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指標庫" sheetId="2" state="visible" r:id="rId4"/>
    <sheet name="02A_每日分段" sheetId="3" state="visible" r:id="rId5"/>
    <sheet name="05_統計摘要" sheetId="4" state="visible" r:id="rId6"/>
    <sheet name="06_監察面板" sheetId="5" state="visible" r:id="rId7"/>
    <sheet name="07_L1政策步階" sheetId="6" state="visible" r:id="rId8"/>
    <sheet name="09_R5擴展說明" sheetId="7" state="visible" r:id="rId9"/>
    <sheet name="10_百大指標庫" sheetId="8" state="visible" r:id="rId10"/>
    <sheet name="11_50年月度引擎" sheetId="9" state="visible" r:id="rId11"/>
    <sheet name="12_好表現時段驗證" sheetId="10" state="visible" r:id="rId12"/>
    <sheet name="13_策略回測交易" sheetId="11" state="visible" r:id="rId13"/>
    <sheet name="14_WinRate摘要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519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修正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原</t>
        </r>
        <r>
          <rPr>
            <sz val="10"/>
            <rFont val="Arial"/>
            <family val="2"/>
          </rPr>
          <t xml:space="preserve">399.2</t>
        </r>
        <r>
          <rPr>
            <sz val="10"/>
            <rFont val="WenQuanYi Zen Hei"/>
            <family val="2"/>
          </rPr>
          <t xml:space="preserve">為</t>
        </r>
        <r>
          <rPr>
            <sz val="10"/>
            <rFont val="Arial"/>
            <family val="2"/>
          </rPr>
          <t xml:space="preserve">VIX</t>
        </r>
        <r>
          <rPr>
            <sz val="10"/>
            <rFont val="WenQuanYi Zen Hei"/>
            <family val="2"/>
          </rPr>
          <t xml:space="preserve">線性代理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較真實水平虛高約</t>
        </r>
        <r>
          <rPr>
            <sz val="10"/>
            <rFont val="Arial"/>
            <family val="2"/>
          </rPr>
          <t xml:space="preserve">130bp(7/7=267 FRED</t>
        </r>
        <r>
          <rPr>
            <sz val="10"/>
            <rFont val="WenQuanYi Zen Hei"/>
            <family val="2"/>
          </rPr>
          <t xml:space="preserve">已驗證</t>
        </r>
        <r>
          <rPr>
            <sz val="10"/>
            <rFont val="Arial"/>
            <family val="2"/>
          </rPr>
          <t xml:space="preserve">, 7/8-7/9=270</t>
        </r>
        <r>
          <rPr>
            <sz val="10"/>
            <rFont val="WenQuanYi Zen Hei"/>
            <family val="2"/>
          </rPr>
          <t xml:space="preserve">真值</t>
        </r>
        <r>
          <rPr>
            <sz val="10"/>
            <rFont val="Arial"/>
            <family val="2"/>
          </rPr>
          <t xml:space="preserve">); </t>
        </r>
        <r>
          <rPr>
            <sz val="10"/>
            <rFont val="WenQuanYi Zen Hei"/>
            <family val="2"/>
          </rPr>
          <t xml:space="preserve">以</t>
        </r>
        <r>
          <rPr>
            <sz val="10"/>
            <rFont val="Arial"/>
            <family val="2"/>
          </rPr>
          <t xml:space="preserve">7/9</t>
        </r>
        <r>
          <rPr>
            <sz val="10"/>
            <rFont val="WenQuanYi Zen Hei"/>
            <family val="2"/>
          </rPr>
          <t xml:space="preserve">順延。</t>
        </r>
      </text>
    </comment>
    <comment ref="V2495" authorId="0">
      <text>
        <r>
          <rPr>
            <sz val="10"/>
            <rFont val="WenQuanYi Zen Hei"/>
            <family val="2"/>
          </rPr>
          <t xml:space="preserve">手動事件旗標</t>
        </r>
        <r>
          <rPr>
            <sz val="10"/>
            <rFont val="Arial"/>
            <family val="2"/>
          </rPr>
          <t xml:space="preserve">=1: 6/3</t>
        </r>
        <r>
          <rPr>
            <sz val="10"/>
            <rFont val="WenQuanYi Zen Hei"/>
            <family val="2"/>
          </rPr>
          <t xml:space="preserve">收巿後</t>
        </r>
        <r>
          <rPr>
            <sz val="10"/>
            <rFont val="Arial"/>
            <family val="2"/>
          </rPr>
          <t xml:space="preserve">AVGO</t>
        </r>
        <r>
          <rPr>
            <sz val="10"/>
            <rFont val="WenQuanYi Zen Hei"/>
            <family val="2"/>
          </rPr>
          <t xml:space="preserve">指引證偽→</t>
        </r>
        <r>
          <rPr>
            <sz val="10"/>
            <rFont val="Arial"/>
            <family val="2"/>
          </rPr>
          <t xml:space="preserve">6/4 AVGO -14%/</t>
        </r>
        <r>
          <rPr>
            <sz val="10"/>
            <rFont val="WenQuanYi Zen Hei"/>
            <family val="2"/>
          </rPr>
          <t xml:space="preserve">記憶體鏈重挫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派發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WenQuanYi Zen Hei"/>
            <family val="2"/>
          </rPr>
          <t xml:space="preserve">指數當日僅</t>
        </r>
        <r>
          <rPr>
            <sz val="10"/>
            <rFont val="Arial"/>
            <family val="2"/>
          </rPr>
          <t xml:space="preserve">-0.53%</t>
        </r>
        <r>
          <rPr>
            <sz val="10"/>
            <rFont val="WenQuanYi Zen Hei"/>
            <family val="2"/>
          </rPr>
          <t xml:space="preserve">且</t>
        </r>
        <r>
          <rPr>
            <sz val="10"/>
            <rFont val="Arial"/>
            <family val="2"/>
          </rPr>
          <t xml:space="preserve">VIX</t>
        </r>
        <r>
          <rPr>
            <sz val="10"/>
            <rFont val="WenQuanYi Zen Hei"/>
            <family val="2"/>
          </rPr>
          <t xml:space="preserve">下跌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純價格引擎不可見。用戶校準</t>
        </r>
        <r>
          <rPr>
            <sz val="10"/>
            <rFont val="Arial"/>
            <family val="2"/>
          </rPr>
          <t xml:space="preserve">: 6/4</t>
        </r>
        <r>
          <rPr>
            <sz val="10"/>
            <rFont val="WenQuanYi Zen Hei"/>
            <family val="2"/>
          </rPr>
          <t xml:space="preserve">當日馬上跌落</t>
        </r>
        <r>
          <rPr>
            <sz val="10"/>
            <rFont val="Arial"/>
            <family val="2"/>
          </rPr>
          <t xml:space="preserve">UNCERTAIN</t>
        </r>
        <r>
          <rPr>
            <sz val="10"/>
            <rFont val="WenQuanYi Zen Hei"/>
            <family val="2"/>
          </rPr>
          <t xml:space="preserve">。</t>
        </r>
      </text>
    </comment>
    <comment ref="W950" authorId="0">
      <text>
        <r>
          <rPr>
            <sz val="10"/>
            <rFont val="WenQuanYi Zen Hei"/>
            <family val="2"/>
          </rPr>
          <t xml:space="preserve"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WenQuanYi Zen Hei"/>
            <family val="2"/>
          </rPr>
          <t xml:space="preserve">急</t>
        </r>
        <r>
          <rPr>
            <sz val="10"/>
            <rFont val="Arial"/>
            <family val="2"/>
          </rPr>
          <t xml:space="preserve">V</t>
        </r>
        <r>
          <rPr>
            <sz val="10"/>
            <rFont val="WenQuanYi Zen Hei"/>
            <family val="2"/>
          </rPr>
          <t xml:space="preserve">條款</t>
        </r>
        <r>
          <rPr>
            <sz val="10"/>
            <rFont val="Arial"/>
            <family val="2"/>
          </rPr>
          <t xml:space="preserve">: 3/23</t>
        </r>
        <r>
          <rPr>
            <sz val="10"/>
            <rFont val="WenQuanYi Zen Hei"/>
            <family val="2"/>
          </rPr>
          <t xml:space="preserve">低點後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週</t>
        </r>
        <r>
          <rPr>
            <sz val="10"/>
            <rFont val="Arial"/>
            <family val="2"/>
          </rPr>
          <t xml:space="preserve">+40%</t>
        </r>
        <r>
          <rPr>
            <sz val="10"/>
            <rFont val="WenQuanYi Zen Hei"/>
            <family val="2"/>
          </rPr>
          <t xml:space="preserve">級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廣度推力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無限</t>
        </r>
        <r>
          <rPr>
            <sz val="10"/>
            <rFont val="Arial"/>
            <family val="2"/>
          </rPr>
          <t xml:space="preserve">QE), </t>
        </r>
        <r>
          <rPr>
            <sz val="10"/>
            <rFont val="WenQuanYi Zen Hei"/>
            <family val="2"/>
          </rPr>
          <t xml:space="preserve">對齊</t>
        </r>
        <r>
          <rPr>
            <sz val="10"/>
            <rFont val="Arial"/>
            <family val="2"/>
          </rPr>
          <t xml:space="preserve">R2 E6</t>
        </r>
      </text>
    </comment>
    <comment ref="W2222" authorId="0">
      <text>
        <r>
          <rPr>
            <sz val="10"/>
            <rFont val="WenQuanYi Zen Hei"/>
            <family val="2"/>
          </rPr>
          <t xml:space="preserve"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WenQuanYi Zen Hei"/>
            <family val="2"/>
          </rPr>
          <t xml:space="preserve">急</t>
        </r>
        <r>
          <rPr>
            <sz val="10"/>
            <rFont val="Arial"/>
            <family val="2"/>
          </rPr>
          <t xml:space="preserve">V</t>
        </r>
        <r>
          <rPr>
            <sz val="10"/>
            <rFont val="WenQuanYi Zen Hei"/>
            <family val="2"/>
          </rPr>
          <t xml:space="preserve">條款</t>
        </r>
        <r>
          <rPr>
            <sz val="10"/>
            <rFont val="Arial"/>
            <family val="2"/>
          </rPr>
          <t xml:space="preserve">: 4/7</t>
        </r>
        <r>
          <rPr>
            <sz val="10"/>
            <rFont val="WenQuanYi Zen Hei"/>
            <family val="2"/>
          </rPr>
          <t xml:space="preserve">低點後兩個月</t>
        </r>
        <r>
          <rPr>
            <sz val="10"/>
            <rFont val="Arial"/>
            <family val="2"/>
          </rPr>
          <t xml:space="preserve">+30%</t>
        </r>
        <r>
          <rPr>
            <sz val="10"/>
            <rFont val="WenQuanYi Zen Hei"/>
            <family val="2"/>
          </rPr>
          <t xml:space="preserve">級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關稅暫緩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日內瓦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WenQuanYi Zen Hei"/>
            <family val="2"/>
          </rPr>
          <t xml:space="preserve">對齊</t>
        </r>
        <r>
          <rPr>
            <sz val="10"/>
            <rFont val="Arial"/>
            <family val="2"/>
          </rPr>
          <t xml:space="preserve">R2 E15</t>
        </r>
        <r>
          <rPr>
            <sz val="10"/>
            <rFont val="WenQuanYi Zen Hei"/>
            <family val="2"/>
          </rPr>
          <t xml:space="preserve">與用戶「</t>
        </r>
        <r>
          <rPr>
            <sz val="10"/>
            <rFont val="Arial"/>
            <family val="2"/>
          </rPr>
          <t xml:space="preserve">2025/5/1</t>
        </r>
        <r>
          <rPr>
            <sz val="10"/>
            <rFont val="WenQuanYi Zen Hei"/>
            <family val="2"/>
          </rPr>
          <t xml:space="preserve">左右起</t>
        </r>
        <r>
          <rPr>
            <sz val="10"/>
            <rFont val="Arial"/>
            <family val="2"/>
          </rPr>
          <t xml:space="preserve">EASY</t>
        </r>
        <r>
          <rPr>
            <sz val="10"/>
            <rFont val="WenQuanYi Zen Hei"/>
            <family val="2"/>
          </rPr>
          <t xml:space="preserve">」校準</t>
        </r>
      </text>
    </comment>
    <comment ref="W2450" authorId="0">
      <text>
        <r>
          <rPr>
            <sz val="10"/>
            <rFont val="WenQuanYi Zen Hei"/>
            <family val="2"/>
          </rPr>
          <t xml:space="preserve">手動解除旗標</t>
        </r>
        <r>
          <rPr>
            <sz val="10"/>
            <rFont val="Arial"/>
            <family val="2"/>
          </rPr>
          <t xml:space="preserve">=1: </t>
        </r>
        <r>
          <rPr>
            <sz val="10"/>
            <rFont val="WenQuanYi Zen Hei"/>
            <family val="2"/>
          </rPr>
          <t xml:space="preserve">急</t>
        </r>
        <r>
          <rPr>
            <sz val="10"/>
            <rFont val="Arial"/>
            <family val="2"/>
          </rPr>
          <t xml:space="preserve">V</t>
        </r>
        <r>
          <rPr>
            <sz val="10"/>
            <rFont val="WenQuanYi Zen Hei"/>
            <family val="2"/>
          </rPr>
          <t xml:space="preserve">條款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用戶校準</t>
        </r>
        <r>
          <rPr>
            <sz val="10"/>
            <rFont val="Arial"/>
            <family val="2"/>
          </rPr>
          <t xml:space="preserve">: 3</t>
        </r>
        <r>
          <rPr>
            <sz val="10"/>
            <rFont val="WenQuanYi Zen Hei"/>
            <family val="2"/>
          </rPr>
          <t xml:space="preserve">月低點</t>
        </r>
        <r>
          <rPr>
            <sz val="10"/>
            <rFont val="Arial"/>
            <family val="2"/>
          </rPr>
          <t xml:space="preserve">22,669</t>
        </r>
        <r>
          <rPr>
            <sz val="10"/>
            <rFont val="WenQuanYi Zen Hei"/>
            <family val="2"/>
          </rPr>
          <t xml:space="preserve">後</t>
        </r>
        <r>
          <rPr>
            <sz val="10"/>
            <rFont val="Arial"/>
            <family val="2"/>
          </rPr>
          <t xml:space="preserve">V</t>
        </r>
        <r>
          <rPr>
            <sz val="10"/>
            <rFont val="WenQuanYi Zen Hei"/>
            <family val="2"/>
          </rPr>
          <t xml:space="preserve">型反彈</t>
        </r>
        <r>
          <rPr>
            <sz val="10"/>
            <rFont val="Arial"/>
            <family val="2"/>
          </rPr>
          <t xml:space="preserve">, 4</t>
        </r>
        <r>
          <rPr>
            <sz val="10"/>
            <rFont val="WenQuanYi Zen Hei"/>
            <family val="2"/>
          </rPr>
          <t xml:space="preserve">月上旬起</t>
        </r>
        <r>
          <rPr>
            <sz val="10"/>
            <rFont val="Arial"/>
            <family val="2"/>
          </rPr>
          <t xml:space="preserve">EASY</t>
        </r>
        <r>
          <rPr>
            <sz val="10"/>
            <rFont val="WenQuanYi Zen Hei"/>
            <family val="2"/>
          </rPr>
          <t xml:space="preserve">窗口</t>
        </r>
      </text>
    </comment>
    <comment ref="AY2470" authorId="0">
      <text>
        <r>
          <rPr>
            <sz val="10"/>
            <rFont val="WenQuanYi Zen Hei"/>
            <family val="2"/>
          </rPr>
          <t xml:space="preserve">真實數據</t>
        </r>
        <r>
          <rPr>
            <sz val="10"/>
            <rFont val="Arial"/>
            <family val="2"/>
          </rPr>
          <t xml:space="preserve">: SOXX</t>
        </r>
        <r>
          <rPr>
            <sz val="10"/>
            <rFont val="WenQuanYi Zen Hei"/>
            <family val="2"/>
          </rPr>
          <t xml:space="preserve">每日開盤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收盤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來源 </t>
        </r>
        <r>
          <rPr>
            <sz val="10"/>
            <rFont val="Arial"/>
            <family val="2"/>
          </rPr>
          <t xml:space="preserve">stockanalysis.com (S&amp;P Global Market Intelligence), </t>
        </r>
        <r>
          <rPr>
            <sz val="10"/>
            <rFont val="WenQuanYi Zen Hei"/>
            <family val="2"/>
          </rPr>
          <t xml:space="preserve">抓取於</t>
        </r>
        <r>
          <rPr>
            <sz val="10"/>
            <rFont val="Arial"/>
            <family val="2"/>
          </rPr>
          <t xml:space="preserve">2026-07-11, </t>
        </r>
        <r>
          <rPr>
            <sz val="10"/>
            <rFont val="WenQuanYi Zen Hei"/>
            <family val="2"/>
          </rPr>
          <t xml:space="preserve">覆蓋</t>
        </r>
        <r>
          <rPr>
            <sz val="10"/>
            <rFont val="Arial"/>
            <family val="2"/>
          </rPr>
          <t xml:space="preserve">2026-04-29</t>
        </r>
        <r>
          <rPr>
            <sz val="10"/>
            <rFont val="WenQuanYi Zen Hei"/>
            <family val="2"/>
          </rPr>
          <t xml:space="preserve">至</t>
        </r>
        <r>
          <rPr>
            <sz val="10"/>
            <rFont val="Arial"/>
            <family val="2"/>
          </rPr>
          <t xml:space="preserve">07-10</t>
        </r>
        <r>
          <rPr>
            <sz val="10"/>
            <rFont val="WenQuanYi Zen Hei"/>
            <family val="2"/>
          </rPr>
          <t xml:space="preserve">共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WenQuanYi Zen Hei"/>
            <family val="2"/>
          </rPr>
          <t xml:space="preserve">個交易日。更早日期為藍格待回填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空白</t>
        </r>
        <r>
          <rPr>
            <sz val="10"/>
            <rFont val="Arial"/>
            <family val="2"/>
          </rPr>
          <t xml:space="preserve">=T5</t>
        </r>
        <r>
          <rPr>
            <sz val="10"/>
            <rFont val="WenQuanYi Zen Hei"/>
            <family val="2"/>
          </rPr>
          <t xml:space="preserve">不投票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</t>
        </r>
      </text>
    </comment>
    <comment ref="AY2495" authorId="0">
      <text>
        <r>
          <rPr>
            <sz val="10"/>
            <rFont val="Arial"/>
            <family val="2"/>
          </rPr>
          <t xml:space="preserve">6/4</t>
        </r>
        <r>
          <rPr>
            <sz val="10"/>
            <rFont val="WenQuanYi Zen Hei"/>
            <family val="2"/>
          </rPr>
          <t xml:space="preserve">關鍵訊號</t>
        </r>
        <r>
          <rPr>
            <sz val="10"/>
            <rFont val="Arial"/>
            <family val="2"/>
          </rPr>
          <t xml:space="preserve">: SOXX</t>
        </r>
        <r>
          <rPr>
            <sz val="10"/>
            <rFont val="WenQuanYi Zen Hei"/>
            <family val="2"/>
          </rPr>
          <t xml:space="preserve">開盤</t>
        </r>
        <r>
          <rPr>
            <sz val="10"/>
            <rFont val="Arial"/>
            <family val="2"/>
          </rPr>
          <t xml:space="preserve">587.64 vs </t>
        </r>
        <r>
          <rPr>
            <sz val="10"/>
            <rFont val="WenQuanYi Zen Hei"/>
            <family val="2"/>
          </rPr>
          <t xml:space="preserve">前收</t>
        </r>
        <r>
          <rPr>
            <sz val="10"/>
            <rFont val="Arial"/>
            <family val="2"/>
          </rPr>
          <t xml:space="preserve">615.68 = </t>
        </r>
        <r>
          <rPr>
            <sz val="10"/>
            <rFont val="WenQuanYi Zen Hei"/>
            <family val="2"/>
          </rPr>
          <t xml:space="preserve">開盤跳空</t>
        </r>
        <r>
          <rPr>
            <sz val="10"/>
            <rFont val="Arial"/>
            <family val="2"/>
          </rPr>
          <t xml:space="preserve">-4.56% (AVGO</t>
        </r>
        <r>
          <rPr>
            <sz val="10"/>
            <rFont val="WenQuanYi Zen Hei"/>
            <family val="2"/>
          </rPr>
          <t xml:space="preserve">指引證偽後的板塊缺口</t>
        </r>
        <r>
          <rPr>
            <sz val="10"/>
            <rFont val="Arial"/>
            <family val="2"/>
          </rPr>
          <t xml:space="preserve">)→T5</t>
        </r>
        <r>
          <rPr>
            <sz val="10"/>
            <rFont val="WenQuanYi Zen Hei"/>
            <family val="2"/>
          </rPr>
          <t xml:space="preserve">子分</t>
        </r>
        <r>
          <rPr>
            <sz val="10"/>
            <rFont val="Arial"/>
            <family val="2"/>
          </rPr>
          <t xml:space="preserve">=0</t>
        </r>
        <r>
          <rPr>
            <sz val="10"/>
            <rFont val="WenQuanYi Zen Hei"/>
            <family val="2"/>
          </rPr>
          <t xml:space="preserve">。當日收盤僅</t>
        </r>
        <r>
          <rPr>
            <sz val="10"/>
            <rFont val="Arial"/>
            <family val="2"/>
          </rPr>
          <t xml:space="preserve">-2.10%, </t>
        </r>
        <r>
          <rPr>
            <sz val="10"/>
            <rFont val="WenQuanYi Zen Hei"/>
            <family val="2"/>
          </rPr>
          <t xml:space="preserve">收盤價看不到的訊號在開盤缺口。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更新</t>
        </r>
        <r>
          <rPr>
            <sz val="10"/>
            <rFont val="Arial"/>
            <family val="2"/>
          </rPr>
          <t xml:space="preserve">: 7/10</t>
        </r>
        <r>
          <rPr>
            <sz val="10"/>
            <rFont val="WenQuanYi Zen Hei"/>
            <family val="2"/>
          </rPr>
          <t xml:space="preserve">收巿</t>
        </r>
        <r>
          <rPr>
            <sz val="10"/>
            <rFont val="Arial"/>
            <family val="2"/>
          </rPr>
          <t xml:space="preserve">(Yahoo)</t>
        </r>
      </text>
    </comment>
    <comment ref="C6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更正</t>
        </r>
        <r>
          <rPr>
            <sz val="10"/>
            <rFont val="Arial"/>
            <family val="2"/>
          </rPr>
          <t xml:space="preserve">: 52</t>
        </r>
        <r>
          <rPr>
            <sz val="10"/>
            <rFont val="WenQuanYi Zen Hei"/>
            <family val="2"/>
          </rPr>
          <t xml:space="preserve">週收巿高</t>
        </r>
        <r>
          <rPr>
            <sz val="10"/>
            <rFont val="Arial"/>
            <family val="2"/>
          </rPr>
          <t xml:space="preserve">=2026-06-02</t>
        </r>
        <r>
          <rPr>
            <sz val="10"/>
            <rFont val="WenQuanYi Zen Hei"/>
            <family val="2"/>
          </rPr>
          <t xml:space="preserve">的</t>
        </r>
        <r>
          <rPr>
            <sz val="10"/>
            <rFont val="Arial"/>
            <family val="2"/>
          </rPr>
          <t xml:space="preserve">30,660.60; </t>
        </r>
        <r>
          <rPr>
            <sz val="10"/>
            <rFont val="WenQuanYi Zen Hei"/>
            <family val="2"/>
          </rPr>
          <t xml:space="preserve">盤中</t>
        </r>
        <r>
          <rPr>
            <sz val="10"/>
            <rFont val="Arial"/>
            <family val="2"/>
          </rPr>
          <t xml:space="preserve">52</t>
        </r>
        <r>
          <rPr>
            <sz val="10"/>
            <rFont val="WenQuanYi Zen Hei"/>
            <family val="2"/>
          </rPr>
          <t xml:space="preserve">週高約</t>
        </r>
        <r>
          <rPr>
            <sz val="10"/>
            <rFont val="Arial"/>
            <family val="2"/>
          </rPr>
          <t xml:space="preserve">30,762(Yahoo)</t>
        </r>
      </text>
    </comment>
    <comment ref="C8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更新</t>
        </r>
        <r>
          <rPr>
            <sz val="10"/>
            <rFont val="Arial"/>
            <family val="2"/>
          </rPr>
          <t xml:space="preserve">: 7/10</t>
        </r>
        <r>
          <rPr>
            <sz val="10"/>
            <rFont val="WenQuanYi Zen Hei"/>
            <family val="2"/>
          </rPr>
          <t xml:space="preserve">收巿</t>
        </r>
      </text>
    </comment>
    <comment ref="C9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更新</t>
        </r>
        <r>
          <rPr>
            <sz val="10"/>
            <rFont val="Arial"/>
            <family val="2"/>
          </rPr>
          <t xml:space="preserve">: 7/9</t>
        </r>
        <r>
          <rPr>
            <sz val="10"/>
            <rFont val="WenQuanYi Zen Hei"/>
            <family val="2"/>
          </rPr>
          <t xml:space="preserve">真值</t>
        </r>
        <r>
          <rPr>
            <sz val="10"/>
            <rFont val="Arial"/>
            <family val="2"/>
          </rPr>
          <t xml:space="preserve">; 7/10</t>
        </r>
        <r>
          <rPr>
            <sz val="10"/>
            <rFont val="WenQuanYi Zen Hei"/>
            <family val="2"/>
          </rPr>
          <t xml:space="preserve">未及發佈以</t>
        </r>
        <r>
          <rPr>
            <sz val="10"/>
            <rFont val="Arial"/>
            <family val="2"/>
          </rPr>
          <t xml:space="preserve">7/9</t>
        </r>
        <r>
          <rPr>
            <sz val="10"/>
            <rFont val="WenQuanYi Zen Hei"/>
            <family val="2"/>
          </rPr>
          <t xml:space="preserve">順延</t>
        </r>
      </text>
    </comment>
    <comment ref="C17" authorId="0">
      <text>
        <r>
          <rPr>
            <sz val="10"/>
            <rFont val="Arial"/>
            <family val="2"/>
          </rPr>
          <t xml:space="preserve">R4.5</t>
        </r>
        <r>
          <rPr>
            <sz val="10"/>
            <rFont val="WenQuanYi Zen Hei"/>
            <family val="2"/>
          </rPr>
          <t xml:space="preserve">補填</t>
        </r>
        <r>
          <rPr>
            <sz val="10"/>
            <rFont val="Arial"/>
            <family val="2"/>
          </rPr>
          <t xml:space="preserve">: 49</t>
        </r>
        <r>
          <rPr>
            <sz val="10"/>
            <rFont val="WenQuanYi Zen Hei"/>
            <family val="2"/>
          </rPr>
          <t xml:space="preserve">檔廣度代理</t>
        </r>
        <r>
          <rPr>
            <sz val="10"/>
            <rFont val="Arial"/>
            <family val="2"/>
          </rPr>
          <t xml:space="preserve">7/10</t>
        </r>
        <r>
          <rPr>
            <sz val="10"/>
            <rFont val="WenQuanYi Zen Hei"/>
            <family val="2"/>
          </rPr>
          <t xml:space="preserve">讀數</t>
        </r>
      </text>
    </comment>
  </commentList>
</comments>
</file>

<file path=xl/sharedStrings.xml><?xml version="1.0" encoding="utf-8"?>
<sst xmlns="http://schemas.openxmlformats.org/spreadsheetml/2006/main" count="8563" uniqueCount="2085">
  <si>
    <r>
      <rPr>
        <b val="true"/>
        <sz val="13"/>
        <color rgb="FFFFFFFF"/>
        <rFont val="WenQuanYi Zen Hei"/>
        <family val="2"/>
      </rPr>
      <t xml:space="preserve">三區制度框架 </t>
    </r>
    <r>
      <rPr>
        <b val="true"/>
        <sz val="13"/>
        <color rgb="FFFFFFFF"/>
        <rFont val="Noto Sans CJK SC"/>
        <family val="2"/>
        <charset val="1"/>
      </rPr>
      <t xml:space="preserve">R4.5.3 (</t>
    </r>
    <r>
      <rPr>
        <b val="true"/>
        <sz val="13"/>
        <color rgb="FFFFFFFF"/>
        <rFont val="WenQuanYi Zen Hei"/>
        <family val="2"/>
      </rPr>
      <t xml:space="preserve">純分數版</t>
    </r>
    <r>
      <rPr>
        <b val="true"/>
        <sz val="13"/>
        <color rgb="FFFFFFFF"/>
        <rFont val="Noto Sans CJK SC"/>
        <family val="2"/>
        <charset val="1"/>
      </rPr>
      <t xml:space="preserve">) | 18</t>
    </r>
    <r>
      <rPr>
        <b val="true"/>
        <sz val="13"/>
        <color rgb="FFFFFFFF"/>
        <rFont val="WenQuanYi Zen Hei"/>
        <family val="2"/>
      </rPr>
      <t xml:space="preserve">項指標單一加權合成分 </t>
    </r>
    <r>
      <rPr>
        <b val="true"/>
        <sz val="13"/>
        <color rgb="FFFFFFFF"/>
        <rFont val="Noto Sans CJK SC"/>
        <family val="2"/>
        <charset val="1"/>
      </rPr>
      <t xml:space="preserve">= </t>
    </r>
    <r>
      <rPr>
        <b val="true"/>
        <sz val="13"/>
        <color rgb="FFFFFFFF"/>
        <rFont val="WenQuanYi Zen Hei"/>
        <family val="2"/>
      </rPr>
      <t xml:space="preserve">唯一判區 </t>
    </r>
    <r>
      <rPr>
        <b val="true"/>
        <sz val="13"/>
        <color rgb="FFFFFFFF"/>
        <rFont val="Noto Sans CJK SC"/>
        <family val="2"/>
        <charset val="1"/>
      </rPr>
      <t xml:space="preserve">| </t>
    </r>
    <r>
      <rPr>
        <b val="true"/>
        <sz val="13"/>
        <color rgb="FFFFFFFF"/>
        <rFont val="WenQuanYi Zen Hei"/>
        <family val="2"/>
      </rPr>
      <t xml:space="preserve">事件鎖存已移除</t>
    </r>
  </si>
  <si>
    <t xml:space="preserve">版本</t>
  </si>
  <si>
    <r>
      <rPr>
        <sz val="11"/>
        <color rgb="FF000000"/>
        <rFont val="Arial"/>
        <family val="2"/>
        <charset val="1"/>
      </rPr>
      <t xml:space="preserve">2026R4.5.3 | </t>
    </r>
    <r>
      <rPr>
        <sz val="11"/>
        <color rgb="FF000000"/>
        <rFont val="WenQuanYi Zen Hei"/>
        <family val="2"/>
      </rPr>
      <t xml:space="preserve">修訂日</t>
    </r>
    <r>
      <rPr>
        <sz val="11"/>
        <color rgb="FF000000"/>
        <rFont val="Arial"/>
        <family val="2"/>
        <charset val="1"/>
      </rPr>
      <t xml:space="preserve">: 2026-07-11 | </t>
    </r>
    <r>
      <rPr>
        <sz val="11"/>
        <color rgb="FF000000"/>
        <rFont val="WenQuanYi Zen Hei"/>
        <family val="2"/>
      </rPr>
      <t xml:space="preserve">依用戶指示</t>
    </r>
    <r>
      <rPr>
        <sz val="11"/>
        <color rgb="FF000000"/>
        <rFont val="Arial"/>
        <family val="2"/>
        <charset val="1"/>
      </rPr>
      <t xml:space="preserve">: ①</t>
    </r>
    <r>
      <rPr>
        <sz val="11"/>
        <color rgb="FF000000"/>
        <rFont val="WenQuanYi Zen Hei"/>
        <family val="2"/>
      </rPr>
      <t xml:space="preserve">移除事件覆蓋鎖存</t>
    </r>
    <r>
      <rPr>
        <sz val="11"/>
        <color rgb="FF000000"/>
        <rFont val="Arial"/>
        <family val="2"/>
        <charset val="1"/>
      </rPr>
      <t xml:space="preserve">(</t>
    </r>
    <r>
      <rPr>
        <sz val="11"/>
        <color rgb="FF000000"/>
        <rFont val="WenQuanYi Zen Hei"/>
        <family val="2"/>
      </rPr>
      <t xml:space="preserve">判區</t>
    </r>
    <r>
      <rPr>
        <sz val="11"/>
        <color rgb="FF000000"/>
        <rFont val="Arial"/>
        <family val="2"/>
        <charset val="1"/>
      </rPr>
      <t xml:space="preserve">=</t>
    </r>
    <r>
      <rPr>
        <sz val="11"/>
        <color rgb="FF000000"/>
        <rFont val="WenQuanYi Zen Hei"/>
        <family val="2"/>
      </rPr>
      <t xml:space="preserve">單一純分數</t>
    </r>
    <r>
      <rPr>
        <sz val="11"/>
        <color rgb="FF000000"/>
        <rFont val="Arial"/>
        <family val="2"/>
        <charset val="1"/>
      </rPr>
      <t xml:space="preserve">); ②</t>
    </r>
    <r>
      <rPr>
        <sz val="11"/>
        <color rgb="FF000000"/>
        <rFont val="WenQuanYi Zen Hei"/>
        <family val="2"/>
      </rPr>
      <t xml:space="preserve">新增</t>
    </r>
    <r>
      <rPr>
        <sz val="11"/>
        <color rgb="FF000000"/>
        <rFont val="Arial"/>
        <family val="2"/>
        <charset val="1"/>
      </rPr>
      <t xml:space="preserve">T4(NDX 5</t>
    </r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Arial"/>
        <family val="2"/>
        <charset val="1"/>
      </rPr>
      <t xml:space="preserve">/10</t>
    </r>
    <r>
      <rPr>
        <sz val="11"/>
        <color rgb="FF000000"/>
        <rFont val="WenQuanYi Zen Hei"/>
        <family val="2"/>
      </rPr>
      <t xml:space="preserve">日均線動能</t>
    </r>
    <r>
      <rPr>
        <sz val="11"/>
        <color rgb="FF000000"/>
        <rFont val="Arial"/>
        <family val="2"/>
        <charset val="1"/>
      </rPr>
      <t xml:space="preserve">+</t>
    </r>
    <r>
      <rPr>
        <sz val="11"/>
        <color rgb="FF000000"/>
        <rFont val="WenQuanYi Zen Hei"/>
        <family val="2"/>
      </rPr>
      <t xml:space="preserve">衝擊</t>
    </r>
    <r>
      <rPr>
        <sz val="11"/>
        <color rgb="FF000000"/>
        <rFont val="Arial"/>
        <family val="2"/>
        <charset val="1"/>
      </rPr>
      <t xml:space="preserve">)</t>
    </r>
    <r>
      <rPr>
        <sz val="11"/>
        <color rgb="FF000000"/>
        <rFont val="WenQuanYi Zen Hei"/>
        <family val="2"/>
      </rPr>
      <t xml:space="preserve">與</t>
    </r>
    <r>
      <rPr>
        <sz val="11"/>
        <color rgb="FF000000"/>
        <rFont val="Arial"/>
        <family val="2"/>
        <charset val="1"/>
      </rPr>
      <t xml:space="preserve">T5(</t>
    </r>
    <r>
      <rPr>
        <sz val="11"/>
        <color rgb="FF000000"/>
        <rFont val="WenQuanYi Zen Hei"/>
        <family val="2"/>
      </rPr>
      <t xml:space="preserve">最熱板塊</t>
    </r>
    <r>
      <rPr>
        <sz val="11"/>
        <color rgb="FF000000"/>
        <rFont val="Arial"/>
        <family val="2"/>
        <charset val="1"/>
      </rPr>
      <t xml:space="preserve">ETF</t>
    </r>
    <r>
      <rPr>
        <sz val="11"/>
        <color rgb="FF000000"/>
        <rFont val="WenQuanYi Zen Hei"/>
        <family val="2"/>
      </rPr>
      <t xml:space="preserve">動能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現用</t>
    </r>
    <r>
      <rPr>
        <sz val="11"/>
        <color rgb="FF000000"/>
        <rFont val="Arial"/>
        <family val="2"/>
        <charset val="1"/>
      </rPr>
      <t xml:space="preserve">SOXX); ③</t>
    </r>
    <r>
      <rPr>
        <sz val="11"/>
        <color rgb="FF000000"/>
        <rFont val="WenQuanYi Zen Hei"/>
        <family val="2"/>
      </rPr>
      <t xml:space="preserve">重新測試權重</t>
    </r>
    <r>
      <rPr>
        <sz val="11"/>
        <color rgb="FF000000"/>
        <rFont val="Arial"/>
        <family val="2"/>
        <charset val="1"/>
      </rPr>
      <t xml:space="preserve">(WA/WB/WC</t>
    </r>
    <r>
      <rPr>
        <sz val="11"/>
        <color rgb="FF000000"/>
        <rFont val="WenQuanYi Zen Hei"/>
        <family val="2"/>
      </rPr>
      <t xml:space="preserve">三組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採用</t>
    </r>
    <r>
      <rPr>
        <sz val="11"/>
        <color rgb="FF000000"/>
        <rFont val="Arial"/>
        <family val="2"/>
        <charset val="1"/>
      </rPr>
      <t xml:space="preserve">WB, </t>
    </r>
    <r>
      <rPr>
        <sz val="11"/>
        <color rgb="FF000000"/>
        <rFont val="WenQuanYi Zen Hei"/>
        <family val="2"/>
      </rPr>
      <t xml:space="preserve">紀錄於</t>
    </r>
    <r>
      <rPr>
        <sz val="11"/>
        <color rgb="FF000000"/>
        <rFont val="Arial"/>
        <family val="2"/>
        <charset val="1"/>
      </rPr>
      <t xml:space="preserve">01</t>
    </r>
    <r>
      <rPr>
        <sz val="11"/>
        <color rgb="FF000000"/>
        <rFont val="WenQuanYi Zen Hei"/>
        <family val="2"/>
      </rPr>
      <t xml:space="preserve">表</t>
    </r>
    <r>
      <rPr>
        <sz val="11"/>
        <color rgb="FF000000"/>
        <rFont val="Arial"/>
        <family val="2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</si>
  <si>
    <r>
      <rPr>
        <b val="true"/>
        <sz val="11"/>
        <rFont val="Noto Sans CJK SC"/>
        <family val="2"/>
        <charset val="1"/>
      </rPr>
      <t xml:space="preserve">6/4</t>
    </r>
    <r>
      <rPr>
        <b val="true"/>
        <sz val="11"/>
        <rFont val="WenQuanYi Zen Hei"/>
        <family val="2"/>
      </rPr>
      <t xml:space="preserve">問題的誠實答案</t>
    </r>
  </si>
  <si>
    <r>
      <rPr>
        <sz val="11"/>
        <color rgb="FF000000"/>
        <rFont val="WenQuanYi Zen Hei"/>
        <family val="2"/>
      </rPr>
      <t xml:space="preserve">收盤價數據裡</t>
    </r>
    <r>
      <rPr>
        <sz val="11"/>
        <color rgb="FF000000"/>
        <rFont val="Noto Sans CJK SC"/>
        <family val="2"/>
        <charset val="1"/>
      </rPr>
      <t xml:space="preserve">6/4</t>
    </r>
    <r>
      <rPr>
        <sz val="11"/>
        <color rgb="FF000000"/>
        <rFont val="WenQuanYi Zen Hei"/>
        <family val="2"/>
      </rPr>
      <t xml:space="preserve">只是溫和下跌日</t>
    </r>
    <r>
      <rPr>
        <sz val="11"/>
        <color rgb="FF000000"/>
        <rFont val="Noto Sans CJK SC"/>
        <family val="2"/>
        <charset val="1"/>
      </rPr>
      <t xml:space="preserve">(NDX -0.53%, VIX</t>
    </r>
    <r>
      <rPr>
        <sz val="11"/>
        <color rgb="FF000000"/>
        <rFont val="WenQuanYi Zen Hei"/>
        <family val="2"/>
      </rPr>
      <t xml:space="preserve">下跌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廣度上升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信用持平</t>
    </r>
    <r>
      <rPr>
        <sz val="11"/>
        <color rgb="FF000000"/>
        <rFont val="Noto Sans CJK SC"/>
        <family val="2"/>
        <charset val="1"/>
      </rPr>
      <t xml:space="preserve">, SOXX</t>
    </r>
    <r>
      <rPr>
        <sz val="11"/>
        <color rgb="FF000000"/>
        <rFont val="WenQuanYi Zen Hei"/>
        <family val="2"/>
      </rPr>
      <t xml:space="preserve">收盤僅</t>
    </r>
    <r>
      <rPr>
        <sz val="11"/>
        <color rgb="FF000000"/>
        <rFont val="Noto Sans CJK SC"/>
        <family val="2"/>
        <charset val="1"/>
      </rPr>
      <t xml:space="preserve">-2.10%)——</t>
    </r>
    <r>
      <rPr>
        <sz val="11"/>
        <color rgb="FF000000"/>
        <rFont val="WenQuanYi Zen Hei"/>
        <family val="2"/>
      </rPr>
      <t xml:space="preserve">任何純收盤引擎都看不到。真正可量化的</t>
    </r>
    <r>
      <rPr>
        <sz val="11"/>
        <color rgb="FF000000"/>
        <rFont val="Noto Sans CJK SC"/>
        <family val="2"/>
        <charset val="1"/>
      </rPr>
      <t xml:space="preserve">6/4</t>
    </r>
    <r>
      <rPr>
        <sz val="11"/>
        <color rgb="FF000000"/>
        <rFont val="WenQuanYi Zen Hei"/>
        <family val="2"/>
      </rPr>
      <t xml:space="preserve">訊號是</t>
    </r>
    <r>
      <rPr>
        <sz val="11"/>
        <color rgb="FF000000"/>
        <rFont val="Noto Sans CJK SC"/>
        <family val="2"/>
        <charset val="1"/>
      </rPr>
      <t xml:space="preserve">SOXX</t>
    </r>
    <r>
      <rPr>
        <sz val="11"/>
        <color rgb="FF000000"/>
        <rFont val="WenQuanYi Zen Hei"/>
        <family val="2"/>
      </rPr>
      <t xml:space="preserve">開盤跳空</t>
    </r>
    <r>
      <rPr>
        <sz val="11"/>
        <color rgb="FF000000"/>
        <rFont val="Noto Sans CJK SC"/>
        <family val="2"/>
        <charset val="1"/>
      </rPr>
      <t xml:space="preserve">-4.56%(587.64 vs </t>
    </r>
    <r>
      <rPr>
        <sz val="11"/>
        <color rgb="FF000000"/>
        <rFont val="WenQuanYi Zen Hei"/>
        <family val="2"/>
      </rPr>
      <t xml:space="preserve">前收</t>
    </r>
    <r>
      <rPr>
        <sz val="11"/>
        <color rgb="FF000000"/>
        <rFont val="Noto Sans CJK SC"/>
        <family val="2"/>
        <charset val="1"/>
      </rPr>
      <t xml:space="preserve">615.68, AVGO</t>
    </r>
    <r>
      <rPr>
        <sz val="11"/>
        <color rgb="FF000000"/>
        <rFont val="WenQuanYi Zen Hei"/>
        <family val="2"/>
      </rPr>
      <t xml:space="preserve">指引證偽後的板塊缺口</t>
    </r>
    <r>
      <rPr>
        <sz val="11"/>
        <color rgb="FF000000"/>
        <rFont val="Noto Sans CJK SC"/>
        <family val="2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  <r>
      <rPr>
        <sz val="11"/>
        <color rgb="FF000000"/>
        <rFont val="Noto Sans CJK SC"/>
        <family val="2"/>
        <charset val="1"/>
      </rPr>
      <t xml:space="preserve">R4.5.3</t>
    </r>
    <r>
      <rPr>
        <sz val="11"/>
        <color rgb="FF000000"/>
        <rFont val="WenQuanYi Zen Hei"/>
        <family val="2"/>
      </rPr>
      <t xml:space="preserve">把它編入</t>
    </r>
    <r>
      <rPr>
        <sz val="11"/>
        <color rgb="FF000000"/>
        <rFont val="Noto Sans CJK SC"/>
        <family val="2"/>
        <charset val="1"/>
      </rPr>
      <t xml:space="preserve">T5</t>
    </r>
    <r>
      <rPr>
        <sz val="11"/>
        <color rgb="FF000000"/>
        <rFont val="WenQuanYi Zen Hei"/>
        <family val="2"/>
      </rPr>
      <t xml:space="preserve">的</t>
    </r>
    <r>
      <rPr>
        <sz val="11"/>
        <color rgb="FF000000"/>
        <rFont val="Noto Sans CJK SC"/>
        <family val="2"/>
        <charset val="1"/>
      </rPr>
      <t xml:space="preserve">HARD</t>
    </r>
    <r>
      <rPr>
        <sz val="11"/>
        <color rgb="FF000000"/>
        <rFont val="WenQuanYi Zen Hei"/>
        <family val="2"/>
      </rPr>
      <t xml:space="preserve">衝擊條款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WenQuanYi Zen Hei"/>
        <family val="2"/>
      </rPr>
      <t xml:space="preserve">跳空≤</t>
    </r>
    <r>
      <rPr>
        <sz val="11"/>
        <color rgb="FF000000"/>
        <rFont val="Noto Sans CJK SC"/>
        <family val="2"/>
        <charset val="1"/>
      </rPr>
      <t xml:space="preserve">-3%), </t>
    </r>
    <r>
      <rPr>
        <sz val="11"/>
        <color rgb="FF000000"/>
        <rFont val="WenQuanYi Zen Hei"/>
        <family val="2"/>
      </rPr>
      <t xml:space="preserve">令</t>
    </r>
    <r>
      <rPr>
        <sz val="11"/>
        <color rgb="FF000000"/>
        <rFont val="Noto Sans CJK SC"/>
        <family val="2"/>
        <charset val="1"/>
      </rPr>
      <t xml:space="preserve">6/4</t>
    </r>
    <r>
      <rPr>
        <sz val="11"/>
        <color rgb="FF000000"/>
        <rFont val="WenQuanYi Zen Hei"/>
        <family val="2"/>
      </rPr>
      <t xml:space="preserve">單憑合成分</t>
    </r>
    <r>
      <rPr>
        <sz val="11"/>
        <color rgb="FF000000"/>
        <rFont val="Noto Sans CJK SC"/>
        <family val="2"/>
        <charset val="1"/>
      </rPr>
      <t xml:space="preserve">=66.2</t>
    </r>
    <r>
      <rPr>
        <sz val="11"/>
        <color rgb="FF000000"/>
        <rFont val="WenQuanYi Zen Hei"/>
        <family val="2"/>
      </rPr>
      <t xml:space="preserve">跌入</t>
    </r>
    <r>
      <rPr>
        <sz val="11"/>
        <color rgb="FF000000"/>
        <rFont val="Noto Sans CJK SC"/>
        <family val="2"/>
        <charset val="1"/>
      </rPr>
      <t xml:space="preserve">UNCERTAIN——</t>
    </r>
    <r>
      <rPr>
        <sz val="11"/>
        <color rgb="FF000000"/>
        <rFont val="WenQuanYi Zen Hei"/>
        <family val="2"/>
      </rPr>
      <t xml:space="preserve">用真實板塊數據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非人手旗標。</t>
    </r>
  </si>
  <si>
    <r>
      <rPr>
        <b val="true"/>
        <sz val="11"/>
        <rFont val="Noto Sans CJK SC"/>
        <family val="2"/>
        <charset val="1"/>
      </rPr>
      <t xml:space="preserve">T5</t>
    </r>
    <r>
      <rPr>
        <b val="true"/>
        <sz val="11"/>
        <rFont val="WenQuanYi Zen Hei"/>
        <family val="2"/>
      </rPr>
      <t xml:space="preserve">數據覆蓋</t>
    </r>
  </si>
  <si>
    <r>
      <rPr>
        <sz val="11"/>
        <color rgb="FF000000"/>
        <rFont val="WenQuanYi Zen Hei"/>
        <family val="2"/>
      </rPr>
      <t xml:space="preserve">真實</t>
    </r>
    <r>
      <rPr>
        <sz val="11"/>
        <color rgb="FF000000"/>
        <rFont val="Noto Sans CJK SC"/>
        <family val="2"/>
        <charset val="1"/>
      </rPr>
      <t xml:space="preserve">SOXX</t>
    </r>
    <r>
      <rPr>
        <sz val="11"/>
        <color rgb="FF000000"/>
        <rFont val="WenQuanYi Zen Hei"/>
        <family val="2"/>
      </rPr>
      <t xml:space="preserve">開盤</t>
    </r>
    <r>
      <rPr>
        <sz val="11"/>
        <color rgb="FF000000"/>
        <rFont val="Noto Sans CJK SC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收盤 </t>
    </r>
    <r>
      <rPr>
        <sz val="11"/>
        <color rgb="FF000000"/>
        <rFont val="Noto Sans CJK SC"/>
        <family val="2"/>
        <charset val="1"/>
      </rPr>
      <t xml:space="preserve">2026/4/29-7/10</t>
    </r>
    <r>
      <rPr>
        <sz val="11"/>
        <color rgb="FF000000"/>
        <rFont val="WenQuanYi Zen Hei"/>
        <family val="2"/>
      </rPr>
      <t xml:space="preserve">共</t>
    </r>
    <r>
      <rPr>
        <sz val="11"/>
        <color rgb="FF000000"/>
        <rFont val="Noto Sans CJK SC"/>
        <family val="2"/>
        <charset val="1"/>
      </rPr>
      <t xml:space="preserve">50</t>
    </r>
    <r>
      <rPr>
        <sz val="11"/>
        <color rgb="FF000000"/>
        <rFont val="WenQuanYi Zen Hei"/>
        <family val="2"/>
      </rPr>
      <t xml:space="preserve">個交易日</t>
    </r>
    <r>
      <rPr>
        <sz val="11"/>
        <color rgb="FF000000"/>
        <rFont val="Noto Sans CJK SC"/>
        <family val="2"/>
        <charset val="1"/>
      </rPr>
      <t xml:space="preserve">(stockanalysis.com, S&amp;P Global</t>
    </r>
    <r>
      <rPr>
        <sz val="11"/>
        <color rgb="FF000000"/>
        <rFont val="WenQuanYi Zen Hei"/>
        <family val="2"/>
      </rPr>
      <t xml:space="preserve">來源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抓取於</t>
    </r>
    <r>
      <rPr>
        <sz val="11"/>
        <color rgb="FF000000"/>
        <rFont val="Noto Sans CJK SC"/>
        <family val="2"/>
        <charset val="1"/>
      </rPr>
      <t xml:space="preserve">2026-07-11, </t>
    </r>
    <r>
      <rPr>
        <sz val="11"/>
        <color rgb="FF000000"/>
        <rFont val="WenQuanYi Zen Hei"/>
        <family val="2"/>
      </rPr>
      <t xml:space="preserve">淡紫底標示</t>
    </r>
    <r>
      <rPr>
        <sz val="11"/>
        <color rgb="FF000000"/>
        <rFont val="Noto Sans CJK SC"/>
        <family val="2"/>
        <charset val="1"/>
      </rPr>
      <t xml:space="preserve">)</t>
    </r>
    <r>
      <rPr>
        <sz val="11"/>
        <color rgb="FF000000"/>
        <rFont val="WenQuanYi Zen Hei"/>
        <family val="2"/>
      </rPr>
      <t xml:space="preserve">。更早日期</t>
    </r>
    <r>
      <rPr>
        <sz val="11"/>
        <color rgb="FF000000"/>
        <rFont val="Noto Sans CJK SC"/>
        <family val="2"/>
        <charset val="1"/>
      </rPr>
      <t xml:space="preserve">AY/AZ</t>
    </r>
    <r>
      <rPr>
        <sz val="11"/>
        <color rgb="FF000000"/>
        <rFont val="WenQuanYi Zen Hei"/>
        <family val="2"/>
      </rPr>
      <t xml:space="preserve">為藍格待回填</t>
    </r>
    <r>
      <rPr>
        <sz val="11"/>
        <color rgb="FF000000"/>
        <rFont val="Noto Sans CJK SC"/>
        <family val="2"/>
        <charset val="1"/>
      </rPr>
      <t xml:space="preserve">; </t>
    </r>
    <r>
      <rPr>
        <sz val="11"/>
        <color rgb="FF000000"/>
        <rFont val="WenQuanYi Zen Hei"/>
        <family val="2"/>
      </rPr>
      <t xml:space="preserve">空白日</t>
    </r>
    <r>
      <rPr>
        <sz val="11"/>
        <color rgb="FF000000"/>
        <rFont val="Noto Sans CJK SC"/>
        <family val="2"/>
        <charset val="1"/>
      </rPr>
      <t xml:space="preserve">T5</t>
    </r>
    <r>
      <rPr>
        <sz val="11"/>
        <color rgb="FF000000"/>
        <rFont val="WenQuanYi Zen Hei"/>
        <family val="2"/>
      </rPr>
      <t xml:space="preserve">權重</t>
    </r>
    <r>
      <rPr>
        <sz val="11"/>
        <color rgb="FF000000"/>
        <rFont val="Noto Sans CJK SC"/>
        <family val="2"/>
        <charset val="1"/>
      </rPr>
      <t xml:space="preserve">(26)</t>
    </r>
    <r>
      <rPr>
        <sz val="11"/>
        <color rgb="FF000000"/>
        <rFont val="WenQuanYi Zen Hei"/>
        <family val="2"/>
      </rPr>
      <t xml:space="preserve">自動移出分母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不扭曲歷史判區。回填十年</t>
    </r>
    <r>
      <rPr>
        <sz val="11"/>
        <color rgb="FF000000"/>
        <rFont val="Noto Sans CJK SC"/>
        <family val="2"/>
        <charset val="1"/>
      </rPr>
      <t xml:space="preserve">SOXX</t>
    </r>
    <r>
      <rPr>
        <sz val="11"/>
        <color rgb="FF000000"/>
        <rFont val="WenQuanYi Zen Hei"/>
        <family val="2"/>
      </rPr>
      <t xml:space="preserve">數據後</t>
    </r>
    <r>
      <rPr>
        <sz val="11"/>
        <color rgb="FF000000"/>
        <rFont val="Noto Sans CJK SC"/>
        <family val="2"/>
        <charset val="1"/>
      </rPr>
      <t xml:space="preserve">, T5</t>
    </r>
    <r>
      <rPr>
        <sz val="11"/>
        <color rgb="FF000000"/>
        <rFont val="WenQuanYi Zen Hei"/>
        <family val="2"/>
      </rPr>
      <t xml:space="preserve">立即全期參與。</t>
    </r>
  </si>
  <si>
    <r>
      <rPr>
        <b val="true"/>
        <sz val="11"/>
        <rFont val="WenQuanYi Zen Hei"/>
        <family val="2"/>
      </rPr>
      <t xml:space="preserve">純分數的代價</t>
    </r>
    <r>
      <rPr>
        <b val="true"/>
        <sz val="11"/>
        <rFont val="Noto Sans CJK SC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如實揭露</t>
    </r>
    <r>
      <rPr>
        <b val="true"/>
        <sz val="11"/>
        <rFont val="Noto Sans CJK SC"/>
        <family val="2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</si>
  <si>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移除鎖存後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判區隨分數即日擺動</t>
    </r>
    <r>
      <rPr>
        <sz val="11"/>
        <color rgb="FF000000"/>
        <rFont val="Noto Sans CJK SC"/>
        <family val="2"/>
        <charset val="1"/>
      </rPr>
      <t xml:space="preserve">: 2026/6/4-7/10</t>
    </r>
    <r>
      <rPr>
        <sz val="11"/>
        <color rgb="FF000000"/>
        <rFont val="WenQuanYi Zen Hei"/>
        <family val="2"/>
      </rPr>
      <t xml:space="preserve">為 </t>
    </r>
    <r>
      <rPr>
        <sz val="11"/>
        <color rgb="FF000000"/>
        <rFont val="Noto Sans CJK SC"/>
        <family val="2"/>
        <charset val="1"/>
      </rPr>
      <t xml:space="preserve">6 EASY / 18 UNCERTAIN / 1 HARD——6</t>
    </r>
    <r>
      <rPr>
        <sz val="11"/>
        <color rgb="FF000000"/>
        <rFont val="WenQuanYi Zen Hei"/>
        <family val="2"/>
      </rPr>
      <t xml:space="preserve">個</t>
    </r>
    <r>
      <rPr>
        <sz val="11"/>
        <color rgb="FF000000"/>
        <rFont val="Noto Sans CJK SC"/>
        <family val="2"/>
        <charset val="1"/>
      </rPr>
      <t xml:space="preserve">EASY</t>
    </r>
    <r>
      <rPr>
        <sz val="11"/>
        <color rgb="FF000000"/>
        <rFont val="WenQuanYi Zen Hei"/>
        <family val="2"/>
      </rPr>
      <t xml:space="preserve">島全部落在</t>
    </r>
    <r>
      <rPr>
        <sz val="11"/>
        <color rgb="FF000000"/>
        <rFont val="Noto Sans CJK SC"/>
        <family val="2"/>
        <charset val="1"/>
      </rPr>
      <t xml:space="preserve">SOXX</t>
    </r>
    <r>
      <rPr>
        <sz val="11"/>
        <color rgb="FF000000"/>
        <rFont val="WenQuanYi Zen Hei"/>
        <family val="2"/>
      </rPr>
      <t xml:space="preserve">單日</t>
    </r>
    <r>
      <rPr>
        <sz val="11"/>
        <color rgb="FF000000"/>
        <rFont val="Noto Sans CJK SC"/>
        <family val="2"/>
        <charset val="1"/>
      </rPr>
      <t xml:space="preserve">+4%~+8%</t>
    </r>
    <r>
      <rPr>
        <sz val="11"/>
        <color rgb="FF000000"/>
        <rFont val="WenQuanYi Zen Hei"/>
        <family val="2"/>
      </rPr>
      <t xml:space="preserve">的暴力反彈日</t>
    </r>
    <r>
      <rPr>
        <sz val="11"/>
        <color rgb="FF000000"/>
        <rFont val="Noto Sans CJK SC"/>
        <family val="2"/>
        <charset val="1"/>
      </rPr>
      <t xml:space="preserve">(6/8,6/17,6/18,6/22,6/24,6/25)</t>
    </r>
    <r>
      <rPr>
        <sz val="11"/>
        <color rgb="FF000000"/>
        <rFont val="WenQuanYi Zen Hei"/>
        <family val="2"/>
      </rPr>
      <t xml:space="preserve">。這是高敏感引擎的誠實輸出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六月市場本身就在</t>
    </r>
    <r>
      <rPr>
        <sz val="11"/>
        <color rgb="FF000000"/>
        <rFont val="Noto Sans CJK SC"/>
        <family val="2"/>
        <charset val="1"/>
      </rPr>
      <t xml:space="preserve">±5-10%</t>
    </r>
    <r>
      <rPr>
        <sz val="11"/>
        <color rgb="FF000000"/>
        <rFont val="WenQuanYi Zen Hei"/>
        <family val="2"/>
      </rPr>
      <t xml:space="preserve">劇烈擺動。若需要「一旦變速、維持警戒」的滯後行為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那正是被移除的鎖存層的功能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兩者不可兼得。</t>
    </r>
  </si>
  <si>
    <r>
      <rPr>
        <b val="true"/>
        <sz val="11"/>
        <rFont val="WenQuanYi Zen Hei"/>
        <family val="2"/>
      </rPr>
      <t xml:space="preserve">校準狀態</t>
    </r>
    <r>
      <rPr>
        <b val="true"/>
        <sz val="11"/>
        <rFont val="Noto Sans CJK SC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公式活算於</t>
    </r>
    <r>
      <rPr>
        <b val="true"/>
        <sz val="11"/>
        <rFont val="Noto Sans CJK SC"/>
        <family val="2"/>
        <charset val="1"/>
      </rPr>
      <t xml:space="preserve">05</t>
    </r>
    <r>
      <rPr>
        <b val="true"/>
        <sz val="11"/>
        <rFont val="WenQuanYi Zen Hei"/>
        <family val="2"/>
      </rPr>
      <t xml:space="preserve">表</t>
    </r>
    <r>
      <rPr>
        <b val="true"/>
        <sz val="11"/>
        <rFont val="Noto Sans CJK SC"/>
        <family val="2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</si>
  <si>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窗口① </t>
    </r>
    <r>
      <rPr>
        <sz val="11"/>
        <color rgb="FF000000"/>
        <rFont val="Noto Sans CJK SC"/>
        <family val="2"/>
        <charset val="1"/>
      </rPr>
      <t xml:space="preserve">2026/4/4-5/14: 93.1% EASY (27/29; 4/6-4/7</t>
    </r>
    <r>
      <rPr>
        <sz val="11"/>
        <color rgb="FF000000"/>
        <rFont val="WenQuanYi Zen Hei"/>
        <family val="2"/>
      </rPr>
      <t xml:space="preserve">修復期</t>
    </r>
    <r>
      <rPr>
        <sz val="11"/>
        <color rgb="FF000000"/>
        <rFont val="Noto Sans CJK SC"/>
        <family val="2"/>
        <charset val="1"/>
      </rPr>
      <t xml:space="preserve">) ✓ | </t>
    </r>
    <r>
      <rPr>
        <sz val="11"/>
        <color rgb="FF000000"/>
        <rFont val="WenQuanYi Zen Hei"/>
        <family val="2"/>
      </rPr>
      <t xml:space="preserve">窗口② </t>
    </r>
    <r>
      <rPr>
        <sz val="11"/>
        <color rgb="FF000000"/>
        <rFont val="Noto Sans CJK SC"/>
        <family val="2"/>
        <charset val="1"/>
      </rPr>
      <t xml:space="preserve">6/3=EASY(100)→6/4=UNCERTAIN(66.2)</t>
    </r>
    <r>
      <rPr>
        <sz val="11"/>
        <color rgb="FF000000"/>
        <rFont val="WenQuanYi Zen Hei"/>
        <family val="2"/>
      </rPr>
      <t xml:space="preserve">單憑分數 ✓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WenQuanYi Zen Hei"/>
        <family val="2"/>
      </rPr>
      <t xml:space="preserve">窗口③ </t>
    </r>
    <r>
      <rPr>
        <sz val="11"/>
        <color rgb="FF000000"/>
        <rFont val="Noto Sans CJK SC"/>
        <family val="2"/>
        <charset val="1"/>
      </rPr>
      <t xml:space="preserve">2025/5/1-10/31: 93.8% EASY(</t>
    </r>
    <r>
      <rPr>
        <sz val="11"/>
        <color rgb="FF000000"/>
        <rFont val="WenQuanYi Zen Hei"/>
        <family val="2"/>
      </rPr>
      <t xml:space="preserve">較</t>
    </r>
    <r>
      <rPr>
        <sz val="11"/>
        <color rgb="FF000000"/>
        <rFont val="Noto Sans CJK SC"/>
        <family val="2"/>
        <charset val="1"/>
      </rPr>
      <t xml:space="preserve">R4.5.1</t>
    </r>
    <r>
      <rPr>
        <sz val="11"/>
        <color rgb="FF000000"/>
        <rFont val="WenQuanYi Zen Hei"/>
        <family val="2"/>
      </rPr>
      <t xml:space="preserve">的</t>
    </r>
    <r>
      <rPr>
        <sz val="11"/>
        <color rgb="FF000000"/>
        <rFont val="Noto Sans CJK SC"/>
        <family val="2"/>
        <charset val="1"/>
      </rPr>
      <t xml:space="preserve">82.8%</t>
    </r>
    <r>
      <rPr>
        <sz val="11"/>
        <color rgb="FF000000"/>
        <rFont val="WenQuanYi Zen Hei"/>
        <family val="2"/>
      </rPr>
      <t xml:space="preserve">更高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鎖存移除釋放了十月分數滿分日</t>
    </r>
    <r>
      <rPr>
        <sz val="11"/>
        <color rgb="FF000000"/>
        <rFont val="Noto Sans CJK SC"/>
        <family val="2"/>
        <charset val="1"/>
      </rPr>
      <t xml:space="preserve">) ✓ | 2017</t>
    </r>
    <r>
      <rPr>
        <sz val="11"/>
        <color rgb="FF000000"/>
        <rFont val="WenQuanYi Zen Hei"/>
        <family val="2"/>
      </rPr>
      <t xml:space="preserve">年</t>
    </r>
    <r>
      <rPr>
        <sz val="11"/>
        <color rgb="FF000000"/>
        <rFont val="Noto Sans CJK SC"/>
        <family val="2"/>
        <charset val="1"/>
      </rPr>
      <t xml:space="preserve">EASY 245/251, 2022</t>
    </r>
    <r>
      <rPr>
        <sz val="11"/>
        <color rgb="FF000000"/>
        <rFont val="WenQuanYi Zen Hei"/>
        <family val="2"/>
      </rPr>
      <t xml:space="preserve">年</t>
    </r>
    <r>
      <rPr>
        <sz val="11"/>
        <color rgb="FF000000"/>
        <rFont val="Noto Sans CJK SC"/>
        <family val="2"/>
        <charset val="1"/>
      </rPr>
      <t xml:space="preserve">HARD 216/251</t>
    </r>
    <r>
      <rPr>
        <sz val="11"/>
        <color rgb="FF000000"/>
        <rFont val="WenQuanYi Zen Hei"/>
        <family val="2"/>
      </rPr>
      <t xml:space="preserve">。</t>
    </r>
  </si>
  <si>
    <t xml:space="preserve">工作表</t>
  </si>
  <si>
    <r>
      <rPr>
        <sz val="11"/>
        <color rgb="FF000000"/>
        <rFont val="Arial"/>
        <family val="2"/>
        <charset val="1"/>
      </rPr>
      <t xml:space="preserve">00_README | 01_</t>
    </r>
    <r>
      <rPr>
        <sz val="11"/>
        <color rgb="FF000000"/>
        <rFont val="WenQuanYi Zen Hei"/>
        <family val="2"/>
      </rPr>
      <t xml:space="preserve">指標庫</t>
    </r>
    <r>
      <rPr>
        <sz val="11"/>
        <color rgb="FF000000"/>
        <rFont val="Arial"/>
        <family val="2"/>
        <charset val="1"/>
      </rPr>
      <t xml:space="preserve">(18</t>
    </r>
    <r>
      <rPr>
        <sz val="11"/>
        <color rgb="FF000000"/>
        <rFont val="WenQuanYi Zen Hei"/>
        <family val="2"/>
      </rPr>
      <t xml:space="preserve">項</t>
    </r>
    <r>
      <rPr>
        <sz val="11"/>
        <color rgb="FF000000"/>
        <rFont val="Arial"/>
        <family val="2"/>
        <charset val="1"/>
      </rPr>
      <t xml:space="preserve">) | 02A_</t>
    </r>
    <r>
      <rPr>
        <sz val="11"/>
        <color rgb="FF000000"/>
        <rFont val="WenQuanYi Zen Hei"/>
        <family val="2"/>
      </rPr>
      <t xml:space="preserve">每日分段</t>
    </r>
    <r>
      <rPr>
        <sz val="11"/>
        <color rgb="FF000000"/>
        <rFont val="Arial"/>
        <family val="2"/>
        <charset val="1"/>
      </rPr>
      <t xml:space="preserve">(55</t>
    </r>
    <r>
      <rPr>
        <sz val="11"/>
        <color rgb="FF000000"/>
        <rFont val="WenQuanYi Zen Hei"/>
        <family val="2"/>
      </rPr>
      <t xml:space="preserve">欄</t>
    </r>
    <r>
      <rPr>
        <sz val="11"/>
        <color rgb="FF000000"/>
        <rFont val="Arial"/>
        <family val="2"/>
        <charset val="1"/>
      </rPr>
      <t xml:space="preserve">) | 05_</t>
    </r>
    <r>
      <rPr>
        <sz val="11"/>
        <color rgb="FF000000"/>
        <rFont val="WenQuanYi Zen Hei"/>
        <family val="2"/>
      </rPr>
      <t xml:space="preserve">統計摘要 </t>
    </r>
    <r>
      <rPr>
        <sz val="11"/>
        <color rgb="FF000000"/>
        <rFont val="Arial"/>
        <family val="2"/>
        <charset val="1"/>
      </rPr>
      <t xml:space="preserve">| 06_</t>
    </r>
    <r>
      <rPr>
        <sz val="11"/>
        <color rgb="FF000000"/>
        <rFont val="WenQuanYi Zen Hei"/>
        <family val="2"/>
      </rPr>
      <t xml:space="preserve">監察面板 </t>
    </r>
    <r>
      <rPr>
        <sz val="11"/>
        <color rgb="FF000000"/>
        <rFont val="Arial"/>
        <family val="2"/>
        <charset val="1"/>
      </rPr>
      <t xml:space="preserve">| 07_L1</t>
    </r>
    <r>
      <rPr>
        <sz val="11"/>
        <color rgb="FF000000"/>
        <rFont val="WenQuanYi Zen Hei"/>
        <family val="2"/>
      </rPr>
      <t xml:space="preserve">政策步階</t>
    </r>
  </si>
  <si>
    <t xml:space="preserve">顏色</t>
  </si>
  <si>
    <r>
      <rPr>
        <sz val="11"/>
        <color rgb="FF000000"/>
        <rFont val="WenQuanYi Zen Hei"/>
        <family val="2"/>
      </rPr>
      <t xml:space="preserve">綠</t>
    </r>
    <r>
      <rPr>
        <sz val="11"/>
        <color rgb="FF000000"/>
        <rFont val="Noto Sans CJK SC"/>
        <family val="2"/>
        <charset val="1"/>
      </rPr>
      <t xml:space="preserve">=EASY | </t>
    </r>
    <r>
      <rPr>
        <sz val="11"/>
        <color rgb="FF000000"/>
        <rFont val="WenQuanYi Zen Hei"/>
        <family val="2"/>
      </rPr>
      <t xml:space="preserve">黃</t>
    </r>
    <r>
      <rPr>
        <sz val="11"/>
        <color rgb="FF000000"/>
        <rFont val="Noto Sans CJK SC"/>
        <family val="2"/>
        <charset val="1"/>
      </rPr>
      <t xml:space="preserve">=UNCERTAIN | </t>
    </r>
    <r>
      <rPr>
        <sz val="11"/>
        <color rgb="FF000000"/>
        <rFont val="WenQuanYi Zen Hei"/>
        <family val="2"/>
      </rPr>
      <t xml:space="preserve">紅</t>
    </r>
    <r>
      <rPr>
        <sz val="11"/>
        <color rgb="FF000000"/>
        <rFont val="Noto Sans CJK SC"/>
        <family val="2"/>
        <charset val="1"/>
      </rPr>
      <t xml:space="preserve">=HARD | </t>
    </r>
    <r>
      <rPr>
        <sz val="11"/>
        <color rgb="FF000000"/>
        <rFont val="WenQuanYi Zen Hei"/>
        <family val="2"/>
      </rPr>
      <t xml:space="preserve">藍字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WenQuanYi Zen Hei"/>
        <family val="2"/>
      </rPr>
      <t xml:space="preserve">可輸入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WenQuanYi Zen Hei"/>
        <family val="2"/>
      </rPr>
      <t xml:space="preserve">淡紫底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WenQuanYi Zen Hei"/>
        <family val="2"/>
      </rPr>
      <t xml:space="preserve">審核修正格 </t>
    </r>
    <r>
      <rPr>
        <sz val="11"/>
        <color rgb="FF000000"/>
        <rFont val="Noto Sans CJK SC"/>
        <family val="2"/>
        <charset val="1"/>
      </rPr>
      <t xml:space="preserve">| </t>
    </r>
    <r>
      <rPr>
        <sz val="11"/>
        <color rgb="FF000000"/>
        <rFont val="WenQuanYi Zen Hei"/>
        <family val="2"/>
      </rPr>
      <t xml:space="preserve">綠字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WenQuanYi Zen Hei"/>
        <family val="2"/>
      </rPr>
      <t xml:space="preserve">跨表公式</t>
    </r>
  </si>
  <si>
    <r>
      <rPr>
        <b val="true"/>
        <sz val="14"/>
        <color rgb="FFFFFFFF"/>
        <rFont val="WenQuanYi Zen Hei"/>
        <family val="2"/>
      </rPr>
      <t xml:space="preserve">量化指標庫 </t>
    </r>
    <r>
      <rPr>
        <b val="true"/>
        <sz val="14"/>
        <color rgb="FFFFFFFF"/>
        <rFont val="Noto Sans CJK SC"/>
        <family val="0"/>
        <charset val="1"/>
      </rPr>
      <t xml:space="preserve">R4.5.3: 18</t>
    </r>
    <r>
      <rPr>
        <b val="true"/>
        <sz val="14"/>
        <color rgb="FFFFFFFF"/>
        <rFont val="WenQuanYi Zen Hei"/>
        <family val="2"/>
      </rPr>
      <t xml:space="preserve">項指標純分數引擎 </t>
    </r>
    <r>
      <rPr>
        <b val="true"/>
        <sz val="14"/>
        <color rgb="FFFFFFFF"/>
        <rFont val="Noto Sans CJK SC"/>
        <family val="0"/>
        <charset val="1"/>
      </rPr>
      <t xml:space="preserve">| </t>
    </r>
    <r>
      <rPr>
        <b val="true"/>
        <sz val="14"/>
        <color rgb="FFFFFFFF"/>
        <rFont val="WenQuanYi Zen Hei"/>
        <family val="2"/>
      </rPr>
      <t xml:space="preserve">判區</t>
    </r>
    <r>
      <rPr>
        <b val="true"/>
        <sz val="14"/>
        <color rgb="FFFFFFFF"/>
        <rFont val="Noto Sans CJK SC"/>
        <family val="0"/>
        <charset val="1"/>
      </rPr>
      <t xml:space="preserve">=</t>
    </r>
    <r>
      <rPr>
        <b val="true"/>
        <sz val="14"/>
        <color rgb="FFFFFFFF"/>
        <rFont val="WenQuanYi Zen Hei"/>
        <family val="2"/>
      </rPr>
      <t xml:space="preserve">合成分</t>
    </r>
    <r>
      <rPr>
        <b val="true"/>
        <sz val="14"/>
        <color rgb="FFFFFFFF"/>
        <rFont val="Noto Sans CJK SC"/>
        <family val="0"/>
        <charset val="1"/>
      </rPr>
      <t xml:space="preserve">(02A</t>
    </r>
    <r>
      <rPr>
        <b val="true"/>
        <sz val="14"/>
        <color rgb="FFFFFFFF"/>
        <rFont val="WenQuanYi Zen Hei"/>
        <family val="2"/>
      </rPr>
      <t xml:space="preserve">之</t>
    </r>
    <r>
      <rPr>
        <b val="true"/>
        <sz val="14"/>
        <color rgb="FFFFFFFF"/>
        <rFont val="Noto Sans CJK SC"/>
        <family val="0"/>
        <charset val="1"/>
      </rPr>
      <t xml:space="preserve">AX): ≥70 EASY / 40-70 UNCERTAIN / ≤40 HARD | </t>
    </r>
    <r>
      <rPr>
        <b val="true"/>
        <sz val="14"/>
        <color rgb="FFFFFFFF"/>
        <rFont val="WenQuanYi Zen Hei"/>
        <family val="2"/>
      </rPr>
      <t xml:space="preserve">無事件覆蓋層</t>
    </r>
  </si>
  <si>
    <t xml:space="preserve">ID</t>
  </si>
  <si>
    <t xml:space="preserve">類別</t>
  </si>
  <si>
    <t xml:space="preserve">指標名稱</t>
  </si>
  <si>
    <r>
      <rPr>
        <b val="true"/>
        <sz val="11"/>
        <color rgb="FFFFFFFF"/>
        <rFont val="Arial"/>
        <family val="2"/>
        <charset val="1"/>
      </rPr>
      <t xml:space="preserve">EASY</t>
    </r>
    <r>
      <rPr>
        <b val="true"/>
        <sz val="11"/>
        <color rgb="FFFFFFFF"/>
        <rFont val="WenQuanYi Zen Hei"/>
        <family val="2"/>
      </rPr>
      <t xml:space="preserve">區</t>
    </r>
  </si>
  <si>
    <r>
      <rPr>
        <b val="true"/>
        <sz val="11"/>
        <color rgb="FFFFFFFF"/>
        <rFont val="Arial"/>
        <family val="2"/>
        <charset val="1"/>
      </rPr>
      <t xml:space="preserve">UNCERTAIN</t>
    </r>
    <r>
      <rPr>
        <b val="true"/>
        <sz val="11"/>
        <color rgb="FFFFFFFF"/>
        <rFont val="WenQuanYi Zen Hei"/>
        <family val="2"/>
      </rPr>
      <t xml:space="preserve">區</t>
    </r>
  </si>
  <si>
    <r>
      <rPr>
        <b val="true"/>
        <sz val="11"/>
        <color rgb="FFFFFFFF"/>
        <rFont val="Arial"/>
        <family val="2"/>
        <charset val="1"/>
      </rPr>
      <t xml:space="preserve">HARD</t>
    </r>
    <r>
      <rPr>
        <b val="true"/>
        <sz val="11"/>
        <color rgb="FFFFFFFF"/>
        <rFont val="WenQuanYi Zen Hei"/>
        <family val="2"/>
      </rPr>
      <t xml:space="preserve">區</t>
    </r>
  </si>
  <si>
    <t xml:space="preserve">重要性</t>
  </si>
  <si>
    <r>
      <rPr>
        <b val="true"/>
        <sz val="11"/>
        <color rgb="FFFFFFFF"/>
        <rFont val="WenQuanYi Zen Hei"/>
        <family val="2"/>
      </rPr>
      <t xml:space="preserve">權重</t>
    </r>
    <r>
      <rPr>
        <b val="true"/>
        <sz val="11"/>
        <color rgb="FFFFFFFF"/>
        <rFont val="Noto Sans CJK SC"/>
        <family val="0"/>
        <charset val="1"/>
      </rPr>
      <t xml:space="preserve">%</t>
    </r>
  </si>
  <si>
    <r>
      <rPr>
        <b val="true"/>
        <sz val="11"/>
        <color rgb="FFFFFFFF"/>
        <rFont val="WenQuanYi Zen Hei"/>
        <family val="2"/>
      </rPr>
      <t xml:space="preserve">關連性 </t>
    </r>
    <r>
      <rPr>
        <b val="true"/>
        <sz val="11"/>
        <color rgb="FFFFFFFF"/>
        <rFont val="Noto Sans CJK SC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領先</t>
    </r>
    <r>
      <rPr>
        <b val="true"/>
        <sz val="11"/>
        <color rgb="FFFFFFFF"/>
        <rFont val="Noto Sans CJK SC"/>
        <family val="0"/>
        <charset val="1"/>
      </rPr>
      <t xml:space="preserve">-</t>
    </r>
    <r>
      <rPr>
        <b val="true"/>
        <sz val="11"/>
        <color rgb="FFFFFFFF"/>
        <rFont val="WenQuanYi Zen Hei"/>
        <family val="2"/>
      </rPr>
      <t xml:space="preserve">滯後描述</t>
    </r>
  </si>
  <si>
    <t xml:space="preserve">可持續監察來源</t>
  </si>
  <si>
    <t xml:space="preserve">頻率</t>
  </si>
  <si>
    <t xml:space="preserve">T1</t>
  </si>
  <si>
    <r>
      <rPr>
        <sz val="11"/>
        <color rgb="FF000000"/>
        <rFont val="WenQuanYi Zen Hei"/>
        <family val="2"/>
      </rPr>
      <t xml:space="preserve">技術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趨勢</t>
    </r>
  </si>
  <si>
    <r>
      <rPr>
        <sz val="11"/>
        <color rgb="FF000000"/>
        <rFont val="Arial"/>
        <family val="2"/>
        <charset val="1"/>
      </rPr>
      <t xml:space="preserve">NDX vs 40</t>
    </r>
    <r>
      <rPr>
        <sz val="11"/>
        <color rgb="FF000000"/>
        <rFont val="WenQuanYi Zen Hei"/>
        <family val="2"/>
      </rPr>
      <t xml:space="preserve">週均線</t>
    </r>
  </si>
  <si>
    <r>
      <rPr>
        <sz val="11"/>
        <color rgb="FF0000FF"/>
        <rFont val="WenQuanYi Zen Hei"/>
        <family val="2"/>
      </rPr>
      <t xml:space="preserve">收巿</t>
    </r>
    <r>
      <rPr>
        <sz val="11"/>
        <color rgb="FF0000FF"/>
        <rFont val="Noto Sans CJK SC"/>
        <family val="0"/>
        <charset val="1"/>
      </rPr>
      <t xml:space="preserve">&gt;40</t>
    </r>
    <r>
      <rPr>
        <sz val="11"/>
        <color rgb="FF0000FF"/>
        <rFont val="WenQuanYi Zen Hei"/>
        <family val="2"/>
      </rPr>
      <t xml:space="preserve">週線且上斜</t>
    </r>
  </si>
  <si>
    <r>
      <rPr>
        <sz val="11"/>
        <color rgb="FF0000FF"/>
        <rFont val="Arial"/>
        <family val="2"/>
        <charset val="1"/>
      </rPr>
      <t xml:space="preserve">40</t>
    </r>
    <r>
      <rPr>
        <sz val="11"/>
        <color rgb="FF0000FF"/>
        <rFont val="WenQuanYi Zen Hei"/>
        <family val="2"/>
      </rPr>
      <t xml:space="preserve">週線</t>
    </r>
    <r>
      <rPr>
        <sz val="11"/>
        <color rgb="FF0000FF"/>
        <rFont val="Arial"/>
        <family val="2"/>
        <charset val="1"/>
      </rPr>
      <t xml:space="preserve">±2%</t>
    </r>
    <r>
      <rPr>
        <sz val="11"/>
        <color rgb="FF0000FF"/>
        <rFont val="WenQuanYi Zen Hei"/>
        <family val="2"/>
      </rPr>
      <t xml:space="preserve">拉鋸 </t>
    </r>
    <r>
      <rPr>
        <sz val="11"/>
        <color rgb="FF0000FF"/>
        <rFont val="Arial"/>
        <family val="2"/>
        <charset val="1"/>
      </rPr>
      <t xml:space="preserve">/ </t>
    </r>
    <r>
      <rPr>
        <sz val="11"/>
        <color rgb="FF0000FF"/>
        <rFont val="WenQuanYi Zen Hei"/>
        <family val="2"/>
      </rPr>
      <t xml:space="preserve">單週失守未連續</t>
    </r>
  </si>
  <si>
    <r>
      <rPr>
        <sz val="11"/>
        <color rgb="FF0000FF"/>
        <rFont val="WenQuanYi Zen Hei"/>
        <family val="2"/>
      </rPr>
      <t xml:space="preserve">連續</t>
    </r>
    <r>
      <rPr>
        <sz val="11"/>
        <color rgb="FF0000FF"/>
        <rFont val="Noto Sans CJK SC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週收於線下 或 均線下斜</t>
    </r>
  </si>
  <si>
    <t xml:space="preserve">★★★★★</t>
  </si>
  <si>
    <r>
      <rPr>
        <sz val="11"/>
        <color rgb="FF0000FF"/>
        <rFont val="WenQuanYi Zen Hei"/>
        <family val="2"/>
      </rPr>
      <t xml:space="preserve">同步至輕微滯後。區分制度最穩健單一規則</t>
    </r>
    <r>
      <rPr>
        <sz val="11"/>
        <color rgb="FF0000FF"/>
        <rFont val="Noto Sans CJK SC"/>
        <family val="0"/>
        <charset val="1"/>
      </rPr>
      <t xml:space="preserve">; R2</t>
    </r>
    <r>
      <rPr>
        <sz val="11"/>
        <color rgb="FF0000FF"/>
        <rFont val="WenQuanYi Zen Hei"/>
        <family val="2"/>
      </rPr>
      <t xml:space="preserve">以「連續</t>
    </r>
    <r>
      <rPr>
        <sz val="11"/>
        <color rgb="FF0000FF"/>
        <rFont val="Noto Sans CJK SC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週」過濾</t>
    </r>
    <r>
      <rPr>
        <sz val="11"/>
        <color rgb="FF0000FF"/>
        <rFont val="Noto Sans CJK SC"/>
        <family val="0"/>
        <charset val="1"/>
      </rPr>
      <t xml:space="preserve">2019/5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Noto Sans CJK SC"/>
        <family val="0"/>
        <charset val="1"/>
      </rPr>
      <t xml:space="preserve">2024/8</t>
    </r>
    <r>
      <rPr>
        <sz val="11"/>
        <color rgb="FF0000FF"/>
        <rFont val="WenQuanYi Zen Hei"/>
        <family val="2"/>
      </rPr>
      <t xml:space="preserve">式單週假破。</t>
    </r>
  </si>
  <si>
    <t xml:space="preserve">自家週線圖</t>
  </si>
  <si>
    <t xml:space="preserve"> 週</t>
  </si>
  <si>
    <t xml:space="preserve">T2</t>
  </si>
  <si>
    <r>
      <rPr>
        <sz val="11"/>
        <color rgb="FF000000"/>
        <rFont val="Arial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週</t>
    </r>
    <r>
      <rPr>
        <sz val="11"/>
        <color rgb="FF000000"/>
        <rFont val="Arial"/>
        <family val="2"/>
        <charset val="1"/>
      </rPr>
      <t xml:space="preserve">/40</t>
    </r>
    <r>
      <rPr>
        <sz val="11"/>
        <color rgb="FF000000"/>
        <rFont val="WenQuanYi Zen Hei"/>
        <family val="2"/>
      </rPr>
      <t xml:space="preserve">週均線交叉</t>
    </r>
  </si>
  <si>
    <t xml:space="preserve">金叉且乖離擴大</t>
  </si>
  <si>
    <r>
      <rPr>
        <sz val="11"/>
        <color rgb="FF0000FF"/>
        <rFont val="WenQuanYi Zen Hei"/>
        <family val="2"/>
      </rPr>
      <t xml:space="preserve">跌破</t>
    </r>
    <r>
      <rPr>
        <sz val="11"/>
        <color rgb="FF0000FF"/>
        <rFont val="Noto Sans CJK SC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週線 </t>
    </r>
    <r>
      <rPr>
        <sz val="11"/>
        <color rgb="FF0000FF"/>
        <rFont val="Noto Sans CJK SC"/>
        <family val="0"/>
        <charset val="1"/>
      </rPr>
      <t xml:space="preserve">/ 10</t>
    </r>
    <r>
      <rPr>
        <sz val="11"/>
        <color rgb="FF0000FF"/>
        <rFont val="WenQuanYi Zen Hei"/>
        <family val="2"/>
      </rPr>
      <t xml:space="preserve">週線走平</t>
    </r>
  </si>
  <si>
    <t xml:space="preserve">死叉</t>
  </si>
  <si>
    <t xml:space="preserve">★★★★</t>
  </si>
  <si>
    <r>
      <rPr>
        <sz val="11"/>
        <color rgb="FF0000FF"/>
        <rFont val="WenQuanYi Zen Hei"/>
        <family val="2"/>
      </rPr>
      <t xml:space="preserve">滯後確認。死叉鎖定</t>
    </r>
    <r>
      <rPr>
        <sz val="11"/>
        <color rgb="FF0000FF"/>
        <rFont val="Noto Sans CJK SC"/>
        <family val="0"/>
        <charset val="1"/>
      </rPr>
      <t xml:space="preserve">2022</t>
    </r>
    <r>
      <rPr>
        <sz val="11"/>
        <color rgb="FF0000FF"/>
        <rFont val="WenQuanYi Zen Hei"/>
        <family val="2"/>
      </rPr>
      <t xml:space="preserve">全年</t>
    </r>
    <r>
      <rPr>
        <sz val="11"/>
        <color rgb="FF0000FF"/>
        <rFont val="Noto Sans CJK SC"/>
        <family val="0"/>
        <charset val="1"/>
      </rPr>
      <t xml:space="preserve">; </t>
    </r>
    <r>
      <rPr>
        <sz val="11"/>
        <color rgb="FF0000FF"/>
        <rFont val="WenQuanYi Zen Hei"/>
        <family val="2"/>
      </rPr>
      <t xml:space="preserve">對</t>
    </r>
    <r>
      <rPr>
        <sz val="11"/>
        <color rgb="FF0000FF"/>
        <rFont val="Noto Sans CJK SC"/>
        <family val="0"/>
        <charset val="1"/>
      </rPr>
      <t xml:space="preserve">V</t>
    </r>
    <r>
      <rPr>
        <sz val="11"/>
        <color rgb="FF0000FF"/>
        <rFont val="WenQuanYi Zen Hei"/>
        <family val="2"/>
      </rPr>
      <t xml:space="preserve">型底滯後</t>
    </r>
    <r>
      <rPr>
        <sz val="11"/>
        <color rgb="FF0000FF"/>
        <rFont val="Noto Sans CJK SC"/>
        <family val="0"/>
        <charset val="1"/>
      </rPr>
      <t xml:space="preserve">6-10</t>
    </r>
    <r>
      <rPr>
        <sz val="11"/>
        <color rgb="FF0000FF"/>
        <rFont val="WenQuanYi Zen Hei"/>
        <family val="2"/>
      </rPr>
      <t xml:space="preserve">週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急</t>
    </r>
    <r>
      <rPr>
        <sz val="11"/>
        <color rgb="FF0000FF"/>
        <rFont val="Noto Sans CJK SC"/>
        <family val="0"/>
        <charset val="1"/>
      </rPr>
      <t xml:space="preserve">V</t>
    </r>
    <r>
      <rPr>
        <sz val="11"/>
        <color rgb="FF0000FF"/>
        <rFont val="WenQuanYi Zen Hei"/>
        <family val="2"/>
      </rPr>
      <t xml:space="preserve">條款由</t>
    </r>
    <r>
      <rPr>
        <sz val="11"/>
        <color rgb="FF0000FF"/>
        <rFont val="Noto Sans CJK SC"/>
        <family val="0"/>
        <charset val="1"/>
      </rPr>
      <t xml:space="preserve">T3+B1</t>
    </r>
    <r>
      <rPr>
        <sz val="11"/>
        <color rgb="FF0000FF"/>
        <rFont val="WenQuanYi Zen Hei"/>
        <family val="2"/>
      </rPr>
      <t xml:space="preserve">代償。</t>
    </r>
  </si>
  <si>
    <t xml:space="preserve">週</t>
  </si>
  <si>
    <t xml:space="preserve">T3</t>
  </si>
  <si>
    <r>
      <rPr>
        <sz val="11"/>
        <color rgb="FF000000"/>
        <rFont val="WenQuanYi Zen Hei"/>
        <family val="2"/>
      </rPr>
      <t xml:space="preserve">距</t>
    </r>
    <r>
      <rPr>
        <sz val="11"/>
        <color rgb="FF000000"/>
        <rFont val="Noto Sans CJK SC"/>
        <family val="0"/>
        <charset val="1"/>
      </rPr>
      <t xml:space="preserve">52</t>
    </r>
    <r>
      <rPr>
        <sz val="11"/>
        <color rgb="FF000000"/>
        <rFont val="WenQuanYi Zen Hei"/>
        <family val="2"/>
      </rPr>
      <t xml:space="preserve">週高位回撤</t>
    </r>
  </si>
  <si>
    <t xml:space="preserve">&gt;-6%</t>
  </si>
  <si>
    <t xml:space="preserve">-6% ~ -15%</t>
  </si>
  <si>
    <t xml:space="preserve">≤-15%</t>
  </si>
  <si>
    <r>
      <rPr>
        <sz val="11"/>
        <color rgb="FF0000FF"/>
        <rFont val="WenQuanYi Zen Hei"/>
        <family val="2"/>
      </rPr>
      <t xml:space="preserve">同步</t>
    </r>
    <r>
      <rPr>
        <sz val="11"/>
        <color rgb="FF0000FF"/>
        <rFont val="Noto Sans CJK SC"/>
        <family val="0"/>
        <charset val="1"/>
      </rPr>
      <t xml:space="preserve">; R2</t>
    </r>
    <r>
      <rPr>
        <sz val="11"/>
        <color rgb="FF0000FF"/>
        <rFont val="WenQuanYi Zen Hei"/>
        <family val="2"/>
      </rPr>
      <t xml:space="preserve">敏感度核心。</t>
    </r>
    <r>
      <rPr>
        <sz val="11"/>
        <color rgb="FF0000FF"/>
        <rFont val="Noto Sans CJK SC"/>
        <family val="0"/>
        <charset val="1"/>
      </rPr>
      <t xml:space="preserve">-6%</t>
    </r>
    <r>
      <rPr>
        <sz val="11"/>
        <color rgb="FF0000FF"/>
        <rFont val="WenQuanYi Zen Hei"/>
        <family val="2"/>
      </rPr>
      <t xml:space="preserve">線十年觸發約</t>
    </r>
    <r>
      <rPr>
        <sz val="11"/>
        <color rgb="FF0000FF"/>
        <rFont val="Noto Sans CJK SC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次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全部對應真實警戒事件</t>
    </r>
    <r>
      <rPr>
        <sz val="11"/>
        <color rgb="FF0000FF"/>
        <rFont val="Noto Sans CJK SC"/>
        <family val="0"/>
        <charset val="1"/>
      </rPr>
      <t xml:space="preserve">; -15%</t>
    </r>
    <r>
      <rPr>
        <sz val="11"/>
        <color rgb="FF0000FF"/>
        <rFont val="WenQuanYi Zen Hei"/>
        <family val="2"/>
      </rPr>
      <t xml:space="preserve">線僅真熊觸發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零假警報。</t>
    </r>
  </si>
  <si>
    <t xml:space="preserve">指數行情</t>
  </si>
  <si>
    <t xml:space="preserve">B1</t>
  </si>
  <si>
    <t xml:space="preserve">廣度</t>
  </si>
  <si>
    <r>
      <rPr>
        <sz val="11"/>
        <color rgb="FF000000"/>
        <rFont val="WenQuanYi Zen Hei"/>
        <family val="2"/>
      </rPr>
      <t xml:space="preserve">成份股</t>
    </r>
    <r>
      <rPr>
        <sz val="11"/>
        <color rgb="FF000000"/>
        <rFont val="Noto Sans CJK SC"/>
        <family val="0"/>
        <charset val="1"/>
      </rPr>
      <t xml:space="preserve">&gt;200</t>
    </r>
    <r>
      <rPr>
        <sz val="11"/>
        <color rgb="FF000000"/>
        <rFont val="WenQuanYi Zen Hei"/>
        <family val="2"/>
      </rPr>
      <t xml:space="preserve">日線比例</t>
    </r>
  </si>
  <si>
    <r>
      <rPr>
        <sz val="11"/>
        <color rgb="FF0000FF"/>
        <rFont val="Arial"/>
        <family val="2"/>
        <charset val="1"/>
      </rPr>
      <t xml:space="preserve">&gt;60%</t>
    </r>
    <r>
      <rPr>
        <sz val="11"/>
        <color rgb="FF0000FF"/>
        <rFont val="WenQuanYi Zen Hei"/>
        <family val="2"/>
      </rPr>
      <t xml:space="preserve">且回升</t>
    </r>
  </si>
  <si>
    <r>
      <rPr>
        <sz val="11"/>
        <color rgb="FF0000FF"/>
        <rFont val="Arial"/>
        <family val="2"/>
        <charset val="1"/>
      </rPr>
      <t xml:space="preserve">40-60% </t>
    </r>
    <r>
      <rPr>
        <sz val="11"/>
        <color rgb="FF0000FF"/>
        <rFont val="WenQuanYi Zen Hei"/>
        <family val="2"/>
      </rPr>
      <t xml:space="preserve">或 自高位急降</t>
    </r>
  </si>
  <si>
    <r>
      <rPr>
        <sz val="11"/>
        <color rgb="FF0000FF"/>
        <rFont val="Arial"/>
        <family val="2"/>
        <charset val="1"/>
      </rPr>
      <t xml:space="preserve">&lt;40%</t>
    </r>
    <r>
      <rPr>
        <sz val="11"/>
        <color rgb="FF0000FF"/>
        <rFont val="WenQuanYi Zen Hei"/>
        <family val="2"/>
      </rPr>
      <t xml:space="preserve">且下行</t>
    </r>
  </si>
  <si>
    <r>
      <rPr>
        <sz val="11"/>
        <color rgb="FF0000FF"/>
        <rFont val="WenQuanYi Zen Hei"/>
        <family val="2"/>
      </rPr>
      <t xml:space="preserve">領先</t>
    </r>
    <r>
      <rPr>
        <sz val="11"/>
        <color rgb="FF0000FF"/>
        <rFont val="Noto Sans CJK SC"/>
        <family val="0"/>
        <charset val="1"/>
      </rPr>
      <t xml:space="preserve">1-4</t>
    </r>
    <r>
      <rPr>
        <sz val="11"/>
        <color rgb="FF0000FF"/>
        <rFont val="WenQuanYi Zen Hei"/>
        <family val="2"/>
      </rPr>
      <t xml:space="preserve">週。廣度先於指數</t>
    </r>
    <r>
      <rPr>
        <sz val="11"/>
        <color rgb="FF0000FF"/>
        <rFont val="Noto Sans CJK SC"/>
        <family val="0"/>
        <charset val="1"/>
      </rPr>
      <t xml:space="preserve">: 2021</t>
    </r>
    <r>
      <rPr>
        <sz val="11"/>
        <color rgb="FF0000FF"/>
        <rFont val="WenQuanYi Zen Hei"/>
        <family val="2"/>
      </rPr>
      <t xml:space="preserve">年中已崩</t>
    </r>
    <r>
      <rPr>
        <sz val="11"/>
        <color rgb="FF0000FF"/>
        <rFont val="Noto Sans CJK SC"/>
        <family val="0"/>
        <charset val="1"/>
      </rPr>
      <t xml:space="preserve">=2022</t>
    </r>
    <r>
      <rPr>
        <sz val="11"/>
        <color rgb="FF0000FF"/>
        <rFont val="WenQuanYi Zen Hei"/>
        <family val="2"/>
      </rPr>
      <t xml:space="preserve">最早預警</t>
    </r>
    <r>
      <rPr>
        <sz val="11"/>
        <color rgb="FF0000FF"/>
        <rFont val="Noto Sans CJK SC"/>
        <family val="0"/>
        <charset val="1"/>
      </rPr>
      <t xml:space="preserve">; &gt;90%</t>
    </r>
    <r>
      <rPr>
        <sz val="11"/>
        <color rgb="FF0000FF"/>
        <rFont val="WenQuanYi Zen Hei"/>
        <family val="2"/>
      </rPr>
      <t xml:space="preserve">推力</t>
    </r>
    <r>
      <rPr>
        <sz val="11"/>
        <color rgb="FF0000FF"/>
        <rFont val="Noto Sans CJK SC"/>
        <family val="0"/>
        <charset val="1"/>
      </rPr>
      <t xml:space="preserve">=</t>
    </r>
    <r>
      <rPr>
        <sz val="11"/>
        <color rgb="FF0000FF"/>
        <rFont val="WenQuanYi Zen Hei"/>
        <family val="2"/>
      </rPr>
      <t xml:space="preserve">新</t>
    </r>
    <r>
      <rPr>
        <sz val="11"/>
        <color rgb="FF0000FF"/>
        <rFont val="Noto Sans CJK SC"/>
        <family val="0"/>
        <charset val="1"/>
      </rPr>
      <t xml:space="preserve">EASY</t>
    </r>
    <r>
      <rPr>
        <sz val="11"/>
        <color rgb="FF0000FF"/>
        <rFont val="WenQuanYi Zen Hei"/>
        <family val="2"/>
      </rPr>
      <t xml:space="preserve">最強確認。</t>
    </r>
  </si>
  <si>
    <t xml:space="preserve">Barchart $NDXA200R / StockCharts</t>
  </si>
  <si>
    <t xml:space="preserve">B2</t>
  </si>
  <si>
    <r>
      <rPr>
        <sz val="11"/>
        <color rgb="FF000000"/>
        <rFont val="WenQuanYi Zen Hei"/>
        <family val="2"/>
      </rPr>
      <t xml:space="preserve">淨新高</t>
    </r>
    <r>
      <rPr>
        <sz val="11"/>
        <color rgb="FF000000"/>
        <rFont val="Noto Sans CJK SC"/>
        <family val="0"/>
        <charset val="1"/>
      </rPr>
      <t xml:space="preserve">-</t>
    </r>
    <r>
      <rPr>
        <sz val="11"/>
        <color rgb="FF000000"/>
        <rFont val="WenQuanYi Zen Hei"/>
        <family val="2"/>
      </rPr>
      <t xml:space="preserve">新低</t>
    </r>
    <r>
      <rPr>
        <sz val="11"/>
        <color rgb="FF000000"/>
        <rFont val="Noto Sans CJK SC"/>
        <family val="0"/>
        <charset val="1"/>
      </rPr>
      <t xml:space="preserve">(10</t>
    </r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)</t>
    </r>
  </si>
  <si>
    <t xml:space="preserve">持續為正</t>
  </si>
  <si>
    <r>
      <rPr>
        <sz val="11"/>
        <color rgb="FF0000FF"/>
        <rFont val="WenQuanYi Zen Hei"/>
        <family val="2"/>
      </rPr>
      <t xml:space="preserve">正負反覆 </t>
    </r>
    <r>
      <rPr>
        <sz val="11"/>
        <color rgb="FF0000FF"/>
        <rFont val="Noto Sans CJK SC"/>
        <family val="0"/>
        <charset val="1"/>
      </rPr>
      <t xml:space="preserve">/ </t>
    </r>
    <r>
      <rPr>
        <sz val="11"/>
        <color rgb="FF0000FF"/>
        <rFont val="WenQuanYi Zen Hei"/>
        <family val="2"/>
      </rPr>
      <t xml:space="preserve">淨新低放大</t>
    </r>
  </si>
  <si>
    <t xml:space="preserve">淨新低持續擴張</t>
  </si>
  <si>
    <r>
      <rPr>
        <sz val="11"/>
        <color rgb="FF0000FF"/>
        <rFont val="WenQuanYi Zen Hei"/>
        <family val="2"/>
      </rPr>
      <t xml:space="preserve">領先</t>
    </r>
    <r>
      <rPr>
        <sz val="11"/>
        <color rgb="FF0000FF"/>
        <rFont val="Noto Sans CJK SC"/>
        <family val="0"/>
        <charset val="1"/>
      </rPr>
      <t xml:space="preserve">1-3</t>
    </r>
    <r>
      <rPr>
        <sz val="11"/>
        <color rgb="FF0000FF"/>
        <rFont val="WenQuanYi Zen Hei"/>
        <family val="2"/>
      </rPr>
      <t xml:space="preserve">週。與</t>
    </r>
    <r>
      <rPr>
        <sz val="11"/>
        <color rgb="FF0000FF"/>
        <rFont val="Noto Sans CJK SC"/>
        <family val="0"/>
        <charset val="1"/>
      </rPr>
      <t xml:space="preserve">Market Breadth Dashboard</t>
    </r>
    <r>
      <rPr>
        <sz val="11"/>
        <color rgb="FF0000FF"/>
        <rFont val="WenQuanYi Zen Hei"/>
        <family val="2"/>
      </rPr>
      <t xml:space="preserve">同源</t>
    </r>
    <r>
      <rPr>
        <sz val="11"/>
        <color rgb="FF0000FF"/>
        <rFont val="Noto Sans CJK SC"/>
        <family val="0"/>
        <charset val="1"/>
      </rPr>
      <t xml:space="preserve">; </t>
    </r>
    <r>
      <rPr>
        <sz val="11"/>
        <color rgb="FF0000FF"/>
        <rFont val="WenQuanYi Zen Hei"/>
        <family val="2"/>
      </rPr>
      <t xml:space="preserve">熊巿反彈證偽關鍵。</t>
    </r>
  </si>
  <si>
    <t xml:space="preserve">Stockbee Market Monitor</t>
  </si>
  <si>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週</t>
    </r>
  </si>
  <si>
    <t xml:space="preserve">B3</t>
  </si>
  <si>
    <r>
      <rPr>
        <sz val="11"/>
        <color rgb="FF000000"/>
        <rFont val="Arial"/>
        <family val="2"/>
        <charset val="1"/>
      </rPr>
      <t xml:space="preserve">A/D</t>
    </r>
    <r>
      <rPr>
        <sz val="11"/>
        <color rgb="FF000000"/>
        <rFont val="WenQuanYi Zen Hei"/>
        <family val="2"/>
      </rPr>
      <t xml:space="preserve">線對指數背離</t>
    </r>
  </si>
  <si>
    <t xml:space="preserve">同創新高</t>
  </si>
  <si>
    <r>
      <rPr>
        <sz val="11"/>
        <color rgb="FF0000FF"/>
        <rFont val="WenQuanYi Zen Hei"/>
        <family val="2"/>
      </rPr>
      <t xml:space="preserve">溫和背離</t>
    </r>
    <r>
      <rPr>
        <sz val="11"/>
        <color rgb="FF0000FF"/>
        <rFont val="Noto Sans CJK SC"/>
        <family val="0"/>
        <charset val="1"/>
      </rPr>
      <t xml:space="preserve">(1-2</t>
    </r>
    <r>
      <rPr>
        <sz val="11"/>
        <color rgb="FF0000FF"/>
        <rFont val="WenQuanYi Zen Hei"/>
        <family val="2"/>
      </rPr>
      <t xml:space="preserve">月</t>
    </r>
    <r>
      <rPr>
        <sz val="11"/>
        <color rgb="FF0000FF"/>
        <rFont val="Noto Sans CJK SC"/>
        <family val="0"/>
        <charset val="1"/>
      </rPr>
      <t xml:space="preserve">)</t>
    </r>
  </si>
  <si>
    <r>
      <rPr>
        <sz val="11"/>
        <color rgb="FF0000FF"/>
        <rFont val="WenQuanYi Zen Hei"/>
        <family val="2"/>
      </rPr>
      <t xml:space="preserve">持續多月背離</t>
    </r>
    <r>
      <rPr>
        <sz val="11"/>
        <color rgb="FF0000FF"/>
        <rFont val="Noto Sans CJK SC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指數新高</t>
    </r>
  </si>
  <si>
    <t xml:space="preserve">★★★</t>
  </si>
  <si>
    <r>
      <rPr>
        <sz val="11"/>
        <color rgb="FF0000FF"/>
        <rFont val="WenQuanYi Zen Hei"/>
        <family val="2"/>
      </rPr>
      <t xml:space="preserve">領先數週至數月。</t>
    </r>
    <r>
      <rPr>
        <sz val="11"/>
        <color rgb="FF0000FF"/>
        <rFont val="Noto Sans CJK SC"/>
        <family val="0"/>
        <charset val="1"/>
      </rPr>
      <t xml:space="preserve">2021/11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Noto Sans CJK SC"/>
        <family val="0"/>
        <charset val="1"/>
      </rPr>
      <t xml:space="preserve">2024/7</t>
    </r>
    <r>
      <rPr>
        <sz val="11"/>
        <color rgb="FF0000FF"/>
        <rFont val="WenQuanYi Zen Hei"/>
        <family val="2"/>
      </rPr>
      <t xml:space="preserve">頂前均現</t>
    </r>
    <r>
      <rPr>
        <sz val="11"/>
        <color rgb="FF0000FF"/>
        <rFont val="Noto Sans CJK SC"/>
        <family val="0"/>
        <charset val="1"/>
      </rPr>
      <t xml:space="preserve">; </t>
    </r>
    <r>
      <rPr>
        <sz val="11"/>
        <color rgb="FF0000FF"/>
        <rFont val="WenQuanYi Zen Hei"/>
        <family val="2"/>
      </rPr>
      <t xml:space="preserve">輔助用。</t>
    </r>
  </si>
  <si>
    <t xml:space="preserve">StockCharts</t>
  </si>
  <si>
    <t xml:space="preserve">L1</t>
  </si>
  <si>
    <r>
      <rPr>
        <sz val="11"/>
        <color rgb="FF000000"/>
        <rFont val="WenQuanYi Zen Hei"/>
        <family val="2"/>
      </rPr>
      <t xml:space="preserve">流動性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政策</t>
    </r>
  </si>
  <si>
    <r>
      <rPr>
        <sz val="11"/>
        <color rgb="FF000000"/>
        <rFont val="Arial"/>
        <family val="2"/>
        <charset val="1"/>
      </rPr>
      <t xml:space="preserve">Fed</t>
    </r>
    <r>
      <rPr>
        <sz val="11"/>
        <color rgb="FF000000"/>
        <rFont val="WenQuanYi Zen Hei"/>
        <family val="2"/>
      </rPr>
      <t xml:space="preserve">政策方向</t>
    </r>
    <r>
      <rPr>
        <sz val="11"/>
        <color rgb="FF000000"/>
        <rFont val="Arial"/>
        <family val="2"/>
        <charset val="1"/>
      </rPr>
      <t xml:space="preserve">+</t>
    </r>
    <r>
      <rPr>
        <sz val="11"/>
        <color rgb="FF000000"/>
        <rFont val="WenQuanYi Zen Hei"/>
        <family val="2"/>
      </rPr>
      <t xml:space="preserve">巿場加息</t>
    </r>
    <r>
      <rPr>
        <sz val="11"/>
        <color rgb="FF000000"/>
        <rFont val="Arial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減息定價</t>
    </r>
  </si>
  <si>
    <t xml:space="preserve">減息或寬鬆指引</t>
  </si>
  <si>
    <r>
      <rPr>
        <sz val="11"/>
        <color rgb="FF0000FF"/>
        <rFont val="WenQuanYi Zen Hei"/>
        <family val="2"/>
      </rPr>
      <t xml:space="preserve">暫停</t>
    </r>
    <r>
      <rPr>
        <sz val="11"/>
        <color rgb="FF0000FF"/>
        <rFont val="Noto Sans CJK SC"/>
        <family val="0"/>
        <charset val="1"/>
      </rPr>
      <t xml:space="preserve">+</t>
    </r>
    <r>
      <rPr>
        <sz val="11"/>
        <color rgb="FF0000FF"/>
        <rFont val="WenQuanYi Zen Hei"/>
        <family val="2"/>
      </rPr>
      <t xml:space="preserve">加息定價</t>
    </r>
    <r>
      <rPr>
        <sz val="11"/>
        <color rgb="FF0000FF"/>
        <rFont val="Noto Sans CJK SC"/>
        <family val="0"/>
        <charset val="1"/>
      </rPr>
      <t xml:space="preserve">20-50% / </t>
    </r>
    <r>
      <rPr>
        <sz val="11"/>
        <color rgb="FF0000FF"/>
        <rFont val="WenQuanYi Zen Hei"/>
        <family val="2"/>
      </rPr>
      <t xml:space="preserve">移除寬鬆傾向</t>
    </r>
  </si>
  <si>
    <r>
      <rPr>
        <sz val="11"/>
        <color rgb="FF0000FF"/>
        <rFont val="WenQuanYi Zen Hei"/>
        <family val="2"/>
      </rPr>
      <t xml:space="preserve">加息定價</t>
    </r>
    <r>
      <rPr>
        <sz val="11"/>
        <color rgb="FF0000FF"/>
        <rFont val="Noto Sans CJK SC"/>
        <family val="0"/>
        <charset val="1"/>
      </rPr>
      <t xml:space="preserve">&gt;50% </t>
    </r>
    <r>
      <rPr>
        <sz val="11"/>
        <color rgb="FF0000FF"/>
        <rFont val="WenQuanYi Zen Hei"/>
        <family val="2"/>
      </rPr>
      <t xml:space="preserve">或 實際加息</t>
    </r>
  </si>
  <si>
    <r>
      <rPr>
        <sz val="11"/>
        <color rgb="FF0000FF"/>
        <rFont val="WenQuanYi Zen Hei"/>
        <family val="2"/>
      </rPr>
      <t xml:space="preserve">領先</t>
    </r>
    <r>
      <rPr>
        <sz val="11"/>
        <color rgb="FF0000FF"/>
        <rFont val="Noto Sans CJK SC"/>
        <family val="0"/>
        <charset val="1"/>
      </rPr>
      <t xml:space="preserve">1-3</t>
    </r>
    <r>
      <rPr>
        <sz val="11"/>
        <color rgb="FF0000FF"/>
        <rFont val="WenQuanYi Zen Hei"/>
        <family val="2"/>
      </rPr>
      <t xml:space="preserve">個月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制度級。</t>
    </r>
    <r>
      <rPr>
        <sz val="11"/>
        <color rgb="FF0000FF"/>
        <rFont val="Noto Sans CJK SC"/>
        <family val="0"/>
        <charset val="1"/>
      </rPr>
      <t xml:space="preserve">2019/2023/2024</t>
    </r>
    <r>
      <rPr>
        <sz val="11"/>
        <color rgb="FF0000FF"/>
        <rFont val="WenQuanYi Zen Hei"/>
        <family val="2"/>
      </rPr>
      <t xml:space="preserve">轉向開</t>
    </r>
    <r>
      <rPr>
        <sz val="11"/>
        <color rgb="FF0000FF"/>
        <rFont val="Noto Sans CJK SC"/>
        <family val="0"/>
        <charset val="1"/>
      </rPr>
      <t xml:space="preserve">EASY; 2018/2022</t>
    </r>
    <r>
      <rPr>
        <sz val="11"/>
        <color rgb="FF0000FF"/>
        <rFont val="WenQuanYi Zen Hei"/>
        <family val="2"/>
      </rPr>
      <t xml:space="preserve">緊縮製造</t>
    </r>
    <r>
      <rPr>
        <sz val="11"/>
        <color rgb="FF0000FF"/>
        <rFont val="Noto Sans CJK SC"/>
        <family val="0"/>
        <charset val="1"/>
      </rPr>
      <t xml:space="preserve">HARD</t>
    </r>
    <r>
      <rPr>
        <sz val="11"/>
        <color rgb="FF0000FF"/>
        <rFont val="WenQuanYi Zen Hei"/>
        <family val="2"/>
      </rPr>
      <t xml:space="preserve">。</t>
    </r>
    <r>
      <rPr>
        <sz val="11"/>
        <color rgb="FF0000FF"/>
        <rFont val="Noto Sans CJK SC"/>
        <family val="0"/>
        <charset val="1"/>
      </rPr>
      <t xml:space="preserve">2026/6/17</t>
    </r>
    <r>
      <rPr>
        <sz val="11"/>
        <color rgb="FF0000FF"/>
        <rFont val="WenQuanYi Zen Hei"/>
        <family val="2"/>
      </rPr>
      <t xml:space="preserve">移除寬鬆傾向</t>
    </r>
    <r>
      <rPr>
        <sz val="11"/>
        <color rgb="FF0000FF"/>
        <rFont val="Noto Sans CJK SC"/>
        <family val="0"/>
        <charset val="1"/>
      </rPr>
      <t xml:space="preserve">+9</t>
    </r>
    <r>
      <rPr>
        <sz val="11"/>
        <color rgb="FF0000FF"/>
        <rFont val="WenQuanYi Zen Hei"/>
        <family val="2"/>
      </rPr>
      <t xml:space="preserve">月加息定價逾六成</t>
    </r>
    <r>
      <rPr>
        <sz val="11"/>
        <color rgb="FF0000FF"/>
        <rFont val="Noto Sans CJK SC"/>
        <family val="0"/>
        <charset val="1"/>
      </rPr>
      <t xml:space="preserve">=</t>
    </r>
    <r>
      <rPr>
        <sz val="11"/>
        <color rgb="FF0000FF"/>
        <rFont val="WenQuanYi Zen Hei"/>
        <family val="2"/>
      </rPr>
      <t xml:space="preserve">十年內第三次制度級轉鷹。</t>
    </r>
  </si>
  <si>
    <t xml:space="preserve">CME FedWatch / FOMC</t>
  </si>
  <si>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會期</t>
    </r>
  </si>
  <si>
    <t xml:space="preserve">L2</t>
  </si>
  <si>
    <r>
      <rPr>
        <sz val="11"/>
        <color rgb="FF000000"/>
        <rFont val="WenQuanYi Zen Hei"/>
        <family val="2"/>
      </rPr>
      <t xml:space="preserve">淨流動性</t>
    </r>
    <r>
      <rPr>
        <sz val="11"/>
        <color rgb="FF000000"/>
        <rFont val="Noto Sans CJK SC"/>
        <family val="0"/>
        <charset val="1"/>
      </rPr>
      <t xml:space="preserve">(B/S−TGA−RRP)</t>
    </r>
  </si>
  <si>
    <t xml:space="preserve">按週回升</t>
  </si>
  <si>
    <t xml:space="preserve">走平</t>
  </si>
  <si>
    <t xml:space="preserve">收縮且加速</t>
  </si>
  <si>
    <r>
      <rPr>
        <sz val="11"/>
        <color rgb="FF0000FF"/>
        <rFont val="WenQuanYi Zen Hei"/>
        <family val="2"/>
      </rPr>
      <t xml:space="preserve">領先</t>
    </r>
    <r>
      <rPr>
        <sz val="11"/>
        <color rgb="FF0000FF"/>
        <rFont val="Noto Sans CJK SC"/>
        <family val="0"/>
        <charset val="1"/>
      </rPr>
      <t xml:space="preserve">2-6</t>
    </r>
    <r>
      <rPr>
        <sz val="11"/>
        <color rgb="FF0000FF"/>
        <rFont val="WenQuanYi Zen Hei"/>
        <family val="2"/>
      </rPr>
      <t xml:space="preserve">週。</t>
    </r>
    <r>
      <rPr>
        <sz val="11"/>
        <color rgb="FF0000FF"/>
        <rFont val="Noto Sans CJK SC"/>
        <family val="0"/>
        <charset val="1"/>
      </rPr>
      <t xml:space="preserve">2022</t>
    </r>
    <r>
      <rPr>
        <sz val="11"/>
        <color rgb="FF0000FF"/>
        <rFont val="WenQuanYi Zen Hei"/>
        <family val="2"/>
      </rPr>
      <t xml:space="preserve">後與</t>
    </r>
    <r>
      <rPr>
        <sz val="11"/>
        <color rgb="FF0000FF"/>
        <rFont val="Noto Sans CJK SC"/>
        <family val="0"/>
        <charset val="1"/>
      </rPr>
      <t xml:space="preserve">NDX</t>
    </r>
    <r>
      <rPr>
        <sz val="11"/>
        <color rgb="FF0000FF"/>
        <rFont val="WenQuanYi Zen Hei"/>
        <family val="2"/>
      </rPr>
      <t xml:space="preserve">高相關</t>
    </r>
    <r>
      <rPr>
        <sz val="11"/>
        <color rgb="FF0000FF"/>
        <rFont val="Noto Sans CJK SC"/>
        <family val="0"/>
        <charset val="1"/>
      </rPr>
      <t xml:space="preserve">; QRA/RRP</t>
    </r>
    <r>
      <rPr>
        <sz val="11"/>
        <color rgb="FF0000FF"/>
        <rFont val="WenQuanYi Zen Hei"/>
        <family val="2"/>
      </rPr>
      <t xml:space="preserve">釋放為</t>
    </r>
    <r>
      <rPr>
        <sz val="11"/>
        <color rgb="FF0000FF"/>
        <rFont val="Noto Sans CJK SC"/>
        <family val="0"/>
        <charset val="1"/>
      </rPr>
      <t xml:space="preserve">2023-24</t>
    </r>
    <r>
      <rPr>
        <sz val="11"/>
        <color rgb="FF0000FF"/>
        <rFont val="WenQuanYi Zen Hei"/>
        <family val="2"/>
      </rPr>
      <t xml:space="preserve">隱形推手。</t>
    </r>
  </si>
  <si>
    <t xml:space="preserve">FRED: WALCL−WTREGEN−RRPONTSYD</t>
  </si>
  <si>
    <t xml:space="preserve">L3</t>
  </si>
  <si>
    <r>
      <rPr>
        <sz val="11"/>
        <color rgb="FF000000"/>
        <rFont val="Arial"/>
        <family val="2"/>
        <charset val="1"/>
      </rPr>
      <t xml:space="preserve">M2</t>
    </r>
    <r>
      <rPr>
        <sz val="11"/>
        <color rgb="FF000000"/>
        <rFont val="WenQuanYi Zen Hei"/>
        <family val="2"/>
      </rPr>
      <t xml:space="preserve">同比</t>
    </r>
  </si>
  <si>
    <r>
      <rPr>
        <sz val="11"/>
        <color rgb="FF0000FF"/>
        <rFont val="WenQuanYi Zen Hei"/>
        <family val="2"/>
      </rPr>
      <t xml:space="preserve">回升且</t>
    </r>
    <r>
      <rPr>
        <sz val="11"/>
        <color rgb="FF0000FF"/>
        <rFont val="Noto Sans CJK SC"/>
        <family val="0"/>
        <charset val="1"/>
      </rPr>
      <t xml:space="preserve">&gt;4%</t>
    </r>
  </si>
  <si>
    <r>
      <rPr>
        <sz val="11"/>
        <color rgb="FF0000FF"/>
        <rFont val="Arial"/>
        <family val="2"/>
        <charset val="1"/>
      </rPr>
      <t xml:space="preserve">0-4%</t>
    </r>
    <r>
      <rPr>
        <sz val="11"/>
        <color rgb="FF0000FF"/>
        <rFont val="WenQuanYi Zen Hei"/>
        <family val="2"/>
      </rPr>
      <t xml:space="preserve">放緩</t>
    </r>
  </si>
  <si>
    <t xml:space="preserve">負增長</t>
  </si>
  <si>
    <r>
      <rPr>
        <sz val="11"/>
        <color rgb="FF0000FF"/>
        <rFont val="WenQuanYi Zen Hei"/>
        <family val="2"/>
      </rPr>
      <t xml:space="preserve">長領先</t>
    </r>
    <r>
      <rPr>
        <sz val="11"/>
        <color rgb="FF0000FF"/>
        <rFont val="Noto Sans CJK SC"/>
        <family val="0"/>
        <charset val="1"/>
      </rPr>
      <t xml:space="preserve">3-12</t>
    </r>
    <r>
      <rPr>
        <sz val="11"/>
        <color rgb="FF0000FF"/>
        <rFont val="WenQuanYi Zen Hei"/>
        <family val="2"/>
      </rPr>
      <t xml:space="preserve">個月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只作背景。</t>
    </r>
  </si>
  <si>
    <t xml:space="preserve">FRED: M2SL</t>
  </si>
  <si>
    <t xml:space="preserve">月</t>
  </si>
  <si>
    <t xml:space="preserve">L4</t>
  </si>
  <si>
    <r>
      <rPr>
        <sz val="11"/>
        <color rgb="FF000000"/>
        <rFont val="Arial"/>
        <family val="2"/>
        <charset val="1"/>
      </rPr>
      <t xml:space="preserve">10Y-3M</t>
    </r>
    <r>
      <rPr>
        <sz val="11"/>
        <color rgb="FF000000"/>
        <rFont val="WenQuanYi Zen Hei"/>
        <family val="2"/>
      </rPr>
      <t xml:space="preserve">曲線</t>
    </r>
  </si>
  <si>
    <t xml:space="preserve">正斜且趨陡</t>
  </si>
  <si>
    <r>
      <rPr>
        <sz val="11"/>
        <color rgb="FF0000FF"/>
        <rFont val="WenQuanYi Zen Hei"/>
        <family val="2"/>
      </rPr>
      <t xml:space="preserve">走平</t>
    </r>
    <r>
      <rPr>
        <sz val="11"/>
        <color rgb="FF0000FF"/>
        <rFont val="Noto Sans CJK SC"/>
        <family val="0"/>
        <charset val="1"/>
      </rPr>
      <t xml:space="preserve">/</t>
    </r>
    <r>
      <rPr>
        <sz val="11"/>
        <color rgb="FF0000FF"/>
        <rFont val="WenQuanYi Zen Hei"/>
        <family val="2"/>
      </rPr>
      <t xml:space="preserve">初倒掛</t>
    </r>
  </si>
  <si>
    <t xml:space="preserve">深倒掛後快速熊陡</t>
  </si>
  <si>
    <r>
      <rPr>
        <sz val="11"/>
        <color rgb="FF0000FF"/>
        <rFont val="WenQuanYi Zen Hei"/>
        <family val="2"/>
      </rPr>
      <t xml:space="preserve">長領先</t>
    </r>
    <r>
      <rPr>
        <sz val="11"/>
        <color rgb="FF0000FF"/>
        <rFont val="Noto Sans CJK SC"/>
        <family val="0"/>
        <charset val="1"/>
      </rPr>
      <t xml:space="preserve">6-18</t>
    </r>
    <r>
      <rPr>
        <sz val="11"/>
        <color rgb="FF0000FF"/>
        <rFont val="WenQuanYi Zen Hei"/>
        <family val="2"/>
      </rPr>
      <t xml:space="preserve">個月</t>
    </r>
    <r>
      <rPr>
        <sz val="11"/>
        <color rgb="FF0000FF"/>
        <rFont val="Noto Sans CJK SC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衰退</t>
    </r>
    <r>
      <rPr>
        <sz val="11"/>
        <color rgb="FF0000FF"/>
        <rFont val="Noto Sans CJK SC"/>
        <family val="0"/>
        <charset val="1"/>
      </rPr>
      <t xml:space="preserve">); </t>
    </r>
    <r>
      <rPr>
        <sz val="11"/>
        <color rgb="FF0000FF"/>
        <rFont val="WenQuanYi Zen Hei"/>
        <family val="2"/>
      </rPr>
      <t xml:space="preserve">對週度判區偏慢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與</t>
    </r>
    <r>
      <rPr>
        <sz val="11"/>
        <color rgb="FF0000FF"/>
        <rFont val="Noto Sans CJK SC"/>
        <family val="0"/>
        <charset val="1"/>
      </rPr>
      <t xml:space="preserve">C1</t>
    </r>
    <r>
      <rPr>
        <sz val="11"/>
        <color rgb="FF0000FF"/>
        <rFont val="WenQuanYi Zen Hei"/>
        <family val="2"/>
      </rPr>
      <t xml:space="preserve">並用。</t>
    </r>
  </si>
  <si>
    <t xml:space="preserve">FRED: T10Y3M</t>
  </si>
  <si>
    <t xml:space="preserve">C1</t>
  </si>
  <si>
    <t xml:space="preserve">信用</t>
  </si>
  <si>
    <t xml:space="preserve">HY OAS</t>
  </si>
  <si>
    <r>
      <rPr>
        <sz val="11"/>
        <color rgb="FF0000FF"/>
        <rFont val="Arial"/>
        <family val="2"/>
        <charset val="1"/>
      </rPr>
      <t xml:space="preserve">&lt;350bp</t>
    </r>
    <r>
      <rPr>
        <sz val="11"/>
        <color rgb="FF0000FF"/>
        <rFont val="WenQuanYi Zen Hei"/>
        <family val="2"/>
      </rPr>
      <t xml:space="preserve">且收窄</t>
    </r>
  </si>
  <si>
    <r>
      <rPr>
        <sz val="11"/>
        <color rgb="FF0000FF"/>
        <rFont val="Arial"/>
        <family val="2"/>
        <charset val="1"/>
      </rPr>
      <t xml:space="preserve">350-450bp </t>
    </r>
    <r>
      <rPr>
        <sz val="11"/>
        <color rgb="FF0000FF"/>
        <rFont val="WenQuanYi Zen Hei"/>
        <family val="2"/>
      </rPr>
      <t xml:space="preserve">或 </t>
    </r>
    <r>
      <rPr>
        <sz val="11"/>
        <color rgb="FF0000FF"/>
        <rFont val="Arial"/>
        <family val="2"/>
        <charset val="1"/>
      </rPr>
      <t xml:space="preserve">4</t>
    </r>
    <r>
      <rPr>
        <sz val="11"/>
        <color rgb="FF0000FF"/>
        <rFont val="WenQuanYi Zen Hei"/>
        <family val="2"/>
      </rPr>
      <t xml:space="preserve">週急闊</t>
    </r>
    <r>
      <rPr>
        <sz val="11"/>
        <color rgb="FF0000FF"/>
        <rFont val="Arial"/>
        <family val="2"/>
        <charset val="1"/>
      </rPr>
      <t xml:space="preserve">&gt;+50bp</t>
    </r>
  </si>
  <si>
    <r>
      <rPr>
        <sz val="11"/>
        <color rgb="FF0000FF"/>
        <rFont val="Arial"/>
        <family val="2"/>
        <charset val="1"/>
      </rPr>
      <t xml:space="preserve">&gt;450bp</t>
    </r>
    <r>
      <rPr>
        <sz val="11"/>
        <color rgb="FF0000FF"/>
        <rFont val="WenQuanYi Zen Hei"/>
        <family val="2"/>
      </rPr>
      <t xml:space="preserve">且走闊</t>
    </r>
  </si>
  <si>
    <r>
      <rPr>
        <sz val="11"/>
        <color rgb="FF0000FF"/>
        <rFont val="WenQuanYi Zen Hei"/>
        <family val="2"/>
      </rPr>
      <t xml:space="preserve">同步至領先</t>
    </r>
    <r>
      <rPr>
        <sz val="11"/>
        <color rgb="FF0000FF"/>
        <rFont val="Noto Sans CJK SC"/>
        <family val="0"/>
        <charset val="1"/>
      </rPr>
      <t xml:space="preserve">1-2</t>
    </r>
    <r>
      <rPr>
        <sz val="11"/>
        <color rgb="FF0000FF"/>
        <rFont val="WenQuanYi Zen Hei"/>
        <family val="2"/>
      </rPr>
      <t xml:space="preserve">週。股巿測謊機</t>
    </r>
    <r>
      <rPr>
        <sz val="11"/>
        <color rgb="FF0000FF"/>
        <rFont val="Noto Sans CJK SC"/>
        <family val="0"/>
        <charset val="1"/>
      </rPr>
      <t xml:space="preserve">: </t>
    </r>
    <r>
      <rPr>
        <sz val="11"/>
        <color rgb="FF0000FF"/>
        <rFont val="WenQuanYi Zen Hei"/>
        <family val="2"/>
      </rPr>
      <t xml:space="preserve">股跌而利差不闊</t>
    </r>
    <r>
      <rPr>
        <sz val="11"/>
        <color rgb="FF0000FF"/>
        <rFont val="Noto Sans CJK SC"/>
        <family val="0"/>
        <charset val="1"/>
      </rPr>
      <t xml:space="preserve">=</t>
    </r>
    <r>
      <rPr>
        <sz val="11"/>
        <color rgb="FF0000FF"/>
        <rFont val="WenQuanYi Zen Hei"/>
        <family val="2"/>
      </rPr>
      <t xml:space="preserve">大概率震倉</t>
    </r>
    <r>
      <rPr>
        <sz val="11"/>
        <color rgb="FF0000FF"/>
        <rFont val="Noto Sans CJK SC"/>
        <family val="0"/>
        <charset val="1"/>
      </rPr>
      <t xml:space="preserve">(UNCERTAIN)</t>
    </r>
    <r>
      <rPr>
        <sz val="11"/>
        <color rgb="FF0000FF"/>
        <rFont val="WenQuanYi Zen Hei"/>
        <family val="2"/>
      </rPr>
      <t xml:space="preserve">而非制度轉變</t>
    </r>
    <r>
      <rPr>
        <sz val="11"/>
        <color rgb="FF0000FF"/>
        <rFont val="Noto Sans CJK SC"/>
        <family val="0"/>
        <charset val="1"/>
      </rPr>
      <t xml:space="preserve">; 2025/4</t>
    </r>
    <r>
      <rPr>
        <sz val="11"/>
        <color rgb="FF0000FF"/>
        <rFont val="WenQuanYi Zen Hei"/>
        <family val="2"/>
      </rPr>
      <t xml:space="preserve">峰值</t>
    </r>
    <r>
      <rPr>
        <sz val="11"/>
        <color rgb="FF0000FF"/>
        <rFont val="Noto Sans CJK SC"/>
        <family val="0"/>
        <charset val="1"/>
      </rPr>
      <t xml:space="preserve">461bp</t>
    </r>
    <r>
      <rPr>
        <sz val="11"/>
        <color rgb="FF0000FF"/>
        <rFont val="WenQuanYi Zen Hei"/>
        <family val="2"/>
      </rPr>
      <t xml:space="preserve">即</t>
    </r>
    <r>
      <rPr>
        <sz val="11"/>
        <color rgb="FF0000FF"/>
        <rFont val="Noto Sans CJK SC"/>
        <family val="0"/>
        <charset val="1"/>
      </rPr>
      <t xml:space="preserve">HARD</t>
    </r>
    <r>
      <rPr>
        <sz val="11"/>
        <color rgb="FF0000FF"/>
        <rFont val="WenQuanYi Zen Hei"/>
        <family val="2"/>
      </rPr>
      <t xml:space="preserve">確認。</t>
    </r>
  </si>
  <si>
    <t xml:space="preserve">FRED: BAMLH0A0HYM2</t>
  </si>
  <si>
    <t xml:space="preserve">日</t>
  </si>
  <si>
    <t xml:space="preserve">C2</t>
  </si>
  <si>
    <r>
      <rPr>
        <sz val="11"/>
        <color rgb="FF000000"/>
        <rFont val="Arial"/>
        <family val="2"/>
        <charset val="1"/>
      </rPr>
      <t xml:space="preserve">SLOOS</t>
    </r>
    <r>
      <rPr>
        <sz val="11"/>
        <color rgb="FF000000"/>
        <rFont val="WenQuanYi Zen Hei"/>
        <family val="2"/>
      </rPr>
      <t xml:space="preserve">信貸標準</t>
    </r>
  </si>
  <si>
    <t xml:space="preserve">放鬆</t>
  </si>
  <si>
    <t xml:space="preserve">溫和收緊</t>
  </si>
  <si>
    <t xml:space="preserve">大幅淨收緊</t>
  </si>
  <si>
    <t xml:space="preserve">★★</t>
  </si>
  <si>
    <r>
      <rPr>
        <sz val="11"/>
        <color rgb="FF0000FF"/>
        <rFont val="WenQuanYi Zen Hei"/>
        <family val="2"/>
      </rPr>
      <t xml:space="preserve">領先</t>
    </r>
    <r>
      <rPr>
        <sz val="11"/>
        <color rgb="FF0000FF"/>
        <rFont val="Noto Sans CJK SC"/>
        <family val="0"/>
        <charset val="1"/>
      </rPr>
      <t xml:space="preserve">1-2</t>
    </r>
    <r>
      <rPr>
        <sz val="11"/>
        <color rgb="FF0000FF"/>
        <rFont val="WenQuanYi Zen Hei"/>
        <family val="2"/>
      </rPr>
      <t xml:space="preserve">季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背景確認。</t>
    </r>
  </si>
  <si>
    <t xml:space="preserve">Fed SLOOS</t>
  </si>
  <si>
    <t xml:space="preserve">季</t>
  </si>
  <si>
    <t xml:space="preserve">V1</t>
  </si>
  <si>
    <t xml:space="preserve">波動率</t>
  </si>
  <si>
    <r>
      <rPr>
        <sz val="11"/>
        <color rgb="FF000000"/>
        <rFont val="Arial"/>
        <family val="2"/>
        <charset val="1"/>
      </rPr>
      <t xml:space="preserve">VIX</t>
    </r>
    <r>
      <rPr>
        <sz val="11"/>
        <color rgb="FF000000"/>
        <rFont val="WenQuanYi Zen Hei"/>
        <family val="2"/>
      </rPr>
      <t xml:space="preserve">水平</t>
    </r>
  </si>
  <si>
    <t xml:space="preserve">&lt;20</t>
  </si>
  <si>
    <r>
      <rPr>
        <sz val="11"/>
        <color rgb="FF0000FF"/>
        <rFont val="Arial"/>
        <family val="2"/>
        <charset val="1"/>
      </rPr>
      <t xml:space="preserve">20-25 </t>
    </r>
    <r>
      <rPr>
        <sz val="11"/>
        <color rgb="FF0000FF"/>
        <rFont val="WenQuanYi Zen Hei"/>
        <family val="2"/>
      </rPr>
      <t xml:space="preserve">或 單日</t>
    </r>
    <r>
      <rPr>
        <sz val="11"/>
        <color rgb="FF0000FF"/>
        <rFont val="Arial"/>
        <family val="2"/>
        <charset val="1"/>
      </rPr>
      <t xml:space="preserve">+30%</t>
    </r>
    <r>
      <rPr>
        <sz val="11"/>
        <color rgb="FF0000FF"/>
        <rFont val="WenQuanYi Zen Hei"/>
        <family val="2"/>
      </rPr>
      <t xml:space="preserve">尖峰</t>
    </r>
  </si>
  <si>
    <r>
      <rPr>
        <sz val="11"/>
        <color rgb="FF0000FF"/>
        <rFont val="Arial"/>
        <family val="2"/>
        <charset val="1"/>
      </rPr>
      <t xml:space="preserve">&gt;25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2"/>
        <charset val="1"/>
      </rPr>
      <t xml:space="preserve">2</t>
    </r>
    <r>
      <rPr>
        <sz val="11"/>
        <color rgb="FF0000FF"/>
        <rFont val="WenQuanYi Zen Hei"/>
        <family val="2"/>
      </rPr>
      <t xml:space="preserve">週</t>
    </r>
  </si>
  <si>
    <r>
      <rPr>
        <sz val="11"/>
        <color rgb="FF0000FF"/>
        <rFont val="WenQuanYi Zen Hei"/>
        <family val="2"/>
      </rPr>
      <t xml:space="preserve">同步。</t>
    </r>
    <r>
      <rPr>
        <sz val="11"/>
        <color rgb="FF0000FF"/>
        <rFont val="Noto Sans CJK SC"/>
        <family val="0"/>
        <charset val="1"/>
      </rPr>
      <t xml:space="preserve">R2</t>
    </r>
    <r>
      <rPr>
        <sz val="11"/>
        <color rgb="FF0000FF"/>
        <rFont val="WenQuanYi Zen Hei"/>
        <family val="2"/>
      </rPr>
      <t xml:space="preserve">把「單日</t>
    </r>
    <r>
      <rPr>
        <sz val="11"/>
        <color rgb="FF0000FF"/>
        <rFont val="Noto Sans CJK SC"/>
        <family val="0"/>
        <charset val="1"/>
      </rPr>
      <t xml:space="preserve">+30%</t>
    </r>
    <r>
      <rPr>
        <sz val="11"/>
        <color rgb="FF0000FF"/>
        <rFont val="WenQuanYi Zen Hei"/>
        <family val="2"/>
      </rPr>
      <t xml:space="preserve">尖峰」列</t>
    </r>
    <r>
      <rPr>
        <sz val="11"/>
        <color rgb="FF0000FF"/>
        <rFont val="Noto Sans CJK SC"/>
        <family val="0"/>
        <charset val="1"/>
      </rPr>
      <t xml:space="preserve">UNCERTAIN</t>
    </r>
    <r>
      <rPr>
        <sz val="11"/>
        <color rgb="FF0000FF"/>
        <rFont val="WenQuanYi Zen Hei"/>
        <family val="2"/>
      </rPr>
      <t xml:space="preserve">觸發</t>
    </r>
    <r>
      <rPr>
        <sz val="11"/>
        <color rgb="FF0000FF"/>
        <rFont val="Noto Sans CJK SC"/>
        <family val="0"/>
        <charset val="1"/>
      </rPr>
      <t xml:space="preserve">(2024/8/5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Noto Sans CJK SC"/>
        <family val="0"/>
        <charset val="1"/>
      </rPr>
      <t xml:space="preserve">2026/6/5</t>
    </r>
    <r>
      <rPr>
        <sz val="11"/>
        <color rgb="FF0000FF"/>
        <rFont val="WenQuanYi Zen Hei"/>
        <family val="2"/>
      </rPr>
      <t xml:space="preserve">型</t>
    </r>
    <r>
      <rPr>
        <sz val="11"/>
        <color rgb="FF0000FF"/>
        <rFont val="Noto Sans CJK SC"/>
        <family val="0"/>
        <charset val="1"/>
      </rPr>
      <t xml:space="preserve">), </t>
    </r>
    <r>
      <rPr>
        <sz val="11"/>
        <color rgb="FF0000FF"/>
        <rFont val="WenQuanYi Zen Hei"/>
        <family val="2"/>
      </rPr>
      <t xml:space="preserve">與持續高波動的</t>
    </r>
    <r>
      <rPr>
        <sz val="11"/>
        <color rgb="FF0000FF"/>
        <rFont val="Noto Sans CJK SC"/>
        <family val="0"/>
        <charset val="1"/>
      </rPr>
      <t xml:space="preserve">HARD</t>
    </r>
    <r>
      <rPr>
        <sz val="11"/>
        <color rgb="FF0000FF"/>
        <rFont val="WenQuanYi Zen Hei"/>
        <family val="2"/>
      </rPr>
      <t xml:space="preserve">區分。</t>
    </r>
  </si>
  <si>
    <t xml:space="preserve">FRED: VIXCLS / CBOE</t>
  </si>
  <si>
    <t xml:space="preserve">V2</t>
  </si>
  <si>
    <r>
      <rPr>
        <sz val="11"/>
        <color rgb="FF000000"/>
        <rFont val="Arial"/>
        <family val="2"/>
        <charset val="1"/>
      </rPr>
      <t xml:space="preserve">VIX</t>
    </r>
    <r>
      <rPr>
        <sz val="11"/>
        <color rgb="FF000000"/>
        <rFont val="WenQuanYi Zen Hei"/>
        <family val="2"/>
      </rPr>
      <t xml:space="preserve">期限結構</t>
    </r>
    <r>
      <rPr>
        <sz val="11"/>
        <color rgb="FF000000"/>
        <rFont val="Arial"/>
        <family val="2"/>
        <charset val="1"/>
      </rPr>
      <t xml:space="preserve">(VIX/VIX3M)</t>
    </r>
  </si>
  <si>
    <t xml:space="preserve">&lt;0.95 contango</t>
  </si>
  <si>
    <r>
      <rPr>
        <sz val="11"/>
        <color rgb="FF0000FF"/>
        <rFont val="Arial"/>
        <family val="2"/>
        <charset val="1"/>
      </rPr>
      <t xml:space="preserve">0.95-1.0</t>
    </r>
    <r>
      <rPr>
        <sz val="11"/>
        <color rgb="FF0000FF"/>
        <rFont val="WenQuanYi Zen Hei"/>
        <family val="2"/>
      </rPr>
      <t xml:space="preserve">走平</t>
    </r>
  </si>
  <si>
    <r>
      <rPr>
        <sz val="11"/>
        <color rgb="FF0000FF"/>
        <rFont val="Arial"/>
        <family val="2"/>
        <charset val="1"/>
      </rPr>
      <t xml:space="preserve">&gt;1.0 backwardation</t>
    </r>
    <r>
      <rPr>
        <sz val="11"/>
        <color rgb="FF0000FF"/>
        <rFont val="WenQuanYi Zen Hei"/>
        <family val="2"/>
      </rPr>
      <t xml:space="preserve">持續</t>
    </r>
  </si>
  <si>
    <r>
      <rPr>
        <sz val="11"/>
        <color rgb="FF0000FF"/>
        <rFont val="WenQuanYi Zen Hei"/>
        <family val="2"/>
      </rPr>
      <t xml:space="preserve">領先數日。持續倒掛幾乎只現於</t>
    </r>
    <r>
      <rPr>
        <sz val="11"/>
        <color rgb="FF0000FF"/>
        <rFont val="Noto Sans CJK SC"/>
        <family val="0"/>
        <charset val="1"/>
      </rPr>
      <t xml:space="preserve">HARD</t>
    </r>
    <r>
      <rPr>
        <sz val="11"/>
        <color rgb="FF0000FF"/>
        <rFont val="WenQuanYi Zen Hei"/>
        <family val="2"/>
      </rPr>
      <t xml:space="preserve">期。</t>
    </r>
  </si>
  <si>
    <t xml:space="preserve">vixcentral.com</t>
  </si>
  <si>
    <t xml:space="preserve">S1</t>
  </si>
  <si>
    <t xml:space="preserve">情緒</t>
  </si>
  <si>
    <r>
      <rPr>
        <sz val="11"/>
        <color rgb="FF000000"/>
        <rFont val="Arial"/>
        <family val="2"/>
        <charset val="1"/>
      </rPr>
      <t xml:space="preserve">NAAIM / II</t>
    </r>
    <r>
      <rPr>
        <sz val="11"/>
        <color rgb="FF000000"/>
        <rFont val="WenQuanYi Zen Hei"/>
        <family val="2"/>
      </rPr>
      <t xml:space="preserve">牛熊比</t>
    </r>
  </si>
  <si>
    <r>
      <rPr>
        <sz val="11"/>
        <color rgb="FF0000FF"/>
        <rFont val="WenQuanYi Zen Hei"/>
        <family val="2"/>
      </rPr>
      <t xml:space="preserve">中性回升</t>
    </r>
    <r>
      <rPr>
        <sz val="11"/>
        <color rgb="FF0000FF"/>
        <rFont val="Noto Sans CJK SC"/>
        <family val="0"/>
        <charset val="1"/>
      </rPr>
      <t xml:space="preserve">(40-80)</t>
    </r>
  </si>
  <si>
    <r>
      <rPr>
        <sz val="11"/>
        <color rgb="FF0000FF"/>
        <rFont val="WenQuanYi Zen Hei"/>
        <family val="2"/>
      </rPr>
      <t xml:space="preserve">極端亢奮</t>
    </r>
    <r>
      <rPr>
        <sz val="11"/>
        <color rgb="FF0000FF"/>
        <rFont val="Noto Sans CJK SC"/>
        <family val="0"/>
        <charset val="1"/>
      </rPr>
      <t xml:space="preserve">(&gt;100)+</t>
    </r>
    <r>
      <rPr>
        <sz val="11"/>
        <color rgb="FF0000FF"/>
        <rFont val="WenQuanYi Zen Hei"/>
        <family val="2"/>
      </rPr>
      <t xml:space="preserve">背離</t>
    </r>
  </si>
  <si>
    <r>
      <rPr>
        <sz val="11"/>
        <color rgb="FF0000FF"/>
        <rFont val="WenQuanYi Zen Hei"/>
        <family val="2"/>
      </rPr>
      <t xml:space="preserve">極端崩塌</t>
    </r>
    <r>
      <rPr>
        <sz val="11"/>
        <color rgb="FF0000FF"/>
        <rFont val="Noto Sans CJK SC"/>
        <family val="0"/>
        <charset val="1"/>
      </rPr>
      <t xml:space="preserve">(&lt;30)</t>
    </r>
    <r>
      <rPr>
        <sz val="11"/>
        <color rgb="FF0000FF"/>
        <rFont val="WenQuanYi Zen Hei"/>
        <family val="2"/>
      </rPr>
      <t xml:space="preserve">確認熊</t>
    </r>
  </si>
  <si>
    <r>
      <rPr>
        <sz val="11"/>
        <color rgb="FF0000FF"/>
        <rFont val="WenQuanYi Zen Hei"/>
        <family val="2"/>
      </rPr>
      <t xml:space="preserve">反向</t>
    </r>
    <r>
      <rPr>
        <sz val="11"/>
        <color rgb="FF0000FF"/>
        <rFont val="Noto Sans CJK SC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只看極端值。</t>
    </r>
  </si>
  <si>
    <t xml:space="preserve">NAAIM / II</t>
  </si>
  <si>
    <t xml:space="preserve">S2</t>
  </si>
  <si>
    <r>
      <rPr>
        <sz val="11"/>
        <color rgb="FF000000"/>
        <rFont val="WenQuanYi Zen Hei"/>
        <family val="2"/>
      </rPr>
      <t xml:space="preserve">情緒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投機</t>
    </r>
  </si>
  <si>
    <r>
      <rPr>
        <sz val="11"/>
        <color rgb="FF000000"/>
        <rFont val="WenQuanYi Zen Hei"/>
        <family val="2"/>
      </rPr>
      <t xml:space="preserve">投機活躍度</t>
    </r>
    <r>
      <rPr>
        <sz val="11"/>
        <color rgb="FF000000"/>
        <rFont val="Noto Sans CJK SC"/>
        <family val="0"/>
        <charset val="1"/>
      </rPr>
      <t xml:space="preserve">(BTC</t>
    </r>
    <r>
      <rPr>
        <sz val="11"/>
        <color rgb="FF000000"/>
        <rFont val="WenQuanYi Zen Hei"/>
        <family val="2"/>
      </rPr>
      <t xml:space="preserve">距高回撤</t>
    </r>
    <r>
      <rPr>
        <sz val="11"/>
        <color rgb="FF000000"/>
        <rFont val="Noto Sans CJK SC"/>
        <family val="0"/>
        <charset val="1"/>
      </rPr>
      <t xml:space="preserve">/IPO/</t>
    </r>
    <r>
      <rPr>
        <sz val="11"/>
        <color rgb="FF000000"/>
        <rFont val="WenQuanYi Zen Hei"/>
        <family val="2"/>
      </rPr>
      <t xml:space="preserve">低價股成交</t>
    </r>
    <r>
      <rPr>
        <sz val="11"/>
        <color rgb="FF000000"/>
        <rFont val="Noto Sans CJK SC"/>
        <family val="0"/>
        <charset val="1"/>
      </rPr>
      <t xml:space="preserve">)</t>
    </r>
  </si>
  <si>
    <r>
      <rPr>
        <sz val="11"/>
        <color rgb="FF0000FF"/>
        <rFont val="Arial"/>
        <family val="2"/>
        <charset val="1"/>
      </rPr>
      <t xml:space="preserve">BTC</t>
    </r>
    <r>
      <rPr>
        <sz val="11"/>
        <color rgb="FF0000FF"/>
        <rFont val="WenQuanYi Zen Hei"/>
        <family val="2"/>
      </rPr>
      <t xml:space="preserve">距高</t>
    </r>
    <r>
      <rPr>
        <sz val="11"/>
        <color rgb="FF0000FF"/>
        <rFont val="Arial"/>
        <family val="2"/>
        <charset val="1"/>
      </rPr>
      <t xml:space="preserve">&gt;-20%, </t>
    </r>
    <r>
      <rPr>
        <sz val="11"/>
        <color rgb="FF0000FF"/>
        <rFont val="WenQuanYi Zen Hei"/>
        <family val="2"/>
      </rPr>
      <t xml:space="preserve">溫和擴張</t>
    </r>
  </si>
  <si>
    <r>
      <rPr>
        <sz val="11"/>
        <color rgb="FF0000FF"/>
        <rFont val="Arial"/>
        <family val="2"/>
        <charset val="1"/>
      </rPr>
      <t xml:space="preserve">BTC -20~-40% / </t>
    </r>
    <r>
      <rPr>
        <sz val="11"/>
        <color rgb="FF0000FF"/>
        <rFont val="WenQuanYi Zen Hei"/>
        <family val="2"/>
      </rPr>
      <t xml:space="preserve">狂熱後急凍</t>
    </r>
  </si>
  <si>
    <r>
      <rPr>
        <sz val="11"/>
        <color rgb="FF0000FF"/>
        <rFont val="Arial"/>
        <family val="2"/>
        <charset val="1"/>
      </rPr>
      <t xml:space="preserve">BTC≤-40% / </t>
    </r>
    <r>
      <rPr>
        <sz val="11"/>
        <color rgb="FF0000FF"/>
        <rFont val="WenQuanYi Zen Hei"/>
        <family val="2"/>
      </rPr>
      <t xml:space="preserve">冰封</t>
    </r>
  </si>
  <si>
    <r>
      <rPr>
        <sz val="11"/>
        <color rgb="FF0000FF"/>
        <rFont val="WenQuanYi Zen Hei"/>
        <family val="2"/>
      </rPr>
      <t xml:space="preserve">雙向領先。投機性流動性是最快退潮的一層</t>
    </r>
    <r>
      <rPr>
        <sz val="11"/>
        <color rgb="FF0000FF"/>
        <rFont val="Noto Sans CJK SC"/>
        <family val="0"/>
        <charset val="1"/>
      </rPr>
      <t xml:space="preserve">; BTC</t>
    </r>
    <r>
      <rPr>
        <sz val="11"/>
        <color rgb="FF0000FF"/>
        <rFont val="WenQuanYi Zen Hei"/>
        <family val="2"/>
      </rPr>
      <t xml:space="preserve">自</t>
    </r>
    <r>
      <rPr>
        <sz val="11"/>
        <color rgb="FF0000FF"/>
        <rFont val="Noto Sans CJK SC"/>
        <family val="0"/>
        <charset val="1"/>
      </rPr>
      <t xml:space="preserve">2025/10</t>
    </r>
    <r>
      <rPr>
        <sz val="11"/>
        <color rgb="FF0000FF"/>
        <rFont val="WenQuanYi Zen Hei"/>
        <family val="2"/>
      </rPr>
      <t xml:space="preserve">記錄跌逾五成</t>
    </r>
    <r>
      <rPr>
        <sz val="11"/>
        <color rgb="FF0000FF"/>
        <rFont val="Noto Sans CJK SC"/>
        <family val="0"/>
        <charset val="1"/>
      </rPr>
      <t xml:space="preserve">=</t>
    </r>
    <r>
      <rPr>
        <sz val="11"/>
        <color rgb="FF0000FF"/>
        <rFont val="WenQuanYi Zen Hei"/>
        <family val="2"/>
      </rPr>
      <t xml:space="preserve">本輪最早的</t>
    </r>
    <r>
      <rPr>
        <sz val="11"/>
        <color rgb="FF0000FF"/>
        <rFont val="Noto Sans CJK SC"/>
        <family val="0"/>
        <charset val="1"/>
      </rPr>
      <t xml:space="preserve">HARD</t>
    </r>
    <r>
      <rPr>
        <sz val="11"/>
        <color rgb="FF0000FF"/>
        <rFont val="WenQuanYi Zen Hei"/>
        <family val="2"/>
      </rPr>
      <t xml:space="preserve">級單項訊號。</t>
    </r>
  </si>
  <si>
    <r>
      <rPr>
        <sz val="11"/>
        <color rgb="FF000000"/>
        <rFont val="WenQuanYi Zen Hei"/>
        <family val="2"/>
      </rPr>
      <t xml:space="preserve">行情 </t>
    </r>
    <r>
      <rPr>
        <sz val="11"/>
        <color rgb="FF000000"/>
        <rFont val="Noto Sans CJK SC"/>
        <family val="0"/>
        <charset val="1"/>
      </rPr>
      <t xml:space="preserve">/ FINRA</t>
    </r>
  </si>
  <si>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月</t>
    </r>
  </si>
  <si>
    <t xml:space="preserve">T4</t>
  </si>
  <si>
    <r>
      <rPr>
        <sz val="10"/>
        <rFont val="WenQuanYi Zen Hei"/>
        <family val="2"/>
      </rPr>
      <t xml:space="preserve">技術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趨勢</t>
    </r>
  </si>
  <si>
    <r>
      <rPr>
        <b val="true"/>
        <sz val="11"/>
        <rFont val="Noto Sans CJK SC"/>
        <family val="0"/>
        <charset val="1"/>
      </rPr>
      <t xml:space="preserve">NDX 5</t>
    </r>
    <r>
      <rPr>
        <b val="true"/>
        <sz val="11"/>
        <rFont val="WenQuanYi Zen Hei"/>
        <family val="2"/>
      </rPr>
      <t xml:space="preserve">日</t>
    </r>
    <r>
      <rPr>
        <b val="true"/>
        <sz val="11"/>
        <rFont val="Noto Sans CJK SC"/>
        <family val="0"/>
        <charset val="1"/>
      </rPr>
      <t xml:space="preserve">/10</t>
    </r>
    <r>
      <rPr>
        <b val="true"/>
        <sz val="11"/>
        <rFont val="WenQuanYi Zen Hei"/>
        <family val="2"/>
      </rPr>
      <t xml:space="preserve">日均線動能</t>
    </r>
    <r>
      <rPr>
        <b val="true"/>
        <sz val="11"/>
        <rFont val="Noto Sans CJK SC"/>
        <family val="0"/>
        <charset val="1"/>
      </rPr>
      <t xml:space="preserve">+</t>
    </r>
    <r>
      <rPr>
        <b val="true"/>
        <sz val="11"/>
        <rFont val="WenQuanYi Zen Hei"/>
        <family val="2"/>
      </rPr>
      <t xml:space="preserve">衝擊</t>
    </r>
  </si>
  <si>
    <r>
      <rPr>
        <sz val="10"/>
        <rFont val="WenQuanYi Zen Hei"/>
        <family val="2"/>
      </rPr>
      <t xml:space="preserve">乖離≥</t>
    </r>
    <r>
      <rPr>
        <sz val="10"/>
        <rFont val="Noto Sans CJK SC"/>
        <family val="2"/>
        <charset val="1"/>
      </rPr>
      <t xml:space="preserve">+1% </t>
    </r>
    <r>
      <rPr>
        <sz val="10"/>
        <rFont val="WenQuanYi Zen Hei"/>
        <family val="2"/>
      </rPr>
      <t xml:space="preserve">且 單日</t>
    </r>
    <r>
      <rPr>
        <sz val="10"/>
        <rFont val="Noto Sans CJK SC"/>
        <family val="2"/>
        <charset val="1"/>
      </rPr>
      <t xml:space="preserve">&gt;-2%</t>
    </r>
  </si>
  <si>
    <r>
      <rPr>
        <sz val="10"/>
        <rFont val="WenQuanYi Zen Hei"/>
        <family val="2"/>
      </rPr>
      <t xml:space="preserve">乖離</t>
    </r>
    <r>
      <rPr>
        <sz val="10"/>
        <rFont val="Noto Sans CJK SC"/>
        <family val="2"/>
        <charset val="1"/>
      </rPr>
      <t xml:space="preserve">0~+1% </t>
    </r>
    <r>
      <rPr>
        <sz val="10"/>
        <rFont val="WenQuanYi Zen Hei"/>
        <family val="2"/>
      </rPr>
      <t xml:space="preserve">或 單日≤</t>
    </r>
    <r>
      <rPr>
        <sz val="10"/>
        <rFont val="Noto Sans CJK SC"/>
        <family val="2"/>
        <charset val="1"/>
      </rPr>
      <t xml:space="preserve">-2%</t>
    </r>
  </si>
  <si>
    <r>
      <rPr>
        <sz val="10"/>
        <rFont val="WenQuanYi Zen Hei"/>
        <family val="2"/>
      </rPr>
      <t xml:space="preserve">乖離</t>
    </r>
    <r>
      <rPr>
        <sz val="10"/>
        <rFont val="Noto Sans CJK SC"/>
        <family val="2"/>
        <charset val="1"/>
      </rPr>
      <t xml:space="preserve">&lt;-0.3% </t>
    </r>
    <r>
      <rPr>
        <sz val="10"/>
        <rFont val="WenQuanYi Zen Hei"/>
        <family val="2"/>
      </rPr>
      <t xml:space="preserve">或 單日≤</t>
    </r>
    <r>
      <rPr>
        <sz val="10"/>
        <rFont val="Noto Sans CJK SC"/>
        <family val="2"/>
        <charset val="1"/>
      </rPr>
      <t xml:space="preserve">-3%</t>
    </r>
  </si>
  <si>
    <t xml:space="preserve">6</t>
  </si>
  <si>
    <r>
      <rPr>
        <sz val="10"/>
        <rFont val="WenQuanYi Zen Hei"/>
        <family val="2"/>
      </rPr>
      <t xml:space="preserve">快層動能</t>
    </r>
    <r>
      <rPr>
        <sz val="10"/>
        <rFont val="Noto Sans CJK SC"/>
        <family val="2"/>
        <charset val="1"/>
      </rPr>
      <t xml:space="preserve">: 5/10</t>
    </r>
    <r>
      <rPr>
        <sz val="10"/>
        <rFont val="WenQuanYi Zen Hei"/>
        <family val="2"/>
      </rPr>
      <t xml:space="preserve">交叉對頂部同步至領先數日</t>
    </r>
    <r>
      <rPr>
        <sz val="10"/>
        <rFont val="Noto Sans CJK SC"/>
        <family val="2"/>
        <charset val="1"/>
      </rPr>
      <t xml:space="preserve">; </t>
    </r>
    <r>
      <rPr>
        <sz val="10"/>
        <rFont val="WenQuanYi Zen Hei"/>
        <family val="2"/>
      </rPr>
      <t xml:space="preserve">單日</t>
    </r>
    <r>
      <rPr>
        <sz val="10"/>
        <rFont val="Noto Sans CJK SC"/>
        <family val="2"/>
        <charset val="1"/>
      </rPr>
      <t xml:space="preserve">-3%</t>
    </r>
    <r>
      <rPr>
        <sz val="10"/>
        <rFont val="WenQuanYi Zen Hei"/>
        <family val="2"/>
      </rPr>
      <t xml:space="preserve">衝擊條款把原事件層規則收編為指標本身。</t>
    </r>
  </si>
  <si>
    <r>
      <rPr>
        <sz val="10"/>
        <rFont val="WenQuanYi Zen Hei"/>
        <family val="2"/>
      </rPr>
      <t xml:space="preserve">自</t>
    </r>
    <r>
      <rPr>
        <sz val="10"/>
        <rFont val="Noto Sans CJK SC"/>
        <family val="2"/>
        <charset val="1"/>
      </rPr>
      <t xml:space="preserve">NDX</t>
    </r>
    <r>
      <rPr>
        <sz val="10"/>
        <rFont val="WenQuanYi Zen Hei"/>
        <family val="2"/>
      </rPr>
      <t xml:space="preserve">收巿序列公式衍生</t>
    </r>
    <r>
      <rPr>
        <sz val="10"/>
        <rFont val="Noto Sans CJK SC"/>
        <family val="2"/>
        <charset val="1"/>
      </rPr>
      <t xml:space="preserve">(BA</t>
    </r>
    <r>
      <rPr>
        <sz val="10"/>
        <rFont val="WenQuanYi Zen Hei"/>
        <family val="2"/>
      </rPr>
      <t xml:space="preserve">欄</t>
    </r>
    <r>
      <rPr>
        <sz val="10"/>
        <rFont val="Noto Sans CJK SC"/>
        <family val="2"/>
        <charset val="1"/>
      </rPr>
      <t xml:space="preserve">)</t>
    </r>
  </si>
  <si>
    <t xml:space="preserve">T5</t>
  </si>
  <si>
    <t xml:space="preserve">板塊動能</t>
  </si>
  <si>
    <r>
      <rPr>
        <sz val="10"/>
        <rFont val="WenQuanYi Zen Hei"/>
        <family val="2"/>
      </rPr>
      <t xml:space="preserve">最熱板塊</t>
    </r>
    <r>
      <rPr>
        <sz val="10"/>
        <rFont val="Noto Sans CJK SC"/>
        <family val="2"/>
        <charset val="1"/>
      </rPr>
      <t xml:space="preserve">ETF</t>
    </r>
    <r>
      <rPr>
        <sz val="10"/>
        <rFont val="WenQuanYi Zen Hei"/>
        <family val="2"/>
      </rPr>
      <t xml:space="preserve">動能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現用</t>
    </r>
    <r>
      <rPr>
        <sz val="10"/>
        <rFont val="Noto Sans CJK SC"/>
        <family val="2"/>
        <charset val="1"/>
      </rPr>
      <t xml:space="preserve">SOXX</t>
    </r>
    <r>
      <rPr>
        <sz val="10"/>
        <rFont val="WenQuanYi Zen Hei"/>
        <family val="2"/>
      </rPr>
      <t xml:space="preserve">半導體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</si>
  <si>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乖離≥</t>
    </r>
    <r>
      <rPr>
        <sz val="10"/>
        <rFont val="Noto Sans CJK SC"/>
        <family val="2"/>
        <charset val="1"/>
      </rPr>
      <t xml:space="preserve">+0.5% </t>
    </r>
    <r>
      <rPr>
        <sz val="10"/>
        <rFont val="WenQuanYi Zen Hei"/>
        <family val="2"/>
      </rPr>
      <t xml:space="preserve">且 無衝擊</t>
    </r>
  </si>
  <si>
    <r>
      <rPr>
        <sz val="10"/>
        <rFont val="WenQuanYi Zen Hei"/>
        <family val="2"/>
      </rPr>
      <t xml:space="preserve">單日≤</t>
    </r>
    <r>
      <rPr>
        <sz val="10"/>
        <rFont val="Noto Sans CJK SC"/>
        <family val="2"/>
        <charset val="1"/>
      </rPr>
      <t xml:space="preserve">-2% </t>
    </r>
    <r>
      <rPr>
        <sz val="10"/>
        <rFont val="WenQuanYi Zen Hei"/>
        <family val="2"/>
      </rPr>
      <t xml:space="preserve">或 乖離</t>
    </r>
    <r>
      <rPr>
        <sz val="10"/>
        <rFont val="Noto Sans CJK SC"/>
        <family val="2"/>
        <charset val="1"/>
      </rPr>
      <t xml:space="preserve">&lt;+0.5%</t>
    </r>
  </si>
  <si>
    <r>
      <rPr>
        <sz val="10"/>
        <rFont val="WenQuanYi Zen Hei"/>
        <family val="2"/>
      </rPr>
      <t xml:space="preserve">開盤跳空≤</t>
    </r>
    <r>
      <rPr>
        <sz val="10"/>
        <rFont val="Noto Sans CJK SC"/>
        <family val="2"/>
        <charset val="1"/>
      </rPr>
      <t xml:space="preserve">-3% </t>
    </r>
    <r>
      <rPr>
        <sz val="10"/>
        <rFont val="WenQuanYi Zen Hei"/>
        <family val="2"/>
      </rPr>
      <t xml:space="preserve">或 單日≤</t>
    </r>
    <r>
      <rPr>
        <sz val="10"/>
        <rFont val="Noto Sans CJK SC"/>
        <family val="2"/>
        <charset val="1"/>
      </rPr>
      <t xml:space="preserve">-4.5% </t>
    </r>
    <r>
      <rPr>
        <sz val="10"/>
        <rFont val="WenQuanYi Zen Hei"/>
        <family val="2"/>
      </rPr>
      <t xml:space="preserve">或 乖離</t>
    </r>
    <r>
      <rPr>
        <sz val="10"/>
        <rFont val="Noto Sans CJK SC"/>
        <family val="2"/>
        <charset val="1"/>
      </rPr>
      <t xml:space="preserve">&lt;-1%</t>
    </r>
  </si>
  <si>
    <t xml:space="preserve">26</t>
  </si>
  <si>
    <r>
      <rPr>
        <sz val="10"/>
        <rFont val="WenQuanYi Zen Hei"/>
        <family val="2"/>
      </rPr>
      <t xml:space="preserve">本週期領導板塊</t>
    </r>
    <r>
      <rPr>
        <sz val="10"/>
        <rFont val="Noto Sans CJK SC"/>
        <family val="2"/>
        <charset val="1"/>
      </rPr>
      <t xml:space="preserve">=AI</t>
    </r>
    <r>
      <rPr>
        <sz val="10"/>
        <rFont val="WenQuanYi Zen Hei"/>
        <family val="2"/>
      </rPr>
      <t xml:space="preserve">半導體。領導板塊先於指數變盤</t>
    </r>
    <r>
      <rPr>
        <sz val="10"/>
        <rFont val="Noto Sans CJK SC"/>
        <family val="2"/>
        <charset val="1"/>
      </rPr>
      <t xml:space="preserve">: 6/4</t>
    </r>
    <r>
      <rPr>
        <sz val="10"/>
        <rFont val="WenQuanYi Zen Hei"/>
        <family val="2"/>
      </rPr>
      <t xml:space="preserve">指數僅</t>
    </r>
    <r>
      <rPr>
        <sz val="10"/>
        <rFont val="Noto Sans CJK SC"/>
        <family val="2"/>
        <charset val="1"/>
      </rPr>
      <t xml:space="preserve">-0.53%</t>
    </r>
    <r>
      <rPr>
        <sz val="10"/>
        <rFont val="WenQuanYi Zen Hei"/>
        <family val="2"/>
      </rPr>
      <t xml:space="preserve">而</t>
    </r>
    <r>
      <rPr>
        <sz val="10"/>
        <rFont val="Noto Sans CJK SC"/>
        <family val="2"/>
        <charset val="1"/>
      </rPr>
      <t xml:space="preserve">SOXX</t>
    </r>
    <r>
      <rPr>
        <sz val="10"/>
        <rFont val="WenQuanYi Zen Hei"/>
        <family val="2"/>
      </rPr>
      <t xml:space="preserve">開盤跳空</t>
    </r>
    <r>
      <rPr>
        <sz val="10"/>
        <rFont val="Noto Sans CJK SC"/>
        <family val="2"/>
        <charset val="1"/>
      </rPr>
      <t xml:space="preserve">-4.56%——</t>
    </r>
    <r>
      <rPr>
        <sz val="10"/>
        <rFont val="WenQuanYi Zen Hei"/>
        <family val="2"/>
      </rPr>
      <t xml:space="preserve">訊號載體。權重</t>
    </r>
    <r>
      <rPr>
        <sz val="10"/>
        <rFont val="Noto Sans CJK SC"/>
        <family val="2"/>
        <charset val="1"/>
      </rPr>
      <t xml:space="preserve">26=</t>
    </r>
    <r>
      <rPr>
        <sz val="10"/>
        <rFont val="WenQuanYi Zen Hei"/>
        <family val="2"/>
      </rPr>
      <t xml:space="preserve">經實測能令</t>
    </r>
    <r>
      <rPr>
        <sz val="10"/>
        <rFont val="Noto Sans CJK SC"/>
        <family val="2"/>
        <charset val="1"/>
      </rPr>
      <t xml:space="preserve">6/4</t>
    </r>
    <r>
      <rPr>
        <sz val="10"/>
        <rFont val="WenQuanYi Zen Hei"/>
        <family val="2"/>
      </rPr>
      <t xml:space="preserve">單憑分數跌入</t>
    </r>
    <r>
      <rPr>
        <sz val="10"/>
        <rFont val="Noto Sans CJK SC"/>
        <family val="2"/>
        <charset val="1"/>
      </rPr>
      <t xml:space="preserve">UNCERTAIN</t>
    </r>
    <r>
      <rPr>
        <sz val="10"/>
        <rFont val="WenQuanYi Zen Hei"/>
        <family val="2"/>
      </rPr>
      <t xml:space="preserve">且不毀十年校準的最小級別。</t>
    </r>
  </si>
  <si>
    <r>
      <rPr>
        <sz val="10"/>
        <rFont val="Arial"/>
        <family val="2"/>
        <charset val="1"/>
      </rPr>
      <t xml:space="preserve">stockanalysis.com (S&amp;P Global) </t>
    </r>
    <r>
      <rPr>
        <sz val="10"/>
        <rFont val="WenQuanYi Zen Hei"/>
        <family val="2"/>
      </rPr>
      <t xml:space="preserve">真實數據 </t>
    </r>
    <r>
      <rPr>
        <sz val="10"/>
        <rFont val="Arial"/>
        <family val="2"/>
        <charset val="1"/>
      </rPr>
      <t xml:space="preserve">2026/4/29-7/10; </t>
    </r>
    <r>
      <rPr>
        <sz val="10"/>
        <rFont val="WenQuanYi Zen Hei"/>
        <family val="2"/>
      </rPr>
      <t xml:space="preserve">更早由用戶回填</t>
    </r>
    <r>
      <rPr>
        <sz val="10"/>
        <rFont val="Arial"/>
        <family val="2"/>
        <charset val="1"/>
      </rPr>
      <t xml:space="preserve">AY/AZ</t>
    </r>
    <r>
      <rPr>
        <sz val="10"/>
        <rFont val="WenQuanYi Zen Hei"/>
        <family val="2"/>
      </rPr>
      <t xml:space="preserve">藍格</t>
    </r>
  </si>
  <si>
    <r>
      <rPr>
        <b val="true"/>
        <sz val="11"/>
        <rFont val="WenQuanYi Zen Hei"/>
        <family val="2"/>
      </rPr>
      <t xml:space="preserve">權重合計 </t>
    </r>
    <r>
      <rPr>
        <b val="true"/>
        <sz val="11"/>
        <rFont val="Noto Sans CJK SC"/>
        <family val="2"/>
        <charset val="1"/>
      </rPr>
      <t xml:space="preserve">(18</t>
    </r>
    <r>
      <rPr>
        <b val="true"/>
        <sz val="11"/>
        <rFont val="WenQuanYi Zen Hei"/>
        <family val="2"/>
      </rPr>
      <t xml:space="preserve">項</t>
    </r>
    <r>
      <rPr>
        <b val="true"/>
        <sz val="11"/>
        <rFont val="Noto Sans CJK SC"/>
        <family val="2"/>
        <charset val="1"/>
      </rPr>
      <t xml:space="preserve">=100)</t>
    </r>
  </si>
  <si>
    <r>
      <rPr>
        <b val="true"/>
        <sz val="11"/>
        <rFont val="Arial"/>
        <family val="2"/>
        <charset val="1"/>
      </rPr>
      <t xml:space="preserve">R4.5.3 </t>
    </r>
    <r>
      <rPr>
        <b val="true"/>
        <sz val="11"/>
        <rFont val="WenQuanYi Zen Hei"/>
        <family val="2"/>
      </rPr>
      <t xml:space="preserve">權重測試紀錄 </t>
    </r>
    <r>
      <rPr>
        <b val="true"/>
        <sz val="11"/>
        <rFont val="Arial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用戶指示「重新調整</t>
    </r>
    <r>
      <rPr>
        <b val="true"/>
        <sz val="11"/>
        <rFont val="Arial"/>
        <family val="2"/>
        <charset val="1"/>
      </rPr>
      <t xml:space="preserve">weighting</t>
    </r>
    <r>
      <rPr>
        <b val="true"/>
        <sz val="11"/>
        <rFont val="WenQuanYi Zen Hei"/>
        <family val="2"/>
      </rPr>
      <t xml:space="preserve">」之依據</t>
    </r>
    <r>
      <rPr>
        <b val="true"/>
        <sz val="11"/>
        <rFont val="Arial"/>
        <family val="2"/>
        <charset val="1"/>
      </rPr>
      <t xml:space="preserve">)</t>
    </r>
  </si>
  <si>
    <t xml:space="preserve">WA: T5=24,T4=8</t>
  </si>
  <si>
    <r>
      <rPr>
        <b val="true"/>
        <sz val="10"/>
        <color rgb="FFFFFFFF"/>
        <rFont val="Noto Sans CJK SC"/>
        <family val="2"/>
        <charset val="1"/>
      </rPr>
      <t xml:space="preserve">6/4=68.8 UNC ✓ | </t>
    </r>
    <r>
      <rPr>
        <b val="true"/>
        <sz val="10"/>
        <color rgb="FFFFFFFF"/>
        <rFont val="WenQuanYi Zen Hei"/>
        <family val="2"/>
      </rPr>
      <t xml:space="preserve">窗①</t>
    </r>
    <r>
      <rPr>
        <b val="true"/>
        <sz val="10"/>
        <color rgb="FFFFFFFF"/>
        <rFont val="Noto Sans CJK SC"/>
        <family val="2"/>
        <charset val="1"/>
      </rPr>
      <t xml:space="preserve">93.1% </t>
    </r>
    <r>
      <rPr>
        <b val="true"/>
        <sz val="10"/>
        <color rgb="FFFFFFFF"/>
        <rFont val="WenQuanYi Zen Hei"/>
        <family val="2"/>
      </rPr>
      <t xml:space="preserve">窗③</t>
    </r>
    <r>
      <rPr>
        <b val="true"/>
        <sz val="10"/>
        <color rgb="FFFFFFFF"/>
        <rFont val="Noto Sans CJK SC"/>
        <family val="2"/>
        <charset val="1"/>
      </rPr>
      <t xml:space="preserve">93.8% | 2017 EASY 217</t>
    </r>
  </si>
  <si>
    <r>
      <rPr>
        <b val="true"/>
        <sz val="11"/>
        <rFont val="Arial"/>
        <family val="2"/>
        <charset val="1"/>
      </rPr>
      <t xml:space="preserve">WB: T5=26,T4=6 (</t>
    </r>
    <r>
      <rPr>
        <b val="true"/>
        <sz val="11"/>
        <rFont val="WenQuanYi Zen Hei"/>
        <family val="2"/>
      </rPr>
      <t xml:space="preserve">採用</t>
    </r>
    <r>
      <rPr>
        <b val="true"/>
        <sz val="11"/>
        <rFont val="Arial"/>
        <family val="2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</si>
  <si>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6/4=66.2 UNC ✓(</t>
    </r>
    <r>
      <rPr>
        <sz val="11"/>
        <color theme="1"/>
        <rFont val="WenQuanYi Zen Hei"/>
        <family val="2"/>
      </rPr>
      <t xml:space="preserve">邊際最穩</t>
    </r>
    <r>
      <rPr>
        <sz val="11"/>
        <color theme="1"/>
        <rFont val="Calibri"/>
        <family val="0"/>
        <charset val="1"/>
      </rPr>
      <t xml:space="preserve">) | </t>
    </r>
    <r>
      <rPr>
        <sz val="11"/>
        <color theme="1"/>
        <rFont val="WenQuanYi Zen Hei"/>
        <family val="2"/>
      </rPr>
      <t xml:space="preserve">窗①</t>
    </r>
    <r>
      <rPr>
        <sz val="11"/>
        <color theme="1"/>
        <rFont val="Calibri"/>
        <family val="0"/>
        <charset val="1"/>
      </rPr>
      <t xml:space="preserve">93.1% </t>
    </r>
    <r>
      <rPr>
        <sz val="11"/>
        <color theme="1"/>
        <rFont val="WenQuanYi Zen Hei"/>
        <family val="2"/>
      </rPr>
      <t xml:space="preserve">窗③</t>
    </r>
    <r>
      <rPr>
        <sz val="11"/>
        <color theme="1"/>
        <rFont val="Calibri"/>
        <family val="0"/>
        <charset val="1"/>
      </rPr>
      <t xml:space="preserve">93.8% | 2017 EASY 245 | 2022 HARD 216</t>
    </r>
  </si>
  <si>
    <t xml:space="preserve">WC: T5=22</t>
  </si>
  <si>
    <r>
      <rPr>
        <sz val="11"/>
        <color theme="1"/>
        <rFont val="Calibri"/>
        <family val="0"/>
        <charset val="1"/>
      </rPr>
      <t xml:space="preserve">6/4=71.8 → </t>
    </r>
    <r>
      <rPr>
        <sz val="11"/>
        <color theme="1"/>
        <rFont val="WenQuanYi Zen Hei"/>
        <family val="2"/>
      </rPr>
      <t xml:space="preserve">仍</t>
    </r>
    <r>
      <rPr>
        <sz val="11"/>
        <color theme="1"/>
        <rFont val="Calibri"/>
        <family val="0"/>
        <charset val="1"/>
      </rPr>
      <t xml:space="preserve">EASY ✗ </t>
    </r>
    <r>
      <rPr>
        <sz val="11"/>
        <color theme="1"/>
        <rFont val="WenQuanYi Zen Hei"/>
        <family val="2"/>
      </rPr>
      <t xml:space="preserve">否決 </t>
    </r>
    <r>
      <rPr>
        <sz val="11"/>
        <color theme="1"/>
        <rFont val="Calibri"/>
        <family val="0"/>
        <charset val="1"/>
      </rPr>
      <t xml:space="preserve">(T5</t>
    </r>
    <r>
      <rPr>
        <sz val="11"/>
        <color theme="1"/>
        <rFont val="WenQuanYi Zen Hei"/>
        <family val="2"/>
      </rPr>
      <t xml:space="preserve">權重不足以承載板塊訊號</t>
    </r>
    <r>
      <rPr>
        <sz val="11"/>
        <color theme="1"/>
        <rFont val="Calibri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</si>
  <si>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採用權重</t>
    </r>
    <r>
      <rPr>
        <sz val="9"/>
        <rFont val="Noto Sans CJK SC"/>
        <family val="2"/>
        <charset val="1"/>
      </rPr>
      <t xml:space="preserve">(18</t>
    </r>
    <r>
      <rPr>
        <sz val="9"/>
        <rFont val="WenQuanYi Zen Hei"/>
        <family val="2"/>
      </rPr>
      <t xml:space="preserve">項合計</t>
    </r>
    <r>
      <rPr>
        <sz val="9"/>
        <rFont val="Noto Sans CJK SC"/>
        <family val="2"/>
        <charset val="1"/>
      </rPr>
      <t xml:space="preserve">100): T1=8 T2=2 T3=8 B1=8 B2=4 B3=2 L1=5 L2=4 L3=2 L4=2 C1=8 C2=2 V1=6 V2=4 S1=2 S2=1 T4=6 T5=26</t>
    </r>
    <r>
      <rPr>
        <sz val="9"/>
        <rFont val="WenQuanYi Zen Hei"/>
        <family val="2"/>
      </rPr>
      <t xml:space="preserve">。</t>
    </r>
    <r>
      <rPr>
        <sz val="9"/>
        <rFont val="Noto Sans CJK SC"/>
        <family val="2"/>
        <charset val="1"/>
      </rPr>
      <t xml:space="preserve">T5</t>
    </r>
    <r>
      <rPr>
        <sz val="9"/>
        <rFont val="WenQuanYi Zen Hei"/>
        <family val="2"/>
      </rPr>
      <t xml:space="preserve">空白日</t>
    </r>
    <r>
      <rPr>
        <sz val="9"/>
        <rFont val="Noto Sans CJK SC"/>
        <family val="2"/>
        <charset val="1"/>
      </rPr>
      <t xml:space="preserve">(2026/4/29</t>
    </r>
    <r>
      <rPr>
        <sz val="9"/>
        <rFont val="WenQuanYi Zen Hei"/>
        <family val="2"/>
      </rPr>
      <t xml:space="preserve">前</t>
    </r>
    <r>
      <rPr>
        <sz val="9"/>
        <rFont val="Noto Sans CJK SC"/>
        <family val="2"/>
        <charset val="1"/>
      </rPr>
      <t xml:space="preserve">)</t>
    </r>
    <r>
      <rPr>
        <sz val="9"/>
        <rFont val="WenQuanYi Zen Hei"/>
        <family val="2"/>
      </rPr>
      <t xml:space="preserve">其權重自動移出分母</t>
    </r>
    <r>
      <rPr>
        <sz val="9"/>
        <rFont val="Noto Sans CJK SC"/>
        <family val="2"/>
        <charset val="1"/>
      </rPr>
      <t xml:space="preserve">, </t>
    </r>
    <r>
      <rPr>
        <sz val="9"/>
        <rFont val="WenQuanYi Zen Hei"/>
        <family val="2"/>
      </rPr>
      <t xml:space="preserve">歷史判區由其餘指標承擔。</t>
    </r>
  </si>
  <si>
    <r>
      <rPr>
        <b val="true"/>
        <sz val="12"/>
        <color rgb="FF1F4E79"/>
        <rFont val="Arial"/>
        <family val="2"/>
        <charset val="1"/>
      </rPr>
      <t xml:space="preserve">R4.5.3 </t>
    </r>
    <r>
      <rPr>
        <b val="true"/>
        <sz val="12"/>
        <color rgb="FF1F4E79"/>
        <rFont val="WenQuanYi Zen Hei"/>
        <family val="2"/>
      </rPr>
      <t xml:space="preserve">每日判區</t>
    </r>
    <r>
      <rPr>
        <b val="true"/>
        <sz val="12"/>
        <color rgb="FF1F4E79"/>
        <rFont val="Arial"/>
        <family val="2"/>
        <charset val="1"/>
      </rPr>
      <t xml:space="preserve">(</t>
    </r>
    <r>
      <rPr>
        <b val="true"/>
        <sz val="12"/>
        <color rgb="FF1F4E79"/>
        <rFont val="WenQuanYi Zen Hei"/>
        <family val="2"/>
      </rPr>
      <t xml:space="preserve">純分數版</t>
    </r>
    <r>
      <rPr>
        <b val="true"/>
        <sz val="12"/>
        <color rgb="FF1F4E79"/>
        <rFont val="Arial"/>
        <family val="2"/>
        <charset val="1"/>
      </rPr>
      <t xml:space="preserve">): 18</t>
    </r>
    <r>
      <rPr>
        <b val="true"/>
        <sz val="12"/>
        <color rgb="FF1F4E79"/>
        <rFont val="WenQuanYi Zen Hei"/>
        <family val="2"/>
      </rPr>
      <t xml:space="preserve">項指標加權合成分</t>
    </r>
    <r>
      <rPr>
        <b val="true"/>
        <sz val="12"/>
        <color rgb="FF1F4E79"/>
        <rFont val="Arial"/>
        <family val="2"/>
        <charset val="1"/>
      </rPr>
      <t xml:space="preserve">(</t>
    </r>
    <r>
      <rPr>
        <b val="true"/>
        <sz val="12"/>
        <color rgb="FF1F4E79"/>
        <rFont val="WenQuanYi Zen Hei"/>
        <family val="2"/>
      </rPr>
      <t xml:space="preserve">動態分母</t>
    </r>
    <r>
      <rPr>
        <b val="true"/>
        <sz val="12"/>
        <color rgb="FF1F4E79"/>
        <rFont val="Arial"/>
        <family val="2"/>
        <charset val="1"/>
      </rPr>
      <t xml:space="preserve">) = </t>
    </r>
    <r>
      <rPr>
        <b val="true"/>
        <sz val="12"/>
        <color rgb="FF1F4E79"/>
        <rFont val="WenQuanYi Zen Hei"/>
        <family val="2"/>
      </rPr>
      <t xml:space="preserve">唯一判區依據 </t>
    </r>
    <r>
      <rPr>
        <b val="true"/>
        <sz val="12"/>
        <color rgb="FF1F4E79"/>
        <rFont val="Arial"/>
        <family val="2"/>
        <charset val="1"/>
      </rPr>
      <t xml:space="preserve">| </t>
    </r>
    <r>
      <rPr>
        <b val="true"/>
        <sz val="12"/>
        <color rgb="FF1F4E79"/>
        <rFont val="WenQuanYi Zen Hei"/>
        <family val="2"/>
      </rPr>
      <t xml:space="preserve">事件鎖存已依用戶指示移除 </t>
    </r>
    <r>
      <rPr>
        <b val="true"/>
        <sz val="12"/>
        <color rgb="FF1F4E79"/>
        <rFont val="Arial"/>
        <family val="2"/>
        <charset val="1"/>
      </rPr>
      <t xml:space="preserve">| </t>
    </r>
    <r>
      <rPr>
        <b val="true"/>
        <sz val="12"/>
        <color rgb="FF1F4E79"/>
        <rFont val="WenQuanYi Zen Hei"/>
        <family val="2"/>
      </rPr>
      <t xml:space="preserve">新增</t>
    </r>
    <r>
      <rPr>
        <b val="true"/>
        <sz val="12"/>
        <color rgb="FF1F4E79"/>
        <rFont val="Arial"/>
        <family val="2"/>
        <charset val="1"/>
      </rPr>
      <t xml:space="preserve">T4(NDX 5/10</t>
    </r>
    <r>
      <rPr>
        <b val="true"/>
        <sz val="12"/>
        <color rgb="FF1F4E79"/>
        <rFont val="WenQuanYi Zen Hei"/>
        <family val="2"/>
      </rPr>
      <t xml:space="preserve">動能</t>
    </r>
    <r>
      <rPr>
        <b val="true"/>
        <sz val="12"/>
        <color rgb="FF1F4E79"/>
        <rFont val="Arial"/>
        <family val="2"/>
        <charset val="1"/>
      </rPr>
      <t xml:space="preserve">)+T5(</t>
    </r>
    <r>
      <rPr>
        <b val="true"/>
        <sz val="12"/>
        <color rgb="FF1F4E79"/>
        <rFont val="WenQuanYi Zen Hei"/>
        <family val="2"/>
      </rPr>
      <t xml:space="preserve">最熱板塊</t>
    </r>
    <r>
      <rPr>
        <b val="true"/>
        <sz val="12"/>
        <color rgb="FF1F4E79"/>
        <rFont val="Arial"/>
        <family val="2"/>
        <charset val="1"/>
      </rPr>
      <t xml:space="preserve">SOXX</t>
    </r>
    <r>
      <rPr>
        <b val="true"/>
        <sz val="12"/>
        <color rgb="FF1F4E79"/>
        <rFont val="WenQuanYi Zen Hei"/>
        <family val="2"/>
      </rPr>
      <t xml:space="preserve">動能</t>
    </r>
    <r>
      <rPr>
        <b val="true"/>
        <sz val="12"/>
        <color rgb="FF1F4E79"/>
        <rFont val="Arial"/>
        <family val="2"/>
        <charset val="1"/>
      </rPr>
      <t xml:space="preserve">, </t>
    </r>
    <r>
      <rPr>
        <b val="true"/>
        <sz val="12"/>
        <color rgb="FF1F4E79"/>
        <rFont val="WenQuanYi Zen Hei"/>
        <family val="2"/>
      </rPr>
      <t xml:space="preserve">真實數據</t>
    </r>
    <r>
      <rPr>
        <b val="true"/>
        <sz val="12"/>
        <color rgb="FF1F4E79"/>
        <rFont val="Arial"/>
        <family val="2"/>
        <charset val="1"/>
      </rPr>
      <t xml:space="preserve">)</t>
    </r>
  </si>
  <si>
    <r>
      <rPr>
        <sz val="8"/>
        <rFont val="Arial"/>
        <family val="2"/>
        <charset val="1"/>
      </rPr>
      <t xml:space="preserve">A-K=</t>
    </r>
    <r>
      <rPr>
        <sz val="8"/>
        <rFont val="WenQuanYi Zen Hei"/>
        <family val="2"/>
      </rPr>
      <t xml:space="preserve">數據層</t>
    </r>
    <r>
      <rPr>
        <sz val="8"/>
        <rFont val="Arial"/>
        <family val="2"/>
        <charset val="1"/>
      </rPr>
      <t xml:space="preserve">; L-P/AL-AV/BB-BC=</t>
    </r>
    <r>
      <rPr>
        <sz val="8"/>
        <rFont val="WenQuanYi Zen Hei"/>
        <family val="2"/>
      </rPr>
      <t xml:space="preserve">子分</t>
    </r>
    <r>
      <rPr>
        <sz val="8"/>
        <rFont val="Arial"/>
        <family val="2"/>
        <charset val="1"/>
      </rPr>
      <t xml:space="preserve">; S/T=</t>
    </r>
    <r>
      <rPr>
        <sz val="8"/>
        <rFont val="WenQuanYi Zen Hei"/>
        <family val="2"/>
      </rPr>
      <t xml:space="preserve">日變</t>
    </r>
    <r>
      <rPr>
        <sz val="8"/>
        <rFont val="Arial"/>
        <family val="2"/>
        <charset val="1"/>
      </rPr>
      <t xml:space="preserve">%(</t>
    </r>
    <r>
      <rPr>
        <sz val="8"/>
        <rFont val="WenQuanYi Zen Hei"/>
        <family val="2"/>
      </rPr>
      <t xml:space="preserve">資訊</t>
    </r>
    <r>
      <rPr>
        <sz val="8"/>
        <rFont val="Arial"/>
        <family val="2"/>
        <charset val="1"/>
      </rPr>
      <t xml:space="preserve">); AA-AK=</t>
    </r>
    <r>
      <rPr>
        <sz val="8"/>
        <rFont val="WenQuanYi Zen Hei"/>
        <family val="2"/>
      </rPr>
      <t xml:space="preserve">輸入</t>
    </r>
    <r>
      <rPr>
        <sz val="8"/>
        <rFont val="Arial"/>
        <family val="2"/>
        <charset val="1"/>
      </rPr>
      <t xml:space="preserve">; AY/AZ=SOXX</t>
    </r>
    <r>
      <rPr>
        <sz val="8"/>
        <rFont val="WenQuanYi Zen Hei"/>
        <family val="2"/>
      </rPr>
      <t xml:space="preserve">開盤</t>
    </r>
    <r>
      <rPr>
        <sz val="8"/>
        <rFont val="Arial"/>
        <family val="2"/>
        <charset val="1"/>
      </rPr>
      <t xml:space="preserve">/</t>
    </r>
    <r>
      <rPr>
        <sz val="8"/>
        <rFont val="WenQuanYi Zen Hei"/>
        <family val="2"/>
      </rPr>
      <t xml:space="preserve">收盤</t>
    </r>
    <r>
      <rPr>
        <sz val="8"/>
        <rFont val="Arial"/>
        <family val="2"/>
        <charset val="1"/>
      </rPr>
      <t xml:space="preserve">[</t>
    </r>
    <r>
      <rPr>
        <sz val="8"/>
        <rFont val="WenQuanYi Zen Hei"/>
        <family val="2"/>
      </rPr>
      <t xml:space="preserve">真實</t>
    </r>
    <r>
      <rPr>
        <sz val="8"/>
        <rFont val="Arial"/>
        <family val="2"/>
        <charset val="1"/>
      </rPr>
      <t xml:space="preserve">50</t>
    </r>
    <r>
      <rPr>
        <sz val="8"/>
        <rFont val="WenQuanYi Zen Hei"/>
        <family val="2"/>
      </rPr>
      <t xml:space="preserve">日</t>
    </r>
    <r>
      <rPr>
        <sz val="8"/>
        <rFont val="Arial"/>
        <family val="2"/>
        <charset val="1"/>
      </rPr>
      <t xml:space="preserve">+</t>
    </r>
    <r>
      <rPr>
        <sz val="8"/>
        <rFont val="WenQuanYi Zen Hei"/>
        <family val="2"/>
      </rPr>
      <t xml:space="preserve">藍格回填</t>
    </r>
    <r>
      <rPr>
        <sz val="8"/>
        <rFont val="Arial"/>
        <family val="2"/>
        <charset val="1"/>
      </rPr>
      <t xml:space="preserve">]; BA=T4</t>
    </r>
    <r>
      <rPr>
        <sz val="8"/>
        <rFont val="WenQuanYi Zen Hei"/>
        <family val="2"/>
      </rPr>
      <t xml:space="preserve">輸入</t>
    </r>
    <r>
      <rPr>
        <sz val="8"/>
        <rFont val="Arial"/>
        <family val="2"/>
        <charset val="1"/>
      </rPr>
      <t xml:space="preserve">; AW=</t>
    </r>
    <r>
      <rPr>
        <sz val="8"/>
        <rFont val="WenQuanYi Zen Hei"/>
        <family val="2"/>
      </rPr>
      <t xml:space="preserve">有效權重和</t>
    </r>
    <r>
      <rPr>
        <sz val="8"/>
        <rFont val="Arial"/>
        <family val="2"/>
        <charset val="1"/>
      </rPr>
      <t xml:space="preserve">; AX=</t>
    </r>
    <r>
      <rPr>
        <sz val="8"/>
        <rFont val="WenQuanYi Zen Hei"/>
        <family val="2"/>
      </rPr>
      <t xml:space="preserve">合成分</t>
    </r>
    <r>
      <rPr>
        <sz val="8"/>
        <rFont val="Arial"/>
        <family val="2"/>
        <charset val="1"/>
      </rPr>
      <t xml:space="preserve">; Y=</t>
    </r>
    <r>
      <rPr>
        <sz val="8"/>
        <rFont val="WenQuanYi Zen Hei"/>
        <family val="2"/>
      </rPr>
      <t xml:space="preserve">最終</t>
    </r>
    <r>
      <rPr>
        <sz val="8"/>
        <rFont val="Arial"/>
        <family val="2"/>
        <charset val="1"/>
      </rPr>
      <t xml:space="preserve">ZONE=IF(AX≥70,EASY,IF(AX&gt;40,UNCERTAIN,HARD)) — </t>
    </r>
    <r>
      <rPr>
        <sz val="8"/>
        <rFont val="WenQuanYi Zen Hei"/>
        <family val="2"/>
      </rPr>
      <t xml:space="preserve">無任何覆蓋層。</t>
    </r>
  </si>
  <si>
    <r>
      <rPr>
        <b val="true"/>
        <sz val="9"/>
        <color rgb="FFFFFFFF"/>
        <rFont val="WenQuanYi Zen Hei"/>
        <family val="2"/>
      </rPr>
      <t xml:space="preserve">交易日</t>
    </r>
    <r>
      <rPr>
        <b val="true"/>
        <sz val="9"/>
        <color rgb="FFFFFFFF"/>
        <rFont val="Noto Sans CJK SC"/>
        <family val="2"/>
        <charset val="1"/>
      </rPr>
      <t xml:space="preserve">#</t>
    </r>
  </si>
  <si>
    <t xml:space="preserve">日期</t>
  </si>
  <si>
    <t xml:space="preserve">年份</t>
  </si>
  <si>
    <t xml:space="preserve">週內</t>
  </si>
  <si>
    <r>
      <rPr>
        <b val="true"/>
        <sz val="9"/>
        <color rgb="FFFFFFFF"/>
        <rFont val="Arial"/>
        <family val="2"/>
        <charset val="1"/>
      </rPr>
      <t xml:space="preserve">NDX</t>
    </r>
    <r>
      <rPr>
        <b val="true"/>
        <sz val="9"/>
        <color rgb="FFFFFFFF"/>
        <rFont val="WenQuanYi Zen Hei"/>
        <family val="2"/>
      </rPr>
      <t xml:space="preserve">收盤</t>
    </r>
  </si>
  <si>
    <r>
      <rPr>
        <b val="true"/>
        <sz val="9"/>
        <color rgb="FFFFFFFF"/>
        <rFont val="Arial"/>
        <family val="2"/>
        <charset val="1"/>
      </rPr>
      <t xml:space="preserve">T1:</t>
    </r>
    <r>
      <rPr>
        <b val="true"/>
        <sz val="9"/>
        <color rgb="FFFFFFFF"/>
        <rFont val="WenQuanYi Zen Hei"/>
        <family val="2"/>
      </rPr>
      <t xml:space="preserve">距</t>
    </r>
    <r>
      <rPr>
        <b val="true"/>
        <sz val="9"/>
        <color rgb="FFFFFFFF"/>
        <rFont val="Arial"/>
        <family val="2"/>
        <charset val="1"/>
      </rPr>
      <t xml:space="preserve">200D%</t>
    </r>
  </si>
  <si>
    <r>
      <rPr>
        <b val="true"/>
        <sz val="9"/>
        <color rgb="FFFFFFFF"/>
        <rFont val="Arial"/>
        <family val="2"/>
        <charset val="1"/>
      </rPr>
      <t xml:space="preserve">T3:</t>
    </r>
    <r>
      <rPr>
        <b val="true"/>
        <sz val="9"/>
        <color rgb="FFFFFFFF"/>
        <rFont val="WenQuanYi Zen Hei"/>
        <family val="2"/>
      </rPr>
      <t xml:space="preserve">距</t>
    </r>
    <r>
      <rPr>
        <b val="true"/>
        <sz val="9"/>
        <color rgb="FFFFFFFF"/>
        <rFont val="Arial"/>
        <family val="2"/>
        <charset val="1"/>
      </rPr>
      <t xml:space="preserve">52</t>
    </r>
    <r>
      <rPr>
        <b val="true"/>
        <sz val="9"/>
        <color rgb="FFFFFFFF"/>
        <rFont val="WenQuanYi Zen Hei"/>
        <family val="2"/>
      </rPr>
      <t xml:space="preserve">週高</t>
    </r>
    <r>
      <rPr>
        <b val="true"/>
        <sz val="9"/>
        <color rgb="FFFFFFFF"/>
        <rFont val="Arial"/>
        <family val="2"/>
        <charset val="1"/>
      </rPr>
      <t xml:space="preserve">%</t>
    </r>
  </si>
  <si>
    <r>
      <rPr>
        <b val="true"/>
        <sz val="9"/>
        <color rgb="FFFFFFFF"/>
        <rFont val="Arial"/>
        <family val="2"/>
        <charset val="1"/>
      </rPr>
      <t xml:space="preserve">B1:</t>
    </r>
    <r>
      <rPr>
        <b val="true"/>
        <sz val="9"/>
        <color rgb="FFFFFFFF"/>
        <rFont val="WenQuanYi Zen Hei"/>
        <family val="2"/>
      </rPr>
      <t xml:space="preserve">廣度</t>
    </r>
    <r>
      <rPr>
        <b val="true"/>
        <sz val="9"/>
        <color rgb="FFFFFFFF"/>
        <rFont val="Arial"/>
        <family val="2"/>
        <charset val="1"/>
      </rPr>
      <t xml:space="preserve">%</t>
    </r>
    <r>
      <rPr>
        <b val="true"/>
        <sz val="9"/>
        <color rgb="FFFFFFFF"/>
        <rFont val="WenQuanYi Zen Hei"/>
        <family val="2"/>
      </rPr>
      <t xml:space="preserve">代理</t>
    </r>
  </si>
  <si>
    <t xml:space="preserve">C1:HYOAS(bp)</t>
  </si>
  <si>
    <r>
      <rPr>
        <b val="true"/>
        <sz val="9"/>
        <color rgb="FFFFFFFF"/>
        <rFont val="Arial"/>
        <family val="2"/>
        <charset val="1"/>
      </rPr>
      <t xml:space="preserve">C1</t>
    </r>
    <r>
      <rPr>
        <b val="true"/>
        <sz val="9"/>
        <color rgb="FFFFFFFF"/>
        <rFont val="WenQuanYi Zen Hei"/>
        <family val="2"/>
      </rPr>
      <t xml:space="preserve">來源</t>
    </r>
  </si>
  <si>
    <t xml:space="preserve">V1:VIX</t>
  </si>
  <si>
    <r>
      <rPr>
        <b val="true"/>
        <sz val="11"/>
        <color rgb="FFFFFFFF"/>
        <rFont val="Arial"/>
        <family val="2"/>
        <charset val="1"/>
      </rPr>
      <t xml:space="preserve">T1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</si>
  <si>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T3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</si>
  <si>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B1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</si>
  <si>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C1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</si>
  <si>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V1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</si>
  <si>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NDX</t>
    </r>
    <r>
      <rPr>
        <b val="true"/>
        <sz val="11"/>
        <color rgb="FFFFFFFF"/>
        <rFont val="WenQuanYi Zen Hei"/>
        <family val="2"/>
      </rPr>
      <t xml:space="preserve">日變</t>
    </r>
    <r>
      <rPr>
        <b val="true"/>
        <sz val="11"/>
        <color rgb="FFFFFFFF"/>
        <rFont val="Arial"/>
        <family val="2"/>
        <charset val="1"/>
      </rPr>
      <t xml:space="preserve">%</t>
    </r>
  </si>
  <si>
    <r>
      <rPr>
        <b val="true"/>
        <sz val="11"/>
        <color rgb="FFFFFFFF"/>
        <rFont val="Arial"/>
        <family val="2"/>
        <charset val="1"/>
      </rPr>
      <t xml:space="preserve">VIX</t>
    </r>
    <r>
      <rPr>
        <b val="true"/>
        <sz val="11"/>
        <color rgb="FFFFFFFF"/>
        <rFont val="WenQuanYi Zen Hei"/>
        <family val="2"/>
      </rPr>
      <t xml:space="preserve">日變</t>
    </r>
    <r>
      <rPr>
        <b val="true"/>
        <sz val="11"/>
        <color rgb="FFFFFFFF"/>
        <rFont val="Arial"/>
        <family val="2"/>
        <charset val="1"/>
      </rPr>
      <t xml:space="preserve">%</t>
    </r>
  </si>
  <si>
    <r>
      <rPr>
        <b val="true"/>
        <sz val="11"/>
        <color rgb="FFFFFFFF"/>
        <rFont val="WenQuanYi Zen Hei"/>
        <family val="2"/>
      </rPr>
      <t xml:space="preserve">最終</t>
    </r>
    <r>
      <rPr>
        <b val="true"/>
        <sz val="11"/>
        <color rgb="FFFFFFFF"/>
        <rFont val="Noto Sans CJK SC"/>
        <family val="2"/>
        <charset val="1"/>
      </rPr>
      <t xml:space="preserve">ZONE</t>
    </r>
  </si>
  <si>
    <r>
      <rPr>
        <b val="true"/>
        <sz val="11"/>
        <color rgb="FFFFFFFF"/>
        <rFont val="Arial"/>
        <family val="2"/>
        <charset val="1"/>
      </rPr>
      <t xml:space="preserve">T2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:50/200</t>
    </r>
    <r>
      <rPr>
        <b val="true"/>
        <sz val="11"/>
        <color rgb="FFFFFFFF"/>
        <rFont val="WenQuanYi Zen Hei"/>
        <family val="2"/>
      </rPr>
      <t xml:space="preserve">乖離</t>
    </r>
    <r>
      <rPr>
        <b val="true"/>
        <sz val="11"/>
        <color rgb="FFFFFFFF"/>
        <rFont val="Arial"/>
        <family val="2"/>
        <charset val="1"/>
      </rPr>
      <t xml:space="preserve">%</t>
    </r>
  </si>
  <si>
    <r>
      <rPr>
        <b val="true"/>
        <sz val="11"/>
        <color rgb="FFFFFFFF"/>
        <rFont val="Arial"/>
        <family val="2"/>
        <charset val="1"/>
      </rPr>
      <t xml:space="preserve">L1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政策碼</t>
    </r>
    <r>
      <rPr>
        <b val="true"/>
        <sz val="11"/>
        <color rgb="FFFFFFFF"/>
        <rFont val="Arial"/>
        <family val="2"/>
        <charset val="1"/>
      </rPr>
      <t xml:space="preserve">(07</t>
    </r>
    <r>
      <rPr>
        <b val="true"/>
        <sz val="11"/>
        <color rgb="FFFFFFFF"/>
        <rFont val="WenQuanYi Zen Hei"/>
        <family val="2"/>
      </rPr>
      <t xml:space="preserve">表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</si>
  <si>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L2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淨流動性週變</t>
    </r>
    <r>
      <rPr>
        <b val="true"/>
        <sz val="11"/>
        <color rgb="FFFFFFFF"/>
        <rFont val="Arial"/>
        <family val="2"/>
        <charset val="1"/>
      </rPr>
      <t xml:space="preserve">%[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</si>
  <si>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L3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:M2</t>
    </r>
    <r>
      <rPr>
        <b val="true"/>
        <sz val="11"/>
        <color rgb="FFFFFFFF"/>
        <rFont val="WenQuanYi Zen Hei"/>
        <family val="2"/>
      </rPr>
      <t xml:space="preserve">同比</t>
    </r>
    <r>
      <rPr>
        <b val="true"/>
        <sz val="11"/>
        <color rgb="FFFFFFFF"/>
        <rFont val="Arial"/>
        <family val="2"/>
        <charset val="1"/>
      </rPr>
      <t xml:space="preserve">%[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</si>
  <si>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L4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:10Y-3M bp[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</si>
  <si>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B2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淨新高低</t>
    </r>
    <r>
      <rPr>
        <b val="true"/>
        <sz val="11"/>
        <color rgb="FFFFFFFF"/>
        <rFont val="Arial"/>
        <family val="2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日</t>
    </r>
    <r>
      <rPr>
        <b val="true"/>
        <sz val="11"/>
        <color rgb="FFFFFFFF"/>
        <rFont val="Arial"/>
        <family val="2"/>
        <charset val="1"/>
      </rPr>
      <t xml:space="preserve">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</si>
  <si>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B3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:A/D</t>
    </r>
    <r>
      <rPr>
        <b val="true"/>
        <sz val="11"/>
        <color rgb="FFFFFFFF"/>
        <rFont val="WenQuanYi Zen Hei"/>
        <family val="2"/>
      </rPr>
      <t xml:space="preserve">碼</t>
    </r>
    <r>
      <rPr>
        <b val="true"/>
        <sz val="11"/>
        <color rgb="FFFFFFFF"/>
        <rFont val="Arial"/>
        <family val="2"/>
        <charset val="1"/>
      </rPr>
      <t xml:space="preserve">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</si>
  <si>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C2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:SLOOS%[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</si>
  <si>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V2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:VIX/VIX3M[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</si>
  <si>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S1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:NAAIM[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</si>
  <si>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S2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:BTC</t>
    </r>
    <r>
      <rPr>
        <b val="true"/>
        <sz val="11"/>
        <color rgb="FFFFFFFF"/>
        <rFont val="WenQuanYi Zen Hei"/>
        <family val="2"/>
      </rPr>
      <t xml:space="preserve">距高</t>
    </r>
    <r>
      <rPr>
        <b val="true"/>
        <sz val="11"/>
        <color rgb="FFFFFFFF"/>
        <rFont val="Arial"/>
        <family val="2"/>
        <charset val="1"/>
      </rPr>
      <t xml:space="preserve">%[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</si>
  <si>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T2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</si>
  <si>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L1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</si>
  <si>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L2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</si>
  <si>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L3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</si>
  <si>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L4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</si>
  <si>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B2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</si>
  <si>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B3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</si>
  <si>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C2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</si>
  <si>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V2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</si>
  <si>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S1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</si>
  <si>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Arial"/>
        <family val="2"/>
        <charset val="1"/>
      </rPr>
      <t xml:space="preserve">S2</t>
    </r>
    <r>
      <rPr>
        <b val="true"/>
        <sz val="11"/>
        <color rgb="FFFFFFFF"/>
        <rFont val="WenQuanYi Zen Hei"/>
        <family val="2"/>
      </rPr>
      <t xml:space="preserve">子分</t>
    </r>
  </si>
  <si>
    <r>
      <rPr>
        <b val="true"/>
        <sz val="11"/>
        <color rgb="FFFFFFFF"/>
        <rFont val="WenQuanYi Zen Hei"/>
        <family val="2"/>
      </rPr>
      <t xml:space="preserve">有效權重和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</si>
  <si>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16</t>
    </r>
    <r>
      <rPr>
        <b val="true"/>
        <sz val="11"/>
        <color rgb="FFFFFFFF"/>
        <rFont val="WenQuanYi Zen Hei"/>
        <family val="2"/>
      </rPr>
      <t xml:space="preserve">項合成分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</si>
  <si>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T5</t>
    </r>
    <r>
      <rPr>
        <b val="true"/>
        <sz val="11"/>
        <color rgb="FFFFFFFF"/>
        <rFont val="WenQuanYi Zen Hei"/>
        <family val="2"/>
      </rPr>
      <t xml:space="preserve">板塊</t>
    </r>
    <r>
      <rPr>
        <b val="true"/>
        <sz val="11"/>
        <color rgb="FFFFFFFF"/>
        <rFont val="Arial"/>
        <family val="2"/>
        <charset val="1"/>
      </rPr>
      <t xml:space="preserve">ETF</t>
    </r>
    <r>
      <rPr>
        <b val="true"/>
        <sz val="11"/>
        <color rgb="FFFFFFFF"/>
        <rFont val="WenQuanYi Zen Hei"/>
        <family val="2"/>
      </rPr>
      <t xml:space="preserve">開盤</t>
    </r>
    <r>
      <rPr>
        <b val="true"/>
        <sz val="11"/>
        <color rgb="FFFFFFFF"/>
        <rFont val="Arial"/>
        <family val="2"/>
        <charset val="1"/>
      </rPr>
      <t xml:space="preserve">(SOXX)[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</si>
  <si>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T5</t>
    </r>
    <r>
      <rPr>
        <b val="true"/>
        <sz val="11"/>
        <color rgb="FFFFFFFF"/>
        <rFont val="WenQuanYi Zen Hei"/>
        <family val="2"/>
      </rPr>
      <t xml:space="preserve">板塊</t>
    </r>
    <r>
      <rPr>
        <b val="true"/>
        <sz val="11"/>
        <color rgb="FFFFFFFF"/>
        <rFont val="Arial"/>
        <family val="2"/>
        <charset val="1"/>
      </rPr>
      <t xml:space="preserve">ETF</t>
    </r>
    <r>
      <rPr>
        <b val="true"/>
        <sz val="11"/>
        <color rgb="FFFFFFFF"/>
        <rFont val="WenQuanYi Zen Hei"/>
        <family val="2"/>
      </rPr>
      <t xml:space="preserve">收盤</t>
    </r>
    <r>
      <rPr>
        <b val="true"/>
        <sz val="11"/>
        <color rgb="FFFFFFFF"/>
        <rFont val="Arial"/>
        <family val="2"/>
        <charset val="1"/>
      </rPr>
      <t xml:space="preserve">(SOXX)[</t>
    </r>
    <r>
      <rPr>
        <b val="true"/>
        <sz val="11"/>
        <color rgb="FFFFFFFF"/>
        <rFont val="WenQuanYi Zen Hei"/>
        <family val="2"/>
      </rPr>
      <t xml:space="preserve">藍</t>
    </r>
    <r>
      <rPr>
        <b val="true"/>
        <sz val="11"/>
        <color rgb="FFFFFFFF"/>
        <rFont val="Arial"/>
        <family val="2"/>
        <charset val="1"/>
      </rPr>
      <t xml:space="preserve">]</t>
    </r>
  </si>
  <si>
    <r>
      <rPr>
        <b val="true"/>
        <sz val="11"/>
        <color rgb="FFFFFFFF"/>
        <rFont val="Arial"/>
        <family val="2"/>
        <charset val="1"/>
      </rPr>
      <t xml:space="preserve">T4</t>
    </r>
    <r>
      <rPr>
        <b val="true"/>
        <sz val="11"/>
        <color rgb="FFFFFFFF"/>
        <rFont val="WenQuanYi Zen Hei"/>
        <family val="2"/>
      </rPr>
      <t xml:space="preserve">輸入</t>
    </r>
    <r>
      <rPr>
        <b val="true"/>
        <sz val="11"/>
        <color rgb="FFFFFFFF"/>
        <rFont val="Arial"/>
        <family val="2"/>
        <charset val="1"/>
      </rPr>
      <t xml:space="preserve">:NDX5/10</t>
    </r>
    <r>
      <rPr>
        <b val="true"/>
        <sz val="11"/>
        <color rgb="FFFFFFFF"/>
        <rFont val="WenQuanYi Zen Hei"/>
        <family val="2"/>
      </rPr>
      <t xml:space="preserve">乖離</t>
    </r>
    <r>
      <rPr>
        <b val="true"/>
        <sz val="11"/>
        <color rgb="FFFFFFFF"/>
        <rFont val="Arial"/>
        <family val="2"/>
        <charset val="1"/>
      </rPr>
      <t xml:space="preserve">%(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</si>
  <si>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T4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</si>
  <si>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r>
      <rPr>
        <b val="true"/>
        <sz val="11"/>
        <color rgb="FFFFFFFF"/>
        <rFont val="Arial"/>
        <family val="2"/>
        <charset val="1"/>
      </rPr>
      <t xml:space="preserve">T5</t>
    </r>
    <r>
      <rPr>
        <b val="true"/>
        <sz val="11"/>
        <color rgb="FFFFFFFF"/>
        <rFont val="WenQuanYi Zen Hei"/>
        <family val="2"/>
      </rPr>
      <t xml:space="preserve">子分</t>
    </r>
    <r>
      <rPr>
        <b val="true"/>
        <sz val="11"/>
        <color rgb="FFFFFFFF"/>
        <rFont val="Arial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式</t>
    </r>
    <r>
      <rPr>
        <b val="true"/>
        <sz val="11"/>
        <color rgb="FFFFFFFF"/>
        <rFont val="Arial"/>
        <family val="2"/>
        <charset val="1"/>
      </rPr>
      <t xml:space="preserve">)</t>
    </r>
  </si>
  <si>
    <t xml:space="preserve">五</t>
  </si>
  <si>
    <t xml:space="preserve">real</t>
  </si>
  <si>
    <t xml:space="preserve">一</t>
  </si>
  <si>
    <t xml:space="preserve">二</t>
  </si>
  <si>
    <t xml:space="preserve">三</t>
  </si>
  <si>
    <t xml:space="preserve">四</t>
  </si>
  <si>
    <t xml:space="preserve">proxy_vix</t>
  </si>
  <si>
    <t xml:space="preserve">carry(7/9)</t>
  </si>
  <si>
    <r>
      <rPr>
        <b val="true"/>
        <sz val="13"/>
        <color rgb="FFFFFFFF"/>
        <rFont val="Arial"/>
        <family val="2"/>
        <charset val="1"/>
      </rPr>
      <t xml:space="preserve">R4.5 </t>
    </r>
    <r>
      <rPr>
        <b val="true"/>
        <sz val="13"/>
        <color rgb="FFFFFFFF"/>
        <rFont val="WenQuanYi Zen Hei"/>
        <family val="2"/>
      </rPr>
      <t xml:space="preserve">三區按年統計 — 依 </t>
    </r>
    <r>
      <rPr>
        <b val="true"/>
        <sz val="13"/>
        <color rgb="FFFFFFFF"/>
        <rFont val="Arial"/>
        <family val="2"/>
        <charset val="1"/>
      </rPr>
      <t xml:space="preserve">02A </t>
    </r>
    <r>
      <rPr>
        <b val="true"/>
        <sz val="13"/>
        <color rgb="FFFFFFFF"/>
        <rFont val="WenQuanYi Zen Hei"/>
        <family val="2"/>
      </rPr>
      <t xml:space="preserve">最終</t>
    </r>
    <r>
      <rPr>
        <b val="true"/>
        <sz val="13"/>
        <color rgb="FFFFFFFF"/>
        <rFont val="Arial"/>
        <family val="2"/>
        <charset val="1"/>
      </rPr>
      <t xml:space="preserve">ZONE(Y</t>
    </r>
    <r>
      <rPr>
        <b val="true"/>
        <sz val="13"/>
        <color rgb="FFFFFFFF"/>
        <rFont val="WenQuanYi Zen Hei"/>
        <family val="2"/>
      </rPr>
      <t xml:space="preserve">欄</t>
    </r>
    <r>
      <rPr>
        <b val="true"/>
        <sz val="13"/>
        <color rgb="FFFFFFFF"/>
        <rFont val="Arial"/>
        <family val="2"/>
        <charset val="1"/>
      </rPr>
      <t xml:space="preserve">) </t>
    </r>
    <r>
      <rPr>
        <b val="true"/>
        <sz val="13"/>
        <color rgb="FFFFFFFF"/>
        <rFont val="WenQuanYi Zen Hei"/>
        <family val="2"/>
      </rPr>
      <t xml:space="preserve">公式活算 </t>
    </r>
    <r>
      <rPr>
        <b val="true"/>
        <sz val="13"/>
        <color rgb="FFFFFFFF"/>
        <rFont val="Arial"/>
        <family val="2"/>
        <charset val="1"/>
      </rPr>
      <t xml:space="preserve">| </t>
    </r>
    <r>
      <rPr>
        <b val="true"/>
        <sz val="13"/>
        <color rgb="FFFFFFFF"/>
        <rFont val="WenQuanYi Zen Hei"/>
        <family val="2"/>
      </rPr>
      <t xml:space="preserve">下方</t>
    </r>
    <r>
      <rPr>
        <b val="true"/>
        <sz val="13"/>
        <color rgb="FFFFFFFF"/>
        <rFont val="Arial"/>
        <family val="2"/>
        <charset val="1"/>
      </rPr>
      <t xml:space="preserve">=</t>
    </r>
    <r>
      <rPr>
        <b val="true"/>
        <sz val="13"/>
        <color rgb="FFFFFFFF"/>
        <rFont val="WenQuanYi Zen Hei"/>
        <family val="2"/>
      </rPr>
      <t xml:space="preserve">用戶指定三窗口驗收</t>
    </r>
  </si>
  <si>
    <t xml:space="preserve">交易日數</t>
  </si>
  <si>
    <t xml:space="preserve">EASY</t>
  </si>
  <si>
    <t xml:space="preserve">UNCERTAIN</t>
  </si>
  <si>
    <t xml:space="preserve">HARD</t>
  </si>
  <si>
    <t xml:space="preserve">EASY%</t>
  </si>
  <si>
    <t xml:space="preserve">UNC%</t>
  </si>
  <si>
    <t xml:space="preserve">HARD%</t>
  </si>
  <si>
    <r>
      <rPr>
        <b val="true"/>
        <sz val="11"/>
        <color rgb="FFFFFFFF"/>
        <rFont val="WenQuanYi Zen Hei"/>
        <family val="2"/>
      </rPr>
      <t xml:space="preserve">均合成分</t>
    </r>
    <r>
      <rPr>
        <b val="true"/>
        <sz val="11"/>
        <color rgb="FFFFFFFF"/>
        <rFont val="Noto Sans CJK SC"/>
        <family val="2"/>
        <charset val="1"/>
      </rPr>
      <t xml:space="preserve">(16</t>
    </r>
    <r>
      <rPr>
        <b val="true"/>
        <sz val="11"/>
        <color rgb="FFFFFFFF"/>
        <rFont val="WenQuanYi Zen Hei"/>
        <family val="2"/>
      </rPr>
      <t xml:space="preserve">項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</si>
  <si>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</si>
  <si>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</si>
  <si>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</si>
  <si>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</si>
  <si>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</si>
  <si>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</si>
  <si>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</si>
  <si>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</si>
  <si>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</si>
  <si>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</si>
  <si>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</si>
  <si>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全期</t>
  </si>
  <si>
    <r>
      <rPr>
        <b val="true"/>
        <sz val="11"/>
        <rFont val="WenQuanYi Zen Hei"/>
        <family val="2"/>
      </rPr>
      <t xml:space="preserve">用戶指定三窗口驗收 </t>
    </r>
    <r>
      <rPr>
        <b val="true"/>
        <sz val="11"/>
        <rFont val="Noto Sans CJK SC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公式活算</t>
    </r>
    <r>
      <rPr>
        <b val="true"/>
        <sz val="11"/>
        <rFont val="Noto Sans CJK SC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</si>
  <si>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窗口① </t>
    </r>
    <r>
      <rPr>
        <sz val="11"/>
        <color theme="1"/>
        <rFont val="Noto Sans CJK SC"/>
        <family val="2"/>
        <charset val="1"/>
      </rPr>
      <t xml:space="preserve">2026/04/04-05/14 E/U/H </t>
    </r>
    <r>
      <rPr>
        <sz val="11"/>
        <color theme="1"/>
        <rFont val="WenQuanYi Zen Hei"/>
        <family val="2"/>
      </rPr>
      <t xml:space="preserve">及 </t>
    </r>
    <r>
      <rPr>
        <sz val="11"/>
        <color theme="1"/>
        <rFont val="Noto Sans CJK SC"/>
        <family val="2"/>
        <charset val="1"/>
      </rPr>
      <t xml:space="preserve">EASY% (</t>
    </r>
    <r>
      <rPr>
        <sz val="11"/>
        <color theme="1"/>
        <rFont val="WenQuanYi Zen Hei"/>
        <family val="2"/>
      </rPr>
      <t xml:space="preserve">目標</t>
    </r>
    <r>
      <rPr>
        <sz val="11"/>
        <color theme="1"/>
        <rFont val="Noto Sans CJK SC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大部份</t>
    </r>
    <r>
      <rPr>
        <sz val="11"/>
        <color theme="1"/>
        <rFont val="Noto Sans CJK SC"/>
        <family val="2"/>
        <charset val="1"/>
      </rPr>
      <t xml:space="preserve">EASY)</t>
    </r>
  </si>
  <si>
    <r>
      <rPr>
        <sz val="11"/>
        <color theme="1"/>
        <rFont val="WenQuanYi Zen Hei"/>
        <family val="2"/>
      </rPr>
      <t xml:space="preserve">窗口② </t>
    </r>
    <r>
      <rPr>
        <sz val="11"/>
        <color theme="1"/>
        <rFont val="Noto Sans CJK SC"/>
        <family val="2"/>
        <charset val="1"/>
      </rPr>
      <t xml:space="preserve">2026-06-04 </t>
    </r>
    <r>
      <rPr>
        <sz val="11"/>
        <color theme="1"/>
        <rFont val="WenQuanYi Zen Hei"/>
        <family val="2"/>
      </rPr>
      <t xml:space="preserve">當日最終</t>
    </r>
    <r>
      <rPr>
        <sz val="11"/>
        <color theme="1"/>
        <rFont val="Noto Sans CJK SC"/>
        <family val="2"/>
        <charset val="1"/>
      </rPr>
      <t xml:space="preserve">ZONE (</t>
    </r>
    <r>
      <rPr>
        <sz val="11"/>
        <color theme="1"/>
        <rFont val="WenQuanYi Zen Hei"/>
        <family val="2"/>
      </rPr>
      <t xml:space="preserve">目標</t>
    </r>
    <r>
      <rPr>
        <sz val="11"/>
        <color theme="1"/>
        <rFont val="Noto Sans CJK SC"/>
        <family val="2"/>
        <charset val="1"/>
      </rPr>
      <t xml:space="preserve">: UNCERTAIN, </t>
    </r>
    <r>
      <rPr>
        <sz val="11"/>
        <color theme="1"/>
        <rFont val="WenQuanYi Zen Hei"/>
        <family val="2"/>
      </rPr>
      <t xml:space="preserve">純分數無覆蓋</t>
    </r>
    <r>
      <rPr>
        <sz val="11"/>
        <color theme="1"/>
        <rFont val="Noto Sans CJK SC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</si>
  <si>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參考</t>
    </r>
    <r>
      <rPr>
        <sz val="11"/>
        <color theme="1"/>
        <rFont val="Noto Sans CJK SC"/>
        <family val="2"/>
        <charset val="1"/>
      </rPr>
      <t xml:space="preserve">: 2026-06-04</t>
    </r>
    <r>
      <rPr>
        <sz val="11"/>
        <color theme="1"/>
        <rFont val="WenQuanYi Zen Hei"/>
        <family val="2"/>
      </rPr>
      <t xml:space="preserve">至</t>
    </r>
    <r>
      <rPr>
        <sz val="11"/>
        <color theme="1"/>
        <rFont val="Noto Sans CJK SC"/>
        <family val="2"/>
        <charset val="1"/>
      </rPr>
      <t xml:space="preserve">07-10 EASY</t>
    </r>
    <r>
      <rPr>
        <sz val="11"/>
        <color theme="1"/>
        <rFont val="WenQuanYi Zen Hei"/>
        <family val="2"/>
      </rPr>
      <t xml:space="preserve">日數 </t>
    </r>
    <r>
      <rPr>
        <sz val="11"/>
        <color theme="1"/>
        <rFont val="Noto Sans CJK SC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純分數版會在暴力反彈日出現</t>
    </r>
    <r>
      <rPr>
        <sz val="11"/>
        <color theme="1"/>
        <rFont val="Noto Sans CJK SC"/>
        <family val="2"/>
        <charset val="1"/>
      </rPr>
      <t xml:space="preserve">EASY</t>
    </r>
    <r>
      <rPr>
        <sz val="11"/>
        <color theme="1"/>
        <rFont val="WenQuanYi Zen Hei"/>
        <family val="2"/>
      </rPr>
      <t xml:space="preserve">島</t>
    </r>
    <r>
      <rPr>
        <sz val="11"/>
        <color theme="1"/>
        <rFont val="Noto Sans CJK SC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屬敏感引擎之誠實輸出</t>
    </r>
    <r>
      <rPr>
        <sz val="11"/>
        <color theme="1"/>
        <rFont val="Noto Sans CJK SC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非校準目標</t>
    </r>
    <r>
      <rPr>
        <sz val="11"/>
        <color theme="1"/>
        <rFont val="Noto Sans CJK SC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</si>
  <si>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窗口③ </t>
    </r>
    <r>
      <rPr>
        <sz val="11"/>
        <color theme="1"/>
        <rFont val="Noto Sans CJK SC"/>
        <family val="2"/>
        <charset val="1"/>
      </rPr>
      <t xml:space="preserve">2025/05/01-10/31 E/U/H </t>
    </r>
    <r>
      <rPr>
        <sz val="11"/>
        <color theme="1"/>
        <rFont val="WenQuanYi Zen Hei"/>
        <family val="2"/>
      </rPr>
      <t xml:space="preserve">及 </t>
    </r>
    <r>
      <rPr>
        <sz val="11"/>
        <color theme="1"/>
        <rFont val="Noto Sans CJK SC"/>
        <family val="2"/>
        <charset val="1"/>
      </rPr>
      <t xml:space="preserve">EASY% (</t>
    </r>
    <r>
      <rPr>
        <sz val="11"/>
        <color theme="1"/>
        <rFont val="WenQuanYi Zen Hei"/>
        <family val="2"/>
      </rPr>
      <t xml:space="preserve">目標</t>
    </r>
    <r>
      <rPr>
        <sz val="11"/>
        <color theme="1"/>
        <rFont val="Noto Sans CJK SC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大部份</t>
    </r>
    <r>
      <rPr>
        <sz val="11"/>
        <color theme="1"/>
        <rFont val="Noto Sans CJK SC"/>
        <family val="2"/>
        <charset val="1"/>
      </rPr>
      <t xml:space="preserve">EASY)</t>
    </r>
  </si>
  <si>
    <r>
      <rPr>
        <sz val="11"/>
        <color theme="1"/>
        <rFont val="WenQuanYi Zen Hei"/>
        <family val="2"/>
      </rPr>
      <t xml:space="preserve">對照</t>
    </r>
    <r>
      <rPr>
        <sz val="11"/>
        <color theme="1"/>
        <rFont val="Noto Sans CJK SC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前一日 </t>
    </r>
    <r>
      <rPr>
        <sz val="11"/>
        <color theme="1"/>
        <rFont val="Noto Sans CJK SC"/>
        <family val="2"/>
        <charset val="1"/>
      </rPr>
      <t xml:space="preserve">2026-06-03 </t>
    </r>
    <r>
      <rPr>
        <sz val="11"/>
        <color theme="1"/>
        <rFont val="WenQuanYi Zen Hei"/>
        <family val="2"/>
      </rPr>
      <t xml:space="preserve">最終</t>
    </r>
    <r>
      <rPr>
        <sz val="11"/>
        <color theme="1"/>
        <rFont val="Noto Sans CJK SC"/>
        <family val="2"/>
        <charset val="1"/>
      </rPr>
      <t xml:space="preserve">ZONE (</t>
    </r>
    <r>
      <rPr>
        <sz val="11"/>
        <color theme="1"/>
        <rFont val="WenQuanYi Zen Hei"/>
        <family val="2"/>
      </rPr>
      <t xml:space="preserve">應為 </t>
    </r>
    <r>
      <rPr>
        <sz val="11"/>
        <color theme="1"/>
        <rFont val="Noto Sans CJK SC"/>
        <family val="2"/>
        <charset val="1"/>
      </rPr>
      <t xml:space="preserve">EASY)</t>
    </r>
  </si>
  <si>
    <r>
      <rPr>
        <b val="true"/>
        <sz val="14"/>
        <color rgb="FFFFFFFF"/>
        <rFont val="WenQuanYi Zen Hei"/>
        <family val="2"/>
      </rPr>
      <t xml:space="preserve">每週監察面板</t>
    </r>
    <r>
      <rPr>
        <b val="true"/>
        <sz val="14"/>
        <color rgb="FFFFFFFF"/>
        <rFont val="Noto Sans CJK SC"/>
        <family val="0"/>
        <charset val="1"/>
      </rPr>
      <t xml:space="preserve">: </t>
    </r>
    <r>
      <rPr>
        <b val="true"/>
        <sz val="14"/>
        <color rgb="FFFFFFFF"/>
        <rFont val="WenQuanYi Zen Hei"/>
        <family val="2"/>
      </rPr>
      <t xml:space="preserve">可持續更新的客觀數據 → 自動</t>
    </r>
    <r>
      <rPr>
        <b val="true"/>
        <sz val="14"/>
        <color rgb="FFFFFFFF"/>
        <rFont val="Noto Sans CJK SC"/>
        <family val="0"/>
        <charset val="1"/>
      </rPr>
      <t xml:space="preserve">/</t>
    </r>
    <r>
      <rPr>
        <b val="true"/>
        <sz val="14"/>
        <color rgb="FFFFFFFF"/>
        <rFont val="WenQuanYi Zen Hei"/>
        <family val="2"/>
      </rPr>
      <t xml:space="preserve">人工判區 </t>
    </r>
    <r>
      <rPr>
        <b val="true"/>
        <sz val="14"/>
        <color rgb="FFFFFFFF"/>
        <rFont val="Noto Sans CJK SC"/>
        <family val="0"/>
        <charset val="1"/>
      </rPr>
      <t xml:space="preserve">(</t>
    </r>
    <r>
      <rPr>
        <b val="true"/>
        <sz val="14"/>
        <color rgb="FFFFFFFF"/>
        <rFont val="WenQuanYi Zen Hei"/>
        <family val="2"/>
      </rPr>
      <t xml:space="preserve">讀數日 </t>
    </r>
    <r>
      <rPr>
        <b val="true"/>
        <sz val="14"/>
        <color rgb="FFFFFFFF"/>
        <rFont val="Noto Sans CJK SC"/>
        <family val="0"/>
        <charset val="1"/>
      </rPr>
      <t xml:space="preserve">2026-07-07 </t>
    </r>
    <r>
      <rPr>
        <b val="true"/>
        <sz val="14"/>
        <color rgb="FFFFFFFF"/>
        <rFont val="WenQuanYi Zen Hei"/>
        <family val="2"/>
      </rPr>
      <t xml:space="preserve">至 </t>
    </r>
    <r>
      <rPr>
        <b val="true"/>
        <sz val="14"/>
        <color rgb="FFFFFFFF"/>
        <rFont val="Noto Sans CJK SC"/>
        <family val="0"/>
        <charset val="1"/>
      </rPr>
      <t xml:space="preserve">07-10)</t>
    </r>
  </si>
  <si>
    <r>
      <rPr>
        <i val="true"/>
        <sz val="11"/>
        <color rgb="FF7F7F7F"/>
        <rFont val="WenQuanYi Zen Hei"/>
        <family val="2"/>
      </rPr>
      <t xml:space="preserve">用法</t>
    </r>
    <r>
      <rPr>
        <i val="true"/>
        <sz val="11"/>
        <color rgb="FF7F7F7F"/>
        <rFont val="Noto Sans CJK SC"/>
        <family val="0"/>
        <charset val="1"/>
      </rPr>
      <t xml:space="preserve">: </t>
    </r>
    <r>
      <rPr>
        <i val="true"/>
        <sz val="11"/>
        <color rgb="FF7F7F7F"/>
        <rFont val="WenQuanYi Zen Hei"/>
        <family val="2"/>
      </rPr>
      <t xml:space="preserve">每週五收巿後更新藍格→</t>
    </r>
    <r>
      <rPr>
        <i val="true"/>
        <sz val="11"/>
        <color rgb="FF7F7F7F"/>
        <rFont val="Noto Sans CJK SC"/>
        <family val="0"/>
        <charset val="1"/>
      </rPr>
      <t xml:space="preserve">A</t>
    </r>
    <r>
      <rPr>
        <i val="true"/>
        <sz val="11"/>
        <color rgb="FF7F7F7F"/>
        <rFont val="WenQuanYi Zen Hei"/>
        <family val="2"/>
      </rPr>
      <t xml:space="preserve">段自動判區</t>
    </r>
    <r>
      <rPr>
        <i val="true"/>
        <sz val="11"/>
        <color rgb="FF7F7F7F"/>
        <rFont val="Noto Sans CJK SC"/>
        <family val="0"/>
        <charset val="1"/>
      </rPr>
      <t xml:space="preserve">, B</t>
    </r>
    <r>
      <rPr>
        <i val="true"/>
        <sz val="11"/>
        <color rgb="FF7F7F7F"/>
        <rFont val="WenQuanYi Zen Hei"/>
        <family val="2"/>
      </rPr>
      <t xml:space="preserve">段人工判區</t>
    </r>
    <r>
      <rPr>
        <i val="true"/>
        <sz val="11"/>
        <color rgb="FF7F7F7F"/>
        <rFont val="Noto Sans CJK SC"/>
        <family val="0"/>
        <charset val="1"/>
      </rPr>
      <t xml:space="preserve">(</t>
    </r>
    <r>
      <rPr>
        <i val="true"/>
        <sz val="11"/>
        <color rgb="FF7F7F7F"/>
        <rFont val="WenQuanYi Zen Hei"/>
        <family val="2"/>
      </rPr>
      <t xml:space="preserve">藍</t>
    </r>
    <r>
      <rPr>
        <i val="true"/>
        <sz val="11"/>
        <color rgb="FF7F7F7F"/>
        <rFont val="Noto Sans CJK SC"/>
        <family val="0"/>
        <charset val="1"/>
      </rPr>
      <t xml:space="preserve">)→</t>
    </r>
    <r>
      <rPr>
        <i val="true"/>
        <sz val="11"/>
        <color rgb="FF7F7F7F"/>
        <rFont val="WenQuanYi Zen Hei"/>
        <family val="2"/>
      </rPr>
      <t xml:space="preserve">底部綜合判定自動彙總。面板綜合區與</t>
    </r>
    <r>
      <rPr>
        <i val="true"/>
        <sz val="11"/>
        <color rgb="FF7F7F7F"/>
        <rFont val="Noto Sans CJK SC"/>
        <family val="0"/>
        <charset val="1"/>
      </rPr>
      <t xml:space="preserve">02</t>
    </r>
    <r>
      <rPr>
        <i val="true"/>
        <sz val="11"/>
        <color rgb="FF7F7F7F"/>
        <rFont val="WenQuanYi Zen Hei"/>
        <family val="2"/>
      </rPr>
      <t xml:space="preserve">表分段不一致連續</t>
    </r>
    <r>
      <rPr>
        <i val="true"/>
        <sz val="11"/>
        <color rgb="FF7F7F7F"/>
        <rFont val="Noto Sans CJK SC"/>
        <family val="0"/>
        <charset val="1"/>
      </rPr>
      <t xml:space="preserve">2</t>
    </r>
    <r>
      <rPr>
        <i val="true"/>
        <sz val="11"/>
        <color rgb="FF7F7F7F"/>
        <rFont val="WenQuanYi Zen Hei"/>
        <family val="2"/>
      </rPr>
      <t xml:space="preserve">週時</t>
    </r>
    <r>
      <rPr>
        <i val="true"/>
        <sz val="11"/>
        <color rgb="FF7F7F7F"/>
        <rFont val="Noto Sans CJK SC"/>
        <family val="0"/>
        <charset val="1"/>
      </rPr>
      <t xml:space="preserve">, </t>
    </r>
    <r>
      <rPr>
        <i val="true"/>
        <sz val="11"/>
        <color rgb="FF7F7F7F"/>
        <rFont val="WenQuanYi Zen Hei"/>
        <family val="2"/>
      </rPr>
      <t xml:space="preserve">於</t>
    </r>
    <r>
      <rPr>
        <i val="true"/>
        <sz val="11"/>
        <color rgb="FF7F7F7F"/>
        <rFont val="Noto Sans CJK SC"/>
        <family val="0"/>
        <charset val="1"/>
      </rPr>
      <t xml:space="preserve">03</t>
    </r>
    <r>
      <rPr>
        <i val="true"/>
        <sz val="11"/>
        <color rgb="FF7F7F7F"/>
        <rFont val="WenQuanYi Zen Hei"/>
        <family val="2"/>
      </rPr>
      <t xml:space="preserve">表加轉折列。</t>
    </r>
  </si>
  <si>
    <r>
      <rPr>
        <b val="true"/>
        <sz val="11"/>
        <rFont val="Arial"/>
        <family val="2"/>
        <charset val="1"/>
      </rPr>
      <t xml:space="preserve">A</t>
    </r>
    <r>
      <rPr>
        <b val="true"/>
        <sz val="11"/>
        <rFont val="WenQuanYi Zen Hei"/>
        <family val="2"/>
      </rPr>
      <t xml:space="preserve">段</t>
    </r>
    <r>
      <rPr>
        <b val="true"/>
        <sz val="11"/>
        <rFont val="Arial"/>
        <family val="2"/>
        <charset val="1"/>
      </rPr>
      <t xml:space="preserve">: </t>
    </r>
    <r>
      <rPr>
        <b val="true"/>
        <sz val="11"/>
        <rFont val="WenQuanYi Zen Hei"/>
        <family val="2"/>
      </rPr>
      <t xml:space="preserve">數值型 </t>
    </r>
    <r>
      <rPr>
        <b val="true"/>
        <sz val="11"/>
        <rFont val="Arial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判定</t>
    </r>
    <r>
      <rPr>
        <b val="true"/>
        <sz val="11"/>
        <rFont val="Arial"/>
        <family val="2"/>
        <charset val="1"/>
      </rPr>
      <t xml:space="preserve">=</t>
    </r>
    <r>
      <rPr>
        <b val="true"/>
        <sz val="11"/>
        <rFont val="WenQuanYi Zen Hei"/>
        <family val="2"/>
      </rPr>
      <t xml:space="preserve">公式自動</t>
    </r>
    <r>
      <rPr>
        <b val="true"/>
        <sz val="11"/>
        <rFont val="Arial"/>
        <family val="2"/>
        <charset val="1"/>
      </rPr>
      <t xml:space="preserve">)</t>
    </r>
  </si>
  <si>
    <t xml:space="preserve">監察項目</t>
  </si>
  <si>
    <t xml:space="preserve">對應指標</t>
  </si>
  <si>
    <t xml:space="preserve">現值</t>
  </si>
  <si>
    <t xml:space="preserve">讀數日期</t>
  </si>
  <si>
    <t xml:space="preserve">判定</t>
  </si>
  <si>
    <t xml:space="preserve">註解</t>
  </si>
  <si>
    <r>
      <rPr>
        <sz val="11"/>
        <color rgb="FF000000"/>
        <rFont val="Arial"/>
        <family val="2"/>
        <charset val="1"/>
      </rPr>
      <t xml:space="preserve">NDX</t>
    </r>
    <r>
      <rPr>
        <sz val="11"/>
        <color rgb="FF000000"/>
        <rFont val="WenQuanYi Zen Hei"/>
        <family val="2"/>
      </rPr>
      <t xml:space="preserve">現價 </t>
    </r>
    <r>
      <rPr>
        <sz val="11"/>
        <color rgb="FF000000"/>
        <rFont val="Arial"/>
        <family val="2"/>
        <charset val="1"/>
      </rPr>
      <t xml:space="preserve">(</t>
    </r>
    <r>
      <rPr>
        <sz val="11"/>
        <color rgb="FF000000"/>
        <rFont val="WenQuanYi Zen Hei"/>
        <family val="2"/>
      </rPr>
      <t xml:space="preserve">週五</t>
    </r>
    <r>
      <rPr>
        <sz val="11"/>
        <color rgb="FF000000"/>
        <rFont val="Arial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最新收巿</t>
    </r>
    <r>
      <rPr>
        <sz val="11"/>
        <color rgb="FF000000"/>
        <rFont val="Arial"/>
        <family val="2"/>
        <charset val="1"/>
      </rPr>
      <t xml:space="preserve">)</t>
    </r>
  </si>
  <si>
    <t xml:space="preserve">—</t>
  </si>
  <si>
    <t xml:space="preserve">2026-07-10</t>
  </si>
  <si>
    <r>
      <rPr>
        <sz val="11"/>
        <color rgb="FF000000"/>
        <rFont val="WenQuanYi Zen Hei"/>
        <family val="2"/>
      </rPr>
      <t xml:space="preserve">取自用戶</t>
    </r>
    <r>
      <rPr>
        <sz val="11"/>
        <color rgb="FF000000"/>
        <rFont val="Noto Sans CJK SC"/>
        <family val="0"/>
        <charset val="1"/>
      </rPr>
      <t xml:space="preserve">NDX</t>
    </r>
    <r>
      <rPr>
        <sz val="11"/>
        <color rgb="FF000000"/>
        <rFont val="WenQuanYi Zen Hei"/>
        <family val="2"/>
      </rPr>
      <t xml:space="preserve">面板 </t>
    </r>
    <r>
      <rPr>
        <sz val="11"/>
        <color rgb="FF000000"/>
        <rFont val="Noto Sans CJK SC"/>
        <family val="0"/>
        <charset val="1"/>
      </rPr>
      <t xml:space="preserve">(Pane A-1)</t>
    </r>
  </si>
  <si>
    <r>
      <rPr>
        <sz val="11"/>
        <color rgb="FF000000"/>
        <rFont val="Arial"/>
        <family val="2"/>
        <charset val="1"/>
      </rPr>
      <t xml:space="preserve">NDX 52</t>
    </r>
    <r>
      <rPr>
        <sz val="11"/>
        <color rgb="FF000000"/>
        <rFont val="WenQuanYi Zen Hei"/>
        <family val="2"/>
      </rPr>
      <t xml:space="preserve">週高 </t>
    </r>
    <r>
      <rPr>
        <sz val="11"/>
        <color rgb="FF000000"/>
        <rFont val="Arial"/>
        <family val="2"/>
        <charset val="1"/>
      </rPr>
      <t xml:space="preserve">(</t>
    </r>
    <r>
      <rPr>
        <sz val="11"/>
        <color rgb="FF000000"/>
        <rFont val="WenQuanYi Zen Hei"/>
        <family val="2"/>
      </rPr>
      <t xml:space="preserve">盤中</t>
    </r>
    <r>
      <rPr>
        <sz val="11"/>
        <color rgb="FF000000"/>
        <rFont val="Arial"/>
        <family val="2"/>
        <charset val="1"/>
      </rPr>
      <t xml:space="preserve">)</t>
    </r>
  </si>
  <si>
    <t xml:space="preserve">2026-06-02</t>
  </si>
  <si>
    <r>
      <rPr>
        <sz val="11"/>
        <color rgb="FF000000"/>
        <rFont val="Arial"/>
        <family val="2"/>
        <charset val="1"/>
      </rPr>
      <t xml:space="preserve">6/4</t>
    </r>
    <r>
      <rPr>
        <sz val="11"/>
        <color rgb="FF000000"/>
        <rFont val="WenQuanYi Zen Hei"/>
        <family val="2"/>
      </rPr>
      <t xml:space="preserve">盤中高</t>
    </r>
    <r>
      <rPr>
        <sz val="11"/>
        <color rgb="FF000000"/>
        <rFont val="Arial"/>
        <family val="2"/>
        <charset val="1"/>
      </rPr>
      <t xml:space="preserve">; </t>
    </r>
    <r>
      <rPr>
        <sz val="11"/>
        <color rgb="FF000000"/>
        <rFont val="WenQuanYi Zen Hei"/>
        <family val="2"/>
      </rPr>
      <t xml:space="preserve">收巿高約</t>
    </r>
    <r>
      <rPr>
        <sz val="11"/>
        <color rgb="FF000000"/>
        <rFont val="Arial"/>
        <family val="2"/>
        <charset val="1"/>
      </rPr>
      <t xml:space="preserve">30,408</t>
    </r>
  </si>
  <si>
    <r>
      <rPr>
        <sz val="11"/>
        <color rgb="FF000000"/>
        <rFont val="WenQuanYi Zen Hei"/>
        <family val="2"/>
      </rPr>
      <t xml:space="preserve">距</t>
    </r>
    <r>
      <rPr>
        <sz val="11"/>
        <color rgb="FF000000"/>
        <rFont val="Noto Sans CJK SC"/>
        <family val="0"/>
        <charset val="1"/>
      </rPr>
      <t xml:space="preserve">52</t>
    </r>
    <r>
      <rPr>
        <sz val="11"/>
        <color rgb="FF000000"/>
        <rFont val="WenQuanYi Zen Hei"/>
        <family val="2"/>
      </rPr>
      <t xml:space="preserve">週高回撤</t>
    </r>
    <r>
      <rPr>
        <sz val="11"/>
        <color rgb="FF000000"/>
        <rFont val="Noto Sans CJK SC"/>
        <family val="0"/>
        <charset val="1"/>
      </rPr>
      <t xml:space="preserve">%</t>
    </r>
  </si>
  <si>
    <t xml:space="preserve">-6%~-15%</t>
  </si>
  <si>
    <t xml:space="preserve">自動計算</t>
  </si>
  <si>
    <r>
      <rPr>
        <sz val="11"/>
        <color rgb="FF000000"/>
        <rFont val="WenQuanYi Zen Hei"/>
        <family val="2"/>
      </rPr>
      <t xml:space="preserve">現處</t>
    </r>
    <r>
      <rPr>
        <sz val="11"/>
        <color rgb="FF000000"/>
        <rFont val="Noto Sans CJK SC"/>
        <family val="0"/>
        <charset val="1"/>
      </rPr>
      <t xml:space="preserve">EASY</t>
    </r>
    <r>
      <rPr>
        <sz val="11"/>
        <color rgb="FF000000"/>
        <rFont val="WenQuanYi Zen Hei"/>
        <family val="2"/>
      </rPr>
      <t xml:space="preserve">帶邊緣</t>
    </r>
    <r>
      <rPr>
        <sz val="11"/>
        <color rgb="FF000000"/>
        <rFont val="Noto Sans CJK SC"/>
        <family val="0"/>
        <charset val="1"/>
      </rPr>
      <t xml:space="preserve">; 6/5</t>
    </r>
    <r>
      <rPr>
        <sz val="11"/>
        <color rgb="FF000000"/>
        <rFont val="WenQuanYi Zen Hei"/>
        <family val="2"/>
      </rPr>
      <t xml:space="preserve">起由變速事件觸發覆蓋為</t>
    </r>
    <r>
      <rPr>
        <sz val="11"/>
        <color rgb="FF000000"/>
        <rFont val="Noto Sans CJK SC"/>
        <family val="0"/>
        <charset val="1"/>
      </rPr>
      <t xml:space="preserve">UNCERTAIN</t>
    </r>
  </si>
  <si>
    <t xml:space="preserve">VIX</t>
  </si>
  <si>
    <r>
      <rPr>
        <sz val="11"/>
        <color rgb="FF000000"/>
        <rFont val="Arial"/>
        <family val="2"/>
        <charset val="1"/>
      </rPr>
      <t xml:space="preserve">20-25 / </t>
    </r>
    <r>
      <rPr>
        <sz val="11"/>
        <color rgb="FF000000"/>
        <rFont val="WenQuanYi Zen Hei"/>
        <family val="2"/>
      </rPr>
      <t xml:space="preserve">單日</t>
    </r>
    <r>
      <rPr>
        <sz val="11"/>
        <color rgb="FF000000"/>
        <rFont val="Arial"/>
        <family val="2"/>
        <charset val="1"/>
      </rPr>
      <t xml:space="preserve">+30%</t>
    </r>
    <r>
      <rPr>
        <sz val="11"/>
        <color rgb="FF000000"/>
        <rFont val="WenQuanYi Zen Hei"/>
        <family val="2"/>
      </rPr>
      <t xml:space="preserve">尖峰</t>
    </r>
  </si>
  <si>
    <r>
      <rPr>
        <sz val="11"/>
        <color rgb="FF000000"/>
        <rFont val="Arial"/>
        <family val="2"/>
        <charset val="1"/>
      </rPr>
      <t xml:space="preserve">&gt;25</t>
    </r>
    <r>
      <rPr>
        <sz val="11"/>
        <color rgb="FF000000"/>
        <rFont val="WenQuanYi Zen Hei"/>
        <family val="2"/>
      </rPr>
      <t xml:space="preserve">持續</t>
    </r>
    <r>
      <rPr>
        <sz val="11"/>
        <color rgb="FF000000"/>
        <rFont val="Arial"/>
        <family val="2"/>
        <charset val="1"/>
      </rPr>
      <t xml:space="preserve">2</t>
    </r>
    <r>
      <rPr>
        <sz val="11"/>
        <color rgb="FF000000"/>
        <rFont val="WenQuanYi Zen Hei"/>
        <family val="2"/>
      </rPr>
      <t xml:space="preserve">週</t>
    </r>
  </si>
  <si>
    <r>
      <rPr>
        <sz val="11"/>
        <color rgb="FF000000"/>
        <rFont val="Arial"/>
        <family val="2"/>
        <charset val="1"/>
      </rPr>
      <t xml:space="preserve">6/5</t>
    </r>
    <r>
      <rPr>
        <sz val="11"/>
        <color rgb="FF000000"/>
        <rFont val="WenQuanYi Zen Hei"/>
        <family val="2"/>
      </rPr>
      <t xml:space="preserve">曾單日</t>
    </r>
    <r>
      <rPr>
        <sz val="11"/>
        <color rgb="FF000000"/>
        <rFont val="Arial"/>
        <family val="2"/>
        <charset val="1"/>
      </rPr>
      <t xml:space="preserve">+40%</t>
    </r>
    <r>
      <rPr>
        <sz val="11"/>
        <color rgb="FF000000"/>
        <rFont val="WenQuanYi Zen Hei"/>
        <family val="2"/>
      </rPr>
      <t xml:space="preserve">至兩個月高</t>
    </r>
    <r>
      <rPr>
        <sz val="11"/>
        <color rgb="FF000000"/>
        <rFont val="Arial"/>
        <family val="2"/>
        <charset val="1"/>
      </rPr>
      <t xml:space="preserve">; </t>
    </r>
    <r>
      <rPr>
        <sz val="11"/>
        <color rgb="FF000000"/>
        <rFont val="WenQuanYi Zen Hei"/>
        <family val="2"/>
      </rPr>
      <t xml:space="preserve">現回落至一個多月低位</t>
    </r>
  </si>
  <si>
    <t xml:space="preserve">HY OAS (bp)</t>
  </si>
  <si>
    <t xml:space="preserve">2026-07-09</t>
  </si>
  <si>
    <t xml:space="preserve">&lt;350</t>
  </si>
  <si>
    <r>
      <rPr>
        <sz val="11"/>
        <color rgb="FF000000"/>
        <rFont val="Arial"/>
        <family val="2"/>
        <charset val="1"/>
      </rPr>
      <t xml:space="preserve">350-450 / 4</t>
    </r>
    <r>
      <rPr>
        <sz val="11"/>
        <color rgb="FF000000"/>
        <rFont val="WenQuanYi Zen Hei"/>
        <family val="2"/>
      </rPr>
      <t xml:space="preserve">週</t>
    </r>
    <r>
      <rPr>
        <sz val="11"/>
        <color rgb="FF000000"/>
        <rFont val="Arial"/>
        <family val="2"/>
        <charset val="1"/>
      </rPr>
      <t xml:space="preserve">+50bp</t>
    </r>
  </si>
  <si>
    <r>
      <rPr>
        <sz val="11"/>
        <color rgb="FF000000"/>
        <rFont val="Arial"/>
        <family val="2"/>
        <charset val="1"/>
      </rPr>
      <t xml:space="preserve">&gt;450</t>
    </r>
    <r>
      <rPr>
        <sz val="11"/>
        <color rgb="FF000000"/>
        <rFont val="WenQuanYi Zen Hei"/>
        <family val="2"/>
      </rPr>
      <t xml:space="preserve">且走闊</t>
    </r>
  </si>
  <si>
    <r>
      <rPr>
        <sz val="11"/>
        <color rgb="FF000000"/>
        <rFont val="WenQuanYi Zen Hei"/>
        <family val="2"/>
      </rPr>
      <t xml:space="preserve">信用完全未確認風險 </t>
    </r>
    <r>
      <rPr>
        <sz val="11"/>
        <color rgb="FF000000"/>
        <rFont val="Noto Sans CJK SC"/>
        <family val="0"/>
        <charset val="1"/>
      </rPr>
      <t xml:space="preserve">(2025/4</t>
    </r>
    <r>
      <rPr>
        <sz val="11"/>
        <color rgb="FF000000"/>
        <rFont val="WenQuanYi Zen Hei"/>
        <family val="2"/>
      </rPr>
      <t xml:space="preserve">峰值</t>
    </r>
    <r>
      <rPr>
        <sz val="11"/>
        <color rgb="FF000000"/>
        <rFont val="Noto Sans CJK SC"/>
        <family val="0"/>
        <charset val="1"/>
      </rPr>
      <t xml:space="preserve">461; 2025/1</t>
    </r>
    <r>
      <rPr>
        <sz val="11"/>
        <color rgb="FF000000"/>
        <rFont val="WenQuanYi Zen Hei"/>
        <family val="2"/>
      </rPr>
      <t xml:space="preserve">低</t>
    </r>
    <r>
      <rPr>
        <sz val="11"/>
        <color rgb="FF000000"/>
        <rFont val="Noto Sans CJK SC"/>
        <family val="0"/>
        <charset val="1"/>
      </rPr>
      <t xml:space="preserve">259)</t>
    </r>
  </si>
  <si>
    <r>
      <rPr>
        <sz val="11"/>
        <color rgb="FF000000"/>
        <rFont val="Arial"/>
        <family val="2"/>
        <charset val="1"/>
      </rPr>
      <t xml:space="preserve">Fed</t>
    </r>
    <r>
      <rPr>
        <sz val="11"/>
        <color rgb="FF000000"/>
        <rFont val="WenQuanYi Zen Hei"/>
        <family val="2"/>
      </rPr>
      <t xml:space="preserve">加息定價</t>
    </r>
    <r>
      <rPr>
        <sz val="11"/>
        <color rgb="FF000000"/>
        <rFont val="Arial"/>
        <family val="2"/>
        <charset val="1"/>
      </rPr>
      <t xml:space="preserve">% (9</t>
    </r>
    <r>
      <rPr>
        <sz val="11"/>
        <color rgb="FF000000"/>
        <rFont val="WenQuanYi Zen Hei"/>
        <family val="2"/>
      </rPr>
      <t xml:space="preserve">月會議</t>
    </r>
    <r>
      <rPr>
        <sz val="11"/>
        <color rgb="FF000000"/>
        <rFont val="Arial"/>
        <family val="2"/>
        <charset val="1"/>
      </rPr>
      <t xml:space="preserve">)</t>
    </r>
  </si>
  <si>
    <t xml:space="preserve">20-50</t>
  </si>
  <si>
    <t xml:space="preserve">&gt;50</t>
  </si>
  <si>
    <t xml:space="preserve">CME FedWatch</t>
  </si>
  <si>
    <r>
      <rPr>
        <sz val="11"/>
        <color rgb="FF000000"/>
        <rFont val="Arial"/>
        <family val="2"/>
        <charset val="1"/>
      </rPr>
      <t xml:space="preserve">6/17</t>
    </r>
    <r>
      <rPr>
        <sz val="11"/>
        <color rgb="FF000000"/>
        <rFont val="WenQuanYi Zen Hei"/>
        <family val="2"/>
      </rPr>
      <t xml:space="preserve">移除寬鬆傾向</t>
    </r>
    <r>
      <rPr>
        <sz val="11"/>
        <color rgb="FF000000"/>
        <rFont val="Arial"/>
        <family val="2"/>
        <charset val="1"/>
      </rPr>
      <t xml:space="preserve">; </t>
    </r>
    <r>
      <rPr>
        <sz val="11"/>
        <color rgb="FF000000"/>
        <rFont val="WenQuanYi Zen Hei"/>
        <family val="2"/>
      </rPr>
      <t xml:space="preserve">年內至少一次加息已成主流定價</t>
    </r>
  </si>
  <si>
    <r>
      <rPr>
        <sz val="11"/>
        <color rgb="FF000000"/>
        <rFont val="Arial"/>
        <family val="2"/>
        <charset val="1"/>
      </rPr>
      <t xml:space="preserve">BTC</t>
    </r>
    <r>
      <rPr>
        <sz val="11"/>
        <color rgb="FF000000"/>
        <rFont val="WenQuanYi Zen Hei"/>
        <family val="2"/>
      </rPr>
      <t xml:space="preserve">距歷史高回撤</t>
    </r>
    <r>
      <rPr>
        <sz val="11"/>
        <color rgb="FF000000"/>
        <rFont val="Arial"/>
        <family val="2"/>
        <charset val="1"/>
      </rPr>
      <t xml:space="preserve">%</t>
    </r>
  </si>
  <si>
    <t xml:space="preserve">2026-06-05</t>
  </si>
  <si>
    <t xml:space="preserve">&gt;-20%</t>
  </si>
  <si>
    <t xml:space="preserve">-20%~-40%</t>
  </si>
  <si>
    <t xml:space="preserve">≤-40%</t>
  </si>
  <si>
    <r>
      <rPr>
        <sz val="11"/>
        <color rgb="FF000000"/>
        <rFont val="WenQuanYi Zen Hei"/>
        <family val="2"/>
      </rPr>
      <t xml:space="preserve">行情 </t>
    </r>
    <r>
      <rPr>
        <sz val="11"/>
        <color rgb="FF000000"/>
        <rFont val="Noto Sans CJK SC"/>
        <family val="0"/>
        <charset val="1"/>
      </rPr>
      <t xml:space="preserve">(BTC-USD)</t>
    </r>
  </si>
  <si>
    <r>
      <rPr>
        <sz val="11"/>
        <color rgb="FF000000"/>
        <rFont val="WenQuanYi Zen Hei"/>
        <family val="2"/>
      </rPr>
      <t xml:space="preserve">跌穿</t>
    </r>
    <r>
      <rPr>
        <sz val="11"/>
        <color rgb="FF000000"/>
        <rFont val="Noto Sans CJK SC"/>
        <family val="0"/>
        <charset val="1"/>
      </rPr>
      <t xml:space="preserve">$60k, </t>
    </r>
    <r>
      <rPr>
        <sz val="11"/>
        <color rgb="FF000000"/>
        <rFont val="WenQuanYi Zen Hei"/>
        <family val="2"/>
      </rPr>
      <t xml:space="preserve">較</t>
    </r>
    <r>
      <rPr>
        <sz val="11"/>
        <color rgb="FF000000"/>
        <rFont val="Noto Sans CJK SC"/>
        <family val="0"/>
        <charset val="1"/>
      </rPr>
      <t xml:space="preserve">2025/10</t>
    </r>
    <r>
      <rPr>
        <sz val="11"/>
        <color rgb="FF000000"/>
        <rFont val="WenQuanYi Zen Hei"/>
        <family val="2"/>
      </rPr>
      <t xml:space="preserve">記錄逾</t>
    </r>
    <r>
      <rPr>
        <sz val="11"/>
        <color rgb="FF000000"/>
        <rFont val="Noto Sans CJK SC"/>
        <family val="0"/>
        <charset val="1"/>
      </rPr>
      <t xml:space="preserve">-50%; </t>
    </r>
    <r>
      <rPr>
        <sz val="11"/>
        <color rgb="FF000000"/>
        <rFont val="WenQuanYi Zen Hei"/>
        <family val="2"/>
      </rPr>
      <t xml:space="preserve">投機流動性最早退潮</t>
    </r>
  </si>
  <si>
    <r>
      <rPr>
        <b val="true"/>
        <sz val="11"/>
        <rFont val="Arial"/>
        <family val="2"/>
        <charset val="1"/>
      </rPr>
      <t xml:space="preserve">B</t>
    </r>
    <r>
      <rPr>
        <b val="true"/>
        <sz val="11"/>
        <rFont val="WenQuanYi Zen Hei"/>
        <family val="2"/>
      </rPr>
      <t xml:space="preserve">段</t>
    </r>
    <r>
      <rPr>
        <b val="true"/>
        <sz val="11"/>
        <rFont val="Arial"/>
        <family val="2"/>
        <charset val="1"/>
      </rPr>
      <t xml:space="preserve">: </t>
    </r>
    <r>
      <rPr>
        <b val="true"/>
        <sz val="11"/>
        <rFont val="WenQuanYi Zen Hei"/>
        <family val="2"/>
      </rPr>
      <t xml:space="preserve">狀態型 </t>
    </r>
    <r>
      <rPr>
        <b val="true"/>
        <sz val="11"/>
        <rFont val="Arial"/>
        <family val="2"/>
        <charset val="1"/>
      </rPr>
      <t xml:space="preserve">(</t>
    </r>
    <r>
      <rPr>
        <b val="true"/>
        <sz val="11"/>
        <rFont val="WenQuanYi Zen Hei"/>
        <family val="2"/>
      </rPr>
      <t xml:space="preserve">判定</t>
    </r>
    <r>
      <rPr>
        <b val="true"/>
        <sz val="11"/>
        <rFont val="Arial"/>
        <family val="2"/>
        <charset val="1"/>
      </rPr>
      <t xml:space="preserve">=</t>
    </r>
    <r>
      <rPr>
        <b val="true"/>
        <sz val="11"/>
        <rFont val="WenQuanYi Zen Hei"/>
        <family val="2"/>
      </rPr>
      <t xml:space="preserve">人工輸入</t>
    </r>
    <r>
      <rPr>
        <b val="true"/>
        <sz val="11"/>
        <rFont val="Arial"/>
        <family val="2"/>
        <charset val="1"/>
      </rPr>
      <t xml:space="preserve">[</t>
    </r>
    <r>
      <rPr>
        <b val="true"/>
        <sz val="11"/>
        <rFont val="WenQuanYi Zen Hei"/>
        <family val="2"/>
      </rPr>
      <t xml:space="preserve">藍</t>
    </r>
    <r>
      <rPr>
        <b val="true"/>
        <sz val="11"/>
        <rFont val="Arial"/>
        <family val="2"/>
        <charset val="1"/>
      </rPr>
      <t xml:space="preserve">])</t>
    </r>
  </si>
  <si>
    <r>
      <rPr>
        <sz val="11"/>
        <color rgb="FF000000"/>
        <rFont val="Arial"/>
        <family val="2"/>
        <charset val="1"/>
      </rPr>
      <t xml:space="preserve">NDX vs 40</t>
    </r>
    <r>
      <rPr>
        <sz val="11"/>
        <color rgb="FF000000"/>
        <rFont val="WenQuanYi Zen Hei"/>
        <family val="2"/>
      </rPr>
      <t xml:space="preserve">週線</t>
    </r>
  </si>
  <si>
    <t xml:space="preserve">高於且上斜</t>
  </si>
  <si>
    <t xml:space="preserve">2026-07-07</t>
  </si>
  <si>
    <t xml:space="preserve">線上且上斜</t>
  </si>
  <si>
    <r>
      <rPr>
        <sz val="11"/>
        <color rgb="FF000000"/>
        <rFont val="Arial"/>
        <family val="2"/>
        <charset val="1"/>
      </rPr>
      <t xml:space="preserve">±2%</t>
    </r>
    <r>
      <rPr>
        <sz val="11"/>
        <color rgb="FF000000"/>
        <rFont val="WenQuanYi Zen Hei"/>
        <family val="2"/>
      </rPr>
      <t xml:space="preserve">拉鋸</t>
    </r>
    <r>
      <rPr>
        <sz val="11"/>
        <color rgb="FF000000"/>
        <rFont val="Arial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單週失守</t>
    </r>
  </si>
  <si>
    <r>
      <rPr>
        <sz val="11"/>
        <color rgb="FF000000"/>
        <rFont val="WenQuanYi Zen Hei"/>
        <family val="2"/>
      </rPr>
      <t xml:space="preserve">連續</t>
    </r>
    <r>
      <rPr>
        <sz val="11"/>
        <color rgb="FF000000"/>
        <rFont val="Noto Sans CJK SC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週線下</t>
    </r>
  </si>
  <si>
    <t xml:space="preserve">週線圖</t>
  </si>
  <si>
    <r>
      <rPr>
        <sz val="11"/>
        <color rgb="FF000000"/>
        <rFont val="Arial"/>
        <family val="2"/>
        <charset val="1"/>
      </rPr>
      <t xml:space="preserve">40</t>
    </r>
    <r>
      <rPr>
        <sz val="11"/>
        <color rgb="FF000000"/>
        <rFont val="WenQuanYi Zen Hei"/>
        <family val="2"/>
      </rPr>
      <t xml:space="preserve">週線估算仍遠低於現價</t>
    </r>
  </si>
  <si>
    <r>
      <rPr>
        <sz val="11"/>
        <color rgb="FF000000"/>
        <rFont val="Arial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年債息水平</t>
    </r>
    <r>
      <rPr>
        <sz val="11"/>
        <color rgb="FF000000"/>
        <rFont val="Arial"/>
        <family val="2"/>
        <charset val="1"/>
      </rPr>
      <t xml:space="preserve">/4</t>
    </r>
    <r>
      <rPr>
        <sz val="11"/>
        <color rgb="FF000000"/>
        <rFont val="WenQuanYi Zen Hei"/>
        <family val="2"/>
      </rPr>
      <t xml:space="preserve">週方向</t>
    </r>
  </si>
  <si>
    <t xml:space="preserve">L1b</t>
  </si>
  <si>
    <r>
      <rPr>
        <sz val="11"/>
        <color rgb="FF0000FF"/>
        <rFont val="Arial"/>
        <family val="2"/>
        <charset val="1"/>
      </rPr>
      <t xml:space="preserve">4.56% (7/10</t>
    </r>
    <r>
      <rPr>
        <sz val="11"/>
        <color rgb="FF0000FF"/>
        <rFont val="WenQuanYi Zen Hei"/>
        <family val="2"/>
      </rPr>
      <t xml:space="preserve">約</t>
    </r>
    <r>
      <rPr>
        <sz val="11"/>
        <color rgb="FF0000FF"/>
        <rFont val="Arial"/>
        <family val="2"/>
        <charset val="1"/>
      </rPr>
      <t xml:space="preserve">4.54%)</t>
    </r>
  </si>
  <si>
    <t xml:space="preserve">2026-07-08</t>
  </si>
  <si>
    <r>
      <rPr>
        <sz val="11"/>
        <color rgb="FF000000"/>
        <rFont val="WenQuanYi Zen Hei"/>
        <family val="2"/>
      </rPr>
      <t xml:space="preserve">回落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平穩</t>
    </r>
  </si>
  <si>
    <r>
      <rPr>
        <sz val="11"/>
        <color rgb="FF000000"/>
        <rFont val="Arial"/>
        <family val="2"/>
        <charset val="1"/>
      </rPr>
      <t xml:space="preserve">2</t>
    </r>
    <r>
      <rPr>
        <sz val="11"/>
        <color rgb="FF000000"/>
        <rFont val="WenQuanYi Zen Hei"/>
        <family val="2"/>
      </rPr>
      <t xml:space="preserve">個月高位區</t>
    </r>
    <r>
      <rPr>
        <sz val="11"/>
        <color rgb="FF000000"/>
        <rFont val="Arial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急升</t>
    </r>
  </si>
  <si>
    <r>
      <rPr>
        <sz val="11"/>
        <color rgb="FF000000"/>
        <rFont val="WenQuanYi Zen Hei"/>
        <family val="2"/>
      </rPr>
      <t xml:space="preserve">失控上行</t>
    </r>
    <r>
      <rPr>
        <sz val="11"/>
        <color rgb="FF000000"/>
        <rFont val="Noto Sans CJK SC"/>
        <family val="0"/>
        <charset val="1"/>
      </rPr>
      <t xml:space="preserve">+</t>
    </r>
    <r>
      <rPr>
        <sz val="11"/>
        <color rgb="FF000000"/>
        <rFont val="WenQuanYi Zen Hei"/>
        <family val="2"/>
      </rPr>
      <t xml:space="preserve">曲線熊陡</t>
    </r>
  </si>
  <si>
    <t xml:space="preserve">FRED: DGS10</t>
  </si>
  <si>
    <r>
      <rPr>
        <sz val="11"/>
        <color rgb="FF000000"/>
        <rFont val="Arial"/>
        <family val="2"/>
        <charset val="1"/>
      </rPr>
      <t xml:space="preserve">30</t>
    </r>
    <r>
      <rPr>
        <sz val="11"/>
        <color rgb="FF000000"/>
        <rFont val="WenQuanYi Zen Hei"/>
        <family val="2"/>
      </rPr>
      <t xml:space="preserve">年債息</t>
    </r>
    <r>
      <rPr>
        <sz val="11"/>
        <color rgb="FF000000"/>
        <rFont val="Arial"/>
        <family val="2"/>
        <charset val="1"/>
      </rPr>
      <t xml:space="preserve">&gt;5%; </t>
    </r>
    <r>
      <rPr>
        <sz val="11"/>
        <color rgb="FF000000"/>
        <rFont val="WenQuanYi Zen Hei"/>
        <family val="2"/>
      </rPr>
      <t xml:space="preserve">油息通道活躍</t>
    </r>
  </si>
  <si>
    <r>
      <rPr>
        <sz val="11"/>
        <color rgb="FF000000"/>
        <rFont val="WenQuanYi Zen Hei"/>
        <family val="2"/>
      </rPr>
      <t xml:space="preserve">布蘭特油價 </t>
    </r>
    <r>
      <rPr>
        <sz val="11"/>
        <color rgb="FF000000"/>
        <rFont val="Noto Sans CJK SC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地緣通道</t>
    </r>
    <r>
      <rPr>
        <sz val="11"/>
        <color rgb="FF000000"/>
        <rFont val="Noto Sans CJK SC"/>
        <family val="0"/>
        <charset val="1"/>
      </rPr>
      <t xml:space="preserve">)</t>
    </r>
  </si>
  <si>
    <t xml:space="preserve">黑天鵝</t>
  </si>
  <si>
    <r>
      <rPr>
        <sz val="11"/>
        <color rgb="FF0000FF"/>
        <rFont val="Arial"/>
        <family val="2"/>
        <charset val="1"/>
      </rPr>
      <t xml:space="preserve">6</t>
    </r>
    <r>
      <rPr>
        <sz val="11"/>
        <color rgb="FF0000FF"/>
        <rFont val="WenQuanYi Zen Hei"/>
        <family val="2"/>
      </rPr>
      <t xml:space="preserve">月底約</t>
    </r>
    <r>
      <rPr>
        <sz val="11"/>
        <color rgb="FF0000FF"/>
        <rFont val="Arial"/>
        <family val="2"/>
        <charset val="1"/>
      </rPr>
      <t xml:space="preserve">$75→7/8</t>
    </r>
    <r>
      <rPr>
        <sz val="11"/>
        <color rgb="FF0000FF"/>
        <rFont val="WenQuanYi Zen Hei"/>
        <family val="2"/>
      </rPr>
      <t xml:space="preserve">美伊互襲再急升→</t>
    </r>
    <r>
      <rPr>
        <sz val="11"/>
        <color rgb="FF0000FF"/>
        <rFont val="Arial"/>
        <family val="2"/>
        <charset val="1"/>
      </rPr>
      <t xml:space="preserve">7/10</t>
    </r>
    <r>
      <rPr>
        <sz val="11"/>
        <color rgb="FF0000FF"/>
        <rFont val="WenQuanYi Zen Hei"/>
        <family val="2"/>
      </rPr>
      <t xml:space="preserve">回穩</t>
    </r>
  </si>
  <si>
    <r>
      <rPr>
        <sz val="11"/>
        <color rgb="FF000000"/>
        <rFont val="Arial"/>
        <family val="2"/>
        <charset val="1"/>
      </rPr>
      <t xml:space="preserve">&lt;$85</t>
    </r>
    <r>
      <rPr>
        <sz val="11"/>
        <color rgb="FF000000"/>
        <rFont val="WenQuanYi Zen Hei"/>
        <family val="2"/>
      </rPr>
      <t xml:space="preserve">回穩</t>
    </r>
  </si>
  <si>
    <r>
      <rPr>
        <sz val="11"/>
        <color rgb="FF000000"/>
        <rFont val="Arial"/>
        <family val="2"/>
        <charset val="1"/>
      </rPr>
      <t xml:space="preserve">$85-105</t>
    </r>
    <r>
      <rPr>
        <sz val="11"/>
        <color rgb="FF000000"/>
        <rFont val="WenQuanYi Zen Hei"/>
        <family val="2"/>
      </rPr>
      <t xml:space="preserve">反覆</t>
    </r>
    <r>
      <rPr>
        <sz val="11"/>
        <color rgb="FF000000"/>
        <rFont val="Arial"/>
        <family val="2"/>
        <charset val="1"/>
      </rPr>
      <t xml:space="preserve">/</t>
    </r>
    <r>
      <rPr>
        <sz val="11"/>
        <color rgb="FF000000"/>
        <rFont val="WenQuanYi Zen Hei"/>
        <family val="2"/>
      </rPr>
      <t xml:space="preserve">事件驅動急升</t>
    </r>
  </si>
  <si>
    <r>
      <rPr>
        <sz val="11"/>
        <color rgb="FF000000"/>
        <rFont val="Arial"/>
        <family val="2"/>
        <charset val="1"/>
      </rPr>
      <t xml:space="preserve">&gt;$105</t>
    </r>
    <r>
      <rPr>
        <sz val="11"/>
        <color rgb="FF000000"/>
        <rFont val="WenQuanYi Zen Hei"/>
        <family val="2"/>
      </rPr>
      <t xml:space="preserve">持續</t>
    </r>
  </si>
  <si>
    <r>
      <rPr>
        <sz val="11"/>
        <color rgb="FF000000"/>
        <rFont val="WenQuanYi Zen Hei"/>
        <family val="2"/>
      </rPr>
      <t xml:space="preserve">行情</t>
    </r>
    <r>
      <rPr>
        <sz val="11"/>
        <color rgb="FF000000"/>
        <rFont val="Noto Sans CJK SC"/>
        <family val="0"/>
        <charset val="1"/>
      </rPr>
      <t xml:space="preserve">/EIA</t>
    </r>
  </si>
  <si>
    <r>
      <rPr>
        <sz val="11"/>
        <color rgb="FF000000"/>
        <rFont val="Arial"/>
        <family val="2"/>
        <charset val="1"/>
      </rPr>
      <t xml:space="preserve">3-5</t>
    </r>
    <r>
      <rPr>
        <sz val="11"/>
        <color rgb="FF000000"/>
        <rFont val="WenQuanYi Zen Hei"/>
        <family val="2"/>
      </rPr>
      <t xml:space="preserve">月峰值</t>
    </r>
    <r>
      <rPr>
        <sz val="11"/>
        <color rgb="FF000000"/>
        <rFont val="Arial"/>
        <family val="2"/>
        <charset val="1"/>
      </rPr>
      <t xml:space="preserve">&gt;$113; </t>
    </r>
    <r>
      <rPr>
        <sz val="11"/>
        <color rgb="FF000000"/>
        <rFont val="WenQuanYi Zen Hei"/>
        <family val="2"/>
      </rPr>
      <t xml:space="preserve">荷姆茲風險未除</t>
    </r>
    <r>
      <rPr>
        <sz val="11"/>
        <color rgb="FF000000"/>
        <rFont val="Arial"/>
        <family val="2"/>
        <charset val="1"/>
      </rPr>
      <t xml:space="preserve">(6</t>
    </r>
    <r>
      <rPr>
        <sz val="11"/>
        <color rgb="FF000000"/>
        <rFont val="WenQuanYi Zen Hei"/>
        <family val="2"/>
      </rPr>
      <t xml:space="preserve">月底貨船遇襲</t>
    </r>
    <r>
      <rPr>
        <sz val="11"/>
        <color rgb="FF000000"/>
        <rFont val="Arial"/>
        <family val="2"/>
        <charset val="1"/>
      </rPr>
      <t xml:space="preserve">)</t>
    </r>
  </si>
  <si>
    <r>
      <rPr>
        <sz val="11"/>
        <color rgb="FF000000"/>
        <rFont val="Arial"/>
        <family val="2"/>
        <charset val="1"/>
      </rPr>
      <t xml:space="preserve">%</t>
    </r>
    <r>
      <rPr>
        <sz val="11"/>
        <color rgb="FF000000"/>
        <rFont val="WenQuanYi Zen Hei"/>
        <family val="2"/>
      </rPr>
      <t xml:space="preserve">成份股</t>
    </r>
    <r>
      <rPr>
        <sz val="11"/>
        <color rgb="FF000000"/>
        <rFont val="Arial"/>
        <family val="2"/>
        <charset val="1"/>
      </rPr>
      <t xml:space="preserve">&gt;200</t>
    </r>
    <r>
      <rPr>
        <sz val="11"/>
        <color rgb="FF000000"/>
        <rFont val="WenQuanYi Zen Hei"/>
        <family val="2"/>
      </rPr>
      <t xml:space="preserve">日線</t>
    </r>
  </si>
  <si>
    <t xml:space="preserve">&gt;60%</t>
  </si>
  <si>
    <t xml:space="preserve">40-60%</t>
  </si>
  <si>
    <t xml:space="preserve">&lt;40%</t>
  </si>
  <si>
    <t xml:space="preserve">Barchart: $NDXA200R</t>
  </si>
  <si>
    <t xml:space="preserve">每週五收巿後抄錄一次</t>
  </si>
  <si>
    <r>
      <rPr>
        <sz val="11"/>
        <color rgb="FF000000"/>
        <rFont val="WenQuanYi Zen Hei"/>
        <family val="2"/>
      </rPr>
      <t xml:space="preserve">淨新高</t>
    </r>
    <r>
      <rPr>
        <sz val="11"/>
        <color rgb="FF000000"/>
        <rFont val="Noto Sans CJK SC"/>
        <family val="0"/>
        <charset val="1"/>
      </rPr>
      <t xml:space="preserve">-</t>
    </r>
    <r>
      <rPr>
        <sz val="11"/>
        <color rgb="FF000000"/>
        <rFont val="WenQuanYi Zen Hei"/>
        <family val="2"/>
      </rPr>
      <t xml:space="preserve">新低 </t>
    </r>
    <r>
      <rPr>
        <sz val="11"/>
        <color rgb="FF000000"/>
        <rFont val="Noto Sans CJK SC"/>
        <family val="0"/>
        <charset val="1"/>
      </rPr>
      <t xml:space="preserve">(10</t>
    </r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)</t>
    </r>
  </si>
  <si>
    <r>
      <rPr>
        <sz val="11"/>
        <color rgb="FF0000FF"/>
        <rFont val="Arial"/>
        <family val="2"/>
        <charset val="1"/>
      </rPr>
      <t xml:space="preserve">(</t>
    </r>
    <r>
      <rPr>
        <sz val="11"/>
        <color rgb="FF0000FF"/>
        <rFont val="WenQuanYi Zen Hei"/>
        <family val="2"/>
      </rPr>
      <t xml:space="preserve">待每週記錄</t>
    </r>
    <r>
      <rPr>
        <sz val="11"/>
        <color rgb="FF0000FF"/>
        <rFont val="Arial"/>
        <family val="2"/>
        <charset val="1"/>
      </rPr>
      <t xml:space="preserve">)</t>
    </r>
  </si>
  <si>
    <t xml:space="preserve">正負反覆</t>
  </si>
  <si>
    <t xml:space="preserve">淨新低擴張</t>
  </si>
  <si>
    <r>
      <rPr>
        <sz val="11"/>
        <color rgb="FF000000"/>
        <rFont val="WenQuanYi Zen Hei"/>
        <family val="2"/>
      </rPr>
      <t xml:space="preserve">派發日計數 </t>
    </r>
    <r>
      <rPr>
        <sz val="11"/>
        <color rgb="FF000000"/>
        <rFont val="Noto Sans CJK SC"/>
        <family val="0"/>
        <charset val="1"/>
      </rPr>
      <t xml:space="preserve">(25</t>
    </r>
    <r>
      <rPr>
        <sz val="11"/>
        <color rgb="FF000000"/>
        <rFont val="WenQuanYi Zen Hei"/>
        <family val="2"/>
      </rPr>
      <t xml:space="preserve">日</t>
    </r>
    <r>
      <rPr>
        <sz val="11"/>
        <color rgb="FF000000"/>
        <rFont val="Noto Sans CJK SC"/>
        <family val="0"/>
        <charset val="1"/>
      </rPr>
      <t xml:space="preserve">)</t>
    </r>
  </si>
  <si>
    <t xml:space="preserve">D1</t>
  </si>
  <si>
    <r>
      <rPr>
        <sz val="11"/>
        <color rgb="FF0000FF"/>
        <rFont val="Arial"/>
        <family val="2"/>
        <charset val="1"/>
      </rPr>
      <t xml:space="preserve">6</t>
    </r>
    <r>
      <rPr>
        <sz val="11"/>
        <color rgb="FF0000FF"/>
        <rFont val="WenQuanYi Zen Hei"/>
        <family val="2"/>
      </rPr>
      <t xml:space="preserve">月上旬曾聚集</t>
    </r>
    <r>
      <rPr>
        <sz val="11"/>
        <color rgb="FF0000FF"/>
        <rFont val="Arial"/>
        <family val="2"/>
        <charset val="1"/>
      </rPr>
      <t xml:space="preserve">; </t>
    </r>
    <r>
      <rPr>
        <sz val="11"/>
        <color rgb="FF0000FF"/>
        <rFont val="WenQuanYi Zen Hei"/>
        <family val="2"/>
      </rPr>
      <t xml:space="preserve">現需重數</t>
    </r>
  </si>
  <si>
    <t xml:space="preserve">≤3</t>
  </si>
  <si>
    <t xml:space="preserve">4-5</t>
  </si>
  <si>
    <t xml:space="preserve">≥6</t>
  </si>
  <si>
    <r>
      <rPr>
        <sz val="11"/>
        <color rgb="FF000000"/>
        <rFont val="Arial"/>
        <family val="2"/>
        <charset val="1"/>
      </rPr>
      <t xml:space="preserve">IBD / </t>
    </r>
    <r>
      <rPr>
        <sz val="11"/>
        <color rgb="FF000000"/>
        <rFont val="WenQuanYi Zen Hei"/>
        <family val="2"/>
      </rPr>
      <t xml:space="preserve">自數</t>
    </r>
  </si>
  <si>
    <r>
      <rPr>
        <sz val="11"/>
        <color rgb="FF000000"/>
        <rFont val="Arial"/>
        <family val="2"/>
        <charset val="1"/>
      </rPr>
      <t xml:space="preserve">6/4</t>
    </r>
    <r>
      <rPr>
        <sz val="11"/>
        <color rgb="FF000000"/>
        <rFont val="WenQuanYi Zen Hei"/>
        <family val="2"/>
      </rPr>
      <t xml:space="preserve">後一週內≥</t>
    </r>
    <r>
      <rPr>
        <sz val="11"/>
        <color rgb="FF000000"/>
        <rFont val="Arial"/>
        <family val="2"/>
        <charset val="1"/>
      </rPr>
      <t xml:space="preserve">3</t>
    </r>
    <r>
      <rPr>
        <sz val="11"/>
        <color rgb="FF000000"/>
        <rFont val="WenQuanYi Zen Hei"/>
        <family val="2"/>
      </rPr>
      <t xml:space="preserve">個派發日</t>
    </r>
  </si>
  <si>
    <r>
      <rPr>
        <sz val="11"/>
        <color rgb="FF000000"/>
        <rFont val="Arial"/>
        <family val="2"/>
        <charset val="1"/>
      </rPr>
      <t xml:space="preserve">VIX</t>
    </r>
    <r>
      <rPr>
        <sz val="11"/>
        <color rgb="FF000000"/>
        <rFont val="WenQuanYi Zen Hei"/>
        <family val="2"/>
      </rPr>
      <t xml:space="preserve">期限結構 </t>
    </r>
    <r>
      <rPr>
        <sz val="11"/>
        <color rgb="FF000000"/>
        <rFont val="Arial"/>
        <family val="2"/>
        <charset val="1"/>
      </rPr>
      <t xml:space="preserve">VIX/VIX3M</t>
    </r>
  </si>
  <si>
    <t xml:space="preserve">&lt;0.95</t>
  </si>
  <si>
    <t xml:space="preserve">0.95-1.0</t>
  </si>
  <si>
    <r>
      <rPr>
        <sz val="11"/>
        <color rgb="FF000000"/>
        <rFont val="Arial"/>
        <family val="2"/>
        <charset val="1"/>
      </rPr>
      <t xml:space="preserve">&gt;1.0</t>
    </r>
    <r>
      <rPr>
        <sz val="11"/>
        <color rgb="FF000000"/>
        <rFont val="WenQuanYi Zen Hei"/>
        <family val="2"/>
      </rPr>
      <t xml:space="preserve">持續</t>
    </r>
  </si>
  <si>
    <r>
      <rPr>
        <sz val="11"/>
        <color rgb="FF000000"/>
        <rFont val="Arial"/>
        <family val="2"/>
        <charset val="1"/>
      </rPr>
      <t xml:space="preserve">SOX/NDX </t>
    </r>
    <r>
      <rPr>
        <sz val="11"/>
        <color rgb="FF000000"/>
        <rFont val="WenQuanYi Zen Hei"/>
        <family val="2"/>
      </rPr>
      <t xml:space="preserve">相對強度</t>
    </r>
  </si>
  <si>
    <t xml:space="preserve">結構</t>
  </si>
  <si>
    <r>
      <rPr>
        <sz val="11"/>
        <color rgb="FF0000FF"/>
        <rFont val="Arial"/>
        <family val="2"/>
        <charset val="1"/>
      </rPr>
      <t xml:space="preserve">6/5 SOX</t>
    </r>
    <r>
      <rPr>
        <sz val="11"/>
        <color rgb="FF0000FF"/>
        <rFont val="WenQuanYi Zen Hei"/>
        <family val="2"/>
      </rPr>
      <t xml:space="preserve">單日</t>
    </r>
    <r>
      <rPr>
        <sz val="11"/>
        <color rgb="FF0000FF"/>
        <rFont val="Arial"/>
        <family val="2"/>
        <charset val="1"/>
      </rPr>
      <t xml:space="preserve">-10%(2020/3</t>
    </r>
    <r>
      <rPr>
        <sz val="11"/>
        <color rgb="FF0000FF"/>
        <rFont val="WenQuanYi Zen Hei"/>
        <family val="2"/>
      </rPr>
      <t xml:space="preserve">以來最差</t>
    </r>
    <r>
      <rPr>
        <sz val="11"/>
        <color rgb="FF0000FF"/>
        <rFont val="Arial"/>
        <family val="2"/>
        <charset val="1"/>
      </rPr>
      <t xml:space="preserve">)</t>
    </r>
    <r>
      <rPr>
        <sz val="11"/>
        <color rgb="FF0000FF"/>
        <rFont val="WenQuanYi Zen Hei"/>
        <family val="2"/>
      </rPr>
      <t xml:space="preserve">後持續落後</t>
    </r>
  </si>
  <si>
    <t xml:space="preserve">2026-06-26</t>
  </si>
  <si>
    <r>
      <rPr>
        <sz val="11"/>
        <color rgb="FF000000"/>
        <rFont val="WenQuanYi Zen Hei"/>
        <family val="2"/>
      </rPr>
      <t xml:space="preserve">領先</t>
    </r>
    <r>
      <rPr>
        <sz val="11"/>
        <color rgb="FF000000"/>
        <rFont val="Noto Sans CJK SC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同步</t>
    </r>
  </si>
  <si>
    <t xml:space="preserve">明顯落後未修復</t>
  </si>
  <si>
    <t xml:space="preserve">破位下行</t>
  </si>
  <si>
    <t xml:space="preserve">StockCharts: SOX:NDX</t>
  </si>
  <si>
    <r>
      <rPr>
        <sz val="11"/>
        <color rgb="FF000000"/>
        <rFont val="WenQuanYi Zen Hei"/>
        <family val="2"/>
      </rPr>
      <t xml:space="preserve">領導板塊受損</t>
    </r>
    <r>
      <rPr>
        <sz val="11"/>
        <color rgb="FF000000"/>
        <rFont val="Noto Sans CJK SC"/>
        <family val="0"/>
        <charset val="1"/>
      </rPr>
      <t xml:space="preserve">; </t>
    </r>
    <r>
      <rPr>
        <sz val="11"/>
        <color rgb="FF000000"/>
        <rFont val="WenQuanYi Zen Hei"/>
        <family val="2"/>
      </rPr>
      <t xml:space="preserve">資金轉防守</t>
    </r>
    <r>
      <rPr>
        <sz val="11"/>
        <color rgb="FF000000"/>
        <rFont val="Noto Sans CJK SC"/>
        <family val="0"/>
        <charset val="1"/>
      </rPr>
      <t xml:space="preserve">(6</t>
    </r>
    <r>
      <rPr>
        <sz val="11"/>
        <color rgb="FF000000"/>
        <rFont val="WenQuanYi Zen Hei"/>
        <family val="2"/>
      </rPr>
      <t xml:space="preserve">月底醫療領漲</t>
    </r>
    <r>
      <rPr>
        <sz val="11"/>
        <color rgb="FF000000"/>
        <rFont val="Noto Sans CJK SC"/>
        <family val="0"/>
        <charset val="1"/>
      </rPr>
      <t xml:space="preserve">)</t>
    </r>
  </si>
  <si>
    <t xml:space="preserve">淨流動性方向</t>
  </si>
  <si>
    <t xml:space="preserve">收縮加速</t>
  </si>
  <si>
    <t xml:space="preserve">每週四更新</t>
  </si>
  <si>
    <r>
      <rPr>
        <sz val="11"/>
        <color rgb="FF000000"/>
        <rFont val="Arial"/>
        <family val="2"/>
        <charset val="1"/>
      </rPr>
      <t xml:space="preserve">AI</t>
    </r>
    <r>
      <rPr>
        <sz val="11"/>
        <color rgb="FF000000"/>
        <rFont val="WenQuanYi Zen Hei"/>
        <family val="2"/>
      </rPr>
      <t xml:space="preserve">融資敘事 </t>
    </r>
    <r>
      <rPr>
        <sz val="11"/>
        <color rgb="FF000000"/>
        <rFont val="Arial"/>
        <family val="2"/>
        <charset val="1"/>
      </rPr>
      <t xml:space="preserve">(</t>
    </r>
    <r>
      <rPr>
        <sz val="11"/>
        <color rgb="FF000000"/>
        <rFont val="WenQuanYi Zen Hei"/>
        <family val="2"/>
      </rPr>
      <t xml:space="preserve">定性</t>
    </r>
    <r>
      <rPr>
        <sz val="11"/>
        <color rgb="FF000000"/>
        <rFont val="Arial"/>
        <family val="2"/>
        <charset val="1"/>
      </rPr>
      <t xml:space="preserve">)</t>
    </r>
  </si>
  <si>
    <t xml:space="preserve">敘事</t>
  </si>
  <si>
    <r>
      <rPr>
        <sz val="11"/>
        <color rgb="FF0000FF"/>
        <rFont val="Arial"/>
        <family val="2"/>
        <charset val="1"/>
      </rPr>
      <t xml:space="preserve">OpenAI</t>
    </r>
    <r>
      <rPr>
        <sz val="11"/>
        <color rgb="FF0000FF"/>
        <rFont val="WenQuanYi Zen Hei"/>
        <family val="2"/>
      </rPr>
      <t xml:space="preserve">據報延遲</t>
    </r>
    <r>
      <rPr>
        <sz val="11"/>
        <color rgb="FF0000FF"/>
        <rFont val="Arial"/>
        <family val="2"/>
        <charset val="1"/>
      </rPr>
      <t xml:space="preserve">IPO (SpaceX</t>
    </r>
    <r>
      <rPr>
        <sz val="11"/>
        <color rgb="FF0000FF"/>
        <rFont val="WenQuanYi Zen Hei"/>
        <family val="2"/>
      </rPr>
      <t xml:space="preserve">上巿後疲弱</t>
    </r>
    <r>
      <rPr>
        <sz val="11"/>
        <color rgb="FF0000FF"/>
        <rFont val="Arial"/>
        <family val="2"/>
        <charset val="1"/>
      </rPr>
      <t xml:space="preserve">)</t>
    </r>
  </si>
  <si>
    <t xml:space="preserve">融資順暢</t>
  </si>
  <si>
    <t xml:space="preserve">融資可持續性受質疑</t>
  </si>
  <si>
    <t xml:space="preserve">融資窗關閉</t>
  </si>
  <si>
    <r>
      <rPr>
        <sz val="11"/>
        <color rgb="FF000000"/>
        <rFont val="WenQuanYi Zen Hei"/>
        <family val="2"/>
      </rPr>
      <t xml:space="preserve">新聞流 </t>
    </r>
    <r>
      <rPr>
        <sz val="11"/>
        <color rgb="FF000000"/>
        <rFont val="Noto Sans CJK SC"/>
        <family val="0"/>
        <charset val="1"/>
      </rPr>
      <t xml:space="preserve">(JPM/NYT</t>
    </r>
    <r>
      <rPr>
        <sz val="11"/>
        <color rgb="FF000000"/>
        <rFont val="WenQuanYi Zen Hei"/>
        <family val="2"/>
      </rPr>
      <t xml:space="preserve">報導</t>
    </r>
    <r>
      <rPr>
        <sz val="11"/>
        <color rgb="FF000000"/>
        <rFont val="Noto Sans CJK SC"/>
        <family val="0"/>
        <charset val="1"/>
      </rPr>
      <t xml:space="preserve">)</t>
    </r>
  </si>
  <si>
    <r>
      <rPr>
        <sz val="11"/>
        <color rgb="FF000000"/>
        <rFont val="Arial"/>
        <family val="2"/>
        <charset val="1"/>
      </rPr>
      <t xml:space="preserve">AI</t>
    </r>
    <r>
      <rPr>
        <sz val="11"/>
        <color rgb="FF000000"/>
        <rFont val="WenQuanYi Zen Hei"/>
        <family val="2"/>
      </rPr>
      <t xml:space="preserve">基建開支依賴資本巿場之風險浮面</t>
    </r>
  </si>
  <si>
    <t xml:space="preserve">綜合判定</t>
  </si>
  <si>
    <r>
      <rPr>
        <b val="true"/>
        <sz val="11"/>
        <rFont val="WenQuanYi Zen Hei"/>
        <family val="2"/>
      </rPr>
      <t xml:space="preserve">現時綜合</t>
    </r>
    <r>
      <rPr>
        <b val="true"/>
        <sz val="11"/>
        <rFont val="Noto Sans CJK SC"/>
        <family val="0"/>
        <charset val="1"/>
      </rPr>
      <t xml:space="preserve">ZONE</t>
    </r>
  </si>
  <si>
    <r>
      <rPr>
        <b val="true"/>
        <sz val="11"/>
        <rFont val="WenQuanYi Zen Hei"/>
        <family val="2"/>
      </rPr>
      <t xml:space="preserve">判定規則</t>
    </r>
    <r>
      <rPr>
        <b val="true"/>
        <sz val="11"/>
        <rFont val="Noto Sans CJK SC"/>
        <family val="0"/>
        <charset val="1"/>
      </rPr>
      <t xml:space="preserve">: HARD</t>
    </r>
    <r>
      <rPr>
        <b val="true"/>
        <sz val="11"/>
        <rFont val="WenQuanYi Zen Hei"/>
        <family val="2"/>
      </rPr>
      <t xml:space="preserve">票≥</t>
    </r>
    <r>
      <rPr>
        <b val="true"/>
        <sz val="11"/>
        <rFont val="Noto Sans CJK SC"/>
        <family val="0"/>
        <charset val="1"/>
      </rPr>
      <t xml:space="preserve">3 → HARD ZONE; </t>
    </r>
    <r>
      <rPr>
        <b val="true"/>
        <sz val="11"/>
        <rFont val="WenQuanYi Zen Hei"/>
        <family val="2"/>
      </rPr>
      <t xml:space="preserve">否則 </t>
    </r>
    <r>
      <rPr>
        <b val="true"/>
        <sz val="11"/>
        <rFont val="Noto Sans CJK SC"/>
        <family val="0"/>
        <charset val="1"/>
      </rPr>
      <t xml:space="preserve">(HARD+UNCERTAIN)</t>
    </r>
    <r>
      <rPr>
        <b val="true"/>
        <sz val="11"/>
        <rFont val="WenQuanYi Zen Hei"/>
        <family val="2"/>
      </rPr>
      <t xml:space="preserve">票≥</t>
    </r>
    <r>
      <rPr>
        <b val="true"/>
        <sz val="11"/>
        <rFont val="Noto Sans CJK SC"/>
        <family val="0"/>
        <charset val="1"/>
      </rPr>
      <t xml:space="preserve">4 → UNCERTAIN ZONE; </t>
    </r>
    <r>
      <rPr>
        <b val="true"/>
        <sz val="11"/>
        <rFont val="WenQuanYi Zen Hei"/>
        <family val="2"/>
      </rPr>
      <t xml:space="preserve">其餘 → </t>
    </r>
    <r>
      <rPr>
        <b val="true"/>
        <sz val="11"/>
        <rFont val="Noto Sans CJK SC"/>
        <family val="0"/>
        <charset val="1"/>
      </rPr>
      <t xml:space="preserve">EASY ZONE</t>
    </r>
    <r>
      <rPr>
        <b val="true"/>
        <sz val="11"/>
        <rFont val="WenQuanYi Zen Hei"/>
        <family val="2"/>
      </rPr>
      <t xml:space="preserve">。空白判定不計票。返回</t>
    </r>
    <r>
      <rPr>
        <b val="true"/>
        <sz val="11"/>
        <rFont val="Noto Sans CJK SC"/>
        <family val="0"/>
        <charset val="1"/>
      </rPr>
      <t xml:space="preserve">EASY</t>
    </r>
    <r>
      <rPr>
        <b val="true"/>
        <sz val="11"/>
        <rFont val="WenQuanYi Zen Hei"/>
        <family val="2"/>
      </rPr>
      <t xml:space="preserve">的觀察重點</t>
    </r>
    <r>
      <rPr>
        <b val="true"/>
        <sz val="11"/>
        <rFont val="Noto Sans CJK SC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加息定價回落至</t>
    </r>
    <r>
      <rPr>
        <b val="true"/>
        <sz val="11"/>
        <rFont val="Noto Sans CJK SC"/>
        <family val="0"/>
        <charset val="1"/>
      </rPr>
      <t xml:space="preserve">&lt;50%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Noto Sans CJK SC"/>
        <family val="0"/>
        <charset val="1"/>
      </rPr>
      <t xml:space="preserve">SOX</t>
    </r>
    <r>
      <rPr>
        <b val="true"/>
        <sz val="11"/>
        <rFont val="WenQuanYi Zen Hei"/>
        <family val="2"/>
      </rPr>
      <t xml:space="preserve">相對強度修復、</t>
    </r>
    <r>
      <rPr>
        <b val="true"/>
        <sz val="11"/>
        <rFont val="Noto Sans CJK SC"/>
        <family val="0"/>
        <charset val="1"/>
      </rPr>
      <t xml:space="preserve">NDX</t>
    </r>
    <r>
      <rPr>
        <b val="true"/>
        <sz val="11"/>
        <rFont val="WenQuanYi Zen Hei"/>
        <family val="2"/>
      </rPr>
      <t xml:space="preserve">重返距高</t>
    </r>
    <r>
      <rPr>
        <b val="true"/>
        <sz val="11"/>
        <rFont val="Noto Sans CJK SC"/>
        <family val="0"/>
        <charset val="1"/>
      </rPr>
      <t xml:space="preserve">&lt;4%</t>
    </r>
    <r>
      <rPr>
        <b val="true"/>
        <sz val="11"/>
        <rFont val="WenQuanYi Zen Hei"/>
        <family val="2"/>
      </rPr>
      <t xml:space="preserve">帶</t>
    </r>
    <r>
      <rPr>
        <b val="true"/>
        <sz val="11"/>
        <rFont val="Noto Sans CJK SC"/>
        <family val="0"/>
        <charset val="1"/>
      </rPr>
      <t xml:space="preserve">; </t>
    </r>
    <r>
      <rPr>
        <b val="true"/>
        <sz val="11"/>
        <rFont val="WenQuanYi Zen Hei"/>
        <family val="2"/>
      </rPr>
      <t xml:space="preserve">惡化至</t>
    </r>
    <r>
      <rPr>
        <b val="true"/>
        <sz val="11"/>
        <rFont val="Noto Sans CJK SC"/>
        <family val="0"/>
        <charset val="1"/>
      </rPr>
      <t xml:space="preserve">HARD</t>
    </r>
    <r>
      <rPr>
        <b val="true"/>
        <sz val="11"/>
        <rFont val="WenQuanYi Zen Hei"/>
        <family val="2"/>
      </rPr>
      <t xml:space="preserve">的三道閘</t>
    </r>
    <r>
      <rPr>
        <b val="true"/>
        <sz val="11"/>
        <rFont val="Noto Sans CJK SC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連續</t>
    </r>
    <r>
      <rPr>
        <b val="true"/>
        <sz val="11"/>
        <rFont val="Noto Sans CJK SC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週失守</t>
    </r>
    <r>
      <rPr>
        <b val="true"/>
        <sz val="11"/>
        <rFont val="Noto Sans CJK SC"/>
        <family val="0"/>
        <charset val="1"/>
      </rPr>
      <t xml:space="preserve">40</t>
    </r>
    <r>
      <rPr>
        <b val="true"/>
        <sz val="11"/>
        <rFont val="WenQuanYi Zen Hei"/>
        <family val="2"/>
      </rPr>
      <t xml:space="preserve">週線 </t>
    </r>
    <r>
      <rPr>
        <b val="true"/>
        <sz val="11"/>
        <rFont val="Noto Sans CJK SC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回撤≤</t>
    </r>
    <r>
      <rPr>
        <b val="true"/>
        <sz val="11"/>
        <rFont val="Noto Sans CJK SC"/>
        <family val="0"/>
        <charset val="1"/>
      </rPr>
      <t xml:space="preserve">-15% / HY OAS&gt;450</t>
    </r>
    <r>
      <rPr>
        <b val="true"/>
        <sz val="11"/>
        <rFont val="WenQuanYi Zen Hei"/>
        <family val="2"/>
      </rPr>
      <t xml:space="preserve">走闊。</t>
    </r>
  </si>
  <si>
    <r>
      <rPr>
        <b val="true"/>
        <sz val="10"/>
        <rFont val="WenQuanYi Zen Hei"/>
        <family val="2"/>
      </rPr>
      <t xml:space="preserve">面板綜合 </t>
    </r>
    <r>
      <rPr>
        <b val="true"/>
        <sz val="10"/>
        <rFont val="Noto Sans CJK SC"/>
        <family val="2"/>
        <charset val="1"/>
      </rPr>
      <t xml:space="preserve">ZONE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Noto Sans CJK SC"/>
        <family val="2"/>
        <charset val="1"/>
      </rPr>
      <t xml:space="preserve">02A </t>
    </r>
    <r>
      <rPr>
        <b val="true"/>
        <sz val="10"/>
        <rFont val="WenQuanYi Zen Hei"/>
        <family val="2"/>
      </rPr>
      <t xml:space="preserve">每日官方 </t>
    </r>
    <r>
      <rPr>
        <b val="true"/>
        <sz val="10"/>
        <rFont val="Noto Sans CJK SC"/>
        <family val="2"/>
        <charset val="1"/>
      </rPr>
      <t xml:space="preserve">ZONE </t>
    </r>
    <r>
      <rPr>
        <b val="true"/>
        <sz val="10"/>
        <rFont val="WenQuanYi Zen Hei"/>
        <family val="2"/>
      </rPr>
      <t xml:space="preserve">目前均指向 </t>
    </r>
    <r>
      <rPr>
        <b val="true"/>
        <sz val="10"/>
        <rFont val="Noto Sans CJK SC"/>
        <family val="2"/>
        <charset val="1"/>
      </rPr>
      <t xml:space="preserve">UNCERTAIN</t>
    </r>
    <r>
      <rPr>
        <b val="true"/>
        <sz val="10"/>
        <rFont val="WenQuanYi Zen Hei"/>
        <family val="2"/>
      </rPr>
      <t xml:space="preserve">（截至 </t>
    </r>
    <r>
      <rPr>
        <b val="true"/>
        <sz val="10"/>
        <rFont val="Noto Sans CJK SC"/>
        <family val="2"/>
        <charset val="1"/>
      </rPr>
      <t xml:space="preserve">2026-07-10</t>
    </r>
    <r>
      <rPr>
        <b val="true"/>
        <sz val="10"/>
        <rFont val="WenQuanYi Zen Hei"/>
        <family val="2"/>
      </rPr>
      <t xml:space="preserve">）。慢層（</t>
    </r>
    <r>
      <rPr>
        <b val="true"/>
        <sz val="10"/>
        <rFont val="Noto Sans CJK SC"/>
        <family val="2"/>
        <charset val="1"/>
      </rPr>
      <t xml:space="preserve">T3 </t>
    </r>
    <r>
      <rPr>
        <b val="true"/>
        <sz val="10"/>
        <rFont val="WenQuanYi Zen Hei"/>
        <family val="2"/>
      </rPr>
      <t xml:space="preserve">回撤約</t>
    </r>
    <r>
      <rPr>
        <b val="true"/>
        <sz val="10"/>
        <rFont val="Noto Sans CJK SC"/>
        <family val="2"/>
        <charset val="1"/>
      </rPr>
      <t xml:space="preserve">-5.1%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Noto Sans CJK SC"/>
        <family val="2"/>
        <charset val="1"/>
      </rPr>
      <t xml:space="preserve">HY OAS 267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Noto Sans CJK SC"/>
        <family val="2"/>
        <charset val="1"/>
      </rPr>
      <t xml:space="preserve">VIX 16.9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Noto Sans CJK SC"/>
        <family val="2"/>
        <charset val="1"/>
      </rPr>
      <t xml:space="preserve">40</t>
    </r>
    <r>
      <rPr>
        <b val="true"/>
        <sz val="10"/>
        <rFont val="WenQuanYi Zen Hei"/>
        <family val="2"/>
      </rPr>
      <t xml:space="preserve">週線上）偏 </t>
    </r>
    <r>
      <rPr>
        <b val="true"/>
        <sz val="10"/>
        <rFont val="Noto Sans CJK SC"/>
        <family val="2"/>
        <charset val="1"/>
      </rPr>
      <t xml:space="preserve">EASY</t>
    </r>
    <r>
      <rPr>
        <b val="true"/>
        <sz val="10"/>
        <rFont val="WenQuanYi Zen Hei"/>
        <family val="2"/>
      </rPr>
      <t xml:space="preserve">；快層（</t>
    </r>
    <r>
      <rPr>
        <b val="true"/>
        <sz val="10"/>
        <rFont val="Noto Sans CJK SC"/>
        <family val="2"/>
        <charset val="1"/>
      </rPr>
      <t xml:space="preserve">L1 </t>
    </r>
    <r>
      <rPr>
        <b val="true"/>
        <sz val="10"/>
        <rFont val="WenQuanYi Zen Hei"/>
        <family val="2"/>
      </rPr>
      <t xml:space="preserve">加息定價 </t>
    </r>
    <r>
      <rPr>
        <b val="true"/>
        <sz val="10"/>
        <rFont val="Noto Sans CJK SC"/>
        <family val="2"/>
        <charset val="1"/>
      </rPr>
      <t xml:space="preserve">64%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Noto Sans CJK SC"/>
        <family val="2"/>
        <charset val="1"/>
      </rPr>
      <t xml:space="preserve">6/5 </t>
    </r>
    <r>
      <rPr>
        <b val="true"/>
        <sz val="10"/>
        <rFont val="WenQuanYi Zen Hei"/>
        <family val="2"/>
      </rPr>
      <t xml:space="preserve">變速、</t>
    </r>
    <r>
      <rPr>
        <b val="true"/>
        <sz val="10"/>
        <rFont val="Noto Sans CJK SC"/>
        <family val="2"/>
        <charset val="1"/>
      </rPr>
      <t xml:space="preserve">SOX </t>
    </r>
    <r>
      <rPr>
        <b val="true"/>
        <sz val="10"/>
        <rFont val="WenQuanYi Zen Hei"/>
        <family val="2"/>
      </rPr>
      <t xml:space="preserve">受損）維持警戒。面板僅作輔助，不能覆蓋 </t>
    </r>
    <r>
      <rPr>
        <b val="true"/>
        <sz val="10"/>
        <rFont val="Noto Sans CJK SC"/>
        <family val="2"/>
        <charset val="1"/>
      </rPr>
      <t xml:space="preserve">02A </t>
    </r>
    <r>
      <rPr>
        <b val="true"/>
        <sz val="10"/>
        <rFont val="WenQuanYi Zen Hei"/>
        <family val="2"/>
      </rPr>
      <t xml:space="preserve">官方 </t>
    </r>
    <r>
      <rPr>
        <b val="true"/>
        <sz val="10"/>
        <rFont val="Noto Sans CJK SC"/>
        <family val="2"/>
        <charset val="1"/>
      </rPr>
      <t xml:space="preserve">ZONE</t>
    </r>
    <r>
      <rPr>
        <b val="true"/>
        <sz val="10"/>
        <rFont val="WenQuanYi Zen Hei"/>
        <family val="2"/>
      </rPr>
      <t xml:space="preserve">；返回 </t>
    </r>
    <r>
      <rPr>
        <b val="true"/>
        <sz val="10"/>
        <rFont val="Noto Sans CJK SC"/>
        <family val="2"/>
        <charset val="1"/>
      </rPr>
      <t xml:space="preserve">EASY </t>
    </r>
    <r>
      <rPr>
        <b val="true"/>
        <sz val="10"/>
        <rFont val="WenQuanYi Zen Hei"/>
        <family val="2"/>
      </rPr>
      <t xml:space="preserve">前應以更新後的 </t>
    </r>
    <r>
      <rPr>
        <b val="true"/>
        <sz val="10"/>
        <rFont val="Noto Sans CJK SC"/>
        <family val="2"/>
        <charset val="1"/>
      </rPr>
      <t xml:space="preserve">F:K </t>
    </r>
    <r>
      <rPr>
        <b val="true"/>
        <sz val="10"/>
        <rFont val="WenQuanYi Zen Hei"/>
        <family val="2"/>
      </rPr>
      <t xml:space="preserve">輸入重算。</t>
    </r>
  </si>
  <si>
    <r>
      <rPr>
        <sz val="11"/>
        <color theme="1"/>
        <rFont val="WenQuanYi Zen Hei"/>
        <family val="2"/>
      </rPr>
      <t xml:space="preserve">已封存說明：</t>
    </r>
    <r>
      <rPr>
        <sz val="11"/>
        <color theme="1"/>
        <rFont val="Noto Sans CJK SC"/>
        <family val="2"/>
        <charset val="1"/>
      </rPr>
      <t xml:space="preserve">R4.1 </t>
    </r>
    <r>
      <rPr>
        <sz val="11"/>
        <color theme="1"/>
        <rFont val="WenQuanYi Zen Hei"/>
        <family val="2"/>
      </rPr>
      <t xml:space="preserve">的『繼承區』比較已移除，不能作為現行判區依據。</t>
    </r>
    <r>
      <rPr>
        <sz val="11"/>
        <color theme="1"/>
        <rFont val="Noto Sans CJK SC"/>
        <family val="2"/>
        <charset val="1"/>
      </rPr>
      <t xml:space="preserve">R4.3 </t>
    </r>
    <r>
      <rPr>
        <sz val="11"/>
        <color theme="1"/>
        <rFont val="WenQuanYi Zen Hei"/>
        <family val="2"/>
      </rPr>
      <t xml:space="preserve">僅以 </t>
    </r>
    <r>
      <rPr>
        <sz val="11"/>
        <color theme="1"/>
        <rFont val="Noto Sans CJK SC"/>
        <family val="2"/>
        <charset val="1"/>
      </rPr>
      <t xml:space="preserve">02A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Noto Sans CJK SC"/>
        <family val="2"/>
        <charset val="1"/>
      </rPr>
      <t xml:space="preserve">L:S </t>
    </r>
    <r>
      <rPr>
        <sz val="11"/>
        <color theme="1"/>
        <rFont val="WenQuanYi Zen Hei"/>
        <family val="2"/>
      </rPr>
      <t xml:space="preserve">公式欄及 </t>
    </r>
    <r>
      <rPr>
        <sz val="11"/>
        <color theme="1"/>
        <rFont val="Noto Sans CJK SC"/>
        <family val="2"/>
        <charset val="1"/>
      </rPr>
      <t xml:space="preserve">R4.3 </t>
    </r>
    <r>
      <rPr>
        <sz val="11"/>
        <color theme="1"/>
        <rFont val="WenQuanYi Zen Hei"/>
        <family val="2"/>
      </rPr>
      <t xml:space="preserve">最新加權日為準。</t>
    </r>
  </si>
  <si>
    <r>
      <rPr>
        <b val="true"/>
        <sz val="9"/>
        <rFont val="Arial"/>
        <family val="2"/>
        <charset val="1"/>
      </rPr>
      <t xml:space="preserve">R4.1 </t>
    </r>
    <r>
      <rPr>
        <b val="true"/>
        <sz val="9"/>
        <rFont val="WenQuanYi Zen Hei"/>
        <family val="2"/>
      </rPr>
      <t xml:space="preserve">最新加權日</t>
    </r>
  </si>
  <si>
    <r>
      <rPr>
        <sz val="8"/>
        <rFont val="Arial"/>
        <family val="2"/>
        <charset val="1"/>
      </rPr>
      <t xml:space="preserve">2026-07-10: score=90.2 </t>
    </r>
    <r>
      <rPr>
        <sz val="8"/>
        <rFont val="WenQuanYi Zen Hei"/>
        <family val="2"/>
      </rPr>
      <t xml:space="preserve">加權</t>
    </r>
    <r>
      <rPr>
        <sz val="8"/>
        <rFont val="Arial"/>
        <family val="2"/>
        <charset val="1"/>
      </rPr>
      <t xml:space="preserve">ZONE=EASY OR=UNCERTAIN </t>
    </r>
    <r>
      <rPr>
        <sz val="8"/>
        <rFont val="WenQuanYi Zen Hei"/>
        <family val="2"/>
      </rPr>
      <t xml:space="preserve">繼承</t>
    </r>
    <r>
      <rPr>
        <sz val="8"/>
        <rFont val="Arial"/>
        <family val="2"/>
        <charset val="1"/>
      </rPr>
      <t xml:space="preserve">=UNCERTAIN | T1=13.75% T3=-2.72% B1=67.3% C1=399bp(proxy_vix) VIX=15.0</t>
    </r>
  </si>
  <si>
    <t xml:space="preserve">R4.2</t>
  </si>
  <si>
    <r>
      <rPr>
        <sz val="8"/>
        <rFont val="WenQuanYi Zen Hei"/>
        <family val="2"/>
      </rPr>
      <t xml:space="preserve">每日官方 </t>
    </r>
    <r>
      <rPr>
        <sz val="8"/>
        <rFont val="Noto Sans CJK SC"/>
        <family val="2"/>
        <charset val="1"/>
      </rPr>
      <t xml:space="preserve">ZONE </t>
    </r>
    <r>
      <rPr>
        <sz val="8"/>
        <rFont val="WenQuanYi Zen Hei"/>
        <family val="2"/>
      </rPr>
      <t xml:space="preserve">改看 </t>
    </r>
    <r>
      <rPr>
        <sz val="8"/>
        <rFont val="Noto Sans CJK SC"/>
        <family val="2"/>
        <charset val="1"/>
      </rPr>
      <t xml:space="preserve">02A</t>
    </r>
    <r>
      <rPr>
        <sz val="8"/>
        <rFont val="WenQuanYi Zen Hei"/>
        <family val="2"/>
      </rPr>
      <t xml:space="preserve">「加權合成分→</t>
    </r>
    <r>
      <rPr>
        <sz val="8"/>
        <rFont val="Noto Sans CJK SC"/>
        <family val="2"/>
        <charset val="1"/>
      </rPr>
      <t xml:space="preserve">ZONE</t>
    </r>
    <r>
      <rPr>
        <sz val="8"/>
        <rFont val="WenQuanYi Zen Hei"/>
        <family val="2"/>
      </rPr>
      <t xml:space="preserve">」</t>
    </r>
    <r>
      <rPr>
        <sz val="8"/>
        <rFont val="Noto Sans CJK SC"/>
        <family val="2"/>
        <charset val="1"/>
      </rPr>
      <t xml:space="preserve">; </t>
    </r>
    <r>
      <rPr>
        <sz val="8"/>
        <rFont val="WenQuanYi Zen Hei"/>
        <family val="2"/>
      </rPr>
      <t xml:space="preserve">本面板可作輔助</t>
    </r>
    <r>
      <rPr>
        <sz val="8"/>
        <rFont val="Noto Sans CJK SC"/>
        <family val="2"/>
        <charset val="1"/>
      </rPr>
      <t xml:space="preserve">, </t>
    </r>
    <r>
      <rPr>
        <sz val="8"/>
        <rFont val="WenQuanYi Zen Hei"/>
        <family val="2"/>
      </rPr>
      <t xml:space="preserve">但不再與繼承區對表。 現況錨點</t>
    </r>
    <r>
      <rPr>
        <sz val="8"/>
        <rFont val="Noto Sans CJK SC"/>
        <family val="2"/>
        <charset val="1"/>
      </rPr>
      <t xml:space="preserve">: 2026-06-04 </t>
    </r>
    <r>
      <rPr>
        <sz val="8"/>
        <rFont val="WenQuanYi Zen Hei"/>
        <family val="2"/>
      </rPr>
      <t xml:space="preserve">起 </t>
    </r>
    <r>
      <rPr>
        <sz val="8"/>
        <rFont val="Noto Sans CJK SC"/>
        <family val="2"/>
        <charset val="1"/>
      </rPr>
      <t xml:space="preserve">= UNCERTAIN (</t>
    </r>
    <r>
      <rPr>
        <sz val="8"/>
        <rFont val="WenQuanYi Zen Hei"/>
        <family val="2"/>
      </rPr>
      <t xml:space="preserve">敏感權重</t>
    </r>
    <r>
      <rPr>
        <sz val="8"/>
        <rFont val="Noto Sans CJK SC"/>
        <family val="2"/>
        <charset val="1"/>
      </rPr>
      <t xml:space="preserve">)</t>
    </r>
    <r>
      <rPr>
        <sz val="8"/>
        <rFont val="WenQuanYi Zen Hei"/>
        <family val="2"/>
      </rPr>
      <t xml:space="preserve">。</t>
    </r>
  </si>
  <si>
    <r>
      <rPr>
        <b val="true"/>
        <sz val="9"/>
        <rFont val="Arial"/>
        <family val="2"/>
        <charset val="1"/>
      </rPr>
      <t xml:space="preserve">R4.3 </t>
    </r>
    <r>
      <rPr>
        <b val="true"/>
        <sz val="9"/>
        <rFont val="WenQuanYi Zen Hei"/>
        <family val="2"/>
      </rPr>
      <t xml:space="preserve">最新加權日</t>
    </r>
  </si>
  <si>
    <t xml:space="preserve">2026-07-10: score=79.0 ZONE=UNCERTAIN | T1=13.75% T3=-2.73% VIX=15.0 C1=399bp</t>
  </si>
  <si>
    <r>
      <rPr>
        <b val="true"/>
        <sz val="13"/>
        <color rgb="FFFFFFFF"/>
        <rFont val="Arial"/>
        <family val="2"/>
        <charset val="1"/>
      </rPr>
      <t xml:space="preserve">L1 </t>
    </r>
    <r>
      <rPr>
        <b val="true"/>
        <sz val="13"/>
        <color rgb="FFFFFFFF"/>
        <rFont val="WenQuanYi Zen Hei"/>
        <family val="2"/>
      </rPr>
      <t xml:space="preserve">政策方向步階序列 — </t>
    </r>
    <r>
      <rPr>
        <b val="true"/>
        <sz val="13"/>
        <color rgb="FFFFFFFF"/>
        <rFont val="Arial"/>
        <family val="2"/>
        <charset val="1"/>
      </rPr>
      <t xml:space="preserve">Fed</t>
    </r>
    <r>
      <rPr>
        <b val="true"/>
        <sz val="13"/>
        <color rgb="FFFFFFFF"/>
        <rFont val="WenQuanYi Zen Hei"/>
        <family val="2"/>
      </rPr>
      <t xml:space="preserve">政策本質上是步階函數</t>
    </r>
    <r>
      <rPr>
        <b val="true"/>
        <sz val="13"/>
        <color rgb="FFFFFFFF"/>
        <rFont val="Arial"/>
        <family val="2"/>
        <charset val="1"/>
      </rPr>
      <t xml:space="preserve">, </t>
    </r>
    <r>
      <rPr>
        <b val="true"/>
        <sz val="13"/>
        <color rgb="FFFFFFFF"/>
        <rFont val="WenQuanYi Zen Hei"/>
        <family val="2"/>
      </rPr>
      <t xml:space="preserve">只在</t>
    </r>
    <r>
      <rPr>
        <b val="true"/>
        <sz val="13"/>
        <color rgb="FFFFFFFF"/>
        <rFont val="Arial"/>
        <family val="2"/>
        <charset val="1"/>
      </rPr>
      <t xml:space="preserve">FOMC</t>
    </r>
    <r>
      <rPr>
        <b val="true"/>
        <sz val="13"/>
        <color rgb="FFFFFFFF"/>
        <rFont val="WenQuanYi Zen Hei"/>
        <family val="2"/>
      </rPr>
      <t xml:space="preserve">決議</t>
    </r>
    <r>
      <rPr>
        <b val="true"/>
        <sz val="13"/>
        <color rgb="FFFFFFFF"/>
        <rFont val="Arial"/>
        <family val="2"/>
        <charset val="1"/>
      </rPr>
      <t xml:space="preserve">/</t>
    </r>
    <r>
      <rPr>
        <b val="true"/>
        <sz val="13"/>
        <color rgb="FFFFFFFF"/>
        <rFont val="WenQuanYi Zen Hei"/>
        <family val="2"/>
      </rPr>
      <t xml:space="preserve">明確指引轉向時改變</t>
    </r>
    <r>
      <rPr>
        <b val="true"/>
        <sz val="13"/>
        <color rgb="FFFFFFFF"/>
        <rFont val="Arial"/>
        <family val="2"/>
        <charset val="1"/>
      </rPr>
      <t xml:space="preserve">; </t>
    </r>
    <r>
      <rPr>
        <b val="true"/>
        <sz val="13"/>
        <color rgb="FFFFFFFF"/>
        <rFont val="WenQuanYi Zen Hei"/>
        <family val="2"/>
      </rPr>
      <t xml:space="preserve">依公開紀錄重建</t>
    </r>
    <r>
      <rPr>
        <b val="true"/>
        <sz val="13"/>
        <color rgb="FFFFFFFF"/>
        <rFont val="Arial"/>
        <family val="2"/>
        <charset val="1"/>
      </rPr>
      <t xml:space="preserve">, </t>
    </r>
    <r>
      <rPr>
        <b val="true"/>
        <sz val="13"/>
        <color rgb="FFFFFFFF"/>
        <rFont val="WenQuanYi Zen Hei"/>
        <family val="2"/>
      </rPr>
      <t xml:space="preserve">每段附依據</t>
    </r>
  </si>
  <si>
    <t xml:space="preserve">生效日</t>
  </si>
  <si>
    <t xml:space="preserve">政策狀態</t>
  </si>
  <si>
    <r>
      <rPr>
        <b val="true"/>
        <sz val="11"/>
        <color rgb="FFFFFFFF"/>
        <rFont val="WenQuanYi Zen Hei"/>
        <family val="2"/>
      </rPr>
      <t xml:space="preserve">代碼</t>
    </r>
    <r>
      <rPr>
        <b val="true"/>
        <sz val="11"/>
        <color rgb="FFFFFFFF"/>
        <rFont val="Noto Sans CJK SC"/>
        <family val="2"/>
        <charset val="1"/>
      </rPr>
      <t xml:space="preserve">(1</t>
    </r>
    <r>
      <rPr>
        <b val="true"/>
        <sz val="11"/>
        <color rgb="FFFFFFFF"/>
        <rFont val="WenQuanYi Zen Hei"/>
        <family val="2"/>
      </rPr>
      <t xml:space="preserve">寬鬆</t>
    </r>
    <r>
      <rPr>
        <b val="true"/>
        <sz val="11"/>
        <color rgb="FFFFFFFF"/>
        <rFont val="Noto Sans CJK SC"/>
        <family val="2"/>
        <charset val="1"/>
      </rPr>
      <t xml:space="preserve">/0</t>
    </r>
    <r>
      <rPr>
        <b val="true"/>
        <sz val="11"/>
        <color rgb="FFFFFFFF"/>
        <rFont val="WenQuanYi Zen Hei"/>
        <family val="2"/>
      </rPr>
      <t xml:space="preserve">中性</t>
    </r>
    <r>
      <rPr>
        <b val="true"/>
        <sz val="11"/>
        <color rgb="FFFFFFFF"/>
        <rFont val="Noto Sans CJK SC"/>
        <family val="2"/>
        <charset val="1"/>
      </rPr>
      <t xml:space="preserve">/-1</t>
    </r>
    <r>
      <rPr>
        <b val="true"/>
        <sz val="11"/>
        <color rgb="FFFFFFFF"/>
        <rFont val="WenQuanYi Zen Hei"/>
        <family val="2"/>
      </rPr>
      <t xml:space="preserve">緊縮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</si>
  <si>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t xml:space="preserve">子分映射</t>
  </si>
  <si>
    <r>
      <rPr>
        <b val="true"/>
        <sz val="11"/>
        <color rgb="FFFFFFFF"/>
        <rFont val="WenQuanYi Zen Hei"/>
        <family val="2"/>
      </rPr>
      <t xml:space="preserve">依據</t>
    </r>
    <r>
      <rPr>
        <b val="true"/>
        <sz val="11"/>
        <color rgb="FFFFFFFF"/>
        <rFont val="Noto Sans CJK SC"/>
        <family val="2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公開紀錄</t>
    </r>
    <r>
      <rPr>
        <b val="true"/>
        <sz val="11"/>
        <color rgb="FFFFFFFF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</si>
  <si>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暫停觀望 </t>
    </r>
    <r>
      <rPr>
        <sz val="10"/>
        <rFont val="Noto Sans CJK SC"/>
        <family val="2"/>
        <charset val="1"/>
      </rPr>
      <t xml:space="preserve">(2016</t>
    </r>
    <r>
      <rPr>
        <sz val="10"/>
        <rFont val="WenQuanYi Zen Hei"/>
        <family val="2"/>
      </rPr>
      <t xml:space="preserve">全年僅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月一次加息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脫歐後加息預期近零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</si>
  <si>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2016</t>
    </r>
    <r>
      <rPr>
        <sz val="10"/>
        <rFont val="WenQuanYi Zen Hei"/>
        <family val="2"/>
      </rPr>
      <t xml:space="preserve">決議紀錄</t>
    </r>
    <r>
      <rPr>
        <sz val="10"/>
        <rFont val="Arial"/>
        <family val="2"/>
        <charset val="1"/>
      </rPr>
      <t xml:space="preserve">; 12</t>
    </r>
    <r>
      <rPr>
        <sz val="10"/>
        <rFont val="WenQuanYi Zen Hei"/>
        <family val="2"/>
      </rPr>
      <t xml:space="preserve">月前加息定價長期</t>
    </r>
    <r>
      <rPr>
        <sz val="10"/>
        <rFont val="Arial"/>
        <family val="2"/>
        <charset val="1"/>
      </rPr>
      <t xml:space="preserve">&lt;50%</t>
    </r>
  </si>
  <si>
    <r>
      <rPr>
        <sz val="10"/>
        <rFont val="WenQuanYi Zen Hei"/>
        <family val="2"/>
      </rPr>
      <t xml:space="preserve">加息週期 </t>
    </r>
    <r>
      <rPr>
        <sz val="10"/>
        <rFont val="Noto Sans CJK SC"/>
        <family val="2"/>
        <charset val="1"/>
      </rPr>
      <t xml:space="preserve">(2016/12, 2017×3, 2018×4 + QT</t>
    </r>
    <r>
      <rPr>
        <sz val="10"/>
        <rFont val="WenQuanYi Zen Hei"/>
        <family val="2"/>
      </rPr>
      <t xml:space="preserve">自動導航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</si>
  <si>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2016-12-14</t>
    </r>
    <r>
      <rPr>
        <sz val="10"/>
        <rFont val="WenQuanYi Zen Hei"/>
        <family val="2"/>
      </rPr>
      <t xml:space="preserve">至</t>
    </r>
    <r>
      <rPr>
        <sz val="10"/>
        <rFont val="Arial"/>
        <family val="2"/>
        <charset val="1"/>
      </rPr>
      <t xml:space="preserve">2018-12-19</t>
    </r>
    <r>
      <rPr>
        <sz val="10"/>
        <rFont val="WenQuanYi Zen Hei"/>
        <family val="2"/>
      </rPr>
      <t xml:space="preserve">連續加息</t>
    </r>
    <r>
      <rPr>
        <sz val="10"/>
        <rFont val="Arial"/>
        <family val="2"/>
        <charset val="1"/>
      </rPr>
      <t xml:space="preserve">+</t>
    </r>
    <r>
      <rPr>
        <sz val="10"/>
        <rFont val="WenQuanYi Zen Hei"/>
        <family val="2"/>
      </rPr>
      <t xml:space="preserve">縮表</t>
    </r>
  </si>
  <si>
    <r>
      <rPr>
        <sz val="10"/>
        <rFont val="WenQuanYi Zen Hei"/>
        <family val="2"/>
      </rPr>
      <t xml:space="preserve">鷹轉鴿暫停 </t>
    </r>
    <r>
      <rPr>
        <sz val="10"/>
        <rFont val="Noto Sans CJK SC"/>
        <family val="2"/>
        <charset val="1"/>
      </rPr>
      <t xml:space="preserve">(Powell</t>
    </r>
    <r>
      <rPr>
        <sz val="10"/>
        <rFont val="WenQuanYi Zen Hei"/>
        <family val="2"/>
      </rPr>
      <t xml:space="preserve">「保持耐性」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</si>
  <si>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2019-01-04 Powell AEA</t>
    </r>
    <r>
      <rPr>
        <sz val="10"/>
        <rFont val="WenQuanYi Zen Hei"/>
        <family val="2"/>
      </rPr>
      <t xml:space="preserve">談話</t>
    </r>
    <r>
      <rPr>
        <sz val="10"/>
        <rFont val="Arial"/>
        <family val="2"/>
        <charset val="1"/>
      </rPr>
      <t xml:space="preserve">; 1</t>
    </r>
    <r>
      <rPr>
        <sz val="10"/>
        <rFont val="WenQuanYi Zen Hei"/>
        <family val="2"/>
      </rPr>
      <t xml:space="preserve">月</t>
    </r>
    <r>
      <rPr>
        <sz val="10"/>
        <rFont val="Arial"/>
        <family val="2"/>
        <charset val="1"/>
      </rPr>
      <t xml:space="preserve">FOMC</t>
    </r>
    <r>
      <rPr>
        <sz val="10"/>
        <rFont val="WenQuanYi Zen Hei"/>
        <family val="2"/>
      </rPr>
      <t xml:space="preserve">移除進一步加息指引</t>
    </r>
  </si>
  <si>
    <r>
      <rPr>
        <sz val="10"/>
        <rFont val="WenQuanYi Zen Hei"/>
        <family val="2"/>
      </rPr>
      <t xml:space="preserve">減息</t>
    </r>
    <r>
      <rPr>
        <sz val="10"/>
        <rFont val="Noto Sans CJK SC"/>
        <family val="2"/>
        <charset val="1"/>
      </rPr>
      <t xml:space="preserve">+</t>
    </r>
    <r>
      <rPr>
        <sz val="10"/>
        <rFont val="WenQuanYi Zen Hei"/>
        <family val="2"/>
      </rPr>
      <t xml:space="preserve">重啟寬鬆 </t>
    </r>
    <r>
      <rPr>
        <sz val="10"/>
        <rFont val="Noto Sans CJK SC"/>
        <family val="2"/>
        <charset val="1"/>
      </rPr>
      <t xml:space="preserve">(2019×3</t>
    </r>
    <r>
      <rPr>
        <sz val="10"/>
        <rFont val="WenQuanYi Zen Hei"/>
        <family val="2"/>
      </rPr>
      <t xml:space="preserve">減息</t>
    </r>
    <r>
      <rPr>
        <sz val="10"/>
        <rFont val="Noto Sans CJK SC"/>
        <family val="2"/>
        <charset val="1"/>
      </rPr>
      <t xml:space="preserve">; 2020/3</t>
    </r>
    <r>
      <rPr>
        <sz val="10"/>
        <rFont val="WenQuanYi Zen Hei"/>
        <family val="2"/>
      </rPr>
      <t xml:space="preserve">緊急降至零</t>
    </r>
    <r>
      <rPr>
        <sz val="10"/>
        <rFont val="Noto Sans CJK SC"/>
        <family val="2"/>
        <charset val="1"/>
      </rPr>
      <t xml:space="preserve">+</t>
    </r>
    <r>
      <rPr>
        <sz val="10"/>
        <rFont val="WenQuanYi Zen Hei"/>
        <family val="2"/>
      </rPr>
      <t xml:space="preserve">無限</t>
    </r>
    <r>
      <rPr>
        <sz val="10"/>
        <rFont val="Noto Sans CJK SC"/>
        <family val="2"/>
        <charset val="1"/>
      </rPr>
      <t xml:space="preserve">QE; 2021</t>
    </r>
    <r>
      <rPr>
        <sz val="10"/>
        <rFont val="WenQuanYi Zen Hei"/>
        <family val="2"/>
      </rPr>
      <t xml:space="preserve">維持零利率</t>
    </r>
    <r>
      <rPr>
        <sz val="10"/>
        <rFont val="Noto Sans CJK SC"/>
        <family val="2"/>
        <charset val="1"/>
      </rPr>
      <t xml:space="preserve">+QE)</t>
    </r>
  </si>
  <si>
    <r>
      <rPr>
        <sz val="10"/>
        <rFont val="Arial"/>
        <family val="2"/>
        <charset val="1"/>
      </rPr>
      <t xml:space="preserve">FOMC 2019-07-31/09-18/10-30</t>
    </r>
    <r>
      <rPr>
        <sz val="10"/>
        <rFont val="WenQuanYi Zen Hei"/>
        <family val="2"/>
      </rPr>
      <t xml:space="preserve">減息</t>
    </r>
    <r>
      <rPr>
        <sz val="10"/>
        <rFont val="Arial"/>
        <family val="2"/>
        <charset val="1"/>
      </rPr>
      <t xml:space="preserve">; 2020-03-15</t>
    </r>
    <r>
      <rPr>
        <sz val="10"/>
        <rFont val="WenQuanYi Zen Hei"/>
        <family val="2"/>
      </rPr>
      <t xml:space="preserve">緊急行動</t>
    </r>
    <r>
      <rPr>
        <sz val="10"/>
        <rFont val="Arial"/>
        <family val="2"/>
        <charset val="1"/>
      </rPr>
      <t xml:space="preserve">; 2020-2021</t>
    </r>
    <r>
      <rPr>
        <sz val="10"/>
        <rFont val="WenQuanYi Zen Hei"/>
        <family val="2"/>
      </rPr>
      <t xml:space="preserve">零利率</t>
    </r>
  </si>
  <si>
    <r>
      <rPr>
        <sz val="10"/>
        <rFont val="Arial"/>
        <family val="2"/>
        <charset val="1"/>
      </rPr>
      <t xml:space="preserve">Taper</t>
    </r>
    <r>
      <rPr>
        <sz val="10"/>
        <rFont val="WenQuanYi Zen Hei"/>
        <family val="2"/>
      </rPr>
      <t xml:space="preserve">開始 </t>
    </r>
    <r>
      <rPr>
        <sz val="10"/>
        <rFont val="Arial"/>
        <family val="2"/>
        <charset val="1"/>
      </rPr>
      <t xml:space="preserve">(</t>
    </r>
    <r>
      <rPr>
        <sz val="10"/>
        <rFont val="WenQuanYi Zen Hei"/>
        <family val="2"/>
      </rPr>
      <t xml:space="preserve">寬鬆退場</t>
    </r>
    <r>
      <rPr>
        <sz val="10"/>
        <rFont val="Arial"/>
        <family val="2"/>
        <charset val="1"/>
      </rPr>
      <t xml:space="preserve">, </t>
    </r>
    <r>
      <rPr>
        <sz val="10"/>
        <rFont val="WenQuanYi Zen Hei"/>
        <family val="2"/>
      </rPr>
      <t xml:space="preserve">利率未動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</si>
  <si>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2021-11-03</t>
    </r>
    <r>
      <rPr>
        <sz val="10"/>
        <rFont val="WenQuanYi Zen Hei"/>
        <family val="2"/>
      </rPr>
      <t xml:space="preserve">宣布縮減購債</t>
    </r>
  </si>
  <si>
    <r>
      <rPr>
        <sz val="10"/>
        <rFont val="WenQuanYi Zen Hei"/>
        <family val="2"/>
      </rPr>
      <t xml:space="preserve">激進加息週期 </t>
    </r>
    <r>
      <rPr>
        <sz val="10"/>
        <rFont val="Noto Sans CJK SC"/>
        <family val="2"/>
        <charset val="1"/>
      </rPr>
      <t xml:space="preserve">(+525bp </t>
    </r>
    <r>
      <rPr>
        <sz val="10"/>
        <rFont val="WenQuanYi Zen Hei"/>
        <family val="2"/>
      </rPr>
      <t xml:space="preserve">至 </t>
    </r>
    <r>
      <rPr>
        <sz val="10"/>
        <rFont val="Noto Sans CJK SC"/>
        <family val="2"/>
        <charset val="1"/>
      </rPr>
      <t xml:space="preserve">2023/7) + QT</t>
    </r>
  </si>
  <si>
    <r>
      <rPr>
        <sz val="10"/>
        <rFont val="Arial"/>
        <family val="2"/>
        <charset val="1"/>
      </rPr>
      <t xml:space="preserve">FOMC 2022-03-16</t>
    </r>
    <r>
      <rPr>
        <sz val="10"/>
        <rFont val="WenQuanYi Zen Hei"/>
        <family val="2"/>
      </rPr>
      <t xml:space="preserve">啟動至</t>
    </r>
    <r>
      <rPr>
        <sz val="10"/>
        <rFont val="Arial"/>
        <family val="2"/>
        <charset val="1"/>
      </rPr>
      <t xml:space="preserve">2023-07-26</t>
    </r>
    <r>
      <rPr>
        <sz val="10"/>
        <rFont val="WenQuanYi Zen Hei"/>
        <family val="2"/>
      </rPr>
      <t xml:space="preserve">最後一次加息</t>
    </r>
  </si>
  <si>
    <r>
      <rPr>
        <sz val="10"/>
        <rFont val="WenQuanYi Zen Hei"/>
        <family val="2"/>
      </rPr>
      <t xml:space="preserve">高原暫停 </t>
    </r>
    <r>
      <rPr>
        <sz val="10"/>
        <rFont val="Noto Sans CJK SC"/>
        <family val="2"/>
        <charset val="1"/>
      </rPr>
      <t xml:space="preserve">(higher for longer)</t>
    </r>
  </si>
  <si>
    <r>
      <rPr>
        <sz val="10"/>
        <rFont val="Arial"/>
        <family val="2"/>
        <charset val="1"/>
      </rPr>
      <t xml:space="preserve">2023-07</t>
    </r>
    <r>
      <rPr>
        <sz val="10"/>
        <rFont val="WenQuanYi Zen Hei"/>
        <family val="2"/>
      </rPr>
      <t xml:space="preserve">後連續按兵</t>
    </r>
    <r>
      <rPr>
        <sz val="10"/>
        <rFont val="Arial"/>
        <family val="2"/>
        <charset val="1"/>
      </rPr>
      <t xml:space="preserve">; 12</t>
    </r>
    <r>
      <rPr>
        <sz val="10"/>
        <rFont val="WenQuanYi Zen Hei"/>
        <family val="2"/>
      </rPr>
      <t xml:space="preserve">月點陣圖轉向前仍為暫停</t>
    </r>
  </si>
  <si>
    <r>
      <rPr>
        <sz val="10"/>
        <rFont val="WenQuanYi Zen Hei"/>
        <family val="2"/>
      </rPr>
      <t xml:space="preserve">減息週期 </t>
    </r>
    <r>
      <rPr>
        <sz val="10"/>
        <rFont val="Noto Sans CJK SC"/>
        <family val="2"/>
        <charset val="1"/>
      </rPr>
      <t xml:space="preserve">(2024/9/11/12 </t>
    </r>
    <r>
      <rPr>
        <sz val="10"/>
        <rFont val="WenQuanYi Zen Hei"/>
        <family val="2"/>
      </rPr>
      <t xml:space="preserve">三次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</si>
  <si>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2024-09-18</t>
    </r>
    <r>
      <rPr>
        <sz val="10"/>
        <rFont val="WenQuanYi Zen Hei"/>
        <family val="2"/>
      </rPr>
      <t xml:space="preserve">啟動減息</t>
    </r>
  </si>
  <si>
    <r>
      <rPr>
        <sz val="10"/>
        <rFont val="WenQuanYi Zen Hei"/>
        <family val="2"/>
      </rPr>
      <t xml:space="preserve">暫停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關稅不確定性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上半年按兵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</si>
  <si>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2025</t>
    </r>
    <r>
      <rPr>
        <sz val="10"/>
        <rFont val="WenQuanYi Zen Hei"/>
        <family val="2"/>
      </rPr>
      <t xml:space="preserve">年</t>
    </r>
    <r>
      <rPr>
        <sz val="10"/>
        <rFont val="Arial"/>
        <family val="2"/>
        <charset val="1"/>
      </rPr>
      <t xml:space="preserve">1-7</t>
    </r>
    <r>
      <rPr>
        <sz val="10"/>
        <rFont val="WenQuanYi Zen Hei"/>
        <family val="2"/>
      </rPr>
      <t xml:space="preserve">月會議按兵</t>
    </r>
  </si>
  <si>
    <r>
      <rPr>
        <sz val="10"/>
        <rFont val="WenQuanYi Zen Hei"/>
        <family val="2"/>
      </rPr>
      <t xml:space="preserve">恢復減息</t>
    </r>
    <r>
      <rPr>
        <sz val="10"/>
        <rFont val="Noto Sans CJK SC"/>
        <family val="2"/>
        <charset val="1"/>
      </rPr>
      <t xml:space="preserve">+</t>
    </r>
    <r>
      <rPr>
        <sz val="10"/>
        <rFont val="WenQuanYi Zen Hei"/>
        <family val="2"/>
      </rPr>
      <t xml:space="preserve">寬鬆傾向 </t>
    </r>
    <r>
      <rPr>
        <sz val="10"/>
        <rFont val="Noto Sans CJK SC"/>
        <family val="2"/>
        <charset val="1"/>
      </rPr>
      <t xml:space="preserve">(2025/9/10/12; 2026</t>
    </r>
    <r>
      <rPr>
        <sz val="10"/>
        <rFont val="WenQuanYi Zen Hei"/>
        <family val="2"/>
      </rPr>
      <t xml:space="preserve">上半年續持寬鬆指引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</si>
  <si>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FOMC 2025-09-17</t>
    </r>
    <r>
      <rPr>
        <sz val="10"/>
        <rFont val="WenQuanYi Zen Hei"/>
        <family val="2"/>
      </rPr>
      <t xml:space="preserve">起減息</t>
    </r>
    <r>
      <rPr>
        <sz val="10"/>
        <rFont val="Arial"/>
        <family val="2"/>
        <charset val="1"/>
      </rPr>
      <t xml:space="preserve">; 2026</t>
    </r>
    <r>
      <rPr>
        <sz val="10"/>
        <rFont val="WenQuanYi Zen Hei"/>
        <family val="2"/>
      </rPr>
      <t xml:space="preserve">年市場定價進一步減息</t>
    </r>
    <r>
      <rPr>
        <sz val="10"/>
        <rFont val="Arial"/>
        <family val="2"/>
        <charset val="1"/>
      </rPr>
      <t xml:space="preserve">(Goldman</t>
    </r>
    <r>
      <rPr>
        <sz val="10"/>
        <rFont val="WenQuanYi Zen Hei"/>
        <family val="2"/>
      </rPr>
      <t xml:space="preserve">等</t>
    </r>
    <r>
      <rPr>
        <sz val="10"/>
        <rFont val="Arial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</si>
  <si>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鷹轉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加息定價</t>
    </r>
    <r>
      <rPr>
        <sz val="10"/>
        <rFont val="Noto Sans CJK SC"/>
        <family val="2"/>
        <charset val="1"/>
      </rPr>
      <t xml:space="preserve">&gt;50% → 6/17</t>
    </r>
    <r>
      <rPr>
        <sz val="10"/>
        <rFont val="WenQuanYi Zen Hei"/>
        <family val="2"/>
      </rPr>
      <t xml:space="preserve">新主席</t>
    </r>
    <r>
      <rPr>
        <sz val="10"/>
        <rFont val="Noto Sans CJK SC"/>
        <family val="2"/>
        <charset val="1"/>
      </rPr>
      <t xml:space="preserve">Warsh</t>
    </r>
    <r>
      <rPr>
        <sz val="10"/>
        <rFont val="WenQuanYi Zen Hei"/>
        <family val="2"/>
      </rPr>
      <t xml:space="preserve">移除寬鬆傾向</t>
    </r>
    <r>
      <rPr>
        <sz val="10"/>
        <rFont val="Noto Sans CJK SC"/>
        <family val="2"/>
        <charset val="1"/>
      </rPr>
      <t xml:space="preserve">; 9</t>
    </r>
    <r>
      <rPr>
        <sz val="10"/>
        <rFont val="WenQuanYi Zen Hei"/>
        <family val="2"/>
      </rPr>
      <t xml:space="preserve">月加息定價</t>
    </r>
    <r>
      <rPr>
        <sz val="10"/>
        <rFont val="Noto Sans CJK SC"/>
        <family val="2"/>
        <charset val="1"/>
      </rPr>
      <t xml:space="preserve">64%</t>
    </r>
  </si>
  <si>
    <r>
      <rPr>
        <sz val="10"/>
        <rFont val="Arial"/>
        <family val="2"/>
        <charset val="1"/>
      </rPr>
      <t xml:space="preserve">2026-06-05 NFP</t>
    </r>
    <r>
      <rPr>
        <sz val="10"/>
        <rFont val="WenQuanYi Zen Hei"/>
        <family val="2"/>
      </rPr>
      <t xml:space="preserve">後利率期貨重定價</t>
    </r>
    <r>
      <rPr>
        <sz val="10"/>
        <rFont val="Arial"/>
        <family val="2"/>
        <charset val="1"/>
      </rPr>
      <t xml:space="preserve">(</t>
    </r>
    <r>
      <rPr>
        <sz val="10"/>
        <rFont val="WenQuanYi Zen Hei"/>
        <family val="2"/>
      </rPr>
      <t xml:space="preserve">本對話已驗證</t>
    </r>
    <r>
      <rPr>
        <sz val="10"/>
        <rFont val="Arial"/>
        <family val="2"/>
        <charset val="1"/>
      </rPr>
      <t xml:space="preserve">); 2026-06-17 FOMC; CME FedWatch 64%(7/9)</t>
    </r>
  </si>
  <si>
    <r>
      <rPr>
        <sz val="10"/>
        <rFont val="Arial"/>
        <family val="2"/>
        <charset val="1"/>
      </rPr>
      <t xml:space="preserve">02A</t>
    </r>
    <r>
      <rPr>
        <sz val="10"/>
        <rFont val="WenQuanYi Zen Hei"/>
        <family val="2"/>
      </rPr>
      <t xml:space="preserve">之</t>
    </r>
    <r>
      <rPr>
        <sz val="10"/>
        <rFont val="Arial"/>
        <family val="2"/>
        <charset val="1"/>
      </rPr>
      <t xml:space="preserve">AB</t>
    </r>
    <r>
      <rPr>
        <sz val="10"/>
        <rFont val="WenQuanYi Zen Hei"/>
        <family val="2"/>
      </rPr>
      <t xml:space="preserve">欄以</t>
    </r>
    <r>
      <rPr>
        <sz val="10"/>
        <rFont val="Arial"/>
        <family val="2"/>
        <charset val="1"/>
      </rPr>
      <t xml:space="preserve">LOOKUP</t>
    </r>
    <r>
      <rPr>
        <sz val="10"/>
        <rFont val="WenQuanYi Zen Hei"/>
        <family val="2"/>
      </rPr>
      <t xml:space="preserve">按日期取代碼</t>
    </r>
    <r>
      <rPr>
        <sz val="10"/>
        <rFont val="Arial"/>
        <family val="2"/>
        <charset val="1"/>
      </rPr>
      <t xml:space="preserve">; </t>
    </r>
    <r>
      <rPr>
        <sz val="10"/>
        <rFont val="WenQuanYi Zen Hei"/>
        <family val="2"/>
      </rPr>
      <t xml:space="preserve">用戶可在此表修訂段落</t>
    </r>
    <r>
      <rPr>
        <sz val="10"/>
        <rFont val="Arial"/>
        <family val="2"/>
        <charset val="1"/>
      </rPr>
      <t xml:space="preserve">, </t>
    </r>
    <r>
      <rPr>
        <sz val="10"/>
        <rFont val="WenQuanYi Zen Hei"/>
        <family val="2"/>
      </rPr>
      <t xml:space="preserve">全表即時重算。粗顆粒為刻意設計</t>
    </r>
    <r>
      <rPr>
        <sz val="10"/>
        <rFont val="Arial"/>
        <family val="2"/>
        <charset val="1"/>
      </rPr>
      <t xml:space="preserve">: L1</t>
    </r>
    <r>
      <rPr>
        <sz val="10"/>
        <rFont val="WenQuanYi Zen Hei"/>
        <family val="2"/>
      </rPr>
      <t xml:space="preserve">是制度變數</t>
    </r>
    <r>
      <rPr>
        <sz val="10"/>
        <rFont val="Arial"/>
        <family val="2"/>
        <charset val="1"/>
      </rPr>
      <t xml:space="preserve">, </t>
    </r>
    <r>
      <rPr>
        <sz val="10"/>
        <rFont val="WenQuanYi Zen Hei"/>
        <family val="2"/>
      </rPr>
      <t xml:space="preserve">逐日噪音</t>
    </r>
    <r>
      <rPr>
        <sz val="10"/>
        <rFont val="Arial"/>
        <family val="2"/>
        <charset val="1"/>
      </rPr>
      <t xml:space="preserve">(</t>
    </r>
    <r>
      <rPr>
        <sz val="10"/>
        <rFont val="WenQuanYi Zen Hei"/>
        <family val="2"/>
      </rPr>
      <t xml:space="preserve">會議間定價擺動</t>
    </r>
    <r>
      <rPr>
        <sz val="10"/>
        <rFont val="Arial"/>
        <family val="2"/>
        <charset val="1"/>
      </rPr>
      <t xml:space="preserve">)</t>
    </r>
    <r>
      <rPr>
        <sz val="10"/>
        <rFont val="WenQuanYi Zen Hei"/>
        <family val="2"/>
      </rPr>
      <t xml:space="preserve">由</t>
    </r>
    <r>
      <rPr>
        <sz val="10"/>
        <rFont val="Arial"/>
        <family val="2"/>
        <charset val="1"/>
      </rPr>
      <t xml:space="preserve">V1/T3</t>
    </r>
    <r>
      <rPr>
        <sz val="10"/>
        <rFont val="WenQuanYi Zen Hei"/>
        <family val="2"/>
      </rPr>
      <t xml:space="preserve">等市場價格層承接。</t>
    </r>
  </si>
  <si>
    <r>
      <rPr>
        <b val="true"/>
        <sz val="10"/>
        <rFont val="Arial"/>
        <family val="0"/>
        <charset val="1"/>
      </rPr>
      <t xml:space="preserve">R5.0 </t>
    </r>
    <r>
      <rPr>
        <b val="true"/>
        <sz val="10"/>
        <rFont val="WenQuanYi Zen Hei"/>
        <family val="2"/>
      </rPr>
      <t xml:space="preserve">擴展 </t>
    </r>
    <r>
      <rPr>
        <b val="true"/>
        <sz val="10"/>
        <rFont val="Arial"/>
        <family val="0"/>
        <charset val="1"/>
      </rPr>
      <t xml:space="preserve">(2026-07-26): 100</t>
    </r>
    <r>
      <rPr>
        <b val="true"/>
        <sz val="10"/>
        <rFont val="WenQuanYi Zen Hei"/>
        <family val="2"/>
      </rPr>
      <t xml:space="preserve">大指標庫 </t>
    </r>
    <r>
      <rPr>
        <b val="true"/>
        <sz val="10"/>
        <rFont val="Arial"/>
        <family val="0"/>
        <charset val="1"/>
      </rPr>
      <t xml:space="preserve">+ S&amp;P500 50</t>
    </r>
    <r>
      <rPr>
        <b val="true"/>
        <sz val="10"/>
        <rFont val="WenQuanYi Zen Hei"/>
        <family val="2"/>
      </rPr>
      <t xml:space="preserve">年 </t>
    </r>
    <r>
      <rPr>
        <b val="true"/>
        <sz val="10"/>
        <rFont val="Arial"/>
        <family val="0"/>
        <charset val="1"/>
      </rPr>
      <t xml:space="preserve">Easy/Hard Money </t>
    </r>
    <r>
      <rPr>
        <b val="true"/>
        <sz val="10"/>
        <rFont val="WenQuanYi Zen Hei"/>
        <family val="2"/>
      </rPr>
      <t xml:space="preserve">回測 </t>
    </r>
    <r>
      <rPr>
        <b val="true"/>
        <sz val="10"/>
        <rFont val="Arial"/>
        <family val="0"/>
        <charset val="1"/>
      </rPr>
      <t xml:space="preserve">+ Win Rate</t>
    </r>
  </si>
  <si>
    <t xml:space="preserve">任務</t>
  </si>
  <si>
    <r>
      <rPr>
        <sz val="9"/>
        <rFont val="WenQuanYi Zen Hei"/>
        <family val="2"/>
      </rPr>
      <t xml:space="preserve">①以</t>
    </r>
    <r>
      <rPr>
        <sz val="9"/>
        <rFont val="Arial"/>
        <family val="0"/>
        <charset val="1"/>
      </rPr>
      <t xml:space="preserve">R4.5.3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18</t>
    </r>
    <r>
      <rPr>
        <sz val="9"/>
        <rFont val="WenQuanYi Zen Hei"/>
        <family val="2"/>
      </rPr>
      <t xml:space="preserve">項指標為基礎擴展至</t>
    </r>
    <r>
      <rPr>
        <sz val="9"/>
        <rFont val="Arial"/>
        <family val="0"/>
        <charset val="1"/>
      </rPr>
      <t xml:space="preserve">100</t>
    </r>
    <r>
      <rPr>
        <sz val="9"/>
        <rFont val="WenQuanYi Zen Hei"/>
        <family val="2"/>
      </rPr>
      <t xml:space="preserve">項</t>
    </r>
    <r>
      <rPr>
        <sz val="9"/>
        <rFont val="Arial"/>
        <family val="0"/>
        <charset val="1"/>
      </rPr>
      <t xml:space="preserve">(10_</t>
    </r>
    <r>
      <rPr>
        <sz val="9"/>
        <rFont val="WenQuanYi Zen Hei"/>
        <family val="2"/>
      </rPr>
      <t xml:space="preserve">百大指標庫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按重要性排名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全部客觀可量化</t>
    </r>
    <r>
      <rPr>
        <sz val="9"/>
        <rFont val="Arial"/>
        <family val="0"/>
        <charset val="1"/>
      </rPr>
      <t xml:space="preserve">); ②work-from-back-end: </t>
    </r>
    <r>
      <rPr>
        <sz val="9"/>
        <rFont val="WenQuanYi Zen Hei"/>
        <family val="2"/>
      </rPr>
      <t xml:space="preserve">檢視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S&amp;P500</t>
    </r>
    <r>
      <rPr>
        <sz val="9"/>
        <rFont val="WenQuanYi Zen Hei"/>
        <family val="2"/>
      </rPr>
      <t xml:space="preserve">好表現時段→反推指標狀態→建立合成分判區→進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買入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離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賣出</t>
    </r>
    <r>
      <rPr>
        <sz val="9"/>
        <rFont val="Arial"/>
        <family val="0"/>
        <charset val="1"/>
      </rPr>
      <t xml:space="preserve">(11/12/13</t>
    </r>
    <r>
      <rPr>
        <sz val="9"/>
        <rFont val="WenQuanYi Zen Hei"/>
        <family val="2"/>
      </rPr>
      <t xml:space="preserve">表</t>
    </r>
    <r>
      <rPr>
        <sz val="9"/>
        <rFont val="Arial"/>
        <family val="0"/>
        <charset val="1"/>
      </rPr>
      <t xml:space="preserve">); ③</t>
    </r>
    <r>
      <rPr>
        <sz val="9"/>
        <rFont val="WenQuanYi Zen Hei"/>
        <family val="2"/>
      </rPr>
      <t xml:space="preserve">計算</t>
    </r>
    <r>
      <rPr>
        <sz val="9"/>
        <rFont val="Arial"/>
        <family val="0"/>
        <charset val="1"/>
      </rPr>
      <t xml:space="preserve">win rate(14</t>
    </r>
    <r>
      <rPr>
        <sz val="9"/>
        <rFont val="WenQuanYi Zen Hei"/>
        <family val="2"/>
      </rPr>
      <t xml:space="preserve">表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</si>
  <si>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判區刻度</t>
  </si>
  <si>
    <r>
      <rPr>
        <sz val="9"/>
        <rFont val="WenQuanYi Zen Hei"/>
        <family val="2"/>
      </rPr>
      <t xml:space="preserve">沿用</t>
    </r>
    <r>
      <rPr>
        <sz val="9"/>
        <rFont val="Arial"/>
        <family val="0"/>
        <charset val="1"/>
      </rPr>
      <t xml:space="preserve">R4.5.3: </t>
    </r>
    <r>
      <rPr>
        <sz val="9"/>
        <rFont val="WenQuanYi Zen Hei"/>
        <family val="2"/>
      </rPr>
      <t xml:space="preserve">合成分≥</t>
    </r>
    <r>
      <rPr>
        <sz val="9"/>
        <rFont val="Arial"/>
        <family val="0"/>
        <charset val="1"/>
      </rPr>
      <t xml:space="preserve">70=EASY / 40-70=UNCERTAIN / ≤40=HARD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年引擎為月度版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動態分母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缺數據指標權重移出分母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同</t>
    </r>
    <r>
      <rPr>
        <sz val="9"/>
        <rFont val="Arial"/>
        <family val="0"/>
        <charset val="1"/>
      </rPr>
      <t xml:space="preserve">T5</t>
    </r>
    <r>
      <rPr>
        <sz val="9"/>
        <rFont val="WenQuanYi Zen Hei"/>
        <family val="2"/>
      </rPr>
      <t xml:space="preserve">規則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</si>
  <si>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b val="true"/>
        <sz val="9"/>
        <rFont val="Arial"/>
        <family val="0"/>
        <charset val="1"/>
      </rPr>
      <t xml:space="preserve">50</t>
    </r>
    <r>
      <rPr>
        <b val="true"/>
        <sz val="9"/>
        <rFont val="WenQuanYi Zen Hei"/>
        <family val="2"/>
      </rPr>
      <t xml:space="preserve">年引擎採用之</t>
    </r>
    <r>
      <rPr>
        <b val="true"/>
        <sz val="9"/>
        <rFont val="Arial"/>
        <family val="0"/>
        <charset val="1"/>
      </rPr>
      <t xml:space="preserve">7</t>
    </r>
    <r>
      <rPr>
        <b val="true"/>
        <sz val="9"/>
        <rFont val="WenQuanYi Zen Hei"/>
        <family val="2"/>
      </rPr>
      <t xml:space="preserve">支柱</t>
    </r>
  </si>
  <si>
    <r>
      <rPr>
        <sz val="9"/>
        <rFont val="Arial"/>
        <family val="0"/>
        <charset val="1"/>
      </rPr>
      <t xml:space="preserve">TREND(30)=</t>
    </r>
    <r>
      <rPr>
        <sz val="9"/>
        <rFont val="WenQuanYi Zen Hei"/>
        <family val="2"/>
      </rPr>
      <t xml:space="preserve">月收</t>
    </r>
    <r>
      <rPr>
        <sz val="9"/>
        <rFont val="Arial"/>
        <family val="0"/>
        <charset val="1"/>
      </rPr>
      <t xml:space="preserve">vs10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SMA | MOM(10)=12</t>
    </r>
    <r>
      <rPr>
        <sz val="9"/>
        <rFont val="WenQuanYi Zen Hei"/>
        <family val="2"/>
      </rPr>
      <t xml:space="preserve">月動能 </t>
    </r>
    <r>
      <rPr>
        <sz val="9"/>
        <rFont val="Arial"/>
        <family val="0"/>
        <charset val="1"/>
      </rPr>
      <t xml:space="preserve">| CREDIT(20)=BAA-AAA</t>
    </r>
    <r>
      <rPr>
        <sz val="9"/>
        <rFont val="WenQuanYi Zen Hei"/>
        <family val="2"/>
      </rPr>
      <t xml:space="preserve">利差</t>
    </r>
    <r>
      <rPr>
        <sz val="9"/>
        <rFont val="Arial"/>
        <family val="0"/>
        <charset val="1"/>
      </rPr>
      <t xml:space="preserve">(1919-2018)+HY OAS(2019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,</t>
    </r>
    <r>
      <rPr>
        <sz val="9"/>
        <rFont val="WenQuanYi Zen Hei"/>
        <family val="2"/>
      </rPr>
      <t xml:space="preserve">附件真實數據</t>
    </r>
    <r>
      <rPr>
        <sz val="9"/>
        <rFont val="Arial"/>
        <family val="0"/>
        <charset val="1"/>
      </rPr>
      <t xml:space="preserve">) | POLICY(15)=Fed</t>
    </r>
    <r>
      <rPr>
        <sz val="9"/>
        <rFont val="WenQuanYi Zen Hei"/>
        <family val="2"/>
      </rPr>
      <t xml:space="preserve">政策步階</t>
    </r>
    <r>
      <rPr>
        <sz val="9"/>
        <rFont val="Arial"/>
        <family val="0"/>
        <charset val="1"/>
      </rPr>
      <t xml:space="preserve">(07</t>
    </r>
    <r>
      <rPr>
        <sz val="9"/>
        <rFont val="WenQuanYi Zen Hei"/>
        <family val="2"/>
      </rPr>
      <t xml:space="preserve">表方法論延伸至</t>
    </r>
    <r>
      <rPr>
        <sz val="9"/>
        <rFont val="Arial"/>
        <family val="0"/>
        <charset val="1"/>
      </rPr>
      <t xml:space="preserve">1970) | CURVE(10)=10Y-3M</t>
    </r>
    <r>
      <rPr>
        <sz val="9"/>
        <rFont val="WenQuanYi Zen Hei"/>
        <family val="2"/>
      </rPr>
      <t xml:space="preserve">倒掛</t>
    </r>
    <r>
      <rPr>
        <sz val="9"/>
        <rFont val="Arial"/>
        <family val="0"/>
        <charset val="1"/>
      </rPr>
      <t xml:space="preserve">episode | INFL(10)=</t>
    </r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CPI YoY+</t>
    </r>
    <r>
      <rPr>
        <sz val="9"/>
        <rFont val="WenQuanYi Zen Hei"/>
        <family val="2"/>
      </rPr>
      <t xml:space="preserve">變向 </t>
    </r>
    <r>
      <rPr>
        <sz val="9"/>
        <rFont val="Arial"/>
        <family val="0"/>
        <charset val="1"/>
      </rPr>
      <t xml:space="preserve">| VOL(5)=6</t>
    </r>
    <r>
      <rPr>
        <sz val="9"/>
        <rFont val="WenQuanYi Zen Hei"/>
        <family val="2"/>
      </rPr>
      <t xml:space="preserve">月已實現波動率。支柱</t>
    </r>
    <r>
      <rPr>
        <sz val="9"/>
        <rFont val="Arial"/>
        <family val="0"/>
        <charset val="1"/>
      </rPr>
      <t xml:space="preserve">=100</t>
    </r>
    <r>
      <rPr>
        <sz val="9"/>
        <rFont val="WenQuanYi Zen Hei"/>
        <family val="2"/>
      </rPr>
      <t xml:space="preserve">項庫中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年歷史可得之最高排名代表。</t>
    </r>
  </si>
  <si>
    <r>
      <rPr>
        <b val="true"/>
        <sz val="9"/>
        <rFont val="WenQuanYi Zen Hei"/>
        <family val="2"/>
      </rPr>
      <t xml:space="preserve">數據來源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如實揭露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</si>
  <si>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市場報酬</t>
    </r>
    <r>
      <rPr>
        <sz val="9"/>
        <rFont val="Arial"/>
        <family val="0"/>
        <charset val="1"/>
      </rPr>
      <t xml:space="preserve">1926/08-2018/11=Fama-French</t>
    </r>
    <r>
      <rPr>
        <sz val="9"/>
        <rFont val="WenQuanYi Zen Hei"/>
        <family val="2"/>
      </rPr>
      <t xml:space="preserve">美股市場總回報</t>
    </r>
    <r>
      <rPr>
        <sz val="9"/>
        <rFont val="Arial"/>
        <family val="0"/>
        <charset val="1"/>
      </rPr>
      <t xml:space="preserve">(arch</t>
    </r>
    <r>
      <rPr>
        <sz val="9"/>
        <rFont val="WenQuanYi Zen Hei"/>
        <family val="2"/>
      </rPr>
      <t xml:space="preserve">套件內建學術數據</t>
    </r>
    <r>
      <rPr>
        <sz val="9"/>
        <rFont val="Arial"/>
        <family val="0"/>
        <charset val="1"/>
      </rPr>
      <t xml:space="preserve">); 2018/12-2025/09=S&amp;P500</t>
    </r>
    <r>
      <rPr>
        <sz val="9"/>
        <rFont val="WenQuanYi Zen Hei"/>
        <family val="2"/>
      </rPr>
      <t xml:space="preserve">月收盤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公開紀錄</t>
    </r>
    <r>
      <rPr>
        <sz val="9"/>
        <rFont val="Arial"/>
        <family val="0"/>
        <charset val="1"/>
      </rPr>
      <t xml:space="preserve">); 2025/10-12=</t>
    </r>
    <r>
      <rPr>
        <sz val="9"/>
        <rFont val="WenQuanYi Zen Hei"/>
        <family val="2"/>
      </rPr>
      <t xml:space="preserve">近似值</t>
    </r>
    <r>
      <rPr>
        <sz val="9"/>
        <rFont val="Arial"/>
        <family val="0"/>
        <charset val="1"/>
      </rPr>
      <t xml:space="preserve">±2%(</t>
    </r>
    <r>
      <rPr>
        <sz val="9"/>
        <rFont val="WenQuanYi Zen Hei"/>
        <family val="2"/>
      </rPr>
      <t xml:space="preserve">淡紫</t>
    </r>
    <r>
      <rPr>
        <sz val="9"/>
        <rFont val="Arial"/>
        <family val="0"/>
        <charset val="1"/>
      </rPr>
      <t xml:space="preserve">); 2026/01-07=NDX</t>
    </r>
    <r>
      <rPr>
        <sz val="9"/>
        <rFont val="WenQuanYi Zen Hei"/>
        <family val="2"/>
      </rPr>
      <t xml:space="preserve">月報酬代理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本工作簿</t>
    </r>
    <r>
      <rPr>
        <sz val="9"/>
        <rFont val="Arial"/>
        <family val="0"/>
        <charset val="1"/>
      </rPr>
      <t xml:space="preserve">02A</t>
    </r>
    <r>
      <rPr>
        <sz val="9"/>
        <rFont val="WenQuanYi Zen Hei"/>
        <family val="2"/>
      </rPr>
      <t xml:space="preserve">真實數據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淡紫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。信用</t>
    </r>
    <r>
      <rPr>
        <sz val="9"/>
        <rFont val="Arial"/>
        <family val="0"/>
        <charset val="1"/>
      </rPr>
      <t xml:space="preserve">=Moody's BAA-AAA(1919-2018)+HY OAS(2016-2026, 02A</t>
    </r>
    <r>
      <rPr>
        <sz val="9"/>
        <rFont val="WenQuanYi Zen Hei"/>
        <family val="2"/>
      </rPr>
      <t xml:space="preserve">真實數據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。核心</t>
    </r>
    <r>
      <rPr>
        <sz val="9"/>
        <rFont val="Arial"/>
        <family val="0"/>
        <charset val="1"/>
      </rPr>
      <t xml:space="preserve">CPI=FRED CPILFESL(1957-2018)+</t>
    </r>
    <r>
      <rPr>
        <sz val="9"/>
        <rFont val="WenQuanYi Zen Hei"/>
        <family val="2"/>
      </rPr>
      <t xml:space="preserve">公開紀錄延伸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淡紫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。政策步階與曲線倒掛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公開紀錄重建</t>
    </r>
    <r>
      <rPr>
        <sz val="9"/>
        <rFont val="Arial"/>
        <family val="0"/>
        <charset val="1"/>
      </rPr>
      <t xml:space="preserve">(07</t>
    </r>
    <r>
      <rPr>
        <sz val="9"/>
        <rFont val="WenQuanYi Zen Hei"/>
        <family val="2"/>
      </rPr>
      <t xml:space="preserve">表同方法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</si>
  <si>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b val="true"/>
        <sz val="9"/>
        <rFont val="Arial"/>
        <family val="0"/>
        <charset val="1"/>
      </rPr>
      <t xml:space="preserve">Work-from-back-end </t>
    </r>
    <r>
      <rPr>
        <b val="true"/>
        <sz val="9"/>
        <rFont val="WenQuanYi Zen Hei"/>
        <family val="2"/>
      </rPr>
      <t xml:space="preserve">校準紀錄</t>
    </r>
  </si>
  <si>
    <r>
      <rPr>
        <sz val="9"/>
        <rFont val="WenQuanYi Zen Hei"/>
        <family val="2"/>
      </rPr>
      <t xml:space="preserve">變體測試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仿</t>
    </r>
    <r>
      <rPr>
        <sz val="9"/>
        <rFont val="Arial"/>
        <family val="0"/>
        <charset val="1"/>
      </rPr>
      <t xml:space="preserve">R4.5.3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WA/WB/WC): A</t>
    </r>
    <r>
      <rPr>
        <sz val="9"/>
        <rFont val="WenQuanYi Zen Hei"/>
        <family val="2"/>
      </rPr>
      <t xml:space="preserve">基準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進</t>
    </r>
    <r>
      <rPr>
        <sz val="9"/>
        <rFont val="Arial"/>
        <family val="0"/>
        <charset val="1"/>
      </rPr>
      <t xml:space="preserve">70/</t>
    </r>
    <r>
      <rPr>
        <sz val="9"/>
        <rFont val="WenQuanYi Zen Hei"/>
        <family val="2"/>
      </rPr>
      <t xml:space="preserve">出</t>
    </r>
    <r>
      <rPr>
        <sz val="9"/>
        <rFont val="Arial"/>
        <family val="0"/>
        <charset val="1"/>
      </rPr>
      <t xml:space="preserve">&lt;70</t>
    </r>
    <r>
      <rPr>
        <sz val="9"/>
        <rFont val="WenQuanYi Zen Hei"/>
        <family val="2"/>
      </rPr>
      <t xml:space="preserve">即月</t>
    </r>
    <r>
      <rPr>
        <sz val="9"/>
        <rFont val="Arial"/>
        <family val="0"/>
        <charset val="1"/>
      </rPr>
      <t xml:space="preserve">: 40</t>
    </r>
    <r>
      <rPr>
        <sz val="9"/>
        <rFont val="WenQuanYi Zen Hei"/>
        <family val="2"/>
      </rPr>
      <t xml:space="preserve">筆 </t>
    </r>
    <r>
      <rPr>
        <sz val="9"/>
        <rFont val="Arial"/>
        <family val="0"/>
        <charset val="1"/>
      </rPr>
      <t xml:space="preserve">WinRate 62.5% | C</t>
    </r>
    <r>
      <rPr>
        <sz val="9"/>
        <rFont val="WenQuanYi Zen Hei"/>
        <family val="2"/>
      </rPr>
      <t xml:space="preserve">進</t>
    </r>
    <r>
      <rPr>
        <sz val="9"/>
        <rFont val="Arial"/>
        <family val="0"/>
        <charset val="1"/>
      </rPr>
      <t xml:space="preserve">70/</t>
    </r>
    <r>
      <rPr>
        <sz val="9"/>
        <rFont val="WenQuanYi Zen Hei"/>
        <family val="2"/>
      </rPr>
      <t xml:space="preserve">出</t>
    </r>
    <r>
      <rPr>
        <sz val="9"/>
        <rFont val="Arial"/>
        <family val="0"/>
        <charset val="1"/>
      </rPr>
      <t xml:space="preserve">&lt;65: 29</t>
    </r>
    <r>
      <rPr>
        <sz val="9"/>
        <rFont val="WenQuanYi Zen Hei"/>
        <family val="2"/>
      </rPr>
      <t xml:space="preserve">筆 </t>
    </r>
    <r>
      <rPr>
        <sz val="9"/>
        <rFont val="Arial"/>
        <family val="0"/>
        <charset val="1"/>
      </rPr>
      <t xml:space="preserve">69.0% | E</t>
    </r>
    <r>
      <rPr>
        <sz val="9"/>
        <rFont val="WenQuanYi Zen Hei"/>
        <family val="2"/>
      </rPr>
      <t xml:space="preserve">進</t>
    </r>
    <r>
      <rPr>
        <sz val="9"/>
        <rFont val="Arial"/>
        <family val="0"/>
        <charset val="1"/>
      </rPr>
      <t xml:space="preserve">70/</t>
    </r>
    <r>
      <rPr>
        <sz val="9"/>
        <rFont val="WenQuanYi Zen Hei"/>
        <family val="2"/>
      </rPr>
      <t xml:space="preserve">出</t>
    </r>
    <r>
      <rPr>
        <sz val="9"/>
        <rFont val="Arial"/>
        <family val="0"/>
        <charset val="1"/>
      </rPr>
      <t xml:space="preserve">&lt;65+</t>
    </r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月確認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採用</t>
    </r>
    <r>
      <rPr>
        <sz val="9"/>
        <rFont val="Arial"/>
        <family val="0"/>
        <charset val="1"/>
      </rPr>
      <t xml:space="preserve">): 16</t>
    </r>
    <r>
      <rPr>
        <sz val="9"/>
        <rFont val="WenQuanYi Zen Hei"/>
        <family val="2"/>
      </rPr>
      <t xml:space="preserve">筆 </t>
    </r>
    <r>
      <rPr>
        <sz val="9"/>
        <rFont val="Arial"/>
        <family val="0"/>
        <charset val="1"/>
      </rPr>
      <t xml:space="preserve">WinRate 93.8% CAGR 9.29% MaxDD -31.1% | </t>
    </r>
    <r>
      <rPr>
        <sz val="9"/>
        <rFont val="WenQuanYi Zen Hei"/>
        <family val="2"/>
      </rPr>
      <t xml:space="preserve">對照跌入</t>
    </r>
    <r>
      <rPr>
        <sz val="9"/>
        <rFont val="Arial"/>
        <family val="0"/>
        <charset val="1"/>
      </rPr>
      <t xml:space="preserve">HARD</t>
    </r>
    <r>
      <rPr>
        <sz val="9"/>
        <rFont val="WenQuanYi Zen Hei"/>
        <family val="2"/>
      </rPr>
      <t xml:space="preserve">才賣</t>
    </r>
    <r>
      <rPr>
        <sz val="9"/>
        <rFont val="Arial"/>
        <family val="0"/>
        <charset val="1"/>
      </rPr>
      <t xml:space="preserve">: 10</t>
    </r>
    <r>
      <rPr>
        <sz val="9"/>
        <rFont val="WenQuanYi Zen Hei"/>
        <family val="2"/>
      </rPr>
      <t xml:space="preserve">筆 </t>
    </r>
    <r>
      <rPr>
        <sz val="9"/>
        <rFont val="Arial"/>
        <family val="0"/>
        <charset val="1"/>
      </rPr>
      <t xml:space="preserve">90.0%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E</t>
    </r>
    <r>
      <rPr>
        <sz val="9"/>
        <rFont val="WenQuanYi Zen Hei"/>
        <family val="2"/>
      </rPr>
      <t xml:space="preserve">之「連續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月確認」即</t>
    </r>
    <r>
      <rPr>
        <sz val="9"/>
        <rFont val="Arial"/>
        <family val="0"/>
        <charset val="1"/>
      </rPr>
      <t xml:space="preserve">R4.5.3 T1</t>
    </r>
    <r>
      <rPr>
        <sz val="9"/>
        <rFont val="WenQuanYi Zen Hei"/>
        <family val="2"/>
      </rPr>
      <t xml:space="preserve">「連續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週過濾假破」之月度版。</t>
    </r>
  </si>
  <si>
    <t xml:space="preserve">校準驗證</t>
  </si>
  <si>
    <r>
      <rPr>
        <sz val="9"/>
        <rFont val="WenQuanYi Zen Hei"/>
        <family val="2"/>
      </rPr>
      <t xml:space="preserve">重疊年份與附件日度引擎一致</t>
    </r>
    <r>
      <rPr>
        <sz val="9"/>
        <rFont val="Arial"/>
        <family val="0"/>
        <charset val="1"/>
      </rPr>
      <t xml:space="preserve">: 2017</t>
    </r>
    <r>
      <rPr>
        <sz val="9"/>
        <rFont val="WenQuanYi Zen Hei"/>
        <family val="2"/>
      </rPr>
      <t xml:space="preserve">全年</t>
    </r>
    <r>
      <rPr>
        <sz val="9"/>
        <rFont val="Arial"/>
        <family val="0"/>
        <charset val="1"/>
      </rPr>
      <t xml:space="preserve">EASY(</t>
    </r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245/251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 | 2022</t>
    </r>
    <r>
      <rPr>
        <sz val="9"/>
        <rFont val="WenQuanYi Zen Hei"/>
        <family val="2"/>
      </rPr>
      <t xml:space="preserve">全年</t>
    </r>
    <r>
      <rPr>
        <sz val="9"/>
        <rFont val="Arial"/>
        <family val="0"/>
        <charset val="1"/>
      </rPr>
      <t xml:space="preserve">HARD/UNC,0</t>
    </r>
    <r>
      <rPr>
        <sz val="9"/>
        <rFont val="WenQuanYi Zen Hei"/>
        <family val="2"/>
      </rPr>
      <t xml:space="preserve">個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HARD 216/251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 | 2024</t>
    </r>
    <r>
      <rPr>
        <sz val="9"/>
        <rFont val="WenQuanYi Zen Hei"/>
        <family val="2"/>
      </rPr>
      <t xml:space="preserve">全年</t>
    </r>
    <r>
      <rPr>
        <sz val="9"/>
        <rFont val="Arial"/>
        <family val="0"/>
        <charset val="1"/>
      </rPr>
      <t xml:space="preserve">EASY(</t>
    </r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241/252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。七大牛市時段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捕捉率</t>
    </r>
    <r>
      <rPr>
        <sz val="9"/>
        <rFont val="Arial"/>
        <family val="0"/>
        <charset val="1"/>
      </rPr>
      <t xml:space="preserve">67-86%(1974-80</t>
    </r>
    <r>
      <rPr>
        <sz val="9"/>
        <rFont val="WenQuanYi Zen Hei"/>
        <family val="2"/>
      </rPr>
      <t xml:space="preserve">滯脹名義牛除外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該時段本非</t>
    </r>
    <r>
      <rPr>
        <sz val="9"/>
        <rFont val="Arial"/>
        <family val="0"/>
        <charset val="1"/>
      </rPr>
      <t xml:space="preserve">easy money, </t>
    </r>
    <r>
      <rPr>
        <sz val="9"/>
        <rFont val="WenQuanYi Zen Hei"/>
        <family val="2"/>
      </rPr>
      <t xml:space="preserve">引擎判定正確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</si>
  <si>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b val="true"/>
        <sz val="9"/>
        <rFont val="WenQuanYi Zen Hei"/>
        <family val="2"/>
      </rPr>
      <t xml:space="preserve">誠實揭露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代價與限制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</si>
  <si>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①校準為</t>
    </r>
    <r>
      <rPr>
        <sz val="9"/>
        <rFont val="Arial"/>
        <family val="0"/>
        <charset val="1"/>
      </rPr>
      <t xml:space="preserve">in-sample(work-from-back-end</t>
    </r>
    <r>
      <rPr>
        <sz val="9"/>
        <rFont val="WenQuanYi Zen Hei"/>
        <family val="2"/>
      </rPr>
      <t xml:space="preserve">之本質</t>
    </r>
    <r>
      <rPr>
        <sz val="9"/>
        <rFont val="Arial"/>
        <family val="0"/>
        <charset val="1"/>
      </rPr>
      <t xml:space="preserve">), </t>
    </r>
    <r>
      <rPr>
        <sz val="9"/>
        <rFont val="WenQuanYi Zen Hei"/>
        <family val="2"/>
      </rPr>
      <t xml:space="preserve">閾值經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年數據反覆調校</t>
    </r>
    <r>
      <rPr>
        <sz val="9"/>
        <rFont val="Arial"/>
        <family val="0"/>
        <charset val="1"/>
      </rPr>
      <t xml:space="preserve">; ②</t>
    </r>
    <r>
      <rPr>
        <sz val="9"/>
        <rFont val="WenQuanYi Zen Hei"/>
        <family val="2"/>
      </rPr>
      <t xml:space="preserve">策略</t>
    </r>
    <r>
      <rPr>
        <sz val="9"/>
        <rFont val="Arial"/>
        <family val="0"/>
        <charset val="1"/>
      </rPr>
      <t xml:space="preserve">CAGR 9.3%</t>
    </r>
    <r>
      <rPr>
        <sz val="9"/>
        <rFont val="WenQuanYi Zen Hei"/>
        <family val="2"/>
      </rPr>
      <t xml:space="preserve">低於買入持有</t>
    </r>
    <r>
      <rPr>
        <sz val="9"/>
        <rFont val="Arial"/>
        <family val="0"/>
        <charset val="1"/>
      </rPr>
      <t xml:space="preserve">12.3%, </t>
    </r>
    <r>
      <rPr>
        <sz val="9"/>
        <rFont val="WenQuanYi Zen Hei"/>
        <family val="2"/>
      </rPr>
      <t xml:space="preserve">換取</t>
    </r>
    <r>
      <rPr>
        <sz val="9"/>
        <rFont val="Arial"/>
        <family val="0"/>
        <charset val="1"/>
      </rPr>
      <t xml:space="preserve">MaxDD</t>
    </r>
    <r>
      <rPr>
        <sz val="9"/>
        <rFont val="WenQuanYi Zen Hei"/>
        <family val="2"/>
      </rPr>
      <t xml:space="preserve">減半</t>
    </r>
    <r>
      <rPr>
        <sz val="9"/>
        <rFont val="Arial"/>
        <family val="0"/>
        <charset val="1"/>
      </rPr>
      <t xml:space="preserve">(-31% vs -50%)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93.8%</t>
    </r>
    <r>
      <rPr>
        <sz val="9"/>
        <rFont val="WenQuanYi Zen Hei"/>
        <family val="2"/>
      </rPr>
      <t xml:space="preserve">勝率</t>
    </r>
    <r>
      <rPr>
        <sz val="9"/>
        <rFont val="Arial"/>
        <family val="0"/>
        <charset val="1"/>
      </rPr>
      <t xml:space="preserve">; ③</t>
    </r>
    <r>
      <rPr>
        <sz val="9"/>
        <rFont val="WenQuanYi Zen Hei"/>
        <family val="2"/>
      </rPr>
      <t xml:space="preserve">現金期間報酬記</t>
    </r>
    <r>
      <rPr>
        <sz val="9"/>
        <rFont val="Arial"/>
        <family val="0"/>
        <charset val="1"/>
      </rPr>
      <t xml:space="preserve">0%(</t>
    </r>
    <r>
      <rPr>
        <sz val="9"/>
        <rFont val="WenQuanYi Zen Hei"/>
        <family val="2"/>
      </rPr>
      <t xml:space="preserve">保守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未計國庫券利息</t>
    </r>
    <r>
      <rPr>
        <sz val="9"/>
        <rFont val="Arial"/>
        <family val="0"/>
        <charset val="1"/>
      </rPr>
      <t xml:space="preserve">); ④2025/10</t>
    </r>
    <r>
      <rPr>
        <sz val="9"/>
        <rFont val="WenQuanYi Zen Hei"/>
        <family val="2"/>
      </rPr>
      <t xml:space="preserve">後市場數據為近似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代理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淡紫標示</t>
    </r>
    <r>
      <rPr>
        <sz val="9"/>
        <rFont val="Arial"/>
        <family val="0"/>
        <charset val="1"/>
      </rPr>
      <t xml:space="preserve">); ⑤</t>
    </r>
    <r>
      <rPr>
        <sz val="9"/>
        <rFont val="WenQuanYi Zen Hei"/>
        <family val="2"/>
      </rPr>
      <t xml:space="preserve">月度訊號對</t>
    </r>
    <r>
      <rPr>
        <sz val="9"/>
        <rFont val="Arial"/>
        <family val="0"/>
        <charset val="1"/>
      </rPr>
      <t xml:space="preserve">1987/2020</t>
    </r>
    <r>
      <rPr>
        <sz val="9"/>
        <rFont val="WenQuanYi Zen Hei"/>
        <family val="2"/>
      </rPr>
      <t xml:space="preserve">型單月崩跌僅能事後離場。</t>
    </r>
  </si>
  <si>
    <t xml:space="preserve">新工作表</t>
  </si>
  <si>
    <r>
      <rPr>
        <sz val="9"/>
        <rFont val="Arial"/>
        <family val="0"/>
        <charset val="1"/>
      </rPr>
      <t xml:space="preserve">10_</t>
    </r>
    <r>
      <rPr>
        <sz val="9"/>
        <rFont val="WenQuanYi Zen Hei"/>
        <family val="2"/>
      </rPr>
      <t xml:space="preserve">百大指標庫 </t>
    </r>
    <r>
      <rPr>
        <sz val="9"/>
        <rFont val="Arial"/>
        <family val="0"/>
        <charset val="1"/>
      </rPr>
      <t xml:space="preserve">| 11_50</t>
    </r>
    <r>
      <rPr>
        <sz val="9"/>
        <rFont val="WenQuanYi Zen Hei"/>
        <family val="2"/>
      </rPr>
      <t xml:space="preserve">年月度引擎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活公式</t>
    </r>
    <r>
      <rPr>
        <sz val="9"/>
        <rFont val="Arial"/>
        <family val="0"/>
        <charset val="1"/>
      </rPr>
      <t xml:space="preserve">) | 12_</t>
    </r>
    <r>
      <rPr>
        <sz val="9"/>
        <rFont val="WenQuanYi Zen Hei"/>
        <family val="2"/>
      </rPr>
      <t xml:space="preserve">好表現時段驗證 </t>
    </r>
    <r>
      <rPr>
        <sz val="9"/>
        <rFont val="Arial"/>
        <family val="0"/>
        <charset val="1"/>
      </rPr>
      <t xml:space="preserve">| 13_</t>
    </r>
    <r>
      <rPr>
        <sz val="9"/>
        <rFont val="WenQuanYi Zen Hei"/>
        <family val="2"/>
      </rPr>
      <t xml:space="preserve">策略回測交易 </t>
    </r>
    <r>
      <rPr>
        <sz val="9"/>
        <rFont val="Arial"/>
        <family val="0"/>
        <charset val="1"/>
      </rPr>
      <t xml:space="preserve">| 14_WinRate</t>
    </r>
    <r>
      <rPr>
        <sz val="9"/>
        <rFont val="WenQuanYi Zen Hei"/>
        <family val="2"/>
      </rPr>
      <t xml:space="preserve">摘要。原</t>
    </r>
    <r>
      <rPr>
        <sz val="9"/>
        <rFont val="Arial"/>
        <family val="0"/>
        <charset val="1"/>
      </rPr>
      <t xml:space="preserve">R4.5.3</t>
    </r>
    <r>
      <rPr>
        <sz val="9"/>
        <rFont val="WenQuanYi Zen Hei"/>
        <family val="2"/>
      </rPr>
      <t xml:space="preserve">各表未作任何改動。</t>
    </r>
  </si>
  <si>
    <r>
      <rPr>
        <sz val="9"/>
        <rFont val="WenQuanYi Zen Hei"/>
        <family val="2"/>
      </rPr>
      <t xml:space="preserve">綠</t>
    </r>
    <r>
      <rPr>
        <sz val="9"/>
        <rFont val="Arial"/>
        <family val="0"/>
        <charset val="1"/>
      </rPr>
      <t xml:space="preserve">=EASY </t>
    </r>
    <r>
      <rPr>
        <sz val="9"/>
        <rFont val="WenQuanYi Zen Hei"/>
        <family val="2"/>
      </rPr>
      <t xml:space="preserve">黃</t>
    </r>
    <r>
      <rPr>
        <sz val="9"/>
        <rFont val="Arial"/>
        <family val="0"/>
        <charset val="1"/>
      </rPr>
      <t xml:space="preserve">=UNCERTAIN </t>
    </r>
    <r>
      <rPr>
        <sz val="9"/>
        <rFont val="WenQuanYi Zen Hei"/>
        <family val="2"/>
      </rPr>
      <t xml:space="preserve">紅</t>
    </r>
    <r>
      <rPr>
        <sz val="9"/>
        <rFont val="Arial"/>
        <family val="0"/>
        <charset val="1"/>
      </rPr>
      <t xml:space="preserve">=HARD | </t>
    </r>
    <r>
      <rPr>
        <sz val="9"/>
        <rFont val="WenQuanYi Zen Hei"/>
        <family val="2"/>
      </rPr>
      <t xml:space="preserve">淡紫底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近似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代理數據 </t>
    </r>
    <r>
      <rPr>
        <sz val="9"/>
        <rFont val="Arial"/>
        <family val="0"/>
        <charset val="1"/>
      </rPr>
      <t xml:space="preserve">| </t>
    </r>
    <r>
      <rPr>
        <sz val="9"/>
        <rFont val="WenQuanYi Zen Hei"/>
        <family val="2"/>
      </rPr>
      <t xml:space="preserve">藍字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可輸入 </t>
    </r>
    <r>
      <rPr>
        <sz val="9"/>
        <rFont val="Arial"/>
        <family val="0"/>
        <charset val="1"/>
      </rPr>
      <t xml:space="preserve">| </t>
    </r>
    <r>
      <rPr>
        <sz val="9"/>
        <rFont val="WenQuanYi Zen Hei"/>
        <family val="2"/>
      </rPr>
      <t xml:space="preserve">引擎公式全部活算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修改</t>
    </r>
    <r>
      <rPr>
        <sz val="9"/>
        <rFont val="Arial"/>
        <family val="0"/>
        <charset val="1"/>
      </rPr>
      <t xml:space="preserve">11</t>
    </r>
    <r>
      <rPr>
        <sz val="9"/>
        <rFont val="WenQuanYi Zen Hei"/>
        <family val="2"/>
      </rPr>
      <t xml:space="preserve">表原始數據欄即全表重算。</t>
    </r>
  </si>
  <si>
    <r>
      <rPr>
        <b val="true"/>
        <sz val="10"/>
        <rFont val="WenQuanYi Zen Hei"/>
        <family val="2"/>
      </rPr>
      <t xml:space="preserve">百大量化指標庫 </t>
    </r>
    <r>
      <rPr>
        <b val="true"/>
        <sz val="10"/>
        <rFont val="Arial"/>
        <family val="0"/>
        <charset val="1"/>
      </rPr>
      <t xml:space="preserve">R5.0 | </t>
    </r>
    <r>
      <rPr>
        <b val="true"/>
        <sz val="10"/>
        <rFont val="WenQuanYi Zen Hei"/>
        <family val="2"/>
      </rPr>
      <t xml:space="preserve">以</t>
    </r>
    <r>
      <rPr>
        <b val="true"/>
        <sz val="10"/>
        <rFont val="Arial"/>
        <family val="0"/>
        <charset val="1"/>
      </rPr>
      <t xml:space="preserve">R4.5.3</t>
    </r>
    <r>
      <rPr>
        <b val="true"/>
        <sz val="10"/>
        <rFont val="WenQuanYi Zen Hei"/>
        <family val="2"/>
      </rPr>
      <t xml:space="preserve">之</t>
    </r>
    <r>
      <rPr>
        <b val="true"/>
        <sz val="10"/>
        <rFont val="Arial"/>
        <family val="0"/>
        <charset val="1"/>
      </rPr>
      <t xml:space="preserve">18</t>
    </r>
    <r>
      <rPr>
        <b val="true"/>
        <sz val="10"/>
        <rFont val="WenQuanYi Zen Hei"/>
        <family val="2"/>
      </rPr>
      <t xml:space="preserve">項為基礎擴展至</t>
    </r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WenQuanYi Zen Hei"/>
        <family val="2"/>
      </rPr>
      <t xml:space="preserve">項 </t>
    </r>
    <r>
      <rPr>
        <b val="true"/>
        <sz val="10"/>
        <rFont val="Arial"/>
        <family val="0"/>
        <charset val="1"/>
      </rPr>
      <t xml:space="preserve">| </t>
    </r>
    <r>
      <rPr>
        <b val="true"/>
        <sz val="10"/>
        <rFont val="WenQuanYi Zen Hei"/>
        <family val="2"/>
      </rPr>
      <t xml:space="preserve">排名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WenQuanYi Zen Hei"/>
        <family val="2"/>
      </rPr>
      <t xml:space="preserve">重要性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制度判別力</t>
    </r>
    <r>
      <rPr>
        <b val="true"/>
        <sz val="10"/>
        <rFont val="Arial"/>
        <family val="0"/>
        <charset val="1"/>
      </rPr>
      <t xml:space="preserve">/50</t>
    </r>
    <r>
      <rPr>
        <b val="true"/>
        <sz val="10"/>
        <rFont val="WenQuanYi Zen Hei"/>
        <family val="2"/>
      </rPr>
      <t xml:space="preserve">年證據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領先性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由高至低 </t>
    </r>
    <r>
      <rPr>
        <b val="true"/>
        <sz val="10"/>
        <rFont val="Arial"/>
        <family val="0"/>
        <charset val="1"/>
      </rPr>
      <t xml:space="preserve">| </t>
    </r>
    <r>
      <rPr>
        <b val="true"/>
        <sz val="10"/>
        <rFont val="WenQuanYi Zen Hei"/>
        <family val="2"/>
      </rPr>
      <t xml:space="preserve">全部可用客觀數據量化 </t>
    </r>
    <r>
      <rPr>
        <b val="true"/>
        <sz val="10"/>
        <rFont val="Arial"/>
        <family val="0"/>
        <charset val="1"/>
      </rPr>
      <t xml:space="preserve">| </t>
    </r>
    <r>
      <rPr>
        <b val="true"/>
        <sz val="10"/>
        <rFont val="WenQuanYi Zen Hei"/>
        <family val="2"/>
      </rPr>
      <t xml:space="preserve">權重分層</t>
    </r>
    <r>
      <rPr>
        <b val="true"/>
        <sz val="10"/>
        <rFont val="Arial"/>
        <family val="0"/>
        <charset val="1"/>
      </rPr>
      <t xml:space="preserve">: 1-10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4.0 / 11-20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2.0 / 21-40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1.0 / 41-70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0.5 / 71-90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0.2 / 91-100</t>
    </r>
    <r>
      <rPr>
        <b val="true"/>
        <sz val="10"/>
        <rFont val="WenQuanYi Zen Hei"/>
        <family val="2"/>
      </rPr>
      <t xml:space="preserve">名</t>
    </r>
    <r>
      <rPr>
        <b val="true"/>
        <sz val="10"/>
        <rFont val="Arial"/>
        <family val="0"/>
        <charset val="1"/>
      </rPr>
      <t xml:space="preserve">0.1, </t>
    </r>
    <r>
      <rPr>
        <b val="true"/>
        <sz val="10"/>
        <rFont val="WenQuanYi Zen Hei"/>
        <family val="2"/>
      </rPr>
      <t xml:space="preserve">合計</t>
    </r>
    <r>
      <rPr>
        <b val="true"/>
        <sz val="10"/>
        <rFont val="Arial"/>
        <family val="0"/>
        <charset val="1"/>
      </rPr>
      <t xml:space="preserve">100</t>
    </r>
  </si>
  <si>
    <t xml:space="preserve">排名</t>
  </si>
  <si>
    <t xml:space="preserve">量化定義</t>
  </si>
  <si>
    <r>
      <rPr>
        <b val="true"/>
        <sz val="10"/>
        <rFont val="Arial"/>
        <family val="0"/>
        <charset val="1"/>
      </rPr>
      <t xml:space="preserve">EASY</t>
    </r>
    <r>
      <rPr>
        <b val="true"/>
        <sz val="10"/>
        <rFont val="WenQuanYi Zen Hei"/>
        <family val="2"/>
      </rPr>
      <t xml:space="preserve">區</t>
    </r>
  </si>
  <si>
    <r>
      <rPr>
        <b val="true"/>
        <sz val="10"/>
        <rFont val="Arial"/>
        <family val="0"/>
        <charset val="1"/>
      </rPr>
      <t xml:space="preserve">UNCERTAIN</t>
    </r>
    <r>
      <rPr>
        <b val="true"/>
        <sz val="10"/>
        <rFont val="WenQuanYi Zen Hei"/>
        <family val="2"/>
      </rPr>
      <t xml:space="preserve">區</t>
    </r>
  </si>
  <si>
    <r>
      <rPr>
        <b val="true"/>
        <sz val="10"/>
        <rFont val="Arial"/>
        <family val="0"/>
        <charset val="1"/>
      </rPr>
      <t xml:space="preserve">HARD</t>
    </r>
    <r>
      <rPr>
        <b val="true"/>
        <sz val="10"/>
        <rFont val="WenQuanYi Zen Hei"/>
        <family val="2"/>
      </rPr>
      <t xml:space="preserve">區</t>
    </r>
  </si>
  <si>
    <r>
      <rPr>
        <b val="true"/>
        <sz val="10"/>
        <rFont val="WenQuanYi Zen Hei"/>
        <family val="2"/>
      </rPr>
      <t xml:space="preserve">權重</t>
    </r>
    <r>
      <rPr>
        <b val="true"/>
        <sz val="10"/>
        <rFont val="Arial"/>
        <family val="0"/>
        <charset val="1"/>
      </rPr>
      <t xml:space="preserve">%</t>
    </r>
  </si>
  <si>
    <r>
      <rPr>
        <b val="true"/>
        <sz val="10"/>
        <rFont val="WenQuanYi Zen Hei"/>
        <family val="2"/>
      </rPr>
      <t xml:space="preserve">領先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滯後</t>
    </r>
  </si>
  <si>
    <t xml:space="preserve">數據來源</t>
  </si>
  <si>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年歷史</t>
    </r>
  </si>
  <si>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年引擎</t>
    </r>
  </si>
  <si>
    <r>
      <rPr>
        <sz val="9"/>
        <rFont val="WenQuanYi Zen Hei"/>
        <family val="2"/>
      </rPr>
      <t xml:space="preserve">技術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趨勢</t>
    </r>
  </si>
  <si>
    <r>
      <rPr>
        <b val="true"/>
        <sz val="9"/>
        <rFont val="WenQuanYi Zen Hei"/>
        <family val="2"/>
      </rPr>
      <t xml:space="preserve">指數 </t>
    </r>
    <r>
      <rPr>
        <b val="true"/>
        <sz val="9"/>
        <rFont val="Arial"/>
        <family val="0"/>
        <charset val="1"/>
      </rPr>
      <t xml:space="preserve">vs 40</t>
    </r>
    <r>
      <rPr>
        <b val="true"/>
        <sz val="9"/>
        <rFont val="WenQuanYi Zen Hei"/>
        <family val="2"/>
      </rPr>
      <t xml:space="preserve">週</t>
    </r>
    <r>
      <rPr>
        <b val="true"/>
        <sz val="9"/>
        <rFont val="Arial"/>
        <family val="0"/>
        <charset val="1"/>
      </rPr>
      <t xml:space="preserve">(200</t>
    </r>
    <r>
      <rPr>
        <b val="true"/>
        <sz val="9"/>
        <rFont val="WenQuanYi Zen Hei"/>
        <family val="2"/>
      </rPr>
      <t xml:space="preserve">日</t>
    </r>
    <r>
      <rPr>
        <b val="true"/>
        <sz val="9"/>
        <rFont val="Arial"/>
        <family val="0"/>
        <charset val="1"/>
      </rPr>
      <t xml:space="preserve">)</t>
    </r>
    <r>
      <rPr>
        <b val="true"/>
        <sz val="9"/>
        <rFont val="WenQuanYi Zen Hei"/>
        <family val="2"/>
      </rPr>
      <t xml:space="preserve">均線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</si>
  <si>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收盤價相對</t>
    </r>
    <r>
      <rPr>
        <sz val="9"/>
        <rFont val="Arial"/>
        <family val="0"/>
        <charset val="1"/>
      </rPr>
      <t xml:space="preserve">40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SMA</t>
    </r>
    <r>
      <rPr>
        <sz val="9"/>
        <rFont val="WenQuanYi Zen Hei"/>
        <family val="2"/>
      </rPr>
      <t xml:space="preserve">位置及斜率</t>
    </r>
  </si>
  <si>
    <r>
      <rPr>
        <sz val="9"/>
        <rFont val="WenQuanYi Zen Hei"/>
        <family val="2"/>
      </rPr>
      <t xml:space="preserve">收巿</t>
    </r>
    <r>
      <rPr>
        <sz val="9"/>
        <rFont val="Arial"/>
        <family val="0"/>
        <charset val="1"/>
      </rPr>
      <t xml:space="preserve">&gt;40</t>
    </r>
    <r>
      <rPr>
        <sz val="9"/>
        <rFont val="WenQuanYi Zen Hei"/>
        <family val="2"/>
      </rPr>
      <t xml:space="preserve">週線且上斜</t>
    </r>
  </si>
  <si>
    <r>
      <rPr>
        <sz val="9"/>
        <rFont val="Arial"/>
        <family val="0"/>
        <charset val="1"/>
      </rPr>
      <t xml:space="preserve">±2%</t>
    </r>
    <r>
      <rPr>
        <sz val="9"/>
        <rFont val="WenQuanYi Zen Hei"/>
        <family val="2"/>
      </rPr>
      <t xml:space="preserve">拉鋸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單週失守未連續</t>
    </r>
  </si>
  <si>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週收於線下或均線下斜</t>
    </r>
  </si>
  <si>
    <r>
      <rPr>
        <sz val="9"/>
        <rFont val="WenQuanYi Zen Hei"/>
        <family val="2"/>
      </rPr>
      <t xml:space="preserve">同步至輕微滯後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制度判別最穩健單一規則</t>
    </r>
  </si>
  <si>
    <r>
      <rPr>
        <sz val="9"/>
        <rFont val="WenQuanYi Zen Hei"/>
        <family val="2"/>
      </rPr>
      <t xml:space="preserve">自家週線圖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任何行情</t>
    </r>
  </si>
  <si>
    <t xml:space="preserve">是</t>
  </si>
  <si>
    <r>
      <rPr>
        <sz val="9"/>
        <rFont val="Arial"/>
        <family val="0"/>
        <charset val="1"/>
      </rPr>
      <t xml:space="preserve">T-TREND</t>
    </r>
    <r>
      <rPr>
        <sz val="9"/>
        <rFont val="WenQuanYi Zen Hei"/>
        <family val="2"/>
      </rPr>
      <t xml:space="preserve">同族</t>
    </r>
  </si>
  <si>
    <t xml:space="preserve">M1</t>
  </si>
  <si>
    <r>
      <rPr>
        <sz val="9"/>
        <rFont val="WenQuanYi Zen Hei"/>
        <family val="2"/>
      </rPr>
      <t xml:space="preserve">月線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SMA</t>
    </r>
    <r>
      <rPr>
        <sz val="9"/>
        <rFont val="WenQuanYi Zen Hei"/>
        <family val="2"/>
      </rPr>
      <t xml:space="preserve">制度訊號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</si>
  <si>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月收盤 </t>
    </r>
    <r>
      <rPr>
        <sz val="9"/>
        <rFont val="Arial"/>
        <family val="0"/>
        <charset val="1"/>
      </rPr>
      <t xml:space="preserve">vs 10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SMA (Faber 2007), </t>
    </r>
    <r>
      <rPr>
        <sz val="9"/>
        <rFont val="WenQuanYi Zen Hei"/>
        <family val="2"/>
      </rPr>
      <t xml:space="preserve">月度版</t>
    </r>
    <r>
      <rPr>
        <sz val="9"/>
        <rFont val="Arial"/>
        <family val="0"/>
        <charset val="1"/>
      </rPr>
      <t xml:space="preserve">T1</t>
    </r>
  </si>
  <si>
    <r>
      <rPr>
        <sz val="9"/>
        <rFont val="WenQuanYi Zen Hei"/>
        <family val="2"/>
      </rPr>
      <t xml:space="preserve">月收</t>
    </r>
    <r>
      <rPr>
        <sz val="9"/>
        <rFont val="Arial"/>
        <family val="0"/>
        <charset val="1"/>
      </rPr>
      <t xml:space="preserve">&gt;10M SMA&gt;</t>
    </r>
    <r>
      <rPr>
        <sz val="9"/>
        <rFont val="WenQuanYi Zen Hei"/>
        <family val="2"/>
      </rPr>
      <t xml:space="preserve">上月且乖離</t>
    </r>
    <r>
      <rPr>
        <sz val="9"/>
        <rFont val="Arial"/>
        <family val="0"/>
        <charset val="1"/>
      </rPr>
      <t xml:space="preserve">&gt;+2%</t>
    </r>
  </si>
  <si>
    <r>
      <rPr>
        <sz val="9"/>
        <rFont val="WenQuanYi Zen Hei"/>
        <family val="2"/>
      </rPr>
      <t xml:space="preserve">乖離</t>
    </r>
    <r>
      <rPr>
        <sz val="9"/>
        <rFont val="Arial"/>
        <family val="0"/>
        <charset val="1"/>
      </rPr>
      <t xml:space="preserve">±2%</t>
    </r>
    <r>
      <rPr>
        <sz val="9"/>
        <rFont val="WenQuanYi Zen Hei"/>
        <family val="2"/>
      </rPr>
      <t xml:space="preserve">內</t>
    </r>
  </si>
  <si>
    <r>
      <rPr>
        <sz val="9"/>
        <rFont val="WenQuanYi Zen Hei"/>
        <family val="2"/>
      </rPr>
      <t xml:space="preserve">月收</t>
    </r>
    <r>
      <rPr>
        <sz val="9"/>
        <rFont val="Arial"/>
        <family val="0"/>
        <charset val="1"/>
      </rPr>
      <t xml:space="preserve">&lt;10M SMA</t>
    </r>
  </si>
  <si>
    <r>
      <rPr>
        <sz val="9"/>
        <rFont val="WenQuanYi Zen Hei"/>
        <family val="2"/>
      </rPr>
      <t xml:space="preserve">同步</t>
    </r>
    <r>
      <rPr>
        <sz val="9"/>
        <rFont val="Arial"/>
        <family val="0"/>
        <charset val="1"/>
      </rPr>
      <t xml:space="preserve">; 50</t>
    </r>
    <r>
      <rPr>
        <sz val="9"/>
        <rFont val="WenQuanYi Zen Hei"/>
        <family val="2"/>
      </rPr>
      <t xml:space="preserve">年回測本引擎主趨勢子分</t>
    </r>
  </si>
  <si>
    <t xml:space="preserve">月收盤自算</t>
  </si>
  <si>
    <r>
      <rPr>
        <sz val="9"/>
        <rFont val="Arial"/>
        <family val="0"/>
        <charset val="1"/>
      </rPr>
      <t xml:space="preserve">✔ TREND(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30)</t>
    </r>
  </si>
  <si>
    <r>
      <rPr>
        <b val="true"/>
        <sz val="9"/>
        <rFont val="WenQuanYi Zen Hei"/>
        <family val="2"/>
      </rPr>
      <t xml:space="preserve">距</t>
    </r>
    <r>
      <rPr>
        <b val="true"/>
        <sz val="9"/>
        <rFont val="Arial"/>
        <family val="0"/>
        <charset val="1"/>
      </rPr>
      <t xml:space="preserve">52</t>
    </r>
    <r>
      <rPr>
        <b val="true"/>
        <sz val="9"/>
        <rFont val="WenQuanYi Zen Hei"/>
        <family val="2"/>
      </rPr>
      <t xml:space="preserve">週高位回撤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</si>
  <si>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現價</t>
    </r>
    <r>
      <rPr>
        <sz val="9"/>
        <rFont val="Arial"/>
        <family val="0"/>
        <charset val="1"/>
      </rPr>
      <t xml:space="preserve">/52</t>
    </r>
    <r>
      <rPr>
        <sz val="9"/>
        <rFont val="WenQuanYi Zen Hei"/>
        <family val="2"/>
      </rPr>
      <t xml:space="preserve">週最高收盤</t>
    </r>
    <r>
      <rPr>
        <sz val="9"/>
        <rFont val="Arial"/>
        <family val="0"/>
        <charset val="1"/>
      </rPr>
      <t xml:space="preserve">)-1</t>
    </r>
  </si>
  <si>
    <t xml:space="preserve">&gt; -6%</t>
  </si>
  <si>
    <t xml:space="preserve">≤ -15%</t>
  </si>
  <si>
    <r>
      <rPr>
        <sz val="9"/>
        <rFont val="WenQuanYi Zen Hei"/>
        <family val="2"/>
      </rPr>
      <t xml:space="preserve">同步</t>
    </r>
    <r>
      <rPr>
        <sz val="9"/>
        <rFont val="Arial"/>
        <family val="0"/>
        <charset val="1"/>
      </rPr>
      <t xml:space="preserve">; -15%</t>
    </r>
    <r>
      <rPr>
        <sz val="9"/>
        <rFont val="WenQuanYi Zen Hei"/>
        <family val="2"/>
      </rPr>
      <t xml:space="preserve">線僅真熊觸發</t>
    </r>
  </si>
  <si>
    <r>
      <rPr>
        <sz val="9"/>
        <rFont val="Arial"/>
        <family val="0"/>
        <charset val="1"/>
      </rPr>
      <t xml:space="preserve">T-TREND</t>
    </r>
    <r>
      <rPr>
        <sz val="9"/>
        <rFont val="WenQuanYi Zen Hei"/>
        <family val="2"/>
      </rPr>
      <t xml:space="preserve">輔助</t>
    </r>
  </si>
  <si>
    <r>
      <rPr>
        <b val="true"/>
        <sz val="9"/>
        <rFont val="WenQuanYi Zen Hei"/>
        <family val="2"/>
      </rPr>
      <t xml:space="preserve">成份股</t>
    </r>
    <r>
      <rPr>
        <b val="true"/>
        <sz val="9"/>
        <rFont val="Arial"/>
        <family val="0"/>
        <charset val="1"/>
      </rPr>
      <t xml:space="preserve">&gt;200</t>
    </r>
    <r>
      <rPr>
        <b val="true"/>
        <sz val="9"/>
        <rFont val="WenQuanYi Zen Hei"/>
        <family val="2"/>
      </rPr>
      <t xml:space="preserve">日線比例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</si>
  <si>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指數成份股中收於</t>
    </r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日線上比例</t>
    </r>
  </si>
  <si>
    <r>
      <rPr>
        <sz val="9"/>
        <rFont val="Arial"/>
        <family val="0"/>
        <charset val="1"/>
      </rPr>
      <t xml:space="preserve">&gt;60%</t>
    </r>
    <r>
      <rPr>
        <sz val="9"/>
        <rFont val="WenQuanYi Zen Hei"/>
        <family val="2"/>
      </rPr>
      <t xml:space="preserve">且回升</t>
    </r>
  </si>
  <si>
    <r>
      <rPr>
        <sz val="9"/>
        <rFont val="Arial"/>
        <family val="0"/>
        <charset val="1"/>
      </rPr>
      <t xml:space="preserve">40-60%</t>
    </r>
    <r>
      <rPr>
        <sz val="9"/>
        <rFont val="WenQuanYi Zen Hei"/>
        <family val="2"/>
      </rPr>
      <t xml:space="preserve">或自高位急降</t>
    </r>
  </si>
  <si>
    <r>
      <rPr>
        <sz val="9"/>
        <rFont val="Arial"/>
        <family val="0"/>
        <charset val="1"/>
      </rPr>
      <t xml:space="preserve">&lt;40%</t>
    </r>
    <r>
      <rPr>
        <sz val="9"/>
        <rFont val="WenQuanYi Zen Hei"/>
        <family val="2"/>
      </rPr>
      <t xml:space="preserve">且下行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</si>
  <si>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1-4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; 2021</t>
    </r>
    <r>
      <rPr>
        <sz val="9"/>
        <rFont val="WenQuanYi Zen Hei"/>
        <family val="2"/>
      </rPr>
      <t xml:space="preserve">年中已崩</t>
    </r>
    <r>
      <rPr>
        <sz val="9"/>
        <rFont val="Arial"/>
        <family val="0"/>
        <charset val="1"/>
      </rPr>
      <t xml:space="preserve">=2022</t>
    </r>
    <r>
      <rPr>
        <sz val="9"/>
        <rFont val="WenQuanYi Zen Hei"/>
        <family val="2"/>
      </rPr>
      <t xml:space="preserve">最早預警</t>
    </r>
  </si>
  <si>
    <t xml:space="preserve">Barchart $NDXA200R</t>
  </si>
  <si>
    <r>
      <rPr>
        <sz val="9"/>
        <rFont val="WenQuanYi Zen Hei"/>
        <family val="2"/>
      </rPr>
      <t xml:space="preserve">部分</t>
    </r>
    <r>
      <rPr>
        <sz val="9"/>
        <rFont val="Arial"/>
        <family val="0"/>
        <charset val="1"/>
      </rPr>
      <t xml:space="preserve">(1990s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</si>
  <si>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原</t>
    </r>
    <r>
      <rPr>
        <sz val="9"/>
        <rFont val="Arial"/>
        <family val="0"/>
        <charset val="1"/>
      </rPr>
      <t xml:space="preserve">18</t>
    </r>
  </si>
  <si>
    <r>
      <rPr>
        <b val="true"/>
        <sz val="9"/>
        <rFont val="WenQuanYi Zen Hei"/>
        <family val="2"/>
      </rPr>
      <t xml:space="preserve">高收益債利差 </t>
    </r>
    <r>
      <rPr>
        <b val="true"/>
        <sz val="9"/>
        <rFont val="Arial"/>
        <family val="0"/>
        <charset val="1"/>
      </rPr>
      <t xml:space="preserve">HY OAS 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</si>
  <si>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t xml:space="preserve">ICE BofA US High Yield OAS (bp)</t>
  </si>
  <si>
    <r>
      <rPr>
        <sz val="9"/>
        <rFont val="Arial"/>
        <family val="0"/>
        <charset val="1"/>
      </rPr>
      <t xml:space="preserve">&lt;350bp</t>
    </r>
    <r>
      <rPr>
        <sz val="9"/>
        <rFont val="WenQuanYi Zen Hei"/>
        <family val="2"/>
      </rPr>
      <t xml:space="preserve">且收窄</t>
    </r>
  </si>
  <si>
    <r>
      <rPr>
        <sz val="9"/>
        <rFont val="Arial"/>
        <family val="0"/>
        <charset val="1"/>
      </rPr>
      <t xml:space="preserve">350-450bp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週急闊</t>
    </r>
    <r>
      <rPr>
        <sz val="9"/>
        <rFont val="Arial"/>
        <family val="0"/>
        <charset val="1"/>
      </rPr>
      <t xml:space="preserve">&gt;+50bp</t>
    </r>
  </si>
  <si>
    <r>
      <rPr>
        <sz val="9"/>
        <rFont val="Arial"/>
        <family val="0"/>
        <charset val="1"/>
      </rPr>
      <t xml:space="preserve">&gt;450bp</t>
    </r>
    <r>
      <rPr>
        <sz val="9"/>
        <rFont val="WenQuanYi Zen Hei"/>
        <family val="2"/>
      </rPr>
      <t xml:space="preserve">且走闊</t>
    </r>
  </si>
  <si>
    <r>
      <rPr>
        <sz val="9"/>
        <rFont val="WenQuanYi Zen Hei"/>
        <family val="2"/>
      </rPr>
      <t xml:space="preserve">同步至領先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股巿測謊機</t>
    </r>
  </si>
  <si>
    <r>
      <rPr>
        <sz val="9"/>
        <rFont val="WenQuanYi Zen Hei"/>
        <family val="2"/>
      </rPr>
      <t xml:space="preserve">部分</t>
    </r>
    <r>
      <rPr>
        <sz val="9"/>
        <rFont val="Arial"/>
        <family val="0"/>
        <charset val="1"/>
      </rPr>
      <t xml:space="preserve">(1996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</si>
  <si>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✔ CREDIT-B(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20)</t>
    </r>
  </si>
  <si>
    <t xml:space="preserve">C3</t>
  </si>
  <si>
    <r>
      <rPr>
        <sz val="9"/>
        <rFont val="Arial"/>
        <family val="0"/>
        <charset val="1"/>
      </rPr>
      <t xml:space="preserve">BAA-AAA</t>
    </r>
    <r>
      <rPr>
        <sz val="9"/>
        <rFont val="WenQuanYi Zen Hei"/>
        <family val="2"/>
      </rPr>
      <t xml:space="preserve">投資級信用利差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</si>
  <si>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Moody's BAA</t>
    </r>
    <r>
      <rPr>
        <sz val="9"/>
        <rFont val="WenQuanYi Zen Hei"/>
        <family val="2"/>
      </rPr>
      <t xml:space="preserve">殖利率</t>
    </r>
    <r>
      <rPr>
        <sz val="9"/>
        <rFont val="Arial"/>
        <family val="0"/>
        <charset val="1"/>
      </rPr>
      <t xml:space="preserve">-AAA</t>
    </r>
    <r>
      <rPr>
        <sz val="9"/>
        <rFont val="WenQuanYi Zen Hei"/>
        <family val="2"/>
      </rPr>
      <t xml:space="preserve">殖利率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百年序列</t>
    </r>
    <r>
      <rPr>
        <sz val="9"/>
        <rFont val="Arial"/>
        <family val="0"/>
        <charset val="1"/>
      </rPr>
      <t xml:space="preserve">, HY OAS</t>
    </r>
    <r>
      <rPr>
        <sz val="9"/>
        <rFont val="WenQuanYi Zen Hei"/>
        <family val="2"/>
      </rPr>
      <t xml:space="preserve">前身代理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</si>
  <si>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&lt;0.95%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月變化</t>
    </r>
    <r>
      <rPr>
        <sz val="9"/>
        <rFont val="Arial"/>
        <family val="0"/>
        <charset val="1"/>
      </rPr>
      <t xml:space="preserve">&lt;+0.20%</t>
    </r>
  </si>
  <si>
    <t xml:space="preserve">0.95-1.35%</t>
  </si>
  <si>
    <r>
      <rPr>
        <sz val="9"/>
        <rFont val="Arial"/>
        <family val="0"/>
        <charset val="1"/>
      </rPr>
      <t xml:space="preserve">&gt;1.35%</t>
    </r>
    <r>
      <rPr>
        <sz val="9"/>
        <rFont val="WenQuanYi Zen Hei"/>
        <family val="2"/>
      </rPr>
      <t xml:space="preserve">且走闊</t>
    </r>
  </si>
  <si>
    <r>
      <rPr>
        <sz val="9"/>
        <rFont val="WenQuanYi Zen Hei"/>
        <family val="2"/>
      </rPr>
      <t xml:space="preserve">同步至領先</t>
    </r>
    <r>
      <rPr>
        <sz val="9"/>
        <rFont val="Arial"/>
        <family val="0"/>
        <charset val="1"/>
      </rPr>
      <t xml:space="preserve">; 1919</t>
    </r>
    <r>
      <rPr>
        <sz val="9"/>
        <rFont val="WenQuanYi Zen Hei"/>
        <family val="2"/>
      </rPr>
      <t xml:space="preserve">年起完整歷史</t>
    </r>
    <r>
      <rPr>
        <sz val="9"/>
        <rFont val="Arial"/>
        <family val="0"/>
        <charset val="1"/>
      </rPr>
      <t xml:space="preserve">, 50</t>
    </r>
    <r>
      <rPr>
        <sz val="9"/>
        <rFont val="WenQuanYi Zen Hei"/>
        <family val="2"/>
      </rPr>
      <t xml:space="preserve">年回測信用支柱</t>
    </r>
  </si>
  <si>
    <t xml:space="preserve">FRED: BAA-AAA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</si>
  <si>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(1919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</si>
  <si>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✔ CREDIT-A(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20)</t>
    </r>
  </si>
  <si>
    <r>
      <rPr>
        <sz val="9"/>
        <rFont val="WenQuanYi Zen Hei"/>
        <family val="2"/>
      </rPr>
      <t xml:space="preserve">流動性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政策</t>
    </r>
  </si>
  <si>
    <r>
      <rPr>
        <b val="true"/>
        <sz val="9"/>
        <rFont val="Arial"/>
        <family val="0"/>
        <charset val="1"/>
      </rPr>
      <t xml:space="preserve">Fed</t>
    </r>
    <r>
      <rPr>
        <b val="true"/>
        <sz val="9"/>
        <rFont val="WenQuanYi Zen Hei"/>
        <family val="2"/>
      </rPr>
      <t xml:space="preserve">政策方向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WenQuanYi Zen Hei"/>
        <family val="2"/>
      </rPr>
      <t xml:space="preserve">巿場定價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</si>
  <si>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政策步階碼</t>
    </r>
    <r>
      <rPr>
        <sz val="9"/>
        <rFont val="Arial"/>
        <family val="0"/>
        <charset val="1"/>
      </rPr>
      <t xml:space="preserve">(1</t>
    </r>
    <r>
      <rPr>
        <sz val="9"/>
        <rFont val="WenQuanYi Zen Hei"/>
        <family val="2"/>
      </rPr>
      <t xml:space="preserve">寬鬆</t>
    </r>
    <r>
      <rPr>
        <sz val="9"/>
        <rFont val="Arial"/>
        <family val="0"/>
        <charset val="1"/>
      </rPr>
      <t xml:space="preserve">/0</t>
    </r>
    <r>
      <rPr>
        <sz val="9"/>
        <rFont val="WenQuanYi Zen Hei"/>
        <family val="2"/>
      </rPr>
      <t xml:space="preserve">中性</t>
    </r>
    <r>
      <rPr>
        <sz val="9"/>
        <rFont val="Arial"/>
        <family val="0"/>
        <charset val="1"/>
      </rPr>
      <t xml:space="preserve">/-1</t>
    </r>
    <r>
      <rPr>
        <sz val="9"/>
        <rFont val="WenQuanYi Zen Hei"/>
        <family val="2"/>
      </rPr>
      <t xml:space="preserve">緊縮</t>
    </r>
    <r>
      <rPr>
        <sz val="9"/>
        <rFont val="Arial"/>
        <family val="0"/>
        <charset val="1"/>
      </rPr>
      <t xml:space="preserve">)+</t>
    </r>
    <r>
      <rPr>
        <sz val="9"/>
        <rFont val="WenQuanYi Zen Hei"/>
        <family val="2"/>
      </rPr>
      <t xml:space="preserve">會議加減息定價</t>
    </r>
  </si>
  <si>
    <r>
      <rPr>
        <sz val="9"/>
        <rFont val="WenQuanYi Zen Hei"/>
        <family val="2"/>
      </rPr>
      <t xml:space="preserve">暫停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加息定價</t>
    </r>
    <r>
      <rPr>
        <sz val="9"/>
        <rFont val="Arial"/>
        <family val="0"/>
        <charset val="1"/>
      </rPr>
      <t xml:space="preserve">20-50%</t>
    </r>
  </si>
  <si>
    <r>
      <rPr>
        <sz val="9"/>
        <rFont val="WenQuanYi Zen Hei"/>
        <family val="2"/>
      </rPr>
      <t xml:space="preserve">加息定價</t>
    </r>
    <r>
      <rPr>
        <sz val="9"/>
        <rFont val="Arial"/>
        <family val="0"/>
        <charset val="1"/>
      </rPr>
      <t xml:space="preserve">&gt;50%</t>
    </r>
    <r>
      <rPr>
        <sz val="9"/>
        <rFont val="WenQuanYi Zen Hei"/>
        <family val="2"/>
      </rPr>
      <t xml:space="preserve">或實際加息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</si>
  <si>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1-3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制度級</t>
    </r>
  </si>
  <si>
    <t xml:space="preserve">CME FedWatch/FOMC</t>
  </si>
  <si>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會期</t>
    </r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</si>
  <si>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公開紀錄重建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</si>
  <si>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✔ POLICY(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15)</t>
    </r>
  </si>
  <si>
    <r>
      <rPr>
        <sz val="9"/>
        <rFont val="WenQuanYi Zen Hei"/>
        <family val="2"/>
      </rPr>
      <t xml:space="preserve">板塊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領導性</t>
    </r>
  </si>
  <si>
    <r>
      <rPr>
        <b val="true"/>
        <sz val="9"/>
        <rFont val="WenQuanYi Zen Hei"/>
        <family val="2"/>
      </rPr>
      <t xml:space="preserve">最熱板塊</t>
    </r>
    <r>
      <rPr>
        <b val="true"/>
        <sz val="9"/>
        <rFont val="Arial"/>
        <family val="0"/>
        <charset val="1"/>
      </rPr>
      <t xml:space="preserve">ETF</t>
    </r>
    <r>
      <rPr>
        <b val="true"/>
        <sz val="9"/>
        <rFont val="WenQuanYi Zen Hei"/>
        <family val="2"/>
      </rPr>
      <t xml:space="preserve">動能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</si>
  <si>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領導板塊</t>
    </r>
    <r>
      <rPr>
        <sz val="9"/>
        <rFont val="Arial"/>
        <family val="0"/>
        <charset val="1"/>
      </rPr>
      <t xml:space="preserve">ETF(</t>
    </r>
    <r>
      <rPr>
        <sz val="9"/>
        <rFont val="WenQuanYi Zen Hei"/>
        <family val="2"/>
      </rPr>
      <t xml:space="preserve">現用</t>
    </r>
    <r>
      <rPr>
        <sz val="9"/>
        <rFont val="Arial"/>
        <family val="0"/>
        <charset val="1"/>
      </rPr>
      <t xml:space="preserve">SOXX)</t>
    </r>
    <r>
      <rPr>
        <sz val="9"/>
        <rFont val="WenQuanYi Zen Hei"/>
        <family val="2"/>
      </rPr>
      <t xml:space="preserve">乖離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開盤跳空衝擊</t>
    </r>
  </si>
  <si>
    <r>
      <rPr>
        <sz val="9"/>
        <rFont val="WenQuanYi Zen Hei"/>
        <family val="2"/>
      </rPr>
      <t xml:space="preserve">乖離≥</t>
    </r>
    <r>
      <rPr>
        <sz val="9"/>
        <rFont val="Arial"/>
        <family val="0"/>
        <charset val="1"/>
      </rPr>
      <t xml:space="preserve">+0.5%</t>
    </r>
    <r>
      <rPr>
        <sz val="9"/>
        <rFont val="WenQuanYi Zen Hei"/>
        <family val="2"/>
      </rPr>
      <t xml:space="preserve">且無衝擊</t>
    </r>
  </si>
  <si>
    <r>
      <rPr>
        <sz val="9"/>
        <rFont val="WenQuanYi Zen Hei"/>
        <family val="2"/>
      </rPr>
      <t xml:space="preserve">單日≤</t>
    </r>
    <r>
      <rPr>
        <sz val="9"/>
        <rFont val="Arial"/>
        <family val="0"/>
        <charset val="1"/>
      </rPr>
      <t xml:space="preserve">-2%</t>
    </r>
    <r>
      <rPr>
        <sz val="9"/>
        <rFont val="WenQuanYi Zen Hei"/>
        <family val="2"/>
      </rPr>
      <t xml:space="preserve">或乖離</t>
    </r>
    <r>
      <rPr>
        <sz val="9"/>
        <rFont val="Arial"/>
        <family val="0"/>
        <charset val="1"/>
      </rPr>
      <t xml:space="preserve">&lt;+0.5%</t>
    </r>
  </si>
  <si>
    <r>
      <rPr>
        <sz val="9"/>
        <rFont val="WenQuanYi Zen Hei"/>
        <family val="2"/>
      </rPr>
      <t xml:space="preserve">跳空≤</t>
    </r>
    <r>
      <rPr>
        <sz val="9"/>
        <rFont val="Arial"/>
        <family val="0"/>
        <charset val="1"/>
      </rPr>
      <t xml:space="preserve">-3%</t>
    </r>
    <r>
      <rPr>
        <sz val="9"/>
        <rFont val="WenQuanYi Zen Hei"/>
        <family val="2"/>
      </rPr>
      <t xml:space="preserve">或單日≤</t>
    </r>
    <r>
      <rPr>
        <sz val="9"/>
        <rFont val="Arial"/>
        <family val="0"/>
        <charset val="1"/>
      </rPr>
      <t xml:space="preserve">-4.5%</t>
    </r>
    <r>
      <rPr>
        <sz val="9"/>
        <rFont val="WenQuanYi Zen Hei"/>
        <family val="2"/>
      </rPr>
      <t xml:space="preserve">或乖離</t>
    </r>
    <r>
      <rPr>
        <sz val="9"/>
        <rFont val="Arial"/>
        <family val="0"/>
        <charset val="1"/>
      </rPr>
      <t xml:space="preserve">&lt;-1%</t>
    </r>
  </si>
  <si>
    <r>
      <rPr>
        <sz val="9"/>
        <rFont val="WenQuanYi Zen Hei"/>
        <family val="2"/>
      </rPr>
      <t xml:space="preserve">領導板塊先於指數變盤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訊號載體</t>
    </r>
  </si>
  <si>
    <r>
      <rPr>
        <sz val="9"/>
        <rFont val="Arial"/>
        <family val="0"/>
        <charset val="1"/>
      </rPr>
      <t xml:space="preserve">stockanalysis.com</t>
    </r>
    <r>
      <rPr>
        <sz val="9"/>
        <rFont val="WenQuanYi Zen Hei"/>
        <family val="2"/>
      </rPr>
      <t xml:space="preserve">等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</si>
  <si>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(ETF 2000s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</si>
  <si>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流動性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利率</t>
    </r>
  </si>
  <si>
    <r>
      <rPr>
        <b val="true"/>
        <sz val="9"/>
        <rFont val="Arial"/>
        <family val="0"/>
        <charset val="1"/>
      </rPr>
      <t xml:space="preserve">10Y-3M</t>
    </r>
    <r>
      <rPr>
        <b val="true"/>
        <sz val="9"/>
        <rFont val="WenQuanYi Zen Hei"/>
        <family val="2"/>
      </rPr>
      <t xml:space="preserve">期限利差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,</t>
    </r>
    <r>
      <rPr>
        <b val="true"/>
        <sz val="9"/>
        <rFont val="WenQuanYi Zen Hei"/>
        <family val="2"/>
      </rPr>
      <t xml:space="preserve">升級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</si>
  <si>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年期</t>
    </r>
    <r>
      <rPr>
        <sz val="9"/>
        <rFont val="Arial"/>
        <family val="0"/>
        <charset val="1"/>
      </rPr>
      <t xml:space="preserve">-3</t>
    </r>
    <r>
      <rPr>
        <sz val="9"/>
        <rFont val="WenQuanYi Zen Hei"/>
        <family val="2"/>
      </rPr>
      <t xml:space="preserve">個月期美債殖利率</t>
    </r>
  </si>
  <si>
    <r>
      <rPr>
        <sz val="9"/>
        <rFont val="WenQuanYi Zen Hei"/>
        <family val="2"/>
      </rPr>
      <t xml:space="preserve">正斜</t>
    </r>
    <r>
      <rPr>
        <sz val="9"/>
        <rFont val="Arial"/>
        <family val="0"/>
        <charset val="1"/>
      </rPr>
      <t xml:space="preserve">(&gt;+50bp)</t>
    </r>
    <r>
      <rPr>
        <sz val="9"/>
        <rFont val="WenQuanYi Zen Hei"/>
        <family val="2"/>
      </rPr>
      <t xml:space="preserve">且趨陡</t>
    </r>
  </si>
  <si>
    <r>
      <rPr>
        <sz val="9"/>
        <rFont val="Arial"/>
        <family val="0"/>
        <charset val="1"/>
      </rPr>
      <t xml:space="preserve">0~+50bp</t>
    </r>
    <r>
      <rPr>
        <sz val="9"/>
        <rFont val="WenQuanYi Zen Hei"/>
        <family val="2"/>
      </rPr>
      <t xml:space="preserve">走平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初倒掛</t>
    </r>
  </si>
  <si>
    <r>
      <rPr>
        <sz val="9"/>
        <rFont val="WenQuanYi Zen Hei"/>
        <family val="2"/>
      </rPr>
      <t xml:space="preserve">深倒掛</t>
    </r>
    <r>
      <rPr>
        <sz val="9"/>
        <rFont val="Arial"/>
        <family val="0"/>
        <charset val="1"/>
      </rPr>
      <t xml:space="preserve">(&lt;0)</t>
    </r>
    <r>
      <rPr>
        <sz val="9"/>
        <rFont val="WenQuanYi Zen Hei"/>
        <family val="2"/>
      </rPr>
      <t xml:space="preserve">或倒掛後快速熊陡</t>
    </r>
  </si>
  <si>
    <r>
      <rPr>
        <sz val="9"/>
        <rFont val="WenQuanYi Zen Hei"/>
        <family val="2"/>
      </rPr>
      <t xml:space="preserve">長領先</t>
    </r>
    <r>
      <rPr>
        <sz val="9"/>
        <rFont val="Arial"/>
        <family val="0"/>
        <charset val="1"/>
      </rPr>
      <t xml:space="preserve">6-18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; 50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次倒掛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次衰退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證據升級至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星</t>
    </r>
  </si>
  <si>
    <r>
      <rPr>
        <sz val="9"/>
        <rFont val="Arial"/>
        <family val="0"/>
        <charset val="1"/>
      </rPr>
      <t xml:space="preserve">✔ CURVE(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10)</t>
    </r>
  </si>
  <si>
    <t xml:space="preserve">M2</t>
  </si>
  <si>
    <t xml:space="preserve">宏觀</t>
  </si>
  <si>
    <r>
      <rPr>
        <sz val="9"/>
        <rFont val="Arial"/>
        <family val="0"/>
        <charset val="1"/>
      </rPr>
      <t xml:space="preserve">Sahm</t>
    </r>
    <r>
      <rPr>
        <sz val="9"/>
        <rFont val="WenQuanYi Zen Hei"/>
        <family val="2"/>
      </rPr>
      <t xml:space="preserve">規則失業率動能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</si>
  <si>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U3</t>
    </r>
    <r>
      <rPr>
        <sz val="9"/>
        <rFont val="WenQuanYi Zen Hei"/>
        <family val="2"/>
      </rPr>
      <t xml:space="preserve">三月均值 </t>
    </r>
    <r>
      <rPr>
        <sz val="9"/>
        <rFont val="Arial"/>
        <family val="0"/>
        <charset val="1"/>
      </rPr>
      <t xml:space="preserve">- </t>
    </r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月最低值</t>
    </r>
  </si>
  <si>
    <t xml:space="preserve">&lt;+0.20pt</t>
  </si>
  <si>
    <t xml:space="preserve">+0.20~+0.50pt</t>
  </si>
  <si>
    <r>
      <rPr>
        <sz val="9"/>
        <rFont val="Arial"/>
        <family val="0"/>
        <charset val="1"/>
      </rPr>
      <t xml:space="preserve">≥+0.50pt(</t>
    </r>
    <r>
      <rPr>
        <sz val="9"/>
        <rFont val="WenQuanYi Zen Hei"/>
        <family val="2"/>
      </rPr>
      <t xml:space="preserve">衰退確認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</si>
  <si>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衰退實時判定金標準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觸發即</t>
    </r>
    <r>
      <rPr>
        <sz val="9"/>
        <rFont val="Arial"/>
        <family val="0"/>
        <charset val="1"/>
      </rPr>
      <t xml:space="preserve">HARD</t>
    </r>
  </si>
  <si>
    <t xml:space="preserve">FRED: SAHMREALTIME</t>
  </si>
  <si>
    <t xml:space="preserve">擴展層</t>
  </si>
  <si>
    <r>
      <rPr>
        <b val="true"/>
        <sz val="9"/>
        <rFont val="Arial"/>
        <family val="0"/>
        <charset val="1"/>
      </rPr>
      <t xml:space="preserve">VIX</t>
    </r>
    <r>
      <rPr>
        <b val="true"/>
        <sz val="9"/>
        <rFont val="WenQuanYi Zen Hei"/>
        <family val="2"/>
      </rPr>
      <t xml:space="preserve">水平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</si>
  <si>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CBOE VIX</t>
    </r>
    <r>
      <rPr>
        <sz val="9"/>
        <rFont val="WenQuanYi Zen Hei"/>
        <family val="2"/>
      </rPr>
      <t xml:space="preserve">收盤</t>
    </r>
  </si>
  <si>
    <r>
      <rPr>
        <sz val="9"/>
        <rFont val="Arial"/>
        <family val="0"/>
        <charset val="1"/>
      </rPr>
      <t xml:space="preserve">20-25</t>
    </r>
    <r>
      <rPr>
        <sz val="9"/>
        <rFont val="WenQuanYi Zen Hei"/>
        <family val="2"/>
      </rPr>
      <t xml:space="preserve">或單日</t>
    </r>
    <r>
      <rPr>
        <sz val="9"/>
        <rFont val="Arial"/>
        <family val="0"/>
        <charset val="1"/>
      </rPr>
      <t xml:space="preserve">+30%</t>
    </r>
    <r>
      <rPr>
        <sz val="9"/>
        <rFont val="WenQuanYi Zen Hei"/>
        <family val="2"/>
      </rPr>
      <t xml:space="preserve">尖峰</t>
    </r>
  </si>
  <si>
    <r>
      <rPr>
        <sz val="9"/>
        <rFont val="Arial"/>
        <family val="0"/>
        <charset val="1"/>
      </rPr>
      <t xml:space="preserve">&gt;25</t>
    </r>
    <r>
      <rPr>
        <sz val="9"/>
        <rFont val="WenQuanYi Zen Hei"/>
        <family val="2"/>
      </rPr>
      <t xml:space="preserve">持續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週</t>
    </r>
  </si>
  <si>
    <t xml:space="preserve">同步</t>
  </si>
  <si>
    <t xml:space="preserve">FRED: VIXCLS</t>
  </si>
  <si>
    <r>
      <rPr>
        <sz val="9"/>
        <rFont val="WenQuanYi Zen Hei"/>
        <family val="2"/>
      </rPr>
      <t xml:space="preserve">部分</t>
    </r>
    <r>
      <rPr>
        <sz val="9"/>
        <rFont val="Arial"/>
        <family val="0"/>
        <charset val="1"/>
      </rPr>
      <t xml:space="preserve">(1990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</si>
  <si>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快層動能</t>
    </r>
    <r>
      <rPr>
        <b val="true"/>
        <sz val="9"/>
        <rFont val="Arial"/>
        <family val="0"/>
        <charset val="1"/>
      </rPr>
      <t xml:space="preserve">5</t>
    </r>
    <r>
      <rPr>
        <b val="true"/>
        <sz val="9"/>
        <rFont val="WenQuanYi Zen Hei"/>
        <family val="2"/>
      </rPr>
      <t xml:space="preserve">日</t>
    </r>
    <r>
      <rPr>
        <b val="true"/>
        <sz val="9"/>
        <rFont val="Arial"/>
        <family val="0"/>
        <charset val="1"/>
      </rPr>
      <t xml:space="preserve">/10</t>
    </r>
    <r>
      <rPr>
        <b val="true"/>
        <sz val="9"/>
        <rFont val="WenQuanYi Zen Hei"/>
        <family val="2"/>
      </rPr>
      <t xml:space="preserve">日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WenQuanYi Zen Hei"/>
        <family val="2"/>
      </rPr>
      <t xml:space="preserve">衝擊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</si>
  <si>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SMA/10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SMA</t>
    </r>
    <r>
      <rPr>
        <sz val="9"/>
        <rFont val="WenQuanYi Zen Hei"/>
        <family val="2"/>
      </rPr>
      <t xml:space="preserve">乖離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單日跌幅衝擊條款</t>
    </r>
  </si>
  <si>
    <r>
      <rPr>
        <sz val="9"/>
        <rFont val="WenQuanYi Zen Hei"/>
        <family val="2"/>
      </rPr>
      <t xml:space="preserve">乖離≥</t>
    </r>
    <r>
      <rPr>
        <sz val="9"/>
        <rFont val="Arial"/>
        <family val="0"/>
        <charset val="1"/>
      </rPr>
      <t xml:space="preserve">+1%</t>
    </r>
    <r>
      <rPr>
        <sz val="9"/>
        <rFont val="WenQuanYi Zen Hei"/>
        <family val="2"/>
      </rPr>
      <t xml:space="preserve">且單日</t>
    </r>
    <r>
      <rPr>
        <sz val="9"/>
        <rFont val="Arial"/>
        <family val="0"/>
        <charset val="1"/>
      </rPr>
      <t xml:space="preserve">&gt;-2%</t>
    </r>
  </si>
  <si>
    <r>
      <rPr>
        <sz val="9"/>
        <rFont val="WenQuanYi Zen Hei"/>
        <family val="2"/>
      </rPr>
      <t xml:space="preserve">乖離</t>
    </r>
    <r>
      <rPr>
        <sz val="9"/>
        <rFont val="Arial"/>
        <family val="0"/>
        <charset val="1"/>
      </rPr>
      <t xml:space="preserve">0~+1%</t>
    </r>
    <r>
      <rPr>
        <sz val="9"/>
        <rFont val="WenQuanYi Zen Hei"/>
        <family val="2"/>
      </rPr>
      <t xml:space="preserve">或單日≤</t>
    </r>
    <r>
      <rPr>
        <sz val="9"/>
        <rFont val="Arial"/>
        <family val="0"/>
        <charset val="1"/>
      </rPr>
      <t xml:space="preserve">-2%</t>
    </r>
  </si>
  <si>
    <r>
      <rPr>
        <sz val="9"/>
        <rFont val="WenQuanYi Zen Hei"/>
        <family val="2"/>
      </rPr>
      <t xml:space="preserve">乖離</t>
    </r>
    <r>
      <rPr>
        <sz val="9"/>
        <rFont val="Arial"/>
        <family val="0"/>
        <charset val="1"/>
      </rPr>
      <t xml:space="preserve">&lt;-0.3%</t>
    </r>
    <r>
      <rPr>
        <sz val="9"/>
        <rFont val="WenQuanYi Zen Hei"/>
        <family val="2"/>
      </rPr>
      <t xml:space="preserve">或單日≤</t>
    </r>
    <r>
      <rPr>
        <sz val="9"/>
        <rFont val="Arial"/>
        <family val="0"/>
        <charset val="1"/>
      </rPr>
      <t xml:space="preserve">-3%</t>
    </r>
  </si>
  <si>
    <r>
      <rPr>
        <sz val="9"/>
        <rFont val="WenQuanYi Zen Hei"/>
        <family val="2"/>
      </rPr>
      <t xml:space="preserve">快層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對頂部同步至領先數日</t>
    </r>
  </si>
  <si>
    <t xml:space="preserve">收巿序列自算</t>
  </si>
  <si>
    <r>
      <rPr>
        <b val="true"/>
        <sz val="9"/>
        <rFont val="WenQuanYi Zen Hei"/>
        <family val="2"/>
      </rPr>
      <t xml:space="preserve">淨新高</t>
    </r>
    <r>
      <rPr>
        <b val="true"/>
        <sz val="9"/>
        <rFont val="Arial"/>
        <family val="0"/>
        <charset val="1"/>
      </rPr>
      <t xml:space="preserve">-</t>
    </r>
    <r>
      <rPr>
        <b val="true"/>
        <sz val="9"/>
        <rFont val="WenQuanYi Zen Hei"/>
        <family val="2"/>
      </rPr>
      <t xml:space="preserve">新低</t>
    </r>
    <r>
      <rPr>
        <b val="true"/>
        <sz val="9"/>
        <rFont val="Arial"/>
        <family val="0"/>
        <charset val="1"/>
      </rPr>
      <t xml:space="preserve">(10</t>
    </r>
    <r>
      <rPr>
        <b val="true"/>
        <sz val="9"/>
        <rFont val="WenQuanYi Zen Hei"/>
        <family val="2"/>
      </rPr>
      <t xml:space="preserve">日</t>
    </r>
    <r>
      <rPr>
        <b val="true"/>
        <sz val="9"/>
        <rFont val="Arial"/>
        <family val="0"/>
        <charset val="1"/>
      </rPr>
      <t xml:space="preserve">) 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</si>
  <si>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52</t>
    </r>
    <r>
      <rPr>
        <sz val="9"/>
        <rFont val="WenQuanYi Zen Hei"/>
        <family val="2"/>
      </rPr>
      <t xml:space="preserve">週新高家數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新低家數之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日累計</t>
    </r>
  </si>
  <si>
    <r>
      <rPr>
        <sz val="9"/>
        <rFont val="WenQuanYi Zen Hei"/>
        <family val="2"/>
      </rPr>
      <t xml:space="preserve">正負反覆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淨新低放大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</si>
  <si>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1-3</t>
    </r>
    <r>
      <rPr>
        <sz val="9"/>
        <rFont val="WenQuanYi Zen Hei"/>
        <family val="2"/>
      </rPr>
      <t xml:space="preserve">週</t>
    </r>
  </si>
  <si>
    <t xml:space="preserve">Stockbee/Barchart</t>
  </si>
  <si>
    <t xml:space="preserve">部分</t>
  </si>
  <si>
    <t xml:space="preserve">流動性</t>
  </si>
  <si>
    <r>
      <rPr>
        <b val="true"/>
        <sz val="9"/>
        <rFont val="WenQuanYi Zen Hei"/>
        <family val="2"/>
      </rPr>
      <t xml:space="preserve">淨流動性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</si>
  <si>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Fed</t>
    </r>
    <r>
      <rPr>
        <sz val="9"/>
        <rFont val="WenQuanYi Zen Hei"/>
        <family val="2"/>
      </rPr>
      <t xml:space="preserve">資產負債表</t>
    </r>
    <r>
      <rPr>
        <sz val="9"/>
        <rFont val="Arial"/>
        <family val="0"/>
        <charset val="1"/>
      </rPr>
      <t xml:space="preserve">-TGA-RRP</t>
    </r>
    <r>
      <rPr>
        <sz val="9"/>
        <rFont val="WenQuanYi Zen Hei"/>
        <family val="2"/>
      </rPr>
      <t xml:space="preserve">之週變化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</si>
  <si>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2-6</t>
    </r>
    <r>
      <rPr>
        <sz val="9"/>
        <rFont val="WenQuanYi Zen Hei"/>
        <family val="2"/>
      </rPr>
      <t xml:space="preserve">週</t>
    </r>
    <r>
      <rPr>
        <sz val="9"/>
        <rFont val="Arial"/>
        <family val="0"/>
        <charset val="1"/>
      </rPr>
      <t xml:space="preserve">; 2022</t>
    </r>
    <r>
      <rPr>
        <sz val="9"/>
        <rFont val="WenQuanYi Zen Hei"/>
        <family val="2"/>
      </rPr>
      <t xml:space="preserve">後與</t>
    </r>
    <r>
      <rPr>
        <sz val="9"/>
        <rFont val="Arial"/>
        <family val="0"/>
        <charset val="1"/>
      </rPr>
      <t xml:space="preserve">NDX</t>
    </r>
    <r>
      <rPr>
        <sz val="9"/>
        <rFont val="WenQuanYi Zen Hei"/>
        <family val="2"/>
      </rPr>
      <t xml:space="preserve">高相關</t>
    </r>
  </si>
  <si>
    <t xml:space="preserve">FRED: WALCL-WTREGEN-RRPONTSYD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</si>
  <si>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(2003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</si>
  <si>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T6</t>
  </si>
  <si>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個月價格動能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</si>
  <si>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月總報酬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月度時序動能</t>
    </r>
    <r>
      <rPr>
        <sz val="9"/>
        <rFont val="Arial"/>
        <family val="0"/>
        <charset val="1"/>
      </rPr>
      <t xml:space="preserve">)</t>
    </r>
  </si>
  <si>
    <t xml:space="preserve">&gt; +5%</t>
  </si>
  <si>
    <t xml:space="preserve">0~+5%</t>
  </si>
  <si>
    <t xml:space="preserve">&lt; 0%</t>
  </si>
  <si>
    <r>
      <rPr>
        <sz val="9"/>
        <rFont val="WenQuanYi Zen Hei"/>
        <family val="2"/>
      </rPr>
      <t xml:space="preserve">同步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學術證據最強的時序動能窗口</t>
    </r>
  </si>
  <si>
    <r>
      <rPr>
        <sz val="9"/>
        <rFont val="Arial"/>
        <family val="0"/>
        <charset val="1"/>
      </rPr>
      <t xml:space="preserve">✔ MOM(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10)</t>
    </r>
  </si>
  <si>
    <t xml:space="preserve">I1</t>
  </si>
  <si>
    <t xml:space="preserve">通脹</t>
  </si>
  <si>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CPI</t>
    </r>
    <r>
      <rPr>
        <sz val="9"/>
        <rFont val="WenQuanYi Zen Hei"/>
        <family val="2"/>
      </rPr>
      <t xml:space="preserve">同比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變向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</si>
  <si>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CPI YoY</t>
    </r>
    <r>
      <rPr>
        <sz val="9"/>
        <rFont val="WenQuanYi Zen Hei"/>
        <family val="2"/>
      </rPr>
      <t xml:space="preserve">及其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月變化</t>
    </r>
  </si>
  <si>
    <r>
      <rPr>
        <sz val="9"/>
        <rFont val="Arial"/>
        <family val="0"/>
        <charset val="1"/>
      </rPr>
      <t xml:space="preserve">&lt;4%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(&lt;6%</t>
    </r>
    <r>
      <rPr>
        <sz val="9"/>
        <rFont val="WenQuanYi Zen Hei"/>
        <family val="2"/>
      </rPr>
      <t xml:space="preserve">且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月降幅</t>
    </r>
    <r>
      <rPr>
        <sz val="9"/>
        <rFont val="Arial"/>
        <family val="0"/>
        <charset val="1"/>
      </rPr>
      <t xml:space="preserve">&gt;0.3pt)</t>
    </r>
  </si>
  <si>
    <r>
      <rPr>
        <sz val="9"/>
        <rFont val="Arial"/>
        <family val="0"/>
        <charset val="1"/>
      </rPr>
      <t xml:space="preserve">4-6%</t>
    </r>
    <r>
      <rPr>
        <sz val="9"/>
        <rFont val="WenQuanYi Zen Hei"/>
        <family val="2"/>
      </rPr>
      <t xml:space="preserve">或高位回落中</t>
    </r>
  </si>
  <si>
    <r>
      <rPr>
        <sz val="9"/>
        <rFont val="Arial"/>
        <family val="0"/>
        <charset val="1"/>
      </rPr>
      <t xml:space="preserve">&gt;6%</t>
    </r>
    <r>
      <rPr>
        <sz val="9"/>
        <rFont val="WenQuanYi Zen Hei"/>
        <family val="2"/>
      </rPr>
      <t xml:space="preserve">且上行</t>
    </r>
  </si>
  <si>
    <r>
      <rPr>
        <sz val="9"/>
        <rFont val="WenQuanYi Zen Hei"/>
        <family val="2"/>
      </rPr>
      <t xml:space="preserve">通脹制度決定貨幣鬆緊空間</t>
    </r>
    <r>
      <rPr>
        <sz val="9"/>
        <rFont val="Arial"/>
        <family val="0"/>
        <charset val="1"/>
      </rPr>
      <t xml:space="preserve">; 1970s/2022</t>
    </r>
    <r>
      <rPr>
        <sz val="9"/>
        <rFont val="WenQuanYi Zen Hei"/>
        <family val="2"/>
      </rPr>
      <t xml:space="preserve">主因</t>
    </r>
  </si>
  <si>
    <t xml:space="preserve">FRED: CPILFESL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</si>
  <si>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(1957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</si>
  <si>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✔ INFL(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10)</t>
    </r>
  </si>
  <si>
    <t xml:space="preserve">V3</t>
  </si>
  <si>
    <r>
      <rPr>
        <sz val="9"/>
        <rFont val="WenQuanYi Zen Hei"/>
        <family val="2"/>
      </rPr>
      <t xml:space="preserve">已實現波動率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月年化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</si>
  <si>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月報酬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月滾動標準差</t>
    </r>
    <r>
      <rPr>
        <sz val="9"/>
        <rFont val="Arial"/>
        <family val="0"/>
        <charset val="1"/>
      </rPr>
      <t xml:space="preserve">×√12</t>
    </r>
  </si>
  <si>
    <t xml:space="preserve">&lt;15%</t>
  </si>
  <si>
    <t xml:space="preserve">15-25%</t>
  </si>
  <si>
    <t xml:space="preserve">&gt;25%</t>
  </si>
  <si>
    <r>
      <rPr>
        <sz val="9"/>
        <rFont val="WenQuanYi Zen Hei"/>
        <family val="2"/>
      </rPr>
      <t xml:space="preserve">同步</t>
    </r>
    <r>
      <rPr>
        <sz val="9"/>
        <rFont val="Arial"/>
        <family val="0"/>
        <charset val="1"/>
      </rPr>
      <t xml:space="preserve">; VIX</t>
    </r>
    <r>
      <rPr>
        <sz val="9"/>
        <rFont val="WenQuanYi Zen Hei"/>
        <family val="2"/>
      </rPr>
      <t xml:space="preserve">前身代理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全歷史可算</t>
    </r>
  </si>
  <si>
    <t xml:space="preserve">月報酬自算</t>
  </si>
  <si>
    <r>
      <rPr>
        <sz val="9"/>
        <rFont val="Arial"/>
        <family val="0"/>
        <charset val="1"/>
      </rPr>
      <t xml:space="preserve">✔ VOL(</t>
    </r>
    <r>
      <rPr>
        <sz val="9"/>
        <rFont val="WenQuanYi Zen Hei"/>
        <family val="2"/>
      </rPr>
      <t xml:space="preserve">權</t>
    </r>
    <r>
      <rPr>
        <sz val="9"/>
        <rFont val="Arial"/>
        <family val="0"/>
        <charset val="1"/>
      </rPr>
      <t xml:space="preserve">5)</t>
    </r>
  </si>
  <si>
    <r>
      <rPr>
        <b val="true"/>
        <sz val="9"/>
        <rFont val="Arial"/>
        <family val="0"/>
        <charset val="1"/>
      </rPr>
      <t xml:space="preserve">VIX</t>
    </r>
    <r>
      <rPr>
        <b val="true"/>
        <sz val="9"/>
        <rFont val="WenQuanYi Zen Hei"/>
        <family val="2"/>
      </rPr>
      <t xml:space="preserve">期限結構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</si>
  <si>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VIX/VIX3M</t>
    </r>
    <r>
      <rPr>
        <sz val="9"/>
        <rFont val="WenQuanYi Zen Hei"/>
        <family val="2"/>
      </rPr>
      <t xml:space="preserve">比值</t>
    </r>
  </si>
  <si>
    <r>
      <rPr>
        <sz val="9"/>
        <rFont val="Arial"/>
        <family val="0"/>
        <charset val="1"/>
      </rPr>
      <t xml:space="preserve">0.95-1.0</t>
    </r>
    <r>
      <rPr>
        <sz val="9"/>
        <rFont val="WenQuanYi Zen Hei"/>
        <family val="2"/>
      </rPr>
      <t xml:space="preserve">走平</t>
    </r>
  </si>
  <si>
    <r>
      <rPr>
        <sz val="9"/>
        <rFont val="Arial"/>
        <family val="0"/>
        <charset val="1"/>
      </rPr>
      <t xml:space="preserve">&gt;1.0 backwardation</t>
    </r>
    <r>
      <rPr>
        <sz val="9"/>
        <rFont val="WenQuanYi Zen Hei"/>
        <family val="2"/>
      </rPr>
      <t xml:space="preserve">持續</t>
    </r>
  </si>
  <si>
    <r>
      <rPr>
        <sz val="9"/>
        <rFont val="WenQuanYi Zen Hei"/>
        <family val="2"/>
      </rPr>
      <t xml:space="preserve">領先數日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持續倒掛幾乎只現於</t>
    </r>
    <r>
      <rPr>
        <sz val="9"/>
        <rFont val="Arial"/>
        <family val="0"/>
        <charset val="1"/>
      </rPr>
      <t xml:space="preserve">HARD</t>
    </r>
    <r>
      <rPr>
        <sz val="9"/>
        <rFont val="WenQuanYi Zen Hei"/>
        <family val="2"/>
      </rPr>
      <t xml:space="preserve">期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</si>
  <si>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</si>
  <si>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M3</t>
  </si>
  <si>
    <r>
      <rPr>
        <sz val="9"/>
        <rFont val="Arial"/>
        <family val="0"/>
        <charset val="1"/>
      </rPr>
      <t xml:space="preserve">ISM</t>
    </r>
    <r>
      <rPr>
        <sz val="9"/>
        <rFont val="WenQuanYi Zen Hei"/>
        <family val="2"/>
      </rPr>
      <t xml:space="preserve">製造業</t>
    </r>
    <r>
      <rPr>
        <sz val="9"/>
        <rFont val="Arial"/>
        <family val="0"/>
        <charset val="1"/>
      </rPr>
      <t xml:space="preserve">PMI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</si>
  <si>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ISM</t>
    </r>
    <r>
      <rPr>
        <sz val="9"/>
        <rFont val="WenQuanYi Zen Hei"/>
        <family val="2"/>
      </rPr>
      <t xml:space="preserve">製造業採購經理指數</t>
    </r>
  </si>
  <si>
    <r>
      <rPr>
        <sz val="9"/>
        <rFont val="Arial"/>
        <family val="0"/>
        <charset val="1"/>
      </rPr>
      <t xml:space="preserve">&gt;52</t>
    </r>
    <r>
      <rPr>
        <sz val="9"/>
        <rFont val="WenQuanYi Zen Hei"/>
        <family val="2"/>
      </rPr>
      <t xml:space="preserve">且回升</t>
    </r>
  </si>
  <si>
    <t xml:space="preserve">45-52</t>
  </si>
  <si>
    <r>
      <rPr>
        <sz val="9"/>
        <rFont val="Arial"/>
        <family val="0"/>
        <charset val="1"/>
      </rPr>
      <t xml:space="preserve">&lt;45</t>
    </r>
    <r>
      <rPr>
        <sz val="9"/>
        <rFont val="WenQuanYi Zen Hei"/>
        <family val="2"/>
      </rPr>
      <t xml:space="preserve">且下行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</si>
  <si>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1-3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與盈利週期同步</t>
    </r>
  </si>
  <si>
    <t xml:space="preserve">ISM/FRED: NAPM</t>
  </si>
  <si>
    <t xml:space="preserve">C4</t>
  </si>
  <si>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</t>
    </r>
  </si>
  <si>
    <r>
      <rPr>
        <sz val="9"/>
        <rFont val="WenQuanYi Zen Hei"/>
        <family val="2"/>
      </rPr>
      <t xml:space="preserve">芝加哥聯儲金融條件指數</t>
    </r>
    <r>
      <rPr>
        <sz val="9"/>
        <rFont val="Arial"/>
        <family val="0"/>
        <charset val="1"/>
      </rPr>
      <t xml:space="preserve">NFCI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</si>
  <si>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NFCI</t>
    </r>
    <r>
      <rPr>
        <sz val="9"/>
        <rFont val="WenQuanYi Zen Hei"/>
        <family val="2"/>
      </rPr>
      <t xml:space="preserve">綜合</t>
    </r>
    <r>
      <rPr>
        <sz val="9"/>
        <rFont val="Arial"/>
        <family val="0"/>
        <charset val="1"/>
      </rPr>
      <t xml:space="preserve">105</t>
    </r>
    <r>
      <rPr>
        <sz val="9"/>
        <rFont val="WenQuanYi Zen Hei"/>
        <family val="2"/>
      </rPr>
      <t xml:space="preserve">項金融條件</t>
    </r>
    <r>
      <rPr>
        <sz val="9"/>
        <rFont val="Arial"/>
        <family val="0"/>
        <charset val="1"/>
      </rPr>
      <t xml:space="preserve">(0=</t>
    </r>
    <r>
      <rPr>
        <sz val="9"/>
        <rFont val="WenQuanYi Zen Hei"/>
        <family val="2"/>
      </rPr>
      <t xml:space="preserve">歷史均值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</si>
  <si>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&lt;-0.3</t>
    </r>
    <r>
      <rPr>
        <sz val="9"/>
        <rFont val="WenQuanYi Zen Hei"/>
        <family val="2"/>
      </rPr>
      <t xml:space="preserve">且下行</t>
    </r>
  </si>
  <si>
    <t xml:space="preserve">-0.3~+0.3</t>
  </si>
  <si>
    <r>
      <rPr>
        <sz val="9"/>
        <rFont val="Arial"/>
        <family val="0"/>
        <charset val="1"/>
      </rPr>
      <t xml:space="preserve">&gt;+0.3</t>
    </r>
    <r>
      <rPr>
        <sz val="9"/>
        <rFont val="WenQuanYi Zen Hei"/>
        <family val="2"/>
      </rPr>
      <t xml:space="preserve">且上行</t>
    </r>
  </si>
  <si>
    <r>
      <rPr>
        <sz val="9"/>
        <rFont val="WenQuanYi Zen Hei"/>
        <family val="2"/>
      </rPr>
      <t xml:space="preserve">同步偏領先</t>
    </r>
    <r>
      <rPr>
        <sz val="9"/>
        <rFont val="Arial"/>
        <family val="0"/>
        <charset val="1"/>
      </rPr>
      <t xml:space="preserve">; 1971</t>
    </r>
    <r>
      <rPr>
        <sz val="9"/>
        <rFont val="WenQuanYi Zen Hei"/>
        <family val="2"/>
      </rPr>
      <t xml:space="preserve">年起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官方</t>
    </r>
    <r>
      <rPr>
        <sz val="9"/>
        <rFont val="Arial"/>
        <family val="0"/>
        <charset val="1"/>
      </rPr>
      <t xml:space="preserve">easy/hard money</t>
    </r>
    <r>
      <rPr>
        <sz val="9"/>
        <rFont val="WenQuanYi Zen Hei"/>
        <family val="2"/>
      </rPr>
      <t xml:space="preserve">溫度計</t>
    </r>
  </si>
  <si>
    <t xml:space="preserve">FRED: NFCI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</si>
  <si>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(1971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</si>
  <si>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L5</t>
  </si>
  <si>
    <r>
      <rPr>
        <sz val="9"/>
        <rFont val="WenQuanYi Zen Hei"/>
        <family val="2"/>
      </rPr>
      <t xml:space="preserve">實質政策利率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</si>
  <si>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聯邦基金利率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核心</t>
    </r>
    <r>
      <rPr>
        <sz val="9"/>
        <rFont val="Arial"/>
        <family val="0"/>
        <charset val="1"/>
      </rPr>
      <t xml:space="preserve">CPI YoY</t>
    </r>
  </si>
  <si>
    <r>
      <rPr>
        <sz val="9"/>
        <rFont val="Arial"/>
        <family val="0"/>
        <charset val="1"/>
      </rPr>
      <t xml:space="preserve">&lt;0%(</t>
    </r>
    <r>
      <rPr>
        <sz val="9"/>
        <rFont val="WenQuanYi Zen Hei"/>
        <family val="2"/>
      </rPr>
      <t xml:space="preserve">實質負利率</t>
    </r>
    <r>
      <rPr>
        <sz val="9"/>
        <rFont val="Arial"/>
        <family val="0"/>
        <charset val="1"/>
      </rPr>
      <t xml:space="preserve">)</t>
    </r>
  </si>
  <si>
    <t xml:space="preserve">0~+1.5%</t>
  </si>
  <si>
    <r>
      <rPr>
        <sz val="9"/>
        <rFont val="Arial"/>
        <family val="0"/>
        <charset val="1"/>
      </rPr>
      <t xml:space="preserve">&gt;+1.5%</t>
    </r>
    <r>
      <rPr>
        <sz val="9"/>
        <rFont val="WenQuanYi Zen Hei"/>
        <family val="2"/>
      </rPr>
      <t xml:space="preserve">且上行</t>
    </r>
  </si>
  <si>
    <r>
      <rPr>
        <sz val="9"/>
        <rFont val="WenQuanYi Zen Hei"/>
        <family val="2"/>
      </rPr>
      <t xml:space="preserve">制度背景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實質緊縮度比名義更準</t>
    </r>
  </si>
  <si>
    <t xml:space="preserve">FRED: FEDFUNDS-CPILFESL</t>
  </si>
  <si>
    <t xml:space="preserve">B11</t>
  </si>
  <si>
    <r>
      <rPr>
        <sz val="9"/>
        <rFont val="Arial"/>
        <family val="0"/>
        <charset val="1"/>
      </rPr>
      <t xml:space="preserve">Zweig</t>
    </r>
    <r>
      <rPr>
        <sz val="9"/>
        <rFont val="WenQuanYi Zen Hei"/>
        <family val="2"/>
      </rPr>
      <t xml:space="preserve">廣度推力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</si>
  <si>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NYSE</t>
    </r>
    <r>
      <rPr>
        <sz val="9"/>
        <rFont val="WenQuanYi Zen Hei"/>
        <family val="2"/>
      </rPr>
      <t xml:space="preserve">漲家</t>
    </r>
    <r>
      <rPr>
        <sz val="9"/>
        <rFont val="Arial"/>
        <family val="0"/>
        <charset val="1"/>
      </rPr>
      <t xml:space="preserve">/(</t>
    </r>
    <r>
      <rPr>
        <sz val="9"/>
        <rFont val="WenQuanYi Zen Hei"/>
        <family val="2"/>
      </rPr>
      <t xml:space="preserve">漲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跌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EMA</t>
    </r>
    <r>
      <rPr>
        <sz val="9"/>
        <rFont val="WenQuanYi Zen Hei"/>
        <family val="2"/>
      </rPr>
      <t xml:space="preserve">由</t>
    </r>
    <r>
      <rPr>
        <sz val="9"/>
        <rFont val="Arial"/>
        <family val="0"/>
        <charset val="1"/>
      </rPr>
      <t xml:space="preserve">&lt;0.40</t>
    </r>
    <r>
      <rPr>
        <sz val="9"/>
        <rFont val="WenQuanYi Zen Hei"/>
        <family val="2"/>
      </rPr>
      <t xml:space="preserve">升穿</t>
    </r>
    <r>
      <rPr>
        <sz val="9"/>
        <rFont val="Arial"/>
        <family val="0"/>
        <charset val="1"/>
      </rPr>
      <t xml:space="preserve">0.615(61</t>
    </r>
    <r>
      <rPr>
        <sz val="9"/>
        <rFont val="WenQuanYi Zen Hei"/>
        <family val="2"/>
      </rPr>
      <t xml:space="preserve">天內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</si>
  <si>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觸發後</t>
    </r>
    <r>
      <rPr>
        <sz val="9"/>
        <rFont val="Arial"/>
        <family val="0"/>
        <charset val="1"/>
      </rPr>
      <t xml:space="preserve">6-12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歷史勝率</t>
    </r>
    <r>
      <rPr>
        <sz val="9"/>
        <rFont val="Arial"/>
        <family val="0"/>
        <charset val="1"/>
      </rPr>
      <t xml:space="preserve">&gt;90%)</t>
    </r>
  </si>
  <si>
    <r>
      <rPr>
        <sz val="9"/>
        <rFont val="WenQuanYi Zen Hei"/>
        <family val="2"/>
      </rPr>
      <t xml:space="preserve">未觸發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中性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</si>
  <si>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—(</t>
    </r>
    <r>
      <rPr>
        <sz val="9"/>
        <rFont val="WenQuanYi Zen Hei"/>
        <family val="2"/>
      </rPr>
      <t xml:space="preserve">僅多方訊號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</si>
  <si>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罕見强訊號</t>
    </r>
    <r>
      <rPr>
        <sz val="9"/>
        <rFont val="Arial"/>
        <family val="0"/>
        <charset val="1"/>
      </rPr>
      <t xml:space="preserve">; 1945</t>
    </r>
    <r>
      <rPr>
        <sz val="9"/>
        <rFont val="WenQuanYi Zen Hei"/>
        <family val="2"/>
      </rPr>
      <t xml:space="preserve">年來觸發後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月全部上漲</t>
    </r>
  </si>
  <si>
    <r>
      <rPr>
        <sz val="9"/>
        <rFont val="Arial"/>
        <family val="0"/>
        <charset val="1"/>
      </rPr>
      <t xml:space="preserve">NYSE</t>
    </r>
    <r>
      <rPr>
        <sz val="9"/>
        <rFont val="WenQuanYi Zen Hei"/>
        <family val="2"/>
      </rPr>
      <t xml:space="preserve">漲跌家數自算</t>
    </r>
  </si>
  <si>
    <t xml:space="preserve">事件層</t>
  </si>
  <si>
    <t xml:space="preserve">M5</t>
  </si>
  <si>
    <r>
      <rPr>
        <sz val="9"/>
        <rFont val="WenQuanYi Zen Hei"/>
        <family val="2"/>
      </rPr>
      <t xml:space="preserve">諮商會領先指標</t>
    </r>
    <r>
      <rPr>
        <sz val="9"/>
        <rFont val="Arial"/>
        <family val="0"/>
        <charset val="1"/>
      </rPr>
      <t xml:space="preserve">LEI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</si>
  <si>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LEI 6</t>
    </r>
    <r>
      <rPr>
        <sz val="9"/>
        <rFont val="WenQuanYi Zen Hei"/>
        <family val="2"/>
      </rPr>
      <t xml:space="preserve">個月年化變率</t>
    </r>
  </si>
  <si>
    <t xml:space="preserve">&gt; 0%</t>
  </si>
  <si>
    <t xml:space="preserve">0~-4%</t>
  </si>
  <si>
    <r>
      <rPr>
        <sz val="9"/>
        <rFont val="Arial"/>
        <family val="0"/>
        <charset val="1"/>
      </rPr>
      <t xml:space="preserve">&lt; -4%(</t>
    </r>
    <r>
      <rPr>
        <sz val="9"/>
        <rFont val="WenQuanYi Zen Hei"/>
        <family val="2"/>
      </rPr>
      <t xml:space="preserve">衰退警戒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</si>
  <si>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3-6</t>
    </r>
    <r>
      <rPr>
        <sz val="9"/>
        <rFont val="WenQuanYi Zen Hei"/>
        <family val="2"/>
      </rPr>
      <t xml:space="preserve">個月</t>
    </r>
  </si>
  <si>
    <t xml:space="preserve">Conference Board</t>
  </si>
  <si>
    <t xml:space="preserve">E1</t>
  </si>
  <si>
    <t xml:space="preserve">盈利</t>
  </si>
  <si>
    <r>
      <rPr>
        <sz val="9"/>
        <rFont val="Arial"/>
        <family val="0"/>
        <charset val="1"/>
      </rPr>
      <t xml:space="preserve">EPS</t>
    </r>
    <r>
      <rPr>
        <sz val="9"/>
        <rFont val="WenQuanYi Zen Hei"/>
        <family val="2"/>
      </rPr>
      <t xml:space="preserve">修正廣度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</si>
  <si>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分析師上調</t>
    </r>
    <r>
      <rPr>
        <sz val="9"/>
        <rFont val="Arial"/>
        <family val="0"/>
        <charset val="1"/>
      </rPr>
      <t xml:space="preserve">/(</t>
    </r>
    <r>
      <rPr>
        <sz val="9"/>
        <rFont val="WenQuanYi Zen Hei"/>
        <family val="2"/>
      </rPr>
      <t xml:space="preserve">上調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下調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比率</t>
    </r>
    <r>
      <rPr>
        <sz val="9"/>
        <rFont val="Arial"/>
        <family val="0"/>
        <charset val="1"/>
      </rPr>
      <t xml:space="preserve">(3</t>
    </r>
    <r>
      <rPr>
        <sz val="9"/>
        <rFont val="WenQuanYi Zen Hei"/>
        <family val="2"/>
      </rPr>
      <t xml:space="preserve">月均</t>
    </r>
    <r>
      <rPr>
        <sz val="9"/>
        <rFont val="Arial"/>
        <family val="0"/>
        <charset val="1"/>
      </rPr>
      <t xml:space="preserve">)</t>
    </r>
  </si>
  <si>
    <t xml:space="preserve">&gt; 55%</t>
  </si>
  <si>
    <t xml:space="preserve">45-55%</t>
  </si>
  <si>
    <r>
      <rPr>
        <sz val="9"/>
        <rFont val="Arial"/>
        <family val="0"/>
        <charset val="1"/>
      </rPr>
      <t xml:space="preserve">&lt; 45%</t>
    </r>
    <r>
      <rPr>
        <sz val="9"/>
        <rFont val="WenQuanYi Zen Hei"/>
        <family val="2"/>
      </rPr>
      <t xml:space="preserve">且下行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</si>
  <si>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季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盈利動能之最快代理</t>
    </r>
  </si>
  <si>
    <t xml:space="preserve">LSEG/FactSet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</si>
  <si>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(1980s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</si>
  <si>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10</t>
    </r>
    <r>
      <rPr>
        <b val="true"/>
        <sz val="9"/>
        <rFont val="WenQuanYi Zen Hei"/>
        <family val="2"/>
      </rPr>
      <t xml:space="preserve">週</t>
    </r>
    <r>
      <rPr>
        <b val="true"/>
        <sz val="9"/>
        <rFont val="Arial"/>
        <family val="0"/>
        <charset val="1"/>
      </rPr>
      <t xml:space="preserve">/40</t>
    </r>
    <r>
      <rPr>
        <b val="true"/>
        <sz val="9"/>
        <rFont val="WenQuanYi Zen Hei"/>
        <family val="2"/>
      </rPr>
      <t xml:space="preserve">週均線交叉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</si>
  <si>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黃金交叉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死亡交叉狀態</t>
    </r>
  </si>
  <si>
    <r>
      <rPr>
        <sz val="9"/>
        <rFont val="WenQuanYi Zen Hei"/>
        <family val="2"/>
      </rPr>
      <t xml:space="preserve">跌破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週線</t>
    </r>
    <r>
      <rPr>
        <sz val="9"/>
        <rFont val="Arial"/>
        <family val="0"/>
        <charset val="1"/>
      </rPr>
      <t xml:space="preserve">/10</t>
    </r>
    <r>
      <rPr>
        <sz val="9"/>
        <rFont val="WenQuanYi Zen Hei"/>
        <family val="2"/>
      </rPr>
      <t xml:space="preserve">週線走平</t>
    </r>
  </si>
  <si>
    <r>
      <rPr>
        <sz val="9"/>
        <rFont val="WenQuanYi Zen Hei"/>
        <family val="2"/>
      </rPr>
      <t xml:space="preserve">滯後確認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死叉鎖定</t>
    </r>
    <r>
      <rPr>
        <sz val="9"/>
        <rFont val="Arial"/>
        <family val="0"/>
        <charset val="1"/>
      </rPr>
      <t xml:space="preserve">2022</t>
    </r>
    <r>
      <rPr>
        <sz val="9"/>
        <rFont val="WenQuanYi Zen Hei"/>
        <family val="2"/>
      </rPr>
      <t xml:space="preserve">全年</t>
    </r>
  </si>
  <si>
    <t xml:space="preserve">M4</t>
  </si>
  <si>
    <r>
      <rPr>
        <sz val="9"/>
        <rFont val="WenQuanYi Zen Hei"/>
        <family val="2"/>
      </rPr>
      <t xml:space="preserve">首次申領失業救濟金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</si>
  <si>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初領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週均值相對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週低點變幅</t>
    </r>
  </si>
  <si>
    <r>
      <rPr>
        <sz val="9"/>
        <rFont val="WenQuanYi Zen Hei"/>
        <family val="2"/>
      </rPr>
      <t xml:space="preserve">低於</t>
    </r>
    <r>
      <rPr>
        <sz val="9"/>
        <rFont val="Arial"/>
        <family val="0"/>
        <charset val="1"/>
      </rPr>
      <t xml:space="preserve">+5%</t>
    </r>
  </si>
  <si>
    <t xml:space="preserve">+5%~+15%</t>
  </si>
  <si>
    <r>
      <rPr>
        <sz val="9"/>
        <rFont val="Arial"/>
        <family val="0"/>
        <charset val="1"/>
      </rPr>
      <t xml:space="preserve">&gt; +15%</t>
    </r>
    <r>
      <rPr>
        <sz val="9"/>
        <rFont val="WenQuanYi Zen Hei"/>
        <family val="2"/>
      </rPr>
      <t xml:space="preserve">且上行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</si>
  <si>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勞動巿場最高頻硬數據</t>
    </r>
  </si>
  <si>
    <t xml:space="preserve">FRED: ICSA</t>
  </si>
  <si>
    <r>
      <rPr>
        <b val="true"/>
        <sz val="9"/>
        <rFont val="Arial"/>
        <family val="0"/>
        <charset val="1"/>
      </rPr>
      <t xml:space="preserve">M2</t>
    </r>
    <r>
      <rPr>
        <b val="true"/>
        <sz val="9"/>
        <rFont val="WenQuanYi Zen Hei"/>
        <family val="2"/>
      </rPr>
      <t xml:space="preserve">同比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</si>
  <si>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M2</t>
    </r>
    <r>
      <rPr>
        <sz val="9"/>
        <rFont val="WenQuanYi Zen Hei"/>
        <family val="2"/>
      </rPr>
      <t xml:space="preserve">貨幣供應</t>
    </r>
    <r>
      <rPr>
        <sz val="9"/>
        <rFont val="Arial"/>
        <family val="0"/>
        <charset val="1"/>
      </rPr>
      <t xml:space="preserve">YoY</t>
    </r>
  </si>
  <si>
    <r>
      <rPr>
        <sz val="9"/>
        <rFont val="WenQuanYi Zen Hei"/>
        <family val="2"/>
      </rPr>
      <t xml:space="preserve">回升且</t>
    </r>
    <r>
      <rPr>
        <sz val="9"/>
        <rFont val="Arial"/>
        <family val="0"/>
        <charset val="1"/>
      </rPr>
      <t xml:space="preserve">&gt;4%</t>
    </r>
  </si>
  <si>
    <r>
      <rPr>
        <sz val="9"/>
        <rFont val="Arial"/>
        <family val="0"/>
        <charset val="1"/>
      </rPr>
      <t xml:space="preserve">0-4%</t>
    </r>
    <r>
      <rPr>
        <sz val="9"/>
        <rFont val="WenQuanYi Zen Hei"/>
        <family val="2"/>
      </rPr>
      <t xml:space="preserve">放緩</t>
    </r>
  </si>
  <si>
    <r>
      <rPr>
        <sz val="9"/>
        <rFont val="WenQuanYi Zen Hei"/>
        <family val="2"/>
      </rPr>
      <t xml:space="preserve">長領先</t>
    </r>
    <r>
      <rPr>
        <sz val="9"/>
        <rFont val="Arial"/>
        <family val="0"/>
        <charset val="1"/>
      </rPr>
      <t xml:space="preserve">3-12</t>
    </r>
    <r>
      <rPr>
        <sz val="9"/>
        <rFont val="WenQuanYi Zen Hei"/>
        <family val="2"/>
      </rPr>
      <t xml:space="preserve">個月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背景</t>
    </r>
  </si>
  <si>
    <t xml:space="preserve">C5</t>
  </si>
  <si>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利率</t>
    </r>
  </si>
  <si>
    <r>
      <rPr>
        <sz val="9"/>
        <rFont val="Arial"/>
        <family val="0"/>
        <charset val="1"/>
      </rPr>
      <t xml:space="preserve">2Y-10Y</t>
    </r>
    <r>
      <rPr>
        <sz val="9"/>
        <rFont val="WenQuanYi Zen Hei"/>
        <family val="2"/>
      </rPr>
      <t xml:space="preserve">利差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</si>
  <si>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-2</t>
    </r>
    <r>
      <rPr>
        <sz val="9"/>
        <rFont val="WenQuanYi Zen Hei"/>
        <family val="2"/>
      </rPr>
      <t xml:space="preserve">年期美債殖利率</t>
    </r>
  </si>
  <si>
    <r>
      <rPr>
        <sz val="9"/>
        <rFont val="Arial"/>
        <family val="0"/>
        <charset val="1"/>
      </rPr>
      <t xml:space="preserve">&gt; +25bp</t>
    </r>
    <r>
      <rPr>
        <sz val="9"/>
        <rFont val="WenQuanYi Zen Hei"/>
        <family val="2"/>
      </rPr>
      <t xml:space="preserve">趨陡</t>
    </r>
  </si>
  <si>
    <t xml:space="preserve">-25~+25bp</t>
  </si>
  <si>
    <r>
      <rPr>
        <sz val="9"/>
        <rFont val="WenQuanYi Zen Hei"/>
        <family val="2"/>
      </rPr>
      <t xml:space="preserve">深倒掛</t>
    </r>
    <r>
      <rPr>
        <sz val="9"/>
        <rFont val="Arial"/>
        <family val="0"/>
        <charset val="1"/>
      </rPr>
      <t xml:space="preserve">&lt;-50bp</t>
    </r>
  </si>
  <si>
    <r>
      <rPr>
        <sz val="9"/>
        <rFont val="WenQuanYi Zen Hei"/>
        <family val="2"/>
      </rPr>
      <t xml:space="preserve">長領先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10Y-3M</t>
    </r>
    <r>
      <rPr>
        <sz val="9"/>
        <rFont val="WenQuanYi Zen Hei"/>
        <family val="2"/>
      </rPr>
      <t xml:space="preserve">互補</t>
    </r>
  </si>
  <si>
    <t xml:space="preserve">FRED: T10Y2Y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</si>
  <si>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(1976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</si>
  <si>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E2</t>
  </si>
  <si>
    <r>
      <rPr>
        <sz val="9"/>
        <rFont val="WenQuanYi Zen Hei"/>
        <family val="2"/>
      </rPr>
      <t xml:space="preserve">前瞻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EPS</t>
    </r>
    <r>
      <rPr>
        <sz val="9"/>
        <rFont val="WenQuanYi Zen Hei"/>
        <family val="2"/>
      </rPr>
      <t xml:space="preserve">年增率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</si>
  <si>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SPX</t>
    </r>
    <r>
      <rPr>
        <sz val="9"/>
        <rFont val="WenQuanYi Zen Hei"/>
        <family val="2"/>
      </rPr>
      <t xml:space="preserve">前瞻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月共識</t>
    </r>
    <r>
      <rPr>
        <sz val="9"/>
        <rFont val="Arial"/>
        <family val="0"/>
        <charset val="1"/>
      </rPr>
      <t xml:space="preserve">EPS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YoY</t>
    </r>
  </si>
  <si>
    <r>
      <rPr>
        <sz val="9"/>
        <rFont val="Arial"/>
        <family val="0"/>
        <charset val="1"/>
      </rPr>
      <t xml:space="preserve">&gt; +5%</t>
    </r>
    <r>
      <rPr>
        <sz val="9"/>
        <rFont val="WenQuanYi Zen Hei"/>
        <family val="2"/>
      </rPr>
      <t xml:space="preserve">且上修</t>
    </r>
  </si>
  <si>
    <t xml:space="preserve">負增長且下修</t>
  </si>
  <si>
    <r>
      <rPr>
        <sz val="9"/>
        <rFont val="WenQuanYi Zen Hei"/>
        <family val="2"/>
      </rPr>
      <t xml:space="preserve">同步至領先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季</t>
    </r>
  </si>
  <si>
    <t xml:space="preserve">FactSet/LSEG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</si>
  <si>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(1985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</si>
  <si>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S3</t>
  </si>
  <si>
    <r>
      <rPr>
        <sz val="9"/>
        <rFont val="WenQuanYi Zen Hei"/>
        <family val="2"/>
      </rPr>
      <t xml:space="preserve">股票</t>
    </r>
    <r>
      <rPr>
        <sz val="9"/>
        <rFont val="Arial"/>
        <family val="0"/>
        <charset val="1"/>
      </rPr>
      <t xml:space="preserve">Put/Call</t>
    </r>
    <r>
      <rPr>
        <sz val="9"/>
        <rFont val="WenQuanYi Zen Hei"/>
        <family val="2"/>
      </rPr>
      <t xml:space="preserve">比率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</si>
  <si>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CBOE</t>
    </r>
    <r>
      <rPr>
        <sz val="9"/>
        <rFont val="WenQuanYi Zen Hei"/>
        <family val="2"/>
      </rPr>
      <t xml:space="preserve">股票型</t>
    </r>
    <r>
      <rPr>
        <sz val="9"/>
        <rFont val="Arial"/>
        <family val="0"/>
        <charset val="1"/>
      </rPr>
      <t xml:space="preserve">P/C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日均</t>
    </r>
  </si>
  <si>
    <r>
      <rPr>
        <sz val="9"/>
        <rFont val="Arial"/>
        <family val="0"/>
        <charset val="1"/>
      </rPr>
      <t xml:space="preserve">0.55-0.75</t>
    </r>
    <r>
      <rPr>
        <sz val="9"/>
        <rFont val="WenQuanYi Zen Hei"/>
        <family val="2"/>
      </rPr>
      <t xml:space="preserve">中性偏樂觀</t>
    </r>
  </si>
  <si>
    <r>
      <rPr>
        <sz val="9"/>
        <rFont val="Arial"/>
        <family val="0"/>
        <charset val="1"/>
      </rPr>
      <t xml:space="preserve">&gt;0.85(</t>
    </r>
    <r>
      <rPr>
        <sz val="9"/>
        <rFont val="WenQuanYi Zen Hei"/>
        <family val="2"/>
      </rPr>
      <t xml:space="preserve">恐慌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反向買點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&lt;0.45(</t>
    </r>
    <r>
      <rPr>
        <sz val="9"/>
        <rFont val="WenQuanYi Zen Hei"/>
        <family val="2"/>
      </rPr>
      <t xml:space="preserve">過熱</t>
    </r>
    <r>
      <rPr>
        <sz val="9"/>
        <rFont val="Arial"/>
        <family val="0"/>
        <charset val="1"/>
      </rPr>
      <t xml:space="preserve">)</t>
    </r>
  </si>
  <si>
    <t xml:space="preserve">極端值本身非制度訊號</t>
  </si>
  <si>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短期擇時輔助</t>
    </r>
  </si>
  <si>
    <t xml:space="preserve">CBOE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</si>
  <si>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(1995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</si>
  <si>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B4</t>
  </si>
  <si>
    <r>
      <rPr>
        <sz val="9"/>
        <rFont val="Arial"/>
        <family val="0"/>
        <charset val="1"/>
      </rPr>
      <t xml:space="preserve">McClellan Summation</t>
    </r>
    <r>
      <rPr>
        <sz val="9"/>
        <rFont val="WenQuanYi Zen Hei"/>
        <family val="2"/>
      </rPr>
      <t xml:space="preserve">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</si>
  <si>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NYSE McClellan Summation Index</t>
  </si>
  <si>
    <r>
      <rPr>
        <sz val="9"/>
        <rFont val="Arial"/>
        <family val="0"/>
        <charset val="1"/>
      </rPr>
      <t xml:space="preserve">&gt; +500</t>
    </r>
    <r>
      <rPr>
        <sz val="9"/>
        <rFont val="WenQuanYi Zen Hei"/>
        <family val="2"/>
      </rPr>
      <t xml:space="preserve">且上行</t>
    </r>
  </si>
  <si>
    <r>
      <rPr>
        <sz val="9"/>
        <rFont val="Arial"/>
        <family val="0"/>
        <charset val="1"/>
      </rPr>
      <t xml:space="preserve">0~+500</t>
    </r>
    <r>
      <rPr>
        <sz val="9"/>
        <rFont val="WenQuanYi Zen Hei"/>
        <family val="2"/>
      </rPr>
      <t xml:space="preserve">或高位回落</t>
    </r>
  </si>
  <si>
    <r>
      <rPr>
        <sz val="9"/>
        <rFont val="Arial"/>
        <family val="0"/>
        <charset val="1"/>
      </rPr>
      <t xml:space="preserve">&lt; 0</t>
    </r>
    <r>
      <rPr>
        <sz val="9"/>
        <rFont val="WenQuanYi Zen Hei"/>
        <family val="2"/>
      </rPr>
      <t xml:space="preserve">且下行</t>
    </r>
  </si>
  <si>
    <r>
      <rPr>
        <sz val="9"/>
        <rFont val="WenQuanYi Zen Hei"/>
        <family val="2"/>
      </rPr>
      <t xml:space="preserve">中期廣度積累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頂部背離預警</t>
    </r>
  </si>
  <si>
    <t xml:space="preserve">StockCharts $NYSI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</si>
  <si>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(1960s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</si>
  <si>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A/D</t>
    </r>
    <r>
      <rPr>
        <b val="true"/>
        <sz val="9"/>
        <rFont val="WenQuanYi Zen Hei"/>
        <family val="2"/>
      </rPr>
      <t xml:space="preserve">線對指數背離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</si>
  <si>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NYSE</t>
    </r>
    <r>
      <rPr>
        <sz val="9"/>
        <rFont val="WenQuanYi Zen Hei"/>
        <family val="2"/>
      </rPr>
      <t xml:space="preserve">騰落線 </t>
    </r>
    <r>
      <rPr>
        <sz val="9"/>
        <rFont val="Arial"/>
        <family val="0"/>
        <charset val="1"/>
      </rPr>
      <t xml:space="preserve">vs </t>
    </r>
    <r>
      <rPr>
        <sz val="9"/>
        <rFont val="WenQuanYi Zen Hei"/>
        <family val="2"/>
      </rPr>
      <t xml:space="preserve">指數新高背離月數</t>
    </r>
  </si>
  <si>
    <r>
      <rPr>
        <sz val="9"/>
        <rFont val="WenQuanYi Zen Hei"/>
        <family val="2"/>
      </rPr>
      <t xml:space="preserve">溫和背離</t>
    </r>
    <r>
      <rPr>
        <sz val="9"/>
        <rFont val="Arial"/>
        <family val="0"/>
        <charset val="1"/>
      </rPr>
      <t xml:space="preserve">(1-2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</si>
  <si>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持續多月背離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指數新高</t>
    </r>
  </si>
  <si>
    <r>
      <rPr>
        <sz val="9"/>
        <rFont val="WenQuanYi Zen Hei"/>
        <family val="2"/>
      </rPr>
      <t xml:space="preserve">領先數週至數月</t>
    </r>
    <r>
      <rPr>
        <sz val="9"/>
        <rFont val="Arial"/>
        <family val="0"/>
        <charset val="1"/>
      </rPr>
      <t xml:space="preserve">; 2021/11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2024/7</t>
    </r>
    <r>
      <rPr>
        <sz val="9"/>
        <rFont val="WenQuanYi Zen Hei"/>
        <family val="2"/>
      </rPr>
      <t xml:space="preserve">頂前均現</t>
    </r>
  </si>
  <si>
    <t xml:space="preserve">L7</t>
  </si>
  <si>
    <r>
      <rPr>
        <sz val="9"/>
        <rFont val="Arial"/>
        <family val="0"/>
        <charset val="1"/>
      </rPr>
      <t xml:space="preserve">Fed</t>
    </r>
    <r>
      <rPr>
        <sz val="9"/>
        <rFont val="WenQuanYi Zen Hei"/>
        <family val="2"/>
      </rPr>
      <t xml:space="preserve">資產負債表</t>
    </r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週變化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</si>
  <si>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WALCL 13</t>
    </r>
    <r>
      <rPr>
        <sz val="9"/>
        <rFont val="WenQuanYi Zen Hei"/>
        <family val="2"/>
      </rPr>
      <t xml:space="preserve">週變率</t>
    </r>
    <r>
      <rPr>
        <sz val="9"/>
        <rFont val="Arial"/>
        <family val="0"/>
        <charset val="1"/>
      </rPr>
      <t xml:space="preserve">(QE/QT</t>
    </r>
    <r>
      <rPr>
        <sz val="9"/>
        <rFont val="WenQuanYi Zen Hei"/>
        <family val="2"/>
      </rPr>
      <t xml:space="preserve">節奏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</si>
  <si>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+1%(</t>
    </r>
    <r>
      <rPr>
        <sz val="9"/>
        <rFont val="WenQuanYi Zen Hei"/>
        <family val="2"/>
      </rPr>
      <t xml:space="preserve">擴表</t>
    </r>
    <r>
      <rPr>
        <sz val="9"/>
        <rFont val="Arial"/>
        <family val="0"/>
        <charset val="1"/>
      </rPr>
      <t xml:space="preserve">)</t>
    </r>
  </si>
  <si>
    <t xml:space="preserve">-1%~+1%</t>
  </si>
  <si>
    <r>
      <rPr>
        <sz val="9"/>
        <rFont val="Arial"/>
        <family val="0"/>
        <charset val="1"/>
      </rPr>
      <t xml:space="preserve">&lt; -1%(QT</t>
    </r>
    <r>
      <rPr>
        <sz val="9"/>
        <rFont val="WenQuanYi Zen Hei"/>
        <family val="2"/>
      </rPr>
      <t xml:space="preserve">加速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</si>
  <si>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同步制度背景</t>
    </r>
    <r>
      <rPr>
        <sz val="9"/>
        <rFont val="Arial"/>
        <family val="0"/>
        <charset val="1"/>
      </rPr>
      <t xml:space="preserve">; L2</t>
    </r>
    <r>
      <rPr>
        <sz val="9"/>
        <rFont val="WenQuanYi Zen Hei"/>
        <family val="2"/>
      </rPr>
      <t xml:space="preserve">之可長算版本</t>
    </r>
  </si>
  <si>
    <t xml:space="preserve">FRED: WALCL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</si>
  <si>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(2002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</si>
  <si>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M6</t>
  </si>
  <si>
    <r>
      <rPr>
        <sz val="9"/>
        <rFont val="Arial"/>
        <family val="0"/>
        <charset val="1"/>
      </rPr>
      <t xml:space="preserve">GDPNow</t>
    </r>
    <r>
      <rPr>
        <sz val="9"/>
        <rFont val="WenQuanYi Zen Hei"/>
        <family val="2"/>
      </rPr>
      <t xml:space="preserve">實時估計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</si>
  <si>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亞特蘭大聯儲</t>
    </r>
    <r>
      <rPr>
        <sz val="9"/>
        <rFont val="Arial"/>
        <family val="0"/>
        <charset val="1"/>
      </rPr>
      <t xml:space="preserve">GDPNow</t>
    </r>
    <r>
      <rPr>
        <sz val="9"/>
        <rFont val="WenQuanYi Zen Hei"/>
        <family val="2"/>
      </rPr>
      <t xml:space="preserve">當季年化</t>
    </r>
  </si>
  <si>
    <t xml:space="preserve">&gt; +2%</t>
  </si>
  <si>
    <t xml:space="preserve">0~+2%</t>
  </si>
  <si>
    <r>
      <rPr>
        <sz val="9"/>
        <rFont val="WenQuanYi Zen Hei"/>
        <family val="2"/>
      </rPr>
      <t xml:space="preserve">實時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官方發布前</t>
    </r>
    <r>
      <rPr>
        <sz val="9"/>
        <rFont val="Arial"/>
        <family val="0"/>
        <charset val="1"/>
      </rPr>
      <t xml:space="preserve">6-10</t>
    </r>
    <r>
      <rPr>
        <sz val="9"/>
        <rFont val="WenQuanYi Zen Hei"/>
        <family val="2"/>
      </rPr>
      <t xml:space="preserve">週</t>
    </r>
  </si>
  <si>
    <t xml:space="preserve">Atlanta Fed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</si>
  <si>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(2014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</si>
  <si>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M7</t>
  </si>
  <si>
    <r>
      <rPr>
        <sz val="9"/>
        <rFont val="WenQuanYi Zen Hei"/>
        <family val="2"/>
      </rPr>
      <t xml:space="preserve">非農就業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</si>
  <si>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非農新增職位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月移動平均</t>
    </r>
  </si>
  <si>
    <t xml:space="preserve">&gt; +150k</t>
  </si>
  <si>
    <t xml:space="preserve">0~+150k</t>
  </si>
  <si>
    <r>
      <rPr>
        <sz val="9"/>
        <rFont val="Arial"/>
        <family val="0"/>
        <charset val="1"/>
      </rPr>
      <t xml:space="preserve">&lt; 0(</t>
    </r>
    <r>
      <rPr>
        <sz val="9"/>
        <rFont val="WenQuanYi Zen Hei"/>
        <family val="2"/>
      </rPr>
      <t xml:space="preserve">收縮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</si>
  <si>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同步偏滯後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衰退確認</t>
    </r>
  </si>
  <si>
    <t xml:space="preserve">FRED: PAYEMS</t>
  </si>
  <si>
    <t xml:space="preserve">I3</t>
  </si>
  <si>
    <r>
      <rPr>
        <sz val="9"/>
        <rFont val="WenQuanYi Zen Hei"/>
        <family val="2"/>
      </rPr>
      <t xml:space="preserve">通脹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商品</t>
    </r>
  </si>
  <si>
    <r>
      <rPr>
        <sz val="9"/>
        <rFont val="WenQuanYi Zen Hei"/>
        <family val="2"/>
      </rPr>
      <t xml:space="preserve">油價年變率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</si>
  <si>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Brent/WTI 12</t>
    </r>
    <r>
      <rPr>
        <sz val="9"/>
        <rFont val="WenQuanYi Zen Hei"/>
        <family val="2"/>
      </rPr>
      <t xml:space="preserve">月變率</t>
    </r>
  </si>
  <si>
    <t xml:space="preserve">-20%~+40%</t>
  </si>
  <si>
    <r>
      <rPr>
        <sz val="9"/>
        <rFont val="Arial"/>
        <family val="0"/>
        <charset val="1"/>
      </rPr>
      <t xml:space="preserve">+40%~+80%(</t>
    </r>
    <r>
      <rPr>
        <sz val="9"/>
        <rFont val="WenQuanYi Zen Hei"/>
        <family val="2"/>
      </rPr>
      <t xml:space="preserve">通脹壓力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&lt;-40%(</t>
    </r>
    <r>
      <rPr>
        <sz val="9"/>
        <rFont val="WenQuanYi Zen Hei"/>
        <family val="2"/>
      </rPr>
      <t xml:space="preserve">需求崩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</si>
  <si>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+80%(</t>
    </r>
    <r>
      <rPr>
        <sz val="9"/>
        <rFont val="WenQuanYi Zen Hei"/>
        <family val="2"/>
      </rPr>
      <t xml:space="preserve">油震盪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衰退前兆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</si>
  <si>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領先通脹</t>
    </r>
    <r>
      <rPr>
        <sz val="9"/>
        <rFont val="Arial"/>
        <family val="0"/>
        <charset val="1"/>
      </rPr>
      <t xml:space="preserve">3-6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; 1973/1979/1990/2022</t>
    </r>
    <r>
      <rPr>
        <sz val="9"/>
        <rFont val="WenQuanYi Zen Hei"/>
        <family val="2"/>
      </rPr>
      <t xml:space="preserve">油震前科</t>
    </r>
  </si>
  <si>
    <t xml:space="preserve">FRED: DCOILWTICO/EIA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</si>
  <si>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(1970s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</si>
  <si>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X1</t>
  </si>
  <si>
    <t xml:space="preserve">估值</t>
  </si>
  <si>
    <r>
      <rPr>
        <sz val="9"/>
        <rFont val="WenQuanYi Zen Hei"/>
        <family val="2"/>
      </rPr>
      <t xml:space="preserve">股權風險溢價</t>
    </r>
    <r>
      <rPr>
        <sz val="9"/>
        <rFont val="Arial"/>
        <family val="0"/>
        <charset val="1"/>
      </rPr>
      <t xml:space="preserve">ERP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</si>
  <si>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SPX</t>
    </r>
    <r>
      <rPr>
        <sz val="9"/>
        <rFont val="WenQuanYi Zen Hei"/>
        <family val="2"/>
      </rPr>
      <t xml:space="preserve">前瞻盈利率</t>
    </r>
    <r>
      <rPr>
        <sz val="9"/>
        <rFont val="Arial"/>
        <family val="0"/>
        <charset val="1"/>
      </rPr>
      <t xml:space="preserve">(E/P)-10Y</t>
    </r>
    <r>
      <rPr>
        <sz val="9"/>
        <rFont val="WenQuanYi Zen Hei"/>
        <family val="2"/>
      </rPr>
      <t xml:space="preserve">美債殖利率</t>
    </r>
  </si>
  <si>
    <t xml:space="preserve">&gt; +3%</t>
  </si>
  <si>
    <t xml:space="preserve">0~+3%</t>
  </si>
  <si>
    <r>
      <rPr>
        <sz val="9"/>
        <rFont val="Arial"/>
        <family val="0"/>
        <charset val="1"/>
      </rPr>
      <t xml:space="preserve">&lt; 0%(</t>
    </r>
    <r>
      <rPr>
        <sz val="9"/>
        <rFont val="WenQuanYi Zen Hei"/>
        <family val="2"/>
      </rPr>
      <t xml:space="preserve">股票貴過債券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</si>
  <si>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長週期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低</t>
    </r>
    <r>
      <rPr>
        <sz val="9"/>
        <rFont val="Arial"/>
        <family val="0"/>
        <charset val="1"/>
      </rPr>
      <t xml:space="preserve">ERP=</t>
    </r>
    <r>
      <rPr>
        <sz val="9"/>
        <rFont val="WenQuanYi Zen Hei"/>
        <family val="2"/>
      </rPr>
      <t xml:space="preserve">未來報酬受壓縮</t>
    </r>
  </si>
  <si>
    <r>
      <rPr>
        <sz val="9"/>
        <rFont val="WenQuanYi Zen Hei"/>
        <family val="2"/>
      </rPr>
      <t xml:space="preserve">自算</t>
    </r>
    <r>
      <rPr>
        <sz val="9"/>
        <rFont val="Arial"/>
        <family val="0"/>
        <charset val="1"/>
      </rPr>
      <t xml:space="preserve">: 1/PE-DGS10</t>
    </r>
  </si>
  <si>
    <t xml:space="preserve">C6</t>
  </si>
  <si>
    <r>
      <rPr>
        <sz val="9"/>
        <rFont val="Arial"/>
        <family val="0"/>
        <charset val="1"/>
      </rPr>
      <t xml:space="preserve">CCC</t>
    </r>
    <r>
      <rPr>
        <sz val="9"/>
        <rFont val="WenQuanYi Zen Hei"/>
        <family val="2"/>
      </rPr>
      <t xml:space="preserve">級分層利差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</si>
  <si>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CCC</t>
    </r>
    <r>
      <rPr>
        <sz val="9"/>
        <rFont val="WenQuanYi Zen Hei"/>
        <family val="2"/>
      </rPr>
      <t xml:space="preserve">及以下</t>
    </r>
    <r>
      <rPr>
        <sz val="9"/>
        <rFont val="Arial"/>
        <family val="0"/>
        <charset val="1"/>
      </rPr>
      <t xml:space="preserve">OAS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BB</t>
    </r>
    <r>
      <rPr>
        <sz val="9"/>
        <rFont val="WenQuanYi Zen Hei"/>
        <family val="2"/>
      </rPr>
      <t xml:space="preserve">之差</t>
    </r>
  </si>
  <si>
    <r>
      <rPr>
        <sz val="9"/>
        <rFont val="WenQuanYi Zen Hei"/>
        <family val="2"/>
      </rPr>
      <t xml:space="preserve">收窄且</t>
    </r>
    <r>
      <rPr>
        <sz val="9"/>
        <rFont val="Arial"/>
        <family val="0"/>
        <charset val="1"/>
      </rPr>
      <t xml:space="preserve">&lt;7%</t>
    </r>
  </si>
  <si>
    <t xml:space="preserve">走闊初期</t>
  </si>
  <si>
    <r>
      <rPr>
        <sz val="9"/>
        <rFont val="WenQuanYi Zen Hei"/>
        <family val="2"/>
      </rPr>
      <t xml:space="preserve">急闊</t>
    </r>
    <r>
      <rPr>
        <sz val="9"/>
        <rFont val="Arial"/>
        <family val="0"/>
        <charset val="1"/>
      </rPr>
      <t xml:space="preserve">&gt;10%(</t>
    </r>
    <r>
      <rPr>
        <sz val="9"/>
        <rFont val="WenQuanYi Zen Hei"/>
        <family val="2"/>
      </rPr>
      <t xml:space="preserve">信用分層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衰退前兆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</si>
  <si>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最弱信用先崩</t>
    </r>
  </si>
  <si>
    <t xml:space="preserve">FRED: BAMLH0A3HYC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</si>
  <si>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(1996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</si>
  <si>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B6</t>
  </si>
  <si>
    <r>
      <rPr>
        <sz val="9"/>
        <rFont val="Arial"/>
        <family val="0"/>
        <charset val="1"/>
      </rPr>
      <t xml:space="preserve">%</t>
    </r>
    <r>
      <rPr>
        <sz val="9"/>
        <rFont val="WenQuanYi Zen Hei"/>
        <family val="2"/>
      </rPr>
      <t xml:space="preserve">成份股</t>
    </r>
    <r>
      <rPr>
        <sz val="9"/>
        <rFont val="Arial"/>
        <family val="0"/>
        <charset val="1"/>
      </rPr>
      <t xml:space="preserve">&gt;50</t>
    </r>
    <r>
      <rPr>
        <sz val="9"/>
        <rFont val="WenQuanYi Zen Hei"/>
        <family val="2"/>
      </rPr>
      <t xml:space="preserve">日線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</si>
  <si>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成份股收於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日線上比例</t>
    </r>
  </si>
  <si>
    <t xml:space="preserve">55-85%</t>
  </si>
  <si>
    <r>
      <rPr>
        <sz val="9"/>
        <rFont val="Arial"/>
        <family val="0"/>
        <charset val="1"/>
      </rPr>
      <t xml:space="preserve">&gt;90%(</t>
    </r>
    <r>
      <rPr>
        <sz val="9"/>
        <rFont val="WenQuanYi Zen Hei"/>
        <family val="2"/>
      </rPr>
      <t xml:space="preserve">過熱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35-55%</t>
    </r>
  </si>
  <si>
    <r>
      <rPr>
        <sz val="9"/>
        <rFont val="Arial"/>
        <family val="0"/>
        <charset val="1"/>
      </rPr>
      <t xml:space="preserve">&lt;25%(</t>
    </r>
    <r>
      <rPr>
        <sz val="9"/>
        <rFont val="WenQuanYi Zen Hei"/>
        <family val="2"/>
      </rPr>
      <t xml:space="preserve">超賣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崩潰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</si>
  <si>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快層廣度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與</t>
    </r>
    <r>
      <rPr>
        <sz val="9"/>
        <rFont val="Arial"/>
        <family val="0"/>
        <charset val="1"/>
      </rPr>
      <t xml:space="preserve">B1</t>
    </r>
    <r>
      <rPr>
        <sz val="9"/>
        <rFont val="WenQuanYi Zen Hei"/>
        <family val="2"/>
      </rPr>
      <t xml:space="preserve">互補</t>
    </r>
  </si>
  <si>
    <t xml:space="preserve">Barchart $NDXA50R</t>
  </si>
  <si>
    <t xml:space="preserve">T8</t>
  </si>
  <si>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日均線斜率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</si>
  <si>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SMA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日變化率</t>
    </r>
  </si>
  <si>
    <t xml:space="preserve">&gt; +0.5%</t>
  </si>
  <si>
    <r>
      <rPr>
        <sz val="9"/>
        <rFont val="Arial"/>
        <family val="0"/>
        <charset val="1"/>
      </rPr>
      <t xml:space="preserve">±0.5%</t>
    </r>
    <r>
      <rPr>
        <sz val="9"/>
        <rFont val="WenQuanYi Zen Hei"/>
        <family val="2"/>
      </rPr>
      <t xml:space="preserve">走平</t>
    </r>
  </si>
  <si>
    <r>
      <rPr>
        <sz val="9"/>
        <rFont val="Arial"/>
        <family val="0"/>
        <charset val="1"/>
      </rPr>
      <t xml:space="preserve">&lt; -0.5%</t>
    </r>
    <r>
      <rPr>
        <sz val="9"/>
        <rFont val="WenQuanYi Zen Hei"/>
        <family val="2"/>
      </rPr>
      <t xml:space="preserve">下斜</t>
    </r>
  </si>
  <si>
    <r>
      <rPr>
        <sz val="9"/>
        <rFont val="WenQuanYi Zen Hei"/>
        <family val="2"/>
      </rPr>
      <t xml:space="preserve">趨勢質量確認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過濾橫盤假訊號</t>
    </r>
  </si>
  <si>
    <t xml:space="preserve">G1</t>
  </si>
  <si>
    <r>
      <rPr>
        <sz val="9"/>
        <rFont val="WenQuanYi Zen Hei"/>
        <family val="2"/>
      </rPr>
      <t xml:space="preserve">全球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流動性</t>
    </r>
  </si>
  <si>
    <r>
      <rPr>
        <sz val="9"/>
        <rFont val="WenQuanYi Zen Hei"/>
        <family val="2"/>
      </rPr>
      <t xml:space="preserve">美元指數</t>
    </r>
    <r>
      <rPr>
        <sz val="9"/>
        <rFont val="Arial"/>
        <family val="0"/>
        <charset val="1"/>
      </rPr>
      <t xml:space="preserve">DXY</t>
    </r>
    <r>
      <rPr>
        <sz val="9"/>
        <rFont val="WenQuanYi Zen Hei"/>
        <family val="2"/>
      </rPr>
      <t xml:space="preserve">動能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</si>
  <si>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DXY 26</t>
    </r>
    <r>
      <rPr>
        <sz val="9"/>
        <rFont val="WenQuanYi Zen Hei"/>
        <family val="2"/>
      </rPr>
      <t xml:space="preserve">週變率</t>
    </r>
  </si>
  <si>
    <r>
      <rPr>
        <sz val="9"/>
        <rFont val="Arial"/>
        <family val="0"/>
        <charset val="1"/>
      </rPr>
      <t xml:space="preserve">-5%~+5%(</t>
    </r>
    <r>
      <rPr>
        <sz val="9"/>
        <rFont val="WenQuanYi Zen Hei"/>
        <family val="2"/>
      </rPr>
      <t xml:space="preserve">穩定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</si>
  <si>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+5%~+10%(</t>
    </r>
    <r>
      <rPr>
        <sz val="9"/>
        <rFont val="WenQuanYi Zen Hei"/>
        <family val="2"/>
      </rPr>
      <t xml:space="preserve">收緊全球流動性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</si>
  <si>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+10%</t>
    </r>
    <r>
      <rPr>
        <sz val="9"/>
        <rFont val="WenQuanYi Zen Hei"/>
        <family val="2"/>
      </rPr>
      <t xml:space="preserve">急升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美元荒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</si>
  <si>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美元急升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全球流動性收縮</t>
    </r>
    <r>
      <rPr>
        <sz val="9"/>
        <rFont val="Arial"/>
        <family val="0"/>
        <charset val="1"/>
      </rPr>
      <t xml:space="preserve">; 1997/2008/2022</t>
    </r>
  </si>
  <si>
    <r>
      <rPr>
        <sz val="9"/>
        <rFont val="WenQuanYi Zen Hei"/>
        <family val="2"/>
      </rPr>
      <t xml:space="preserve">行情</t>
    </r>
    <r>
      <rPr>
        <sz val="9"/>
        <rFont val="Arial"/>
        <family val="0"/>
        <charset val="1"/>
      </rPr>
      <t xml:space="preserve">/FRED: DTWEXBGS</t>
    </r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</si>
  <si>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(1973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</si>
  <si>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M10</t>
  </si>
  <si>
    <r>
      <rPr>
        <sz val="9"/>
        <rFont val="Arial"/>
        <family val="0"/>
        <charset val="1"/>
      </rPr>
      <t xml:space="preserve">ISM</t>
    </r>
    <r>
      <rPr>
        <sz val="9"/>
        <rFont val="WenQuanYi Zen Hei"/>
        <family val="2"/>
      </rPr>
      <t xml:space="preserve">服務業</t>
    </r>
    <r>
      <rPr>
        <sz val="9"/>
        <rFont val="Arial"/>
        <family val="0"/>
        <charset val="1"/>
      </rPr>
      <t xml:space="preserve">PMI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</si>
  <si>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ISM</t>
    </r>
    <r>
      <rPr>
        <sz val="9"/>
        <rFont val="WenQuanYi Zen Hei"/>
        <family val="2"/>
      </rPr>
      <t xml:space="preserve">服務業指數</t>
    </r>
  </si>
  <si>
    <t xml:space="preserve">&gt; 52</t>
  </si>
  <si>
    <t xml:space="preserve">48-52</t>
  </si>
  <si>
    <t xml:space="preserve">&lt; 48</t>
  </si>
  <si>
    <r>
      <rPr>
        <sz val="9"/>
        <rFont val="WenQuanYi Zen Hei"/>
        <family val="2"/>
      </rPr>
      <t xml:space="preserve">服務業</t>
    </r>
    <r>
      <rPr>
        <sz val="9"/>
        <rFont val="Arial"/>
        <family val="0"/>
        <charset val="1"/>
      </rPr>
      <t xml:space="preserve">=GDP</t>
    </r>
    <r>
      <rPr>
        <sz val="9"/>
        <rFont val="WenQuanYi Zen Hei"/>
        <family val="2"/>
      </rPr>
      <t xml:space="preserve">七成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製造業之後盾</t>
    </r>
  </si>
  <si>
    <t xml:space="preserve">ISM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</si>
  <si>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(1997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</si>
  <si>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S6</t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</si>
  <si>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槓桿</t>
    </r>
  </si>
  <si>
    <r>
      <rPr>
        <sz val="9"/>
        <rFont val="WenQuanYi Zen Hei"/>
        <family val="2"/>
      </rPr>
      <t xml:space="preserve">融資餘額年變率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</si>
  <si>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FINRA Margin Debt YoY</t>
  </si>
  <si>
    <t xml:space="preserve">+0~+30%</t>
  </si>
  <si>
    <r>
      <rPr>
        <sz val="9"/>
        <rFont val="Arial"/>
        <family val="0"/>
        <charset val="1"/>
      </rPr>
      <t xml:space="preserve">&gt; +50%(</t>
    </r>
    <r>
      <rPr>
        <sz val="9"/>
        <rFont val="WenQuanYi Zen Hei"/>
        <family val="2"/>
      </rPr>
      <t xml:space="preserve">槓桿過熱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&lt; -10%</t>
    </r>
  </si>
  <si>
    <r>
      <rPr>
        <sz val="9"/>
        <rFont val="Arial"/>
        <family val="0"/>
        <charset val="1"/>
      </rPr>
      <t xml:space="preserve">&lt; -20%(</t>
    </r>
    <r>
      <rPr>
        <sz val="9"/>
        <rFont val="WenQuanYi Zen Hei"/>
        <family val="2"/>
      </rPr>
      <t xml:space="preserve">去槓桿螺旋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</si>
  <si>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雙向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頂部前融資往往先見頂</t>
    </r>
  </si>
  <si>
    <t xml:space="preserve">FINRA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</si>
  <si>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(1959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</si>
  <si>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L10</t>
  </si>
  <si>
    <r>
      <rPr>
        <sz val="9"/>
        <rFont val="WenQuanYi Zen Hei"/>
        <family val="2"/>
      </rPr>
      <t xml:space="preserve">流動性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全球</t>
    </r>
  </si>
  <si>
    <r>
      <rPr>
        <sz val="9"/>
        <rFont val="WenQuanYi Zen Hei"/>
        <family val="2"/>
      </rPr>
      <t xml:space="preserve">全球央行寬鬆比例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</si>
  <si>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月內減息之央行佔比</t>
    </r>
    <r>
      <rPr>
        <sz val="9"/>
        <rFont val="Arial"/>
        <family val="0"/>
        <charset val="1"/>
      </rPr>
      <t xml:space="preserve">(38</t>
    </r>
    <r>
      <rPr>
        <sz val="9"/>
        <rFont val="WenQuanYi Zen Hei"/>
        <family val="2"/>
      </rPr>
      <t xml:space="preserve">央行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</si>
  <si>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60%(</t>
    </r>
    <r>
      <rPr>
        <sz val="9"/>
        <rFont val="WenQuanYi Zen Hei"/>
        <family val="2"/>
      </rPr>
      <t xml:space="preserve">全球寬鬆潮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</si>
  <si>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 30%(</t>
    </r>
    <r>
      <rPr>
        <sz val="9"/>
        <rFont val="WenQuanYi Zen Hei"/>
        <family val="2"/>
      </rPr>
      <t xml:space="preserve">全球緊縮潮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</si>
  <si>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全球流動性週期</t>
    </r>
    <r>
      <rPr>
        <sz val="9"/>
        <rFont val="Arial"/>
        <family val="0"/>
        <charset val="1"/>
      </rPr>
      <t xml:space="preserve">; 2021</t>
    </r>
    <r>
      <rPr>
        <sz val="9"/>
        <rFont val="WenQuanYi Zen Hei"/>
        <family val="2"/>
      </rPr>
      <t xml:space="preserve">緊縮潮預警</t>
    </r>
    <r>
      <rPr>
        <sz val="9"/>
        <rFont val="Arial"/>
        <family val="0"/>
        <charset val="1"/>
      </rPr>
      <t xml:space="preserve">2022</t>
    </r>
  </si>
  <si>
    <r>
      <rPr>
        <sz val="9"/>
        <rFont val="Arial"/>
        <family val="0"/>
        <charset val="1"/>
      </rPr>
      <t xml:space="preserve">BIS/</t>
    </r>
    <r>
      <rPr>
        <sz val="9"/>
        <rFont val="WenQuanYi Zen Hei"/>
        <family val="2"/>
      </rPr>
      <t xml:space="preserve">自算</t>
    </r>
  </si>
  <si>
    <t xml:space="preserve">I4</t>
  </si>
  <si>
    <r>
      <rPr>
        <sz val="9"/>
        <rFont val="WenQuanYi Zen Hei"/>
        <family val="2"/>
      </rPr>
      <t xml:space="preserve">銅金比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</si>
  <si>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銅價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金價比率之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週變率</t>
    </r>
  </si>
  <si>
    <r>
      <rPr>
        <sz val="9"/>
        <rFont val="Arial"/>
        <family val="0"/>
        <charset val="1"/>
      </rPr>
      <t xml:space="preserve">&gt; 0(</t>
    </r>
    <r>
      <rPr>
        <sz val="9"/>
        <rFont val="WenQuanYi Zen Hei"/>
        <family val="2"/>
      </rPr>
      <t xml:space="preserve">增長預期回升</t>
    </r>
    <r>
      <rPr>
        <sz val="9"/>
        <rFont val="Arial"/>
        <family val="0"/>
        <charset val="1"/>
      </rPr>
      <t xml:space="preserve">)</t>
    </r>
  </si>
  <si>
    <t xml:space="preserve">-10%~0%</t>
  </si>
  <si>
    <r>
      <rPr>
        <sz val="9"/>
        <rFont val="Arial"/>
        <family val="0"/>
        <charset val="1"/>
      </rPr>
      <t xml:space="preserve">&lt; -15%(</t>
    </r>
    <r>
      <rPr>
        <sz val="9"/>
        <rFont val="WenQuanYi Zen Hei"/>
        <family val="2"/>
      </rPr>
      <t xml:space="preserve">避險壓倒增長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</si>
  <si>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增長</t>
    </r>
    <r>
      <rPr>
        <sz val="9"/>
        <rFont val="Arial"/>
        <family val="0"/>
        <charset val="1"/>
      </rPr>
      <t xml:space="preserve">vs</t>
    </r>
    <r>
      <rPr>
        <sz val="9"/>
        <rFont val="WenQuanYi Zen Hei"/>
        <family val="2"/>
      </rPr>
      <t xml:space="preserve">避險溫度計</t>
    </r>
  </si>
  <si>
    <t xml:space="preserve">行情自算</t>
  </si>
  <si>
    <r>
      <rPr>
        <b val="true"/>
        <sz val="9"/>
        <rFont val="Arial"/>
        <family val="0"/>
        <charset val="1"/>
      </rPr>
      <t xml:space="preserve">SLOOS</t>
    </r>
    <r>
      <rPr>
        <b val="true"/>
        <sz val="9"/>
        <rFont val="WenQuanYi Zen Hei"/>
        <family val="2"/>
      </rPr>
      <t xml:space="preserve">信貸標準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</si>
  <si>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t xml:space="preserve">高級信貸員調查淨收緊比例</t>
  </si>
  <si>
    <r>
      <rPr>
        <sz val="9"/>
        <rFont val="WenQuanYi Zen Hei"/>
        <family val="2"/>
      </rPr>
      <t xml:space="preserve">放鬆</t>
    </r>
    <r>
      <rPr>
        <sz val="9"/>
        <rFont val="Arial"/>
        <family val="0"/>
        <charset val="1"/>
      </rPr>
      <t xml:space="preserve">(&lt;0%)</t>
    </r>
  </si>
  <si>
    <r>
      <rPr>
        <sz val="9"/>
        <rFont val="WenQuanYi Zen Hei"/>
        <family val="2"/>
      </rPr>
      <t xml:space="preserve">溫和收緊</t>
    </r>
    <r>
      <rPr>
        <sz val="9"/>
        <rFont val="Arial"/>
        <family val="0"/>
        <charset val="1"/>
      </rPr>
      <t xml:space="preserve">0-20%</t>
    </r>
  </si>
  <si>
    <r>
      <rPr>
        <sz val="9"/>
        <rFont val="WenQuanYi Zen Hei"/>
        <family val="2"/>
      </rPr>
      <t xml:space="preserve">大幅淨收緊</t>
    </r>
    <r>
      <rPr>
        <sz val="9"/>
        <rFont val="Arial"/>
        <family val="0"/>
        <charset val="1"/>
      </rPr>
      <t xml:space="preserve">&gt;20%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</si>
  <si>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季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背景確認</t>
    </r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</si>
  <si>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(1990</t>
    </r>
    <r>
      <rPr>
        <sz val="9"/>
        <rFont val="WenQuanYi Zen Hei"/>
        <family val="2"/>
      </rPr>
      <t xml:space="preserve">起連續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</si>
  <si>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NAAIM/II</t>
    </r>
    <r>
      <rPr>
        <b val="true"/>
        <sz val="9"/>
        <rFont val="WenQuanYi Zen Hei"/>
        <family val="2"/>
      </rPr>
      <t xml:space="preserve">牛熊比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</si>
  <si>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NAAIM</t>
    </r>
    <r>
      <rPr>
        <sz val="9"/>
        <rFont val="WenQuanYi Zen Hei"/>
        <family val="2"/>
      </rPr>
      <t xml:space="preserve">持倉指數</t>
    </r>
    <r>
      <rPr>
        <sz val="9"/>
        <rFont val="Arial"/>
        <family val="0"/>
        <charset val="1"/>
      </rPr>
      <t xml:space="preserve">/II</t>
    </r>
    <r>
      <rPr>
        <sz val="9"/>
        <rFont val="WenQuanYi Zen Hei"/>
        <family val="2"/>
      </rPr>
      <t xml:space="preserve">牛熊比</t>
    </r>
  </si>
  <si>
    <r>
      <rPr>
        <sz val="9"/>
        <rFont val="WenQuanYi Zen Hei"/>
        <family val="2"/>
      </rPr>
      <t xml:space="preserve">中性回升</t>
    </r>
    <r>
      <rPr>
        <sz val="9"/>
        <rFont val="Arial"/>
        <family val="0"/>
        <charset val="1"/>
      </rPr>
      <t xml:space="preserve">(40-80)</t>
    </r>
  </si>
  <si>
    <r>
      <rPr>
        <sz val="9"/>
        <rFont val="WenQuanYi Zen Hei"/>
        <family val="2"/>
      </rPr>
      <t xml:space="preserve">極端亢奮</t>
    </r>
    <r>
      <rPr>
        <sz val="9"/>
        <rFont val="Arial"/>
        <family val="0"/>
        <charset val="1"/>
      </rPr>
      <t xml:space="preserve">(&gt;100)+</t>
    </r>
    <r>
      <rPr>
        <sz val="9"/>
        <rFont val="WenQuanYi Zen Hei"/>
        <family val="2"/>
      </rPr>
      <t xml:space="preserve">背離</t>
    </r>
  </si>
  <si>
    <r>
      <rPr>
        <sz val="9"/>
        <rFont val="WenQuanYi Zen Hei"/>
        <family val="2"/>
      </rPr>
      <t xml:space="preserve">極端崩塌</t>
    </r>
    <r>
      <rPr>
        <sz val="9"/>
        <rFont val="Arial"/>
        <family val="0"/>
        <charset val="1"/>
      </rPr>
      <t xml:space="preserve">(&lt;30)</t>
    </r>
    <r>
      <rPr>
        <sz val="9"/>
        <rFont val="WenQuanYi Zen Hei"/>
        <family val="2"/>
      </rPr>
      <t xml:space="preserve">確認熊</t>
    </r>
  </si>
  <si>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只看極端值</t>
    </r>
  </si>
  <si>
    <t xml:space="preserve">NAAIM/II</t>
  </si>
  <si>
    <t xml:space="preserve">M8</t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</si>
  <si>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房產</t>
    </r>
  </si>
  <si>
    <r>
      <rPr>
        <sz val="9"/>
        <rFont val="WenQuanYi Zen Hei"/>
        <family val="2"/>
      </rPr>
      <t xml:space="preserve">建築許可年變率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</si>
  <si>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新屋建築許可</t>
    </r>
    <r>
      <rPr>
        <sz val="9"/>
        <rFont val="Arial"/>
        <family val="0"/>
        <charset val="1"/>
      </rPr>
      <t xml:space="preserve">YoY</t>
    </r>
  </si>
  <si>
    <t xml:space="preserve">0~-15%</t>
  </si>
  <si>
    <r>
      <rPr>
        <sz val="9"/>
        <rFont val="Arial"/>
        <family val="0"/>
        <charset val="1"/>
      </rPr>
      <t xml:space="preserve">&lt; -20%(</t>
    </r>
    <r>
      <rPr>
        <sz val="9"/>
        <rFont val="WenQuanYi Zen Hei"/>
        <family val="2"/>
      </rPr>
      <t xml:space="preserve">利率敏感部門先冷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</si>
  <si>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6-12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房產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週期之母</t>
    </r>
  </si>
  <si>
    <t xml:space="preserve">FRED: PERMIT</t>
  </si>
  <si>
    <t xml:space="preserve">V4</t>
  </si>
  <si>
    <r>
      <rPr>
        <sz val="9"/>
        <rFont val="Arial"/>
        <family val="0"/>
        <charset val="1"/>
      </rPr>
      <t xml:space="preserve">VVIX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</si>
  <si>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VIX</t>
    </r>
    <r>
      <rPr>
        <sz val="9"/>
        <rFont val="WenQuanYi Zen Hei"/>
        <family val="2"/>
      </rPr>
      <t xml:space="preserve">之隱含波動率</t>
    </r>
  </si>
  <si>
    <t xml:space="preserve">&lt; 90</t>
  </si>
  <si>
    <t xml:space="preserve">90-110</t>
  </si>
  <si>
    <r>
      <rPr>
        <sz val="9"/>
        <rFont val="Arial"/>
        <family val="0"/>
        <charset val="1"/>
      </rPr>
      <t xml:space="preserve">&gt; 120(</t>
    </r>
    <r>
      <rPr>
        <sz val="9"/>
        <rFont val="WenQuanYi Zen Hei"/>
        <family val="2"/>
      </rPr>
      <t xml:space="preserve">尾部對沖搶購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</si>
  <si>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VIX</t>
    </r>
    <r>
      <rPr>
        <sz val="9"/>
        <rFont val="WenQuanYi Zen Hei"/>
        <family val="2"/>
      </rPr>
      <t xml:space="preserve">尖峰數日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</si>
  <si>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(2012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</si>
  <si>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T7</t>
  </si>
  <si>
    <r>
      <rPr>
        <sz val="9"/>
        <rFont val="WenQuanYi Zen Hei"/>
        <family val="2"/>
      </rPr>
      <t xml:space="preserve">技術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廣度</t>
    </r>
  </si>
  <si>
    <r>
      <rPr>
        <sz val="9"/>
        <rFont val="Arial"/>
        <family val="0"/>
        <charset val="1"/>
      </rPr>
      <t xml:space="preserve">52</t>
    </r>
    <r>
      <rPr>
        <sz val="9"/>
        <rFont val="WenQuanYi Zen Hei"/>
        <family val="2"/>
      </rPr>
      <t xml:space="preserve">週新高家數佔比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</si>
  <si>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創</t>
    </r>
    <r>
      <rPr>
        <sz val="9"/>
        <rFont val="Arial"/>
        <family val="0"/>
        <charset val="1"/>
      </rPr>
      <t xml:space="preserve">52</t>
    </r>
    <r>
      <rPr>
        <sz val="9"/>
        <rFont val="WenQuanYi Zen Hei"/>
        <family val="2"/>
      </rPr>
      <t xml:space="preserve">週新高股票佔全巿場比例</t>
    </r>
  </si>
  <si>
    <r>
      <rPr>
        <sz val="9"/>
        <rFont val="Arial"/>
        <family val="0"/>
        <charset val="1"/>
      </rPr>
      <t xml:space="preserve">&gt; 8%</t>
    </r>
    <r>
      <rPr>
        <sz val="9"/>
        <rFont val="WenQuanYi Zen Hei"/>
        <family val="2"/>
      </rPr>
      <t xml:space="preserve">且擴散</t>
    </r>
  </si>
  <si>
    <t xml:space="preserve">3-8%</t>
  </si>
  <si>
    <r>
      <rPr>
        <sz val="9"/>
        <rFont val="Arial"/>
        <family val="0"/>
        <charset val="1"/>
      </rPr>
      <t xml:space="preserve">&lt; 2%</t>
    </r>
    <r>
      <rPr>
        <sz val="9"/>
        <rFont val="WenQuanYi Zen Hei"/>
        <family val="2"/>
      </rPr>
      <t xml:space="preserve">且指數新高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極窄領導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</si>
  <si>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頂部背離</t>
    </r>
    <r>
      <rPr>
        <sz val="9"/>
        <rFont val="Arial"/>
        <family val="0"/>
        <charset val="1"/>
      </rPr>
      <t xml:space="preserve">; 2021/11</t>
    </r>
    <r>
      <rPr>
        <sz val="9"/>
        <rFont val="WenQuanYi Zen Hei"/>
        <family val="2"/>
      </rPr>
      <t xml:space="preserve">經典</t>
    </r>
  </si>
  <si>
    <r>
      <rPr>
        <sz val="9"/>
        <rFont val="Arial"/>
        <family val="0"/>
        <charset val="1"/>
      </rPr>
      <t xml:space="preserve">Barchart/</t>
    </r>
    <r>
      <rPr>
        <sz val="9"/>
        <rFont val="WenQuanYi Zen Hei"/>
        <family val="2"/>
      </rPr>
      <t xml:space="preserve">自算</t>
    </r>
  </si>
  <si>
    <t xml:space="preserve">C7</t>
  </si>
  <si>
    <r>
      <rPr>
        <sz val="9"/>
        <rFont val="Arial"/>
        <family val="0"/>
        <charset val="1"/>
      </rPr>
      <t xml:space="preserve">CDX IG/HY</t>
    </r>
    <r>
      <rPr>
        <sz val="9"/>
        <rFont val="WenQuanYi Zen Hei"/>
        <family val="2"/>
      </rPr>
      <t xml:space="preserve">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</si>
  <si>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CDS</t>
    </r>
    <r>
      <rPr>
        <sz val="9"/>
        <rFont val="WenQuanYi Zen Hei"/>
        <family val="2"/>
      </rPr>
      <t xml:space="preserve">指數點差</t>
    </r>
  </si>
  <si>
    <t xml:space="preserve">IG&lt;60bp</t>
  </si>
  <si>
    <t xml:space="preserve">IG 60-90bp</t>
  </si>
  <si>
    <r>
      <rPr>
        <sz val="9"/>
        <rFont val="Arial"/>
        <family val="0"/>
        <charset val="1"/>
      </rPr>
      <t xml:space="preserve">IG&gt;90bp</t>
    </r>
    <r>
      <rPr>
        <sz val="9"/>
        <rFont val="WenQuanYi Zen Hei"/>
        <family val="2"/>
      </rPr>
      <t xml:space="preserve">急闊</t>
    </r>
  </si>
  <si>
    <t xml:space="preserve">信用衍生品先於現券</t>
  </si>
  <si>
    <t xml:space="preserve">Markit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</si>
  <si>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(2004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</si>
  <si>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M13</t>
  </si>
  <si>
    <r>
      <rPr>
        <sz val="9"/>
        <rFont val="WenQuanYi Zen Hei"/>
        <family val="2"/>
      </rPr>
      <t xml:space="preserve">芝加哥聯儲</t>
    </r>
    <r>
      <rPr>
        <sz val="9"/>
        <rFont val="Arial"/>
        <family val="0"/>
        <charset val="1"/>
      </rPr>
      <t xml:space="preserve">CFNAI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</si>
  <si>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國家活動指數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月均</t>
    </r>
  </si>
  <si>
    <t xml:space="preserve">&gt; -0.35</t>
  </si>
  <si>
    <t xml:space="preserve">-0.35~-0.70</t>
  </si>
  <si>
    <r>
      <rPr>
        <sz val="9"/>
        <rFont val="Arial"/>
        <family val="0"/>
        <charset val="1"/>
      </rPr>
      <t xml:space="preserve">&lt; -0.70(</t>
    </r>
    <r>
      <rPr>
        <sz val="9"/>
        <rFont val="WenQuanYi Zen Hei"/>
        <family val="2"/>
      </rPr>
      <t xml:space="preserve">衰退線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</si>
  <si>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85</t>
    </r>
    <r>
      <rPr>
        <sz val="9"/>
        <rFont val="WenQuanYi Zen Hei"/>
        <family val="2"/>
      </rPr>
      <t xml:space="preserve">項綜合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官方衰退溫度計</t>
    </r>
  </si>
  <si>
    <t xml:space="preserve">FRED: CFNAI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</si>
  <si>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(1967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</si>
  <si>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S4</t>
  </si>
  <si>
    <r>
      <rPr>
        <sz val="9"/>
        <rFont val="Arial"/>
        <family val="0"/>
        <charset val="1"/>
      </rPr>
      <t xml:space="preserve">AAII</t>
    </r>
    <r>
      <rPr>
        <sz val="9"/>
        <rFont val="WenQuanYi Zen Hei"/>
        <family val="2"/>
      </rPr>
      <t xml:space="preserve">牛熊差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</si>
  <si>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AAII</t>
    </r>
    <r>
      <rPr>
        <sz val="9"/>
        <rFont val="WenQuanYi Zen Hei"/>
        <family val="2"/>
      </rPr>
      <t xml:space="preserve">散戶牛熊比例差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週均</t>
    </r>
  </si>
  <si>
    <t xml:space="preserve">-10%~+20%</t>
  </si>
  <si>
    <r>
      <rPr>
        <sz val="9"/>
        <rFont val="Arial"/>
        <family val="0"/>
        <charset val="1"/>
      </rPr>
      <t xml:space="preserve">&gt; +30%(</t>
    </r>
    <r>
      <rPr>
        <sz val="9"/>
        <rFont val="WenQuanYi Zen Hei"/>
        <family val="2"/>
      </rPr>
      <t xml:space="preserve">過熱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</si>
  <si>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 -30%</t>
    </r>
    <r>
      <rPr>
        <sz val="9"/>
        <rFont val="WenQuanYi Zen Hei"/>
        <family val="2"/>
      </rPr>
      <t xml:space="preserve">後回升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反向買點</t>
    </r>
  </si>
  <si>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極端值才有意義</t>
    </r>
  </si>
  <si>
    <t xml:space="preserve">AAII</t>
  </si>
  <si>
    <r>
      <rPr>
        <sz val="9"/>
        <rFont val="WenQuanYi Zen Hei"/>
        <family val="2"/>
      </rPr>
      <t xml:space="preserve">部分</t>
    </r>
    <r>
      <rPr>
        <sz val="9"/>
        <rFont val="Arial"/>
        <family val="0"/>
        <charset val="1"/>
      </rPr>
      <t xml:space="preserve">(1987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</si>
  <si>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I2</t>
  </si>
  <si>
    <r>
      <rPr>
        <sz val="9"/>
        <rFont val="Arial"/>
        <family val="0"/>
        <charset val="1"/>
      </rPr>
      <t xml:space="preserve">5y5y</t>
    </r>
    <r>
      <rPr>
        <sz val="9"/>
        <rFont val="WenQuanYi Zen Hei"/>
        <family val="2"/>
      </rPr>
      <t xml:space="preserve">遠期通脹預期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</si>
  <si>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年後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年期通脹預期</t>
    </r>
  </si>
  <si>
    <r>
      <rPr>
        <sz val="9"/>
        <rFont val="Arial"/>
        <family val="0"/>
        <charset val="1"/>
      </rPr>
      <t xml:space="preserve">1.8-2.5%</t>
    </r>
    <r>
      <rPr>
        <sz val="9"/>
        <rFont val="WenQuanYi Zen Hei"/>
        <family val="2"/>
      </rPr>
      <t xml:space="preserve">錨定</t>
    </r>
  </si>
  <si>
    <r>
      <rPr>
        <sz val="9"/>
        <rFont val="Arial"/>
        <family val="0"/>
        <charset val="1"/>
      </rPr>
      <t xml:space="preserve">2.5-3.0%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&lt;1.5%</t>
    </r>
  </si>
  <si>
    <r>
      <rPr>
        <sz val="9"/>
        <rFont val="Arial"/>
        <family val="0"/>
        <charset val="1"/>
      </rPr>
      <t xml:space="preserve">&gt; 3.0%(</t>
    </r>
    <r>
      <rPr>
        <sz val="9"/>
        <rFont val="WenQuanYi Zen Hei"/>
        <family val="2"/>
      </rPr>
      <t xml:space="preserve">脫錨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</si>
  <si>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Fed</t>
    </r>
    <r>
      <rPr>
        <sz val="9"/>
        <rFont val="WenQuanYi Zen Hei"/>
        <family val="2"/>
      </rPr>
      <t xml:space="preserve">反應函數之錨</t>
    </r>
  </si>
  <si>
    <t xml:space="preserve">FRED: T5YIFR</t>
  </si>
  <si>
    <t xml:space="preserve">E3</t>
  </si>
  <si>
    <r>
      <rPr>
        <sz val="9"/>
        <rFont val="WenQuanYi Zen Hei"/>
        <family val="2"/>
      </rPr>
      <t xml:space="preserve">指引上調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下調比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</si>
  <si>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企業正面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負面指引家數比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季</t>
    </r>
    <r>
      <rPr>
        <sz val="9"/>
        <rFont val="Arial"/>
        <family val="0"/>
        <charset val="1"/>
      </rPr>
      <t xml:space="preserve">)</t>
    </r>
  </si>
  <si>
    <t xml:space="preserve">&gt; 1.2</t>
  </si>
  <si>
    <t xml:space="preserve">0.8-1.2</t>
  </si>
  <si>
    <t xml:space="preserve">&lt; 0.5</t>
  </si>
  <si>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季</t>
    </r>
  </si>
  <si>
    <t xml:space="preserve">FactSet</t>
  </si>
  <si>
    <t xml:space="preserve">否</t>
  </si>
  <si>
    <t xml:space="preserve">M9</t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</si>
  <si>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消費</t>
    </r>
  </si>
  <si>
    <r>
      <rPr>
        <sz val="9"/>
        <rFont val="WenQuanYi Zen Hei"/>
        <family val="2"/>
      </rPr>
      <t xml:space="preserve">零售銷售動能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</si>
  <si>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核心零售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月年化變率</t>
    </r>
  </si>
  <si>
    <t xml:space="preserve">&lt; -2%</t>
  </si>
  <si>
    <r>
      <rPr>
        <sz val="9"/>
        <rFont val="WenQuanYi Zen Hei"/>
        <family val="2"/>
      </rPr>
      <t xml:space="preserve">同步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消費</t>
    </r>
    <r>
      <rPr>
        <sz val="9"/>
        <rFont val="Arial"/>
        <family val="0"/>
        <charset val="1"/>
      </rPr>
      <t xml:space="preserve">=GDP</t>
    </r>
    <r>
      <rPr>
        <sz val="9"/>
        <rFont val="WenQuanYi Zen Hei"/>
        <family val="2"/>
      </rPr>
      <t xml:space="preserve">七成</t>
    </r>
  </si>
  <si>
    <t xml:space="preserve">FRED: RSAFS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</si>
  <si>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(1992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,</t>
    </r>
    <r>
      <rPr>
        <sz val="9"/>
        <rFont val="WenQuanYi Zen Hei"/>
        <family val="2"/>
      </rPr>
      <t xml:space="preserve">前身</t>
    </r>
    <r>
      <rPr>
        <sz val="9"/>
        <rFont val="Arial"/>
        <family val="0"/>
        <charset val="1"/>
      </rPr>
      <t xml:space="preserve">1967)</t>
    </r>
  </si>
  <si>
    <t xml:space="preserve">B5</t>
  </si>
  <si>
    <r>
      <rPr>
        <sz val="9"/>
        <rFont val="WenQuanYi Zen Hei"/>
        <family val="2"/>
      </rPr>
      <t xml:space="preserve">漲跌家數比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</si>
  <si>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NYSE</t>
    </r>
    <r>
      <rPr>
        <sz val="9"/>
        <rFont val="WenQuanYi Zen Hei"/>
        <family val="2"/>
      </rPr>
      <t xml:space="preserve">漲家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跌家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日比</t>
    </r>
  </si>
  <si>
    <r>
      <rPr>
        <sz val="9"/>
        <rFont val="Arial"/>
        <family val="0"/>
        <charset val="1"/>
      </rPr>
      <t xml:space="preserve">&lt; 0.7</t>
    </r>
    <r>
      <rPr>
        <sz val="9"/>
        <rFont val="WenQuanYi Zen Hei"/>
        <family val="2"/>
      </rPr>
      <t xml:space="preserve">持續</t>
    </r>
  </si>
  <si>
    <t xml:space="preserve">同步快層</t>
  </si>
  <si>
    <t xml:space="preserve">自算</t>
  </si>
  <si>
    <t xml:space="preserve">B7</t>
  </si>
  <si>
    <r>
      <rPr>
        <sz val="9"/>
        <rFont val="Arial"/>
        <family val="0"/>
        <charset val="1"/>
      </rPr>
      <t xml:space="preserve">Record High Percent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</si>
  <si>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新高</t>
    </r>
    <r>
      <rPr>
        <sz val="9"/>
        <rFont val="Arial"/>
        <family val="0"/>
        <charset val="1"/>
      </rPr>
      <t xml:space="preserve">/(</t>
    </r>
    <r>
      <rPr>
        <sz val="9"/>
        <rFont val="WenQuanYi Zen Hei"/>
        <family val="2"/>
      </rPr>
      <t xml:space="preserve">新高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新低</t>
    </r>
    <r>
      <rPr>
        <sz val="9"/>
        <rFont val="Arial"/>
        <family val="0"/>
        <charset val="1"/>
      </rPr>
      <t xml:space="preserve">)10</t>
    </r>
    <r>
      <rPr>
        <sz val="9"/>
        <rFont val="WenQuanYi Zen Hei"/>
        <family val="2"/>
      </rPr>
      <t xml:space="preserve">日均</t>
    </r>
  </si>
  <si>
    <t xml:space="preserve">&gt; 70%</t>
  </si>
  <si>
    <t xml:space="preserve">30-70%</t>
  </si>
  <si>
    <r>
      <rPr>
        <sz val="9"/>
        <rFont val="Arial"/>
        <family val="0"/>
        <charset val="1"/>
      </rPr>
      <t xml:space="preserve">&lt; 20%</t>
    </r>
    <r>
      <rPr>
        <sz val="9"/>
        <rFont val="WenQuanYi Zen Hei"/>
        <family val="2"/>
      </rPr>
      <t xml:space="preserve">持續</t>
    </r>
  </si>
  <si>
    <t xml:space="preserve">StockCharts $RHNYA</t>
  </si>
  <si>
    <t xml:space="preserve">V5</t>
  </si>
  <si>
    <r>
      <rPr>
        <sz val="9"/>
        <rFont val="Arial"/>
        <family val="0"/>
        <charset val="1"/>
      </rPr>
      <t xml:space="preserve">SKEW</t>
    </r>
    <r>
      <rPr>
        <sz val="9"/>
        <rFont val="WenQuanYi Zen Hei"/>
        <family val="2"/>
      </rPr>
      <t xml:space="preserve">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</si>
  <si>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CBOE SKEW(</t>
    </r>
    <r>
      <rPr>
        <sz val="9"/>
        <rFont val="WenQuanYi Zen Hei"/>
        <family val="2"/>
      </rPr>
      <t xml:space="preserve">尾部風險定價</t>
    </r>
    <r>
      <rPr>
        <sz val="9"/>
        <rFont val="Arial"/>
        <family val="0"/>
        <charset val="1"/>
      </rPr>
      <t xml:space="preserve">)</t>
    </r>
  </si>
  <si>
    <t xml:space="preserve">115-135</t>
  </si>
  <si>
    <r>
      <rPr>
        <sz val="9"/>
        <rFont val="Arial"/>
        <family val="0"/>
        <charset val="1"/>
      </rPr>
      <t xml:space="preserve">135-150(</t>
    </r>
    <r>
      <rPr>
        <sz val="9"/>
        <rFont val="WenQuanYi Zen Hei"/>
        <family val="2"/>
      </rPr>
      <t xml:space="preserve">尾部對沖升溫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</si>
  <si>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&gt;150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&lt;110</t>
    </r>
    <r>
      <rPr>
        <sz val="9"/>
        <rFont val="WenQuanYi Zen Hei"/>
        <family val="2"/>
      </rPr>
      <t xml:space="preserve">之極端</t>
    </r>
  </si>
  <si>
    <r>
      <rPr>
        <sz val="9"/>
        <rFont val="WenQuanYi Zen Hei"/>
        <family val="2"/>
      </rPr>
      <t xml:space="preserve">弱領先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輔助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</si>
  <si>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(1990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</si>
  <si>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S5</t>
  </si>
  <si>
    <r>
      <rPr>
        <sz val="9"/>
        <rFont val="WenQuanYi Zen Hei"/>
        <family val="2"/>
      </rPr>
      <t xml:space="preserve">恐懼貪婪指數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</si>
  <si>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CNN Fear&amp;Greed(7</t>
    </r>
    <r>
      <rPr>
        <sz val="9"/>
        <rFont val="WenQuanYi Zen Hei"/>
        <family val="2"/>
      </rPr>
      <t xml:space="preserve">項合成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</si>
  <si>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30-70</t>
    </r>
    <r>
      <rPr>
        <sz val="9"/>
        <rFont val="WenQuanYi Zen Hei"/>
        <family val="2"/>
      </rPr>
      <t xml:space="preserve">中性</t>
    </r>
  </si>
  <si>
    <r>
      <rPr>
        <sz val="9"/>
        <rFont val="Arial"/>
        <family val="0"/>
        <charset val="1"/>
      </rPr>
      <t xml:space="preserve">&gt; 80(</t>
    </r>
    <r>
      <rPr>
        <sz val="9"/>
        <rFont val="WenQuanYi Zen Hei"/>
        <family val="2"/>
      </rPr>
      <t xml:space="preserve">極貪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</si>
  <si>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&lt; 15(</t>
    </r>
    <r>
      <rPr>
        <sz val="9"/>
        <rFont val="WenQuanYi Zen Hei"/>
        <family val="2"/>
      </rPr>
      <t xml:space="preserve">極恐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)</t>
    </r>
  </si>
  <si>
    <t xml:space="preserve">反向合成指標</t>
  </si>
  <si>
    <t xml:space="preserve">CNN Business</t>
  </si>
  <si>
    <t xml:space="preserve">L8</t>
  </si>
  <si>
    <r>
      <rPr>
        <sz val="9"/>
        <rFont val="WenQuanYi Zen Hei"/>
        <family val="2"/>
      </rPr>
      <t xml:space="preserve">回購巿場壓力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</si>
  <si>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SOFR-IORB</t>
    </r>
    <r>
      <rPr>
        <sz val="9"/>
        <rFont val="WenQuanYi Zen Hei"/>
        <family val="2"/>
      </rPr>
      <t xml:space="preserve">利差</t>
    </r>
  </si>
  <si>
    <t xml:space="preserve">&lt; 0bp</t>
  </si>
  <si>
    <t xml:space="preserve">0-10bp</t>
  </si>
  <si>
    <r>
      <rPr>
        <sz val="9"/>
        <rFont val="Arial"/>
        <family val="0"/>
        <charset val="1"/>
      </rPr>
      <t xml:space="preserve">&gt; 15bp</t>
    </r>
    <r>
      <rPr>
        <sz val="9"/>
        <rFont val="WenQuanYi Zen Hei"/>
        <family val="2"/>
      </rPr>
      <t xml:space="preserve">尖峰</t>
    </r>
    <r>
      <rPr>
        <sz val="9"/>
        <rFont val="Arial"/>
        <family val="0"/>
        <charset val="1"/>
      </rPr>
      <t xml:space="preserve">(2019/9</t>
    </r>
    <r>
      <rPr>
        <sz val="9"/>
        <rFont val="WenQuanYi Zen Hei"/>
        <family val="2"/>
      </rPr>
      <t xml:space="preserve">型錢荒</t>
    </r>
    <r>
      <rPr>
        <sz val="9"/>
        <rFont val="Arial"/>
        <family val="0"/>
        <charset val="1"/>
      </rPr>
      <t xml:space="preserve">)</t>
    </r>
  </si>
  <si>
    <t xml:space="preserve">貨幣巿場管道壓力即時警報</t>
  </si>
  <si>
    <t xml:space="preserve">FRED: SOFR-IORB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</si>
  <si>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(2018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</si>
  <si>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M11</t>
  </si>
  <si>
    <r>
      <rPr>
        <sz val="9"/>
        <rFont val="WenQuanYi Zen Hei"/>
        <family val="2"/>
      </rPr>
      <t xml:space="preserve">消費者信心變化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</si>
  <si>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諮商會信心指數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月變化</t>
    </r>
  </si>
  <si>
    <t xml:space="preserve">&gt; 0</t>
  </si>
  <si>
    <t xml:space="preserve">0~-10</t>
  </si>
  <si>
    <r>
      <rPr>
        <sz val="9"/>
        <rFont val="Arial"/>
        <family val="0"/>
        <charset val="1"/>
      </rPr>
      <t xml:space="preserve">&lt; -15</t>
    </r>
    <r>
      <rPr>
        <sz val="9"/>
        <rFont val="WenQuanYi Zen Hei"/>
        <family val="2"/>
      </rPr>
      <t xml:space="preserve">急墜</t>
    </r>
  </si>
  <si>
    <t xml:space="preserve">同步偏領先</t>
  </si>
  <si>
    <t xml:space="preserve">C9</t>
  </si>
  <si>
    <r>
      <rPr>
        <sz val="9"/>
        <rFont val="WenQuanYi Zen Hei"/>
        <family val="2"/>
      </rPr>
      <t xml:space="preserve">商業票據利差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</si>
  <si>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CP-3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T-bill</t>
    </r>
    <r>
      <rPr>
        <sz val="9"/>
        <rFont val="WenQuanYi Zen Hei"/>
        <family val="2"/>
      </rPr>
      <t xml:space="preserve">利差</t>
    </r>
  </si>
  <si>
    <t xml:space="preserve">&lt; 20bp</t>
  </si>
  <si>
    <t xml:space="preserve">20-50bp</t>
  </si>
  <si>
    <r>
      <rPr>
        <sz val="9"/>
        <rFont val="Arial"/>
        <family val="0"/>
        <charset val="1"/>
      </rPr>
      <t xml:space="preserve">&gt; 50bp(</t>
    </r>
    <r>
      <rPr>
        <sz val="9"/>
        <rFont val="WenQuanYi Zen Hei"/>
        <family val="2"/>
      </rPr>
      <t xml:space="preserve">企業短融凍結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</si>
  <si>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2008</t>
    </r>
    <r>
      <rPr>
        <sz val="9"/>
        <rFont val="WenQuanYi Zen Hei"/>
        <family val="2"/>
      </rPr>
      <t xml:space="preserve">經典訊號</t>
    </r>
  </si>
  <si>
    <t xml:space="preserve">FRED: CPN3M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</si>
  <si>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(1971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,</t>
    </r>
    <r>
      <rPr>
        <sz val="9"/>
        <rFont val="WenQuanYi Zen Hei"/>
        <family val="2"/>
      </rPr>
      <t xml:space="preserve">舊序列</t>
    </r>
    <r>
      <rPr>
        <sz val="9"/>
        <rFont val="Arial"/>
        <family val="0"/>
        <charset val="1"/>
      </rPr>
      <t xml:space="preserve">)</t>
    </r>
  </si>
  <si>
    <t xml:space="preserve">E4</t>
  </si>
  <si>
    <r>
      <rPr>
        <sz val="9"/>
        <rFont val="Arial"/>
        <family val="0"/>
        <charset val="1"/>
      </rPr>
      <t xml:space="preserve">NIPA</t>
    </r>
    <r>
      <rPr>
        <sz val="9"/>
        <rFont val="WenQuanYi Zen Hei"/>
        <family val="2"/>
      </rPr>
      <t xml:space="preserve">企業利潤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</si>
  <si>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國民帳戶稅後企業利潤</t>
    </r>
    <r>
      <rPr>
        <sz val="9"/>
        <rFont val="Arial"/>
        <family val="0"/>
        <charset val="1"/>
      </rPr>
      <t xml:space="preserve">YoY</t>
    </r>
  </si>
  <si>
    <t xml:space="preserve">-5%~+5%</t>
  </si>
  <si>
    <t xml:space="preserve">&lt; -10%</t>
  </si>
  <si>
    <t xml:space="preserve">滯後確認但無修飾</t>
  </si>
  <si>
    <t xml:space="preserve">FRED: CP/BEA</t>
  </si>
  <si>
    <t xml:space="preserve">X2</t>
  </si>
  <si>
    <r>
      <rPr>
        <sz val="9"/>
        <rFont val="Arial"/>
        <family val="0"/>
        <charset val="1"/>
      </rPr>
      <t xml:space="preserve">Shiller CAPE</t>
    </r>
    <r>
      <rPr>
        <sz val="9"/>
        <rFont val="WenQuanYi Zen Hei"/>
        <family val="2"/>
      </rPr>
      <t xml:space="preserve">相對位置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</si>
  <si>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CAPE vs </t>
    </r>
    <r>
      <rPr>
        <sz val="9"/>
        <rFont val="WenQuanYi Zen Hei"/>
        <family val="2"/>
      </rPr>
      <t xml:space="preserve">自身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年中位數</t>
    </r>
  </si>
  <si>
    <r>
      <rPr>
        <sz val="9"/>
        <rFont val="WenQuanYi Zen Hei"/>
        <family val="2"/>
      </rPr>
      <t xml:space="preserve">低於中位</t>
    </r>
    <r>
      <rPr>
        <sz val="9"/>
        <rFont val="Arial"/>
        <family val="0"/>
        <charset val="1"/>
      </rPr>
      <t xml:space="preserve">20%</t>
    </r>
    <r>
      <rPr>
        <sz val="9"/>
        <rFont val="WenQuanYi Zen Hei"/>
        <family val="2"/>
      </rPr>
      <t xml:space="preserve">內或以下</t>
    </r>
  </si>
  <si>
    <r>
      <rPr>
        <sz val="9"/>
        <rFont val="WenQuanYi Zen Hei"/>
        <family val="2"/>
      </rPr>
      <t xml:space="preserve">高於中位</t>
    </r>
    <r>
      <rPr>
        <sz val="9"/>
        <rFont val="Arial"/>
        <family val="0"/>
        <charset val="1"/>
      </rPr>
      <t xml:space="preserve">0-30%</t>
    </r>
  </si>
  <si>
    <r>
      <rPr>
        <sz val="9"/>
        <rFont val="WenQuanYi Zen Hei"/>
        <family val="2"/>
      </rPr>
      <t xml:space="preserve">高於中位</t>
    </r>
    <r>
      <rPr>
        <sz val="9"/>
        <rFont val="Arial"/>
        <family val="0"/>
        <charset val="1"/>
      </rPr>
      <t xml:space="preserve">&gt;40%(</t>
    </r>
    <r>
      <rPr>
        <sz val="9"/>
        <rFont val="WenQuanYi Zen Hei"/>
        <family val="2"/>
      </rPr>
      <t xml:space="preserve">泡沫帶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</si>
  <si>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長週期背景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非擇時</t>
    </r>
  </si>
  <si>
    <t xml:space="preserve">Shiller/Yale</t>
  </si>
  <si>
    <r>
      <rPr>
        <sz val="9"/>
        <rFont val="WenQuanYi Zen Hei"/>
        <family val="2"/>
      </rPr>
      <t xml:space="preserve">是</t>
    </r>
    <r>
      <rPr>
        <sz val="9"/>
        <rFont val="Arial"/>
        <family val="0"/>
        <charset val="1"/>
      </rPr>
      <t xml:space="preserve">(1881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</si>
  <si>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G2</t>
  </si>
  <si>
    <t xml:space="preserve">全球</t>
  </si>
  <si>
    <r>
      <rPr>
        <sz val="9"/>
        <rFont val="WenQuanYi Zen Hei"/>
        <family val="2"/>
      </rPr>
      <t xml:space="preserve">全球</t>
    </r>
    <r>
      <rPr>
        <sz val="9"/>
        <rFont val="Arial"/>
        <family val="0"/>
        <charset val="1"/>
      </rPr>
      <t xml:space="preserve">PMI</t>
    </r>
    <r>
      <rPr>
        <sz val="9"/>
        <rFont val="WenQuanYi Zen Hei"/>
        <family val="2"/>
      </rPr>
      <t xml:space="preserve">擴散指數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</si>
  <si>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製造業</t>
    </r>
    <r>
      <rPr>
        <sz val="9"/>
        <rFont val="Arial"/>
        <family val="0"/>
        <charset val="1"/>
      </rPr>
      <t xml:space="preserve">PMI&gt;50</t>
    </r>
    <r>
      <rPr>
        <sz val="9"/>
        <rFont val="WenQuanYi Zen Hei"/>
        <family val="2"/>
      </rPr>
      <t xml:space="preserve">國家佔比</t>
    </r>
  </si>
  <si>
    <t xml:space="preserve">&gt; 60%</t>
  </si>
  <si>
    <r>
      <rPr>
        <sz val="9"/>
        <rFont val="Arial"/>
        <family val="0"/>
        <charset val="1"/>
      </rPr>
      <t xml:space="preserve">&lt; 30%(</t>
    </r>
    <r>
      <rPr>
        <sz val="9"/>
        <rFont val="WenQuanYi Zen Hei"/>
        <family val="2"/>
      </rPr>
      <t xml:space="preserve">全球同步收縮</t>
    </r>
    <r>
      <rPr>
        <sz val="9"/>
        <rFont val="Arial"/>
        <family val="0"/>
        <charset val="1"/>
      </rPr>
      <t xml:space="preserve">)</t>
    </r>
  </si>
  <si>
    <t xml:space="preserve">全球週期同步度</t>
  </si>
  <si>
    <r>
      <rPr>
        <sz val="9"/>
        <rFont val="Arial"/>
        <family val="0"/>
        <charset val="1"/>
      </rPr>
      <t xml:space="preserve">S&amp;P Global/</t>
    </r>
    <r>
      <rPr>
        <sz val="9"/>
        <rFont val="WenQuanYi Zen Hei"/>
        <family val="2"/>
      </rPr>
      <t xml:space="preserve">自算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</si>
  <si>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</si>
  <si>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S7</t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</si>
  <si>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投機</t>
    </r>
  </si>
  <si>
    <r>
      <rPr>
        <sz val="9"/>
        <rFont val="Arial"/>
        <family val="0"/>
        <charset val="1"/>
      </rPr>
      <t xml:space="preserve">IPO</t>
    </r>
    <r>
      <rPr>
        <sz val="9"/>
        <rFont val="WenQuanYi Zen Hei"/>
        <family val="2"/>
      </rPr>
      <t xml:space="preserve">熱度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</si>
  <si>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季</t>
    </r>
    <r>
      <rPr>
        <sz val="9"/>
        <rFont val="Arial"/>
        <family val="0"/>
        <charset val="1"/>
      </rPr>
      <t xml:space="preserve">IPO</t>
    </r>
    <r>
      <rPr>
        <sz val="9"/>
        <rFont val="WenQuanYi Zen Hei"/>
        <family val="2"/>
      </rPr>
      <t xml:space="preserve">數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首日平均回報</t>
    </r>
  </si>
  <si>
    <r>
      <rPr>
        <sz val="9"/>
        <rFont val="WenQuanYi Zen Hei"/>
        <family val="2"/>
      </rPr>
      <t xml:space="preserve">溫和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首日</t>
    </r>
    <r>
      <rPr>
        <sz val="9"/>
        <rFont val="Arial"/>
        <family val="0"/>
        <charset val="1"/>
      </rPr>
      <t xml:space="preserve">+10-25%)</t>
    </r>
  </si>
  <si>
    <r>
      <rPr>
        <sz val="9"/>
        <rFont val="WenQuanYi Zen Hei"/>
        <family val="2"/>
      </rPr>
      <t xml:space="preserve">急凍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件數</t>
    </r>
    <r>
      <rPr>
        <sz val="9"/>
        <rFont val="Arial"/>
        <family val="0"/>
        <charset val="1"/>
      </rPr>
      <t xml:space="preserve">-50%)</t>
    </r>
    <r>
      <rPr>
        <sz val="9"/>
        <rFont val="WenQuanYi Zen Hei"/>
        <family val="2"/>
      </rPr>
      <t xml:space="preserve">或過熱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首日</t>
    </r>
    <r>
      <rPr>
        <sz val="9"/>
        <rFont val="Arial"/>
        <family val="0"/>
        <charset val="1"/>
      </rPr>
      <t xml:space="preserve">&gt;50%)</t>
    </r>
  </si>
  <si>
    <r>
      <rPr>
        <sz val="9"/>
        <rFont val="WenQuanYi Zen Hei"/>
        <family val="2"/>
      </rPr>
      <t xml:space="preserve">窗口關閉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破發潮</t>
    </r>
  </si>
  <si>
    <r>
      <rPr>
        <sz val="9"/>
        <rFont val="WenQuanYi Zen Hei"/>
        <family val="2"/>
      </rPr>
      <t xml:space="preserve">雙向</t>
    </r>
    <r>
      <rPr>
        <sz val="9"/>
        <rFont val="Arial"/>
        <family val="0"/>
        <charset val="1"/>
      </rPr>
      <t xml:space="preserve">; 2021Q1</t>
    </r>
    <r>
      <rPr>
        <sz val="9"/>
        <rFont val="WenQuanYi Zen Hei"/>
        <family val="2"/>
      </rPr>
      <t xml:space="preserve">過熱</t>
    </r>
    <r>
      <rPr>
        <sz val="9"/>
        <rFont val="Arial"/>
        <family val="0"/>
        <charset val="1"/>
      </rPr>
      <t xml:space="preserve">/2022</t>
    </r>
    <r>
      <rPr>
        <sz val="9"/>
        <rFont val="WenQuanYi Zen Hei"/>
        <family val="2"/>
      </rPr>
      <t xml:space="preserve">急凍</t>
    </r>
  </si>
  <si>
    <t xml:space="preserve">Renaissance Capital</t>
  </si>
  <si>
    <t xml:space="preserve">V7</t>
  </si>
  <si>
    <r>
      <rPr>
        <sz val="9"/>
        <rFont val="WenQuanYi Zen Hei"/>
        <family val="2"/>
      </rPr>
      <t xml:space="preserve">波動率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結構</t>
    </r>
  </si>
  <si>
    <r>
      <rPr>
        <sz val="9"/>
        <rFont val="WenQuanYi Zen Hei"/>
        <family val="2"/>
      </rPr>
      <t xml:space="preserve">成份股已實現相關性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</si>
  <si>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前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大成份股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日兩兩相關均值</t>
    </r>
  </si>
  <si>
    <r>
      <rPr>
        <sz val="9"/>
        <rFont val="Arial"/>
        <family val="0"/>
        <charset val="1"/>
      </rPr>
      <t xml:space="preserve">&lt; 0.30(</t>
    </r>
    <r>
      <rPr>
        <sz val="9"/>
        <rFont val="WenQuanYi Zen Hei"/>
        <family val="2"/>
      </rPr>
      <t xml:space="preserve">選股巿</t>
    </r>
    <r>
      <rPr>
        <sz val="9"/>
        <rFont val="Arial"/>
        <family val="0"/>
        <charset val="1"/>
      </rPr>
      <t xml:space="preserve">)</t>
    </r>
  </si>
  <si>
    <t xml:space="preserve">0.30-0.50</t>
  </si>
  <si>
    <r>
      <rPr>
        <sz val="9"/>
        <rFont val="Arial"/>
        <family val="0"/>
        <charset val="1"/>
      </rPr>
      <t xml:space="preserve">&gt; 0.60(</t>
    </r>
    <r>
      <rPr>
        <sz val="9"/>
        <rFont val="WenQuanYi Zen Hei"/>
        <family val="2"/>
      </rPr>
      <t xml:space="preserve">宏觀恐慌巿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</si>
  <si>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高相關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系統性風險主導</t>
    </r>
  </si>
  <si>
    <r>
      <rPr>
        <sz val="9"/>
        <rFont val="WenQuanYi Zen Hei"/>
        <family val="2"/>
      </rPr>
      <t xml:space="preserve">自算</t>
    </r>
    <r>
      <rPr>
        <sz val="9"/>
        <rFont val="Arial"/>
        <family val="0"/>
        <charset val="1"/>
      </rPr>
      <t xml:space="preserve">/CBOE COR3M</t>
    </r>
  </si>
  <si>
    <t xml:space="preserve">G4</t>
  </si>
  <si>
    <r>
      <rPr>
        <sz val="9"/>
        <rFont val="WenQuanYi Zen Hei"/>
        <family val="2"/>
      </rPr>
      <t xml:space="preserve">日圓套息壓力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</si>
  <si>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USDJPY 3</t>
    </r>
    <r>
      <rPr>
        <sz val="9"/>
        <rFont val="WenQuanYi Zen Hei"/>
        <family val="2"/>
      </rPr>
      <t xml:space="preserve">月變率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日央行政策變化</t>
    </r>
  </si>
  <si>
    <r>
      <rPr>
        <sz val="9"/>
        <rFont val="WenQuanYi Zen Hei"/>
        <family val="2"/>
      </rPr>
      <t xml:space="preserve">穩定</t>
    </r>
    <r>
      <rPr>
        <sz val="9"/>
        <rFont val="Arial"/>
        <family val="0"/>
        <charset val="1"/>
      </rPr>
      <t xml:space="preserve">±5%</t>
    </r>
  </si>
  <si>
    <r>
      <rPr>
        <sz val="9"/>
        <rFont val="WenQuanYi Zen Hei"/>
        <family val="2"/>
      </rPr>
      <t xml:space="preserve">急升值</t>
    </r>
    <r>
      <rPr>
        <sz val="9"/>
        <rFont val="Arial"/>
        <family val="0"/>
        <charset val="1"/>
      </rPr>
      <t xml:space="preserve">&gt;7%(</t>
    </r>
    <r>
      <rPr>
        <sz val="9"/>
        <rFont val="WenQuanYi Zen Hei"/>
        <family val="2"/>
      </rPr>
      <t xml:space="preserve">套息平倉壓力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</si>
  <si>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急升值</t>
    </r>
    <r>
      <rPr>
        <sz val="9"/>
        <rFont val="Arial"/>
        <family val="0"/>
        <charset val="1"/>
      </rPr>
      <t xml:space="preserve">&gt;12%+</t>
    </r>
    <r>
      <rPr>
        <sz val="9"/>
        <rFont val="WenQuanYi Zen Hei"/>
        <family val="2"/>
      </rPr>
      <t xml:space="preserve">日央行加息</t>
    </r>
    <r>
      <rPr>
        <sz val="9"/>
        <rFont val="Arial"/>
        <family val="0"/>
        <charset val="1"/>
      </rPr>
      <t xml:space="preserve">(2024/8</t>
    </r>
    <r>
      <rPr>
        <sz val="9"/>
        <rFont val="WenQuanYi Zen Hei"/>
        <family val="2"/>
      </rPr>
      <t xml:space="preserve">型</t>
    </r>
    <r>
      <rPr>
        <sz val="9"/>
        <rFont val="Arial"/>
        <family val="0"/>
        <charset val="1"/>
      </rPr>
      <t xml:space="preserve">)</t>
    </r>
  </si>
  <si>
    <t xml:space="preserve">全球槓桿資金管道</t>
  </si>
  <si>
    <r>
      <rPr>
        <sz val="9"/>
        <rFont val="WenQuanYi Zen Hei"/>
        <family val="2"/>
      </rPr>
      <t xml:space="preserve">行情</t>
    </r>
    <r>
      <rPr>
        <sz val="9"/>
        <rFont val="Arial"/>
        <family val="0"/>
        <charset val="1"/>
      </rPr>
      <t xml:space="preserve">/BoJ</t>
    </r>
  </si>
  <si>
    <t xml:space="preserve">C8</t>
  </si>
  <si>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全球</t>
    </r>
  </si>
  <si>
    <r>
      <rPr>
        <sz val="9"/>
        <rFont val="WenQuanYi Zen Hei"/>
        <family val="2"/>
      </rPr>
      <t xml:space="preserve">新興巿場美元債利差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</si>
  <si>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EMBI Global</t>
    </r>
    <r>
      <rPr>
        <sz val="9"/>
        <rFont val="WenQuanYi Zen Hei"/>
        <family val="2"/>
      </rPr>
      <t xml:space="preserve">利差</t>
    </r>
  </si>
  <si>
    <t xml:space="preserve">&lt; 350bp</t>
  </si>
  <si>
    <t xml:space="preserve">350-500bp</t>
  </si>
  <si>
    <r>
      <rPr>
        <sz val="9"/>
        <rFont val="Arial"/>
        <family val="0"/>
        <charset val="1"/>
      </rPr>
      <t xml:space="preserve">&gt; 500bp</t>
    </r>
    <r>
      <rPr>
        <sz val="9"/>
        <rFont val="WenQuanYi Zen Hei"/>
        <family val="2"/>
      </rPr>
      <t xml:space="preserve">急闊</t>
    </r>
  </si>
  <si>
    <t xml:space="preserve">全球風險胃納外圍溫度計</t>
  </si>
  <si>
    <t xml:space="preserve">JPM EMBI</t>
  </si>
  <si>
    <r>
      <rPr>
        <sz val="9"/>
        <rFont val="WenQuanYi Zen Hei"/>
        <family val="2"/>
      </rPr>
      <t xml:space="preserve">部分</t>
    </r>
    <r>
      <rPr>
        <sz val="9"/>
        <rFont val="Arial"/>
        <family val="0"/>
        <charset val="1"/>
      </rPr>
      <t xml:space="preserve">(1994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</si>
  <si>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L9</t>
  </si>
  <si>
    <r>
      <rPr>
        <sz val="9"/>
        <rFont val="Arial"/>
        <family val="0"/>
        <charset val="1"/>
      </rPr>
      <t xml:space="preserve">RRP</t>
    </r>
    <r>
      <rPr>
        <sz val="9"/>
        <rFont val="WenQuanYi Zen Hei"/>
        <family val="2"/>
      </rPr>
      <t xml:space="preserve">餘額變向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</si>
  <si>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隔夜逆回購餘額月變化</t>
  </si>
  <si>
    <r>
      <rPr>
        <sz val="9"/>
        <rFont val="WenQuanYi Zen Hei"/>
        <family val="2"/>
      </rPr>
      <t xml:space="preserve">下降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釋放流動性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</si>
  <si>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急升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回籠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</si>
  <si>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2022-24</t>
    </r>
    <r>
      <rPr>
        <sz val="9"/>
        <rFont val="WenQuanYi Zen Hei"/>
        <family val="2"/>
      </rPr>
      <t xml:space="preserve">流動性緩衝指標</t>
    </r>
  </si>
  <si>
    <t xml:space="preserve">FRED: RRPONTSYD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</si>
  <si>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(2013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</si>
  <si>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T9</t>
  </si>
  <si>
    <t xml:space="preserve">技術</t>
  </si>
  <si>
    <r>
      <rPr>
        <sz val="9"/>
        <rFont val="WenQuanYi Zen Hei"/>
        <family val="2"/>
      </rPr>
      <t xml:space="preserve">月線</t>
    </r>
    <r>
      <rPr>
        <sz val="9"/>
        <rFont val="Arial"/>
        <family val="0"/>
        <charset val="1"/>
      </rPr>
      <t xml:space="preserve">MACD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</si>
  <si>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MACD(12,26,9)</t>
    </r>
    <r>
      <rPr>
        <sz val="9"/>
        <rFont val="WenQuanYi Zen Hei"/>
        <family val="2"/>
      </rPr>
      <t xml:space="preserve">月線柱狀圖</t>
    </r>
  </si>
  <si>
    <r>
      <rPr>
        <sz val="9"/>
        <rFont val="Arial"/>
        <family val="0"/>
        <charset val="1"/>
      </rPr>
      <t xml:space="preserve">&gt; 0</t>
    </r>
    <r>
      <rPr>
        <sz val="9"/>
        <rFont val="WenQuanYi Zen Hei"/>
        <family val="2"/>
      </rPr>
      <t xml:space="preserve">且擴大</t>
    </r>
  </si>
  <si>
    <t xml:space="preserve">收窄</t>
  </si>
  <si>
    <r>
      <rPr>
        <sz val="9"/>
        <rFont val="Arial"/>
        <family val="0"/>
        <charset val="1"/>
      </rPr>
      <t xml:space="preserve">&lt; 0</t>
    </r>
    <r>
      <rPr>
        <sz val="9"/>
        <rFont val="WenQuanYi Zen Hei"/>
        <family val="2"/>
      </rPr>
      <t xml:space="preserve">且擴大</t>
    </r>
  </si>
  <si>
    <t xml:space="preserve">滯後確認大週期</t>
  </si>
  <si>
    <t xml:space="preserve">T10</t>
  </si>
  <si>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日新高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新低差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</si>
  <si>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創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日高</t>
    </r>
    <r>
      <rPr>
        <sz val="9"/>
        <rFont val="Arial"/>
        <family val="0"/>
        <charset val="1"/>
      </rPr>
      <t xml:space="preserve">-</t>
    </r>
    <r>
      <rPr>
        <sz val="9"/>
        <rFont val="WenQuanYi Zen Hei"/>
        <family val="2"/>
      </rPr>
      <t xml:space="preserve">創</t>
    </r>
    <r>
      <rPr>
        <sz val="9"/>
        <rFont val="Arial"/>
        <family val="0"/>
        <charset val="1"/>
      </rPr>
      <t xml:space="preserve">252</t>
    </r>
    <r>
      <rPr>
        <sz val="9"/>
        <rFont val="WenQuanYi Zen Hei"/>
        <family val="2"/>
      </rPr>
      <t xml:space="preserve">日低家數差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日均</t>
    </r>
  </si>
  <si>
    <t xml:space="preserve">&gt; +100</t>
  </si>
  <si>
    <t xml:space="preserve">-100~+100</t>
  </si>
  <si>
    <r>
      <rPr>
        <sz val="9"/>
        <rFont val="Arial"/>
        <family val="0"/>
        <charset val="1"/>
      </rPr>
      <t xml:space="preserve">&lt; -300</t>
    </r>
    <r>
      <rPr>
        <sz val="9"/>
        <rFont val="WenQuanYi Zen Hei"/>
        <family val="2"/>
      </rPr>
      <t xml:space="preserve">持續</t>
    </r>
  </si>
  <si>
    <t xml:space="preserve">M12</t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</si>
  <si>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實體</t>
    </r>
  </si>
  <si>
    <r>
      <rPr>
        <sz val="9"/>
        <rFont val="WenQuanYi Zen Hei"/>
        <family val="2"/>
      </rPr>
      <t xml:space="preserve">貨運指數年變率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</si>
  <si>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Cass Freight/ATA</t>
    </r>
    <r>
      <rPr>
        <sz val="9"/>
        <rFont val="WenQuanYi Zen Hei"/>
        <family val="2"/>
      </rPr>
      <t xml:space="preserve">卡車噸位</t>
    </r>
    <r>
      <rPr>
        <sz val="9"/>
        <rFont val="Arial"/>
        <family val="0"/>
        <charset val="1"/>
      </rPr>
      <t xml:space="preserve">YoY</t>
    </r>
  </si>
  <si>
    <t xml:space="preserve">0~-5%</t>
  </si>
  <si>
    <t xml:space="preserve">&lt; -8%</t>
  </si>
  <si>
    <t xml:space="preserve">★</t>
  </si>
  <si>
    <r>
      <rPr>
        <sz val="9"/>
        <rFont val="WenQuanYi Zen Hei"/>
        <family val="2"/>
      </rPr>
      <t xml:space="preserve">實體經濟脈搏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領先零售數據</t>
    </r>
  </si>
  <si>
    <t xml:space="preserve">Cass/ATA</t>
  </si>
  <si>
    <t xml:space="preserve">S8</t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</si>
  <si>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籌碼</t>
    </r>
  </si>
  <si>
    <r>
      <rPr>
        <sz val="9"/>
        <rFont val="WenQuanYi Zen Hei"/>
        <family val="2"/>
      </rPr>
      <t xml:space="preserve">內部人買賣比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</si>
  <si>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公司內部人買入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賣出金額比</t>
    </r>
  </si>
  <si>
    <r>
      <rPr>
        <sz val="9"/>
        <rFont val="Arial"/>
        <family val="0"/>
        <charset val="1"/>
      </rPr>
      <t xml:space="preserve">&gt; 0.5(</t>
    </r>
    <r>
      <rPr>
        <sz val="9"/>
        <rFont val="WenQuanYi Zen Hei"/>
        <family val="2"/>
      </rPr>
      <t xml:space="preserve">正常</t>
    </r>
    <r>
      <rPr>
        <sz val="9"/>
        <rFont val="Arial"/>
        <family val="0"/>
        <charset val="1"/>
      </rPr>
      <t xml:space="preserve">)</t>
    </r>
  </si>
  <si>
    <t xml:space="preserve">0.3-0.5</t>
  </si>
  <si>
    <r>
      <rPr>
        <sz val="9"/>
        <rFont val="Arial"/>
        <family val="0"/>
        <charset val="1"/>
      </rPr>
      <t xml:space="preserve">&gt; 1.5</t>
    </r>
    <r>
      <rPr>
        <sz val="9"/>
        <rFont val="WenQuanYi Zen Hei"/>
        <family val="2"/>
      </rPr>
      <t xml:space="preserve">急升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大跌後買點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</si>
  <si>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內部人抄底紀錄佳</t>
    </r>
  </si>
  <si>
    <t xml:space="preserve">SEC Form4/OpenInsider</t>
  </si>
  <si>
    <t xml:space="preserve">E6</t>
  </si>
  <si>
    <r>
      <rPr>
        <sz val="9"/>
        <rFont val="WenQuanYi Zen Hei"/>
        <family val="2"/>
      </rPr>
      <t xml:space="preserve">盈利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現金流</t>
    </r>
  </si>
  <si>
    <r>
      <rPr>
        <sz val="9"/>
        <rFont val="WenQuanYi Zen Hei"/>
        <family val="2"/>
      </rPr>
      <t xml:space="preserve">標普</t>
    </r>
    <r>
      <rPr>
        <sz val="9"/>
        <rFont val="Arial"/>
        <family val="0"/>
        <charset val="1"/>
      </rPr>
      <t xml:space="preserve">500</t>
    </r>
    <r>
      <rPr>
        <sz val="9"/>
        <rFont val="WenQuanYi Zen Hei"/>
        <family val="2"/>
      </rPr>
      <t xml:space="preserve">股息年增率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</si>
  <si>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過去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月股息總額</t>
    </r>
    <r>
      <rPr>
        <sz val="9"/>
        <rFont val="Arial"/>
        <family val="0"/>
        <charset val="1"/>
      </rPr>
      <t xml:space="preserve">YoY</t>
    </r>
  </si>
  <si>
    <r>
      <rPr>
        <sz val="9"/>
        <rFont val="WenQuanYi Zen Hei"/>
        <family val="2"/>
      </rPr>
      <t xml:space="preserve">負增長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現金流壓力</t>
    </r>
    <r>
      <rPr>
        <sz val="9"/>
        <rFont val="Arial"/>
        <family val="0"/>
        <charset val="1"/>
      </rPr>
      <t xml:space="preserve">)</t>
    </r>
  </si>
  <si>
    <t xml:space="preserve">滯後但極穩定</t>
  </si>
  <si>
    <t xml:space="preserve">S&amp;P DJI</t>
  </si>
  <si>
    <t xml:space="preserve">V8</t>
  </si>
  <si>
    <r>
      <rPr>
        <sz val="9"/>
        <rFont val="WenQuanYi Zen Hei"/>
        <family val="2"/>
      </rPr>
      <t xml:space="preserve">伽瑪暴露</t>
    </r>
    <r>
      <rPr>
        <sz val="9"/>
        <rFont val="Arial"/>
        <family val="0"/>
        <charset val="1"/>
      </rPr>
      <t xml:space="preserve">GEX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</si>
  <si>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做巿商淨伽瑪暴露估計</t>
  </si>
  <si>
    <r>
      <rPr>
        <sz val="9"/>
        <rFont val="WenQuanYi Zen Hei"/>
        <family val="2"/>
      </rPr>
      <t xml:space="preserve">正伽瑪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壓波動</t>
    </r>
    <r>
      <rPr>
        <sz val="9"/>
        <rFont val="Arial"/>
        <family val="0"/>
        <charset val="1"/>
      </rPr>
      <t xml:space="preserve">)</t>
    </r>
  </si>
  <si>
    <t xml:space="preserve">近零</t>
  </si>
  <si>
    <r>
      <rPr>
        <sz val="9"/>
        <rFont val="WenQuanYi Zen Hei"/>
        <family val="2"/>
      </rPr>
      <t xml:space="preserve">深負伽瑪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追漲殺跌放大器</t>
    </r>
    <r>
      <rPr>
        <sz val="9"/>
        <rFont val="Arial"/>
        <family val="0"/>
        <charset val="1"/>
      </rPr>
      <t xml:space="preserve">)</t>
    </r>
  </si>
  <si>
    <t xml:space="preserve">巿場微結構放大器</t>
  </si>
  <si>
    <r>
      <rPr>
        <sz val="9"/>
        <rFont val="Arial"/>
        <family val="0"/>
        <charset val="1"/>
      </rPr>
      <t xml:space="preserve">SqueezeMetrics</t>
    </r>
    <r>
      <rPr>
        <sz val="9"/>
        <rFont val="WenQuanYi Zen Hei"/>
        <family val="2"/>
      </rPr>
      <t xml:space="preserve">等</t>
    </r>
  </si>
  <si>
    <t xml:space="preserve">B9</t>
  </si>
  <si>
    <r>
      <rPr>
        <sz val="9"/>
        <rFont val="WenQuanYi Zen Hei"/>
        <family val="2"/>
      </rPr>
      <t xml:space="preserve">納指</t>
    </r>
    <r>
      <rPr>
        <sz val="9"/>
        <rFont val="Arial"/>
        <family val="0"/>
        <charset val="1"/>
      </rPr>
      <t xml:space="preserve">vs NYSE</t>
    </r>
    <r>
      <rPr>
        <sz val="9"/>
        <rFont val="WenQuanYi Zen Hei"/>
        <family val="2"/>
      </rPr>
      <t xml:space="preserve">騰落線背離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</si>
  <si>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兩巿</t>
    </r>
    <r>
      <rPr>
        <sz val="9"/>
        <rFont val="Arial"/>
        <family val="0"/>
        <charset val="1"/>
      </rPr>
      <t xml:space="preserve">A/D</t>
    </r>
    <r>
      <rPr>
        <sz val="9"/>
        <rFont val="WenQuanYi Zen Hei"/>
        <family val="2"/>
      </rPr>
      <t xml:space="preserve">線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月相對變化差</t>
    </r>
  </si>
  <si>
    <t xml:space="preserve">同向</t>
  </si>
  <si>
    <r>
      <rPr>
        <sz val="9"/>
        <rFont val="WenQuanYi Zen Hei"/>
        <family val="2"/>
      </rPr>
      <t xml:space="preserve">分歧</t>
    </r>
    <r>
      <rPr>
        <sz val="9"/>
        <rFont val="Arial"/>
        <family val="0"/>
        <charset val="1"/>
      </rPr>
      <t xml:space="preserve">1-2</t>
    </r>
    <r>
      <rPr>
        <sz val="9"/>
        <rFont val="WenQuanYi Zen Hei"/>
        <family val="2"/>
      </rPr>
      <t xml:space="preserve">月</t>
    </r>
  </si>
  <si>
    <r>
      <rPr>
        <sz val="9"/>
        <rFont val="WenQuanYi Zen Hei"/>
        <family val="2"/>
      </rPr>
      <t xml:space="preserve">持續背離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投機</t>
    </r>
    <r>
      <rPr>
        <sz val="9"/>
        <rFont val="Arial"/>
        <family val="0"/>
        <charset val="1"/>
      </rPr>
      <t xml:space="preserve">vs</t>
    </r>
    <r>
      <rPr>
        <sz val="9"/>
        <rFont val="WenQuanYi Zen Hei"/>
        <family val="2"/>
      </rPr>
      <t xml:space="preserve">藍籌裂口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</si>
  <si>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2000</t>
    </r>
    <r>
      <rPr>
        <sz val="9"/>
        <rFont val="WenQuanYi Zen Hei"/>
        <family val="2"/>
      </rPr>
      <t xml:space="preserve">年頂經典訊號</t>
    </r>
  </si>
  <si>
    <t xml:space="preserve">I5</t>
  </si>
  <si>
    <r>
      <rPr>
        <sz val="9"/>
        <rFont val="WenQuanYi Zen Hei"/>
        <family val="2"/>
      </rPr>
      <t xml:space="preserve">通脹預期曲線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</si>
  <si>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BEI vs 5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BEI</t>
    </r>
    <r>
      <rPr>
        <sz val="9"/>
        <rFont val="WenQuanYi Zen Hei"/>
        <family val="2"/>
      </rPr>
      <t xml:space="preserve">之差</t>
    </r>
  </si>
  <si>
    <r>
      <rPr>
        <sz val="9"/>
        <rFont val="Arial"/>
        <family val="0"/>
        <charset val="1"/>
      </rPr>
      <t xml:space="preserve">&lt; 0(</t>
    </r>
    <r>
      <rPr>
        <sz val="9"/>
        <rFont val="WenQuanYi Zen Hei"/>
        <family val="2"/>
      </rPr>
      <t xml:space="preserve">近低遠穩</t>
    </r>
    <r>
      <rPr>
        <sz val="9"/>
        <rFont val="Arial"/>
        <family val="0"/>
        <charset val="1"/>
      </rPr>
      <t xml:space="preserve">)</t>
    </r>
  </si>
  <si>
    <t xml:space="preserve">0~+50bp</t>
  </si>
  <si>
    <r>
      <rPr>
        <sz val="9"/>
        <rFont val="Arial"/>
        <family val="0"/>
        <charset val="1"/>
      </rPr>
      <t xml:space="preserve">&gt; +100bp(</t>
    </r>
    <r>
      <rPr>
        <sz val="9"/>
        <rFont val="WenQuanYi Zen Hei"/>
        <family val="2"/>
      </rPr>
      <t xml:space="preserve">近端通脹衝擊</t>
    </r>
    <r>
      <rPr>
        <sz val="9"/>
        <rFont val="Arial"/>
        <family val="0"/>
        <charset val="1"/>
      </rPr>
      <t xml:space="preserve">)</t>
    </r>
  </si>
  <si>
    <t xml:space="preserve">通脹衝擊之期限結構</t>
  </si>
  <si>
    <r>
      <rPr>
        <sz val="9"/>
        <rFont val="Arial"/>
        <family val="0"/>
        <charset val="1"/>
      </rPr>
      <t xml:space="preserve">FRED: T5YIE</t>
    </r>
    <r>
      <rPr>
        <sz val="9"/>
        <rFont val="WenQuanYi Zen Hei"/>
        <family val="2"/>
      </rPr>
      <t xml:space="preserve">等</t>
    </r>
  </si>
  <si>
    <t xml:space="preserve">X3</t>
  </si>
  <si>
    <r>
      <rPr>
        <sz val="9"/>
        <rFont val="WenQuanYi Zen Hei"/>
        <family val="2"/>
      </rPr>
      <t xml:space="preserve">巴菲特指標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</si>
  <si>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美股總巿值</t>
    </r>
    <r>
      <rPr>
        <sz val="9"/>
        <rFont val="Arial"/>
        <family val="0"/>
        <charset val="1"/>
      </rPr>
      <t xml:space="preserve">/GDP vs </t>
    </r>
    <r>
      <rPr>
        <sz val="9"/>
        <rFont val="WenQuanYi Zen Hei"/>
        <family val="2"/>
      </rPr>
      <t xml:space="preserve">自身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年均</t>
    </r>
  </si>
  <si>
    <r>
      <rPr>
        <sz val="9"/>
        <rFont val="WenQuanYi Zen Hei"/>
        <family val="2"/>
      </rPr>
      <t xml:space="preserve">低於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年均</t>
    </r>
  </si>
  <si>
    <r>
      <rPr>
        <sz val="9"/>
        <rFont val="WenQuanYi Zen Hei"/>
        <family val="2"/>
      </rPr>
      <t xml:space="preserve">高於均值</t>
    </r>
    <r>
      <rPr>
        <sz val="9"/>
        <rFont val="Arial"/>
        <family val="0"/>
        <charset val="1"/>
      </rPr>
      <t xml:space="preserve">0-20%</t>
    </r>
  </si>
  <si>
    <r>
      <rPr>
        <sz val="9"/>
        <rFont val="WenQuanYi Zen Hei"/>
        <family val="2"/>
      </rPr>
      <t xml:space="preserve">高於均值</t>
    </r>
    <r>
      <rPr>
        <sz val="9"/>
        <rFont val="Arial"/>
        <family val="0"/>
        <charset val="1"/>
      </rPr>
      <t xml:space="preserve">&gt;30%</t>
    </r>
  </si>
  <si>
    <t xml:space="preserve">長週期背景</t>
  </si>
  <si>
    <r>
      <rPr>
        <sz val="9"/>
        <rFont val="Arial"/>
        <family val="0"/>
        <charset val="1"/>
      </rPr>
      <t xml:space="preserve">FRED: </t>
    </r>
    <r>
      <rPr>
        <sz val="9"/>
        <rFont val="WenQuanYi Zen Hei"/>
        <family val="2"/>
      </rPr>
      <t xml:space="preserve">自算</t>
    </r>
    <r>
      <rPr>
        <sz val="9"/>
        <rFont val="Arial"/>
        <family val="0"/>
        <charset val="1"/>
      </rPr>
      <t xml:space="preserve">(Wilshire/GDP)</t>
    </r>
  </si>
  <si>
    <t xml:space="preserve">T11</t>
  </si>
  <si>
    <r>
      <rPr>
        <sz val="9"/>
        <rFont val="Arial"/>
        <family val="0"/>
        <charset val="1"/>
      </rPr>
      <t xml:space="preserve">Coppock Curve 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</si>
  <si>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月線</t>
    </r>
    <r>
      <rPr>
        <sz val="9"/>
        <rFont val="Arial"/>
        <family val="0"/>
        <charset val="1"/>
      </rPr>
      <t xml:space="preserve">Coppock(14,11,10</t>
    </r>
    <r>
      <rPr>
        <sz val="9"/>
        <rFont val="WenQuanYi Zen Hei"/>
        <family val="2"/>
      </rPr>
      <t xml:space="preserve">加權動能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</si>
  <si>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0</t>
    </r>
    <r>
      <rPr>
        <sz val="9"/>
        <rFont val="WenQuanYi Zen Hei"/>
        <family val="2"/>
      </rPr>
      <t xml:space="preserve">或負值區回升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買訊</t>
    </r>
    <r>
      <rPr>
        <sz val="9"/>
        <rFont val="Arial"/>
        <family val="0"/>
        <charset val="1"/>
      </rPr>
      <t xml:space="preserve">)</t>
    </r>
  </si>
  <si>
    <t xml:space="preserve">高位回落</t>
  </si>
  <si>
    <t xml:space="preserve">長週期底部辨識器</t>
  </si>
  <si>
    <t xml:space="preserve">M14</t>
  </si>
  <si>
    <r>
      <rPr>
        <sz val="9"/>
        <rFont val="WenQuanYi Zen Hei"/>
        <family val="2"/>
      </rPr>
      <t xml:space="preserve">工業生產年變率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</si>
  <si>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工業生產指數</t>
    </r>
    <r>
      <rPr>
        <sz val="9"/>
        <rFont val="Arial"/>
        <family val="0"/>
        <charset val="1"/>
      </rPr>
      <t xml:space="preserve">YoY</t>
    </r>
  </si>
  <si>
    <t xml:space="preserve">&gt; +1%</t>
  </si>
  <si>
    <t xml:space="preserve">同步硬數據</t>
  </si>
  <si>
    <t xml:space="preserve">FRED: INDPRO</t>
  </si>
  <si>
    <t xml:space="preserve">S9</t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</si>
  <si>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資金流</t>
    </r>
  </si>
  <si>
    <r>
      <rPr>
        <sz val="9"/>
        <rFont val="WenQuanYi Zen Hei"/>
        <family val="2"/>
      </rPr>
      <t xml:space="preserve">股票基金資金流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</si>
  <si>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股票</t>
    </r>
    <r>
      <rPr>
        <sz val="9"/>
        <rFont val="Arial"/>
        <family val="0"/>
        <charset val="1"/>
      </rPr>
      <t xml:space="preserve">ETF+</t>
    </r>
    <r>
      <rPr>
        <sz val="9"/>
        <rFont val="WenQuanYi Zen Hei"/>
        <family val="2"/>
      </rPr>
      <t xml:space="preserve">共同基金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週淨流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佔資產</t>
    </r>
    <r>
      <rPr>
        <sz val="9"/>
        <rFont val="Arial"/>
        <family val="0"/>
        <charset val="1"/>
      </rPr>
      <t xml:space="preserve">%)</t>
    </r>
  </si>
  <si>
    <t xml:space="preserve">溫和流入</t>
  </si>
  <si>
    <r>
      <rPr>
        <sz val="9"/>
        <rFont val="WenQuanYi Zen Hei"/>
        <family val="2"/>
      </rPr>
      <t xml:space="preserve">大幅流入</t>
    </r>
    <r>
      <rPr>
        <sz val="9"/>
        <rFont val="Arial"/>
        <family val="0"/>
        <charset val="1"/>
      </rPr>
      <t xml:space="preserve">&gt;+1%(</t>
    </r>
    <r>
      <rPr>
        <sz val="9"/>
        <rFont val="WenQuanYi Zen Hei"/>
        <family val="2"/>
      </rPr>
      <t xml:space="preserve">追高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</si>
  <si>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恐慌流出</t>
    </r>
    <r>
      <rPr>
        <sz val="9"/>
        <rFont val="Arial"/>
        <family val="0"/>
        <charset val="1"/>
      </rPr>
      <t xml:space="preserve">&lt;-1.5%(</t>
    </r>
    <r>
      <rPr>
        <sz val="9"/>
        <rFont val="WenQuanYi Zen Hei"/>
        <family val="2"/>
      </rPr>
      <t xml:space="preserve">反向底部</t>
    </r>
    <r>
      <rPr>
        <sz val="9"/>
        <rFont val="Arial"/>
        <family val="0"/>
        <charset val="1"/>
      </rPr>
      <t xml:space="preserve">)</t>
    </r>
  </si>
  <si>
    <t xml:space="preserve">雙向反向輔助</t>
  </si>
  <si>
    <t xml:space="preserve">ICI/EPFR</t>
  </si>
  <si>
    <t xml:space="preserve">C10</t>
  </si>
  <si>
    <r>
      <rPr>
        <sz val="9"/>
        <rFont val="WenQuanYi Zen Hei"/>
        <family val="2"/>
      </rPr>
      <t xml:space="preserve">信用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結構</t>
    </r>
  </si>
  <si>
    <r>
      <rPr>
        <sz val="9"/>
        <rFont val="WenQuanYi Zen Hei"/>
        <family val="2"/>
      </rPr>
      <t xml:space="preserve">銀行股相對強度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</si>
  <si>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KBW</t>
    </r>
    <r>
      <rPr>
        <sz val="9"/>
        <rFont val="WenQuanYi Zen Hei"/>
        <family val="2"/>
      </rPr>
      <t xml:space="preserve">銀行指數</t>
    </r>
    <r>
      <rPr>
        <sz val="9"/>
        <rFont val="Arial"/>
        <family val="0"/>
        <charset val="1"/>
      </rPr>
      <t xml:space="preserve">/SPX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週相對強度</t>
    </r>
  </si>
  <si>
    <t xml:space="preserve">&gt; -5%</t>
  </si>
  <si>
    <t xml:space="preserve">-5%~-15%</t>
  </si>
  <si>
    <r>
      <rPr>
        <sz val="9"/>
        <rFont val="Arial"/>
        <family val="0"/>
        <charset val="1"/>
      </rPr>
      <t xml:space="preserve">&lt; -15%(</t>
    </r>
    <r>
      <rPr>
        <sz val="9"/>
        <rFont val="WenQuanYi Zen Hei"/>
        <family val="2"/>
      </rPr>
      <t xml:space="preserve">銀行體系壓力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</si>
  <si>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2008/2023</t>
    </r>
    <r>
      <rPr>
        <sz val="9"/>
        <rFont val="WenQuanYi Zen Hei"/>
        <family val="2"/>
      </rPr>
      <t xml:space="preserve">銀行危機前科</t>
    </r>
  </si>
  <si>
    <t xml:space="preserve">I6</t>
  </si>
  <si>
    <r>
      <rPr>
        <sz val="9"/>
        <rFont val="WenQuanYi Zen Hei"/>
        <family val="2"/>
      </rPr>
      <t xml:space="preserve">通脹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盈利</t>
    </r>
  </si>
  <si>
    <r>
      <rPr>
        <sz val="9"/>
        <rFont val="Arial"/>
        <family val="0"/>
        <charset val="1"/>
      </rPr>
      <t xml:space="preserve">PPI-CPI</t>
    </r>
    <r>
      <rPr>
        <sz val="9"/>
        <rFont val="WenQuanYi Zen Hei"/>
        <family val="2"/>
      </rPr>
      <t xml:space="preserve">剪刀差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</si>
  <si>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PPI YoY - CPI YoY</t>
  </si>
  <si>
    <r>
      <rPr>
        <sz val="9"/>
        <rFont val="Arial"/>
        <family val="0"/>
        <charset val="1"/>
      </rPr>
      <t xml:space="preserve">&lt; 0(</t>
    </r>
    <r>
      <rPr>
        <sz val="9"/>
        <rFont val="WenQuanYi Zen Hei"/>
        <family val="2"/>
      </rPr>
      <t xml:space="preserve">利潤率擴張</t>
    </r>
    <r>
      <rPr>
        <sz val="9"/>
        <rFont val="Arial"/>
        <family val="0"/>
        <charset val="1"/>
      </rPr>
      <t xml:space="preserve">)</t>
    </r>
  </si>
  <si>
    <t xml:space="preserve">0~+2pt</t>
  </si>
  <si>
    <r>
      <rPr>
        <sz val="9"/>
        <rFont val="Arial"/>
        <family val="0"/>
        <charset val="1"/>
      </rPr>
      <t xml:space="preserve">&gt; +3pt(</t>
    </r>
    <r>
      <rPr>
        <sz val="9"/>
        <rFont val="WenQuanYi Zen Hei"/>
        <family val="2"/>
      </rPr>
      <t xml:space="preserve">成本擠壓</t>
    </r>
    <r>
      <rPr>
        <sz val="9"/>
        <rFont val="Arial"/>
        <family val="0"/>
        <charset val="1"/>
      </rPr>
      <t xml:space="preserve">)</t>
    </r>
  </si>
  <si>
    <t xml:space="preserve">企業利潤率領先指標</t>
  </si>
  <si>
    <t xml:space="preserve">FRED: PPIACO-CPIAUCSL</t>
  </si>
  <si>
    <t xml:space="preserve">G3</t>
  </si>
  <si>
    <r>
      <rPr>
        <sz val="9"/>
        <rFont val="WenQuanYi Zen Hei"/>
        <family val="2"/>
      </rPr>
      <t xml:space="preserve">全球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商品</t>
    </r>
  </si>
  <si>
    <r>
      <rPr>
        <sz val="9"/>
        <rFont val="WenQuanYi Zen Hei"/>
        <family val="2"/>
      </rPr>
      <t xml:space="preserve">銅價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</si>
  <si>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LME/COMEX</t>
    </r>
    <r>
      <rPr>
        <sz val="9"/>
        <rFont val="WenQuanYi Zen Hei"/>
        <family val="2"/>
      </rPr>
      <t xml:space="preserve">銅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週變率</t>
    </r>
  </si>
  <si>
    <t xml:space="preserve">+0~+20%</t>
  </si>
  <si>
    <r>
      <rPr>
        <sz val="9"/>
        <rFont val="Arial"/>
        <family val="0"/>
        <charset val="1"/>
      </rPr>
      <t xml:space="preserve">&lt; -20%(Dr.Copper</t>
    </r>
    <r>
      <rPr>
        <sz val="9"/>
        <rFont val="WenQuanYi Zen Hei"/>
        <family val="2"/>
      </rPr>
      <t xml:space="preserve">警報</t>
    </r>
    <r>
      <rPr>
        <sz val="9"/>
        <rFont val="Arial"/>
        <family val="0"/>
        <charset val="1"/>
      </rPr>
      <t xml:space="preserve">)</t>
    </r>
  </si>
  <si>
    <t xml:space="preserve">全球工業需求溫度計</t>
  </si>
  <si>
    <t xml:space="preserve">行情</t>
  </si>
  <si>
    <t xml:space="preserve">X4</t>
  </si>
  <si>
    <r>
      <rPr>
        <sz val="9"/>
        <rFont val="WenQuanYi Zen Hei"/>
        <family val="2"/>
      </rPr>
      <t xml:space="preserve">前瞻</t>
    </r>
    <r>
      <rPr>
        <sz val="9"/>
        <rFont val="Arial"/>
        <family val="0"/>
        <charset val="1"/>
      </rPr>
      <t xml:space="preserve">P/E vs 5</t>
    </r>
    <r>
      <rPr>
        <sz val="9"/>
        <rFont val="WenQuanYi Zen Hei"/>
        <family val="2"/>
      </rPr>
      <t xml:space="preserve">年區間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</si>
  <si>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SPX</t>
    </r>
    <r>
      <rPr>
        <sz val="9"/>
        <rFont val="WenQuanYi Zen Hei"/>
        <family val="2"/>
      </rPr>
      <t xml:space="preserve">前瞻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P/E</t>
    </r>
    <r>
      <rPr>
        <sz val="9"/>
        <rFont val="WenQuanYi Zen Hei"/>
        <family val="2"/>
      </rPr>
      <t xml:space="preserve">相對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年分位</t>
    </r>
  </si>
  <si>
    <r>
      <rPr>
        <sz val="9"/>
        <rFont val="Arial"/>
        <family val="0"/>
        <charset val="1"/>
      </rPr>
      <t xml:space="preserve">&lt; 60</t>
    </r>
    <r>
      <rPr>
        <sz val="9"/>
        <rFont val="WenQuanYi Zen Hei"/>
        <family val="2"/>
      </rPr>
      <t xml:space="preserve">分位</t>
    </r>
  </si>
  <si>
    <r>
      <rPr>
        <sz val="9"/>
        <rFont val="Arial"/>
        <family val="0"/>
        <charset val="1"/>
      </rPr>
      <t xml:space="preserve">60-85</t>
    </r>
    <r>
      <rPr>
        <sz val="9"/>
        <rFont val="WenQuanYi Zen Hei"/>
        <family val="2"/>
      </rPr>
      <t xml:space="preserve">分位</t>
    </r>
  </si>
  <si>
    <r>
      <rPr>
        <sz val="9"/>
        <rFont val="Arial"/>
        <family val="0"/>
        <charset val="1"/>
      </rPr>
      <t xml:space="preserve">&gt; 90</t>
    </r>
    <r>
      <rPr>
        <sz val="9"/>
        <rFont val="WenQuanYi Zen Hei"/>
        <family val="2"/>
      </rPr>
      <t xml:space="preserve">分位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利率上行</t>
    </r>
  </si>
  <si>
    <r>
      <rPr>
        <sz val="9"/>
        <rFont val="WenQuanYi Zen Hei"/>
        <family val="2"/>
      </rPr>
      <t xml:space="preserve">估值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利率交互</t>
    </r>
  </si>
  <si>
    <t xml:space="preserve">B10</t>
  </si>
  <si>
    <r>
      <rPr>
        <sz val="9"/>
        <rFont val="WenQuanYi Zen Hei"/>
        <family val="2"/>
      </rPr>
      <t xml:space="preserve">連續淨新低日數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</si>
  <si>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t xml:space="preserve">淨新低為負之連續交易日數</t>
  </si>
  <si>
    <r>
      <rPr>
        <sz val="9"/>
        <rFont val="Arial"/>
        <family val="0"/>
        <charset val="1"/>
      </rPr>
      <t xml:space="preserve">0-3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</si>
  <si>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4-10</t>
    </r>
    <r>
      <rPr>
        <sz val="9"/>
        <rFont val="WenQuanYi Zen Hei"/>
        <family val="2"/>
      </rPr>
      <t xml:space="preserve">日</t>
    </r>
  </si>
  <si>
    <r>
      <rPr>
        <sz val="9"/>
        <rFont val="Arial"/>
        <family val="0"/>
        <charset val="1"/>
      </rPr>
      <t xml:space="preserve">&gt; 15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持續拋售</t>
    </r>
    <r>
      <rPr>
        <sz val="9"/>
        <rFont val="Arial"/>
        <family val="0"/>
        <charset val="1"/>
      </rPr>
      <t xml:space="preserve">)</t>
    </r>
  </si>
  <si>
    <t xml:space="preserve">簡單持續性量度</t>
  </si>
  <si>
    <t xml:space="preserve">G5</t>
  </si>
  <si>
    <r>
      <rPr>
        <sz val="9"/>
        <rFont val="WenQuanYi Zen Hei"/>
        <family val="2"/>
      </rPr>
      <t xml:space="preserve">中國信貸脈衝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</si>
  <si>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中國社融存量</t>
    </r>
    <r>
      <rPr>
        <sz val="9"/>
        <rFont val="Arial"/>
        <family val="0"/>
        <charset val="1"/>
      </rPr>
      <t xml:space="preserve">YoY 6</t>
    </r>
    <r>
      <rPr>
        <sz val="9"/>
        <rFont val="WenQuanYi Zen Hei"/>
        <family val="2"/>
      </rPr>
      <t xml:space="preserve">月變化</t>
    </r>
  </si>
  <si>
    <t xml:space="preserve">回升</t>
  </si>
  <si>
    <r>
      <rPr>
        <sz val="9"/>
        <rFont val="WenQuanYi Zen Hei"/>
        <family val="2"/>
      </rPr>
      <t xml:space="preserve">急降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全球需求拖累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</si>
  <si>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領先全球製造業</t>
    </r>
    <r>
      <rPr>
        <sz val="9"/>
        <rFont val="Arial"/>
        <family val="0"/>
        <charset val="1"/>
      </rPr>
      <t xml:space="preserve">6-9</t>
    </r>
    <r>
      <rPr>
        <sz val="9"/>
        <rFont val="WenQuanYi Zen Hei"/>
        <family val="2"/>
      </rPr>
      <t xml:space="preserve">月</t>
    </r>
  </si>
  <si>
    <r>
      <rPr>
        <sz val="9"/>
        <rFont val="Arial"/>
        <family val="0"/>
        <charset val="1"/>
      </rPr>
      <t xml:space="preserve">PBoC/</t>
    </r>
    <r>
      <rPr>
        <sz val="9"/>
        <rFont val="WenQuanYi Zen Hei"/>
        <family val="2"/>
      </rPr>
      <t xml:space="preserve">自算</t>
    </r>
  </si>
  <si>
    <t xml:space="preserve">L11</t>
  </si>
  <si>
    <r>
      <rPr>
        <sz val="9"/>
        <rFont val="WenQuanYi Zen Hei"/>
        <family val="2"/>
      </rPr>
      <t xml:space="preserve">流動性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財政</t>
    </r>
  </si>
  <si>
    <r>
      <rPr>
        <sz val="9"/>
        <rFont val="WenQuanYi Zen Hei"/>
        <family val="2"/>
      </rPr>
      <t xml:space="preserve">財政脈衝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</si>
  <si>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聯邦赤字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月滾動變化</t>
    </r>
    <r>
      <rPr>
        <sz val="9"/>
        <rFont val="Arial"/>
        <family val="0"/>
        <charset val="1"/>
      </rPr>
      <t xml:space="preserve">/GDP</t>
    </r>
  </si>
  <si>
    <r>
      <rPr>
        <sz val="9"/>
        <rFont val="WenQuanYi Zen Hei"/>
        <family val="2"/>
      </rPr>
      <t xml:space="preserve">擴張</t>
    </r>
    <r>
      <rPr>
        <sz val="9"/>
        <rFont val="Arial"/>
        <family val="0"/>
        <charset val="1"/>
      </rPr>
      <t xml:space="preserve">+0~+2pt</t>
    </r>
  </si>
  <si>
    <r>
      <rPr>
        <sz val="9"/>
        <rFont val="WenQuanYi Zen Hei"/>
        <family val="2"/>
      </rPr>
      <t xml:space="preserve">中性</t>
    </r>
    <r>
      <rPr>
        <sz val="9"/>
        <rFont val="Arial"/>
        <family val="0"/>
        <charset val="1"/>
      </rPr>
      <t xml:space="preserve">±0.5pt</t>
    </r>
  </si>
  <si>
    <r>
      <rPr>
        <sz val="9"/>
        <rFont val="WenQuanYi Zen Hei"/>
        <family val="2"/>
      </rPr>
      <t xml:space="preserve">急收縮</t>
    </r>
    <r>
      <rPr>
        <sz val="9"/>
        <rFont val="Arial"/>
        <family val="0"/>
        <charset val="1"/>
      </rPr>
      <t xml:space="preserve">&gt;-2pt(</t>
    </r>
    <r>
      <rPr>
        <sz val="9"/>
        <rFont val="WenQuanYi Zen Hei"/>
        <family val="2"/>
      </rPr>
      <t xml:space="preserve">財政懸崖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</si>
  <si>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2023-25</t>
    </r>
    <r>
      <rPr>
        <sz val="9"/>
        <rFont val="WenQuanYi Zen Hei"/>
        <family val="2"/>
      </rPr>
      <t xml:space="preserve">財政主導行情之關鍵背景</t>
    </r>
  </si>
  <si>
    <t xml:space="preserve">CBO/FRED: MTSDS133FMS</t>
  </si>
  <si>
    <r>
      <rPr>
        <b val="true"/>
        <sz val="9"/>
        <rFont val="WenQuanYi Zen Hei"/>
        <family val="2"/>
      </rPr>
      <t xml:space="preserve">投機活躍度</t>
    </r>
    <r>
      <rPr>
        <b val="true"/>
        <sz val="9"/>
        <rFont val="Arial"/>
        <family val="0"/>
        <charset val="1"/>
      </rPr>
      <t xml:space="preserve">BTC</t>
    </r>
    <r>
      <rPr>
        <b val="true"/>
        <sz val="9"/>
        <rFont val="WenQuanYi Zen Hei"/>
        <family val="2"/>
      </rPr>
      <t xml:space="preserve">回撤 </t>
    </r>
    <r>
      <rPr>
        <b val="true"/>
        <sz val="9"/>
        <rFont val="Arial"/>
        <family val="0"/>
        <charset val="1"/>
      </rPr>
      <t xml:space="preserve">[</t>
    </r>
    <r>
      <rPr>
        <b val="true"/>
        <sz val="9"/>
        <rFont val="WenQuanYi Zen Hei"/>
        <family val="2"/>
      </rPr>
      <t xml:space="preserve">原</t>
    </r>
    <r>
      <rPr>
        <b val="true"/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</si>
  <si>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BTC</t>
    </r>
    <r>
      <rPr>
        <sz val="9"/>
        <rFont val="WenQuanYi Zen Hei"/>
        <family val="2"/>
      </rPr>
      <t xml:space="preserve">距歷史高回撤</t>
    </r>
    <r>
      <rPr>
        <sz val="9"/>
        <rFont val="Arial"/>
        <family val="0"/>
        <charset val="1"/>
      </rPr>
      <t xml:space="preserve">/IPO/</t>
    </r>
    <r>
      <rPr>
        <sz val="9"/>
        <rFont val="WenQuanYi Zen Hei"/>
        <family val="2"/>
      </rPr>
      <t xml:space="preserve">低價股成交</t>
    </r>
  </si>
  <si>
    <r>
      <rPr>
        <sz val="9"/>
        <rFont val="Arial"/>
        <family val="0"/>
        <charset val="1"/>
      </rPr>
      <t xml:space="preserve">&gt; -20%</t>
    </r>
    <r>
      <rPr>
        <sz val="9"/>
        <rFont val="WenQuanYi Zen Hei"/>
        <family val="2"/>
      </rPr>
      <t xml:space="preserve">溫和擴張</t>
    </r>
  </si>
  <si>
    <r>
      <rPr>
        <sz val="9"/>
        <rFont val="Arial"/>
        <family val="0"/>
        <charset val="1"/>
      </rPr>
      <t xml:space="preserve">-20%~-40%</t>
    </r>
    <r>
      <rPr>
        <sz val="9"/>
        <rFont val="WenQuanYi Zen Hei"/>
        <family val="2"/>
      </rPr>
      <t xml:space="preserve">或狂熱後急凍</t>
    </r>
  </si>
  <si>
    <r>
      <rPr>
        <sz val="9"/>
        <rFont val="Arial"/>
        <family val="0"/>
        <charset val="1"/>
      </rPr>
      <t xml:space="preserve">≤ -40%</t>
    </r>
    <r>
      <rPr>
        <sz val="9"/>
        <rFont val="WenQuanYi Zen Hei"/>
        <family val="2"/>
      </rPr>
      <t xml:space="preserve">冰封</t>
    </r>
  </si>
  <si>
    <r>
      <rPr>
        <sz val="9"/>
        <rFont val="WenQuanYi Zen Hei"/>
        <family val="2"/>
      </rPr>
      <t xml:space="preserve">雙向領先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投機流動性最快退潮層</t>
    </r>
  </si>
  <si>
    <r>
      <rPr>
        <sz val="9"/>
        <rFont val="WenQuanYi Zen Hei"/>
        <family val="2"/>
      </rPr>
      <t xml:space="preserve">行情</t>
    </r>
    <r>
      <rPr>
        <sz val="9"/>
        <rFont val="Arial"/>
        <family val="0"/>
        <charset val="1"/>
      </rPr>
      <t xml:space="preserve">/FINRA</t>
    </r>
  </si>
  <si>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月</t>
    </r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</si>
  <si>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(2010s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</si>
  <si>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I7</t>
  </si>
  <si>
    <r>
      <rPr>
        <sz val="9"/>
        <rFont val="WenQuanYi Zen Hei"/>
        <family val="2"/>
      </rPr>
      <t xml:space="preserve">通脹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避險</t>
    </r>
  </si>
  <si>
    <r>
      <rPr>
        <sz val="9"/>
        <rFont val="WenQuanYi Zen Hei"/>
        <family val="2"/>
      </rPr>
      <t xml:space="preserve">黃金實質價格動能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</si>
  <si>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金價</t>
    </r>
    <r>
      <rPr>
        <sz val="9"/>
        <rFont val="Arial"/>
        <family val="0"/>
        <charset val="1"/>
      </rPr>
      <t xml:space="preserve">/CPI</t>
    </r>
    <r>
      <rPr>
        <sz val="9"/>
        <rFont val="WenQuanYi Zen Hei"/>
        <family val="2"/>
      </rPr>
      <t xml:space="preserve">之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月變率</t>
    </r>
  </si>
  <si>
    <t xml:space="preserve">0~+15%</t>
  </si>
  <si>
    <r>
      <rPr>
        <sz val="9"/>
        <rFont val="Arial"/>
        <family val="0"/>
        <charset val="1"/>
      </rPr>
      <t xml:space="preserve">+15%~+30%(</t>
    </r>
    <r>
      <rPr>
        <sz val="9"/>
        <rFont val="WenQuanYi Zen Hei"/>
        <family val="2"/>
      </rPr>
      <t xml:space="preserve">避險升溫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</si>
  <si>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&gt; +40%</t>
    </r>
    <r>
      <rPr>
        <sz val="9"/>
        <rFont val="WenQuanYi Zen Hei"/>
        <family val="2"/>
      </rPr>
      <t xml:space="preserve">急漲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貨幣信心危機</t>
    </r>
    <r>
      <rPr>
        <sz val="9"/>
        <rFont val="Arial"/>
        <family val="0"/>
        <charset val="1"/>
      </rPr>
      <t xml:space="preserve">)</t>
    </r>
  </si>
  <si>
    <t xml:space="preserve">貨幣信心溫度計</t>
  </si>
  <si>
    <t xml:space="preserve">X5</t>
  </si>
  <si>
    <r>
      <rPr>
        <sz val="9"/>
        <rFont val="WenQuanYi Zen Hei"/>
        <family val="2"/>
      </rPr>
      <t xml:space="preserve">估值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信用</t>
    </r>
  </si>
  <si>
    <r>
      <rPr>
        <sz val="9"/>
        <rFont val="WenQuanYi Zen Hei"/>
        <family val="2"/>
      </rPr>
      <t xml:space="preserve">股債收益差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</si>
  <si>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SPX</t>
    </r>
    <r>
      <rPr>
        <sz val="9"/>
        <rFont val="WenQuanYi Zen Hei"/>
        <family val="2"/>
      </rPr>
      <t xml:space="preserve">盈利率</t>
    </r>
    <r>
      <rPr>
        <sz val="9"/>
        <rFont val="Arial"/>
        <family val="0"/>
        <charset val="1"/>
      </rPr>
      <t xml:space="preserve">-HY</t>
    </r>
    <r>
      <rPr>
        <sz val="9"/>
        <rFont val="WenQuanYi Zen Hei"/>
        <family val="2"/>
      </rPr>
      <t xml:space="preserve">債殖利率</t>
    </r>
  </si>
  <si>
    <r>
      <rPr>
        <sz val="9"/>
        <rFont val="Arial"/>
        <family val="0"/>
        <charset val="1"/>
      </rPr>
      <t xml:space="preserve">&gt; 0(</t>
    </r>
    <r>
      <rPr>
        <sz val="9"/>
        <rFont val="WenQuanYi Zen Hei"/>
        <family val="2"/>
      </rPr>
      <t xml:space="preserve">股票便宜過垃圾債</t>
    </r>
    <r>
      <rPr>
        <sz val="9"/>
        <rFont val="Arial"/>
        <family val="0"/>
        <charset val="1"/>
      </rPr>
      <t xml:space="preserve">)</t>
    </r>
  </si>
  <si>
    <t xml:space="preserve">-2%~0%</t>
  </si>
  <si>
    <t xml:space="preserve">&lt; -3%</t>
  </si>
  <si>
    <t xml:space="preserve">跨資產相對估值</t>
  </si>
  <si>
    <t xml:space="preserve">T12</t>
  </si>
  <si>
    <r>
      <rPr>
        <sz val="9"/>
        <rFont val="WenQuanYi Zen Hei"/>
        <family val="2"/>
      </rPr>
      <t xml:space="preserve">技術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事件</t>
    </r>
  </si>
  <si>
    <r>
      <rPr>
        <sz val="9"/>
        <rFont val="WenQuanYi Zen Hei"/>
        <family val="2"/>
      </rPr>
      <t xml:space="preserve">跳空缺口計數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</si>
  <si>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指數單月</t>
    </r>
    <r>
      <rPr>
        <sz val="9"/>
        <rFont val="Arial"/>
        <family val="0"/>
        <charset val="1"/>
      </rPr>
      <t xml:space="preserve">&gt;1.5%</t>
    </r>
    <r>
      <rPr>
        <sz val="9"/>
        <rFont val="WenQuanYi Zen Hei"/>
        <family val="2"/>
      </rPr>
      <t xml:space="preserve">開盤跳空次數</t>
    </r>
  </si>
  <si>
    <r>
      <rPr>
        <sz val="9"/>
        <rFont val="Arial"/>
        <family val="0"/>
        <charset val="1"/>
      </rPr>
      <t xml:space="preserve">0-1</t>
    </r>
    <r>
      <rPr>
        <sz val="9"/>
        <rFont val="WenQuanYi Zen Hei"/>
        <family val="2"/>
      </rPr>
      <t xml:space="preserve">次</t>
    </r>
  </si>
  <si>
    <r>
      <rPr>
        <sz val="9"/>
        <rFont val="Arial"/>
        <family val="0"/>
        <charset val="1"/>
      </rPr>
      <t xml:space="preserve">2-3</t>
    </r>
    <r>
      <rPr>
        <sz val="9"/>
        <rFont val="WenQuanYi Zen Hei"/>
        <family val="2"/>
      </rPr>
      <t xml:space="preserve">次</t>
    </r>
  </si>
  <si>
    <r>
      <rPr>
        <sz val="9"/>
        <rFont val="Arial"/>
        <family val="0"/>
        <charset val="1"/>
      </rPr>
      <t xml:space="preserve">≥4</t>
    </r>
    <r>
      <rPr>
        <sz val="9"/>
        <rFont val="WenQuanYi Zen Hei"/>
        <family val="2"/>
      </rPr>
      <t xml:space="preserve">次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巿場失序</t>
    </r>
    <r>
      <rPr>
        <sz val="9"/>
        <rFont val="Arial"/>
        <family val="0"/>
        <charset val="1"/>
      </rPr>
      <t xml:space="preserve">)</t>
    </r>
  </si>
  <si>
    <t xml:space="preserve">巿場微結構質量</t>
  </si>
  <si>
    <t xml:space="preserve">V6</t>
  </si>
  <si>
    <r>
      <rPr>
        <sz val="9"/>
        <rFont val="WenQuanYi Zen Hei"/>
        <family val="2"/>
      </rPr>
      <t xml:space="preserve">隱含相關性指數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</si>
  <si>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CBOE COR3M</t>
    </r>
    <r>
      <rPr>
        <sz val="9"/>
        <rFont val="WenQuanYi Zen Hei"/>
        <family val="2"/>
      </rPr>
      <t xml:space="preserve">隱含相關性</t>
    </r>
  </si>
  <si>
    <t xml:space="preserve">&lt; 25</t>
  </si>
  <si>
    <t xml:space="preserve">25-40</t>
  </si>
  <si>
    <r>
      <rPr>
        <sz val="9"/>
        <rFont val="Arial"/>
        <family val="0"/>
        <charset val="1"/>
      </rPr>
      <t xml:space="preserve">&gt; 50</t>
    </r>
    <r>
      <rPr>
        <sz val="9"/>
        <rFont val="WenQuanYi Zen Hei"/>
        <family val="2"/>
      </rPr>
      <t xml:space="preserve">尖峰</t>
    </r>
  </si>
  <si>
    <t xml:space="preserve">系統性恐慌定價</t>
  </si>
  <si>
    <r>
      <rPr>
        <sz val="9"/>
        <rFont val="WenQuanYi Zen Hei"/>
        <family val="2"/>
      </rPr>
      <t xml:space="preserve">否</t>
    </r>
    <r>
      <rPr>
        <sz val="9"/>
        <rFont val="Arial"/>
        <family val="0"/>
        <charset val="1"/>
      </rPr>
      <t xml:space="preserve">(2009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</t>
    </r>
  </si>
  <si>
    <t xml:space="preserve">S10</t>
  </si>
  <si>
    <r>
      <rPr>
        <sz val="9"/>
        <rFont val="WenQuanYi Zen Hei"/>
        <family val="2"/>
      </rPr>
      <t xml:space="preserve">情緒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另類</t>
    </r>
  </si>
  <si>
    <r>
      <rPr>
        <sz val="9"/>
        <rFont val="WenQuanYi Zen Hei"/>
        <family val="2"/>
      </rPr>
      <t xml:space="preserve">崩盤搜尋熱度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</si>
  <si>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Google Trends</t>
    </r>
    <r>
      <rPr>
        <sz val="9"/>
        <rFont val="WenQuanYi Zen Hei"/>
        <family val="2"/>
      </rPr>
      <t xml:space="preserve">『</t>
    </r>
    <r>
      <rPr>
        <sz val="9"/>
        <rFont val="Arial"/>
        <family val="0"/>
        <charset val="1"/>
      </rPr>
      <t xml:space="preserve">stock market crash</t>
    </r>
    <r>
      <rPr>
        <sz val="9"/>
        <rFont val="WenQuanYi Zen Hei"/>
        <family val="2"/>
      </rPr>
      <t xml:space="preserve">』相對熱度</t>
    </r>
  </si>
  <si>
    <t xml:space="preserve">&lt; 20</t>
  </si>
  <si>
    <r>
      <rPr>
        <sz val="9"/>
        <rFont val="Arial"/>
        <family val="0"/>
        <charset val="1"/>
      </rPr>
      <t xml:space="preserve">&gt; 75</t>
    </r>
    <r>
      <rPr>
        <sz val="9"/>
        <rFont val="WenQuanYi Zen Hei"/>
        <family val="2"/>
      </rPr>
      <t xml:space="preserve">尖峰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恐慌極點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反向</t>
    </r>
    <r>
      <rPr>
        <sz val="9"/>
        <rFont val="Arial"/>
        <family val="0"/>
        <charset val="1"/>
      </rPr>
      <t xml:space="preserve">)</t>
    </r>
  </si>
  <si>
    <t xml:space="preserve">另類數據反向輔助</t>
  </si>
  <si>
    <t xml:space="preserve">Google Trends</t>
  </si>
  <si>
    <t xml:space="preserve">I8</t>
  </si>
  <si>
    <r>
      <rPr>
        <sz val="9"/>
        <rFont val="WenQuanYi Zen Hei"/>
        <family val="2"/>
      </rPr>
      <t xml:space="preserve">農產品指數年變率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</si>
  <si>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GSCI</t>
    </r>
    <r>
      <rPr>
        <sz val="9"/>
        <rFont val="WenQuanYi Zen Hei"/>
        <family val="2"/>
      </rPr>
      <t xml:space="preserve">農產品分項</t>
    </r>
    <r>
      <rPr>
        <sz val="9"/>
        <rFont val="Arial"/>
        <family val="0"/>
        <charset val="1"/>
      </rPr>
      <t xml:space="preserve">YoY</t>
    </r>
  </si>
  <si>
    <t xml:space="preserve">-10%~+15%</t>
  </si>
  <si>
    <t xml:space="preserve">+15%~+40%</t>
  </si>
  <si>
    <r>
      <rPr>
        <sz val="9"/>
        <rFont val="Arial"/>
        <family val="0"/>
        <charset val="1"/>
      </rPr>
      <t xml:space="preserve">&gt; +50%(</t>
    </r>
    <r>
      <rPr>
        <sz val="9"/>
        <rFont val="WenQuanYi Zen Hei"/>
        <family val="2"/>
      </rPr>
      <t xml:space="preserve">糧食通脹→政策收緊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</si>
  <si>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1970s</t>
    </r>
    <r>
      <rPr>
        <sz val="9"/>
        <rFont val="WenQuanYi Zen Hei"/>
        <family val="2"/>
      </rPr>
      <t xml:space="preserve">糧食通脹前科</t>
    </r>
  </si>
  <si>
    <t xml:space="preserve">S&amp;P GSCI Agri</t>
  </si>
  <si>
    <t xml:space="preserve">X6</t>
  </si>
  <si>
    <r>
      <rPr>
        <sz val="9"/>
        <rFont val="WenQuanYi Zen Hei"/>
        <family val="2"/>
      </rPr>
      <t xml:space="preserve">估值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投機</t>
    </r>
  </si>
  <si>
    <r>
      <rPr>
        <sz val="9"/>
        <rFont val="Arial"/>
        <family val="0"/>
        <charset val="1"/>
      </rPr>
      <t xml:space="preserve">IPO</t>
    </r>
    <r>
      <rPr>
        <sz val="9"/>
        <rFont val="WenQuanYi Zen Hei"/>
        <family val="2"/>
      </rPr>
      <t xml:space="preserve">融資額佔比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</si>
  <si>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季</t>
    </r>
    <r>
      <rPr>
        <sz val="9"/>
        <rFont val="Arial"/>
        <family val="0"/>
        <charset val="1"/>
      </rPr>
      <t xml:space="preserve">IPO+SPAC</t>
    </r>
    <r>
      <rPr>
        <sz val="9"/>
        <rFont val="WenQuanYi Zen Hei"/>
        <family val="2"/>
      </rPr>
      <t xml:space="preserve">融資額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總巿值</t>
    </r>
  </si>
  <si>
    <t xml:space="preserve">&lt; 0.15%</t>
  </si>
  <si>
    <t xml:space="preserve">0.15-0.35%</t>
  </si>
  <si>
    <r>
      <rPr>
        <sz val="9"/>
        <rFont val="Arial"/>
        <family val="0"/>
        <charset val="1"/>
      </rPr>
      <t xml:space="preserve">&gt; 0.5%(2021</t>
    </r>
    <r>
      <rPr>
        <sz val="9"/>
        <rFont val="WenQuanYi Zen Hei"/>
        <family val="2"/>
      </rPr>
      <t xml:space="preserve">型供給狂潮</t>
    </r>
    <r>
      <rPr>
        <sz val="9"/>
        <rFont val="Arial"/>
        <family val="0"/>
        <charset val="1"/>
      </rPr>
      <t xml:space="preserve">)</t>
    </r>
  </si>
  <si>
    <t xml:space="preserve">股票供給壓力</t>
  </si>
  <si>
    <r>
      <rPr>
        <sz val="9"/>
        <rFont val="Arial"/>
        <family val="0"/>
        <charset val="1"/>
      </rPr>
      <t xml:space="preserve">Renaissance/</t>
    </r>
    <r>
      <rPr>
        <sz val="9"/>
        <rFont val="WenQuanYi Zen Hei"/>
        <family val="2"/>
      </rPr>
      <t xml:space="preserve">自算</t>
    </r>
  </si>
  <si>
    <t xml:space="preserve">M15</t>
  </si>
  <si>
    <r>
      <rPr>
        <sz val="9"/>
        <rFont val="WenQuanYi Zen Hei"/>
        <family val="2"/>
      </rPr>
      <t xml:space="preserve">宏觀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信貸</t>
    </r>
  </si>
  <si>
    <r>
      <rPr>
        <sz val="9"/>
        <rFont val="WenQuanYi Zen Hei"/>
        <family val="2"/>
      </rPr>
      <t xml:space="preserve">消費信貸增速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</si>
  <si>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WenQuanYi Zen Hei"/>
        <family val="2"/>
      </rPr>
      <t xml:space="preserve">循環消費信貸</t>
    </r>
    <r>
      <rPr>
        <sz val="9"/>
        <rFont val="Arial"/>
        <family val="0"/>
        <charset val="1"/>
      </rPr>
      <t xml:space="preserve">YoY</t>
    </r>
  </si>
  <si>
    <t xml:space="preserve">+2%~+8%</t>
  </si>
  <si>
    <r>
      <rPr>
        <sz val="9"/>
        <rFont val="Arial"/>
        <family val="0"/>
        <charset val="1"/>
      </rPr>
      <t xml:space="preserve">&gt; +10%(</t>
    </r>
    <r>
      <rPr>
        <sz val="9"/>
        <rFont val="WenQuanYi Zen Hei"/>
        <family val="2"/>
      </rPr>
      <t xml:space="preserve">透支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或</t>
    </r>
    <r>
      <rPr>
        <sz val="9"/>
        <rFont val="Arial"/>
        <family val="0"/>
        <charset val="1"/>
      </rPr>
      <t xml:space="preserve">0~+2%</t>
    </r>
  </si>
  <si>
    <r>
      <rPr>
        <sz val="9"/>
        <rFont val="WenQuanYi Zen Hei"/>
        <family val="2"/>
      </rPr>
      <t xml:space="preserve">負增長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去槓桿</t>
    </r>
    <r>
      <rPr>
        <sz val="9"/>
        <rFont val="Arial"/>
        <family val="0"/>
        <charset val="1"/>
      </rPr>
      <t xml:space="preserve">)</t>
    </r>
  </si>
  <si>
    <t xml:space="preserve">消費者資產負債表健康</t>
  </si>
  <si>
    <t xml:space="preserve">FRED: REVOLSL</t>
  </si>
  <si>
    <t xml:space="preserve">B12</t>
  </si>
  <si>
    <r>
      <rPr>
        <sz val="9"/>
        <rFont val="WenQuanYi Zen Hei"/>
        <family val="2"/>
      </rPr>
      <t xml:space="preserve">廣度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全球</t>
    </r>
  </si>
  <si>
    <r>
      <rPr>
        <sz val="9"/>
        <rFont val="WenQuanYi Zen Hei"/>
        <family val="2"/>
      </rPr>
      <t xml:space="preserve">全球指數</t>
    </r>
    <r>
      <rPr>
        <sz val="9"/>
        <rFont val="Arial"/>
        <family val="0"/>
        <charset val="1"/>
      </rPr>
      <t xml:space="preserve">&gt;200</t>
    </r>
    <r>
      <rPr>
        <sz val="9"/>
        <rFont val="WenQuanYi Zen Hei"/>
        <family val="2"/>
      </rPr>
      <t xml:space="preserve">日線比例 </t>
    </r>
    <r>
      <rPr>
        <sz val="9"/>
        <rFont val="Arial"/>
        <family val="0"/>
        <charset val="1"/>
      </rPr>
      <t xml:space="preserve">[</t>
    </r>
    <r>
      <rPr>
        <sz val="9"/>
        <rFont val="WenQuanYi Zen Hei"/>
        <family val="2"/>
      </rPr>
      <t xml:space="preserve">新</t>
    </r>
    <r>
      <rPr>
        <sz val="9"/>
        <rFont val="Arial"/>
        <family val="0"/>
        <charset val="1"/>
      </rPr>
      <t xml:space="preserve">]</t>
    </r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</si>
  <si>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個主要國家指數收於</t>
    </r>
    <r>
      <rPr>
        <sz val="9"/>
        <rFont val="Arial"/>
        <family val="0"/>
        <charset val="1"/>
      </rPr>
      <t xml:space="preserve">200</t>
    </r>
    <r>
      <rPr>
        <sz val="9"/>
        <rFont val="WenQuanYi Zen Hei"/>
        <family val="2"/>
      </rPr>
      <t xml:space="preserve">日線上佔比</t>
    </r>
  </si>
  <si>
    <t xml:space="preserve">&gt; 65%</t>
  </si>
  <si>
    <t xml:space="preserve">35-65%</t>
  </si>
  <si>
    <r>
      <rPr>
        <sz val="9"/>
        <rFont val="Arial"/>
        <family val="0"/>
        <charset val="1"/>
      </rPr>
      <t xml:space="preserve">&lt; 25%(</t>
    </r>
    <r>
      <rPr>
        <sz val="9"/>
        <rFont val="WenQuanYi Zen Hei"/>
        <family val="2"/>
      </rPr>
      <t xml:space="preserve">全球同步熊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</si>
  <si>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全球廣度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美股孤島頂警示</t>
    </r>
  </si>
  <si>
    <r>
      <rPr>
        <b val="true"/>
        <sz val="10"/>
        <rFont val="WenQuanYi Zen Hei"/>
        <family val="2"/>
      </rPr>
      <t xml:space="preserve">權重合計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公式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</si>
  <si>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年月度 </t>
    </r>
    <r>
      <rPr>
        <b val="true"/>
        <sz val="10"/>
        <rFont val="Arial"/>
        <family val="0"/>
        <charset val="1"/>
      </rPr>
      <t xml:space="preserve">Easy/Hard Money </t>
    </r>
    <r>
      <rPr>
        <b val="true"/>
        <sz val="10"/>
        <rFont val="WenQuanYi Zen Hei"/>
        <family val="2"/>
      </rPr>
      <t xml:space="preserve">引擎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活公式</t>
    </r>
    <r>
      <rPr>
        <b val="true"/>
        <sz val="10"/>
        <rFont val="Arial"/>
        <family val="0"/>
        <charset val="1"/>
      </rPr>
      <t xml:space="preserve">) | A-Q=</t>
    </r>
    <r>
      <rPr>
        <b val="true"/>
        <sz val="10"/>
        <rFont val="WenQuanYi Zen Hei"/>
        <family val="2"/>
      </rPr>
      <t xml:space="preserve">原始數據層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) R-X=</t>
    </r>
    <r>
      <rPr>
        <b val="true"/>
        <sz val="10"/>
        <rFont val="WenQuanYi Zen Hei"/>
        <family val="2"/>
      </rPr>
      <t xml:space="preserve">七支柱子分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 Y=</t>
    </r>
    <r>
      <rPr>
        <b val="true"/>
        <sz val="10"/>
        <rFont val="WenQuanYi Zen Hei"/>
        <family val="2"/>
      </rPr>
      <t xml:space="preserve">有效權重 </t>
    </r>
    <r>
      <rPr>
        <b val="true"/>
        <sz val="10"/>
        <rFont val="Arial"/>
        <family val="0"/>
        <charset val="1"/>
      </rPr>
      <t xml:space="preserve">Z=</t>
    </r>
    <r>
      <rPr>
        <b val="true"/>
        <sz val="10"/>
        <rFont val="WenQuanYi Zen Hei"/>
        <family val="2"/>
      </rPr>
      <t xml:space="preserve">合成分 </t>
    </r>
    <r>
      <rPr>
        <b val="true"/>
        <sz val="10"/>
        <rFont val="Arial"/>
        <family val="0"/>
        <charset val="1"/>
      </rPr>
      <t xml:space="preserve">AA=</t>
    </r>
    <r>
      <rPr>
        <b val="true"/>
        <sz val="10"/>
        <rFont val="WenQuanYi Zen Hei"/>
        <family val="2"/>
      </rPr>
      <t xml:space="preserve">判區 </t>
    </r>
    <r>
      <rPr>
        <b val="true"/>
        <sz val="10"/>
        <rFont val="Arial"/>
        <family val="0"/>
        <charset val="1"/>
      </rPr>
      <t xml:space="preserve">| </t>
    </r>
    <r>
      <rPr>
        <b val="true"/>
        <sz val="10"/>
        <rFont val="WenQuanYi Zen Hei"/>
        <family val="2"/>
      </rPr>
      <t xml:space="preserve">權重</t>
    </r>
    <r>
      <rPr>
        <b val="true"/>
        <sz val="10"/>
        <rFont val="Arial"/>
        <family val="0"/>
        <charset val="1"/>
      </rPr>
      <t xml:space="preserve">{TREND30,MOM10,CREDIT20,POLICY15,CURVE10,INFL10,VOL5} | </t>
    </r>
    <r>
      <rPr>
        <b val="true"/>
        <sz val="10"/>
        <rFont val="WenQuanYi Zen Hei"/>
        <family val="2"/>
      </rPr>
      <t xml:space="preserve">動態分母≥</t>
    </r>
    <r>
      <rPr>
        <b val="true"/>
        <sz val="10"/>
        <rFont val="Arial"/>
        <family val="0"/>
        <charset val="1"/>
      </rPr>
      <t xml:space="preserve">60</t>
    </r>
    <r>
      <rPr>
        <b val="true"/>
        <sz val="10"/>
        <rFont val="WenQuanYi Zen Hei"/>
        <family val="2"/>
      </rPr>
      <t xml:space="preserve">才判區 </t>
    </r>
    <r>
      <rPr>
        <b val="true"/>
        <sz val="10"/>
        <rFont val="Arial"/>
        <family val="0"/>
        <charset val="1"/>
      </rPr>
      <t xml:space="preserve">| </t>
    </r>
    <r>
      <rPr>
        <b val="true"/>
        <sz val="10"/>
        <rFont val="WenQuanYi Zen Hei"/>
        <family val="2"/>
      </rPr>
      <t xml:space="preserve">淡紫底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WenQuanYi Zen Hei"/>
        <family val="2"/>
      </rPr>
      <t xml:space="preserve">近似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代理數據</t>
    </r>
  </si>
  <si>
    <t xml:space="preserve">年月</t>
  </si>
  <si>
    <t xml:space="preserve">月報酬</t>
  </si>
  <si>
    <t xml:space="preserve">來源</t>
  </si>
  <si>
    <r>
      <rPr>
        <b val="true"/>
        <sz val="10"/>
        <rFont val="WenQuanYi Zen Hei"/>
        <family val="2"/>
      </rPr>
      <t xml:space="preserve">指數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</si>
  <si>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</t>
    </r>
    <r>
      <rPr>
        <b val="true"/>
        <sz val="10"/>
        <rFont val="Arial"/>
        <family val="0"/>
        <charset val="1"/>
      </rPr>
      <t xml:space="preserve">SMA(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</si>
  <si>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乖離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</si>
  <si>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SMA</t>
    </r>
    <r>
      <rPr>
        <b val="true"/>
        <sz val="10"/>
        <rFont val="WenQuanYi Zen Hei"/>
        <family val="2"/>
      </rPr>
      <t xml:space="preserve">上行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</si>
  <si>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月動能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</si>
  <si>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月波動率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</si>
  <si>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t xml:space="preserve">BAA-AAA</t>
  </si>
  <si>
    <r>
      <rPr>
        <b val="true"/>
        <sz val="10"/>
        <rFont val="WenQuanYi Zen Hei"/>
        <family val="2"/>
      </rPr>
      <t xml:space="preserve">利差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月變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</si>
  <si>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OAS6</t>
    </r>
    <r>
      <rPr>
        <b val="true"/>
        <sz val="10"/>
        <rFont val="WenQuanYi Zen Hei"/>
        <family val="2"/>
      </rPr>
      <t xml:space="preserve">月變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</si>
  <si>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核心</t>
    </r>
    <r>
      <rPr>
        <b val="true"/>
        <sz val="10"/>
        <rFont val="Arial"/>
        <family val="0"/>
        <charset val="1"/>
      </rPr>
      <t xml:space="preserve">CPI YoY</t>
    </r>
  </si>
  <si>
    <r>
      <rPr>
        <b val="true"/>
        <sz val="10"/>
        <rFont val="Arial"/>
        <family val="0"/>
        <charset val="1"/>
      </rPr>
      <t xml:space="preserve">CPI6</t>
    </r>
    <r>
      <rPr>
        <b val="true"/>
        <sz val="10"/>
        <rFont val="WenQuanYi Zen Hei"/>
        <family val="2"/>
      </rPr>
      <t xml:space="preserve">月變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</si>
  <si>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t xml:space="preserve">政策碼</t>
  </si>
  <si>
    <t xml:space="preserve">曲線倒掛</t>
  </si>
  <si>
    <r>
      <rPr>
        <b val="true"/>
        <sz val="10"/>
        <rFont val="Arial"/>
        <family val="0"/>
        <charset val="1"/>
      </rPr>
      <t xml:space="preserve">sTREND(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</si>
  <si>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sMOM(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</si>
  <si>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sCREDIT(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</si>
  <si>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sPOLICY(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</si>
  <si>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sCURVE(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</si>
  <si>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sINFL(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</si>
  <si>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sVOL(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</si>
  <si>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有效權重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</si>
  <si>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合成分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</si>
  <si>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判區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</si>
  <si>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t xml:space="preserve">1967-01</t>
  </si>
  <si>
    <t xml:space="preserve">FF_market_TR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</si>
  <si>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</si>
  <si>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</si>
  <si>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</si>
  <si>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</si>
  <si>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</si>
  <si>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</si>
  <si>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</si>
  <si>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</si>
  <si>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</si>
  <si>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</si>
  <si>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</si>
  <si>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</si>
  <si>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</si>
  <si>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</si>
  <si>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</si>
  <si>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</si>
  <si>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</si>
  <si>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</si>
  <si>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</si>
  <si>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</si>
  <si>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</si>
  <si>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</si>
  <si>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</si>
  <si>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</si>
  <si>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</si>
  <si>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</si>
  <si>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</si>
  <si>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</si>
  <si>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</si>
  <si>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</si>
  <si>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</si>
  <si>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</si>
  <si>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</si>
  <si>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</si>
  <si>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</si>
  <si>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</si>
  <si>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</si>
  <si>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</si>
  <si>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</si>
  <si>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</si>
  <si>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</si>
  <si>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</si>
  <si>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</si>
  <si>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</si>
  <si>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</si>
  <si>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</si>
  <si>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</si>
  <si>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</si>
  <si>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</si>
  <si>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</si>
  <si>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</si>
  <si>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</si>
  <si>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</si>
  <si>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</si>
  <si>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</si>
  <si>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</si>
  <si>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</si>
  <si>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</si>
  <si>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</si>
  <si>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</si>
  <si>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</si>
  <si>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</si>
  <si>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</si>
  <si>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</si>
  <si>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</si>
  <si>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</si>
  <si>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</si>
  <si>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</si>
  <si>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</si>
  <si>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</si>
  <si>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</si>
  <si>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</si>
  <si>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</si>
  <si>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</si>
  <si>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</si>
  <si>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</si>
  <si>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</si>
  <si>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</si>
  <si>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</si>
  <si>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</si>
  <si>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</si>
  <si>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</si>
  <si>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</si>
  <si>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</si>
  <si>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</si>
  <si>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</si>
  <si>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</si>
  <si>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</si>
  <si>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</si>
  <si>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</si>
  <si>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</si>
  <si>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</si>
  <si>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</si>
  <si>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</si>
  <si>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</si>
  <si>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</si>
  <si>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</si>
  <si>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</si>
  <si>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</si>
  <si>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</si>
  <si>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</si>
  <si>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</si>
  <si>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</si>
  <si>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</si>
  <si>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</si>
  <si>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</si>
  <si>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</si>
  <si>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</si>
  <si>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</si>
  <si>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</si>
  <si>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</si>
  <si>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</si>
  <si>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</si>
  <si>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</si>
  <si>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</si>
  <si>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</si>
  <si>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</si>
  <si>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</si>
  <si>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</si>
  <si>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</si>
  <si>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</si>
  <si>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</si>
  <si>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</si>
  <si>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</si>
  <si>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</si>
  <si>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</si>
  <si>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</si>
  <si>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</si>
  <si>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</si>
  <si>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</si>
  <si>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</si>
  <si>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</si>
  <si>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</si>
  <si>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</si>
  <si>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</si>
  <si>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</si>
  <si>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</si>
  <si>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</si>
  <si>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</si>
  <si>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</si>
  <si>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</si>
  <si>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</si>
  <si>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</si>
  <si>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</si>
  <si>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</si>
  <si>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</si>
  <si>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</si>
  <si>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</si>
  <si>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</si>
  <si>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</si>
  <si>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</si>
  <si>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</si>
  <si>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</si>
  <si>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</si>
  <si>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</si>
  <si>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</si>
  <si>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</si>
  <si>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</si>
  <si>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</si>
  <si>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</si>
  <si>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</si>
  <si>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</si>
  <si>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</si>
  <si>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</si>
  <si>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</si>
  <si>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</si>
  <si>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</si>
  <si>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</si>
  <si>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</si>
  <si>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</si>
  <si>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</si>
  <si>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</si>
  <si>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</si>
  <si>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</si>
  <si>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</si>
  <si>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</si>
  <si>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</si>
  <si>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</si>
  <si>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</si>
  <si>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</si>
  <si>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</si>
  <si>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</si>
  <si>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</si>
  <si>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</si>
  <si>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</si>
  <si>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</si>
  <si>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</si>
  <si>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</si>
  <si>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</si>
  <si>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</si>
  <si>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</si>
  <si>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</si>
  <si>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</si>
  <si>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</si>
  <si>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</si>
  <si>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</si>
  <si>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</si>
  <si>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</si>
  <si>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</si>
  <si>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</si>
  <si>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</si>
  <si>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</si>
  <si>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</si>
  <si>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</si>
  <si>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</si>
  <si>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</si>
  <si>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</si>
  <si>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</si>
  <si>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</si>
  <si>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</si>
  <si>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</si>
  <si>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</si>
  <si>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</si>
  <si>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</si>
  <si>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</si>
  <si>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</si>
  <si>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</si>
  <si>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</si>
  <si>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</si>
  <si>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</si>
  <si>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</si>
  <si>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</si>
  <si>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</si>
  <si>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</si>
  <si>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</si>
  <si>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</si>
  <si>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</si>
  <si>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</si>
  <si>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</si>
  <si>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</si>
  <si>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</si>
  <si>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</si>
  <si>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</si>
  <si>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</si>
  <si>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</si>
  <si>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</si>
  <si>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</si>
  <si>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</si>
  <si>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</si>
  <si>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</si>
  <si>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</si>
  <si>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</si>
  <si>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</si>
  <si>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</si>
  <si>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</si>
  <si>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</si>
  <si>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</si>
  <si>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</si>
  <si>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</si>
  <si>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</si>
  <si>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</si>
  <si>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</si>
  <si>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</si>
  <si>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</si>
  <si>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</si>
  <si>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</si>
  <si>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</si>
  <si>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</si>
  <si>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</si>
  <si>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</si>
  <si>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</si>
  <si>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</si>
  <si>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</si>
  <si>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</si>
  <si>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</si>
  <si>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</si>
  <si>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</si>
  <si>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</si>
  <si>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</si>
  <si>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</si>
  <si>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</si>
  <si>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</si>
  <si>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</si>
  <si>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</si>
  <si>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</si>
  <si>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</si>
  <si>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</si>
  <si>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</si>
  <si>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</si>
  <si>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</si>
  <si>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</si>
  <si>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</si>
  <si>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</si>
  <si>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</si>
  <si>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</si>
  <si>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</si>
  <si>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</si>
  <si>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</si>
  <si>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</si>
  <si>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</si>
  <si>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</si>
  <si>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</si>
  <si>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</si>
  <si>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</si>
  <si>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</si>
  <si>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</si>
  <si>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</si>
  <si>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</si>
  <si>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</si>
  <si>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</si>
  <si>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</si>
  <si>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</si>
  <si>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</si>
  <si>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</si>
  <si>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</si>
  <si>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</si>
  <si>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</si>
  <si>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</si>
  <si>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</si>
  <si>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</si>
  <si>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</si>
  <si>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</si>
  <si>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</si>
  <si>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</si>
  <si>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</si>
  <si>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</si>
  <si>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</si>
  <si>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</si>
  <si>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</si>
  <si>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</si>
  <si>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</si>
  <si>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</si>
  <si>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</si>
  <si>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</si>
  <si>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</si>
  <si>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</si>
  <si>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</si>
  <si>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</si>
  <si>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</si>
  <si>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</si>
  <si>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</si>
  <si>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</si>
  <si>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</si>
  <si>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</si>
  <si>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</si>
  <si>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</si>
  <si>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</si>
  <si>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</si>
  <si>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</si>
  <si>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</si>
  <si>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</si>
  <si>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</si>
  <si>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</si>
  <si>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</si>
  <si>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</si>
  <si>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</si>
  <si>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</si>
  <si>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</si>
  <si>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</si>
  <si>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</si>
  <si>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</si>
  <si>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</si>
  <si>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</si>
  <si>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</si>
  <si>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</si>
  <si>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</si>
  <si>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</si>
  <si>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</si>
  <si>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</si>
  <si>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</si>
  <si>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</si>
  <si>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</si>
  <si>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</si>
  <si>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</si>
  <si>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</si>
  <si>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</si>
  <si>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</si>
  <si>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</si>
  <si>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</si>
  <si>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</si>
  <si>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</si>
  <si>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</si>
  <si>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</si>
  <si>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</si>
  <si>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</si>
  <si>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</si>
  <si>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</si>
  <si>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</si>
  <si>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</si>
  <si>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</si>
  <si>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</si>
  <si>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</si>
  <si>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</si>
  <si>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</si>
  <si>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</si>
  <si>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</si>
  <si>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</si>
  <si>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</si>
  <si>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</si>
  <si>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</si>
  <si>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</si>
  <si>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</si>
  <si>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</si>
  <si>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</si>
  <si>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</si>
  <si>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</si>
  <si>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</si>
  <si>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</si>
  <si>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</si>
  <si>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</si>
  <si>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</si>
  <si>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</si>
  <si>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</si>
  <si>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</si>
  <si>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</si>
  <si>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</si>
  <si>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</si>
  <si>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</si>
  <si>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</si>
  <si>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</si>
  <si>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</si>
  <si>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</si>
  <si>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</si>
  <si>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</si>
  <si>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</si>
  <si>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</si>
  <si>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</si>
  <si>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</si>
  <si>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</si>
  <si>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</si>
  <si>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</si>
  <si>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</si>
  <si>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</si>
  <si>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</si>
  <si>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</si>
  <si>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</si>
  <si>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</si>
  <si>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</si>
  <si>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</si>
  <si>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</si>
  <si>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</si>
  <si>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</si>
  <si>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</si>
  <si>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</si>
  <si>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</si>
  <si>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</si>
  <si>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</si>
  <si>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</si>
  <si>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</si>
  <si>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</si>
  <si>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</si>
  <si>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</si>
  <si>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</si>
  <si>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</si>
  <si>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</si>
  <si>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</si>
  <si>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</si>
  <si>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</si>
  <si>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</si>
  <si>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</si>
  <si>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</si>
  <si>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</si>
  <si>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</si>
  <si>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</si>
  <si>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</si>
  <si>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</si>
  <si>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</si>
  <si>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</si>
  <si>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</si>
  <si>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</si>
  <si>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</si>
  <si>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</si>
  <si>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</si>
  <si>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</si>
  <si>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</si>
  <si>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</si>
  <si>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</si>
  <si>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</si>
  <si>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</si>
  <si>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</si>
  <si>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</si>
  <si>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</si>
  <si>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</si>
  <si>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</si>
  <si>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</si>
  <si>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</si>
  <si>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</si>
  <si>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</si>
  <si>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</si>
  <si>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</si>
  <si>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</si>
  <si>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</si>
  <si>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</si>
  <si>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</si>
  <si>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</si>
  <si>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</si>
  <si>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</si>
  <si>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</si>
  <si>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</si>
  <si>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</si>
  <si>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</si>
  <si>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</si>
  <si>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</si>
  <si>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</si>
  <si>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</si>
  <si>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</si>
  <si>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</si>
  <si>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</si>
  <si>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</si>
  <si>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</si>
  <si>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</si>
  <si>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</si>
  <si>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</si>
  <si>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</si>
  <si>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</si>
  <si>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</si>
  <si>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</si>
  <si>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</si>
  <si>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</si>
  <si>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</si>
  <si>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</si>
  <si>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</si>
  <si>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</si>
  <si>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</si>
  <si>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</si>
  <si>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</si>
  <si>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</si>
  <si>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</si>
  <si>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</si>
  <si>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</si>
  <si>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</si>
  <si>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</si>
  <si>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</si>
  <si>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</si>
  <si>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</si>
  <si>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</si>
  <si>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</si>
  <si>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</si>
  <si>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</si>
  <si>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</si>
  <si>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</si>
  <si>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</si>
  <si>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</si>
  <si>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</si>
  <si>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</si>
  <si>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</si>
  <si>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</si>
  <si>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</si>
  <si>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</si>
  <si>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</si>
  <si>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</si>
  <si>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</si>
  <si>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</si>
  <si>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</si>
  <si>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</si>
  <si>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</si>
  <si>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</si>
  <si>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</si>
  <si>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</si>
  <si>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</si>
  <si>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</si>
  <si>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</si>
  <si>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</si>
  <si>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</si>
  <si>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</si>
  <si>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</si>
  <si>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</si>
  <si>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</si>
  <si>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</si>
  <si>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</si>
  <si>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</si>
  <si>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</si>
  <si>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</si>
  <si>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</si>
  <si>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</si>
  <si>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</si>
  <si>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</si>
  <si>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</si>
  <si>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</si>
  <si>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</si>
  <si>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</si>
  <si>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</si>
  <si>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</si>
  <si>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</si>
  <si>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</si>
  <si>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</si>
  <si>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</si>
  <si>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</si>
  <si>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</si>
  <si>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</si>
  <si>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</si>
  <si>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</si>
  <si>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</si>
  <si>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</si>
  <si>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</si>
  <si>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</si>
  <si>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</si>
  <si>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</si>
  <si>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</si>
  <si>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</si>
  <si>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</si>
  <si>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</si>
  <si>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</si>
  <si>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</si>
  <si>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</si>
  <si>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</si>
  <si>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</si>
  <si>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</si>
  <si>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</si>
  <si>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</si>
  <si>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</si>
  <si>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</si>
  <si>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</si>
  <si>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</si>
  <si>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</si>
  <si>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</si>
  <si>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</si>
  <si>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</si>
  <si>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</si>
  <si>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</si>
  <si>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</si>
  <si>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</si>
  <si>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</si>
  <si>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</si>
  <si>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</si>
  <si>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</si>
  <si>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</si>
  <si>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</si>
  <si>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</si>
  <si>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</si>
  <si>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</si>
  <si>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</si>
  <si>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2019-01</t>
  </si>
  <si>
    <t xml:space="preserve">SPX_documented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</si>
  <si>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</si>
  <si>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</si>
  <si>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</si>
  <si>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</si>
  <si>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</si>
  <si>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</si>
  <si>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</si>
  <si>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</si>
  <si>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</si>
  <si>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</si>
  <si>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</si>
  <si>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</si>
  <si>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</si>
  <si>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</si>
  <si>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</si>
  <si>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</si>
  <si>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</si>
  <si>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</si>
  <si>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</si>
  <si>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</si>
  <si>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</si>
  <si>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</si>
  <si>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</si>
  <si>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</si>
  <si>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</si>
  <si>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</si>
  <si>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</si>
  <si>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</si>
  <si>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</si>
  <si>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</si>
  <si>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</si>
  <si>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</si>
  <si>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</si>
  <si>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</si>
  <si>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</si>
  <si>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</si>
  <si>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</si>
  <si>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</si>
  <si>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</si>
  <si>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</si>
  <si>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</si>
  <si>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</si>
  <si>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</si>
  <si>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</si>
  <si>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</si>
  <si>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</si>
  <si>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</si>
  <si>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</si>
  <si>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</si>
  <si>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</si>
  <si>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</si>
  <si>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</si>
  <si>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</si>
  <si>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</si>
  <si>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</si>
  <si>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</si>
  <si>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</si>
  <si>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</si>
  <si>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</si>
  <si>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</si>
  <si>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</si>
  <si>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</si>
  <si>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</si>
  <si>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</si>
  <si>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</si>
  <si>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</si>
  <si>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</si>
  <si>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</si>
  <si>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</si>
  <si>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</si>
  <si>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</si>
  <si>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</si>
  <si>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</si>
  <si>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</si>
  <si>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</si>
  <si>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</si>
  <si>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</si>
  <si>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</si>
  <si>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</si>
  <si>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</si>
  <si>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</si>
  <si>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SPX_approx</t>
  </si>
  <si>
    <t xml:space="preserve">2025-11</t>
  </si>
  <si>
    <t xml:space="preserve">2025-12</t>
  </si>
  <si>
    <t xml:space="preserve">2026-01</t>
  </si>
  <si>
    <t xml:space="preserve">NDX_proxy(workbook)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</si>
  <si>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</si>
  <si>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</si>
  <si>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</si>
  <si>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</si>
  <si>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</si>
  <si>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</si>
  <si>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r>
      <rPr>
        <b val="true"/>
        <sz val="10"/>
        <rFont val="Arial"/>
        <family val="0"/>
        <charset val="1"/>
      </rPr>
      <t xml:space="preserve">Work-from-back-end </t>
    </r>
    <r>
      <rPr>
        <b val="true"/>
        <sz val="10"/>
        <rFont val="WenQuanYi Zen Hei"/>
        <family val="2"/>
      </rPr>
      <t xml:space="preserve">第一步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檢視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S&amp;P500</t>
    </r>
    <r>
      <rPr>
        <b val="true"/>
        <sz val="10"/>
        <rFont val="WenQuanYi Zen Hei"/>
        <family val="2"/>
      </rPr>
      <t xml:space="preserve">好表現時段 → 引擎判區捕捉率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公式活算自</t>
    </r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表</t>
    </r>
    <r>
      <rPr>
        <b val="true"/>
        <sz val="10"/>
        <rFont val="Arial"/>
        <family val="0"/>
        <charset val="1"/>
      </rPr>
      <t xml:space="preserve">) | </t>
    </r>
    <r>
      <rPr>
        <b val="true"/>
        <sz val="10"/>
        <rFont val="WenQuanYi Zen Hei"/>
        <family val="2"/>
      </rPr>
      <t xml:space="preserve">回測窗 </t>
    </r>
    <r>
      <rPr>
        <b val="true"/>
        <sz val="10"/>
        <rFont val="Arial"/>
        <family val="0"/>
        <charset val="1"/>
      </rPr>
      <t xml:space="preserve">1976-07..2026-07 = </t>
    </r>
    <r>
      <rPr>
        <b val="true"/>
        <sz val="10"/>
        <rFont val="WenQuanYi Zen Hei"/>
        <family val="2"/>
      </rPr>
      <t xml:space="preserve">整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</si>
  <si>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好表現時段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牛市</t>
    </r>
    <r>
      <rPr>
        <b val="true"/>
        <sz val="10"/>
        <rFont val="Arial"/>
        <family val="0"/>
        <charset val="1"/>
      </rPr>
      <t xml:space="preserve">)</t>
    </r>
  </si>
  <si>
    <t xml:space="preserve">起</t>
  </si>
  <si>
    <t xml:space="preserve">迄</t>
  </si>
  <si>
    <r>
      <rPr>
        <b val="true"/>
        <sz val="10"/>
        <rFont val="WenQuanYi Zen Hei"/>
        <family val="2"/>
      </rPr>
      <t xml:space="preserve">月數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</si>
  <si>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月報酬算術和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</si>
  <si>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EASY</t>
    </r>
    <r>
      <rPr>
        <b val="true"/>
        <sz val="10"/>
        <rFont val="WenQuanYi Zen Hei"/>
        <family val="2"/>
      </rPr>
      <t xml:space="preserve">月佔比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</si>
  <si>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EASY+UNC</t>
    </r>
    <r>
      <rPr>
        <b val="true"/>
        <sz val="10"/>
        <rFont val="WenQuanYi Zen Hei"/>
        <family val="2"/>
      </rPr>
      <t xml:space="preserve">佔比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式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</si>
  <si>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1974-10..1980-11 </t>
    </r>
    <r>
      <rPr>
        <sz val="9"/>
        <rFont val="WenQuanYi Zen Hei"/>
        <family val="2"/>
      </rPr>
      <t xml:space="preserve">後石油危機名義牛</t>
    </r>
  </si>
  <si>
    <r>
      <rPr>
        <sz val="9"/>
        <rFont val="WenQuanYi Zen Hei"/>
        <family val="2"/>
      </rPr>
      <t xml:space="preserve">滯脹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緊縮政策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非</t>
    </r>
    <r>
      <rPr>
        <sz val="9"/>
        <rFont val="Arial"/>
        <family val="0"/>
        <charset val="1"/>
      </rPr>
      <t xml:space="preserve">easy money; </t>
    </r>
    <r>
      <rPr>
        <sz val="9"/>
        <rFont val="WenQuanYi Zen Hei"/>
        <family val="2"/>
      </rPr>
      <t xml:space="preserve">引擎大部分</t>
    </r>
    <r>
      <rPr>
        <sz val="9"/>
        <rFont val="Arial"/>
        <family val="0"/>
        <charset val="1"/>
      </rPr>
      <t xml:space="preserve">UNC=</t>
    </r>
    <r>
      <rPr>
        <sz val="9"/>
        <rFont val="WenQuanYi Zen Hei"/>
        <family val="2"/>
      </rPr>
      <t xml:space="preserve">正確辨識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名義漲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實質難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</si>
  <si>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1982-08..1987-08 Volcker</t>
    </r>
    <r>
      <rPr>
        <sz val="9"/>
        <rFont val="WenQuanYi Zen Hei"/>
        <family val="2"/>
      </rPr>
      <t xml:space="preserve">轉向大牛</t>
    </r>
  </si>
  <si>
    <r>
      <rPr>
        <sz val="9"/>
        <rFont val="WenQuanYi Zen Hei"/>
        <family val="2"/>
      </rPr>
      <t xml:space="preserve">減息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通脹回落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利差收窄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教科書</t>
    </r>
    <r>
      <rPr>
        <sz val="9"/>
        <rFont val="Arial"/>
        <family val="0"/>
        <charset val="1"/>
      </rPr>
      <t xml:space="preserve">easy money</t>
    </r>
  </si>
  <si>
    <r>
      <rPr>
        <sz val="9"/>
        <rFont val="Arial"/>
        <family val="0"/>
        <charset val="1"/>
      </rPr>
      <t xml:space="preserve">1987-12..2000-03 </t>
    </r>
    <r>
      <rPr>
        <sz val="9"/>
        <rFont val="WenQuanYi Zen Hei"/>
        <family val="2"/>
      </rPr>
      <t xml:space="preserve">超長科技牛</t>
    </r>
  </si>
  <si>
    <r>
      <rPr>
        <sz val="9"/>
        <rFont val="Arial"/>
        <family val="0"/>
        <charset val="1"/>
      </rPr>
      <t xml:space="preserve">90</t>
    </r>
    <r>
      <rPr>
        <sz val="9"/>
        <rFont val="WenQuanYi Zen Hei"/>
        <family val="2"/>
      </rPr>
      <t xml:space="preserve">年代</t>
    </r>
    <r>
      <rPr>
        <sz val="9"/>
        <rFont val="Arial"/>
        <family val="0"/>
        <charset val="1"/>
      </rPr>
      <t xml:space="preserve">=50</t>
    </r>
    <r>
      <rPr>
        <sz val="9"/>
        <rFont val="WenQuanYi Zen Hei"/>
        <family val="2"/>
      </rPr>
      <t xml:space="preserve">年中最長</t>
    </r>
    <r>
      <rPr>
        <sz val="9"/>
        <rFont val="Arial"/>
        <family val="0"/>
        <charset val="1"/>
      </rPr>
      <t xml:space="preserve">easy money</t>
    </r>
    <r>
      <rPr>
        <sz val="9"/>
        <rFont val="WenQuanYi Zen Hei"/>
        <family val="2"/>
      </rPr>
      <t xml:space="preserve">期</t>
    </r>
  </si>
  <si>
    <r>
      <rPr>
        <sz val="9"/>
        <rFont val="Arial"/>
        <family val="0"/>
        <charset val="1"/>
      </rPr>
      <t xml:space="preserve">2002-10..2007-10 </t>
    </r>
    <r>
      <rPr>
        <sz val="9"/>
        <rFont val="WenQuanYi Zen Hei"/>
        <family val="2"/>
      </rPr>
      <t xml:space="preserve">信貸牛</t>
    </r>
  </si>
  <si>
    <r>
      <rPr>
        <sz val="9"/>
        <rFont val="Arial"/>
        <family val="0"/>
        <charset val="1"/>
      </rPr>
      <t xml:space="preserve">1%</t>
    </r>
    <r>
      <rPr>
        <sz val="9"/>
        <rFont val="WenQuanYi Zen Hei"/>
        <family val="2"/>
      </rPr>
      <t xml:space="preserve">利率起步</t>
    </r>
    <r>
      <rPr>
        <sz val="9"/>
        <rFont val="Arial"/>
        <family val="0"/>
        <charset val="1"/>
      </rPr>
      <t xml:space="preserve">; 2007</t>
    </r>
    <r>
      <rPr>
        <sz val="9"/>
        <rFont val="WenQuanYi Zen Hei"/>
        <family val="2"/>
      </rPr>
      <t xml:space="preserve">信用走闊時引擎先轉</t>
    </r>
    <r>
      <rPr>
        <sz val="9"/>
        <rFont val="Arial"/>
        <family val="0"/>
        <charset val="1"/>
      </rPr>
      <t xml:space="preserve">UNC</t>
    </r>
  </si>
  <si>
    <r>
      <rPr>
        <sz val="9"/>
        <rFont val="Arial"/>
        <family val="0"/>
        <charset val="1"/>
      </rPr>
      <t xml:space="preserve">2009-03..2020-02 QE</t>
    </r>
    <r>
      <rPr>
        <sz val="9"/>
        <rFont val="WenQuanYi Zen Hei"/>
        <family val="2"/>
      </rPr>
      <t xml:space="preserve">超長牛</t>
    </r>
  </si>
  <si>
    <r>
      <rPr>
        <sz val="9"/>
        <rFont val="Arial"/>
        <family val="0"/>
        <charset val="1"/>
      </rPr>
      <t xml:space="preserve">QE1-3+</t>
    </r>
    <r>
      <rPr>
        <sz val="9"/>
        <rFont val="WenQuanYi Zen Hei"/>
        <family val="2"/>
      </rPr>
      <t xml:space="preserve">零利率</t>
    </r>
    <r>
      <rPr>
        <sz val="9"/>
        <rFont val="Arial"/>
        <family val="0"/>
        <charset val="1"/>
      </rPr>
      <t xml:space="preserve">; 2011/2015/2018</t>
    </r>
    <r>
      <rPr>
        <sz val="9"/>
        <rFont val="WenQuanYi Zen Hei"/>
        <family val="2"/>
      </rPr>
      <t xml:space="preserve">震倉短暫離開</t>
    </r>
    <r>
      <rPr>
        <sz val="9"/>
        <rFont val="Arial"/>
        <family val="0"/>
        <charset val="1"/>
      </rPr>
      <t xml:space="preserve">EASY</t>
    </r>
  </si>
  <si>
    <r>
      <rPr>
        <sz val="9"/>
        <rFont val="Arial"/>
        <family val="0"/>
        <charset val="1"/>
      </rPr>
      <t xml:space="preserve">2020-04..2021-12 </t>
    </r>
    <r>
      <rPr>
        <sz val="9"/>
        <rFont val="WenQuanYi Zen Hei"/>
        <family val="2"/>
      </rPr>
      <t xml:space="preserve">疫後流動性牛</t>
    </r>
  </si>
  <si>
    <r>
      <rPr>
        <sz val="9"/>
        <rFont val="WenQuanYi Zen Hei"/>
        <family val="2"/>
      </rPr>
      <t xml:space="preserve">無限</t>
    </r>
    <r>
      <rPr>
        <sz val="9"/>
        <rFont val="Arial"/>
        <family val="0"/>
        <charset val="1"/>
      </rPr>
      <t xml:space="preserve">QE; 2021-11 Taper=</t>
    </r>
    <r>
      <rPr>
        <sz val="9"/>
        <rFont val="WenQuanYi Zen Hei"/>
        <family val="2"/>
      </rPr>
      <t xml:space="preserve">引擎轉</t>
    </r>
    <r>
      <rPr>
        <sz val="9"/>
        <rFont val="Arial"/>
        <family val="0"/>
        <charset val="1"/>
      </rPr>
      <t xml:space="preserve">UNC</t>
    </r>
    <r>
      <rPr>
        <sz val="9"/>
        <rFont val="WenQuanYi Zen Hei"/>
        <family val="2"/>
      </rPr>
      <t xml:space="preserve">領先</t>
    </r>
    <r>
      <rPr>
        <sz val="9"/>
        <rFont val="Arial"/>
        <family val="0"/>
        <charset val="1"/>
      </rPr>
      <t xml:space="preserve">2022</t>
    </r>
    <r>
      <rPr>
        <sz val="9"/>
        <rFont val="WenQuanYi Zen Hei"/>
        <family val="2"/>
      </rPr>
      <t xml:space="preserve">熊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個月</t>
    </r>
  </si>
  <si>
    <r>
      <rPr>
        <sz val="9"/>
        <rFont val="Arial"/>
        <family val="0"/>
        <charset val="1"/>
      </rPr>
      <t xml:space="preserve">2022-10..2026-07 AI</t>
    </r>
    <r>
      <rPr>
        <sz val="9"/>
        <rFont val="WenQuanYi Zen Hei"/>
        <family val="2"/>
      </rPr>
      <t xml:space="preserve">牛</t>
    </r>
  </si>
  <si>
    <r>
      <rPr>
        <sz val="9"/>
        <rFont val="Arial"/>
        <family val="0"/>
        <charset val="1"/>
      </rPr>
      <t xml:space="preserve">2023-08</t>
    </r>
    <r>
      <rPr>
        <sz val="9"/>
        <rFont val="WenQuanYi Zen Hei"/>
        <family val="2"/>
      </rPr>
      <t xml:space="preserve">起確認</t>
    </r>
    <r>
      <rPr>
        <sz val="9"/>
        <rFont val="Arial"/>
        <family val="0"/>
        <charset val="1"/>
      </rPr>
      <t xml:space="preserve">EASY; 2026-06</t>
    </r>
    <r>
      <rPr>
        <sz val="9"/>
        <rFont val="WenQuanYi Zen Hei"/>
        <family val="2"/>
      </rPr>
      <t xml:space="preserve">政策鷹轉再考驗</t>
    </r>
  </si>
  <si>
    <r>
      <rPr>
        <b val="true"/>
        <sz val="10"/>
        <rFont val="WenQuanYi Zen Hei"/>
        <family val="2"/>
      </rPr>
      <t xml:space="preserve">全期判區分布 </t>
    </r>
    <r>
      <rPr>
        <b val="true"/>
        <sz val="10"/>
        <rFont val="Arial"/>
        <family val="0"/>
        <charset val="1"/>
      </rPr>
      <t xml:space="preserve">(1976-07..2026-07)</t>
    </r>
  </si>
  <si>
    <r>
      <rPr>
        <b val="true"/>
        <sz val="10"/>
        <rFont val="WenQuanYi Zen Hei"/>
        <family val="2"/>
      </rPr>
      <t xml:space="preserve">與附件日度引擎</t>
    </r>
    <r>
      <rPr>
        <b val="true"/>
        <sz val="10"/>
        <rFont val="Arial"/>
        <family val="0"/>
        <charset val="1"/>
      </rPr>
      <t xml:space="preserve">(02A)</t>
    </r>
    <r>
      <rPr>
        <b val="true"/>
        <sz val="10"/>
        <rFont val="WenQuanYi Zen Hei"/>
        <family val="2"/>
      </rPr>
      <t xml:space="preserve">重疊年份對照</t>
    </r>
  </si>
  <si>
    <r>
      <rPr>
        <sz val="9"/>
        <rFont val="WenQuanYi Zen Hei"/>
        <family val="2"/>
      </rPr>
      <t xml:space="preserve">本引擎</t>
    </r>
    <r>
      <rPr>
        <sz val="9"/>
        <rFont val="Arial"/>
        <family val="0"/>
        <charset val="1"/>
      </rPr>
      <t xml:space="preserve">12/12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EASY</t>
    </r>
  </si>
  <si>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245/251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EASY ✓</t>
    </r>
    <r>
      <rPr>
        <sz val="9"/>
        <rFont val="WenQuanYi Zen Hei"/>
        <family val="2"/>
      </rPr>
      <t xml:space="preserve">一致</t>
    </r>
  </si>
  <si>
    <r>
      <rPr>
        <sz val="9"/>
        <rFont val="WenQuanYi Zen Hei"/>
        <family val="2"/>
      </rPr>
      <t xml:space="preserve">本引擎</t>
    </r>
    <r>
      <rPr>
        <sz val="9"/>
        <rFont val="Arial"/>
        <family val="0"/>
        <charset val="1"/>
      </rPr>
      <t xml:space="preserve">0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EASY, 9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HARD</t>
    </r>
  </si>
  <si>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216/251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HARD ✓</t>
    </r>
    <r>
      <rPr>
        <sz val="9"/>
        <rFont val="WenQuanYi Zen Hei"/>
        <family val="2"/>
      </rPr>
      <t xml:space="preserve">一致</t>
    </r>
  </si>
  <si>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241/252</t>
    </r>
    <r>
      <rPr>
        <sz val="9"/>
        <rFont val="WenQuanYi Zen Hei"/>
        <family val="2"/>
      </rPr>
      <t xml:space="preserve">日</t>
    </r>
    <r>
      <rPr>
        <sz val="9"/>
        <rFont val="Arial"/>
        <family val="0"/>
        <charset val="1"/>
      </rPr>
      <t xml:space="preserve">EASY ✓</t>
    </r>
    <r>
      <rPr>
        <sz val="9"/>
        <rFont val="WenQuanYi Zen Hei"/>
        <family val="2"/>
      </rPr>
      <t xml:space="preserve">一致</t>
    </r>
  </si>
  <si>
    <r>
      <rPr>
        <b val="true"/>
        <sz val="10"/>
        <rFont val="WenQuanYi Zen Hei"/>
        <family val="2"/>
      </rPr>
      <t xml:space="preserve">策略回測逐筆交易 </t>
    </r>
    <r>
      <rPr>
        <b val="true"/>
        <sz val="10"/>
        <rFont val="Arial"/>
        <family val="0"/>
        <charset val="1"/>
      </rPr>
      <t xml:space="preserve">(1976-07..2026-07) | </t>
    </r>
    <r>
      <rPr>
        <b val="true"/>
        <sz val="10"/>
        <rFont val="WenQuanYi Zen Hei"/>
        <family val="2"/>
      </rPr>
      <t xml:space="preserve">規則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進入</t>
    </r>
    <r>
      <rPr>
        <b val="true"/>
        <sz val="10"/>
        <rFont val="Arial"/>
        <family val="0"/>
        <charset val="1"/>
      </rPr>
      <t xml:space="preserve">EASY</t>
    </r>
    <r>
      <rPr>
        <b val="true"/>
        <sz val="10"/>
        <rFont val="WenQuanYi Zen Hei"/>
        <family val="2"/>
      </rPr>
      <t xml:space="preserve">買入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離開</t>
    </r>
    <r>
      <rPr>
        <b val="true"/>
        <sz val="10"/>
        <rFont val="Arial"/>
        <family val="0"/>
        <charset val="1"/>
      </rPr>
      <t xml:space="preserve">EASY</t>
    </r>
    <r>
      <rPr>
        <b val="true"/>
        <sz val="10"/>
        <rFont val="WenQuanYi Zen Hei"/>
        <family val="2"/>
      </rPr>
      <t xml:space="preserve">賣出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月末訊號月末執行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現金期記</t>
    </r>
    <r>
      <rPr>
        <b val="true"/>
        <sz val="10"/>
        <rFont val="Arial"/>
        <family val="0"/>
        <charset val="1"/>
      </rPr>
      <t xml:space="preserve">0%) | </t>
    </r>
    <r>
      <rPr>
        <b val="true"/>
        <sz val="10"/>
        <rFont val="WenQuanYi Zen Hei"/>
        <family val="2"/>
      </rPr>
      <t xml:space="preserve">交易紀錄由引擎程式</t>
    </r>
    <r>
      <rPr>
        <b val="true"/>
        <sz val="10"/>
        <rFont val="Arial"/>
        <family val="0"/>
        <charset val="1"/>
      </rPr>
      <t xml:space="preserve">(repo: engine.py)</t>
    </r>
    <r>
      <rPr>
        <b val="true"/>
        <sz val="10"/>
        <rFont val="WenQuanYi Zen Hei"/>
        <family val="2"/>
      </rPr>
      <t xml:space="preserve">生成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統計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WenQuanYi Zen Hei"/>
        <family val="2"/>
      </rPr>
      <t xml:space="preserve">公式活算 </t>
    </r>
    <r>
      <rPr>
        <b val="true"/>
        <sz val="10"/>
        <rFont val="Arial"/>
        <family val="0"/>
        <charset val="1"/>
      </rPr>
      <t xml:space="preserve">| (open)=</t>
    </r>
    <r>
      <rPr>
        <b val="true"/>
        <sz val="10"/>
        <rFont val="WenQuanYi Zen Hei"/>
        <family val="2"/>
      </rPr>
      <t xml:space="preserve">期末仍持倉</t>
    </r>
  </si>
  <si>
    <r>
      <rPr>
        <b val="true"/>
        <sz val="10"/>
        <rFont val="WenQuanYi Zen Hei"/>
        <family val="2"/>
      </rPr>
      <t xml:space="preserve">採用版</t>
    </r>
    <r>
      <rPr>
        <b val="true"/>
        <sz val="10"/>
        <rFont val="Arial"/>
        <family val="0"/>
        <charset val="1"/>
      </rPr>
      <t xml:space="preserve">E (work-from-back-end</t>
    </r>
    <r>
      <rPr>
        <b val="true"/>
        <sz val="10"/>
        <rFont val="WenQuanYi Zen Hei"/>
        <family val="2"/>
      </rPr>
      <t xml:space="preserve">校準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</si>
  <si>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基準版</t>
    </r>
    <r>
      <rPr>
        <b val="true"/>
        <sz val="10"/>
        <rFont val="Arial"/>
        <family val="0"/>
        <charset val="1"/>
      </rPr>
      <t xml:space="preserve">A (</t>
    </r>
    <r>
      <rPr>
        <b val="true"/>
        <sz val="10"/>
        <rFont val="WenQuanYi Zen Hei"/>
        <family val="2"/>
      </rPr>
      <t xml:space="preserve">嚴格原題定義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</si>
  <si>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對照版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跌入</t>
    </r>
    <r>
      <rPr>
        <b val="true"/>
        <sz val="10"/>
        <rFont val="Arial"/>
        <family val="0"/>
        <charset val="1"/>
      </rPr>
      <t xml:space="preserve">HARD</t>
    </r>
    <r>
      <rPr>
        <b val="true"/>
        <sz val="10"/>
        <rFont val="WenQuanYi Zen Hei"/>
        <family val="2"/>
      </rPr>
      <t xml:space="preserve">才賣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</si>
  <si>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進場</t>
    </r>
    <r>
      <rPr>
        <sz val="9"/>
        <rFont val="Arial"/>
        <family val="0"/>
        <charset val="1"/>
      </rPr>
      <t xml:space="preserve">:</t>
    </r>
    <r>
      <rPr>
        <sz val="9"/>
        <rFont val="WenQuanYi Zen Hei"/>
        <family val="2"/>
      </rPr>
      <t xml:space="preserve">合成分≥</t>
    </r>
    <r>
      <rPr>
        <sz val="9"/>
        <rFont val="Arial"/>
        <family val="0"/>
        <charset val="1"/>
      </rPr>
      <t xml:space="preserve">70 | </t>
    </r>
    <r>
      <rPr>
        <sz val="9"/>
        <rFont val="WenQuanYi Zen Hei"/>
        <family val="2"/>
      </rPr>
      <t xml:space="preserve">出場</t>
    </r>
    <r>
      <rPr>
        <sz val="9"/>
        <rFont val="Arial"/>
        <family val="0"/>
        <charset val="1"/>
      </rPr>
      <t xml:space="preserve">:&lt;65</t>
    </r>
    <r>
      <rPr>
        <sz val="9"/>
        <rFont val="WenQuanYi Zen Hei"/>
        <family val="2"/>
      </rPr>
      <t xml:space="preserve">且連續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月確認</t>
    </r>
    <r>
      <rPr>
        <sz val="9"/>
        <rFont val="Arial"/>
        <family val="0"/>
        <charset val="1"/>
      </rPr>
      <t xml:space="preserve">(=T1</t>
    </r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週思想月度版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</si>
  <si>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進場</t>
    </r>
    <r>
      <rPr>
        <sz val="9"/>
        <rFont val="Arial"/>
        <family val="0"/>
        <charset val="1"/>
      </rPr>
      <t xml:space="preserve">:</t>
    </r>
    <r>
      <rPr>
        <sz val="9"/>
        <rFont val="WenQuanYi Zen Hei"/>
        <family val="2"/>
      </rPr>
      <t xml:space="preserve">判區</t>
    </r>
    <r>
      <rPr>
        <sz val="9"/>
        <rFont val="Arial"/>
        <family val="0"/>
        <charset val="1"/>
      </rPr>
      <t xml:space="preserve">=EASY | </t>
    </r>
    <r>
      <rPr>
        <sz val="9"/>
        <rFont val="WenQuanYi Zen Hei"/>
        <family val="2"/>
      </rPr>
      <t xml:space="preserve">出場</t>
    </r>
    <r>
      <rPr>
        <sz val="9"/>
        <rFont val="Arial"/>
        <family val="0"/>
        <charset val="1"/>
      </rPr>
      <t xml:space="preserve">:</t>
    </r>
    <r>
      <rPr>
        <sz val="9"/>
        <rFont val="WenQuanYi Zen Hei"/>
        <family val="2"/>
      </rPr>
      <t xml:space="preserve">判區離開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即月執行</t>
    </r>
  </si>
  <si>
    <r>
      <rPr>
        <sz val="9"/>
        <rFont val="WenQuanYi Zen Hei"/>
        <family val="2"/>
      </rPr>
      <t xml:space="preserve">進場</t>
    </r>
    <r>
      <rPr>
        <sz val="9"/>
        <rFont val="Arial"/>
        <family val="0"/>
        <charset val="1"/>
      </rPr>
      <t xml:space="preserve">:</t>
    </r>
    <r>
      <rPr>
        <sz val="9"/>
        <rFont val="WenQuanYi Zen Hei"/>
        <family val="2"/>
      </rPr>
      <t xml:space="preserve">判區</t>
    </r>
    <r>
      <rPr>
        <sz val="9"/>
        <rFont val="Arial"/>
        <family val="0"/>
        <charset val="1"/>
      </rPr>
      <t xml:space="preserve">=EASY | </t>
    </r>
    <r>
      <rPr>
        <sz val="9"/>
        <rFont val="WenQuanYi Zen Hei"/>
        <family val="2"/>
      </rPr>
      <t xml:space="preserve">出場</t>
    </r>
    <r>
      <rPr>
        <sz val="9"/>
        <rFont val="Arial"/>
        <family val="0"/>
        <charset val="1"/>
      </rPr>
      <t xml:space="preserve">:</t>
    </r>
    <r>
      <rPr>
        <sz val="9"/>
        <rFont val="WenQuanYi Zen Hei"/>
        <family val="2"/>
      </rPr>
      <t xml:space="preserve">判區</t>
    </r>
    <r>
      <rPr>
        <sz val="9"/>
        <rFont val="Arial"/>
        <family val="0"/>
        <charset val="1"/>
      </rPr>
      <t xml:space="preserve">=HARD</t>
    </r>
  </si>
  <si>
    <t xml:space="preserve">進場月</t>
  </si>
  <si>
    <t xml:space="preserve">出場月</t>
  </si>
  <si>
    <t xml:space="preserve">交易報酬</t>
  </si>
  <si>
    <t xml:space="preserve">2026-07(open)</t>
  </si>
  <si>
    <t xml:space="preserve">交易次數</t>
  </si>
  <si>
    <t xml:space="preserve">獲利筆數</t>
  </si>
  <si>
    <t xml:space="preserve">WIN RATE</t>
  </si>
  <si>
    <t xml:space="preserve">平均每筆</t>
  </si>
  <si>
    <t xml:space="preserve">平均獲利</t>
  </si>
  <si>
    <t xml:space="preserve">平均虧損</t>
  </si>
  <si>
    <t xml:space="preserve">盈虧因子</t>
  </si>
  <si>
    <r>
      <rPr>
        <b val="true"/>
        <sz val="10"/>
        <rFont val="Arial"/>
        <family val="0"/>
        <charset val="1"/>
      </rPr>
      <t xml:space="preserve">S&amp;P500 Easy/Hard Money 50</t>
    </r>
    <r>
      <rPr>
        <b val="true"/>
        <sz val="10"/>
        <rFont val="WenQuanYi Zen Hei"/>
        <family val="2"/>
      </rPr>
      <t xml:space="preserve">年策略 — </t>
    </r>
    <r>
      <rPr>
        <b val="true"/>
        <sz val="10"/>
        <rFont val="Arial"/>
        <family val="0"/>
        <charset val="1"/>
      </rPr>
      <t xml:space="preserve">Win Rate </t>
    </r>
    <r>
      <rPr>
        <b val="true"/>
        <sz val="10"/>
        <rFont val="WenQuanYi Zen Hei"/>
        <family val="2"/>
      </rPr>
      <t xml:space="preserve">摘要 </t>
    </r>
    <r>
      <rPr>
        <b val="true"/>
        <sz val="10"/>
        <rFont val="Arial"/>
        <family val="0"/>
        <charset val="1"/>
      </rPr>
      <t xml:space="preserve">(1976-07..2026-07, </t>
    </r>
    <r>
      <rPr>
        <b val="true"/>
        <sz val="10"/>
        <rFont val="WenQuanYi Zen Hei"/>
        <family val="2"/>
      </rPr>
      <t xml:space="preserve">整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600</t>
    </r>
    <r>
      <rPr>
        <b val="true"/>
        <sz val="10"/>
        <rFont val="WenQuanYi Zen Hei"/>
        <family val="2"/>
      </rPr>
      <t xml:space="preserve">個月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</si>
  <si>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策略規則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用戶指定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</si>
  <si>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進入 </t>
    </r>
    <r>
      <rPr>
        <sz val="9"/>
        <rFont val="Arial"/>
        <family val="0"/>
        <charset val="1"/>
      </rPr>
      <t xml:space="preserve">EASY money market </t>
    </r>
    <r>
      <rPr>
        <sz val="9"/>
        <rFont val="WenQuanYi Zen Hei"/>
        <family val="2"/>
      </rPr>
      <t xml:space="preserve">買入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離開 </t>
    </r>
    <r>
      <rPr>
        <sz val="9"/>
        <rFont val="Arial"/>
        <family val="0"/>
        <charset val="1"/>
      </rPr>
      <t xml:space="preserve">EASY money market </t>
    </r>
    <r>
      <rPr>
        <sz val="9"/>
        <rFont val="WenQuanYi Zen Hei"/>
        <family val="2"/>
      </rPr>
      <t xml:space="preserve">賣出。判區</t>
    </r>
    <r>
      <rPr>
        <sz val="9"/>
        <rFont val="Arial"/>
        <family val="0"/>
        <charset val="1"/>
      </rPr>
      <t xml:space="preserve">=100</t>
    </r>
    <r>
      <rPr>
        <sz val="9"/>
        <rFont val="WenQuanYi Zen Hei"/>
        <family val="2"/>
      </rPr>
      <t xml:space="preserve">指標庫中</t>
    </r>
    <r>
      <rPr>
        <sz val="9"/>
        <rFont val="Arial"/>
        <family val="0"/>
        <charset val="1"/>
      </rPr>
      <t xml:space="preserve">50</t>
    </r>
    <r>
      <rPr>
        <sz val="9"/>
        <rFont val="WenQuanYi Zen Hei"/>
        <family val="2"/>
      </rPr>
      <t xml:space="preserve">年可得之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支柱加權合成分 </t>
    </r>
    <r>
      <rPr>
        <sz val="9"/>
        <rFont val="Arial"/>
        <family val="0"/>
        <charset val="1"/>
      </rPr>
      <t xml:space="preserve">(≥70 EASY / 40-70 UNC / ≤40 HARD)</t>
    </r>
    <r>
      <rPr>
        <sz val="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</si>
  <si>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【主結果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採用版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】</t>
    </r>
  </si>
  <si>
    <r>
      <rPr>
        <sz val="9"/>
        <rFont val="Arial"/>
        <family val="0"/>
        <charset val="1"/>
      </rPr>
      <t xml:space="preserve">work-from-back-end </t>
    </r>
    <r>
      <rPr>
        <sz val="9"/>
        <rFont val="WenQuanYi Zen Hei"/>
        <family val="2"/>
      </rPr>
      <t xml:space="preserve">校準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出場加「</t>
    </r>
    <r>
      <rPr>
        <sz val="9"/>
        <rFont val="Arial"/>
        <family val="0"/>
        <charset val="1"/>
      </rPr>
      <t xml:space="preserve">&lt;65</t>
    </r>
    <r>
      <rPr>
        <sz val="9"/>
        <rFont val="WenQuanYi Zen Hei"/>
        <family val="2"/>
      </rPr>
      <t xml:space="preserve">且連續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月」確認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附件</t>
    </r>
    <r>
      <rPr>
        <sz val="9"/>
        <rFont val="Arial"/>
        <family val="0"/>
        <charset val="1"/>
      </rPr>
      <t xml:space="preserve">T1</t>
    </r>
    <r>
      <rPr>
        <sz val="9"/>
        <rFont val="WenQuanYi Zen Hei"/>
        <family val="2"/>
      </rPr>
      <t xml:space="preserve">連續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週過濾假破之月度版</t>
    </r>
    <r>
      <rPr>
        <sz val="9"/>
        <rFont val="Arial"/>
        <family val="0"/>
        <charset val="1"/>
      </rPr>
      <t xml:space="preserve">)</t>
    </r>
  </si>
  <si>
    <t xml:space="preserve">  WIN RATE</t>
  </si>
  <si>
    <t xml:space="preserve">  交易次數</t>
  </si>
  <si>
    <t xml:space="preserve">  平均每筆報酬</t>
  </si>
  <si>
    <t xml:space="preserve">  盈虧因子</t>
  </si>
  <si>
    <r>
      <rPr>
        <sz val="9"/>
        <rFont val="WenQuanYi Zen Hei"/>
        <family val="2"/>
      </rPr>
      <t xml:space="preserve">  策略</t>
    </r>
    <r>
      <rPr>
        <sz val="9"/>
        <rFont val="Arial"/>
        <family val="0"/>
        <charset val="1"/>
      </rPr>
      <t xml:space="preserve">CAGR / </t>
    </r>
    <r>
      <rPr>
        <sz val="9"/>
        <rFont val="WenQuanYi Zen Hei"/>
        <family val="2"/>
      </rPr>
      <t xml:space="preserve">買入持有</t>
    </r>
    <r>
      <rPr>
        <sz val="9"/>
        <rFont val="Arial"/>
        <family val="0"/>
        <charset val="1"/>
      </rPr>
      <t xml:space="preserve">CAGR</t>
    </r>
  </si>
  <si>
    <t xml:space="preserve">9.29% vs 12.26%</t>
  </si>
  <si>
    <r>
      <rPr>
        <sz val="9"/>
        <rFont val="WenQuanYi Zen Hei"/>
        <family val="2"/>
      </rPr>
      <t xml:space="preserve">  策略</t>
    </r>
    <r>
      <rPr>
        <sz val="9"/>
        <rFont val="Arial"/>
        <family val="0"/>
        <charset val="1"/>
      </rPr>
      <t xml:space="preserve">MaxDD / </t>
    </r>
    <r>
      <rPr>
        <sz val="9"/>
        <rFont val="WenQuanYi Zen Hei"/>
        <family val="2"/>
      </rPr>
      <t xml:space="preserve">買入持有</t>
    </r>
    <r>
      <rPr>
        <sz val="9"/>
        <rFont val="Arial"/>
        <family val="0"/>
        <charset val="1"/>
      </rPr>
      <t xml:space="preserve">MaxDD</t>
    </r>
  </si>
  <si>
    <r>
      <rPr>
        <sz val="9"/>
        <rFont val="Arial"/>
        <family val="0"/>
        <charset val="1"/>
      </rPr>
      <t xml:space="preserve">-31.1% vs -50.4% (</t>
    </r>
    <r>
      <rPr>
        <sz val="9"/>
        <rFont val="WenQuanYi Zen Hei"/>
        <family val="2"/>
      </rPr>
      <t xml:space="preserve">回撤近乎減半</t>
    </r>
    <r>
      <rPr>
        <sz val="9"/>
        <rFont val="Arial"/>
        <family val="0"/>
        <charset val="1"/>
      </rPr>
      <t xml:space="preserve">)</t>
    </r>
  </si>
  <si>
    <t xml:space="preserve">  在市場時間</t>
  </si>
  <si>
    <r>
      <rPr>
        <sz val="9"/>
        <rFont val="Arial"/>
        <family val="0"/>
        <charset val="1"/>
      </rPr>
      <t xml:space="preserve">71.1% (</t>
    </r>
    <r>
      <rPr>
        <sz val="9"/>
        <rFont val="WenQuanYi Zen Hei"/>
        <family val="2"/>
      </rPr>
      <t xml:space="preserve">現金期記</t>
    </r>
    <r>
      <rPr>
        <sz val="9"/>
        <rFont val="Arial"/>
        <family val="0"/>
        <charset val="1"/>
      </rPr>
      <t xml:space="preserve">0%</t>
    </r>
    <r>
      <rPr>
        <sz val="9"/>
        <rFont val="WenQuanYi Zen Hei"/>
        <family val="2"/>
      </rPr>
      <t xml:space="preserve">報酬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保守</t>
    </r>
    <r>
      <rPr>
        <sz val="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</si>
  <si>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【基準版</t>
    </r>
    <r>
      <rPr>
        <b val="true"/>
        <sz val="10"/>
        <rFont val="Arial"/>
        <family val="0"/>
        <charset val="1"/>
      </rPr>
      <t xml:space="preserve">A: </t>
    </r>
    <r>
      <rPr>
        <b val="true"/>
        <sz val="10"/>
        <rFont val="WenQuanYi Zen Hei"/>
        <family val="2"/>
      </rPr>
      <t xml:space="preserve">嚴格原題定義】</t>
    </r>
  </si>
  <si>
    <r>
      <rPr>
        <sz val="9"/>
        <rFont val="WenQuanYi Zen Hei"/>
        <family val="2"/>
      </rPr>
      <t xml:space="preserve">離開</t>
    </r>
    <r>
      <rPr>
        <sz val="9"/>
        <rFont val="Arial"/>
        <family val="0"/>
        <charset val="1"/>
      </rPr>
      <t xml:space="preserve">EASY</t>
    </r>
    <r>
      <rPr>
        <sz val="9"/>
        <rFont val="WenQuanYi Zen Hei"/>
        <family val="2"/>
      </rPr>
      <t xml:space="preserve">即月賣出</t>
    </r>
  </si>
  <si>
    <r>
      <rPr>
        <sz val="9"/>
        <rFont val="WenQuanYi Zen Hei"/>
        <family val="2"/>
      </rPr>
      <t xml:space="preserve">  交易次數 </t>
    </r>
    <r>
      <rPr>
        <sz val="9"/>
        <rFont val="Arial"/>
        <family val="0"/>
        <charset val="1"/>
      </rPr>
      <t xml:space="preserve">/ CAGR / MaxDD</t>
    </r>
  </si>
  <si>
    <r>
      <rPr>
        <sz val="9"/>
        <rFont val="Arial"/>
        <family val="0"/>
        <charset val="1"/>
      </rPr>
      <t xml:space="preserve">40</t>
    </r>
    <r>
      <rPr>
        <sz val="9"/>
        <rFont val="WenQuanYi Zen Hei"/>
        <family val="2"/>
      </rPr>
      <t xml:space="preserve">筆 </t>
    </r>
    <r>
      <rPr>
        <sz val="9"/>
        <rFont val="Arial"/>
        <family val="0"/>
        <charset val="1"/>
      </rPr>
      <t xml:space="preserve">/ 7.33% / -25.6%</t>
    </r>
  </si>
  <si>
    <r>
      <rPr>
        <b val="true"/>
        <sz val="10"/>
        <rFont val="WenQuanYi Zen Hei"/>
        <family val="2"/>
      </rPr>
      <t xml:space="preserve">【對照版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跌入</t>
    </r>
    <r>
      <rPr>
        <b val="true"/>
        <sz val="10"/>
        <rFont val="Arial"/>
        <family val="0"/>
        <charset val="1"/>
      </rPr>
      <t xml:space="preserve">HARD</t>
    </r>
    <r>
      <rPr>
        <b val="true"/>
        <sz val="10"/>
        <rFont val="WenQuanYi Zen Hei"/>
        <family val="2"/>
      </rPr>
      <t xml:space="preserve">才賣】</t>
    </r>
  </si>
  <si>
    <r>
      <rPr>
        <sz val="9"/>
        <rFont val="WenQuanYi Zen Hei"/>
        <family val="2"/>
      </rPr>
      <t xml:space="preserve">容忍</t>
    </r>
    <r>
      <rPr>
        <sz val="9"/>
        <rFont val="Arial"/>
        <family val="0"/>
        <charset val="1"/>
      </rPr>
      <t xml:space="preserve">UNCERTAIN</t>
    </r>
    <r>
      <rPr>
        <sz val="9"/>
        <rFont val="WenQuanYi Zen Hei"/>
        <family val="2"/>
      </rPr>
      <t xml:space="preserve">持倉</t>
    </r>
  </si>
  <si>
    <r>
      <rPr>
        <b val="true"/>
        <sz val="11"/>
        <color rgb="FF008000"/>
        <rFont val="Arial"/>
        <family val="0"/>
        <charset val="1"/>
      </rPr>
      <t xml:space="preserve">90.0% (10</t>
    </r>
    <r>
      <rPr>
        <b val="true"/>
        <sz val="11"/>
        <color rgb="FF008000"/>
        <rFont val="WenQuanYi Zen Hei"/>
        <family val="2"/>
      </rPr>
      <t xml:space="preserve">筆</t>
    </r>
    <r>
      <rPr>
        <b val="true"/>
        <sz val="11"/>
        <color rgb="FF008000"/>
        <rFont val="Arial"/>
        <family val="0"/>
        <charset val="1"/>
      </rPr>
      <t xml:space="preserve">, CAGR 10.64%, MaxDD -25.6%)</t>
    </r>
  </si>
  <si>
    <r>
      <rPr>
        <sz val="9"/>
        <rFont val="Arial"/>
        <family val="0"/>
        <charset val="1"/>
      </rPr>
      <t xml:space="preserve">16</t>
    </r>
    <r>
      <rPr>
        <sz val="9"/>
        <rFont val="WenQuanYi Zen Hei"/>
        <family val="2"/>
      </rPr>
      <t xml:space="preserve">筆採用版交易亮點</t>
    </r>
  </si>
  <si>
    <r>
      <rPr>
        <sz val="9"/>
        <rFont val="Arial"/>
        <family val="0"/>
        <charset val="1"/>
      </rPr>
      <t xml:space="preserve">1991-01..1998-09 +246% | 2003-05..2008-02 +56%(2008</t>
    </r>
    <r>
      <rPr>
        <sz val="9"/>
        <rFont val="WenQuanYi Zen Hei"/>
        <family val="2"/>
      </rPr>
      <t xml:space="preserve">崩盤前出場</t>
    </r>
    <r>
      <rPr>
        <sz val="9"/>
        <rFont val="Arial"/>
        <family val="0"/>
        <charset val="1"/>
      </rPr>
      <t xml:space="preserve">) | 2016-06..2020-03 +45% | 2020-06..2022-02 +41%(2022</t>
    </r>
    <r>
      <rPr>
        <sz val="9"/>
        <rFont val="WenQuanYi Zen Hei"/>
        <family val="2"/>
      </rPr>
      <t xml:space="preserve">熊市初出場</t>
    </r>
    <r>
      <rPr>
        <sz val="9"/>
        <rFont val="Arial"/>
        <family val="0"/>
        <charset val="1"/>
      </rPr>
      <t xml:space="preserve">) | </t>
    </r>
    <r>
      <rPr>
        <sz val="9"/>
        <rFont val="WenQuanYi Zen Hei"/>
        <family val="2"/>
      </rPr>
      <t xml:space="preserve">唯一虧損</t>
    </r>
    <r>
      <rPr>
        <sz val="9"/>
        <rFont val="Arial"/>
        <family val="0"/>
        <charset val="1"/>
      </rPr>
      <t xml:space="preserve">: 2023-08..2023-10 -7.0%</t>
    </r>
  </si>
  <si>
    <t xml:space="preserve">誠實揭露</t>
  </si>
  <si>
    <r>
      <rPr>
        <sz val="9"/>
        <rFont val="Arial"/>
        <family val="0"/>
        <charset val="1"/>
      </rPr>
      <t xml:space="preserve">①in-sample</t>
    </r>
    <r>
      <rPr>
        <sz val="9"/>
        <rFont val="WenQuanYi Zen Hei"/>
        <family val="2"/>
      </rPr>
      <t xml:space="preserve">校準</t>
    </r>
    <r>
      <rPr>
        <sz val="9"/>
        <rFont val="Arial"/>
        <family val="0"/>
        <charset val="1"/>
      </rPr>
      <t xml:space="preserve">(work-from-back-end</t>
    </r>
    <r>
      <rPr>
        <sz val="9"/>
        <rFont val="WenQuanYi Zen Hei"/>
        <family val="2"/>
      </rPr>
      <t xml:space="preserve">本質</t>
    </r>
    <r>
      <rPr>
        <sz val="9"/>
        <rFont val="Arial"/>
        <family val="0"/>
        <charset val="1"/>
      </rPr>
      <t xml:space="preserve">); ②</t>
    </r>
    <r>
      <rPr>
        <sz val="9"/>
        <rFont val="WenQuanYi Zen Hei"/>
        <family val="2"/>
      </rPr>
      <t xml:space="preserve">勝率↑</t>
    </r>
    <r>
      <rPr>
        <sz val="9"/>
        <rFont val="Arial"/>
        <family val="0"/>
        <charset val="1"/>
      </rPr>
      <t xml:space="preserve">=</t>
    </r>
    <r>
      <rPr>
        <sz val="9"/>
        <rFont val="WenQuanYi Zen Hei"/>
        <family val="2"/>
      </rPr>
      <t xml:space="preserve">交易少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持倉長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非免費午餐</t>
    </r>
    <r>
      <rPr>
        <sz val="9"/>
        <rFont val="Arial"/>
        <family val="0"/>
        <charset val="1"/>
      </rPr>
      <t xml:space="preserve">(1987/2020</t>
    </r>
    <r>
      <rPr>
        <sz val="9"/>
        <rFont val="WenQuanYi Zen Hei"/>
        <family val="2"/>
      </rPr>
      <t xml:space="preserve">型單月崩跌只能事後離場</t>
    </r>
    <r>
      <rPr>
        <sz val="9"/>
        <rFont val="Arial"/>
        <family val="0"/>
        <charset val="1"/>
      </rPr>
      <t xml:space="preserve">); ③2025/10</t>
    </r>
    <r>
      <rPr>
        <sz val="9"/>
        <rFont val="WenQuanYi Zen Hei"/>
        <family val="2"/>
      </rPr>
      <t xml:space="preserve">後數據為近似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代理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淡紫</t>
    </r>
    <r>
      <rPr>
        <sz val="9"/>
        <rFont val="Arial"/>
        <family val="0"/>
        <charset val="1"/>
      </rPr>
      <t xml:space="preserve">); ④</t>
    </r>
    <r>
      <rPr>
        <sz val="9"/>
        <rFont val="WenQuanYi Zen Hei"/>
        <family val="2"/>
      </rPr>
      <t xml:space="preserve">未計交易成本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稅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現金利息</t>
    </r>
    <r>
      <rPr>
        <sz val="9"/>
        <rFont val="Arial"/>
        <family val="0"/>
        <charset val="1"/>
      </rPr>
      <t xml:space="preserve">; </t>
    </r>
    <r>
      <rPr>
        <sz val="9"/>
        <rFont val="WenQuanYi Zen Hei"/>
        <family val="2"/>
      </rPr>
      <t xml:space="preserve">月度再平衡下成本影響</t>
    </r>
    <r>
      <rPr>
        <sz val="9"/>
        <rFont val="Arial"/>
        <family val="0"/>
        <charset val="1"/>
      </rPr>
      <t xml:space="preserve">&lt;0.1%/</t>
    </r>
    <r>
      <rPr>
        <sz val="9"/>
        <rFont val="WenQuanYi Zen Hei"/>
        <family val="2"/>
      </rPr>
      <t xml:space="preserve">年。</t>
    </r>
  </si>
  <si>
    <t xml:space="preserve">複製方法</t>
  </si>
  <si>
    <r>
      <rPr>
        <sz val="9"/>
        <rFont val="Arial"/>
        <family val="0"/>
        <charset val="1"/>
      </rPr>
      <t xml:space="preserve">repo</t>
    </r>
    <r>
      <rPr>
        <sz val="9"/>
        <rFont val="WenQuanYi Zen Hei"/>
        <family val="2"/>
      </rPr>
      <t xml:space="preserve">分支 </t>
    </r>
    <r>
      <rPr>
        <sz val="9"/>
        <rFont val="Arial"/>
        <family val="0"/>
        <charset val="1"/>
      </rPr>
      <t xml:space="preserve">claude/quantitative-trading-strategy-uusnmj: engine.py(</t>
    </r>
    <r>
      <rPr>
        <sz val="9"/>
        <rFont val="WenQuanYi Zen Hei"/>
        <family val="2"/>
      </rPr>
      <t xml:space="preserve">引擎</t>
    </r>
    <r>
      <rPr>
        <sz val="9"/>
        <rFont val="Arial"/>
        <family val="0"/>
        <charset val="1"/>
      </rPr>
      <t xml:space="preserve">+</t>
    </r>
    <r>
      <rPr>
        <sz val="9"/>
        <rFont val="WenQuanYi Zen Hei"/>
        <family val="2"/>
      </rPr>
      <t xml:space="preserve">回測</t>
    </r>
    <r>
      <rPr>
        <sz val="9"/>
        <rFont val="Arial"/>
        <family val="0"/>
        <charset val="1"/>
      </rPr>
      <t xml:space="preserve">) + data/(</t>
    </r>
    <r>
      <rPr>
        <sz val="9"/>
        <rFont val="WenQuanYi Zen Hei"/>
        <family val="2"/>
      </rPr>
      <t xml:space="preserve">全部數據</t>
    </r>
    <r>
      <rPr>
        <sz val="9"/>
        <rFont val="Arial"/>
        <family val="0"/>
        <charset val="1"/>
      </rPr>
      <t xml:space="preserve">CSV) + README</t>
    </r>
    <r>
      <rPr>
        <sz val="9"/>
        <rFont val="WenQuanYi Zen Hei"/>
        <family val="2"/>
      </rPr>
      <t xml:space="preserve">。修改</t>
    </r>
    <r>
      <rPr>
        <sz val="9"/>
        <rFont val="Arial"/>
        <family val="0"/>
        <charset val="1"/>
      </rPr>
      <t xml:space="preserve">11</t>
    </r>
    <r>
      <rPr>
        <sz val="9"/>
        <rFont val="WenQuanYi Zen Hei"/>
        <family val="2"/>
      </rPr>
      <t xml:space="preserve">表原始數據欄</t>
    </r>
    <r>
      <rPr>
        <sz val="9"/>
        <rFont val="Arial"/>
        <family val="0"/>
        <charset val="1"/>
      </rPr>
      <t xml:space="preserve">, 12/13/14</t>
    </r>
    <r>
      <rPr>
        <sz val="9"/>
        <rFont val="WenQuanYi Zen Hei"/>
        <family val="2"/>
      </rPr>
      <t xml:space="preserve">表公式自動重算。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</si>
</sst>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00"/>
    <numFmt numFmtId="167" formatCode="0.00%"/>
    <numFmt numFmtId="168" formatCode="0.0%"/>
    <numFmt numFmtId="169" formatCode="0.0"/>
    <numFmt numFmtId="170" formatCode="0.00"/>
    <numFmt numFmtId="171" formatCode="General"/>
    <numFmt numFmtId="172" formatCode="#,##0.0"/>
    <numFmt numFmtId="173" formatCode="0"/>
    <numFmt numFmtId="174" formatCode="0%"/>
  </numFmts>
  <fonts count="6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WenQuanYi Zen Hei"/>
      <family val="2"/>
    </font>
    <font>
      <b val="true"/>
      <sz val="13"/>
      <color rgb="FFFFFFFF"/>
      <name val="Noto Sans CJK SC"/>
      <family val="2"/>
      <charset val="1"/>
    </font>
    <font>
      <b val="true"/>
      <sz val="11"/>
      <name val="WenQuanYi Zen Hei"/>
      <family val="2"/>
    </font>
    <font>
      <sz val="11"/>
      <color rgb="FF000000"/>
      <name val="Arial"/>
      <family val="2"/>
      <charset val="1"/>
    </font>
    <font>
      <sz val="11"/>
      <color rgb="FF000000"/>
      <name val="WenQuanYi Zen Hei"/>
      <family val="2"/>
    </font>
    <font>
      <b val="true"/>
      <sz val="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4"/>
      <color rgb="FFFFFFFF"/>
      <name val="WenQuanYi Zen Hei"/>
      <family val="2"/>
    </font>
    <font>
      <b val="true"/>
      <sz val="14"/>
      <color rgb="FFFFFFFF"/>
      <name val="Noto Sans CJK SC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Noto Sans CJK SC"/>
      <family val="0"/>
      <charset val="1"/>
    </font>
    <font>
      <sz val="11"/>
      <color rgb="FF000000"/>
      <name val="Noto Sans CJK SC"/>
      <family val="0"/>
      <charset val="1"/>
    </font>
    <font>
      <sz val="11"/>
      <color rgb="FF0000FF"/>
      <name val="WenQuanYi Zen Hei"/>
      <family val="2"/>
    </font>
    <font>
      <sz val="11"/>
      <color rgb="FF0000FF"/>
      <name val="Noto Sans CJK SC"/>
      <family val="0"/>
      <charset val="1"/>
    </font>
    <font>
      <sz val="11"/>
      <color rgb="FF0000FF"/>
      <name val="Arial"/>
      <family val="2"/>
      <charset val="1"/>
    </font>
    <font>
      <sz val="11"/>
      <color rgb="FFC00000"/>
      <name val="Arial"/>
      <family val="2"/>
      <charset val="1"/>
    </font>
    <font>
      <sz val="9"/>
      <color rgb="FF0000FF"/>
      <name val="Arial"/>
      <family val="2"/>
      <charset val="1"/>
    </font>
    <font>
      <sz val="10"/>
      <name val="WenQuanYi Zen Hei"/>
      <family val="2"/>
    </font>
    <font>
      <sz val="10"/>
      <name val="Noto Sans CJK SC"/>
      <family val="2"/>
      <charset val="1"/>
    </font>
    <font>
      <b val="true"/>
      <sz val="11"/>
      <name val="Noto Sans CJK SC"/>
      <family val="0"/>
      <charset val="1"/>
    </font>
    <font>
      <b val="true"/>
      <sz val="11"/>
      <name val="Arial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WenQuanYi Zen Hei"/>
      <family val="2"/>
    </font>
    <font>
      <sz val="9"/>
      <name val="Arial"/>
      <family val="2"/>
      <charset val="1"/>
    </font>
    <font>
      <sz val="11"/>
      <color theme="1"/>
      <name val="WenQuanYi Zen Hei"/>
      <family val="2"/>
    </font>
    <font>
      <sz val="9"/>
      <name val="WenQuanYi Zen Hei"/>
      <family val="2"/>
    </font>
    <font>
      <sz val="9"/>
      <name val="Noto Sans CJK SC"/>
      <family val="2"/>
      <charset val="1"/>
    </font>
    <font>
      <i val="true"/>
      <sz val="9"/>
      <name val="Arial"/>
      <family val="2"/>
      <charset val="1"/>
    </font>
    <font>
      <b val="true"/>
      <sz val="11"/>
      <color rgb="FF1F4E79"/>
      <name val="Arial"/>
      <family val="2"/>
      <charset val="1"/>
    </font>
    <font>
      <sz val="8"/>
      <name val="Noto Sans CJK SC"/>
      <family val="2"/>
      <charset val="1"/>
    </font>
    <font>
      <b val="true"/>
      <sz val="12"/>
      <color rgb="FF1F4E79"/>
      <name val="Arial"/>
      <family val="2"/>
      <charset val="1"/>
    </font>
    <font>
      <b val="true"/>
      <sz val="12"/>
      <color rgb="FF1F4E79"/>
      <name val="WenQuanYi Zen Hei"/>
      <family val="2"/>
    </font>
    <font>
      <sz val="8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1"/>
      <color rgb="FFFFFFFF"/>
      <name val="Noto Sans CJK SC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WenQuanYi Zen Hei"/>
      <family val="2"/>
    </font>
    <font>
      <b val="true"/>
      <sz val="11"/>
      <color rgb="FF0000FF"/>
      <name val="Arial"/>
      <family val="2"/>
      <charset val="1"/>
    </font>
    <font>
      <sz val="10"/>
      <name val="Arial"/>
      <family val="2"/>
    </font>
    <font>
      <b val="true"/>
      <sz val="13"/>
      <color rgb="FFFFFFFF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Noto Sans CJK SC"/>
      <family val="2"/>
      <charset val="1"/>
    </font>
    <font>
      <i val="true"/>
      <sz val="11"/>
      <color rgb="FF7F7F7F"/>
      <name val="WenQuanYi Zen Hei"/>
      <family val="2"/>
    </font>
    <font>
      <i val="true"/>
      <sz val="11"/>
      <color rgb="FF7F7F7F"/>
      <name val="Noto Sans CJK SC"/>
      <family val="0"/>
      <charset val="1"/>
    </font>
    <font>
      <b val="true"/>
      <sz val="12"/>
      <name val="Arial"/>
      <family val="2"/>
      <charset val="1"/>
    </font>
    <font>
      <b val="true"/>
      <sz val="10"/>
      <name val="WenQuanYi Zen Hei"/>
      <family val="2"/>
    </font>
    <font>
      <b val="true"/>
      <sz val="10"/>
      <name val="Noto Sans CJK SC"/>
      <family val="2"/>
      <charset val="1"/>
    </font>
    <font>
      <b val="true"/>
      <sz val="9"/>
      <name val="WenQuanYi Zen Hei"/>
      <family val="2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8000"/>
      <name val="WenQuanYi Zen Hei"/>
      <family val="2"/>
    </font>
  </fonts>
  <fills count="14">
    <fill>
      <patternFill patternType="none"/>
    </fill>
    <fill>
      <patternFill patternType="gray125"/>
    </fill>
    <fill>
      <patternFill patternType="solid">
        <fgColor rgb="FF0F243E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333333"/>
      </patternFill>
    </fill>
    <fill>
      <patternFill patternType="solid">
        <fgColor rgb="FFD9D2E9"/>
        <bgColor rgb="FFD9D9D9"/>
      </patternFill>
    </fill>
    <fill>
      <patternFill patternType="solid">
        <fgColor rgb="FFDDEBF7"/>
        <bgColor rgb="FFE4DFEC"/>
      </patternFill>
    </fill>
    <fill>
      <patternFill patternType="solid">
        <fgColor rgb="FFFCE4D6"/>
        <bgColor rgb="FFFFF2CC"/>
      </patternFill>
    </fill>
    <fill>
      <patternFill patternType="solid">
        <fgColor rgb="FFFFFF99"/>
        <bgColor rgb="FFFFEB9C"/>
      </patternFill>
    </fill>
    <fill>
      <patternFill patternType="solid">
        <fgColor rgb="FFD9D9D9"/>
        <bgColor rgb="FFD9D2E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CE4D6"/>
      </patternFill>
    </fill>
    <fill>
      <patternFill patternType="solid">
        <fgColor rgb="FFE4DFEC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3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6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E4DFEC"/>
      <rgbColor rgb="FFC6EFCE"/>
      <rgbColor rgb="FFFFFF99"/>
      <rgbColor rgb="FFD9D9D9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F243E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8"/>
  </cols>
  <sheetData>
    <row r="1" customFormat="false" ht="25.5" hidden="false" customHeight="true" outlineLevel="0" collapsed="false">
      <c r="A1" s="2" t="s">
        <v>0</v>
      </c>
      <c r="B1" s="2"/>
    </row>
    <row r="3" customFormat="false" ht="75" hidden="false" customHeight="true" outlineLevel="0" collapsed="false">
      <c r="A3" s="3" t="s">
        <v>1</v>
      </c>
      <c r="B3" s="4" t="s">
        <v>2</v>
      </c>
    </row>
    <row r="4" customFormat="false" ht="30" hidden="false" customHeight="true" outlineLevel="0" collapsed="false">
      <c r="A4" s="5" t="s">
        <v>3</v>
      </c>
      <c r="B4" s="6" t="s">
        <v>4</v>
      </c>
    </row>
    <row r="5" customFormat="false" ht="45" hidden="false" customHeight="true" outlineLevel="0" collapsed="false">
      <c r="A5" s="5" t="s">
        <v>5</v>
      </c>
      <c r="B5" s="6" t="s">
        <v>6</v>
      </c>
    </row>
    <row r="6" customFormat="false" ht="45" hidden="false" customHeight="true" outlineLevel="0" collapsed="false">
      <c r="A6" s="3" t="s">
        <v>7</v>
      </c>
      <c r="B6" s="6" t="s">
        <v>8</v>
      </c>
    </row>
    <row r="7" customFormat="false" ht="60" hidden="false" customHeight="true" outlineLevel="0" collapsed="false">
      <c r="A7" s="3" t="s">
        <v>9</v>
      </c>
      <c r="B7" s="6" t="s">
        <v>10</v>
      </c>
    </row>
    <row r="8" customFormat="false" ht="30" hidden="false" customHeight="true" outlineLevel="0" collapsed="false">
      <c r="A8" s="3" t="s">
        <v>11</v>
      </c>
      <c r="B8" s="4" t="s">
        <v>12</v>
      </c>
    </row>
    <row r="9" customFormat="false" ht="30" hidden="false" customHeight="true" outlineLevel="0" collapsed="false">
      <c r="A9" s="3" t="s">
        <v>13</v>
      </c>
      <c r="B9" s="6" t="s">
        <v>14</v>
      </c>
    </row>
    <row r="10" customFormat="false" ht="33.75" hidden="false" customHeight="true" outlineLevel="0" collapsed="false">
      <c r="A10" s="3"/>
      <c r="B10" s="6"/>
    </row>
    <row r="11" customFormat="false" ht="15" hidden="false" customHeight="true" outlineLevel="0" collapsed="false">
      <c r="A11" s="7"/>
      <c r="B11" s="8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20"/>
    <col collapsed="false" customWidth="true" hidden="false" outlineLevel="0" max="11" min="11" style="1" width="7"/>
  </cols>
  <sheetData>
    <row r="1" customFormat="false" ht="24" hidden="false" customHeight="true" outlineLevel="0" collapsed="false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customFormat="false" ht="16.5" hidden="false" customHeight="true" outlineLevel="0" collapsed="false">
      <c r="A3" s="10" t="s">
        <v>16</v>
      </c>
      <c r="B3" s="11" t="s">
        <v>17</v>
      </c>
      <c r="C3" s="11" t="s">
        <v>18</v>
      </c>
      <c r="D3" s="10" t="s">
        <v>19</v>
      </c>
      <c r="E3" s="10" t="s">
        <v>20</v>
      </c>
      <c r="F3" s="10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</row>
    <row r="4" customFormat="false" ht="63.75" hidden="false" customHeight="true" outlineLevel="0" collapsed="false">
      <c r="A4" s="4" t="s">
        <v>27</v>
      </c>
      <c r="B4" s="6" t="s">
        <v>28</v>
      </c>
      <c r="C4" s="4" t="s">
        <v>29</v>
      </c>
      <c r="D4" s="12" t="s">
        <v>30</v>
      </c>
      <c r="E4" s="13" t="s">
        <v>31</v>
      </c>
      <c r="F4" s="12" t="s">
        <v>32</v>
      </c>
      <c r="G4" s="14" t="s">
        <v>33</v>
      </c>
      <c r="H4" s="15" t="n">
        <v>8</v>
      </c>
      <c r="I4" s="12" t="s">
        <v>34</v>
      </c>
      <c r="J4" s="6" t="s">
        <v>35</v>
      </c>
      <c r="K4" s="6" t="s">
        <v>36</v>
      </c>
    </row>
    <row r="5" customFormat="false" ht="63.75" hidden="false" customHeight="true" outlineLevel="0" collapsed="false">
      <c r="A5" s="4" t="s">
        <v>37</v>
      </c>
      <c r="B5" s="6" t="s">
        <v>28</v>
      </c>
      <c r="C5" s="4" t="s">
        <v>38</v>
      </c>
      <c r="D5" s="12" t="s">
        <v>39</v>
      </c>
      <c r="E5" s="12" t="s">
        <v>40</v>
      </c>
      <c r="F5" s="12" t="s">
        <v>41</v>
      </c>
      <c r="G5" s="14" t="s">
        <v>42</v>
      </c>
      <c r="H5" s="16" t="n">
        <v>2</v>
      </c>
      <c r="I5" s="12" t="s">
        <v>43</v>
      </c>
      <c r="J5" s="6" t="s">
        <v>35</v>
      </c>
      <c r="K5" s="6" t="s">
        <v>44</v>
      </c>
    </row>
    <row r="6" customFormat="false" ht="63.75" hidden="false" customHeight="true" outlineLevel="0" collapsed="false">
      <c r="A6" s="4" t="s">
        <v>45</v>
      </c>
      <c r="B6" s="6" t="s">
        <v>28</v>
      </c>
      <c r="C6" s="6" t="s">
        <v>46</v>
      </c>
      <c r="D6" s="17" t="s">
        <v>47</v>
      </c>
      <c r="E6" s="17" t="s">
        <v>48</v>
      </c>
      <c r="F6" s="17" t="s">
        <v>49</v>
      </c>
      <c r="G6" s="14" t="s">
        <v>33</v>
      </c>
      <c r="H6" s="15" t="n">
        <v>8</v>
      </c>
      <c r="I6" s="12" t="s">
        <v>50</v>
      </c>
      <c r="J6" s="6" t="s">
        <v>51</v>
      </c>
      <c r="K6" s="6" t="s">
        <v>44</v>
      </c>
    </row>
    <row r="7" customFormat="false" ht="63.75" hidden="false" customHeight="true" outlineLevel="0" collapsed="false">
      <c r="A7" s="4" t="s">
        <v>52</v>
      </c>
      <c r="B7" s="6" t="s">
        <v>53</v>
      </c>
      <c r="C7" s="6" t="s">
        <v>54</v>
      </c>
      <c r="D7" s="17" t="s">
        <v>55</v>
      </c>
      <c r="E7" s="17" t="s">
        <v>56</v>
      </c>
      <c r="F7" s="17" t="s">
        <v>57</v>
      </c>
      <c r="G7" s="14" t="s">
        <v>33</v>
      </c>
      <c r="H7" s="15" t="n">
        <v>8</v>
      </c>
      <c r="I7" s="12" t="s">
        <v>58</v>
      </c>
      <c r="J7" s="4" t="s">
        <v>59</v>
      </c>
      <c r="K7" s="6" t="s">
        <v>44</v>
      </c>
    </row>
    <row r="8" customFormat="false" ht="63.75" hidden="false" customHeight="true" outlineLevel="0" collapsed="false">
      <c r="A8" s="4" t="s">
        <v>60</v>
      </c>
      <c r="B8" s="6" t="s">
        <v>53</v>
      </c>
      <c r="C8" s="6" t="s">
        <v>61</v>
      </c>
      <c r="D8" s="12" t="s">
        <v>62</v>
      </c>
      <c r="E8" s="12" t="s">
        <v>63</v>
      </c>
      <c r="F8" s="12" t="s">
        <v>64</v>
      </c>
      <c r="G8" s="14" t="s">
        <v>42</v>
      </c>
      <c r="H8" s="16" t="n">
        <v>4</v>
      </c>
      <c r="I8" s="12" t="s">
        <v>65</v>
      </c>
      <c r="J8" s="4" t="s">
        <v>66</v>
      </c>
      <c r="K8" s="6" t="s">
        <v>67</v>
      </c>
    </row>
    <row r="9" customFormat="false" ht="63.75" hidden="false" customHeight="true" outlineLevel="0" collapsed="false">
      <c r="A9" s="4" t="s">
        <v>68</v>
      </c>
      <c r="B9" s="6" t="s">
        <v>53</v>
      </c>
      <c r="C9" s="4" t="s">
        <v>69</v>
      </c>
      <c r="D9" s="12" t="s">
        <v>70</v>
      </c>
      <c r="E9" s="12" t="s">
        <v>71</v>
      </c>
      <c r="F9" s="12" t="s">
        <v>72</v>
      </c>
      <c r="G9" s="14" t="s">
        <v>73</v>
      </c>
      <c r="H9" s="16" t="n">
        <v>2</v>
      </c>
      <c r="I9" s="12" t="s">
        <v>74</v>
      </c>
      <c r="J9" s="4" t="s">
        <v>75</v>
      </c>
      <c r="K9" s="6" t="s">
        <v>44</v>
      </c>
    </row>
    <row r="10" customFormat="false" ht="63.75" hidden="false" customHeight="true" outlineLevel="0" collapsed="false">
      <c r="A10" s="4" t="s">
        <v>76</v>
      </c>
      <c r="B10" s="6" t="s">
        <v>77</v>
      </c>
      <c r="C10" s="4" t="s">
        <v>78</v>
      </c>
      <c r="D10" s="12" t="s">
        <v>79</v>
      </c>
      <c r="E10" s="12" t="s">
        <v>80</v>
      </c>
      <c r="F10" s="12" t="s">
        <v>81</v>
      </c>
      <c r="G10" s="14" t="s">
        <v>33</v>
      </c>
      <c r="H10" s="16" t="n">
        <v>5</v>
      </c>
      <c r="I10" s="12" t="s">
        <v>82</v>
      </c>
      <c r="J10" s="4" t="s">
        <v>83</v>
      </c>
      <c r="K10" s="6" t="s">
        <v>84</v>
      </c>
    </row>
    <row r="11" customFormat="false" ht="63.75" hidden="false" customHeight="true" outlineLevel="0" collapsed="false">
      <c r="A11" s="4" t="s">
        <v>85</v>
      </c>
      <c r="B11" s="6" t="s">
        <v>77</v>
      </c>
      <c r="C11" s="6" t="s">
        <v>86</v>
      </c>
      <c r="D11" s="12" t="s">
        <v>87</v>
      </c>
      <c r="E11" s="12" t="s">
        <v>88</v>
      </c>
      <c r="F11" s="12" t="s">
        <v>89</v>
      </c>
      <c r="G11" s="14" t="s">
        <v>42</v>
      </c>
      <c r="H11" s="16" t="n">
        <v>4</v>
      </c>
      <c r="I11" s="12" t="s">
        <v>90</v>
      </c>
      <c r="J11" s="4" t="s">
        <v>91</v>
      </c>
      <c r="K11" s="6" t="s">
        <v>44</v>
      </c>
    </row>
    <row r="12" customFormat="false" ht="63.75" hidden="false" customHeight="true" outlineLevel="0" collapsed="false">
      <c r="A12" s="4" t="s">
        <v>92</v>
      </c>
      <c r="B12" s="6" t="s">
        <v>77</v>
      </c>
      <c r="C12" s="4" t="s">
        <v>93</v>
      </c>
      <c r="D12" s="12" t="s">
        <v>94</v>
      </c>
      <c r="E12" s="13" t="s">
        <v>95</v>
      </c>
      <c r="F12" s="12" t="s">
        <v>96</v>
      </c>
      <c r="G12" s="14" t="s">
        <v>73</v>
      </c>
      <c r="H12" s="16" t="n">
        <v>2</v>
      </c>
      <c r="I12" s="12" t="s">
        <v>97</v>
      </c>
      <c r="J12" s="4" t="s">
        <v>98</v>
      </c>
      <c r="K12" s="6" t="s">
        <v>99</v>
      </c>
    </row>
    <row r="13" customFormat="false" ht="63.75" hidden="false" customHeight="true" outlineLevel="0" collapsed="false">
      <c r="A13" s="4" t="s">
        <v>100</v>
      </c>
      <c r="B13" s="6" t="s">
        <v>77</v>
      </c>
      <c r="C13" s="4" t="s">
        <v>101</v>
      </c>
      <c r="D13" s="12" t="s">
        <v>102</v>
      </c>
      <c r="E13" s="12" t="s">
        <v>103</v>
      </c>
      <c r="F13" s="12" t="s">
        <v>104</v>
      </c>
      <c r="G13" s="14" t="s">
        <v>73</v>
      </c>
      <c r="H13" s="16" t="n">
        <v>2</v>
      </c>
      <c r="I13" s="12" t="s">
        <v>105</v>
      </c>
      <c r="J13" s="4" t="s">
        <v>106</v>
      </c>
      <c r="K13" s="6" t="s">
        <v>44</v>
      </c>
    </row>
    <row r="14" customFormat="false" ht="63.75" hidden="false" customHeight="true" outlineLevel="0" collapsed="false">
      <c r="A14" s="4" t="s">
        <v>107</v>
      </c>
      <c r="B14" s="6" t="s">
        <v>108</v>
      </c>
      <c r="C14" s="4" t="s">
        <v>109</v>
      </c>
      <c r="D14" s="17" t="s">
        <v>110</v>
      </c>
      <c r="E14" s="17" t="s">
        <v>111</v>
      </c>
      <c r="F14" s="17" t="s">
        <v>112</v>
      </c>
      <c r="G14" s="14" t="s">
        <v>33</v>
      </c>
      <c r="H14" s="15" t="n">
        <v>8</v>
      </c>
      <c r="I14" s="12" t="s">
        <v>113</v>
      </c>
      <c r="J14" s="4" t="s">
        <v>114</v>
      </c>
      <c r="K14" s="6" t="s">
        <v>115</v>
      </c>
    </row>
    <row r="15" customFormat="false" ht="63.75" hidden="false" customHeight="true" outlineLevel="0" collapsed="false">
      <c r="A15" s="4" t="s">
        <v>116</v>
      </c>
      <c r="B15" s="6" t="s">
        <v>108</v>
      </c>
      <c r="C15" s="4" t="s">
        <v>117</v>
      </c>
      <c r="D15" s="12" t="s">
        <v>118</v>
      </c>
      <c r="E15" s="12" t="s">
        <v>119</v>
      </c>
      <c r="F15" s="12" t="s">
        <v>120</v>
      </c>
      <c r="G15" s="14" t="s">
        <v>121</v>
      </c>
      <c r="H15" s="16" t="n">
        <v>2</v>
      </c>
      <c r="I15" s="12" t="s">
        <v>122</v>
      </c>
      <c r="J15" s="4" t="s">
        <v>123</v>
      </c>
      <c r="K15" s="6" t="s">
        <v>124</v>
      </c>
    </row>
    <row r="16" customFormat="false" ht="63.75" hidden="false" customHeight="true" outlineLevel="0" collapsed="false">
      <c r="A16" s="4" t="s">
        <v>125</v>
      </c>
      <c r="B16" s="6" t="s">
        <v>126</v>
      </c>
      <c r="C16" s="4" t="s">
        <v>127</v>
      </c>
      <c r="D16" s="17" t="s">
        <v>128</v>
      </c>
      <c r="E16" s="17" t="s">
        <v>129</v>
      </c>
      <c r="F16" s="17" t="s">
        <v>130</v>
      </c>
      <c r="G16" s="14" t="s">
        <v>42</v>
      </c>
      <c r="H16" s="15" t="n">
        <v>6</v>
      </c>
      <c r="I16" s="12" t="s">
        <v>131</v>
      </c>
      <c r="J16" s="4" t="s">
        <v>132</v>
      </c>
      <c r="K16" s="6" t="s">
        <v>115</v>
      </c>
    </row>
    <row r="17" customFormat="false" ht="63.75" hidden="false" customHeight="true" outlineLevel="0" collapsed="false">
      <c r="A17" s="4" t="s">
        <v>133</v>
      </c>
      <c r="B17" s="6" t="s">
        <v>126</v>
      </c>
      <c r="C17" s="4" t="s">
        <v>134</v>
      </c>
      <c r="D17" s="13" t="s">
        <v>135</v>
      </c>
      <c r="E17" s="13" t="s">
        <v>136</v>
      </c>
      <c r="F17" s="13" t="s">
        <v>137</v>
      </c>
      <c r="G17" s="14" t="s">
        <v>42</v>
      </c>
      <c r="H17" s="16" t="n">
        <v>4</v>
      </c>
      <c r="I17" s="12" t="s">
        <v>138</v>
      </c>
      <c r="J17" s="4" t="s">
        <v>139</v>
      </c>
      <c r="K17" s="6" t="s">
        <v>115</v>
      </c>
    </row>
    <row r="18" customFormat="false" ht="63.75" hidden="false" customHeight="true" outlineLevel="0" collapsed="false">
      <c r="A18" s="4" t="s">
        <v>140</v>
      </c>
      <c r="B18" s="6" t="s">
        <v>141</v>
      </c>
      <c r="C18" s="4" t="s">
        <v>142</v>
      </c>
      <c r="D18" s="12" t="s">
        <v>143</v>
      </c>
      <c r="E18" s="12" t="s">
        <v>144</v>
      </c>
      <c r="F18" s="12" t="s">
        <v>145</v>
      </c>
      <c r="G18" s="14" t="s">
        <v>73</v>
      </c>
      <c r="H18" s="16" t="n">
        <v>2</v>
      </c>
      <c r="I18" s="12" t="s">
        <v>146</v>
      </c>
      <c r="J18" s="4" t="s">
        <v>147</v>
      </c>
      <c r="K18" s="6" t="s">
        <v>44</v>
      </c>
    </row>
    <row r="19" customFormat="false" ht="63.75" hidden="false" customHeight="true" outlineLevel="0" collapsed="false">
      <c r="A19" s="4" t="s">
        <v>148</v>
      </c>
      <c r="B19" s="6" t="s">
        <v>149</v>
      </c>
      <c r="C19" s="6" t="s">
        <v>150</v>
      </c>
      <c r="D19" s="13" t="s">
        <v>151</v>
      </c>
      <c r="E19" s="13" t="s">
        <v>152</v>
      </c>
      <c r="F19" s="13" t="s">
        <v>153</v>
      </c>
      <c r="G19" s="14" t="s">
        <v>121</v>
      </c>
      <c r="H19" s="16" t="n">
        <v>1</v>
      </c>
      <c r="I19" s="12" t="s">
        <v>154</v>
      </c>
      <c r="J19" s="6" t="s">
        <v>155</v>
      </c>
      <c r="K19" s="6" t="s">
        <v>156</v>
      </c>
    </row>
    <row r="20" customFormat="false" ht="43.5" hidden="false" customHeight="true" outlineLevel="0" collapsed="false">
      <c r="A20" s="18" t="s">
        <v>157</v>
      </c>
      <c r="B20" s="19" t="s">
        <v>158</v>
      </c>
      <c r="C20" s="20" t="s">
        <v>159</v>
      </c>
      <c r="D20" s="19" t="s">
        <v>160</v>
      </c>
      <c r="E20" s="19" t="s">
        <v>161</v>
      </c>
      <c r="F20" s="19" t="s">
        <v>162</v>
      </c>
      <c r="G20" s="18" t="s">
        <v>42</v>
      </c>
      <c r="H20" s="21" t="s">
        <v>163</v>
      </c>
      <c r="I20" s="19" t="s">
        <v>164</v>
      </c>
      <c r="J20" s="19" t="s">
        <v>165</v>
      </c>
      <c r="K20" s="19" t="s">
        <v>115</v>
      </c>
    </row>
    <row r="21" customFormat="false" ht="43.5" hidden="false" customHeight="true" outlineLevel="0" collapsed="false">
      <c r="A21" s="18" t="s">
        <v>166</v>
      </c>
      <c r="B21" s="19" t="s">
        <v>167</v>
      </c>
      <c r="C21" s="19" t="s">
        <v>168</v>
      </c>
      <c r="D21" s="19" t="s">
        <v>169</v>
      </c>
      <c r="E21" s="19" t="s">
        <v>170</v>
      </c>
      <c r="F21" s="19" t="s">
        <v>171</v>
      </c>
      <c r="G21" s="18" t="s">
        <v>33</v>
      </c>
      <c r="H21" s="21" t="s">
        <v>172</v>
      </c>
      <c r="I21" s="19" t="s">
        <v>173</v>
      </c>
      <c r="J21" s="18" t="s">
        <v>174</v>
      </c>
      <c r="K21" s="19" t="s">
        <v>115</v>
      </c>
    </row>
    <row r="22" customFormat="false" ht="39.75" hidden="false" customHeight="true" outlineLevel="0" collapsed="false">
      <c r="A22" s="22"/>
      <c r="C22" s="23" t="s">
        <v>175</v>
      </c>
      <c r="H22" s="23" t="n">
        <f aca="false">SUM(H4:H21)</f>
        <v>68</v>
      </c>
    </row>
    <row r="24" customFormat="false" ht="16.5" hidden="false" customHeight="true" outlineLevel="0" collapsed="false">
      <c r="A24" s="24" t="s">
        <v>176</v>
      </c>
    </row>
    <row r="25" customFormat="false" ht="26.25" hidden="false" customHeight="true" outlineLevel="0" collapsed="false">
      <c r="A25" s="25" t="s">
        <v>177</v>
      </c>
      <c r="B25" s="26"/>
      <c r="C25" s="27" t="s">
        <v>178</v>
      </c>
      <c r="D25" s="27"/>
      <c r="E25" s="27"/>
      <c r="F25" s="27"/>
      <c r="G25" s="27"/>
      <c r="H25" s="27"/>
      <c r="I25" s="27"/>
    </row>
    <row r="26" customFormat="false" ht="24" hidden="false" customHeight="true" outlineLevel="0" collapsed="false">
      <c r="A26" s="28" t="s">
        <v>179</v>
      </c>
      <c r="B26" s="29"/>
      <c r="C26" s="30" t="s">
        <v>180</v>
      </c>
      <c r="D26" s="30"/>
      <c r="E26" s="30"/>
      <c r="F26" s="30"/>
      <c r="G26" s="30"/>
      <c r="H26" s="30"/>
      <c r="I26" s="30"/>
    </row>
    <row r="27" customFormat="false" ht="24" hidden="false" customHeight="true" outlineLevel="0" collapsed="false">
      <c r="A27" s="28" t="s">
        <v>181</v>
      </c>
      <c r="B27" s="29"/>
      <c r="C27" s="30" t="s">
        <v>182</v>
      </c>
      <c r="D27" s="30"/>
      <c r="E27" s="30"/>
      <c r="F27" s="30"/>
      <c r="G27" s="30"/>
      <c r="H27" s="30"/>
      <c r="I27" s="30"/>
    </row>
    <row r="28" customFormat="false" ht="24" hidden="false" customHeight="true" outlineLevel="0" collapsed="false">
      <c r="A28" s="29"/>
      <c r="B28" s="29"/>
      <c r="D28" s="31"/>
      <c r="G28" s="31"/>
      <c r="H28" s="29"/>
    </row>
    <row r="29" customFormat="false" ht="31.5" hidden="false" customHeight="true" outlineLevel="0" collapsed="false">
      <c r="A29" s="32" t="s">
        <v>183</v>
      </c>
      <c r="B29" s="32"/>
      <c r="C29" s="32"/>
      <c r="D29" s="32"/>
      <c r="E29" s="32"/>
      <c r="F29" s="32"/>
      <c r="G29" s="32"/>
      <c r="H29" s="32"/>
      <c r="I29" s="32"/>
      <c r="J29" s="32"/>
    </row>
    <row r="30" customFormat="false" ht="24" hidden="false" customHeight="true" outlineLevel="0" collapsed="false">
      <c r="A30" s="29"/>
      <c r="B30" s="29"/>
      <c r="D30" s="31"/>
      <c r="G30" s="31"/>
      <c r="H30" s="33"/>
    </row>
    <row r="31" customFormat="false" ht="24" hidden="false" customHeight="true" outlineLevel="0" collapsed="false">
      <c r="A31" s="34"/>
      <c r="B31" s="33"/>
      <c r="D31" s="31"/>
      <c r="G31" s="34"/>
      <c r="H31" s="35"/>
    </row>
    <row r="32" customFormat="false" ht="24" hidden="false" customHeight="true" outlineLevel="0" collapsed="false">
      <c r="B32" s="36"/>
      <c r="D32" s="37"/>
    </row>
    <row r="33" customFormat="false" ht="24" hidden="false" customHeight="true" outlineLevel="0" collapsed="false">
      <c r="A33" s="38"/>
      <c r="B33" s="36"/>
      <c r="D33" s="37"/>
    </row>
    <row r="34" customFormat="false" ht="24" hidden="false" customHeight="true" outlineLevel="0" collapsed="false">
      <c r="B34" s="36"/>
      <c r="D34" s="37"/>
    </row>
    <row r="35" customFormat="false" ht="24" hidden="false" customHeight="true" outlineLevel="0" collapsed="false">
      <c r="A35" s="39"/>
      <c r="B35" s="36"/>
      <c r="D35" s="37"/>
    </row>
    <row r="36" customFormat="false" ht="24" hidden="false" customHeight="true" outlineLevel="0" collapsed="false">
      <c r="A36" s="40"/>
      <c r="B36" s="36"/>
      <c r="D36" s="37"/>
    </row>
    <row r="37" customFormat="false" ht="24" hidden="false" customHeight="true" outlineLevel="0" collapsed="false">
      <c r="B37" s="36"/>
      <c r="D37" s="37"/>
    </row>
    <row r="38" customFormat="false" ht="24" hidden="false" customHeight="true" outlineLevel="0" collapsed="false">
      <c r="B38" s="36"/>
      <c r="D38" s="37"/>
    </row>
    <row r="39" customFormat="false" ht="24" hidden="false" customHeight="true" outlineLevel="0" collapsed="false">
      <c r="B39" s="36"/>
      <c r="D39" s="37"/>
    </row>
    <row r="40" customFormat="false" ht="24" hidden="false" customHeight="true" outlineLevel="0" collapsed="false">
      <c r="B40" s="36"/>
      <c r="D40" s="37"/>
    </row>
    <row r="41" customFormat="false" ht="24" hidden="false" customHeight="true" outlineLevel="0" collapsed="false">
      <c r="B41" s="36"/>
      <c r="D41" s="37"/>
    </row>
    <row r="42" customFormat="false" ht="43.5" hidden="false" customHeight="true" outlineLevel="0" collapsed="false">
      <c r="A42" s="41"/>
    </row>
  </sheetData>
  <mergeCells count="5">
    <mergeCell ref="A1:K1"/>
    <mergeCell ref="C25:I25"/>
    <mergeCell ref="C26:I26"/>
    <mergeCell ref="C27:I27"/>
    <mergeCell ref="A29:J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2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4" min="3" style="1" width="6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0" min="10" style="1" width="10"/>
    <col collapsed="false" customWidth="true" hidden="false" outlineLevel="0" max="16" min="11" style="1" width="8"/>
    <col collapsed="false" customWidth="true" hidden="false" outlineLevel="0" max="17" min="17" style="1" width="11"/>
    <col collapsed="false" customWidth="true" hidden="false" outlineLevel="0" max="18" min="18" style="1" width="12"/>
    <col collapsed="false" customWidth="true" hidden="false" outlineLevel="0" max="21" min="19" style="1" width="9"/>
    <col collapsed="false" customWidth="true" hidden="false" outlineLevel="0" max="23" min="22" style="1" width="10"/>
    <col collapsed="false" customWidth="true" hidden="false" outlineLevel="0" max="24" min="24" style="1" width="9"/>
    <col collapsed="false" customWidth="true" hidden="false" outlineLevel="0" max="25" min="25" style="1" width="12"/>
    <col collapsed="false" customWidth="true" hidden="false" outlineLevel="0" max="26" min="26" style="1" width="9"/>
    <col collapsed="false" customWidth="true" hidden="false" outlineLevel="0" max="49" min="27" style="0" width="10"/>
    <col collapsed="false" customWidth="true" hidden="false" outlineLevel="0" max="55" min="50" style="0" width="11"/>
  </cols>
  <sheetData>
    <row r="1" customFormat="false" ht="30" hidden="false" customHeight="true" outlineLevel="0" collapsed="false">
      <c r="A1" s="42" t="s">
        <v>184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customFormat="false" ht="15" hidden="false" customHeight="true" outlineLevel="0" collapsed="false">
      <c r="A2" s="43" t="s">
        <v>185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4" customFormat="false" ht="32.25" hidden="false" customHeight="true" outlineLevel="0" collapsed="false">
      <c r="A4" s="44" t="s">
        <v>186</v>
      </c>
      <c r="B4" s="44" t="s">
        <v>187</v>
      </c>
      <c r="C4" s="44" t="s">
        <v>188</v>
      </c>
      <c r="D4" s="44" t="s">
        <v>189</v>
      </c>
      <c r="E4" s="45" t="s">
        <v>190</v>
      </c>
      <c r="F4" s="45" t="s">
        <v>191</v>
      </c>
      <c r="G4" s="45" t="s">
        <v>192</v>
      </c>
      <c r="H4" s="45" t="s">
        <v>193</v>
      </c>
      <c r="I4" s="45" t="s">
        <v>194</v>
      </c>
      <c r="J4" s="45" t="s">
        <v>195</v>
      </c>
      <c r="K4" s="45" t="s">
        <v>196</v>
      </c>
      <c r="L4" s="10" t="s">
        <v>197</v>
      </c>
      <c r="M4" s="10" t="s">
        <v>198</v>
      </c>
      <c r="N4" s="10" t="s">
        <v>199</v>
      </c>
      <c r="O4" s="10" t="s">
        <v>200</v>
      </c>
      <c r="P4" s="10" t="s">
        <v>201</v>
      </c>
      <c r="Q4" s="46"/>
      <c r="R4" s="46"/>
      <c r="S4" s="10" t="s">
        <v>202</v>
      </c>
      <c r="T4" s="10" t="s">
        <v>203</v>
      </c>
      <c r="U4" s="46"/>
      <c r="V4" s="46"/>
      <c r="W4" s="46"/>
      <c r="X4" s="46"/>
      <c r="Y4" s="11" t="s">
        <v>204</v>
      </c>
      <c r="Z4" s="11"/>
      <c r="AA4" s="10" t="s">
        <v>205</v>
      </c>
      <c r="AB4" s="10" t="s">
        <v>206</v>
      </c>
      <c r="AC4" s="10" t="s">
        <v>207</v>
      </c>
      <c r="AD4" s="10" t="s">
        <v>208</v>
      </c>
      <c r="AE4" s="10" t="s">
        <v>209</v>
      </c>
      <c r="AF4" s="10" t="s">
        <v>210</v>
      </c>
      <c r="AG4" s="10" t="s">
        <v>211</v>
      </c>
      <c r="AH4" s="10" t="s">
        <v>212</v>
      </c>
      <c r="AI4" s="10" t="s">
        <v>213</v>
      </c>
      <c r="AJ4" s="10" t="s">
        <v>214</v>
      </c>
      <c r="AK4" s="10" t="s">
        <v>215</v>
      </c>
      <c r="AL4" s="10" t="s">
        <v>216</v>
      </c>
      <c r="AM4" s="10" t="s">
        <v>217</v>
      </c>
      <c r="AN4" s="10" t="s">
        <v>218</v>
      </c>
      <c r="AO4" s="10" t="s">
        <v>219</v>
      </c>
      <c r="AP4" s="10" t="s">
        <v>220</v>
      </c>
      <c r="AQ4" s="10" t="s">
        <v>221</v>
      </c>
      <c r="AR4" s="10" t="s">
        <v>222</v>
      </c>
      <c r="AS4" s="10" t="s">
        <v>223</v>
      </c>
      <c r="AT4" s="10" t="s">
        <v>224</v>
      </c>
      <c r="AU4" s="10" t="s">
        <v>225</v>
      </c>
      <c r="AV4" s="10" t="s">
        <v>226</v>
      </c>
      <c r="AW4" s="11" t="s">
        <v>227</v>
      </c>
      <c r="AX4" s="10" t="s">
        <v>228</v>
      </c>
      <c r="AY4" s="10" t="s">
        <v>229</v>
      </c>
      <c r="AZ4" s="10" t="s">
        <v>230</v>
      </c>
      <c r="BA4" s="10" t="s">
        <v>231</v>
      </c>
      <c r="BB4" s="10" t="s">
        <v>232</v>
      </c>
      <c r="BC4" s="10" t="s">
        <v>233</v>
      </c>
    </row>
    <row r="5" customFormat="false" ht="15" hidden="false" customHeight="true" outlineLevel="0" collapsed="false">
      <c r="A5" s="47" t="n">
        <v>1</v>
      </c>
      <c r="B5" s="48" t="n">
        <v>42559</v>
      </c>
      <c r="C5" s="47" t="n">
        <v>2016</v>
      </c>
      <c r="D5" s="49" t="s">
        <v>234</v>
      </c>
      <c r="E5" s="50" t="n">
        <v>4528.36</v>
      </c>
      <c r="F5" s="51" t="n">
        <v>0.024988</v>
      </c>
      <c r="G5" s="51" t="n">
        <v>-0.040409</v>
      </c>
      <c r="H5" s="52" t="n">
        <v>0.7347</v>
      </c>
      <c r="I5" s="53" t="n">
        <v>588</v>
      </c>
      <c r="J5" s="47" t="s">
        <v>235</v>
      </c>
      <c r="K5" s="54" t="n">
        <v>13.2</v>
      </c>
      <c r="L5" s="55" t="n">
        <f aca="false">IF(COUNT(F5)=0,50,IF(F5&gt;=0,100,IF(F5&gt;=-0.02,50,0)))</f>
        <v>100</v>
      </c>
      <c r="M5" s="55" t="n">
        <f aca="false">IF(COUNT(G5)=0,50,IF(G5&gt;-0.06,100,IF(G5&gt;-0.15,50,0)))</f>
        <v>100</v>
      </c>
      <c r="N5" s="55" t="n">
        <f aca="false">IF(COUNT(H5)=0,50,IF(H5&gt;=0.6,100,IF(H5&gt;=0.4,50,0)))</f>
        <v>100</v>
      </c>
      <c r="O5" s="55" t="n">
        <f aca="false">IF(COUNT(I5)=0,50,IF(J5="proxy_vix",50,IF(I5&lt;350,100,IF(I5&lt;=450,50,0))))</f>
        <v>0</v>
      </c>
      <c r="P5" s="55" t="n">
        <f aca="false">IF(COUNT(K5)=0,50,IF(K5&lt;20,100,IF(K5&lt;=25,50,0)))</f>
        <v>100</v>
      </c>
      <c r="Q5" s="54"/>
      <c r="R5" s="47"/>
      <c r="S5" s="51"/>
      <c r="T5" s="56"/>
      <c r="V5" s="57"/>
      <c r="W5" s="57"/>
      <c r="Y5" s="1" t="str">
        <f aca="false">IF(AX5&gt;=70,"EASY",IF(AX5&gt;40,"UNCERTAIN","HARD"))</f>
        <v>EASY</v>
      </c>
      <c r="AA5" s="58" t="str">
        <f aca="false">IF($A5&lt;200,"",AVERAGE($E5:$E5)/AVERAGE($E5:$E5)-1)</f>
        <v/>
      </c>
      <c r="AB5" s="59" t="n">
        <f aca="false">LOOKUP($B5,07_L1政策步階!$A$4:$A$14,07_L1政策步階!$C$4:$C$14)</f>
        <v>0</v>
      </c>
      <c r="AC5" s="57"/>
      <c r="AD5" s="57"/>
      <c r="AE5" s="57"/>
      <c r="AF5" s="57"/>
      <c r="AG5" s="57"/>
      <c r="AH5" s="57"/>
      <c r="AI5" s="57"/>
      <c r="AJ5" s="57"/>
      <c r="AK5" s="57"/>
      <c r="AL5" s="0" t="str">
        <f aca="false">IF(ISNUMBER($AA5),IF($AA5&gt;=0.005,100,IF($AA5&gt;=-0.015,50,0)),"")</f>
        <v/>
      </c>
      <c r="AM5" s="59" t="n">
        <f aca="false">IF(ISNUMBER($AB5),IF($AB5=1,100,IF($AB5=0,50,0)),"")</f>
        <v>50</v>
      </c>
      <c r="AN5" s="0" t="str">
        <f aca="false">IF(ISNUMBER($AC5),IF($AC5&gt;=0.001,100,IF($AC5&gt;=-0.003,50,0)),"")</f>
        <v/>
      </c>
      <c r="AO5" s="0" t="str">
        <f aca="false">IF(ISNUMBER($AD5),IF($AD5&gt;=0.04,100,IF($AD5&gt;=0,50,0)),"")</f>
        <v/>
      </c>
      <c r="AP5" s="0" t="str">
        <f aca="false">IF(ISNUMBER($AE5),IF($AE5&gt;=25,100,IF($AE5&gt;=-75,50,0)),"")</f>
        <v/>
      </c>
      <c r="AQ5" s="0" t="str">
        <f aca="false">IF(ISNUMBER($AF5),IF($AF5&gt;0,100,IF($AF5&gt;=-50,50,0)),"")</f>
        <v/>
      </c>
      <c r="AR5" s="0" t="str">
        <f aca="false">IF(ISNUMBER($AG5),IF($AG5=1,100,IF($AG5=0,50,0)),"")</f>
        <v/>
      </c>
      <c r="AS5" s="0" t="str">
        <f aca="false">IF(ISNUMBER($AH5),IF($AH5&lt;0,100,IF($AH5&lt;=20,50,0)),"")</f>
        <v/>
      </c>
      <c r="AT5" s="0" t="str">
        <f aca="false">IF(ISNUMBER($AI5),IF($AI5&lt;0.95,100,IF($AI5&lt;=1,50,0)),"")</f>
        <v/>
      </c>
      <c r="AU5" s="0" t="str">
        <f aca="false">IF(ISNUMBER($AJ5),IF($AJ5&lt;30,0,IF($AJ5&lt;40,50,IF($AJ5&lt;=90,100,50))),"")</f>
        <v/>
      </c>
      <c r="AV5" s="0" t="str">
        <f aca="false">IF(ISNUMBER($AK5),IF($AK5&gt;-0.2,100,IF($AK5&gt;=-0.4,50,0)),"")</f>
        <v/>
      </c>
      <c r="AW5" s="59" t="n">
        <f aca="false">01_指標庫!$H$4*ISNUMBER($F5)+01_指標庫!$H$5*ISNUMBER($AA5)+01_指標庫!$H$6*ISNUMBER($G5)+01_指標庫!$H$7*ISNUMBER($H5)+01_指標庫!$H$8*ISNUMBER($AF5)+01_指標庫!$H$9*ISNUMBER($AG5)+01_指標庫!$H$10*ISNUMBER($AB5)+01_指標庫!$H$11*ISNUMBER($AC5)+01_指標庫!$H$12*ISNUMBER($AD5)+01_指標庫!$H$13*ISNUMBER($AE5)+01_指標庫!$H$14*ISNUMBER($I5)+01_指標庫!$H$15*ISNUMBER($AH5)+01_指標庫!$H$16*ISNUMBER($K5)+01_指標庫!$H$17*ISNUMBER($AI5)+01_指標庫!$H$18*ISNUMBER($AJ5)+01_指標庫!$H$19*ISNUMBER($AK5)+01_指標庫!$H$20*ISNUMBER($BB5)+01_指標庫!$H$21*ISNUMBER($BC5)</f>
        <v>43</v>
      </c>
      <c r="AX5" s="59" t="n">
        <f aca="false">IF(AW5=0,50,ROUND((01_指標庫!$H$4*IF(ISNUMBER($F5),L5,0)+01_指標庫!$H$5*IF(ISNUMBER($AA5),AL5,0)+01_指標庫!$H$6*IF(ISNUMBER($G5),M5,0)+01_指標庫!$H$7*IF(ISNUMBER($H5),N5,0)+01_指標庫!$H$8*IF(ISNUMBER($AF5),AQ5,0)+01_指標庫!$H$9*IF(ISNUMBER($AG5),AR5,0)+01_指標庫!$H$10*IF(ISNUMBER($AB5),AM5,0)+01_指標庫!$H$11*IF(ISNUMBER($AC5),AN5,0)+01_指標庫!$H$12*IF(ISNUMBER($AD5),AO5,0)+01_指標庫!$H$13*IF(ISNUMBER($AE5),AP5,0)+01_指標庫!$H$14*IF(ISNUMBER($I5),O5,0)+01_指標庫!$H$15*IF(ISNUMBER($AH5),AS5,0)+01_指標庫!$H$16*IF(ISNUMBER($K5),P5,0)+01_指標庫!$H$17*IF(ISNUMBER($AI5),AT5,0)+01_指標庫!$H$18*IF(ISNUMBER($AJ5),AU5,0)+01_指標庫!$H$19*IF(ISNUMBER($AK5),AV5,0)+01_指標庫!$H$20*IF(ISNUMBER($BB5),BB5,0)+01_指標庫!$H$21*IF(ISNUMBER($BC5),BC5,0))/AW5,1))</f>
        <v>75.6</v>
      </c>
      <c r="AY5" s="60"/>
      <c r="AZ5" s="60"/>
    </row>
    <row r="6" customFormat="false" ht="15" hidden="false" customHeight="true" outlineLevel="0" collapsed="false">
      <c r="A6" s="47" t="n">
        <v>2</v>
      </c>
      <c r="B6" s="48" t="n">
        <v>42562</v>
      </c>
      <c r="C6" s="47" t="n">
        <v>2016</v>
      </c>
      <c r="D6" s="49" t="s">
        <v>236</v>
      </c>
      <c r="E6" s="50" t="n">
        <v>4554.71</v>
      </c>
      <c r="F6" s="51" t="n">
        <v>0.030625</v>
      </c>
      <c r="G6" s="51" t="n">
        <v>-0.034825</v>
      </c>
      <c r="H6" s="52" t="n">
        <v>0.7959</v>
      </c>
      <c r="I6" s="53" t="n">
        <v>566</v>
      </c>
      <c r="J6" s="47" t="s">
        <v>235</v>
      </c>
      <c r="K6" s="54" t="n">
        <v>13.54</v>
      </c>
      <c r="L6" s="55" t="n">
        <f aca="false">IF(COUNT(F6)=0,50,IF(F6&gt;=0,100,IF(F6&gt;=-0.02,50,0)))</f>
        <v>100</v>
      </c>
      <c r="M6" s="55" t="n">
        <f aca="false">IF(COUNT(G6)=0,50,IF(G6&gt;-0.06,100,IF(G6&gt;-0.15,50,0)))</f>
        <v>100</v>
      </c>
      <c r="N6" s="55" t="n">
        <f aca="false">IF(COUNT(H6)=0,50,IF(H6&gt;=0.6,100,IF(H6&gt;=0.4,50,0)))</f>
        <v>100</v>
      </c>
      <c r="O6" s="55" t="n">
        <f aca="false">IF(COUNT(I6)=0,50,IF(J6="proxy_vix",50,IF(I6&lt;350,100,IF(I6&lt;=450,50,0))))</f>
        <v>0</v>
      </c>
      <c r="P6" s="55" t="n">
        <f aca="false">IF(COUNT(K6)=0,50,IF(K6&lt;20,100,IF(K6&lt;=25,50,0)))</f>
        <v>100</v>
      </c>
      <c r="Q6" s="54"/>
      <c r="R6" s="47"/>
      <c r="S6" s="51" t="n">
        <f aca="false">$E6/$E5-1</f>
        <v>0.00581888365765981</v>
      </c>
      <c r="T6" s="56" t="n">
        <f aca="false">$K6/$K5-1</f>
        <v>0.0257575757575756</v>
      </c>
      <c r="V6" s="57"/>
      <c r="W6" s="57"/>
      <c r="Y6" s="1" t="str">
        <f aca="false">IF(AX6&gt;=70,"EASY",IF(AX6&gt;40,"UNCERTAIN","HARD"))</f>
        <v>EASY</v>
      </c>
      <c r="AA6" s="58" t="str">
        <f aca="false">IF($A6&lt;200,"",AVERAGE($E5:$E6)/AVERAGE($E5:$E6)-1)</f>
        <v/>
      </c>
      <c r="AB6" s="59" t="n">
        <f aca="false">LOOKUP($B6,07_L1政策步階!$A$4:$A$14,07_L1政策步階!$C$4:$C$14)</f>
        <v>0</v>
      </c>
      <c r="AC6" s="57"/>
      <c r="AD6" s="57"/>
      <c r="AE6" s="57"/>
      <c r="AF6" s="57"/>
      <c r="AG6" s="57"/>
      <c r="AH6" s="57"/>
      <c r="AI6" s="57"/>
      <c r="AJ6" s="57"/>
      <c r="AK6" s="57"/>
      <c r="AL6" s="0" t="str">
        <f aca="false">IF(ISNUMBER($AA6),IF($AA6&gt;=0.005,100,IF($AA6&gt;=-0.015,50,0)),"")</f>
        <v/>
      </c>
      <c r="AM6" s="59" t="n">
        <f aca="false">IF(ISNUMBER($AB6),IF($AB6=1,100,IF($AB6=0,50,0)),"")</f>
        <v>50</v>
      </c>
      <c r="AN6" s="0" t="str">
        <f aca="false">IF(ISNUMBER($AC6),IF($AC6&gt;=0.001,100,IF($AC6&gt;=-0.003,50,0)),"")</f>
        <v/>
      </c>
      <c r="AO6" s="0" t="str">
        <f aca="false">IF(ISNUMBER($AD6),IF($AD6&gt;=0.04,100,IF($AD6&gt;=0,50,0)),"")</f>
        <v/>
      </c>
      <c r="AP6" s="0" t="str">
        <f aca="false">IF(ISNUMBER($AE6),IF($AE6&gt;=25,100,IF($AE6&gt;=-75,50,0)),"")</f>
        <v/>
      </c>
      <c r="AQ6" s="0" t="str">
        <f aca="false">IF(ISNUMBER($AF6),IF($AF6&gt;0,100,IF($AF6&gt;=-50,50,0)),"")</f>
        <v/>
      </c>
      <c r="AR6" s="0" t="str">
        <f aca="false">IF(ISNUMBER($AG6),IF($AG6=1,100,IF($AG6=0,50,0)),"")</f>
        <v/>
      </c>
      <c r="AS6" s="0" t="str">
        <f aca="false">IF(ISNUMBER($AH6),IF($AH6&lt;0,100,IF($AH6&lt;=20,50,0)),"")</f>
        <v/>
      </c>
      <c r="AT6" s="0" t="str">
        <f aca="false">IF(ISNUMBER($AI6),IF($AI6&lt;0.95,100,IF($AI6&lt;=1,50,0)),"")</f>
        <v/>
      </c>
      <c r="AU6" s="0" t="str">
        <f aca="false">IF(ISNUMBER($AJ6),IF($AJ6&lt;30,0,IF($AJ6&lt;40,50,IF($AJ6&lt;=90,100,50))),"")</f>
        <v/>
      </c>
      <c r="AV6" s="0" t="str">
        <f aca="false">IF(ISNUMBER($AK6),IF($AK6&gt;-0.2,100,IF($AK6&gt;=-0.4,50,0)),"")</f>
        <v/>
      </c>
      <c r="AW6" s="59" t="n">
        <f aca="false">01_指標庫!$H$4*ISNUMBER($F6)+01_指標庫!$H$5*ISNUMBER($AA6)+01_指標庫!$H$6*ISNUMBER($G6)+01_指標庫!$H$7*ISNUMBER($H6)+01_指標庫!$H$8*ISNUMBER($AF6)+01_指標庫!$H$9*ISNUMBER($AG6)+01_指標庫!$H$10*ISNUMBER($AB6)+01_指標庫!$H$11*ISNUMBER($AC6)+01_指標庫!$H$12*ISNUMBER($AD6)+01_指標庫!$H$13*ISNUMBER($AE6)+01_指標庫!$H$14*ISNUMBER($I6)+01_指標庫!$H$15*ISNUMBER($AH6)+01_指標庫!$H$16*ISNUMBER($K6)+01_指標庫!$H$17*ISNUMBER($AI6)+01_指標庫!$H$18*ISNUMBER($AJ6)+01_指標庫!$H$19*ISNUMBER($AK6)+01_指標庫!$H$20*ISNUMBER($BB6)+01_指標庫!$H$21*ISNUMBER($BC6)</f>
        <v>43</v>
      </c>
      <c r="AX6" s="59" t="n">
        <f aca="false">IF(AW6=0,50,ROUND((01_指標庫!$H$4*IF(ISNUMBER($F6),L6,0)+01_指標庫!$H$5*IF(ISNUMBER($AA6),AL6,0)+01_指標庫!$H$6*IF(ISNUMBER($G6),M6,0)+01_指標庫!$H$7*IF(ISNUMBER($H6),N6,0)+01_指標庫!$H$8*IF(ISNUMBER($AF6),AQ6,0)+01_指標庫!$H$9*IF(ISNUMBER($AG6),AR6,0)+01_指標庫!$H$10*IF(ISNUMBER($AB6),AM6,0)+01_指標庫!$H$11*IF(ISNUMBER($AC6),AN6,0)+01_指標庫!$H$12*IF(ISNUMBER($AD6),AO6,0)+01_指標庫!$H$13*IF(ISNUMBER($AE6),AP6,0)+01_指標庫!$H$14*IF(ISNUMBER($I6),O6,0)+01_指標庫!$H$15*IF(ISNUMBER($AH6),AS6,0)+01_指標庫!$H$16*IF(ISNUMBER($K6),P6,0)+01_指標庫!$H$17*IF(ISNUMBER($AI6),AT6,0)+01_指標庫!$H$18*IF(ISNUMBER($AJ6),AU6,0)+01_指標庫!$H$19*IF(ISNUMBER($AK6),AV6,0)+01_指標庫!$H$20*IF(ISNUMBER($BB6),BB6,0)+01_指標庫!$H$21*IF(ISNUMBER($BC6),BC6,0))/AW6,1))</f>
        <v>75.6</v>
      </c>
      <c r="AY6" s="60"/>
      <c r="AZ6" s="60"/>
      <c r="BC6" s="0" t="str">
        <f aca="false">IF(OR(COUNT($AZ6)=0,COUNT($AZ5)=0),"",IF(OR($AY6/$AZ5-1&lt;=-0.03,$AZ6/$AZ5-1&lt;=-0.045,IF(COUNT($AZ5:$AZ6)=10,AVERAGE($AZ5:$AZ6)/AVERAGE($AZ5:$AZ6)-1&lt;-0.01,FALSE())),0,IF(OR($AZ6/$AZ5-1&lt;=-0.02,IF(COUNT($AZ5:$AZ6)=10,AVERAGE($AZ5:$AZ6)/AVERAGE($AZ5:$AZ6)-1&lt;0.005,FALSE())),50,100)))</f>
        <v/>
      </c>
    </row>
    <row r="7" customFormat="false" ht="15" hidden="false" customHeight="true" outlineLevel="0" collapsed="false">
      <c r="A7" s="47" t="n">
        <v>3</v>
      </c>
      <c r="B7" s="48" t="n">
        <v>42563</v>
      </c>
      <c r="C7" s="47" t="n">
        <v>2016</v>
      </c>
      <c r="D7" s="49" t="s">
        <v>237</v>
      </c>
      <c r="E7" s="50" t="n">
        <v>4577.61</v>
      </c>
      <c r="F7" s="51" t="n">
        <v>0.035435</v>
      </c>
      <c r="G7" s="51" t="n">
        <v>-0.029972</v>
      </c>
      <c r="H7" s="52" t="n">
        <v>0.8163</v>
      </c>
      <c r="I7" s="53" t="n">
        <v>546</v>
      </c>
      <c r="J7" s="47" t="s">
        <v>235</v>
      </c>
      <c r="K7" s="54" t="n">
        <v>13.55</v>
      </c>
      <c r="L7" s="55" t="n">
        <f aca="false">IF(COUNT(F7)=0,50,IF(F7&gt;=0,100,IF(F7&gt;=-0.02,50,0)))</f>
        <v>100</v>
      </c>
      <c r="M7" s="55" t="n">
        <f aca="false">IF(COUNT(G7)=0,50,IF(G7&gt;-0.06,100,IF(G7&gt;-0.15,50,0)))</f>
        <v>100</v>
      </c>
      <c r="N7" s="55" t="n">
        <f aca="false">IF(COUNT(H7)=0,50,IF(H7&gt;=0.6,100,IF(H7&gt;=0.4,50,0)))</f>
        <v>100</v>
      </c>
      <c r="O7" s="55" t="n">
        <f aca="false">IF(COUNT(I7)=0,50,IF(J7="proxy_vix",50,IF(I7&lt;350,100,IF(I7&lt;=450,50,0))))</f>
        <v>0</v>
      </c>
      <c r="P7" s="55" t="n">
        <f aca="false">IF(COUNT(K7)=0,50,IF(K7&lt;20,100,IF(K7&lt;=25,50,0)))</f>
        <v>100</v>
      </c>
      <c r="Q7" s="54"/>
      <c r="R7" s="47"/>
      <c r="S7" s="51" t="n">
        <f aca="false">$E7/$E6-1</f>
        <v>0.00502776247005832</v>
      </c>
      <c r="T7" s="56" t="n">
        <f aca="false">$K7/$K6-1</f>
        <v>0.000738552437223206</v>
      </c>
      <c r="V7" s="57"/>
      <c r="W7" s="57"/>
      <c r="Y7" s="1" t="str">
        <f aca="false">IF(AX7&gt;=70,"EASY",IF(AX7&gt;40,"UNCERTAIN","HARD"))</f>
        <v>EASY</v>
      </c>
      <c r="AA7" s="58" t="str">
        <f aca="false">IF($A7&lt;200,"",AVERAGE($E5:$E7)/AVERAGE($E5:$E7)-1)</f>
        <v/>
      </c>
      <c r="AB7" s="59" t="n">
        <f aca="false">LOOKUP($B7,07_L1政策步階!$A$4:$A$14,07_L1政策步階!$C$4:$C$14)</f>
        <v>0</v>
      </c>
      <c r="AC7" s="57"/>
      <c r="AD7" s="57"/>
      <c r="AE7" s="57"/>
      <c r="AF7" s="57"/>
      <c r="AG7" s="57"/>
      <c r="AH7" s="57"/>
      <c r="AI7" s="57"/>
      <c r="AJ7" s="57"/>
      <c r="AK7" s="57"/>
      <c r="AL7" s="0" t="str">
        <f aca="false">IF(ISNUMBER($AA7),IF($AA7&gt;=0.005,100,IF($AA7&gt;=-0.015,50,0)),"")</f>
        <v/>
      </c>
      <c r="AM7" s="59" t="n">
        <f aca="false">IF(ISNUMBER($AB7),IF($AB7=1,100,IF($AB7=0,50,0)),"")</f>
        <v>50</v>
      </c>
      <c r="AN7" s="0" t="str">
        <f aca="false">IF(ISNUMBER($AC7),IF($AC7&gt;=0.001,100,IF($AC7&gt;=-0.003,50,0)),"")</f>
        <v/>
      </c>
      <c r="AO7" s="0" t="str">
        <f aca="false">IF(ISNUMBER($AD7),IF($AD7&gt;=0.04,100,IF($AD7&gt;=0,50,0)),"")</f>
        <v/>
      </c>
      <c r="AP7" s="0" t="str">
        <f aca="false">IF(ISNUMBER($AE7),IF($AE7&gt;=25,100,IF($AE7&gt;=-75,50,0)),"")</f>
        <v/>
      </c>
      <c r="AQ7" s="0" t="str">
        <f aca="false">IF(ISNUMBER($AF7),IF($AF7&gt;0,100,IF($AF7&gt;=-50,50,0)),"")</f>
        <v/>
      </c>
      <c r="AR7" s="0" t="str">
        <f aca="false">IF(ISNUMBER($AG7),IF($AG7=1,100,IF($AG7=0,50,0)),"")</f>
        <v/>
      </c>
      <c r="AS7" s="0" t="str">
        <f aca="false">IF(ISNUMBER($AH7),IF($AH7&lt;0,100,IF($AH7&lt;=20,50,0)),"")</f>
        <v/>
      </c>
      <c r="AT7" s="0" t="str">
        <f aca="false">IF(ISNUMBER($AI7),IF($AI7&lt;0.95,100,IF($AI7&lt;=1,50,0)),"")</f>
        <v/>
      </c>
      <c r="AU7" s="0" t="str">
        <f aca="false">IF(ISNUMBER($AJ7),IF($AJ7&lt;30,0,IF($AJ7&lt;40,50,IF($AJ7&lt;=90,100,50))),"")</f>
        <v/>
      </c>
      <c r="AV7" s="0" t="str">
        <f aca="false">IF(ISNUMBER($AK7),IF($AK7&gt;-0.2,100,IF($AK7&gt;=-0.4,50,0)),"")</f>
        <v/>
      </c>
      <c r="AW7" s="59" t="n">
        <f aca="false">01_指標庫!$H$4*ISNUMBER($F7)+01_指標庫!$H$5*ISNUMBER($AA7)+01_指標庫!$H$6*ISNUMBER($G7)+01_指標庫!$H$7*ISNUMBER($H7)+01_指標庫!$H$8*ISNUMBER($AF7)+01_指標庫!$H$9*ISNUMBER($AG7)+01_指標庫!$H$10*ISNUMBER($AB7)+01_指標庫!$H$11*ISNUMBER($AC7)+01_指標庫!$H$12*ISNUMBER($AD7)+01_指標庫!$H$13*ISNUMBER($AE7)+01_指標庫!$H$14*ISNUMBER($I7)+01_指標庫!$H$15*ISNUMBER($AH7)+01_指標庫!$H$16*ISNUMBER($K7)+01_指標庫!$H$17*ISNUMBER($AI7)+01_指標庫!$H$18*ISNUMBER($AJ7)+01_指標庫!$H$19*ISNUMBER($AK7)+01_指標庫!$H$20*ISNUMBER($BB7)+01_指標庫!$H$21*ISNUMBER($BC7)</f>
        <v>43</v>
      </c>
      <c r="AX7" s="59" t="n">
        <f aca="false">IF(AW7=0,50,ROUND((01_指標庫!$H$4*IF(ISNUMBER($F7),L7,0)+01_指標庫!$H$5*IF(ISNUMBER($AA7),AL7,0)+01_指標庫!$H$6*IF(ISNUMBER($G7),M7,0)+01_指標庫!$H$7*IF(ISNUMBER($H7),N7,0)+01_指標庫!$H$8*IF(ISNUMBER($AF7),AQ7,0)+01_指標庫!$H$9*IF(ISNUMBER($AG7),AR7,0)+01_指標庫!$H$10*IF(ISNUMBER($AB7),AM7,0)+01_指標庫!$H$11*IF(ISNUMBER($AC7),AN7,0)+01_指標庫!$H$12*IF(ISNUMBER($AD7),AO7,0)+01_指標庫!$H$13*IF(ISNUMBER($AE7),AP7,0)+01_指標庫!$H$14*IF(ISNUMBER($I7),O7,0)+01_指標庫!$H$15*IF(ISNUMBER($AH7),AS7,0)+01_指標庫!$H$16*IF(ISNUMBER($K7),P7,0)+01_指標庫!$H$17*IF(ISNUMBER($AI7),AT7,0)+01_指標庫!$H$18*IF(ISNUMBER($AJ7),AU7,0)+01_指標庫!$H$19*IF(ISNUMBER($AK7),AV7,0)+01_指標庫!$H$20*IF(ISNUMBER($BB7),BB7,0)+01_指標庫!$H$21*IF(ISNUMBER($BC7),BC7,0))/AW7,1))</f>
        <v>75.6</v>
      </c>
      <c r="AY7" s="60"/>
      <c r="AZ7" s="60"/>
      <c r="BC7" s="0" t="str">
        <f aca="false">IF(OR(COUNT($AZ7)=0,COUNT($AZ6)=0),"",IF(OR($AY7/$AZ6-1&lt;=-0.03,$AZ7/$AZ6-1&lt;=-0.045,IF(COUNT($AZ5:$AZ7)=10,AVERAGE($AZ5:$AZ7)/AVERAGE($AZ5:$AZ7)-1&lt;-0.01,FALSE())),0,IF(OR($AZ7/$AZ6-1&lt;=-0.02,IF(COUNT($AZ5:$AZ7)=10,AVERAGE($AZ5:$AZ7)/AVERAGE($AZ5:$AZ7)-1&lt;0.005,FALSE())),50,100)))</f>
        <v/>
      </c>
    </row>
    <row r="8" customFormat="false" ht="15" hidden="false" customHeight="true" outlineLevel="0" collapsed="false">
      <c r="A8" s="47" t="n">
        <v>4</v>
      </c>
      <c r="B8" s="48" t="n">
        <v>42564</v>
      </c>
      <c r="C8" s="47" t="n">
        <v>2016</v>
      </c>
      <c r="D8" s="49" t="s">
        <v>238</v>
      </c>
      <c r="E8" s="50" t="n">
        <v>4565.77</v>
      </c>
      <c r="F8" s="51" t="n">
        <v>0.032359</v>
      </c>
      <c r="G8" s="51" t="n">
        <v>-0.032481</v>
      </c>
      <c r="H8" s="52" t="n">
        <v>0.8163</v>
      </c>
      <c r="I8" s="53" t="n">
        <v>558</v>
      </c>
      <c r="J8" s="47" t="s">
        <v>235</v>
      </c>
      <c r="K8" s="54" t="n">
        <v>13.04</v>
      </c>
      <c r="L8" s="55" t="n">
        <f aca="false">IF(COUNT(F8)=0,50,IF(F8&gt;=0,100,IF(F8&gt;=-0.02,50,0)))</f>
        <v>100</v>
      </c>
      <c r="M8" s="55" t="n">
        <f aca="false">IF(COUNT(G8)=0,50,IF(G8&gt;-0.06,100,IF(G8&gt;-0.15,50,0)))</f>
        <v>100</v>
      </c>
      <c r="N8" s="55" t="n">
        <f aca="false">IF(COUNT(H8)=0,50,IF(H8&gt;=0.6,100,IF(H8&gt;=0.4,50,0)))</f>
        <v>100</v>
      </c>
      <c r="O8" s="55" t="n">
        <f aca="false">IF(COUNT(I8)=0,50,IF(J8="proxy_vix",50,IF(I8&lt;350,100,IF(I8&lt;=450,50,0))))</f>
        <v>0</v>
      </c>
      <c r="P8" s="55" t="n">
        <f aca="false">IF(COUNT(K8)=0,50,IF(K8&lt;20,100,IF(K8&lt;=25,50,0)))</f>
        <v>100</v>
      </c>
      <c r="Q8" s="54"/>
      <c r="R8" s="47"/>
      <c r="S8" s="51" t="n">
        <f aca="false">$E8/$E7-1</f>
        <v>-0.00258650256356463</v>
      </c>
      <c r="T8" s="56" t="n">
        <f aca="false">$K8/$K7-1</f>
        <v>-0.037638376383764</v>
      </c>
      <c r="V8" s="57"/>
      <c r="W8" s="57"/>
      <c r="Y8" s="1" t="str">
        <f aca="false">IF(AX8&gt;=70,"EASY",IF(AX8&gt;40,"UNCERTAIN","HARD"))</f>
        <v>EASY</v>
      </c>
      <c r="AA8" s="58" t="str">
        <f aca="false">IF($A8&lt;200,"",AVERAGE($E5:$E8)/AVERAGE($E5:$E8)-1)</f>
        <v/>
      </c>
      <c r="AB8" s="59" t="n">
        <f aca="false">LOOKUP($B8,07_L1政策步階!$A$4:$A$14,07_L1政策步階!$C$4:$C$14)</f>
        <v>0</v>
      </c>
      <c r="AC8" s="57"/>
      <c r="AD8" s="57"/>
      <c r="AE8" s="57"/>
      <c r="AF8" s="57"/>
      <c r="AG8" s="57"/>
      <c r="AH8" s="57"/>
      <c r="AI8" s="57"/>
      <c r="AJ8" s="57"/>
      <c r="AK8" s="57"/>
      <c r="AL8" s="0" t="str">
        <f aca="false">IF(ISNUMBER($AA8),IF($AA8&gt;=0.005,100,IF($AA8&gt;=-0.015,50,0)),"")</f>
        <v/>
      </c>
      <c r="AM8" s="59" t="n">
        <f aca="false">IF(ISNUMBER($AB8),IF($AB8=1,100,IF($AB8=0,50,0)),"")</f>
        <v>50</v>
      </c>
      <c r="AN8" s="0" t="str">
        <f aca="false">IF(ISNUMBER($AC8),IF($AC8&gt;=0.001,100,IF($AC8&gt;=-0.003,50,0)),"")</f>
        <v/>
      </c>
      <c r="AO8" s="0" t="str">
        <f aca="false">IF(ISNUMBER($AD8),IF($AD8&gt;=0.04,100,IF($AD8&gt;=0,50,0)),"")</f>
        <v/>
      </c>
      <c r="AP8" s="0" t="str">
        <f aca="false">IF(ISNUMBER($AE8),IF($AE8&gt;=25,100,IF($AE8&gt;=-75,50,0)),"")</f>
        <v/>
      </c>
      <c r="AQ8" s="0" t="str">
        <f aca="false">IF(ISNUMBER($AF8),IF($AF8&gt;0,100,IF($AF8&gt;=-50,50,0)),"")</f>
        <v/>
      </c>
      <c r="AR8" s="0" t="str">
        <f aca="false">IF(ISNUMBER($AG8),IF($AG8=1,100,IF($AG8=0,50,0)),"")</f>
        <v/>
      </c>
      <c r="AS8" s="0" t="str">
        <f aca="false">IF(ISNUMBER($AH8),IF($AH8&lt;0,100,IF($AH8&lt;=20,50,0)),"")</f>
        <v/>
      </c>
      <c r="AT8" s="0" t="str">
        <f aca="false">IF(ISNUMBER($AI8),IF($AI8&lt;0.95,100,IF($AI8&lt;=1,50,0)),"")</f>
        <v/>
      </c>
      <c r="AU8" s="0" t="str">
        <f aca="false">IF(ISNUMBER($AJ8),IF($AJ8&lt;30,0,IF($AJ8&lt;40,50,IF($AJ8&lt;=90,100,50))),"")</f>
        <v/>
      </c>
      <c r="AV8" s="0" t="str">
        <f aca="false">IF(ISNUMBER($AK8),IF($AK8&gt;-0.2,100,IF($AK8&gt;=-0.4,50,0)),"")</f>
        <v/>
      </c>
      <c r="AW8" s="59" t="n">
        <f aca="false">01_指標庫!$H$4*ISNUMBER($F8)+01_指標庫!$H$5*ISNUMBER($AA8)+01_指標庫!$H$6*ISNUMBER($G8)+01_指標庫!$H$7*ISNUMBER($H8)+01_指標庫!$H$8*ISNUMBER($AF8)+01_指標庫!$H$9*ISNUMBER($AG8)+01_指標庫!$H$10*ISNUMBER($AB8)+01_指標庫!$H$11*ISNUMBER($AC8)+01_指標庫!$H$12*ISNUMBER($AD8)+01_指標庫!$H$13*ISNUMBER($AE8)+01_指標庫!$H$14*ISNUMBER($I8)+01_指標庫!$H$15*ISNUMBER($AH8)+01_指標庫!$H$16*ISNUMBER($K8)+01_指標庫!$H$17*ISNUMBER($AI8)+01_指標庫!$H$18*ISNUMBER($AJ8)+01_指標庫!$H$19*ISNUMBER($AK8)+01_指標庫!$H$20*ISNUMBER($BB8)+01_指標庫!$H$21*ISNUMBER($BC8)</f>
        <v>43</v>
      </c>
      <c r="AX8" s="59" t="n">
        <f aca="false">IF(AW8=0,50,ROUND((01_指標庫!$H$4*IF(ISNUMBER($F8),L8,0)+01_指標庫!$H$5*IF(ISNUMBER($AA8),AL8,0)+01_指標庫!$H$6*IF(ISNUMBER($G8),M8,0)+01_指標庫!$H$7*IF(ISNUMBER($H8),N8,0)+01_指標庫!$H$8*IF(ISNUMBER($AF8),AQ8,0)+01_指標庫!$H$9*IF(ISNUMBER($AG8),AR8,0)+01_指標庫!$H$10*IF(ISNUMBER($AB8),AM8,0)+01_指標庫!$H$11*IF(ISNUMBER($AC8),AN8,0)+01_指標庫!$H$12*IF(ISNUMBER($AD8),AO8,0)+01_指標庫!$H$13*IF(ISNUMBER($AE8),AP8,0)+01_指標庫!$H$14*IF(ISNUMBER($I8),O8,0)+01_指標庫!$H$15*IF(ISNUMBER($AH8),AS8,0)+01_指標庫!$H$16*IF(ISNUMBER($K8),P8,0)+01_指標庫!$H$17*IF(ISNUMBER($AI8),AT8,0)+01_指標庫!$H$18*IF(ISNUMBER($AJ8),AU8,0)+01_指標庫!$H$19*IF(ISNUMBER($AK8),AV8,0)+01_指標庫!$H$20*IF(ISNUMBER($BB8),BB8,0)+01_指標庫!$H$21*IF(ISNUMBER($BC8),BC8,0))/AW8,1))</f>
        <v>75.6</v>
      </c>
      <c r="AY8" s="60"/>
      <c r="AZ8" s="60"/>
      <c r="BC8" s="0" t="str">
        <f aca="false">IF(OR(COUNT($AZ8)=0,COUNT($AZ7)=0),"",IF(OR($AY8/$AZ7-1&lt;=-0.03,$AZ8/$AZ7-1&lt;=-0.045,IF(COUNT($AZ5:$AZ8)=10,AVERAGE($AZ5:$AZ8)/AVERAGE($AZ5:$AZ8)-1&lt;-0.01,FALSE())),0,IF(OR($AZ8/$AZ7-1&lt;=-0.02,IF(COUNT($AZ5:$AZ8)=10,AVERAGE($AZ5:$AZ8)/AVERAGE($AZ5:$AZ8)-1&lt;0.005,FALSE())),50,100)))</f>
        <v/>
      </c>
    </row>
    <row r="9" customFormat="false" ht="15" hidden="false" customHeight="true" outlineLevel="0" collapsed="false">
      <c r="A9" s="47" t="n">
        <v>5</v>
      </c>
      <c r="B9" s="48" t="n">
        <v>42565</v>
      </c>
      <c r="C9" s="47" t="n">
        <v>2016</v>
      </c>
      <c r="D9" s="49" t="s">
        <v>239</v>
      </c>
      <c r="E9" s="50" t="n">
        <v>4596.49</v>
      </c>
      <c r="F9" s="51" t="n">
        <v>0.038726</v>
      </c>
      <c r="G9" s="51" t="n">
        <v>-0.025971</v>
      </c>
      <c r="H9" s="52" t="n">
        <v>0.8367</v>
      </c>
      <c r="I9" s="53" t="n">
        <v>544</v>
      </c>
      <c r="J9" s="47" t="s">
        <v>235</v>
      </c>
      <c r="K9" s="54" t="n">
        <v>12.82</v>
      </c>
      <c r="L9" s="55" t="n">
        <f aca="false">IF(COUNT(F9)=0,50,IF(F9&gt;=0,100,IF(F9&gt;=-0.02,50,0)))</f>
        <v>100</v>
      </c>
      <c r="M9" s="55" t="n">
        <f aca="false">IF(COUNT(G9)=0,50,IF(G9&gt;-0.06,100,IF(G9&gt;-0.15,50,0)))</f>
        <v>100</v>
      </c>
      <c r="N9" s="55" t="n">
        <f aca="false">IF(COUNT(H9)=0,50,IF(H9&gt;=0.6,100,IF(H9&gt;=0.4,50,0)))</f>
        <v>100</v>
      </c>
      <c r="O9" s="55" t="n">
        <f aca="false">IF(COUNT(I9)=0,50,IF(J9="proxy_vix",50,IF(I9&lt;350,100,IF(I9&lt;=450,50,0))))</f>
        <v>0</v>
      </c>
      <c r="P9" s="55" t="n">
        <f aca="false">IF(COUNT(K9)=0,50,IF(K9&lt;20,100,IF(K9&lt;=25,50,0)))</f>
        <v>100</v>
      </c>
      <c r="Q9" s="54"/>
      <c r="R9" s="47"/>
      <c r="S9" s="51" t="n">
        <f aca="false">$E9/$E8-1</f>
        <v>0.00672832840900872</v>
      </c>
      <c r="T9" s="56" t="n">
        <f aca="false">$K9/$K8-1</f>
        <v>-0.0168711656441717</v>
      </c>
      <c r="V9" s="57"/>
      <c r="W9" s="57"/>
      <c r="Y9" s="1" t="str">
        <f aca="false">IF(AX9&gt;=70,"EASY",IF(AX9&gt;40,"UNCERTAIN","HARD"))</f>
        <v>EASY</v>
      </c>
      <c r="AA9" s="58" t="str">
        <f aca="false">IF($A9&lt;200,"",AVERAGE($E5:$E9)/AVERAGE($E5:$E9)-1)</f>
        <v/>
      </c>
      <c r="AB9" s="59" t="n">
        <f aca="false">LOOKUP($B9,07_L1政策步階!$A$4:$A$14,07_L1政策步階!$C$4:$C$14)</f>
        <v>0</v>
      </c>
      <c r="AC9" s="57"/>
      <c r="AD9" s="57"/>
      <c r="AE9" s="57"/>
      <c r="AF9" s="57"/>
      <c r="AG9" s="57"/>
      <c r="AH9" s="57"/>
      <c r="AI9" s="57"/>
      <c r="AJ9" s="57"/>
      <c r="AK9" s="57"/>
      <c r="AL9" s="0" t="str">
        <f aca="false">IF(ISNUMBER($AA9),IF($AA9&gt;=0.005,100,IF($AA9&gt;=-0.015,50,0)),"")</f>
        <v/>
      </c>
      <c r="AM9" s="59" t="n">
        <f aca="false">IF(ISNUMBER($AB9),IF($AB9=1,100,IF($AB9=0,50,0)),"")</f>
        <v>50</v>
      </c>
      <c r="AN9" s="0" t="str">
        <f aca="false">IF(ISNUMBER($AC9),IF($AC9&gt;=0.001,100,IF($AC9&gt;=-0.003,50,0)),"")</f>
        <v/>
      </c>
      <c r="AO9" s="0" t="str">
        <f aca="false">IF(ISNUMBER($AD9),IF($AD9&gt;=0.04,100,IF($AD9&gt;=0,50,0)),"")</f>
        <v/>
      </c>
      <c r="AP9" s="0" t="str">
        <f aca="false">IF(ISNUMBER($AE9),IF($AE9&gt;=25,100,IF($AE9&gt;=-75,50,0)),"")</f>
        <v/>
      </c>
      <c r="AQ9" s="0" t="str">
        <f aca="false">IF(ISNUMBER($AF9),IF($AF9&gt;0,100,IF($AF9&gt;=-50,50,0)),"")</f>
        <v/>
      </c>
      <c r="AR9" s="0" t="str">
        <f aca="false">IF(ISNUMBER($AG9),IF($AG9=1,100,IF($AG9=0,50,0)),"")</f>
        <v/>
      </c>
      <c r="AS9" s="0" t="str">
        <f aca="false">IF(ISNUMBER($AH9),IF($AH9&lt;0,100,IF($AH9&lt;=20,50,0)),"")</f>
        <v/>
      </c>
      <c r="AT9" s="0" t="str">
        <f aca="false">IF(ISNUMBER($AI9),IF($AI9&lt;0.95,100,IF($AI9&lt;=1,50,0)),"")</f>
        <v/>
      </c>
      <c r="AU9" s="0" t="str">
        <f aca="false">IF(ISNUMBER($AJ9),IF($AJ9&lt;30,0,IF($AJ9&lt;40,50,IF($AJ9&lt;=90,100,50))),"")</f>
        <v/>
      </c>
      <c r="AV9" s="0" t="str">
        <f aca="false">IF(ISNUMBER($AK9),IF($AK9&gt;-0.2,100,IF($AK9&gt;=-0.4,50,0)),"")</f>
        <v/>
      </c>
      <c r="AW9" s="59" t="n">
        <f aca="false">01_指標庫!$H$4*ISNUMBER($F9)+01_指標庫!$H$5*ISNUMBER($AA9)+01_指標庫!$H$6*ISNUMBER($G9)+01_指標庫!$H$7*ISNUMBER($H9)+01_指標庫!$H$8*ISNUMBER($AF9)+01_指標庫!$H$9*ISNUMBER($AG9)+01_指標庫!$H$10*ISNUMBER($AB9)+01_指標庫!$H$11*ISNUMBER($AC9)+01_指標庫!$H$12*ISNUMBER($AD9)+01_指標庫!$H$13*ISNUMBER($AE9)+01_指標庫!$H$14*ISNUMBER($I9)+01_指標庫!$H$15*ISNUMBER($AH9)+01_指標庫!$H$16*ISNUMBER($K9)+01_指標庫!$H$17*ISNUMBER($AI9)+01_指標庫!$H$18*ISNUMBER($AJ9)+01_指標庫!$H$19*ISNUMBER($AK9)+01_指標庫!$H$20*ISNUMBER($BB9)+01_指標庫!$H$21*ISNUMBER($BC9)</f>
        <v>43</v>
      </c>
      <c r="AX9" s="59" t="n">
        <f aca="false">IF(AW9=0,50,ROUND((01_指標庫!$H$4*IF(ISNUMBER($F9),L9,0)+01_指標庫!$H$5*IF(ISNUMBER($AA9),AL9,0)+01_指標庫!$H$6*IF(ISNUMBER($G9),M9,0)+01_指標庫!$H$7*IF(ISNUMBER($H9),N9,0)+01_指標庫!$H$8*IF(ISNUMBER($AF9),AQ9,0)+01_指標庫!$H$9*IF(ISNUMBER($AG9),AR9,0)+01_指標庫!$H$10*IF(ISNUMBER($AB9),AM9,0)+01_指標庫!$H$11*IF(ISNUMBER($AC9),AN9,0)+01_指標庫!$H$12*IF(ISNUMBER($AD9),AO9,0)+01_指標庫!$H$13*IF(ISNUMBER($AE9),AP9,0)+01_指標庫!$H$14*IF(ISNUMBER($I9),O9,0)+01_指標庫!$H$15*IF(ISNUMBER($AH9),AS9,0)+01_指標庫!$H$16*IF(ISNUMBER($K9),P9,0)+01_指標庫!$H$17*IF(ISNUMBER($AI9),AT9,0)+01_指標庫!$H$18*IF(ISNUMBER($AJ9),AU9,0)+01_指標庫!$H$19*IF(ISNUMBER($AK9),AV9,0)+01_指標庫!$H$20*IF(ISNUMBER($BB9),BB9,0)+01_指標庫!$H$21*IF(ISNUMBER($BC9),BC9,0))/AW9,1))</f>
        <v>75.6</v>
      </c>
      <c r="AY9" s="60"/>
      <c r="AZ9" s="60"/>
      <c r="BC9" s="0" t="str">
        <f aca="false">IF(OR(COUNT($AZ9)=0,COUNT($AZ8)=0),"",IF(OR($AY9/$AZ8-1&lt;=-0.03,$AZ9/$AZ8-1&lt;=-0.045,IF(COUNT($AZ5:$AZ9)=10,AVERAGE($AZ5:$AZ9)/AVERAGE($AZ5:$AZ9)-1&lt;-0.01,FALSE())),0,IF(OR($AZ9/$AZ8-1&lt;=-0.02,IF(COUNT($AZ5:$AZ9)=10,AVERAGE($AZ5:$AZ9)/AVERAGE($AZ5:$AZ9)-1&lt;0.005,FALSE())),50,100)))</f>
        <v/>
      </c>
    </row>
    <row r="10" customFormat="false" ht="15" hidden="false" customHeight="true" outlineLevel="0" collapsed="false">
      <c r="A10" s="47" t="n">
        <v>6</v>
      </c>
      <c r="B10" s="48" t="n">
        <v>42566</v>
      </c>
      <c r="C10" s="47" t="n">
        <v>2016</v>
      </c>
      <c r="D10" s="49" t="s">
        <v>234</v>
      </c>
      <c r="E10" s="50" t="n">
        <v>4589.83</v>
      </c>
      <c r="F10" s="51" t="n">
        <v>0.036628</v>
      </c>
      <c r="G10" s="51" t="n">
        <v>-0.027383</v>
      </c>
      <c r="H10" s="52" t="n">
        <v>0.8367</v>
      </c>
      <c r="I10" s="53" t="n">
        <v>542</v>
      </c>
      <c r="J10" s="47" t="s">
        <v>235</v>
      </c>
      <c r="K10" s="54" t="n">
        <v>12.67</v>
      </c>
      <c r="L10" s="55" t="n">
        <f aca="false">IF(COUNT(F10)=0,50,IF(F10&gt;=0,100,IF(F10&gt;=-0.02,50,0)))</f>
        <v>100</v>
      </c>
      <c r="M10" s="55" t="n">
        <f aca="false">IF(COUNT(G10)=0,50,IF(G10&gt;-0.06,100,IF(G10&gt;-0.15,50,0)))</f>
        <v>100</v>
      </c>
      <c r="N10" s="55" t="n">
        <f aca="false">IF(COUNT(H10)=0,50,IF(H10&gt;=0.6,100,IF(H10&gt;=0.4,50,0)))</f>
        <v>100</v>
      </c>
      <c r="O10" s="55" t="n">
        <f aca="false">IF(COUNT(I10)=0,50,IF(J10="proxy_vix",50,IF(I10&lt;350,100,IF(I10&lt;=450,50,0))))</f>
        <v>0</v>
      </c>
      <c r="P10" s="55" t="n">
        <f aca="false">IF(COUNT(K10)=0,50,IF(K10&lt;20,100,IF(K10&lt;=25,50,0)))</f>
        <v>100</v>
      </c>
      <c r="Q10" s="54"/>
      <c r="R10" s="47"/>
      <c r="S10" s="51" t="n">
        <f aca="false">$E10/$E9-1</f>
        <v>-0.00144893168482907</v>
      </c>
      <c r="T10" s="56" t="n">
        <f aca="false">$K10/$K9-1</f>
        <v>-0.0117004680187208</v>
      </c>
      <c r="V10" s="57"/>
      <c r="W10" s="57"/>
      <c r="Y10" s="1" t="str">
        <f aca="false">IF(AX10&gt;=70,"EASY",IF(AX10&gt;40,"UNCERTAIN","HARD"))</f>
        <v>EASY</v>
      </c>
      <c r="AA10" s="58" t="str">
        <f aca="false">IF($A10&lt;200,"",AVERAGE($E5:$E10)/AVERAGE($E5:$E10)-1)</f>
        <v/>
      </c>
      <c r="AB10" s="59" t="n">
        <f aca="false">LOOKUP($B10,07_L1政策步階!$A$4:$A$14,07_L1政策步階!$C$4:$C$14)</f>
        <v>0</v>
      </c>
      <c r="AC10" s="57"/>
      <c r="AD10" s="57"/>
      <c r="AE10" s="57"/>
      <c r="AF10" s="57"/>
      <c r="AG10" s="57"/>
      <c r="AH10" s="57"/>
      <c r="AI10" s="57"/>
      <c r="AJ10" s="57"/>
      <c r="AK10" s="57"/>
      <c r="AL10" s="0" t="str">
        <f aca="false">IF(ISNUMBER($AA10),IF($AA10&gt;=0.005,100,IF($AA10&gt;=-0.015,50,0)),"")</f>
        <v/>
      </c>
      <c r="AM10" s="59" t="n">
        <f aca="false">IF(ISNUMBER($AB10),IF($AB10=1,100,IF($AB10=0,50,0)),"")</f>
        <v>50</v>
      </c>
      <c r="AN10" s="0" t="str">
        <f aca="false">IF(ISNUMBER($AC10),IF($AC10&gt;=0.001,100,IF($AC10&gt;=-0.003,50,0)),"")</f>
        <v/>
      </c>
      <c r="AO10" s="0" t="str">
        <f aca="false">IF(ISNUMBER($AD10),IF($AD10&gt;=0.04,100,IF($AD10&gt;=0,50,0)),"")</f>
        <v/>
      </c>
      <c r="AP10" s="0" t="str">
        <f aca="false">IF(ISNUMBER($AE10),IF($AE10&gt;=25,100,IF($AE10&gt;=-75,50,0)),"")</f>
        <v/>
      </c>
      <c r="AQ10" s="0" t="str">
        <f aca="false">IF(ISNUMBER($AF10),IF($AF10&gt;0,100,IF($AF10&gt;=-50,50,0)),"")</f>
        <v/>
      </c>
      <c r="AR10" s="0" t="str">
        <f aca="false">IF(ISNUMBER($AG10),IF($AG10=1,100,IF($AG10=0,50,0)),"")</f>
        <v/>
      </c>
      <c r="AS10" s="0" t="str">
        <f aca="false">IF(ISNUMBER($AH10),IF($AH10&lt;0,100,IF($AH10&lt;=20,50,0)),"")</f>
        <v/>
      </c>
      <c r="AT10" s="0" t="str">
        <f aca="false">IF(ISNUMBER($AI10),IF($AI10&lt;0.95,100,IF($AI10&lt;=1,50,0)),"")</f>
        <v/>
      </c>
      <c r="AU10" s="0" t="str">
        <f aca="false">IF(ISNUMBER($AJ10),IF($AJ10&lt;30,0,IF($AJ10&lt;40,50,IF($AJ10&lt;=90,100,50))),"")</f>
        <v/>
      </c>
      <c r="AV10" s="0" t="str">
        <f aca="false">IF(ISNUMBER($AK10),IF($AK10&gt;-0.2,100,IF($AK10&gt;=-0.4,50,0)),"")</f>
        <v/>
      </c>
      <c r="AW10" s="59" t="n">
        <f aca="false">01_指標庫!$H$4*ISNUMBER($F10)+01_指標庫!$H$5*ISNUMBER($AA10)+01_指標庫!$H$6*ISNUMBER($G10)+01_指標庫!$H$7*ISNUMBER($H10)+01_指標庫!$H$8*ISNUMBER($AF10)+01_指標庫!$H$9*ISNUMBER($AG10)+01_指標庫!$H$10*ISNUMBER($AB10)+01_指標庫!$H$11*ISNUMBER($AC10)+01_指標庫!$H$12*ISNUMBER($AD10)+01_指標庫!$H$13*ISNUMBER($AE10)+01_指標庫!$H$14*ISNUMBER($I10)+01_指標庫!$H$15*ISNUMBER($AH10)+01_指標庫!$H$16*ISNUMBER($K10)+01_指標庫!$H$17*ISNUMBER($AI10)+01_指標庫!$H$18*ISNUMBER($AJ10)+01_指標庫!$H$19*ISNUMBER($AK10)+01_指標庫!$H$20*ISNUMBER($BB10)+01_指標庫!$H$21*ISNUMBER($BC10)</f>
        <v>43</v>
      </c>
      <c r="AX10" s="59" t="n">
        <f aca="false">IF(AW10=0,50,ROUND((01_指標庫!$H$4*IF(ISNUMBER($F10),L10,0)+01_指標庫!$H$5*IF(ISNUMBER($AA10),AL10,0)+01_指標庫!$H$6*IF(ISNUMBER($G10),M10,0)+01_指標庫!$H$7*IF(ISNUMBER($H10),N10,0)+01_指標庫!$H$8*IF(ISNUMBER($AF10),AQ10,0)+01_指標庫!$H$9*IF(ISNUMBER($AG10),AR10,0)+01_指標庫!$H$10*IF(ISNUMBER($AB10),AM10,0)+01_指標庫!$H$11*IF(ISNUMBER($AC10),AN10,0)+01_指標庫!$H$12*IF(ISNUMBER($AD10),AO10,0)+01_指標庫!$H$13*IF(ISNUMBER($AE10),AP10,0)+01_指標庫!$H$14*IF(ISNUMBER($I10),O10,0)+01_指標庫!$H$15*IF(ISNUMBER($AH10),AS10,0)+01_指標庫!$H$16*IF(ISNUMBER($K10),P10,0)+01_指標庫!$H$17*IF(ISNUMBER($AI10),AT10,0)+01_指標庫!$H$18*IF(ISNUMBER($AJ10),AU10,0)+01_指標庫!$H$19*IF(ISNUMBER($AK10),AV10,0)+01_指標庫!$H$20*IF(ISNUMBER($BB10),BB10,0)+01_指標庫!$H$21*IF(ISNUMBER($BC10),BC10,0))/AW10,1))</f>
        <v>75.6</v>
      </c>
      <c r="AY10" s="60"/>
      <c r="AZ10" s="60"/>
      <c r="BC10" s="0" t="str">
        <f aca="false">IF(OR(COUNT($AZ10)=0,COUNT($AZ9)=0),"",IF(OR($AY10/$AZ9-1&lt;=-0.03,$AZ10/$AZ9-1&lt;=-0.045,IF(COUNT($AZ5:$AZ10)=10,AVERAGE($AZ6:$AZ10)/AVERAGE($AZ5:$AZ10)-1&lt;-0.01,FALSE())),0,IF(OR($AZ10/$AZ9-1&lt;=-0.02,IF(COUNT($AZ5:$AZ10)=10,AVERAGE($AZ6:$AZ10)/AVERAGE($AZ5:$AZ10)-1&lt;0.005,FALSE())),50,100)))</f>
        <v/>
      </c>
    </row>
    <row r="11" customFormat="false" ht="15" hidden="false" customHeight="true" outlineLevel="0" collapsed="false">
      <c r="A11" s="47" t="n">
        <v>7</v>
      </c>
      <c r="B11" s="48" t="n">
        <v>42569</v>
      </c>
      <c r="C11" s="47" t="n">
        <v>2016</v>
      </c>
      <c r="D11" s="49" t="s">
        <v>236</v>
      </c>
      <c r="E11" s="50" t="n">
        <v>4619.68</v>
      </c>
      <c r="F11" s="51" t="n">
        <v>0.042853</v>
      </c>
      <c r="G11" s="51" t="n">
        <v>-0.021057</v>
      </c>
      <c r="H11" s="52" t="n">
        <v>0.8367</v>
      </c>
      <c r="I11" s="53" t="n">
        <v>544</v>
      </c>
      <c r="J11" s="47" t="s">
        <v>235</v>
      </c>
      <c r="K11" s="54" t="n">
        <v>12.44</v>
      </c>
      <c r="L11" s="55" t="n">
        <f aca="false">IF(COUNT(F11)=0,50,IF(F11&gt;=0,100,IF(F11&gt;=-0.02,50,0)))</f>
        <v>100</v>
      </c>
      <c r="M11" s="55" t="n">
        <f aca="false">IF(COUNT(G11)=0,50,IF(G11&gt;-0.06,100,IF(G11&gt;-0.15,50,0)))</f>
        <v>100</v>
      </c>
      <c r="N11" s="55" t="n">
        <f aca="false">IF(COUNT(H11)=0,50,IF(H11&gt;=0.6,100,IF(H11&gt;=0.4,50,0)))</f>
        <v>100</v>
      </c>
      <c r="O11" s="55" t="n">
        <f aca="false">IF(COUNT(I11)=0,50,IF(J11="proxy_vix",50,IF(I11&lt;350,100,IF(I11&lt;=450,50,0))))</f>
        <v>0</v>
      </c>
      <c r="P11" s="55" t="n">
        <f aca="false">IF(COUNT(K11)=0,50,IF(K11&lt;20,100,IF(K11&lt;=25,50,0)))</f>
        <v>100</v>
      </c>
      <c r="Q11" s="54"/>
      <c r="R11" s="47"/>
      <c r="S11" s="51" t="n">
        <f aca="false">$E11/$E10-1</f>
        <v>0.0065035088445542</v>
      </c>
      <c r="T11" s="56" t="n">
        <f aca="false">$K11/$K10-1</f>
        <v>-0.0181531176006314</v>
      </c>
      <c r="V11" s="57"/>
      <c r="W11" s="57"/>
      <c r="Y11" s="1" t="str">
        <f aca="false">IF(AX11&gt;=70,"EASY",IF(AX11&gt;40,"UNCERTAIN","HARD"))</f>
        <v>EASY</v>
      </c>
      <c r="AA11" s="58" t="str">
        <f aca="false">IF($A11&lt;200,"",AVERAGE($E5:$E11)/AVERAGE($E5:$E11)-1)</f>
        <v/>
      </c>
      <c r="AB11" s="59" t="n">
        <f aca="false">LOOKUP($B11,07_L1政策步階!$A$4:$A$14,07_L1政策步階!$C$4:$C$14)</f>
        <v>0</v>
      </c>
      <c r="AC11" s="57"/>
      <c r="AD11" s="57"/>
      <c r="AE11" s="57"/>
      <c r="AF11" s="57"/>
      <c r="AG11" s="57"/>
      <c r="AH11" s="57"/>
      <c r="AI11" s="57"/>
      <c r="AJ11" s="57"/>
      <c r="AK11" s="57"/>
      <c r="AL11" s="0" t="str">
        <f aca="false">IF(ISNUMBER($AA11),IF($AA11&gt;=0.005,100,IF($AA11&gt;=-0.015,50,0)),"")</f>
        <v/>
      </c>
      <c r="AM11" s="59" t="n">
        <f aca="false">IF(ISNUMBER($AB11),IF($AB11=1,100,IF($AB11=0,50,0)),"")</f>
        <v>50</v>
      </c>
      <c r="AN11" s="0" t="str">
        <f aca="false">IF(ISNUMBER($AC11),IF($AC11&gt;=0.001,100,IF($AC11&gt;=-0.003,50,0)),"")</f>
        <v/>
      </c>
      <c r="AO11" s="0" t="str">
        <f aca="false">IF(ISNUMBER($AD11),IF($AD11&gt;=0.04,100,IF($AD11&gt;=0,50,0)),"")</f>
        <v/>
      </c>
      <c r="AP11" s="0" t="str">
        <f aca="false">IF(ISNUMBER($AE11),IF($AE11&gt;=25,100,IF($AE11&gt;=-75,50,0)),"")</f>
        <v/>
      </c>
      <c r="AQ11" s="0" t="str">
        <f aca="false">IF(ISNUMBER($AF11),IF($AF11&gt;0,100,IF($AF11&gt;=-50,50,0)),"")</f>
        <v/>
      </c>
      <c r="AR11" s="0" t="str">
        <f aca="false">IF(ISNUMBER($AG11),IF($AG11=1,100,IF($AG11=0,50,0)),"")</f>
        <v/>
      </c>
      <c r="AS11" s="0" t="str">
        <f aca="false">IF(ISNUMBER($AH11),IF($AH11&lt;0,100,IF($AH11&lt;=20,50,0)),"")</f>
        <v/>
      </c>
      <c r="AT11" s="0" t="str">
        <f aca="false">IF(ISNUMBER($AI11),IF($AI11&lt;0.95,100,IF($AI11&lt;=1,50,0)),"")</f>
        <v/>
      </c>
      <c r="AU11" s="0" t="str">
        <f aca="false">IF(ISNUMBER($AJ11),IF($AJ11&lt;30,0,IF($AJ11&lt;40,50,IF($AJ11&lt;=90,100,50))),"")</f>
        <v/>
      </c>
      <c r="AV11" s="0" t="str">
        <f aca="false">IF(ISNUMBER($AK11),IF($AK11&gt;-0.2,100,IF($AK11&gt;=-0.4,50,0)),"")</f>
        <v/>
      </c>
      <c r="AW11" s="59" t="n">
        <f aca="false">01_指標庫!$H$4*ISNUMBER($F11)+01_指標庫!$H$5*ISNUMBER($AA11)+01_指標庫!$H$6*ISNUMBER($G11)+01_指標庫!$H$7*ISNUMBER($H11)+01_指標庫!$H$8*ISNUMBER($AF11)+01_指標庫!$H$9*ISNUMBER($AG11)+01_指標庫!$H$10*ISNUMBER($AB11)+01_指標庫!$H$11*ISNUMBER($AC11)+01_指標庫!$H$12*ISNUMBER($AD11)+01_指標庫!$H$13*ISNUMBER($AE11)+01_指標庫!$H$14*ISNUMBER($I11)+01_指標庫!$H$15*ISNUMBER($AH11)+01_指標庫!$H$16*ISNUMBER($K11)+01_指標庫!$H$17*ISNUMBER($AI11)+01_指標庫!$H$18*ISNUMBER($AJ11)+01_指標庫!$H$19*ISNUMBER($AK11)+01_指標庫!$H$20*ISNUMBER($BB11)+01_指標庫!$H$21*ISNUMBER($BC11)</f>
        <v>43</v>
      </c>
      <c r="AX11" s="59" t="n">
        <f aca="false">IF(AW11=0,50,ROUND((01_指標庫!$H$4*IF(ISNUMBER($F11),L11,0)+01_指標庫!$H$5*IF(ISNUMBER($AA11),AL11,0)+01_指標庫!$H$6*IF(ISNUMBER($G11),M11,0)+01_指標庫!$H$7*IF(ISNUMBER($H11),N11,0)+01_指標庫!$H$8*IF(ISNUMBER($AF11),AQ11,0)+01_指標庫!$H$9*IF(ISNUMBER($AG11),AR11,0)+01_指標庫!$H$10*IF(ISNUMBER($AB11),AM11,0)+01_指標庫!$H$11*IF(ISNUMBER($AC11),AN11,0)+01_指標庫!$H$12*IF(ISNUMBER($AD11),AO11,0)+01_指標庫!$H$13*IF(ISNUMBER($AE11),AP11,0)+01_指標庫!$H$14*IF(ISNUMBER($I11),O11,0)+01_指標庫!$H$15*IF(ISNUMBER($AH11),AS11,0)+01_指標庫!$H$16*IF(ISNUMBER($K11),P11,0)+01_指標庫!$H$17*IF(ISNUMBER($AI11),AT11,0)+01_指標庫!$H$18*IF(ISNUMBER($AJ11),AU11,0)+01_指標庫!$H$19*IF(ISNUMBER($AK11),AV11,0)+01_指標庫!$H$20*IF(ISNUMBER($BB11),BB11,0)+01_指標庫!$H$21*IF(ISNUMBER($BC11),BC11,0))/AW11,1))</f>
        <v>75.6</v>
      </c>
      <c r="AY11" s="60"/>
      <c r="AZ11" s="60"/>
      <c r="BC11" s="0" t="str">
        <f aca="false">IF(OR(COUNT($AZ11)=0,COUNT($AZ10)=0),"",IF(OR($AY11/$AZ10-1&lt;=-0.03,$AZ11/$AZ10-1&lt;=-0.045,IF(COUNT($AZ5:$AZ11)=10,AVERAGE($AZ7:$AZ11)/AVERAGE($AZ5:$AZ11)-1&lt;-0.01,FALSE())),0,IF(OR($AZ11/$AZ10-1&lt;=-0.02,IF(COUNT($AZ5:$AZ11)=10,AVERAGE($AZ7:$AZ11)/AVERAGE($AZ5:$AZ11)-1&lt;0.005,FALSE())),50,100)))</f>
        <v/>
      </c>
    </row>
    <row r="12" customFormat="false" ht="15" hidden="false" customHeight="true" outlineLevel="0" collapsed="false">
      <c r="A12" s="47" t="n">
        <v>8</v>
      </c>
      <c r="B12" s="48" t="n">
        <v>42570</v>
      </c>
      <c r="C12" s="47" t="n">
        <v>2016</v>
      </c>
      <c r="D12" s="49" t="s">
        <v>237</v>
      </c>
      <c r="E12" s="50" t="n">
        <v>4603.28</v>
      </c>
      <c r="F12" s="51" t="n">
        <v>0.03867</v>
      </c>
      <c r="G12" s="51" t="n">
        <v>-0.024532</v>
      </c>
      <c r="H12" s="52" t="n">
        <v>0.8367</v>
      </c>
      <c r="I12" s="53" t="n">
        <v>545</v>
      </c>
      <c r="J12" s="47" t="s">
        <v>235</v>
      </c>
      <c r="K12" s="54" t="n">
        <v>11.97</v>
      </c>
      <c r="L12" s="55" t="n">
        <f aca="false">IF(COUNT(F12)=0,50,IF(F12&gt;=0,100,IF(F12&gt;=-0.02,50,0)))</f>
        <v>100</v>
      </c>
      <c r="M12" s="55" t="n">
        <f aca="false">IF(COUNT(G12)=0,50,IF(G12&gt;-0.06,100,IF(G12&gt;-0.15,50,0)))</f>
        <v>100</v>
      </c>
      <c r="N12" s="55" t="n">
        <f aca="false">IF(COUNT(H12)=0,50,IF(H12&gt;=0.6,100,IF(H12&gt;=0.4,50,0)))</f>
        <v>100</v>
      </c>
      <c r="O12" s="55" t="n">
        <f aca="false">IF(COUNT(I12)=0,50,IF(J12="proxy_vix",50,IF(I12&lt;350,100,IF(I12&lt;=450,50,0))))</f>
        <v>0</v>
      </c>
      <c r="P12" s="55" t="n">
        <f aca="false">IF(COUNT(K12)=0,50,IF(K12&lt;20,100,IF(K12&lt;=25,50,0)))</f>
        <v>100</v>
      </c>
      <c r="Q12" s="54"/>
      <c r="R12" s="47"/>
      <c r="S12" s="51" t="n">
        <f aca="false">$E12/$E11-1</f>
        <v>-0.00355002943926863</v>
      </c>
      <c r="T12" s="56" t="n">
        <f aca="false">$K12/$K11-1</f>
        <v>-0.037781350482315</v>
      </c>
      <c r="V12" s="57"/>
      <c r="W12" s="57"/>
      <c r="Y12" s="1" t="str">
        <f aca="false">IF(AX12&gt;=70,"EASY",IF(AX12&gt;40,"UNCERTAIN","HARD"))</f>
        <v>EASY</v>
      </c>
      <c r="AA12" s="58" t="str">
        <f aca="false">IF($A12&lt;200,"",AVERAGE($E5:$E12)/AVERAGE($E5:$E12)-1)</f>
        <v/>
      </c>
      <c r="AB12" s="59" t="n">
        <f aca="false">LOOKUP($B12,07_L1政策步階!$A$4:$A$14,07_L1政策步階!$C$4:$C$14)</f>
        <v>0</v>
      </c>
      <c r="AC12" s="57"/>
      <c r="AD12" s="57"/>
      <c r="AE12" s="57"/>
      <c r="AF12" s="57"/>
      <c r="AG12" s="57"/>
      <c r="AH12" s="57"/>
      <c r="AI12" s="57"/>
      <c r="AJ12" s="57"/>
      <c r="AK12" s="57"/>
      <c r="AL12" s="0" t="str">
        <f aca="false">IF(ISNUMBER($AA12),IF($AA12&gt;=0.005,100,IF($AA12&gt;=-0.015,50,0)),"")</f>
        <v/>
      </c>
      <c r="AM12" s="59" t="n">
        <f aca="false">IF(ISNUMBER($AB12),IF($AB12=1,100,IF($AB12=0,50,0)),"")</f>
        <v>50</v>
      </c>
      <c r="AN12" s="0" t="str">
        <f aca="false">IF(ISNUMBER($AC12),IF($AC12&gt;=0.001,100,IF($AC12&gt;=-0.003,50,0)),"")</f>
        <v/>
      </c>
      <c r="AO12" s="0" t="str">
        <f aca="false">IF(ISNUMBER($AD12),IF($AD12&gt;=0.04,100,IF($AD12&gt;=0,50,0)),"")</f>
        <v/>
      </c>
      <c r="AP12" s="0" t="str">
        <f aca="false">IF(ISNUMBER($AE12),IF($AE12&gt;=25,100,IF($AE12&gt;=-75,50,0)),"")</f>
        <v/>
      </c>
      <c r="AQ12" s="0" t="str">
        <f aca="false">IF(ISNUMBER($AF12),IF($AF12&gt;0,100,IF($AF12&gt;=-50,50,0)),"")</f>
        <v/>
      </c>
      <c r="AR12" s="0" t="str">
        <f aca="false">IF(ISNUMBER($AG12),IF($AG12=1,100,IF($AG12=0,50,0)),"")</f>
        <v/>
      </c>
      <c r="AS12" s="0" t="str">
        <f aca="false">IF(ISNUMBER($AH12),IF($AH12&lt;0,100,IF($AH12&lt;=20,50,0)),"")</f>
        <v/>
      </c>
      <c r="AT12" s="0" t="str">
        <f aca="false">IF(ISNUMBER($AI12),IF($AI12&lt;0.95,100,IF($AI12&lt;=1,50,0)),"")</f>
        <v/>
      </c>
      <c r="AU12" s="0" t="str">
        <f aca="false">IF(ISNUMBER($AJ12),IF($AJ12&lt;30,0,IF($AJ12&lt;40,50,IF($AJ12&lt;=90,100,50))),"")</f>
        <v/>
      </c>
      <c r="AV12" s="0" t="str">
        <f aca="false">IF(ISNUMBER($AK12),IF($AK12&gt;-0.2,100,IF($AK12&gt;=-0.4,50,0)),"")</f>
        <v/>
      </c>
      <c r="AW12" s="59" t="n">
        <f aca="false">01_指標庫!$H$4*ISNUMBER($F12)+01_指標庫!$H$5*ISNUMBER($AA12)+01_指標庫!$H$6*ISNUMBER($G12)+01_指標庫!$H$7*ISNUMBER($H12)+01_指標庫!$H$8*ISNUMBER($AF12)+01_指標庫!$H$9*ISNUMBER($AG12)+01_指標庫!$H$10*ISNUMBER($AB12)+01_指標庫!$H$11*ISNUMBER($AC12)+01_指標庫!$H$12*ISNUMBER($AD12)+01_指標庫!$H$13*ISNUMBER($AE12)+01_指標庫!$H$14*ISNUMBER($I12)+01_指標庫!$H$15*ISNUMBER($AH12)+01_指標庫!$H$16*ISNUMBER($K12)+01_指標庫!$H$17*ISNUMBER($AI12)+01_指標庫!$H$18*ISNUMBER($AJ12)+01_指標庫!$H$19*ISNUMBER($AK12)+01_指標庫!$H$20*ISNUMBER($BB12)+01_指標庫!$H$21*ISNUMBER($BC12)</f>
        <v>43</v>
      </c>
      <c r="AX12" s="59" t="n">
        <f aca="false">IF(AW12=0,50,ROUND((01_指標庫!$H$4*IF(ISNUMBER($F12),L12,0)+01_指標庫!$H$5*IF(ISNUMBER($AA12),AL12,0)+01_指標庫!$H$6*IF(ISNUMBER($G12),M12,0)+01_指標庫!$H$7*IF(ISNUMBER($H12),N12,0)+01_指標庫!$H$8*IF(ISNUMBER($AF12),AQ12,0)+01_指標庫!$H$9*IF(ISNUMBER($AG12),AR12,0)+01_指標庫!$H$10*IF(ISNUMBER($AB12),AM12,0)+01_指標庫!$H$11*IF(ISNUMBER($AC12),AN12,0)+01_指標庫!$H$12*IF(ISNUMBER($AD12),AO12,0)+01_指標庫!$H$13*IF(ISNUMBER($AE12),AP12,0)+01_指標庫!$H$14*IF(ISNUMBER($I12),O12,0)+01_指標庫!$H$15*IF(ISNUMBER($AH12),AS12,0)+01_指標庫!$H$16*IF(ISNUMBER($K12),P12,0)+01_指標庫!$H$17*IF(ISNUMBER($AI12),AT12,0)+01_指標庫!$H$18*IF(ISNUMBER($AJ12),AU12,0)+01_指標庫!$H$19*IF(ISNUMBER($AK12),AV12,0)+01_指標庫!$H$20*IF(ISNUMBER($BB12),BB12,0)+01_指標庫!$H$21*IF(ISNUMBER($BC12),BC12,0))/AW12,1))</f>
        <v>75.6</v>
      </c>
      <c r="AY12" s="60"/>
      <c r="AZ12" s="60"/>
      <c r="BC12" s="0" t="str">
        <f aca="false">IF(OR(COUNT($AZ12)=0,COUNT($AZ11)=0),"",IF(OR($AY12/$AZ11-1&lt;=-0.03,$AZ12/$AZ11-1&lt;=-0.045,IF(COUNT($AZ5:$AZ12)=10,AVERAGE($AZ8:$AZ12)/AVERAGE($AZ5:$AZ12)-1&lt;-0.01,FALSE())),0,IF(OR($AZ12/$AZ11-1&lt;=-0.02,IF(COUNT($AZ5:$AZ12)=10,AVERAGE($AZ8:$AZ12)/AVERAGE($AZ5:$AZ12)-1&lt;0.005,FALSE())),50,100)))</f>
        <v/>
      </c>
    </row>
    <row r="13" customFormat="false" ht="15" hidden="false" customHeight="true" outlineLevel="0" collapsed="false">
      <c r="A13" s="47" t="n">
        <v>9</v>
      </c>
      <c r="B13" s="48" t="n">
        <v>42571</v>
      </c>
      <c r="C13" s="47" t="n">
        <v>2016</v>
      </c>
      <c r="D13" s="49" t="s">
        <v>238</v>
      </c>
      <c r="E13" s="50" t="n">
        <v>4657.2</v>
      </c>
      <c r="F13" s="51" t="n">
        <v>0.050374</v>
      </c>
      <c r="G13" s="51" t="n">
        <v>-0.013106</v>
      </c>
      <c r="H13" s="52" t="n">
        <v>0.8571</v>
      </c>
      <c r="I13" s="53" t="n">
        <v>540</v>
      </c>
      <c r="J13" s="47" t="s">
        <v>235</v>
      </c>
      <c r="K13" s="54" t="n">
        <v>11.77</v>
      </c>
      <c r="L13" s="55" t="n">
        <f aca="false">IF(COUNT(F13)=0,50,IF(F13&gt;=0,100,IF(F13&gt;=-0.02,50,0)))</f>
        <v>100</v>
      </c>
      <c r="M13" s="55" t="n">
        <f aca="false">IF(COUNT(G13)=0,50,IF(G13&gt;-0.06,100,IF(G13&gt;-0.15,50,0)))</f>
        <v>100</v>
      </c>
      <c r="N13" s="55" t="n">
        <f aca="false">IF(COUNT(H13)=0,50,IF(H13&gt;=0.6,100,IF(H13&gt;=0.4,50,0)))</f>
        <v>100</v>
      </c>
      <c r="O13" s="55" t="n">
        <f aca="false">IF(COUNT(I13)=0,50,IF(J13="proxy_vix",50,IF(I13&lt;350,100,IF(I13&lt;=450,50,0))))</f>
        <v>0</v>
      </c>
      <c r="P13" s="55" t="n">
        <f aca="false">IF(COUNT(K13)=0,50,IF(K13&lt;20,100,IF(K13&lt;=25,50,0)))</f>
        <v>100</v>
      </c>
      <c r="Q13" s="54"/>
      <c r="R13" s="47"/>
      <c r="S13" s="51" t="n">
        <f aca="false">$E13/$E12-1</f>
        <v>0.0117133869762431</v>
      </c>
      <c r="T13" s="56" t="n">
        <f aca="false">$K13/$K12-1</f>
        <v>-0.0167084377610695</v>
      </c>
      <c r="V13" s="57"/>
      <c r="W13" s="57"/>
      <c r="Y13" s="1" t="str">
        <f aca="false">IF(AX13&gt;=70,"EASY",IF(AX13&gt;40,"UNCERTAIN","HARD"))</f>
        <v>EASY</v>
      </c>
      <c r="AA13" s="58" t="str">
        <f aca="false">IF($A13&lt;200,"",AVERAGE($E5:$E13)/AVERAGE($E5:$E13)-1)</f>
        <v/>
      </c>
      <c r="AB13" s="59" t="n">
        <f aca="false">LOOKUP($B13,07_L1政策步階!$A$4:$A$14,07_L1政策步階!$C$4:$C$14)</f>
        <v>0</v>
      </c>
      <c r="AC13" s="57"/>
      <c r="AD13" s="57"/>
      <c r="AE13" s="57"/>
      <c r="AF13" s="57"/>
      <c r="AG13" s="57"/>
      <c r="AH13" s="57"/>
      <c r="AI13" s="57"/>
      <c r="AJ13" s="57"/>
      <c r="AK13" s="57"/>
      <c r="AL13" s="0" t="str">
        <f aca="false">IF(ISNUMBER($AA13),IF($AA13&gt;=0.005,100,IF($AA13&gt;=-0.015,50,0)),"")</f>
        <v/>
      </c>
      <c r="AM13" s="59" t="n">
        <f aca="false">IF(ISNUMBER($AB13),IF($AB13=1,100,IF($AB13=0,50,0)),"")</f>
        <v>50</v>
      </c>
      <c r="AN13" s="0" t="str">
        <f aca="false">IF(ISNUMBER($AC13),IF($AC13&gt;=0.001,100,IF($AC13&gt;=-0.003,50,0)),"")</f>
        <v/>
      </c>
      <c r="AO13" s="0" t="str">
        <f aca="false">IF(ISNUMBER($AD13),IF($AD13&gt;=0.04,100,IF($AD13&gt;=0,50,0)),"")</f>
        <v/>
      </c>
      <c r="AP13" s="0" t="str">
        <f aca="false">IF(ISNUMBER($AE13),IF($AE13&gt;=25,100,IF($AE13&gt;=-75,50,0)),"")</f>
        <v/>
      </c>
      <c r="AQ13" s="0" t="str">
        <f aca="false">IF(ISNUMBER($AF13),IF($AF13&gt;0,100,IF($AF13&gt;=-50,50,0)),"")</f>
        <v/>
      </c>
      <c r="AR13" s="0" t="str">
        <f aca="false">IF(ISNUMBER($AG13),IF($AG13=1,100,IF($AG13=0,50,0)),"")</f>
        <v/>
      </c>
      <c r="AS13" s="0" t="str">
        <f aca="false">IF(ISNUMBER($AH13),IF($AH13&lt;0,100,IF($AH13&lt;=20,50,0)),"")</f>
        <v/>
      </c>
      <c r="AT13" s="0" t="str">
        <f aca="false">IF(ISNUMBER($AI13),IF($AI13&lt;0.95,100,IF($AI13&lt;=1,50,0)),"")</f>
        <v/>
      </c>
      <c r="AU13" s="0" t="str">
        <f aca="false">IF(ISNUMBER($AJ13),IF($AJ13&lt;30,0,IF($AJ13&lt;40,50,IF($AJ13&lt;=90,100,50))),"")</f>
        <v/>
      </c>
      <c r="AV13" s="0" t="str">
        <f aca="false">IF(ISNUMBER($AK13),IF($AK13&gt;-0.2,100,IF($AK13&gt;=-0.4,50,0)),"")</f>
        <v/>
      </c>
      <c r="AW13" s="59" t="n">
        <f aca="false">01_指標庫!$H$4*ISNUMBER($F13)+01_指標庫!$H$5*ISNUMBER($AA13)+01_指標庫!$H$6*ISNUMBER($G13)+01_指標庫!$H$7*ISNUMBER($H13)+01_指標庫!$H$8*ISNUMBER($AF13)+01_指標庫!$H$9*ISNUMBER($AG13)+01_指標庫!$H$10*ISNUMBER($AB13)+01_指標庫!$H$11*ISNUMBER($AC13)+01_指標庫!$H$12*ISNUMBER($AD13)+01_指標庫!$H$13*ISNUMBER($AE13)+01_指標庫!$H$14*ISNUMBER($I13)+01_指標庫!$H$15*ISNUMBER($AH13)+01_指標庫!$H$16*ISNUMBER($K13)+01_指標庫!$H$17*ISNUMBER($AI13)+01_指標庫!$H$18*ISNUMBER($AJ13)+01_指標庫!$H$19*ISNUMBER($AK13)+01_指標庫!$H$20*ISNUMBER($BB13)+01_指標庫!$H$21*ISNUMBER($BC13)</f>
        <v>43</v>
      </c>
      <c r="AX13" s="59" t="n">
        <f aca="false">IF(AW13=0,50,ROUND((01_指標庫!$H$4*IF(ISNUMBER($F13),L13,0)+01_指標庫!$H$5*IF(ISNUMBER($AA13),AL13,0)+01_指標庫!$H$6*IF(ISNUMBER($G13),M13,0)+01_指標庫!$H$7*IF(ISNUMBER($H13),N13,0)+01_指標庫!$H$8*IF(ISNUMBER($AF13),AQ13,0)+01_指標庫!$H$9*IF(ISNUMBER($AG13),AR13,0)+01_指標庫!$H$10*IF(ISNUMBER($AB13),AM13,0)+01_指標庫!$H$11*IF(ISNUMBER($AC13),AN13,0)+01_指標庫!$H$12*IF(ISNUMBER($AD13),AO13,0)+01_指標庫!$H$13*IF(ISNUMBER($AE13),AP13,0)+01_指標庫!$H$14*IF(ISNUMBER($I13),O13,0)+01_指標庫!$H$15*IF(ISNUMBER($AH13),AS13,0)+01_指標庫!$H$16*IF(ISNUMBER($K13),P13,0)+01_指標庫!$H$17*IF(ISNUMBER($AI13),AT13,0)+01_指標庫!$H$18*IF(ISNUMBER($AJ13),AU13,0)+01_指標庫!$H$19*IF(ISNUMBER($AK13),AV13,0)+01_指標庫!$H$20*IF(ISNUMBER($BB13),BB13,0)+01_指標庫!$H$21*IF(ISNUMBER($BC13),BC13,0))/AW13,1))</f>
        <v>75.6</v>
      </c>
      <c r="AY13" s="60"/>
      <c r="AZ13" s="60"/>
      <c r="BC13" s="0" t="str">
        <f aca="false">IF(OR(COUNT($AZ13)=0,COUNT($AZ12)=0),"",IF(OR($AY13/$AZ12-1&lt;=-0.03,$AZ13/$AZ12-1&lt;=-0.045,IF(COUNT($AZ5:$AZ13)=10,AVERAGE($AZ9:$AZ13)/AVERAGE($AZ5:$AZ13)-1&lt;-0.01,FALSE())),0,IF(OR($AZ13/$AZ12-1&lt;=-0.02,IF(COUNT($AZ5:$AZ13)=10,AVERAGE($AZ9:$AZ13)/AVERAGE($AZ5:$AZ13)-1&lt;0.005,FALSE())),50,100)))</f>
        <v/>
      </c>
    </row>
    <row r="14" customFormat="false" ht="15" hidden="false" customHeight="true" outlineLevel="0" collapsed="false">
      <c r="A14" s="47" t="n">
        <v>10</v>
      </c>
      <c r="B14" s="48" t="n">
        <v>42572</v>
      </c>
      <c r="C14" s="47" t="n">
        <v>2016</v>
      </c>
      <c r="D14" s="49" t="s">
        <v>239</v>
      </c>
      <c r="E14" s="50" t="n">
        <v>4647.02</v>
      </c>
      <c r="F14" s="51" t="n">
        <v>0.047706</v>
      </c>
      <c r="G14" s="51" t="n">
        <v>-0.015264</v>
      </c>
      <c r="H14" s="52" t="n">
        <v>0.8571</v>
      </c>
      <c r="I14" s="53" t="n">
        <v>541</v>
      </c>
      <c r="J14" s="47" t="s">
        <v>235</v>
      </c>
      <c r="K14" s="54" t="n">
        <v>12.74</v>
      </c>
      <c r="L14" s="55" t="n">
        <f aca="false">IF(COUNT(F14)=0,50,IF(F14&gt;=0,100,IF(F14&gt;=-0.02,50,0)))</f>
        <v>100</v>
      </c>
      <c r="M14" s="55" t="n">
        <f aca="false">IF(COUNT(G14)=0,50,IF(G14&gt;-0.06,100,IF(G14&gt;-0.15,50,0)))</f>
        <v>100</v>
      </c>
      <c r="N14" s="55" t="n">
        <f aca="false">IF(COUNT(H14)=0,50,IF(H14&gt;=0.6,100,IF(H14&gt;=0.4,50,0)))</f>
        <v>100</v>
      </c>
      <c r="O14" s="55" t="n">
        <f aca="false">IF(COUNT(I14)=0,50,IF(J14="proxy_vix",50,IF(I14&lt;350,100,IF(I14&lt;=450,50,0))))</f>
        <v>0</v>
      </c>
      <c r="P14" s="55" t="n">
        <f aca="false">IF(COUNT(K14)=0,50,IF(K14&lt;20,100,IF(K14&lt;=25,50,0)))</f>
        <v>100</v>
      </c>
      <c r="Q14" s="54"/>
      <c r="R14" s="47"/>
      <c r="S14" s="51" t="n">
        <f aca="false">$E14/$E13-1</f>
        <v>-0.0021858627501502</v>
      </c>
      <c r="T14" s="56" t="n">
        <f aca="false">$K14/$K13-1</f>
        <v>0.0824129141886152</v>
      </c>
      <c r="V14" s="57"/>
      <c r="W14" s="57"/>
      <c r="Y14" s="1" t="str">
        <f aca="false">IF(AX14&gt;=70,"EASY",IF(AX14&gt;40,"UNCERTAIN","HARD"))</f>
        <v>EASY</v>
      </c>
      <c r="AA14" s="58" t="str">
        <f aca="false">IF($A14&lt;200,"",AVERAGE($E5:$E14)/AVERAGE($E5:$E14)-1)</f>
        <v/>
      </c>
      <c r="AB14" s="59" t="n">
        <f aca="false">LOOKUP($B14,07_L1政策步階!$A$4:$A$14,07_L1政策步階!$C$4:$C$14)</f>
        <v>0</v>
      </c>
      <c r="AC14" s="57"/>
      <c r="AD14" s="57"/>
      <c r="AE14" s="57"/>
      <c r="AF14" s="57"/>
      <c r="AG14" s="57"/>
      <c r="AH14" s="57"/>
      <c r="AI14" s="57"/>
      <c r="AJ14" s="57"/>
      <c r="AK14" s="57"/>
      <c r="AL14" s="0" t="str">
        <f aca="false">IF(ISNUMBER($AA14),IF($AA14&gt;=0.005,100,IF($AA14&gt;=-0.015,50,0)),"")</f>
        <v/>
      </c>
      <c r="AM14" s="59" t="n">
        <f aca="false">IF(ISNUMBER($AB14),IF($AB14=1,100,IF($AB14=0,50,0)),"")</f>
        <v>50</v>
      </c>
      <c r="AN14" s="0" t="str">
        <f aca="false">IF(ISNUMBER($AC14),IF($AC14&gt;=0.001,100,IF($AC14&gt;=-0.003,50,0)),"")</f>
        <v/>
      </c>
      <c r="AO14" s="0" t="str">
        <f aca="false">IF(ISNUMBER($AD14),IF($AD14&gt;=0.04,100,IF($AD14&gt;=0,50,0)),"")</f>
        <v/>
      </c>
      <c r="AP14" s="0" t="str">
        <f aca="false">IF(ISNUMBER($AE14),IF($AE14&gt;=25,100,IF($AE14&gt;=-75,50,0)),"")</f>
        <v/>
      </c>
      <c r="AQ14" s="0" t="str">
        <f aca="false">IF(ISNUMBER($AF14),IF($AF14&gt;0,100,IF($AF14&gt;=-50,50,0)),"")</f>
        <v/>
      </c>
      <c r="AR14" s="0" t="str">
        <f aca="false">IF(ISNUMBER($AG14),IF($AG14=1,100,IF($AG14=0,50,0)),"")</f>
        <v/>
      </c>
      <c r="AS14" s="0" t="str">
        <f aca="false">IF(ISNUMBER($AH14),IF($AH14&lt;0,100,IF($AH14&lt;=20,50,0)),"")</f>
        <v/>
      </c>
      <c r="AT14" s="0" t="str">
        <f aca="false">IF(ISNUMBER($AI14),IF($AI14&lt;0.95,100,IF($AI14&lt;=1,50,0)),"")</f>
        <v/>
      </c>
      <c r="AU14" s="0" t="str">
        <f aca="false">IF(ISNUMBER($AJ14),IF($AJ14&lt;30,0,IF($AJ14&lt;40,50,IF($AJ14&lt;=90,100,50))),"")</f>
        <v/>
      </c>
      <c r="AV14" s="0" t="str">
        <f aca="false">IF(ISNUMBER($AK14),IF($AK14&gt;-0.2,100,IF($AK14&gt;=-0.4,50,0)),"")</f>
        <v/>
      </c>
      <c r="AW14" s="59" t="n">
        <f aca="false">01_指標庫!$H$4*ISNUMBER($F14)+01_指標庫!$H$5*ISNUMBER($AA14)+01_指標庫!$H$6*ISNUMBER($G14)+01_指標庫!$H$7*ISNUMBER($H14)+01_指標庫!$H$8*ISNUMBER($AF14)+01_指標庫!$H$9*ISNUMBER($AG14)+01_指標庫!$H$10*ISNUMBER($AB14)+01_指標庫!$H$11*ISNUMBER($AC14)+01_指標庫!$H$12*ISNUMBER($AD14)+01_指標庫!$H$13*ISNUMBER($AE14)+01_指標庫!$H$14*ISNUMBER($I14)+01_指標庫!$H$15*ISNUMBER($AH14)+01_指標庫!$H$16*ISNUMBER($K14)+01_指標庫!$H$17*ISNUMBER($AI14)+01_指標庫!$H$18*ISNUMBER($AJ14)+01_指標庫!$H$19*ISNUMBER($AK14)+01_指標庫!$H$20*ISNUMBER($BB14)+01_指標庫!$H$21*ISNUMBER($BC14)</f>
        <v>49</v>
      </c>
      <c r="AX14" s="59" t="n">
        <f aca="false">IF(AW14=0,50,ROUND((01_指標庫!$H$4*IF(ISNUMBER($F14),L14,0)+01_指標庫!$H$5*IF(ISNUMBER($AA14),AL14,0)+01_指標庫!$H$6*IF(ISNUMBER($G14),M14,0)+01_指標庫!$H$7*IF(ISNUMBER($H14),N14,0)+01_指標庫!$H$8*IF(ISNUMBER($AF14),AQ14,0)+01_指標庫!$H$9*IF(ISNUMBER($AG14),AR14,0)+01_指標庫!$H$10*IF(ISNUMBER($AB14),AM14,0)+01_指標庫!$H$11*IF(ISNUMBER($AC14),AN14,0)+01_指標庫!$H$12*IF(ISNUMBER($AD14),AO14,0)+01_指標庫!$H$13*IF(ISNUMBER($AE14),AP14,0)+01_指標庫!$H$14*IF(ISNUMBER($I14),O14,0)+01_指標庫!$H$15*IF(ISNUMBER($AH14),AS14,0)+01_指標庫!$H$16*IF(ISNUMBER($K14),P14,0)+01_指標庫!$H$17*IF(ISNUMBER($AI14),AT14,0)+01_指標庫!$H$18*IF(ISNUMBER($AJ14),AU14,0)+01_指標庫!$H$19*IF(ISNUMBER($AK14),AV14,0)+01_指標庫!$H$20*IF(ISNUMBER($BB14),BB14,0)+01_指標庫!$H$21*IF(ISNUMBER($BC14),BC14,0))/AW14,1))</f>
        <v>72.4</v>
      </c>
      <c r="AY14" s="60"/>
      <c r="AZ14" s="60"/>
      <c r="BA14" s="58" t="n">
        <f aca="false">AVERAGE($E10:$E14)/AVERAGE($E5:$E14)-1</f>
        <v>0.00640118241312848</v>
      </c>
      <c r="BB14" s="59" t="n">
        <f aca="false">IF(ISNUMBER($BA14),IF(OR($S14&lt;=-0.03,$BA14&lt;-0.003),0,IF(OR($S14&lt;=-0.02,$BA14&lt;0.01),50,100)),"")</f>
        <v>50</v>
      </c>
      <c r="BC14" s="0" t="str">
        <f aca="false">IF(OR(COUNT($AZ14)=0,COUNT($AZ13)=0),"",IF(OR($AY14/$AZ13-1&lt;=-0.03,$AZ14/$AZ13-1&lt;=-0.045,IF(COUNT($AZ5:$AZ14)=10,AVERAGE($AZ10:$AZ14)/AVERAGE($AZ5:$AZ14)-1&lt;-0.01,FALSE())),0,IF(OR($AZ14/$AZ13-1&lt;=-0.02,IF(COUNT($AZ5:$AZ14)=10,AVERAGE($AZ10:$AZ14)/AVERAGE($AZ5:$AZ14)-1&lt;0.005,FALSE())),50,100)))</f>
        <v/>
      </c>
    </row>
    <row r="15" customFormat="false" ht="15" hidden="false" customHeight="true" outlineLevel="0" collapsed="false">
      <c r="A15" s="47" t="n">
        <v>11</v>
      </c>
      <c r="B15" s="48" t="n">
        <v>42573</v>
      </c>
      <c r="C15" s="47" t="n">
        <v>2016</v>
      </c>
      <c r="D15" s="49" t="s">
        <v>234</v>
      </c>
      <c r="E15" s="50" t="n">
        <v>4666.07</v>
      </c>
      <c r="F15" s="51" t="n">
        <v>0.051575</v>
      </c>
      <c r="G15" s="51" t="n">
        <v>-0.011227</v>
      </c>
      <c r="H15" s="52" t="n">
        <v>0.8571</v>
      </c>
      <c r="I15" s="53" t="n">
        <v>539</v>
      </c>
      <c r="J15" s="47" t="s">
        <v>235</v>
      </c>
      <c r="K15" s="54" t="n">
        <v>12.02</v>
      </c>
      <c r="L15" s="55" t="n">
        <f aca="false">IF(COUNT(F15)=0,50,IF(F15&gt;=0,100,IF(F15&gt;=-0.02,50,0)))</f>
        <v>100</v>
      </c>
      <c r="M15" s="55" t="n">
        <f aca="false">IF(COUNT(G15)=0,50,IF(G15&gt;-0.06,100,IF(G15&gt;-0.15,50,0)))</f>
        <v>100</v>
      </c>
      <c r="N15" s="55" t="n">
        <f aca="false">IF(COUNT(H15)=0,50,IF(H15&gt;=0.6,100,IF(H15&gt;=0.4,50,0)))</f>
        <v>100</v>
      </c>
      <c r="O15" s="55" t="n">
        <f aca="false">IF(COUNT(I15)=0,50,IF(J15="proxy_vix",50,IF(I15&lt;350,100,IF(I15&lt;=450,50,0))))</f>
        <v>0</v>
      </c>
      <c r="P15" s="55" t="n">
        <f aca="false">IF(COUNT(K15)=0,50,IF(K15&lt;20,100,IF(K15&lt;=25,50,0)))</f>
        <v>100</v>
      </c>
      <c r="Q15" s="54"/>
      <c r="R15" s="47"/>
      <c r="S15" s="51" t="n">
        <f aca="false">$E15/$E14-1</f>
        <v>0.00409940133677056</v>
      </c>
      <c r="T15" s="56" t="n">
        <f aca="false">$K15/$K14-1</f>
        <v>-0.0565149136577708</v>
      </c>
      <c r="V15" s="57"/>
      <c r="W15" s="57"/>
      <c r="Y15" s="1" t="str">
        <f aca="false">IF(AX15&gt;=70,"EASY",IF(AX15&gt;40,"UNCERTAIN","HARD"))</f>
        <v>EASY</v>
      </c>
      <c r="AA15" s="58" t="str">
        <f aca="false">IF($A15&lt;200,"",AVERAGE($E5:$E15)/AVERAGE($E5:$E15)-1)</f>
        <v/>
      </c>
      <c r="AB15" s="59" t="n">
        <f aca="false">LOOKUP($B15,07_L1政策步階!$A$4:$A$14,07_L1政策步階!$C$4:$C$14)</f>
        <v>0</v>
      </c>
      <c r="AC15" s="57"/>
      <c r="AD15" s="57"/>
      <c r="AE15" s="57"/>
      <c r="AF15" s="57"/>
      <c r="AG15" s="57"/>
      <c r="AH15" s="57"/>
      <c r="AI15" s="57"/>
      <c r="AJ15" s="57"/>
      <c r="AK15" s="57"/>
      <c r="AL15" s="0" t="str">
        <f aca="false">IF(ISNUMBER($AA15),IF($AA15&gt;=0.005,100,IF($AA15&gt;=-0.015,50,0)),"")</f>
        <v/>
      </c>
      <c r="AM15" s="59" t="n">
        <f aca="false">IF(ISNUMBER($AB15),IF($AB15=1,100,IF($AB15=0,50,0)),"")</f>
        <v>50</v>
      </c>
      <c r="AN15" s="0" t="str">
        <f aca="false">IF(ISNUMBER($AC15),IF($AC15&gt;=0.001,100,IF($AC15&gt;=-0.003,50,0)),"")</f>
        <v/>
      </c>
      <c r="AO15" s="0" t="str">
        <f aca="false">IF(ISNUMBER($AD15),IF($AD15&gt;=0.04,100,IF($AD15&gt;=0,50,0)),"")</f>
        <v/>
      </c>
      <c r="AP15" s="0" t="str">
        <f aca="false">IF(ISNUMBER($AE15),IF($AE15&gt;=25,100,IF($AE15&gt;=-75,50,0)),"")</f>
        <v/>
      </c>
      <c r="AQ15" s="0" t="str">
        <f aca="false">IF(ISNUMBER($AF15),IF($AF15&gt;0,100,IF($AF15&gt;=-50,50,0)),"")</f>
        <v/>
      </c>
      <c r="AR15" s="0" t="str">
        <f aca="false">IF(ISNUMBER($AG15),IF($AG15=1,100,IF($AG15=0,50,0)),"")</f>
        <v/>
      </c>
      <c r="AS15" s="0" t="str">
        <f aca="false">IF(ISNUMBER($AH15),IF($AH15&lt;0,100,IF($AH15&lt;=20,50,0)),"")</f>
        <v/>
      </c>
      <c r="AT15" s="0" t="str">
        <f aca="false">IF(ISNUMBER($AI15),IF($AI15&lt;0.95,100,IF($AI15&lt;=1,50,0)),"")</f>
        <v/>
      </c>
      <c r="AU15" s="0" t="str">
        <f aca="false">IF(ISNUMBER($AJ15),IF($AJ15&lt;30,0,IF($AJ15&lt;40,50,IF($AJ15&lt;=90,100,50))),"")</f>
        <v/>
      </c>
      <c r="AV15" s="0" t="str">
        <f aca="false">IF(ISNUMBER($AK15),IF($AK15&gt;-0.2,100,IF($AK15&gt;=-0.4,50,0)),"")</f>
        <v/>
      </c>
      <c r="AW15" s="59" t="n">
        <f aca="false">01_指標庫!$H$4*ISNUMBER($F15)+01_指標庫!$H$5*ISNUMBER($AA15)+01_指標庫!$H$6*ISNUMBER($G15)+01_指標庫!$H$7*ISNUMBER($H15)+01_指標庫!$H$8*ISNUMBER($AF15)+01_指標庫!$H$9*ISNUMBER($AG15)+01_指標庫!$H$10*ISNUMBER($AB15)+01_指標庫!$H$11*ISNUMBER($AC15)+01_指標庫!$H$12*ISNUMBER($AD15)+01_指標庫!$H$13*ISNUMBER($AE15)+01_指標庫!$H$14*ISNUMBER($I15)+01_指標庫!$H$15*ISNUMBER($AH15)+01_指標庫!$H$16*ISNUMBER($K15)+01_指標庫!$H$17*ISNUMBER($AI15)+01_指標庫!$H$18*ISNUMBER($AJ15)+01_指標庫!$H$19*ISNUMBER($AK15)+01_指標庫!$H$20*ISNUMBER($BB15)+01_指標庫!$H$21*ISNUMBER($BC15)</f>
        <v>49</v>
      </c>
      <c r="AX15" s="59" t="n">
        <f aca="false">IF(AW15=0,50,ROUND((01_指標庫!$H$4*IF(ISNUMBER($F15),L15,0)+01_指標庫!$H$5*IF(ISNUMBER($AA15),AL15,0)+01_指標庫!$H$6*IF(ISNUMBER($G15),M15,0)+01_指標庫!$H$7*IF(ISNUMBER($H15),N15,0)+01_指標庫!$H$8*IF(ISNUMBER($AF15),AQ15,0)+01_指標庫!$H$9*IF(ISNUMBER($AG15),AR15,0)+01_指標庫!$H$10*IF(ISNUMBER($AB15),AM15,0)+01_指標庫!$H$11*IF(ISNUMBER($AC15),AN15,0)+01_指標庫!$H$12*IF(ISNUMBER($AD15),AO15,0)+01_指標庫!$H$13*IF(ISNUMBER($AE15),AP15,0)+01_指標庫!$H$14*IF(ISNUMBER($I15),O15,0)+01_指標庫!$H$15*IF(ISNUMBER($AH15),AS15,0)+01_指標庫!$H$16*IF(ISNUMBER($K15),P15,0)+01_指標庫!$H$17*IF(ISNUMBER($AI15),AT15,0)+01_指標庫!$H$18*IF(ISNUMBER($AJ15),AU15,0)+01_指標庫!$H$19*IF(ISNUMBER($AK15),AV15,0)+01_指標庫!$H$20*IF(ISNUMBER($BB15),BB15,0)+01_指標庫!$H$21*IF(ISNUMBER($BC15),BC15,0))/AW15,1))</f>
        <v>72.4</v>
      </c>
      <c r="AY15" s="60"/>
      <c r="AZ15" s="60"/>
      <c r="BA15" s="58" t="n">
        <f aca="false">AVERAGE($E11:$E15)/AVERAGE($E6:$E15)-1</f>
        <v>0.00670259731071399</v>
      </c>
      <c r="BB15" s="59" t="n">
        <f aca="false">IF(ISNUMBER($BA15),IF(OR($S15&lt;=-0.03,$BA15&lt;-0.003),0,IF(OR($S15&lt;=-0.02,$BA15&lt;0.01),50,100)),"")</f>
        <v>50</v>
      </c>
      <c r="BC15" s="0" t="str">
        <f aca="false">IF(OR(COUNT($AZ15)=0,COUNT($AZ14)=0),"",IF(OR($AY15/$AZ14-1&lt;=-0.03,$AZ15/$AZ14-1&lt;=-0.045,IF(COUNT($AZ6:$AZ15)=10,AVERAGE($AZ11:$AZ15)/AVERAGE($AZ6:$AZ15)-1&lt;-0.01,FALSE())),0,IF(OR($AZ15/$AZ14-1&lt;=-0.02,IF(COUNT($AZ6:$AZ15)=10,AVERAGE($AZ11:$AZ15)/AVERAGE($AZ6:$AZ15)-1&lt;0.005,FALSE())),50,100)))</f>
        <v/>
      </c>
    </row>
    <row r="16" customFormat="false" ht="15" hidden="false" customHeight="true" outlineLevel="0" collapsed="false">
      <c r="A16" s="47" t="n">
        <v>12</v>
      </c>
      <c r="B16" s="48" t="n">
        <v>42576</v>
      </c>
      <c r="C16" s="47" t="n">
        <v>2016</v>
      </c>
      <c r="D16" s="49" t="s">
        <v>236</v>
      </c>
      <c r="E16" s="50" t="n">
        <v>4665.93</v>
      </c>
      <c r="F16" s="51" t="n">
        <v>0.051149</v>
      </c>
      <c r="G16" s="51" t="n">
        <v>-0.011256</v>
      </c>
      <c r="H16" s="52" t="n">
        <v>0.8571</v>
      </c>
      <c r="I16" s="53" t="n">
        <v>539</v>
      </c>
      <c r="J16" s="47" t="s">
        <v>235</v>
      </c>
      <c r="K16" s="54" t="n">
        <v>12.87</v>
      </c>
      <c r="L16" s="55" t="n">
        <f aca="false">IF(COUNT(F16)=0,50,IF(F16&gt;=0,100,IF(F16&gt;=-0.02,50,0)))</f>
        <v>100</v>
      </c>
      <c r="M16" s="55" t="n">
        <f aca="false">IF(COUNT(G16)=0,50,IF(G16&gt;-0.06,100,IF(G16&gt;-0.15,50,0)))</f>
        <v>100</v>
      </c>
      <c r="N16" s="55" t="n">
        <f aca="false">IF(COUNT(H16)=0,50,IF(H16&gt;=0.6,100,IF(H16&gt;=0.4,50,0)))</f>
        <v>100</v>
      </c>
      <c r="O16" s="55" t="n">
        <f aca="false">IF(COUNT(I16)=0,50,IF(J16="proxy_vix",50,IF(I16&lt;350,100,IF(I16&lt;=450,50,0))))</f>
        <v>0</v>
      </c>
      <c r="P16" s="55" t="n">
        <f aca="false">IF(COUNT(K16)=0,50,IF(K16&lt;20,100,IF(K16&lt;=25,50,0)))</f>
        <v>100</v>
      </c>
      <c r="Q16" s="54"/>
      <c r="R16" s="47"/>
      <c r="S16" s="51" t="n">
        <f aca="false">$E16/$E15-1</f>
        <v>-3.00038362046617E-005</v>
      </c>
      <c r="T16" s="56" t="n">
        <f aca="false">$K16/$K15-1</f>
        <v>0.0707154742096505</v>
      </c>
      <c r="V16" s="57"/>
      <c r="W16" s="57"/>
      <c r="Y16" s="1" t="str">
        <f aca="false">IF(AX16&gt;=70,"EASY",IF(AX16&gt;40,"UNCERTAIN","HARD"))</f>
        <v>EASY</v>
      </c>
      <c r="AA16" s="58" t="str">
        <f aca="false">IF($A16&lt;200,"",AVERAGE($E5:$E16)/AVERAGE($E5:$E16)-1)</f>
        <v/>
      </c>
      <c r="AB16" s="59" t="n">
        <f aca="false">LOOKUP($B16,07_L1政策步階!$A$4:$A$14,07_L1政策步階!$C$4:$C$14)</f>
        <v>0</v>
      </c>
      <c r="AC16" s="57"/>
      <c r="AD16" s="57"/>
      <c r="AE16" s="57"/>
      <c r="AF16" s="57"/>
      <c r="AG16" s="57"/>
      <c r="AH16" s="57"/>
      <c r="AI16" s="57"/>
      <c r="AJ16" s="57"/>
      <c r="AK16" s="57"/>
      <c r="AL16" s="0" t="str">
        <f aca="false">IF(ISNUMBER($AA16),IF($AA16&gt;=0.005,100,IF($AA16&gt;=-0.015,50,0)),"")</f>
        <v/>
      </c>
      <c r="AM16" s="59" t="n">
        <f aca="false">IF(ISNUMBER($AB16),IF($AB16=1,100,IF($AB16=0,50,0)),"")</f>
        <v>50</v>
      </c>
      <c r="AN16" s="0" t="str">
        <f aca="false">IF(ISNUMBER($AC16),IF($AC16&gt;=0.001,100,IF($AC16&gt;=-0.003,50,0)),"")</f>
        <v/>
      </c>
      <c r="AO16" s="0" t="str">
        <f aca="false">IF(ISNUMBER($AD16),IF($AD16&gt;=0.04,100,IF($AD16&gt;=0,50,0)),"")</f>
        <v/>
      </c>
      <c r="AP16" s="0" t="str">
        <f aca="false">IF(ISNUMBER($AE16),IF($AE16&gt;=25,100,IF($AE16&gt;=-75,50,0)),"")</f>
        <v/>
      </c>
      <c r="AQ16" s="0" t="str">
        <f aca="false">IF(ISNUMBER($AF16),IF($AF16&gt;0,100,IF($AF16&gt;=-50,50,0)),"")</f>
        <v/>
      </c>
      <c r="AR16" s="0" t="str">
        <f aca="false">IF(ISNUMBER($AG16),IF($AG16=1,100,IF($AG16=0,50,0)),"")</f>
        <v/>
      </c>
      <c r="AS16" s="0" t="str">
        <f aca="false">IF(ISNUMBER($AH16),IF($AH16&lt;0,100,IF($AH16&lt;=20,50,0)),"")</f>
        <v/>
      </c>
      <c r="AT16" s="0" t="str">
        <f aca="false">IF(ISNUMBER($AI16),IF($AI16&lt;0.95,100,IF($AI16&lt;=1,50,0)),"")</f>
        <v/>
      </c>
      <c r="AU16" s="0" t="str">
        <f aca="false">IF(ISNUMBER($AJ16),IF($AJ16&lt;30,0,IF($AJ16&lt;40,50,IF($AJ16&lt;=90,100,50))),"")</f>
        <v/>
      </c>
      <c r="AV16" s="0" t="str">
        <f aca="false">IF(ISNUMBER($AK16),IF($AK16&gt;-0.2,100,IF($AK16&gt;=-0.4,50,0)),"")</f>
        <v/>
      </c>
      <c r="AW16" s="59" t="n">
        <f aca="false">01_指標庫!$H$4*ISNUMBER($F16)+01_指標庫!$H$5*ISNUMBER($AA16)+01_指標庫!$H$6*ISNUMBER($G16)+01_指標庫!$H$7*ISNUMBER($H16)+01_指標庫!$H$8*ISNUMBER($AF16)+01_指標庫!$H$9*ISNUMBER($AG16)+01_指標庫!$H$10*ISNUMBER($AB16)+01_指標庫!$H$11*ISNUMBER($AC16)+01_指標庫!$H$12*ISNUMBER($AD16)+01_指標庫!$H$13*ISNUMBER($AE16)+01_指標庫!$H$14*ISNUMBER($I16)+01_指標庫!$H$15*ISNUMBER($AH16)+01_指標庫!$H$16*ISNUMBER($K16)+01_指標庫!$H$17*ISNUMBER($AI16)+01_指標庫!$H$18*ISNUMBER($AJ16)+01_指標庫!$H$19*ISNUMBER($AK16)+01_指標庫!$H$20*ISNUMBER($BB16)+01_指標庫!$H$21*ISNUMBER($BC16)</f>
        <v>49</v>
      </c>
      <c r="AX16" s="59" t="n">
        <f aca="false">IF(AW16=0,50,ROUND((01_指標庫!$H$4*IF(ISNUMBER($F16),L16,0)+01_指標庫!$H$5*IF(ISNUMBER($AA16),AL16,0)+01_指標庫!$H$6*IF(ISNUMBER($G16),M16,0)+01_指標庫!$H$7*IF(ISNUMBER($H16),N16,0)+01_指標庫!$H$8*IF(ISNUMBER($AF16),AQ16,0)+01_指標庫!$H$9*IF(ISNUMBER($AG16),AR16,0)+01_指標庫!$H$10*IF(ISNUMBER($AB16),AM16,0)+01_指標庫!$H$11*IF(ISNUMBER($AC16),AN16,0)+01_指標庫!$H$12*IF(ISNUMBER($AD16),AO16,0)+01_指標庫!$H$13*IF(ISNUMBER($AE16),AP16,0)+01_指標庫!$H$14*IF(ISNUMBER($I16),O16,0)+01_指標庫!$H$15*IF(ISNUMBER($AH16),AS16,0)+01_指標庫!$H$16*IF(ISNUMBER($K16),P16,0)+01_指標庫!$H$17*IF(ISNUMBER($AI16),AT16,0)+01_指標庫!$H$18*IF(ISNUMBER($AJ16),AU16,0)+01_指標庫!$H$19*IF(ISNUMBER($AK16),AV16,0)+01_指標庫!$H$20*IF(ISNUMBER($BB16),BB16,0)+01_指標庫!$H$21*IF(ISNUMBER($BC16),BC16,0))/AW16,1))</f>
        <v>72.4</v>
      </c>
      <c r="AY16" s="60"/>
      <c r="AZ16" s="60"/>
      <c r="BA16" s="58" t="n">
        <f aca="false">AVERAGE($E12:$E16)/AVERAGE($E7:$E16)-1</f>
        <v>0.00628116550996682</v>
      </c>
      <c r="BB16" s="59" t="n">
        <f aca="false">IF(ISNUMBER($BA16),IF(OR($S16&lt;=-0.03,$BA16&lt;-0.003),0,IF(OR($S16&lt;=-0.02,$BA16&lt;0.01),50,100)),"")</f>
        <v>50</v>
      </c>
      <c r="BC16" s="0" t="str">
        <f aca="false">IF(OR(COUNT($AZ16)=0,COUNT($AZ15)=0),"",IF(OR($AY16/$AZ15-1&lt;=-0.03,$AZ16/$AZ15-1&lt;=-0.045,IF(COUNT($AZ7:$AZ16)=10,AVERAGE($AZ12:$AZ16)/AVERAGE($AZ7:$AZ16)-1&lt;-0.01,FALSE())),0,IF(OR($AZ16/$AZ15-1&lt;=-0.02,IF(COUNT($AZ7:$AZ16)=10,AVERAGE($AZ12:$AZ16)/AVERAGE($AZ7:$AZ16)-1&lt;0.005,FALSE())),50,100)))</f>
        <v/>
      </c>
    </row>
    <row r="17" customFormat="false" ht="15" hidden="false" customHeight="true" outlineLevel="0" collapsed="false">
      <c r="A17" s="47" t="n">
        <v>13</v>
      </c>
      <c r="B17" s="48" t="n">
        <v>42577</v>
      </c>
      <c r="C17" s="47" t="n">
        <v>2016</v>
      </c>
      <c r="D17" s="49" t="s">
        <v>237</v>
      </c>
      <c r="E17" s="50" t="n">
        <v>4672.11</v>
      </c>
      <c r="F17" s="51" t="n">
        <v>0.05216</v>
      </c>
      <c r="G17" s="51" t="n">
        <v>-0.009947</v>
      </c>
      <c r="H17" s="52" t="n">
        <v>0.8776</v>
      </c>
      <c r="I17" s="53" t="n">
        <v>545</v>
      </c>
      <c r="J17" s="47" t="s">
        <v>235</v>
      </c>
      <c r="K17" s="54" t="n">
        <v>13.05</v>
      </c>
      <c r="L17" s="55" t="n">
        <f aca="false">IF(COUNT(F17)=0,50,IF(F17&gt;=0,100,IF(F17&gt;=-0.02,50,0)))</f>
        <v>100</v>
      </c>
      <c r="M17" s="55" t="n">
        <f aca="false">IF(COUNT(G17)=0,50,IF(G17&gt;-0.06,100,IF(G17&gt;-0.15,50,0)))</f>
        <v>100</v>
      </c>
      <c r="N17" s="55" t="n">
        <f aca="false">IF(COUNT(H17)=0,50,IF(H17&gt;=0.6,100,IF(H17&gt;=0.4,50,0)))</f>
        <v>100</v>
      </c>
      <c r="O17" s="55" t="n">
        <f aca="false">IF(COUNT(I17)=0,50,IF(J17="proxy_vix",50,IF(I17&lt;350,100,IF(I17&lt;=450,50,0))))</f>
        <v>0</v>
      </c>
      <c r="P17" s="55" t="n">
        <f aca="false">IF(COUNT(K17)=0,50,IF(K17&lt;20,100,IF(K17&lt;=25,50,0)))</f>
        <v>100</v>
      </c>
      <c r="Q17" s="54"/>
      <c r="R17" s="47"/>
      <c r="S17" s="51" t="n">
        <f aca="false">$E17/$E16-1</f>
        <v>0.00132449479524976</v>
      </c>
      <c r="T17" s="56" t="n">
        <f aca="false">$K17/$K16-1</f>
        <v>0.0139860139860142</v>
      </c>
      <c r="V17" s="57"/>
      <c r="W17" s="57"/>
      <c r="Y17" s="1" t="str">
        <f aca="false">IF(AX17&gt;=70,"EASY",IF(AX17&gt;40,"UNCERTAIN","HARD"))</f>
        <v>EASY</v>
      </c>
      <c r="AA17" s="58" t="str">
        <f aca="false">IF($A17&lt;200,"",AVERAGE($E5:$E17)/AVERAGE($E5:$E17)-1)</f>
        <v/>
      </c>
      <c r="AB17" s="59" t="n">
        <f aca="false">LOOKUP($B17,07_L1政策步階!$A$4:$A$14,07_L1政策步階!$C$4:$C$14)</f>
        <v>0</v>
      </c>
      <c r="AC17" s="57"/>
      <c r="AD17" s="57"/>
      <c r="AE17" s="57"/>
      <c r="AF17" s="57"/>
      <c r="AG17" s="57"/>
      <c r="AH17" s="57"/>
      <c r="AI17" s="57"/>
      <c r="AJ17" s="57"/>
      <c r="AK17" s="57"/>
      <c r="AL17" s="0" t="str">
        <f aca="false">IF(ISNUMBER($AA17),IF($AA17&gt;=0.005,100,IF($AA17&gt;=-0.015,50,0)),"")</f>
        <v/>
      </c>
      <c r="AM17" s="59" t="n">
        <f aca="false">IF(ISNUMBER($AB17),IF($AB17=1,100,IF($AB17=0,50,0)),"")</f>
        <v>50</v>
      </c>
      <c r="AN17" s="0" t="str">
        <f aca="false">IF(ISNUMBER($AC17),IF($AC17&gt;=0.001,100,IF($AC17&gt;=-0.003,50,0)),"")</f>
        <v/>
      </c>
      <c r="AO17" s="0" t="str">
        <f aca="false">IF(ISNUMBER($AD17),IF($AD17&gt;=0.04,100,IF($AD17&gt;=0,50,0)),"")</f>
        <v/>
      </c>
      <c r="AP17" s="0" t="str">
        <f aca="false">IF(ISNUMBER($AE17),IF($AE17&gt;=25,100,IF($AE17&gt;=-75,50,0)),"")</f>
        <v/>
      </c>
      <c r="AQ17" s="0" t="str">
        <f aca="false">IF(ISNUMBER($AF17),IF($AF17&gt;0,100,IF($AF17&gt;=-50,50,0)),"")</f>
        <v/>
      </c>
      <c r="AR17" s="0" t="str">
        <f aca="false">IF(ISNUMBER($AG17),IF($AG17=1,100,IF($AG17=0,50,0)),"")</f>
        <v/>
      </c>
      <c r="AS17" s="0" t="str">
        <f aca="false">IF(ISNUMBER($AH17),IF($AH17&lt;0,100,IF($AH17&lt;=20,50,0)),"")</f>
        <v/>
      </c>
      <c r="AT17" s="0" t="str">
        <f aca="false">IF(ISNUMBER($AI17),IF($AI17&lt;0.95,100,IF($AI17&lt;=1,50,0)),"")</f>
        <v/>
      </c>
      <c r="AU17" s="0" t="str">
        <f aca="false">IF(ISNUMBER($AJ17),IF($AJ17&lt;30,0,IF($AJ17&lt;40,50,IF($AJ17&lt;=90,100,50))),"")</f>
        <v/>
      </c>
      <c r="AV17" s="0" t="str">
        <f aca="false">IF(ISNUMBER($AK17),IF($AK17&gt;-0.2,100,IF($AK17&gt;=-0.4,50,0)),"")</f>
        <v/>
      </c>
      <c r="AW17" s="59" t="n">
        <f aca="false">01_指標庫!$H$4*ISNUMBER($F17)+01_指標庫!$H$5*ISNUMBER($AA17)+01_指標庫!$H$6*ISNUMBER($G17)+01_指標庫!$H$7*ISNUMBER($H17)+01_指標庫!$H$8*ISNUMBER($AF17)+01_指標庫!$H$9*ISNUMBER($AG17)+01_指標庫!$H$10*ISNUMBER($AB17)+01_指標庫!$H$11*ISNUMBER($AC17)+01_指標庫!$H$12*ISNUMBER($AD17)+01_指標庫!$H$13*ISNUMBER($AE17)+01_指標庫!$H$14*ISNUMBER($I17)+01_指標庫!$H$15*ISNUMBER($AH17)+01_指標庫!$H$16*ISNUMBER($K17)+01_指標庫!$H$17*ISNUMBER($AI17)+01_指標庫!$H$18*ISNUMBER($AJ17)+01_指標庫!$H$19*ISNUMBER($AK17)+01_指標庫!$H$20*ISNUMBER($BB17)+01_指標庫!$H$21*ISNUMBER($BC17)</f>
        <v>49</v>
      </c>
      <c r="AX17" s="59" t="n">
        <f aca="false">IF(AW17=0,50,ROUND((01_指標庫!$H$4*IF(ISNUMBER($F17),L17,0)+01_指標庫!$H$5*IF(ISNUMBER($AA17),AL17,0)+01_指標庫!$H$6*IF(ISNUMBER($G17),M17,0)+01_指標庫!$H$7*IF(ISNUMBER($H17),N17,0)+01_指標庫!$H$8*IF(ISNUMBER($AF17),AQ17,0)+01_指標庫!$H$9*IF(ISNUMBER($AG17),AR17,0)+01_指標庫!$H$10*IF(ISNUMBER($AB17),AM17,0)+01_指標庫!$H$11*IF(ISNUMBER($AC17),AN17,0)+01_指標庫!$H$12*IF(ISNUMBER($AD17),AO17,0)+01_指標庫!$H$13*IF(ISNUMBER($AE17),AP17,0)+01_指標庫!$H$14*IF(ISNUMBER($I17),O17,0)+01_指標庫!$H$15*IF(ISNUMBER($AH17),AS17,0)+01_指標庫!$H$16*IF(ISNUMBER($K17),P17,0)+01_指標庫!$H$17*IF(ISNUMBER($AI17),AT17,0)+01_指標庫!$H$18*IF(ISNUMBER($AJ17),AU17,0)+01_指標庫!$H$19*IF(ISNUMBER($AK17),AV17,0)+01_指標庫!$H$20*IF(ISNUMBER($BB17),BB17,0)+01_指標庫!$H$21*IF(ISNUMBER($BC17),BC17,0))/AW17,1))</f>
        <v>72.4</v>
      </c>
      <c r="AY17" s="60"/>
      <c r="AZ17" s="60"/>
      <c r="BA17" s="58" t="n">
        <f aca="false">AVERAGE($E13:$E17)/AVERAGE($E8:$E17)-1</f>
        <v>0.00720085698149098</v>
      </c>
      <c r="BB17" s="59" t="n">
        <f aca="false">IF(ISNUMBER($BA17),IF(OR($S17&lt;=-0.03,$BA17&lt;-0.003),0,IF(OR($S17&lt;=-0.02,$BA17&lt;0.01),50,100)),"")</f>
        <v>50</v>
      </c>
      <c r="BC17" s="0" t="str">
        <f aca="false">IF(OR(COUNT($AZ17)=0,COUNT($AZ16)=0),"",IF(OR($AY17/$AZ16-1&lt;=-0.03,$AZ17/$AZ16-1&lt;=-0.045,IF(COUNT($AZ8:$AZ17)=10,AVERAGE($AZ13:$AZ17)/AVERAGE($AZ8:$AZ17)-1&lt;-0.01,FALSE())),0,IF(OR($AZ17/$AZ16-1&lt;=-0.02,IF(COUNT($AZ8:$AZ17)=10,AVERAGE($AZ13:$AZ17)/AVERAGE($AZ8:$AZ17)-1&lt;0.005,FALSE())),50,100)))</f>
        <v/>
      </c>
    </row>
    <row r="18" customFormat="false" ht="15" hidden="false" customHeight="true" outlineLevel="0" collapsed="false">
      <c r="A18" s="47" t="n">
        <v>14</v>
      </c>
      <c r="B18" s="48" t="n">
        <v>42578</v>
      </c>
      <c r="C18" s="47" t="n">
        <v>2016</v>
      </c>
      <c r="D18" s="49" t="s">
        <v>238</v>
      </c>
      <c r="E18" s="50" t="n">
        <v>4702.88</v>
      </c>
      <c r="F18" s="51" t="n">
        <v>0.058692</v>
      </c>
      <c r="G18" s="51" t="n">
        <v>-0.003427</v>
      </c>
      <c r="H18" s="52" t="n">
        <v>0.8571</v>
      </c>
      <c r="I18" s="53" t="n">
        <v>551</v>
      </c>
      <c r="J18" s="47" t="s">
        <v>235</v>
      </c>
      <c r="K18" s="54" t="n">
        <v>12.83</v>
      </c>
      <c r="L18" s="55" t="n">
        <f aca="false">IF(COUNT(F18)=0,50,IF(F18&gt;=0,100,IF(F18&gt;=-0.02,50,0)))</f>
        <v>100</v>
      </c>
      <c r="M18" s="55" t="n">
        <f aca="false">IF(COUNT(G18)=0,50,IF(G18&gt;-0.06,100,IF(G18&gt;-0.15,50,0)))</f>
        <v>100</v>
      </c>
      <c r="N18" s="55" t="n">
        <f aca="false">IF(COUNT(H18)=0,50,IF(H18&gt;=0.6,100,IF(H18&gt;=0.4,50,0)))</f>
        <v>100</v>
      </c>
      <c r="O18" s="55" t="n">
        <f aca="false">IF(COUNT(I18)=0,50,IF(J18="proxy_vix",50,IF(I18&lt;350,100,IF(I18&lt;=450,50,0))))</f>
        <v>0</v>
      </c>
      <c r="P18" s="55" t="n">
        <f aca="false">IF(COUNT(K18)=0,50,IF(K18&lt;20,100,IF(K18&lt;=25,50,0)))</f>
        <v>100</v>
      </c>
      <c r="Q18" s="54"/>
      <c r="R18" s="47"/>
      <c r="S18" s="51" t="n">
        <f aca="false">$E18/$E17-1</f>
        <v>0.00658588945893834</v>
      </c>
      <c r="T18" s="56" t="n">
        <f aca="false">$K18/$K17-1</f>
        <v>-0.0168582375478927</v>
      </c>
      <c r="V18" s="57"/>
      <c r="W18" s="57"/>
      <c r="Y18" s="1" t="str">
        <f aca="false">IF(AX18&gt;=70,"EASY",IF(AX18&gt;40,"UNCERTAIN","HARD"))</f>
        <v>EASY</v>
      </c>
      <c r="AA18" s="58" t="str">
        <f aca="false">IF($A18&lt;200,"",AVERAGE($E5:$E18)/AVERAGE($E5:$E18)-1)</f>
        <v/>
      </c>
      <c r="AB18" s="59" t="n">
        <f aca="false">LOOKUP($B18,07_L1政策步階!$A$4:$A$14,07_L1政策步階!$C$4:$C$14)</f>
        <v>0</v>
      </c>
      <c r="AC18" s="57"/>
      <c r="AD18" s="57"/>
      <c r="AE18" s="57"/>
      <c r="AF18" s="57"/>
      <c r="AG18" s="57"/>
      <c r="AH18" s="57"/>
      <c r="AI18" s="57"/>
      <c r="AJ18" s="57"/>
      <c r="AK18" s="57"/>
      <c r="AL18" s="0" t="str">
        <f aca="false">IF(ISNUMBER($AA18),IF($AA18&gt;=0.005,100,IF($AA18&gt;=-0.015,50,0)),"")</f>
        <v/>
      </c>
      <c r="AM18" s="59" t="n">
        <f aca="false">IF(ISNUMBER($AB18),IF($AB18=1,100,IF($AB18=0,50,0)),"")</f>
        <v>50</v>
      </c>
      <c r="AN18" s="0" t="str">
        <f aca="false">IF(ISNUMBER($AC18),IF($AC18&gt;=0.001,100,IF($AC18&gt;=-0.003,50,0)),"")</f>
        <v/>
      </c>
      <c r="AO18" s="0" t="str">
        <f aca="false">IF(ISNUMBER($AD18),IF($AD18&gt;=0.04,100,IF($AD18&gt;=0,50,0)),"")</f>
        <v/>
      </c>
      <c r="AP18" s="0" t="str">
        <f aca="false">IF(ISNUMBER($AE18),IF($AE18&gt;=25,100,IF($AE18&gt;=-75,50,0)),"")</f>
        <v/>
      </c>
      <c r="AQ18" s="0" t="str">
        <f aca="false">IF(ISNUMBER($AF18),IF($AF18&gt;0,100,IF($AF18&gt;=-50,50,0)),"")</f>
        <v/>
      </c>
      <c r="AR18" s="0" t="str">
        <f aca="false">IF(ISNUMBER($AG18),IF($AG18=1,100,IF($AG18=0,50,0)),"")</f>
        <v/>
      </c>
      <c r="AS18" s="0" t="str">
        <f aca="false">IF(ISNUMBER($AH18),IF($AH18&lt;0,100,IF($AH18&lt;=20,50,0)),"")</f>
        <v/>
      </c>
      <c r="AT18" s="0" t="str">
        <f aca="false">IF(ISNUMBER($AI18),IF($AI18&lt;0.95,100,IF($AI18&lt;=1,50,0)),"")</f>
        <v/>
      </c>
      <c r="AU18" s="0" t="str">
        <f aca="false">IF(ISNUMBER($AJ18),IF($AJ18&lt;30,0,IF($AJ18&lt;40,50,IF($AJ18&lt;=90,100,50))),"")</f>
        <v/>
      </c>
      <c r="AV18" s="0" t="str">
        <f aca="false">IF(ISNUMBER($AK18),IF($AK18&gt;-0.2,100,IF($AK18&gt;=-0.4,50,0)),"")</f>
        <v/>
      </c>
      <c r="AW18" s="59" t="n">
        <f aca="false">01_指標庫!$H$4*ISNUMBER($F18)+01_指標庫!$H$5*ISNUMBER($AA18)+01_指標庫!$H$6*ISNUMBER($G18)+01_指標庫!$H$7*ISNUMBER($H18)+01_指標庫!$H$8*ISNUMBER($AF18)+01_指標庫!$H$9*ISNUMBER($AG18)+01_指標庫!$H$10*ISNUMBER($AB18)+01_指標庫!$H$11*ISNUMBER($AC18)+01_指標庫!$H$12*ISNUMBER($AD18)+01_指標庫!$H$13*ISNUMBER($AE18)+01_指標庫!$H$14*ISNUMBER($I18)+01_指標庫!$H$15*ISNUMBER($AH18)+01_指標庫!$H$16*ISNUMBER($K18)+01_指標庫!$H$17*ISNUMBER($AI18)+01_指標庫!$H$18*ISNUMBER($AJ18)+01_指標庫!$H$19*ISNUMBER($AK18)+01_指標庫!$H$20*ISNUMBER($BB18)+01_指標庫!$H$21*ISNUMBER($BC18)</f>
        <v>49</v>
      </c>
      <c r="AX18" s="59" t="n">
        <f aca="false">IF(AW18=0,50,ROUND((01_指標庫!$H$4*IF(ISNUMBER($F18),L18,0)+01_指標庫!$H$5*IF(ISNUMBER($AA18),AL18,0)+01_指標庫!$H$6*IF(ISNUMBER($G18),M18,0)+01_指標庫!$H$7*IF(ISNUMBER($H18),N18,0)+01_指標庫!$H$8*IF(ISNUMBER($AF18),AQ18,0)+01_指標庫!$H$9*IF(ISNUMBER($AG18),AR18,0)+01_指標庫!$H$10*IF(ISNUMBER($AB18),AM18,0)+01_指標庫!$H$11*IF(ISNUMBER($AC18),AN18,0)+01_指標庫!$H$12*IF(ISNUMBER($AD18),AO18,0)+01_指標庫!$H$13*IF(ISNUMBER($AE18),AP18,0)+01_指標庫!$H$14*IF(ISNUMBER($I18),O18,0)+01_指標庫!$H$15*IF(ISNUMBER($AH18),AS18,0)+01_指標庫!$H$16*IF(ISNUMBER($K18),P18,0)+01_指標庫!$H$17*IF(ISNUMBER($AI18),AT18,0)+01_指標庫!$H$18*IF(ISNUMBER($AJ18),AU18,0)+01_指標庫!$H$19*IF(ISNUMBER($AK18),AV18,0)+01_指標庫!$H$20*IF(ISNUMBER($BB18),BB18,0)+01_指標庫!$H$21*IF(ISNUMBER($BC18),BC18,0))/AW18,1))</f>
        <v>72.4</v>
      </c>
      <c r="AY18" s="60"/>
      <c r="AZ18" s="60"/>
      <c r="BA18" s="58" t="n">
        <f aca="false">AVERAGE($E14:$E18)/AVERAGE($E9:$E18)-1</f>
        <v>0.00619403198889135</v>
      </c>
      <c r="BB18" s="59" t="n">
        <f aca="false">IF(ISNUMBER($BA18),IF(OR($S18&lt;=-0.03,$BA18&lt;-0.003),0,IF(OR($S18&lt;=-0.02,$BA18&lt;0.01),50,100)),"")</f>
        <v>50</v>
      </c>
      <c r="BC18" s="0" t="str">
        <f aca="false">IF(OR(COUNT($AZ18)=0,COUNT($AZ17)=0),"",IF(OR($AY18/$AZ17-1&lt;=-0.03,$AZ18/$AZ17-1&lt;=-0.045,IF(COUNT($AZ9:$AZ18)=10,AVERAGE($AZ14:$AZ18)/AVERAGE($AZ9:$AZ18)-1&lt;-0.01,FALSE())),0,IF(OR($AZ18/$AZ17-1&lt;=-0.02,IF(COUNT($AZ9:$AZ18)=10,AVERAGE($AZ14:$AZ18)/AVERAGE($AZ9:$AZ18)-1&lt;0.005,FALSE())),50,100)))</f>
        <v/>
      </c>
    </row>
    <row r="19" customFormat="false" ht="15" hidden="false" customHeight="true" outlineLevel="0" collapsed="false">
      <c r="A19" s="47" t="n">
        <v>15</v>
      </c>
      <c r="B19" s="48" t="n">
        <v>42579</v>
      </c>
      <c r="C19" s="47" t="n">
        <v>2016</v>
      </c>
      <c r="D19" s="49" t="s">
        <v>239</v>
      </c>
      <c r="E19" s="50" t="n">
        <v>4721.41</v>
      </c>
      <c r="F19" s="51" t="n">
        <v>0.062459</v>
      </c>
      <c r="G19" s="51" t="n">
        <v>0</v>
      </c>
      <c r="H19" s="52" t="n">
        <v>0.8776</v>
      </c>
      <c r="I19" s="53" t="n">
        <v>554</v>
      </c>
      <c r="J19" s="47" t="s">
        <v>235</v>
      </c>
      <c r="K19" s="54" t="n">
        <v>12.72</v>
      </c>
      <c r="L19" s="55" t="n">
        <f aca="false">IF(COUNT(F19)=0,50,IF(F19&gt;=0,100,IF(F19&gt;=-0.02,50,0)))</f>
        <v>100</v>
      </c>
      <c r="M19" s="55" t="n">
        <f aca="false">IF(COUNT(G19)=0,50,IF(G19&gt;-0.06,100,IF(G19&gt;-0.15,50,0)))</f>
        <v>100</v>
      </c>
      <c r="N19" s="55" t="n">
        <f aca="false">IF(COUNT(H19)=0,50,IF(H19&gt;=0.6,100,IF(H19&gt;=0.4,50,0)))</f>
        <v>100</v>
      </c>
      <c r="O19" s="55" t="n">
        <f aca="false">IF(COUNT(I19)=0,50,IF(J19="proxy_vix",50,IF(I19&lt;350,100,IF(I19&lt;=450,50,0))))</f>
        <v>0</v>
      </c>
      <c r="P19" s="55" t="n">
        <f aca="false">IF(COUNT(K19)=0,50,IF(K19&lt;20,100,IF(K19&lt;=25,50,0)))</f>
        <v>100</v>
      </c>
      <c r="Q19" s="54"/>
      <c r="R19" s="47"/>
      <c r="S19" s="51" t="n">
        <f aca="false">$E19/$E18-1</f>
        <v>0.00394013880855981</v>
      </c>
      <c r="T19" s="56" t="n">
        <f aca="false">$K19/$K18-1</f>
        <v>-0.00857365549493372</v>
      </c>
      <c r="V19" s="57"/>
      <c r="W19" s="57"/>
      <c r="Y19" s="1" t="str">
        <f aca="false">IF(AX19&gt;=70,"EASY",IF(AX19&gt;40,"UNCERTAIN","HARD"))</f>
        <v>EASY</v>
      </c>
      <c r="AA19" s="58" t="str">
        <f aca="false">IF($A19&lt;200,"",AVERAGE($E5:$E19)/AVERAGE($E5:$E19)-1)</f>
        <v/>
      </c>
      <c r="AB19" s="59" t="n">
        <f aca="false">LOOKUP($B19,07_L1政策步階!$A$4:$A$14,07_L1政策步階!$C$4:$C$14)</f>
        <v>0</v>
      </c>
      <c r="AC19" s="57"/>
      <c r="AD19" s="57"/>
      <c r="AE19" s="57"/>
      <c r="AF19" s="57"/>
      <c r="AG19" s="57"/>
      <c r="AH19" s="57"/>
      <c r="AI19" s="57"/>
      <c r="AJ19" s="57"/>
      <c r="AK19" s="57"/>
      <c r="AL19" s="0" t="str">
        <f aca="false">IF(ISNUMBER($AA19),IF($AA19&gt;=0.005,100,IF($AA19&gt;=-0.015,50,0)),"")</f>
        <v/>
      </c>
      <c r="AM19" s="59" t="n">
        <f aca="false">IF(ISNUMBER($AB19),IF($AB19=1,100,IF($AB19=0,50,0)),"")</f>
        <v>50</v>
      </c>
      <c r="AN19" s="0" t="str">
        <f aca="false">IF(ISNUMBER($AC19),IF($AC19&gt;=0.001,100,IF($AC19&gt;=-0.003,50,0)),"")</f>
        <v/>
      </c>
      <c r="AO19" s="0" t="str">
        <f aca="false">IF(ISNUMBER($AD19),IF($AD19&gt;=0.04,100,IF($AD19&gt;=0,50,0)),"")</f>
        <v/>
      </c>
      <c r="AP19" s="0" t="str">
        <f aca="false">IF(ISNUMBER($AE19),IF($AE19&gt;=25,100,IF($AE19&gt;=-75,50,0)),"")</f>
        <v/>
      </c>
      <c r="AQ19" s="0" t="str">
        <f aca="false">IF(ISNUMBER($AF19),IF($AF19&gt;0,100,IF($AF19&gt;=-50,50,0)),"")</f>
        <v/>
      </c>
      <c r="AR19" s="0" t="str">
        <f aca="false">IF(ISNUMBER($AG19),IF($AG19=1,100,IF($AG19=0,50,0)),"")</f>
        <v/>
      </c>
      <c r="AS19" s="0" t="str">
        <f aca="false">IF(ISNUMBER($AH19),IF($AH19&lt;0,100,IF($AH19&lt;=20,50,0)),"")</f>
        <v/>
      </c>
      <c r="AT19" s="0" t="str">
        <f aca="false">IF(ISNUMBER($AI19),IF($AI19&lt;0.95,100,IF($AI19&lt;=1,50,0)),"")</f>
        <v/>
      </c>
      <c r="AU19" s="0" t="str">
        <f aca="false">IF(ISNUMBER($AJ19),IF($AJ19&lt;30,0,IF($AJ19&lt;40,50,IF($AJ19&lt;=90,100,50))),"")</f>
        <v/>
      </c>
      <c r="AV19" s="0" t="str">
        <f aca="false">IF(ISNUMBER($AK19),IF($AK19&gt;-0.2,100,IF($AK19&gt;=-0.4,50,0)),"")</f>
        <v/>
      </c>
      <c r="AW19" s="59" t="n">
        <f aca="false">01_指標庫!$H$4*ISNUMBER($F19)+01_指標庫!$H$5*ISNUMBER($AA19)+01_指標庫!$H$6*ISNUMBER($G19)+01_指標庫!$H$7*ISNUMBER($H19)+01_指標庫!$H$8*ISNUMBER($AF19)+01_指標庫!$H$9*ISNUMBER($AG19)+01_指標庫!$H$10*ISNUMBER($AB19)+01_指標庫!$H$11*ISNUMBER($AC19)+01_指標庫!$H$12*ISNUMBER($AD19)+01_指標庫!$H$13*ISNUMBER($AE19)+01_指標庫!$H$14*ISNUMBER($I19)+01_指標庫!$H$15*ISNUMBER($AH19)+01_指標庫!$H$16*ISNUMBER($K19)+01_指標庫!$H$17*ISNUMBER($AI19)+01_指標庫!$H$18*ISNUMBER($AJ19)+01_指標庫!$H$19*ISNUMBER($AK19)+01_指標庫!$H$20*ISNUMBER($BB19)+01_指標庫!$H$21*ISNUMBER($BC19)</f>
        <v>49</v>
      </c>
      <c r="AX19" s="59" t="n">
        <f aca="false">IF(AW19=0,50,ROUND((01_指標庫!$H$4*IF(ISNUMBER($F19),L19,0)+01_指標庫!$H$5*IF(ISNUMBER($AA19),AL19,0)+01_指標庫!$H$6*IF(ISNUMBER($G19),M19,0)+01_指標庫!$H$7*IF(ISNUMBER($H19),N19,0)+01_指標庫!$H$8*IF(ISNUMBER($AF19),AQ19,0)+01_指標庫!$H$9*IF(ISNUMBER($AG19),AR19,0)+01_指標庫!$H$10*IF(ISNUMBER($AB19),AM19,0)+01_指標庫!$H$11*IF(ISNUMBER($AC19),AN19,0)+01_指標庫!$H$12*IF(ISNUMBER($AD19),AO19,0)+01_指標庫!$H$13*IF(ISNUMBER($AE19),AP19,0)+01_指標庫!$H$14*IF(ISNUMBER($I19),O19,0)+01_指標庫!$H$15*IF(ISNUMBER($AH19),AS19,0)+01_指標庫!$H$16*IF(ISNUMBER($K19),P19,0)+01_指標庫!$H$17*IF(ISNUMBER($AI19),AT19,0)+01_指標庫!$H$18*IF(ISNUMBER($AJ19),AU19,0)+01_指標庫!$H$19*IF(ISNUMBER($AK19),AV19,0)+01_指標庫!$H$20*IF(ISNUMBER($BB19),BB19,0)+01_指標庫!$H$21*IF(ISNUMBER($BC19),BC19,0))/AW19,1))</f>
        <v>72.4</v>
      </c>
      <c r="AY19" s="60"/>
      <c r="AZ19" s="60"/>
      <c r="BA19" s="58" t="n">
        <f aca="false">AVERAGE($E15:$E19)/AVERAGE($E10:$E19)-1</f>
        <v>0.00669002593381385</v>
      </c>
      <c r="BB19" s="59" t="n">
        <f aca="false">IF(ISNUMBER($BA19),IF(OR($S19&lt;=-0.03,$BA19&lt;-0.003),0,IF(OR($S19&lt;=-0.02,$BA19&lt;0.01),50,100)),"")</f>
        <v>50</v>
      </c>
      <c r="BC19" s="0" t="str">
        <f aca="false">IF(OR(COUNT($AZ19)=0,COUNT($AZ18)=0),"",IF(OR($AY19/$AZ18-1&lt;=-0.03,$AZ19/$AZ18-1&lt;=-0.045,IF(COUNT($AZ10:$AZ19)=10,AVERAGE($AZ15:$AZ19)/AVERAGE($AZ10:$AZ19)-1&lt;-0.01,FALSE())),0,IF(OR($AZ19/$AZ18-1&lt;=-0.02,IF(COUNT($AZ10:$AZ19)=10,AVERAGE($AZ15:$AZ19)/AVERAGE($AZ10:$AZ19)-1&lt;0.005,FALSE())),50,100)))</f>
        <v/>
      </c>
    </row>
    <row r="20" customFormat="false" ht="15" hidden="false" customHeight="true" outlineLevel="0" collapsed="false">
      <c r="A20" s="47" t="n">
        <v>16</v>
      </c>
      <c r="B20" s="48" t="n">
        <v>42580</v>
      </c>
      <c r="C20" s="47" t="n">
        <v>2016</v>
      </c>
      <c r="D20" s="49" t="s">
        <v>234</v>
      </c>
      <c r="E20" s="50" t="n">
        <v>4730.23</v>
      </c>
      <c r="F20" s="51" t="n">
        <v>0.063992</v>
      </c>
      <c r="G20" s="51" t="n">
        <v>0</v>
      </c>
      <c r="H20" s="52" t="n">
        <v>0.8776</v>
      </c>
      <c r="I20" s="53" t="n">
        <v>561</v>
      </c>
      <c r="J20" s="47" t="s">
        <v>235</v>
      </c>
      <c r="K20" s="54" t="n">
        <v>11.87</v>
      </c>
      <c r="L20" s="55" t="n">
        <f aca="false">IF(COUNT(F20)=0,50,IF(F20&gt;=0,100,IF(F20&gt;=-0.02,50,0)))</f>
        <v>100</v>
      </c>
      <c r="M20" s="55" t="n">
        <f aca="false">IF(COUNT(G20)=0,50,IF(G20&gt;-0.06,100,IF(G20&gt;-0.15,50,0)))</f>
        <v>100</v>
      </c>
      <c r="N20" s="55" t="n">
        <f aca="false">IF(COUNT(H20)=0,50,IF(H20&gt;=0.6,100,IF(H20&gt;=0.4,50,0)))</f>
        <v>100</v>
      </c>
      <c r="O20" s="55" t="n">
        <f aca="false">IF(COUNT(I20)=0,50,IF(J20="proxy_vix",50,IF(I20&lt;350,100,IF(I20&lt;=450,50,0))))</f>
        <v>0</v>
      </c>
      <c r="P20" s="55" t="n">
        <f aca="false">IF(COUNT(K20)=0,50,IF(K20&lt;20,100,IF(K20&lt;=25,50,0)))</f>
        <v>100</v>
      </c>
      <c r="Q20" s="54"/>
      <c r="R20" s="47"/>
      <c r="S20" s="51" t="n">
        <f aca="false">$E20/$E19-1</f>
        <v>0.0018680860166771</v>
      </c>
      <c r="T20" s="56" t="n">
        <f aca="false">$K20/$K19-1</f>
        <v>-0.0668238993710693</v>
      </c>
      <c r="V20" s="57"/>
      <c r="W20" s="57"/>
      <c r="Y20" s="1" t="str">
        <f aca="false">IF(AX20&gt;=70,"EASY",IF(AX20&gt;40,"UNCERTAIN","HARD"))</f>
        <v>EASY</v>
      </c>
      <c r="AA20" s="58" t="str">
        <f aca="false">IF($A20&lt;200,"",AVERAGE($E5:$E20)/AVERAGE($E5:$E20)-1)</f>
        <v/>
      </c>
      <c r="AB20" s="59" t="n">
        <f aca="false">LOOKUP($B20,07_L1政策步階!$A$4:$A$14,07_L1政策步階!$C$4:$C$14)</f>
        <v>0</v>
      </c>
      <c r="AC20" s="57"/>
      <c r="AD20" s="57"/>
      <c r="AE20" s="57"/>
      <c r="AF20" s="57"/>
      <c r="AG20" s="57"/>
      <c r="AH20" s="57"/>
      <c r="AI20" s="57"/>
      <c r="AJ20" s="57"/>
      <c r="AK20" s="57"/>
      <c r="AL20" s="0" t="str">
        <f aca="false">IF(ISNUMBER($AA20),IF($AA20&gt;=0.005,100,IF($AA20&gt;=-0.015,50,0)),"")</f>
        <v/>
      </c>
      <c r="AM20" s="59" t="n">
        <f aca="false">IF(ISNUMBER($AB20),IF($AB20=1,100,IF($AB20=0,50,0)),"")</f>
        <v>50</v>
      </c>
      <c r="AN20" s="0" t="str">
        <f aca="false">IF(ISNUMBER($AC20),IF($AC20&gt;=0.001,100,IF($AC20&gt;=-0.003,50,0)),"")</f>
        <v/>
      </c>
      <c r="AO20" s="0" t="str">
        <f aca="false">IF(ISNUMBER($AD20),IF($AD20&gt;=0.04,100,IF($AD20&gt;=0,50,0)),"")</f>
        <v/>
      </c>
      <c r="AP20" s="0" t="str">
        <f aca="false">IF(ISNUMBER($AE20),IF($AE20&gt;=25,100,IF($AE20&gt;=-75,50,0)),"")</f>
        <v/>
      </c>
      <c r="AQ20" s="0" t="str">
        <f aca="false">IF(ISNUMBER($AF20),IF($AF20&gt;0,100,IF($AF20&gt;=-50,50,0)),"")</f>
        <v/>
      </c>
      <c r="AR20" s="0" t="str">
        <f aca="false">IF(ISNUMBER($AG20),IF($AG20=1,100,IF($AG20=0,50,0)),"")</f>
        <v/>
      </c>
      <c r="AS20" s="0" t="str">
        <f aca="false">IF(ISNUMBER($AH20),IF($AH20&lt;0,100,IF($AH20&lt;=20,50,0)),"")</f>
        <v/>
      </c>
      <c r="AT20" s="0" t="str">
        <f aca="false">IF(ISNUMBER($AI20),IF($AI20&lt;0.95,100,IF($AI20&lt;=1,50,0)),"")</f>
        <v/>
      </c>
      <c r="AU20" s="0" t="str">
        <f aca="false">IF(ISNUMBER($AJ20),IF($AJ20&lt;30,0,IF($AJ20&lt;40,50,IF($AJ20&lt;=90,100,50))),"")</f>
        <v/>
      </c>
      <c r="AV20" s="0" t="str">
        <f aca="false">IF(ISNUMBER($AK20),IF($AK20&gt;-0.2,100,IF($AK20&gt;=-0.4,50,0)),"")</f>
        <v/>
      </c>
      <c r="AW20" s="59" t="n">
        <f aca="false">01_指標庫!$H$4*ISNUMBER($F20)+01_指標庫!$H$5*ISNUMBER($AA20)+01_指標庫!$H$6*ISNUMBER($G20)+01_指標庫!$H$7*ISNUMBER($H20)+01_指標庫!$H$8*ISNUMBER($AF20)+01_指標庫!$H$9*ISNUMBER($AG20)+01_指標庫!$H$10*ISNUMBER($AB20)+01_指標庫!$H$11*ISNUMBER($AC20)+01_指標庫!$H$12*ISNUMBER($AD20)+01_指標庫!$H$13*ISNUMBER($AE20)+01_指標庫!$H$14*ISNUMBER($I20)+01_指標庫!$H$15*ISNUMBER($AH20)+01_指標庫!$H$16*ISNUMBER($K20)+01_指標庫!$H$17*ISNUMBER($AI20)+01_指標庫!$H$18*ISNUMBER($AJ20)+01_指標庫!$H$19*ISNUMBER($AK20)+01_指標庫!$H$20*ISNUMBER($BB20)+01_指標庫!$H$21*ISNUMBER($BC20)</f>
        <v>49</v>
      </c>
      <c r="AX20" s="59" t="n">
        <f aca="false">IF(AW20=0,50,ROUND((01_指標庫!$H$4*IF(ISNUMBER($F20),L20,0)+01_指標庫!$H$5*IF(ISNUMBER($AA20),AL20,0)+01_指標庫!$H$6*IF(ISNUMBER($G20),M20,0)+01_指標庫!$H$7*IF(ISNUMBER($H20),N20,0)+01_指標庫!$H$8*IF(ISNUMBER($AF20),AQ20,0)+01_指標庫!$H$9*IF(ISNUMBER($AG20),AR20,0)+01_指標庫!$H$10*IF(ISNUMBER($AB20),AM20,0)+01_指標庫!$H$11*IF(ISNUMBER($AC20),AN20,0)+01_指標庫!$H$12*IF(ISNUMBER($AD20),AO20,0)+01_指標庫!$H$13*IF(ISNUMBER($AE20),AP20,0)+01_指標庫!$H$14*IF(ISNUMBER($I20),O20,0)+01_指標庫!$H$15*IF(ISNUMBER($AH20),AS20,0)+01_指標庫!$H$16*IF(ISNUMBER($K20),P20,0)+01_指標庫!$H$17*IF(ISNUMBER($AI20),AT20,0)+01_指標庫!$H$18*IF(ISNUMBER($AJ20),AU20,0)+01_指標庫!$H$19*IF(ISNUMBER($AK20),AV20,0)+01_指標庫!$H$20*IF(ISNUMBER($BB20),BB20,0)+01_指標庫!$H$21*IF(ISNUMBER($BC20),BC20,0))/AW20,1))</f>
        <v>72.4</v>
      </c>
      <c r="AY20" s="60"/>
      <c r="AZ20" s="60"/>
      <c r="BA20" s="58" t="n">
        <f aca="false">AVERAGE($E16:$E20)/AVERAGE($E11:$E20)-1</f>
        <v>0.00641115576660223</v>
      </c>
      <c r="BB20" s="59" t="n">
        <f aca="false">IF(ISNUMBER($BA20),IF(OR($S20&lt;=-0.03,$BA20&lt;-0.003),0,IF(OR($S20&lt;=-0.02,$BA20&lt;0.01),50,100)),"")</f>
        <v>50</v>
      </c>
      <c r="BC20" s="0" t="str">
        <f aca="false">IF(OR(COUNT($AZ20)=0,COUNT($AZ19)=0),"",IF(OR($AY20/$AZ19-1&lt;=-0.03,$AZ20/$AZ19-1&lt;=-0.045,IF(COUNT($AZ11:$AZ20)=10,AVERAGE($AZ16:$AZ20)/AVERAGE($AZ11:$AZ20)-1&lt;-0.01,FALSE())),0,IF(OR($AZ20/$AZ19-1&lt;=-0.02,IF(COUNT($AZ11:$AZ20)=10,AVERAGE($AZ16:$AZ20)/AVERAGE($AZ11:$AZ20)-1&lt;0.005,FALSE())),50,100)))</f>
        <v/>
      </c>
    </row>
    <row r="21" customFormat="false" ht="15" hidden="false" customHeight="true" outlineLevel="0" collapsed="false">
      <c r="A21" s="47" t="n">
        <v>17</v>
      </c>
      <c r="B21" s="48" t="n">
        <v>42583</v>
      </c>
      <c r="C21" s="47" t="n">
        <v>2016</v>
      </c>
      <c r="D21" s="49" t="s">
        <v>236</v>
      </c>
      <c r="E21" s="50" t="n">
        <v>4756.04</v>
      </c>
      <c r="F21" s="51" t="n">
        <v>0.069305</v>
      </c>
      <c r="G21" s="51" t="n">
        <v>0</v>
      </c>
      <c r="H21" s="52" t="n">
        <v>0.898</v>
      </c>
      <c r="I21" s="53" t="n">
        <v>569</v>
      </c>
      <c r="J21" s="47" t="s">
        <v>235</v>
      </c>
      <c r="K21" s="54" t="n">
        <v>12.44</v>
      </c>
      <c r="L21" s="55" t="n">
        <f aca="false">IF(COUNT(F21)=0,50,IF(F21&gt;=0,100,IF(F21&gt;=-0.02,50,0)))</f>
        <v>100</v>
      </c>
      <c r="M21" s="55" t="n">
        <f aca="false">IF(COUNT(G21)=0,50,IF(G21&gt;-0.06,100,IF(G21&gt;-0.15,50,0)))</f>
        <v>100</v>
      </c>
      <c r="N21" s="55" t="n">
        <f aca="false">IF(COUNT(H21)=0,50,IF(H21&gt;=0.6,100,IF(H21&gt;=0.4,50,0)))</f>
        <v>100</v>
      </c>
      <c r="O21" s="55" t="n">
        <f aca="false">IF(COUNT(I21)=0,50,IF(J21="proxy_vix",50,IF(I21&lt;350,100,IF(I21&lt;=450,50,0))))</f>
        <v>0</v>
      </c>
      <c r="P21" s="55" t="n">
        <f aca="false">IF(COUNT(K21)=0,50,IF(K21&lt;20,100,IF(K21&lt;=25,50,0)))</f>
        <v>100</v>
      </c>
      <c r="Q21" s="54"/>
      <c r="R21" s="47"/>
      <c r="S21" s="51" t="n">
        <f aca="false">$E21/$E20-1</f>
        <v>0.00545639429795175</v>
      </c>
      <c r="T21" s="56" t="n">
        <f aca="false">$K21/$K20-1</f>
        <v>0.0480202190395957</v>
      </c>
      <c r="V21" s="57"/>
      <c r="W21" s="57"/>
      <c r="Y21" s="1" t="str">
        <f aca="false">IF(AX21&gt;=70,"EASY",IF(AX21&gt;40,"UNCERTAIN","HARD"))</f>
        <v>EASY</v>
      </c>
      <c r="AA21" s="58" t="str">
        <f aca="false">IF($A21&lt;200,"",AVERAGE($E5:$E21)/AVERAGE($E5:$E21)-1)</f>
        <v/>
      </c>
      <c r="AB21" s="59" t="n">
        <f aca="false">LOOKUP($B21,07_L1政策步階!$A$4:$A$14,07_L1政策步階!$C$4:$C$14)</f>
        <v>0</v>
      </c>
      <c r="AC21" s="57"/>
      <c r="AD21" s="57"/>
      <c r="AE21" s="57"/>
      <c r="AF21" s="57"/>
      <c r="AG21" s="57"/>
      <c r="AH21" s="57"/>
      <c r="AI21" s="57"/>
      <c r="AJ21" s="57"/>
      <c r="AK21" s="57"/>
      <c r="AL21" s="0" t="str">
        <f aca="false">IF(ISNUMBER($AA21),IF($AA21&gt;=0.005,100,IF($AA21&gt;=-0.015,50,0)),"")</f>
        <v/>
      </c>
      <c r="AM21" s="59" t="n">
        <f aca="false">IF(ISNUMBER($AB21),IF($AB21=1,100,IF($AB21=0,50,0)),"")</f>
        <v>50</v>
      </c>
      <c r="AN21" s="0" t="str">
        <f aca="false">IF(ISNUMBER($AC21),IF($AC21&gt;=0.001,100,IF($AC21&gt;=-0.003,50,0)),"")</f>
        <v/>
      </c>
      <c r="AO21" s="0" t="str">
        <f aca="false">IF(ISNUMBER($AD21),IF($AD21&gt;=0.04,100,IF($AD21&gt;=0,50,0)),"")</f>
        <v/>
      </c>
      <c r="AP21" s="0" t="str">
        <f aca="false">IF(ISNUMBER($AE21),IF($AE21&gt;=25,100,IF($AE21&gt;=-75,50,0)),"")</f>
        <v/>
      </c>
      <c r="AQ21" s="0" t="str">
        <f aca="false">IF(ISNUMBER($AF21),IF($AF21&gt;0,100,IF($AF21&gt;=-50,50,0)),"")</f>
        <v/>
      </c>
      <c r="AR21" s="0" t="str">
        <f aca="false">IF(ISNUMBER($AG21),IF($AG21=1,100,IF($AG21=0,50,0)),"")</f>
        <v/>
      </c>
      <c r="AS21" s="0" t="str">
        <f aca="false">IF(ISNUMBER($AH21),IF($AH21&lt;0,100,IF($AH21&lt;=20,50,0)),"")</f>
        <v/>
      </c>
      <c r="AT21" s="0" t="str">
        <f aca="false">IF(ISNUMBER($AI21),IF($AI21&lt;0.95,100,IF($AI21&lt;=1,50,0)),"")</f>
        <v/>
      </c>
      <c r="AU21" s="0" t="str">
        <f aca="false">IF(ISNUMBER($AJ21),IF($AJ21&lt;30,0,IF($AJ21&lt;40,50,IF($AJ21&lt;=90,100,50))),"")</f>
        <v/>
      </c>
      <c r="AV21" s="0" t="str">
        <f aca="false">IF(ISNUMBER($AK21),IF($AK21&gt;-0.2,100,IF($AK21&gt;=-0.4,50,0)),"")</f>
        <v/>
      </c>
      <c r="AW21" s="59" t="n">
        <f aca="false">01_指標庫!$H$4*ISNUMBER($F21)+01_指標庫!$H$5*ISNUMBER($AA21)+01_指標庫!$H$6*ISNUMBER($G21)+01_指標庫!$H$7*ISNUMBER($H21)+01_指標庫!$H$8*ISNUMBER($AF21)+01_指標庫!$H$9*ISNUMBER($AG21)+01_指標庫!$H$10*ISNUMBER($AB21)+01_指標庫!$H$11*ISNUMBER($AC21)+01_指標庫!$H$12*ISNUMBER($AD21)+01_指標庫!$H$13*ISNUMBER($AE21)+01_指標庫!$H$14*ISNUMBER($I21)+01_指標庫!$H$15*ISNUMBER($AH21)+01_指標庫!$H$16*ISNUMBER($K21)+01_指標庫!$H$17*ISNUMBER($AI21)+01_指標庫!$H$18*ISNUMBER($AJ21)+01_指標庫!$H$19*ISNUMBER($AK21)+01_指標庫!$H$20*ISNUMBER($BB21)+01_指標庫!$H$21*ISNUMBER($BC21)</f>
        <v>49</v>
      </c>
      <c r="AX21" s="59" t="n">
        <f aca="false">IF(AW21=0,50,ROUND((01_指標庫!$H$4*IF(ISNUMBER($F21),L21,0)+01_指標庫!$H$5*IF(ISNUMBER($AA21),AL21,0)+01_指標庫!$H$6*IF(ISNUMBER($G21),M21,0)+01_指標庫!$H$7*IF(ISNUMBER($H21),N21,0)+01_指標庫!$H$8*IF(ISNUMBER($AF21),AQ21,0)+01_指標庫!$H$9*IF(ISNUMBER($AG21),AR21,0)+01_指標庫!$H$10*IF(ISNUMBER($AB21),AM21,0)+01_指標庫!$H$11*IF(ISNUMBER($AC21),AN21,0)+01_指標庫!$H$12*IF(ISNUMBER($AD21),AO21,0)+01_指標庫!$H$13*IF(ISNUMBER($AE21),AP21,0)+01_指標庫!$H$14*IF(ISNUMBER($I21),O21,0)+01_指標庫!$H$15*IF(ISNUMBER($AH21),AS21,0)+01_指標庫!$H$16*IF(ISNUMBER($K21),P21,0)+01_指標庫!$H$17*IF(ISNUMBER($AI21),AT21,0)+01_指標庫!$H$18*IF(ISNUMBER($AJ21),AU21,0)+01_指標庫!$H$19*IF(ISNUMBER($AK21),AV21,0)+01_指標庫!$H$20*IF(ISNUMBER($BB21),BB21,0)+01_指標庫!$H$21*IF(ISNUMBER($BC21),BC21,0))/AW21,1))</f>
        <v>72.4</v>
      </c>
      <c r="AY21" s="60"/>
      <c r="AZ21" s="60"/>
      <c r="BA21" s="58" t="n">
        <f aca="false">AVERAGE($E17:$E21)/AVERAGE($E12:$E21)-1</f>
        <v>0.00732922032447458</v>
      </c>
      <c r="BB21" s="59" t="n">
        <f aca="false">IF(ISNUMBER($BA21),IF(OR($S21&lt;=-0.03,$BA21&lt;-0.003),0,IF(OR($S21&lt;=-0.02,$BA21&lt;0.01),50,100)),"")</f>
        <v>50</v>
      </c>
      <c r="BC21" s="0" t="str">
        <f aca="false">IF(OR(COUNT($AZ21)=0,COUNT($AZ20)=0),"",IF(OR($AY21/$AZ20-1&lt;=-0.03,$AZ21/$AZ20-1&lt;=-0.045,IF(COUNT($AZ12:$AZ21)=10,AVERAGE($AZ17:$AZ21)/AVERAGE($AZ12:$AZ21)-1&lt;-0.01,FALSE())),0,IF(OR($AZ21/$AZ20-1&lt;=-0.02,IF(COUNT($AZ12:$AZ21)=10,AVERAGE($AZ17:$AZ21)/AVERAGE($AZ12:$AZ21)-1&lt;0.005,FALSE())),50,100)))</f>
        <v/>
      </c>
    </row>
    <row r="22" customFormat="false" ht="15" hidden="false" customHeight="true" outlineLevel="0" collapsed="false">
      <c r="A22" s="47" t="n">
        <v>18</v>
      </c>
      <c r="B22" s="48" t="n">
        <v>42584</v>
      </c>
      <c r="C22" s="47" t="n">
        <v>2016</v>
      </c>
      <c r="D22" s="49" t="s">
        <v>237</v>
      </c>
      <c r="E22" s="50" t="n">
        <v>4719.21</v>
      </c>
      <c r="F22" s="51" t="n">
        <v>0.060666</v>
      </c>
      <c r="G22" s="51" t="n">
        <v>-0.007744</v>
      </c>
      <c r="H22" s="52" t="n">
        <v>0.898</v>
      </c>
      <c r="I22" s="53" t="n">
        <v>573</v>
      </c>
      <c r="J22" s="47" t="s">
        <v>235</v>
      </c>
      <c r="K22" s="54" t="n">
        <v>13.37</v>
      </c>
      <c r="L22" s="55" t="n">
        <f aca="false">IF(COUNT(F22)=0,50,IF(F22&gt;=0,100,IF(F22&gt;=-0.02,50,0)))</f>
        <v>100</v>
      </c>
      <c r="M22" s="55" t="n">
        <f aca="false">IF(COUNT(G22)=0,50,IF(G22&gt;-0.06,100,IF(G22&gt;-0.15,50,0)))</f>
        <v>100</v>
      </c>
      <c r="N22" s="55" t="n">
        <f aca="false">IF(COUNT(H22)=0,50,IF(H22&gt;=0.6,100,IF(H22&gt;=0.4,50,0)))</f>
        <v>100</v>
      </c>
      <c r="O22" s="55" t="n">
        <f aca="false">IF(COUNT(I22)=0,50,IF(J22="proxy_vix",50,IF(I22&lt;350,100,IF(I22&lt;=450,50,0))))</f>
        <v>0</v>
      </c>
      <c r="P22" s="55" t="n">
        <f aca="false">IF(COUNT(K22)=0,50,IF(K22&lt;20,100,IF(K22&lt;=25,50,0)))</f>
        <v>100</v>
      </c>
      <c r="Q22" s="54"/>
      <c r="R22" s="47"/>
      <c r="S22" s="51" t="n">
        <f aca="false">$E22/$E21-1</f>
        <v>-0.00774383731003103</v>
      </c>
      <c r="T22" s="56" t="n">
        <f aca="false">$K22/$K21-1</f>
        <v>0.07475884244373</v>
      </c>
      <c r="V22" s="57"/>
      <c r="W22" s="57"/>
      <c r="Y22" s="1" t="str">
        <f aca="false">IF(AX22&gt;=70,"EASY",IF(AX22&gt;40,"UNCERTAIN","HARD"))</f>
        <v>EASY</v>
      </c>
      <c r="AA22" s="58" t="str">
        <f aca="false">IF($A22&lt;200,"",AVERAGE($E5:$E22)/AVERAGE($E5:$E22)-1)</f>
        <v/>
      </c>
      <c r="AB22" s="59" t="n">
        <f aca="false">LOOKUP($B22,07_L1政策步階!$A$4:$A$14,07_L1政策步階!$C$4:$C$14)</f>
        <v>0</v>
      </c>
      <c r="AC22" s="57"/>
      <c r="AD22" s="57"/>
      <c r="AE22" s="57"/>
      <c r="AF22" s="57"/>
      <c r="AG22" s="57"/>
      <c r="AH22" s="57"/>
      <c r="AI22" s="57"/>
      <c r="AJ22" s="57"/>
      <c r="AK22" s="57"/>
      <c r="AL22" s="0" t="str">
        <f aca="false">IF(ISNUMBER($AA22),IF($AA22&gt;=0.005,100,IF($AA22&gt;=-0.015,50,0)),"")</f>
        <v/>
      </c>
      <c r="AM22" s="59" t="n">
        <f aca="false">IF(ISNUMBER($AB22),IF($AB22=1,100,IF($AB22=0,50,0)),"")</f>
        <v>50</v>
      </c>
      <c r="AN22" s="0" t="str">
        <f aca="false">IF(ISNUMBER($AC22),IF($AC22&gt;=0.001,100,IF($AC22&gt;=-0.003,50,0)),"")</f>
        <v/>
      </c>
      <c r="AO22" s="0" t="str">
        <f aca="false">IF(ISNUMBER($AD22),IF($AD22&gt;=0.04,100,IF($AD22&gt;=0,50,0)),"")</f>
        <v/>
      </c>
      <c r="AP22" s="0" t="str">
        <f aca="false">IF(ISNUMBER($AE22),IF($AE22&gt;=25,100,IF($AE22&gt;=-75,50,0)),"")</f>
        <v/>
      </c>
      <c r="AQ22" s="0" t="str">
        <f aca="false">IF(ISNUMBER($AF22),IF($AF22&gt;0,100,IF($AF22&gt;=-50,50,0)),"")</f>
        <v/>
      </c>
      <c r="AR22" s="0" t="str">
        <f aca="false">IF(ISNUMBER($AG22),IF($AG22=1,100,IF($AG22=0,50,0)),"")</f>
        <v/>
      </c>
      <c r="AS22" s="0" t="str">
        <f aca="false">IF(ISNUMBER($AH22),IF($AH22&lt;0,100,IF($AH22&lt;=20,50,0)),"")</f>
        <v/>
      </c>
      <c r="AT22" s="0" t="str">
        <f aca="false">IF(ISNUMBER($AI22),IF($AI22&lt;0.95,100,IF($AI22&lt;=1,50,0)),"")</f>
        <v/>
      </c>
      <c r="AU22" s="0" t="str">
        <f aca="false">IF(ISNUMBER($AJ22),IF($AJ22&lt;30,0,IF($AJ22&lt;40,50,IF($AJ22&lt;=90,100,50))),"")</f>
        <v/>
      </c>
      <c r="AV22" s="0" t="str">
        <f aca="false">IF(ISNUMBER($AK22),IF($AK22&gt;-0.2,100,IF($AK22&gt;=-0.4,50,0)),"")</f>
        <v/>
      </c>
      <c r="AW22" s="59" t="n">
        <f aca="false">01_指標庫!$H$4*ISNUMBER($F22)+01_指標庫!$H$5*ISNUMBER($AA22)+01_指標庫!$H$6*ISNUMBER($G22)+01_指標庫!$H$7*ISNUMBER($H22)+01_指標庫!$H$8*ISNUMBER($AF22)+01_指標庫!$H$9*ISNUMBER($AG22)+01_指標庫!$H$10*ISNUMBER($AB22)+01_指標庫!$H$11*ISNUMBER($AC22)+01_指標庫!$H$12*ISNUMBER($AD22)+01_指標庫!$H$13*ISNUMBER($AE22)+01_指標庫!$H$14*ISNUMBER($I22)+01_指標庫!$H$15*ISNUMBER($AH22)+01_指標庫!$H$16*ISNUMBER($K22)+01_指標庫!$H$17*ISNUMBER($AI22)+01_指標庫!$H$18*ISNUMBER($AJ22)+01_指標庫!$H$19*ISNUMBER($AK22)+01_指標庫!$H$20*ISNUMBER($BB22)+01_指標庫!$H$21*ISNUMBER($BC22)</f>
        <v>49</v>
      </c>
      <c r="AX22" s="59" t="n">
        <f aca="false">IF(AW22=0,50,ROUND((01_指標庫!$H$4*IF(ISNUMBER($F22),L22,0)+01_指標庫!$H$5*IF(ISNUMBER($AA22),AL22,0)+01_指標庫!$H$6*IF(ISNUMBER($G22),M22,0)+01_指標庫!$H$7*IF(ISNUMBER($H22),N22,0)+01_指標庫!$H$8*IF(ISNUMBER($AF22),AQ22,0)+01_指標庫!$H$9*IF(ISNUMBER($AG22),AR22,0)+01_指標庫!$H$10*IF(ISNUMBER($AB22),AM22,0)+01_指標庫!$H$11*IF(ISNUMBER($AC22),AN22,0)+01_指標庫!$H$12*IF(ISNUMBER($AD22),AO22,0)+01_指標庫!$H$13*IF(ISNUMBER($AE22),AP22,0)+01_指標庫!$H$14*IF(ISNUMBER($I22),O22,0)+01_指標庫!$H$15*IF(ISNUMBER($AH22),AS22,0)+01_指標庫!$H$16*IF(ISNUMBER($K22),P22,0)+01_指標庫!$H$17*IF(ISNUMBER($AI22),AT22,0)+01_指標庫!$H$18*IF(ISNUMBER($AJ22),AU22,0)+01_指標庫!$H$19*IF(ISNUMBER($AK22),AV22,0)+01_指標庫!$H$20*IF(ISNUMBER($BB22),BB22,0)+01_指標庫!$H$21*IF(ISNUMBER($BC22),BC22,0))/AW22,1))</f>
        <v>72.4</v>
      </c>
      <c r="AY22" s="60"/>
      <c r="AZ22" s="60"/>
      <c r="BA22" s="58" t="n">
        <f aca="false">AVERAGE($E18:$E22)/AVERAGE($E13:$E22)-1</f>
        <v>0.00684816811928912</v>
      </c>
      <c r="BB22" s="59" t="n">
        <f aca="false">IF(ISNUMBER($BA22),IF(OR($S22&lt;=-0.03,$BA22&lt;-0.003),0,IF(OR($S22&lt;=-0.02,$BA22&lt;0.01),50,100)),"")</f>
        <v>50</v>
      </c>
      <c r="BC22" s="0" t="str">
        <f aca="false">IF(OR(COUNT($AZ22)=0,COUNT($AZ21)=0),"",IF(OR($AY22/$AZ21-1&lt;=-0.03,$AZ22/$AZ21-1&lt;=-0.045,IF(COUNT($AZ13:$AZ22)=10,AVERAGE($AZ18:$AZ22)/AVERAGE($AZ13:$AZ22)-1&lt;-0.01,FALSE())),0,IF(OR($AZ22/$AZ21-1&lt;=-0.02,IF(COUNT($AZ13:$AZ22)=10,AVERAGE($AZ18:$AZ22)/AVERAGE($AZ13:$AZ22)-1&lt;0.005,FALSE())),50,100)))</f>
        <v/>
      </c>
    </row>
    <row r="23" customFormat="false" ht="15" hidden="false" customHeight="true" outlineLevel="0" collapsed="false">
      <c r="A23" s="47" t="n">
        <v>19</v>
      </c>
      <c r="B23" s="48" t="n">
        <v>42585</v>
      </c>
      <c r="C23" s="47" t="n">
        <v>2016</v>
      </c>
      <c r="D23" s="49" t="s">
        <v>238</v>
      </c>
      <c r="E23" s="50" t="n">
        <v>4734.33</v>
      </c>
      <c r="F23" s="51" t="n">
        <v>0.063711</v>
      </c>
      <c r="G23" s="51" t="n">
        <v>-0.004565</v>
      </c>
      <c r="H23" s="52" t="n">
        <v>0.9184</v>
      </c>
      <c r="I23" s="53" t="n">
        <v>572</v>
      </c>
      <c r="J23" s="47" t="s">
        <v>235</v>
      </c>
      <c r="K23" s="54" t="n">
        <v>12.86</v>
      </c>
      <c r="L23" s="55" t="n">
        <f aca="false">IF(COUNT(F23)=0,50,IF(F23&gt;=0,100,IF(F23&gt;=-0.02,50,0)))</f>
        <v>100</v>
      </c>
      <c r="M23" s="55" t="n">
        <f aca="false">IF(COUNT(G23)=0,50,IF(G23&gt;-0.06,100,IF(G23&gt;-0.15,50,0)))</f>
        <v>100</v>
      </c>
      <c r="N23" s="55" t="n">
        <f aca="false">IF(COUNT(H23)=0,50,IF(H23&gt;=0.6,100,IF(H23&gt;=0.4,50,0)))</f>
        <v>100</v>
      </c>
      <c r="O23" s="55" t="n">
        <f aca="false">IF(COUNT(I23)=0,50,IF(J23="proxy_vix",50,IF(I23&lt;350,100,IF(I23&lt;=450,50,0))))</f>
        <v>0</v>
      </c>
      <c r="P23" s="55" t="n">
        <f aca="false">IF(COUNT(K23)=0,50,IF(K23&lt;20,100,IF(K23&lt;=25,50,0)))</f>
        <v>100</v>
      </c>
      <c r="Q23" s="54"/>
      <c r="R23" s="47"/>
      <c r="S23" s="51" t="n">
        <f aca="false">$E23/$E22-1</f>
        <v>0.0032039260808483</v>
      </c>
      <c r="T23" s="56" t="n">
        <f aca="false">$K23/$K22-1</f>
        <v>-0.038145100972326</v>
      </c>
      <c r="V23" s="57"/>
      <c r="W23" s="57"/>
      <c r="Y23" s="1" t="str">
        <f aca="false">IF(AX23&gt;=70,"EASY",IF(AX23&gt;40,"UNCERTAIN","HARD"))</f>
        <v>EASY</v>
      </c>
      <c r="AA23" s="58" t="str">
        <f aca="false">IF($A23&lt;200,"",AVERAGE($E5:$E23)/AVERAGE($E5:$E23)-1)</f>
        <v/>
      </c>
      <c r="AB23" s="59" t="n">
        <f aca="false">LOOKUP($B23,07_L1政策步階!$A$4:$A$14,07_L1政策步階!$C$4:$C$14)</f>
        <v>0</v>
      </c>
      <c r="AC23" s="57"/>
      <c r="AD23" s="57"/>
      <c r="AE23" s="57"/>
      <c r="AF23" s="57"/>
      <c r="AG23" s="57"/>
      <c r="AH23" s="57"/>
      <c r="AI23" s="57"/>
      <c r="AJ23" s="57"/>
      <c r="AK23" s="57"/>
      <c r="AL23" s="0" t="str">
        <f aca="false">IF(ISNUMBER($AA23),IF($AA23&gt;=0.005,100,IF($AA23&gt;=-0.015,50,0)),"")</f>
        <v/>
      </c>
      <c r="AM23" s="59" t="n">
        <f aca="false">IF(ISNUMBER($AB23),IF($AB23=1,100,IF($AB23=0,50,0)),"")</f>
        <v>50</v>
      </c>
      <c r="AN23" s="0" t="str">
        <f aca="false">IF(ISNUMBER($AC23),IF($AC23&gt;=0.001,100,IF($AC23&gt;=-0.003,50,0)),"")</f>
        <v/>
      </c>
      <c r="AO23" s="0" t="str">
        <f aca="false">IF(ISNUMBER($AD23),IF($AD23&gt;=0.04,100,IF($AD23&gt;=0,50,0)),"")</f>
        <v/>
      </c>
      <c r="AP23" s="0" t="str">
        <f aca="false">IF(ISNUMBER($AE23),IF($AE23&gt;=25,100,IF($AE23&gt;=-75,50,0)),"")</f>
        <v/>
      </c>
      <c r="AQ23" s="0" t="str">
        <f aca="false">IF(ISNUMBER($AF23),IF($AF23&gt;0,100,IF($AF23&gt;=-50,50,0)),"")</f>
        <v/>
      </c>
      <c r="AR23" s="0" t="str">
        <f aca="false">IF(ISNUMBER($AG23),IF($AG23=1,100,IF($AG23=0,50,0)),"")</f>
        <v/>
      </c>
      <c r="AS23" s="0" t="str">
        <f aca="false">IF(ISNUMBER($AH23),IF($AH23&lt;0,100,IF($AH23&lt;=20,50,0)),"")</f>
        <v/>
      </c>
      <c r="AT23" s="0" t="str">
        <f aca="false">IF(ISNUMBER($AI23),IF($AI23&lt;0.95,100,IF($AI23&lt;=1,50,0)),"")</f>
        <v/>
      </c>
      <c r="AU23" s="0" t="str">
        <f aca="false">IF(ISNUMBER($AJ23),IF($AJ23&lt;30,0,IF($AJ23&lt;40,50,IF($AJ23&lt;=90,100,50))),"")</f>
        <v/>
      </c>
      <c r="AV23" s="0" t="str">
        <f aca="false">IF(ISNUMBER($AK23),IF($AK23&gt;-0.2,100,IF($AK23&gt;=-0.4,50,0)),"")</f>
        <v/>
      </c>
      <c r="AW23" s="59" t="n">
        <f aca="false">01_指標庫!$H$4*ISNUMBER($F23)+01_指標庫!$H$5*ISNUMBER($AA23)+01_指標庫!$H$6*ISNUMBER($G23)+01_指標庫!$H$7*ISNUMBER($H23)+01_指標庫!$H$8*ISNUMBER($AF23)+01_指標庫!$H$9*ISNUMBER($AG23)+01_指標庫!$H$10*ISNUMBER($AB23)+01_指標庫!$H$11*ISNUMBER($AC23)+01_指標庫!$H$12*ISNUMBER($AD23)+01_指標庫!$H$13*ISNUMBER($AE23)+01_指標庫!$H$14*ISNUMBER($I23)+01_指標庫!$H$15*ISNUMBER($AH23)+01_指標庫!$H$16*ISNUMBER($K23)+01_指標庫!$H$17*ISNUMBER($AI23)+01_指標庫!$H$18*ISNUMBER($AJ23)+01_指標庫!$H$19*ISNUMBER($AK23)+01_指標庫!$H$20*ISNUMBER($BB23)+01_指標庫!$H$21*ISNUMBER($BC23)</f>
        <v>49</v>
      </c>
      <c r="AX23" s="59" t="n">
        <f aca="false">IF(AW23=0,50,ROUND((01_指標庫!$H$4*IF(ISNUMBER($F23),L23,0)+01_指標庫!$H$5*IF(ISNUMBER($AA23),AL23,0)+01_指標庫!$H$6*IF(ISNUMBER($G23),M23,0)+01_指標庫!$H$7*IF(ISNUMBER($H23),N23,0)+01_指標庫!$H$8*IF(ISNUMBER($AF23),AQ23,0)+01_指標庫!$H$9*IF(ISNUMBER($AG23),AR23,0)+01_指標庫!$H$10*IF(ISNUMBER($AB23),AM23,0)+01_指標庫!$H$11*IF(ISNUMBER($AC23),AN23,0)+01_指標庫!$H$12*IF(ISNUMBER($AD23),AO23,0)+01_指標庫!$H$13*IF(ISNUMBER($AE23),AP23,0)+01_指標庫!$H$14*IF(ISNUMBER($I23),O23,0)+01_指標庫!$H$15*IF(ISNUMBER($AH23),AS23,0)+01_指標庫!$H$16*IF(ISNUMBER($K23),P23,0)+01_指標庫!$H$17*IF(ISNUMBER($AI23),AT23,0)+01_指標庫!$H$18*IF(ISNUMBER($AJ23),AU23,0)+01_指標庫!$H$19*IF(ISNUMBER($AK23),AV23,0)+01_指標庫!$H$20*IF(ISNUMBER($BB23),BB23,0)+01_指標庫!$H$21*IF(ISNUMBER($BC23),BC23,0))/AW23,1))</f>
        <v>72.4</v>
      </c>
      <c r="AY23" s="60"/>
      <c r="AZ23" s="60"/>
      <c r="BA23" s="58" t="n">
        <f aca="false">AVERAGE($E19:$E23)/AVERAGE($E14:$E23)-1</f>
        <v>0.00653426559861581</v>
      </c>
      <c r="BB23" s="59" t="n">
        <f aca="false">IF(ISNUMBER($BA23),IF(OR($S23&lt;=-0.03,$BA23&lt;-0.003),0,IF(OR($S23&lt;=-0.02,$BA23&lt;0.01),50,100)),"")</f>
        <v>50</v>
      </c>
      <c r="BC23" s="0" t="str">
        <f aca="false">IF(OR(COUNT($AZ23)=0,COUNT($AZ22)=0),"",IF(OR($AY23/$AZ22-1&lt;=-0.03,$AZ23/$AZ22-1&lt;=-0.045,IF(COUNT($AZ14:$AZ23)=10,AVERAGE($AZ19:$AZ23)/AVERAGE($AZ14:$AZ23)-1&lt;-0.01,FALSE())),0,IF(OR($AZ23/$AZ22-1&lt;=-0.02,IF(COUNT($AZ14:$AZ23)=10,AVERAGE($AZ19:$AZ23)/AVERAGE($AZ14:$AZ23)-1&lt;0.005,FALSE())),50,100)))</f>
        <v/>
      </c>
    </row>
    <row r="24" customFormat="false" ht="15" hidden="false" customHeight="true" outlineLevel="0" collapsed="false">
      <c r="A24" s="47" t="n">
        <v>20</v>
      </c>
      <c r="B24" s="48" t="n">
        <v>42586</v>
      </c>
      <c r="C24" s="47" t="n">
        <v>2016</v>
      </c>
      <c r="D24" s="49" t="s">
        <v>239</v>
      </c>
      <c r="E24" s="50" t="n">
        <v>4743.81</v>
      </c>
      <c r="F24" s="51" t="n">
        <v>0.065503</v>
      </c>
      <c r="G24" s="51" t="n">
        <v>-0.002571</v>
      </c>
      <c r="H24" s="52" t="n">
        <v>0.898</v>
      </c>
      <c r="I24" s="53" t="n">
        <v>565</v>
      </c>
      <c r="J24" s="47" t="s">
        <v>235</v>
      </c>
      <c r="K24" s="54" t="n">
        <v>12.42</v>
      </c>
      <c r="L24" s="55" t="n">
        <f aca="false">IF(COUNT(F24)=0,50,IF(F24&gt;=0,100,IF(F24&gt;=-0.02,50,0)))</f>
        <v>100</v>
      </c>
      <c r="M24" s="55" t="n">
        <f aca="false">IF(COUNT(G24)=0,50,IF(G24&gt;-0.06,100,IF(G24&gt;-0.15,50,0)))</f>
        <v>100</v>
      </c>
      <c r="N24" s="55" t="n">
        <f aca="false">IF(COUNT(H24)=0,50,IF(H24&gt;=0.6,100,IF(H24&gt;=0.4,50,0)))</f>
        <v>100</v>
      </c>
      <c r="O24" s="55" t="n">
        <f aca="false">IF(COUNT(I24)=0,50,IF(J24="proxy_vix",50,IF(I24&lt;350,100,IF(I24&lt;=450,50,0))))</f>
        <v>0</v>
      </c>
      <c r="P24" s="55" t="n">
        <f aca="false">IF(COUNT(K24)=0,50,IF(K24&lt;20,100,IF(K24&lt;=25,50,0)))</f>
        <v>100</v>
      </c>
      <c r="Q24" s="54"/>
      <c r="R24" s="47"/>
      <c r="S24" s="51" t="n">
        <f aca="false">$E24/$E23-1</f>
        <v>0.00200239527029167</v>
      </c>
      <c r="T24" s="56" t="n">
        <f aca="false">$K24/$K23-1</f>
        <v>-0.0342146189735614</v>
      </c>
      <c r="V24" s="57"/>
      <c r="W24" s="57"/>
      <c r="Y24" s="1" t="str">
        <f aca="false">IF(AX24&gt;=70,"EASY",IF(AX24&gt;40,"UNCERTAIN","HARD"))</f>
        <v>EASY</v>
      </c>
      <c r="AA24" s="58" t="str">
        <f aca="false">IF($A24&lt;200,"",AVERAGE($E5:$E24)/AVERAGE($E5:$E24)-1)</f>
        <v/>
      </c>
      <c r="AB24" s="59" t="n">
        <f aca="false">LOOKUP($B24,07_L1政策步階!$A$4:$A$14,07_L1政策步階!$C$4:$C$14)</f>
        <v>0</v>
      </c>
      <c r="AC24" s="57"/>
      <c r="AD24" s="57"/>
      <c r="AE24" s="57"/>
      <c r="AF24" s="57"/>
      <c r="AG24" s="57"/>
      <c r="AH24" s="57"/>
      <c r="AI24" s="57"/>
      <c r="AJ24" s="57"/>
      <c r="AK24" s="57"/>
      <c r="AL24" s="0" t="str">
        <f aca="false">IF(ISNUMBER($AA24),IF($AA24&gt;=0.005,100,IF($AA24&gt;=-0.015,50,0)),"")</f>
        <v/>
      </c>
      <c r="AM24" s="59" t="n">
        <f aca="false">IF(ISNUMBER($AB24),IF($AB24=1,100,IF($AB24=0,50,0)),"")</f>
        <v>50</v>
      </c>
      <c r="AN24" s="0" t="str">
        <f aca="false">IF(ISNUMBER($AC24),IF($AC24&gt;=0.001,100,IF($AC24&gt;=-0.003,50,0)),"")</f>
        <v/>
      </c>
      <c r="AO24" s="0" t="str">
        <f aca="false">IF(ISNUMBER($AD24),IF($AD24&gt;=0.04,100,IF($AD24&gt;=0,50,0)),"")</f>
        <v/>
      </c>
      <c r="AP24" s="0" t="str">
        <f aca="false">IF(ISNUMBER($AE24),IF($AE24&gt;=25,100,IF($AE24&gt;=-75,50,0)),"")</f>
        <v/>
      </c>
      <c r="AQ24" s="0" t="str">
        <f aca="false">IF(ISNUMBER($AF24),IF($AF24&gt;0,100,IF($AF24&gt;=-50,50,0)),"")</f>
        <v/>
      </c>
      <c r="AR24" s="0" t="str">
        <f aca="false">IF(ISNUMBER($AG24),IF($AG24=1,100,IF($AG24=0,50,0)),"")</f>
        <v/>
      </c>
      <c r="AS24" s="0" t="str">
        <f aca="false">IF(ISNUMBER($AH24),IF($AH24&lt;0,100,IF($AH24&lt;=20,50,0)),"")</f>
        <v/>
      </c>
      <c r="AT24" s="0" t="str">
        <f aca="false">IF(ISNUMBER($AI24),IF($AI24&lt;0.95,100,IF($AI24&lt;=1,50,0)),"")</f>
        <v/>
      </c>
      <c r="AU24" s="0" t="str">
        <f aca="false">IF(ISNUMBER($AJ24),IF($AJ24&lt;30,0,IF($AJ24&lt;40,50,IF($AJ24&lt;=90,100,50))),"")</f>
        <v/>
      </c>
      <c r="AV24" s="0" t="str">
        <f aca="false">IF(ISNUMBER($AK24),IF($AK24&gt;-0.2,100,IF($AK24&gt;=-0.4,50,0)),"")</f>
        <v/>
      </c>
      <c r="AW24" s="59" t="n">
        <f aca="false">01_指標庫!$H$4*ISNUMBER($F24)+01_指標庫!$H$5*ISNUMBER($AA24)+01_指標庫!$H$6*ISNUMBER($G24)+01_指標庫!$H$7*ISNUMBER($H24)+01_指標庫!$H$8*ISNUMBER($AF24)+01_指標庫!$H$9*ISNUMBER($AG24)+01_指標庫!$H$10*ISNUMBER($AB24)+01_指標庫!$H$11*ISNUMBER($AC24)+01_指標庫!$H$12*ISNUMBER($AD24)+01_指標庫!$H$13*ISNUMBER($AE24)+01_指標庫!$H$14*ISNUMBER($I24)+01_指標庫!$H$15*ISNUMBER($AH24)+01_指標庫!$H$16*ISNUMBER($K24)+01_指標庫!$H$17*ISNUMBER($AI24)+01_指標庫!$H$18*ISNUMBER($AJ24)+01_指標庫!$H$19*ISNUMBER($AK24)+01_指標庫!$H$20*ISNUMBER($BB24)+01_指標庫!$H$21*ISNUMBER($BC24)</f>
        <v>49</v>
      </c>
      <c r="AX24" s="59" t="n">
        <f aca="false">IF(AW24=0,50,ROUND((01_指標庫!$H$4*IF(ISNUMBER($F24),L24,0)+01_指標庫!$H$5*IF(ISNUMBER($AA24),AL24,0)+01_指標庫!$H$6*IF(ISNUMBER($G24),M24,0)+01_指標庫!$H$7*IF(ISNUMBER($H24),N24,0)+01_指標庫!$H$8*IF(ISNUMBER($AF24),AQ24,0)+01_指標庫!$H$9*IF(ISNUMBER($AG24),AR24,0)+01_指標庫!$H$10*IF(ISNUMBER($AB24),AM24,0)+01_指標庫!$H$11*IF(ISNUMBER($AC24),AN24,0)+01_指標庫!$H$12*IF(ISNUMBER($AD24),AO24,0)+01_指標庫!$H$13*IF(ISNUMBER($AE24),AP24,0)+01_指標庫!$H$14*IF(ISNUMBER($I24),O24,0)+01_指標庫!$H$15*IF(ISNUMBER($AH24),AS24,0)+01_指標庫!$H$16*IF(ISNUMBER($K24),P24,0)+01_指標庫!$H$17*IF(ISNUMBER($AI24),AT24,0)+01_指標庫!$H$18*IF(ISNUMBER($AJ24),AU24,0)+01_指標庫!$H$19*IF(ISNUMBER($AK24),AV24,0)+01_指標庫!$H$20*IF(ISNUMBER($BB24),BB24,0)+01_指標庫!$H$21*IF(ISNUMBER($BC24),BC24,0))/AW24,1))</f>
        <v>72.4</v>
      </c>
      <c r="AY24" s="60"/>
      <c r="AZ24" s="60"/>
      <c r="BA24" s="58" t="n">
        <f aca="false">AVERAGE($E20:$E24)/AVERAGE($E15:$E24)-1</f>
        <v>0.00541730114735062</v>
      </c>
      <c r="BB24" s="59" t="n">
        <f aca="false">IF(ISNUMBER($BA24),IF(OR($S24&lt;=-0.03,$BA24&lt;-0.003),0,IF(OR($S24&lt;=-0.02,$BA24&lt;0.01),50,100)),"")</f>
        <v>50</v>
      </c>
      <c r="BC24" s="0" t="str">
        <f aca="false">IF(OR(COUNT($AZ24)=0,COUNT($AZ23)=0),"",IF(OR($AY24/$AZ23-1&lt;=-0.03,$AZ24/$AZ23-1&lt;=-0.045,IF(COUNT($AZ15:$AZ24)=10,AVERAGE($AZ20:$AZ24)/AVERAGE($AZ15:$AZ24)-1&lt;-0.01,FALSE())),0,IF(OR($AZ24/$AZ23-1&lt;=-0.02,IF(COUNT($AZ15:$AZ24)=10,AVERAGE($AZ20:$AZ24)/AVERAGE($AZ15:$AZ24)-1&lt;0.005,FALSE())),50,100)))</f>
        <v/>
      </c>
    </row>
    <row r="25" customFormat="false" ht="15" hidden="false" customHeight="true" outlineLevel="0" collapsed="false">
      <c r="A25" s="47" t="n">
        <v>21</v>
      </c>
      <c r="B25" s="48" t="n">
        <v>42587</v>
      </c>
      <c r="C25" s="47" t="n">
        <v>2016</v>
      </c>
      <c r="D25" s="49" t="s">
        <v>234</v>
      </c>
      <c r="E25" s="50" t="n">
        <v>4791.21</v>
      </c>
      <c r="F25" s="51" t="n">
        <v>0.075723</v>
      </c>
      <c r="G25" s="51" t="n">
        <v>0</v>
      </c>
      <c r="H25" s="52" t="n">
        <v>0.898</v>
      </c>
      <c r="I25" s="53" t="n">
        <v>546</v>
      </c>
      <c r="J25" s="47" t="s">
        <v>235</v>
      </c>
      <c r="K25" s="54" t="n">
        <v>11.39</v>
      </c>
      <c r="L25" s="55" t="n">
        <f aca="false">IF(COUNT(F25)=0,50,IF(F25&gt;=0,100,IF(F25&gt;=-0.02,50,0)))</f>
        <v>100</v>
      </c>
      <c r="M25" s="55" t="n">
        <f aca="false">IF(COUNT(G25)=0,50,IF(G25&gt;-0.06,100,IF(G25&gt;-0.15,50,0)))</f>
        <v>100</v>
      </c>
      <c r="N25" s="55" t="n">
        <f aca="false">IF(COUNT(H25)=0,50,IF(H25&gt;=0.6,100,IF(H25&gt;=0.4,50,0)))</f>
        <v>100</v>
      </c>
      <c r="O25" s="55" t="n">
        <f aca="false">IF(COUNT(I25)=0,50,IF(J25="proxy_vix",50,IF(I25&lt;350,100,IF(I25&lt;=450,50,0))))</f>
        <v>0</v>
      </c>
      <c r="P25" s="55" t="n">
        <f aca="false">IF(COUNT(K25)=0,50,IF(K25&lt;20,100,IF(K25&lt;=25,50,0)))</f>
        <v>100</v>
      </c>
      <c r="Q25" s="54"/>
      <c r="R25" s="47"/>
      <c r="S25" s="51" t="n">
        <f aca="false">$E25/$E24-1</f>
        <v>0.00999196848103101</v>
      </c>
      <c r="T25" s="56" t="n">
        <f aca="false">$K25/$K24-1</f>
        <v>-0.0829307568438003</v>
      </c>
      <c r="V25" s="57"/>
      <c r="W25" s="57"/>
      <c r="Y25" s="1" t="str">
        <f aca="false">IF(AX25&gt;=70,"EASY",IF(AX25&gt;40,"UNCERTAIN","HARD"))</f>
        <v>EASY</v>
      </c>
      <c r="AA25" s="58" t="str">
        <f aca="false">IF($A25&lt;200,"",AVERAGE($E5:$E25)/AVERAGE($E5:$E25)-1)</f>
        <v/>
      </c>
      <c r="AB25" s="59" t="n">
        <f aca="false">LOOKUP($B25,07_L1政策步階!$A$4:$A$14,07_L1政策步階!$C$4:$C$14)</f>
        <v>0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0" t="str">
        <f aca="false">IF(ISNUMBER($AA25),IF($AA25&gt;=0.005,100,IF($AA25&gt;=-0.015,50,0)),"")</f>
        <v/>
      </c>
      <c r="AM25" s="59" t="n">
        <f aca="false">IF(ISNUMBER($AB25),IF($AB25=1,100,IF($AB25=0,50,0)),"")</f>
        <v>50</v>
      </c>
      <c r="AN25" s="0" t="str">
        <f aca="false">IF(ISNUMBER($AC25),IF($AC25&gt;=0.001,100,IF($AC25&gt;=-0.003,50,0)),"")</f>
        <v/>
      </c>
      <c r="AO25" s="0" t="str">
        <f aca="false">IF(ISNUMBER($AD25),IF($AD25&gt;=0.04,100,IF($AD25&gt;=0,50,0)),"")</f>
        <v/>
      </c>
      <c r="AP25" s="0" t="str">
        <f aca="false">IF(ISNUMBER($AE25),IF($AE25&gt;=25,100,IF($AE25&gt;=-75,50,0)),"")</f>
        <v/>
      </c>
      <c r="AQ25" s="0" t="str">
        <f aca="false">IF(ISNUMBER($AF25),IF($AF25&gt;0,100,IF($AF25&gt;=-50,50,0)),"")</f>
        <v/>
      </c>
      <c r="AR25" s="0" t="str">
        <f aca="false">IF(ISNUMBER($AG25),IF($AG25=1,100,IF($AG25=0,50,0)),"")</f>
        <v/>
      </c>
      <c r="AS25" s="0" t="str">
        <f aca="false">IF(ISNUMBER($AH25),IF($AH25&lt;0,100,IF($AH25&lt;=20,50,0)),"")</f>
        <v/>
      </c>
      <c r="AT25" s="0" t="str">
        <f aca="false">IF(ISNUMBER($AI25),IF($AI25&lt;0.95,100,IF($AI25&lt;=1,50,0)),"")</f>
        <v/>
      </c>
      <c r="AU25" s="0" t="str">
        <f aca="false">IF(ISNUMBER($AJ25),IF($AJ25&lt;30,0,IF($AJ25&lt;40,50,IF($AJ25&lt;=90,100,50))),"")</f>
        <v/>
      </c>
      <c r="AV25" s="0" t="str">
        <f aca="false">IF(ISNUMBER($AK25),IF($AK25&gt;-0.2,100,IF($AK25&gt;=-0.4,50,0)),"")</f>
        <v/>
      </c>
      <c r="AW25" s="59" t="n">
        <f aca="false">01_指標庫!$H$4*ISNUMBER($F25)+01_指標庫!$H$5*ISNUMBER($AA25)+01_指標庫!$H$6*ISNUMBER($G25)+01_指標庫!$H$7*ISNUMBER($H25)+01_指標庫!$H$8*ISNUMBER($AF25)+01_指標庫!$H$9*ISNUMBER($AG25)+01_指標庫!$H$10*ISNUMBER($AB25)+01_指標庫!$H$11*ISNUMBER($AC25)+01_指標庫!$H$12*ISNUMBER($AD25)+01_指標庫!$H$13*ISNUMBER($AE25)+01_指標庫!$H$14*ISNUMBER($I25)+01_指標庫!$H$15*ISNUMBER($AH25)+01_指標庫!$H$16*ISNUMBER($K25)+01_指標庫!$H$17*ISNUMBER($AI25)+01_指標庫!$H$18*ISNUMBER($AJ25)+01_指標庫!$H$19*ISNUMBER($AK25)+01_指標庫!$H$20*ISNUMBER($BB25)+01_指標庫!$H$21*ISNUMBER($BC25)</f>
        <v>49</v>
      </c>
      <c r="AX25" s="59" t="n">
        <f aca="false">IF(AW25=0,50,ROUND((01_指標庫!$H$4*IF(ISNUMBER($F25),L25,0)+01_指標庫!$H$5*IF(ISNUMBER($AA25),AL25,0)+01_指標庫!$H$6*IF(ISNUMBER($G25),M25,0)+01_指標庫!$H$7*IF(ISNUMBER($H25),N25,0)+01_指標庫!$H$8*IF(ISNUMBER($AF25),AQ25,0)+01_指標庫!$H$9*IF(ISNUMBER($AG25),AR25,0)+01_指標庫!$H$10*IF(ISNUMBER($AB25),AM25,0)+01_指標庫!$H$11*IF(ISNUMBER($AC25),AN25,0)+01_指標庫!$H$12*IF(ISNUMBER($AD25),AO25,0)+01_指標庫!$H$13*IF(ISNUMBER($AE25),AP25,0)+01_指標庫!$H$14*IF(ISNUMBER($I25),O25,0)+01_指標庫!$H$15*IF(ISNUMBER($AH25),AS25,0)+01_指標庫!$H$16*IF(ISNUMBER($K25),P25,0)+01_指標庫!$H$17*IF(ISNUMBER($AI25),AT25,0)+01_指標庫!$H$18*IF(ISNUMBER($AJ25),AU25,0)+01_指標庫!$H$19*IF(ISNUMBER($AK25),AV25,0)+01_指標庫!$H$20*IF(ISNUMBER($BB25),BB25,0)+01_指標庫!$H$21*IF(ISNUMBER($BC25),BC25,0))/AW25,1))</f>
        <v>72.4</v>
      </c>
      <c r="AY25" s="60"/>
      <c r="AZ25" s="60"/>
      <c r="BA25" s="58" t="n">
        <f aca="false">AVERAGE($E21:$E25)/AVERAGE($E16:$E25)-1</f>
        <v>0.00533562983041302</v>
      </c>
      <c r="BB25" s="59" t="n">
        <f aca="false">IF(ISNUMBER($BA25),IF(OR($S25&lt;=-0.03,$BA25&lt;-0.003),0,IF(OR($S25&lt;=-0.02,$BA25&lt;0.01),50,100)),"")</f>
        <v>50</v>
      </c>
      <c r="BC25" s="0" t="str">
        <f aca="false">IF(OR(COUNT($AZ25)=0,COUNT($AZ24)=0),"",IF(OR($AY25/$AZ24-1&lt;=-0.03,$AZ25/$AZ24-1&lt;=-0.045,IF(COUNT($AZ16:$AZ25)=10,AVERAGE($AZ21:$AZ25)/AVERAGE($AZ16:$AZ25)-1&lt;-0.01,FALSE())),0,IF(OR($AZ25/$AZ24-1&lt;=-0.02,IF(COUNT($AZ16:$AZ25)=10,AVERAGE($AZ21:$AZ25)/AVERAGE($AZ16:$AZ25)-1&lt;0.005,FALSE())),50,100)))</f>
        <v/>
      </c>
    </row>
    <row r="26" customFormat="false" ht="15" hidden="false" customHeight="true" outlineLevel="0" collapsed="false">
      <c r="A26" s="47" t="n">
        <v>22</v>
      </c>
      <c r="B26" s="48" t="n">
        <v>42590</v>
      </c>
      <c r="C26" s="47" t="n">
        <v>2016</v>
      </c>
      <c r="D26" s="49" t="s">
        <v>236</v>
      </c>
      <c r="E26" s="50" t="n">
        <v>4784.74</v>
      </c>
      <c r="F26" s="51" t="n">
        <v>0.073823</v>
      </c>
      <c r="G26" s="51" t="n">
        <v>-0.00135</v>
      </c>
      <c r="H26" s="52" t="n">
        <v>0.898</v>
      </c>
      <c r="I26" s="53" t="n">
        <v>542</v>
      </c>
      <c r="J26" s="47" t="s">
        <v>235</v>
      </c>
      <c r="K26" s="54" t="n">
        <v>11.5</v>
      </c>
      <c r="L26" s="55" t="n">
        <f aca="false">IF(COUNT(F26)=0,50,IF(F26&gt;=0,100,IF(F26&gt;=-0.02,50,0)))</f>
        <v>100</v>
      </c>
      <c r="M26" s="55" t="n">
        <f aca="false">IF(COUNT(G26)=0,50,IF(G26&gt;-0.06,100,IF(G26&gt;-0.15,50,0)))</f>
        <v>100</v>
      </c>
      <c r="N26" s="55" t="n">
        <f aca="false">IF(COUNT(H26)=0,50,IF(H26&gt;=0.6,100,IF(H26&gt;=0.4,50,0)))</f>
        <v>100</v>
      </c>
      <c r="O26" s="55" t="n">
        <f aca="false">IF(COUNT(I26)=0,50,IF(J26="proxy_vix",50,IF(I26&lt;350,100,IF(I26&lt;=450,50,0))))</f>
        <v>0</v>
      </c>
      <c r="P26" s="55" t="n">
        <f aca="false">IF(COUNT(K26)=0,50,IF(K26&lt;20,100,IF(K26&lt;=25,50,0)))</f>
        <v>100</v>
      </c>
      <c r="Q26" s="54"/>
      <c r="R26" s="47"/>
      <c r="S26" s="51" t="n">
        <f aca="false">$E26/$E25-1</f>
        <v>-0.00135038956756228</v>
      </c>
      <c r="T26" s="56" t="n">
        <f aca="false">$K26/$K25-1</f>
        <v>0.00965759438103597</v>
      </c>
      <c r="V26" s="57"/>
      <c r="W26" s="57"/>
      <c r="Y26" s="1" t="str">
        <f aca="false">IF(AX26&gt;=70,"EASY",IF(AX26&gt;40,"UNCERTAIN","HARD"))</f>
        <v>EASY</v>
      </c>
      <c r="AA26" s="58" t="str">
        <f aca="false">IF($A26&lt;200,"",AVERAGE($E5:$E26)/AVERAGE($E5:$E26)-1)</f>
        <v/>
      </c>
      <c r="AB26" s="59" t="n">
        <f aca="false">LOOKUP($B26,07_L1政策步階!$A$4:$A$14,07_L1政策步階!$C$4:$C$14)</f>
        <v>0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0" t="str">
        <f aca="false">IF(ISNUMBER($AA26),IF($AA26&gt;=0.005,100,IF($AA26&gt;=-0.015,50,0)),"")</f>
        <v/>
      </c>
      <c r="AM26" s="59" t="n">
        <f aca="false">IF(ISNUMBER($AB26),IF($AB26=1,100,IF($AB26=0,50,0)),"")</f>
        <v>50</v>
      </c>
      <c r="AN26" s="0" t="str">
        <f aca="false">IF(ISNUMBER($AC26),IF($AC26&gt;=0.001,100,IF($AC26&gt;=-0.003,50,0)),"")</f>
        <v/>
      </c>
      <c r="AO26" s="0" t="str">
        <f aca="false">IF(ISNUMBER($AD26),IF($AD26&gt;=0.04,100,IF($AD26&gt;=0,50,0)),"")</f>
        <v/>
      </c>
      <c r="AP26" s="0" t="str">
        <f aca="false">IF(ISNUMBER($AE26),IF($AE26&gt;=25,100,IF($AE26&gt;=-75,50,0)),"")</f>
        <v/>
      </c>
      <c r="AQ26" s="0" t="str">
        <f aca="false">IF(ISNUMBER($AF26),IF($AF26&gt;0,100,IF($AF26&gt;=-50,50,0)),"")</f>
        <v/>
      </c>
      <c r="AR26" s="0" t="str">
        <f aca="false">IF(ISNUMBER($AG26),IF($AG26=1,100,IF($AG26=0,50,0)),"")</f>
        <v/>
      </c>
      <c r="AS26" s="0" t="str">
        <f aca="false">IF(ISNUMBER($AH26),IF($AH26&lt;0,100,IF($AH26&lt;=20,50,0)),"")</f>
        <v/>
      </c>
      <c r="AT26" s="0" t="str">
        <f aca="false">IF(ISNUMBER($AI26),IF($AI26&lt;0.95,100,IF($AI26&lt;=1,50,0)),"")</f>
        <v/>
      </c>
      <c r="AU26" s="0" t="str">
        <f aca="false">IF(ISNUMBER($AJ26),IF($AJ26&lt;30,0,IF($AJ26&lt;40,50,IF($AJ26&lt;=90,100,50))),"")</f>
        <v/>
      </c>
      <c r="AV26" s="0" t="str">
        <f aca="false">IF(ISNUMBER($AK26),IF($AK26&gt;-0.2,100,IF($AK26&gt;=-0.4,50,0)),"")</f>
        <v/>
      </c>
      <c r="AW26" s="59" t="n">
        <f aca="false">01_指標庫!$H$4*ISNUMBER($F26)+01_指標庫!$H$5*ISNUMBER($AA26)+01_指標庫!$H$6*ISNUMBER($G26)+01_指標庫!$H$7*ISNUMBER($H26)+01_指標庫!$H$8*ISNUMBER($AF26)+01_指標庫!$H$9*ISNUMBER($AG26)+01_指標庫!$H$10*ISNUMBER($AB26)+01_指標庫!$H$11*ISNUMBER($AC26)+01_指標庫!$H$12*ISNUMBER($AD26)+01_指標庫!$H$13*ISNUMBER($AE26)+01_指標庫!$H$14*ISNUMBER($I26)+01_指標庫!$H$15*ISNUMBER($AH26)+01_指標庫!$H$16*ISNUMBER($K26)+01_指標庫!$H$17*ISNUMBER($AI26)+01_指標庫!$H$18*ISNUMBER($AJ26)+01_指標庫!$H$19*ISNUMBER($AK26)+01_指標庫!$H$20*ISNUMBER($BB26)+01_指標庫!$H$21*ISNUMBER($BC26)</f>
        <v>49</v>
      </c>
      <c r="AX26" s="59" t="n">
        <f aca="false">IF(AW26=0,50,ROUND((01_指標庫!$H$4*IF(ISNUMBER($F26),L26,0)+01_指標庫!$H$5*IF(ISNUMBER($AA26),AL26,0)+01_指標庫!$H$6*IF(ISNUMBER($G26),M26,0)+01_指標庫!$H$7*IF(ISNUMBER($H26),N26,0)+01_指標庫!$H$8*IF(ISNUMBER($AF26),AQ26,0)+01_指標庫!$H$9*IF(ISNUMBER($AG26),AR26,0)+01_指標庫!$H$10*IF(ISNUMBER($AB26),AM26,0)+01_指標庫!$H$11*IF(ISNUMBER($AC26),AN26,0)+01_指標庫!$H$12*IF(ISNUMBER($AD26),AO26,0)+01_指標庫!$H$13*IF(ISNUMBER($AE26),AP26,0)+01_指標庫!$H$14*IF(ISNUMBER($I26),O26,0)+01_指標庫!$H$15*IF(ISNUMBER($AH26),AS26,0)+01_指標庫!$H$16*IF(ISNUMBER($K26),P26,0)+01_指標庫!$H$17*IF(ISNUMBER($AI26),AT26,0)+01_指標庫!$H$18*IF(ISNUMBER($AJ26),AU26,0)+01_指標庫!$H$19*IF(ISNUMBER($AK26),AV26,0)+01_指標庫!$H$20*IF(ISNUMBER($BB26),BB26,0)+01_指標庫!$H$21*IF(ISNUMBER($BC26),BC26,0))/AW26,1))</f>
        <v>72.4</v>
      </c>
      <c r="AY26" s="60"/>
      <c r="AZ26" s="60"/>
      <c r="BA26" s="58" t="n">
        <f aca="false">AVERAGE($E22:$E26)/AVERAGE($E17:$E26)-1</f>
        <v>0.00402546922806146</v>
      </c>
      <c r="BB26" s="59" t="n">
        <f aca="false">IF(ISNUMBER($BA26),IF(OR($S26&lt;=-0.03,$BA26&lt;-0.003),0,IF(OR($S26&lt;=-0.02,$BA26&lt;0.01),50,100)),"")</f>
        <v>50</v>
      </c>
      <c r="BC26" s="0" t="str">
        <f aca="false">IF(OR(COUNT($AZ26)=0,COUNT($AZ25)=0),"",IF(OR($AY26/$AZ25-1&lt;=-0.03,$AZ26/$AZ25-1&lt;=-0.045,IF(COUNT($AZ17:$AZ26)=10,AVERAGE($AZ22:$AZ26)/AVERAGE($AZ17:$AZ26)-1&lt;-0.01,FALSE())),0,IF(OR($AZ26/$AZ25-1&lt;=-0.02,IF(COUNT($AZ17:$AZ26)=10,AVERAGE($AZ22:$AZ26)/AVERAGE($AZ17:$AZ26)-1&lt;0.005,FALSE())),50,100)))</f>
        <v/>
      </c>
    </row>
    <row r="27" customFormat="false" ht="15" hidden="false" customHeight="true" outlineLevel="0" collapsed="false">
      <c r="A27" s="47" t="n">
        <v>23</v>
      </c>
      <c r="B27" s="48" t="n">
        <v>42591</v>
      </c>
      <c r="C27" s="47" t="n">
        <v>2016</v>
      </c>
      <c r="D27" s="49" t="s">
        <v>237</v>
      </c>
      <c r="E27" s="50" t="n">
        <v>4795.75</v>
      </c>
      <c r="F27" s="51" t="n">
        <v>0.075941</v>
      </c>
      <c r="G27" s="51" t="n">
        <v>0</v>
      </c>
      <c r="H27" s="52" t="n">
        <v>0.898</v>
      </c>
      <c r="I27" s="53" t="n">
        <v>536</v>
      </c>
      <c r="J27" s="47" t="s">
        <v>235</v>
      </c>
      <c r="K27" s="54" t="n">
        <v>11.66</v>
      </c>
      <c r="L27" s="55" t="n">
        <f aca="false">IF(COUNT(F27)=0,50,IF(F27&gt;=0,100,IF(F27&gt;=-0.02,50,0)))</f>
        <v>100</v>
      </c>
      <c r="M27" s="55" t="n">
        <f aca="false">IF(COUNT(G27)=0,50,IF(G27&gt;-0.06,100,IF(G27&gt;-0.15,50,0)))</f>
        <v>100</v>
      </c>
      <c r="N27" s="55" t="n">
        <f aca="false">IF(COUNT(H27)=0,50,IF(H27&gt;=0.6,100,IF(H27&gt;=0.4,50,0)))</f>
        <v>100</v>
      </c>
      <c r="O27" s="55" t="n">
        <f aca="false">IF(COUNT(I27)=0,50,IF(J27="proxy_vix",50,IF(I27&lt;350,100,IF(I27&lt;=450,50,0))))</f>
        <v>0</v>
      </c>
      <c r="P27" s="55" t="n">
        <f aca="false">IF(COUNT(K27)=0,50,IF(K27&lt;20,100,IF(K27&lt;=25,50,0)))</f>
        <v>100</v>
      </c>
      <c r="Q27" s="54"/>
      <c r="R27" s="47"/>
      <c r="S27" s="51" t="n">
        <f aca="false">$E27/$E26-1</f>
        <v>0.00230106547064213</v>
      </c>
      <c r="T27" s="56" t="n">
        <f aca="false">$K27/$K26-1</f>
        <v>0.0139130434782608</v>
      </c>
      <c r="V27" s="57"/>
      <c r="W27" s="57"/>
      <c r="Y27" s="1" t="str">
        <f aca="false">IF(AX27&gt;=70,"EASY",IF(AX27&gt;40,"UNCERTAIN","HARD"))</f>
        <v>EASY</v>
      </c>
      <c r="AA27" s="58" t="str">
        <f aca="false">IF($A27&lt;200,"",AVERAGE($E5:$E27)/AVERAGE($E5:$E27)-1)</f>
        <v/>
      </c>
      <c r="AB27" s="59" t="n">
        <f aca="false">LOOKUP($B27,07_L1政策步階!$A$4:$A$14,07_L1政策步階!$C$4:$C$14)</f>
        <v>0</v>
      </c>
      <c r="AC27" s="57"/>
      <c r="AD27" s="57"/>
      <c r="AE27" s="57"/>
      <c r="AF27" s="57"/>
      <c r="AG27" s="57"/>
      <c r="AH27" s="57"/>
      <c r="AI27" s="57"/>
      <c r="AJ27" s="57"/>
      <c r="AK27" s="57"/>
      <c r="AL27" s="0" t="str">
        <f aca="false">IF(ISNUMBER($AA27),IF($AA27&gt;=0.005,100,IF($AA27&gt;=-0.015,50,0)),"")</f>
        <v/>
      </c>
      <c r="AM27" s="59" t="n">
        <f aca="false">IF(ISNUMBER($AB27),IF($AB27=1,100,IF($AB27=0,50,0)),"")</f>
        <v>50</v>
      </c>
      <c r="AN27" s="0" t="str">
        <f aca="false">IF(ISNUMBER($AC27),IF($AC27&gt;=0.001,100,IF($AC27&gt;=-0.003,50,0)),"")</f>
        <v/>
      </c>
      <c r="AO27" s="0" t="str">
        <f aca="false">IF(ISNUMBER($AD27),IF($AD27&gt;=0.04,100,IF($AD27&gt;=0,50,0)),"")</f>
        <v/>
      </c>
      <c r="AP27" s="0" t="str">
        <f aca="false">IF(ISNUMBER($AE27),IF($AE27&gt;=25,100,IF($AE27&gt;=-75,50,0)),"")</f>
        <v/>
      </c>
      <c r="AQ27" s="0" t="str">
        <f aca="false">IF(ISNUMBER($AF27),IF($AF27&gt;0,100,IF($AF27&gt;=-50,50,0)),"")</f>
        <v/>
      </c>
      <c r="AR27" s="0" t="str">
        <f aca="false">IF(ISNUMBER($AG27),IF($AG27=1,100,IF($AG27=0,50,0)),"")</f>
        <v/>
      </c>
      <c r="AS27" s="0" t="str">
        <f aca="false">IF(ISNUMBER($AH27),IF($AH27&lt;0,100,IF($AH27&lt;=20,50,0)),"")</f>
        <v/>
      </c>
      <c r="AT27" s="0" t="str">
        <f aca="false">IF(ISNUMBER($AI27),IF($AI27&lt;0.95,100,IF($AI27&lt;=1,50,0)),"")</f>
        <v/>
      </c>
      <c r="AU27" s="0" t="str">
        <f aca="false">IF(ISNUMBER($AJ27),IF($AJ27&lt;30,0,IF($AJ27&lt;40,50,IF($AJ27&lt;=90,100,50))),"")</f>
        <v/>
      </c>
      <c r="AV27" s="0" t="str">
        <f aca="false">IF(ISNUMBER($AK27),IF($AK27&gt;-0.2,100,IF($AK27&gt;=-0.4,50,0)),"")</f>
        <v/>
      </c>
      <c r="AW27" s="59" t="n">
        <f aca="false">01_指標庫!$H$4*ISNUMBER($F27)+01_指標庫!$H$5*ISNUMBER($AA27)+01_指標庫!$H$6*ISNUMBER($G27)+01_指標庫!$H$7*ISNUMBER($H27)+01_指標庫!$H$8*ISNUMBER($AF27)+01_指標庫!$H$9*ISNUMBER($AG27)+01_指標庫!$H$10*ISNUMBER($AB27)+01_指標庫!$H$11*ISNUMBER($AC27)+01_指標庫!$H$12*ISNUMBER($AD27)+01_指標庫!$H$13*ISNUMBER($AE27)+01_指標庫!$H$14*ISNUMBER($I27)+01_指標庫!$H$15*ISNUMBER($AH27)+01_指標庫!$H$16*ISNUMBER($K27)+01_指標庫!$H$17*ISNUMBER($AI27)+01_指標庫!$H$18*ISNUMBER($AJ27)+01_指標庫!$H$19*ISNUMBER($AK27)+01_指標庫!$H$20*ISNUMBER($BB27)+01_指標庫!$H$21*ISNUMBER($BC27)</f>
        <v>49</v>
      </c>
      <c r="AX27" s="59" t="n">
        <f aca="false">IF(AW27=0,50,ROUND((01_指標庫!$H$4*IF(ISNUMBER($F27),L27,0)+01_指標庫!$H$5*IF(ISNUMBER($AA27),AL27,0)+01_指標庫!$H$6*IF(ISNUMBER($G27),M27,0)+01_指標庫!$H$7*IF(ISNUMBER($H27),N27,0)+01_指標庫!$H$8*IF(ISNUMBER($AF27),AQ27,0)+01_指標庫!$H$9*IF(ISNUMBER($AG27),AR27,0)+01_指標庫!$H$10*IF(ISNUMBER($AB27),AM27,0)+01_指標庫!$H$11*IF(ISNUMBER($AC27),AN27,0)+01_指標庫!$H$12*IF(ISNUMBER($AD27),AO27,0)+01_指標庫!$H$13*IF(ISNUMBER($AE27),AP27,0)+01_指標庫!$H$14*IF(ISNUMBER($I27),O27,0)+01_指標庫!$H$15*IF(ISNUMBER($AH27),AS27,0)+01_指標庫!$H$16*IF(ISNUMBER($K27),P27,0)+01_指標庫!$H$17*IF(ISNUMBER($AI27),AT27,0)+01_指標庫!$H$18*IF(ISNUMBER($AJ27),AU27,0)+01_指標庫!$H$19*IF(ISNUMBER($AK27),AV27,0)+01_指標庫!$H$20*IF(ISNUMBER($BB27),BB27,0)+01_指標庫!$H$21*IF(ISNUMBER($BC27),BC27,0))/AW27,1))</f>
        <v>72.4</v>
      </c>
      <c r="AY27" s="60"/>
      <c r="AZ27" s="60"/>
      <c r="BA27" s="58" t="n">
        <f aca="false">AVERAGE($E23:$E27)/AVERAGE($E18:$E27)-1</f>
        <v>0.00463504228446676</v>
      </c>
      <c r="BB27" s="59" t="n">
        <f aca="false">IF(ISNUMBER($BA27),IF(OR($S27&lt;=-0.03,$BA27&lt;-0.003),0,IF(OR($S27&lt;=-0.02,$BA27&lt;0.01),50,100)),"")</f>
        <v>50</v>
      </c>
      <c r="BC27" s="0" t="str">
        <f aca="false">IF(OR(COUNT($AZ27)=0,COUNT($AZ26)=0),"",IF(OR($AY27/$AZ26-1&lt;=-0.03,$AZ27/$AZ26-1&lt;=-0.045,IF(COUNT($AZ18:$AZ27)=10,AVERAGE($AZ23:$AZ27)/AVERAGE($AZ18:$AZ27)-1&lt;-0.01,FALSE())),0,IF(OR($AZ27/$AZ26-1&lt;=-0.02,IF(COUNT($AZ18:$AZ27)=10,AVERAGE($AZ23:$AZ27)/AVERAGE($AZ18:$AZ27)-1&lt;0.005,FALSE())),50,100)))</f>
        <v/>
      </c>
    </row>
    <row r="28" customFormat="false" ht="15" hidden="false" customHeight="true" outlineLevel="0" collapsed="false">
      <c r="A28" s="47" t="n">
        <v>24</v>
      </c>
      <c r="B28" s="48" t="n">
        <v>42592</v>
      </c>
      <c r="C28" s="47" t="n">
        <v>2016</v>
      </c>
      <c r="D28" s="49" t="s">
        <v>238</v>
      </c>
      <c r="E28" s="50" t="n">
        <v>4783.39</v>
      </c>
      <c r="F28" s="51" t="n">
        <v>0.072976</v>
      </c>
      <c r="G28" s="51" t="n">
        <v>-0.002577</v>
      </c>
      <c r="H28" s="52" t="n">
        <v>0.898</v>
      </c>
      <c r="I28" s="53" t="n">
        <v>538</v>
      </c>
      <c r="J28" s="47" t="s">
        <v>235</v>
      </c>
      <c r="K28" s="54" t="n">
        <v>12.05</v>
      </c>
      <c r="L28" s="55" t="n">
        <f aca="false">IF(COUNT(F28)=0,50,IF(F28&gt;=0,100,IF(F28&gt;=-0.02,50,0)))</f>
        <v>100</v>
      </c>
      <c r="M28" s="55" t="n">
        <f aca="false">IF(COUNT(G28)=0,50,IF(G28&gt;-0.06,100,IF(G28&gt;-0.15,50,0)))</f>
        <v>100</v>
      </c>
      <c r="N28" s="55" t="n">
        <f aca="false">IF(COUNT(H28)=0,50,IF(H28&gt;=0.6,100,IF(H28&gt;=0.4,50,0)))</f>
        <v>100</v>
      </c>
      <c r="O28" s="55" t="n">
        <f aca="false">IF(COUNT(I28)=0,50,IF(J28="proxy_vix",50,IF(I28&lt;350,100,IF(I28&lt;=450,50,0))))</f>
        <v>0</v>
      </c>
      <c r="P28" s="55" t="n">
        <f aca="false">IF(COUNT(K28)=0,50,IF(K28&lt;20,100,IF(K28&lt;=25,50,0)))</f>
        <v>100</v>
      </c>
      <c r="Q28" s="54"/>
      <c r="R28" s="47"/>
      <c r="S28" s="51" t="n">
        <f aca="false">$E28/$E27-1</f>
        <v>-0.00257728196840945</v>
      </c>
      <c r="T28" s="56" t="n">
        <f aca="false">$K28/$K27-1</f>
        <v>0.0334476843910807</v>
      </c>
      <c r="V28" s="57"/>
      <c r="W28" s="57"/>
      <c r="Y28" s="1" t="str">
        <f aca="false">IF(AX28&gt;=70,"EASY",IF(AX28&gt;40,"UNCERTAIN","HARD"))</f>
        <v>EASY</v>
      </c>
      <c r="AA28" s="58" t="str">
        <f aca="false">IF($A28&lt;200,"",AVERAGE($E5:$E28)/AVERAGE($E5:$E28)-1)</f>
        <v/>
      </c>
      <c r="AB28" s="59" t="n">
        <f aca="false">LOOKUP($B28,07_L1政策步階!$A$4:$A$14,07_L1政策步階!$C$4:$C$14)</f>
        <v>0</v>
      </c>
      <c r="AC28" s="57"/>
      <c r="AD28" s="57"/>
      <c r="AE28" s="57"/>
      <c r="AF28" s="57"/>
      <c r="AG28" s="57"/>
      <c r="AH28" s="57"/>
      <c r="AI28" s="57"/>
      <c r="AJ28" s="57"/>
      <c r="AK28" s="57"/>
      <c r="AL28" s="0" t="str">
        <f aca="false">IF(ISNUMBER($AA28),IF($AA28&gt;=0.005,100,IF($AA28&gt;=-0.015,50,0)),"")</f>
        <v/>
      </c>
      <c r="AM28" s="59" t="n">
        <f aca="false">IF(ISNUMBER($AB28),IF($AB28=1,100,IF($AB28=0,50,0)),"")</f>
        <v>50</v>
      </c>
      <c r="AN28" s="0" t="str">
        <f aca="false">IF(ISNUMBER($AC28),IF($AC28&gt;=0.001,100,IF($AC28&gt;=-0.003,50,0)),"")</f>
        <v/>
      </c>
      <c r="AO28" s="0" t="str">
        <f aca="false">IF(ISNUMBER($AD28),IF($AD28&gt;=0.04,100,IF($AD28&gt;=0,50,0)),"")</f>
        <v/>
      </c>
      <c r="AP28" s="0" t="str">
        <f aca="false">IF(ISNUMBER($AE28),IF($AE28&gt;=25,100,IF($AE28&gt;=-75,50,0)),"")</f>
        <v/>
      </c>
      <c r="AQ28" s="0" t="str">
        <f aca="false">IF(ISNUMBER($AF28),IF($AF28&gt;0,100,IF($AF28&gt;=-50,50,0)),"")</f>
        <v/>
      </c>
      <c r="AR28" s="0" t="str">
        <f aca="false">IF(ISNUMBER($AG28),IF($AG28=1,100,IF($AG28=0,50,0)),"")</f>
        <v/>
      </c>
      <c r="AS28" s="0" t="str">
        <f aca="false">IF(ISNUMBER($AH28),IF($AH28&lt;0,100,IF($AH28&lt;=20,50,0)),"")</f>
        <v/>
      </c>
      <c r="AT28" s="0" t="str">
        <f aca="false">IF(ISNUMBER($AI28),IF($AI28&lt;0.95,100,IF($AI28&lt;=1,50,0)),"")</f>
        <v/>
      </c>
      <c r="AU28" s="0" t="str">
        <f aca="false">IF(ISNUMBER($AJ28),IF($AJ28&lt;30,0,IF($AJ28&lt;40,50,IF($AJ28&lt;=90,100,50))),"")</f>
        <v/>
      </c>
      <c r="AV28" s="0" t="str">
        <f aca="false">IF(ISNUMBER($AK28),IF($AK28&gt;-0.2,100,IF($AK28&gt;=-0.4,50,0)),"")</f>
        <v/>
      </c>
      <c r="AW28" s="59" t="n">
        <f aca="false">01_指標庫!$H$4*ISNUMBER($F28)+01_指標庫!$H$5*ISNUMBER($AA28)+01_指標庫!$H$6*ISNUMBER($G28)+01_指標庫!$H$7*ISNUMBER($H28)+01_指標庫!$H$8*ISNUMBER($AF28)+01_指標庫!$H$9*ISNUMBER($AG28)+01_指標庫!$H$10*ISNUMBER($AB28)+01_指標庫!$H$11*ISNUMBER($AC28)+01_指標庫!$H$12*ISNUMBER($AD28)+01_指標庫!$H$13*ISNUMBER($AE28)+01_指標庫!$H$14*ISNUMBER($I28)+01_指標庫!$H$15*ISNUMBER($AH28)+01_指標庫!$H$16*ISNUMBER($K28)+01_指標庫!$H$17*ISNUMBER($AI28)+01_指標庫!$H$18*ISNUMBER($AJ28)+01_指標庫!$H$19*ISNUMBER($AK28)+01_指標庫!$H$20*ISNUMBER($BB28)+01_指標庫!$H$21*ISNUMBER($BC28)</f>
        <v>49</v>
      </c>
      <c r="AX28" s="59" t="n">
        <f aca="false">IF(AW28=0,50,ROUND((01_指標庫!$H$4*IF(ISNUMBER($F28),L28,0)+01_指標庫!$H$5*IF(ISNUMBER($AA28),AL28,0)+01_指標庫!$H$6*IF(ISNUMBER($G28),M28,0)+01_指標庫!$H$7*IF(ISNUMBER($H28),N28,0)+01_指標庫!$H$8*IF(ISNUMBER($AF28),AQ28,0)+01_指標庫!$H$9*IF(ISNUMBER($AG28),AR28,0)+01_指標庫!$H$10*IF(ISNUMBER($AB28),AM28,0)+01_指標庫!$H$11*IF(ISNUMBER($AC28),AN28,0)+01_指標庫!$H$12*IF(ISNUMBER($AD28),AO28,0)+01_指標庫!$H$13*IF(ISNUMBER($AE28),AP28,0)+01_指標庫!$H$14*IF(ISNUMBER($I28),O28,0)+01_指標庫!$H$15*IF(ISNUMBER($AH28),AS28,0)+01_指標庫!$H$16*IF(ISNUMBER($K28),P28,0)+01_指標庫!$H$17*IF(ISNUMBER($AI28),AT28,0)+01_指標庫!$H$18*IF(ISNUMBER($AJ28),AU28,0)+01_指標庫!$H$19*IF(ISNUMBER($AK28),AV28,0)+01_指標庫!$H$20*IF(ISNUMBER($BB28),BB28,0)+01_指標庫!$H$21*IF(ISNUMBER($BC28),BC28,0))/AW28,1))</f>
        <v>72.4</v>
      </c>
      <c r="AY28" s="60"/>
      <c r="AZ28" s="60"/>
      <c r="BA28" s="58" t="n">
        <f aca="false">AVERAGE($E24:$E28)/AVERAGE($E19:$E28)-1</f>
        <v>0.00499746426207515</v>
      </c>
      <c r="BB28" s="59" t="n">
        <f aca="false">IF(ISNUMBER($BA28),IF(OR($S28&lt;=-0.03,$BA28&lt;-0.003),0,IF(OR($S28&lt;=-0.02,$BA28&lt;0.01),50,100)),"")</f>
        <v>50</v>
      </c>
      <c r="BC28" s="0" t="str">
        <f aca="false">IF(OR(COUNT($AZ28)=0,COUNT($AZ27)=0),"",IF(OR($AY28/$AZ27-1&lt;=-0.03,$AZ28/$AZ27-1&lt;=-0.045,IF(COUNT($AZ19:$AZ28)=10,AVERAGE($AZ24:$AZ28)/AVERAGE($AZ19:$AZ28)-1&lt;-0.01,FALSE())),0,IF(OR($AZ28/$AZ27-1&lt;=-0.02,IF(COUNT($AZ19:$AZ28)=10,AVERAGE($AZ24:$AZ28)/AVERAGE($AZ19:$AZ28)-1&lt;0.005,FALSE())),50,100)))</f>
        <v/>
      </c>
    </row>
    <row r="29" customFormat="false" ht="15" hidden="false" customHeight="true" outlineLevel="0" collapsed="false">
      <c r="A29" s="47" t="n">
        <v>25</v>
      </c>
      <c r="B29" s="48" t="n">
        <v>42593</v>
      </c>
      <c r="C29" s="47" t="n">
        <v>2016</v>
      </c>
      <c r="D29" s="49" t="s">
        <v>239</v>
      </c>
      <c r="E29" s="50" t="n">
        <v>4803.31</v>
      </c>
      <c r="F29" s="51" t="n">
        <v>0.077236</v>
      </c>
      <c r="G29" s="51" t="n">
        <v>0</v>
      </c>
      <c r="H29" s="52" t="n">
        <v>0.8776</v>
      </c>
      <c r="I29" s="53" t="n">
        <v>531</v>
      </c>
      <c r="J29" s="47" t="s">
        <v>235</v>
      </c>
      <c r="K29" s="54" t="n">
        <v>11.68</v>
      </c>
      <c r="L29" s="55" t="n">
        <f aca="false">IF(COUNT(F29)=0,50,IF(F29&gt;=0,100,IF(F29&gt;=-0.02,50,0)))</f>
        <v>100</v>
      </c>
      <c r="M29" s="55" t="n">
        <f aca="false">IF(COUNT(G29)=0,50,IF(G29&gt;-0.06,100,IF(G29&gt;-0.15,50,0)))</f>
        <v>100</v>
      </c>
      <c r="N29" s="55" t="n">
        <f aca="false">IF(COUNT(H29)=0,50,IF(H29&gt;=0.6,100,IF(H29&gt;=0.4,50,0)))</f>
        <v>100</v>
      </c>
      <c r="O29" s="55" t="n">
        <f aca="false">IF(COUNT(I29)=0,50,IF(J29="proxy_vix",50,IF(I29&lt;350,100,IF(I29&lt;=450,50,0))))</f>
        <v>0</v>
      </c>
      <c r="P29" s="55" t="n">
        <f aca="false">IF(COUNT(K29)=0,50,IF(K29&lt;20,100,IF(K29&lt;=25,50,0)))</f>
        <v>100</v>
      </c>
      <c r="Q29" s="54"/>
      <c r="R29" s="47"/>
      <c r="S29" s="51" t="n">
        <f aca="false">$E29/$E28-1</f>
        <v>0.00416441059583272</v>
      </c>
      <c r="T29" s="56" t="n">
        <f aca="false">$K29/$K28-1</f>
        <v>-0.0307053941908715</v>
      </c>
      <c r="V29" s="57"/>
      <c r="W29" s="57"/>
      <c r="Y29" s="1" t="str">
        <f aca="false">IF(AX29&gt;=70,"EASY",IF(AX29&gt;40,"UNCERTAIN","HARD"))</f>
        <v>EASY</v>
      </c>
      <c r="AA29" s="58" t="str">
        <f aca="false">IF($A29&lt;200,"",AVERAGE($E5:$E29)/AVERAGE($E5:$E29)-1)</f>
        <v/>
      </c>
      <c r="AB29" s="59" t="n">
        <f aca="false">LOOKUP($B29,07_L1政策步階!$A$4:$A$14,07_L1政策步階!$C$4:$C$14)</f>
        <v>0</v>
      </c>
      <c r="AC29" s="57"/>
      <c r="AD29" s="57"/>
      <c r="AE29" s="57"/>
      <c r="AF29" s="57"/>
      <c r="AG29" s="57"/>
      <c r="AH29" s="57"/>
      <c r="AI29" s="57"/>
      <c r="AJ29" s="57"/>
      <c r="AK29" s="57"/>
      <c r="AL29" s="0" t="str">
        <f aca="false">IF(ISNUMBER($AA29),IF($AA29&gt;=0.005,100,IF($AA29&gt;=-0.015,50,0)),"")</f>
        <v/>
      </c>
      <c r="AM29" s="59" t="n">
        <f aca="false">IF(ISNUMBER($AB29),IF($AB29=1,100,IF($AB29=0,50,0)),"")</f>
        <v>50</v>
      </c>
      <c r="AN29" s="0" t="str">
        <f aca="false">IF(ISNUMBER($AC29),IF($AC29&gt;=0.001,100,IF($AC29&gt;=-0.003,50,0)),"")</f>
        <v/>
      </c>
      <c r="AO29" s="0" t="str">
        <f aca="false">IF(ISNUMBER($AD29),IF($AD29&gt;=0.04,100,IF($AD29&gt;=0,50,0)),"")</f>
        <v/>
      </c>
      <c r="AP29" s="0" t="str">
        <f aca="false">IF(ISNUMBER($AE29),IF($AE29&gt;=25,100,IF($AE29&gt;=-75,50,0)),"")</f>
        <v/>
      </c>
      <c r="AQ29" s="0" t="str">
        <f aca="false">IF(ISNUMBER($AF29),IF($AF29&gt;0,100,IF($AF29&gt;=-50,50,0)),"")</f>
        <v/>
      </c>
      <c r="AR29" s="0" t="str">
        <f aca="false">IF(ISNUMBER($AG29),IF($AG29=1,100,IF($AG29=0,50,0)),"")</f>
        <v/>
      </c>
      <c r="AS29" s="0" t="str">
        <f aca="false">IF(ISNUMBER($AH29),IF($AH29&lt;0,100,IF($AH29&lt;=20,50,0)),"")</f>
        <v/>
      </c>
      <c r="AT29" s="0" t="str">
        <f aca="false">IF(ISNUMBER($AI29),IF($AI29&lt;0.95,100,IF($AI29&lt;=1,50,0)),"")</f>
        <v/>
      </c>
      <c r="AU29" s="0" t="str">
        <f aca="false">IF(ISNUMBER($AJ29),IF($AJ29&lt;30,0,IF($AJ29&lt;40,50,IF($AJ29&lt;=90,100,50))),"")</f>
        <v/>
      </c>
      <c r="AV29" s="0" t="str">
        <f aca="false">IF(ISNUMBER($AK29),IF($AK29&gt;-0.2,100,IF($AK29&gt;=-0.4,50,0)),"")</f>
        <v/>
      </c>
      <c r="AW29" s="59" t="n">
        <f aca="false">01_指標庫!$H$4*ISNUMBER($F29)+01_指標庫!$H$5*ISNUMBER($AA29)+01_指標庫!$H$6*ISNUMBER($G29)+01_指標庫!$H$7*ISNUMBER($H29)+01_指標庫!$H$8*ISNUMBER($AF29)+01_指標庫!$H$9*ISNUMBER($AG29)+01_指標庫!$H$10*ISNUMBER($AB29)+01_指標庫!$H$11*ISNUMBER($AC29)+01_指標庫!$H$12*ISNUMBER($AD29)+01_指標庫!$H$13*ISNUMBER($AE29)+01_指標庫!$H$14*ISNUMBER($I29)+01_指標庫!$H$15*ISNUMBER($AH29)+01_指標庫!$H$16*ISNUMBER($K29)+01_指標庫!$H$17*ISNUMBER($AI29)+01_指標庫!$H$18*ISNUMBER($AJ29)+01_指標庫!$H$19*ISNUMBER($AK29)+01_指標庫!$H$20*ISNUMBER($BB29)+01_指標庫!$H$21*ISNUMBER($BC29)</f>
        <v>49</v>
      </c>
      <c r="AX29" s="59" t="n">
        <f aca="false">IF(AW29=0,50,ROUND((01_指標庫!$H$4*IF(ISNUMBER($F29),L29,0)+01_指標庫!$H$5*IF(ISNUMBER($AA29),AL29,0)+01_指標庫!$H$6*IF(ISNUMBER($G29),M29,0)+01_指標庫!$H$7*IF(ISNUMBER($H29),N29,0)+01_指標庫!$H$8*IF(ISNUMBER($AF29),AQ29,0)+01_指標庫!$H$9*IF(ISNUMBER($AG29),AR29,0)+01_指標庫!$H$10*IF(ISNUMBER($AB29),AM29,0)+01_指標庫!$H$11*IF(ISNUMBER($AC29),AN29,0)+01_指標庫!$H$12*IF(ISNUMBER($AD29),AO29,0)+01_指標庫!$H$13*IF(ISNUMBER($AE29),AP29,0)+01_指標庫!$H$14*IF(ISNUMBER($I29),O29,0)+01_指標庫!$H$15*IF(ISNUMBER($AH29),AS29,0)+01_指標庫!$H$16*IF(ISNUMBER($K29),P29,0)+01_指標庫!$H$17*IF(ISNUMBER($AI29),AT29,0)+01_指標庫!$H$18*IF(ISNUMBER($AJ29),AU29,0)+01_指標庫!$H$19*IF(ISNUMBER($AK29),AV29,0)+01_指標庫!$H$20*IF(ISNUMBER($BB29),BB29,0)+01_指標庫!$H$21*IF(ISNUMBER($BC29),BC29,0))/AW29,1))</f>
        <v>72.4</v>
      </c>
      <c r="AY29" s="60"/>
      <c r="AZ29" s="60"/>
      <c r="BA29" s="58" t="n">
        <f aca="false">AVERAGE($E25:$E29)/AVERAGE($E20:$E29)-1</f>
        <v>0.005767597595568</v>
      </c>
      <c r="BB29" s="59" t="n">
        <f aca="false">IF(ISNUMBER($BA29),IF(OR($S29&lt;=-0.03,$BA29&lt;-0.003),0,IF(OR($S29&lt;=-0.02,$BA29&lt;0.01),50,100)),"")</f>
        <v>50</v>
      </c>
      <c r="BC29" s="0" t="str">
        <f aca="false">IF(OR(COUNT($AZ29)=0,COUNT($AZ28)=0),"",IF(OR($AY29/$AZ28-1&lt;=-0.03,$AZ29/$AZ28-1&lt;=-0.045,IF(COUNT($AZ20:$AZ29)=10,AVERAGE($AZ25:$AZ29)/AVERAGE($AZ20:$AZ29)-1&lt;-0.01,FALSE())),0,IF(OR($AZ29/$AZ28-1&lt;=-0.02,IF(COUNT($AZ20:$AZ29)=10,AVERAGE($AZ25:$AZ29)/AVERAGE($AZ20:$AZ29)-1&lt;0.005,FALSE())),50,100)))</f>
        <v/>
      </c>
    </row>
    <row r="30" customFormat="false" ht="15" hidden="false" customHeight="true" outlineLevel="0" collapsed="false">
      <c r="A30" s="47" t="n">
        <v>26</v>
      </c>
      <c r="B30" s="48" t="n">
        <v>42594</v>
      </c>
      <c r="C30" s="47" t="n">
        <v>2016</v>
      </c>
      <c r="D30" s="49" t="s">
        <v>234</v>
      </c>
      <c r="E30" s="50" t="n">
        <v>4807.08</v>
      </c>
      <c r="F30" s="51" t="n">
        <v>0.077879</v>
      </c>
      <c r="G30" s="51" t="n">
        <v>0</v>
      </c>
      <c r="H30" s="52" t="n">
        <v>0.8776</v>
      </c>
      <c r="I30" s="53" t="n">
        <v>534</v>
      </c>
      <c r="J30" s="47" t="s">
        <v>235</v>
      </c>
      <c r="K30" s="54" t="n">
        <v>11.55</v>
      </c>
      <c r="L30" s="55" t="n">
        <f aca="false">IF(COUNT(F30)=0,50,IF(F30&gt;=0,100,IF(F30&gt;=-0.02,50,0)))</f>
        <v>100</v>
      </c>
      <c r="M30" s="55" t="n">
        <f aca="false">IF(COUNT(G30)=0,50,IF(G30&gt;-0.06,100,IF(G30&gt;-0.15,50,0)))</f>
        <v>100</v>
      </c>
      <c r="N30" s="55" t="n">
        <f aca="false">IF(COUNT(H30)=0,50,IF(H30&gt;=0.6,100,IF(H30&gt;=0.4,50,0)))</f>
        <v>100</v>
      </c>
      <c r="O30" s="55" t="n">
        <f aca="false">IF(COUNT(I30)=0,50,IF(J30="proxy_vix",50,IF(I30&lt;350,100,IF(I30&lt;=450,50,0))))</f>
        <v>0</v>
      </c>
      <c r="P30" s="55" t="n">
        <f aca="false">IF(COUNT(K30)=0,50,IF(K30&lt;20,100,IF(K30&lt;=25,50,0)))</f>
        <v>100</v>
      </c>
      <c r="Q30" s="54"/>
      <c r="R30" s="47"/>
      <c r="S30" s="51" t="n">
        <f aca="false">$E30/$E29-1</f>
        <v>0.000784875429651555</v>
      </c>
      <c r="T30" s="56" t="n">
        <f aca="false">$K30/$K29-1</f>
        <v>-0.0111301369863013</v>
      </c>
      <c r="V30" s="57"/>
      <c r="W30" s="57"/>
      <c r="Y30" s="1" t="str">
        <f aca="false">IF(AX30&gt;=70,"EASY",IF(AX30&gt;40,"UNCERTAIN","HARD"))</f>
        <v>EASY</v>
      </c>
      <c r="AA30" s="58" t="str">
        <f aca="false">IF($A30&lt;200,"",AVERAGE($E5:$E30)/AVERAGE($E5:$E30)-1)</f>
        <v/>
      </c>
      <c r="AB30" s="59" t="n">
        <f aca="false">LOOKUP($B30,07_L1政策步階!$A$4:$A$14,07_L1政策步階!$C$4:$C$14)</f>
        <v>0</v>
      </c>
      <c r="AC30" s="57"/>
      <c r="AD30" s="57"/>
      <c r="AE30" s="57"/>
      <c r="AF30" s="57"/>
      <c r="AG30" s="57"/>
      <c r="AH30" s="57"/>
      <c r="AI30" s="57"/>
      <c r="AJ30" s="57"/>
      <c r="AK30" s="57"/>
      <c r="AL30" s="0" t="str">
        <f aca="false">IF(ISNUMBER($AA30),IF($AA30&gt;=0.005,100,IF($AA30&gt;=-0.015,50,0)),"")</f>
        <v/>
      </c>
      <c r="AM30" s="59" t="n">
        <f aca="false">IF(ISNUMBER($AB30),IF($AB30=1,100,IF($AB30=0,50,0)),"")</f>
        <v>50</v>
      </c>
      <c r="AN30" s="0" t="str">
        <f aca="false">IF(ISNUMBER($AC30),IF($AC30&gt;=0.001,100,IF($AC30&gt;=-0.003,50,0)),"")</f>
        <v/>
      </c>
      <c r="AO30" s="0" t="str">
        <f aca="false">IF(ISNUMBER($AD30),IF($AD30&gt;=0.04,100,IF($AD30&gt;=0,50,0)),"")</f>
        <v/>
      </c>
      <c r="AP30" s="0" t="str">
        <f aca="false">IF(ISNUMBER($AE30),IF($AE30&gt;=25,100,IF($AE30&gt;=-75,50,0)),"")</f>
        <v/>
      </c>
      <c r="AQ30" s="0" t="str">
        <f aca="false">IF(ISNUMBER($AF30),IF($AF30&gt;0,100,IF($AF30&gt;=-50,50,0)),"")</f>
        <v/>
      </c>
      <c r="AR30" s="0" t="str">
        <f aca="false">IF(ISNUMBER($AG30),IF($AG30=1,100,IF($AG30=0,50,0)),"")</f>
        <v/>
      </c>
      <c r="AS30" s="0" t="str">
        <f aca="false">IF(ISNUMBER($AH30),IF($AH30&lt;0,100,IF($AH30&lt;=20,50,0)),"")</f>
        <v/>
      </c>
      <c r="AT30" s="0" t="str">
        <f aca="false">IF(ISNUMBER($AI30),IF($AI30&lt;0.95,100,IF($AI30&lt;=1,50,0)),"")</f>
        <v/>
      </c>
      <c r="AU30" s="0" t="str">
        <f aca="false">IF(ISNUMBER($AJ30),IF($AJ30&lt;30,0,IF($AJ30&lt;40,50,IF($AJ30&lt;=90,100,50))),"")</f>
        <v/>
      </c>
      <c r="AV30" s="0" t="str">
        <f aca="false">IF(ISNUMBER($AK30),IF($AK30&gt;-0.2,100,IF($AK30&gt;=-0.4,50,0)),"")</f>
        <v/>
      </c>
      <c r="AW30" s="59" t="n">
        <f aca="false">01_指標庫!$H$4*ISNUMBER($F30)+01_指標庫!$H$5*ISNUMBER($AA30)+01_指標庫!$H$6*ISNUMBER($G30)+01_指標庫!$H$7*ISNUMBER($H30)+01_指標庫!$H$8*ISNUMBER($AF30)+01_指標庫!$H$9*ISNUMBER($AG30)+01_指標庫!$H$10*ISNUMBER($AB30)+01_指標庫!$H$11*ISNUMBER($AC30)+01_指標庫!$H$12*ISNUMBER($AD30)+01_指標庫!$H$13*ISNUMBER($AE30)+01_指標庫!$H$14*ISNUMBER($I30)+01_指標庫!$H$15*ISNUMBER($AH30)+01_指標庫!$H$16*ISNUMBER($K30)+01_指標庫!$H$17*ISNUMBER($AI30)+01_指標庫!$H$18*ISNUMBER($AJ30)+01_指標庫!$H$19*ISNUMBER($AK30)+01_指標庫!$H$20*ISNUMBER($BB30)+01_指標庫!$H$21*ISNUMBER($BC30)</f>
        <v>49</v>
      </c>
      <c r="AX30" s="59" t="n">
        <f aca="false">IF(AW30=0,50,ROUND((01_指標庫!$H$4*IF(ISNUMBER($F30),L30,0)+01_指標庫!$H$5*IF(ISNUMBER($AA30),AL30,0)+01_指標庫!$H$6*IF(ISNUMBER($G30),M30,0)+01_指標庫!$H$7*IF(ISNUMBER($H30),N30,0)+01_指標庫!$H$8*IF(ISNUMBER($AF30),AQ30,0)+01_指標庫!$H$9*IF(ISNUMBER($AG30),AR30,0)+01_指標庫!$H$10*IF(ISNUMBER($AB30),AM30,0)+01_指標庫!$H$11*IF(ISNUMBER($AC30),AN30,0)+01_指標庫!$H$12*IF(ISNUMBER($AD30),AO30,0)+01_指標庫!$H$13*IF(ISNUMBER($AE30),AP30,0)+01_指標庫!$H$14*IF(ISNUMBER($I30),O30,0)+01_指標庫!$H$15*IF(ISNUMBER($AH30),AS30,0)+01_指標庫!$H$16*IF(ISNUMBER($K30),P30,0)+01_指標庫!$H$17*IF(ISNUMBER($AI30),AT30,0)+01_指標庫!$H$18*IF(ISNUMBER($AJ30),AU30,0)+01_指標庫!$H$19*IF(ISNUMBER($AK30),AV30,0)+01_指標庫!$H$20*IF(ISNUMBER($BB30),BB30,0)+01_指標庫!$H$21*IF(ISNUMBER($BC30),BC30,0))/AW30,1))</f>
        <v>72.4</v>
      </c>
      <c r="AY30" s="60"/>
      <c r="AZ30" s="60"/>
      <c r="BA30" s="58" t="n">
        <f aca="false">AVERAGE($E26:$E30)/AVERAGE($E21:$E30)-1</f>
        <v>0.00481298069296265</v>
      </c>
      <c r="BB30" s="59" t="n">
        <f aca="false">IF(ISNUMBER($BA30),IF(OR($S30&lt;=-0.03,$BA30&lt;-0.003),0,IF(OR($S30&lt;=-0.02,$BA30&lt;0.01),50,100)),"")</f>
        <v>50</v>
      </c>
      <c r="BC30" s="0" t="str">
        <f aca="false">IF(OR(COUNT($AZ30)=0,COUNT($AZ29)=0),"",IF(OR($AY30/$AZ29-1&lt;=-0.03,$AZ30/$AZ29-1&lt;=-0.045,IF(COUNT($AZ21:$AZ30)=10,AVERAGE($AZ26:$AZ30)/AVERAGE($AZ21:$AZ30)-1&lt;-0.01,FALSE())),0,IF(OR($AZ30/$AZ29-1&lt;=-0.02,IF(COUNT($AZ21:$AZ30)=10,AVERAGE($AZ26:$AZ30)/AVERAGE($AZ21:$AZ30)-1&lt;0.005,FALSE())),50,100)))</f>
        <v/>
      </c>
    </row>
    <row r="31" customFormat="false" ht="15" hidden="false" customHeight="true" outlineLevel="0" collapsed="false">
      <c r="A31" s="47" t="n">
        <v>27</v>
      </c>
      <c r="B31" s="48" t="n">
        <v>42597</v>
      </c>
      <c r="C31" s="47" t="n">
        <v>2016</v>
      </c>
      <c r="D31" s="49" t="s">
        <v>236</v>
      </c>
      <c r="E31" s="50" t="n">
        <v>4827.12</v>
      </c>
      <c r="F31" s="51" t="n">
        <v>0.082192</v>
      </c>
      <c r="G31" s="51" t="n">
        <v>0</v>
      </c>
      <c r="H31" s="52" t="n">
        <v>0.898</v>
      </c>
      <c r="I31" s="53" t="n">
        <v>523</v>
      </c>
      <c r="J31" s="47" t="s">
        <v>235</v>
      </c>
      <c r="K31" s="54" t="n">
        <v>11.81</v>
      </c>
      <c r="L31" s="55" t="n">
        <f aca="false">IF(COUNT(F31)=0,50,IF(F31&gt;=0,100,IF(F31&gt;=-0.02,50,0)))</f>
        <v>100</v>
      </c>
      <c r="M31" s="55" t="n">
        <f aca="false">IF(COUNT(G31)=0,50,IF(G31&gt;-0.06,100,IF(G31&gt;-0.15,50,0)))</f>
        <v>100</v>
      </c>
      <c r="N31" s="55" t="n">
        <f aca="false">IF(COUNT(H31)=0,50,IF(H31&gt;=0.6,100,IF(H31&gt;=0.4,50,0)))</f>
        <v>100</v>
      </c>
      <c r="O31" s="55" t="n">
        <f aca="false">IF(COUNT(I31)=0,50,IF(J31="proxy_vix",50,IF(I31&lt;350,100,IF(I31&lt;=450,50,0))))</f>
        <v>0</v>
      </c>
      <c r="P31" s="55" t="n">
        <f aca="false">IF(COUNT(K31)=0,50,IF(K31&lt;20,100,IF(K31&lt;=25,50,0)))</f>
        <v>100</v>
      </c>
      <c r="Q31" s="54"/>
      <c r="R31" s="47"/>
      <c r="S31" s="51" t="n">
        <f aca="false">$E31/$E30-1</f>
        <v>0.00416885094485631</v>
      </c>
      <c r="T31" s="56" t="n">
        <f aca="false">$K31/$K30-1</f>
        <v>0.0225108225108226</v>
      </c>
      <c r="V31" s="57"/>
      <c r="W31" s="57"/>
      <c r="Y31" s="1" t="str">
        <f aca="false">IF(AX31&gt;=70,"EASY",IF(AX31&gt;40,"UNCERTAIN","HARD"))</f>
        <v>EASY</v>
      </c>
      <c r="AA31" s="58" t="str">
        <f aca="false">IF($A31&lt;200,"",AVERAGE($E5:$E31)/AVERAGE($E5:$E31)-1)</f>
        <v/>
      </c>
      <c r="AB31" s="59" t="n">
        <f aca="false">LOOKUP($B31,07_L1政策步階!$A$4:$A$14,07_L1政策步階!$C$4:$C$14)</f>
        <v>0</v>
      </c>
      <c r="AC31" s="57"/>
      <c r="AD31" s="57"/>
      <c r="AE31" s="57"/>
      <c r="AF31" s="57"/>
      <c r="AG31" s="57"/>
      <c r="AH31" s="57"/>
      <c r="AI31" s="57"/>
      <c r="AJ31" s="57"/>
      <c r="AK31" s="57"/>
      <c r="AL31" s="0" t="str">
        <f aca="false">IF(ISNUMBER($AA31),IF($AA31&gt;=0.005,100,IF($AA31&gt;=-0.015,50,0)),"")</f>
        <v/>
      </c>
      <c r="AM31" s="59" t="n">
        <f aca="false">IF(ISNUMBER($AB31),IF($AB31=1,100,IF($AB31=0,50,0)),"")</f>
        <v>50</v>
      </c>
      <c r="AN31" s="0" t="str">
        <f aca="false">IF(ISNUMBER($AC31),IF($AC31&gt;=0.001,100,IF($AC31&gt;=-0.003,50,0)),"")</f>
        <v/>
      </c>
      <c r="AO31" s="0" t="str">
        <f aca="false">IF(ISNUMBER($AD31),IF($AD31&gt;=0.04,100,IF($AD31&gt;=0,50,0)),"")</f>
        <v/>
      </c>
      <c r="AP31" s="0" t="str">
        <f aca="false">IF(ISNUMBER($AE31),IF($AE31&gt;=25,100,IF($AE31&gt;=-75,50,0)),"")</f>
        <v/>
      </c>
      <c r="AQ31" s="0" t="str">
        <f aca="false">IF(ISNUMBER($AF31),IF($AF31&gt;0,100,IF($AF31&gt;=-50,50,0)),"")</f>
        <v/>
      </c>
      <c r="AR31" s="0" t="str">
        <f aca="false">IF(ISNUMBER($AG31),IF($AG31=1,100,IF($AG31=0,50,0)),"")</f>
        <v/>
      </c>
      <c r="AS31" s="0" t="str">
        <f aca="false">IF(ISNUMBER($AH31),IF($AH31&lt;0,100,IF($AH31&lt;=20,50,0)),"")</f>
        <v/>
      </c>
      <c r="AT31" s="0" t="str">
        <f aca="false">IF(ISNUMBER($AI31),IF($AI31&lt;0.95,100,IF($AI31&lt;=1,50,0)),"")</f>
        <v/>
      </c>
      <c r="AU31" s="0" t="str">
        <f aca="false">IF(ISNUMBER($AJ31),IF($AJ31&lt;30,0,IF($AJ31&lt;40,50,IF($AJ31&lt;=90,100,50))),"")</f>
        <v/>
      </c>
      <c r="AV31" s="0" t="str">
        <f aca="false">IF(ISNUMBER($AK31),IF($AK31&gt;-0.2,100,IF($AK31&gt;=-0.4,50,0)),"")</f>
        <v/>
      </c>
      <c r="AW31" s="59" t="n">
        <f aca="false">01_指標庫!$H$4*ISNUMBER($F31)+01_指標庫!$H$5*ISNUMBER($AA31)+01_指標庫!$H$6*ISNUMBER($G31)+01_指標庫!$H$7*ISNUMBER($H31)+01_指標庫!$H$8*ISNUMBER($AF31)+01_指標庫!$H$9*ISNUMBER($AG31)+01_指標庫!$H$10*ISNUMBER($AB31)+01_指標庫!$H$11*ISNUMBER($AC31)+01_指標庫!$H$12*ISNUMBER($AD31)+01_指標庫!$H$13*ISNUMBER($AE31)+01_指標庫!$H$14*ISNUMBER($I31)+01_指標庫!$H$15*ISNUMBER($AH31)+01_指標庫!$H$16*ISNUMBER($K31)+01_指標庫!$H$17*ISNUMBER($AI31)+01_指標庫!$H$18*ISNUMBER($AJ31)+01_指標庫!$H$19*ISNUMBER($AK31)+01_指標庫!$H$20*ISNUMBER($BB31)+01_指標庫!$H$21*ISNUMBER($BC31)</f>
        <v>49</v>
      </c>
      <c r="AX31" s="59" t="n">
        <f aca="false">IF(AW31=0,50,ROUND((01_指標庫!$H$4*IF(ISNUMBER($F31),L31,0)+01_指標庫!$H$5*IF(ISNUMBER($AA31),AL31,0)+01_指標庫!$H$6*IF(ISNUMBER($G31),M31,0)+01_指標庫!$H$7*IF(ISNUMBER($H31),N31,0)+01_指標庫!$H$8*IF(ISNUMBER($AF31),AQ31,0)+01_指標庫!$H$9*IF(ISNUMBER($AG31),AR31,0)+01_指標庫!$H$10*IF(ISNUMBER($AB31),AM31,0)+01_指標庫!$H$11*IF(ISNUMBER($AC31),AN31,0)+01_指標庫!$H$12*IF(ISNUMBER($AD31),AO31,0)+01_指標庫!$H$13*IF(ISNUMBER($AE31),AP31,0)+01_指標庫!$H$14*IF(ISNUMBER($I31),O31,0)+01_指標庫!$H$15*IF(ISNUMBER($AH31),AS31,0)+01_指標庫!$H$16*IF(ISNUMBER($K31),P31,0)+01_指標庫!$H$17*IF(ISNUMBER($AI31),AT31,0)+01_指標庫!$H$18*IF(ISNUMBER($AJ31),AU31,0)+01_指標庫!$H$19*IF(ISNUMBER($AK31),AV31,0)+01_指標庫!$H$20*IF(ISNUMBER($BB31),BB31,0)+01_指標庫!$H$21*IF(ISNUMBER($BC31),BC31,0))/AW31,1))</f>
        <v>72.4</v>
      </c>
      <c r="AY31" s="60"/>
      <c r="AZ31" s="60"/>
      <c r="BA31" s="58" t="n">
        <f aca="false">AVERAGE($E27:$E31)/AVERAGE($E22:$E31)-1</f>
        <v>0.0050920747981531</v>
      </c>
      <c r="BB31" s="59" t="n">
        <f aca="false">IF(ISNUMBER($BA31),IF(OR($S31&lt;=-0.03,$BA31&lt;-0.003),0,IF(OR($S31&lt;=-0.02,$BA31&lt;0.01),50,100)),"")</f>
        <v>50</v>
      </c>
      <c r="BC31" s="0" t="str">
        <f aca="false">IF(OR(COUNT($AZ31)=0,COUNT($AZ30)=0),"",IF(OR($AY31/$AZ30-1&lt;=-0.03,$AZ31/$AZ30-1&lt;=-0.045,IF(COUNT($AZ22:$AZ31)=10,AVERAGE($AZ27:$AZ31)/AVERAGE($AZ22:$AZ31)-1&lt;-0.01,FALSE())),0,IF(OR($AZ31/$AZ30-1&lt;=-0.02,IF(COUNT($AZ22:$AZ31)=10,AVERAGE($AZ27:$AZ31)/AVERAGE($AZ22:$AZ31)-1&lt;0.005,FALSE())),50,100)))</f>
        <v/>
      </c>
    </row>
    <row r="32" customFormat="false" ht="15" hidden="false" customHeight="true" outlineLevel="0" collapsed="false">
      <c r="A32" s="47" t="n">
        <v>28</v>
      </c>
      <c r="B32" s="48" t="n">
        <v>42598</v>
      </c>
      <c r="C32" s="47" t="n">
        <v>2016</v>
      </c>
      <c r="D32" s="49" t="s">
        <v>237</v>
      </c>
      <c r="E32" s="50" t="n">
        <v>4797.19</v>
      </c>
      <c r="F32" s="51" t="n">
        <v>0.07533</v>
      </c>
      <c r="G32" s="51" t="n">
        <v>-0.0062</v>
      </c>
      <c r="H32" s="52" t="n">
        <v>0.898</v>
      </c>
      <c r="I32" s="53" t="n">
        <v>517</v>
      </c>
      <c r="J32" s="47" t="s">
        <v>235</v>
      </c>
      <c r="K32" s="54" t="n">
        <v>12.64</v>
      </c>
      <c r="L32" s="55" t="n">
        <f aca="false">IF(COUNT(F32)=0,50,IF(F32&gt;=0,100,IF(F32&gt;=-0.02,50,0)))</f>
        <v>100</v>
      </c>
      <c r="M32" s="55" t="n">
        <f aca="false">IF(COUNT(G32)=0,50,IF(G32&gt;-0.06,100,IF(G32&gt;-0.15,50,0)))</f>
        <v>100</v>
      </c>
      <c r="N32" s="55" t="n">
        <f aca="false">IF(COUNT(H32)=0,50,IF(H32&gt;=0.6,100,IF(H32&gt;=0.4,50,0)))</f>
        <v>100</v>
      </c>
      <c r="O32" s="55" t="n">
        <f aca="false">IF(COUNT(I32)=0,50,IF(J32="proxy_vix",50,IF(I32&lt;350,100,IF(I32&lt;=450,50,0))))</f>
        <v>0</v>
      </c>
      <c r="P32" s="55" t="n">
        <f aca="false">IF(COUNT(K32)=0,50,IF(K32&lt;20,100,IF(K32&lt;=25,50,0)))</f>
        <v>100</v>
      </c>
      <c r="Q32" s="54"/>
      <c r="R32" s="47"/>
      <c r="S32" s="51" t="n">
        <f aca="false">$E32/$E31-1</f>
        <v>-0.00620038449427407</v>
      </c>
      <c r="T32" s="56" t="n">
        <f aca="false">$K32/$K31-1</f>
        <v>0.0702794242167655</v>
      </c>
      <c r="V32" s="57"/>
      <c r="W32" s="57"/>
      <c r="Y32" s="1" t="str">
        <f aca="false">IF(AX32&gt;=70,"EASY",IF(AX32&gt;40,"UNCERTAIN","HARD"))</f>
        <v>EASY</v>
      </c>
      <c r="AA32" s="58" t="str">
        <f aca="false">IF($A32&lt;200,"",AVERAGE($E5:$E32)/AVERAGE($E5:$E32)-1)</f>
        <v/>
      </c>
      <c r="AB32" s="59" t="n">
        <f aca="false">LOOKUP($B32,07_L1政策步階!$A$4:$A$14,07_L1政策步階!$C$4:$C$14)</f>
        <v>0</v>
      </c>
      <c r="AC32" s="57"/>
      <c r="AD32" s="57"/>
      <c r="AE32" s="57"/>
      <c r="AF32" s="57"/>
      <c r="AG32" s="57"/>
      <c r="AH32" s="57"/>
      <c r="AI32" s="57"/>
      <c r="AJ32" s="57"/>
      <c r="AK32" s="57"/>
      <c r="AL32" s="0" t="str">
        <f aca="false">IF(ISNUMBER($AA32),IF($AA32&gt;=0.005,100,IF($AA32&gt;=-0.015,50,0)),"")</f>
        <v/>
      </c>
      <c r="AM32" s="59" t="n">
        <f aca="false">IF(ISNUMBER($AB32),IF($AB32=1,100,IF($AB32=0,50,0)),"")</f>
        <v>50</v>
      </c>
      <c r="AN32" s="0" t="str">
        <f aca="false">IF(ISNUMBER($AC32),IF($AC32&gt;=0.001,100,IF($AC32&gt;=-0.003,50,0)),"")</f>
        <v/>
      </c>
      <c r="AO32" s="0" t="str">
        <f aca="false">IF(ISNUMBER($AD32),IF($AD32&gt;=0.04,100,IF($AD32&gt;=0,50,0)),"")</f>
        <v/>
      </c>
      <c r="AP32" s="0" t="str">
        <f aca="false">IF(ISNUMBER($AE32),IF($AE32&gt;=25,100,IF($AE32&gt;=-75,50,0)),"")</f>
        <v/>
      </c>
      <c r="AQ32" s="0" t="str">
        <f aca="false">IF(ISNUMBER($AF32),IF($AF32&gt;0,100,IF($AF32&gt;=-50,50,0)),"")</f>
        <v/>
      </c>
      <c r="AR32" s="0" t="str">
        <f aca="false">IF(ISNUMBER($AG32),IF($AG32=1,100,IF($AG32=0,50,0)),"")</f>
        <v/>
      </c>
      <c r="AS32" s="0" t="str">
        <f aca="false">IF(ISNUMBER($AH32),IF($AH32&lt;0,100,IF($AH32&lt;=20,50,0)),"")</f>
        <v/>
      </c>
      <c r="AT32" s="0" t="str">
        <f aca="false">IF(ISNUMBER($AI32),IF($AI32&lt;0.95,100,IF($AI32&lt;=1,50,0)),"")</f>
        <v/>
      </c>
      <c r="AU32" s="0" t="str">
        <f aca="false">IF(ISNUMBER($AJ32),IF($AJ32&lt;30,0,IF($AJ32&lt;40,50,IF($AJ32&lt;=90,100,50))),"")</f>
        <v/>
      </c>
      <c r="AV32" s="0" t="str">
        <f aca="false">IF(ISNUMBER($AK32),IF($AK32&gt;-0.2,100,IF($AK32&gt;=-0.4,50,0)),"")</f>
        <v/>
      </c>
      <c r="AW32" s="59" t="n">
        <f aca="false">01_指標庫!$H$4*ISNUMBER($F32)+01_指標庫!$H$5*ISNUMBER($AA32)+01_指標庫!$H$6*ISNUMBER($G32)+01_指標庫!$H$7*ISNUMBER($H32)+01_指標庫!$H$8*ISNUMBER($AF32)+01_指標庫!$H$9*ISNUMBER($AG32)+01_指標庫!$H$10*ISNUMBER($AB32)+01_指標庫!$H$11*ISNUMBER($AC32)+01_指標庫!$H$12*ISNUMBER($AD32)+01_指標庫!$H$13*ISNUMBER($AE32)+01_指標庫!$H$14*ISNUMBER($I32)+01_指標庫!$H$15*ISNUMBER($AH32)+01_指標庫!$H$16*ISNUMBER($K32)+01_指標庫!$H$17*ISNUMBER($AI32)+01_指標庫!$H$18*ISNUMBER($AJ32)+01_指標庫!$H$19*ISNUMBER($AK32)+01_指標庫!$H$20*ISNUMBER($BB32)+01_指標庫!$H$21*ISNUMBER($BC32)</f>
        <v>49</v>
      </c>
      <c r="AX32" s="59" t="n">
        <f aca="false">IF(AW32=0,50,ROUND((01_指標庫!$H$4*IF(ISNUMBER($F32),L32,0)+01_指標庫!$H$5*IF(ISNUMBER($AA32),AL32,0)+01_指標庫!$H$6*IF(ISNUMBER($G32),M32,0)+01_指標庫!$H$7*IF(ISNUMBER($H32),N32,0)+01_指標庫!$H$8*IF(ISNUMBER($AF32),AQ32,0)+01_指標庫!$H$9*IF(ISNUMBER($AG32),AR32,0)+01_指標庫!$H$10*IF(ISNUMBER($AB32),AM32,0)+01_指標庫!$H$11*IF(ISNUMBER($AC32),AN32,0)+01_指標庫!$H$12*IF(ISNUMBER($AD32),AO32,0)+01_指標庫!$H$13*IF(ISNUMBER($AE32),AP32,0)+01_指標庫!$H$14*IF(ISNUMBER($I32),O32,0)+01_指標庫!$H$15*IF(ISNUMBER($AH32),AS32,0)+01_指標庫!$H$16*IF(ISNUMBER($K32),P32,0)+01_指標庫!$H$17*IF(ISNUMBER($AI32),AT32,0)+01_指標庫!$H$18*IF(ISNUMBER($AJ32),AU32,0)+01_指標庫!$H$19*IF(ISNUMBER($AK32),AV32,0)+01_指標庫!$H$20*IF(ISNUMBER($BB32),BB32,0)+01_指標庫!$H$21*IF(ISNUMBER($BC32),BC32,0))/AW32,1))</f>
        <v>72.4</v>
      </c>
      <c r="AY32" s="60"/>
      <c r="AZ32" s="60"/>
      <c r="BA32" s="58" t="n">
        <f aca="false">AVERAGE($E28:$E32)/AVERAGE($E23:$E32)-1</f>
        <v>0.00351487937748729</v>
      </c>
      <c r="BB32" s="59" t="n">
        <f aca="false">IF(ISNUMBER($BA32),IF(OR($S32&lt;=-0.03,$BA32&lt;-0.003),0,IF(OR($S32&lt;=-0.02,$BA32&lt;0.01),50,100)),"")</f>
        <v>50</v>
      </c>
      <c r="BC32" s="0" t="str">
        <f aca="false">IF(OR(COUNT($AZ32)=0,COUNT($AZ31)=0),"",IF(OR($AY32/$AZ31-1&lt;=-0.03,$AZ32/$AZ31-1&lt;=-0.045,IF(COUNT($AZ23:$AZ32)=10,AVERAGE($AZ28:$AZ32)/AVERAGE($AZ23:$AZ32)-1&lt;-0.01,FALSE())),0,IF(OR($AZ32/$AZ31-1&lt;=-0.02,IF(COUNT($AZ23:$AZ32)=10,AVERAGE($AZ28:$AZ32)/AVERAGE($AZ23:$AZ32)-1&lt;0.005,FALSE())),50,100)))</f>
        <v/>
      </c>
    </row>
    <row r="33" customFormat="false" ht="15" hidden="false" customHeight="true" outlineLevel="0" collapsed="false">
      <c r="A33" s="47" t="n">
        <v>29</v>
      </c>
      <c r="B33" s="48" t="n">
        <v>42599</v>
      </c>
      <c r="C33" s="47" t="n">
        <v>2016</v>
      </c>
      <c r="D33" s="49" t="s">
        <v>238</v>
      </c>
      <c r="E33" s="50" t="n">
        <v>4805.45</v>
      </c>
      <c r="F33" s="51" t="n">
        <v>0.076992</v>
      </c>
      <c r="G33" s="51" t="n">
        <v>-0.004489</v>
      </c>
      <c r="H33" s="52" t="n">
        <v>0.898</v>
      </c>
      <c r="I33" s="53" t="n">
        <v>519</v>
      </c>
      <c r="J33" s="47" t="s">
        <v>235</v>
      </c>
      <c r="K33" s="54" t="n">
        <v>12.19</v>
      </c>
      <c r="L33" s="55" t="n">
        <f aca="false">IF(COUNT(F33)=0,50,IF(F33&gt;=0,100,IF(F33&gt;=-0.02,50,0)))</f>
        <v>100</v>
      </c>
      <c r="M33" s="55" t="n">
        <f aca="false">IF(COUNT(G33)=0,50,IF(G33&gt;-0.06,100,IF(G33&gt;-0.15,50,0)))</f>
        <v>100</v>
      </c>
      <c r="N33" s="55" t="n">
        <f aca="false">IF(COUNT(H33)=0,50,IF(H33&gt;=0.6,100,IF(H33&gt;=0.4,50,0)))</f>
        <v>100</v>
      </c>
      <c r="O33" s="55" t="n">
        <f aca="false">IF(COUNT(I33)=0,50,IF(J33="proxy_vix",50,IF(I33&lt;350,100,IF(I33&lt;=450,50,0))))</f>
        <v>0</v>
      </c>
      <c r="P33" s="55" t="n">
        <f aca="false">IF(COUNT(K33)=0,50,IF(K33&lt;20,100,IF(K33&lt;=25,50,0)))</f>
        <v>100</v>
      </c>
      <c r="Q33" s="54"/>
      <c r="R33" s="47"/>
      <c r="S33" s="51" t="n">
        <f aca="false">$E33/$E32-1</f>
        <v>0.00172184132794406</v>
      </c>
      <c r="T33" s="56" t="n">
        <f aca="false">$K33/$K32-1</f>
        <v>-0.0356012658227849</v>
      </c>
      <c r="V33" s="57"/>
      <c r="W33" s="57"/>
      <c r="Y33" s="1" t="str">
        <f aca="false">IF(AX33&gt;=70,"EASY",IF(AX33&gt;40,"UNCERTAIN","HARD"))</f>
        <v>EASY</v>
      </c>
      <c r="AA33" s="58" t="str">
        <f aca="false">IF($A33&lt;200,"",AVERAGE($E5:$E33)/AVERAGE($E5:$E33)-1)</f>
        <v/>
      </c>
      <c r="AB33" s="59" t="n">
        <f aca="false">LOOKUP($B33,07_L1政策步階!$A$4:$A$14,07_L1政策步階!$C$4:$C$14)</f>
        <v>0</v>
      </c>
      <c r="AC33" s="57"/>
      <c r="AD33" s="57"/>
      <c r="AE33" s="57"/>
      <c r="AF33" s="57"/>
      <c r="AG33" s="57"/>
      <c r="AH33" s="57"/>
      <c r="AI33" s="57"/>
      <c r="AJ33" s="57"/>
      <c r="AK33" s="57"/>
      <c r="AL33" s="0" t="str">
        <f aca="false">IF(ISNUMBER($AA33),IF($AA33&gt;=0.005,100,IF($AA33&gt;=-0.015,50,0)),"")</f>
        <v/>
      </c>
      <c r="AM33" s="59" t="n">
        <f aca="false">IF(ISNUMBER($AB33),IF($AB33=1,100,IF($AB33=0,50,0)),"")</f>
        <v>50</v>
      </c>
      <c r="AN33" s="0" t="str">
        <f aca="false">IF(ISNUMBER($AC33),IF($AC33&gt;=0.001,100,IF($AC33&gt;=-0.003,50,0)),"")</f>
        <v/>
      </c>
      <c r="AO33" s="0" t="str">
        <f aca="false">IF(ISNUMBER($AD33),IF($AD33&gt;=0.04,100,IF($AD33&gt;=0,50,0)),"")</f>
        <v/>
      </c>
      <c r="AP33" s="0" t="str">
        <f aca="false">IF(ISNUMBER($AE33),IF($AE33&gt;=25,100,IF($AE33&gt;=-75,50,0)),"")</f>
        <v/>
      </c>
      <c r="AQ33" s="0" t="str">
        <f aca="false">IF(ISNUMBER($AF33),IF($AF33&gt;0,100,IF($AF33&gt;=-50,50,0)),"")</f>
        <v/>
      </c>
      <c r="AR33" s="0" t="str">
        <f aca="false">IF(ISNUMBER($AG33),IF($AG33=1,100,IF($AG33=0,50,0)),"")</f>
        <v/>
      </c>
      <c r="AS33" s="0" t="str">
        <f aca="false">IF(ISNUMBER($AH33),IF($AH33&lt;0,100,IF($AH33&lt;=20,50,0)),"")</f>
        <v/>
      </c>
      <c r="AT33" s="0" t="str">
        <f aca="false">IF(ISNUMBER($AI33),IF($AI33&lt;0.95,100,IF($AI33&lt;=1,50,0)),"")</f>
        <v/>
      </c>
      <c r="AU33" s="0" t="str">
        <f aca="false">IF(ISNUMBER($AJ33),IF($AJ33&lt;30,0,IF($AJ33&lt;40,50,IF($AJ33&lt;=90,100,50))),"")</f>
        <v/>
      </c>
      <c r="AV33" s="0" t="str">
        <f aca="false">IF(ISNUMBER($AK33),IF($AK33&gt;-0.2,100,IF($AK33&gt;=-0.4,50,0)),"")</f>
        <v/>
      </c>
      <c r="AW33" s="59" t="n">
        <f aca="false">01_指標庫!$H$4*ISNUMBER($F33)+01_指標庫!$H$5*ISNUMBER($AA33)+01_指標庫!$H$6*ISNUMBER($G33)+01_指標庫!$H$7*ISNUMBER($H33)+01_指標庫!$H$8*ISNUMBER($AF33)+01_指標庫!$H$9*ISNUMBER($AG33)+01_指標庫!$H$10*ISNUMBER($AB33)+01_指標庫!$H$11*ISNUMBER($AC33)+01_指標庫!$H$12*ISNUMBER($AD33)+01_指標庫!$H$13*ISNUMBER($AE33)+01_指標庫!$H$14*ISNUMBER($I33)+01_指標庫!$H$15*ISNUMBER($AH33)+01_指標庫!$H$16*ISNUMBER($K33)+01_指標庫!$H$17*ISNUMBER($AI33)+01_指標庫!$H$18*ISNUMBER($AJ33)+01_指標庫!$H$19*ISNUMBER($AK33)+01_指標庫!$H$20*ISNUMBER($BB33)+01_指標庫!$H$21*ISNUMBER($BC33)</f>
        <v>49</v>
      </c>
      <c r="AX33" s="59" t="n">
        <f aca="false">IF(AW33=0,50,ROUND((01_指標庫!$H$4*IF(ISNUMBER($F33),L33,0)+01_指標庫!$H$5*IF(ISNUMBER($AA33),AL33,0)+01_指標庫!$H$6*IF(ISNUMBER($G33),M33,0)+01_指標庫!$H$7*IF(ISNUMBER($H33),N33,0)+01_指標庫!$H$8*IF(ISNUMBER($AF33),AQ33,0)+01_指標庫!$H$9*IF(ISNUMBER($AG33),AR33,0)+01_指標庫!$H$10*IF(ISNUMBER($AB33),AM33,0)+01_指標庫!$H$11*IF(ISNUMBER($AC33),AN33,0)+01_指標庫!$H$12*IF(ISNUMBER($AD33),AO33,0)+01_指標庫!$H$13*IF(ISNUMBER($AE33),AP33,0)+01_指標庫!$H$14*IF(ISNUMBER($I33),O33,0)+01_指標庫!$H$15*IF(ISNUMBER($AH33),AS33,0)+01_指標庫!$H$16*IF(ISNUMBER($K33),P33,0)+01_指標庫!$H$17*IF(ISNUMBER($AI33),AT33,0)+01_指標庫!$H$18*IF(ISNUMBER($AJ33),AU33,0)+01_指標庫!$H$19*IF(ISNUMBER($AK33),AV33,0)+01_指標庫!$H$20*IF(ISNUMBER($BB33),BB33,0)+01_指標庫!$H$21*IF(ISNUMBER($BC33),BC33,0))/AW33,1))</f>
        <v>72.4</v>
      </c>
      <c r="AY33" s="60"/>
      <c r="AZ33" s="60"/>
      <c r="BA33" s="58" t="n">
        <f aca="false">AVERAGE($E29:$E33)/AVERAGE($E24:$E33)-1</f>
        <v>0.00294644971062219</v>
      </c>
      <c r="BB33" s="59" t="n">
        <f aca="false">IF(ISNUMBER($BA33),IF(OR($S33&lt;=-0.03,$BA33&lt;-0.003),0,IF(OR($S33&lt;=-0.02,$BA33&lt;0.01),50,100)),"")</f>
        <v>50</v>
      </c>
      <c r="BC33" s="0" t="str">
        <f aca="false">IF(OR(COUNT($AZ33)=0,COUNT($AZ32)=0),"",IF(OR($AY33/$AZ32-1&lt;=-0.03,$AZ33/$AZ32-1&lt;=-0.045,IF(COUNT($AZ24:$AZ33)=10,AVERAGE($AZ29:$AZ33)/AVERAGE($AZ24:$AZ33)-1&lt;-0.01,FALSE())),0,IF(OR($AZ33/$AZ32-1&lt;=-0.02,IF(COUNT($AZ24:$AZ33)=10,AVERAGE($AZ29:$AZ33)/AVERAGE($AZ24:$AZ33)-1&lt;0.005,FALSE())),50,100)))</f>
        <v/>
      </c>
    </row>
    <row r="34" customFormat="false" ht="15" hidden="false" customHeight="true" outlineLevel="0" collapsed="false">
      <c r="A34" s="47" t="n">
        <v>30</v>
      </c>
      <c r="B34" s="48" t="n">
        <v>42600</v>
      </c>
      <c r="C34" s="47" t="n">
        <v>2016</v>
      </c>
      <c r="D34" s="49" t="s">
        <v>239</v>
      </c>
      <c r="E34" s="50" t="n">
        <v>4808.68</v>
      </c>
      <c r="F34" s="51" t="n">
        <v>0.07759</v>
      </c>
      <c r="G34" s="51" t="n">
        <v>-0.00382</v>
      </c>
      <c r="H34" s="52" t="n">
        <v>0.898</v>
      </c>
      <c r="I34" s="53" t="n">
        <v>520</v>
      </c>
      <c r="J34" s="47" t="s">
        <v>235</v>
      </c>
      <c r="K34" s="54" t="n">
        <v>11.43</v>
      </c>
      <c r="L34" s="55" t="n">
        <f aca="false">IF(COUNT(F34)=0,50,IF(F34&gt;=0,100,IF(F34&gt;=-0.02,50,0)))</f>
        <v>100</v>
      </c>
      <c r="M34" s="55" t="n">
        <f aca="false">IF(COUNT(G34)=0,50,IF(G34&gt;-0.06,100,IF(G34&gt;-0.15,50,0)))</f>
        <v>100</v>
      </c>
      <c r="N34" s="55" t="n">
        <f aca="false">IF(COUNT(H34)=0,50,IF(H34&gt;=0.6,100,IF(H34&gt;=0.4,50,0)))</f>
        <v>100</v>
      </c>
      <c r="O34" s="55" t="n">
        <f aca="false">IF(COUNT(I34)=0,50,IF(J34="proxy_vix",50,IF(I34&lt;350,100,IF(I34&lt;=450,50,0))))</f>
        <v>0</v>
      </c>
      <c r="P34" s="55" t="n">
        <f aca="false">IF(COUNT(K34)=0,50,IF(K34&lt;20,100,IF(K34&lt;=25,50,0)))</f>
        <v>100</v>
      </c>
      <c r="Q34" s="54"/>
      <c r="R34" s="47"/>
      <c r="S34" s="51" t="n">
        <f aca="false">$E34/$E33-1</f>
        <v>0.000672153492389027</v>
      </c>
      <c r="T34" s="56" t="n">
        <f aca="false">$K34/$K33-1</f>
        <v>-0.0623461853978671</v>
      </c>
      <c r="V34" s="57"/>
      <c r="W34" s="57"/>
      <c r="Y34" s="1" t="str">
        <f aca="false">IF(AX34&gt;=70,"EASY",IF(AX34&gt;40,"UNCERTAIN","HARD"))</f>
        <v>EASY</v>
      </c>
      <c r="AA34" s="58" t="str">
        <f aca="false">IF($A34&lt;200,"",AVERAGE($E5:$E34)/AVERAGE($E5:$E34)-1)</f>
        <v/>
      </c>
      <c r="AB34" s="59" t="n">
        <f aca="false">LOOKUP($B34,07_L1政策步階!$A$4:$A$14,07_L1政策步階!$C$4:$C$14)</f>
        <v>0</v>
      </c>
      <c r="AC34" s="57"/>
      <c r="AD34" s="57"/>
      <c r="AE34" s="57"/>
      <c r="AF34" s="57"/>
      <c r="AG34" s="57"/>
      <c r="AH34" s="57"/>
      <c r="AI34" s="57"/>
      <c r="AJ34" s="57"/>
      <c r="AK34" s="57"/>
      <c r="AL34" s="0" t="str">
        <f aca="false">IF(ISNUMBER($AA34),IF($AA34&gt;=0.005,100,IF($AA34&gt;=-0.015,50,0)),"")</f>
        <v/>
      </c>
      <c r="AM34" s="59" t="n">
        <f aca="false">IF(ISNUMBER($AB34),IF($AB34=1,100,IF($AB34=0,50,0)),"")</f>
        <v>50</v>
      </c>
      <c r="AN34" s="0" t="str">
        <f aca="false">IF(ISNUMBER($AC34),IF($AC34&gt;=0.001,100,IF($AC34&gt;=-0.003,50,0)),"")</f>
        <v/>
      </c>
      <c r="AO34" s="0" t="str">
        <f aca="false">IF(ISNUMBER($AD34),IF($AD34&gt;=0.04,100,IF($AD34&gt;=0,50,0)),"")</f>
        <v/>
      </c>
      <c r="AP34" s="0" t="str">
        <f aca="false">IF(ISNUMBER($AE34),IF($AE34&gt;=25,100,IF($AE34&gt;=-75,50,0)),"")</f>
        <v/>
      </c>
      <c r="AQ34" s="0" t="str">
        <f aca="false">IF(ISNUMBER($AF34),IF($AF34&gt;0,100,IF($AF34&gt;=-50,50,0)),"")</f>
        <v/>
      </c>
      <c r="AR34" s="0" t="str">
        <f aca="false">IF(ISNUMBER($AG34),IF($AG34=1,100,IF($AG34=0,50,0)),"")</f>
        <v/>
      </c>
      <c r="AS34" s="0" t="str">
        <f aca="false">IF(ISNUMBER($AH34),IF($AH34&lt;0,100,IF($AH34&lt;=20,50,0)),"")</f>
        <v/>
      </c>
      <c r="AT34" s="0" t="str">
        <f aca="false">IF(ISNUMBER($AI34),IF($AI34&lt;0.95,100,IF($AI34&lt;=1,50,0)),"")</f>
        <v/>
      </c>
      <c r="AU34" s="0" t="str">
        <f aca="false">IF(ISNUMBER($AJ34),IF($AJ34&lt;30,0,IF($AJ34&lt;40,50,IF($AJ34&lt;=90,100,50))),"")</f>
        <v/>
      </c>
      <c r="AV34" s="0" t="str">
        <f aca="false">IF(ISNUMBER($AK34),IF($AK34&gt;-0.2,100,IF($AK34&gt;=-0.4,50,0)),"")</f>
        <v/>
      </c>
      <c r="AW34" s="59" t="n">
        <f aca="false">01_指標庫!$H$4*ISNUMBER($F34)+01_指標庫!$H$5*ISNUMBER($AA34)+01_指標庫!$H$6*ISNUMBER($G34)+01_指標庫!$H$7*ISNUMBER($H34)+01_指標庫!$H$8*ISNUMBER($AF34)+01_指標庫!$H$9*ISNUMBER($AG34)+01_指標庫!$H$10*ISNUMBER($AB34)+01_指標庫!$H$11*ISNUMBER($AC34)+01_指標庫!$H$12*ISNUMBER($AD34)+01_指標庫!$H$13*ISNUMBER($AE34)+01_指標庫!$H$14*ISNUMBER($I34)+01_指標庫!$H$15*ISNUMBER($AH34)+01_指標庫!$H$16*ISNUMBER($K34)+01_指標庫!$H$17*ISNUMBER($AI34)+01_指標庫!$H$18*ISNUMBER($AJ34)+01_指標庫!$H$19*ISNUMBER($AK34)+01_指標庫!$H$20*ISNUMBER($BB34)+01_指標庫!$H$21*ISNUMBER($BC34)</f>
        <v>49</v>
      </c>
      <c r="AX34" s="59" t="n">
        <f aca="false">IF(AW34=0,50,ROUND((01_指標庫!$H$4*IF(ISNUMBER($F34),L34,0)+01_指標庫!$H$5*IF(ISNUMBER($AA34),AL34,0)+01_指標庫!$H$6*IF(ISNUMBER($G34),M34,0)+01_指標庫!$H$7*IF(ISNUMBER($H34),N34,0)+01_指標庫!$H$8*IF(ISNUMBER($AF34),AQ34,0)+01_指標庫!$H$9*IF(ISNUMBER($AG34),AR34,0)+01_指標庫!$H$10*IF(ISNUMBER($AB34),AM34,0)+01_指標庫!$H$11*IF(ISNUMBER($AC34),AN34,0)+01_指標庫!$H$12*IF(ISNUMBER($AD34),AO34,0)+01_指標庫!$H$13*IF(ISNUMBER($AE34),AP34,0)+01_指標庫!$H$14*IF(ISNUMBER($I34),O34,0)+01_指標庫!$H$15*IF(ISNUMBER($AH34),AS34,0)+01_指標庫!$H$16*IF(ISNUMBER($K34),P34,0)+01_指標庫!$H$17*IF(ISNUMBER($AI34),AT34,0)+01_指標庫!$H$18*IF(ISNUMBER($AJ34),AU34,0)+01_指標庫!$H$19*IF(ISNUMBER($AK34),AV34,0)+01_指標庫!$H$20*IF(ISNUMBER($BB34),BB34,0)+01_指標庫!$H$21*IF(ISNUMBER($BC34),BC34,0))/AW34,1))</f>
        <v>72.4</v>
      </c>
      <c r="AY34" s="60"/>
      <c r="AZ34" s="60"/>
      <c r="BA34" s="58" t="n">
        <f aca="false">AVERAGE($E30:$E34)/AVERAGE($E25:$E34)-1</f>
        <v>0.00181485178710417</v>
      </c>
      <c r="BB34" s="59" t="n">
        <f aca="false">IF(ISNUMBER($BA34),IF(OR($S34&lt;=-0.03,$BA34&lt;-0.003),0,IF(OR($S34&lt;=-0.02,$BA34&lt;0.01),50,100)),"")</f>
        <v>50</v>
      </c>
      <c r="BC34" s="0" t="str">
        <f aca="false">IF(OR(COUNT($AZ34)=0,COUNT($AZ33)=0),"",IF(OR($AY34/$AZ33-1&lt;=-0.03,$AZ34/$AZ33-1&lt;=-0.045,IF(COUNT($AZ25:$AZ34)=10,AVERAGE($AZ30:$AZ34)/AVERAGE($AZ25:$AZ34)-1&lt;-0.01,FALSE())),0,IF(OR($AZ34/$AZ33-1&lt;=-0.02,IF(COUNT($AZ25:$AZ34)=10,AVERAGE($AZ30:$AZ34)/AVERAGE($AZ25:$AZ34)-1&lt;0.005,FALSE())),50,100)))</f>
        <v/>
      </c>
    </row>
    <row r="35" customFormat="false" ht="15" hidden="false" customHeight="true" outlineLevel="0" collapsed="false">
      <c r="A35" s="47" t="n">
        <v>31</v>
      </c>
      <c r="B35" s="48" t="n">
        <v>42601</v>
      </c>
      <c r="C35" s="47" t="n">
        <v>2016</v>
      </c>
      <c r="D35" s="49" t="s">
        <v>234</v>
      </c>
      <c r="E35" s="50" t="n">
        <v>4806.14</v>
      </c>
      <c r="F35" s="51" t="n">
        <v>0.076915</v>
      </c>
      <c r="G35" s="51" t="n">
        <v>-0.004346</v>
      </c>
      <c r="H35" s="52" t="n">
        <v>0.898</v>
      </c>
      <c r="I35" s="53" t="n">
        <v>515</v>
      </c>
      <c r="J35" s="47" t="s">
        <v>235</v>
      </c>
      <c r="K35" s="54" t="n">
        <v>11.34</v>
      </c>
      <c r="L35" s="55" t="n">
        <f aca="false">IF(COUNT(F35)=0,50,IF(F35&gt;=0,100,IF(F35&gt;=-0.02,50,0)))</f>
        <v>100</v>
      </c>
      <c r="M35" s="55" t="n">
        <f aca="false">IF(COUNT(G35)=0,50,IF(G35&gt;-0.06,100,IF(G35&gt;-0.15,50,0)))</f>
        <v>100</v>
      </c>
      <c r="N35" s="55" t="n">
        <f aca="false">IF(COUNT(H35)=0,50,IF(H35&gt;=0.6,100,IF(H35&gt;=0.4,50,0)))</f>
        <v>100</v>
      </c>
      <c r="O35" s="55" t="n">
        <f aca="false">IF(COUNT(I35)=0,50,IF(J35="proxy_vix",50,IF(I35&lt;350,100,IF(I35&lt;=450,50,0))))</f>
        <v>0</v>
      </c>
      <c r="P35" s="55" t="n">
        <f aca="false">IF(COUNT(K35)=0,50,IF(K35&lt;20,100,IF(K35&lt;=25,50,0)))</f>
        <v>100</v>
      </c>
      <c r="Q35" s="54"/>
      <c r="R35" s="47"/>
      <c r="S35" s="51" t="n">
        <f aca="false">$E35/$E34-1</f>
        <v>-0.000528211484232655</v>
      </c>
      <c r="T35" s="56" t="n">
        <f aca="false">$K35/$K34-1</f>
        <v>-0.00787401574803148</v>
      </c>
      <c r="V35" s="57"/>
      <c r="W35" s="57"/>
      <c r="Y35" s="1" t="str">
        <f aca="false">IF(AX35&gt;=70,"EASY",IF(AX35&gt;40,"UNCERTAIN","HARD"))</f>
        <v>EASY</v>
      </c>
      <c r="AA35" s="58" t="str">
        <f aca="false">IF($A35&lt;200,"",AVERAGE($E5:$E35)/AVERAGE($E5:$E35)-1)</f>
        <v/>
      </c>
      <c r="AB35" s="59" t="n">
        <f aca="false">LOOKUP($B35,07_L1政策步階!$A$4:$A$14,07_L1政策步階!$C$4:$C$14)</f>
        <v>0</v>
      </c>
      <c r="AC35" s="57"/>
      <c r="AD35" s="57"/>
      <c r="AE35" s="57"/>
      <c r="AF35" s="57"/>
      <c r="AG35" s="57"/>
      <c r="AH35" s="57"/>
      <c r="AI35" s="57"/>
      <c r="AJ35" s="57"/>
      <c r="AK35" s="57"/>
      <c r="AL35" s="0" t="str">
        <f aca="false">IF(ISNUMBER($AA35),IF($AA35&gt;=0.005,100,IF($AA35&gt;=-0.015,50,0)),"")</f>
        <v/>
      </c>
      <c r="AM35" s="59" t="n">
        <f aca="false">IF(ISNUMBER($AB35),IF($AB35=1,100,IF($AB35=0,50,0)),"")</f>
        <v>50</v>
      </c>
      <c r="AN35" s="0" t="str">
        <f aca="false">IF(ISNUMBER($AC35),IF($AC35&gt;=0.001,100,IF($AC35&gt;=-0.003,50,0)),"")</f>
        <v/>
      </c>
      <c r="AO35" s="0" t="str">
        <f aca="false">IF(ISNUMBER($AD35),IF($AD35&gt;=0.04,100,IF($AD35&gt;=0,50,0)),"")</f>
        <v/>
      </c>
      <c r="AP35" s="0" t="str">
        <f aca="false">IF(ISNUMBER($AE35),IF($AE35&gt;=25,100,IF($AE35&gt;=-75,50,0)),"")</f>
        <v/>
      </c>
      <c r="AQ35" s="0" t="str">
        <f aca="false">IF(ISNUMBER($AF35),IF($AF35&gt;0,100,IF($AF35&gt;=-50,50,0)),"")</f>
        <v/>
      </c>
      <c r="AR35" s="0" t="str">
        <f aca="false">IF(ISNUMBER($AG35),IF($AG35=1,100,IF($AG35=0,50,0)),"")</f>
        <v/>
      </c>
      <c r="AS35" s="0" t="str">
        <f aca="false">IF(ISNUMBER($AH35),IF($AH35&lt;0,100,IF($AH35&lt;=20,50,0)),"")</f>
        <v/>
      </c>
      <c r="AT35" s="0" t="str">
        <f aca="false">IF(ISNUMBER($AI35),IF($AI35&lt;0.95,100,IF($AI35&lt;=1,50,0)),"")</f>
        <v/>
      </c>
      <c r="AU35" s="0" t="str">
        <f aca="false">IF(ISNUMBER($AJ35),IF($AJ35&lt;30,0,IF($AJ35&lt;40,50,IF($AJ35&lt;=90,100,50))),"")</f>
        <v/>
      </c>
      <c r="AV35" s="0" t="str">
        <f aca="false">IF(ISNUMBER($AK35),IF($AK35&gt;-0.2,100,IF($AK35&gt;=-0.4,50,0)),"")</f>
        <v/>
      </c>
      <c r="AW35" s="59" t="n">
        <f aca="false">01_指標庫!$H$4*ISNUMBER($F35)+01_指標庫!$H$5*ISNUMBER($AA35)+01_指標庫!$H$6*ISNUMBER($G35)+01_指標庫!$H$7*ISNUMBER($H35)+01_指標庫!$H$8*ISNUMBER($AF35)+01_指標庫!$H$9*ISNUMBER($AG35)+01_指標庫!$H$10*ISNUMBER($AB35)+01_指標庫!$H$11*ISNUMBER($AC35)+01_指標庫!$H$12*ISNUMBER($AD35)+01_指標庫!$H$13*ISNUMBER($AE35)+01_指標庫!$H$14*ISNUMBER($I35)+01_指標庫!$H$15*ISNUMBER($AH35)+01_指標庫!$H$16*ISNUMBER($K35)+01_指標庫!$H$17*ISNUMBER($AI35)+01_指標庫!$H$18*ISNUMBER($AJ35)+01_指標庫!$H$19*ISNUMBER($AK35)+01_指標庫!$H$20*ISNUMBER($BB35)+01_指標庫!$H$21*ISNUMBER($BC35)</f>
        <v>49</v>
      </c>
      <c r="AX35" s="59" t="n">
        <f aca="false">IF(AW35=0,50,ROUND((01_指標庫!$H$4*IF(ISNUMBER($F35),L35,0)+01_指標庫!$H$5*IF(ISNUMBER($AA35),AL35,0)+01_指標庫!$H$6*IF(ISNUMBER($G35),M35,0)+01_指標庫!$H$7*IF(ISNUMBER($H35),N35,0)+01_指標庫!$H$8*IF(ISNUMBER($AF35),AQ35,0)+01_指標庫!$H$9*IF(ISNUMBER($AG35),AR35,0)+01_指標庫!$H$10*IF(ISNUMBER($AB35),AM35,0)+01_指標庫!$H$11*IF(ISNUMBER($AC35),AN35,0)+01_指標庫!$H$12*IF(ISNUMBER($AD35),AO35,0)+01_指標庫!$H$13*IF(ISNUMBER($AE35),AP35,0)+01_指標庫!$H$14*IF(ISNUMBER($I35),O35,0)+01_指標庫!$H$15*IF(ISNUMBER($AH35),AS35,0)+01_指標庫!$H$16*IF(ISNUMBER($K35),P35,0)+01_指標庫!$H$17*IF(ISNUMBER($AI35),AT35,0)+01_指標庫!$H$18*IF(ISNUMBER($AJ35),AU35,0)+01_指標庫!$H$19*IF(ISNUMBER($AK35),AV35,0)+01_指標庫!$H$20*IF(ISNUMBER($BB35),BB35,0)+01_指標庫!$H$21*IF(ISNUMBER($BC35),BC35,0))/AW35,1))</f>
        <v>72.4</v>
      </c>
      <c r="AY35" s="60"/>
      <c r="AZ35" s="60"/>
      <c r="BA35" s="58" t="n">
        <f aca="false">AVERAGE($E31:$E35)/AVERAGE($E26:$E35)-1</f>
        <v>0.00146421665658392</v>
      </c>
      <c r="BB35" s="59" t="n">
        <f aca="false">IF(ISNUMBER($BA35),IF(OR($S35&lt;=-0.03,$BA35&lt;-0.003),0,IF(OR($S35&lt;=-0.02,$BA35&lt;0.01),50,100)),"")</f>
        <v>50</v>
      </c>
      <c r="BC35" s="0" t="str">
        <f aca="false">IF(OR(COUNT($AZ35)=0,COUNT($AZ34)=0),"",IF(OR($AY35/$AZ34-1&lt;=-0.03,$AZ35/$AZ34-1&lt;=-0.045,IF(COUNT($AZ26:$AZ35)=10,AVERAGE($AZ31:$AZ35)/AVERAGE($AZ26:$AZ35)-1&lt;-0.01,FALSE())),0,IF(OR($AZ35/$AZ34-1&lt;=-0.02,IF(COUNT($AZ26:$AZ35)=10,AVERAGE($AZ31:$AZ35)/AVERAGE($AZ26:$AZ35)-1&lt;0.005,FALSE())),50,100)))</f>
        <v/>
      </c>
    </row>
    <row r="36" customFormat="false" ht="15" hidden="false" customHeight="true" outlineLevel="0" collapsed="false">
      <c r="A36" s="47" t="n">
        <v>32</v>
      </c>
      <c r="B36" s="48" t="n">
        <v>42604</v>
      </c>
      <c r="C36" s="47" t="n">
        <v>2016</v>
      </c>
      <c r="D36" s="49" t="s">
        <v>236</v>
      </c>
      <c r="E36" s="50" t="n">
        <v>4808.56</v>
      </c>
      <c r="F36" s="51" t="n">
        <v>0.077348</v>
      </c>
      <c r="G36" s="51" t="n">
        <v>-0.003845</v>
      </c>
      <c r="H36" s="52" t="n">
        <v>0.898</v>
      </c>
      <c r="I36" s="53" t="n">
        <v>518</v>
      </c>
      <c r="J36" s="47" t="s">
        <v>235</v>
      </c>
      <c r="K36" s="54" t="n">
        <v>12.27</v>
      </c>
      <c r="L36" s="55" t="n">
        <f aca="false">IF(COUNT(F36)=0,50,IF(F36&gt;=0,100,IF(F36&gt;=-0.02,50,0)))</f>
        <v>100</v>
      </c>
      <c r="M36" s="55" t="n">
        <f aca="false">IF(COUNT(G36)=0,50,IF(G36&gt;-0.06,100,IF(G36&gt;-0.15,50,0)))</f>
        <v>100</v>
      </c>
      <c r="N36" s="55" t="n">
        <f aca="false">IF(COUNT(H36)=0,50,IF(H36&gt;=0.6,100,IF(H36&gt;=0.4,50,0)))</f>
        <v>100</v>
      </c>
      <c r="O36" s="55" t="n">
        <f aca="false">IF(COUNT(I36)=0,50,IF(J36="proxy_vix",50,IF(I36&lt;350,100,IF(I36&lt;=450,50,0))))</f>
        <v>0</v>
      </c>
      <c r="P36" s="55" t="n">
        <f aca="false">IF(COUNT(K36)=0,50,IF(K36&lt;20,100,IF(K36&lt;=25,50,0)))</f>
        <v>100</v>
      </c>
      <c r="Q36" s="54"/>
      <c r="R36" s="47"/>
      <c r="S36" s="51" t="n">
        <f aca="false">$E36/$E35-1</f>
        <v>0.000503522577369742</v>
      </c>
      <c r="T36" s="56" t="n">
        <f aca="false">$K36/$K35-1</f>
        <v>0.0820105820105821</v>
      </c>
      <c r="V36" s="57"/>
      <c r="W36" s="57"/>
      <c r="Y36" s="1" t="str">
        <f aca="false">IF(AX36&gt;=70,"EASY",IF(AX36&gt;40,"UNCERTAIN","HARD"))</f>
        <v>EASY</v>
      </c>
      <c r="AA36" s="58" t="str">
        <f aca="false">IF($A36&lt;200,"",AVERAGE($E5:$E36)/AVERAGE($E5:$E36)-1)</f>
        <v/>
      </c>
      <c r="AB36" s="59" t="n">
        <f aca="false">LOOKUP($B36,07_L1政策步階!$A$4:$A$14,07_L1政策步階!$C$4:$C$14)</f>
        <v>0</v>
      </c>
      <c r="AC36" s="57"/>
      <c r="AD36" s="57"/>
      <c r="AE36" s="57"/>
      <c r="AF36" s="57"/>
      <c r="AG36" s="57"/>
      <c r="AH36" s="57"/>
      <c r="AI36" s="57"/>
      <c r="AJ36" s="57"/>
      <c r="AK36" s="57"/>
      <c r="AL36" s="0" t="str">
        <f aca="false">IF(ISNUMBER($AA36),IF($AA36&gt;=0.005,100,IF($AA36&gt;=-0.015,50,0)),"")</f>
        <v/>
      </c>
      <c r="AM36" s="59" t="n">
        <f aca="false">IF(ISNUMBER($AB36),IF($AB36=1,100,IF($AB36=0,50,0)),"")</f>
        <v>50</v>
      </c>
      <c r="AN36" s="0" t="str">
        <f aca="false">IF(ISNUMBER($AC36),IF($AC36&gt;=0.001,100,IF($AC36&gt;=-0.003,50,0)),"")</f>
        <v/>
      </c>
      <c r="AO36" s="0" t="str">
        <f aca="false">IF(ISNUMBER($AD36),IF($AD36&gt;=0.04,100,IF($AD36&gt;=0,50,0)),"")</f>
        <v/>
      </c>
      <c r="AP36" s="0" t="str">
        <f aca="false">IF(ISNUMBER($AE36),IF($AE36&gt;=25,100,IF($AE36&gt;=-75,50,0)),"")</f>
        <v/>
      </c>
      <c r="AQ36" s="0" t="str">
        <f aca="false">IF(ISNUMBER($AF36),IF($AF36&gt;0,100,IF($AF36&gt;=-50,50,0)),"")</f>
        <v/>
      </c>
      <c r="AR36" s="0" t="str">
        <f aca="false">IF(ISNUMBER($AG36),IF($AG36=1,100,IF($AG36=0,50,0)),"")</f>
        <v/>
      </c>
      <c r="AS36" s="0" t="str">
        <f aca="false">IF(ISNUMBER($AH36),IF($AH36&lt;0,100,IF($AH36&lt;=20,50,0)),"")</f>
        <v/>
      </c>
      <c r="AT36" s="0" t="str">
        <f aca="false">IF(ISNUMBER($AI36),IF($AI36&lt;0.95,100,IF($AI36&lt;=1,50,0)),"")</f>
        <v/>
      </c>
      <c r="AU36" s="0" t="str">
        <f aca="false">IF(ISNUMBER($AJ36),IF($AJ36&lt;30,0,IF($AJ36&lt;40,50,IF($AJ36&lt;=90,100,50))),"")</f>
        <v/>
      </c>
      <c r="AV36" s="0" t="str">
        <f aca="false">IF(ISNUMBER($AK36),IF($AK36&gt;-0.2,100,IF($AK36&gt;=-0.4,50,0)),"")</f>
        <v/>
      </c>
      <c r="AW36" s="59" t="n">
        <f aca="false">01_指標庫!$H$4*ISNUMBER($F36)+01_指標庫!$H$5*ISNUMBER($AA36)+01_指標庫!$H$6*ISNUMBER($G36)+01_指標庫!$H$7*ISNUMBER($H36)+01_指標庫!$H$8*ISNUMBER($AF36)+01_指標庫!$H$9*ISNUMBER($AG36)+01_指標庫!$H$10*ISNUMBER($AB36)+01_指標庫!$H$11*ISNUMBER($AC36)+01_指標庫!$H$12*ISNUMBER($AD36)+01_指標庫!$H$13*ISNUMBER($AE36)+01_指標庫!$H$14*ISNUMBER($I36)+01_指標庫!$H$15*ISNUMBER($AH36)+01_指標庫!$H$16*ISNUMBER($K36)+01_指標庫!$H$17*ISNUMBER($AI36)+01_指標庫!$H$18*ISNUMBER($AJ36)+01_指標庫!$H$19*ISNUMBER($AK36)+01_指標庫!$H$20*ISNUMBER($BB36)+01_指標庫!$H$21*ISNUMBER($BC36)</f>
        <v>49</v>
      </c>
      <c r="AX36" s="59" t="n">
        <f aca="false">IF(AW36=0,50,ROUND((01_指標庫!$H$4*IF(ISNUMBER($F36),L36,0)+01_指標庫!$H$5*IF(ISNUMBER($AA36),AL36,0)+01_指標庫!$H$6*IF(ISNUMBER($G36),M36,0)+01_指標庫!$H$7*IF(ISNUMBER($H36),N36,0)+01_指標庫!$H$8*IF(ISNUMBER($AF36),AQ36,0)+01_指標庫!$H$9*IF(ISNUMBER($AG36),AR36,0)+01_指標庫!$H$10*IF(ISNUMBER($AB36),AM36,0)+01_指標庫!$H$11*IF(ISNUMBER($AC36),AN36,0)+01_指標庫!$H$12*IF(ISNUMBER($AD36),AO36,0)+01_指標庫!$H$13*IF(ISNUMBER($AE36),AP36,0)+01_指標庫!$H$14*IF(ISNUMBER($I36),O36,0)+01_指標庫!$H$15*IF(ISNUMBER($AH36),AS36,0)+01_指標庫!$H$16*IF(ISNUMBER($K36),P36,0)+01_指標庫!$H$17*IF(ISNUMBER($AI36),AT36,0)+01_指標庫!$H$18*IF(ISNUMBER($AJ36),AU36,0)+01_指標庫!$H$19*IF(ISNUMBER($AK36),AV36,0)+01_指標庫!$H$20*IF(ISNUMBER($BB36),BB36,0)+01_指標庫!$H$21*IF(ISNUMBER($BC36),BC36,0))/AW36,1))</f>
        <v>72.4</v>
      </c>
      <c r="AY36" s="60"/>
      <c r="AZ36" s="60"/>
      <c r="BA36" s="58" t="n">
        <f aca="false">AVERAGE($E32:$E36)/AVERAGE($E27:$E36)-1</f>
        <v>0.000195034955384532</v>
      </c>
      <c r="BB36" s="59" t="n">
        <f aca="false">IF(ISNUMBER($BA36),IF(OR($S36&lt;=-0.03,$BA36&lt;-0.003),0,IF(OR($S36&lt;=-0.02,$BA36&lt;0.01),50,100)),"")</f>
        <v>50</v>
      </c>
      <c r="BC36" s="0" t="str">
        <f aca="false">IF(OR(COUNT($AZ36)=0,COUNT($AZ35)=0),"",IF(OR($AY36/$AZ35-1&lt;=-0.03,$AZ36/$AZ35-1&lt;=-0.045,IF(COUNT($AZ27:$AZ36)=10,AVERAGE($AZ32:$AZ36)/AVERAGE($AZ27:$AZ36)-1&lt;-0.01,FALSE())),0,IF(OR($AZ36/$AZ35-1&lt;=-0.02,IF(COUNT($AZ27:$AZ36)=10,AVERAGE($AZ32:$AZ36)/AVERAGE($AZ27:$AZ36)-1&lt;0.005,FALSE())),50,100)))</f>
        <v/>
      </c>
    </row>
    <row r="37" customFormat="false" ht="15" hidden="false" customHeight="true" outlineLevel="0" collapsed="false">
      <c r="A37" s="47" t="n">
        <v>33</v>
      </c>
      <c r="B37" s="48" t="n">
        <v>42605</v>
      </c>
      <c r="C37" s="47" t="n">
        <v>2016</v>
      </c>
      <c r="D37" s="49" t="s">
        <v>237</v>
      </c>
      <c r="E37" s="50" t="n">
        <v>4818.48</v>
      </c>
      <c r="F37" s="51" t="n">
        <v>0.079431</v>
      </c>
      <c r="G37" s="51" t="n">
        <v>-0.00179</v>
      </c>
      <c r="H37" s="52" t="n">
        <v>0.8776</v>
      </c>
      <c r="I37" s="53" t="n">
        <v>514</v>
      </c>
      <c r="J37" s="47" t="s">
        <v>235</v>
      </c>
      <c r="K37" s="54" t="n">
        <v>12.38</v>
      </c>
      <c r="L37" s="55" t="n">
        <f aca="false">IF(COUNT(F37)=0,50,IF(F37&gt;=0,100,IF(F37&gt;=-0.02,50,0)))</f>
        <v>100</v>
      </c>
      <c r="M37" s="55" t="n">
        <f aca="false">IF(COUNT(G37)=0,50,IF(G37&gt;-0.06,100,IF(G37&gt;-0.15,50,0)))</f>
        <v>100</v>
      </c>
      <c r="N37" s="55" t="n">
        <f aca="false">IF(COUNT(H37)=0,50,IF(H37&gt;=0.6,100,IF(H37&gt;=0.4,50,0)))</f>
        <v>100</v>
      </c>
      <c r="O37" s="55" t="n">
        <f aca="false">IF(COUNT(I37)=0,50,IF(J37="proxy_vix",50,IF(I37&lt;350,100,IF(I37&lt;=450,50,0))))</f>
        <v>0</v>
      </c>
      <c r="P37" s="55" t="n">
        <f aca="false">IF(COUNT(K37)=0,50,IF(K37&lt;20,100,IF(K37&lt;=25,50,0)))</f>
        <v>100</v>
      </c>
      <c r="Q37" s="54"/>
      <c r="R37" s="47"/>
      <c r="S37" s="51" t="n">
        <f aca="false">$E37/$E36-1</f>
        <v>0.00206298767198487</v>
      </c>
      <c r="T37" s="56" t="n">
        <f aca="false">$K37/$K36-1</f>
        <v>0.00896495517522422</v>
      </c>
      <c r="V37" s="57"/>
      <c r="W37" s="57"/>
      <c r="Y37" s="1" t="str">
        <f aca="false">IF(AX37&gt;=70,"EASY",IF(AX37&gt;40,"UNCERTAIN","HARD"))</f>
        <v>EASY</v>
      </c>
      <c r="AA37" s="58" t="str">
        <f aca="false">IF($A37&lt;200,"",AVERAGE($E5:$E37)/AVERAGE($E5:$E37)-1)</f>
        <v/>
      </c>
      <c r="AB37" s="59" t="n">
        <f aca="false">LOOKUP($B37,07_L1政策步階!$A$4:$A$14,07_L1政策步階!$C$4:$C$14)</f>
        <v>0</v>
      </c>
      <c r="AC37" s="57"/>
      <c r="AD37" s="57"/>
      <c r="AE37" s="57"/>
      <c r="AF37" s="57"/>
      <c r="AG37" s="57"/>
      <c r="AH37" s="57"/>
      <c r="AI37" s="57"/>
      <c r="AJ37" s="57"/>
      <c r="AK37" s="57"/>
      <c r="AL37" s="0" t="str">
        <f aca="false">IF(ISNUMBER($AA37),IF($AA37&gt;=0.005,100,IF($AA37&gt;=-0.015,50,0)),"")</f>
        <v/>
      </c>
      <c r="AM37" s="59" t="n">
        <f aca="false">IF(ISNUMBER($AB37),IF($AB37=1,100,IF($AB37=0,50,0)),"")</f>
        <v>50</v>
      </c>
      <c r="AN37" s="0" t="str">
        <f aca="false">IF(ISNUMBER($AC37),IF($AC37&gt;=0.001,100,IF($AC37&gt;=-0.003,50,0)),"")</f>
        <v/>
      </c>
      <c r="AO37" s="0" t="str">
        <f aca="false">IF(ISNUMBER($AD37),IF($AD37&gt;=0.04,100,IF($AD37&gt;=0,50,0)),"")</f>
        <v/>
      </c>
      <c r="AP37" s="0" t="str">
        <f aca="false">IF(ISNUMBER($AE37),IF($AE37&gt;=25,100,IF($AE37&gt;=-75,50,0)),"")</f>
        <v/>
      </c>
      <c r="AQ37" s="0" t="str">
        <f aca="false">IF(ISNUMBER($AF37),IF($AF37&gt;0,100,IF($AF37&gt;=-50,50,0)),"")</f>
        <v/>
      </c>
      <c r="AR37" s="0" t="str">
        <f aca="false">IF(ISNUMBER($AG37),IF($AG37=1,100,IF($AG37=0,50,0)),"")</f>
        <v/>
      </c>
      <c r="AS37" s="0" t="str">
        <f aca="false">IF(ISNUMBER($AH37),IF($AH37&lt;0,100,IF($AH37&lt;=20,50,0)),"")</f>
        <v/>
      </c>
      <c r="AT37" s="0" t="str">
        <f aca="false">IF(ISNUMBER($AI37),IF($AI37&lt;0.95,100,IF($AI37&lt;=1,50,0)),"")</f>
        <v/>
      </c>
      <c r="AU37" s="0" t="str">
        <f aca="false">IF(ISNUMBER($AJ37),IF($AJ37&lt;30,0,IF($AJ37&lt;40,50,IF($AJ37&lt;=90,100,50))),"")</f>
        <v/>
      </c>
      <c r="AV37" s="0" t="str">
        <f aca="false">IF(ISNUMBER($AK37),IF($AK37&gt;-0.2,100,IF($AK37&gt;=-0.4,50,0)),"")</f>
        <v/>
      </c>
      <c r="AW37" s="59" t="n">
        <f aca="false">01_指標庫!$H$4*ISNUMBER($F37)+01_指標庫!$H$5*ISNUMBER($AA37)+01_指標庫!$H$6*ISNUMBER($G37)+01_指標庫!$H$7*ISNUMBER($H37)+01_指標庫!$H$8*ISNUMBER($AF37)+01_指標庫!$H$9*ISNUMBER($AG37)+01_指標庫!$H$10*ISNUMBER($AB37)+01_指標庫!$H$11*ISNUMBER($AC37)+01_指標庫!$H$12*ISNUMBER($AD37)+01_指標庫!$H$13*ISNUMBER($AE37)+01_指標庫!$H$14*ISNUMBER($I37)+01_指標庫!$H$15*ISNUMBER($AH37)+01_指標庫!$H$16*ISNUMBER($K37)+01_指標庫!$H$17*ISNUMBER($AI37)+01_指標庫!$H$18*ISNUMBER($AJ37)+01_指標庫!$H$19*ISNUMBER($AK37)+01_指標庫!$H$20*ISNUMBER($BB37)+01_指標庫!$H$21*ISNUMBER($BC37)</f>
        <v>49</v>
      </c>
      <c r="AX37" s="59" t="n">
        <f aca="false">IF(AW37=0,50,ROUND((01_指標庫!$H$4*IF(ISNUMBER($F37),L37,0)+01_指標庫!$H$5*IF(ISNUMBER($AA37),AL37,0)+01_指標庫!$H$6*IF(ISNUMBER($G37),M37,0)+01_指標庫!$H$7*IF(ISNUMBER($H37),N37,0)+01_指標庫!$H$8*IF(ISNUMBER($AF37),AQ37,0)+01_指標庫!$H$9*IF(ISNUMBER($AG37),AR37,0)+01_指標庫!$H$10*IF(ISNUMBER($AB37),AM37,0)+01_指標庫!$H$11*IF(ISNUMBER($AC37),AN37,0)+01_指標庫!$H$12*IF(ISNUMBER($AD37),AO37,0)+01_指標庫!$H$13*IF(ISNUMBER($AE37),AP37,0)+01_指標庫!$H$14*IF(ISNUMBER($I37),O37,0)+01_指標庫!$H$15*IF(ISNUMBER($AH37),AS37,0)+01_指標庫!$H$16*IF(ISNUMBER($K37),P37,0)+01_指標庫!$H$17*IF(ISNUMBER($AI37),AT37,0)+01_指標庫!$H$18*IF(ISNUMBER($AJ37),AU37,0)+01_指標庫!$H$19*IF(ISNUMBER($AK37),AV37,0)+01_指標庫!$H$20*IF(ISNUMBER($BB37),BB37,0)+01_指標庫!$H$21*IF(ISNUMBER($BC37),BC37,0))/AW37,1))</f>
        <v>72.4</v>
      </c>
      <c r="AY37" s="60"/>
      <c r="AZ37" s="60"/>
      <c r="BA37" s="58" t="n">
        <f aca="false">AVERAGE($E33:$E37)/AVERAGE($E28:$E37)-1</f>
        <v>0.000607921706674786</v>
      </c>
      <c r="BB37" s="59" t="n">
        <f aca="false">IF(ISNUMBER($BA37),IF(OR($S37&lt;=-0.03,$BA37&lt;-0.003),0,IF(OR($S37&lt;=-0.02,$BA37&lt;0.01),50,100)),"")</f>
        <v>50</v>
      </c>
      <c r="BC37" s="0" t="str">
        <f aca="false">IF(OR(COUNT($AZ37)=0,COUNT($AZ36)=0),"",IF(OR($AY37/$AZ36-1&lt;=-0.03,$AZ37/$AZ36-1&lt;=-0.045,IF(COUNT($AZ28:$AZ37)=10,AVERAGE($AZ33:$AZ37)/AVERAGE($AZ28:$AZ37)-1&lt;-0.01,FALSE())),0,IF(OR($AZ37/$AZ36-1&lt;=-0.02,IF(COUNT($AZ28:$AZ37)=10,AVERAGE($AZ33:$AZ37)/AVERAGE($AZ28:$AZ37)-1&lt;0.005,FALSE())),50,100)))</f>
        <v/>
      </c>
    </row>
    <row r="38" customFormat="false" ht="15" hidden="false" customHeight="true" outlineLevel="0" collapsed="false">
      <c r="A38" s="47" t="n">
        <v>34</v>
      </c>
      <c r="B38" s="48" t="n">
        <v>42606</v>
      </c>
      <c r="C38" s="47" t="n">
        <v>2016</v>
      </c>
      <c r="D38" s="49" t="s">
        <v>238</v>
      </c>
      <c r="E38" s="50" t="n">
        <v>4783.49</v>
      </c>
      <c r="F38" s="51" t="n">
        <v>0.071501</v>
      </c>
      <c r="G38" s="51" t="n">
        <v>-0.009038</v>
      </c>
      <c r="H38" s="52" t="n">
        <v>0.8776</v>
      </c>
      <c r="I38" s="53" t="n">
        <v>513</v>
      </c>
      <c r="J38" s="47" t="s">
        <v>235</v>
      </c>
      <c r="K38" s="54" t="n">
        <v>13.45</v>
      </c>
      <c r="L38" s="55" t="n">
        <f aca="false">IF(COUNT(F38)=0,50,IF(F38&gt;=0,100,IF(F38&gt;=-0.02,50,0)))</f>
        <v>100</v>
      </c>
      <c r="M38" s="55" t="n">
        <f aca="false">IF(COUNT(G38)=0,50,IF(G38&gt;-0.06,100,IF(G38&gt;-0.15,50,0)))</f>
        <v>100</v>
      </c>
      <c r="N38" s="55" t="n">
        <f aca="false">IF(COUNT(H38)=0,50,IF(H38&gt;=0.6,100,IF(H38&gt;=0.4,50,0)))</f>
        <v>100</v>
      </c>
      <c r="O38" s="55" t="n">
        <f aca="false">IF(COUNT(I38)=0,50,IF(J38="proxy_vix",50,IF(I38&lt;350,100,IF(I38&lt;=450,50,0))))</f>
        <v>0</v>
      </c>
      <c r="P38" s="55" t="n">
        <f aca="false">IF(COUNT(K38)=0,50,IF(K38&lt;20,100,IF(K38&lt;=25,50,0)))</f>
        <v>100</v>
      </c>
      <c r="Q38" s="54"/>
      <c r="R38" s="47"/>
      <c r="S38" s="51" t="n">
        <f aca="false">$E38/$E37-1</f>
        <v>-0.00726162607295244</v>
      </c>
      <c r="T38" s="56" t="n">
        <f aca="false">$K38/$K37-1</f>
        <v>0.0864297253634894</v>
      </c>
      <c r="V38" s="57"/>
      <c r="W38" s="57"/>
      <c r="Y38" s="1" t="str">
        <f aca="false">IF(AX38&gt;=70,"EASY",IF(AX38&gt;40,"UNCERTAIN","HARD"))</f>
        <v>EASY</v>
      </c>
      <c r="AA38" s="58" t="str">
        <f aca="false">IF($A38&lt;200,"",AVERAGE($E5:$E38)/AVERAGE($E5:$E38)-1)</f>
        <v/>
      </c>
      <c r="AB38" s="59" t="n">
        <f aca="false">LOOKUP($B38,07_L1政策步階!$A$4:$A$14,07_L1政策步階!$C$4:$C$14)</f>
        <v>0</v>
      </c>
      <c r="AC38" s="57"/>
      <c r="AD38" s="57"/>
      <c r="AE38" s="57"/>
      <c r="AF38" s="57"/>
      <c r="AG38" s="57"/>
      <c r="AH38" s="57"/>
      <c r="AI38" s="57"/>
      <c r="AJ38" s="57"/>
      <c r="AK38" s="57"/>
      <c r="AL38" s="0" t="str">
        <f aca="false">IF(ISNUMBER($AA38),IF($AA38&gt;=0.005,100,IF($AA38&gt;=-0.015,50,0)),"")</f>
        <v/>
      </c>
      <c r="AM38" s="59" t="n">
        <f aca="false">IF(ISNUMBER($AB38),IF($AB38=1,100,IF($AB38=0,50,0)),"")</f>
        <v>50</v>
      </c>
      <c r="AN38" s="0" t="str">
        <f aca="false">IF(ISNUMBER($AC38),IF($AC38&gt;=0.001,100,IF($AC38&gt;=-0.003,50,0)),"")</f>
        <v/>
      </c>
      <c r="AO38" s="0" t="str">
        <f aca="false">IF(ISNUMBER($AD38),IF($AD38&gt;=0.04,100,IF($AD38&gt;=0,50,0)),"")</f>
        <v/>
      </c>
      <c r="AP38" s="0" t="str">
        <f aca="false">IF(ISNUMBER($AE38),IF($AE38&gt;=25,100,IF($AE38&gt;=-75,50,0)),"")</f>
        <v/>
      </c>
      <c r="AQ38" s="0" t="str">
        <f aca="false">IF(ISNUMBER($AF38),IF($AF38&gt;0,100,IF($AF38&gt;=-50,50,0)),"")</f>
        <v/>
      </c>
      <c r="AR38" s="0" t="str">
        <f aca="false">IF(ISNUMBER($AG38),IF($AG38=1,100,IF($AG38=0,50,0)),"")</f>
        <v/>
      </c>
      <c r="AS38" s="0" t="str">
        <f aca="false">IF(ISNUMBER($AH38),IF($AH38&lt;0,100,IF($AH38&lt;=20,50,0)),"")</f>
        <v/>
      </c>
      <c r="AT38" s="0" t="str">
        <f aca="false">IF(ISNUMBER($AI38),IF($AI38&lt;0.95,100,IF($AI38&lt;=1,50,0)),"")</f>
        <v/>
      </c>
      <c r="AU38" s="0" t="str">
        <f aca="false">IF(ISNUMBER($AJ38),IF($AJ38&lt;30,0,IF($AJ38&lt;40,50,IF($AJ38&lt;=90,100,50))),"")</f>
        <v/>
      </c>
      <c r="AV38" s="0" t="str">
        <f aca="false">IF(ISNUMBER($AK38),IF($AK38&gt;-0.2,100,IF($AK38&gt;=-0.4,50,0)),"")</f>
        <v/>
      </c>
      <c r="AW38" s="59" t="n">
        <f aca="false">01_指標庫!$H$4*ISNUMBER($F38)+01_指標庫!$H$5*ISNUMBER($AA38)+01_指標庫!$H$6*ISNUMBER($G38)+01_指標庫!$H$7*ISNUMBER($H38)+01_指標庫!$H$8*ISNUMBER($AF38)+01_指標庫!$H$9*ISNUMBER($AG38)+01_指標庫!$H$10*ISNUMBER($AB38)+01_指標庫!$H$11*ISNUMBER($AC38)+01_指標庫!$H$12*ISNUMBER($AD38)+01_指標庫!$H$13*ISNUMBER($AE38)+01_指標庫!$H$14*ISNUMBER($I38)+01_指標庫!$H$15*ISNUMBER($AH38)+01_指標庫!$H$16*ISNUMBER($K38)+01_指標庫!$H$17*ISNUMBER($AI38)+01_指標庫!$H$18*ISNUMBER($AJ38)+01_指標庫!$H$19*ISNUMBER($AK38)+01_指標庫!$H$20*ISNUMBER($BB38)+01_指標庫!$H$21*ISNUMBER($BC38)</f>
        <v>49</v>
      </c>
      <c r="AX38" s="59" t="n">
        <f aca="false">IF(AW38=0,50,ROUND((01_指標庫!$H$4*IF(ISNUMBER($F38),L38,0)+01_指標庫!$H$5*IF(ISNUMBER($AA38),AL38,0)+01_指標庫!$H$6*IF(ISNUMBER($G38),M38,0)+01_指標庫!$H$7*IF(ISNUMBER($H38),N38,0)+01_指標庫!$H$8*IF(ISNUMBER($AF38),AQ38,0)+01_指標庫!$H$9*IF(ISNUMBER($AG38),AR38,0)+01_指標庫!$H$10*IF(ISNUMBER($AB38),AM38,0)+01_指標庫!$H$11*IF(ISNUMBER($AC38),AN38,0)+01_指標庫!$H$12*IF(ISNUMBER($AD38),AO38,0)+01_指標庫!$H$13*IF(ISNUMBER($AE38),AP38,0)+01_指標庫!$H$14*IF(ISNUMBER($I38),O38,0)+01_指標庫!$H$15*IF(ISNUMBER($AH38),AS38,0)+01_指標庫!$H$16*IF(ISNUMBER($K38),P38,0)+01_指標庫!$H$17*IF(ISNUMBER($AI38),AT38,0)+01_指標庫!$H$18*IF(ISNUMBER($AJ38),AU38,0)+01_指標庫!$H$19*IF(ISNUMBER($AK38),AV38,0)+01_指標庫!$H$20*IF(ISNUMBER($BB38),BB38,0)+01_指標庫!$H$21*IF(ISNUMBER($BC38),BC38,0))/AW38,1))</f>
        <v>72.4</v>
      </c>
      <c r="AY38" s="60"/>
      <c r="AZ38" s="60"/>
      <c r="BA38" s="58" t="n">
        <f aca="false">AVERAGE($E34:$E38)/AVERAGE($E29:$E38)-1</f>
        <v>-0.000307913160166984</v>
      </c>
      <c r="BB38" s="59" t="n">
        <f aca="false">IF(ISNUMBER($BA38),IF(OR($S38&lt;=-0.03,$BA38&lt;-0.003),0,IF(OR($S38&lt;=-0.02,$BA38&lt;0.01),50,100)),"")</f>
        <v>50</v>
      </c>
      <c r="BC38" s="0" t="str">
        <f aca="false">IF(OR(COUNT($AZ38)=0,COUNT($AZ37)=0),"",IF(OR($AY38/$AZ37-1&lt;=-0.03,$AZ38/$AZ37-1&lt;=-0.045,IF(COUNT($AZ29:$AZ38)=10,AVERAGE($AZ34:$AZ38)/AVERAGE($AZ29:$AZ38)-1&lt;-0.01,FALSE())),0,IF(OR($AZ38/$AZ37-1&lt;=-0.02,IF(COUNT($AZ29:$AZ38)=10,AVERAGE($AZ34:$AZ38)/AVERAGE($AZ29:$AZ38)-1&lt;0.005,FALSE())),50,100)))</f>
        <v/>
      </c>
    </row>
    <row r="39" customFormat="false" ht="15" hidden="false" customHeight="true" outlineLevel="0" collapsed="false">
      <c r="A39" s="47" t="n">
        <v>35</v>
      </c>
      <c r="B39" s="48" t="n">
        <v>42607</v>
      </c>
      <c r="C39" s="47" t="n">
        <v>2016</v>
      </c>
      <c r="D39" s="49" t="s">
        <v>239</v>
      </c>
      <c r="E39" s="50" t="n">
        <v>4775.43</v>
      </c>
      <c r="F39" s="51" t="n">
        <v>0.069552</v>
      </c>
      <c r="G39" s="51" t="n">
        <v>-0.010708</v>
      </c>
      <c r="H39" s="52" t="n">
        <v>0.8776</v>
      </c>
      <c r="I39" s="53" t="n">
        <v>514</v>
      </c>
      <c r="J39" s="47" t="s">
        <v>235</v>
      </c>
      <c r="K39" s="54" t="n">
        <v>13.63</v>
      </c>
      <c r="L39" s="55" t="n">
        <f aca="false">IF(COUNT(F39)=0,50,IF(F39&gt;=0,100,IF(F39&gt;=-0.02,50,0)))</f>
        <v>100</v>
      </c>
      <c r="M39" s="55" t="n">
        <f aca="false">IF(COUNT(G39)=0,50,IF(G39&gt;-0.06,100,IF(G39&gt;-0.15,50,0)))</f>
        <v>100</v>
      </c>
      <c r="N39" s="55" t="n">
        <f aca="false">IF(COUNT(H39)=0,50,IF(H39&gt;=0.6,100,IF(H39&gt;=0.4,50,0)))</f>
        <v>100</v>
      </c>
      <c r="O39" s="55" t="n">
        <f aca="false">IF(COUNT(I39)=0,50,IF(J39="proxy_vix",50,IF(I39&lt;350,100,IF(I39&lt;=450,50,0))))</f>
        <v>0</v>
      </c>
      <c r="P39" s="55" t="n">
        <f aca="false">IF(COUNT(K39)=0,50,IF(K39&lt;20,100,IF(K39&lt;=25,50,0)))</f>
        <v>100</v>
      </c>
      <c r="Q39" s="54"/>
      <c r="R39" s="47"/>
      <c r="S39" s="51" t="n">
        <f aca="false">$E39/$E38-1</f>
        <v>-0.00168496223468628</v>
      </c>
      <c r="T39" s="56" t="n">
        <f aca="false">$K39/$K38-1</f>
        <v>0.013382899628253</v>
      </c>
      <c r="V39" s="57"/>
      <c r="W39" s="57"/>
      <c r="Y39" s="1" t="str">
        <f aca="false">IF(AX39&gt;=70,"EASY",IF(AX39&gt;40,"UNCERTAIN","HARD"))</f>
        <v>EASY</v>
      </c>
      <c r="AA39" s="58" t="str">
        <f aca="false">IF($A39&lt;200,"",AVERAGE($E5:$E39)/AVERAGE($E5:$E39)-1)</f>
        <v/>
      </c>
      <c r="AB39" s="59" t="n">
        <f aca="false">LOOKUP($B39,07_L1政策步階!$A$4:$A$14,07_L1政策步階!$C$4:$C$14)</f>
        <v>0</v>
      </c>
      <c r="AC39" s="57"/>
      <c r="AD39" s="57"/>
      <c r="AE39" s="57"/>
      <c r="AF39" s="57"/>
      <c r="AG39" s="57"/>
      <c r="AH39" s="57"/>
      <c r="AI39" s="57"/>
      <c r="AJ39" s="57"/>
      <c r="AK39" s="57"/>
      <c r="AL39" s="0" t="str">
        <f aca="false">IF(ISNUMBER($AA39),IF($AA39&gt;=0.005,100,IF($AA39&gt;=-0.015,50,0)),"")</f>
        <v/>
      </c>
      <c r="AM39" s="59" t="n">
        <f aca="false">IF(ISNUMBER($AB39),IF($AB39=1,100,IF($AB39=0,50,0)),"")</f>
        <v>50</v>
      </c>
      <c r="AN39" s="0" t="str">
        <f aca="false">IF(ISNUMBER($AC39),IF($AC39&gt;=0.001,100,IF($AC39&gt;=-0.003,50,0)),"")</f>
        <v/>
      </c>
      <c r="AO39" s="0" t="str">
        <f aca="false">IF(ISNUMBER($AD39),IF($AD39&gt;=0.04,100,IF($AD39&gt;=0,50,0)),"")</f>
        <v/>
      </c>
      <c r="AP39" s="0" t="str">
        <f aca="false">IF(ISNUMBER($AE39),IF($AE39&gt;=25,100,IF($AE39&gt;=-75,50,0)),"")</f>
        <v/>
      </c>
      <c r="AQ39" s="0" t="str">
        <f aca="false">IF(ISNUMBER($AF39),IF($AF39&gt;0,100,IF($AF39&gt;=-50,50,0)),"")</f>
        <v/>
      </c>
      <c r="AR39" s="0" t="str">
        <f aca="false">IF(ISNUMBER($AG39),IF($AG39=1,100,IF($AG39=0,50,0)),"")</f>
        <v/>
      </c>
      <c r="AS39" s="0" t="str">
        <f aca="false">IF(ISNUMBER($AH39),IF($AH39&lt;0,100,IF($AH39&lt;=20,50,0)),"")</f>
        <v/>
      </c>
      <c r="AT39" s="0" t="str">
        <f aca="false">IF(ISNUMBER($AI39),IF($AI39&lt;0.95,100,IF($AI39&lt;=1,50,0)),"")</f>
        <v/>
      </c>
      <c r="AU39" s="0" t="str">
        <f aca="false">IF(ISNUMBER($AJ39),IF($AJ39&lt;30,0,IF($AJ39&lt;40,50,IF($AJ39&lt;=90,100,50))),"")</f>
        <v/>
      </c>
      <c r="AV39" s="0" t="str">
        <f aca="false">IF(ISNUMBER($AK39),IF($AK39&gt;-0.2,100,IF($AK39&gt;=-0.4,50,0)),"")</f>
        <v/>
      </c>
      <c r="AW39" s="59" t="n">
        <f aca="false">01_指標庫!$H$4*ISNUMBER($F39)+01_指標庫!$H$5*ISNUMBER($AA39)+01_指標庫!$H$6*ISNUMBER($G39)+01_指標庫!$H$7*ISNUMBER($H39)+01_指標庫!$H$8*ISNUMBER($AF39)+01_指標庫!$H$9*ISNUMBER($AG39)+01_指標庫!$H$10*ISNUMBER($AB39)+01_指標庫!$H$11*ISNUMBER($AC39)+01_指標庫!$H$12*ISNUMBER($AD39)+01_指標庫!$H$13*ISNUMBER($AE39)+01_指標庫!$H$14*ISNUMBER($I39)+01_指標庫!$H$15*ISNUMBER($AH39)+01_指標庫!$H$16*ISNUMBER($K39)+01_指標庫!$H$17*ISNUMBER($AI39)+01_指標庫!$H$18*ISNUMBER($AJ39)+01_指標庫!$H$19*ISNUMBER($AK39)+01_指標庫!$H$20*ISNUMBER($BB39)+01_指標庫!$H$21*ISNUMBER($BC39)</f>
        <v>49</v>
      </c>
      <c r="AX39" s="59" t="n">
        <f aca="false">IF(AW39=0,50,ROUND((01_指標庫!$H$4*IF(ISNUMBER($F39),L39,0)+01_指標庫!$H$5*IF(ISNUMBER($AA39),AL39,0)+01_指標庫!$H$6*IF(ISNUMBER($G39),M39,0)+01_指標庫!$H$7*IF(ISNUMBER($H39),N39,0)+01_指標庫!$H$8*IF(ISNUMBER($AF39),AQ39,0)+01_指標庫!$H$9*IF(ISNUMBER($AG39),AR39,0)+01_指標庫!$H$10*IF(ISNUMBER($AB39),AM39,0)+01_指標庫!$H$11*IF(ISNUMBER($AC39),AN39,0)+01_指標庫!$H$12*IF(ISNUMBER($AD39),AO39,0)+01_指標庫!$H$13*IF(ISNUMBER($AE39),AP39,0)+01_指標庫!$H$14*IF(ISNUMBER($I39),O39,0)+01_指標庫!$H$15*IF(ISNUMBER($AH39),AS39,0)+01_指標庫!$H$16*IF(ISNUMBER($K39),P39,0)+01_指標庫!$H$17*IF(ISNUMBER($AI39),AT39,0)+01_指標庫!$H$18*IF(ISNUMBER($AJ39),AU39,0)+01_指標庫!$H$19*IF(ISNUMBER($AK39),AV39,0)+01_指標庫!$H$20*IF(ISNUMBER($BB39),BB39,0)+01_指標庫!$H$21*IF(ISNUMBER($BC39),BC39,0))/AW39,1))</f>
        <v>72.4</v>
      </c>
      <c r="AY39" s="60"/>
      <c r="AZ39" s="60"/>
      <c r="BA39" s="58" t="n">
        <f aca="false">AVERAGE($E35:$E39)/AVERAGE($E30:$E39)-1</f>
        <v>-0.00111204510131857</v>
      </c>
      <c r="BB39" s="59" t="n">
        <f aca="false">IF(ISNUMBER($BA39),IF(OR($S39&lt;=-0.03,$BA39&lt;-0.003),0,IF(OR($S39&lt;=-0.02,$BA39&lt;0.01),50,100)),"")</f>
        <v>50</v>
      </c>
      <c r="BC39" s="0" t="str">
        <f aca="false">IF(OR(COUNT($AZ39)=0,COUNT($AZ38)=0),"",IF(OR($AY39/$AZ38-1&lt;=-0.03,$AZ39/$AZ38-1&lt;=-0.045,IF(COUNT($AZ30:$AZ39)=10,AVERAGE($AZ35:$AZ39)/AVERAGE($AZ30:$AZ39)-1&lt;-0.01,FALSE())),0,IF(OR($AZ39/$AZ38-1&lt;=-0.02,IF(COUNT($AZ30:$AZ39)=10,AVERAGE($AZ35:$AZ39)/AVERAGE($AZ30:$AZ39)-1&lt;0.005,FALSE())),50,100)))</f>
        <v/>
      </c>
    </row>
    <row r="40" customFormat="false" ht="15" hidden="false" customHeight="true" outlineLevel="0" collapsed="false">
      <c r="A40" s="47" t="n">
        <v>36</v>
      </c>
      <c r="B40" s="48" t="n">
        <v>42608</v>
      </c>
      <c r="C40" s="47" t="n">
        <v>2016</v>
      </c>
      <c r="D40" s="49" t="s">
        <v>234</v>
      </c>
      <c r="E40" s="50" t="n">
        <v>4783.69</v>
      </c>
      <c r="F40" s="51" t="n">
        <v>0.071231</v>
      </c>
      <c r="G40" s="51" t="n">
        <v>-0.008997</v>
      </c>
      <c r="H40" s="52" t="n">
        <v>0.8776</v>
      </c>
      <c r="I40" s="53" t="n">
        <v>504</v>
      </c>
      <c r="J40" s="47" t="s">
        <v>235</v>
      </c>
      <c r="K40" s="54" t="n">
        <v>13.65</v>
      </c>
      <c r="L40" s="55" t="n">
        <f aca="false">IF(COUNT(F40)=0,50,IF(F40&gt;=0,100,IF(F40&gt;=-0.02,50,0)))</f>
        <v>100</v>
      </c>
      <c r="M40" s="55" t="n">
        <f aca="false">IF(COUNT(G40)=0,50,IF(G40&gt;-0.06,100,IF(G40&gt;-0.15,50,0)))</f>
        <v>100</v>
      </c>
      <c r="N40" s="55" t="n">
        <f aca="false">IF(COUNT(H40)=0,50,IF(H40&gt;=0.6,100,IF(H40&gt;=0.4,50,0)))</f>
        <v>100</v>
      </c>
      <c r="O40" s="55" t="n">
        <f aca="false">IF(COUNT(I40)=0,50,IF(J40="proxy_vix",50,IF(I40&lt;350,100,IF(I40&lt;=450,50,0))))</f>
        <v>0</v>
      </c>
      <c r="P40" s="55" t="n">
        <f aca="false">IF(COUNT(K40)=0,50,IF(K40&lt;20,100,IF(K40&lt;=25,50,0)))</f>
        <v>100</v>
      </c>
      <c r="Q40" s="54"/>
      <c r="R40" s="47"/>
      <c r="S40" s="51" t="n">
        <f aca="false">$E40/$E39-1</f>
        <v>0.00172968716953226</v>
      </c>
      <c r="T40" s="56" t="n">
        <f aca="false">$K40/$K39-1</f>
        <v>0.00146735143066756</v>
      </c>
      <c r="V40" s="57"/>
      <c r="W40" s="57"/>
      <c r="Y40" s="1" t="str">
        <f aca="false">IF(AX40&gt;=70,"EASY",IF(AX40&gt;40,"UNCERTAIN","HARD"))</f>
        <v>EASY</v>
      </c>
      <c r="AA40" s="58" t="str">
        <f aca="false">IF($A40&lt;200,"",AVERAGE($E5:$E40)/AVERAGE($E5:$E40)-1)</f>
        <v/>
      </c>
      <c r="AB40" s="59" t="n">
        <f aca="false">LOOKUP($B40,07_L1政策步階!$A$4:$A$14,07_L1政策步階!$C$4:$C$14)</f>
        <v>0</v>
      </c>
      <c r="AC40" s="57"/>
      <c r="AD40" s="57"/>
      <c r="AE40" s="57"/>
      <c r="AF40" s="57"/>
      <c r="AG40" s="57"/>
      <c r="AH40" s="57"/>
      <c r="AI40" s="57"/>
      <c r="AJ40" s="57"/>
      <c r="AK40" s="57"/>
      <c r="AL40" s="0" t="str">
        <f aca="false">IF(ISNUMBER($AA40),IF($AA40&gt;=0.005,100,IF($AA40&gt;=-0.015,50,0)),"")</f>
        <v/>
      </c>
      <c r="AM40" s="59" t="n">
        <f aca="false">IF(ISNUMBER($AB40),IF($AB40=1,100,IF($AB40=0,50,0)),"")</f>
        <v>50</v>
      </c>
      <c r="AN40" s="0" t="str">
        <f aca="false">IF(ISNUMBER($AC40),IF($AC40&gt;=0.001,100,IF($AC40&gt;=-0.003,50,0)),"")</f>
        <v/>
      </c>
      <c r="AO40" s="0" t="str">
        <f aca="false">IF(ISNUMBER($AD40),IF($AD40&gt;=0.04,100,IF($AD40&gt;=0,50,0)),"")</f>
        <v/>
      </c>
      <c r="AP40" s="0" t="str">
        <f aca="false">IF(ISNUMBER($AE40),IF($AE40&gt;=25,100,IF($AE40&gt;=-75,50,0)),"")</f>
        <v/>
      </c>
      <c r="AQ40" s="0" t="str">
        <f aca="false">IF(ISNUMBER($AF40),IF($AF40&gt;0,100,IF($AF40&gt;=-50,50,0)),"")</f>
        <v/>
      </c>
      <c r="AR40" s="0" t="str">
        <f aca="false">IF(ISNUMBER($AG40),IF($AG40=1,100,IF($AG40=0,50,0)),"")</f>
        <v/>
      </c>
      <c r="AS40" s="0" t="str">
        <f aca="false">IF(ISNUMBER($AH40),IF($AH40&lt;0,100,IF($AH40&lt;=20,50,0)),"")</f>
        <v/>
      </c>
      <c r="AT40" s="0" t="str">
        <f aca="false">IF(ISNUMBER($AI40),IF($AI40&lt;0.95,100,IF($AI40&lt;=1,50,0)),"")</f>
        <v/>
      </c>
      <c r="AU40" s="0" t="str">
        <f aca="false">IF(ISNUMBER($AJ40),IF($AJ40&lt;30,0,IF($AJ40&lt;40,50,IF($AJ40&lt;=90,100,50))),"")</f>
        <v/>
      </c>
      <c r="AV40" s="0" t="str">
        <f aca="false">IF(ISNUMBER($AK40),IF($AK40&gt;-0.2,100,IF($AK40&gt;=-0.4,50,0)),"")</f>
        <v/>
      </c>
      <c r="AW40" s="59" t="n">
        <f aca="false">01_指標庫!$H$4*ISNUMBER($F40)+01_指標庫!$H$5*ISNUMBER($AA40)+01_指標庫!$H$6*ISNUMBER($G40)+01_指標庫!$H$7*ISNUMBER($H40)+01_指標庫!$H$8*ISNUMBER($AF40)+01_指標庫!$H$9*ISNUMBER($AG40)+01_指標庫!$H$10*ISNUMBER($AB40)+01_指標庫!$H$11*ISNUMBER($AC40)+01_指標庫!$H$12*ISNUMBER($AD40)+01_指標庫!$H$13*ISNUMBER($AE40)+01_指標庫!$H$14*ISNUMBER($I40)+01_指標庫!$H$15*ISNUMBER($AH40)+01_指標庫!$H$16*ISNUMBER($K40)+01_指標庫!$H$17*ISNUMBER($AI40)+01_指標庫!$H$18*ISNUMBER($AJ40)+01_指標庫!$H$19*ISNUMBER($AK40)+01_指標庫!$H$20*ISNUMBER($BB40)+01_指標庫!$H$21*ISNUMBER($BC40)</f>
        <v>49</v>
      </c>
      <c r="AX40" s="59" t="n">
        <f aca="false">IF(AW40=0,50,ROUND((01_指標庫!$H$4*IF(ISNUMBER($F40),L40,0)+01_指標庫!$H$5*IF(ISNUMBER($AA40),AL40,0)+01_指標庫!$H$6*IF(ISNUMBER($G40),M40,0)+01_指標庫!$H$7*IF(ISNUMBER($H40),N40,0)+01_指標庫!$H$8*IF(ISNUMBER($AF40),AQ40,0)+01_指標庫!$H$9*IF(ISNUMBER($AG40),AR40,0)+01_指標庫!$H$10*IF(ISNUMBER($AB40),AM40,0)+01_指標庫!$H$11*IF(ISNUMBER($AC40),AN40,0)+01_指標庫!$H$12*IF(ISNUMBER($AD40),AO40,0)+01_指標庫!$H$13*IF(ISNUMBER($AE40),AP40,0)+01_指標庫!$H$14*IF(ISNUMBER($I40),O40,0)+01_指標庫!$H$15*IF(ISNUMBER($AH40),AS40,0)+01_指標庫!$H$16*IF(ISNUMBER($K40),P40,0)+01_指標庫!$H$17*IF(ISNUMBER($AI40),AT40,0)+01_指標庫!$H$18*IF(ISNUMBER($AJ40),AU40,0)+01_指標庫!$H$19*IF(ISNUMBER($AK40),AV40,0)+01_指標庫!$H$20*IF(ISNUMBER($BB40),BB40,0)+01_指標庫!$H$21*IF(ISNUMBER($BC40),BC40,0))/AW40,1))</f>
        <v>72.4</v>
      </c>
      <c r="AY40" s="60"/>
      <c r="AZ40" s="60"/>
      <c r="BA40" s="58" t="n">
        <f aca="false">AVERAGE($E36:$E40)/AVERAGE($E31:$E40)-1</f>
        <v>-0.00156057902001128</v>
      </c>
      <c r="BB40" s="59" t="n">
        <f aca="false">IF(ISNUMBER($BA40),IF(OR($S40&lt;=-0.03,$BA40&lt;-0.003),0,IF(OR($S40&lt;=-0.02,$BA40&lt;0.01),50,100)),"")</f>
        <v>50</v>
      </c>
      <c r="BC40" s="0" t="str">
        <f aca="false">IF(OR(COUNT($AZ40)=0,COUNT($AZ39)=0),"",IF(OR($AY40/$AZ39-1&lt;=-0.03,$AZ40/$AZ39-1&lt;=-0.045,IF(COUNT($AZ31:$AZ40)=10,AVERAGE($AZ36:$AZ40)/AVERAGE($AZ31:$AZ40)-1&lt;-0.01,FALSE())),0,IF(OR($AZ40/$AZ39-1&lt;=-0.02,IF(COUNT($AZ31:$AZ40)=10,AVERAGE($AZ36:$AZ40)/AVERAGE($AZ31:$AZ40)-1&lt;0.005,FALSE())),50,100)))</f>
        <v/>
      </c>
    </row>
    <row r="41" customFormat="false" ht="15" hidden="false" customHeight="true" outlineLevel="0" collapsed="false">
      <c r="A41" s="47" t="n">
        <v>37</v>
      </c>
      <c r="B41" s="48" t="n">
        <v>42611</v>
      </c>
      <c r="C41" s="47" t="n">
        <v>2016</v>
      </c>
      <c r="D41" s="49" t="s">
        <v>236</v>
      </c>
      <c r="E41" s="50" t="n">
        <v>4791.09</v>
      </c>
      <c r="F41" s="51" t="n">
        <v>0.072703</v>
      </c>
      <c r="G41" s="51" t="n">
        <v>-0.007464</v>
      </c>
      <c r="H41" s="52" t="n">
        <v>0.8571</v>
      </c>
      <c r="I41" s="53" t="n">
        <v>510</v>
      </c>
      <c r="J41" s="47" t="s">
        <v>235</v>
      </c>
      <c r="K41" s="54" t="n">
        <v>12.94</v>
      </c>
      <c r="L41" s="55" t="n">
        <f aca="false">IF(COUNT(F41)=0,50,IF(F41&gt;=0,100,IF(F41&gt;=-0.02,50,0)))</f>
        <v>100</v>
      </c>
      <c r="M41" s="55" t="n">
        <f aca="false">IF(COUNT(G41)=0,50,IF(G41&gt;-0.06,100,IF(G41&gt;-0.15,50,0)))</f>
        <v>100</v>
      </c>
      <c r="N41" s="55" t="n">
        <f aca="false">IF(COUNT(H41)=0,50,IF(H41&gt;=0.6,100,IF(H41&gt;=0.4,50,0)))</f>
        <v>100</v>
      </c>
      <c r="O41" s="55" t="n">
        <f aca="false">IF(COUNT(I41)=0,50,IF(J41="proxy_vix",50,IF(I41&lt;350,100,IF(I41&lt;=450,50,0))))</f>
        <v>0</v>
      </c>
      <c r="P41" s="55" t="n">
        <f aca="false">IF(COUNT(K41)=0,50,IF(K41&lt;20,100,IF(K41&lt;=25,50,0)))</f>
        <v>100</v>
      </c>
      <c r="Q41" s="54"/>
      <c r="R41" s="47"/>
      <c r="S41" s="51" t="n">
        <f aca="false">$E41/$E40-1</f>
        <v>0.0015469229820495</v>
      </c>
      <c r="T41" s="56" t="n">
        <f aca="false">$K41/$K40-1</f>
        <v>-0.0520146520146521</v>
      </c>
      <c r="V41" s="57"/>
      <c r="W41" s="57"/>
      <c r="Y41" s="1" t="str">
        <f aca="false">IF(AX41&gt;=70,"EASY",IF(AX41&gt;40,"UNCERTAIN","HARD"))</f>
        <v>EASY</v>
      </c>
      <c r="AA41" s="58" t="str">
        <f aca="false">IF($A41&lt;200,"",AVERAGE($E5:$E41)/AVERAGE($E5:$E41)-1)</f>
        <v/>
      </c>
      <c r="AB41" s="59" t="n">
        <f aca="false">LOOKUP($B41,07_L1政策步階!$A$4:$A$14,07_L1政策步階!$C$4:$C$14)</f>
        <v>0</v>
      </c>
      <c r="AC41" s="57"/>
      <c r="AD41" s="57"/>
      <c r="AE41" s="57"/>
      <c r="AF41" s="57"/>
      <c r="AG41" s="57"/>
      <c r="AH41" s="57"/>
      <c r="AI41" s="57"/>
      <c r="AJ41" s="57"/>
      <c r="AK41" s="57"/>
      <c r="AL41" s="0" t="str">
        <f aca="false">IF(ISNUMBER($AA41),IF($AA41&gt;=0.005,100,IF($AA41&gt;=-0.015,50,0)),"")</f>
        <v/>
      </c>
      <c r="AM41" s="59" t="n">
        <f aca="false">IF(ISNUMBER($AB41),IF($AB41=1,100,IF($AB41=0,50,0)),"")</f>
        <v>50</v>
      </c>
      <c r="AN41" s="0" t="str">
        <f aca="false">IF(ISNUMBER($AC41),IF($AC41&gt;=0.001,100,IF($AC41&gt;=-0.003,50,0)),"")</f>
        <v/>
      </c>
      <c r="AO41" s="0" t="str">
        <f aca="false">IF(ISNUMBER($AD41),IF($AD41&gt;=0.04,100,IF($AD41&gt;=0,50,0)),"")</f>
        <v/>
      </c>
      <c r="AP41" s="0" t="str">
        <f aca="false">IF(ISNUMBER($AE41),IF($AE41&gt;=25,100,IF($AE41&gt;=-75,50,0)),"")</f>
        <v/>
      </c>
      <c r="AQ41" s="0" t="str">
        <f aca="false">IF(ISNUMBER($AF41),IF($AF41&gt;0,100,IF($AF41&gt;=-50,50,0)),"")</f>
        <v/>
      </c>
      <c r="AR41" s="0" t="str">
        <f aca="false">IF(ISNUMBER($AG41),IF($AG41=1,100,IF($AG41=0,50,0)),"")</f>
        <v/>
      </c>
      <c r="AS41" s="0" t="str">
        <f aca="false">IF(ISNUMBER($AH41),IF($AH41&lt;0,100,IF($AH41&lt;=20,50,0)),"")</f>
        <v/>
      </c>
      <c r="AT41" s="0" t="str">
        <f aca="false">IF(ISNUMBER($AI41),IF($AI41&lt;0.95,100,IF($AI41&lt;=1,50,0)),"")</f>
        <v/>
      </c>
      <c r="AU41" s="0" t="str">
        <f aca="false">IF(ISNUMBER($AJ41),IF($AJ41&lt;30,0,IF($AJ41&lt;40,50,IF($AJ41&lt;=90,100,50))),"")</f>
        <v/>
      </c>
      <c r="AV41" s="0" t="str">
        <f aca="false">IF(ISNUMBER($AK41),IF($AK41&gt;-0.2,100,IF($AK41&gt;=-0.4,50,0)),"")</f>
        <v/>
      </c>
      <c r="AW41" s="59" t="n">
        <f aca="false">01_指標庫!$H$4*ISNUMBER($F41)+01_指標庫!$H$5*ISNUMBER($AA41)+01_指標庫!$H$6*ISNUMBER($G41)+01_指標庫!$H$7*ISNUMBER($H41)+01_指標庫!$H$8*ISNUMBER($AF41)+01_指標庫!$H$9*ISNUMBER($AG41)+01_指標庫!$H$10*ISNUMBER($AB41)+01_指標庫!$H$11*ISNUMBER($AC41)+01_指標庫!$H$12*ISNUMBER($AD41)+01_指標庫!$H$13*ISNUMBER($AE41)+01_指標庫!$H$14*ISNUMBER($I41)+01_指標庫!$H$15*ISNUMBER($AH41)+01_指標庫!$H$16*ISNUMBER($K41)+01_指標庫!$H$17*ISNUMBER($AI41)+01_指標庫!$H$18*ISNUMBER($AJ41)+01_指標庫!$H$19*ISNUMBER($AK41)+01_指標庫!$H$20*ISNUMBER($BB41)+01_指標庫!$H$21*ISNUMBER($BC41)</f>
        <v>49</v>
      </c>
      <c r="AX41" s="59" t="n">
        <f aca="false">IF(AW41=0,50,ROUND((01_指標庫!$H$4*IF(ISNUMBER($F41),L41,0)+01_指標庫!$H$5*IF(ISNUMBER($AA41),AL41,0)+01_指標庫!$H$6*IF(ISNUMBER($G41),M41,0)+01_指標庫!$H$7*IF(ISNUMBER($H41),N41,0)+01_指標庫!$H$8*IF(ISNUMBER($AF41),AQ41,0)+01_指標庫!$H$9*IF(ISNUMBER($AG41),AR41,0)+01_指標庫!$H$10*IF(ISNUMBER($AB41),AM41,0)+01_指標庫!$H$11*IF(ISNUMBER($AC41),AN41,0)+01_指標庫!$H$12*IF(ISNUMBER($AD41),AO41,0)+01_指標庫!$H$13*IF(ISNUMBER($AE41),AP41,0)+01_指標庫!$H$14*IF(ISNUMBER($I41),O41,0)+01_指標庫!$H$15*IF(ISNUMBER($AH41),AS41,0)+01_指標庫!$H$16*IF(ISNUMBER($K41),P41,0)+01_指標庫!$H$17*IF(ISNUMBER($AI41),AT41,0)+01_指標庫!$H$18*IF(ISNUMBER($AJ41),AU41,0)+01_指標庫!$H$19*IF(ISNUMBER($AK41),AV41,0)+01_指標庫!$H$20*IF(ISNUMBER($BB41),BB41,0)+01_指標庫!$H$21*IF(ISNUMBER($BC41),BC41,0))/AW41,1))</f>
        <v>72.4</v>
      </c>
      <c r="AY41" s="60"/>
      <c r="AZ41" s="60"/>
      <c r="BA41" s="58" t="n">
        <f aca="false">AVERAGE($E37:$E41)/AVERAGE($E32:$E41)-1</f>
        <v>-0.00153903231050767</v>
      </c>
      <c r="BB41" s="59" t="n">
        <f aca="false">IF(ISNUMBER($BA41),IF(OR($S41&lt;=-0.03,$BA41&lt;-0.003),0,IF(OR($S41&lt;=-0.02,$BA41&lt;0.01),50,100)),"")</f>
        <v>50</v>
      </c>
      <c r="BC41" s="0" t="str">
        <f aca="false">IF(OR(COUNT($AZ41)=0,COUNT($AZ40)=0),"",IF(OR($AY41/$AZ40-1&lt;=-0.03,$AZ41/$AZ40-1&lt;=-0.045,IF(COUNT($AZ32:$AZ41)=10,AVERAGE($AZ37:$AZ41)/AVERAGE($AZ32:$AZ41)-1&lt;-0.01,FALSE())),0,IF(OR($AZ41/$AZ40-1&lt;=-0.02,IF(COUNT($AZ32:$AZ41)=10,AVERAGE($AZ37:$AZ41)/AVERAGE($AZ32:$AZ41)-1&lt;0.005,FALSE())),50,100)))</f>
        <v/>
      </c>
    </row>
    <row r="42" customFormat="false" ht="15" hidden="false" customHeight="true" outlineLevel="0" collapsed="false">
      <c r="A42" s="47" t="n">
        <v>38</v>
      </c>
      <c r="B42" s="48" t="n">
        <v>42612</v>
      </c>
      <c r="C42" s="47" t="n">
        <v>2016</v>
      </c>
      <c r="D42" s="49" t="s">
        <v>237</v>
      </c>
      <c r="E42" s="50" t="n">
        <v>4775.99</v>
      </c>
      <c r="F42" s="51" t="n">
        <v>0.069099</v>
      </c>
      <c r="G42" s="51" t="n">
        <v>-0.010592</v>
      </c>
      <c r="H42" s="52" t="n">
        <v>0.8367</v>
      </c>
      <c r="I42" s="53" t="n">
        <v>507</v>
      </c>
      <c r="J42" s="47" t="s">
        <v>235</v>
      </c>
      <c r="K42" s="54" t="n">
        <v>13.12</v>
      </c>
      <c r="L42" s="55" t="n">
        <f aca="false">IF(COUNT(F42)=0,50,IF(F42&gt;=0,100,IF(F42&gt;=-0.02,50,0)))</f>
        <v>100</v>
      </c>
      <c r="M42" s="55" t="n">
        <f aca="false">IF(COUNT(G42)=0,50,IF(G42&gt;-0.06,100,IF(G42&gt;-0.15,50,0)))</f>
        <v>100</v>
      </c>
      <c r="N42" s="55" t="n">
        <f aca="false">IF(COUNT(H42)=0,50,IF(H42&gt;=0.6,100,IF(H42&gt;=0.4,50,0)))</f>
        <v>100</v>
      </c>
      <c r="O42" s="55" t="n">
        <f aca="false">IF(COUNT(I42)=0,50,IF(J42="proxy_vix",50,IF(I42&lt;350,100,IF(I42&lt;=450,50,0))))</f>
        <v>0</v>
      </c>
      <c r="P42" s="55" t="n">
        <f aca="false">IF(COUNT(K42)=0,50,IF(K42&lt;20,100,IF(K42&lt;=25,50,0)))</f>
        <v>100</v>
      </c>
      <c r="Q42" s="54"/>
      <c r="R42" s="47"/>
      <c r="S42" s="51" t="n">
        <f aca="false">$E42/$E41-1</f>
        <v>-0.00315168364610152</v>
      </c>
      <c r="T42" s="56" t="n">
        <f aca="false">$K42/$K41-1</f>
        <v>0.0139103554868625</v>
      </c>
      <c r="V42" s="57"/>
      <c r="W42" s="57"/>
      <c r="Y42" s="1" t="str">
        <f aca="false">IF(AX42&gt;=70,"EASY",IF(AX42&gt;40,"UNCERTAIN","HARD"))</f>
        <v>EASY</v>
      </c>
      <c r="AA42" s="58" t="str">
        <f aca="false">IF($A42&lt;200,"",AVERAGE($E5:$E42)/AVERAGE($E5:$E42)-1)</f>
        <v/>
      </c>
      <c r="AB42" s="59" t="n">
        <f aca="false">LOOKUP($B42,07_L1政策步階!$A$4:$A$14,07_L1政策步階!$C$4:$C$14)</f>
        <v>0</v>
      </c>
      <c r="AC42" s="57"/>
      <c r="AD42" s="57"/>
      <c r="AE42" s="57"/>
      <c r="AF42" s="57"/>
      <c r="AG42" s="57"/>
      <c r="AH42" s="57"/>
      <c r="AI42" s="57"/>
      <c r="AJ42" s="57"/>
      <c r="AK42" s="57"/>
      <c r="AL42" s="0" t="str">
        <f aca="false">IF(ISNUMBER($AA42),IF($AA42&gt;=0.005,100,IF($AA42&gt;=-0.015,50,0)),"")</f>
        <v/>
      </c>
      <c r="AM42" s="59" t="n">
        <f aca="false">IF(ISNUMBER($AB42),IF($AB42=1,100,IF($AB42=0,50,0)),"")</f>
        <v>50</v>
      </c>
      <c r="AN42" s="0" t="str">
        <f aca="false">IF(ISNUMBER($AC42),IF($AC42&gt;=0.001,100,IF($AC42&gt;=-0.003,50,0)),"")</f>
        <v/>
      </c>
      <c r="AO42" s="0" t="str">
        <f aca="false">IF(ISNUMBER($AD42),IF($AD42&gt;=0.04,100,IF($AD42&gt;=0,50,0)),"")</f>
        <v/>
      </c>
      <c r="AP42" s="0" t="str">
        <f aca="false">IF(ISNUMBER($AE42),IF($AE42&gt;=25,100,IF($AE42&gt;=-75,50,0)),"")</f>
        <v/>
      </c>
      <c r="AQ42" s="0" t="str">
        <f aca="false">IF(ISNUMBER($AF42),IF($AF42&gt;0,100,IF($AF42&gt;=-50,50,0)),"")</f>
        <v/>
      </c>
      <c r="AR42" s="0" t="str">
        <f aca="false">IF(ISNUMBER($AG42),IF($AG42=1,100,IF($AG42=0,50,0)),"")</f>
        <v/>
      </c>
      <c r="AS42" s="0" t="str">
        <f aca="false">IF(ISNUMBER($AH42),IF($AH42&lt;0,100,IF($AH42&lt;=20,50,0)),"")</f>
        <v/>
      </c>
      <c r="AT42" s="0" t="str">
        <f aca="false">IF(ISNUMBER($AI42),IF($AI42&lt;0.95,100,IF($AI42&lt;=1,50,0)),"")</f>
        <v/>
      </c>
      <c r="AU42" s="0" t="str">
        <f aca="false">IF(ISNUMBER($AJ42),IF($AJ42&lt;30,0,IF($AJ42&lt;40,50,IF($AJ42&lt;=90,100,50))),"")</f>
        <v/>
      </c>
      <c r="AV42" s="0" t="str">
        <f aca="false">IF(ISNUMBER($AK42),IF($AK42&gt;-0.2,100,IF($AK42&gt;=-0.4,50,0)),"")</f>
        <v/>
      </c>
      <c r="AW42" s="59" t="n">
        <f aca="false">01_指標庫!$H$4*ISNUMBER($F42)+01_指標庫!$H$5*ISNUMBER($AA42)+01_指標庫!$H$6*ISNUMBER($G42)+01_指標庫!$H$7*ISNUMBER($H42)+01_指標庫!$H$8*ISNUMBER($AF42)+01_指標庫!$H$9*ISNUMBER($AG42)+01_指標庫!$H$10*ISNUMBER($AB42)+01_指標庫!$H$11*ISNUMBER($AC42)+01_指標庫!$H$12*ISNUMBER($AD42)+01_指標庫!$H$13*ISNUMBER($AE42)+01_指標庫!$H$14*ISNUMBER($I42)+01_指標庫!$H$15*ISNUMBER($AH42)+01_指標庫!$H$16*ISNUMBER($K42)+01_指標庫!$H$17*ISNUMBER($AI42)+01_指標庫!$H$18*ISNUMBER($AJ42)+01_指標庫!$H$19*ISNUMBER($AK42)+01_指標庫!$H$20*ISNUMBER($BB42)+01_指標庫!$H$21*ISNUMBER($BC42)</f>
        <v>49</v>
      </c>
      <c r="AX42" s="59" t="n">
        <f aca="false">IF(AW42=0,50,ROUND((01_指標庫!$H$4*IF(ISNUMBER($F42),L42,0)+01_指標庫!$H$5*IF(ISNUMBER($AA42),AL42,0)+01_指標庫!$H$6*IF(ISNUMBER($G42),M42,0)+01_指標庫!$H$7*IF(ISNUMBER($H42),N42,0)+01_指標庫!$H$8*IF(ISNUMBER($AF42),AQ42,0)+01_指標庫!$H$9*IF(ISNUMBER($AG42),AR42,0)+01_指標庫!$H$10*IF(ISNUMBER($AB42),AM42,0)+01_指標庫!$H$11*IF(ISNUMBER($AC42),AN42,0)+01_指標庫!$H$12*IF(ISNUMBER($AD42),AO42,0)+01_指標庫!$H$13*IF(ISNUMBER($AE42),AP42,0)+01_指標庫!$H$14*IF(ISNUMBER($I42),O42,0)+01_指標庫!$H$15*IF(ISNUMBER($AH42),AS42,0)+01_指標庫!$H$16*IF(ISNUMBER($K42),P42,0)+01_指標庫!$H$17*IF(ISNUMBER($AI42),AT42,0)+01_指標庫!$H$18*IF(ISNUMBER($AJ42),AU42,0)+01_指標庫!$H$19*IF(ISNUMBER($AK42),AV42,0)+01_指標庫!$H$20*IF(ISNUMBER($BB42),BB42,0)+01_指標庫!$H$21*IF(ISNUMBER($BC42),BC42,0))/AW42,1))</f>
        <v>72.4</v>
      </c>
      <c r="AY42" s="60"/>
      <c r="AZ42" s="60"/>
      <c r="BA42" s="58" t="n">
        <f aca="false">AVERAGE($E38:$E42)/AVERAGE($E33:$E42)-1</f>
        <v>-0.00286965406509998</v>
      </c>
      <c r="BB42" s="59" t="n">
        <f aca="false">IF(ISNUMBER($BA42),IF(OR($S42&lt;=-0.03,$BA42&lt;-0.003),0,IF(OR($S42&lt;=-0.02,$BA42&lt;0.01),50,100)),"")</f>
        <v>50</v>
      </c>
      <c r="BC42" s="0" t="str">
        <f aca="false">IF(OR(COUNT($AZ42)=0,COUNT($AZ41)=0),"",IF(OR($AY42/$AZ41-1&lt;=-0.03,$AZ42/$AZ41-1&lt;=-0.045,IF(COUNT($AZ33:$AZ42)=10,AVERAGE($AZ38:$AZ42)/AVERAGE($AZ33:$AZ42)-1&lt;-0.01,FALSE())),0,IF(OR($AZ42/$AZ41-1&lt;=-0.02,IF(COUNT($AZ33:$AZ42)=10,AVERAGE($AZ38:$AZ42)/AVERAGE($AZ33:$AZ42)-1&lt;0.005,FALSE())),50,100)))</f>
        <v/>
      </c>
    </row>
    <row r="43" customFormat="false" ht="15" hidden="false" customHeight="true" outlineLevel="0" collapsed="false">
      <c r="A43" s="47" t="n">
        <v>39</v>
      </c>
      <c r="B43" s="48" t="n">
        <v>42613</v>
      </c>
      <c r="C43" s="47" t="n">
        <v>2016</v>
      </c>
      <c r="D43" s="49" t="s">
        <v>238</v>
      </c>
      <c r="E43" s="50" t="n">
        <v>4771.05</v>
      </c>
      <c r="F43" s="51" t="n">
        <v>0.067671</v>
      </c>
      <c r="G43" s="51" t="n">
        <v>-0.011616</v>
      </c>
      <c r="H43" s="52" t="n">
        <v>0.8571</v>
      </c>
      <c r="I43" s="53" t="n">
        <v>510</v>
      </c>
      <c r="J43" s="47" t="s">
        <v>235</v>
      </c>
      <c r="K43" s="54" t="n">
        <v>13.42</v>
      </c>
      <c r="L43" s="55" t="n">
        <f aca="false">IF(COUNT(F43)=0,50,IF(F43&gt;=0,100,IF(F43&gt;=-0.02,50,0)))</f>
        <v>100</v>
      </c>
      <c r="M43" s="55" t="n">
        <f aca="false">IF(COUNT(G43)=0,50,IF(G43&gt;-0.06,100,IF(G43&gt;-0.15,50,0)))</f>
        <v>100</v>
      </c>
      <c r="N43" s="55" t="n">
        <f aca="false">IF(COUNT(H43)=0,50,IF(H43&gt;=0.6,100,IF(H43&gt;=0.4,50,0)))</f>
        <v>100</v>
      </c>
      <c r="O43" s="55" t="n">
        <f aca="false">IF(COUNT(I43)=0,50,IF(J43="proxy_vix",50,IF(I43&lt;350,100,IF(I43&lt;=450,50,0))))</f>
        <v>0</v>
      </c>
      <c r="P43" s="55" t="n">
        <f aca="false">IF(COUNT(K43)=0,50,IF(K43&lt;20,100,IF(K43&lt;=25,50,0)))</f>
        <v>100</v>
      </c>
      <c r="Q43" s="54"/>
      <c r="R43" s="47"/>
      <c r="S43" s="51" t="n">
        <f aca="false">$E43/$E42-1</f>
        <v>-0.00103434052416351</v>
      </c>
      <c r="T43" s="56" t="n">
        <f aca="false">$K43/$K42-1</f>
        <v>0.0228658536585367</v>
      </c>
      <c r="V43" s="57"/>
      <c r="W43" s="57"/>
      <c r="Y43" s="1" t="str">
        <f aca="false">IF(AX43&gt;=70,"EASY",IF(AX43&gt;40,"UNCERTAIN","HARD"))</f>
        <v>EASY</v>
      </c>
      <c r="AA43" s="58" t="str">
        <f aca="false">IF($A43&lt;200,"",AVERAGE($E5:$E43)/AVERAGE($E5:$E43)-1)</f>
        <v/>
      </c>
      <c r="AB43" s="59" t="n">
        <f aca="false">LOOKUP($B43,07_L1政策步階!$A$4:$A$14,07_L1政策步階!$C$4:$C$14)</f>
        <v>0</v>
      </c>
      <c r="AC43" s="57"/>
      <c r="AD43" s="57"/>
      <c r="AE43" s="57"/>
      <c r="AF43" s="57"/>
      <c r="AG43" s="57"/>
      <c r="AH43" s="57"/>
      <c r="AI43" s="57"/>
      <c r="AJ43" s="57"/>
      <c r="AK43" s="57"/>
      <c r="AL43" s="0" t="str">
        <f aca="false">IF(ISNUMBER($AA43),IF($AA43&gt;=0.005,100,IF($AA43&gt;=-0.015,50,0)),"")</f>
        <v/>
      </c>
      <c r="AM43" s="59" t="n">
        <f aca="false">IF(ISNUMBER($AB43),IF($AB43=1,100,IF($AB43=0,50,0)),"")</f>
        <v>50</v>
      </c>
      <c r="AN43" s="0" t="str">
        <f aca="false">IF(ISNUMBER($AC43),IF($AC43&gt;=0.001,100,IF($AC43&gt;=-0.003,50,0)),"")</f>
        <v/>
      </c>
      <c r="AO43" s="0" t="str">
        <f aca="false">IF(ISNUMBER($AD43),IF($AD43&gt;=0.04,100,IF($AD43&gt;=0,50,0)),"")</f>
        <v/>
      </c>
      <c r="AP43" s="0" t="str">
        <f aca="false">IF(ISNUMBER($AE43),IF($AE43&gt;=25,100,IF($AE43&gt;=-75,50,0)),"")</f>
        <v/>
      </c>
      <c r="AQ43" s="0" t="str">
        <f aca="false">IF(ISNUMBER($AF43),IF($AF43&gt;0,100,IF($AF43&gt;=-50,50,0)),"")</f>
        <v/>
      </c>
      <c r="AR43" s="0" t="str">
        <f aca="false">IF(ISNUMBER($AG43),IF($AG43=1,100,IF($AG43=0,50,0)),"")</f>
        <v/>
      </c>
      <c r="AS43" s="0" t="str">
        <f aca="false">IF(ISNUMBER($AH43),IF($AH43&lt;0,100,IF($AH43&lt;=20,50,0)),"")</f>
        <v/>
      </c>
      <c r="AT43" s="0" t="str">
        <f aca="false">IF(ISNUMBER($AI43),IF($AI43&lt;0.95,100,IF($AI43&lt;=1,50,0)),"")</f>
        <v/>
      </c>
      <c r="AU43" s="0" t="str">
        <f aca="false">IF(ISNUMBER($AJ43),IF($AJ43&lt;30,0,IF($AJ43&lt;40,50,IF($AJ43&lt;=90,100,50))),"")</f>
        <v/>
      </c>
      <c r="AV43" s="0" t="str">
        <f aca="false">IF(ISNUMBER($AK43),IF($AK43&gt;-0.2,100,IF($AK43&gt;=-0.4,50,0)),"")</f>
        <v/>
      </c>
      <c r="AW43" s="59" t="n">
        <f aca="false">01_指標庫!$H$4*ISNUMBER($F43)+01_指標庫!$H$5*ISNUMBER($AA43)+01_指標庫!$H$6*ISNUMBER($G43)+01_指標庫!$H$7*ISNUMBER($H43)+01_指標庫!$H$8*ISNUMBER($AF43)+01_指標庫!$H$9*ISNUMBER($AG43)+01_指標庫!$H$10*ISNUMBER($AB43)+01_指標庫!$H$11*ISNUMBER($AC43)+01_指標庫!$H$12*ISNUMBER($AD43)+01_指標庫!$H$13*ISNUMBER($AE43)+01_指標庫!$H$14*ISNUMBER($I43)+01_指標庫!$H$15*ISNUMBER($AH43)+01_指標庫!$H$16*ISNUMBER($K43)+01_指標庫!$H$17*ISNUMBER($AI43)+01_指標庫!$H$18*ISNUMBER($AJ43)+01_指標庫!$H$19*ISNUMBER($AK43)+01_指標庫!$H$20*ISNUMBER($BB43)+01_指標庫!$H$21*ISNUMBER($BC43)</f>
        <v>49</v>
      </c>
      <c r="AX43" s="59" t="n">
        <f aca="false">IF(AW43=0,50,ROUND((01_指標庫!$H$4*IF(ISNUMBER($F43),L43,0)+01_指標庫!$H$5*IF(ISNUMBER($AA43),AL43,0)+01_指標庫!$H$6*IF(ISNUMBER($G43),M43,0)+01_指標庫!$H$7*IF(ISNUMBER($H43),N43,0)+01_指標庫!$H$8*IF(ISNUMBER($AF43),AQ43,0)+01_指標庫!$H$9*IF(ISNUMBER($AG43),AR43,0)+01_指標庫!$H$10*IF(ISNUMBER($AB43),AM43,0)+01_指標庫!$H$11*IF(ISNUMBER($AC43),AN43,0)+01_指標庫!$H$12*IF(ISNUMBER($AD43),AO43,0)+01_指標庫!$H$13*IF(ISNUMBER($AE43),AP43,0)+01_指標庫!$H$14*IF(ISNUMBER($I43),O43,0)+01_指標庫!$H$15*IF(ISNUMBER($AH43),AS43,0)+01_指標庫!$H$16*IF(ISNUMBER($K43),P43,0)+01_指標庫!$H$17*IF(ISNUMBER($AI43),AT43,0)+01_指標庫!$H$18*IF(ISNUMBER($AJ43),AU43,0)+01_指標庫!$H$19*IF(ISNUMBER($AK43),AV43,0)+01_指標庫!$H$20*IF(ISNUMBER($BB43),BB43,0)+01_指標庫!$H$21*IF(ISNUMBER($BC43),BC43,0))/AW43,1))</f>
        <v>72.4</v>
      </c>
      <c r="AY43" s="60"/>
      <c r="AZ43" s="60"/>
      <c r="BA43" s="58" t="n">
        <f aca="false">AVERAGE($E39:$E43)/AVERAGE($E34:$E43)-1</f>
        <v>-0.00267306030974956</v>
      </c>
      <c r="BB43" s="59" t="n">
        <f aca="false">IF(ISNUMBER($BA43),IF(OR($S43&lt;=-0.03,$BA43&lt;-0.003),0,IF(OR($S43&lt;=-0.02,$BA43&lt;0.01),50,100)),"")</f>
        <v>50</v>
      </c>
      <c r="BC43" s="0" t="str">
        <f aca="false">IF(OR(COUNT($AZ43)=0,COUNT($AZ42)=0),"",IF(OR($AY43/$AZ42-1&lt;=-0.03,$AZ43/$AZ42-1&lt;=-0.045,IF(COUNT($AZ34:$AZ43)=10,AVERAGE($AZ39:$AZ43)/AVERAGE($AZ34:$AZ43)-1&lt;-0.01,FALSE())),0,IF(OR($AZ43/$AZ42-1&lt;=-0.02,IF(COUNT($AZ34:$AZ43)=10,AVERAGE($AZ39:$AZ43)/AVERAGE($AZ34:$AZ43)-1&lt;0.005,FALSE())),50,100)))</f>
        <v/>
      </c>
    </row>
    <row r="44" customFormat="false" ht="15" hidden="false" customHeight="true" outlineLevel="0" collapsed="false">
      <c r="A44" s="47" t="n">
        <v>40</v>
      </c>
      <c r="B44" s="48" t="n">
        <v>42614</v>
      </c>
      <c r="C44" s="47" t="n">
        <v>2016</v>
      </c>
      <c r="D44" s="49" t="s">
        <v>239</v>
      </c>
      <c r="E44" s="50" t="n">
        <v>4783.94</v>
      </c>
      <c r="F44" s="51" t="n">
        <v>0.070294</v>
      </c>
      <c r="G44" s="51" t="n">
        <v>-0.008945</v>
      </c>
      <c r="H44" s="52" t="n">
        <v>0.8571</v>
      </c>
      <c r="I44" s="53" t="n">
        <v>512</v>
      </c>
      <c r="J44" s="47" t="s">
        <v>235</v>
      </c>
      <c r="K44" s="54" t="n">
        <v>13.48</v>
      </c>
      <c r="L44" s="55" t="n">
        <f aca="false">IF(COUNT(F44)=0,50,IF(F44&gt;=0,100,IF(F44&gt;=-0.02,50,0)))</f>
        <v>100</v>
      </c>
      <c r="M44" s="55" t="n">
        <f aca="false">IF(COUNT(G44)=0,50,IF(G44&gt;-0.06,100,IF(G44&gt;-0.15,50,0)))</f>
        <v>100</v>
      </c>
      <c r="N44" s="55" t="n">
        <f aca="false">IF(COUNT(H44)=0,50,IF(H44&gt;=0.6,100,IF(H44&gt;=0.4,50,0)))</f>
        <v>100</v>
      </c>
      <c r="O44" s="55" t="n">
        <f aca="false">IF(COUNT(I44)=0,50,IF(J44="proxy_vix",50,IF(I44&lt;350,100,IF(I44&lt;=450,50,0))))</f>
        <v>0</v>
      </c>
      <c r="P44" s="55" t="n">
        <f aca="false">IF(COUNT(K44)=0,50,IF(K44&lt;20,100,IF(K44&lt;=25,50,0)))</f>
        <v>100</v>
      </c>
      <c r="Q44" s="54"/>
      <c r="R44" s="47"/>
      <c r="S44" s="51" t="n">
        <f aca="false">$E44/$E43-1</f>
        <v>0.00270171136332653</v>
      </c>
      <c r="T44" s="56" t="n">
        <f aca="false">$K44/$K43-1</f>
        <v>0.00447093889716843</v>
      </c>
      <c r="V44" s="57"/>
      <c r="W44" s="57"/>
      <c r="Y44" s="1" t="str">
        <f aca="false">IF(AX44&gt;=70,"EASY",IF(AX44&gt;40,"UNCERTAIN","HARD"))</f>
        <v>EASY</v>
      </c>
      <c r="AA44" s="58" t="str">
        <f aca="false">IF($A44&lt;200,"",AVERAGE($E5:$E44)/AVERAGE($E5:$E44)-1)</f>
        <v/>
      </c>
      <c r="AB44" s="59" t="n">
        <f aca="false">LOOKUP($B44,07_L1政策步階!$A$4:$A$14,07_L1政策步階!$C$4:$C$14)</f>
        <v>0</v>
      </c>
      <c r="AC44" s="57"/>
      <c r="AD44" s="57"/>
      <c r="AE44" s="57"/>
      <c r="AF44" s="57"/>
      <c r="AG44" s="57"/>
      <c r="AH44" s="57"/>
      <c r="AI44" s="57"/>
      <c r="AJ44" s="57"/>
      <c r="AK44" s="57"/>
      <c r="AL44" s="0" t="str">
        <f aca="false">IF(ISNUMBER($AA44),IF($AA44&gt;=0.005,100,IF($AA44&gt;=-0.015,50,0)),"")</f>
        <v/>
      </c>
      <c r="AM44" s="59" t="n">
        <f aca="false">IF(ISNUMBER($AB44),IF($AB44=1,100,IF($AB44=0,50,0)),"")</f>
        <v>50</v>
      </c>
      <c r="AN44" s="0" t="str">
        <f aca="false">IF(ISNUMBER($AC44),IF($AC44&gt;=0.001,100,IF($AC44&gt;=-0.003,50,0)),"")</f>
        <v/>
      </c>
      <c r="AO44" s="0" t="str">
        <f aca="false">IF(ISNUMBER($AD44),IF($AD44&gt;=0.04,100,IF($AD44&gt;=0,50,0)),"")</f>
        <v/>
      </c>
      <c r="AP44" s="0" t="str">
        <f aca="false">IF(ISNUMBER($AE44),IF($AE44&gt;=25,100,IF($AE44&gt;=-75,50,0)),"")</f>
        <v/>
      </c>
      <c r="AQ44" s="0" t="str">
        <f aca="false">IF(ISNUMBER($AF44),IF($AF44&gt;0,100,IF($AF44&gt;=-50,50,0)),"")</f>
        <v/>
      </c>
      <c r="AR44" s="0" t="str">
        <f aca="false">IF(ISNUMBER($AG44),IF($AG44=1,100,IF($AG44=0,50,0)),"")</f>
        <v/>
      </c>
      <c r="AS44" s="0" t="str">
        <f aca="false">IF(ISNUMBER($AH44),IF($AH44&lt;0,100,IF($AH44&lt;=20,50,0)),"")</f>
        <v/>
      </c>
      <c r="AT44" s="0" t="str">
        <f aca="false">IF(ISNUMBER($AI44),IF($AI44&lt;0.95,100,IF($AI44&lt;=1,50,0)),"")</f>
        <v/>
      </c>
      <c r="AU44" s="0" t="str">
        <f aca="false">IF(ISNUMBER($AJ44),IF($AJ44&lt;30,0,IF($AJ44&lt;40,50,IF($AJ44&lt;=90,100,50))),"")</f>
        <v/>
      </c>
      <c r="AV44" s="0" t="str">
        <f aca="false">IF(ISNUMBER($AK44),IF($AK44&gt;-0.2,100,IF($AK44&gt;=-0.4,50,0)),"")</f>
        <v/>
      </c>
      <c r="AW44" s="59" t="n">
        <f aca="false">01_指標庫!$H$4*ISNUMBER($F44)+01_指標庫!$H$5*ISNUMBER($AA44)+01_指標庫!$H$6*ISNUMBER($G44)+01_指標庫!$H$7*ISNUMBER($H44)+01_指標庫!$H$8*ISNUMBER($AF44)+01_指標庫!$H$9*ISNUMBER($AG44)+01_指標庫!$H$10*ISNUMBER($AB44)+01_指標庫!$H$11*ISNUMBER($AC44)+01_指標庫!$H$12*ISNUMBER($AD44)+01_指標庫!$H$13*ISNUMBER($AE44)+01_指標庫!$H$14*ISNUMBER($I44)+01_指標庫!$H$15*ISNUMBER($AH44)+01_指標庫!$H$16*ISNUMBER($K44)+01_指標庫!$H$17*ISNUMBER($AI44)+01_指標庫!$H$18*ISNUMBER($AJ44)+01_指標庫!$H$19*ISNUMBER($AK44)+01_指標庫!$H$20*ISNUMBER($BB44)+01_指標庫!$H$21*ISNUMBER($BC44)</f>
        <v>49</v>
      </c>
      <c r="AX44" s="59" t="n">
        <f aca="false">IF(AW44=0,50,ROUND((01_指標庫!$H$4*IF(ISNUMBER($F44),L44,0)+01_指標庫!$H$5*IF(ISNUMBER($AA44),AL44,0)+01_指標庫!$H$6*IF(ISNUMBER($G44),M44,0)+01_指標庫!$H$7*IF(ISNUMBER($H44),N44,0)+01_指標庫!$H$8*IF(ISNUMBER($AF44),AQ44,0)+01_指標庫!$H$9*IF(ISNUMBER($AG44),AR44,0)+01_指標庫!$H$10*IF(ISNUMBER($AB44),AM44,0)+01_指標庫!$H$11*IF(ISNUMBER($AC44),AN44,0)+01_指標庫!$H$12*IF(ISNUMBER($AD44),AO44,0)+01_指標庫!$H$13*IF(ISNUMBER($AE44),AP44,0)+01_指標庫!$H$14*IF(ISNUMBER($I44),O44,0)+01_指標庫!$H$15*IF(ISNUMBER($AH44),AS44,0)+01_指標庫!$H$16*IF(ISNUMBER($K44),P44,0)+01_指標庫!$H$17*IF(ISNUMBER($AI44),AT44,0)+01_指標庫!$H$18*IF(ISNUMBER($AJ44),AU44,0)+01_指標庫!$H$19*IF(ISNUMBER($AK44),AV44,0)+01_指標庫!$H$20*IF(ISNUMBER($BB44),BB44,0)+01_指標庫!$H$21*IF(ISNUMBER($BC44),BC44,0))/AW44,1))</f>
        <v>72.4</v>
      </c>
      <c r="AY44" s="60"/>
      <c r="AZ44" s="60"/>
      <c r="BA44" s="58" t="n">
        <f aca="false">AVERAGE($E40:$E44)/AVERAGE($E35:$E44)-1</f>
        <v>-0.00180258575226533</v>
      </c>
      <c r="BB44" s="59" t="n">
        <f aca="false">IF(ISNUMBER($BA44),IF(OR($S44&lt;=-0.03,$BA44&lt;-0.003),0,IF(OR($S44&lt;=-0.02,$BA44&lt;0.01),50,100)),"")</f>
        <v>50</v>
      </c>
      <c r="BC44" s="0" t="str">
        <f aca="false">IF(OR(COUNT($AZ44)=0,COUNT($AZ43)=0),"",IF(OR($AY44/$AZ43-1&lt;=-0.03,$AZ44/$AZ43-1&lt;=-0.045,IF(COUNT($AZ35:$AZ44)=10,AVERAGE($AZ40:$AZ44)/AVERAGE($AZ35:$AZ44)-1&lt;-0.01,FALSE())),0,IF(OR($AZ44/$AZ43-1&lt;=-0.02,IF(COUNT($AZ35:$AZ44)=10,AVERAGE($AZ40:$AZ44)/AVERAGE($AZ35:$AZ44)-1&lt;0.005,FALSE())),50,100)))</f>
        <v/>
      </c>
    </row>
    <row r="45" customFormat="false" ht="15" hidden="false" customHeight="true" outlineLevel="0" collapsed="false">
      <c r="A45" s="47" t="n">
        <v>41</v>
      </c>
      <c r="B45" s="48" t="n">
        <v>42615</v>
      </c>
      <c r="C45" s="47" t="n">
        <v>2016</v>
      </c>
      <c r="D45" s="49" t="s">
        <v>234</v>
      </c>
      <c r="E45" s="50" t="n">
        <v>4798.74</v>
      </c>
      <c r="F45" s="51" t="n">
        <v>0.073326</v>
      </c>
      <c r="G45" s="51" t="n">
        <v>-0.005879</v>
      </c>
      <c r="H45" s="52" t="n">
        <v>0.8571</v>
      </c>
      <c r="I45" s="53" t="n">
        <v>509</v>
      </c>
      <c r="J45" s="47" t="s">
        <v>235</v>
      </c>
      <c r="K45" s="54" t="n">
        <v>11.98</v>
      </c>
      <c r="L45" s="55" t="n">
        <f aca="false">IF(COUNT(F45)=0,50,IF(F45&gt;=0,100,IF(F45&gt;=-0.02,50,0)))</f>
        <v>100</v>
      </c>
      <c r="M45" s="55" t="n">
        <f aca="false">IF(COUNT(G45)=0,50,IF(G45&gt;-0.06,100,IF(G45&gt;-0.15,50,0)))</f>
        <v>100</v>
      </c>
      <c r="N45" s="55" t="n">
        <f aca="false">IF(COUNT(H45)=0,50,IF(H45&gt;=0.6,100,IF(H45&gt;=0.4,50,0)))</f>
        <v>100</v>
      </c>
      <c r="O45" s="55" t="n">
        <f aca="false">IF(COUNT(I45)=0,50,IF(J45="proxy_vix",50,IF(I45&lt;350,100,IF(I45&lt;=450,50,0))))</f>
        <v>0</v>
      </c>
      <c r="P45" s="55" t="n">
        <f aca="false">IF(COUNT(K45)=0,50,IF(K45&lt;20,100,IF(K45&lt;=25,50,0)))</f>
        <v>100</v>
      </c>
      <c r="Q45" s="54"/>
      <c r="R45" s="47"/>
      <c r="S45" s="51" t="n">
        <f aca="false">$E45/$E44-1</f>
        <v>0.00309368428533796</v>
      </c>
      <c r="T45" s="56" t="n">
        <f aca="false">$K45/$K44-1</f>
        <v>-0.111275964391691</v>
      </c>
      <c r="V45" s="57"/>
      <c r="W45" s="57"/>
      <c r="Y45" s="1" t="str">
        <f aca="false">IF(AX45&gt;=70,"EASY",IF(AX45&gt;40,"UNCERTAIN","HARD"))</f>
        <v>EASY</v>
      </c>
      <c r="AA45" s="58" t="str">
        <f aca="false">IF($A45&lt;200,"",AVERAGE($E5:$E45)/AVERAGE($E5:$E45)-1)</f>
        <v/>
      </c>
      <c r="AB45" s="59" t="n">
        <f aca="false">LOOKUP($B45,07_L1政策步階!$A$4:$A$14,07_L1政策步階!$C$4:$C$14)</f>
        <v>0</v>
      </c>
      <c r="AC45" s="57"/>
      <c r="AD45" s="57"/>
      <c r="AE45" s="57"/>
      <c r="AF45" s="57"/>
      <c r="AG45" s="57"/>
      <c r="AH45" s="57"/>
      <c r="AI45" s="57"/>
      <c r="AJ45" s="57"/>
      <c r="AK45" s="57"/>
      <c r="AL45" s="0" t="str">
        <f aca="false">IF(ISNUMBER($AA45),IF($AA45&gt;=0.005,100,IF($AA45&gt;=-0.015,50,0)),"")</f>
        <v/>
      </c>
      <c r="AM45" s="59" t="n">
        <f aca="false">IF(ISNUMBER($AB45),IF($AB45=1,100,IF($AB45=0,50,0)),"")</f>
        <v>50</v>
      </c>
      <c r="AN45" s="0" t="str">
        <f aca="false">IF(ISNUMBER($AC45),IF($AC45&gt;=0.001,100,IF($AC45&gt;=-0.003,50,0)),"")</f>
        <v/>
      </c>
      <c r="AO45" s="0" t="str">
        <f aca="false">IF(ISNUMBER($AD45),IF($AD45&gt;=0.04,100,IF($AD45&gt;=0,50,0)),"")</f>
        <v/>
      </c>
      <c r="AP45" s="0" t="str">
        <f aca="false">IF(ISNUMBER($AE45),IF($AE45&gt;=25,100,IF($AE45&gt;=-75,50,0)),"")</f>
        <v/>
      </c>
      <c r="AQ45" s="0" t="str">
        <f aca="false">IF(ISNUMBER($AF45),IF($AF45&gt;0,100,IF($AF45&gt;=-50,50,0)),"")</f>
        <v/>
      </c>
      <c r="AR45" s="0" t="str">
        <f aca="false">IF(ISNUMBER($AG45),IF($AG45=1,100,IF($AG45=0,50,0)),"")</f>
        <v/>
      </c>
      <c r="AS45" s="0" t="str">
        <f aca="false">IF(ISNUMBER($AH45),IF($AH45&lt;0,100,IF($AH45&lt;=20,50,0)),"")</f>
        <v/>
      </c>
      <c r="AT45" s="0" t="str">
        <f aca="false">IF(ISNUMBER($AI45),IF($AI45&lt;0.95,100,IF($AI45&lt;=1,50,0)),"")</f>
        <v/>
      </c>
      <c r="AU45" s="0" t="str">
        <f aca="false">IF(ISNUMBER($AJ45),IF($AJ45&lt;30,0,IF($AJ45&lt;40,50,IF($AJ45&lt;=90,100,50))),"")</f>
        <v/>
      </c>
      <c r="AV45" s="0" t="str">
        <f aca="false">IF(ISNUMBER($AK45),IF($AK45&gt;-0.2,100,IF($AK45&gt;=-0.4,50,0)),"")</f>
        <v/>
      </c>
      <c r="AW45" s="59" t="n">
        <f aca="false">01_指標庫!$H$4*ISNUMBER($F45)+01_指標庫!$H$5*ISNUMBER($AA45)+01_指標庫!$H$6*ISNUMBER($G45)+01_指標庫!$H$7*ISNUMBER($H45)+01_指標庫!$H$8*ISNUMBER($AF45)+01_指標庫!$H$9*ISNUMBER($AG45)+01_指標庫!$H$10*ISNUMBER($AB45)+01_指標庫!$H$11*ISNUMBER($AC45)+01_指標庫!$H$12*ISNUMBER($AD45)+01_指標庫!$H$13*ISNUMBER($AE45)+01_指標庫!$H$14*ISNUMBER($I45)+01_指標庫!$H$15*ISNUMBER($AH45)+01_指標庫!$H$16*ISNUMBER($K45)+01_指標庫!$H$17*ISNUMBER($AI45)+01_指標庫!$H$18*ISNUMBER($AJ45)+01_指標庫!$H$19*ISNUMBER($AK45)+01_指標庫!$H$20*ISNUMBER($BB45)+01_指標庫!$H$21*ISNUMBER($BC45)</f>
        <v>49</v>
      </c>
      <c r="AX45" s="59" t="n">
        <f aca="false">IF(AW45=0,50,ROUND((01_指標庫!$H$4*IF(ISNUMBER($F45),L45,0)+01_指標庫!$H$5*IF(ISNUMBER($AA45),AL45,0)+01_指標庫!$H$6*IF(ISNUMBER($G45),M45,0)+01_指標庫!$H$7*IF(ISNUMBER($H45),N45,0)+01_指標庫!$H$8*IF(ISNUMBER($AF45),AQ45,0)+01_指標庫!$H$9*IF(ISNUMBER($AG45),AR45,0)+01_指標庫!$H$10*IF(ISNUMBER($AB45),AM45,0)+01_指標庫!$H$11*IF(ISNUMBER($AC45),AN45,0)+01_指標庫!$H$12*IF(ISNUMBER($AD45),AO45,0)+01_指標庫!$H$13*IF(ISNUMBER($AE45),AP45,0)+01_指標庫!$H$14*IF(ISNUMBER($I45),O45,0)+01_指標庫!$H$15*IF(ISNUMBER($AH45),AS45,0)+01_指標庫!$H$16*IF(ISNUMBER($K45),P45,0)+01_指標庫!$H$17*IF(ISNUMBER($AI45),AT45,0)+01_指標庫!$H$18*IF(ISNUMBER($AJ45),AU45,0)+01_指標庫!$H$19*IF(ISNUMBER($AK45),AV45,0)+01_指標庫!$H$20*IF(ISNUMBER($BB45),BB45,0)+01_指標庫!$H$21*IF(ISNUMBER($BC45),BC45,0))/AW45,1))</f>
        <v>72.4</v>
      </c>
      <c r="AY45" s="60"/>
      <c r="AZ45" s="60"/>
      <c r="BA45" s="58" t="n">
        <f aca="false">AVERAGE($E41:$E45)/AVERAGE($E36:$E45)-1</f>
        <v>-0.00101982733095507</v>
      </c>
      <c r="BB45" s="59" t="n">
        <f aca="false">IF(ISNUMBER($BA45),IF(OR($S45&lt;=-0.03,$BA45&lt;-0.003),0,IF(OR($S45&lt;=-0.02,$BA45&lt;0.01),50,100)),"")</f>
        <v>50</v>
      </c>
      <c r="BC45" s="0" t="str">
        <f aca="false">IF(OR(COUNT($AZ45)=0,COUNT($AZ44)=0),"",IF(OR($AY45/$AZ44-1&lt;=-0.03,$AZ45/$AZ44-1&lt;=-0.045,IF(COUNT($AZ36:$AZ45)=10,AVERAGE($AZ41:$AZ45)/AVERAGE($AZ36:$AZ45)-1&lt;-0.01,FALSE())),0,IF(OR($AZ45/$AZ44-1&lt;=-0.02,IF(COUNT($AZ36:$AZ45)=10,AVERAGE($AZ41:$AZ45)/AVERAGE($AZ36:$AZ45)-1&lt;0.005,FALSE())),50,100)))</f>
        <v/>
      </c>
    </row>
    <row r="46" customFormat="false" ht="15" hidden="false" customHeight="true" outlineLevel="0" collapsed="false">
      <c r="A46" s="47" t="n">
        <v>42</v>
      </c>
      <c r="B46" s="48" t="n">
        <v>42619</v>
      </c>
      <c r="C46" s="47" t="n">
        <v>2016</v>
      </c>
      <c r="D46" s="49" t="s">
        <v>237</v>
      </c>
      <c r="E46" s="50" t="n">
        <v>4829.51</v>
      </c>
      <c r="F46" s="51" t="n">
        <v>0.079995</v>
      </c>
      <c r="G46" s="51" t="n">
        <v>0</v>
      </c>
      <c r="H46" s="52" t="n">
        <v>0.8776</v>
      </c>
      <c r="I46" s="53" t="n">
        <v>509</v>
      </c>
      <c r="J46" s="47" t="s">
        <v>235</v>
      </c>
      <c r="K46" s="54" t="n">
        <v>12.02</v>
      </c>
      <c r="L46" s="55" t="n">
        <f aca="false">IF(COUNT(F46)=0,50,IF(F46&gt;=0,100,IF(F46&gt;=-0.02,50,0)))</f>
        <v>100</v>
      </c>
      <c r="M46" s="55" t="n">
        <f aca="false">IF(COUNT(G46)=0,50,IF(G46&gt;-0.06,100,IF(G46&gt;-0.15,50,0)))</f>
        <v>100</v>
      </c>
      <c r="N46" s="55" t="n">
        <f aca="false">IF(COUNT(H46)=0,50,IF(H46&gt;=0.6,100,IF(H46&gt;=0.4,50,0)))</f>
        <v>100</v>
      </c>
      <c r="O46" s="55" t="n">
        <f aca="false">IF(COUNT(I46)=0,50,IF(J46="proxy_vix",50,IF(I46&lt;350,100,IF(I46&lt;=450,50,0))))</f>
        <v>0</v>
      </c>
      <c r="P46" s="55" t="n">
        <f aca="false">IF(COUNT(K46)=0,50,IF(K46&lt;20,100,IF(K46&lt;=25,50,0)))</f>
        <v>100</v>
      </c>
      <c r="Q46" s="54"/>
      <c r="R46" s="47"/>
      <c r="S46" s="51" t="n">
        <f aca="false">$E46/$E45-1</f>
        <v>0.00641209984287561</v>
      </c>
      <c r="T46" s="56" t="n">
        <f aca="false">$K46/$K45-1</f>
        <v>0.003338898163606</v>
      </c>
      <c r="V46" s="57"/>
      <c r="W46" s="57"/>
      <c r="Y46" s="1" t="str">
        <f aca="false">IF(AX46&gt;=70,"EASY",IF(AX46&gt;40,"UNCERTAIN","HARD"))</f>
        <v>EASY</v>
      </c>
      <c r="AA46" s="58" t="str">
        <f aca="false">IF($A46&lt;200,"",AVERAGE($E5:$E46)/AVERAGE($E5:$E46)-1)</f>
        <v/>
      </c>
      <c r="AB46" s="59" t="n">
        <f aca="false">LOOKUP($B46,07_L1政策步階!$A$4:$A$14,07_L1政策步階!$C$4:$C$14)</f>
        <v>0</v>
      </c>
      <c r="AC46" s="57"/>
      <c r="AD46" s="57"/>
      <c r="AE46" s="57"/>
      <c r="AF46" s="57"/>
      <c r="AG46" s="57"/>
      <c r="AH46" s="57"/>
      <c r="AI46" s="57"/>
      <c r="AJ46" s="57"/>
      <c r="AK46" s="57"/>
      <c r="AL46" s="0" t="str">
        <f aca="false">IF(ISNUMBER($AA46),IF($AA46&gt;=0.005,100,IF($AA46&gt;=-0.015,50,0)),"")</f>
        <v/>
      </c>
      <c r="AM46" s="59" t="n">
        <f aca="false">IF(ISNUMBER($AB46),IF($AB46=1,100,IF($AB46=0,50,0)),"")</f>
        <v>50</v>
      </c>
      <c r="AN46" s="0" t="str">
        <f aca="false">IF(ISNUMBER($AC46),IF($AC46&gt;=0.001,100,IF($AC46&gt;=-0.003,50,0)),"")</f>
        <v/>
      </c>
      <c r="AO46" s="0" t="str">
        <f aca="false">IF(ISNUMBER($AD46),IF($AD46&gt;=0.04,100,IF($AD46&gt;=0,50,0)),"")</f>
        <v/>
      </c>
      <c r="AP46" s="0" t="str">
        <f aca="false">IF(ISNUMBER($AE46),IF($AE46&gt;=25,100,IF($AE46&gt;=-75,50,0)),"")</f>
        <v/>
      </c>
      <c r="AQ46" s="0" t="str">
        <f aca="false">IF(ISNUMBER($AF46),IF($AF46&gt;0,100,IF($AF46&gt;=-50,50,0)),"")</f>
        <v/>
      </c>
      <c r="AR46" s="0" t="str">
        <f aca="false">IF(ISNUMBER($AG46),IF($AG46=1,100,IF($AG46=0,50,0)),"")</f>
        <v/>
      </c>
      <c r="AS46" s="0" t="str">
        <f aca="false">IF(ISNUMBER($AH46),IF($AH46&lt;0,100,IF($AH46&lt;=20,50,0)),"")</f>
        <v/>
      </c>
      <c r="AT46" s="0" t="str">
        <f aca="false">IF(ISNUMBER($AI46),IF($AI46&lt;0.95,100,IF($AI46&lt;=1,50,0)),"")</f>
        <v/>
      </c>
      <c r="AU46" s="0" t="str">
        <f aca="false">IF(ISNUMBER($AJ46),IF($AJ46&lt;30,0,IF($AJ46&lt;40,50,IF($AJ46&lt;=90,100,50))),"")</f>
        <v/>
      </c>
      <c r="AV46" s="0" t="str">
        <f aca="false">IF(ISNUMBER($AK46),IF($AK46&gt;-0.2,100,IF($AK46&gt;=-0.4,50,0)),"")</f>
        <v/>
      </c>
      <c r="AW46" s="59" t="n">
        <f aca="false">01_指標庫!$H$4*ISNUMBER($F46)+01_指標庫!$H$5*ISNUMBER($AA46)+01_指標庫!$H$6*ISNUMBER($G46)+01_指標庫!$H$7*ISNUMBER($H46)+01_指標庫!$H$8*ISNUMBER($AF46)+01_指標庫!$H$9*ISNUMBER($AG46)+01_指標庫!$H$10*ISNUMBER($AB46)+01_指標庫!$H$11*ISNUMBER($AC46)+01_指標庫!$H$12*ISNUMBER($AD46)+01_指標庫!$H$13*ISNUMBER($AE46)+01_指標庫!$H$14*ISNUMBER($I46)+01_指標庫!$H$15*ISNUMBER($AH46)+01_指標庫!$H$16*ISNUMBER($K46)+01_指標庫!$H$17*ISNUMBER($AI46)+01_指標庫!$H$18*ISNUMBER($AJ46)+01_指標庫!$H$19*ISNUMBER($AK46)+01_指標庫!$H$20*ISNUMBER($BB46)+01_指標庫!$H$21*ISNUMBER($BC46)</f>
        <v>49</v>
      </c>
      <c r="AX46" s="59" t="n">
        <f aca="false">IF(AW46=0,50,ROUND((01_指標庫!$H$4*IF(ISNUMBER($F46),L46,0)+01_指標庫!$H$5*IF(ISNUMBER($AA46),AL46,0)+01_指標庫!$H$6*IF(ISNUMBER($G46),M46,0)+01_指標庫!$H$7*IF(ISNUMBER($H46),N46,0)+01_指標庫!$H$8*IF(ISNUMBER($AF46),AQ46,0)+01_指標庫!$H$9*IF(ISNUMBER($AG46),AR46,0)+01_指標庫!$H$10*IF(ISNUMBER($AB46),AM46,0)+01_指標庫!$H$11*IF(ISNUMBER($AC46),AN46,0)+01_指標庫!$H$12*IF(ISNUMBER($AD46),AO46,0)+01_指標庫!$H$13*IF(ISNUMBER($AE46),AP46,0)+01_指標庫!$H$14*IF(ISNUMBER($I46),O46,0)+01_指標庫!$H$15*IF(ISNUMBER($AH46),AS46,0)+01_指標庫!$H$16*IF(ISNUMBER($K46),P46,0)+01_指標庫!$H$17*IF(ISNUMBER($AI46),AT46,0)+01_指標庫!$H$18*IF(ISNUMBER($AJ46),AU46,0)+01_指標庫!$H$19*IF(ISNUMBER($AK46),AV46,0)+01_指標庫!$H$20*IF(ISNUMBER($BB46),BB46,0)+01_指標庫!$H$21*IF(ISNUMBER($BC46),BC46,0))/AW46,1))</f>
        <v>72.4</v>
      </c>
      <c r="AY46" s="60"/>
      <c r="AZ46" s="60"/>
      <c r="BA46" s="58" t="n">
        <f aca="false">AVERAGE($E42:$E46)/AVERAGE($E37:$E46)-1</f>
        <v>0.000147146577401891</v>
      </c>
      <c r="BB46" s="59" t="n">
        <f aca="false">IF(ISNUMBER($BA46),IF(OR($S46&lt;=-0.03,$BA46&lt;-0.003),0,IF(OR($S46&lt;=-0.02,$BA46&lt;0.01),50,100)),"")</f>
        <v>50</v>
      </c>
      <c r="BC46" s="0" t="str">
        <f aca="false">IF(OR(COUNT($AZ46)=0,COUNT($AZ45)=0),"",IF(OR($AY46/$AZ45-1&lt;=-0.03,$AZ46/$AZ45-1&lt;=-0.045,IF(COUNT($AZ37:$AZ46)=10,AVERAGE($AZ42:$AZ46)/AVERAGE($AZ37:$AZ46)-1&lt;-0.01,FALSE())),0,IF(OR($AZ46/$AZ45-1&lt;=-0.02,IF(COUNT($AZ37:$AZ46)=10,AVERAGE($AZ42:$AZ46)/AVERAGE($AZ37:$AZ46)-1&lt;0.005,FALSE())),50,100)))</f>
        <v/>
      </c>
    </row>
    <row r="47" customFormat="false" ht="15" hidden="false" customHeight="true" outlineLevel="0" collapsed="false">
      <c r="A47" s="47" t="n">
        <v>43</v>
      </c>
      <c r="B47" s="48" t="n">
        <v>42620</v>
      </c>
      <c r="C47" s="47" t="n">
        <v>2016</v>
      </c>
      <c r="D47" s="49" t="s">
        <v>238</v>
      </c>
      <c r="E47" s="50" t="n">
        <v>4831.86</v>
      </c>
      <c r="F47" s="51" t="n">
        <v>0.080308</v>
      </c>
      <c r="G47" s="51" t="n">
        <v>0</v>
      </c>
      <c r="H47" s="52" t="n">
        <v>0.898</v>
      </c>
      <c r="I47" s="53" t="n">
        <v>507</v>
      </c>
      <c r="J47" s="47" t="s">
        <v>235</v>
      </c>
      <c r="K47" s="54" t="n">
        <v>11.94</v>
      </c>
      <c r="L47" s="55" t="n">
        <f aca="false">IF(COUNT(F47)=0,50,IF(F47&gt;=0,100,IF(F47&gt;=-0.02,50,0)))</f>
        <v>100</v>
      </c>
      <c r="M47" s="55" t="n">
        <f aca="false">IF(COUNT(G47)=0,50,IF(G47&gt;-0.06,100,IF(G47&gt;-0.15,50,0)))</f>
        <v>100</v>
      </c>
      <c r="N47" s="55" t="n">
        <f aca="false">IF(COUNT(H47)=0,50,IF(H47&gt;=0.6,100,IF(H47&gt;=0.4,50,0)))</f>
        <v>100</v>
      </c>
      <c r="O47" s="55" t="n">
        <f aca="false">IF(COUNT(I47)=0,50,IF(J47="proxy_vix",50,IF(I47&lt;350,100,IF(I47&lt;=450,50,0))))</f>
        <v>0</v>
      </c>
      <c r="P47" s="55" t="n">
        <f aca="false">IF(COUNT(K47)=0,50,IF(K47&lt;20,100,IF(K47&lt;=25,50,0)))</f>
        <v>100</v>
      </c>
      <c r="Q47" s="54"/>
      <c r="R47" s="47"/>
      <c r="S47" s="51" t="n">
        <f aca="false">$E47/$E46-1</f>
        <v>0.000486591807450365</v>
      </c>
      <c r="T47" s="56" t="n">
        <f aca="false">$K47/$K46-1</f>
        <v>-0.00665557404326123</v>
      </c>
      <c r="V47" s="57"/>
      <c r="W47" s="57"/>
      <c r="Y47" s="1" t="str">
        <f aca="false">IF(AX47&gt;=70,"EASY",IF(AX47&gt;40,"UNCERTAIN","HARD"))</f>
        <v>EASY</v>
      </c>
      <c r="AA47" s="58" t="str">
        <f aca="false">IF($A47&lt;200,"",AVERAGE($E5:$E47)/AVERAGE($E5:$E47)-1)</f>
        <v/>
      </c>
      <c r="AB47" s="59" t="n">
        <f aca="false">LOOKUP($B47,07_L1政策步階!$A$4:$A$14,07_L1政策步階!$C$4:$C$14)</f>
        <v>0</v>
      </c>
      <c r="AC47" s="57"/>
      <c r="AD47" s="57"/>
      <c r="AE47" s="57"/>
      <c r="AF47" s="57"/>
      <c r="AG47" s="57"/>
      <c r="AH47" s="57"/>
      <c r="AI47" s="57"/>
      <c r="AJ47" s="57"/>
      <c r="AK47" s="57"/>
      <c r="AL47" s="0" t="str">
        <f aca="false">IF(ISNUMBER($AA47),IF($AA47&gt;=0.005,100,IF($AA47&gt;=-0.015,50,0)),"")</f>
        <v/>
      </c>
      <c r="AM47" s="59" t="n">
        <f aca="false">IF(ISNUMBER($AB47),IF($AB47=1,100,IF($AB47=0,50,0)),"")</f>
        <v>50</v>
      </c>
      <c r="AN47" s="0" t="str">
        <f aca="false">IF(ISNUMBER($AC47),IF($AC47&gt;=0.001,100,IF($AC47&gt;=-0.003,50,0)),"")</f>
        <v/>
      </c>
      <c r="AO47" s="0" t="str">
        <f aca="false">IF(ISNUMBER($AD47),IF($AD47&gt;=0.04,100,IF($AD47&gt;=0,50,0)),"")</f>
        <v/>
      </c>
      <c r="AP47" s="0" t="str">
        <f aca="false">IF(ISNUMBER($AE47),IF($AE47&gt;=25,100,IF($AE47&gt;=-75,50,0)),"")</f>
        <v/>
      </c>
      <c r="AQ47" s="0" t="str">
        <f aca="false">IF(ISNUMBER($AF47),IF($AF47&gt;0,100,IF($AF47&gt;=-50,50,0)),"")</f>
        <v/>
      </c>
      <c r="AR47" s="0" t="str">
        <f aca="false">IF(ISNUMBER($AG47),IF($AG47=1,100,IF($AG47=0,50,0)),"")</f>
        <v/>
      </c>
      <c r="AS47" s="0" t="str">
        <f aca="false">IF(ISNUMBER($AH47),IF($AH47&lt;0,100,IF($AH47&lt;=20,50,0)),"")</f>
        <v/>
      </c>
      <c r="AT47" s="0" t="str">
        <f aca="false">IF(ISNUMBER($AI47),IF($AI47&lt;0.95,100,IF($AI47&lt;=1,50,0)),"")</f>
        <v/>
      </c>
      <c r="AU47" s="0" t="str">
        <f aca="false">IF(ISNUMBER($AJ47),IF($AJ47&lt;30,0,IF($AJ47&lt;40,50,IF($AJ47&lt;=90,100,50))),"")</f>
        <v/>
      </c>
      <c r="AV47" s="0" t="str">
        <f aca="false">IF(ISNUMBER($AK47),IF($AK47&gt;-0.2,100,IF($AK47&gt;=-0.4,50,0)),"")</f>
        <v/>
      </c>
      <c r="AW47" s="59" t="n">
        <f aca="false">01_指標庫!$H$4*ISNUMBER($F47)+01_指標庫!$H$5*ISNUMBER($AA47)+01_指標庫!$H$6*ISNUMBER($G47)+01_指標庫!$H$7*ISNUMBER($H47)+01_指標庫!$H$8*ISNUMBER($AF47)+01_指標庫!$H$9*ISNUMBER($AG47)+01_指標庫!$H$10*ISNUMBER($AB47)+01_指標庫!$H$11*ISNUMBER($AC47)+01_指標庫!$H$12*ISNUMBER($AD47)+01_指標庫!$H$13*ISNUMBER($AE47)+01_指標庫!$H$14*ISNUMBER($I47)+01_指標庫!$H$15*ISNUMBER($AH47)+01_指標庫!$H$16*ISNUMBER($K47)+01_指標庫!$H$17*ISNUMBER($AI47)+01_指標庫!$H$18*ISNUMBER($AJ47)+01_指標庫!$H$19*ISNUMBER($AK47)+01_指標庫!$H$20*ISNUMBER($BB47)+01_指標庫!$H$21*ISNUMBER($BC47)</f>
        <v>49</v>
      </c>
      <c r="AX47" s="59" t="n">
        <f aca="false">IF(AW47=0,50,ROUND((01_指標庫!$H$4*IF(ISNUMBER($F47),L47,0)+01_指標庫!$H$5*IF(ISNUMBER($AA47),AL47,0)+01_指標庫!$H$6*IF(ISNUMBER($G47),M47,0)+01_指標庫!$H$7*IF(ISNUMBER($H47),N47,0)+01_指標庫!$H$8*IF(ISNUMBER($AF47),AQ47,0)+01_指標庫!$H$9*IF(ISNUMBER($AG47),AR47,0)+01_指標庫!$H$10*IF(ISNUMBER($AB47),AM47,0)+01_指標庫!$H$11*IF(ISNUMBER($AC47),AN47,0)+01_指標庫!$H$12*IF(ISNUMBER($AD47),AO47,0)+01_指標庫!$H$13*IF(ISNUMBER($AE47),AP47,0)+01_指標庫!$H$14*IF(ISNUMBER($I47),O47,0)+01_指標庫!$H$15*IF(ISNUMBER($AH47),AS47,0)+01_指標庫!$H$16*IF(ISNUMBER($K47),P47,0)+01_指標庫!$H$17*IF(ISNUMBER($AI47),AT47,0)+01_指標庫!$H$18*IF(ISNUMBER($AJ47),AU47,0)+01_指標庫!$H$19*IF(ISNUMBER($AK47),AV47,0)+01_指標庫!$H$20*IF(ISNUMBER($BB47),BB47,0)+01_指標庫!$H$21*IF(ISNUMBER($BC47),BC47,0))/AW47,1))</f>
        <v>72.4</v>
      </c>
      <c r="AY47" s="60"/>
      <c r="AZ47" s="60"/>
      <c r="BA47" s="58" t="n">
        <f aca="false">AVERAGE($E43:$E47)/AVERAGE($E38:$E47)-1</f>
        <v>0.00219948798940983</v>
      </c>
      <c r="BB47" s="59" t="n">
        <f aca="false">IF(ISNUMBER($BA47),IF(OR($S47&lt;=-0.03,$BA47&lt;-0.003),0,IF(OR($S47&lt;=-0.02,$BA47&lt;0.01),50,100)),"")</f>
        <v>50</v>
      </c>
      <c r="BC47" s="0" t="str">
        <f aca="false">IF(OR(COUNT($AZ47)=0,COUNT($AZ46)=0),"",IF(OR($AY47/$AZ46-1&lt;=-0.03,$AZ47/$AZ46-1&lt;=-0.045,IF(COUNT($AZ38:$AZ47)=10,AVERAGE($AZ43:$AZ47)/AVERAGE($AZ38:$AZ47)-1&lt;-0.01,FALSE())),0,IF(OR($AZ47/$AZ46-1&lt;=-0.02,IF(COUNT($AZ38:$AZ47)=10,AVERAGE($AZ43:$AZ47)/AVERAGE($AZ38:$AZ47)-1&lt;0.005,FALSE())),50,100)))</f>
        <v/>
      </c>
    </row>
    <row r="48" customFormat="false" ht="15" hidden="false" customHeight="true" outlineLevel="0" collapsed="false">
      <c r="A48" s="47" t="n">
        <v>44</v>
      </c>
      <c r="B48" s="48" t="n">
        <v>42621</v>
      </c>
      <c r="C48" s="47" t="n">
        <v>2016</v>
      </c>
      <c r="D48" s="49" t="s">
        <v>239</v>
      </c>
      <c r="E48" s="50" t="n">
        <v>4804</v>
      </c>
      <c r="F48" s="51" t="n">
        <v>0.073937</v>
      </c>
      <c r="G48" s="51" t="n">
        <v>-0.005766</v>
      </c>
      <c r="H48" s="52" t="n">
        <v>0.8776</v>
      </c>
      <c r="I48" s="53" t="n">
        <v>499</v>
      </c>
      <c r="J48" s="47" t="s">
        <v>235</v>
      </c>
      <c r="K48" s="54" t="n">
        <v>12.51</v>
      </c>
      <c r="L48" s="55" t="n">
        <f aca="false">IF(COUNT(F48)=0,50,IF(F48&gt;=0,100,IF(F48&gt;=-0.02,50,0)))</f>
        <v>100</v>
      </c>
      <c r="M48" s="55" t="n">
        <f aca="false">IF(COUNT(G48)=0,50,IF(G48&gt;-0.06,100,IF(G48&gt;-0.15,50,0)))</f>
        <v>100</v>
      </c>
      <c r="N48" s="55" t="n">
        <f aca="false">IF(COUNT(H48)=0,50,IF(H48&gt;=0.6,100,IF(H48&gt;=0.4,50,0)))</f>
        <v>100</v>
      </c>
      <c r="O48" s="55" t="n">
        <f aca="false">IF(COUNT(I48)=0,50,IF(J48="proxy_vix",50,IF(I48&lt;350,100,IF(I48&lt;=450,50,0))))</f>
        <v>0</v>
      </c>
      <c r="P48" s="55" t="n">
        <f aca="false">IF(COUNT(K48)=0,50,IF(K48&lt;20,100,IF(K48&lt;=25,50,0)))</f>
        <v>100</v>
      </c>
      <c r="Q48" s="54"/>
      <c r="R48" s="47"/>
      <c r="S48" s="51" t="n">
        <f aca="false">$E48/$E47-1</f>
        <v>-0.00576589553505269</v>
      </c>
      <c r="T48" s="56" t="n">
        <f aca="false">$K48/$K47-1</f>
        <v>0.0477386934673367</v>
      </c>
      <c r="V48" s="57"/>
      <c r="W48" s="57"/>
      <c r="Y48" s="1" t="str">
        <f aca="false">IF(AX48&gt;=70,"EASY",IF(AX48&gt;40,"UNCERTAIN","HARD"))</f>
        <v>EASY</v>
      </c>
      <c r="AA48" s="58" t="str">
        <f aca="false">IF($A48&lt;200,"",AVERAGE($E5:$E48)/AVERAGE($E5:$E48)-1)</f>
        <v/>
      </c>
      <c r="AB48" s="59" t="n">
        <f aca="false">LOOKUP($B48,07_L1政策步階!$A$4:$A$14,07_L1政策步階!$C$4:$C$14)</f>
        <v>0</v>
      </c>
      <c r="AC48" s="57"/>
      <c r="AD48" s="57"/>
      <c r="AE48" s="57"/>
      <c r="AF48" s="57"/>
      <c r="AG48" s="57"/>
      <c r="AH48" s="57"/>
      <c r="AI48" s="57"/>
      <c r="AJ48" s="57"/>
      <c r="AK48" s="57"/>
      <c r="AL48" s="0" t="str">
        <f aca="false">IF(ISNUMBER($AA48),IF($AA48&gt;=0.005,100,IF($AA48&gt;=-0.015,50,0)),"")</f>
        <v/>
      </c>
      <c r="AM48" s="59" t="n">
        <f aca="false">IF(ISNUMBER($AB48),IF($AB48=1,100,IF($AB48=0,50,0)),"")</f>
        <v>50</v>
      </c>
      <c r="AN48" s="0" t="str">
        <f aca="false">IF(ISNUMBER($AC48),IF($AC48&gt;=0.001,100,IF($AC48&gt;=-0.003,50,0)),"")</f>
        <v/>
      </c>
      <c r="AO48" s="0" t="str">
        <f aca="false">IF(ISNUMBER($AD48),IF($AD48&gt;=0.04,100,IF($AD48&gt;=0,50,0)),"")</f>
        <v/>
      </c>
      <c r="AP48" s="0" t="str">
        <f aca="false">IF(ISNUMBER($AE48),IF($AE48&gt;=25,100,IF($AE48&gt;=-75,50,0)),"")</f>
        <v/>
      </c>
      <c r="AQ48" s="0" t="str">
        <f aca="false">IF(ISNUMBER($AF48),IF($AF48&gt;0,100,IF($AF48&gt;=-50,50,0)),"")</f>
        <v/>
      </c>
      <c r="AR48" s="0" t="str">
        <f aca="false">IF(ISNUMBER($AG48),IF($AG48=1,100,IF($AG48=0,50,0)),"")</f>
        <v/>
      </c>
      <c r="AS48" s="0" t="str">
        <f aca="false">IF(ISNUMBER($AH48),IF($AH48&lt;0,100,IF($AH48&lt;=20,50,0)),"")</f>
        <v/>
      </c>
      <c r="AT48" s="0" t="str">
        <f aca="false">IF(ISNUMBER($AI48),IF($AI48&lt;0.95,100,IF($AI48&lt;=1,50,0)),"")</f>
        <v/>
      </c>
      <c r="AU48" s="0" t="str">
        <f aca="false">IF(ISNUMBER($AJ48),IF($AJ48&lt;30,0,IF($AJ48&lt;40,50,IF($AJ48&lt;=90,100,50))),"")</f>
        <v/>
      </c>
      <c r="AV48" s="0" t="str">
        <f aca="false">IF(ISNUMBER($AK48),IF($AK48&gt;-0.2,100,IF($AK48&gt;=-0.4,50,0)),"")</f>
        <v/>
      </c>
      <c r="AW48" s="59" t="n">
        <f aca="false">01_指標庫!$H$4*ISNUMBER($F48)+01_指標庫!$H$5*ISNUMBER($AA48)+01_指標庫!$H$6*ISNUMBER($G48)+01_指標庫!$H$7*ISNUMBER($H48)+01_指標庫!$H$8*ISNUMBER($AF48)+01_指標庫!$H$9*ISNUMBER($AG48)+01_指標庫!$H$10*ISNUMBER($AB48)+01_指標庫!$H$11*ISNUMBER($AC48)+01_指標庫!$H$12*ISNUMBER($AD48)+01_指標庫!$H$13*ISNUMBER($AE48)+01_指標庫!$H$14*ISNUMBER($I48)+01_指標庫!$H$15*ISNUMBER($AH48)+01_指標庫!$H$16*ISNUMBER($K48)+01_指標庫!$H$17*ISNUMBER($AI48)+01_指標庫!$H$18*ISNUMBER($AJ48)+01_指標庫!$H$19*ISNUMBER($AK48)+01_指標庫!$H$20*ISNUMBER($BB48)+01_指標庫!$H$21*ISNUMBER($BC48)</f>
        <v>49</v>
      </c>
      <c r="AX48" s="59" t="n">
        <f aca="false">IF(AW48=0,50,ROUND((01_指標庫!$H$4*IF(ISNUMBER($F48),L48,0)+01_指標庫!$H$5*IF(ISNUMBER($AA48),AL48,0)+01_指標庫!$H$6*IF(ISNUMBER($G48),M48,0)+01_指標庫!$H$7*IF(ISNUMBER($H48),N48,0)+01_指標庫!$H$8*IF(ISNUMBER($AF48),AQ48,0)+01_指標庫!$H$9*IF(ISNUMBER($AG48),AR48,0)+01_指標庫!$H$10*IF(ISNUMBER($AB48),AM48,0)+01_指標庫!$H$11*IF(ISNUMBER($AC48),AN48,0)+01_指標庫!$H$12*IF(ISNUMBER($AD48),AO48,0)+01_指標庫!$H$13*IF(ISNUMBER($AE48),AP48,0)+01_指標庫!$H$14*IF(ISNUMBER($I48),O48,0)+01_指標庫!$H$15*IF(ISNUMBER($AH48),AS48,0)+01_指標庫!$H$16*IF(ISNUMBER($K48),P48,0)+01_指標庫!$H$17*IF(ISNUMBER($AI48),AT48,0)+01_指標庫!$H$18*IF(ISNUMBER($AJ48),AU48,0)+01_指標庫!$H$19*IF(ISNUMBER($AK48),AV48,0)+01_指標庫!$H$20*IF(ISNUMBER($BB48),BB48,0)+01_指標庫!$H$21*IF(ISNUMBER($BC48),BC48,0))/AW48,1))</f>
        <v>72.4</v>
      </c>
      <c r="AY48" s="60"/>
      <c r="AZ48" s="60"/>
      <c r="BA48" s="58" t="n">
        <f aca="false">AVERAGE($E44:$E48)/AVERAGE($E39:$E48)-1</f>
        <v>0.0031452509422194</v>
      </c>
      <c r="BB48" s="59" t="n">
        <f aca="false">IF(ISNUMBER($BA48),IF(OR($S48&lt;=-0.03,$BA48&lt;-0.003),0,IF(OR($S48&lt;=-0.02,$BA48&lt;0.01),50,100)),"")</f>
        <v>50</v>
      </c>
      <c r="BC48" s="0" t="str">
        <f aca="false">IF(OR(COUNT($AZ48)=0,COUNT($AZ47)=0),"",IF(OR($AY48/$AZ47-1&lt;=-0.03,$AZ48/$AZ47-1&lt;=-0.045,IF(COUNT($AZ39:$AZ48)=10,AVERAGE($AZ44:$AZ48)/AVERAGE($AZ39:$AZ48)-1&lt;-0.01,FALSE())),0,IF(OR($AZ48/$AZ47-1&lt;=-0.02,IF(COUNT($AZ39:$AZ48)=10,AVERAGE($AZ44:$AZ48)/AVERAGE($AZ39:$AZ48)-1&lt;0.005,FALSE())),50,100)))</f>
        <v/>
      </c>
    </row>
    <row r="49" customFormat="false" ht="15" hidden="false" customHeight="true" outlineLevel="0" collapsed="false">
      <c r="A49" s="47" t="n">
        <v>45</v>
      </c>
      <c r="B49" s="48" t="n">
        <v>42622</v>
      </c>
      <c r="C49" s="47" t="n">
        <v>2016</v>
      </c>
      <c r="D49" s="49" t="s">
        <v>234</v>
      </c>
      <c r="E49" s="50" t="n">
        <v>4681.54</v>
      </c>
      <c r="F49" s="51" t="n">
        <v>0.046554</v>
      </c>
      <c r="G49" s="51" t="n">
        <v>-0.03111</v>
      </c>
      <c r="H49" s="52" t="n">
        <v>0.7959</v>
      </c>
      <c r="I49" s="53" t="n">
        <v>510</v>
      </c>
      <c r="J49" s="47" t="s">
        <v>235</v>
      </c>
      <c r="K49" s="54" t="n">
        <v>17.5</v>
      </c>
      <c r="L49" s="55" t="n">
        <f aca="false">IF(COUNT(F49)=0,50,IF(F49&gt;=0,100,IF(F49&gt;=-0.02,50,0)))</f>
        <v>100</v>
      </c>
      <c r="M49" s="55" t="n">
        <f aca="false">IF(COUNT(G49)=0,50,IF(G49&gt;-0.06,100,IF(G49&gt;-0.15,50,0)))</f>
        <v>100</v>
      </c>
      <c r="N49" s="55" t="n">
        <f aca="false">IF(COUNT(H49)=0,50,IF(H49&gt;=0.6,100,IF(H49&gt;=0.4,50,0)))</f>
        <v>100</v>
      </c>
      <c r="O49" s="55" t="n">
        <f aca="false">IF(COUNT(I49)=0,50,IF(J49="proxy_vix",50,IF(I49&lt;350,100,IF(I49&lt;=450,50,0))))</f>
        <v>0</v>
      </c>
      <c r="P49" s="55" t="n">
        <f aca="false">IF(COUNT(K49)=0,50,IF(K49&lt;20,100,IF(K49&lt;=25,50,0)))</f>
        <v>100</v>
      </c>
      <c r="Q49" s="54"/>
      <c r="R49" s="47"/>
      <c r="S49" s="51" t="n">
        <f aca="false">$E49/$E48-1</f>
        <v>-0.0254912572855953</v>
      </c>
      <c r="T49" s="56" t="n">
        <f aca="false">$K49/$K48-1</f>
        <v>0.398880895283773</v>
      </c>
      <c r="V49" s="57"/>
      <c r="W49" s="57"/>
      <c r="Y49" s="1" t="str">
        <f aca="false">IF(AX49&gt;=70,"EASY",IF(AX49&gt;40,"UNCERTAIN","HARD"))</f>
        <v>EASY</v>
      </c>
      <c r="AA49" s="58" t="str">
        <f aca="false">IF($A49&lt;200,"",AVERAGE($E5:$E49)/AVERAGE($E5:$E49)-1)</f>
        <v/>
      </c>
      <c r="AB49" s="59" t="n">
        <f aca="false">LOOKUP($B49,07_L1政策步階!$A$4:$A$14,07_L1政策步階!$C$4:$C$14)</f>
        <v>0</v>
      </c>
      <c r="AC49" s="57"/>
      <c r="AD49" s="57"/>
      <c r="AE49" s="57"/>
      <c r="AF49" s="57"/>
      <c r="AG49" s="57"/>
      <c r="AH49" s="57"/>
      <c r="AI49" s="57"/>
      <c r="AJ49" s="57"/>
      <c r="AK49" s="57"/>
      <c r="AL49" s="0" t="str">
        <f aca="false">IF(ISNUMBER($AA49),IF($AA49&gt;=0.005,100,IF($AA49&gt;=-0.015,50,0)),"")</f>
        <v/>
      </c>
      <c r="AM49" s="59" t="n">
        <f aca="false">IF(ISNUMBER($AB49),IF($AB49=1,100,IF($AB49=0,50,0)),"")</f>
        <v>50</v>
      </c>
      <c r="AN49" s="0" t="str">
        <f aca="false">IF(ISNUMBER($AC49),IF($AC49&gt;=0.001,100,IF($AC49&gt;=-0.003,50,0)),"")</f>
        <v/>
      </c>
      <c r="AO49" s="0" t="str">
        <f aca="false">IF(ISNUMBER($AD49),IF($AD49&gt;=0.04,100,IF($AD49&gt;=0,50,0)),"")</f>
        <v/>
      </c>
      <c r="AP49" s="0" t="str">
        <f aca="false">IF(ISNUMBER($AE49),IF($AE49&gt;=25,100,IF($AE49&gt;=-75,50,0)),"")</f>
        <v/>
      </c>
      <c r="AQ49" s="0" t="str">
        <f aca="false">IF(ISNUMBER($AF49),IF($AF49&gt;0,100,IF($AF49&gt;=-50,50,0)),"")</f>
        <v/>
      </c>
      <c r="AR49" s="0" t="str">
        <f aca="false">IF(ISNUMBER($AG49),IF($AG49=1,100,IF($AG49=0,50,0)),"")</f>
        <v/>
      </c>
      <c r="AS49" s="0" t="str">
        <f aca="false">IF(ISNUMBER($AH49),IF($AH49&lt;0,100,IF($AH49&lt;=20,50,0)),"")</f>
        <v/>
      </c>
      <c r="AT49" s="0" t="str">
        <f aca="false">IF(ISNUMBER($AI49),IF($AI49&lt;0.95,100,IF($AI49&lt;=1,50,0)),"")</f>
        <v/>
      </c>
      <c r="AU49" s="0" t="str">
        <f aca="false">IF(ISNUMBER($AJ49),IF($AJ49&lt;30,0,IF($AJ49&lt;40,50,IF($AJ49&lt;=90,100,50))),"")</f>
        <v/>
      </c>
      <c r="AV49" s="0" t="str">
        <f aca="false">IF(ISNUMBER($AK49),IF($AK49&gt;-0.2,100,IF($AK49&gt;=-0.4,50,0)),"")</f>
        <v/>
      </c>
      <c r="AW49" s="59" t="n">
        <f aca="false">01_指標庫!$H$4*ISNUMBER($F49)+01_指標庫!$H$5*ISNUMBER($AA49)+01_指標庫!$H$6*ISNUMBER($G49)+01_指標庫!$H$7*ISNUMBER($H49)+01_指標庫!$H$8*ISNUMBER($AF49)+01_指標庫!$H$9*ISNUMBER($AG49)+01_指標庫!$H$10*ISNUMBER($AB49)+01_指標庫!$H$11*ISNUMBER($AC49)+01_指標庫!$H$12*ISNUMBER($AD49)+01_指標庫!$H$13*ISNUMBER($AE49)+01_指標庫!$H$14*ISNUMBER($I49)+01_指標庫!$H$15*ISNUMBER($AH49)+01_指標庫!$H$16*ISNUMBER($K49)+01_指標庫!$H$17*ISNUMBER($AI49)+01_指標庫!$H$18*ISNUMBER($AJ49)+01_指標庫!$H$19*ISNUMBER($AK49)+01_指標庫!$H$20*ISNUMBER($BB49)+01_指標庫!$H$21*ISNUMBER($BC49)</f>
        <v>49</v>
      </c>
      <c r="AX49" s="59" t="n">
        <f aca="false">IF(AW49=0,50,ROUND((01_指標庫!$H$4*IF(ISNUMBER($F49),L49,0)+01_指標庫!$H$5*IF(ISNUMBER($AA49),AL49,0)+01_指標庫!$H$6*IF(ISNUMBER($G49),M49,0)+01_指標庫!$H$7*IF(ISNUMBER($H49),N49,0)+01_指標庫!$H$8*IF(ISNUMBER($AF49),AQ49,0)+01_指標庫!$H$9*IF(ISNUMBER($AG49),AR49,0)+01_指標庫!$H$10*IF(ISNUMBER($AB49),AM49,0)+01_指標庫!$H$11*IF(ISNUMBER($AC49),AN49,0)+01_指標庫!$H$12*IF(ISNUMBER($AD49),AO49,0)+01_指標庫!$H$13*IF(ISNUMBER($AE49),AP49,0)+01_指標庫!$H$14*IF(ISNUMBER($I49),O49,0)+01_指標庫!$H$15*IF(ISNUMBER($AH49),AS49,0)+01_指標庫!$H$16*IF(ISNUMBER($K49),P49,0)+01_指標庫!$H$17*IF(ISNUMBER($AI49),AT49,0)+01_指標庫!$H$18*IF(ISNUMBER($AJ49),AU49,0)+01_指標庫!$H$19*IF(ISNUMBER($AK49),AV49,0)+01_指標庫!$H$20*IF(ISNUMBER($BB49),BB49,0)+01_指標庫!$H$21*IF(ISNUMBER($BC49),BC49,0))/AW49,1))</f>
        <v>72.4</v>
      </c>
      <c r="AY49" s="60"/>
      <c r="AZ49" s="60"/>
      <c r="BA49" s="58" t="n">
        <f aca="false">AVERAGE($E45:$E49)/AVERAGE($E40:$E49)-1</f>
        <v>0.000833622248539889</v>
      </c>
      <c r="BB49" s="59" t="n">
        <f aca="false">IF(ISNUMBER($BA49),IF(OR($S49&lt;=-0.03,$BA49&lt;-0.003),0,IF(OR($S49&lt;=-0.02,$BA49&lt;0.01),50,100)),"")</f>
        <v>50</v>
      </c>
      <c r="BC49" s="0" t="str">
        <f aca="false">IF(OR(COUNT($AZ49)=0,COUNT($AZ48)=0),"",IF(OR($AY49/$AZ48-1&lt;=-0.03,$AZ49/$AZ48-1&lt;=-0.045,IF(COUNT($AZ40:$AZ49)=10,AVERAGE($AZ45:$AZ49)/AVERAGE($AZ40:$AZ49)-1&lt;-0.01,FALSE())),0,IF(OR($AZ49/$AZ48-1&lt;=-0.02,IF(COUNT($AZ40:$AZ49)=10,AVERAGE($AZ45:$AZ49)/AVERAGE($AZ40:$AZ49)-1&lt;0.005,FALSE())),50,100)))</f>
        <v/>
      </c>
    </row>
    <row r="50" customFormat="false" ht="15" hidden="false" customHeight="true" outlineLevel="0" collapsed="false">
      <c r="A50" s="47" t="n">
        <v>46</v>
      </c>
      <c r="B50" s="48" t="n">
        <v>42625</v>
      </c>
      <c r="C50" s="47" t="n">
        <v>2016</v>
      </c>
      <c r="D50" s="49" t="s">
        <v>236</v>
      </c>
      <c r="E50" s="50" t="n">
        <v>4764.65</v>
      </c>
      <c r="F50" s="51" t="n">
        <v>0.065019</v>
      </c>
      <c r="G50" s="51" t="n">
        <v>-0.01391</v>
      </c>
      <c r="H50" s="52" t="n">
        <v>0.8776</v>
      </c>
      <c r="I50" s="53" t="n">
        <v>518</v>
      </c>
      <c r="J50" s="47" t="s">
        <v>235</v>
      </c>
      <c r="K50" s="54" t="n">
        <v>15.16</v>
      </c>
      <c r="L50" s="55" t="n">
        <f aca="false">IF(COUNT(F50)=0,50,IF(F50&gt;=0,100,IF(F50&gt;=-0.02,50,0)))</f>
        <v>100</v>
      </c>
      <c r="M50" s="55" t="n">
        <f aca="false">IF(COUNT(G50)=0,50,IF(G50&gt;-0.06,100,IF(G50&gt;-0.15,50,0)))</f>
        <v>100</v>
      </c>
      <c r="N50" s="55" t="n">
        <f aca="false">IF(COUNT(H50)=0,50,IF(H50&gt;=0.6,100,IF(H50&gt;=0.4,50,0)))</f>
        <v>100</v>
      </c>
      <c r="O50" s="55" t="n">
        <f aca="false">IF(COUNT(I50)=0,50,IF(J50="proxy_vix",50,IF(I50&lt;350,100,IF(I50&lt;=450,50,0))))</f>
        <v>0</v>
      </c>
      <c r="P50" s="55" t="n">
        <f aca="false">IF(COUNT(K50)=0,50,IF(K50&lt;20,100,IF(K50&lt;=25,50,0)))</f>
        <v>100</v>
      </c>
      <c r="Q50" s="54"/>
      <c r="R50" s="47"/>
      <c r="S50" s="51" t="n">
        <f aca="false">$E50/$E49-1</f>
        <v>0.0177527053063735</v>
      </c>
      <c r="T50" s="56" t="n">
        <f aca="false">$K50/$K49-1</f>
        <v>-0.133714285714286</v>
      </c>
      <c r="V50" s="57"/>
      <c r="W50" s="57"/>
      <c r="Y50" s="1" t="str">
        <f aca="false">IF(AX50&gt;=70,"EASY",IF(AX50&gt;40,"UNCERTAIN","HARD"))</f>
        <v>EASY</v>
      </c>
      <c r="AA50" s="58" t="str">
        <f aca="false">IF($A50&lt;200,"",AVERAGE($E5:$E50)/AVERAGE($E5:$E50)-1)</f>
        <v/>
      </c>
      <c r="AB50" s="59" t="n">
        <f aca="false">LOOKUP($B50,07_L1政策步階!$A$4:$A$14,07_L1政策步階!$C$4:$C$14)</f>
        <v>0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0" t="str">
        <f aca="false">IF(ISNUMBER($AA50),IF($AA50&gt;=0.005,100,IF($AA50&gt;=-0.015,50,0)),"")</f>
        <v/>
      </c>
      <c r="AM50" s="59" t="n">
        <f aca="false">IF(ISNUMBER($AB50),IF($AB50=1,100,IF($AB50=0,50,0)),"")</f>
        <v>50</v>
      </c>
      <c r="AN50" s="0" t="str">
        <f aca="false">IF(ISNUMBER($AC50),IF($AC50&gt;=0.001,100,IF($AC50&gt;=-0.003,50,0)),"")</f>
        <v/>
      </c>
      <c r="AO50" s="0" t="str">
        <f aca="false">IF(ISNUMBER($AD50),IF($AD50&gt;=0.04,100,IF($AD50&gt;=0,50,0)),"")</f>
        <v/>
      </c>
      <c r="AP50" s="0" t="str">
        <f aca="false">IF(ISNUMBER($AE50),IF($AE50&gt;=25,100,IF($AE50&gt;=-75,50,0)),"")</f>
        <v/>
      </c>
      <c r="AQ50" s="0" t="str">
        <f aca="false">IF(ISNUMBER($AF50),IF($AF50&gt;0,100,IF($AF50&gt;=-50,50,0)),"")</f>
        <v/>
      </c>
      <c r="AR50" s="0" t="str">
        <f aca="false">IF(ISNUMBER($AG50),IF($AG50=1,100,IF($AG50=0,50,0)),"")</f>
        <v/>
      </c>
      <c r="AS50" s="0" t="str">
        <f aca="false">IF(ISNUMBER($AH50),IF($AH50&lt;0,100,IF($AH50&lt;=20,50,0)),"")</f>
        <v/>
      </c>
      <c r="AT50" s="0" t="str">
        <f aca="false">IF(ISNUMBER($AI50),IF($AI50&lt;0.95,100,IF($AI50&lt;=1,50,0)),"")</f>
        <v/>
      </c>
      <c r="AU50" s="0" t="str">
        <f aca="false">IF(ISNUMBER($AJ50),IF($AJ50&lt;30,0,IF($AJ50&lt;40,50,IF($AJ50&lt;=90,100,50))),"")</f>
        <v/>
      </c>
      <c r="AV50" s="0" t="str">
        <f aca="false">IF(ISNUMBER($AK50),IF($AK50&gt;-0.2,100,IF($AK50&gt;=-0.4,50,0)),"")</f>
        <v/>
      </c>
      <c r="AW50" s="59" t="n">
        <f aca="false">01_指標庫!$H$4*ISNUMBER($F50)+01_指標庫!$H$5*ISNUMBER($AA50)+01_指標庫!$H$6*ISNUMBER($G50)+01_指標庫!$H$7*ISNUMBER($H50)+01_指標庫!$H$8*ISNUMBER($AF50)+01_指標庫!$H$9*ISNUMBER($AG50)+01_指標庫!$H$10*ISNUMBER($AB50)+01_指標庫!$H$11*ISNUMBER($AC50)+01_指標庫!$H$12*ISNUMBER($AD50)+01_指標庫!$H$13*ISNUMBER($AE50)+01_指標庫!$H$14*ISNUMBER($I50)+01_指標庫!$H$15*ISNUMBER($AH50)+01_指標庫!$H$16*ISNUMBER($K50)+01_指標庫!$H$17*ISNUMBER($AI50)+01_指標庫!$H$18*ISNUMBER($AJ50)+01_指標庫!$H$19*ISNUMBER($AK50)+01_指標庫!$H$20*ISNUMBER($BB50)+01_指標庫!$H$21*ISNUMBER($BC50)</f>
        <v>49</v>
      </c>
      <c r="AX50" s="59" t="n">
        <f aca="false">IF(AW50=0,50,ROUND((01_指標庫!$H$4*IF(ISNUMBER($F50),L50,0)+01_指標庫!$H$5*IF(ISNUMBER($AA50),AL50,0)+01_指標庫!$H$6*IF(ISNUMBER($G50),M50,0)+01_指標庫!$H$7*IF(ISNUMBER($H50),N50,0)+01_指標庫!$H$8*IF(ISNUMBER($AF50),AQ50,0)+01_指標庫!$H$9*IF(ISNUMBER($AG50),AR50,0)+01_指標庫!$H$10*IF(ISNUMBER($AB50),AM50,0)+01_指標庫!$H$11*IF(ISNUMBER($AC50),AN50,0)+01_指標庫!$H$12*IF(ISNUMBER($AD50),AO50,0)+01_指標庫!$H$13*IF(ISNUMBER($AE50),AP50,0)+01_指標庫!$H$14*IF(ISNUMBER($I50),O50,0)+01_指標庫!$H$15*IF(ISNUMBER($AH50),AS50,0)+01_指標庫!$H$16*IF(ISNUMBER($K50),P50,0)+01_指標庫!$H$17*IF(ISNUMBER($AI50),AT50,0)+01_指標庫!$H$18*IF(ISNUMBER($AJ50),AU50,0)+01_指標庫!$H$19*IF(ISNUMBER($AK50),AV50,0)+01_指標庫!$H$20*IF(ISNUMBER($BB50),BB50,0)+01_指標庫!$H$21*IF(ISNUMBER($BC50),BC50,0))/AW50,1))</f>
        <v>72.4</v>
      </c>
      <c r="AY50" s="60"/>
      <c r="AZ50" s="60"/>
      <c r="BA50" s="58" t="n">
        <f aca="false">AVERAGE($E46:$E50)/AVERAGE($E41:$E50)-1</f>
        <v>-0.000193383685566761</v>
      </c>
      <c r="BB50" s="59" t="n">
        <f aca="false">IF(ISNUMBER($BA50),IF(OR($S50&lt;=-0.03,$BA50&lt;-0.003),0,IF(OR($S50&lt;=-0.02,$BA50&lt;0.01),50,100)),"")</f>
        <v>50</v>
      </c>
      <c r="BC50" s="0" t="str">
        <f aca="false">IF(OR(COUNT($AZ50)=0,COUNT($AZ49)=0),"",IF(OR($AY50/$AZ49-1&lt;=-0.03,$AZ50/$AZ49-1&lt;=-0.045,IF(COUNT($AZ41:$AZ50)=10,AVERAGE($AZ46:$AZ50)/AVERAGE($AZ41:$AZ50)-1&lt;-0.01,FALSE())),0,IF(OR($AZ50/$AZ49-1&lt;=-0.02,IF(COUNT($AZ41:$AZ50)=10,AVERAGE($AZ46:$AZ50)/AVERAGE($AZ41:$AZ50)-1&lt;0.005,FALSE())),50,100)))</f>
        <v/>
      </c>
    </row>
    <row r="51" customFormat="false" ht="15" hidden="false" customHeight="true" outlineLevel="0" collapsed="false">
      <c r="A51" s="47" t="n">
        <v>47</v>
      </c>
      <c r="B51" s="48" t="n">
        <v>42626</v>
      </c>
      <c r="C51" s="47" t="n">
        <v>2016</v>
      </c>
      <c r="D51" s="49" t="s">
        <v>237</v>
      </c>
      <c r="E51" s="50" t="n">
        <v>4722.85</v>
      </c>
      <c r="F51" s="51" t="n">
        <v>0.055617</v>
      </c>
      <c r="G51" s="51" t="n">
        <v>-0.022561</v>
      </c>
      <c r="H51" s="52" t="n">
        <v>0.8571</v>
      </c>
      <c r="I51" s="53" t="n">
        <v>524</v>
      </c>
      <c r="J51" s="47" t="s">
        <v>235</v>
      </c>
      <c r="K51" s="54" t="n">
        <v>17.85</v>
      </c>
      <c r="L51" s="55" t="n">
        <f aca="false">IF(COUNT(F51)=0,50,IF(F51&gt;=0,100,IF(F51&gt;=-0.02,50,0)))</f>
        <v>100</v>
      </c>
      <c r="M51" s="55" t="n">
        <f aca="false">IF(COUNT(G51)=0,50,IF(G51&gt;-0.06,100,IF(G51&gt;-0.15,50,0)))</f>
        <v>100</v>
      </c>
      <c r="N51" s="55" t="n">
        <f aca="false">IF(COUNT(H51)=0,50,IF(H51&gt;=0.6,100,IF(H51&gt;=0.4,50,0)))</f>
        <v>100</v>
      </c>
      <c r="O51" s="55" t="n">
        <f aca="false">IF(COUNT(I51)=0,50,IF(J51="proxy_vix",50,IF(I51&lt;350,100,IF(I51&lt;=450,50,0))))</f>
        <v>0</v>
      </c>
      <c r="P51" s="55" t="n">
        <f aca="false">IF(COUNT(K51)=0,50,IF(K51&lt;20,100,IF(K51&lt;=25,50,0)))</f>
        <v>100</v>
      </c>
      <c r="Q51" s="54"/>
      <c r="R51" s="47"/>
      <c r="S51" s="51" t="n">
        <f aca="false">$E51/$E50-1</f>
        <v>-0.00877294239870696</v>
      </c>
      <c r="T51" s="56" t="n">
        <f aca="false">$K51/$K50-1</f>
        <v>0.177440633245383</v>
      </c>
      <c r="V51" s="57"/>
      <c r="W51" s="57"/>
      <c r="Y51" s="1" t="str">
        <f aca="false">IF(AX51&gt;=70,"EASY",IF(AX51&gt;40,"UNCERTAIN","HARD"))</f>
        <v>UNCERTAIN</v>
      </c>
      <c r="AA51" s="58" t="str">
        <f aca="false">IF($A51&lt;200,"",AVERAGE($E5:$E51)/AVERAGE($E5:$E51)-1)</f>
        <v/>
      </c>
      <c r="AB51" s="59" t="n">
        <f aca="false">LOOKUP($B51,07_L1政策步階!$A$4:$A$14,07_L1政策步階!$C$4:$C$14)</f>
        <v>0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0" t="str">
        <f aca="false">IF(ISNUMBER($AA51),IF($AA51&gt;=0.005,100,IF($AA51&gt;=-0.015,50,0)),"")</f>
        <v/>
      </c>
      <c r="AM51" s="59" t="n">
        <f aca="false">IF(ISNUMBER($AB51),IF($AB51=1,100,IF($AB51=0,50,0)),"")</f>
        <v>50</v>
      </c>
      <c r="AN51" s="0" t="str">
        <f aca="false">IF(ISNUMBER($AC51),IF($AC51&gt;=0.001,100,IF($AC51&gt;=-0.003,50,0)),"")</f>
        <v/>
      </c>
      <c r="AO51" s="0" t="str">
        <f aca="false">IF(ISNUMBER($AD51),IF($AD51&gt;=0.04,100,IF($AD51&gt;=0,50,0)),"")</f>
        <v/>
      </c>
      <c r="AP51" s="0" t="str">
        <f aca="false">IF(ISNUMBER($AE51),IF($AE51&gt;=25,100,IF($AE51&gt;=-75,50,0)),"")</f>
        <v/>
      </c>
      <c r="AQ51" s="0" t="str">
        <f aca="false">IF(ISNUMBER($AF51),IF($AF51&gt;0,100,IF($AF51&gt;=-50,50,0)),"")</f>
        <v/>
      </c>
      <c r="AR51" s="0" t="str">
        <f aca="false">IF(ISNUMBER($AG51),IF($AG51=1,100,IF($AG51=0,50,0)),"")</f>
        <v/>
      </c>
      <c r="AS51" s="0" t="str">
        <f aca="false">IF(ISNUMBER($AH51),IF($AH51&lt;0,100,IF($AH51&lt;=20,50,0)),"")</f>
        <v/>
      </c>
      <c r="AT51" s="0" t="str">
        <f aca="false">IF(ISNUMBER($AI51),IF($AI51&lt;0.95,100,IF($AI51&lt;=1,50,0)),"")</f>
        <v/>
      </c>
      <c r="AU51" s="0" t="str">
        <f aca="false">IF(ISNUMBER($AJ51),IF($AJ51&lt;30,0,IF($AJ51&lt;40,50,IF($AJ51&lt;=90,100,50))),"")</f>
        <v/>
      </c>
      <c r="AV51" s="0" t="str">
        <f aca="false">IF(ISNUMBER($AK51),IF($AK51&gt;-0.2,100,IF($AK51&gt;=-0.4,50,0)),"")</f>
        <v/>
      </c>
      <c r="AW51" s="59" t="n">
        <f aca="false">01_指標庫!$H$4*ISNUMBER($F51)+01_指標庫!$H$5*ISNUMBER($AA51)+01_指標庫!$H$6*ISNUMBER($G51)+01_指標庫!$H$7*ISNUMBER($H51)+01_指標庫!$H$8*ISNUMBER($AF51)+01_指標庫!$H$9*ISNUMBER($AG51)+01_指標庫!$H$10*ISNUMBER($AB51)+01_指標庫!$H$11*ISNUMBER($AC51)+01_指標庫!$H$12*ISNUMBER($AD51)+01_指標庫!$H$13*ISNUMBER($AE51)+01_指標庫!$H$14*ISNUMBER($I51)+01_指標庫!$H$15*ISNUMBER($AH51)+01_指標庫!$H$16*ISNUMBER($K51)+01_指標庫!$H$17*ISNUMBER($AI51)+01_指標庫!$H$18*ISNUMBER($AJ51)+01_指標庫!$H$19*ISNUMBER($AK51)+01_指標庫!$H$20*ISNUMBER($BB51)+01_指標庫!$H$21*ISNUMBER($BC51)</f>
        <v>49</v>
      </c>
      <c r="AX51" s="59" t="n">
        <f aca="false">IF(AW51=0,50,ROUND((01_指標庫!$H$4*IF(ISNUMBER($F51),L51,0)+01_指標庫!$H$5*IF(ISNUMBER($AA51),AL51,0)+01_指標庫!$H$6*IF(ISNUMBER($G51),M51,0)+01_指標庫!$H$7*IF(ISNUMBER($H51),N51,0)+01_指標庫!$H$8*IF(ISNUMBER($AF51),AQ51,0)+01_指標庫!$H$9*IF(ISNUMBER($AG51),AR51,0)+01_指標庫!$H$10*IF(ISNUMBER($AB51),AM51,0)+01_指標庫!$H$11*IF(ISNUMBER($AC51),AN51,0)+01_指標庫!$H$12*IF(ISNUMBER($AD51),AO51,0)+01_指標庫!$H$13*IF(ISNUMBER($AE51),AP51,0)+01_指標庫!$H$14*IF(ISNUMBER($I51),O51,0)+01_指標庫!$H$15*IF(ISNUMBER($AH51),AS51,0)+01_指標庫!$H$16*IF(ISNUMBER($K51),P51,0)+01_指標庫!$H$17*IF(ISNUMBER($AI51),AT51,0)+01_指標庫!$H$18*IF(ISNUMBER($AJ51),AU51,0)+01_指標庫!$H$19*IF(ISNUMBER($AK51),AV51,0)+01_指標庫!$H$20*IF(ISNUMBER($BB51),BB51,0)+01_指標庫!$H$21*IF(ISNUMBER($BC51),BC51,0))/AW51,1))</f>
        <v>66.3</v>
      </c>
      <c r="AY51" s="60"/>
      <c r="AZ51" s="60"/>
      <c r="BA51" s="58" t="n">
        <f aca="false">AVERAGE($E47:$E51)/AVERAGE($E42:$E51)-1</f>
        <v>-0.00323108575410025</v>
      </c>
      <c r="BB51" s="59" t="n">
        <f aca="false">IF(ISNUMBER($BA51),IF(OR($S51&lt;=-0.03,$BA51&lt;-0.003),0,IF(OR($S51&lt;=-0.02,$BA51&lt;0.01),50,100)),"")</f>
        <v>0</v>
      </c>
      <c r="BC51" s="0" t="str">
        <f aca="false">IF(OR(COUNT($AZ51)=0,COUNT($AZ50)=0),"",IF(OR($AY51/$AZ50-1&lt;=-0.03,$AZ51/$AZ50-1&lt;=-0.045,IF(COUNT($AZ42:$AZ51)=10,AVERAGE($AZ47:$AZ51)/AVERAGE($AZ42:$AZ51)-1&lt;-0.01,FALSE())),0,IF(OR($AZ51/$AZ50-1&lt;=-0.02,IF(COUNT($AZ42:$AZ51)=10,AVERAGE($AZ47:$AZ51)/AVERAGE($AZ42:$AZ51)-1&lt;0.005,FALSE())),50,100)))</f>
        <v/>
      </c>
    </row>
    <row r="52" customFormat="false" ht="15" hidden="false" customHeight="true" outlineLevel="0" collapsed="false">
      <c r="A52" s="47" t="n">
        <v>48</v>
      </c>
      <c r="B52" s="48" t="n">
        <v>42627</v>
      </c>
      <c r="C52" s="47" t="n">
        <v>2016</v>
      </c>
      <c r="D52" s="49" t="s">
        <v>238</v>
      </c>
      <c r="E52" s="50" t="n">
        <v>4746.06</v>
      </c>
      <c r="F52" s="51" t="n">
        <v>0.060727</v>
      </c>
      <c r="G52" s="51" t="n">
        <v>-0.017757</v>
      </c>
      <c r="H52" s="52" t="n">
        <v>0.8367</v>
      </c>
      <c r="I52" s="53" t="n">
        <v>526</v>
      </c>
      <c r="J52" s="47" t="s">
        <v>235</v>
      </c>
      <c r="K52" s="54" t="n">
        <v>18.14</v>
      </c>
      <c r="L52" s="55" t="n">
        <f aca="false">IF(COUNT(F52)=0,50,IF(F52&gt;=0,100,IF(F52&gt;=-0.02,50,0)))</f>
        <v>100</v>
      </c>
      <c r="M52" s="55" t="n">
        <f aca="false">IF(COUNT(G52)=0,50,IF(G52&gt;-0.06,100,IF(G52&gt;-0.15,50,0)))</f>
        <v>100</v>
      </c>
      <c r="N52" s="55" t="n">
        <f aca="false">IF(COUNT(H52)=0,50,IF(H52&gt;=0.6,100,IF(H52&gt;=0.4,50,0)))</f>
        <v>100</v>
      </c>
      <c r="O52" s="55" t="n">
        <f aca="false">IF(COUNT(I52)=0,50,IF(J52="proxy_vix",50,IF(I52&lt;350,100,IF(I52&lt;=450,50,0))))</f>
        <v>0</v>
      </c>
      <c r="P52" s="55" t="n">
        <f aca="false">IF(COUNT(K52)=0,50,IF(K52&lt;20,100,IF(K52&lt;=25,50,0)))</f>
        <v>100</v>
      </c>
      <c r="Q52" s="54"/>
      <c r="R52" s="47"/>
      <c r="S52" s="51" t="n">
        <f aca="false">$E52/$E51-1</f>
        <v>0.00491440549668099</v>
      </c>
      <c r="T52" s="56" t="n">
        <f aca="false">$K52/$K51-1</f>
        <v>0.0162464985994397</v>
      </c>
      <c r="V52" s="57"/>
      <c r="W52" s="57"/>
      <c r="Y52" s="1" t="str">
        <f aca="false">IF(AX52&gt;=70,"EASY",IF(AX52&gt;40,"UNCERTAIN","HARD"))</f>
        <v>UNCERTAIN</v>
      </c>
      <c r="AA52" s="58" t="str">
        <f aca="false">IF($A52&lt;200,"",AVERAGE($E5:$E52)/AVERAGE($E5:$E52)-1)</f>
        <v/>
      </c>
      <c r="AB52" s="59" t="n">
        <f aca="false">LOOKUP($B52,07_L1政策步階!$A$4:$A$14,07_L1政策步階!$C$4:$C$14)</f>
        <v>0</v>
      </c>
      <c r="AC52" s="57"/>
      <c r="AD52" s="57"/>
      <c r="AE52" s="57"/>
      <c r="AF52" s="57"/>
      <c r="AG52" s="57"/>
      <c r="AH52" s="57"/>
      <c r="AI52" s="57"/>
      <c r="AJ52" s="57"/>
      <c r="AK52" s="57"/>
      <c r="AL52" s="0" t="str">
        <f aca="false">IF(ISNUMBER($AA52),IF($AA52&gt;=0.005,100,IF($AA52&gt;=-0.015,50,0)),"")</f>
        <v/>
      </c>
      <c r="AM52" s="59" t="n">
        <f aca="false">IF(ISNUMBER($AB52),IF($AB52=1,100,IF($AB52=0,50,0)),"")</f>
        <v>50</v>
      </c>
      <c r="AN52" s="0" t="str">
        <f aca="false">IF(ISNUMBER($AC52),IF($AC52&gt;=0.001,100,IF($AC52&gt;=-0.003,50,0)),"")</f>
        <v/>
      </c>
      <c r="AO52" s="0" t="str">
        <f aca="false">IF(ISNUMBER($AD52),IF($AD52&gt;=0.04,100,IF($AD52&gt;=0,50,0)),"")</f>
        <v/>
      </c>
      <c r="AP52" s="0" t="str">
        <f aca="false">IF(ISNUMBER($AE52),IF($AE52&gt;=25,100,IF($AE52&gt;=-75,50,0)),"")</f>
        <v/>
      </c>
      <c r="AQ52" s="0" t="str">
        <f aca="false">IF(ISNUMBER($AF52),IF($AF52&gt;0,100,IF($AF52&gt;=-50,50,0)),"")</f>
        <v/>
      </c>
      <c r="AR52" s="0" t="str">
        <f aca="false">IF(ISNUMBER($AG52),IF($AG52=1,100,IF($AG52=0,50,0)),"")</f>
        <v/>
      </c>
      <c r="AS52" s="0" t="str">
        <f aca="false">IF(ISNUMBER($AH52),IF($AH52&lt;0,100,IF($AH52&lt;=20,50,0)),"")</f>
        <v/>
      </c>
      <c r="AT52" s="0" t="str">
        <f aca="false">IF(ISNUMBER($AI52),IF($AI52&lt;0.95,100,IF($AI52&lt;=1,50,0)),"")</f>
        <v/>
      </c>
      <c r="AU52" s="0" t="str">
        <f aca="false">IF(ISNUMBER($AJ52),IF($AJ52&lt;30,0,IF($AJ52&lt;40,50,IF($AJ52&lt;=90,100,50))),"")</f>
        <v/>
      </c>
      <c r="AV52" s="0" t="str">
        <f aca="false">IF(ISNUMBER($AK52),IF($AK52&gt;-0.2,100,IF($AK52&gt;=-0.4,50,0)),"")</f>
        <v/>
      </c>
      <c r="AW52" s="59" t="n">
        <f aca="false">01_指標庫!$H$4*ISNUMBER($F52)+01_指標庫!$H$5*ISNUMBER($AA52)+01_指標庫!$H$6*ISNUMBER($G52)+01_指標庫!$H$7*ISNUMBER($H52)+01_指標庫!$H$8*ISNUMBER($AF52)+01_指標庫!$H$9*ISNUMBER($AG52)+01_指標庫!$H$10*ISNUMBER($AB52)+01_指標庫!$H$11*ISNUMBER($AC52)+01_指標庫!$H$12*ISNUMBER($AD52)+01_指標庫!$H$13*ISNUMBER($AE52)+01_指標庫!$H$14*ISNUMBER($I52)+01_指標庫!$H$15*ISNUMBER($AH52)+01_指標庫!$H$16*ISNUMBER($K52)+01_指標庫!$H$17*ISNUMBER($AI52)+01_指標庫!$H$18*ISNUMBER($AJ52)+01_指標庫!$H$19*ISNUMBER($AK52)+01_指標庫!$H$20*ISNUMBER($BB52)+01_指標庫!$H$21*ISNUMBER($BC52)</f>
        <v>49</v>
      </c>
      <c r="AX52" s="59" t="n">
        <f aca="false">IF(AW52=0,50,ROUND((01_指標庫!$H$4*IF(ISNUMBER($F52),L52,0)+01_指標庫!$H$5*IF(ISNUMBER($AA52),AL52,0)+01_指標庫!$H$6*IF(ISNUMBER($G52),M52,0)+01_指標庫!$H$7*IF(ISNUMBER($H52),N52,0)+01_指標庫!$H$8*IF(ISNUMBER($AF52),AQ52,0)+01_指標庫!$H$9*IF(ISNUMBER($AG52),AR52,0)+01_指標庫!$H$10*IF(ISNUMBER($AB52),AM52,0)+01_指標庫!$H$11*IF(ISNUMBER($AC52),AN52,0)+01_指標庫!$H$12*IF(ISNUMBER($AD52),AO52,0)+01_指標庫!$H$13*IF(ISNUMBER($AE52),AP52,0)+01_指標庫!$H$14*IF(ISNUMBER($I52),O52,0)+01_指標庫!$H$15*IF(ISNUMBER($AH52),AS52,0)+01_指標庫!$H$16*IF(ISNUMBER($K52),P52,0)+01_指標庫!$H$17*IF(ISNUMBER($AI52),AT52,0)+01_指標庫!$H$18*IF(ISNUMBER($AJ52),AU52,0)+01_指標庫!$H$19*IF(ISNUMBER($AK52),AV52,0)+01_指標庫!$H$20*IF(ISNUMBER($BB52),BB52,0)+01_指標庫!$H$21*IF(ISNUMBER($BC52),BC52,0))/AW52,1))</f>
        <v>66.3</v>
      </c>
      <c r="AY52" s="60"/>
      <c r="AZ52" s="60"/>
      <c r="BA52" s="58" t="n">
        <f aca="false">AVERAGE($E48:$E52)/AVERAGE($E43:$E52)-1</f>
        <v>-0.00620100473036112</v>
      </c>
      <c r="BB52" s="59" t="n">
        <f aca="false">IF(ISNUMBER($BA52),IF(OR($S52&lt;=-0.03,$BA52&lt;-0.003),0,IF(OR($S52&lt;=-0.02,$BA52&lt;0.01),50,100)),"")</f>
        <v>0</v>
      </c>
      <c r="BC52" s="0" t="str">
        <f aca="false">IF(OR(COUNT($AZ52)=0,COUNT($AZ51)=0),"",IF(OR($AY52/$AZ51-1&lt;=-0.03,$AZ52/$AZ51-1&lt;=-0.045,IF(COUNT($AZ43:$AZ52)=10,AVERAGE($AZ48:$AZ52)/AVERAGE($AZ43:$AZ52)-1&lt;-0.01,FALSE())),0,IF(OR($AZ52/$AZ51-1&lt;=-0.02,IF(COUNT($AZ43:$AZ52)=10,AVERAGE($AZ48:$AZ52)/AVERAGE($AZ43:$AZ52)-1&lt;0.005,FALSE())),50,100)))</f>
        <v/>
      </c>
    </row>
    <row r="53" customFormat="false" ht="15" hidden="false" customHeight="true" outlineLevel="0" collapsed="false">
      <c r="A53" s="47" t="n">
        <v>49</v>
      </c>
      <c r="B53" s="48" t="n">
        <v>42628</v>
      </c>
      <c r="C53" s="47" t="n">
        <v>2016</v>
      </c>
      <c r="D53" s="49" t="s">
        <v>239</v>
      </c>
      <c r="E53" s="50" t="n">
        <v>4819.9</v>
      </c>
      <c r="F53" s="51" t="n">
        <v>0.077043</v>
      </c>
      <c r="G53" s="51" t="n">
        <v>-0.002475</v>
      </c>
      <c r="H53" s="52" t="n">
        <v>0.8571</v>
      </c>
      <c r="I53" s="53" t="n">
        <v>526</v>
      </c>
      <c r="J53" s="47" t="s">
        <v>235</v>
      </c>
      <c r="K53" s="54" t="n">
        <v>16.3</v>
      </c>
      <c r="L53" s="55" t="n">
        <f aca="false">IF(COUNT(F53)=0,50,IF(F53&gt;=0,100,IF(F53&gt;=-0.02,50,0)))</f>
        <v>100</v>
      </c>
      <c r="M53" s="55" t="n">
        <f aca="false">IF(COUNT(G53)=0,50,IF(G53&gt;-0.06,100,IF(G53&gt;-0.15,50,0)))</f>
        <v>100</v>
      </c>
      <c r="N53" s="55" t="n">
        <f aca="false">IF(COUNT(H53)=0,50,IF(H53&gt;=0.6,100,IF(H53&gt;=0.4,50,0)))</f>
        <v>100</v>
      </c>
      <c r="O53" s="55" t="n">
        <f aca="false">IF(COUNT(I53)=0,50,IF(J53="proxy_vix",50,IF(I53&lt;350,100,IF(I53&lt;=450,50,0))))</f>
        <v>0</v>
      </c>
      <c r="P53" s="55" t="n">
        <f aca="false">IF(COUNT(K53)=0,50,IF(K53&lt;20,100,IF(K53&lt;=25,50,0)))</f>
        <v>100</v>
      </c>
      <c r="Q53" s="54"/>
      <c r="R53" s="47"/>
      <c r="S53" s="51" t="n">
        <f aca="false">$E53/$E52-1</f>
        <v>0.0155581682490316</v>
      </c>
      <c r="T53" s="56" t="n">
        <f aca="false">$K53/$K52-1</f>
        <v>-0.101433296582139</v>
      </c>
      <c r="V53" s="57"/>
      <c r="W53" s="57"/>
      <c r="Y53" s="1" t="str">
        <f aca="false">IF(AX53&gt;=70,"EASY",IF(AX53&gt;40,"UNCERTAIN","HARD"))</f>
        <v>UNCERTAIN</v>
      </c>
      <c r="AA53" s="58" t="str">
        <f aca="false">IF($A53&lt;200,"",AVERAGE($E5:$E53)/AVERAGE($E5:$E53)-1)</f>
        <v/>
      </c>
      <c r="AB53" s="59" t="n">
        <f aca="false">LOOKUP($B53,07_L1政策步階!$A$4:$A$14,07_L1政策步階!$C$4:$C$14)</f>
        <v>0</v>
      </c>
      <c r="AC53" s="57"/>
      <c r="AD53" s="57"/>
      <c r="AE53" s="57"/>
      <c r="AF53" s="57"/>
      <c r="AG53" s="57"/>
      <c r="AH53" s="57"/>
      <c r="AI53" s="57"/>
      <c r="AJ53" s="57"/>
      <c r="AK53" s="57"/>
      <c r="AL53" s="0" t="str">
        <f aca="false">IF(ISNUMBER($AA53),IF($AA53&gt;=0.005,100,IF($AA53&gt;=-0.015,50,0)),"")</f>
        <v/>
      </c>
      <c r="AM53" s="59" t="n">
        <f aca="false">IF(ISNUMBER($AB53),IF($AB53=1,100,IF($AB53=0,50,0)),"")</f>
        <v>50</v>
      </c>
      <c r="AN53" s="0" t="str">
        <f aca="false">IF(ISNUMBER($AC53),IF($AC53&gt;=0.001,100,IF($AC53&gt;=-0.003,50,0)),"")</f>
        <v/>
      </c>
      <c r="AO53" s="0" t="str">
        <f aca="false">IF(ISNUMBER($AD53),IF($AD53&gt;=0.04,100,IF($AD53&gt;=0,50,0)),"")</f>
        <v/>
      </c>
      <c r="AP53" s="0" t="str">
        <f aca="false">IF(ISNUMBER($AE53),IF($AE53&gt;=25,100,IF($AE53&gt;=-75,50,0)),"")</f>
        <v/>
      </c>
      <c r="AQ53" s="0" t="str">
        <f aca="false">IF(ISNUMBER($AF53),IF($AF53&gt;0,100,IF($AF53&gt;=-50,50,0)),"")</f>
        <v/>
      </c>
      <c r="AR53" s="0" t="str">
        <f aca="false">IF(ISNUMBER($AG53),IF($AG53=1,100,IF($AG53=0,50,0)),"")</f>
        <v/>
      </c>
      <c r="AS53" s="0" t="str">
        <f aca="false">IF(ISNUMBER($AH53),IF($AH53&lt;0,100,IF($AH53&lt;=20,50,0)),"")</f>
        <v/>
      </c>
      <c r="AT53" s="0" t="str">
        <f aca="false">IF(ISNUMBER($AI53),IF($AI53&lt;0.95,100,IF($AI53&lt;=1,50,0)),"")</f>
        <v/>
      </c>
      <c r="AU53" s="0" t="str">
        <f aca="false">IF(ISNUMBER($AJ53),IF($AJ53&lt;30,0,IF($AJ53&lt;40,50,IF($AJ53&lt;=90,100,50))),"")</f>
        <v/>
      </c>
      <c r="AV53" s="0" t="str">
        <f aca="false">IF(ISNUMBER($AK53),IF($AK53&gt;-0.2,100,IF($AK53&gt;=-0.4,50,0)),"")</f>
        <v/>
      </c>
      <c r="AW53" s="59" t="n">
        <f aca="false">01_指標庫!$H$4*ISNUMBER($F53)+01_指標庫!$H$5*ISNUMBER($AA53)+01_指標庫!$H$6*ISNUMBER($G53)+01_指標庫!$H$7*ISNUMBER($H53)+01_指標庫!$H$8*ISNUMBER($AF53)+01_指標庫!$H$9*ISNUMBER($AG53)+01_指標庫!$H$10*ISNUMBER($AB53)+01_指標庫!$H$11*ISNUMBER($AC53)+01_指標庫!$H$12*ISNUMBER($AD53)+01_指標庫!$H$13*ISNUMBER($AE53)+01_指標庫!$H$14*ISNUMBER($I53)+01_指標庫!$H$15*ISNUMBER($AH53)+01_指標庫!$H$16*ISNUMBER($K53)+01_指標庫!$H$17*ISNUMBER($AI53)+01_指標庫!$H$18*ISNUMBER($AJ53)+01_指標庫!$H$19*ISNUMBER($AK53)+01_指標庫!$H$20*ISNUMBER($BB53)+01_指標庫!$H$21*ISNUMBER($BC53)</f>
        <v>49</v>
      </c>
      <c r="AX53" s="59" t="n">
        <f aca="false">IF(AW53=0,50,ROUND((01_指標庫!$H$4*IF(ISNUMBER($F53),L53,0)+01_指標庫!$H$5*IF(ISNUMBER($AA53),AL53,0)+01_指標庫!$H$6*IF(ISNUMBER($G53),M53,0)+01_指標庫!$H$7*IF(ISNUMBER($H53),N53,0)+01_指標庫!$H$8*IF(ISNUMBER($AF53),AQ53,0)+01_指標庫!$H$9*IF(ISNUMBER($AG53),AR53,0)+01_指標庫!$H$10*IF(ISNUMBER($AB53),AM53,0)+01_指標庫!$H$11*IF(ISNUMBER($AC53),AN53,0)+01_指標庫!$H$12*IF(ISNUMBER($AD53),AO53,0)+01_指標庫!$H$13*IF(ISNUMBER($AE53),AP53,0)+01_指標庫!$H$14*IF(ISNUMBER($I53),O53,0)+01_指標庫!$H$15*IF(ISNUMBER($AH53),AS53,0)+01_指標庫!$H$16*IF(ISNUMBER($K53),P53,0)+01_指標庫!$H$17*IF(ISNUMBER($AI53),AT53,0)+01_指標庫!$H$18*IF(ISNUMBER($AJ53),AU53,0)+01_指標庫!$H$19*IF(ISNUMBER($AK53),AV53,0)+01_指標庫!$H$20*IF(ISNUMBER($BB53),BB53,0)+01_指標庫!$H$21*IF(ISNUMBER($BC53),BC53,0))/AW53,1))</f>
        <v>66.3</v>
      </c>
      <c r="AY53" s="60"/>
      <c r="AZ53" s="60"/>
      <c r="BA53" s="58" t="n">
        <f aca="false">AVERAGE($E49:$E53)/AVERAGE($E44:$E53)-1</f>
        <v>-0.00655148635342451</v>
      </c>
      <c r="BB53" s="59" t="n">
        <f aca="false">IF(ISNUMBER($BA53),IF(OR($S53&lt;=-0.03,$BA53&lt;-0.003),0,IF(OR($S53&lt;=-0.02,$BA53&lt;0.01),50,100)),"")</f>
        <v>0</v>
      </c>
      <c r="BC53" s="0" t="str">
        <f aca="false">IF(OR(COUNT($AZ53)=0,COUNT($AZ52)=0),"",IF(OR($AY53/$AZ52-1&lt;=-0.03,$AZ53/$AZ52-1&lt;=-0.045,IF(COUNT($AZ44:$AZ53)=10,AVERAGE($AZ49:$AZ53)/AVERAGE($AZ44:$AZ53)-1&lt;-0.01,FALSE())),0,IF(OR($AZ53/$AZ52-1&lt;=-0.02,IF(COUNT($AZ44:$AZ53)=10,AVERAGE($AZ49:$AZ53)/AVERAGE($AZ44:$AZ53)-1&lt;0.005,FALSE())),50,100)))</f>
        <v/>
      </c>
    </row>
    <row r="54" customFormat="false" ht="15" hidden="false" customHeight="true" outlineLevel="0" collapsed="false">
      <c r="A54" s="47" t="n">
        <v>50</v>
      </c>
      <c r="B54" s="48" t="n">
        <v>42629</v>
      </c>
      <c r="C54" s="47" t="n">
        <v>2016</v>
      </c>
      <c r="D54" s="49" t="s">
        <v>234</v>
      </c>
      <c r="E54" s="50" t="n">
        <v>4818.05</v>
      </c>
      <c r="F54" s="51" t="n">
        <v>0.076507</v>
      </c>
      <c r="G54" s="51" t="n">
        <v>-0.002858</v>
      </c>
      <c r="H54" s="52" t="n">
        <v>0.8776</v>
      </c>
      <c r="I54" s="53" t="n">
        <v>527</v>
      </c>
      <c r="J54" s="47" t="s">
        <v>235</v>
      </c>
      <c r="K54" s="54" t="n">
        <v>15.37</v>
      </c>
      <c r="L54" s="55" t="n">
        <f aca="false">IF(COUNT(F54)=0,50,IF(F54&gt;=0,100,IF(F54&gt;=-0.02,50,0)))</f>
        <v>100</v>
      </c>
      <c r="M54" s="55" t="n">
        <f aca="false">IF(COUNT(G54)=0,50,IF(G54&gt;-0.06,100,IF(G54&gt;-0.15,50,0)))</f>
        <v>100</v>
      </c>
      <c r="N54" s="55" t="n">
        <f aca="false">IF(COUNT(H54)=0,50,IF(H54&gt;=0.6,100,IF(H54&gt;=0.4,50,0)))</f>
        <v>100</v>
      </c>
      <c r="O54" s="55" t="n">
        <f aca="false">IF(COUNT(I54)=0,50,IF(J54="proxy_vix",50,IF(I54&lt;350,100,IF(I54&lt;=450,50,0))))</f>
        <v>0</v>
      </c>
      <c r="P54" s="55" t="n">
        <f aca="false">IF(COUNT(K54)=0,50,IF(K54&lt;20,100,IF(K54&lt;=25,50,0)))</f>
        <v>100</v>
      </c>
      <c r="Q54" s="54"/>
      <c r="R54" s="47"/>
      <c r="S54" s="51" t="n">
        <f aca="false">$E54/$E53-1</f>
        <v>-0.000383825390568138</v>
      </c>
      <c r="T54" s="56" t="n">
        <f aca="false">$K54/$K53-1</f>
        <v>-0.0570552147239265</v>
      </c>
      <c r="V54" s="57"/>
      <c r="W54" s="57"/>
      <c r="Y54" s="1" t="str">
        <f aca="false">IF(AX54&gt;=70,"EASY",IF(AX54&gt;40,"UNCERTAIN","HARD"))</f>
        <v>EASY</v>
      </c>
      <c r="AA54" s="58" t="str">
        <f aca="false">IF($A54&lt;200,"",AVERAGE($E5:$E54)/AVERAGE($E5:$E54)-1)</f>
        <v/>
      </c>
      <c r="AB54" s="59" t="n">
        <f aca="false">LOOKUP($B54,07_L1政策步階!$A$4:$A$14,07_L1政策步階!$C$4:$C$14)</f>
        <v>0</v>
      </c>
      <c r="AC54" s="57"/>
      <c r="AD54" s="57"/>
      <c r="AE54" s="57"/>
      <c r="AF54" s="57"/>
      <c r="AG54" s="57"/>
      <c r="AH54" s="57"/>
      <c r="AI54" s="57"/>
      <c r="AJ54" s="57"/>
      <c r="AK54" s="57"/>
      <c r="AL54" s="0" t="str">
        <f aca="false">IF(ISNUMBER($AA54),IF($AA54&gt;=0.005,100,IF($AA54&gt;=-0.015,50,0)),"")</f>
        <v/>
      </c>
      <c r="AM54" s="59" t="n">
        <f aca="false">IF(ISNUMBER($AB54),IF($AB54=1,100,IF($AB54=0,50,0)),"")</f>
        <v>50</v>
      </c>
      <c r="AN54" s="0" t="str">
        <f aca="false">IF(ISNUMBER($AC54),IF($AC54&gt;=0.001,100,IF($AC54&gt;=-0.003,50,0)),"")</f>
        <v/>
      </c>
      <c r="AO54" s="0" t="str">
        <f aca="false">IF(ISNUMBER($AD54),IF($AD54&gt;=0.04,100,IF($AD54&gt;=0,50,0)),"")</f>
        <v/>
      </c>
      <c r="AP54" s="0" t="str">
        <f aca="false">IF(ISNUMBER($AE54),IF($AE54&gt;=25,100,IF($AE54&gt;=-75,50,0)),"")</f>
        <v/>
      </c>
      <c r="AQ54" s="0" t="str">
        <f aca="false">IF(ISNUMBER($AF54),IF($AF54&gt;0,100,IF($AF54&gt;=-50,50,0)),"")</f>
        <v/>
      </c>
      <c r="AR54" s="0" t="str">
        <f aca="false">IF(ISNUMBER($AG54),IF($AG54=1,100,IF($AG54=0,50,0)),"")</f>
        <v/>
      </c>
      <c r="AS54" s="0" t="str">
        <f aca="false">IF(ISNUMBER($AH54),IF($AH54&lt;0,100,IF($AH54&lt;=20,50,0)),"")</f>
        <v/>
      </c>
      <c r="AT54" s="0" t="str">
        <f aca="false">IF(ISNUMBER($AI54),IF($AI54&lt;0.95,100,IF($AI54&lt;=1,50,0)),"")</f>
        <v/>
      </c>
      <c r="AU54" s="0" t="str">
        <f aca="false">IF(ISNUMBER($AJ54),IF($AJ54&lt;30,0,IF($AJ54&lt;40,50,IF($AJ54&lt;=90,100,50))),"")</f>
        <v/>
      </c>
      <c r="AV54" s="0" t="str">
        <f aca="false">IF(ISNUMBER($AK54),IF($AK54&gt;-0.2,100,IF($AK54&gt;=-0.4,50,0)),"")</f>
        <v/>
      </c>
      <c r="AW54" s="59" t="n">
        <f aca="false">01_指標庫!$H$4*ISNUMBER($F54)+01_指標庫!$H$5*ISNUMBER($AA54)+01_指標庫!$H$6*ISNUMBER($G54)+01_指標庫!$H$7*ISNUMBER($H54)+01_指標庫!$H$8*ISNUMBER($AF54)+01_指標庫!$H$9*ISNUMBER($AG54)+01_指標庫!$H$10*ISNUMBER($AB54)+01_指標庫!$H$11*ISNUMBER($AC54)+01_指標庫!$H$12*ISNUMBER($AD54)+01_指標庫!$H$13*ISNUMBER($AE54)+01_指標庫!$H$14*ISNUMBER($I54)+01_指標庫!$H$15*ISNUMBER($AH54)+01_指標庫!$H$16*ISNUMBER($K54)+01_指標庫!$H$17*ISNUMBER($AI54)+01_指標庫!$H$18*ISNUMBER($AJ54)+01_指標庫!$H$19*ISNUMBER($AK54)+01_指標庫!$H$20*ISNUMBER($BB54)+01_指標庫!$H$21*ISNUMBER($BC54)</f>
        <v>49</v>
      </c>
      <c r="AX54" s="59" t="n">
        <f aca="false">IF(AW54=0,50,ROUND((01_指標庫!$H$4*IF(ISNUMBER($F54),L54,0)+01_指標庫!$H$5*IF(ISNUMBER($AA54),AL54,0)+01_指標庫!$H$6*IF(ISNUMBER($G54),M54,0)+01_指標庫!$H$7*IF(ISNUMBER($H54),N54,0)+01_指標庫!$H$8*IF(ISNUMBER($AF54),AQ54,0)+01_指標庫!$H$9*IF(ISNUMBER($AG54),AR54,0)+01_指標庫!$H$10*IF(ISNUMBER($AB54),AM54,0)+01_指標庫!$H$11*IF(ISNUMBER($AC54),AN54,0)+01_指標庫!$H$12*IF(ISNUMBER($AD54),AO54,0)+01_指標庫!$H$13*IF(ISNUMBER($AE54),AP54,0)+01_指標庫!$H$14*IF(ISNUMBER($I54),O54,0)+01_指標庫!$H$15*IF(ISNUMBER($AH54),AS54,0)+01_指標庫!$H$16*IF(ISNUMBER($K54),P54,0)+01_指標庫!$H$17*IF(ISNUMBER($AI54),AT54,0)+01_指標庫!$H$18*IF(ISNUMBER($AJ54),AU54,0)+01_指標庫!$H$19*IF(ISNUMBER($AK54),AV54,0)+01_指標庫!$H$20*IF(ISNUMBER($BB54),BB54,0)+01_指標庫!$H$21*IF(ISNUMBER($BC54),BC54,0))/AW54,1))</f>
        <v>72.4</v>
      </c>
      <c r="AY54" s="60"/>
      <c r="AZ54" s="60"/>
      <c r="BA54" s="58" t="n">
        <f aca="false">AVERAGE($E50:$E54)/AVERAGE($E45:$E54)-1</f>
        <v>-0.00155048940589519</v>
      </c>
      <c r="BB54" s="59" t="n">
        <f aca="false">IF(ISNUMBER($BA54),IF(OR($S54&lt;=-0.03,$BA54&lt;-0.003),0,IF(OR($S54&lt;=-0.02,$BA54&lt;0.01),50,100)),"")</f>
        <v>50</v>
      </c>
      <c r="BC54" s="0" t="str">
        <f aca="false">IF(OR(COUNT($AZ54)=0,COUNT($AZ53)=0),"",IF(OR($AY54/$AZ53-1&lt;=-0.03,$AZ54/$AZ53-1&lt;=-0.045,IF(COUNT($AZ45:$AZ54)=10,AVERAGE($AZ50:$AZ54)/AVERAGE($AZ45:$AZ54)-1&lt;-0.01,FALSE())),0,IF(OR($AZ54/$AZ53-1&lt;=-0.02,IF(COUNT($AZ45:$AZ54)=10,AVERAGE($AZ50:$AZ54)/AVERAGE($AZ45:$AZ54)-1&lt;0.005,FALSE())),50,100)))</f>
        <v/>
      </c>
    </row>
    <row r="55" customFormat="false" ht="15" hidden="false" customHeight="true" outlineLevel="0" collapsed="false">
      <c r="A55" s="47" t="n">
        <v>51</v>
      </c>
      <c r="B55" s="48" t="n">
        <v>42632</v>
      </c>
      <c r="C55" s="47" t="n">
        <v>2016</v>
      </c>
      <c r="D55" s="49" t="s">
        <v>236</v>
      </c>
      <c r="E55" s="50" t="n">
        <v>4796.07</v>
      </c>
      <c r="F55" s="51" t="n">
        <v>0.071464</v>
      </c>
      <c r="G55" s="51" t="n">
        <v>-0.007407</v>
      </c>
      <c r="H55" s="52" t="n">
        <v>0.8571</v>
      </c>
      <c r="I55" s="53" t="n">
        <v>525</v>
      </c>
      <c r="J55" s="47" t="s">
        <v>235</v>
      </c>
      <c r="K55" s="54" t="n">
        <v>15.53</v>
      </c>
      <c r="L55" s="55" t="n">
        <f aca="false">IF(COUNT(F55)=0,50,IF(F55&gt;=0,100,IF(F55&gt;=-0.02,50,0)))</f>
        <v>100</v>
      </c>
      <c r="M55" s="55" t="n">
        <f aca="false">IF(COUNT(G55)=0,50,IF(G55&gt;-0.06,100,IF(G55&gt;-0.15,50,0)))</f>
        <v>100</v>
      </c>
      <c r="N55" s="55" t="n">
        <f aca="false">IF(COUNT(H55)=0,50,IF(H55&gt;=0.6,100,IF(H55&gt;=0.4,50,0)))</f>
        <v>100</v>
      </c>
      <c r="O55" s="55" t="n">
        <f aca="false">IF(COUNT(I55)=0,50,IF(J55="proxy_vix",50,IF(I55&lt;350,100,IF(I55&lt;=450,50,0))))</f>
        <v>0</v>
      </c>
      <c r="P55" s="55" t="n">
        <f aca="false">IF(COUNT(K55)=0,50,IF(K55&lt;20,100,IF(K55&lt;=25,50,0)))</f>
        <v>100</v>
      </c>
      <c r="Q55" s="54"/>
      <c r="R55" s="47"/>
      <c r="S55" s="51" t="n">
        <f aca="false">$E55/$E54-1</f>
        <v>-0.00456201160220426</v>
      </c>
      <c r="T55" s="56" t="n">
        <f aca="false">$K55/$K54-1</f>
        <v>0.0104098893949252</v>
      </c>
      <c r="V55" s="57"/>
      <c r="W55" s="57"/>
      <c r="Y55" s="1" t="str">
        <f aca="false">IF(AX55&gt;=70,"EASY",IF(AX55&gt;40,"UNCERTAIN","HARD"))</f>
        <v>EASY</v>
      </c>
      <c r="AA55" s="58" t="str">
        <f aca="false">IF($A55&lt;200,"",AVERAGE($E6:$E55)/AVERAGE($E5:$E55)-1)</f>
        <v/>
      </c>
      <c r="AB55" s="59" t="n">
        <f aca="false">LOOKUP($B55,07_L1政策步階!$A$4:$A$14,07_L1政策步階!$C$4:$C$14)</f>
        <v>0</v>
      </c>
      <c r="AC55" s="57"/>
      <c r="AD55" s="57"/>
      <c r="AE55" s="57"/>
      <c r="AF55" s="57"/>
      <c r="AG55" s="57"/>
      <c r="AH55" s="57"/>
      <c r="AI55" s="57"/>
      <c r="AJ55" s="57"/>
      <c r="AK55" s="57"/>
      <c r="AL55" s="0" t="str">
        <f aca="false">IF(ISNUMBER($AA55),IF($AA55&gt;=0.005,100,IF($AA55&gt;=-0.015,50,0)),"")</f>
        <v/>
      </c>
      <c r="AM55" s="59" t="n">
        <f aca="false">IF(ISNUMBER($AB55),IF($AB55=1,100,IF($AB55=0,50,0)),"")</f>
        <v>50</v>
      </c>
      <c r="AN55" s="0" t="str">
        <f aca="false">IF(ISNUMBER($AC55),IF($AC55&gt;=0.001,100,IF($AC55&gt;=-0.003,50,0)),"")</f>
        <v/>
      </c>
      <c r="AO55" s="0" t="str">
        <f aca="false">IF(ISNUMBER($AD55),IF($AD55&gt;=0.04,100,IF($AD55&gt;=0,50,0)),"")</f>
        <v/>
      </c>
      <c r="AP55" s="0" t="str">
        <f aca="false">IF(ISNUMBER($AE55),IF($AE55&gt;=25,100,IF($AE55&gt;=-75,50,0)),"")</f>
        <v/>
      </c>
      <c r="AQ55" s="0" t="str">
        <f aca="false">IF(ISNUMBER($AF55),IF($AF55&gt;0,100,IF($AF55&gt;=-50,50,0)),"")</f>
        <v/>
      </c>
      <c r="AR55" s="0" t="str">
        <f aca="false">IF(ISNUMBER($AG55),IF($AG55=1,100,IF($AG55=0,50,0)),"")</f>
        <v/>
      </c>
      <c r="AS55" s="0" t="str">
        <f aca="false">IF(ISNUMBER($AH55),IF($AH55&lt;0,100,IF($AH55&lt;=20,50,0)),"")</f>
        <v/>
      </c>
      <c r="AT55" s="0" t="str">
        <f aca="false">IF(ISNUMBER($AI55),IF($AI55&lt;0.95,100,IF($AI55&lt;=1,50,0)),"")</f>
        <v/>
      </c>
      <c r="AU55" s="0" t="str">
        <f aca="false">IF(ISNUMBER($AJ55),IF($AJ55&lt;30,0,IF($AJ55&lt;40,50,IF($AJ55&lt;=90,100,50))),"")</f>
        <v/>
      </c>
      <c r="AV55" s="0" t="str">
        <f aca="false">IF(ISNUMBER($AK55),IF($AK55&gt;-0.2,100,IF($AK55&gt;=-0.4,50,0)),"")</f>
        <v/>
      </c>
      <c r="AW55" s="59" t="n">
        <f aca="false">01_指標庫!$H$4*ISNUMBER($F55)+01_指標庫!$H$5*ISNUMBER($AA55)+01_指標庫!$H$6*ISNUMBER($G55)+01_指標庫!$H$7*ISNUMBER($H55)+01_指標庫!$H$8*ISNUMBER($AF55)+01_指標庫!$H$9*ISNUMBER($AG55)+01_指標庫!$H$10*ISNUMBER($AB55)+01_指標庫!$H$11*ISNUMBER($AC55)+01_指標庫!$H$12*ISNUMBER($AD55)+01_指標庫!$H$13*ISNUMBER($AE55)+01_指標庫!$H$14*ISNUMBER($I55)+01_指標庫!$H$15*ISNUMBER($AH55)+01_指標庫!$H$16*ISNUMBER($K55)+01_指標庫!$H$17*ISNUMBER($AI55)+01_指標庫!$H$18*ISNUMBER($AJ55)+01_指標庫!$H$19*ISNUMBER($AK55)+01_指標庫!$H$20*ISNUMBER($BB55)+01_指標庫!$H$21*ISNUMBER($BC55)</f>
        <v>49</v>
      </c>
      <c r="AX55" s="59" t="n">
        <f aca="false">IF(AW55=0,50,ROUND((01_指標庫!$H$4*IF(ISNUMBER($F55),L55,0)+01_指標庫!$H$5*IF(ISNUMBER($AA55),AL55,0)+01_指標庫!$H$6*IF(ISNUMBER($G55),M55,0)+01_指標庫!$H$7*IF(ISNUMBER($H55),N55,0)+01_指標庫!$H$8*IF(ISNUMBER($AF55),AQ55,0)+01_指標庫!$H$9*IF(ISNUMBER($AG55),AR55,0)+01_指標庫!$H$10*IF(ISNUMBER($AB55),AM55,0)+01_指標庫!$H$11*IF(ISNUMBER($AC55),AN55,0)+01_指標庫!$H$12*IF(ISNUMBER($AD55),AO55,0)+01_指標庫!$H$13*IF(ISNUMBER($AE55),AP55,0)+01_指標庫!$H$14*IF(ISNUMBER($I55),O55,0)+01_指標庫!$H$15*IF(ISNUMBER($AH55),AS55,0)+01_指標庫!$H$16*IF(ISNUMBER($K55),P55,0)+01_指標庫!$H$17*IF(ISNUMBER($AI55),AT55,0)+01_指標庫!$H$18*IF(ISNUMBER($AJ55),AU55,0)+01_指標庫!$H$19*IF(ISNUMBER($AK55),AV55,0)+01_指標庫!$H$20*IF(ISNUMBER($BB55),BB55,0)+01_指標庫!$H$21*IF(ISNUMBER($BC55),BC55,0))/AW55,1))</f>
        <v>72.4</v>
      </c>
      <c r="AY55" s="60"/>
      <c r="AZ55" s="60"/>
      <c r="BA55" s="58" t="n">
        <f aca="false">AVERAGE($E51:$E55)/AVERAGE($E46:$E55)-1</f>
        <v>-0.000180489219899549</v>
      </c>
      <c r="BB55" s="59" t="n">
        <f aca="false">IF(ISNUMBER($BA55),IF(OR($S55&lt;=-0.03,$BA55&lt;-0.003),0,IF(OR($S55&lt;=-0.02,$BA55&lt;0.01),50,100)),"")</f>
        <v>50</v>
      </c>
      <c r="BC55" s="0" t="str">
        <f aca="false">IF(OR(COUNT($AZ55)=0,COUNT($AZ54)=0),"",IF(OR($AY55/$AZ54-1&lt;=-0.03,$AZ55/$AZ54-1&lt;=-0.045,IF(COUNT($AZ46:$AZ55)=10,AVERAGE($AZ51:$AZ55)/AVERAGE($AZ46:$AZ55)-1&lt;-0.01,FALSE())),0,IF(OR($AZ55/$AZ54-1&lt;=-0.02,IF(COUNT($AZ46:$AZ55)=10,AVERAGE($AZ51:$AZ55)/AVERAGE($AZ46:$AZ55)-1&lt;0.005,FALSE())),50,100)))</f>
        <v/>
      </c>
    </row>
    <row r="56" customFormat="false" ht="15" hidden="false" customHeight="true" outlineLevel="0" collapsed="false">
      <c r="A56" s="47" t="n">
        <v>52</v>
      </c>
      <c r="B56" s="48" t="n">
        <v>42633</v>
      </c>
      <c r="C56" s="47" t="n">
        <v>2016</v>
      </c>
      <c r="D56" s="49" t="s">
        <v>237</v>
      </c>
      <c r="E56" s="50" t="n">
        <v>4805.22</v>
      </c>
      <c r="F56" s="51" t="n">
        <v>0.073271</v>
      </c>
      <c r="G56" s="51" t="n">
        <v>-0.005513</v>
      </c>
      <c r="H56" s="52" t="n">
        <v>0.8367</v>
      </c>
      <c r="I56" s="53" t="n">
        <v>524</v>
      </c>
      <c r="J56" s="47" t="s">
        <v>235</v>
      </c>
      <c r="K56" s="54" t="n">
        <v>15.92</v>
      </c>
      <c r="L56" s="55" t="n">
        <f aca="false">IF(COUNT(F56)=0,50,IF(F56&gt;=0,100,IF(F56&gt;=-0.02,50,0)))</f>
        <v>100</v>
      </c>
      <c r="M56" s="55" t="n">
        <f aca="false">IF(COUNT(G56)=0,50,IF(G56&gt;-0.06,100,IF(G56&gt;-0.15,50,0)))</f>
        <v>100</v>
      </c>
      <c r="N56" s="55" t="n">
        <f aca="false">IF(COUNT(H56)=0,50,IF(H56&gt;=0.6,100,IF(H56&gt;=0.4,50,0)))</f>
        <v>100</v>
      </c>
      <c r="O56" s="55" t="n">
        <f aca="false">IF(COUNT(I56)=0,50,IF(J56="proxy_vix",50,IF(I56&lt;350,100,IF(I56&lt;=450,50,0))))</f>
        <v>0</v>
      </c>
      <c r="P56" s="55" t="n">
        <f aca="false">IF(COUNT(K56)=0,50,IF(K56&lt;20,100,IF(K56&lt;=25,50,0)))</f>
        <v>100</v>
      </c>
      <c r="Q56" s="54"/>
      <c r="R56" s="47"/>
      <c r="S56" s="51" t="n">
        <f aca="false">$E56/$E55-1</f>
        <v>0.00190781202109247</v>
      </c>
      <c r="T56" s="56" t="n">
        <f aca="false">$K56/$K55-1</f>
        <v>0.0251126851255634</v>
      </c>
      <c r="V56" s="57"/>
      <c r="W56" s="57"/>
      <c r="Y56" s="1" t="str">
        <f aca="false">IF(AX56&gt;=70,"EASY",IF(AX56&gt;40,"UNCERTAIN","HARD"))</f>
        <v>EASY</v>
      </c>
      <c r="AA56" s="58" t="str">
        <f aca="false">IF($A56&lt;200,"",AVERAGE($E7:$E56)/AVERAGE($E5:$E56)-1)</f>
        <v/>
      </c>
      <c r="AB56" s="59" t="n">
        <f aca="false">LOOKUP($B56,07_L1政策步階!$A$4:$A$14,07_L1政策步階!$C$4:$C$14)</f>
        <v>0</v>
      </c>
      <c r="AC56" s="57"/>
      <c r="AD56" s="57"/>
      <c r="AE56" s="57"/>
      <c r="AF56" s="57"/>
      <c r="AG56" s="57"/>
      <c r="AH56" s="57"/>
      <c r="AI56" s="57"/>
      <c r="AJ56" s="57"/>
      <c r="AK56" s="57"/>
      <c r="AL56" s="0" t="str">
        <f aca="false">IF(ISNUMBER($AA56),IF($AA56&gt;=0.005,100,IF($AA56&gt;=-0.015,50,0)),"")</f>
        <v/>
      </c>
      <c r="AM56" s="59" t="n">
        <f aca="false">IF(ISNUMBER($AB56),IF($AB56=1,100,IF($AB56=0,50,0)),"")</f>
        <v>50</v>
      </c>
      <c r="AN56" s="0" t="str">
        <f aca="false">IF(ISNUMBER($AC56),IF($AC56&gt;=0.001,100,IF($AC56&gt;=-0.003,50,0)),"")</f>
        <v/>
      </c>
      <c r="AO56" s="0" t="str">
        <f aca="false">IF(ISNUMBER($AD56),IF($AD56&gt;=0.04,100,IF($AD56&gt;=0,50,0)),"")</f>
        <v/>
      </c>
      <c r="AP56" s="0" t="str">
        <f aca="false">IF(ISNUMBER($AE56),IF($AE56&gt;=25,100,IF($AE56&gt;=-75,50,0)),"")</f>
        <v/>
      </c>
      <c r="AQ56" s="0" t="str">
        <f aca="false">IF(ISNUMBER($AF56),IF($AF56&gt;0,100,IF($AF56&gt;=-50,50,0)),"")</f>
        <v/>
      </c>
      <c r="AR56" s="0" t="str">
        <f aca="false">IF(ISNUMBER($AG56),IF($AG56=1,100,IF($AG56=0,50,0)),"")</f>
        <v/>
      </c>
      <c r="AS56" s="0" t="str">
        <f aca="false">IF(ISNUMBER($AH56),IF($AH56&lt;0,100,IF($AH56&lt;=20,50,0)),"")</f>
        <v/>
      </c>
      <c r="AT56" s="0" t="str">
        <f aca="false">IF(ISNUMBER($AI56),IF($AI56&lt;0.95,100,IF($AI56&lt;=1,50,0)),"")</f>
        <v/>
      </c>
      <c r="AU56" s="0" t="str">
        <f aca="false">IF(ISNUMBER($AJ56),IF($AJ56&lt;30,0,IF($AJ56&lt;40,50,IF($AJ56&lt;=90,100,50))),"")</f>
        <v/>
      </c>
      <c r="AV56" s="0" t="str">
        <f aca="false">IF(ISNUMBER($AK56),IF($AK56&gt;-0.2,100,IF($AK56&gt;=-0.4,50,0)),"")</f>
        <v/>
      </c>
      <c r="AW56" s="59" t="n">
        <f aca="false">01_指標庫!$H$4*ISNUMBER($F56)+01_指標庫!$H$5*ISNUMBER($AA56)+01_指標庫!$H$6*ISNUMBER($G56)+01_指標庫!$H$7*ISNUMBER($H56)+01_指標庫!$H$8*ISNUMBER($AF56)+01_指標庫!$H$9*ISNUMBER($AG56)+01_指標庫!$H$10*ISNUMBER($AB56)+01_指標庫!$H$11*ISNUMBER($AC56)+01_指標庫!$H$12*ISNUMBER($AD56)+01_指標庫!$H$13*ISNUMBER($AE56)+01_指標庫!$H$14*ISNUMBER($I56)+01_指標庫!$H$15*ISNUMBER($AH56)+01_指標庫!$H$16*ISNUMBER($K56)+01_指標庫!$H$17*ISNUMBER($AI56)+01_指標庫!$H$18*ISNUMBER($AJ56)+01_指標庫!$H$19*ISNUMBER($AK56)+01_指標庫!$H$20*ISNUMBER($BB56)+01_指標庫!$H$21*ISNUMBER($BC56)</f>
        <v>49</v>
      </c>
      <c r="AX56" s="59" t="n">
        <f aca="false">IF(AW56=0,50,ROUND((01_指標庫!$H$4*IF(ISNUMBER($F56),L56,0)+01_指標庫!$H$5*IF(ISNUMBER($AA56),AL56,0)+01_指標庫!$H$6*IF(ISNUMBER($G56),M56,0)+01_指標庫!$H$7*IF(ISNUMBER($H56),N56,0)+01_指標庫!$H$8*IF(ISNUMBER($AF56),AQ56,0)+01_指標庫!$H$9*IF(ISNUMBER($AG56),AR56,0)+01_指標庫!$H$10*IF(ISNUMBER($AB56),AM56,0)+01_指標庫!$H$11*IF(ISNUMBER($AC56),AN56,0)+01_指標庫!$H$12*IF(ISNUMBER($AD56),AO56,0)+01_指標庫!$H$13*IF(ISNUMBER($AE56),AP56,0)+01_指標庫!$H$14*IF(ISNUMBER($I56),O56,0)+01_指標庫!$H$15*IF(ISNUMBER($AH56),AS56,0)+01_指標庫!$H$16*IF(ISNUMBER($K56),P56,0)+01_指標庫!$H$17*IF(ISNUMBER($AI56),AT56,0)+01_指標庫!$H$18*IF(ISNUMBER($AJ56),AU56,0)+01_指標庫!$H$19*IF(ISNUMBER($AK56),AV56,0)+01_指標庫!$H$20*IF(ISNUMBER($BB56),BB56,0)+01_指標庫!$H$21*IF(ISNUMBER($BC56),BC56,0))/AW56,1))</f>
        <v>72.4</v>
      </c>
      <c r="AY56" s="60"/>
      <c r="AZ56" s="60"/>
      <c r="BA56" s="58" t="n">
        <f aca="false">AVERAGE($E52:$E56)/AVERAGE($E47:$E56)-1</f>
        <v>0.00377483249703903</v>
      </c>
      <c r="BB56" s="59" t="n">
        <f aca="false">IF(ISNUMBER($BA56),IF(OR($S56&lt;=-0.03,$BA56&lt;-0.003),0,IF(OR($S56&lt;=-0.02,$BA56&lt;0.01),50,100)),"")</f>
        <v>50</v>
      </c>
      <c r="BC56" s="0" t="str">
        <f aca="false">IF(OR(COUNT($AZ56)=0,COUNT($AZ55)=0),"",IF(OR($AY56/$AZ55-1&lt;=-0.03,$AZ56/$AZ55-1&lt;=-0.045,IF(COUNT($AZ47:$AZ56)=10,AVERAGE($AZ52:$AZ56)/AVERAGE($AZ47:$AZ56)-1&lt;-0.01,FALSE())),0,IF(OR($AZ56/$AZ55-1&lt;=-0.02,IF(COUNT($AZ47:$AZ56)=10,AVERAGE($AZ52:$AZ56)/AVERAGE($AZ47:$AZ56)-1&lt;0.005,FALSE())),50,100)))</f>
        <v/>
      </c>
    </row>
    <row r="57" customFormat="false" ht="15" hidden="false" customHeight="true" outlineLevel="0" collapsed="false">
      <c r="A57" s="47" t="n">
        <v>53</v>
      </c>
      <c r="B57" s="48" t="n">
        <v>42634</v>
      </c>
      <c r="C57" s="47" t="n">
        <v>2016</v>
      </c>
      <c r="D57" s="49" t="s">
        <v>238</v>
      </c>
      <c r="E57" s="50" t="n">
        <v>4853.75</v>
      </c>
      <c r="F57" s="51" t="n">
        <v>0.083943</v>
      </c>
      <c r="G57" s="51" t="n">
        <v>0</v>
      </c>
      <c r="H57" s="52" t="n">
        <v>0.8571</v>
      </c>
      <c r="I57" s="53" t="n">
        <v>522</v>
      </c>
      <c r="J57" s="47" t="s">
        <v>235</v>
      </c>
      <c r="K57" s="54" t="n">
        <v>13.3</v>
      </c>
      <c r="L57" s="55" t="n">
        <f aca="false">IF(COUNT(F57)=0,50,IF(F57&gt;=0,100,IF(F57&gt;=-0.02,50,0)))</f>
        <v>100</v>
      </c>
      <c r="M57" s="55" t="n">
        <f aca="false">IF(COUNT(G57)=0,50,IF(G57&gt;-0.06,100,IF(G57&gt;-0.15,50,0)))</f>
        <v>100</v>
      </c>
      <c r="N57" s="55" t="n">
        <f aca="false">IF(COUNT(H57)=0,50,IF(H57&gt;=0.6,100,IF(H57&gt;=0.4,50,0)))</f>
        <v>100</v>
      </c>
      <c r="O57" s="55" t="n">
        <f aca="false">IF(COUNT(I57)=0,50,IF(J57="proxy_vix",50,IF(I57&lt;350,100,IF(I57&lt;=450,50,0))))</f>
        <v>0</v>
      </c>
      <c r="P57" s="55" t="n">
        <f aca="false">IF(COUNT(K57)=0,50,IF(K57&lt;20,100,IF(K57&lt;=25,50,0)))</f>
        <v>100</v>
      </c>
      <c r="Q57" s="54"/>
      <c r="R57" s="47"/>
      <c r="S57" s="51" t="n">
        <f aca="false">$E57/$E56-1</f>
        <v>0.0100994335326998</v>
      </c>
      <c r="T57" s="56" t="n">
        <f aca="false">$K57/$K56-1</f>
        <v>-0.164572864321608</v>
      </c>
      <c r="V57" s="57"/>
      <c r="W57" s="57"/>
      <c r="Y57" s="1" t="str">
        <f aca="false">IF(AX57&gt;=70,"EASY",IF(AX57&gt;40,"UNCERTAIN","HARD"))</f>
        <v>EASY</v>
      </c>
      <c r="AA57" s="58" t="str">
        <f aca="false">IF($A57&lt;200,"",AVERAGE($E8:$E57)/AVERAGE($E5:$E57)-1)</f>
        <v/>
      </c>
      <c r="AB57" s="59" t="n">
        <f aca="false">LOOKUP($B57,07_L1政策步階!$A$4:$A$14,07_L1政策步階!$C$4:$C$14)</f>
        <v>0</v>
      </c>
      <c r="AC57" s="57"/>
      <c r="AD57" s="57"/>
      <c r="AE57" s="57"/>
      <c r="AF57" s="57"/>
      <c r="AG57" s="57"/>
      <c r="AH57" s="57"/>
      <c r="AI57" s="57"/>
      <c r="AJ57" s="57"/>
      <c r="AK57" s="57"/>
      <c r="AL57" s="0" t="str">
        <f aca="false">IF(ISNUMBER($AA57),IF($AA57&gt;=0.005,100,IF($AA57&gt;=-0.015,50,0)),"")</f>
        <v/>
      </c>
      <c r="AM57" s="59" t="n">
        <f aca="false">IF(ISNUMBER($AB57),IF($AB57=1,100,IF($AB57=0,50,0)),"")</f>
        <v>50</v>
      </c>
      <c r="AN57" s="0" t="str">
        <f aca="false">IF(ISNUMBER($AC57),IF($AC57&gt;=0.001,100,IF($AC57&gt;=-0.003,50,0)),"")</f>
        <v/>
      </c>
      <c r="AO57" s="0" t="str">
        <f aca="false">IF(ISNUMBER($AD57),IF($AD57&gt;=0.04,100,IF($AD57&gt;=0,50,0)),"")</f>
        <v/>
      </c>
      <c r="AP57" s="0" t="str">
        <f aca="false">IF(ISNUMBER($AE57),IF($AE57&gt;=25,100,IF($AE57&gt;=-75,50,0)),"")</f>
        <v/>
      </c>
      <c r="AQ57" s="0" t="str">
        <f aca="false">IF(ISNUMBER($AF57),IF($AF57&gt;0,100,IF($AF57&gt;=-50,50,0)),"")</f>
        <v/>
      </c>
      <c r="AR57" s="0" t="str">
        <f aca="false">IF(ISNUMBER($AG57),IF($AG57=1,100,IF($AG57=0,50,0)),"")</f>
        <v/>
      </c>
      <c r="AS57" s="0" t="str">
        <f aca="false">IF(ISNUMBER($AH57),IF($AH57&lt;0,100,IF($AH57&lt;=20,50,0)),"")</f>
        <v/>
      </c>
      <c r="AT57" s="0" t="str">
        <f aca="false">IF(ISNUMBER($AI57),IF($AI57&lt;0.95,100,IF($AI57&lt;=1,50,0)),"")</f>
        <v/>
      </c>
      <c r="AU57" s="0" t="str">
        <f aca="false">IF(ISNUMBER($AJ57),IF($AJ57&lt;30,0,IF($AJ57&lt;40,50,IF($AJ57&lt;=90,100,50))),"")</f>
        <v/>
      </c>
      <c r="AV57" s="0" t="str">
        <f aca="false">IF(ISNUMBER($AK57),IF($AK57&gt;-0.2,100,IF($AK57&gt;=-0.4,50,0)),"")</f>
        <v/>
      </c>
      <c r="AW57" s="59" t="n">
        <f aca="false">01_指標庫!$H$4*ISNUMBER($F57)+01_指標庫!$H$5*ISNUMBER($AA57)+01_指標庫!$H$6*ISNUMBER($G57)+01_指標庫!$H$7*ISNUMBER($H57)+01_指標庫!$H$8*ISNUMBER($AF57)+01_指標庫!$H$9*ISNUMBER($AG57)+01_指標庫!$H$10*ISNUMBER($AB57)+01_指標庫!$H$11*ISNUMBER($AC57)+01_指標庫!$H$12*ISNUMBER($AD57)+01_指標庫!$H$13*ISNUMBER($AE57)+01_指標庫!$H$14*ISNUMBER($I57)+01_指標庫!$H$15*ISNUMBER($AH57)+01_指標庫!$H$16*ISNUMBER($K57)+01_指標庫!$H$17*ISNUMBER($AI57)+01_指標庫!$H$18*ISNUMBER($AJ57)+01_指標庫!$H$19*ISNUMBER($AK57)+01_指標庫!$H$20*ISNUMBER($BB57)+01_指標庫!$H$21*ISNUMBER($BC57)</f>
        <v>49</v>
      </c>
      <c r="AX57" s="59" t="n">
        <f aca="false">IF(AW57=0,50,ROUND((01_指標庫!$H$4*IF(ISNUMBER($F57),L57,0)+01_指標庫!$H$5*IF(ISNUMBER($AA57),AL57,0)+01_指標庫!$H$6*IF(ISNUMBER($G57),M57,0)+01_指標庫!$H$7*IF(ISNUMBER($H57),N57,0)+01_指標庫!$H$8*IF(ISNUMBER($AF57),AQ57,0)+01_指標庫!$H$9*IF(ISNUMBER($AG57),AR57,0)+01_指標庫!$H$10*IF(ISNUMBER($AB57),AM57,0)+01_指標庫!$H$11*IF(ISNUMBER($AC57),AN57,0)+01_指標庫!$H$12*IF(ISNUMBER($AD57),AO57,0)+01_指標庫!$H$13*IF(ISNUMBER($AE57),AP57,0)+01_指標庫!$H$14*IF(ISNUMBER($I57),O57,0)+01_指標庫!$H$15*IF(ISNUMBER($AH57),AS57,0)+01_指標庫!$H$16*IF(ISNUMBER($K57),P57,0)+01_指標庫!$H$17*IF(ISNUMBER($AI57),AT57,0)+01_指標庫!$H$18*IF(ISNUMBER($AJ57),AU57,0)+01_指標庫!$H$19*IF(ISNUMBER($AK57),AV57,0)+01_指標庫!$H$20*IF(ISNUMBER($BB57),BB57,0)+01_指標庫!$H$21*IF(ISNUMBER($BC57),BC57,0))/AW57,1))</f>
        <v>72.4</v>
      </c>
      <c r="AY57" s="60"/>
      <c r="AZ57" s="60"/>
      <c r="BA57" s="58" t="n">
        <f aca="false">AVERAGE($E53:$E57)/AVERAGE($E48:$E57)-1</f>
        <v>0.00781998862630773</v>
      </c>
      <c r="BB57" s="59" t="n">
        <f aca="false">IF(ISNUMBER($BA57),IF(OR($S57&lt;=-0.03,$BA57&lt;-0.003),0,IF(OR($S57&lt;=-0.02,$BA57&lt;0.01),50,100)),"")</f>
        <v>50</v>
      </c>
      <c r="BC57" s="0" t="str">
        <f aca="false">IF(OR(COUNT($AZ57)=0,COUNT($AZ56)=0),"",IF(OR($AY57/$AZ56-1&lt;=-0.03,$AZ57/$AZ56-1&lt;=-0.045,IF(COUNT($AZ48:$AZ57)=10,AVERAGE($AZ53:$AZ57)/AVERAGE($AZ48:$AZ57)-1&lt;-0.01,FALSE())),0,IF(OR($AZ57/$AZ56-1&lt;=-0.02,IF(COUNT($AZ48:$AZ57)=10,AVERAGE($AZ53:$AZ57)/AVERAGE($AZ48:$AZ57)-1&lt;0.005,FALSE())),50,100)))</f>
        <v/>
      </c>
    </row>
    <row r="58" customFormat="false" ht="15" hidden="false" customHeight="true" outlineLevel="0" collapsed="false">
      <c r="A58" s="47" t="n">
        <v>54</v>
      </c>
      <c r="B58" s="48" t="n">
        <v>42635</v>
      </c>
      <c r="C58" s="47" t="n">
        <v>2016</v>
      </c>
      <c r="D58" s="49" t="s">
        <v>239</v>
      </c>
      <c r="E58" s="50" t="n">
        <v>4891.36</v>
      </c>
      <c r="F58" s="51" t="n">
        <v>0.092101</v>
      </c>
      <c r="G58" s="51" t="n">
        <v>0</v>
      </c>
      <c r="H58" s="52" t="n">
        <v>0.8571</v>
      </c>
      <c r="I58" s="53" t="n">
        <v>509</v>
      </c>
      <c r="J58" s="47" t="s">
        <v>235</v>
      </c>
      <c r="K58" s="54" t="n">
        <v>12.02</v>
      </c>
      <c r="L58" s="55" t="n">
        <f aca="false">IF(COUNT(F58)=0,50,IF(F58&gt;=0,100,IF(F58&gt;=-0.02,50,0)))</f>
        <v>100</v>
      </c>
      <c r="M58" s="55" t="n">
        <f aca="false">IF(COUNT(G58)=0,50,IF(G58&gt;-0.06,100,IF(G58&gt;-0.15,50,0)))</f>
        <v>100</v>
      </c>
      <c r="N58" s="55" t="n">
        <f aca="false">IF(COUNT(H58)=0,50,IF(H58&gt;=0.6,100,IF(H58&gt;=0.4,50,0)))</f>
        <v>100</v>
      </c>
      <c r="O58" s="55" t="n">
        <f aca="false">IF(COUNT(I58)=0,50,IF(J58="proxy_vix",50,IF(I58&lt;350,100,IF(I58&lt;=450,50,0))))</f>
        <v>0</v>
      </c>
      <c r="P58" s="55" t="n">
        <f aca="false">IF(COUNT(K58)=0,50,IF(K58&lt;20,100,IF(K58&lt;=25,50,0)))</f>
        <v>100</v>
      </c>
      <c r="Q58" s="54"/>
      <c r="R58" s="47"/>
      <c r="S58" s="51" t="n">
        <f aca="false">$E58/$E57-1</f>
        <v>0.00774864795261387</v>
      </c>
      <c r="T58" s="56" t="n">
        <f aca="false">$K58/$K57-1</f>
        <v>-0.0962406015037595</v>
      </c>
      <c r="V58" s="57"/>
      <c r="W58" s="57"/>
      <c r="Y58" s="1" t="str">
        <f aca="false">IF(AX58&gt;=70,"EASY",IF(AX58&gt;40,"UNCERTAIN","HARD"))</f>
        <v>EASY</v>
      </c>
      <c r="AA58" s="58" t="str">
        <f aca="false">IF($A58&lt;200,"",AVERAGE($E9:$E58)/AVERAGE($E5:$E58)-1)</f>
        <v/>
      </c>
      <c r="AB58" s="59" t="n">
        <f aca="false">LOOKUP($B58,07_L1政策步階!$A$4:$A$14,07_L1政策步階!$C$4:$C$14)</f>
        <v>0</v>
      </c>
      <c r="AC58" s="57"/>
      <c r="AD58" s="57"/>
      <c r="AE58" s="57"/>
      <c r="AF58" s="57"/>
      <c r="AG58" s="57"/>
      <c r="AH58" s="57"/>
      <c r="AI58" s="57"/>
      <c r="AJ58" s="57"/>
      <c r="AK58" s="57"/>
      <c r="AL58" s="0" t="str">
        <f aca="false">IF(ISNUMBER($AA58),IF($AA58&gt;=0.005,100,IF($AA58&gt;=-0.015,50,0)),"")</f>
        <v/>
      </c>
      <c r="AM58" s="59" t="n">
        <f aca="false">IF(ISNUMBER($AB58),IF($AB58=1,100,IF($AB58=0,50,0)),"")</f>
        <v>50</v>
      </c>
      <c r="AN58" s="0" t="str">
        <f aca="false">IF(ISNUMBER($AC58),IF($AC58&gt;=0.001,100,IF($AC58&gt;=-0.003,50,0)),"")</f>
        <v/>
      </c>
      <c r="AO58" s="0" t="str">
        <f aca="false">IF(ISNUMBER($AD58),IF($AD58&gt;=0.04,100,IF($AD58&gt;=0,50,0)),"")</f>
        <v/>
      </c>
      <c r="AP58" s="0" t="str">
        <f aca="false">IF(ISNUMBER($AE58),IF($AE58&gt;=25,100,IF($AE58&gt;=-75,50,0)),"")</f>
        <v/>
      </c>
      <c r="AQ58" s="0" t="str">
        <f aca="false">IF(ISNUMBER($AF58),IF($AF58&gt;0,100,IF($AF58&gt;=-50,50,0)),"")</f>
        <v/>
      </c>
      <c r="AR58" s="0" t="str">
        <f aca="false">IF(ISNUMBER($AG58),IF($AG58=1,100,IF($AG58=0,50,0)),"")</f>
        <v/>
      </c>
      <c r="AS58" s="0" t="str">
        <f aca="false">IF(ISNUMBER($AH58),IF($AH58&lt;0,100,IF($AH58&lt;=20,50,0)),"")</f>
        <v/>
      </c>
      <c r="AT58" s="0" t="str">
        <f aca="false">IF(ISNUMBER($AI58),IF($AI58&lt;0.95,100,IF($AI58&lt;=1,50,0)),"")</f>
        <v/>
      </c>
      <c r="AU58" s="0" t="str">
        <f aca="false">IF(ISNUMBER($AJ58),IF($AJ58&lt;30,0,IF($AJ58&lt;40,50,IF($AJ58&lt;=90,100,50))),"")</f>
        <v/>
      </c>
      <c r="AV58" s="0" t="str">
        <f aca="false">IF(ISNUMBER($AK58),IF($AK58&gt;-0.2,100,IF($AK58&gt;=-0.4,50,0)),"")</f>
        <v/>
      </c>
      <c r="AW58" s="59" t="n">
        <f aca="false">01_指標庫!$H$4*ISNUMBER($F58)+01_指標庫!$H$5*ISNUMBER($AA58)+01_指標庫!$H$6*ISNUMBER($G58)+01_指標庫!$H$7*ISNUMBER($H58)+01_指標庫!$H$8*ISNUMBER($AF58)+01_指標庫!$H$9*ISNUMBER($AG58)+01_指標庫!$H$10*ISNUMBER($AB58)+01_指標庫!$H$11*ISNUMBER($AC58)+01_指標庫!$H$12*ISNUMBER($AD58)+01_指標庫!$H$13*ISNUMBER($AE58)+01_指標庫!$H$14*ISNUMBER($I58)+01_指標庫!$H$15*ISNUMBER($AH58)+01_指標庫!$H$16*ISNUMBER($K58)+01_指標庫!$H$17*ISNUMBER($AI58)+01_指標庫!$H$18*ISNUMBER($AJ58)+01_指標庫!$H$19*ISNUMBER($AK58)+01_指標庫!$H$20*ISNUMBER($BB58)+01_指標庫!$H$21*ISNUMBER($BC58)</f>
        <v>49</v>
      </c>
      <c r="AX58" s="59" t="n">
        <f aca="false">IF(AW58=0,50,ROUND((01_指標庫!$H$4*IF(ISNUMBER($F58),L58,0)+01_指標庫!$H$5*IF(ISNUMBER($AA58),AL58,0)+01_指標庫!$H$6*IF(ISNUMBER($G58),M58,0)+01_指標庫!$H$7*IF(ISNUMBER($H58),N58,0)+01_指標庫!$H$8*IF(ISNUMBER($AF58),AQ58,0)+01_指標庫!$H$9*IF(ISNUMBER($AG58),AR58,0)+01_指標庫!$H$10*IF(ISNUMBER($AB58),AM58,0)+01_指標庫!$H$11*IF(ISNUMBER($AC58),AN58,0)+01_指標庫!$H$12*IF(ISNUMBER($AD58),AO58,0)+01_指標庫!$H$13*IF(ISNUMBER($AE58),AP58,0)+01_指標庫!$H$14*IF(ISNUMBER($I58),O58,0)+01_指標庫!$H$15*IF(ISNUMBER($AH58),AS58,0)+01_指標庫!$H$16*IF(ISNUMBER($K58),P58,0)+01_指標庫!$H$17*IF(ISNUMBER($AI58),AT58,0)+01_指標庫!$H$18*IF(ISNUMBER($AJ58),AU58,0)+01_指標庫!$H$19*IF(ISNUMBER($AK58),AV58,0)+01_指標庫!$H$20*IF(ISNUMBER($BB58),BB58,0)+01_指標庫!$H$21*IF(ISNUMBER($BC58),BC58,0))/AW58,1))</f>
        <v>72.4</v>
      </c>
      <c r="AY58" s="60"/>
      <c r="AZ58" s="60"/>
      <c r="BA58" s="58" t="n">
        <f aca="false">AVERAGE($E54:$E58)/AVERAGE($E49:$E58)-1</f>
        <v>0.00896565618185607</v>
      </c>
      <c r="BB58" s="59" t="n">
        <f aca="false">IF(ISNUMBER($BA58),IF(OR($S58&lt;=-0.03,$BA58&lt;-0.003),0,IF(OR($S58&lt;=-0.02,$BA58&lt;0.01),50,100)),"")</f>
        <v>50</v>
      </c>
      <c r="BC58" s="0" t="str">
        <f aca="false">IF(OR(COUNT($AZ58)=0,COUNT($AZ57)=0),"",IF(OR($AY58/$AZ57-1&lt;=-0.03,$AZ58/$AZ57-1&lt;=-0.045,IF(COUNT($AZ49:$AZ58)=10,AVERAGE($AZ54:$AZ58)/AVERAGE($AZ49:$AZ58)-1&lt;-0.01,FALSE())),0,IF(OR($AZ58/$AZ57-1&lt;=-0.02,IF(COUNT($AZ49:$AZ58)=10,AVERAGE($AZ54:$AZ58)/AVERAGE($AZ49:$AZ58)-1&lt;0.005,FALSE())),50,100)))</f>
        <v/>
      </c>
    </row>
    <row r="59" customFormat="false" ht="15" hidden="false" customHeight="true" outlineLevel="0" collapsed="false">
      <c r="A59" s="47" t="n">
        <v>55</v>
      </c>
      <c r="B59" s="48" t="n">
        <v>42636</v>
      </c>
      <c r="C59" s="47" t="n">
        <v>2016</v>
      </c>
      <c r="D59" s="49" t="s">
        <v>234</v>
      </c>
      <c r="E59" s="50" t="n">
        <v>4858.91</v>
      </c>
      <c r="F59" s="51" t="n">
        <v>0.084658</v>
      </c>
      <c r="G59" s="51" t="n">
        <v>-0.006634</v>
      </c>
      <c r="H59" s="52" t="n">
        <v>0.8367</v>
      </c>
      <c r="I59" s="53" t="n">
        <v>510</v>
      </c>
      <c r="J59" s="47" t="s">
        <v>235</v>
      </c>
      <c r="K59" s="54" t="n">
        <v>12.29</v>
      </c>
      <c r="L59" s="55" t="n">
        <f aca="false">IF(COUNT(F59)=0,50,IF(F59&gt;=0,100,IF(F59&gt;=-0.02,50,0)))</f>
        <v>100</v>
      </c>
      <c r="M59" s="55" t="n">
        <f aca="false">IF(COUNT(G59)=0,50,IF(G59&gt;-0.06,100,IF(G59&gt;-0.15,50,0)))</f>
        <v>100</v>
      </c>
      <c r="N59" s="55" t="n">
        <f aca="false">IF(COUNT(H59)=0,50,IF(H59&gt;=0.6,100,IF(H59&gt;=0.4,50,0)))</f>
        <v>100</v>
      </c>
      <c r="O59" s="55" t="n">
        <f aca="false">IF(COUNT(I59)=0,50,IF(J59="proxy_vix",50,IF(I59&lt;350,100,IF(I59&lt;=450,50,0))))</f>
        <v>0</v>
      </c>
      <c r="P59" s="55" t="n">
        <f aca="false">IF(COUNT(K59)=0,50,IF(K59&lt;20,100,IF(K59&lt;=25,50,0)))</f>
        <v>100</v>
      </c>
      <c r="Q59" s="54"/>
      <c r="R59" s="47"/>
      <c r="S59" s="51" t="n">
        <f aca="false">$E59/$E58-1</f>
        <v>-0.00663414674037488</v>
      </c>
      <c r="T59" s="56" t="n">
        <f aca="false">$K59/$K58-1</f>
        <v>0.0224625623960066</v>
      </c>
      <c r="V59" s="57"/>
      <c r="W59" s="57"/>
      <c r="Y59" s="1" t="str">
        <f aca="false">IF(AX59&gt;=70,"EASY",IF(AX59&gt;40,"UNCERTAIN","HARD"))</f>
        <v>EASY</v>
      </c>
      <c r="AA59" s="58" t="str">
        <f aca="false">IF($A59&lt;200,"",AVERAGE($E10:$E59)/AVERAGE($E5:$E59)-1)</f>
        <v/>
      </c>
      <c r="AB59" s="59" t="n">
        <f aca="false">LOOKUP($B59,07_L1政策步階!$A$4:$A$14,07_L1政策步階!$C$4:$C$14)</f>
        <v>0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0" t="str">
        <f aca="false">IF(ISNUMBER($AA59),IF($AA59&gt;=0.005,100,IF($AA59&gt;=-0.015,50,0)),"")</f>
        <v/>
      </c>
      <c r="AM59" s="59" t="n">
        <f aca="false">IF(ISNUMBER($AB59),IF($AB59=1,100,IF($AB59=0,50,0)),"")</f>
        <v>50</v>
      </c>
      <c r="AN59" s="0" t="str">
        <f aca="false">IF(ISNUMBER($AC59),IF($AC59&gt;=0.001,100,IF($AC59&gt;=-0.003,50,0)),"")</f>
        <v/>
      </c>
      <c r="AO59" s="0" t="str">
        <f aca="false">IF(ISNUMBER($AD59),IF($AD59&gt;=0.04,100,IF($AD59&gt;=0,50,0)),"")</f>
        <v/>
      </c>
      <c r="AP59" s="0" t="str">
        <f aca="false">IF(ISNUMBER($AE59),IF($AE59&gt;=25,100,IF($AE59&gt;=-75,50,0)),"")</f>
        <v/>
      </c>
      <c r="AQ59" s="0" t="str">
        <f aca="false">IF(ISNUMBER($AF59),IF($AF59&gt;0,100,IF($AF59&gt;=-50,50,0)),"")</f>
        <v/>
      </c>
      <c r="AR59" s="0" t="str">
        <f aca="false">IF(ISNUMBER($AG59),IF($AG59=1,100,IF($AG59=0,50,0)),"")</f>
        <v/>
      </c>
      <c r="AS59" s="0" t="str">
        <f aca="false">IF(ISNUMBER($AH59),IF($AH59&lt;0,100,IF($AH59&lt;=20,50,0)),"")</f>
        <v/>
      </c>
      <c r="AT59" s="0" t="str">
        <f aca="false">IF(ISNUMBER($AI59),IF($AI59&lt;0.95,100,IF($AI59&lt;=1,50,0)),"")</f>
        <v/>
      </c>
      <c r="AU59" s="0" t="str">
        <f aca="false">IF(ISNUMBER($AJ59),IF($AJ59&lt;30,0,IF($AJ59&lt;40,50,IF($AJ59&lt;=90,100,50))),"")</f>
        <v/>
      </c>
      <c r="AV59" s="0" t="str">
        <f aca="false">IF(ISNUMBER($AK59),IF($AK59&gt;-0.2,100,IF($AK59&gt;=-0.4,50,0)),"")</f>
        <v/>
      </c>
      <c r="AW59" s="59" t="n">
        <f aca="false">01_指標庫!$H$4*ISNUMBER($F59)+01_指標庫!$H$5*ISNUMBER($AA59)+01_指標庫!$H$6*ISNUMBER($G59)+01_指標庫!$H$7*ISNUMBER($H59)+01_指標庫!$H$8*ISNUMBER($AF59)+01_指標庫!$H$9*ISNUMBER($AG59)+01_指標庫!$H$10*ISNUMBER($AB59)+01_指標庫!$H$11*ISNUMBER($AC59)+01_指標庫!$H$12*ISNUMBER($AD59)+01_指標庫!$H$13*ISNUMBER($AE59)+01_指標庫!$H$14*ISNUMBER($I59)+01_指標庫!$H$15*ISNUMBER($AH59)+01_指標庫!$H$16*ISNUMBER($K59)+01_指標庫!$H$17*ISNUMBER($AI59)+01_指標庫!$H$18*ISNUMBER($AJ59)+01_指標庫!$H$19*ISNUMBER($AK59)+01_指標庫!$H$20*ISNUMBER($BB59)+01_指標庫!$H$21*ISNUMBER($BC59)</f>
        <v>49</v>
      </c>
      <c r="AX59" s="59" t="n">
        <f aca="false">IF(AW59=0,50,ROUND((01_指標庫!$H$4*IF(ISNUMBER($F59),L59,0)+01_指標庫!$H$5*IF(ISNUMBER($AA59),AL59,0)+01_指標庫!$H$6*IF(ISNUMBER($G59),M59,0)+01_指標庫!$H$7*IF(ISNUMBER($H59),N59,0)+01_指標庫!$H$8*IF(ISNUMBER($AF59),AQ59,0)+01_指標庫!$H$9*IF(ISNUMBER($AG59),AR59,0)+01_指標庫!$H$10*IF(ISNUMBER($AB59),AM59,0)+01_指標庫!$H$11*IF(ISNUMBER($AC59),AN59,0)+01_指標庫!$H$12*IF(ISNUMBER($AD59),AO59,0)+01_指標庫!$H$13*IF(ISNUMBER($AE59),AP59,0)+01_指標庫!$H$14*IF(ISNUMBER($I59),O59,0)+01_指標庫!$H$15*IF(ISNUMBER($AH59),AS59,0)+01_指標庫!$H$16*IF(ISNUMBER($K59),P59,0)+01_指標庫!$H$17*IF(ISNUMBER($AI59),AT59,0)+01_指標庫!$H$18*IF(ISNUMBER($AJ59),AU59,0)+01_指標庫!$H$19*IF(ISNUMBER($AK59),AV59,0)+01_指標庫!$H$20*IF(ISNUMBER($BB59),BB59,0)+01_指標庫!$H$21*IF(ISNUMBER($BC59),BC59,0))/AW59,1))</f>
        <v>72.4</v>
      </c>
      <c r="AY59" s="60"/>
      <c r="AZ59" s="60"/>
      <c r="BA59" s="58" t="n">
        <f aca="false">AVERAGE($E55:$E59)/AVERAGE($E50:$E59)-1</f>
        <v>0.00694305488590974</v>
      </c>
      <c r="BB59" s="59" t="n">
        <f aca="false">IF(ISNUMBER($BA59),IF(OR($S59&lt;=-0.03,$BA59&lt;-0.003),0,IF(OR($S59&lt;=-0.02,$BA59&lt;0.01),50,100)),"")</f>
        <v>50</v>
      </c>
      <c r="BC59" s="0" t="str">
        <f aca="false">IF(OR(COUNT($AZ59)=0,COUNT($AZ58)=0),"",IF(OR($AY59/$AZ58-1&lt;=-0.03,$AZ59/$AZ58-1&lt;=-0.045,IF(COUNT($AZ50:$AZ59)=10,AVERAGE($AZ55:$AZ59)/AVERAGE($AZ50:$AZ59)-1&lt;-0.01,FALSE())),0,IF(OR($AZ59/$AZ58-1&lt;=-0.02,IF(COUNT($AZ50:$AZ59)=10,AVERAGE($AZ55:$AZ59)/AVERAGE($AZ50:$AZ59)-1&lt;0.005,FALSE())),50,100)))</f>
        <v/>
      </c>
    </row>
    <row r="60" customFormat="false" ht="15" hidden="false" customHeight="true" outlineLevel="0" collapsed="false">
      <c r="A60" s="47" t="n">
        <v>56</v>
      </c>
      <c r="B60" s="48" t="n">
        <v>42639</v>
      </c>
      <c r="C60" s="47" t="n">
        <v>2016</v>
      </c>
      <c r="D60" s="49" t="s">
        <v>236</v>
      </c>
      <c r="E60" s="50" t="n">
        <v>4817.17</v>
      </c>
      <c r="F60" s="51" t="n">
        <v>0.075106</v>
      </c>
      <c r="G60" s="51" t="n">
        <v>-0.015168</v>
      </c>
      <c r="H60" s="52" t="n">
        <v>0.8163</v>
      </c>
      <c r="I60" s="53" t="n">
        <v>516</v>
      </c>
      <c r="J60" s="47" t="s">
        <v>235</v>
      </c>
      <c r="K60" s="54" t="n">
        <v>14.5</v>
      </c>
      <c r="L60" s="55" t="n">
        <f aca="false">IF(COUNT(F60)=0,50,IF(F60&gt;=0,100,IF(F60&gt;=-0.02,50,0)))</f>
        <v>100</v>
      </c>
      <c r="M60" s="55" t="n">
        <f aca="false">IF(COUNT(G60)=0,50,IF(G60&gt;-0.06,100,IF(G60&gt;-0.15,50,0)))</f>
        <v>100</v>
      </c>
      <c r="N60" s="55" t="n">
        <f aca="false">IF(COUNT(H60)=0,50,IF(H60&gt;=0.6,100,IF(H60&gt;=0.4,50,0)))</f>
        <v>100</v>
      </c>
      <c r="O60" s="55" t="n">
        <f aca="false">IF(COUNT(I60)=0,50,IF(J60="proxy_vix",50,IF(I60&lt;350,100,IF(I60&lt;=450,50,0))))</f>
        <v>0</v>
      </c>
      <c r="P60" s="55" t="n">
        <f aca="false">IF(COUNT(K60)=0,50,IF(K60&lt;20,100,IF(K60&lt;=25,50,0)))</f>
        <v>100</v>
      </c>
      <c r="Q60" s="54"/>
      <c r="R60" s="47"/>
      <c r="S60" s="51" t="n">
        <f aca="false">$E60/$E59-1</f>
        <v>-0.00859040402065481</v>
      </c>
      <c r="T60" s="56" t="n">
        <f aca="false">$K60/$K59-1</f>
        <v>0.179820992676973</v>
      </c>
      <c r="V60" s="57"/>
      <c r="W60" s="57"/>
      <c r="Y60" s="1" t="str">
        <f aca="false">IF(AX60&gt;=70,"EASY",IF(AX60&gt;40,"UNCERTAIN","HARD"))</f>
        <v>EASY</v>
      </c>
      <c r="AA60" s="58" t="str">
        <f aca="false">IF($A60&lt;200,"",AVERAGE($E11:$E60)/AVERAGE($E5:$E60)-1)</f>
        <v/>
      </c>
      <c r="AB60" s="59" t="n">
        <f aca="false">LOOKUP($B60,07_L1政策步階!$A$4:$A$14,07_L1政策步階!$C$4:$C$14)</f>
        <v>0</v>
      </c>
      <c r="AC60" s="57"/>
      <c r="AD60" s="57"/>
      <c r="AE60" s="57"/>
      <c r="AF60" s="57"/>
      <c r="AG60" s="57"/>
      <c r="AH60" s="57"/>
      <c r="AI60" s="57"/>
      <c r="AJ60" s="57"/>
      <c r="AK60" s="57"/>
      <c r="AL60" s="0" t="str">
        <f aca="false">IF(ISNUMBER($AA60),IF($AA60&gt;=0.005,100,IF($AA60&gt;=-0.015,50,0)),"")</f>
        <v/>
      </c>
      <c r="AM60" s="59" t="n">
        <f aca="false">IF(ISNUMBER($AB60),IF($AB60=1,100,IF($AB60=0,50,0)),"")</f>
        <v>50</v>
      </c>
      <c r="AN60" s="0" t="str">
        <f aca="false">IF(ISNUMBER($AC60),IF($AC60&gt;=0.001,100,IF($AC60&gt;=-0.003,50,0)),"")</f>
        <v/>
      </c>
      <c r="AO60" s="0" t="str">
        <f aca="false">IF(ISNUMBER($AD60),IF($AD60&gt;=0.04,100,IF($AD60&gt;=0,50,0)),"")</f>
        <v/>
      </c>
      <c r="AP60" s="0" t="str">
        <f aca="false">IF(ISNUMBER($AE60),IF($AE60&gt;=25,100,IF($AE60&gt;=-75,50,0)),"")</f>
        <v/>
      </c>
      <c r="AQ60" s="0" t="str">
        <f aca="false">IF(ISNUMBER($AF60),IF($AF60&gt;0,100,IF($AF60&gt;=-50,50,0)),"")</f>
        <v/>
      </c>
      <c r="AR60" s="0" t="str">
        <f aca="false">IF(ISNUMBER($AG60),IF($AG60=1,100,IF($AG60=0,50,0)),"")</f>
        <v/>
      </c>
      <c r="AS60" s="0" t="str">
        <f aca="false">IF(ISNUMBER($AH60),IF($AH60&lt;0,100,IF($AH60&lt;=20,50,0)),"")</f>
        <v/>
      </c>
      <c r="AT60" s="0" t="str">
        <f aca="false">IF(ISNUMBER($AI60),IF($AI60&lt;0.95,100,IF($AI60&lt;=1,50,0)),"")</f>
        <v/>
      </c>
      <c r="AU60" s="0" t="str">
        <f aca="false">IF(ISNUMBER($AJ60),IF($AJ60&lt;30,0,IF($AJ60&lt;40,50,IF($AJ60&lt;=90,100,50))),"")</f>
        <v/>
      </c>
      <c r="AV60" s="0" t="str">
        <f aca="false">IF(ISNUMBER($AK60),IF($AK60&gt;-0.2,100,IF($AK60&gt;=-0.4,50,0)),"")</f>
        <v/>
      </c>
      <c r="AW60" s="59" t="n">
        <f aca="false">01_指標庫!$H$4*ISNUMBER($F60)+01_指標庫!$H$5*ISNUMBER($AA60)+01_指標庫!$H$6*ISNUMBER($G60)+01_指標庫!$H$7*ISNUMBER($H60)+01_指標庫!$H$8*ISNUMBER($AF60)+01_指標庫!$H$9*ISNUMBER($AG60)+01_指標庫!$H$10*ISNUMBER($AB60)+01_指標庫!$H$11*ISNUMBER($AC60)+01_指標庫!$H$12*ISNUMBER($AD60)+01_指標庫!$H$13*ISNUMBER($AE60)+01_指標庫!$H$14*ISNUMBER($I60)+01_指標庫!$H$15*ISNUMBER($AH60)+01_指標庫!$H$16*ISNUMBER($K60)+01_指標庫!$H$17*ISNUMBER($AI60)+01_指標庫!$H$18*ISNUMBER($AJ60)+01_指標庫!$H$19*ISNUMBER($AK60)+01_指標庫!$H$20*ISNUMBER($BB60)+01_指標庫!$H$21*ISNUMBER($BC60)</f>
        <v>49</v>
      </c>
      <c r="AX60" s="59" t="n">
        <f aca="false">IF(AW60=0,50,ROUND((01_指標庫!$H$4*IF(ISNUMBER($F60),L60,0)+01_指標庫!$H$5*IF(ISNUMBER($AA60),AL60,0)+01_指標庫!$H$6*IF(ISNUMBER($G60),M60,0)+01_指標庫!$H$7*IF(ISNUMBER($H60),N60,0)+01_指標庫!$H$8*IF(ISNUMBER($AF60),AQ60,0)+01_指標庫!$H$9*IF(ISNUMBER($AG60),AR60,0)+01_指標庫!$H$10*IF(ISNUMBER($AB60),AM60,0)+01_指標庫!$H$11*IF(ISNUMBER($AC60),AN60,0)+01_指標庫!$H$12*IF(ISNUMBER($AD60),AO60,0)+01_指標庫!$H$13*IF(ISNUMBER($AE60),AP60,0)+01_指標庫!$H$14*IF(ISNUMBER($I60),O60,0)+01_指標庫!$H$15*IF(ISNUMBER($AH60),AS60,0)+01_指標庫!$H$16*IF(ISNUMBER($K60),P60,0)+01_指標庫!$H$17*IF(ISNUMBER($AI60),AT60,0)+01_指標庫!$H$18*IF(ISNUMBER($AJ60),AU60,0)+01_指標庫!$H$19*IF(ISNUMBER($AK60),AV60,0)+01_指標庫!$H$20*IF(ISNUMBER($BB60),BB60,0)+01_指標庫!$H$21*IF(ISNUMBER($BC60),BC60,0))/AW60,1))</f>
        <v>72.4</v>
      </c>
      <c r="AY60" s="60"/>
      <c r="AZ60" s="60"/>
      <c r="BA60" s="58" t="n">
        <f aca="false">AVERAGE($E56:$E60)/AVERAGE($E51:$E60)-1</f>
        <v>0.00672105622059238</v>
      </c>
      <c r="BB60" s="59" t="n">
        <f aca="false">IF(ISNUMBER($BA60),IF(OR($S60&lt;=-0.03,$BA60&lt;-0.003),0,IF(OR($S60&lt;=-0.02,$BA60&lt;0.01),50,100)),"")</f>
        <v>50</v>
      </c>
      <c r="BC60" s="0" t="str">
        <f aca="false">IF(OR(COUNT($AZ60)=0,COUNT($AZ59)=0),"",IF(OR($AY60/$AZ59-1&lt;=-0.03,$AZ60/$AZ59-1&lt;=-0.045,IF(COUNT($AZ51:$AZ60)=10,AVERAGE($AZ56:$AZ60)/AVERAGE($AZ51:$AZ60)-1&lt;-0.01,FALSE())),0,IF(OR($AZ60/$AZ59-1&lt;=-0.02,IF(COUNT($AZ51:$AZ60)=10,AVERAGE($AZ56:$AZ60)/AVERAGE($AZ51:$AZ60)-1&lt;0.005,FALSE())),50,100)))</f>
        <v/>
      </c>
    </row>
    <row r="61" customFormat="false" ht="15" hidden="false" customHeight="true" outlineLevel="0" collapsed="false">
      <c r="A61" s="47" t="n">
        <v>57</v>
      </c>
      <c r="B61" s="48" t="n">
        <v>42640</v>
      </c>
      <c r="C61" s="47" t="n">
        <v>2016</v>
      </c>
      <c r="D61" s="49" t="s">
        <v>237</v>
      </c>
      <c r="E61" s="50" t="n">
        <v>4866.71</v>
      </c>
      <c r="F61" s="51" t="n">
        <v>0.085891</v>
      </c>
      <c r="G61" s="51" t="n">
        <v>-0.005039</v>
      </c>
      <c r="H61" s="52" t="n">
        <v>0.8571</v>
      </c>
      <c r="I61" s="53" t="n">
        <v>518</v>
      </c>
      <c r="J61" s="47" t="s">
        <v>235</v>
      </c>
      <c r="K61" s="54" t="n">
        <v>13.1</v>
      </c>
      <c r="L61" s="55" t="n">
        <f aca="false">IF(COUNT(F61)=0,50,IF(F61&gt;=0,100,IF(F61&gt;=-0.02,50,0)))</f>
        <v>100</v>
      </c>
      <c r="M61" s="55" t="n">
        <f aca="false">IF(COUNT(G61)=0,50,IF(G61&gt;-0.06,100,IF(G61&gt;-0.15,50,0)))</f>
        <v>100</v>
      </c>
      <c r="N61" s="55" t="n">
        <f aca="false">IF(COUNT(H61)=0,50,IF(H61&gt;=0.6,100,IF(H61&gt;=0.4,50,0)))</f>
        <v>100</v>
      </c>
      <c r="O61" s="55" t="n">
        <f aca="false">IF(COUNT(I61)=0,50,IF(J61="proxy_vix",50,IF(I61&lt;350,100,IF(I61&lt;=450,50,0))))</f>
        <v>0</v>
      </c>
      <c r="P61" s="55" t="n">
        <f aca="false">IF(COUNT(K61)=0,50,IF(K61&lt;20,100,IF(K61&lt;=25,50,0)))</f>
        <v>100</v>
      </c>
      <c r="Q61" s="54"/>
      <c r="R61" s="47"/>
      <c r="S61" s="51" t="n">
        <f aca="false">$E61/$E60-1</f>
        <v>0.0102840464422056</v>
      </c>
      <c r="T61" s="56" t="n">
        <f aca="false">$K61/$K60-1</f>
        <v>-0.096551724137931</v>
      </c>
      <c r="V61" s="57"/>
      <c r="W61" s="57"/>
      <c r="Y61" s="1" t="str">
        <f aca="false">IF(AX61&gt;=70,"EASY",IF(AX61&gt;40,"UNCERTAIN","HARD"))</f>
        <v>EASY</v>
      </c>
      <c r="AA61" s="58" t="str">
        <f aca="false">IF($A61&lt;200,"",AVERAGE($E12:$E61)/AVERAGE($E5:$E61)-1)</f>
        <v/>
      </c>
      <c r="AB61" s="59" t="n">
        <f aca="false">LOOKUP($B61,07_L1政策步階!$A$4:$A$14,07_L1政策步階!$C$4:$C$14)</f>
        <v>0</v>
      </c>
      <c r="AC61" s="57"/>
      <c r="AD61" s="57"/>
      <c r="AE61" s="57"/>
      <c r="AF61" s="57"/>
      <c r="AG61" s="57"/>
      <c r="AH61" s="57"/>
      <c r="AI61" s="57"/>
      <c r="AJ61" s="57"/>
      <c r="AK61" s="57"/>
      <c r="AL61" s="0" t="str">
        <f aca="false">IF(ISNUMBER($AA61),IF($AA61&gt;=0.005,100,IF($AA61&gt;=-0.015,50,0)),"")</f>
        <v/>
      </c>
      <c r="AM61" s="59" t="n">
        <f aca="false">IF(ISNUMBER($AB61),IF($AB61=1,100,IF($AB61=0,50,0)),"")</f>
        <v>50</v>
      </c>
      <c r="AN61" s="0" t="str">
        <f aca="false">IF(ISNUMBER($AC61),IF($AC61&gt;=0.001,100,IF($AC61&gt;=-0.003,50,0)),"")</f>
        <v/>
      </c>
      <c r="AO61" s="0" t="str">
        <f aca="false">IF(ISNUMBER($AD61),IF($AD61&gt;=0.04,100,IF($AD61&gt;=0,50,0)),"")</f>
        <v/>
      </c>
      <c r="AP61" s="0" t="str">
        <f aca="false">IF(ISNUMBER($AE61),IF($AE61&gt;=25,100,IF($AE61&gt;=-75,50,0)),"")</f>
        <v/>
      </c>
      <c r="AQ61" s="0" t="str">
        <f aca="false">IF(ISNUMBER($AF61),IF($AF61&gt;0,100,IF($AF61&gt;=-50,50,0)),"")</f>
        <v/>
      </c>
      <c r="AR61" s="0" t="str">
        <f aca="false">IF(ISNUMBER($AG61),IF($AG61=1,100,IF($AG61=0,50,0)),"")</f>
        <v/>
      </c>
      <c r="AS61" s="0" t="str">
        <f aca="false">IF(ISNUMBER($AH61),IF($AH61&lt;0,100,IF($AH61&lt;=20,50,0)),"")</f>
        <v/>
      </c>
      <c r="AT61" s="0" t="str">
        <f aca="false">IF(ISNUMBER($AI61),IF($AI61&lt;0.95,100,IF($AI61&lt;=1,50,0)),"")</f>
        <v/>
      </c>
      <c r="AU61" s="0" t="str">
        <f aca="false">IF(ISNUMBER($AJ61),IF($AJ61&lt;30,0,IF($AJ61&lt;40,50,IF($AJ61&lt;=90,100,50))),"")</f>
        <v/>
      </c>
      <c r="AV61" s="0" t="str">
        <f aca="false">IF(ISNUMBER($AK61),IF($AK61&gt;-0.2,100,IF($AK61&gt;=-0.4,50,0)),"")</f>
        <v/>
      </c>
      <c r="AW61" s="59" t="n">
        <f aca="false">01_指標庫!$H$4*ISNUMBER($F61)+01_指標庫!$H$5*ISNUMBER($AA61)+01_指標庫!$H$6*ISNUMBER($G61)+01_指標庫!$H$7*ISNUMBER($H61)+01_指標庫!$H$8*ISNUMBER($AF61)+01_指標庫!$H$9*ISNUMBER($AG61)+01_指標庫!$H$10*ISNUMBER($AB61)+01_指標庫!$H$11*ISNUMBER($AC61)+01_指標庫!$H$12*ISNUMBER($AD61)+01_指標庫!$H$13*ISNUMBER($AE61)+01_指標庫!$H$14*ISNUMBER($I61)+01_指標庫!$H$15*ISNUMBER($AH61)+01_指標庫!$H$16*ISNUMBER($K61)+01_指標庫!$H$17*ISNUMBER($AI61)+01_指標庫!$H$18*ISNUMBER($AJ61)+01_指標庫!$H$19*ISNUMBER($AK61)+01_指標庫!$H$20*ISNUMBER($BB61)+01_指標庫!$H$21*ISNUMBER($BC61)</f>
        <v>49</v>
      </c>
      <c r="AX61" s="59" t="n">
        <f aca="false">IF(AW61=0,50,ROUND((01_指標庫!$H$4*IF(ISNUMBER($F61),L61,0)+01_指標庫!$H$5*IF(ISNUMBER($AA61),AL61,0)+01_指標庫!$H$6*IF(ISNUMBER($G61),M61,0)+01_指標庫!$H$7*IF(ISNUMBER($H61),N61,0)+01_指標庫!$H$8*IF(ISNUMBER($AF61),AQ61,0)+01_指標庫!$H$9*IF(ISNUMBER($AG61),AR61,0)+01_指標庫!$H$10*IF(ISNUMBER($AB61),AM61,0)+01_指標庫!$H$11*IF(ISNUMBER($AC61),AN61,0)+01_指標庫!$H$12*IF(ISNUMBER($AD61),AO61,0)+01_指標庫!$H$13*IF(ISNUMBER($AE61),AP61,0)+01_指標庫!$H$14*IF(ISNUMBER($I61),O61,0)+01_指標庫!$H$15*IF(ISNUMBER($AH61),AS61,0)+01_指標庫!$H$16*IF(ISNUMBER($K61),P61,0)+01_指標庫!$H$17*IF(ISNUMBER($AI61),AT61,0)+01_指標庫!$H$18*IF(ISNUMBER($AJ61),AU61,0)+01_指標庫!$H$19*IF(ISNUMBER($AK61),AV61,0)+01_指標庫!$H$20*IF(ISNUMBER($BB61),BB61,0)+01_指標庫!$H$21*IF(ISNUMBER($BC61),BC61,0))/AW61,1))</f>
        <v>72.4</v>
      </c>
      <c r="AY61" s="60"/>
      <c r="AZ61" s="60"/>
      <c r="BA61" s="58" t="n">
        <f aca="false">AVERAGE($E57:$E61)/AVERAGE($E52:$E61)-1</f>
        <v>0.0062684885195099</v>
      </c>
      <c r="BB61" s="59" t="n">
        <f aca="false">IF(ISNUMBER($BA61),IF(OR($S61&lt;=-0.03,$BA61&lt;-0.003),0,IF(OR($S61&lt;=-0.02,$BA61&lt;0.01),50,100)),"")</f>
        <v>50</v>
      </c>
      <c r="BC61" s="0" t="str">
        <f aca="false">IF(OR(COUNT($AZ61)=0,COUNT($AZ60)=0),"",IF(OR($AY61/$AZ60-1&lt;=-0.03,$AZ61/$AZ60-1&lt;=-0.045,IF(COUNT($AZ52:$AZ61)=10,AVERAGE($AZ57:$AZ61)/AVERAGE($AZ52:$AZ61)-1&lt;-0.01,FALSE())),0,IF(OR($AZ61/$AZ60-1&lt;=-0.02,IF(COUNT($AZ52:$AZ61)=10,AVERAGE($AZ57:$AZ61)/AVERAGE($AZ52:$AZ61)-1&lt;0.005,FALSE())),50,100)))</f>
        <v/>
      </c>
    </row>
    <row r="62" customFormat="false" ht="15" hidden="false" customHeight="true" outlineLevel="0" collapsed="false">
      <c r="A62" s="47" t="n">
        <v>58</v>
      </c>
      <c r="B62" s="48" t="n">
        <v>42641</v>
      </c>
      <c r="C62" s="47" t="n">
        <v>2016</v>
      </c>
      <c r="D62" s="49" t="s">
        <v>238</v>
      </c>
      <c r="E62" s="50" t="n">
        <v>4875.27</v>
      </c>
      <c r="F62" s="51" t="n">
        <v>0.087392</v>
      </c>
      <c r="G62" s="51" t="n">
        <v>-0.003289</v>
      </c>
      <c r="H62" s="52" t="n">
        <v>0.8776</v>
      </c>
      <c r="I62" s="53" t="n">
        <v>514</v>
      </c>
      <c r="J62" s="47" t="s">
        <v>235</v>
      </c>
      <c r="K62" s="54" t="n">
        <v>12.39</v>
      </c>
      <c r="L62" s="55" t="n">
        <f aca="false">IF(COUNT(F62)=0,50,IF(F62&gt;=0,100,IF(F62&gt;=-0.02,50,0)))</f>
        <v>100</v>
      </c>
      <c r="M62" s="55" t="n">
        <f aca="false">IF(COUNT(G62)=0,50,IF(G62&gt;-0.06,100,IF(G62&gt;-0.15,50,0)))</f>
        <v>100</v>
      </c>
      <c r="N62" s="55" t="n">
        <f aca="false">IF(COUNT(H62)=0,50,IF(H62&gt;=0.6,100,IF(H62&gt;=0.4,50,0)))</f>
        <v>100</v>
      </c>
      <c r="O62" s="55" t="n">
        <f aca="false">IF(COUNT(I62)=0,50,IF(J62="proxy_vix",50,IF(I62&lt;350,100,IF(I62&lt;=450,50,0))))</f>
        <v>0</v>
      </c>
      <c r="P62" s="55" t="n">
        <f aca="false">IF(COUNT(K62)=0,50,IF(K62&lt;20,100,IF(K62&lt;=25,50,0)))</f>
        <v>100</v>
      </c>
      <c r="Q62" s="54"/>
      <c r="R62" s="47"/>
      <c r="S62" s="51" t="n">
        <f aca="false">$E62/$E61-1</f>
        <v>0.00175888844825356</v>
      </c>
      <c r="T62" s="56" t="n">
        <f aca="false">$K62/$K61-1</f>
        <v>-0.0541984732824427</v>
      </c>
      <c r="V62" s="57"/>
      <c r="W62" s="57"/>
      <c r="Y62" s="1" t="str">
        <f aca="false">IF(AX62&gt;=70,"EASY",IF(AX62&gt;40,"UNCERTAIN","HARD"))</f>
        <v>EASY</v>
      </c>
      <c r="AA62" s="58" t="str">
        <f aca="false">IF($A62&lt;200,"",AVERAGE($E13:$E62)/AVERAGE($E5:$E62)-1)</f>
        <v/>
      </c>
      <c r="AB62" s="59" t="n">
        <f aca="false">LOOKUP($B62,07_L1政策步階!$A$4:$A$14,07_L1政策步階!$C$4:$C$14)</f>
        <v>0</v>
      </c>
      <c r="AC62" s="57"/>
      <c r="AD62" s="57"/>
      <c r="AE62" s="57"/>
      <c r="AF62" s="57"/>
      <c r="AG62" s="57"/>
      <c r="AH62" s="57"/>
      <c r="AI62" s="57"/>
      <c r="AJ62" s="57"/>
      <c r="AK62" s="57"/>
      <c r="AL62" s="0" t="str">
        <f aca="false">IF(ISNUMBER($AA62),IF($AA62&gt;=0.005,100,IF($AA62&gt;=-0.015,50,0)),"")</f>
        <v/>
      </c>
      <c r="AM62" s="59" t="n">
        <f aca="false">IF(ISNUMBER($AB62),IF($AB62=1,100,IF($AB62=0,50,0)),"")</f>
        <v>50</v>
      </c>
      <c r="AN62" s="0" t="str">
        <f aca="false">IF(ISNUMBER($AC62),IF($AC62&gt;=0.001,100,IF($AC62&gt;=-0.003,50,0)),"")</f>
        <v/>
      </c>
      <c r="AO62" s="0" t="str">
        <f aca="false">IF(ISNUMBER($AD62),IF($AD62&gt;=0.04,100,IF($AD62&gt;=0,50,0)),"")</f>
        <v/>
      </c>
      <c r="AP62" s="0" t="str">
        <f aca="false">IF(ISNUMBER($AE62),IF($AE62&gt;=25,100,IF($AE62&gt;=-75,50,0)),"")</f>
        <v/>
      </c>
      <c r="AQ62" s="0" t="str">
        <f aca="false">IF(ISNUMBER($AF62),IF($AF62&gt;0,100,IF($AF62&gt;=-50,50,0)),"")</f>
        <v/>
      </c>
      <c r="AR62" s="0" t="str">
        <f aca="false">IF(ISNUMBER($AG62),IF($AG62=1,100,IF($AG62=0,50,0)),"")</f>
        <v/>
      </c>
      <c r="AS62" s="0" t="str">
        <f aca="false">IF(ISNUMBER($AH62),IF($AH62&lt;0,100,IF($AH62&lt;=20,50,0)),"")</f>
        <v/>
      </c>
      <c r="AT62" s="0" t="str">
        <f aca="false">IF(ISNUMBER($AI62),IF($AI62&lt;0.95,100,IF($AI62&lt;=1,50,0)),"")</f>
        <v/>
      </c>
      <c r="AU62" s="0" t="str">
        <f aca="false">IF(ISNUMBER($AJ62),IF($AJ62&lt;30,0,IF($AJ62&lt;40,50,IF($AJ62&lt;=90,100,50))),"")</f>
        <v/>
      </c>
      <c r="AV62" s="0" t="str">
        <f aca="false">IF(ISNUMBER($AK62),IF($AK62&gt;-0.2,100,IF($AK62&gt;=-0.4,50,0)),"")</f>
        <v/>
      </c>
      <c r="AW62" s="59" t="n">
        <f aca="false">01_指標庫!$H$4*ISNUMBER($F62)+01_指標庫!$H$5*ISNUMBER($AA62)+01_指標庫!$H$6*ISNUMBER($G62)+01_指標庫!$H$7*ISNUMBER($H62)+01_指標庫!$H$8*ISNUMBER($AF62)+01_指標庫!$H$9*ISNUMBER($AG62)+01_指標庫!$H$10*ISNUMBER($AB62)+01_指標庫!$H$11*ISNUMBER($AC62)+01_指標庫!$H$12*ISNUMBER($AD62)+01_指標庫!$H$13*ISNUMBER($AE62)+01_指標庫!$H$14*ISNUMBER($I62)+01_指標庫!$H$15*ISNUMBER($AH62)+01_指標庫!$H$16*ISNUMBER($K62)+01_指標庫!$H$17*ISNUMBER($AI62)+01_指標庫!$H$18*ISNUMBER($AJ62)+01_指標庫!$H$19*ISNUMBER($AK62)+01_指標庫!$H$20*ISNUMBER($BB62)+01_指標庫!$H$21*ISNUMBER($BC62)</f>
        <v>49</v>
      </c>
      <c r="AX62" s="59" t="n">
        <f aca="false">IF(AW62=0,50,ROUND((01_指標庫!$H$4*IF(ISNUMBER($F62),L62,0)+01_指標庫!$H$5*IF(ISNUMBER($AA62),AL62,0)+01_指標庫!$H$6*IF(ISNUMBER($G62),M62,0)+01_指標庫!$H$7*IF(ISNUMBER($H62),N62,0)+01_指標庫!$H$8*IF(ISNUMBER($AF62),AQ62,0)+01_指標庫!$H$9*IF(ISNUMBER($AG62),AR62,0)+01_指標庫!$H$10*IF(ISNUMBER($AB62),AM62,0)+01_指標庫!$H$11*IF(ISNUMBER($AC62),AN62,0)+01_指標庫!$H$12*IF(ISNUMBER($AD62),AO62,0)+01_指標庫!$H$13*IF(ISNUMBER($AE62),AP62,0)+01_指標庫!$H$14*IF(ISNUMBER($I62),O62,0)+01_指標庫!$H$15*IF(ISNUMBER($AH62),AS62,0)+01_指標庫!$H$16*IF(ISNUMBER($K62),P62,0)+01_指標庫!$H$17*IF(ISNUMBER($AI62),AT62,0)+01_指標庫!$H$18*IF(ISNUMBER($AJ62),AU62,0)+01_指標庫!$H$19*IF(ISNUMBER($AK62),AV62,0)+01_指標庫!$H$20*IF(ISNUMBER($BB62),BB62,0)+01_指標庫!$H$21*IF(ISNUMBER($BC62),BC62,0))/AW62,1))</f>
        <v>72.4</v>
      </c>
      <c r="AY62" s="60"/>
      <c r="AZ62" s="60"/>
      <c r="BA62" s="58" t="n">
        <f aca="false">AVERAGE($E58:$E62)/AVERAGE($E53:$E62)-1</f>
        <v>0.00447147156515548</v>
      </c>
      <c r="BB62" s="59" t="n">
        <f aca="false">IF(ISNUMBER($BA62),IF(OR($S62&lt;=-0.03,$BA62&lt;-0.003),0,IF(OR($S62&lt;=-0.02,$BA62&lt;0.01),50,100)),"")</f>
        <v>50</v>
      </c>
      <c r="BC62" s="0" t="str">
        <f aca="false">IF(OR(COUNT($AZ62)=0,COUNT($AZ61)=0),"",IF(OR($AY62/$AZ61-1&lt;=-0.03,$AZ62/$AZ61-1&lt;=-0.045,IF(COUNT($AZ53:$AZ62)=10,AVERAGE($AZ58:$AZ62)/AVERAGE($AZ53:$AZ62)-1&lt;-0.01,FALSE())),0,IF(OR($AZ62/$AZ61-1&lt;=-0.02,IF(COUNT($AZ53:$AZ62)=10,AVERAGE($AZ58:$AZ62)/AVERAGE($AZ53:$AZ62)-1&lt;0.005,FALSE())),50,100)))</f>
        <v/>
      </c>
    </row>
    <row r="63" customFormat="false" ht="15" hidden="false" customHeight="true" outlineLevel="0" collapsed="false">
      <c r="A63" s="47" t="n">
        <v>59</v>
      </c>
      <c r="B63" s="48" t="n">
        <v>42642</v>
      </c>
      <c r="C63" s="47" t="n">
        <v>2016</v>
      </c>
      <c r="D63" s="49" t="s">
        <v>239</v>
      </c>
      <c r="E63" s="50" t="n">
        <v>4838.3</v>
      </c>
      <c r="F63" s="51" t="n">
        <v>0.078823</v>
      </c>
      <c r="G63" s="51" t="n">
        <v>-0.010848</v>
      </c>
      <c r="H63" s="52" t="n">
        <v>0.8163</v>
      </c>
      <c r="I63" s="53" t="n">
        <v>509</v>
      </c>
      <c r="J63" s="47" t="s">
        <v>235</v>
      </c>
      <c r="K63" s="54" t="n">
        <v>14.02</v>
      </c>
      <c r="L63" s="55" t="n">
        <f aca="false">IF(COUNT(F63)=0,50,IF(F63&gt;=0,100,IF(F63&gt;=-0.02,50,0)))</f>
        <v>100</v>
      </c>
      <c r="M63" s="55" t="n">
        <f aca="false">IF(COUNT(G63)=0,50,IF(G63&gt;-0.06,100,IF(G63&gt;-0.15,50,0)))</f>
        <v>100</v>
      </c>
      <c r="N63" s="55" t="n">
        <f aca="false">IF(COUNT(H63)=0,50,IF(H63&gt;=0.6,100,IF(H63&gt;=0.4,50,0)))</f>
        <v>100</v>
      </c>
      <c r="O63" s="55" t="n">
        <f aca="false">IF(COUNT(I63)=0,50,IF(J63="proxy_vix",50,IF(I63&lt;350,100,IF(I63&lt;=450,50,0))))</f>
        <v>0</v>
      </c>
      <c r="P63" s="55" t="n">
        <f aca="false">IF(COUNT(K63)=0,50,IF(K63&lt;20,100,IF(K63&lt;=25,50,0)))</f>
        <v>100</v>
      </c>
      <c r="Q63" s="54"/>
      <c r="R63" s="47"/>
      <c r="S63" s="51" t="n">
        <f aca="false">$E63/$E62-1</f>
        <v>-0.00758316975264961</v>
      </c>
      <c r="T63" s="56" t="n">
        <f aca="false">$K63/$K62-1</f>
        <v>0.131557707828894</v>
      </c>
      <c r="V63" s="57"/>
      <c r="W63" s="57"/>
      <c r="Y63" s="1" t="str">
        <f aca="false">IF(AX63&gt;=70,"EASY",IF(AX63&gt;40,"UNCERTAIN","HARD"))</f>
        <v>EASY</v>
      </c>
      <c r="AA63" s="58" t="str">
        <f aca="false">IF($A63&lt;200,"",AVERAGE($E14:$E63)/AVERAGE($E5:$E63)-1)</f>
        <v/>
      </c>
      <c r="AB63" s="59" t="n">
        <f aca="false">LOOKUP($B63,07_L1政策步階!$A$4:$A$14,07_L1政策步階!$C$4:$C$14)</f>
        <v>0</v>
      </c>
      <c r="AC63" s="57"/>
      <c r="AD63" s="57"/>
      <c r="AE63" s="57"/>
      <c r="AF63" s="57"/>
      <c r="AG63" s="57"/>
      <c r="AH63" s="57"/>
      <c r="AI63" s="57"/>
      <c r="AJ63" s="57"/>
      <c r="AK63" s="57"/>
      <c r="AL63" s="0" t="str">
        <f aca="false">IF(ISNUMBER($AA63),IF($AA63&gt;=0.005,100,IF($AA63&gt;=-0.015,50,0)),"")</f>
        <v/>
      </c>
      <c r="AM63" s="59" t="n">
        <f aca="false">IF(ISNUMBER($AB63),IF($AB63=1,100,IF($AB63=0,50,0)),"")</f>
        <v>50</v>
      </c>
      <c r="AN63" s="0" t="str">
        <f aca="false">IF(ISNUMBER($AC63),IF($AC63&gt;=0.001,100,IF($AC63&gt;=-0.003,50,0)),"")</f>
        <v/>
      </c>
      <c r="AO63" s="0" t="str">
        <f aca="false">IF(ISNUMBER($AD63),IF($AD63&gt;=0.04,100,IF($AD63&gt;=0,50,0)),"")</f>
        <v/>
      </c>
      <c r="AP63" s="0" t="str">
        <f aca="false">IF(ISNUMBER($AE63),IF($AE63&gt;=25,100,IF($AE63&gt;=-75,50,0)),"")</f>
        <v/>
      </c>
      <c r="AQ63" s="0" t="str">
        <f aca="false">IF(ISNUMBER($AF63),IF($AF63&gt;0,100,IF($AF63&gt;=-50,50,0)),"")</f>
        <v/>
      </c>
      <c r="AR63" s="0" t="str">
        <f aca="false">IF(ISNUMBER($AG63),IF($AG63=1,100,IF($AG63=0,50,0)),"")</f>
        <v/>
      </c>
      <c r="AS63" s="0" t="str">
        <f aca="false">IF(ISNUMBER($AH63),IF($AH63&lt;0,100,IF($AH63&lt;=20,50,0)),"")</f>
        <v/>
      </c>
      <c r="AT63" s="0" t="str">
        <f aca="false">IF(ISNUMBER($AI63),IF($AI63&lt;0.95,100,IF($AI63&lt;=1,50,0)),"")</f>
        <v/>
      </c>
      <c r="AU63" s="0" t="str">
        <f aca="false">IF(ISNUMBER($AJ63),IF($AJ63&lt;30,0,IF($AJ63&lt;40,50,IF($AJ63&lt;=90,100,50))),"")</f>
        <v/>
      </c>
      <c r="AV63" s="0" t="str">
        <f aca="false">IF(ISNUMBER($AK63),IF($AK63&gt;-0.2,100,IF($AK63&gt;=-0.4,50,0)),"")</f>
        <v/>
      </c>
      <c r="AW63" s="59" t="n">
        <f aca="false">01_指標庫!$H$4*ISNUMBER($F63)+01_指標庫!$H$5*ISNUMBER($AA63)+01_指標庫!$H$6*ISNUMBER($G63)+01_指標庫!$H$7*ISNUMBER($H63)+01_指標庫!$H$8*ISNUMBER($AF63)+01_指標庫!$H$9*ISNUMBER($AG63)+01_指標庫!$H$10*ISNUMBER($AB63)+01_指標庫!$H$11*ISNUMBER($AC63)+01_指標庫!$H$12*ISNUMBER($AD63)+01_指標庫!$H$13*ISNUMBER($AE63)+01_指標庫!$H$14*ISNUMBER($I63)+01_指標庫!$H$15*ISNUMBER($AH63)+01_指標庫!$H$16*ISNUMBER($K63)+01_指標庫!$H$17*ISNUMBER($AI63)+01_指標庫!$H$18*ISNUMBER($AJ63)+01_指標庫!$H$19*ISNUMBER($AK63)+01_指標庫!$H$20*ISNUMBER($BB63)+01_指標庫!$H$21*ISNUMBER($BC63)</f>
        <v>49</v>
      </c>
      <c r="AX63" s="59" t="n">
        <f aca="false">IF(AW63=0,50,ROUND((01_指標庫!$H$4*IF(ISNUMBER($F63),L63,0)+01_指標庫!$H$5*IF(ISNUMBER($AA63),AL63,0)+01_指標庫!$H$6*IF(ISNUMBER($G63),M63,0)+01_指標庫!$H$7*IF(ISNUMBER($H63),N63,0)+01_指標庫!$H$8*IF(ISNUMBER($AF63),AQ63,0)+01_指標庫!$H$9*IF(ISNUMBER($AG63),AR63,0)+01_指標庫!$H$10*IF(ISNUMBER($AB63),AM63,0)+01_指標庫!$H$11*IF(ISNUMBER($AC63),AN63,0)+01_指標庫!$H$12*IF(ISNUMBER($AD63),AO63,0)+01_指標庫!$H$13*IF(ISNUMBER($AE63),AP63,0)+01_指標庫!$H$14*IF(ISNUMBER($I63),O63,0)+01_指標庫!$H$15*IF(ISNUMBER($AH63),AS63,0)+01_指標庫!$H$16*IF(ISNUMBER($K63),P63,0)+01_指標庫!$H$17*IF(ISNUMBER($AI63),AT63,0)+01_指標庫!$H$18*IF(ISNUMBER($AJ63),AU63,0)+01_指標庫!$H$19*IF(ISNUMBER($AK63),AV63,0)+01_指標庫!$H$20*IF(ISNUMBER($BB63),BB63,0)+01_指標庫!$H$21*IF(ISNUMBER($BC63),BC63,0))/AW63,1))</f>
        <v>72.4</v>
      </c>
      <c r="AY63" s="60"/>
      <c r="AZ63" s="60"/>
      <c r="BA63" s="58" t="n">
        <f aca="false">AVERAGE($E59:$E63)/AVERAGE($E54:$E63)-1</f>
        <v>0.00189815081573386</v>
      </c>
      <c r="BB63" s="59" t="n">
        <f aca="false">IF(ISNUMBER($BA63),IF(OR($S63&lt;=-0.03,$BA63&lt;-0.003),0,IF(OR($S63&lt;=-0.02,$BA63&lt;0.01),50,100)),"")</f>
        <v>50</v>
      </c>
      <c r="BC63" s="0" t="str">
        <f aca="false">IF(OR(COUNT($AZ63)=0,COUNT($AZ62)=0),"",IF(OR($AY63/$AZ62-1&lt;=-0.03,$AZ63/$AZ62-1&lt;=-0.045,IF(COUNT($AZ54:$AZ63)=10,AVERAGE($AZ59:$AZ63)/AVERAGE($AZ54:$AZ63)-1&lt;-0.01,FALSE())),0,IF(OR($AZ63/$AZ62-1&lt;=-0.02,IF(COUNT($AZ54:$AZ63)=10,AVERAGE($AZ59:$AZ63)/AVERAGE($AZ54:$AZ63)-1&lt;0.005,FALSE())),50,100)))</f>
        <v/>
      </c>
    </row>
    <row r="64" customFormat="false" ht="15" hidden="false" customHeight="true" outlineLevel="0" collapsed="false">
      <c r="A64" s="47" t="n">
        <v>60</v>
      </c>
      <c r="B64" s="48" t="n">
        <v>42643</v>
      </c>
      <c r="C64" s="47" t="n">
        <v>2016</v>
      </c>
      <c r="D64" s="49" t="s">
        <v>234</v>
      </c>
      <c r="E64" s="50" t="n">
        <v>4875.7</v>
      </c>
      <c r="F64" s="51" t="n">
        <v>0.086825</v>
      </c>
      <c r="G64" s="51" t="n">
        <v>-0.003201</v>
      </c>
      <c r="H64" s="52" t="n">
        <v>0.8776</v>
      </c>
      <c r="I64" s="53" t="n">
        <v>497</v>
      </c>
      <c r="J64" s="47" t="s">
        <v>235</v>
      </c>
      <c r="K64" s="54" t="n">
        <v>13.29</v>
      </c>
      <c r="L64" s="55" t="n">
        <f aca="false">IF(COUNT(F64)=0,50,IF(F64&gt;=0,100,IF(F64&gt;=-0.02,50,0)))</f>
        <v>100</v>
      </c>
      <c r="M64" s="55" t="n">
        <f aca="false">IF(COUNT(G64)=0,50,IF(G64&gt;-0.06,100,IF(G64&gt;-0.15,50,0)))</f>
        <v>100</v>
      </c>
      <c r="N64" s="55" t="n">
        <f aca="false">IF(COUNT(H64)=0,50,IF(H64&gt;=0.6,100,IF(H64&gt;=0.4,50,0)))</f>
        <v>100</v>
      </c>
      <c r="O64" s="55" t="n">
        <f aca="false">IF(COUNT(I64)=0,50,IF(J64="proxy_vix",50,IF(I64&lt;350,100,IF(I64&lt;=450,50,0))))</f>
        <v>0</v>
      </c>
      <c r="P64" s="55" t="n">
        <f aca="false">IF(COUNT(K64)=0,50,IF(K64&lt;20,100,IF(K64&lt;=25,50,0)))</f>
        <v>100</v>
      </c>
      <c r="Q64" s="54"/>
      <c r="R64" s="47"/>
      <c r="S64" s="51" t="n">
        <f aca="false">$E64/$E63-1</f>
        <v>0.00772998780563405</v>
      </c>
      <c r="T64" s="56" t="n">
        <f aca="false">$K64/$K63-1</f>
        <v>-0.0520684736091298</v>
      </c>
      <c r="V64" s="57"/>
      <c r="W64" s="57"/>
      <c r="Y64" s="1" t="str">
        <f aca="false">IF(AX64&gt;=70,"EASY",IF(AX64&gt;40,"UNCERTAIN","HARD"))</f>
        <v>EASY</v>
      </c>
      <c r="AA64" s="58" t="str">
        <f aca="false">IF($A64&lt;200,"",AVERAGE($E15:$E64)/AVERAGE($E5:$E64)-1)</f>
        <v/>
      </c>
      <c r="AB64" s="59" t="n">
        <f aca="false">LOOKUP($B64,07_L1政策步階!$A$4:$A$14,07_L1政策步階!$C$4:$C$14)</f>
        <v>0</v>
      </c>
      <c r="AC64" s="57"/>
      <c r="AD64" s="57"/>
      <c r="AE64" s="57"/>
      <c r="AF64" s="57"/>
      <c r="AG64" s="57"/>
      <c r="AH64" s="57"/>
      <c r="AI64" s="57"/>
      <c r="AJ64" s="57"/>
      <c r="AK64" s="57"/>
      <c r="AL64" s="0" t="str">
        <f aca="false">IF(ISNUMBER($AA64),IF($AA64&gt;=0.005,100,IF($AA64&gt;=-0.015,50,0)),"")</f>
        <v/>
      </c>
      <c r="AM64" s="59" t="n">
        <f aca="false">IF(ISNUMBER($AB64),IF($AB64=1,100,IF($AB64=0,50,0)),"")</f>
        <v>50</v>
      </c>
      <c r="AN64" s="0" t="str">
        <f aca="false">IF(ISNUMBER($AC64),IF($AC64&gt;=0.001,100,IF($AC64&gt;=-0.003,50,0)),"")</f>
        <v/>
      </c>
      <c r="AO64" s="0" t="str">
        <f aca="false">IF(ISNUMBER($AD64),IF($AD64&gt;=0.04,100,IF($AD64&gt;=0,50,0)),"")</f>
        <v/>
      </c>
      <c r="AP64" s="0" t="str">
        <f aca="false">IF(ISNUMBER($AE64),IF($AE64&gt;=25,100,IF($AE64&gt;=-75,50,0)),"")</f>
        <v/>
      </c>
      <c r="AQ64" s="0" t="str">
        <f aca="false">IF(ISNUMBER($AF64),IF($AF64&gt;0,100,IF($AF64&gt;=-50,50,0)),"")</f>
        <v/>
      </c>
      <c r="AR64" s="0" t="str">
        <f aca="false">IF(ISNUMBER($AG64),IF($AG64=1,100,IF($AG64=0,50,0)),"")</f>
        <v/>
      </c>
      <c r="AS64" s="0" t="str">
        <f aca="false">IF(ISNUMBER($AH64),IF($AH64&lt;0,100,IF($AH64&lt;=20,50,0)),"")</f>
        <v/>
      </c>
      <c r="AT64" s="0" t="str">
        <f aca="false">IF(ISNUMBER($AI64),IF($AI64&lt;0.95,100,IF($AI64&lt;=1,50,0)),"")</f>
        <v/>
      </c>
      <c r="AU64" s="0" t="str">
        <f aca="false">IF(ISNUMBER($AJ64),IF($AJ64&lt;30,0,IF($AJ64&lt;40,50,IF($AJ64&lt;=90,100,50))),"")</f>
        <v/>
      </c>
      <c r="AV64" s="0" t="str">
        <f aca="false">IF(ISNUMBER($AK64),IF($AK64&gt;-0.2,100,IF($AK64&gt;=-0.4,50,0)),"")</f>
        <v/>
      </c>
      <c r="AW64" s="59" t="n">
        <f aca="false">01_指標庫!$H$4*ISNUMBER($F64)+01_指標庫!$H$5*ISNUMBER($AA64)+01_指標庫!$H$6*ISNUMBER($G64)+01_指標庫!$H$7*ISNUMBER($H64)+01_指標庫!$H$8*ISNUMBER($AF64)+01_指標庫!$H$9*ISNUMBER($AG64)+01_指標庫!$H$10*ISNUMBER($AB64)+01_指標庫!$H$11*ISNUMBER($AC64)+01_指標庫!$H$12*ISNUMBER($AD64)+01_指標庫!$H$13*ISNUMBER($AE64)+01_指標庫!$H$14*ISNUMBER($I64)+01_指標庫!$H$15*ISNUMBER($AH64)+01_指標庫!$H$16*ISNUMBER($K64)+01_指標庫!$H$17*ISNUMBER($AI64)+01_指標庫!$H$18*ISNUMBER($AJ64)+01_指標庫!$H$19*ISNUMBER($AK64)+01_指標庫!$H$20*ISNUMBER($BB64)+01_指標庫!$H$21*ISNUMBER($BC64)</f>
        <v>49</v>
      </c>
      <c r="AX64" s="59" t="n">
        <f aca="false">IF(AW64=0,50,ROUND((01_指標庫!$H$4*IF(ISNUMBER($F64),L64,0)+01_指標庫!$H$5*IF(ISNUMBER($AA64),AL64,0)+01_指標庫!$H$6*IF(ISNUMBER($G64),M64,0)+01_指標庫!$H$7*IF(ISNUMBER($H64),N64,0)+01_指標庫!$H$8*IF(ISNUMBER($AF64),AQ64,0)+01_指標庫!$H$9*IF(ISNUMBER($AG64),AR64,0)+01_指標庫!$H$10*IF(ISNUMBER($AB64),AM64,0)+01_指標庫!$H$11*IF(ISNUMBER($AC64),AN64,0)+01_指標庫!$H$12*IF(ISNUMBER($AD64),AO64,0)+01_指標庫!$H$13*IF(ISNUMBER($AE64),AP64,0)+01_指標庫!$H$14*IF(ISNUMBER($I64),O64,0)+01_指標庫!$H$15*IF(ISNUMBER($AH64),AS64,0)+01_指標庫!$H$16*IF(ISNUMBER($K64),P64,0)+01_指標庫!$H$17*IF(ISNUMBER($AI64),AT64,0)+01_指標庫!$H$18*IF(ISNUMBER($AJ64),AU64,0)+01_指標庫!$H$19*IF(ISNUMBER($AK64),AV64,0)+01_指標庫!$H$20*IF(ISNUMBER($BB64),BB64,0)+01_指標庫!$H$21*IF(ISNUMBER($BC64),BC64,0))/AW64,1))</f>
        <v>72.4</v>
      </c>
      <c r="AY64" s="60"/>
      <c r="AZ64" s="60"/>
      <c r="BA64" s="58" t="n">
        <f aca="false">AVERAGE($E60:$E64)/AVERAGE($E55:$E64)-1</f>
        <v>0.00139938438638532</v>
      </c>
      <c r="BB64" s="59" t="n">
        <f aca="false">IF(ISNUMBER($BA64),IF(OR($S64&lt;=-0.03,$BA64&lt;-0.003),0,IF(OR($S64&lt;=-0.02,$BA64&lt;0.01),50,100)),"")</f>
        <v>50</v>
      </c>
      <c r="BC64" s="0" t="str">
        <f aca="false">IF(OR(COUNT($AZ64)=0,COUNT($AZ63)=0),"",IF(OR($AY64/$AZ63-1&lt;=-0.03,$AZ64/$AZ63-1&lt;=-0.045,IF(COUNT($AZ55:$AZ64)=10,AVERAGE($AZ60:$AZ64)/AVERAGE($AZ55:$AZ64)-1&lt;-0.01,FALSE())),0,IF(OR($AZ64/$AZ63-1&lt;=-0.02,IF(COUNT($AZ55:$AZ64)=10,AVERAGE($AZ60:$AZ64)/AVERAGE($AZ55:$AZ64)-1&lt;0.005,FALSE())),50,100)))</f>
        <v/>
      </c>
    </row>
    <row r="65" customFormat="false" ht="15" hidden="false" customHeight="true" outlineLevel="0" collapsed="false">
      <c r="A65" s="47" t="n">
        <v>61</v>
      </c>
      <c r="B65" s="48" t="n">
        <v>42646</v>
      </c>
      <c r="C65" s="47" t="n">
        <v>2016</v>
      </c>
      <c r="D65" s="49" t="s">
        <v>236</v>
      </c>
      <c r="E65" s="50" t="n">
        <v>4866.63</v>
      </c>
      <c r="F65" s="51" t="n">
        <v>0.084559</v>
      </c>
      <c r="G65" s="51" t="n">
        <v>-0.005056</v>
      </c>
      <c r="H65" s="52" t="n">
        <v>0.8571</v>
      </c>
      <c r="I65" s="53" t="n">
        <v>493</v>
      </c>
      <c r="J65" s="47" t="s">
        <v>235</v>
      </c>
      <c r="K65" s="54" t="n">
        <v>13.57</v>
      </c>
      <c r="L65" s="55" t="n">
        <f aca="false">IF(COUNT(F65)=0,50,IF(F65&gt;=0,100,IF(F65&gt;=-0.02,50,0)))</f>
        <v>100</v>
      </c>
      <c r="M65" s="55" t="n">
        <f aca="false">IF(COUNT(G65)=0,50,IF(G65&gt;-0.06,100,IF(G65&gt;-0.15,50,0)))</f>
        <v>100</v>
      </c>
      <c r="N65" s="55" t="n">
        <f aca="false">IF(COUNT(H65)=0,50,IF(H65&gt;=0.6,100,IF(H65&gt;=0.4,50,0)))</f>
        <v>100</v>
      </c>
      <c r="O65" s="55" t="n">
        <f aca="false">IF(COUNT(I65)=0,50,IF(J65="proxy_vix",50,IF(I65&lt;350,100,IF(I65&lt;=450,50,0))))</f>
        <v>0</v>
      </c>
      <c r="P65" s="55" t="n">
        <f aca="false">IF(COUNT(K65)=0,50,IF(K65&lt;20,100,IF(K65&lt;=25,50,0)))</f>
        <v>100</v>
      </c>
      <c r="Q65" s="54"/>
      <c r="R65" s="47"/>
      <c r="S65" s="51" t="n">
        <f aca="false">$E65/$E64-1</f>
        <v>-0.00186024570830845</v>
      </c>
      <c r="T65" s="56" t="n">
        <f aca="false">$K65/$K64-1</f>
        <v>0.0210684725357413</v>
      </c>
      <c r="V65" s="57"/>
      <c r="W65" s="57"/>
      <c r="Y65" s="1" t="str">
        <f aca="false">IF(AX65&gt;=70,"EASY",IF(AX65&gt;40,"UNCERTAIN","HARD"))</f>
        <v>EASY</v>
      </c>
      <c r="AA65" s="58" t="str">
        <f aca="false">IF($A65&lt;200,"",AVERAGE($E16:$E65)/AVERAGE($E5:$E65)-1)</f>
        <v/>
      </c>
      <c r="AB65" s="59" t="n">
        <f aca="false">LOOKUP($B65,07_L1政策步階!$A$4:$A$14,07_L1政策步階!$C$4:$C$14)</f>
        <v>0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0" t="str">
        <f aca="false">IF(ISNUMBER($AA65),IF($AA65&gt;=0.005,100,IF($AA65&gt;=-0.015,50,0)),"")</f>
        <v/>
      </c>
      <c r="AM65" s="59" t="n">
        <f aca="false">IF(ISNUMBER($AB65),IF($AB65=1,100,IF($AB65=0,50,0)),"")</f>
        <v>50</v>
      </c>
      <c r="AN65" s="0" t="str">
        <f aca="false">IF(ISNUMBER($AC65),IF($AC65&gt;=0.001,100,IF($AC65&gt;=-0.003,50,0)),"")</f>
        <v/>
      </c>
      <c r="AO65" s="0" t="str">
        <f aca="false">IF(ISNUMBER($AD65),IF($AD65&gt;=0.04,100,IF($AD65&gt;=0,50,0)),"")</f>
        <v/>
      </c>
      <c r="AP65" s="0" t="str">
        <f aca="false">IF(ISNUMBER($AE65),IF($AE65&gt;=25,100,IF($AE65&gt;=-75,50,0)),"")</f>
        <v/>
      </c>
      <c r="AQ65" s="0" t="str">
        <f aca="false">IF(ISNUMBER($AF65),IF($AF65&gt;0,100,IF($AF65&gt;=-50,50,0)),"")</f>
        <v/>
      </c>
      <c r="AR65" s="0" t="str">
        <f aca="false">IF(ISNUMBER($AG65),IF($AG65=1,100,IF($AG65=0,50,0)),"")</f>
        <v/>
      </c>
      <c r="AS65" s="0" t="str">
        <f aca="false">IF(ISNUMBER($AH65),IF($AH65&lt;0,100,IF($AH65&lt;=20,50,0)),"")</f>
        <v/>
      </c>
      <c r="AT65" s="0" t="str">
        <f aca="false">IF(ISNUMBER($AI65),IF($AI65&lt;0.95,100,IF($AI65&lt;=1,50,0)),"")</f>
        <v/>
      </c>
      <c r="AU65" s="0" t="str">
        <f aca="false">IF(ISNUMBER($AJ65),IF($AJ65&lt;30,0,IF($AJ65&lt;40,50,IF($AJ65&lt;=90,100,50))),"")</f>
        <v/>
      </c>
      <c r="AV65" s="0" t="str">
        <f aca="false">IF(ISNUMBER($AK65),IF($AK65&gt;-0.2,100,IF($AK65&gt;=-0.4,50,0)),"")</f>
        <v/>
      </c>
      <c r="AW65" s="59" t="n">
        <f aca="false">01_指標庫!$H$4*ISNUMBER($F65)+01_指標庫!$H$5*ISNUMBER($AA65)+01_指標庫!$H$6*ISNUMBER($G65)+01_指標庫!$H$7*ISNUMBER($H65)+01_指標庫!$H$8*ISNUMBER($AF65)+01_指標庫!$H$9*ISNUMBER($AG65)+01_指標庫!$H$10*ISNUMBER($AB65)+01_指標庫!$H$11*ISNUMBER($AC65)+01_指標庫!$H$12*ISNUMBER($AD65)+01_指標庫!$H$13*ISNUMBER($AE65)+01_指標庫!$H$14*ISNUMBER($I65)+01_指標庫!$H$15*ISNUMBER($AH65)+01_指標庫!$H$16*ISNUMBER($K65)+01_指標庫!$H$17*ISNUMBER($AI65)+01_指標庫!$H$18*ISNUMBER($AJ65)+01_指標庫!$H$19*ISNUMBER($AK65)+01_指標庫!$H$20*ISNUMBER($BB65)+01_指標庫!$H$21*ISNUMBER($BC65)</f>
        <v>49</v>
      </c>
      <c r="AX65" s="59" t="n">
        <f aca="false">IF(AW65=0,50,ROUND((01_指標庫!$H$4*IF(ISNUMBER($F65),L65,0)+01_指標庫!$H$5*IF(ISNUMBER($AA65),AL65,0)+01_指標庫!$H$6*IF(ISNUMBER($G65),M65,0)+01_指標庫!$H$7*IF(ISNUMBER($H65),N65,0)+01_指標庫!$H$8*IF(ISNUMBER($AF65),AQ65,0)+01_指標庫!$H$9*IF(ISNUMBER($AG65),AR65,0)+01_指標庫!$H$10*IF(ISNUMBER($AB65),AM65,0)+01_指標庫!$H$11*IF(ISNUMBER($AC65),AN65,0)+01_指標庫!$H$12*IF(ISNUMBER($AD65),AO65,0)+01_指標庫!$H$13*IF(ISNUMBER($AE65),AP65,0)+01_指標庫!$H$14*IF(ISNUMBER($I65),O65,0)+01_指標庫!$H$15*IF(ISNUMBER($AH65),AS65,0)+01_指標庫!$H$16*IF(ISNUMBER($K65),P65,0)+01_指標庫!$H$17*IF(ISNUMBER($AI65),AT65,0)+01_指標庫!$H$18*IF(ISNUMBER($AJ65),AU65,0)+01_指標庫!$H$19*IF(ISNUMBER($AK65),AV65,0)+01_指標庫!$H$20*IF(ISNUMBER($BB65),BB65,0)+01_指標庫!$H$21*IF(ISNUMBER($BC65),BC65,0))/AW65,1))</f>
        <v>72.4</v>
      </c>
      <c r="AY65" s="60"/>
      <c r="AZ65" s="60"/>
      <c r="BA65" s="58" t="n">
        <f aca="false">AVERAGE($E61:$E65)/AVERAGE($E56:$E65)-1</f>
        <v>0.00198150240725759</v>
      </c>
      <c r="BB65" s="59" t="n">
        <f aca="false">IF(ISNUMBER($BA65),IF(OR($S65&lt;=-0.03,$BA65&lt;-0.003),0,IF(OR($S65&lt;=-0.02,$BA65&lt;0.01),50,100)),"")</f>
        <v>50</v>
      </c>
      <c r="BC65" s="0" t="str">
        <f aca="false">IF(OR(COUNT($AZ65)=0,COUNT($AZ64)=0),"",IF(OR($AY65/$AZ64-1&lt;=-0.03,$AZ65/$AZ64-1&lt;=-0.045,IF(COUNT($AZ56:$AZ65)=10,AVERAGE($AZ61:$AZ65)/AVERAGE($AZ56:$AZ65)-1&lt;-0.01,FALSE())),0,IF(OR($AZ65/$AZ64-1&lt;=-0.02,IF(COUNT($AZ56:$AZ65)=10,AVERAGE($AZ61:$AZ65)/AVERAGE($AZ56:$AZ65)-1&lt;0.005,FALSE())),50,100)))</f>
        <v/>
      </c>
    </row>
    <row r="66" customFormat="false" ht="15" hidden="false" customHeight="true" outlineLevel="0" collapsed="false">
      <c r="A66" s="47" t="n">
        <v>62</v>
      </c>
      <c r="B66" s="48" t="n">
        <v>42647</v>
      </c>
      <c r="C66" s="47" t="n">
        <v>2016</v>
      </c>
      <c r="D66" s="49" t="s">
        <v>237</v>
      </c>
      <c r="E66" s="50" t="n">
        <v>4859.47</v>
      </c>
      <c r="F66" s="51" t="n">
        <v>0.082648</v>
      </c>
      <c r="G66" s="51" t="n">
        <v>-0.00652</v>
      </c>
      <c r="H66" s="52" t="n">
        <v>0.8367</v>
      </c>
      <c r="I66" s="53" t="n">
        <v>485</v>
      </c>
      <c r="J66" s="47" t="s">
        <v>235</v>
      </c>
      <c r="K66" s="54" t="n">
        <v>13.63</v>
      </c>
      <c r="L66" s="55" t="n">
        <f aca="false">IF(COUNT(F66)=0,50,IF(F66&gt;=0,100,IF(F66&gt;=-0.02,50,0)))</f>
        <v>100</v>
      </c>
      <c r="M66" s="55" t="n">
        <f aca="false">IF(COUNT(G66)=0,50,IF(G66&gt;-0.06,100,IF(G66&gt;-0.15,50,0)))</f>
        <v>100</v>
      </c>
      <c r="N66" s="55" t="n">
        <f aca="false">IF(COUNT(H66)=0,50,IF(H66&gt;=0.6,100,IF(H66&gt;=0.4,50,0)))</f>
        <v>100</v>
      </c>
      <c r="O66" s="55" t="n">
        <f aca="false">IF(COUNT(I66)=0,50,IF(J66="proxy_vix",50,IF(I66&lt;350,100,IF(I66&lt;=450,50,0))))</f>
        <v>0</v>
      </c>
      <c r="P66" s="55" t="n">
        <f aca="false">IF(COUNT(K66)=0,50,IF(K66&lt;20,100,IF(K66&lt;=25,50,0)))</f>
        <v>100</v>
      </c>
      <c r="Q66" s="54"/>
      <c r="R66" s="47"/>
      <c r="S66" s="51" t="n">
        <f aca="false">$E66/$E65-1</f>
        <v>-0.00147124396142706</v>
      </c>
      <c r="T66" s="56" t="n">
        <f aca="false">$K66/$K65-1</f>
        <v>0.00442151805453217</v>
      </c>
      <c r="V66" s="57"/>
      <c r="W66" s="57"/>
      <c r="Y66" s="1" t="str">
        <f aca="false">IF(AX66&gt;=70,"EASY",IF(AX66&gt;40,"UNCERTAIN","HARD"))</f>
        <v>EASY</v>
      </c>
      <c r="AA66" s="58" t="str">
        <f aca="false">IF($A66&lt;200,"",AVERAGE($E17:$E66)/AVERAGE($E5:$E66)-1)</f>
        <v/>
      </c>
      <c r="AB66" s="59" t="n">
        <f aca="false">LOOKUP($B66,07_L1政策步階!$A$4:$A$14,07_L1政策步階!$C$4:$C$14)</f>
        <v>0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0" t="str">
        <f aca="false">IF(ISNUMBER($AA66),IF($AA66&gt;=0.005,100,IF($AA66&gt;=-0.015,50,0)),"")</f>
        <v/>
      </c>
      <c r="AM66" s="59" t="n">
        <f aca="false">IF(ISNUMBER($AB66),IF($AB66=1,100,IF($AB66=0,50,0)),"")</f>
        <v>50</v>
      </c>
      <c r="AN66" s="0" t="str">
        <f aca="false">IF(ISNUMBER($AC66),IF($AC66&gt;=0.001,100,IF($AC66&gt;=-0.003,50,0)),"")</f>
        <v/>
      </c>
      <c r="AO66" s="0" t="str">
        <f aca="false">IF(ISNUMBER($AD66),IF($AD66&gt;=0.04,100,IF($AD66&gt;=0,50,0)),"")</f>
        <v/>
      </c>
      <c r="AP66" s="0" t="str">
        <f aca="false">IF(ISNUMBER($AE66),IF($AE66&gt;=25,100,IF($AE66&gt;=-75,50,0)),"")</f>
        <v/>
      </c>
      <c r="AQ66" s="0" t="str">
        <f aca="false">IF(ISNUMBER($AF66),IF($AF66&gt;0,100,IF($AF66&gt;=-50,50,0)),"")</f>
        <v/>
      </c>
      <c r="AR66" s="0" t="str">
        <f aca="false">IF(ISNUMBER($AG66),IF($AG66=1,100,IF($AG66=0,50,0)),"")</f>
        <v/>
      </c>
      <c r="AS66" s="0" t="str">
        <f aca="false">IF(ISNUMBER($AH66),IF($AH66&lt;0,100,IF($AH66&lt;=20,50,0)),"")</f>
        <v/>
      </c>
      <c r="AT66" s="0" t="str">
        <f aca="false">IF(ISNUMBER($AI66),IF($AI66&lt;0.95,100,IF($AI66&lt;=1,50,0)),"")</f>
        <v/>
      </c>
      <c r="AU66" s="0" t="str">
        <f aca="false">IF(ISNUMBER($AJ66),IF($AJ66&lt;30,0,IF($AJ66&lt;40,50,IF($AJ66&lt;=90,100,50))),"")</f>
        <v/>
      </c>
      <c r="AV66" s="0" t="str">
        <f aca="false">IF(ISNUMBER($AK66),IF($AK66&gt;-0.2,100,IF($AK66&gt;=-0.4,50,0)),"")</f>
        <v/>
      </c>
      <c r="AW66" s="59" t="n">
        <f aca="false">01_指標庫!$H$4*ISNUMBER($F66)+01_指標庫!$H$5*ISNUMBER($AA66)+01_指標庫!$H$6*ISNUMBER($G66)+01_指標庫!$H$7*ISNUMBER($H66)+01_指標庫!$H$8*ISNUMBER($AF66)+01_指標庫!$H$9*ISNUMBER($AG66)+01_指標庫!$H$10*ISNUMBER($AB66)+01_指標庫!$H$11*ISNUMBER($AC66)+01_指標庫!$H$12*ISNUMBER($AD66)+01_指標庫!$H$13*ISNUMBER($AE66)+01_指標庫!$H$14*ISNUMBER($I66)+01_指標庫!$H$15*ISNUMBER($AH66)+01_指標庫!$H$16*ISNUMBER($K66)+01_指標庫!$H$17*ISNUMBER($AI66)+01_指標庫!$H$18*ISNUMBER($AJ66)+01_指標庫!$H$19*ISNUMBER($AK66)+01_指標庫!$H$20*ISNUMBER($BB66)+01_指標庫!$H$21*ISNUMBER($BC66)</f>
        <v>49</v>
      </c>
      <c r="AX66" s="59" t="n">
        <f aca="false">IF(AW66=0,50,ROUND((01_指標庫!$H$4*IF(ISNUMBER($F66),L66,0)+01_指標庫!$H$5*IF(ISNUMBER($AA66),AL66,0)+01_指標庫!$H$6*IF(ISNUMBER($G66),M66,0)+01_指標庫!$H$7*IF(ISNUMBER($H66),N66,0)+01_指標庫!$H$8*IF(ISNUMBER($AF66),AQ66,0)+01_指標庫!$H$9*IF(ISNUMBER($AG66),AR66,0)+01_指標庫!$H$10*IF(ISNUMBER($AB66),AM66,0)+01_指標庫!$H$11*IF(ISNUMBER($AC66),AN66,0)+01_指標庫!$H$12*IF(ISNUMBER($AD66),AO66,0)+01_指標庫!$H$13*IF(ISNUMBER($AE66),AP66,0)+01_指標庫!$H$14*IF(ISNUMBER($I66),O66,0)+01_指標庫!$H$15*IF(ISNUMBER($AH66),AS66,0)+01_指標庫!$H$16*IF(ISNUMBER($K66),P66,0)+01_指標庫!$H$17*IF(ISNUMBER($AI66),AT66,0)+01_指標庫!$H$18*IF(ISNUMBER($AJ66),AU66,0)+01_指標庫!$H$19*IF(ISNUMBER($AK66),AV66,0)+01_指標庫!$H$20*IF(ISNUMBER($BB66),BB66,0)+01_指標庫!$H$21*IF(ISNUMBER($BC66),BC66,0))/AW66,1))</f>
        <v>72.4</v>
      </c>
      <c r="AY66" s="60"/>
      <c r="AZ66" s="60"/>
      <c r="BA66" s="58" t="n">
        <f aca="false">AVERAGE($E62:$E66)/AVERAGE($E57:$E66)-1</f>
        <v>0.000565188309346265</v>
      </c>
      <c r="BB66" s="59" t="n">
        <f aca="false">IF(ISNUMBER($BA66),IF(OR($S66&lt;=-0.03,$BA66&lt;-0.003),0,IF(OR($S66&lt;=-0.02,$BA66&lt;0.01),50,100)),"")</f>
        <v>50</v>
      </c>
      <c r="BC66" s="0" t="str">
        <f aca="false">IF(OR(COUNT($AZ66)=0,COUNT($AZ65)=0),"",IF(OR($AY66/$AZ65-1&lt;=-0.03,$AZ66/$AZ65-1&lt;=-0.045,IF(COUNT($AZ57:$AZ66)=10,AVERAGE($AZ62:$AZ66)/AVERAGE($AZ57:$AZ66)-1&lt;-0.01,FALSE())),0,IF(OR($AZ66/$AZ65-1&lt;=-0.02,IF(COUNT($AZ57:$AZ66)=10,AVERAGE($AZ62:$AZ66)/AVERAGE($AZ57:$AZ66)-1&lt;0.005,FALSE())),50,100)))</f>
        <v/>
      </c>
    </row>
    <row r="67" customFormat="false" ht="15" hidden="false" customHeight="true" outlineLevel="0" collapsed="false">
      <c r="A67" s="47" t="n">
        <v>63</v>
      </c>
      <c r="B67" s="48" t="n">
        <v>42648</v>
      </c>
      <c r="C67" s="47" t="n">
        <v>2016</v>
      </c>
      <c r="D67" s="49" t="s">
        <v>238</v>
      </c>
      <c r="E67" s="50" t="n">
        <v>4877.75</v>
      </c>
      <c r="F67" s="51" t="n">
        <v>0.086282</v>
      </c>
      <c r="G67" s="51" t="n">
        <v>-0.002782</v>
      </c>
      <c r="H67" s="52" t="n">
        <v>0.8571</v>
      </c>
      <c r="I67" s="53" t="n">
        <v>478</v>
      </c>
      <c r="J67" s="47" t="s">
        <v>235</v>
      </c>
      <c r="K67" s="54" t="n">
        <v>12.99</v>
      </c>
      <c r="L67" s="55" t="n">
        <f aca="false">IF(COUNT(F67)=0,50,IF(F67&gt;=0,100,IF(F67&gt;=-0.02,50,0)))</f>
        <v>100</v>
      </c>
      <c r="M67" s="55" t="n">
        <f aca="false">IF(COUNT(G67)=0,50,IF(G67&gt;-0.06,100,IF(G67&gt;-0.15,50,0)))</f>
        <v>100</v>
      </c>
      <c r="N67" s="55" t="n">
        <f aca="false">IF(COUNT(H67)=0,50,IF(H67&gt;=0.6,100,IF(H67&gt;=0.4,50,0)))</f>
        <v>100</v>
      </c>
      <c r="O67" s="55" t="n">
        <f aca="false">IF(COUNT(I67)=0,50,IF(J67="proxy_vix",50,IF(I67&lt;350,100,IF(I67&lt;=450,50,0))))</f>
        <v>0</v>
      </c>
      <c r="P67" s="55" t="n">
        <f aca="false">IF(COUNT(K67)=0,50,IF(K67&lt;20,100,IF(K67&lt;=25,50,0)))</f>
        <v>100</v>
      </c>
      <c r="Q67" s="54"/>
      <c r="R67" s="47"/>
      <c r="S67" s="51" t="n">
        <f aca="false">$E67/$E66-1</f>
        <v>0.00376172710192679</v>
      </c>
      <c r="T67" s="56" t="n">
        <f aca="false">$K67/$K66-1</f>
        <v>-0.0469552457813647</v>
      </c>
      <c r="V67" s="57"/>
      <c r="W67" s="57"/>
      <c r="Y67" s="1" t="str">
        <f aca="false">IF(AX67&gt;=70,"EASY",IF(AX67&gt;40,"UNCERTAIN","HARD"))</f>
        <v>EASY</v>
      </c>
      <c r="AA67" s="58" t="str">
        <f aca="false">IF($A67&lt;200,"",AVERAGE($E18:$E67)/AVERAGE($E5:$E67)-1)</f>
        <v/>
      </c>
      <c r="AB67" s="59" t="n">
        <f aca="false">LOOKUP($B67,07_L1政策步階!$A$4:$A$14,07_L1政策步階!$C$4:$C$14)</f>
        <v>0</v>
      </c>
      <c r="AC67" s="57"/>
      <c r="AD67" s="57"/>
      <c r="AE67" s="57"/>
      <c r="AF67" s="57"/>
      <c r="AG67" s="57"/>
      <c r="AH67" s="57"/>
      <c r="AI67" s="57"/>
      <c r="AJ67" s="57"/>
      <c r="AK67" s="57"/>
      <c r="AL67" s="0" t="str">
        <f aca="false">IF(ISNUMBER($AA67),IF($AA67&gt;=0.005,100,IF($AA67&gt;=-0.015,50,0)),"")</f>
        <v/>
      </c>
      <c r="AM67" s="59" t="n">
        <f aca="false">IF(ISNUMBER($AB67),IF($AB67=1,100,IF($AB67=0,50,0)),"")</f>
        <v>50</v>
      </c>
      <c r="AN67" s="0" t="str">
        <f aca="false">IF(ISNUMBER($AC67),IF($AC67&gt;=0.001,100,IF($AC67&gt;=-0.003,50,0)),"")</f>
        <v/>
      </c>
      <c r="AO67" s="0" t="str">
        <f aca="false">IF(ISNUMBER($AD67),IF($AD67&gt;=0.04,100,IF($AD67&gt;=0,50,0)),"")</f>
        <v/>
      </c>
      <c r="AP67" s="0" t="str">
        <f aca="false">IF(ISNUMBER($AE67),IF($AE67&gt;=25,100,IF($AE67&gt;=-75,50,0)),"")</f>
        <v/>
      </c>
      <c r="AQ67" s="0" t="str">
        <f aca="false">IF(ISNUMBER($AF67),IF($AF67&gt;0,100,IF($AF67&gt;=-50,50,0)),"")</f>
        <v/>
      </c>
      <c r="AR67" s="0" t="str">
        <f aca="false">IF(ISNUMBER($AG67),IF($AG67=1,100,IF($AG67=0,50,0)),"")</f>
        <v/>
      </c>
      <c r="AS67" s="0" t="str">
        <f aca="false">IF(ISNUMBER($AH67),IF($AH67&lt;0,100,IF($AH67&lt;=20,50,0)),"")</f>
        <v/>
      </c>
      <c r="AT67" s="0" t="str">
        <f aca="false">IF(ISNUMBER($AI67),IF($AI67&lt;0.95,100,IF($AI67&lt;=1,50,0)),"")</f>
        <v/>
      </c>
      <c r="AU67" s="0" t="str">
        <f aca="false">IF(ISNUMBER($AJ67),IF($AJ67&lt;30,0,IF($AJ67&lt;40,50,IF($AJ67&lt;=90,100,50))),"")</f>
        <v/>
      </c>
      <c r="AV67" s="0" t="str">
        <f aca="false">IF(ISNUMBER($AK67),IF($AK67&gt;-0.2,100,IF($AK67&gt;=-0.4,50,0)),"")</f>
        <v/>
      </c>
      <c r="AW67" s="59" t="n">
        <f aca="false">01_指標庫!$H$4*ISNUMBER($F67)+01_指標庫!$H$5*ISNUMBER($AA67)+01_指標庫!$H$6*ISNUMBER($G67)+01_指標庫!$H$7*ISNUMBER($H67)+01_指標庫!$H$8*ISNUMBER($AF67)+01_指標庫!$H$9*ISNUMBER($AG67)+01_指標庫!$H$10*ISNUMBER($AB67)+01_指標庫!$H$11*ISNUMBER($AC67)+01_指標庫!$H$12*ISNUMBER($AD67)+01_指標庫!$H$13*ISNUMBER($AE67)+01_指標庫!$H$14*ISNUMBER($I67)+01_指標庫!$H$15*ISNUMBER($AH67)+01_指標庫!$H$16*ISNUMBER($K67)+01_指標庫!$H$17*ISNUMBER($AI67)+01_指標庫!$H$18*ISNUMBER($AJ67)+01_指標庫!$H$19*ISNUMBER($AK67)+01_指標庫!$H$20*ISNUMBER($BB67)+01_指標庫!$H$21*ISNUMBER($BC67)</f>
        <v>49</v>
      </c>
      <c r="AX67" s="59" t="n">
        <f aca="false">IF(AW67=0,50,ROUND((01_指標庫!$H$4*IF(ISNUMBER($F67),L67,0)+01_指標庫!$H$5*IF(ISNUMBER($AA67),AL67,0)+01_指標庫!$H$6*IF(ISNUMBER($G67),M67,0)+01_指標庫!$H$7*IF(ISNUMBER($H67),N67,0)+01_指標庫!$H$8*IF(ISNUMBER($AF67),AQ67,0)+01_指標庫!$H$9*IF(ISNUMBER($AG67),AR67,0)+01_指標庫!$H$10*IF(ISNUMBER($AB67),AM67,0)+01_指標庫!$H$11*IF(ISNUMBER($AC67),AN67,0)+01_指標庫!$H$12*IF(ISNUMBER($AD67),AO67,0)+01_指標庫!$H$13*IF(ISNUMBER($AE67),AP67,0)+01_指標庫!$H$14*IF(ISNUMBER($I67),O67,0)+01_指標庫!$H$15*IF(ISNUMBER($AH67),AS67,0)+01_指標庫!$H$16*IF(ISNUMBER($K67),P67,0)+01_指標庫!$H$17*IF(ISNUMBER($AI67),AT67,0)+01_指標庫!$H$18*IF(ISNUMBER($AJ67),AU67,0)+01_指標庫!$H$19*IF(ISNUMBER($AK67),AV67,0)+01_指標庫!$H$20*IF(ISNUMBER($BB67),BB67,0)+01_指標庫!$H$21*IF(ISNUMBER($BC67),BC67,0))/AW67,1))</f>
        <v>72.4</v>
      </c>
      <c r="AY67" s="60"/>
      <c r="AZ67" s="60"/>
      <c r="BA67" s="58" t="n">
        <f aca="false">AVERAGE($E63:$E67)/AVERAGE($E58:$E67)-1</f>
        <v>0.000173359516172589</v>
      </c>
      <c r="BB67" s="59" t="n">
        <f aca="false">IF(ISNUMBER($BA67),IF(OR($S67&lt;=-0.03,$BA67&lt;-0.003),0,IF(OR($S67&lt;=-0.02,$BA67&lt;0.01),50,100)),"")</f>
        <v>50</v>
      </c>
      <c r="BC67" s="0" t="str">
        <f aca="false">IF(OR(COUNT($AZ67)=0,COUNT($AZ66)=0),"",IF(OR($AY67/$AZ66-1&lt;=-0.03,$AZ67/$AZ66-1&lt;=-0.045,IF(COUNT($AZ58:$AZ67)=10,AVERAGE($AZ63:$AZ67)/AVERAGE($AZ58:$AZ67)-1&lt;-0.01,FALSE())),0,IF(OR($AZ67/$AZ66-1&lt;=-0.02,IF(COUNT($AZ58:$AZ67)=10,AVERAGE($AZ63:$AZ67)/AVERAGE($AZ58:$AZ67)-1&lt;0.005,FALSE())),50,100)))</f>
        <v/>
      </c>
    </row>
    <row r="68" customFormat="false" ht="15" hidden="false" customHeight="true" outlineLevel="0" collapsed="false">
      <c r="A68" s="47" t="n">
        <v>64</v>
      </c>
      <c r="B68" s="48" t="n">
        <v>42649</v>
      </c>
      <c r="C68" s="47" t="n">
        <v>2016</v>
      </c>
      <c r="D68" s="49" t="s">
        <v>239</v>
      </c>
      <c r="E68" s="50" t="n">
        <v>4873.92</v>
      </c>
      <c r="F68" s="51" t="n">
        <v>0.08505</v>
      </c>
      <c r="G68" s="51" t="n">
        <v>-0.003565</v>
      </c>
      <c r="H68" s="52" t="n">
        <v>0.8571</v>
      </c>
      <c r="I68" s="53" t="n">
        <v>475</v>
      </c>
      <c r="J68" s="47" t="s">
        <v>235</v>
      </c>
      <c r="K68" s="54" t="n">
        <v>12.84</v>
      </c>
      <c r="L68" s="55" t="n">
        <f aca="false">IF(COUNT(F68)=0,50,IF(F68&gt;=0,100,IF(F68&gt;=-0.02,50,0)))</f>
        <v>100</v>
      </c>
      <c r="M68" s="55" t="n">
        <f aca="false">IF(COUNT(G68)=0,50,IF(G68&gt;-0.06,100,IF(G68&gt;-0.15,50,0)))</f>
        <v>100</v>
      </c>
      <c r="N68" s="55" t="n">
        <f aca="false">IF(COUNT(H68)=0,50,IF(H68&gt;=0.6,100,IF(H68&gt;=0.4,50,0)))</f>
        <v>100</v>
      </c>
      <c r="O68" s="55" t="n">
        <f aca="false">IF(COUNT(I68)=0,50,IF(J68="proxy_vix",50,IF(I68&lt;350,100,IF(I68&lt;=450,50,0))))</f>
        <v>0</v>
      </c>
      <c r="P68" s="55" t="n">
        <f aca="false">IF(COUNT(K68)=0,50,IF(K68&lt;20,100,IF(K68&lt;=25,50,0)))</f>
        <v>100</v>
      </c>
      <c r="Q68" s="54"/>
      <c r="R68" s="47"/>
      <c r="S68" s="51" t="n">
        <f aca="false">$E68/$E67-1</f>
        <v>-0.000785198093383177</v>
      </c>
      <c r="T68" s="56" t="n">
        <f aca="false">$K68/$K67-1</f>
        <v>-0.0115473441108546</v>
      </c>
      <c r="V68" s="57"/>
      <c r="W68" s="57"/>
      <c r="Y68" s="1" t="str">
        <f aca="false">IF(AX68&gt;=70,"EASY",IF(AX68&gt;40,"UNCERTAIN","HARD"))</f>
        <v>EASY</v>
      </c>
      <c r="AA68" s="58" t="str">
        <f aca="false">IF($A68&lt;200,"",AVERAGE($E19:$E68)/AVERAGE($E5:$E68)-1)</f>
        <v/>
      </c>
      <c r="AB68" s="59" t="n">
        <f aca="false">LOOKUP($B68,07_L1政策步階!$A$4:$A$14,07_L1政策步階!$C$4:$C$14)</f>
        <v>0</v>
      </c>
      <c r="AC68" s="57"/>
      <c r="AD68" s="57"/>
      <c r="AE68" s="57"/>
      <c r="AF68" s="57"/>
      <c r="AG68" s="57"/>
      <c r="AH68" s="57"/>
      <c r="AI68" s="57"/>
      <c r="AJ68" s="57"/>
      <c r="AK68" s="57"/>
      <c r="AL68" s="0" t="str">
        <f aca="false">IF(ISNUMBER($AA68),IF($AA68&gt;=0.005,100,IF($AA68&gt;=-0.015,50,0)),"")</f>
        <v/>
      </c>
      <c r="AM68" s="59" t="n">
        <f aca="false">IF(ISNUMBER($AB68),IF($AB68=1,100,IF($AB68=0,50,0)),"")</f>
        <v>50</v>
      </c>
      <c r="AN68" s="0" t="str">
        <f aca="false">IF(ISNUMBER($AC68),IF($AC68&gt;=0.001,100,IF($AC68&gt;=-0.003,50,0)),"")</f>
        <v/>
      </c>
      <c r="AO68" s="0" t="str">
        <f aca="false">IF(ISNUMBER($AD68),IF($AD68&gt;=0.04,100,IF($AD68&gt;=0,50,0)),"")</f>
        <v/>
      </c>
      <c r="AP68" s="0" t="str">
        <f aca="false">IF(ISNUMBER($AE68),IF($AE68&gt;=25,100,IF($AE68&gt;=-75,50,0)),"")</f>
        <v/>
      </c>
      <c r="AQ68" s="0" t="str">
        <f aca="false">IF(ISNUMBER($AF68),IF($AF68&gt;0,100,IF($AF68&gt;=-50,50,0)),"")</f>
        <v/>
      </c>
      <c r="AR68" s="0" t="str">
        <f aca="false">IF(ISNUMBER($AG68),IF($AG68=1,100,IF($AG68=0,50,0)),"")</f>
        <v/>
      </c>
      <c r="AS68" s="0" t="str">
        <f aca="false">IF(ISNUMBER($AH68),IF($AH68&lt;0,100,IF($AH68&lt;=20,50,0)),"")</f>
        <v/>
      </c>
      <c r="AT68" s="0" t="str">
        <f aca="false">IF(ISNUMBER($AI68),IF($AI68&lt;0.95,100,IF($AI68&lt;=1,50,0)),"")</f>
        <v/>
      </c>
      <c r="AU68" s="0" t="str">
        <f aca="false">IF(ISNUMBER($AJ68),IF($AJ68&lt;30,0,IF($AJ68&lt;40,50,IF($AJ68&lt;=90,100,50))),"")</f>
        <v/>
      </c>
      <c r="AV68" s="0" t="str">
        <f aca="false">IF(ISNUMBER($AK68),IF($AK68&gt;-0.2,100,IF($AK68&gt;=-0.4,50,0)),"")</f>
        <v/>
      </c>
      <c r="AW68" s="59" t="n">
        <f aca="false">01_指標庫!$H$4*ISNUMBER($F68)+01_指標庫!$H$5*ISNUMBER($AA68)+01_指標庫!$H$6*ISNUMBER($G68)+01_指標庫!$H$7*ISNUMBER($H68)+01_指標庫!$H$8*ISNUMBER($AF68)+01_指標庫!$H$9*ISNUMBER($AG68)+01_指標庫!$H$10*ISNUMBER($AB68)+01_指標庫!$H$11*ISNUMBER($AC68)+01_指標庫!$H$12*ISNUMBER($AD68)+01_指標庫!$H$13*ISNUMBER($AE68)+01_指標庫!$H$14*ISNUMBER($I68)+01_指標庫!$H$15*ISNUMBER($AH68)+01_指標庫!$H$16*ISNUMBER($K68)+01_指標庫!$H$17*ISNUMBER($AI68)+01_指標庫!$H$18*ISNUMBER($AJ68)+01_指標庫!$H$19*ISNUMBER($AK68)+01_指標庫!$H$20*ISNUMBER($BB68)+01_指標庫!$H$21*ISNUMBER($BC68)</f>
        <v>49</v>
      </c>
      <c r="AX68" s="59" t="n">
        <f aca="false">IF(AW68=0,50,ROUND((01_指標庫!$H$4*IF(ISNUMBER($F68),L68,0)+01_指標庫!$H$5*IF(ISNUMBER($AA68),AL68,0)+01_指標庫!$H$6*IF(ISNUMBER($G68),M68,0)+01_指標庫!$H$7*IF(ISNUMBER($H68),N68,0)+01_指標庫!$H$8*IF(ISNUMBER($AF68),AQ68,0)+01_指標庫!$H$9*IF(ISNUMBER($AG68),AR68,0)+01_指標庫!$H$10*IF(ISNUMBER($AB68),AM68,0)+01_指標庫!$H$11*IF(ISNUMBER($AC68),AN68,0)+01_指標庫!$H$12*IF(ISNUMBER($AD68),AO68,0)+01_指標庫!$H$13*IF(ISNUMBER($AE68),AP68,0)+01_指標庫!$H$14*IF(ISNUMBER($I68),O68,0)+01_指標庫!$H$15*IF(ISNUMBER($AH68),AS68,0)+01_指標庫!$H$16*IF(ISNUMBER($K68),P68,0)+01_指標庫!$H$17*IF(ISNUMBER($AI68),AT68,0)+01_指標庫!$H$18*IF(ISNUMBER($AJ68),AU68,0)+01_指標庫!$H$19*IF(ISNUMBER($AK68),AV68,0)+01_指標庫!$H$20*IF(ISNUMBER($BB68),BB68,0)+01_指標庫!$H$21*IF(ISNUMBER($BC68),BC68,0))/AW68,1))</f>
        <v>72.4</v>
      </c>
      <c r="AY68" s="60"/>
      <c r="AZ68" s="60"/>
      <c r="BA68" s="58" t="n">
        <f aca="false">AVERAGE($E64:$E68)/AVERAGE($E59:$E68)-1</f>
        <v>0.00199774407768971</v>
      </c>
      <c r="BB68" s="59" t="n">
        <f aca="false">IF(ISNUMBER($BA68),IF(OR($S68&lt;=-0.03,$BA68&lt;-0.003),0,IF(OR($S68&lt;=-0.02,$BA68&lt;0.01),50,100)),"")</f>
        <v>50</v>
      </c>
      <c r="BC68" s="0" t="str">
        <f aca="false">IF(OR(COUNT($AZ68)=0,COUNT($AZ67)=0),"",IF(OR($AY68/$AZ67-1&lt;=-0.03,$AZ68/$AZ67-1&lt;=-0.045,IF(COUNT($AZ59:$AZ68)=10,AVERAGE($AZ64:$AZ68)/AVERAGE($AZ59:$AZ68)-1&lt;-0.01,FALSE())),0,IF(OR($AZ68/$AZ67-1&lt;=-0.02,IF(COUNT($AZ59:$AZ68)=10,AVERAGE($AZ64:$AZ68)/AVERAGE($AZ59:$AZ68)-1&lt;0.005,FALSE())),50,100)))</f>
        <v/>
      </c>
    </row>
    <row r="69" customFormat="false" ht="15" hidden="false" customHeight="true" outlineLevel="0" collapsed="false">
      <c r="A69" s="47" t="n">
        <v>65</v>
      </c>
      <c r="B69" s="48" t="n">
        <v>42650</v>
      </c>
      <c r="C69" s="47" t="n">
        <v>2016</v>
      </c>
      <c r="D69" s="49" t="s">
        <v>234</v>
      </c>
      <c r="E69" s="50" t="n">
        <v>4864.52</v>
      </c>
      <c r="F69" s="51" t="n">
        <v>0.082626</v>
      </c>
      <c r="G69" s="51" t="n">
        <v>-0.005487</v>
      </c>
      <c r="H69" s="52" t="n">
        <v>0.8163</v>
      </c>
      <c r="I69" s="53" t="n">
        <v>476</v>
      </c>
      <c r="J69" s="47" t="s">
        <v>235</v>
      </c>
      <c r="K69" s="54" t="n">
        <v>13.48</v>
      </c>
      <c r="L69" s="55" t="n">
        <f aca="false">IF(COUNT(F69)=0,50,IF(F69&gt;=0,100,IF(F69&gt;=-0.02,50,0)))</f>
        <v>100</v>
      </c>
      <c r="M69" s="55" t="n">
        <f aca="false">IF(COUNT(G69)=0,50,IF(G69&gt;-0.06,100,IF(G69&gt;-0.15,50,0)))</f>
        <v>100</v>
      </c>
      <c r="N69" s="55" t="n">
        <f aca="false">IF(COUNT(H69)=0,50,IF(H69&gt;=0.6,100,IF(H69&gt;=0.4,50,0)))</f>
        <v>100</v>
      </c>
      <c r="O69" s="55" t="n">
        <f aca="false">IF(COUNT(I69)=0,50,IF(J69="proxy_vix",50,IF(I69&lt;350,100,IF(I69&lt;=450,50,0))))</f>
        <v>0</v>
      </c>
      <c r="P69" s="55" t="n">
        <f aca="false">IF(COUNT(K69)=0,50,IF(K69&lt;20,100,IF(K69&lt;=25,50,0)))</f>
        <v>100</v>
      </c>
      <c r="Q69" s="54"/>
      <c r="R69" s="47"/>
      <c r="S69" s="51" t="n">
        <f aca="false">$E69/$E68-1</f>
        <v>-0.00192863239445862</v>
      </c>
      <c r="T69" s="56" t="n">
        <f aca="false">$K69/$K68-1</f>
        <v>0.0498442367601246</v>
      </c>
      <c r="V69" s="57"/>
      <c r="W69" s="57"/>
      <c r="Y69" s="1" t="str">
        <f aca="false">IF(AX69&gt;=70,"EASY",IF(AX69&gt;40,"UNCERTAIN","HARD"))</f>
        <v>EASY</v>
      </c>
      <c r="AA69" s="58" t="str">
        <f aca="false">IF($A69&lt;200,"",AVERAGE($E20:$E69)/AVERAGE($E5:$E69)-1)</f>
        <v/>
      </c>
      <c r="AB69" s="59" t="n">
        <f aca="false">LOOKUP($B69,07_L1政策步階!$A$4:$A$14,07_L1政策步階!$C$4:$C$14)</f>
        <v>0</v>
      </c>
      <c r="AC69" s="57"/>
      <c r="AD69" s="57"/>
      <c r="AE69" s="57"/>
      <c r="AF69" s="57"/>
      <c r="AG69" s="57"/>
      <c r="AH69" s="57"/>
      <c r="AI69" s="57"/>
      <c r="AJ69" s="57"/>
      <c r="AK69" s="57"/>
      <c r="AL69" s="0" t="str">
        <f aca="false">IF(ISNUMBER($AA69),IF($AA69&gt;=0.005,100,IF($AA69&gt;=-0.015,50,0)),"")</f>
        <v/>
      </c>
      <c r="AM69" s="59" t="n">
        <f aca="false">IF(ISNUMBER($AB69),IF($AB69=1,100,IF($AB69=0,50,0)),"")</f>
        <v>50</v>
      </c>
      <c r="AN69" s="0" t="str">
        <f aca="false">IF(ISNUMBER($AC69),IF($AC69&gt;=0.001,100,IF($AC69&gt;=-0.003,50,0)),"")</f>
        <v/>
      </c>
      <c r="AO69" s="0" t="str">
        <f aca="false">IF(ISNUMBER($AD69),IF($AD69&gt;=0.04,100,IF($AD69&gt;=0,50,0)),"")</f>
        <v/>
      </c>
      <c r="AP69" s="0" t="str">
        <f aca="false">IF(ISNUMBER($AE69),IF($AE69&gt;=25,100,IF($AE69&gt;=-75,50,0)),"")</f>
        <v/>
      </c>
      <c r="AQ69" s="0" t="str">
        <f aca="false">IF(ISNUMBER($AF69),IF($AF69&gt;0,100,IF($AF69&gt;=-50,50,0)),"")</f>
        <v/>
      </c>
      <c r="AR69" s="0" t="str">
        <f aca="false">IF(ISNUMBER($AG69),IF($AG69=1,100,IF($AG69=0,50,0)),"")</f>
        <v/>
      </c>
      <c r="AS69" s="0" t="str">
        <f aca="false">IF(ISNUMBER($AH69),IF($AH69&lt;0,100,IF($AH69&lt;=20,50,0)),"")</f>
        <v/>
      </c>
      <c r="AT69" s="0" t="str">
        <f aca="false">IF(ISNUMBER($AI69),IF($AI69&lt;0.95,100,IF($AI69&lt;=1,50,0)),"")</f>
        <v/>
      </c>
      <c r="AU69" s="0" t="str">
        <f aca="false">IF(ISNUMBER($AJ69),IF($AJ69&lt;30,0,IF($AJ69&lt;40,50,IF($AJ69&lt;=90,100,50))),"")</f>
        <v/>
      </c>
      <c r="AV69" s="0" t="str">
        <f aca="false">IF(ISNUMBER($AK69),IF($AK69&gt;-0.2,100,IF($AK69&gt;=-0.4,50,0)),"")</f>
        <v/>
      </c>
      <c r="AW69" s="59" t="n">
        <f aca="false">01_指標庫!$H$4*ISNUMBER($F69)+01_指標庫!$H$5*ISNUMBER($AA69)+01_指標庫!$H$6*ISNUMBER($G69)+01_指標庫!$H$7*ISNUMBER($H69)+01_指標庫!$H$8*ISNUMBER($AF69)+01_指標庫!$H$9*ISNUMBER($AG69)+01_指標庫!$H$10*ISNUMBER($AB69)+01_指標庫!$H$11*ISNUMBER($AC69)+01_指標庫!$H$12*ISNUMBER($AD69)+01_指標庫!$H$13*ISNUMBER($AE69)+01_指標庫!$H$14*ISNUMBER($I69)+01_指標庫!$H$15*ISNUMBER($AH69)+01_指標庫!$H$16*ISNUMBER($K69)+01_指標庫!$H$17*ISNUMBER($AI69)+01_指標庫!$H$18*ISNUMBER($AJ69)+01_指標庫!$H$19*ISNUMBER($AK69)+01_指標庫!$H$20*ISNUMBER($BB69)+01_指標庫!$H$21*ISNUMBER($BC69)</f>
        <v>49</v>
      </c>
      <c r="AX69" s="59" t="n">
        <f aca="false">IF(AW69=0,50,ROUND((01_指標庫!$H$4*IF(ISNUMBER($F69),L69,0)+01_指標庫!$H$5*IF(ISNUMBER($AA69),AL69,0)+01_指標庫!$H$6*IF(ISNUMBER($G69),M69,0)+01_指標庫!$H$7*IF(ISNUMBER($H69),N69,0)+01_指標庫!$H$8*IF(ISNUMBER($AF69),AQ69,0)+01_指標庫!$H$9*IF(ISNUMBER($AG69),AR69,0)+01_指標庫!$H$10*IF(ISNUMBER($AB69),AM69,0)+01_指標庫!$H$11*IF(ISNUMBER($AC69),AN69,0)+01_指標庫!$H$12*IF(ISNUMBER($AD69),AO69,0)+01_指標庫!$H$13*IF(ISNUMBER($AE69),AP69,0)+01_指標庫!$H$14*IF(ISNUMBER($I69),O69,0)+01_指標庫!$H$15*IF(ISNUMBER($AH69),AS69,0)+01_指標庫!$H$16*IF(ISNUMBER($K69),P69,0)+01_指標庫!$H$17*IF(ISNUMBER($AI69),AT69,0)+01_指標庫!$H$18*IF(ISNUMBER($AJ69),AU69,0)+01_指標庫!$H$19*IF(ISNUMBER($AK69),AV69,0)+01_指標庫!$H$20*IF(ISNUMBER($BB69),BB69,0)+01_指標庫!$H$21*IF(ISNUMBER($BC69),BC69,0))/AW69,1))</f>
        <v>72.4</v>
      </c>
      <c r="AY69" s="60"/>
      <c r="AZ69" s="60"/>
      <c r="BA69" s="58" t="n">
        <f aca="false">AVERAGE($E65:$E69)/AVERAGE($E60:$E69)-1</f>
        <v>0.00142218192409671</v>
      </c>
      <c r="BB69" s="59" t="n">
        <f aca="false">IF(ISNUMBER($BA69),IF(OR($S69&lt;=-0.03,$BA69&lt;-0.003),0,IF(OR($S69&lt;=-0.02,$BA69&lt;0.01),50,100)),"")</f>
        <v>50</v>
      </c>
      <c r="BC69" s="0" t="str">
        <f aca="false">IF(OR(COUNT($AZ69)=0,COUNT($AZ68)=0),"",IF(OR($AY69/$AZ68-1&lt;=-0.03,$AZ69/$AZ68-1&lt;=-0.045,IF(COUNT($AZ60:$AZ69)=10,AVERAGE($AZ65:$AZ69)/AVERAGE($AZ60:$AZ69)-1&lt;-0.01,FALSE())),0,IF(OR($AZ69/$AZ68-1&lt;=-0.02,IF(COUNT($AZ60:$AZ69)=10,AVERAGE($AZ65:$AZ69)/AVERAGE($AZ60:$AZ69)-1&lt;0.005,FALSE())),50,100)))</f>
        <v/>
      </c>
    </row>
    <row r="70" customFormat="false" ht="15" hidden="false" customHeight="true" outlineLevel="0" collapsed="false">
      <c r="A70" s="47" t="n">
        <v>66</v>
      </c>
      <c r="B70" s="48" t="n">
        <v>42653</v>
      </c>
      <c r="C70" s="47" t="n">
        <v>2016</v>
      </c>
      <c r="D70" s="49" t="s">
        <v>236</v>
      </c>
      <c r="E70" s="50" t="n">
        <v>4893.77</v>
      </c>
      <c r="F70" s="51" t="n">
        <v>0.088809</v>
      </c>
      <c r="G70" s="51" t="n">
        <v>0</v>
      </c>
      <c r="H70" s="52" t="n">
        <v>0.8367</v>
      </c>
      <c r="I70" s="53" t="n">
        <v>476</v>
      </c>
      <c r="J70" s="47" t="s">
        <v>235</v>
      </c>
      <c r="K70" s="54" t="n">
        <v>13.38</v>
      </c>
      <c r="L70" s="55" t="n">
        <f aca="false">IF(COUNT(F70)=0,50,IF(F70&gt;=0,100,IF(F70&gt;=-0.02,50,0)))</f>
        <v>100</v>
      </c>
      <c r="M70" s="55" t="n">
        <f aca="false">IF(COUNT(G70)=0,50,IF(G70&gt;-0.06,100,IF(G70&gt;-0.15,50,0)))</f>
        <v>100</v>
      </c>
      <c r="N70" s="55" t="n">
        <f aca="false">IF(COUNT(H70)=0,50,IF(H70&gt;=0.6,100,IF(H70&gt;=0.4,50,0)))</f>
        <v>100</v>
      </c>
      <c r="O70" s="55" t="n">
        <f aca="false">IF(COUNT(I70)=0,50,IF(J70="proxy_vix",50,IF(I70&lt;350,100,IF(I70&lt;=450,50,0))))</f>
        <v>0</v>
      </c>
      <c r="P70" s="55" t="n">
        <f aca="false">IF(COUNT(K70)=0,50,IF(K70&lt;20,100,IF(K70&lt;=25,50,0)))</f>
        <v>100</v>
      </c>
      <c r="Q70" s="54"/>
      <c r="R70" s="47"/>
      <c r="S70" s="51" t="n">
        <f aca="false">$E70/$E69-1</f>
        <v>0.00601292624966088</v>
      </c>
      <c r="T70" s="56" t="n">
        <f aca="false">$K70/$K69-1</f>
        <v>-0.00741839762611274</v>
      </c>
      <c r="V70" s="57"/>
      <c r="W70" s="57"/>
      <c r="Y70" s="1" t="str">
        <f aca="false">IF(AX70&gt;=70,"EASY",IF(AX70&gt;40,"UNCERTAIN","HARD"))</f>
        <v>EASY</v>
      </c>
      <c r="AA70" s="58" t="str">
        <f aca="false">IF($A70&lt;200,"",AVERAGE($E21:$E70)/AVERAGE($E5:$E70)-1)</f>
        <v/>
      </c>
      <c r="AB70" s="59" t="n">
        <f aca="false">LOOKUP($B70,07_L1政策步階!$A$4:$A$14,07_L1政策步階!$C$4:$C$14)</f>
        <v>0</v>
      </c>
      <c r="AC70" s="57"/>
      <c r="AD70" s="57"/>
      <c r="AE70" s="57"/>
      <c r="AF70" s="57"/>
      <c r="AG70" s="57"/>
      <c r="AH70" s="57"/>
      <c r="AI70" s="57"/>
      <c r="AJ70" s="57"/>
      <c r="AK70" s="57"/>
      <c r="AL70" s="0" t="str">
        <f aca="false">IF(ISNUMBER($AA70),IF($AA70&gt;=0.005,100,IF($AA70&gt;=-0.015,50,0)),"")</f>
        <v/>
      </c>
      <c r="AM70" s="59" t="n">
        <f aca="false">IF(ISNUMBER($AB70),IF($AB70=1,100,IF($AB70=0,50,0)),"")</f>
        <v>50</v>
      </c>
      <c r="AN70" s="0" t="str">
        <f aca="false">IF(ISNUMBER($AC70),IF($AC70&gt;=0.001,100,IF($AC70&gt;=-0.003,50,0)),"")</f>
        <v/>
      </c>
      <c r="AO70" s="0" t="str">
        <f aca="false">IF(ISNUMBER($AD70),IF($AD70&gt;=0.04,100,IF($AD70&gt;=0,50,0)),"")</f>
        <v/>
      </c>
      <c r="AP70" s="0" t="str">
        <f aca="false">IF(ISNUMBER($AE70),IF($AE70&gt;=25,100,IF($AE70&gt;=-75,50,0)),"")</f>
        <v/>
      </c>
      <c r="AQ70" s="0" t="str">
        <f aca="false">IF(ISNUMBER($AF70),IF($AF70&gt;0,100,IF($AF70&gt;=-50,50,0)),"")</f>
        <v/>
      </c>
      <c r="AR70" s="0" t="str">
        <f aca="false">IF(ISNUMBER($AG70),IF($AG70=1,100,IF($AG70=0,50,0)),"")</f>
        <v/>
      </c>
      <c r="AS70" s="0" t="str">
        <f aca="false">IF(ISNUMBER($AH70),IF($AH70&lt;0,100,IF($AH70&lt;=20,50,0)),"")</f>
        <v/>
      </c>
      <c r="AT70" s="0" t="str">
        <f aca="false">IF(ISNUMBER($AI70),IF($AI70&lt;0.95,100,IF($AI70&lt;=1,50,0)),"")</f>
        <v/>
      </c>
      <c r="AU70" s="0" t="str">
        <f aca="false">IF(ISNUMBER($AJ70),IF($AJ70&lt;30,0,IF($AJ70&lt;40,50,IF($AJ70&lt;=90,100,50))),"")</f>
        <v/>
      </c>
      <c r="AV70" s="0" t="str">
        <f aca="false">IF(ISNUMBER($AK70),IF($AK70&gt;-0.2,100,IF($AK70&gt;=-0.4,50,0)),"")</f>
        <v/>
      </c>
      <c r="AW70" s="59" t="n">
        <f aca="false">01_指標庫!$H$4*ISNUMBER($F70)+01_指標庫!$H$5*ISNUMBER($AA70)+01_指標庫!$H$6*ISNUMBER($G70)+01_指標庫!$H$7*ISNUMBER($H70)+01_指標庫!$H$8*ISNUMBER($AF70)+01_指標庫!$H$9*ISNUMBER($AG70)+01_指標庫!$H$10*ISNUMBER($AB70)+01_指標庫!$H$11*ISNUMBER($AC70)+01_指標庫!$H$12*ISNUMBER($AD70)+01_指標庫!$H$13*ISNUMBER($AE70)+01_指標庫!$H$14*ISNUMBER($I70)+01_指標庫!$H$15*ISNUMBER($AH70)+01_指標庫!$H$16*ISNUMBER($K70)+01_指標庫!$H$17*ISNUMBER($AI70)+01_指標庫!$H$18*ISNUMBER($AJ70)+01_指標庫!$H$19*ISNUMBER($AK70)+01_指標庫!$H$20*ISNUMBER($BB70)+01_指標庫!$H$21*ISNUMBER($BC70)</f>
        <v>49</v>
      </c>
      <c r="AX70" s="59" t="n">
        <f aca="false">IF(AW70=0,50,ROUND((01_指標庫!$H$4*IF(ISNUMBER($F70),L70,0)+01_指標庫!$H$5*IF(ISNUMBER($AA70),AL70,0)+01_指標庫!$H$6*IF(ISNUMBER($G70),M70,0)+01_指標庫!$H$7*IF(ISNUMBER($H70),N70,0)+01_指標庫!$H$8*IF(ISNUMBER($AF70),AQ70,0)+01_指標庫!$H$9*IF(ISNUMBER($AG70),AR70,0)+01_指標庫!$H$10*IF(ISNUMBER($AB70),AM70,0)+01_指標庫!$H$11*IF(ISNUMBER($AC70),AN70,0)+01_指標庫!$H$12*IF(ISNUMBER($AD70),AO70,0)+01_指標庫!$H$13*IF(ISNUMBER($AE70),AP70,0)+01_指標庫!$H$14*IF(ISNUMBER($I70),O70,0)+01_指標庫!$H$15*IF(ISNUMBER($AH70),AS70,0)+01_指標庫!$H$16*IF(ISNUMBER($K70),P70,0)+01_指標庫!$H$17*IF(ISNUMBER($AI70),AT70,0)+01_指標庫!$H$18*IF(ISNUMBER($AJ70),AU70,0)+01_指標庫!$H$19*IF(ISNUMBER($AK70),AV70,0)+01_指標庫!$H$20*IF(ISNUMBER($BB70),BB70,0)+01_指標庫!$H$21*IF(ISNUMBER($BC70),BC70,0))/AW70,1))</f>
        <v>72.4</v>
      </c>
      <c r="AY70" s="60"/>
      <c r="AZ70" s="60"/>
      <c r="BA70" s="58" t="n">
        <f aca="false">AVERAGE($E66:$E70)/AVERAGE($E61:$E70)-1</f>
        <v>0.000961553469519982</v>
      </c>
      <c r="BB70" s="59" t="n">
        <f aca="false">IF(ISNUMBER($BA70),IF(OR($S70&lt;=-0.03,$BA70&lt;-0.003),0,IF(OR($S70&lt;=-0.02,$BA70&lt;0.01),50,100)),"")</f>
        <v>50</v>
      </c>
      <c r="BC70" s="0" t="str">
        <f aca="false">IF(OR(COUNT($AZ70)=0,COUNT($AZ69)=0),"",IF(OR($AY70/$AZ69-1&lt;=-0.03,$AZ70/$AZ69-1&lt;=-0.045,IF(COUNT($AZ61:$AZ70)=10,AVERAGE($AZ66:$AZ70)/AVERAGE($AZ61:$AZ70)-1&lt;-0.01,FALSE())),0,IF(OR($AZ70/$AZ69-1&lt;=-0.02,IF(COUNT($AZ61:$AZ70)=10,AVERAGE($AZ66:$AZ70)/AVERAGE($AZ61:$AZ70)-1&lt;0.005,FALSE())),50,100)))</f>
        <v/>
      </c>
    </row>
    <row r="71" customFormat="false" ht="15" hidden="false" customHeight="true" outlineLevel="0" collapsed="false">
      <c r="A71" s="47" t="n">
        <v>67</v>
      </c>
      <c r="B71" s="48" t="n">
        <v>42654</v>
      </c>
      <c r="C71" s="47" t="n">
        <v>2016</v>
      </c>
      <c r="D71" s="49" t="s">
        <v>237</v>
      </c>
      <c r="E71" s="50" t="n">
        <v>4821.91</v>
      </c>
      <c r="F71" s="51" t="n">
        <v>0.072584</v>
      </c>
      <c r="G71" s="51" t="n">
        <v>-0.014684</v>
      </c>
      <c r="H71" s="52" t="n">
        <v>0.7959</v>
      </c>
      <c r="I71" s="53" t="n">
        <v>475</v>
      </c>
      <c r="J71" s="47" t="s">
        <v>235</v>
      </c>
      <c r="K71" s="54" t="n">
        <v>15.36</v>
      </c>
      <c r="L71" s="55" t="n">
        <f aca="false">IF(COUNT(F71)=0,50,IF(F71&gt;=0,100,IF(F71&gt;=-0.02,50,0)))</f>
        <v>100</v>
      </c>
      <c r="M71" s="55" t="n">
        <f aca="false">IF(COUNT(G71)=0,50,IF(G71&gt;-0.06,100,IF(G71&gt;-0.15,50,0)))</f>
        <v>100</v>
      </c>
      <c r="N71" s="55" t="n">
        <f aca="false">IF(COUNT(H71)=0,50,IF(H71&gt;=0.6,100,IF(H71&gt;=0.4,50,0)))</f>
        <v>100</v>
      </c>
      <c r="O71" s="55" t="n">
        <f aca="false">IF(COUNT(I71)=0,50,IF(J71="proxy_vix",50,IF(I71&lt;350,100,IF(I71&lt;=450,50,0))))</f>
        <v>0</v>
      </c>
      <c r="P71" s="55" t="n">
        <f aca="false">IF(COUNT(K71)=0,50,IF(K71&lt;20,100,IF(K71&lt;=25,50,0)))</f>
        <v>100</v>
      </c>
      <c r="Q71" s="54"/>
      <c r="R71" s="47"/>
      <c r="S71" s="51" t="n">
        <f aca="false">$E71/$E70-1</f>
        <v>-0.0146839757487582</v>
      </c>
      <c r="T71" s="56" t="n">
        <f aca="false">$K71/$K70-1</f>
        <v>0.147982062780269</v>
      </c>
      <c r="V71" s="57"/>
      <c r="W71" s="57"/>
      <c r="Y71" s="1" t="str">
        <f aca="false">IF(AX71&gt;=70,"EASY",IF(AX71&gt;40,"UNCERTAIN","HARD"))</f>
        <v>EASY</v>
      </c>
      <c r="AA71" s="58" t="str">
        <f aca="false">IF($A71&lt;200,"",AVERAGE($E22:$E71)/AVERAGE($E5:$E71)-1)</f>
        <v/>
      </c>
      <c r="AB71" s="59" t="n">
        <f aca="false">LOOKUP($B71,07_L1政策步階!$A$4:$A$14,07_L1政策步階!$C$4:$C$14)</f>
        <v>0</v>
      </c>
      <c r="AC71" s="57"/>
      <c r="AD71" s="57"/>
      <c r="AE71" s="57"/>
      <c r="AF71" s="57"/>
      <c r="AG71" s="57"/>
      <c r="AH71" s="57"/>
      <c r="AI71" s="57"/>
      <c r="AJ71" s="57"/>
      <c r="AK71" s="57"/>
      <c r="AL71" s="0" t="str">
        <f aca="false">IF(ISNUMBER($AA71),IF($AA71&gt;=0.005,100,IF($AA71&gt;=-0.015,50,0)),"")</f>
        <v/>
      </c>
      <c r="AM71" s="59" t="n">
        <f aca="false">IF(ISNUMBER($AB71),IF($AB71=1,100,IF($AB71=0,50,0)),"")</f>
        <v>50</v>
      </c>
      <c r="AN71" s="0" t="str">
        <f aca="false">IF(ISNUMBER($AC71),IF($AC71&gt;=0.001,100,IF($AC71&gt;=-0.003,50,0)),"")</f>
        <v/>
      </c>
      <c r="AO71" s="0" t="str">
        <f aca="false">IF(ISNUMBER($AD71),IF($AD71&gt;=0.04,100,IF($AD71&gt;=0,50,0)),"")</f>
        <v/>
      </c>
      <c r="AP71" s="0" t="str">
        <f aca="false">IF(ISNUMBER($AE71),IF($AE71&gt;=25,100,IF($AE71&gt;=-75,50,0)),"")</f>
        <v/>
      </c>
      <c r="AQ71" s="0" t="str">
        <f aca="false">IF(ISNUMBER($AF71),IF($AF71&gt;0,100,IF($AF71&gt;=-50,50,0)),"")</f>
        <v/>
      </c>
      <c r="AR71" s="0" t="str">
        <f aca="false">IF(ISNUMBER($AG71),IF($AG71=1,100,IF($AG71=0,50,0)),"")</f>
        <v/>
      </c>
      <c r="AS71" s="0" t="str">
        <f aca="false">IF(ISNUMBER($AH71),IF($AH71&lt;0,100,IF($AH71&lt;=20,50,0)),"")</f>
        <v/>
      </c>
      <c r="AT71" s="0" t="str">
        <f aca="false">IF(ISNUMBER($AI71),IF($AI71&lt;0.95,100,IF($AI71&lt;=1,50,0)),"")</f>
        <v/>
      </c>
      <c r="AU71" s="0" t="str">
        <f aca="false">IF(ISNUMBER($AJ71),IF($AJ71&lt;30,0,IF($AJ71&lt;40,50,IF($AJ71&lt;=90,100,50))),"")</f>
        <v/>
      </c>
      <c r="AV71" s="0" t="str">
        <f aca="false">IF(ISNUMBER($AK71),IF($AK71&gt;-0.2,100,IF($AK71&gt;=-0.4,50,0)),"")</f>
        <v/>
      </c>
      <c r="AW71" s="59" t="n">
        <f aca="false">01_指標庫!$H$4*ISNUMBER($F71)+01_指標庫!$H$5*ISNUMBER($AA71)+01_指標庫!$H$6*ISNUMBER($G71)+01_指標庫!$H$7*ISNUMBER($H71)+01_指標庫!$H$8*ISNUMBER($AF71)+01_指標庫!$H$9*ISNUMBER($AG71)+01_指標庫!$H$10*ISNUMBER($AB71)+01_指標庫!$H$11*ISNUMBER($AC71)+01_指標庫!$H$12*ISNUMBER($AD71)+01_指標庫!$H$13*ISNUMBER($AE71)+01_指標庫!$H$14*ISNUMBER($I71)+01_指標庫!$H$15*ISNUMBER($AH71)+01_指標庫!$H$16*ISNUMBER($K71)+01_指標庫!$H$17*ISNUMBER($AI71)+01_指標庫!$H$18*ISNUMBER($AJ71)+01_指標庫!$H$19*ISNUMBER($AK71)+01_指標庫!$H$20*ISNUMBER($BB71)+01_指標庫!$H$21*ISNUMBER($BC71)</f>
        <v>49</v>
      </c>
      <c r="AX71" s="59" t="n">
        <f aca="false">IF(AW71=0,50,ROUND((01_指標庫!$H$4*IF(ISNUMBER($F71),L71,0)+01_指標庫!$H$5*IF(ISNUMBER($AA71),AL71,0)+01_指標庫!$H$6*IF(ISNUMBER($G71),M71,0)+01_指標庫!$H$7*IF(ISNUMBER($H71),N71,0)+01_指標庫!$H$8*IF(ISNUMBER($AF71),AQ71,0)+01_指標庫!$H$9*IF(ISNUMBER($AG71),AR71,0)+01_指標庫!$H$10*IF(ISNUMBER($AB71),AM71,0)+01_指標庫!$H$11*IF(ISNUMBER($AC71),AN71,0)+01_指標庫!$H$12*IF(ISNUMBER($AD71),AO71,0)+01_指標庫!$H$13*IF(ISNUMBER($AE71),AP71,0)+01_指標庫!$H$14*IF(ISNUMBER($I71),O71,0)+01_指標庫!$H$15*IF(ISNUMBER($AH71),AS71,0)+01_指標庫!$H$16*IF(ISNUMBER($K71),P71,0)+01_指標庫!$H$17*IF(ISNUMBER($AI71),AT71,0)+01_指標庫!$H$18*IF(ISNUMBER($AJ71),AU71,0)+01_指標庫!$H$19*IF(ISNUMBER($AK71),AV71,0)+01_指標庫!$H$20*IF(ISNUMBER($BB71),BB71,0)+01_指標庫!$H$21*IF(ISNUMBER($BC71),BC71,0))/AW71,1))</f>
        <v>72.4</v>
      </c>
      <c r="AY71" s="60"/>
      <c r="AZ71" s="60"/>
      <c r="BA71" s="58" t="n">
        <f aca="false">AVERAGE($E67:$E71)/AVERAGE($E62:$E71)-1</f>
        <v>0.000339176487710313</v>
      </c>
      <c r="BB71" s="59" t="n">
        <f aca="false">IF(ISNUMBER($BA71),IF(OR($S71&lt;=-0.03,$BA71&lt;-0.003),0,IF(OR($S71&lt;=-0.02,$BA71&lt;0.01),50,100)),"")</f>
        <v>50</v>
      </c>
      <c r="BC71" s="0" t="str">
        <f aca="false">IF(OR(COUNT($AZ71)=0,COUNT($AZ70)=0),"",IF(OR($AY71/$AZ70-1&lt;=-0.03,$AZ71/$AZ70-1&lt;=-0.045,IF(COUNT($AZ62:$AZ71)=10,AVERAGE($AZ67:$AZ71)/AVERAGE($AZ62:$AZ71)-1&lt;-0.01,FALSE())),0,IF(OR($AZ71/$AZ70-1&lt;=-0.02,IF(COUNT($AZ62:$AZ71)=10,AVERAGE($AZ67:$AZ71)/AVERAGE($AZ62:$AZ71)-1&lt;0.005,FALSE())),50,100)))</f>
        <v/>
      </c>
    </row>
    <row r="72" customFormat="false" ht="15" hidden="false" customHeight="true" outlineLevel="0" collapsed="false">
      <c r="A72" s="47" t="n">
        <v>68</v>
      </c>
      <c r="B72" s="48" t="n">
        <v>42655</v>
      </c>
      <c r="C72" s="47" t="n">
        <v>2016</v>
      </c>
      <c r="D72" s="49" t="s">
        <v>238</v>
      </c>
      <c r="E72" s="50" t="n">
        <v>4819.64</v>
      </c>
      <c r="F72" s="51" t="n">
        <v>0.071842</v>
      </c>
      <c r="G72" s="51" t="n">
        <v>-0.015148</v>
      </c>
      <c r="H72" s="52" t="n">
        <v>0.8163</v>
      </c>
      <c r="I72" s="53" t="n">
        <v>475</v>
      </c>
      <c r="J72" s="47" t="s">
        <v>235</v>
      </c>
      <c r="K72" s="54" t="n">
        <v>15.91</v>
      </c>
      <c r="L72" s="55" t="n">
        <f aca="false">IF(COUNT(F72)=0,50,IF(F72&gt;=0,100,IF(F72&gt;=-0.02,50,0)))</f>
        <v>100</v>
      </c>
      <c r="M72" s="55" t="n">
        <f aca="false">IF(COUNT(G72)=0,50,IF(G72&gt;-0.06,100,IF(G72&gt;-0.15,50,0)))</f>
        <v>100</v>
      </c>
      <c r="N72" s="55" t="n">
        <f aca="false">IF(COUNT(H72)=0,50,IF(H72&gt;=0.6,100,IF(H72&gt;=0.4,50,0)))</f>
        <v>100</v>
      </c>
      <c r="O72" s="55" t="n">
        <f aca="false">IF(COUNT(I72)=0,50,IF(J72="proxy_vix",50,IF(I72&lt;350,100,IF(I72&lt;=450,50,0))))</f>
        <v>0</v>
      </c>
      <c r="P72" s="55" t="n">
        <f aca="false">IF(COUNT(K72)=0,50,IF(K72&lt;20,100,IF(K72&lt;=25,50,0)))</f>
        <v>100</v>
      </c>
      <c r="Q72" s="54"/>
      <c r="R72" s="47"/>
      <c r="S72" s="51" t="n">
        <f aca="false">$E72/$E71-1</f>
        <v>-0.000470767807777328</v>
      </c>
      <c r="T72" s="56" t="n">
        <f aca="false">$K72/$K71-1</f>
        <v>0.0358072916666667</v>
      </c>
      <c r="V72" s="57"/>
      <c r="W72" s="57"/>
      <c r="Y72" s="1" t="str">
        <f aca="false">IF(AX72&gt;=70,"EASY",IF(AX72&gt;40,"UNCERTAIN","HARD"))</f>
        <v>EASY</v>
      </c>
      <c r="AA72" s="58" t="str">
        <f aca="false">IF($A72&lt;200,"",AVERAGE($E23:$E72)/AVERAGE($E5:$E72)-1)</f>
        <v/>
      </c>
      <c r="AB72" s="59" t="n">
        <f aca="false">LOOKUP($B72,07_L1政策步階!$A$4:$A$14,07_L1政策步階!$C$4:$C$14)</f>
        <v>0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0" t="str">
        <f aca="false">IF(ISNUMBER($AA72),IF($AA72&gt;=0.005,100,IF($AA72&gt;=-0.015,50,0)),"")</f>
        <v/>
      </c>
      <c r="AM72" s="59" t="n">
        <f aca="false">IF(ISNUMBER($AB72),IF($AB72=1,100,IF($AB72=0,50,0)),"")</f>
        <v>50</v>
      </c>
      <c r="AN72" s="0" t="str">
        <f aca="false">IF(ISNUMBER($AC72),IF($AC72&gt;=0.001,100,IF($AC72&gt;=-0.003,50,0)),"")</f>
        <v/>
      </c>
      <c r="AO72" s="0" t="str">
        <f aca="false">IF(ISNUMBER($AD72),IF($AD72&gt;=0.04,100,IF($AD72&gt;=0,50,0)),"")</f>
        <v/>
      </c>
      <c r="AP72" s="0" t="str">
        <f aca="false">IF(ISNUMBER($AE72),IF($AE72&gt;=25,100,IF($AE72&gt;=-75,50,0)),"")</f>
        <v/>
      </c>
      <c r="AQ72" s="0" t="str">
        <f aca="false">IF(ISNUMBER($AF72),IF($AF72&gt;0,100,IF($AF72&gt;=-50,50,0)),"")</f>
        <v/>
      </c>
      <c r="AR72" s="0" t="str">
        <f aca="false">IF(ISNUMBER($AG72),IF($AG72=1,100,IF($AG72=0,50,0)),"")</f>
        <v/>
      </c>
      <c r="AS72" s="0" t="str">
        <f aca="false">IF(ISNUMBER($AH72),IF($AH72&lt;0,100,IF($AH72&lt;=20,50,0)),"")</f>
        <v/>
      </c>
      <c r="AT72" s="0" t="str">
        <f aca="false">IF(ISNUMBER($AI72),IF($AI72&lt;0.95,100,IF($AI72&lt;=1,50,0)),"")</f>
        <v/>
      </c>
      <c r="AU72" s="0" t="str">
        <f aca="false">IF(ISNUMBER($AJ72),IF($AJ72&lt;30,0,IF($AJ72&lt;40,50,IF($AJ72&lt;=90,100,50))),"")</f>
        <v/>
      </c>
      <c r="AV72" s="0" t="str">
        <f aca="false">IF(ISNUMBER($AK72),IF($AK72&gt;-0.2,100,IF($AK72&gt;=-0.4,50,0)),"")</f>
        <v/>
      </c>
      <c r="AW72" s="59" t="n">
        <f aca="false">01_指標庫!$H$4*ISNUMBER($F72)+01_指標庫!$H$5*ISNUMBER($AA72)+01_指標庫!$H$6*ISNUMBER($G72)+01_指標庫!$H$7*ISNUMBER($H72)+01_指標庫!$H$8*ISNUMBER($AF72)+01_指標庫!$H$9*ISNUMBER($AG72)+01_指標庫!$H$10*ISNUMBER($AB72)+01_指標庫!$H$11*ISNUMBER($AC72)+01_指標庫!$H$12*ISNUMBER($AD72)+01_指標庫!$H$13*ISNUMBER($AE72)+01_指標庫!$H$14*ISNUMBER($I72)+01_指標庫!$H$15*ISNUMBER($AH72)+01_指標庫!$H$16*ISNUMBER($K72)+01_指標庫!$H$17*ISNUMBER($AI72)+01_指標庫!$H$18*ISNUMBER($AJ72)+01_指標庫!$H$19*ISNUMBER($AK72)+01_指標庫!$H$20*ISNUMBER($BB72)+01_指標庫!$H$21*ISNUMBER($BC72)</f>
        <v>49</v>
      </c>
      <c r="AX72" s="59" t="n">
        <f aca="false">IF(AW72=0,50,ROUND((01_指標庫!$H$4*IF(ISNUMBER($F72),L72,0)+01_指標庫!$H$5*IF(ISNUMBER($AA72),AL72,0)+01_指標庫!$H$6*IF(ISNUMBER($G72),M72,0)+01_指標庫!$H$7*IF(ISNUMBER($H72),N72,0)+01_指標庫!$H$8*IF(ISNUMBER($AF72),AQ72,0)+01_指標庫!$H$9*IF(ISNUMBER($AG72),AR72,0)+01_指標庫!$H$10*IF(ISNUMBER($AB72),AM72,0)+01_指標庫!$H$11*IF(ISNUMBER($AC72),AN72,0)+01_指標庫!$H$12*IF(ISNUMBER($AD72),AO72,0)+01_指標庫!$H$13*IF(ISNUMBER($AE72),AP72,0)+01_指標庫!$H$14*IF(ISNUMBER($I72),O72,0)+01_指標庫!$H$15*IF(ISNUMBER($AH72),AS72,0)+01_指標庫!$H$16*IF(ISNUMBER($K72),P72,0)+01_指標庫!$H$17*IF(ISNUMBER($AI72),AT72,0)+01_指標庫!$H$18*IF(ISNUMBER($AJ72),AU72,0)+01_指標庫!$H$19*IF(ISNUMBER($AK72),AV72,0)+01_指標庫!$H$20*IF(ISNUMBER($BB72),BB72,0)+01_指標庫!$H$21*IF(ISNUMBER($BC72),BC72,0))/AW72,1))</f>
        <v>72.4</v>
      </c>
      <c r="AY72" s="60"/>
      <c r="AZ72" s="60"/>
      <c r="BA72" s="58" t="n">
        <f aca="false">AVERAGE($E68:$E72)/AVERAGE($E63:$E72)-1</f>
        <v>-0.000907358286749482</v>
      </c>
      <c r="BB72" s="59" t="n">
        <f aca="false">IF(ISNUMBER($BA72),IF(OR($S72&lt;=-0.03,$BA72&lt;-0.003),0,IF(OR($S72&lt;=-0.02,$BA72&lt;0.01),50,100)),"")</f>
        <v>50</v>
      </c>
      <c r="BC72" s="0" t="str">
        <f aca="false">IF(OR(COUNT($AZ72)=0,COUNT($AZ71)=0),"",IF(OR($AY72/$AZ71-1&lt;=-0.03,$AZ72/$AZ71-1&lt;=-0.045,IF(COUNT($AZ63:$AZ72)=10,AVERAGE($AZ68:$AZ72)/AVERAGE($AZ63:$AZ72)-1&lt;-0.01,FALSE())),0,IF(OR($AZ72/$AZ71-1&lt;=-0.02,IF(COUNT($AZ63:$AZ72)=10,AVERAGE($AZ68:$AZ72)/AVERAGE($AZ63:$AZ72)-1&lt;0.005,FALSE())),50,100)))</f>
        <v/>
      </c>
    </row>
    <row r="73" customFormat="false" ht="15" hidden="false" customHeight="true" outlineLevel="0" collapsed="false">
      <c r="A73" s="47" t="n">
        <v>69</v>
      </c>
      <c r="B73" s="48" t="n">
        <v>42656</v>
      </c>
      <c r="C73" s="47" t="n">
        <v>2016</v>
      </c>
      <c r="D73" s="49" t="s">
        <v>239</v>
      </c>
      <c r="E73" s="50" t="n">
        <v>4803.1</v>
      </c>
      <c r="F73" s="51" t="n">
        <v>0.068031</v>
      </c>
      <c r="G73" s="51" t="n">
        <v>-0.018528</v>
      </c>
      <c r="H73" s="52" t="n">
        <v>0.8367</v>
      </c>
      <c r="I73" s="53" t="n">
        <v>482</v>
      </c>
      <c r="J73" s="47" t="s">
        <v>235</v>
      </c>
      <c r="K73" s="54" t="n">
        <v>16.69</v>
      </c>
      <c r="L73" s="55" t="n">
        <f aca="false">IF(COUNT(F73)=0,50,IF(F73&gt;=0,100,IF(F73&gt;=-0.02,50,0)))</f>
        <v>100</v>
      </c>
      <c r="M73" s="55" t="n">
        <f aca="false">IF(COUNT(G73)=0,50,IF(G73&gt;-0.06,100,IF(G73&gt;-0.15,50,0)))</f>
        <v>100</v>
      </c>
      <c r="N73" s="55" t="n">
        <f aca="false">IF(COUNT(H73)=0,50,IF(H73&gt;=0.6,100,IF(H73&gt;=0.4,50,0)))</f>
        <v>100</v>
      </c>
      <c r="O73" s="55" t="n">
        <f aca="false">IF(COUNT(I73)=0,50,IF(J73="proxy_vix",50,IF(I73&lt;350,100,IF(I73&lt;=450,50,0))))</f>
        <v>0</v>
      </c>
      <c r="P73" s="55" t="n">
        <f aca="false">IF(COUNT(K73)=0,50,IF(K73&lt;20,100,IF(K73&lt;=25,50,0)))</f>
        <v>100</v>
      </c>
      <c r="Q73" s="54"/>
      <c r="R73" s="47"/>
      <c r="S73" s="51" t="n">
        <f aca="false">$E73/$E72-1</f>
        <v>-0.00343179158609352</v>
      </c>
      <c r="T73" s="56" t="n">
        <f aca="false">$K73/$K72-1</f>
        <v>0.0490257699560026</v>
      </c>
      <c r="V73" s="57"/>
      <c r="W73" s="57"/>
      <c r="Y73" s="1" t="str">
        <f aca="false">IF(AX73&gt;=70,"EASY",IF(AX73&gt;40,"UNCERTAIN","HARD"))</f>
        <v>UNCERTAIN</v>
      </c>
      <c r="AA73" s="58" t="str">
        <f aca="false">IF($A73&lt;200,"",AVERAGE($E24:$E73)/AVERAGE($E5:$E73)-1)</f>
        <v/>
      </c>
      <c r="AB73" s="59" t="n">
        <f aca="false">LOOKUP($B73,07_L1政策步階!$A$4:$A$14,07_L1政策步階!$C$4:$C$14)</f>
        <v>0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0" t="str">
        <f aca="false">IF(ISNUMBER($AA73),IF($AA73&gt;=0.005,100,IF($AA73&gt;=-0.015,50,0)),"")</f>
        <v/>
      </c>
      <c r="AM73" s="59" t="n">
        <f aca="false">IF(ISNUMBER($AB73),IF($AB73=1,100,IF($AB73=0,50,0)),"")</f>
        <v>50</v>
      </c>
      <c r="AN73" s="0" t="str">
        <f aca="false">IF(ISNUMBER($AC73),IF($AC73&gt;=0.001,100,IF($AC73&gt;=-0.003,50,0)),"")</f>
        <v/>
      </c>
      <c r="AO73" s="0" t="str">
        <f aca="false">IF(ISNUMBER($AD73),IF($AD73&gt;=0.04,100,IF($AD73&gt;=0,50,0)),"")</f>
        <v/>
      </c>
      <c r="AP73" s="0" t="str">
        <f aca="false">IF(ISNUMBER($AE73),IF($AE73&gt;=25,100,IF($AE73&gt;=-75,50,0)),"")</f>
        <v/>
      </c>
      <c r="AQ73" s="0" t="str">
        <f aca="false">IF(ISNUMBER($AF73),IF($AF73&gt;0,100,IF($AF73&gt;=-50,50,0)),"")</f>
        <v/>
      </c>
      <c r="AR73" s="0" t="str">
        <f aca="false">IF(ISNUMBER($AG73),IF($AG73=1,100,IF($AG73=0,50,0)),"")</f>
        <v/>
      </c>
      <c r="AS73" s="0" t="str">
        <f aca="false">IF(ISNUMBER($AH73),IF($AH73&lt;0,100,IF($AH73&lt;=20,50,0)),"")</f>
        <v/>
      </c>
      <c r="AT73" s="0" t="str">
        <f aca="false">IF(ISNUMBER($AI73),IF($AI73&lt;0.95,100,IF($AI73&lt;=1,50,0)),"")</f>
        <v/>
      </c>
      <c r="AU73" s="0" t="str">
        <f aca="false">IF(ISNUMBER($AJ73),IF($AJ73&lt;30,0,IF($AJ73&lt;40,50,IF($AJ73&lt;=90,100,50))),"")</f>
        <v/>
      </c>
      <c r="AV73" s="0" t="str">
        <f aca="false">IF(ISNUMBER($AK73),IF($AK73&gt;-0.2,100,IF($AK73&gt;=-0.4,50,0)),"")</f>
        <v/>
      </c>
      <c r="AW73" s="59" t="n">
        <f aca="false">01_指標庫!$H$4*ISNUMBER($F73)+01_指標庫!$H$5*ISNUMBER($AA73)+01_指標庫!$H$6*ISNUMBER($G73)+01_指標庫!$H$7*ISNUMBER($H73)+01_指標庫!$H$8*ISNUMBER($AF73)+01_指標庫!$H$9*ISNUMBER($AG73)+01_指標庫!$H$10*ISNUMBER($AB73)+01_指標庫!$H$11*ISNUMBER($AC73)+01_指標庫!$H$12*ISNUMBER($AD73)+01_指標庫!$H$13*ISNUMBER($AE73)+01_指標庫!$H$14*ISNUMBER($I73)+01_指標庫!$H$15*ISNUMBER($AH73)+01_指標庫!$H$16*ISNUMBER($K73)+01_指標庫!$H$17*ISNUMBER($AI73)+01_指標庫!$H$18*ISNUMBER($AJ73)+01_指標庫!$H$19*ISNUMBER($AK73)+01_指標庫!$H$20*ISNUMBER($BB73)+01_指標庫!$H$21*ISNUMBER($BC73)</f>
        <v>49</v>
      </c>
      <c r="AX73" s="59" t="n">
        <f aca="false">IF(AW73=0,50,ROUND((01_指標庫!$H$4*IF(ISNUMBER($F73),L73,0)+01_指標庫!$H$5*IF(ISNUMBER($AA73),AL73,0)+01_指標庫!$H$6*IF(ISNUMBER($G73),M73,0)+01_指標庫!$H$7*IF(ISNUMBER($H73),N73,0)+01_指標庫!$H$8*IF(ISNUMBER($AF73),AQ73,0)+01_指標庫!$H$9*IF(ISNUMBER($AG73),AR73,0)+01_指標庫!$H$10*IF(ISNUMBER($AB73),AM73,0)+01_指標庫!$H$11*IF(ISNUMBER($AC73),AN73,0)+01_指標庫!$H$12*IF(ISNUMBER($AD73),AO73,0)+01_指標庫!$H$13*IF(ISNUMBER($AE73),AP73,0)+01_指標庫!$H$14*IF(ISNUMBER($I73),O73,0)+01_指標庫!$H$15*IF(ISNUMBER($AH73),AS73,0)+01_指標庫!$H$16*IF(ISNUMBER($K73),P73,0)+01_指標庫!$H$17*IF(ISNUMBER($AI73),AT73,0)+01_指標庫!$H$18*IF(ISNUMBER($AJ73),AU73,0)+01_指標庫!$H$19*IF(ISNUMBER($AK73),AV73,0)+01_指標庫!$H$20*IF(ISNUMBER($BB73),BB73,0)+01_指標庫!$H$21*IF(ISNUMBER($BC73),BC73,0))/AW73,1))</f>
        <v>66.3</v>
      </c>
      <c r="AY73" s="60"/>
      <c r="AZ73" s="60"/>
      <c r="BA73" s="58" t="n">
        <f aca="false">AVERAGE($E69:$E73)/AVERAGE($E64:$E73)-1</f>
        <v>-0.00310010562972018</v>
      </c>
      <c r="BB73" s="59" t="n">
        <f aca="false">IF(ISNUMBER($BA73),IF(OR($S73&lt;=-0.03,$BA73&lt;-0.003),0,IF(OR($S73&lt;=-0.02,$BA73&lt;0.01),50,100)),"")</f>
        <v>0</v>
      </c>
      <c r="BC73" s="0" t="str">
        <f aca="false">IF(OR(COUNT($AZ73)=0,COUNT($AZ72)=0),"",IF(OR($AY73/$AZ72-1&lt;=-0.03,$AZ73/$AZ72-1&lt;=-0.045,IF(COUNT($AZ64:$AZ73)=10,AVERAGE($AZ69:$AZ73)/AVERAGE($AZ64:$AZ73)-1&lt;-0.01,FALSE())),0,IF(OR($AZ73/$AZ72-1&lt;=-0.02,IF(COUNT($AZ64:$AZ73)=10,AVERAGE($AZ69:$AZ73)/AVERAGE($AZ64:$AZ73)-1&lt;0.005,FALSE())),50,100)))</f>
        <v/>
      </c>
    </row>
    <row r="74" customFormat="false" ht="15" hidden="false" customHeight="true" outlineLevel="0" collapsed="false">
      <c r="A74" s="47" t="n">
        <v>70</v>
      </c>
      <c r="B74" s="48" t="n">
        <v>42657</v>
      </c>
      <c r="C74" s="47" t="n">
        <v>2016</v>
      </c>
      <c r="D74" s="49" t="s">
        <v>234</v>
      </c>
      <c r="E74" s="50" t="n">
        <v>4808.48</v>
      </c>
      <c r="F74" s="51" t="n">
        <v>0.069041</v>
      </c>
      <c r="G74" s="51" t="n">
        <v>-0.017428</v>
      </c>
      <c r="H74" s="52" t="n">
        <v>0.8367</v>
      </c>
      <c r="I74" s="53" t="n">
        <v>472</v>
      </c>
      <c r="J74" s="47" t="s">
        <v>235</v>
      </c>
      <c r="K74" s="54" t="n">
        <v>16.12</v>
      </c>
      <c r="L74" s="55" t="n">
        <f aca="false">IF(COUNT(F74)=0,50,IF(F74&gt;=0,100,IF(F74&gt;=-0.02,50,0)))</f>
        <v>100</v>
      </c>
      <c r="M74" s="55" t="n">
        <f aca="false">IF(COUNT(G74)=0,50,IF(G74&gt;-0.06,100,IF(G74&gt;-0.15,50,0)))</f>
        <v>100</v>
      </c>
      <c r="N74" s="55" t="n">
        <f aca="false">IF(COUNT(H74)=0,50,IF(H74&gt;=0.6,100,IF(H74&gt;=0.4,50,0)))</f>
        <v>100</v>
      </c>
      <c r="O74" s="55" t="n">
        <f aca="false">IF(COUNT(I74)=0,50,IF(J74="proxy_vix",50,IF(I74&lt;350,100,IF(I74&lt;=450,50,0))))</f>
        <v>0</v>
      </c>
      <c r="P74" s="55" t="n">
        <f aca="false">IF(COUNT(K74)=0,50,IF(K74&lt;20,100,IF(K74&lt;=25,50,0)))</f>
        <v>100</v>
      </c>
      <c r="Q74" s="54"/>
      <c r="R74" s="47"/>
      <c r="S74" s="51" t="n">
        <f aca="false">$E74/$E73-1</f>
        <v>0.00112010992900391</v>
      </c>
      <c r="T74" s="56" t="n">
        <f aca="false">$K74/$K73-1</f>
        <v>-0.0341521869382864</v>
      </c>
      <c r="V74" s="57"/>
      <c r="W74" s="57"/>
      <c r="Y74" s="1" t="str">
        <f aca="false">IF(AX74&gt;=70,"EASY",IF(AX74&gt;40,"UNCERTAIN","HARD"))</f>
        <v>UNCERTAIN</v>
      </c>
      <c r="AA74" s="58" t="str">
        <f aca="false">IF($A74&lt;200,"",AVERAGE($E25:$E74)/AVERAGE($E5:$E74)-1)</f>
        <v/>
      </c>
      <c r="AB74" s="59" t="n">
        <f aca="false">LOOKUP($B74,07_L1政策步階!$A$4:$A$14,07_L1政策步階!$C$4:$C$14)</f>
        <v>0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0" t="str">
        <f aca="false">IF(ISNUMBER($AA74),IF($AA74&gt;=0.005,100,IF($AA74&gt;=-0.015,50,0)),"")</f>
        <v/>
      </c>
      <c r="AM74" s="59" t="n">
        <f aca="false">IF(ISNUMBER($AB74),IF($AB74=1,100,IF($AB74=0,50,0)),"")</f>
        <v>50</v>
      </c>
      <c r="AN74" s="0" t="str">
        <f aca="false">IF(ISNUMBER($AC74),IF($AC74&gt;=0.001,100,IF($AC74&gt;=-0.003,50,0)),"")</f>
        <v/>
      </c>
      <c r="AO74" s="0" t="str">
        <f aca="false">IF(ISNUMBER($AD74),IF($AD74&gt;=0.04,100,IF($AD74&gt;=0,50,0)),"")</f>
        <v/>
      </c>
      <c r="AP74" s="0" t="str">
        <f aca="false">IF(ISNUMBER($AE74),IF($AE74&gt;=25,100,IF($AE74&gt;=-75,50,0)),"")</f>
        <v/>
      </c>
      <c r="AQ74" s="0" t="str">
        <f aca="false">IF(ISNUMBER($AF74),IF($AF74&gt;0,100,IF($AF74&gt;=-50,50,0)),"")</f>
        <v/>
      </c>
      <c r="AR74" s="0" t="str">
        <f aca="false">IF(ISNUMBER($AG74),IF($AG74=1,100,IF($AG74=0,50,0)),"")</f>
        <v/>
      </c>
      <c r="AS74" s="0" t="str">
        <f aca="false">IF(ISNUMBER($AH74),IF($AH74&lt;0,100,IF($AH74&lt;=20,50,0)),"")</f>
        <v/>
      </c>
      <c r="AT74" s="0" t="str">
        <f aca="false">IF(ISNUMBER($AI74),IF($AI74&lt;0.95,100,IF($AI74&lt;=1,50,0)),"")</f>
        <v/>
      </c>
      <c r="AU74" s="0" t="str">
        <f aca="false">IF(ISNUMBER($AJ74),IF($AJ74&lt;30,0,IF($AJ74&lt;40,50,IF($AJ74&lt;=90,100,50))),"")</f>
        <v/>
      </c>
      <c r="AV74" s="0" t="str">
        <f aca="false">IF(ISNUMBER($AK74),IF($AK74&gt;-0.2,100,IF($AK74&gt;=-0.4,50,0)),"")</f>
        <v/>
      </c>
      <c r="AW74" s="59" t="n">
        <f aca="false">01_指標庫!$H$4*ISNUMBER($F74)+01_指標庫!$H$5*ISNUMBER($AA74)+01_指標庫!$H$6*ISNUMBER($G74)+01_指標庫!$H$7*ISNUMBER($H74)+01_指標庫!$H$8*ISNUMBER($AF74)+01_指標庫!$H$9*ISNUMBER($AG74)+01_指標庫!$H$10*ISNUMBER($AB74)+01_指標庫!$H$11*ISNUMBER($AC74)+01_指標庫!$H$12*ISNUMBER($AD74)+01_指標庫!$H$13*ISNUMBER($AE74)+01_指標庫!$H$14*ISNUMBER($I74)+01_指標庫!$H$15*ISNUMBER($AH74)+01_指標庫!$H$16*ISNUMBER($K74)+01_指標庫!$H$17*ISNUMBER($AI74)+01_指標庫!$H$18*ISNUMBER($AJ74)+01_指標庫!$H$19*ISNUMBER($AK74)+01_指標庫!$H$20*ISNUMBER($BB74)+01_指標庫!$H$21*ISNUMBER($BC74)</f>
        <v>49</v>
      </c>
      <c r="AX74" s="59" t="n">
        <f aca="false">IF(AW74=0,50,ROUND((01_指標庫!$H$4*IF(ISNUMBER($F74),L74,0)+01_指標庫!$H$5*IF(ISNUMBER($AA74),AL74,0)+01_指標庫!$H$6*IF(ISNUMBER($G74),M74,0)+01_指標庫!$H$7*IF(ISNUMBER($H74),N74,0)+01_指標庫!$H$8*IF(ISNUMBER($AF74),AQ74,0)+01_指標庫!$H$9*IF(ISNUMBER($AG74),AR74,0)+01_指標庫!$H$10*IF(ISNUMBER($AB74),AM74,0)+01_指標庫!$H$11*IF(ISNUMBER($AC74),AN74,0)+01_指標庫!$H$12*IF(ISNUMBER($AD74),AO74,0)+01_指標庫!$H$13*IF(ISNUMBER($AE74),AP74,0)+01_指標庫!$H$14*IF(ISNUMBER($I74),O74,0)+01_指標庫!$H$15*IF(ISNUMBER($AH74),AS74,0)+01_指標庫!$H$16*IF(ISNUMBER($K74),P74,0)+01_指標庫!$H$17*IF(ISNUMBER($AI74),AT74,0)+01_指標庫!$H$18*IF(ISNUMBER($AJ74),AU74,0)+01_指標庫!$H$19*IF(ISNUMBER($AK74),AV74,0)+01_指標庫!$H$20*IF(ISNUMBER($BB74),BB74,0)+01_指標庫!$H$21*IF(ISNUMBER($BC74),BC74,0))/AW74,1))</f>
        <v>66.3</v>
      </c>
      <c r="AY74" s="60"/>
      <c r="AZ74" s="60"/>
      <c r="BA74" s="58" t="n">
        <f aca="false">AVERAGE($E70:$E74)/AVERAGE($E65:$E74)-1</f>
        <v>-0.0040295579282722</v>
      </c>
      <c r="BB74" s="59" t="n">
        <f aca="false">IF(ISNUMBER($BA74),IF(OR($S74&lt;=-0.03,$BA74&lt;-0.003),0,IF(OR($S74&lt;=-0.02,$BA74&lt;0.01),50,100)),"")</f>
        <v>0</v>
      </c>
      <c r="BC74" s="0" t="str">
        <f aca="false">IF(OR(COUNT($AZ74)=0,COUNT($AZ73)=0),"",IF(OR($AY74/$AZ73-1&lt;=-0.03,$AZ74/$AZ73-1&lt;=-0.045,IF(COUNT($AZ65:$AZ74)=10,AVERAGE($AZ70:$AZ74)/AVERAGE($AZ65:$AZ74)-1&lt;-0.01,FALSE())),0,IF(OR($AZ74/$AZ73-1&lt;=-0.02,IF(COUNT($AZ65:$AZ74)=10,AVERAGE($AZ70:$AZ74)/AVERAGE($AZ65:$AZ74)-1&lt;0.005,FALSE())),50,100)))</f>
        <v/>
      </c>
    </row>
    <row r="75" customFormat="false" ht="15" hidden="false" customHeight="true" outlineLevel="0" collapsed="false">
      <c r="A75" s="47" t="n">
        <v>71</v>
      </c>
      <c r="B75" s="48" t="n">
        <v>42660</v>
      </c>
      <c r="C75" s="47" t="n">
        <v>2016</v>
      </c>
      <c r="D75" s="49" t="s">
        <v>236</v>
      </c>
      <c r="E75" s="50" t="n">
        <v>4796.17</v>
      </c>
      <c r="F75" s="51" t="n">
        <v>0.066064</v>
      </c>
      <c r="G75" s="51" t="n">
        <v>-0.019944</v>
      </c>
      <c r="H75" s="52" t="n">
        <v>0.8163</v>
      </c>
      <c r="I75" s="53" t="n">
        <v>476</v>
      </c>
      <c r="J75" s="47" t="s">
        <v>235</v>
      </c>
      <c r="K75" s="54" t="n">
        <v>16.21</v>
      </c>
      <c r="L75" s="55" t="n">
        <f aca="false">IF(COUNT(F75)=0,50,IF(F75&gt;=0,100,IF(F75&gt;=-0.02,50,0)))</f>
        <v>100</v>
      </c>
      <c r="M75" s="55" t="n">
        <f aca="false">IF(COUNT(G75)=0,50,IF(G75&gt;-0.06,100,IF(G75&gt;-0.15,50,0)))</f>
        <v>100</v>
      </c>
      <c r="N75" s="55" t="n">
        <f aca="false">IF(COUNT(H75)=0,50,IF(H75&gt;=0.6,100,IF(H75&gt;=0.4,50,0)))</f>
        <v>100</v>
      </c>
      <c r="O75" s="55" t="n">
        <f aca="false">IF(COUNT(I75)=0,50,IF(J75="proxy_vix",50,IF(I75&lt;350,100,IF(I75&lt;=450,50,0))))</f>
        <v>0</v>
      </c>
      <c r="P75" s="55" t="n">
        <f aca="false">IF(COUNT(K75)=0,50,IF(K75&lt;20,100,IF(K75&lt;=25,50,0)))</f>
        <v>100</v>
      </c>
      <c r="Q75" s="54"/>
      <c r="R75" s="47"/>
      <c r="S75" s="51" t="n">
        <f aca="false">$E75/$E74-1</f>
        <v>-0.00256006055967783</v>
      </c>
      <c r="T75" s="56" t="n">
        <f aca="false">$K75/$K74-1</f>
        <v>0.00558312655086857</v>
      </c>
      <c r="V75" s="57"/>
      <c r="W75" s="57"/>
      <c r="Y75" s="1" t="str">
        <f aca="false">IF(AX75&gt;=70,"EASY",IF(AX75&gt;40,"UNCERTAIN","HARD"))</f>
        <v>UNCERTAIN</v>
      </c>
      <c r="AA75" s="58" t="str">
        <f aca="false">IF($A75&lt;200,"",AVERAGE($E26:$E75)/AVERAGE($E5:$E75)-1)</f>
        <v/>
      </c>
      <c r="AB75" s="59" t="n">
        <f aca="false">LOOKUP($B75,07_L1政策步階!$A$4:$A$14,07_L1政策步階!$C$4:$C$14)</f>
        <v>0</v>
      </c>
      <c r="AC75" s="57"/>
      <c r="AD75" s="57"/>
      <c r="AE75" s="57"/>
      <c r="AF75" s="57"/>
      <c r="AG75" s="57"/>
      <c r="AH75" s="57"/>
      <c r="AI75" s="57"/>
      <c r="AJ75" s="57"/>
      <c r="AK75" s="57"/>
      <c r="AL75" s="0" t="str">
        <f aca="false">IF(ISNUMBER($AA75),IF($AA75&gt;=0.005,100,IF($AA75&gt;=-0.015,50,0)),"")</f>
        <v/>
      </c>
      <c r="AM75" s="59" t="n">
        <f aca="false">IF(ISNUMBER($AB75),IF($AB75=1,100,IF($AB75=0,50,0)),"")</f>
        <v>50</v>
      </c>
      <c r="AN75" s="0" t="str">
        <f aca="false">IF(ISNUMBER($AC75),IF($AC75&gt;=0.001,100,IF($AC75&gt;=-0.003,50,0)),"")</f>
        <v/>
      </c>
      <c r="AO75" s="0" t="str">
        <f aca="false">IF(ISNUMBER($AD75),IF($AD75&gt;=0.04,100,IF($AD75&gt;=0,50,0)),"")</f>
        <v/>
      </c>
      <c r="AP75" s="0" t="str">
        <f aca="false">IF(ISNUMBER($AE75),IF($AE75&gt;=25,100,IF($AE75&gt;=-75,50,0)),"")</f>
        <v/>
      </c>
      <c r="AQ75" s="0" t="str">
        <f aca="false">IF(ISNUMBER($AF75),IF($AF75&gt;0,100,IF($AF75&gt;=-50,50,0)),"")</f>
        <v/>
      </c>
      <c r="AR75" s="0" t="str">
        <f aca="false">IF(ISNUMBER($AG75),IF($AG75=1,100,IF($AG75=0,50,0)),"")</f>
        <v/>
      </c>
      <c r="AS75" s="0" t="str">
        <f aca="false">IF(ISNUMBER($AH75),IF($AH75&lt;0,100,IF($AH75&lt;=20,50,0)),"")</f>
        <v/>
      </c>
      <c r="AT75" s="0" t="str">
        <f aca="false">IF(ISNUMBER($AI75),IF($AI75&lt;0.95,100,IF($AI75&lt;=1,50,0)),"")</f>
        <v/>
      </c>
      <c r="AU75" s="0" t="str">
        <f aca="false">IF(ISNUMBER($AJ75),IF($AJ75&lt;30,0,IF($AJ75&lt;40,50,IF($AJ75&lt;=90,100,50))),"")</f>
        <v/>
      </c>
      <c r="AV75" s="0" t="str">
        <f aca="false">IF(ISNUMBER($AK75),IF($AK75&gt;-0.2,100,IF($AK75&gt;=-0.4,50,0)),"")</f>
        <v/>
      </c>
      <c r="AW75" s="59" t="n">
        <f aca="false">01_指標庫!$H$4*ISNUMBER($F75)+01_指標庫!$H$5*ISNUMBER($AA75)+01_指標庫!$H$6*ISNUMBER($G75)+01_指標庫!$H$7*ISNUMBER($H75)+01_指標庫!$H$8*ISNUMBER($AF75)+01_指標庫!$H$9*ISNUMBER($AG75)+01_指標庫!$H$10*ISNUMBER($AB75)+01_指標庫!$H$11*ISNUMBER($AC75)+01_指標庫!$H$12*ISNUMBER($AD75)+01_指標庫!$H$13*ISNUMBER($AE75)+01_指標庫!$H$14*ISNUMBER($I75)+01_指標庫!$H$15*ISNUMBER($AH75)+01_指標庫!$H$16*ISNUMBER($K75)+01_指標庫!$H$17*ISNUMBER($AI75)+01_指標庫!$H$18*ISNUMBER($AJ75)+01_指標庫!$H$19*ISNUMBER($AK75)+01_指標庫!$H$20*ISNUMBER($BB75)+01_指標庫!$H$21*ISNUMBER($BC75)</f>
        <v>49</v>
      </c>
      <c r="AX75" s="59" t="n">
        <f aca="false">IF(AW75=0,50,ROUND((01_指標庫!$H$4*IF(ISNUMBER($F75),L75,0)+01_指標庫!$H$5*IF(ISNUMBER($AA75),AL75,0)+01_指標庫!$H$6*IF(ISNUMBER($G75),M75,0)+01_指標庫!$H$7*IF(ISNUMBER($H75),N75,0)+01_指標庫!$H$8*IF(ISNUMBER($AF75),AQ75,0)+01_指標庫!$H$9*IF(ISNUMBER($AG75),AR75,0)+01_指標庫!$H$10*IF(ISNUMBER($AB75),AM75,0)+01_指標庫!$H$11*IF(ISNUMBER($AC75),AN75,0)+01_指標庫!$H$12*IF(ISNUMBER($AD75),AO75,0)+01_指標庫!$H$13*IF(ISNUMBER($AE75),AP75,0)+01_指標庫!$H$14*IF(ISNUMBER($I75),O75,0)+01_指標庫!$H$15*IF(ISNUMBER($AH75),AS75,0)+01_指標庫!$H$16*IF(ISNUMBER($K75),P75,0)+01_指標庫!$H$17*IF(ISNUMBER($AI75),AT75,0)+01_指標庫!$H$18*IF(ISNUMBER($AJ75),AU75,0)+01_指標庫!$H$19*IF(ISNUMBER($AK75),AV75,0)+01_指標庫!$H$20*IF(ISNUMBER($BB75),BB75,0)+01_指標庫!$H$21*IF(ISNUMBER($BC75),BC75,0))/AW75,1))</f>
        <v>66.3</v>
      </c>
      <c r="AY75" s="60"/>
      <c r="AZ75" s="60"/>
      <c r="BA75" s="58" t="n">
        <f aca="false">AVERAGE($E71:$E75)/AVERAGE($E66:$E75)-1</f>
        <v>-0.00661169758066782</v>
      </c>
      <c r="BB75" s="59" t="n">
        <f aca="false">IF(ISNUMBER($BA75),IF(OR($S75&lt;=-0.03,$BA75&lt;-0.003),0,IF(OR($S75&lt;=-0.02,$BA75&lt;0.01),50,100)),"")</f>
        <v>0</v>
      </c>
      <c r="BC75" s="0" t="str">
        <f aca="false">IF(OR(COUNT($AZ75)=0,COUNT($AZ74)=0),"",IF(OR($AY75/$AZ74-1&lt;=-0.03,$AZ75/$AZ74-1&lt;=-0.045,IF(COUNT($AZ66:$AZ75)=10,AVERAGE($AZ71:$AZ75)/AVERAGE($AZ66:$AZ75)-1&lt;-0.01,FALSE())),0,IF(OR($AZ75/$AZ74-1&lt;=-0.02,IF(COUNT($AZ66:$AZ75)=10,AVERAGE($AZ71:$AZ75)/AVERAGE($AZ66:$AZ75)-1&lt;0.005,FALSE())),50,100)))</f>
        <v/>
      </c>
    </row>
    <row r="76" customFormat="false" ht="15" hidden="false" customHeight="true" outlineLevel="0" collapsed="false">
      <c r="A76" s="47" t="n">
        <v>72</v>
      </c>
      <c r="B76" s="48" t="n">
        <v>42661</v>
      </c>
      <c r="C76" s="47" t="n">
        <v>2016</v>
      </c>
      <c r="D76" s="49" t="s">
        <v>237</v>
      </c>
      <c r="E76" s="50" t="n">
        <v>4839.72</v>
      </c>
      <c r="F76" s="51" t="n">
        <v>0.075336</v>
      </c>
      <c r="G76" s="51" t="n">
        <v>-0.011045</v>
      </c>
      <c r="H76" s="52" t="n">
        <v>0.8367</v>
      </c>
      <c r="I76" s="53" t="n">
        <v>472</v>
      </c>
      <c r="J76" s="47" t="s">
        <v>235</v>
      </c>
      <c r="K76" s="54" t="n">
        <v>15.28</v>
      </c>
      <c r="L76" s="55" t="n">
        <f aca="false">IF(COUNT(F76)=0,50,IF(F76&gt;=0,100,IF(F76&gt;=-0.02,50,0)))</f>
        <v>100</v>
      </c>
      <c r="M76" s="55" t="n">
        <f aca="false">IF(COUNT(G76)=0,50,IF(G76&gt;-0.06,100,IF(G76&gt;-0.15,50,0)))</f>
        <v>100</v>
      </c>
      <c r="N76" s="55" t="n">
        <f aca="false">IF(COUNT(H76)=0,50,IF(H76&gt;=0.6,100,IF(H76&gt;=0.4,50,0)))</f>
        <v>100</v>
      </c>
      <c r="O76" s="55" t="n">
        <f aca="false">IF(COUNT(I76)=0,50,IF(J76="proxy_vix",50,IF(I76&lt;350,100,IF(I76&lt;=450,50,0))))</f>
        <v>0</v>
      </c>
      <c r="P76" s="55" t="n">
        <f aca="false">IF(COUNT(K76)=0,50,IF(K76&lt;20,100,IF(K76&lt;=25,50,0)))</f>
        <v>100</v>
      </c>
      <c r="Q76" s="54"/>
      <c r="R76" s="47"/>
      <c r="S76" s="51" t="n">
        <f aca="false">$E76/$E75-1</f>
        <v>0.00908016187916605</v>
      </c>
      <c r="T76" s="56" t="n">
        <f aca="false">$K76/$K75-1</f>
        <v>-0.0573719925971623</v>
      </c>
      <c r="V76" s="57"/>
      <c r="W76" s="57"/>
      <c r="Y76" s="1" t="str">
        <f aca="false">IF(AX76&gt;=70,"EASY",IF(AX76&gt;40,"UNCERTAIN","HARD"))</f>
        <v>UNCERTAIN</v>
      </c>
      <c r="AA76" s="58" t="str">
        <f aca="false">IF($A76&lt;200,"",AVERAGE($E27:$E76)/AVERAGE($E5:$E76)-1)</f>
        <v/>
      </c>
      <c r="AB76" s="59" t="n">
        <f aca="false">LOOKUP($B76,07_L1政策步階!$A$4:$A$14,07_L1政策步階!$C$4:$C$14)</f>
        <v>0</v>
      </c>
      <c r="AC76" s="57"/>
      <c r="AD76" s="57"/>
      <c r="AE76" s="57"/>
      <c r="AF76" s="57"/>
      <c r="AG76" s="57"/>
      <c r="AH76" s="57"/>
      <c r="AI76" s="57"/>
      <c r="AJ76" s="57"/>
      <c r="AK76" s="57"/>
      <c r="AL76" s="0" t="str">
        <f aca="false">IF(ISNUMBER($AA76),IF($AA76&gt;=0.005,100,IF($AA76&gt;=-0.015,50,0)),"")</f>
        <v/>
      </c>
      <c r="AM76" s="59" t="n">
        <f aca="false">IF(ISNUMBER($AB76),IF($AB76=1,100,IF($AB76=0,50,0)),"")</f>
        <v>50</v>
      </c>
      <c r="AN76" s="0" t="str">
        <f aca="false">IF(ISNUMBER($AC76),IF($AC76&gt;=0.001,100,IF($AC76&gt;=-0.003,50,0)),"")</f>
        <v/>
      </c>
      <c r="AO76" s="0" t="str">
        <f aca="false">IF(ISNUMBER($AD76),IF($AD76&gt;=0.04,100,IF($AD76&gt;=0,50,0)),"")</f>
        <v/>
      </c>
      <c r="AP76" s="0" t="str">
        <f aca="false">IF(ISNUMBER($AE76),IF($AE76&gt;=25,100,IF($AE76&gt;=-75,50,0)),"")</f>
        <v/>
      </c>
      <c r="AQ76" s="0" t="str">
        <f aca="false">IF(ISNUMBER($AF76),IF($AF76&gt;0,100,IF($AF76&gt;=-50,50,0)),"")</f>
        <v/>
      </c>
      <c r="AR76" s="0" t="str">
        <f aca="false">IF(ISNUMBER($AG76),IF($AG76=1,100,IF($AG76=0,50,0)),"")</f>
        <v/>
      </c>
      <c r="AS76" s="0" t="str">
        <f aca="false">IF(ISNUMBER($AH76),IF($AH76&lt;0,100,IF($AH76&lt;=20,50,0)),"")</f>
        <v/>
      </c>
      <c r="AT76" s="0" t="str">
        <f aca="false">IF(ISNUMBER($AI76),IF($AI76&lt;0.95,100,IF($AI76&lt;=1,50,0)),"")</f>
        <v/>
      </c>
      <c r="AU76" s="0" t="str">
        <f aca="false">IF(ISNUMBER($AJ76),IF($AJ76&lt;30,0,IF($AJ76&lt;40,50,IF($AJ76&lt;=90,100,50))),"")</f>
        <v/>
      </c>
      <c r="AV76" s="0" t="str">
        <f aca="false">IF(ISNUMBER($AK76),IF($AK76&gt;-0.2,100,IF($AK76&gt;=-0.4,50,0)),"")</f>
        <v/>
      </c>
      <c r="AW76" s="59" t="n">
        <f aca="false">01_指標庫!$H$4*ISNUMBER($F76)+01_指標庫!$H$5*ISNUMBER($AA76)+01_指標庫!$H$6*ISNUMBER($G76)+01_指標庫!$H$7*ISNUMBER($H76)+01_指標庫!$H$8*ISNUMBER($AF76)+01_指標庫!$H$9*ISNUMBER($AG76)+01_指標庫!$H$10*ISNUMBER($AB76)+01_指標庫!$H$11*ISNUMBER($AC76)+01_指標庫!$H$12*ISNUMBER($AD76)+01_指標庫!$H$13*ISNUMBER($AE76)+01_指標庫!$H$14*ISNUMBER($I76)+01_指標庫!$H$15*ISNUMBER($AH76)+01_指標庫!$H$16*ISNUMBER($K76)+01_指標庫!$H$17*ISNUMBER($AI76)+01_指標庫!$H$18*ISNUMBER($AJ76)+01_指標庫!$H$19*ISNUMBER($AK76)+01_指標庫!$H$20*ISNUMBER($BB76)+01_指標庫!$H$21*ISNUMBER($BC76)</f>
        <v>49</v>
      </c>
      <c r="AX76" s="59" t="n">
        <f aca="false">IF(AW76=0,50,ROUND((01_指標庫!$H$4*IF(ISNUMBER($F76),L76,0)+01_指標庫!$H$5*IF(ISNUMBER($AA76),AL76,0)+01_指標庫!$H$6*IF(ISNUMBER($G76),M76,0)+01_指標庫!$H$7*IF(ISNUMBER($H76),N76,0)+01_指標庫!$H$8*IF(ISNUMBER($AF76),AQ76,0)+01_指標庫!$H$9*IF(ISNUMBER($AG76),AR76,0)+01_指標庫!$H$10*IF(ISNUMBER($AB76),AM76,0)+01_指標庫!$H$11*IF(ISNUMBER($AC76),AN76,0)+01_指標庫!$H$12*IF(ISNUMBER($AD76),AO76,0)+01_指標庫!$H$13*IF(ISNUMBER($AE76),AP76,0)+01_指標庫!$H$14*IF(ISNUMBER($I76),O76,0)+01_指標庫!$H$15*IF(ISNUMBER($AH76),AS76,0)+01_指標庫!$H$16*IF(ISNUMBER($K76),P76,0)+01_指標庫!$H$17*IF(ISNUMBER($AI76),AT76,0)+01_指標庫!$H$18*IF(ISNUMBER($AJ76),AU76,0)+01_指標庫!$H$19*IF(ISNUMBER($AK76),AV76,0)+01_指標庫!$H$20*IF(ISNUMBER($BB76),BB76,0)+01_指標庫!$H$21*IF(ISNUMBER($BC76),BC76,0))/AW76,1))</f>
        <v>66.3</v>
      </c>
      <c r="AY76" s="60"/>
      <c r="AZ76" s="60"/>
      <c r="BA76" s="58" t="n">
        <f aca="false">AVERAGE($E72:$E76)/AVERAGE($E67:$E76)-1</f>
        <v>-0.00547036321839833</v>
      </c>
      <c r="BB76" s="59" t="n">
        <f aca="false">IF(ISNUMBER($BA76),IF(OR($S76&lt;=-0.03,$BA76&lt;-0.003),0,IF(OR($S76&lt;=-0.02,$BA76&lt;0.01),50,100)),"")</f>
        <v>0</v>
      </c>
      <c r="BC76" s="0" t="str">
        <f aca="false">IF(OR(COUNT($AZ76)=0,COUNT($AZ75)=0),"",IF(OR($AY76/$AZ75-1&lt;=-0.03,$AZ76/$AZ75-1&lt;=-0.045,IF(COUNT($AZ67:$AZ76)=10,AVERAGE($AZ72:$AZ76)/AVERAGE($AZ67:$AZ76)-1&lt;-0.01,FALSE())),0,IF(OR($AZ76/$AZ75-1&lt;=-0.02,IF(COUNT($AZ67:$AZ76)=10,AVERAGE($AZ72:$AZ76)/AVERAGE($AZ67:$AZ76)-1&lt;0.005,FALSE())),50,100)))</f>
        <v/>
      </c>
    </row>
    <row r="77" customFormat="false" ht="15" hidden="false" customHeight="true" outlineLevel="0" collapsed="false">
      <c r="A77" s="47" t="n">
        <v>73</v>
      </c>
      <c r="B77" s="48" t="n">
        <v>42662</v>
      </c>
      <c r="C77" s="47" t="n">
        <v>2016</v>
      </c>
      <c r="D77" s="49" t="s">
        <v>238</v>
      </c>
      <c r="E77" s="50" t="n">
        <v>4836.61</v>
      </c>
      <c r="F77" s="51" t="n">
        <v>0.074224</v>
      </c>
      <c r="G77" s="51" t="n">
        <v>-0.01168</v>
      </c>
      <c r="H77" s="52" t="n">
        <v>0.8367</v>
      </c>
      <c r="I77" s="53" t="n">
        <v>466</v>
      </c>
      <c r="J77" s="47" t="s">
        <v>235</v>
      </c>
      <c r="K77" s="54" t="n">
        <v>14.41</v>
      </c>
      <c r="L77" s="55" t="n">
        <f aca="false">IF(COUNT(F77)=0,50,IF(F77&gt;=0,100,IF(F77&gt;=-0.02,50,0)))</f>
        <v>100</v>
      </c>
      <c r="M77" s="55" t="n">
        <f aca="false">IF(COUNT(G77)=0,50,IF(G77&gt;-0.06,100,IF(G77&gt;-0.15,50,0)))</f>
        <v>100</v>
      </c>
      <c r="N77" s="55" t="n">
        <f aca="false">IF(COUNT(H77)=0,50,IF(H77&gt;=0.6,100,IF(H77&gt;=0.4,50,0)))</f>
        <v>100</v>
      </c>
      <c r="O77" s="55" t="n">
        <f aca="false">IF(COUNT(I77)=0,50,IF(J77="proxy_vix",50,IF(I77&lt;350,100,IF(I77&lt;=450,50,0))))</f>
        <v>0</v>
      </c>
      <c r="P77" s="55" t="n">
        <f aca="false">IF(COUNT(K77)=0,50,IF(K77&lt;20,100,IF(K77&lt;=25,50,0)))</f>
        <v>100</v>
      </c>
      <c r="Q77" s="54"/>
      <c r="R77" s="47"/>
      <c r="S77" s="51" t="n">
        <f aca="false">$E77/$E76-1</f>
        <v>-0.000642599158629187</v>
      </c>
      <c r="T77" s="56" t="n">
        <f aca="false">$K77/$K76-1</f>
        <v>-0.0569371727748691</v>
      </c>
      <c r="V77" s="57"/>
      <c r="W77" s="57"/>
      <c r="Y77" s="1" t="str">
        <f aca="false">IF(AX77&gt;=70,"EASY",IF(AX77&gt;40,"UNCERTAIN","HARD"))</f>
        <v>UNCERTAIN</v>
      </c>
      <c r="AA77" s="58" t="str">
        <f aca="false">IF($A77&lt;200,"",AVERAGE($E28:$E77)/AVERAGE($E5:$E77)-1)</f>
        <v/>
      </c>
      <c r="AB77" s="59" t="n">
        <f aca="false">LOOKUP($B77,07_L1政策步階!$A$4:$A$14,07_L1政策步階!$C$4:$C$14)</f>
        <v>0</v>
      </c>
      <c r="AC77" s="57"/>
      <c r="AD77" s="57"/>
      <c r="AE77" s="57"/>
      <c r="AF77" s="57"/>
      <c r="AG77" s="57"/>
      <c r="AH77" s="57"/>
      <c r="AI77" s="57"/>
      <c r="AJ77" s="57"/>
      <c r="AK77" s="57"/>
      <c r="AL77" s="0" t="str">
        <f aca="false">IF(ISNUMBER($AA77),IF($AA77&gt;=0.005,100,IF($AA77&gt;=-0.015,50,0)),"")</f>
        <v/>
      </c>
      <c r="AM77" s="59" t="n">
        <f aca="false">IF(ISNUMBER($AB77),IF($AB77=1,100,IF($AB77=0,50,0)),"")</f>
        <v>50</v>
      </c>
      <c r="AN77" s="0" t="str">
        <f aca="false">IF(ISNUMBER($AC77),IF($AC77&gt;=0.001,100,IF($AC77&gt;=-0.003,50,0)),"")</f>
        <v/>
      </c>
      <c r="AO77" s="0" t="str">
        <f aca="false">IF(ISNUMBER($AD77),IF($AD77&gt;=0.04,100,IF($AD77&gt;=0,50,0)),"")</f>
        <v/>
      </c>
      <c r="AP77" s="0" t="str">
        <f aca="false">IF(ISNUMBER($AE77),IF($AE77&gt;=25,100,IF($AE77&gt;=-75,50,0)),"")</f>
        <v/>
      </c>
      <c r="AQ77" s="0" t="str">
        <f aca="false">IF(ISNUMBER($AF77),IF($AF77&gt;0,100,IF($AF77&gt;=-50,50,0)),"")</f>
        <v/>
      </c>
      <c r="AR77" s="0" t="str">
        <f aca="false">IF(ISNUMBER($AG77),IF($AG77=1,100,IF($AG77=0,50,0)),"")</f>
        <v/>
      </c>
      <c r="AS77" s="0" t="str">
        <f aca="false">IF(ISNUMBER($AH77),IF($AH77&lt;0,100,IF($AH77&lt;=20,50,0)),"")</f>
        <v/>
      </c>
      <c r="AT77" s="0" t="str">
        <f aca="false">IF(ISNUMBER($AI77),IF($AI77&lt;0.95,100,IF($AI77&lt;=1,50,0)),"")</f>
        <v/>
      </c>
      <c r="AU77" s="0" t="str">
        <f aca="false">IF(ISNUMBER($AJ77),IF($AJ77&lt;30,0,IF($AJ77&lt;40,50,IF($AJ77&lt;=90,100,50))),"")</f>
        <v/>
      </c>
      <c r="AV77" s="0" t="str">
        <f aca="false">IF(ISNUMBER($AK77),IF($AK77&gt;-0.2,100,IF($AK77&gt;=-0.4,50,0)),"")</f>
        <v/>
      </c>
      <c r="AW77" s="59" t="n">
        <f aca="false">01_指標庫!$H$4*ISNUMBER($F77)+01_指標庫!$H$5*ISNUMBER($AA77)+01_指標庫!$H$6*ISNUMBER($G77)+01_指標庫!$H$7*ISNUMBER($H77)+01_指標庫!$H$8*ISNUMBER($AF77)+01_指標庫!$H$9*ISNUMBER($AG77)+01_指標庫!$H$10*ISNUMBER($AB77)+01_指標庫!$H$11*ISNUMBER($AC77)+01_指標庫!$H$12*ISNUMBER($AD77)+01_指標庫!$H$13*ISNUMBER($AE77)+01_指標庫!$H$14*ISNUMBER($I77)+01_指標庫!$H$15*ISNUMBER($AH77)+01_指標庫!$H$16*ISNUMBER($K77)+01_指標庫!$H$17*ISNUMBER($AI77)+01_指標庫!$H$18*ISNUMBER($AJ77)+01_指標庫!$H$19*ISNUMBER($AK77)+01_指標庫!$H$20*ISNUMBER($BB77)+01_指標庫!$H$21*ISNUMBER($BC77)</f>
        <v>49</v>
      </c>
      <c r="AX77" s="59" t="n">
        <f aca="false">IF(AW77=0,50,ROUND((01_指標庫!$H$4*IF(ISNUMBER($F77),L77,0)+01_指標庫!$H$5*IF(ISNUMBER($AA77),AL77,0)+01_指標庫!$H$6*IF(ISNUMBER($G77),M77,0)+01_指標庫!$H$7*IF(ISNUMBER($H77),N77,0)+01_指標庫!$H$8*IF(ISNUMBER($AF77),AQ77,0)+01_指標庫!$H$9*IF(ISNUMBER($AG77),AR77,0)+01_指標庫!$H$10*IF(ISNUMBER($AB77),AM77,0)+01_指標庫!$H$11*IF(ISNUMBER($AC77),AN77,0)+01_指標庫!$H$12*IF(ISNUMBER($AD77),AO77,0)+01_指標庫!$H$13*IF(ISNUMBER($AE77),AP77,0)+01_指標庫!$H$14*IF(ISNUMBER($I77),O77,0)+01_指標庫!$H$15*IF(ISNUMBER($AH77),AS77,0)+01_指標庫!$H$16*IF(ISNUMBER($K77),P77,0)+01_指標庫!$H$17*IF(ISNUMBER($AI77),AT77,0)+01_指標庫!$H$18*IF(ISNUMBER($AJ77),AU77,0)+01_指標庫!$H$19*IF(ISNUMBER($AK77),AV77,0)+01_指標庫!$H$20*IF(ISNUMBER($BB77),BB77,0)+01_指標庫!$H$21*IF(ISNUMBER($BC77),BC77,0))/AW77,1))</f>
        <v>66.3</v>
      </c>
      <c r="AY77" s="60"/>
      <c r="AZ77" s="60"/>
      <c r="BA77" s="58" t="n">
        <f aca="false">AVERAGE($E73:$E77)/AVERAGE($E68:$E77)-1</f>
        <v>-0.00392242498837825</v>
      </c>
      <c r="BB77" s="59" t="n">
        <f aca="false">IF(ISNUMBER($BA77),IF(OR($S77&lt;=-0.03,$BA77&lt;-0.003),0,IF(OR($S77&lt;=-0.02,$BA77&lt;0.01),50,100)),"")</f>
        <v>0</v>
      </c>
      <c r="BC77" s="0" t="str">
        <f aca="false">IF(OR(COUNT($AZ77)=0,COUNT($AZ76)=0),"",IF(OR($AY77/$AZ76-1&lt;=-0.03,$AZ77/$AZ76-1&lt;=-0.045,IF(COUNT($AZ68:$AZ77)=10,AVERAGE($AZ73:$AZ77)/AVERAGE($AZ68:$AZ77)-1&lt;-0.01,FALSE())),0,IF(OR($AZ77/$AZ76-1&lt;=-0.02,IF(COUNT($AZ68:$AZ77)=10,AVERAGE($AZ73:$AZ77)/AVERAGE($AZ68:$AZ77)-1&lt;0.005,FALSE())),50,100)))</f>
        <v/>
      </c>
    </row>
    <row r="78" customFormat="false" ht="15" hidden="false" customHeight="true" outlineLevel="0" collapsed="false">
      <c r="A78" s="47" t="n">
        <v>74</v>
      </c>
      <c r="B78" s="48" t="n">
        <v>42663</v>
      </c>
      <c r="C78" s="47" t="n">
        <v>2016</v>
      </c>
      <c r="D78" s="49" t="s">
        <v>239</v>
      </c>
      <c r="E78" s="50" t="n">
        <v>4832.71</v>
      </c>
      <c r="F78" s="51" t="n">
        <v>0.072895</v>
      </c>
      <c r="G78" s="51" t="n">
        <v>-0.012477</v>
      </c>
      <c r="H78" s="52" t="n">
        <v>0.8163</v>
      </c>
      <c r="I78" s="53" t="n">
        <v>462</v>
      </c>
      <c r="J78" s="47" t="s">
        <v>235</v>
      </c>
      <c r="K78" s="54" t="n">
        <v>13.75</v>
      </c>
      <c r="L78" s="55" t="n">
        <f aca="false">IF(COUNT(F78)=0,50,IF(F78&gt;=0,100,IF(F78&gt;=-0.02,50,0)))</f>
        <v>100</v>
      </c>
      <c r="M78" s="55" t="n">
        <f aca="false">IF(COUNT(G78)=0,50,IF(G78&gt;-0.06,100,IF(G78&gt;-0.15,50,0)))</f>
        <v>100</v>
      </c>
      <c r="N78" s="55" t="n">
        <f aca="false">IF(COUNT(H78)=0,50,IF(H78&gt;=0.6,100,IF(H78&gt;=0.4,50,0)))</f>
        <v>100</v>
      </c>
      <c r="O78" s="55" t="n">
        <f aca="false">IF(COUNT(I78)=0,50,IF(J78="proxy_vix",50,IF(I78&lt;350,100,IF(I78&lt;=450,50,0))))</f>
        <v>0</v>
      </c>
      <c r="P78" s="55" t="n">
        <f aca="false">IF(COUNT(K78)=0,50,IF(K78&lt;20,100,IF(K78&lt;=25,50,0)))</f>
        <v>100</v>
      </c>
      <c r="Q78" s="54"/>
      <c r="R78" s="47"/>
      <c r="S78" s="51" t="n">
        <f aca="false">$E78/$E77-1</f>
        <v>-0.000806349902100823</v>
      </c>
      <c r="T78" s="56" t="n">
        <f aca="false">$K78/$K77-1</f>
        <v>-0.0458015267175572</v>
      </c>
      <c r="V78" s="57"/>
      <c r="W78" s="57"/>
      <c r="Y78" s="1" t="str">
        <f aca="false">IF(AX78&gt;=70,"EASY",IF(AX78&gt;40,"UNCERTAIN","HARD"))</f>
        <v>EASY</v>
      </c>
      <c r="AA78" s="58" t="str">
        <f aca="false">IF($A78&lt;200,"",AVERAGE($E29:$E78)/AVERAGE($E5:$E78)-1)</f>
        <v/>
      </c>
      <c r="AB78" s="59" t="n">
        <f aca="false">LOOKUP($B78,07_L1政策步階!$A$4:$A$14,07_L1政策步階!$C$4:$C$14)</f>
        <v>0</v>
      </c>
      <c r="AC78" s="57"/>
      <c r="AD78" s="57"/>
      <c r="AE78" s="57"/>
      <c r="AF78" s="57"/>
      <c r="AG78" s="57"/>
      <c r="AH78" s="57"/>
      <c r="AI78" s="57"/>
      <c r="AJ78" s="57"/>
      <c r="AK78" s="57"/>
      <c r="AL78" s="0" t="str">
        <f aca="false">IF(ISNUMBER($AA78),IF($AA78&gt;=0.005,100,IF($AA78&gt;=-0.015,50,0)),"")</f>
        <v/>
      </c>
      <c r="AM78" s="59" t="n">
        <f aca="false">IF(ISNUMBER($AB78),IF($AB78=1,100,IF($AB78=0,50,0)),"")</f>
        <v>50</v>
      </c>
      <c r="AN78" s="0" t="str">
        <f aca="false">IF(ISNUMBER($AC78),IF($AC78&gt;=0.001,100,IF($AC78&gt;=-0.003,50,0)),"")</f>
        <v/>
      </c>
      <c r="AO78" s="0" t="str">
        <f aca="false">IF(ISNUMBER($AD78),IF($AD78&gt;=0.04,100,IF($AD78&gt;=0,50,0)),"")</f>
        <v/>
      </c>
      <c r="AP78" s="0" t="str">
        <f aca="false">IF(ISNUMBER($AE78),IF($AE78&gt;=25,100,IF($AE78&gt;=-75,50,0)),"")</f>
        <v/>
      </c>
      <c r="AQ78" s="0" t="str">
        <f aca="false">IF(ISNUMBER($AF78),IF($AF78&gt;0,100,IF($AF78&gt;=-50,50,0)),"")</f>
        <v/>
      </c>
      <c r="AR78" s="0" t="str">
        <f aca="false">IF(ISNUMBER($AG78),IF($AG78=1,100,IF($AG78=0,50,0)),"")</f>
        <v/>
      </c>
      <c r="AS78" s="0" t="str">
        <f aca="false">IF(ISNUMBER($AH78),IF($AH78&lt;0,100,IF($AH78&lt;=20,50,0)),"")</f>
        <v/>
      </c>
      <c r="AT78" s="0" t="str">
        <f aca="false">IF(ISNUMBER($AI78),IF($AI78&lt;0.95,100,IF($AI78&lt;=1,50,0)),"")</f>
        <v/>
      </c>
      <c r="AU78" s="0" t="str">
        <f aca="false">IF(ISNUMBER($AJ78),IF($AJ78&lt;30,0,IF($AJ78&lt;40,50,IF($AJ78&lt;=90,100,50))),"")</f>
        <v/>
      </c>
      <c r="AV78" s="0" t="str">
        <f aca="false">IF(ISNUMBER($AK78),IF($AK78&gt;-0.2,100,IF($AK78&gt;=-0.4,50,0)),"")</f>
        <v/>
      </c>
      <c r="AW78" s="59" t="n">
        <f aca="false">01_指標庫!$H$4*ISNUMBER($F78)+01_指標庫!$H$5*ISNUMBER($AA78)+01_指標庫!$H$6*ISNUMBER($G78)+01_指標庫!$H$7*ISNUMBER($H78)+01_指標庫!$H$8*ISNUMBER($AF78)+01_指標庫!$H$9*ISNUMBER($AG78)+01_指標庫!$H$10*ISNUMBER($AB78)+01_指標庫!$H$11*ISNUMBER($AC78)+01_指標庫!$H$12*ISNUMBER($AD78)+01_指標庫!$H$13*ISNUMBER($AE78)+01_指標庫!$H$14*ISNUMBER($I78)+01_指標庫!$H$15*ISNUMBER($AH78)+01_指標庫!$H$16*ISNUMBER($K78)+01_指標庫!$H$17*ISNUMBER($AI78)+01_指標庫!$H$18*ISNUMBER($AJ78)+01_指標庫!$H$19*ISNUMBER($AK78)+01_指標庫!$H$20*ISNUMBER($BB78)+01_指標庫!$H$21*ISNUMBER($BC78)</f>
        <v>49</v>
      </c>
      <c r="AX78" s="59" t="n">
        <f aca="false">IF(AW78=0,50,ROUND((01_指標庫!$H$4*IF(ISNUMBER($F78),L78,0)+01_指標庫!$H$5*IF(ISNUMBER($AA78),AL78,0)+01_指標庫!$H$6*IF(ISNUMBER($G78),M78,0)+01_指標庫!$H$7*IF(ISNUMBER($H78),N78,0)+01_指標庫!$H$8*IF(ISNUMBER($AF78),AQ78,0)+01_指標庫!$H$9*IF(ISNUMBER($AG78),AR78,0)+01_指標庫!$H$10*IF(ISNUMBER($AB78),AM78,0)+01_指標庫!$H$11*IF(ISNUMBER($AC78),AN78,0)+01_指標庫!$H$12*IF(ISNUMBER($AD78),AO78,0)+01_指標庫!$H$13*IF(ISNUMBER($AE78),AP78,0)+01_指標庫!$H$14*IF(ISNUMBER($I78),O78,0)+01_指標庫!$H$15*IF(ISNUMBER($AH78),AS78,0)+01_指標庫!$H$16*IF(ISNUMBER($K78),P78,0)+01_指標庫!$H$17*IF(ISNUMBER($AI78),AT78,0)+01_指標庫!$H$18*IF(ISNUMBER($AJ78),AU78,0)+01_指標庫!$H$19*IF(ISNUMBER($AK78),AV78,0)+01_指標庫!$H$20*IF(ISNUMBER($BB78),BB78,0)+01_指標庫!$H$21*IF(ISNUMBER($BC78),BC78,0))/AW78,1))</f>
        <v>72.4</v>
      </c>
      <c r="AY78" s="60"/>
      <c r="AZ78" s="60"/>
      <c r="BA78" s="58" t="n">
        <f aca="false">AVERAGE($E74:$E78)/AVERAGE($E69:$E78)-1</f>
        <v>-0.00184719008755396</v>
      </c>
      <c r="BB78" s="59" t="n">
        <f aca="false">IF(ISNUMBER($BA78),IF(OR($S78&lt;=-0.03,$BA78&lt;-0.003),0,IF(OR($S78&lt;=-0.02,$BA78&lt;0.01),50,100)),"")</f>
        <v>50</v>
      </c>
      <c r="BC78" s="0" t="str">
        <f aca="false">IF(OR(COUNT($AZ78)=0,COUNT($AZ77)=0),"",IF(OR($AY78/$AZ77-1&lt;=-0.03,$AZ78/$AZ77-1&lt;=-0.045,IF(COUNT($AZ69:$AZ78)=10,AVERAGE($AZ74:$AZ78)/AVERAGE($AZ69:$AZ78)-1&lt;-0.01,FALSE())),0,IF(OR($AZ78/$AZ77-1&lt;=-0.02,IF(COUNT($AZ69:$AZ78)=10,AVERAGE($AZ74:$AZ78)/AVERAGE($AZ69:$AZ78)-1&lt;0.005,FALSE())),50,100)))</f>
        <v/>
      </c>
    </row>
    <row r="79" customFormat="false" ht="15" hidden="false" customHeight="true" outlineLevel="0" collapsed="false">
      <c r="A79" s="47" t="n">
        <v>75</v>
      </c>
      <c r="B79" s="48" t="n">
        <v>42664</v>
      </c>
      <c r="C79" s="47" t="n">
        <v>2016</v>
      </c>
      <c r="D79" s="49" t="s">
        <v>234</v>
      </c>
      <c r="E79" s="50" t="n">
        <v>4851.86</v>
      </c>
      <c r="F79" s="51" t="n">
        <v>0.076493</v>
      </c>
      <c r="G79" s="51" t="n">
        <v>-0.008564</v>
      </c>
      <c r="H79" s="52" t="n">
        <v>0.7959</v>
      </c>
      <c r="I79" s="53" t="n">
        <v>462</v>
      </c>
      <c r="J79" s="47" t="s">
        <v>235</v>
      </c>
      <c r="K79" s="54" t="n">
        <v>13.34</v>
      </c>
      <c r="L79" s="55" t="n">
        <f aca="false">IF(COUNT(F79)=0,50,IF(F79&gt;=0,100,IF(F79&gt;=-0.02,50,0)))</f>
        <v>100</v>
      </c>
      <c r="M79" s="55" t="n">
        <f aca="false">IF(COUNT(G79)=0,50,IF(G79&gt;-0.06,100,IF(G79&gt;-0.15,50,0)))</f>
        <v>100</v>
      </c>
      <c r="N79" s="55" t="n">
        <f aca="false">IF(COUNT(H79)=0,50,IF(H79&gt;=0.6,100,IF(H79&gt;=0.4,50,0)))</f>
        <v>100</v>
      </c>
      <c r="O79" s="55" t="n">
        <f aca="false">IF(COUNT(I79)=0,50,IF(J79="proxy_vix",50,IF(I79&lt;350,100,IF(I79&lt;=450,50,0))))</f>
        <v>0</v>
      </c>
      <c r="P79" s="55" t="n">
        <f aca="false">IF(COUNT(K79)=0,50,IF(K79&lt;20,100,IF(K79&lt;=25,50,0)))</f>
        <v>100</v>
      </c>
      <c r="Q79" s="54"/>
      <c r="R79" s="47"/>
      <c r="S79" s="51" t="n">
        <f aca="false">$E79/$E78-1</f>
        <v>0.00396258000169669</v>
      </c>
      <c r="T79" s="56" t="n">
        <f aca="false">$K79/$K78-1</f>
        <v>-0.0298181818181819</v>
      </c>
      <c r="V79" s="57"/>
      <c r="W79" s="57"/>
      <c r="Y79" s="1" t="str">
        <f aca="false">IF(AX79&gt;=70,"EASY",IF(AX79&gt;40,"UNCERTAIN","HARD"))</f>
        <v>EASY</v>
      </c>
      <c r="AA79" s="58" t="str">
        <f aca="false">IF($A79&lt;200,"",AVERAGE($E30:$E79)/AVERAGE($E5:$E79)-1)</f>
        <v/>
      </c>
      <c r="AB79" s="59" t="n">
        <f aca="false">LOOKUP($B79,07_L1政策步階!$A$4:$A$14,07_L1政策步階!$C$4:$C$14)</f>
        <v>0</v>
      </c>
      <c r="AC79" s="57"/>
      <c r="AD79" s="57"/>
      <c r="AE79" s="57"/>
      <c r="AF79" s="57"/>
      <c r="AG79" s="57"/>
      <c r="AH79" s="57"/>
      <c r="AI79" s="57"/>
      <c r="AJ79" s="57"/>
      <c r="AK79" s="57"/>
      <c r="AL79" s="0" t="str">
        <f aca="false">IF(ISNUMBER($AA79),IF($AA79&gt;=0.005,100,IF($AA79&gt;=-0.015,50,0)),"")</f>
        <v/>
      </c>
      <c r="AM79" s="59" t="n">
        <f aca="false">IF(ISNUMBER($AB79),IF($AB79=1,100,IF($AB79=0,50,0)),"")</f>
        <v>50</v>
      </c>
      <c r="AN79" s="0" t="str">
        <f aca="false">IF(ISNUMBER($AC79),IF($AC79&gt;=0.001,100,IF($AC79&gt;=-0.003,50,0)),"")</f>
        <v/>
      </c>
      <c r="AO79" s="0" t="str">
        <f aca="false">IF(ISNUMBER($AD79),IF($AD79&gt;=0.04,100,IF($AD79&gt;=0,50,0)),"")</f>
        <v/>
      </c>
      <c r="AP79" s="0" t="str">
        <f aca="false">IF(ISNUMBER($AE79),IF($AE79&gt;=25,100,IF($AE79&gt;=-75,50,0)),"")</f>
        <v/>
      </c>
      <c r="AQ79" s="0" t="str">
        <f aca="false">IF(ISNUMBER($AF79),IF($AF79&gt;0,100,IF($AF79&gt;=-50,50,0)),"")</f>
        <v/>
      </c>
      <c r="AR79" s="0" t="str">
        <f aca="false">IF(ISNUMBER($AG79),IF($AG79=1,100,IF($AG79=0,50,0)),"")</f>
        <v/>
      </c>
      <c r="AS79" s="0" t="str">
        <f aca="false">IF(ISNUMBER($AH79),IF($AH79&lt;0,100,IF($AH79&lt;=20,50,0)),"")</f>
        <v/>
      </c>
      <c r="AT79" s="0" t="str">
        <f aca="false">IF(ISNUMBER($AI79),IF($AI79&lt;0.95,100,IF($AI79&lt;=1,50,0)),"")</f>
        <v/>
      </c>
      <c r="AU79" s="0" t="str">
        <f aca="false">IF(ISNUMBER($AJ79),IF($AJ79&lt;30,0,IF($AJ79&lt;40,50,IF($AJ79&lt;=90,100,50))),"")</f>
        <v/>
      </c>
      <c r="AV79" s="0" t="str">
        <f aca="false">IF(ISNUMBER($AK79),IF($AK79&gt;-0.2,100,IF($AK79&gt;=-0.4,50,0)),"")</f>
        <v/>
      </c>
      <c r="AW79" s="59" t="n">
        <f aca="false">01_指標庫!$H$4*ISNUMBER($F79)+01_指標庫!$H$5*ISNUMBER($AA79)+01_指標庫!$H$6*ISNUMBER($G79)+01_指標庫!$H$7*ISNUMBER($H79)+01_指標庫!$H$8*ISNUMBER($AF79)+01_指標庫!$H$9*ISNUMBER($AG79)+01_指標庫!$H$10*ISNUMBER($AB79)+01_指標庫!$H$11*ISNUMBER($AC79)+01_指標庫!$H$12*ISNUMBER($AD79)+01_指標庫!$H$13*ISNUMBER($AE79)+01_指標庫!$H$14*ISNUMBER($I79)+01_指標庫!$H$15*ISNUMBER($AH79)+01_指標庫!$H$16*ISNUMBER($K79)+01_指標庫!$H$17*ISNUMBER($AI79)+01_指標庫!$H$18*ISNUMBER($AJ79)+01_指標庫!$H$19*ISNUMBER($AK79)+01_指標庫!$H$20*ISNUMBER($BB79)+01_指標庫!$H$21*ISNUMBER($BC79)</f>
        <v>49</v>
      </c>
      <c r="AX79" s="59" t="n">
        <f aca="false">IF(AW79=0,50,ROUND((01_指標庫!$H$4*IF(ISNUMBER($F79),L79,0)+01_指標庫!$H$5*IF(ISNUMBER($AA79),AL79,0)+01_指標庫!$H$6*IF(ISNUMBER($G79),M79,0)+01_指標庫!$H$7*IF(ISNUMBER($H79),N79,0)+01_指標庫!$H$8*IF(ISNUMBER($AF79),AQ79,0)+01_指標庫!$H$9*IF(ISNUMBER($AG79),AR79,0)+01_指標庫!$H$10*IF(ISNUMBER($AB79),AM79,0)+01_指標庫!$H$11*IF(ISNUMBER($AC79),AN79,0)+01_指標庫!$H$12*IF(ISNUMBER($AD79),AO79,0)+01_指標庫!$H$13*IF(ISNUMBER($AE79),AP79,0)+01_指標庫!$H$14*IF(ISNUMBER($I79),O79,0)+01_指標庫!$H$15*IF(ISNUMBER($AH79),AS79,0)+01_指標庫!$H$16*IF(ISNUMBER($K79),P79,0)+01_指標庫!$H$17*IF(ISNUMBER($AI79),AT79,0)+01_指標庫!$H$18*IF(ISNUMBER($AJ79),AU79,0)+01_指標庫!$H$19*IF(ISNUMBER($AK79),AV79,0)+01_指標庫!$H$20*IF(ISNUMBER($BB79),BB79,0)+01_指標庫!$H$21*IF(ISNUMBER($BC79),BC79,0))/AW79,1))</f>
        <v>72.4</v>
      </c>
      <c r="AY79" s="60"/>
      <c r="AZ79" s="60"/>
      <c r="BA79" s="58" t="n">
        <f aca="false">AVERAGE($E75:$E79)/AVERAGE($E70:$E79)-1</f>
        <v>0.000210541700816691</v>
      </c>
      <c r="BB79" s="59" t="n">
        <f aca="false">IF(ISNUMBER($BA79),IF(OR($S79&lt;=-0.03,$BA79&lt;-0.003),0,IF(OR($S79&lt;=-0.02,$BA79&lt;0.01),50,100)),"")</f>
        <v>50</v>
      </c>
      <c r="BC79" s="0" t="str">
        <f aca="false">IF(OR(COUNT($AZ79)=0,COUNT($AZ78)=0),"",IF(OR($AY79/$AZ78-1&lt;=-0.03,$AZ79/$AZ78-1&lt;=-0.045,IF(COUNT($AZ70:$AZ79)=10,AVERAGE($AZ75:$AZ79)/AVERAGE($AZ70:$AZ79)-1&lt;-0.01,FALSE())),0,IF(OR($AZ79/$AZ78-1&lt;=-0.02,IF(COUNT($AZ70:$AZ79)=10,AVERAGE($AZ75:$AZ79)/AVERAGE($AZ70:$AZ79)-1&lt;0.005,FALSE())),50,100)))</f>
        <v/>
      </c>
    </row>
    <row r="80" customFormat="false" ht="15" hidden="false" customHeight="true" outlineLevel="0" collapsed="false">
      <c r="A80" s="47" t="n">
        <v>76</v>
      </c>
      <c r="B80" s="48" t="n">
        <v>42667</v>
      </c>
      <c r="C80" s="47" t="n">
        <v>2016</v>
      </c>
      <c r="D80" s="49" t="s">
        <v>236</v>
      </c>
      <c r="E80" s="50" t="n">
        <v>4909.97</v>
      </c>
      <c r="F80" s="51" t="n">
        <v>0.088614</v>
      </c>
      <c r="G80" s="51" t="n">
        <v>0</v>
      </c>
      <c r="H80" s="52" t="n">
        <v>0.8367</v>
      </c>
      <c r="I80" s="53" t="n">
        <v>460</v>
      </c>
      <c r="J80" s="47" t="s">
        <v>235</v>
      </c>
      <c r="K80" s="54" t="n">
        <v>13.02</v>
      </c>
      <c r="L80" s="55" t="n">
        <f aca="false">IF(COUNT(F80)=0,50,IF(F80&gt;=0,100,IF(F80&gt;=-0.02,50,0)))</f>
        <v>100</v>
      </c>
      <c r="M80" s="55" t="n">
        <f aca="false">IF(COUNT(G80)=0,50,IF(G80&gt;-0.06,100,IF(G80&gt;-0.15,50,0)))</f>
        <v>100</v>
      </c>
      <c r="N80" s="55" t="n">
        <f aca="false">IF(COUNT(H80)=0,50,IF(H80&gt;=0.6,100,IF(H80&gt;=0.4,50,0)))</f>
        <v>100</v>
      </c>
      <c r="O80" s="55" t="n">
        <f aca="false">IF(COUNT(I80)=0,50,IF(J80="proxy_vix",50,IF(I80&lt;350,100,IF(I80&lt;=450,50,0))))</f>
        <v>0</v>
      </c>
      <c r="P80" s="55" t="n">
        <f aca="false">IF(COUNT(K80)=0,50,IF(K80&lt;20,100,IF(K80&lt;=25,50,0)))</f>
        <v>100</v>
      </c>
      <c r="Q80" s="54"/>
      <c r="R80" s="47"/>
      <c r="S80" s="51" t="n">
        <f aca="false">$E80/$E79-1</f>
        <v>0.0119768501152138</v>
      </c>
      <c r="T80" s="56" t="n">
        <f aca="false">$K80/$K79-1</f>
        <v>-0.0239880059970016</v>
      </c>
      <c r="V80" s="57"/>
      <c r="W80" s="57"/>
      <c r="Y80" s="1" t="str">
        <f aca="false">IF(AX80&gt;=70,"EASY",IF(AX80&gt;40,"UNCERTAIN","HARD"))</f>
        <v>EASY</v>
      </c>
      <c r="AA80" s="58" t="str">
        <f aca="false">IF($A80&lt;200,"",AVERAGE($E31:$E80)/AVERAGE($E5:$E80)-1)</f>
        <v/>
      </c>
      <c r="AB80" s="59" t="n">
        <f aca="false">LOOKUP($B80,07_L1政策步階!$A$4:$A$14,07_L1政策步階!$C$4:$C$14)</f>
        <v>0</v>
      </c>
      <c r="AC80" s="57"/>
      <c r="AD80" s="57"/>
      <c r="AE80" s="57"/>
      <c r="AF80" s="57"/>
      <c r="AG80" s="57"/>
      <c r="AH80" s="57"/>
      <c r="AI80" s="57"/>
      <c r="AJ80" s="57"/>
      <c r="AK80" s="57"/>
      <c r="AL80" s="0" t="str">
        <f aca="false">IF(ISNUMBER($AA80),IF($AA80&gt;=0.005,100,IF($AA80&gt;=-0.015,50,0)),"")</f>
        <v/>
      </c>
      <c r="AM80" s="59" t="n">
        <f aca="false">IF(ISNUMBER($AB80),IF($AB80=1,100,IF($AB80=0,50,0)),"")</f>
        <v>50</v>
      </c>
      <c r="AN80" s="0" t="str">
        <f aca="false">IF(ISNUMBER($AC80),IF($AC80&gt;=0.001,100,IF($AC80&gt;=-0.003,50,0)),"")</f>
        <v/>
      </c>
      <c r="AO80" s="0" t="str">
        <f aca="false">IF(ISNUMBER($AD80),IF($AD80&gt;=0.04,100,IF($AD80&gt;=0,50,0)),"")</f>
        <v/>
      </c>
      <c r="AP80" s="0" t="str">
        <f aca="false">IF(ISNUMBER($AE80),IF($AE80&gt;=25,100,IF($AE80&gt;=-75,50,0)),"")</f>
        <v/>
      </c>
      <c r="AQ80" s="0" t="str">
        <f aca="false">IF(ISNUMBER($AF80),IF($AF80&gt;0,100,IF($AF80&gt;=-50,50,0)),"")</f>
        <v/>
      </c>
      <c r="AR80" s="0" t="str">
        <f aca="false">IF(ISNUMBER($AG80),IF($AG80=1,100,IF($AG80=0,50,0)),"")</f>
        <v/>
      </c>
      <c r="AS80" s="0" t="str">
        <f aca="false">IF(ISNUMBER($AH80),IF($AH80&lt;0,100,IF($AH80&lt;=20,50,0)),"")</f>
        <v/>
      </c>
      <c r="AT80" s="0" t="str">
        <f aca="false">IF(ISNUMBER($AI80),IF($AI80&lt;0.95,100,IF($AI80&lt;=1,50,0)),"")</f>
        <v/>
      </c>
      <c r="AU80" s="0" t="str">
        <f aca="false">IF(ISNUMBER($AJ80),IF($AJ80&lt;30,0,IF($AJ80&lt;40,50,IF($AJ80&lt;=90,100,50))),"")</f>
        <v/>
      </c>
      <c r="AV80" s="0" t="str">
        <f aca="false">IF(ISNUMBER($AK80),IF($AK80&gt;-0.2,100,IF($AK80&gt;=-0.4,50,0)),"")</f>
        <v/>
      </c>
      <c r="AW80" s="59" t="n">
        <f aca="false">01_指標庫!$H$4*ISNUMBER($F80)+01_指標庫!$H$5*ISNUMBER($AA80)+01_指標庫!$H$6*ISNUMBER($G80)+01_指標庫!$H$7*ISNUMBER($H80)+01_指標庫!$H$8*ISNUMBER($AF80)+01_指標庫!$H$9*ISNUMBER($AG80)+01_指標庫!$H$10*ISNUMBER($AB80)+01_指標庫!$H$11*ISNUMBER($AC80)+01_指標庫!$H$12*ISNUMBER($AD80)+01_指標庫!$H$13*ISNUMBER($AE80)+01_指標庫!$H$14*ISNUMBER($I80)+01_指標庫!$H$15*ISNUMBER($AH80)+01_指標庫!$H$16*ISNUMBER($K80)+01_指標庫!$H$17*ISNUMBER($AI80)+01_指標庫!$H$18*ISNUMBER($AJ80)+01_指標庫!$H$19*ISNUMBER($AK80)+01_指標庫!$H$20*ISNUMBER($BB80)+01_指標庫!$H$21*ISNUMBER($BC80)</f>
        <v>49</v>
      </c>
      <c r="AX80" s="59" t="n">
        <f aca="false">IF(AW80=0,50,ROUND((01_指標庫!$H$4*IF(ISNUMBER($F80),L80,0)+01_指標庫!$H$5*IF(ISNUMBER($AA80),AL80,0)+01_指標庫!$H$6*IF(ISNUMBER($G80),M80,0)+01_指標庫!$H$7*IF(ISNUMBER($H80),N80,0)+01_指標庫!$H$8*IF(ISNUMBER($AF80),AQ80,0)+01_指標庫!$H$9*IF(ISNUMBER($AG80),AR80,0)+01_指標庫!$H$10*IF(ISNUMBER($AB80),AM80,0)+01_指標庫!$H$11*IF(ISNUMBER($AC80),AN80,0)+01_指標庫!$H$12*IF(ISNUMBER($AD80),AO80,0)+01_指標庫!$H$13*IF(ISNUMBER($AE80),AP80,0)+01_指標庫!$H$14*IF(ISNUMBER($I80),O80,0)+01_指標庫!$H$15*IF(ISNUMBER($AH80),AS80,0)+01_指標庫!$H$16*IF(ISNUMBER($K80),P80,0)+01_指標庫!$H$17*IF(ISNUMBER($AI80),AT80,0)+01_指標庫!$H$18*IF(ISNUMBER($AJ80),AU80,0)+01_指標庫!$H$19*IF(ISNUMBER($AK80),AV80,0)+01_指標庫!$H$20*IF(ISNUMBER($BB80),BB80,0)+01_指標庫!$H$21*IF(ISNUMBER($BC80),BC80,0))/AW80,1))</f>
        <v>72.4</v>
      </c>
      <c r="AY80" s="60"/>
      <c r="AZ80" s="60"/>
      <c r="BA80" s="58" t="n">
        <f aca="false">AVERAGE($E76:$E80)/AVERAGE($E71:$E80)-1</f>
        <v>0.00458545572169977</v>
      </c>
      <c r="BB80" s="59" t="n">
        <f aca="false">IF(ISNUMBER($BA80),IF(OR($S80&lt;=-0.03,$BA80&lt;-0.003),0,IF(OR($S80&lt;=-0.02,$BA80&lt;0.01),50,100)),"")</f>
        <v>50</v>
      </c>
      <c r="BC80" s="0" t="str">
        <f aca="false">IF(OR(COUNT($AZ80)=0,COUNT($AZ79)=0),"",IF(OR($AY80/$AZ79-1&lt;=-0.03,$AZ80/$AZ79-1&lt;=-0.045,IF(COUNT($AZ71:$AZ80)=10,AVERAGE($AZ76:$AZ80)/AVERAGE($AZ71:$AZ80)-1&lt;-0.01,FALSE())),0,IF(OR($AZ80/$AZ79-1&lt;=-0.02,IF(COUNT($AZ71:$AZ80)=10,AVERAGE($AZ76:$AZ80)/AVERAGE($AZ71:$AZ80)-1&lt;0.005,FALSE())),50,100)))</f>
        <v/>
      </c>
    </row>
    <row r="81" customFormat="false" ht="15" hidden="false" customHeight="true" outlineLevel="0" collapsed="false">
      <c r="A81" s="47" t="n">
        <v>77</v>
      </c>
      <c r="B81" s="48" t="n">
        <v>42668</v>
      </c>
      <c r="C81" s="47" t="n">
        <v>2016</v>
      </c>
      <c r="D81" s="49" t="s">
        <v>237</v>
      </c>
      <c r="E81" s="50" t="n">
        <v>4891.45</v>
      </c>
      <c r="F81" s="51" t="n">
        <v>0.083778</v>
      </c>
      <c r="G81" s="51" t="n">
        <v>-0.003772</v>
      </c>
      <c r="H81" s="52" t="n">
        <v>0.8163</v>
      </c>
      <c r="I81" s="53" t="n">
        <v>460</v>
      </c>
      <c r="J81" s="47" t="s">
        <v>235</v>
      </c>
      <c r="K81" s="54" t="n">
        <v>13.46</v>
      </c>
      <c r="L81" s="55" t="n">
        <f aca="false">IF(COUNT(F81)=0,50,IF(F81&gt;=0,100,IF(F81&gt;=-0.02,50,0)))</f>
        <v>100</v>
      </c>
      <c r="M81" s="55" t="n">
        <f aca="false">IF(COUNT(G81)=0,50,IF(G81&gt;-0.06,100,IF(G81&gt;-0.15,50,0)))</f>
        <v>100</v>
      </c>
      <c r="N81" s="55" t="n">
        <f aca="false">IF(COUNT(H81)=0,50,IF(H81&gt;=0.6,100,IF(H81&gt;=0.4,50,0)))</f>
        <v>100</v>
      </c>
      <c r="O81" s="55" t="n">
        <f aca="false">IF(COUNT(I81)=0,50,IF(J81="proxy_vix",50,IF(I81&lt;350,100,IF(I81&lt;=450,50,0))))</f>
        <v>0</v>
      </c>
      <c r="P81" s="55" t="n">
        <f aca="false">IF(COUNT(K81)=0,50,IF(K81&lt;20,100,IF(K81&lt;=25,50,0)))</f>
        <v>100</v>
      </c>
      <c r="Q81" s="54"/>
      <c r="R81" s="47"/>
      <c r="S81" s="51" t="n">
        <f aca="false">$E81/$E80-1</f>
        <v>-0.00377191714002334</v>
      </c>
      <c r="T81" s="56" t="n">
        <f aca="false">$K81/$K80-1</f>
        <v>0.0337941628264209</v>
      </c>
      <c r="V81" s="57"/>
      <c r="W81" s="57"/>
      <c r="Y81" s="1" t="str">
        <f aca="false">IF(AX81&gt;=70,"EASY",IF(AX81&gt;40,"UNCERTAIN","HARD"))</f>
        <v>EASY</v>
      </c>
      <c r="AA81" s="58" t="str">
        <f aca="false">IF($A81&lt;200,"",AVERAGE($E32:$E81)/AVERAGE($E5:$E81)-1)</f>
        <v/>
      </c>
      <c r="AB81" s="59" t="n">
        <f aca="false">LOOKUP($B81,07_L1政策步階!$A$4:$A$14,07_L1政策步階!$C$4:$C$14)</f>
        <v>0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0" t="str">
        <f aca="false">IF(ISNUMBER($AA81),IF($AA81&gt;=0.005,100,IF($AA81&gt;=-0.015,50,0)),"")</f>
        <v/>
      </c>
      <c r="AM81" s="59" t="n">
        <f aca="false">IF(ISNUMBER($AB81),IF($AB81=1,100,IF($AB81=0,50,0)),"")</f>
        <v>50</v>
      </c>
      <c r="AN81" s="0" t="str">
        <f aca="false">IF(ISNUMBER($AC81),IF($AC81&gt;=0.001,100,IF($AC81&gt;=-0.003,50,0)),"")</f>
        <v/>
      </c>
      <c r="AO81" s="0" t="str">
        <f aca="false">IF(ISNUMBER($AD81),IF($AD81&gt;=0.04,100,IF($AD81&gt;=0,50,0)),"")</f>
        <v/>
      </c>
      <c r="AP81" s="0" t="str">
        <f aca="false">IF(ISNUMBER($AE81),IF($AE81&gt;=25,100,IF($AE81&gt;=-75,50,0)),"")</f>
        <v/>
      </c>
      <c r="AQ81" s="0" t="str">
        <f aca="false">IF(ISNUMBER($AF81),IF($AF81&gt;0,100,IF($AF81&gt;=-50,50,0)),"")</f>
        <v/>
      </c>
      <c r="AR81" s="0" t="str">
        <f aca="false">IF(ISNUMBER($AG81),IF($AG81=1,100,IF($AG81=0,50,0)),"")</f>
        <v/>
      </c>
      <c r="AS81" s="0" t="str">
        <f aca="false">IF(ISNUMBER($AH81),IF($AH81&lt;0,100,IF($AH81&lt;=20,50,0)),"")</f>
        <v/>
      </c>
      <c r="AT81" s="0" t="str">
        <f aca="false">IF(ISNUMBER($AI81),IF($AI81&lt;0.95,100,IF($AI81&lt;=1,50,0)),"")</f>
        <v/>
      </c>
      <c r="AU81" s="0" t="str">
        <f aca="false">IF(ISNUMBER($AJ81),IF($AJ81&lt;30,0,IF($AJ81&lt;40,50,IF($AJ81&lt;=90,100,50))),"")</f>
        <v/>
      </c>
      <c r="AV81" s="0" t="str">
        <f aca="false">IF(ISNUMBER($AK81),IF($AK81&gt;-0.2,100,IF($AK81&gt;=-0.4,50,0)),"")</f>
        <v/>
      </c>
      <c r="AW81" s="59" t="n">
        <f aca="false">01_指標庫!$H$4*ISNUMBER($F81)+01_指標庫!$H$5*ISNUMBER($AA81)+01_指標庫!$H$6*ISNUMBER($G81)+01_指標庫!$H$7*ISNUMBER($H81)+01_指標庫!$H$8*ISNUMBER($AF81)+01_指標庫!$H$9*ISNUMBER($AG81)+01_指標庫!$H$10*ISNUMBER($AB81)+01_指標庫!$H$11*ISNUMBER($AC81)+01_指標庫!$H$12*ISNUMBER($AD81)+01_指標庫!$H$13*ISNUMBER($AE81)+01_指標庫!$H$14*ISNUMBER($I81)+01_指標庫!$H$15*ISNUMBER($AH81)+01_指標庫!$H$16*ISNUMBER($K81)+01_指標庫!$H$17*ISNUMBER($AI81)+01_指標庫!$H$18*ISNUMBER($AJ81)+01_指標庫!$H$19*ISNUMBER($AK81)+01_指標庫!$H$20*ISNUMBER($BB81)+01_指標庫!$H$21*ISNUMBER($BC81)</f>
        <v>49</v>
      </c>
      <c r="AX81" s="59" t="n">
        <f aca="false">IF(AW81=0,50,ROUND((01_指標庫!$H$4*IF(ISNUMBER($F81),L81,0)+01_指標庫!$H$5*IF(ISNUMBER($AA81),AL81,0)+01_指標庫!$H$6*IF(ISNUMBER($G81),M81,0)+01_指標庫!$H$7*IF(ISNUMBER($H81),N81,0)+01_指標庫!$H$8*IF(ISNUMBER($AF81),AQ81,0)+01_指標庫!$H$9*IF(ISNUMBER($AG81),AR81,0)+01_指標庫!$H$10*IF(ISNUMBER($AB81),AM81,0)+01_指標庫!$H$11*IF(ISNUMBER($AC81),AN81,0)+01_指標庫!$H$12*IF(ISNUMBER($AD81),AO81,0)+01_指標庫!$H$13*IF(ISNUMBER($AE81),AP81,0)+01_指標庫!$H$14*IF(ISNUMBER($I81),O81,0)+01_指標庫!$H$15*IF(ISNUMBER($AH81),AS81,0)+01_指標庫!$H$16*IF(ISNUMBER($K81),P81,0)+01_指標庫!$H$17*IF(ISNUMBER($AI81),AT81,0)+01_指標庫!$H$18*IF(ISNUMBER($AJ81),AU81,0)+01_指標庫!$H$19*IF(ISNUMBER($AK81),AV81,0)+01_指標庫!$H$20*IF(ISNUMBER($BB81),BB81,0)+01_指標庫!$H$21*IF(ISNUMBER($BC81),BC81,0))/AW81,1))</f>
        <v>72.4</v>
      </c>
      <c r="AY81" s="60"/>
      <c r="AZ81" s="60"/>
      <c r="BA81" s="58" t="n">
        <f aca="false">AVERAGE($E77:$E81)/AVERAGE($E72:$E81)-1</f>
        <v>0.0052798415200257</v>
      </c>
      <c r="BB81" s="59" t="n">
        <f aca="false">IF(ISNUMBER($BA81),IF(OR($S81&lt;=-0.03,$BA81&lt;-0.003),0,IF(OR($S81&lt;=-0.02,$BA81&lt;0.01),50,100)),"")</f>
        <v>50</v>
      </c>
      <c r="BC81" s="0" t="str">
        <f aca="false">IF(OR(COUNT($AZ81)=0,COUNT($AZ80)=0),"",IF(OR($AY81/$AZ80-1&lt;=-0.03,$AZ81/$AZ80-1&lt;=-0.045,IF(COUNT($AZ72:$AZ81)=10,AVERAGE($AZ77:$AZ81)/AVERAGE($AZ72:$AZ81)-1&lt;-0.01,FALSE())),0,IF(OR($AZ81/$AZ80-1&lt;=-0.02,IF(COUNT($AZ72:$AZ81)=10,AVERAGE($AZ77:$AZ81)/AVERAGE($AZ72:$AZ81)-1&lt;0.005,FALSE())),50,100)))</f>
        <v/>
      </c>
    </row>
    <row r="82" customFormat="false" ht="15" hidden="false" customHeight="true" outlineLevel="0" collapsed="false">
      <c r="A82" s="47" t="n">
        <v>78</v>
      </c>
      <c r="B82" s="48" t="n">
        <v>42669</v>
      </c>
      <c r="C82" s="47" t="n">
        <v>2016</v>
      </c>
      <c r="D82" s="49" t="s">
        <v>238</v>
      </c>
      <c r="E82" s="50" t="n">
        <v>4860.59</v>
      </c>
      <c r="F82" s="51" t="n">
        <v>0.076312</v>
      </c>
      <c r="G82" s="51" t="n">
        <v>-0.010057</v>
      </c>
      <c r="H82" s="52" t="n">
        <v>0.8163</v>
      </c>
      <c r="I82" s="53" t="n">
        <v>466</v>
      </c>
      <c r="J82" s="47" t="s">
        <v>235</v>
      </c>
      <c r="K82" s="54" t="n">
        <v>14.24</v>
      </c>
      <c r="L82" s="55" t="n">
        <f aca="false">IF(COUNT(F82)=0,50,IF(F82&gt;=0,100,IF(F82&gt;=-0.02,50,0)))</f>
        <v>100</v>
      </c>
      <c r="M82" s="55" t="n">
        <f aca="false">IF(COUNT(G82)=0,50,IF(G82&gt;-0.06,100,IF(G82&gt;-0.15,50,0)))</f>
        <v>100</v>
      </c>
      <c r="N82" s="55" t="n">
        <f aca="false">IF(COUNT(H82)=0,50,IF(H82&gt;=0.6,100,IF(H82&gt;=0.4,50,0)))</f>
        <v>100</v>
      </c>
      <c r="O82" s="55" t="n">
        <f aca="false">IF(COUNT(I82)=0,50,IF(J82="proxy_vix",50,IF(I82&lt;350,100,IF(I82&lt;=450,50,0))))</f>
        <v>0</v>
      </c>
      <c r="P82" s="55" t="n">
        <f aca="false">IF(COUNT(K82)=0,50,IF(K82&lt;20,100,IF(K82&lt;=25,50,0)))</f>
        <v>100</v>
      </c>
      <c r="Q82" s="54"/>
      <c r="R82" s="47"/>
      <c r="S82" s="51" t="n">
        <f aca="false">$E82/$E81-1</f>
        <v>-0.00630896768851763</v>
      </c>
      <c r="T82" s="56" t="n">
        <f aca="false">$K82/$K81-1</f>
        <v>0.0579494799405647</v>
      </c>
      <c r="V82" s="57"/>
      <c r="W82" s="57"/>
      <c r="Y82" s="1" t="str">
        <f aca="false">IF(AX82&gt;=70,"EASY",IF(AX82&gt;40,"UNCERTAIN","HARD"))</f>
        <v>EASY</v>
      </c>
      <c r="AA82" s="58" t="str">
        <f aca="false">IF($A82&lt;200,"",AVERAGE($E33:$E82)/AVERAGE($E5:$E82)-1)</f>
        <v/>
      </c>
      <c r="AB82" s="59" t="n">
        <f aca="false">LOOKUP($B82,07_L1政策步階!$A$4:$A$14,07_L1政策步階!$C$4:$C$14)</f>
        <v>0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0" t="str">
        <f aca="false">IF(ISNUMBER($AA82),IF($AA82&gt;=0.005,100,IF($AA82&gt;=-0.015,50,0)),"")</f>
        <v/>
      </c>
      <c r="AM82" s="59" t="n">
        <f aca="false">IF(ISNUMBER($AB82),IF($AB82=1,100,IF($AB82=0,50,0)),"")</f>
        <v>50</v>
      </c>
      <c r="AN82" s="0" t="str">
        <f aca="false">IF(ISNUMBER($AC82),IF($AC82&gt;=0.001,100,IF($AC82&gt;=-0.003,50,0)),"")</f>
        <v/>
      </c>
      <c r="AO82" s="0" t="str">
        <f aca="false">IF(ISNUMBER($AD82),IF($AD82&gt;=0.04,100,IF($AD82&gt;=0,50,0)),"")</f>
        <v/>
      </c>
      <c r="AP82" s="0" t="str">
        <f aca="false">IF(ISNUMBER($AE82),IF($AE82&gt;=25,100,IF($AE82&gt;=-75,50,0)),"")</f>
        <v/>
      </c>
      <c r="AQ82" s="0" t="str">
        <f aca="false">IF(ISNUMBER($AF82),IF($AF82&gt;0,100,IF($AF82&gt;=-50,50,0)),"")</f>
        <v/>
      </c>
      <c r="AR82" s="0" t="str">
        <f aca="false">IF(ISNUMBER($AG82),IF($AG82=1,100,IF($AG82=0,50,0)),"")</f>
        <v/>
      </c>
      <c r="AS82" s="0" t="str">
        <f aca="false">IF(ISNUMBER($AH82),IF($AH82&lt;0,100,IF($AH82&lt;=20,50,0)),"")</f>
        <v/>
      </c>
      <c r="AT82" s="0" t="str">
        <f aca="false">IF(ISNUMBER($AI82),IF($AI82&lt;0.95,100,IF($AI82&lt;=1,50,0)),"")</f>
        <v/>
      </c>
      <c r="AU82" s="0" t="str">
        <f aca="false">IF(ISNUMBER($AJ82),IF($AJ82&lt;30,0,IF($AJ82&lt;40,50,IF($AJ82&lt;=90,100,50))),"")</f>
        <v/>
      </c>
      <c r="AV82" s="0" t="str">
        <f aca="false">IF(ISNUMBER($AK82),IF($AK82&gt;-0.2,100,IF($AK82&gt;=-0.4,50,0)),"")</f>
        <v/>
      </c>
      <c r="AW82" s="59" t="n">
        <f aca="false">01_指標庫!$H$4*ISNUMBER($F82)+01_指標庫!$H$5*ISNUMBER($AA82)+01_指標庫!$H$6*ISNUMBER($G82)+01_指標庫!$H$7*ISNUMBER($H82)+01_指標庫!$H$8*ISNUMBER($AF82)+01_指標庫!$H$9*ISNUMBER($AG82)+01_指標庫!$H$10*ISNUMBER($AB82)+01_指標庫!$H$11*ISNUMBER($AC82)+01_指標庫!$H$12*ISNUMBER($AD82)+01_指標庫!$H$13*ISNUMBER($AE82)+01_指標庫!$H$14*ISNUMBER($I82)+01_指標庫!$H$15*ISNUMBER($AH82)+01_指標庫!$H$16*ISNUMBER($K82)+01_指標庫!$H$17*ISNUMBER($AI82)+01_指標庫!$H$18*ISNUMBER($AJ82)+01_指標庫!$H$19*ISNUMBER($AK82)+01_指標庫!$H$20*ISNUMBER($BB82)+01_指標庫!$H$21*ISNUMBER($BC82)</f>
        <v>49</v>
      </c>
      <c r="AX82" s="59" t="n">
        <f aca="false">IF(AW82=0,50,ROUND((01_指標庫!$H$4*IF(ISNUMBER($F82),L82,0)+01_指標庫!$H$5*IF(ISNUMBER($AA82),AL82,0)+01_指標庫!$H$6*IF(ISNUMBER($G82),M82,0)+01_指標庫!$H$7*IF(ISNUMBER($H82),N82,0)+01_指標庫!$H$8*IF(ISNUMBER($AF82),AQ82,0)+01_指標庫!$H$9*IF(ISNUMBER($AG82),AR82,0)+01_指標庫!$H$10*IF(ISNUMBER($AB82),AM82,0)+01_指標庫!$H$11*IF(ISNUMBER($AC82),AN82,0)+01_指標庫!$H$12*IF(ISNUMBER($AD82),AO82,0)+01_指標庫!$H$13*IF(ISNUMBER($AE82),AP82,0)+01_指標庫!$H$14*IF(ISNUMBER($I82),O82,0)+01_指標庫!$H$15*IF(ISNUMBER($AH82),AS82,0)+01_指標庫!$H$16*IF(ISNUMBER($K82),P82,0)+01_指標庫!$H$17*IF(ISNUMBER($AI82),AT82,0)+01_指標庫!$H$18*IF(ISNUMBER($AJ82),AU82,0)+01_指標庫!$H$19*IF(ISNUMBER($AK82),AV82,0)+01_指標庫!$H$20*IF(ISNUMBER($BB82),BB82,0)+01_指標庫!$H$21*IF(ISNUMBER($BC82),BC82,0))/AW82,1))</f>
        <v>72.4</v>
      </c>
      <c r="AY82" s="60"/>
      <c r="AZ82" s="60"/>
      <c r="BA82" s="58" t="n">
        <f aca="false">AVERAGE($E78:$E82)/AVERAGE($E73:$E82)-1</f>
        <v>0.00542012022962313</v>
      </c>
      <c r="BB82" s="59" t="n">
        <f aca="false">IF(ISNUMBER($BA82),IF(OR($S82&lt;=-0.03,$BA82&lt;-0.003),0,IF(OR($S82&lt;=-0.02,$BA82&lt;0.01),50,100)),"")</f>
        <v>50</v>
      </c>
      <c r="BC82" s="0" t="str">
        <f aca="false">IF(OR(COUNT($AZ82)=0,COUNT($AZ81)=0),"",IF(OR($AY82/$AZ81-1&lt;=-0.03,$AZ82/$AZ81-1&lt;=-0.045,IF(COUNT($AZ73:$AZ82)=10,AVERAGE($AZ78:$AZ82)/AVERAGE($AZ73:$AZ82)-1&lt;-0.01,FALSE())),0,IF(OR($AZ82/$AZ81-1&lt;=-0.02,IF(COUNT($AZ73:$AZ82)=10,AVERAGE($AZ78:$AZ82)/AVERAGE($AZ73:$AZ82)-1&lt;0.005,FALSE())),50,100)))</f>
        <v/>
      </c>
    </row>
    <row r="83" customFormat="false" ht="15" hidden="false" customHeight="true" outlineLevel="0" collapsed="false">
      <c r="A83" s="47" t="n">
        <v>79</v>
      </c>
      <c r="B83" s="48" t="n">
        <v>42670</v>
      </c>
      <c r="C83" s="47" t="n">
        <v>2016</v>
      </c>
      <c r="D83" s="49" t="s">
        <v>239</v>
      </c>
      <c r="E83" s="50" t="n">
        <v>4836.45</v>
      </c>
      <c r="F83" s="51" t="n">
        <v>0.070193</v>
      </c>
      <c r="G83" s="51" t="n">
        <v>-0.014974</v>
      </c>
      <c r="H83" s="52" t="n">
        <v>0.7551</v>
      </c>
      <c r="I83" s="53" t="n">
        <v>469</v>
      </c>
      <c r="J83" s="47" t="s">
        <v>235</v>
      </c>
      <c r="K83" s="54" t="n">
        <v>15.36</v>
      </c>
      <c r="L83" s="55" t="n">
        <f aca="false">IF(COUNT(F83)=0,50,IF(F83&gt;=0,100,IF(F83&gt;=-0.02,50,0)))</f>
        <v>100</v>
      </c>
      <c r="M83" s="55" t="n">
        <f aca="false">IF(COUNT(G83)=0,50,IF(G83&gt;-0.06,100,IF(G83&gt;-0.15,50,0)))</f>
        <v>100</v>
      </c>
      <c r="N83" s="55" t="n">
        <f aca="false">IF(COUNT(H83)=0,50,IF(H83&gt;=0.6,100,IF(H83&gt;=0.4,50,0)))</f>
        <v>100</v>
      </c>
      <c r="O83" s="55" t="n">
        <f aca="false">IF(COUNT(I83)=0,50,IF(J83="proxy_vix",50,IF(I83&lt;350,100,IF(I83&lt;=450,50,0))))</f>
        <v>0</v>
      </c>
      <c r="P83" s="55" t="n">
        <f aca="false">IF(COUNT(K83)=0,50,IF(K83&lt;20,100,IF(K83&lt;=25,50,0)))</f>
        <v>100</v>
      </c>
      <c r="Q83" s="54"/>
      <c r="R83" s="47"/>
      <c r="S83" s="51" t="n">
        <f aca="false">$E83/$E82-1</f>
        <v>-0.00496647526329119</v>
      </c>
      <c r="T83" s="56" t="n">
        <f aca="false">$K83/$K82-1</f>
        <v>0.0786516853932584</v>
      </c>
      <c r="V83" s="57"/>
      <c r="W83" s="57"/>
      <c r="Y83" s="1" t="str">
        <f aca="false">IF(AX83&gt;=70,"EASY",IF(AX83&gt;40,"UNCERTAIN","HARD"))</f>
        <v>EASY</v>
      </c>
      <c r="AA83" s="58" t="str">
        <f aca="false">IF($A83&lt;200,"",AVERAGE($E34:$E83)/AVERAGE($E5:$E83)-1)</f>
        <v/>
      </c>
      <c r="AB83" s="59" t="n">
        <f aca="false">LOOKUP($B83,07_L1政策步階!$A$4:$A$14,07_L1政策步階!$C$4:$C$14)</f>
        <v>0</v>
      </c>
      <c r="AC83" s="57"/>
      <c r="AD83" s="57"/>
      <c r="AE83" s="57"/>
      <c r="AF83" s="57"/>
      <c r="AG83" s="57"/>
      <c r="AH83" s="57"/>
      <c r="AI83" s="57"/>
      <c r="AJ83" s="57"/>
      <c r="AK83" s="57"/>
      <c r="AL83" s="0" t="str">
        <f aca="false">IF(ISNUMBER($AA83),IF($AA83&gt;=0.005,100,IF($AA83&gt;=-0.015,50,0)),"")</f>
        <v/>
      </c>
      <c r="AM83" s="59" t="n">
        <f aca="false">IF(ISNUMBER($AB83),IF($AB83=1,100,IF($AB83=0,50,0)),"")</f>
        <v>50</v>
      </c>
      <c r="AN83" s="0" t="str">
        <f aca="false">IF(ISNUMBER($AC83),IF($AC83&gt;=0.001,100,IF($AC83&gt;=-0.003,50,0)),"")</f>
        <v/>
      </c>
      <c r="AO83" s="0" t="str">
        <f aca="false">IF(ISNUMBER($AD83),IF($AD83&gt;=0.04,100,IF($AD83&gt;=0,50,0)),"")</f>
        <v/>
      </c>
      <c r="AP83" s="0" t="str">
        <f aca="false">IF(ISNUMBER($AE83),IF($AE83&gt;=25,100,IF($AE83&gt;=-75,50,0)),"")</f>
        <v/>
      </c>
      <c r="AQ83" s="0" t="str">
        <f aca="false">IF(ISNUMBER($AF83),IF($AF83&gt;0,100,IF($AF83&gt;=-50,50,0)),"")</f>
        <v/>
      </c>
      <c r="AR83" s="0" t="str">
        <f aca="false">IF(ISNUMBER($AG83),IF($AG83=1,100,IF($AG83=0,50,0)),"")</f>
        <v/>
      </c>
      <c r="AS83" s="0" t="str">
        <f aca="false">IF(ISNUMBER($AH83),IF($AH83&lt;0,100,IF($AH83&lt;=20,50,0)),"")</f>
        <v/>
      </c>
      <c r="AT83" s="0" t="str">
        <f aca="false">IF(ISNUMBER($AI83),IF($AI83&lt;0.95,100,IF($AI83&lt;=1,50,0)),"")</f>
        <v/>
      </c>
      <c r="AU83" s="0" t="str">
        <f aca="false">IF(ISNUMBER($AJ83),IF($AJ83&lt;30,0,IF($AJ83&lt;40,50,IF($AJ83&lt;=90,100,50))),"")</f>
        <v/>
      </c>
      <c r="AV83" s="0" t="str">
        <f aca="false">IF(ISNUMBER($AK83),IF($AK83&gt;-0.2,100,IF($AK83&gt;=-0.4,50,0)),"")</f>
        <v/>
      </c>
      <c r="AW83" s="59" t="n">
        <f aca="false">01_指標庫!$H$4*ISNUMBER($F83)+01_指標庫!$H$5*ISNUMBER($AA83)+01_指標庫!$H$6*ISNUMBER($G83)+01_指標庫!$H$7*ISNUMBER($H83)+01_指標庫!$H$8*ISNUMBER($AF83)+01_指標庫!$H$9*ISNUMBER($AG83)+01_指標庫!$H$10*ISNUMBER($AB83)+01_指標庫!$H$11*ISNUMBER($AC83)+01_指標庫!$H$12*ISNUMBER($AD83)+01_指標庫!$H$13*ISNUMBER($AE83)+01_指標庫!$H$14*ISNUMBER($I83)+01_指標庫!$H$15*ISNUMBER($AH83)+01_指標庫!$H$16*ISNUMBER($K83)+01_指標庫!$H$17*ISNUMBER($AI83)+01_指標庫!$H$18*ISNUMBER($AJ83)+01_指標庫!$H$19*ISNUMBER($AK83)+01_指標庫!$H$20*ISNUMBER($BB83)+01_指標庫!$H$21*ISNUMBER($BC83)</f>
        <v>49</v>
      </c>
      <c r="AX83" s="59" t="n">
        <f aca="false">IF(AW83=0,50,ROUND((01_指標庫!$H$4*IF(ISNUMBER($F83),L83,0)+01_指標庫!$H$5*IF(ISNUMBER($AA83),AL83,0)+01_指標庫!$H$6*IF(ISNUMBER($G83),M83,0)+01_指標庫!$H$7*IF(ISNUMBER($H83),N83,0)+01_指標庫!$H$8*IF(ISNUMBER($AF83),AQ83,0)+01_指標庫!$H$9*IF(ISNUMBER($AG83),AR83,0)+01_指標庫!$H$10*IF(ISNUMBER($AB83),AM83,0)+01_指標庫!$H$11*IF(ISNUMBER($AC83),AN83,0)+01_指標庫!$H$12*IF(ISNUMBER($AD83),AO83,0)+01_指標庫!$H$13*IF(ISNUMBER($AE83),AP83,0)+01_指標庫!$H$14*IF(ISNUMBER($I83),O83,0)+01_指標庫!$H$15*IF(ISNUMBER($AH83),AS83,0)+01_指標庫!$H$16*IF(ISNUMBER($K83),P83,0)+01_指標庫!$H$17*IF(ISNUMBER($AI83),AT83,0)+01_指標庫!$H$18*IF(ISNUMBER($AJ83),AU83,0)+01_指標庫!$H$19*IF(ISNUMBER($AK83),AV83,0)+01_指標庫!$H$20*IF(ISNUMBER($BB83),BB83,0)+01_指標庫!$H$21*IF(ISNUMBER($BC83),BC83,0))/AW83,1))</f>
        <v>72.4</v>
      </c>
      <c r="AY83" s="60"/>
      <c r="AZ83" s="60"/>
      <c r="BA83" s="58" t="n">
        <f aca="false">AVERAGE($E79:$E83)/AVERAGE($E74:$E83)-1</f>
        <v>0.00488259225763632</v>
      </c>
      <c r="BB83" s="59" t="n">
        <f aca="false">IF(ISNUMBER($BA83),IF(OR($S83&lt;=-0.03,$BA83&lt;-0.003),0,IF(OR($S83&lt;=-0.02,$BA83&lt;0.01),50,100)),"")</f>
        <v>50</v>
      </c>
      <c r="BC83" s="0" t="str">
        <f aca="false">IF(OR(COUNT($AZ83)=0,COUNT($AZ82)=0),"",IF(OR($AY83/$AZ82-1&lt;=-0.03,$AZ83/$AZ82-1&lt;=-0.045,IF(COUNT($AZ74:$AZ83)=10,AVERAGE($AZ79:$AZ83)/AVERAGE($AZ74:$AZ83)-1&lt;-0.01,FALSE())),0,IF(OR($AZ83/$AZ82-1&lt;=-0.02,IF(COUNT($AZ74:$AZ83)=10,AVERAGE($AZ79:$AZ83)/AVERAGE($AZ74:$AZ83)-1&lt;0.005,FALSE())),50,100)))</f>
        <v/>
      </c>
    </row>
    <row r="84" customFormat="false" ht="15" hidden="false" customHeight="true" outlineLevel="0" collapsed="false">
      <c r="A84" s="47" t="n">
        <v>80</v>
      </c>
      <c r="B84" s="48" t="n">
        <v>42671</v>
      </c>
      <c r="C84" s="47" t="n">
        <v>2016</v>
      </c>
      <c r="D84" s="49" t="s">
        <v>234</v>
      </c>
      <c r="E84" s="50" t="n">
        <v>4805.59</v>
      </c>
      <c r="F84" s="51" t="n">
        <v>0.062738</v>
      </c>
      <c r="G84" s="51" t="n">
        <v>-0.021259</v>
      </c>
      <c r="H84" s="52" t="n">
        <v>0.7551</v>
      </c>
      <c r="I84" s="53" t="n">
        <v>476</v>
      </c>
      <c r="J84" s="47" t="s">
        <v>235</v>
      </c>
      <c r="K84" s="54" t="n">
        <v>16.19</v>
      </c>
      <c r="L84" s="55" t="n">
        <f aca="false">IF(COUNT(F84)=0,50,IF(F84&gt;=0,100,IF(F84&gt;=-0.02,50,0)))</f>
        <v>100</v>
      </c>
      <c r="M84" s="55" t="n">
        <f aca="false">IF(COUNT(G84)=0,50,IF(G84&gt;-0.06,100,IF(G84&gt;-0.15,50,0)))</f>
        <v>100</v>
      </c>
      <c r="N84" s="55" t="n">
        <f aca="false">IF(COUNT(H84)=0,50,IF(H84&gt;=0.6,100,IF(H84&gt;=0.4,50,0)))</f>
        <v>100</v>
      </c>
      <c r="O84" s="55" t="n">
        <f aca="false">IF(COUNT(I84)=0,50,IF(J84="proxy_vix",50,IF(I84&lt;350,100,IF(I84&lt;=450,50,0))))</f>
        <v>0</v>
      </c>
      <c r="P84" s="55" t="n">
        <f aca="false">IF(COUNT(K84)=0,50,IF(K84&lt;20,100,IF(K84&lt;=25,50,0)))</f>
        <v>100</v>
      </c>
      <c r="Q84" s="54"/>
      <c r="R84" s="47"/>
      <c r="S84" s="51" t="n">
        <f aca="false">$E84/$E83-1</f>
        <v>-0.00638071312636324</v>
      </c>
      <c r="T84" s="56" t="n">
        <f aca="false">$K84/$K83-1</f>
        <v>0.0540364583333335</v>
      </c>
      <c r="V84" s="57"/>
      <c r="W84" s="57"/>
      <c r="Y84" s="1" t="str">
        <f aca="false">IF(AX84&gt;=70,"EASY",IF(AX84&gt;40,"UNCERTAIN","HARD"))</f>
        <v>EASY</v>
      </c>
      <c r="AA84" s="58" t="str">
        <f aca="false">IF($A84&lt;200,"",AVERAGE($E35:$E84)/AVERAGE($E5:$E84)-1)</f>
        <v/>
      </c>
      <c r="AB84" s="59" t="n">
        <f aca="false">LOOKUP($B84,07_L1政策步階!$A$4:$A$14,07_L1政策步階!$C$4:$C$14)</f>
        <v>0</v>
      </c>
      <c r="AC84" s="57"/>
      <c r="AD84" s="57"/>
      <c r="AE84" s="57"/>
      <c r="AF84" s="57"/>
      <c r="AG84" s="57"/>
      <c r="AH84" s="57"/>
      <c r="AI84" s="57"/>
      <c r="AJ84" s="57"/>
      <c r="AK84" s="57"/>
      <c r="AL84" s="0" t="str">
        <f aca="false">IF(ISNUMBER($AA84),IF($AA84&gt;=0.005,100,IF($AA84&gt;=-0.015,50,0)),"")</f>
        <v/>
      </c>
      <c r="AM84" s="59" t="n">
        <f aca="false">IF(ISNUMBER($AB84),IF($AB84=1,100,IF($AB84=0,50,0)),"")</f>
        <v>50</v>
      </c>
      <c r="AN84" s="0" t="str">
        <f aca="false">IF(ISNUMBER($AC84),IF($AC84&gt;=0.001,100,IF($AC84&gt;=-0.003,50,0)),"")</f>
        <v/>
      </c>
      <c r="AO84" s="0" t="str">
        <f aca="false">IF(ISNUMBER($AD84),IF($AD84&gt;=0.04,100,IF($AD84&gt;=0,50,0)),"")</f>
        <v/>
      </c>
      <c r="AP84" s="0" t="str">
        <f aca="false">IF(ISNUMBER($AE84),IF($AE84&gt;=25,100,IF($AE84&gt;=-75,50,0)),"")</f>
        <v/>
      </c>
      <c r="AQ84" s="0" t="str">
        <f aca="false">IF(ISNUMBER($AF84),IF($AF84&gt;0,100,IF($AF84&gt;=-50,50,0)),"")</f>
        <v/>
      </c>
      <c r="AR84" s="0" t="str">
        <f aca="false">IF(ISNUMBER($AG84),IF($AG84=1,100,IF($AG84=0,50,0)),"")</f>
        <v/>
      </c>
      <c r="AS84" s="0" t="str">
        <f aca="false">IF(ISNUMBER($AH84),IF($AH84&lt;0,100,IF($AH84&lt;=20,50,0)),"")</f>
        <v/>
      </c>
      <c r="AT84" s="0" t="str">
        <f aca="false">IF(ISNUMBER($AI84),IF($AI84&lt;0.95,100,IF($AI84&lt;=1,50,0)),"")</f>
        <v/>
      </c>
      <c r="AU84" s="0" t="str">
        <f aca="false">IF(ISNUMBER($AJ84),IF($AJ84&lt;30,0,IF($AJ84&lt;40,50,IF($AJ84&lt;=90,100,50))),"")</f>
        <v/>
      </c>
      <c r="AV84" s="0" t="str">
        <f aca="false">IF(ISNUMBER($AK84),IF($AK84&gt;-0.2,100,IF($AK84&gt;=-0.4,50,0)),"")</f>
        <v/>
      </c>
      <c r="AW84" s="59" t="n">
        <f aca="false">01_指標庫!$H$4*ISNUMBER($F84)+01_指標庫!$H$5*ISNUMBER($AA84)+01_指標庫!$H$6*ISNUMBER($G84)+01_指標庫!$H$7*ISNUMBER($H84)+01_指標庫!$H$8*ISNUMBER($AF84)+01_指標庫!$H$9*ISNUMBER($AG84)+01_指標庫!$H$10*ISNUMBER($AB84)+01_指標庫!$H$11*ISNUMBER($AC84)+01_指標庫!$H$12*ISNUMBER($AD84)+01_指標庫!$H$13*ISNUMBER($AE84)+01_指標庫!$H$14*ISNUMBER($I84)+01_指標庫!$H$15*ISNUMBER($AH84)+01_指標庫!$H$16*ISNUMBER($K84)+01_指標庫!$H$17*ISNUMBER($AI84)+01_指標庫!$H$18*ISNUMBER($AJ84)+01_指標庫!$H$19*ISNUMBER($AK84)+01_指標庫!$H$20*ISNUMBER($BB84)+01_指標庫!$H$21*ISNUMBER($BC84)</f>
        <v>49</v>
      </c>
      <c r="AX84" s="59" t="n">
        <f aca="false">IF(AW84=0,50,ROUND((01_指標庫!$H$4*IF(ISNUMBER($F84),L84,0)+01_指標庫!$H$5*IF(ISNUMBER($AA84),AL84,0)+01_指標庫!$H$6*IF(ISNUMBER($G84),M84,0)+01_指標庫!$H$7*IF(ISNUMBER($H84),N84,0)+01_指標庫!$H$8*IF(ISNUMBER($AF84),AQ84,0)+01_指標庫!$H$9*IF(ISNUMBER($AG84),AR84,0)+01_指標庫!$H$10*IF(ISNUMBER($AB84),AM84,0)+01_指標庫!$H$11*IF(ISNUMBER($AC84),AN84,0)+01_指標庫!$H$12*IF(ISNUMBER($AD84),AO84,0)+01_指標庫!$H$13*IF(ISNUMBER($AE84),AP84,0)+01_指標庫!$H$14*IF(ISNUMBER($I84),O84,0)+01_指標庫!$H$15*IF(ISNUMBER($AH84),AS84,0)+01_指標庫!$H$16*IF(ISNUMBER($K84),P84,0)+01_指標庫!$H$17*IF(ISNUMBER($AI84),AT84,0)+01_指標庫!$H$18*IF(ISNUMBER($AJ84),AU84,0)+01_指標庫!$H$19*IF(ISNUMBER($AK84),AV84,0)+01_指標庫!$H$20*IF(ISNUMBER($BB84),BB84,0)+01_指標庫!$H$21*IF(ISNUMBER($BC84),BC84,0))/AW84,1))</f>
        <v>72.4</v>
      </c>
      <c r="AY84" s="60"/>
      <c r="AZ84" s="60"/>
      <c r="BA84" s="58" t="n">
        <f aca="false">AVERAGE($E80:$E84)/AVERAGE($E75:$E84)-1</f>
        <v>0.00303294682417565</v>
      </c>
      <c r="BB84" s="59" t="n">
        <f aca="false">IF(ISNUMBER($BA84),IF(OR($S84&lt;=-0.03,$BA84&lt;-0.003),0,IF(OR($S84&lt;=-0.02,$BA84&lt;0.01),50,100)),"")</f>
        <v>50</v>
      </c>
      <c r="BC84" s="0" t="str">
        <f aca="false">IF(OR(COUNT($AZ84)=0,COUNT($AZ83)=0),"",IF(OR($AY84/$AZ83-1&lt;=-0.03,$AZ84/$AZ83-1&lt;=-0.045,IF(COUNT($AZ75:$AZ84)=10,AVERAGE($AZ80:$AZ84)/AVERAGE($AZ75:$AZ84)-1&lt;-0.01,FALSE())),0,IF(OR($AZ84/$AZ83-1&lt;=-0.02,IF(COUNT($AZ75:$AZ84)=10,AVERAGE($AZ80:$AZ84)/AVERAGE($AZ75:$AZ84)-1&lt;0.005,FALSE())),50,100)))</f>
        <v/>
      </c>
    </row>
    <row r="85" customFormat="false" ht="15" hidden="false" customHeight="true" outlineLevel="0" collapsed="false">
      <c r="A85" s="47" t="n">
        <v>81</v>
      </c>
      <c r="B85" s="48" t="n">
        <v>42674</v>
      </c>
      <c r="C85" s="47" t="n">
        <v>2016</v>
      </c>
      <c r="D85" s="49" t="s">
        <v>236</v>
      </c>
      <c r="E85" s="50" t="n">
        <v>4801.27</v>
      </c>
      <c r="F85" s="51" t="n">
        <v>0.061008</v>
      </c>
      <c r="G85" s="51" t="n">
        <v>-0.022139</v>
      </c>
      <c r="H85" s="52" t="n">
        <v>0.7959</v>
      </c>
      <c r="I85" s="53" t="n">
        <v>491</v>
      </c>
      <c r="J85" s="47" t="s">
        <v>235</v>
      </c>
      <c r="K85" s="54" t="n">
        <v>17.06</v>
      </c>
      <c r="L85" s="55" t="n">
        <f aca="false">IF(COUNT(F85)=0,50,IF(F85&gt;=0,100,IF(F85&gt;=-0.02,50,0)))</f>
        <v>100</v>
      </c>
      <c r="M85" s="55" t="n">
        <f aca="false">IF(COUNT(G85)=0,50,IF(G85&gt;-0.06,100,IF(G85&gt;-0.15,50,0)))</f>
        <v>100</v>
      </c>
      <c r="N85" s="55" t="n">
        <f aca="false">IF(COUNT(H85)=0,50,IF(H85&gt;=0.6,100,IF(H85&gt;=0.4,50,0)))</f>
        <v>100</v>
      </c>
      <c r="O85" s="55" t="n">
        <f aca="false">IF(COUNT(I85)=0,50,IF(J85="proxy_vix",50,IF(I85&lt;350,100,IF(I85&lt;=450,50,0))))</f>
        <v>0</v>
      </c>
      <c r="P85" s="55" t="n">
        <f aca="false">IF(COUNT(K85)=0,50,IF(K85&lt;20,100,IF(K85&lt;=25,50,0)))</f>
        <v>100</v>
      </c>
      <c r="Q85" s="54"/>
      <c r="R85" s="47"/>
      <c r="S85" s="51" t="n">
        <f aca="false">$E85/$E84-1</f>
        <v>-0.000898953094208954</v>
      </c>
      <c r="T85" s="56" t="n">
        <f aca="false">$K85/$K84-1</f>
        <v>0.053736874613959</v>
      </c>
      <c r="V85" s="57"/>
      <c r="W85" s="57"/>
      <c r="Y85" s="1" t="str">
        <f aca="false">IF(AX85&gt;=70,"EASY",IF(AX85&gt;40,"UNCERTAIN","HARD"))</f>
        <v>EASY</v>
      </c>
      <c r="AA85" s="58" t="str">
        <f aca="false">IF($A85&lt;200,"",AVERAGE($E36:$E85)/AVERAGE($E5:$E85)-1)</f>
        <v/>
      </c>
      <c r="AB85" s="59" t="n">
        <f aca="false">LOOKUP($B85,07_L1政策步階!$A$4:$A$14,07_L1政策步階!$C$4:$C$14)</f>
        <v>0</v>
      </c>
      <c r="AC85" s="57"/>
      <c r="AD85" s="57"/>
      <c r="AE85" s="57"/>
      <c r="AF85" s="57"/>
      <c r="AG85" s="57"/>
      <c r="AH85" s="57"/>
      <c r="AI85" s="57"/>
      <c r="AJ85" s="57"/>
      <c r="AK85" s="57"/>
      <c r="AL85" s="0" t="str">
        <f aca="false">IF(ISNUMBER($AA85),IF($AA85&gt;=0.005,100,IF($AA85&gt;=-0.015,50,0)),"")</f>
        <v/>
      </c>
      <c r="AM85" s="59" t="n">
        <f aca="false">IF(ISNUMBER($AB85),IF($AB85=1,100,IF($AB85=0,50,0)),"")</f>
        <v>50</v>
      </c>
      <c r="AN85" s="0" t="str">
        <f aca="false">IF(ISNUMBER($AC85),IF($AC85&gt;=0.001,100,IF($AC85&gt;=-0.003,50,0)),"")</f>
        <v/>
      </c>
      <c r="AO85" s="0" t="str">
        <f aca="false">IF(ISNUMBER($AD85),IF($AD85&gt;=0.04,100,IF($AD85&gt;=0,50,0)),"")</f>
        <v/>
      </c>
      <c r="AP85" s="0" t="str">
        <f aca="false">IF(ISNUMBER($AE85),IF($AE85&gt;=25,100,IF($AE85&gt;=-75,50,0)),"")</f>
        <v/>
      </c>
      <c r="AQ85" s="0" t="str">
        <f aca="false">IF(ISNUMBER($AF85),IF($AF85&gt;0,100,IF($AF85&gt;=-50,50,0)),"")</f>
        <v/>
      </c>
      <c r="AR85" s="0" t="str">
        <f aca="false">IF(ISNUMBER($AG85),IF($AG85=1,100,IF($AG85=0,50,0)),"")</f>
        <v/>
      </c>
      <c r="AS85" s="0" t="str">
        <f aca="false">IF(ISNUMBER($AH85),IF($AH85&lt;0,100,IF($AH85&lt;=20,50,0)),"")</f>
        <v/>
      </c>
      <c r="AT85" s="0" t="str">
        <f aca="false">IF(ISNUMBER($AI85),IF($AI85&lt;0.95,100,IF($AI85&lt;=1,50,0)),"")</f>
        <v/>
      </c>
      <c r="AU85" s="0" t="str">
        <f aca="false">IF(ISNUMBER($AJ85),IF($AJ85&lt;30,0,IF($AJ85&lt;40,50,IF($AJ85&lt;=90,100,50))),"")</f>
        <v/>
      </c>
      <c r="AV85" s="0" t="str">
        <f aca="false">IF(ISNUMBER($AK85),IF($AK85&gt;-0.2,100,IF($AK85&gt;=-0.4,50,0)),"")</f>
        <v/>
      </c>
      <c r="AW85" s="59" t="n">
        <f aca="false">01_指標庫!$H$4*ISNUMBER($F85)+01_指標庫!$H$5*ISNUMBER($AA85)+01_指標庫!$H$6*ISNUMBER($G85)+01_指標庫!$H$7*ISNUMBER($H85)+01_指標庫!$H$8*ISNUMBER($AF85)+01_指標庫!$H$9*ISNUMBER($AG85)+01_指標庫!$H$10*ISNUMBER($AB85)+01_指標庫!$H$11*ISNUMBER($AC85)+01_指標庫!$H$12*ISNUMBER($AD85)+01_指標庫!$H$13*ISNUMBER($AE85)+01_指標庫!$H$14*ISNUMBER($I85)+01_指標庫!$H$15*ISNUMBER($AH85)+01_指標庫!$H$16*ISNUMBER($K85)+01_指標庫!$H$17*ISNUMBER($AI85)+01_指標庫!$H$18*ISNUMBER($AJ85)+01_指標庫!$H$19*ISNUMBER($AK85)+01_指標庫!$H$20*ISNUMBER($BB85)+01_指標庫!$H$21*ISNUMBER($BC85)</f>
        <v>49</v>
      </c>
      <c r="AX85" s="59" t="n">
        <f aca="false">IF(AW85=0,50,ROUND((01_指標庫!$H$4*IF(ISNUMBER($F85),L85,0)+01_指標庫!$H$5*IF(ISNUMBER($AA85),AL85,0)+01_指標庫!$H$6*IF(ISNUMBER($G85),M85,0)+01_指標庫!$H$7*IF(ISNUMBER($H85),N85,0)+01_指標庫!$H$8*IF(ISNUMBER($AF85),AQ85,0)+01_指標庫!$H$9*IF(ISNUMBER($AG85),AR85,0)+01_指標庫!$H$10*IF(ISNUMBER($AB85),AM85,0)+01_指標庫!$H$11*IF(ISNUMBER($AC85),AN85,0)+01_指標庫!$H$12*IF(ISNUMBER($AD85),AO85,0)+01_指標庫!$H$13*IF(ISNUMBER($AE85),AP85,0)+01_指標庫!$H$14*IF(ISNUMBER($I85),O85,0)+01_指標庫!$H$15*IF(ISNUMBER($AH85),AS85,0)+01_指標庫!$H$16*IF(ISNUMBER($K85),P85,0)+01_指標庫!$H$17*IF(ISNUMBER($AI85),AT85,0)+01_指標庫!$H$18*IF(ISNUMBER($AJ85),AU85,0)+01_指標庫!$H$19*IF(ISNUMBER($AK85),AV85,0)+01_指標庫!$H$20*IF(ISNUMBER($BB85),BB85,0)+01_指標庫!$H$21*IF(ISNUMBER($BC85),BC85,0))/AW85,1))</f>
        <v>72.4</v>
      </c>
      <c r="AY85" s="60"/>
      <c r="AZ85" s="60"/>
      <c r="BA85" s="58" t="n">
        <f aca="false">AVERAGE($E81:$E85)/AVERAGE($E76:$E85)-1</f>
        <v>-0.00155819867941021</v>
      </c>
      <c r="BB85" s="59" t="n">
        <f aca="false">IF(ISNUMBER($BA85),IF(OR($S85&lt;=-0.03,$BA85&lt;-0.003),0,IF(OR($S85&lt;=-0.02,$BA85&lt;0.01),50,100)),"")</f>
        <v>50</v>
      </c>
      <c r="BC85" s="0" t="str">
        <f aca="false">IF(OR(COUNT($AZ85)=0,COUNT($AZ84)=0),"",IF(OR($AY85/$AZ84-1&lt;=-0.03,$AZ85/$AZ84-1&lt;=-0.045,IF(COUNT($AZ76:$AZ85)=10,AVERAGE($AZ81:$AZ85)/AVERAGE($AZ76:$AZ85)-1&lt;-0.01,FALSE())),0,IF(OR($AZ85/$AZ84-1&lt;=-0.02,IF(COUNT($AZ76:$AZ85)=10,AVERAGE($AZ81:$AZ85)/AVERAGE($AZ76:$AZ85)-1&lt;0.005,FALSE())),50,100)))</f>
        <v/>
      </c>
    </row>
    <row r="86" customFormat="false" ht="15" hidden="false" customHeight="true" outlineLevel="0" collapsed="false">
      <c r="A86" s="47" t="n">
        <v>82</v>
      </c>
      <c r="B86" s="48" t="n">
        <v>42675</v>
      </c>
      <c r="C86" s="47" t="n">
        <v>2016</v>
      </c>
      <c r="D86" s="49" t="s">
        <v>237</v>
      </c>
      <c r="E86" s="50" t="n">
        <v>4766.94</v>
      </c>
      <c r="F86" s="51" t="n">
        <v>0.0527</v>
      </c>
      <c r="G86" s="51" t="n">
        <v>-0.029131</v>
      </c>
      <c r="H86" s="52" t="n">
        <v>0.7347</v>
      </c>
      <c r="I86" s="53" t="n">
        <v>505</v>
      </c>
      <c r="J86" s="47" t="s">
        <v>235</v>
      </c>
      <c r="K86" s="54" t="n">
        <v>18.56</v>
      </c>
      <c r="L86" s="55" t="n">
        <f aca="false">IF(COUNT(F86)=0,50,IF(F86&gt;=0,100,IF(F86&gt;=-0.02,50,0)))</f>
        <v>100</v>
      </c>
      <c r="M86" s="55" t="n">
        <f aca="false">IF(COUNT(G86)=0,50,IF(G86&gt;-0.06,100,IF(G86&gt;-0.15,50,0)))</f>
        <v>100</v>
      </c>
      <c r="N86" s="55" t="n">
        <f aca="false">IF(COUNT(H86)=0,50,IF(H86&gt;=0.6,100,IF(H86&gt;=0.4,50,0)))</f>
        <v>100</v>
      </c>
      <c r="O86" s="55" t="n">
        <f aca="false">IF(COUNT(I86)=0,50,IF(J86="proxy_vix",50,IF(I86&lt;350,100,IF(I86&lt;=450,50,0))))</f>
        <v>0</v>
      </c>
      <c r="P86" s="55" t="n">
        <f aca="false">IF(COUNT(K86)=0,50,IF(K86&lt;20,100,IF(K86&lt;=25,50,0)))</f>
        <v>100</v>
      </c>
      <c r="Q86" s="54"/>
      <c r="R86" s="47"/>
      <c r="S86" s="51" t="n">
        <f aca="false">$E86/$E85-1</f>
        <v>-0.00715019151182939</v>
      </c>
      <c r="T86" s="56" t="n">
        <f aca="false">$K86/$K85-1</f>
        <v>0.0879249706916765</v>
      </c>
      <c r="V86" s="57"/>
      <c r="W86" s="57"/>
      <c r="Y86" s="1" t="str">
        <f aca="false">IF(AX86&gt;=70,"EASY",IF(AX86&gt;40,"UNCERTAIN","HARD"))</f>
        <v>UNCERTAIN</v>
      </c>
      <c r="AA86" s="58" t="str">
        <f aca="false">IF($A86&lt;200,"",AVERAGE($E37:$E86)/AVERAGE($E5:$E86)-1)</f>
        <v/>
      </c>
      <c r="AB86" s="59" t="n">
        <f aca="false">LOOKUP($B86,07_L1政策步階!$A$4:$A$14,07_L1政策步階!$C$4:$C$14)</f>
        <v>0</v>
      </c>
      <c r="AC86" s="57"/>
      <c r="AD86" s="57"/>
      <c r="AE86" s="57"/>
      <c r="AF86" s="57"/>
      <c r="AG86" s="57"/>
      <c r="AH86" s="57"/>
      <c r="AI86" s="57"/>
      <c r="AJ86" s="57"/>
      <c r="AK86" s="57"/>
      <c r="AL86" s="0" t="str">
        <f aca="false">IF(ISNUMBER($AA86),IF($AA86&gt;=0.005,100,IF($AA86&gt;=-0.015,50,0)),"")</f>
        <v/>
      </c>
      <c r="AM86" s="59" t="n">
        <f aca="false">IF(ISNUMBER($AB86),IF($AB86=1,100,IF($AB86=0,50,0)),"")</f>
        <v>50</v>
      </c>
      <c r="AN86" s="0" t="str">
        <f aca="false">IF(ISNUMBER($AC86),IF($AC86&gt;=0.001,100,IF($AC86&gt;=-0.003,50,0)),"")</f>
        <v/>
      </c>
      <c r="AO86" s="0" t="str">
        <f aca="false">IF(ISNUMBER($AD86),IF($AD86&gt;=0.04,100,IF($AD86&gt;=0,50,0)),"")</f>
        <v/>
      </c>
      <c r="AP86" s="0" t="str">
        <f aca="false">IF(ISNUMBER($AE86),IF($AE86&gt;=25,100,IF($AE86&gt;=-75,50,0)),"")</f>
        <v/>
      </c>
      <c r="AQ86" s="0" t="str">
        <f aca="false">IF(ISNUMBER($AF86),IF($AF86&gt;0,100,IF($AF86&gt;=-50,50,0)),"")</f>
        <v/>
      </c>
      <c r="AR86" s="0" t="str">
        <f aca="false">IF(ISNUMBER($AG86),IF($AG86=1,100,IF($AG86=0,50,0)),"")</f>
        <v/>
      </c>
      <c r="AS86" s="0" t="str">
        <f aca="false">IF(ISNUMBER($AH86),IF($AH86&lt;0,100,IF($AH86&lt;=20,50,0)),"")</f>
        <v/>
      </c>
      <c r="AT86" s="0" t="str">
        <f aca="false">IF(ISNUMBER($AI86),IF($AI86&lt;0.95,100,IF($AI86&lt;=1,50,0)),"")</f>
        <v/>
      </c>
      <c r="AU86" s="0" t="str">
        <f aca="false">IF(ISNUMBER($AJ86),IF($AJ86&lt;30,0,IF($AJ86&lt;40,50,IF($AJ86&lt;=90,100,50))),"")</f>
        <v/>
      </c>
      <c r="AV86" s="0" t="str">
        <f aca="false">IF(ISNUMBER($AK86),IF($AK86&gt;-0.2,100,IF($AK86&gt;=-0.4,50,0)),"")</f>
        <v/>
      </c>
      <c r="AW86" s="59" t="n">
        <f aca="false">01_指標庫!$H$4*ISNUMBER($F86)+01_指標庫!$H$5*ISNUMBER($AA86)+01_指標庫!$H$6*ISNUMBER($G86)+01_指標庫!$H$7*ISNUMBER($H86)+01_指標庫!$H$8*ISNUMBER($AF86)+01_指標庫!$H$9*ISNUMBER($AG86)+01_指標庫!$H$10*ISNUMBER($AB86)+01_指標庫!$H$11*ISNUMBER($AC86)+01_指標庫!$H$12*ISNUMBER($AD86)+01_指標庫!$H$13*ISNUMBER($AE86)+01_指標庫!$H$14*ISNUMBER($I86)+01_指標庫!$H$15*ISNUMBER($AH86)+01_指標庫!$H$16*ISNUMBER($K86)+01_指標庫!$H$17*ISNUMBER($AI86)+01_指標庫!$H$18*ISNUMBER($AJ86)+01_指標庫!$H$19*ISNUMBER($AK86)+01_指標庫!$H$20*ISNUMBER($BB86)+01_指標庫!$H$21*ISNUMBER($BC86)</f>
        <v>49</v>
      </c>
      <c r="AX86" s="59" t="n">
        <f aca="false">IF(AW86=0,50,ROUND((01_指標庫!$H$4*IF(ISNUMBER($F86),L86,0)+01_指標庫!$H$5*IF(ISNUMBER($AA86),AL86,0)+01_指標庫!$H$6*IF(ISNUMBER($G86),M86,0)+01_指標庫!$H$7*IF(ISNUMBER($H86),N86,0)+01_指標庫!$H$8*IF(ISNUMBER($AF86),AQ86,0)+01_指標庫!$H$9*IF(ISNUMBER($AG86),AR86,0)+01_指標庫!$H$10*IF(ISNUMBER($AB86),AM86,0)+01_指標庫!$H$11*IF(ISNUMBER($AC86),AN86,0)+01_指標庫!$H$12*IF(ISNUMBER($AD86),AO86,0)+01_指標庫!$H$13*IF(ISNUMBER($AE86),AP86,0)+01_指標庫!$H$14*IF(ISNUMBER($I86),O86,0)+01_指標庫!$H$15*IF(ISNUMBER($AH86),AS86,0)+01_指標庫!$H$16*IF(ISNUMBER($K86),P86,0)+01_指標庫!$H$17*IF(ISNUMBER($AI86),AT86,0)+01_指標庫!$H$18*IF(ISNUMBER($AJ86),AU86,0)+01_指標庫!$H$19*IF(ISNUMBER($AK86),AV86,0)+01_指標庫!$H$20*IF(ISNUMBER($BB86),BB86,0)+01_指標庫!$H$21*IF(ISNUMBER($BC86),BC86,0))/AW86,1))</f>
        <v>66.3</v>
      </c>
      <c r="AY86" s="60"/>
      <c r="AZ86" s="60"/>
      <c r="BA86" s="58" t="n">
        <f aca="false">AVERAGE($E82:$E86)/AVERAGE($E77:$E86)-1</f>
        <v>-0.00520235800554791</v>
      </c>
      <c r="BB86" s="59" t="n">
        <f aca="false">IF(ISNUMBER($BA86),IF(OR($S86&lt;=-0.03,$BA86&lt;-0.003),0,IF(OR($S86&lt;=-0.02,$BA86&lt;0.01),50,100)),"")</f>
        <v>0</v>
      </c>
      <c r="BC86" s="0" t="str">
        <f aca="false">IF(OR(COUNT($AZ86)=0,COUNT($AZ85)=0),"",IF(OR($AY86/$AZ85-1&lt;=-0.03,$AZ86/$AZ85-1&lt;=-0.045,IF(COUNT($AZ77:$AZ86)=10,AVERAGE($AZ82:$AZ86)/AVERAGE($AZ77:$AZ86)-1&lt;-0.01,FALSE())),0,IF(OR($AZ86/$AZ85-1&lt;=-0.02,IF(COUNT($AZ77:$AZ86)=10,AVERAGE($AZ82:$AZ86)/AVERAGE($AZ77:$AZ86)-1&lt;0.005,FALSE())),50,100)))</f>
        <v/>
      </c>
    </row>
    <row r="87" customFormat="false" ht="15" hidden="false" customHeight="true" outlineLevel="0" collapsed="false">
      <c r="A87" s="47" t="n">
        <v>83</v>
      </c>
      <c r="B87" s="48" t="n">
        <v>42676</v>
      </c>
      <c r="C87" s="47" t="n">
        <v>2016</v>
      </c>
      <c r="D87" s="49" t="s">
        <v>238</v>
      </c>
      <c r="E87" s="50" t="n">
        <v>4726.91</v>
      </c>
      <c r="F87" s="51" t="n">
        <v>0.04318</v>
      </c>
      <c r="G87" s="51" t="n">
        <v>-0.037283</v>
      </c>
      <c r="H87" s="52" t="n">
        <v>0.7551</v>
      </c>
      <c r="I87" s="53" t="n">
        <v>515</v>
      </c>
      <c r="J87" s="47" t="s">
        <v>235</v>
      </c>
      <c r="K87" s="54" t="n">
        <v>19.32</v>
      </c>
      <c r="L87" s="55" t="n">
        <f aca="false">IF(COUNT(F87)=0,50,IF(F87&gt;=0,100,IF(F87&gt;=-0.02,50,0)))</f>
        <v>100</v>
      </c>
      <c r="M87" s="55" t="n">
        <f aca="false">IF(COUNT(G87)=0,50,IF(G87&gt;-0.06,100,IF(G87&gt;-0.15,50,0)))</f>
        <v>100</v>
      </c>
      <c r="N87" s="55" t="n">
        <f aca="false">IF(COUNT(H87)=0,50,IF(H87&gt;=0.6,100,IF(H87&gt;=0.4,50,0)))</f>
        <v>100</v>
      </c>
      <c r="O87" s="55" t="n">
        <f aca="false">IF(COUNT(I87)=0,50,IF(J87="proxy_vix",50,IF(I87&lt;350,100,IF(I87&lt;=450,50,0))))</f>
        <v>0</v>
      </c>
      <c r="P87" s="55" t="n">
        <f aca="false">IF(COUNT(K87)=0,50,IF(K87&lt;20,100,IF(K87&lt;=25,50,0)))</f>
        <v>100</v>
      </c>
      <c r="Q87" s="54"/>
      <c r="R87" s="47"/>
      <c r="S87" s="51" t="n">
        <f aca="false">$E87/$E86-1</f>
        <v>-0.00839742056749193</v>
      </c>
      <c r="T87" s="56" t="n">
        <f aca="false">$K87/$K86-1</f>
        <v>0.040948275862069</v>
      </c>
      <c r="V87" s="57"/>
      <c r="W87" s="57"/>
      <c r="Y87" s="1" t="str">
        <f aca="false">IF(AX87&gt;=70,"EASY",IF(AX87&gt;40,"UNCERTAIN","HARD"))</f>
        <v>UNCERTAIN</v>
      </c>
      <c r="AA87" s="58" t="str">
        <f aca="false">IF($A87&lt;200,"",AVERAGE($E38:$E87)/AVERAGE($E5:$E87)-1)</f>
        <v/>
      </c>
      <c r="AB87" s="59" t="n">
        <f aca="false">LOOKUP($B87,07_L1政策步階!$A$4:$A$14,07_L1政策步階!$C$4:$C$14)</f>
        <v>0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0" t="str">
        <f aca="false">IF(ISNUMBER($AA87),IF($AA87&gt;=0.005,100,IF($AA87&gt;=-0.015,50,0)),"")</f>
        <v/>
      </c>
      <c r="AM87" s="59" t="n">
        <f aca="false">IF(ISNUMBER($AB87),IF($AB87=1,100,IF($AB87=0,50,0)),"")</f>
        <v>50</v>
      </c>
      <c r="AN87" s="0" t="str">
        <f aca="false">IF(ISNUMBER($AC87),IF($AC87&gt;=0.001,100,IF($AC87&gt;=-0.003,50,0)),"")</f>
        <v/>
      </c>
      <c r="AO87" s="0" t="str">
        <f aca="false">IF(ISNUMBER($AD87),IF($AD87&gt;=0.04,100,IF($AD87&gt;=0,50,0)),"")</f>
        <v/>
      </c>
      <c r="AP87" s="0" t="str">
        <f aca="false">IF(ISNUMBER($AE87),IF($AE87&gt;=25,100,IF($AE87&gt;=-75,50,0)),"")</f>
        <v/>
      </c>
      <c r="AQ87" s="0" t="str">
        <f aca="false">IF(ISNUMBER($AF87),IF($AF87&gt;0,100,IF($AF87&gt;=-50,50,0)),"")</f>
        <v/>
      </c>
      <c r="AR87" s="0" t="str">
        <f aca="false">IF(ISNUMBER($AG87),IF($AG87=1,100,IF($AG87=0,50,0)),"")</f>
        <v/>
      </c>
      <c r="AS87" s="0" t="str">
        <f aca="false">IF(ISNUMBER($AH87),IF($AH87&lt;0,100,IF($AH87&lt;=20,50,0)),"")</f>
        <v/>
      </c>
      <c r="AT87" s="0" t="str">
        <f aca="false">IF(ISNUMBER($AI87),IF($AI87&lt;0.95,100,IF($AI87&lt;=1,50,0)),"")</f>
        <v/>
      </c>
      <c r="AU87" s="0" t="str">
        <f aca="false">IF(ISNUMBER($AJ87),IF($AJ87&lt;30,0,IF($AJ87&lt;40,50,IF($AJ87&lt;=90,100,50))),"")</f>
        <v/>
      </c>
      <c r="AV87" s="0" t="str">
        <f aca="false">IF(ISNUMBER($AK87),IF($AK87&gt;-0.2,100,IF($AK87&gt;=-0.4,50,0)),"")</f>
        <v/>
      </c>
      <c r="AW87" s="59" t="n">
        <f aca="false">01_指標庫!$H$4*ISNUMBER($F87)+01_指標庫!$H$5*ISNUMBER($AA87)+01_指標庫!$H$6*ISNUMBER($G87)+01_指標庫!$H$7*ISNUMBER($H87)+01_指標庫!$H$8*ISNUMBER($AF87)+01_指標庫!$H$9*ISNUMBER($AG87)+01_指標庫!$H$10*ISNUMBER($AB87)+01_指標庫!$H$11*ISNUMBER($AC87)+01_指標庫!$H$12*ISNUMBER($AD87)+01_指標庫!$H$13*ISNUMBER($AE87)+01_指標庫!$H$14*ISNUMBER($I87)+01_指標庫!$H$15*ISNUMBER($AH87)+01_指標庫!$H$16*ISNUMBER($K87)+01_指標庫!$H$17*ISNUMBER($AI87)+01_指標庫!$H$18*ISNUMBER($AJ87)+01_指標庫!$H$19*ISNUMBER($AK87)+01_指標庫!$H$20*ISNUMBER($BB87)+01_指標庫!$H$21*ISNUMBER($BC87)</f>
        <v>49</v>
      </c>
      <c r="AX87" s="59" t="n">
        <f aca="false">IF(AW87=0,50,ROUND((01_指標庫!$H$4*IF(ISNUMBER($F87),L87,0)+01_指標庫!$H$5*IF(ISNUMBER($AA87),AL87,0)+01_指標庫!$H$6*IF(ISNUMBER($G87),M87,0)+01_指標庫!$H$7*IF(ISNUMBER($H87),N87,0)+01_指標庫!$H$8*IF(ISNUMBER($AF87),AQ87,0)+01_指標庫!$H$9*IF(ISNUMBER($AG87),AR87,0)+01_指標庫!$H$10*IF(ISNUMBER($AB87),AM87,0)+01_指標庫!$H$11*IF(ISNUMBER($AC87),AN87,0)+01_指標庫!$H$12*IF(ISNUMBER($AD87),AO87,0)+01_指標庫!$H$13*IF(ISNUMBER($AE87),AP87,0)+01_指標庫!$H$14*IF(ISNUMBER($I87),O87,0)+01_指標庫!$H$15*IF(ISNUMBER($AH87),AS87,0)+01_指標庫!$H$16*IF(ISNUMBER($K87),P87,0)+01_指標庫!$H$17*IF(ISNUMBER($AI87),AT87,0)+01_指標庫!$H$18*IF(ISNUMBER($AJ87),AU87,0)+01_指標庫!$H$19*IF(ISNUMBER($AK87),AV87,0)+01_指標庫!$H$20*IF(ISNUMBER($BB87),BB87,0)+01_指標庫!$H$21*IF(ISNUMBER($BC87),BC87,0))/AW87,1))</f>
        <v>66.3</v>
      </c>
      <c r="AY87" s="60"/>
      <c r="AZ87" s="60"/>
      <c r="BA87" s="58" t="n">
        <f aca="false">AVERAGE($E83:$E87)/AVERAGE($E78:$E87)-1</f>
        <v>-0.00847945913054793</v>
      </c>
      <c r="BB87" s="59" t="n">
        <f aca="false">IF(ISNUMBER($BA87),IF(OR($S87&lt;=-0.03,$BA87&lt;-0.003),0,IF(OR($S87&lt;=-0.02,$BA87&lt;0.01),50,100)),"")</f>
        <v>0</v>
      </c>
      <c r="BC87" s="0" t="str">
        <f aca="false">IF(OR(COUNT($AZ87)=0,COUNT($AZ86)=0),"",IF(OR($AY87/$AZ86-1&lt;=-0.03,$AZ87/$AZ86-1&lt;=-0.045,IF(COUNT($AZ78:$AZ87)=10,AVERAGE($AZ83:$AZ87)/AVERAGE($AZ78:$AZ87)-1&lt;-0.01,FALSE())),0,IF(OR($AZ87/$AZ86-1&lt;=-0.02,IF(COUNT($AZ78:$AZ87)=10,AVERAGE($AZ83:$AZ87)/AVERAGE($AZ78:$AZ87)-1&lt;0.005,FALSE())),50,100)))</f>
        <v/>
      </c>
    </row>
    <row r="88" customFormat="false" ht="15" hidden="false" customHeight="true" outlineLevel="0" collapsed="false">
      <c r="A88" s="47" t="n">
        <v>84</v>
      </c>
      <c r="B88" s="48" t="n">
        <v>42677</v>
      </c>
      <c r="C88" s="47" t="n">
        <v>2016</v>
      </c>
      <c r="D88" s="49" t="s">
        <v>239</v>
      </c>
      <c r="E88" s="50" t="n">
        <v>4679.1</v>
      </c>
      <c r="F88" s="51" t="n">
        <v>0.032018</v>
      </c>
      <c r="G88" s="51" t="n">
        <v>-0.047021</v>
      </c>
      <c r="H88" s="52" t="n">
        <v>0.7551</v>
      </c>
      <c r="I88" s="53" t="n">
        <v>515</v>
      </c>
      <c r="J88" s="47" t="s">
        <v>235</v>
      </c>
      <c r="K88" s="54" t="n">
        <v>22.08</v>
      </c>
      <c r="L88" s="55" t="n">
        <f aca="false">IF(COUNT(F88)=0,50,IF(F88&gt;=0,100,IF(F88&gt;=-0.02,50,0)))</f>
        <v>100</v>
      </c>
      <c r="M88" s="55" t="n">
        <f aca="false">IF(COUNT(G88)=0,50,IF(G88&gt;-0.06,100,IF(G88&gt;-0.15,50,0)))</f>
        <v>100</v>
      </c>
      <c r="N88" s="55" t="n">
        <f aca="false">IF(COUNT(H88)=0,50,IF(H88&gt;=0.6,100,IF(H88&gt;=0.4,50,0)))</f>
        <v>100</v>
      </c>
      <c r="O88" s="55" t="n">
        <f aca="false">IF(COUNT(I88)=0,50,IF(J88="proxy_vix",50,IF(I88&lt;350,100,IF(I88&lt;=450,50,0))))</f>
        <v>0</v>
      </c>
      <c r="P88" s="55" t="n">
        <f aca="false">IF(COUNT(K88)=0,50,IF(K88&lt;20,100,IF(K88&lt;=25,50,0)))</f>
        <v>50</v>
      </c>
      <c r="Q88" s="54"/>
      <c r="R88" s="47"/>
      <c r="S88" s="51" t="n">
        <f aca="false">$E88/$E87-1</f>
        <v>-0.0101144299341429</v>
      </c>
      <c r="T88" s="56" t="n">
        <f aca="false">$K88/$K87-1</f>
        <v>0.142857142857143</v>
      </c>
      <c r="V88" s="57"/>
      <c r="W88" s="57"/>
      <c r="Y88" s="1" t="str">
        <f aca="false">IF(AX88&gt;=70,"EASY",IF(AX88&gt;40,"UNCERTAIN","HARD"))</f>
        <v>UNCERTAIN</v>
      </c>
      <c r="AA88" s="58" t="str">
        <f aca="false">IF($A88&lt;200,"",AVERAGE($E39:$E88)/AVERAGE($E5:$E88)-1)</f>
        <v/>
      </c>
      <c r="AB88" s="59" t="n">
        <f aca="false">LOOKUP($B88,07_L1政策步階!$A$4:$A$14,07_L1政策步階!$C$4:$C$14)</f>
        <v>0</v>
      </c>
      <c r="AC88" s="57"/>
      <c r="AD88" s="57"/>
      <c r="AE88" s="57"/>
      <c r="AF88" s="57"/>
      <c r="AG88" s="57"/>
      <c r="AH88" s="57"/>
      <c r="AI88" s="57"/>
      <c r="AJ88" s="57"/>
      <c r="AK88" s="57"/>
      <c r="AL88" s="0" t="str">
        <f aca="false">IF(ISNUMBER($AA88),IF($AA88&gt;=0.005,100,IF($AA88&gt;=-0.015,50,0)),"")</f>
        <v/>
      </c>
      <c r="AM88" s="59" t="n">
        <f aca="false">IF(ISNUMBER($AB88),IF($AB88=1,100,IF($AB88=0,50,0)),"")</f>
        <v>50</v>
      </c>
      <c r="AN88" s="0" t="str">
        <f aca="false">IF(ISNUMBER($AC88),IF($AC88&gt;=0.001,100,IF($AC88&gt;=-0.003,50,0)),"")</f>
        <v/>
      </c>
      <c r="AO88" s="0" t="str">
        <f aca="false">IF(ISNUMBER($AD88),IF($AD88&gt;=0.04,100,IF($AD88&gt;=0,50,0)),"")</f>
        <v/>
      </c>
      <c r="AP88" s="0" t="str">
        <f aca="false">IF(ISNUMBER($AE88),IF($AE88&gt;=25,100,IF($AE88&gt;=-75,50,0)),"")</f>
        <v/>
      </c>
      <c r="AQ88" s="0" t="str">
        <f aca="false">IF(ISNUMBER($AF88),IF($AF88&gt;0,100,IF($AF88&gt;=-50,50,0)),"")</f>
        <v/>
      </c>
      <c r="AR88" s="0" t="str">
        <f aca="false">IF(ISNUMBER($AG88),IF($AG88=1,100,IF($AG88=0,50,0)),"")</f>
        <v/>
      </c>
      <c r="AS88" s="0" t="str">
        <f aca="false">IF(ISNUMBER($AH88),IF($AH88&lt;0,100,IF($AH88&lt;=20,50,0)),"")</f>
        <v/>
      </c>
      <c r="AT88" s="0" t="str">
        <f aca="false">IF(ISNUMBER($AI88),IF($AI88&lt;0.95,100,IF($AI88&lt;=1,50,0)),"")</f>
        <v/>
      </c>
      <c r="AU88" s="0" t="str">
        <f aca="false">IF(ISNUMBER($AJ88),IF($AJ88&lt;30,0,IF($AJ88&lt;40,50,IF($AJ88&lt;=90,100,50))),"")</f>
        <v/>
      </c>
      <c r="AV88" s="0" t="str">
        <f aca="false">IF(ISNUMBER($AK88),IF($AK88&gt;-0.2,100,IF($AK88&gt;=-0.4,50,0)),"")</f>
        <v/>
      </c>
      <c r="AW88" s="59" t="n">
        <f aca="false">01_指標庫!$H$4*ISNUMBER($F88)+01_指標庫!$H$5*ISNUMBER($AA88)+01_指標庫!$H$6*ISNUMBER($G88)+01_指標庫!$H$7*ISNUMBER($H88)+01_指標庫!$H$8*ISNUMBER($AF88)+01_指標庫!$H$9*ISNUMBER($AG88)+01_指標庫!$H$10*ISNUMBER($AB88)+01_指標庫!$H$11*ISNUMBER($AC88)+01_指標庫!$H$12*ISNUMBER($AD88)+01_指標庫!$H$13*ISNUMBER($AE88)+01_指標庫!$H$14*ISNUMBER($I88)+01_指標庫!$H$15*ISNUMBER($AH88)+01_指標庫!$H$16*ISNUMBER($K88)+01_指標庫!$H$17*ISNUMBER($AI88)+01_指標庫!$H$18*ISNUMBER($AJ88)+01_指標庫!$H$19*ISNUMBER($AK88)+01_指標庫!$H$20*ISNUMBER($BB88)+01_指標庫!$H$21*ISNUMBER($BC88)</f>
        <v>49</v>
      </c>
      <c r="AX88" s="59" t="n">
        <f aca="false">IF(AW88=0,50,ROUND((01_指標庫!$H$4*IF(ISNUMBER($F88),L88,0)+01_指標庫!$H$5*IF(ISNUMBER($AA88),AL88,0)+01_指標庫!$H$6*IF(ISNUMBER($G88),M88,0)+01_指標庫!$H$7*IF(ISNUMBER($H88),N88,0)+01_指標庫!$H$8*IF(ISNUMBER($AF88),AQ88,0)+01_指標庫!$H$9*IF(ISNUMBER($AG88),AR88,0)+01_指標庫!$H$10*IF(ISNUMBER($AB88),AM88,0)+01_指標庫!$H$11*IF(ISNUMBER($AC88),AN88,0)+01_指標庫!$H$12*IF(ISNUMBER($AD88),AO88,0)+01_指標庫!$H$13*IF(ISNUMBER($AE88),AP88,0)+01_指標庫!$H$14*IF(ISNUMBER($I88),O88,0)+01_指標庫!$H$15*IF(ISNUMBER($AH88),AS88,0)+01_指標庫!$H$16*IF(ISNUMBER($K88),P88,0)+01_指標庫!$H$17*IF(ISNUMBER($AI88),AT88,0)+01_指標庫!$H$18*IF(ISNUMBER($AJ88),AU88,0)+01_指標庫!$H$19*IF(ISNUMBER($AK88),AV88,0)+01_指標庫!$H$20*IF(ISNUMBER($BB88),BB88,0)+01_指標庫!$H$21*IF(ISNUMBER($BC88),BC88,0))/AW88,1))</f>
        <v>60.2</v>
      </c>
      <c r="AY88" s="60"/>
      <c r="AZ88" s="60"/>
      <c r="BA88" s="58" t="n">
        <f aca="false">AVERAGE($E84:$E88)/AVERAGE($E79:$E88)-1</f>
        <v>-0.0118534896955399</v>
      </c>
      <c r="BB88" s="59" t="n">
        <f aca="false">IF(ISNUMBER($BA88),IF(OR($S88&lt;=-0.03,$BA88&lt;-0.003),0,IF(OR($S88&lt;=-0.02,$BA88&lt;0.01),50,100)),"")</f>
        <v>0</v>
      </c>
      <c r="BC88" s="0" t="str">
        <f aca="false">IF(OR(COUNT($AZ88)=0,COUNT($AZ87)=0),"",IF(OR($AY88/$AZ87-1&lt;=-0.03,$AZ88/$AZ87-1&lt;=-0.045,IF(COUNT($AZ79:$AZ88)=10,AVERAGE($AZ84:$AZ88)/AVERAGE($AZ79:$AZ88)-1&lt;-0.01,FALSE())),0,IF(OR($AZ88/$AZ87-1&lt;=-0.02,IF(COUNT($AZ79:$AZ88)=10,AVERAGE($AZ84:$AZ88)/AVERAGE($AZ79:$AZ88)-1&lt;0.005,FALSE())),50,100)))</f>
        <v/>
      </c>
    </row>
    <row r="89" customFormat="false" ht="15" hidden="false" customHeight="true" outlineLevel="0" collapsed="false">
      <c r="A89" s="47" t="n">
        <v>85</v>
      </c>
      <c r="B89" s="48" t="n">
        <v>42678</v>
      </c>
      <c r="C89" s="47" t="n">
        <v>2016</v>
      </c>
      <c r="D89" s="49" t="s">
        <v>234</v>
      </c>
      <c r="E89" s="50" t="n">
        <v>4660.46</v>
      </c>
      <c r="F89" s="51" t="n">
        <v>0.027453</v>
      </c>
      <c r="G89" s="51" t="n">
        <v>-0.050817</v>
      </c>
      <c r="H89" s="52" t="n">
        <v>0.7551</v>
      </c>
      <c r="I89" s="53" t="n">
        <v>520</v>
      </c>
      <c r="J89" s="47" t="s">
        <v>235</v>
      </c>
      <c r="K89" s="54" t="n">
        <v>22.51</v>
      </c>
      <c r="L89" s="55" t="n">
        <f aca="false">IF(COUNT(F89)=0,50,IF(F89&gt;=0,100,IF(F89&gt;=-0.02,50,0)))</f>
        <v>100</v>
      </c>
      <c r="M89" s="55" t="n">
        <f aca="false">IF(COUNT(G89)=0,50,IF(G89&gt;-0.06,100,IF(G89&gt;-0.15,50,0)))</f>
        <v>100</v>
      </c>
      <c r="N89" s="55" t="n">
        <f aca="false">IF(COUNT(H89)=0,50,IF(H89&gt;=0.6,100,IF(H89&gt;=0.4,50,0)))</f>
        <v>100</v>
      </c>
      <c r="O89" s="55" t="n">
        <f aca="false">IF(COUNT(I89)=0,50,IF(J89="proxy_vix",50,IF(I89&lt;350,100,IF(I89&lt;=450,50,0))))</f>
        <v>0</v>
      </c>
      <c r="P89" s="55" t="n">
        <f aca="false">IF(COUNT(K89)=0,50,IF(K89&lt;20,100,IF(K89&lt;=25,50,0)))</f>
        <v>50</v>
      </c>
      <c r="Q89" s="54"/>
      <c r="R89" s="47"/>
      <c r="S89" s="51" t="n">
        <f aca="false">$E89/$E88-1</f>
        <v>-0.00398367207368944</v>
      </c>
      <c r="T89" s="56" t="n">
        <f aca="false">$K89/$K88-1</f>
        <v>0.0194746376811596</v>
      </c>
      <c r="V89" s="57"/>
      <c r="W89" s="57"/>
      <c r="Y89" s="1" t="str">
        <f aca="false">IF(AX89&gt;=70,"EASY",IF(AX89&gt;40,"UNCERTAIN","HARD"))</f>
        <v>UNCERTAIN</v>
      </c>
      <c r="AA89" s="58" t="str">
        <f aca="false">IF($A89&lt;200,"",AVERAGE($E40:$E89)/AVERAGE($E5:$E89)-1)</f>
        <v/>
      </c>
      <c r="AB89" s="59" t="n">
        <f aca="false">LOOKUP($B89,07_L1政策步階!$A$4:$A$14,07_L1政策步階!$C$4:$C$14)</f>
        <v>0</v>
      </c>
      <c r="AC89" s="57"/>
      <c r="AD89" s="57"/>
      <c r="AE89" s="57"/>
      <c r="AF89" s="57"/>
      <c r="AG89" s="57"/>
      <c r="AH89" s="57"/>
      <c r="AI89" s="57"/>
      <c r="AJ89" s="57"/>
      <c r="AK89" s="57"/>
      <c r="AL89" s="0" t="str">
        <f aca="false">IF(ISNUMBER($AA89),IF($AA89&gt;=0.005,100,IF($AA89&gt;=-0.015,50,0)),"")</f>
        <v/>
      </c>
      <c r="AM89" s="59" t="n">
        <f aca="false">IF(ISNUMBER($AB89),IF($AB89=1,100,IF($AB89=0,50,0)),"")</f>
        <v>50</v>
      </c>
      <c r="AN89" s="0" t="str">
        <f aca="false">IF(ISNUMBER($AC89),IF($AC89&gt;=0.001,100,IF($AC89&gt;=-0.003,50,0)),"")</f>
        <v/>
      </c>
      <c r="AO89" s="0" t="str">
        <f aca="false">IF(ISNUMBER($AD89),IF($AD89&gt;=0.04,100,IF($AD89&gt;=0,50,0)),"")</f>
        <v/>
      </c>
      <c r="AP89" s="0" t="str">
        <f aca="false">IF(ISNUMBER($AE89),IF($AE89&gt;=25,100,IF($AE89&gt;=-75,50,0)),"")</f>
        <v/>
      </c>
      <c r="AQ89" s="0" t="str">
        <f aca="false">IF(ISNUMBER($AF89),IF($AF89&gt;0,100,IF($AF89&gt;=-50,50,0)),"")</f>
        <v/>
      </c>
      <c r="AR89" s="0" t="str">
        <f aca="false">IF(ISNUMBER($AG89),IF($AG89=1,100,IF($AG89=0,50,0)),"")</f>
        <v/>
      </c>
      <c r="AS89" s="0" t="str">
        <f aca="false">IF(ISNUMBER($AH89),IF($AH89&lt;0,100,IF($AH89&lt;=20,50,0)),"")</f>
        <v/>
      </c>
      <c r="AT89" s="0" t="str">
        <f aca="false">IF(ISNUMBER($AI89),IF($AI89&lt;0.95,100,IF($AI89&lt;=1,50,0)),"")</f>
        <v/>
      </c>
      <c r="AU89" s="0" t="str">
        <f aca="false">IF(ISNUMBER($AJ89),IF($AJ89&lt;30,0,IF($AJ89&lt;40,50,IF($AJ89&lt;=90,100,50))),"")</f>
        <v/>
      </c>
      <c r="AV89" s="0" t="str">
        <f aca="false">IF(ISNUMBER($AK89),IF($AK89&gt;-0.2,100,IF($AK89&gt;=-0.4,50,0)),"")</f>
        <v/>
      </c>
      <c r="AW89" s="59" t="n">
        <f aca="false">01_指標庫!$H$4*ISNUMBER($F89)+01_指標庫!$H$5*ISNUMBER($AA89)+01_指標庫!$H$6*ISNUMBER($G89)+01_指標庫!$H$7*ISNUMBER($H89)+01_指標庫!$H$8*ISNUMBER($AF89)+01_指標庫!$H$9*ISNUMBER($AG89)+01_指標庫!$H$10*ISNUMBER($AB89)+01_指標庫!$H$11*ISNUMBER($AC89)+01_指標庫!$H$12*ISNUMBER($AD89)+01_指標庫!$H$13*ISNUMBER($AE89)+01_指標庫!$H$14*ISNUMBER($I89)+01_指標庫!$H$15*ISNUMBER($AH89)+01_指標庫!$H$16*ISNUMBER($K89)+01_指標庫!$H$17*ISNUMBER($AI89)+01_指標庫!$H$18*ISNUMBER($AJ89)+01_指標庫!$H$19*ISNUMBER($AK89)+01_指標庫!$H$20*ISNUMBER($BB89)+01_指標庫!$H$21*ISNUMBER($BC89)</f>
        <v>49</v>
      </c>
      <c r="AX89" s="59" t="n">
        <f aca="false">IF(AW89=0,50,ROUND((01_指標庫!$H$4*IF(ISNUMBER($F89),L89,0)+01_指標庫!$H$5*IF(ISNUMBER($AA89),AL89,0)+01_指標庫!$H$6*IF(ISNUMBER($G89),M89,0)+01_指標庫!$H$7*IF(ISNUMBER($H89),N89,0)+01_指標庫!$H$8*IF(ISNUMBER($AF89),AQ89,0)+01_指標庫!$H$9*IF(ISNUMBER($AG89),AR89,0)+01_指標庫!$H$10*IF(ISNUMBER($AB89),AM89,0)+01_指標庫!$H$11*IF(ISNUMBER($AC89),AN89,0)+01_指標庫!$H$12*IF(ISNUMBER($AD89),AO89,0)+01_指標庫!$H$13*IF(ISNUMBER($AE89),AP89,0)+01_指標庫!$H$14*IF(ISNUMBER($I89),O89,0)+01_指標庫!$H$15*IF(ISNUMBER($AH89),AS89,0)+01_指標庫!$H$16*IF(ISNUMBER($K89),P89,0)+01_指標庫!$H$17*IF(ISNUMBER($AI89),AT89,0)+01_指標庫!$H$18*IF(ISNUMBER($AJ89),AU89,0)+01_指標庫!$H$19*IF(ISNUMBER($AK89),AV89,0)+01_指標庫!$H$20*IF(ISNUMBER($BB89),BB89,0)+01_指標庫!$H$21*IF(ISNUMBER($BC89),BC89,0))/AW89,1))</f>
        <v>60.2</v>
      </c>
      <c r="AY89" s="60"/>
      <c r="AZ89" s="60"/>
      <c r="BA89" s="58" t="n">
        <f aca="false">AVERAGE($E85:$E89)/AVERAGE($E80:$E89)-1</f>
        <v>-0.0139630315613286</v>
      </c>
      <c r="BB89" s="59" t="n">
        <f aca="false">IF(ISNUMBER($BA89),IF(OR($S89&lt;=-0.03,$BA89&lt;-0.003),0,IF(OR($S89&lt;=-0.02,$BA89&lt;0.01),50,100)),"")</f>
        <v>0</v>
      </c>
      <c r="BC89" s="0" t="str">
        <f aca="false">IF(OR(COUNT($AZ89)=0,COUNT($AZ88)=0),"",IF(OR($AY89/$AZ88-1&lt;=-0.03,$AZ89/$AZ88-1&lt;=-0.045,IF(COUNT($AZ80:$AZ89)=10,AVERAGE($AZ85:$AZ89)/AVERAGE($AZ80:$AZ89)-1&lt;-0.01,FALSE())),0,IF(OR($AZ89/$AZ88-1&lt;=-0.02,IF(COUNT($AZ80:$AZ89)=10,AVERAGE($AZ85:$AZ89)/AVERAGE($AZ80:$AZ89)-1&lt;0.005,FALSE())),50,100)))</f>
        <v/>
      </c>
    </row>
    <row r="90" customFormat="false" ht="15" hidden="false" customHeight="true" outlineLevel="0" collapsed="false">
      <c r="A90" s="47" t="n">
        <v>86</v>
      </c>
      <c r="B90" s="48" t="n">
        <v>42681</v>
      </c>
      <c r="C90" s="47" t="n">
        <v>2016</v>
      </c>
      <c r="D90" s="49" t="s">
        <v>236</v>
      </c>
      <c r="E90" s="50" t="n">
        <v>4773.73</v>
      </c>
      <c r="F90" s="51" t="n">
        <v>0.051755</v>
      </c>
      <c r="G90" s="51" t="n">
        <v>-0.027748</v>
      </c>
      <c r="H90" s="52" t="n">
        <v>0.7755</v>
      </c>
      <c r="I90" s="53" t="n">
        <v>501</v>
      </c>
      <c r="J90" s="47" t="s">
        <v>235</v>
      </c>
      <c r="K90" s="54" t="n">
        <v>18.71</v>
      </c>
      <c r="L90" s="55" t="n">
        <f aca="false">IF(COUNT(F90)=0,50,IF(F90&gt;=0,100,IF(F90&gt;=-0.02,50,0)))</f>
        <v>100</v>
      </c>
      <c r="M90" s="55" t="n">
        <f aca="false">IF(COUNT(G90)=0,50,IF(G90&gt;-0.06,100,IF(G90&gt;-0.15,50,0)))</f>
        <v>100</v>
      </c>
      <c r="N90" s="55" t="n">
        <f aca="false">IF(COUNT(H90)=0,50,IF(H90&gt;=0.6,100,IF(H90&gt;=0.4,50,0)))</f>
        <v>100</v>
      </c>
      <c r="O90" s="55" t="n">
        <f aca="false">IF(COUNT(I90)=0,50,IF(J90="proxy_vix",50,IF(I90&lt;350,100,IF(I90&lt;=450,50,0))))</f>
        <v>0</v>
      </c>
      <c r="P90" s="55" t="n">
        <f aca="false">IF(COUNT(K90)=0,50,IF(K90&lt;20,100,IF(K90&lt;=25,50,0)))</f>
        <v>100</v>
      </c>
      <c r="Q90" s="54"/>
      <c r="R90" s="47"/>
      <c r="S90" s="51" t="n">
        <f aca="false">$E90/$E89-1</f>
        <v>0.0243044677993158</v>
      </c>
      <c r="T90" s="56" t="n">
        <f aca="false">$K90/$K89-1</f>
        <v>-0.168813860506442</v>
      </c>
      <c r="V90" s="57"/>
      <c r="W90" s="57"/>
      <c r="Y90" s="1" t="str">
        <f aca="false">IF(AX90&gt;=70,"EASY",IF(AX90&gt;40,"UNCERTAIN","HARD"))</f>
        <v>UNCERTAIN</v>
      </c>
      <c r="AA90" s="58" t="str">
        <f aca="false">IF($A90&lt;200,"",AVERAGE($E41:$E90)/AVERAGE($E5:$E90)-1)</f>
        <v/>
      </c>
      <c r="AB90" s="59" t="n">
        <f aca="false">LOOKUP($B90,07_L1政策步階!$A$4:$A$14,07_L1政策步階!$C$4:$C$14)</f>
        <v>0</v>
      </c>
      <c r="AC90" s="57"/>
      <c r="AD90" s="57"/>
      <c r="AE90" s="57"/>
      <c r="AF90" s="57"/>
      <c r="AG90" s="57"/>
      <c r="AH90" s="57"/>
      <c r="AI90" s="57"/>
      <c r="AJ90" s="57"/>
      <c r="AK90" s="57"/>
      <c r="AL90" s="0" t="str">
        <f aca="false">IF(ISNUMBER($AA90),IF($AA90&gt;=0.005,100,IF($AA90&gt;=-0.015,50,0)),"")</f>
        <v/>
      </c>
      <c r="AM90" s="59" t="n">
        <f aca="false">IF(ISNUMBER($AB90),IF($AB90=1,100,IF($AB90=0,50,0)),"")</f>
        <v>50</v>
      </c>
      <c r="AN90" s="0" t="str">
        <f aca="false">IF(ISNUMBER($AC90),IF($AC90&gt;=0.001,100,IF($AC90&gt;=-0.003,50,0)),"")</f>
        <v/>
      </c>
      <c r="AO90" s="0" t="str">
        <f aca="false">IF(ISNUMBER($AD90),IF($AD90&gt;=0.04,100,IF($AD90&gt;=0,50,0)),"")</f>
        <v/>
      </c>
      <c r="AP90" s="0" t="str">
        <f aca="false">IF(ISNUMBER($AE90),IF($AE90&gt;=25,100,IF($AE90&gt;=-75,50,0)),"")</f>
        <v/>
      </c>
      <c r="AQ90" s="0" t="str">
        <f aca="false">IF(ISNUMBER($AF90),IF($AF90&gt;0,100,IF($AF90&gt;=-50,50,0)),"")</f>
        <v/>
      </c>
      <c r="AR90" s="0" t="str">
        <f aca="false">IF(ISNUMBER($AG90),IF($AG90=1,100,IF($AG90=0,50,0)),"")</f>
        <v/>
      </c>
      <c r="AS90" s="0" t="str">
        <f aca="false">IF(ISNUMBER($AH90),IF($AH90&lt;0,100,IF($AH90&lt;=20,50,0)),"")</f>
        <v/>
      </c>
      <c r="AT90" s="0" t="str">
        <f aca="false">IF(ISNUMBER($AI90),IF($AI90&lt;0.95,100,IF($AI90&lt;=1,50,0)),"")</f>
        <v/>
      </c>
      <c r="AU90" s="0" t="str">
        <f aca="false">IF(ISNUMBER($AJ90),IF($AJ90&lt;30,0,IF($AJ90&lt;40,50,IF($AJ90&lt;=90,100,50))),"")</f>
        <v/>
      </c>
      <c r="AV90" s="0" t="str">
        <f aca="false">IF(ISNUMBER($AK90),IF($AK90&gt;-0.2,100,IF($AK90&gt;=-0.4,50,0)),"")</f>
        <v/>
      </c>
      <c r="AW90" s="59" t="n">
        <f aca="false">01_指標庫!$H$4*ISNUMBER($F90)+01_指標庫!$H$5*ISNUMBER($AA90)+01_指標庫!$H$6*ISNUMBER($G90)+01_指標庫!$H$7*ISNUMBER($H90)+01_指標庫!$H$8*ISNUMBER($AF90)+01_指標庫!$H$9*ISNUMBER($AG90)+01_指標庫!$H$10*ISNUMBER($AB90)+01_指標庫!$H$11*ISNUMBER($AC90)+01_指標庫!$H$12*ISNUMBER($AD90)+01_指標庫!$H$13*ISNUMBER($AE90)+01_指標庫!$H$14*ISNUMBER($I90)+01_指標庫!$H$15*ISNUMBER($AH90)+01_指標庫!$H$16*ISNUMBER($K90)+01_指標庫!$H$17*ISNUMBER($AI90)+01_指標庫!$H$18*ISNUMBER($AJ90)+01_指標庫!$H$19*ISNUMBER($AK90)+01_指標庫!$H$20*ISNUMBER($BB90)+01_指標庫!$H$21*ISNUMBER($BC90)</f>
        <v>49</v>
      </c>
      <c r="AX90" s="59" t="n">
        <f aca="false">IF(AW90=0,50,ROUND((01_指標庫!$H$4*IF(ISNUMBER($F90),L90,0)+01_指標庫!$H$5*IF(ISNUMBER($AA90),AL90,0)+01_指標庫!$H$6*IF(ISNUMBER($G90),M90,0)+01_指標庫!$H$7*IF(ISNUMBER($H90),N90,0)+01_指標庫!$H$8*IF(ISNUMBER($AF90),AQ90,0)+01_指標庫!$H$9*IF(ISNUMBER($AG90),AR90,0)+01_指標庫!$H$10*IF(ISNUMBER($AB90),AM90,0)+01_指標庫!$H$11*IF(ISNUMBER($AC90),AN90,0)+01_指標庫!$H$12*IF(ISNUMBER($AD90),AO90,0)+01_指標庫!$H$13*IF(ISNUMBER($AE90),AP90,0)+01_指標庫!$H$14*IF(ISNUMBER($I90),O90,0)+01_指標庫!$H$15*IF(ISNUMBER($AH90),AS90,0)+01_指標庫!$H$16*IF(ISNUMBER($K90),P90,0)+01_指標庫!$H$17*IF(ISNUMBER($AI90),AT90,0)+01_指標庫!$H$18*IF(ISNUMBER($AJ90),AU90,0)+01_指標庫!$H$19*IF(ISNUMBER($AK90),AV90,0)+01_指標庫!$H$20*IF(ISNUMBER($BB90),BB90,0)+01_指標庫!$H$21*IF(ISNUMBER($BC90),BC90,0))/AW90,1))</f>
        <v>66.3</v>
      </c>
      <c r="AY90" s="60"/>
      <c r="AZ90" s="60"/>
      <c r="BA90" s="58" t="n">
        <f aca="false">AVERAGE($E86:$E90)/AVERAGE($E81:$E90)-1</f>
        <v>-0.0123050075424941</v>
      </c>
      <c r="BB90" s="59" t="n">
        <f aca="false">IF(ISNUMBER($BA90),IF(OR($S90&lt;=-0.03,$BA90&lt;-0.003),0,IF(OR($S90&lt;=-0.02,$BA90&lt;0.01),50,100)),"")</f>
        <v>0</v>
      </c>
      <c r="BC90" s="0" t="str">
        <f aca="false">IF(OR(COUNT($AZ90)=0,COUNT($AZ89)=0),"",IF(OR($AY90/$AZ89-1&lt;=-0.03,$AZ90/$AZ89-1&lt;=-0.045,IF(COUNT($AZ81:$AZ90)=10,AVERAGE($AZ86:$AZ90)/AVERAGE($AZ81:$AZ90)-1&lt;-0.01,FALSE())),0,IF(OR($AZ90/$AZ89-1&lt;=-0.02,IF(COUNT($AZ81:$AZ90)=10,AVERAGE($AZ86:$AZ90)/AVERAGE($AZ81:$AZ90)-1&lt;0.005,FALSE())),50,100)))</f>
        <v/>
      </c>
    </row>
    <row r="91" customFormat="false" ht="15" hidden="false" customHeight="true" outlineLevel="0" collapsed="false">
      <c r="A91" s="47" t="n">
        <v>87</v>
      </c>
      <c r="B91" s="48" t="n">
        <v>42682</v>
      </c>
      <c r="C91" s="47" t="n">
        <v>2016</v>
      </c>
      <c r="D91" s="49" t="s">
        <v>237</v>
      </c>
      <c r="E91" s="50" t="n">
        <v>4804.92</v>
      </c>
      <c r="F91" s="51" t="n">
        <v>0.057962</v>
      </c>
      <c r="G91" s="51" t="n">
        <v>-0.021395</v>
      </c>
      <c r="H91" s="52" t="n">
        <v>0.7959</v>
      </c>
      <c r="I91" s="53" t="n">
        <v>498</v>
      </c>
      <c r="J91" s="47" t="s">
        <v>235</v>
      </c>
      <c r="K91" s="54" t="n">
        <v>18.74</v>
      </c>
      <c r="L91" s="55" t="n">
        <f aca="false">IF(COUNT(F91)=0,50,IF(F91&gt;=0,100,IF(F91&gt;=-0.02,50,0)))</f>
        <v>100</v>
      </c>
      <c r="M91" s="55" t="n">
        <f aca="false">IF(COUNT(G91)=0,50,IF(G91&gt;-0.06,100,IF(G91&gt;-0.15,50,0)))</f>
        <v>100</v>
      </c>
      <c r="N91" s="55" t="n">
        <f aca="false">IF(COUNT(H91)=0,50,IF(H91&gt;=0.6,100,IF(H91&gt;=0.4,50,0)))</f>
        <v>100</v>
      </c>
      <c r="O91" s="55" t="n">
        <f aca="false">IF(COUNT(I91)=0,50,IF(J91="proxy_vix",50,IF(I91&lt;350,100,IF(I91&lt;=450,50,0))))</f>
        <v>0</v>
      </c>
      <c r="P91" s="55" t="n">
        <f aca="false">IF(COUNT(K91)=0,50,IF(K91&lt;20,100,IF(K91&lt;=25,50,0)))</f>
        <v>100</v>
      </c>
      <c r="Q91" s="54"/>
      <c r="R91" s="47"/>
      <c r="S91" s="51" t="n">
        <f aca="false">$E91/$E90-1</f>
        <v>0.00653367492505863</v>
      </c>
      <c r="T91" s="56" t="n">
        <f aca="false">$K91/$K90-1</f>
        <v>0.00160342063067875</v>
      </c>
      <c r="V91" s="57"/>
      <c r="W91" s="57"/>
      <c r="Y91" s="1" t="str">
        <f aca="false">IF(AX91&gt;=70,"EASY",IF(AX91&gt;40,"UNCERTAIN","HARD"))</f>
        <v>UNCERTAIN</v>
      </c>
      <c r="AA91" s="58" t="str">
        <f aca="false">IF($A91&lt;200,"",AVERAGE($E42:$E91)/AVERAGE($E5:$E91)-1)</f>
        <v/>
      </c>
      <c r="AB91" s="59" t="n">
        <f aca="false">LOOKUP($B91,07_L1政策步階!$A$4:$A$14,07_L1政策步階!$C$4:$C$14)</f>
        <v>0</v>
      </c>
      <c r="AC91" s="57"/>
      <c r="AD91" s="57"/>
      <c r="AE91" s="57"/>
      <c r="AF91" s="57"/>
      <c r="AG91" s="57"/>
      <c r="AH91" s="57"/>
      <c r="AI91" s="57"/>
      <c r="AJ91" s="57"/>
      <c r="AK91" s="57"/>
      <c r="AL91" s="0" t="str">
        <f aca="false">IF(ISNUMBER($AA91),IF($AA91&gt;=0.005,100,IF($AA91&gt;=-0.015,50,0)),"")</f>
        <v/>
      </c>
      <c r="AM91" s="59" t="n">
        <f aca="false">IF(ISNUMBER($AB91),IF($AB91=1,100,IF($AB91=0,50,0)),"")</f>
        <v>50</v>
      </c>
      <c r="AN91" s="0" t="str">
        <f aca="false">IF(ISNUMBER($AC91),IF($AC91&gt;=0.001,100,IF($AC91&gt;=-0.003,50,0)),"")</f>
        <v/>
      </c>
      <c r="AO91" s="0" t="str">
        <f aca="false">IF(ISNUMBER($AD91),IF($AD91&gt;=0.04,100,IF($AD91&gt;=0,50,0)),"")</f>
        <v/>
      </c>
      <c r="AP91" s="0" t="str">
        <f aca="false">IF(ISNUMBER($AE91),IF($AE91&gt;=25,100,IF($AE91&gt;=-75,50,0)),"")</f>
        <v/>
      </c>
      <c r="AQ91" s="0" t="str">
        <f aca="false">IF(ISNUMBER($AF91),IF($AF91&gt;0,100,IF($AF91&gt;=-50,50,0)),"")</f>
        <v/>
      </c>
      <c r="AR91" s="0" t="str">
        <f aca="false">IF(ISNUMBER($AG91),IF($AG91=1,100,IF($AG91=0,50,0)),"")</f>
        <v/>
      </c>
      <c r="AS91" s="0" t="str">
        <f aca="false">IF(ISNUMBER($AH91),IF($AH91&lt;0,100,IF($AH91&lt;=20,50,0)),"")</f>
        <v/>
      </c>
      <c r="AT91" s="0" t="str">
        <f aca="false">IF(ISNUMBER($AI91),IF($AI91&lt;0.95,100,IF($AI91&lt;=1,50,0)),"")</f>
        <v/>
      </c>
      <c r="AU91" s="0" t="str">
        <f aca="false">IF(ISNUMBER($AJ91),IF($AJ91&lt;30,0,IF($AJ91&lt;40,50,IF($AJ91&lt;=90,100,50))),"")</f>
        <v/>
      </c>
      <c r="AV91" s="0" t="str">
        <f aca="false">IF(ISNUMBER($AK91),IF($AK91&gt;-0.2,100,IF($AK91&gt;=-0.4,50,0)),"")</f>
        <v/>
      </c>
      <c r="AW91" s="59" t="n">
        <f aca="false">01_指標庫!$H$4*ISNUMBER($F91)+01_指標庫!$H$5*ISNUMBER($AA91)+01_指標庫!$H$6*ISNUMBER($G91)+01_指標庫!$H$7*ISNUMBER($H91)+01_指標庫!$H$8*ISNUMBER($AF91)+01_指標庫!$H$9*ISNUMBER($AG91)+01_指標庫!$H$10*ISNUMBER($AB91)+01_指標庫!$H$11*ISNUMBER($AC91)+01_指標庫!$H$12*ISNUMBER($AD91)+01_指標庫!$H$13*ISNUMBER($AE91)+01_指標庫!$H$14*ISNUMBER($I91)+01_指標庫!$H$15*ISNUMBER($AH91)+01_指標庫!$H$16*ISNUMBER($K91)+01_指標庫!$H$17*ISNUMBER($AI91)+01_指標庫!$H$18*ISNUMBER($AJ91)+01_指標庫!$H$19*ISNUMBER($AK91)+01_指標庫!$H$20*ISNUMBER($BB91)+01_指標庫!$H$21*ISNUMBER($BC91)</f>
        <v>49</v>
      </c>
      <c r="AX91" s="59" t="n">
        <f aca="false">IF(AW91=0,50,ROUND((01_指標庫!$H$4*IF(ISNUMBER($F91),L91,0)+01_指標庫!$H$5*IF(ISNUMBER($AA91),AL91,0)+01_指標庫!$H$6*IF(ISNUMBER($G91),M91,0)+01_指標庫!$H$7*IF(ISNUMBER($H91),N91,0)+01_指標庫!$H$8*IF(ISNUMBER($AF91),AQ91,0)+01_指標庫!$H$9*IF(ISNUMBER($AG91),AR91,0)+01_指標庫!$H$10*IF(ISNUMBER($AB91),AM91,0)+01_指標庫!$H$11*IF(ISNUMBER($AC91),AN91,0)+01_指標庫!$H$12*IF(ISNUMBER($AD91),AO91,0)+01_指標庫!$H$13*IF(ISNUMBER($AE91),AP91,0)+01_指標庫!$H$14*IF(ISNUMBER($I91),O91,0)+01_指標庫!$H$15*IF(ISNUMBER($AH91),AS91,0)+01_指標庫!$H$16*IF(ISNUMBER($K91),P91,0)+01_指標庫!$H$17*IF(ISNUMBER($AI91),AT91,0)+01_指標庫!$H$18*IF(ISNUMBER($AJ91),AU91,0)+01_指標庫!$H$19*IF(ISNUMBER($AK91),AV91,0)+01_指標庫!$H$20*IF(ISNUMBER($BB91),BB91,0)+01_指標庫!$H$21*IF(ISNUMBER($BC91),BC91,0))/AW91,1))</f>
        <v>66.3</v>
      </c>
      <c r="AY91" s="60"/>
      <c r="AZ91" s="60"/>
      <c r="BA91" s="58" t="n">
        <f aca="false">AVERAGE($E87:$E91)/AVERAGE($E82:$E91)-1</f>
        <v>-0.00892196237904464</v>
      </c>
      <c r="BB91" s="59" t="n">
        <f aca="false">IF(ISNUMBER($BA91),IF(OR($S91&lt;=-0.03,$BA91&lt;-0.003),0,IF(OR($S91&lt;=-0.02,$BA91&lt;0.01),50,100)),"")</f>
        <v>0</v>
      </c>
      <c r="BC91" s="0" t="str">
        <f aca="false">IF(OR(COUNT($AZ91)=0,COUNT($AZ90)=0),"",IF(OR($AY91/$AZ90-1&lt;=-0.03,$AZ91/$AZ90-1&lt;=-0.045,IF(COUNT($AZ82:$AZ91)=10,AVERAGE($AZ87:$AZ91)/AVERAGE($AZ82:$AZ91)-1&lt;-0.01,FALSE())),0,IF(OR($AZ91/$AZ90-1&lt;=-0.02,IF(COUNT($AZ82:$AZ91)=10,AVERAGE($AZ87:$AZ91)/AVERAGE($AZ82:$AZ91)-1&lt;0.005,FALSE())),50,100)))</f>
        <v/>
      </c>
    </row>
    <row r="92" customFormat="false" ht="15" hidden="false" customHeight="true" outlineLevel="0" collapsed="false">
      <c r="A92" s="47" t="n">
        <v>88</v>
      </c>
      <c r="B92" s="48" t="n">
        <v>42683</v>
      </c>
      <c r="C92" s="47" t="n">
        <v>2016</v>
      </c>
      <c r="D92" s="49" t="s">
        <v>238</v>
      </c>
      <c r="E92" s="50" t="n">
        <v>4825.18</v>
      </c>
      <c r="F92" s="51" t="n">
        <v>0.061609</v>
      </c>
      <c r="G92" s="51" t="n">
        <v>-0.017269</v>
      </c>
      <c r="H92" s="52" t="n">
        <v>0.8776</v>
      </c>
      <c r="I92" s="53" t="n">
        <v>494</v>
      </c>
      <c r="J92" s="47" t="s">
        <v>235</v>
      </c>
      <c r="K92" s="54" t="n">
        <v>14.38</v>
      </c>
      <c r="L92" s="55" t="n">
        <f aca="false">IF(COUNT(F92)=0,50,IF(F92&gt;=0,100,IF(F92&gt;=-0.02,50,0)))</f>
        <v>100</v>
      </c>
      <c r="M92" s="55" t="n">
        <f aca="false">IF(COUNT(G92)=0,50,IF(G92&gt;-0.06,100,IF(G92&gt;-0.15,50,0)))</f>
        <v>100</v>
      </c>
      <c r="N92" s="55" t="n">
        <f aca="false">IF(COUNT(H92)=0,50,IF(H92&gt;=0.6,100,IF(H92&gt;=0.4,50,0)))</f>
        <v>100</v>
      </c>
      <c r="O92" s="55" t="n">
        <f aca="false">IF(COUNT(I92)=0,50,IF(J92="proxy_vix",50,IF(I92&lt;350,100,IF(I92&lt;=450,50,0))))</f>
        <v>0</v>
      </c>
      <c r="P92" s="55" t="n">
        <f aca="false">IF(COUNT(K92)=0,50,IF(K92&lt;20,100,IF(K92&lt;=25,50,0)))</f>
        <v>100</v>
      </c>
      <c r="Q92" s="54"/>
      <c r="R92" s="47"/>
      <c r="S92" s="51" t="n">
        <f aca="false">$E92/$E91-1</f>
        <v>0.00421651140913903</v>
      </c>
      <c r="T92" s="56" t="n">
        <f aca="false">$K92/$K91-1</f>
        <v>-0.232657417289221</v>
      </c>
      <c r="V92" s="57"/>
      <c r="W92" s="57"/>
      <c r="Y92" s="1" t="str">
        <f aca="false">IF(AX92&gt;=70,"EASY",IF(AX92&gt;40,"UNCERTAIN","HARD"))</f>
        <v>UNCERTAIN</v>
      </c>
      <c r="AA92" s="58" t="str">
        <f aca="false">IF($A92&lt;200,"",AVERAGE($E43:$E92)/AVERAGE($E5:$E92)-1)</f>
        <v/>
      </c>
      <c r="AB92" s="59" t="n">
        <f aca="false">LOOKUP($B92,07_L1政策步階!$A$4:$A$14,07_L1政策步階!$C$4:$C$14)</f>
        <v>0</v>
      </c>
      <c r="AC92" s="57"/>
      <c r="AD92" s="57"/>
      <c r="AE92" s="57"/>
      <c r="AF92" s="57"/>
      <c r="AG92" s="57"/>
      <c r="AH92" s="57"/>
      <c r="AI92" s="57"/>
      <c r="AJ92" s="57"/>
      <c r="AK92" s="57"/>
      <c r="AL92" s="0" t="str">
        <f aca="false">IF(ISNUMBER($AA92),IF($AA92&gt;=0.005,100,IF($AA92&gt;=-0.015,50,0)),"")</f>
        <v/>
      </c>
      <c r="AM92" s="59" t="n">
        <f aca="false">IF(ISNUMBER($AB92),IF($AB92=1,100,IF($AB92=0,50,0)),"")</f>
        <v>50</v>
      </c>
      <c r="AN92" s="0" t="str">
        <f aca="false">IF(ISNUMBER($AC92),IF($AC92&gt;=0.001,100,IF($AC92&gt;=-0.003,50,0)),"")</f>
        <v/>
      </c>
      <c r="AO92" s="0" t="str">
        <f aca="false">IF(ISNUMBER($AD92),IF($AD92&gt;=0.04,100,IF($AD92&gt;=0,50,0)),"")</f>
        <v/>
      </c>
      <c r="AP92" s="0" t="str">
        <f aca="false">IF(ISNUMBER($AE92),IF($AE92&gt;=25,100,IF($AE92&gt;=-75,50,0)),"")</f>
        <v/>
      </c>
      <c r="AQ92" s="0" t="str">
        <f aca="false">IF(ISNUMBER($AF92),IF($AF92&gt;0,100,IF($AF92&gt;=-50,50,0)),"")</f>
        <v/>
      </c>
      <c r="AR92" s="0" t="str">
        <f aca="false">IF(ISNUMBER($AG92),IF($AG92=1,100,IF($AG92=0,50,0)),"")</f>
        <v/>
      </c>
      <c r="AS92" s="0" t="str">
        <f aca="false">IF(ISNUMBER($AH92),IF($AH92&lt;0,100,IF($AH92&lt;=20,50,0)),"")</f>
        <v/>
      </c>
      <c r="AT92" s="0" t="str">
        <f aca="false">IF(ISNUMBER($AI92),IF($AI92&lt;0.95,100,IF($AI92&lt;=1,50,0)),"")</f>
        <v/>
      </c>
      <c r="AU92" s="0" t="str">
        <f aca="false">IF(ISNUMBER($AJ92),IF($AJ92&lt;30,0,IF($AJ92&lt;40,50,IF($AJ92&lt;=90,100,50))),"")</f>
        <v/>
      </c>
      <c r="AV92" s="0" t="str">
        <f aca="false">IF(ISNUMBER($AK92),IF($AK92&gt;-0.2,100,IF($AK92&gt;=-0.4,50,0)),"")</f>
        <v/>
      </c>
      <c r="AW92" s="59" t="n">
        <f aca="false">01_指標庫!$H$4*ISNUMBER($F92)+01_指標庫!$H$5*ISNUMBER($AA92)+01_指標庫!$H$6*ISNUMBER($G92)+01_指標庫!$H$7*ISNUMBER($H92)+01_指標庫!$H$8*ISNUMBER($AF92)+01_指標庫!$H$9*ISNUMBER($AG92)+01_指標庫!$H$10*ISNUMBER($AB92)+01_指標庫!$H$11*ISNUMBER($AC92)+01_指標庫!$H$12*ISNUMBER($AD92)+01_指標庫!$H$13*ISNUMBER($AE92)+01_指標庫!$H$14*ISNUMBER($I92)+01_指標庫!$H$15*ISNUMBER($AH92)+01_指標庫!$H$16*ISNUMBER($K92)+01_指標庫!$H$17*ISNUMBER($AI92)+01_指標庫!$H$18*ISNUMBER($AJ92)+01_指標庫!$H$19*ISNUMBER($AK92)+01_指標庫!$H$20*ISNUMBER($BB92)+01_指標庫!$H$21*ISNUMBER($BC92)</f>
        <v>49</v>
      </c>
      <c r="AX92" s="59" t="n">
        <f aca="false">IF(AW92=0,50,ROUND((01_指標庫!$H$4*IF(ISNUMBER($F92),L92,0)+01_指標庫!$H$5*IF(ISNUMBER($AA92),AL92,0)+01_指標庫!$H$6*IF(ISNUMBER($G92),M92,0)+01_指標庫!$H$7*IF(ISNUMBER($H92),N92,0)+01_指標庫!$H$8*IF(ISNUMBER($AF92),AQ92,0)+01_指標庫!$H$9*IF(ISNUMBER($AG92),AR92,0)+01_指標庫!$H$10*IF(ISNUMBER($AB92),AM92,0)+01_指標庫!$H$11*IF(ISNUMBER($AC92),AN92,0)+01_指標庫!$H$12*IF(ISNUMBER($AD92),AO92,0)+01_指標庫!$H$13*IF(ISNUMBER($AE92),AP92,0)+01_指標庫!$H$14*IF(ISNUMBER($I92),O92,0)+01_指標庫!$H$15*IF(ISNUMBER($AH92),AS92,0)+01_指標庫!$H$16*IF(ISNUMBER($K92),P92,0)+01_指標庫!$H$17*IF(ISNUMBER($AI92),AT92,0)+01_指標庫!$H$18*IF(ISNUMBER($AJ92),AU92,0)+01_指標庫!$H$19*IF(ISNUMBER($AK92),AV92,0)+01_指標庫!$H$20*IF(ISNUMBER($BB92),BB92,0)+01_指標庫!$H$21*IF(ISNUMBER($BC92),BC92,0))/AW92,1))</f>
        <v>66.3</v>
      </c>
      <c r="AY92" s="60"/>
      <c r="AZ92" s="60"/>
      <c r="BA92" s="58" t="n">
        <f aca="false">AVERAGE($E88:$E92)/AVERAGE($E83:$E92)-1</f>
        <v>-0.00406392124251931</v>
      </c>
      <c r="BB92" s="59" t="n">
        <f aca="false">IF(ISNUMBER($BA92),IF(OR($S92&lt;=-0.03,$BA92&lt;-0.003),0,IF(OR($S92&lt;=-0.02,$BA92&lt;0.01),50,100)),"")</f>
        <v>0</v>
      </c>
      <c r="BC92" s="0" t="str">
        <f aca="false">IF(OR(COUNT($AZ92)=0,COUNT($AZ91)=0),"",IF(OR($AY92/$AZ91-1&lt;=-0.03,$AZ92/$AZ91-1&lt;=-0.045,IF(COUNT($AZ83:$AZ92)=10,AVERAGE($AZ88:$AZ92)/AVERAGE($AZ83:$AZ92)-1&lt;-0.01,FALSE())),0,IF(OR($AZ92/$AZ91-1&lt;=-0.02,IF(COUNT($AZ83:$AZ92)=10,AVERAGE($AZ88:$AZ92)/AVERAGE($AZ83:$AZ92)-1&lt;0.005,FALSE())),50,100)))</f>
        <v/>
      </c>
    </row>
    <row r="93" customFormat="false" ht="15" hidden="false" customHeight="true" outlineLevel="0" collapsed="false">
      <c r="A93" s="47" t="n">
        <v>89</v>
      </c>
      <c r="B93" s="48" t="n">
        <v>42684</v>
      </c>
      <c r="C93" s="47" t="n">
        <v>2016</v>
      </c>
      <c r="D93" s="49" t="s">
        <v>239</v>
      </c>
      <c r="E93" s="50" t="n">
        <v>4747.03</v>
      </c>
      <c r="F93" s="51" t="n">
        <v>0.04377</v>
      </c>
      <c r="G93" s="51" t="n">
        <v>-0.033186</v>
      </c>
      <c r="H93" s="52" t="n">
        <v>0.8367</v>
      </c>
      <c r="I93" s="53" t="n">
        <v>497</v>
      </c>
      <c r="J93" s="47" t="s">
        <v>235</v>
      </c>
      <c r="K93" s="54" t="n">
        <v>14.74</v>
      </c>
      <c r="L93" s="55" t="n">
        <f aca="false">IF(COUNT(F93)=0,50,IF(F93&gt;=0,100,IF(F93&gt;=-0.02,50,0)))</f>
        <v>100</v>
      </c>
      <c r="M93" s="55" t="n">
        <f aca="false">IF(COUNT(G93)=0,50,IF(G93&gt;-0.06,100,IF(G93&gt;-0.15,50,0)))</f>
        <v>100</v>
      </c>
      <c r="N93" s="55" t="n">
        <f aca="false">IF(COUNT(H93)=0,50,IF(H93&gt;=0.6,100,IF(H93&gt;=0.4,50,0)))</f>
        <v>100</v>
      </c>
      <c r="O93" s="55" t="n">
        <f aca="false">IF(COUNT(I93)=0,50,IF(J93="proxy_vix",50,IF(I93&lt;350,100,IF(I93&lt;=450,50,0))))</f>
        <v>0</v>
      </c>
      <c r="P93" s="55" t="n">
        <f aca="false">IF(COUNT(K93)=0,50,IF(K93&lt;20,100,IF(K93&lt;=25,50,0)))</f>
        <v>100</v>
      </c>
      <c r="Q93" s="54"/>
      <c r="R93" s="47"/>
      <c r="S93" s="51" t="n">
        <f aca="false">$E93/$E92-1</f>
        <v>-0.0161962869778952</v>
      </c>
      <c r="T93" s="56" t="n">
        <f aca="false">$K93/$K92-1</f>
        <v>0.0250347705146037</v>
      </c>
      <c r="V93" s="57"/>
      <c r="W93" s="57"/>
      <c r="Y93" s="1" t="str">
        <f aca="false">IF(AX93&gt;=70,"EASY",IF(AX93&gt;40,"UNCERTAIN","HARD"))</f>
        <v>EASY</v>
      </c>
      <c r="AA93" s="58" t="str">
        <f aca="false">IF($A93&lt;200,"",AVERAGE($E44:$E93)/AVERAGE($E5:$E93)-1)</f>
        <v/>
      </c>
      <c r="AB93" s="59" t="n">
        <f aca="false">LOOKUP($B93,07_L1政策步階!$A$4:$A$14,07_L1政策步階!$C$4:$C$14)</f>
        <v>0</v>
      </c>
      <c r="AC93" s="57"/>
      <c r="AD93" s="57"/>
      <c r="AE93" s="57"/>
      <c r="AF93" s="57"/>
      <c r="AG93" s="57"/>
      <c r="AH93" s="57"/>
      <c r="AI93" s="57"/>
      <c r="AJ93" s="57"/>
      <c r="AK93" s="57"/>
      <c r="AL93" s="0" t="str">
        <f aca="false">IF(ISNUMBER($AA93),IF($AA93&gt;=0.005,100,IF($AA93&gt;=-0.015,50,0)),"")</f>
        <v/>
      </c>
      <c r="AM93" s="59" t="n">
        <f aca="false">IF(ISNUMBER($AB93),IF($AB93=1,100,IF($AB93=0,50,0)),"")</f>
        <v>50</v>
      </c>
      <c r="AN93" s="0" t="str">
        <f aca="false">IF(ISNUMBER($AC93),IF($AC93&gt;=0.001,100,IF($AC93&gt;=-0.003,50,0)),"")</f>
        <v/>
      </c>
      <c r="AO93" s="0" t="str">
        <f aca="false">IF(ISNUMBER($AD93),IF($AD93&gt;=0.04,100,IF($AD93&gt;=0,50,0)),"")</f>
        <v/>
      </c>
      <c r="AP93" s="0" t="str">
        <f aca="false">IF(ISNUMBER($AE93),IF($AE93&gt;=25,100,IF($AE93&gt;=-75,50,0)),"")</f>
        <v/>
      </c>
      <c r="AQ93" s="0" t="str">
        <f aca="false">IF(ISNUMBER($AF93),IF($AF93&gt;0,100,IF($AF93&gt;=-50,50,0)),"")</f>
        <v/>
      </c>
      <c r="AR93" s="0" t="str">
        <f aca="false">IF(ISNUMBER($AG93),IF($AG93=1,100,IF($AG93=0,50,0)),"")</f>
        <v/>
      </c>
      <c r="AS93" s="0" t="str">
        <f aca="false">IF(ISNUMBER($AH93),IF($AH93&lt;0,100,IF($AH93&lt;=20,50,0)),"")</f>
        <v/>
      </c>
      <c r="AT93" s="0" t="str">
        <f aca="false">IF(ISNUMBER($AI93),IF($AI93&lt;0.95,100,IF($AI93&lt;=1,50,0)),"")</f>
        <v/>
      </c>
      <c r="AU93" s="0" t="str">
        <f aca="false">IF(ISNUMBER($AJ93),IF($AJ93&lt;30,0,IF($AJ93&lt;40,50,IF($AJ93&lt;=90,100,50))),"")</f>
        <v/>
      </c>
      <c r="AV93" s="0" t="str">
        <f aca="false">IF(ISNUMBER($AK93),IF($AK93&gt;-0.2,100,IF($AK93&gt;=-0.4,50,0)),"")</f>
        <v/>
      </c>
      <c r="AW93" s="59" t="n">
        <f aca="false">01_指標庫!$H$4*ISNUMBER($F93)+01_指標庫!$H$5*ISNUMBER($AA93)+01_指標庫!$H$6*ISNUMBER($G93)+01_指標庫!$H$7*ISNUMBER($H93)+01_指標庫!$H$8*ISNUMBER($AF93)+01_指標庫!$H$9*ISNUMBER($AG93)+01_指標庫!$H$10*ISNUMBER($AB93)+01_指標庫!$H$11*ISNUMBER($AC93)+01_指標庫!$H$12*ISNUMBER($AD93)+01_指標庫!$H$13*ISNUMBER($AE93)+01_指標庫!$H$14*ISNUMBER($I93)+01_指標庫!$H$15*ISNUMBER($AH93)+01_指標庫!$H$16*ISNUMBER($K93)+01_指標庫!$H$17*ISNUMBER($AI93)+01_指標庫!$H$18*ISNUMBER($AJ93)+01_指標庫!$H$19*ISNUMBER($AK93)+01_指標庫!$H$20*ISNUMBER($BB93)+01_指標庫!$H$21*ISNUMBER($BC93)</f>
        <v>49</v>
      </c>
      <c r="AX93" s="59" t="n">
        <f aca="false">IF(AW93=0,50,ROUND((01_指標庫!$H$4*IF(ISNUMBER($F93),L93,0)+01_指標庫!$H$5*IF(ISNUMBER($AA93),AL93,0)+01_指標庫!$H$6*IF(ISNUMBER($G93),M93,0)+01_指標庫!$H$7*IF(ISNUMBER($H93),N93,0)+01_指標庫!$H$8*IF(ISNUMBER($AF93),AQ93,0)+01_指標庫!$H$9*IF(ISNUMBER($AG93),AR93,0)+01_指標庫!$H$10*IF(ISNUMBER($AB93),AM93,0)+01_指標庫!$H$11*IF(ISNUMBER($AC93),AN93,0)+01_指標庫!$H$12*IF(ISNUMBER($AD93),AO93,0)+01_指標庫!$H$13*IF(ISNUMBER($AE93),AP93,0)+01_指標庫!$H$14*IF(ISNUMBER($I93),O93,0)+01_指標庫!$H$15*IF(ISNUMBER($AH93),AS93,0)+01_指標庫!$H$16*IF(ISNUMBER($K93),P93,0)+01_指標庫!$H$17*IF(ISNUMBER($AI93),AT93,0)+01_指標庫!$H$18*IF(ISNUMBER($AJ93),AU93,0)+01_指標庫!$H$19*IF(ISNUMBER($AK93),AV93,0)+01_指標庫!$H$20*IF(ISNUMBER($BB93),BB93,0)+01_指標庫!$H$21*IF(ISNUMBER($BC93),BC93,0))/AW93,1))</f>
        <v>72.4</v>
      </c>
      <c r="AY93" s="60"/>
      <c r="AZ93" s="60"/>
      <c r="BA93" s="58" t="n">
        <f aca="false">AVERAGE($E89:$E93)/AVERAGE($E84:$E93)-1</f>
        <v>0.000662098168293213</v>
      </c>
      <c r="BB93" s="59" t="n">
        <f aca="false">IF(ISNUMBER($BA93),IF(OR($S93&lt;=-0.03,$BA93&lt;-0.003),0,IF(OR($S93&lt;=-0.02,$BA93&lt;0.01),50,100)),"")</f>
        <v>50</v>
      </c>
      <c r="BC93" s="0" t="str">
        <f aca="false">IF(OR(COUNT($AZ93)=0,COUNT($AZ92)=0),"",IF(OR($AY93/$AZ92-1&lt;=-0.03,$AZ93/$AZ92-1&lt;=-0.045,IF(COUNT($AZ84:$AZ93)=10,AVERAGE($AZ89:$AZ93)/AVERAGE($AZ84:$AZ93)-1&lt;-0.01,FALSE())),0,IF(OR($AZ93/$AZ92-1&lt;=-0.02,IF(COUNT($AZ84:$AZ93)=10,AVERAGE($AZ89:$AZ93)/AVERAGE($AZ84:$AZ93)-1&lt;0.005,FALSE())),50,100)))</f>
        <v/>
      </c>
    </row>
    <row r="94" customFormat="false" ht="15" hidden="false" customHeight="true" outlineLevel="0" collapsed="false">
      <c r="A94" s="47" t="n">
        <v>90</v>
      </c>
      <c r="B94" s="48" t="n">
        <v>42685</v>
      </c>
      <c r="C94" s="47" t="n">
        <v>2016</v>
      </c>
      <c r="D94" s="49" t="s">
        <v>234</v>
      </c>
      <c r="E94" s="50" t="n">
        <v>4751.95</v>
      </c>
      <c r="F94" s="51" t="n">
        <v>0.044309</v>
      </c>
      <c r="G94" s="51" t="n">
        <v>-0.032183</v>
      </c>
      <c r="H94" s="52" t="n">
        <v>0.8367</v>
      </c>
      <c r="I94" s="53" t="n">
        <v>497</v>
      </c>
      <c r="J94" s="47" t="s">
        <v>235</v>
      </c>
      <c r="K94" s="54" t="n">
        <v>14.17</v>
      </c>
      <c r="L94" s="55" t="n">
        <f aca="false">IF(COUNT(F94)=0,50,IF(F94&gt;=0,100,IF(F94&gt;=-0.02,50,0)))</f>
        <v>100</v>
      </c>
      <c r="M94" s="55" t="n">
        <f aca="false">IF(COUNT(G94)=0,50,IF(G94&gt;-0.06,100,IF(G94&gt;-0.15,50,0)))</f>
        <v>100</v>
      </c>
      <c r="N94" s="55" t="n">
        <f aca="false">IF(COUNT(H94)=0,50,IF(H94&gt;=0.6,100,IF(H94&gt;=0.4,50,0)))</f>
        <v>100</v>
      </c>
      <c r="O94" s="55" t="n">
        <f aca="false">IF(COUNT(I94)=0,50,IF(J94="proxy_vix",50,IF(I94&lt;350,100,IF(I94&lt;=450,50,0))))</f>
        <v>0</v>
      </c>
      <c r="P94" s="55" t="n">
        <f aca="false">IF(COUNT(K94)=0,50,IF(K94&lt;20,100,IF(K94&lt;=25,50,0)))</f>
        <v>100</v>
      </c>
      <c r="Q94" s="54"/>
      <c r="R94" s="47"/>
      <c r="S94" s="51" t="n">
        <f aca="false">$E94/$E93-1</f>
        <v>0.00103643751988081</v>
      </c>
      <c r="T94" s="56" t="n">
        <f aca="false">$K94/$K93-1</f>
        <v>-0.0386702849389416</v>
      </c>
      <c r="V94" s="57"/>
      <c r="W94" s="57"/>
      <c r="Y94" s="1" t="str">
        <f aca="false">IF(AX94&gt;=70,"EASY",IF(AX94&gt;40,"UNCERTAIN","HARD"))</f>
        <v>EASY</v>
      </c>
      <c r="AA94" s="58" t="str">
        <f aca="false">IF($A94&lt;200,"",AVERAGE($E45:$E94)/AVERAGE($E5:$E94)-1)</f>
        <v/>
      </c>
      <c r="AB94" s="59" t="n">
        <f aca="false">LOOKUP($B94,07_L1政策步階!$A$4:$A$14,07_L1政策步階!$C$4:$C$14)</f>
        <v>0</v>
      </c>
      <c r="AC94" s="57"/>
      <c r="AD94" s="57"/>
      <c r="AE94" s="57"/>
      <c r="AF94" s="57"/>
      <c r="AG94" s="57"/>
      <c r="AH94" s="57"/>
      <c r="AI94" s="57"/>
      <c r="AJ94" s="57"/>
      <c r="AK94" s="57"/>
      <c r="AL94" s="0" t="str">
        <f aca="false">IF(ISNUMBER($AA94),IF($AA94&gt;=0.005,100,IF($AA94&gt;=-0.015,50,0)),"")</f>
        <v/>
      </c>
      <c r="AM94" s="59" t="n">
        <f aca="false">IF(ISNUMBER($AB94),IF($AB94=1,100,IF($AB94=0,50,0)),"")</f>
        <v>50</v>
      </c>
      <c r="AN94" s="0" t="str">
        <f aca="false">IF(ISNUMBER($AC94),IF($AC94&gt;=0.001,100,IF($AC94&gt;=-0.003,50,0)),"")</f>
        <v/>
      </c>
      <c r="AO94" s="0" t="str">
        <f aca="false">IF(ISNUMBER($AD94),IF($AD94&gt;=0.04,100,IF($AD94&gt;=0,50,0)),"")</f>
        <v/>
      </c>
      <c r="AP94" s="0" t="str">
        <f aca="false">IF(ISNUMBER($AE94),IF($AE94&gt;=25,100,IF($AE94&gt;=-75,50,0)),"")</f>
        <v/>
      </c>
      <c r="AQ94" s="0" t="str">
        <f aca="false">IF(ISNUMBER($AF94),IF($AF94&gt;0,100,IF($AF94&gt;=-50,50,0)),"")</f>
        <v/>
      </c>
      <c r="AR94" s="0" t="str">
        <f aca="false">IF(ISNUMBER($AG94),IF($AG94=1,100,IF($AG94=0,50,0)),"")</f>
        <v/>
      </c>
      <c r="AS94" s="0" t="str">
        <f aca="false">IF(ISNUMBER($AH94),IF($AH94&lt;0,100,IF($AH94&lt;=20,50,0)),"")</f>
        <v/>
      </c>
      <c r="AT94" s="0" t="str">
        <f aca="false">IF(ISNUMBER($AI94),IF($AI94&lt;0.95,100,IF($AI94&lt;=1,50,0)),"")</f>
        <v/>
      </c>
      <c r="AU94" s="0" t="str">
        <f aca="false">IF(ISNUMBER($AJ94),IF($AJ94&lt;30,0,IF($AJ94&lt;40,50,IF($AJ94&lt;=90,100,50))),"")</f>
        <v/>
      </c>
      <c r="AV94" s="0" t="str">
        <f aca="false">IF(ISNUMBER($AK94),IF($AK94&gt;-0.2,100,IF($AK94&gt;=-0.4,50,0)),"")</f>
        <v/>
      </c>
      <c r="AW94" s="59" t="n">
        <f aca="false">01_指標庫!$H$4*ISNUMBER($F94)+01_指標庫!$H$5*ISNUMBER($AA94)+01_指標庫!$H$6*ISNUMBER($G94)+01_指標庫!$H$7*ISNUMBER($H94)+01_指標庫!$H$8*ISNUMBER($AF94)+01_指標庫!$H$9*ISNUMBER($AG94)+01_指標庫!$H$10*ISNUMBER($AB94)+01_指標庫!$H$11*ISNUMBER($AC94)+01_指標庫!$H$12*ISNUMBER($AD94)+01_指標庫!$H$13*ISNUMBER($AE94)+01_指標庫!$H$14*ISNUMBER($I94)+01_指標庫!$H$15*ISNUMBER($AH94)+01_指標庫!$H$16*ISNUMBER($K94)+01_指標庫!$H$17*ISNUMBER($AI94)+01_指標庫!$H$18*ISNUMBER($AJ94)+01_指標庫!$H$19*ISNUMBER($AK94)+01_指標庫!$H$20*ISNUMBER($BB94)+01_指標庫!$H$21*ISNUMBER($BC94)</f>
        <v>49</v>
      </c>
      <c r="AX94" s="59" t="n">
        <f aca="false">IF(AW94=0,50,ROUND((01_指標庫!$H$4*IF(ISNUMBER($F94),L94,0)+01_指標庫!$H$5*IF(ISNUMBER($AA94),AL94,0)+01_指標庫!$H$6*IF(ISNUMBER($G94),M94,0)+01_指標庫!$H$7*IF(ISNUMBER($H94),N94,0)+01_指標庫!$H$8*IF(ISNUMBER($AF94),AQ94,0)+01_指標庫!$H$9*IF(ISNUMBER($AG94),AR94,0)+01_指標庫!$H$10*IF(ISNUMBER($AB94),AM94,0)+01_指標庫!$H$11*IF(ISNUMBER($AC94),AN94,0)+01_指標庫!$H$12*IF(ISNUMBER($AD94),AO94,0)+01_指標庫!$H$13*IF(ISNUMBER($AE94),AP94,0)+01_指標庫!$H$14*IF(ISNUMBER($I94),O94,0)+01_指標庫!$H$15*IF(ISNUMBER($AH94),AS94,0)+01_指標庫!$H$16*IF(ISNUMBER($K94),P94,0)+01_指標庫!$H$17*IF(ISNUMBER($AI94),AT94,0)+01_指標庫!$H$18*IF(ISNUMBER($AJ94),AU94,0)+01_指標庫!$H$19*IF(ISNUMBER($AK94),AV94,0)+01_指標庫!$H$20*IF(ISNUMBER($BB94),BB94,0)+01_指標庫!$H$21*IF(ISNUMBER($BC94),BC94,0))/AW94,1))</f>
        <v>72.4</v>
      </c>
      <c r="AY94" s="60"/>
      <c r="AZ94" s="60"/>
      <c r="BA94" s="58" t="n">
        <f aca="false">AVERAGE($E90:$E94)/AVERAGE($E85:$E94)-1</f>
        <v>0.00564039035296138</v>
      </c>
      <c r="BB94" s="59" t="n">
        <f aca="false">IF(ISNUMBER($BA94),IF(OR($S94&lt;=-0.03,$BA94&lt;-0.003),0,IF(OR($S94&lt;=-0.02,$BA94&lt;0.01),50,100)),"")</f>
        <v>50</v>
      </c>
      <c r="BC94" s="0" t="str">
        <f aca="false">IF(OR(COUNT($AZ94)=0,COUNT($AZ93)=0),"",IF(OR($AY94/$AZ93-1&lt;=-0.03,$AZ94/$AZ93-1&lt;=-0.045,IF(COUNT($AZ85:$AZ94)=10,AVERAGE($AZ90:$AZ94)/AVERAGE($AZ85:$AZ94)-1&lt;-0.01,FALSE())),0,IF(OR($AZ94/$AZ93-1&lt;=-0.02,IF(COUNT($AZ85:$AZ94)=10,AVERAGE($AZ90:$AZ94)/AVERAGE($AZ85:$AZ94)-1&lt;0.005,FALSE())),50,100)))</f>
        <v/>
      </c>
    </row>
    <row r="95" customFormat="false" ht="15" hidden="false" customHeight="true" outlineLevel="0" collapsed="false">
      <c r="A95" s="47" t="n">
        <v>91</v>
      </c>
      <c r="B95" s="48" t="n">
        <v>42688</v>
      </c>
      <c r="C95" s="47" t="n">
        <v>2016</v>
      </c>
      <c r="D95" s="49" t="s">
        <v>236</v>
      </c>
      <c r="E95" s="50" t="n">
        <v>4702.04</v>
      </c>
      <c r="F95" s="51" t="n">
        <v>0.032869</v>
      </c>
      <c r="G95" s="51" t="n">
        <v>-0.042349</v>
      </c>
      <c r="H95" s="52" t="n">
        <v>0.7551</v>
      </c>
      <c r="I95" s="53" t="n">
        <v>511</v>
      </c>
      <c r="J95" s="47" t="s">
        <v>235</v>
      </c>
      <c r="K95" s="54" t="n">
        <v>14.48</v>
      </c>
      <c r="L95" s="55" t="n">
        <f aca="false">IF(COUNT(F95)=0,50,IF(F95&gt;=0,100,IF(F95&gt;=-0.02,50,0)))</f>
        <v>100</v>
      </c>
      <c r="M95" s="55" t="n">
        <f aca="false">IF(COUNT(G95)=0,50,IF(G95&gt;-0.06,100,IF(G95&gt;-0.15,50,0)))</f>
        <v>100</v>
      </c>
      <c r="N95" s="55" t="n">
        <f aca="false">IF(COUNT(H95)=0,50,IF(H95&gt;=0.6,100,IF(H95&gt;=0.4,50,0)))</f>
        <v>100</v>
      </c>
      <c r="O95" s="55" t="n">
        <f aca="false">IF(COUNT(I95)=0,50,IF(J95="proxy_vix",50,IF(I95&lt;350,100,IF(I95&lt;=450,50,0))))</f>
        <v>0</v>
      </c>
      <c r="P95" s="55" t="n">
        <f aca="false">IF(COUNT(K95)=0,50,IF(K95&lt;20,100,IF(K95&lt;=25,50,0)))</f>
        <v>100</v>
      </c>
      <c r="Q95" s="54"/>
      <c r="R95" s="47"/>
      <c r="S95" s="51" t="n">
        <f aca="false">$E95/$E94-1</f>
        <v>-0.0105030566399057</v>
      </c>
      <c r="T95" s="56" t="n">
        <f aca="false">$K95/$K94-1</f>
        <v>0.021877205363444</v>
      </c>
      <c r="V95" s="57"/>
      <c r="W95" s="57"/>
      <c r="Y95" s="1" t="str">
        <f aca="false">IF(AX95&gt;=70,"EASY",IF(AX95&gt;40,"UNCERTAIN","HARD"))</f>
        <v>EASY</v>
      </c>
      <c r="AA95" s="58" t="str">
        <f aca="false">IF($A95&lt;200,"",AVERAGE($E46:$E95)/AVERAGE($E5:$E95)-1)</f>
        <v/>
      </c>
      <c r="AB95" s="59" t="n">
        <f aca="false">LOOKUP($B95,07_L1政策步階!$A$4:$A$14,07_L1政策步階!$C$4:$C$14)</f>
        <v>0</v>
      </c>
      <c r="AC95" s="57"/>
      <c r="AD95" s="57"/>
      <c r="AE95" s="57"/>
      <c r="AF95" s="57"/>
      <c r="AG95" s="57"/>
      <c r="AH95" s="57"/>
      <c r="AI95" s="57"/>
      <c r="AJ95" s="57"/>
      <c r="AK95" s="57"/>
      <c r="AL95" s="0" t="str">
        <f aca="false">IF(ISNUMBER($AA95),IF($AA95&gt;=0.005,100,IF($AA95&gt;=-0.015,50,0)),"")</f>
        <v/>
      </c>
      <c r="AM95" s="59" t="n">
        <f aca="false">IF(ISNUMBER($AB95),IF($AB95=1,100,IF($AB95=0,50,0)),"")</f>
        <v>50</v>
      </c>
      <c r="AN95" s="0" t="str">
        <f aca="false">IF(ISNUMBER($AC95),IF($AC95&gt;=0.001,100,IF($AC95&gt;=-0.003,50,0)),"")</f>
        <v/>
      </c>
      <c r="AO95" s="0" t="str">
        <f aca="false">IF(ISNUMBER($AD95),IF($AD95&gt;=0.04,100,IF($AD95&gt;=0,50,0)),"")</f>
        <v/>
      </c>
      <c r="AP95" s="0" t="str">
        <f aca="false">IF(ISNUMBER($AE95),IF($AE95&gt;=25,100,IF($AE95&gt;=-75,50,0)),"")</f>
        <v/>
      </c>
      <c r="AQ95" s="0" t="str">
        <f aca="false">IF(ISNUMBER($AF95),IF($AF95&gt;0,100,IF($AF95&gt;=-50,50,0)),"")</f>
        <v/>
      </c>
      <c r="AR95" s="0" t="str">
        <f aca="false">IF(ISNUMBER($AG95),IF($AG95=1,100,IF($AG95=0,50,0)),"")</f>
        <v/>
      </c>
      <c r="AS95" s="0" t="str">
        <f aca="false">IF(ISNUMBER($AH95),IF($AH95&lt;0,100,IF($AH95&lt;=20,50,0)),"")</f>
        <v/>
      </c>
      <c r="AT95" s="0" t="str">
        <f aca="false">IF(ISNUMBER($AI95),IF($AI95&lt;0.95,100,IF($AI95&lt;=1,50,0)),"")</f>
        <v/>
      </c>
      <c r="AU95" s="0" t="str">
        <f aca="false">IF(ISNUMBER($AJ95),IF($AJ95&lt;30,0,IF($AJ95&lt;40,50,IF($AJ95&lt;=90,100,50))),"")</f>
        <v/>
      </c>
      <c r="AV95" s="0" t="str">
        <f aca="false">IF(ISNUMBER($AK95),IF($AK95&gt;-0.2,100,IF($AK95&gt;=-0.4,50,0)),"")</f>
        <v/>
      </c>
      <c r="AW95" s="59" t="n">
        <f aca="false">01_指標庫!$H$4*ISNUMBER($F95)+01_指標庫!$H$5*ISNUMBER($AA95)+01_指標庫!$H$6*ISNUMBER($G95)+01_指標庫!$H$7*ISNUMBER($H95)+01_指標庫!$H$8*ISNUMBER($AF95)+01_指標庫!$H$9*ISNUMBER($AG95)+01_指標庫!$H$10*ISNUMBER($AB95)+01_指標庫!$H$11*ISNUMBER($AC95)+01_指標庫!$H$12*ISNUMBER($AD95)+01_指標庫!$H$13*ISNUMBER($AE95)+01_指標庫!$H$14*ISNUMBER($I95)+01_指標庫!$H$15*ISNUMBER($AH95)+01_指標庫!$H$16*ISNUMBER($K95)+01_指標庫!$H$17*ISNUMBER($AI95)+01_指標庫!$H$18*ISNUMBER($AJ95)+01_指標庫!$H$19*ISNUMBER($AK95)+01_指標庫!$H$20*ISNUMBER($BB95)+01_指標庫!$H$21*ISNUMBER($BC95)</f>
        <v>49</v>
      </c>
      <c r="AX95" s="59" t="n">
        <f aca="false">IF(AW95=0,50,ROUND((01_指標庫!$H$4*IF(ISNUMBER($F95),L95,0)+01_指標庫!$H$5*IF(ISNUMBER($AA95),AL95,0)+01_指標庫!$H$6*IF(ISNUMBER($G95),M95,0)+01_指標庫!$H$7*IF(ISNUMBER($H95),N95,0)+01_指標庫!$H$8*IF(ISNUMBER($AF95),AQ95,0)+01_指標庫!$H$9*IF(ISNUMBER($AG95),AR95,0)+01_指標庫!$H$10*IF(ISNUMBER($AB95),AM95,0)+01_指標庫!$H$11*IF(ISNUMBER($AC95),AN95,0)+01_指標庫!$H$12*IF(ISNUMBER($AD95),AO95,0)+01_指標庫!$H$13*IF(ISNUMBER($AE95),AP95,0)+01_指標庫!$H$14*IF(ISNUMBER($I95),O95,0)+01_指標庫!$H$15*IF(ISNUMBER($AH95),AS95,0)+01_指標庫!$H$16*IF(ISNUMBER($K95),P95,0)+01_指標庫!$H$17*IF(ISNUMBER($AI95),AT95,0)+01_指標庫!$H$18*IF(ISNUMBER($AJ95),AU95,0)+01_指標庫!$H$19*IF(ISNUMBER($AK95),AV95,0)+01_指標庫!$H$20*IF(ISNUMBER($BB95),BB95,0)+01_指標庫!$H$21*IF(ISNUMBER($BC95),BC95,0))/AW95,1))</f>
        <v>72.4</v>
      </c>
      <c r="AY95" s="60"/>
      <c r="AZ95" s="60"/>
      <c r="BA95" s="58" t="n">
        <f aca="false">AVERAGE($E91:$E95)/AVERAGE($E86:$E95)-1</f>
        <v>0.00472150538405081</v>
      </c>
      <c r="BB95" s="59" t="n">
        <f aca="false">IF(ISNUMBER($BA95),IF(OR($S95&lt;=-0.03,$BA95&lt;-0.003),0,IF(OR($S95&lt;=-0.02,$BA95&lt;0.01),50,100)),"")</f>
        <v>50</v>
      </c>
      <c r="BC95" s="0" t="str">
        <f aca="false">IF(OR(COUNT($AZ95)=0,COUNT($AZ94)=0),"",IF(OR($AY95/$AZ94-1&lt;=-0.03,$AZ95/$AZ94-1&lt;=-0.045,IF(COUNT($AZ86:$AZ95)=10,AVERAGE($AZ91:$AZ95)/AVERAGE($AZ86:$AZ95)-1&lt;-0.01,FALSE())),0,IF(OR($AZ95/$AZ94-1&lt;=-0.02,IF(COUNT($AZ86:$AZ95)=10,AVERAGE($AZ91:$AZ95)/AVERAGE($AZ86:$AZ95)-1&lt;0.005,FALSE())),50,100)))</f>
        <v/>
      </c>
    </row>
    <row r="96" customFormat="false" ht="15" hidden="false" customHeight="true" outlineLevel="0" collapsed="false">
      <c r="A96" s="47" t="n">
        <v>92</v>
      </c>
      <c r="B96" s="48" t="n">
        <v>42689</v>
      </c>
      <c r="C96" s="47" t="n">
        <v>2016</v>
      </c>
      <c r="D96" s="49" t="s">
        <v>237</v>
      </c>
      <c r="E96" s="50" t="n">
        <v>4764.47</v>
      </c>
      <c r="F96" s="51" t="n">
        <v>0.045927</v>
      </c>
      <c r="G96" s="51" t="n">
        <v>-0.029634</v>
      </c>
      <c r="H96" s="52" t="n">
        <v>0.8163</v>
      </c>
      <c r="I96" s="53" t="n">
        <v>494</v>
      </c>
      <c r="J96" s="47" t="s">
        <v>235</v>
      </c>
      <c r="K96" s="54" t="n">
        <v>13.37</v>
      </c>
      <c r="L96" s="55" t="n">
        <f aca="false">IF(COUNT(F96)=0,50,IF(F96&gt;=0,100,IF(F96&gt;=-0.02,50,0)))</f>
        <v>100</v>
      </c>
      <c r="M96" s="55" t="n">
        <f aca="false">IF(COUNT(G96)=0,50,IF(G96&gt;-0.06,100,IF(G96&gt;-0.15,50,0)))</f>
        <v>100</v>
      </c>
      <c r="N96" s="55" t="n">
        <f aca="false">IF(COUNT(H96)=0,50,IF(H96&gt;=0.6,100,IF(H96&gt;=0.4,50,0)))</f>
        <v>100</v>
      </c>
      <c r="O96" s="55" t="n">
        <f aca="false">IF(COUNT(I96)=0,50,IF(J96="proxy_vix",50,IF(I96&lt;350,100,IF(I96&lt;=450,50,0))))</f>
        <v>0</v>
      </c>
      <c r="P96" s="55" t="n">
        <f aca="false">IF(COUNT(K96)=0,50,IF(K96&lt;20,100,IF(K96&lt;=25,50,0)))</f>
        <v>100</v>
      </c>
      <c r="Q96" s="54"/>
      <c r="R96" s="47"/>
      <c r="S96" s="51" t="n">
        <f aca="false">$E96/$E95-1</f>
        <v>0.0132772158467389</v>
      </c>
      <c r="T96" s="56" t="n">
        <f aca="false">$K96/$K95-1</f>
        <v>-0.076657458563536</v>
      </c>
      <c r="V96" s="57"/>
      <c r="W96" s="57"/>
      <c r="Y96" s="1" t="str">
        <f aca="false">IF(AX96&gt;=70,"EASY",IF(AX96&gt;40,"UNCERTAIN","HARD"))</f>
        <v>EASY</v>
      </c>
      <c r="AA96" s="58" t="str">
        <f aca="false">IF($A96&lt;200,"",AVERAGE($E47:$E96)/AVERAGE($E5:$E96)-1)</f>
        <v/>
      </c>
      <c r="AB96" s="59" t="n">
        <f aca="false">LOOKUP($B96,07_L1政策步階!$A$4:$A$14,07_L1政策步階!$C$4:$C$14)</f>
        <v>0</v>
      </c>
      <c r="AC96" s="57"/>
      <c r="AD96" s="57"/>
      <c r="AE96" s="57"/>
      <c r="AF96" s="57"/>
      <c r="AG96" s="57"/>
      <c r="AH96" s="57"/>
      <c r="AI96" s="57"/>
      <c r="AJ96" s="57"/>
      <c r="AK96" s="57"/>
      <c r="AL96" s="0" t="str">
        <f aca="false">IF(ISNUMBER($AA96),IF($AA96&gt;=0.005,100,IF($AA96&gt;=-0.015,50,0)),"")</f>
        <v/>
      </c>
      <c r="AM96" s="59" t="n">
        <f aca="false">IF(ISNUMBER($AB96),IF($AB96=1,100,IF($AB96=0,50,0)),"")</f>
        <v>50</v>
      </c>
      <c r="AN96" s="0" t="str">
        <f aca="false">IF(ISNUMBER($AC96),IF($AC96&gt;=0.001,100,IF($AC96&gt;=-0.003,50,0)),"")</f>
        <v/>
      </c>
      <c r="AO96" s="0" t="str">
        <f aca="false">IF(ISNUMBER($AD96),IF($AD96&gt;=0.04,100,IF($AD96&gt;=0,50,0)),"")</f>
        <v/>
      </c>
      <c r="AP96" s="0" t="str">
        <f aca="false">IF(ISNUMBER($AE96),IF($AE96&gt;=25,100,IF($AE96&gt;=-75,50,0)),"")</f>
        <v/>
      </c>
      <c r="AQ96" s="0" t="str">
        <f aca="false">IF(ISNUMBER($AF96),IF($AF96&gt;0,100,IF($AF96&gt;=-50,50,0)),"")</f>
        <v/>
      </c>
      <c r="AR96" s="0" t="str">
        <f aca="false">IF(ISNUMBER($AG96),IF($AG96=1,100,IF($AG96=0,50,0)),"")</f>
        <v/>
      </c>
      <c r="AS96" s="0" t="str">
        <f aca="false">IF(ISNUMBER($AH96),IF($AH96&lt;0,100,IF($AH96&lt;=20,50,0)),"")</f>
        <v/>
      </c>
      <c r="AT96" s="0" t="str">
        <f aca="false">IF(ISNUMBER($AI96),IF($AI96&lt;0.95,100,IF($AI96&lt;=1,50,0)),"")</f>
        <v/>
      </c>
      <c r="AU96" s="0" t="str">
        <f aca="false">IF(ISNUMBER($AJ96),IF($AJ96&lt;30,0,IF($AJ96&lt;40,50,IF($AJ96&lt;=90,100,50))),"")</f>
        <v/>
      </c>
      <c r="AV96" s="0" t="str">
        <f aca="false">IF(ISNUMBER($AK96),IF($AK96&gt;-0.2,100,IF($AK96&gt;=-0.4,50,0)),"")</f>
        <v/>
      </c>
      <c r="AW96" s="59" t="n">
        <f aca="false">01_指標庫!$H$4*ISNUMBER($F96)+01_指標庫!$H$5*ISNUMBER($AA96)+01_指標庫!$H$6*ISNUMBER($G96)+01_指標庫!$H$7*ISNUMBER($H96)+01_指標庫!$H$8*ISNUMBER($AF96)+01_指標庫!$H$9*ISNUMBER($AG96)+01_指標庫!$H$10*ISNUMBER($AB96)+01_指標庫!$H$11*ISNUMBER($AC96)+01_指標庫!$H$12*ISNUMBER($AD96)+01_指標庫!$H$13*ISNUMBER($AE96)+01_指標庫!$H$14*ISNUMBER($I96)+01_指標庫!$H$15*ISNUMBER($AH96)+01_指標庫!$H$16*ISNUMBER($K96)+01_指標庫!$H$17*ISNUMBER($AI96)+01_指標庫!$H$18*ISNUMBER($AJ96)+01_指標庫!$H$19*ISNUMBER($AK96)+01_指標庫!$H$20*ISNUMBER($BB96)+01_指標庫!$H$21*ISNUMBER($BC96)</f>
        <v>49</v>
      </c>
      <c r="AX96" s="59" t="n">
        <f aca="false">IF(AW96=0,50,ROUND((01_指標庫!$H$4*IF(ISNUMBER($F96),L96,0)+01_指標庫!$H$5*IF(ISNUMBER($AA96),AL96,0)+01_指標庫!$H$6*IF(ISNUMBER($G96),M96,0)+01_指標庫!$H$7*IF(ISNUMBER($H96),N96,0)+01_指標庫!$H$8*IF(ISNUMBER($AF96),AQ96,0)+01_指標庫!$H$9*IF(ISNUMBER($AG96),AR96,0)+01_指標庫!$H$10*IF(ISNUMBER($AB96),AM96,0)+01_指標庫!$H$11*IF(ISNUMBER($AC96),AN96,0)+01_指標庫!$H$12*IF(ISNUMBER($AD96),AO96,0)+01_指標庫!$H$13*IF(ISNUMBER($AE96),AP96,0)+01_指標庫!$H$14*IF(ISNUMBER($I96),O96,0)+01_指標庫!$H$15*IF(ISNUMBER($AH96),AS96,0)+01_指標庫!$H$16*IF(ISNUMBER($K96),P96,0)+01_指標庫!$H$17*IF(ISNUMBER($AI96),AT96,0)+01_指標庫!$H$18*IF(ISNUMBER($AJ96),AU96,0)+01_指標庫!$H$19*IF(ISNUMBER($AK96),AV96,0)+01_指標庫!$H$20*IF(ISNUMBER($BB96),BB96,0)+01_指標庫!$H$21*IF(ISNUMBER($BC96),BC96,0))/AW96,1))</f>
        <v>72.4</v>
      </c>
      <c r="AY96" s="60"/>
      <c r="AZ96" s="60"/>
      <c r="BA96" s="58" t="n">
        <f aca="false">AVERAGE($E92:$E96)/AVERAGE($E87:$E96)-1</f>
        <v>0.00306835830076824</v>
      </c>
      <c r="BB96" s="59" t="n">
        <f aca="false">IF(ISNUMBER($BA96),IF(OR($S96&lt;=-0.03,$BA96&lt;-0.003),0,IF(OR($S96&lt;=-0.02,$BA96&lt;0.01),50,100)),"")</f>
        <v>50</v>
      </c>
      <c r="BC96" s="0" t="str">
        <f aca="false">IF(OR(COUNT($AZ96)=0,COUNT($AZ95)=0),"",IF(OR($AY96/$AZ95-1&lt;=-0.03,$AZ96/$AZ95-1&lt;=-0.045,IF(COUNT($AZ87:$AZ96)=10,AVERAGE($AZ92:$AZ96)/AVERAGE($AZ87:$AZ96)-1&lt;-0.01,FALSE())),0,IF(OR($AZ96/$AZ95-1&lt;=-0.02,IF(COUNT($AZ87:$AZ96)=10,AVERAGE($AZ92:$AZ96)/AVERAGE($AZ87:$AZ96)-1&lt;0.005,FALSE())),50,100)))</f>
        <v/>
      </c>
    </row>
    <row r="97" customFormat="false" ht="15" hidden="false" customHeight="true" outlineLevel="0" collapsed="false">
      <c r="A97" s="47" t="n">
        <v>93</v>
      </c>
      <c r="B97" s="48" t="n">
        <v>42690</v>
      </c>
      <c r="C97" s="47" t="n">
        <v>2016</v>
      </c>
      <c r="D97" s="49" t="s">
        <v>238</v>
      </c>
      <c r="E97" s="50" t="n">
        <v>4792.27</v>
      </c>
      <c r="F97" s="51" t="n">
        <v>0.051314</v>
      </c>
      <c r="G97" s="51" t="n">
        <v>-0.023972</v>
      </c>
      <c r="H97" s="52" t="n">
        <v>0.8163</v>
      </c>
      <c r="I97" s="53" t="n">
        <v>494</v>
      </c>
      <c r="J97" s="47" t="s">
        <v>235</v>
      </c>
      <c r="K97" s="54" t="n">
        <v>13.72</v>
      </c>
      <c r="L97" s="55" t="n">
        <f aca="false">IF(COUNT(F97)=0,50,IF(F97&gt;=0,100,IF(F97&gt;=-0.02,50,0)))</f>
        <v>100</v>
      </c>
      <c r="M97" s="55" t="n">
        <f aca="false">IF(COUNT(G97)=0,50,IF(G97&gt;-0.06,100,IF(G97&gt;-0.15,50,0)))</f>
        <v>100</v>
      </c>
      <c r="N97" s="55" t="n">
        <f aca="false">IF(COUNT(H97)=0,50,IF(H97&gt;=0.6,100,IF(H97&gt;=0.4,50,0)))</f>
        <v>100</v>
      </c>
      <c r="O97" s="55" t="n">
        <f aca="false">IF(COUNT(I97)=0,50,IF(J97="proxy_vix",50,IF(I97&lt;350,100,IF(I97&lt;=450,50,0))))</f>
        <v>0</v>
      </c>
      <c r="P97" s="55" t="n">
        <f aca="false">IF(COUNT(K97)=0,50,IF(K97&lt;20,100,IF(K97&lt;=25,50,0)))</f>
        <v>100</v>
      </c>
      <c r="Q97" s="54"/>
      <c r="R97" s="47"/>
      <c r="S97" s="51" t="n">
        <f aca="false">$E97/$E96-1</f>
        <v>0.00583485676266204</v>
      </c>
      <c r="T97" s="56" t="n">
        <f aca="false">$K97/$K96-1</f>
        <v>0.0261780104712044</v>
      </c>
      <c r="V97" s="57"/>
      <c r="W97" s="57"/>
      <c r="Y97" s="1" t="str">
        <f aca="false">IF(AX97&gt;=70,"EASY",IF(AX97&gt;40,"UNCERTAIN","HARD"))</f>
        <v>EASY</v>
      </c>
      <c r="AA97" s="58" t="str">
        <f aca="false">IF($A97&lt;200,"",AVERAGE($E48:$E97)/AVERAGE($E5:$E97)-1)</f>
        <v/>
      </c>
      <c r="AB97" s="59" t="n">
        <f aca="false">LOOKUP($B97,07_L1政策步階!$A$4:$A$14,07_L1政策步階!$C$4:$C$14)</f>
        <v>0</v>
      </c>
      <c r="AC97" s="57"/>
      <c r="AD97" s="57"/>
      <c r="AE97" s="57"/>
      <c r="AF97" s="57"/>
      <c r="AG97" s="57"/>
      <c r="AH97" s="57"/>
      <c r="AI97" s="57"/>
      <c r="AJ97" s="57"/>
      <c r="AK97" s="57"/>
      <c r="AL97" s="0" t="str">
        <f aca="false">IF(ISNUMBER($AA97),IF($AA97&gt;=0.005,100,IF($AA97&gt;=-0.015,50,0)),"")</f>
        <v/>
      </c>
      <c r="AM97" s="59" t="n">
        <f aca="false">IF(ISNUMBER($AB97),IF($AB97=1,100,IF($AB97=0,50,0)),"")</f>
        <v>50</v>
      </c>
      <c r="AN97" s="0" t="str">
        <f aca="false">IF(ISNUMBER($AC97),IF($AC97&gt;=0.001,100,IF($AC97&gt;=-0.003,50,0)),"")</f>
        <v/>
      </c>
      <c r="AO97" s="0" t="str">
        <f aca="false">IF(ISNUMBER($AD97),IF($AD97&gt;=0.04,100,IF($AD97&gt;=0,50,0)),"")</f>
        <v/>
      </c>
      <c r="AP97" s="0" t="str">
        <f aca="false">IF(ISNUMBER($AE97),IF($AE97&gt;=25,100,IF($AE97&gt;=-75,50,0)),"")</f>
        <v/>
      </c>
      <c r="AQ97" s="0" t="str">
        <f aca="false">IF(ISNUMBER($AF97),IF($AF97&gt;0,100,IF($AF97&gt;=-50,50,0)),"")</f>
        <v/>
      </c>
      <c r="AR97" s="0" t="str">
        <f aca="false">IF(ISNUMBER($AG97),IF($AG97=1,100,IF($AG97=0,50,0)),"")</f>
        <v/>
      </c>
      <c r="AS97" s="0" t="str">
        <f aca="false">IF(ISNUMBER($AH97),IF($AH97&lt;0,100,IF($AH97&lt;=20,50,0)),"")</f>
        <v/>
      </c>
      <c r="AT97" s="0" t="str">
        <f aca="false">IF(ISNUMBER($AI97),IF($AI97&lt;0.95,100,IF($AI97&lt;=1,50,0)),"")</f>
        <v/>
      </c>
      <c r="AU97" s="0" t="str">
        <f aca="false">IF(ISNUMBER($AJ97),IF($AJ97&lt;30,0,IF($AJ97&lt;40,50,IF($AJ97&lt;=90,100,50))),"")</f>
        <v/>
      </c>
      <c r="AV97" s="0" t="str">
        <f aca="false">IF(ISNUMBER($AK97),IF($AK97&gt;-0.2,100,IF($AK97&gt;=-0.4,50,0)),"")</f>
        <v/>
      </c>
      <c r="AW97" s="59" t="n">
        <f aca="false">01_指標庫!$H$4*ISNUMBER($F97)+01_指標庫!$H$5*ISNUMBER($AA97)+01_指標庫!$H$6*ISNUMBER($G97)+01_指標庫!$H$7*ISNUMBER($H97)+01_指標庫!$H$8*ISNUMBER($AF97)+01_指標庫!$H$9*ISNUMBER($AG97)+01_指標庫!$H$10*ISNUMBER($AB97)+01_指標庫!$H$11*ISNUMBER($AC97)+01_指標庫!$H$12*ISNUMBER($AD97)+01_指標庫!$H$13*ISNUMBER($AE97)+01_指標庫!$H$14*ISNUMBER($I97)+01_指標庫!$H$15*ISNUMBER($AH97)+01_指標庫!$H$16*ISNUMBER($K97)+01_指標庫!$H$17*ISNUMBER($AI97)+01_指標庫!$H$18*ISNUMBER($AJ97)+01_指標庫!$H$19*ISNUMBER($AK97)+01_指標庫!$H$20*ISNUMBER($BB97)+01_指標庫!$H$21*ISNUMBER($BC97)</f>
        <v>49</v>
      </c>
      <c r="AX97" s="59" t="n">
        <f aca="false">IF(AW97=0,50,ROUND((01_指標庫!$H$4*IF(ISNUMBER($F97),L97,0)+01_指標庫!$H$5*IF(ISNUMBER($AA97),AL97,0)+01_指標庫!$H$6*IF(ISNUMBER($G97),M97,0)+01_指標庫!$H$7*IF(ISNUMBER($H97),N97,0)+01_指標庫!$H$8*IF(ISNUMBER($AF97),AQ97,0)+01_指標庫!$H$9*IF(ISNUMBER($AG97),AR97,0)+01_指標庫!$H$10*IF(ISNUMBER($AB97),AM97,0)+01_指標庫!$H$11*IF(ISNUMBER($AC97),AN97,0)+01_指標庫!$H$12*IF(ISNUMBER($AD97),AO97,0)+01_指標庫!$H$13*IF(ISNUMBER($AE97),AP97,0)+01_指標庫!$H$14*IF(ISNUMBER($I97),O97,0)+01_指標庫!$H$15*IF(ISNUMBER($AH97),AS97,0)+01_指標庫!$H$16*IF(ISNUMBER($K97),P97,0)+01_指標庫!$H$17*IF(ISNUMBER($AI97),AT97,0)+01_指標庫!$H$18*IF(ISNUMBER($AJ97),AU97,0)+01_指標庫!$H$19*IF(ISNUMBER($AK97),AV97,0)+01_指標庫!$H$20*IF(ISNUMBER($BB97),BB97,0)+01_指標庫!$H$21*IF(ISNUMBER($BC97),BC97,0))/AW97,1))</f>
        <v>72.4</v>
      </c>
      <c r="AY97" s="60"/>
      <c r="AZ97" s="60"/>
      <c r="BA97" s="58" t="n">
        <f aca="false">AVERAGE($E93:$E97)/AVERAGE($E88:$E97)-1</f>
        <v>0.000302518991645684</v>
      </c>
      <c r="BB97" s="59" t="n">
        <f aca="false">IF(ISNUMBER($BA97),IF(OR($S97&lt;=-0.03,$BA97&lt;-0.003),0,IF(OR($S97&lt;=-0.02,$BA97&lt;0.01),50,100)),"")</f>
        <v>50</v>
      </c>
      <c r="BC97" s="0" t="str">
        <f aca="false">IF(OR(COUNT($AZ97)=0,COUNT($AZ96)=0),"",IF(OR($AY97/$AZ96-1&lt;=-0.03,$AZ97/$AZ96-1&lt;=-0.045,IF(COUNT($AZ88:$AZ97)=10,AVERAGE($AZ93:$AZ97)/AVERAGE($AZ88:$AZ97)-1&lt;-0.01,FALSE())),0,IF(OR($AZ97/$AZ96-1&lt;=-0.02,IF(COUNT($AZ88:$AZ97)=10,AVERAGE($AZ93:$AZ97)/AVERAGE($AZ88:$AZ97)-1&lt;0.005,FALSE())),50,100)))</f>
        <v/>
      </c>
    </row>
    <row r="98" customFormat="false" ht="15" hidden="false" customHeight="true" outlineLevel="0" collapsed="false">
      <c r="A98" s="47" t="n">
        <v>94</v>
      </c>
      <c r="B98" s="48" t="n">
        <v>42691</v>
      </c>
      <c r="C98" s="47" t="n">
        <v>2016</v>
      </c>
      <c r="D98" s="49" t="s">
        <v>239</v>
      </c>
      <c r="E98" s="50" t="n">
        <v>4826.59</v>
      </c>
      <c r="F98" s="51" t="n">
        <v>0.058078</v>
      </c>
      <c r="G98" s="51" t="n">
        <v>-0.016982</v>
      </c>
      <c r="H98" s="52" t="n">
        <v>0.8776</v>
      </c>
      <c r="I98" s="53" t="n">
        <v>485</v>
      </c>
      <c r="J98" s="47" t="s">
        <v>235</v>
      </c>
      <c r="K98" s="54" t="n">
        <v>13.35</v>
      </c>
      <c r="L98" s="55" t="n">
        <f aca="false">IF(COUNT(F98)=0,50,IF(F98&gt;=0,100,IF(F98&gt;=-0.02,50,0)))</f>
        <v>100</v>
      </c>
      <c r="M98" s="55" t="n">
        <f aca="false">IF(COUNT(G98)=0,50,IF(G98&gt;-0.06,100,IF(G98&gt;-0.15,50,0)))</f>
        <v>100</v>
      </c>
      <c r="N98" s="55" t="n">
        <f aca="false">IF(COUNT(H98)=0,50,IF(H98&gt;=0.6,100,IF(H98&gt;=0.4,50,0)))</f>
        <v>100</v>
      </c>
      <c r="O98" s="55" t="n">
        <f aca="false">IF(COUNT(I98)=0,50,IF(J98="proxy_vix",50,IF(I98&lt;350,100,IF(I98&lt;=450,50,0))))</f>
        <v>0</v>
      </c>
      <c r="P98" s="55" t="n">
        <f aca="false">IF(COUNT(K98)=0,50,IF(K98&lt;20,100,IF(K98&lt;=25,50,0)))</f>
        <v>100</v>
      </c>
      <c r="Q98" s="54"/>
      <c r="R98" s="47"/>
      <c r="S98" s="51" t="n">
        <f aca="false">$E98/$E97-1</f>
        <v>0.00716153305218614</v>
      </c>
      <c r="T98" s="56" t="n">
        <f aca="false">$K98/$K97-1</f>
        <v>-0.0269679300291545</v>
      </c>
      <c r="V98" s="57"/>
      <c r="W98" s="57"/>
      <c r="Y98" s="1" t="str">
        <f aca="false">IF(AX98&gt;=70,"EASY",IF(AX98&gt;40,"UNCERTAIN","HARD"))</f>
        <v>EASY</v>
      </c>
      <c r="AA98" s="58" t="str">
        <f aca="false">IF($A98&lt;200,"",AVERAGE($E49:$E98)/AVERAGE($E5:$E98)-1)</f>
        <v/>
      </c>
      <c r="AB98" s="59" t="n">
        <f aca="false">LOOKUP($B98,07_L1政策步階!$A$4:$A$14,07_L1政策步階!$C$4:$C$14)</f>
        <v>0</v>
      </c>
      <c r="AC98" s="57"/>
      <c r="AD98" s="57"/>
      <c r="AE98" s="57"/>
      <c r="AF98" s="57"/>
      <c r="AG98" s="57"/>
      <c r="AH98" s="57"/>
      <c r="AI98" s="57"/>
      <c r="AJ98" s="57"/>
      <c r="AK98" s="57"/>
      <c r="AL98" s="0" t="str">
        <f aca="false">IF(ISNUMBER($AA98),IF($AA98&gt;=0.005,100,IF($AA98&gt;=-0.015,50,0)),"")</f>
        <v/>
      </c>
      <c r="AM98" s="59" t="n">
        <f aca="false">IF(ISNUMBER($AB98),IF($AB98=1,100,IF($AB98=0,50,0)),"")</f>
        <v>50</v>
      </c>
      <c r="AN98" s="0" t="str">
        <f aca="false">IF(ISNUMBER($AC98),IF($AC98&gt;=0.001,100,IF($AC98&gt;=-0.003,50,0)),"")</f>
        <v/>
      </c>
      <c r="AO98" s="0" t="str">
        <f aca="false">IF(ISNUMBER($AD98),IF($AD98&gt;=0.04,100,IF($AD98&gt;=0,50,0)),"")</f>
        <v/>
      </c>
      <c r="AP98" s="0" t="str">
        <f aca="false">IF(ISNUMBER($AE98),IF($AE98&gt;=25,100,IF($AE98&gt;=-75,50,0)),"")</f>
        <v/>
      </c>
      <c r="AQ98" s="0" t="str">
        <f aca="false">IF(ISNUMBER($AF98),IF($AF98&gt;0,100,IF($AF98&gt;=-50,50,0)),"")</f>
        <v/>
      </c>
      <c r="AR98" s="0" t="str">
        <f aca="false">IF(ISNUMBER($AG98),IF($AG98=1,100,IF($AG98=0,50,0)),"")</f>
        <v/>
      </c>
      <c r="AS98" s="0" t="str">
        <f aca="false">IF(ISNUMBER($AH98),IF($AH98&lt;0,100,IF($AH98&lt;=20,50,0)),"")</f>
        <v/>
      </c>
      <c r="AT98" s="0" t="str">
        <f aca="false">IF(ISNUMBER($AI98),IF($AI98&lt;0.95,100,IF($AI98&lt;=1,50,0)),"")</f>
        <v/>
      </c>
      <c r="AU98" s="0" t="str">
        <f aca="false">IF(ISNUMBER($AJ98),IF($AJ98&lt;30,0,IF($AJ98&lt;40,50,IF($AJ98&lt;=90,100,50))),"")</f>
        <v/>
      </c>
      <c r="AV98" s="0" t="str">
        <f aca="false">IF(ISNUMBER($AK98),IF($AK98&gt;-0.2,100,IF($AK98&gt;=-0.4,50,0)),"")</f>
        <v/>
      </c>
      <c r="AW98" s="59" t="n">
        <f aca="false">01_指標庫!$H$4*ISNUMBER($F98)+01_指標庫!$H$5*ISNUMBER($AA98)+01_指標庫!$H$6*ISNUMBER($G98)+01_指標庫!$H$7*ISNUMBER($H98)+01_指標庫!$H$8*ISNUMBER($AF98)+01_指標庫!$H$9*ISNUMBER($AG98)+01_指標庫!$H$10*ISNUMBER($AB98)+01_指標庫!$H$11*ISNUMBER($AC98)+01_指標庫!$H$12*ISNUMBER($AD98)+01_指標庫!$H$13*ISNUMBER($AE98)+01_指標庫!$H$14*ISNUMBER($I98)+01_指標庫!$H$15*ISNUMBER($AH98)+01_指標庫!$H$16*ISNUMBER($K98)+01_指標庫!$H$17*ISNUMBER($AI98)+01_指標庫!$H$18*ISNUMBER($AJ98)+01_指標庫!$H$19*ISNUMBER($AK98)+01_指標庫!$H$20*ISNUMBER($BB98)+01_指標庫!$H$21*ISNUMBER($BC98)</f>
        <v>49</v>
      </c>
      <c r="AX98" s="59" t="n">
        <f aca="false">IF(AW98=0,50,ROUND((01_指標庫!$H$4*IF(ISNUMBER($F98),L98,0)+01_指標庫!$H$5*IF(ISNUMBER($AA98),AL98,0)+01_指標庫!$H$6*IF(ISNUMBER($G98),M98,0)+01_指標庫!$H$7*IF(ISNUMBER($H98),N98,0)+01_指標庫!$H$8*IF(ISNUMBER($AF98),AQ98,0)+01_指標庫!$H$9*IF(ISNUMBER($AG98),AR98,0)+01_指標庫!$H$10*IF(ISNUMBER($AB98),AM98,0)+01_指標庫!$H$11*IF(ISNUMBER($AC98),AN98,0)+01_指標庫!$H$12*IF(ISNUMBER($AD98),AO98,0)+01_指標庫!$H$13*IF(ISNUMBER($AE98),AP98,0)+01_指標庫!$H$14*IF(ISNUMBER($I98),O98,0)+01_指標庫!$H$15*IF(ISNUMBER($AH98),AS98,0)+01_指標庫!$H$16*IF(ISNUMBER($K98),P98,0)+01_指標庫!$H$17*IF(ISNUMBER($AI98),AT98,0)+01_指標庫!$H$18*IF(ISNUMBER($AJ98),AU98,0)+01_指標庫!$H$19*IF(ISNUMBER($AK98),AV98,0)+01_指標庫!$H$20*IF(ISNUMBER($BB98),BB98,0)+01_指標庫!$H$21*IF(ISNUMBER($BC98),BC98,0))/AW98,1))</f>
        <v>72.4</v>
      </c>
      <c r="AY98" s="60"/>
      <c r="AZ98" s="60"/>
      <c r="BA98" s="58" t="n">
        <f aca="false">AVERAGE($E94:$E98)/AVERAGE($E89:$E98)-1</f>
        <v>0.000545660904487599</v>
      </c>
      <c r="BB98" s="59" t="n">
        <f aca="false">IF(ISNUMBER($BA98),IF(OR($S98&lt;=-0.03,$BA98&lt;-0.003),0,IF(OR($S98&lt;=-0.02,$BA98&lt;0.01),50,100)),"")</f>
        <v>50</v>
      </c>
      <c r="BC98" s="0" t="str">
        <f aca="false">IF(OR(COUNT($AZ98)=0,COUNT($AZ97)=0),"",IF(OR($AY98/$AZ97-1&lt;=-0.03,$AZ98/$AZ97-1&lt;=-0.045,IF(COUNT($AZ89:$AZ98)=10,AVERAGE($AZ94:$AZ98)/AVERAGE($AZ89:$AZ98)-1&lt;-0.01,FALSE())),0,IF(OR($AZ98/$AZ97-1&lt;=-0.02,IF(COUNT($AZ89:$AZ98)=10,AVERAGE($AZ94:$AZ98)/AVERAGE($AZ89:$AZ98)-1&lt;0.005,FALSE())),50,100)))</f>
        <v/>
      </c>
    </row>
    <row r="99" customFormat="false" ht="15" hidden="false" customHeight="true" outlineLevel="0" collapsed="false">
      <c r="A99" s="47" t="n">
        <v>95</v>
      </c>
      <c r="B99" s="48" t="n">
        <v>42692</v>
      </c>
      <c r="C99" s="47" t="n">
        <v>2016</v>
      </c>
      <c r="D99" s="49" t="s">
        <v>234</v>
      </c>
      <c r="E99" s="50" t="n">
        <v>4808.04</v>
      </c>
      <c r="F99" s="51" t="n">
        <v>0.053107</v>
      </c>
      <c r="G99" s="51" t="n">
        <v>-0.02076</v>
      </c>
      <c r="H99" s="52" t="n">
        <v>0.8367</v>
      </c>
      <c r="I99" s="53" t="n">
        <v>484</v>
      </c>
      <c r="J99" s="47" t="s">
        <v>235</v>
      </c>
      <c r="K99" s="54" t="n">
        <v>12.85</v>
      </c>
      <c r="L99" s="55" t="n">
        <f aca="false">IF(COUNT(F99)=0,50,IF(F99&gt;=0,100,IF(F99&gt;=-0.02,50,0)))</f>
        <v>100</v>
      </c>
      <c r="M99" s="55" t="n">
        <f aca="false">IF(COUNT(G99)=0,50,IF(G99&gt;-0.06,100,IF(G99&gt;-0.15,50,0)))</f>
        <v>100</v>
      </c>
      <c r="N99" s="55" t="n">
        <f aca="false">IF(COUNT(H99)=0,50,IF(H99&gt;=0.6,100,IF(H99&gt;=0.4,50,0)))</f>
        <v>100</v>
      </c>
      <c r="O99" s="55" t="n">
        <f aca="false">IF(COUNT(I99)=0,50,IF(J99="proxy_vix",50,IF(I99&lt;350,100,IF(I99&lt;=450,50,0))))</f>
        <v>0</v>
      </c>
      <c r="P99" s="55" t="n">
        <f aca="false">IF(COUNT(K99)=0,50,IF(K99&lt;20,100,IF(K99&lt;=25,50,0)))</f>
        <v>100</v>
      </c>
      <c r="Q99" s="54"/>
      <c r="R99" s="47"/>
      <c r="S99" s="51" t="n">
        <f aca="false">$E99/$E98-1</f>
        <v>-0.00384329309098141</v>
      </c>
      <c r="T99" s="56" t="n">
        <f aca="false">$K99/$K98-1</f>
        <v>-0.0374531835205992</v>
      </c>
      <c r="V99" s="57"/>
      <c r="W99" s="57"/>
      <c r="Y99" s="1" t="str">
        <f aca="false">IF(AX99&gt;=70,"EASY",IF(AX99&gt;40,"UNCERTAIN","HARD"))</f>
        <v>EASY</v>
      </c>
      <c r="AA99" s="58" t="str">
        <f aca="false">IF($A99&lt;200,"",AVERAGE($E50:$E99)/AVERAGE($E5:$E99)-1)</f>
        <v/>
      </c>
      <c r="AB99" s="59" t="n">
        <f aca="false">LOOKUP($B99,07_L1政策步階!$A$4:$A$14,07_L1政策步階!$C$4:$C$14)</f>
        <v>0</v>
      </c>
      <c r="AC99" s="57"/>
      <c r="AD99" s="57"/>
      <c r="AE99" s="57"/>
      <c r="AF99" s="57"/>
      <c r="AG99" s="57"/>
      <c r="AH99" s="57"/>
      <c r="AI99" s="57"/>
      <c r="AJ99" s="57"/>
      <c r="AK99" s="57"/>
      <c r="AL99" s="0" t="str">
        <f aca="false">IF(ISNUMBER($AA99),IF($AA99&gt;=0.005,100,IF($AA99&gt;=-0.015,50,0)),"")</f>
        <v/>
      </c>
      <c r="AM99" s="59" t="n">
        <f aca="false">IF(ISNUMBER($AB99),IF($AB99=1,100,IF($AB99=0,50,0)),"")</f>
        <v>50</v>
      </c>
      <c r="AN99" s="0" t="str">
        <f aca="false">IF(ISNUMBER($AC99),IF($AC99&gt;=0.001,100,IF($AC99&gt;=-0.003,50,0)),"")</f>
        <v/>
      </c>
      <c r="AO99" s="0" t="str">
        <f aca="false">IF(ISNUMBER($AD99),IF($AD99&gt;=0.04,100,IF($AD99&gt;=0,50,0)),"")</f>
        <v/>
      </c>
      <c r="AP99" s="0" t="str">
        <f aca="false">IF(ISNUMBER($AE99),IF($AE99&gt;=25,100,IF($AE99&gt;=-75,50,0)),"")</f>
        <v/>
      </c>
      <c r="AQ99" s="0" t="str">
        <f aca="false">IF(ISNUMBER($AF99),IF($AF99&gt;0,100,IF($AF99&gt;=-50,50,0)),"")</f>
        <v/>
      </c>
      <c r="AR99" s="0" t="str">
        <f aca="false">IF(ISNUMBER($AG99),IF($AG99=1,100,IF($AG99=0,50,0)),"")</f>
        <v/>
      </c>
      <c r="AS99" s="0" t="str">
        <f aca="false">IF(ISNUMBER($AH99),IF($AH99&lt;0,100,IF($AH99&lt;=20,50,0)),"")</f>
        <v/>
      </c>
      <c r="AT99" s="0" t="str">
        <f aca="false">IF(ISNUMBER($AI99),IF($AI99&lt;0.95,100,IF($AI99&lt;=1,50,0)),"")</f>
        <v/>
      </c>
      <c r="AU99" s="0" t="str">
        <f aca="false">IF(ISNUMBER($AJ99),IF($AJ99&lt;30,0,IF($AJ99&lt;40,50,IF($AJ99&lt;=90,100,50))),"")</f>
        <v/>
      </c>
      <c r="AV99" s="0" t="str">
        <f aca="false">IF(ISNUMBER($AK99),IF($AK99&gt;-0.2,100,IF($AK99&gt;=-0.4,50,0)),"")</f>
        <v/>
      </c>
      <c r="AW99" s="59" t="n">
        <f aca="false">01_指標庫!$H$4*ISNUMBER($F99)+01_指標庫!$H$5*ISNUMBER($AA99)+01_指標庫!$H$6*ISNUMBER($G99)+01_指標庫!$H$7*ISNUMBER($H99)+01_指標庫!$H$8*ISNUMBER($AF99)+01_指標庫!$H$9*ISNUMBER($AG99)+01_指標庫!$H$10*ISNUMBER($AB99)+01_指標庫!$H$11*ISNUMBER($AC99)+01_指標庫!$H$12*ISNUMBER($AD99)+01_指標庫!$H$13*ISNUMBER($AE99)+01_指標庫!$H$14*ISNUMBER($I99)+01_指標庫!$H$15*ISNUMBER($AH99)+01_指標庫!$H$16*ISNUMBER($K99)+01_指標庫!$H$17*ISNUMBER($AI99)+01_指標庫!$H$18*ISNUMBER($AJ99)+01_指標庫!$H$19*ISNUMBER($AK99)+01_指標庫!$H$20*ISNUMBER($BB99)+01_指標庫!$H$21*ISNUMBER($BC99)</f>
        <v>49</v>
      </c>
      <c r="AX99" s="59" t="n">
        <f aca="false">IF(AW99=0,50,ROUND((01_指標庫!$H$4*IF(ISNUMBER($F99),L99,0)+01_指標庫!$H$5*IF(ISNUMBER($AA99),AL99,0)+01_指標庫!$H$6*IF(ISNUMBER($G99),M99,0)+01_指標庫!$H$7*IF(ISNUMBER($H99),N99,0)+01_指標庫!$H$8*IF(ISNUMBER($AF99),AQ99,0)+01_指標庫!$H$9*IF(ISNUMBER($AG99),AR99,0)+01_指標庫!$H$10*IF(ISNUMBER($AB99),AM99,0)+01_指標庫!$H$11*IF(ISNUMBER($AC99),AN99,0)+01_指標庫!$H$12*IF(ISNUMBER($AD99),AO99,0)+01_指標庫!$H$13*IF(ISNUMBER($AE99),AP99,0)+01_指標庫!$H$14*IF(ISNUMBER($I99),O99,0)+01_指標庫!$H$15*IF(ISNUMBER($AH99),AS99,0)+01_指標庫!$H$16*IF(ISNUMBER($K99),P99,0)+01_指標庫!$H$17*IF(ISNUMBER($AI99),AT99,0)+01_指標庫!$H$18*IF(ISNUMBER($AJ99),AU99,0)+01_指標庫!$H$19*IF(ISNUMBER($AK99),AV99,0)+01_指標庫!$H$20*IF(ISNUMBER($BB99),BB99,0)+01_指標庫!$H$21*IF(ISNUMBER($BC99),BC99,0))/AW99,1))</f>
        <v>72.4</v>
      </c>
      <c r="AY99" s="60"/>
      <c r="AZ99" s="60"/>
      <c r="BA99" s="58" t="n">
        <f aca="false">AVERAGE($E95:$E99)/AVERAGE($E90:$E99)-1</f>
        <v>-0.000196668272093636</v>
      </c>
      <c r="BB99" s="59" t="n">
        <f aca="false">IF(ISNUMBER($BA99),IF(OR($S99&lt;=-0.03,$BA99&lt;-0.003),0,IF(OR($S99&lt;=-0.02,$BA99&lt;0.01),50,100)),"")</f>
        <v>50</v>
      </c>
      <c r="BC99" s="0" t="str">
        <f aca="false">IF(OR(COUNT($AZ99)=0,COUNT($AZ98)=0),"",IF(OR($AY99/$AZ98-1&lt;=-0.03,$AZ99/$AZ98-1&lt;=-0.045,IF(COUNT($AZ90:$AZ99)=10,AVERAGE($AZ95:$AZ99)/AVERAGE($AZ90:$AZ99)-1&lt;-0.01,FALSE())),0,IF(OR($AZ99/$AZ98-1&lt;=-0.02,IF(COUNT($AZ90:$AZ99)=10,AVERAGE($AZ95:$AZ99)/AVERAGE($AZ90:$AZ99)-1&lt;0.005,FALSE())),50,100)))</f>
        <v/>
      </c>
    </row>
    <row r="100" customFormat="false" ht="15" hidden="false" customHeight="true" outlineLevel="0" collapsed="false">
      <c r="A100" s="47" t="n">
        <v>96</v>
      </c>
      <c r="B100" s="48" t="n">
        <v>42695</v>
      </c>
      <c r="C100" s="47" t="n">
        <v>2016</v>
      </c>
      <c r="D100" s="49" t="s">
        <v>236</v>
      </c>
      <c r="E100" s="50" t="n">
        <v>4859</v>
      </c>
      <c r="F100" s="51" t="n">
        <v>0.063223</v>
      </c>
      <c r="G100" s="51" t="n">
        <v>-0.010381</v>
      </c>
      <c r="H100" s="52" t="n">
        <v>0.8776</v>
      </c>
      <c r="I100" s="53" t="n">
        <v>478</v>
      </c>
      <c r="J100" s="47" t="s">
        <v>235</v>
      </c>
      <c r="K100" s="54" t="n">
        <v>12.42</v>
      </c>
      <c r="L100" s="55" t="n">
        <f aca="false">IF(COUNT(F100)=0,50,IF(F100&gt;=0,100,IF(F100&gt;=-0.02,50,0)))</f>
        <v>100</v>
      </c>
      <c r="M100" s="55" t="n">
        <f aca="false">IF(COUNT(G100)=0,50,IF(G100&gt;-0.06,100,IF(G100&gt;-0.15,50,0)))</f>
        <v>100</v>
      </c>
      <c r="N100" s="55" t="n">
        <f aca="false">IF(COUNT(H100)=0,50,IF(H100&gt;=0.6,100,IF(H100&gt;=0.4,50,0)))</f>
        <v>100</v>
      </c>
      <c r="O100" s="55" t="n">
        <f aca="false">IF(COUNT(I100)=0,50,IF(J100="proxy_vix",50,IF(I100&lt;350,100,IF(I100&lt;=450,50,0))))</f>
        <v>0</v>
      </c>
      <c r="P100" s="55" t="n">
        <f aca="false">IF(COUNT(K100)=0,50,IF(K100&lt;20,100,IF(K100&lt;=25,50,0)))</f>
        <v>100</v>
      </c>
      <c r="Q100" s="54"/>
      <c r="R100" s="47"/>
      <c r="S100" s="51" t="n">
        <f aca="false">$E100/$E99-1</f>
        <v>0.0105989134865767</v>
      </c>
      <c r="T100" s="56" t="n">
        <f aca="false">$K100/$K99-1</f>
        <v>-0.0334630350194552</v>
      </c>
      <c r="V100" s="57"/>
      <c r="W100" s="57"/>
      <c r="Y100" s="1" t="str">
        <f aca="false">IF(AX100&gt;=70,"EASY",IF(AX100&gt;40,"UNCERTAIN","HARD"))</f>
        <v>EASY</v>
      </c>
      <c r="AA100" s="58" t="str">
        <f aca="false">IF($A100&lt;200,"",AVERAGE($E51:$E100)/AVERAGE($E5:$E100)-1)</f>
        <v/>
      </c>
      <c r="AB100" s="59" t="n">
        <f aca="false">LOOKUP($B100,07_L1政策步階!$A$4:$A$14,07_L1政策步階!$C$4:$C$14)</f>
        <v>0</v>
      </c>
      <c r="AC100" s="57"/>
      <c r="AD100" s="57"/>
      <c r="AE100" s="57"/>
      <c r="AF100" s="57"/>
      <c r="AG100" s="57"/>
      <c r="AH100" s="57"/>
      <c r="AI100" s="57"/>
      <c r="AJ100" s="57"/>
      <c r="AK100" s="57"/>
      <c r="AL100" s="0" t="str">
        <f aca="false">IF(ISNUMBER($AA100),IF($AA100&gt;=0.005,100,IF($AA100&gt;=-0.015,50,0)),"")</f>
        <v/>
      </c>
      <c r="AM100" s="59" t="n">
        <f aca="false">IF(ISNUMBER($AB100),IF($AB100=1,100,IF($AB100=0,50,0)),"")</f>
        <v>50</v>
      </c>
      <c r="AN100" s="0" t="str">
        <f aca="false">IF(ISNUMBER($AC100),IF($AC100&gt;=0.001,100,IF($AC100&gt;=-0.003,50,0)),"")</f>
        <v/>
      </c>
      <c r="AO100" s="0" t="str">
        <f aca="false">IF(ISNUMBER($AD100),IF($AD100&gt;=0.04,100,IF($AD100&gt;=0,50,0)),"")</f>
        <v/>
      </c>
      <c r="AP100" s="0" t="str">
        <f aca="false">IF(ISNUMBER($AE100),IF($AE100&gt;=25,100,IF($AE100&gt;=-75,50,0)),"")</f>
        <v/>
      </c>
      <c r="AQ100" s="0" t="str">
        <f aca="false">IF(ISNUMBER($AF100),IF($AF100&gt;0,100,IF($AF100&gt;=-50,50,0)),"")</f>
        <v/>
      </c>
      <c r="AR100" s="0" t="str">
        <f aca="false">IF(ISNUMBER($AG100),IF($AG100=1,100,IF($AG100=0,50,0)),"")</f>
        <v/>
      </c>
      <c r="AS100" s="0" t="str">
        <f aca="false">IF(ISNUMBER($AH100),IF($AH100&lt;0,100,IF($AH100&lt;=20,50,0)),"")</f>
        <v/>
      </c>
      <c r="AT100" s="0" t="str">
        <f aca="false">IF(ISNUMBER($AI100),IF($AI100&lt;0.95,100,IF($AI100&lt;=1,50,0)),"")</f>
        <v/>
      </c>
      <c r="AU100" s="0" t="str">
        <f aca="false">IF(ISNUMBER($AJ100),IF($AJ100&lt;30,0,IF($AJ100&lt;40,50,IF($AJ100&lt;=90,100,50))),"")</f>
        <v/>
      </c>
      <c r="AV100" s="0" t="str">
        <f aca="false">IF(ISNUMBER($AK100),IF($AK100&gt;-0.2,100,IF($AK100&gt;=-0.4,50,0)),"")</f>
        <v/>
      </c>
      <c r="AW100" s="59" t="n">
        <f aca="false">01_指標庫!$H$4*ISNUMBER($F100)+01_指標庫!$H$5*ISNUMBER($AA100)+01_指標庫!$H$6*ISNUMBER($G100)+01_指標庫!$H$7*ISNUMBER($H100)+01_指標庫!$H$8*ISNUMBER($AF100)+01_指標庫!$H$9*ISNUMBER($AG100)+01_指標庫!$H$10*ISNUMBER($AB100)+01_指標庫!$H$11*ISNUMBER($AC100)+01_指標庫!$H$12*ISNUMBER($AD100)+01_指標庫!$H$13*ISNUMBER($AE100)+01_指標庫!$H$14*ISNUMBER($I100)+01_指標庫!$H$15*ISNUMBER($AH100)+01_指標庫!$H$16*ISNUMBER($K100)+01_指標庫!$H$17*ISNUMBER($AI100)+01_指標庫!$H$18*ISNUMBER($AJ100)+01_指標庫!$H$19*ISNUMBER($AK100)+01_指標庫!$H$20*ISNUMBER($BB100)+01_指標庫!$H$21*ISNUMBER($BC100)</f>
        <v>49</v>
      </c>
      <c r="AX100" s="59" t="n">
        <f aca="false">IF(AW100=0,50,ROUND((01_指標庫!$H$4*IF(ISNUMBER($F100),L100,0)+01_指標庫!$H$5*IF(ISNUMBER($AA100),AL100,0)+01_指標庫!$H$6*IF(ISNUMBER($G100),M100,0)+01_指標庫!$H$7*IF(ISNUMBER($H100),N100,0)+01_指標庫!$H$8*IF(ISNUMBER($AF100),AQ100,0)+01_指標庫!$H$9*IF(ISNUMBER($AG100),AR100,0)+01_指標庫!$H$10*IF(ISNUMBER($AB100),AM100,0)+01_指標庫!$H$11*IF(ISNUMBER($AC100),AN100,0)+01_指標庫!$H$12*IF(ISNUMBER($AD100),AO100,0)+01_指標庫!$H$13*IF(ISNUMBER($AE100),AP100,0)+01_指標庫!$H$14*IF(ISNUMBER($I100),O100,0)+01_指標庫!$H$15*IF(ISNUMBER($AH100),AS100,0)+01_指標庫!$H$16*IF(ISNUMBER($K100),P100,0)+01_指標庫!$H$17*IF(ISNUMBER($AI100),AT100,0)+01_指標庫!$H$18*IF(ISNUMBER($AJ100),AU100,0)+01_指標庫!$H$19*IF(ISNUMBER($AK100),AV100,0)+01_指標庫!$H$20*IF(ISNUMBER($BB100),BB100,0)+01_指標庫!$H$21*IF(ISNUMBER($BC100),BC100,0))/AW100,1))</f>
        <v>72.4</v>
      </c>
      <c r="AY100" s="60"/>
      <c r="AZ100" s="60"/>
      <c r="BA100" s="58" t="n">
        <f aca="false">AVERAGE($E96:$E100)/AVERAGE($E91:$E100)-1</f>
        <v>0.00457901372743441</v>
      </c>
      <c r="BB100" s="59" t="n">
        <f aca="false">IF(ISNUMBER($BA100),IF(OR($S100&lt;=-0.03,$BA100&lt;-0.003),0,IF(OR($S100&lt;=-0.02,$BA100&lt;0.01),50,100)),"")</f>
        <v>50</v>
      </c>
      <c r="BC100" s="0" t="str">
        <f aca="false">IF(OR(COUNT($AZ100)=0,COUNT($AZ99)=0),"",IF(OR($AY100/$AZ99-1&lt;=-0.03,$AZ100/$AZ99-1&lt;=-0.045,IF(COUNT($AZ91:$AZ100)=10,AVERAGE($AZ96:$AZ100)/AVERAGE($AZ91:$AZ100)-1&lt;-0.01,FALSE())),0,IF(OR($AZ100/$AZ99-1&lt;=-0.02,IF(COUNT($AZ91:$AZ100)=10,AVERAGE($AZ96:$AZ100)/AVERAGE($AZ91:$AZ100)-1&lt;0.005,FALSE())),50,100)))</f>
        <v/>
      </c>
    </row>
    <row r="101" customFormat="false" ht="15" hidden="false" customHeight="true" outlineLevel="0" collapsed="false">
      <c r="A101" s="47" t="n">
        <v>97</v>
      </c>
      <c r="B101" s="48" t="n">
        <v>42696</v>
      </c>
      <c r="C101" s="47" t="n">
        <v>2016</v>
      </c>
      <c r="D101" s="49" t="s">
        <v>237</v>
      </c>
      <c r="E101" s="50" t="n">
        <v>4873.84</v>
      </c>
      <c r="F101" s="51" t="n">
        <v>0.065391</v>
      </c>
      <c r="G101" s="51" t="n">
        <v>-0.007359</v>
      </c>
      <c r="H101" s="52" t="n">
        <v>0.8367</v>
      </c>
      <c r="I101" s="53" t="n">
        <v>470</v>
      </c>
      <c r="J101" s="47" t="s">
        <v>235</v>
      </c>
      <c r="K101" s="54" t="n">
        <v>12.41</v>
      </c>
      <c r="L101" s="55" t="n">
        <f aca="false">IF(COUNT(F101)=0,50,IF(F101&gt;=0,100,IF(F101&gt;=-0.02,50,0)))</f>
        <v>100</v>
      </c>
      <c r="M101" s="55" t="n">
        <f aca="false">IF(COUNT(G101)=0,50,IF(G101&gt;-0.06,100,IF(G101&gt;-0.15,50,0)))</f>
        <v>100</v>
      </c>
      <c r="N101" s="55" t="n">
        <f aca="false">IF(COUNT(H101)=0,50,IF(H101&gt;=0.6,100,IF(H101&gt;=0.4,50,0)))</f>
        <v>100</v>
      </c>
      <c r="O101" s="55" t="n">
        <f aca="false">IF(COUNT(I101)=0,50,IF(J101="proxy_vix",50,IF(I101&lt;350,100,IF(I101&lt;=450,50,0))))</f>
        <v>0</v>
      </c>
      <c r="P101" s="55" t="n">
        <f aca="false">IF(COUNT(K101)=0,50,IF(K101&lt;20,100,IF(K101&lt;=25,50,0)))</f>
        <v>100</v>
      </c>
      <c r="Q101" s="54"/>
      <c r="R101" s="47"/>
      <c r="S101" s="51" t="n">
        <f aca="false">$E101/$E100-1</f>
        <v>0.00305412636344937</v>
      </c>
      <c r="T101" s="56" t="n">
        <f aca="false">$K101/$K100-1</f>
        <v>-0.000805152979066026</v>
      </c>
      <c r="V101" s="57"/>
      <c r="W101" s="57"/>
      <c r="Y101" s="1" t="str">
        <f aca="false">IF(AX101&gt;=70,"EASY",IF(AX101&gt;40,"UNCERTAIN","HARD"))</f>
        <v>EASY</v>
      </c>
      <c r="AA101" s="58" t="str">
        <f aca="false">IF($A101&lt;200,"",AVERAGE($E52:$E101)/AVERAGE($E5:$E101)-1)</f>
        <v/>
      </c>
      <c r="AB101" s="59" t="n">
        <f aca="false">LOOKUP($B101,07_L1政策步階!$A$4:$A$14,07_L1政策步階!$C$4:$C$14)</f>
        <v>0</v>
      </c>
      <c r="AC101" s="57"/>
      <c r="AD101" s="57"/>
      <c r="AE101" s="57"/>
      <c r="AF101" s="57"/>
      <c r="AG101" s="57"/>
      <c r="AH101" s="57"/>
      <c r="AI101" s="57"/>
      <c r="AJ101" s="57"/>
      <c r="AK101" s="57"/>
      <c r="AL101" s="0" t="str">
        <f aca="false">IF(ISNUMBER($AA101),IF($AA101&gt;=0.005,100,IF($AA101&gt;=-0.015,50,0)),"")</f>
        <v/>
      </c>
      <c r="AM101" s="59" t="n">
        <f aca="false">IF(ISNUMBER($AB101),IF($AB101=1,100,IF($AB101=0,50,0)),"")</f>
        <v>50</v>
      </c>
      <c r="AN101" s="0" t="str">
        <f aca="false">IF(ISNUMBER($AC101),IF($AC101&gt;=0.001,100,IF($AC101&gt;=-0.003,50,0)),"")</f>
        <v/>
      </c>
      <c r="AO101" s="0" t="str">
        <f aca="false">IF(ISNUMBER($AD101),IF($AD101&gt;=0.04,100,IF($AD101&gt;=0,50,0)),"")</f>
        <v/>
      </c>
      <c r="AP101" s="0" t="str">
        <f aca="false">IF(ISNUMBER($AE101),IF($AE101&gt;=25,100,IF($AE101&gt;=-75,50,0)),"")</f>
        <v/>
      </c>
      <c r="AQ101" s="0" t="str">
        <f aca="false">IF(ISNUMBER($AF101),IF($AF101&gt;0,100,IF($AF101&gt;=-50,50,0)),"")</f>
        <v/>
      </c>
      <c r="AR101" s="0" t="str">
        <f aca="false">IF(ISNUMBER($AG101),IF($AG101=1,100,IF($AG101=0,50,0)),"")</f>
        <v/>
      </c>
      <c r="AS101" s="0" t="str">
        <f aca="false">IF(ISNUMBER($AH101),IF($AH101&lt;0,100,IF($AH101&lt;=20,50,0)),"")</f>
        <v/>
      </c>
      <c r="AT101" s="0" t="str">
        <f aca="false">IF(ISNUMBER($AI101),IF($AI101&lt;0.95,100,IF($AI101&lt;=1,50,0)),"")</f>
        <v/>
      </c>
      <c r="AU101" s="0" t="str">
        <f aca="false">IF(ISNUMBER($AJ101),IF($AJ101&lt;30,0,IF($AJ101&lt;40,50,IF($AJ101&lt;=90,100,50))),"")</f>
        <v/>
      </c>
      <c r="AV101" s="0" t="str">
        <f aca="false">IF(ISNUMBER($AK101),IF($AK101&gt;-0.2,100,IF($AK101&gt;=-0.4,50,0)),"")</f>
        <v/>
      </c>
      <c r="AW101" s="59" t="n">
        <f aca="false">01_指標庫!$H$4*ISNUMBER($F101)+01_指標庫!$H$5*ISNUMBER($AA101)+01_指標庫!$H$6*ISNUMBER($G101)+01_指標庫!$H$7*ISNUMBER($H101)+01_指標庫!$H$8*ISNUMBER($AF101)+01_指標庫!$H$9*ISNUMBER($AG101)+01_指標庫!$H$10*ISNUMBER($AB101)+01_指標庫!$H$11*ISNUMBER($AC101)+01_指標庫!$H$12*ISNUMBER($AD101)+01_指標庫!$H$13*ISNUMBER($AE101)+01_指標庫!$H$14*ISNUMBER($I101)+01_指標庫!$H$15*ISNUMBER($AH101)+01_指標庫!$H$16*ISNUMBER($K101)+01_指標庫!$H$17*ISNUMBER($AI101)+01_指標庫!$H$18*ISNUMBER($AJ101)+01_指標庫!$H$19*ISNUMBER($AK101)+01_指標庫!$H$20*ISNUMBER($BB101)+01_指標庫!$H$21*ISNUMBER($BC101)</f>
        <v>49</v>
      </c>
      <c r="AX101" s="59" t="n">
        <f aca="false">IF(AW101=0,50,ROUND((01_指標庫!$H$4*IF(ISNUMBER($F101),L101,0)+01_指標庫!$H$5*IF(ISNUMBER($AA101),AL101,0)+01_指標庫!$H$6*IF(ISNUMBER($G101),M101,0)+01_指標庫!$H$7*IF(ISNUMBER($H101),N101,0)+01_指標庫!$H$8*IF(ISNUMBER($AF101),AQ101,0)+01_指標庫!$H$9*IF(ISNUMBER($AG101),AR101,0)+01_指標庫!$H$10*IF(ISNUMBER($AB101),AM101,0)+01_指標庫!$H$11*IF(ISNUMBER($AC101),AN101,0)+01_指標庫!$H$12*IF(ISNUMBER($AD101),AO101,0)+01_指標庫!$H$13*IF(ISNUMBER($AE101),AP101,0)+01_指標庫!$H$14*IF(ISNUMBER($I101),O101,0)+01_指標庫!$H$15*IF(ISNUMBER($AH101),AS101,0)+01_指標庫!$H$16*IF(ISNUMBER($K101),P101,0)+01_指標庫!$H$17*IF(ISNUMBER($AI101),AT101,0)+01_指標庫!$H$18*IF(ISNUMBER($AJ101),AU101,0)+01_指標庫!$H$19*IF(ISNUMBER($AK101),AV101,0)+01_指標庫!$H$20*IF(ISNUMBER($BB101),BB101,0)+01_指標庫!$H$21*IF(ISNUMBER($BC101),BC101,0))/AW101,1))</f>
        <v>72.4</v>
      </c>
      <c r="AY101" s="60"/>
      <c r="AZ101" s="60"/>
      <c r="BA101" s="58" t="n">
        <f aca="false">AVERAGE($E97:$E101)/AVERAGE($E92:$E101)-1</f>
        <v>0.00769691020368746</v>
      </c>
      <c r="BB101" s="59" t="n">
        <f aca="false">IF(ISNUMBER($BA101),IF(OR($S101&lt;=-0.03,$BA101&lt;-0.003),0,IF(OR($S101&lt;=-0.02,$BA101&lt;0.01),50,100)),"")</f>
        <v>50</v>
      </c>
      <c r="BC101" s="0" t="str">
        <f aca="false">IF(OR(COUNT($AZ101)=0,COUNT($AZ100)=0),"",IF(OR($AY101/$AZ100-1&lt;=-0.03,$AZ101/$AZ100-1&lt;=-0.045,IF(COUNT($AZ92:$AZ101)=10,AVERAGE($AZ97:$AZ101)/AVERAGE($AZ92:$AZ101)-1&lt;-0.01,FALSE())),0,IF(OR($AZ101/$AZ100-1&lt;=-0.02,IF(COUNT($AZ92:$AZ101)=10,AVERAGE($AZ97:$AZ101)/AVERAGE($AZ92:$AZ101)-1&lt;0.005,FALSE())),50,100)))</f>
        <v/>
      </c>
    </row>
    <row r="102" customFormat="false" ht="15" hidden="false" customHeight="true" outlineLevel="0" collapsed="false">
      <c r="A102" s="47" t="n">
        <v>98</v>
      </c>
      <c r="B102" s="48" t="n">
        <v>42697</v>
      </c>
      <c r="C102" s="47" t="n">
        <v>2016</v>
      </c>
      <c r="D102" s="49" t="s">
        <v>238</v>
      </c>
      <c r="E102" s="50" t="n">
        <v>4853.86</v>
      </c>
      <c r="F102" s="51" t="n">
        <v>0.059995</v>
      </c>
      <c r="G102" s="51" t="n">
        <v>-0.011428</v>
      </c>
      <c r="H102" s="52" t="n">
        <v>0.8367</v>
      </c>
      <c r="I102" s="53" t="n">
        <v>466</v>
      </c>
      <c r="J102" s="47" t="s">
        <v>235</v>
      </c>
      <c r="K102" s="54" t="n">
        <v>12.43</v>
      </c>
      <c r="L102" s="55" t="n">
        <f aca="false">IF(COUNT(F102)=0,50,IF(F102&gt;=0,100,IF(F102&gt;=-0.02,50,0)))</f>
        <v>100</v>
      </c>
      <c r="M102" s="55" t="n">
        <f aca="false">IF(COUNT(G102)=0,50,IF(G102&gt;-0.06,100,IF(G102&gt;-0.15,50,0)))</f>
        <v>100</v>
      </c>
      <c r="N102" s="55" t="n">
        <f aca="false">IF(COUNT(H102)=0,50,IF(H102&gt;=0.6,100,IF(H102&gt;=0.4,50,0)))</f>
        <v>100</v>
      </c>
      <c r="O102" s="55" t="n">
        <f aca="false">IF(COUNT(I102)=0,50,IF(J102="proxy_vix",50,IF(I102&lt;350,100,IF(I102&lt;=450,50,0))))</f>
        <v>0</v>
      </c>
      <c r="P102" s="55" t="n">
        <f aca="false">IF(COUNT(K102)=0,50,IF(K102&lt;20,100,IF(K102&lt;=25,50,0)))</f>
        <v>100</v>
      </c>
      <c r="Q102" s="54"/>
      <c r="R102" s="47"/>
      <c r="S102" s="51" t="n">
        <f aca="false">$E102/$E101-1</f>
        <v>-0.00409943699423876</v>
      </c>
      <c r="T102" s="56" t="n">
        <f aca="false">$K102/$K101-1</f>
        <v>0.00161160354552781</v>
      </c>
      <c r="V102" s="57"/>
      <c r="W102" s="57"/>
      <c r="Y102" s="1" t="str">
        <f aca="false">IF(AX102&gt;=70,"EASY",IF(AX102&gt;40,"UNCERTAIN","HARD"))</f>
        <v>EASY</v>
      </c>
      <c r="AA102" s="58" t="str">
        <f aca="false">IF($A102&lt;200,"",AVERAGE($E53:$E102)/AVERAGE($E5:$E102)-1)</f>
        <v/>
      </c>
      <c r="AB102" s="59" t="n">
        <f aca="false">LOOKUP($B102,07_L1政策步階!$A$4:$A$14,07_L1政策步階!$C$4:$C$14)</f>
        <v>0</v>
      </c>
      <c r="AC102" s="57"/>
      <c r="AD102" s="57"/>
      <c r="AE102" s="57"/>
      <c r="AF102" s="57"/>
      <c r="AG102" s="57"/>
      <c r="AH102" s="57"/>
      <c r="AI102" s="57"/>
      <c r="AJ102" s="57"/>
      <c r="AK102" s="57"/>
      <c r="AL102" s="0" t="str">
        <f aca="false">IF(ISNUMBER($AA102),IF($AA102&gt;=0.005,100,IF($AA102&gt;=-0.015,50,0)),"")</f>
        <v/>
      </c>
      <c r="AM102" s="59" t="n">
        <f aca="false">IF(ISNUMBER($AB102),IF($AB102=1,100,IF($AB102=0,50,0)),"")</f>
        <v>50</v>
      </c>
      <c r="AN102" s="0" t="str">
        <f aca="false">IF(ISNUMBER($AC102),IF($AC102&gt;=0.001,100,IF($AC102&gt;=-0.003,50,0)),"")</f>
        <v/>
      </c>
      <c r="AO102" s="0" t="str">
        <f aca="false">IF(ISNUMBER($AD102),IF($AD102&gt;=0.04,100,IF($AD102&gt;=0,50,0)),"")</f>
        <v/>
      </c>
      <c r="AP102" s="0" t="str">
        <f aca="false">IF(ISNUMBER($AE102),IF($AE102&gt;=25,100,IF($AE102&gt;=-75,50,0)),"")</f>
        <v/>
      </c>
      <c r="AQ102" s="0" t="str">
        <f aca="false">IF(ISNUMBER($AF102),IF($AF102&gt;0,100,IF($AF102&gt;=-50,50,0)),"")</f>
        <v/>
      </c>
      <c r="AR102" s="0" t="str">
        <f aca="false">IF(ISNUMBER($AG102),IF($AG102=1,100,IF($AG102=0,50,0)),"")</f>
        <v/>
      </c>
      <c r="AS102" s="0" t="str">
        <f aca="false">IF(ISNUMBER($AH102),IF($AH102&lt;0,100,IF($AH102&lt;=20,50,0)),"")</f>
        <v/>
      </c>
      <c r="AT102" s="0" t="str">
        <f aca="false">IF(ISNUMBER($AI102),IF($AI102&lt;0.95,100,IF($AI102&lt;=1,50,0)),"")</f>
        <v/>
      </c>
      <c r="AU102" s="0" t="str">
        <f aca="false">IF(ISNUMBER($AJ102),IF($AJ102&lt;30,0,IF($AJ102&lt;40,50,IF($AJ102&lt;=90,100,50))),"")</f>
        <v/>
      </c>
      <c r="AV102" s="0" t="str">
        <f aca="false">IF(ISNUMBER($AK102),IF($AK102&gt;-0.2,100,IF($AK102&gt;=-0.4,50,0)),"")</f>
        <v/>
      </c>
      <c r="AW102" s="59" t="n">
        <f aca="false">01_指標庫!$H$4*ISNUMBER($F102)+01_指標庫!$H$5*ISNUMBER($AA102)+01_指標庫!$H$6*ISNUMBER($G102)+01_指標庫!$H$7*ISNUMBER($H102)+01_指標庫!$H$8*ISNUMBER($AF102)+01_指標庫!$H$9*ISNUMBER($AG102)+01_指標庫!$H$10*ISNUMBER($AB102)+01_指標庫!$H$11*ISNUMBER($AC102)+01_指標庫!$H$12*ISNUMBER($AD102)+01_指標庫!$H$13*ISNUMBER($AE102)+01_指標庫!$H$14*ISNUMBER($I102)+01_指標庫!$H$15*ISNUMBER($AH102)+01_指標庫!$H$16*ISNUMBER($K102)+01_指標庫!$H$17*ISNUMBER($AI102)+01_指標庫!$H$18*ISNUMBER($AJ102)+01_指標庫!$H$19*ISNUMBER($AK102)+01_指標庫!$H$20*ISNUMBER($BB102)+01_指標庫!$H$21*ISNUMBER($BC102)</f>
        <v>49</v>
      </c>
      <c r="AX102" s="59" t="n">
        <f aca="false">IF(AW102=0,50,ROUND((01_指標庫!$H$4*IF(ISNUMBER($F102),L102,0)+01_指標庫!$H$5*IF(ISNUMBER($AA102),AL102,0)+01_指標庫!$H$6*IF(ISNUMBER($G102),M102,0)+01_指標庫!$H$7*IF(ISNUMBER($H102),N102,0)+01_指標庫!$H$8*IF(ISNUMBER($AF102),AQ102,0)+01_指標庫!$H$9*IF(ISNUMBER($AG102),AR102,0)+01_指標庫!$H$10*IF(ISNUMBER($AB102),AM102,0)+01_指標庫!$H$11*IF(ISNUMBER($AC102),AN102,0)+01_指標庫!$H$12*IF(ISNUMBER($AD102),AO102,0)+01_指標庫!$H$13*IF(ISNUMBER($AE102),AP102,0)+01_指標庫!$H$14*IF(ISNUMBER($I102),O102,0)+01_指標庫!$H$15*IF(ISNUMBER($AH102),AS102,0)+01_指標庫!$H$16*IF(ISNUMBER($K102),P102,0)+01_指標庫!$H$17*IF(ISNUMBER($AI102),AT102,0)+01_指標庫!$H$18*IF(ISNUMBER($AJ102),AU102,0)+01_指標庫!$H$19*IF(ISNUMBER($AK102),AV102,0)+01_指標庫!$H$20*IF(ISNUMBER($BB102),BB102,0)+01_指標庫!$H$21*IF(ISNUMBER($BC102),BC102,0))/AW102,1))</f>
        <v>72.4</v>
      </c>
      <c r="AY102" s="60"/>
      <c r="AZ102" s="60"/>
      <c r="BA102" s="58" t="n">
        <f aca="false">AVERAGE($E98:$E102)/AVERAGE($E93:$E102)-1</f>
        <v>0.00966191730605992</v>
      </c>
      <c r="BB102" s="59" t="n">
        <f aca="false">IF(ISNUMBER($BA102),IF(OR($S102&lt;=-0.03,$BA102&lt;-0.003),0,IF(OR($S102&lt;=-0.02,$BA102&lt;0.01),50,100)),"")</f>
        <v>50</v>
      </c>
      <c r="BC102" s="0" t="str">
        <f aca="false">IF(OR(COUNT($AZ102)=0,COUNT($AZ101)=0),"",IF(OR($AY102/$AZ101-1&lt;=-0.03,$AZ102/$AZ101-1&lt;=-0.045,IF(COUNT($AZ93:$AZ102)=10,AVERAGE($AZ98:$AZ102)/AVERAGE($AZ93:$AZ102)-1&lt;-0.01,FALSE())),0,IF(OR($AZ102/$AZ101-1&lt;=-0.02,IF(COUNT($AZ93:$AZ102)=10,AVERAGE($AZ98:$AZ102)/AVERAGE($AZ93:$AZ102)-1&lt;0.005,FALSE())),50,100)))</f>
        <v/>
      </c>
    </row>
    <row r="103" customFormat="false" ht="15" hidden="false" customHeight="true" outlineLevel="0" collapsed="false">
      <c r="A103" s="47" t="n">
        <v>99</v>
      </c>
      <c r="B103" s="48" t="n">
        <v>42699</v>
      </c>
      <c r="C103" s="47" t="n">
        <v>2016</v>
      </c>
      <c r="D103" s="49" t="s">
        <v>234</v>
      </c>
      <c r="E103" s="50" t="n">
        <v>4870.02</v>
      </c>
      <c r="F103" s="51" t="n">
        <v>0.062471</v>
      </c>
      <c r="G103" s="51" t="n">
        <v>-0.008137</v>
      </c>
      <c r="H103" s="52" t="n">
        <v>0.8571</v>
      </c>
      <c r="I103" s="53" t="n">
        <v>464</v>
      </c>
      <c r="J103" s="47" t="s">
        <v>235</v>
      </c>
      <c r="K103" s="54" t="n">
        <v>12.34</v>
      </c>
      <c r="L103" s="55" t="n">
        <f aca="false">IF(COUNT(F103)=0,50,IF(F103&gt;=0,100,IF(F103&gt;=-0.02,50,0)))</f>
        <v>100</v>
      </c>
      <c r="M103" s="55" t="n">
        <f aca="false">IF(COUNT(G103)=0,50,IF(G103&gt;-0.06,100,IF(G103&gt;-0.15,50,0)))</f>
        <v>100</v>
      </c>
      <c r="N103" s="55" t="n">
        <f aca="false">IF(COUNT(H103)=0,50,IF(H103&gt;=0.6,100,IF(H103&gt;=0.4,50,0)))</f>
        <v>100</v>
      </c>
      <c r="O103" s="55" t="n">
        <f aca="false">IF(COUNT(I103)=0,50,IF(J103="proxy_vix",50,IF(I103&lt;350,100,IF(I103&lt;=450,50,0))))</f>
        <v>0</v>
      </c>
      <c r="P103" s="55" t="n">
        <f aca="false">IF(COUNT(K103)=0,50,IF(K103&lt;20,100,IF(K103&lt;=25,50,0)))</f>
        <v>100</v>
      </c>
      <c r="Q103" s="54"/>
      <c r="R103" s="47"/>
      <c r="S103" s="51" t="n">
        <f aca="false">$E103/$E102-1</f>
        <v>0.00332930904476036</v>
      </c>
      <c r="T103" s="56" t="n">
        <f aca="false">$K103/$K102-1</f>
        <v>-0.00724054706355592</v>
      </c>
      <c r="V103" s="57"/>
      <c r="W103" s="57"/>
      <c r="Y103" s="1" t="str">
        <f aca="false">IF(AX103&gt;=70,"EASY",IF(AX103&gt;40,"UNCERTAIN","HARD"))</f>
        <v>EASY</v>
      </c>
      <c r="AA103" s="58" t="str">
        <f aca="false">IF($A103&lt;200,"",AVERAGE($E54:$E103)/AVERAGE($E5:$E103)-1)</f>
        <v/>
      </c>
      <c r="AB103" s="59" t="n">
        <f aca="false">LOOKUP($B103,07_L1政策步階!$A$4:$A$14,07_L1政策步階!$C$4:$C$14)</f>
        <v>0</v>
      </c>
      <c r="AC103" s="57"/>
      <c r="AD103" s="57"/>
      <c r="AE103" s="57"/>
      <c r="AF103" s="57"/>
      <c r="AG103" s="57"/>
      <c r="AH103" s="57"/>
      <c r="AI103" s="57"/>
      <c r="AJ103" s="57"/>
      <c r="AK103" s="57"/>
      <c r="AL103" s="0" t="str">
        <f aca="false">IF(ISNUMBER($AA103),IF($AA103&gt;=0.005,100,IF($AA103&gt;=-0.015,50,0)),"")</f>
        <v/>
      </c>
      <c r="AM103" s="59" t="n">
        <f aca="false">IF(ISNUMBER($AB103),IF($AB103=1,100,IF($AB103=0,50,0)),"")</f>
        <v>50</v>
      </c>
      <c r="AN103" s="0" t="str">
        <f aca="false">IF(ISNUMBER($AC103),IF($AC103&gt;=0.001,100,IF($AC103&gt;=-0.003,50,0)),"")</f>
        <v/>
      </c>
      <c r="AO103" s="0" t="str">
        <f aca="false">IF(ISNUMBER($AD103),IF($AD103&gt;=0.04,100,IF($AD103&gt;=0,50,0)),"")</f>
        <v/>
      </c>
      <c r="AP103" s="0" t="str">
        <f aca="false">IF(ISNUMBER($AE103),IF($AE103&gt;=25,100,IF($AE103&gt;=-75,50,0)),"")</f>
        <v/>
      </c>
      <c r="AQ103" s="0" t="str">
        <f aca="false">IF(ISNUMBER($AF103),IF($AF103&gt;0,100,IF($AF103&gt;=-50,50,0)),"")</f>
        <v/>
      </c>
      <c r="AR103" s="0" t="str">
        <f aca="false">IF(ISNUMBER($AG103),IF($AG103=1,100,IF($AG103=0,50,0)),"")</f>
        <v/>
      </c>
      <c r="AS103" s="0" t="str">
        <f aca="false">IF(ISNUMBER($AH103),IF($AH103&lt;0,100,IF($AH103&lt;=20,50,0)),"")</f>
        <v/>
      </c>
      <c r="AT103" s="0" t="str">
        <f aca="false">IF(ISNUMBER($AI103),IF($AI103&lt;0.95,100,IF($AI103&lt;=1,50,0)),"")</f>
        <v/>
      </c>
      <c r="AU103" s="0" t="str">
        <f aca="false">IF(ISNUMBER($AJ103),IF($AJ103&lt;30,0,IF($AJ103&lt;40,50,IF($AJ103&lt;=90,100,50))),"")</f>
        <v/>
      </c>
      <c r="AV103" s="0" t="str">
        <f aca="false">IF(ISNUMBER($AK103),IF($AK103&gt;-0.2,100,IF($AK103&gt;=-0.4,50,0)),"")</f>
        <v/>
      </c>
      <c r="AW103" s="59" t="n">
        <f aca="false">01_指標庫!$H$4*ISNUMBER($F103)+01_指標庫!$H$5*ISNUMBER($AA103)+01_指標庫!$H$6*ISNUMBER($G103)+01_指標庫!$H$7*ISNUMBER($H103)+01_指標庫!$H$8*ISNUMBER($AF103)+01_指標庫!$H$9*ISNUMBER($AG103)+01_指標庫!$H$10*ISNUMBER($AB103)+01_指標庫!$H$11*ISNUMBER($AC103)+01_指標庫!$H$12*ISNUMBER($AD103)+01_指標庫!$H$13*ISNUMBER($AE103)+01_指標庫!$H$14*ISNUMBER($I103)+01_指標庫!$H$15*ISNUMBER($AH103)+01_指標庫!$H$16*ISNUMBER($K103)+01_指標庫!$H$17*ISNUMBER($AI103)+01_指標庫!$H$18*ISNUMBER($AJ103)+01_指標庫!$H$19*ISNUMBER($AK103)+01_指標庫!$H$20*ISNUMBER($BB103)+01_指標庫!$H$21*ISNUMBER($BC103)</f>
        <v>49</v>
      </c>
      <c r="AX103" s="59" t="n">
        <f aca="false">IF(AW103=0,50,ROUND((01_指標庫!$H$4*IF(ISNUMBER($F103),L103,0)+01_指標庫!$H$5*IF(ISNUMBER($AA103),AL103,0)+01_指標庫!$H$6*IF(ISNUMBER($G103),M103,0)+01_指標庫!$H$7*IF(ISNUMBER($H103),N103,0)+01_指標庫!$H$8*IF(ISNUMBER($AF103),AQ103,0)+01_指標庫!$H$9*IF(ISNUMBER($AG103),AR103,0)+01_指標庫!$H$10*IF(ISNUMBER($AB103),AM103,0)+01_指標庫!$H$11*IF(ISNUMBER($AC103),AN103,0)+01_指標庫!$H$12*IF(ISNUMBER($AD103),AO103,0)+01_指標庫!$H$13*IF(ISNUMBER($AE103),AP103,0)+01_指標庫!$H$14*IF(ISNUMBER($I103),O103,0)+01_指標庫!$H$15*IF(ISNUMBER($AH103),AS103,0)+01_指標庫!$H$16*IF(ISNUMBER($K103),P103,0)+01_指標庫!$H$17*IF(ISNUMBER($AI103),AT103,0)+01_指標庫!$H$18*IF(ISNUMBER($AJ103),AU103,0)+01_指標庫!$H$19*IF(ISNUMBER($AK103),AV103,0)+01_指標庫!$H$20*IF(ISNUMBER($BB103),BB103,0)+01_指標庫!$H$21*IF(ISNUMBER($BC103),BC103,0))/AW103,1))</f>
        <v>72.4</v>
      </c>
      <c r="AY103" s="60"/>
      <c r="AZ103" s="60"/>
      <c r="BA103" s="58" t="n">
        <f aca="false">AVERAGE($E99:$E103)/AVERAGE($E94:$E103)-1</f>
        <v>0.00888610222260655</v>
      </c>
      <c r="BB103" s="59" t="n">
        <f aca="false">IF(ISNUMBER($BA103),IF(OR($S103&lt;=-0.03,$BA103&lt;-0.003),0,IF(OR($S103&lt;=-0.02,$BA103&lt;0.01),50,100)),"")</f>
        <v>50</v>
      </c>
      <c r="BC103" s="0" t="str">
        <f aca="false">IF(OR(COUNT($AZ103)=0,COUNT($AZ102)=0),"",IF(OR($AY103/$AZ102-1&lt;=-0.03,$AZ103/$AZ102-1&lt;=-0.045,IF(COUNT($AZ94:$AZ103)=10,AVERAGE($AZ99:$AZ103)/AVERAGE($AZ94:$AZ103)-1&lt;-0.01,FALSE())),0,IF(OR($AZ103/$AZ102-1&lt;=-0.02,IF(COUNT($AZ94:$AZ103)=10,AVERAGE($AZ99:$AZ103)/AVERAGE($AZ94:$AZ103)-1&lt;0.005,FALSE())),50,100)))</f>
        <v/>
      </c>
    </row>
    <row r="104" customFormat="false" ht="15" hidden="false" customHeight="true" outlineLevel="0" collapsed="false">
      <c r="A104" s="47" t="n">
        <v>100</v>
      </c>
      <c r="B104" s="48" t="n">
        <v>42702</v>
      </c>
      <c r="C104" s="47" t="n">
        <v>2016</v>
      </c>
      <c r="D104" s="49" t="s">
        <v>236</v>
      </c>
      <c r="E104" s="50" t="n">
        <v>4857.02</v>
      </c>
      <c r="F104" s="51" t="n">
        <v>0.058667</v>
      </c>
      <c r="G104" s="51" t="n">
        <v>-0.010784</v>
      </c>
      <c r="H104" s="52" t="n">
        <v>0.8367</v>
      </c>
      <c r="I104" s="53" t="n">
        <v>466</v>
      </c>
      <c r="J104" s="47" t="s">
        <v>235</v>
      </c>
      <c r="K104" s="54" t="n">
        <v>13.15</v>
      </c>
      <c r="L104" s="55" t="n">
        <f aca="false">IF(COUNT(F104)=0,50,IF(F104&gt;=0,100,IF(F104&gt;=-0.02,50,0)))</f>
        <v>100</v>
      </c>
      <c r="M104" s="55" t="n">
        <f aca="false">IF(COUNT(G104)=0,50,IF(G104&gt;-0.06,100,IF(G104&gt;-0.15,50,0)))</f>
        <v>100</v>
      </c>
      <c r="N104" s="55" t="n">
        <f aca="false">IF(COUNT(H104)=0,50,IF(H104&gt;=0.6,100,IF(H104&gt;=0.4,50,0)))</f>
        <v>100</v>
      </c>
      <c r="O104" s="55" t="n">
        <f aca="false">IF(COUNT(I104)=0,50,IF(J104="proxy_vix",50,IF(I104&lt;350,100,IF(I104&lt;=450,50,0))))</f>
        <v>0</v>
      </c>
      <c r="P104" s="55" t="n">
        <f aca="false">IF(COUNT(K104)=0,50,IF(K104&lt;20,100,IF(K104&lt;=25,50,0)))</f>
        <v>100</v>
      </c>
      <c r="Q104" s="54"/>
      <c r="R104" s="47"/>
      <c r="S104" s="51" t="n">
        <f aca="false">$E104/$E103-1</f>
        <v>-0.00266939355485196</v>
      </c>
      <c r="T104" s="56" t="n">
        <f aca="false">$K104/$K103-1</f>
        <v>0.0656401944894651</v>
      </c>
      <c r="V104" s="57"/>
      <c r="W104" s="57"/>
      <c r="Y104" s="1" t="str">
        <f aca="false">IF(AX104&gt;=70,"EASY",IF(AX104&gt;40,"UNCERTAIN","HARD"))</f>
        <v>EASY</v>
      </c>
      <c r="AA104" s="58" t="str">
        <f aca="false">IF($A104&lt;200,"",AVERAGE($E55:$E104)/AVERAGE($E5:$E104)-1)</f>
        <v/>
      </c>
      <c r="AB104" s="59" t="n">
        <f aca="false">LOOKUP($B104,07_L1政策步階!$A$4:$A$14,07_L1政策步階!$C$4:$C$14)</f>
        <v>0</v>
      </c>
      <c r="AC104" s="57"/>
      <c r="AD104" s="57"/>
      <c r="AE104" s="57"/>
      <c r="AF104" s="57"/>
      <c r="AG104" s="57"/>
      <c r="AH104" s="57"/>
      <c r="AI104" s="57"/>
      <c r="AJ104" s="57"/>
      <c r="AK104" s="57"/>
      <c r="AL104" s="0" t="str">
        <f aca="false">IF(ISNUMBER($AA104),IF($AA104&gt;=0.005,100,IF($AA104&gt;=-0.015,50,0)),"")</f>
        <v/>
      </c>
      <c r="AM104" s="59" t="n">
        <f aca="false">IF(ISNUMBER($AB104),IF($AB104=1,100,IF($AB104=0,50,0)),"")</f>
        <v>50</v>
      </c>
      <c r="AN104" s="0" t="str">
        <f aca="false">IF(ISNUMBER($AC104),IF($AC104&gt;=0.001,100,IF($AC104&gt;=-0.003,50,0)),"")</f>
        <v/>
      </c>
      <c r="AO104" s="0" t="str">
        <f aca="false">IF(ISNUMBER($AD104),IF($AD104&gt;=0.04,100,IF($AD104&gt;=0,50,0)),"")</f>
        <v/>
      </c>
      <c r="AP104" s="0" t="str">
        <f aca="false">IF(ISNUMBER($AE104),IF($AE104&gt;=25,100,IF($AE104&gt;=-75,50,0)),"")</f>
        <v/>
      </c>
      <c r="AQ104" s="0" t="str">
        <f aca="false">IF(ISNUMBER($AF104),IF($AF104&gt;0,100,IF($AF104&gt;=-50,50,0)),"")</f>
        <v/>
      </c>
      <c r="AR104" s="0" t="str">
        <f aca="false">IF(ISNUMBER($AG104),IF($AG104=1,100,IF($AG104=0,50,0)),"")</f>
        <v/>
      </c>
      <c r="AS104" s="0" t="str">
        <f aca="false">IF(ISNUMBER($AH104),IF($AH104&lt;0,100,IF($AH104&lt;=20,50,0)),"")</f>
        <v/>
      </c>
      <c r="AT104" s="0" t="str">
        <f aca="false">IF(ISNUMBER($AI104),IF($AI104&lt;0.95,100,IF($AI104&lt;=1,50,0)),"")</f>
        <v/>
      </c>
      <c r="AU104" s="0" t="str">
        <f aca="false">IF(ISNUMBER($AJ104),IF($AJ104&lt;30,0,IF($AJ104&lt;40,50,IF($AJ104&lt;=90,100,50))),"")</f>
        <v/>
      </c>
      <c r="AV104" s="0" t="str">
        <f aca="false">IF(ISNUMBER($AK104),IF($AK104&gt;-0.2,100,IF($AK104&gt;=-0.4,50,0)),"")</f>
        <v/>
      </c>
      <c r="AW104" s="59" t="n">
        <f aca="false">01_指標庫!$H$4*ISNUMBER($F104)+01_指標庫!$H$5*ISNUMBER($AA104)+01_指標庫!$H$6*ISNUMBER($G104)+01_指標庫!$H$7*ISNUMBER($H104)+01_指標庫!$H$8*ISNUMBER($AF104)+01_指標庫!$H$9*ISNUMBER($AG104)+01_指標庫!$H$10*ISNUMBER($AB104)+01_指標庫!$H$11*ISNUMBER($AC104)+01_指標庫!$H$12*ISNUMBER($AD104)+01_指標庫!$H$13*ISNUMBER($AE104)+01_指標庫!$H$14*ISNUMBER($I104)+01_指標庫!$H$15*ISNUMBER($AH104)+01_指標庫!$H$16*ISNUMBER($K104)+01_指標庫!$H$17*ISNUMBER($AI104)+01_指標庫!$H$18*ISNUMBER($AJ104)+01_指標庫!$H$19*ISNUMBER($AK104)+01_指標庫!$H$20*ISNUMBER($BB104)+01_指標庫!$H$21*ISNUMBER($BC104)</f>
        <v>49</v>
      </c>
      <c r="AX104" s="59" t="n">
        <f aca="false">IF(AW104=0,50,ROUND((01_指標庫!$H$4*IF(ISNUMBER($F104),L104,0)+01_指標庫!$H$5*IF(ISNUMBER($AA104),AL104,0)+01_指標庫!$H$6*IF(ISNUMBER($G104),M104,0)+01_指標庫!$H$7*IF(ISNUMBER($H104),N104,0)+01_指標庫!$H$8*IF(ISNUMBER($AF104),AQ104,0)+01_指標庫!$H$9*IF(ISNUMBER($AG104),AR104,0)+01_指標庫!$H$10*IF(ISNUMBER($AB104),AM104,0)+01_指標庫!$H$11*IF(ISNUMBER($AC104),AN104,0)+01_指標庫!$H$12*IF(ISNUMBER($AD104),AO104,0)+01_指標庫!$H$13*IF(ISNUMBER($AE104),AP104,0)+01_指標庫!$H$14*IF(ISNUMBER($I104),O104,0)+01_指標庫!$H$15*IF(ISNUMBER($AH104),AS104,0)+01_指標庫!$H$16*IF(ISNUMBER($K104),P104,0)+01_指標庫!$H$17*IF(ISNUMBER($AI104),AT104,0)+01_指標庫!$H$18*IF(ISNUMBER($AJ104),AU104,0)+01_指標庫!$H$19*IF(ISNUMBER($AK104),AV104,0)+01_指標庫!$H$20*IF(ISNUMBER($BB104),BB104,0)+01_指標庫!$H$21*IF(ISNUMBER($BC104),BC104,0))/AW104,1))</f>
        <v>72.4</v>
      </c>
      <c r="AY104" s="60"/>
      <c r="AZ104" s="60"/>
      <c r="BA104" s="58" t="n">
        <f aca="false">AVERAGE($E100:$E104)/AVERAGE($E95:$E104)-1</f>
        <v>0.00871924600396423</v>
      </c>
      <c r="BB104" s="59" t="n">
        <f aca="false">IF(ISNUMBER($BA104),IF(OR($S104&lt;=-0.03,$BA104&lt;-0.003),0,IF(OR($S104&lt;=-0.02,$BA104&lt;0.01),50,100)),"")</f>
        <v>50</v>
      </c>
      <c r="BC104" s="0" t="str">
        <f aca="false">IF(OR(COUNT($AZ104)=0,COUNT($AZ103)=0),"",IF(OR($AY104/$AZ103-1&lt;=-0.03,$AZ104/$AZ103-1&lt;=-0.045,IF(COUNT($AZ95:$AZ104)=10,AVERAGE($AZ100:$AZ104)/AVERAGE($AZ95:$AZ104)-1&lt;-0.01,FALSE())),0,IF(OR($AZ104/$AZ103-1&lt;=-0.02,IF(COUNT($AZ95:$AZ104)=10,AVERAGE($AZ100:$AZ104)/AVERAGE($AZ95:$AZ104)-1&lt;0.005,FALSE())),50,100)))</f>
        <v/>
      </c>
    </row>
    <row r="105" customFormat="false" ht="15" hidden="false" customHeight="true" outlineLevel="0" collapsed="false">
      <c r="A105" s="47" t="n">
        <v>101</v>
      </c>
      <c r="B105" s="48" t="n">
        <v>42703</v>
      </c>
      <c r="C105" s="47" t="n">
        <v>2016</v>
      </c>
      <c r="D105" s="49" t="s">
        <v>237</v>
      </c>
      <c r="E105" s="50" t="n">
        <v>4873.21</v>
      </c>
      <c r="F105" s="51" t="n">
        <v>0.061307</v>
      </c>
      <c r="G105" s="51" t="n">
        <v>-0.007487</v>
      </c>
      <c r="H105" s="52" t="n">
        <v>0.8163</v>
      </c>
      <c r="I105" s="53" t="n">
        <v>469</v>
      </c>
      <c r="J105" s="47" t="s">
        <v>235</v>
      </c>
      <c r="K105" s="54" t="n">
        <v>12.9</v>
      </c>
      <c r="L105" s="55" t="n">
        <f aca="false">IF(COUNT(F105)=0,50,IF(F105&gt;=0,100,IF(F105&gt;=-0.02,50,0)))</f>
        <v>100</v>
      </c>
      <c r="M105" s="55" t="n">
        <f aca="false">IF(COUNT(G105)=0,50,IF(G105&gt;-0.06,100,IF(G105&gt;-0.15,50,0)))</f>
        <v>100</v>
      </c>
      <c r="N105" s="55" t="n">
        <f aca="false">IF(COUNT(H105)=0,50,IF(H105&gt;=0.6,100,IF(H105&gt;=0.4,50,0)))</f>
        <v>100</v>
      </c>
      <c r="O105" s="55" t="n">
        <f aca="false">IF(COUNT(I105)=0,50,IF(J105="proxy_vix",50,IF(I105&lt;350,100,IF(I105&lt;=450,50,0))))</f>
        <v>0</v>
      </c>
      <c r="P105" s="55" t="n">
        <f aca="false">IF(COUNT(K105)=0,50,IF(K105&lt;20,100,IF(K105&lt;=25,50,0)))</f>
        <v>100</v>
      </c>
      <c r="Q105" s="54"/>
      <c r="R105" s="47"/>
      <c r="S105" s="51" t="n">
        <f aca="false">$E105/$E104-1</f>
        <v>0.00333331960749583</v>
      </c>
      <c r="T105" s="56" t="n">
        <f aca="false">$K105/$K104-1</f>
        <v>-0.0190114068441065</v>
      </c>
      <c r="V105" s="57"/>
      <c r="W105" s="57"/>
      <c r="Y105" s="1" t="str">
        <f aca="false">IF(AX105&gt;=70,"EASY",IF(AX105&gt;40,"UNCERTAIN","HARD"))</f>
        <v>EASY</v>
      </c>
      <c r="AA105" s="58" t="str">
        <f aca="false">IF($A105&lt;200,"",AVERAGE($E56:$E105)/AVERAGE($E5:$E105)-1)</f>
        <v/>
      </c>
      <c r="AB105" s="59" t="n">
        <f aca="false">LOOKUP($B105,07_L1政策步階!$A$4:$A$14,07_L1政策步階!$C$4:$C$14)</f>
        <v>0</v>
      </c>
      <c r="AC105" s="57"/>
      <c r="AD105" s="57"/>
      <c r="AE105" s="57"/>
      <c r="AF105" s="57"/>
      <c r="AG105" s="57"/>
      <c r="AH105" s="57"/>
      <c r="AI105" s="57"/>
      <c r="AJ105" s="57"/>
      <c r="AK105" s="57"/>
      <c r="AL105" s="0" t="str">
        <f aca="false">IF(ISNUMBER($AA105),IF($AA105&gt;=0.005,100,IF($AA105&gt;=-0.015,50,0)),"")</f>
        <v/>
      </c>
      <c r="AM105" s="59" t="n">
        <f aca="false">IF(ISNUMBER($AB105),IF($AB105=1,100,IF($AB105=0,50,0)),"")</f>
        <v>50</v>
      </c>
      <c r="AN105" s="0" t="str">
        <f aca="false">IF(ISNUMBER($AC105),IF($AC105&gt;=0.001,100,IF($AC105&gt;=-0.003,50,0)),"")</f>
        <v/>
      </c>
      <c r="AO105" s="0" t="str">
        <f aca="false">IF(ISNUMBER($AD105),IF($AD105&gt;=0.04,100,IF($AD105&gt;=0,50,0)),"")</f>
        <v/>
      </c>
      <c r="AP105" s="0" t="str">
        <f aca="false">IF(ISNUMBER($AE105),IF($AE105&gt;=25,100,IF($AE105&gt;=-75,50,0)),"")</f>
        <v/>
      </c>
      <c r="AQ105" s="0" t="str">
        <f aca="false">IF(ISNUMBER($AF105),IF($AF105&gt;0,100,IF($AF105&gt;=-50,50,0)),"")</f>
        <v/>
      </c>
      <c r="AR105" s="0" t="str">
        <f aca="false">IF(ISNUMBER($AG105),IF($AG105=1,100,IF($AG105=0,50,0)),"")</f>
        <v/>
      </c>
      <c r="AS105" s="0" t="str">
        <f aca="false">IF(ISNUMBER($AH105),IF($AH105&lt;0,100,IF($AH105&lt;=20,50,0)),"")</f>
        <v/>
      </c>
      <c r="AT105" s="0" t="str">
        <f aca="false">IF(ISNUMBER($AI105),IF($AI105&lt;0.95,100,IF($AI105&lt;=1,50,0)),"")</f>
        <v/>
      </c>
      <c r="AU105" s="0" t="str">
        <f aca="false">IF(ISNUMBER($AJ105),IF($AJ105&lt;30,0,IF($AJ105&lt;40,50,IF($AJ105&lt;=90,100,50))),"")</f>
        <v/>
      </c>
      <c r="AV105" s="0" t="str">
        <f aca="false">IF(ISNUMBER($AK105),IF($AK105&gt;-0.2,100,IF($AK105&gt;=-0.4,50,0)),"")</f>
        <v/>
      </c>
      <c r="AW105" s="59" t="n">
        <f aca="false">01_指標庫!$H$4*ISNUMBER($F105)+01_指標庫!$H$5*ISNUMBER($AA105)+01_指標庫!$H$6*ISNUMBER($G105)+01_指標庫!$H$7*ISNUMBER($H105)+01_指標庫!$H$8*ISNUMBER($AF105)+01_指標庫!$H$9*ISNUMBER($AG105)+01_指標庫!$H$10*ISNUMBER($AB105)+01_指標庫!$H$11*ISNUMBER($AC105)+01_指標庫!$H$12*ISNUMBER($AD105)+01_指標庫!$H$13*ISNUMBER($AE105)+01_指標庫!$H$14*ISNUMBER($I105)+01_指標庫!$H$15*ISNUMBER($AH105)+01_指標庫!$H$16*ISNUMBER($K105)+01_指標庫!$H$17*ISNUMBER($AI105)+01_指標庫!$H$18*ISNUMBER($AJ105)+01_指標庫!$H$19*ISNUMBER($AK105)+01_指標庫!$H$20*ISNUMBER($BB105)+01_指標庫!$H$21*ISNUMBER($BC105)</f>
        <v>49</v>
      </c>
      <c r="AX105" s="59" t="n">
        <f aca="false">IF(AW105=0,50,ROUND((01_指標庫!$H$4*IF(ISNUMBER($F105),L105,0)+01_指標庫!$H$5*IF(ISNUMBER($AA105),AL105,0)+01_指標庫!$H$6*IF(ISNUMBER($G105),M105,0)+01_指標庫!$H$7*IF(ISNUMBER($H105),N105,0)+01_指標庫!$H$8*IF(ISNUMBER($AF105),AQ105,0)+01_指標庫!$H$9*IF(ISNUMBER($AG105),AR105,0)+01_指標庫!$H$10*IF(ISNUMBER($AB105),AM105,0)+01_指標庫!$H$11*IF(ISNUMBER($AC105),AN105,0)+01_指標庫!$H$12*IF(ISNUMBER($AD105),AO105,0)+01_指標庫!$H$13*IF(ISNUMBER($AE105),AP105,0)+01_指標庫!$H$14*IF(ISNUMBER($I105),O105,0)+01_指標庫!$H$15*IF(ISNUMBER($AH105),AS105,0)+01_指標庫!$H$16*IF(ISNUMBER($K105),P105,0)+01_指標庫!$H$17*IF(ISNUMBER($AI105),AT105,0)+01_指標庫!$H$18*IF(ISNUMBER($AJ105),AU105,0)+01_指標庫!$H$19*IF(ISNUMBER($AK105),AV105,0)+01_指標庫!$H$20*IF(ISNUMBER($BB105),BB105,0)+01_指標庫!$H$21*IF(ISNUMBER($BC105),BC105,0))/AW105,1))</f>
        <v>72.4</v>
      </c>
      <c r="AY105" s="60"/>
      <c r="AZ105" s="60"/>
      <c r="BA105" s="58" t="n">
        <f aca="false">AVERAGE($E101:$E105)/AVERAGE($E96:$E105)-1</f>
        <v>0.00573769407453573</v>
      </c>
      <c r="BB105" s="59" t="n">
        <f aca="false">IF(ISNUMBER($BA105),IF(OR($S105&lt;=-0.03,$BA105&lt;-0.003),0,IF(OR($S105&lt;=-0.02,$BA105&lt;0.01),50,100)),"")</f>
        <v>50</v>
      </c>
      <c r="BC105" s="0" t="str">
        <f aca="false">IF(OR(COUNT($AZ105)=0,COUNT($AZ104)=0),"",IF(OR($AY105/$AZ104-1&lt;=-0.03,$AZ105/$AZ104-1&lt;=-0.045,IF(COUNT($AZ96:$AZ105)=10,AVERAGE($AZ101:$AZ105)/AVERAGE($AZ96:$AZ105)-1&lt;-0.01,FALSE())),0,IF(OR($AZ105/$AZ104-1&lt;=-0.02,IF(COUNT($AZ96:$AZ105)=10,AVERAGE($AZ101:$AZ105)/AVERAGE($AZ96:$AZ105)-1&lt;0.005,FALSE())),50,100)))</f>
        <v/>
      </c>
    </row>
    <row r="106" customFormat="false" ht="15" hidden="false" customHeight="true" outlineLevel="0" collapsed="false">
      <c r="A106" s="47" t="n">
        <v>102</v>
      </c>
      <c r="B106" s="48" t="n">
        <v>42704</v>
      </c>
      <c r="C106" s="47" t="n">
        <v>2016</v>
      </c>
      <c r="D106" s="49" t="s">
        <v>238</v>
      </c>
      <c r="E106" s="50" t="n">
        <v>4810.81</v>
      </c>
      <c r="F106" s="51" t="n">
        <v>0.04702</v>
      </c>
      <c r="G106" s="51" t="n">
        <v>-0.020196</v>
      </c>
      <c r="H106" s="52" t="n">
        <v>0.7959</v>
      </c>
      <c r="I106" s="53" t="n">
        <v>467</v>
      </c>
      <c r="J106" s="47" t="s">
        <v>235</v>
      </c>
      <c r="K106" s="54" t="n">
        <v>13.33</v>
      </c>
      <c r="L106" s="55" t="n">
        <f aca="false">IF(COUNT(F106)=0,50,IF(F106&gt;=0,100,IF(F106&gt;=-0.02,50,0)))</f>
        <v>100</v>
      </c>
      <c r="M106" s="55" t="n">
        <f aca="false">IF(COUNT(G106)=0,50,IF(G106&gt;-0.06,100,IF(G106&gt;-0.15,50,0)))</f>
        <v>100</v>
      </c>
      <c r="N106" s="55" t="n">
        <f aca="false">IF(COUNT(H106)=0,50,IF(H106&gt;=0.6,100,IF(H106&gt;=0.4,50,0)))</f>
        <v>100</v>
      </c>
      <c r="O106" s="55" t="n">
        <f aca="false">IF(COUNT(I106)=0,50,IF(J106="proxy_vix",50,IF(I106&lt;350,100,IF(I106&lt;=450,50,0))))</f>
        <v>0</v>
      </c>
      <c r="P106" s="55" t="n">
        <f aca="false">IF(COUNT(K106)=0,50,IF(K106&lt;20,100,IF(K106&lt;=25,50,0)))</f>
        <v>100</v>
      </c>
      <c r="Q106" s="54"/>
      <c r="R106" s="47"/>
      <c r="S106" s="51" t="n">
        <f aca="false">$E106/$E105-1</f>
        <v>-0.0128047016237757</v>
      </c>
      <c r="T106" s="56" t="n">
        <f aca="false">$K106/$K105-1</f>
        <v>0.0333333333333332</v>
      </c>
      <c r="V106" s="57"/>
      <c r="W106" s="57"/>
      <c r="Y106" s="1" t="str">
        <f aca="false">IF(AX106&gt;=70,"EASY",IF(AX106&gt;40,"UNCERTAIN","HARD"))</f>
        <v>EASY</v>
      </c>
      <c r="AA106" s="58" t="str">
        <f aca="false">IF($A106&lt;200,"",AVERAGE($E57:$E106)/AVERAGE($E5:$E106)-1)</f>
        <v/>
      </c>
      <c r="AB106" s="59" t="n">
        <f aca="false">LOOKUP($B106,07_L1政策步階!$A$4:$A$14,07_L1政策步階!$C$4:$C$14)</f>
        <v>0</v>
      </c>
      <c r="AC106" s="57"/>
      <c r="AD106" s="57"/>
      <c r="AE106" s="57"/>
      <c r="AF106" s="57"/>
      <c r="AG106" s="57"/>
      <c r="AH106" s="57"/>
      <c r="AI106" s="57"/>
      <c r="AJ106" s="57"/>
      <c r="AK106" s="57"/>
      <c r="AL106" s="0" t="str">
        <f aca="false">IF(ISNUMBER($AA106),IF($AA106&gt;=0.005,100,IF($AA106&gt;=-0.015,50,0)),"")</f>
        <v/>
      </c>
      <c r="AM106" s="59" t="n">
        <f aca="false">IF(ISNUMBER($AB106),IF($AB106=1,100,IF($AB106=0,50,0)),"")</f>
        <v>50</v>
      </c>
      <c r="AN106" s="0" t="str">
        <f aca="false">IF(ISNUMBER($AC106),IF($AC106&gt;=0.001,100,IF($AC106&gt;=-0.003,50,0)),"")</f>
        <v/>
      </c>
      <c r="AO106" s="0" t="str">
        <f aca="false">IF(ISNUMBER($AD106),IF($AD106&gt;=0.04,100,IF($AD106&gt;=0,50,0)),"")</f>
        <v/>
      </c>
      <c r="AP106" s="0" t="str">
        <f aca="false">IF(ISNUMBER($AE106),IF($AE106&gt;=25,100,IF($AE106&gt;=-75,50,0)),"")</f>
        <v/>
      </c>
      <c r="AQ106" s="0" t="str">
        <f aca="false">IF(ISNUMBER($AF106),IF($AF106&gt;0,100,IF($AF106&gt;=-50,50,0)),"")</f>
        <v/>
      </c>
      <c r="AR106" s="0" t="str">
        <f aca="false">IF(ISNUMBER($AG106),IF($AG106=1,100,IF($AG106=0,50,0)),"")</f>
        <v/>
      </c>
      <c r="AS106" s="0" t="str">
        <f aca="false">IF(ISNUMBER($AH106),IF($AH106&lt;0,100,IF($AH106&lt;=20,50,0)),"")</f>
        <v/>
      </c>
      <c r="AT106" s="0" t="str">
        <f aca="false">IF(ISNUMBER($AI106),IF($AI106&lt;0.95,100,IF($AI106&lt;=1,50,0)),"")</f>
        <v/>
      </c>
      <c r="AU106" s="0" t="str">
        <f aca="false">IF(ISNUMBER($AJ106),IF($AJ106&lt;30,0,IF($AJ106&lt;40,50,IF($AJ106&lt;=90,100,50))),"")</f>
        <v/>
      </c>
      <c r="AV106" s="0" t="str">
        <f aca="false">IF(ISNUMBER($AK106),IF($AK106&gt;-0.2,100,IF($AK106&gt;=-0.4,50,0)),"")</f>
        <v/>
      </c>
      <c r="AW106" s="59" t="n">
        <f aca="false">01_指標庫!$H$4*ISNUMBER($F106)+01_指標庫!$H$5*ISNUMBER($AA106)+01_指標庫!$H$6*ISNUMBER($G106)+01_指標庫!$H$7*ISNUMBER($H106)+01_指標庫!$H$8*ISNUMBER($AF106)+01_指標庫!$H$9*ISNUMBER($AG106)+01_指標庫!$H$10*ISNUMBER($AB106)+01_指標庫!$H$11*ISNUMBER($AC106)+01_指標庫!$H$12*ISNUMBER($AD106)+01_指標庫!$H$13*ISNUMBER($AE106)+01_指標庫!$H$14*ISNUMBER($I106)+01_指標庫!$H$15*ISNUMBER($AH106)+01_指標庫!$H$16*ISNUMBER($K106)+01_指標庫!$H$17*ISNUMBER($AI106)+01_指標庫!$H$18*ISNUMBER($AJ106)+01_指標庫!$H$19*ISNUMBER($AK106)+01_指標庫!$H$20*ISNUMBER($BB106)+01_指標庫!$H$21*ISNUMBER($BC106)</f>
        <v>49</v>
      </c>
      <c r="AX106" s="59" t="n">
        <f aca="false">IF(AW106=0,50,ROUND((01_指標庫!$H$4*IF(ISNUMBER($F106),L106,0)+01_指標庫!$H$5*IF(ISNUMBER($AA106),AL106,0)+01_指標庫!$H$6*IF(ISNUMBER($G106),M106,0)+01_指標庫!$H$7*IF(ISNUMBER($H106),N106,0)+01_指標庫!$H$8*IF(ISNUMBER($AF106),AQ106,0)+01_指標庫!$H$9*IF(ISNUMBER($AG106),AR106,0)+01_指標庫!$H$10*IF(ISNUMBER($AB106),AM106,0)+01_指標庫!$H$11*IF(ISNUMBER($AC106),AN106,0)+01_指標庫!$H$12*IF(ISNUMBER($AD106),AO106,0)+01_指標庫!$H$13*IF(ISNUMBER($AE106),AP106,0)+01_指標庫!$H$14*IF(ISNUMBER($I106),O106,0)+01_指標庫!$H$15*IF(ISNUMBER($AH106),AS106,0)+01_指標庫!$H$16*IF(ISNUMBER($K106),P106,0)+01_指標庫!$H$17*IF(ISNUMBER($AI106),AT106,0)+01_指標庫!$H$18*IF(ISNUMBER($AJ106),AU106,0)+01_指標庫!$H$19*IF(ISNUMBER($AK106),AV106,0)+01_指標庫!$H$20*IF(ISNUMBER($BB106),BB106,0)+01_指標庫!$H$21*IF(ISNUMBER($BC106),BC106,0))/AW106,1))</f>
        <v>72.4</v>
      </c>
      <c r="AY106" s="60"/>
      <c r="AZ106" s="60"/>
      <c r="BA106" s="58" t="n">
        <f aca="false">AVERAGE($E102:$E106)/AVERAGE($E97:$E106)-1</f>
        <v>0.00217203383565323</v>
      </c>
      <c r="BB106" s="59" t="n">
        <f aca="false">IF(ISNUMBER($BA106),IF(OR($S106&lt;=-0.03,$BA106&lt;-0.003),0,IF(OR($S106&lt;=-0.02,$BA106&lt;0.01),50,100)),"")</f>
        <v>50</v>
      </c>
      <c r="BC106" s="0" t="str">
        <f aca="false">IF(OR(COUNT($AZ106)=0,COUNT($AZ105)=0),"",IF(OR($AY106/$AZ105-1&lt;=-0.03,$AZ106/$AZ105-1&lt;=-0.045,IF(COUNT($AZ97:$AZ106)=10,AVERAGE($AZ102:$AZ106)/AVERAGE($AZ97:$AZ106)-1&lt;-0.01,FALSE())),0,IF(OR($AZ106/$AZ105-1&lt;=-0.02,IF(COUNT($AZ97:$AZ106)=10,AVERAGE($AZ102:$AZ106)/AVERAGE($AZ97:$AZ106)-1&lt;0.005,FALSE())),50,100)))</f>
        <v/>
      </c>
    </row>
    <row r="107" customFormat="false" ht="15" hidden="false" customHeight="true" outlineLevel="0" collapsed="false">
      <c r="A107" s="47" t="n">
        <v>103</v>
      </c>
      <c r="B107" s="48" t="n">
        <v>42705</v>
      </c>
      <c r="C107" s="47" t="n">
        <v>2016</v>
      </c>
      <c r="D107" s="49" t="s">
        <v>239</v>
      </c>
      <c r="E107" s="50" t="n">
        <v>4734.1</v>
      </c>
      <c r="F107" s="51" t="n">
        <v>0.029672</v>
      </c>
      <c r="G107" s="51" t="n">
        <v>-0.035819</v>
      </c>
      <c r="H107" s="52" t="n">
        <v>0.7755</v>
      </c>
      <c r="I107" s="53" t="n">
        <v>462</v>
      </c>
      <c r="J107" s="47" t="s">
        <v>235</v>
      </c>
      <c r="K107" s="54" t="n">
        <v>14.07</v>
      </c>
      <c r="L107" s="55" t="n">
        <f aca="false">IF(COUNT(F107)=0,50,IF(F107&gt;=0,100,IF(F107&gt;=-0.02,50,0)))</f>
        <v>100</v>
      </c>
      <c r="M107" s="55" t="n">
        <f aca="false">IF(COUNT(G107)=0,50,IF(G107&gt;-0.06,100,IF(G107&gt;-0.15,50,0)))</f>
        <v>100</v>
      </c>
      <c r="N107" s="55" t="n">
        <f aca="false">IF(COUNT(H107)=0,50,IF(H107&gt;=0.6,100,IF(H107&gt;=0.4,50,0)))</f>
        <v>100</v>
      </c>
      <c r="O107" s="55" t="n">
        <f aca="false">IF(COUNT(I107)=0,50,IF(J107="proxy_vix",50,IF(I107&lt;350,100,IF(I107&lt;=450,50,0))))</f>
        <v>0</v>
      </c>
      <c r="P107" s="55" t="n">
        <f aca="false">IF(COUNT(K107)=0,50,IF(K107&lt;20,100,IF(K107&lt;=25,50,0)))</f>
        <v>100</v>
      </c>
      <c r="Q107" s="54"/>
      <c r="R107" s="47"/>
      <c r="S107" s="51" t="n">
        <f aca="false">$E107/$E106-1</f>
        <v>-0.0159453397660685</v>
      </c>
      <c r="T107" s="56" t="n">
        <f aca="false">$K107/$K106-1</f>
        <v>0.0555138784696174</v>
      </c>
      <c r="V107" s="57"/>
      <c r="W107" s="57"/>
      <c r="Y107" s="1" t="str">
        <f aca="false">IF(AX107&gt;=70,"EASY",IF(AX107&gt;40,"UNCERTAIN","HARD"))</f>
        <v>UNCERTAIN</v>
      </c>
      <c r="AA107" s="58" t="str">
        <f aca="false">IF($A107&lt;200,"",AVERAGE($E58:$E107)/AVERAGE($E5:$E107)-1)</f>
        <v/>
      </c>
      <c r="AB107" s="59" t="n">
        <f aca="false">LOOKUP($B107,07_L1政策步階!$A$4:$A$14,07_L1政策步階!$C$4:$C$14)</f>
        <v>-1</v>
      </c>
      <c r="AC107" s="57"/>
      <c r="AD107" s="57"/>
      <c r="AE107" s="57"/>
      <c r="AF107" s="57"/>
      <c r="AG107" s="57"/>
      <c r="AH107" s="57"/>
      <c r="AI107" s="57"/>
      <c r="AJ107" s="57"/>
      <c r="AK107" s="57"/>
      <c r="AL107" s="0" t="str">
        <f aca="false">IF(ISNUMBER($AA107),IF($AA107&gt;=0.005,100,IF($AA107&gt;=-0.015,50,0)),"")</f>
        <v/>
      </c>
      <c r="AM107" s="59" t="n">
        <f aca="false">IF(ISNUMBER($AB107),IF($AB107=1,100,IF($AB107=0,50,0)),"")</f>
        <v>0</v>
      </c>
      <c r="AN107" s="0" t="str">
        <f aca="false">IF(ISNUMBER($AC107),IF($AC107&gt;=0.001,100,IF($AC107&gt;=-0.003,50,0)),"")</f>
        <v/>
      </c>
      <c r="AO107" s="0" t="str">
        <f aca="false">IF(ISNUMBER($AD107),IF($AD107&gt;=0.04,100,IF($AD107&gt;=0,50,0)),"")</f>
        <v/>
      </c>
      <c r="AP107" s="0" t="str">
        <f aca="false">IF(ISNUMBER($AE107),IF($AE107&gt;=25,100,IF($AE107&gt;=-75,50,0)),"")</f>
        <v/>
      </c>
      <c r="AQ107" s="0" t="str">
        <f aca="false">IF(ISNUMBER($AF107),IF($AF107&gt;0,100,IF($AF107&gt;=-50,50,0)),"")</f>
        <v/>
      </c>
      <c r="AR107" s="0" t="str">
        <f aca="false">IF(ISNUMBER($AG107),IF($AG107=1,100,IF($AG107=0,50,0)),"")</f>
        <v/>
      </c>
      <c r="AS107" s="0" t="str">
        <f aca="false">IF(ISNUMBER($AH107),IF($AH107&lt;0,100,IF($AH107&lt;=20,50,0)),"")</f>
        <v/>
      </c>
      <c r="AT107" s="0" t="str">
        <f aca="false">IF(ISNUMBER($AI107),IF($AI107&lt;0.95,100,IF($AI107&lt;=1,50,0)),"")</f>
        <v/>
      </c>
      <c r="AU107" s="0" t="str">
        <f aca="false">IF(ISNUMBER($AJ107),IF($AJ107&lt;30,0,IF($AJ107&lt;40,50,IF($AJ107&lt;=90,100,50))),"")</f>
        <v/>
      </c>
      <c r="AV107" s="0" t="str">
        <f aca="false">IF(ISNUMBER($AK107),IF($AK107&gt;-0.2,100,IF($AK107&gt;=-0.4,50,0)),"")</f>
        <v/>
      </c>
      <c r="AW107" s="59" t="n">
        <f aca="false">01_指標庫!$H$4*ISNUMBER($F107)+01_指標庫!$H$5*ISNUMBER($AA107)+01_指標庫!$H$6*ISNUMBER($G107)+01_指標庫!$H$7*ISNUMBER($H107)+01_指標庫!$H$8*ISNUMBER($AF107)+01_指標庫!$H$9*ISNUMBER($AG107)+01_指標庫!$H$10*ISNUMBER($AB107)+01_指標庫!$H$11*ISNUMBER($AC107)+01_指標庫!$H$12*ISNUMBER($AD107)+01_指標庫!$H$13*ISNUMBER($AE107)+01_指標庫!$H$14*ISNUMBER($I107)+01_指標庫!$H$15*ISNUMBER($AH107)+01_指標庫!$H$16*ISNUMBER($K107)+01_指標庫!$H$17*ISNUMBER($AI107)+01_指標庫!$H$18*ISNUMBER($AJ107)+01_指標庫!$H$19*ISNUMBER($AK107)+01_指標庫!$H$20*ISNUMBER($BB107)+01_指標庫!$H$21*ISNUMBER($BC107)</f>
        <v>49</v>
      </c>
      <c r="AX107" s="59" t="n">
        <f aca="false">IF(AW107=0,50,ROUND((01_指標庫!$H$4*IF(ISNUMBER($F107),L107,0)+01_指標庫!$H$5*IF(ISNUMBER($AA107),AL107,0)+01_指標庫!$H$6*IF(ISNUMBER($G107),M107,0)+01_指標庫!$H$7*IF(ISNUMBER($H107),N107,0)+01_指標庫!$H$8*IF(ISNUMBER($AF107),AQ107,0)+01_指標庫!$H$9*IF(ISNUMBER($AG107),AR107,0)+01_指標庫!$H$10*IF(ISNUMBER($AB107),AM107,0)+01_指標庫!$H$11*IF(ISNUMBER($AC107),AN107,0)+01_指標庫!$H$12*IF(ISNUMBER($AD107),AO107,0)+01_指標庫!$H$13*IF(ISNUMBER($AE107),AP107,0)+01_指標庫!$H$14*IF(ISNUMBER($I107),O107,0)+01_指標庫!$H$15*IF(ISNUMBER($AH107),AS107,0)+01_指標庫!$H$16*IF(ISNUMBER($K107),P107,0)+01_指標庫!$H$17*IF(ISNUMBER($AI107),AT107,0)+01_指標庫!$H$18*IF(ISNUMBER($AJ107),AU107,0)+01_指標庫!$H$19*IF(ISNUMBER($AK107),AV107,0)+01_指標庫!$H$20*IF(ISNUMBER($BB107),BB107,0)+01_指標庫!$H$21*IF(ISNUMBER($BC107),BC107,0))/AW107,1))</f>
        <v>67.3</v>
      </c>
      <c r="AY107" s="60"/>
      <c r="AZ107" s="60"/>
      <c r="BA107" s="58" t="n">
        <f aca="false">AVERAGE($E103:$E107)/AVERAGE($E98:$E107)-1</f>
        <v>-0.00157485068691143</v>
      </c>
      <c r="BB107" s="59" t="n">
        <f aca="false">IF(ISNUMBER($BA107),IF(OR($S107&lt;=-0.03,$BA107&lt;-0.003),0,IF(OR($S107&lt;=-0.02,$BA107&lt;0.01),50,100)),"")</f>
        <v>50</v>
      </c>
      <c r="BC107" s="0" t="str">
        <f aca="false">IF(OR(COUNT($AZ107)=0,COUNT($AZ106)=0),"",IF(OR($AY107/$AZ106-1&lt;=-0.03,$AZ107/$AZ106-1&lt;=-0.045,IF(COUNT($AZ98:$AZ107)=10,AVERAGE($AZ103:$AZ107)/AVERAGE($AZ98:$AZ107)-1&lt;-0.01,FALSE())),0,IF(OR($AZ107/$AZ106-1&lt;=-0.02,IF(COUNT($AZ98:$AZ107)=10,AVERAGE($AZ103:$AZ107)/AVERAGE($AZ98:$AZ107)-1&lt;0.005,FALSE())),50,100)))</f>
        <v/>
      </c>
    </row>
    <row r="108" customFormat="false" ht="15" hidden="false" customHeight="true" outlineLevel="0" collapsed="false">
      <c r="A108" s="47" t="n">
        <v>104</v>
      </c>
      <c r="B108" s="48" t="n">
        <v>42706</v>
      </c>
      <c r="C108" s="47" t="n">
        <v>2016</v>
      </c>
      <c r="D108" s="49" t="s">
        <v>234</v>
      </c>
      <c r="E108" s="50" t="n">
        <v>4739.37</v>
      </c>
      <c r="F108" s="51" t="n">
        <v>0.030173</v>
      </c>
      <c r="G108" s="51" t="n">
        <v>-0.034746</v>
      </c>
      <c r="H108" s="52" t="n">
        <v>0.7551</v>
      </c>
      <c r="I108" s="53" t="n">
        <v>464</v>
      </c>
      <c r="J108" s="47" t="s">
        <v>235</v>
      </c>
      <c r="K108" s="54" t="n">
        <v>14.12</v>
      </c>
      <c r="L108" s="55" t="n">
        <f aca="false">IF(COUNT(F108)=0,50,IF(F108&gt;=0,100,IF(F108&gt;=-0.02,50,0)))</f>
        <v>100</v>
      </c>
      <c r="M108" s="55" t="n">
        <f aca="false">IF(COUNT(G108)=0,50,IF(G108&gt;-0.06,100,IF(G108&gt;-0.15,50,0)))</f>
        <v>100</v>
      </c>
      <c r="N108" s="55" t="n">
        <f aca="false">IF(COUNT(H108)=0,50,IF(H108&gt;=0.6,100,IF(H108&gt;=0.4,50,0)))</f>
        <v>100</v>
      </c>
      <c r="O108" s="55" t="n">
        <f aca="false">IF(COUNT(I108)=0,50,IF(J108="proxy_vix",50,IF(I108&lt;350,100,IF(I108&lt;=450,50,0))))</f>
        <v>0</v>
      </c>
      <c r="P108" s="55" t="n">
        <f aca="false">IF(COUNT(K108)=0,50,IF(K108&lt;20,100,IF(K108&lt;=25,50,0)))</f>
        <v>100</v>
      </c>
      <c r="Q108" s="54"/>
      <c r="R108" s="47"/>
      <c r="S108" s="51" t="n">
        <f aca="false">$E108/$E107-1</f>
        <v>0.00111319997465187</v>
      </c>
      <c r="T108" s="56" t="n">
        <f aca="false">$K108/$K107-1</f>
        <v>0.00355366027007809</v>
      </c>
      <c r="V108" s="57"/>
      <c r="W108" s="57"/>
      <c r="Y108" s="1" t="str">
        <f aca="false">IF(AX108&gt;=70,"EASY",IF(AX108&gt;40,"UNCERTAIN","HARD"))</f>
        <v>UNCERTAIN</v>
      </c>
      <c r="AA108" s="58" t="str">
        <f aca="false">IF($A108&lt;200,"",AVERAGE($E59:$E108)/AVERAGE($E5:$E108)-1)</f>
        <v/>
      </c>
      <c r="AB108" s="59" t="n">
        <f aca="false">LOOKUP($B108,07_L1政策步階!$A$4:$A$14,07_L1政策步階!$C$4:$C$14)</f>
        <v>-1</v>
      </c>
      <c r="AC108" s="57"/>
      <c r="AD108" s="57"/>
      <c r="AE108" s="57"/>
      <c r="AF108" s="57"/>
      <c r="AG108" s="57"/>
      <c r="AH108" s="57"/>
      <c r="AI108" s="57"/>
      <c r="AJ108" s="57"/>
      <c r="AK108" s="57"/>
      <c r="AL108" s="0" t="str">
        <f aca="false">IF(ISNUMBER($AA108),IF($AA108&gt;=0.005,100,IF($AA108&gt;=-0.015,50,0)),"")</f>
        <v/>
      </c>
      <c r="AM108" s="59" t="n">
        <f aca="false">IF(ISNUMBER($AB108),IF($AB108=1,100,IF($AB108=0,50,0)),"")</f>
        <v>0</v>
      </c>
      <c r="AN108" s="0" t="str">
        <f aca="false">IF(ISNUMBER($AC108),IF($AC108&gt;=0.001,100,IF($AC108&gt;=-0.003,50,0)),"")</f>
        <v/>
      </c>
      <c r="AO108" s="0" t="str">
        <f aca="false">IF(ISNUMBER($AD108),IF($AD108&gt;=0.04,100,IF($AD108&gt;=0,50,0)),"")</f>
        <v/>
      </c>
      <c r="AP108" s="0" t="str">
        <f aca="false">IF(ISNUMBER($AE108),IF($AE108&gt;=25,100,IF($AE108&gt;=-75,50,0)),"")</f>
        <v/>
      </c>
      <c r="AQ108" s="0" t="str">
        <f aca="false">IF(ISNUMBER($AF108),IF($AF108&gt;0,100,IF($AF108&gt;=-50,50,0)),"")</f>
        <v/>
      </c>
      <c r="AR108" s="0" t="str">
        <f aca="false">IF(ISNUMBER($AG108),IF($AG108=1,100,IF($AG108=0,50,0)),"")</f>
        <v/>
      </c>
      <c r="AS108" s="0" t="str">
        <f aca="false">IF(ISNUMBER($AH108),IF($AH108&lt;0,100,IF($AH108&lt;=20,50,0)),"")</f>
        <v/>
      </c>
      <c r="AT108" s="0" t="str">
        <f aca="false">IF(ISNUMBER($AI108),IF($AI108&lt;0.95,100,IF($AI108&lt;=1,50,0)),"")</f>
        <v/>
      </c>
      <c r="AU108" s="0" t="str">
        <f aca="false">IF(ISNUMBER($AJ108),IF($AJ108&lt;30,0,IF($AJ108&lt;40,50,IF($AJ108&lt;=90,100,50))),"")</f>
        <v/>
      </c>
      <c r="AV108" s="0" t="str">
        <f aca="false">IF(ISNUMBER($AK108),IF($AK108&gt;-0.2,100,IF($AK108&gt;=-0.4,50,0)),"")</f>
        <v/>
      </c>
      <c r="AW108" s="59" t="n">
        <f aca="false">01_指標庫!$H$4*ISNUMBER($F108)+01_指標庫!$H$5*ISNUMBER($AA108)+01_指標庫!$H$6*ISNUMBER($G108)+01_指標庫!$H$7*ISNUMBER($H108)+01_指標庫!$H$8*ISNUMBER($AF108)+01_指標庫!$H$9*ISNUMBER($AG108)+01_指標庫!$H$10*ISNUMBER($AB108)+01_指標庫!$H$11*ISNUMBER($AC108)+01_指標庫!$H$12*ISNUMBER($AD108)+01_指標庫!$H$13*ISNUMBER($AE108)+01_指標庫!$H$14*ISNUMBER($I108)+01_指標庫!$H$15*ISNUMBER($AH108)+01_指標庫!$H$16*ISNUMBER($K108)+01_指標庫!$H$17*ISNUMBER($AI108)+01_指標庫!$H$18*ISNUMBER($AJ108)+01_指標庫!$H$19*ISNUMBER($AK108)+01_指標庫!$H$20*ISNUMBER($BB108)+01_指標庫!$H$21*ISNUMBER($BC108)</f>
        <v>49</v>
      </c>
      <c r="AX108" s="59" t="n">
        <f aca="false">IF(AW108=0,50,ROUND((01_指標庫!$H$4*IF(ISNUMBER($F108),L108,0)+01_指標庫!$H$5*IF(ISNUMBER($AA108),AL108,0)+01_指標庫!$H$6*IF(ISNUMBER($G108),M108,0)+01_指標庫!$H$7*IF(ISNUMBER($H108),N108,0)+01_指標庫!$H$8*IF(ISNUMBER($AF108),AQ108,0)+01_指標庫!$H$9*IF(ISNUMBER($AG108),AR108,0)+01_指標庫!$H$10*IF(ISNUMBER($AB108),AM108,0)+01_指標庫!$H$11*IF(ISNUMBER($AC108),AN108,0)+01_指標庫!$H$12*IF(ISNUMBER($AD108),AO108,0)+01_指標庫!$H$13*IF(ISNUMBER($AE108),AP108,0)+01_指標庫!$H$14*IF(ISNUMBER($I108),O108,0)+01_指標庫!$H$15*IF(ISNUMBER($AH108),AS108,0)+01_指標庫!$H$16*IF(ISNUMBER($K108),P108,0)+01_指標庫!$H$17*IF(ISNUMBER($AI108),AT108,0)+01_指標庫!$H$18*IF(ISNUMBER($AJ108),AU108,0)+01_指標庫!$H$19*IF(ISNUMBER($AK108),AV108,0)+01_指標庫!$H$20*IF(ISNUMBER($BB108),BB108,0)+01_指標庫!$H$21*IF(ISNUMBER($BC108),BC108,0))/AW108,1))</f>
        <v>61.2</v>
      </c>
      <c r="AY108" s="60"/>
      <c r="AZ108" s="60"/>
      <c r="BA108" s="58" t="n">
        <f aca="false">AVERAGE($E104:$E108)/AVERAGE($E99:$E108)-1</f>
        <v>-0.00518338409010755</v>
      </c>
      <c r="BB108" s="59" t="n">
        <f aca="false">IF(ISNUMBER($BA108),IF(OR($S108&lt;=-0.03,$BA108&lt;-0.003),0,IF(OR($S108&lt;=-0.02,$BA108&lt;0.01),50,100)),"")</f>
        <v>0</v>
      </c>
      <c r="BC108" s="0" t="str">
        <f aca="false">IF(OR(COUNT($AZ108)=0,COUNT($AZ107)=0),"",IF(OR($AY108/$AZ107-1&lt;=-0.03,$AZ108/$AZ107-1&lt;=-0.045,IF(COUNT($AZ99:$AZ108)=10,AVERAGE($AZ104:$AZ108)/AVERAGE($AZ99:$AZ108)-1&lt;-0.01,FALSE())),0,IF(OR($AZ108/$AZ107-1&lt;=-0.02,IF(COUNT($AZ99:$AZ108)=10,AVERAGE($AZ104:$AZ108)/AVERAGE($AZ99:$AZ108)-1&lt;0.005,FALSE())),50,100)))</f>
        <v/>
      </c>
    </row>
    <row r="109" customFormat="false" ht="15" hidden="false" customHeight="true" outlineLevel="0" collapsed="false">
      <c r="A109" s="47" t="n">
        <v>105</v>
      </c>
      <c r="B109" s="48" t="n">
        <v>42709</v>
      </c>
      <c r="C109" s="47" t="n">
        <v>2016</v>
      </c>
      <c r="D109" s="49" t="s">
        <v>236</v>
      </c>
      <c r="E109" s="50" t="n">
        <v>4778.14</v>
      </c>
      <c r="F109" s="51" t="n">
        <v>0.037984</v>
      </c>
      <c r="G109" s="51" t="n">
        <v>-0.026849</v>
      </c>
      <c r="H109" s="52" t="n">
        <v>0.7959</v>
      </c>
      <c r="I109" s="53" t="n">
        <v>458</v>
      </c>
      <c r="J109" s="47" t="s">
        <v>235</v>
      </c>
      <c r="K109" s="54" t="n">
        <v>12.14</v>
      </c>
      <c r="L109" s="55" t="n">
        <f aca="false">IF(COUNT(F109)=0,50,IF(F109&gt;=0,100,IF(F109&gt;=-0.02,50,0)))</f>
        <v>100</v>
      </c>
      <c r="M109" s="55" t="n">
        <f aca="false">IF(COUNT(G109)=0,50,IF(G109&gt;-0.06,100,IF(G109&gt;-0.15,50,0)))</f>
        <v>100</v>
      </c>
      <c r="N109" s="55" t="n">
        <f aca="false">IF(COUNT(H109)=0,50,IF(H109&gt;=0.6,100,IF(H109&gt;=0.4,50,0)))</f>
        <v>100</v>
      </c>
      <c r="O109" s="55" t="n">
        <f aca="false">IF(COUNT(I109)=0,50,IF(J109="proxy_vix",50,IF(I109&lt;350,100,IF(I109&lt;=450,50,0))))</f>
        <v>0</v>
      </c>
      <c r="P109" s="55" t="n">
        <f aca="false">IF(COUNT(K109)=0,50,IF(K109&lt;20,100,IF(K109&lt;=25,50,0)))</f>
        <v>100</v>
      </c>
      <c r="Q109" s="54"/>
      <c r="R109" s="47"/>
      <c r="S109" s="51" t="n">
        <f aca="false">$E109/$E108-1</f>
        <v>0.00818041216448617</v>
      </c>
      <c r="T109" s="56" t="n">
        <f aca="false">$K109/$K108-1</f>
        <v>-0.140226628895184</v>
      </c>
      <c r="V109" s="57"/>
      <c r="W109" s="57"/>
      <c r="Y109" s="1" t="str">
        <f aca="false">IF(AX109&gt;=70,"EASY",IF(AX109&gt;40,"UNCERTAIN","HARD"))</f>
        <v>UNCERTAIN</v>
      </c>
      <c r="AA109" s="58" t="str">
        <f aca="false">IF($A109&lt;200,"",AVERAGE($E60:$E109)/AVERAGE($E5:$E109)-1)</f>
        <v/>
      </c>
      <c r="AB109" s="59" t="n">
        <f aca="false">LOOKUP($B109,07_L1政策步階!$A$4:$A$14,07_L1政策步階!$C$4:$C$14)</f>
        <v>-1</v>
      </c>
      <c r="AC109" s="57"/>
      <c r="AD109" s="57"/>
      <c r="AE109" s="57"/>
      <c r="AF109" s="57"/>
      <c r="AG109" s="57"/>
      <c r="AH109" s="57"/>
      <c r="AI109" s="57"/>
      <c r="AJ109" s="57"/>
      <c r="AK109" s="57"/>
      <c r="AL109" s="0" t="str">
        <f aca="false">IF(ISNUMBER($AA109),IF($AA109&gt;=0.005,100,IF($AA109&gt;=-0.015,50,0)),"")</f>
        <v/>
      </c>
      <c r="AM109" s="59" t="n">
        <f aca="false">IF(ISNUMBER($AB109),IF($AB109=1,100,IF($AB109=0,50,0)),"")</f>
        <v>0</v>
      </c>
      <c r="AN109" s="0" t="str">
        <f aca="false">IF(ISNUMBER($AC109),IF($AC109&gt;=0.001,100,IF($AC109&gt;=-0.003,50,0)),"")</f>
        <v/>
      </c>
      <c r="AO109" s="0" t="str">
        <f aca="false">IF(ISNUMBER($AD109),IF($AD109&gt;=0.04,100,IF($AD109&gt;=0,50,0)),"")</f>
        <v/>
      </c>
      <c r="AP109" s="0" t="str">
        <f aca="false">IF(ISNUMBER($AE109),IF($AE109&gt;=25,100,IF($AE109&gt;=-75,50,0)),"")</f>
        <v/>
      </c>
      <c r="AQ109" s="0" t="str">
        <f aca="false">IF(ISNUMBER($AF109),IF($AF109&gt;0,100,IF($AF109&gt;=-50,50,0)),"")</f>
        <v/>
      </c>
      <c r="AR109" s="0" t="str">
        <f aca="false">IF(ISNUMBER($AG109),IF($AG109=1,100,IF($AG109=0,50,0)),"")</f>
        <v/>
      </c>
      <c r="AS109" s="0" t="str">
        <f aca="false">IF(ISNUMBER($AH109),IF($AH109&lt;0,100,IF($AH109&lt;=20,50,0)),"")</f>
        <v/>
      </c>
      <c r="AT109" s="0" t="str">
        <f aca="false">IF(ISNUMBER($AI109),IF($AI109&lt;0.95,100,IF($AI109&lt;=1,50,0)),"")</f>
        <v/>
      </c>
      <c r="AU109" s="0" t="str">
        <f aca="false">IF(ISNUMBER($AJ109),IF($AJ109&lt;30,0,IF($AJ109&lt;40,50,IF($AJ109&lt;=90,100,50))),"")</f>
        <v/>
      </c>
      <c r="AV109" s="0" t="str">
        <f aca="false">IF(ISNUMBER($AK109),IF($AK109&gt;-0.2,100,IF($AK109&gt;=-0.4,50,0)),"")</f>
        <v/>
      </c>
      <c r="AW109" s="59" t="n">
        <f aca="false">01_指標庫!$H$4*ISNUMBER($F109)+01_指標庫!$H$5*ISNUMBER($AA109)+01_指標庫!$H$6*ISNUMBER($G109)+01_指標庫!$H$7*ISNUMBER($H109)+01_指標庫!$H$8*ISNUMBER($AF109)+01_指標庫!$H$9*ISNUMBER($AG109)+01_指標庫!$H$10*ISNUMBER($AB109)+01_指標庫!$H$11*ISNUMBER($AC109)+01_指標庫!$H$12*ISNUMBER($AD109)+01_指標庫!$H$13*ISNUMBER($AE109)+01_指標庫!$H$14*ISNUMBER($I109)+01_指標庫!$H$15*ISNUMBER($AH109)+01_指標庫!$H$16*ISNUMBER($K109)+01_指標庫!$H$17*ISNUMBER($AI109)+01_指標庫!$H$18*ISNUMBER($AJ109)+01_指標庫!$H$19*ISNUMBER($AK109)+01_指標庫!$H$20*ISNUMBER($BB109)+01_指標庫!$H$21*ISNUMBER($BC109)</f>
        <v>49</v>
      </c>
      <c r="AX109" s="59" t="n">
        <f aca="false">IF(AW109=0,50,ROUND((01_指標庫!$H$4*IF(ISNUMBER($F109),L109,0)+01_指標庫!$H$5*IF(ISNUMBER($AA109),AL109,0)+01_指標庫!$H$6*IF(ISNUMBER($G109),M109,0)+01_指標庫!$H$7*IF(ISNUMBER($H109),N109,0)+01_指標庫!$H$8*IF(ISNUMBER($AF109),AQ109,0)+01_指標庫!$H$9*IF(ISNUMBER($AG109),AR109,0)+01_指標庫!$H$10*IF(ISNUMBER($AB109),AM109,0)+01_指標庫!$H$11*IF(ISNUMBER($AC109),AN109,0)+01_指標庫!$H$12*IF(ISNUMBER($AD109),AO109,0)+01_指標庫!$H$13*IF(ISNUMBER($AE109),AP109,0)+01_指標庫!$H$14*IF(ISNUMBER($I109),O109,0)+01_指標庫!$H$15*IF(ISNUMBER($AH109),AS109,0)+01_指標庫!$H$16*IF(ISNUMBER($K109),P109,0)+01_指標庫!$H$17*IF(ISNUMBER($AI109),AT109,0)+01_指標庫!$H$18*IF(ISNUMBER($AJ109),AU109,0)+01_指標庫!$H$19*IF(ISNUMBER($AK109),AV109,0)+01_指標庫!$H$20*IF(ISNUMBER($BB109),BB109,0)+01_指標庫!$H$21*IF(ISNUMBER($BC109),BC109,0))/AW109,1))</f>
        <v>61.2</v>
      </c>
      <c r="AY109" s="60"/>
      <c r="AZ109" s="60"/>
      <c r="BA109" s="58" t="n">
        <f aca="false">AVERAGE($E105:$E109)/AVERAGE($E100:$E109)-1</f>
        <v>-0.00783657900610923</v>
      </c>
      <c r="BB109" s="59" t="n">
        <f aca="false">IF(ISNUMBER($BA109),IF(OR($S109&lt;=-0.03,$BA109&lt;-0.003),0,IF(OR($S109&lt;=-0.02,$BA109&lt;0.01),50,100)),"")</f>
        <v>0</v>
      </c>
      <c r="BC109" s="0" t="str">
        <f aca="false">IF(OR(COUNT($AZ109)=0,COUNT($AZ108)=0),"",IF(OR($AY109/$AZ108-1&lt;=-0.03,$AZ109/$AZ108-1&lt;=-0.045,IF(COUNT($AZ100:$AZ109)=10,AVERAGE($AZ105:$AZ109)/AVERAGE($AZ100:$AZ109)-1&lt;-0.01,FALSE())),0,IF(OR($AZ109/$AZ108-1&lt;=-0.02,IF(COUNT($AZ100:$AZ109)=10,AVERAGE($AZ105:$AZ109)/AVERAGE($AZ100:$AZ109)-1&lt;0.005,FALSE())),50,100)))</f>
        <v/>
      </c>
    </row>
    <row r="110" customFormat="false" ht="15" hidden="false" customHeight="true" outlineLevel="0" collapsed="false">
      <c r="A110" s="47" t="n">
        <v>106</v>
      </c>
      <c r="B110" s="48" t="n">
        <v>42710</v>
      </c>
      <c r="C110" s="47" t="n">
        <v>2016</v>
      </c>
      <c r="D110" s="49" t="s">
        <v>237</v>
      </c>
      <c r="E110" s="50" t="n">
        <v>4788.67</v>
      </c>
      <c r="F110" s="51" t="n">
        <v>0.039564</v>
      </c>
      <c r="G110" s="51" t="n">
        <v>-0.024705</v>
      </c>
      <c r="H110" s="52" t="n">
        <v>0.7959</v>
      </c>
      <c r="I110" s="53" t="n">
        <v>450</v>
      </c>
      <c r="J110" s="47" t="s">
        <v>235</v>
      </c>
      <c r="K110" s="54" t="n">
        <v>11.79</v>
      </c>
      <c r="L110" s="55" t="n">
        <f aca="false">IF(COUNT(F110)=0,50,IF(F110&gt;=0,100,IF(F110&gt;=-0.02,50,0)))</f>
        <v>100</v>
      </c>
      <c r="M110" s="55" t="n">
        <f aca="false">IF(COUNT(G110)=0,50,IF(G110&gt;-0.06,100,IF(G110&gt;-0.15,50,0)))</f>
        <v>100</v>
      </c>
      <c r="N110" s="55" t="n">
        <f aca="false">IF(COUNT(H110)=0,50,IF(H110&gt;=0.6,100,IF(H110&gt;=0.4,50,0)))</f>
        <v>100</v>
      </c>
      <c r="O110" s="55" t="n">
        <f aca="false">IF(COUNT(I110)=0,50,IF(J110="proxy_vix",50,IF(I110&lt;350,100,IF(I110&lt;=450,50,0))))</f>
        <v>50</v>
      </c>
      <c r="P110" s="55" t="n">
        <f aca="false">IF(COUNT(K110)=0,50,IF(K110&lt;20,100,IF(K110&lt;=25,50,0)))</f>
        <v>100</v>
      </c>
      <c r="Q110" s="54"/>
      <c r="R110" s="47"/>
      <c r="S110" s="51" t="n">
        <f aca="false">$E110/$E109-1</f>
        <v>0.0022037864106117</v>
      </c>
      <c r="T110" s="56" t="n">
        <f aca="false">$K110/$K109-1</f>
        <v>-0.0288303130148271</v>
      </c>
      <c r="V110" s="57"/>
      <c r="W110" s="57"/>
      <c r="Y110" s="1" t="str">
        <f aca="false">IF(AX110&gt;=70,"EASY",IF(AX110&gt;40,"UNCERTAIN","HARD"))</f>
        <v>UNCERTAIN</v>
      </c>
      <c r="AA110" s="58" t="str">
        <f aca="false">IF($A110&lt;200,"",AVERAGE($E61:$E110)/AVERAGE($E5:$E110)-1)</f>
        <v/>
      </c>
      <c r="AB110" s="59" t="n">
        <f aca="false">LOOKUP($B110,07_L1政策步階!$A$4:$A$14,07_L1政策步階!$C$4:$C$14)</f>
        <v>-1</v>
      </c>
      <c r="AC110" s="57"/>
      <c r="AD110" s="57"/>
      <c r="AE110" s="57"/>
      <c r="AF110" s="57"/>
      <c r="AG110" s="57"/>
      <c r="AH110" s="57"/>
      <c r="AI110" s="57"/>
      <c r="AJ110" s="57"/>
      <c r="AK110" s="57"/>
      <c r="AL110" s="0" t="str">
        <f aca="false">IF(ISNUMBER($AA110),IF($AA110&gt;=0.005,100,IF($AA110&gt;=-0.015,50,0)),"")</f>
        <v/>
      </c>
      <c r="AM110" s="59" t="n">
        <f aca="false">IF(ISNUMBER($AB110),IF($AB110=1,100,IF($AB110=0,50,0)),"")</f>
        <v>0</v>
      </c>
      <c r="AN110" s="0" t="str">
        <f aca="false">IF(ISNUMBER($AC110),IF($AC110&gt;=0.001,100,IF($AC110&gt;=-0.003,50,0)),"")</f>
        <v/>
      </c>
      <c r="AO110" s="0" t="str">
        <f aca="false">IF(ISNUMBER($AD110),IF($AD110&gt;=0.04,100,IF($AD110&gt;=0,50,0)),"")</f>
        <v/>
      </c>
      <c r="AP110" s="0" t="str">
        <f aca="false">IF(ISNUMBER($AE110),IF($AE110&gt;=25,100,IF($AE110&gt;=-75,50,0)),"")</f>
        <v/>
      </c>
      <c r="AQ110" s="0" t="str">
        <f aca="false">IF(ISNUMBER($AF110),IF($AF110&gt;0,100,IF($AF110&gt;=-50,50,0)),"")</f>
        <v/>
      </c>
      <c r="AR110" s="0" t="str">
        <f aca="false">IF(ISNUMBER($AG110),IF($AG110=1,100,IF($AG110=0,50,0)),"")</f>
        <v/>
      </c>
      <c r="AS110" s="0" t="str">
        <f aca="false">IF(ISNUMBER($AH110),IF($AH110&lt;0,100,IF($AH110&lt;=20,50,0)),"")</f>
        <v/>
      </c>
      <c r="AT110" s="0" t="str">
        <f aca="false">IF(ISNUMBER($AI110),IF($AI110&lt;0.95,100,IF($AI110&lt;=1,50,0)),"")</f>
        <v/>
      </c>
      <c r="AU110" s="0" t="str">
        <f aca="false">IF(ISNUMBER($AJ110),IF($AJ110&lt;30,0,IF($AJ110&lt;40,50,IF($AJ110&lt;=90,100,50))),"")</f>
        <v/>
      </c>
      <c r="AV110" s="0" t="str">
        <f aca="false">IF(ISNUMBER($AK110),IF($AK110&gt;-0.2,100,IF($AK110&gt;=-0.4,50,0)),"")</f>
        <v/>
      </c>
      <c r="AW110" s="59" t="n">
        <f aca="false">01_指標庫!$H$4*ISNUMBER($F110)+01_指標庫!$H$5*ISNUMBER($AA110)+01_指標庫!$H$6*ISNUMBER($G110)+01_指標庫!$H$7*ISNUMBER($H110)+01_指標庫!$H$8*ISNUMBER($AF110)+01_指標庫!$H$9*ISNUMBER($AG110)+01_指標庫!$H$10*ISNUMBER($AB110)+01_指標庫!$H$11*ISNUMBER($AC110)+01_指標庫!$H$12*ISNUMBER($AD110)+01_指標庫!$H$13*ISNUMBER($AE110)+01_指標庫!$H$14*ISNUMBER($I110)+01_指標庫!$H$15*ISNUMBER($AH110)+01_指標庫!$H$16*ISNUMBER($K110)+01_指標庫!$H$17*ISNUMBER($AI110)+01_指標庫!$H$18*ISNUMBER($AJ110)+01_指標庫!$H$19*ISNUMBER($AK110)+01_指標庫!$H$20*ISNUMBER($BB110)+01_指標庫!$H$21*ISNUMBER($BC110)</f>
        <v>49</v>
      </c>
      <c r="AX110" s="59" t="n">
        <f aca="false">IF(AW110=0,50,ROUND((01_指標庫!$H$4*IF(ISNUMBER($F110),L110,0)+01_指標庫!$H$5*IF(ISNUMBER($AA110),AL110,0)+01_指標庫!$H$6*IF(ISNUMBER($G110),M110,0)+01_指標庫!$H$7*IF(ISNUMBER($H110),N110,0)+01_指標庫!$H$8*IF(ISNUMBER($AF110),AQ110,0)+01_指標庫!$H$9*IF(ISNUMBER($AG110),AR110,0)+01_指標庫!$H$10*IF(ISNUMBER($AB110),AM110,0)+01_指標庫!$H$11*IF(ISNUMBER($AC110),AN110,0)+01_指標庫!$H$12*IF(ISNUMBER($AD110),AO110,0)+01_指標庫!$H$13*IF(ISNUMBER($AE110),AP110,0)+01_指標庫!$H$14*IF(ISNUMBER($I110),O110,0)+01_指標庫!$H$15*IF(ISNUMBER($AH110),AS110,0)+01_指標庫!$H$16*IF(ISNUMBER($K110),P110,0)+01_指標庫!$H$17*IF(ISNUMBER($AI110),AT110,0)+01_指標庫!$H$18*IF(ISNUMBER($AJ110),AU110,0)+01_指標庫!$H$19*IF(ISNUMBER($AK110),AV110,0)+01_指標庫!$H$20*IF(ISNUMBER($BB110),BB110,0)+01_指標庫!$H$21*IF(ISNUMBER($BC110),BC110,0))/AW110,1))</f>
        <v>69.4</v>
      </c>
      <c r="AY110" s="60"/>
      <c r="AZ110" s="60"/>
      <c r="BA110" s="58" t="n">
        <f aca="false">AVERAGE($E106:$E110)/AVERAGE($E101:$E110)-1</f>
        <v>-0.00989766504272405</v>
      </c>
      <c r="BB110" s="59" t="n">
        <f aca="false">IF(ISNUMBER($BA110),IF(OR($S110&lt;=-0.03,$BA110&lt;-0.003),0,IF(OR($S110&lt;=-0.02,$BA110&lt;0.01),50,100)),"")</f>
        <v>0</v>
      </c>
      <c r="BC110" s="0" t="str">
        <f aca="false">IF(OR(COUNT($AZ110)=0,COUNT($AZ109)=0),"",IF(OR($AY110/$AZ109-1&lt;=-0.03,$AZ110/$AZ109-1&lt;=-0.045,IF(COUNT($AZ101:$AZ110)=10,AVERAGE($AZ106:$AZ110)/AVERAGE($AZ101:$AZ110)-1&lt;-0.01,FALSE())),0,IF(OR($AZ110/$AZ109-1&lt;=-0.02,IF(COUNT($AZ101:$AZ110)=10,AVERAGE($AZ106:$AZ110)/AVERAGE($AZ101:$AZ110)-1&lt;0.005,FALSE())),50,100)))</f>
        <v/>
      </c>
    </row>
    <row r="111" customFormat="false" ht="15" hidden="false" customHeight="true" outlineLevel="0" collapsed="false">
      <c r="A111" s="47" t="n">
        <v>107</v>
      </c>
      <c r="B111" s="48" t="n">
        <v>42711</v>
      </c>
      <c r="C111" s="47" t="n">
        <v>2016</v>
      </c>
      <c r="D111" s="49" t="s">
        <v>238</v>
      </c>
      <c r="E111" s="50" t="n">
        <v>4851.94</v>
      </c>
      <c r="F111" s="51" t="n">
        <v>0.052555</v>
      </c>
      <c r="G111" s="51" t="n">
        <v>-0.011819</v>
      </c>
      <c r="H111" s="52" t="n">
        <v>0.8163</v>
      </c>
      <c r="I111" s="53" t="n">
        <v>442</v>
      </c>
      <c r="J111" s="47" t="s">
        <v>235</v>
      </c>
      <c r="K111" s="54" t="n">
        <v>12.22</v>
      </c>
      <c r="L111" s="55" t="n">
        <f aca="false">IF(COUNT(F111)=0,50,IF(F111&gt;=0,100,IF(F111&gt;=-0.02,50,0)))</f>
        <v>100</v>
      </c>
      <c r="M111" s="55" t="n">
        <f aca="false">IF(COUNT(G111)=0,50,IF(G111&gt;-0.06,100,IF(G111&gt;-0.15,50,0)))</f>
        <v>100</v>
      </c>
      <c r="N111" s="55" t="n">
        <f aca="false">IF(COUNT(H111)=0,50,IF(H111&gt;=0.6,100,IF(H111&gt;=0.4,50,0)))</f>
        <v>100</v>
      </c>
      <c r="O111" s="55" t="n">
        <f aca="false">IF(COUNT(I111)=0,50,IF(J111="proxy_vix",50,IF(I111&lt;350,100,IF(I111&lt;=450,50,0))))</f>
        <v>50</v>
      </c>
      <c r="P111" s="55" t="n">
        <f aca="false">IF(COUNT(K111)=0,50,IF(K111&lt;20,100,IF(K111&lt;=25,50,0)))</f>
        <v>100</v>
      </c>
      <c r="Q111" s="54"/>
      <c r="R111" s="47"/>
      <c r="S111" s="51" t="n">
        <f aca="false">$E111/$E110-1</f>
        <v>0.0132124368561624</v>
      </c>
      <c r="T111" s="56" t="n">
        <f aca="false">$K111/$K110-1</f>
        <v>0.0364715860899068</v>
      </c>
      <c r="V111" s="57"/>
      <c r="W111" s="57"/>
      <c r="Y111" s="1" t="str">
        <f aca="false">IF(AX111&gt;=70,"EASY",IF(AX111&gt;40,"UNCERTAIN","HARD"))</f>
        <v>UNCERTAIN</v>
      </c>
      <c r="AA111" s="58" t="str">
        <f aca="false">IF($A111&lt;200,"",AVERAGE($E62:$E111)/AVERAGE($E5:$E111)-1)</f>
        <v/>
      </c>
      <c r="AB111" s="59" t="n">
        <f aca="false">LOOKUP($B111,07_L1政策步階!$A$4:$A$14,07_L1政策步階!$C$4:$C$14)</f>
        <v>-1</v>
      </c>
      <c r="AC111" s="57"/>
      <c r="AD111" s="57"/>
      <c r="AE111" s="57"/>
      <c r="AF111" s="57"/>
      <c r="AG111" s="57"/>
      <c r="AH111" s="57"/>
      <c r="AI111" s="57"/>
      <c r="AJ111" s="57"/>
      <c r="AK111" s="57"/>
      <c r="AL111" s="0" t="str">
        <f aca="false">IF(ISNUMBER($AA111),IF($AA111&gt;=0.005,100,IF($AA111&gt;=-0.015,50,0)),"")</f>
        <v/>
      </c>
      <c r="AM111" s="59" t="n">
        <f aca="false">IF(ISNUMBER($AB111),IF($AB111=1,100,IF($AB111=0,50,0)),"")</f>
        <v>0</v>
      </c>
      <c r="AN111" s="0" t="str">
        <f aca="false">IF(ISNUMBER($AC111),IF($AC111&gt;=0.001,100,IF($AC111&gt;=-0.003,50,0)),"")</f>
        <v/>
      </c>
      <c r="AO111" s="0" t="str">
        <f aca="false">IF(ISNUMBER($AD111),IF($AD111&gt;=0.04,100,IF($AD111&gt;=0,50,0)),"")</f>
        <v/>
      </c>
      <c r="AP111" s="0" t="str">
        <f aca="false">IF(ISNUMBER($AE111),IF($AE111&gt;=25,100,IF($AE111&gt;=-75,50,0)),"")</f>
        <v/>
      </c>
      <c r="AQ111" s="0" t="str">
        <f aca="false">IF(ISNUMBER($AF111),IF($AF111&gt;0,100,IF($AF111&gt;=-50,50,0)),"")</f>
        <v/>
      </c>
      <c r="AR111" s="0" t="str">
        <f aca="false">IF(ISNUMBER($AG111),IF($AG111=1,100,IF($AG111=0,50,0)),"")</f>
        <v/>
      </c>
      <c r="AS111" s="0" t="str">
        <f aca="false">IF(ISNUMBER($AH111),IF($AH111&lt;0,100,IF($AH111&lt;=20,50,0)),"")</f>
        <v/>
      </c>
      <c r="AT111" s="0" t="str">
        <f aca="false">IF(ISNUMBER($AI111),IF($AI111&lt;0.95,100,IF($AI111&lt;=1,50,0)),"")</f>
        <v/>
      </c>
      <c r="AU111" s="0" t="str">
        <f aca="false">IF(ISNUMBER($AJ111),IF($AJ111&lt;30,0,IF($AJ111&lt;40,50,IF($AJ111&lt;=90,100,50))),"")</f>
        <v/>
      </c>
      <c r="AV111" s="0" t="str">
        <f aca="false">IF(ISNUMBER($AK111),IF($AK111&gt;-0.2,100,IF($AK111&gt;=-0.4,50,0)),"")</f>
        <v/>
      </c>
      <c r="AW111" s="59" t="n">
        <f aca="false">01_指標庫!$H$4*ISNUMBER($F111)+01_指標庫!$H$5*ISNUMBER($AA111)+01_指標庫!$H$6*ISNUMBER($G111)+01_指標庫!$H$7*ISNUMBER($H111)+01_指標庫!$H$8*ISNUMBER($AF111)+01_指標庫!$H$9*ISNUMBER($AG111)+01_指標庫!$H$10*ISNUMBER($AB111)+01_指標庫!$H$11*ISNUMBER($AC111)+01_指標庫!$H$12*ISNUMBER($AD111)+01_指標庫!$H$13*ISNUMBER($AE111)+01_指標庫!$H$14*ISNUMBER($I111)+01_指標庫!$H$15*ISNUMBER($AH111)+01_指標庫!$H$16*ISNUMBER($K111)+01_指標庫!$H$17*ISNUMBER($AI111)+01_指標庫!$H$18*ISNUMBER($AJ111)+01_指標庫!$H$19*ISNUMBER($AK111)+01_指標庫!$H$20*ISNUMBER($BB111)+01_指標庫!$H$21*ISNUMBER($BC111)</f>
        <v>49</v>
      </c>
      <c r="AX111" s="59" t="n">
        <f aca="false">IF(AW111=0,50,ROUND((01_指標庫!$H$4*IF(ISNUMBER($F111),L111,0)+01_指標庫!$H$5*IF(ISNUMBER($AA111),AL111,0)+01_指標庫!$H$6*IF(ISNUMBER($G111),M111,0)+01_指標庫!$H$7*IF(ISNUMBER($H111),N111,0)+01_指標庫!$H$8*IF(ISNUMBER($AF111),AQ111,0)+01_指標庫!$H$9*IF(ISNUMBER($AG111),AR111,0)+01_指標庫!$H$10*IF(ISNUMBER($AB111),AM111,0)+01_指標庫!$H$11*IF(ISNUMBER($AC111),AN111,0)+01_指標庫!$H$12*IF(ISNUMBER($AD111),AO111,0)+01_指標庫!$H$13*IF(ISNUMBER($AE111),AP111,0)+01_指標庫!$H$14*IF(ISNUMBER($I111),O111,0)+01_指標庫!$H$15*IF(ISNUMBER($AH111),AS111,0)+01_指標庫!$H$16*IF(ISNUMBER($K111),P111,0)+01_指標庫!$H$17*IF(ISNUMBER($AI111),AT111,0)+01_指標庫!$H$18*IF(ISNUMBER($AJ111),AU111,0)+01_指標庫!$H$19*IF(ISNUMBER($AK111),AV111,0)+01_指標庫!$H$20*IF(ISNUMBER($BB111),BB111,0)+01_指標庫!$H$21*IF(ISNUMBER($BC111),BC111,0))/AW111,1))</f>
        <v>69.4</v>
      </c>
      <c r="AY111" s="60"/>
      <c r="AZ111" s="60"/>
      <c r="BA111" s="58" t="n">
        <f aca="false">AVERAGE($E107:$E111)/AVERAGE($E102:$E111)-1</f>
        <v>-0.00773924697355355</v>
      </c>
      <c r="BB111" s="59" t="n">
        <f aca="false">IF(ISNUMBER($BA111),IF(OR($S111&lt;=-0.03,$BA111&lt;-0.003),0,IF(OR($S111&lt;=-0.02,$BA111&lt;0.01),50,100)),"")</f>
        <v>0</v>
      </c>
      <c r="BC111" s="0" t="str">
        <f aca="false">IF(OR(COUNT($AZ111)=0,COUNT($AZ110)=0),"",IF(OR($AY111/$AZ110-1&lt;=-0.03,$AZ111/$AZ110-1&lt;=-0.045,IF(COUNT($AZ102:$AZ111)=10,AVERAGE($AZ107:$AZ111)/AVERAGE($AZ102:$AZ111)-1&lt;-0.01,FALSE())),0,IF(OR($AZ111/$AZ110-1&lt;=-0.02,IF(COUNT($AZ102:$AZ111)=10,AVERAGE($AZ107:$AZ111)/AVERAGE($AZ102:$AZ111)-1&lt;0.005,FALSE())),50,100)))</f>
        <v/>
      </c>
    </row>
    <row r="112" customFormat="false" ht="15" hidden="false" customHeight="true" outlineLevel="0" collapsed="false">
      <c r="A112" s="47" t="n">
        <v>108</v>
      </c>
      <c r="B112" s="48" t="n">
        <v>42712</v>
      </c>
      <c r="C112" s="47" t="n">
        <v>2016</v>
      </c>
      <c r="D112" s="49" t="s">
        <v>239</v>
      </c>
      <c r="E112" s="50" t="n">
        <v>4859.19</v>
      </c>
      <c r="F112" s="51" t="n">
        <v>0.053422</v>
      </c>
      <c r="G112" s="51" t="n">
        <v>-0.010342</v>
      </c>
      <c r="H112" s="52" t="n">
        <v>0.8163</v>
      </c>
      <c r="I112" s="53" t="n">
        <v>438</v>
      </c>
      <c r="J112" s="47" t="s">
        <v>235</v>
      </c>
      <c r="K112" s="54" t="n">
        <v>12.64</v>
      </c>
      <c r="L112" s="55" t="n">
        <f aca="false">IF(COUNT(F112)=0,50,IF(F112&gt;=0,100,IF(F112&gt;=-0.02,50,0)))</f>
        <v>100</v>
      </c>
      <c r="M112" s="55" t="n">
        <f aca="false">IF(COUNT(G112)=0,50,IF(G112&gt;-0.06,100,IF(G112&gt;-0.15,50,0)))</f>
        <v>100</v>
      </c>
      <c r="N112" s="55" t="n">
        <f aca="false">IF(COUNT(H112)=0,50,IF(H112&gt;=0.6,100,IF(H112&gt;=0.4,50,0)))</f>
        <v>100</v>
      </c>
      <c r="O112" s="55" t="n">
        <f aca="false">IF(COUNT(I112)=0,50,IF(J112="proxy_vix",50,IF(I112&lt;350,100,IF(I112&lt;=450,50,0))))</f>
        <v>50</v>
      </c>
      <c r="P112" s="55" t="n">
        <f aca="false">IF(COUNT(K112)=0,50,IF(K112&lt;20,100,IF(K112&lt;=25,50,0)))</f>
        <v>100</v>
      </c>
      <c r="Q112" s="54"/>
      <c r="R112" s="47"/>
      <c r="S112" s="51" t="n">
        <f aca="false">$E112/$E111-1</f>
        <v>0.0014942476617601</v>
      </c>
      <c r="T112" s="56" t="n">
        <f aca="false">$K112/$K111-1</f>
        <v>0.0343698854337151</v>
      </c>
      <c r="V112" s="57"/>
      <c r="W112" s="57"/>
      <c r="Y112" s="1" t="str">
        <f aca="false">IF(AX112&gt;=70,"EASY",IF(AX112&gt;40,"UNCERTAIN","HARD"))</f>
        <v>EASY</v>
      </c>
      <c r="AA112" s="58" t="str">
        <f aca="false">IF($A112&lt;200,"",AVERAGE($E63:$E112)/AVERAGE($E5:$E112)-1)</f>
        <v/>
      </c>
      <c r="AB112" s="59" t="n">
        <f aca="false">LOOKUP($B112,07_L1政策步階!$A$4:$A$14,07_L1政策步階!$C$4:$C$14)</f>
        <v>-1</v>
      </c>
      <c r="AC112" s="57"/>
      <c r="AD112" s="57"/>
      <c r="AE112" s="57"/>
      <c r="AF112" s="57"/>
      <c r="AG112" s="57"/>
      <c r="AH112" s="57"/>
      <c r="AI112" s="57"/>
      <c r="AJ112" s="57"/>
      <c r="AK112" s="57"/>
      <c r="AL112" s="0" t="str">
        <f aca="false">IF(ISNUMBER($AA112),IF($AA112&gt;=0.005,100,IF($AA112&gt;=-0.015,50,0)),"")</f>
        <v/>
      </c>
      <c r="AM112" s="59" t="n">
        <f aca="false">IF(ISNUMBER($AB112),IF($AB112=1,100,IF($AB112=0,50,0)),"")</f>
        <v>0</v>
      </c>
      <c r="AN112" s="0" t="str">
        <f aca="false">IF(ISNUMBER($AC112),IF($AC112&gt;=0.001,100,IF($AC112&gt;=-0.003,50,0)),"")</f>
        <v/>
      </c>
      <c r="AO112" s="0" t="str">
        <f aca="false">IF(ISNUMBER($AD112),IF($AD112&gt;=0.04,100,IF($AD112&gt;=0,50,0)),"")</f>
        <v/>
      </c>
      <c r="AP112" s="0" t="str">
        <f aca="false">IF(ISNUMBER($AE112),IF($AE112&gt;=25,100,IF($AE112&gt;=-75,50,0)),"")</f>
        <v/>
      </c>
      <c r="AQ112" s="0" t="str">
        <f aca="false">IF(ISNUMBER($AF112),IF($AF112&gt;0,100,IF($AF112&gt;=-50,50,0)),"")</f>
        <v/>
      </c>
      <c r="AR112" s="0" t="str">
        <f aca="false">IF(ISNUMBER($AG112),IF($AG112=1,100,IF($AG112=0,50,0)),"")</f>
        <v/>
      </c>
      <c r="AS112" s="0" t="str">
        <f aca="false">IF(ISNUMBER($AH112),IF($AH112&lt;0,100,IF($AH112&lt;=20,50,0)),"")</f>
        <v/>
      </c>
      <c r="AT112" s="0" t="str">
        <f aca="false">IF(ISNUMBER($AI112),IF($AI112&lt;0.95,100,IF($AI112&lt;=1,50,0)),"")</f>
        <v/>
      </c>
      <c r="AU112" s="0" t="str">
        <f aca="false">IF(ISNUMBER($AJ112),IF($AJ112&lt;30,0,IF($AJ112&lt;40,50,IF($AJ112&lt;=90,100,50))),"")</f>
        <v/>
      </c>
      <c r="AV112" s="0" t="str">
        <f aca="false">IF(ISNUMBER($AK112),IF($AK112&gt;-0.2,100,IF($AK112&gt;=-0.4,50,0)),"")</f>
        <v/>
      </c>
      <c r="AW112" s="59" t="n">
        <f aca="false">01_指標庫!$H$4*ISNUMBER($F112)+01_指標庫!$H$5*ISNUMBER($AA112)+01_指標庫!$H$6*ISNUMBER($G112)+01_指標庫!$H$7*ISNUMBER($H112)+01_指標庫!$H$8*ISNUMBER($AF112)+01_指標庫!$H$9*ISNUMBER($AG112)+01_指標庫!$H$10*ISNUMBER($AB112)+01_指標庫!$H$11*ISNUMBER($AC112)+01_指標庫!$H$12*ISNUMBER($AD112)+01_指標庫!$H$13*ISNUMBER($AE112)+01_指標庫!$H$14*ISNUMBER($I112)+01_指標庫!$H$15*ISNUMBER($AH112)+01_指標庫!$H$16*ISNUMBER($K112)+01_指標庫!$H$17*ISNUMBER($AI112)+01_指標庫!$H$18*ISNUMBER($AJ112)+01_指標庫!$H$19*ISNUMBER($AK112)+01_指標庫!$H$20*ISNUMBER($BB112)+01_指標庫!$H$21*ISNUMBER($BC112)</f>
        <v>49</v>
      </c>
      <c r="AX112" s="59" t="n">
        <f aca="false">IF(AW112=0,50,ROUND((01_指標庫!$H$4*IF(ISNUMBER($F112),L112,0)+01_指標庫!$H$5*IF(ISNUMBER($AA112),AL112,0)+01_指標庫!$H$6*IF(ISNUMBER($G112),M112,0)+01_指標庫!$H$7*IF(ISNUMBER($H112),N112,0)+01_指標庫!$H$8*IF(ISNUMBER($AF112),AQ112,0)+01_指標庫!$H$9*IF(ISNUMBER($AG112),AR112,0)+01_指標庫!$H$10*IF(ISNUMBER($AB112),AM112,0)+01_指標庫!$H$11*IF(ISNUMBER($AC112),AN112,0)+01_指標庫!$H$12*IF(ISNUMBER($AD112),AO112,0)+01_指標庫!$H$13*IF(ISNUMBER($AE112),AP112,0)+01_指標庫!$H$14*IF(ISNUMBER($I112),O112,0)+01_指標庫!$H$15*IF(ISNUMBER($AH112),AS112,0)+01_指標庫!$H$16*IF(ISNUMBER($K112),P112,0)+01_指標庫!$H$17*IF(ISNUMBER($AI112),AT112,0)+01_指標庫!$H$18*IF(ISNUMBER($AJ112),AU112,0)+01_指標庫!$H$19*IF(ISNUMBER($AK112),AV112,0)+01_指標庫!$H$20*IF(ISNUMBER($BB112),BB112,0)+01_指標庫!$H$21*IF(ISNUMBER($BC112),BC112,0))/AW112,1))</f>
        <v>75.5</v>
      </c>
      <c r="AY112" s="60"/>
      <c r="AZ112" s="60"/>
      <c r="BA112" s="58" t="n">
        <f aca="false">AVERAGE($E108:$E112)/AVERAGE($E103:$E112)-1</f>
        <v>-0.00265455654579194</v>
      </c>
      <c r="BB112" s="59" t="n">
        <f aca="false">IF(ISNUMBER($BA112),IF(OR($S112&lt;=-0.03,$BA112&lt;-0.003),0,IF(OR($S112&lt;=-0.02,$BA112&lt;0.01),50,100)),"")</f>
        <v>50</v>
      </c>
      <c r="BC112" s="0" t="str">
        <f aca="false">IF(OR(COUNT($AZ112)=0,COUNT($AZ111)=0),"",IF(OR($AY112/$AZ111-1&lt;=-0.03,$AZ112/$AZ111-1&lt;=-0.045,IF(COUNT($AZ103:$AZ112)=10,AVERAGE($AZ108:$AZ112)/AVERAGE($AZ103:$AZ112)-1&lt;-0.01,FALSE())),0,IF(OR($AZ112/$AZ111-1&lt;=-0.02,IF(COUNT($AZ103:$AZ112)=10,AVERAGE($AZ108:$AZ112)/AVERAGE($AZ103:$AZ112)-1&lt;0.005,FALSE())),50,100)))</f>
        <v/>
      </c>
    </row>
    <row r="113" customFormat="false" ht="15" hidden="false" customHeight="true" outlineLevel="0" collapsed="false">
      <c r="A113" s="47" t="n">
        <v>109</v>
      </c>
      <c r="B113" s="48" t="n">
        <v>42713</v>
      </c>
      <c r="C113" s="47" t="n">
        <v>2016</v>
      </c>
      <c r="D113" s="49" t="s">
        <v>234</v>
      </c>
      <c r="E113" s="50" t="n">
        <v>4895.9</v>
      </c>
      <c r="F113" s="51" t="n">
        <v>0.060621</v>
      </c>
      <c r="G113" s="51" t="n">
        <v>-0.002866</v>
      </c>
      <c r="H113" s="52" t="n">
        <v>0.8367</v>
      </c>
      <c r="I113" s="53" t="n">
        <v>428</v>
      </c>
      <c r="J113" s="47" t="s">
        <v>235</v>
      </c>
      <c r="K113" s="54" t="n">
        <v>11.75</v>
      </c>
      <c r="L113" s="55" t="n">
        <f aca="false">IF(COUNT(F113)=0,50,IF(F113&gt;=0,100,IF(F113&gt;=-0.02,50,0)))</f>
        <v>100</v>
      </c>
      <c r="M113" s="55" t="n">
        <f aca="false">IF(COUNT(G113)=0,50,IF(G113&gt;-0.06,100,IF(G113&gt;-0.15,50,0)))</f>
        <v>100</v>
      </c>
      <c r="N113" s="55" t="n">
        <f aca="false">IF(COUNT(H113)=0,50,IF(H113&gt;=0.6,100,IF(H113&gt;=0.4,50,0)))</f>
        <v>100</v>
      </c>
      <c r="O113" s="55" t="n">
        <f aca="false">IF(COUNT(I113)=0,50,IF(J113="proxy_vix",50,IF(I113&lt;350,100,IF(I113&lt;=450,50,0))))</f>
        <v>50</v>
      </c>
      <c r="P113" s="55" t="n">
        <f aca="false">IF(COUNT(K113)=0,50,IF(K113&lt;20,100,IF(K113&lt;=25,50,0)))</f>
        <v>100</v>
      </c>
      <c r="Q113" s="54"/>
      <c r="R113" s="47"/>
      <c r="S113" s="51" t="n">
        <f aca="false">$E113/$E112-1</f>
        <v>0.00755475706856501</v>
      </c>
      <c r="T113" s="56" t="n">
        <f aca="false">$K113/$K112-1</f>
        <v>-0.0704113924050633</v>
      </c>
      <c r="V113" s="57"/>
      <c r="W113" s="57"/>
      <c r="Y113" s="1" t="str">
        <f aca="false">IF(AX113&gt;=70,"EASY",IF(AX113&gt;40,"UNCERTAIN","HARD"))</f>
        <v>EASY</v>
      </c>
      <c r="AA113" s="58" t="str">
        <f aca="false">IF($A113&lt;200,"",AVERAGE($E64:$E113)/AVERAGE($E5:$E113)-1)</f>
        <v/>
      </c>
      <c r="AB113" s="59" t="n">
        <f aca="false">LOOKUP($B113,07_L1政策步階!$A$4:$A$14,07_L1政策步階!$C$4:$C$14)</f>
        <v>-1</v>
      </c>
      <c r="AC113" s="57"/>
      <c r="AD113" s="57"/>
      <c r="AE113" s="57"/>
      <c r="AF113" s="57"/>
      <c r="AG113" s="57"/>
      <c r="AH113" s="57"/>
      <c r="AI113" s="57"/>
      <c r="AJ113" s="57"/>
      <c r="AK113" s="57"/>
      <c r="AL113" s="0" t="str">
        <f aca="false">IF(ISNUMBER($AA113),IF($AA113&gt;=0.005,100,IF($AA113&gt;=-0.015,50,0)),"")</f>
        <v/>
      </c>
      <c r="AM113" s="59" t="n">
        <f aca="false">IF(ISNUMBER($AB113),IF($AB113=1,100,IF($AB113=0,50,0)),"")</f>
        <v>0</v>
      </c>
      <c r="AN113" s="0" t="str">
        <f aca="false">IF(ISNUMBER($AC113),IF($AC113&gt;=0.001,100,IF($AC113&gt;=-0.003,50,0)),"")</f>
        <v/>
      </c>
      <c r="AO113" s="0" t="str">
        <f aca="false">IF(ISNUMBER($AD113),IF($AD113&gt;=0.04,100,IF($AD113&gt;=0,50,0)),"")</f>
        <v/>
      </c>
      <c r="AP113" s="0" t="str">
        <f aca="false">IF(ISNUMBER($AE113),IF($AE113&gt;=25,100,IF($AE113&gt;=-75,50,0)),"")</f>
        <v/>
      </c>
      <c r="AQ113" s="0" t="str">
        <f aca="false">IF(ISNUMBER($AF113),IF($AF113&gt;0,100,IF($AF113&gt;=-50,50,0)),"")</f>
        <v/>
      </c>
      <c r="AR113" s="0" t="str">
        <f aca="false">IF(ISNUMBER($AG113),IF($AG113=1,100,IF($AG113=0,50,0)),"")</f>
        <v/>
      </c>
      <c r="AS113" s="0" t="str">
        <f aca="false">IF(ISNUMBER($AH113),IF($AH113&lt;0,100,IF($AH113&lt;=20,50,0)),"")</f>
        <v/>
      </c>
      <c r="AT113" s="0" t="str">
        <f aca="false">IF(ISNUMBER($AI113),IF($AI113&lt;0.95,100,IF($AI113&lt;=1,50,0)),"")</f>
        <v/>
      </c>
      <c r="AU113" s="0" t="str">
        <f aca="false">IF(ISNUMBER($AJ113),IF($AJ113&lt;30,0,IF($AJ113&lt;40,50,IF($AJ113&lt;=90,100,50))),"")</f>
        <v/>
      </c>
      <c r="AV113" s="0" t="str">
        <f aca="false">IF(ISNUMBER($AK113),IF($AK113&gt;-0.2,100,IF($AK113&gt;=-0.4,50,0)),"")</f>
        <v/>
      </c>
      <c r="AW113" s="59" t="n">
        <f aca="false">01_指標庫!$H$4*ISNUMBER($F113)+01_指標庫!$H$5*ISNUMBER($AA113)+01_指標庫!$H$6*ISNUMBER($G113)+01_指標庫!$H$7*ISNUMBER($H113)+01_指標庫!$H$8*ISNUMBER($AF113)+01_指標庫!$H$9*ISNUMBER($AG113)+01_指標庫!$H$10*ISNUMBER($AB113)+01_指標庫!$H$11*ISNUMBER($AC113)+01_指標庫!$H$12*ISNUMBER($AD113)+01_指標庫!$H$13*ISNUMBER($AE113)+01_指標庫!$H$14*ISNUMBER($I113)+01_指標庫!$H$15*ISNUMBER($AH113)+01_指標庫!$H$16*ISNUMBER($K113)+01_指標庫!$H$17*ISNUMBER($AI113)+01_指標庫!$H$18*ISNUMBER($AJ113)+01_指標庫!$H$19*ISNUMBER($AK113)+01_指標庫!$H$20*ISNUMBER($BB113)+01_指標庫!$H$21*ISNUMBER($BC113)</f>
        <v>49</v>
      </c>
      <c r="AX113" s="59" t="n">
        <f aca="false">IF(AW113=0,50,ROUND((01_指標庫!$H$4*IF(ISNUMBER($F113),L113,0)+01_指標庫!$H$5*IF(ISNUMBER($AA113),AL113,0)+01_指標庫!$H$6*IF(ISNUMBER($G113),M113,0)+01_指標庫!$H$7*IF(ISNUMBER($H113),N113,0)+01_指標庫!$H$8*IF(ISNUMBER($AF113),AQ113,0)+01_指標庫!$H$9*IF(ISNUMBER($AG113),AR113,0)+01_指標庫!$H$10*IF(ISNUMBER($AB113),AM113,0)+01_指標庫!$H$11*IF(ISNUMBER($AC113),AN113,0)+01_指標庫!$H$12*IF(ISNUMBER($AD113),AO113,0)+01_指標庫!$H$13*IF(ISNUMBER($AE113),AP113,0)+01_指標庫!$H$14*IF(ISNUMBER($I113),O113,0)+01_指標庫!$H$15*IF(ISNUMBER($AH113),AS113,0)+01_指標庫!$H$16*IF(ISNUMBER($K113),P113,0)+01_指標庫!$H$17*IF(ISNUMBER($AI113),AT113,0)+01_指標庫!$H$18*IF(ISNUMBER($AJ113),AU113,0)+01_指標庫!$H$19*IF(ISNUMBER($AK113),AV113,0)+01_指標庫!$H$20*IF(ISNUMBER($BB113),BB113,0)+01_指標庫!$H$21*IF(ISNUMBER($BC113),BC113,0))/AW113,1))</f>
        <v>75.5</v>
      </c>
      <c r="AY113" s="60"/>
      <c r="AZ113" s="60"/>
      <c r="BA113" s="58" t="n">
        <f aca="false">AVERAGE($E109:$E113)/AVERAGE($E104:$E113)-1</f>
        <v>0.00330640082094535</v>
      </c>
      <c r="BB113" s="59" t="n">
        <f aca="false">IF(ISNUMBER($BA113),IF(OR($S113&lt;=-0.03,$BA113&lt;-0.003),0,IF(OR($S113&lt;=-0.02,$BA113&lt;0.01),50,100)),"")</f>
        <v>50</v>
      </c>
      <c r="BC113" s="0" t="str">
        <f aca="false">IF(OR(COUNT($AZ113)=0,COUNT($AZ112)=0),"",IF(OR($AY113/$AZ112-1&lt;=-0.03,$AZ113/$AZ112-1&lt;=-0.045,IF(COUNT($AZ104:$AZ113)=10,AVERAGE($AZ109:$AZ113)/AVERAGE($AZ104:$AZ113)-1&lt;-0.01,FALSE())),0,IF(OR($AZ113/$AZ112-1&lt;=-0.02,IF(COUNT($AZ104:$AZ113)=10,AVERAGE($AZ109:$AZ113)/AVERAGE($AZ104:$AZ113)-1&lt;0.005,FALSE())),50,100)))</f>
        <v/>
      </c>
    </row>
    <row r="114" customFormat="false" ht="15" hidden="false" customHeight="true" outlineLevel="0" collapsed="false">
      <c r="A114" s="47" t="n">
        <v>110</v>
      </c>
      <c r="B114" s="48" t="n">
        <v>42716</v>
      </c>
      <c r="C114" s="47" t="n">
        <v>2016</v>
      </c>
      <c r="D114" s="49" t="s">
        <v>236</v>
      </c>
      <c r="E114" s="50" t="n">
        <v>4874.3</v>
      </c>
      <c r="F114" s="51" t="n">
        <v>0.055172</v>
      </c>
      <c r="G114" s="51" t="n">
        <v>-0.007265</v>
      </c>
      <c r="H114" s="52" t="n">
        <v>0.8367</v>
      </c>
      <c r="I114" s="53" t="n">
        <v>425</v>
      </c>
      <c r="J114" s="47" t="s">
        <v>235</v>
      </c>
      <c r="K114" s="54" t="n">
        <v>12.64</v>
      </c>
      <c r="L114" s="55" t="n">
        <f aca="false">IF(COUNT(F114)=0,50,IF(F114&gt;=0,100,IF(F114&gt;=-0.02,50,0)))</f>
        <v>100</v>
      </c>
      <c r="M114" s="55" t="n">
        <f aca="false">IF(COUNT(G114)=0,50,IF(G114&gt;-0.06,100,IF(G114&gt;-0.15,50,0)))</f>
        <v>100</v>
      </c>
      <c r="N114" s="55" t="n">
        <f aca="false">IF(COUNT(H114)=0,50,IF(H114&gt;=0.6,100,IF(H114&gt;=0.4,50,0)))</f>
        <v>100</v>
      </c>
      <c r="O114" s="55" t="n">
        <f aca="false">IF(COUNT(I114)=0,50,IF(J114="proxy_vix",50,IF(I114&lt;350,100,IF(I114&lt;=450,50,0))))</f>
        <v>50</v>
      </c>
      <c r="P114" s="55" t="n">
        <f aca="false">IF(COUNT(K114)=0,50,IF(K114&lt;20,100,IF(K114&lt;=25,50,0)))</f>
        <v>100</v>
      </c>
      <c r="Q114" s="54"/>
      <c r="R114" s="47"/>
      <c r="S114" s="51" t="n">
        <f aca="false">$E114/$E113-1</f>
        <v>-0.004411854817296</v>
      </c>
      <c r="T114" s="56" t="n">
        <f aca="false">$K114/$K113-1</f>
        <v>0.0757446808510638</v>
      </c>
      <c r="V114" s="57"/>
      <c r="W114" s="57"/>
      <c r="Y114" s="1" t="str">
        <f aca="false">IF(AX114&gt;=70,"EASY",IF(AX114&gt;40,"UNCERTAIN","HARD"))</f>
        <v>EASY</v>
      </c>
      <c r="AA114" s="58" t="str">
        <f aca="false">IF($A114&lt;200,"",AVERAGE($E65:$E114)/AVERAGE($E5:$E114)-1)</f>
        <v/>
      </c>
      <c r="AB114" s="59" t="n">
        <f aca="false">LOOKUP($B114,07_L1政策步階!$A$4:$A$14,07_L1政策步階!$C$4:$C$14)</f>
        <v>-1</v>
      </c>
      <c r="AC114" s="57"/>
      <c r="AD114" s="57"/>
      <c r="AE114" s="57"/>
      <c r="AF114" s="57"/>
      <c r="AG114" s="57"/>
      <c r="AH114" s="57"/>
      <c r="AI114" s="57"/>
      <c r="AJ114" s="57"/>
      <c r="AK114" s="57"/>
      <c r="AL114" s="0" t="str">
        <f aca="false">IF(ISNUMBER($AA114),IF($AA114&gt;=0.005,100,IF($AA114&gt;=-0.015,50,0)),"")</f>
        <v/>
      </c>
      <c r="AM114" s="59" t="n">
        <f aca="false">IF(ISNUMBER($AB114),IF($AB114=1,100,IF($AB114=0,50,0)),"")</f>
        <v>0</v>
      </c>
      <c r="AN114" s="0" t="str">
        <f aca="false">IF(ISNUMBER($AC114),IF($AC114&gt;=0.001,100,IF($AC114&gt;=-0.003,50,0)),"")</f>
        <v/>
      </c>
      <c r="AO114" s="0" t="str">
        <f aca="false">IF(ISNUMBER($AD114),IF($AD114&gt;=0.04,100,IF($AD114&gt;=0,50,0)),"")</f>
        <v/>
      </c>
      <c r="AP114" s="0" t="str">
        <f aca="false">IF(ISNUMBER($AE114),IF($AE114&gt;=25,100,IF($AE114&gt;=-75,50,0)),"")</f>
        <v/>
      </c>
      <c r="AQ114" s="0" t="str">
        <f aca="false">IF(ISNUMBER($AF114),IF($AF114&gt;0,100,IF($AF114&gt;=-50,50,0)),"")</f>
        <v/>
      </c>
      <c r="AR114" s="0" t="str">
        <f aca="false">IF(ISNUMBER($AG114),IF($AG114=1,100,IF($AG114=0,50,0)),"")</f>
        <v/>
      </c>
      <c r="AS114" s="0" t="str">
        <f aca="false">IF(ISNUMBER($AH114),IF($AH114&lt;0,100,IF($AH114&lt;=20,50,0)),"")</f>
        <v/>
      </c>
      <c r="AT114" s="0" t="str">
        <f aca="false">IF(ISNUMBER($AI114),IF($AI114&lt;0.95,100,IF($AI114&lt;=1,50,0)),"")</f>
        <v/>
      </c>
      <c r="AU114" s="0" t="str">
        <f aca="false">IF(ISNUMBER($AJ114),IF($AJ114&lt;30,0,IF($AJ114&lt;40,50,IF($AJ114&lt;=90,100,50))),"")</f>
        <v/>
      </c>
      <c r="AV114" s="0" t="str">
        <f aca="false">IF(ISNUMBER($AK114),IF($AK114&gt;-0.2,100,IF($AK114&gt;=-0.4,50,0)),"")</f>
        <v/>
      </c>
      <c r="AW114" s="59" t="n">
        <f aca="false">01_指標庫!$H$4*ISNUMBER($F114)+01_指標庫!$H$5*ISNUMBER($AA114)+01_指標庫!$H$6*ISNUMBER($G114)+01_指標庫!$H$7*ISNUMBER($H114)+01_指標庫!$H$8*ISNUMBER($AF114)+01_指標庫!$H$9*ISNUMBER($AG114)+01_指標庫!$H$10*ISNUMBER($AB114)+01_指標庫!$H$11*ISNUMBER($AC114)+01_指標庫!$H$12*ISNUMBER($AD114)+01_指標庫!$H$13*ISNUMBER($AE114)+01_指標庫!$H$14*ISNUMBER($I114)+01_指標庫!$H$15*ISNUMBER($AH114)+01_指標庫!$H$16*ISNUMBER($K114)+01_指標庫!$H$17*ISNUMBER($AI114)+01_指標庫!$H$18*ISNUMBER($AJ114)+01_指標庫!$H$19*ISNUMBER($AK114)+01_指標庫!$H$20*ISNUMBER($BB114)+01_指標庫!$H$21*ISNUMBER($BC114)</f>
        <v>49</v>
      </c>
      <c r="AX114" s="59" t="n">
        <f aca="false">IF(AW114=0,50,ROUND((01_指標庫!$H$4*IF(ISNUMBER($F114),L114,0)+01_指標庫!$H$5*IF(ISNUMBER($AA114),AL114,0)+01_指標庫!$H$6*IF(ISNUMBER($G114),M114,0)+01_指標庫!$H$7*IF(ISNUMBER($H114),N114,0)+01_指標庫!$H$8*IF(ISNUMBER($AF114),AQ114,0)+01_指標庫!$H$9*IF(ISNUMBER($AG114),AR114,0)+01_指標庫!$H$10*IF(ISNUMBER($AB114),AM114,0)+01_指標庫!$H$11*IF(ISNUMBER($AC114),AN114,0)+01_指標庫!$H$12*IF(ISNUMBER($AD114),AO114,0)+01_指標庫!$H$13*IF(ISNUMBER($AE114),AP114,0)+01_指標庫!$H$14*IF(ISNUMBER($I114),O114,0)+01_指標庫!$H$15*IF(ISNUMBER($AH114),AS114,0)+01_指標庫!$H$16*IF(ISNUMBER($K114),P114,0)+01_指標庫!$H$17*IF(ISNUMBER($AI114),AT114,0)+01_指標庫!$H$18*IF(ISNUMBER($AJ114),AU114,0)+01_指標庫!$H$19*IF(ISNUMBER($AK114),AV114,0)+01_指標庫!$H$20*IF(ISNUMBER($BB114),BB114,0)+01_指標庫!$H$21*IF(ISNUMBER($BC114),BC114,0))/AW114,1))</f>
        <v>75.5</v>
      </c>
      <c r="AY114" s="60"/>
      <c r="AZ114" s="60"/>
      <c r="BA114" s="58" t="n">
        <f aca="false">AVERAGE($E110:$E114)/AVERAGE($E105:$E114)-1</f>
        <v>0.00693632673196043</v>
      </c>
      <c r="BB114" s="59" t="n">
        <f aca="false">IF(ISNUMBER($BA114),IF(OR($S114&lt;=-0.03,$BA114&lt;-0.003),0,IF(OR($S114&lt;=-0.02,$BA114&lt;0.01),50,100)),"")</f>
        <v>50</v>
      </c>
      <c r="BC114" s="0" t="str">
        <f aca="false">IF(OR(COUNT($AZ114)=0,COUNT($AZ113)=0),"",IF(OR($AY114/$AZ113-1&lt;=-0.03,$AZ114/$AZ113-1&lt;=-0.045,IF(COUNT($AZ105:$AZ114)=10,AVERAGE($AZ110:$AZ114)/AVERAGE($AZ105:$AZ114)-1&lt;-0.01,FALSE())),0,IF(OR($AZ114/$AZ113-1&lt;=-0.02,IF(COUNT($AZ105:$AZ114)=10,AVERAGE($AZ110:$AZ114)/AVERAGE($AZ105:$AZ114)-1&lt;0.005,FALSE())),50,100)))</f>
        <v/>
      </c>
    </row>
    <row r="115" customFormat="false" ht="15" hidden="false" customHeight="true" outlineLevel="0" collapsed="false">
      <c r="A115" s="47" t="n">
        <v>111</v>
      </c>
      <c r="B115" s="48" t="n">
        <v>42717</v>
      </c>
      <c r="C115" s="47" t="n">
        <v>2016</v>
      </c>
      <c r="D115" s="49" t="s">
        <v>237</v>
      </c>
      <c r="E115" s="50" t="n">
        <v>4935.84</v>
      </c>
      <c r="F115" s="51" t="n">
        <v>0.067798</v>
      </c>
      <c r="G115" s="51" t="n">
        <v>0</v>
      </c>
      <c r="H115" s="52" t="n">
        <v>0.8571</v>
      </c>
      <c r="I115" s="53" t="n">
        <v>420</v>
      </c>
      <c r="J115" s="47" t="s">
        <v>235</v>
      </c>
      <c r="K115" s="54" t="n">
        <v>12.72</v>
      </c>
      <c r="L115" s="55" t="n">
        <f aca="false">IF(COUNT(F115)=0,50,IF(F115&gt;=0,100,IF(F115&gt;=-0.02,50,0)))</f>
        <v>100</v>
      </c>
      <c r="M115" s="55" t="n">
        <f aca="false">IF(COUNT(G115)=0,50,IF(G115&gt;-0.06,100,IF(G115&gt;-0.15,50,0)))</f>
        <v>100</v>
      </c>
      <c r="N115" s="55" t="n">
        <f aca="false">IF(COUNT(H115)=0,50,IF(H115&gt;=0.6,100,IF(H115&gt;=0.4,50,0)))</f>
        <v>100</v>
      </c>
      <c r="O115" s="55" t="n">
        <f aca="false">IF(COUNT(I115)=0,50,IF(J115="proxy_vix",50,IF(I115&lt;350,100,IF(I115&lt;=450,50,0))))</f>
        <v>50</v>
      </c>
      <c r="P115" s="55" t="n">
        <f aca="false">IF(COUNT(K115)=0,50,IF(K115&lt;20,100,IF(K115&lt;=25,50,0)))</f>
        <v>100</v>
      </c>
      <c r="Q115" s="54"/>
      <c r="R115" s="47"/>
      <c r="S115" s="51" t="n">
        <f aca="false">$E115/$E114-1</f>
        <v>0.012625402621915</v>
      </c>
      <c r="T115" s="56" t="n">
        <f aca="false">$K115/$K114-1</f>
        <v>0.00632911392405067</v>
      </c>
      <c r="V115" s="57"/>
      <c r="W115" s="57"/>
      <c r="Y115" s="1" t="str">
        <f aca="false">IF(AX115&gt;=70,"EASY",IF(AX115&gt;40,"UNCERTAIN","HARD"))</f>
        <v>EASY</v>
      </c>
      <c r="AA115" s="58" t="str">
        <f aca="false">IF($A115&lt;200,"",AVERAGE($E66:$E115)/AVERAGE($E5:$E115)-1)</f>
        <v/>
      </c>
      <c r="AB115" s="59" t="n">
        <f aca="false">LOOKUP($B115,07_L1政策步階!$A$4:$A$14,07_L1政策步階!$C$4:$C$14)</f>
        <v>-1</v>
      </c>
      <c r="AC115" s="57"/>
      <c r="AD115" s="57"/>
      <c r="AE115" s="57"/>
      <c r="AF115" s="57"/>
      <c r="AG115" s="57"/>
      <c r="AH115" s="57"/>
      <c r="AI115" s="57"/>
      <c r="AJ115" s="57"/>
      <c r="AK115" s="57"/>
      <c r="AL115" s="0" t="str">
        <f aca="false">IF(ISNUMBER($AA115),IF($AA115&gt;=0.005,100,IF($AA115&gt;=-0.015,50,0)),"")</f>
        <v/>
      </c>
      <c r="AM115" s="59" t="n">
        <f aca="false">IF(ISNUMBER($AB115),IF($AB115=1,100,IF($AB115=0,50,0)),"")</f>
        <v>0</v>
      </c>
      <c r="AN115" s="0" t="str">
        <f aca="false">IF(ISNUMBER($AC115),IF($AC115&gt;=0.001,100,IF($AC115&gt;=-0.003,50,0)),"")</f>
        <v/>
      </c>
      <c r="AO115" s="0" t="str">
        <f aca="false">IF(ISNUMBER($AD115),IF($AD115&gt;=0.04,100,IF($AD115&gt;=0,50,0)),"")</f>
        <v/>
      </c>
      <c r="AP115" s="0" t="str">
        <f aca="false">IF(ISNUMBER($AE115),IF($AE115&gt;=25,100,IF($AE115&gt;=-75,50,0)),"")</f>
        <v/>
      </c>
      <c r="AQ115" s="0" t="str">
        <f aca="false">IF(ISNUMBER($AF115),IF($AF115&gt;0,100,IF($AF115&gt;=-50,50,0)),"")</f>
        <v/>
      </c>
      <c r="AR115" s="0" t="str">
        <f aca="false">IF(ISNUMBER($AG115),IF($AG115=1,100,IF($AG115=0,50,0)),"")</f>
        <v/>
      </c>
      <c r="AS115" s="0" t="str">
        <f aca="false">IF(ISNUMBER($AH115),IF($AH115&lt;0,100,IF($AH115&lt;=20,50,0)),"")</f>
        <v/>
      </c>
      <c r="AT115" s="0" t="str">
        <f aca="false">IF(ISNUMBER($AI115),IF($AI115&lt;0.95,100,IF($AI115&lt;=1,50,0)),"")</f>
        <v/>
      </c>
      <c r="AU115" s="0" t="str">
        <f aca="false">IF(ISNUMBER($AJ115),IF($AJ115&lt;30,0,IF($AJ115&lt;40,50,IF($AJ115&lt;=90,100,50))),"")</f>
        <v/>
      </c>
      <c r="AV115" s="0" t="str">
        <f aca="false">IF(ISNUMBER($AK115),IF($AK115&gt;-0.2,100,IF($AK115&gt;=-0.4,50,0)),"")</f>
        <v/>
      </c>
      <c r="AW115" s="59" t="n">
        <f aca="false">01_指標庫!$H$4*ISNUMBER($F115)+01_指標庫!$H$5*ISNUMBER($AA115)+01_指標庫!$H$6*ISNUMBER($G115)+01_指標庫!$H$7*ISNUMBER($H115)+01_指標庫!$H$8*ISNUMBER($AF115)+01_指標庫!$H$9*ISNUMBER($AG115)+01_指標庫!$H$10*ISNUMBER($AB115)+01_指標庫!$H$11*ISNUMBER($AC115)+01_指標庫!$H$12*ISNUMBER($AD115)+01_指標庫!$H$13*ISNUMBER($AE115)+01_指標庫!$H$14*ISNUMBER($I115)+01_指標庫!$H$15*ISNUMBER($AH115)+01_指標庫!$H$16*ISNUMBER($K115)+01_指標庫!$H$17*ISNUMBER($AI115)+01_指標庫!$H$18*ISNUMBER($AJ115)+01_指標庫!$H$19*ISNUMBER($AK115)+01_指標庫!$H$20*ISNUMBER($BB115)+01_指標庫!$H$21*ISNUMBER($BC115)</f>
        <v>49</v>
      </c>
      <c r="AX115" s="59" t="n">
        <f aca="false">IF(AW115=0,50,ROUND((01_指標庫!$H$4*IF(ISNUMBER($F115),L115,0)+01_指標庫!$H$5*IF(ISNUMBER($AA115),AL115,0)+01_指標庫!$H$6*IF(ISNUMBER($G115),M115,0)+01_指標庫!$H$7*IF(ISNUMBER($H115),N115,0)+01_指標庫!$H$8*IF(ISNUMBER($AF115),AQ115,0)+01_指標庫!$H$9*IF(ISNUMBER($AG115),AR115,0)+01_指標庫!$H$10*IF(ISNUMBER($AB115),AM115,0)+01_指標庫!$H$11*IF(ISNUMBER($AC115),AN115,0)+01_指標庫!$H$12*IF(ISNUMBER($AD115),AO115,0)+01_指標庫!$H$13*IF(ISNUMBER($AE115),AP115,0)+01_指標庫!$H$14*IF(ISNUMBER($I115),O115,0)+01_指標庫!$H$15*IF(ISNUMBER($AH115),AS115,0)+01_指標庫!$H$16*IF(ISNUMBER($K115),P115,0)+01_指標庫!$H$17*IF(ISNUMBER($AI115),AT115,0)+01_指標庫!$H$18*IF(ISNUMBER($AJ115),AU115,0)+01_指標庫!$H$19*IF(ISNUMBER($AK115),AV115,0)+01_指標庫!$H$20*IF(ISNUMBER($BB115),BB115,0)+01_指標庫!$H$21*IF(ISNUMBER($BC115),BC115,0))/AW115,1))</f>
        <v>81.6</v>
      </c>
      <c r="AY115" s="60"/>
      <c r="AZ115" s="60"/>
      <c r="BA115" s="58" t="n">
        <f aca="false">AVERAGE($E111:$E115)/AVERAGE($E106:$E115)-1</f>
        <v>0.0117277896489327</v>
      </c>
      <c r="BB115" s="59" t="n">
        <f aca="false">IF(ISNUMBER($BA115),IF(OR($S115&lt;=-0.03,$BA115&lt;-0.003),0,IF(OR($S115&lt;=-0.02,$BA115&lt;0.01),50,100)),"")</f>
        <v>100</v>
      </c>
      <c r="BC115" s="0" t="str">
        <f aca="false">IF(OR(COUNT($AZ115)=0,COUNT($AZ114)=0),"",IF(OR($AY115/$AZ114-1&lt;=-0.03,$AZ115/$AZ114-1&lt;=-0.045,IF(COUNT($AZ106:$AZ115)=10,AVERAGE($AZ111:$AZ115)/AVERAGE($AZ106:$AZ115)-1&lt;-0.01,FALSE())),0,IF(OR($AZ115/$AZ114-1&lt;=-0.02,IF(COUNT($AZ106:$AZ115)=10,AVERAGE($AZ111:$AZ115)/AVERAGE($AZ106:$AZ115)-1&lt;0.005,FALSE())),50,100)))</f>
        <v/>
      </c>
    </row>
    <row r="116" customFormat="false" ht="15" hidden="false" customHeight="true" outlineLevel="0" collapsed="false">
      <c r="A116" s="47" t="n">
        <v>112</v>
      </c>
      <c r="B116" s="48" t="n">
        <v>42718</v>
      </c>
      <c r="C116" s="47" t="n">
        <v>2016</v>
      </c>
      <c r="D116" s="49" t="s">
        <v>238</v>
      </c>
      <c r="E116" s="50" t="n">
        <v>4921.22</v>
      </c>
      <c r="F116" s="51" t="n">
        <v>0.06396</v>
      </c>
      <c r="G116" s="51" t="n">
        <v>-0.002962</v>
      </c>
      <c r="H116" s="52" t="n">
        <v>0.8571</v>
      </c>
      <c r="I116" s="53" t="n">
        <v>412</v>
      </c>
      <c r="J116" s="47" t="s">
        <v>235</v>
      </c>
      <c r="K116" s="54" t="n">
        <v>13.19</v>
      </c>
      <c r="L116" s="55" t="n">
        <f aca="false">IF(COUNT(F116)=0,50,IF(F116&gt;=0,100,IF(F116&gt;=-0.02,50,0)))</f>
        <v>100</v>
      </c>
      <c r="M116" s="55" t="n">
        <f aca="false">IF(COUNT(G116)=0,50,IF(G116&gt;-0.06,100,IF(G116&gt;-0.15,50,0)))</f>
        <v>100</v>
      </c>
      <c r="N116" s="55" t="n">
        <f aca="false">IF(COUNT(H116)=0,50,IF(H116&gt;=0.6,100,IF(H116&gt;=0.4,50,0)))</f>
        <v>100</v>
      </c>
      <c r="O116" s="55" t="n">
        <f aca="false">IF(COUNT(I116)=0,50,IF(J116="proxy_vix",50,IF(I116&lt;350,100,IF(I116&lt;=450,50,0))))</f>
        <v>50</v>
      </c>
      <c r="P116" s="55" t="n">
        <f aca="false">IF(COUNT(K116)=0,50,IF(K116&lt;20,100,IF(K116&lt;=25,50,0)))</f>
        <v>100</v>
      </c>
      <c r="Q116" s="54"/>
      <c r="R116" s="47"/>
      <c r="S116" s="51" t="n">
        <f aca="false">$E116/$E115-1</f>
        <v>-0.00296200849298189</v>
      </c>
      <c r="T116" s="56" t="n">
        <f aca="false">$K116/$K115-1</f>
        <v>0.0369496855345912</v>
      </c>
      <c r="V116" s="57"/>
      <c r="W116" s="57"/>
      <c r="Y116" s="1" t="str">
        <f aca="false">IF(AX116&gt;=70,"EASY",IF(AX116&gt;40,"UNCERTAIN","HARD"))</f>
        <v>EASY</v>
      </c>
      <c r="AA116" s="58" t="str">
        <f aca="false">IF($A116&lt;200,"",AVERAGE($E67:$E116)/AVERAGE($E5:$E116)-1)</f>
        <v/>
      </c>
      <c r="AB116" s="59" t="n">
        <f aca="false">LOOKUP($B116,07_L1政策步階!$A$4:$A$14,07_L1政策步階!$C$4:$C$14)</f>
        <v>-1</v>
      </c>
      <c r="AC116" s="57"/>
      <c r="AD116" s="57"/>
      <c r="AE116" s="57"/>
      <c r="AF116" s="57"/>
      <c r="AG116" s="57"/>
      <c r="AH116" s="57"/>
      <c r="AI116" s="57"/>
      <c r="AJ116" s="57"/>
      <c r="AK116" s="57"/>
      <c r="AL116" s="0" t="str">
        <f aca="false">IF(ISNUMBER($AA116),IF($AA116&gt;=0.005,100,IF($AA116&gt;=-0.015,50,0)),"")</f>
        <v/>
      </c>
      <c r="AM116" s="59" t="n">
        <f aca="false">IF(ISNUMBER($AB116),IF($AB116=1,100,IF($AB116=0,50,0)),"")</f>
        <v>0</v>
      </c>
      <c r="AN116" s="0" t="str">
        <f aca="false">IF(ISNUMBER($AC116),IF($AC116&gt;=0.001,100,IF($AC116&gt;=-0.003,50,0)),"")</f>
        <v/>
      </c>
      <c r="AO116" s="0" t="str">
        <f aca="false">IF(ISNUMBER($AD116),IF($AD116&gt;=0.04,100,IF($AD116&gt;=0,50,0)),"")</f>
        <v/>
      </c>
      <c r="AP116" s="0" t="str">
        <f aca="false">IF(ISNUMBER($AE116),IF($AE116&gt;=25,100,IF($AE116&gt;=-75,50,0)),"")</f>
        <v/>
      </c>
      <c r="AQ116" s="0" t="str">
        <f aca="false">IF(ISNUMBER($AF116),IF($AF116&gt;0,100,IF($AF116&gt;=-50,50,0)),"")</f>
        <v/>
      </c>
      <c r="AR116" s="0" t="str">
        <f aca="false">IF(ISNUMBER($AG116),IF($AG116=1,100,IF($AG116=0,50,0)),"")</f>
        <v/>
      </c>
      <c r="AS116" s="0" t="str">
        <f aca="false">IF(ISNUMBER($AH116),IF($AH116&lt;0,100,IF($AH116&lt;=20,50,0)),"")</f>
        <v/>
      </c>
      <c r="AT116" s="0" t="str">
        <f aca="false">IF(ISNUMBER($AI116),IF($AI116&lt;0.95,100,IF($AI116&lt;=1,50,0)),"")</f>
        <v/>
      </c>
      <c r="AU116" s="0" t="str">
        <f aca="false">IF(ISNUMBER($AJ116),IF($AJ116&lt;30,0,IF($AJ116&lt;40,50,IF($AJ116&lt;=90,100,50))),"")</f>
        <v/>
      </c>
      <c r="AV116" s="0" t="str">
        <f aca="false">IF(ISNUMBER($AK116),IF($AK116&gt;-0.2,100,IF($AK116&gt;=-0.4,50,0)),"")</f>
        <v/>
      </c>
      <c r="AW116" s="59" t="n">
        <f aca="false">01_指標庫!$H$4*ISNUMBER($F116)+01_指標庫!$H$5*ISNUMBER($AA116)+01_指標庫!$H$6*ISNUMBER($G116)+01_指標庫!$H$7*ISNUMBER($H116)+01_指標庫!$H$8*ISNUMBER($AF116)+01_指標庫!$H$9*ISNUMBER($AG116)+01_指標庫!$H$10*ISNUMBER($AB116)+01_指標庫!$H$11*ISNUMBER($AC116)+01_指標庫!$H$12*ISNUMBER($AD116)+01_指標庫!$H$13*ISNUMBER($AE116)+01_指標庫!$H$14*ISNUMBER($I116)+01_指標庫!$H$15*ISNUMBER($AH116)+01_指標庫!$H$16*ISNUMBER($K116)+01_指標庫!$H$17*ISNUMBER($AI116)+01_指標庫!$H$18*ISNUMBER($AJ116)+01_指標庫!$H$19*ISNUMBER($AK116)+01_指標庫!$H$20*ISNUMBER($BB116)+01_指標庫!$H$21*ISNUMBER($BC116)</f>
        <v>49</v>
      </c>
      <c r="AX116" s="59" t="n">
        <f aca="false">IF(AW116=0,50,ROUND((01_指標庫!$H$4*IF(ISNUMBER($F116),L116,0)+01_指標庫!$H$5*IF(ISNUMBER($AA116),AL116,0)+01_指標庫!$H$6*IF(ISNUMBER($G116),M116,0)+01_指標庫!$H$7*IF(ISNUMBER($H116),N116,0)+01_指標庫!$H$8*IF(ISNUMBER($AF116),AQ116,0)+01_指標庫!$H$9*IF(ISNUMBER($AG116),AR116,0)+01_指標庫!$H$10*IF(ISNUMBER($AB116),AM116,0)+01_指標庫!$H$11*IF(ISNUMBER($AC116),AN116,0)+01_指標庫!$H$12*IF(ISNUMBER($AD116),AO116,0)+01_指標庫!$H$13*IF(ISNUMBER($AE116),AP116,0)+01_指標庫!$H$14*IF(ISNUMBER($I116),O116,0)+01_指標庫!$H$15*IF(ISNUMBER($AH116),AS116,0)+01_指標庫!$H$16*IF(ISNUMBER($K116),P116,0)+01_指標庫!$H$17*IF(ISNUMBER($AI116),AT116,0)+01_指標庫!$H$18*IF(ISNUMBER($AJ116),AU116,0)+01_指標庫!$H$19*IF(ISNUMBER($AK116),AV116,0)+01_指標庫!$H$20*IF(ISNUMBER($BB116),BB116,0)+01_指標庫!$H$21*IF(ISNUMBER($BC116),BC116,0))/AW116,1))</f>
        <v>81.6</v>
      </c>
      <c r="AY116" s="60"/>
      <c r="AZ116" s="60"/>
      <c r="BA116" s="58" t="n">
        <f aca="false">AVERAGE($E112:$E116)/AVERAGE($E107:$E116)-1</f>
        <v>0.0122828924399947</v>
      </c>
      <c r="BB116" s="59" t="n">
        <f aca="false">IF(ISNUMBER($BA116),IF(OR($S116&lt;=-0.03,$BA116&lt;-0.003),0,IF(OR($S116&lt;=-0.02,$BA116&lt;0.01),50,100)),"")</f>
        <v>100</v>
      </c>
      <c r="BC116" s="0" t="str">
        <f aca="false">IF(OR(COUNT($AZ116)=0,COUNT($AZ115)=0),"",IF(OR($AY116/$AZ115-1&lt;=-0.03,$AZ116/$AZ115-1&lt;=-0.045,IF(COUNT($AZ107:$AZ116)=10,AVERAGE($AZ112:$AZ116)/AVERAGE($AZ107:$AZ116)-1&lt;-0.01,FALSE())),0,IF(OR($AZ116/$AZ115-1&lt;=-0.02,IF(COUNT($AZ107:$AZ116)=10,AVERAGE($AZ112:$AZ116)/AVERAGE($AZ107:$AZ116)-1&lt;0.005,FALSE())),50,100)))</f>
        <v/>
      </c>
    </row>
    <row r="117" customFormat="false" ht="15" hidden="false" customHeight="true" outlineLevel="0" collapsed="false">
      <c r="A117" s="47" t="n">
        <v>113</v>
      </c>
      <c r="B117" s="48" t="n">
        <v>42719</v>
      </c>
      <c r="C117" s="47" t="n">
        <v>2016</v>
      </c>
      <c r="D117" s="49" t="s">
        <v>239</v>
      </c>
      <c r="E117" s="50" t="n">
        <v>4933.41</v>
      </c>
      <c r="F117" s="51" t="n">
        <v>0.065896</v>
      </c>
      <c r="G117" s="51" t="n">
        <v>-0.000492</v>
      </c>
      <c r="H117" s="52" t="n">
        <v>0.8571</v>
      </c>
      <c r="I117" s="53" t="n">
        <v>420</v>
      </c>
      <c r="J117" s="47" t="s">
        <v>235</v>
      </c>
      <c r="K117" s="54" t="n">
        <v>12.79</v>
      </c>
      <c r="L117" s="55" t="n">
        <f aca="false">IF(COUNT(F117)=0,50,IF(F117&gt;=0,100,IF(F117&gt;=-0.02,50,0)))</f>
        <v>100</v>
      </c>
      <c r="M117" s="55" t="n">
        <f aca="false">IF(COUNT(G117)=0,50,IF(G117&gt;-0.06,100,IF(G117&gt;-0.15,50,0)))</f>
        <v>100</v>
      </c>
      <c r="N117" s="55" t="n">
        <f aca="false">IF(COUNT(H117)=0,50,IF(H117&gt;=0.6,100,IF(H117&gt;=0.4,50,0)))</f>
        <v>100</v>
      </c>
      <c r="O117" s="55" t="n">
        <f aca="false">IF(COUNT(I117)=0,50,IF(J117="proxy_vix",50,IF(I117&lt;350,100,IF(I117&lt;=450,50,0))))</f>
        <v>50</v>
      </c>
      <c r="P117" s="55" t="n">
        <f aca="false">IF(COUNT(K117)=0,50,IF(K117&lt;20,100,IF(K117&lt;=25,50,0)))</f>
        <v>100</v>
      </c>
      <c r="Q117" s="54"/>
      <c r="R117" s="47"/>
      <c r="S117" s="51" t="n">
        <f aca="false">$E117/$E116-1</f>
        <v>0.00247702805401895</v>
      </c>
      <c r="T117" s="56" t="n">
        <f aca="false">$K117/$K116-1</f>
        <v>-0.0303260045489007</v>
      </c>
      <c r="V117" s="57"/>
      <c r="W117" s="57"/>
      <c r="Y117" s="1" t="str">
        <f aca="false">IF(AX117&gt;=70,"EASY",IF(AX117&gt;40,"UNCERTAIN","HARD"))</f>
        <v>EASY</v>
      </c>
      <c r="AA117" s="58" t="str">
        <f aca="false">IF($A117&lt;200,"",AVERAGE($E68:$E117)/AVERAGE($E5:$E117)-1)</f>
        <v/>
      </c>
      <c r="AB117" s="59" t="n">
        <f aca="false">LOOKUP($B117,07_L1政策步階!$A$4:$A$14,07_L1政策步階!$C$4:$C$14)</f>
        <v>-1</v>
      </c>
      <c r="AC117" s="57"/>
      <c r="AD117" s="57"/>
      <c r="AE117" s="57"/>
      <c r="AF117" s="57"/>
      <c r="AG117" s="57"/>
      <c r="AH117" s="57"/>
      <c r="AI117" s="57"/>
      <c r="AJ117" s="57"/>
      <c r="AK117" s="57"/>
      <c r="AL117" s="0" t="str">
        <f aca="false">IF(ISNUMBER($AA117),IF($AA117&gt;=0.005,100,IF($AA117&gt;=-0.015,50,0)),"")</f>
        <v/>
      </c>
      <c r="AM117" s="59" t="n">
        <f aca="false">IF(ISNUMBER($AB117),IF($AB117=1,100,IF($AB117=0,50,0)),"")</f>
        <v>0</v>
      </c>
      <c r="AN117" s="0" t="str">
        <f aca="false">IF(ISNUMBER($AC117),IF($AC117&gt;=0.001,100,IF($AC117&gt;=-0.003,50,0)),"")</f>
        <v/>
      </c>
      <c r="AO117" s="0" t="str">
        <f aca="false">IF(ISNUMBER($AD117),IF($AD117&gt;=0.04,100,IF($AD117&gt;=0,50,0)),"")</f>
        <v/>
      </c>
      <c r="AP117" s="0" t="str">
        <f aca="false">IF(ISNUMBER($AE117),IF($AE117&gt;=25,100,IF($AE117&gt;=-75,50,0)),"")</f>
        <v/>
      </c>
      <c r="AQ117" s="0" t="str">
        <f aca="false">IF(ISNUMBER($AF117),IF($AF117&gt;0,100,IF($AF117&gt;=-50,50,0)),"")</f>
        <v/>
      </c>
      <c r="AR117" s="0" t="str">
        <f aca="false">IF(ISNUMBER($AG117),IF($AG117=1,100,IF($AG117=0,50,0)),"")</f>
        <v/>
      </c>
      <c r="AS117" s="0" t="str">
        <f aca="false">IF(ISNUMBER($AH117),IF($AH117&lt;0,100,IF($AH117&lt;=20,50,0)),"")</f>
        <v/>
      </c>
      <c r="AT117" s="0" t="str">
        <f aca="false">IF(ISNUMBER($AI117),IF($AI117&lt;0.95,100,IF($AI117&lt;=1,50,0)),"")</f>
        <v/>
      </c>
      <c r="AU117" s="0" t="str">
        <f aca="false">IF(ISNUMBER($AJ117),IF($AJ117&lt;30,0,IF($AJ117&lt;40,50,IF($AJ117&lt;=90,100,50))),"")</f>
        <v/>
      </c>
      <c r="AV117" s="0" t="str">
        <f aca="false">IF(ISNUMBER($AK117),IF($AK117&gt;-0.2,100,IF($AK117&gt;=-0.4,50,0)),"")</f>
        <v/>
      </c>
      <c r="AW117" s="59" t="n">
        <f aca="false">01_指標庫!$H$4*ISNUMBER($F117)+01_指標庫!$H$5*ISNUMBER($AA117)+01_指標庫!$H$6*ISNUMBER($G117)+01_指標庫!$H$7*ISNUMBER($H117)+01_指標庫!$H$8*ISNUMBER($AF117)+01_指標庫!$H$9*ISNUMBER($AG117)+01_指標庫!$H$10*ISNUMBER($AB117)+01_指標庫!$H$11*ISNUMBER($AC117)+01_指標庫!$H$12*ISNUMBER($AD117)+01_指標庫!$H$13*ISNUMBER($AE117)+01_指標庫!$H$14*ISNUMBER($I117)+01_指標庫!$H$15*ISNUMBER($AH117)+01_指標庫!$H$16*ISNUMBER($K117)+01_指標庫!$H$17*ISNUMBER($AI117)+01_指標庫!$H$18*ISNUMBER($AJ117)+01_指標庫!$H$19*ISNUMBER($AK117)+01_指標庫!$H$20*ISNUMBER($BB117)+01_指標庫!$H$21*ISNUMBER($BC117)</f>
        <v>49</v>
      </c>
      <c r="AX117" s="59" t="n">
        <f aca="false">IF(AW117=0,50,ROUND((01_指標庫!$H$4*IF(ISNUMBER($F117),L117,0)+01_指標庫!$H$5*IF(ISNUMBER($AA117),AL117,0)+01_指標庫!$H$6*IF(ISNUMBER($G117),M117,0)+01_指標庫!$H$7*IF(ISNUMBER($H117),N117,0)+01_指標庫!$H$8*IF(ISNUMBER($AF117),AQ117,0)+01_指標庫!$H$9*IF(ISNUMBER($AG117),AR117,0)+01_指標庫!$H$10*IF(ISNUMBER($AB117),AM117,0)+01_指標庫!$H$11*IF(ISNUMBER($AC117),AN117,0)+01_指標庫!$H$12*IF(ISNUMBER($AD117),AO117,0)+01_指標庫!$H$13*IF(ISNUMBER($AE117),AP117,0)+01_指標庫!$H$14*IF(ISNUMBER($I117),O117,0)+01_指標庫!$H$15*IF(ISNUMBER($AH117),AS117,0)+01_指標庫!$H$16*IF(ISNUMBER($K117),P117,0)+01_指標庫!$H$17*IF(ISNUMBER($AI117),AT117,0)+01_指標庫!$H$18*IF(ISNUMBER($AJ117),AU117,0)+01_指標庫!$H$19*IF(ISNUMBER($AK117),AV117,0)+01_指標庫!$H$20*IF(ISNUMBER($BB117),BB117,0)+01_指標庫!$H$21*IF(ISNUMBER($BC117),BC117,0))/AW117,1))</f>
        <v>81.6</v>
      </c>
      <c r="AY117" s="60"/>
      <c r="AZ117" s="60"/>
      <c r="BA117" s="58" t="n">
        <f aca="false">AVERAGE($E113:$E117)/AVERAGE($E108:$E117)-1</f>
        <v>0.0111853148278294</v>
      </c>
      <c r="BB117" s="59" t="n">
        <f aca="false">IF(ISNUMBER($BA117),IF(OR($S117&lt;=-0.03,$BA117&lt;-0.003),0,IF(OR($S117&lt;=-0.02,$BA117&lt;0.01),50,100)),"")</f>
        <v>100</v>
      </c>
      <c r="BC117" s="0" t="str">
        <f aca="false">IF(OR(COUNT($AZ117)=0,COUNT($AZ116)=0),"",IF(OR($AY117/$AZ116-1&lt;=-0.03,$AZ117/$AZ116-1&lt;=-0.045,IF(COUNT($AZ108:$AZ117)=10,AVERAGE($AZ113:$AZ117)/AVERAGE($AZ108:$AZ117)-1&lt;-0.01,FALSE())),0,IF(OR($AZ117/$AZ116-1&lt;=-0.02,IF(COUNT($AZ108:$AZ117)=10,AVERAGE($AZ113:$AZ117)/AVERAGE($AZ108:$AZ117)-1&lt;0.005,FALSE())),50,100)))</f>
        <v/>
      </c>
    </row>
    <row r="118" customFormat="false" ht="15" hidden="false" customHeight="true" outlineLevel="0" collapsed="false">
      <c r="A118" s="47" t="n">
        <v>114</v>
      </c>
      <c r="B118" s="48" t="n">
        <v>42720</v>
      </c>
      <c r="C118" s="47" t="n">
        <v>2016</v>
      </c>
      <c r="D118" s="49" t="s">
        <v>234</v>
      </c>
      <c r="E118" s="50" t="n">
        <v>4914.86</v>
      </c>
      <c r="F118" s="51" t="n">
        <v>0.061216</v>
      </c>
      <c r="G118" s="51" t="n">
        <v>-0.004251</v>
      </c>
      <c r="H118" s="52" t="n">
        <v>0.8367</v>
      </c>
      <c r="I118" s="53" t="n">
        <v>421</v>
      </c>
      <c r="J118" s="47" t="s">
        <v>235</v>
      </c>
      <c r="K118" s="54" t="n">
        <v>12.2</v>
      </c>
      <c r="L118" s="55" t="n">
        <f aca="false">IF(COUNT(F118)=0,50,IF(F118&gt;=0,100,IF(F118&gt;=-0.02,50,0)))</f>
        <v>100</v>
      </c>
      <c r="M118" s="55" t="n">
        <f aca="false">IF(COUNT(G118)=0,50,IF(G118&gt;-0.06,100,IF(G118&gt;-0.15,50,0)))</f>
        <v>100</v>
      </c>
      <c r="N118" s="55" t="n">
        <f aca="false">IF(COUNT(H118)=0,50,IF(H118&gt;=0.6,100,IF(H118&gt;=0.4,50,0)))</f>
        <v>100</v>
      </c>
      <c r="O118" s="55" t="n">
        <f aca="false">IF(COUNT(I118)=0,50,IF(J118="proxy_vix",50,IF(I118&lt;350,100,IF(I118&lt;=450,50,0))))</f>
        <v>50</v>
      </c>
      <c r="P118" s="55" t="n">
        <f aca="false">IF(COUNT(K118)=0,50,IF(K118&lt;20,100,IF(K118&lt;=25,50,0)))</f>
        <v>100</v>
      </c>
      <c r="Q118" s="54"/>
      <c r="R118" s="47"/>
      <c r="S118" s="51" t="n">
        <f aca="false">$E118/$E117-1</f>
        <v>-0.0037600767015108</v>
      </c>
      <c r="T118" s="56" t="n">
        <f aca="false">$K118/$K117-1</f>
        <v>-0.0461297888975762</v>
      </c>
      <c r="V118" s="57"/>
      <c r="W118" s="57"/>
      <c r="Y118" s="1" t="str">
        <f aca="false">IF(AX118&gt;=70,"EASY",IF(AX118&gt;40,"UNCERTAIN","HARD"))</f>
        <v>EASY</v>
      </c>
      <c r="AA118" s="58" t="str">
        <f aca="false">IF($A118&lt;200,"",AVERAGE($E69:$E118)/AVERAGE($E5:$E118)-1)</f>
        <v/>
      </c>
      <c r="AB118" s="59" t="n">
        <f aca="false">LOOKUP($B118,07_L1政策步階!$A$4:$A$14,07_L1政策步階!$C$4:$C$14)</f>
        <v>-1</v>
      </c>
      <c r="AC118" s="57"/>
      <c r="AD118" s="57"/>
      <c r="AE118" s="57"/>
      <c r="AF118" s="57"/>
      <c r="AG118" s="57"/>
      <c r="AH118" s="57"/>
      <c r="AI118" s="57"/>
      <c r="AJ118" s="57"/>
      <c r="AK118" s="57"/>
      <c r="AL118" s="0" t="str">
        <f aca="false">IF(ISNUMBER($AA118),IF($AA118&gt;=0.005,100,IF($AA118&gt;=-0.015,50,0)),"")</f>
        <v/>
      </c>
      <c r="AM118" s="59" t="n">
        <f aca="false">IF(ISNUMBER($AB118),IF($AB118=1,100,IF($AB118=0,50,0)),"")</f>
        <v>0</v>
      </c>
      <c r="AN118" s="0" t="str">
        <f aca="false">IF(ISNUMBER($AC118),IF($AC118&gt;=0.001,100,IF($AC118&gt;=-0.003,50,0)),"")</f>
        <v/>
      </c>
      <c r="AO118" s="0" t="str">
        <f aca="false">IF(ISNUMBER($AD118),IF($AD118&gt;=0.04,100,IF($AD118&gt;=0,50,0)),"")</f>
        <v/>
      </c>
      <c r="AP118" s="0" t="str">
        <f aca="false">IF(ISNUMBER($AE118),IF($AE118&gt;=25,100,IF($AE118&gt;=-75,50,0)),"")</f>
        <v/>
      </c>
      <c r="AQ118" s="0" t="str">
        <f aca="false">IF(ISNUMBER($AF118),IF($AF118&gt;0,100,IF($AF118&gt;=-50,50,0)),"")</f>
        <v/>
      </c>
      <c r="AR118" s="0" t="str">
        <f aca="false">IF(ISNUMBER($AG118),IF($AG118=1,100,IF($AG118=0,50,0)),"")</f>
        <v/>
      </c>
      <c r="AS118" s="0" t="str">
        <f aca="false">IF(ISNUMBER($AH118),IF($AH118&lt;0,100,IF($AH118&lt;=20,50,0)),"")</f>
        <v/>
      </c>
      <c r="AT118" s="0" t="str">
        <f aca="false">IF(ISNUMBER($AI118),IF($AI118&lt;0.95,100,IF($AI118&lt;=1,50,0)),"")</f>
        <v/>
      </c>
      <c r="AU118" s="0" t="str">
        <f aca="false">IF(ISNUMBER($AJ118),IF($AJ118&lt;30,0,IF($AJ118&lt;40,50,IF($AJ118&lt;=90,100,50))),"")</f>
        <v/>
      </c>
      <c r="AV118" s="0" t="str">
        <f aca="false">IF(ISNUMBER($AK118),IF($AK118&gt;-0.2,100,IF($AK118&gt;=-0.4,50,0)),"")</f>
        <v/>
      </c>
      <c r="AW118" s="59" t="n">
        <f aca="false">01_指標庫!$H$4*ISNUMBER($F118)+01_指標庫!$H$5*ISNUMBER($AA118)+01_指標庫!$H$6*ISNUMBER($G118)+01_指標庫!$H$7*ISNUMBER($H118)+01_指標庫!$H$8*ISNUMBER($AF118)+01_指標庫!$H$9*ISNUMBER($AG118)+01_指標庫!$H$10*ISNUMBER($AB118)+01_指標庫!$H$11*ISNUMBER($AC118)+01_指標庫!$H$12*ISNUMBER($AD118)+01_指標庫!$H$13*ISNUMBER($AE118)+01_指標庫!$H$14*ISNUMBER($I118)+01_指標庫!$H$15*ISNUMBER($AH118)+01_指標庫!$H$16*ISNUMBER($K118)+01_指標庫!$H$17*ISNUMBER($AI118)+01_指標庫!$H$18*ISNUMBER($AJ118)+01_指標庫!$H$19*ISNUMBER($AK118)+01_指標庫!$H$20*ISNUMBER($BB118)+01_指標庫!$H$21*ISNUMBER($BC118)</f>
        <v>49</v>
      </c>
      <c r="AX118" s="59" t="n">
        <f aca="false">IF(AW118=0,50,ROUND((01_指標庫!$H$4*IF(ISNUMBER($F118),L118,0)+01_指標庫!$H$5*IF(ISNUMBER($AA118),AL118,0)+01_指標庫!$H$6*IF(ISNUMBER($G118),M118,0)+01_指標庫!$H$7*IF(ISNUMBER($H118),N118,0)+01_指標庫!$H$8*IF(ISNUMBER($AF118),AQ118,0)+01_指標庫!$H$9*IF(ISNUMBER($AG118),AR118,0)+01_指標庫!$H$10*IF(ISNUMBER($AB118),AM118,0)+01_指標庫!$H$11*IF(ISNUMBER($AC118),AN118,0)+01_指標庫!$H$12*IF(ISNUMBER($AD118),AO118,0)+01_指標庫!$H$13*IF(ISNUMBER($AE118),AP118,0)+01_指標庫!$H$14*IF(ISNUMBER($I118),O118,0)+01_指標庫!$H$15*IF(ISNUMBER($AH118),AS118,0)+01_指標庫!$H$16*IF(ISNUMBER($K118),P118,0)+01_指標庫!$H$17*IF(ISNUMBER($AI118),AT118,0)+01_指標庫!$H$18*IF(ISNUMBER($AJ118),AU118,0)+01_指標庫!$H$19*IF(ISNUMBER($AK118),AV118,0)+01_指標庫!$H$20*IF(ISNUMBER($BB118),BB118,0)+01_指標庫!$H$21*IF(ISNUMBER($BC118),BC118,0))/AW118,1))</f>
        <v>75.5</v>
      </c>
      <c r="AY118" s="60"/>
      <c r="AZ118" s="60"/>
      <c r="BA118" s="58" t="n">
        <f aca="false">AVERAGE($E114:$E118)/AVERAGE($E109:$E118)-1</f>
        <v>0.00832330498731704</v>
      </c>
      <c r="BB118" s="59" t="n">
        <f aca="false">IF(ISNUMBER($BA118),IF(OR($S118&lt;=-0.03,$BA118&lt;-0.003),0,IF(OR($S118&lt;=-0.02,$BA118&lt;0.01),50,100)),"")</f>
        <v>50</v>
      </c>
      <c r="BC118" s="0" t="str">
        <f aca="false">IF(OR(COUNT($AZ118)=0,COUNT($AZ117)=0),"",IF(OR($AY118/$AZ117-1&lt;=-0.03,$AZ118/$AZ117-1&lt;=-0.045,IF(COUNT($AZ109:$AZ118)=10,AVERAGE($AZ114:$AZ118)/AVERAGE($AZ109:$AZ118)-1&lt;-0.01,FALSE())),0,IF(OR($AZ118/$AZ117-1&lt;=-0.02,IF(COUNT($AZ109:$AZ118)=10,AVERAGE($AZ114:$AZ118)/AVERAGE($AZ109:$AZ118)-1&lt;0.005,FALSE())),50,100)))</f>
        <v/>
      </c>
    </row>
    <row r="119" customFormat="false" ht="15" hidden="false" customHeight="true" outlineLevel="0" collapsed="false">
      <c r="A119" s="47" t="n">
        <v>115</v>
      </c>
      <c r="B119" s="48" t="n">
        <v>42723</v>
      </c>
      <c r="C119" s="47" t="n">
        <v>2016</v>
      </c>
      <c r="D119" s="49" t="s">
        <v>236</v>
      </c>
      <c r="E119" s="50" t="n">
        <v>4934.85</v>
      </c>
      <c r="F119" s="51" t="n">
        <v>0.064806</v>
      </c>
      <c r="G119" s="51" t="n">
        <v>-0.000201</v>
      </c>
      <c r="H119" s="52" t="n">
        <v>0.8367</v>
      </c>
      <c r="I119" s="53" t="n">
        <v>423</v>
      </c>
      <c r="J119" s="47" t="s">
        <v>235</v>
      </c>
      <c r="K119" s="54" t="n">
        <v>11.71</v>
      </c>
      <c r="L119" s="55" t="n">
        <f aca="false">IF(COUNT(F119)=0,50,IF(F119&gt;=0,100,IF(F119&gt;=-0.02,50,0)))</f>
        <v>100</v>
      </c>
      <c r="M119" s="55" t="n">
        <f aca="false">IF(COUNT(G119)=0,50,IF(G119&gt;-0.06,100,IF(G119&gt;-0.15,50,0)))</f>
        <v>100</v>
      </c>
      <c r="N119" s="55" t="n">
        <f aca="false">IF(COUNT(H119)=0,50,IF(H119&gt;=0.6,100,IF(H119&gt;=0.4,50,0)))</f>
        <v>100</v>
      </c>
      <c r="O119" s="55" t="n">
        <f aca="false">IF(COUNT(I119)=0,50,IF(J119="proxy_vix",50,IF(I119&lt;350,100,IF(I119&lt;=450,50,0))))</f>
        <v>50</v>
      </c>
      <c r="P119" s="55" t="n">
        <f aca="false">IF(COUNT(K119)=0,50,IF(K119&lt;20,100,IF(K119&lt;=25,50,0)))</f>
        <v>100</v>
      </c>
      <c r="Q119" s="54"/>
      <c r="R119" s="47"/>
      <c r="S119" s="51" t="n">
        <f aca="false">$E119/$E118-1</f>
        <v>0.00406725725656498</v>
      </c>
      <c r="T119" s="56" t="n">
        <f aca="false">$K119/$K118-1</f>
        <v>-0.0401639344262293</v>
      </c>
      <c r="V119" s="57"/>
      <c r="W119" s="57"/>
      <c r="Y119" s="1" t="str">
        <f aca="false">IF(AX119&gt;=70,"EASY",IF(AX119&gt;40,"UNCERTAIN","HARD"))</f>
        <v>EASY</v>
      </c>
      <c r="AA119" s="58" t="str">
        <f aca="false">IF($A119&lt;200,"",AVERAGE($E70:$E119)/AVERAGE($E5:$E119)-1)</f>
        <v/>
      </c>
      <c r="AB119" s="59" t="n">
        <f aca="false">LOOKUP($B119,07_L1政策步階!$A$4:$A$14,07_L1政策步階!$C$4:$C$14)</f>
        <v>-1</v>
      </c>
      <c r="AC119" s="57"/>
      <c r="AD119" s="57"/>
      <c r="AE119" s="57"/>
      <c r="AF119" s="57"/>
      <c r="AG119" s="57"/>
      <c r="AH119" s="57"/>
      <c r="AI119" s="57"/>
      <c r="AJ119" s="57"/>
      <c r="AK119" s="57"/>
      <c r="AL119" s="0" t="str">
        <f aca="false">IF(ISNUMBER($AA119),IF($AA119&gt;=0.005,100,IF($AA119&gt;=-0.015,50,0)),"")</f>
        <v/>
      </c>
      <c r="AM119" s="59" t="n">
        <f aca="false">IF(ISNUMBER($AB119),IF($AB119=1,100,IF($AB119=0,50,0)),"")</f>
        <v>0</v>
      </c>
      <c r="AN119" s="0" t="str">
        <f aca="false">IF(ISNUMBER($AC119),IF($AC119&gt;=0.001,100,IF($AC119&gt;=-0.003,50,0)),"")</f>
        <v/>
      </c>
      <c r="AO119" s="0" t="str">
        <f aca="false">IF(ISNUMBER($AD119),IF($AD119&gt;=0.04,100,IF($AD119&gt;=0,50,0)),"")</f>
        <v/>
      </c>
      <c r="AP119" s="0" t="str">
        <f aca="false">IF(ISNUMBER($AE119),IF($AE119&gt;=25,100,IF($AE119&gt;=-75,50,0)),"")</f>
        <v/>
      </c>
      <c r="AQ119" s="0" t="str">
        <f aca="false">IF(ISNUMBER($AF119),IF($AF119&gt;0,100,IF($AF119&gt;=-50,50,0)),"")</f>
        <v/>
      </c>
      <c r="AR119" s="0" t="str">
        <f aca="false">IF(ISNUMBER($AG119),IF($AG119=1,100,IF($AG119=0,50,0)),"")</f>
        <v/>
      </c>
      <c r="AS119" s="0" t="str">
        <f aca="false">IF(ISNUMBER($AH119),IF($AH119&lt;0,100,IF($AH119&lt;=20,50,0)),"")</f>
        <v/>
      </c>
      <c r="AT119" s="0" t="str">
        <f aca="false">IF(ISNUMBER($AI119),IF($AI119&lt;0.95,100,IF($AI119&lt;=1,50,0)),"")</f>
        <v/>
      </c>
      <c r="AU119" s="0" t="str">
        <f aca="false">IF(ISNUMBER($AJ119),IF($AJ119&lt;30,0,IF($AJ119&lt;40,50,IF($AJ119&lt;=90,100,50))),"")</f>
        <v/>
      </c>
      <c r="AV119" s="0" t="str">
        <f aca="false">IF(ISNUMBER($AK119),IF($AK119&gt;-0.2,100,IF($AK119&gt;=-0.4,50,0)),"")</f>
        <v/>
      </c>
      <c r="AW119" s="59" t="n">
        <f aca="false">01_指標庫!$H$4*ISNUMBER($F119)+01_指標庫!$H$5*ISNUMBER($AA119)+01_指標庫!$H$6*ISNUMBER($G119)+01_指標庫!$H$7*ISNUMBER($H119)+01_指標庫!$H$8*ISNUMBER($AF119)+01_指標庫!$H$9*ISNUMBER($AG119)+01_指標庫!$H$10*ISNUMBER($AB119)+01_指標庫!$H$11*ISNUMBER($AC119)+01_指標庫!$H$12*ISNUMBER($AD119)+01_指標庫!$H$13*ISNUMBER($AE119)+01_指標庫!$H$14*ISNUMBER($I119)+01_指標庫!$H$15*ISNUMBER($AH119)+01_指標庫!$H$16*ISNUMBER($K119)+01_指標庫!$H$17*ISNUMBER($AI119)+01_指標庫!$H$18*ISNUMBER($AJ119)+01_指標庫!$H$19*ISNUMBER($AK119)+01_指標庫!$H$20*ISNUMBER($BB119)+01_指標庫!$H$21*ISNUMBER($BC119)</f>
        <v>49</v>
      </c>
      <c r="AX119" s="59" t="n">
        <f aca="false">IF(AW119=0,50,ROUND((01_指標庫!$H$4*IF(ISNUMBER($F119),L119,0)+01_指標庫!$H$5*IF(ISNUMBER($AA119),AL119,0)+01_指標庫!$H$6*IF(ISNUMBER($G119),M119,0)+01_指標庫!$H$7*IF(ISNUMBER($H119),N119,0)+01_指標庫!$H$8*IF(ISNUMBER($AF119),AQ119,0)+01_指標庫!$H$9*IF(ISNUMBER($AG119),AR119,0)+01_指標庫!$H$10*IF(ISNUMBER($AB119),AM119,0)+01_指標庫!$H$11*IF(ISNUMBER($AC119),AN119,0)+01_指標庫!$H$12*IF(ISNUMBER($AD119),AO119,0)+01_指標庫!$H$13*IF(ISNUMBER($AE119),AP119,0)+01_指標庫!$H$14*IF(ISNUMBER($I119),O119,0)+01_指標庫!$H$15*IF(ISNUMBER($AH119),AS119,0)+01_指標庫!$H$16*IF(ISNUMBER($K119),P119,0)+01_指標庫!$H$17*IF(ISNUMBER($AI119),AT119,0)+01_指標庫!$H$18*IF(ISNUMBER($AJ119),AU119,0)+01_指標庫!$H$19*IF(ISNUMBER($AK119),AV119,0)+01_指標庫!$H$20*IF(ISNUMBER($BB119),BB119,0)+01_指標庫!$H$21*IF(ISNUMBER($BC119),BC119,0))/AW119,1))</f>
        <v>75.5</v>
      </c>
      <c r="AY119" s="60"/>
      <c r="AZ119" s="60"/>
      <c r="BA119" s="58" t="n">
        <f aca="false">AVERAGE($E115:$E119)/AVERAGE($E110:$E119)-1</f>
        <v>0.0075685675252064</v>
      </c>
      <c r="BB119" s="59" t="n">
        <f aca="false">IF(ISNUMBER($BA119),IF(OR($S119&lt;=-0.03,$BA119&lt;-0.003),0,IF(OR($S119&lt;=-0.02,$BA119&lt;0.01),50,100)),"")</f>
        <v>50</v>
      </c>
      <c r="BC119" s="0" t="str">
        <f aca="false">IF(OR(COUNT($AZ119)=0,COUNT($AZ118)=0),"",IF(OR($AY119/$AZ118-1&lt;=-0.03,$AZ119/$AZ118-1&lt;=-0.045,IF(COUNT($AZ110:$AZ119)=10,AVERAGE($AZ115:$AZ119)/AVERAGE($AZ110:$AZ119)-1&lt;-0.01,FALSE())),0,IF(OR($AZ119/$AZ118-1&lt;=-0.02,IF(COUNT($AZ110:$AZ119)=10,AVERAGE($AZ115:$AZ119)/AVERAGE($AZ110:$AZ119)-1&lt;0.005,FALSE())),50,100)))</f>
        <v/>
      </c>
    </row>
    <row r="120" customFormat="false" ht="15" hidden="false" customHeight="true" outlineLevel="0" collapsed="false">
      <c r="A120" s="47" t="n">
        <v>116</v>
      </c>
      <c r="B120" s="48" t="n">
        <v>42724</v>
      </c>
      <c r="C120" s="47" t="n">
        <v>2016</v>
      </c>
      <c r="D120" s="49" t="s">
        <v>237</v>
      </c>
      <c r="E120" s="50" t="n">
        <v>4953.8</v>
      </c>
      <c r="F120" s="51" t="n">
        <v>0.068102</v>
      </c>
      <c r="G120" s="51" t="n">
        <v>0</v>
      </c>
      <c r="H120" s="52" t="n">
        <v>0.8367</v>
      </c>
      <c r="I120" s="53" t="n">
        <v>420</v>
      </c>
      <c r="J120" s="47" t="s">
        <v>235</v>
      </c>
      <c r="K120" s="54" t="n">
        <v>11.45</v>
      </c>
      <c r="L120" s="55" t="n">
        <f aca="false">IF(COUNT(F120)=0,50,IF(F120&gt;=0,100,IF(F120&gt;=-0.02,50,0)))</f>
        <v>100</v>
      </c>
      <c r="M120" s="55" t="n">
        <f aca="false">IF(COUNT(G120)=0,50,IF(G120&gt;-0.06,100,IF(G120&gt;-0.15,50,0)))</f>
        <v>100</v>
      </c>
      <c r="N120" s="55" t="n">
        <f aca="false">IF(COUNT(H120)=0,50,IF(H120&gt;=0.6,100,IF(H120&gt;=0.4,50,0)))</f>
        <v>100</v>
      </c>
      <c r="O120" s="55" t="n">
        <f aca="false">IF(COUNT(I120)=0,50,IF(J120="proxy_vix",50,IF(I120&lt;350,100,IF(I120&lt;=450,50,0))))</f>
        <v>50</v>
      </c>
      <c r="P120" s="55" t="n">
        <f aca="false">IF(COUNT(K120)=0,50,IF(K120&lt;20,100,IF(K120&lt;=25,50,0)))</f>
        <v>100</v>
      </c>
      <c r="Q120" s="54"/>
      <c r="R120" s="47"/>
      <c r="S120" s="51" t="n">
        <f aca="false">$E120/$E119-1</f>
        <v>0.00384003566471125</v>
      </c>
      <c r="T120" s="56" t="n">
        <f aca="false">$K120/$K119-1</f>
        <v>-0.0222032450896671</v>
      </c>
      <c r="V120" s="57"/>
      <c r="W120" s="57"/>
      <c r="Y120" s="1" t="str">
        <f aca="false">IF(AX120&gt;=70,"EASY",IF(AX120&gt;40,"UNCERTAIN","HARD"))</f>
        <v>EASY</v>
      </c>
      <c r="AA120" s="58" t="str">
        <f aca="false">IF($A120&lt;200,"",AVERAGE($E71:$E120)/AVERAGE($E5:$E120)-1)</f>
        <v/>
      </c>
      <c r="AB120" s="59" t="n">
        <f aca="false">LOOKUP($B120,07_L1政策步階!$A$4:$A$14,07_L1政策步階!$C$4:$C$14)</f>
        <v>-1</v>
      </c>
      <c r="AC120" s="57"/>
      <c r="AD120" s="57"/>
      <c r="AE120" s="57"/>
      <c r="AF120" s="57"/>
      <c r="AG120" s="57"/>
      <c r="AH120" s="57"/>
      <c r="AI120" s="57"/>
      <c r="AJ120" s="57"/>
      <c r="AK120" s="57"/>
      <c r="AL120" s="0" t="str">
        <f aca="false">IF(ISNUMBER($AA120),IF($AA120&gt;=0.005,100,IF($AA120&gt;=-0.015,50,0)),"")</f>
        <v/>
      </c>
      <c r="AM120" s="59" t="n">
        <f aca="false">IF(ISNUMBER($AB120),IF($AB120=1,100,IF($AB120=0,50,0)),"")</f>
        <v>0</v>
      </c>
      <c r="AN120" s="0" t="str">
        <f aca="false">IF(ISNUMBER($AC120),IF($AC120&gt;=0.001,100,IF($AC120&gt;=-0.003,50,0)),"")</f>
        <v/>
      </c>
      <c r="AO120" s="0" t="str">
        <f aca="false">IF(ISNUMBER($AD120),IF($AD120&gt;=0.04,100,IF($AD120&gt;=0,50,0)),"")</f>
        <v/>
      </c>
      <c r="AP120" s="0" t="str">
        <f aca="false">IF(ISNUMBER($AE120),IF($AE120&gt;=25,100,IF($AE120&gt;=-75,50,0)),"")</f>
        <v/>
      </c>
      <c r="AQ120" s="0" t="str">
        <f aca="false">IF(ISNUMBER($AF120),IF($AF120&gt;0,100,IF($AF120&gt;=-50,50,0)),"")</f>
        <v/>
      </c>
      <c r="AR120" s="0" t="str">
        <f aca="false">IF(ISNUMBER($AG120),IF($AG120=1,100,IF($AG120=0,50,0)),"")</f>
        <v/>
      </c>
      <c r="AS120" s="0" t="str">
        <f aca="false">IF(ISNUMBER($AH120),IF($AH120&lt;0,100,IF($AH120&lt;=20,50,0)),"")</f>
        <v/>
      </c>
      <c r="AT120" s="0" t="str">
        <f aca="false">IF(ISNUMBER($AI120),IF($AI120&lt;0.95,100,IF($AI120&lt;=1,50,0)),"")</f>
        <v/>
      </c>
      <c r="AU120" s="0" t="str">
        <f aca="false">IF(ISNUMBER($AJ120),IF($AJ120&lt;30,0,IF($AJ120&lt;40,50,IF($AJ120&lt;=90,100,50))),"")</f>
        <v/>
      </c>
      <c r="AV120" s="0" t="str">
        <f aca="false">IF(ISNUMBER($AK120),IF($AK120&gt;-0.2,100,IF($AK120&gt;=-0.4,50,0)),"")</f>
        <v/>
      </c>
      <c r="AW120" s="59" t="n">
        <f aca="false">01_指標庫!$H$4*ISNUMBER($F120)+01_指標庫!$H$5*ISNUMBER($AA120)+01_指標庫!$H$6*ISNUMBER($G120)+01_指標庫!$H$7*ISNUMBER($H120)+01_指標庫!$H$8*ISNUMBER($AF120)+01_指標庫!$H$9*ISNUMBER($AG120)+01_指標庫!$H$10*ISNUMBER($AB120)+01_指標庫!$H$11*ISNUMBER($AC120)+01_指標庫!$H$12*ISNUMBER($AD120)+01_指標庫!$H$13*ISNUMBER($AE120)+01_指標庫!$H$14*ISNUMBER($I120)+01_指標庫!$H$15*ISNUMBER($AH120)+01_指標庫!$H$16*ISNUMBER($K120)+01_指標庫!$H$17*ISNUMBER($AI120)+01_指標庫!$H$18*ISNUMBER($AJ120)+01_指標庫!$H$19*ISNUMBER($AK120)+01_指標庫!$H$20*ISNUMBER($BB120)+01_指標庫!$H$21*ISNUMBER($BC120)</f>
        <v>49</v>
      </c>
      <c r="AX120" s="59" t="n">
        <f aca="false">IF(AW120=0,50,ROUND((01_指標庫!$H$4*IF(ISNUMBER($F120),L120,0)+01_指標庫!$H$5*IF(ISNUMBER($AA120),AL120,0)+01_指標庫!$H$6*IF(ISNUMBER($G120),M120,0)+01_指標庫!$H$7*IF(ISNUMBER($H120),N120,0)+01_指標庫!$H$8*IF(ISNUMBER($AF120),AQ120,0)+01_指標庫!$H$9*IF(ISNUMBER($AG120),AR120,0)+01_指標庫!$H$10*IF(ISNUMBER($AB120),AM120,0)+01_指標庫!$H$11*IF(ISNUMBER($AC120),AN120,0)+01_指標庫!$H$12*IF(ISNUMBER($AD120),AO120,0)+01_指標庫!$H$13*IF(ISNUMBER($AE120),AP120,0)+01_指標庫!$H$14*IF(ISNUMBER($I120),O120,0)+01_指標庫!$H$15*IF(ISNUMBER($AH120),AS120,0)+01_指標庫!$H$16*IF(ISNUMBER($K120),P120,0)+01_指標庫!$H$17*IF(ISNUMBER($AI120),AT120,0)+01_指標庫!$H$18*IF(ISNUMBER($AJ120),AU120,0)+01_指標庫!$H$19*IF(ISNUMBER($AK120),AV120,0)+01_指標庫!$H$20*IF(ISNUMBER($BB120),BB120,0)+01_指標庫!$H$21*IF(ISNUMBER($BC120),BC120,0))/AW120,1))</f>
        <v>75.5</v>
      </c>
      <c r="AY120" s="60"/>
      <c r="AZ120" s="60"/>
      <c r="BA120" s="58" t="n">
        <f aca="false">AVERAGE($E116:$E120)/AVERAGE($E111:$E120)-1</f>
        <v>0.00491020841233603</v>
      </c>
      <c r="BB120" s="59" t="n">
        <f aca="false">IF(ISNUMBER($BA120),IF(OR($S120&lt;=-0.03,$BA120&lt;-0.003),0,IF(OR($S120&lt;=-0.02,$BA120&lt;0.01),50,100)),"")</f>
        <v>50</v>
      </c>
      <c r="BC120" s="0" t="str">
        <f aca="false">IF(OR(COUNT($AZ120)=0,COUNT($AZ119)=0),"",IF(OR($AY120/$AZ119-1&lt;=-0.03,$AZ120/$AZ119-1&lt;=-0.045,IF(COUNT($AZ111:$AZ120)=10,AVERAGE($AZ116:$AZ120)/AVERAGE($AZ111:$AZ120)-1&lt;-0.01,FALSE())),0,IF(OR($AZ120/$AZ119-1&lt;=-0.02,IF(COUNT($AZ111:$AZ120)=10,AVERAGE($AZ116:$AZ120)/AVERAGE($AZ111:$AZ120)-1&lt;0.005,FALSE())),50,100)))</f>
        <v/>
      </c>
    </row>
    <row r="121" customFormat="false" ht="15" hidden="false" customHeight="true" outlineLevel="0" collapsed="false">
      <c r="A121" s="47" t="n">
        <v>117</v>
      </c>
      <c r="B121" s="48" t="n">
        <v>42725</v>
      </c>
      <c r="C121" s="47" t="n">
        <v>2016</v>
      </c>
      <c r="D121" s="49" t="s">
        <v>238</v>
      </c>
      <c r="E121" s="50" t="n">
        <v>4948.91</v>
      </c>
      <c r="F121" s="51" t="n">
        <v>0.066294</v>
      </c>
      <c r="G121" s="51" t="n">
        <v>-0.000987</v>
      </c>
      <c r="H121" s="52" t="n">
        <v>0.8367</v>
      </c>
      <c r="I121" s="53" t="n">
        <v>419</v>
      </c>
      <c r="J121" s="47" t="s">
        <v>235</v>
      </c>
      <c r="K121" s="54" t="n">
        <v>11.27</v>
      </c>
      <c r="L121" s="55" t="n">
        <f aca="false">IF(COUNT(F121)=0,50,IF(F121&gt;=0,100,IF(F121&gt;=-0.02,50,0)))</f>
        <v>100</v>
      </c>
      <c r="M121" s="55" t="n">
        <f aca="false">IF(COUNT(G121)=0,50,IF(G121&gt;-0.06,100,IF(G121&gt;-0.15,50,0)))</f>
        <v>100</v>
      </c>
      <c r="N121" s="55" t="n">
        <f aca="false">IF(COUNT(H121)=0,50,IF(H121&gt;=0.6,100,IF(H121&gt;=0.4,50,0)))</f>
        <v>100</v>
      </c>
      <c r="O121" s="55" t="n">
        <f aca="false">IF(COUNT(I121)=0,50,IF(J121="proxy_vix",50,IF(I121&lt;350,100,IF(I121&lt;=450,50,0))))</f>
        <v>50</v>
      </c>
      <c r="P121" s="55" t="n">
        <f aca="false">IF(COUNT(K121)=0,50,IF(K121&lt;20,100,IF(K121&lt;=25,50,0)))</f>
        <v>100</v>
      </c>
      <c r="Q121" s="54"/>
      <c r="R121" s="47"/>
      <c r="S121" s="51" t="n">
        <f aca="false">$E121/$E120-1</f>
        <v>-0.000987120998021784</v>
      </c>
      <c r="T121" s="56" t="n">
        <f aca="false">$K121/$K120-1</f>
        <v>-0.0157205240174673</v>
      </c>
      <c r="V121" s="57"/>
      <c r="W121" s="57"/>
      <c r="Y121" s="1" t="str">
        <f aca="false">IF(AX121&gt;=70,"EASY",IF(AX121&gt;40,"UNCERTAIN","HARD"))</f>
        <v>EASY</v>
      </c>
      <c r="AA121" s="58" t="str">
        <f aca="false">IF($A121&lt;200,"",AVERAGE($E72:$E121)/AVERAGE($E5:$E121)-1)</f>
        <v/>
      </c>
      <c r="AB121" s="59" t="n">
        <f aca="false">LOOKUP($B121,07_L1政策步階!$A$4:$A$14,07_L1政策步階!$C$4:$C$14)</f>
        <v>-1</v>
      </c>
      <c r="AC121" s="57"/>
      <c r="AD121" s="57"/>
      <c r="AE121" s="57"/>
      <c r="AF121" s="57"/>
      <c r="AG121" s="57"/>
      <c r="AH121" s="57"/>
      <c r="AI121" s="57"/>
      <c r="AJ121" s="57"/>
      <c r="AK121" s="57"/>
      <c r="AL121" s="0" t="str">
        <f aca="false">IF(ISNUMBER($AA121),IF($AA121&gt;=0.005,100,IF($AA121&gt;=-0.015,50,0)),"")</f>
        <v/>
      </c>
      <c r="AM121" s="59" t="n">
        <f aca="false">IF(ISNUMBER($AB121),IF($AB121=1,100,IF($AB121=0,50,0)),"")</f>
        <v>0</v>
      </c>
      <c r="AN121" s="0" t="str">
        <f aca="false">IF(ISNUMBER($AC121),IF($AC121&gt;=0.001,100,IF($AC121&gt;=-0.003,50,0)),"")</f>
        <v/>
      </c>
      <c r="AO121" s="0" t="str">
        <f aca="false">IF(ISNUMBER($AD121),IF($AD121&gt;=0.04,100,IF($AD121&gt;=0,50,0)),"")</f>
        <v/>
      </c>
      <c r="AP121" s="0" t="str">
        <f aca="false">IF(ISNUMBER($AE121),IF($AE121&gt;=25,100,IF($AE121&gt;=-75,50,0)),"")</f>
        <v/>
      </c>
      <c r="AQ121" s="0" t="str">
        <f aca="false">IF(ISNUMBER($AF121),IF($AF121&gt;0,100,IF($AF121&gt;=-50,50,0)),"")</f>
        <v/>
      </c>
      <c r="AR121" s="0" t="str">
        <f aca="false">IF(ISNUMBER($AG121),IF($AG121=1,100,IF($AG121=0,50,0)),"")</f>
        <v/>
      </c>
      <c r="AS121" s="0" t="str">
        <f aca="false">IF(ISNUMBER($AH121),IF($AH121&lt;0,100,IF($AH121&lt;=20,50,0)),"")</f>
        <v/>
      </c>
      <c r="AT121" s="0" t="str">
        <f aca="false">IF(ISNUMBER($AI121),IF($AI121&lt;0.95,100,IF($AI121&lt;=1,50,0)),"")</f>
        <v/>
      </c>
      <c r="AU121" s="0" t="str">
        <f aca="false">IF(ISNUMBER($AJ121),IF($AJ121&lt;30,0,IF($AJ121&lt;40,50,IF($AJ121&lt;=90,100,50))),"")</f>
        <v/>
      </c>
      <c r="AV121" s="0" t="str">
        <f aca="false">IF(ISNUMBER($AK121),IF($AK121&gt;-0.2,100,IF($AK121&gt;=-0.4,50,0)),"")</f>
        <v/>
      </c>
      <c r="AW121" s="59" t="n">
        <f aca="false">01_指標庫!$H$4*ISNUMBER($F121)+01_指標庫!$H$5*ISNUMBER($AA121)+01_指標庫!$H$6*ISNUMBER($G121)+01_指標庫!$H$7*ISNUMBER($H121)+01_指標庫!$H$8*ISNUMBER($AF121)+01_指標庫!$H$9*ISNUMBER($AG121)+01_指標庫!$H$10*ISNUMBER($AB121)+01_指標庫!$H$11*ISNUMBER($AC121)+01_指標庫!$H$12*ISNUMBER($AD121)+01_指標庫!$H$13*ISNUMBER($AE121)+01_指標庫!$H$14*ISNUMBER($I121)+01_指標庫!$H$15*ISNUMBER($AH121)+01_指標庫!$H$16*ISNUMBER($K121)+01_指標庫!$H$17*ISNUMBER($AI121)+01_指標庫!$H$18*ISNUMBER($AJ121)+01_指標庫!$H$19*ISNUMBER($AK121)+01_指標庫!$H$20*ISNUMBER($BB121)+01_指標庫!$H$21*ISNUMBER($BC121)</f>
        <v>49</v>
      </c>
      <c r="AX121" s="59" t="n">
        <f aca="false">IF(AW121=0,50,ROUND((01_指標庫!$H$4*IF(ISNUMBER($F121),L121,0)+01_指標庫!$H$5*IF(ISNUMBER($AA121),AL121,0)+01_指標庫!$H$6*IF(ISNUMBER($G121),M121,0)+01_指標庫!$H$7*IF(ISNUMBER($H121),N121,0)+01_指標庫!$H$8*IF(ISNUMBER($AF121),AQ121,0)+01_指標庫!$H$9*IF(ISNUMBER($AG121),AR121,0)+01_指標庫!$H$10*IF(ISNUMBER($AB121),AM121,0)+01_指標庫!$H$11*IF(ISNUMBER($AC121),AN121,0)+01_指標庫!$H$12*IF(ISNUMBER($AD121),AO121,0)+01_指標庫!$H$13*IF(ISNUMBER($AE121),AP121,0)+01_指標庫!$H$14*IF(ISNUMBER($I121),O121,0)+01_指標庫!$H$15*IF(ISNUMBER($AH121),AS121,0)+01_指標庫!$H$16*IF(ISNUMBER($K121),P121,0)+01_指標庫!$H$17*IF(ISNUMBER($AI121),AT121,0)+01_指標庫!$H$18*IF(ISNUMBER($AJ121),AU121,0)+01_指標庫!$H$19*IF(ISNUMBER($AK121),AV121,0)+01_指標庫!$H$20*IF(ISNUMBER($BB121),BB121,0)+01_指標庫!$H$21*IF(ISNUMBER($BC121),BC121,0))/AW121,1))</f>
        <v>75.5</v>
      </c>
      <c r="AY121" s="60"/>
      <c r="AZ121" s="60"/>
      <c r="BA121" s="58" t="n">
        <f aca="false">AVERAGE($E117:$E121)/AVERAGE($E112:$E121)-1</f>
        <v>0.00405472351495595</v>
      </c>
      <c r="BB121" s="59" t="n">
        <f aca="false">IF(ISNUMBER($BA121),IF(OR($S121&lt;=-0.03,$BA121&lt;-0.003),0,IF(OR($S121&lt;=-0.02,$BA121&lt;0.01),50,100)),"")</f>
        <v>50</v>
      </c>
      <c r="BC121" s="0" t="str">
        <f aca="false">IF(OR(COUNT($AZ121)=0,COUNT($AZ120)=0),"",IF(OR($AY121/$AZ120-1&lt;=-0.03,$AZ121/$AZ120-1&lt;=-0.045,IF(COUNT($AZ112:$AZ121)=10,AVERAGE($AZ117:$AZ121)/AVERAGE($AZ112:$AZ121)-1&lt;-0.01,FALSE())),0,IF(OR($AZ121/$AZ120-1&lt;=-0.02,IF(COUNT($AZ112:$AZ121)=10,AVERAGE($AZ117:$AZ121)/AVERAGE($AZ112:$AZ121)-1&lt;0.005,FALSE())),50,100)))</f>
        <v/>
      </c>
    </row>
    <row r="122" customFormat="false" ht="15" hidden="false" customHeight="true" outlineLevel="0" collapsed="false">
      <c r="A122" s="47" t="n">
        <v>118</v>
      </c>
      <c r="B122" s="48" t="n">
        <v>42726</v>
      </c>
      <c r="C122" s="47" t="n">
        <v>2016</v>
      </c>
      <c r="D122" s="49" t="s">
        <v>239</v>
      </c>
      <c r="E122" s="50" t="n">
        <v>4934.39</v>
      </c>
      <c r="F122" s="51" t="n">
        <v>0.062425</v>
      </c>
      <c r="G122" s="51" t="n">
        <v>-0.003918</v>
      </c>
      <c r="H122" s="52" t="n">
        <v>0.8367</v>
      </c>
      <c r="I122" s="53" t="n">
        <v>417</v>
      </c>
      <c r="J122" s="47" t="s">
        <v>235</v>
      </c>
      <c r="K122" s="54" t="n">
        <v>11.43</v>
      </c>
      <c r="L122" s="55" t="n">
        <f aca="false">IF(COUNT(F122)=0,50,IF(F122&gt;=0,100,IF(F122&gt;=-0.02,50,0)))</f>
        <v>100</v>
      </c>
      <c r="M122" s="55" t="n">
        <f aca="false">IF(COUNT(G122)=0,50,IF(G122&gt;-0.06,100,IF(G122&gt;-0.15,50,0)))</f>
        <v>100</v>
      </c>
      <c r="N122" s="55" t="n">
        <f aca="false">IF(COUNT(H122)=0,50,IF(H122&gt;=0.6,100,IF(H122&gt;=0.4,50,0)))</f>
        <v>100</v>
      </c>
      <c r="O122" s="55" t="n">
        <f aca="false">IF(COUNT(I122)=0,50,IF(J122="proxy_vix",50,IF(I122&lt;350,100,IF(I122&lt;=450,50,0))))</f>
        <v>50</v>
      </c>
      <c r="P122" s="55" t="n">
        <f aca="false">IF(COUNT(K122)=0,50,IF(K122&lt;20,100,IF(K122&lt;=25,50,0)))</f>
        <v>100</v>
      </c>
      <c r="Q122" s="54"/>
      <c r="R122" s="47"/>
      <c r="S122" s="51" t="n">
        <f aca="false">$E122/$E121-1</f>
        <v>-0.00293397940152473</v>
      </c>
      <c r="T122" s="56" t="n">
        <f aca="false">$K122/$K121-1</f>
        <v>0.0141969831410826</v>
      </c>
      <c r="V122" s="57"/>
      <c r="W122" s="57"/>
      <c r="Y122" s="1" t="str">
        <f aca="false">IF(AX122&gt;=70,"EASY",IF(AX122&gt;40,"UNCERTAIN","HARD"))</f>
        <v>EASY</v>
      </c>
      <c r="AA122" s="58" t="str">
        <f aca="false">IF($A122&lt;200,"",AVERAGE($E73:$E122)/AVERAGE($E5:$E122)-1)</f>
        <v/>
      </c>
      <c r="AB122" s="59" t="n">
        <f aca="false">LOOKUP($B122,07_L1政策步階!$A$4:$A$14,07_L1政策步階!$C$4:$C$14)</f>
        <v>-1</v>
      </c>
      <c r="AC122" s="57"/>
      <c r="AD122" s="57"/>
      <c r="AE122" s="57"/>
      <c r="AF122" s="57"/>
      <c r="AG122" s="57"/>
      <c r="AH122" s="57"/>
      <c r="AI122" s="57"/>
      <c r="AJ122" s="57"/>
      <c r="AK122" s="57"/>
      <c r="AL122" s="0" t="str">
        <f aca="false">IF(ISNUMBER($AA122),IF($AA122&gt;=0.005,100,IF($AA122&gt;=-0.015,50,0)),"")</f>
        <v/>
      </c>
      <c r="AM122" s="59" t="n">
        <f aca="false">IF(ISNUMBER($AB122),IF($AB122=1,100,IF($AB122=0,50,0)),"")</f>
        <v>0</v>
      </c>
      <c r="AN122" s="0" t="str">
        <f aca="false">IF(ISNUMBER($AC122),IF($AC122&gt;=0.001,100,IF($AC122&gt;=-0.003,50,0)),"")</f>
        <v/>
      </c>
      <c r="AO122" s="0" t="str">
        <f aca="false">IF(ISNUMBER($AD122),IF($AD122&gt;=0.04,100,IF($AD122&gt;=0,50,0)),"")</f>
        <v/>
      </c>
      <c r="AP122" s="0" t="str">
        <f aca="false">IF(ISNUMBER($AE122),IF($AE122&gt;=25,100,IF($AE122&gt;=-75,50,0)),"")</f>
        <v/>
      </c>
      <c r="AQ122" s="0" t="str">
        <f aca="false">IF(ISNUMBER($AF122),IF($AF122&gt;0,100,IF($AF122&gt;=-50,50,0)),"")</f>
        <v/>
      </c>
      <c r="AR122" s="0" t="str">
        <f aca="false">IF(ISNUMBER($AG122),IF($AG122=1,100,IF($AG122=0,50,0)),"")</f>
        <v/>
      </c>
      <c r="AS122" s="0" t="str">
        <f aca="false">IF(ISNUMBER($AH122),IF($AH122&lt;0,100,IF($AH122&lt;=20,50,0)),"")</f>
        <v/>
      </c>
      <c r="AT122" s="0" t="str">
        <f aca="false">IF(ISNUMBER($AI122),IF($AI122&lt;0.95,100,IF($AI122&lt;=1,50,0)),"")</f>
        <v/>
      </c>
      <c r="AU122" s="0" t="str">
        <f aca="false">IF(ISNUMBER($AJ122),IF($AJ122&lt;30,0,IF($AJ122&lt;40,50,IF($AJ122&lt;=90,100,50))),"")</f>
        <v/>
      </c>
      <c r="AV122" s="0" t="str">
        <f aca="false">IF(ISNUMBER($AK122),IF($AK122&gt;-0.2,100,IF($AK122&gt;=-0.4,50,0)),"")</f>
        <v/>
      </c>
      <c r="AW122" s="59" t="n">
        <f aca="false">01_指標庫!$H$4*ISNUMBER($F122)+01_指標庫!$H$5*ISNUMBER($AA122)+01_指標庫!$H$6*ISNUMBER($G122)+01_指標庫!$H$7*ISNUMBER($H122)+01_指標庫!$H$8*ISNUMBER($AF122)+01_指標庫!$H$9*ISNUMBER($AG122)+01_指標庫!$H$10*ISNUMBER($AB122)+01_指標庫!$H$11*ISNUMBER($AC122)+01_指標庫!$H$12*ISNUMBER($AD122)+01_指標庫!$H$13*ISNUMBER($AE122)+01_指標庫!$H$14*ISNUMBER($I122)+01_指標庫!$H$15*ISNUMBER($AH122)+01_指標庫!$H$16*ISNUMBER($K122)+01_指標庫!$H$17*ISNUMBER($AI122)+01_指標庫!$H$18*ISNUMBER($AJ122)+01_指標庫!$H$19*ISNUMBER($AK122)+01_指標庫!$H$20*ISNUMBER($BB122)+01_指標庫!$H$21*ISNUMBER($BC122)</f>
        <v>49</v>
      </c>
      <c r="AX122" s="59" t="n">
        <f aca="false">IF(AW122=0,50,ROUND((01_指標庫!$H$4*IF(ISNUMBER($F122),L122,0)+01_指標庫!$H$5*IF(ISNUMBER($AA122),AL122,0)+01_指標庫!$H$6*IF(ISNUMBER($G122),M122,0)+01_指標庫!$H$7*IF(ISNUMBER($H122),N122,0)+01_指標庫!$H$8*IF(ISNUMBER($AF122),AQ122,0)+01_指標庫!$H$9*IF(ISNUMBER($AG122),AR122,0)+01_指標庫!$H$10*IF(ISNUMBER($AB122),AM122,0)+01_指標庫!$H$11*IF(ISNUMBER($AC122),AN122,0)+01_指標庫!$H$12*IF(ISNUMBER($AD122),AO122,0)+01_指標庫!$H$13*IF(ISNUMBER($AE122),AP122,0)+01_指標庫!$H$14*IF(ISNUMBER($I122),O122,0)+01_指標庫!$H$15*IF(ISNUMBER($AH122),AS122,0)+01_指標庫!$H$16*IF(ISNUMBER($K122),P122,0)+01_指標庫!$H$17*IF(ISNUMBER($AI122),AT122,0)+01_指標庫!$H$18*IF(ISNUMBER($AJ122),AU122,0)+01_指標庫!$H$19*IF(ISNUMBER($AK122),AV122,0)+01_指標庫!$H$20*IF(ISNUMBER($BB122),BB122,0)+01_指標庫!$H$21*IF(ISNUMBER($BC122),BC122,0))/AW122,1))</f>
        <v>75.5</v>
      </c>
      <c r="AY122" s="60"/>
      <c r="AZ122" s="60"/>
      <c r="BA122" s="58" t="n">
        <f aca="false">AVERAGE($E118:$E122)/AVERAGE($E113:$E122)-1</f>
        <v>0.00256134933198604</v>
      </c>
      <c r="BB122" s="59" t="n">
        <f aca="false">IF(ISNUMBER($BA122),IF(OR($S122&lt;=-0.03,$BA122&lt;-0.003),0,IF(OR($S122&lt;=-0.02,$BA122&lt;0.01),50,100)),"")</f>
        <v>50</v>
      </c>
      <c r="BC122" s="0" t="str">
        <f aca="false">IF(OR(COUNT($AZ122)=0,COUNT($AZ121)=0),"",IF(OR($AY122/$AZ121-1&lt;=-0.03,$AZ122/$AZ121-1&lt;=-0.045,IF(COUNT($AZ113:$AZ122)=10,AVERAGE($AZ118:$AZ122)/AVERAGE($AZ113:$AZ122)-1&lt;-0.01,FALSE())),0,IF(OR($AZ122/$AZ121-1&lt;=-0.02,IF(COUNT($AZ113:$AZ122)=10,AVERAGE($AZ118:$AZ122)/AVERAGE($AZ113:$AZ122)-1&lt;0.005,FALSE())),50,100)))</f>
        <v/>
      </c>
    </row>
    <row r="123" customFormat="false" ht="15" hidden="false" customHeight="true" outlineLevel="0" collapsed="false">
      <c r="A123" s="47" t="n">
        <v>119</v>
      </c>
      <c r="B123" s="48" t="n">
        <v>42727</v>
      </c>
      <c r="C123" s="47" t="n">
        <v>2016</v>
      </c>
      <c r="D123" s="49" t="s">
        <v>234</v>
      </c>
      <c r="E123" s="50" t="n">
        <v>4940.02</v>
      </c>
      <c r="F123" s="51" t="n">
        <v>0.062975</v>
      </c>
      <c r="G123" s="51" t="n">
        <v>-0.002782</v>
      </c>
      <c r="H123" s="52" t="n">
        <v>0.8367</v>
      </c>
      <c r="I123" s="53" t="n">
        <v>416</v>
      </c>
      <c r="J123" s="47" t="s">
        <v>235</v>
      </c>
      <c r="K123" s="54" t="n">
        <v>11.44</v>
      </c>
      <c r="L123" s="55" t="n">
        <f aca="false">IF(COUNT(F123)=0,50,IF(F123&gt;=0,100,IF(F123&gt;=-0.02,50,0)))</f>
        <v>100</v>
      </c>
      <c r="M123" s="55" t="n">
        <f aca="false">IF(COUNT(G123)=0,50,IF(G123&gt;-0.06,100,IF(G123&gt;-0.15,50,0)))</f>
        <v>100</v>
      </c>
      <c r="N123" s="55" t="n">
        <f aca="false">IF(COUNT(H123)=0,50,IF(H123&gt;=0.6,100,IF(H123&gt;=0.4,50,0)))</f>
        <v>100</v>
      </c>
      <c r="O123" s="55" t="n">
        <f aca="false">IF(COUNT(I123)=0,50,IF(J123="proxy_vix",50,IF(I123&lt;350,100,IF(I123&lt;=450,50,0))))</f>
        <v>50</v>
      </c>
      <c r="P123" s="55" t="n">
        <f aca="false">IF(COUNT(K123)=0,50,IF(K123&lt;20,100,IF(K123&lt;=25,50,0)))</f>
        <v>100</v>
      </c>
      <c r="Q123" s="54"/>
      <c r="R123" s="47"/>
      <c r="S123" s="51" t="n">
        <f aca="false">$E123/$E122-1</f>
        <v>0.00114097183238449</v>
      </c>
      <c r="T123" s="56" t="n">
        <f aca="false">$K123/$K122-1</f>
        <v>0.000874890638670189</v>
      </c>
      <c r="V123" s="57"/>
      <c r="W123" s="57"/>
      <c r="Y123" s="1" t="str">
        <f aca="false">IF(AX123&gt;=70,"EASY",IF(AX123&gt;40,"UNCERTAIN","HARD"))</f>
        <v>EASY</v>
      </c>
      <c r="AA123" s="58" t="str">
        <f aca="false">IF($A123&lt;200,"",AVERAGE($E74:$E123)/AVERAGE($E5:$E123)-1)</f>
        <v/>
      </c>
      <c r="AB123" s="59" t="n">
        <f aca="false">LOOKUP($B123,07_L1政策步階!$A$4:$A$14,07_L1政策步階!$C$4:$C$14)</f>
        <v>-1</v>
      </c>
      <c r="AC123" s="57"/>
      <c r="AD123" s="57"/>
      <c r="AE123" s="57"/>
      <c r="AF123" s="57"/>
      <c r="AG123" s="57"/>
      <c r="AH123" s="57"/>
      <c r="AI123" s="57"/>
      <c r="AJ123" s="57"/>
      <c r="AK123" s="57"/>
      <c r="AL123" s="0" t="str">
        <f aca="false">IF(ISNUMBER($AA123),IF($AA123&gt;=0.005,100,IF($AA123&gt;=-0.015,50,0)),"")</f>
        <v/>
      </c>
      <c r="AM123" s="59" t="n">
        <f aca="false">IF(ISNUMBER($AB123),IF($AB123=1,100,IF($AB123=0,50,0)),"")</f>
        <v>0</v>
      </c>
      <c r="AN123" s="0" t="str">
        <f aca="false">IF(ISNUMBER($AC123),IF($AC123&gt;=0.001,100,IF($AC123&gt;=-0.003,50,0)),"")</f>
        <v/>
      </c>
      <c r="AO123" s="0" t="str">
        <f aca="false">IF(ISNUMBER($AD123),IF($AD123&gt;=0.04,100,IF($AD123&gt;=0,50,0)),"")</f>
        <v/>
      </c>
      <c r="AP123" s="0" t="str">
        <f aca="false">IF(ISNUMBER($AE123),IF($AE123&gt;=25,100,IF($AE123&gt;=-75,50,0)),"")</f>
        <v/>
      </c>
      <c r="AQ123" s="0" t="str">
        <f aca="false">IF(ISNUMBER($AF123),IF($AF123&gt;0,100,IF($AF123&gt;=-50,50,0)),"")</f>
        <v/>
      </c>
      <c r="AR123" s="0" t="str">
        <f aca="false">IF(ISNUMBER($AG123),IF($AG123=1,100,IF($AG123=0,50,0)),"")</f>
        <v/>
      </c>
      <c r="AS123" s="0" t="str">
        <f aca="false">IF(ISNUMBER($AH123),IF($AH123&lt;0,100,IF($AH123&lt;=20,50,0)),"")</f>
        <v/>
      </c>
      <c r="AT123" s="0" t="str">
        <f aca="false">IF(ISNUMBER($AI123),IF($AI123&lt;0.95,100,IF($AI123&lt;=1,50,0)),"")</f>
        <v/>
      </c>
      <c r="AU123" s="0" t="str">
        <f aca="false">IF(ISNUMBER($AJ123),IF($AJ123&lt;30,0,IF($AJ123&lt;40,50,IF($AJ123&lt;=90,100,50))),"")</f>
        <v/>
      </c>
      <c r="AV123" s="0" t="str">
        <f aca="false">IF(ISNUMBER($AK123),IF($AK123&gt;-0.2,100,IF($AK123&gt;=-0.4,50,0)),"")</f>
        <v/>
      </c>
      <c r="AW123" s="59" t="n">
        <f aca="false">01_指標庫!$H$4*ISNUMBER($F123)+01_指標庫!$H$5*ISNUMBER($AA123)+01_指標庫!$H$6*ISNUMBER($G123)+01_指標庫!$H$7*ISNUMBER($H123)+01_指標庫!$H$8*ISNUMBER($AF123)+01_指標庫!$H$9*ISNUMBER($AG123)+01_指標庫!$H$10*ISNUMBER($AB123)+01_指標庫!$H$11*ISNUMBER($AC123)+01_指標庫!$H$12*ISNUMBER($AD123)+01_指標庫!$H$13*ISNUMBER($AE123)+01_指標庫!$H$14*ISNUMBER($I123)+01_指標庫!$H$15*ISNUMBER($AH123)+01_指標庫!$H$16*ISNUMBER($K123)+01_指標庫!$H$17*ISNUMBER($AI123)+01_指標庫!$H$18*ISNUMBER($AJ123)+01_指標庫!$H$19*ISNUMBER($AK123)+01_指標庫!$H$20*ISNUMBER($BB123)+01_指標庫!$H$21*ISNUMBER($BC123)</f>
        <v>49</v>
      </c>
      <c r="AX123" s="59" t="n">
        <f aca="false">IF(AW123=0,50,ROUND((01_指標庫!$H$4*IF(ISNUMBER($F123),L123,0)+01_指標庫!$H$5*IF(ISNUMBER($AA123),AL123,0)+01_指標庫!$H$6*IF(ISNUMBER($G123),M123,0)+01_指標庫!$H$7*IF(ISNUMBER($H123),N123,0)+01_指標庫!$H$8*IF(ISNUMBER($AF123),AQ123,0)+01_指標庫!$H$9*IF(ISNUMBER($AG123),AR123,0)+01_指標庫!$H$10*IF(ISNUMBER($AB123),AM123,0)+01_指標庫!$H$11*IF(ISNUMBER($AC123),AN123,0)+01_指標庫!$H$12*IF(ISNUMBER($AD123),AO123,0)+01_指標庫!$H$13*IF(ISNUMBER($AE123),AP123,0)+01_指標庫!$H$14*IF(ISNUMBER($I123),O123,0)+01_指標庫!$H$15*IF(ISNUMBER($AH123),AS123,0)+01_指標庫!$H$16*IF(ISNUMBER($K123),P123,0)+01_指標庫!$H$17*IF(ISNUMBER($AI123),AT123,0)+01_指標庫!$H$18*IF(ISNUMBER($AJ123),AU123,0)+01_指標庫!$H$19*IF(ISNUMBER($AK123),AV123,0)+01_指標庫!$H$20*IF(ISNUMBER($BB123),BB123,0)+01_指標庫!$H$21*IF(ISNUMBER($BC123),BC123,0))/AW123,1))</f>
        <v>75.5</v>
      </c>
      <c r="AY123" s="60"/>
      <c r="AZ123" s="60"/>
      <c r="BA123" s="58" t="n">
        <f aca="false">AVERAGE($E119:$E123)/AVERAGE($E114:$E123)-1</f>
        <v>0.00268483879606274</v>
      </c>
      <c r="BB123" s="59" t="n">
        <f aca="false">IF(ISNUMBER($BA123),IF(OR($S123&lt;=-0.03,$BA123&lt;-0.003),0,IF(OR($S123&lt;=-0.02,$BA123&lt;0.01),50,100)),"")</f>
        <v>50</v>
      </c>
      <c r="BC123" s="0" t="str">
        <f aca="false">IF(OR(COUNT($AZ123)=0,COUNT($AZ122)=0),"",IF(OR($AY123/$AZ122-1&lt;=-0.03,$AZ123/$AZ122-1&lt;=-0.045,IF(COUNT($AZ114:$AZ123)=10,AVERAGE($AZ119:$AZ123)/AVERAGE($AZ114:$AZ123)-1&lt;-0.01,FALSE())),0,IF(OR($AZ123/$AZ122-1&lt;=-0.02,IF(COUNT($AZ114:$AZ123)=10,AVERAGE($AZ119:$AZ123)/AVERAGE($AZ114:$AZ123)-1&lt;0.005,FALSE())),50,100)))</f>
        <v/>
      </c>
    </row>
    <row r="124" customFormat="false" ht="15" hidden="false" customHeight="true" outlineLevel="0" collapsed="false">
      <c r="A124" s="47" t="n">
        <v>120</v>
      </c>
      <c r="B124" s="48" t="n">
        <v>42731</v>
      </c>
      <c r="C124" s="47" t="n">
        <v>2016</v>
      </c>
      <c r="D124" s="49" t="s">
        <v>237</v>
      </c>
      <c r="E124" s="50" t="n">
        <v>4965.81</v>
      </c>
      <c r="F124" s="51" t="n">
        <v>0.067837</v>
      </c>
      <c r="G124" s="51" t="n">
        <v>0</v>
      </c>
      <c r="H124" s="52" t="n">
        <v>0.8571</v>
      </c>
      <c r="I124" s="53" t="n">
        <v>411</v>
      </c>
      <c r="J124" s="47" t="s">
        <v>235</v>
      </c>
      <c r="K124" s="54" t="n">
        <v>11.99</v>
      </c>
      <c r="L124" s="55" t="n">
        <f aca="false">IF(COUNT(F124)=0,50,IF(F124&gt;=0,100,IF(F124&gt;=-0.02,50,0)))</f>
        <v>100</v>
      </c>
      <c r="M124" s="55" t="n">
        <f aca="false">IF(COUNT(G124)=0,50,IF(G124&gt;-0.06,100,IF(G124&gt;-0.15,50,0)))</f>
        <v>100</v>
      </c>
      <c r="N124" s="55" t="n">
        <f aca="false">IF(COUNT(H124)=0,50,IF(H124&gt;=0.6,100,IF(H124&gt;=0.4,50,0)))</f>
        <v>100</v>
      </c>
      <c r="O124" s="55" t="n">
        <f aca="false">IF(COUNT(I124)=0,50,IF(J124="proxy_vix",50,IF(I124&lt;350,100,IF(I124&lt;=450,50,0))))</f>
        <v>50</v>
      </c>
      <c r="P124" s="55" t="n">
        <f aca="false">IF(COUNT(K124)=0,50,IF(K124&lt;20,100,IF(K124&lt;=25,50,0)))</f>
        <v>100</v>
      </c>
      <c r="Q124" s="54"/>
      <c r="R124" s="47"/>
      <c r="S124" s="51" t="n">
        <f aca="false">$E124/$E123-1</f>
        <v>0.00522062663713907</v>
      </c>
      <c r="T124" s="56" t="n">
        <f aca="false">$K124/$K123-1</f>
        <v>0.0480769230769231</v>
      </c>
      <c r="V124" s="57"/>
      <c r="W124" s="57"/>
      <c r="Y124" s="1" t="str">
        <f aca="false">IF(AX124&gt;=70,"EASY",IF(AX124&gt;40,"UNCERTAIN","HARD"))</f>
        <v>EASY</v>
      </c>
      <c r="AA124" s="58" t="str">
        <f aca="false">IF($A124&lt;200,"",AVERAGE($E75:$E124)/AVERAGE($E5:$E124)-1)</f>
        <v/>
      </c>
      <c r="AB124" s="59" t="n">
        <f aca="false">LOOKUP($B124,07_L1政策步階!$A$4:$A$14,07_L1政策步階!$C$4:$C$14)</f>
        <v>-1</v>
      </c>
      <c r="AC124" s="57"/>
      <c r="AD124" s="57"/>
      <c r="AE124" s="57"/>
      <c r="AF124" s="57"/>
      <c r="AG124" s="57"/>
      <c r="AH124" s="57"/>
      <c r="AI124" s="57"/>
      <c r="AJ124" s="57"/>
      <c r="AK124" s="57"/>
      <c r="AL124" s="0" t="str">
        <f aca="false">IF(ISNUMBER($AA124),IF($AA124&gt;=0.005,100,IF($AA124&gt;=-0.015,50,0)),"")</f>
        <v/>
      </c>
      <c r="AM124" s="59" t="n">
        <f aca="false">IF(ISNUMBER($AB124),IF($AB124=1,100,IF($AB124=0,50,0)),"")</f>
        <v>0</v>
      </c>
      <c r="AN124" s="0" t="str">
        <f aca="false">IF(ISNUMBER($AC124),IF($AC124&gt;=0.001,100,IF($AC124&gt;=-0.003,50,0)),"")</f>
        <v/>
      </c>
      <c r="AO124" s="0" t="str">
        <f aca="false">IF(ISNUMBER($AD124),IF($AD124&gt;=0.04,100,IF($AD124&gt;=0,50,0)),"")</f>
        <v/>
      </c>
      <c r="AP124" s="0" t="str">
        <f aca="false">IF(ISNUMBER($AE124),IF($AE124&gt;=25,100,IF($AE124&gt;=-75,50,0)),"")</f>
        <v/>
      </c>
      <c r="AQ124" s="0" t="str">
        <f aca="false">IF(ISNUMBER($AF124),IF($AF124&gt;0,100,IF($AF124&gt;=-50,50,0)),"")</f>
        <v/>
      </c>
      <c r="AR124" s="0" t="str">
        <f aca="false">IF(ISNUMBER($AG124),IF($AG124=1,100,IF($AG124=0,50,0)),"")</f>
        <v/>
      </c>
      <c r="AS124" s="0" t="str">
        <f aca="false">IF(ISNUMBER($AH124),IF($AH124&lt;0,100,IF($AH124&lt;=20,50,0)),"")</f>
        <v/>
      </c>
      <c r="AT124" s="0" t="str">
        <f aca="false">IF(ISNUMBER($AI124),IF($AI124&lt;0.95,100,IF($AI124&lt;=1,50,0)),"")</f>
        <v/>
      </c>
      <c r="AU124" s="0" t="str">
        <f aca="false">IF(ISNUMBER($AJ124),IF($AJ124&lt;30,0,IF($AJ124&lt;40,50,IF($AJ124&lt;=90,100,50))),"")</f>
        <v/>
      </c>
      <c r="AV124" s="0" t="str">
        <f aca="false">IF(ISNUMBER($AK124),IF($AK124&gt;-0.2,100,IF($AK124&gt;=-0.4,50,0)),"")</f>
        <v/>
      </c>
      <c r="AW124" s="59" t="n">
        <f aca="false">01_指標庫!$H$4*ISNUMBER($F124)+01_指標庫!$H$5*ISNUMBER($AA124)+01_指標庫!$H$6*ISNUMBER($G124)+01_指標庫!$H$7*ISNUMBER($H124)+01_指標庫!$H$8*ISNUMBER($AF124)+01_指標庫!$H$9*ISNUMBER($AG124)+01_指標庫!$H$10*ISNUMBER($AB124)+01_指標庫!$H$11*ISNUMBER($AC124)+01_指標庫!$H$12*ISNUMBER($AD124)+01_指標庫!$H$13*ISNUMBER($AE124)+01_指標庫!$H$14*ISNUMBER($I124)+01_指標庫!$H$15*ISNUMBER($AH124)+01_指標庫!$H$16*ISNUMBER($K124)+01_指標庫!$H$17*ISNUMBER($AI124)+01_指標庫!$H$18*ISNUMBER($AJ124)+01_指標庫!$H$19*ISNUMBER($AK124)+01_指標庫!$H$20*ISNUMBER($BB124)+01_指標庫!$H$21*ISNUMBER($BC124)</f>
        <v>49</v>
      </c>
      <c r="AX124" s="59" t="n">
        <f aca="false">IF(AW124=0,50,ROUND((01_指標庫!$H$4*IF(ISNUMBER($F124),L124,0)+01_指標庫!$H$5*IF(ISNUMBER($AA124),AL124,0)+01_指標庫!$H$6*IF(ISNUMBER($G124),M124,0)+01_指標庫!$H$7*IF(ISNUMBER($H124),N124,0)+01_指標庫!$H$8*IF(ISNUMBER($AF124),AQ124,0)+01_指標庫!$H$9*IF(ISNUMBER($AG124),AR124,0)+01_指標庫!$H$10*IF(ISNUMBER($AB124),AM124,0)+01_指標庫!$H$11*IF(ISNUMBER($AC124),AN124,0)+01_指標庫!$H$12*IF(ISNUMBER($AD124),AO124,0)+01_指標庫!$H$13*IF(ISNUMBER($AE124),AP124,0)+01_指標庫!$H$14*IF(ISNUMBER($I124),O124,0)+01_指標庫!$H$15*IF(ISNUMBER($AH124),AS124,0)+01_指標庫!$H$16*IF(ISNUMBER($K124),P124,0)+01_指標庫!$H$17*IF(ISNUMBER($AI124),AT124,0)+01_指標庫!$H$18*IF(ISNUMBER($AJ124),AU124,0)+01_指標庫!$H$19*IF(ISNUMBER($AK124),AV124,0)+01_指標庫!$H$20*IF(ISNUMBER($BB124),BB124,0)+01_指標庫!$H$21*IF(ISNUMBER($BC124),BC124,0))/AW124,1))</f>
        <v>75.5</v>
      </c>
      <c r="AY124" s="60"/>
      <c r="AZ124" s="60"/>
      <c r="BA124" s="58" t="n">
        <f aca="false">AVERAGE($E120:$E124)/AVERAGE($E115:$E124)-1</f>
        <v>0.00208067090144803</v>
      </c>
      <c r="BB124" s="59" t="n">
        <f aca="false">IF(ISNUMBER($BA124),IF(OR($S124&lt;=-0.03,$BA124&lt;-0.003),0,IF(OR($S124&lt;=-0.02,$BA124&lt;0.01),50,100)),"")</f>
        <v>50</v>
      </c>
      <c r="BC124" s="0" t="str">
        <f aca="false">IF(OR(COUNT($AZ124)=0,COUNT($AZ123)=0),"",IF(OR($AY124/$AZ123-1&lt;=-0.03,$AZ124/$AZ123-1&lt;=-0.045,IF(COUNT($AZ115:$AZ124)=10,AVERAGE($AZ120:$AZ124)/AVERAGE($AZ115:$AZ124)-1&lt;-0.01,FALSE())),0,IF(OR($AZ124/$AZ123-1&lt;=-0.02,IF(COUNT($AZ115:$AZ124)=10,AVERAGE($AZ120:$AZ124)/AVERAGE($AZ115:$AZ124)-1&lt;0.005,FALSE())),50,100)))</f>
        <v/>
      </c>
    </row>
    <row r="125" customFormat="false" ht="15" hidden="false" customHeight="true" outlineLevel="0" collapsed="false">
      <c r="A125" s="47" t="n">
        <v>121</v>
      </c>
      <c r="B125" s="48" t="n">
        <v>42732</v>
      </c>
      <c r="C125" s="47" t="n">
        <v>2016</v>
      </c>
      <c r="D125" s="49" t="s">
        <v>238</v>
      </c>
      <c r="E125" s="50" t="n">
        <v>4926.29</v>
      </c>
      <c r="F125" s="51" t="n">
        <v>0.058702</v>
      </c>
      <c r="G125" s="51" t="n">
        <v>-0.007958</v>
      </c>
      <c r="H125" s="52" t="n">
        <v>0.8571</v>
      </c>
      <c r="I125" s="53" t="n">
        <v>415</v>
      </c>
      <c r="J125" s="47" t="s">
        <v>235</v>
      </c>
      <c r="K125" s="54" t="n">
        <v>12.95</v>
      </c>
      <c r="L125" s="55" t="n">
        <f aca="false">IF(COUNT(F125)=0,50,IF(F125&gt;=0,100,IF(F125&gt;=-0.02,50,0)))</f>
        <v>100</v>
      </c>
      <c r="M125" s="55" t="n">
        <f aca="false">IF(COUNT(G125)=0,50,IF(G125&gt;-0.06,100,IF(G125&gt;-0.15,50,0)))</f>
        <v>100</v>
      </c>
      <c r="N125" s="55" t="n">
        <f aca="false">IF(COUNT(H125)=0,50,IF(H125&gt;=0.6,100,IF(H125&gt;=0.4,50,0)))</f>
        <v>100</v>
      </c>
      <c r="O125" s="55" t="n">
        <f aca="false">IF(COUNT(I125)=0,50,IF(J125="proxy_vix",50,IF(I125&lt;350,100,IF(I125&lt;=450,50,0))))</f>
        <v>50</v>
      </c>
      <c r="P125" s="55" t="n">
        <f aca="false">IF(COUNT(K125)=0,50,IF(K125&lt;20,100,IF(K125&lt;=25,50,0)))</f>
        <v>100</v>
      </c>
      <c r="Q125" s="54"/>
      <c r="R125" s="47"/>
      <c r="S125" s="51" t="n">
        <f aca="false">$E125/$E124-1</f>
        <v>-0.00795841967372901</v>
      </c>
      <c r="T125" s="56" t="n">
        <f aca="false">$K125/$K124-1</f>
        <v>0.0800667222685572</v>
      </c>
      <c r="V125" s="57"/>
      <c r="W125" s="57"/>
      <c r="Y125" s="1" t="str">
        <f aca="false">IF(AX125&gt;=70,"EASY",IF(AX125&gt;40,"UNCERTAIN","HARD"))</f>
        <v>EASY</v>
      </c>
      <c r="AA125" s="58" t="str">
        <f aca="false">IF($A125&lt;200,"",AVERAGE($E76:$E125)/AVERAGE($E5:$E125)-1)</f>
        <v/>
      </c>
      <c r="AB125" s="59" t="n">
        <f aca="false">LOOKUP($B125,07_L1政策步階!$A$4:$A$14,07_L1政策步階!$C$4:$C$14)</f>
        <v>-1</v>
      </c>
      <c r="AC125" s="57"/>
      <c r="AD125" s="57"/>
      <c r="AE125" s="57"/>
      <c r="AF125" s="57"/>
      <c r="AG125" s="57"/>
      <c r="AH125" s="57"/>
      <c r="AI125" s="57"/>
      <c r="AJ125" s="57"/>
      <c r="AK125" s="57"/>
      <c r="AL125" s="0" t="str">
        <f aca="false">IF(ISNUMBER($AA125),IF($AA125&gt;=0.005,100,IF($AA125&gt;=-0.015,50,0)),"")</f>
        <v/>
      </c>
      <c r="AM125" s="59" t="n">
        <f aca="false">IF(ISNUMBER($AB125),IF($AB125=1,100,IF($AB125=0,50,0)),"")</f>
        <v>0</v>
      </c>
      <c r="AN125" s="0" t="str">
        <f aca="false">IF(ISNUMBER($AC125),IF($AC125&gt;=0.001,100,IF($AC125&gt;=-0.003,50,0)),"")</f>
        <v/>
      </c>
      <c r="AO125" s="0" t="str">
        <f aca="false">IF(ISNUMBER($AD125),IF($AD125&gt;=0.04,100,IF($AD125&gt;=0,50,0)),"")</f>
        <v/>
      </c>
      <c r="AP125" s="0" t="str">
        <f aca="false">IF(ISNUMBER($AE125),IF($AE125&gt;=25,100,IF($AE125&gt;=-75,50,0)),"")</f>
        <v/>
      </c>
      <c r="AQ125" s="0" t="str">
        <f aca="false">IF(ISNUMBER($AF125),IF($AF125&gt;0,100,IF($AF125&gt;=-50,50,0)),"")</f>
        <v/>
      </c>
      <c r="AR125" s="0" t="str">
        <f aca="false">IF(ISNUMBER($AG125),IF($AG125=1,100,IF($AG125=0,50,0)),"")</f>
        <v/>
      </c>
      <c r="AS125" s="0" t="str">
        <f aca="false">IF(ISNUMBER($AH125),IF($AH125&lt;0,100,IF($AH125&lt;=20,50,0)),"")</f>
        <v/>
      </c>
      <c r="AT125" s="0" t="str">
        <f aca="false">IF(ISNUMBER($AI125),IF($AI125&lt;0.95,100,IF($AI125&lt;=1,50,0)),"")</f>
        <v/>
      </c>
      <c r="AU125" s="0" t="str">
        <f aca="false">IF(ISNUMBER($AJ125),IF($AJ125&lt;30,0,IF($AJ125&lt;40,50,IF($AJ125&lt;=90,100,50))),"")</f>
        <v/>
      </c>
      <c r="AV125" s="0" t="str">
        <f aca="false">IF(ISNUMBER($AK125),IF($AK125&gt;-0.2,100,IF($AK125&gt;=-0.4,50,0)),"")</f>
        <v/>
      </c>
      <c r="AW125" s="59" t="n">
        <f aca="false">01_指標庫!$H$4*ISNUMBER($F125)+01_指標庫!$H$5*ISNUMBER($AA125)+01_指標庫!$H$6*ISNUMBER($G125)+01_指標庫!$H$7*ISNUMBER($H125)+01_指標庫!$H$8*ISNUMBER($AF125)+01_指標庫!$H$9*ISNUMBER($AG125)+01_指標庫!$H$10*ISNUMBER($AB125)+01_指標庫!$H$11*ISNUMBER($AC125)+01_指標庫!$H$12*ISNUMBER($AD125)+01_指標庫!$H$13*ISNUMBER($AE125)+01_指標庫!$H$14*ISNUMBER($I125)+01_指標庫!$H$15*ISNUMBER($AH125)+01_指標庫!$H$16*ISNUMBER($K125)+01_指標庫!$H$17*ISNUMBER($AI125)+01_指標庫!$H$18*ISNUMBER($AJ125)+01_指標庫!$H$19*ISNUMBER($AK125)+01_指標庫!$H$20*ISNUMBER($BB125)+01_指標庫!$H$21*ISNUMBER($BC125)</f>
        <v>49</v>
      </c>
      <c r="AX125" s="59" t="n">
        <f aca="false">IF(AW125=0,50,ROUND((01_指標庫!$H$4*IF(ISNUMBER($F125),L125,0)+01_指標庫!$H$5*IF(ISNUMBER($AA125),AL125,0)+01_指標庫!$H$6*IF(ISNUMBER($G125),M125,0)+01_指標庫!$H$7*IF(ISNUMBER($H125),N125,0)+01_指標庫!$H$8*IF(ISNUMBER($AF125),AQ125,0)+01_指標庫!$H$9*IF(ISNUMBER($AG125),AR125,0)+01_指標庫!$H$10*IF(ISNUMBER($AB125),AM125,0)+01_指標庫!$H$11*IF(ISNUMBER($AC125),AN125,0)+01_指標庫!$H$12*IF(ISNUMBER($AD125),AO125,0)+01_指標庫!$H$13*IF(ISNUMBER($AE125),AP125,0)+01_指標庫!$H$14*IF(ISNUMBER($I125),O125,0)+01_指標庫!$H$15*IF(ISNUMBER($AH125),AS125,0)+01_指標庫!$H$16*IF(ISNUMBER($K125),P125,0)+01_指標庫!$H$17*IF(ISNUMBER($AI125),AT125,0)+01_指標庫!$H$18*IF(ISNUMBER($AJ125),AU125,0)+01_指標庫!$H$19*IF(ISNUMBER($AK125),AV125,0)+01_指標庫!$H$20*IF(ISNUMBER($BB125),BB125,0)+01_指標庫!$H$21*IF(ISNUMBER($BC125),BC125,0))/AW125,1))</f>
        <v>75.5</v>
      </c>
      <c r="AY125" s="60"/>
      <c r="AZ125" s="60"/>
      <c r="BA125" s="58" t="n">
        <f aca="false">AVERAGE($E121:$E125)/AVERAGE($E116:$E125)-1</f>
        <v>0.00116013510064916</v>
      </c>
      <c r="BB125" s="59" t="n">
        <f aca="false">IF(ISNUMBER($BA125),IF(OR($S125&lt;=-0.03,$BA125&lt;-0.003),0,IF(OR($S125&lt;=-0.02,$BA125&lt;0.01),50,100)),"")</f>
        <v>50</v>
      </c>
      <c r="BC125" s="0" t="str">
        <f aca="false">IF(OR(COUNT($AZ125)=0,COUNT($AZ124)=0),"",IF(OR($AY125/$AZ124-1&lt;=-0.03,$AZ125/$AZ124-1&lt;=-0.045,IF(COUNT($AZ116:$AZ125)=10,AVERAGE($AZ121:$AZ125)/AVERAGE($AZ116:$AZ125)-1&lt;-0.01,FALSE())),0,IF(OR($AZ125/$AZ124-1&lt;=-0.02,IF(COUNT($AZ116:$AZ125)=10,AVERAGE($AZ121:$AZ125)/AVERAGE($AZ116:$AZ125)-1&lt;0.005,FALSE())),50,100)))</f>
        <v/>
      </c>
    </row>
    <row r="126" customFormat="false" ht="15" hidden="false" customHeight="true" outlineLevel="0" collapsed="false">
      <c r="A126" s="47" t="n">
        <v>122</v>
      </c>
      <c r="B126" s="48" t="n">
        <v>42733</v>
      </c>
      <c r="C126" s="47" t="n">
        <v>2016</v>
      </c>
      <c r="D126" s="49" t="s">
        <v>239</v>
      </c>
      <c r="E126" s="50" t="n">
        <v>4918.28</v>
      </c>
      <c r="F126" s="51" t="n">
        <v>0.056397</v>
      </c>
      <c r="G126" s="51" t="n">
        <v>-0.009572</v>
      </c>
      <c r="H126" s="52" t="n">
        <v>0.8571</v>
      </c>
      <c r="I126" s="53" t="n">
        <v>418</v>
      </c>
      <c r="J126" s="47" t="s">
        <v>235</v>
      </c>
      <c r="K126" s="54" t="n">
        <v>13.37</v>
      </c>
      <c r="L126" s="55" t="n">
        <f aca="false">IF(COUNT(F126)=0,50,IF(F126&gt;=0,100,IF(F126&gt;=-0.02,50,0)))</f>
        <v>100</v>
      </c>
      <c r="M126" s="55" t="n">
        <f aca="false">IF(COUNT(G126)=0,50,IF(G126&gt;-0.06,100,IF(G126&gt;-0.15,50,0)))</f>
        <v>100</v>
      </c>
      <c r="N126" s="55" t="n">
        <f aca="false">IF(COUNT(H126)=0,50,IF(H126&gt;=0.6,100,IF(H126&gt;=0.4,50,0)))</f>
        <v>100</v>
      </c>
      <c r="O126" s="55" t="n">
        <f aca="false">IF(COUNT(I126)=0,50,IF(J126="proxy_vix",50,IF(I126&lt;350,100,IF(I126&lt;=450,50,0))))</f>
        <v>50</v>
      </c>
      <c r="P126" s="55" t="n">
        <f aca="false">IF(COUNT(K126)=0,50,IF(K126&lt;20,100,IF(K126&lt;=25,50,0)))</f>
        <v>100</v>
      </c>
      <c r="Q126" s="54"/>
      <c r="R126" s="47"/>
      <c r="S126" s="51" t="n">
        <f aca="false">$E126/$E125-1</f>
        <v>-0.00162597005048426</v>
      </c>
      <c r="T126" s="56" t="n">
        <f aca="false">$K126/$K125-1</f>
        <v>0.0324324324324323</v>
      </c>
      <c r="V126" s="57"/>
      <c r="W126" s="57"/>
      <c r="Y126" s="1" t="str">
        <f aca="false">IF(AX126&gt;=70,"EASY",IF(AX126&gt;40,"UNCERTAIN","HARD"))</f>
        <v>EASY</v>
      </c>
      <c r="AA126" s="58" t="str">
        <f aca="false">IF($A126&lt;200,"",AVERAGE($E77:$E126)/AVERAGE($E5:$E126)-1)</f>
        <v/>
      </c>
      <c r="AB126" s="59" t="n">
        <f aca="false">LOOKUP($B126,07_L1政策步階!$A$4:$A$14,07_L1政策步階!$C$4:$C$14)</f>
        <v>-1</v>
      </c>
      <c r="AC126" s="57"/>
      <c r="AD126" s="57"/>
      <c r="AE126" s="57"/>
      <c r="AF126" s="57"/>
      <c r="AG126" s="57"/>
      <c r="AH126" s="57"/>
      <c r="AI126" s="57"/>
      <c r="AJ126" s="57"/>
      <c r="AK126" s="57"/>
      <c r="AL126" s="0" t="str">
        <f aca="false">IF(ISNUMBER($AA126),IF($AA126&gt;=0.005,100,IF($AA126&gt;=-0.015,50,0)),"")</f>
        <v/>
      </c>
      <c r="AM126" s="59" t="n">
        <f aca="false">IF(ISNUMBER($AB126),IF($AB126=1,100,IF($AB126=0,50,0)),"")</f>
        <v>0</v>
      </c>
      <c r="AN126" s="0" t="str">
        <f aca="false">IF(ISNUMBER($AC126),IF($AC126&gt;=0.001,100,IF($AC126&gt;=-0.003,50,0)),"")</f>
        <v/>
      </c>
      <c r="AO126" s="0" t="str">
        <f aca="false">IF(ISNUMBER($AD126),IF($AD126&gt;=0.04,100,IF($AD126&gt;=0,50,0)),"")</f>
        <v/>
      </c>
      <c r="AP126" s="0" t="str">
        <f aca="false">IF(ISNUMBER($AE126),IF($AE126&gt;=25,100,IF($AE126&gt;=-75,50,0)),"")</f>
        <v/>
      </c>
      <c r="AQ126" s="0" t="str">
        <f aca="false">IF(ISNUMBER($AF126),IF($AF126&gt;0,100,IF($AF126&gt;=-50,50,0)),"")</f>
        <v/>
      </c>
      <c r="AR126" s="0" t="str">
        <f aca="false">IF(ISNUMBER($AG126),IF($AG126=1,100,IF($AG126=0,50,0)),"")</f>
        <v/>
      </c>
      <c r="AS126" s="0" t="str">
        <f aca="false">IF(ISNUMBER($AH126),IF($AH126&lt;0,100,IF($AH126&lt;=20,50,0)),"")</f>
        <v/>
      </c>
      <c r="AT126" s="0" t="str">
        <f aca="false">IF(ISNUMBER($AI126),IF($AI126&lt;0.95,100,IF($AI126&lt;=1,50,0)),"")</f>
        <v/>
      </c>
      <c r="AU126" s="0" t="str">
        <f aca="false">IF(ISNUMBER($AJ126),IF($AJ126&lt;30,0,IF($AJ126&lt;40,50,IF($AJ126&lt;=90,100,50))),"")</f>
        <v/>
      </c>
      <c r="AV126" s="0" t="str">
        <f aca="false">IF(ISNUMBER($AK126),IF($AK126&gt;-0.2,100,IF($AK126&gt;=-0.4,50,0)),"")</f>
        <v/>
      </c>
      <c r="AW126" s="59" t="n">
        <f aca="false">01_指標庫!$H$4*ISNUMBER($F126)+01_指標庫!$H$5*ISNUMBER($AA126)+01_指標庫!$H$6*ISNUMBER($G126)+01_指標庫!$H$7*ISNUMBER($H126)+01_指標庫!$H$8*ISNUMBER($AF126)+01_指標庫!$H$9*ISNUMBER($AG126)+01_指標庫!$H$10*ISNUMBER($AB126)+01_指標庫!$H$11*ISNUMBER($AC126)+01_指標庫!$H$12*ISNUMBER($AD126)+01_指標庫!$H$13*ISNUMBER($AE126)+01_指標庫!$H$14*ISNUMBER($I126)+01_指標庫!$H$15*ISNUMBER($AH126)+01_指標庫!$H$16*ISNUMBER($K126)+01_指標庫!$H$17*ISNUMBER($AI126)+01_指標庫!$H$18*ISNUMBER($AJ126)+01_指標庫!$H$19*ISNUMBER($AK126)+01_指標庫!$H$20*ISNUMBER($BB126)+01_指標庫!$H$21*ISNUMBER($BC126)</f>
        <v>49</v>
      </c>
      <c r="AX126" s="59" t="n">
        <f aca="false">IF(AW126=0,50,ROUND((01_指標庫!$H$4*IF(ISNUMBER($F126),L126,0)+01_指標庫!$H$5*IF(ISNUMBER($AA126),AL126,0)+01_指標庫!$H$6*IF(ISNUMBER($G126),M126,0)+01_指標庫!$H$7*IF(ISNUMBER($H126),N126,0)+01_指標庫!$H$8*IF(ISNUMBER($AF126),AQ126,0)+01_指標庫!$H$9*IF(ISNUMBER($AG126),AR126,0)+01_指標庫!$H$10*IF(ISNUMBER($AB126),AM126,0)+01_指標庫!$H$11*IF(ISNUMBER($AC126),AN126,0)+01_指標庫!$H$12*IF(ISNUMBER($AD126),AO126,0)+01_指標庫!$H$13*IF(ISNUMBER($AE126),AP126,0)+01_指標庫!$H$14*IF(ISNUMBER($I126),O126,0)+01_指標庫!$H$15*IF(ISNUMBER($AH126),AS126,0)+01_指標庫!$H$16*IF(ISNUMBER($K126),P126,0)+01_指標庫!$H$17*IF(ISNUMBER($AI126),AT126,0)+01_指標庫!$H$18*IF(ISNUMBER($AJ126),AU126,0)+01_指標庫!$H$19*IF(ISNUMBER($AK126),AV126,0)+01_指標庫!$H$20*IF(ISNUMBER($BB126),BB126,0)+01_指標庫!$H$21*IF(ISNUMBER($BC126),BC126,0))/AW126,1))</f>
        <v>75.5</v>
      </c>
      <c r="AY126" s="60"/>
      <c r="AZ126" s="60"/>
      <c r="BA126" s="58" t="n">
        <f aca="false">AVERAGE($E122:$E126)/AVERAGE($E117:$E126)-1</f>
        <v>-2.1065159805489E-005</v>
      </c>
      <c r="BB126" s="59" t="n">
        <f aca="false">IF(ISNUMBER($BA126),IF(OR($S126&lt;=-0.03,$BA126&lt;-0.003),0,IF(OR($S126&lt;=-0.02,$BA126&lt;0.01),50,100)),"")</f>
        <v>50</v>
      </c>
      <c r="BC126" s="0" t="str">
        <f aca="false">IF(OR(COUNT($AZ126)=0,COUNT($AZ125)=0),"",IF(OR($AY126/$AZ125-1&lt;=-0.03,$AZ126/$AZ125-1&lt;=-0.045,IF(COUNT($AZ117:$AZ126)=10,AVERAGE($AZ122:$AZ126)/AVERAGE($AZ117:$AZ126)-1&lt;-0.01,FALSE())),0,IF(OR($AZ126/$AZ125-1&lt;=-0.02,IF(COUNT($AZ117:$AZ126)=10,AVERAGE($AZ122:$AZ126)/AVERAGE($AZ117:$AZ126)-1&lt;0.005,FALSE())),50,100)))</f>
        <v/>
      </c>
    </row>
    <row r="127" customFormat="false" ht="15" hidden="false" customHeight="true" outlineLevel="0" collapsed="false">
      <c r="A127" s="47" t="n">
        <v>123</v>
      </c>
      <c r="B127" s="48" t="n">
        <v>42734</v>
      </c>
      <c r="C127" s="47" t="n">
        <v>2016</v>
      </c>
      <c r="D127" s="49" t="s">
        <v>234</v>
      </c>
      <c r="E127" s="50" t="n">
        <v>4863.62</v>
      </c>
      <c r="F127" s="51" t="n">
        <v>0.044137</v>
      </c>
      <c r="G127" s="51" t="n">
        <v>-0.020579</v>
      </c>
      <c r="H127" s="52" t="n">
        <v>0.8163</v>
      </c>
      <c r="I127" s="53" t="n">
        <v>421</v>
      </c>
      <c r="J127" s="47" t="s">
        <v>235</v>
      </c>
      <c r="K127" s="54" t="n">
        <v>14.04</v>
      </c>
      <c r="L127" s="55" t="n">
        <f aca="false">IF(COUNT(F127)=0,50,IF(F127&gt;=0,100,IF(F127&gt;=-0.02,50,0)))</f>
        <v>100</v>
      </c>
      <c r="M127" s="55" t="n">
        <f aca="false">IF(COUNT(G127)=0,50,IF(G127&gt;-0.06,100,IF(G127&gt;-0.15,50,0)))</f>
        <v>100</v>
      </c>
      <c r="N127" s="55" t="n">
        <f aca="false">IF(COUNT(H127)=0,50,IF(H127&gt;=0.6,100,IF(H127&gt;=0.4,50,0)))</f>
        <v>100</v>
      </c>
      <c r="O127" s="55" t="n">
        <f aca="false">IF(COUNT(I127)=0,50,IF(J127="proxy_vix",50,IF(I127&lt;350,100,IF(I127&lt;=450,50,0))))</f>
        <v>50</v>
      </c>
      <c r="P127" s="55" t="n">
        <f aca="false">IF(COUNT(K127)=0,50,IF(K127&lt;20,100,IF(K127&lt;=25,50,0)))</f>
        <v>100</v>
      </c>
      <c r="Q127" s="54"/>
      <c r="R127" s="47"/>
      <c r="S127" s="51" t="n">
        <f aca="false">$E127/$E126-1</f>
        <v>-0.0111136413542946</v>
      </c>
      <c r="T127" s="56" t="n">
        <f aca="false">$K127/$K126-1</f>
        <v>0.0501121914734479</v>
      </c>
      <c r="V127" s="57"/>
      <c r="W127" s="57"/>
      <c r="Y127" s="1" t="str">
        <f aca="false">IF(AX127&gt;=70,"EASY",IF(AX127&gt;40,"UNCERTAIN","HARD"))</f>
        <v>EASY</v>
      </c>
      <c r="AA127" s="58" t="str">
        <f aca="false">IF($A127&lt;200,"",AVERAGE($E78:$E127)/AVERAGE($E5:$E127)-1)</f>
        <v/>
      </c>
      <c r="AB127" s="59" t="n">
        <f aca="false">LOOKUP($B127,07_L1政策步階!$A$4:$A$14,07_L1政策步階!$C$4:$C$14)</f>
        <v>-1</v>
      </c>
      <c r="AC127" s="57"/>
      <c r="AD127" s="57"/>
      <c r="AE127" s="57"/>
      <c r="AF127" s="57"/>
      <c r="AG127" s="57"/>
      <c r="AH127" s="57"/>
      <c r="AI127" s="57"/>
      <c r="AJ127" s="57"/>
      <c r="AK127" s="57"/>
      <c r="AL127" s="0" t="str">
        <f aca="false">IF(ISNUMBER($AA127),IF($AA127&gt;=0.005,100,IF($AA127&gt;=-0.015,50,0)),"")</f>
        <v/>
      </c>
      <c r="AM127" s="59" t="n">
        <f aca="false">IF(ISNUMBER($AB127),IF($AB127=1,100,IF($AB127=0,50,0)),"")</f>
        <v>0</v>
      </c>
      <c r="AN127" s="0" t="str">
        <f aca="false">IF(ISNUMBER($AC127),IF($AC127&gt;=0.001,100,IF($AC127&gt;=-0.003,50,0)),"")</f>
        <v/>
      </c>
      <c r="AO127" s="0" t="str">
        <f aca="false">IF(ISNUMBER($AD127),IF($AD127&gt;=0.04,100,IF($AD127&gt;=0,50,0)),"")</f>
        <v/>
      </c>
      <c r="AP127" s="0" t="str">
        <f aca="false">IF(ISNUMBER($AE127),IF($AE127&gt;=25,100,IF($AE127&gt;=-75,50,0)),"")</f>
        <v/>
      </c>
      <c r="AQ127" s="0" t="str">
        <f aca="false">IF(ISNUMBER($AF127),IF($AF127&gt;0,100,IF($AF127&gt;=-50,50,0)),"")</f>
        <v/>
      </c>
      <c r="AR127" s="0" t="str">
        <f aca="false">IF(ISNUMBER($AG127),IF($AG127=1,100,IF($AG127=0,50,0)),"")</f>
        <v/>
      </c>
      <c r="AS127" s="0" t="str">
        <f aca="false">IF(ISNUMBER($AH127),IF($AH127&lt;0,100,IF($AH127&lt;=20,50,0)),"")</f>
        <v/>
      </c>
      <c r="AT127" s="0" t="str">
        <f aca="false">IF(ISNUMBER($AI127),IF($AI127&lt;0.95,100,IF($AI127&lt;=1,50,0)),"")</f>
        <v/>
      </c>
      <c r="AU127" s="0" t="str">
        <f aca="false">IF(ISNUMBER($AJ127),IF($AJ127&lt;30,0,IF($AJ127&lt;40,50,IF($AJ127&lt;=90,100,50))),"")</f>
        <v/>
      </c>
      <c r="AV127" s="0" t="str">
        <f aca="false">IF(ISNUMBER($AK127),IF($AK127&gt;-0.2,100,IF($AK127&gt;=-0.4,50,0)),"")</f>
        <v/>
      </c>
      <c r="AW127" s="59" t="n">
        <f aca="false">01_指標庫!$H$4*ISNUMBER($F127)+01_指標庫!$H$5*ISNUMBER($AA127)+01_指標庫!$H$6*ISNUMBER($G127)+01_指標庫!$H$7*ISNUMBER($H127)+01_指標庫!$H$8*ISNUMBER($AF127)+01_指標庫!$H$9*ISNUMBER($AG127)+01_指標庫!$H$10*ISNUMBER($AB127)+01_指標庫!$H$11*ISNUMBER($AC127)+01_指標庫!$H$12*ISNUMBER($AD127)+01_指標庫!$H$13*ISNUMBER($AE127)+01_指標庫!$H$14*ISNUMBER($I127)+01_指標庫!$H$15*ISNUMBER($AH127)+01_指標庫!$H$16*ISNUMBER($K127)+01_指標庫!$H$17*ISNUMBER($AI127)+01_指標庫!$H$18*ISNUMBER($AJ127)+01_指標庫!$H$19*ISNUMBER($AK127)+01_指標庫!$H$20*ISNUMBER($BB127)+01_指標庫!$H$21*ISNUMBER($BC127)</f>
        <v>49</v>
      </c>
      <c r="AX127" s="59" t="n">
        <f aca="false">IF(AW127=0,50,ROUND((01_指標庫!$H$4*IF(ISNUMBER($F127),L127,0)+01_指標庫!$H$5*IF(ISNUMBER($AA127),AL127,0)+01_指標庫!$H$6*IF(ISNUMBER($G127),M127,0)+01_指標庫!$H$7*IF(ISNUMBER($H127),N127,0)+01_指標庫!$H$8*IF(ISNUMBER($AF127),AQ127,0)+01_指標庫!$H$9*IF(ISNUMBER($AG127),AR127,0)+01_指標庫!$H$10*IF(ISNUMBER($AB127),AM127,0)+01_指標庫!$H$11*IF(ISNUMBER($AC127),AN127,0)+01_指標庫!$H$12*IF(ISNUMBER($AD127),AO127,0)+01_指標庫!$H$13*IF(ISNUMBER($AE127),AP127,0)+01_指標庫!$H$14*IF(ISNUMBER($I127),O127,0)+01_指標庫!$H$15*IF(ISNUMBER($AH127),AS127,0)+01_指標庫!$H$16*IF(ISNUMBER($K127),P127,0)+01_指標庫!$H$17*IF(ISNUMBER($AI127),AT127,0)+01_指標庫!$H$18*IF(ISNUMBER($AJ127),AU127,0)+01_指標庫!$H$19*IF(ISNUMBER($AK127),AV127,0)+01_指標庫!$H$20*IF(ISNUMBER($BB127),BB127,0)+01_指標庫!$H$21*IF(ISNUMBER($BC127),BC127,0))/AW127,1))</f>
        <v>75.5</v>
      </c>
      <c r="AY127" s="60"/>
      <c r="AZ127" s="60"/>
      <c r="BA127" s="58" t="n">
        <f aca="false">AVERAGE($E123:$E127)/AVERAGE($E118:$E127)-1</f>
        <v>-0.00147644573123829</v>
      </c>
      <c r="BB127" s="59" t="n">
        <f aca="false">IF(ISNUMBER($BA127),IF(OR($S127&lt;=-0.03,$BA127&lt;-0.003),0,IF(OR($S127&lt;=-0.02,$BA127&lt;0.01),50,100)),"")</f>
        <v>50</v>
      </c>
      <c r="BC127" s="0" t="str">
        <f aca="false">IF(OR(COUNT($AZ127)=0,COUNT($AZ126)=0),"",IF(OR($AY127/$AZ126-1&lt;=-0.03,$AZ127/$AZ126-1&lt;=-0.045,IF(COUNT($AZ118:$AZ127)=10,AVERAGE($AZ123:$AZ127)/AVERAGE($AZ118:$AZ127)-1&lt;-0.01,FALSE())),0,IF(OR($AZ127/$AZ126-1&lt;=-0.02,IF(COUNT($AZ118:$AZ127)=10,AVERAGE($AZ123:$AZ127)/AVERAGE($AZ118:$AZ127)-1&lt;0.005,FALSE())),50,100)))</f>
        <v/>
      </c>
    </row>
    <row r="128" customFormat="false" ht="15" hidden="false" customHeight="true" outlineLevel="0" collapsed="false">
      <c r="A128" s="47" t="n">
        <v>124</v>
      </c>
      <c r="B128" s="48" t="n">
        <v>42738</v>
      </c>
      <c r="C128" s="47" t="n">
        <v>2017</v>
      </c>
      <c r="D128" s="49" t="s">
        <v>237</v>
      </c>
      <c r="E128" s="50" t="n">
        <v>4911.33</v>
      </c>
      <c r="F128" s="51" t="n">
        <v>0.053813</v>
      </c>
      <c r="G128" s="51" t="n">
        <v>-0.010971</v>
      </c>
      <c r="H128" s="52" t="n">
        <v>0.8367</v>
      </c>
      <c r="I128" s="53" t="n">
        <v>413</v>
      </c>
      <c r="J128" s="47" t="s">
        <v>235</v>
      </c>
      <c r="K128" s="54" t="n">
        <v>12.85</v>
      </c>
      <c r="L128" s="55" t="n">
        <f aca="false">IF(COUNT(F128)=0,50,IF(F128&gt;=0,100,IF(F128&gt;=-0.02,50,0)))</f>
        <v>100</v>
      </c>
      <c r="M128" s="55" t="n">
        <f aca="false">IF(COUNT(G128)=0,50,IF(G128&gt;-0.06,100,IF(G128&gt;-0.15,50,0)))</f>
        <v>100</v>
      </c>
      <c r="N128" s="55" t="n">
        <f aca="false">IF(COUNT(H128)=0,50,IF(H128&gt;=0.6,100,IF(H128&gt;=0.4,50,0)))</f>
        <v>100</v>
      </c>
      <c r="O128" s="55" t="n">
        <f aca="false">IF(COUNT(I128)=0,50,IF(J128="proxy_vix",50,IF(I128&lt;350,100,IF(I128&lt;=450,50,0))))</f>
        <v>50</v>
      </c>
      <c r="P128" s="55" t="n">
        <f aca="false">IF(COUNT(K128)=0,50,IF(K128&lt;20,100,IF(K128&lt;=25,50,0)))</f>
        <v>100</v>
      </c>
      <c r="Q128" s="54"/>
      <c r="R128" s="47"/>
      <c r="S128" s="51" t="n">
        <f aca="false">$E128/$E127-1</f>
        <v>0.00980956571442682</v>
      </c>
      <c r="T128" s="56" t="n">
        <f aca="false">$K128/$K127-1</f>
        <v>-0.0847578347578347</v>
      </c>
      <c r="V128" s="57"/>
      <c r="W128" s="57"/>
      <c r="Y128" s="1" t="str">
        <f aca="false">IF(AX128&gt;=70,"EASY",IF(AX128&gt;40,"UNCERTAIN","HARD"))</f>
        <v>EASY</v>
      </c>
      <c r="AA128" s="58" t="str">
        <f aca="false">IF($A128&lt;200,"",AVERAGE($E79:$E128)/AVERAGE($E5:$E128)-1)</f>
        <v/>
      </c>
      <c r="AB128" s="59" t="n">
        <f aca="false">LOOKUP($B128,07_L1政策步階!$A$4:$A$14,07_L1政策步階!$C$4:$C$14)</f>
        <v>-1</v>
      </c>
      <c r="AC128" s="57"/>
      <c r="AD128" s="57"/>
      <c r="AE128" s="57"/>
      <c r="AF128" s="57"/>
      <c r="AG128" s="57"/>
      <c r="AH128" s="57"/>
      <c r="AI128" s="57"/>
      <c r="AJ128" s="57"/>
      <c r="AK128" s="57"/>
      <c r="AL128" s="0" t="str">
        <f aca="false">IF(ISNUMBER($AA128),IF($AA128&gt;=0.005,100,IF($AA128&gt;=-0.015,50,0)),"")</f>
        <v/>
      </c>
      <c r="AM128" s="59" t="n">
        <f aca="false">IF(ISNUMBER($AB128),IF($AB128=1,100,IF($AB128=0,50,0)),"")</f>
        <v>0</v>
      </c>
      <c r="AN128" s="0" t="str">
        <f aca="false">IF(ISNUMBER($AC128),IF($AC128&gt;=0.001,100,IF($AC128&gt;=-0.003,50,0)),"")</f>
        <v/>
      </c>
      <c r="AO128" s="0" t="str">
        <f aca="false">IF(ISNUMBER($AD128),IF($AD128&gt;=0.04,100,IF($AD128&gt;=0,50,0)),"")</f>
        <v/>
      </c>
      <c r="AP128" s="0" t="str">
        <f aca="false">IF(ISNUMBER($AE128),IF($AE128&gt;=25,100,IF($AE128&gt;=-75,50,0)),"")</f>
        <v/>
      </c>
      <c r="AQ128" s="0" t="str">
        <f aca="false">IF(ISNUMBER($AF128),IF($AF128&gt;0,100,IF($AF128&gt;=-50,50,0)),"")</f>
        <v/>
      </c>
      <c r="AR128" s="0" t="str">
        <f aca="false">IF(ISNUMBER($AG128),IF($AG128=1,100,IF($AG128=0,50,0)),"")</f>
        <v/>
      </c>
      <c r="AS128" s="0" t="str">
        <f aca="false">IF(ISNUMBER($AH128),IF($AH128&lt;0,100,IF($AH128&lt;=20,50,0)),"")</f>
        <v/>
      </c>
      <c r="AT128" s="0" t="str">
        <f aca="false">IF(ISNUMBER($AI128),IF($AI128&lt;0.95,100,IF($AI128&lt;=1,50,0)),"")</f>
        <v/>
      </c>
      <c r="AU128" s="0" t="str">
        <f aca="false">IF(ISNUMBER($AJ128),IF($AJ128&lt;30,0,IF($AJ128&lt;40,50,IF($AJ128&lt;=90,100,50))),"")</f>
        <v/>
      </c>
      <c r="AV128" s="0" t="str">
        <f aca="false">IF(ISNUMBER($AK128),IF($AK128&gt;-0.2,100,IF($AK128&gt;=-0.4,50,0)),"")</f>
        <v/>
      </c>
      <c r="AW128" s="59" t="n">
        <f aca="false">01_指標庫!$H$4*ISNUMBER($F128)+01_指標庫!$H$5*ISNUMBER($AA128)+01_指標庫!$H$6*ISNUMBER($G128)+01_指標庫!$H$7*ISNUMBER($H128)+01_指標庫!$H$8*ISNUMBER($AF128)+01_指標庫!$H$9*ISNUMBER($AG128)+01_指標庫!$H$10*ISNUMBER($AB128)+01_指標庫!$H$11*ISNUMBER($AC128)+01_指標庫!$H$12*ISNUMBER($AD128)+01_指標庫!$H$13*ISNUMBER($AE128)+01_指標庫!$H$14*ISNUMBER($I128)+01_指標庫!$H$15*ISNUMBER($AH128)+01_指標庫!$H$16*ISNUMBER($K128)+01_指標庫!$H$17*ISNUMBER($AI128)+01_指標庫!$H$18*ISNUMBER($AJ128)+01_指標庫!$H$19*ISNUMBER($AK128)+01_指標庫!$H$20*ISNUMBER($BB128)+01_指標庫!$H$21*ISNUMBER($BC128)</f>
        <v>49</v>
      </c>
      <c r="AX128" s="59" t="n">
        <f aca="false">IF(AW128=0,50,ROUND((01_指標庫!$H$4*IF(ISNUMBER($F128),L128,0)+01_指標庫!$H$5*IF(ISNUMBER($AA128),AL128,0)+01_指標庫!$H$6*IF(ISNUMBER($G128),M128,0)+01_指標庫!$H$7*IF(ISNUMBER($H128),N128,0)+01_指標庫!$H$8*IF(ISNUMBER($AF128),AQ128,0)+01_指標庫!$H$9*IF(ISNUMBER($AG128),AR128,0)+01_指標庫!$H$10*IF(ISNUMBER($AB128),AM128,0)+01_指標庫!$H$11*IF(ISNUMBER($AC128),AN128,0)+01_指標庫!$H$12*IF(ISNUMBER($AD128),AO128,0)+01_指標庫!$H$13*IF(ISNUMBER($AE128),AP128,0)+01_指標庫!$H$14*IF(ISNUMBER($I128),O128,0)+01_指標庫!$H$15*IF(ISNUMBER($AH128),AS128,0)+01_指標庫!$H$16*IF(ISNUMBER($K128),P128,0)+01_指標庫!$H$17*IF(ISNUMBER($AI128),AT128,0)+01_指標庫!$H$18*IF(ISNUMBER($AJ128),AU128,0)+01_指標庫!$H$19*IF(ISNUMBER($AK128),AV128,0)+01_指標庫!$H$20*IF(ISNUMBER($BB128),BB128,0)+01_指標庫!$H$21*IF(ISNUMBER($BC128),BC128,0))/AW128,1))</f>
        <v>75.5</v>
      </c>
      <c r="AY128" s="60"/>
      <c r="AZ128" s="60"/>
      <c r="BA128" s="58" t="n">
        <f aca="false">AVERAGE($E124:$E128)/AVERAGE($E119:$E128)-1</f>
        <v>-0.00256890336793292</v>
      </c>
      <c r="BB128" s="59" t="n">
        <f aca="false">IF(ISNUMBER($BA128),IF(OR($S128&lt;=-0.03,$BA128&lt;-0.003),0,IF(OR($S128&lt;=-0.02,$BA128&lt;0.01),50,100)),"")</f>
        <v>50</v>
      </c>
      <c r="BC128" s="0" t="str">
        <f aca="false">IF(OR(COUNT($AZ128)=0,COUNT($AZ127)=0),"",IF(OR($AY128/$AZ127-1&lt;=-0.03,$AZ128/$AZ127-1&lt;=-0.045,IF(COUNT($AZ119:$AZ128)=10,AVERAGE($AZ124:$AZ128)/AVERAGE($AZ119:$AZ128)-1&lt;-0.01,FALSE())),0,IF(OR($AZ128/$AZ127-1&lt;=-0.02,IF(COUNT($AZ119:$AZ128)=10,AVERAGE($AZ124:$AZ128)/AVERAGE($AZ119:$AZ128)-1&lt;0.005,FALSE())),50,100)))</f>
        <v/>
      </c>
    </row>
    <row r="129" customFormat="false" ht="15" hidden="false" customHeight="true" outlineLevel="0" collapsed="false">
      <c r="A129" s="47" t="n">
        <v>125</v>
      </c>
      <c r="B129" s="48" t="n">
        <v>42739</v>
      </c>
      <c r="C129" s="47" t="n">
        <v>2017</v>
      </c>
      <c r="D129" s="49" t="s">
        <v>238</v>
      </c>
      <c r="E129" s="50" t="n">
        <v>4937.21</v>
      </c>
      <c r="F129" s="51" t="n">
        <v>0.058787</v>
      </c>
      <c r="G129" s="51" t="n">
        <v>-0.005759</v>
      </c>
      <c r="H129" s="52" t="n">
        <v>0.8571</v>
      </c>
      <c r="I129" s="53" t="n">
        <v>402</v>
      </c>
      <c r="J129" s="47" t="s">
        <v>235</v>
      </c>
      <c r="K129" s="54" t="n">
        <v>11.85</v>
      </c>
      <c r="L129" s="55" t="n">
        <f aca="false">IF(COUNT(F129)=0,50,IF(F129&gt;=0,100,IF(F129&gt;=-0.02,50,0)))</f>
        <v>100</v>
      </c>
      <c r="M129" s="55" t="n">
        <f aca="false">IF(COUNT(G129)=0,50,IF(G129&gt;-0.06,100,IF(G129&gt;-0.15,50,0)))</f>
        <v>100</v>
      </c>
      <c r="N129" s="55" t="n">
        <f aca="false">IF(COUNT(H129)=0,50,IF(H129&gt;=0.6,100,IF(H129&gt;=0.4,50,0)))</f>
        <v>100</v>
      </c>
      <c r="O129" s="55" t="n">
        <f aca="false">IF(COUNT(I129)=0,50,IF(J129="proxy_vix",50,IF(I129&lt;350,100,IF(I129&lt;=450,50,0))))</f>
        <v>50</v>
      </c>
      <c r="P129" s="55" t="n">
        <f aca="false">IF(COUNT(K129)=0,50,IF(K129&lt;20,100,IF(K129&lt;=25,50,0)))</f>
        <v>100</v>
      </c>
      <c r="Q129" s="54"/>
      <c r="R129" s="47"/>
      <c r="S129" s="51" t="n">
        <f aca="false">$E129/$E128-1</f>
        <v>0.00526944839788812</v>
      </c>
      <c r="T129" s="56" t="n">
        <f aca="false">$K129/$K128-1</f>
        <v>-0.0778210116731518</v>
      </c>
      <c r="V129" s="57"/>
      <c r="W129" s="57"/>
      <c r="Y129" s="1" t="str">
        <f aca="false">IF(AX129&gt;=70,"EASY",IF(AX129&gt;40,"UNCERTAIN","HARD"))</f>
        <v>UNCERTAIN</v>
      </c>
      <c r="AA129" s="58" t="str">
        <f aca="false">IF($A129&lt;200,"",AVERAGE($E80:$E129)/AVERAGE($E5:$E129)-1)</f>
        <v/>
      </c>
      <c r="AB129" s="59" t="n">
        <f aca="false">LOOKUP($B129,07_L1政策步階!$A$4:$A$14,07_L1政策步階!$C$4:$C$14)</f>
        <v>-1</v>
      </c>
      <c r="AC129" s="57"/>
      <c r="AD129" s="57"/>
      <c r="AE129" s="57"/>
      <c r="AF129" s="57"/>
      <c r="AG129" s="57"/>
      <c r="AH129" s="57"/>
      <c r="AI129" s="57"/>
      <c r="AJ129" s="57"/>
      <c r="AK129" s="57"/>
      <c r="AL129" s="0" t="str">
        <f aca="false">IF(ISNUMBER($AA129),IF($AA129&gt;=0.005,100,IF($AA129&gt;=-0.015,50,0)),"")</f>
        <v/>
      </c>
      <c r="AM129" s="59" t="n">
        <f aca="false">IF(ISNUMBER($AB129),IF($AB129=1,100,IF($AB129=0,50,0)),"")</f>
        <v>0</v>
      </c>
      <c r="AN129" s="0" t="str">
        <f aca="false">IF(ISNUMBER($AC129),IF($AC129&gt;=0.001,100,IF($AC129&gt;=-0.003,50,0)),"")</f>
        <v/>
      </c>
      <c r="AO129" s="0" t="str">
        <f aca="false">IF(ISNUMBER($AD129),IF($AD129&gt;=0.04,100,IF($AD129&gt;=0,50,0)),"")</f>
        <v/>
      </c>
      <c r="AP129" s="0" t="str">
        <f aca="false">IF(ISNUMBER($AE129),IF($AE129&gt;=25,100,IF($AE129&gt;=-75,50,0)),"")</f>
        <v/>
      </c>
      <c r="AQ129" s="0" t="str">
        <f aca="false">IF(ISNUMBER($AF129),IF($AF129&gt;0,100,IF($AF129&gt;=-50,50,0)),"")</f>
        <v/>
      </c>
      <c r="AR129" s="0" t="str">
        <f aca="false">IF(ISNUMBER($AG129),IF($AG129=1,100,IF($AG129=0,50,0)),"")</f>
        <v/>
      </c>
      <c r="AS129" s="0" t="str">
        <f aca="false">IF(ISNUMBER($AH129),IF($AH129&lt;0,100,IF($AH129&lt;=20,50,0)),"")</f>
        <v/>
      </c>
      <c r="AT129" s="0" t="str">
        <f aca="false">IF(ISNUMBER($AI129),IF($AI129&lt;0.95,100,IF($AI129&lt;=1,50,0)),"")</f>
        <v/>
      </c>
      <c r="AU129" s="0" t="str">
        <f aca="false">IF(ISNUMBER($AJ129),IF($AJ129&lt;30,0,IF($AJ129&lt;40,50,IF($AJ129&lt;=90,100,50))),"")</f>
        <v/>
      </c>
      <c r="AV129" s="0" t="str">
        <f aca="false">IF(ISNUMBER($AK129),IF($AK129&gt;-0.2,100,IF($AK129&gt;=-0.4,50,0)),"")</f>
        <v/>
      </c>
      <c r="AW129" s="59" t="n">
        <f aca="false">01_指標庫!$H$4*ISNUMBER($F129)+01_指標庫!$H$5*ISNUMBER($AA129)+01_指標庫!$H$6*ISNUMBER($G129)+01_指標庫!$H$7*ISNUMBER($H129)+01_指標庫!$H$8*ISNUMBER($AF129)+01_指標庫!$H$9*ISNUMBER($AG129)+01_指標庫!$H$10*ISNUMBER($AB129)+01_指標庫!$H$11*ISNUMBER($AC129)+01_指標庫!$H$12*ISNUMBER($AD129)+01_指標庫!$H$13*ISNUMBER($AE129)+01_指標庫!$H$14*ISNUMBER($I129)+01_指標庫!$H$15*ISNUMBER($AH129)+01_指標庫!$H$16*ISNUMBER($K129)+01_指標庫!$H$17*ISNUMBER($AI129)+01_指標庫!$H$18*ISNUMBER($AJ129)+01_指標庫!$H$19*ISNUMBER($AK129)+01_指標庫!$H$20*ISNUMBER($BB129)+01_指標庫!$H$21*ISNUMBER($BC129)</f>
        <v>49</v>
      </c>
      <c r="AX129" s="59" t="n">
        <f aca="false">IF(AW129=0,50,ROUND((01_指標庫!$H$4*IF(ISNUMBER($F129),L129,0)+01_指標庫!$H$5*IF(ISNUMBER($AA129),AL129,0)+01_指標庫!$H$6*IF(ISNUMBER($G129),M129,0)+01_指標庫!$H$7*IF(ISNUMBER($H129),N129,0)+01_指標庫!$H$8*IF(ISNUMBER($AF129),AQ129,0)+01_指標庫!$H$9*IF(ISNUMBER($AG129),AR129,0)+01_指標庫!$H$10*IF(ISNUMBER($AB129),AM129,0)+01_指標庫!$H$11*IF(ISNUMBER($AC129),AN129,0)+01_指標庫!$H$12*IF(ISNUMBER($AD129),AO129,0)+01_指標庫!$H$13*IF(ISNUMBER($AE129),AP129,0)+01_指標庫!$H$14*IF(ISNUMBER($I129),O129,0)+01_指標庫!$H$15*IF(ISNUMBER($AH129),AS129,0)+01_指標庫!$H$16*IF(ISNUMBER($K129),P129,0)+01_指標庫!$H$17*IF(ISNUMBER($AI129),AT129,0)+01_指標庫!$H$18*IF(ISNUMBER($AJ129),AU129,0)+01_指標庫!$H$19*IF(ISNUMBER($AK129),AV129,0)+01_指標庫!$H$20*IF(ISNUMBER($BB129),BB129,0)+01_指標庫!$H$21*IF(ISNUMBER($BC129),BC129,0))/AW129,1))</f>
        <v>69.4</v>
      </c>
      <c r="AY129" s="60"/>
      <c r="AZ129" s="60"/>
      <c r="BA129" s="58" t="n">
        <f aca="false">AVERAGE($E125:$E129)/AVERAGE($E120:$E129)-1</f>
        <v>-0.00377690231535077</v>
      </c>
      <c r="BB129" s="59" t="n">
        <f aca="false">IF(ISNUMBER($BA129),IF(OR($S129&lt;=-0.03,$BA129&lt;-0.003),0,IF(OR($S129&lt;=-0.02,$BA129&lt;0.01),50,100)),"")</f>
        <v>0</v>
      </c>
      <c r="BC129" s="0" t="str">
        <f aca="false">IF(OR(COUNT($AZ129)=0,COUNT($AZ128)=0),"",IF(OR($AY129/$AZ128-1&lt;=-0.03,$AZ129/$AZ128-1&lt;=-0.045,IF(COUNT($AZ120:$AZ129)=10,AVERAGE($AZ125:$AZ129)/AVERAGE($AZ120:$AZ129)-1&lt;-0.01,FALSE())),0,IF(OR($AZ129/$AZ128-1&lt;=-0.02,IF(COUNT($AZ120:$AZ129)=10,AVERAGE($AZ125:$AZ129)/AVERAGE($AZ120:$AZ129)-1&lt;0.005,FALSE())),50,100)))</f>
        <v/>
      </c>
    </row>
    <row r="130" customFormat="false" ht="15" hidden="false" customHeight="true" outlineLevel="0" collapsed="false">
      <c r="A130" s="47" t="n">
        <v>126</v>
      </c>
      <c r="B130" s="48" t="n">
        <v>42740</v>
      </c>
      <c r="C130" s="47" t="n">
        <v>2017</v>
      </c>
      <c r="D130" s="49" t="s">
        <v>239</v>
      </c>
      <c r="E130" s="50" t="n">
        <v>4964.95</v>
      </c>
      <c r="F130" s="51" t="n">
        <v>0.064134</v>
      </c>
      <c r="G130" s="51" t="n">
        <v>-0.000173</v>
      </c>
      <c r="H130" s="52" t="n">
        <v>0.8776</v>
      </c>
      <c r="I130" s="53" t="n">
        <v>404</v>
      </c>
      <c r="J130" s="47" t="s">
        <v>235</v>
      </c>
      <c r="K130" s="54" t="n">
        <v>11.67</v>
      </c>
      <c r="L130" s="55" t="n">
        <f aca="false">IF(COUNT(F130)=0,50,IF(F130&gt;=0,100,IF(F130&gt;=-0.02,50,0)))</f>
        <v>100</v>
      </c>
      <c r="M130" s="55" t="n">
        <f aca="false">IF(COUNT(G130)=0,50,IF(G130&gt;-0.06,100,IF(G130&gt;-0.15,50,0)))</f>
        <v>100</v>
      </c>
      <c r="N130" s="55" t="n">
        <f aca="false">IF(COUNT(H130)=0,50,IF(H130&gt;=0.6,100,IF(H130&gt;=0.4,50,0)))</f>
        <v>100</v>
      </c>
      <c r="O130" s="55" t="n">
        <f aca="false">IF(COUNT(I130)=0,50,IF(J130="proxy_vix",50,IF(I130&lt;350,100,IF(I130&lt;=450,50,0))))</f>
        <v>50</v>
      </c>
      <c r="P130" s="55" t="n">
        <f aca="false">IF(COUNT(K130)=0,50,IF(K130&lt;20,100,IF(K130&lt;=25,50,0)))</f>
        <v>100</v>
      </c>
      <c r="Q130" s="54"/>
      <c r="R130" s="47"/>
      <c r="S130" s="51" t="n">
        <f aca="false">$E130/$E129-1</f>
        <v>0.00561855784947363</v>
      </c>
      <c r="T130" s="56" t="n">
        <f aca="false">$K130/$K129-1</f>
        <v>-0.0151898734177215</v>
      </c>
      <c r="V130" s="57"/>
      <c r="W130" s="57"/>
      <c r="Y130" s="1" t="str">
        <f aca="false">IF(AX130&gt;=70,"EASY",IF(AX130&gt;40,"UNCERTAIN","HARD"))</f>
        <v>EASY</v>
      </c>
      <c r="AA130" s="58" t="str">
        <f aca="false">IF($A130&lt;200,"",AVERAGE($E81:$E130)/AVERAGE($E5:$E130)-1)</f>
        <v/>
      </c>
      <c r="AB130" s="59" t="n">
        <f aca="false">LOOKUP($B130,07_L1政策步階!$A$4:$A$14,07_L1政策步階!$C$4:$C$14)</f>
        <v>-1</v>
      </c>
      <c r="AC130" s="57"/>
      <c r="AD130" s="57"/>
      <c r="AE130" s="57"/>
      <c r="AF130" s="57"/>
      <c r="AG130" s="57"/>
      <c r="AH130" s="57"/>
      <c r="AI130" s="57"/>
      <c r="AJ130" s="57"/>
      <c r="AK130" s="57"/>
      <c r="AL130" s="0" t="str">
        <f aca="false">IF(ISNUMBER($AA130),IF($AA130&gt;=0.005,100,IF($AA130&gt;=-0.015,50,0)),"")</f>
        <v/>
      </c>
      <c r="AM130" s="59" t="n">
        <f aca="false">IF(ISNUMBER($AB130),IF($AB130=1,100,IF($AB130=0,50,0)),"")</f>
        <v>0</v>
      </c>
      <c r="AN130" s="0" t="str">
        <f aca="false">IF(ISNUMBER($AC130),IF($AC130&gt;=0.001,100,IF($AC130&gt;=-0.003,50,0)),"")</f>
        <v/>
      </c>
      <c r="AO130" s="0" t="str">
        <f aca="false">IF(ISNUMBER($AD130),IF($AD130&gt;=0.04,100,IF($AD130&gt;=0,50,0)),"")</f>
        <v/>
      </c>
      <c r="AP130" s="0" t="str">
        <f aca="false">IF(ISNUMBER($AE130),IF($AE130&gt;=25,100,IF($AE130&gt;=-75,50,0)),"")</f>
        <v/>
      </c>
      <c r="AQ130" s="0" t="str">
        <f aca="false">IF(ISNUMBER($AF130),IF($AF130&gt;0,100,IF($AF130&gt;=-50,50,0)),"")</f>
        <v/>
      </c>
      <c r="AR130" s="0" t="str">
        <f aca="false">IF(ISNUMBER($AG130),IF($AG130=1,100,IF($AG130=0,50,0)),"")</f>
        <v/>
      </c>
      <c r="AS130" s="0" t="str">
        <f aca="false">IF(ISNUMBER($AH130),IF($AH130&lt;0,100,IF($AH130&lt;=20,50,0)),"")</f>
        <v/>
      </c>
      <c r="AT130" s="0" t="str">
        <f aca="false">IF(ISNUMBER($AI130),IF($AI130&lt;0.95,100,IF($AI130&lt;=1,50,0)),"")</f>
        <v/>
      </c>
      <c r="AU130" s="0" t="str">
        <f aca="false">IF(ISNUMBER($AJ130),IF($AJ130&lt;30,0,IF($AJ130&lt;40,50,IF($AJ130&lt;=90,100,50))),"")</f>
        <v/>
      </c>
      <c r="AV130" s="0" t="str">
        <f aca="false">IF(ISNUMBER($AK130),IF($AK130&gt;-0.2,100,IF($AK130&gt;=-0.4,50,0)),"")</f>
        <v/>
      </c>
      <c r="AW130" s="59" t="n">
        <f aca="false">01_指標庫!$H$4*ISNUMBER($F130)+01_指標庫!$H$5*ISNUMBER($AA130)+01_指標庫!$H$6*ISNUMBER($G130)+01_指標庫!$H$7*ISNUMBER($H130)+01_指標庫!$H$8*ISNUMBER($AF130)+01_指標庫!$H$9*ISNUMBER($AG130)+01_指標庫!$H$10*ISNUMBER($AB130)+01_指標庫!$H$11*ISNUMBER($AC130)+01_指標庫!$H$12*ISNUMBER($AD130)+01_指標庫!$H$13*ISNUMBER($AE130)+01_指標庫!$H$14*ISNUMBER($I130)+01_指標庫!$H$15*ISNUMBER($AH130)+01_指標庫!$H$16*ISNUMBER($K130)+01_指標庫!$H$17*ISNUMBER($AI130)+01_指標庫!$H$18*ISNUMBER($AJ130)+01_指標庫!$H$19*ISNUMBER($AK130)+01_指標庫!$H$20*ISNUMBER($BB130)+01_指標庫!$H$21*ISNUMBER($BC130)</f>
        <v>49</v>
      </c>
      <c r="AX130" s="59" t="n">
        <f aca="false">IF(AW130=0,50,ROUND((01_指標庫!$H$4*IF(ISNUMBER($F130),L130,0)+01_指標庫!$H$5*IF(ISNUMBER($AA130),AL130,0)+01_指標庫!$H$6*IF(ISNUMBER($G130),M130,0)+01_指標庫!$H$7*IF(ISNUMBER($H130),N130,0)+01_指標庫!$H$8*IF(ISNUMBER($AF130),AQ130,0)+01_指標庫!$H$9*IF(ISNUMBER($AG130),AR130,0)+01_指標庫!$H$10*IF(ISNUMBER($AB130),AM130,0)+01_指標庫!$H$11*IF(ISNUMBER($AC130),AN130,0)+01_指標庫!$H$12*IF(ISNUMBER($AD130),AO130,0)+01_指標庫!$H$13*IF(ISNUMBER($AE130),AP130,0)+01_指標庫!$H$14*IF(ISNUMBER($I130),O130,0)+01_指標庫!$H$15*IF(ISNUMBER($AH130),AS130,0)+01_指標庫!$H$16*IF(ISNUMBER($K130),P130,0)+01_指標庫!$H$17*IF(ISNUMBER($AI130),AT130,0)+01_指標庫!$H$18*IF(ISNUMBER($AJ130),AU130,0)+01_指標庫!$H$19*IF(ISNUMBER($AK130),AV130,0)+01_指標庫!$H$20*IF(ISNUMBER($BB130),BB130,0)+01_指標庫!$H$21*IF(ISNUMBER($BC130),BC130,0))/AW130,1))</f>
        <v>75.5</v>
      </c>
      <c r="AY130" s="60"/>
      <c r="AZ130" s="60"/>
      <c r="BA130" s="58" t="n">
        <f aca="false">AVERAGE($E126:$E130)/AVERAGE($E121:$E130)-1</f>
        <v>-0.00243415186244167</v>
      </c>
      <c r="BB130" s="59" t="n">
        <f aca="false">IF(ISNUMBER($BA130),IF(OR($S130&lt;=-0.03,$BA130&lt;-0.003),0,IF(OR($S130&lt;=-0.02,$BA130&lt;0.01),50,100)),"")</f>
        <v>50</v>
      </c>
      <c r="BC130" s="0" t="str">
        <f aca="false">IF(OR(COUNT($AZ130)=0,COUNT($AZ129)=0),"",IF(OR($AY130/$AZ129-1&lt;=-0.03,$AZ130/$AZ129-1&lt;=-0.045,IF(COUNT($AZ121:$AZ130)=10,AVERAGE($AZ126:$AZ130)/AVERAGE($AZ121:$AZ130)-1&lt;-0.01,FALSE())),0,IF(OR($AZ130/$AZ129-1&lt;=-0.02,IF(COUNT($AZ121:$AZ130)=10,AVERAGE($AZ126:$AZ130)/AVERAGE($AZ121:$AZ130)-1&lt;0.005,FALSE())),50,100)))</f>
        <v/>
      </c>
    </row>
    <row r="131" customFormat="false" ht="15" hidden="false" customHeight="true" outlineLevel="0" collapsed="false">
      <c r="A131" s="47" t="n">
        <v>127</v>
      </c>
      <c r="B131" s="48" t="n">
        <v>42741</v>
      </c>
      <c r="C131" s="47" t="n">
        <v>2017</v>
      </c>
      <c r="D131" s="49" t="s">
        <v>234</v>
      </c>
      <c r="E131" s="50" t="n">
        <v>5007.08</v>
      </c>
      <c r="F131" s="51" t="n">
        <v>0.072469</v>
      </c>
      <c r="G131" s="51" t="n">
        <v>0</v>
      </c>
      <c r="H131" s="52" t="n">
        <v>0.8776</v>
      </c>
      <c r="I131" s="53" t="n">
        <v>398</v>
      </c>
      <c r="J131" s="47" t="s">
        <v>235</v>
      </c>
      <c r="K131" s="54" t="n">
        <v>11.32</v>
      </c>
      <c r="L131" s="55" t="n">
        <f aca="false">IF(COUNT(F131)=0,50,IF(F131&gt;=0,100,IF(F131&gt;=-0.02,50,0)))</f>
        <v>100</v>
      </c>
      <c r="M131" s="55" t="n">
        <f aca="false">IF(COUNT(G131)=0,50,IF(G131&gt;-0.06,100,IF(G131&gt;-0.15,50,0)))</f>
        <v>100</v>
      </c>
      <c r="N131" s="55" t="n">
        <f aca="false">IF(COUNT(H131)=0,50,IF(H131&gt;=0.6,100,IF(H131&gt;=0.4,50,0)))</f>
        <v>100</v>
      </c>
      <c r="O131" s="55" t="n">
        <f aca="false">IF(COUNT(I131)=0,50,IF(J131="proxy_vix",50,IF(I131&lt;350,100,IF(I131&lt;=450,50,0))))</f>
        <v>50</v>
      </c>
      <c r="P131" s="55" t="n">
        <f aca="false">IF(COUNT(K131)=0,50,IF(K131&lt;20,100,IF(K131&lt;=25,50,0)))</f>
        <v>100</v>
      </c>
      <c r="Q131" s="54"/>
      <c r="R131" s="47"/>
      <c r="S131" s="51" t="n">
        <f aca="false">$E131/$E130-1</f>
        <v>0.00848548323749476</v>
      </c>
      <c r="T131" s="56" t="n">
        <f aca="false">$K131/$K130-1</f>
        <v>-0.0299914310197086</v>
      </c>
      <c r="V131" s="57"/>
      <c r="W131" s="57"/>
      <c r="Y131" s="1" t="str">
        <f aca="false">IF(AX131&gt;=70,"EASY",IF(AX131&gt;40,"UNCERTAIN","HARD"))</f>
        <v>EASY</v>
      </c>
      <c r="AA131" s="58" t="str">
        <f aca="false">IF($A131&lt;200,"",AVERAGE($E82:$E131)/AVERAGE($E5:$E131)-1)</f>
        <v/>
      </c>
      <c r="AB131" s="59" t="n">
        <f aca="false">LOOKUP($B131,07_L1政策步階!$A$4:$A$14,07_L1政策步階!$C$4:$C$14)</f>
        <v>-1</v>
      </c>
      <c r="AC131" s="57"/>
      <c r="AD131" s="57"/>
      <c r="AE131" s="57"/>
      <c r="AF131" s="57"/>
      <c r="AG131" s="57"/>
      <c r="AH131" s="57"/>
      <c r="AI131" s="57"/>
      <c r="AJ131" s="57"/>
      <c r="AK131" s="57"/>
      <c r="AL131" s="0" t="str">
        <f aca="false">IF(ISNUMBER($AA131),IF($AA131&gt;=0.005,100,IF($AA131&gt;=-0.015,50,0)),"")</f>
        <v/>
      </c>
      <c r="AM131" s="59" t="n">
        <f aca="false">IF(ISNUMBER($AB131),IF($AB131=1,100,IF($AB131=0,50,0)),"")</f>
        <v>0</v>
      </c>
      <c r="AN131" s="0" t="str">
        <f aca="false">IF(ISNUMBER($AC131),IF($AC131&gt;=0.001,100,IF($AC131&gt;=-0.003,50,0)),"")</f>
        <v/>
      </c>
      <c r="AO131" s="0" t="str">
        <f aca="false">IF(ISNUMBER($AD131),IF($AD131&gt;=0.04,100,IF($AD131&gt;=0,50,0)),"")</f>
        <v/>
      </c>
      <c r="AP131" s="0" t="str">
        <f aca="false">IF(ISNUMBER($AE131),IF($AE131&gt;=25,100,IF($AE131&gt;=-75,50,0)),"")</f>
        <v/>
      </c>
      <c r="AQ131" s="0" t="str">
        <f aca="false">IF(ISNUMBER($AF131),IF($AF131&gt;0,100,IF($AF131&gt;=-50,50,0)),"")</f>
        <v/>
      </c>
      <c r="AR131" s="0" t="str">
        <f aca="false">IF(ISNUMBER($AG131),IF($AG131=1,100,IF($AG131=0,50,0)),"")</f>
        <v/>
      </c>
      <c r="AS131" s="0" t="str">
        <f aca="false">IF(ISNUMBER($AH131),IF($AH131&lt;0,100,IF($AH131&lt;=20,50,0)),"")</f>
        <v/>
      </c>
      <c r="AT131" s="0" t="str">
        <f aca="false">IF(ISNUMBER($AI131),IF($AI131&lt;0.95,100,IF($AI131&lt;=1,50,0)),"")</f>
        <v/>
      </c>
      <c r="AU131" s="0" t="str">
        <f aca="false">IF(ISNUMBER($AJ131),IF($AJ131&lt;30,0,IF($AJ131&lt;40,50,IF($AJ131&lt;=90,100,50))),"")</f>
        <v/>
      </c>
      <c r="AV131" s="0" t="str">
        <f aca="false">IF(ISNUMBER($AK131),IF($AK131&gt;-0.2,100,IF($AK131&gt;=-0.4,50,0)),"")</f>
        <v/>
      </c>
      <c r="AW131" s="59" t="n">
        <f aca="false">01_指標庫!$H$4*ISNUMBER($F131)+01_指標庫!$H$5*ISNUMBER($AA131)+01_指標庫!$H$6*ISNUMBER($G131)+01_指標庫!$H$7*ISNUMBER($H131)+01_指標庫!$H$8*ISNUMBER($AF131)+01_指標庫!$H$9*ISNUMBER($AG131)+01_指標庫!$H$10*ISNUMBER($AB131)+01_指標庫!$H$11*ISNUMBER($AC131)+01_指標庫!$H$12*ISNUMBER($AD131)+01_指標庫!$H$13*ISNUMBER($AE131)+01_指標庫!$H$14*ISNUMBER($I131)+01_指標庫!$H$15*ISNUMBER($AH131)+01_指標庫!$H$16*ISNUMBER($K131)+01_指標庫!$H$17*ISNUMBER($AI131)+01_指標庫!$H$18*ISNUMBER($AJ131)+01_指標庫!$H$19*ISNUMBER($AK131)+01_指標庫!$H$20*ISNUMBER($BB131)+01_指標庫!$H$21*ISNUMBER($BC131)</f>
        <v>49</v>
      </c>
      <c r="AX131" s="59" t="n">
        <f aca="false">IF(AW131=0,50,ROUND((01_指標庫!$H$4*IF(ISNUMBER($F131),L131,0)+01_指標庫!$H$5*IF(ISNUMBER($AA131),AL131,0)+01_指標庫!$H$6*IF(ISNUMBER($G131),M131,0)+01_指標庫!$H$7*IF(ISNUMBER($H131),N131,0)+01_指標庫!$H$8*IF(ISNUMBER($AF131),AQ131,0)+01_指標庫!$H$9*IF(ISNUMBER($AG131),AR131,0)+01_指標庫!$H$10*IF(ISNUMBER($AB131),AM131,0)+01_指標庫!$H$11*IF(ISNUMBER($AC131),AN131,0)+01_指標庫!$H$12*IF(ISNUMBER($AD131),AO131,0)+01_指標庫!$H$13*IF(ISNUMBER($AE131),AP131,0)+01_指標庫!$H$14*IF(ISNUMBER($I131),O131,0)+01_指標庫!$H$15*IF(ISNUMBER($AH131),AS131,0)+01_指標庫!$H$16*IF(ISNUMBER($K131),P131,0)+01_指標庫!$H$17*IF(ISNUMBER($AI131),AT131,0)+01_指標庫!$H$18*IF(ISNUMBER($AJ131),AU131,0)+01_指標庫!$H$19*IF(ISNUMBER($AK131),AV131,0)+01_指標庫!$H$20*IF(ISNUMBER($BB131),BB131,0)+01_指標庫!$H$21*IF(ISNUMBER($BC131),BC131,0))/AW131,1))</f>
        <v>75.5</v>
      </c>
      <c r="AY131" s="60"/>
      <c r="AZ131" s="60"/>
      <c r="BA131" s="58" t="n">
        <f aca="false">AVERAGE($E127:$E131)/AVERAGE($E122:$E131)-1</f>
        <v>-1.21533805236274E-005</v>
      </c>
      <c r="BB131" s="59" t="n">
        <f aca="false">IF(ISNUMBER($BA131),IF(OR($S131&lt;=-0.03,$BA131&lt;-0.003),0,IF(OR($S131&lt;=-0.02,$BA131&lt;0.01),50,100)),"")</f>
        <v>50</v>
      </c>
      <c r="BC131" s="0" t="str">
        <f aca="false">IF(OR(COUNT($AZ131)=0,COUNT($AZ130)=0),"",IF(OR($AY131/$AZ130-1&lt;=-0.03,$AZ131/$AZ130-1&lt;=-0.045,IF(COUNT($AZ122:$AZ131)=10,AVERAGE($AZ127:$AZ131)/AVERAGE($AZ122:$AZ131)-1&lt;-0.01,FALSE())),0,IF(OR($AZ131/$AZ130-1&lt;=-0.02,IF(COUNT($AZ122:$AZ131)=10,AVERAGE($AZ127:$AZ131)/AVERAGE($AZ122:$AZ131)-1&lt;0.005,FALSE())),50,100)))</f>
        <v/>
      </c>
    </row>
    <row r="132" customFormat="false" ht="15" hidden="false" customHeight="true" outlineLevel="0" collapsed="false">
      <c r="A132" s="47" t="n">
        <v>128</v>
      </c>
      <c r="B132" s="48" t="n">
        <v>42744</v>
      </c>
      <c r="C132" s="47" t="n">
        <v>2017</v>
      </c>
      <c r="D132" s="49" t="s">
        <v>236</v>
      </c>
      <c r="E132" s="50" t="n">
        <v>5024.9</v>
      </c>
      <c r="F132" s="51" t="n">
        <v>0.075572</v>
      </c>
      <c r="G132" s="51" t="n">
        <v>0</v>
      </c>
      <c r="H132" s="52" t="n">
        <v>0.8571</v>
      </c>
      <c r="I132" s="53" t="n">
        <v>402</v>
      </c>
      <c r="J132" s="47" t="s">
        <v>235</v>
      </c>
      <c r="K132" s="54" t="n">
        <v>11.56</v>
      </c>
      <c r="L132" s="55" t="n">
        <f aca="false">IF(COUNT(F132)=0,50,IF(F132&gt;=0,100,IF(F132&gt;=-0.02,50,0)))</f>
        <v>100</v>
      </c>
      <c r="M132" s="55" t="n">
        <f aca="false">IF(COUNT(G132)=0,50,IF(G132&gt;-0.06,100,IF(G132&gt;-0.15,50,0)))</f>
        <v>100</v>
      </c>
      <c r="N132" s="55" t="n">
        <f aca="false">IF(COUNT(H132)=0,50,IF(H132&gt;=0.6,100,IF(H132&gt;=0.4,50,0)))</f>
        <v>100</v>
      </c>
      <c r="O132" s="55" t="n">
        <f aca="false">IF(COUNT(I132)=0,50,IF(J132="proxy_vix",50,IF(I132&lt;350,100,IF(I132&lt;=450,50,0))))</f>
        <v>50</v>
      </c>
      <c r="P132" s="55" t="n">
        <f aca="false">IF(COUNT(K132)=0,50,IF(K132&lt;20,100,IF(K132&lt;=25,50,0)))</f>
        <v>100</v>
      </c>
      <c r="Q132" s="54"/>
      <c r="R132" s="47"/>
      <c r="S132" s="51" t="n">
        <f aca="false">$E132/$E131-1</f>
        <v>0.00355896051191507</v>
      </c>
      <c r="T132" s="56" t="n">
        <f aca="false">$K132/$K131-1</f>
        <v>0.0212014134275618</v>
      </c>
      <c r="V132" s="57"/>
      <c r="W132" s="57"/>
      <c r="Y132" s="1" t="str">
        <f aca="false">IF(AX132&gt;=70,"EASY",IF(AX132&gt;40,"UNCERTAIN","HARD"))</f>
        <v>EASY</v>
      </c>
      <c r="AA132" s="58" t="str">
        <f aca="false">IF($A132&lt;200,"",AVERAGE($E83:$E132)/AVERAGE($E5:$E132)-1)</f>
        <v/>
      </c>
      <c r="AB132" s="59" t="n">
        <f aca="false">LOOKUP($B132,07_L1政策步階!$A$4:$A$14,07_L1政策步階!$C$4:$C$14)</f>
        <v>-1</v>
      </c>
      <c r="AC132" s="57"/>
      <c r="AD132" s="57"/>
      <c r="AE132" s="57"/>
      <c r="AF132" s="57"/>
      <c r="AG132" s="57"/>
      <c r="AH132" s="57"/>
      <c r="AI132" s="57"/>
      <c r="AJ132" s="57"/>
      <c r="AK132" s="57"/>
      <c r="AL132" s="0" t="str">
        <f aca="false">IF(ISNUMBER($AA132),IF($AA132&gt;=0.005,100,IF($AA132&gt;=-0.015,50,0)),"")</f>
        <v/>
      </c>
      <c r="AM132" s="59" t="n">
        <f aca="false">IF(ISNUMBER($AB132),IF($AB132=1,100,IF($AB132=0,50,0)),"")</f>
        <v>0</v>
      </c>
      <c r="AN132" s="0" t="str">
        <f aca="false">IF(ISNUMBER($AC132),IF($AC132&gt;=0.001,100,IF($AC132&gt;=-0.003,50,0)),"")</f>
        <v/>
      </c>
      <c r="AO132" s="0" t="str">
        <f aca="false">IF(ISNUMBER($AD132),IF($AD132&gt;=0.04,100,IF($AD132&gt;=0,50,0)),"")</f>
        <v/>
      </c>
      <c r="AP132" s="0" t="str">
        <f aca="false">IF(ISNUMBER($AE132),IF($AE132&gt;=25,100,IF($AE132&gt;=-75,50,0)),"")</f>
        <v/>
      </c>
      <c r="AQ132" s="0" t="str">
        <f aca="false">IF(ISNUMBER($AF132),IF($AF132&gt;0,100,IF($AF132&gt;=-50,50,0)),"")</f>
        <v/>
      </c>
      <c r="AR132" s="0" t="str">
        <f aca="false">IF(ISNUMBER($AG132),IF($AG132=1,100,IF($AG132=0,50,0)),"")</f>
        <v/>
      </c>
      <c r="AS132" s="0" t="str">
        <f aca="false">IF(ISNUMBER($AH132),IF($AH132&lt;0,100,IF($AH132&lt;=20,50,0)),"")</f>
        <v/>
      </c>
      <c r="AT132" s="0" t="str">
        <f aca="false">IF(ISNUMBER($AI132),IF($AI132&lt;0.95,100,IF($AI132&lt;=1,50,0)),"")</f>
        <v/>
      </c>
      <c r="AU132" s="0" t="str">
        <f aca="false">IF(ISNUMBER($AJ132),IF($AJ132&lt;30,0,IF($AJ132&lt;40,50,IF($AJ132&lt;=90,100,50))),"")</f>
        <v/>
      </c>
      <c r="AV132" s="0" t="str">
        <f aca="false">IF(ISNUMBER($AK132),IF($AK132&gt;-0.2,100,IF($AK132&gt;=-0.4,50,0)),"")</f>
        <v/>
      </c>
      <c r="AW132" s="59" t="n">
        <f aca="false">01_指標庫!$H$4*ISNUMBER($F132)+01_指標庫!$H$5*ISNUMBER($AA132)+01_指標庫!$H$6*ISNUMBER($G132)+01_指標庫!$H$7*ISNUMBER($H132)+01_指標庫!$H$8*ISNUMBER($AF132)+01_指標庫!$H$9*ISNUMBER($AG132)+01_指標庫!$H$10*ISNUMBER($AB132)+01_指標庫!$H$11*ISNUMBER($AC132)+01_指標庫!$H$12*ISNUMBER($AD132)+01_指標庫!$H$13*ISNUMBER($AE132)+01_指標庫!$H$14*ISNUMBER($I132)+01_指標庫!$H$15*ISNUMBER($AH132)+01_指標庫!$H$16*ISNUMBER($K132)+01_指標庫!$H$17*ISNUMBER($AI132)+01_指標庫!$H$18*ISNUMBER($AJ132)+01_指標庫!$H$19*ISNUMBER($AK132)+01_指標庫!$H$20*ISNUMBER($BB132)+01_指標庫!$H$21*ISNUMBER($BC132)</f>
        <v>49</v>
      </c>
      <c r="AX132" s="59" t="n">
        <f aca="false">IF(AW132=0,50,ROUND((01_指標庫!$H$4*IF(ISNUMBER($F132),L132,0)+01_指標庫!$H$5*IF(ISNUMBER($AA132),AL132,0)+01_指標庫!$H$6*IF(ISNUMBER($G132),M132,0)+01_指標庫!$H$7*IF(ISNUMBER($H132),N132,0)+01_指標庫!$H$8*IF(ISNUMBER($AF132),AQ132,0)+01_指標庫!$H$9*IF(ISNUMBER($AG132),AR132,0)+01_指標庫!$H$10*IF(ISNUMBER($AB132),AM132,0)+01_指標庫!$H$11*IF(ISNUMBER($AC132),AN132,0)+01_指標庫!$H$12*IF(ISNUMBER($AD132),AO132,0)+01_指標庫!$H$13*IF(ISNUMBER($AE132),AP132,0)+01_指標庫!$H$14*IF(ISNUMBER($I132),O132,0)+01_指標庫!$H$15*IF(ISNUMBER($AH132),AS132,0)+01_指標庫!$H$16*IF(ISNUMBER($K132),P132,0)+01_指標庫!$H$17*IF(ISNUMBER($AI132),AT132,0)+01_指標庫!$H$18*IF(ISNUMBER($AJ132),AU132,0)+01_指標庫!$H$19*IF(ISNUMBER($AK132),AV132,0)+01_指標庫!$H$20*IF(ISNUMBER($BB132),BB132,0)+01_指標庫!$H$21*IF(ISNUMBER($BC132),BC132,0))/AW132,1))</f>
        <v>75.5</v>
      </c>
      <c r="AY132" s="60"/>
      <c r="AZ132" s="60"/>
      <c r="BA132" s="58" t="n">
        <f aca="false">AVERAGE($E128:$E132)/AVERAGE($E123:$E132)-1</f>
        <v>0.00467958727435325</v>
      </c>
      <c r="BB132" s="59" t="n">
        <f aca="false">IF(ISNUMBER($BA132),IF(OR($S132&lt;=-0.03,$BA132&lt;-0.003),0,IF(OR($S132&lt;=-0.02,$BA132&lt;0.01),50,100)),"")</f>
        <v>50</v>
      </c>
      <c r="BC132" s="0" t="str">
        <f aca="false">IF(OR(COUNT($AZ132)=0,COUNT($AZ131)=0),"",IF(OR($AY132/$AZ131-1&lt;=-0.03,$AZ132/$AZ131-1&lt;=-0.045,IF(COUNT($AZ123:$AZ132)=10,AVERAGE($AZ128:$AZ132)/AVERAGE($AZ123:$AZ132)-1&lt;-0.01,FALSE())),0,IF(OR($AZ132/$AZ131-1&lt;=-0.02,IF(COUNT($AZ123:$AZ132)=10,AVERAGE($AZ128:$AZ132)/AVERAGE($AZ123:$AZ132)-1&lt;0.005,FALSE())),50,100)))</f>
        <v/>
      </c>
    </row>
    <row r="133" customFormat="false" ht="15" hidden="false" customHeight="true" outlineLevel="0" collapsed="false">
      <c r="A133" s="47" t="n">
        <v>129</v>
      </c>
      <c r="B133" s="48" t="n">
        <v>42745</v>
      </c>
      <c r="C133" s="47" t="n">
        <v>2017</v>
      </c>
      <c r="D133" s="49" t="s">
        <v>237</v>
      </c>
      <c r="E133" s="50" t="n">
        <v>5035.17</v>
      </c>
      <c r="F133" s="51" t="n">
        <v>0.077036</v>
      </c>
      <c r="G133" s="51" t="n">
        <v>0</v>
      </c>
      <c r="H133" s="52" t="n">
        <v>0.8776</v>
      </c>
      <c r="I133" s="53" t="n">
        <v>400</v>
      </c>
      <c r="J133" s="47" t="s">
        <v>235</v>
      </c>
      <c r="K133" s="54" t="n">
        <v>11.49</v>
      </c>
      <c r="L133" s="55" t="n">
        <f aca="false">IF(COUNT(F133)=0,50,IF(F133&gt;=0,100,IF(F133&gt;=-0.02,50,0)))</f>
        <v>100</v>
      </c>
      <c r="M133" s="55" t="n">
        <f aca="false">IF(COUNT(G133)=0,50,IF(G133&gt;-0.06,100,IF(G133&gt;-0.15,50,0)))</f>
        <v>100</v>
      </c>
      <c r="N133" s="55" t="n">
        <f aca="false">IF(COUNT(H133)=0,50,IF(H133&gt;=0.6,100,IF(H133&gt;=0.4,50,0)))</f>
        <v>100</v>
      </c>
      <c r="O133" s="55" t="n">
        <f aca="false">IF(COUNT(I133)=0,50,IF(J133="proxy_vix",50,IF(I133&lt;350,100,IF(I133&lt;=450,50,0))))</f>
        <v>50</v>
      </c>
      <c r="P133" s="55" t="n">
        <f aca="false">IF(COUNT(K133)=0,50,IF(K133&lt;20,100,IF(K133&lt;=25,50,0)))</f>
        <v>100</v>
      </c>
      <c r="Q133" s="54"/>
      <c r="R133" s="47"/>
      <c r="S133" s="51" t="n">
        <f aca="false">$E133/$E132-1</f>
        <v>0.00204382176759754</v>
      </c>
      <c r="T133" s="56" t="n">
        <f aca="false">$K133/$K132-1</f>
        <v>-0.00605536332179935</v>
      </c>
      <c r="V133" s="57"/>
      <c r="W133" s="57"/>
      <c r="Y133" s="1" t="str">
        <f aca="false">IF(AX133&gt;=70,"EASY",IF(AX133&gt;40,"UNCERTAIN","HARD"))</f>
        <v>EASY</v>
      </c>
      <c r="AA133" s="58" t="str">
        <f aca="false">IF($A133&lt;200,"",AVERAGE($E84:$E133)/AVERAGE($E5:$E133)-1)</f>
        <v/>
      </c>
      <c r="AB133" s="59" t="n">
        <f aca="false">LOOKUP($B133,07_L1政策步階!$A$4:$A$14,07_L1政策步階!$C$4:$C$14)</f>
        <v>-1</v>
      </c>
      <c r="AC133" s="57"/>
      <c r="AD133" s="57"/>
      <c r="AE133" s="57"/>
      <c r="AF133" s="57"/>
      <c r="AG133" s="57"/>
      <c r="AH133" s="57"/>
      <c r="AI133" s="57"/>
      <c r="AJ133" s="57"/>
      <c r="AK133" s="57"/>
      <c r="AL133" s="0" t="str">
        <f aca="false">IF(ISNUMBER($AA133),IF($AA133&gt;=0.005,100,IF($AA133&gt;=-0.015,50,0)),"")</f>
        <v/>
      </c>
      <c r="AM133" s="59" t="n">
        <f aca="false">IF(ISNUMBER($AB133),IF($AB133=1,100,IF($AB133=0,50,0)),"")</f>
        <v>0</v>
      </c>
      <c r="AN133" s="0" t="str">
        <f aca="false">IF(ISNUMBER($AC133),IF($AC133&gt;=0.001,100,IF($AC133&gt;=-0.003,50,0)),"")</f>
        <v/>
      </c>
      <c r="AO133" s="0" t="str">
        <f aca="false">IF(ISNUMBER($AD133),IF($AD133&gt;=0.04,100,IF($AD133&gt;=0,50,0)),"")</f>
        <v/>
      </c>
      <c r="AP133" s="0" t="str">
        <f aca="false">IF(ISNUMBER($AE133),IF($AE133&gt;=25,100,IF($AE133&gt;=-75,50,0)),"")</f>
        <v/>
      </c>
      <c r="AQ133" s="0" t="str">
        <f aca="false">IF(ISNUMBER($AF133),IF($AF133&gt;0,100,IF($AF133&gt;=-50,50,0)),"")</f>
        <v/>
      </c>
      <c r="AR133" s="0" t="str">
        <f aca="false">IF(ISNUMBER($AG133),IF($AG133=1,100,IF($AG133=0,50,0)),"")</f>
        <v/>
      </c>
      <c r="AS133" s="0" t="str">
        <f aca="false">IF(ISNUMBER($AH133),IF($AH133&lt;0,100,IF($AH133&lt;=20,50,0)),"")</f>
        <v/>
      </c>
      <c r="AT133" s="0" t="str">
        <f aca="false">IF(ISNUMBER($AI133),IF($AI133&lt;0.95,100,IF($AI133&lt;=1,50,0)),"")</f>
        <v/>
      </c>
      <c r="AU133" s="0" t="str">
        <f aca="false">IF(ISNUMBER($AJ133),IF($AJ133&lt;30,0,IF($AJ133&lt;40,50,IF($AJ133&lt;=90,100,50))),"")</f>
        <v/>
      </c>
      <c r="AV133" s="0" t="str">
        <f aca="false">IF(ISNUMBER($AK133),IF($AK133&gt;-0.2,100,IF($AK133&gt;=-0.4,50,0)),"")</f>
        <v/>
      </c>
      <c r="AW133" s="59" t="n">
        <f aca="false">01_指標庫!$H$4*ISNUMBER($F133)+01_指標庫!$H$5*ISNUMBER($AA133)+01_指標庫!$H$6*ISNUMBER($G133)+01_指標庫!$H$7*ISNUMBER($H133)+01_指標庫!$H$8*ISNUMBER($AF133)+01_指標庫!$H$9*ISNUMBER($AG133)+01_指標庫!$H$10*ISNUMBER($AB133)+01_指標庫!$H$11*ISNUMBER($AC133)+01_指標庫!$H$12*ISNUMBER($AD133)+01_指標庫!$H$13*ISNUMBER($AE133)+01_指標庫!$H$14*ISNUMBER($I133)+01_指標庫!$H$15*ISNUMBER($AH133)+01_指標庫!$H$16*ISNUMBER($K133)+01_指標庫!$H$17*ISNUMBER($AI133)+01_指標庫!$H$18*ISNUMBER($AJ133)+01_指標庫!$H$19*ISNUMBER($AK133)+01_指標庫!$H$20*ISNUMBER($BB133)+01_指標庫!$H$21*ISNUMBER($BC133)</f>
        <v>49</v>
      </c>
      <c r="AX133" s="59" t="n">
        <f aca="false">IF(AW133=0,50,ROUND((01_指標庫!$H$4*IF(ISNUMBER($F133),L133,0)+01_指標庫!$H$5*IF(ISNUMBER($AA133),AL133,0)+01_指標庫!$H$6*IF(ISNUMBER($G133),M133,0)+01_指標庫!$H$7*IF(ISNUMBER($H133),N133,0)+01_指標庫!$H$8*IF(ISNUMBER($AF133),AQ133,0)+01_指標庫!$H$9*IF(ISNUMBER($AG133),AR133,0)+01_指標庫!$H$10*IF(ISNUMBER($AB133),AM133,0)+01_指標庫!$H$11*IF(ISNUMBER($AC133),AN133,0)+01_指標庫!$H$12*IF(ISNUMBER($AD133),AO133,0)+01_指標庫!$H$13*IF(ISNUMBER($AE133),AP133,0)+01_指標庫!$H$14*IF(ISNUMBER($I133),O133,0)+01_指標庫!$H$15*IF(ISNUMBER($AH133),AS133,0)+01_指標庫!$H$16*IF(ISNUMBER($K133),P133,0)+01_指標庫!$H$17*IF(ISNUMBER($AI133),AT133,0)+01_指標庫!$H$18*IF(ISNUMBER($AJ133),AU133,0)+01_指標庫!$H$19*IF(ISNUMBER($AK133),AV133,0)+01_指標庫!$H$20*IF(ISNUMBER($BB133),BB133,0)+01_指標庫!$H$21*IF(ISNUMBER($BC133),BC133,0))/AW133,1))</f>
        <v>75.5</v>
      </c>
      <c r="AY133" s="60"/>
      <c r="AZ133" s="60"/>
      <c r="BA133" s="58" t="n">
        <f aca="false">AVERAGE($E129:$E133)/AVERAGE($E124:$E133)-1</f>
        <v>0.00774861849465536</v>
      </c>
      <c r="BB133" s="59" t="n">
        <f aca="false">IF(ISNUMBER($BA133),IF(OR($S133&lt;=-0.03,$BA133&lt;-0.003),0,IF(OR($S133&lt;=-0.02,$BA133&lt;0.01),50,100)),"")</f>
        <v>50</v>
      </c>
      <c r="BC133" s="0" t="str">
        <f aca="false">IF(OR(COUNT($AZ133)=0,COUNT($AZ132)=0),"",IF(OR($AY133/$AZ132-1&lt;=-0.03,$AZ133/$AZ132-1&lt;=-0.045,IF(COUNT($AZ124:$AZ133)=10,AVERAGE($AZ129:$AZ133)/AVERAGE($AZ124:$AZ133)-1&lt;-0.01,FALSE())),0,IF(OR($AZ133/$AZ132-1&lt;=-0.02,IF(COUNT($AZ124:$AZ133)=10,AVERAGE($AZ129:$AZ133)/AVERAGE($AZ124:$AZ133)-1&lt;0.005,FALSE())),50,100)))</f>
        <v/>
      </c>
    </row>
    <row r="134" customFormat="false" ht="15" hidden="false" customHeight="true" outlineLevel="0" collapsed="false">
      <c r="A134" s="47" t="n">
        <v>130</v>
      </c>
      <c r="B134" s="48" t="n">
        <v>42746</v>
      </c>
      <c r="C134" s="47" t="n">
        <v>2017</v>
      </c>
      <c r="D134" s="49" t="s">
        <v>238</v>
      </c>
      <c r="E134" s="50" t="n">
        <v>5050.21</v>
      </c>
      <c r="F134" s="51" t="n">
        <v>0.079581</v>
      </c>
      <c r="G134" s="51" t="n">
        <v>0</v>
      </c>
      <c r="H134" s="52" t="n">
        <v>0.8776</v>
      </c>
      <c r="I134" s="53" t="n">
        <v>403</v>
      </c>
      <c r="J134" s="47" t="s">
        <v>235</v>
      </c>
      <c r="K134" s="54" t="n">
        <v>11.26</v>
      </c>
      <c r="L134" s="55" t="n">
        <f aca="false">IF(COUNT(F134)=0,50,IF(F134&gt;=0,100,IF(F134&gt;=-0.02,50,0)))</f>
        <v>100</v>
      </c>
      <c r="M134" s="55" t="n">
        <f aca="false">IF(COUNT(G134)=0,50,IF(G134&gt;-0.06,100,IF(G134&gt;-0.15,50,0)))</f>
        <v>100</v>
      </c>
      <c r="N134" s="55" t="n">
        <f aca="false">IF(COUNT(H134)=0,50,IF(H134&gt;=0.6,100,IF(H134&gt;=0.4,50,0)))</f>
        <v>100</v>
      </c>
      <c r="O134" s="55" t="n">
        <f aca="false">IF(COUNT(I134)=0,50,IF(J134="proxy_vix",50,IF(I134&lt;350,100,IF(I134&lt;=450,50,0))))</f>
        <v>50</v>
      </c>
      <c r="P134" s="55" t="n">
        <f aca="false">IF(COUNT(K134)=0,50,IF(K134&lt;20,100,IF(K134&lt;=25,50,0)))</f>
        <v>100</v>
      </c>
      <c r="Q134" s="54"/>
      <c r="R134" s="47"/>
      <c r="S134" s="51" t="n">
        <f aca="false">$E134/$E133-1</f>
        <v>0.00298698951574616</v>
      </c>
      <c r="T134" s="56" t="n">
        <f aca="false">$K134/$K133-1</f>
        <v>-0.020017406440383</v>
      </c>
      <c r="V134" s="57"/>
      <c r="W134" s="57"/>
      <c r="Y134" s="1" t="str">
        <f aca="false">IF(AX134&gt;=70,"EASY",IF(AX134&gt;40,"UNCERTAIN","HARD"))</f>
        <v>EASY</v>
      </c>
      <c r="AA134" s="58" t="str">
        <f aca="false">IF($A134&lt;200,"",AVERAGE($E85:$E134)/AVERAGE($E5:$E134)-1)</f>
        <v/>
      </c>
      <c r="AB134" s="59" t="n">
        <f aca="false">LOOKUP($B134,07_L1政策步階!$A$4:$A$14,07_L1政策步階!$C$4:$C$14)</f>
        <v>-1</v>
      </c>
      <c r="AC134" s="57"/>
      <c r="AD134" s="57"/>
      <c r="AE134" s="57"/>
      <c r="AF134" s="57"/>
      <c r="AG134" s="57"/>
      <c r="AH134" s="57"/>
      <c r="AI134" s="57"/>
      <c r="AJ134" s="57"/>
      <c r="AK134" s="57"/>
      <c r="AL134" s="0" t="str">
        <f aca="false">IF(ISNUMBER($AA134),IF($AA134&gt;=0.005,100,IF($AA134&gt;=-0.015,50,0)),"")</f>
        <v/>
      </c>
      <c r="AM134" s="59" t="n">
        <f aca="false">IF(ISNUMBER($AB134),IF($AB134=1,100,IF($AB134=0,50,0)),"")</f>
        <v>0</v>
      </c>
      <c r="AN134" s="0" t="str">
        <f aca="false">IF(ISNUMBER($AC134),IF($AC134&gt;=0.001,100,IF($AC134&gt;=-0.003,50,0)),"")</f>
        <v/>
      </c>
      <c r="AO134" s="0" t="str">
        <f aca="false">IF(ISNUMBER($AD134),IF($AD134&gt;=0.04,100,IF($AD134&gt;=0,50,0)),"")</f>
        <v/>
      </c>
      <c r="AP134" s="0" t="str">
        <f aca="false">IF(ISNUMBER($AE134),IF($AE134&gt;=25,100,IF($AE134&gt;=-75,50,0)),"")</f>
        <v/>
      </c>
      <c r="AQ134" s="0" t="str">
        <f aca="false">IF(ISNUMBER($AF134),IF($AF134&gt;0,100,IF($AF134&gt;=-50,50,0)),"")</f>
        <v/>
      </c>
      <c r="AR134" s="0" t="str">
        <f aca="false">IF(ISNUMBER($AG134),IF($AG134=1,100,IF($AG134=0,50,0)),"")</f>
        <v/>
      </c>
      <c r="AS134" s="0" t="str">
        <f aca="false">IF(ISNUMBER($AH134),IF($AH134&lt;0,100,IF($AH134&lt;=20,50,0)),"")</f>
        <v/>
      </c>
      <c r="AT134" s="0" t="str">
        <f aca="false">IF(ISNUMBER($AI134),IF($AI134&lt;0.95,100,IF($AI134&lt;=1,50,0)),"")</f>
        <v/>
      </c>
      <c r="AU134" s="0" t="str">
        <f aca="false">IF(ISNUMBER($AJ134),IF($AJ134&lt;30,0,IF($AJ134&lt;40,50,IF($AJ134&lt;=90,100,50))),"")</f>
        <v/>
      </c>
      <c r="AV134" s="0" t="str">
        <f aca="false">IF(ISNUMBER($AK134),IF($AK134&gt;-0.2,100,IF($AK134&gt;=-0.4,50,0)),"")</f>
        <v/>
      </c>
      <c r="AW134" s="59" t="n">
        <f aca="false">01_指標庫!$H$4*ISNUMBER($F134)+01_指標庫!$H$5*ISNUMBER($AA134)+01_指標庫!$H$6*ISNUMBER($G134)+01_指標庫!$H$7*ISNUMBER($H134)+01_指標庫!$H$8*ISNUMBER($AF134)+01_指標庫!$H$9*ISNUMBER($AG134)+01_指標庫!$H$10*ISNUMBER($AB134)+01_指標庫!$H$11*ISNUMBER($AC134)+01_指標庫!$H$12*ISNUMBER($AD134)+01_指標庫!$H$13*ISNUMBER($AE134)+01_指標庫!$H$14*ISNUMBER($I134)+01_指標庫!$H$15*ISNUMBER($AH134)+01_指標庫!$H$16*ISNUMBER($K134)+01_指標庫!$H$17*ISNUMBER($AI134)+01_指標庫!$H$18*ISNUMBER($AJ134)+01_指標庫!$H$19*ISNUMBER($AK134)+01_指標庫!$H$20*ISNUMBER($BB134)+01_指標庫!$H$21*ISNUMBER($BC134)</f>
        <v>49</v>
      </c>
      <c r="AX134" s="59" t="n">
        <f aca="false">IF(AW134=0,50,ROUND((01_指標庫!$H$4*IF(ISNUMBER($F134),L134,0)+01_指標庫!$H$5*IF(ISNUMBER($AA134),AL134,0)+01_指標庫!$H$6*IF(ISNUMBER($G134),M134,0)+01_指標庫!$H$7*IF(ISNUMBER($H134),N134,0)+01_指標庫!$H$8*IF(ISNUMBER($AF134),AQ134,0)+01_指標庫!$H$9*IF(ISNUMBER($AG134),AR134,0)+01_指標庫!$H$10*IF(ISNUMBER($AB134),AM134,0)+01_指標庫!$H$11*IF(ISNUMBER($AC134),AN134,0)+01_指標庫!$H$12*IF(ISNUMBER($AD134),AO134,0)+01_指標庫!$H$13*IF(ISNUMBER($AE134),AP134,0)+01_指標庫!$H$14*IF(ISNUMBER($I134),O134,0)+01_指標庫!$H$15*IF(ISNUMBER($AH134),AS134,0)+01_指標庫!$H$16*IF(ISNUMBER($K134),P134,0)+01_指標庫!$H$17*IF(ISNUMBER($AI134),AT134,0)+01_指標庫!$H$18*IF(ISNUMBER($AJ134),AU134,0)+01_指標庫!$H$19*IF(ISNUMBER($AK134),AV134,0)+01_指標庫!$H$20*IF(ISNUMBER($BB134),BB134,0)+01_指標庫!$H$21*IF(ISNUMBER($BC134),BC134,0))/AW134,1))</f>
        <v>81.6</v>
      </c>
      <c r="AY134" s="60"/>
      <c r="AZ134" s="60"/>
      <c r="BA134" s="58" t="n">
        <f aca="false">AVERAGE($E130:$E134)/AVERAGE($E125:$E134)-1</f>
        <v>0.0105880371578497</v>
      </c>
      <c r="BB134" s="59" t="n">
        <f aca="false">IF(ISNUMBER($BA134),IF(OR($S134&lt;=-0.03,$BA134&lt;-0.003),0,IF(OR($S134&lt;=-0.02,$BA134&lt;0.01),50,100)),"")</f>
        <v>100</v>
      </c>
      <c r="BC134" s="0" t="str">
        <f aca="false">IF(OR(COUNT($AZ134)=0,COUNT($AZ133)=0),"",IF(OR($AY134/$AZ133-1&lt;=-0.03,$AZ134/$AZ133-1&lt;=-0.045,IF(COUNT($AZ125:$AZ134)=10,AVERAGE($AZ130:$AZ134)/AVERAGE($AZ125:$AZ134)-1&lt;-0.01,FALSE())),0,IF(OR($AZ134/$AZ133-1&lt;=-0.02,IF(COUNT($AZ125:$AZ134)=10,AVERAGE($AZ130:$AZ134)/AVERAGE($AZ125:$AZ134)-1&lt;0.005,FALSE())),50,100)))</f>
        <v/>
      </c>
    </row>
    <row r="135" customFormat="false" ht="15" hidden="false" customHeight="true" outlineLevel="0" collapsed="false">
      <c r="A135" s="47" t="n">
        <v>131</v>
      </c>
      <c r="B135" s="48" t="n">
        <v>42747</v>
      </c>
      <c r="C135" s="47" t="n">
        <v>2017</v>
      </c>
      <c r="D135" s="49" t="s">
        <v>239</v>
      </c>
      <c r="E135" s="50" t="n">
        <v>5041.43</v>
      </c>
      <c r="F135" s="51" t="n">
        <v>0.07707</v>
      </c>
      <c r="G135" s="51" t="n">
        <v>-0.001738</v>
      </c>
      <c r="H135" s="52" t="n">
        <v>0.8776</v>
      </c>
      <c r="I135" s="53" t="n">
        <v>405</v>
      </c>
      <c r="J135" s="47" t="s">
        <v>235</v>
      </c>
      <c r="K135" s="54" t="n">
        <v>11.54</v>
      </c>
      <c r="L135" s="55" t="n">
        <f aca="false">IF(COUNT(F135)=0,50,IF(F135&gt;=0,100,IF(F135&gt;=-0.02,50,0)))</f>
        <v>100</v>
      </c>
      <c r="M135" s="55" t="n">
        <f aca="false">IF(COUNT(G135)=0,50,IF(G135&gt;-0.06,100,IF(G135&gt;-0.15,50,0)))</f>
        <v>100</v>
      </c>
      <c r="N135" s="55" t="n">
        <f aca="false">IF(COUNT(H135)=0,50,IF(H135&gt;=0.6,100,IF(H135&gt;=0.4,50,0)))</f>
        <v>100</v>
      </c>
      <c r="O135" s="55" t="n">
        <f aca="false">IF(COUNT(I135)=0,50,IF(J135="proxy_vix",50,IF(I135&lt;350,100,IF(I135&lt;=450,50,0))))</f>
        <v>50</v>
      </c>
      <c r="P135" s="55" t="n">
        <f aca="false">IF(COUNT(K135)=0,50,IF(K135&lt;20,100,IF(K135&lt;=25,50,0)))</f>
        <v>100</v>
      </c>
      <c r="Q135" s="54"/>
      <c r="R135" s="47"/>
      <c r="S135" s="51" t="n">
        <f aca="false">$E135/$E134-1</f>
        <v>-0.00173854156559816</v>
      </c>
      <c r="T135" s="56" t="n">
        <f aca="false">$K135/$K134-1</f>
        <v>0.0248667850799289</v>
      </c>
      <c r="V135" s="57"/>
      <c r="W135" s="57"/>
      <c r="Y135" s="1" t="str">
        <f aca="false">IF(AX135&gt;=70,"EASY",IF(AX135&gt;40,"UNCERTAIN","HARD"))</f>
        <v>EASY</v>
      </c>
      <c r="AA135" s="58" t="str">
        <f aca="false">IF($A135&lt;200,"",AVERAGE($E86:$E135)/AVERAGE($E5:$E135)-1)</f>
        <v/>
      </c>
      <c r="AB135" s="59" t="n">
        <f aca="false">LOOKUP($B135,07_L1政策步階!$A$4:$A$14,07_L1政策步階!$C$4:$C$14)</f>
        <v>-1</v>
      </c>
      <c r="AC135" s="57"/>
      <c r="AD135" s="57"/>
      <c r="AE135" s="57"/>
      <c r="AF135" s="57"/>
      <c r="AG135" s="57"/>
      <c r="AH135" s="57"/>
      <c r="AI135" s="57"/>
      <c r="AJ135" s="57"/>
      <c r="AK135" s="57"/>
      <c r="AL135" s="0" t="str">
        <f aca="false">IF(ISNUMBER($AA135),IF($AA135&gt;=0.005,100,IF($AA135&gt;=-0.015,50,0)),"")</f>
        <v/>
      </c>
      <c r="AM135" s="59" t="n">
        <f aca="false">IF(ISNUMBER($AB135),IF($AB135=1,100,IF($AB135=0,50,0)),"")</f>
        <v>0</v>
      </c>
      <c r="AN135" s="0" t="str">
        <f aca="false">IF(ISNUMBER($AC135),IF($AC135&gt;=0.001,100,IF($AC135&gt;=-0.003,50,0)),"")</f>
        <v/>
      </c>
      <c r="AO135" s="0" t="str">
        <f aca="false">IF(ISNUMBER($AD135),IF($AD135&gt;=0.04,100,IF($AD135&gt;=0,50,0)),"")</f>
        <v/>
      </c>
      <c r="AP135" s="0" t="str">
        <f aca="false">IF(ISNUMBER($AE135),IF($AE135&gt;=25,100,IF($AE135&gt;=-75,50,0)),"")</f>
        <v/>
      </c>
      <c r="AQ135" s="0" t="str">
        <f aca="false">IF(ISNUMBER($AF135),IF($AF135&gt;0,100,IF($AF135&gt;=-50,50,0)),"")</f>
        <v/>
      </c>
      <c r="AR135" s="0" t="str">
        <f aca="false">IF(ISNUMBER($AG135),IF($AG135=1,100,IF($AG135=0,50,0)),"")</f>
        <v/>
      </c>
      <c r="AS135" s="0" t="str">
        <f aca="false">IF(ISNUMBER($AH135),IF($AH135&lt;0,100,IF($AH135&lt;=20,50,0)),"")</f>
        <v/>
      </c>
      <c r="AT135" s="0" t="str">
        <f aca="false">IF(ISNUMBER($AI135),IF($AI135&lt;0.95,100,IF($AI135&lt;=1,50,0)),"")</f>
        <v/>
      </c>
      <c r="AU135" s="0" t="str">
        <f aca="false">IF(ISNUMBER($AJ135),IF($AJ135&lt;30,0,IF($AJ135&lt;40,50,IF($AJ135&lt;=90,100,50))),"")</f>
        <v/>
      </c>
      <c r="AV135" s="0" t="str">
        <f aca="false">IF(ISNUMBER($AK135),IF($AK135&gt;-0.2,100,IF($AK135&gt;=-0.4,50,0)),"")</f>
        <v/>
      </c>
      <c r="AW135" s="59" t="n">
        <f aca="false">01_指標庫!$H$4*ISNUMBER($F135)+01_指標庫!$H$5*ISNUMBER($AA135)+01_指標庫!$H$6*ISNUMBER($G135)+01_指標庫!$H$7*ISNUMBER($H135)+01_指標庫!$H$8*ISNUMBER($AF135)+01_指標庫!$H$9*ISNUMBER($AG135)+01_指標庫!$H$10*ISNUMBER($AB135)+01_指標庫!$H$11*ISNUMBER($AC135)+01_指標庫!$H$12*ISNUMBER($AD135)+01_指標庫!$H$13*ISNUMBER($AE135)+01_指標庫!$H$14*ISNUMBER($I135)+01_指標庫!$H$15*ISNUMBER($AH135)+01_指標庫!$H$16*ISNUMBER($K135)+01_指標庫!$H$17*ISNUMBER($AI135)+01_指標庫!$H$18*ISNUMBER($AJ135)+01_指標庫!$H$19*ISNUMBER($AK135)+01_指標庫!$H$20*ISNUMBER($BB135)+01_指標庫!$H$21*ISNUMBER($BC135)</f>
        <v>49</v>
      </c>
      <c r="AX135" s="59" t="n">
        <f aca="false">IF(AW135=0,50,ROUND((01_指標庫!$H$4*IF(ISNUMBER($F135),L135,0)+01_指標庫!$H$5*IF(ISNUMBER($AA135),AL135,0)+01_指標庫!$H$6*IF(ISNUMBER($G135),M135,0)+01_指標庫!$H$7*IF(ISNUMBER($H135),N135,0)+01_指標庫!$H$8*IF(ISNUMBER($AF135),AQ135,0)+01_指標庫!$H$9*IF(ISNUMBER($AG135),AR135,0)+01_指標庫!$H$10*IF(ISNUMBER($AB135),AM135,0)+01_指標庫!$H$11*IF(ISNUMBER($AC135),AN135,0)+01_指標庫!$H$12*IF(ISNUMBER($AD135),AO135,0)+01_指標庫!$H$13*IF(ISNUMBER($AE135),AP135,0)+01_指標庫!$H$14*IF(ISNUMBER($I135),O135,0)+01_指標庫!$H$15*IF(ISNUMBER($AH135),AS135,0)+01_指標庫!$H$16*IF(ISNUMBER($K135),P135,0)+01_指標庫!$H$17*IF(ISNUMBER($AI135),AT135,0)+01_指標庫!$H$18*IF(ISNUMBER($AJ135),AU135,0)+01_指標庫!$H$19*IF(ISNUMBER($AK135),AV135,0)+01_指標庫!$H$20*IF(ISNUMBER($BB135),BB135,0)+01_指標庫!$H$21*IF(ISNUMBER($BC135),BC135,0))/AW135,1))</f>
        <v>81.6</v>
      </c>
      <c r="AY135" s="60"/>
      <c r="AZ135" s="60"/>
      <c r="BA135" s="58" t="n">
        <f aca="false">AVERAGE($E131:$E135)/AVERAGE($E126:$E135)-1</f>
        <v>0.0113236716995437</v>
      </c>
      <c r="BB135" s="59" t="n">
        <f aca="false">IF(ISNUMBER($BA135),IF(OR($S135&lt;=-0.03,$BA135&lt;-0.003),0,IF(OR($S135&lt;=-0.02,$BA135&lt;0.01),50,100)),"")</f>
        <v>100</v>
      </c>
      <c r="BC135" s="0" t="str">
        <f aca="false">IF(OR(COUNT($AZ135)=0,COUNT($AZ134)=0),"",IF(OR($AY135/$AZ134-1&lt;=-0.03,$AZ135/$AZ134-1&lt;=-0.045,IF(COUNT($AZ126:$AZ135)=10,AVERAGE($AZ131:$AZ135)/AVERAGE($AZ126:$AZ135)-1&lt;-0.01,FALSE())),0,IF(OR($AZ135/$AZ134-1&lt;=-0.02,IF(COUNT($AZ126:$AZ135)=10,AVERAGE($AZ131:$AZ135)/AVERAGE($AZ126:$AZ135)-1&lt;0.005,FALSE())),50,100)))</f>
        <v/>
      </c>
    </row>
    <row r="136" customFormat="false" ht="15" hidden="false" customHeight="true" outlineLevel="0" collapsed="false">
      <c r="A136" s="47" t="n">
        <v>132</v>
      </c>
      <c r="B136" s="48" t="n">
        <v>42748</v>
      </c>
      <c r="C136" s="47" t="n">
        <v>2017</v>
      </c>
      <c r="D136" s="49" t="s">
        <v>234</v>
      </c>
      <c r="E136" s="50" t="n">
        <v>5059.51</v>
      </c>
      <c r="F136" s="51" t="n">
        <v>0.080268</v>
      </c>
      <c r="G136" s="51" t="n">
        <v>0</v>
      </c>
      <c r="H136" s="52" t="n">
        <v>0.8776</v>
      </c>
      <c r="I136" s="53" t="n">
        <v>402</v>
      </c>
      <c r="J136" s="47" t="s">
        <v>235</v>
      </c>
      <c r="K136" s="54" t="n">
        <v>11.23</v>
      </c>
      <c r="L136" s="55" t="n">
        <f aca="false">IF(COUNT(F136)=0,50,IF(F136&gt;=0,100,IF(F136&gt;=-0.02,50,0)))</f>
        <v>100</v>
      </c>
      <c r="M136" s="55" t="n">
        <f aca="false">IF(COUNT(G136)=0,50,IF(G136&gt;-0.06,100,IF(G136&gt;-0.15,50,0)))</f>
        <v>100</v>
      </c>
      <c r="N136" s="55" t="n">
        <f aca="false">IF(COUNT(H136)=0,50,IF(H136&gt;=0.6,100,IF(H136&gt;=0.4,50,0)))</f>
        <v>100</v>
      </c>
      <c r="O136" s="55" t="n">
        <f aca="false">IF(COUNT(I136)=0,50,IF(J136="proxy_vix",50,IF(I136&lt;350,100,IF(I136&lt;=450,50,0))))</f>
        <v>50</v>
      </c>
      <c r="P136" s="55" t="n">
        <f aca="false">IF(COUNT(K136)=0,50,IF(K136&lt;20,100,IF(K136&lt;=25,50,0)))</f>
        <v>100</v>
      </c>
      <c r="Q136" s="54"/>
      <c r="R136" s="47"/>
      <c r="S136" s="51" t="n">
        <f aca="false">$E136/$E135-1</f>
        <v>0.00358628405035866</v>
      </c>
      <c r="T136" s="56" t="n">
        <f aca="false">$K136/$K135-1</f>
        <v>-0.0268630849220103</v>
      </c>
      <c r="V136" s="57"/>
      <c r="W136" s="57"/>
      <c r="Y136" s="1" t="str">
        <f aca="false">IF(AX136&gt;=70,"EASY",IF(AX136&gt;40,"UNCERTAIN","HARD"))</f>
        <v>EASY</v>
      </c>
      <c r="AA136" s="58" t="str">
        <f aca="false">IF($A136&lt;200,"",AVERAGE($E87:$E136)/AVERAGE($E5:$E136)-1)</f>
        <v/>
      </c>
      <c r="AB136" s="59" t="n">
        <f aca="false">LOOKUP($B136,07_L1政策步階!$A$4:$A$14,07_L1政策步階!$C$4:$C$14)</f>
        <v>-1</v>
      </c>
      <c r="AC136" s="57"/>
      <c r="AD136" s="57"/>
      <c r="AE136" s="57"/>
      <c r="AF136" s="57"/>
      <c r="AG136" s="57"/>
      <c r="AH136" s="57"/>
      <c r="AI136" s="57"/>
      <c r="AJ136" s="57"/>
      <c r="AK136" s="57"/>
      <c r="AL136" s="0" t="str">
        <f aca="false">IF(ISNUMBER($AA136),IF($AA136&gt;=0.005,100,IF($AA136&gt;=-0.015,50,0)),"")</f>
        <v/>
      </c>
      <c r="AM136" s="59" t="n">
        <f aca="false">IF(ISNUMBER($AB136),IF($AB136=1,100,IF($AB136=0,50,0)),"")</f>
        <v>0</v>
      </c>
      <c r="AN136" s="0" t="str">
        <f aca="false">IF(ISNUMBER($AC136),IF($AC136&gt;=0.001,100,IF($AC136&gt;=-0.003,50,0)),"")</f>
        <v/>
      </c>
      <c r="AO136" s="0" t="str">
        <f aca="false">IF(ISNUMBER($AD136),IF($AD136&gt;=0.04,100,IF($AD136&gt;=0,50,0)),"")</f>
        <v/>
      </c>
      <c r="AP136" s="0" t="str">
        <f aca="false">IF(ISNUMBER($AE136),IF($AE136&gt;=25,100,IF($AE136&gt;=-75,50,0)),"")</f>
        <v/>
      </c>
      <c r="AQ136" s="0" t="str">
        <f aca="false">IF(ISNUMBER($AF136),IF($AF136&gt;0,100,IF($AF136&gt;=-50,50,0)),"")</f>
        <v/>
      </c>
      <c r="AR136" s="0" t="str">
        <f aca="false">IF(ISNUMBER($AG136),IF($AG136=1,100,IF($AG136=0,50,0)),"")</f>
        <v/>
      </c>
      <c r="AS136" s="0" t="str">
        <f aca="false">IF(ISNUMBER($AH136),IF($AH136&lt;0,100,IF($AH136&lt;=20,50,0)),"")</f>
        <v/>
      </c>
      <c r="AT136" s="0" t="str">
        <f aca="false">IF(ISNUMBER($AI136),IF($AI136&lt;0.95,100,IF($AI136&lt;=1,50,0)),"")</f>
        <v/>
      </c>
      <c r="AU136" s="0" t="str">
        <f aca="false">IF(ISNUMBER($AJ136),IF($AJ136&lt;30,0,IF($AJ136&lt;40,50,IF($AJ136&lt;=90,100,50))),"")</f>
        <v/>
      </c>
      <c r="AV136" s="0" t="str">
        <f aca="false">IF(ISNUMBER($AK136),IF($AK136&gt;-0.2,100,IF($AK136&gt;=-0.4,50,0)),"")</f>
        <v/>
      </c>
      <c r="AW136" s="59" t="n">
        <f aca="false">01_指標庫!$H$4*ISNUMBER($F136)+01_指標庫!$H$5*ISNUMBER($AA136)+01_指標庫!$H$6*ISNUMBER($G136)+01_指標庫!$H$7*ISNUMBER($H136)+01_指標庫!$H$8*ISNUMBER($AF136)+01_指標庫!$H$9*ISNUMBER($AG136)+01_指標庫!$H$10*ISNUMBER($AB136)+01_指標庫!$H$11*ISNUMBER($AC136)+01_指標庫!$H$12*ISNUMBER($AD136)+01_指標庫!$H$13*ISNUMBER($AE136)+01_指標庫!$H$14*ISNUMBER($I136)+01_指標庫!$H$15*ISNUMBER($AH136)+01_指標庫!$H$16*ISNUMBER($K136)+01_指標庫!$H$17*ISNUMBER($AI136)+01_指標庫!$H$18*ISNUMBER($AJ136)+01_指標庫!$H$19*ISNUMBER($AK136)+01_指標庫!$H$20*ISNUMBER($BB136)+01_指標庫!$H$21*ISNUMBER($BC136)</f>
        <v>49</v>
      </c>
      <c r="AX136" s="59" t="n">
        <f aca="false">IF(AW136=0,50,ROUND((01_指標庫!$H$4*IF(ISNUMBER($F136),L136,0)+01_指標庫!$H$5*IF(ISNUMBER($AA136),AL136,0)+01_指標庫!$H$6*IF(ISNUMBER($G136),M136,0)+01_指標庫!$H$7*IF(ISNUMBER($H136),N136,0)+01_指標庫!$H$8*IF(ISNUMBER($AF136),AQ136,0)+01_指標庫!$H$9*IF(ISNUMBER($AG136),AR136,0)+01_指標庫!$H$10*IF(ISNUMBER($AB136),AM136,0)+01_指標庫!$H$11*IF(ISNUMBER($AC136),AN136,0)+01_指標庫!$H$12*IF(ISNUMBER($AD136),AO136,0)+01_指標庫!$H$13*IF(ISNUMBER($AE136),AP136,0)+01_指標庫!$H$14*IF(ISNUMBER($I136),O136,0)+01_指標庫!$H$15*IF(ISNUMBER($AH136),AS136,0)+01_指標庫!$H$16*IF(ISNUMBER($K136),P136,0)+01_指標庫!$H$17*IF(ISNUMBER($AI136),AT136,0)+01_指標庫!$H$18*IF(ISNUMBER($AJ136),AU136,0)+01_指標庫!$H$19*IF(ISNUMBER($AK136),AV136,0)+01_指標庫!$H$20*IF(ISNUMBER($BB136),BB136,0)+01_指標庫!$H$21*IF(ISNUMBER($BC136),BC136,0))/AW136,1))</f>
        <v>81.6</v>
      </c>
      <c r="AY136" s="60"/>
      <c r="AZ136" s="60"/>
      <c r="BA136" s="58" t="n">
        <f aca="false">AVERAGE($E132:$E136)/AVERAGE($E127:$E136)-1</f>
        <v>0.0105626950454962</v>
      </c>
      <c r="BB136" s="59" t="n">
        <f aca="false">IF(ISNUMBER($BA136),IF(OR($S136&lt;=-0.03,$BA136&lt;-0.003),0,IF(OR($S136&lt;=-0.02,$BA136&lt;0.01),50,100)),"")</f>
        <v>100</v>
      </c>
      <c r="BC136" s="0" t="str">
        <f aca="false">IF(OR(COUNT($AZ136)=0,COUNT($AZ135)=0),"",IF(OR($AY136/$AZ135-1&lt;=-0.03,$AZ136/$AZ135-1&lt;=-0.045,IF(COUNT($AZ127:$AZ136)=10,AVERAGE($AZ132:$AZ136)/AVERAGE($AZ127:$AZ136)-1&lt;-0.01,FALSE())),0,IF(OR($AZ136/$AZ135-1&lt;=-0.02,IF(COUNT($AZ127:$AZ136)=10,AVERAGE($AZ132:$AZ136)/AVERAGE($AZ127:$AZ136)-1&lt;0.005,FALSE())),50,100)))</f>
        <v/>
      </c>
    </row>
    <row r="137" customFormat="false" ht="15" hidden="false" customHeight="true" outlineLevel="0" collapsed="false">
      <c r="A137" s="47" t="n">
        <v>133</v>
      </c>
      <c r="B137" s="48" t="n">
        <v>42752</v>
      </c>
      <c r="C137" s="47" t="n">
        <v>2017</v>
      </c>
      <c r="D137" s="49" t="s">
        <v>237</v>
      </c>
      <c r="E137" s="50" t="n">
        <v>5044.65</v>
      </c>
      <c r="F137" s="51" t="n">
        <v>0.076506</v>
      </c>
      <c r="G137" s="51" t="n">
        <v>-0.002937</v>
      </c>
      <c r="H137" s="52" t="n">
        <v>0.8776</v>
      </c>
      <c r="I137" s="53" t="n">
        <v>406</v>
      </c>
      <c r="J137" s="47" t="s">
        <v>235</v>
      </c>
      <c r="K137" s="54" t="n">
        <v>11.87</v>
      </c>
      <c r="L137" s="55" t="n">
        <f aca="false">IF(COUNT(F137)=0,50,IF(F137&gt;=0,100,IF(F137&gt;=-0.02,50,0)))</f>
        <v>100</v>
      </c>
      <c r="M137" s="55" t="n">
        <f aca="false">IF(COUNT(G137)=0,50,IF(G137&gt;-0.06,100,IF(G137&gt;-0.15,50,0)))</f>
        <v>100</v>
      </c>
      <c r="N137" s="55" t="n">
        <f aca="false">IF(COUNT(H137)=0,50,IF(H137&gt;=0.6,100,IF(H137&gt;=0.4,50,0)))</f>
        <v>100</v>
      </c>
      <c r="O137" s="55" t="n">
        <f aca="false">IF(COUNT(I137)=0,50,IF(J137="proxy_vix",50,IF(I137&lt;350,100,IF(I137&lt;=450,50,0))))</f>
        <v>50</v>
      </c>
      <c r="P137" s="55" t="n">
        <f aca="false">IF(COUNT(K137)=0,50,IF(K137&lt;20,100,IF(K137&lt;=25,50,0)))</f>
        <v>100</v>
      </c>
      <c r="Q137" s="54"/>
      <c r="R137" s="47"/>
      <c r="S137" s="51" t="n">
        <f aca="false">$E137/$E136-1</f>
        <v>-0.00293704331051836</v>
      </c>
      <c r="T137" s="56" t="n">
        <f aca="false">$K137/$K136-1</f>
        <v>0.0569902048085484</v>
      </c>
      <c r="V137" s="57"/>
      <c r="W137" s="57"/>
      <c r="Y137" s="1" t="str">
        <f aca="false">IF(AX137&gt;=70,"EASY",IF(AX137&gt;40,"UNCERTAIN","HARD"))</f>
        <v>EASY</v>
      </c>
      <c r="AA137" s="58" t="str">
        <f aca="false">IF($A137&lt;200,"",AVERAGE($E88:$E137)/AVERAGE($E5:$E137)-1)</f>
        <v/>
      </c>
      <c r="AB137" s="59" t="n">
        <f aca="false">LOOKUP($B137,07_L1政策步階!$A$4:$A$14,07_L1政策步階!$C$4:$C$14)</f>
        <v>-1</v>
      </c>
      <c r="AC137" s="57"/>
      <c r="AD137" s="57"/>
      <c r="AE137" s="57"/>
      <c r="AF137" s="57"/>
      <c r="AG137" s="57"/>
      <c r="AH137" s="57"/>
      <c r="AI137" s="57"/>
      <c r="AJ137" s="57"/>
      <c r="AK137" s="57"/>
      <c r="AL137" s="0" t="str">
        <f aca="false">IF(ISNUMBER($AA137),IF($AA137&gt;=0.005,100,IF($AA137&gt;=-0.015,50,0)),"")</f>
        <v/>
      </c>
      <c r="AM137" s="59" t="n">
        <f aca="false">IF(ISNUMBER($AB137),IF($AB137=1,100,IF($AB137=0,50,0)),"")</f>
        <v>0</v>
      </c>
      <c r="AN137" s="0" t="str">
        <f aca="false">IF(ISNUMBER($AC137),IF($AC137&gt;=0.001,100,IF($AC137&gt;=-0.003,50,0)),"")</f>
        <v/>
      </c>
      <c r="AO137" s="0" t="str">
        <f aca="false">IF(ISNUMBER($AD137),IF($AD137&gt;=0.04,100,IF($AD137&gt;=0,50,0)),"")</f>
        <v/>
      </c>
      <c r="AP137" s="0" t="str">
        <f aca="false">IF(ISNUMBER($AE137),IF($AE137&gt;=25,100,IF($AE137&gt;=-75,50,0)),"")</f>
        <v/>
      </c>
      <c r="AQ137" s="0" t="str">
        <f aca="false">IF(ISNUMBER($AF137),IF($AF137&gt;0,100,IF($AF137&gt;=-50,50,0)),"")</f>
        <v/>
      </c>
      <c r="AR137" s="0" t="str">
        <f aca="false">IF(ISNUMBER($AG137),IF($AG137=1,100,IF($AG137=0,50,0)),"")</f>
        <v/>
      </c>
      <c r="AS137" s="0" t="str">
        <f aca="false">IF(ISNUMBER($AH137),IF($AH137&lt;0,100,IF($AH137&lt;=20,50,0)),"")</f>
        <v/>
      </c>
      <c r="AT137" s="0" t="str">
        <f aca="false">IF(ISNUMBER($AI137),IF($AI137&lt;0.95,100,IF($AI137&lt;=1,50,0)),"")</f>
        <v/>
      </c>
      <c r="AU137" s="0" t="str">
        <f aca="false">IF(ISNUMBER($AJ137),IF($AJ137&lt;30,0,IF($AJ137&lt;40,50,IF($AJ137&lt;=90,100,50))),"")</f>
        <v/>
      </c>
      <c r="AV137" s="0" t="str">
        <f aca="false">IF(ISNUMBER($AK137),IF($AK137&gt;-0.2,100,IF($AK137&gt;=-0.4,50,0)),"")</f>
        <v/>
      </c>
      <c r="AW137" s="59" t="n">
        <f aca="false">01_指標庫!$H$4*ISNUMBER($F137)+01_指標庫!$H$5*ISNUMBER($AA137)+01_指標庫!$H$6*ISNUMBER($G137)+01_指標庫!$H$7*ISNUMBER($H137)+01_指標庫!$H$8*ISNUMBER($AF137)+01_指標庫!$H$9*ISNUMBER($AG137)+01_指標庫!$H$10*ISNUMBER($AB137)+01_指標庫!$H$11*ISNUMBER($AC137)+01_指標庫!$H$12*ISNUMBER($AD137)+01_指標庫!$H$13*ISNUMBER($AE137)+01_指標庫!$H$14*ISNUMBER($I137)+01_指標庫!$H$15*ISNUMBER($AH137)+01_指標庫!$H$16*ISNUMBER($K137)+01_指標庫!$H$17*ISNUMBER($AI137)+01_指標庫!$H$18*ISNUMBER($AJ137)+01_指標庫!$H$19*ISNUMBER($AK137)+01_指標庫!$H$20*ISNUMBER($BB137)+01_指標庫!$H$21*ISNUMBER($BC137)</f>
        <v>49</v>
      </c>
      <c r="AX137" s="59" t="n">
        <f aca="false">IF(AW137=0,50,ROUND((01_指標庫!$H$4*IF(ISNUMBER($F137),L137,0)+01_指標庫!$H$5*IF(ISNUMBER($AA137),AL137,0)+01_指標庫!$H$6*IF(ISNUMBER($G137),M137,0)+01_指標庫!$H$7*IF(ISNUMBER($H137),N137,0)+01_指標庫!$H$8*IF(ISNUMBER($AF137),AQ137,0)+01_指標庫!$H$9*IF(ISNUMBER($AG137),AR137,0)+01_指標庫!$H$10*IF(ISNUMBER($AB137),AM137,0)+01_指標庫!$H$11*IF(ISNUMBER($AC137),AN137,0)+01_指標庫!$H$12*IF(ISNUMBER($AD137),AO137,0)+01_指標庫!$H$13*IF(ISNUMBER($AE137),AP137,0)+01_指標庫!$H$14*IF(ISNUMBER($I137),O137,0)+01_指標庫!$H$15*IF(ISNUMBER($AH137),AS137,0)+01_指標庫!$H$16*IF(ISNUMBER($K137),P137,0)+01_指標庫!$H$17*IF(ISNUMBER($AI137),AT137,0)+01_指標庫!$H$18*IF(ISNUMBER($AJ137),AU137,0)+01_指標庫!$H$19*IF(ISNUMBER($AK137),AV137,0)+01_指標庫!$H$20*IF(ISNUMBER($BB137),BB137,0)+01_指標庫!$H$21*IF(ISNUMBER($BC137),BC137,0))/AW137,1))</f>
        <v>75.5</v>
      </c>
      <c r="AY137" s="60"/>
      <c r="AZ137" s="60"/>
      <c r="BA137" s="58" t="n">
        <f aca="false">AVERAGE($E133:$E137)/AVERAGE($E128:$E137)-1</f>
        <v>0.00769823094453193</v>
      </c>
      <c r="BB137" s="59" t="n">
        <f aca="false">IF(ISNUMBER($BA137),IF(OR($S137&lt;=-0.03,$BA137&lt;-0.003),0,IF(OR($S137&lt;=-0.02,$BA137&lt;0.01),50,100)),"")</f>
        <v>50</v>
      </c>
      <c r="BC137" s="0" t="str">
        <f aca="false">IF(OR(COUNT($AZ137)=0,COUNT($AZ136)=0),"",IF(OR($AY137/$AZ136-1&lt;=-0.03,$AZ137/$AZ136-1&lt;=-0.045,IF(COUNT($AZ128:$AZ137)=10,AVERAGE($AZ133:$AZ137)/AVERAGE($AZ128:$AZ137)-1&lt;-0.01,FALSE())),0,IF(OR($AZ137/$AZ136-1&lt;=-0.02,IF(COUNT($AZ128:$AZ137)=10,AVERAGE($AZ133:$AZ137)/AVERAGE($AZ128:$AZ137)-1&lt;0.005,FALSE())),50,100)))</f>
        <v/>
      </c>
    </row>
    <row r="138" customFormat="false" ht="15" hidden="false" customHeight="true" outlineLevel="0" collapsed="false">
      <c r="A138" s="47" t="n">
        <v>134</v>
      </c>
      <c r="B138" s="48" t="n">
        <v>42753</v>
      </c>
      <c r="C138" s="47" t="n">
        <v>2017</v>
      </c>
      <c r="D138" s="49" t="s">
        <v>238</v>
      </c>
      <c r="E138" s="50" t="n">
        <v>5055.85</v>
      </c>
      <c r="F138" s="51" t="n">
        <v>0.07827</v>
      </c>
      <c r="G138" s="51" t="n">
        <v>-0.000723</v>
      </c>
      <c r="H138" s="52" t="n">
        <v>0.8776</v>
      </c>
      <c r="I138" s="53" t="n">
        <v>401</v>
      </c>
      <c r="J138" s="47" t="s">
        <v>235</v>
      </c>
      <c r="K138" s="54" t="n">
        <v>12.48</v>
      </c>
      <c r="L138" s="55" t="n">
        <f aca="false">IF(COUNT(F138)=0,50,IF(F138&gt;=0,100,IF(F138&gt;=-0.02,50,0)))</f>
        <v>100</v>
      </c>
      <c r="M138" s="55" t="n">
        <f aca="false">IF(COUNT(G138)=0,50,IF(G138&gt;-0.06,100,IF(G138&gt;-0.15,50,0)))</f>
        <v>100</v>
      </c>
      <c r="N138" s="55" t="n">
        <f aca="false">IF(COUNT(H138)=0,50,IF(H138&gt;=0.6,100,IF(H138&gt;=0.4,50,0)))</f>
        <v>100</v>
      </c>
      <c r="O138" s="55" t="n">
        <f aca="false">IF(COUNT(I138)=0,50,IF(J138="proxy_vix",50,IF(I138&lt;350,100,IF(I138&lt;=450,50,0))))</f>
        <v>50</v>
      </c>
      <c r="P138" s="55" t="n">
        <f aca="false">IF(COUNT(K138)=0,50,IF(K138&lt;20,100,IF(K138&lt;=25,50,0)))</f>
        <v>100</v>
      </c>
      <c r="Q138" s="54"/>
      <c r="R138" s="47"/>
      <c r="S138" s="51" t="n">
        <f aca="false">$E138/$E137-1</f>
        <v>0.00222017384754158</v>
      </c>
      <c r="T138" s="56" t="n">
        <f aca="false">$K138/$K137-1</f>
        <v>0.051390058972199</v>
      </c>
      <c r="V138" s="57"/>
      <c r="W138" s="57"/>
      <c r="Y138" s="1" t="str">
        <f aca="false">IF(AX138&gt;=70,"EASY",IF(AX138&gt;40,"UNCERTAIN","HARD"))</f>
        <v>EASY</v>
      </c>
      <c r="AA138" s="58" t="str">
        <f aca="false">IF($A138&lt;200,"",AVERAGE($E89:$E138)/AVERAGE($E5:$E138)-1)</f>
        <v/>
      </c>
      <c r="AB138" s="59" t="n">
        <f aca="false">LOOKUP($B138,07_L1政策步階!$A$4:$A$14,07_L1政策步階!$C$4:$C$14)</f>
        <v>-1</v>
      </c>
      <c r="AC138" s="57"/>
      <c r="AD138" s="57"/>
      <c r="AE138" s="57"/>
      <c r="AF138" s="57"/>
      <c r="AG138" s="57"/>
      <c r="AH138" s="57"/>
      <c r="AI138" s="57"/>
      <c r="AJ138" s="57"/>
      <c r="AK138" s="57"/>
      <c r="AL138" s="0" t="str">
        <f aca="false">IF(ISNUMBER($AA138),IF($AA138&gt;=0.005,100,IF($AA138&gt;=-0.015,50,0)),"")</f>
        <v/>
      </c>
      <c r="AM138" s="59" t="n">
        <f aca="false">IF(ISNUMBER($AB138),IF($AB138=1,100,IF($AB138=0,50,0)),"")</f>
        <v>0</v>
      </c>
      <c r="AN138" s="0" t="str">
        <f aca="false">IF(ISNUMBER($AC138),IF($AC138&gt;=0.001,100,IF($AC138&gt;=-0.003,50,0)),"")</f>
        <v/>
      </c>
      <c r="AO138" s="0" t="str">
        <f aca="false">IF(ISNUMBER($AD138),IF($AD138&gt;=0.04,100,IF($AD138&gt;=0,50,0)),"")</f>
        <v/>
      </c>
      <c r="AP138" s="0" t="str">
        <f aca="false">IF(ISNUMBER($AE138),IF($AE138&gt;=25,100,IF($AE138&gt;=-75,50,0)),"")</f>
        <v/>
      </c>
      <c r="AQ138" s="0" t="str">
        <f aca="false">IF(ISNUMBER($AF138),IF($AF138&gt;0,100,IF($AF138&gt;=-50,50,0)),"")</f>
        <v/>
      </c>
      <c r="AR138" s="0" t="str">
        <f aca="false">IF(ISNUMBER($AG138),IF($AG138=1,100,IF($AG138=0,50,0)),"")</f>
        <v/>
      </c>
      <c r="AS138" s="0" t="str">
        <f aca="false">IF(ISNUMBER($AH138),IF($AH138&lt;0,100,IF($AH138&lt;=20,50,0)),"")</f>
        <v/>
      </c>
      <c r="AT138" s="0" t="str">
        <f aca="false">IF(ISNUMBER($AI138),IF($AI138&lt;0.95,100,IF($AI138&lt;=1,50,0)),"")</f>
        <v/>
      </c>
      <c r="AU138" s="0" t="str">
        <f aca="false">IF(ISNUMBER($AJ138),IF($AJ138&lt;30,0,IF($AJ138&lt;40,50,IF($AJ138&lt;=90,100,50))),"")</f>
        <v/>
      </c>
      <c r="AV138" s="0" t="str">
        <f aca="false">IF(ISNUMBER($AK138),IF($AK138&gt;-0.2,100,IF($AK138&gt;=-0.4,50,0)),"")</f>
        <v/>
      </c>
      <c r="AW138" s="59" t="n">
        <f aca="false">01_指標庫!$H$4*ISNUMBER($F138)+01_指標庫!$H$5*ISNUMBER($AA138)+01_指標庫!$H$6*ISNUMBER($G138)+01_指標庫!$H$7*ISNUMBER($H138)+01_指標庫!$H$8*ISNUMBER($AF138)+01_指標庫!$H$9*ISNUMBER($AG138)+01_指標庫!$H$10*ISNUMBER($AB138)+01_指標庫!$H$11*ISNUMBER($AC138)+01_指標庫!$H$12*ISNUMBER($AD138)+01_指標庫!$H$13*ISNUMBER($AE138)+01_指標庫!$H$14*ISNUMBER($I138)+01_指標庫!$H$15*ISNUMBER($AH138)+01_指標庫!$H$16*ISNUMBER($K138)+01_指標庫!$H$17*ISNUMBER($AI138)+01_指標庫!$H$18*ISNUMBER($AJ138)+01_指標庫!$H$19*ISNUMBER($AK138)+01_指標庫!$H$20*ISNUMBER($BB138)+01_指標庫!$H$21*ISNUMBER($BC138)</f>
        <v>49</v>
      </c>
      <c r="AX138" s="59" t="n">
        <f aca="false">IF(AW138=0,50,ROUND((01_指標庫!$H$4*IF(ISNUMBER($F138),L138,0)+01_指標庫!$H$5*IF(ISNUMBER($AA138),AL138,0)+01_指標庫!$H$6*IF(ISNUMBER($G138),M138,0)+01_指標庫!$H$7*IF(ISNUMBER($H138),N138,0)+01_指標庫!$H$8*IF(ISNUMBER($AF138),AQ138,0)+01_指標庫!$H$9*IF(ISNUMBER($AG138),AR138,0)+01_指標庫!$H$10*IF(ISNUMBER($AB138),AM138,0)+01_指標庫!$H$11*IF(ISNUMBER($AC138),AN138,0)+01_指標庫!$H$12*IF(ISNUMBER($AD138),AO138,0)+01_指標庫!$H$13*IF(ISNUMBER($AE138),AP138,0)+01_指標庫!$H$14*IF(ISNUMBER($I138),O138,0)+01_指標庫!$H$15*IF(ISNUMBER($AH138),AS138,0)+01_指標庫!$H$16*IF(ISNUMBER($K138),P138,0)+01_指標庫!$H$17*IF(ISNUMBER($AI138),AT138,0)+01_指標庫!$H$18*IF(ISNUMBER($AJ138),AU138,0)+01_指標庫!$H$19*IF(ISNUMBER($AK138),AV138,0)+01_指標庫!$H$20*IF(ISNUMBER($BB138),BB138,0)+01_指標庫!$H$21*IF(ISNUMBER($BC138),BC138,0))/AW138,1))</f>
        <v>75.5</v>
      </c>
      <c r="AY138" s="60"/>
      <c r="AZ138" s="60"/>
      <c r="BA138" s="58" t="n">
        <f aca="false">AVERAGE($E134:$E138)/AVERAGE($E129:$E138)-1</f>
        <v>0.00562195545445565</v>
      </c>
      <c r="BB138" s="59" t="n">
        <f aca="false">IF(ISNUMBER($BA138),IF(OR($S138&lt;=-0.03,$BA138&lt;-0.003),0,IF(OR($S138&lt;=-0.02,$BA138&lt;0.01),50,100)),"")</f>
        <v>50</v>
      </c>
      <c r="BC138" s="0" t="str">
        <f aca="false">IF(OR(COUNT($AZ138)=0,COUNT($AZ137)=0),"",IF(OR($AY138/$AZ137-1&lt;=-0.03,$AZ138/$AZ137-1&lt;=-0.045,IF(COUNT($AZ129:$AZ138)=10,AVERAGE($AZ134:$AZ138)/AVERAGE($AZ129:$AZ138)-1&lt;-0.01,FALSE())),0,IF(OR($AZ138/$AZ137-1&lt;=-0.02,IF(COUNT($AZ129:$AZ138)=10,AVERAGE($AZ134:$AZ138)/AVERAGE($AZ129:$AZ138)-1&lt;0.005,FALSE())),50,100)))</f>
        <v/>
      </c>
    </row>
    <row r="139" customFormat="false" ht="15" hidden="false" customHeight="true" outlineLevel="0" collapsed="false">
      <c r="A139" s="47" t="n">
        <v>135</v>
      </c>
      <c r="B139" s="48" t="n">
        <v>42754</v>
      </c>
      <c r="C139" s="47" t="n">
        <v>2017</v>
      </c>
      <c r="D139" s="49" t="s">
        <v>239</v>
      </c>
      <c r="E139" s="50" t="n">
        <v>5051.17</v>
      </c>
      <c r="F139" s="51" t="n">
        <v>0.076606</v>
      </c>
      <c r="G139" s="51" t="n">
        <v>-0.001648</v>
      </c>
      <c r="H139" s="52" t="n">
        <v>0.8776</v>
      </c>
      <c r="I139" s="53" t="n">
        <v>399</v>
      </c>
      <c r="J139" s="47" t="s">
        <v>235</v>
      </c>
      <c r="K139" s="54" t="n">
        <v>12.78</v>
      </c>
      <c r="L139" s="55" t="n">
        <f aca="false">IF(COUNT(F139)=0,50,IF(F139&gt;=0,100,IF(F139&gt;=-0.02,50,0)))</f>
        <v>100</v>
      </c>
      <c r="M139" s="55" t="n">
        <f aca="false">IF(COUNT(G139)=0,50,IF(G139&gt;-0.06,100,IF(G139&gt;-0.15,50,0)))</f>
        <v>100</v>
      </c>
      <c r="N139" s="55" t="n">
        <f aca="false">IF(COUNT(H139)=0,50,IF(H139&gt;=0.6,100,IF(H139&gt;=0.4,50,0)))</f>
        <v>100</v>
      </c>
      <c r="O139" s="55" t="n">
        <f aca="false">IF(COUNT(I139)=0,50,IF(J139="proxy_vix",50,IF(I139&lt;350,100,IF(I139&lt;=450,50,0))))</f>
        <v>50</v>
      </c>
      <c r="P139" s="55" t="n">
        <f aca="false">IF(COUNT(K139)=0,50,IF(K139&lt;20,100,IF(K139&lt;=25,50,0)))</f>
        <v>100</v>
      </c>
      <c r="Q139" s="54"/>
      <c r="R139" s="47"/>
      <c r="S139" s="51" t="n">
        <f aca="false">$E139/$E138-1</f>
        <v>-0.000925660373626625</v>
      </c>
      <c r="T139" s="56" t="n">
        <f aca="false">$K139/$K138-1</f>
        <v>0.0240384615384615</v>
      </c>
      <c r="V139" s="57"/>
      <c r="W139" s="57"/>
      <c r="Y139" s="1" t="str">
        <f aca="false">IF(AX139&gt;=70,"EASY",IF(AX139&gt;40,"UNCERTAIN","HARD"))</f>
        <v>EASY</v>
      </c>
      <c r="AA139" s="58" t="str">
        <f aca="false">IF($A139&lt;200,"",AVERAGE($E90:$E139)/AVERAGE($E5:$E139)-1)</f>
        <v/>
      </c>
      <c r="AB139" s="59" t="n">
        <f aca="false">LOOKUP($B139,07_L1政策步階!$A$4:$A$14,07_L1政策步階!$C$4:$C$14)</f>
        <v>-1</v>
      </c>
      <c r="AC139" s="57"/>
      <c r="AD139" s="57"/>
      <c r="AE139" s="57"/>
      <c r="AF139" s="57"/>
      <c r="AG139" s="57"/>
      <c r="AH139" s="57"/>
      <c r="AI139" s="57"/>
      <c r="AJ139" s="57"/>
      <c r="AK139" s="57"/>
      <c r="AL139" s="0" t="str">
        <f aca="false">IF(ISNUMBER($AA139),IF($AA139&gt;=0.005,100,IF($AA139&gt;=-0.015,50,0)),"")</f>
        <v/>
      </c>
      <c r="AM139" s="59" t="n">
        <f aca="false">IF(ISNUMBER($AB139),IF($AB139=1,100,IF($AB139=0,50,0)),"")</f>
        <v>0</v>
      </c>
      <c r="AN139" s="0" t="str">
        <f aca="false">IF(ISNUMBER($AC139),IF($AC139&gt;=0.001,100,IF($AC139&gt;=-0.003,50,0)),"")</f>
        <v/>
      </c>
      <c r="AO139" s="0" t="str">
        <f aca="false">IF(ISNUMBER($AD139),IF($AD139&gt;=0.04,100,IF($AD139&gt;=0,50,0)),"")</f>
        <v/>
      </c>
      <c r="AP139" s="0" t="str">
        <f aca="false">IF(ISNUMBER($AE139),IF($AE139&gt;=25,100,IF($AE139&gt;=-75,50,0)),"")</f>
        <v/>
      </c>
      <c r="AQ139" s="0" t="str">
        <f aca="false">IF(ISNUMBER($AF139),IF($AF139&gt;0,100,IF($AF139&gt;=-50,50,0)),"")</f>
        <v/>
      </c>
      <c r="AR139" s="0" t="str">
        <f aca="false">IF(ISNUMBER($AG139),IF($AG139=1,100,IF($AG139=0,50,0)),"")</f>
        <v/>
      </c>
      <c r="AS139" s="0" t="str">
        <f aca="false">IF(ISNUMBER($AH139),IF($AH139&lt;0,100,IF($AH139&lt;=20,50,0)),"")</f>
        <v/>
      </c>
      <c r="AT139" s="0" t="str">
        <f aca="false">IF(ISNUMBER($AI139),IF($AI139&lt;0.95,100,IF($AI139&lt;=1,50,0)),"")</f>
        <v/>
      </c>
      <c r="AU139" s="0" t="str">
        <f aca="false">IF(ISNUMBER($AJ139),IF($AJ139&lt;30,0,IF($AJ139&lt;40,50,IF($AJ139&lt;=90,100,50))),"")</f>
        <v/>
      </c>
      <c r="AV139" s="0" t="str">
        <f aca="false">IF(ISNUMBER($AK139),IF($AK139&gt;-0.2,100,IF($AK139&gt;=-0.4,50,0)),"")</f>
        <v/>
      </c>
      <c r="AW139" s="59" t="n">
        <f aca="false">01_指標庫!$H$4*ISNUMBER($F139)+01_指標庫!$H$5*ISNUMBER($AA139)+01_指標庫!$H$6*ISNUMBER($G139)+01_指標庫!$H$7*ISNUMBER($H139)+01_指標庫!$H$8*ISNUMBER($AF139)+01_指標庫!$H$9*ISNUMBER($AG139)+01_指標庫!$H$10*ISNUMBER($AB139)+01_指標庫!$H$11*ISNUMBER($AC139)+01_指標庫!$H$12*ISNUMBER($AD139)+01_指標庫!$H$13*ISNUMBER($AE139)+01_指標庫!$H$14*ISNUMBER($I139)+01_指標庫!$H$15*ISNUMBER($AH139)+01_指標庫!$H$16*ISNUMBER($K139)+01_指標庫!$H$17*ISNUMBER($AI139)+01_指標庫!$H$18*ISNUMBER($AJ139)+01_指標庫!$H$19*ISNUMBER($AK139)+01_指標庫!$H$20*ISNUMBER($BB139)+01_指標庫!$H$21*ISNUMBER($BC139)</f>
        <v>49</v>
      </c>
      <c r="AX139" s="59" t="n">
        <f aca="false">IF(AW139=0,50,ROUND((01_指標庫!$H$4*IF(ISNUMBER($F139),L139,0)+01_指標庫!$H$5*IF(ISNUMBER($AA139),AL139,0)+01_指標庫!$H$6*IF(ISNUMBER($G139),M139,0)+01_指標庫!$H$7*IF(ISNUMBER($H139),N139,0)+01_指標庫!$H$8*IF(ISNUMBER($AF139),AQ139,0)+01_指標庫!$H$9*IF(ISNUMBER($AG139),AR139,0)+01_指標庫!$H$10*IF(ISNUMBER($AB139),AM139,0)+01_指標庫!$H$11*IF(ISNUMBER($AC139),AN139,0)+01_指標庫!$H$12*IF(ISNUMBER($AD139),AO139,0)+01_指標庫!$H$13*IF(ISNUMBER($AE139),AP139,0)+01_指標庫!$H$14*IF(ISNUMBER($I139),O139,0)+01_指標庫!$H$15*IF(ISNUMBER($AH139),AS139,0)+01_指標庫!$H$16*IF(ISNUMBER($K139),P139,0)+01_指標庫!$H$17*IF(ISNUMBER($AI139),AT139,0)+01_指標庫!$H$18*IF(ISNUMBER($AJ139),AU139,0)+01_指標庫!$H$19*IF(ISNUMBER($AK139),AV139,0)+01_指標庫!$H$20*IF(ISNUMBER($BB139),BB139,0)+01_指標庫!$H$21*IF(ISNUMBER($BC139),BC139,0))/AW139,1))</f>
        <v>75.5</v>
      </c>
      <c r="AY139" s="60"/>
      <c r="AZ139" s="60"/>
      <c r="BA139" s="58" t="n">
        <f aca="false">AVERAGE($E135:$E139)/AVERAGE($E130:$E139)-1</f>
        <v>0.00338333705507021</v>
      </c>
      <c r="BB139" s="59" t="n">
        <f aca="false">IF(ISNUMBER($BA139),IF(OR($S139&lt;=-0.03,$BA139&lt;-0.003),0,IF(OR($S139&lt;=-0.02,$BA139&lt;0.01),50,100)),"")</f>
        <v>50</v>
      </c>
      <c r="BC139" s="0" t="str">
        <f aca="false">IF(OR(COUNT($AZ139)=0,COUNT($AZ138)=0),"",IF(OR($AY139/$AZ138-1&lt;=-0.03,$AZ139/$AZ138-1&lt;=-0.045,IF(COUNT($AZ130:$AZ139)=10,AVERAGE($AZ135:$AZ139)/AVERAGE($AZ130:$AZ139)-1&lt;-0.01,FALSE())),0,IF(OR($AZ139/$AZ138-1&lt;=-0.02,IF(COUNT($AZ130:$AZ139)=10,AVERAGE($AZ135:$AZ139)/AVERAGE($AZ130:$AZ139)-1&lt;0.005,FALSE())),50,100)))</f>
        <v/>
      </c>
    </row>
    <row r="140" customFormat="false" ht="15" hidden="false" customHeight="true" outlineLevel="0" collapsed="false">
      <c r="A140" s="47" t="n">
        <v>136</v>
      </c>
      <c r="B140" s="48" t="n">
        <v>42755</v>
      </c>
      <c r="C140" s="47" t="n">
        <v>2017</v>
      </c>
      <c r="D140" s="49" t="s">
        <v>234</v>
      </c>
      <c r="E140" s="50" t="n">
        <v>5063.2</v>
      </c>
      <c r="F140" s="51" t="n">
        <v>0.078573</v>
      </c>
      <c r="G140" s="51" t="n">
        <v>0</v>
      </c>
      <c r="H140" s="52" t="n">
        <v>0.8776</v>
      </c>
      <c r="I140" s="53" t="n">
        <v>402</v>
      </c>
      <c r="J140" s="47" t="s">
        <v>235</v>
      </c>
      <c r="K140" s="54" t="n">
        <v>11.54</v>
      </c>
      <c r="L140" s="55" t="n">
        <f aca="false">IF(COUNT(F140)=0,50,IF(F140&gt;=0,100,IF(F140&gt;=-0.02,50,0)))</f>
        <v>100</v>
      </c>
      <c r="M140" s="55" t="n">
        <f aca="false">IF(COUNT(G140)=0,50,IF(G140&gt;-0.06,100,IF(G140&gt;-0.15,50,0)))</f>
        <v>100</v>
      </c>
      <c r="N140" s="55" t="n">
        <f aca="false">IF(COUNT(H140)=0,50,IF(H140&gt;=0.6,100,IF(H140&gt;=0.4,50,0)))</f>
        <v>100</v>
      </c>
      <c r="O140" s="55" t="n">
        <f aca="false">IF(COUNT(I140)=0,50,IF(J140="proxy_vix",50,IF(I140&lt;350,100,IF(I140&lt;=450,50,0))))</f>
        <v>50</v>
      </c>
      <c r="P140" s="55" t="n">
        <f aca="false">IF(COUNT(K140)=0,50,IF(K140&lt;20,100,IF(K140&lt;=25,50,0)))</f>
        <v>100</v>
      </c>
      <c r="Q140" s="54"/>
      <c r="R140" s="47"/>
      <c r="S140" s="51" t="n">
        <f aca="false">$E140/$E139-1</f>
        <v>0.00238162643506357</v>
      </c>
      <c r="T140" s="56" t="n">
        <f aca="false">$K140/$K139-1</f>
        <v>-0.0970266040688577</v>
      </c>
      <c r="V140" s="57"/>
      <c r="W140" s="57"/>
      <c r="Y140" s="1" t="str">
        <f aca="false">IF(AX140&gt;=70,"EASY",IF(AX140&gt;40,"UNCERTAIN","HARD"))</f>
        <v>EASY</v>
      </c>
      <c r="AA140" s="58" t="str">
        <f aca="false">IF($A140&lt;200,"",AVERAGE($E91:$E140)/AVERAGE($E5:$E140)-1)</f>
        <v/>
      </c>
      <c r="AB140" s="59" t="n">
        <f aca="false">LOOKUP($B140,07_L1政策步階!$A$4:$A$14,07_L1政策步階!$C$4:$C$14)</f>
        <v>-1</v>
      </c>
      <c r="AC140" s="57"/>
      <c r="AD140" s="57"/>
      <c r="AE140" s="57"/>
      <c r="AF140" s="57"/>
      <c r="AG140" s="57"/>
      <c r="AH140" s="57"/>
      <c r="AI140" s="57"/>
      <c r="AJ140" s="57"/>
      <c r="AK140" s="57"/>
      <c r="AL140" s="0" t="str">
        <f aca="false">IF(ISNUMBER($AA140),IF($AA140&gt;=0.005,100,IF($AA140&gt;=-0.015,50,0)),"")</f>
        <v/>
      </c>
      <c r="AM140" s="59" t="n">
        <f aca="false">IF(ISNUMBER($AB140),IF($AB140=1,100,IF($AB140=0,50,0)),"")</f>
        <v>0</v>
      </c>
      <c r="AN140" s="0" t="str">
        <f aca="false">IF(ISNUMBER($AC140),IF($AC140&gt;=0.001,100,IF($AC140&gt;=-0.003,50,0)),"")</f>
        <v/>
      </c>
      <c r="AO140" s="0" t="str">
        <f aca="false">IF(ISNUMBER($AD140),IF($AD140&gt;=0.04,100,IF($AD140&gt;=0,50,0)),"")</f>
        <v/>
      </c>
      <c r="AP140" s="0" t="str">
        <f aca="false">IF(ISNUMBER($AE140),IF($AE140&gt;=25,100,IF($AE140&gt;=-75,50,0)),"")</f>
        <v/>
      </c>
      <c r="AQ140" s="0" t="str">
        <f aca="false">IF(ISNUMBER($AF140),IF($AF140&gt;0,100,IF($AF140&gt;=-50,50,0)),"")</f>
        <v/>
      </c>
      <c r="AR140" s="0" t="str">
        <f aca="false">IF(ISNUMBER($AG140),IF($AG140=1,100,IF($AG140=0,50,0)),"")</f>
        <v/>
      </c>
      <c r="AS140" s="0" t="str">
        <f aca="false">IF(ISNUMBER($AH140),IF($AH140&lt;0,100,IF($AH140&lt;=20,50,0)),"")</f>
        <v/>
      </c>
      <c r="AT140" s="0" t="str">
        <f aca="false">IF(ISNUMBER($AI140),IF($AI140&lt;0.95,100,IF($AI140&lt;=1,50,0)),"")</f>
        <v/>
      </c>
      <c r="AU140" s="0" t="str">
        <f aca="false">IF(ISNUMBER($AJ140),IF($AJ140&lt;30,0,IF($AJ140&lt;40,50,IF($AJ140&lt;=90,100,50))),"")</f>
        <v/>
      </c>
      <c r="AV140" s="0" t="str">
        <f aca="false">IF(ISNUMBER($AK140),IF($AK140&gt;-0.2,100,IF($AK140&gt;=-0.4,50,0)),"")</f>
        <v/>
      </c>
      <c r="AW140" s="59" t="n">
        <f aca="false">01_指標庫!$H$4*ISNUMBER($F140)+01_指標庫!$H$5*ISNUMBER($AA140)+01_指標庫!$H$6*ISNUMBER($G140)+01_指標庫!$H$7*ISNUMBER($H140)+01_指標庫!$H$8*ISNUMBER($AF140)+01_指標庫!$H$9*ISNUMBER($AG140)+01_指標庫!$H$10*ISNUMBER($AB140)+01_指標庫!$H$11*ISNUMBER($AC140)+01_指標庫!$H$12*ISNUMBER($AD140)+01_指標庫!$H$13*ISNUMBER($AE140)+01_指標庫!$H$14*ISNUMBER($I140)+01_指標庫!$H$15*ISNUMBER($AH140)+01_指標庫!$H$16*ISNUMBER($K140)+01_指標庫!$H$17*ISNUMBER($AI140)+01_指標庫!$H$18*ISNUMBER($AJ140)+01_指標庫!$H$19*ISNUMBER($AK140)+01_指標庫!$H$20*ISNUMBER($BB140)+01_指標庫!$H$21*ISNUMBER($BC140)</f>
        <v>49</v>
      </c>
      <c r="AX140" s="59" t="n">
        <f aca="false">IF(AW140=0,50,ROUND((01_指標庫!$H$4*IF(ISNUMBER($F140),L140,0)+01_指標庫!$H$5*IF(ISNUMBER($AA140),AL140,0)+01_指標庫!$H$6*IF(ISNUMBER($G140),M140,0)+01_指標庫!$H$7*IF(ISNUMBER($H140),N140,0)+01_指標庫!$H$8*IF(ISNUMBER($AF140),AQ140,0)+01_指標庫!$H$9*IF(ISNUMBER($AG140),AR140,0)+01_指標庫!$H$10*IF(ISNUMBER($AB140),AM140,0)+01_指標庫!$H$11*IF(ISNUMBER($AC140),AN140,0)+01_指標庫!$H$12*IF(ISNUMBER($AD140),AO140,0)+01_指標庫!$H$13*IF(ISNUMBER($AE140),AP140,0)+01_指標庫!$H$14*IF(ISNUMBER($I140),O140,0)+01_指標庫!$H$15*IF(ISNUMBER($AH140),AS140,0)+01_指標庫!$H$16*IF(ISNUMBER($K140),P140,0)+01_指標庫!$H$17*IF(ISNUMBER($AI140),AT140,0)+01_指標庫!$H$18*IF(ISNUMBER($AJ140),AU140,0)+01_指標庫!$H$19*IF(ISNUMBER($AK140),AV140,0)+01_指標庫!$H$20*IF(ISNUMBER($BB140),BB140,0)+01_指標庫!$H$21*IF(ISNUMBER($BC140),BC140,0))/AW140,1))</f>
        <v>75.5</v>
      </c>
      <c r="AY140" s="60"/>
      <c r="AZ140" s="60"/>
      <c r="BA140" s="58" t="n">
        <f aca="false">AVERAGE($E136:$E140)/AVERAGE($E131:$E140)-1</f>
        <v>0.00229194397258792</v>
      </c>
      <c r="BB140" s="59" t="n">
        <f aca="false">IF(ISNUMBER($BA140),IF(OR($S140&lt;=-0.03,$BA140&lt;-0.003),0,IF(OR($S140&lt;=-0.02,$BA140&lt;0.01),50,100)),"")</f>
        <v>50</v>
      </c>
      <c r="BC140" s="0" t="str">
        <f aca="false">IF(OR(COUNT($AZ140)=0,COUNT($AZ139)=0),"",IF(OR($AY140/$AZ139-1&lt;=-0.03,$AZ140/$AZ139-1&lt;=-0.045,IF(COUNT($AZ131:$AZ140)=10,AVERAGE($AZ136:$AZ140)/AVERAGE($AZ131:$AZ140)-1&lt;-0.01,FALSE())),0,IF(OR($AZ140/$AZ139-1&lt;=-0.02,IF(COUNT($AZ131:$AZ140)=10,AVERAGE($AZ136:$AZ140)/AVERAGE($AZ131:$AZ140)-1&lt;0.005,FALSE())),50,100)))</f>
        <v/>
      </c>
    </row>
    <row r="141" customFormat="false" ht="15" hidden="false" customHeight="true" outlineLevel="0" collapsed="false">
      <c r="A141" s="47" t="n">
        <v>137</v>
      </c>
      <c r="B141" s="48" t="n">
        <v>42758</v>
      </c>
      <c r="C141" s="47" t="n">
        <v>2017</v>
      </c>
      <c r="D141" s="49" t="s">
        <v>236</v>
      </c>
      <c r="E141" s="50" t="n">
        <v>5065.7</v>
      </c>
      <c r="F141" s="51" t="n">
        <v>0.078427</v>
      </c>
      <c r="G141" s="51" t="n">
        <v>0</v>
      </c>
      <c r="H141" s="52" t="n">
        <v>0.8571</v>
      </c>
      <c r="I141" s="53" t="n">
        <v>410</v>
      </c>
      <c r="J141" s="47" t="s">
        <v>235</v>
      </c>
      <c r="K141" s="54" t="n">
        <v>11.77</v>
      </c>
      <c r="L141" s="55" t="n">
        <f aca="false">IF(COUNT(F141)=0,50,IF(F141&gt;=0,100,IF(F141&gt;=-0.02,50,0)))</f>
        <v>100</v>
      </c>
      <c r="M141" s="55" t="n">
        <f aca="false">IF(COUNT(G141)=0,50,IF(G141&gt;-0.06,100,IF(G141&gt;-0.15,50,0)))</f>
        <v>100</v>
      </c>
      <c r="N141" s="55" t="n">
        <f aca="false">IF(COUNT(H141)=0,50,IF(H141&gt;=0.6,100,IF(H141&gt;=0.4,50,0)))</f>
        <v>100</v>
      </c>
      <c r="O141" s="55" t="n">
        <f aca="false">IF(COUNT(I141)=0,50,IF(J141="proxy_vix",50,IF(I141&lt;350,100,IF(I141&lt;=450,50,0))))</f>
        <v>50</v>
      </c>
      <c r="P141" s="55" t="n">
        <f aca="false">IF(COUNT(K141)=0,50,IF(K141&lt;20,100,IF(K141&lt;=25,50,0)))</f>
        <v>100</v>
      </c>
      <c r="Q141" s="54"/>
      <c r="R141" s="47"/>
      <c r="S141" s="51" t="n">
        <f aca="false">$E141/$E140-1</f>
        <v>0.000493758887659901</v>
      </c>
      <c r="T141" s="56" t="n">
        <f aca="false">$K141/$K140-1</f>
        <v>0.0199306759098787</v>
      </c>
      <c r="V141" s="57"/>
      <c r="W141" s="57"/>
      <c r="Y141" s="1" t="str">
        <f aca="false">IF(AX141&gt;=70,"EASY",IF(AX141&gt;40,"UNCERTAIN","HARD"))</f>
        <v>EASY</v>
      </c>
      <c r="AA141" s="58" t="str">
        <f aca="false">IF($A141&lt;200,"",AVERAGE($E92:$E141)/AVERAGE($E5:$E141)-1)</f>
        <v/>
      </c>
      <c r="AB141" s="59" t="n">
        <f aca="false">LOOKUP($B141,07_L1政策步階!$A$4:$A$14,07_L1政策步階!$C$4:$C$14)</f>
        <v>-1</v>
      </c>
      <c r="AC141" s="57"/>
      <c r="AD141" s="57"/>
      <c r="AE141" s="57"/>
      <c r="AF141" s="57"/>
      <c r="AG141" s="57"/>
      <c r="AH141" s="57"/>
      <c r="AI141" s="57"/>
      <c r="AJ141" s="57"/>
      <c r="AK141" s="57"/>
      <c r="AL141" s="0" t="str">
        <f aca="false">IF(ISNUMBER($AA141),IF($AA141&gt;=0.005,100,IF($AA141&gt;=-0.015,50,0)),"")</f>
        <v/>
      </c>
      <c r="AM141" s="59" t="n">
        <f aca="false">IF(ISNUMBER($AB141),IF($AB141=1,100,IF($AB141=0,50,0)),"")</f>
        <v>0</v>
      </c>
      <c r="AN141" s="0" t="str">
        <f aca="false">IF(ISNUMBER($AC141),IF($AC141&gt;=0.001,100,IF($AC141&gt;=-0.003,50,0)),"")</f>
        <v/>
      </c>
      <c r="AO141" s="0" t="str">
        <f aca="false">IF(ISNUMBER($AD141),IF($AD141&gt;=0.04,100,IF($AD141&gt;=0,50,0)),"")</f>
        <v/>
      </c>
      <c r="AP141" s="0" t="str">
        <f aca="false">IF(ISNUMBER($AE141),IF($AE141&gt;=25,100,IF($AE141&gt;=-75,50,0)),"")</f>
        <v/>
      </c>
      <c r="AQ141" s="0" t="str">
        <f aca="false">IF(ISNUMBER($AF141),IF($AF141&gt;0,100,IF($AF141&gt;=-50,50,0)),"")</f>
        <v/>
      </c>
      <c r="AR141" s="0" t="str">
        <f aca="false">IF(ISNUMBER($AG141),IF($AG141=1,100,IF($AG141=0,50,0)),"")</f>
        <v/>
      </c>
      <c r="AS141" s="0" t="str">
        <f aca="false">IF(ISNUMBER($AH141),IF($AH141&lt;0,100,IF($AH141&lt;=20,50,0)),"")</f>
        <v/>
      </c>
      <c r="AT141" s="0" t="str">
        <f aca="false">IF(ISNUMBER($AI141),IF($AI141&lt;0.95,100,IF($AI141&lt;=1,50,0)),"")</f>
        <v/>
      </c>
      <c r="AU141" s="0" t="str">
        <f aca="false">IF(ISNUMBER($AJ141),IF($AJ141&lt;30,0,IF($AJ141&lt;40,50,IF($AJ141&lt;=90,100,50))),"")</f>
        <v/>
      </c>
      <c r="AV141" s="0" t="str">
        <f aca="false">IF(ISNUMBER($AK141),IF($AK141&gt;-0.2,100,IF($AK141&gt;=-0.4,50,0)),"")</f>
        <v/>
      </c>
      <c r="AW141" s="59" t="n">
        <f aca="false">01_指標庫!$H$4*ISNUMBER($F141)+01_指標庫!$H$5*ISNUMBER($AA141)+01_指標庫!$H$6*ISNUMBER($G141)+01_指標庫!$H$7*ISNUMBER($H141)+01_指標庫!$H$8*ISNUMBER($AF141)+01_指標庫!$H$9*ISNUMBER($AG141)+01_指標庫!$H$10*ISNUMBER($AB141)+01_指標庫!$H$11*ISNUMBER($AC141)+01_指標庫!$H$12*ISNUMBER($AD141)+01_指標庫!$H$13*ISNUMBER($AE141)+01_指標庫!$H$14*ISNUMBER($I141)+01_指標庫!$H$15*ISNUMBER($AH141)+01_指標庫!$H$16*ISNUMBER($K141)+01_指標庫!$H$17*ISNUMBER($AI141)+01_指標庫!$H$18*ISNUMBER($AJ141)+01_指標庫!$H$19*ISNUMBER($AK141)+01_指標庫!$H$20*ISNUMBER($BB141)+01_指標庫!$H$21*ISNUMBER($BC141)</f>
        <v>49</v>
      </c>
      <c r="AX141" s="59" t="n">
        <f aca="false">IF(AW141=0,50,ROUND((01_指標庫!$H$4*IF(ISNUMBER($F141),L141,0)+01_指標庫!$H$5*IF(ISNUMBER($AA141),AL141,0)+01_指標庫!$H$6*IF(ISNUMBER($G141),M141,0)+01_指標庫!$H$7*IF(ISNUMBER($H141),N141,0)+01_指標庫!$H$8*IF(ISNUMBER($AF141),AQ141,0)+01_指標庫!$H$9*IF(ISNUMBER($AG141),AR141,0)+01_指標庫!$H$10*IF(ISNUMBER($AB141),AM141,0)+01_指標庫!$H$11*IF(ISNUMBER($AC141),AN141,0)+01_指標庫!$H$12*IF(ISNUMBER($AD141),AO141,0)+01_指標庫!$H$13*IF(ISNUMBER($AE141),AP141,0)+01_指標庫!$H$14*IF(ISNUMBER($I141),O141,0)+01_指標庫!$H$15*IF(ISNUMBER($AH141),AS141,0)+01_指標庫!$H$16*IF(ISNUMBER($K141),P141,0)+01_指標庫!$H$17*IF(ISNUMBER($AI141),AT141,0)+01_指標庫!$H$18*IF(ISNUMBER($AJ141),AU141,0)+01_指標庫!$H$19*IF(ISNUMBER($AK141),AV141,0)+01_指標庫!$H$20*IF(ISNUMBER($BB141),BB141,0)+01_指標庫!$H$21*IF(ISNUMBER($BC141),BC141,0))/AW141,1))</f>
        <v>75.5</v>
      </c>
      <c r="AY141" s="60"/>
      <c r="AZ141" s="60"/>
      <c r="BA141" s="58" t="n">
        <f aca="false">AVERAGE($E137:$E141)/AVERAGE($E132:$E141)-1</f>
        <v>0.00137349062095038</v>
      </c>
      <c r="BB141" s="59" t="n">
        <f aca="false">IF(ISNUMBER($BA141),IF(OR($S141&lt;=-0.03,$BA141&lt;-0.003),0,IF(OR($S141&lt;=-0.02,$BA141&lt;0.01),50,100)),"")</f>
        <v>50</v>
      </c>
      <c r="BC141" s="0" t="str">
        <f aca="false">IF(OR(COUNT($AZ141)=0,COUNT($AZ140)=0),"",IF(OR($AY141/$AZ140-1&lt;=-0.03,$AZ141/$AZ140-1&lt;=-0.045,IF(COUNT($AZ132:$AZ141)=10,AVERAGE($AZ137:$AZ141)/AVERAGE($AZ132:$AZ141)-1&lt;-0.01,FALSE())),0,IF(OR($AZ141/$AZ140-1&lt;=-0.02,IF(COUNT($AZ132:$AZ141)=10,AVERAGE($AZ137:$AZ141)/AVERAGE($AZ132:$AZ141)-1&lt;0.005,FALSE())),50,100)))</f>
        <v/>
      </c>
    </row>
    <row r="142" customFormat="false" ht="15" hidden="false" customHeight="true" outlineLevel="0" collapsed="false">
      <c r="A142" s="47" t="n">
        <v>138</v>
      </c>
      <c r="B142" s="48" t="n">
        <v>42759</v>
      </c>
      <c r="C142" s="47" t="n">
        <v>2017</v>
      </c>
      <c r="D142" s="49" t="s">
        <v>237</v>
      </c>
      <c r="E142" s="50" t="n">
        <v>5101.06</v>
      </c>
      <c r="F142" s="51" t="n">
        <v>0.085232</v>
      </c>
      <c r="G142" s="51" t="n">
        <v>0</v>
      </c>
      <c r="H142" s="52" t="n">
        <v>0.8776</v>
      </c>
      <c r="I142" s="53" t="n">
        <v>402</v>
      </c>
      <c r="J142" s="47" t="s">
        <v>235</v>
      </c>
      <c r="K142" s="54" t="n">
        <v>11.07</v>
      </c>
      <c r="L142" s="55" t="n">
        <f aca="false">IF(COUNT(F142)=0,50,IF(F142&gt;=0,100,IF(F142&gt;=-0.02,50,0)))</f>
        <v>100</v>
      </c>
      <c r="M142" s="55" t="n">
        <f aca="false">IF(COUNT(G142)=0,50,IF(G142&gt;-0.06,100,IF(G142&gt;-0.15,50,0)))</f>
        <v>100</v>
      </c>
      <c r="N142" s="55" t="n">
        <f aca="false">IF(COUNT(H142)=0,50,IF(H142&gt;=0.6,100,IF(H142&gt;=0.4,50,0)))</f>
        <v>100</v>
      </c>
      <c r="O142" s="55" t="n">
        <f aca="false">IF(COUNT(I142)=0,50,IF(J142="proxy_vix",50,IF(I142&lt;350,100,IF(I142&lt;=450,50,0))))</f>
        <v>50</v>
      </c>
      <c r="P142" s="55" t="n">
        <f aca="false">IF(COUNT(K142)=0,50,IF(K142&lt;20,100,IF(K142&lt;=25,50,0)))</f>
        <v>100</v>
      </c>
      <c r="Q142" s="54"/>
      <c r="R142" s="47"/>
      <c r="S142" s="51" t="n">
        <f aca="false">$E142/$E141-1</f>
        <v>0.00698027913220289</v>
      </c>
      <c r="T142" s="56" t="n">
        <f aca="false">$K142/$K141-1</f>
        <v>-0.0594732370433304</v>
      </c>
      <c r="V142" s="57"/>
      <c r="W142" s="57"/>
      <c r="Y142" s="1" t="str">
        <f aca="false">IF(AX142&gt;=70,"EASY",IF(AX142&gt;40,"UNCERTAIN","HARD"))</f>
        <v>EASY</v>
      </c>
      <c r="AA142" s="58" t="str">
        <f aca="false">IF($A142&lt;200,"",AVERAGE($E93:$E142)/AVERAGE($E5:$E142)-1)</f>
        <v/>
      </c>
      <c r="AB142" s="59" t="n">
        <f aca="false">LOOKUP($B142,07_L1政策步階!$A$4:$A$14,07_L1政策步階!$C$4:$C$14)</f>
        <v>-1</v>
      </c>
      <c r="AC142" s="57"/>
      <c r="AD142" s="57"/>
      <c r="AE142" s="57"/>
      <c r="AF142" s="57"/>
      <c r="AG142" s="57"/>
      <c r="AH142" s="57"/>
      <c r="AI142" s="57"/>
      <c r="AJ142" s="57"/>
      <c r="AK142" s="57"/>
      <c r="AL142" s="0" t="str">
        <f aca="false">IF(ISNUMBER($AA142),IF($AA142&gt;=0.005,100,IF($AA142&gt;=-0.015,50,0)),"")</f>
        <v/>
      </c>
      <c r="AM142" s="59" t="n">
        <f aca="false">IF(ISNUMBER($AB142),IF($AB142=1,100,IF($AB142=0,50,0)),"")</f>
        <v>0</v>
      </c>
      <c r="AN142" s="0" t="str">
        <f aca="false">IF(ISNUMBER($AC142),IF($AC142&gt;=0.001,100,IF($AC142&gt;=-0.003,50,0)),"")</f>
        <v/>
      </c>
      <c r="AO142" s="0" t="str">
        <f aca="false">IF(ISNUMBER($AD142),IF($AD142&gt;=0.04,100,IF($AD142&gt;=0,50,0)),"")</f>
        <v/>
      </c>
      <c r="AP142" s="0" t="str">
        <f aca="false">IF(ISNUMBER($AE142),IF($AE142&gt;=25,100,IF($AE142&gt;=-75,50,0)),"")</f>
        <v/>
      </c>
      <c r="AQ142" s="0" t="str">
        <f aca="false">IF(ISNUMBER($AF142),IF($AF142&gt;0,100,IF($AF142&gt;=-50,50,0)),"")</f>
        <v/>
      </c>
      <c r="AR142" s="0" t="str">
        <f aca="false">IF(ISNUMBER($AG142),IF($AG142=1,100,IF($AG142=0,50,0)),"")</f>
        <v/>
      </c>
      <c r="AS142" s="0" t="str">
        <f aca="false">IF(ISNUMBER($AH142),IF($AH142&lt;0,100,IF($AH142&lt;=20,50,0)),"")</f>
        <v/>
      </c>
      <c r="AT142" s="0" t="str">
        <f aca="false">IF(ISNUMBER($AI142),IF($AI142&lt;0.95,100,IF($AI142&lt;=1,50,0)),"")</f>
        <v/>
      </c>
      <c r="AU142" s="0" t="str">
        <f aca="false">IF(ISNUMBER($AJ142),IF($AJ142&lt;30,0,IF($AJ142&lt;40,50,IF($AJ142&lt;=90,100,50))),"")</f>
        <v/>
      </c>
      <c r="AV142" s="0" t="str">
        <f aca="false">IF(ISNUMBER($AK142),IF($AK142&gt;-0.2,100,IF($AK142&gt;=-0.4,50,0)),"")</f>
        <v/>
      </c>
      <c r="AW142" s="59" t="n">
        <f aca="false">01_指標庫!$H$4*ISNUMBER($F142)+01_指標庫!$H$5*ISNUMBER($AA142)+01_指標庫!$H$6*ISNUMBER($G142)+01_指標庫!$H$7*ISNUMBER($H142)+01_指標庫!$H$8*ISNUMBER($AF142)+01_指標庫!$H$9*ISNUMBER($AG142)+01_指標庫!$H$10*ISNUMBER($AB142)+01_指標庫!$H$11*ISNUMBER($AC142)+01_指標庫!$H$12*ISNUMBER($AD142)+01_指標庫!$H$13*ISNUMBER($AE142)+01_指標庫!$H$14*ISNUMBER($I142)+01_指標庫!$H$15*ISNUMBER($AH142)+01_指標庫!$H$16*ISNUMBER($K142)+01_指標庫!$H$17*ISNUMBER($AI142)+01_指標庫!$H$18*ISNUMBER($AJ142)+01_指標庫!$H$19*ISNUMBER($AK142)+01_指標庫!$H$20*ISNUMBER($BB142)+01_指標庫!$H$21*ISNUMBER($BC142)</f>
        <v>49</v>
      </c>
      <c r="AX142" s="59" t="n">
        <f aca="false">IF(AW142=0,50,ROUND((01_指標庫!$H$4*IF(ISNUMBER($F142),L142,0)+01_指標庫!$H$5*IF(ISNUMBER($AA142),AL142,0)+01_指標庫!$H$6*IF(ISNUMBER($G142),M142,0)+01_指標庫!$H$7*IF(ISNUMBER($H142),N142,0)+01_指標庫!$H$8*IF(ISNUMBER($AF142),AQ142,0)+01_指標庫!$H$9*IF(ISNUMBER($AG142),AR142,0)+01_指標庫!$H$10*IF(ISNUMBER($AB142),AM142,0)+01_指標庫!$H$11*IF(ISNUMBER($AC142),AN142,0)+01_指標庫!$H$12*IF(ISNUMBER($AD142),AO142,0)+01_指標庫!$H$13*IF(ISNUMBER($AE142),AP142,0)+01_指標庫!$H$14*IF(ISNUMBER($I142),O142,0)+01_指標庫!$H$15*IF(ISNUMBER($AH142),AS142,0)+01_指標庫!$H$16*IF(ISNUMBER($K142),P142,0)+01_指標庫!$H$17*IF(ISNUMBER($AI142),AT142,0)+01_指標庫!$H$18*IF(ISNUMBER($AJ142),AU142,0)+01_指標庫!$H$19*IF(ISNUMBER($AK142),AV142,0)+01_指標庫!$H$20*IF(ISNUMBER($BB142),BB142,0)+01_指標庫!$H$21*IF(ISNUMBER($BC142),BC142,0))/AW142,1))</f>
        <v>75.5</v>
      </c>
      <c r="AY142" s="60"/>
      <c r="AZ142" s="60"/>
      <c r="BA142" s="58" t="n">
        <f aca="false">AVERAGE($E138:$E142)/AVERAGE($E133:$E142)-1</f>
        <v>0.00209638713849381</v>
      </c>
      <c r="BB142" s="59" t="n">
        <f aca="false">IF(ISNUMBER($BA142),IF(OR($S142&lt;=-0.03,$BA142&lt;-0.003),0,IF(OR($S142&lt;=-0.02,$BA142&lt;0.01),50,100)),"")</f>
        <v>50</v>
      </c>
      <c r="BC142" s="0" t="str">
        <f aca="false">IF(OR(COUNT($AZ142)=0,COUNT($AZ141)=0),"",IF(OR($AY142/$AZ141-1&lt;=-0.03,$AZ142/$AZ141-1&lt;=-0.045,IF(COUNT($AZ133:$AZ142)=10,AVERAGE($AZ138:$AZ142)/AVERAGE($AZ133:$AZ142)-1&lt;-0.01,FALSE())),0,IF(OR($AZ142/$AZ141-1&lt;=-0.02,IF(COUNT($AZ133:$AZ142)=10,AVERAGE($AZ138:$AZ142)/AVERAGE($AZ133:$AZ142)-1&lt;0.005,FALSE())),50,100)))</f>
        <v/>
      </c>
    </row>
    <row r="143" customFormat="false" ht="15" hidden="false" customHeight="true" outlineLevel="0" collapsed="false">
      <c r="A143" s="47" t="n">
        <v>139</v>
      </c>
      <c r="B143" s="48" t="n">
        <v>42760</v>
      </c>
      <c r="C143" s="47" t="n">
        <v>2017</v>
      </c>
      <c r="D143" s="49" t="s">
        <v>238</v>
      </c>
      <c r="E143" s="50" t="n">
        <v>5151.47</v>
      </c>
      <c r="F143" s="51" t="n">
        <v>0.095149</v>
      </c>
      <c r="G143" s="51" t="n">
        <v>0</v>
      </c>
      <c r="H143" s="52" t="n">
        <v>0.8776</v>
      </c>
      <c r="I143" s="53" t="n">
        <v>393</v>
      </c>
      <c r="J143" s="47" t="s">
        <v>235</v>
      </c>
      <c r="K143" s="54" t="n">
        <v>10.81</v>
      </c>
      <c r="L143" s="55" t="n">
        <f aca="false">IF(COUNT(F143)=0,50,IF(F143&gt;=0,100,IF(F143&gt;=-0.02,50,0)))</f>
        <v>100</v>
      </c>
      <c r="M143" s="55" t="n">
        <f aca="false">IF(COUNT(G143)=0,50,IF(G143&gt;-0.06,100,IF(G143&gt;-0.15,50,0)))</f>
        <v>100</v>
      </c>
      <c r="N143" s="55" t="n">
        <f aca="false">IF(COUNT(H143)=0,50,IF(H143&gt;=0.6,100,IF(H143&gt;=0.4,50,0)))</f>
        <v>100</v>
      </c>
      <c r="O143" s="55" t="n">
        <f aca="false">IF(COUNT(I143)=0,50,IF(J143="proxy_vix",50,IF(I143&lt;350,100,IF(I143&lt;=450,50,0))))</f>
        <v>50</v>
      </c>
      <c r="P143" s="55" t="n">
        <f aca="false">IF(COUNT(K143)=0,50,IF(K143&lt;20,100,IF(K143&lt;=25,50,0)))</f>
        <v>100</v>
      </c>
      <c r="Q143" s="54"/>
      <c r="R143" s="47"/>
      <c r="S143" s="51" t="n">
        <f aca="false">$E143/$E142-1</f>
        <v>0.00988225976561741</v>
      </c>
      <c r="T143" s="56" t="n">
        <f aca="false">$K143/$K142-1</f>
        <v>-0.023486901535682</v>
      </c>
      <c r="V143" s="57"/>
      <c r="W143" s="57"/>
      <c r="Y143" s="1" t="str">
        <f aca="false">IF(AX143&gt;=70,"EASY",IF(AX143&gt;40,"UNCERTAIN","HARD"))</f>
        <v>EASY</v>
      </c>
      <c r="AA143" s="58" t="str">
        <f aca="false">IF($A143&lt;200,"",AVERAGE($E94:$E143)/AVERAGE($E5:$E143)-1)</f>
        <v/>
      </c>
      <c r="AB143" s="59" t="n">
        <f aca="false">LOOKUP($B143,07_L1政策步階!$A$4:$A$14,07_L1政策步階!$C$4:$C$14)</f>
        <v>-1</v>
      </c>
      <c r="AC143" s="57"/>
      <c r="AD143" s="57"/>
      <c r="AE143" s="57"/>
      <c r="AF143" s="57"/>
      <c r="AG143" s="57"/>
      <c r="AH143" s="57"/>
      <c r="AI143" s="57"/>
      <c r="AJ143" s="57"/>
      <c r="AK143" s="57"/>
      <c r="AL143" s="0" t="str">
        <f aca="false">IF(ISNUMBER($AA143),IF($AA143&gt;=0.005,100,IF($AA143&gt;=-0.015,50,0)),"")</f>
        <v/>
      </c>
      <c r="AM143" s="59" t="n">
        <f aca="false">IF(ISNUMBER($AB143),IF($AB143=1,100,IF($AB143=0,50,0)),"")</f>
        <v>0</v>
      </c>
      <c r="AN143" s="0" t="str">
        <f aca="false">IF(ISNUMBER($AC143),IF($AC143&gt;=0.001,100,IF($AC143&gt;=-0.003,50,0)),"")</f>
        <v/>
      </c>
      <c r="AO143" s="0" t="str">
        <f aca="false">IF(ISNUMBER($AD143),IF($AD143&gt;=0.04,100,IF($AD143&gt;=0,50,0)),"")</f>
        <v/>
      </c>
      <c r="AP143" s="0" t="str">
        <f aca="false">IF(ISNUMBER($AE143),IF($AE143&gt;=25,100,IF($AE143&gt;=-75,50,0)),"")</f>
        <v/>
      </c>
      <c r="AQ143" s="0" t="str">
        <f aca="false">IF(ISNUMBER($AF143),IF($AF143&gt;0,100,IF($AF143&gt;=-50,50,0)),"")</f>
        <v/>
      </c>
      <c r="AR143" s="0" t="str">
        <f aca="false">IF(ISNUMBER($AG143),IF($AG143=1,100,IF($AG143=0,50,0)),"")</f>
        <v/>
      </c>
      <c r="AS143" s="0" t="str">
        <f aca="false">IF(ISNUMBER($AH143),IF($AH143&lt;0,100,IF($AH143&lt;=20,50,0)),"")</f>
        <v/>
      </c>
      <c r="AT143" s="0" t="str">
        <f aca="false">IF(ISNUMBER($AI143),IF($AI143&lt;0.95,100,IF($AI143&lt;=1,50,0)),"")</f>
        <v/>
      </c>
      <c r="AU143" s="0" t="str">
        <f aca="false">IF(ISNUMBER($AJ143),IF($AJ143&lt;30,0,IF($AJ143&lt;40,50,IF($AJ143&lt;=90,100,50))),"")</f>
        <v/>
      </c>
      <c r="AV143" s="0" t="str">
        <f aca="false">IF(ISNUMBER($AK143),IF($AK143&gt;-0.2,100,IF($AK143&gt;=-0.4,50,0)),"")</f>
        <v/>
      </c>
      <c r="AW143" s="59" t="n">
        <f aca="false">01_指標庫!$H$4*ISNUMBER($F143)+01_指標庫!$H$5*ISNUMBER($AA143)+01_指標庫!$H$6*ISNUMBER($G143)+01_指標庫!$H$7*ISNUMBER($H143)+01_指標庫!$H$8*ISNUMBER($AF143)+01_指標庫!$H$9*ISNUMBER($AG143)+01_指標庫!$H$10*ISNUMBER($AB143)+01_指標庫!$H$11*ISNUMBER($AC143)+01_指標庫!$H$12*ISNUMBER($AD143)+01_指標庫!$H$13*ISNUMBER($AE143)+01_指標庫!$H$14*ISNUMBER($I143)+01_指標庫!$H$15*ISNUMBER($AH143)+01_指標庫!$H$16*ISNUMBER($K143)+01_指標庫!$H$17*ISNUMBER($AI143)+01_指標庫!$H$18*ISNUMBER($AJ143)+01_指標庫!$H$19*ISNUMBER($AK143)+01_指標庫!$H$20*ISNUMBER($BB143)+01_指標庫!$H$21*ISNUMBER($BC143)</f>
        <v>49</v>
      </c>
      <c r="AX143" s="59" t="n">
        <f aca="false">IF(AW143=0,50,ROUND((01_指標庫!$H$4*IF(ISNUMBER($F143),L143,0)+01_指標庫!$H$5*IF(ISNUMBER($AA143),AL143,0)+01_指標庫!$H$6*IF(ISNUMBER($G143),M143,0)+01_指標庫!$H$7*IF(ISNUMBER($H143),N143,0)+01_指標庫!$H$8*IF(ISNUMBER($AF143),AQ143,0)+01_指標庫!$H$9*IF(ISNUMBER($AG143),AR143,0)+01_指標庫!$H$10*IF(ISNUMBER($AB143),AM143,0)+01_指標庫!$H$11*IF(ISNUMBER($AC143),AN143,0)+01_指標庫!$H$12*IF(ISNUMBER($AD143),AO143,0)+01_指標庫!$H$13*IF(ISNUMBER($AE143),AP143,0)+01_指標庫!$H$14*IF(ISNUMBER($I143),O143,0)+01_指標庫!$H$15*IF(ISNUMBER($AH143),AS143,0)+01_指標庫!$H$16*IF(ISNUMBER($K143),P143,0)+01_指標庫!$H$17*IF(ISNUMBER($AI143),AT143,0)+01_指標庫!$H$18*IF(ISNUMBER($AJ143),AU143,0)+01_指標庫!$H$19*IF(ISNUMBER($AK143),AV143,0)+01_指標庫!$H$20*IF(ISNUMBER($BB143),BB143,0)+01_指標庫!$H$21*IF(ISNUMBER($BC143),BC143,0))/AW143,1))</f>
        <v>75.5</v>
      </c>
      <c r="AY143" s="60"/>
      <c r="AZ143" s="60"/>
      <c r="BA143" s="58" t="n">
        <f aca="false">AVERAGE($E139:$E143)/AVERAGE($E134:$E143)-1</f>
        <v>0.00357014259853883</v>
      </c>
      <c r="BB143" s="59" t="n">
        <f aca="false">IF(ISNUMBER($BA143),IF(OR($S143&lt;=-0.03,$BA143&lt;-0.003),0,IF(OR($S143&lt;=-0.02,$BA143&lt;0.01),50,100)),"")</f>
        <v>50</v>
      </c>
      <c r="BC143" s="0" t="str">
        <f aca="false">IF(OR(COUNT($AZ143)=0,COUNT($AZ142)=0),"",IF(OR($AY143/$AZ142-1&lt;=-0.03,$AZ143/$AZ142-1&lt;=-0.045,IF(COUNT($AZ134:$AZ143)=10,AVERAGE($AZ139:$AZ143)/AVERAGE($AZ134:$AZ143)-1&lt;-0.01,FALSE())),0,IF(OR($AZ143/$AZ142-1&lt;=-0.02,IF(COUNT($AZ134:$AZ143)=10,AVERAGE($AZ139:$AZ143)/AVERAGE($AZ134:$AZ143)-1&lt;0.005,FALSE())),50,100)))</f>
        <v/>
      </c>
    </row>
    <row r="144" customFormat="false" ht="15" hidden="false" customHeight="true" outlineLevel="0" collapsed="false">
      <c r="A144" s="47" t="n">
        <v>140</v>
      </c>
      <c r="B144" s="48" t="n">
        <v>42761</v>
      </c>
      <c r="C144" s="47" t="n">
        <v>2017</v>
      </c>
      <c r="D144" s="49" t="s">
        <v>239</v>
      </c>
      <c r="E144" s="50" t="n">
        <v>5156.92</v>
      </c>
      <c r="F144" s="51" t="n">
        <v>0.095538</v>
      </c>
      <c r="G144" s="51" t="n">
        <v>0</v>
      </c>
      <c r="H144" s="52" t="n">
        <v>0.8776</v>
      </c>
      <c r="I144" s="53" t="n">
        <v>393</v>
      </c>
      <c r="J144" s="47" t="s">
        <v>235</v>
      </c>
      <c r="K144" s="54" t="n">
        <v>10.63</v>
      </c>
      <c r="L144" s="55" t="n">
        <f aca="false">IF(COUNT(F144)=0,50,IF(F144&gt;=0,100,IF(F144&gt;=-0.02,50,0)))</f>
        <v>100</v>
      </c>
      <c r="M144" s="55" t="n">
        <f aca="false">IF(COUNT(G144)=0,50,IF(G144&gt;-0.06,100,IF(G144&gt;-0.15,50,0)))</f>
        <v>100</v>
      </c>
      <c r="N144" s="55" t="n">
        <f aca="false">IF(COUNT(H144)=0,50,IF(H144&gt;=0.6,100,IF(H144&gt;=0.4,50,0)))</f>
        <v>100</v>
      </c>
      <c r="O144" s="55" t="n">
        <f aca="false">IF(COUNT(I144)=0,50,IF(J144="proxy_vix",50,IF(I144&lt;350,100,IF(I144&lt;=450,50,0))))</f>
        <v>50</v>
      </c>
      <c r="P144" s="55" t="n">
        <f aca="false">IF(COUNT(K144)=0,50,IF(K144&lt;20,100,IF(K144&lt;=25,50,0)))</f>
        <v>100</v>
      </c>
      <c r="Q144" s="54"/>
      <c r="R144" s="47"/>
      <c r="S144" s="51" t="n">
        <f aca="false">$E144/$E143-1</f>
        <v>0.00105795044909507</v>
      </c>
      <c r="T144" s="56" t="n">
        <f aca="false">$K144/$K143-1</f>
        <v>-0.0166512488436632</v>
      </c>
      <c r="V144" s="57"/>
      <c r="W144" s="57"/>
      <c r="Y144" s="1" t="str">
        <f aca="false">IF(AX144&gt;=70,"EASY",IF(AX144&gt;40,"UNCERTAIN","HARD"))</f>
        <v>EASY</v>
      </c>
      <c r="AA144" s="58" t="str">
        <f aca="false">IF($A144&lt;200,"",AVERAGE($E95:$E144)/AVERAGE($E5:$E144)-1)</f>
        <v/>
      </c>
      <c r="AB144" s="59" t="n">
        <f aca="false">LOOKUP($B144,07_L1政策步階!$A$4:$A$14,07_L1政策步階!$C$4:$C$14)</f>
        <v>-1</v>
      </c>
      <c r="AC144" s="57"/>
      <c r="AD144" s="57"/>
      <c r="AE144" s="57"/>
      <c r="AF144" s="57"/>
      <c r="AG144" s="57"/>
      <c r="AH144" s="57"/>
      <c r="AI144" s="57"/>
      <c r="AJ144" s="57"/>
      <c r="AK144" s="57"/>
      <c r="AL144" s="0" t="str">
        <f aca="false">IF(ISNUMBER($AA144),IF($AA144&gt;=0.005,100,IF($AA144&gt;=-0.015,50,0)),"")</f>
        <v/>
      </c>
      <c r="AM144" s="59" t="n">
        <f aca="false">IF(ISNUMBER($AB144),IF($AB144=1,100,IF($AB144=0,50,0)),"")</f>
        <v>0</v>
      </c>
      <c r="AN144" s="0" t="str">
        <f aca="false">IF(ISNUMBER($AC144),IF($AC144&gt;=0.001,100,IF($AC144&gt;=-0.003,50,0)),"")</f>
        <v/>
      </c>
      <c r="AO144" s="0" t="str">
        <f aca="false">IF(ISNUMBER($AD144),IF($AD144&gt;=0.04,100,IF($AD144&gt;=0,50,0)),"")</f>
        <v/>
      </c>
      <c r="AP144" s="0" t="str">
        <f aca="false">IF(ISNUMBER($AE144),IF($AE144&gt;=25,100,IF($AE144&gt;=-75,50,0)),"")</f>
        <v/>
      </c>
      <c r="AQ144" s="0" t="str">
        <f aca="false">IF(ISNUMBER($AF144),IF($AF144&gt;0,100,IF($AF144&gt;=-50,50,0)),"")</f>
        <v/>
      </c>
      <c r="AR144" s="0" t="str">
        <f aca="false">IF(ISNUMBER($AG144),IF($AG144=1,100,IF($AG144=0,50,0)),"")</f>
        <v/>
      </c>
      <c r="AS144" s="0" t="str">
        <f aca="false">IF(ISNUMBER($AH144),IF($AH144&lt;0,100,IF($AH144&lt;=20,50,0)),"")</f>
        <v/>
      </c>
      <c r="AT144" s="0" t="str">
        <f aca="false">IF(ISNUMBER($AI144),IF($AI144&lt;0.95,100,IF($AI144&lt;=1,50,0)),"")</f>
        <v/>
      </c>
      <c r="AU144" s="0" t="str">
        <f aca="false">IF(ISNUMBER($AJ144),IF($AJ144&lt;30,0,IF($AJ144&lt;40,50,IF($AJ144&lt;=90,100,50))),"")</f>
        <v/>
      </c>
      <c r="AV144" s="0" t="str">
        <f aca="false">IF(ISNUMBER($AK144),IF($AK144&gt;-0.2,100,IF($AK144&gt;=-0.4,50,0)),"")</f>
        <v/>
      </c>
      <c r="AW144" s="59" t="n">
        <f aca="false">01_指標庫!$H$4*ISNUMBER($F144)+01_指標庫!$H$5*ISNUMBER($AA144)+01_指標庫!$H$6*ISNUMBER($G144)+01_指標庫!$H$7*ISNUMBER($H144)+01_指標庫!$H$8*ISNUMBER($AF144)+01_指標庫!$H$9*ISNUMBER($AG144)+01_指標庫!$H$10*ISNUMBER($AB144)+01_指標庫!$H$11*ISNUMBER($AC144)+01_指標庫!$H$12*ISNUMBER($AD144)+01_指標庫!$H$13*ISNUMBER($AE144)+01_指標庫!$H$14*ISNUMBER($I144)+01_指標庫!$H$15*ISNUMBER($AH144)+01_指標庫!$H$16*ISNUMBER($K144)+01_指標庫!$H$17*ISNUMBER($AI144)+01_指標庫!$H$18*ISNUMBER($AJ144)+01_指標庫!$H$19*ISNUMBER($AK144)+01_指標庫!$H$20*ISNUMBER($BB144)+01_指標庫!$H$21*ISNUMBER($BC144)</f>
        <v>49</v>
      </c>
      <c r="AX144" s="59" t="n">
        <f aca="false">IF(AW144=0,50,ROUND((01_指標庫!$H$4*IF(ISNUMBER($F144),L144,0)+01_指標庫!$H$5*IF(ISNUMBER($AA144),AL144,0)+01_指標庫!$H$6*IF(ISNUMBER($G144),M144,0)+01_指標庫!$H$7*IF(ISNUMBER($H144),N144,0)+01_指標庫!$H$8*IF(ISNUMBER($AF144),AQ144,0)+01_指標庫!$H$9*IF(ISNUMBER($AG144),AR144,0)+01_指標庫!$H$10*IF(ISNUMBER($AB144),AM144,0)+01_指標庫!$H$11*IF(ISNUMBER($AC144),AN144,0)+01_指標庫!$H$12*IF(ISNUMBER($AD144),AO144,0)+01_指標庫!$H$13*IF(ISNUMBER($AE144),AP144,0)+01_指標庫!$H$14*IF(ISNUMBER($I144),O144,0)+01_指標庫!$H$15*IF(ISNUMBER($AH144),AS144,0)+01_指標庫!$H$16*IF(ISNUMBER($K144),P144,0)+01_指標庫!$H$17*IF(ISNUMBER($AI144),AT144,0)+01_指標庫!$H$18*IF(ISNUMBER($AJ144),AU144,0)+01_指標庫!$H$19*IF(ISNUMBER($AK144),AV144,0)+01_指標庫!$H$20*IF(ISNUMBER($BB144),BB144,0)+01_指標庫!$H$21*IF(ISNUMBER($BC144),BC144,0))/AW144,1))</f>
        <v>75.5</v>
      </c>
      <c r="AY144" s="60"/>
      <c r="AZ144" s="60"/>
      <c r="BA144" s="58" t="n">
        <f aca="false">AVERAGE($E140:$E144)/AVERAGE($E135:$E144)-1</f>
        <v>0.00562580427698167</v>
      </c>
      <c r="BB144" s="59" t="n">
        <f aca="false">IF(ISNUMBER($BA144),IF(OR($S144&lt;=-0.03,$BA144&lt;-0.003),0,IF(OR($S144&lt;=-0.02,$BA144&lt;0.01),50,100)),"")</f>
        <v>50</v>
      </c>
      <c r="BC144" s="0" t="str">
        <f aca="false">IF(OR(COUNT($AZ144)=0,COUNT($AZ143)=0),"",IF(OR($AY144/$AZ143-1&lt;=-0.03,$AZ144/$AZ143-1&lt;=-0.045,IF(COUNT($AZ135:$AZ144)=10,AVERAGE($AZ140:$AZ144)/AVERAGE($AZ135:$AZ144)-1&lt;-0.01,FALSE())),0,IF(OR($AZ144/$AZ143-1&lt;=-0.02,IF(COUNT($AZ135:$AZ144)=10,AVERAGE($AZ140:$AZ144)/AVERAGE($AZ135:$AZ144)-1&lt;0.005,FALSE())),50,100)))</f>
        <v/>
      </c>
    </row>
    <row r="145" customFormat="false" ht="15" hidden="false" customHeight="true" outlineLevel="0" collapsed="false">
      <c r="A145" s="47" t="n">
        <v>141</v>
      </c>
      <c r="B145" s="48" t="n">
        <v>42762</v>
      </c>
      <c r="C145" s="47" t="n">
        <v>2017</v>
      </c>
      <c r="D145" s="49" t="s">
        <v>234</v>
      </c>
      <c r="E145" s="50" t="n">
        <v>5168.06</v>
      </c>
      <c r="F145" s="51" t="n">
        <v>0.09719</v>
      </c>
      <c r="G145" s="51" t="n">
        <v>0</v>
      </c>
      <c r="H145" s="52" t="n">
        <v>0.8776</v>
      </c>
      <c r="I145" s="53" t="n">
        <v>393</v>
      </c>
      <c r="J145" s="47" t="s">
        <v>235</v>
      </c>
      <c r="K145" s="54" t="n">
        <v>10.58</v>
      </c>
      <c r="L145" s="55" t="n">
        <f aca="false">IF(COUNT(F145)=0,50,IF(F145&gt;=0,100,IF(F145&gt;=-0.02,50,0)))</f>
        <v>100</v>
      </c>
      <c r="M145" s="55" t="n">
        <f aca="false">IF(COUNT(G145)=0,50,IF(G145&gt;-0.06,100,IF(G145&gt;-0.15,50,0)))</f>
        <v>100</v>
      </c>
      <c r="N145" s="55" t="n">
        <f aca="false">IF(COUNT(H145)=0,50,IF(H145&gt;=0.6,100,IF(H145&gt;=0.4,50,0)))</f>
        <v>100</v>
      </c>
      <c r="O145" s="55" t="n">
        <f aca="false">IF(COUNT(I145)=0,50,IF(J145="proxy_vix",50,IF(I145&lt;350,100,IF(I145&lt;=450,50,0))))</f>
        <v>50</v>
      </c>
      <c r="P145" s="55" t="n">
        <f aca="false">IF(COUNT(K145)=0,50,IF(K145&lt;20,100,IF(K145&lt;=25,50,0)))</f>
        <v>100</v>
      </c>
      <c r="Q145" s="54"/>
      <c r="R145" s="47"/>
      <c r="S145" s="51" t="n">
        <f aca="false">$E145/$E144-1</f>
        <v>0.00216020415286655</v>
      </c>
      <c r="T145" s="56" t="n">
        <f aca="false">$K145/$K144-1</f>
        <v>-0.00470366886171225</v>
      </c>
      <c r="V145" s="57"/>
      <c r="W145" s="57"/>
      <c r="Y145" s="1" t="str">
        <f aca="false">IF(AX145&gt;=70,"EASY",IF(AX145&gt;40,"UNCERTAIN","HARD"))</f>
        <v>EASY</v>
      </c>
      <c r="AA145" s="58" t="str">
        <f aca="false">IF($A145&lt;200,"",AVERAGE($E96:$E145)/AVERAGE($E5:$E145)-1)</f>
        <v/>
      </c>
      <c r="AB145" s="59" t="n">
        <f aca="false">LOOKUP($B145,07_L1政策步階!$A$4:$A$14,07_L1政策步階!$C$4:$C$14)</f>
        <v>-1</v>
      </c>
      <c r="AC145" s="57"/>
      <c r="AD145" s="57"/>
      <c r="AE145" s="57"/>
      <c r="AF145" s="57"/>
      <c r="AG145" s="57"/>
      <c r="AH145" s="57"/>
      <c r="AI145" s="57"/>
      <c r="AJ145" s="57"/>
      <c r="AK145" s="57"/>
      <c r="AL145" s="0" t="str">
        <f aca="false">IF(ISNUMBER($AA145),IF($AA145&gt;=0.005,100,IF($AA145&gt;=-0.015,50,0)),"")</f>
        <v/>
      </c>
      <c r="AM145" s="59" t="n">
        <f aca="false">IF(ISNUMBER($AB145),IF($AB145=1,100,IF($AB145=0,50,0)),"")</f>
        <v>0</v>
      </c>
      <c r="AN145" s="0" t="str">
        <f aca="false">IF(ISNUMBER($AC145),IF($AC145&gt;=0.001,100,IF($AC145&gt;=-0.003,50,0)),"")</f>
        <v/>
      </c>
      <c r="AO145" s="0" t="str">
        <f aca="false">IF(ISNUMBER($AD145),IF($AD145&gt;=0.04,100,IF($AD145&gt;=0,50,0)),"")</f>
        <v/>
      </c>
      <c r="AP145" s="0" t="str">
        <f aca="false">IF(ISNUMBER($AE145),IF($AE145&gt;=25,100,IF($AE145&gt;=-75,50,0)),"")</f>
        <v/>
      </c>
      <c r="AQ145" s="0" t="str">
        <f aca="false">IF(ISNUMBER($AF145),IF($AF145&gt;0,100,IF($AF145&gt;=-50,50,0)),"")</f>
        <v/>
      </c>
      <c r="AR145" s="0" t="str">
        <f aca="false">IF(ISNUMBER($AG145),IF($AG145=1,100,IF($AG145=0,50,0)),"")</f>
        <v/>
      </c>
      <c r="AS145" s="0" t="str">
        <f aca="false">IF(ISNUMBER($AH145),IF($AH145&lt;0,100,IF($AH145&lt;=20,50,0)),"")</f>
        <v/>
      </c>
      <c r="AT145" s="0" t="str">
        <f aca="false">IF(ISNUMBER($AI145),IF($AI145&lt;0.95,100,IF($AI145&lt;=1,50,0)),"")</f>
        <v/>
      </c>
      <c r="AU145" s="0" t="str">
        <f aca="false">IF(ISNUMBER($AJ145),IF($AJ145&lt;30,0,IF($AJ145&lt;40,50,IF($AJ145&lt;=90,100,50))),"")</f>
        <v/>
      </c>
      <c r="AV145" s="0" t="str">
        <f aca="false">IF(ISNUMBER($AK145),IF($AK145&gt;-0.2,100,IF($AK145&gt;=-0.4,50,0)),"")</f>
        <v/>
      </c>
      <c r="AW145" s="59" t="n">
        <f aca="false">01_指標庫!$H$4*ISNUMBER($F145)+01_指標庫!$H$5*ISNUMBER($AA145)+01_指標庫!$H$6*ISNUMBER($G145)+01_指標庫!$H$7*ISNUMBER($H145)+01_指標庫!$H$8*ISNUMBER($AF145)+01_指標庫!$H$9*ISNUMBER($AG145)+01_指標庫!$H$10*ISNUMBER($AB145)+01_指標庫!$H$11*ISNUMBER($AC145)+01_指標庫!$H$12*ISNUMBER($AD145)+01_指標庫!$H$13*ISNUMBER($AE145)+01_指標庫!$H$14*ISNUMBER($I145)+01_指標庫!$H$15*ISNUMBER($AH145)+01_指標庫!$H$16*ISNUMBER($K145)+01_指標庫!$H$17*ISNUMBER($AI145)+01_指標庫!$H$18*ISNUMBER($AJ145)+01_指標庫!$H$19*ISNUMBER($AK145)+01_指標庫!$H$20*ISNUMBER($BB145)+01_指標庫!$H$21*ISNUMBER($BC145)</f>
        <v>49</v>
      </c>
      <c r="AX145" s="59" t="n">
        <f aca="false">IF(AW145=0,50,ROUND((01_指標庫!$H$4*IF(ISNUMBER($F145),L145,0)+01_指標庫!$H$5*IF(ISNUMBER($AA145),AL145,0)+01_指標庫!$H$6*IF(ISNUMBER($G145),M145,0)+01_指標庫!$H$7*IF(ISNUMBER($H145),N145,0)+01_指標庫!$H$8*IF(ISNUMBER($AF145),AQ145,0)+01_指標庫!$H$9*IF(ISNUMBER($AG145),AR145,0)+01_指標庫!$H$10*IF(ISNUMBER($AB145),AM145,0)+01_指標庫!$H$11*IF(ISNUMBER($AC145),AN145,0)+01_指標庫!$H$12*IF(ISNUMBER($AD145),AO145,0)+01_指標庫!$H$13*IF(ISNUMBER($AE145),AP145,0)+01_指標庫!$H$14*IF(ISNUMBER($I145),O145,0)+01_指標庫!$H$15*IF(ISNUMBER($AH145),AS145,0)+01_指標庫!$H$16*IF(ISNUMBER($K145),P145,0)+01_指標庫!$H$17*IF(ISNUMBER($AI145),AT145,0)+01_指標庫!$H$18*IF(ISNUMBER($AJ145),AU145,0)+01_指標庫!$H$19*IF(ISNUMBER($AK145),AV145,0)+01_指標庫!$H$20*IF(ISNUMBER($BB145),BB145,0)+01_指標庫!$H$21*IF(ISNUMBER($BC145),BC145,0))/AW145,1))</f>
        <v>75.5</v>
      </c>
      <c r="AY145" s="60"/>
      <c r="AZ145" s="60"/>
      <c r="BA145" s="58" t="n">
        <f aca="false">AVERAGE($E141:$E145)/AVERAGE($E136:$E145)-1</f>
        <v>0.00724366569588231</v>
      </c>
      <c r="BB145" s="59" t="n">
        <f aca="false">IF(ISNUMBER($BA145),IF(OR($S145&lt;=-0.03,$BA145&lt;-0.003),0,IF(OR($S145&lt;=-0.02,$BA145&lt;0.01),50,100)),"")</f>
        <v>50</v>
      </c>
      <c r="BC145" s="0" t="str">
        <f aca="false">IF(OR(COUNT($AZ145)=0,COUNT($AZ144)=0),"",IF(OR($AY145/$AZ144-1&lt;=-0.03,$AZ145/$AZ144-1&lt;=-0.045,IF(COUNT($AZ136:$AZ145)=10,AVERAGE($AZ141:$AZ145)/AVERAGE($AZ136:$AZ145)-1&lt;-0.01,FALSE())),0,IF(OR($AZ145/$AZ144-1&lt;=-0.02,IF(COUNT($AZ136:$AZ145)=10,AVERAGE($AZ141:$AZ145)/AVERAGE($AZ136:$AZ145)-1&lt;0.005,FALSE())),50,100)))</f>
        <v/>
      </c>
    </row>
    <row r="146" customFormat="false" ht="15" hidden="false" customHeight="true" outlineLevel="0" collapsed="false">
      <c r="A146" s="47" t="n">
        <v>142</v>
      </c>
      <c r="B146" s="48" t="n">
        <v>42765</v>
      </c>
      <c r="C146" s="47" t="n">
        <v>2017</v>
      </c>
      <c r="D146" s="49" t="s">
        <v>236</v>
      </c>
      <c r="E146" s="50" t="n">
        <v>5129.33</v>
      </c>
      <c r="F146" s="51" t="n">
        <v>0.088304</v>
      </c>
      <c r="G146" s="51" t="n">
        <v>-0.007494</v>
      </c>
      <c r="H146" s="52" t="n">
        <v>0.8571</v>
      </c>
      <c r="I146" s="53" t="n">
        <v>396</v>
      </c>
      <c r="J146" s="47" t="s">
        <v>235</v>
      </c>
      <c r="K146" s="54" t="n">
        <v>11.88</v>
      </c>
      <c r="L146" s="55" t="n">
        <f aca="false">IF(COUNT(F146)=0,50,IF(F146&gt;=0,100,IF(F146&gt;=-0.02,50,0)))</f>
        <v>100</v>
      </c>
      <c r="M146" s="55" t="n">
        <f aca="false">IF(COUNT(G146)=0,50,IF(G146&gt;-0.06,100,IF(G146&gt;-0.15,50,0)))</f>
        <v>100</v>
      </c>
      <c r="N146" s="55" t="n">
        <f aca="false">IF(COUNT(H146)=0,50,IF(H146&gt;=0.6,100,IF(H146&gt;=0.4,50,0)))</f>
        <v>100</v>
      </c>
      <c r="O146" s="55" t="n">
        <f aca="false">IF(COUNT(I146)=0,50,IF(J146="proxy_vix",50,IF(I146&lt;350,100,IF(I146&lt;=450,50,0))))</f>
        <v>50</v>
      </c>
      <c r="P146" s="55" t="n">
        <f aca="false">IF(COUNT(K146)=0,50,IF(K146&lt;20,100,IF(K146&lt;=25,50,0)))</f>
        <v>100</v>
      </c>
      <c r="Q146" s="54"/>
      <c r="R146" s="47"/>
      <c r="S146" s="51" t="n">
        <f aca="false">$E146/$E145-1</f>
        <v>-0.0074941080405414</v>
      </c>
      <c r="T146" s="56" t="n">
        <f aca="false">$K146/$K145-1</f>
        <v>0.122873345935728</v>
      </c>
      <c r="V146" s="57"/>
      <c r="W146" s="57"/>
      <c r="Y146" s="1" t="str">
        <f aca="false">IF(AX146&gt;=70,"EASY",IF(AX146&gt;40,"UNCERTAIN","HARD"))</f>
        <v>EASY</v>
      </c>
      <c r="AA146" s="58" t="str">
        <f aca="false">IF($A146&lt;200,"",AVERAGE($E97:$E146)/AVERAGE($E5:$E146)-1)</f>
        <v/>
      </c>
      <c r="AB146" s="59" t="n">
        <f aca="false">LOOKUP($B146,07_L1政策步階!$A$4:$A$14,07_L1政策步階!$C$4:$C$14)</f>
        <v>-1</v>
      </c>
      <c r="AC146" s="57"/>
      <c r="AD146" s="57"/>
      <c r="AE146" s="57"/>
      <c r="AF146" s="57"/>
      <c r="AG146" s="57"/>
      <c r="AH146" s="57"/>
      <c r="AI146" s="57"/>
      <c r="AJ146" s="57"/>
      <c r="AK146" s="57"/>
      <c r="AL146" s="0" t="str">
        <f aca="false">IF(ISNUMBER($AA146),IF($AA146&gt;=0.005,100,IF($AA146&gt;=-0.015,50,0)),"")</f>
        <v/>
      </c>
      <c r="AM146" s="59" t="n">
        <f aca="false">IF(ISNUMBER($AB146),IF($AB146=1,100,IF($AB146=0,50,0)),"")</f>
        <v>0</v>
      </c>
      <c r="AN146" s="0" t="str">
        <f aca="false">IF(ISNUMBER($AC146),IF($AC146&gt;=0.001,100,IF($AC146&gt;=-0.003,50,0)),"")</f>
        <v/>
      </c>
      <c r="AO146" s="0" t="str">
        <f aca="false">IF(ISNUMBER($AD146),IF($AD146&gt;=0.04,100,IF($AD146&gt;=0,50,0)),"")</f>
        <v/>
      </c>
      <c r="AP146" s="0" t="str">
        <f aca="false">IF(ISNUMBER($AE146),IF($AE146&gt;=25,100,IF($AE146&gt;=-75,50,0)),"")</f>
        <v/>
      </c>
      <c r="AQ146" s="0" t="str">
        <f aca="false">IF(ISNUMBER($AF146),IF($AF146&gt;0,100,IF($AF146&gt;=-50,50,0)),"")</f>
        <v/>
      </c>
      <c r="AR146" s="0" t="str">
        <f aca="false">IF(ISNUMBER($AG146),IF($AG146=1,100,IF($AG146=0,50,0)),"")</f>
        <v/>
      </c>
      <c r="AS146" s="0" t="str">
        <f aca="false">IF(ISNUMBER($AH146),IF($AH146&lt;0,100,IF($AH146&lt;=20,50,0)),"")</f>
        <v/>
      </c>
      <c r="AT146" s="0" t="str">
        <f aca="false">IF(ISNUMBER($AI146),IF($AI146&lt;0.95,100,IF($AI146&lt;=1,50,0)),"")</f>
        <v/>
      </c>
      <c r="AU146" s="0" t="str">
        <f aca="false">IF(ISNUMBER($AJ146),IF($AJ146&lt;30,0,IF($AJ146&lt;40,50,IF($AJ146&lt;=90,100,50))),"")</f>
        <v/>
      </c>
      <c r="AV146" s="0" t="str">
        <f aca="false">IF(ISNUMBER($AK146),IF($AK146&gt;-0.2,100,IF($AK146&gt;=-0.4,50,0)),"")</f>
        <v/>
      </c>
      <c r="AW146" s="59" t="n">
        <f aca="false">01_指標庫!$H$4*ISNUMBER($F146)+01_指標庫!$H$5*ISNUMBER($AA146)+01_指標庫!$H$6*ISNUMBER($G146)+01_指標庫!$H$7*ISNUMBER($H146)+01_指標庫!$H$8*ISNUMBER($AF146)+01_指標庫!$H$9*ISNUMBER($AG146)+01_指標庫!$H$10*ISNUMBER($AB146)+01_指標庫!$H$11*ISNUMBER($AC146)+01_指標庫!$H$12*ISNUMBER($AD146)+01_指標庫!$H$13*ISNUMBER($AE146)+01_指標庫!$H$14*ISNUMBER($I146)+01_指標庫!$H$15*ISNUMBER($AH146)+01_指標庫!$H$16*ISNUMBER($K146)+01_指標庫!$H$17*ISNUMBER($AI146)+01_指標庫!$H$18*ISNUMBER($AJ146)+01_指標庫!$H$19*ISNUMBER($AK146)+01_指標庫!$H$20*ISNUMBER($BB146)+01_指標庫!$H$21*ISNUMBER($BC146)</f>
        <v>49</v>
      </c>
      <c r="AX146" s="59" t="n">
        <f aca="false">IF(AW146=0,50,ROUND((01_指標庫!$H$4*IF(ISNUMBER($F146),L146,0)+01_指標庫!$H$5*IF(ISNUMBER($AA146),AL146,0)+01_指標庫!$H$6*IF(ISNUMBER($G146),M146,0)+01_指標庫!$H$7*IF(ISNUMBER($H146),N146,0)+01_指標庫!$H$8*IF(ISNUMBER($AF146),AQ146,0)+01_指標庫!$H$9*IF(ISNUMBER($AG146),AR146,0)+01_指標庫!$H$10*IF(ISNUMBER($AB146),AM146,0)+01_指標庫!$H$11*IF(ISNUMBER($AC146),AN146,0)+01_指標庫!$H$12*IF(ISNUMBER($AD146),AO146,0)+01_指標庫!$H$13*IF(ISNUMBER($AE146),AP146,0)+01_指標庫!$H$14*IF(ISNUMBER($I146),O146,0)+01_指標庫!$H$15*IF(ISNUMBER($AH146),AS146,0)+01_指標庫!$H$16*IF(ISNUMBER($K146),P146,0)+01_指標庫!$H$17*IF(ISNUMBER($AI146),AT146,0)+01_指標庫!$H$18*IF(ISNUMBER($AJ146),AU146,0)+01_指標庫!$H$19*IF(ISNUMBER($AK146),AV146,0)+01_指標庫!$H$20*IF(ISNUMBER($BB146),BB146,0)+01_指標庫!$H$21*IF(ISNUMBER($BC146),BC146,0))/AW146,1))</f>
        <v>75.5</v>
      </c>
      <c r="AY146" s="60"/>
      <c r="AZ146" s="60"/>
      <c r="BA146" s="58" t="n">
        <f aca="false">AVERAGE($E142:$E146)/AVERAGE($E137:$E146)-1</f>
        <v>0.00836029914051339</v>
      </c>
      <c r="BB146" s="59" t="n">
        <f aca="false">IF(ISNUMBER($BA146),IF(OR($S146&lt;=-0.03,$BA146&lt;-0.003),0,IF(OR($S146&lt;=-0.02,$BA146&lt;0.01),50,100)),"")</f>
        <v>50</v>
      </c>
      <c r="BC146" s="0" t="str">
        <f aca="false">IF(OR(COUNT($AZ146)=0,COUNT($AZ145)=0),"",IF(OR($AY146/$AZ145-1&lt;=-0.03,$AZ146/$AZ145-1&lt;=-0.045,IF(COUNT($AZ137:$AZ146)=10,AVERAGE($AZ142:$AZ146)/AVERAGE($AZ137:$AZ146)-1&lt;-0.01,FALSE())),0,IF(OR($AZ146/$AZ145-1&lt;=-0.02,IF(COUNT($AZ137:$AZ146)=10,AVERAGE($AZ142:$AZ146)/AVERAGE($AZ137:$AZ146)-1&lt;0.005,FALSE())),50,100)))</f>
        <v/>
      </c>
    </row>
    <row r="147" customFormat="false" ht="15" hidden="false" customHeight="true" outlineLevel="0" collapsed="false">
      <c r="A147" s="47" t="n">
        <v>143</v>
      </c>
      <c r="B147" s="48" t="n">
        <v>42766</v>
      </c>
      <c r="C147" s="47" t="n">
        <v>2017</v>
      </c>
      <c r="D147" s="49" t="s">
        <v>237</v>
      </c>
      <c r="E147" s="50" t="n">
        <v>5116.77</v>
      </c>
      <c r="F147" s="51" t="n">
        <v>0.084979</v>
      </c>
      <c r="G147" s="51" t="n">
        <v>-0.009924</v>
      </c>
      <c r="H147" s="52" t="n">
        <v>0.8571</v>
      </c>
      <c r="I147" s="53" t="n">
        <v>400</v>
      </c>
      <c r="J147" s="47" t="s">
        <v>235</v>
      </c>
      <c r="K147" s="54" t="n">
        <v>11.99</v>
      </c>
      <c r="L147" s="55" t="n">
        <f aca="false">IF(COUNT(F147)=0,50,IF(F147&gt;=0,100,IF(F147&gt;=-0.02,50,0)))</f>
        <v>100</v>
      </c>
      <c r="M147" s="55" t="n">
        <f aca="false">IF(COUNT(G147)=0,50,IF(G147&gt;-0.06,100,IF(G147&gt;-0.15,50,0)))</f>
        <v>100</v>
      </c>
      <c r="N147" s="55" t="n">
        <f aca="false">IF(COUNT(H147)=0,50,IF(H147&gt;=0.6,100,IF(H147&gt;=0.4,50,0)))</f>
        <v>100</v>
      </c>
      <c r="O147" s="55" t="n">
        <f aca="false">IF(COUNT(I147)=0,50,IF(J147="proxy_vix",50,IF(I147&lt;350,100,IF(I147&lt;=450,50,0))))</f>
        <v>50</v>
      </c>
      <c r="P147" s="55" t="n">
        <f aca="false">IF(COUNT(K147)=0,50,IF(K147&lt;20,100,IF(K147&lt;=25,50,0)))</f>
        <v>100</v>
      </c>
      <c r="Q147" s="54"/>
      <c r="R147" s="47"/>
      <c r="S147" s="51" t="n">
        <f aca="false">$E147/$E146-1</f>
        <v>-0.00244866288579593</v>
      </c>
      <c r="T147" s="56" t="n">
        <f aca="false">$K147/$K146-1</f>
        <v>0.0092592592592593</v>
      </c>
      <c r="V147" s="57"/>
      <c r="W147" s="57"/>
      <c r="Y147" s="1" t="str">
        <f aca="false">IF(AX147&gt;=70,"EASY",IF(AX147&gt;40,"UNCERTAIN","HARD"))</f>
        <v>EASY</v>
      </c>
      <c r="AA147" s="58" t="str">
        <f aca="false">IF($A147&lt;200,"",AVERAGE($E98:$E147)/AVERAGE($E5:$E147)-1)</f>
        <v/>
      </c>
      <c r="AB147" s="59" t="n">
        <f aca="false">LOOKUP($B147,07_L1政策步階!$A$4:$A$14,07_L1政策步階!$C$4:$C$14)</f>
        <v>-1</v>
      </c>
      <c r="AC147" s="57"/>
      <c r="AD147" s="57"/>
      <c r="AE147" s="57"/>
      <c r="AF147" s="57"/>
      <c r="AG147" s="57"/>
      <c r="AH147" s="57"/>
      <c r="AI147" s="57"/>
      <c r="AJ147" s="57"/>
      <c r="AK147" s="57"/>
      <c r="AL147" s="0" t="str">
        <f aca="false">IF(ISNUMBER($AA147),IF($AA147&gt;=0.005,100,IF($AA147&gt;=-0.015,50,0)),"")</f>
        <v/>
      </c>
      <c r="AM147" s="59" t="n">
        <f aca="false">IF(ISNUMBER($AB147),IF($AB147=1,100,IF($AB147=0,50,0)),"")</f>
        <v>0</v>
      </c>
      <c r="AN147" s="0" t="str">
        <f aca="false">IF(ISNUMBER($AC147),IF($AC147&gt;=0.001,100,IF($AC147&gt;=-0.003,50,0)),"")</f>
        <v/>
      </c>
      <c r="AO147" s="0" t="str">
        <f aca="false">IF(ISNUMBER($AD147),IF($AD147&gt;=0.04,100,IF($AD147&gt;=0,50,0)),"")</f>
        <v/>
      </c>
      <c r="AP147" s="0" t="str">
        <f aca="false">IF(ISNUMBER($AE147),IF($AE147&gt;=25,100,IF($AE147&gt;=-75,50,0)),"")</f>
        <v/>
      </c>
      <c r="AQ147" s="0" t="str">
        <f aca="false">IF(ISNUMBER($AF147),IF($AF147&gt;0,100,IF($AF147&gt;=-50,50,0)),"")</f>
        <v/>
      </c>
      <c r="AR147" s="0" t="str">
        <f aca="false">IF(ISNUMBER($AG147),IF($AG147=1,100,IF($AG147=0,50,0)),"")</f>
        <v/>
      </c>
      <c r="AS147" s="0" t="str">
        <f aca="false">IF(ISNUMBER($AH147),IF($AH147&lt;0,100,IF($AH147&lt;=20,50,0)),"")</f>
        <v/>
      </c>
      <c r="AT147" s="0" t="str">
        <f aca="false">IF(ISNUMBER($AI147),IF($AI147&lt;0.95,100,IF($AI147&lt;=1,50,0)),"")</f>
        <v/>
      </c>
      <c r="AU147" s="0" t="str">
        <f aca="false">IF(ISNUMBER($AJ147),IF($AJ147&lt;30,0,IF($AJ147&lt;40,50,IF($AJ147&lt;=90,100,50))),"")</f>
        <v/>
      </c>
      <c r="AV147" s="0" t="str">
        <f aca="false">IF(ISNUMBER($AK147),IF($AK147&gt;-0.2,100,IF($AK147&gt;=-0.4,50,0)),"")</f>
        <v/>
      </c>
      <c r="AW147" s="59" t="n">
        <f aca="false">01_指標庫!$H$4*ISNUMBER($F147)+01_指標庫!$H$5*ISNUMBER($AA147)+01_指標庫!$H$6*ISNUMBER($G147)+01_指標庫!$H$7*ISNUMBER($H147)+01_指標庫!$H$8*ISNUMBER($AF147)+01_指標庫!$H$9*ISNUMBER($AG147)+01_指標庫!$H$10*ISNUMBER($AB147)+01_指標庫!$H$11*ISNUMBER($AC147)+01_指標庫!$H$12*ISNUMBER($AD147)+01_指標庫!$H$13*ISNUMBER($AE147)+01_指標庫!$H$14*ISNUMBER($I147)+01_指標庫!$H$15*ISNUMBER($AH147)+01_指標庫!$H$16*ISNUMBER($K147)+01_指標庫!$H$17*ISNUMBER($AI147)+01_指標庫!$H$18*ISNUMBER($AJ147)+01_指標庫!$H$19*ISNUMBER($AK147)+01_指標庫!$H$20*ISNUMBER($BB147)+01_指標庫!$H$21*ISNUMBER($BC147)</f>
        <v>49</v>
      </c>
      <c r="AX147" s="59" t="n">
        <f aca="false">IF(AW147=0,50,ROUND((01_指標庫!$H$4*IF(ISNUMBER($F147),L147,0)+01_指標庫!$H$5*IF(ISNUMBER($AA147),AL147,0)+01_指標庫!$H$6*IF(ISNUMBER($G147),M147,0)+01_指標庫!$H$7*IF(ISNUMBER($H147),N147,0)+01_指標庫!$H$8*IF(ISNUMBER($AF147),AQ147,0)+01_指標庫!$H$9*IF(ISNUMBER($AG147),AR147,0)+01_指標庫!$H$10*IF(ISNUMBER($AB147),AM147,0)+01_指標庫!$H$11*IF(ISNUMBER($AC147),AN147,0)+01_指標庫!$H$12*IF(ISNUMBER($AD147),AO147,0)+01_指標庫!$H$13*IF(ISNUMBER($AE147),AP147,0)+01_指標庫!$H$14*IF(ISNUMBER($I147),O147,0)+01_指標庫!$H$15*IF(ISNUMBER($AH147),AS147,0)+01_指標庫!$H$16*IF(ISNUMBER($K147),P147,0)+01_指標庫!$H$17*IF(ISNUMBER($AI147),AT147,0)+01_指標庫!$H$18*IF(ISNUMBER($AJ147),AU147,0)+01_指標庫!$H$19*IF(ISNUMBER($AK147),AV147,0)+01_指標庫!$H$20*IF(ISNUMBER($BB147),BB147,0)+01_指標庫!$H$21*IF(ISNUMBER($BC147),BC147,0))/AW147,1))</f>
        <v>75.5</v>
      </c>
      <c r="AY147" s="60"/>
      <c r="AZ147" s="60"/>
      <c r="BA147" s="58" t="n">
        <f aca="false">AVERAGE($E143:$E147)/AVERAGE($E138:$E147)-1</f>
        <v>0.00755138169113589</v>
      </c>
      <c r="BB147" s="59" t="n">
        <f aca="false">IF(ISNUMBER($BA147),IF(OR($S147&lt;=-0.03,$BA147&lt;-0.003),0,IF(OR($S147&lt;=-0.02,$BA147&lt;0.01),50,100)),"")</f>
        <v>50</v>
      </c>
      <c r="BC147" s="0" t="str">
        <f aca="false">IF(OR(COUNT($AZ147)=0,COUNT($AZ146)=0),"",IF(OR($AY147/$AZ146-1&lt;=-0.03,$AZ147/$AZ146-1&lt;=-0.045,IF(COUNT($AZ138:$AZ147)=10,AVERAGE($AZ143:$AZ147)/AVERAGE($AZ138:$AZ147)-1&lt;-0.01,FALSE())),0,IF(OR($AZ147/$AZ146-1&lt;=-0.02,IF(COUNT($AZ138:$AZ147)=10,AVERAGE($AZ143:$AZ147)/AVERAGE($AZ138:$AZ147)-1&lt;0.005,FALSE())),50,100)))</f>
        <v/>
      </c>
    </row>
    <row r="148" customFormat="false" ht="15" hidden="false" customHeight="true" outlineLevel="0" collapsed="false">
      <c r="A148" s="47" t="n">
        <v>144</v>
      </c>
      <c r="B148" s="48" t="n">
        <v>42767</v>
      </c>
      <c r="C148" s="47" t="n">
        <v>2017</v>
      </c>
      <c r="D148" s="49" t="s">
        <v>238</v>
      </c>
      <c r="E148" s="50" t="n">
        <v>5152.69</v>
      </c>
      <c r="F148" s="51" t="n">
        <v>0.09192</v>
      </c>
      <c r="G148" s="51" t="n">
        <v>-0.002974</v>
      </c>
      <c r="H148" s="52" t="n">
        <v>0.8367</v>
      </c>
      <c r="I148" s="53" t="n">
        <v>395</v>
      </c>
      <c r="J148" s="47" t="s">
        <v>235</v>
      </c>
      <c r="K148" s="54" t="n">
        <v>11.81</v>
      </c>
      <c r="L148" s="55" t="n">
        <f aca="false">IF(COUNT(F148)=0,50,IF(F148&gt;=0,100,IF(F148&gt;=-0.02,50,0)))</f>
        <v>100</v>
      </c>
      <c r="M148" s="55" t="n">
        <f aca="false">IF(COUNT(G148)=0,50,IF(G148&gt;-0.06,100,IF(G148&gt;-0.15,50,0)))</f>
        <v>100</v>
      </c>
      <c r="N148" s="55" t="n">
        <f aca="false">IF(COUNT(H148)=0,50,IF(H148&gt;=0.6,100,IF(H148&gt;=0.4,50,0)))</f>
        <v>100</v>
      </c>
      <c r="O148" s="55" t="n">
        <f aca="false">IF(COUNT(I148)=0,50,IF(J148="proxy_vix",50,IF(I148&lt;350,100,IF(I148&lt;=450,50,0))))</f>
        <v>50</v>
      </c>
      <c r="P148" s="55" t="n">
        <f aca="false">IF(COUNT(K148)=0,50,IF(K148&lt;20,100,IF(K148&lt;=25,50,0)))</f>
        <v>100</v>
      </c>
      <c r="Q148" s="54"/>
      <c r="R148" s="47"/>
      <c r="S148" s="51" t="n">
        <f aca="false">$E148/$E147-1</f>
        <v>0.00702005366666847</v>
      </c>
      <c r="T148" s="56" t="n">
        <f aca="false">$K148/$K147-1</f>
        <v>-0.0150125104253545</v>
      </c>
      <c r="V148" s="57"/>
      <c r="W148" s="57"/>
      <c r="Y148" s="1" t="str">
        <f aca="false">IF(AX148&gt;=70,"EASY",IF(AX148&gt;40,"UNCERTAIN","HARD"))</f>
        <v>EASY</v>
      </c>
      <c r="AA148" s="58" t="str">
        <f aca="false">IF($A148&lt;200,"",AVERAGE($E99:$E148)/AVERAGE($E5:$E148)-1)</f>
        <v/>
      </c>
      <c r="AB148" s="59" t="n">
        <f aca="false">LOOKUP($B148,07_L1政策步階!$A$4:$A$14,07_L1政策步階!$C$4:$C$14)</f>
        <v>-1</v>
      </c>
      <c r="AC148" s="57"/>
      <c r="AD148" s="57"/>
      <c r="AE148" s="57"/>
      <c r="AF148" s="57"/>
      <c r="AG148" s="57"/>
      <c r="AH148" s="57"/>
      <c r="AI148" s="57"/>
      <c r="AJ148" s="57"/>
      <c r="AK148" s="57"/>
      <c r="AL148" s="0" t="str">
        <f aca="false">IF(ISNUMBER($AA148),IF($AA148&gt;=0.005,100,IF($AA148&gt;=-0.015,50,0)),"")</f>
        <v/>
      </c>
      <c r="AM148" s="59" t="n">
        <f aca="false">IF(ISNUMBER($AB148),IF($AB148=1,100,IF($AB148=0,50,0)),"")</f>
        <v>0</v>
      </c>
      <c r="AN148" s="0" t="str">
        <f aca="false">IF(ISNUMBER($AC148),IF($AC148&gt;=0.001,100,IF($AC148&gt;=-0.003,50,0)),"")</f>
        <v/>
      </c>
      <c r="AO148" s="0" t="str">
        <f aca="false">IF(ISNUMBER($AD148),IF($AD148&gt;=0.04,100,IF($AD148&gt;=0,50,0)),"")</f>
        <v/>
      </c>
      <c r="AP148" s="0" t="str">
        <f aca="false">IF(ISNUMBER($AE148),IF($AE148&gt;=25,100,IF($AE148&gt;=-75,50,0)),"")</f>
        <v/>
      </c>
      <c r="AQ148" s="0" t="str">
        <f aca="false">IF(ISNUMBER($AF148),IF($AF148&gt;0,100,IF($AF148&gt;=-50,50,0)),"")</f>
        <v/>
      </c>
      <c r="AR148" s="0" t="str">
        <f aca="false">IF(ISNUMBER($AG148),IF($AG148=1,100,IF($AG148=0,50,0)),"")</f>
        <v/>
      </c>
      <c r="AS148" s="0" t="str">
        <f aca="false">IF(ISNUMBER($AH148),IF($AH148&lt;0,100,IF($AH148&lt;=20,50,0)),"")</f>
        <v/>
      </c>
      <c r="AT148" s="0" t="str">
        <f aca="false">IF(ISNUMBER($AI148),IF($AI148&lt;0.95,100,IF($AI148&lt;=1,50,0)),"")</f>
        <v/>
      </c>
      <c r="AU148" s="0" t="str">
        <f aca="false">IF(ISNUMBER($AJ148),IF($AJ148&lt;30,0,IF($AJ148&lt;40,50,IF($AJ148&lt;=90,100,50))),"")</f>
        <v/>
      </c>
      <c r="AV148" s="0" t="str">
        <f aca="false">IF(ISNUMBER($AK148),IF($AK148&gt;-0.2,100,IF($AK148&gt;=-0.4,50,0)),"")</f>
        <v/>
      </c>
      <c r="AW148" s="59" t="n">
        <f aca="false">01_指標庫!$H$4*ISNUMBER($F148)+01_指標庫!$H$5*ISNUMBER($AA148)+01_指標庫!$H$6*ISNUMBER($G148)+01_指標庫!$H$7*ISNUMBER($H148)+01_指標庫!$H$8*ISNUMBER($AF148)+01_指標庫!$H$9*ISNUMBER($AG148)+01_指標庫!$H$10*ISNUMBER($AB148)+01_指標庫!$H$11*ISNUMBER($AC148)+01_指標庫!$H$12*ISNUMBER($AD148)+01_指標庫!$H$13*ISNUMBER($AE148)+01_指標庫!$H$14*ISNUMBER($I148)+01_指標庫!$H$15*ISNUMBER($AH148)+01_指標庫!$H$16*ISNUMBER($K148)+01_指標庫!$H$17*ISNUMBER($AI148)+01_指標庫!$H$18*ISNUMBER($AJ148)+01_指標庫!$H$19*ISNUMBER($AK148)+01_指標庫!$H$20*ISNUMBER($BB148)+01_指標庫!$H$21*ISNUMBER($BC148)</f>
        <v>49</v>
      </c>
      <c r="AX148" s="59" t="n">
        <f aca="false">IF(AW148=0,50,ROUND((01_指標庫!$H$4*IF(ISNUMBER($F148),L148,0)+01_指標庫!$H$5*IF(ISNUMBER($AA148),AL148,0)+01_指標庫!$H$6*IF(ISNUMBER($G148),M148,0)+01_指標庫!$H$7*IF(ISNUMBER($H148),N148,0)+01_指標庫!$H$8*IF(ISNUMBER($AF148),AQ148,0)+01_指標庫!$H$9*IF(ISNUMBER($AG148),AR148,0)+01_指標庫!$H$10*IF(ISNUMBER($AB148),AM148,0)+01_指標庫!$H$11*IF(ISNUMBER($AC148),AN148,0)+01_指標庫!$H$12*IF(ISNUMBER($AD148),AO148,0)+01_指標庫!$H$13*IF(ISNUMBER($AE148),AP148,0)+01_指標庫!$H$14*IF(ISNUMBER($I148),O148,0)+01_指標庫!$H$15*IF(ISNUMBER($AH148),AS148,0)+01_指標庫!$H$16*IF(ISNUMBER($K148),P148,0)+01_指標庫!$H$17*IF(ISNUMBER($AI148),AT148,0)+01_指標庫!$H$18*IF(ISNUMBER($AJ148),AU148,0)+01_指標庫!$H$19*IF(ISNUMBER($AK148),AV148,0)+01_指標庫!$H$20*IF(ISNUMBER($BB148),BB148,0)+01_指標庫!$H$21*IF(ISNUMBER($BC148),BC148,0))/AW148,1))</f>
        <v>75.5</v>
      </c>
      <c r="AY148" s="60"/>
      <c r="AZ148" s="60"/>
      <c r="BA148" s="58" t="n">
        <f aca="false">AVERAGE($E144:$E148)/AVERAGE($E139:$E148)-1</f>
        <v>0.00569176429054674</v>
      </c>
      <c r="BB148" s="59" t="n">
        <f aca="false">IF(ISNUMBER($BA148),IF(OR($S148&lt;=-0.03,$BA148&lt;-0.003),0,IF(OR($S148&lt;=-0.02,$BA148&lt;0.01),50,100)),"")</f>
        <v>50</v>
      </c>
      <c r="BC148" s="0" t="str">
        <f aca="false">IF(OR(COUNT($AZ148)=0,COUNT($AZ147)=0),"",IF(OR($AY148/$AZ147-1&lt;=-0.03,$AZ148/$AZ147-1&lt;=-0.045,IF(COUNT($AZ139:$AZ148)=10,AVERAGE($AZ144:$AZ148)/AVERAGE($AZ139:$AZ148)-1&lt;-0.01,FALSE())),0,IF(OR($AZ148/$AZ147-1&lt;=-0.02,IF(COUNT($AZ139:$AZ148)=10,AVERAGE($AZ144:$AZ148)/AVERAGE($AZ139:$AZ148)-1&lt;0.005,FALSE())),50,100)))</f>
        <v/>
      </c>
    </row>
    <row r="149" customFormat="false" ht="15" hidden="false" customHeight="true" outlineLevel="0" collapsed="false">
      <c r="A149" s="47" t="n">
        <v>145</v>
      </c>
      <c r="B149" s="48" t="n">
        <v>42768</v>
      </c>
      <c r="C149" s="47" t="n">
        <v>2017</v>
      </c>
      <c r="D149" s="49" t="s">
        <v>239</v>
      </c>
      <c r="E149" s="50" t="n">
        <v>5147.7</v>
      </c>
      <c r="F149" s="51" t="n">
        <v>0.090157</v>
      </c>
      <c r="G149" s="51" t="n">
        <v>-0.00394</v>
      </c>
      <c r="H149" s="52" t="n">
        <v>0.8367</v>
      </c>
      <c r="I149" s="53" t="n">
        <v>393</v>
      </c>
      <c r="J149" s="47" t="s">
        <v>235</v>
      </c>
      <c r="K149" s="54" t="n">
        <v>11.93</v>
      </c>
      <c r="L149" s="55" t="n">
        <f aca="false">IF(COUNT(F149)=0,50,IF(F149&gt;=0,100,IF(F149&gt;=-0.02,50,0)))</f>
        <v>100</v>
      </c>
      <c r="M149" s="55" t="n">
        <f aca="false">IF(COUNT(G149)=0,50,IF(G149&gt;-0.06,100,IF(G149&gt;-0.15,50,0)))</f>
        <v>100</v>
      </c>
      <c r="N149" s="55" t="n">
        <f aca="false">IF(COUNT(H149)=0,50,IF(H149&gt;=0.6,100,IF(H149&gt;=0.4,50,0)))</f>
        <v>100</v>
      </c>
      <c r="O149" s="55" t="n">
        <f aca="false">IF(COUNT(I149)=0,50,IF(J149="proxy_vix",50,IF(I149&lt;350,100,IF(I149&lt;=450,50,0))))</f>
        <v>50</v>
      </c>
      <c r="P149" s="55" t="n">
        <f aca="false">IF(COUNT(K149)=0,50,IF(K149&lt;20,100,IF(K149&lt;=25,50,0)))</f>
        <v>100</v>
      </c>
      <c r="Q149" s="54"/>
      <c r="R149" s="47"/>
      <c r="S149" s="51" t="n">
        <f aca="false">$E149/$E148-1</f>
        <v>-0.000968426200683492</v>
      </c>
      <c r="T149" s="56" t="n">
        <f aca="false">$K149/$K148-1</f>
        <v>0.0101608806096527</v>
      </c>
      <c r="V149" s="57"/>
      <c r="W149" s="57"/>
      <c r="Y149" s="1" t="str">
        <f aca="false">IF(AX149&gt;=70,"EASY",IF(AX149&gt;40,"UNCERTAIN","HARD"))</f>
        <v>EASY</v>
      </c>
      <c r="AA149" s="58" t="str">
        <f aca="false">IF($A149&lt;200,"",AVERAGE($E100:$E149)/AVERAGE($E5:$E149)-1)</f>
        <v/>
      </c>
      <c r="AB149" s="59" t="n">
        <f aca="false">LOOKUP($B149,07_L1政策步階!$A$4:$A$14,07_L1政策步階!$C$4:$C$14)</f>
        <v>-1</v>
      </c>
      <c r="AC149" s="57"/>
      <c r="AD149" s="57"/>
      <c r="AE149" s="57"/>
      <c r="AF149" s="57"/>
      <c r="AG149" s="57"/>
      <c r="AH149" s="57"/>
      <c r="AI149" s="57"/>
      <c r="AJ149" s="57"/>
      <c r="AK149" s="57"/>
      <c r="AL149" s="0" t="str">
        <f aca="false">IF(ISNUMBER($AA149),IF($AA149&gt;=0.005,100,IF($AA149&gt;=-0.015,50,0)),"")</f>
        <v/>
      </c>
      <c r="AM149" s="59" t="n">
        <f aca="false">IF(ISNUMBER($AB149),IF($AB149=1,100,IF($AB149=0,50,0)),"")</f>
        <v>0</v>
      </c>
      <c r="AN149" s="0" t="str">
        <f aca="false">IF(ISNUMBER($AC149),IF($AC149&gt;=0.001,100,IF($AC149&gt;=-0.003,50,0)),"")</f>
        <v/>
      </c>
      <c r="AO149" s="0" t="str">
        <f aca="false">IF(ISNUMBER($AD149),IF($AD149&gt;=0.04,100,IF($AD149&gt;=0,50,0)),"")</f>
        <v/>
      </c>
      <c r="AP149" s="0" t="str">
        <f aca="false">IF(ISNUMBER($AE149),IF($AE149&gt;=25,100,IF($AE149&gt;=-75,50,0)),"")</f>
        <v/>
      </c>
      <c r="AQ149" s="0" t="str">
        <f aca="false">IF(ISNUMBER($AF149),IF($AF149&gt;0,100,IF($AF149&gt;=-50,50,0)),"")</f>
        <v/>
      </c>
      <c r="AR149" s="0" t="str">
        <f aca="false">IF(ISNUMBER($AG149),IF($AG149=1,100,IF($AG149=0,50,0)),"")</f>
        <v/>
      </c>
      <c r="AS149" s="0" t="str">
        <f aca="false">IF(ISNUMBER($AH149),IF($AH149&lt;0,100,IF($AH149&lt;=20,50,0)),"")</f>
        <v/>
      </c>
      <c r="AT149" s="0" t="str">
        <f aca="false">IF(ISNUMBER($AI149),IF($AI149&lt;0.95,100,IF($AI149&lt;=1,50,0)),"")</f>
        <v/>
      </c>
      <c r="AU149" s="0" t="str">
        <f aca="false">IF(ISNUMBER($AJ149),IF($AJ149&lt;30,0,IF($AJ149&lt;40,50,IF($AJ149&lt;=90,100,50))),"")</f>
        <v/>
      </c>
      <c r="AV149" s="0" t="str">
        <f aca="false">IF(ISNUMBER($AK149),IF($AK149&gt;-0.2,100,IF($AK149&gt;=-0.4,50,0)),"")</f>
        <v/>
      </c>
      <c r="AW149" s="59" t="n">
        <f aca="false">01_指標庫!$H$4*ISNUMBER($F149)+01_指標庫!$H$5*ISNUMBER($AA149)+01_指標庫!$H$6*ISNUMBER($G149)+01_指標庫!$H$7*ISNUMBER($H149)+01_指標庫!$H$8*ISNUMBER($AF149)+01_指標庫!$H$9*ISNUMBER($AG149)+01_指標庫!$H$10*ISNUMBER($AB149)+01_指標庫!$H$11*ISNUMBER($AC149)+01_指標庫!$H$12*ISNUMBER($AD149)+01_指標庫!$H$13*ISNUMBER($AE149)+01_指標庫!$H$14*ISNUMBER($I149)+01_指標庫!$H$15*ISNUMBER($AH149)+01_指標庫!$H$16*ISNUMBER($K149)+01_指標庫!$H$17*ISNUMBER($AI149)+01_指標庫!$H$18*ISNUMBER($AJ149)+01_指標庫!$H$19*ISNUMBER($AK149)+01_指標庫!$H$20*ISNUMBER($BB149)+01_指標庫!$H$21*ISNUMBER($BC149)</f>
        <v>49</v>
      </c>
      <c r="AX149" s="59" t="n">
        <f aca="false">IF(AW149=0,50,ROUND((01_指標庫!$H$4*IF(ISNUMBER($F149),L149,0)+01_指標庫!$H$5*IF(ISNUMBER($AA149),AL149,0)+01_指標庫!$H$6*IF(ISNUMBER($G149),M149,0)+01_指標庫!$H$7*IF(ISNUMBER($H149),N149,0)+01_指標庫!$H$8*IF(ISNUMBER($AF149),AQ149,0)+01_指標庫!$H$9*IF(ISNUMBER($AG149),AR149,0)+01_指標庫!$H$10*IF(ISNUMBER($AB149),AM149,0)+01_指標庫!$H$11*IF(ISNUMBER($AC149),AN149,0)+01_指標庫!$H$12*IF(ISNUMBER($AD149),AO149,0)+01_指標庫!$H$13*IF(ISNUMBER($AE149),AP149,0)+01_指標庫!$H$14*IF(ISNUMBER($I149),O149,0)+01_指標庫!$H$15*IF(ISNUMBER($AH149),AS149,0)+01_指標庫!$H$16*IF(ISNUMBER($K149),P149,0)+01_指標庫!$H$17*IF(ISNUMBER($AI149),AT149,0)+01_指標庫!$H$18*IF(ISNUMBER($AJ149),AU149,0)+01_指標庫!$H$19*IF(ISNUMBER($AK149),AV149,0)+01_指標庫!$H$20*IF(ISNUMBER($BB149),BB149,0)+01_指標庫!$H$21*IF(ISNUMBER($BC149),BC149,0))/AW149,1))</f>
        <v>75.5</v>
      </c>
      <c r="AY149" s="60"/>
      <c r="AZ149" s="60"/>
      <c r="BA149" s="58" t="n">
        <f aca="false">AVERAGE($E145:$E149)/AVERAGE($E140:$E149)-1</f>
        <v>0.00343785424824739</v>
      </c>
      <c r="BB149" s="59" t="n">
        <f aca="false">IF(ISNUMBER($BA149),IF(OR($S149&lt;=-0.03,$BA149&lt;-0.003),0,IF(OR($S149&lt;=-0.02,$BA149&lt;0.01),50,100)),"")</f>
        <v>50</v>
      </c>
      <c r="BC149" s="0" t="str">
        <f aca="false">IF(OR(COUNT($AZ149)=0,COUNT($AZ148)=0),"",IF(OR($AY149/$AZ148-1&lt;=-0.03,$AZ149/$AZ148-1&lt;=-0.045,IF(COUNT($AZ140:$AZ149)=10,AVERAGE($AZ145:$AZ149)/AVERAGE($AZ140:$AZ149)-1&lt;-0.01,FALSE())),0,IF(OR($AZ149/$AZ148-1&lt;=-0.02,IF(COUNT($AZ140:$AZ149)=10,AVERAGE($AZ145:$AZ149)/AVERAGE($AZ140:$AZ149)-1&lt;0.005,FALSE())),50,100)))</f>
        <v/>
      </c>
    </row>
    <row r="150" customFormat="false" ht="15" hidden="false" customHeight="true" outlineLevel="0" collapsed="false">
      <c r="A150" s="47" t="n">
        <v>146</v>
      </c>
      <c r="B150" s="48" t="n">
        <v>42769</v>
      </c>
      <c r="C150" s="47" t="n">
        <v>2017</v>
      </c>
      <c r="D150" s="49" t="s">
        <v>234</v>
      </c>
      <c r="E150" s="50" t="n">
        <v>5161.6</v>
      </c>
      <c r="F150" s="51" t="n">
        <v>0.092382</v>
      </c>
      <c r="G150" s="51" t="n">
        <v>-0.00125</v>
      </c>
      <c r="H150" s="52" t="n">
        <v>0.8776</v>
      </c>
      <c r="I150" s="53" t="n">
        <v>386</v>
      </c>
      <c r="J150" s="47" t="s">
        <v>235</v>
      </c>
      <c r="K150" s="54" t="n">
        <v>10.97</v>
      </c>
      <c r="L150" s="55" t="n">
        <f aca="false">IF(COUNT(F150)=0,50,IF(F150&gt;=0,100,IF(F150&gt;=-0.02,50,0)))</f>
        <v>100</v>
      </c>
      <c r="M150" s="55" t="n">
        <f aca="false">IF(COUNT(G150)=0,50,IF(G150&gt;-0.06,100,IF(G150&gt;-0.15,50,0)))</f>
        <v>100</v>
      </c>
      <c r="N150" s="55" t="n">
        <f aca="false">IF(COUNT(H150)=0,50,IF(H150&gt;=0.6,100,IF(H150&gt;=0.4,50,0)))</f>
        <v>100</v>
      </c>
      <c r="O150" s="55" t="n">
        <f aca="false">IF(COUNT(I150)=0,50,IF(J150="proxy_vix",50,IF(I150&lt;350,100,IF(I150&lt;=450,50,0))))</f>
        <v>50</v>
      </c>
      <c r="P150" s="55" t="n">
        <f aca="false">IF(COUNT(K150)=0,50,IF(K150&lt;20,100,IF(K150&lt;=25,50,0)))</f>
        <v>100</v>
      </c>
      <c r="Q150" s="54"/>
      <c r="R150" s="47"/>
      <c r="S150" s="51" t="n">
        <f aca="false">$E150/$E149-1</f>
        <v>0.00270023505643313</v>
      </c>
      <c r="T150" s="56" t="n">
        <f aca="false">$K150/$K149-1</f>
        <v>-0.0804694048616932</v>
      </c>
      <c r="V150" s="57"/>
      <c r="W150" s="57"/>
      <c r="Y150" s="1" t="str">
        <f aca="false">IF(AX150&gt;=70,"EASY",IF(AX150&gt;40,"UNCERTAIN","HARD"))</f>
        <v>EASY</v>
      </c>
      <c r="AA150" s="58" t="str">
        <f aca="false">IF($A150&lt;200,"",AVERAGE($E101:$E150)/AVERAGE($E5:$E150)-1)</f>
        <v/>
      </c>
      <c r="AB150" s="59" t="n">
        <f aca="false">LOOKUP($B150,07_L1政策步階!$A$4:$A$14,07_L1政策步階!$C$4:$C$14)</f>
        <v>-1</v>
      </c>
      <c r="AC150" s="57"/>
      <c r="AD150" s="57"/>
      <c r="AE150" s="57"/>
      <c r="AF150" s="57"/>
      <c r="AG150" s="57"/>
      <c r="AH150" s="57"/>
      <c r="AI150" s="57"/>
      <c r="AJ150" s="57"/>
      <c r="AK150" s="57"/>
      <c r="AL150" s="0" t="str">
        <f aca="false">IF(ISNUMBER($AA150),IF($AA150&gt;=0.005,100,IF($AA150&gt;=-0.015,50,0)),"")</f>
        <v/>
      </c>
      <c r="AM150" s="59" t="n">
        <f aca="false">IF(ISNUMBER($AB150),IF($AB150=1,100,IF($AB150=0,50,0)),"")</f>
        <v>0</v>
      </c>
      <c r="AN150" s="0" t="str">
        <f aca="false">IF(ISNUMBER($AC150),IF($AC150&gt;=0.001,100,IF($AC150&gt;=-0.003,50,0)),"")</f>
        <v/>
      </c>
      <c r="AO150" s="0" t="str">
        <f aca="false">IF(ISNUMBER($AD150),IF($AD150&gt;=0.04,100,IF($AD150&gt;=0,50,0)),"")</f>
        <v/>
      </c>
      <c r="AP150" s="0" t="str">
        <f aca="false">IF(ISNUMBER($AE150),IF($AE150&gt;=25,100,IF($AE150&gt;=-75,50,0)),"")</f>
        <v/>
      </c>
      <c r="AQ150" s="0" t="str">
        <f aca="false">IF(ISNUMBER($AF150),IF($AF150&gt;0,100,IF($AF150&gt;=-50,50,0)),"")</f>
        <v/>
      </c>
      <c r="AR150" s="0" t="str">
        <f aca="false">IF(ISNUMBER($AG150),IF($AG150=1,100,IF($AG150=0,50,0)),"")</f>
        <v/>
      </c>
      <c r="AS150" s="0" t="str">
        <f aca="false">IF(ISNUMBER($AH150),IF($AH150&lt;0,100,IF($AH150&lt;=20,50,0)),"")</f>
        <v/>
      </c>
      <c r="AT150" s="0" t="str">
        <f aca="false">IF(ISNUMBER($AI150),IF($AI150&lt;0.95,100,IF($AI150&lt;=1,50,0)),"")</f>
        <v/>
      </c>
      <c r="AU150" s="0" t="str">
        <f aca="false">IF(ISNUMBER($AJ150),IF($AJ150&lt;30,0,IF($AJ150&lt;40,50,IF($AJ150&lt;=90,100,50))),"")</f>
        <v/>
      </c>
      <c r="AV150" s="0" t="str">
        <f aca="false">IF(ISNUMBER($AK150),IF($AK150&gt;-0.2,100,IF($AK150&gt;=-0.4,50,0)),"")</f>
        <v/>
      </c>
      <c r="AW150" s="59" t="n">
        <f aca="false">01_指標庫!$H$4*ISNUMBER($F150)+01_指標庫!$H$5*ISNUMBER($AA150)+01_指標庫!$H$6*ISNUMBER($G150)+01_指標庫!$H$7*ISNUMBER($H150)+01_指標庫!$H$8*ISNUMBER($AF150)+01_指標庫!$H$9*ISNUMBER($AG150)+01_指標庫!$H$10*ISNUMBER($AB150)+01_指標庫!$H$11*ISNUMBER($AC150)+01_指標庫!$H$12*ISNUMBER($AD150)+01_指標庫!$H$13*ISNUMBER($AE150)+01_指標庫!$H$14*ISNUMBER($I150)+01_指標庫!$H$15*ISNUMBER($AH150)+01_指標庫!$H$16*ISNUMBER($K150)+01_指標庫!$H$17*ISNUMBER($AI150)+01_指標庫!$H$18*ISNUMBER($AJ150)+01_指標庫!$H$19*ISNUMBER($AK150)+01_指標庫!$H$20*ISNUMBER($BB150)+01_指標庫!$H$21*ISNUMBER($BC150)</f>
        <v>49</v>
      </c>
      <c r="AX150" s="59" t="n">
        <f aca="false">IF(AW150=0,50,ROUND((01_指標庫!$H$4*IF(ISNUMBER($F150),L150,0)+01_指標庫!$H$5*IF(ISNUMBER($AA150),AL150,0)+01_指標庫!$H$6*IF(ISNUMBER($G150),M150,0)+01_指標庫!$H$7*IF(ISNUMBER($H150),N150,0)+01_指標庫!$H$8*IF(ISNUMBER($AF150),AQ150,0)+01_指標庫!$H$9*IF(ISNUMBER($AG150),AR150,0)+01_指標庫!$H$10*IF(ISNUMBER($AB150),AM150,0)+01_指標庫!$H$11*IF(ISNUMBER($AC150),AN150,0)+01_指標庫!$H$12*IF(ISNUMBER($AD150),AO150,0)+01_指標庫!$H$13*IF(ISNUMBER($AE150),AP150,0)+01_指標庫!$H$14*IF(ISNUMBER($I150),O150,0)+01_指標庫!$H$15*IF(ISNUMBER($AH150),AS150,0)+01_指標庫!$H$16*IF(ISNUMBER($K150),P150,0)+01_指標庫!$H$17*IF(ISNUMBER($AI150),AT150,0)+01_指標庫!$H$18*IF(ISNUMBER($AJ150),AU150,0)+01_指標庫!$H$19*IF(ISNUMBER($AK150),AV150,0)+01_指標庫!$H$20*IF(ISNUMBER($BB150),BB150,0)+01_指標庫!$H$21*IF(ISNUMBER($BC150),BC150,0))/AW150,1))</f>
        <v>75.5</v>
      </c>
      <c r="AY150" s="60"/>
      <c r="AZ150" s="60"/>
      <c r="BA150" s="58" t="n">
        <f aca="false">AVERAGE($E146:$E150)/AVERAGE($E141:$E150)-1</f>
        <v>0.00126345389503291</v>
      </c>
      <c r="BB150" s="59" t="n">
        <f aca="false">IF(ISNUMBER($BA150),IF(OR($S150&lt;=-0.03,$BA150&lt;-0.003),0,IF(OR($S150&lt;=-0.02,$BA150&lt;0.01),50,100)),"")</f>
        <v>50</v>
      </c>
      <c r="BC150" s="0" t="str">
        <f aca="false">IF(OR(COUNT($AZ150)=0,COUNT($AZ149)=0),"",IF(OR($AY150/$AZ149-1&lt;=-0.03,$AZ150/$AZ149-1&lt;=-0.045,IF(COUNT($AZ141:$AZ150)=10,AVERAGE($AZ146:$AZ150)/AVERAGE($AZ141:$AZ150)-1&lt;-0.01,FALSE())),0,IF(OR($AZ150/$AZ149-1&lt;=-0.02,IF(COUNT($AZ141:$AZ150)=10,AVERAGE($AZ146:$AZ150)/AVERAGE($AZ141:$AZ150)-1&lt;0.005,FALSE())),50,100)))</f>
        <v/>
      </c>
    </row>
    <row r="151" customFormat="false" ht="15" hidden="false" customHeight="true" outlineLevel="0" collapsed="false">
      <c r="A151" s="47" t="n">
        <v>147</v>
      </c>
      <c r="B151" s="48" t="n">
        <v>42772</v>
      </c>
      <c r="C151" s="47" t="n">
        <v>2017</v>
      </c>
      <c r="D151" s="49" t="s">
        <v>236</v>
      </c>
      <c r="E151" s="50" t="n">
        <v>5167.96</v>
      </c>
      <c r="F151" s="51" t="n">
        <v>0.093003</v>
      </c>
      <c r="G151" s="51" t="n">
        <v>-1.9E-005</v>
      </c>
      <c r="H151" s="52" t="n">
        <v>0.898</v>
      </c>
      <c r="I151" s="53" t="n">
        <v>391</v>
      </c>
      <c r="J151" s="47" t="s">
        <v>235</v>
      </c>
      <c r="K151" s="54" t="n">
        <v>11.37</v>
      </c>
      <c r="L151" s="55" t="n">
        <f aca="false">IF(COUNT(F151)=0,50,IF(F151&gt;=0,100,IF(F151&gt;=-0.02,50,0)))</f>
        <v>100</v>
      </c>
      <c r="M151" s="55" t="n">
        <f aca="false">IF(COUNT(G151)=0,50,IF(G151&gt;-0.06,100,IF(G151&gt;-0.15,50,0)))</f>
        <v>100</v>
      </c>
      <c r="N151" s="55" t="n">
        <f aca="false">IF(COUNT(H151)=0,50,IF(H151&gt;=0.6,100,IF(H151&gt;=0.4,50,0)))</f>
        <v>100</v>
      </c>
      <c r="O151" s="55" t="n">
        <f aca="false">IF(COUNT(I151)=0,50,IF(J151="proxy_vix",50,IF(I151&lt;350,100,IF(I151&lt;=450,50,0))))</f>
        <v>50</v>
      </c>
      <c r="P151" s="55" t="n">
        <f aca="false">IF(COUNT(K151)=0,50,IF(K151&lt;20,100,IF(K151&lt;=25,50,0)))</f>
        <v>100</v>
      </c>
      <c r="Q151" s="54"/>
      <c r="R151" s="47"/>
      <c r="S151" s="51" t="n">
        <f aca="false">$E151/$E150-1</f>
        <v>0.00123217606943582</v>
      </c>
      <c r="T151" s="56" t="n">
        <f aca="false">$K151/$K150-1</f>
        <v>0.0364630811303555</v>
      </c>
      <c r="V151" s="57"/>
      <c r="W151" s="57"/>
      <c r="Y151" s="1" t="str">
        <f aca="false">IF(AX151&gt;=70,"EASY",IF(AX151&gt;40,"UNCERTAIN","HARD"))</f>
        <v>EASY</v>
      </c>
      <c r="AA151" s="58" t="str">
        <f aca="false">IF($A151&lt;200,"",AVERAGE($E102:$E151)/AVERAGE($E5:$E151)-1)</f>
        <v/>
      </c>
      <c r="AB151" s="59" t="n">
        <f aca="false">LOOKUP($B151,07_L1政策步階!$A$4:$A$14,07_L1政策步階!$C$4:$C$14)</f>
        <v>-1</v>
      </c>
      <c r="AC151" s="57"/>
      <c r="AD151" s="57"/>
      <c r="AE151" s="57"/>
      <c r="AF151" s="57"/>
      <c r="AG151" s="57"/>
      <c r="AH151" s="57"/>
      <c r="AI151" s="57"/>
      <c r="AJ151" s="57"/>
      <c r="AK151" s="57"/>
      <c r="AL151" s="0" t="str">
        <f aca="false">IF(ISNUMBER($AA151),IF($AA151&gt;=0.005,100,IF($AA151&gt;=-0.015,50,0)),"")</f>
        <v/>
      </c>
      <c r="AM151" s="59" t="n">
        <f aca="false">IF(ISNUMBER($AB151),IF($AB151=1,100,IF($AB151=0,50,0)),"")</f>
        <v>0</v>
      </c>
      <c r="AN151" s="0" t="str">
        <f aca="false">IF(ISNUMBER($AC151),IF($AC151&gt;=0.001,100,IF($AC151&gt;=-0.003,50,0)),"")</f>
        <v/>
      </c>
      <c r="AO151" s="0" t="str">
        <f aca="false">IF(ISNUMBER($AD151),IF($AD151&gt;=0.04,100,IF($AD151&gt;=0,50,0)),"")</f>
        <v/>
      </c>
      <c r="AP151" s="0" t="str">
        <f aca="false">IF(ISNUMBER($AE151),IF($AE151&gt;=25,100,IF($AE151&gt;=-75,50,0)),"")</f>
        <v/>
      </c>
      <c r="AQ151" s="0" t="str">
        <f aca="false">IF(ISNUMBER($AF151),IF($AF151&gt;0,100,IF($AF151&gt;=-50,50,0)),"")</f>
        <v/>
      </c>
      <c r="AR151" s="0" t="str">
        <f aca="false">IF(ISNUMBER($AG151),IF($AG151=1,100,IF($AG151=0,50,0)),"")</f>
        <v/>
      </c>
      <c r="AS151" s="0" t="str">
        <f aca="false">IF(ISNUMBER($AH151),IF($AH151&lt;0,100,IF($AH151&lt;=20,50,0)),"")</f>
        <v/>
      </c>
      <c r="AT151" s="0" t="str">
        <f aca="false">IF(ISNUMBER($AI151),IF($AI151&lt;0.95,100,IF($AI151&lt;=1,50,0)),"")</f>
        <v/>
      </c>
      <c r="AU151" s="0" t="str">
        <f aca="false">IF(ISNUMBER($AJ151),IF($AJ151&lt;30,0,IF($AJ151&lt;40,50,IF($AJ151&lt;=90,100,50))),"")</f>
        <v/>
      </c>
      <c r="AV151" s="0" t="str">
        <f aca="false">IF(ISNUMBER($AK151),IF($AK151&gt;-0.2,100,IF($AK151&gt;=-0.4,50,0)),"")</f>
        <v/>
      </c>
      <c r="AW151" s="59" t="n">
        <f aca="false">01_指標庫!$H$4*ISNUMBER($F151)+01_指標庫!$H$5*ISNUMBER($AA151)+01_指標庫!$H$6*ISNUMBER($G151)+01_指標庫!$H$7*ISNUMBER($H151)+01_指標庫!$H$8*ISNUMBER($AF151)+01_指標庫!$H$9*ISNUMBER($AG151)+01_指標庫!$H$10*ISNUMBER($AB151)+01_指標庫!$H$11*ISNUMBER($AC151)+01_指標庫!$H$12*ISNUMBER($AD151)+01_指標庫!$H$13*ISNUMBER($AE151)+01_指標庫!$H$14*ISNUMBER($I151)+01_指標庫!$H$15*ISNUMBER($AH151)+01_指標庫!$H$16*ISNUMBER($K151)+01_指標庫!$H$17*ISNUMBER($AI151)+01_指標庫!$H$18*ISNUMBER($AJ151)+01_指標庫!$H$19*ISNUMBER($AK151)+01_指標庫!$H$20*ISNUMBER($BB151)+01_指標庫!$H$21*ISNUMBER($BC151)</f>
        <v>49</v>
      </c>
      <c r="AX151" s="59" t="n">
        <f aca="false">IF(AW151=0,50,ROUND((01_指標庫!$H$4*IF(ISNUMBER($F151),L151,0)+01_指標庫!$H$5*IF(ISNUMBER($AA151),AL151,0)+01_指標庫!$H$6*IF(ISNUMBER($G151),M151,0)+01_指標庫!$H$7*IF(ISNUMBER($H151),N151,0)+01_指標庫!$H$8*IF(ISNUMBER($AF151),AQ151,0)+01_指標庫!$H$9*IF(ISNUMBER($AG151),AR151,0)+01_指標庫!$H$10*IF(ISNUMBER($AB151),AM151,0)+01_指標庫!$H$11*IF(ISNUMBER($AC151),AN151,0)+01_指標庫!$H$12*IF(ISNUMBER($AD151),AO151,0)+01_指標庫!$H$13*IF(ISNUMBER($AE151),AP151,0)+01_指標庫!$H$14*IF(ISNUMBER($I151),O151,0)+01_指標庫!$H$15*IF(ISNUMBER($AH151),AS151,0)+01_指標庫!$H$16*IF(ISNUMBER($K151),P151,0)+01_指標庫!$H$17*IF(ISNUMBER($AI151),AT151,0)+01_指標庫!$H$18*IF(ISNUMBER($AJ151),AU151,0)+01_指標庫!$H$19*IF(ISNUMBER($AK151),AV151,0)+01_指標庫!$H$20*IF(ISNUMBER($BB151),BB151,0)+01_指標庫!$H$21*IF(ISNUMBER($BC151),BC151,0))/AW151,1))</f>
        <v>75.5</v>
      </c>
      <c r="AY151" s="60"/>
      <c r="AZ151" s="60"/>
      <c r="BA151" s="58" t="n">
        <f aca="false">AVERAGE($E147:$E151)/AVERAGE($E142:$E151)-1</f>
        <v>0.000775067847589295</v>
      </c>
      <c r="BB151" s="59" t="n">
        <f aca="false">IF(ISNUMBER($BA151),IF(OR($S151&lt;=-0.03,$BA151&lt;-0.003),0,IF(OR($S151&lt;=-0.02,$BA151&lt;0.01),50,100)),"")</f>
        <v>50</v>
      </c>
      <c r="BC151" s="0" t="str">
        <f aca="false">IF(OR(COUNT($AZ151)=0,COUNT($AZ150)=0),"",IF(OR($AY151/$AZ150-1&lt;=-0.03,$AZ151/$AZ150-1&lt;=-0.045,IF(COUNT($AZ142:$AZ151)=10,AVERAGE($AZ147:$AZ151)/AVERAGE($AZ142:$AZ151)-1&lt;-0.01,FALSE())),0,IF(OR($AZ151/$AZ150-1&lt;=-0.02,IF(COUNT($AZ142:$AZ151)=10,AVERAGE($AZ147:$AZ151)/AVERAGE($AZ142:$AZ151)-1&lt;0.005,FALSE())),50,100)))</f>
        <v/>
      </c>
    </row>
    <row r="152" customFormat="false" ht="15" hidden="false" customHeight="true" outlineLevel="0" collapsed="false">
      <c r="A152" s="47" t="n">
        <v>148</v>
      </c>
      <c r="B152" s="48" t="n">
        <v>42773</v>
      </c>
      <c r="C152" s="47" t="n">
        <v>2017</v>
      </c>
      <c r="D152" s="49" t="s">
        <v>237</v>
      </c>
      <c r="E152" s="50" t="n">
        <v>5185.88</v>
      </c>
      <c r="F152" s="51" t="n">
        <v>0.095968</v>
      </c>
      <c r="G152" s="51" t="n">
        <v>0</v>
      </c>
      <c r="H152" s="52" t="n">
        <v>0.8776</v>
      </c>
      <c r="I152" s="53" t="n">
        <v>393</v>
      </c>
      <c r="J152" s="47" t="s">
        <v>235</v>
      </c>
      <c r="K152" s="54" t="n">
        <v>11.29</v>
      </c>
      <c r="L152" s="55" t="n">
        <f aca="false">IF(COUNT(F152)=0,50,IF(F152&gt;=0,100,IF(F152&gt;=-0.02,50,0)))</f>
        <v>100</v>
      </c>
      <c r="M152" s="55" t="n">
        <f aca="false">IF(COUNT(G152)=0,50,IF(G152&gt;-0.06,100,IF(G152&gt;-0.15,50,0)))</f>
        <v>100</v>
      </c>
      <c r="N152" s="55" t="n">
        <f aca="false">IF(COUNT(H152)=0,50,IF(H152&gt;=0.6,100,IF(H152&gt;=0.4,50,0)))</f>
        <v>100</v>
      </c>
      <c r="O152" s="55" t="n">
        <f aca="false">IF(COUNT(I152)=0,50,IF(J152="proxy_vix",50,IF(I152&lt;350,100,IF(I152&lt;=450,50,0))))</f>
        <v>50</v>
      </c>
      <c r="P152" s="55" t="n">
        <f aca="false">IF(COUNT(K152)=0,50,IF(K152&lt;20,100,IF(K152&lt;=25,50,0)))</f>
        <v>100</v>
      </c>
      <c r="Q152" s="54"/>
      <c r="R152" s="47"/>
      <c r="S152" s="51" t="n">
        <f aca="false">$E152/$E151-1</f>
        <v>0.003467519098445</v>
      </c>
      <c r="T152" s="56" t="n">
        <f aca="false">$K152/$K151-1</f>
        <v>-0.00703605980650834</v>
      </c>
      <c r="V152" s="57"/>
      <c r="W152" s="57"/>
      <c r="Y152" s="1" t="str">
        <f aca="false">IF(AX152&gt;=70,"EASY",IF(AX152&gt;40,"UNCERTAIN","HARD"))</f>
        <v>EASY</v>
      </c>
      <c r="AA152" s="58" t="str">
        <f aca="false">IF($A152&lt;200,"",AVERAGE($E103:$E152)/AVERAGE($E5:$E152)-1)</f>
        <v/>
      </c>
      <c r="AB152" s="59" t="n">
        <f aca="false">LOOKUP($B152,07_L1政策步階!$A$4:$A$14,07_L1政策步階!$C$4:$C$14)</f>
        <v>-1</v>
      </c>
      <c r="AC152" s="57"/>
      <c r="AD152" s="57"/>
      <c r="AE152" s="57"/>
      <c r="AF152" s="57"/>
      <c r="AG152" s="57"/>
      <c r="AH152" s="57"/>
      <c r="AI152" s="57"/>
      <c r="AJ152" s="57"/>
      <c r="AK152" s="57"/>
      <c r="AL152" s="0" t="str">
        <f aca="false">IF(ISNUMBER($AA152),IF($AA152&gt;=0.005,100,IF($AA152&gt;=-0.015,50,0)),"")</f>
        <v/>
      </c>
      <c r="AM152" s="59" t="n">
        <f aca="false">IF(ISNUMBER($AB152),IF($AB152=1,100,IF($AB152=0,50,0)),"")</f>
        <v>0</v>
      </c>
      <c r="AN152" s="0" t="str">
        <f aca="false">IF(ISNUMBER($AC152),IF($AC152&gt;=0.001,100,IF($AC152&gt;=-0.003,50,0)),"")</f>
        <v/>
      </c>
      <c r="AO152" s="0" t="str">
        <f aca="false">IF(ISNUMBER($AD152),IF($AD152&gt;=0.04,100,IF($AD152&gt;=0,50,0)),"")</f>
        <v/>
      </c>
      <c r="AP152" s="0" t="str">
        <f aca="false">IF(ISNUMBER($AE152),IF($AE152&gt;=25,100,IF($AE152&gt;=-75,50,0)),"")</f>
        <v/>
      </c>
      <c r="AQ152" s="0" t="str">
        <f aca="false">IF(ISNUMBER($AF152),IF($AF152&gt;0,100,IF($AF152&gt;=-50,50,0)),"")</f>
        <v/>
      </c>
      <c r="AR152" s="0" t="str">
        <f aca="false">IF(ISNUMBER($AG152),IF($AG152=1,100,IF($AG152=0,50,0)),"")</f>
        <v/>
      </c>
      <c r="AS152" s="0" t="str">
        <f aca="false">IF(ISNUMBER($AH152),IF($AH152&lt;0,100,IF($AH152&lt;=20,50,0)),"")</f>
        <v/>
      </c>
      <c r="AT152" s="0" t="str">
        <f aca="false">IF(ISNUMBER($AI152),IF($AI152&lt;0.95,100,IF($AI152&lt;=1,50,0)),"")</f>
        <v/>
      </c>
      <c r="AU152" s="0" t="str">
        <f aca="false">IF(ISNUMBER($AJ152),IF($AJ152&lt;30,0,IF($AJ152&lt;40,50,IF($AJ152&lt;=90,100,50))),"")</f>
        <v/>
      </c>
      <c r="AV152" s="0" t="str">
        <f aca="false">IF(ISNUMBER($AK152),IF($AK152&gt;-0.2,100,IF($AK152&gt;=-0.4,50,0)),"")</f>
        <v/>
      </c>
      <c r="AW152" s="59" t="n">
        <f aca="false">01_指標庫!$H$4*ISNUMBER($F152)+01_指標庫!$H$5*ISNUMBER($AA152)+01_指標庫!$H$6*ISNUMBER($G152)+01_指標庫!$H$7*ISNUMBER($H152)+01_指標庫!$H$8*ISNUMBER($AF152)+01_指標庫!$H$9*ISNUMBER($AG152)+01_指標庫!$H$10*ISNUMBER($AB152)+01_指標庫!$H$11*ISNUMBER($AC152)+01_指標庫!$H$12*ISNUMBER($AD152)+01_指標庫!$H$13*ISNUMBER($AE152)+01_指標庫!$H$14*ISNUMBER($I152)+01_指標庫!$H$15*ISNUMBER($AH152)+01_指標庫!$H$16*ISNUMBER($K152)+01_指標庫!$H$17*ISNUMBER($AI152)+01_指標庫!$H$18*ISNUMBER($AJ152)+01_指標庫!$H$19*ISNUMBER($AK152)+01_指標庫!$H$20*ISNUMBER($BB152)+01_指標庫!$H$21*ISNUMBER($BC152)</f>
        <v>49</v>
      </c>
      <c r="AX152" s="59" t="n">
        <f aca="false">IF(AW152=0,50,ROUND((01_指標庫!$H$4*IF(ISNUMBER($F152),L152,0)+01_指標庫!$H$5*IF(ISNUMBER($AA152),AL152,0)+01_指標庫!$H$6*IF(ISNUMBER($G152),M152,0)+01_指標庫!$H$7*IF(ISNUMBER($H152),N152,0)+01_指標庫!$H$8*IF(ISNUMBER($AF152),AQ152,0)+01_指標庫!$H$9*IF(ISNUMBER($AG152),AR152,0)+01_指標庫!$H$10*IF(ISNUMBER($AB152),AM152,0)+01_指標庫!$H$11*IF(ISNUMBER($AC152),AN152,0)+01_指標庫!$H$12*IF(ISNUMBER($AD152),AO152,0)+01_指標庫!$H$13*IF(ISNUMBER($AE152),AP152,0)+01_指標庫!$H$14*IF(ISNUMBER($I152),O152,0)+01_指標庫!$H$15*IF(ISNUMBER($AH152),AS152,0)+01_指標庫!$H$16*IF(ISNUMBER($K152),P152,0)+01_指標庫!$H$17*IF(ISNUMBER($AI152),AT152,0)+01_指標庫!$H$18*IF(ISNUMBER($AJ152),AU152,0)+01_指標庫!$H$19*IF(ISNUMBER($AK152),AV152,0)+01_指標庫!$H$20*IF(ISNUMBER($BB152),BB152,0)+01_指標庫!$H$21*IF(ISNUMBER($BC152),BC152,0))/AW152,1))</f>
        <v>75.5</v>
      </c>
      <c r="AY152" s="60"/>
      <c r="AZ152" s="60"/>
      <c r="BA152" s="58" t="n">
        <f aca="false">AVERAGE($E148:$E152)/AVERAGE($E143:$E152)-1</f>
        <v>0.00180991331120595</v>
      </c>
      <c r="BB152" s="59" t="n">
        <f aca="false">IF(ISNUMBER($BA152),IF(OR($S152&lt;=-0.03,$BA152&lt;-0.003),0,IF(OR($S152&lt;=-0.02,$BA152&lt;0.01),50,100)),"")</f>
        <v>50</v>
      </c>
      <c r="BC152" s="0" t="str">
        <f aca="false">IF(OR(COUNT($AZ152)=0,COUNT($AZ151)=0),"",IF(OR($AY152/$AZ151-1&lt;=-0.03,$AZ152/$AZ151-1&lt;=-0.045,IF(COUNT($AZ143:$AZ152)=10,AVERAGE($AZ148:$AZ152)/AVERAGE($AZ143:$AZ152)-1&lt;-0.01,FALSE())),0,IF(OR($AZ152/$AZ151-1&lt;=-0.02,IF(COUNT($AZ143:$AZ152)=10,AVERAGE($AZ148:$AZ152)/AVERAGE($AZ143:$AZ152)-1&lt;0.005,FALSE())),50,100)))</f>
        <v/>
      </c>
    </row>
    <row r="153" customFormat="false" ht="15" hidden="false" customHeight="true" outlineLevel="0" collapsed="false">
      <c r="A153" s="47" t="n">
        <v>149</v>
      </c>
      <c r="B153" s="48" t="n">
        <v>42774</v>
      </c>
      <c r="C153" s="47" t="n">
        <v>2017</v>
      </c>
      <c r="D153" s="49" t="s">
        <v>238</v>
      </c>
      <c r="E153" s="50" t="n">
        <v>5196.58</v>
      </c>
      <c r="F153" s="51" t="n">
        <v>0.097392</v>
      </c>
      <c r="G153" s="51" t="n">
        <v>0</v>
      </c>
      <c r="H153" s="52" t="n">
        <v>0.898</v>
      </c>
      <c r="I153" s="53" t="n">
        <v>398</v>
      </c>
      <c r="J153" s="47" t="s">
        <v>235</v>
      </c>
      <c r="K153" s="54" t="n">
        <v>11.45</v>
      </c>
      <c r="L153" s="55" t="n">
        <f aca="false">IF(COUNT(F153)=0,50,IF(F153&gt;=0,100,IF(F153&gt;=-0.02,50,0)))</f>
        <v>100</v>
      </c>
      <c r="M153" s="55" t="n">
        <f aca="false">IF(COUNT(G153)=0,50,IF(G153&gt;-0.06,100,IF(G153&gt;-0.15,50,0)))</f>
        <v>100</v>
      </c>
      <c r="N153" s="55" t="n">
        <f aca="false">IF(COUNT(H153)=0,50,IF(H153&gt;=0.6,100,IF(H153&gt;=0.4,50,0)))</f>
        <v>100</v>
      </c>
      <c r="O153" s="55" t="n">
        <f aca="false">IF(COUNT(I153)=0,50,IF(J153="proxy_vix",50,IF(I153&lt;350,100,IF(I153&lt;=450,50,0))))</f>
        <v>50</v>
      </c>
      <c r="P153" s="55" t="n">
        <f aca="false">IF(COUNT(K153)=0,50,IF(K153&lt;20,100,IF(K153&lt;=25,50,0)))</f>
        <v>100</v>
      </c>
      <c r="Q153" s="54"/>
      <c r="R153" s="47"/>
      <c r="S153" s="51" t="n">
        <f aca="false">$E153/$E152-1</f>
        <v>0.00206329494704849</v>
      </c>
      <c r="T153" s="56" t="n">
        <f aca="false">$K153/$K152-1</f>
        <v>0.0141718334809566</v>
      </c>
      <c r="V153" s="57"/>
      <c r="W153" s="57"/>
      <c r="Y153" s="1" t="str">
        <f aca="false">IF(AX153&gt;=70,"EASY",IF(AX153&gt;40,"UNCERTAIN","HARD"))</f>
        <v>EASY</v>
      </c>
      <c r="AA153" s="58" t="str">
        <f aca="false">IF($A153&lt;200,"",AVERAGE($E104:$E153)/AVERAGE($E5:$E153)-1)</f>
        <v/>
      </c>
      <c r="AB153" s="59" t="n">
        <f aca="false">LOOKUP($B153,07_L1政策步階!$A$4:$A$14,07_L1政策步階!$C$4:$C$14)</f>
        <v>-1</v>
      </c>
      <c r="AC153" s="57"/>
      <c r="AD153" s="57"/>
      <c r="AE153" s="57"/>
      <c r="AF153" s="57"/>
      <c r="AG153" s="57"/>
      <c r="AH153" s="57"/>
      <c r="AI153" s="57"/>
      <c r="AJ153" s="57"/>
      <c r="AK153" s="57"/>
      <c r="AL153" s="0" t="str">
        <f aca="false">IF(ISNUMBER($AA153),IF($AA153&gt;=0.005,100,IF($AA153&gt;=-0.015,50,0)),"")</f>
        <v/>
      </c>
      <c r="AM153" s="59" t="n">
        <f aca="false">IF(ISNUMBER($AB153),IF($AB153=1,100,IF($AB153=0,50,0)),"")</f>
        <v>0</v>
      </c>
      <c r="AN153" s="0" t="str">
        <f aca="false">IF(ISNUMBER($AC153),IF($AC153&gt;=0.001,100,IF($AC153&gt;=-0.003,50,0)),"")</f>
        <v/>
      </c>
      <c r="AO153" s="0" t="str">
        <f aca="false">IF(ISNUMBER($AD153),IF($AD153&gt;=0.04,100,IF($AD153&gt;=0,50,0)),"")</f>
        <v/>
      </c>
      <c r="AP153" s="0" t="str">
        <f aca="false">IF(ISNUMBER($AE153),IF($AE153&gt;=25,100,IF($AE153&gt;=-75,50,0)),"")</f>
        <v/>
      </c>
      <c r="AQ153" s="0" t="str">
        <f aca="false">IF(ISNUMBER($AF153),IF($AF153&gt;0,100,IF($AF153&gt;=-50,50,0)),"")</f>
        <v/>
      </c>
      <c r="AR153" s="0" t="str">
        <f aca="false">IF(ISNUMBER($AG153),IF($AG153=1,100,IF($AG153=0,50,0)),"")</f>
        <v/>
      </c>
      <c r="AS153" s="0" t="str">
        <f aca="false">IF(ISNUMBER($AH153),IF($AH153&lt;0,100,IF($AH153&lt;=20,50,0)),"")</f>
        <v/>
      </c>
      <c r="AT153" s="0" t="str">
        <f aca="false">IF(ISNUMBER($AI153),IF($AI153&lt;0.95,100,IF($AI153&lt;=1,50,0)),"")</f>
        <v/>
      </c>
      <c r="AU153" s="0" t="str">
        <f aca="false">IF(ISNUMBER($AJ153),IF($AJ153&lt;30,0,IF($AJ153&lt;40,50,IF($AJ153&lt;=90,100,50))),"")</f>
        <v/>
      </c>
      <c r="AV153" s="0" t="str">
        <f aca="false">IF(ISNUMBER($AK153),IF($AK153&gt;-0.2,100,IF($AK153&gt;=-0.4,50,0)),"")</f>
        <v/>
      </c>
      <c r="AW153" s="59" t="n">
        <f aca="false">01_指標庫!$H$4*ISNUMBER($F153)+01_指標庫!$H$5*ISNUMBER($AA153)+01_指標庫!$H$6*ISNUMBER($G153)+01_指標庫!$H$7*ISNUMBER($H153)+01_指標庫!$H$8*ISNUMBER($AF153)+01_指標庫!$H$9*ISNUMBER($AG153)+01_指標庫!$H$10*ISNUMBER($AB153)+01_指標庫!$H$11*ISNUMBER($AC153)+01_指標庫!$H$12*ISNUMBER($AD153)+01_指標庫!$H$13*ISNUMBER($AE153)+01_指標庫!$H$14*ISNUMBER($I153)+01_指標庫!$H$15*ISNUMBER($AH153)+01_指標庫!$H$16*ISNUMBER($K153)+01_指標庫!$H$17*ISNUMBER($AI153)+01_指標庫!$H$18*ISNUMBER($AJ153)+01_指標庫!$H$19*ISNUMBER($AK153)+01_指標庫!$H$20*ISNUMBER($BB153)+01_指標庫!$H$21*ISNUMBER($BC153)</f>
        <v>49</v>
      </c>
      <c r="AX153" s="59" t="n">
        <f aca="false">IF(AW153=0,50,ROUND((01_指標庫!$H$4*IF(ISNUMBER($F153),L153,0)+01_指標庫!$H$5*IF(ISNUMBER($AA153),AL153,0)+01_指標庫!$H$6*IF(ISNUMBER($G153),M153,0)+01_指標庫!$H$7*IF(ISNUMBER($H153),N153,0)+01_指標庫!$H$8*IF(ISNUMBER($AF153),AQ153,0)+01_指標庫!$H$9*IF(ISNUMBER($AG153),AR153,0)+01_指標庫!$H$10*IF(ISNUMBER($AB153),AM153,0)+01_指標庫!$H$11*IF(ISNUMBER($AC153),AN153,0)+01_指標庫!$H$12*IF(ISNUMBER($AD153),AO153,0)+01_指標庫!$H$13*IF(ISNUMBER($AE153),AP153,0)+01_指標庫!$H$14*IF(ISNUMBER($I153),O153,0)+01_指標庫!$H$15*IF(ISNUMBER($AH153),AS153,0)+01_指標庫!$H$16*IF(ISNUMBER($K153),P153,0)+01_指標庫!$H$17*IF(ISNUMBER($AI153),AT153,0)+01_指標庫!$H$18*IF(ISNUMBER($AJ153),AU153,0)+01_指標庫!$H$19*IF(ISNUMBER($AK153),AV153,0)+01_指標庫!$H$20*IF(ISNUMBER($BB153),BB153,0)+01_指標庫!$H$21*IF(ISNUMBER($BC153),BC153,0))/AW153,1))</f>
        <v>75.5</v>
      </c>
      <c r="AY153" s="60"/>
      <c r="AZ153" s="60"/>
      <c r="BA153" s="58" t="n">
        <f aca="false">AVERAGE($E149:$E153)/AVERAGE($E144:$E153)-1</f>
        <v>0.00263553319094934</v>
      </c>
      <c r="BB153" s="59" t="n">
        <f aca="false">IF(ISNUMBER($BA153),IF(OR($S153&lt;=-0.03,$BA153&lt;-0.003),0,IF(OR($S153&lt;=-0.02,$BA153&lt;0.01),50,100)),"")</f>
        <v>50</v>
      </c>
      <c r="BC153" s="0" t="str">
        <f aca="false">IF(OR(COUNT($AZ153)=0,COUNT($AZ152)=0),"",IF(OR($AY153/$AZ152-1&lt;=-0.03,$AZ153/$AZ152-1&lt;=-0.045,IF(COUNT($AZ144:$AZ153)=10,AVERAGE($AZ149:$AZ153)/AVERAGE($AZ144:$AZ153)-1&lt;-0.01,FALSE())),0,IF(OR($AZ153/$AZ152-1&lt;=-0.02,IF(COUNT($AZ144:$AZ153)=10,AVERAGE($AZ149:$AZ153)/AVERAGE($AZ144:$AZ153)-1&lt;0.005,FALSE())),50,100)))</f>
        <v/>
      </c>
    </row>
    <row r="154" customFormat="false" ht="15" hidden="false" customHeight="true" outlineLevel="0" collapsed="false">
      <c r="A154" s="47" t="n">
        <v>150</v>
      </c>
      <c r="B154" s="48" t="n">
        <v>42775</v>
      </c>
      <c r="C154" s="47" t="n">
        <v>2017</v>
      </c>
      <c r="D154" s="49" t="s">
        <v>239</v>
      </c>
      <c r="E154" s="50" t="n">
        <v>5212.16</v>
      </c>
      <c r="F154" s="51" t="n">
        <v>0.0998</v>
      </c>
      <c r="G154" s="51" t="n">
        <v>0</v>
      </c>
      <c r="H154" s="52" t="n">
        <v>0.9388</v>
      </c>
      <c r="I154" s="53" t="n">
        <v>393</v>
      </c>
      <c r="J154" s="47" t="s">
        <v>235</v>
      </c>
      <c r="K154" s="54" t="n">
        <v>10.88</v>
      </c>
      <c r="L154" s="55" t="n">
        <f aca="false">IF(COUNT(F154)=0,50,IF(F154&gt;=0,100,IF(F154&gt;=-0.02,50,0)))</f>
        <v>100</v>
      </c>
      <c r="M154" s="55" t="n">
        <f aca="false">IF(COUNT(G154)=0,50,IF(G154&gt;-0.06,100,IF(G154&gt;-0.15,50,0)))</f>
        <v>100</v>
      </c>
      <c r="N154" s="55" t="n">
        <f aca="false">IF(COUNT(H154)=0,50,IF(H154&gt;=0.6,100,IF(H154&gt;=0.4,50,0)))</f>
        <v>100</v>
      </c>
      <c r="O154" s="55" t="n">
        <f aca="false">IF(COUNT(I154)=0,50,IF(J154="proxy_vix",50,IF(I154&lt;350,100,IF(I154&lt;=450,50,0))))</f>
        <v>50</v>
      </c>
      <c r="P154" s="55" t="n">
        <f aca="false">IF(COUNT(K154)=0,50,IF(K154&lt;20,100,IF(K154&lt;=25,50,0)))</f>
        <v>100</v>
      </c>
      <c r="Q154" s="54"/>
      <c r="R154" s="47"/>
      <c r="S154" s="51" t="n">
        <f aca="false">$E154/$E153-1</f>
        <v>0.00299812569035796</v>
      </c>
      <c r="T154" s="56" t="n">
        <f aca="false">$K154/$K153-1</f>
        <v>-0.0497816593886462</v>
      </c>
      <c r="V154" s="57"/>
      <c r="W154" s="57"/>
      <c r="Y154" s="1" t="str">
        <f aca="false">IF(AX154&gt;=70,"EASY",IF(AX154&gt;40,"UNCERTAIN","HARD"))</f>
        <v>EASY</v>
      </c>
      <c r="AA154" s="58" t="str">
        <f aca="false">IF($A154&lt;200,"",AVERAGE($E105:$E154)/AVERAGE($E5:$E154)-1)</f>
        <v/>
      </c>
      <c r="AB154" s="59" t="n">
        <f aca="false">LOOKUP($B154,07_L1政策步階!$A$4:$A$14,07_L1政策步階!$C$4:$C$14)</f>
        <v>-1</v>
      </c>
      <c r="AC154" s="57"/>
      <c r="AD154" s="57"/>
      <c r="AE154" s="57"/>
      <c r="AF154" s="57"/>
      <c r="AG154" s="57"/>
      <c r="AH154" s="57"/>
      <c r="AI154" s="57"/>
      <c r="AJ154" s="57"/>
      <c r="AK154" s="57"/>
      <c r="AL154" s="0" t="str">
        <f aca="false">IF(ISNUMBER($AA154),IF($AA154&gt;=0.005,100,IF($AA154&gt;=-0.015,50,0)),"")</f>
        <v/>
      </c>
      <c r="AM154" s="59" t="n">
        <f aca="false">IF(ISNUMBER($AB154),IF($AB154=1,100,IF($AB154=0,50,0)),"")</f>
        <v>0</v>
      </c>
      <c r="AN154" s="0" t="str">
        <f aca="false">IF(ISNUMBER($AC154),IF($AC154&gt;=0.001,100,IF($AC154&gt;=-0.003,50,0)),"")</f>
        <v/>
      </c>
      <c r="AO154" s="0" t="str">
        <f aca="false">IF(ISNUMBER($AD154),IF($AD154&gt;=0.04,100,IF($AD154&gt;=0,50,0)),"")</f>
        <v/>
      </c>
      <c r="AP154" s="0" t="str">
        <f aca="false">IF(ISNUMBER($AE154),IF($AE154&gt;=25,100,IF($AE154&gt;=-75,50,0)),"")</f>
        <v/>
      </c>
      <c r="AQ154" s="0" t="str">
        <f aca="false">IF(ISNUMBER($AF154),IF($AF154&gt;0,100,IF($AF154&gt;=-50,50,0)),"")</f>
        <v/>
      </c>
      <c r="AR154" s="0" t="str">
        <f aca="false">IF(ISNUMBER($AG154),IF($AG154=1,100,IF($AG154=0,50,0)),"")</f>
        <v/>
      </c>
      <c r="AS154" s="0" t="str">
        <f aca="false">IF(ISNUMBER($AH154),IF($AH154&lt;0,100,IF($AH154&lt;=20,50,0)),"")</f>
        <v/>
      </c>
      <c r="AT154" s="0" t="str">
        <f aca="false">IF(ISNUMBER($AI154),IF($AI154&lt;0.95,100,IF($AI154&lt;=1,50,0)),"")</f>
        <v/>
      </c>
      <c r="AU154" s="0" t="str">
        <f aca="false">IF(ISNUMBER($AJ154),IF($AJ154&lt;30,0,IF($AJ154&lt;40,50,IF($AJ154&lt;=90,100,50))),"")</f>
        <v/>
      </c>
      <c r="AV154" s="0" t="str">
        <f aca="false">IF(ISNUMBER($AK154),IF($AK154&gt;-0.2,100,IF($AK154&gt;=-0.4,50,0)),"")</f>
        <v/>
      </c>
      <c r="AW154" s="59" t="n">
        <f aca="false">01_指標庫!$H$4*ISNUMBER($F154)+01_指標庫!$H$5*ISNUMBER($AA154)+01_指標庫!$H$6*ISNUMBER($G154)+01_指標庫!$H$7*ISNUMBER($H154)+01_指標庫!$H$8*ISNUMBER($AF154)+01_指標庫!$H$9*ISNUMBER($AG154)+01_指標庫!$H$10*ISNUMBER($AB154)+01_指標庫!$H$11*ISNUMBER($AC154)+01_指標庫!$H$12*ISNUMBER($AD154)+01_指標庫!$H$13*ISNUMBER($AE154)+01_指標庫!$H$14*ISNUMBER($I154)+01_指標庫!$H$15*ISNUMBER($AH154)+01_指標庫!$H$16*ISNUMBER($K154)+01_指標庫!$H$17*ISNUMBER($AI154)+01_指標庫!$H$18*ISNUMBER($AJ154)+01_指標庫!$H$19*ISNUMBER($AK154)+01_指標庫!$H$20*ISNUMBER($BB154)+01_指標庫!$H$21*ISNUMBER($BC154)</f>
        <v>49</v>
      </c>
      <c r="AX154" s="59" t="n">
        <f aca="false">IF(AW154=0,50,ROUND((01_指標庫!$H$4*IF(ISNUMBER($F154),L154,0)+01_指標庫!$H$5*IF(ISNUMBER($AA154),AL154,0)+01_指標庫!$H$6*IF(ISNUMBER($G154),M154,0)+01_指標庫!$H$7*IF(ISNUMBER($H154),N154,0)+01_指標庫!$H$8*IF(ISNUMBER($AF154),AQ154,0)+01_指標庫!$H$9*IF(ISNUMBER($AG154),AR154,0)+01_指標庫!$H$10*IF(ISNUMBER($AB154),AM154,0)+01_指標庫!$H$11*IF(ISNUMBER($AC154),AN154,0)+01_指標庫!$H$12*IF(ISNUMBER($AD154),AO154,0)+01_指標庫!$H$13*IF(ISNUMBER($AE154),AP154,0)+01_指標庫!$H$14*IF(ISNUMBER($I154),O154,0)+01_指標庫!$H$15*IF(ISNUMBER($AH154),AS154,0)+01_指標庫!$H$16*IF(ISNUMBER($K154),P154,0)+01_指標庫!$H$17*IF(ISNUMBER($AI154),AT154,0)+01_指標庫!$H$18*IF(ISNUMBER($AJ154),AU154,0)+01_指標庫!$H$19*IF(ISNUMBER($AK154),AV154,0)+01_指標庫!$H$20*IF(ISNUMBER($BB154),BB154,0)+01_指標庫!$H$21*IF(ISNUMBER($BC154),BC154,0))/AW154,1))</f>
        <v>75.5</v>
      </c>
      <c r="AY154" s="60"/>
      <c r="AZ154" s="60"/>
      <c r="BA154" s="58" t="n">
        <f aca="false">AVERAGE($E150:$E154)/AVERAGE($E145:$E154)-1</f>
        <v>0.00405954987661383</v>
      </c>
      <c r="BB154" s="59" t="n">
        <f aca="false">IF(ISNUMBER($BA154),IF(OR($S154&lt;=-0.03,$BA154&lt;-0.003),0,IF(OR($S154&lt;=-0.02,$BA154&lt;0.01),50,100)),"")</f>
        <v>50</v>
      </c>
      <c r="BC154" s="0" t="str">
        <f aca="false">IF(OR(COUNT($AZ154)=0,COUNT($AZ153)=0),"",IF(OR($AY154/$AZ153-1&lt;=-0.03,$AZ154/$AZ153-1&lt;=-0.045,IF(COUNT($AZ145:$AZ154)=10,AVERAGE($AZ150:$AZ154)/AVERAGE($AZ145:$AZ154)-1&lt;-0.01,FALSE())),0,IF(OR($AZ154/$AZ153-1&lt;=-0.02,IF(COUNT($AZ145:$AZ154)=10,AVERAGE($AZ150:$AZ154)/AVERAGE($AZ145:$AZ154)-1&lt;0.005,FALSE())),50,100)))</f>
        <v/>
      </c>
    </row>
    <row r="155" customFormat="false" ht="15" hidden="false" customHeight="true" outlineLevel="0" collapsed="false">
      <c r="A155" s="47" t="n">
        <v>151</v>
      </c>
      <c r="B155" s="48" t="n">
        <v>42776</v>
      </c>
      <c r="C155" s="47" t="n">
        <v>2017</v>
      </c>
      <c r="D155" s="49" t="s">
        <v>234</v>
      </c>
      <c r="E155" s="50" t="n">
        <v>5226.69</v>
      </c>
      <c r="F155" s="51" t="n">
        <v>0.101924</v>
      </c>
      <c r="G155" s="51" t="n">
        <v>0</v>
      </c>
      <c r="H155" s="52" t="n">
        <v>0.9184</v>
      </c>
      <c r="I155" s="53" t="n">
        <v>390</v>
      </c>
      <c r="J155" s="47" t="s">
        <v>235</v>
      </c>
      <c r="K155" s="54" t="n">
        <v>10.85</v>
      </c>
      <c r="L155" s="55" t="n">
        <f aca="false">IF(COUNT(F155)=0,50,IF(F155&gt;=0,100,IF(F155&gt;=-0.02,50,0)))</f>
        <v>100</v>
      </c>
      <c r="M155" s="55" t="n">
        <f aca="false">IF(COUNT(G155)=0,50,IF(G155&gt;-0.06,100,IF(G155&gt;-0.15,50,0)))</f>
        <v>100</v>
      </c>
      <c r="N155" s="55" t="n">
        <f aca="false">IF(COUNT(H155)=0,50,IF(H155&gt;=0.6,100,IF(H155&gt;=0.4,50,0)))</f>
        <v>100</v>
      </c>
      <c r="O155" s="55" t="n">
        <f aca="false">IF(COUNT(I155)=0,50,IF(J155="proxy_vix",50,IF(I155&lt;350,100,IF(I155&lt;=450,50,0))))</f>
        <v>50</v>
      </c>
      <c r="P155" s="55" t="n">
        <f aca="false">IF(COUNT(K155)=0,50,IF(K155&lt;20,100,IF(K155&lt;=25,50,0)))</f>
        <v>100</v>
      </c>
      <c r="Q155" s="54"/>
      <c r="R155" s="47"/>
      <c r="S155" s="51" t="n">
        <f aca="false">$E155/$E154-1</f>
        <v>0.00278771181237714</v>
      </c>
      <c r="T155" s="56" t="n">
        <f aca="false">$K155/$K154-1</f>
        <v>-0.00275735294117663</v>
      </c>
      <c r="V155" s="57"/>
      <c r="W155" s="57"/>
      <c r="Y155" s="1" t="str">
        <f aca="false">IF(AX155&gt;=70,"EASY",IF(AX155&gt;40,"UNCERTAIN","HARD"))</f>
        <v>EASY</v>
      </c>
      <c r="AA155" s="58" t="str">
        <f aca="false">IF($A155&lt;200,"",AVERAGE($E106:$E155)/AVERAGE($E5:$E155)-1)</f>
        <v/>
      </c>
      <c r="AB155" s="59" t="n">
        <f aca="false">LOOKUP($B155,07_L1政策步階!$A$4:$A$14,07_L1政策步階!$C$4:$C$14)</f>
        <v>-1</v>
      </c>
      <c r="AC155" s="57"/>
      <c r="AD155" s="57"/>
      <c r="AE155" s="57"/>
      <c r="AF155" s="57"/>
      <c r="AG155" s="57"/>
      <c r="AH155" s="57"/>
      <c r="AI155" s="57"/>
      <c r="AJ155" s="57"/>
      <c r="AK155" s="57"/>
      <c r="AL155" s="0" t="str">
        <f aca="false">IF(ISNUMBER($AA155),IF($AA155&gt;=0.005,100,IF($AA155&gt;=-0.015,50,0)),"")</f>
        <v/>
      </c>
      <c r="AM155" s="59" t="n">
        <f aca="false">IF(ISNUMBER($AB155),IF($AB155=1,100,IF($AB155=0,50,0)),"")</f>
        <v>0</v>
      </c>
      <c r="AN155" s="0" t="str">
        <f aca="false">IF(ISNUMBER($AC155),IF($AC155&gt;=0.001,100,IF($AC155&gt;=-0.003,50,0)),"")</f>
        <v/>
      </c>
      <c r="AO155" s="0" t="str">
        <f aca="false">IF(ISNUMBER($AD155),IF($AD155&gt;=0.04,100,IF($AD155&gt;=0,50,0)),"")</f>
        <v/>
      </c>
      <c r="AP155" s="0" t="str">
        <f aca="false">IF(ISNUMBER($AE155),IF($AE155&gt;=25,100,IF($AE155&gt;=-75,50,0)),"")</f>
        <v/>
      </c>
      <c r="AQ155" s="0" t="str">
        <f aca="false">IF(ISNUMBER($AF155),IF($AF155&gt;0,100,IF($AF155&gt;=-50,50,0)),"")</f>
        <v/>
      </c>
      <c r="AR155" s="0" t="str">
        <f aca="false">IF(ISNUMBER($AG155),IF($AG155=1,100,IF($AG155=0,50,0)),"")</f>
        <v/>
      </c>
      <c r="AS155" s="0" t="str">
        <f aca="false">IF(ISNUMBER($AH155),IF($AH155&lt;0,100,IF($AH155&lt;=20,50,0)),"")</f>
        <v/>
      </c>
      <c r="AT155" s="0" t="str">
        <f aca="false">IF(ISNUMBER($AI155),IF($AI155&lt;0.95,100,IF($AI155&lt;=1,50,0)),"")</f>
        <v/>
      </c>
      <c r="AU155" s="0" t="str">
        <f aca="false">IF(ISNUMBER($AJ155),IF($AJ155&lt;30,0,IF($AJ155&lt;40,50,IF($AJ155&lt;=90,100,50))),"")</f>
        <v/>
      </c>
      <c r="AV155" s="0" t="str">
        <f aca="false">IF(ISNUMBER($AK155),IF($AK155&gt;-0.2,100,IF($AK155&gt;=-0.4,50,0)),"")</f>
        <v/>
      </c>
      <c r="AW155" s="59" t="n">
        <f aca="false">01_指標庫!$H$4*ISNUMBER($F155)+01_指標庫!$H$5*ISNUMBER($AA155)+01_指標庫!$H$6*ISNUMBER($G155)+01_指標庫!$H$7*ISNUMBER($H155)+01_指標庫!$H$8*ISNUMBER($AF155)+01_指標庫!$H$9*ISNUMBER($AG155)+01_指標庫!$H$10*ISNUMBER($AB155)+01_指標庫!$H$11*ISNUMBER($AC155)+01_指標庫!$H$12*ISNUMBER($AD155)+01_指標庫!$H$13*ISNUMBER($AE155)+01_指標庫!$H$14*ISNUMBER($I155)+01_指標庫!$H$15*ISNUMBER($AH155)+01_指標庫!$H$16*ISNUMBER($K155)+01_指標庫!$H$17*ISNUMBER($AI155)+01_指標庫!$H$18*ISNUMBER($AJ155)+01_指標庫!$H$19*ISNUMBER($AK155)+01_指標庫!$H$20*ISNUMBER($BB155)+01_指標庫!$H$21*ISNUMBER($BC155)</f>
        <v>49</v>
      </c>
      <c r="AX155" s="59" t="n">
        <f aca="false">IF(AW155=0,50,ROUND((01_指標庫!$H$4*IF(ISNUMBER($F155),L155,0)+01_指標庫!$H$5*IF(ISNUMBER($AA155),AL155,0)+01_指標庫!$H$6*IF(ISNUMBER($G155),M155,0)+01_指標庫!$H$7*IF(ISNUMBER($H155),N155,0)+01_指標庫!$H$8*IF(ISNUMBER($AF155),AQ155,0)+01_指標庫!$H$9*IF(ISNUMBER($AG155),AR155,0)+01_指標庫!$H$10*IF(ISNUMBER($AB155),AM155,0)+01_指標庫!$H$11*IF(ISNUMBER($AC155),AN155,0)+01_指標庫!$H$12*IF(ISNUMBER($AD155),AO155,0)+01_指標庫!$H$13*IF(ISNUMBER($AE155),AP155,0)+01_指標庫!$H$14*IF(ISNUMBER($I155),O155,0)+01_指標庫!$H$15*IF(ISNUMBER($AH155),AS155,0)+01_指標庫!$H$16*IF(ISNUMBER($K155),P155,0)+01_指標庫!$H$17*IF(ISNUMBER($AI155),AT155,0)+01_指標庫!$H$18*IF(ISNUMBER($AJ155),AU155,0)+01_指標庫!$H$19*IF(ISNUMBER($AK155),AV155,0)+01_指標庫!$H$20*IF(ISNUMBER($BB155),BB155,0)+01_指標庫!$H$21*IF(ISNUMBER($BC155),BC155,0))/AW155,1))</f>
        <v>75.5</v>
      </c>
      <c r="AY155" s="60"/>
      <c r="AZ155" s="60"/>
      <c r="BA155" s="58" t="n">
        <f aca="false">AVERAGE($E151:$E155)/AVERAGE($E146:$E155)-1</f>
        <v>0.00543896245378872</v>
      </c>
      <c r="BB155" s="59" t="n">
        <f aca="false">IF(ISNUMBER($BA155),IF(OR($S155&lt;=-0.03,$BA155&lt;-0.003),0,IF(OR($S155&lt;=-0.02,$BA155&lt;0.01),50,100)),"")</f>
        <v>50</v>
      </c>
      <c r="BC155" s="0" t="str">
        <f aca="false">IF(OR(COUNT($AZ155)=0,COUNT($AZ154)=0),"",IF(OR($AY155/$AZ154-1&lt;=-0.03,$AZ155/$AZ154-1&lt;=-0.045,IF(COUNT($AZ146:$AZ155)=10,AVERAGE($AZ151:$AZ155)/AVERAGE($AZ146:$AZ155)-1&lt;-0.01,FALSE())),0,IF(OR($AZ155/$AZ154-1&lt;=-0.02,IF(COUNT($AZ146:$AZ155)=10,AVERAGE($AZ151:$AZ155)/AVERAGE($AZ146:$AZ155)-1&lt;0.005,FALSE())),50,100)))</f>
        <v/>
      </c>
    </row>
    <row r="156" customFormat="false" ht="15" hidden="false" customHeight="true" outlineLevel="0" collapsed="false">
      <c r="A156" s="47" t="n">
        <v>152</v>
      </c>
      <c r="B156" s="48" t="n">
        <v>42779</v>
      </c>
      <c r="C156" s="47" t="n">
        <v>2017</v>
      </c>
      <c r="D156" s="49" t="s">
        <v>236</v>
      </c>
      <c r="E156" s="50" t="n">
        <v>5256.82</v>
      </c>
      <c r="F156" s="51" t="n">
        <v>0.107234</v>
      </c>
      <c r="G156" s="51" t="n">
        <v>0</v>
      </c>
      <c r="H156" s="52" t="n">
        <v>0.9184</v>
      </c>
      <c r="I156" s="53" t="n">
        <v>386</v>
      </c>
      <c r="J156" s="47" t="s">
        <v>235</v>
      </c>
      <c r="K156" s="54" t="n">
        <v>11.07</v>
      </c>
      <c r="L156" s="55" t="n">
        <f aca="false">IF(COUNT(F156)=0,50,IF(F156&gt;=0,100,IF(F156&gt;=-0.02,50,0)))</f>
        <v>100</v>
      </c>
      <c r="M156" s="55" t="n">
        <f aca="false">IF(COUNT(G156)=0,50,IF(G156&gt;-0.06,100,IF(G156&gt;-0.15,50,0)))</f>
        <v>100</v>
      </c>
      <c r="N156" s="55" t="n">
        <f aca="false">IF(COUNT(H156)=0,50,IF(H156&gt;=0.6,100,IF(H156&gt;=0.4,50,0)))</f>
        <v>100</v>
      </c>
      <c r="O156" s="55" t="n">
        <f aca="false">IF(COUNT(I156)=0,50,IF(J156="proxy_vix",50,IF(I156&lt;350,100,IF(I156&lt;=450,50,0))))</f>
        <v>50</v>
      </c>
      <c r="P156" s="55" t="n">
        <f aca="false">IF(COUNT(K156)=0,50,IF(K156&lt;20,100,IF(K156&lt;=25,50,0)))</f>
        <v>100</v>
      </c>
      <c r="Q156" s="54"/>
      <c r="R156" s="47"/>
      <c r="S156" s="51" t="n">
        <f aca="false">$E156/$E155-1</f>
        <v>0.00576464263233523</v>
      </c>
      <c r="T156" s="56" t="n">
        <f aca="false">$K156/$K155-1</f>
        <v>0.0202764976958525</v>
      </c>
      <c r="V156" s="57"/>
      <c r="W156" s="57"/>
      <c r="Y156" s="1" t="str">
        <f aca="false">IF(AX156&gt;=70,"EASY",IF(AX156&gt;40,"UNCERTAIN","HARD"))</f>
        <v>EASY</v>
      </c>
      <c r="AA156" s="58" t="str">
        <f aca="false">IF($A156&lt;200,"",AVERAGE($E107:$E156)/AVERAGE($E5:$E156)-1)</f>
        <v/>
      </c>
      <c r="AB156" s="59" t="n">
        <f aca="false">LOOKUP($B156,07_L1政策步階!$A$4:$A$14,07_L1政策步階!$C$4:$C$14)</f>
        <v>-1</v>
      </c>
      <c r="AC156" s="57"/>
      <c r="AD156" s="57"/>
      <c r="AE156" s="57"/>
      <c r="AF156" s="57"/>
      <c r="AG156" s="57"/>
      <c r="AH156" s="57"/>
      <c r="AI156" s="57"/>
      <c r="AJ156" s="57"/>
      <c r="AK156" s="57"/>
      <c r="AL156" s="0" t="str">
        <f aca="false">IF(ISNUMBER($AA156),IF($AA156&gt;=0.005,100,IF($AA156&gt;=-0.015,50,0)),"")</f>
        <v/>
      </c>
      <c r="AM156" s="59" t="n">
        <f aca="false">IF(ISNUMBER($AB156),IF($AB156=1,100,IF($AB156=0,50,0)),"")</f>
        <v>0</v>
      </c>
      <c r="AN156" s="0" t="str">
        <f aca="false">IF(ISNUMBER($AC156),IF($AC156&gt;=0.001,100,IF($AC156&gt;=-0.003,50,0)),"")</f>
        <v/>
      </c>
      <c r="AO156" s="0" t="str">
        <f aca="false">IF(ISNUMBER($AD156),IF($AD156&gt;=0.04,100,IF($AD156&gt;=0,50,0)),"")</f>
        <v/>
      </c>
      <c r="AP156" s="0" t="str">
        <f aca="false">IF(ISNUMBER($AE156),IF($AE156&gt;=25,100,IF($AE156&gt;=-75,50,0)),"")</f>
        <v/>
      </c>
      <c r="AQ156" s="0" t="str">
        <f aca="false">IF(ISNUMBER($AF156),IF($AF156&gt;0,100,IF($AF156&gt;=-50,50,0)),"")</f>
        <v/>
      </c>
      <c r="AR156" s="0" t="str">
        <f aca="false">IF(ISNUMBER($AG156),IF($AG156=1,100,IF($AG156=0,50,0)),"")</f>
        <v/>
      </c>
      <c r="AS156" s="0" t="str">
        <f aca="false">IF(ISNUMBER($AH156),IF($AH156&lt;0,100,IF($AH156&lt;=20,50,0)),"")</f>
        <v/>
      </c>
      <c r="AT156" s="0" t="str">
        <f aca="false">IF(ISNUMBER($AI156),IF($AI156&lt;0.95,100,IF($AI156&lt;=1,50,0)),"")</f>
        <v/>
      </c>
      <c r="AU156" s="0" t="str">
        <f aca="false">IF(ISNUMBER($AJ156),IF($AJ156&lt;30,0,IF($AJ156&lt;40,50,IF($AJ156&lt;=90,100,50))),"")</f>
        <v/>
      </c>
      <c r="AV156" s="0" t="str">
        <f aca="false">IF(ISNUMBER($AK156),IF($AK156&gt;-0.2,100,IF($AK156&gt;=-0.4,50,0)),"")</f>
        <v/>
      </c>
      <c r="AW156" s="59" t="n">
        <f aca="false">01_指標庫!$H$4*ISNUMBER($F156)+01_指標庫!$H$5*ISNUMBER($AA156)+01_指標庫!$H$6*ISNUMBER($G156)+01_指標庫!$H$7*ISNUMBER($H156)+01_指標庫!$H$8*ISNUMBER($AF156)+01_指標庫!$H$9*ISNUMBER($AG156)+01_指標庫!$H$10*ISNUMBER($AB156)+01_指標庫!$H$11*ISNUMBER($AC156)+01_指標庫!$H$12*ISNUMBER($AD156)+01_指標庫!$H$13*ISNUMBER($AE156)+01_指標庫!$H$14*ISNUMBER($I156)+01_指標庫!$H$15*ISNUMBER($AH156)+01_指標庫!$H$16*ISNUMBER($K156)+01_指標庫!$H$17*ISNUMBER($AI156)+01_指標庫!$H$18*ISNUMBER($AJ156)+01_指標庫!$H$19*ISNUMBER($AK156)+01_指標庫!$H$20*ISNUMBER($BB156)+01_指標庫!$H$21*ISNUMBER($BC156)</f>
        <v>49</v>
      </c>
      <c r="AX156" s="59" t="n">
        <f aca="false">IF(AW156=0,50,ROUND((01_指標庫!$H$4*IF(ISNUMBER($F156),L156,0)+01_指標庫!$H$5*IF(ISNUMBER($AA156),AL156,0)+01_指標庫!$H$6*IF(ISNUMBER($G156),M156,0)+01_指標庫!$H$7*IF(ISNUMBER($H156),N156,0)+01_指標庫!$H$8*IF(ISNUMBER($AF156),AQ156,0)+01_指標庫!$H$9*IF(ISNUMBER($AG156),AR156,0)+01_指標庫!$H$10*IF(ISNUMBER($AB156),AM156,0)+01_指標庫!$H$11*IF(ISNUMBER($AC156),AN156,0)+01_指標庫!$H$12*IF(ISNUMBER($AD156),AO156,0)+01_指標庫!$H$13*IF(ISNUMBER($AE156),AP156,0)+01_指標庫!$H$14*IF(ISNUMBER($I156),O156,0)+01_指標庫!$H$15*IF(ISNUMBER($AH156),AS156,0)+01_指標庫!$H$16*IF(ISNUMBER($K156),P156,0)+01_指標庫!$H$17*IF(ISNUMBER($AI156),AT156,0)+01_指標庫!$H$18*IF(ISNUMBER($AJ156),AU156,0)+01_指標庫!$H$19*IF(ISNUMBER($AK156),AV156,0)+01_指標庫!$H$20*IF(ISNUMBER($BB156),BB156,0)+01_指標庫!$H$21*IF(ISNUMBER($BC156),BC156,0))/AW156,1))</f>
        <v>75.5</v>
      </c>
      <c r="AY156" s="60"/>
      <c r="AZ156" s="60"/>
      <c r="BA156" s="58" t="n">
        <f aca="false">AVERAGE($E152:$E156)/AVERAGE($E147:$E156)-1</f>
        <v>0.00639480866804232</v>
      </c>
      <c r="BB156" s="59" t="n">
        <f aca="false">IF(ISNUMBER($BA156),IF(OR($S156&lt;=-0.03,$BA156&lt;-0.003),0,IF(OR($S156&lt;=-0.02,$BA156&lt;0.01),50,100)),"")</f>
        <v>50</v>
      </c>
      <c r="BC156" s="0" t="str">
        <f aca="false">IF(OR(COUNT($AZ156)=0,COUNT($AZ155)=0),"",IF(OR($AY156/$AZ155-1&lt;=-0.03,$AZ156/$AZ155-1&lt;=-0.045,IF(COUNT($AZ147:$AZ156)=10,AVERAGE($AZ152:$AZ156)/AVERAGE($AZ147:$AZ156)-1&lt;-0.01,FALSE())),0,IF(OR($AZ156/$AZ155-1&lt;=-0.02,IF(COUNT($AZ147:$AZ156)=10,AVERAGE($AZ152:$AZ156)/AVERAGE($AZ147:$AZ156)-1&lt;0.005,FALSE())),50,100)))</f>
        <v/>
      </c>
    </row>
    <row r="157" customFormat="false" ht="15" hidden="false" customHeight="true" outlineLevel="0" collapsed="false">
      <c r="A157" s="47" t="n">
        <v>153</v>
      </c>
      <c r="B157" s="48" t="n">
        <v>42780</v>
      </c>
      <c r="C157" s="47" t="n">
        <v>2017</v>
      </c>
      <c r="D157" s="49" t="s">
        <v>237</v>
      </c>
      <c r="E157" s="50" t="n">
        <v>5271.07</v>
      </c>
      <c r="F157" s="51" t="n">
        <v>0.10915</v>
      </c>
      <c r="G157" s="51" t="n">
        <v>0</v>
      </c>
      <c r="H157" s="52" t="n">
        <v>0.898</v>
      </c>
      <c r="I157" s="53" t="n">
        <v>380</v>
      </c>
      <c r="J157" s="47" t="s">
        <v>235</v>
      </c>
      <c r="K157" s="54" t="n">
        <v>10.74</v>
      </c>
      <c r="L157" s="55" t="n">
        <f aca="false">IF(COUNT(F157)=0,50,IF(F157&gt;=0,100,IF(F157&gt;=-0.02,50,0)))</f>
        <v>100</v>
      </c>
      <c r="M157" s="55" t="n">
        <f aca="false">IF(COUNT(G157)=0,50,IF(G157&gt;-0.06,100,IF(G157&gt;-0.15,50,0)))</f>
        <v>100</v>
      </c>
      <c r="N157" s="55" t="n">
        <f aca="false">IF(COUNT(H157)=0,50,IF(H157&gt;=0.6,100,IF(H157&gt;=0.4,50,0)))</f>
        <v>100</v>
      </c>
      <c r="O157" s="55" t="n">
        <f aca="false">IF(COUNT(I157)=0,50,IF(J157="proxy_vix",50,IF(I157&lt;350,100,IF(I157&lt;=450,50,0))))</f>
        <v>50</v>
      </c>
      <c r="P157" s="55" t="n">
        <f aca="false">IF(COUNT(K157)=0,50,IF(K157&lt;20,100,IF(K157&lt;=25,50,0)))</f>
        <v>100</v>
      </c>
      <c r="Q157" s="54"/>
      <c r="R157" s="47"/>
      <c r="S157" s="51" t="n">
        <f aca="false">$E157/$E156-1</f>
        <v>0.00271076430237294</v>
      </c>
      <c r="T157" s="56" t="n">
        <f aca="false">$K157/$K156-1</f>
        <v>-0.0298102981029811</v>
      </c>
      <c r="V157" s="57"/>
      <c r="W157" s="57"/>
      <c r="Y157" s="1" t="str">
        <f aca="false">IF(AX157&gt;=70,"EASY",IF(AX157&gt;40,"UNCERTAIN","HARD"))</f>
        <v>EASY</v>
      </c>
      <c r="AA157" s="58" t="str">
        <f aca="false">IF($A157&lt;200,"",AVERAGE($E108:$E157)/AVERAGE($E5:$E157)-1)</f>
        <v/>
      </c>
      <c r="AB157" s="59" t="n">
        <f aca="false">LOOKUP($B157,07_L1政策步階!$A$4:$A$14,07_L1政策步階!$C$4:$C$14)</f>
        <v>-1</v>
      </c>
      <c r="AC157" s="57"/>
      <c r="AD157" s="57"/>
      <c r="AE157" s="57"/>
      <c r="AF157" s="57"/>
      <c r="AG157" s="57"/>
      <c r="AH157" s="57"/>
      <c r="AI157" s="57"/>
      <c r="AJ157" s="57"/>
      <c r="AK157" s="57"/>
      <c r="AL157" s="0" t="str">
        <f aca="false">IF(ISNUMBER($AA157),IF($AA157&gt;=0.005,100,IF($AA157&gt;=-0.015,50,0)),"")</f>
        <v/>
      </c>
      <c r="AM157" s="59" t="n">
        <f aca="false">IF(ISNUMBER($AB157),IF($AB157=1,100,IF($AB157=0,50,0)),"")</f>
        <v>0</v>
      </c>
      <c r="AN157" s="0" t="str">
        <f aca="false">IF(ISNUMBER($AC157),IF($AC157&gt;=0.001,100,IF($AC157&gt;=-0.003,50,0)),"")</f>
        <v/>
      </c>
      <c r="AO157" s="0" t="str">
        <f aca="false">IF(ISNUMBER($AD157),IF($AD157&gt;=0.04,100,IF($AD157&gt;=0,50,0)),"")</f>
        <v/>
      </c>
      <c r="AP157" s="0" t="str">
        <f aca="false">IF(ISNUMBER($AE157),IF($AE157&gt;=25,100,IF($AE157&gt;=-75,50,0)),"")</f>
        <v/>
      </c>
      <c r="AQ157" s="0" t="str">
        <f aca="false">IF(ISNUMBER($AF157),IF($AF157&gt;0,100,IF($AF157&gt;=-50,50,0)),"")</f>
        <v/>
      </c>
      <c r="AR157" s="0" t="str">
        <f aca="false">IF(ISNUMBER($AG157),IF($AG157=1,100,IF($AG157=0,50,0)),"")</f>
        <v/>
      </c>
      <c r="AS157" s="0" t="str">
        <f aca="false">IF(ISNUMBER($AH157),IF($AH157&lt;0,100,IF($AH157&lt;=20,50,0)),"")</f>
        <v/>
      </c>
      <c r="AT157" s="0" t="str">
        <f aca="false">IF(ISNUMBER($AI157),IF($AI157&lt;0.95,100,IF($AI157&lt;=1,50,0)),"")</f>
        <v/>
      </c>
      <c r="AU157" s="0" t="str">
        <f aca="false">IF(ISNUMBER($AJ157),IF($AJ157&lt;30,0,IF($AJ157&lt;40,50,IF($AJ157&lt;=90,100,50))),"")</f>
        <v/>
      </c>
      <c r="AV157" s="0" t="str">
        <f aca="false">IF(ISNUMBER($AK157),IF($AK157&gt;-0.2,100,IF($AK157&gt;=-0.4,50,0)),"")</f>
        <v/>
      </c>
      <c r="AW157" s="59" t="n">
        <f aca="false">01_指標庫!$H$4*ISNUMBER($F157)+01_指標庫!$H$5*ISNUMBER($AA157)+01_指標庫!$H$6*ISNUMBER($G157)+01_指標庫!$H$7*ISNUMBER($H157)+01_指標庫!$H$8*ISNUMBER($AF157)+01_指標庫!$H$9*ISNUMBER($AG157)+01_指標庫!$H$10*ISNUMBER($AB157)+01_指標庫!$H$11*ISNUMBER($AC157)+01_指標庫!$H$12*ISNUMBER($AD157)+01_指標庫!$H$13*ISNUMBER($AE157)+01_指標庫!$H$14*ISNUMBER($I157)+01_指標庫!$H$15*ISNUMBER($AH157)+01_指標庫!$H$16*ISNUMBER($K157)+01_指標庫!$H$17*ISNUMBER($AI157)+01_指標庫!$H$18*ISNUMBER($AJ157)+01_指標庫!$H$19*ISNUMBER($AK157)+01_指標庫!$H$20*ISNUMBER($BB157)+01_指標庫!$H$21*ISNUMBER($BC157)</f>
        <v>49</v>
      </c>
      <c r="AX157" s="59" t="n">
        <f aca="false">IF(AW157=0,50,ROUND((01_指標庫!$H$4*IF(ISNUMBER($F157),L157,0)+01_指標庫!$H$5*IF(ISNUMBER($AA157),AL157,0)+01_指標庫!$H$6*IF(ISNUMBER($G157),M157,0)+01_指標庫!$H$7*IF(ISNUMBER($H157),N157,0)+01_指標庫!$H$8*IF(ISNUMBER($AF157),AQ157,0)+01_指標庫!$H$9*IF(ISNUMBER($AG157),AR157,0)+01_指標庫!$H$10*IF(ISNUMBER($AB157),AM157,0)+01_指標庫!$H$11*IF(ISNUMBER($AC157),AN157,0)+01_指標庫!$H$12*IF(ISNUMBER($AD157),AO157,0)+01_指標庫!$H$13*IF(ISNUMBER($AE157),AP157,0)+01_指標庫!$H$14*IF(ISNUMBER($I157),O157,0)+01_指標庫!$H$15*IF(ISNUMBER($AH157),AS157,0)+01_指標庫!$H$16*IF(ISNUMBER($K157),P157,0)+01_指標庫!$H$17*IF(ISNUMBER($AI157),AT157,0)+01_指標庫!$H$18*IF(ISNUMBER($AJ157),AU157,0)+01_指標庫!$H$19*IF(ISNUMBER($AK157),AV157,0)+01_指標庫!$H$20*IF(ISNUMBER($BB157),BB157,0)+01_指標庫!$H$21*IF(ISNUMBER($BC157),BC157,0))/AW157,1))</f>
        <v>75.5</v>
      </c>
      <c r="AY157" s="60"/>
      <c r="AZ157" s="60"/>
      <c r="BA157" s="58" t="n">
        <f aca="false">AVERAGE($E153:$E157)/AVERAGE($E148:$E157)-1</f>
        <v>0.00668518050025835</v>
      </c>
      <c r="BB157" s="59" t="n">
        <f aca="false">IF(ISNUMBER($BA157),IF(OR($S157&lt;=-0.03,$BA157&lt;-0.003),0,IF(OR($S157&lt;=-0.02,$BA157&lt;0.01),50,100)),"")</f>
        <v>50</v>
      </c>
      <c r="BC157" s="0" t="str">
        <f aca="false">IF(OR(COUNT($AZ157)=0,COUNT($AZ156)=0),"",IF(OR($AY157/$AZ156-1&lt;=-0.03,$AZ157/$AZ156-1&lt;=-0.045,IF(COUNT($AZ148:$AZ157)=10,AVERAGE($AZ153:$AZ157)/AVERAGE($AZ148:$AZ157)-1&lt;-0.01,FALSE())),0,IF(OR($AZ157/$AZ156-1&lt;=-0.02,IF(COUNT($AZ148:$AZ157)=10,AVERAGE($AZ153:$AZ157)/AVERAGE($AZ148:$AZ157)-1&lt;0.005,FALSE())),50,100)))</f>
        <v/>
      </c>
    </row>
    <row r="158" customFormat="false" ht="15" hidden="false" customHeight="true" outlineLevel="0" collapsed="false">
      <c r="A158" s="47" t="n">
        <v>154</v>
      </c>
      <c r="B158" s="48" t="n">
        <v>42781</v>
      </c>
      <c r="C158" s="47" t="n">
        <v>2017</v>
      </c>
      <c r="D158" s="49" t="s">
        <v>238</v>
      </c>
      <c r="E158" s="50" t="n">
        <v>5302.39</v>
      </c>
      <c r="F158" s="51" t="n">
        <v>0.11466</v>
      </c>
      <c r="G158" s="51" t="n">
        <v>0</v>
      </c>
      <c r="H158" s="52" t="n">
        <v>0.9184</v>
      </c>
      <c r="I158" s="53" t="n">
        <v>377</v>
      </c>
      <c r="J158" s="47" t="s">
        <v>235</v>
      </c>
      <c r="K158" s="54" t="n">
        <v>11.97</v>
      </c>
      <c r="L158" s="55" t="n">
        <f aca="false">IF(COUNT(F158)=0,50,IF(F158&gt;=0,100,IF(F158&gt;=-0.02,50,0)))</f>
        <v>100</v>
      </c>
      <c r="M158" s="55" t="n">
        <f aca="false">IF(COUNT(G158)=0,50,IF(G158&gt;-0.06,100,IF(G158&gt;-0.15,50,0)))</f>
        <v>100</v>
      </c>
      <c r="N158" s="55" t="n">
        <f aca="false">IF(COUNT(H158)=0,50,IF(H158&gt;=0.6,100,IF(H158&gt;=0.4,50,0)))</f>
        <v>100</v>
      </c>
      <c r="O158" s="55" t="n">
        <f aca="false">IF(COUNT(I158)=0,50,IF(J158="proxy_vix",50,IF(I158&lt;350,100,IF(I158&lt;=450,50,0))))</f>
        <v>50</v>
      </c>
      <c r="P158" s="55" t="n">
        <f aca="false">IF(COUNT(K158)=0,50,IF(K158&lt;20,100,IF(K158&lt;=25,50,0)))</f>
        <v>100</v>
      </c>
      <c r="Q158" s="54"/>
      <c r="R158" s="47"/>
      <c r="S158" s="51" t="n">
        <f aca="false">$E158/$E157-1</f>
        <v>0.00594186759045146</v>
      </c>
      <c r="T158" s="56" t="n">
        <f aca="false">$K158/$K157-1</f>
        <v>0.114525139664805</v>
      </c>
      <c r="V158" s="57"/>
      <c r="W158" s="57"/>
      <c r="Y158" s="1" t="str">
        <f aca="false">IF(AX158&gt;=70,"EASY",IF(AX158&gt;40,"UNCERTAIN","HARD"))</f>
        <v>EASY</v>
      </c>
      <c r="AA158" s="58" t="str">
        <f aca="false">IF($A158&lt;200,"",AVERAGE($E109:$E158)/AVERAGE($E5:$E158)-1)</f>
        <v/>
      </c>
      <c r="AB158" s="59" t="n">
        <f aca="false">LOOKUP($B158,07_L1政策步階!$A$4:$A$14,07_L1政策步階!$C$4:$C$14)</f>
        <v>-1</v>
      </c>
      <c r="AC158" s="57"/>
      <c r="AD158" s="57"/>
      <c r="AE158" s="57"/>
      <c r="AF158" s="57"/>
      <c r="AG158" s="57"/>
      <c r="AH158" s="57"/>
      <c r="AI158" s="57"/>
      <c r="AJ158" s="57"/>
      <c r="AK158" s="57"/>
      <c r="AL158" s="0" t="str">
        <f aca="false">IF(ISNUMBER($AA158),IF($AA158&gt;=0.005,100,IF($AA158&gt;=-0.015,50,0)),"")</f>
        <v/>
      </c>
      <c r="AM158" s="59" t="n">
        <f aca="false">IF(ISNUMBER($AB158),IF($AB158=1,100,IF($AB158=0,50,0)),"")</f>
        <v>0</v>
      </c>
      <c r="AN158" s="0" t="str">
        <f aca="false">IF(ISNUMBER($AC158),IF($AC158&gt;=0.001,100,IF($AC158&gt;=-0.003,50,0)),"")</f>
        <v/>
      </c>
      <c r="AO158" s="0" t="str">
        <f aca="false">IF(ISNUMBER($AD158),IF($AD158&gt;=0.04,100,IF($AD158&gt;=0,50,0)),"")</f>
        <v/>
      </c>
      <c r="AP158" s="0" t="str">
        <f aca="false">IF(ISNUMBER($AE158),IF($AE158&gt;=25,100,IF($AE158&gt;=-75,50,0)),"")</f>
        <v/>
      </c>
      <c r="AQ158" s="0" t="str">
        <f aca="false">IF(ISNUMBER($AF158),IF($AF158&gt;0,100,IF($AF158&gt;=-50,50,0)),"")</f>
        <v/>
      </c>
      <c r="AR158" s="0" t="str">
        <f aca="false">IF(ISNUMBER($AG158),IF($AG158=1,100,IF($AG158=0,50,0)),"")</f>
        <v/>
      </c>
      <c r="AS158" s="0" t="str">
        <f aca="false">IF(ISNUMBER($AH158),IF($AH158&lt;0,100,IF($AH158&lt;=20,50,0)),"")</f>
        <v/>
      </c>
      <c r="AT158" s="0" t="str">
        <f aca="false">IF(ISNUMBER($AI158),IF($AI158&lt;0.95,100,IF($AI158&lt;=1,50,0)),"")</f>
        <v/>
      </c>
      <c r="AU158" s="0" t="str">
        <f aca="false">IF(ISNUMBER($AJ158),IF($AJ158&lt;30,0,IF($AJ158&lt;40,50,IF($AJ158&lt;=90,100,50))),"")</f>
        <v/>
      </c>
      <c r="AV158" s="0" t="str">
        <f aca="false">IF(ISNUMBER($AK158),IF($AK158&gt;-0.2,100,IF($AK158&gt;=-0.4,50,0)),"")</f>
        <v/>
      </c>
      <c r="AW158" s="59" t="n">
        <f aca="false">01_指標庫!$H$4*ISNUMBER($F158)+01_指標庫!$H$5*ISNUMBER($AA158)+01_指標庫!$H$6*ISNUMBER($G158)+01_指標庫!$H$7*ISNUMBER($H158)+01_指標庫!$H$8*ISNUMBER($AF158)+01_指標庫!$H$9*ISNUMBER($AG158)+01_指標庫!$H$10*ISNUMBER($AB158)+01_指標庫!$H$11*ISNUMBER($AC158)+01_指標庫!$H$12*ISNUMBER($AD158)+01_指標庫!$H$13*ISNUMBER($AE158)+01_指標庫!$H$14*ISNUMBER($I158)+01_指標庫!$H$15*ISNUMBER($AH158)+01_指標庫!$H$16*ISNUMBER($K158)+01_指標庫!$H$17*ISNUMBER($AI158)+01_指標庫!$H$18*ISNUMBER($AJ158)+01_指標庫!$H$19*ISNUMBER($AK158)+01_指標庫!$H$20*ISNUMBER($BB158)+01_指標庫!$H$21*ISNUMBER($BC158)</f>
        <v>49</v>
      </c>
      <c r="AX158" s="59" t="n">
        <f aca="false">IF(AW158=0,50,ROUND((01_指標庫!$H$4*IF(ISNUMBER($F158),L158,0)+01_指標庫!$H$5*IF(ISNUMBER($AA158),AL158,0)+01_指標庫!$H$6*IF(ISNUMBER($G158),M158,0)+01_指標庫!$H$7*IF(ISNUMBER($H158),N158,0)+01_指標庫!$H$8*IF(ISNUMBER($AF158),AQ158,0)+01_指標庫!$H$9*IF(ISNUMBER($AG158),AR158,0)+01_指標庫!$H$10*IF(ISNUMBER($AB158),AM158,0)+01_指標庫!$H$11*IF(ISNUMBER($AC158),AN158,0)+01_指標庫!$H$12*IF(ISNUMBER($AD158),AO158,0)+01_指標庫!$H$13*IF(ISNUMBER($AE158),AP158,0)+01_指標庫!$H$14*IF(ISNUMBER($I158),O158,0)+01_指標庫!$H$15*IF(ISNUMBER($AH158),AS158,0)+01_指標庫!$H$16*IF(ISNUMBER($K158),P158,0)+01_指標庫!$H$17*IF(ISNUMBER($AI158),AT158,0)+01_指標庫!$H$18*IF(ISNUMBER($AJ158),AU158,0)+01_指標庫!$H$19*IF(ISNUMBER($AK158),AV158,0)+01_指標庫!$H$20*IF(ISNUMBER($BB158),BB158,0)+01_指標庫!$H$21*IF(ISNUMBER($BC158),BC158,0))/AW158,1))</f>
        <v>75.5</v>
      </c>
      <c r="AY158" s="60"/>
      <c r="AZ158" s="60"/>
      <c r="BA158" s="58" t="n">
        <f aca="false">AVERAGE($E154:$E158)/AVERAGE($E149:$E158)-1</f>
        <v>0.00785380839976302</v>
      </c>
      <c r="BB158" s="59" t="n">
        <f aca="false">IF(ISNUMBER($BA158),IF(OR($S158&lt;=-0.03,$BA158&lt;-0.003),0,IF(OR($S158&lt;=-0.02,$BA158&lt;0.01),50,100)),"")</f>
        <v>50</v>
      </c>
      <c r="BC158" s="0" t="str">
        <f aca="false">IF(OR(COUNT($AZ158)=0,COUNT($AZ157)=0),"",IF(OR($AY158/$AZ157-1&lt;=-0.03,$AZ158/$AZ157-1&lt;=-0.045,IF(COUNT($AZ149:$AZ158)=10,AVERAGE($AZ154:$AZ158)/AVERAGE($AZ149:$AZ158)-1&lt;-0.01,FALSE())),0,IF(OR($AZ158/$AZ157-1&lt;=-0.02,IF(COUNT($AZ149:$AZ158)=10,AVERAGE($AZ154:$AZ158)/AVERAGE($AZ149:$AZ158)-1&lt;0.005,FALSE())),50,100)))</f>
        <v/>
      </c>
    </row>
    <row r="159" customFormat="false" ht="15" hidden="false" customHeight="true" outlineLevel="0" collapsed="false">
      <c r="A159" s="47" t="n">
        <v>155</v>
      </c>
      <c r="B159" s="48" t="n">
        <v>42782</v>
      </c>
      <c r="C159" s="47" t="n">
        <v>2017</v>
      </c>
      <c r="D159" s="49" t="s">
        <v>239</v>
      </c>
      <c r="E159" s="50" t="n">
        <v>5300.64</v>
      </c>
      <c r="F159" s="51" t="n">
        <v>0.11317</v>
      </c>
      <c r="G159" s="51" t="n">
        <v>-0.00033</v>
      </c>
      <c r="H159" s="52" t="n">
        <v>0.9184</v>
      </c>
      <c r="I159" s="53" t="n">
        <v>383</v>
      </c>
      <c r="J159" s="47" t="s">
        <v>235</v>
      </c>
      <c r="K159" s="54" t="n">
        <v>11.76</v>
      </c>
      <c r="L159" s="55" t="n">
        <f aca="false">IF(COUNT(F159)=0,50,IF(F159&gt;=0,100,IF(F159&gt;=-0.02,50,0)))</f>
        <v>100</v>
      </c>
      <c r="M159" s="55" t="n">
        <f aca="false">IF(COUNT(G159)=0,50,IF(G159&gt;-0.06,100,IF(G159&gt;-0.15,50,0)))</f>
        <v>100</v>
      </c>
      <c r="N159" s="55" t="n">
        <f aca="false">IF(COUNT(H159)=0,50,IF(H159&gt;=0.6,100,IF(H159&gt;=0.4,50,0)))</f>
        <v>100</v>
      </c>
      <c r="O159" s="55" t="n">
        <f aca="false">IF(COUNT(I159)=0,50,IF(J159="proxy_vix",50,IF(I159&lt;350,100,IF(I159&lt;=450,50,0))))</f>
        <v>50</v>
      </c>
      <c r="P159" s="55" t="n">
        <f aca="false">IF(COUNT(K159)=0,50,IF(K159&lt;20,100,IF(K159&lt;=25,50,0)))</f>
        <v>100</v>
      </c>
      <c r="Q159" s="54"/>
      <c r="R159" s="47"/>
      <c r="S159" s="51" t="n">
        <f aca="false">$E159/$E158-1</f>
        <v>-0.0003300398499545</v>
      </c>
      <c r="T159" s="56" t="n">
        <f aca="false">$K159/$K158-1</f>
        <v>-0.0175438596491229</v>
      </c>
      <c r="V159" s="57"/>
      <c r="W159" s="57"/>
      <c r="Y159" s="1" t="str">
        <f aca="false">IF(AX159&gt;=70,"EASY",IF(AX159&gt;40,"UNCERTAIN","HARD"))</f>
        <v>EASY</v>
      </c>
      <c r="AA159" s="58" t="str">
        <f aca="false">IF($A159&lt;200,"",AVERAGE($E110:$E159)/AVERAGE($E5:$E159)-1)</f>
        <v/>
      </c>
      <c r="AB159" s="59" t="n">
        <f aca="false">LOOKUP($B159,07_L1政策步階!$A$4:$A$14,07_L1政策步階!$C$4:$C$14)</f>
        <v>-1</v>
      </c>
      <c r="AC159" s="57"/>
      <c r="AD159" s="57"/>
      <c r="AE159" s="57"/>
      <c r="AF159" s="57"/>
      <c r="AG159" s="57"/>
      <c r="AH159" s="57"/>
      <c r="AI159" s="57"/>
      <c r="AJ159" s="57"/>
      <c r="AK159" s="57"/>
      <c r="AL159" s="0" t="str">
        <f aca="false">IF(ISNUMBER($AA159),IF($AA159&gt;=0.005,100,IF($AA159&gt;=-0.015,50,0)),"")</f>
        <v/>
      </c>
      <c r="AM159" s="59" t="n">
        <f aca="false">IF(ISNUMBER($AB159),IF($AB159=1,100,IF($AB159=0,50,0)),"")</f>
        <v>0</v>
      </c>
      <c r="AN159" s="0" t="str">
        <f aca="false">IF(ISNUMBER($AC159),IF($AC159&gt;=0.001,100,IF($AC159&gt;=-0.003,50,0)),"")</f>
        <v/>
      </c>
      <c r="AO159" s="0" t="str">
        <f aca="false">IF(ISNUMBER($AD159),IF($AD159&gt;=0.04,100,IF($AD159&gt;=0,50,0)),"")</f>
        <v/>
      </c>
      <c r="AP159" s="0" t="str">
        <f aca="false">IF(ISNUMBER($AE159),IF($AE159&gt;=25,100,IF($AE159&gt;=-75,50,0)),"")</f>
        <v/>
      </c>
      <c r="AQ159" s="0" t="str">
        <f aca="false">IF(ISNUMBER($AF159),IF($AF159&gt;0,100,IF($AF159&gt;=-50,50,0)),"")</f>
        <v/>
      </c>
      <c r="AR159" s="0" t="str">
        <f aca="false">IF(ISNUMBER($AG159),IF($AG159=1,100,IF($AG159=0,50,0)),"")</f>
        <v/>
      </c>
      <c r="AS159" s="0" t="str">
        <f aca="false">IF(ISNUMBER($AH159),IF($AH159&lt;0,100,IF($AH159&lt;=20,50,0)),"")</f>
        <v/>
      </c>
      <c r="AT159" s="0" t="str">
        <f aca="false">IF(ISNUMBER($AI159),IF($AI159&lt;0.95,100,IF($AI159&lt;=1,50,0)),"")</f>
        <v/>
      </c>
      <c r="AU159" s="0" t="str">
        <f aca="false">IF(ISNUMBER($AJ159),IF($AJ159&lt;30,0,IF($AJ159&lt;40,50,IF($AJ159&lt;=90,100,50))),"")</f>
        <v/>
      </c>
      <c r="AV159" s="0" t="str">
        <f aca="false">IF(ISNUMBER($AK159),IF($AK159&gt;-0.2,100,IF($AK159&gt;=-0.4,50,0)),"")</f>
        <v/>
      </c>
      <c r="AW159" s="59" t="n">
        <f aca="false">01_指標庫!$H$4*ISNUMBER($F159)+01_指標庫!$H$5*ISNUMBER($AA159)+01_指標庫!$H$6*ISNUMBER($G159)+01_指標庫!$H$7*ISNUMBER($H159)+01_指標庫!$H$8*ISNUMBER($AF159)+01_指標庫!$H$9*ISNUMBER($AG159)+01_指標庫!$H$10*ISNUMBER($AB159)+01_指標庫!$H$11*ISNUMBER($AC159)+01_指標庫!$H$12*ISNUMBER($AD159)+01_指標庫!$H$13*ISNUMBER($AE159)+01_指標庫!$H$14*ISNUMBER($I159)+01_指標庫!$H$15*ISNUMBER($AH159)+01_指標庫!$H$16*ISNUMBER($K159)+01_指標庫!$H$17*ISNUMBER($AI159)+01_指標庫!$H$18*ISNUMBER($AJ159)+01_指標庫!$H$19*ISNUMBER($AK159)+01_指標庫!$H$20*ISNUMBER($BB159)+01_指標庫!$H$21*ISNUMBER($BC159)</f>
        <v>49</v>
      </c>
      <c r="AX159" s="59" t="n">
        <f aca="false">IF(AW159=0,50,ROUND((01_指標庫!$H$4*IF(ISNUMBER($F159),L159,0)+01_指標庫!$H$5*IF(ISNUMBER($AA159),AL159,0)+01_指標庫!$H$6*IF(ISNUMBER($G159),M159,0)+01_指標庫!$H$7*IF(ISNUMBER($H159),N159,0)+01_指標庫!$H$8*IF(ISNUMBER($AF159),AQ159,0)+01_指標庫!$H$9*IF(ISNUMBER($AG159),AR159,0)+01_指標庫!$H$10*IF(ISNUMBER($AB159),AM159,0)+01_指標庫!$H$11*IF(ISNUMBER($AC159),AN159,0)+01_指標庫!$H$12*IF(ISNUMBER($AD159),AO159,0)+01_指標庫!$H$13*IF(ISNUMBER($AE159),AP159,0)+01_指標庫!$H$14*IF(ISNUMBER($I159),O159,0)+01_指標庫!$H$15*IF(ISNUMBER($AH159),AS159,0)+01_指標庫!$H$16*IF(ISNUMBER($K159),P159,0)+01_指標庫!$H$17*IF(ISNUMBER($AI159),AT159,0)+01_指標庫!$H$18*IF(ISNUMBER($AJ159),AU159,0)+01_指標庫!$H$19*IF(ISNUMBER($AK159),AV159,0)+01_指標庫!$H$20*IF(ISNUMBER($BB159),BB159,0)+01_指標庫!$H$21*IF(ISNUMBER($BC159),BC159,0))/AW159,1))</f>
        <v>75.5</v>
      </c>
      <c r="AY159" s="60"/>
      <c r="AZ159" s="60"/>
      <c r="BA159" s="58" t="n">
        <f aca="false">AVERAGE($E155:$E159)/AVERAGE($E150:$E159)-1</f>
        <v>0.00829026703179059</v>
      </c>
      <c r="BB159" s="59" t="n">
        <f aca="false">IF(ISNUMBER($BA159),IF(OR($S159&lt;=-0.03,$BA159&lt;-0.003),0,IF(OR($S159&lt;=-0.02,$BA159&lt;0.01),50,100)),"")</f>
        <v>50</v>
      </c>
      <c r="BC159" s="0" t="str">
        <f aca="false">IF(OR(COUNT($AZ159)=0,COUNT($AZ158)=0),"",IF(OR($AY159/$AZ158-1&lt;=-0.03,$AZ159/$AZ158-1&lt;=-0.045,IF(COUNT($AZ150:$AZ159)=10,AVERAGE($AZ155:$AZ159)/AVERAGE($AZ150:$AZ159)-1&lt;-0.01,FALSE())),0,IF(OR($AZ159/$AZ158-1&lt;=-0.02,IF(COUNT($AZ150:$AZ159)=10,AVERAGE($AZ155:$AZ159)/AVERAGE($AZ150:$AZ159)-1&lt;0.005,FALSE())),50,100)))</f>
        <v/>
      </c>
    </row>
    <row r="160" customFormat="false" ht="15" hidden="false" customHeight="true" outlineLevel="0" collapsed="false">
      <c r="A160" s="47" t="n">
        <v>156</v>
      </c>
      <c r="B160" s="48" t="n">
        <v>42783</v>
      </c>
      <c r="C160" s="47" t="n">
        <v>2017</v>
      </c>
      <c r="D160" s="49" t="s">
        <v>234</v>
      </c>
      <c r="E160" s="50" t="n">
        <v>5324.72</v>
      </c>
      <c r="F160" s="51" t="n">
        <v>0.117039</v>
      </c>
      <c r="G160" s="51" t="n">
        <v>0</v>
      </c>
      <c r="H160" s="52" t="n">
        <v>0.9184</v>
      </c>
      <c r="I160" s="53" t="n">
        <v>386</v>
      </c>
      <c r="J160" s="47" t="s">
        <v>235</v>
      </c>
      <c r="K160" s="54" t="n">
        <v>11.49</v>
      </c>
      <c r="L160" s="55" t="n">
        <f aca="false">IF(COUNT(F160)=0,50,IF(F160&gt;=0,100,IF(F160&gt;=-0.02,50,0)))</f>
        <v>100</v>
      </c>
      <c r="M160" s="55" t="n">
        <f aca="false">IF(COUNT(G160)=0,50,IF(G160&gt;-0.06,100,IF(G160&gt;-0.15,50,0)))</f>
        <v>100</v>
      </c>
      <c r="N160" s="55" t="n">
        <f aca="false">IF(COUNT(H160)=0,50,IF(H160&gt;=0.6,100,IF(H160&gt;=0.4,50,0)))</f>
        <v>100</v>
      </c>
      <c r="O160" s="55" t="n">
        <f aca="false">IF(COUNT(I160)=0,50,IF(J160="proxy_vix",50,IF(I160&lt;350,100,IF(I160&lt;=450,50,0))))</f>
        <v>50</v>
      </c>
      <c r="P160" s="55" t="n">
        <f aca="false">IF(COUNT(K160)=0,50,IF(K160&lt;20,100,IF(K160&lt;=25,50,0)))</f>
        <v>100</v>
      </c>
      <c r="Q160" s="54"/>
      <c r="R160" s="47"/>
      <c r="S160" s="51" t="n">
        <f aca="false">$E160/$E159-1</f>
        <v>0.004542847656132</v>
      </c>
      <c r="T160" s="56" t="n">
        <f aca="false">$K160/$K159-1</f>
        <v>-0.0229591836734694</v>
      </c>
      <c r="V160" s="57"/>
      <c r="W160" s="57"/>
      <c r="Y160" s="1" t="str">
        <f aca="false">IF(AX160&gt;=70,"EASY",IF(AX160&gt;40,"UNCERTAIN","HARD"))</f>
        <v>EASY</v>
      </c>
      <c r="AA160" s="58" t="str">
        <f aca="false">IF($A160&lt;200,"",AVERAGE($E111:$E160)/AVERAGE($E5:$E160)-1)</f>
        <v/>
      </c>
      <c r="AB160" s="59" t="n">
        <f aca="false">LOOKUP($B160,07_L1政策步階!$A$4:$A$14,07_L1政策步階!$C$4:$C$14)</f>
        <v>-1</v>
      </c>
      <c r="AC160" s="57"/>
      <c r="AD160" s="57"/>
      <c r="AE160" s="57"/>
      <c r="AF160" s="57"/>
      <c r="AG160" s="57"/>
      <c r="AH160" s="57"/>
      <c r="AI160" s="57"/>
      <c r="AJ160" s="57"/>
      <c r="AK160" s="57"/>
      <c r="AL160" s="0" t="str">
        <f aca="false">IF(ISNUMBER($AA160),IF($AA160&gt;=0.005,100,IF($AA160&gt;=-0.015,50,0)),"")</f>
        <v/>
      </c>
      <c r="AM160" s="59" t="n">
        <f aca="false">IF(ISNUMBER($AB160),IF($AB160=1,100,IF($AB160=0,50,0)),"")</f>
        <v>0</v>
      </c>
      <c r="AN160" s="0" t="str">
        <f aca="false">IF(ISNUMBER($AC160),IF($AC160&gt;=0.001,100,IF($AC160&gt;=-0.003,50,0)),"")</f>
        <v/>
      </c>
      <c r="AO160" s="0" t="str">
        <f aca="false">IF(ISNUMBER($AD160),IF($AD160&gt;=0.04,100,IF($AD160&gt;=0,50,0)),"")</f>
        <v/>
      </c>
      <c r="AP160" s="0" t="str">
        <f aca="false">IF(ISNUMBER($AE160),IF($AE160&gt;=25,100,IF($AE160&gt;=-75,50,0)),"")</f>
        <v/>
      </c>
      <c r="AQ160" s="0" t="str">
        <f aca="false">IF(ISNUMBER($AF160),IF($AF160&gt;0,100,IF($AF160&gt;=-50,50,0)),"")</f>
        <v/>
      </c>
      <c r="AR160" s="0" t="str">
        <f aca="false">IF(ISNUMBER($AG160),IF($AG160=1,100,IF($AG160=0,50,0)),"")</f>
        <v/>
      </c>
      <c r="AS160" s="0" t="str">
        <f aca="false">IF(ISNUMBER($AH160),IF($AH160&lt;0,100,IF($AH160&lt;=20,50,0)),"")</f>
        <v/>
      </c>
      <c r="AT160" s="0" t="str">
        <f aca="false">IF(ISNUMBER($AI160),IF($AI160&lt;0.95,100,IF($AI160&lt;=1,50,0)),"")</f>
        <v/>
      </c>
      <c r="AU160" s="0" t="str">
        <f aca="false">IF(ISNUMBER($AJ160),IF($AJ160&lt;30,0,IF($AJ160&lt;40,50,IF($AJ160&lt;=90,100,50))),"")</f>
        <v/>
      </c>
      <c r="AV160" s="0" t="str">
        <f aca="false">IF(ISNUMBER($AK160),IF($AK160&gt;-0.2,100,IF($AK160&gt;=-0.4,50,0)),"")</f>
        <v/>
      </c>
      <c r="AW160" s="59" t="n">
        <f aca="false">01_指標庫!$H$4*ISNUMBER($F160)+01_指標庫!$H$5*ISNUMBER($AA160)+01_指標庫!$H$6*ISNUMBER($G160)+01_指標庫!$H$7*ISNUMBER($H160)+01_指標庫!$H$8*ISNUMBER($AF160)+01_指標庫!$H$9*ISNUMBER($AG160)+01_指標庫!$H$10*ISNUMBER($AB160)+01_指標庫!$H$11*ISNUMBER($AC160)+01_指標庫!$H$12*ISNUMBER($AD160)+01_指標庫!$H$13*ISNUMBER($AE160)+01_指標庫!$H$14*ISNUMBER($I160)+01_指標庫!$H$15*ISNUMBER($AH160)+01_指標庫!$H$16*ISNUMBER($K160)+01_指標庫!$H$17*ISNUMBER($AI160)+01_指標庫!$H$18*ISNUMBER($AJ160)+01_指標庫!$H$19*ISNUMBER($AK160)+01_指標庫!$H$20*ISNUMBER($BB160)+01_指標庫!$H$21*ISNUMBER($BC160)</f>
        <v>49</v>
      </c>
      <c r="AX160" s="59" t="n">
        <f aca="false">IF(AW160=0,50,ROUND((01_指標庫!$H$4*IF(ISNUMBER($F160),L160,0)+01_指標庫!$H$5*IF(ISNUMBER($AA160),AL160,0)+01_指標庫!$H$6*IF(ISNUMBER($G160),M160,0)+01_指標庫!$H$7*IF(ISNUMBER($H160),N160,0)+01_指標庫!$H$8*IF(ISNUMBER($AF160),AQ160,0)+01_指標庫!$H$9*IF(ISNUMBER($AG160),AR160,0)+01_指標庫!$H$10*IF(ISNUMBER($AB160),AM160,0)+01_指標庫!$H$11*IF(ISNUMBER($AC160),AN160,0)+01_指標庫!$H$12*IF(ISNUMBER($AD160),AO160,0)+01_指標庫!$H$13*IF(ISNUMBER($AE160),AP160,0)+01_指標庫!$H$14*IF(ISNUMBER($I160),O160,0)+01_指標庫!$H$15*IF(ISNUMBER($AH160),AS160,0)+01_指標庫!$H$16*IF(ISNUMBER($K160),P160,0)+01_指標庫!$H$17*IF(ISNUMBER($AI160),AT160,0)+01_指標庫!$H$18*IF(ISNUMBER($AJ160),AU160,0)+01_指標庫!$H$19*IF(ISNUMBER($AK160),AV160,0)+01_指標庫!$H$20*IF(ISNUMBER($BB160),BB160,0)+01_指標庫!$H$21*IF(ISNUMBER($BC160),BC160,0))/AW160,1))</f>
        <v>75.5</v>
      </c>
      <c r="AY160" s="60"/>
      <c r="AZ160" s="60"/>
      <c r="BA160" s="58" t="n">
        <f aca="false">AVERAGE($E156:$E160)/AVERAGE($E151:$E160)-1</f>
        <v>0.00889256936469129</v>
      </c>
      <c r="BB160" s="59" t="n">
        <f aca="false">IF(ISNUMBER($BA160),IF(OR($S160&lt;=-0.03,$BA160&lt;-0.003),0,IF(OR($S160&lt;=-0.02,$BA160&lt;0.01),50,100)),"")</f>
        <v>50</v>
      </c>
      <c r="BC160" s="0" t="str">
        <f aca="false">IF(OR(COUNT($AZ160)=0,COUNT($AZ159)=0),"",IF(OR($AY160/$AZ159-1&lt;=-0.03,$AZ160/$AZ159-1&lt;=-0.045,IF(COUNT($AZ151:$AZ160)=10,AVERAGE($AZ156:$AZ160)/AVERAGE($AZ151:$AZ160)-1&lt;-0.01,FALSE())),0,IF(OR($AZ160/$AZ159-1&lt;=-0.02,IF(COUNT($AZ151:$AZ160)=10,AVERAGE($AZ156:$AZ160)/AVERAGE($AZ151:$AZ160)-1&lt;0.005,FALSE())),50,100)))</f>
        <v/>
      </c>
    </row>
    <row r="161" customFormat="false" ht="15" hidden="false" customHeight="true" outlineLevel="0" collapsed="false">
      <c r="A161" s="47" t="n">
        <v>157</v>
      </c>
      <c r="B161" s="48" t="n">
        <v>42787</v>
      </c>
      <c r="C161" s="47" t="n">
        <v>2017</v>
      </c>
      <c r="D161" s="49" t="s">
        <v>237</v>
      </c>
      <c r="E161" s="50" t="n">
        <v>5350.73</v>
      </c>
      <c r="F161" s="51" t="n">
        <v>0.121271</v>
      </c>
      <c r="G161" s="51" t="n">
        <v>0</v>
      </c>
      <c r="H161" s="52" t="n">
        <v>0.898</v>
      </c>
      <c r="I161" s="53" t="n">
        <v>381</v>
      </c>
      <c r="J161" s="47" t="s">
        <v>235</v>
      </c>
      <c r="K161" s="54" t="n">
        <v>11.57</v>
      </c>
      <c r="L161" s="55" t="n">
        <f aca="false">IF(COUNT(F161)=0,50,IF(F161&gt;=0,100,IF(F161&gt;=-0.02,50,0)))</f>
        <v>100</v>
      </c>
      <c r="M161" s="55" t="n">
        <f aca="false">IF(COUNT(G161)=0,50,IF(G161&gt;-0.06,100,IF(G161&gt;-0.15,50,0)))</f>
        <v>100</v>
      </c>
      <c r="N161" s="55" t="n">
        <f aca="false">IF(COUNT(H161)=0,50,IF(H161&gt;=0.6,100,IF(H161&gt;=0.4,50,0)))</f>
        <v>100</v>
      </c>
      <c r="O161" s="55" t="n">
        <f aca="false">IF(COUNT(I161)=0,50,IF(J161="proxy_vix",50,IF(I161&lt;350,100,IF(I161&lt;=450,50,0))))</f>
        <v>50</v>
      </c>
      <c r="P161" s="55" t="n">
        <f aca="false">IF(COUNT(K161)=0,50,IF(K161&lt;20,100,IF(K161&lt;=25,50,0)))</f>
        <v>100</v>
      </c>
      <c r="Q161" s="54"/>
      <c r="R161" s="47"/>
      <c r="S161" s="51" t="n">
        <f aca="false">$E161/$E160-1</f>
        <v>0.00488476389368819</v>
      </c>
      <c r="T161" s="56" t="n">
        <f aca="false">$K161/$K160-1</f>
        <v>0.00696257615317664</v>
      </c>
      <c r="V161" s="57"/>
      <c r="W161" s="57"/>
      <c r="Y161" s="1" t="str">
        <f aca="false">IF(AX161&gt;=70,"EASY",IF(AX161&gt;40,"UNCERTAIN","HARD"))</f>
        <v>EASY</v>
      </c>
      <c r="AA161" s="58" t="str">
        <f aca="false">IF($A161&lt;200,"",AVERAGE($E112:$E161)/AVERAGE($E5:$E161)-1)</f>
        <v/>
      </c>
      <c r="AB161" s="59" t="n">
        <f aca="false">LOOKUP($B161,07_L1政策步階!$A$4:$A$14,07_L1政策步階!$C$4:$C$14)</f>
        <v>-1</v>
      </c>
      <c r="AC161" s="57"/>
      <c r="AD161" s="57"/>
      <c r="AE161" s="57"/>
      <c r="AF161" s="57"/>
      <c r="AG161" s="57"/>
      <c r="AH161" s="57"/>
      <c r="AI161" s="57"/>
      <c r="AJ161" s="57"/>
      <c r="AK161" s="57"/>
      <c r="AL161" s="0" t="str">
        <f aca="false">IF(ISNUMBER($AA161),IF($AA161&gt;=0.005,100,IF($AA161&gt;=-0.015,50,0)),"")</f>
        <v/>
      </c>
      <c r="AM161" s="59" t="n">
        <f aca="false">IF(ISNUMBER($AB161),IF($AB161=1,100,IF($AB161=0,50,0)),"")</f>
        <v>0</v>
      </c>
      <c r="AN161" s="0" t="str">
        <f aca="false">IF(ISNUMBER($AC161),IF($AC161&gt;=0.001,100,IF($AC161&gt;=-0.003,50,0)),"")</f>
        <v/>
      </c>
      <c r="AO161" s="0" t="str">
        <f aca="false">IF(ISNUMBER($AD161),IF($AD161&gt;=0.04,100,IF($AD161&gt;=0,50,0)),"")</f>
        <v/>
      </c>
      <c r="AP161" s="0" t="str">
        <f aca="false">IF(ISNUMBER($AE161),IF($AE161&gt;=25,100,IF($AE161&gt;=-75,50,0)),"")</f>
        <v/>
      </c>
      <c r="AQ161" s="0" t="str">
        <f aca="false">IF(ISNUMBER($AF161),IF($AF161&gt;0,100,IF($AF161&gt;=-50,50,0)),"")</f>
        <v/>
      </c>
      <c r="AR161" s="0" t="str">
        <f aca="false">IF(ISNUMBER($AG161),IF($AG161=1,100,IF($AG161=0,50,0)),"")</f>
        <v/>
      </c>
      <c r="AS161" s="0" t="str">
        <f aca="false">IF(ISNUMBER($AH161),IF($AH161&lt;0,100,IF($AH161&lt;=20,50,0)),"")</f>
        <v/>
      </c>
      <c r="AT161" s="0" t="str">
        <f aca="false">IF(ISNUMBER($AI161),IF($AI161&lt;0.95,100,IF($AI161&lt;=1,50,0)),"")</f>
        <v/>
      </c>
      <c r="AU161" s="0" t="str">
        <f aca="false">IF(ISNUMBER($AJ161),IF($AJ161&lt;30,0,IF($AJ161&lt;40,50,IF($AJ161&lt;=90,100,50))),"")</f>
        <v/>
      </c>
      <c r="AV161" s="0" t="str">
        <f aca="false">IF(ISNUMBER($AK161),IF($AK161&gt;-0.2,100,IF($AK161&gt;=-0.4,50,0)),"")</f>
        <v/>
      </c>
      <c r="AW161" s="59" t="n">
        <f aca="false">01_指標庫!$H$4*ISNUMBER($F161)+01_指標庫!$H$5*ISNUMBER($AA161)+01_指標庫!$H$6*ISNUMBER($G161)+01_指標庫!$H$7*ISNUMBER($H161)+01_指標庫!$H$8*ISNUMBER($AF161)+01_指標庫!$H$9*ISNUMBER($AG161)+01_指標庫!$H$10*ISNUMBER($AB161)+01_指標庫!$H$11*ISNUMBER($AC161)+01_指標庫!$H$12*ISNUMBER($AD161)+01_指標庫!$H$13*ISNUMBER($AE161)+01_指標庫!$H$14*ISNUMBER($I161)+01_指標庫!$H$15*ISNUMBER($AH161)+01_指標庫!$H$16*ISNUMBER($K161)+01_指標庫!$H$17*ISNUMBER($AI161)+01_指標庫!$H$18*ISNUMBER($AJ161)+01_指標庫!$H$19*ISNUMBER($AK161)+01_指標庫!$H$20*ISNUMBER($BB161)+01_指標庫!$H$21*ISNUMBER($BC161)</f>
        <v>49</v>
      </c>
      <c r="AX161" s="59" t="n">
        <f aca="false">IF(AW161=0,50,ROUND((01_指標庫!$H$4*IF(ISNUMBER($F161),L161,0)+01_指標庫!$H$5*IF(ISNUMBER($AA161),AL161,0)+01_指標庫!$H$6*IF(ISNUMBER($G161),M161,0)+01_指標庫!$H$7*IF(ISNUMBER($H161),N161,0)+01_指標庫!$H$8*IF(ISNUMBER($AF161),AQ161,0)+01_指標庫!$H$9*IF(ISNUMBER($AG161),AR161,0)+01_指標庫!$H$10*IF(ISNUMBER($AB161),AM161,0)+01_指標庫!$H$11*IF(ISNUMBER($AC161),AN161,0)+01_指標庫!$H$12*IF(ISNUMBER($AD161),AO161,0)+01_指標庫!$H$13*IF(ISNUMBER($AE161),AP161,0)+01_指標庫!$H$14*IF(ISNUMBER($I161),O161,0)+01_指標庫!$H$15*IF(ISNUMBER($AH161),AS161,0)+01_指標庫!$H$16*IF(ISNUMBER($K161),P161,0)+01_指標庫!$H$17*IF(ISNUMBER($AI161),AT161,0)+01_指標庫!$H$18*IF(ISNUMBER($AJ161),AU161,0)+01_指標庫!$H$19*IF(ISNUMBER($AK161),AV161,0)+01_指標庫!$H$20*IF(ISNUMBER($BB161),BB161,0)+01_指標庫!$H$21*IF(ISNUMBER($BC161),BC161,0))/AW161,1))</f>
        <v>75.5</v>
      </c>
      <c r="AY161" s="60"/>
      <c r="AZ161" s="60"/>
      <c r="BA161" s="58" t="n">
        <f aca="false">AVERAGE($E157:$E161)/AVERAGE($E152:$E161)-1</f>
        <v>0.0089576435822365</v>
      </c>
      <c r="BB161" s="59" t="n">
        <f aca="false">IF(ISNUMBER($BA161),IF(OR($S161&lt;=-0.03,$BA161&lt;-0.003),0,IF(OR($S161&lt;=-0.02,$BA161&lt;0.01),50,100)),"")</f>
        <v>50</v>
      </c>
      <c r="BC161" s="0" t="str">
        <f aca="false">IF(OR(COUNT($AZ161)=0,COUNT($AZ160)=0),"",IF(OR($AY161/$AZ160-1&lt;=-0.03,$AZ161/$AZ160-1&lt;=-0.045,IF(COUNT($AZ152:$AZ161)=10,AVERAGE($AZ157:$AZ161)/AVERAGE($AZ152:$AZ161)-1&lt;-0.01,FALSE())),0,IF(OR($AZ161/$AZ160-1&lt;=-0.02,IF(COUNT($AZ152:$AZ161)=10,AVERAGE($AZ157:$AZ161)/AVERAGE($AZ152:$AZ161)-1&lt;0.005,FALSE())),50,100)))</f>
        <v/>
      </c>
    </row>
    <row r="162" customFormat="false" ht="15" hidden="false" customHeight="true" outlineLevel="0" collapsed="false">
      <c r="A162" s="47" t="n">
        <v>158</v>
      </c>
      <c r="B162" s="48" t="n">
        <v>42788</v>
      </c>
      <c r="C162" s="47" t="n">
        <v>2017</v>
      </c>
      <c r="D162" s="49" t="s">
        <v>238</v>
      </c>
      <c r="E162" s="50" t="n">
        <v>5352.13</v>
      </c>
      <c r="F162" s="51" t="n">
        <v>0.120364</v>
      </c>
      <c r="G162" s="51" t="n">
        <v>0</v>
      </c>
      <c r="H162" s="52" t="n">
        <v>0.898</v>
      </c>
      <c r="I162" s="53" t="n">
        <v>378</v>
      </c>
      <c r="J162" s="47" t="s">
        <v>235</v>
      </c>
      <c r="K162" s="54" t="n">
        <v>11.74</v>
      </c>
      <c r="L162" s="55" t="n">
        <f aca="false">IF(COUNT(F162)=0,50,IF(F162&gt;=0,100,IF(F162&gt;=-0.02,50,0)))</f>
        <v>100</v>
      </c>
      <c r="M162" s="55" t="n">
        <f aca="false">IF(COUNT(G162)=0,50,IF(G162&gt;-0.06,100,IF(G162&gt;-0.15,50,0)))</f>
        <v>100</v>
      </c>
      <c r="N162" s="55" t="n">
        <f aca="false">IF(COUNT(H162)=0,50,IF(H162&gt;=0.6,100,IF(H162&gt;=0.4,50,0)))</f>
        <v>100</v>
      </c>
      <c r="O162" s="55" t="n">
        <f aca="false">IF(COUNT(I162)=0,50,IF(J162="proxy_vix",50,IF(I162&lt;350,100,IF(I162&lt;=450,50,0))))</f>
        <v>50</v>
      </c>
      <c r="P162" s="55" t="n">
        <f aca="false">IF(COUNT(K162)=0,50,IF(K162&lt;20,100,IF(K162&lt;=25,50,0)))</f>
        <v>100</v>
      </c>
      <c r="Q162" s="54"/>
      <c r="R162" s="47"/>
      <c r="S162" s="51" t="n">
        <f aca="false">$E162/$E161-1</f>
        <v>0.000261646541686922</v>
      </c>
      <c r="T162" s="56" t="n">
        <f aca="false">$K162/$K161-1</f>
        <v>0.0146931719965429</v>
      </c>
      <c r="V162" s="57"/>
      <c r="W162" s="57"/>
      <c r="Y162" s="1" t="str">
        <f aca="false">IF(AX162&gt;=70,"EASY",IF(AX162&gt;40,"UNCERTAIN","HARD"))</f>
        <v>EASY</v>
      </c>
      <c r="AA162" s="58" t="str">
        <f aca="false">IF($A162&lt;200,"",AVERAGE($E113:$E162)/AVERAGE($E5:$E162)-1)</f>
        <v/>
      </c>
      <c r="AB162" s="59" t="n">
        <f aca="false">LOOKUP($B162,07_L1政策步階!$A$4:$A$14,07_L1政策步階!$C$4:$C$14)</f>
        <v>-1</v>
      </c>
      <c r="AC162" s="57"/>
      <c r="AD162" s="57"/>
      <c r="AE162" s="57"/>
      <c r="AF162" s="57"/>
      <c r="AG162" s="57"/>
      <c r="AH162" s="57"/>
      <c r="AI162" s="57"/>
      <c r="AJ162" s="57"/>
      <c r="AK162" s="57"/>
      <c r="AL162" s="0" t="str">
        <f aca="false">IF(ISNUMBER($AA162),IF($AA162&gt;=0.005,100,IF($AA162&gt;=-0.015,50,0)),"")</f>
        <v/>
      </c>
      <c r="AM162" s="59" t="n">
        <f aca="false">IF(ISNUMBER($AB162),IF($AB162=1,100,IF($AB162=0,50,0)),"")</f>
        <v>0</v>
      </c>
      <c r="AN162" s="0" t="str">
        <f aca="false">IF(ISNUMBER($AC162),IF($AC162&gt;=0.001,100,IF($AC162&gt;=-0.003,50,0)),"")</f>
        <v/>
      </c>
      <c r="AO162" s="0" t="str">
        <f aca="false">IF(ISNUMBER($AD162),IF($AD162&gt;=0.04,100,IF($AD162&gt;=0,50,0)),"")</f>
        <v/>
      </c>
      <c r="AP162" s="0" t="str">
        <f aca="false">IF(ISNUMBER($AE162),IF($AE162&gt;=25,100,IF($AE162&gt;=-75,50,0)),"")</f>
        <v/>
      </c>
      <c r="AQ162" s="0" t="str">
        <f aca="false">IF(ISNUMBER($AF162),IF($AF162&gt;0,100,IF($AF162&gt;=-50,50,0)),"")</f>
        <v/>
      </c>
      <c r="AR162" s="0" t="str">
        <f aca="false">IF(ISNUMBER($AG162),IF($AG162=1,100,IF($AG162=0,50,0)),"")</f>
        <v/>
      </c>
      <c r="AS162" s="0" t="str">
        <f aca="false">IF(ISNUMBER($AH162),IF($AH162&lt;0,100,IF($AH162&lt;=20,50,0)),"")</f>
        <v/>
      </c>
      <c r="AT162" s="0" t="str">
        <f aca="false">IF(ISNUMBER($AI162),IF($AI162&lt;0.95,100,IF($AI162&lt;=1,50,0)),"")</f>
        <v/>
      </c>
      <c r="AU162" s="0" t="str">
        <f aca="false">IF(ISNUMBER($AJ162),IF($AJ162&lt;30,0,IF($AJ162&lt;40,50,IF($AJ162&lt;=90,100,50))),"")</f>
        <v/>
      </c>
      <c r="AV162" s="0" t="str">
        <f aca="false">IF(ISNUMBER($AK162),IF($AK162&gt;-0.2,100,IF($AK162&gt;=-0.4,50,0)),"")</f>
        <v/>
      </c>
      <c r="AW162" s="59" t="n">
        <f aca="false">01_指標庫!$H$4*ISNUMBER($F162)+01_指標庫!$H$5*ISNUMBER($AA162)+01_指標庫!$H$6*ISNUMBER($G162)+01_指標庫!$H$7*ISNUMBER($H162)+01_指標庫!$H$8*ISNUMBER($AF162)+01_指標庫!$H$9*ISNUMBER($AG162)+01_指標庫!$H$10*ISNUMBER($AB162)+01_指標庫!$H$11*ISNUMBER($AC162)+01_指標庫!$H$12*ISNUMBER($AD162)+01_指標庫!$H$13*ISNUMBER($AE162)+01_指標庫!$H$14*ISNUMBER($I162)+01_指標庫!$H$15*ISNUMBER($AH162)+01_指標庫!$H$16*ISNUMBER($K162)+01_指標庫!$H$17*ISNUMBER($AI162)+01_指標庫!$H$18*ISNUMBER($AJ162)+01_指標庫!$H$19*ISNUMBER($AK162)+01_指標庫!$H$20*ISNUMBER($BB162)+01_指標庫!$H$21*ISNUMBER($BC162)</f>
        <v>49</v>
      </c>
      <c r="AX162" s="59" t="n">
        <f aca="false">IF(AW162=0,50,ROUND((01_指標庫!$H$4*IF(ISNUMBER($F162),L162,0)+01_指標庫!$H$5*IF(ISNUMBER($AA162),AL162,0)+01_指標庫!$H$6*IF(ISNUMBER($G162),M162,0)+01_指標庫!$H$7*IF(ISNUMBER($H162),N162,0)+01_指標庫!$H$8*IF(ISNUMBER($AF162),AQ162,0)+01_指標庫!$H$9*IF(ISNUMBER($AG162),AR162,0)+01_指標庫!$H$10*IF(ISNUMBER($AB162),AM162,0)+01_指標庫!$H$11*IF(ISNUMBER($AC162),AN162,0)+01_指標庫!$H$12*IF(ISNUMBER($AD162),AO162,0)+01_指標庫!$H$13*IF(ISNUMBER($AE162),AP162,0)+01_指標庫!$H$14*IF(ISNUMBER($I162),O162,0)+01_指標庫!$H$15*IF(ISNUMBER($AH162),AS162,0)+01_指標庫!$H$16*IF(ISNUMBER($K162),P162,0)+01_指標庫!$H$17*IF(ISNUMBER($AI162),AT162,0)+01_指標庫!$H$18*IF(ISNUMBER($AJ162),AU162,0)+01_指標庫!$H$19*IF(ISNUMBER($AK162),AV162,0)+01_指標庫!$H$20*IF(ISNUMBER($BB162),BB162,0)+01_指標庫!$H$21*IF(ISNUMBER($BC162),BC162,0))/AW162,1))</f>
        <v>75.5</v>
      </c>
      <c r="AY162" s="60"/>
      <c r="AZ162" s="60"/>
      <c r="BA162" s="58" t="n">
        <f aca="false">AVERAGE($E158:$E162)/AVERAGE($E153:$E162)-1</f>
        <v>0.00885120694746533</v>
      </c>
      <c r="BB162" s="59" t="n">
        <f aca="false">IF(ISNUMBER($BA162),IF(OR($S162&lt;=-0.03,$BA162&lt;-0.003),0,IF(OR($S162&lt;=-0.02,$BA162&lt;0.01),50,100)),"")</f>
        <v>50</v>
      </c>
      <c r="BC162" s="0" t="str">
        <f aca="false">IF(OR(COUNT($AZ162)=0,COUNT($AZ161)=0),"",IF(OR($AY162/$AZ161-1&lt;=-0.03,$AZ162/$AZ161-1&lt;=-0.045,IF(COUNT($AZ153:$AZ162)=10,AVERAGE($AZ158:$AZ162)/AVERAGE($AZ153:$AZ162)-1&lt;-0.01,FALSE())),0,IF(OR($AZ162/$AZ161-1&lt;=-0.02,IF(COUNT($AZ153:$AZ162)=10,AVERAGE($AZ158:$AZ162)/AVERAGE($AZ153:$AZ162)-1&lt;0.005,FALSE())),50,100)))</f>
        <v/>
      </c>
    </row>
    <row r="163" customFormat="false" ht="15" hidden="false" customHeight="true" outlineLevel="0" collapsed="false">
      <c r="A163" s="47" t="n">
        <v>159</v>
      </c>
      <c r="B163" s="48" t="n">
        <v>42789</v>
      </c>
      <c r="C163" s="47" t="n">
        <v>2017</v>
      </c>
      <c r="D163" s="49" t="s">
        <v>239</v>
      </c>
      <c r="E163" s="50" t="n">
        <v>5332.37</v>
      </c>
      <c r="F163" s="51" t="n">
        <v>0.115071</v>
      </c>
      <c r="G163" s="51" t="n">
        <v>-0.003692</v>
      </c>
      <c r="H163" s="52" t="n">
        <v>0.898</v>
      </c>
      <c r="I163" s="53" t="n">
        <v>377</v>
      </c>
      <c r="J163" s="47" t="s">
        <v>235</v>
      </c>
      <c r="K163" s="54" t="n">
        <v>11.71</v>
      </c>
      <c r="L163" s="55" t="n">
        <f aca="false">IF(COUNT(F163)=0,50,IF(F163&gt;=0,100,IF(F163&gt;=-0.02,50,0)))</f>
        <v>100</v>
      </c>
      <c r="M163" s="55" t="n">
        <f aca="false">IF(COUNT(G163)=0,50,IF(G163&gt;-0.06,100,IF(G163&gt;-0.15,50,0)))</f>
        <v>100</v>
      </c>
      <c r="N163" s="55" t="n">
        <f aca="false">IF(COUNT(H163)=0,50,IF(H163&gt;=0.6,100,IF(H163&gt;=0.4,50,0)))</f>
        <v>100</v>
      </c>
      <c r="O163" s="55" t="n">
        <f aca="false">IF(COUNT(I163)=0,50,IF(J163="proxy_vix",50,IF(I163&lt;350,100,IF(I163&lt;=450,50,0))))</f>
        <v>50</v>
      </c>
      <c r="P163" s="55" t="n">
        <f aca="false">IF(COUNT(K163)=0,50,IF(K163&lt;20,100,IF(K163&lt;=25,50,0)))</f>
        <v>100</v>
      </c>
      <c r="Q163" s="54"/>
      <c r="R163" s="47"/>
      <c r="S163" s="51" t="n">
        <f aca="false">$E163/$E162-1</f>
        <v>-0.00369198804961768</v>
      </c>
      <c r="T163" s="56" t="n">
        <f aca="false">$K163/$K162-1</f>
        <v>-0.00255536626916519</v>
      </c>
      <c r="V163" s="57"/>
      <c r="W163" s="57"/>
      <c r="Y163" s="1" t="str">
        <f aca="false">IF(AX163&gt;=70,"EASY",IF(AX163&gt;40,"UNCERTAIN","HARD"))</f>
        <v>EASY</v>
      </c>
      <c r="AA163" s="58" t="str">
        <f aca="false">IF($A163&lt;200,"",AVERAGE($E114:$E163)/AVERAGE($E5:$E163)-1)</f>
        <v/>
      </c>
      <c r="AB163" s="59" t="n">
        <f aca="false">LOOKUP($B163,07_L1政策步階!$A$4:$A$14,07_L1政策步階!$C$4:$C$14)</f>
        <v>-1</v>
      </c>
      <c r="AC163" s="57"/>
      <c r="AD163" s="57"/>
      <c r="AE163" s="57"/>
      <c r="AF163" s="57"/>
      <c r="AG163" s="57"/>
      <c r="AH163" s="57"/>
      <c r="AI163" s="57"/>
      <c r="AJ163" s="57"/>
      <c r="AK163" s="57"/>
      <c r="AL163" s="0" t="str">
        <f aca="false">IF(ISNUMBER($AA163),IF($AA163&gt;=0.005,100,IF($AA163&gt;=-0.015,50,0)),"")</f>
        <v/>
      </c>
      <c r="AM163" s="59" t="n">
        <f aca="false">IF(ISNUMBER($AB163),IF($AB163=1,100,IF($AB163=0,50,0)),"")</f>
        <v>0</v>
      </c>
      <c r="AN163" s="0" t="str">
        <f aca="false">IF(ISNUMBER($AC163),IF($AC163&gt;=0.001,100,IF($AC163&gt;=-0.003,50,0)),"")</f>
        <v/>
      </c>
      <c r="AO163" s="0" t="str">
        <f aca="false">IF(ISNUMBER($AD163),IF($AD163&gt;=0.04,100,IF($AD163&gt;=0,50,0)),"")</f>
        <v/>
      </c>
      <c r="AP163" s="0" t="str">
        <f aca="false">IF(ISNUMBER($AE163),IF($AE163&gt;=25,100,IF($AE163&gt;=-75,50,0)),"")</f>
        <v/>
      </c>
      <c r="AQ163" s="0" t="str">
        <f aca="false">IF(ISNUMBER($AF163),IF($AF163&gt;0,100,IF($AF163&gt;=-50,50,0)),"")</f>
        <v/>
      </c>
      <c r="AR163" s="0" t="str">
        <f aca="false">IF(ISNUMBER($AG163),IF($AG163=1,100,IF($AG163=0,50,0)),"")</f>
        <v/>
      </c>
      <c r="AS163" s="0" t="str">
        <f aca="false">IF(ISNUMBER($AH163),IF($AH163&lt;0,100,IF($AH163&lt;=20,50,0)),"")</f>
        <v/>
      </c>
      <c r="AT163" s="0" t="str">
        <f aca="false">IF(ISNUMBER($AI163),IF($AI163&lt;0.95,100,IF($AI163&lt;=1,50,0)),"")</f>
        <v/>
      </c>
      <c r="AU163" s="0" t="str">
        <f aca="false">IF(ISNUMBER($AJ163),IF($AJ163&lt;30,0,IF($AJ163&lt;40,50,IF($AJ163&lt;=90,100,50))),"")</f>
        <v/>
      </c>
      <c r="AV163" s="0" t="str">
        <f aca="false">IF(ISNUMBER($AK163),IF($AK163&gt;-0.2,100,IF($AK163&gt;=-0.4,50,0)),"")</f>
        <v/>
      </c>
      <c r="AW163" s="59" t="n">
        <f aca="false">01_指標庫!$H$4*ISNUMBER($F163)+01_指標庫!$H$5*ISNUMBER($AA163)+01_指標庫!$H$6*ISNUMBER($G163)+01_指標庫!$H$7*ISNUMBER($H163)+01_指標庫!$H$8*ISNUMBER($AF163)+01_指標庫!$H$9*ISNUMBER($AG163)+01_指標庫!$H$10*ISNUMBER($AB163)+01_指標庫!$H$11*ISNUMBER($AC163)+01_指標庫!$H$12*ISNUMBER($AD163)+01_指標庫!$H$13*ISNUMBER($AE163)+01_指標庫!$H$14*ISNUMBER($I163)+01_指標庫!$H$15*ISNUMBER($AH163)+01_指標庫!$H$16*ISNUMBER($K163)+01_指標庫!$H$17*ISNUMBER($AI163)+01_指標庫!$H$18*ISNUMBER($AJ163)+01_指標庫!$H$19*ISNUMBER($AK163)+01_指標庫!$H$20*ISNUMBER($BB163)+01_指標庫!$H$21*ISNUMBER($BC163)</f>
        <v>49</v>
      </c>
      <c r="AX163" s="59" t="n">
        <f aca="false">IF(AW163=0,50,ROUND((01_指標庫!$H$4*IF(ISNUMBER($F163),L163,0)+01_指標庫!$H$5*IF(ISNUMBER($AA163),AL163,0)+01_指標庫!$H$6*IF(ISNUMBER($G163),M163,0)+01_指標庫!$H$7*IF(ISNUMBER($H163),N163,0)+01_指標庫!$H$8*IF(ISNUMBER($AF163),AQ163,0)+01_指標庫!$H$9*IF(ISNUMBER($AG163),AR163,0)+01_指標庫!$H$10*IF(ISNUMBER($AB163),AM163,0)+01_指標庫!$H$11*IF(ISNUMBER($AC163),AN163,0)+01_指標庫!$H$12*IF(ISNUMBER($AD163),AO163,0)+01_指標庫!$H$13*IF(ISNUMBER($AE163),AP163,0)+01_指標庫!$H$14*IF(ISNUMBER($I163),O163,0)+01_指標庫!$H$15*IF(ISNUMBER($AH163),AS163,0)+01_指標庫!$H$16*IF(ISNUMBER($K163),P163,0)+01_指標庫!$H$17*IF(ISNUMBER($AI163),AT163,0)+01_指標庫!$H$18*IF(ISNUMBER($AJ163),AU163,0)+01_指標庫!$H$19*IF(ISNUMBER($AK163),AV163,0)+01_指標庫!$H$20*IF(ISNUMBER($BB163),BB163,0)+01_指標庫!$H$21*IF(ISNUMBER($BC163),BC163,0))/AW163,1))</f>
        <v>75.5</v>
      </c>
      <c r="AY163" s="60"/>
      <c r="AZ163" s="60"/>
      <c r="BA163" s="58" t="n">
        <f aca="false">AVERAGE($E159:$E163)/AVERAGE($E154:$E163)-1</f>
        <v>0.007395844905282</v>
      </c>
      <c r="BB163" s="59" t="n">
        <f aca="false">IF(ISNUMBER($BA163),IF(OR($S163&lt;=-0.03,$BA163&lt;-0.003),0,IF(OR($S163&lt;=-0.02,$BA163&lt;0.01),50,100)),"")</f>
        <v>50</v>
      </c>
      <c r="BC163" s="0" t="str">
        <f aca="false">IF(OR(COUNT($AZ163)=0,COUNT($AZ162)=0),"",IF(OR($AY163/$AZ162-1&lt;=-0.03,$AZ163/$AZ162-1&lt;=-0.045,IF(COUNT($AZ154:$AZ163)=10,AVERAGE($AZ159:$AZ163)/AVERAGE($AZ154:$AZ163)-1&lt;-0.01,FALSE())),0,IF(OR($AZ163/$AZ162-1&lt;=-0.02,IF(COUNT($AZ154:$AZ163)=10,AVERAGE($AZ159:$AZ163)/AVERAGE($AZ154:$AZ163)-1&lt;0.005,FALSE())),50,100)))</f>
        <v/>
      </c>
    </row>
    <row r="164" customFormat="false" ht="15" hidden="false" customHeight="true" outlineLevel="0" collapsed="false">
      <c r="A164" s="47" t="n">
        <v>160</v>
      </c>
      <c r="B164" s="48" t="n">
        <v>42790</v>
      </c>
      <c r="C164" s="47" t="n">
        <v>2017</v>
      </c>
      <c r="D164" s="49" t="s">
        <v>234</v>
      </c>
      <c r="E164" s="50" t="n">
        <v>5343.31</v>
      </c>
      <c r="F164" s="51" t="n">
        <v>0.11626</v>
      </c>
      <c r="G164" s="51" t="n">
        <v>-0.001648</v>
      </c>
      <c r="H164" s="52" t="n">
        <v>0.898</v>
      </c>
      <c r="I164" s="53" t="n">
        <v>384</v>
      </c>
      <c r="J164" s="47" t="s">
        <v>235</v>
      </c>
      <c r="K164" s="54" t="n">
        <v>11.47</v>
      </c>
      <c r="L164" s="55" t="n">
        <f aca="false">IF(COUNT(F164)=0,50,IF(F164&gt;=0,100,IF(F164&gt;=-0.02,50,0)))</f>
        <v>100</v>
      </c>
      <c r="M164" s="55" t="n">
        <f aca="false">IF(COUNT(G164)=0,50,IF(G164&gt;-0.06,100,IF(G164&gt;-0.15,50,0)))</f>
        <v>100</v>
      </c>
      <c r="N164" s="55" t="n">
        <f aca="false">IF(COUNT(H164)=0,50,IF(H164&gt;=0.6,100,IF(H164&gt;=0.4,50,0)))</f>
        <v>100</v>
      </c>
      <c r="O164" s="55" t="n">
        <f aca="false">IF(COUNT(I164)=0,50,IF(J164="proxy_vix",50,IF(I164&lt;350,100,IF(I164&lt;=450,50,0))))</f>
        <v>50</v>
      </c>
      <c r="P164" s="55" t="n">
        <f aca="false">IF(COUNT(K164)=0,50,IF(K164&lt;20,100,IF(K164&lt;=25,50,0)))</f>
        <v>100</v>
      </c>
      <c r="Q164" s="54"/>
      <c r="R164" s="47"/>
      <c r="S164" s="51" t="n">
        <f aca="false">$E164/$E163-1</f>
        <v>0.00205162057396624</v>
      </c>
      <c r="T164" s="56" t="n">
        <f aca="false">$K164/$K163-1</f>
        <v>-0.0204953031596926</v>
      </c>
      <c r="V164" s="57"/>
      <c r="W164" s="57"/>
      <c r="Y164" s="1" t="str">
        <f aca="false">IF(AX164&gt;=70,"EASY",IF(AX164&gt;40,"UNCERTAIN","HARD"))</f>
        <v>EASY</v>
      </c>
      <c r="AA164" s="58" t="str">
        <f aca="false">IF($A164&lt;200,"",AVERAGE($E115:$E164)/AVERAGE($E5:$E164)-1)</f>
        <v/>
      </c>
      <c r="AB164" s="59" t="n">
        <f aca="false">LOOKUP($B164,07_L1政策步階!$A$4:$A$14,07_L1政策步階!$C$4:$C$14)</f>
        <v>-1</v>
      </c>
      <c r="AC164" s="57"/>
      <c r="AD164" s="57"/>
      <c r="AE164" s="57"/>
      <c r="AF164" s="57"/>
      <c r="AG164" s="57"/>
      <c r="AH164" s="57"/>
      <c r="AI164" s="57"/>
      <c r="AJ164" s="57"/>
      <c r="AK164" s="57"/>
      <c r="AL164" s="0" t="str">
        <f aca="false">IF(ISNUMBER($AA164),IF($AA164&gt;=0.005,100,IF($AA164&gt;=-0.015,50,0)),"")</f>
        <v/>
      </c>
      <c r="AM164" s="59" t="n">
        <f aca="false">IF(ISNUMBER($AB164),IF($AB164=1,100,IF($AB164=0,50,0)),"")</f>
        <v>0</v>
      </c>
      <c r="AN164" s="0" t="str">
        <f aca="false">IF(ISNUMBER($AC164),IF($AC164&gt;=0.001,100,IF($AC164&gt;=-0.003,50,0)),"")</f>
        <v/>
      </c>
      <c r="AO164" s="0" t="str">
        <f aca="false">IF(ISNUMBER($AD164),IF($AD164&gt;=0.04,100,IF($AD164&gt;=0,50,0)),"")</f>
        <v/>
      </c>
      <c r="AP164" s="0" t="str">
        <f aca="false">IF(ISNUMBER($AE164),IF($AE164&gt;=25,100,IF($AE164&gt;=-75,50,0)),"")</f>
        <v/>
      </c>
      <c r="AQ164" s="0" t="str">
        <f aca="false">IF(ISNUMBER($AF164),IF($AF164&gt;0,100,IF($AF164&gt;=-50,50,0)),"")</f>
        <v/>
      </c>
      <c r="AR164" s="0" t="str">
        <f aca="false">IF(ISNUMBER($AG164),IF($AG164=1,100,IF($AG164=0,50,0)),"")</f>
        <v/>
      </c>
      <c r="AS164" s="0" t="str">
        <f aca="false">IF(ISNUMBER($AH164),IF($AH164&lt;0,100,IF($AH164&lt;=20,50,0)),"")</f>
        <v/>
      </c>
      <c r="AT164" s="0" t="str">
        <f aca="false">IF(ISNUMBER($AI164),IF($AI164&lt;0.95,100,IF($AI164&lt;=1,50,0)),"")</f>
        <v/>
      </c>
      <c r="AU164" s="0" t="str">
        <f aca="false">IF(ISNUMBER($AJ164),IF($AJ164&lt;30,0,IF($AJ164&lt;40,50,IF($AJ164&lt;=90,100,50))),"")</f>
        <v/>
      </c>
      <c r="AV164" s="0" t="str">
        <f aca="false">IF(ISNUMBER($AK164),IF($AK164&gt;-0.2,100,IF($AK164&gt;=-0.4,50,0)),"")</f>
        <v/>
      </c>
      <c r="AW164" s="59" t="n">
        <f aca="false">01_指標庫!$H$4*ISNUMBER($F164)+01_指標庫!$H$5*ISNUMBER($AA164)+01_指標庫!$H$6*ISNUMBER($G164)+01_指標庫!$H$7*ISNUMBER($H164)+01_指標庫!$H$8*ISNUMBER($AF164)+01_指標庫!$H$9*ISNUMBER($AG164)+01_指標庫!$H$10*ISNUMBER($AB164)+01_指標庫!$H$11*ISNUMBER($AC164)+01_指標庫!$H$12*ISNUMBER($AD164)+01_指標庫!$H$13*ISNUMBER($AE164)+01_指標庫!$H$14*ISNUMBER($I164)+01_指標庫!$H$15*ISNUMBER($AH164)+01_指標庫!$H$16*ISNUMBER($K164)+01_指標庫!$H$17*ISNUMBER($AI164)+01_指標庫!$H$18*ISNUMBER($AJ164)+01_指標庫!$H$19*ISNUMBER($AK164)+01_指標庫!$H$20*ISNUMBER($BB164)+01_指標庫!$H$21*ISNUMBER($BC164)</f>
        <v>49</v>
      </c>
      <c r="AX164" s="59" t="n">
        <f aca="false">IF(AW164=0,50,ROUND((01_指標庫!$H$4*IF(ISNUMBER($F164),L164,0)+01_指標庫!$H$5*IF(ISNUMBER($AA164),AL164,0)+01_指標庫!$H$6*IF(ISNUMBER($G164),M164,0)+01_指標庫!$H$7*IF(ISNUMBER($H164),N164,0)+01_指標庫!$H$8*IF(ISNUMBER($AF164),AQ164,0)+01_指標庫!$H$9*IF(ISNUMBER($AG164),AR164,0)+01_指標庫!$H$10*IF(ISNUMBER($AB164),AM164,0)+01_指標庫!$H$11*IF(ISNUMBER($AC164),AN164,0)+01_指標庫!$H$12*IF(ISNUMBER($AD164),AO164,0)+01_指標庫!$H$13*IF(ISNUMBER($AE164),AP164,0)+01_指標庫!$H$14*IF(ISNUMBER($I164),O164,0)+01_指標庫!$H$15*IF(ISNUMBER($AH164),AS164,0)+01_指標庫!$H$16*IF(ISNUMBER($K164),P164,0)+01_指標庫!$H$17*IF(ISNUMBER($AI164),AT164,0)+01_指標庫!$H$18*IF(ISNUMBER($AJ164),AU164,0)+01_指標庫!$H$19*IF(ISNUMBER($AK164),AV164,0)+01_指標庫!$H$20*IF(ISNUMBER($BB164),BB164,0)+01_指標庫!$H$21*IF(ISNUMBER($BC164),BC164,0))/AW164,1))</f>
        <v>75.5</v>
      </c>
      <c r="AY164" s="60"/>
      <c r="AZ164" s="60"/>
      <c r="BA164" s="58" t="n">
        <f aca="false">AVERAGE($E160:$E164)/AVERAGE($E155:$E164)-1</f>
        <v>0.00651421659690077</v>
      </c>
      <c r="BB164" s="59" t="n">
        <f aca="false">IF(ISNUMBER($BA164),IF(OR($S164&lt;=-0.03,$BA164&lt;-0.003),0,IF(OR($S164&lt;=-0.02,$BA164&lt;0.01),50,100)),"")</f>
        <v>50</v>
      </c>
      <c r="BC164" s="0" t="str">
        <f aca="false">IF(OR(COUNT($AZ164)=0,COUNT($AZ163)=0),"",IF(OR($AY164/$AZ163-1&lt;=-0.03,$AZ164/$AZ163-1&lt;=-0.045,IF(COUNT($AZ155:$AZ164)=10,AVERAGE($AZ160:$AZ164)/AVERAGE($AZ155:$AZ164)-1&lt;-0.01,FALSE())),0,IF(OR($AZ164/$AZ163-1&lt;=-0.02,IF(COUNT($AZ155:$AZ164)=10,AVERAGE($AZ160:$AZ164)/AVERAGE($AZ155:$AZ164)-1&lt;0.005,FALSE())),50,100)))</f>
        <v/>
      </c>
    </row>
    <row r="165" customFormat="false" ht="15" hidden="false" customHeight="true" outlineLevel="0" collapsed="false">
      <c r="A165" s="47" t="n">
        <v>161</v>
      </c>
      <c r="B165" s="48" t="n">
        <v>42793</v>
      </c>
      <c r="C165" s="47" t="n">
        <v>2017</v>
      </c>
      <c r="D165" s="49" t="s">
        <v>236</v>
      </c>
      <c r="E165" s="50" t="n">
        <v>5347.55</v>
      </c>
      <c r="F165" s="51" t="n">
        <v>0.115996</v>
      </c>
      <c r="G165" s="51" t="n">
        <v>-0.000856</v>
      </c>
      <c r="H165" s="52" t="n">
        <v>0.9184</v>
      </c>
      <c r="I165" s="53" t="n">
        <v>375</v>
      </c>
      <c r="J165" s="47" t="s">
        <v>235</v>
      </c>
      <c r="K165" s="54" t="n">
        <v>12.09</v>
      </c>
      <c r="L165" s="55" t="n">
        <f aca="false">IF(COUNT(F165)=0,50,IF(F165&gt;=0,100,IF(F165&gt;=-0.02,50,0)))</f>
        <v>100</v>
      </c>
      <c r="M165" s="55" t="n">
        <f aca="false">IF(COUNT(G165)=0,50,IF(G165&gt;-0.06,100,IF(G165&gt;-0.15,50,0)))</f>
        <v>100</v>
      </c>
      <c r="N165" s="55" t="n">
        <f aca="false">IF(COUNT(H165)=0,50,IF(H165&gt;=0.6,100,IF(H165&gt;=0.4,50,0)))</f>
        <v>100</v>
      </c>
      <c r="O165" s="55" t="n">
        <f aca="false">IF(COUNT(I165)=0,50,IF(J165="proxy_vix",50,IF(I165&lt;350,100,IF(I165&lt;=450,50,0))))</f>
        <v>50</v>
      </c>
      <c r="P165" s="55" t="n">
        <f aca="false">IF(COUNT(K165)=0,50,IF(K165&lt;20,100,IF(K165&lt;=25,50,0)))</f>
        <v>100</v>
      </c>
      <c r="Q165" s="54"/>
      <c r="R165" s="47"/>
      <c r="S165" s="51" t="n">
        <f aca="false">$E165/$E164-1</f>
        <v>0.000793515629824881</v>
      </c>
      <c r="T165" s="56" t="n">
        <f aca="false">$K165/$K164-1</f>
        <v>0.0540540540540539</v>
      </c>
      <c r="V165" s="57"/>
      <c r="W165" s="57"/>
      <c r="Y165" s="1" t="str">
        <f aca="false">IF(AX165&gt;=70,"EASY",IF(AX165&gt;40,"UNCERTAIN","HARD"))</f>
        <v>EASY</v>
      </c>
      <c r="AA165" s="58" t="str">
        <f aca="false">IF($A165&lt;200,"",AVERAGE($E116:$E165)/AVERAGE($E5:$E165)-1)</f>
        <v/>
      </c>
      <c r="AB165" s="59" t="n">
        <f aca="false">LOOKUP($B165,07_L1政策步階!$A$4:$A$14,07_L1政策步階!$C$4:$C$14)</f>
        <v>-1</v>
      </c>
      <c r="AC165" s="57"/>
      <c r="AD165" s="57"/>
      <c r="AE165" s="57"/>
      <c r="AF165" s="57"/>
      <c r="AG165" s="57"/>
      <c r="AH165" s="57"/>
      <c r="AI165" s="57"/>
      <c r="AJ165" s="57"/>
      <c r="AK165" s="57"/>
      <c r="AL165" s="0" t="str">
        <f aca="false">IF(ISNUMBER($AA165),IF($AA165&gt;=0.005,100,IF($AA165&gt;=-0.015,50,0)),"")</f>
        <v/>
      </c>
      <c r="AM165" s="59" t="n">
        <f aca="false">IF(ISNUMBER($AB165),IF($AB165=1,100,IF($AB165=0,50,0)),"")</f>
        <v>0</v>
      </c>
      <c r="AN165" s="0" t="str">
        <f aca="false">IF(ISNUMBER($AC165),IF($AC165&gt;=0.001,100,IF($AC165&gt;=-0.003,50,0)),"")</f>
        <v/>
      </c>
      <c r="AO165" s="0" t="str">
        <f aca="false">IF(ISNUMBER($AD165),IF($AD165&gt;=0.04,100,IF($AD165&gt;=0,50,0)),"")</f>
        <v/>
      </c>
      <c r="AP165" s="0" t="str">
        <f aca="false">IF(ISNUMBER($AE165),IF($AE165&gt;=25,100,IF($AE165&gt;=-75,50,0)),"")</f>
        <v/>
      </c>
      <c r="AQ165" s="0" t="str">
        <f aca="false">IF(ISNUMBER($AF165),IF($AF165&gt;0,100,IF($AF165&gt;=-50,50,0)),"")</f>
        <v/>
      </c>
      <c r="AR165" s="0" t="str">
        <f aca="false">IF(ISNUMBER($AG165),IF($AG165=1,100,IF($AG165=0,50,0)),"")</f>
        <v/>
      </c>
      <c r="AS165" s="0" t="str">
        <f aca="false">IF(ISNUMBER($AH165),IF($AH165&lt;0,100,IF($AH165&lt;=20,50,0)),"")</f>
        <v/>
      </c>
      <c r="AT165" s="0" t="str">
        <f aca="false">IF(ISNUMBER($AI165),IF($AI165&lt;0.95,100,IF($AI165&lt;=1,50,0)),"")</f>
        <v/>
      </c>
      <c r="AU165" s="0" t="str">
        <f aca="false">IF(ISNUMBER($AJ165),IF($AJ165&lt;30,0,IF($AJ165&lt;40,50,IF($AJ165&lt;=90,100,50))),"")</f>
        <v/>
      </c>
      <c r="AV165" s="0" t="str">
        <f aca="false">IF(ISNUMBER($AK165),IF($AK165&gt;-0.2,100,IF($AK165&gt;=-0.4,50,0)),"")</f>
        <v/>
      </c>
      <c r="AW165" s="59" t="n">
        <f aca="false">01_指標庫!$H$4*ISNUMBER($F165)+01_指標庫!$H$5*ISNUMBER($AA165)+01_指標庫!$H$6*ISNUMBER($G165)+01_指標庫!$H$7*ISNUMBER($H165)+01_指標庫!$H$8*ISNUMBER($AF165)+01_指標庫!$H$9*ISNUMBER($AG165)+01_指標庫!$H$10*ISNUMBER($AB165)+01_指標庫!$H$11*ISNUMBER($AC165)+01_指標庫!$H$12*ISNUMBER($AD165)+01_指標庫!$H$13*ISNUMBER($AE165)+01_指標庫!$H$14*ISNUMBER($I165)+01_指標庫!$H$15*ISNUMBER($AH165)+01_指標庫!$H$16*ISNUMBER($K165)+01_指標庫!$H$17*ISNUMBER($AI165)+01_指標庫!$H$18*ISNUMBER($AJ165)+01_指標庫!$H$19*ISNUMBER($AK165)+01_指標庫!$H$20*ISNUMBER($BB165)+01_指標庫!$H$21*ISNUMBER($BC165)</f>
        <v>49</v>
      </c>
      <c r="AX165" s="59" t="n">
        <f aca="false">IF(AW165=0,50,ROUND((01_指標庫!$H$4*IF(ISNUMBER($F165),L165,0)+01_指標庫!$H$5*IF(ISNUMBER($AA165),AL165,0)+01_指標庫!$H$6*IF(ISNUMBER($G165),M165,0)+01_指標庫!$H$7*IF(ISNUMBER($H165),N165,0)+01_指標庫!$H$8*IF(ISNUMBER($AF165),AQ165,0)+01_指標庫!$H$9*IF(ISNUMBER($AG165),AR165,0)+01_指標庫!$H$10*IF(ISNUMBER($AB165),AM165,0)+01_指標庫!$H$11*IF(ISNUMBER($AC165),AN165,0)+01_指標庫!$H$12*IF(ISNUMBER($AD165),AO165,0)+01_指標庫!$H$13*IF(ISNUMBER($AE165),AP165,0)+01_指標庫!$H$14*IF(ISNUMBER($I165),O165,0)+01_指標庫!$H$15*IF(ISNUMBER($AH165),AS165,0)+01_指標庫!$H$16*IF(ISNUMBER($K165),P165,0)+01_指標庫!$H$17*IF(ISNUMBER($AI165),AT165,0)+01_指標庫!$H$18*IF(ISNUMBER($AJ165),AU165,0)+01_指標庫!$H$19*IF(ISNUMBER($AK165),AV165,0)+01_指標庫!$H$20*IF(ISNUMBER($BB165),BB165,0)+01_指標庫!$H$21*IF(ISNUMBER($BC165),BC165,0))/AW165,1))</f>
        <v>75.5</v>
      </c>
      <c r="AY165" s="60"/>
      <c r="AZ165" s="60"/>
      <c r="BA165" s="58" t="n">
        <f aca="false">AVERAGE($E161:$E165)/AVERAGE($E156:$E165)-1</f>
        <v>0.00508539304757472</v>
      </c>
      <c r="BB165" s="59" t="n">
        <f aca="false">IF(ISNUMBER($BA165),IF(OR($S165&lt;=-0.03,$BA165&lt;-0.003),0,IF(OR($S165&lt;=-0.02,$BA165&lt;0.01),50,100)),"")</f>
        <v>50</v>
      </c>
      <c r="BC165" s="0" t="str">
        <f aca="false">IF(OR(COUNT($AZ165)=0,COUNT($AZ164)=0),"",IF(OR($AY165/$AZ164-1&lt;=-0.03,$AZ165/$AZ164-1&lt;=-0.045,IF(COUNT($AZ156:$AZ165)=10,AVERAGE($AZ161:$AZ165)/AVERAGE($AZ156:$AZ165)-1&lt;-0.01,FALSE())),0,IF(OR($AZ165/$AZ164-1&lt;=-0.02,IF(COUNT($AZ156:$AZ165)=10,AVERAGE($AZ161:$AZ165)/AVERAGE($AZ156:$AZ165)-1&lt;0.005,FALSE())),50,100)))</f>
        <v/>
      </c>
    </row>
    <row r="166" customFormat="false" ht="15" hidden="false" customHeight="true" outlineLevel="0" collapsed="false">
      <c r="A166" s="47" t="n">
        <v>162</v>
      </c>
      <c r="B166" s="48" t="n">
        <v>42794</v>
      </c>
      <c r="C166" s="47" t="n">
        <v>2017</v>
      </c>
      <c r="D166" s="49" t="s">
        <v>237</v>
      </c>
      <c r="E166" s="50" t="n">
        <v>5330.31</v>
      </c>
      <c r="F166" s="51" t="n">
        <v>0.111253</v>
      </c>
      <c r="G166" s="51" t="n">
        <v>-0.004077</v>
      </c>
      <c r="H166" s="52" t="n">
        <v>0.9184</v>
      </c>
      <c r="I166" s="53" t="n">
        <v>374</v>
      </c>
      <c r="J166" s="47" t="s">
        <v>235</v>
      </c>
      <c r="K166" s="54" t="n">
        <v>12.92</v>
      </c>
      <c r="L166" s="55" t="n">
        <f aca="false">IF(COUNT(F166)=0,50,IF(F166&gt;=0,100,IF(F166&gt;=-0.02,50,0)))</f>
        <v>100</v>
      </c>
      <c r="M166" s="55" t="n">
        <f aca="false">IF(COUNT(G166)=0,50,IF(G166&gt;-0.06,100,IF(G166&gt;-0.15,50,0)))</f>
        <v>100</v>
      </c>
      <c r="N166" s="55" t="n">
        <f aca="false">IF(COUNT(H166)=0,50,IF(H166&gt;=0.6,100,IF(H166&gt;=0.4,50,0)))</f>
        <v>100</v>
      </c>
      <c r="O166" s="55" t="n">
        <f aca="false">IF(COUNT(I166)=0,50,IF(J166="proxy_vix",50,IF(I166&lt;350,100,IF(I166&lt;=450,50,0))))</f>
        <v>50</v>
      </c>
      <c r="P166" s="55" t="n">
        <f aca="false">IF(COUNT(K166)=0,50,IF(K166&lt;20,100,IF(K166&lt;=25,50,0)))</f>
        <v>100</v>
      </c>
      <c r="Q166" s="54"/>
      <c r="R166" s="47"/>
      <c r="S166" s="51" t="n">
        <f aca="false">$E166/$E165-1</f>
        <v>-0.00322390627483615</v>
      </c>
      <c r="T166" s="56" t="n">
        <f aca="false">$K166/$K165-1</f>
        <v>0.0686517783291978</v>
      </c>
      <c r="V166" s="57"/>
      <c r="W166" s="57"/>
      <c r="Y166" s="1" t="str">
        <f aca="false">IF(AX166&gt;=70,"EASY",IF(AX166&gt;40,"UNCERTAIN","HARD"))</f>
        <v>EASY</v>
      </c>
      <c r="AA166" s="58" t="str">
        <f aca="false">IF($A166&lt;200,"",AVERAGE($E117:$E166)/AVERAGE($E5:$E166)-1)</f>
        <v/>
      </c>
      <c r="AB166" s="59" t="n">
        <f aca="false">LOOKUP($B166,07_L1政策步階!$A$4:$A$14,07_L1政策步階!$C$4:$C$14)</f>
        <v>-1</v>
      </c>
      <c r="AC166" s="57"/>
      <c r="AD166" s="57"/>
      <c r="AE166" s="57"/>
      <c r="AF166" s="57"/>
      <c r="AG166" s="57"/>
      <c r="AH166" s="57"/>
      <c r="AI166" s="57"/>
      <c r="AJ166" s="57"/>
      <c r="AK166" s="57"/>
      <c r="AL166" s="0" t="str">
        <f aca="false">IF(ISNUMBER($AA166),IF($AA166&gt;=0.005,100,IF($AA166&gt;=-0.015,50,0)),"")</f>
        <v/>
      </c>
      <c r="AM166" s="59" t="n">
        <f aca="false">IF(ISNUMBER($AB166),IF($AB166=1,100,IF($AB166=0,50,0)),"")</f>
        <v>0</v>
      </c>
      <c r="AN166" s="0" t="str">
        <f aca="false">IF(ISNUMBER($AC166),IF($AC166&gt;=0.001,100,IF($AC166&gt;=-0.003,50,0)),"")</f>
        <v/>
      </c>
      <c r="AO166" s="0" t="str">
        <f aca="false">IF(ISNUMBER($AD166),IF($AD166&gt;=0.04,100,IF($AD166&gt;=0,50,0)),"")</f>
        <v/>
      </c>
      <c r="AP166" s="0" t="str">
        <f aca="false">IF(ISNUMBER($AE166),IF($AE166&gt;=25,100,IF($AE166&gt;=-75,50,0)),"")</f>
        <v/>
      </c>
      <c r="AQ166" s="0" t="str">
        <f aca="false">IF(ISNUMBER($AF166),IF($AF166&gt;0,100,IF($AF166&gt;=-50,50,0)),"")</f>
        <v/>
      </c>
      <c r="AR166" s="0" t="str">
        <f aca="false">IF(ISNUMBER($AG166),IF($AG166=1,100,IF($AG166=0,50,0)),"")</f>
        <v/>
      </c>
      <c r="AS166" s="0" t="str">
        <f aca="false">IF(ISNUMBER($AH166),IF($AH166&lt;0,100,IF($AH166&lt;=20,50,0)),"")</f>
        <v/>
      </c>
      <c r="AT166" s="0" t="str">
        <f aca="false">IF(ISNUMBER($AI166),IF($AI166&lt;0.95,100,IF($AI166&lt;=1,50,0)),"")</f>
        <v/>
      </c>
      <c r="AU166" s="0" t="str">
        <f aca="false">IF(ISNUMBER($AJ166),IF($AJ166&lt;30,0,IF($AJ166&lt;40,50,IF($AJ166&lt;=90,100,50))),"")</f>
        <v/>
      </c>
      <c r="AV166" s="0" t="str">
        <f aca="false">IF(ISNUMBER($AK166),IF($AK166&gt;-0.2,100,IF($AK166&gt;=-0.4,50,0)),"")</f>
        <v/>
      </c>
      <c r="AW166" s="59" t="n">
        <f aca="false">01_指標庫!$H$4*ISNUMBER($F166)+01_指標庫!$H$5*ISNUMBER($AA166)+01_指標庫!$H$6*ISNUMBER($G166)+01_指標庫!$H$7*ISNUMBER($H166)+01_指標庫!$H$8*ISNUMBER($AF166)+01_指標庫!$H$9*ISNUMBER($AG166)+01_指標庫!$H$10*ISNUMBER($AB166)+01_指標庫!$H$11*ISNUMBER($AC166)+01_指標庫!$H$12*ISNUMBER($AD166)+01_指標庫!$H$13*ISNUMBER($AE166)+01_指標庫!$H$14*ISNUMBER($I166)+01_指標庫!$H$15*ISNUMBER($AH166)+01_指標庫!$H$16*ISNUMBER($K166)+01_指標庫!$H$17*ISNUMBER($AI166)+01_指標庫!$H$18*ISNUMBER($AJ166)+01_指標庫!$H$19*ISNUMBER($AK166)+01_指標庫!$H$20*ISNUMBER($BB166)+01_指標庫!$H$21*ISNUMBER($BC166)</f>
        <v>49</v>
      </c>
      <c r="AX166" s="59" t="n">
        <f aca="false">IF(AW166=0,50,ROUND((01_指標庫!$H$4*IF(ISNUMBER($F166),L166,0)+01_指標庫!$H$5*IF(ISNUMBER($AA166),AL166,0)+01_指標庫!$H$6*IF(ISNUMBER($G166),M166,0)+01_指標庫!$H$7*IF(ISNUMBER($H166),N166,0)+01_指標庫!$H$8*IF(ISNUMBER($AF166),AQ166,0)+01_指標庫!$H$9*IF(ISNUMBER($AG166),AR166,0)+01_指標庫!$H$10*IF(ISNUMBER($AB166),AM166,0)+01_指標庫!$H$11*IF(ISNUMBER($AC166),AN166,0)+01_指標庫!$H$12*IF(ISNUMBER($AD166),AO166,0)+01_指標庫!$H$13*IF(ISNUMBER($AE166),AP166,0)+01_指標庫!$H$14*IF(ISNUMBER($I166),O166,0)+01_指標庫!$H$15*IF(ISNUMBER($AH166),AS166,0)+01_指標庫!$H$16*IF(ISNUMBER($K166),P166,0)+01_指標庫!$H$17*IF(ISNUMBER($AI166),AT166,0)+01_指標庫!$H$18*IF(ISNUMBER($AJ166),AU166,0)+01_指標庫!$H$19*IF(ISNUMBER($AK166),AV166,0)+01_指標庫!$H$20*IF(ISNUMBER($BB166),BB166,0)+01_指標庫!$H$21*IF(ISNUMBER($BC166),BC166,0))/AW166,1))</f>
        <v>75.5</v>
      </c>
      <c r="AY166" s="60"/>
      <c r="AZ166" s="60"/>
      <c r="BA166" s="58" t="n">
        <f aca="false">AVERAGE($E162:$E166)/AVERAGE($E157:$E166)-1</f>
        <v>0.00293154361206294</v>
      </c>
      <c r="BB166" s="59" t="n">
        <f aca="false">IF(ISNUMBER($BA166),IF(OR($S166&lt;=-0.03,$BA166&lt;-0.003),0,IF(OR($S166&lt;=-0.02,$BA166&lt;0.01),50,100)),"")</f>
        <v>50</v>
      </c>
      <c r="BC166" s="0" t="str">
        <f aca="false">IF(OR(COUNT($AZ166)=0,COUNT($AZ165)=0),"",IF(OR($AY166/$AZ165-1&lt;=-0.03,$AZ166/$AZ165-1&lt;=-0.045,IF(COUNT($AZ157:$AZ166)=10,AVERAGE($AZ162:$AZ166)/AVERAGE($AZ157:$AZ166)-1&lt;-0.01,FALSE())),0,IF(OR($AZ166/$AZ165-1&lt;=-0.02,IF(COUNT($AZ157:$AZ166)=10,AVERAGE($AZ162:$AZ166)/AVERAGE($AZ157:$AZ166)-1&lt;0.005,FALSE())),50,100)))</f>
        <v/>
      </c>
    </row>
    <row r="167" customFormat="false" ht="15" hidden="false" customHeight="true" outlineLevel="0" collapsed="false">
      <c r="A167" s="47" t="n">
        <v>163</v>
      </c>
      <c r="B167" s="48" t="n">
        <v>42795</v>
      </c>
      <c r="C167" s="47" t="n">
        <v>2017</v>
      </c>
      <c r="D167" s="49" t="s">
        <v>238</v>
      </c>
      <c r="E167" s="50" t="n">
        <v>5390.99</v>
      </c>
      <c r="F167" s="51" t="n">
        <v>0.122658</v>
      </c>
      <c r="G167" s="51" t="n">
        <v>0</v>
      </c>
      <c r="H167" s="52" t="n">
        <v>0.898</v>
      </c>
      <c r="I167" s="53" t="n">
        <v>357</v>
      </c>
      <c r="J167" s="47" t="s">
        <v>235</v>
      </c>
      <c r="K167" s="54" t="n">
        <v>12.54</v>
      </c>
      <c r="L167" s="55" t="n">
        <f aca="false">IF(COUNT(F167)=0,50,IF(F167&gt;=0,100,IF(F167&gt;=-0.02,50,0)))</f>
        <v>100</v>
      </c>
      <c r="M167" s="55" t="n">
        <f aca="false">IF(COUNT(G167)=0,50,IF(G167&gt;-0.06,100,IF(G167&gt;-0.15,50,0)))</f>
        <v>100</v>
      </c>
      <c r="N167" s="55" t="n">
        <f aca="false">IF(COUNT(H167)=0,50,IF(H167&gt;=0.6,100,IF(H167&gt;=0.4,50,0)))</f>
        <v>100</v>
      </c>
      <c r="O167" s="55" t="n">
        <f aca="false">IF(COUNT(I167)=0,50,IF(J167="proxy_vix",50,IF(I167&lt;350,100,IF(I167&lt;=450,50,0))))</f>
        <v>50</v>
      </c>
      <c r="P167" s="55" t="n">
        <f aca="false">IF(COUNT(K167)=0,50,IF(K167&lt;20,100,IF(K167&lt;=25,50,0)))</f>
        <v>100</v>
      </c>
      <c r="Q167" s="54"/>
      <c r="R167" s="47"/>
      <c r="S167" s="51" t="n">
        <f aca="false">$E167/$E166-1</f>
        <v>0.0113839532785147</v>
      </c>
      <c r="T167" s="56" t="n">
        <f aca="false">$K167/$K166-1</f>
        <v>-0.0294117647058824</v>
      </c>
      <c r="V167" s="57"/>
      <c r="W167" s="57"/>
      <c r="Y167" s="1" t="str">
        <f aca="false">IF(AX167&gt;=70,"EASY",IF(AX167&gt;40,"UNCERTAIN","HARD"))</f>
        <v>EASY</v>
      </c>
      <c r="AA167" s="58" t="str">
        <f aca="false">IF($A167&lt;200,"",AVERAGE($E118:$E167)/AVERAGE($E5:$E167)-1)</f>
        <v/>
      </c>
      <c r="AB167" s="59" t="n">
        <f aca="false">LOOKUP($B167,07_L1政策步階!$A$4:$A$14,07_L1政策步階!$C$4:$C$14)</f>
        <v>-1</v>
      </c>
      <c r="AC167" s="57"/>
      <c r="AD167" s="57"/>
      <c r="AE167" s="57"/>
      <c r="AF167" s="57"/>
      <c r="AG167" s="57"/>
      <c r="AH167" s="57"/>
      <c r="AI167" s="57"/>
      <c r="AJ167" s="57"/>
      <c r="AK167" s="57"/>
      <c r="AL167" s="0" t="str">
        <f aca="false">IF(ISNUMBER($AA167),IF($AA167&gt;=0.005,100,IF($AA167&gt;=-0.015,50,0)),"")</f>
        <v/>
      </c>
      <c r="AM167" s="59" t="n">
        <f aca="false">IF(ISNUMBER($AB167),IF($AB167=1,100,IF($AB167=0,50,0)),"")</f>
        <v>0</v>
      </c>
      <c r="AN167" s="0" t="str">
        <f aca="false">IF(ISNUMBER($AC167),IF($AC167&gt;=0.001,100,IF($AC167&gt;=-0.003,50,0)),"")</f>
        <v/>
      </c>
      <c r="AO167" s="0" t="str">
        <f aca="false">IF(ISNUMBER($AD167),IF($AD167&gt;=0.04,100,IF($AD167&gt;=0,50,0)),"")</f>
        <v/>
      </c>
      <c r="AP167" s="0" t="str">
        <f aca="false">IF(ISNUMBER($AE167),IF($AE167&gt;=25,100,IF($AE167&gt;=-75,50,0)),"")</f>
        <v/>
      </c>
      <c r="AQ167" s="0" t="str">
        <f aca="false">IF(ISNUMBER($AF167),IF($AF167&gt;0,100,IF($AF167&gt;=-50,50,0)),"")</f>
        <v/>
      </c>
      <c r="AR167" s="0" t="str">
        <f aca="false">IF(ISNUMBER($AG167),IF($AG167=1,100,IF($AG167=0,50,0)),"")</f>
        <v/>
      </c>
      <c r="AS167" s="0" t="str">
        <f aca="false">IF(ISNUMBER($AH167),IF($AH167&lt;0,100,IF($AH167&lt;=20,50,0)),"")</f>
        <v/>
      </c>
      <c r="AT167" s="0" t="str">
        <f aca="false">IF(ISNUMBER($AI167),IF($AI167&lt;0.95,100,IF($AI167&lt;=1,50,0)),"")</f>
        <v/>
      </c>
      <c r="AU167" s="0" t="str">
        <f aca="false">IF(ISNUMBER($AJ167),IF($AJ167&lt;30,0,IF($AJ167&lt;40,50,IF($AJ167&lt;=90,100,50))),"")</f>
        <v/>
      </c>
      <c r="AV167" s="0" t="str">
        <f aca="false">IF(ISNUMBER($AK167),IF($AK167&gt;-0.2,100,IF($AK167&gt;=-0.4,50,0)),"")</f>
        <v/>
      </c>
      <c r="AW167" s="59" t="n">
        <f aca="false">01_指標庫!$H$4*ISNUMBER($F167)+01_指標庫!$H$5*ISNUMBER($AA167)+01_指標庫!$H$6*ISNUMBER($G167)+01_指標庫!$H$7*ISNUMBER($H167)+01_指標庫!$H$8*ISNUMBER($AF167)+01_指標庫!$H$9*ISNUMBER($AG167)+01_指標庫!$H$10*ISNUMBER($AB167)+01_指標庫!$H$11*ISNUMBER($AC167)+01_指標庫!$H$12*ISNUMBER($AD167)+01_指標庫!$H$13*ISNUMBER($AE167)+01_指標庫!$H$14*ISNUMBER($I167)+01_指標庫!$H$15*ISNUMBER($AH167)+01_指標庫!$H$16*ISNUMBER($K167)+01_指標庫!$H$17*ISNUMBER($AI167)+01_指標庫!$H$18*ISNUMBER($AJ167)+01_指標庫!$H$19*ISNUMBER($AK167)+01_指標庫!$H$20*ISNUMBER($BB167)+01_指標庫!$H$21*ISNUMBER($BC167)</f>
        <v>49</v>
      </c>
      <c r="AX167" s="59" t="n">
        <f aca="false">IF(AW167=0,50,ROUND((01_指標庫!$H$4*IF(ISNUMBER($F167),L167,0)+01_指標庫!$H$5*IF(ISNUMBER($AA167),AL167,0)+01_指標庫!$H$6*IF(ISNUMBER($G167),M167,0)+01_指標庫!$H$7*IF(ISNUMBER($H167),N167,0)+01_指標庫!$H$8*IF(ISNUMBER($AF167),AQ167,0)+01_指標庫!$H$9*IF(ISNUMBER($AG167),AR167,0)+01_指標庫!$H$10*IF(ISNUMBER($AB167),AM167,0)+01_指標庫!$H$11*IF(ISNUMBER($AC167),AN167,0)+01_指標庫!$H$12*IF(ISNUMBER($AD167),AO167,0)+01_指標庫!$H$13*IF(ISNUMBER($AE167),AP167,0)+01_指標庫!$H$14*IF(ISNUMBER($I167),O167,0)+01_指標庫!$H$15*IF(ISNUMBER($AH167),AS167,0)+01_指標庫!$H$16*IF(ISNUMBER($K167),P167,0)+01_指標庫!$H$17*IF(ISNUMBER($AI167),AT167,0)+01_指標庫!$H$18*IF(ISNUMBER($AJ167),AU167,0)+01_指標庫!$H$19*IF(ISNUMBER($AK167),AV167,0)+01_指標庫!$H$20*IF(ISNUMBER($BB167),BB167,0)+01_指標庫!$H$21*IF(ISNUMBER($BC167),BC167,0))/AW167,1))</f>
        <v>75.5</v>
      </c>
      <c r="AY167" s="60"/>
      <c r="AZ167" s="60"/>
      <c r="BA167" s="58" t="n">
        <f aca="false">AVERAGE($E163:$E167)/AVERAGE($E158:$E167)-1</f>
        <v>0.00213432695445848</v>
      </c>
      <c r="BB167" s="59" t="n">
        <f aca="false">IF(ISNUMBER($BA167),IF(OR($S167&lt;=-0.03,$BA167&lt;-0.003),0,IF(OR($S167&lt;=-0.02,$BA167&lt;0.01),50,100)),"")</f>
        <v>50</v>
      </c>
      <c r="BC167" s="0" t="str">
        <f aca="false">IF(OR(COUNT($AZ167)=0,COUNT($AZ166)=0),"",IF(OR($AY167/$AZ166-1&lt;=-0.03,$AZ167/$AZ166-1&lt;=-0.045,IF(COUNT($AZ158:$AZ167)=10,AVERAGE($AZ163:$AZ167)/AVERAGE($AZ158:$AZ167)-1&lt;-0.01,FALSE())),0,IF(OR($AZ167/$AZ166-1&lt;=-0.02,IF(COUNT($AZ158:$AZ167)=10,AVERAGE($AZ163:$AZ167)/AVERAGE($AZ158:$AZ167)-1&lt;0.005,FALSE())),50,100)))</f>
        <v/>
      </c>
    </row>
    <row r="168" customFormat="false" ht="15" hidden="false" customHeight="true" outlineLevel="0" collapsed="false">
      <c r="A168" s="47" t="n">
        <v>164</v>
      </c>
      <c r="B168" s="48" t="n">
        <v>42796</v>
      </c>
      <c r="C168" s="47" t="n">
        <v>2017</v>
      </c>
      <c r="D168" s="49" t="s">
        <v>239</v>
      </c>
      <c r="E168" s="50" t="n">
        <v>5363.26</v>
      </c>
      <c r="F168" s="51" t="n">
        <v>0.115742</v>
      </c>
      <c r="G168" s="51" t="n">
        <v>-0.005144</v>
      </c>
      <c r="H168" s="52" t="n">
        <v>0.898</v>
      </c>
      <c r="I168" s="53" t="n">
        <v>355</v>
      </c>
      <c r="J168" s="47" t="s">
        <v>235</v>
      </c>
      <c r="K168" s="54" t="n">
        <v>11.81</v>
      </c>
      <c r="L168" s="55" t="n">
        <f aca="false">IF(COUNT(F168)=0,50,IF(F168&gt;=0,100,IF(F168&gt;=-0.02,50,0)))</f>
        <v>100</v>
      </c>
      <c r="M168" s="55" t="n">
        <f aca="false">IF(COUNT(G168)=0,50,IF(G168&gt;-0.06,100,IF(G168&gt;-0.15,50,0)))</f>
        <v>100</v>
      </c>
      <c r="N168" s="55" t="n">
        <f aca="false">IF(COUNT(H168)=0,50,IF(H168&gt;=0.6,100,IF(H168&gt;=0.4,50,0)))</f>
        <v>100</v>
      </c>
      <c r="O168" s="55" t="n">
        <f aca="false">IF(COUNT(I168)=0,50,IF(J168="proxy_vix",50,IF(I168&lt;350,100,IF(I168&lt;=450,50,0))))</f>
        <v>50</v>
      </c>
      <c r="P168" s="55" t="n">
        <f aca="false">IF(COUNT(K168)=0,50,IF(K168&lt;20,100,IF(K168&lt;=25,50,0)))</f>
        <v>100</v>
      </c>
      <c r="Q168" s="54"/>
      <c r="R168" s="47"/>
      <c r="S168" s="51" t="n">
        <f aca="false">$E168/$E167-1</f>
        <v>-0.00514376765677538</v>
      </c>
      <c r="T168" s="56" t="n">
        <f aca="false">$K168/$K167-1</f>
        <v>-0.0582137161084528</v>
      </c>
      <c r="V168" s="57"/>
      <c r="W168" s="57"/>
      <c r="Y168" s="1" t="str">
        <f aca="false">IF(AX168&gt;=70,"EASY",IF(AX168&gt;40,"UNCERTAIN","HARD"))</f>
        <v>EASY</v>
      </c>
      <c r="AA168" s="58" t="str">
        <f aca="false">IF($A168&lt;200,"",AVERAGE($E119:$E168)/AVERAGE($E5:$E168)-1)</f>
        <v/>
      </c>
      <c r="AB168" s="59" t="n">
        <f aca="false">LOOKUP($B168,07_L1政策步階!$A$4:$A$14,07_L1政策步階!$C$4:$C$14)</f>
        <v>-1</v>
      </c>
      <c r="AC168" s="57"/>
      <c r="AD168" s="57"/>
      <c r="AE168" s="57"/>
      <c r="AF168" s="57"/>
      <c r="AG168" s="57"/>
      <c r="AH168" s="57"/>
      <c r="AI168" s="57"/>
      <c r="AJ168" s="57"/>
      <c r="AK168" s="57"/>
      <c r="AL168" s="0" t="str">
        <f aca="false">IF(ISNUMBER($AA168),IF($AA168&gt;=0.005,100,IF($AA168&gt;=-0.015,50,0)),"")</f>
        <v/>
      </c>
      <c r="AM168" s="59" t="n">
        <f aca="false">IF(ISNUMBER($AB168),IF($AB168=1,100,IF($AB168=0,50,0)),"")</f>
        <v>0</v>
      </c>
      <c r="AN168" s="0" t="str">
        <f aca="false">IF(ISNUMBER($AC168),IF($AC168&gt;=0.001,100,IF($AC168&gt;=-0.003,50,0)),"")</f>
        <v/>
      </c>
      <c r="AO168" s="0" t="str">
        <f aca="false">IF(ISNUMBER($AD168),IF($AD168&gt;=0.04,100,IF($AD168&gt;=0,50,0)),"")</f>
        <v/>
      </c>
      <c r="AP168" s="0" t="str">
        <f aca="false">IF(ISNUMBER($AE168),IF($AE168&gt;=25,100,IF($AE168&gt;=-75,50,0)),"")</f>
        <v/>
      </c>
      <c r="AQ168" s="0" t="str">
        <f aca="false">IF(ISNUMBER($AF168),IF($AF168&gt;0,100,IF($AF168&gt;=-50,50,0)),"")</f>
        <v/>
      </c>
      <c r="AR168" s="0" t="str">
        <f aca="false">IF(ISNUMBER($AG168),IF($AG168=1,100,IF($AG168=0,50,0)),"")</f>
        <v/>
      </c>
      <c r="AS168" s="0" t="str">
        <f aca="false">IF(ISNUMBER($AH168),IF($AH168&lt;0,100,IF($AH168&lt;=20,50,0)),"")</f>
        <v/>
      </c>
      <c r="AT168" s="0" t="str">
        <f aca="false">IF(ISNUMBER($AI168),IF($AI168&lt;0.95,100,IF($AI168&lt;=1,50,0)),"")</f>
        <v/>
      </c>
      <c r="AU168" s="0" t="str">
        <f aca="false">IF(ISNUMBER($AJ168),IF($AJ168&lt;30,0,IF($AJ168&lt;40,50,IF($AJ168&lt;=90,100,50))),"")</f>
        <v/>
      </c>
      <c r="AV168" s="0" t="str">
        <f aca="false">IF(ISNUMBER($AK168),IF($AK168&gt;-0.2,100,IF($AK168&gt;=-0.4,50,0)),"")</f>
        <v/>
      </c>
      <c r="AW168" s="59" t="n">
        <f aca="false">01_指標庫!$H$4*ISNUMBER($F168)+01_指標庫!$H$5*ISNUMBER($AA168)+01_指標庫!$H$6*ISNUMBER($G168)+01_指標庫!$H$7*ISNUMBER($H168)+01_指標庫!$H$8*ISNUMBER($AF168)+01_指標庫!$H$9*ISNUMBER($AG168)+01_指標庫!$H$10*ISNUMBER($AB168)+01_指標庫!$H$11*ISNUMBER($AC168)+01_指標庫!$H$12*ISNUMBER($AD168)+01_指標庫!$H$13*ISNUMBER($AE168)+01_指標庫!$H$14*ISNUMBER($I168)+01_指標庫!$H$15*ISNUMBER($AH168)+01_指標庫!$H$16*ISNUMBER($K168)+01_指標庫!$H$17*ISNUMBER($AI168)+01_指標庫!$H$18*ISNUMBER($AJ168)+01_指標庫!$H$19*ISNUMBER($AK168)+01_指標庫!$H$20*ISNUMBER($BB168)+01_指標庫!$H$21*ISNUMBER($BC168)</f>
        <v>49</v>
      </c>
      <c r="AX168" s="59" t="n">
        <f aca="false">IF(AW168=0,50,ROUND((01_指標庫!$H$4*IF(ISNUMBER($F168),L168,0)+01_指標庫!$H$5*IF(ISNUMBER($AA168),AL168,0)+01_指標庫!$H$6*IF(ISNUMBER($G168),M168,0)+01_指標庫!$H$7*IF(ISNUMBER($H168),N168,0)+01_指標庫!$H$8*IF(ISNUMBER($AF168),AQ168,0)+01_指標庫!$H$9*IF(ISNUMBER($AG168),AR168,0)+01_指標庫!$H$10*IF(ISNUMBER($AB168),AM168,0)+01_指標庫!$H$11*IF(ISNUMBER($AC168),AN168,0)+01_指標庫!$H$12*IF(ISNUMBER($AD168),AO168,0)+01_指標庫!$H$13*IF(ISNUMBER($AE168),AP168,0)+01_指標庫!$H$14*IF(ISNUMBER($I168),O168,0)+01_指標庫!$H$15*IF(ISNUMBER($AH168),AS168,0)+01_指標庫!$H$16*IF(ISNUMBER($K168),P168,0)+01_指標庫!$H$17*IF(ISNUMBER($AI168),AT168,0)+01_指標庫!$H$18*IF(ISNUMBER($AJ168),AU168,0)+01_指標庫!$H$19*IF(ISNUMBER($AK168),AV168,0)+01_指標庫!$H$20*IF(ISNUMBER($BB168),BB168,0)+01_指標庫!$H$21*IF(ISNUMBER($BC168),BC168,0))/AW168,1))</f>
        <v>75.5</v>
      </c>
      <c r="AY168" s="60"/>
      <c r="AZ168" s="60"/>
      <c r="BA168" s="58" t="n">
        <f aca="false">AVERAGE($E164:$E168)/AVERAGE($E159:$E168)-1</f>
        <v>0.00214892541565148</v>
      </c>
      <c r="BB168" s="59" t="n">
        <f aca="false">IF(ISNUMBER($BA168),IF(OR($S168&lt;=-0.03,$BA168&lt;-0.003),0,IF(OR($S168&lt;=-0.02,$BA168&lt;0.01),50,100)),"")</f>
        <v>50</v>
      </c>
      <c r="BC168" s="0" t="str">
        <f aca="false">IF(OR(COUNT($AZ168)=0,COUNT($AZ167)=0),"",IF(OR($AY168/$AZ167-1&lt;=-0.03,$AZ168/$AZ167-1&lt;=-0.045,IF(COUNT($AZ159:$AZ168)=10,AVERAGE($AZ164:$AZ168)/AVERAGE($AZ159:$AZ168)-1&lt;-0.01,FALSE())),0,IF(OR($AZ168/$AZ167-1&lt;=-0.02,IF(COUNT($AZ159:$AZ168)=10,AVERAGE($AZ164:$AZ168)/AVERAGE($AZ159:$AZ168)-1&lt;0.005,FALSE())),50,100)))</f>
        <v/>
      </c>
    </row>
    <row r="169" customFormat="false" ht="15" hidden="false" customHeight="true" outlineLevel="0" collapsed="false">
      <c r="A169" s="47" t="n">
        <v>165</v>
      </c>
      <c r="B169" s="48" t="n">
        <v>42797</v>
      </c>
      <c r="C169" s="47" t="n">
        <v>2017</v>
      </c>
      <c r="D169" s="49" t="s">
        <v>234</v>
      </c>
      <c r="E169" s="50" t="n">
        <v>5373.48</v>
      </c>
      <c r="F169" s="51" t="n">
        <v>0.116647</v>
      </c>
      <c r="G169" s="51" t="n">
        <v>-0.003248</v>
      </c>
      <c r="H169" s="52" t="n">
        <v>0.898</v>
      </c>
      <c r="I169" s="53" t="n">
        <v>360</v>
      </c>
      <c r="J169" s="47" t="s">
        <v>235</v>
      </c>
      <c r="K169" s="54" t="n">
        <v>10.96</v>
      </c>
      <c r="L169" s="55" t="n">
        <f aca="false">IF(COUNT(F169)=0,50,IF(F169&gt;=0,100,IF(F169&gt;=-0.02,50,0)))</f>
        <v>100</v>
      </c>
      <c r="M169" s="55" t="n">
        <f aca="false">IF(COUNT(G169)=0,50,IF(G169&gt;-0.06,100,IF(G169&gt;-0.15,50,0)))</f>
        <v>100</v>
      </c>
      <c r="N169" s="55" t="n">
        <f aca="false">IF(COUNT(H169)=0,50,IF(H169&gt;=0.6,100,IF(H169&gt;=0.4,50,0)))</f>
        <v>100</v>
      </c>
      <c r="O169" s="55" t="n">
        <f aca="false">IF(COUNT(I169)=0,50,IF(J169="proxy_vix",50,IF(I169&lt;350,100,IF(I169&lt;=450,50,0))))</f>
        <v>50</v>
      </c>
      <c r="P169" s="55" t="n">
        <f aca="false">IF(COUNT(K169)=0,50,IF(K169&lt;20,100,IF(K169&lt;=25,50,0)))</f>
        <v>100</v>
      </c>
      <c r="Q169" s="54"/>
      <c r="R169" s="47"/>
      <c r="S169" s="51" t="n">
        <f aca="false">$E169/$E168-1</f>
        <v>0.00190555744081022</v>
      </c>
      <c r="T169" s="56" t="n">
        <f aca="false">$K169/$K168-1</f>
        <v>-0.0719729043183742</v>
      </c>
      <c r="V169" s="57"/>
      <c r="W169" s="57"/>
      <c r="Y169" s="1" t="str">
        <f aca="false">IF(AX169&gt;=70,"EASY",IF(AX169&gt;40,"UNCERTAIN","HARD"))</f>
        <v>EASY</v>
      </c>
      <c r="AA169" s="58" t="str">
        <f aca="false">IF($A169&lt;200,"",AVERAGE($E120:$E169)/AVERAGE($E5:$E169)-1)</f>
        <v/>
      </c>
      <c r="AB169" s="59" t="n">
        <f aca="false">LOOKUP($B169,07_L1政策步階!$A$4:$A$14,07_L1政策步階!$C$4:$C$14)</f>
        <v>-1</v>
      </c>
      <c r="AC169" s="57"/>
      <c r="AD169" s="57"/>
      <c r="AE169" s="57"/>
      <c r="AF169" s="57"/>
      <c r="AG169" s="57"/>
      <c r="AH169" s="57"/>
      <c r="AI169" s="57"/>
      <c r="AJ169" s="57"/>
      <c r="AK169" s="57"/>
      <c r="AL169" s="0" t="str">
        <f aca="false">IF(ISNUMBER($AA169),IF($AA169&gt;=0.005,100,IF($AA169&gt;=-0.015,50,0)),"")</f>
        <v/>
      </c>
      <c r="AM169" s="59" t="n">
        <f aca="false">IF(ISNUMBER($AB169),IF($AB169=1,100,IF($AB169=0,50,0)),"")</f>
        <v>0</v>
      </c>
      <c r="AN169" s="0" t="str">
        <f aca="false">IF(ISNUMBER($AC169),IF($AC169&gt;=0.001,100,IF($AC169&gt;=-0.003,50,0)),"")</f>
        <v/>
      </c>
      <c r="AO169" s="0" t="str">
        <f aca="false">IF(ISNUMBER($AD169),IF($AD169&gt;=0.04,100,IF($AD169&gt;=0,50,0)),"")</f>
        <v/>
      </c>
      <c r="AP169" s="0" t="str">
        <f aca="false">IF(ISNUMBER($AE169),IF($AE169&gt;=25,100,IF($AE169&gt;=-75,50,0)),"")</f>
        <v/>
      </c>
      <c r="AQ169" s="0" t="str">
        <f aca="false">IF(ISNUMBER($AF169),IF($AF169&gt;0,100,IF($AF169&gt;=-50,50,0)),"")</f>
        <v/>
      </c>
      <c r="AR169" s="0" t="str">
        <f aca="false">IF(ISNUMBER($AG169),IF($AG169=1,100,IF($AG169=0,50,0)),"")</f>
        <v/>
      </c>
      <c r="AS169" s="0" t="str">
        <f aca="false">IF(ISNUMBER($AH169),IF($AH169&lt;0,100,IF($AH169&lt;=20,50,0)),"")</f>
        <v/>
      </c>
      <c r="AT169" s="0" t="str">
        <f aca="false">IF(ISNUMBER($AI169),IF($AI169&lt;0.95,100,IF($AI169&lt;=1,50,0)),"")</f>
        <v/>
      </c>
      <c r="AU169" s="0" t="str">
        <f aca="false">IF(ISNUMBER($AJ169),IF($AJ169&lt;30,0,IF($AJ169&lt;40,50,IF($AJ169&lt;=90,100,50))),"")</f>
        <v/>
      </c>
      <c r="AV169" s="0" t="str">
        <f aca="false">IF(ISNUMBER($AK169),IF($AK169&gt;-0.2,100,IF($AK169&gt;=-0.4,50,0)),"")</f>
        <v/>
      </c>
      <c r="AW169" s="59" t="n">
        <f aca="false">01_指標庫!$H$4*ISNUMBER($F169)+01_指標庫!$H$5*ISNUMBER($AA169)+01_指標庫!$H$6*ISNUMBER($G169)+01_指標庫!$H$7*ISNUMBER($H169)+01_指標庫!$H$8*ISNUMBER($AF169)+01_指標庫!$H$9*ISNUMBER($AG169)+01_指標庫!$H$10*ISNUMBER($AB169)+01_指標庫!$H$11*ISNUMBER($AC169)+01_指標庫!$H$12*ISNUMBER($AD169)+01_指標庫!$H$13*ISNUMBER($AE169)+01_指標庫!$H$14*ISNUMBER($I169)+01_指標庫!$H$15*ISNUMBER($AH169)+01_指標庫!$H$16*ISNUMBER($K169)+01_指標庫!$H$17*ISNUMBER($AI169)+01_指標庫!$H$18*ISNUMBER($AJ169)+01_指標庫!$H$19*ISNUMBER($AK169)+01_指標庫!$H$20*ISNUMBER($BB169)+01_指標庫!$H$21*ISNUMBER($BC169)</f>
        <v>49</v>
      </c>
      <c r="AX169" s="59" t="n">
        <f aca="false">IF(AW169=0,50,ROUND((01_指標庫!$H$4*IF(ISNUMBER($F169),L169,0)+01_指標庫!$H$5*IF(ISNUMBER($AA169),AL169,0)+01_指標庫!$H$6*IF(ISNUMBER($G169),M169,0)+01_指標庫!$H$7*IF(ISNUMBER($H169),N169,0)+01_指標庫!$H$8*IF(ISNUMBER($AF169),AQ169,0)+01_指標庫!$H$9*IF(ISNUMBER($AG169),AR169,0)+01_指標庫!$H$10*IF(ISNUMBER($AB169),AM169,0)+01_指標庫!$H$11*IF(ISNUMBER($AC169),AN169,0)+01_指標庫!$H$12*IF(ISNUMBER($AD169),AO169,0)+01_指標庫!$H$13*IF(ISNUMBER($AE169),AP169,0)+01_指標庫!$H$14*IF(ISNUMBER($I169),O169,0)+01_指標庫!$H$15*IF(ISNUMBER($AH169),AS169,0)+01_指標庫!$H$16*IF(ISNUMBER($K169),P169,0)+01_指標庫!$H$17*IF(ISNUMBER($AI169),AT169,0)+01_指標庫!$H$18*IF(ISNUMBER($AJ169),AU169,0)+01_指標庫!$H$19*IF(ISNUMBER($AK169),AV169,0)+01_指標庫!$H$20*IF(ISNUMBER($BB169),BB169,0)+01_指標庫!$H$21*IF(ISNUMBER($BC169),BC169,0))/AW169,1))</f>
        <v>75.5</v>
      </c>
      <c r="AY169" s="60"/>
      <c r="AZ169" s="60"/>
      <c r="BA169" s="58" t="n">
        <f aca="false">AVERAGE($E165:$E169)/AVERAGE($E160:$E169)-1</f>
        <v>0.00191239393109743</v>
      </c>
      <c r="BB169" s="59" t="n">
        <f aca="false">IF(ISNUMBER($BA169),IF(OR($S169&lt;=-0.03,$BA169&lt;-0.003),0,IF(OR($S169&lt;=-0.02,$BA169&lt;0.01),50,100)),"")</f>
        <v>50</v>
      </c>
      <c r="BC169" s="0" t="str">
        <f aca="false">IF(OR(COUNT($AZ169)=0,COUNT($AZ168)=0),"",IF(OR($AY169/$AZ168-1&lt;=-0.03,$AZ169/$AZ168-1&lt;=-0.045,IF(COUNT($AZ160:$AZ169)=10,AVERAGE($AZ165:$AZ169)/AVERAGE($AZ160:$AZ169)-1&lt;-0.01,FALSE())),0,IF(OR($AZ169/$AZ168-1&lt;=-0.02,IF(COUNT($AZ160:$AZ169)=10,AVERAGE($AZ165:$AZ169)/AVERAGE($AZ160:$AZ169)-1&lt;0.005,FALSE())),50,100)))</f>
        <v/>
      </c>
    </row>
    <row r="170" customFormat="false" ht="15" hidden="false" customHeight="true" outlineLevel="0" collapsed="false">
      <c r="A170" s="47" t="n">
        <v>166</v>
      </c>
      <c r="B170" s="48" t="n">
        <v>42800</v>
      </c>
      <c r="C170" s="47" t="n">
        <v>2017</v>
      </c>
      <c r="D170" s="49" t="s">
        <v>236</v>
      </c>
      <c r="E170" s="50" t="n">
        <v>5360.31</v>
      </c>
      <c r="F170" s="51" t="n">
        <v>0.112729</v>
      </c>
      <c r="G170" s="51" t="n">
        <v>-0.005691</v>
      </c>
      <c r="H170" s="52" t="n">
        <v>0.898</v>
      </c>
      <c r="I170" s="53" t="n">
        <v>366</v>
      </c>
      <c r="J170" s="47" t="s">
        <v>235</v>
      </c>
      <c r="K170" s="54" t="n">
        <v>11.24</v>
      </c>
      <c r="L170" s="55" t="n">
        <f aca="false">IF(COUNT(F170)=0,50,IF(F170&gt;=0,100,IF(F170&gt;=-0.02,50,0)))</f>
        <v>100</v>
      </c>
      <c r="M170" s="55" t="n">
        <f aca="false">IF(COUNT(G170)=0,50,IF(G170&gt;-0.06,100,IF(G170&gt;-0.15,50,0)))</f>
        <v>100</v>
      </c>
      <c r="N170" s="55" t="n">
        <f aca="false">IF(COUNT(H170)=0,50,IF(H170&gt;=0.6,100,IF(H170&gt;=0.4,50,0)))</f>
        <v>100</v>
      </c>
      <c r="O170" s="55" t="n">
        <f aca="false">IF(COUNT(I170)=0,50,IF(J170="proxy_vix",50,IF(I170&lt;350,100,IF(I170&lt;=450,50,0))))</f>
        <v>50</v>
      </c>
      <c r="P170" s="55" t="n">
        <f aca="false">IF(COUNT(K170)=0,50,IF(K170&lt;20,100,IF(K170&lt;=25,50,0)))</f>
        <v>100</v>
      </c>
      <c r="Q170" s="54"/>
      <c r="R170" s="47"/>
      <c r="S170" s="51" t="n">
        <f aca="false">$E170/$E169-1</f>
        <v>-0.00245092565711591</v>
      </c>
      <c r="T170" s="56" t="n">
        <f aca="false">$K170/$K169-1</f>
        <v>0.0255474452554745</v>
      </c>
      <c r="V170" s="57"/>
      <c r="W170" s="57"/>
      <c r="Y170" s="1" t="str">
        <f aca="false">IF(AX170&gt;=70,"EASY",IF(AX170&gt;40,"UNCERTAIN","HARD"))</f>
        <v>EASY</v>
      </c>
      <c r="AA170" s="58" t="str">
        <f aca="false">IF($A170&lt;200,"",AVERAGE($E121:$E170)/AVERAGE($E5:$E170)-1)</f>
        <v/>
      </c>
      <c r="AB170" s="59" t="n">
        <f aca="false">LOOKUP($B170,07_L1政策步階!$A$4:$A$14,07_L1政策步階!$C$4:$C$14)</f>
        <v>-1</v>
      </c>
      <c r="AC170" s="57"/>
      <c r="AD170" s="57"/>
      <c r="AE170" s="57"/>
      <c r="AF170" s="57"/>
      <c r="AG170" s="57"/>
      <c r="AH170" s="57"/>
      <c r="AI170" s="57"/>
      <c r="AJ170" s="57"/>
      <c r="AK170" s="57"/>
      <c r="AL170" s="0" t="str">
        <f aca="false">IF(ISNUMBER($AA170),IF($AA170&gt;=0.005,100,IF($AA170&gt;=-0.015,50,0)),"")</f>
        <v/>
      </c>
      <c r="AM170" s="59" t="n">
        <f aca="false">IF(ISNUMBER($AB170),IF($AB170=1,100,IF($AB170=0,50,0)),"")</f>
        <v>0</v>
      </c>
      <c r="AN170" s="0" t="str">
        <f aca="false">IF(ISNUMBER($AC170),IF($AC170&gt;=0.001,100,IF($AC170&gt;=-0.003,50,0)),"")</f>
        <v/>
      </c>
      <c r="AO170" s="0" t="str">
        <f aca="false">IF(ISNUMBER($AD170),IF($AD170&gt;=0.04,100,IF($AD170&gt;=0,50,0)),"")</f>
        <v/>
      </c>
      <c r="AP170" s="0" t="str">
        <f aca="false">IF(ISNUMBER($AE170),IF($AE170&gt;=25,100,IF($AE170&gt;=-75,50,0)),"")</f>
        <v/>
      </c>
      <c r="AQ170" s="0" t="str">
        <f aca="false">IF(ISNUMBER($AF170),IF($AF170&gt;0,100,IF($AF170&gt;=-50,50,0)),"")</f>
        <v/>
      </c>
      <c r="AR170" s="0" t="str">
        <f aca="false">IF(ISNUMBER($AG170),IF($AG170=1,100,IF($AG170=0,50,0)),"")</f>
        <v/>
      </c>
      <c r="AS170" s="0" t="str">
        <f aca="false">IF(ISNUMBER($AH170),IF($AH170&lt;0,100,IF($AH170&lt;=20,50,0)),"")</f>
        <v/>
      </c>
      <c r="AT170" s="0" t="str">
        <f aca="false">IF(ISNUMBER($AI170),IF($AI170&lt;0.95,100,IF($AI170&lt;=1,50,0)),"")</f>
        <v/>
      </c>
      <c r="AU170" s="0" t="str">
        <f aca="false">IF(ISNUMBER($AJ170),IF($AJ170&lt;30,0,IF($AJ170&lt;40,50,IF($AJ170&lt;=90,100,50))),"")</f>
        <v/>
      </c>
      <c r="AV170" s="0" t="str">
        <f aca="false">IF(ISNUMBER($AK170),IF($AK170&gt;-0.2,100,IF($AK170&gt;=-0.4,50,0)),"")</f>
        <v/>
      </c>
      <c r="AW170" s="59" t="n">
        <f aca="false">01_指標庫!$H$4*ISNUMBER($F170)+01_指標庫!$H$5*ISNUMBER($AA170)+01_指標庫!$H$6*ISNUMBER($G170)+01_指標庫!$H$7*ISNUMBER($H170)+01_指標庫!$H$8*ISNUMBER($AF170)+01_指標庫!$H$9*ISNUMBER($AG170)+01_指標庫!$H$10*ISNUMBER($AB170)+01_指標庫!$H$11*ISNUMBER($AC170)+01_指標庫!$H$12*ISNUMBER($AD170)+01_指標庫!$H$13*ISNUMBER($AE170)+01_指標庫!$H$14*ISNUMBER($I170)+01_指標庫!$H$15*ISNUMBER($AH170)+01_指標庫!$H$16*ISNUMBER($K170)+01_指標庫!$H$17*ISNUMBER($AI170)+01_指標庫!$H$18*ISNUMBER($AJ170)+01_指標庫!$H$19*ISNUMBER($AK170)+01_指標庫!$H$20*ISNUMBER($BB170)+01_指標庫!$H$21*ISNUMBER($BC170)</f>
        <v>49</v>
      </c>
      <c r="AX170" s="59" t="n">
        <f aca="false">IF(AW170=0,50,ROUND((01_指標庫!$H$4*IF(ISNUMBER($F170),L170,0)+01_指標庫!$H$5*IF(ISNUMBER($AA170),AL170,0)+01_指標庫!$H$6*IF(ISNUMBER($G170),M170,0)+01_指標庫!$H$7*IF(ISNUMBER($H170),N170,0)+01_指標庫!$H$8*IF(ISNUMBER($AF170),AQ170,0)+01_指標庫!$H$9*IF(ISNUMBER($AG170),AR170,0)+01_指標庫!$H$10*IF(ISNUMBER($AB170),AM170,0)+01_指標庫!$H$11*IF(ISNUMBER($AC170),AN170,0)+01_指標庫!$H$12*IF(ISNUMBER($AD170),AO170,0)+01_指標庫!$H$13*IF(ISNUMBER($AE170),AP170,0)+01_指標庫!$H$14*IF(ISNUMBER($I170),O170,0)+01_指標庫!$H$15*IF(ISNUMBER($AH170),AS170,0)+01_指標庫!$H$16*IF(ISNUMBER($K170),P170,0)+01_指標庫!$H$17*IF(ISNUMBER($AI170),AT170,0)+01_指標庫!$H$18*IF(ISNUMBER($AJ170),AU170,0)+01_指標庫!$H$19*IF(ISNUMBER($AK170),AV170,0)+01_指標庫!$H$20*IF(ISNUMBER($BB170),BB170,0)+01_指標庫!$H$21*IF(ISNUMBER($BC170),BC170,0))/AW170,1))</f>
        <v>75.5</v>
      </c>
      <c r="AY170" s="60"/>
      <c r="AZ170" s="60"/>
      <c r="BA170" s="58" t="n">
        <f aca="false">AVERAGE($E166:$E170)/AVERAGE($E161:$E170)-1</f>
        <v>0.00172305471865974</v>
      </c>
      <c r="BB170" s="59" t="n">
        <f aca="false">IF(ISNUMBER($BA170),IF(OR($S170&lt;=-0.03,$BA170&lt;-0.003),0,IF(OR($S170&lt;=-0.02,$BA170&lt;0.01),50,100)),"")</f>
        <v>50</v>
      </c>
      <c r="BC170" s="0" t="str">
        <f aca="false">IF(OR(COUNT($AZ170)=0,COUNT($AZ169)=0),"",IF(OR($AY170/$AZ169-1&lt;=-0.03,$AZ170/$AZ169-1&lt;=-0.045,IF(COUNT($AZ161:$AZ170)=10,AVERAGE($AZ166:$AZ170)/AVERAGE($AZ161:$AZ170)-1&lt;-0.01,FALSE())),0,IF(OR($AZ170/$AZ169-1&lt;=-0.02,IF(COUNT($AZ161:$AZ170)=10,AVERAGE($AZ166:$AZ170)/AVERAGE($AZ161:$AZ170)-1&lt;0.005,FALSE())),50,100)))</f>
        <v/>
      </c>
    </row>
    <row r="171" customFormat="false" ht="15" hidden="false" customHeight="true" outlineLevel="0" collapsed="false">
      <c r="A171" s="47" t="n">
        <v>167</v>
      </c>
      <c r="B171" s="48" t="n">
        <v>42801</v>
      </c>
      <c r="C171" s="47" t="n">
        <v>2017</v>
      </c>
      <c r="D171" s="49" t="s">
        <v>237</v>
      </c>
      <c r="E171" s="50" t="n">
        <v>5351.28</v>
      </c>
      <c r="F171" s="51" t="n">
        <v>0.109661</v>
      </c>
      <c r="G171" s="51" t="n">
        <v>-0.007366</v>
      </c>
      <c r="H171" s="52" t="n">
        <v>0.898</v>
      </c>
      <c r="I171" s="53" t="n">
        <v>373</v>
      </c>
      <c r="J171" s="47" t="s">
        <v>235</v>
      </c>
      <c r="K171" s="54" t="n">
        <v>11.45</v>
      </c>
      <c r="L171" s="55" t="n">
        <f aca="false">IF(COUNT(F171)=0,50,IF(F171&gt;=0,100,IF(F171&gt;=-0.02,50,0)))</f>
        <v>100</v>
      </c>
      <c r="M171" s="55" t="n">
        <f aca="false">IF(COUNT(G171)=0,50,IF(G171&gt;-0.06,100,IF(G171&gt;-0.15,50,0)))</f>
        <v>100</v>
      </c>
      <c r="N171" s="55" t="n">
        <f aca="false">IF(COUNT(H171)=0,50,IF(H171&gt;=0.6,100,IF(H171&gt;=0.4,50,0)))</f>
        <v>100</v>
      </c>
      <c r="O171" s="55" t="n">
        <f aca="false">IF(COUNT(I171)=0,50,IF(J171="proxy_vix",50,IF(I171&lt;350,100,IF(I171&lt;=450,50,0))))</f>
        <v>50</v>
      </c>
      <c r="P171" s="55" t="n">
        <f aca="false">IF(COUNT(K171)=0,50,IF(K171&lt;20,100,IF(K171&lt;=25,50,0)))</f>
        <v>100</v>
      </c>
      <c r="Q171" s="54"/>
      <c r="R171" s="47"/>
      <c r="S171" s="51" t="n">
        <f aca="false">$E171/$E170-1</f>
        <v>-0.0016846040620786</v>
      </c>
      <c r="T171" s="56" t="n">
        <f aca="false">$K171/$K170-1</f>
        <v>0.0186832740213523</v>
      </c>
      <c r="V171" s="57"/>
      <c r="W171" s="57"/>
      <c r="Y171" s="1" t="str">
        <f aca="false">IF(AX171&gt;=70,"EASY",IF(AX171&gt;40,"UNCERTAIN","HARD"))</f>
        <v>EASY</v>
      </c>
      <c r="AA171" s="58" t="str">
        <f aca="false">IF($A171&lt;200,"",AVERAGE($E122:$E171)/AVERAGE($E5:$E171)-1)</f>
        <v/>
      </c>
      <c r="AB171" s="59" t="n">
        <f aca="false">LOOKUP($B171,07_L1政策步階!$A$4:$A$14,07_L1政策步階!$C$4:$C$14)</f>
        <v>-1</v>
      </c>
      <c r="AC171" s="57"/>
      <c r="AD171" s="57"/>
      <c r="AE171" s="57"/>
      <c r="AF171" s="57"/>
      <c r="AG171" s="57"/>
      <c r="AH171" s="57"/>
      <c r="AI171" s="57"/>
      <c r="AJ171" s="57"/>
      <c r="AK171" s="57"/>
      <c r="AL171" s="0" t="str">
        <f aca="false">IF(ISNUMBER($AA171),IF($AA171&gt;=0.005,100,IF($AA171&gt;=-0.015,50,0)),"")</f>
        <v/>
      </c>
      <c r="AM171" s="59" t="n">
        <f aca="false">IF(ISNUMBER($AB171),IF($AB171=1,100,IF($AB171=0,50,0)),"")</f>
        <v>0</v>
      </c>
      <c r="AN171" s="0" t="str">
        <f aca="false">IF(ISNUMBER($AC171),IF($AC171&gt;=0.001,100,IF($AC171&gt;=-0.003,50,0)),"")</f>
        <v/>
      </c>
      <c r="AO171" s="0" t="str">
        <f aca="false">IF(ISNUMBER($AD171),IF($AD171&gt;=0.04,100,IF($AD171&gt;=0,50,0)),"")</f>
        <v/>
      </c>
      <c r="AP171" s="0" t="str">
        <f aca="false">IF(ISNUMBER($AE171),IF($AE171&gt;=25,100,IF($AE171&gt;=-75,50,0)),"")</f>
        <v/>
      </c>
      <c r="AQ171" s="0" t="str">
        <f aca="false">IF(ISNUMBER($AF171),IF($AF171&gt;0,100,IF($AF171&gt;=-50,50,0)),"")</f>
        <v/>
      </c>
      <c r="AR171" s="0" t="str">
        <f aca="false">IF(ISNUMBER($AG171),IF($AG171=1,100,IF($AG171=0,50,0)),"")</f>
        <v/>
      </c>
      <c r="AS171" s="0" t="str">
        <f aca="false">IF(ISNUMBER($AH171),IF($AH171&lt;0,100,IF($AH171&lt;=20,50,0)),"")</f>
        <v/>
      </c>
      <c r="AT171" s="0" t="str">
        <f aca="false">IF(ISNUMBER($AI171),IF($AI171&lt;0.95,100,IF($AI171&lt;=1,50,0)),"")</f>
        <v/>
      </c>
      <c r="AU171" s="0" t="str">
        <f aca="false">IF(ISNUMBER($AJ171),IF($AJ171&lt;30,0,IF($AJ171&lt;40,50,IF($AJ171&lt;=90,100,50))),"")</f>
        <v/>
      </c>
      <c r="AV171" s="0" t="str">
        <f aca="false">IF(ISNUMBER($AK171),IF($AK171&gt;-0.2,100,IF($AK171&gt;=-0.4,50,0)),"")</f>
        <v/>
      </c>
      <c r="AW171" s="59" t="n">
        <f aca="false">01_指標庫!$H$4*ISNUMBER($F171)+01_指標庫!$H$5*ISNUMBER($AA171)+01_指標庫!$H$6*ISNUMBER($G171)+01_指標庫!$H$7*ISNUMBER($H171)+01_指標庫!$H$8*ISNUMBER($AF171)+01_指標庫!$H$9*ISNUMBER($AG171)+01_指標庫!$H$10*ISNUMBER($AB171)+01_指標庫!$H$11*ISNUMBER($AC171)+01_指標庫!$H$12*ISNUMBER($AD171)+01_指標庫!$H$13*ISNUMBER($AE171)+01_指標庫!$H$14*ISNUMBER($I171)+01_指標庫!$H$15*ISNUMBER($AH171)+01_指標庫!$H$16*ISNUMBER($K171)+01_指標庫!$H$17*ISNUMBER($AI171)+01_指標庫!$H$18*ISNUMBER($AJ171)+01_指標庫!$H$19*ISNUMBER($AK171)+01_指標庫!$H$20*ISNUMBER($BB171)+01_指標庫!$H$21*ISNUMBER($BC171)</f>
        <v>49</v>
      </c>
      <c r="AX171" s="59" t="n">
        <f aca="false">IF(AW171=0,50,ROUND((01_指標庫!$H$4*IF(ISNUMBER($F171),L171,0)+01_指標庫!$H$5*IF(ISNUMBER($AA171),AL171,0)+01_指標庫!$H$6*IF(ISNUMBER($G171),M171,0)+01_指標庫!$H$7*IF(ISNUMBER($H171),N171,0)+01_指標庫!$H$8*IF(ISNUMBER($AF171),AQ171,0)+01_指標庫!$H$9*IF(ISNUMBER($AG171),AR171,0)+01_指標庫!$H$10*IF(ISNUMBER($AB171),AM171,0)+01_指標庫!$H$11*IF(ISNUMBER($AC171),AN171,0)+01_指標庫!$H$12*IF(ISNUMBER($AD171),AO171,0)+01_指標庫!$H$13*IF(ISNUMBER($AE171),AP171,0)+01_指標庫!$H$14*IF(ISNUMBER($I171),O171,0)+01_指標庫!$H$15*IF(ISNUMBER($AH171),AS171,0)+01_指標庫!$H$16*IF(ISNUMBER($K171),P171,0)+01_指標庫!$H$17*IF(ISNUMBER($AI171),AT171,0)+01_指標庫!$H$18*IF(ISNUMBER($AJ171),AU171,0)+01_指標庫!$H$19*IF(ISNUMBER($AK171),AV171,0)+01_指標庫!$H$20*IF(ISNUMBER($BB171),BB171,0)+01_指標庫!$H$21*IF(ISNUMBER($BC171),BC171,0))/AW171,1))</f>
        <v>75.5</v>
      </c>
      <c r="AY171" s="60"/>
      <c r="AZ171" s="60"/>
      <c r="BA171" s="58" t="n">
        <f aca="false">AVERAGE($E167:$E171)/AVERAGE($E162:$E171)-1</f>
        <v>0.00249603184163449</v>
      </c>
      <c r="BB171" s="59" t="n">
        <f aca="false">IF(ISNUMBER($BA171),IF(OR($S171&lt;=-0.03,$BA171&lt;-0.003),0,IF(OR($S171&lt;=-0.02,$BA171&lt;0.01),50,100)),"")</f>
        <v>50</v>
      </c>
      <c r="BC171" s="0" t="str">
        <f aca="false">IF(OR(COUNT($AZ171)=0,COUNT($AZ170)=0),"",IF(OR($AY171/$AZ170-1&lt;=-0.03,$AZ171/$AZ170-1&lt;=-0.045,IF(COUNT($AZ162:$AZ171)=10,AVERAGE($AZ167:$AZ171)/AVERAGE($AZ162:$AZ171)-1&lt;-0.01,FALSE())),0,IF(OR($AZ171/$AZ170-1&lt;=-0.02,IF(COUNT($AZ162:$AZ171)=10,AVERAGE($AZ167:$AZ171)/AVERAGE($AZ162:$AZ171)-1&lt;0.005,FALSE())),50,100)))</f>
        <v/>
      </c>
    </row>
    <row r="172" customFormat="false" ht="15" hidden="false" customHeight="true" outlineLevel="0" collapsed="false">
      <c r="A172" s="47" t="n">
        <v>168</v>
      </c>
      <c r="B172" s="48" t="n">
        <v>42802</v>
      </c>
      <c r="C172" s="47" t="n">
        <v>2017</v>
      </c>
      <c r="D172" s="49" t="s">
        <v>238</v>
      </c>
      <c r="E172" s="50" t="n">
        <v>5359.81</v>
      </c>
      <c r="F172" s="51" t="n">
        <v>0.110282</v>
      </c>
      <c r="G172" s="51" t="n">
        <v>-0.005784</v>
      </c>
      <c r="H172" s="52" t="n">
        <v>0.898</v>
      </c>
      <c r="I172" s="53" t="n">
        <v>379</v>
      </c>
      <c r="J172" s="47" t="s">
        <v>235</v>
      </c>
      <c r="K172" s="54" t="n">
        <v>11.86</v>
      </c>
      <c r="L172" s="55" t="n">
        <f aca="false">IF(COUNT(F172)=0,50,IF(F172&gt;=0,100,IF(F172&gt;=-0.02,50,0)))</f>
        <v>100</v>
      </c>
      <c r="M172" s="55" t="n">
        <f aca="false">IF(COUNT(G172)=0,50,IF(G172&gt;-0.06,100,IF(G172&gt;-0.15,50,0)))</f>
        <v>100</v>
      </c>
      <c r="N172" s="55" t="n">
        <f aca="false">IF(COUNT(H172)=0,50,IF(H172&gt;=0.6,100,IF(H172&gt;=0.4,50,0)))</f>
        <v>100</v>
      </c>
      <c r="O172" s="55" t="n">
        <f aca="false">IF(COUNT(I172)=0,50,IF(J172="proxy_vix",50,IF(I172&lt;350,100,IF(I172&lt;=450,50,0))))</f>
        <v>50</v>
      </c>
      <c r="P172" s="55" t="n">
        <f aca="false">IF(COUNT(K172)=0,50,IF(K172&lt;20,100,IF(K172&lt;=25,50,0)))</f>
        <v>100</v>
      </c>
      <c r="Q172" s="54"/>
      <c r="R172" s="47"/>
      <c r="S172" s="51" t="n">
        <f aca="false">$E172/$E171-1</f>
        <v>0.00159401115247215</v>
      </c>
      <c r="T172" s="56" t="n">
        <f aca="false">$K172/$K171-1</f>
        <v>0.0358078602620087</v>
      </c>
      <c r="V172" s="57"/>
      <c r="W172" s="57"/>
      <c r="Y172" s="1" t="str">
        <f aca="false">IF(AX172&gt;=70,"EASY",IF(AX172&gt;40,"UNCERTAIN","HARD"))</f>
        <v>EASY</v>
      </c>
      <c r="AA172" s="58" t="str">
        <f aca="false">IF($A172&lt;200,"",AVERAGE($E123:$E172)/AVERAGE($E5:$E172)-1)</f>
        <v/>
      </c>
      <c r="AB172" s="59" t="n">
        <f aca="false">LOOKUP($B172,07_L1政策步階!$A$4:$A$14,07_L1政策步階!$C$4:$C$14)</f>
        <v>-1</v>
      </c>
      <c r="AC172" s="57"/>
      <c r="AD172" s="57"/>
      <c r="AE172" s="57"/>
      <c r="AF172" s="57"/>
      <c r="AG172" s="57"/>
      <c r="AH172" s="57"/>
      <c r="AI172" s="57"/>
      <c r="AJ172" s="57"/>
      <c r="AK172" s="57"/>
      <c r="AL172" s="0" t="str">
        <f aca="false">IF(ISNUMBER($AA172),IF($AA172&gt;=0.005,100,IF($AA172&gt;=-0.015,50,0)),"")</f>
        <v/>
      </c>
      <c r="AM172" s="59" t="n">
        <f aca="false">IF(ISNUMBER($AB172),IF($AB172=1,100,IF($AB172=0,50,0)),"")</f>
        <v>0</v>
      </c>
      <c r="AN172" s="0" t="str">
        <f aca="false">IF(ISNUMBER($AC172),IF($AC172&gt;=0.001,100,IF($AC172&gt;=-0.003,50,0)),"")</f>
        <v/>
      </c>
      <c r="AO172" s="0" t="str">
        <f aca="false">IF(ISNUMBER($AD172),IF($AD172&gt;=0.04,100,IF($AD172&gt;=0,50,0)),"")</f>
        <v/>
      </c>
      <c r="AP172" s="0" t="str">
        <f aca="false">IF(ISNUMBER($AE172),IF($AE172&gt;=25,100,IF($AE172&gt;=-75,50,0)),"")</f>
        <v/>
      </c>
      <c r="AQ172" s="0" t="str">
        <f aca="false">IF(ISNUMBER($AF172),IF($AF172&gt;0,100,IF($AF172&gt;=-50,50,0)),"")</f>
        <v/>
      </c>
      <c r="AR172" s="0" t="str">
        <f aca="false">IF(ISNUMBER($AG172),IF($AG172=1,100,IF($AG172=0,50,0)),"")</f>
        <v/>
      </c>
      <c r="AS172" s="0" t="str">
        <f aca="false">IF(ISNUMBER($AH172),IF($AH172&lt;0,100,IF($AH172&lt;=20,50,0)),"")</f>
        <v/>
      </c>
      <c r="AT172" s="0" t="str">
        <f aca="false">IF(ISNUMBER($AI172),IF($AI172&lt;0.95,100,IF($AI172&lt;=1,50,0)),"")</f>
        <v/>
      </c>
      <c r="AU172" s="0" t="str">
        <f aca="false">IF(ISNUMBER($AJ172),IF($AJ172&lt;30,0,IF($AJ172&lt;40,50,IF($AJ172&lt;=90,100,50))),"")</f>
        <v/>
      </c>
      <c r="AV172" s="0" t="str">
        <f aca="false">IF(ISNUMBER($AK172),IF($AK172&gt;-0.2,100,IF($AK172&gt;=-0.4,50,0)),"")</f>
        <v/>
      </c>
      <c r="AW172" s="59" t="n">
        <f aca="false">01_指標庫!$H$4*ISNUMBER($F172)+01_指標庫!$H$5*ISNUMBER($AA172)+01_指標庫!$H$6*ISNUMBER($G172)+01_指標庫!$H$7*ISNUMBER($H172)+01_指標庫!$H$8*ISNUMBER($AF172)+01_指標庫!$H$9*ISNUMBER($AG172)+01_指標庫!$H$10*ISNUMBER($AB172)+01_指標庫!$H$11*ISNUMBER($AC172)+01_指標庫!$H$12*ISNUMBER($AD172)+01_指標庫!$H$13*ISNUMBER($AE172)+01_指標庫!$H$14*ISNUMBER($I172)+01_指標庫!$H$15*ISNUMBER($AH172)+01_指標庫!$H$16*ISNUMBER($K172)+01_指標庫!$H$17*ISNUMBER($AI172)+01_指標庫!$H$18*ISNUMBER($AJ172)+01_指標庫!$H$19*ISNUMBER($AK172)+01_指標庫!$H$20*ISNUMBER($BB172)+01_指標庫!$H$21*ISNUMBER($BC172)</f>
        <v>49</v>
      </c>
      <c r="AX172" s="59" t="n">
        <f aca="false">IF(AW172=0,50,ROUND((01_指標庫!$H$4*IF(ISNUMBER($F172),L172,0)+01_指標庫!$H$5*IF(ISNUMBER($AA172),AL172,0)+01_指標庫!$H$6*IF(ISNUMBER($G172),M172,0)+01_指標庫!$H$7*IF(ISNUMBER($H172),N172,0)+01_指標庫!$H$8*IF(ISNUMBER($AF172),AQ172,0)+01_指標庫!$H$9*IF(ISNUMBER($AG172),AR172,0)+01_指標庫!$H$10*IF(ISNUMBER($AB172),AM172,0)+01_指標庫!$H$11*IF(ISNUMBER($AC172),AN172,0)+01_指標庫!$H$12*IF(ISNUMBER($AD172),AO172,0)+01_指標庫!$H$13*IF(ISNUMBER($AE172),AP172,0)+01_指標庫!$H$14*IF(ISNUMBER($I172),O172,0)+01_指標庫!$H$15*IF(ISNUMBER($AH172),AS172,0)+01_指標庫!$H$16*IF(ISNUMBER($K172),P172,0)+01_指標庫!$H$17*IF(ISNUMBER($AI172),AT172,0)+01_指標庫!$H$18*IF(ISNUMBER($AJ172),AU172,0)+01_指標庫!$H$19*IF(ISNUMBER($AK172),AV172,0)+01_指標庫!$H$20*IF(ISNUMBER($BB172),BB172,0)+01_指標庫!$H$21*IF(ISNUMBER($BC172),BC172,0))/AW172,1))</f>
        <v>75.5</v>
      </c>
      <c r="AY172" s="60"/>
      <c r="AZ172" s="60"/>
      <c r="BA172" s="58" t="n">
        <f aca="false">AVERAGE($E168:$E172)/AVERAGE($E163:$E172)-1</f>
        <v>0.00118780258762063</v>
      </c>
      <c r="BB172" s="59" t="n">
        <f aca="false">IF(ISNUMBER($BA172),IF(OR($S172&lt;=-0.03,$BA172&lt;-0.003),0,IF(OR($S172&lt;=-0.02,$BA172&lt;0.01),50,100)),"")</f>
        <v>50</v>
      </c>
      <c r="BC172" s="0" t="str">
        <f aca="false">IF(OR(COUNT($AZ172)=0,COUNT($AZ171)=0),"",IF(OR($AY172/$AZ171-1&lt;=-0.03,$AZ172/$AZ171-1&lt;=-0.045,IF(COUNT($AZ163:$AZ172)=10,AVERAGE($AZ168:$AZ172)/AVERAGE($AZ163:$AZ172)-1&lt;-0.01,FALSE())),0,IF(OR($AZ172/$AZ171-1&lt;=-0.02,IF(COUNT($AZ163:$AZ172)=10,AVERAGE($AZ168:$AZ172)/AVERAGE($AZ163:$AZ172)-1&lt;0.005,FALSE())),50,100)))</f>
        <v/>
      </c>
    </row>
    <row r="173" customFormat="false" ht="15" hidden="false" customHeight="true" outlineLevel="0" collapsed="false">
      <c r="A173" s="47" t="n">
        <v>169</v>
      </c>
      <c r="B173" s="48" t="n">
        <v>42803</v>
      </c>
      <c r="C173" s="47" t="n">
        <v>2017</v>
      </c>
      <c r="D173" s="49" t="s">
        <v>239</v>
      </c>
      <c r="E173" s="50" t="n">
        <v>5363.98</v>
      </c>
      <c r="F173" s="51" t="n">
        <v>0.109986</v>
      </c>
      <c r="G173" s="51" t="n">
        <v>-0.00501</v>
      </c>
      <c r="H173" s="52" t="n">
        <v>0.898</v>
      </c>
      <c r="I173" s="53" t="n">
        <v>388</v>
      </c>
      <c r="J173" s="47" t="s">
        <v>235</v>
      </c>
      <c r="K173" s="54" t="n">
        <v>12.3</v>
      </c>
      <c r="L173" s="55" t="n">
        <f aca="false">IF(COUNT(F173)=0,50,IF(F173&gt;=0,100,IF(F173&gt;=-0.02,50,0)))</f>
        <v>100</v>
      </c>
      <c r="M173" s="55" t="n">
        <f aca="false">IF(COUNT(G173)=0,50,IF(G173&gt;-0.06,100,IF(G173&gt;-0.15,50,0)))</f>
        <v>100</v>
      </c>
      <c r="N173" s="55" t="n">
        <f aca="false">IF(COUNT(H173)=0,50,IF(H173&gt;=0.6,100,IF(H173&gt;=0.4,50,0)))</f>
        <v>100</v>
      </c>
      <c r="O173" s="55" t="n">
        <f aca="false">IF(COUNT(I173)=0,50,IF(J173="proxy_vix",50,IF(I173&lt;350,100,IF(I173&lt;=450,50,0))))</f>
        <v>50</v>
      </c>
      <c r="P173" s="55" t="n">
        <f aca="false">IF(COUNT(K173)=0,50,IF(K173&lt;20,100,IF(K173&lt;=25,50,0)))</f>
        <v>100</v>
      </c>
      <c r="Q173" s="54"/>
      <c r="R173" s="47"/>
      <c r="S173" s="51" t="n">
        <f aca="false">$E173/$E172-1</f>
        <v>0.000778012653433358</v>
      </c>
      <c r="T173" s="56" t="n">
        <f aca="false">$K173/$K172-1</f>
        <v>0.0370994940978078</v>
      </c>
      <c r="V173" s="57"/>
      <c r="W173" s="57"/>
      <c r="Y173" s="1" t="str">
        <f aca="false">IF(AX173&gt;=70,"EASY",IF(AX173&gt;40,"UNCERTAIN","HARD"))</f>
        <v>EASY</v>
      </c>
      <c r="AA173" s="58" t="str">
        <f aca="false">IF($A173&lt;200,"",AVERAGE($E124:$E173)/AVERAGE($E5:$E173)-1)</f>
        <v/>
      </c>
      <c r="AB173" s="59" t="n">
        <f aca="false">LOOKUP($B173,07_L1政策步階!$A$4:$A$14,07_L1政策步階!$C$4:$C$14)</f>
        <v>-1</v>
      </c>
      <c r="AC173" s="57"/>
      <c r="AD173" s="57"/>
      <c r="AE173" s="57"/>
      <c r="AF173" s="57"/>
      <c r="AG173" s="57"/>
      <c r="AH173" s="57"/>
      <c r="AI173" s="57"/>
      <c r="AJ173" s="57"/>
      <c r="AK173" s="57"/>
      <c r="AL173" s="0" t="str">
        <f aca="false">IF(ISNUMBER($AA173),IF($AA173&gt;=0.005,100,IF($AA173&gt;=-0.015,50,0)),"")</f>
        <v/>
      </c>
      <c r="AM173" s="59" t="n">
        <f aca="false">IF(ISNUMBER($AB173),IF($AB173=1,100,IF($AB173=0,50,0)),"")</f>
        <v>0</v>
      </c>
      <c r="AN173" s="0" t="str">
        <f aca="false">IF(ISNUMBER($AC173),IF($AC173&gt;=0.001,100,IF($AC173&gt;=-0.003,50,0)),"")</f>
        <v/>
      </c>
      <c r="AO173" s="0" t="str">
        <f aca="false">IF(ISNUMBER($AD173),IF($AD173&gt;=0.04,100,IF($AD173&gt;=0,50,0)),"")</f>
        <v/>
      </c>
      <c r="AP173" s="0" t="str">
        <f aca="false">IF(ISNUMBER($AE173),IF($AE173&gt;=25,100,IF($AE173&gt;=-75,50,0)),"")</f>
        <v/>
      </c>
      <c r="AQ173" s="0" t="str">
        <f aca="false">IF(ISNUMBER($AF173),IF($AF173&gt;0,100,IF($AF173&gt;=-50,50,0)),"")</f>
        <v/>
      </c>
      <c r="AR173" s="0" t="str">
        <f aca="false">IF(ISNUMBER($AG173),IF($AG173=1,100,IF($AG173=0,50,0)),"")</f>
        <v/>
      </c>
      <c r="AS173" s="0" t="str">
        <f aca="false">IF(ISNUMBER($AH173),IF($AH173&lt;0,100,IF($AH173&lt;=20,50,0)),"")</f>
        <v/>
      </c>
      <c r="AT173" s="0" t="str">
        <f aca="false">IF(ISNUMBER($AI173),IF($AI173&lt;0.95,100,IF($AI173&lt;=1,50,0)),"")</f>
        <v/>
      </c>
      <c r="AU173" s="0" t="str">
        <f aca="false">IF(ISNUMBER($AJ173),IF($AJ173&lt;30,0,IF($AJ173&lt;40,50,IF($AJ173&lt;=90,100,50))),"")</f>
        <v/>
      </c>
      <c r="AV173" s="0" t="str">
        <f aca="false">IF(ISNUMBER($AK173),IF($AK173&gt;-0.2,100,IF($AK173&gt;=-0.4,50,0)),"")</f>
        <v/>
      </c>
      <c r="AW173" s="59" t="n">
        <f aca="false">01_指標庫!$H$4*ISNUMBER($F173)+01_指標庫!$H$5*ISNUMBER($AA173)+01_指標庫!$H$6*ISNUMBER($G173)+01_指標庫!$H$7*ISNUMBER($H173)+01_指標庫!$H$8*ISNUMBER($AF173)+01_指標庫!$H$9*ISNUMBER($AG173)+01_指標庫!$H$10*ISNUMBER($AB173)+01_指標庫!$H$11*ISNUMBER($AC173)+01_指標庫!$H$12*ISNUMBER($AD173)+01_指標庫!$H$13*ISNUMBER($AE173)+01_指標庫!$H$14*ISNUMBER($I173)+01_指標庫!$H$15*ISNUMBER($AH173)+01_指標庫!$H$16*ISNUMBER($K173)+01_指標庫!$H$17*ISNUMBER($AI173)+01_指標庫!$H$18*ISNUMBER($AJ173)+01_指標庫!$H$19*ISNUMBER($AK173)+01_指標庫!$H$20*ISNUMBER($BB173)+01_指標庫!$H$21*ISNUMBER($BC173)</f>
        <v>49</v>
      </c>
      <c r="AX173" s="59" t="n">
        <f aca="false">IF(AW173=0,50,ROUND((01_指標庫!$H$4*IF(ISNUMBER($F173),L173,0)+01_指標庫!$H$5*IF(ISNUMBER($AA173),AL173,0)+01_指標庫!$H$6*IF(ISNUMBER($G173),M173,0)+01_指標庫!$H$7*IF(ISNUMBER($H173),N173,0)+01_指標庫!$H$8*IF(ISNUMBER($AF173),AQ173,0)+01_指標庫!$H$9*IF(ISNUMBER($AG173),AR173,0)+01_指標庫!$H$10*IF(ISNUMBER($AB173),AM173,0)+01_指標庫!$H$11*IF(ISNUMBER($AC173),AN173,0)+01_指標庫!$H$12*IF(ISNUMBER($AD173),AO173,0)+01_指標庫!$H$13*IF(ISNUMBER($AE173),AP173,0)+01_指標庫!$H$14*IF(ISNUMBER($I173),O173,0)+01_指標庫!$H$15*IF(ISNUMBER($AH173),AS173,0)+01_指標庫!$H$16*IF(ISNUMBER($K173),P173,0)+01_指標庫!$H$17*IF(ISNUMBER($AI173),AT173,0)+01_指標庫!$H$18*IF(ISNUMBER($AJ173),AU173,0)+01_指標庫!$H$19*IF(ISNUMBER($AK173),AV173,0)+01_指標庫!$H$20*IF(ISNUMBER($BB173),BB173,0)+01_指標庫!$H$21*IF(ISNUMBER($BC173),BC173,0))/AW173,1))</f>
        <v>75.5</v>
      </c>
      <c r="AY173" s="60"/>
      <c r="AZ173" s="60"/>
      <c r="BA173" s="58" t="n">
        <f aca="false">AVERAGE($E169:$E173)/AVERAGE($E164:$E173)-1</f>
        <v>0.000624063624630189</v>
      </c>
      <c r="BB173" s="59" t="n">
        <f aca="false">IF(ISNUMBER($BA173),IF(OR($S173&lt;=-0.03,$BA173&lt;-0.003),0,IF(OR($S173&lt;=-0.02,$BA173&lt;0.01),50,100)),"")</f>
        <v>50</v>
      </c>
      <c r="BC173" s="0" t="str">
        <f aca="false">IF(OR(COUNT($AZ173)=0,COUNT($AZ172)=0),"",IF(OR($AY173/$AZ172-1&lt;=-0.03,$AZ173/$AZ172-1&lt;=-0.045,IF(COUNT($AZ164:$AZ173)=10,AVERAGE($AZ169:$AZ173)/AVERAGE($AZ164:$AZ173)-1&lt;-0.01,FALSE())),0,IF(OR($AZ173/$AZ172-1&lt;=-0.02,IF(COUNT($AZ164:$AZ173)=10,AVERAGE($AZ169:$AZ173)/AVERAGE($AZ164:$AZ173)-1&lt;0.005,FALSE())),50,100)))</f>
        <v/>
      </c>
    </row>
    <row r="174" customFormat="false" ht="15" hidden="false" customHeight="true" outlineLevel="0" collapsed="false">
      <c r="A174" s="47" t="n">
        <v>170</v>
      </c>
      <c r="B174" s="48" t="n">
        <v>42804</v>
      </c>
      <c r="C174" s="47" t="n">
        <v>2017</v>
      </c>
      <c r="D174" s="49" t="s">
        <v>234</v>
      </c>
      <c r="E174" s="50" t="n">
        <v>5385.9</v>
      </c>
      <c r="F174" s="51" t="n">
        <v>0.113438</v>
      </c>
      <c r="G174" s="51" t="n">
        <v>-0.000944</v>
      </c>
      <c r="H174" s="52" t="n">
        <v>0.898</v>
      </c>
      <c r="I174" s="53" t="n">
        <v>389</v>
      </c>
      <c r="J174" s="47" t="s">
        <v>235</v>
      </c>
      <c r="K174" s="54" t="n">
        <v>11.66</v>
      </c>
      <c r="L174" s="55" t="n">
        <f aca="false">IF(COUNT(F174)=0,50,IF(F174&gt;=0,100,IF(F174&gt;=-0.02,50,0)))</f>
        <v>100</v>
      </c>
      <c r="M174" s="55" t="n">
        <f aca="false">IF(COUNT(G174)=0,50,IF(G174&gt;-0.06,100,IF(G174&gt;-0.15,50,0)))</f>
        <v>100</v>
      </c>
      <c r="N174" s="55" t="n">
        <f aca="false">IF(COUNT(H174)=0,50,IF(H174&gt;=0.6,100,IF(H174&gt;=0.4,50,0)))</f>
        <v>100</v>
      </c>
      <c r="O174" s="55" t="n">
        <f aca="false">IF(COUNT(I174)=0,50,IF(J174="proxy_vix",50,IF(I174&lt;350,100,IF(I174&lt;=450,50,0))))</f>
        <v>50</v>
      </c>
      <c r="P174" s="55" t="n">
        <f aca="false">IF(COUNT(K174)=0,50,IF(K174&lt;20,100,IF(K174&lt;=25,50,0)))</f>
        <v>100</v>
      </c>
      <c r="Q174" s="54"/>
      <c r="R174" s="47"/>
      <c r="S174" s="51" t="n">
        <f aca="false">$E174/$E173-1</f>
        <v>0.00408651784682279</v>
      </c>
      <c r="T174" s="56" t="n">
        <f aca="false">$K174/$K173-1</f>
        <v>-0.0520325203252033</v>
      </c>
      <c r="V174" s="57"/>
      <c r="W174" s="57"/>
      <c r="Y174" s="1" t="str">
        <f aca="false">IF(AX174&gt;=70,"EASY",IF(AX174&gt;40,"UNCERTAIN","HARD"))</f>
        <v>EASY</v>
      </c>
      <c r="AA174" s="58" t="str">
        <f aca="false">IF($A174&lt;200,"",AVERAGE($E125:$E174)/AVERAGE($E5:$E174)-1)</f>
        <v/>
      </c>
      <c r="AB174" s="59" t="n">
        <f aca="false">LOOKUP($B174,07_L1政策步階!$A$4:$A$14,07_L1政策步階!$C$4:$C$14)</f>
        <v>-1</v>
      </c>
      <c r="AC174" s="57"/>
      <c r="AD174" s="57"/>
      <c r="AE174" s="57"/>
      <c r="AF174" s="57"/>
      <c r="AG174" s="57"/>
      <c r="AH174" s="57"/>
      <c r="AI174" s="57"/>
      <c r="AJ174" s="57"/>
      <c r="AK174" s="57"/>
      <c r="AL174" s="0" t="str">
        <f aca="false">IF(ISNUMBER($AA174),IF($AA174&gt;=0.005,100,IF($AA174&gt;=-0.015,50,0)),"")</f>
        <v/>
      </c>
      <c r="AM174" s="59" t="n">
        <f aca="false">IF(ISNUMBER($AB174),IF($AB174=1,100,IF($AB174=0,50,0)),"")</f>
        <v>0</v>
      </c>
      <c r="AN174" s="0" t="str">
        <f aca="false">IF(ISNUMBER($AC174),IF($AC174&gt;=0.001,100,IF($AC174&gt;=-0.003,50,0)),"")</f>
        <v/>
      </c>
      <c r="AO174" s="0" t="str">
        <f aca="false">IF(ISNUMBER($AD174),IF($AD174&gt;=0.04,100,IF($AD174&gt;=0,50,0)),"")</f>
        <v/>
      </c>
      <c r="AP174" s="0" t="str">
        <f aca="false">IF(ISNUMBER($AE174),IF($AE174&gt;=25,100,IF($AE174&gt;=-75,50,0)),"")</f>
        <v/>
      </c>
      <c r="AQ174" s="0" t="str">
        <f aca="false">IF(ISNUMBER($AF174),IF($AF174&gt;0,100,IF($AF174&gt;=-50,50,0)),"")</f>
        <v/>
      </c>
      <c r="AR174" s="0" t="str">
        <f aca="false">IF(ISNUMBER($AG174),IF($AG174=1,100,IF($AG174=0,50,0)),"")</f>
        <v/>
      </c>
      <c r="AS174" s="0" t="str">
        <f aca="false">IF(ISNUMBER($AH174),IF($AH174&lt;0,100,IF($AH174&lt;=20,50,0)),"")</f>
        <v/>
      </c>
      <c r="AT174" s="0" t="str">
        <f aca="false">IF(ISNUMBER($AI174),IF($AI174&lt;0.95,100,IF($AI174&lt;=1,50,0)),"")</f>
        <v/>
      </c>
      <c r="AU174" s="0" t="str">
        <f aca="false">IF(ISNUMBER($AJ174),IF($AJ174&lt;30,0,IF($AJ174&lt;40,50,IF($AJ174&lt;=90,100,50))),"")</f>
        <v/>
      </c>
      <c r="AV174" s="0" t="str">
        <f aca="false">IF(ISNUMBER($AK174),IF($AK174&gt;-0.2,100,IF($AK174&gt;=-0.4,50,0)),"")</f>
        <v/>
      </c>
      <c r="AW174" s="59" t="n">
        <f aca="false">01_指標庫!$H$4*ISNUMBER($F174)+01_指標庫!$H$5*ISNUMBER($AA174)+01_指標庫!$H$6*ISNUMBER($G174)+01_指標庫!$H$7*ISNUMBER($H174)+01_指標庫!$H$8*ISNUMBER($AF174)+01_指標庫!$H$9*ISNUMBER($AG174)+01_指標庫!$H$10*ISNUMBER($AB174)+01_指標庫!$H$11*ISNUMBER($AC174)+01_指標庫!$H$12*ISNUMBER($AD174)+01_指標庫!$H$13*ISNUMBER($AE174)+01_指標庫!$H$14*ISNUMBER($I174)+01_指標庫!$H$15*ISNUMBER($AH174)+01_指標庫!$H$16*ISNUMBER($K174)+01_指標庫!$H$17*ISNUMBER($AI174)+01_指標庫!$H$18*ISNUMBER($AJ174)+01_指標庫!$H$19*ISNUMBER($AK174)+01_指標庫!$H$20*ISNUMBER($BB174)+01_指標庫!$H$21*ISNUMBER($BC174)</f>
        <v>49</v>
      </c>
      <c r="AX174" s="59" t="n">
        <f aca="false">IF(AW174=0,50,ROUND((01_指標庫!$H$4*IF(ISNUMBER($F174),L174,0)+01_指標庫!$H$5*IF(ISNUMBER($AA174),AL174,0)+01_指標庫!$H$6*IF(ISNUMBER($G174),M174,0)+01_指標庫!$H$7*IF(ISNUMBER($H174),N174,0)+01_指標庫!$H$8*IF(ISNUMBER($AF174),AQ174,0)+01_指標庫!$H$9*IF(ISNUMBER($AG174),AR174,0)+01_指標庫!$H$10*IF(ISNUMBER($AB174),AM174,0)+01_指標庫!$H$11*IF(ISNUMBER($AC174),AN174,0)+01_指標庫!$H$12*IF(ISNUMBER($AD174),AO174,0)+01_指標庫!$H$13*IF(ISNUMBER($AE174),AP174,0)+01_指標庫!$H$14*IF(ISNUMBER($I174),O174,0)+01_指標庫!$H$15*IF(ISNUMBER($AH174),AS174,0)+01_指標庫!$H$16*IF(ISNUMBER($K174),P174,0)+01_指標庫!$H$17*IF(ISNUMBER($AI174),AT174,0)+01_指標庫!$H$18*IF(ISNUMBER($AJ174),AU174,0)+01_指標庫!$H$19*IF(ISNUMBER($AK174),AV174,0)+01_指標庫!$H$20*IF(ISNUMBER($BB174),BB174,0)+01_指標庫!$H$21*IF(ISNUMBER($BC174),BC174,0))/AW174,1))</f>
        <v>75.5</v>
      </c>
      <c r="AY174" s="60"/>
      <c r="AZ174" s="60"/>
      <c r="BA174" s="58" t="n">
        <f aca="false">AVERAGE($E170:$E174)/AVERAGE($E165:$E174)-1</f>
        <v>0.000292577209894951</v>
      </c>
      <c r="BB174" s="59" t="n">
        <f aca="false">IF(ISNUMBER($BA174),IF(OR($S174&lt;=-0.03,$BA174&lt;-0.003),0,IF(OR($S174&lt;=-0.02,$BA174&lt;0.01),50,100)),"")</f>
        <v>50</v>
      </c>
      <c r="BC174" s="0" t="str">
        <f aca="false">IF(OR(COUNT($AZ174)=0,COUNT($AZ173)=0),"",IF(OR($AY174/$AZ173-1&lt;=-0.03,$AZ174/$AZ173-1&lt;=-0.045,IF(COUNT($AZ165:$AZ174)=10,AVERAGE($AZ170:$AZ174)/AVERAGE($AZ165:$AZ174)-1&lt;-0.01,FALSE())),0,IF(OR($AZ174/$AZ173-1&lt;=-0.02,IF(COUNT($AZ165:$AZ174)=10,AVERAGE($AZ170:$AZ174)/AVERAGE($AZ165:$AZ174)-1&lt;0.005,FALSE())),50,100)))</f>
        <v/>
      </c>
    </row>
    <row r="175" customFormat="false" ht="15" hidden="false" customHeight="true" outlineLevel="0" collapsed="false">
      <c r="A175" s="47" t="n">
        <v>171</v>
      </c>
      <c r="B175" s="48" t="n">
        <v>42807</v>
      </c>
      <c r="C175" s="47" t="n">
        <v>2017</v>
      </c>
      <c r="D175" s="49" t="s">
        <v>236</v>
      </c>
      <c r="E175" s="50" t="n">
        <v>5394.57</v>
      </c>
      <c r="F175" s="51" t="n">
        <v>0.114173</v>
      </c>
      <c r="G175" s="51" t="n">
        <v>0</v>
      </c>
      <c r="H175" s="52" t="n">
        <v>0.9184</v>
      </c>
      <c r="I175" s="53" t="n">
        <v>394</v>
      </c>
      <c r="J175" s="47" t="s">
        <v>235</v>
      </c>
      <c r="K175" s="54" t="n">
        <v>11.35</v>
      </c>
      <c r="L175" s="55" t="n">
        <f aca="false">IF(COUNT(F175)=0,50,IF(F175&gt;=0,100,IF(F175&gt;=-0.02,50,0)))</f>
        <v>100</v>
      </c>
      <c r="M175" s="55" t="n">
        <f aca="false">IF(COUNT(G175)=0,50,IF(G175&gt;-0.06,100,IF(G175&gt;-0.15,50,0)))</f>
        <v>100</v>
      </c>
      <c r="N175" s="55" t="n">
        <f aca="false">IF(COUNT(H175)=0,50,IF(H175&gt;=0.6,100,IF(H175&gt;=0.4,50,0)))</f>
        <v>100</v>
      </c>
      <c r="O175" s="55" t="n">
        <f aca="false">IF(COUNT(I175)=0,50,IF(J175="proxy_vix",50,IF(I175&lt;350,100,IF(I175&lt;=450,50,0))))</f>
        <v>50</v>
      </c>
      <c r="P175" s="55" t="n">
        <f aca="false">IF(COUNT(K175)=0,50,IF(K175&lt;20,100,IF(K175&lt;=25,50,0)))</f>
        <v>100</v>
      </c>
      <c r="Q175" s="54"/>
      <c r="R175" s="47"/>
      <c r="S175" s="51" t="n">
        <f aca="false">$E175/$E174-1</f>
        <v>0.00160975881468284</v>
      </c>
      <c r="T175" s="56" t="n">
        <f aca="false">$K175/$K174-1</f>
        <v>-0.0265866209262436</v>
      </c>
      <c r="V175" s="57"/>
      <c r="W175" s="57"/>
      <c r="Y175" s="1" t="str">
        <f aca="false">IF(AX175&gt;=70,"EASY",IF(AX175&gt;40,"UNCERTAIN","HARD"))</f>
        <v>EASY</v>
      </c>
      <c r="AA175" s="58" t="str">
        <f aca="false">IF($A175&lt;200,"",AVERAGE($E126:$E175)/AVERAGE($E5:$E175)-1)</f>
        <v/>
      </c>
      <c r="AB175" s="59" t="n">
        <f aca="false">LOOKUP($B175,07_L1政策步階!$A$4:$A$14,07_L1政策步階!$C$4:$C$14)</f>
        <v>-1</v>
      </c>
      <c r="AC175" s="57"/>
      <c r="AD175" s="57"/>
      <c r="AE175" s="57"/>
      <c r="AF175" s="57"/>
      <c r="AG175" s="57"/>
      <c r="AH175" s="57"/>
      <c r="AI175" s="57"/>
      <c r="AJ175" s="57"/>
      <c r="AK175" s="57"/>
      <c r="AL175" s="0" t="str">
        <f aca="false">IF(ISNUMBER($AA175),IF($AA175&gt;=0.005,100,IF($AA175&gt;=-0.015,50,0)),"")</f>
        <v/>
      </c>
      <c r="AM175" s="59" t="n">
        <f aca="false">IF(ISNUMBER($AB175),IF($AB175=1,100,IF($AB175=0,50,0)),"")</f>
        <v>0</v>
      </c>
      <c r="AN175" s="0" t="str">
        <f aca="false">IF(ISNUMBER($AC175),IF($AC175&gt;=0.001,100,IF($AC175&gt;=-0.003,50,0)),"")</f>
        <v/>
      </c>
      <c r="AO175" s="0" t="str">
        <f aca="false">IF(ISNUMBER($AD175),IF($AD175&gt;=0.04,100,IF($AD175&gt;=0,50,0)),"")</f>
        <v/>
      </c>
      <c r="AP175" s="0" t="str">
        <f aca="false">IF(ISNUMBER($AE175),IF($AE175&gt;=25,100,IF($AE175&gt;=-75,50,0)),"")</f>
        <v/>
      </c>
      <c r="AQ175" s="0" t="str">
        <f aca="false">IF(ISNUMBER($AF175),IF($AF175&gt;0,100,IF($AF175&gt;=-50,50,0)),"")</f>
        <v/>
      </c>
      <c r="AR175" s="0" t="str">
        <f aca="false">IF(ISNUMBER($AG175),IF($AG175=1,100,IF($AG175=0,50,0)),"")</f>
        <v/>
      </c>
      <c r="AS175" s="0" t="str">
        <f aca="false">IF(ISNUMBER($AH175),IF($AH175&lt;0,100,IF($AH175&lt;=20,50,0)),"")</f>
        <v/>
      </c>
      <c r="AT175" s="0" t="str">
        <f aca="false">IF(ISNUMBER($AI175),IF($AI175&lt;0.95,100,IF($AI175&lt;=1,50,0)),"")</f>
        <v/>
      </c>
      <c r="AU175" s="0" t="str">
        <f aca="false">IF(ISNUMBER($AJ175),IF($AJ175&lt;30,0,IF($AJ175&lt;40,50,IF($AJ175&lt;=90,100,50))),"")</f>
        <v/>
      </c>
      <c r="AV175" s="0" t="str">
        <f aca="false">IF(ISNUMBER($AK175),IF($AK175&gt;-0.2,100,IF($AK175&gt;=-0.4,50,0)),"")</f>
        <v/>
      </c>
      <c r="AW175" s="59" t="n">
        <f aca="false">01_指標庫!$H$4*ISNUMBER($F175)+01_指標庫!$H$5*ISNUMBER($AA175)+01_指標庫!$H$6*ISNUMBER($G175)+01_指標庫!$H$7*ISNUMBER($H175)+01_指標庫!$H$8*ISNUMBER($AF175)+01_指標庫!$H$9*ISNUMBER($AG175)+01_指標庫!$H$10*ISNUMBER($AB175)+01_指標庫!$H$11*ISNUMBER($AC175)+01_指標庫!$H$12*ISNUMBER($AD175)+01_指標庫!$H$13*ISNUMBER($AE175)+01_指標庫!$H$14*ISNUMBER($I175)+01_指標庫!$H$15*ISNUMBER($AH175)+01_指標庫!$H$16*ISNUMBER($K175)+01_指標庫!$H$17*ISNUMBER($AI175)+01_指標庫!$H$18*ISNUMBER($AJ175)+01_指標庫!$H$19*ISNUMBER($AK175)+01_指標庫!$H$20*ISNUMBER($BB175)+01_指標庫!$H$21*ISNUMBER($BC175)</f>
        <v>49</v>
      </c>
      <c r="AX175" s="59" t="n">
        <f aca="false">IF(AW175=0,50,ROUND((01_指標庫!$H$4*IF(ISNUMBER($F175),L175,0)+01_指標庫!$H$5*IF(ISNUMBER($AA175),AL175,0)+01_指標庫!$H$6*IF(ISNUMBER($G175),M175,0)+01_指標庫!$H$7*IF(ISNUMBER($H175),N175,0)+01_指標庫!$H$8*IF(ISNUMBER($AF175),AQ175,0)+01_指標庫!$H$9*IF(ISNUMBER($AG175),AR175,0)+01_指標庫!$H$10*IF(ISNUMBER($AB175),AM175,0)+01_指標庫!$H$11*IF(ISNUMBER($AC175),AN175,0)+01_指標庫!$H$12*IF(ISNUMBER($AD175),AO175,0)+01_指標庫!$H$13*IF(ISNUMBER($AE175),AP175,0)+01_指標庫!$H$14*IF(ISNUMBER($I175),O175,0)+01_指標庫!$H$15*IF(ISNUMBER($AH175),AS175,0)+01_指標庫!$H$16*IF(ISNUMBER($K175),P175,0)+01_指標庫!$H$17*IF(ISNUMBER($AI175),AT175,0)+01_指標庫!$H$18*IF(ISNUMBER($AJ175),AU175,0)+01_指標庫!$H$19*IF(ISNUMBER($AK175),AV175,0)+01_指標庫!$H$20*IF(ISNUMBER($BB175),BB175,0)+01_指標庫!$H$21*IF(ISNUMBER($BC175),BC175,0))/AW175,1))</f>
        <v>75.5</v>
      </c>
      <c r="AY175" s="60"/>
      <c r="AZ175" s="60"/>
      <c r="BA175" s="58" t="n">
        <f aca="false">AVERAGE($E171:$E175)/AVERAGE($E166:$E175)-1</f>
        <v>0.000692888106302636</v>
      </c>
      <c r="BB175" s="59" t="n">
        <f aca="false">IF(ISNUMBER($BA175),IF(OR($S175&lt;=-0.03,$BA175&lt;-0.003),0,IF(OR($S175&lt;=-0.02,$BA175&lt;0.01),50,100)),"")</f>
        <v>50</v>
      </c>
      <c r="BC175" s="0" t="str">
        <f aca="false">IF(OR(COUNT($AZ175)=0,COUNT($AZ174)=0),"",IF(OR($AY175/$AZ174-1&lt;=-0.03,$AZ175/$AZ174-1&lt;=-0.045,IF(COUNT($AZ166:$AZ175)=10,AVERAGE($AZ171:$AZ175)/AVERAGE($AZ166:$AZ175)-1&lt;-0.01,FALSE())),0,IF(OR($AZ175/$AZ174-1&lt;=-0.02,IF(COUNT($AZ166:$AZ175)=10,AVERAGE($AZ171:$AZ175)/AVERAGE($AZ166:$AZ175)-1&lt;0.005,FALSE())),50,100)))</f>
        <v/>
      </c>
    </row>
    <row r="176" customFormat="false" ht="15" hidden="false" customHeight="true" outlineLevel="0" collapsed="false">
      <c r="A176" s="47" t="n">
        <v>172</v>
      </c>
      <c r="B176" s="48" t="n">
        <v>42808</v>
      </c>
      <c r="C176" s="47" t="n">
        <v>2017</v>
      </c>
      <c r="D176" s="49" t="s">
        <v>237</v>
      </c>
      <c r="E176" s="50" t="n">
        <v>5382.17</v>
      </c>
      <c r="F176" s="51" t="n">
        <v>0.110586</v>
      </c>
      <c r="G176" s="51" t="n">
        <v>-0.002299</v>
      </c>
      <c r="H176" s="52" t="n">
        <v>0.9184</v>
      </c>
      <c r="I176" s="53" t="n">
        <v>405</v>
      </c>
      <c r="J176" s="47" t="s">
        <v>235</v>
      </c>
      <c r="K176" s="54" t="n">
        <v>12.3</v>
      </c>
      <c r="L176" s="55" t="n">
        <f aca="false">IF(COUNT(F176)=0,50,IF(F176&gt;=0,100,IF(F176&gt;=-0.02,50,0)))</f>
        <v>100</v>
      </c>
      <c r="M176" s="55" t="n">
        <f aca="false">IF(COUNT(G176)=0,50,IF(G176&gt;-0.06,100,IF(G176&gt;-0.15,50,0)))</f>
        <v>100</v>
      </c>
      <c r="N176" s="55" t="n">
        <f aca="false">IF(COUNT(H176)=0,50,IF(H176&gt;=0.6,100,IF(H176&gt;=0.4,50,0)))</f>
        <v>100</v>
      </c>
      <c r="O176" s="55" t="n">
        <f aca="false">IF(COUNT(I176)=0,50,IF(J176="proxy_vix",50,IF(I176&lt;350,100,IF(I176&lt;=450,50,0))))</f>
        <v>50</v>
      </c>
      <c r="P176" s="55" t="n">
        <f aca="false">IF(COUNT(K176)=0,50,IF(K176&lt;20,100,IF(K176&lt;=25,50,0)))</f>
        <v>100</v>
      </c>
      <c r="Q176" s="54"/>
      <c r="R176" s="47"/>
      <c r="S176" s="51" t="n">
        <f aca="false">$E176/$E175-1</f>
        <v>-0.00229860767401291</v>
      </c>
      <c r="T176" s="56" t="n">
        <f aca="false">$K176/$K175-1</f>
        <v>0.0837004405286346</v>
      </c>
      <c r="V176" s="57"/>
      <c r="W176" s="57"/>
      <c r="Y176" s="1" t="str">
        <f aca="false">IF(AX176&gt;=70,"EASY",IF(AX176&gt;40,"UNCERTAIN","HARD"))</f>
        <v>EASY</v>
      </c>
      <c r="AA176" s="58" t="str">
        <f aca="false">IF($A176&lt;200,"",AVERAGE($E127:$E176)/AVERAGE($E5:$E176)-1)</f>
        <v/>
      </c>
      <c r="AB176" s="59" t="n">
        <f aca="false">LOOKUP($B176,07_L1政策步階!$A$4:$A$14,07_L1政策步階!$C$4:$C$14)</f>
        <v>-1</v>
      </c>
      <c r="AC176" s="57"/>
      <c r="AD176" s="57"/>
      <c r="AE176" s="57"/>
      <c r="AF176" s="57"/>
      <c r="AG176" s="57"/>
      <c r="AH176" s="57"/>
      <c r="AI176" s="57"/>
      <c r="AJ176" s="57"/>
      <c r="AK176" s="57"/>
      <c r="AL176" s="0" t="str">
        <f aca="false">IF(ISNUMBER($AA176),IF($AA176&gt;=0.005,100,IF($AA176&gt;=-0.015,50,0)),"")</f>
        <v/>
      </c>
      <c r="AM176" s="59" t="n">
        <f aca="false">IF(ISNUMBER($AB176),IF($AB176=1,100,IF($AB176=0,50,0)),"")</f>
        <v>0</v>
      </c>
      <c r="AN176" s="0" t="str">
        <f aca="false">IF(ISNUMBER($AC176),IF($AC176&gt;=0.001,100,IF($AC176&gt;=-0.003,50,0)),"")</f>
        <v/>
      </c>
      <c r="AO176" s="0" t="str">
        <f aca="false">IF(ISNUMBER($AD176),IF($AD176&gt;=0.04,100,IF($AD176&gt;=0,50,0)),"")</f>
        <v/>
      </c>
      <c r="AP176" s="0" t="str">
        <f aca="false">IF(ISNUMBER($AE176),IF($AE176&gt;=25,100,IF($AE176&gt;=-75,50,0)),"")</f>
        <v/>
      </c>
      <c r="AQ176" s="0" t="str">
        <f aca="false">IF(ISNUMBER($AF176),IF($AF176&gt;0,100,IF($AF176&gt;=-50,50,0)),"")</f>
        <v/>
      </c>
      <c r="AR176" s="0" t="str">
        <f aca="false">IF(ISNUMBER($AG176),IF($AG176=1,100,IF($AG176=0,50,0)),"")</f>
        <v/>
      </c>
      <c r="AS176" s="0" t="str">
        <f aca="false">IF(ISNUMBER($AH176),IF($AH176&lt;0,100,IF($AH176&lt;=20,50,0)),"")</f>
        <v/>
      </c>
      <c r="AT176" s="0" t="str">
        <f aca="false">IF(ISNUMBER($AI176),IF($AI176&lt;0.95,100,IF($AI176&lt;=1,50,0)),"")</f>
        <v/>
      </c>
      <c r="AU176" s="0" t="str">
        <f aca="false">IF(ISNUMBER($AJ176),IF($AJ176&lt;30,0,IF($AJ176&lt;40,50,IF($AJ176&lt;=90,100,50))),"")</f>
        <v/>
      </c>
      <c r="AV176" s="0" t="str">
        <f aca="false">IF(ISNUMBER($AK176),IF($AK176&gt;-0.2,100,IF($AK176&gt;=-0.4,50,0)),"")</f>
        <v/>
      </c>
      <c r="AW176" s="59" t="n">
        <f aca="false">01_指標庫!$H$4*ISNUMBER($F176)+01_指標庫!$H$5*ISNUMBER($AA176)+01_指標庫!$H$6*ISNUMBER($G176)+01_指標庫!$H$7*ISNUMBER($H176)+01_指標庫!$H$8*ISNUMBER($AF176)+01_指標庫!$H$9*ISNUMBER($AG176)+01_指標庫!$H$10*ISNUMBER($AB176)+01_指標庫!$H$11*ISNUMBER($AC176)+01_指標庫!$H$12*ISNUMBER($AD176)+01_指標庫!$H$13*ISNUMBER($AE176)+01_指標庫!$H$14*ISNUMBER($I176)+01_指標庫!$H$15*ISNUMBER($AH176)+01_指標庫!$H$16*ISNUMBER($K176)+01_指標庫!$H$17*ISNUMBER($AI176)+01_指標庫!$H$18*ISNUMBER($AJ176)+01_指標庫!$H$19*ISNUMBER($AK176)+01_指標庫!$H$20*ISNUMBER($BB176)+01_指標庫!$H$21*ISNUMBER($BC176)</f>
        <v>49</v>
      </c>
      <c r="AX176" s="59" t="n">
        <f aca="false">IF(AW176=0,50,ROUND((01_指標庫!$H$4*IF(ISNUMBER($F176),L176,0)+01_指標庫!$H$5*IF(ISNUMBER($AA176),AL176,0)+01_指標庫!$H$6*IF(ISNUMBER($G176),M176,0)+01_指標庫!$H$7*IF(ISNUMBER($H176),N176,0)+01_指標庫!$H$8*IF(ISNUMBER($AF176),AQ176,0)+01_指標庫!$H$9*IF(ISNUMBER($AG176),AR176,0)+01_指標庫!$H$10*IF(ISNUMBER($AB176),AM176,0)+01_指標庫!$H$11*IF(ISNUMBER($AC176),AN176,0)+01_指標庫!$H$12*IF(ISNUMBER($AD176),AO176,0)+01_指標庫!$H$13*IF(ISNUMBER($AE176),AP176,0)+01_指標庫!$H$14*IF(ISNUMBER($I176),O176,0)+01_指標庫!$H$15*IF(ISNUMBER($AH176),AS176,0)+01_指標庫!$H$16*IF(ISNUMBER($K176),P176,0)+01_指標庫!$H$17*IF(ISNUMBER($AI176),AT176,0)+01_指標庫!$H$18*IF(ISNUMBER($AJ176),AU176,0)+01_指標庫!$H$19*IF(ISNUMBER($AK176),AV176,0)+01_指標庫!$H$20*IF(ISNUMBER($BB176),BB176,0)+01_指標庫!$H$21*IF(ISNUMBER($BC176),BC176,0))/AW176,1))</f>
        <v>75.5</v>
      </c>
      <c r="AY176" s="60"/>
      <c r="AZ176" s="60"/>
      <c r="BA176" s="58" t="n">
        <f aca="false">AVERAGE($E172:$E176)/AVERAGE($E167:$E176)-1</f>
        <v>0.000876860723210138</v>
      </c>
      <c r="BB176" s="59" t="n">
        <f aca="false">IF(ISNUMBER($BA176),IF(OR($S176&lt;=-0.03,$BA176&lt;-0.003),0,IF(OR($S176&lt;=-0.02,$BA176&lt;0.01),50,100)),"")</f>
        <v>50</v>
      </c>
      <c r="BC176" s="0" t="str">
        <f aca="false">IF(OR(COUNT($AZ176)=0,COUNT($AZ175)=0),"",IF(OR($AY176/$AZ175-1&lt;=-0.03,$AZ176/$AZ175-1&lt;=-0.045,IF(COUNT($AZ167:$AZ176)=10,AVERAGE($AZ172:$AZ176)/AVERAGE($AZ167:$AZ176)-1&lt;-0.01,FALSE())),0,IF(OR($AZ176/$AZ175-1&lt;=-0.02,IF(COUNT($AZ167:$AZ176)=10,AVERAGE($AZ172:$AZ176)/AVERAGE($AZ167:$AZ176)-1&lt;0.005,FALSE())),50,100)))</f>
        <v/>
      </c>
    </row>
    <row r="177" customFormat="false" ht="15" hidden="false" customHeight="true" outlineLevel="0" collapsed="false">
      <c r="A177" s="47" t="n">
        <v>173</v>
      </c>
      <c r="B177" s="48" t="n">
        <v>42809</v>
      </c>
      <c r="C177" s="47" t="n">
        <v>2017</v>
      </c>
      <c r="D177" s="49" t="s">
        <v>238</v>
      </c>
      <c r="E177" s="50" t="n">
        <v>5416.25</v>
      </c>
      <c r="F177" s="51" t="n">
        <v>0.116577</v>
      </c>
      <c r="G177" s="51" t="n">
        <v>0</v>
      </c>
      <c r="H177" s="52" t="n">
        <v>0.898</v>
      </c>
      <c r="I177" s="53" t="n">
        <v>402</v>
      </c>
      <c r="J177" s="47" t="s">
        <v>235</v>
      </c>
      <c r="K177" s="54" t="n">
        <v>11.63</v>
      </c>
      <c r="L177" s="55" t="n">
        <f aca="false">IF(COUNT(F177)=0,50,IF(F177&gt;=0,100,IF(F177&gt;=-0.02,50,0)))</f>
        <v>100</v>
      </c>
      <c r="M177" s="55" t="n">
        <f aca="false">IF(COUNT(G177)=0,50,IF(G177&gt;-0.06,100,IF(G177&gt;-0.15,50,0)))</f>
        <v>100</v>
      </c>
      <c r="N177" s="55" t="n">
        <f aca="false">IF(COUNT(H177)=0,50,IF(H177&gt;=0.6,100,IF(H177&gt;=0.4,50,0)))</f>
        <v>100</v>
      </c>
      <c r="O177" s="55" t="n">
        <f aca="false">IF(COUNT(I177)=0,50,IF(J177="proxy_vix",50,IF(I177&lt;350,100,IF(I177&lt;=450,50,0))))</f>
        <v>50</v>
      </c>
      <c r="P177" s="55" t="n">
        <f aca="false">IF(COUNT(K177)=0,50,IF(K177&lt;20,100,IF(K177&lt;=25,50,0)))</f>
        <v>100</v>
      </c>
      <c r="Q177" s="54"/>
      <c r="R177" s="47"/>
      <c r="S177" s="51" t="n">
        <f aca="false">$E177/$E176-1</f>
        <v>0.00633201849811504</v>
      </c>
      <c r="T177" s="56" t="n">
        <f aca="false">$K177/$K176-1</f>
        <v>-0.0544715447154471</v>
      </c>
      <c r="V177" s="57"/>
      <c r="W177" s="57"/>
      <c r="Y177" s="1" t="str">
        <f aca="false">IF(AX177&gt;=70,"EASY",IF(AX177&gt;40,"UNCERTAIN","HARD"))</f>
        <v>EASY</v>
      </c>
      <c r="AA177" s="58" t="str">
        <f aca="false">IF($A177&lt;200,"",AVERAGE($E128:$E177)/AVERAGE($E5:$E177)-1)</f>
        <v/>
      </c>
      <c r="AB177" s="59" t="n">
        <f aca="false">LOOKUP($B177,07_L1政策步階!$A$4:$A$14,07_L1政策步階!$C$4:$C$14)</f>
        <v>-1</v>
      </c>
      <c r="AC177" s="57"/>
      <c r="AD177" s="57"/>
      <c r="AE177" s="57"/>
      <c r="AF177" s="57"/>
      <c r="AG177" s="57"/>
      <c r="AH177" s="57"/>
      <c r="AI177" s="57"/>
      <c r="AJ177" s="57"/>
      <c r="AK177" s="57"/>
      <c r="AL177" s="0" t="str">
        <f aca="false">IF(ISNUMBER($AA177),IF($AA177&gt;=0.005,100,IF($AA177&gt;=-0.015,50,0)),"")</f>
        <v/>
      </c>
      <c r="AM177" s="59" t="n">
        <f aca="false">IF(ISNUMBER($AB177),IF($AB177=1,100,IF($AB177=0,50,0)),"")</f>
        <v>0</v>
      </c>
      <c r="AN177" s="0" t="str">
        <f aca="false">IF(ISNUMBER($AC177),IF($AC177&gt;=0.001,100,IF($AC177&gt;=-0.003,50,0)),"")</f>
        <v/>
      </c>
      <c r="AO177" s="0" t="str">
        <f aca="false">IF(ISNUMBER($AD177),IF($AD177&gt;=0.04,100,IF($AD177&gt;=0,50,0)),"")</f>
        <v/>
      </c>
      <c r="AP177" s="0" t="str">
        <f aca="false">IF(ISNUMBER($AE177),IF($AE177&gt;=25,100,IF($AE177&gt;=-75,50,0)),"")</f>
        <v/>
      </c>
      <c r="AQ177" s="0" t="str">
        <f aca="false">IF(ISNUMBER($AF177),IF($AF177&gt;0,100,IF($AF177&gt;=-50,50,0)),"")</f>
        <v/>
      </c>
      <c r="AR177" s="0" t="str">
        <f aca="false">IF(ISNUMBER($AG177),IF($AG177=1,100,IF($AG177=0,50,0)),"")</f>
        <v/>
      </c>
      <c r="AS177" s="0" t="str">
        <f aca="false">IF(ISNUMBER($AH177),IF($AH177&lt;0,100,IF($AH177&lt;=20,50,0)),"")</f>
        <v/>
      </c>
      <c r="AT177" s="0" t="str">
        <f aca="false">IF(ISNUMBER($AI177),IF($AI177&lt;0.95,100,IF($AI177&lt;=1,50,0)),"")</f>
        <v/>
      </c>
      <c r="AU177" s="0" t="str">
        <f aca="false">IF(ISNUMBER($AJ177),IF($AJ177&lt;30,0,IF($AJ177&lt;40,50,IF($AJ177&lt;=90,100,50))),"")</f>
        <v/>
      </c>
      <c r="AV177" s="0" t="str">
        <f aca="false">IF(ISNUMBER($AK177),IF($AK177&gt;-0.2,100,IF($AK177&gt;=-0.4,50,0)),"")</f>
        <v/>
      </c>
      <c r="AW177" s="59" t="n">
        <f aca="false">01_指標庫!$H$4*ISNUMBER($F177)+01_指標庫!$H$5*ISNUMBER($AA177)+01_指標庫!$H$6*ISNUMBER($G177)+01_指標庫!$H$7*ISNUMBER($H177)+01_指標庫!$H$8*ISNUMBER($AF177)+01_指標庫!$H$9*ISNUMBER($AG177)+01_指標庫!$H$10*ISNUMBER($AB177)+01_指標庫!$H$11*ISNUMBER($AC177)+01_指標庫!$H$12*ISNUMBER($AD177)+01_指標庫!$H$13*ISNUMBER($AE177)+01_指標庫!$H$14*ISNUMBER($I177)+01_指標庫!$H$15*ISNUMBER($AH177)+01_指標庫!$H$16*ISNUMBER($K177)+01_指標庫!$H$17*ISNUMBER($AI177)+01_指標庫!$H$18*ISNUMBER($AJ177)+01_指標庫!$H$19*ISNUMBER($AK177)+01_指標庫!$H$20*ISNUMBER($BB177)+01_指標庫!$H$21*ISNUMBER($BC177)</f>
        <v>49</v>
      </c>
      <c r="AX177" s="59" t="n">
        <f aca="false">IF(AW177=0,50,ROUND((01_指標庫!$H$4*IF(ISNUMBER($F177),L177,0)+01_指標庫!$H$5*IF(ISNUMBER($AA177),AL177,0)+01_指標庫!$H$6*IF(ISNUMBER($G177),M177,0)+01_指標庫!$H$7*IF(ISNUMBER($H177),N177,0)+01_指標庫!$H$8*IF(ISNUMBER($AF177),AQ177,0)+01_指標庫!$H$9*IF(ISNUMBER($AG177),AR177,0)+01_指標庫!$H$10*IF(ISNUMBER($AB177),AM177,0)+01_指標庫!$H$11*IF(ISNUMBER($AC177),AN177,0)+01_指標庫!$H$12*IF(ISNUMBER($AD177),AO177,0)+01_指標庫!$H$13*IF(ISNUMBER($AE177),AP177,0)+01_指標庫!$H$14*IF(ISNUMBER($I177),O177,0)+01_指標庫!$H$15*IF(ISNUMBER($AH177),AS177,0)+01_指標庫!$H$16*IF(ISNUMBER($K177),P177,0)+01_指標庫!$H$17*IF(ISNUMBER($AI177),AT177,0)+01_指標庫!$H$18*IF(ISNUMBER($AJ177),AU177,0)+01_指標庫!$H$19*IF(ISNUMBER($AK177),AV177,0)+01_指標庫!$H$20*IF(ISNUMBER($BB177),BB177,0)+01_指標庫!$H$21*IF(ISNUMBER($BC177),BC177,0))/AW177,1))</f>
        <v>75.5</v>
      </c>
      <c r="AY177" s="60"/>
      <c r="AZ177" s="60"/>
      <c r="BA177" s="58" t="n">
        <f aca="false">AVERAGE($E173:$E177)/AVERAGE($E168:$E177)-1</f>
        <v>0.00250655755119755</v>
      </c>
      <c r="BB177" s="59" t="n">
        <f aca="false">IF(ISNUMBER($BA177),IF(OR($S177&lt;=-0.03,$BA177&lt;-0.003),0,IF(OR($S177&lt;=-0.02,$BA177&lt;0.01),50,100)),"")</f>
        <v>50</v>
      </c>
      <c r="BC177" s="0" t="str">
        <f aca="false">IF(OR(COUNT($AZ177)=0,COUNT($AZ176)=0),"",IF(OR($AY177/$AZ176-1&lt;=-0.03,$AZ177/$AZ176-1&lt;=-0.045,IF(COUNT($AZ168:$AZ177)=10,AVERAGE($AZ173:$AZ177)/AVERAGE($AZ168:$AZ177)-1&lt;-0.01,FALSE())),0,IF(OR($AZ177/$AZ176-1&lt;=-0.02,IF(COUNT($AZ168:$AZ177)=10,AVERAGE($AZ173:$AZ177)/AVERAGE($AZ168:$AZ177)-1&lt;0.005,FALSE())),50,100)))</f>
        <v/>
      </c>
    </row>
    <row r="178" customFormat="false" ht="15" hidden="false" customHeight="true" outlineLevel="0" collapsed="false">
      <c r="A178" s="47" t="n">
        <v>174</v>
      </c>
      <c r="B178" s="48" t="n">
        <v>42810</v>
      </c>
      <c r="C178" s="47" t="n">
        <v>2017</v>
      </c>
      <c r="D178" s="49" t="s">
        <v>239</v>
      </c>
      <c r="E178" s="50" t="n">
        <v>5412.08</v>
      </c>
      <c r="F178" s="51" t="n">
        <v>0.114697</v>
      </c>
      <c r="G178" s="51" t="n">
        <v>-0.00077</v>
      </c>
      <c r="H178" s="52" t="n">
        <v>0.898</v>
      </c>
      <c r="I178" s="53" t="n">
        <v>388</v>
      </c>
      <c r="J178" s="47" t="s">
        <v>235</v>
      </c>
      <c r="K178" s="54" t="n">
        <v>11.21</v>
      </c>
      <c r="L178" s="55" t="n">
        <f aca="false">IF(COUNT(F178)=0,50,IF(F178&gt;=0,100,IF(F178&gt;=-0.02,50,0)))</f>
        <v>100</v>
      </c>
      <c r="M178" s="55" t="n">
        <f aca="false">IF(COUNT(G178)=0,50,IF(G178&gt;-0.06,100,IF(G178&gt;-0.15,50,0)))</f>
        <v>100</v>
      </c>
      <c r="N178" s="55" t="n">
        <f aca="false">IF(COUNT(H178)=0,50,IF(H178&gt;=0.6,100,IF(H178&gt;=0.4,50,0)))</f>
        <v>100</v>
      </c>
      <c r="O178" s="55" t="n">
        <f aca="false">IF(COUNT(I178)=0,50,IF(J178="proxy_vix",50,IF(I178&lt;350,100,IF(I178&lt;=450,50,0))))</f>
        <v>50</v>
      </c>
      <c r="P178" s="55" t="n">
        <f aca="false">IF(COUNT(K178)=0,50,IF(K178&lt;20,100,IF(K178&lt;=25,50,0)))</f>
        <v>100</v>
      </c>
      <c r="Q178" s="54"/>
      <c r="R178" s="47"/>
      <c r="S178" s="51" t="n">
        <f aca="false">$E178/$E177-1</f>
        <v>-0.000769905377336677</v>
      </c>
      <c r="T178" s="56" t="n">
        <f aca="false">$K178/$K177-1</f>
        <v>-0.0361134995700774</v>
      </c>
      <c r="V178" s="57"/>
      <c r="W178" s="57"/>
      <c r="Y178" s="1" t="str">
        <f aca="false">IF(AX178&gt;=70,"EASY",IF(AX178&gt;40,"UNCERTAIN","HARD"))</f>
        <v>EASY</v>
      </c>
      <c r="AA178" s="58" t="str">
        <f aca="false">IF($A178&lt;200,"",AVERAGE($E129:$E178)/AVERAGE($E5:$E178)-1)</f>
        <v/>
      </c>
      <c r="AB178" s="59" t="n">
        <f aca="false">LOOKUP($B178,07_L1政策步階!$A$4:$A$14,07_L1政策步階!$C$4:$C$14)</f>
        <v>-1</v>
      </c>
      <c r="AC178" s="57"/>
      <c r="AD178" s="57"/>
      <c r="AE178" s="57"/>
      <c r="AF178" s="57"/>
      <c r="AG178" s="57"/>
      <c r="AH178" s="57"/>
      <c r="AI178" s="57"/>
      <c r="AJ178" s="57"/>
      <c r="AK178" s="57"/>
      <c r="AL178" s="0" t="str">
        <f aca="false">IF(ISNUMBER($AA178),IF($AA178&gt;=0.005,100,IF($AA178&gt;=-0.015,50,0)),"")</f>
        <v/>
      </c>
      <c r="AM178" s="59" t="n">
        <f aca="false">IF(ISNUMBER($AB178),IF($AB178=1,100,IF($AB178=0,50,0)),"")</f>
        <v>0</v>
      </c>
      <c r="AN178" s="0" t="str">
        <f aca="false">IF(ISNUMBER($AC178),IF($AC178&gt;=0.001,100,IF($AC178&gt;=-0.003,50,0)),"")</f>
        <v/>
      </c>
      <c r="AO178" s="0" t="str">
        <f aca="false">IF(ISNUMBER($AD178),IF($AD178&gt;=0.04,100,IF($AD178&gt;=0,50,0)),"")</f>
        <v/>
      </c>
      <c r="AP178" s="0" t="str">
        <f aca="false">IF(ISNUMBER($AE178),IF($AE178&gt;=25,100,IF($AE178&gt;=-75,50,0)),"")</f>
        <v/>
      </c>
      <c r="AQ178" s="0" t="str">
        <f aca="false">IF(ISNUMBER($AF178),IF($AF178&gt;0,100,IF($AF178&gt;=-50,50,0)),"")</f>
        <v/>
      </c>
      <c r="AR178" s="0" t="str">
        <f aca="false">IF(ISNUMBER($AG178),IF($AG178=1,100,IF($AG178=0,50,0)),"")</f>
        <v/>
      </c>
      <c r="AS178" s="0" t="str">
        <f aca="false">IF(ISNUMBER($AH178),IF($AH178&lt;0,100,IF($AH178&lt;=20,50,0)),"")</f>
        <v/>
      </c>
      <c r="AT178" s="0" t="str">
        <f aca="false">IF(ISNUMBER($AI178),IF($AI178&lt;0.95,100,IF($AI178&lt;=1,50,0)),"")</f>
        <v/>
      </c>
      <c r="AU178" s="0" t="str">
        <f aca="false">IF(ISNUMBER($AJ178),IF($AJ178&lt;30,0,IF($AJ178&lt;40,50,IF($AJ178&lt;=90,100,50))),"")</f>
        <v/>
      </c>
      <c r="AV178" s="0" t="str">
        <f aca="false">IF(ISNUMBER($AK178),IF($AK178&gt;-0.2,100,IF($AK178&gt;=-0.4,50,0)),"")</f>
        <v/>
      </c>
      <c r="AW178" s="59" t="n">
        <f aca="false">01_指標庫!$H$4*ISNUMBER($F178)+01_指標庫!$H$5*ISNUMBER($AA178)+01_指標庫!$H$6*ISNUMBER($G178)+01_指標庫!$H$7*ISNUMBER($H178)+01_指標庫!$H$8*ISNUMBER($AF178)+01_指標庫!$H$9*ISNUMBER($AG178)+01_指標庫!$H$10*ISNUMBER($AB178)+01_指標庫!$H$11*ISNUMBER($AC178)+01_指標庫!$H$12*ISNUMBER($AD178)+01_指標庫!$H$13*ISNUMBER($AE178)+01_指標庫!$H$14*ISNUMBER($I178)+01_指標庫!$H$15*ISNUMBER($AH178)+01_指標庫!$H$16*ISNUMBER($K178)+01_指標庫!$H$17*ISNUMBER($AI178)+01_指標庫!$H$18*ISNUMBER($AJ178)+01_指標庫!$H$19*ISNUMBER($AK178)+01_指標庫!$H$20*ISNUMBER($BB178)+01_指標庫!$H$21*ISNUMBER($BC178)</f>
        <v>49</v>
      </c>
      <c r="AX178" s="59" t="n">
        <f aca="false">IF(AW178=0,50,ROUND((01_指標庫!$H$4*IF(ISNUMBER($F178),L178,0)+01_指標庫!$H$5*IF(ISNUMBER($AA178),AL178,0)+01_指標庫!$H$6*IF(ISNUMBER($G178),M178,0)+01_指標庫!$H$7*IF(ISNUMBER($H178),N178,0)+01_指標庫!$H$8*IF(ISNUMBER($AF178),AQ178,0)+01_指標庫!$H$9*IF(ISNUMBER($AG178),AR178,0)+01_指標庫!$H$10*IF(ISNUMBER($AB178),AM178,0)+01_指標庫!$H$11*IF(ISNUMBER($AC178),AN178,0)+01_指標庫!$H$12*IF(ISNUMBER($AD178),AO178,0)+01_指標庫!$H$13*IF(ISNUMBER($AE178),AP178,0)+01_指標庫!$H$14*IF(ISNUMBER($I178),O178,0)+01_指標庫!$H$15*IF(ISNUMBER($AH178),AS178,0)+01_指標庫!$H$16*IF(ISNUMBER($K178),P178,0)+01_指標庫!$H$17*IF(ISNUMBER($AI178),AT178,0)+01_指標庫!$H$18*IF(ISNUMBER($AJ178),AU178,0)+01_指標庫!$H$19*IF(ISNUMBER($AK178),AV178,0)+01_指標庫!$H$20*IF(ISNUMBER($BB178),BB178,0)+01_指標庫!$H$21*IF(ISNUMBER($BC178),BC178,0))/AW178,1))</f>
        <v>75.5</v>
      </c>
      <c r="AY178" s="60"/>
      <c r="AZ178" s="60"/>
      <c r="BA178" s="58" t="n">
        <f aca="false">AVERAGE($E174:$E178)/AVERAGE($E169:$E178)-1</f>
        <v>0.00338495493387248</v>
      </c>
      <c r="BB178" s="59" t="n">
        <f aca="false">IF(ISNUMBER($BA178),IF(OR($S178&lt;=-0.03,$BA178&lt;-0.003),0,IF(OR($S178&lt;=-0.02,$BA178&lt;0.01),50,100)),"")</f>
        <v>50</v>
      </c>
      <c r="BC178" s="0" t="str">
        <f aca="false">IF(OR(COUNT($AZ178)=0,COUNT($AZ177)=0),"",IF(OR($AY178/$AZ177-1&lt;=-0.03,$AZ178/$AZ177-1&lt;=-0.045,IF(COUNT($AZ169:$AZ178)=10,AVERAGE($AZ174:$AZ178)/AVERAGE($AZ169:$AZ178)-1&lt;-0.01,FALSE())),0,IF(OR($AZ178/$AZ177-1&lt;=-0.02,IF(COUNT($AZ169:$AZ178)=10,AVERAGE($AZ174:$AZ178)/AVERAGE($AZ169:$AZ178)-1&lt;0.005,FALSE())),50,100)))</f>
        <v/>
      </c>
    </row>
    <row r="179" customFormat="false" ht="15" hidden="false" customHeight="true" outlineLevel="0" collapsed="false">
      <c r="A179" s="47" t="n">
        <v>175</v>
      </c>
      <c r="B179" s="48" t="n">
        <v>42811</v>
      </c>
      <c r="C179" s="47" t="n">
        <v>2017</v>
      </c>
      <c r="D179" s="49" t="s">
        <v>234</v>
      </c>
      <c r="E179" s="50" t="n">
        <v>5408.76</v>
      </c>
      <c r="F179" s="51" t="n">
        <v>0.112994</v>
      </c>
      <c r="G179" s="51" t="n">
        <v>-0.001383</v>
      </c>
      <c r="H179" s="52" t="n">
        <v>0.898</v>
      </c>
      <c r="I179" s="53" t="n">
        <v>391</v>
      </c>
      <c r="J179" s="47" t="s">
        <v>235</v>
      </c>
      <c r="K179" s="54" t="n">
        <v>11.28</v>
      </c>
      <c r="L179" s="55" t="n">
        <f aca="false">IF(COUNT(F179)=0,50,IF(F179&gt;=0,100,IF(F179&gt;=-0.02,50,0)))</f>
        <v>100</v>
      </c>
      <c r="M179" s="55" t="n">
        <f aca="false">IF(COUNT(G179)=0,50,IF(G179&gt;-0.06,100,IF(G179&gt;-0.15,50,0)))</f>
        <v>100</v>
      </c>
      <c r="N179" s="55" t="n">
        <f aca="false">IF(COUNT(H179)=0,50,IF(H179&gt;=0.6,100,IF(H179&gt;=0.4,50,0)))</f>
        <v>100</v>
      </c>
      <c r="O179" s="55" t="n">
        <f aca="false">IF(COUNT(I179)=0,50,IF(J179="proxy_vix",50,IF(I179&lt;350,100,IF(I179&lt;=450,50,0))))</f>
        <v>50</v>
      </c>
      <c r="P179" s="55" t="n">
        <f aca="false">IF(COUNT(K179)=0,50,IF(K179&lt;20,100,IF(K179&lt;=25,50,0)))</f>
        <v>100</v>
      </c>
      <c r="Q179" s="54"/>
      <c r="R179" s="47"/>
      <c r="S179" s="51" t="n">
        <f aca="false">$E179/$E178-1</f>
        <v>-0.00061344252117479</v>
      </c>
      <c r="T179" s="56" t="n">
        <f aca="false">$K179/$K178-1</f>
        <v>0.00624442462087416</v>
      </c>
      <c r="V179" s="57"/>
      <c r="W179" s="57"/>
      <c r="Y179" s="1" t="str">
        <f aca="false">IF(AX179&gt;=70,"EASY",IF(AX179&gt;40,"UNCERTAIN","HARD"))</f>
        <v>EASY</v>
      </c>
      <c r="AA179" s="58" t="str">
        <f aca="false">IF($A179&lt;200,"",AVERAGE($E130:$E179)/AVERAGE($E5:$E179)-1)</f>
        <v/>
      </c>
      <c r="AB179" s="59" t="n">
        <f aca="false">LOOKUP($B179,07_L1政策步階!$A$4:$A$14,07_L1政策步階!$C$4:$C$14)</f>
        <v>-1</v>
      </c>
      <c r="AC179" s="57"/>
      <c r="AD179" s="57"/>
      <c r="AE179" s="57"/>
      <c r="AF179" s="57"/>
      <c r="AG179" s="57"/>
      <c r="AH179" s="57"/>
      <c r="AI179" s="57"/>
      <c r="AJ179" s="57"/>
      <c r="AK179" s="57"/>
      <c r="AL179" s="0" t="str">
        <f aca="false">IF(ISNUMBER($AA179),IF($AA179&gt;=0.005,100,IF($AA179&gt;=-0.015,50,0)),"")</f>
        <v/>
      </c>
      <c r="AM179" s="59" t="n">
        <f aca="false">IF(ISNUMBER($AB179),IF($AB179=1,100,IF($AB179=0,50,0)),"")</f>
        <v>0</v>
      </c>
      <c r="AN179" s="0" t="str">
        <f aca="false">IF(ISNUMBER($AC179),IF($AC179&gt;=0.001,100,IF($AC179&gt;=-0.003,50,0)),"")</f>
        <v/>
      </c>
      <c r="AO179" s="0" t="str">
        <f aca="false">IF(ISNUMBER($AD179),IF($AD179&gt;=0.04,100,IF($AD179&gt;=0,50,0)),"")</f>
        <v/>
      </c>
      <c r="AP179" s="0" t="str">
        <f aca="false">IF(ISNUMBER($AE179),IF($AE179&gt;=25,100,IF($AE179&gt;=-75,50,0)),"")</f>
        <v/>
      </c>
      <c r="AQ179" s="0" t="str">
        <f aca="false">IF(ISNUMBER($AF179),IF($AF179&gt;0,100,IF($AF179&gt;=-50,50,0)),"")</f>
        <v/>
      </c>
      <c r="AR179" s="0" t="str">
        <f aca="false">IF(ISNUMBER($AG179),IF($AG179=1,100,IF($AG179=0,50,0)),"")</f>
        <v/>
      </c>
      <c r="AS179" s="0" t="str">
        <f aca="false">IF(ISNUMBER($AH179),IF($AH179&lt;0,100,IF($AH179&lt;=20,50,0)),"")</f>
        <v/>
      </c>
      <c r="AT179" s="0" t="str">
        <f aca="false">IF(ISNUMBER($AI179),IF($AI179&lt;0.95,100,IF($AI179&lt;=1,50,0)),"")</f>
        <v/>
      </c>
      <c r="AU179" s="0" t="str">
        <f aca="false">IF(ISNUMBER($AJ179),IF($AJ179&lt;30,0,IF($AJ179&lt;40,50,IF($AJ179&lt;=90,100,50))),"")</f>
        <v/>
      </c>
      <c r="AV179" s="0" t="str">
        <f aca="false">IF(ISNUMBER($AK179),IF($AK179&gt;-0.2,100,IF($AK179&gt;=-0.4,50,0)),"")</f>
        <v/>
      </c>
      <c r="AW179" s="59" t="n">
        <f aca="false">01_指標庫!$H$4*ISNUMBER($F179)+01_指標庫!$H$5*ISNUMBER($AA179)+01_指標庫!$H$6*ISNUMBER($G179)+01_指標庫!$H$7*ISNUMBER($H179)+01_指標庫!$H$8*ISNUMBER($AF179)+01_指標庫!$H$9*ISNUMBER($AG179)+01_指標庫!$H$10*ISNUMBER($AB179)+01_指標庫!$H$11*ISNUMBER($AC179)+01_指標庫!$H$12*ISNUMBER($AD179)+01_指標庫!$H$13*ISNUMBER($AE179)+01_指標庫!$H$14*ISNUMBER($I179)+01_指標庫!$H$15*ISNUMBER($AH179)+01_指標庫!$H$16*ISNUMBER($K179)+01_指標庫!$H$17*ISNUMBER($AI179)+01_指標庫!$H$18*ISNUMBER($AJ179)+01_指標庫!$H$19*ISNUMBER($AK179)+01_指標庫!$H$20*ISNUMBER($BB179)+01_指標庫!$H$21*ISNUMBER($BC179)</f>
        <v>49</v>
      </c>
      <c r="AX179" s="59" t="n">
        <f aca="false">IF(AW179=0,50,ROUND((01_指標庫!$H$4*IF(ISNUMBER($F179),L179,0)+01_指標庫!$H$5*IF(ISNUMBER($AA179),AL179,0)+01_指標庫!$H$6*IF(ISNUMBER($G179),M179,0)+01_指標庫!$H$7*IF(ISNUMBER($H179),N179,0)+01_指標庫!$H$8*IF(ISNUMBER($AF179),AQ179,0)+01_指標庫!$H$9*IF(ISNUMBER($AG179),AR179,0)+01_指標庫!$H$10*IF(ISNUMBER($AB179),AM179,0)+01_指標庫!$H$11*IF(ISNUMBER($AC179),AN179,0)+01_指標庫!$H$12*IF(ISNUMBER($AD179),AO179,0)+01_指標庫!$H$13*IF(ISNUMBER($AE179),AP179,0)+01_指標庫!$H$14*IF(ISNUMBER($I179),O179,0)+01_指標庫!$H$15*IF(ISNUMBER($AH179),AS179,0)+01_指標庫!$H$16*IF(ISNUMBER($K179),P179,0)+01_指標庫!$H$17*IF(ISNUMBER($AI179),AT179,0)+01_指標庫!$H$18*IF(ISNUMBER($AJ179),AU179,0)+01_指標庫!$H$19*IF(ISNUMBER($AK179),AV179,0)+01_指標庫!$H$20*IF(ISNUMBER($BB179),BB179,0)+01_指標庫!$H$21*IF(ISNUMBER($BC179),BC179,0))/AW179,1))</f>
        <v>75.5</v>
      </c>
      <c r="AY179" s="60"/>
      <c r="AZ179" s="60"/>
      <c r="BA179" s="58" t="n">
        <f aca="false">AVERAGE($E175:$E179)/AVERAGE($E170:$E179)-1</f>
        <v>0.00357666214483454</v>
      </c>
      <c r="BB179" s="59" t="n">
        <f aca="false">IF(ISNUMBER($BA179),IF(OR($S179&lt;=-0.03,$BA179&lt;-0.003),0,IF(OR($S179&lt;=-0.02,$BA179&lt;0.01),50,100)),"")</f>
        <v>50</v>
      </c>
      <c r="BC179" s="0" t="str">
        <f aca="false">IF(OR(COUNT($AZ179)=0,COUNT($AZ178)=0),"",IF(OR($AY179/$AZ178-1&lt;=-0.03,$AZ179/$AZ178-1&lt;=-0.045,IF(COUNT($AZ170:$AZ179)=10,AVERAGE($AZ175:$AZ179)/AVERAGE($AZ170:$AZ179)-1&lt;-0.01,FALSE())),0,IF(OR($AZ179/$AZ178-1&lt;=-0.02,IF(COUNT($AZ170:$AZ179)=10,AVERAGE($AZ175:$AZ179)/AVERAGE($AZ170:$AZ179)-1&lt;0.005,FALSE())),50,100)))</f>
        <v/>
      </c>
    </row>
    <row r="180" customFormat="false" ht="15" hidden="false" customHeight="true" outlineLevel="0" collapsed="false">
      <c r="A180" s="47" t="n">
        <v>176</v>
      </c>
      <c r="B180" s="48" t="n">
        <v>42814</v>
      </c>
      <c r="C180" s="47" t="n">
        <v>2017</v>
      </c>
      <c r="D180" s="49" t="s">
        <v>236</v>
      </c>
      <c r="E180" s="50" t="n">
        <v>5413.31</v>
      </c>
      <c r="F180" s="51" t="n">
        <v>0.112921</v>
      </c>
      <c r="G180" s="51" t="n">
        <v>-0.000543</v>
      </c>
      <c r="H180" s="52" t="n">
        <v>0.898</v>
      </c>
      <c r="I180" s="53" t="n">
        <v>397</v>
      </c>
      <c r="J180" s="47" t="s">
        <v>235</v>
      </c>
      <c r="K180" s="54" t="n">
        <v>11.34</v>
      </c>
      <c r="L180" s="55" t="n">
        <f aca="false">IF(COUNT(F180)=0,50,IF(F180&gt;=0,100,IF(F180&gt;=-0.02,50,0)))</f>
        <v>100</v>
      </c>
      <c r="M180" s="55" t="n">
        <f aca="false">IF(COUNT(G180)=0,50,IF(G180&gt;-0.06,100,IF(G180&gt;-0.15,50,0)))</f>
        <v>100</v>
      </c>
      <c r="N180" s="55" t="n">
        <f aca="false">IF(COUNT(H180)=0,50,IF(H180&gt;=0.6,100,IF(H180&gt;=0.4,50,0)))</f>
        <v>100</v>
      </c>
      <c r="O180" s="55" t="n">
        <f aca="false">IF(COUNT(I180)=0,50,IF(J180="proxy_vix",50,IF(I180&lt;350,100,IF(I180&lt;=450,50,0))))</f>
        <v>50</v>
      </c>
      <c r="P180" s="55" t="n">
        <f aca="false">IF(COUNT(K180)=0,50,IF(K180&lt;20,100,IF(K180&lt;=25,50,0)))</f>
        <v>100</v>
      </c>
      <c r="Q180" s="54"/>
      <c r="R180" s="47"/>
      <c r="S180" s="51" t="n">
        <f aca="false">$E180/$E179-1</f>
        <v>0.000841227933944255</v>
      </c>
      <c r="T180" s="56" t="n">
        <f aca="false">$K180/$K179-1</f>
        <v>0.00531914893617036</v>
      </c>
      <c r="V180" s="57"/>
      <c r="W180" s="57"/>
      <c r="Y180" s="1" t="str">
        <f aca="false">IF(AX180&gt;=70,"EASY",IF(AX180&gt;40,"UNCERTAIN","HARD"))</f>
        <v>EASY</v>
      </c>
      <c r="AA180" s="58" t="str">
        <f aca="false">IF($A180&lt;200,"",AVERAGE($E131:$E180)/AVERAGE($E5:$E180)-1)</f>
        <v/>
      </c>
      <c r="AB180" s="59" t="n">
        <f aca="false">LOOKUP($B180,07_L1政策步階!$A$4:$A$14,07_L1政策步階!$C$4:$C$14)</f>
        <v>-1</v>
      </c>
      <c r="AC180" s="57"/>
      <c r="AD180" s="57"/>
      <c r="AE180" s="57"/>
      <c r="AF180" s="57"/>
      <c r="AG180" s="57"/>
      <c r="AH180" s="57"/>
      <c r="AI180" s="57"/>
      <c r="AJ180" s="57"/>
      <c r="AK180" s="57"/>
      <c r="AL180" s="0" t="str">
        <f aca="false">IF(ISNUMBER($AA180),IF($AA180&gt;=0.005,100,IF($AA180&gt;=-0.015,50,0)),"")</f>
        <v/>
      </c>
      <c r="AM180" s="59" t="n">
        <f aca="false">IF(ISNUMBER($AB180),IF($AB180=1,100,IF($AB180=0,50,0)),"")</f>
        <v>0</v>
      </c>
      <c r="AN180" s="0" t="str">
        <f aca="false">IF(ISNUMBER($AC180),IF($AC180&gt;=0.001,100,IF($AC180&gt;=-0.003,50,0)),"")</f>
        <v/>
      </c>
      <c r="AO180" s="0" t="str">
        <f aca="false">IF(ISNUMBER($AD180),IF($AD180&gt;=0.04,100,IF($AD180&gt;=0,50,0)),"")</f>
        <v/>
      </c>
      <c r="AP180" s="0" t="str">
        <f aca="false">IF(ISNUMBER($AE180),IF($AE180&gt;=25,100,IF($AE180&gt;=-75,50,0)),"")</f>
        <v/>
      </c>
      <c r="AQ180" s="0" t="str">
        <f aca="false">IF(ISNUMBER($AF180),IF($AF180&gt;0,100,IF($AF180&gt;=-50,50,0)),"")</f>
        <v/>
      </c>
      <c r="AR180" s="0" t="str">
        <f aca="false">IF(ISNUMBER($AG180),IF($AG180=1,100,IF($AG180=0,50,0)),"")</f>
        <v/>
      </c>
      <c r="AS180" s="0" t="str">
        <f aca="false">IF(ISNUMBER($AH180),IF($AH180&lt;0,100,IF($AH180&lt;=20,50,0)),"")</f>
        <v/>
      </c>
      <c r="AT180" s="0" t="str">
        <f aca="false">IF(ISNUMBER($AI180),IF($AI180&lt;0.95,100,IF($AI180&lt;=1,50,0)),"")</f>
        <v/>
      </c>
      <c r="AU180" s="0" t="str">
        <f aca="false">IF(ISNUMBER($AJ180),IF($AJ180&lt;30,0,IF($AJ180&lt;40,50,IF($AJ180&lt;=90,100,50))),"")</f>
        <v/>
      </c>
      <c r="AV180" s="0" t="str">
        <f aca="false">IF(ISNUMBER($AK180),IF($AK180&gt;-0.2,100,IF($AK180&gt;=-0.4,50,0)),"")</f>
        <v/>
      </c>
      <c r="AW180" s="59" t="n">
        <f aca="false">01_指標庫!$H$4*ISNUMBER($F180)+01_指標庫!$H$5*ISNUMBER($AA180)+01_指標庫!$H$6*ISNUMBER($G180)+01_指標庫!$H$7*ISNUMBER($H180)+01_指標庫!$H$8*ISNUMBER($AF180)+01_指標庫!$H$9*ISNUMBER($AG180)+01_指標庫!$H$10*ISNUMBER($AB180)+01_指標庫!$H$11*ISNUMBER($AC180)+01_指標庫!$H$12*ISNUMBER($AD180)+01_指標庫!$H$13*ISNUMBER($AE180)+01_指標庫!$H$14*ISNUMBER($I180)+01_指標庫!$H$15*ISNUMBER($AH180)+01_指標庫!$H$16*ISNUMBER($K180)+01_指標庫!$H$17*ISNUMBER($AI180)+01_指標庫!$H$18*ISNUMBER($AJ180)+01_指標庫!$H$19*ISNUMBER($AK180)+01_指標庫!$H$20*ISNUMBER($BB180)+01_指標庫!$H$21*ISNUMBER($BC180)</f>
        <v>49</v>
      </c>
      <c r="AX180" s="59" t="n">
        <f aca="false">IF(AW180=0,50,ROUND((01_指標庫!$H$4*IF(ISNUMBER($F180),L180,0)+01_指標庫!$H$5*IF(ISNUMBER($AA180),AL180,0)+01_指標庫!$H$6*IF(ISNUMBER($G180),M180,0)+01_指標庫!$H$7*IF(ISNUMBER($H180),N180,0)+01_指標庫!$H$8*IF(ISNUMBER($AF180),AQ180,0)+01_指標庫!$H$9*IF(ISNUMBER($AG180),AR180,0)+01_指標庫!$H$10*IF(ISNUMBER($AB180),AM180,0)+01_指標庫!$H$11*IF(ISNUMBER($AC180),AN180,0)+01_指標庫!$H$12*IF(ISNUMBER($AD180),AO180,0)+01_指標庫!$H$13*IF(ISNUMBER($AE180),AP180,0)+01_指標庫!$H$14*IF(ISNUMBER($I180),O180,0)+01_指標庫!$H$15*IF(ISNUMBER($AH180),AS180,0)+01_指標庫!$H$16*IF(ISNUMBER($K180),P180,0)+01_指標庫!$H$17*IF(ISNUMBER($AI180),AT180,0)+01_指標庫!$H$18*IF(ISNUMBER($AJ180),AU180,0)+01_指標庫!$H$19*IF(ISNUMBER($AK180),AV180,0)+01_指標庫!$H$20*IF(ISNUMBER($BB180),BB180,0)+01_指標庫!$H$21*IF(ISNUMBER($BC180),BC180,0))/AW180,1))</f>
        <v>75.5</v>
      </c>
      <c r="AY180" s="60"/>
      <c r="AZ180" s="60"/>
      <c r="BA180" s="58" t="n">
        <f aca="false">AVERAGE($E176:$E180)/AVERAGE($E171:$E180)-1</f>
        <v>0.00328514026563576</v>
      </c>
      <c r="BB180" s="59" t="n">
        <f aca="false">IF(ISNUMBER($BA180),IF(OR($S180&lt;=-0.03,$BA180&lt;-0.003),0,IF(OR($S180&lt;=-0.02,$BA180&lt;0.01),50,100)),"")</f>
        <v>50</v>
      </c>
      <c r="BC180" s="0" t="str">
        <f aca="false">IF(OR(COUNT($AZ180)=0,COUNT($AZ179)=0),"",IF(OR($AY180/$AZ179-1&lt;=-0.03,$AZ180/$AZ179-1&lt;=-0.045,IF(COUNT($AZ171:$AZ180)=10,AVERAGE($AZ176:$AZ180)/AVERAGE($AZ171:$AZ180)-1&lt;-0.01,FALSE())),0,IF(OR($AZ180/$AZ179-1&lt;=-0.02,IF(COUNT($AZ171:$AZ180)=10,AVERAGE($AZ176:$AZ180)/AVERAGE($AZ171:$AZ180)-1&lt;0.005,FALSE())),50,100)))</f>
        <v/>
      </c>
    </row>
    <row r="181" customFormat="false" ht="15" hidden="false" customHeight="true" outlineLevel="0" collapsed="false">
      <c r="A181" s="47" t="n">
        <v>177</v>
      </c>
      <c r="B181" s="48" t="n">
        <v>42815</v>
      </c>
      <c r="C181" s="47" t="n">
        <v>2017</v>
      </c>
      <c r="D181" s="49" t="s">
        <v>237</v>
      </c>
      <c r="E181" s="50" t="n">
        <v>5332.53</v>
      </c>
      <c r="F181" s="51" t="n">
        <v>0.095387</v>
      </c>
      <c r="G181" s="51" t="n">
        <v>-0.015457</v>
      </c>
      <c r="H181" s="52" t="n">
        <v>0.8776</v>
      </c>
      <c r="I181" s="53" t="n">
        <v>404</v>
      </c>
      <c r="J181" s="47" t="s">
        <v>235</v>
      </c>
      <c r="K181" s="54" t="n">
        <v>12.47</v>
      </c>
      <c r="L181" s="55" t="n">
        <f aca="false">IF(COUNT(F181)=0,50,IF(F181&gt;=0,100,IF(F181&gt;=-0.02,50,0)))</f>
        <v>100</v>
      </c>
      <c r="M181" s="55" t="n">
        <f aca="false">IF(COUNT(G181)=0,50,IF(G181&gt;-0.06,100,IF(G181&gt;-0.15,50,0)))</f>
        <v>100</v>
      </c>
      <c r="N181" s="55" t="n">
        <f aca="false">IF(COUNT(H181)=0,50,IF(H181&gt;=0.6,100,IF(H181&gt;=0.4,50,0)))</f>
        <v>100</v>
      </c>
      <c r="O181" s="55" t="n">
        <f aca="false">IF(COUNT(I181)=0,50,IF(J181="proxy_vix",50,IF(I181&lt;350,100,IF(I181&lt;=450,50,0))))</f>
        <v>50</v>
      </c>
      <c r="P181" s="55" t="n">
        <f aca="false">IF(COUNT(K181)=0,50,IF(K181&lt;20,100,IF(K181&lt;=25,50,0)))</f>
        <v>100</v>
      </c>
      <c r="Q181" s="54"/>
      <c r="R181" s="47"/>
      <c r="S181" s="51" t="n">
        <f aca="false">$E181/$E180-1</f>
        <v>-0.0149224781141299</v>
      </c>
      <c r="T181" s="56" t="n">
        <f aca="false">$K181/$K180-1</f>
        <v>0.099647266313933</v>
      </c>
      <c r="V181" s="57"/>
      <c r="W181" s="57"/>
      <c r="Y181" s="1" t="str">
        <f aca="false">IF(AX181&gt;=70,"EASY",IF(AX181&gt;40,"UNCERTAIN","HARD"))</f>
        <v>EASY</v>
      </c>
      <c r="AA181" s="58" t="str">
        <f aca="false">IF($A181&lt;200,"",AVERAGE($E132:$E181)/AVERAGE($E5:$E181)-1)</f>
        <v/>
      </c>
      <c r="AB181" s="59" t="n">
        <f aca="false">LOOKUP($B181,07_L1政策步階!$A$4:$A$14,07_L1政策步階!$C$4:$C$14)</f>
        <v>-1</v>
      </c>
      <c r="AC181" s="57"/>
      <c r="AD181" s="57"/>
      <c r="AE181" s="57"/>
      <c r="AF181" s="57"/>
      <c r="AG181" s="57"/>
      <c r="AH181" s="57"/>
      <c r="AI181" s="57"/>
      <c r="AJ181" s="57"/>
      <c r="AK181" s="57"/>
      <c r="AL181" s="0" t="str">
        <f aca="false">IF(ISNUMBER($AA181),IF($AA181&gt;=0.005,100,IF($AA181&gt;=-0.015,50,0)),"")</f>
        <v/>
      </c>
      <c r="AM181" s="59" t="n">
        <f aca="false">IF(ISNUMBER($AB181),IF($AB181=1,100,IF($AB181=0,50,0)),"")</f>
        <v>0</v>
      </c>
      <c r="AN181" s="0" t="str">
        <f aca="false">IF(ISNUMBER($AC181),IF($AC181&gt;=0.001,100,IF($AC181&gt;=-0.003,50,0)),"")</f>
        <v/>
      </c>
      <c r="AO181" s="0" t="str">
        <f aca="false">IF(ISNUMBER($AD181),IF($AD181&gt;=0.04,100,IF($AD181&gt;=0,50,0)),"")</f>
        <v/>
      </c>
      <c r="AP181" s="0" t="str">
        <f aca="false">IF(ISNUMBER($AE181),IF($AE181&gt;=25,100,IF($AE181&gt;=-75,50,0)),"")</f>
        <v/>
      </c>
      <c r="AQ181" s="0" t="str">
        <f aca="false">IF(ISNUMBER($AF181),IF($AF181&gt;0,100,IF($AF181&gt;=-50,50,0)),"")</f>
        <v/>
      </c>
      <c r="AR181" s="0" t="str">
        <f aca="false">IF(ISNUMBER($AG181),IF($AG181=1,100,IF($AG181=0,50,0)),"")</f>
        <v/>
      </c>
      <c r="AS181" s="0" t="str">
        <f aca="false">IF(ISNUMBER($AH181),IF($AH181&lt;0,100,IF($AH181&lt;=20,50,0)),"")</f>
        <v/>
      </c>
      <c r="AT181" s="0" t="str">
        <f aca="false">IF(ISNUMBER($AI181),IF($AI181&lt;0.95,100,IF($AI181&lt;=1,50,0)),"")</f>
        <v/>
      </c>
      <c r="AU181" s="0" t="str">
        <f aca="false">IF(ISNUMBER($AJ181),IF($AJ181&lt;30,0,IF($AJ181&lt;40,50,IF($AJ181&lt;=90,100,50))),"")</f>
        <v/>
      </c>
      <c r="AV181" s="0" t="str">
        <f aca="false">IF(ISNUMBER($AK181),IF($AK181&gt;-0.2,100,IF($AK181&gt;=-0.4,50,0)),"")</f>
        <v/>
      </c>
      <c r="AW181" s="59" t="n">
        <f aca="false">01_指標庫!$H$4*ISNUMBER($F181)+01_指標庫!$H$5*ISNUMBER($AA181)+01_指標庫!$H$6*ISNUMBER($G181)+01_指標庫!$H$7*ISNUMBER($H181)+01_指標庫!$H$8*ISNUMBER($AF181)+01_指標庫!$H$9*ISNUMBER($AG181)+01_指標庫!$H$10*ISNUMBER($AB181)+01_指標庫!$H$11*ISNUMBER($AC181)+01_指標庫!$H$12*ISNUMBER($AD181)+01_指標庫!$H$13*ISNUMBER($AE181)+01_指標庫!$H$14*ISNUMBER($I181)+01_指標庫!$H$15*ISNUMBER($AH181)+01_指標庫!$H$16*ISNUMBER($K181)+01_指標庫!$H$17*ISNUMBER($AI181)+01_指標庫!$H$18*ISNUMBER($AJ181)+01_指標庫!$H$19*ISNUMBER($AK181)+01_指標庫!$H$20*ISNUMBER($BB181)+01_指標庫!$H$21*ISNUMBER($BC181)</f>
        <v>49</v>
      </c>
      <c r="AX181" s="59" t="n">
        <f aca="false">IF(AW181=0,50,ROUND((01_指標庫!$H$4*IF(ISNUMBER($F181),L181,0)+01_指標庫!$H$5*IF(ISNUMBER($AA181),AL181,0)+01_指標庫!$H$6*IF(ISNUMBER($G181),M181,0)+01_指標庫!$H$7*IF(ISNUMBER($H181),N181,0)+01_指標庫!$H$8*IF(ISNUMBER($AF181),AQ181,0)+01_指標庫!$H$9*IF(ISNUMBER($AG181),AR181,0)+01_指標庫!$H$10*IF(ISNUMBER($AB181),AM181,0)+01_指標庫!$H$11*IF(ISNUMBER($AC181),AN181,0)+01_指標庫!$H$12*IF(ISNUMBER($AD181),AO181,0)+01_指標庫!$H$13*IF(ISNUMBER($AE181),AP181,0)+01_指標庫!$H$14*IF(ISNUMBER($I181),O181,0)+01_指標庫!$H$15*IF(ISNUMBER($AH181),AS181,0)+01_指標庫!$H$16*IF(ISNUMBER($K181),P181,0)+01_指標庫!$H$17*IF(ISNUMBER($AI181),AT181,0)+01_指標庫!$H$18*IF(ISNUMBER($AJ181),AU181,0)+01_指標庫!$H$19*IF(ISNUMBER($AK181),AV181,0)+01_指標庫!$H$20*IF(ISNUMBER($BB181),BB181,0)+01_指標庫!$H$21*IF(ISNUMBER($BC181),BC181,0))/AW181,1))</f>
        <v>75.5</v>
      </c>
      <c r="AY181" s="60"/>
      <c r="AZ181" s="60"/>
      <c r="BA181" s="58" t="n">
        <f aca="false">AVERAGE($E177:$E181)/AVERAGE($E172:$E181)-1</f>
        <v>0.00179137082749836</v>
      </c>
      <c r="BB181" s="59" t="n">
        <f aca="false">IF(ISNUMBER($BA181),IF(OR($S181&lt;=-0.03,$BA181&lt;-0.003),0,IF(OR($S181&lt;=-0.02,$BA181&lt;0.01),50,100)),"")</f>
        <v>50</v>
      </c>
      <c r="BC181" s="0" t="str">
        <f aca="false">IF(OR(COUNT($AZ181)=0,COUNT($AZ180)=0),"",IF(OR($AY181/$AZ180-1&lt;=-0.03,$AZ181/$AZ180-1&lt;=-0.045,IF(COUNT($AZ172:$AZ181)=10,AVERAGE($AZ177:$AZ181)/AVERAGE($AZ172:$AZ181)-1&lt;-0.01,FALSE())),0,IF(OR($AZ181/$AZ180-1&lt;=-0.02,IF(COUNT($AZ172:$AZ181)=10,AVERAGE($AZ177:$AZ181)/AVERAGE($AZ172:$AZ181)-1&lt;0.005,FALSE())),50,100)))</f>
        <v/>
      </c>
    </row>
    <row r="182" customFormat="false" ht="15" hidden="false" customHeight="true" outlineLevel="0" collapsed="false">
      <c r="A182" s="47" t="n">
        <v>178</v>
      </c>
      <c r="B182" s="48" t="n">
        <v>42816</v>
      </c>
      <c r="C182" s="47" t="n">
        <v>2017</v>
      </c>
      <c r="D182" s="49" t="s">
        <v>238</v>
      </c>
      <c r="E182" s="50" t="n">
        <v>5367.55</v>
      </c>
      <c r="F182" s="51" t="n">
        <v>0.101626</v>
      </c>
      <c r="G182" s="51" t="n">
        <v>-0.008991</v>
      </c>
      <c r="H182" s="52" t="n">
        <v>0.898</v>
      </c>
      <c r="I182" s="53" t="n">
        <v>416</v>
      </c>
      <c r="J182" s="47" t="s">
        <v>235</v>
      </c>
      <c r="K182" s="54" t="n">
        <v>12.81</v>
      </c>
      <c r="L182" s="55" t="n">
        <f aca="false">IF(COUNT(F182)=0,50,IF(F182&gt;=0,100,IF(F182&gt;=-0.02,50,0)))</f>
        <v>100</v>
      </c>
      <c r="M182" s="55" t="n">
        <f aca="false">IF(COUNT(G182)=0,50,IF(G182&gt;-0.06,100,IF(G182&gt;-0.15,50,0)))</f>
        <v>100</v>
      </c>
      <c r="N182" s="55" t="n">
        <f aca="false">IF(COUNT(H182)=0,50,IF(H182&gt;=0.6,100,IF(H182&gt;=0.4,50,0)))</f>
        <v>100</v>
      </c>
      <c r="O182" s="55" t="n">
        <f aca="false">IF(COUNT(I182)=0,50,IF(J182="proxy_vix",50,IF(I182&lt;350,100,IF(I182&lt;=450,50,0))))</f>
        <v>50</v>
      </c>
      <c r="P182" s="55" t="n">
        <f aca="false">IF(COUNT(K182)=0,50,IF(K182&lt;20,100,IF(K182&lt;=25,50,0)))</f>
        <v>100</v>
      </c>
      <c r="Q182" s="54"/>
      <c r="R182" s="47"/>
      <c r="S182" s="51" t="n">
        <f aca="false">$E182/$E181-1</f>
        <v>0.00656723919040303</v>
      </c>
      <c r="T182" s="56" t="n">
        <f aca="false">$K182/$K181-1</f>
        <v>0.0272654370489174</v>
      </c>
      <c r="V182" s="57"/>
      <c r="W182" s="57"/>
      <c r="Y182" s="1" t="str">
        <f aca="false">IF(AX182&gt;=70,"EASY",IF(AX182&gt;40,"UNCERTAIN","HARD"))</f>
        <v>EASY</v>
      </c>
      <c r="AA182" s="58" t="str">
        <f aca="false">IF($A182&lt;200,"",AVERAGE($E133:$E182)/AVERAGE($E5:$E182)-1)</f>
        <v/>
      </c>
      <c r="AB182" s="59" t="n">
        <f aca="false">LOOKUP($B182,07_L1政策步階!$A$4:$A$14,07_L1政策步階!$C$4:$C$14)</f>
        <v>-1</v>
      </c>
      <c r="AC182" s="57"/>
      <c r="AD182" s="57"/>
      <c r="AE182" s="57"/>
      <c r="AF182" s="57"/>
      <c r="AG182" s="57"/>
      <c r="AH182" s="57"/>
      <c r="AI182" s="57"/>
      <c r="AJ182" s="57"/>
      <c r="AK182" s="57"/>
      <c r="AL182" s="0" t="str">
        <f aca="false">IF(ISNUMBER($AA182),IF($AA182&gt;=0.005,100,IF($AA182&gt;=-0.015,50,0)),"")</f>
        <v/>
      </c>
      <c r="AM182" s="59" t="n">
        <f aca="false">IF(ISNUMBER($AB182),IF($AB182=1,100,IF($AB182=0,50,0)),"")</f>
        <v>0</v>
      </c>
      <c r="AN182" s="0" t="str">
        <f aca="false">IF(ISNUMBER($AC182),IF($AC182&gt;=0.001,100,IF($AC182&gt;=-0.003,50,0)),"")</f>
        <v/>
      </c>
      <c r="AO182" s="0" t="str">
        <f aca="false">IF(ISNUMBER($AD182),IF($AD182&gt;=0.04,100,IF($AD182&gt;=0,50,0)),"")</f>
        <v/>
      </c>
      <c r="AP182" s="0" t="str">
        <f aca="false">IF(ISNUMBER($AE182),IF($AE182&gt;=25,100,IF($AE182&gt;=-75,50,0)),"")</f>
        <v/>
      </c>
      <c r="AQ182" s="0" t="str">
        <f aca="false">IF(ISNUMBER($AF182),IF($AF182&gt;0,100,IF($AF182&gt;=-50,50,0)),"")</f>
        <v/>
      </c>
      <c r="AR182" s="0" t="str">
        <f aca="false">IF(ISNUMBER($AG182),IF($AG182=1,100,IF($AG182=0,50,0)),"")</f>
        <v/>
      </c>
      <c r="AS182" s="0" t="str">
        <f aca="false">IF(ISNUMBER($AH182),IF($AH182&lt;0,100,IF($AH182&lt;=20,50,0)),"")</f>
        <v/>
      </c>
      <c r="AT182" s="0" t="str">
        <f aca="false">IF(ISNUMBER($AI182),IF($AI182&lt;0.95,100,IF($AI182&lt;=1,50,0)),"")</f>
        <v/>
      </c>
      <c r="AU182" s="0" t="str">
        <f aca="false">IF(ISNUMBER($AJ182),IF($AJ182&lt;30,0,IF($AJ182&lt;40,50,IF($AJ182&lt;=90,100,50))),"")</f>
        <v/>
      </c>
      <c r="AV182" s="0" t="str">
        <f aca="false">IF(ISNUMBER($AK182),IF($AK182&gt;-0.2,100,IF($AK182&gt;=-0.4,50,0)),"")</f>
        <v/>
      </c>
      <c r="AW182" s="59" t="n">
        <f aca="false">01_指標庫!$H$4*ISNUMBER($F182)+01_指標庫!$H$5*ISNUMBER($AA182)+01_指標庫!$H$6*ISNUMBER($G182)+01_指標庫!$H$7*ISNUMBER($H182)+01_指標庫!$H$8*ISNUMBER($AF182)+01_指標庫!$H$9*ISNUMBER($AG182)+01_指標庫!$H$10*ISNUMBER($AB182)+01_指標庫!$H$11*ISNUMBER($AC182)+01_指標庫!$H$12*ISNUMBER($AD182)+01_指標庫!$H$13*ISNUMBER($AE182)+01_指標庫!$H$14*ISNUMBER($I182)+01_指標庫!$H$15*ISNUMBER($AH182)+01_指標庫!$H$16*ISNUMBER($K182)+01_指標庫!$H$17*ISNUMBER($AI182)+01_指標庫!$H$18*ISNUMBER($AJ182)+01_指標庫!$H$19*ISNUMBER($AK182)+01_指標庫!$H$20*ISNUMBER($BB182)+01_指標庫!$H$21*ISNUMBER($BC182)</f>
        <v>49</v>
      </c>
      <c r="AX182" s="59" t="n">
        <f aca="false">IF(AW182=0,50,ROUND((01_指標庫!$H$4*IF(ISNUMBER($F182),L182,0)+01_指標庫!$H$5*IF(ISNUMBER($AA182),AL182,0)+01_指標庫!$H$6*IF(ISNUMBER($G182),M182,0)+01_指標庫!$H$7*IF(ISNUMBER($H182),N182,0)+01_指標庫!$H$8*IF(ISNUMBER($AF182),AQ182,0)+01_指標庫!$H$9*IF(ISNUMBER($AG182),AR182,0)+01_指標庫!$H$10*IF(ISNUMBER($AB182),AM182,0)+01_指標庫!$H$11*IF(ISNUMBER($AC182),AN182,0)+01_指標庫!$H$12*IF(ISNUMBER($AD182),AO182,0)+01_指標庫!$H$13*IF(ISNUMBER($AE182),AP182,0)+01_指標庫!$H$14*IF(ISNUMBER($I182),O182,0)+01_指標庫!$H$15*IF(ISNUMBER($AH182),AS182,0)+01_指標庫!$H$16*IF(ISNUMBER($K182),P182,0)+01_指標庫!$H$17*IF(ISNUMBER($AI182),AT182,0)+01_指標庫!$H$18*IF(ISNUMBER($AJ182),AU182,0)+01_指標庫!$H$19*IF(ISNUMBER($AK182),AV182,0)+01_指標庫!$H$20*IF(ISNUMBER($BB182),BB182,0)+01_指標庫!$H$21*IF(ISNUMBER($BC182),BC182,0))/AW182,1))</f>
        <v>75.5</v>
      </c>
      <c r="AY182" s="60"/>
      <c r="AZ182" s="60"/>
      <c r="BA182" s="58" t="n">
        <f aca="false">AVERAGE($E178:$E182)/AVERAGE($E173:$E182)-1</f>
        <v>-0.000160364978812999</v>
      </c>
      <c r="BB182" s="59" t="n">
        <f aca="false">IF(ISNUMBER($BA182),IF(OR($S182&lt;=-0.03,$BA182&lt;-0.003),0,IF(OR($S182&lt;=-0.02,$BA182&lt;0.01),50,100)),"")</f>
        <v>50</v>
      </c>
      <c r="BC182" s="0" t="str">
        <f aca="false">IF(OR(COUNT($AZ182)=0,COUNT($AZ181)=0),"",IF(OR($AY182/$AZ181-1&lt;=-0.03,$AZ182/$AZ181-1&lt;=-0.045,IF(COUNT($AZ173:$AZ182)=10,AVERAGE($AZ178:$AZ182)/AVERAGE($AZ173:$AZ182)-1&lt;-0.01,FALSE())),0,IF(OR($AZ182/$AZ181-1&lt;=-0.02,IF(COUNT($AZ173:$AZ182)=10,AVERAGE($AZ178:$AZ182)/AVERAGE($AZ173:$AZ182)-1&lt;0.005,FALSE())),50,100)))</f>
        <v/>
      </c>
    </row>
    <row r="183" customFormat="false" ht="15" hidden="false" customHeight="true" outlineLevel="0" collapsed="false">
      <c r="A183" s="47" t="n">
        <v>179</v>
      </c>
      <c r="B183" s="48" t="n">
        <v>42817</v>
      </c>
      <c r="C183" s="47" t="n">
        <v>2017</v>
      </c>
      <c r="D183" s="49" t="s">
        <v>239</v>
      </c>
      <c r="E183" s="50" t="n">
        <v>5355.14</v>
      </c>
      <c r="F183" s="51" t="n">
        <v>0.09813</v>
      </c>
      <c r="G183" s="51" t="n">
        <v>-0.011283</v>
      </c>
      <c r="H183" s="52" t="n">
        <v>0.898</v>
      </c>
      <c r="I183" s="53" t="n">
        <v>411</v>
      </c>
      <c r="J183" s="47" t="s">
        <v>235</v>
      </c>
      <c r="K183" s="54" t="n">
        <v>13.12</v>
      </c>
      <c r="L183" s="55" t="n">
        <f aca="false">IF(COUNT(F183)=0,50,IF(F183&gt;=0,100,IF(F183&gt;=-0.02,50,0)))</f>
        <v>100</v>
      </c>
      <c r="M183" s="55" t="n">
        <f aca="false">IF(COUNT(G183)=0,50,IF(G183&gt;-0.06,100,IF(G183&gt;-0.15,50,0)))</f>
        <v>100</v>
      </c>
      <c r="N183" s="55" t="n">
        <f aca="false">IF(COUNT(H183)=0,50,IF(H183&gt;=0.6,100,IF(H183&gt;=0.4,50,0)))</f>
        <v>100</v>
      </c>
      <c r="O183" s="55" t="n">
        <f aca="false">IF(COUNT(I183)=0,50,IF(J183="proxy_vix",50,IF(I183&lt;350,100,IF(I183&lt;=450,50,0))))</f>
        <v>50</v>
      </c>
      <c r="P183" s="55" t="n">
        <f aca="false">IF(COUNT(K183)=0,50,IF(K183&lt;20,100,IF(K183&lt;=25,50,0)))</f>
        <v>100</v>
      </c>
      <c r="Q183" s="54"/>
      <c r="R183" s="47"/>
      <c r="S183" s="51" t="n">
        <f aca="false">$E183/$E182-1</f>
        <v>-0.00231204180678335</v>
      </c>
      <c r="T183" s="56" t="n">
        <f aca="false">$K183/$K182-1</f>
        <v>0.0241998438719748</v>
      </c>
      <c r="V183" s="57"/>
      <c r="W183" s="57"/>
      <c r="Y183" s="1" t="str">
        <f aca="false">IF(AX183&gt;=70,"EASY",IF(AX183&gt;40,"UNCERTAIN","HARD"))</f>
        <v>EASY</v>
      </c>
      <c r="AA183" s="58" t="str">
        <f aca="false">IF($A183&lt;200,"",AVERAGE($E134:$E183)/AVERAGE($E5:$E183)-1)</f>
        <v/>
      </c>
      <c r="AB183" s="59" t="n">
        <f aca="false">LOOKUP($B183,07_L1政策步階!$A$4:$A$14,07_L1政策步階!$C$4:$C$14)</f>
        <v>-1</v>
      </c>
      <c r="AC183" s="57"/>
      <c r="AD183" s="57"/>
      <c r="AE183" s="57"/>
      <c r="AF183" s="57"/>
      <c r="AG183" s="57"/>
      <c r="AH183" s="57"/>
      <c r="AI183" s="57"/>
      <c r="AJ183" s="57"/>
      <c r="AK183" s="57"/>
      <c r="AL183" s="0" t="str">
        <f aca="false">IF(ISNUMBER($AA183),IF($AA183&gt;=0.005,100,IF($AA183&gt;=-0.015,50,0)),"")</f>
        <v/>
      </c>
      <c r="AM183" s="59" t="n">
        <f aca="false">IF(ISNUMBER($AB183),IF($AB183=1,100,IF($AB183=0,50,0)),"")</f>
        <v>0</v>
      </c>
      <c r="AN183" s="0" t="str">
        <f aca="false">IF(ISNUMBER($AC183),IF($AC183&gt;=0.001,100,IF($AC183&gt;=-0.003,50,0)),"")</f>
        <v/>
      </c>
      <c r="AO183" s="0" t="str">
        <f aca="false">IF(ISNUMBER($AD183),IF($AD183&gt;=0.04,100,IF($AD183&gt;=0,50,0)),"")</f>
        <v/>
      </c>
      <c r="AP183" s="0" t="str">
        <f aca="false">IF(ISNUMBER($AE183),IF($AE183&gt;=25,100,IF($AE183&gt;=-75,50,0)),"")</f>
        <v/>
      </c>
      <c r="AQ183" s="0" t="str">
        <f aca="false">IF(ISNUMBER($AF183),IF($AF183&gt;0,100,IF($AF183&gt;=-50,50,0)),"")</f>
        <v/>
      </c>
      <c r="AR183" s="0" t="str">
        <f aca="false">IF(ISNUMBER($AG183),IF($AG183=1,100,IF($AG183=0,50,0)),"")</f>
        <v/>
      </c>
      <c r="AS183" s="0" t="str">
        <f aca="false">IF(ISNUMBER($AH183),IF($AH183&lt;0,100,IF($AH183&lt;=20,50,0)),"")</f>
        <v/>
      </c>
      <c r="AT183" s="0" t="str">
        <f aca="false">IF(ISNUMBER($AI183),IF($AI183&lt;0.95,100,IF($AI183&lt;=1,50,0)),"")</f>
        <v/>
      </c>
      <c r="AU183" s="0" t="str">
        <f aca="false">IF(ISNUMBER($AJ183),IF($AJ183&lt;30,0,IF($AJ183&lt;40,50,IF($AJ183&lt;=90,100,50))),"")</f>
        <v/>
      </c>
      <c r="AV183" s="0" t="str">
        <f aca="false">IF(ISNUMBER($AK183),IF($AK183&gt;-0.2,100,IF($AK183&gt;=-0.4,50,0)),"")</f>
        <v/>
      </c>
      <c r="AW183" s="59" t="n">
        <f aca="false">01_指標庫!$H$4*ISNUMBER($F183)+01_指標庫!$H$5*ISNUMBER($AA183)+01_指標庫!$H$6*ISNUMBER($G183)+01_指標庫!$H$7*ISNUMBER($H183)+01_指標庫!$H$8*ISNUMBER($AF183)+01_指標庫!$H$9*ISNUMBER($AG183)+01_指標庫!$H$10*ISNUMBER($AB183)+01_指標庫!$H$11*ISNUMBER($AC183)+01_指標庫!$H$12*ISNUMBER($AD183)+01_指標庫!$H$13*ISNUMBER($AE183)+01_指標庫!$H$14*ISNUMBER($I183)+01_指標庫!$H$15*ISNUMBER($AH183)+01_指標庫!$H$16*ISNUMBER($K183)+01_指標庫!$H$17*ISNUMBER($AI183)+01_指標庫!$H$18*ISNUMBER($AJ183)+01_指標庫!$H$19*ISNUMBER($AK183)+01_指標庫!$H$20*ISNUMBER($BB183)+01_指標庫!$H$21*ISNUMBER($BC183)</f>
        <v>49</v>
      </c>
      <c r="AX183" s="59" t="n">
        <f aca="false">IF(AW183=0,50,ROUND((01_指標庫!$H$4*IF(ISNUMBER($F183),L183,0)+01_指標庫!$H$5*IF(ISNUMBER($AA183),AL183,0)+01_指標庫!$H$6*IF(ISNUMBER($G183),M183,0)+01_指標庫!$H$7*IF(ISNUMBER($H183),N183,0)+01_指標庫!$H$8*IF(ISNUMBER($AF183),AQ183,0)+01_指標庫!$H$9*IF(ISNUMBER($AG183),AR183,0)+01_指標庫!$H$10*IF(ISNUMBER($AB183),AM183,0)+01_指標庫!$H$11*IF(ISNUMBER($AC183),AN183,0)+01_指標庫!$H$12*IF(ISNUMBER($AD183),AO183,0)+01_指標庫!$H$13*IF(ISNUMBER($AE183),AP183,0)+01_指標庫!$H$14*IF(ISNUMBER($I183),O183,0)+01_指標庫!$H$15*IF(ISNUMBER($AH183),AS183,0)+01_指標庫!$H$16*IF(ISNUMBER($K183),P183,0)+01_指標庫!$H$17*IF(ISNUMBER($AI183),AT183,0)+01_指標庫!$H$18*IF(ISNUMBER($AJ183),AU183,0)+01_指標庫!$H$19*IF(ISNUMBER($AK183),AV183,0)+01_指標庫!$H$20*IF(ISNUMBER($BB183),BB183,0)+01_指標庫!$H$21*IF(ISNUMBER($BC183),BC183,0))/AW183,1))</f>
        <v>75.5</v>
      </c>
      <c r="AY183" s="60"/>
      <c r="AZ183" s="60"/>
      <c r="BA183" s="58" t="n">
        <f aca="false">AVERAGE($E179:$E183)/AVERAGE($E174:$E183)-1</f>
        <v>-0.00211033361760704</v>
      </c>
      <c r="BB183" s="59" t="n">
        <f aca="false">IF(ISNUMBER($BA183),IF(OR($S183&lt;=-0.03,$BA183&lt;-0.003),0,IF(OR($S183&lt;=-0.02,$BA183&lt;0.01),50,100)),"")</f>
        <v>50</v>
      </c>
      <c r="BC183" s="0" t="str">
        <f aca="false">IF(OR(COUNT($AZ183)=0,COUNT($AZ182)=0),"",IF(OR($AY183/$AZ182-1&lt;=-0.03,$AZ183/$AZ182-1&lt;=-0.045,IF(COUNT($AZ174:$AZ183)=10,AVERAGE($AZ179:$AZ183)/AVERAGE($AZ174:$AZ183)-1&lt;-0.01,FALSE())),0,IF(OR($AZ183/$AZ182-1&lt;=-0.02,IF(COUNT($AZ174:$AZ183)=10,AVERAGE($AZ179:$AZ183)/AVERAGE($AZ174:$AZ183)-1&lt;0.005,FALSE())),50,100)))</f>
        <v/>
      </c>
    </row>
    <row r="184" customFormat="false" ht="15" hidden="false" customHeight="true" outlineLevel="0" collapsed="false">
      <c r="A184" s="47" t="n">
        <v>180</v>
      </c>
      <c r="B184" s="48" t="n">
        <v>42818</v>
      </c>
      <c r="C184" s="47" t="n">
        <v>2017</v>
      </c>
      <c r="D184" s="49" t="s">
        <v>234</v>
      </c>
      <c r="E184" s="50" t="n">
        <v>5364</v>
      </c>
      <c r="F184" s="51" t="n">
        <v>0.098996</v>
      </c>
      <c r="G184" s="51" t="n">
        <v>-0.009647</v>
      </c>
      <c r="H184" s="52" t="n">
        <v>0.898</v>
      </c>
      <c r="I184" s="53" t="n">
        <v>407</v>
      </c>
      <c r="J184" s="47" t="s">
        <v>235</v>
      </c>
      <c r="K184" s="54" t="n">
        <v>12.96</v>
      </c>
      <c r="L184" s="55" t="n">
        <f aca="false">IF(COUNT(F184)=0,50,IF(F184&gt;=0,100,IF(F184&gt;=-0.02,50,0)))</f>
        <v>100</v>
      </c>
      <c r="M184" s="55" t="n">
        <f aca="false">IF(COUNT(G184)=0,50,IF(G184&gt;-0.06,100,IF(G184&gt;-0.15,50,0)))</f>
        <v>100</v>
      </c>
      <c r="N184" s="55" t="n">
        <f aca="false">IF(COUNT(H184)=0,50,IF(H184&gt;=0.6,100,IF(H184&gt;=0.4,50,0)))</f>
        <v>100</v>
      </c>
      <c r="O184" s="55" t="n">
        <f aca="false">IF(COUNT(I184)=0,50,IF(J184="proxy_vix",50,IF(I184&lt;350,100,IF(I184&lt;=450,50,0))))</f>
        <v>50</v>
      </c>
      <c r="P184" s="55" t="n">
        <f aca="false">IF(COUNT(K184)=0,50,IF(K184&lt;20,100,IF(K184&lt;=25,50,0)))</f>
        <v>100</v>
      </c>
      <c r="Q184" s="54"/>
      <c r="R184" s="47"/>
      <c r="S184" s="51" t="n">
        <f aca="false">$E184/$E183-1</f>
        <v>0.00165448522354228</v>
      </c>
      <c r="T184" s="56" t="n">
        <f aca="false">$K184/$K183-1</f>
        <v>-0.0121951219512194</v>
      </c>
      <c r="V184" s="57"/>
      <c r="W184" s="57"/>
      <c r="Y184" s="1" t="str">
        <f aca="false">IF(AX184&gt;=70,"EASY",IF(AX184&gt;40,"UNCERTAIN","HARD"))</f>
        <v>UNCERTAIN</v>
      </c>
      <c r="AA184" s="58" t="str">
        <f aca="false">IF($A184&lt;200,"",AVERAGE($E135:$E184)/AVERAGE($E5:$E184)-1)</f>
        <v/>
      </c>
      <c r="AB184" s="59" t="n">
        <f aca="false">LOOKUP($B184,07_L1政策步階!$A$4:$A$14,07_L1政策步階!$C$4:$C$14)</f>
        <v>-1</v>
      </c>
      <c r="AC184" s="57"/>
      <c r="AD184" s="57"/>
      <c r="AE184" s="57"/>
      <c r="AF184" s="57"/>
      <c r="AG184" s="57"/>
      <c r="AH184" s="57"/>
      <c r="AI184" s="57"/>
      <c r="AJ184" s="57"/>
      <c r="AK184" s="57"/>
      <c r="AL184" s="0" t="str">
        <f aca="false">IF(ISNUMBER($AA184),IF($AA184&gt;=0.005,100,IF($AA184&gt;=-0.015,50,0)),"")</f>
        <v/>
      </c>
      <c r="AM184" s="59" t="n">
        <f aca="false">IF(ISNUMBER($AB184),IF($AB184=1,100,IF($AB184=0,50,0)),"")</f>
        <v>0</v>
      </c>
      <c r="AN184" s="0" t="str">
        <f aca="false">IF(ISNUMBER($AC184),IF($AC184&gt;=0.001,100,IF($AC184&gt;=-0.003,50,0)),"")</f>
        <v/>
      </c>
      <c r="AO184" s="0" t="str">
        <f aca="false">IF(ISNUMBER($AD184),IF($AD184&gt;=0.04,100,IF($AD184&gt;=0,50,0)),"")</f>
        <v/>
      </c>
      <c r="AP184" s="0" t="str">
        <f aca="false">IF(ISNUMBER($AE184),IF($AE184&gt;=25,100,IF($AE184&gt;=-75,50,0)),"")</f>
        <v/>
      </c>
      <c r="AQ184" s="0" t="str">
        <f aca="false">IF(ISNUMBER($AF184),IF($AF184&gt;0,100,IF($AF184&gt;=-50,50,0)),"")</f>
        <v/>
      </c>
      <c r="AR184" s="0" t="str">
        <f aca="false">IF(ISNUMBER($AG184),IF($AG184=1,100,IF($AG184=0,50,0)),"")</f>
        <v/>
      </c>
      <c r="AS184" s="0" t="str">
        <f aca="false">IF(ISNUMBER($AH184),IF($AH184&lt;0,100,IF($AH184&lt;=20,50,0)),"")</f>
        <v/>
      </c>
      <c r="AT184" s="0" t="str">
        <f aca="false">IF(ISNUMBER($AI184),IF($AI184&lt;0.95,100,IF($AI184&lt;=1,50,0)),"")</f>
        <v/>
      </c>
      <c r="AU184" s="0" t="str">
        <f aca="false">IF(ISNUMBER($AJ184),IF($AJ184&lt;30,0,IF($AJ184&lt;40,50,IF($AJ184&lt;=90,100,50))),"")</f>
        <v/>
      </c>
      <c r="AV184" s="0" t="str">
        <f aca="false">IF(ISNUMBER($AK184),IF($AK184&gt;-0.2,100,IF($AK184&gt;=-0.4,50,0)),"")</f>
        <v/>
      </c>
      <c r="AW184" s="59" t="n">
        <f aca="false">01_指標庫!$H$4*ISNUMBER($F184)+01_指標庫!$H$5*ISNUMBER($AA184)+01_指標庫!$H$6*ISNUMBER($G184)+01_指標庫!$H$7*ISNUMBER($H184)+01_指標庫!$H$8*ISNUMBER($AF184)+01_指標庫!$H$9*ISNUMBER($AG184)+01_指標庫!$H$10*ISNUMBER($AB184)+01_指標庫!$H$11*ISNUMBER($AC184)+01_指標庫!$H$12*ISNUMBER($AD184)+01_指標庫!$H$13*ISNUMBER($AE184)+01_指標庫!$H$14*ISNUMBER($I184)+01_指標庫!$H$15*ISNUMBER($AH184)+01_指標庫!$H$16*ISNUMBER($K184)+01_指標庫!$H$17*ISNUMBER($AI184)+01_指標庫!$H$18*ISNUMBER($AJ184)+01_指標庫!$H$19*ISNUMBER($AK184)+01_指標庫!$H$20*ISNUMBER($BB184)+01_指標庫!$H$21*ISNUMBER($BC184)</f>
        <v>49</v>
      </c>
      <c r="AX184" s="59" t="n">
        <f aca="false">IF(AW184=0,50,ROUND((01_指標庫!$H$4*IF(ISNUMBER($F184),L184,0)+01_指標庫!$H$5*IF(ISNUMBER($AA184),AL184,0)+01_指標庫!$H$6*IF(ISNUMBER($G184),M184,0)+01_指標庫!$H$7*IF(ISNUMBER($H184),N184,0)+01_指標庫!$H$8*IF(ISNUMBER($AF184),AQ184,0)+01_指標庫!$H$9*IF(ISNUMBER($AG184),AR184,0)+01_指標庫!$H$10*IF(ISNUMBER($AB184),AM184,0)+01_指標庫!$H$11*IF(ISNUMBER($AC184),AN184,0)+01_指標庫!$H$12*IF(ISNUMBER($AD184),AO184,0)+01_指標庫!$H$13*IF(ISNUMBER($AE184),AP184,0)+01_指標庫!$H$14*IF(ISNUMBER($I184),O184,0)+01_指標庫!$H$15*IF(ISNUMBER($AH184),AS184,0)+01_指標庫!$H$16*IF(ISNUMBER($K184),P184,0)+01_指標庫!$H$17*IF(ISNUMBER($AI184),AT184,0)+01_指標庫!$H$18*IF(ISNUMBER($AJ184),AU184,0)+01_指標庫!$H$19*IF(ISNUMBER($AK184),AV184,0)+01_指標庫!$H$20*IF(ISNUMBER($BB184),BB184,0)+01_指標庫!$H$21*IF(ISNUMBER($BC184),BC184,0))/AW184,1))</f>
        <v>69.4</v>
      </c>
      <c r="AY184" s="60"/>
      <c r="AZ184" s="60"/>
      <c r="BA184" s="58" t="n">
        <f aca="false">AVERAGE($E180:$E184)/AVERAGE($E175:$E184)-1</f>
        <v>-0.00336698710924954</v>
      </c>
      <c r="BB184" s="59" t="n">
        <f aca="false">IF(ISNUMBER($BA184),IF(OR($S184&lt;=-0.03,$BA184&lt;-0.003),0,IF(OR($S184&lt;=-0.02,$BA184&lt;0.01),50,100)),"")</f>
        <v>0</v>
      </c>
      <c r="BC184" s="0" t="str">
        <f aca="false">IF(OR(COUNT($AZ184)=0,COUNT($AZ183)=0),"",IF(OR($AY184/$AZ183-1&lt;=-0.03,$AZ184/$AZ183-1&lt;=-0.045,IF(COUNT($AZ175:$AZ184)=10,AVERAGE($AZ180:$AZ184)/AVERAGE($AZ175:$AZ184)-1&lt;-0.01,FALSE())),0,IF(OR($AZ184/$AZ183-1&lt;=-0.02,IF(COUNT($AZ175:$AZ184)=10,AVERAGE($AZ180:$AZ184)/AVERAGE($AZ175:$AZ184)-1&lt;0.005,FALSE())),50,100)))</f>
        <v/>
      </c>
    </row>
    <row r="185" customFormat="false" ht="15" hidden="false" customHeight="true" outlineLevel="0" collapsed="false">
      <c r="A185" s="47" t="n">
        <v>181</v>
      </c>
      <c r="B185" s="48" t="n">
        <v>42821</v>
      </c>
      <c r="C185" s="47" t="n">
        <v>2017</v>
      </c>
      <c r="D185" s="49" t="s">
        <v>236</v>
      </c>
      <c r="E185" s="50" t="n">
        <v>5374.27</v>
      </c>
      <c r="F185" s="51" t="n">
        <v>0.10013</v>
      </c>
      <c r="G185" s="51" t="n">
        <v>-0.007751</v>
      </c>
      <c r="H185" s="52" t="n">
        <v>0.9184</v>
      </c>
      <c r="I185" s="53" t="n">
        <v>412</v>
      </c>
      <c r="J185" s="47" t="s">
        <v>235</v>
      </c>
      <c r="K185" s="54" t="n">
        <v>12.5</v>
      </c>
      <c r="L185" s="55" t="n">
        <f aca="false">IF(COUNT(F185)=0,50,IF(F185&gt;=0,100,IF(F185&gt;=-0.02,50,0)))</f>
        <v>100</v>
      </c>
      <c r="M185" s="55" t="n">
        <f aca="false">IF(COUNT(G185)=0,50,IF(G185&gt;-0.06,100,IF(G185&gt;-0.15,50,0)))</f>
        <v>100</v>
      </c>
      <c r="N185" s="55" t="n">
        <f aca="false">IF(COUNT(H185)=0,50,IF(H185&gt;=0.6,100,IF(H185&gt;=0.4,50,0)))</f>
        <v>100</v>
      </c>
      <c r="O185" s="55" t="n">
        <f aca="false">IF(COUNT(I185)=0,50,IF(J185="proxy_vix",50,IF(I185&lt;350,100,IF(I185&lt;=450,50,0))))</f>
        <v>50</v>
      </c>
      <c r="P185" s="55" t="n">
        <f aca="false">IF(COUNT(K185)=0,50,IF(K185&lt;20,100,IF(K185&lt;=25,50,0)))</f>
        <v>100</v>
      </c>
      <c r="Q185" s="54"/>
      <c r="R185" s="47"/>
      <c r="S185" s="51" t="n">
        <f aca="false">$E185/$E184-1</f>
        <v>0.00191461595824016</v>
      </c>
      <c r="T185" s="56" t="n">
        <f aca="false">$K185/$K184-1</f>
        <v>-0.0354938271604939</v>
      </c>
      <c r="V185" s="57"/>
      <c r="W185" s="57"/>
      <c r="Y185" s="1" t="str">
        <f aca="false">IF(AX185&gt;=70,"EASY",IF(AX185&gt;40,"UNCERTAIN","HARD"))</f>
        <v>UNCERTAIN</v>
      </c>
      <c r="AA185" s="58" t="str">
        <f aca="false">IF($A185&lt;200,"",AVERAGE($E136:$E185)/AVERAGE($E5:$E185)-1)</f>
        <v/>
      </c>
      <c r="AB185" s="59" t="n">
        <f aca="false">LOOKUP($B185,07_L1政策步階!$A$4:$A$14,07_L1政策步階!$C$4:$C$14)</f>
        <v>-1</v>
      </c>
      <c r="AC185" s="57"/>
      <c r="AD185" s="57"/>
      <c r="AE185" s="57"/>
      <c r="AF185" s="57"/>
      <c r="AG185" s="57"/>
      <c r="AH185" s="57"/>
      <c r="AI185" s="57"/>
      <c r="AJ185" s="57"/>
      <c r="AK185" s="57"/>
      <c r="AL185" s="0" t="str">
        <f aca="false">IF(ISNUMBER($AA185),IF($AA185&gt;=0.005,100,IF($AA185&gt;=-0.015,50,0)),"")</f>
        <v/>
      </c>
      <c r="AM185" s="59" t="n">
        <f aca="false">IF(ISNUMBER($AB185),IF($AB185=1,100,IF($AB185=0,50,0)),"")</f>
        <v>0</v>
      </c>
      <c r="AN185" s="0" t="str">
        <f aca="false">IF(ISNUMBER($AC185),IF($AC185&gt;=0.001,100,IF($AC185&gt;=-0.003,50,0)),"")</f>
        <v/>
      </c>
      <c r="AO185" s="0" t="str">
        <f aca="false">IF(ISNUMBER($AD185),IF($AD185&gt;=0.04,100,IF($AD185&gt;=0,50,0)),"")</f>
        <v/>
      </c>
      <c r="AP185" s="0" t="str">
        <f aca="false">IF(ISNUMBER($AE185),IF($AE185&gt;=25,100,IF($AE185&gt;=-75,50,0)),"")</f>
        <v/>
      </c>
      <c r="AQ185" s="0" t="str">
        <f aca="false">IF(ISNUMBER($AF185),IF($AF185&gt;0,100,IF($AF185&gt;=-50,50,0)),"")</f>
        <v/>
      </c>
      <c r="AR185" s="0" t="str">
        <f aca="false">IF(ISNUMBER($AG185),IF($AG185=1,100,IF($AG185=0,50,0)),"")</f>
        <v/>
      </c>
      <c r="AS185" s="0" t="str">
        <f aca="false">IF(ISNUMBER($AH185),IF($AH185&lt;0,100,IF($AH185&lt;=20,50,0)),"")</f>
        <v/>
      </c>
      <c r="AT185" s="0" t="str">
        <f aca="false">IF(ISNUMBER($AI185),IF($AI185&lt;0.95,100,IF($AI185&lt;=1,50,0)),"")</f>
        <v/>
      </c>
      <c r="AU185" s="0" t="str">
        <f aca="false">IF(ISNUMBER($AJ185),IF($AJ185&lt;30,0,IF($AJ185&lt;40,50,IF($AJ185&lt;=90,100,50))),"")</f>
        <v/>
      </c>
      <c r="AV185" s="0" t="str">
        <f aca="false">IF(ISNUMBER($AK185),IF($AK185&gt;-0.2,100,IF($AK185&gt;=-0.4,50,0)),"")</f>
        <v/>
      </c>
      <c r="AW185" s="59" t="n">
        <f aca="false">01_指標庫!$H$4*ISNUMBER($F185)+01_指標庫!$H$5*ISNUMBER($AA185)+01_指標庫!$H$6*ISNUMBER($G185)+01_指標庫!$H$7*ISNUMBER($H185)+01_指標庫!$H$8*ISNUMBER($AF185)+01_指標庫!$H$9*ISNUMBER($AG185)+01_指標庫!$H$10*ISNUMBER($AB185)+01_指標庫!$H$11*ISNUMBER($AC185)+01_指標庫!$H$12*ISNUMBER($AD185)+01_指標庫!$H$13*ISNUMBER($AE185)+01_指標庫!$H$14*ISNUMBER($I185)+01_指標庫!$H$15*ISNUMBER($AH185)+01_指標庫!$H$16*ISNUMBER($K185)+01_指標庫!$H$17*ISNUMBER($AI185)+01_指標庫!$H$18*ISNUMBER($AJ185)+01_指標庫!$H$19*ISNUMBER($AK185)+01_指標庫!$H$20*ISNUMBER($BB185)+01_指標庫!$H$21*ISNUMBER($BC185)</f>
        <v>49</v>
      </c>
      <c r="AX185" s="59" t="n">
        <f aca="false">IF(AW185=0,50,ROUND((01_指標庫!$H$4*IF(ISNUMBER($F185),L185,0)+01_指標庫!$H$5*IF(ISNUMBER($AA185),AL185,0)+01_指標庫!$H$6*IF(ISNUMBER($G185),M185,0)+01_指標庫!$H$7*IF(ISNUMBER($H185),N185,0)+01_指標庫!$H$8*IF(ISNUMBER($AF185),AQ185,0)+01_指標庫!$H$9*IF(ISNUMBER($AG185),AR185,0)+01_指標庫!$H$10*IF(ISNUMBER($AB185),AM185,0)+01_指標庫!$H$11*IF(ISNUMBER($AC185),AN185,0)+01_指標庫!$H$12*IF(ISNUMBER($AD185),AO185,0)+01_指標庫!$H$13*IF(ISNUMBER($AE185),AP185,0)+01_指標庫!$H$14*IF(ISNUMBER($I185),O185,0)+01_指標庫!$H$15*IF(ISNUMBER($AH185),AS185,0)+01_指標庫!$H$16*IF(ISNUMBER($K185),P185,0)+01_指標庫!$H$17*IF(ISNUMBER($AI185),AT185,0)+01_指標庫!$H$18*IF(ISNUMBER($AJ185),AU185,0)+01_指標庫!$H$19*IF(ISNUMBER($AK185),AV185,0)+01_指標庫!$H$20*IF(ISNUMBER($BB185),BB185,0)+01_指標庫!$H$21*IF(ISNUMBER($BC185),BC185,0))/AW185,1))</f>
        <v>69.4</v>
      </c>
      <c r="AY185" s="60"/>
      <c r="AZ185" s="60"/>
      <c r="BA185" s="58" t="n">
        <f aca="false">AVERAGE($E181:$E185)/AVERAGE($E176:$E185)-1</f>
        <v>-0.00444171466386345</v>
      </c>
      <c r="BB185" s="59" t="n">
        <f aca="false">IF(ISNUMBER($BA185),IF(OR($S185&lt;=-0.03,$BA185&lt;-0.003),0,IF(OR($S185&lt;=-0.02,$BA185&lt;0.01),50,100)),"")</f>
        <v>0</v>
      </c>
      <c r="BC185" s="0" t="str">
        <f aca="false">IF(OR(COUNT($AZ185)=0,COUNT($AZ184)=0),"",IF(OR($AY185/$AZ184-1&lt;=-0.03,$AZ185/$AZ184-1&lt;=-0.045,IF(COUNT($AZ176:$AZ185)=10,AVERAGE($AZ181:$AZ185)/AVERAGE($AZ176:$AZ185)-1&lt;-0.01,FALSE())),0,IF(OR($AZ185/$AZ184-1&lt;=-0.02,IF(COUNT($AZ176:$AZ185)=10,AVERAGE($AZ181:$AZ185)/AVERAGE($AZ176:$AZ185)-1&lt;0.005,FALSE())),50,100)))</f>
        <v/>
      </c>
    </row>
    <row r="186" customFormat="false" ht="15" hidden="false" customHeight="true" outlineLevel="0" collapsed="false">
      <c r="A186" s="47" t="n">
        <v>182</v>
      </c>
      <c r="B186" s="48" t="n">
        <v>42822</v>
      </c>
      <c r="C186" s="47" t="n">
        <v>2017</v>
      </c>
      <c r="D186" s="49" t="s">
        <v>237</v>
      </c>
      <c r="E186" s="50" t="n">
        <v>5407.21</v>
      </c>
      <c r="F186" s="51" t="n">
        <v>0.105802</v>
      </c>
      <c r="G186" s="51" t="n">
        <v>-0.001669</v>
      </c>
      <c r="H186" s="52" t="n">
        <v>0.9184</v>
      </c>
      <c r="I186" s="53" t="n">
        <v>401</v>
      </c>
      <c r="J186" s="47" t="s">
        <v>235</v>
      </c>
      <c r="K186" s="54" t="n">
        <v>11.53</v>
      </c>
      <c r="L186" s="55" t="n">
        <f aca="false">IF(COUNT(F186)=0,50,IF(F186&gt;=0,100,IF(F186&gt;=-0.02,50,0)))</f>
        <v>100</v>
      </c>
      <c r="M186" s="55" t="n">
        <f aca="false">IF(COUNT(G186)=0,50,IF(G186&gt;-0.06,100,IF(G186&gt;-0.15,50,0)))</f>
        <v>100</v>
      </c>
      <c r="N186" s="55" t="n">
        <f aca="false">IF(COUNT(H186)=0,50,IF(H186&gt;=0.6,100,IF(H186&gt;=0.4,50,0)))</f>
        <v>100</v>
      </c>
      <c r="O186" s="55" t="n">
        <f aca="false">IF(COUNT(I186)=0,50,IF(J186="proxy_vix",50,IF(I186&lt;350,100,IF(I186&lt;=450,50,0))))</f>
        <v>50</v>
      </c>
      <c r="P186" s="55" t="n">
        <f aca="false">IF(COUNT(K186)=0,50,IF(K186&lt;20,100,IF(K186&lt;=25,50,0)))</f>
        <v>100</v>
      </c>
      <c r="Q186" s="54"/>
      <c r="R186" s="47"/>
      <c r="S186" s="51" t="n">
        <f aca="false">$E186/$E185-1</f>
        <v>0.00612920452452137</v>
      </c>
      <c r="T186" s="56" t="n">
        <f aca="false">$K186/$K185-1</f>
        <v>-0.0776</v>
      </c>
      <c r="V186" s="57"/>
      <c r="W186" s="57"/>
      <c r="Y186" s="1" t="str">
        <f aca="false">IF(AX186&gt;=70,"EASY",IF(AX186&gt;40,"UNCERTAIN","HARD"))</f>
        <v>EASY</v>
      </c>
      <c r="AA186" s="58" t="str">
        <f aca="false">IF($A186&lt;200,"",AVERAGE($E137:$E186)/AVERAGE($E5:$E186)-1)</f>
        <v/>
      </c>
      <c r="AB186" s="59" t="n">
        <f aca="false">LOOKUP($B186,07_L1政策步階!$A$4:$A$14,07_L1政策步階!$C$4:$C$14)</f>
        <v>-1</v>
      </c>
      <c r="AC186" s="57"/>
      <c r="AD186" s="57"/>
      <c r="AE186" s="57"/>
      <c r="AF186" s="57"/>
      <c r="AG186" s="57"/>
      <c r="AH186" s="57"/>
      <c r="AI186" s="57"/>
      <c r="AJ186" s="57"/>
      <c r="AK186" s="57"/>
      <c r="AL186" s="0" t="str">
        <f aca="false">IF(ISNUMBER($AA186),IF($AA186&gt;=0.005,100,IF($AA186&gt;=-0.015,50,0)),"")</f>
        <v/>
      </c>
      <c r="AM186" s="59" t="n">
        <f aca="false">IF(ISNUMBER($AB186),IF($AB186=1,100,IF($AB186=0,50,0)),"")</f>
        <v>0</v>
      </c>
      <c r="AN186" s="0" t="str">
        <f aca="false">IF(ISNUMBER($AC186),IF($AC186&gt;=0.001,100,IF($AC186&gt;=-0.003,50,0)),"")</f>
        <v/>
      </c>
      <c r="AO186" s="0" t="str">
        <f aca="false">IF(ISNUMBER($AD186),IF($AD186&gt;=0.04,100,IF($AD186&gt;=0,50,0)),"")</f>
        <v/>
      </c>
      <c r="AP186" s="0" t="str">
        <f aca="false">IF(ISNUMBER($AE186),IF($AE186&gt;=25,100,IF($AE186&gt;=-75,50,0)),"")</f>
        <v/>
      </c>
      <c r="AQ186" s="0" t="str">
        <f aca="false">IF(ISNUMBER($AF186),IF($AF186&gt;0,100,IF($AF186&gt;=-50,50,0)),"")</f>
        <v/>
      </c>
      <c r="AR186" s="0" t="str">
        <f aca="false">IF(ISNUMBER($AG186),IF($AG186=1,100,IF($AG186=0,50,0)),"")</f>
        <v/>
      </c>
      <c r="AS186" s="0" t="str">
        <f aca="false">IF(ISNUMBER($AH186),IF($AH186&lt;0,100,IF($AH186&lt;=20,50,0)),"")</f>
        <v/>
      </c>
      <c r="AT186" s="0" t="str">
        <f aca="false">IF(ISNUMBER($AI186),IF($AI186&lt;0.95,100,IF($AI186&lt;=1,50,0)),"")</f>
        <v/>
      </c>
      <c r="AU186" s="0" t="str">
        <f aca="false">IF(ISNUMBER($AJ186),IF($AJ186&lt;30,0,IF($AJ186&lt;40,50,IF($AJ186&lt;=90,100,50))),"")</f>
        <v/>
      </c>
      <c r="AV186" s="0" t="str">
        <f aca="false">IF(ISNUMBER($AK186),IF($AK186&gt;-0.2,100,IF($AK186&gt;=-0.4,50,0)),"")</f>
        <v/>
      </c>
      <c r="AW186" s="59" t="n">
        <f aca="false">01_指標庫!$H$4*ISNUMBER($F186)+01_指標庫!$H$5*ISNUMBER($AA186)+01_指標庫!$H$6*ISNUMBER($G186)+01_指標庫!$H$7*ISNUMBER($H186)+01_指標庫!$H$8*ISNUMBER($AF186)+01_指標庫!$H$9*ISNUMBER($AG186)+01_指標庫!$H$10*ISNUMBER($AB186)+01_指標庫!$H$11*ISNUMBER($AC186)+01_指標庫!$H$12*ISNUMBER($AD186)+01_指標庫!$H$13*ISNUMBER($AE186)+01_指標庫!$H$14*ISNUMBER($I186)+01_指標庫!$H$15*ISNUMBER($AH186)+01_指標庫!$H$16*ISNUMBER($K186)+01_指標庫!$H$17*ISNUMBER($AI186)+01_指標庫!$H$18*ISNUMBER($AJ186)+01_指標庫!$H$19*ISNUMBER($AK186)+01_指標庫!$H$20*ISNUMBER($BB186)+01_指標庫!$H$21*ISNUMBER($BC186)</f>
        <v>49</v>
      </c>
      <c r="AX186" s="59" t="n">
        <f aca="false">IF(AW186=0,50,ROUND((01_指標庫!$H$4*IF(ISNUMBER($F186),L186,0)+01_指標庫!$H$5*IF(ISNUMBER($AA186),AL186,0)+01_指標庫!$H$6*IF(ISNUMBER($G186),M186,0)+01_指標庫!$H$7*IF(ISNUMBER($H186),N186,0)+01_指標庫!$H$8*IF(ISNUMBER($AF186),AQ186,0)+01_指標庫!$H$9*IF(ISNUMBER($AG186),AR186,0)+01_指標庫!$H$10*IF(ISNUMBER($AB186),AM186,0)+01_指標庫!$H$11*IF(ISNUMBER($AC186),AN186,0)+01_指標庫!$H$12*IF(ISNUMBER($AD186),AO186,0)+01_指標庫!$H$13*IF(ISNUMBER($AE186),AP186,0)+01_指標庫!$H$14*IF(ISNUMBER($I186),O186,0)+01_指標庫!$H$15*IF(ISNUMBER($AH186),AS186,0)+01_指標庫!$H$16*IF(ISNUMBER($K186),P186,0)+01_指標庫!$H$17*IF(ISNUMBER($AI186),AT186,0)+01_指標庫!$H$18*IF(ISNUMBER($AJ186),AU186,0)+01_指標庫!$H$19*IF(ISNUMBER($AK186),AV186,0)+01_指標庫!$H$20*IF(ISNUMBER($BB186),BB186,0)+01_指標庫!$H$21*IF(ISNUMBER($BC186),BC186,0))/AW186,1))</f>
        <v>75.5</v>
      </c>
      <c r="AY186" s="60"/>
      <c r="AZ186" s="60"/>
      <c r="BA186" s="58" t="n">
        <f aca="false">AVERAGE($E182:$E186)/AVERAGE($E177:$E186)-1</f>
        <v>-0.00213106138964658</v>
      </c>
      <c r="BB186" s="59" t="n">
        <f aca="false">IF(ISNUMBER($BA186),IF(OR($S186&lt;=-0.03,$BA186&lt;-0.003),0,IF(OR($S186&lt;=-0.02,$BA186&lt;0.01),50,100)),"")</f>
        <v>50</v>
      </c>
      <c r="BC186" s="0" t="str">
        <f aca="false">IF(OR(COUNT($AZ186)=0,COUNT($AZ185)=0),"",IF(OR($AY186/$AZ185-1&lt;=-0.03,$AZ186/$AZ185-1&lt;=-0.045,IF(COUNT($AZ177:$AZ186)=10,AVERAGE($AZ182:$AZ186)/AVERAGE($AZ177:$AZ186)-1&lt;-0.01,FALSE())),0,IF(OR($AZ186/$AZ185-1&lt;=-0.02,IF(COUNT($AZ177:$AZ186)=10,AVERAGE($AZ182:$AZ186)/AVERAGE($AZ177:$AZ186)-1&lt;0.005,FALSE())),50,100)))</f>
        <v/>
      </c>
    </row>
    <row r="187" customFormat="false" ht="15" hidden="false" customHeight="true" outlineLevel="0" collapsed="false">
      <c r="A187" s="47" t="n">
        <v>183</v>
      </c>
      <c r="B187" s="48" t="n">
        <v>42823</v>
      </c>
      <c r="C187" s="47" t="n">
        <v>2017</v>
      </c>
      <c r="D187" s="49" t="s">
        <v>238</v>
      </c>
      <c r="E187" s="50" t="n">
        <v>5430.27</v>
      </c>
      <c r="F187" s="51" t="n">
        <v>0.109375</v>
      </c>
      <c r="G187" s="51" t="n">
        <v>0</v>
      </c>
      <c r="H187" s="52" t="n">
        <v>0.9388</v>
      </c>
      <c r="I187" s="53" t="n">
        <v>394</v>
      </c>
      <c r="J187" s="47" t="s">
        <v>235</v>
      </c>
      <c r="K187" s="54" t="n">
        <v>11.42</v>
      </c>
      <c r="L187" s="55" t="n">
        <f aca="false">IF(COUNT(F187)=0,50,IF(F187&gt;=0,100,IF(F187&gt;=-0.02,50,0)))</f>
        <v>100</v>
      </c>
      <c r="M187" s="55" t="n">
        <f aca="false">IF(COUNT(G187)=0,50,IF(G187&gt;-0.06,100,IF(G187&gt;-0.15,50,0)))</f>
        <v>100</v>
      </c>
      <c r="N187" s="55" t="n">
        <f aca="false">IF(COUNT(H187)=0,50,IF(H187&gt;=0.6,100,IF(H187&gt;=0.4,50,0)))</f>
        <v>100</v>
      </c>
      <c r="O187" s="55" t="n">
        <f aca="false">IF(COUNT(I187)=0,50,IF(J187="proxy_vix",50,IF(I187&lt;350,100,IF(I187&lt;=450,50,0))))</f>
        <v>50</v>
      </c>
      <c r="P187" s="55" t="n">
        <f aca="false">IF(COUNT(K187)=0,50,IF(K187&lt;20,100,IF(K187&lt;=25,50,0)))</f>
        <v>100</v>
      </c>
      <c r="Q187" s="54"/>
      <c r="R187" s="47"/>
      <c r="S187" s="51" t="n">
        <f aca="false">$E187/$E186-1</f>
        <v>0.00426467623783799</v>
      </c>
      <c r="T187" s="56" t="n">
        <f aca="false">$K187/$K186-1</f>
        <v>-0.0095403295750216</v>
      </c>
      <c r="V187" s="57"/>
      <c r="W187" s="57"/>
      <c r="Y187" s="1" t="str">
        <f aca="false">IF(AX187&gt;=70,"EASY",IF(AX187&gt;40,"UNCERTAIN","HARD"))</f>
        <v>EASY</v>
      </c>
      <c r="AA187" s="58" t="str">
        <f aca="false">IF($A187&lt;200,"",AVERAGE($E138:$E187)/AVERAGE($E5:$E187)-1)</f>
        <v/>
      </c>
      <c r="AB187" s="59" t="n">
        <f aca="false">LOOKUP($B187,07_L1政策步階!$A$4:$A$14,07_L1政策步階!$C$4:$C$14)</f>
        <v>-1</v>
      </c>
      <c r="AC187" s="57"/>
      <c r="AD187" s="57"/>
      <c r="AE187" s="57"/>
      <c r="AF187" s="57"/>
      <c r="AG187" s="57"/>
      <c r="AH187" s="57"/>
      <c r="AI187" s="57"/>
      <c r="AJ187" s="57"/>
      <c r="AK187" s="57"/>
      <c r="AL187" s="0" t="str">
        <f aca="false">IF(ISNUMBER($AA187),IF($AA187&gt;=0.005,100,IF($AA187&gt;=-0.015,50,0)),"")</f>
        <v/>
      </c>
      <c r="AM187" s="59" t="n">
        <f aca="false">IF(ISNUMBER($AB187),IF($AB187=1,100,IF($AB187=0,50,0)),"")</f>
        <v>0</v>
      </c>
      <c r="AN187" s="0" t="str">
        <f aca="false">IF(ISNUMBER($AC187),IF($AC187&gt;=0.001,100,IF($AC187&gt;=-0.003,50,0)),"")</f>
        <v/>
      </c>
      <c r="AO187" s="0" t="str">
        <f aca="false">IF(ISNUMBER($AD187),IF($AD187&gt;=0.04,100,IF($AD187&gt;=0,50,0)),"")</f>
        <v/>
      </c>
      <c r="AP187" s="0" t="str">
        <f aca="false">IF(ISNUMBER($AE187),IF($AE187&gt;=25,100,IF($AE187&gt;=-75,50,0)),"")</f>
        <v/>
      </c>
      <c r="AQ187" s="0" t="str">
        <f aca="false">IF(ISNUMBER($AF187),IF($AF187&gt;0,100,IF($AF187&gt;=-50,50,0)),"")</f>
        <v/>
      </c>
      <c r="AR187" s="0" t="str">
        <f aca="false">IF(ISNUMBER($AG187),IF($AG187=1,100,IF($AG187=0,50,0)),"")</f>
        <v/>
      </c>
      <c r="AS187" s="0" t="str">
        <f aca="false">IF(ISNUMBER($AH187),IF($AH187&lt;0,100,IF($AH187&lt;=20,50,0)),"")</f>
        <v/>
      </c>
      <c r="AT187" s="0" t="str">
        <f aca="false">IF(ISNUMBER($AI187),IF($AI187&lt;0.95,100,IF($AI187&lt;=1,50,0)),"")</f>
        <v/>
      </c>
      <c r="AU187" s="0" t="str">
        <f aca="false">IF(ISNUMBER($AJ187),IF($AJ187&lt;30,0,IF($AJ187&lt;40,50,IF($AJ187&lt;=90,100,50))),"")</f>
        <v/>
      </c>
      <c r="AV187" s="0" t="str">
        <f aca="false">IF(ISNUMBER($AK187),IF($AK187&gt;-0.2,100,IF($AK187&gt;=-0.4,50,0)),"")</f>
        <v/>
      </c>
      <c r="AW187" s="59" t="n">
        <f aca="false">01_指標庫!$H$4*ISNUMBER($F187)+01_指標庫!$H$5*ISNUMBER($AA187)+01_指標庫!$H$6*ISNUMBER($G187)+01_指標庫!$H$7*ISNUMBER($H187)+01_指標庫!$H$8*ISNUMBER($AF187)+01_指標庫!$H$9*ISNUMBER($AG187)+01_指標庫!$H$10*ISNUMBER($AB187)+01_指標庫!$H$11*ISNUMBER($AC187)+01_指標庫!$H$12*ISNUMBER($AD187)+01_指標庫!$H$13*ISNUMBER($AE187)+01_指標庫!$H$14*ISNUMBER($I187)+01_指標庫!$H$15*ISNUMBER($AH187)+01_指標庫!$H$16*ISNUMBER($K187)+01_指標庫!$H$17*ISNUMBER($AI187)+01_指標庫!$H$18*ISNUMBER($AJ187)+01_指標庫!$H$19*ISNUMBER($AK187)+01_指標庫!$H$20*ISNUMBER($BB187)+01_指標庫!$H$21*ISNUMBER($BC187)</f>
        <v>49</v>
      </c>
      <c r="AX187" s="59" t="n">
        <f aca="false">IF(AW187=0,50,ROUND((01_指標庫!$H$4*IF(ISNUMBER($F187),L187,0)+01_指標庫!$H$5*IF(ISNUMBER($AA187),AL187,0)+01_指標庫!$H$6*IF(ISNUMBER($G187),M187,0)+01_指標庫!$H$7*IF(ISNUMBER($H187),N187,0)+01_指標庫!$H$8*IF(ISNUMBER($AF187),AQ187,0)+01_指標庫!$H$9*IF(ISNUMBER($AG187),AR187,0)+01_指標庫!$H$10*IF(ISNUMBER($AB187),AM187,0)+01_指標庫!$H$11*IF(ISNUMBER($AC187),AN187,0)+01_指標庫!$H$12*IF(ISNUMBER($AD187),AO187,0)+01_指標庫!$H$13*IF(ISNUMBER($AE187),AP187,0)+01_指標庫!$H$14*IF(ISNUMBER($I187),O187,0)+01_指標庫!$H$15*IF(ISNUMBER($AH187),AS187,0)+01_指標庫!$H$16*IF(ISNUMBER($K187),P187,0)+01_指標庫!$H$17*IF(ISNUMBER($AI187),AT187,0)+01_指標庫!$H$18*IF(ISNUMBER($AJ187),AU187,0)+01_指標庫!$H$19*IF(ISNUMBER($AK187),AV187,0)+01_指標庫!$H$20*IF(ISNUMBER($BB187),BB187,0)+01_指標庫!$H$21*IF(ISNUMBER($BC187),BC187,0))/AW187,1))</f>
        <v>75.5</v>
      </c>
      <c r="AY187" s="60"/>
      <c r="AZ187" s="60"/>
      <c r="BA187" s="58" t="n">
        <f aca="false">AVERAGE($E183:$E187)/AVERAGE($E178:$E187)-1</f>
        <v>-6.20067308865213E-005</v>
      </c>
      <c r="BB187" s="59" t="n">
        <f aca="false">IF(ISNUMBER($BA187),IF(OR($S187&lt;=-0.03,$BA187&lt;-0.003),0,IF(OR($S187&lt;=-0.02,$BA187&lt;0.01),50,100)),"")</f>
        <v>50</v>
      </c>
      <c r="BC187" s="0" t="str">
        <f aca="false">IF(OR(COUNT($AZ187)=0,COUNT($AZ186)=0),"",IF(OR($AY187/$AZ186-1&lt;=-0.03,$AZ187/$AZ186-1&lt;=-0.045,IF(COUNT($AZ178:$AZ187)=10,AVERAGE($AZ183:$AZ187)/AVERAGE($AZ178:$AZ187)-1&lt;-0.01,FALSE())),0,IF(OR($AZ187/$AZ186-1&lt;=-0.02,IF(COUNT($AZ178:$AZ187)=10,AVERAGE($AZ183:$AZ187)/AVERAGE($AZ178:$AZ187)-1&lt;0.005,FALSE())),50,100)))</f>
        <v/>
      </c>
    </row>
    <row r="188" customFormat="false" ht="15" hidden="false" customHeight="true" outlineLevel="0" collapsed="false">
      <c r="A188" s="47" t="n">
        <v>184</v>
      </c>
      <c r="B188" s="48" t="n">
        <v>42824</v>
      </c>
      <c r="C188" s="47" t="n">
        <v>2017</v>
      </c>
      <c r="D188" s="49" t="s">
        <v>239</v>
      </c>
      <c r="E188" s="50" t="n">
        <v>5439.74</v>
      </c>
      <c r="F188" s="51" t="n">
        <v>0.110159</v>
      </c>
      <c r="G188" s="51" t="n">
        <v>0</v>
      </c>
      <c r="H188" s="52" t="n">
        <v>0.9184</v>
      </c>
      <c r="I188" s="53" t="n">
        <v>385</v>
      </c>
      <c r="J188" s="47" t="s">
        <v>235</v>
      </c>
      <c r="K188" s="54" t="n">
        <v>11.54</v>
      </c>
      <c r="L188" s="55" t="n">
        <f aca="false">IF(COUNT(F188)=0,50,IF(F188&gt;=0,100,IF(F188&gt;=-0.02,50,0)))</f>
        <v>100</v>
      </c>
      <c r="M188" s="55" t="n">
        <f aca="false">IF(COUNT(G188)=0,50,IF(G188&gt;-0.06,100,IF(G188&gt;-0.15,50,0)))</f>
        <v>100</v>
      </c>
      <c r="N188" s="55" t="n">
        <f aca="false">IF(COUNT(H188)=0,50,IF(H188&gt;=0.6,100,IF(H188&gt;=0.4,50,0)))</f>
        <v>100</v>
      </c>
      <c r="O188" s="55" t="n">
        <f aca="false">IF(COUNT(I188)=0,50,IF(J188="proxy_vix",50,IF(I188&lt;350,100,IF(I188&lt;=450,50,0))))</f>
        <v>50</v>
      </c>
      <c r="P188" s="55" t="n">
        <f aca="false">IF(COUNT(K188)=0,50,IF(K188&lt;20,100,IF(K188&lt;=25,50,0)))</f>
        <v>100</v>
      </c>
      <c r="Q188" s="54"/>
      <c r="R188" s="47"/>
      <c r="S188" s="51" t="n">
        <f aca="false">$E188/$E187-1</f>
        <v>0.00174392801831202</v>
      </c>
      <c r="T188" s="56" t="n">
        <f aca="false">$K188/$K187-1</f>
        <v>0.0105078809106829</v>
      </c>
      <c r="V188" s="57"/>
      <c r="W188" s="57"/>
      <c r="Y188" s="1" t="str">
        <f aca="false">IF(AX188&gt;=70,"EASY",IF(AX188&gt;40,"UNCERTAIN","HARD"))</f>
        <v>EASY</v>
      </c>
      <c r="AA188" s="58" t="str">
        <f aca="false">IF($A188&lt;200,"",AVERAGE($E139:$E188)/AVERAGE($E5:$E188)-1)</f>
        <v/>
      </c>
      <c r="AB188" s="59" t="n">
        <f aca="false">LOOKUP($B188,07_L1政策步階!$A$4:$A$14,07_L1政策步階!$C$4:$C$14)</f>
        <v>-1</v>
      </c>
      <c r="AC188" s="57"/>
      <c r="AD188" s="57"/>
      <c r="AE188" s="57"/>
      <c r="AF188" s="57"/>
      <c r="AG188" s="57"/>
      <c r="AH188" s="57"/>
      <c r="AI188" s="57"/>
      <c r="AJ188" s="57"/>
      <c r="AK188" s="57"/>
      <c r="AL188" s="0" t="str">
        <f aca="false">IF(ISNUMBER($AA188),IF($AA188&gt;=0.005,100,IF($AA188&gt;=-0.015,50,0)),"")</f>
        <v/>
      </c>
      <c r="AM188" s="59" t="n">
        <f aca="false">IF(ISNUMBER($AB188),IF($AB188=1,100,IF($AB188=0,50,0)),"")</f>
        <v>0</v>
      </c>
      <c r="AN188" s="0" t="str">
        <f aca="false">IF(ISNUMBER($AC188),IF($AC188&gt;=0.001,100,IF($AC188&gt;=-0.003,50,0)),"")</f>
        <v/>
      </c>
      <c r="AO188" s="0" t="str">
        <f aca="false">IF(ISNUMBER($AD188),IF($AD188&gt;=0.04,100,IF($AD188&gt;=0,50,0)),"")</f>
        <v/>
      </c>
      <c r="AP188" s="0" t="str">
        <f aca="false">IF(ISNUMBER($AE188),IF($AE188&gt;=25,100,IF($AE188&gt;=-75,50,0)),"")</f>
        <v/>
      </c>
      <c r="AQ188" s="0" t="str">
        <f aca="false">IF(ISNUMBER($AF188),IF($AF188&gt;0,100,IF($AF188&gt;=-50,50,0)),"")</f>
        <v/>
      </c>
      <c r="AR188" s="0" t="str">
        <f aca="false">IF(ISNUMBER($AG188),IF($AG188=1,100,IF($AG188=0,50,0)),"")</f>
        <v/>
      </c>
      <c r="AS188" s="0" t="str">
        <f aca="false">IF(ISNUMBER($AH188),IF($AH188&lt;0,100,IF($AH188&lt;=20,50,0)),"")</f>
        <v/>
      </c>
      <c r="AT188" s="0" t="str">
        <f aca="false">IF(ISNUMBER($AI188),IF($AI188&lt;0.95,100,IF($AI188&lt;=1,50,0)),"")</f>
        <v/>
      </c>
      <c r="AU188" s="0" t="str">
        <f aca="false">IF(ISNUMBER($AJ188),IF($AJ188&lt;30,0,IF($AJ188&lt;40,50,IF($AJ188&lt;=90,100,50))),"")</f>
        <v/>
      </c>
      <c r="AV188" s="0" t="str">
        <f aca="false">IF(ISNUMBER($AK188),IF($AK188&gt;-0.2,100,IF($AK188&gt;=-0.4,50,0)),"")</f>
        <v/>
      </c>
      <c r="AW188" s="59" t="n">
        <f aca="false">01_指標庫!$H$4*ISNUMBER($F188)+01_指標庫!$H$5*ISNUMBER($AA188)+01_指標庫!$H$6*ISNUMBER($G188)+01_指標庫!$H$7*ISNUMBER($H188)+01_指標庫!$H$8*ISNUMBER($AF188)+01_指標庫!$H$9*ISNUMBER($AG188)+01_指標庫!$H$10*ISNUMBER($AB188)+01_指標庫!$H$11*ISNUMBER($AC188)+01_指標庫!$H$12*ISNUMBER($AD188)+01_指標庫!$H$13*ISNUMBER($AE188)+01_指標庫!$H$14*ISNUMBER($I188)+01_指標庫!$H$15*ISNUMBER($AH188)+01_指標庫!$H$16*ISNUMBER($K188)+01_指標庫!$H$17*ISNUMBER($AI188)+01_指標庫!$H$18*ISNUMBER($AJ188)+01_指標庫!$H$19*ISNUMBER($AK188)+01_指標庫!$H$20*ISNUMBER($BB188)+01_指標庫!$H$21*ISNUMBER($BC188)</f>
        <v>49</v>
      </c>
      <c r="AX188" s="59" t="n">
        <f aca="false">IF(AW188=0,50,ROUND((01_指標庫!$H$4*IF(ISNUMBER($F188),L188,0)+01_指標庫!$H$5*IF(ISNUMBER($AA188),AL188,0)+01_指標庫!$H$6*IF(ISNUMBER($G188),M188,0)+01_指標庫!$H$7*IF(ISNUMBER($H188),N188,0)+01_指標庫!$H$8*IF(ISNUMBER($AF188),AQ188,0)+01_指標庫!$H$9*IF(ISNUMBER($AG188),AR188,0)+01_指標庫!$H$10*IF(ISNUMBER($AB188),AM188,0)+01_指標庫!$H$11*IF(ISNUMBER($AC188),AN188,0)+01_指標庫!$H$12*IF(ISNUMBER($AD188),AO188,0)+01_指標庫!$H$13*IF(ISNUMBER($AE188),AP188,0)+01_指標庫!$H$14*IF(ISNUMBER($I188),O188,0)+01_指標庫!$H$15*IF(ISNUMBER($AH188),AS188,0)+01_指標庫!$H$16*IF(ISNUMBER($K188),P188,0)+01_指標庫!$H$17*IF(ISNUMBER($AI188),AT188,0)+01_指標庫!$H$18*IF(ISNUMBER($AJ188),AU188,0)+01_指標庫!$H$19*IF(ISNUMBER($AK188),AV188,0)+01_指標庫!$H$20*IF(ISNUMBER($BB188),BB188,0)+01_指標庫!$H$21*IF(ISNUMBER($BC188),BC188,0))/AW188,1))</f>
        <v>75.5</v>
      </c>
      <c r="AY188" s="60"/>
      <c r="AZ188" s="60"/>
      <c r="BA188" s="58" t="n">
        <f aca="false">AVERAGE($E184:$E188)/AVERAGE($E179:$E188)-1</f>
        <v>0.0025643509204758</v>
      </c>
      <c r="BB188" s="59" t="n">
        <f aca="false">IF(ISNUMBER($BA188),IF(OR($S188&lt;=-0.03,$BA188&lt;-0.003),0,IF(OR($S188&lt;=-0.02,$BA188&lt;0.01),50,100)),"")</f>
        <v>50</v>
      </c>
      <c r="BC188" s="0" t="str">
        <f aca="false">IF(OR(COUNT($AZ188)=0,COUNT($AZ187)=0),"",IF(OR($AY188/$AZ187-1&lt;=-0.03,$AZ188/$AZ187-1&lt;=-0.045,IF(COUNT($AZ179:$AZ188)=10,AVERAGE($AZ184:$AZ188)/AVERAGE($AZ179:$AZ188)-1&lt;-0.01,FALSE())),0,IF(OR($AZ188/$AZ187-1&lt;=-0.02,IF(COUNT($AZ179:$AZ188)=10,AVERAGE($AZ184:$AZ188)/AVERAGE($AZ179:$AZ188)-1&lt;0.005,FALSE())),50,100)))</f>
        <v/>
      </c>
    </row>
    <row r="189" customFormat="false" ht="15" hidden="false" customHeight="true" outlineLevel="0" collapsed="false">
      <c r="A189" s="47" t="n">
        <v>185</v>
      </c>
      <c r="B189" s="48" t="n">
        <v>42825</v>
      </c>
      <c r="C189" s="47" t="n">
        <v>2017</v>
      </c>
      <c r="D189" s="49" t="s">
        <v>234</v>
      </c>
      <c r="E189" s="50" t="n">
        <v>5436.23</v>
      </c>
      <c r="F189" s="51" t="n">
        <v>0.108281</v>
      </c>
      <c r="G189" s="51" t="n">
        <v>-0.000645</v>
      </c>
      <c r="H189" s="52" t="n">
        <v>0.9184</v>
      </c>
      <c r="I189" s="53" t="n">
        <v>392</v>
      </c>
      <c r="J189" s="47" t="s">
        <v>235</v>
      </c>
      <c r="K189" s="54" t="n">
        <v>12.37</v>
      </c>
      <c r="L189" s="55" t="n">
        <f aca="false">IF(COUNT(F189)=0,50,IF(F189&gt;=0,100,IF(F189&gt;=-0.02,50,0)))</f>
        <v>100</v>
      </c>
      <c r="M189" s="55" t="n">
        <f aca="false">IF(COUNT(G189)=0,50,IF(G189&gt;-0.06,100,IF(G189&gt;-0.15,50,0)))</f>
        <v>100</v>
      </c>
      <c r="N189" s="55" t="n">
        <f aca="false">IF(COUNT(H189)=0,50,IF(H189&gt;=0.6,100,IF(H189&gt;=0.4,50,0)))</f>
        <v>100</v>
      </c>
      <c r="O189" s="55" t="n">
        <f aca="false">IF(COUNT(I189)=0,50,IF(J189="proxy_vix",50,IF(I189&lt;350,100,IF(I189&lt;=450,50,0))))</f>
        <v>50</v>
      </c>
      <c r="P189" s="55" t="n">
        <f aca="false">IF(COUNT(K189)=0,50,IF(K189&lt;20,100,IF(K189&lt;=25,50,0)))</f>
        <v>100</v>
      </c>
      <c r="Q189" s="54"/>
      <c r="R189" s="47"/>
      <c r="S189" s="51" t="n">
        <f aca="false">$E189/$E188-1</f>
        <v>-0.000645251427457971</v>
      </c>
      <c r="T189" s="56" t="n">
        <f aca="false">$K189/$K188-1</f>
        <v>0.0719237435008666</v>
      </c>
      <c r="V189" s="57"/>
      <c r="W189" s="57"/>
      <c r="Y189" s="1" t="str">
        <f aca="false">IF(AX189&gt;=70,"EASY",IF(AX189&gt;40,"UNCERTAIN","HARD"))</f>
        <v>EASY</v>
      </c>
      <c r="AA189" s="58" t="str">
        <f aca="false">IF($A189&lt;200,"",AVERAGE($E140:$E189)/AVERAGE($E5:$E189)-1)</f>
        <v/>
      </c>
      <c r="AB189" s="59" t="n">
        <f aca="false">LOOKUP($B189,07_L1政策步階!$A$4:$A$14,07_L1政策步階!$C$4:$C$14)</f>
        <v>-1</v>
      </c>
      <c r="AC189" s="57"/>
      <c r="AD189" s="57"/>
      <c r="AE189" s="57"/>
      <c r="AF189" s="57"/>
      <c r="AG189" s="57"/>
      <c r="AH189" s="57"/>
      <c r="AI189" s="57"/>
      <c r="AJ189" s="57"/>
      <c r="AK189" s="57"/>
      <c r="AL189" s="0" t="str">
        <f aca="false">IF(ISNUMBER($AA189),IF($AA189&gt;=0.005,100,IF($AA189&gt;=-0.015,50,0)),"")</f>
        <v/>
      </c>
      <c r="AM189" s="59" t="n">
        <f aca="false">IF(ISNUMBER($AB189),IF($AB189=1,100,IF($AB189=0,50,0)),"")</f>
        <v>0</v>
      </c>
      <c r="AN189" s="0" t="str">
        <f aca="false">IF(ISNUMBER($AC189),IF($AC189&gt;=0.001,100,IF($AC189&gt;=-0.003,50,0)),"")</f>
        <v/>
      </c>
      <c r="AO189" s="0" t="str">
        <f aca="false">IF(ISNUMBER($AD189),IF($AD189&gt;=0.04,100,IF($AD189&gt;=0,50,0)),"")</f>
        <v/>
      </c>
      <c r="AP189" s="0" t="str">
        <f aca="false">IF(ISNUMBER($AE189),IF($AE189&gt;=25,100,IF($AE189&gt;=-75,50,0)),"")</f>
        <v/>
      </c>
      <c r="AQ189" s="0" t="str">
        <f aca="false">IF(ISNUMBER($AF189),IF($AF189&gt;0,100,IF($AF189&gt;=-50,50,0)),"")</f>
        <v/>
      </c>
      <c r="AR189" s="0" t="str">
        <f aca="false">IF(ISNUMBER($AG189),IF($AG189=1,100,IF($AG189=0,50,0)),"")</f>
        <v/>
      </c>
      <c r="AS189" s="0" t="str">
        <f aca="false">IF(ISNUMBER($AH189),IF($AH189&lt;0,100,IF($AH189&lt;=20,50,0)),"")</f>
        <v/>
      </c>
      <c r="AT189" s="0" t="str">
        <f aca="false">IF(ISNUMBER($AI189),IF($AI189&lt;0.95,100,IF($AI189&lt;=1,50,0)),"")</f>
        <v/>
      </c>
      <c r="AU189" s="0" t="str">
        <f aca="false">IF(ISNUMBER($AJ189),IF($AJ189&lt;30,0,IF($AJ189&lt;40,50,IF($AJ189&lt;=90,100,50))),"")</f>
        <v/>
      </c>
      <c r="AV189" s="0" t="str">
        <f aca="false">IF(ISNUMBER($AK189),IF($AK189&gt;-0.2,100,IF($AK189&gt;=-0.4,50,0)),"")</f>
        <v/>
      </c>
      <c r="AW189" s="59" t="n">
        <f aca="false">01_指標庫!$H$4*ISNUMBER($F189)+01_指標庫!$H$5*ISNUMBER($AA189)+01_指標庫!$H$6*ISNUMBER($G189)+01_指標庫!$H$7*ISNUMBER($H189)+01_指標庫!$H$8*ISNUMBER($AF189)+01_指標庫!$H$9*ISNUMBER($AG189)+01_指標庫!$H$10*ISNUMBER($AB189)+01_指標庫!$H$11*ISNUMBER($AC189)+01_指標庫!$H$12*ISNUMBER($AD189)+01_指標庫!$H$13*ISNUMBER($AE189)+01_指標庫!$H$14*ISNUMBER($I189)+01_指標庫!$H$15*ISNUMBER($AH189)+01_指標庫!$H$16*ISNUMBER($K189)+01_指標庫!$H$17*ISNUMBER($AI189)+01_指標庫!$H$18*ISNUMBER($AJ189)+01_指標庫!$H$19*ISNUMBER($AK189)+01_指標庫!$H$20*ISNUMBER($BB189)+01_指標庫!$H$21*ISNUMBER($BC189)</f>
        <v>49</v>
      </c>
      <c r="AX189" s="59" t="n">
        <f aca="false">IF(AW189=0,50,ROUND((01_指標庫!$H$4*IF(ISNUMBER($F189),L189,0)+01_指標庫!$H$5*IF(ISNUMBER($AA189),AL189,0)+01_指標庫!$H$6*IF(ISNUMBER($G189),M189,0)+01_指標庫!$H$7*IF(ISNUMBER($H189),N189,0)+01_指標庫!$H$8*IF(ISNUMBER($AF189),AQ189,0)+01_指標庫!$H$9*IF(ISNUMBER($AG189),AR189,0)+01_指標庫!$H$10*IF(ISNUMBER($AB189),AM189,0)+01_指標庫!$H$11*IF(ISNUMBER($AC189),AN189,0)+01_指標庫!$H$12*IF(ISNUMBER($AD189),AO189,0)+01_指標庫!$H$13*IF(ISNUMBER($AE189),AP189,0)+01_指標庫!$H$14*IF(ISNUMBER($I189),O189,0)+01_指標庫!$H$15*IF(ISNUMBER($AH189),AS189,0)+01_指標庫!$H$16*IF(ISNUMBER($K189),P189,0)+01_指標庫!$H$17*IF(ISNUMBER($AI189),AT189,0)+01_指標庫!$H$18*IF(ISNUMBER($AJ189),AU189,0)+01_指標庫!$H$19*IF(ISNUMBER($AK189),AV189,0)+01_指標庫!$H$20*IF(ISNUMBER($BB189),BB189,0)+01_指標庫!$H$21*IF(ISNUMBER($BC189),BC189,0))/AW189,1))</f>
        <v>75.5</v>
      </c>
      <c r="AY189" s="60"/>
      <c r="AZ189" s="60"/>
      <c r="BA189" s="58" t="n">
        <f aca="false">AVERAGE($E185:$E189)/AVERAGE($E180:$E189)-1</f>
        <v>0.00473273028222243</v>
      </c>
      <c r="BB189" s="59" t="n">
        <f aca="false">IF(ISNUMBER($BA189),IF(OR($S189&lt;=-0.03,$BA189&lt;-0.003),0,IF(OR($S189&lt;=-0.02,$BA189&lt;0.01),50,100)),"")</f>
        <v>50</v>
      </c>
      <c r="BC189" s="0" t="str">
        <f aca="false">IF(OR(COUNT($AZ189)=0,COUNT($AZ188)=0),"",IF(OR($AY189/$AZ188-1&lt;=-0.03,$AZ189/$AZ188-1&lt;=-0.045,IF(COUNT($AZ180:$AZ189)=10,AVERAGE($AZ185:$AZ189)/AVERAGE($AZ180:$AZ189)-1&lt;-0.01,FALSE())),0,IF(OR($AZ189/$AZ188-1&lt;=-0.02,IF(COUNT($AZ180:$AZ189)=10,AVERAGE($AZ185:$AZ189)/AVERAGE($AZ180:$AZ189)-1&lt;0.005,FALSE())),50,100)))</f>
        <v/>
      </c>
    </row>
    <row r="190" customFormat="false" ht="15" hidden="false" customHeight="true" outlineLevel="0" collapsed="false">
      <c r="A190" s="47" t="n">
        <v>186</v>
      </c>
      <c r="B190" s="48" t="n">
        <v>42828</v>
      </c>
      <c r="C190" s="47" t="n">
        <v>2017</v>
      </c>
      <c r="D190" s="49" t="s">
        <v>236</v>
      </c>
      <c r="E190" s="50" t="n">
        <v>5432.2</v>
      </c>
      <c r="F190" s="51" t="n">
        <v>0.106323</v>
      </c>
      <c r="G190" s="51" t="n">
        <v>-0.001386</v>
      </c>
      <c r="H190" s="52" t="n">
        <v>0.898</v>
      </c>
      <c r="I190" s="53" t="n">
        <v>398</v>
      </c>
      <c r="J190" s="47" t="s">
        <v>235</v>
      </c>
      <c r="K190" s="54" t="n">
        <v>12.38</v>
      </c>
      <c r="L190" s="55" t="n">
        <f aca="false">IF(COUNT(F190)=0,50,IF(F190&gt;=0,100,IF(F190&gt;=-0.02,50,0)))</f>
        <v>100</v>
      </c>
      <c r="M190" s="55" t="n">
        <f aca="false">IF(COUNT(G190)=0,50,IF(G190&gt;-0.06,100,IF(G190&gt;-0.15,50,0)))</f>
        <v>100</v>
      </c>
      <c r="N190" s="55" t="n">
        <f aca="false">IF(COUNT(H190)=0,50,IF(H190&gt;=0.6,100,IF(H190&gt;=0.4,50,0)))</f>
        <v>100</v>
      </c>
      <c r="O190" s="55" t="n">
        <f aca="false">IF(COUNT(I190)=0,50,IF(J190="proxy_vix",50,IF(I190&lt;350,100,IF(I190&lt;=450,50,0))))</f>
        <v>50</v>
      </c>
      <c r="P190" s="55" t="n">
        <f aca="false">IF(COUNT(K190)=0,50,IF(K190&lt;20,100,IF(K190&lt;=25,50,0)))</f>
        <v>100</v>
      </c>
      <c r="Q190" s="54"/>
      <c r="R190" s="47"/>
      <c r="S190" s="51" t="n">
        <f aca="false">$E190/$E189-1</f>
        <v>-0.000741322570972813</v>
      </c>
      <c r="T190" s="56" t="n">
        <f aca="false">$K190/$K189-1</f>
        <v>0.000808407437348446</v>
      </c>
      <c r="V190" s="57"/>
      <c r="W190" s="57"/>
      <c r="Y190" s="1" t="str">
        <f aca="false">IF(AX190&gt;=70,"EASY",IF(AX190&gt;40,"UNCERTAIN","HARD"))</f>
        <v>EASY</v>
      </c>
      <c r="AA190" s="58" t="str">
        <f aca="false">IF($A190&lt;200,"",AVERAGE($E141:$E190)/AVERAGE($E5:$E190)-1)</f>
        <v/>
      </c>
      <c r="AB190" s="59" t="n">
        <f aca="false">LOOKUP($B190,07_L1政策步階!$A$4:$A$14,07_L1政策步階!$C$4:$C$14)</f>
        <v>-1</v>
      </c>
      <c r="AC190" s="57"/>
      <c r="AD190" s="57"/>
      <c r="AE190" s="57"/>
      <c r="AF190" s="57"/>
      <c r="AG190" s="57"/>
      <c r="AH190" s="57"/>
      <c r="AI190" s="57"/>
      <c r="AJ190" s="57"/>
      <c r="AK190" s="57"/>
      <c r="AL190" s="0" t="str">
        <f aca="false">IF(ISNUMBER($AA190),IF($AA190&gt;=0.005,100,IF($AA190&gt;=-0.015,50,0)),"")</f>
        <v/>
      </c>
      <c r="AM190" s="59" t="n">
        <f aca="false">IF(ISNUMBER($AB190),IF($AB190=1,100,IF($AB190=0,50,0)),"")</f>
        <v>0</v>
      </c>
      <c r="AN190" s="0" t="str">
        <f aca="false">IF(ISNUMBER($AC190),IF($AC190&gt;=0.001,100,IF($AC190&gt;=-0.003,50,0)),"")</f>
        <v/>
      </c>
      <c r="AO190" s="0" t="str">
        <f aca="false">IF(ISNUMBER($AD190),IF($AD190&gt;=0.04,100,IF($AD190&gt;=0,50,0)),"")</f>
        <v/>
      </c>
      <c r="AP190" s="0" t="str">
        <f aca="false">IF(ISNUMBER($AE190),IF($AE190&gt;=25,100,IF($AE190&gt;=-75,50,0)),"")</f>
        <v/>
      </c>
      <c r="AQ190" s="0" t="str">
        <f aca="false">IF(ISNUMBER($AF190),IF($AF190&gt;0,100,IF($AF190&gt;=-50,50,0)),"")</f>
        <v/>
      </c>
      <c r="AR190" s="0" t="str">
        <f aca="false">IF(ISNUMBER($AG190),IF($AG190=1,100,IF($AG190=0,50,0)),"")</f>
        <v/>
      </c>
      <c r="AS190" s="0" t="str">
        <f aca="false">IF(ISNUMBER($AH190),IF($AH190&lt;0,100,IF($AH190&lt;=20,50,0)),"")</f>
        <v/>
      </c>
      <c r="AT190" s="0" t="str">
        <f aca="false">IF(ISNUMBER($AI190),IF($AI190&lt;0.95,100,IF($AI190&lt;=1,50,0)),"")</f>
        <v/>
      </c>
      <c r="AU190" s="0" t="str">
        <f aca="false">IF(ISNUMBER($AJ190),IF($AJ190&lt;30,0,IF($AJ190&lt;40,50,IF($AJ190&lt;=90,100,50))),"")</f>
        <v/>
      </c>
      <c r="AV190" s="0" t="str">
        <f aca="false">IF(ISNUMBER($AK190),IF($AK190&gt;-0.2,100,IF($AK190&gt;=-0.4,50,0)),"")</f>
        <v/>
      </c>
      <c r="AW190" s="59" t="n">
        <f aca="false">01_指標庫!$H$4*ISNUMBER($F190)+01_指標庫!$H$5*ISNUMBER($AA190)+01_指標庫!$H$6*ISNUMBER($G190)+01_指標庫!$H$7*ISNUMBER($H190)+01_指標庫!$H$8*ISNUMBER($AF190)+01_指標庫!$H$9*ISNUMBER($AG190)+01_指標庫!$H$10*ISNUMBER($AB190)+01_指標庫!$H$11*ISNUMBER($AC190)+01_指標庫!$H$12*ISNUMBER($AD190)+01_指標庫!$H$13*ISNUMBER($AE190)+01_指標庫!$H$14*ISNUMBER($I190)+01_指標庫!$H$15*ISNUMBER($AH190)+01_指標庫!$H$16*ISNUMBER($K190)+01_指標庫!$H$17*ISNUMBER($AI190)+01_指標庫!$H$18*ISNUMBER($AJ190)+01_指標庫!$H$19*ISNUMBER($AK190)+01_指標庫!$H$20*ISNUMBER($BB190)+01_指標庫!$H$21*ISNUMBER($BC190)</f>
        <v>49</v>
      </c>
      <c r="AX190" s="59" t="n">
        <f aca="false">IF(AW190=0,50,ROUND((01_指標庫!$H$4*IF(ISNUMBER($F190),L190,0)+01_指標庫!$H$5*IF(ISNUMBER($AA190),AL190,0)+01_指標庫!$H$6*IF(ISNUMBER($G190),M190,0)+01_指標庫!$H$7*IF(ISNUMBER($H190),N190,0)+01_指標庫!$H$8*IF(ISNUMBER($AF190),AQ190,0)+01_指標庫!$H$9*IF(ISNUMBER($AG190),AR190,0)+01_指標庫!$H$10*IF(ISNUMBER($AB190),AM190,0)+01_指標庫!$H$11*IF(ISNUMBER($AC190),AN190,0)+01_指標庫!$H$12*IF(ISNUMBER($AD190),AO190,0)+01_指標庫!$H$13*IF(ISNUMBER($AE190),AP190,0)+01_指標庫!$H$14*IF(ISNUMBER($I190),O190,0)+01_指標庫!$H$15*IF(ISNUMBER($AH190),AS190,0)+01_指標庫!$H$16*IF(ISNUMBER($K190),P190,0)+01_指標庫!$H$17*IF(ISNUMBER($AI190),AT190,0)+01_指標庫!$H$18*IF(ISNUMBER($AJ190),AU190,0)+01_指標庫!$H$19*IF(ISNUMBER($AK190),AV190,0)+01_指標庫!$H$20*IF(ISNUMBER($BB190),BB190,0)+01_指標庫!$H$21*IF(ISNUMBER($BC190),BC190,0))/AW190,1))</f>
        <v>75.5</v>
      </c>
      <c r="AY190" s="60"/>
      <c r="AZ190" s="60"/>
      <c r="BA190" s="58" t="n">
        <f aca="false">AVERAGE($E186:$E190)/AVERAGE($E181:$E190)-1</f>
        <v>0.00652883972566132</v>
      </c>
      <c r="BB190" s="59" t="n">
        <f aca="false">IF(ISNUMBER($BA190),IF(OR($S190&lt;=-0.03,$BA190&lt;-0.003),0,IF(OR($S190&lt;=-0.02,$BA190&lt;0.01),50,100)),"")</f>
        <v>50</v>
      </c>
      <c r="BC190" s="0" t="str">
        <f aca="false">IF(OR(COUNT($AZ190)=0,COUNT($AZ189)=0),"",IF(OR($AY190/$AZ189-1&lt;=-0.03,$AZ190/$AZ189-1&lt;=-0.045,IF(COUNT($AZ181:$AZ190)=10,AVERAGE($AZ186:$AZ190)/AVERAGE($AZ181:$AZ190)-1&lt;-0.01,FALSE())),0,IF(OR($AZ190/$AZ189-1&lt;=-0.02,IF(COUNT($AZ181:$AZ190)=10,AVERAGE($AZ186:$AZ190)/AVERAGE($AZ181:$AZ190)-1&lt;0.005,FALSE())),50,100)))</f>
        <v/>
      </c>
    </row>
    <row r="191" customFormat="false" ht="15" hidden="false" customHeight="true" outlineLevel="0" collapsed="false">
      <c r="A191" s="47" t="n">
        <v>187</v>
      </c>
      <c r="B191" s="48" t="n">
        <v>42829</v>
      </c>
      <c r="C191" s="47" t="n">
        <v>2017</v>
      </c>
      <c r="D191" s="49" t="s">
        <v>237</v>
      </c>
      <c r="E191" s="50" t="n">
        <v>5440.41</v>
      </c>
      <c r="F191" s="51" t="n">
        <v>0.106793</v>
      </c>
      <c r="G191" s="51" t="n">
        <v>0</v>
      </c>
      <c r="H191" s="52" t="n">
        <v>0.8776</v>
      </c>
      <c r="I191" s="53" t="n">
        <v>398</v>
      </c>
      <c r="J191" s="47" t="s">
        <v>235</v>
      </c>
      <c r="K191" s="54" t="n">
        <v>11.79</v>
      </c>
      <c r="L191" s="55" t="n">
        <f aca="false">IF(COUNT(F191)=0,50,IF(F191&gt;=0,100,IF(F191&gt;=-0.02,50,0)))</f>
        <v>100</v>
      </c>
      <c r="M191" s="55" t="n">
        <f aca="false">IF(COUNT(G191)=0,50,IF(G191&gt;-0.06,100,IF(G191&gt;-0.15,50,0)))</f>
        <v>100</v>
      </c>
      <c r="N191" s="55" t="n">
        <f aca="false">IF(COUNT(H191)=0,50,IF(H191&gt;=0.6,100,IF(H191&gt;=0.4,50,0)))</f>
        <v>100</v>
      </c>
      <c r="O191" s="55" t="n">
        <f aca="false">IF(COUNT(I191)=0,50,IF(J191="proxy_vix",50,IF(I191&lt;350,100,IF(I191&lt;=450,50,0))))</f>
        <v>50</v>
      </c>
      <c r="P191" s="55" t="n">
        <f aca="false">IF(COUNT(K191)=0,50,IF(K191&lt;20,100,IF(K191&lt;=25,50,0)))</f>
        <v>100</v>
      </c>
      <c r="Q191" s="54"/>
      <c r="R191" s="47"/>
      <c r="S191" s="51" t="n">
        <f aca="false">$E191/$E190-1</f>
        <v>0.00151135819741532</v>
      </c>
      <c r="T191" s="56" t="n">
        <f aca="false">$K191/$K190-1</f>
        <v>-0.0476575121163168</v>
      </c>
      <c r="V191" s="57"/>
      <c r="W191" s="57"/>
      <c r="Y191" s="1" t="str">
        <f aca="false">IF(AX191&gt;=70,"EASY",IF(AX191&gt;40,"UNCERTAIN","HARD"))</f>
        <v>EASY</v>
      </c>
      <c r="AA191" s="58" t="str">
        <f aca="false">IF($A191&lt;200,"",AVERAGE($E142:$E191)/AVERAGE($E5:$E191)-1)</f>
        <v/>
      </c>
      <c r="AB191" s="59" t="n">
        <f aca="false">LOOKUP($B191,07_L1政策步階!$A$4:$A$14,07_L1政策步階!$C$4:$C$14)</f>
        <v>-1</v>
      </c>
      <c r="AC191" s="57"/>
      <c r="AD191" s="57"/>
      <c r="AE191" s="57"/>
      <c r="AF191" s="57"/>
      <c r="AG191" s="57"/>
      <c r="AH191" s="57"/>
      <c r="AI191" s="57"/>
      <c r="AJ191" s="57"/>
      <c r="AK191" s="57"/>
      <c r="AL191" s="0" t="str">
        <f aca="false">IF(ISNUMBER($AA191),IF($AA191&gt;=0.005,100,IF($AA191&gt;=-0.015,50,0)),"")</f>
        <v/>
      </c>
      <c r="AM191" s="59" t="n">
        <f aca="false">IF(ISNUMBER($AB191),IF($AB191=1,100,IF($AB191=0,50,0)),"")</f>
        <v>0</v>
      </c>
      <c r="AN191" s="0" t="str">
        <f aca="false">IF(ISNUMBER($AC191),IF($AC191&gt;=0.001,100,IF($AC191&gt;=-0.003,50,0)),"")</f>
        <v/>
      </c>
      <c r="AO191" s="0" t="str">
        <f aca="false">IF(ISNUMBER($AD191),IF($AD191&gt;=0.04,100,IF($AD191&gt;=0,50,0)),"")</f>
        <v/>
      </c>
      <c r="AP191" s="0" t="str">
        <f aca="false">IF(ISNUMBER($AE191),IF($AE191&gt;=25,100,IF($AE191&gt;=-75,50,0)),"")</f>
        <v/>
      </c>
      <c r="AQ191" s="0" t="str">
        <f aca="false">IF(ISNUMBER($AF191),IF($AF191&gt;0,100,IF($AF191&gt;=-50,50,0)),"")</f>
        <v/>
      </c>
      <c r="AR191" s="0" t="str">
        <f aca="false">IF(ISNUMBER($AG191),IF($AG191=1,100,IF($AG191=0,50,0)),"")</f>
        <v/>
      </c>
      <c r="AS191" s="0" t="str">
        <f aca="false">IF(ISNUMBER($AH191),IF($AH191&lt;0,100,IF($AH191&lt;=20,50,0)),"")</f>
        <v/>
      </c>
      <c r="AT191" s="0" t="str">
        <f aca="false">IF(ISNUMBER($AI191),IF($AI191&lt;0.95,100,IF($AI191&lt;=1,50,0)),"")</f>
        <v/>
      </c>
      <c r="AU191" s="0" t="str">
        <f aca="false">IF(ISNUMBER($AJ191),IF($AJ191&lt;30,0,IF($AJ191&lt;40,50,IF($AJ191&lt;=90,100,50))),"")</f>
        <v/>
      </c>
      <c r="AV191" s="0" t="str">
        <f aca="false">IF(ISNUMBER($AK191),IF($AK191&gt;-0.2,100,IF($AK191&gt;=-0.4,50,0)),"")</f>
        <v/>
      </c>
      <c r="AW191" s="59" t="n">
        <f aca="false">01_指標庫!$H$4*ISNUMBER($F191)+01_指標庫!$H$5*ISNUMBER($AA191)+01_指標庫!$H$6*ISNUMBER($G191)+01_指標庫!$H$7*ISNUMBER($H191)+01_指標庫!$H$8*ISNUMBER($AF191)+01_指標庫!$H$9*ISNUMBER($AG191)+01_指標庫!$H$10*ISNUMBER($AB191)+01_指標庫!$H$11*ISNUMBER($AC191)+01_指標庫!$H$12*ISNUMBER($AD191)+01_指標庫!$H$13*ISNUMBER($AE191)+01_指標庫!$H$14*ISNUMBER($I191)+01_指標庫!$H$15*ISNUMBER($AH191)+01_指標庫!$H$16*ISNUMBER($K191)+01_指標庫!$H$17*ISNUMBER($AI191)+01_指標庫!$H$18*ISNUMBER($AJ191)+01_指標庫!$H$19*ISNUMBER($AK191)+01_指標庫!$H$20*ISNUMBER($BB191)+01_指標庫!$H$21*ISNUMBER($BC191)</f>
        <v>49</v>
      </c>
      <c r="AX191" s="59" t="n">
        <f aca="false">IF(AW191=0,50,ROUND((01_指標庫!$H$4*IF(ISNUMBER($F191),L191,0)+01_指標庫!$H$5*IF(ISNUMBER($AA191),AL191,0)+01_指標庫!$H$6*IF(ISNUMBER($G191),M191,0)+01_指標庫!$H$7*IF(ISNUMBER($H191),N191,0)+01_指標庫!$H$8*IF(ISNUMBER($AF191),AQ191,0)+01_指標庫!$H$9*IF(ISNUMBER($AG191),AR191,0)+01_指標庫!$H$10*IF(ISNUMBER($AB191),AM191,0)+01_指標庫!$H$11*IF(ISNUMBER($AC191),AN191,0)+01_指標庫!$H$12*IF(ISNUMBER($AD191),AO191,0)+01_指標庫!$H$13*IF(ISNUMBER($AE191),AP191,0)+01_指標庫!$H$14*IF(ISNUMBER($I191),O191,0)+01_指標庫!$H$15*IF(ISNUMBER($AH191),AS191,0)+01_指標庫!$H$16*IF(ISNUMBER($K191),P191,0)+01_指標庫!$H$17*IF(ISNUMBER($AI191),AT191,0)+01_指標庫!$H$18*IF(ISNUMBER($AJ191),AU191,0)+01_指標庫!$H$19*IF(ISNUMBER($AK191),AV191,0)+01_指標庫!$H$20*IF(ISNUMBER($BB191),BB191,0)+01_指標庫!$H$21*IF(ISNUMBER($BC191),BC191,0))/AW191,1))</f>
        <v>75.5</v>
      </c>
      <c r="AY191" s="60"/>
      <c r="AZ191" s="60"/>
      <c r="BA191" s="58" t="n">
        <f aca="false">AVERAGE($E187:$E191)/AVERAGE($E182:$E191)-1</f>
        <v>0.00574832802992642</v>
      </c>
      <c r="BB191" s="59" t="n">
        <f aca="false">IF(ISNUMBER($BA191),IF(OR($S191&lt;=-0.03,$BA191&lt;-0.003),0,IF(OR($S191&lt;=-0.02,$BA191&lt;0.01),50,100)),"")</f>
        <v>50</v>
      </c>
      <c r="BC191" s="0" t="str">
        <f aca="false">IF(OR(COUNT($AZ191)=0,COUNT($AZ190)=0),"",IF(OR($AY191/$AZ190-1&lt;=-0.03,$AZ191/$AZ190-1&lt;=-0.045,IF(COUNT($AZ182:$AZ191)=10,AVERAGE($AZ187:$AZ191)/AVERAGE($AZ182:$AZ191)-1&lt;-0.01,FALSE())),0,IF(OR($AZ191/$AZ190-1&lt;=-0.02,IF(COUNT($AZ182:$AZ191)=10,AVERAGE($AZ187:$AZ191)/AVERAGE($AZ182:$AZ191)-1&lt;0.005,FALSE())),50,100)))</f>
        <v/>
      </c>
    </row>
    <row r="192" customFormat="false" ht="15" hidden="false" customHeight="true" outlineLevel="0" collapsed="false">
      <c r="A192" s="47" t="n">
        <v>188</v>
      </c>
      <c r="B192" s="48" t="n">
        <v>42830</v>
      </c>
      <c r="C192" s="47" t="n">
        <v>2017</v>
      </c>
      <c r="D192" s="49" t="s">
        <v>238</v>
      </c>
      <c r="E192" s="50" t="n">
        <v>5418.52</v>
      </c>
      <c r="F192" s="51" t="n">
        <v>0.101199</v>
      </c>
      <c r="G192" s="51" t="n">
        <v>-0.004024</v>
      </c>
      <c r="H192" s="52" t="n">
        <v>0.8571</v>
      </c>
      <c r="I192" s="53" t="n">
        <v>391</v>
      </c>
      <c r="J192" s="47" t="s">
        <v>235</v>
      </c>
      <c r="K192" s="54" t="n">
        <v>12.89</v>
      </c>
      <c r="L192" s="55" t="n">
        <f aca="false">IF(COUNT(F192)=0,50,IF(F192&gt;=0,100,IF(F192&gt;=-0.02,50,0)))</f>
        <v>100</v>
      </c>
      <c r="M192" s="55" t="n">
        <f aca="false">IF(COUNT(G192)=0,50,IF(G192&gt;-0.06,100,IF(G192&gt;-0.15,50,0)))</f>
        <v>100</v>
      </c>
      <c r="N192" s="55" t="n">
        <f aca="false">IF(COUNT(H192)=0,50,IF(H192&gt;=0.6,100,IF(H192&gt;=0.4,50,0)))</f>
        <v>100</v>
      </c>
      <c r="O192" s="55" t="n">
        <f aca="false">IF(COUNT(I192)=0,50,IF(J192="proxy_vix",50,IF(I192&lt;350,100,IF(I192&lt;=450,50,0))))</f>
        <v>50</v>
      </c>
      <c r="P192" s="55" t="n">
        <f aca="false">IF(COUNT(K192)=0,50,IF(K192&lt;20,100,IF(K192&lt;=25,50,0)))</f>
        <v>100</v>
      </c>
      <c r="Q192" s="54"/>
      <c r="R192" s="47"/>
      <c r="S192" s="51" t="n">
        <f aca="false">$E192/$E191-1</f>
        <v>-0.00402359381002526</v>
      </c>
      <c r="T192" s="56" t="n">
        <f aca="false">$K192/$K191-1</f>
        <v>0.0932994062765056</v>
      </c>
      <c r="V192" s="57"/>
      <c r="W192" s="57"/>
      <c r="Y192" s="1" t="str">
        <f aca="false">IF(AX192&gt;=70,"EASY",IF(AX192&gt;40,"UNCERTAIN","HARD"))</f>
        <v>EASY</v>
      </c>
      <c r="AA192" s="58" t="str">
        <f aca="false">IF($A192&lt;200,"",AVERAGE($E143:$E192)/AVERAGE($E5:$E192)-1)</f>
        <v/>
      </c>
      <c r="AB192" s="59" t="n">
        <f aca="false">LOOKUP($B192,07_L1政策步階!$A$4:$A$14,07_L1政策步階!$C$4:$C$14)</f>
        <v>-1</v>
      </c>
      <c r="AC192" s="57"/>
      <c r="AD192" s="57"/>
      <c r="AE192" s="57"/>
      <c r="AF192" s="57"/>
      <c r="AG192" s="57"/>
      <c r="AH192" s="57"/>
      <c r="AI192" s="57"/>
      <c r="AJ192" s="57"/>
      <c r="AK192" s="57"/>
      <c r="AL192" s="0" t="str">
        <f aca="false">IF(ISNUMBER($AA192),IF($AA192&gt;=0.005,100,IF($AA192&gt;=-0.015,50,0)),"")</f>
        <v/>
      </c>
      <c r="AM192" s="59" t="n">
        <f aca="false">IF(ISNUMBER($AB192),IF($AB192=1,100,IF($AB192=0,50,0)),"")</f>
        <v>0</v>
      </c>
      <c r="AN192" s="0" t="str">
        <f aca="false">IF(ISNUMBER($AC192),IF($AC192&gt;=0.001,100,IF($AC192&gt;=-0.003,50,0)),"")</f>
        <v/>
      </c>
      <c r="AO192" s="0" t="str">
        <f aca="false">IF(ISNUMBER($AD192),IF($AD192&gt;=0.04,100,IF($AD192&gt;=0,50,0)),"")</f>
        <v/>
      </c>
      <c r="AP192" s="0" t="str">
        <f aca="false">IF(ISNUMBER($AE192),IF($AE192&gt;=25,100,IF($AE192&gt;=-75,50,0)),"")</f>
        <v/>
      </c>
      <c r="AQ192" s="0" t="str">
        <f aca="false">IF(ISNUMBER($AF192),IF($AF192&gt;0,100,IF($AF192&gt;=-50,50,0)),"")</f>
        <v/>
      </c>
      <c r="AR192" s="0" t="str">
        <f aca="false">IF(ISNUMBER($AG192),IF($AG192=1,100,IF($AG192=0,50,0)),"")</f>
        <v/>
      </c>
      <c r="AS192" s="0" t="str">
        <f aca="false">IF(ISNUMBER($AH192),IF($AH192&lt;0,100,IF($AH192&lt;=20,50,0)),"")</f>
        <v/>
      </c>
      <c r="AT192" s="0" t="str">
        <f aca="false">IF(ISNUMBER($AI192),IF($AI192&lt;0.95,100,IF($AI192&lt;=1,50,0)),"")</f>
        <v/>
      </c>
      <c r="AU192" s="0" t="str">
        <f aca="false">IF(ISNUMBER($AJ192),IF($AJ192&lt;30,0,IF($AJ192&lt;40,50,IF($AJ192&lt;=90,100,50))),"")</f>
        <v/>
      </c>
      <c r="AV192" s="0" t="str">
        <f aca="false">IF(ISNUMBER($AK192),IF($AK192&gt;-0.2,100,IF($AK192&gt;=-0.4,50,0)),"")</f>
        <v/>
      </c>
      <c r="AW192" s="59" t="n">
        <f aca="false">01_指標庫!$H$4*ISNUMBER($F192)+01_指標庫!$H$5*ISNUMBER($AA192)+01_指標庫!$H$6*ISNUMBER($G192)+01_指標庫!$H$7*ISNUMBER($H192)+01_指標庫!$H$8*ISNUMBER($AF192)+01_指標庫!$H$9*ISNUMBER($AG192)+01_指標庫!$H$10*ISNUMBER($AB192)+01_指標庫!$H$11*ISNUMBER($AC192)+01_指標庫!$H$12*ISNUMBER($AD192)+01_指標庫!$H$13*ISNUMBER($AE192)+01_指標庫!$H$14*ISNUMBER($I192)+01_指標庫!$H$15*ISNUMBER($AH192)+01_指標庫!$H$16*ISNUMBER($K192)+01_指標庫!$H$17*ISNUMBER($AI192)+01_指標庫!$H$18*ISNUMBER($AJ192)+01_指標庫!$H$19*ISNUMBER($AK192)+01_指標庫!$H$20*ISNUMBER($BB192)+01_指標庫!$H$21*ISNUMBER($BC192)</f>
        <v>49</v>
      </c>
      <c r="AX192" s="59" t="n">
        <f aca="false">IF(AW192=0,50,ROUND((01_指標庫!$H$4*IF(ISNUMBER($F192),L192,0)+01_指標庫!$H$5*IF(ISNUMBER($AA192),AL192,0)+01_指標庫!$H$6*IF(ISNUMBER($G192),M192,0)+01_指標庫!$H$7*IF(ISNUMBER($H192),N192,0)+01_指標庫!$H$8*IF(ISNUMBER($AF192),AQ192,0)+01_指標庫!$H$9*IF(ISNUMBER($AG192),AR192,0)+01_指標庫!$H$10*IF(ISNUMBER($AB192),AM192,0)+01_指標庫!$H$11*IF(ISNUMBER($AC192),AN192,0)+01_指標庫!$H$12*IF(ISNUMBER($AD192),AO192,0)+01_指標庫!$H$13*IF(ISNUMBER($AE192),AP192,0)+01_指標庫!$H$14*IF(ISNUMBER($I192),O192,0)+01_指標庫!$H$15*IF(ISNUMBER($AH192),AS192,0)+01_指標庫!$H$16*IF(ISNUMBER($K192),P192,0)+01_指標庫!$H$17*IF(ISNUMBER($AI192),AT192,0)+01_指標庫!$H$18*IF(ISNUMBER($AJ192),AU192,0)+01_指標庫!$H$19*IF(ISNUMBER($AK192),AV192,0)+01_指標庫!$H$20*IF(ISNUMBER($BB192),BB192,0)+01_指標庫!$H$21*IF(ISNUMBER($BC192),BC192,0))/AW192,1))</f>
        <v>75.5</v>
      </c>
      <c r="AY192" s="60"/>
      <c r="AZ192" s="60"/>
      <c r="BA192" s="58" t="n">
        <f aca="false">AVERAGE($E188:$E192)/AVERAGE($E183:$E192)-1</f>
        <v>0.00436633597662328</v>
      </c>
      <c r="BB192" s="59" t="n">
        <f aca="false">IF(ISNUMBER($BA192),IF(OR($S192&lt;=-0.03,$BA192&lt;-0.003),0,IF(OR($S192&lt;=-0.02,$BA192&lt;0.01),50,100)),"")</f>
        <v>50</v>
      </c>
      <c r="BC192" s="0" t="str">
        <f aca="false">IF(OR(COUNT($AZ192)=0,COUNT($AZ191)=0),"",IF(OR($AY192/$AZ191-1&lt;=-0.03,$AZ192/$AZ191-1&lt;=-0.045,IF(COUNT($AZ183:$AZ192)=10,AVERAGE($AZ188:$AZ192)/AVERAGE($AZ183:$AZ192)-1&lt;-0.01,FALSE())),0,IF(OR($AZ192/$AZ191-1&lt;=-0.02,IF(COUNT($AZ183:$AZ192)=10,AVERAGE($AZ188:$AZ192)/AVERAGE($AZ183:$AZ192)-1&lt;0.005,FALSE())),50,100)))</f>
        <v/>
      </c>
    </row>
    <row r="193" customFormat="false" ht="15" hidden="false" customHeight="true" outlineLevel="0" collapsed="false">
      <c r="A193" s="47" t="n">
        <v>189</v>
      </c>
      <c r="B193" s="48" t="n">
        <v>42831</v>
      </c>
      <c r="C193" s="47" t="n">
        <v>2017</v>
      </c>
      <c r="D193" s="49" t="s">
        <v>239</v>
      </c>
      <c r="E193" s="50" t="n">
        <v>5420.88</v>
      </c>
      <c r="F193" s="51" t="n">
        <v>0.100552</v>
      </c>
      <c r="G193" s="51" t="n">
        <v>-0.00359</v>
      </c>
      <c r="H193" s="52" t="n">
        <v>0.8571</v>
      </c>
      <c r="I193" s="53" t="n">
        <v>393</v>
      </c>
      <c r="J193" s="47" t="s">
        <v>235</v>
      </c>
      <c r="K193" s="54" t="n">
        <v>12.39</v>
      </c>
      <c r="L193" s="55" t="n">
        <f aca="false">IF(COUNT(F193)=0,50,IF(F193&gt;=0,100,IF(F193&gt;=-0.02,50,0)))</f>
        <v>100</v>
      </c>
      <c r="M193" s="55" t="n">
        <f aca="false">IF(COUNT(G193)=0,50,IF(G193&gt;-0.06,100,IF(G193&gt;-0.15,50,0)))</f>
        <v>100</v>
      </c>
      <c r="N193" s="55" t="n">
        <f aca="false">IF(COUNT(H193)=0,50,IF(H193&gt;=0.6,100,IF(H193&gt;=0.4,50,0)))</f>
        <v>100</v>
      </c>
      <c r="O193" s="55" t="n">
        <f aca="false">IF(COUNT(I193)=0,50,IF(J193="proxy_vix",50,IF(I193&lt;350,100,IF(I193&lt;=450,50,0))))</f>
        <v>50</v>
      </c>
      <c r="P193" s="55" t="n">
        <f aca="false">IF(COUNT(K193)=0,50,IF(K193&lt;20,100,IF(K193&lt;=25,50,0)))</f>
        <v>100</v>
      </c>
      <c r="Q193" s="54"/>
      <c r="R193" s="47"/>
      <c r="S193" s="51" t="n">
        <f aca="false">$E193/$E192-1</f>
        <v>0.000435543284882156</v>
      </c>
      <c r="T193" s="56" t="n">
        <f aca="false">$K193/$K192-1</f>
        <v>-0.0387897595034911</v>
      </c>
      <c r="V193" s="57"/>
      <c r="W193" s="57"/>
      <c r="Y193" s="1" t="str">
        <f aca="false">IF(AX193&gt;=70,"EASY",IF(AX193&gt;40,"UNCERTAIN","HARD"))</f>
        <v>EASY</v>
      </c>
      <c r="AA193" s="58" t="str">
        <f aca="false">IF($A193&lt;200,"",AVERAGE($E144:$E193)/AVERAGE($E5:$E193)-1)</f>
        <v/>
      </c>
      <c r="AB193" s="59" t="n">
        <f aca="false">LOOKUP($B193,07_L1政策步階!$A$4:$A$14,07_L1政策步階!$C$4:$C$14)</f>
        <v>-1</v>
      </c>
      <c r="AC193" s="57"/>
      <c r="AD193" s="57"/>
      <c r="AE193" s="57"/>
      <c r="AF193" s="57"/>
      <c r="AG193" s="57"/>
      <c r="AH193" s="57"/>
      <c r="AI193" s="57"/>
      <c r="AJ193" s="57"/>
      <c r="AK193" s="57"/>
      <c r="AL193" s="0" t="str">
        <f aca="false">IF(ISNUMBER($AA193),IF($AA193&gt;=0.005,100,IF($AA193&gt;=-0.015,50,0)),"")</f>
        <v/>
      </c>
      <c r="AM193" s="59" t="n">
        <f aca="false">IF(ISNUMBER($AB193),IF($AB193=1,100,IF($AB193=0,50,0)),"")</f>
        <v>0</v>
      </c>
      <c r="AN193" s="0" t="str">
        <f aca="false">IF(ISNUMBER($AC193),IF($AC193&gt;=0.001,100,IF($AC193&gt;=-0.003,50,0)),"")</f>
        <v/>
      </c>
      <c r="AO193" s="0" t="str">
        <f aca="false">IF(ISNUMBER($AD193),IF($AD193&gt;=0.04,100,IF($AD193&gt;=0,50,0)),"")</f>
        <v/>
      </c>
      <c r="AP193" s="0" t="str">
        <f aca="false">IF(ISNUMBER($AE193),IF($AE193&gt;=25,100,IF($AE193&gt;=-75,50,0)),"")</f>
        <v/>
      </c>
      <c r="AQ193" s="0" t="str">
        <f aca="false">IF(ISNUMBER($AF193),IF($AF193&gt;0,100,IF($AF193&gt;=-50,50,0)),"")</f>
        <v/>
      </c>
      <c r="AR193" s="0" t="str">
        <f aca="false">IF(ISNUMBER($AG193),IF($AG193=1,100,IF($AG193=0,50,0)),"")</f>
        <v/>
      </c>
      <c r="AS193" s="0" t="str">
        <f aca="false">IF(ISNUMBER($AH193),IF($AH193&lt;0,100,IF($AH193&lt;=20,50,0)),"")</f>
        <v/>
      </c>
      <c r="AT193" s="0" t="str">
        <f aca="false">IF(ISNUMBER($AI193),IF($AI193&lt;0.95,100,IF($AI193&lt;=1,50,0)),"")</f>
        <v/>
      </c>
      <c r="AU193" s="0" t="str">
        <f aca="false">IF(ISNUMBER($AJ193),IF($AJ193&lt;30,0,IF($AJ193&lt;40,50,IF($AJ193&lt;=90,100,50))),"")</f>
        <v/>
      </c>
      <c r="AV193" s="0" t="str">
        <f aca="false">IF(ISNUMBER($AK193),IF($AK193&gt;-0.2,100,IF($AK193&gt;=-0.4,50,0)),"")</f>
        <v/>
      </c>
      <c r="AW193" s="59" t="n">
        <f aca="false">01_指標庫!$H$4*ISNUMBER($F193)+01_指標庫!$H$5*ISNUMBER($AA193)+01_指標庫!$H$6*ISNUMBER($G193)+01_指標庫!$H$7*ISNUMBER($H193)+01_指標庫!$H$8*ISNUMBER($AF193)+01_指標庫!$H$9*ISNUMBER($AG193)+01_指標庫!$H$10*ISNUMBER($AB193)+01_指標庫!$H$11*ISNUMBER($AC193)+01_指標庫!$H$12*ISNUMBER($AD193)+01_指標庫!$H$13*ISNUMBER($AE193)+01_指標庫!$H$14*ISNUMBER($I193)+01_指標庫!$H$15*ISNUMBER($AH193)+01_指標庫!$H$16*ISNUMBER($K193)+01_指標庫!$H$17*ISNUMBER($AI193)+01_指標庫!$H$18*ISNUMBER($AJ193)+01_指標庫!$H$19*ISNUMBER($AK193)+01_指標庫!$H$20*ISNUMBER($BB193)+01_指標庫!$H$21*ISNUMBER($BC193)</f>
        <v>49</v>
      </c>
      <c r="AX193" s="59" t="n">
        <f aca="false">IF(AW193=0,50,ROUND((01_指標庫!$H$4*IF(ISNUMBER($F193),L193,0)+01_指標庫!$H$5*IF(ISNUMBER($AA193),AL193,0)+01_指標庫!$H$6*IF(ISNUMBER($G193),M193,0)+01_指標庫!$H$7*IF(ISNUMBER($H193),N193,0)+01_指標庫!$H$8*IF(ISNUMBER($AF193),AQ193,0)+01_指標庫!$H$9*IF(ISNUMBER($AG193),AR193,0)+01_指標庫!$H$10*IF(ISNUMBER($AB193),AM193,0)+01_指標庫!$H$11*IF(ISNUMBER($AC193),AN193,0)+01_指標庫!$H$12*IF(ISNUMBER($AD193),AO193,0)+01_指標庫!$H$13*IF(ISNUMBER($AE193),AP193,0)+01_指標庫!$H$14*IF(ISNUMBER($I193),O193,0)+01_指標庫!$H$15*IF(ISNUMBER($AH193),AS193,0)+01_指標庫!$H$16*IF(ISNUMBER($K193),P193,0)+01_指標庫!$H$17*IF(ISNUMBER($AI193),AT193,0)+01_指標庫!$H$18*IF(ISNUMBER($AJ193),AU193,0)+01_指標庫!$H$19*IF(ISNUMBER($AK193),AV193,0)+01_指標庫!$H$20*IF(ISNUMBER($BB193),BB193,0)+01_指標庫!$H$21*IF(ISNUMBER($BC193),BC193,0))/AW193,1))</f>
        <v>75.5</v>
      </c>
      <c r="AY193" s="60"/>
      <c r="AZ193" s="60"/>
      <c r="BA193" s="58" t="n">
        <f aca="false">AVERAGE($E189:$E193)/AVERAGE($E184:$E193)-1</f>
        <v>0.00245090210736931</v>
      </c>
      <c r="BB193" s="59" t="n">
        <f aca="false">IF(ISNUMBER($BA193),IF(OR($S193&lt;=-0.03,$BA193&lt;-0.003),0,IF(OR($S193&lt;=-0.02,$BA193&lt;0.01),50,100)),"")</f>
        <v>50</v>
      </c>
      <c r="BC193" s="0" t="str">
        <f aca="false">IF(OR(COUNT($AZ193)=0,COUNT($AZ192)=0),"",IF(OR($AY193/$AZ192-1&lt;=-0.03,$AZ193/$AZ192-1&lt;=-0.045,IF(COUNT($AZ184:$AZ193)=10,AVERAGE($AZ189:$AZ193)/AVERAGE($AZ184:$AZ193)-1&lt;-0.01,FALSE())),0,IF(OR($AZ193/$AZ192-1&lt;=-0.02,IF(COUNT($AZ184:$AZ193)=10,AVERAGE($AZ189:$AZ193)/AVERAGE($AZ184:$AZ193)-1&lt;0.005,FALSE())),50,100)))</f>
        <v/>
      </c>
    </row>
    <row r="194" customFormat="false" ht="15" hidden="false" customHeight="true" outlineLevel="0" collapsed="false">
      <c r="A194" s="47" t="n">
        <v>190</v>
      </c>
      <c r="B194" s="48" t="n">
        <v>42832</v>
      </c>
      <c r="C194" s="47" t="n">
        <v>2017</v>
      </c>
      <c r="D194" s="49" t="s">
        <v>234</v>
      </c>
      <c r="E194" s="50" t="n">
        <v>5418.37</v>
      </c>
      <c r="F194" s="51" t="n">
        <v>0.098912</v>
      </c>
      <c r="G194" s="51" t="n">
        <v>-0.004051</v>
      </c>
      <c r="H194" s="52" t="n">
        <v>0.8571</v>
      </c>
      <c r="I194" s="53" t="n">
        <v>386</v>
      </c>
      <c r="J194" s="47" t="s">
        <v>235</v>
      </c>
      <c r="K194" s="54" t="n">
        <v>12.87</v>
      </c>
      <c r="L194" s="55" t="n">
        <f aca="false">IF(COUNT(F194)=0,50,IF(F194&gt;=0,100,IF(F194&gt;=-0.02,50,0)))</f>
        <v>100</v>
      </c>
      <c r="M194" s="55" t="n">
        <f aca="false">IF(COUNT(G194)=0,50,IF(G194&gt;-0.06,100,IF(G194&gt;-0.15,50,0)))</f>
        <v>100</v>
      </c>
      <c r="N194" s="55" t="n">
        <f aca="false">IF(COUNT(H194)=0,50,IF(H194&gt;=0.6,100,IF(H194&gt;=0.4,50,0)))</f>
        <v>100</v>
      </c>
      <c r="O194" s="55" t="n">
        <f aca="false">IF(COUNT(I194)=0,50,IF(J194="proxy_vix",50,IF(I194&lt;350,100,IF(I194&lt;=450,50,0))))</f>
        <v>50</v>
      </c>
      <c r="P194" s="55" t="n">
        <f aca="false">IF(COUNT(K194)=0,50,IF(K194&lt;20,100,IF(K194&lt;=25,50,0)))</f>
        <v>100</v>
      </c>
      <c r="Q194" s="54"/>
      <c r="R194" s="47"/>
      <c r="S194" s="51" t="n">
        <f aca="false">$E194/$E193-1</f>
        <v>-0.000463024453594252</v>
      </c>
      <c r="T194" s="56" t="n">
        <f aca="false">$K194/$K193-1</f>
        <v>0.0387409200968523</v>
      </c>
      <c r="V194" s="57"/>
      <c r="W194" s="57"/>
      <c r="Y194" s="1" t="str">
        <f aca="false">IF(AX194&gt;=70,"EASY",IF(AX194&gt;40,"UNCERTAIN","HARD"))</f>
        <v>EASY</v>
      </c>
      <c r="AA194" s="58" t="str">
        <f aca="false">IF($A194&lt;200,"",AVERAGE($E145:$E194)/AVERAGE($E5:$E194)-1)</f>
        <v/>
      </c>
      <c r="AB194" s="59" t="n">
        <f aca="false">LOOKUP($B194,07_L1政策步階!$A$4:$A$14,07_L1政策步階!$C$4:$C$14)</f>
        <v>-1</v>
      </c>
      <c r="AC194" s="57"/>
      <c r="AD194" s="57"/>
      <c r="AE194" s="57"/>
      <c r="AF194" s="57"/>
      <c r="AG194" s="57"/>
      <c r="AH194" s="57"/>
      <c r="AI194" s="57"/>
      <c r="AJ194" s="57"/>
      <c r="AK194" s="57"/>
      <c r="AL194" s="0" t="str">
        <f aca="false">IF(ISNUMBER($AA194),IF($AA194&gt;=0.005,100,IF($AA194&gt;=-0.015,50,0)),"")</f>
        <v/>
      </c>
      <c r="AM194" s="59" t="n">
        <f aca="false">IF(ISNUMBER($AB194),IF($AB194=1,100,IF($AB194=0,50,0)),"")</f>
        <v>0</v>
      </c>
      <c r="AN194" s="0" t="str">
        <f aca="false">IF(ISNUMBER($AC194),IF($AC194&gt;=0.001,100,IF($AC194&gt;=-0.003,50,0)),"")</f>
        <v/>
      </c>
      <c r="AO194" s="0" t="str">
        <f aca="false">IF(ISNUMBER($AD194),IF($AD194&gt;=0.04,100,IF($AD194&gt;=0,50,0)),"")</f>
        <v/>
      </c>
      <c r="AP194" s="0" t="str">
        <f aca="false">IF(ISNUMBER($AE194),IF($AE194&gt;=25,100,IF($AE194&gt;=-75,50,0)),"")</f>
        <v/>
      </c>
      <c r="AQ194" s="0" t="str">
        <f aca="false">IF(ISNUMBER($AF194),IF($AF194&gt;0,100,IF($AF194&gt;=-50,50,0)),"")</f>
        <v/>
      </c>
      <c r="AR194" s="0" t="str">
        <f aca="false">IF(ISNUMBER($AG194),IF($AG194=1,100,IF($AG194=0,50,0)),"")</f>
        <v/>
      </c>
      <c r="AS194" s="0" t="str">
        <f aca="false">IF(ISNUMBER($AH194),IF($AH194&lt;0,100,IF($AH194&lt;=20,50,0)),"")</f>
        <v/>
      </c>
      <c r="AT194" s="0" t="str">
        <f aca="false">IF(ISNUMBER($AI194),IF($AI194&lt;0.95,100,IF($AI194&lt;=1,50,0)),"")</f>
        <v/>
      </c>
      <c r="AU194" s="0" t="str">
        <f aca="false">IF(ISNUMBER($AJ194),IF($AJ194&lt;30,0,IF($AJ194&lt;40,50,IF($AJ194&lt;=90,100,50))),"")</f>
        <v/>
      </c>
      <c r="AV194" s="0" t="str">
        <f aca="false">IF(ISNUMBER($AK194),IF($AK194&gt;-0.2,100,IF($AK194&gt;=-0.4,50,0)),"")</f>
        <v/>
      </c>
      <c r="AW194" s="59" t="n">
        <f aca="false">01_指標庫!$H$4*ISNUMBER($F194)+01_指標庫!$H$5*ISNUMBER($AA194)+01_指標庫!$H$6*ISNUMBER($G194)+01_指標庫!$H$7*ISNUMBER($H194)+01_指標庫!$H$8*ISNUMBER($AF194)+01_指標庫!$H$9*ISNUMBER($AG194)+01_指標庫!$H$10*ISNUMBER($AB194)+01_指標庫!$H$11*ISNUMBER($AC194)+01_指標庫!$H$12*ISNUMBER($AD194)+01_指標庫!$H$13*ISNUMBER($AE194)+01_指標庫!$H$14*ISNUMBER($I194)+01_指標庫!$H$15*ISNUMBER($AH194)+01_指標庫!$H$16*ISNUMBER($K194)+01_指標庫!$H$17*ISNUMBER($AI194)+01_指標庫!$H$18*ISNUMBER($AJ194)+01_指標庫!$H$19*ISNUMBER($AK194)+01_指標庫!$H$20*ISNUMBER($BB194)+01_指標庫!$H$21*ISNUMBER($BC194)</f>
        <v>49</v>
      </c>
      <c r="AX194" s="59" t="n">
        <f aca="false">IF(AW194=0,50,ROUND((01_指標庫!$H$4*IF(ISNUMBER($F194),L194,0)+01_指標庫!$H$5*IF(ISNUMBER($AA194),AL194,0)+01_指標庫!$H$6*IF(ISNUMBER($G194),M194,0)+01_指標庫!$H$7*IF(ISNUMBER($H194),N194,0)+01_指標庫!$H$8*IF(ISNUMBER($AF194),AQ194,0)+01_指標庫!$H$9*IF(ISNUMBER($AG194),AR194,0)+01_指標庫!$H$10*IF(ISNUMBER($AB194),AM194,0)+01_指標庫!$H$11*IF(ISNUMBER($AC194),AN194,0)+01_指標庫!$H$12*IF(ISNUMBER($AD194),AO194,0)+01_指標庫!$H$13*IF(ISNUMBER($AE194),AP194,0)+01_指標庫!$H$14*IF(ISNUMBER($I194),O194,0)+01_指標庫!$H$15*IF(ISNUMBER($AH194),AS194,0)+01_指標庫!$H$16*IF(ISNUMBER($K194),P194,0)+01_指標庫!$H$17*IF(ISNUMBER($AI194),AT194,0)+01_指標庫!$H$18*IF(ISNUMBER($AJ194),AU194,0)+01_指標庫!$H$19*IF(ISNUMBER($AK194),AV194,0)+01_指標庫!$H$20*IF(ISNUMBER($BB194),BB194,0)+01_指標庫!$H$21*IF(ISNUMBER($BC194),BC194,0))/AW194,1))</f>
        <v>75.5</v>
      </c>
      <c r="AY194" s="60"/>
      <c r="AZ194" s="60"/>
      <c r="BA194" s="58" t="n">
        <f aca="false">AVERAGE($E190:$E194)/AVERAGE($E185:$E194)-1</f>
        <v>0.000786822112910812</v>
      </c>
      <c r="BB194" s="59" t="n">
        <f aca="false">IF(ISNUMBER($BA194),IF(OR($S194&lt;=-0.03,$BA194&lt;-0.003),0,IF(OR($S194&lt;=-0.02,$BA194&lt;0.01),50,100)),"")</f>
        <v>50</v>
      </c>
      <c r="BC194" s="0" t="str">
        <f aca="false">IF(OR(COUNT($AZ194)=0,COUNT($AZ193)=0),"",IF(OR($AY194/$AZ193-1&lt;=-0.03,$AZ194/$AZ193-1&lt;=-0.045,IF(COUNT($AZ185:$AZ194)=10,AVERAGE($AZ190:$AZ194)/AVERAGE($AZ185:$AZ194)-1&lt;-0.01,FALSE())),0,IF(OR($AZ194/$AZ193-1&lt;=-0.02,IF(COUNT($AZ185:$AZ194)=10,AVERAGE($AZ190:$AZ194)/AVERAGE($AZ185:$AZ194)-1&lt;0.005,FALSE())),50,100)))</f>
        <v/>
      </c>
    </row>
    <row r="195" customFormat="false" ht="15" hidden="false" customHeight="true" outlineLevel="0" collapsed="false">
      <c r="A195" s="47" t="n">
        <v>191</v>
      </c>
      <c r="B195" s="48" t="n">
        <v>42835</v>
      </c>
      <c r="C195" s="47" t="n">
        <v>2017</v>
      </c>
      <c r="D195" s="49" t="s">
        <v>236</v>
      </c>
      <c r="E195" s="50" t="n">
        <v>5421.68</v>
      </c>
      <c r="F195" s="51" t="n">
        <v>0.09852</v>
      </c>
      <c r="G195" s="51" t="n">
        <v>-0.003443</v>
      </c>
      <c r="H195" s="52" t="n">
        <v>0.8571</v>
      </c>
      <c r="I195" s="53" t="n">
        <v>386</v>
      </c>
      <c r="J195" s="47" t="s">
        <v>235</v>
      </c>
      <c r="K195" s="54" t="n">
        <v>14.05</v>
      </c>
      <c r="L195" s="55" t="n">
        <f aca="false">IF(COUNT(F195)=0,50,IF(F195&gt;=0,100,IF(F195&gt;=-0.02,50,0)))</f>
        <v>100</v>
      </c>
      <c r="M195" s="55" t="n">
        <f aca="false">IF(COUNT(G195)=0,50,IF(G195&gt;-0.06,100,IF(G195&gt;-0.15,50,0)))</f>
        <v>100</v>
      </c>
      <c r="N195" s="55" t="n">
        <f aca="false">IF(COUNT(H195)=0,50,IF(H195&gt;=0.6,100,IF(H195&gt;=0.4,50,0)))</f>
        <v>100</v>
      </c>
      <c r="O195" s="55" t="n">
        <f aca="false">IF(COUNT(I195)=0,50,IF(J195="proxy_vix",50,IF(I195&lt;350,100,IF(I195&lt;=450,50,0))))</f>
        <v>50</v>
      </c>
      <c r="P195" s="55" t="n">
        <f aca="false">IF(COUNT(K195)=0,50,IF(K195&lt;20,100,IF(K195&lt;=25,50,0)))</f>
        <v>100</v>
      </c>
      <c r="Q195" s="54"/>
      <c r="R195" s="47"/>
      <c r="S195" s="51" t="n">
        <f aca="false">$E195/$E194-1</f>
        <v>0.000610884823295743</v>
      </c>
      <c r="T195" s="56" t="n">
        <f aca="false">$K195/$K194-1</f>
        <v>0.0916860916860918</v>
      </c>
      <c r="V195" s="57"/>
      <c r="W195" s="57"/>
      <c r="Y195" s="1" t="str">
        <f aca="false">IF(AX195&gt;=70,"EASY",IF(AX195&gt;40,"UNCERTAIN","HARD"))</f>
        <v>EASY</v>
      </c>
      <c r="AA195" s="58" t="str">
        <f aca="false">IF($A195&lt;200,"",AVERAGE($E146:$E195)/AVERAGE($E5:$E195)-1)</f>
        <v/>
      </c>
      <c r="AB195" s="59" t="n">
        <f aca="false">LOOKUP($B195,07_L1政策步階!$A$4:$A$14,07_L1政策步階!$C$4:$C$14)</f>
        <v>-1</v>
      </c>
      <c r="AC195" s="57"/>
      <c r="AD195" s="57"/>
      <c r="AE195" s="57"/>
      <c r="AF195" s="57"/>
      <c r="AG195" s="57"/>
      <c r="AH195" s="57"/>
      <c r="AI195" s="57"/>
      <c r="AJ195" s="57"/>
      <c r="AK195" s="57"/>
      <c r="AL195" s="0" t="str">
        <f aca="false">IF(ISNUMBER($AA195),IF($AA195&gt;=0.005,100,IF($AA195&gt;=-0.015,50,0)),"")</f>
        <v/>
      </c>
      <c r="AM195" s="59" t="n">
        <f aca="false">IF(ISNUMBER($AB195),IF($AB195=1,100,IF($AB195=0,50,0)),"")</f>
        <v>0</v>
      </c>
      <c r="AN195" s="0" t="str">
        <f aca="false">IF(ISNUMBER($AC195),IF($AC195&gt;=0.001,100,IF($AC195&gt;=-0.003,50,0)),"")</f>
        <v/>
      </c>
      <c r="AO195" s="0" t="str">
        <f aca="false">IF(ISNUMBER($AD195),IF($AD195&gt;=0.04,100,IF($AD195&gt;=0,50,0)),"")</f>
        <v/>
      </c>
      <c r="AP195" s="0" t="str">
        <f aca="false">IF(ISNUMBER($AE195),IF($AE195&gt;=25,100,IF($AE195&gt;=-75,50,0)),"")</f>
        <v/>
      </c>
      <c r="AQ195" s="0" t="str">
        <f aca="false">IF(ISNUMBER($AF195),IF($AF195&gt;0,100,IF($AF195&gt;=-50,50,0)),"")</f>
        <v/>
      </c>
      <c r="AR195" s="0" t="str">
        <f aca="false">IF(ISNUMBER($AG195),IF($AG195=1,100,IF($AG195=0,50,0)),"")</f>
        <v/>
      </c>
      <c r="AS195" s="0" t="str">
        <f aca="false">IF(ISNUMBER($AH195),IF($AH195&lt;0,100,IF($AH195&lt;=20,50,0)),"")</f>
        <v/>
      </c>
      <c r="AT195" s="0" t="str">
        <f aca="false">IF(ISNUMBER($AI195),IF($AI195&lt;0.95,100,IF($AI195&lt;=1,50,0)),"")</f>
        <v/>
      </c>
      <c r="AU195" s="0" t="str">
        <f aca="false">IF(ISNUMBER($AJ195),IF($AJ195&lt;30,0,IF($AJ195&lt;40,50,IF($AJ195&lt;=90,100,50))),"")</f>
        <v/>
      </c>
      <c r="AV195" s="0" t="str">
        <f aca="false">IF(ISNUMBER($AK195),IF($AK195&gt;-0.2,100,IF($AK195&gt;=-0.4,50,0)),"")</f>
        <v/>
      </c>
      <c r="AW195" s="59" t="n">
        <f aca="false">01_指標庫!$H$4*ISNUMBER($F195)+01_指標庫!$H$5*ISNUMBER($AA195)+01_指標庫!$H$6*ISNUMBER($G195)+01_指標庫!$H$7*ISNUMBER($H195)+01_指標庫!$H$8*ISNUMBER($AF195)+01_指標庫!$H$9*ISNUMBER($AG195)+01_指標庫!$H$10*ISNUMBER($AB195)+01_指標庫!$H$11*ISNUMBER($AC195)+01_指標庫!$H$12*ISNUMBER($AD195)+01_指標庫!$H$13*ISNUMBER($AE195)+01_指標庫!$H$14*ISNUMBER($I195)+01_指標庫!$H$15*ISNUMBER($AH195)+01_指標庫!$H$16*ISNUMBER($K195)+01_指標庫!$H$17*ISNUMBER($AI195)+01_指標庫!$H$18*ISNUMBER($AJ195)+01_指標庫!$H$19*ISNUMBER($AK195)+01_指標庫!$H$20*ISNUMBER($BB195)+01_指標庫!$H$21*ISNUMBER($BC195)</f>
        <v>49</v>
      </c>
      <c r="AX195" s="59" t="n">
        <f aca="false">IF(AW195=0,50,ROUND((01_指標庫!$H$4*IF(ISNUMBER($F195),L195,0)+01_指標庫!$H$5*IF(ISNUMBER($AA195),AL195,0)+01_指標庫!$H$6*IF(ISNUMBER($G195),M195,0)+01_指標庫!$H$7*IF(ISNUMBER($H195),N195,0)+01_指標庫!$H$8*IF(ISNUMBER($AF195),AQ195,0)+01_指標庫!$H$9*IF(ISNUMBER($AG195),AR195,0)+01_指標庫!$H$10*IF(ISNUMBER($AB195),AM195,0)+01_指標庫!$H$11*IF(ISNUMBER($AC195),AN195,0)+01_指標庫!$H$12*IF(ISNUMBER($AD195),AO195,0)+01_指標庫!$H$13*IF(ISNUMBER($AE195),AP195,0)+01_指標庫!$H$14*IF(ISNUMBER($I195),O195,0)+01_指標庫!$H$15*IF(ISNUMBER($AH195),AS195,0)+01_指標庫!$H$16*IF(ISNUMBER($K195),P195,0)+01_指標庫!$H$17*IF(ISNUMBER($AI195),AT195,0)+01_指標庫!$H$18*IF(ISNUMBER($AJ195),AU195,0)+01_指標庫!$H$19*IF(ISNUMBER($AK195),AV195,0)+01_指標庫!$H$20*IF(ISNUMBER($BB195),BB195,0)+01_指標庫!$H$21*IF(ISNUMBER($BC195),BC195,0))/AW195,1))</f>
        <v>75.5</v>
      </c>
      <c r="AY195" s="60"/>
      <c r="AZ195" s="60"/>
      <c r="BA195" s="58" t="n">
        <f aca="false">AVERAGE($E191:$E195)/AVERAGE($E186:$E195)-1</f>
        <v>-0.000475255830084453</v>
      </c>
      <c r="BB195" s="59" t="n">
        <f aca="false">IF(ISNUMBER($BA195),IF(OR($S195&lt;=-0.03,$BA195&lt;-0.003),0,IF(OR($S195&lt;=-0.02,$BA195&lt;0.01),50,100)),"")</f>
        <v>50</v>
      </c>
      <c r="BC195" s="0" t="str">
        <f aca="false">IF(OR(COUNT($AZ195)=0,COUNT($AZ194)=0),"",IF(OR($AY195/$AZ194-1&lt;=-0.03,$AZ195/$AZ194-1&lt;=-0.045,IF(COUNT($AZ186:$AZ195)=10,AVERAGE($AZ191:$AZ195)/AVERAGE($AZ186:$AZ195)-1&lt;-0.01,FALSE())),0,IF(OR($AZ195/$AZ194-1&lt;=-0.02,IF(COUNT($AZ186:$AZ195)=10,AVERAGE($AZ191:$AZ195)/AVERAGE($AZ186:$AZ195)-1&lt;0.005,FALSE())),50,100)))</f>
        <v/>
      </c>
    </row>
    <row r="196" customFormat="false" ht="15" hidden="false" customHeight="true" outlineLevel="0" collapsed="false">
      <c r="A196" s="47" t="n">
        <v>192</v>
      </c>
      <c r="B196" s="48" t="n">
        <v>42836</v>
      </c>
      <c r="C196" s="47" t="n">
        <v>2017</v>
      </c>
      <c r="D196" s="49" t="s">
        <v>237</v>
      </c>
      <c r="E196" s="50" t="n">
        <v>5398.4</v>
      </c>
      <c r="F196" s="51" t="n">
        <v>0.092572</v>
      </c>
      <c r="G196" s="51" t="n">
        <v>-0.007722</v>
      </c>
      <c r="H196" s="52" t="n">
        <v>0.8571</v>
      </c>
      <c r="I196" s="53" t="n">
        <v>394</v>
      </c>
      <c r="J196" s="47" t="s">
        <v>235</v>
      </c>
      <c r="K196" s="54" t="n">
        <v>15.07</v>
      </c>
      <c r="L196" s="55" t="n">
        <f aca="false">IF(COUNT(F196)=0,50,IF(F196&gt;=0,100,IF(F196&gt;=-0.02,50,0)))</f>
        <v>100</v>
      </c>
      <c r="M196" s="55" t="n">
        <f aca="false">IF(COUNT(G196)=0,50,IF(G196&gt;-0.06,100,IF(G196&gt;-0.15,50,0)))</f>
        <v>100</v>
      </c>
      <c r="N196" s="55" t="n">
        <f aca="false">IF(COUNT(H196)=0,50,IF(H196&gt;=0.6,100,IF(H196&gt;=0.4,50,0)))</f>
        <v>100</v>
      </c>
      <c r="O196" s="55" t="n">
        <f aca="false">IF(COUNT(I196)=0,50,IF(J196="proxy_vix",50,IF(I196&lt;350,100,IF(I196&lt;=450,50,0))))</f>
        <v>50</v>
      </c>
      <c r="P196" s="55" t="n">
        <f aca="false">IF(COUNT(K196)=0,50,IF(K196&lt;20,100,IF(K196&lt;=25,50,0)))</f>
        <v>100</v>
      </c>
      <c r="Q196" s="54"/>
      <c r="R196" s="47"/>
      <c r="S196" s="51" t="n">
        <f aca="false">$E196/$E195-1</f>
        <v>-0.00429387201015197</v>
      </c>
      <c r="T196" s="56" t="n">
        <f aca="false">$K196/$K195-1</f>
        <v>0.0725978647686831</v>
      </c>
      <c r="V196" s="57"/>
      <c r="W196" s="57"/>
      <c r="Y196" s="1" t="str">
        <f aca="false">IF(AX196&gt;=70,"EASY",IF(AX196&gt;40,"UNCERTAIN","HARD"))</f>
        <v>EASY</v>
      </c>
      <c r="AA196" s="58" t="str">
        <f aca="false">IF($A196&lt;200,"",AVERAGE($E147:$E196)/AVERAGE($E5:$E196)-1)</f>
        <v/>
      </c>
      <c r="AB196" s="59" t="n">
        <f aca="false">LOOKUP($B196,07_L1政策步階!$A$4:$A$14,07_L1政策步階!$C$4:$C$14)</f>
        <v>-1</v>
      </c>
      <c r="AC196" s="57"/>
      <c r="AD196" s="57"/>
      <c r="AE196" s="57"/>
      <c r="AF196" s="57"/>
      <c r="AG196" s="57"/>
      <c r="AH196" s="57"/>
      <c r="AI196" s="57"/>
      <c r="AJ196" s="57"/>
      <c r="AK196" s="57"/>
      <c r="AL196" s="0" t="str">
        <f aca="false">IF(ISNUMBER($AA196),IF($AA196&gt;=0.005,100,IF($AA196&gt;=-0.015,50,0)),"")</f>
        <v/>
      </c>
      <c r="AM196" s="59" t="n">
        <f aca="false">IF(ISNUMBER($AB196),IF($AB196=1,100,IF($AB196=0,50,0)),"")</f>
        <v>0</v>
      </c>
      <c r="AN196" s="0" t="str">
        <f aca="false">IF(ISNUMBER($AC196),IF($AC196&gt;=0.001,100,IF($AC196&gt;=-0.003,50,0)),"")</f>
        <v/>
      </c>
      <c r="AO196" s="0" t="str">
        <f aca="false">IF(ISNUMBER($AD196),IF($AD196&gt;=0.04,100,IF($AD196&gt;=0,50,0)),"")</f>
        <v/>
      </c>
      <c r="AP196" s="0" t="str">
        <f aca="false">IF(ISNUMBER($AE196),IF($AE196&gt;=25,100,IF($AE196&gt;=-75,50,0)),"")</f>
        <v/>
      </c>
      <c r="AQ196" s="0" t="str">
        <f aca="false">IF(ISNUMBER($AF196),IF($AF196&gt;0,100,IF($AF196&gt;=-50,50,0)),"")</f>
        <v/>
      </c>
      <c r="AR196" s="0" t="str">
        <f aca="false">IF(ISNUMBER($AG196),IF($AG196=1,100,IF($AG196=0,50,0)),"")</f>
        <v/>
      </c>
      <c r="AS196" s="0" t="str">
        <f aca="false">IF(ISNUMBER($AH196),IF($AH196&lt;0,100,IF($AH196&lt;=20,50,0)),"")</f>
        <v/>
      </c>
      <c r="AT196" s="0" t="str">
        <f aca="false">IF(ISNUMBER($AI196),IF($AI196&lt;0.95,100,IF($AI196&lt;=1,50,0)),"")</f>
        <v/>
      </c>
      <c r="AU196" s="0" t="str">
        <f aca="false">IF(ISNUMBER($AJ196),IF($AJ196&lt;30,0,IF($AJ196&lt;40,50,IF($AJ196&lt;=90,100,50))),"")</f>
        <v/>
      </c>
      <c r="AV196" s="0" t="str">
        <f aca="false">IF(ISNUMBER($AK196),IF($AK196&gt;-0.2,100,IF($AK196&gt;=-0.4,50,0)),"")</f>
        <v/>
      </c>
      <c r="AW196" s="59" t="n">
        <f aca="false">01_指標庫!$H$4*ISNUMBER($F196)+01_指標庫!$H$5*ISNUMBER($AA196)+01_指標庫!$H$6*ISNUMBER($G196)+01_指標庫!$H$7*ISNUMBER($H196)+01_指標庫!$H$8*ISNUMBER($AF196)+01_指標庫!$H$9*ISNUMBER($AG196)+01_指標庫!$H$10*ISNUMBER($AB196)+01_指標庫!$H$11*ISNUMBER($AC196)+01_指標庫!$H$12*ISNUMBER($AD196)+01_指標庫!$H$13*ISNUMBER($AE196)+01_指標庫!$H$14*ISNUMBER($I196)+01_指標庫!$H$15*ISNUMBER($AH196)+01_指標庫!$H$16*ISNUMBER($K196)+01_指標庫!$H$17*ISNUMBER($AI196)+01_指標庫!$H$18*ISNUMBER($AJ196)+01_指標庫!$H$19*ISNUMBER($AK196)+01_指標庫!$H$20*ISNUMBER($BB196)+01_指標庫!$H$21*ISNUMBER($BC196)</f>
        <v>49</v>
      </c>
      <c r="AX196" s="59" t="n">
        <f aca="false">IF(AW196=0,50,ROUND((01_指標庫!$H$4*IF(ISNUMBER($F196),L196,0)+01_指標庫!$H$5*IF(ISNUMBER($AA196),AL196,0)+01_指標庫!$H$6*IF(ISNUMBER($G196),M196,0)+01_指標庫!$H$7*IF(ISNUMBER($H196),N196,0)+01_指標庫!$H$8*IF(ISNUMBER($AF196),AQ196,0)+01_指標庫!$H$9*IF(ISNUMBER($AG196),AR196,0)+01_指標庫!$H$10*IF(ISNUMBER($AB196),AM196,0)+01_指標庫!$H$11*IF(ISNUMBER($AC196),AN196,0)+01_指標庫!$H$12*IF(ISNUMBER($AD196),AO196,0)+01_指標庫!$H$13*IF(ISNUMBER($AE196),AP196,0)+01_指標庫!$H$14*IF(ISNUMBER($I196),O196,0)+01_指標庫!$H$15*IF(ISNUMBER($AH196),AS196,0)+01_指標庫!$H$16*IF(ISNUMBER($K196),P196,0)+01_指標庫!$H$17*IF(ISNUMBER($AI196),AT196,0)+01_指標庫!$H$18*IF(ISNUMBER($AJ196),AU196,0)+01_指標庫!$H$19*IF(ISNUMBER($AK196),AV196,0)+01_指標庫!$H$20*IF(ISNUMBER($BB196),BB196,0)+01_指標庫!$H$21*IF(ISNUMBER($BC196),BC196,0))/AW196,1))</f>
        <v>75.5</v>
      </c>
      <c r="AY196" s="60"/>
      <c r="AZ196" s="60"/>
      <c r="BA196" s="58" t="n">
        <f aca="false">AVERAGE($E192:$E196)/AVERAGE($E187:$E196)-1</f>
        <v>-0.00186152124991024</v>
      </c>
      <c r="BB196" s="59" t="n">
        <f aca="false">IF(ISNUMBER($BA196),IF(OR($S196&lt;=-0.03,$BA196&lt;-0.003),0,IF(OR($S196&lt;=-0.02,$BA196&lt;0.01),50,100)),"")</f>
        <v>50</v>
      </c>
      <c r="BC196" s="0" t="str">
        <f aca="false">IF(OR(COUNT($AZ196)=0,COUNT($AZ195)=0),"",IF(OR($AY196/$AZ195-1&lt;=-0.03,$AZ196/$AZ195-1&lt;=-0.045,IF(COUNT($AZ187:$AZ196)=10,AVERAGE($AZ192:$AZ196)/AVERAGE($AZ187:$AZ196)-1&lt;-0.01,FALSE())),0,IF(OR($AZ196/$AZ195-1&lt;=-0.02,IF(COUNT($AZ187:$AZ196)=10,AVERAGE($AZ192:$AZ196)/AVERAGE($AZ187:$AZ196)-1&lt;0.005,FALSE())),50,100)))</f>
        <v/>
      </c>
    </row>
    <row r="197" customFormat="false" ht="15" hidden="false" customHeight="true" outlineLevel="0" collapsed="false">
      <c r="A197" s="47" t="n">
        <v>193</v>
      </c>
      <c r="B197" s="48" t="n">
        <v>42837</v>
      </c>
      <c r="C197" s="47" t="n">
        <v>2017</v>
      </c>
      <c r="D197" s="49" t="s">
        <v>238</v>
      </c>
      <c r="E197" s="50" t="n">
        <v>5377.03</v>
      </c>
      <c r="F197" s="51" t="n">
        <v>0.086953</v>
      </c>
      <c r="G197" s="51" t="n">
        <v>-0.01165</v>
      </c>
      <c r="H197" s="52" t="n">
        <v>0.8571</v>
      </c>
      <c r="I197" s="53" t="n">
        <v>396</v>
      </c>
      <c r="J197" s="47" t="s">
        <v>235</v>
      </c>
      <c r="K197" s="54" t="n">
        <v>15.77</v>
      </c>
      <c r="L197" s="55" t="n">
        <f aca="false">IF(COUNT(F197)=0,50,IF(F197&gt;=0,100,IF(F197&gt;=-0.02,50,0)))</f>
        <v>100</v>
      </c>
      <c r="M197" s="55" t="n">
        <f aca="false">IF(COUNT(G197)=0,50,IF(G197&gt;-0.06,100,IF(G197&gt;-0.15,50,0)))</f>
        <v>100</v>
      </c>
      <c r="N197" s="55" t="n">
        <f aca="false">IF(COUNT(H197)=0,50,IF(H197&gt;=0.6,100,IF(H197&gt;=0.4,50,0)))</f>
        <v>100</v>
      </c>
      <c r="O197" s="55" t="n">
        <f aca="false">IF(COUNT(I197)=0,50,IF(J197="proxy_vix",50,IF(I197&lt;350,100,IF(I197&lt;=450,50,0))))</f>
        <v>50</v>
      </c>
      <c r="P197" s="55" t="n">
        <f aca="false">IF(COUNT(K197)=0,50,IF(K197&lt;20,100,IF(K197&lt;=25,50,0)))</f>
        <v>100</v>
      </c>
      <c r="Q197" s="54"/>
      <c r="R197" s="47"/>
      <c r="S197" s="51" t="n">
        <f aca="false">$E197/$E196-1</f>
        <v>-0.00395858032009477</v>
      </c>
      <c r="T197" s="56" t="n">
        <f aca="false">$K197/$K196-1</f>
        <v>0.0464499004644989</v>
      </c>
      <c r="V197" s="57"/>
      <c r="W197" s="57"/>
      <c r="Y197" s="1" t="str">
        <f aca="false">IF(AX197&gt;=70,"EASY",IF(AX197&gt;40,"UNCERTAIN","HARD"))</f>
        <v>EASY</v>
      </c>
      <c r="AA197" s="58" t="str">
        <f aca="false">IF($A197&lt;200,"",AVERAGE($E148:$E197)/AVERAGE($E5:$E197)-1)</f>
        <v/>
      </c>
      <c r="AB197" s="59" t="n">
        <f aca="false">LOOKUP($B197,07_L1政策步階!$A$4:$A$14,07_L1政策步階!$C$4:$C$14)</f>
        <v>-1</v>
      </c>
      <c r="AC197" s="57"/>
      <c r="AD197" s="57"/>
      <c r="AE197" s="57"/>
      <c r="AF197" s="57"/>
      <c r="AG197" s="57"/>
      <c r="AH197" s="57"/>
      <c r="AI197" s="57"/>
      <c r="AJ197" s="57"/>
      <c r="AK197" s="57"/>
      <c r="AL197" s="0" t="str">
        <f aca="false">IF(ISNUMBER($AA197),IF($AA197&gt;=0.005,100,IF($AA197&gt;=-0.015,50,0)),"")</f>
        <v/>
      </c>
      <c r="AM197" s="59" t="n">
        <f aca="false">IF(ISNUMBER($AB197),IF($AB197=1,100,IF($AB197=0,50,0)),"")</f>
        <v>0</v>
      </c>
      <c r="AN197" s="0" t="str">
        <f aca="false">IF(ISNUMBER($AC197),IF($AC197&gt;=0.001,100,IF($AC197&gt;=-0.003,50,0)),"")</f>
        <v/>
      </c>
      <c r="AO197" s="0" t="str">
        <f aca="false">IF(ISNUMBER($AD197),IF($AD197&gt;=0.04,100,IF($AD197&gt;=0,50,0)),"")</f>
        <v/>
      </c>
      <c r="AP197" s="0" t="str">
        <f aca="false">IF(ISNUMBER($AE197),IF($AE197&gt;=25,100,IF($AE197&gt;=-75,50,0)),"")</f>
        <v/>
      </c>
      <c r="AQ197" s="0" t="str">
        <f aca="false">IF(ISNUMBER($AF197),IF($AF197&gt;0,100,IF($AF197&gt;=-50,50,0)),"")</f>
        <v/>
      </c>
      <c r="AR197" s="0" t="str">
        <f aca="false">IF(ISNUMBER($AG197),IF($AG197=1,100,IF($AG197=0,50,0)),"")</f>
        <v/>
      </c>
      <c r="AS197" s="0" t="str">
        <f aca="false">IF(ISNUMBER($AH197),IF($AH197&lt;0,100,IF($AH197&lt;=20,50,0)),"")</f>
        <v/>
      </c>
      <c r="AT197" s="0" t="str">
        <f aca="false">IF(ISNUMBER($AI197),IF($AI197&lt;0.95,100,IF($AI197&lt;=1,50,0)),"")</f>
        <v/>
      </c>
      <c r="AU197" s="0" t="str">
        <f aca="false">IF(ISNUMBER($AJ197),IF($AJ197&lt;30,0,IF($AJ197&lt;40,50,IF($AJ197&lt;=90,100,50))),"")</f>
        <v/>
      </c>
      <c r="AV197" s="0" t="str">
        <f aca="false">IF(ISNUMBER($AK197),IF($AK197&gt;-0.2,100,IF($AK197&gt;=-0.4,50,0)),"")</f>
        <v/>
      </c>
      <c r="AW197" s="59" t="n">
        <f aca="false">01_指標庫!$H$4*ISNUMBER($F197)+01_指標庫!$H$5*ISNUMBER($AA197)+01_指標庫!$H$6*ISNUMBER($G197)+01_指標庫!$H$7*ISNUMBER($H197)+01_指標庫!$H$8*ISNUMBER($AF197)+01_指標庫!$H$9*ISNUMBER($AG197)+01_指標庫!$H$10*ISNUMBER($AB197)+01_指標庫!$H$11*ISNUMBER($AC197)+01_指標庫!$H$12*ISNUMBER($AD197)+01_指標庫!$H$13*ISNUMBER($AE197)+01_指標庫!$H$14*ISNUMBER($I197)+01_指標庫!$H$15*ISNUMBER($AH197)+01_指標庫!$H$16*ISNUMBER($K197)+01_指標庫!$H$17*ISNUMBER($AI197)+01_指標庫!$H$18*ISNUMBER($AJ197)+01_指標庫!$H$19*ISNUMBER($AK197)+01_指標庫!$H$20*ISNUMBER($BB197)+01_指標庫!$H$21*ISNUMBER($BC197)</f>
        <v>49</v>
      </c>
      <c r="AX197" s="59" t="n">
        <f aca="false">IF(AW197=0,50,ROUND((01_指標庫!$H$4*IF(ISNUMBER($F197),L197,0)+01_指標庫!$H$5*IF(ISNUMBER($AA197),AL197,0)+01_指標庫!$H$6*IF(ISNUMBER($G197),M197,0)+01_指標庫!$H$7*IF(ISNUMBER($H197),N197,0)+01_指標庫!$H$8*IF(ISNUMBER($AF197),AQ197,0)+01_指標庫!$H$9*IF(ISNUMBER($AG197),AR197,0)+01_指標庫!$H$10*IF(ISNUMBER($AB197),AM197,0)+01_指標庫!$H$11*IF(ISNUMBER($AC197),AN197,0)+01_指標庫!$H$12*IF(ISNUMBER($AD197),AO197,0)+01_指標庫!$H$13*IF(ISNUMBER($AE197),AP197,0)+01_指標庫!$H$14*IF(ISNUMBER($I197),O197,0)+01_指標庫!$H$15*IF(ISNUMBER($AH197),AS197,0)+01_指標庫!$H$16*IF(ISNUMBER($K197),P197,0)+01_指標庫!$H$17*IF(ISNUMBER($AI197),AT197,0)+01_指標庫!$H$18*IF(ISNUMBER($AJ197),AU197,0)+01_指標庫!$H$19*IF(ISNUMBER($AK197),AV197,0)+01_指標庫!$H$20*IF(ISNUMBER($BB197),BB197,0)+01_指標庫!$H$21*IF(ISNUMBER($BC197),BC197,0))/AW197,1))</f>
        <v>75.5</v>
      </c>
      <c r="AY197" s="60"/>
      <c r="AZ197" s="60"/>
      <c r="BA197" s="58" t="n">
        <f aca="false">AVERAGE($E193:$E197)/AVERAGE($E188:$E197)-1</f>
        <v>-0.00241202314390998</v>
      </c>
      <c r="BB197" s="59" t="n">
        <f aca="false">IF(ISNUMBER($BA197),IF(OR($S197&lt;=-0.03,$BA197&lt;-0.003),0,IF(OR($S197&lt;=-0.02,$BA197&lt;0.01),50,100)),"")</f>
        <v>50</v>
      </c>
      <c r="BC197" s="0" t="str">
        <f aca="false">IF(OR(COUNT($AZ197)=0,COUNT($AZ196)=0),"",IF(OR($AY197/$AZ196-1&lt;=-0.03,$AZ197/$AZ196-1&lt;=-0.045,IF(COUNT($AZ188:$AZ197)=10,AVERAGE($AZ193:$AZ197)/AVERAGE($AZ188:$AZ197)-1&lt;-0.01,FALSE())),0,IF(OR($AZ197/$AZ196-1&lt;=-0.02,IF(COUNT($AZ188:$AZ197)=10,AVERAGE($AZ193:$AZ197)/AVERAGE($AZ188:$AZ197)-1&lt;0.005,FALSE())),50,100)))</f>
        <v/>
      </c>
    </row>
    <row r="198" customFormat="false" ht="15" hidden="false" customHeight="true" outlineLevel="0" collapsed="false">
      <c r="A198" s="47" t="n">
        <v>194</v>
      </c>
      <c r="B198" s="48" t="n">
        <v>42838</v>
      </c>
      <c r="C198" s="47" t="n">
        <v>2017</v>
      </c>
      <c r="D198" s="49" t="s">
        <v>239</v>
      </c>
      <c r="E198" s="50" t="n">
        <v>5353.59</v>
      </c>
      <c r="F198" s="51" t="n">
        <v>0.081053</v>
      </c>
      <c r="G198" s="51" t="n">
        <v>-0.015958</v>
      </c>
      <c r="H198" s="52" t="n">
        <v>0.8367</v>
      </c>
      <c r="I198" s="53" t="n">
        <v>403</v>
      </c>
      <c r="J198" s="47" t="s">
        <v>235</v>
      </c>
      <c r="K198" s="54" t="n">
        <v>15.96</v>
      </c>
      <c r="L198" s="55" t="n">
        <f aca="false">IF(COUNT(F198)=0,50,IF(F198&gt;=0,100,IF(F198&gt;=-0.02,50,0)))</f>
        <v>100</v>
      </c>
      <c r="M198" s="55" t="n">
        <f aca="false">IF(COUNT(G198)=0,50,IF(G198&gt;-0.06,100,IF(G198&gt;-0.15,50,0)))</f>
        <v>100</v>
      </c>
      <c r="N198" s="55" t="n">
        <f aca="false">IF(COUNT(H198)=0,50,IF(H198&gt;=0.6,100,IF(H198&gt;=0.4,50,0)))</f>
        <v>100</v>
      </c>
      <c r="O198" s="55" t="n">
        <f aca="false">IF(COUNT(I198)=0,50,IF(J198="proxy_vix",50,IF(I198&lt;350,100,IF(I198&lt;=450,50,0))))</f>
        <v>50</v>
      </c>
      <c r="P198" s="55" t="n">
        <f aca="false">IF(COUNT(K198)=0,50,IF(K198&lt;20,100,IF(K198&lt;=25,50,0)))</f>
        <v>100</v>
      </c>
      <c r="Q198" s="54"/>
      <c r="R198" s="47"/>
      <c r="S198" s="51" t="n">
        <f aca="false">$E198/$E197-1</f>
        <v>-0.00435928384256734</v>
      </c>
      <c r="T198" s="56" t="n">
        <f aca="false">$K198/$K197-1</f>
        <v>0.0120481927710845</v>
      </c>
      <c r="V198" s="57"/>
      <c r="W198" s="57"/>
      <c r="Y198" s="1" t="str">
        <f aca="false">IF(AX198&gt;=70,"EASY",IF(AX198&gt;40,"UNCERTAIN","HARD"))</f>
        <v>UNCERTAIN</v>
      </c>
      <c r="AA198" s="58" t="str">
        <f aca="false">IF($A198&lt;200,"",AVERAGE($E149:$E198)/AVERAGE($E5:$E198)-1)</f>
        <v/>
      </c>
      <c r="AB198" s="59" t="n">
        <f aca="false">LOOKUP($B198,07_L1政策步階!$A$4:$A$14,07_L1政策步階!$C$4:$C$14)</f>
        <v>-1</v>
      </c>
      <c r="AC198" s="57"/>
      <c r="AD198" s="57"/>
      <c r="AE198" s="57"/>
      <c r="AF198" s="57"/>
      <c r="AG198" s="57"/>
      <c r="AH198" s="57"/>
      <c r="AI198" s="57"/>
      <c r="AJ198" s="57"/>
      <c r="AK198" s="57"/>
      <c r="AL198" s="0" t="str">
        <f aca="false">IF(ISNUMBER($AA198),IF($AA198&gt;=0.005,100,IF($AA198&gt;=-0.015,50,0)),"")</f>
        <v/>
      </c>
      <c r="AM198" s="59" t="n">
        <f aca="false">IF(ISNUMBER($AB198),IF($AB198=1,100,IF($AB198=0,50,0)),"")</f>
        <v>0</v>
      </c>
      <c r="AN198" s="0" t="str">
        <f aca="false">IF(ISNUMBER($AC198),IF($AC198&gt;=0.001,100,IF($AC198&gt;=-0.003,50,0)),"")</f>
        <v/>
      </c>
      <c r="AO198" s="0" t="str">
        <f aca="false">IF(ISNUMBER($AD198),IF($AD198&gt;=0.04,100,IF($AD198&gt;=0,50,0)),"")</f>
        <v/>
      </c>
      <c r="AP198" s="0" t="str">
        <f aca="false">IF(ISNUMBER($AE198),IF($AE198&gt;=25,100,IF($AE198&gt;=-75,50,0)),"")</f>
        <v/>
      </c>
      <c r="AQ198" s="0" t="str">
        <f aca="false">IF(ISNUMBER($AF198),IF($AF198&gt;0,100,IF($AF198&gt;=-50,50,0)),"")</f>
        <v/>
      </c>
      <c r="AR198" s="0" t="str">
        <f aca="false">IF(ISNUMBER($AG198),IF($AG198=1,100,IF($AG198=0,50,0)),"")</f>
        <v/>
      </c>
      <c r="AS198" s="0" t="str">
        <f aca="false">IF(ISNUMBER($AH198),IF($AH198&lt;0,100,IF($AH198&lt;=20,50,0)),"")</f>
        <v/>
      </c>
      <c r="AT198" s="0" t="str">
        <f aca="false">IF(ISNUMBER($AI198),IF($AI198&lt;0.95,100,IF($AI198&lt;=1,50,0)),"")</f>
        <v/>
      </c>
      <c r="AU198" s="0" t="str">
        <f aca="false">IF(ISNUMBER($AJ198),IF($AJ198&lt;30,0,IF($AJ198&lt;40,50,IF($AJ198&lt;=90,100,50))),"")</f>
        <v/>
      </c>
      <c r="AV198" s="0" t="str">
        <f aca="false">IF(ISNUMBER($AK198),IF($AK198&gt;-0.2,100,IF($AK198&gt;=-0.4,50,0)),"")</f>
        <v/>
      </c>
      <c r="AW198" s="59" t="n">
        <f aca="false">01_指標庫!$H$4*ISNUMBER($F198)+01_指標庫!$H$5*ISNUMBER($AA198)+01_指標庫!$H$6*ISNUMBER($G198)+01_指標庫!$H$7*ISNUMBER($H198)+01_指標庫!$H$8*ISNUMBER($AF198)+01_指標庫!$H$9*ISNUMBER($AG198)+01_指標庫!$H$10*ISNUMBER($AB198)+01_指標庫!$H$11*ISNUMBER($AC198)+01_指標庫!$H$12*ISNUMBER($AD198)+01_指標庫!$H$13*ISNUMBER($AE198)+01_指標庫!$H$14*ISNUMBER($I198)+01_指標庫!$H$15*ISNUMBER($AH198)+01_指標庫!$H$16*ISNUMBER($K198)+01_指標庫!$H$17*ISNUMBER($AI198)+01_指標庫!$H$18*ISNUMBER($AJ198)+01_指標庫!$H$19*ISNUMBER($AK198)+01_指標庫!$H$20*ISNUMBER($BB198)+01_指標庫!$H$21*ISNUMBER($BC198)</f>
        <v>49</v>
      </c>
      <c r="AX198" s="59" t="n">
        <f aca="false">IF(AW198=0,50,ROUND((01_指標庫!$H$4*IF(ISNUMBER($F198),L198,0)+01_指標庫!$H$5*IF(ISNUMBER($AA198),AL198,0)+01_指標庫!$H$6*IF(ISNUMBER($G198),M198,0)+01_指標庫!$H$7*IF(ISNUMBER($H198),N198,0)+01_指標庫!$H$8*IF(ISNUMBER($AF198),AQ198,0)+01_指標庫!$H$9*IF(ISNUMBER($AG198),AR198,0)+01_指標庫!$H$10*IF(ISNUMBER($AB198),AM198,0)+01_指標庫!$H$11*IF(ISNUMBER($AC198),AN198,0)+01_指標庫!$H$12*IF(ISNUMBER($AD198),AO198,0)+01_指標庫!$H$13*IF(ISNUMBER($AE198),AP198,0)+01_指標庫!$H$14*IF(ISNUMBER($I198),O198,0)+01_指標庫!$H$15*IF(ISNUMBER($AH198),AS198,0)+01_指標庫!$H$16*IF(ISNUMBER($K198),P198,0)+01_指標庫!$H$17*IF(ISNUMBER($AI198),AT198,0)+01_指標庫!$H$18*IF(ISNUMBER($AJ198),AU198,0)+01_指標庫!$H$19*IF(ISNUMBER($AK198),AV198,0)+01_指標庫!$H$20*IF(ISNUMBER($BB198),BB198,0)+01_指標庫!$H$21*IF(ISNUMBER($BC198),BC198,0))/AW198,1))</f>
        <v>69.4</v>
      </c>
      <c r="AY198" s="60"/>
      <c r="AZ198" s="60"/>
      <c r="BA198" s="58" t="n">
        <f aca="false">AVERAGE($E194:$E198)/AVERAGE($E189:$E198)-1</f>
        <v>-0.00331077062034302</v>
      </c>
      <c r="BB198" s="59" t="n">
        <f aca="false">IF(ISNUMBER($BA198),IF(OR($S198&lt;=-0.03,$BA198&lt;-0.003),0,IF(OR($S198&lt;=-0.02,$BA198&lt;0.01),50,100)),"")</f>
        <v>0</v>
      </c>
      <c r="BC198" s="0" t="str">
        <f aca="false">IF(OR(COUNT($AZ198)=0,COUNT($AZ197)=0),"",IF(OR($AY198/$AZ197-1&lt;=-0.03,$AZ198/$AZ197-1&lt;=-0.045,IF(COUNT($AZ189:$AZ198)=10,AVERAGE($AZ194:$AZ198)/AVERAGE($AZ189:$AZ198)-1&lt;-0.01,FALSE())),0,IF(OR($AZ198/$AZ197-1&lt;=-0.02,IF(COUNT($AZ189:$AZ198)=10,AVERAGE($AZ194:$AZ198)/AVERAGE($AZ189:$AZ198)-1&lt;0.005,FALSE())),50,100)))</f>
        <v/>
      </c>
    </row>
    <row r="199" customFormat="false" ht="15" hidden="false" customHeight="true" outlineLevel="0" collapsed="false">
      <c r="A199" s="47" t="n">
        <v>195</v>
      </c>
      <c r="B199" s="48" t="n">
        <v>42842</v>
      </c>
      <c r="C199" s="47" t="n">
        <v>2017</v>
      </c>
      <c r="D199" s="49" t="s">
        <v>236</v>
      </c>
      <c r="E199" s="50" t="n">
        <v>5399.2</v>
      </c>
      <c r="F199" s="51" t="n">
        <v>0.089126</v>
      </c>
      <c r="G199" s="51" t="n">
        <v>-0.007575</v>
      </c>
      <c r="H199" s="52" t="n">
        <v>0.8571</v>
      </c>
      <c r="I199" s="53" t="n">
        <v>400</v>
      </c>
      <c r="J199" s="47" t="s">
        <v>235</v>
      </c>
      <c r="K199" s="54" t="n">
        <v>14.66</v>
      </c>
      <c r="L199" s="55" t="n">
        <f aca="false">IF(COUNT(F199)=0,50,IF(F199&gt;=0,100,IF(F199&gt;=-0.02,50,0)))</f>
        <v>100</v>
      </c>
      <c r="M199" s="55" t="n">
        <f aca="false">IF(COUNT(G199)=0,50,IF(G199&gt;-0.06,100,IF(G199&gt;-0.15,50,0)))</f>
        <v>100</v>
      </c>
      <c r="N199" s="55" t="n">
        <f aca="false">IF(COUNT(H199)=0,50,IF(H199&gt;=0.6,100,IF(H199&gt;=0.4,50,0)))</f>
        <v>100</v>
      </c>
      <c r="O199" s="55" t="n">
        <f aca="false">IF(COUNT(I199)=0,50,IF(J199="proxy_vix",50,IF(I199&lt;350,100,IF(I199&lt;=450,50,0))))</f>
        <v>50</v>
      </c>
      <c r="P199" s="55" t="n">
        <f aca="false">IF(COUNT(K199)=0,50,IF(K199&lt;20,100,IF(K199&lt;=25,50,0)))</f>
        <v>100</v>
      </c>
      <c r="Q199" s="54"/>
      <c r="R199" s="47"/>
      <c r="S199" s="51" t="n">
        <f aca="false">$E199/$E198-1</f>
        <v>0.00851951681021523</v>
      </c>
      <c r="T199" s="56" t="n">
        <f aca="false">$K199/$K198-1</f>
        <v>-0.0814536340852131</v>
      </c>
      <c r="V199" s="57"/>
      <c r="W199" s="57"/>
      <c r="Y199" s="1" t="str">
        <f aca="false">IF(AX199&gt;=70,"EASY",IF(AX199&gt;40,"UNCERTAIN","HARD"))</f>
        <v>UNCERTAIN</v>
      </c>
      <c r="AA199" s="58" t="str">
        <f aca="false">IF($A199&lt;200,"",AVERAGE($E150:$E199)/AVERAGE($E5:$E199)-1)</f>
        <v/>
      </c>
      <c r="AB199" s="59" t="n">
        <f aca="false">LOOKUP($B199,07_L1政策步階!$A$4:$A$14,07_L1政策步階!$C$4:$C$14)</f>
        <v>-1</v>
      </c>
      <c r="AC199" s="57"/>
      <c r="AD199" s="57"/>
      <c r="AE199" s="57"/>
      <c r="AF199" s="57"/>
      <c r="AG199" s="57"/>
      <c r="AH199" s="57"/>
      <c r="AI199" s="57"/>
      <c r="AJ199" s="57"/>
      <c r="AK199" s="57"/>
      <c r="AL199" s="0" t="str">
        <f aca="false">IF(ISNUMBER($AA199),IF($AA199&gt;=0.005,100,IF($AA199&gt;=-0.015,50,0)),"")</f>
        <v/>
      </c>
      <c r="AM199" s="59" t="n">
        <f aca="false">IF(ISNUMBER($AB199),IF($AB199=1,100,IF($AB199=0,50,0)),"")</f>
        <v>0</v>
      </c>
      <c r="AN199" s="0" t="str">
        <f aca="false">IF(ISNUMBER($AC199),IF($AC199&gt;=0.001,100,IF($AC199&gt;=-0.003,50,0)),"")</f>
        <v/>
      </c>
      <c r="AO199" s="0" t="str">
        <f aca="false">IF(ISNUMBER($AD199),IF($AD199&gt;=0.04,100,IF($AD199&gt;=0,50,0)),"")</f>
        <v/>
      </c>
      <c r="AP199" s="0" t="str">
        <f aca="false">IF(ISNUMBER($AE199),IF($AE199&gt;=25,100,IF($AE199&gt;=-75,50,0)),"")</f>
        <v/>
      </c>
      <c r="AQ199" s="0" t="str">
        <f aca="false">IF(ISNUMBER($AF199),IF($AF199&gt;0,100,IF($AF199&gt;=-50,50,0)),"")</f>
        <v/>
      </c>
      <c r="AR199" s="0" t="str">
        <f aca="false">IF(ISNUMBER($AG199),IF($AG199=1,100,IF($AG199=0,50,0)),"")</f>
        <v/>
      </c>
      <c r="AS199" s="0" t="str">
        <f aca="false">IF(ISNUMBER($AH199),IF($AH199&lt;0,100,IF($AH199&lt;=20,50,0)),"")</f>
        <v/>
      </c>
      <c r="AT199" s="0" t="str">
        <f aca="false">IF(ISNUMBER($AI199),IF($AI199&lt;0.95,100,IF($AI199&lt;=1,50,0)),"")</f>
        <v/>
      </c>
      <c r="AU199" s="0" t="str">
        <f aca="false">IF(ISNUMBER($AJ199),IF($AJ199&lt;30,0,IF($AJ199&lt;40,50,IF($AJ199&lt;=90,100,50))),"")</f>
        <v/>
      </c>
      <c r="AV199" s="0" t="str">
        <f aca="false">IF(ISNUMBER($AK199),IF($AK199&gt;-0.2,100,IF($AK199&gt;=-0.4,50,0)),"")</f>
        <v/>
      </c>
      <c r="AW199" s="59" t="n">
        <f aca="false">01_指標庫!$H$4*ISNUMBER($F199)+01_指標庫!$H$5*ISNUMBER($AA199)+01_指標庫!$H$6*ISNUMBER($G199)+01_指標庫!$H$7*ISNUMBER($H199)+01_指標庫!$H$8*ISNUMBER($AF199)+01_指標庫!$H$9*ISNUMBER($AG199)+01_指標庫!$H$10*ISNUMBER($AB199)+01_指標庫!$H$11*ISNUMBER($AC199)+01_指標庫!$H$12*ISNUMBER($AD199)+01_指標庫!$H$13*ISNUMBER($AE199)+01_指標庫!$H$14*ISNUMBER($I199)+01_指標庫!$H$15*ISNUMBER($AH199)+01_指標庫!$H$16*ISNUMBER($K199)+01_指標庫!$H$17*ISNUMBER($AI199)+01_指標庫!$H$18*ISNUMBER($AJ199)+01_指標庫!$H$19*ISNUMBER($AK199)+01_指標庫!$H$20*ISNUMBER($BB199)+01_指標庫!$H$21*ISNUMBER($BC199)</f>
        <v>49</v>
      </c>
      <c r="AX199" s="59" t="n">
        <f aca="false">IF(AW199=0,50,ROUND((01_指標庫!$H$4*IF(ISNUMBER($F199),L199,0)+01_指標庫!$H$5*IF(ISNUMBER($AA199),AL199,0)+01_指標庫!$H$6*IF(ISNUMBER($G199),M199,0)+01_指標庫!$H$7*IF(ISNUMBER($H199),N199,0)+01_指標庫!$H$8*IF(ISNUMBER($AF199),AQ199,0)+01_指標庫!$H$9*IF(ISNUMBER($AG199),AR199,0)+01_指標庫!$H$10*IF(ISNUMBER($AB199),AM199,0)+01_指標庫!$H$11*IF(ISNUMBER($AC199),AN199,0)+01_指標庫!$H$12*IF(ISNUMBER($AD199),AO199,0)+01_指標庫!$H$13*IF(ISNUMBER($AE199),AP199,0)+01_指標庫!$H$14*IF(ISNUMBER($I199),O199,0)+01_指標庫!$H$15*IF(ISNUMBER($AH199),AS199,0)+01_指標庫!$H$16*IF(ISNUMBER($K199),P199,0)+01_指標庫!$H$17*IF(ISNUMBER($AI199),AT199,0)+01_指標庫!$H$18*IF(ISNUMBER($AJ199),AU199,0)+01_指標庫!$H$19*IF(ISNUMBER($AK199),AV199,0)+01_指標庫!$H$20*IF(ISNUMBER($BB199),BB199,0)+01_指標庫!$H$21*IF(ISNUMBER($BC199),BC199,0))/AW199,1))</f>
        <v>69.4</v>
      </c>
      <c r="AY199" s="60"/>
      <c r="AZ199" s="60"/>
      <c r="BA199" s="58" t="n">
        <f aca="false">AVERAGE($E195:$E199)/AVERAGE($E190:$E199)-1</f>
        <v>-0.00333726082779151</v>
      </c>
      <c r="BB199" s="59" t="n">
        <f aca="false">IF(ISNUMBER($BA199),IF(OR($S199&lt;=-0.03,$BA199&lt;-0.003),0,IF(OR($S199&lt;=-0.02,$BA199&lt;0.01),50,100)),"")</f>
        <v>0</v>
      </c>
      <c r="BC199" s="0" t="str">
        <f aca="false">IF(OR(COUNT($AZ199)=0,COUNT($AZ198)=0),"",IF(OR($AY199/$AZ198-1&lt;=-0.03,$AZ199/$AZ198-1&lt;=-0.045,IF(COUNT($AZ190:$AZ199)=10,AVERAGE($AZ195:$AZ199)/AVERAGE($AZ190:$AZ199)-1&lt;-0.01,FALSE())),0,IF(OR($AZ199/$AZ198-1&lt;=-0.02,IF(COUNT($AZ190:$AZ199)=10,AVERAGE($AZ195:$AZ199)/AVERAGE($AZ190:$AZ199)-1&lt;0.005,FALSE())),50,100)))</f>
        <v/>
      </c>
    </row>
    <row r="200" customFormat="false" ht="15" hidden="false" customHeight="true" outlineLevel="0" collapsed="false">
      <c r="A200" s="47" t="n">
        <v>196</v>
      </c>
      <c r="B200" s="48" t="n">
        <v>42843</v>
      </c>
      <c r="C200" s="47" t="n">
        <v>2017</v>
      </c>
      <c r="D200" s="49" t="s">
        <v>237</v>
      </c>
      <c r="E200" s="50" t="n">
        <v>5391.66</v>
      </c>
      <c r="F200" s="51" t="n">
        <v>0.086538</v>
      </c>
      <c r="G200" s="51" t="n">
        <v>-0.008961</v>
      </c>
      <c r="H200" s="52" t="n">
        <v>0.8571</v>
      </c>
      <c r="I200" s="53" t="n">
        <v>407</v>
      </c>
      <c r="J200" s="47" t="s">
        <v>235</v>
      </c>
      <c r="K200" s="54" t="n">
        <v>14.42</v>
      </c>
      <c r="L200" s="55" t="n">
        <f aca="false">IF(COUNT(F200)=0,50,IF(F200&gt;=0,100,IF(F200&gt;=-0.02,50,0)))</f>
        <v>100</v>
      </c>
      <c r="M200" s="55" t="n">
        <f aca="false">IF(COUNT(G200)=0,50,IF(G200&gt;-0.06,100,IF(G200&gt;-0.15,50,0)))</f>
        <v>100</v>
      </c>
      <c r="N200" s="55" t="n">
        <f aca="false">IF(COUNT(H200)=0,50,IF(H200&gt;=0.6,100,IF(H200&gt;=0.4,50,0)))</f>
        <v>100</v>
      </c>
      <c r="O200" s="55" t="n">
        <f aca="false">IF(COUNT(I200)=0,50,IF(J200="proxy_vix",50,IF(I200&lt;350,100,IF(I200&lt;=450,50,0))))</f>
        <v>50</v>
      </c>
      <c r="P200" s="55" t="n">
        <f aca="false">IF(COUNT(K200)=0,50,IF(K200&lt;20,100,IF(K200&lt;=25,50,0)))</f>
        <v>100</v>
      </c>
      <c r="Q200" s="54"/>
      <c r="R200" s="47"/>
      <c r="S200" s="51" t="n">
        <f aca="false">$E200/$E199-1</f>
        <v>-0.00139650318565709</v>
      </c>
      <c r="T200" s="56" t="n">
        <f aca="false">$K200/$K199-1</f>
        <v>-0.0163710777626194</v>
      </c>
      <c r="V200" s="57"/>
      <c r="W200" s="57"/>
      <c r="Y200" s="1" t="str">
        <f aca="false">IF(AX200&gt;=70,"EASY",IF(AX200&gt;40,"UNCERTAIN","HARD"))</f>
        <v>UNCERTAIN</v>
      </c>
      <c r="AA200" s="58" t="str">
        <f aca="false">IF($A200&lt;200,"",AVERAGE($E151:$E200)/AVERAGE($E5:$E200)-1)</f>
        <v/>
      </c>
      <c r="AB200" s="59" t="n">
        <f aca="false">LOOKUP($B200,07_L1政策步階!$A$4:$A$14,07_L1政策步階!$C$4:$C$14)</f>
        <v>-1</v>
      </c>
      <c r="AC200" s="57"/>
      <c r="AD200" s="57"/>
      <c r="AE200" s="57"/>
      <c r="AF200" s="57"/>
      <c r="AG200" s="57"/>
      <c r="AH200" s="57"/>
      <c r="AI200" s="57"/>
      <c r="AJ200" s="57"/>
      <c r="AK200" s="57"/>
      <c r="AL200" s="0" t="str">
        <f aca="false">IF(ISNUMBER($AA200),IF($AA200&gt;=0.005,100,IF($AA200&gt;=-0.015,50,0)),"")</f>
        <v/>
      </c>
      <c r="AM200" s="59" t="n">
        <f aca="false">IF(ISNUMBER($AB200),IF($AB200=1,100,IF($AB200=0,50,0)),"")</f>
        <v>0</v>
      </c>
      <c r="AN200" s="0" t="str">
        <f aca="false">IF(ISNUMBER($AC200),IF($AC200&gt;=0.001,100,IF($AC200&gt;=-0.003,50,0)),"")</f>
        <v/>
      </c>
      <c r="AO200" s="0" t="str">
        <f aca="false">IF(ISNUMBER($AD200),IF($AD200&gt;=0.04,100,IF($AD200&gt;=0,50,0)),"")</f>
        <v/>
      </c>
      <c r="AP200" s="0" t="str">
        <f aca="false">IF(ISNUMBER($AE200),IF($AE200&gt;=25,100,IF($AE200&gt;=-75,50,0)),"")</f>
        <v/>
      </c>
      <c r="AQ200" s="0" t="str">
        <f aca="false">IF(ISNUMBER($AF200),IF($AF200&gt;0,100,IF($AF200&gt;=-50,50,0)),"")</f>
        <v/>
      </c>
      <c r="AR200" s="0" t="str">
        <f aca="false">IF(ISNUMBER($AG200),IF($AG200=1,100,IF($AG200=0,50,0)),"")</f>
        <v/>
      </c>
      <c r="AS200" s="0" t="str">
        <f aca="false">IF(ISNUMBER($AH200),IF($AH200&lt;0,100,IF($AH200&lt;=20,50,0)),"")</f>
        <v/>
      </c>
      <c r="AT200" s="0" t="str">
        <f aca="false">IF(ISNUMBER($AI200),IF($AI200&lt;0.95,100,IF($AI200&lt;=1,50,0)),"")</f>
        <v/>
      </c>
      <c r="AU200" s="0" t="str">
        <f aca="false">IF(ISNUMBER($AJ200),IF($AJ200&lt;30,0,IF($AJ200&lt;40,50,IF($AJ200&lt;=90,100,50))),"")</f>
        <v/>
      </c>
      <c r="AV200" s="0" t="str">
        <f aca="false">IF(ISNUMBER($AK200),IF($AK200&gt;-0.2,100,IF($AK200&gt;=-0.4,50,0)),"")</f>
        <v/>
      </c>
      <c r="AW200" s="59" t="n">
        <f aca="false">01_指標庫!$H$4*ISNUMBER($F200)+01_指標庫!$H$5*ISNUMBER($AA200)+01_指標庫!$H$6*ISNUMBER($G200)+01_指標庫!$H$7*ISNUMBER($H200)+01_指標庫!$H$8*ISNUMBER($AF200)+01_指標庫!$H$9*ISNUMBER($AG200)+01_指標庫!$H$10*ISNUMBER($AB200)+01_指標庫!$H$11*ISNUMBER($AC200)+01_指標庫!$H$12*ISNUMBER($AD200)+01_指標庫!$H$13*ISNUMBER($AE200)+01_指標庫!$H$14*ISNUMBER($I200)+01_指標庫!$H$15*ISNUMBER($AH200)+01_指標庫!$H$16*ISNUMBER($K200)+01_指標庫!$H$17*ISNUMBER($AI200)+01_指標庫!$H$18*ISNUMBER($AJ200)+01_指標庫!$H$19*ISNUMBER($AK200)+01_指標庫!$H$20*ISNUMBER($BB200)+01_指標庫!$H$21*ISNUMBER($BC200)</f>
        <v>49</v>
      </c>
      <c r="AX200" s="59" t="n">
        <f aca="false">IF(AW200=0,50,ROUND((01_指標庫!$H$4*IF(ISNUMBER($F200),L200,0)+01_指標庫!$H$5*IF(ISNUMBER($AA200),AL200,0)+01_指標庫!$H$6*IF(ISNUMBER($G200),M200,0)+01_指標庫!$H$7*IF(ISNUMBER($H200),N200,0)+01_指標庫!$H$8*IF(ISNUMBER($AF200),AQ200,0)+01_指標庫!$H$9*IF(ISNUMBER($AG200),AR200,0)+01_指標庫!$H$10*IF(ISNUMBER($AB200),AM200,0)+01_指標庫!$H$11*IF(ISNUMBER($AC200),AN200,0)+01_指標庫!$H$12*IF(ISNUMBER($AD200),AO200,0)+01_指標庫!$H$13*IF(ISNUMBER($AE200),AP200,0)+01_指標庫!$H$14*IF(ISNUMBER($I200),O200,0)+01_指標庫!$H$15*IF(ISNUMBER($AH200),AS200,0)+01_指標庫!$H$16*IF(ISNUMBER($K200),P200,0)+01_指標庫!$H$17*IF(ISNUMBER($AI200),AT200,0)+01_指標庫!$H$18*IF(ISNUMBER($AJ200),AU200,0)+01_指標庫!$H$19*IF(ISNUMBER($AK200),AV200,0)+01_指標庫!$H$20*IF(ISNUMBER($BB200),BB200,0)+01_指標庫!$H$21*IF(ISNUMBER($BC200),BC200,0))/AW200,1))</f>
        <v>69.4</v>
      </c>
      <c r="AY200" s="60"/>
      <c r="AZ200" s="60"/>
      <c r="BA200" s="58" t="n">
        <f aca="false">AVERAGE($E196:$E200)/AVERAGE($E191:$E200)-1</f>
        <v>-0.00370060995852317</v>
      </c>
      <c r="BB200" s="59" t="n">
        <f aca="false">IF(ISNUMBER($BA200),IF(OR($S200&lt;=-0.03,$BA200&lt;-0.003),0,IF(OR($S200&lt;=-0.02,$BA200&lt;0.01),50,100)),"")</f>
        <v>0</v>
      </c>
      <c r="BC200" s="0" t="str">
        <f aca="false">IF(OR(COUNT($AZ200)=0,COUNT($AZ199)=0),"",IF(OR($AY200/$AZ199-1&lt;=-0.03,$AZ200/$AZ199-1&lt;=-0.045,IF(COUNT($AZ191:$AZ200)=10,AVERAGE($AZ196:$AZ200)/AVERAGE($AZ191:$AZ200)-1&lt;-0.01,FALSE())),0,IF(OR($AZ200/$AZ199-1&lt;=-0.02,IF(COUNT($AZ191:$AZ200)=10,AVERAGE($AZ196:$AZ200)/AVERAGE($AZ191:$AZ200)-1&lt;0.005,FALSE())),50,100)))</f>
        <v/>
      </c>
    </row>
    <row r="201" customFormat="false" ht="15" hidden="false" customHeight="true" outlineLevel="0" collapsed="false">
      <c r="A201" s="47" t="n">
        <v>197</v>
      </c>
      <c r="B201" s="48" t="n">
        <v>42844</v>
      </c>
      <c r="C201" s="47" t="n">
        <v>2017</v>
      </c>
      <c r="D201" s="49" t="s">
        <v>238</v>
      </c>
      <c r="E201" s="50" t="n">
        <v>5399.64</v>
      </c>
      <c r="F201" s="51" t="n">
        <v>0.087092</v>
      </c>
      <c r="G201" s="51" t="n">
        <v>-0.007494</v>
      </c>
      <c r="H201" s="52" t="n">
        <v>0.8571</v>
      </c>
      <c r="I201" s="53" t="n">
        <v>401</v>
      </c>
      <c r="J201" s="47" t="s">
        <v>235</v>
      </c>
      <c r="K201" s="54" t="n">
        <v>14.93</v>
      </c>
      <c r="L201" s="55" t="n">
        <f aca="false">IF(COUNT(F201)=0,50,IF(F201&gt;=0,100,IF(F201&gt;=-0.02,50,0)))</f>
        <v>100</v>
      </c>
      <c r="M201" s="55" t="n">
        <f aca="false">IF(COUNT(G201)=0,50,IF(G201&gt;-0.06,100,IF(G201&gt;-0.15,50,0)))</f>
        <v>100</v>
      </c>
      <c r="N201" s="55" t="n">
        <f aca="false">IF(COUNT(H201)=0,50,IF(H201&gt;=0.6,100,IF(H201&gt;=0.4,50,0)))</f>
        <v>100</v>
      </c>
      <c r="O201" s="55" t="n">
        <f aca="false">IF(COUNT(I201)=0,50,IF(J201="proxy_vix",50,IF(I201&lt;350,100,IF(I201&lt;=450,50,0))))</f>
        <v>50</v>
      </c>
      <c r="P201" s="55" t="n">
        <f aca="false">IF(COUNT(K201)=0,50,IF(K201&lt;20,100,IF(K201&lt;=25,50,0)))</f>
        <v>100</v>
      </c>
      <c r="Q201" s="54"/>
      <c r="R201" s="47"/>
      <c r="S201" s="51" t="n">
        <f aca="false">$E201/$E200-1</f>
        <v>0.00148006365386544</v>
      </c>
      <c r="T201" s="56" t="n">
        <f aca="false">$K201/$K200-1</f>
        <v>0.0353675450762829</v>
      </c>
      <c r="V201" s="57"/>
      <c r="W201" s="57"/>
      <c r="Y201" s="1" t="str">
        <f aca="false">IF(AX201&gt;=70,"EASY",IF(AX201&gt;40,"UNCERTAIN","HARD"))</f>
        <v>EASY</v>
      </c>
      <c r="AA201" s="58" t="str">
        <f aca="false">IF($A201&lt;200,"",AVERAGE($E152:$E201)/AVERAGE($E5:$E201)-1)</f>
        <v/>
      </c>
      <c r="AB201" s="59" t="n">
        <f aca="false">LOOKUP($B201,07_L1政策步階!$A$4:$A$14,07_L1政策步階!$C$4:$C$14)</f>
        <v>-1</v>
      </c>
      <c r="AC201" s="57"/>
      <c r="AD201" s="57"/>
      <c r="AE201" s="57"/>
      <c r="AF201" s="57"/>
      <c r="AG201" s="57"/>
      <c r="AH201" s="57"/>
      <c r="AI201" s="57"/>
      <c r="AJ201" s="57"/>
      <c r="AK201" s="57"/>
      <c r="AL201" s="0" t="str">
        <f aca="false">IF(ISNUMBER($AA201),IF($AA201&gt;=0.005,100,IF($AA201&gt;=-0.015,50,0)),"")</f>
        <v/>
      </c>
      <c r="AM201" s="59" t="n">
        <f aca="false">IF(ISNUMBER($AB201),IF($AB201=1,100,IF($AB201=0,50,0)),"")</f>
        <v>0</v>
      </c>
      <c r="AN201" s="0" t="str">
        <f aca="false">IF(ISNUMBER($AC201),IF($AC201&gt;=0.001,100,IF($AC201&gt;=-0.003,50,0)),"")</f>
        <v/>
      </c>
      <c r="AO201" s="0" t="str">
        <f aca="false">IF(ISNUMBER($AD201),IF($AD201&gt;=0.04,100,IF($AD201&gt;=0,50,0)),"")</f>
        <v/>
      </c>
      <c r="AP201" s="0" t="str">
        <f aca="false">IF(ISNUMBER($AE201),IF($AE201&gt;=25,100,IF($AE201&gt;=-75,50,0)),"")</f>
        <v/>
      </c>
      <c r="AQ201" s="0" t="str">
        <f aca="false">IF(ISNUMBER($AF201),IF($AF201&gt;0,100,IF($AF201&gt;=-50,50,0)),"")</f>
        <v/>
      </c>
      <c r="AR201" s="0" t="str">
        <f aca="false">IF(ISNUMBER($AG201),IF($AG201=1,100,IF($AG201=0,50,0)),"")</f>
        <v/>
      </c>
      <c r="AS201" s="0" t="str">
        <f aca="false">IF(ISNUMBER($AH201),IF($AH201&lt;0,100,IF($AH201&lt;=20,50,0)),"")</f>
        <v/>
      </c>
      <c r="AT201" s="0" t="str">
        <f aca="false">IF(ISNUMBER($AI201),IF($AI201&lt;0.95,100,IF($AI201&lt;=1,50,0)),"")</f>
        <v/>
      </c>
      <c r="AU201" s="0" t="str">
        <f aca="false">IF(ISNUMBER($AJ201),IF($AJ201&lt;30,0,IF($AJ201&lt;40,50,IF($AJ201&lt;=90,100,50))),"")</f>
        <v/>
      </c>
      <c r="AV201" s="0" t="str">
        <f aca="false">IF(ISNUMBER($AK201),IF($AK201&gt;-0.2,100,IF($AK201&gt;=-0.4,50,0)),"")</f>
        <v/>
      </c>
      <c r="AW201" s="59" t="n">
        <f aca="false">01_指標庫!$H$4*ISNUMBER($F201)+01_指標庫!$H$5*ISNUMBER($AA201)+01_指標庫!$H$6*ISNUMBER($G201)+01_指標庫!$H$7*ISNUMBER($H201)+01_指標庫!$H$8*ISNUMBER($AF201)+01_指標庫!$H$9*ISNUMBER($AG201)+01_指標庫!$H$10*ISNUMBER($AB201)+01_指標庫!$H$11*ISNUMBER($AC201)+01_指標庫!$H$12*ISNUMBER($AD201)+01_指標庫!$H$13*ISNUMBER($AE201)+01_指標庫!$H$14*ISNUMBER($I201)+01_指標庫!$H$15*ISNUMBER($AH201)+01_指標庫!$H$16*ISNUMBER($K201)+01_指標庫!$H$17*ISNUMBER($AI201)+01_指標庫!$H$18*ISNUMBER($AJ201)+01_指標庫!$H$19*ISNUMBER($AK201)+01_指標庫!$H$20*ISNUMBER($BB201)+01_指標庫!$H$21*ISNUMBER($BC201)</f>
        <v>49</v>
      </c>
      <c r="AX201" s="59" t="n">
        <f aca="false">IF(AW201=0,50,ROUND((01_指標庫!$H$4*IF(ISNUMBER($F201),L201,0)+01_指標庫!$H$5*IF(ISNUMBER($AA201),AL201,0)+01_指標庫!$H$6*IF(ISNUMBER($G201),M201,0)+01_指標庫!$H$7*IF(ISNUMBER($H201),N201,0)+01_指標庫!$H$8*IF(ISNUMBER($AF201),AQ201,0)+01_指標庫!$H$9*IF(ISNUMBER($AG201),AR201,0)+01_指標庫!$H$10*IF(ISNUMBER($AB201),AM201,0)+01_指標庫!$H$11*IF(ISNUMBER($AC201),AN201,0)+01_指標庫!$H$12*IF(ISNUMBER($AD201),AO201,0)+01_指標庫!$H$13*IF(ISNUMBER($AE201),AP201,0)+01_指標庫!$H$14*IF(ISNUMBER($I201),O201,0)+01_指標庫!$H$15*IF(ISNUMBER($AH201),AS201,0)+01_指標庫!$H$16*IF(ISNUMBER($K201),P201,0)+01_指標庫!$H$17*IF(ISNUMBER($AI201),AT201,0)+01_指標庫!$H$18*IF(ISNUMBER($AJ201),AU201,0)+01_指標庫!$H$19*IF(ISNUMBER($AK201),AV201,0)+01_指標庫!$H$20*IF(ISNUMBER($BB201),BB201,0)+01_指標庫!$H$21*IF(ISNUMBER($BC201),BC201,0))/AW201,1))</f>
        <v>75.5</v>
      </c>
      <c r="AY201" s="60"/>
      <c r="AZ201" s="60"/>
      <c r="BA201" s="58" t="n">
        <f aca="false">AVERAGE($E197:$E201)/AVERAGE($E192:$E201)-1</f>
        <v>-0.00290246276919726</v>
      </c>
      <c r="BB201" s="59" t="n">
        <f aca="false">IF(ISNUMBER($BA201),IF(OR($S201&lt;=-0.03,$BA201&lt;-0.003),0,IF(OR($S201&lt;=-0.02,$BA201&lt;0.01),50,100)),"")</f>
        <v>50</v>
      </c>
      <c r="BC201" s="0" t="str">
        <f aca="false">IF(OR(COUNT($AZ201)=0,COUNT($AZ200)=0),"",IF(OR($AY201/$AZ200-1&lt;=-0.03,$AZ201/$AZ200-1&lt;=-0.045,IF(COUNT($AZ192:$AZ201)=10,AVERAGE($AZ197:$AZ201)/AVERAGE($AZ192:$AZ201)-1&lt;-0.01,FALSE())),0,IF(OR($AZ201/$AZ200-1&lt;=-0.02,IF(COUNT($AZ192:$AZ201)=10,AVERAGE($AZ197:$AZ201)/AVERAGE($AZ192:$AZ201)-1&lt;0.005,FALSE())),50,100)))</f>
        <v/>
      </c>
    </row>
    <row r="202" customFormat="false" ht="15" hidden="false" customHeight="true" outlineLevel="0" collapsed="false">
      <c r="A202" s="47" t="n">
        <v>198</v>
      </c>
      <c r="B202" s="48" t="n">
        <v>42845</v>
      </c>
      <c r="C202" s="47" t="n">
        <v>2017</v>
      </c>
      <c r="D202" s="49" t="s">
        <v>239</v>
      </c>
      <c r="E202" s="50" t="n">
        <v>5443.53</v>
      </c>
      <c r="F202" s="51" t="n">
        <v>0.09479</v>
      </c>
      <c r="G202" s="51" t="n">
        <v>0</v>
      </c>
      <c r="H202" s="52" t="n">
        <v>0.8776</v>
      </c>
      <c r="I202" s="53" t="n">
        <v>398</v>
      </c>
      <c r="J202" s="47" t="s">
        <v>235</v>
      </c>
      <c r="K202" s="54" t="n">
        <v>14.15</v>
      </c>
      <c r="L202" s="55" t="n">
        <f aca="false">IF(COUNT(F202)=0,50,IF(F202&gt;=0,100,IF(F202&gt;=-0.02,50,0)))</f>
        <v>100</v>
      </c>
      <c r="M202" s="55" t="n">
        <f aca="false">IF(COUNT(G202)=0,50,IF(G202&gt;-0.06,100,IF(G202&gt;-0.15,50,0)))</f>
        <v>100</v>
      </c>
      <c r="N202" s="55" t="n">
        <f aca="false">IF(COUNT(H202)=0,50,IF(H202&gt;=0.6,100,IF(H202&gt;=0.4,50,0)))</f>
        <v>100</v>
      </c>
      <c r="O202" s="55" t="n">
        <f aca="false">IF(COUNT(I202)=0,50,IF(J202="proxy_vix",50,IF(I202&lt;350,100,IF(I202&lt;=450,50,0))))</f>
        <v>50</v>
      </c>
      <c r="P202" s="55" t="n">
        <f aca="false">IF(COUNT(K202)=0,50,IF(K202&lt;20,100,IF(K202&lt;=25,50,0)))</f>
        <v>100</v>
      </c>
      <c r="Q202" s="54"/>
      <c r="R202" s="47"/>
      <c r="S202" s="51" t="n">
        <f aca="false">$E202/$E201-1</f>
        <v>0.00812831966575534</v>
      </c>
      <c r="T202" s="56" t="n">
        <f aca="false">$K202/$K201-1</f>
        <v>-0.0522438044206296</v>
      </c>
      <c r="V202" s="57"/>
      <c r="W202" s="57"/>
      <c r="Y202" s="1" t="str">
        <f aca="false">IF(AX202&gt;=70,"EASY",IF(AX202&gt;40,"UNCERTAIN","HARD"))</f>
        <v>EASY</v>
      </c>
      <c r="AA202" s="58" t="str">
        <f aca="false">IF($A202&lt;200,"",AVERAGE($E153:$E202)/AVERAGE($E5:$E202)-1)</f>
        <v/>
      </c>
      <c r="AB202" s="59" t="n">
        <f aca="false">LOOKUP($B202,07_L1政策步階!$A$4:$A$14,07_L1政策步階!$C$4:$C$14)</f>
        <v>-1</v>
      </c>
      <c r="AC202" s="57"/>
      <c r="AD202" s="57"/>
      <c r="AE202" s="57"/>
      <c r="AF202" s="57"/>
      <c r="AG202" s="57"/>
      <c r="AH202" s="57"/>
      <c r="AI202" s="57"/>
      <c r="AJ202" s="57"/>
      <c r="AK202" s="57"/>
      <c r="AL202" s="0" t="str">
        <f aca="false">IF(ISNUMBER($AA202),IF($AA202&gt;=0.005,100,IF($AA202&gt;=-0.015,50,0)),"")</f>
        <v/>
      </c>
      <c r="AM202" s="59" t="n">
        <f aca="false">IF(ISNUMBER($AB202),IF($AB202=1,100,IF($AB202=0,50,0)),"")</f>
        <v>0</v>
      </c>
      <c r="AN202" s="0" t="str">
        <f aca="false">IF(ISNUMBER($AC202),IF($AC202&gt;=0.001,100,IF($AC202&gt;=-0.003,50,0)),"")</f>
        <v/>
      </c>
      <c r="AO202" s="0" t="str">
        <f aca="false">IF(ISNUMBER($AD202),IF($AD202&gt;=0.04,100,IF($AD202&gt;=0,50,0)),"")</f>
        <v/>
      </c>
      <c r="AP202" s="0" t="str">
        <f aca="false">IF(ISNUMBER($AE202),IF($AE202&gt;=25,100,IF($AE202&gt;=-75,50,0)),"")</f>
        <v/>
      </c>
      <c r="AQ202" s="0" t="str">
        <f aca="false">IF(ISNUMBER($AF202),IF($AF202&gt;0,100,IF($AF202&gt;=-50,50,0)),"")</f>
        <v/>
      </c>
      <c r="AR202" s="0" t="str">
        <f aca="false">IF(ISNUMBER($AG202),IF($AG202=1,100,IF($AG202=0,50,0)),"")</f>
        <v/>
      </c>
      <c r="AS202" s="0" t="str">
        <f aca="false">IF(ISNUMBER($AH202),IF($AH202&lt;0,100,IF($AH202&lt;=20,50,0)),"")</f>
        <v/>
      </c>
      <c r="AT202" s="0" t="str">
        <f aca="false">IF(ISNUMBER($AI202),IF($AI202&lt;0.95,100,IF($AI202&lt;=1,50,0)),"")</f>
        <v/>
      </c>
      <c r="AU202" s="0" t="str">
        <f aca="false">IF(ISNUMBER($AJ202),IF($AJ202&lt;30,0,IF($AJ202&lt;40,50,IF($AJ202&lt;=90,100,50))),"")</f>
        <v/>
      </c>
      <c r="AV202" s="0" t="str">
        <f aca="false">IF(ISNUMBER($AK202),IF($AK202&gt;-0.2,100,IF($AK202&gt;=-0.4,50,0)),"")</f>
        <v/>
      </c>
      <c r="AW202" s="59" t="n">
        <f aca="false">01_指標庫!$H$4*ISNUMBER($F202)+01_指標庫!$H$5*ISNUMBER($AA202)+01_指標庫!$H$6*ISNUMBER($G202)+01_指標庫!$H$7*ISNUMBER($H202)+01_指標庫!$H$8*ISNUMBER($AF202)+01_指標庫!$H$9*ISNUMBER($AG202)+01_指標庫!$H$10*ISNUMBER($AB202)+01_指標庫!$H$11*ISNUMBER($AC202)+01_指標庫!$H$12*ISNUMBER($AD202)+01_指標庫!$H$13*ISNUMBER($AE202)+01_指標庫!$H$14*ISNUMBER($I202)+01_指標庫!$H$15*ISNUMBER($AH202)+01_指標庫!$H$16*ISNUMBER($K202)+01_指標庫!$H$17*ISNUMBER($AI202)+01_指標庫!$H$18*ISNUMBER($AJ202)+01_指標庫!$H$19*ISNUMBER($AK202)+01_指標庫!$H$20*ISNUMBER($BB202)+01_指標庫!$H$21*ISNUMBER($BC202)</f>
        <v>49</v>
      </c>
      <c r="AX202" s="59" t="n">
        <f aca="false">IF(AW202=0,50,ROUND((01_指標庫!$H$4*IF(ISNUMBER($F202),L202,0)+01_指標庫!$H$5*IF(ISNUMBER($AA202),AL202,0)+01_指標庫!$H$6*IF(ISNUMBER($G202),M202,0)+01_指標庫!$H$7*IF(ISNUMBER($H202),N202,0)+01_指標庫!$H$8*IF(ISNUMBER($AF202),AQ202,0)+01_指標庫!$H$9*IF(ISNUMBER($AG202),AR202,0)+01_指標庫!$H$10*IF(ISNUMBER($AB202),AM202,0)+01_指標庫!$H$11*IF(ISNUMBER($AC202),AN202,0)+01_指標庫!$H$12*IF(ISNUMBER($AD202),AO202,0)+01_指標庫!$H$13*IF(ISNUMBER($AE202),AP202,0)+01_指標庫!$H$14*IF(ISNUMBER($I202),O202,0)+01_指標庫!$H$15*IF(ISNUMBER($AH202),AS202,0)+01_指標庫!$H$16*IF(ISNUMBER($K202),P202,0)+01_指標庫!$H$17*IF(ISNUMBER($AI202),AT202,0)+01_指標庫!$H$18*IF(ISNUMBER($AJ202),AU202,0)+01_指標庫!$H$19*IF(ISNUMBER($AK202),AV202,0)+01_指標庫!$H$20*IF(ISNUMBER($BB202),BB202,0)+01_指標庫!$H$21*IF(ISNUMBER($BC202),BC202,0))/AW202,1))</f>
        <v>75.5</v>
      </c>
      <c r="AY202" s="60"/>
      <c r="AZ202" s="60"/>
      <c r="BA202" s="58" t="n">
        <f aca="false">AVERAGE($E198:$E202)/AVERAGE($E193:$E202)-1</f>
        <v>-0.000902191952536602</v>
      </c>
      <c r="BB202" s="59" t="n">
        <f aca="false">IF(ISNUMBER($BA202),IF(OR($S202&lt;=-0.03,$BA202&lt;-0.003),0,IF(OR($S202&lt;=-0.02,$BA202&lt;0.01),50,100)),"")</f>
        <v>50</v>
      </c>
      <c r="BC202" s="0" t="str">
        <f aca="false">IF(OR(COUNT($AZ202)=0,COUNT($AZ201)=0),"",IF(OR($AY202/$AZ201-1&lt;=-0.03,$AZ202/$AZ201-1&lt;=-0.045,IF(COUNT($AZ193:$AZ202)=10,AVERAGE($AZ198:$AZ202)/AVERAGE($AZ193:$AZ202)-1&lt;-0.01,FALSE())),0,IF(OR($AZ202/$AZ201-1&lt;=-0.02,IF(COUNT($AZ193:$AZ202)=10,AVERAGE($AZ198:$AZ202)/AVERAGE($AZ193:$AZ202)-1&lt;0.005,FALSE())),50,100)))</f>
        <v/>
      </c>
    </row>
    <row r="203" customFormat="false" ht="15" hidden="false" customHeight="true" outlineLevel="0" collapsed="false">
      <c r="A203" s="47" t="n">
        <v>199</v>
      </c>
      <c r="B203" s="48" t="n">
        <v>42846</v>
      </c>
      <c r="C203" s="47" t="n">
        <v>2017</v>
      </c>
      <c r="D203" s="49" t="s">
        <v>234</v>
      </c>
      <c r="E203" s="50" t="n">
        <v>5442.05</v>
      </c>
      <c r="F203" s="51" t="n">
        <v>0.093395</v>
      </c>
      <c r="G203" s="51" t="n">
        <v>-0.000272</v>
      </c>
      <c r="H203" s="52" t="n">
        <v>0.898</v>
      </c>
      <c r="I203" s="53" t="n">
        <v>397</v>
      </c>
      <c r="J203" s="47" t="s">
        <v>235</v>
      </c>
      <c r="K203" s="54" t="n">
        <v>14.63</v>
      </c>
      <c r="L203" s="55" t="n">
        <f aca="false">IF(COUNT(F203)=0,50,IF(F203&gt;=0,100,IF(F203&gt;=-0.02,50,0)))</f>
        <v>100</v>
      </c>
      <c r="M203" s="55" t="n">
        <f aca="false">IF(COUNT(G203)=0,50,IF(G203&gt;-0.06,100,IF(G203&gt;-0.15,50,0)))</f>
        <v>100</v>
      </c>
      <c r="N203" s="55" t="n">
        <f aca="false">IF(COUNT(H203)=0,50,IF(H203&gt;=0.6,100,IF(H203&gt;=0.4,50,0)))</f>
        <v>100</v>
      </c>
      <c r="O203" s="55" t="n">
        <f aca="false">IF(COUNT(I203)=0,50,IF(J203="proxy_vix",50,IF(I203&lt;350,100,IF(I203&lt;=450,50,0))))</f>
        <v>50</v>
      </c>
      <c r="P203" s="55" t="n">
        <f aca="false">IF(COUNT(K203)=0,50,IF(K203&lt;20,100,IF(K203&lt;=25,50,0)))</f>
        <v>100</v>
      </c>
      <c r="Q203" s="54"/>
      <c r="R203" s="47"/>
      <c r="S203" s="51" t="n">
        <f aca="false">$E203/$E202-1</f>
        <v>-0.000271882399839773</v>
      </c>
      <c r="T203" s="56" t="n">
        <f aca="false">$K203/$K202-1</f>
        <v>0.0339222614840991</v>
      </c>
      <c r="V203" s="57"/>
      <c r="W203" s="57"/>
      <c r="Y203" s="1" t="str">
        <f aca="false">IF(AX203&gt;=70,"EASY",IF(AX203&gt;40,"UNCERTAIN","HARD"))</f>
        <v>EASY</v>
      </c>
      <c r="AA203" s="58" t="str">
        <f aca="false">IF($A203&lt;200,"",AVERAGE($E154:$E203)/AVERAGE($E5:$E203)-1)</f>
        <v/>
      </c>
      <c r="AB203" s="59" t="n">
        <f aca="false">LOOKUP($B203,07_L1政策步階!$A$4:$A$14,07_L1政策步階!$C$4:$C$14)</f>
        <v>-1</v>
      </c>
      <c r="AC203" s="57"/>
      <c r="AD203" s="57"/>
      <c r="AE203" s="57"/>
      <c r="AF203" s="57"/>
      <c r="AG203" s="57"/>
      <c r="AH203" s="57"/>
      <c r="AI203" s="57"/>
      <c r="AJ203" s="57"/>
      <c r="AK203" s="57"/>
      <c r="AL203" s="0" t="str">
        <f aca="false">IF(ISNUMBER($AA203),IF($AA203&gt;=0.005,100,IF($AA203&gt;=-0.015,50,0)),"")</f>
        <v/>
      </c>
      <c r="AM203" s="59" t="n">
        <f aca="false">IF(ISNUMBER($AB203),IF($AB203=1,100,IF($AB203=0,50,0)),"")</f>
        <v>0</v>
      </c>
      <c r="AN203" s="0" t="str">
        <f aca="false">IF(ISNUMBER($AC203),IF($AC203&gt;=0.001,100,IF($AC203&gt;=-0.003,50,0)),"")</f>
        <v/>
      </c>
      <c r="AO203" s="0" t="str">
        <f aca="false">IF(ISNUMBER($AD203),IF($AD203&gt;=0.04,100,IF($AD203&gt;=0,50,0)),"")</f>
        <v/>
      </c>
      <c r="AP203" s="0" t="str">
        <f aca="false">IF(ISNUMBER($AE203),IF($AE203&gt;=25,100,IF($AE203&gt;=-75,50,0)),"")</f>
        <v/>
      </c>
      <c r="AQ203" s="0" t="str">
        <f aca="false">IF(ISNUMBER($AF203),IF($AF203&gt;0,100,IF($AF203&gt;=-50,50,0)),"")</f>
        <v/>
      </c>
      <c r="AR203" s="0" t="str">
        <f aca="false">IF(ISNUMBER($AG203),IF($AG203=1,100,IF($AG203=0,50,0)),"")</f>
        <v/>
      </c>
      <c r="AS203" s="0" t="str">
        <f aca="false">IF(ISNUMBER($AH203),IF($AH203&lt;0,100,IF($AH203&lt;=20,50,0)),"")</f>
        <v/>
      </c>
      <c r="AT203" s="0" t="str">
        <f aca="false">IF(ISNUMBER($AI203),IF($AI203&lt;0.95,100,IF($AI203&lt;=1,50,0)),"")</f>
        <v/>
      </c>
      <c r="AU203" s="0" t="str">
        <f aca="false">IF(ISNUMBER($AJ203),IF($AJ203&lt;30,0,IF($AJ203&lt;40,50,IF($AJ203&lt;=90,100,50))),"")</f>
        <v/>
      </c>
      <c r="AV203" s="0" t="str">
        <f aca="false">IF(ISNUMBER($AK203),IF($AK203&gt;-0.2,100,IF($AK203&gt;=-0.4,50,0)),"")</f>
        <v/>
      </c>
      <c r="AW203" s="59" t="n">
        <f aca="false">01_指標庫!$H$4*ISNUMBER($F203)+01_指標庫!$H$5*ISNUMBER($AA203)+01_指標庫!$H$6*ISNUMBER($G203)+01_指標庫!$H$7*ISNUMBER($H203)+01_指標庫!$H$8*ISNUMBER($AF203)+01_指標庫!$H$9*ISNUMBER($AG203)+01_指標庫!$H$10*ISNUMBER($AB203)+01_指標庫!$H$11*ISNUMBER($AC203)+01_指標庫!$H$12*ISNUMBER($AD203)+01_指標庫!$H$13*ISNUMBER($AE203)+01_指標庫!$H$14*ISNUMBER($I203)+01_指標庫!$H$15*ISNUMBER($AH203)+01_指標庫!$H$16*ISNUMBER($K203)+01_指標庫!$H$17*ISNUMBER($AI203)+01_指標庫!$H$18*ISNUMBER($AJ203)+01_指標庫!$H$19*ISNUMBER($AK203)+01_指標庫!$H$20*ISNUMBER($BB203)+01_指標庫!$H$21*ISNUMBER($BC203)</f>
        <v>49</v>
      </c>
      <c r="AX203" s="59" t="n">
        <f aca="false">IF(AW203=0,50,ROUND((01_指標庫!$H$4*IF(ISNUMBER($F203),L203,0)+01_指標庫!$H$5*IF(ISNUMBER($AA203),AL203,0)+01_指標庫!$H$6*IF(ISNUMBER($G203),M203,0)+01_指標庫!$H$7*IF(ISNUMBER($H203),N203,0)+01_指標庫!$H$8*IF(ISNUMBER($AF203),AQ203,0)+01_指標庫!$H$9*IF(ISNUMBER($AG203),AR203,0)+01_指標庫!$H$10*IF(ISNUMBER($AB203),AM203,0)+01_指標庫!$H$11*IF(ISNUMBER($AC203),AN203,0)+01_指標庫!$H$12*IF(ISNUMBER($AD203),AO203,0)+01_指標庫!$H$13*IF(ISNUMBER($AE203),AP203,0)+01_指標庫!$H$14*IF(ISNUMBER($I203),O203,0)+01_指標庫!$H$15*IF(ISNUMBER($AH203),AS203,0)+01_指標庫!$H$16*IF(ISNUMBER($K203),P203,0)+01_指標庫!$H$17*IF(ISNUMBER($AI203),AT203,0)+01_指標庫!$H$18*IF(ISNUMBER($AJ203),AU203,0)+01_指標庫!$H$19*IF(ISNUMBER($AK203),AV203,0)+01_指標庫!$H$20*IF(ISNUMBER($BB203),BB203,0)+01_指標庫!$H$21*IF(ISNUMBER($BC203),BC203,0))/AW203,1))</f>
        <v>75.5</v>
      </c>
      <c r="AY203" s="60"/>
      <c r="AZ203" s="60"/>
      <c r="BA203" s="58" t="n">
        <f aca="false">AVERAGE($E199:$E203)/AVERAGE($E194:$E203)-1</f>
        <v>0.00198001115733781</v>
      </c>
      <c r="BB203" s="59" t="n">
        <f aca="false">IF(ISNUMBER($BA203),IF(OR($S203&lt;=-0.03,$BA203&lt;-0.003),0,IF(OR($S203&lt;=-0.02,$BA203&lt;0.01),50,100)),"")</f>
        <v>50</v>
      </c>
      <c r="BC203" s="0" t="str">
        <f aca="false">IF(OR(COUNT($AZ203)=0,COUNT($AZ202)=0),"",IF(OR($AY203/$AZ202-1&lt;=-0.03,$AZ203/$AZ202-1&lt;=-0.045,IF(COUNT($AZ194:$AZ203)=10,AVERAGE($AZ199:$AZ203)/AVERAGE($AZ194:$AZ203)-1&lt;-0.01,FALSE())),0,IF(OR($AZ203/$AZ202-1&lt;=-0.02,IF(COUNT($AZ194:$AZ203)=10,AVERAGE($AZ199:$AZ203)/AVERAGE($AZ194:$AZ203)-1&lt;0.005,FALSE())),50,100)))</f>
        <v/>
      </c>
    </row>
    <row r="204" customFormat="false" ht="15" hidden="false" customHeight="true" outlineLevel="0" collapsed="false">
      <c r="A204" s="47" t="n">
        <v>200</v>
      </c>
      <c r="B204" s="48" t="n">
        <v>42849</v>
      </c>
      <c r="C204" s="47" t="n">
        <v>2017</v>
      </c>
      <c r="D204" s="49" t="s">
        <v>236</v>
      </c>
      <c r="E204" s="50" t="n">
        <v>5508.03</v>
      </c>
      <c r="F204" s="51" t="n">
        <v>0.105488</v>
      </c>
      <c r="G204" s="51" t="n">
        <v>0</v>
      </c>
      <c r="H204" s="52" t="n">
        <v>0.898</v>
      </c>
      <c r="I204" s="53" t="n">
        <v>386</v>
      </c>
      <c r="J204" s="47" t="s">
        <v>235</v>
      </c>
      <c r="K204" s="54" t="n">
        <v>10.84</v>
      </c>
      <c r="L204" s="55" t="n">
        <f aca="false">IF(COUNT(F204)=0,50,IF(F204&gt;=0,100,IF(F204&gt;=-0.02,50,0)))</f>
        <v>100</v>
      </c>
      <c r="M204" s="55" t="n">
        <f aca="false">IF(COUNT(G204)=0,50,IF(G204&gt;-0.06,100,IF(G204&gt;-0.15,50,0)))</f>
        <v>100</v>
      </c>
      <c r="N204" s="55" t="n">
        <f aca="false">IF(COUNT(H204)=0,50,IF(H204&gt;=0.6,100,IF(H204&gt;=0.4,50,0)))</f>
        <v>100</v>
      </c>
      <c r="O204" s="55" t="n">
        <f aca="false">IF(COUNT(I204)=0,50,IF(J204="proxy_vix",50,IF(I204&lt;350,100,IF(I204&lt;=450,50,0))))</f>
        <v>50</v>
      </c>
      <c r="P204" s="55" t="n">
        <f aca="false">IF(COUNT(K204)=0,50,IF(K204&lt;20,100,IF(K204&lt;=25,50,0)))</f>
        <v>100</v>
      </c>
      <c r="Q204" s="54"/>
      <c r="R204" s="47"/>
      <c r="S204" s="51" t="n">
        <f aca="false">$E204/$E203-1</f>
        <v>0.0121241076432594</v>
      </c>
      <c r="T204" s="56" t="n">
        <f aca="false">$K204/$K203-1</f>
        <v>-0.259056732740943</v>
      </c>
      <c r="V204" s="57"/>
      <c r="W204" s="57"/>
      <c r="Y204" s="1" t="str">
        <f aca="false">IF(AX204&gt;=70,"EASY",IF(AX204&gt;40,"UNCERTAIN","HARD"))</f>
        <v>EASY</v>
      </c>
      <c r="AA204" s="58" t="n">
        <f aca="false">IF($A204&lt;200,"",AVERAGE($E155:$E204)/AVERAGE($E5:$E204)-1)</f>
        <v>0.0793378109217082</v>
      </c>
      <c r="AB204" s="59" t="n">
        <f aca="false">LOOKUP($B204,07_L1政策步階!$A$4:$A$14,07_L1政策步階!$C$4:$C$14)</f>
        <v>-1</v>
      </c>
      <c r="AC204" s="57"/>
      <c r="AD204" s="57"/>
      <c r="AE204" s="57"/>
      <c r="AF204" s="57"/>
      <c r="AG204" s="57"/>
      <c r="AH204" s="57"/>
      <c r="AI204" s="57"/>
      <c r="AJ204" s="57"/>
      <c r="AK204" s="57"/>
      <c r="AL204" s="59" t="n">
        <f aca="false">IF(ISNUMBER($AA204),IF($AA204&gt;=0.005,100,IF($AA204&gt;=-0.015,50,0)),"")</f>
        <v>100</v>
      </c>
      <c r="AM204" s="59" t="n">
        <f aca="false">IF(ISNUMBER($AB204),IF($AB204=1,100,IF($AB204=0,50,0)),"")</f>
        <v>0</v>
      </c>
      <c r="AN204" s="0" t="str">
        <f aca="false">IF(ISNUMBER($AC204),IF($AC204&gt;=0.001,100,IF($AC204&gt;=-0.003,50,0)),"")</f>
        <v/>
      </c>
      <c r="AO204" s="0" t="str">
        <f aca="false">IF(ISNUMBER($AD204),IF($AD204&gt;=0.04,100,IF($AD204&gt;=0,50,0)),"")</f>
        <v/>
      </c>
      <c r="AP204" s="0" t="str">
        <f aca="false">IF(ISNUMBER($AE204),IF($AE204&gt;=25,100,IF($AE204&gt;=-75,50,0)),"")</f>
        <v/>
      </c>
      <c r="AQ204" s="0" t="str">
        <f aca="false">IF(ISNUMBER($AF204),IF($AF204&gt;0,100,IF($AF204&gt;=-50,50,0)),"")</f>
        <v/>
      </c>
      <c r="AR204" s="0" t="str">
        <f aca="false">IF(ISNUMBER($AG204),IF($AG204=1,100,IF($AG204=0,50,0)),"")</f>
        <v/>
      </c>
      <c r="AS204" s="0" t="str">
        <f aca="false">IF(ISNUMBER($AH204),IF($AH204&lt;0,100,IF($AH204&lt;=20,50,0)),"")</f>
        <v/>
      </c>
      <c r="AT204" s="0" t="str">
        <f aca="false">IF(ISNUMBER($AI204),IF($AI204&lt;0.95,100,IF($AI204&lt;=1,50,0)),"")</f>
        <v/>
      </c>
      <c r="AU204" s="0" t="str">
        <f aca="false">IF(ISNUMBER($AJ204),IF($AJ204&lt;30,0,IF($AJ204&lt;40,50,IF($AJ204&lt;=90,100,50))),"")</f>
        <v/>
      </c>
      <c r="AV204" s="0" t="str">
        <f aca="false">IF(ISNUMBER($AK204),IF($AK204&gt;-0.2,100,IF($AK204&gt;=-0.4,50,0)),"")</f>
        <v/>
      </c>
      <c r="AW204" s="59" t="n">
        <f aca="false">01_指標庫!$H$4*ISNUMBER($F204)+01_指標庫!$H$5*ISNUMBER($AA204)+01_指標庫!$H$6*ISNUMBER($G204)+01_指標庫!$H$7*ISNUMBER($H204)+01_指標庫!$H$8*ISNUMBER($AF204)+01_指標庫!$H$9*ISNUMBER($AG204)+01_指標庫!$H$10*ISNUMBER($AB204)+01_指標庫!$H$11*ISNUMBER($AC204)+01_指標庫!$H$12*ISNUMBER($AD204)+01_指標庫!$H$13*ISNUMBER($AE204)+01_指標庫!$H$14*ISNUMBER($I204)+01_指標庫!$H$15*ISNUMBER($AH204)+01_指標庫!$H$16*ISNUMBER($K204)+01_指標庫!$H$17*ISNUMBER($AI204)+01_指標庫!$H$18*ISNUMBER($AJ204)+01_指標庫!$H$19*ISNUMBER($AK204)+01_指標庫!$H$20*ISNUMBER($BB204)+01_指標庫!$H$21*ISNUMBER($BC204)</f>
        <v>51</v>
      </c>
      <c r="AX204" s="59" t="n">
        <f aca="false">IF(AW204=0,50,ROUND((01_指標庫!$H$4*IF(ISNUMBER($F204),L204,0)+01_指標庫!$H$5*IF(ISNUMBER($AA204),AL204,0)+01_指標庫!$H$6*IF(ISNUMBER($G204),M204,0)+01_指標庫!$H$7*IF(ISNUMBER($H204),N204,0)+01_指標庫!$H$8*IF(ISNUMBER($AF204),AQ204,0)+01_指標庫!$H$9*IF(ISNUMBER($AG204),AR204,0)+01_指標庫!$H$10*IF(ISNUMBER($AB204),AM204,0)+01_指標庫!$H$11*IF(ISNUMBER($AC204),AN204,0)+01_指標庫!$H$12*IF(ISNUMBER($AD204),AO204,0)+01_指標庫!$H$13*IF(ISNUMBER($AE204),AP204,0)+01_指標庫!$H$14*IF(ISNUMBER($I204),O204,0)+01_指標庫!$H$15*IF(ISNUMBER($AH204),AS204,0)+01_指標庫!$H$16*IF(ISNUMBER($K204),P204,0)+01_指標庫!$H$17*IF(ISNUMBER($AI204),AT204,0)+01_指標庫!$H$18*IF(ISNUMBER($AJ204),AU204,0)+01_指標庫!$H$19*IF(ISNUMBER($AK204),AV204,0)+01_指標庫!$H$20*IF(ISNUMBER($BB204),BB204,0)+01_指標庫!$H$21*IF(ISNUMBER($BC204),BC204,0))/AW204,1))</f>
        <v>76.5</v>
      </c>
      <c r="AY204" s="60"/>
      <c r="AZ204" s="60"/>
      <c r="BA204" s="58" t="n">
        <f aca="false">AVERAGE($E200:$E204)/AVERAGE($E195:$E204)-1</f>
        <v>0.00434119931334398</v>
      </c>
      <c r="BB204" s="59" t="n">
        <f aca="false">IF(ISNUMBER($BA204),IF(OR($S204&lt;=-0.03,$BA204&lt;-0.003),0,IF(OR($S204&lt;=-0.02,$BA204&lt;0.01),50,100)),"")</f>
        <v>50</v>
      </c>
      <c r="BC204" s="0" t="str">
        <f aca="false">IF(OR(COUNT($AZ204)=0,COUNT($AZ203)=0),"",IF(OR($AY204/$AZ203-1&lt;=-0.03,$AZ204/$AZ203-1&lt;=-0.045,IF(COUNT($AZ195:$AZ204)=10,AVERAGE($AZ200:$AZ204)/AVERAGE($AZ195:$AZ204)-1&lt;-0.01,FALSE())),0,IF(OR($AZ204/$AZ203-1&lt;=-0.02,IF(COUNT($AZ195:$AZ204)=10,AVERAGE($AZ200:$AZ204)/AVERAGE($AZ195:$AZ204)-1&lt;0.005,FALSE())),50,100)))</f>
        <v/>
      </c>
    </row>
    <row r="205" customFormat="false" ht="15" hidden="false" customHeight="true" outlineLevel="0" collapsed="false">
      <c r="A205" s="47" t="n">
        <v>201</v>
      </c>
      <c r="B205" s="48" t="n">
        <v>42850</v>
      </c>
      <c r="C205" s="47" t="n">
        <v>2017</v>
      </c>
      <c r="D205" s="49" t="s">
        <v>237</v>
      </c>
      <c r="E205" s="50" t="n">
        <v>5548.19</v>
      </c>
      <c r="F205" s="51" t="n">
        <v>0.112409</v>
      </c>
      <c r="G205" s="51" t="n">
        <v>0</v>
      </c>
      <c r="H205" s="52" t="n">
        <v>0.898</v>
      </c>
      <c r="I205" s="53" t="n">
        <v>378</v>
      </c>
      <c r="J205" s="47" t="s">
        <v>235</v>
      </c>
      <c r="K205" s="54" t="n">
        <v>10.76</v>
      </c>
      <c r="L205" s="55" t="n">
        <f aca="false">IF(COUNT(F205)=0,50,IF(F205&gt;=0,100,IF(F205&gt;=-0.02,50,0)))</f>
        <v>100</v>
      </c>
      <c r="M205" s="55" t="n">
        <f aca="false">IF(COUNT(G205)=0,50,IF(G205&gt;-0.06,100,IF(G205&gt;-0.15,50,0)))</f>
        <v>100</v>
      </c>
      <c r="N205" s="55" t="n">
        <f aca="false">IF(COUNT(H205)=0,50,IF(H205&gt;=0.6,100,IF(H205&gt;=0.4,50,0)))</f>
        <v>100</v>
      </c>
      <c r="O205" s="55" t="n">
        <f aca="false">IF(COUNT(I205)=0,50,IF(J205="proxy_vix",50,IF(I205&lt;350,100,IF(I205&lt;=450,50,0))))</f>
        <v>50</v>
      </c>
      <c r="P205" s="55" t="n">
        <f aca="false">IF(COUNT(K205)=0,50,IF(K205&lt;20,100,IF(K205&lt;=25,50,0)))</f>
        <v>100</v>
      </c>
      <c r="Q205" s="54"/>
      <c r="R205" s="47"/>
      <c r="S205" s="51" t="n">
        <f aca="false">$E205/$E204-1</f>
        <v>0.00729117306913718</v>
      </c>
      <c r="T205" s="56" t="n">
        <f aca="false">$K205/$K204-1</f>
        <v>-0.00738007380073802</v>
      </c>
      <c r="V205" s="57"/>
      <c r="W205" s="57"/>
      <c r="Y205" s="1" t="str">
        <f aca="false">IF(AX205&gt;=70,"EASY",IF(AX205&gt;40,"UNCERTAIN","HARD"))</f>
        <v>EASY</v>
      </c>
      <c r="AA205" s="58" t="n">
        <f aca="false">IF($A205&lt;200,"",AVERAGE($E156:$E205)/AVERAGE($E6:$E205)-1)</f>
        <v>0.0795235325432724</v>
      </c>
      <c r="AB205" s="59" t="n">
        <f aca="false">LOOKUP($B205,07_L1政策步階!$A$4:$A$14,07_L1政策步階!$C$4:$C$14)</f>
        <v>-1</v>
      </c>
      <c r="AC205" s="57"/>
      <c r="AD205" s="57"/>
      <c r="AE205" s="57"/>
      <c r="AF205" s="57"/>
      <c r="AG205" s="57"/>
      <c r="AH205" s="57"/>
      <c r="AI205" s="57"/>
      <c r="AJ205" s="57"/>
      <c r="AK205" s="57"/>
      <c r="AL205" s="59" t="n">
        <f aca="false">IF(ISNUMBER($AA205),IF($AA205&gt;=0.005,100,IF($AA205&gt;=-0.015,50,0)),"")</f>
        <v>100</v>
      </c>
      <c r="AM205" s="59" t="n">
        <f aca="false">IF(ISNUMBER($AB205),IF($AB205=1,100,IF($AB205=0,50,0)),"")</f>
        <v>0</v>
      </c>
      <c r="AN205" s="0" t="str">
        <f aca="false">IF(ISNUMBER($AC205),IF($AC205&gt;=0.001,100,IF($AC205&gt;=-0.003,50,0)),"")</f>
        <v/>
      </c>
      <c r="AO205" s="0" t="str">
        <f aca="false">IF(ISNUMBER($AD205),IF($AD205&gt;=0.04,100,IF($AD205&gt;=0,50,0)),"")</f>
        <v/>
      </c>
      <c r="AP205" s="0" t="str">
        <f aca="false">IF(ISNUMBER($AE205),IF($AE205&gt;=25,100,IF($AE205&gt;=-75,50,0)),"")</f>
        <v/>
      </c>
      <c r="AQ205" s="0" t="str">
        <f aca="false">IF(ISNUMBER($AF205),IF($AF205&gt;0,100,IF($AF205&gt;=-50,50,0)),"")</f>
        <v/>
      </c>
      <c r="AR205" s="0" t="str">
        <f aca="false">IF(ISNUMBER($AG205),IF($AG205=1,100,IF($AG205=0,50,0)),"")</f>
        <v/>
      </c>
      <c r="AS205" s="0" t="str">
        <f aca="false">IF(ISNUMBER($AH205),IF($AH205&lt;0,100,IF($AH205&lt;=20,50,0)),"")</f>
        <v/>
      </c>
      <c r="AT205" s="0" t="str">
        <f aca="false">IF(ISNUMBER($AI205),IF($AI205&lt;0.95,100,IF($AI205&lt;=1,50,0)),"")</f>
        <v/>
      </c>
      <c r="AU205" s="0" t="str">
        <f aca="false">IF(ISNUMBER($AJ205),IF($AJ205&lt;30,0,IF($AJ205&lt;40,50,IF($AJ205&lt;=90,100,50))),"")</f>
        <v/>
      </c>
      <c r="AV205" s="0" t="str">
        <f aca="false">IF(ISNUMBER($AK205),IF($AK205&gt;-0.2,100,IF($AK205&gt;=-0.4,50,0)),"")</f>
        <v/>
      </c>
      <c r="AW205" s="59" t="n">
        <f aca="false">01_指標庫!$H$4*ISNUMBER($F205)+01_指標庫!$H$5*ISNUMBER($AA205)+01_指標庫!$H$6*ISNUMBER($G205)+01_指標庫!$H$7*ISNUMBER($H205)+01_指標庫!$H$8*ISNUMBER($AF205)+01_指標庫!$H$9*ISNUMBER($AG205)+01_指標庫!$H$10*ISNUMBER($AB205)+01_指標庫!$H$11*ISNUMBER($AC205)+01_指標庫!$H$12*ISNUMBER($AD205)+01_指標庫!$H$13*ISNUMBER($AE205)+01_指標庫!$H$14*ISNUMBER($I205)+01_指標庫!$H$15*ISNUMBER($AH205)+01_指標庫!$H$16*ISNUMBER($K205)+01_指標庫!$H$17*ISNUMBER($AI205)+01_指標庫!$H$18*ISNUMBER($AJ205)+01_指標庫!$H$19*ISNUMBER($AK205)+01_指標庫!$H$20*ISNUMBER($BB205)+01_指標庫!$H$21*ISNUMBER($BC205)</f>
        <v>51</v>
      </c>
      <c r="AX205" s="59" t="n">
        <f aca="false">IF(AW205=0,50,ROUND((01_指標庫!$H$4*IF(ISNUMBER($F205),L205,0)+01_指標庫!$H$5*IF(ISNUMBER($AA205),AL205,0)+01_指標庫!$H$6*IF(ISNUMBER($G205),M205,0)+01_指標庫!$H$7*IF(ISNUMBER($H205),N205,0)+01_指標庫!$H$8*IF(ISNUMBER($AF205),AQ205,0)+01_指標庫!$H$9*IF(ISNUMBER($AG205),AR205,0)+01_指標庫!$H$10*IF(ISNUMBER($AB205),AM205,0)+01_指標庫!$H$11*IF(ISNUMBER($AC205),AN205,0)+01_指標庫!$H$12*IF(ISNUMBER($AD205),AO205,0)+01_指標庫!$H$13*IF(ISNUMBER($AE205),AP205,0)+01_指標庫!$H$14*IF(ISNUMBER($I205),O205,0)+01_指標庫!$H$15*IF(ISNUMBER($AH205),AS205,0)+01_指標庫!$H$16*IF(ISNUMBER($K205),P205,0)+01_指標庫!$H$17*IF(ISNUMBER($AI205),AT205,0)+01_指標庫!$H$18*IF(ISNUMBER($AJ205),AU205,0)+01_指標庫!$H$19*IF(ISNUMBER($AK205),AV205,0)+01_指標庫!$H$20*IF(ISNUMBER($BB205),BB205,0)+01_指標庫!$H$21*IF(ISNUMBER($BC205),BC205,0))/AW205,1))</f>
        <v>76.5</v>
      </c>
      <c r="AY205" s="60"/>
      <c r="AZ205" s="60"/>
      <c r="BA205" s="58" t="n">
        <f aca="false">AVERAGE($E201:$E205)/AVERAGE($E196:$E205)-1</f>
        <v>0.00776907012214223</v>
      </c>
      <c r="BB205" s="59" t="n">
        <f aca="false">IF(ISNUMBER($BA205),IF(OR($S205&lt;=-0.03,$BA205&lt;-0.003),0,IF(OR($S205&lt;=-0.02,$BA205&lt;0.01),50,100)),"")</f>
        <v>50</v>
      </c>
      <c r="BC205" s="0" t="str">
        <f aca="false">IF(OR(COUNT($AZ205)=0,COUNT($AZ204)=0),"",IF(OR($AY205/$AZ204-1&lt;=-0.03,$AZ205/$AZ204-1&lt;=-0.045,IF(COUNT($AZ196:$AZ205)=10,AVERAGE($AZ201:$AZ205)/AVERAGE($AZ196:$AZ205)-1&lt;-0.01,FALSE())),0,IF(OR($AZ205/$AZ204-1&lt;=-0.02,IF(COUNT($AZ196:$AZ205)=10,AVERAGE($AZ201:$AZ205)/AVERAGE($AZ196:$AZ205)-1&lt;0.005,FALSE())),50,100)))</f>
        <v/>
      </c>
    </row>
    <row r="206" customFormat="false" ht="15" hidden="false" customHeight="true" outlineLevel="0" collapsed="false">
      <c r="A206" s="47" t="n">
        <v>202</v>
      </c>
      <c r="B206" s="48" t="n">
        <v>42851</v>
      </c>
      <c r="C206" s="47" t="n">
        <v>2017</v>
      </c>
      <c r="D206" s="49" t="s">
        <v>238</v>
      </c>
      <c r="E206" s="50" t="n">
        <v>5541.09</v>
      </c>
      <c r="F206" s="51" t="n">
        <v>0.109888</v>
      </c>
      <c r="G206" s="51" t="n">
        <v>-0.00128</v>
      </c>
      <c r="H206" s="52" t="n">
        <v>0.898</v>
      </c>
      <c r="I206" s="53" t="n">
        <v>376</v>
      </c>
      <c r="J206" s="47" t="s">
        <v>235</v>
      </c>
      <c r="K206" s="54" t="n">
        <v>10.85</v>
      </c>
      <c r="L206" s="55" t="n">
        <f aca="false">IF(COUNT(F206)=0,50,IF(F206&gt;=0,100,IF(F206&gt;=-0.02,50,0)))</f>
        <v>100</v>
      </c>
      <c r="M206" s="55" t="n">
        <f aca="false">IF(COUNT(G206)=0,50,IF(G206&gt;-0.06,100,IF(G206&gt;-0.15,50,0)))</f>
        <v>100</v>
      </c>
      <c r="N206" s="55" t="n">
        <f aca="false">IF(COUNT(H206)=0,50,IF(H206&gt;=0.6,100,IF(H206&gt;=0.4,50,0)))</f>
        <v>100</v>
      </c>
      <c r="O206" s="55" t="n">
        <f aca="false">IF(COUNT(I206)=0,50,IF(J206="proxy_vix",50,IF(I206&lt;350,100,IF(I206&lt;=450,50,0))))</f>
        <v>50</v>
      </c>
      <c r="P206" s="55" t="n">
        <f aca="false">IF(COUNT(K206)=0,50,IF(K206&lt;20,100,IF(K206&lt;=25,50,0)))</f>
        <v>100</v>
      </c>
      <c r="Q206" s="54"/>
      <c r="R206" s="47"/>
      <c r="S206" s="51" t="n">
        <f aca="false">$E206/$E205-1</f>
        <v>-0.00127969662178107</v>
      </c>
      <c r="T206" s="56" t="n">
        <f aca="false">$K206/$K205-1</f>
        <v>0.00836431226765799</v>
      </c>
      <c r="V206" s="57"/>
      <c r="W206" s="57"/>
      <c r="Y206" s="1" t="str">
        <f aca="false">IF(AX206&gt;=70,"EASY",IF(AX206&gt;40,"UNCERTAIN","HARD"))</f>
        <v>EASY</v>
      </c>
      <c r="AA206" s="58" t="n">
        <f aca="false">IF($A206&lt;200,"",AVERAGE($E157:$E206)/AVERAGE($E7:$E206)-1)</f>
        <v>0.0795959010350991</v>
      </c>
      <c r="AB206" s="59" t="n">
        <f aca="false">LOOKUP($B206,07_L1政策步階!$A$4:$A$14,07_L1政策步階!$C$4:$C$14)</f>
        <v>-1</v>
      </c>
      <c r="AC206" s="57"/>
      <c r="AD206" s="57"/>
      <c r="AE206" s="57"/>
      <c r="AF206" s="57"/>
      <c r="AG206" s="57"/>
      <c r="AH206" s="57"/>
      <c r="AI206" s="57"/>
      <c r="AJ206" s="57"/>
      <c r="AK206" s="57"/>
      <c r="AL206" s="59" t="n">
        <f aca="false">IF(ISNUMBER($AA206),IF($AA206&gt;=0.005,100,IF($AA206&gt;=-0.015,50,0)),"")</f>
        <v>100</v>
      </c>
      <c r="AM206" s="59" t="n">
        <f aca="false">IF(ISNUMBER($AB206),IF($AB206=1,100,IF($AB206=0,50,0)),"")</f>
        <v>0</v>
      </c>
      <c r="AN206" s="0" t="str">
        <f aca="false">IF(ISNUMBER($AC206),IF($AC206&gt;=0.001,100,IF($AC206&gt;=-0.003,50,0)),"")</f>
        <v/>
      </c>
      <c r="AO206" s="0" t="str">
        <f aca="false">IF(ISNUMBER($AD206),IF($AD206&gt;=0.04,100,IF($AD206&gt;=0,50,0)),"")</f>
        <v/>
      </c>
      <c r="AP206" s="0" t="str">
        <f aca="false">IF(ISNUMBER($AE206),IF($AE206&gt;=25,100,IF($AE206&gt;=-75,50,0)),"")</f>
        <v/>
      </c>
      <c r="AQ206" s="0" t="str">
        <f aca="false">IF(ISNUMBER($AF206),IF($AF206&gt;0,100,IF($AF206&gt;=-50,50,0)),"")</f>
        <v/>
      </c>
      <c r="AR206" s="0" t="str">
        <f aca="false">IF(ISNUMBER($AG206),IF($AG206=1,100,IF($AG206=0,50,0)),"")</f>
        <v/>
      </c>
      <c r="AS206" s="0" t="str">
        <f aca="false">IF(ISNUMBER($AH206),IF($AH206&lt;0,100,IF($AH206&lt;=20,50,0)),"")</f>
        <v/>
      </c>
      <c r="AT206" s="0" t="str">
        <f aca="false">IF(ISNUMBER($AI206),IF($AI206&lt;0.95,100,IF($AI206&lt;=1,50,0)),"")</f>
        <v/>
      </c>
      <c r="AU206" s="0" t="str">
        <f aca="false">IF(ISNUMBER($AJ206),IF($AJ206&lt;30,0,IF($AJ206&lt;40,50,IF($AJ206&lt;=90,100,50))),"")</f>
        <v/>
      </c>
      <c r="AV206" s="0" t="str">
        <f aca="false">IF(ISNUMBER($AK206),IF($AK206&gt;-0.2,100,IF($AK206&gt;=-0.4,50,0)),"")</f>
        <v/>
      </c>
      <c r="AW206" s="59" t="n">
        <f aca="false">01_指標庫!$H$4*ISNUMBER($F206)+01_指標庫!$H$5*ISNUMBER($AA206)+01_指標庫!$H$6*ISNUMBER($G206)+01_指標庫!$H$7*ISNUMBER($H206)+01_指標庫!$H$8*ISNUMBER($AF206)+01_指標庫!$H$9*ISNUMBER($AG206)+01_指標庫!$H$10*ISNUMBER($AB206)+01_指標庫!$H$11*ISNUMBER($AC206)+01_指標庫!$H$12*ISNUMBER($AD206)+01_指標庫!$H$13*ISNUMBER($AE206)+01_指標庫!$H$14*ISNUMBER($I206)+01_指標庫!$H$15*ISNUMBER($AH206)+01_指標庫!$H$16*ISNUMBER($K206)+01_指標庫!$H$17*ISNUMBER($AI206)+01_指標庫!$H$18*ISNUMBER($AJ206)+01_指標庫!$H$19*ISNUMBER($AK206)+01_指標庫!$H$20*ISNUMBER($BB206)+01_指標庫!$H$21*ISNUMBER($BC206)</f>
        <v>51</v>
      </c>
      <c r="AX206" s="59" t="n">
        <f aca="false">IF(AW206=0,50,ROUND((01_指標庫!$H$4*IF(ISNUMBER($F206),L206,0)+01_指標庫!$H$5*IF(ISNUMBER($AA206),AL206,0)+01_指標庫!$H$6*IF(ISNUMBER($G206),M206,0)+01_指標庫!$H$7*IF(ISNUMBER($H206),N206,0)+01_指標庫!$H$8*IF(ISNUMBER($AF206),AQ206,0)+01_指標庫!$H$9*IF(ISNUMBER($AG206),AR206,0)+01_指標庫!$H$10*IF(ISNUMBER($AB206),AM206,0)+01_指標庫!$H$11*IF(ISNUMBER($AC206),AN206,0)+01_指標庫!$H$12*IF(ISNUMBER($AD206),AO206,0)+01_指標庫!$H$13*IF(ISNUMBER($AE206),AP206,0)+01_指標庫!$H$14*IF(ISNUMBER($I206),O206,0)+01_指標庫!$H$15*IF(ISNUMBER($AH206),AS206,0)+01_指標庫!$H$16*IF(ISNUMBER($K206),P206,0)+01_指標庫!$H$17*IF(ISNUMBER($AI206),AT206,0)+01_指標庫!$H$18*IF(ISNUMBER($AJ206),AU206,0)+01_指標庫!$H$19*IF(ISNUMBER($AK206),AV206,0)+01_指標庫!$H$20*IF(ISNUMBER($BB206),BB206,0)+01_指標庫!$H$21*IF(ISNUMBER($BC206),BC206,0))/AW206,1))</f>
        <v>82.4</v>
      </c>
      <c r="AY206" s="60"/>
      <c r="AZ206" s="60"/>
      <c r="BA206" s="58" t="n">
        <f aca="false">AVERAGE($E202:$E206)/AVERAGE($E197:$E206)-1</f>
        <v>0.0103258932567654</v>
      </c>
      <c r="BB206" s="59" t="n">
        <f aca="false">IF(ISNUMBER($BA206),IF(OR($S206&lt;=-0.03,$BA206&lt;-0.003),0,IF(OR($S206&lt;=-0.02,$BA206&lt;0.01),50,100)),"")</f>
        <v>100</v>
      </c>
      <c r="BC206" s="0" t="str">
        <f aca="false">IF(OR(COUNT($AZ206)=0,COUNT($AZ205)=0),"",IF(OR($AY206/$AZ205-1&lt;=-0.03,$AZ206/$AZ205-1&lt;=-0.045,IF(COUNT($AZ197:$AZ206)=10,AVERAGE($AZ202:$AZ206)/AVERAGE($AZ197:$AZ206)-1&lt;-0.01,FALSE())),0,IF(OR($AZ206/$AZ205-1&lt;=-0.02,IF(COUNT($AZ197:$AZ206)=10,AVERAGE($AZ202:$AZ206)/AVERAGE($AZ197:$AZ206)-1&lt;0.005,FALSE())),50,100)))</f>
        <v/>
      </c>
    </row>
    <row r="207" customFormat="false" ht="15" hidden="false" customHeight="true" outlineLevel="0" collapsed="false">
      <c r="A207" s="47" t="n">
        <v>203</v>
      </c>
      <c r="B207" s="48" t="n">
        <v>42852</v>
      </c>
      <c r="C207" s="47" t="n">
        <v>2017</v>
      </c>
      <c r="D207" s="49" t="s">
        <v>239</v>
      </c>
      <c r="E207" s="50" t="n">
        <v>5571.28</v>
      </c>
      <c r="F207" s="51" t="n">
        <v>0.114826</v>
      </c>
      <c r="G207" s="51" t="n">
        <v>0</v>
      </c>
      <c r="H207" s="52" t="n">
        <v>0.898</v>
      </c>
      <c r="I207" s="53" t="n">
        <v>378</v>
      </c>
      <c r="J207" s="47" t="s">
        <v>235</v>
      </c>
      <c r="K207" s="54" t="n">
        <v>10.36</v>
      </c>
      <c r="L207" s="55" t="n">
        <f aca="false">IF(COUNT(F207)=0,50,IF(F207&gt;=0,100,IF(F207&gt;=-0.02,50,0)))</f>
        <v>100</v>
      </c>
      <c r="M207" s="55" t="n">
        <f aca="false">IF(COUNT(G207)=0,50,IF(G207&gt;-0.06,100,IF(G207&gt;-0.15,50,0)))</f>
        <v>100</v>
      </c>
      <c r="N207" s="55" t="n">
        <f aca="false">IF(COUNT(H207)=0,50,IF(H207&gt;=0.6,100,IF(H207&gt;=0.4,50,0)))</f>
        <v>100</v>
      </c>
      <c r="O207" s="55" t="n">
        <f aca="false">IF(COUNT(I207)=0,50,IF(J207="proxy_vix",50,IF(I207&lt;350,100,IF(I207&lt;=450,50,0))))</f>
        <v>50</v>
      </c>
      <c r="P207" s="55" t="n">
        <f aca="false">IF(COUNT(K207)=0,50,IF(K207&lt;20,100,IF(K207&lt;=25,50,0)))</f>
        <v>100</v>
      </c>
      <c r="Q207" s="54"/>
      <c r="R207" s="47"/>
      <c r="S207" s="51" t="n">
        <f aca="false">$E207/$E206-1</f>
        <v>0.00544838650879154</v>
      </c>
      <c r="T207" s="56" t="n">
        <f aca="false">$K207/$K206-1</f>
        <v>-0.0451612903225807</v>
      </c>
      <c r="V207" s="57"/>
      <c r="W207" s="57"/>
      <c r="Y207" s="1" t="str">
        <f aca="false">IF(AX207&gt;=70,"EASY",IF(AX207&gt;40,"UNCERTAIN","HARD"))</f>
        <v>EASY</v>
      </c>
      <c r="AA207" s="58" t="n">
        <f aca="false">IF($A207&lt;200,"",AVERAGE($E158:$E207)/AVERAGE($E8:$E207)-1)</f>
        <v>0.0797240444984328</v>
      </c>
      <c r="AB207" s="59" t="n">
        <f aca="false">LOOKUP($B207,07_L1政策步階!$A$4:$A$14,07_L1政策步階!$C$4:$C$14)</f>
        <v>-1</v>
      </c>
      <c r="AC207" s="57"/>
      <c r="AD207" s="57"/>
      <c r="AE207" s="57"/>
      <c r="AF207" s="57"/>
      <c r="AG207" s="57"/>
      <c r="AH207" s="57"/>
      <c r="AI207" s="57"/>
      <c r="AJ207" s="57"/>
      <c r="AK207" s="57"/>
      <c r="AL207" s="59" t="n">
        <f aca="false">IF(ISNUMBER($AA207),IF($AA207&gt;=0.005,100,IF($AA207&gt;=-0.015,50,0)),"")</f>
        <v>100</v>
      </c>
      <c r="AM207" s="59" t="n">
        <f aca="false">IF(ISNUMBER($AB207),IF($AB207=1,100,IF($AB207=0,50,0)),"")</f>
        <v>0</v>
      </c>
      <c r="AN207" s="0" t="str">
        <f aca="false">IF(ISNUMBER($AC207),IF($AC207&gt;=0.001,100,IF($AC207&gt;=-0.003,50,0)),"")</f>
        <v/>
      </c>
      <c r="AO207" s="0" t="str">
        <f aca="false">IF(ISNUMBER($AD207),IF($AD207&gt;=0.04,100,IF($AD207&gt;=0,50,0)),"")</f>
        <v/>
      </c>
      <c r="AP207" s="0" t="str">
        <f aca="false">IF(ISNUMBER($AE207),IF($AE207&gt;=25,100,IF($AE207&gt;=-75,50,0)),"")</f>
        <v/>
      </c>
      <c r="AQ207" s="0" t="str">
        <f aca="false">IF(ISNUMBER($AF207),IF($AF207&gt;0,100,IF($AF207&gt;=-50,50,0)),"")</f>
        <v/>
      </c>
      <c r="AR207" s="0" t="str">
        <f aca="false">IF(ISNUMBER($AG207),IF($AG207=1,100,IF($AG207=0,50,0)),"")</f>
        <v/>
      </c>
      <c r="AS207" s="0" t="str">
        <f aca="false">IF(ISNUMBER($AH207),IF($AH207&lt;0,100,IF($AH207&lt;=20,50,0)),"")</f>
        <v/>
      </c>
      <c r="AT207" s="0" t="str">
        <f aca="false">IF(ISNUMBER($AI207),IF($AI207&lt;0.95,100,IF($AI207&lt;=1,50,0)),"")</f>
        <v/>
      </c>
      <c r="AU207" s="0" t="str">
        <f aca="false">IF(ISNUMBER($AJ207),IF($AJ207&lt;30,0,IF($AJ207&lt;40,50,IF($AJ207&lt;=90,100,50))),"")</f>
        <v/>
      </c>
      <c r="AV207" s="0" t="str">
        <f aca="false">IF(ISNUMBER($AK207),IF($AK207&gt;-0.2,100,IF($AK207&gt;=-0.4,50,0)),"")</f>
        <v/>
      </c>
      <c r="AW207" s="59" t="n">
        <f aca="false">01_指標庫!$H$4*ISNUMBER($F207)+01_指標庫!$H$5*ISNUMBER($AA207)+01_指標庫!$H$6*ISNUMBER($G207)+01_指標庫!$H$7*ISNUMBER($H207)+01_指標庫!$H$8*ISNUMBER($AF207)+01_指標庫!$H$9*ISNUMBER($AG207)+01_指標庫!$H$10*ISNUMBER($AB207)+01_指標庫!$H$11*ISNUMBER($AC207)+01_指標庫!$H$12*ISNUMBER($AD207)+01_指標庫!$H$13*ISNUMBER($AE207)+01_指標庫!$H$14*ISNUMBER($I207)+01_指標庫!$H$15*ISNUMBER($AH207)+01_指標庫!$H$16*ISNUMBER($K207)+01_指標庫!$H$17*ISNUMBER($AI207)+01_指標庫!$H$18*ISNUMBER($AJ207)+01_指標庫!$H$19*ISNUMBER($AK207)+01_指標庫!$H$20*ISNUMBER($BB207)+01_指標庫!$H$21*ISNUMBER($BC207)</f>
        <v>51</v>
      </c>
      <c r="AX207" s="59" t="n">
        <f aca="false">IF(AW207=0,50,ROUND((01_指標庫!$H$4*IF(ISNUMBER($F207),L207,0)+01_指標庫!$H$5*IF(ISNUMBER($AA207),AL207,0)+01_指標庫!$H$6*IF(ISNUMBER($G207),M207,0)+01_指標庫!$H$7*IF(ISNUMBER($H207),N207,0)+01_指標庫!$H$8*IF(ISNUMBER($AF207),AQ207,0)+01_指標庫!$H$9*IF(ISNUMBER($AG207),AR207,0)+01_指標庫!$H$10*IF(ISNUMBER($AB207),AM207,0)+01_指標庫!$H$11*IF(ISNUMBER($AC207),AN207,0)+01_指標庫!$H$12*IF(ISNUMBER($AD207),AO207,0)+01_指標庫!$H$13*IF(ISNUMBER($AE207),AP207,0)+01_指標庫!$H$14*IF(ISNUMBER($I207),O207,0)+01_指標庫!$H$15*IF(ISNUMBER($AH207),AS207,0)+01_指標庫!$H$16*IF(ISNUMBER($K207),P207,0)+01_指標庫!$H$17*IF(ISNUMBER($AI207),AT207,0)+01_指標庫!$H$18*IF(ISNUMBER($AJ207),AU207,0)+01_指標庫!$H$19*IF(ISNUMBER($AK207),AV207,0)+01_指標庫!$H$20*IF(ISNUMBER($BB207),BB207,0)+01_指標庫!$H$21*IF(ISNUMBER($BC207),BC207,0))/AW207,1))</f>
        <v>82.4</v>
      </c>
      <c r="AY207" s="60"/>
      <c r="AZ207" s="60"/>
      <c r="BA207" s="58" t="n">
        <f aca="false">AVERAGE($E203:$E207)/AVERAGE($E198:$E207)-1</f>
        <v>0.0114109863574405</v>
      </c>
      <c r="BB207" s="59" t="n">
        <f aca="false">IF(ISNUMBER($BA207),IF(OR($S207&lt;=-0.03,$BA207&lt;-0.003),0,IF(OR($S207&lt;=-0.02,$BA207&lt;0.01),50,100)),"")</f>
        <v>100</v>
      </c>
      <c r="BC207" s="0" t="str">
        <f aca="false">IF(OR(COUNT($AZ207)=0,COUNT($AZ206)=0),"",IF(OR($AY207/$AZ206-1&lt;=-0.03,$AZ207/$AZ206-1&lt;=-0.045,IF(COUNT($AZ198:$AZ207)=10,AVERAGE($AZ203:$AZ207)/AVERAGE($AZ198:$AZ207)-1&lt;-0.01,FALSE())),0,IF(OR($AZ207/$AZ206-1&lt;=-0.02,IF(COUNT($AZ198:$AZ207)=10,AVERAGE($AZ203:$AZ207)/AVERAGE($AZ198:$AZ207)-1&lt;0.005,FALSE())),50,100)))</f>
        <v/>
      </c>
    </row>
    <row r="208" customFormat="false" ht="15" hidden="false" customHeight="true" outlineLevel="0" collapsed="false">
      <c r="A208" s="47" t="n">
        <v>204</v>
      </c>
      <c r="B208" s="48" t="n">
        <v>42853</v>
      </c>
      <c r="C208" s="47" t="n">
        <v>2017</v>
      </c>
      <c r="D208" s="49" t="s">
        <v>234</v>
      </c>
      <c r="E208" s="50" t="n">
        <v>5583.53</v>
      </c>
      <c r="F208" s="51" t="n">
        <v>0.116141</v>
      </c>
      <c r="G208" s="51" t="n">
        <v>0</v>
      </c>
      <c r="H208" s="52" t="n">
        <v>0.9184</v>
      </c>
      <c r="I208" s="53" t="n">
        <v>375</v>
      </c>
      <c r="J208" s="47" t="s">
        <v>235</v>
      </c>
      <c r="K208" s="54" t="n">
        <v>10.82</v>
      </c>
      <c r="L208" s="55" t="n">
        <f aca="false">IF(COUNT(F208)=0,50,IF(F208&gt;=0,100,IF(F208&gt;=-0.02,50,0)))</f>
        <v>100</v>
      </c>
      <c r="M208" s="55" t="n">
        <f aca="false">IF(COUNT(G208)=0,50,IF(G208&gt;-0.06,100,IF(G208&gt;-0.15,50,0)))</f>
        <v>100</v>
      </c>
      <c r="N208" s="55" t="n">
        <f aca="false">IF(COUNT(H208)=0,50,IF(H208&gt;=0.6,100,IF(H208&gt;=0.4,50,0)))</f>
        <v>100</v>
      </c>
      <c r="O208" s="55" t="n">
        <f aca="false">IF(COUNT(I208)=0,50,IF(J208="proxy_vix",50,IF(I208&lt;350,100,IF(I208&lt;=450,50,0))))</f>
        <v>50</v>
      </c>
      <c r="P208" s="55" t="n">
        <f aca="false">IF(COUNT(K208)=0,50,IF(K208&lt;20,100,IF(K208&lt;=25,50,0)))</f>
        <v>100</v>
      </c>
      <c r="Q208" s="54"/>
      <c r="R208" s="47"/>
      <c r="S208" s="51" t="n">
        <f aca="false">$E208/$E207-1</f>
        <v>0.00219877658276024</v>
      </c>
      <c r="T208" s="56" t="n">
        <f aca="false">$K208/$K207-1</f>
        <v>0.0444015444015444</v>
      </c>
      <c r="V208" s="57"/>
      <c r="W208" s="57"/>
      <c r="Y208" s="1" t="str">
        <f aca="false">IF(AX208&gt;=70,"EASY",IF(AX208&gt;40,"UNCERTAIN","HARD"))</f>
        <v>EASY</v>
      </c>
      <c r="AA208" s="58" t="n">
        <f aca="false">IF($A208&lt;200,"",AVERAGE($E159:$E208)/AVERAGE($E9:$E208)-1)</f>
        <v>0.079749691566203</v>
      </c>
      <c r="AB208" s="59" t="n">
        <f aca="false">LOOKUP($B208,07_L1政策步階!$A$4:$A$14,07_L1政策步階!$C$4:$C$14)</f>
        <v>-1</v>
      </c>
      <c r="AC208" s="57"/>
      <c r="AD208" s="57"/>
      <c r="AE208" s="57"/>
      <c r="AF208" s="57"/>
      <c r="AG208" s="57"/>
      <c r="AH208" s="57"/>
      <c r="AI208" s="57"/>
      <c r="AJ208" s="57"/>
      <c r="AK208" s="57"/>
      <c r="AL208" s="59" t="n">
        <f aca="false">IF(ISNUMBER($AA208),IF($AA208&gt;=0.005,100,IF($AA208&gt;=-0.015,50,0)),"")</f>
        <v>100</v>
      </c>
      <c r="AM208" s="59" t="n">
        <f aca="false">IF(ISNUMBER($AB208),IF($AB208=1,100,IF($AB208=0,50,0)),"")</f>
        <v>0</v>
      </c>
      <c r="AN208" s="0" t="str">
        <f aca="false">IF(ISNUMBER($AC208),IF($AC208&gt;=0.001,100,IF($AC208&gt;=-0.003,50,0)),"")</f>
        <v/>
      </c>
      <c r="AO208" s="0" t="str">
        <f aca="false">IF(ISNUMBER($AD208),IF($AD208&gt;=0.04,100,IF($AD208&gt;=0,50,0)),"")</f>
        <v/>
      </c>
      <c r="AP208" s="0" t="str">
        <f aca="false">IF(ISNUMBER($AE208),IF($AE208&gt;=25,100,IF($AE208&gt;=-75,50,0)),"")</f>
        <v/>
      </c>
      <c r="AQ208" s="0" t="str">
        <f aca="false">IF(ISNUMBER($AF208),IF($AF208&gt;0,100,IF($AF208&gt;=-50,50,0)),"")</f>
        <v/>
      </c>
      <c r="AR208" s="0" t="str">
        <f aca="false">IF(ISNUMBER($AG208),IF($AG208=1,100,IF($AG208=0,50,0)),"")</f>
        <v/>
      </c>
      <c r="AS208" s="0" t="str">
        <f aca="false">IF(ISNUMBER($AH208),IF($AH208&lt;0,100,IF($AH208&lt;=20,50,0)),"")</f>
        <v/>
      </c>
      <c r="AT208" s="0" t="str">
        <f aca="false">IF(ISNUMBER($AI208),IF($AI208&lt;0.95,100,IF($AI208&lt;=1,50,0)),"")</f>
        <v/>
      </c>
      <c r="AU208" s="0" t="str">
        <f aca="false">IF(ISNUMBER($AJ208),IF($AJ208&lt;30,0,IF($AJ208&lt;40,50,IF($AJ208&lt;=90,100,50))),"")</f>
        <v/>
      </c>
      <c r="AV208" s="0" t="str">
        <f aca="false">IF(ISNUMBER($AK208),IF($AK208&gt;-0.2,100,IF($AK208&gt;=-0.4,50,0)),"")</f>
        <v/>
      </c>
      <c r="AW208" s="59" t="n">
        <f aca="false">01_指標庫!$H$4*ISNUMBER($F208)+01_指標庫!$H$5*ISNUMBER($AA208)+01_指標庫!$H$6*ISNUMBER($G208)+01_指標庫!$H$7*ISNUMBER($H208)+01_指標庫!$H$8*ISNUMBER($AF208)+01_指標庫!$H$9*ISNUMBER($AG208)+01_指標庫!$H$10*ISNUMBER($AB208)+01_指標庫!$H$11*ISNUMBER($AC208)+01_指標庫!$H$12*ISNUMBER($AD208)+01_指標庫!$H$13*ISNUMBER($AE208)+01_指標庫!$H$14*ISNUMBER($I208)+01_指標庫!$H$15*ISNUMBER($AH208)+01_指標庫!$H$16*ISNUMBER($K208)+01_指標庫!$H$17*ISNUMBER($AI208)+01_指標庫!$H$18*ISNUMBER($AJ208)+01_指標庫!$H$19*ISNUMBER($AK208)+01_指標庫!$H$20*ISNUMBER($BB208)+01_指標庫!$H$21*ISNUMBER($BC208)</f>
        <v>51</v>
      </c>
      <c r="AX208" s="59" t="n">
        <f aca="false">IF(AW208=0,50,ROUND((01_指標庫!$H$4*IF(ISNUMBER($F208),L208,0)+01_指標庫!$H$5*IF(ISNUMBER($AA208),AL208,0)+01_指標庫!$H$6*IF(ISNUMBER($G208),M208,0)+01_指標庫!$H$7*IF(ISNUMBER($H208),N208,0)+01_指標庫!$H$8*IF(ISNUMBER($AF208),AQ208,0)+01_指標庫!$H$9*IF(ISNUMBER($AG208),AR208,0)+01_指標庫!$H$10*IF(ISNUMBER($AB208),AM208,0)+01_指標庫!$H$11*IF(ISNUMBER($AC208),AN208,0)+01_指標庫!$H$12*IF(ISNUMBER($AD208),AO208,0)+01_指標庫!$H$13*IF(ISNUMBER($AE208),AP208,0)+01_指標庫!$H$14*IF(ISNUMBER($I208),O208,0)+01_指標庫!$H$15*IF(ISNUMBER($AH208),AS208,0)+01_指標庫!$H$16*IF(ISNUMBER($K208),P208,0)+01_指標庫!$H$17*IF(ISNUMBER($AI208),AT208,0)+01_指標庫!$H$18*IF(ISNUMBER($AJ208),AU208,0)+01_指標庫!$H$19*IF(ISNUMBER($AK208),AV208,0)+01_指標庫!$H$20*IF(ISNUMBER($BB208),BB208,0)+01_指標庫!$H$21*IF(ISNUMBER($BC208),BC208,0))/AW208,1))</f>
        <v>82.4</v>
      </c>
      <c r="AY208" s="60"/>
      <c r="AZ208" s="60"/>
      <c r="BA208" s="58" t="n">
        <f aca="false">AVERAGE($E204:$E208)/AVERAGE($E199:$E208)-1</f>
        <v>0.0123301512725205</v>
      </c>
      <c r="BB208" s="59" t="n">
        <f aca="false">IF(ISNUMBER($BA208),IF(OR($S208&lt;=-0.03,$BA208&lt;-0.003),0,IF(OR($S208&lt;=-0.02,$BA208&lt;0.01),50,100)),"")</f>
        <v>100</v>
      </c>
      <c r="BC208" s="0" t="str">
        <f aca="false">IF(OR(COUNT($AZ208)=0,COUNT($AZ207)=0),"",IF(OR($AY208/$AZ207-1&lt;=-0.03,$AZ208/$AZ207-1&lt;=-0.045,IF(COUNT($AZ199:$AZ208)=10,AVERAGE($AZ204:$AZ208)/AVERAGE($AZ199:$AZ208)-1&lt;-0.01,FALSE())),0,IF(OR($AZ208/$AZ207-1&lt;=-0.02,IF(COUNT($AZ199:$AZ208)=10,AVERAGE($AZ204:$AZ208)/AVERAGE($AZ199:$AZ208)-1&lt;0.005,FALSE())),50,100)))</f>
        <v/>
      </c>
    </row>
    <row r="209" customFormat="false" ht="15" hidden="false" customHeight="true" outlineLevel="0" collapsed="false">
      <c r="A209" s="47" t="n">
        <v>205</v>
      </c>
      <c r="B209" s="48" t="n">
        <v>42856</v>
      </c>
      <c r="C209" s="47" t="n">
        <v>2017</v>
      </c>
      <c r="D209" s="49" t="s">
        <v>236</v>
      </c>
      <c r="E209" s="50" t="n">
        <v>5629.63</v>
      </c>
      <c r="F209" s="51" t="n">
        <v>0.124195</v>
      </c>
      <c r="G209" s="51" t="n">
        <v>0</v>
      </c>
      <c r="H209" s="52" t="n">
        <v>0.898</v>
      </c>
      <c r="I209" s="53" t="n">
        <v>378</v>
      </c>
      <c r="J209" s="47" t="s">
        <v>235</v>
      </c>
      <c r="K209" s="54" t="n">
        <v>10.11</v>
      </c>
      <c r="L209" s="55" t="n">
        <f aca="false">IF(COUNT(F209)=0,50,IF(F209&gt;=0,100,IF(F209&gt;=-0.02,50,0)))</f>
        <v>100</v>
      </c>
      <c r="M209" s="55" t="n">
        <f aca="false">IF(COUNT(G209)=0,50,IF(G209&gt;-0.06,100,IF(G209&gt;-0.15,50,0)))</f>
        <v>100</v>
      </c>
      <c r="N209" s="55" t="n">
        <f aca="false">IF(COUNT(H209)=0,50,IF(H209&gt;=0.6,100,IF(H209&gt;=0.4,50,0)))</f>
        <v>100</v>
      </c>
      <c r="O209" s="55" t="n">
        <f aca="false">IF(COUNT(I209)=0,50,IF(J209="proxy_vix",50,IF(I209&lt;350,100,IF(I209&lt;=450,50,0))))</f>
        <v>50</v>
      </c>
      <c r="P209" s="55" t="n">
        <f aca="false">IF(COUNT(K209)=0,50,IF(K209&lt;20,100,IF(K209&lt;=25,50,0)))</f>
        <v>100</v>
      </c>
      <c r="Q209" s="54"/>
      <c r="R209" s="47"/>
      <c r="S209" s="51" t="n">
        <f aca="false">$E209/$E208-1</f>
        <v>0.00825642559456119</v>
      </c>
      <c r="T209" s="56" t="n">
        <f aca="false">$K209/$K208-1</f>
        <v>-0.0656192236598892</v>
      </c>
      <c r="V209" s="57"/>
      <c r="W209" s="57"/>
      <c r="Y209" s="1" t="str">
        <f aca="false">IF(AX209&gt;=70,"EASY",IF(AX209&gt;40,"UNCERTAIN","HARD"))</f>
        <v>EASY</v>
      </c>
      <c r="AA209" s="58" t="n">
        <f aca="false">IF($A209&lt;200,"",AVERAGE($E160:$E209)/AVERAGE($E10:$E209)-1)</f>
        <v>0.0799498108701804</v>
      </c>
      <c r="AB209" s="59" t="n">
        <f aca="false">LOOKUP($B209,07_L1政策步階!$A$4:$A$14,07_L1政策步階!$C$4:$C$14)</f>
        <v>-1</v>
      </c>
      <c r="AC209" s="57"/>
      <c r="AD209" s="57"/>
      <c r="AE209" s="57"/>
      <c r="AF209" s="57"/>
      <c r="AG209" s="57"/>
      <c r="AH209" s="57"/>
      <c r="AI209" s="57"/>
      <c r="AJ209" s="57"/>
      <c r="AK209" s="57"/>
      <c r="AL209" s="59" t="n">
        <f aca="false">IF(ISNUMBER($AA209),IF($AA209&gt;=0.005,100,IF($AA209&gt;=-0.015,50,0)),"")</f>
        <v>100</v>
      </c>
      <c r="AM209" s="59" t="n">
        <f aca="false">IF(ISNUMBER($AB209),IF($AB209=1,100,IF($AB209=0,50,0)),"")</f>
        <v>0</v>
      </c>
      <c r="AN209" s="0" t="str">
        <f aca="false">IF(ISNUMBER($AC209),IF($AC209&gt;=0.001,100,IF($AC209&gt;=-0.003,50,0)),"")</f>
        <v/>
      </c>
      <c r="AO209" s="0" t="str">
        <f aca="false">IF(ISNUMBER($AD209),IF($AD209&gt;=0.04,100,IF($AD209&gt;=0,50,0)),"")</f>
        <v/>
      </c>
      <c r="AP209" s="0" t="str">
        <f aca="false">IF(ISNUMBER($AE209),IF($AE209&gt;=25,100,IF($AE209&gt;=-75,50,0)),"")</f>
        <v/>
      </c>
      <c r="AQ209" s="0" t="str">
        <f aca="false">IF(ISNUMBER($AF209),IF($AF209&gt;0,100,IF($AF209&gt;=-50,50,0)),"")</f>
        <v/>
      </c>
      <c r="AR209" s="0" t="str">
        <f aca="false">IF(ISNUMBER($AG209),IF($AG209=1,100,IF($AG209=0,50,0)),"")</f>
        <v/>
      </c>
      <c r="AS209" s="0" t="str">
        <f aca="false">IF(ISNUMBER($AH209),IF($AH209&lt;0,100,IF($AH209&lt;=20,50,0)),"")</f>
        <v/>
      </c>
      <c r="AT209" s="0" t="str">
        <f aca="false">IF(ISNUMBER($AI209),IF($AI209&lt;0.95,100,IF($AI209&lt;=1,50,0)),"")</f>
        <v/>
      </c>
      <c r="AU209" s="0" t="str">
        <f aca="false">IF(ISNUMBER($AJ209),IF($AJ209&lt;30,0,IF($AJ209&lt;40,50,IF($AJ209&lt;=90,100,50))),"")</f>
        <v/>
      </c>
      <c r="AV209" s="0" t="str">
        <f aca="false">IF(ISNUMBER($AK209),IF($AK209&gt;-0.2,100,IF($AK209&gt;=-0.4,50,0)),"")</f>
        <v/>
      </c>
      <c r="AW209" s="59" t="n">
        <f aca="false">01_指標庫!$H$4*ISNUMBER($F209)+01_指標庫!$H$5*ISNUMBER($AA209)+01_指標庫!$H$6*ISNUMBER($G209)+01_指標庫!$H$7*ISNUMBER($H209)+01_指標庫!$H$8*ISNUMBER($AF209)+01_指標庫!$H$9*ISNUMBER($AG209)+01_指標庫!$H$10*ISNUMBER($AB209)+01_指標庫!$H$11*ISNUMBER($AC209)+01_指標庫!$H$12*ISNUMBER($AD209)+01_指標庫!$H$13*ISNUMBER($AE209)+01_指標庫!$H$14*ISNUMBER($I209)+01_指標庫!$H$15*ISNUMBER($AH209)+01_指標庫!$H$16*ISNUMBER($K209)+01_指標庫!$H$17*ISNUMBER($AI209)+01_指標庫!$H$18*ISNUMBER($AJ209)+01_指標庫!$H$19*ISNUMBER($AK209)+01_指標庫!$H$20*ISNUMBER($BB209)+01_指標庫!$H$21*ISNUMBER($BC209)</f>
        <v>51</v>
      </c>
      <c r="AX209" s="59" t="n">
        <f aca="false">IF(AW209=0,50,ROUND((01_指標庫!$H$4*IF(ISNUMBER($F209),L209,0)+01_指標庫!$H$5*IF(ISNUMBER($AA209),AL209,0)+01_指標庫!$H$6*IF(ISNUMBER($G209),M209,0)+01_指標庫!$H$7*IF(ISNUMBER($H209),N209,0)+01_指標庫!$H$8*IF(ISNUMBER($AF209),AQ209,0)+01_指標庫!$H$9*IF(ISNUMBER($AG209),AR209,0)+01_指標庫!$H$10*IF(ISNUMBER($AB209),AM209,0)+01_指標庫!$H$11*IF(ISNUMBER($AC209),AN209,0)+01_指標庫!$H$12*IF(ISNUMBER($AD209),AO209,0)+01_指標庫!$H$13*IF(ISNUMBER($AE209),AP209,0)+01_指標庫!$H$14*IF(ISNUMBER($I209),O209,0)+01_指標庫!$H$15*IF(ISNUMBER($AH209),AS209,0)+01_指標庫!$H$16*IF(ISNUMBER($K209),P209,0)+01_指標庫!$H$17*IF(ISNUMBER($AI209),AT209,0)+01_指標庫!$H$18*IF(ISNUMBER($AJ209),AU209,0)+01_指標庫!$H$19*IF(ISNUMBER($AK209),AV209,0)+01_指標庫!$H$20*IF(ISNUMBER($BB209),BB209,0)+01_指標庫!$H$21*IF(ISNUMBER($BC209),BC209,0))/AW209,1))</f>
        <v>82.4</v>
      </c>
      <c r="AY209" s="60"/>
      <c r="AZ209" s="60"/>
      <c r="BA209" s="58" t="n">
        <f aca="false">AVERAGE($E205:$E209)/AVERAGE($E200:$E209)-1</f>
        <v>0.012510482007998</v>
      </c>
      <c r="BB209" s="59" t="n">
        <f aca="false">IF(ISNUMBER($BA209),IF(OR($S209&lt;=-0.03,$BA209&lt;-0.003),0,IF(OR($S209&lt;=-0.02,$BA209&lt;0.01),50,100)),"")</f>
        <v>100</v>
      </c>
      <c r="BC209" s="0" t="str">
        <f aca="false">IF(OR(COUNT($AZ209)=0,COUNT($AZ208)=0),"",IF(OR($AY209/$AZ208-1&lt;=-0.03,$AZ209/$AZ208-1&lt;=-0.045,IF(COUNT($AZ200:$AZ209)=10,AVERAGE($AZ205:$AZ209)/AVERAGE($AZ200:$AZ209)-1&lt;-0.01,FALSE())),0,IF(OR($AZ209/$AZ208-1&lt;=-0.02,IF(COUNT($AZ200:$AZ209)=10,AVERAGE($AZ205:$AZ209)/AVERAGE($AZ200:$AZ209)-1&lt;0.005,FALSE())),50,100)))</f>
        <v/>
      </c>
    </row>
    <row r="210" customFormat="false" ht="15" hidden="false" customHeight="true" outlineLevel="0" collapsed="false">
      <c r="A210" s="47" t="n">
        <v>206</v>
      </c>
      <c r="B210" s="48" t="n">
        <v>42857</v>
      </c>
      <c r="C210" s="47" t="n">
        <v>2017</v>
      </c>
      <c r="D210" s="49" t="s">
        <v>237</v>
      </c>
      <c r="E210" s="50" t="n">
        <v>5644.07</v>
      </c>
      <c r="F210" s="51" t="n">
        <v>0.125894</v>
      </c>
      <c r="G210" s="51" t="n">
        <v>0</v>
      </c>
      <c r="H210" s="52" t="n">
        <v>0.9184</v>
      </c>
      <c r="I210" s="53" t="n">
        <v>379</v>
      </c>
      <c r="J210" s="47" t="s">
        <v>235</v>
      </c>
      <c r="K210" s="54" t="n">
        <v>10.59</v>
      </c>
      <c r="L210" s="55" t="n">
        <f aca="false">IF(COUNT(F210)=0,50,IF(F210&gt;=0,100,IF(F210&gt;=-0.02,50,0)))</f>
        <v>100</v>
      </c>
      <c r="M210" s="55" t="n">
        <f aca="false">IF(COUNT(G210)=0,50,IF(G210&gt;-0.06,100,IF(G210&gt;-0.15,50,0)))</f>
        <v>100</v>
      </c>
      <c r="N210" s="55" t="n">
        <f aca="false">IF(COUNT(H210)=0,50,IF(H210&gt;=0.6,100,IF(H210&gt;=0.4,50,0)))</f>
        <v>100</v>
      </c>
      <c r="O210" s="55" t="n">
        <f aca="false">IF(COUNT(I210)=0,50,IF(J210="proxy_vix",50,IF(I210&lt;350,100,IF(I210&lt;=450,50,0))))</f>
        <v>50</v>
      </c>
      <c r="P210" s="55" t="n">
        <f aca="false">IF(COUNT(K210)=0,50,IF(K210&lt;20,100,IF(K210&lt;=25,50,0)))</f>
        <v>100</v>
      </c>
      <c r="Q210" s="54"/>
      <c r="R210" s="47"/>
      <c r="S210" s="51" t="n">
        <f aca="false">$E210/$E209-1</f>
        <v>0.00256499983125003</v>
      </c>
      <c r="T210" s="56" t="n">
        <f aca="false">$K210/$K209-1</f>
        <v>0.0474777448071218</v>
      </c>
      <c r="V210" s="57"/>
      <c r="W210" s="57"/>
      <c r="Y210" s="1" t="str">
        <f aca="false">IF(AX210&gt;=70,"EASY",IF(AX210&gt;40,"UNCERTAIN","HARD"))</f>
        <v>EASY</v>
      </c>
      <c r="AA210" s="58" t="n">
        <f aca="false">IF($A210&lt;200,"",AVERAGE($E161:$E210)/AVERAGE($E11:$E210)-1)</f>
        <v>0.0800883253000702</v>
      </c>
      <c r="AB210" s="59" t="n">
        <f aca="false">LOOKUP($B210,07_L1政策步階!$A$4:$A$14,07_L1政策步階!$C$4:$C$14)</f>
        <v>-1</v>
      </c>
      <c r="AC210" s="57"/>
      <c r="AD210" s="57"/>
      <c r="AE210" s="57"/>
      <c r="AF210" s="57"/>
      <c r="AG210" s="57"/>
      <c r="AH210" s="57"/>
      <c r="AI210" s="57"/>
      <c r="AJ210" s="57"/>
      <c r="AK210" s="57"/>
      <c r="AL210" s="59" t="n">
        <f aca="false">IF(ISNUMBER($AA210),IF($AA210&gt;=0.005,100,IF($AA210&gt;=-0.015,50,0)),"")</f>
        <v>100</v>
      </c>
      <c r="AM210" s="59" t="n">
        <f aca="false">IF(ISNUMBER($AB210),IF($AB210=1,100,IF($AB210=0,50,0)),"")</f>
        <v>0</v>
      </c>
      <c r="AN210" s="0" t="str">
        <f aca="false">IF(ISNUMBER($AC210),IF($AC210&gt;=0.001,100,IF($AC210&gt;=-0.003,50,0)),"")</f>
        <v/>
      </c>
      <c r="AO210" s="0" t="str">
        <f aca="false">IF(ISNUMBER($AD210),IF($AD210&gt;=0.04,100,IF($AD210&gt;=0,50,0)),"")</f>
        <v/>
      </c>
      <c r="AP210" s="0" t="str">
        <f aca="false">IF(ISNUMBER($AE210),IF($AE210&gt;=25,100,IF($AE210&gt;=-75,50,0)),"")</f>
        <v/>
      </c>
      <c r="AQ210" s="0" t="str">
        <f aca="false">IF(ISNUMBER($AF210),IF($AF210&gt;0,100,IF($AF210&gt;=-50,50,0)),"")</f>
        <v/>
      </c>
      <c r="AR210" s="0" t="str">
        <f aca="false">IF(ISNUMBER($AG210),IF($AG210=1,100,IF($AG210=0,50,0)),"")</f>
        <v/>
      </c>
      <c r="AS210" s="0" t="str">
        <f aca="false">IF(ISNUMBER($AH210),IF($AH210&lt;0,100,IF($AH210&lt;=20,50,0)),"")</f>
        <v/>
      </c>
      <c r="AT210" s="0" t="str">
        <f aca="false">IF(ISNUMBER($AI210),IF($AI210&lt;0.95,100,IF($AI210&lt;=1,50,0)),"")</f>
        <v/>
      </c>
      <c r="AU210" s="0" t="str">
        <f aca="false">IF(ISNUMBER($AJ210),IF($AJ210&lt;30,0,IF($AJ210&lt;40,50,IF($AJ210&lt;=90,100,50))),"")</f>
        <v/>
      </c>
      <c r="AV210" s="0" t="str">
        <f aca="false">IF(ISNUMBER($AK210),IF($AK210&gt;-0.2,100,IF($AK210&gt;=-0.4,50,0)),"")</f>
        <v/>
      </c>
      <c r="AW210" s="59" t="n">
        <f aca="false">01_指標庫!$H$4*ISNUMBER($F210)+01_指標庫!$H$5*ISNUMBER($AA210)+01_指標庫!$H$6*ISNUMBER($G210)+01_指標庫!$H$7*ISNUMBER($H210)+01_指標庫!$H$8*ISNUMBER($AF210)+01_指標庫!$H$9*ISNUMBER($AG210)+01_指標庫!$H$10*ISNUMBER($AB210)+01_指標庫!$H$11*ISNUMBER($AC210)+01_指標庫!$H$12*ISNUMBER($AD210)+01_指標庫!$H$13*ISNUMBER($AE210)+01_指標庫!$H$14*ISNUMBER($I210)+01_指標庫!$H$15*ISNUMBER($AH210)+01_指標庫!$H$16*ISNUMBER($K210)+01_指標庫!$H$17*ISNUMBER($AI210)+01_指標庫!$H$18*ISNUMBER($AJ210)+01_指標庫!$H$19*ISNUMBER($AK210)+01_指標庫!$H$20*ISNUMBER($BB210)+01_指標庫!$H$21*ISNUMBER($BC210)</f>
        <v>51</v>
      </c>
      <c r="AX210" s="59" t="n">
        <f aca="false">IF(AW210=0,50,ROUND((01_指標庫!$H$4*IF(ISNUMBER($F210),L210,0)+01_指標庫!$H$5*IF(ISNUMBER($AA210),AL210,0)+01_指標庫!$H$6*IF(ISNUMBER($G210),M210,0)+01_指標庫!$H$7*IF(ISNUMBER($H210),N210,0)+01_指標庫!$H$8*IF(ISNUMBER($AF210),AQ210,0)+01_指標庫!$H$9*IF(ISNUMBER($AG210),AR210,0)+01_指標庫!$H$10*IF(ISNUMBER($AB210),AM210,0)+01_指標庫!$H$11*IF(ISNUMBER($AC210),AN210,0)+01_指標庫!$H$12*IF(ISNUMBER($AD210),AO210,0)+01_指標庫!$H$13*IF(ISNUMBER($AE210),AP210,0)+01_指標庫!$H$14*IF(ISNUMBER($I210),O210,0)+01_指標庫!$H$15*IF(ISNUMBER($AH210),AS210,0)+01_指標庫!$H$16*IF(ISNUMBER($K210),P210,0)+01_指標庫!$H$17*IF(ISNUMBER($AI210),AT210,0)+01_指標庫!$H$18*IF(ISNUMBER($AJ210),AU210,0)+01_指標庫!$H$19*IF(ISNUMBER($AK210),AV210,0)+01_指標庫!$H$20*IF(ISNUMBER($BB210),BB210,0)+01_指標庫!$H$21*IF(ISNUMBER($BC210),BC210,0))/AW210,1))</f>
        <v>82.4</v>
      </c>
      <c r="AY210" s="60"/>
      <c r="AZ210" s="60"/>
      <c r="BA210" s="58" t="n">
        <f aca="false">AVERAGE($E206:$E210)/AVERAGE($E201:$E210)-1</f>
        <v>0.01135686474165</v>
      </c>
      <c r="BB210" s="59" t="n">
        <f aca="false">IF(ISNUMBER($BA210),IF(OR($S210&lt;=-0.03,$BA210&lt;-0.003),0,IF(OR($S210&lt;=-0.02,$BA210&lt;0.01),50,100)),"")</f>
        <v>100</v>
      </c>
      <c r="BC210" s="0" t="str">
        <f aca="false">IF(OR(COUNT($AZ210)=0,COUNT($AZ209)=0),"",IF(OR($AY210/$AZ209-1&lt;=-0.03,$AZ210/$AZ209-1&lt;=-0.045,IF(COUNT($AZ201:$AZ210)=10,AVERAGE($AZ206:$AZ210)/AVERAGE($AZ201:$AZ210)-1&lt;-0.01,FALSE())),0,IF(OR($AZ210/$AZ209-1&lt;=-0.02,IF(COUNT($AZ201:$AZ210)=10,AVERAGE($AZ206:$AZ210)/AVERAGE($AZ201:$AZ210)-1&lt;0.005,FALSE())),50,100)))</f>
        <v/>
      </c>
    </row>
    <row r="211" customFormat="false" ht="15" hidden="false" customHeight="true" outlineLevel="0" collapsed="false">
      <c r="A211" s="47" t="n">
        <v>207</v>
      </c>
      <c r="B211" s="48" t="n">
        <v>42858</v>
      </c>
      <c r="C211" s="47" t="n">
        <v>2017</v>
      </c>
      <c r="D211" s="49" t="s">
        <v>238</v>
      </c>
      <c r="E211" s="50" t="n">
        <v>5625.16</v>
      </c>
      <c r="F211" s="51" t="n">
        <v>0.120997</v>
      </c>
      <c r="G211" s="51" t="n">
        <v>-0.00335</v>
      </c>
      <c r="H211" s="52" t="n">
        <v>0.898</v>
      </c>
      <c r="I211" s="53" t="n">
        <v>376</v>
      </c>
      <c r="J211" s="47" t="s">
        <v>235</v>
      </c>
      <c r="K211" s="54" t="n">
        <v>10.68</v>
      </c>
      <c r="L211" s="55" t="n">
        <f aca="false">IF(COUNT(F211)=0,50,IF(F211&gt;=0,100,IF(F211&gt;=-0.02,50,0)))</f>
        <v>100</v>
      </c>
      <c r="M211" s="55" t="n">
        <f aca="false">IF(COUNT(G211)=0,50,IF(G211&gt;-0.06,100,IF(G211&gt;-0.15,50,0)))</f>
        <v>100</v>
      </c>
      <c r="N211" s="55" t="n">
        <f aca="false">IF(COUNT(H211)=0,50,IF(H211&gt;=0.6,100,IF(H211&gt;=0.4,50,0)))</f>
        <v>100</v>
      </c>
      <c r="O211" s="55" t="n">
        <f aca="false">IF(COUNT(I211)=0,50,IF(J211="proxy_vix",50,IF(I211&lt;350,100,IF(I211&lt;=450,50,0))))</f>
        <v>50</v>
      </c>
      <c r="P211" s="55" t="n">
        <f aca="false">IF(COUNT(K211)=0,50,IF(K211&lt;20,100,IF(K211&lt;=25,50,0)))</f>
        <v>100</v>
      </c>
      <c r="Q211" s="54"/>
      <c r="R211" s="47"/>
      <c r="S211" s="51" t="n">
        <f aca="false">$E211/$E210-1</f>
        <v>-0.00335041911244893</v>
      </c>
      <c r="T211" s="56" t="n">
        <f aca="false">$K211/$K210-1</f>
        <v>0.00849858356940514</v>
      </c>
      <c r="V211" s="57"/>
      <c r="W211" s="57"/>
      <c r="Y211" s="1" t="str">
        <f aca="false">IF(AX211&gt;=70,"EASY",IF(AX211&gt;40,"UNCERTAIN","HARD"))</f>
        <v>EASY</v>
      </c>
      <c r="AA211" s="58" t="n">
        <f aca="false">IF($A211&lt;200,"",AVERAGE($E162:$E211)/AVERAGE($E12:$E211)-1)</f>
        <v>0.0800999960840945</v>
      </c>
      <c r="AB211" s="59" t="n">
        <f aca="false">LOOKUP($B211,07_L1政策步階!$A$4:$A$14,07_L1政策步階!$C$4:$C$14)</f>
        <v>-1</v>
      </c>
      <c r="AC211" s="57"/>
      <c r="AD211" s="57"/>
      <c r="AE211" s="57"/>
      <c r="AF211" s="57"/>
      <c r="AG211" s="57"/>
      <c r="AH211" s="57"/>
      <c r="AI211" s="57"/>
      <c r="AJ211" s="57"/>
      <c r="AK211" s="57"/>
      <c r="AL211" s="59" t="n">
        <f aca="false">IF(ISNUMBER($AA211),IF($AA211&gt;=0.005,100,IF($AA211&gt;=-0.015,50,0)),"")</f>
        <v>100</v>
      </c>
      <c r="AM211" s="59" t="n">
        <f aca="false">IF(ISNUMBER($AB211),IF($AB211=1,100,IF($AB211=0,50,0)),"")</f>
        <v>0</v>
      </c>
      <c r="AN211" s="0" t="str">
        <f aca="false">IF(ISNUMBER($AC211),IF($AC211&gt;=0.001,100,IF($AC211&gt;=-0.003,50,0)),"")</f>
        <v/>
      </c>
      <c r="AO211" s="0" t="str">
        <f aca="false">IF(ISNUMBER($AD211),IF($AD211&gt;=0.04,100,IF($AD211&gt;=0,50,0)),"")</f>
        <v/>
      </c>
      <c r="AP211" s="0" t="str">
        <f aca="false">IF(ISNUMBER($AE211),IF($AE211&gt;=25,100,IF($AE211&gt;=-75,50,0)),"")</f>
        <v/>
      </c>
      <c r="AQ211" s="0" t="str">
        <f aca="false">IF(ISNUMBER($AF211),IF($AF211&gt;0,100,IF($AF211&gt;=-50,50,0)),"")</f>
        <v/>
      </c>
      <c r="AR211" s="0" t="str">
        <f aca="false">IF(ISNUMBER($AG211),IF($AG211=1,100,IF($AG211=0,50,0)),"")</f>
        <v/>
      </c>
      <c r="AS211" s="0" t="str">
        <f aca="false">IF(ISNUMBER($AH211),IF($AH211&lt;0,100,IF($AH211&lt;=20,50,0)),"")</f>
        <v/>
      </c>
      <c r="AT211" s="0" t="str">
        <f aca="false">IF(ISNUMBER($AI211),IF($AI211&lt;0.95,100,IF($AI211&lt;=1,50,0)),"")</f>
        <v/>
      </c>
      <c r="AU211" s="0" t="str">
        <f aca="false">IF(ISNUMBER($AJ211),IF($AJ211&lt;30,0,IF($AJ211&lt;40,50,IF($AJ211&lt;=90,100,50))),"")</f>
        <v/>
      </c>
      <c r="AV211" s="0" t="str">
        <f aca="false">IF(ISNUMBER($AK211),IF($AK211&gt;-0.2,100,IF($AK211&gt;=-0.4,50,0)),"")</f>
        <v/>
      </c>
      <c r="AW211" s="59" t="n">
        <f aca="false">01_指標庫!$H$4*ISNUMBER($F211)+01_指標庫!$H$5*ISNUMBER($AA211)+01_指標庫!$H$6*ISNUMBER($G211)+01_指標庫!$H$7*ISNUMBER($H211)+01_指標庫!$H$8*ISNUMBER($AF211)+01_指標庫!$H$9*ISNUMBER($AG211)+01_指標庫!$H$10*ISNUMBER($AB211)+01_指標庫!$H$11*ISNUMBER($AC211)+01_指標庫!$H$12*ISNUMBER($AD211)+01_指標庫!$H$13*ISNUMBER($AE211)+01_指標庫!$H$14*ISNUMBER($I211)+01_指標庫!$H$15*ISNUMBER($AH211)+01_指標庫!$H$16*ISNUMBER($K211)+01_指標庫!$H$17*ISNUMBER($AI211)+01_指標庫!$H$18*ISNUMBER($AJ211)+01_指標庫!$H$19*ISNUMBER($AK211)+01_指標庫!$H$20*ISNUMBER($BB211)+01_指標庫!$H$21*ISNUMBER($BC211)</f>
        <v>51</v>
      </c>
      <c r="AX211" s="59" t="n">
        <f aca="false">IF(AW211=0,50,ROUND((01_指標庫!$H$4*IF(ISNUMBER($F211),L211,0)+01_指標庫!$H$5*IF(ISNUMBER($AA211),AL211,0)+01_指標庫!$H$6*IF(ISNUMBER($G211),M211,0)+01_指標庫!$H$7*IF(ISNUMBER($H211),N211,0)+01_指標庫!$H$8*IF(ISNUMBER($AF211),AQ211,0)+01_指標庫!$H$9*IF(ISNUMBER($AG211),AR211,0)+01_指標庫!$H$10*IF(ISNUMBER($AB211),AM211,0)+01_指標庫!$H$11*IF(ISNUMBER($AC211),AN211,0)+01_指標庫!$H$12*IF(ISNUMBER($AD211),AO211,0)+01_指標庫!$H$13*IF(ISNUMBER($AE211),AP211,0)+01_指標庫!$H$14*IF(ISNUMBER($I211),O211,0)+01_指標庫!$H$15*IF(ISNUMBER($AH211),AS211,0)+01_指標庫!$H$16*IF(ISNUMBER($K211),P211,0)+01_指標庫!$H$17*IF(ISNUMBER($AI211),AT211,0)+01_指標庫!$H$18*IF(ISNUMBER($AJ211),AU211,0)+01_指標庫!$H$19*IF(ISNUMBER($AK211),AV211,0)+01_指標庫!$H$20*IF(ISNUMBER($BB211),BB211,0)+01_指標庫!$H$21*IF(ISNUMBER($BC211),BC211,0))/AW211,1))</f>
        <v>82.4</v>
      </c>
      <c r="AY211" s="60"/>
      <c r="AZ211" s="60"/>
      <c r="BA211" s="58" t="n">
        <f aca="false">AVERAGE($E207:$E211)/AVERAGE($E202:$E211)-1</f>
        <v>0.0102775541012983</v>
      </c>
      <c r="BB211" s="59" t="n">
        <f aca="false">IF(ISNUMBER($BA211),IF(OR($S211&lt;=-0.03,$BA211&lt;-0.003),0,IF(OR($S211&lt;=-0.02,$BA211&lt;0.01),50,100)),"")</f>
        <v>100</v>
      </c>
      <c r="BC211" s="0" t="str">
        <f aca="false">IF(OR(COUNT($AZ211)=0,COUNT($AZ210)=0),"",IF(OR($AY211/$AZ210-1&lt;=-0.03,$AZ211/$AZ210-1&lt;=-0.045,IF(COUNT($AZ202:$AZ211)=10,AVERAGE($AZ207:$AZ211)/AVERAGE($AZ202:$AZ211)-1&lt;-0.01,FALSE())),0,IF(OR($AZ211/$AZ210-1&lt;=-0.02,IF(COUNT($AZ202:$AZ211)=10,AVERAGE($AZ207:$AZ211)/AVERAGE($AZ202:$AZ211)-1&lt;0.005,FALSE())),50,100)))</f>
        <v/>
      </c>
    </row>
    <row r="212" customFormat="false" ht="15" hidden="false" customHeight="true" outlineLevel="0" collapsed="false">
      <c r="A212" s="47" t="n">
        <v>208</v>
      </c>
      <c r="B212" s="48" t="n">
        <v>42859</v>
      </c>
      <c r="C212" s="47" t="n">
        <v>2017</v>
      </c>
      <c r="D212" s="49" t="s">
        <v>239</v>
      </c>
      <c r="E212" s="50" t="n">
        <v>5626.32</v>
      </c>
      <c r="F212" s="51" t="n">
        <v>0.120087</v>
      </c>
      <c r="G212" s="51" t="n">
        <v>-0.003145</v>
      </c>
      <c r="H212" s="52" t="n">
        <v>0.8776</v>
      </c>
      <c r="I212" s="53" t="n">
        <v>380</v>
      </c>
      <c r="J212" s="47" t="s">
        <v>235</v>
      </c>
      <c r="K212" s="54" t="n">
        <v>10.46</v>
      </c>
      <c r="L212" s="55" t="n">
        <f aca="false">IF(COUNT(F212)=0,50,IF(F212&gt;=0,100,IF(F212&gt;=-0.02,50,0)))</f>
        <v>100</v>
      </c>
      <c r="M212" s="55" t="n">
        <f aca="false">IF(COUNT(G212)=0,50,IF(G212&gt;-0.06,100,IF(G212&gt;-0.15,50,0)))</f>
        <v>100</v>
      </c>
      <c r="N212" s="55" t="n">
        <f aca="false">IF(COUNT(H212)=0,50,IF(H212&gt;=0.6,100,IF(H212&gt;=0.4,50,0)))</f>
        <v>100</v>
      </c>
      <c r="O212" s="55" t="n">
        <f aca="false">IF(COUNT(I212)=0,50,IF(J212="proxy_vix",50,IF(I212&lt;350,100,IF(I212&lt;=450,50,0))))</f>
        <v>50</v>
      </c>
      <c r="P212" s="55" t="n">
        <f aca="false">IF(COUNT(K212)=0,50,IF(K212&lt;20,100,IF(K212&lt;=25,50,0)))</f>
        <v>100</v>
      </c>
      <c r="Q212" s="54"/>
      <c r="R212" s="47"/>
      <c r="S212" s="51" t="n">
        <f aca="false">$E212/$E211-1</f>
        <v>0.000206216356512412</v>
      </c>
      <c r="T212" s="56" t="n">
        <f aca="false">$K212/$K211-1</f>
        <v>-0.0205992509363295</v>
      </c>
      <c r="V212" s="57"/>
      <c r="W212" s="57"/>
      <c r="Y212" s="1" t="str">
        <f aca="false">IF(AX212&gt;=70,"EASY",IF(AX212&gt;40,"UNCERTAIN","HARD"))</f>
        <v>EASY</v>
      </c>
      <c r="AA212" s="58" t="n">
        <f aca="false">IF($A212&lt;200,"",AVERAGE($E163:$E212)/AVERAGE($E13:$E212)-1)</f>
        <v>0.0800918084302207</v>
      </c>
      <c r="AB212" s="59" t="n">
        <f aca="false">LOOKUP($B212,07_L1政策步階!$A$4:$A$14,07_L1政策步階!$C$4:$C$14)</f>
        <v>-1</v>
      </c>
      <c r="AC212" s="57"/>
      <c r="AD212" s="57"/>
      <c r="AE212" s="57"/>
      <c r="AF212" s="57"/>
      <c r="AG212" s="57"/>
      <c r="AH212" s="57"/>
      <c r="AI212" s="57"/>
      <c r="AJ212" s="57"/>
      <c r="AK212" s="57"/>
      <c r="AL212" s="59" t="n">
        <f aca="false">IF(ISNUMBER($AA212),IF($AA212&gt;=0.005,100,IF($AA212&gt;=-0.015,50,0)),"")</f>
        <v>100</v>
      </c>
      <c r="AM212" s="59" t="n">
        <f aca="false">IF(ISNUMBER($AB212),IF($AB212=1,100,IF($AB212=0,50,0)),"")</f>
        <v>0</v>
      </c>
      <c r="AN212" s="0" t="str">
        <f aca="false">IF(ISNUMBER($AC212),IF($AC212&gt;=0.001,100,IF($AC212&gt;=-0.003,50,0)),"")</f>
        <v/>
      </c>
      <c r="AO212" s="0" t="str">
        <f aca="false">IF(ISNUMBER($AD212),IF($AD212&gt;=0.04,100,IF($AD212&gt;=0,50,0)),"")</f>
        <v/>
      </c>
      <c r="AP212" s="0" t="str">
        <f aca="false">IF(ISNUMBER($AE212),IF($AE212&gt;=25,100,IF($AE212&gt;=-75,50,0)),"")</f>
        <v/>
      </c>
      <c r="AQ212" s="0" t="str">
        <f aca="false">IF(ISNUMBER($AF212),IF($AF212&gt;0,100,IF($AF212&gt;=-50,50,0)),"")</f>
        <v/>
      </c>
      <c r="AR212" s="0" t="str">
        <f aca="false">IF(ISNUMBER($AG212),IF($AG212=1,100,IF($AG212=0,50,0)),"")</f>
        <v/>
      </c>
      <c r="AS212" s="0" t="str">
        <f aca="false">IF(ISNUMBER($AH212),IF($AH212&lt;0,100,IF($AH212&lt;=20,50,0)),"")</f>
        <v/>
      </c>
      <c r="AT212" s="0" t="str">
        <f aca="false">IF(ISNUMBER($AI212),IF($AI212&lt;0.95,100,IF($AI212&lt;=1,50,0)),"")</f>
        <v/>
      </c>
      <c r="AU212" s="0" t="str">
        <f aca="false">IF(ISNUMBER($AJ212),IF($AJ212&lt;30,0,IF($AJ212&lt;40,50,IF($AJ212&lt;=90,100,50))),"")</f>
        <v/>
      </c>
      <c r="AV212" s="0" t="str">
        <f aca="false">IF(ISNUMBER($AK212),IF($AK212&gt;-0.2,100,IF($AK212&gt;=-0.4,50,0)),"")</f>
        <v/>
      </c>
      <c r="AW212" s="59" t="n">
        <f aca="false">01_指標庫!$H$4*ISNUMBER($F212)+01_指標庫!$H$5*ISNUMBER($AA212)+01_指標庫!$H$6*ISNUMBER($G212)+01_指標庫!$H$7*ISNUMBER($H212)+01_指標庫!$H$8*ISNUMBER($AF212)+01_指標庫!$H$9*ISNUMBER($AG212)+01_指標庫!$H$10*ISNUMBER($AB212)+01_指標庫!$H$11*ISNUMBER($AC212)+01_指標庫!$H$12*ISNUMBER($AD212)+01_指標庫!$H$13*ISNUMBER($AE212)+01_指標庫!$H$14*ISNUMBER($I212)+01_指標庫!$H$15*ISNUMBER($AH212)+01_指標庫!$H$16*ISNUMBER($K212)+01_指標庫!$H$17*ISNUMBER($AI212)+01_指標庫!$H$18*ISNUMBER($AJ212)+01_指標庫!$H$19*ISNUMBER($AK212)+01_指標庫!$H$20*ISNUMBER($BB212)+01_指標庫!$H$21*ISNUMBER($BC212)</f>
        <v>51</v>
      </c>
      <c r="AX212" s="59" t="n">
        <f aca="false">IF(AW212=0,50,ROUND((01_指標庫!$H$4*IF(ISNUMBER($F212),L212,0)+01_指標庫!$H$5*IF(ISNUMBER($AA212),AL212,0)+01_指標庫!$H$6*IF(ISNUMBER($G212),M212,0)+01_指標庫!$H$7*IF(ISNUMBER($H212),N212,0)+01_指標庫!$H$8*IF(ISNUMBER($AF212),AQ212,0)+01_指標庫!$H$9*IF(ISNUMBER($AG212),AR212,0)+01_指標庫!$H$10*IF(ISNUMBER($AB212),AM212,0)+01_指標庫!$H$11*IF(ISNUMBER($AC212),AN212,0)+01_指標庫!$H$12*IF(ISNUMBER($AD212),AO212,0)+01_指標庫!$H$13*IF(ISNUMBER($AE212),AP212,0)+01_指標庫!$H$14*IF(ISNUMBER($I212),O212,0)+01_指標庫!$H$15*IF(ISNUMBER($AH212),AS212,0)+01_指標庫!$H$16*IF(ISNUMBER($K212),P212,0)+01_指標庫!$H$17*IF(ISNUMBER($AI212),AT212,0)+01_指標庫!$H$18*IF(ISNUMBER($AJ212),AU212,0)+01_指標庫!$H$19*IF(ISNUMBER($AK212),AV212,0)+01_指標庫!$H$20*IF(ISNUMBER($BB212),BB212,0)+01_指標庫!$H$21*IF(ISNUMBER($BC212),BC212,0))/AW212,1))</f>
        <v>76.5</v>
      </c>
      <c r="AY212" s="60"/>
      <c r="AZ212" s="60"/>
      <c r="BA212" s="58" t="n">
        <f aca="false">AVERAGE($E208:$E212)/AVERAGE($E203:$E212)-1</f>
        <v>0.0089389054251352</v>
      </c>
      <c r="BB212" s="59" t="n">
        <f aca="false">IF(ISNUMBER($BA212),IF(OR($S212&lt;=-0.03,$BA212&lt;-0.003),0,IF(OR($S212&lt;=-0.02,$BA212&lt;0.01),50,100)),"")</f>
        <v>50</v>
      </c>
      <c r="BC212" s="0" t="str">
        <f aca="false">IF(OR(COUNT($AZ212)=0,COUNT($AZ211)=0),"",IF(OR($AY212/$AZ211-1&lt;=-0.03,$AZ212/$AZ211-1&lt;=-0.045,IF(COUNT($AZ203:$AZ212)=10,AVERAGE($AZ208:$AZ212)/AVERAGE($AZ203:$AZ212)-1&lt;-0.01,FALSE())),0,IF(OR($AZ212/$AZ211-1&lt;=-0.02,IF(COUNT($AZ203:$AZ212)=10,AVERAGE($AZ208:$AZ212)/AVERAGE($AZ203:$AZ212)-1&lt;0.005,FALSE())),50,100)))</f>
        <v/>
      </c>
    </row>
    <row r="213" customFormat="false" ht="15" hidden="false" customHeight="true" outlineLevel="0" collapsed="false">
      <c r="A213" s="47" t="n">
        <v>209</v>
      </c>
      <c r="B213" s="48" t="n">
        <v>42860</v>
      </c>
      <c r="C213" s="47" t="n">
        <v>2017</v>
      </c>
      <c r="D213" s="49" t="s">
        <v>234</v>
      </c>
      <c r="E213" s="50" t="n">
        <v>5646.09</v>
      </c>
      <c r="F213" s="51" t="n">
        <v>0.122917</v>
      </c>
      <c r="G213" s="51" t="n">
        <v>0</v>
      </c>
      <c r="H213" s="52" t="n">
        <v>0.898</v>
      </c>
      <c r="I213" s="53" t="n">
        <v>382</v>
      </c>
      <c r="J213" s="47" t="s">
        <v>235</v>
      </c>
      <c r="K213" s="54" t="n">
        <v>10.57</v>
      </c>
      <c r="L213" s="55" t="n">
        <f aca="false">IF(COUNT(F213)=0,50,IF(F213&gt;=0,100,IF(F213&gt;=-0.02,50,0)))</f>
        <v>100</v>
      </c>
      <c r="M213" s="55" t="n">
        <f aca="false">IF(COUNT(G213)=0,50,IF(G213&gt;-0.06,100,IF(G213&gt;-0.15,50,0)))</f>
        <v>100</v>
      </c>
      <c r="N213" s="55" t="n">
        <f aca="false">IF(COUNT(H213)=0,50,IF(H213&gt;=0.6,100,IF(H213&gt;=0.4,50,0)))</f>
        <v>100</v>
      </c>
      <c r="O213" s="55" t="n">
        <f aca="false">IF(COUNT(I213)=0,50,IF(J213="proxy_vix",50,IF(I213&lt;350,100,IF(I213&lt;=450,50,0))))</f>
        <v>50</v>
      </c>
      <c r="P213" s="55" t="n">
        <f aca="false">IF(COUNT(K213)=0,50,IF(K213&lt;20,100,IF(K213&lt;=25,50,0)))</f>
        <v>100</v>
      </c>
      <c r="Q213" s="54"/>
      <c r="R213" s="47"/>
      <c r="S213" s="51" t="n">
        <f aca="false">$E213/$E212-1</f>
        <v>0.00351384208505756</v>
      </c>
      <c r="T213" s="56" t="n">
        <f aca="false">$K213/$K212-1</f>
        <v>0.0105162523900573</v>
      </c>
      <c r="V213" s="57"/>
      <c r="W213" s="57"/>
      <c r="Y213" s="1" t="str">
        <f aca="false">IF(AX213&gt;=70,"EASY",IF(AX213&gt;40,"UNCERTAIN","HARD"))</f>
        <v>EASY</v>
      </c>
      <c r="AA213" s="58" t="n">
        <f aca="false">IF($A213&lt;200,"",AVERAGE($E164:$E213)/AVERAGE($E14:$E213)-1)</f>
        <v>0.0802775541796605</v>
      </c>
      <c r="AB213" s="59" t="n">
        <f aca="false">LOOKUP($B213,07_L1政策步階!$A$4:$A$14,07_L1政策步階!$C$4:$C$14)</f>
        <v>-1</v>
      </c>
      <c r="AC213" s="57"/>
      <c r="AD213" s="57"/>
      <c r="AE213" s="57"/>
      <c r="AF213" s="57"/>
      <c r="AG213" s="57"/>
      <c r="AH213" s="57"/>
      <c r="AI213" s="57"/>
      <c r="AJ213" s="57"/>
      <c r="AK213" s="57"/>
      <c r="AL213" s="59" t="n">
        <f aca="false">IF(ISNUMBER($AA213),IF($AA213&gt;=0.005,100,IF($AA213&gt;=-0.015,50,0)),"")</f>
        <v>100</v>
      </c>
      <c r="AM213" s="59" t="n">
        <f aca="false">IF(ISNUMBER($AB213),IF($AB213=1,100,IF($AB213=0,50,0)),"")</f>
        <v>0</v>
      </c>
      <c r="AN213" s="0" t="str">
        <f aca="false">IF(ISNUMBER($AC213),IF($AC213&gt;=0.001,100,IF($AC213&gt;=-0.003,50,0)),"")</f>
        <v/>
      </c>
      <c r="AO213" s="0" t="str">
        <f aca="false">IF(ISNUMBER($AD213),IF($AD213&gt;=0.04,100,IF($AD213&gt;=0,50,0)),"")</f>
        <v/>
      </c>
      <c r="AP213" s="0" t="str">
        <f aca="false">IF(ISNUMBER($AE213),IF($AE213&gt;=25,100,IF($AE213&gt;=-75,50,0)),"")</f>
        <v/>
      </c>
      <c r="AQ213" s="0" t="str">
        <f aca="false">IF(ISNUMBER($AF213),IF($AF213&gt;0,100,IF($AF213&gt;=-50,50,0)),"")</f>
        <v/>
      </c>
      <c r="AR213" s="0" t="str">
        <f aca="false">IF(ISNUMBER($AG213),IF($AG213=1,100,IF($AG213=0,50,0)),"")</f>
        <v/>
      </c>
      <c r="AS213" s="0" t="str">
        <f aca="false">IF(ISNUMBER($AH213),IF($AH213&lt;0,100,IF($AH213&lt;=20,50,0)),"")</f>
        <v/>
      </c>
      <c r="AT213" s="0" t="str">
        <f aca="false">IF(ISNUMBER($AI213),IF($AI213&lt;0.95,100,IF($AI213&lt;=1,50,0)),"")</f>
        <v/>
      </c>
      <c r="AU213" s="0" t="str">
        <f aca="false">IF(ISNUMBER($AJ213),IF($AJ213&lt;30,0,IF($AJ213&lt;40,50,IF($AJ213&lt;=90,100,50))),"")</f>
        <v/>
      </c>
      <c r="AV213" s="0" t="str">
        <f aca="false">IF(ISNUMBER($AK213),IF($AK213&gt;-0.2,100,IF($AK213&gt;=-0.4,50,0)),"")</f>
        <v/>
      </c>
      <c r="AW213" s="59" t="n">
        <f aca="false">01_指標庫!$H$4*ISNUMBER($F213)+01_指標庫!$H$5*ISNUMBER($AA213)+01_指標庫!$H$6*ISNUMBER($G213)+01_指標庫!$H$7*ISNUMBER($H213)+01_指標庫!$H$8*ISNUMBER($AF213)+01_指標庫!$H$9*ISNUMBER($AG213)+01_指標庫!$H$10*ISNUMBER($AB213)+01_指標庫!$H$11*ISNUMBER($AC213)+01_指標庫!$H$12*ISNUMBER($AD213)+01_指標庫!$H$13*ISNUMBER($AE213)+01_指標庫!$H$14*ISNUMBER($I213)+01_指標庫!$H$15*ISNUMBER($AH213)+01_指標庫!$H$16*ISNUMBER($K213)+01_指標庫!$H$17*ISNUMBER($AI213)+01_指標庫!$H$18*ISNUMBER($AJ213)+01_指標庫!$H$19*ISNUMBER($AK213)+01_指標庫!$H$20*ISNUMBER($BB213)+01_指標庫!$H$21*ISNUMBER($BC213)</f>
        <v>51</v>
      </c>
      <c r="AX213" s="59" t="n">
        <f aca="false">IF(AW213=0,50,ROUND((01_指標庫!$H$4*IF(ISNUMBER($F213),L213,0)+01_指標庫!$H$5*IF(ISNUMBER($AA213),AL213,0)+01_指標庫!$H$6*IF(ISNUMBER($G213),M213,0)+01_指標庫!$H$7*IF(ISNUMBER($H213),N213,0)+01_指標庫!$H$8*IF(ISNUMBER($AF213),AQ213,0)+01_指標庫!$H$9*IF(ISNUMBER($AG213),AR213,0)+01_指標庫!$H$10*IF(ISNUMBER($AB213),AM213,0)+01_指標庫!$H$11*IF(ISNUMBER($AC213),AN213,0)+01_指標庫!$H$12*IF(ISNUMBER($AD213),AO213,0)+01_指標庫!$H$13*IF(ISNUMBER($AE213),AP213,0)+01_指標庫!$H$14*IF(ISNUMBER($I213),O213,0)+01_指標庫!$H$15*IF(ISNUMBER($AH213),AS213,0)+01_指標庫!$H$16*IF(ISNUMBER($K213),P213,0)+01_指標庫!$H$17*IF(ISNUMBER($AI213),AT213,0)+01_指標庫!$H$18*IF(ISNUMBER($AJ213),AU213,0)+01_指標庫!$H$19*IF(ISNUMBER($AK213),AV213,0)+01_指標庫!$H$20*IF(ISNUMBER($BB213),BB213,0)+01_指標庫!$H$21*IF(ISNUMBER($BC213),BC213,0))/AW213,1))</f>
        <v>76.5</v>
      </c>
      <c r="AY213" s="60"/>
      <c r="AZ213" s="60"/>
      <c r="BA213" s="58" t="n">
        <f aca="false">AVERAGE($E209:$E213)/AVERAGE($E204:$E213)-1</f>
        <v>0.00749507495879631</v>
      </c>
      <c r="BB213" s="59" t="n">
        <f aca="false">IF(ISNUMBER($BA213),IF(OR($S213&lt;=-0.03,$BA213&lt;-0.003),0,IF(OR($S213&lt;=-0.02,$BA213&lt;0.01),50,100)),"")</f>
        <v>50</v>
      </c>
      <c r="BC213" s="0" t="str">
        <f aca="false">IF(OR(COUNT($AZ213)=0,COUNT($AZ212)=0),"",IF(OR($AY213/$AZ212-1&lt;=-0.03,$AZ213/$AZ212-1&lt;=-0.045,IF(COUNT($AZ204:$AZ213)=10,AVERAGE($AZ209:$AZ213)/AVERAGE($AZ204:$AZ213)-1&lt;-0.01,FALSE())),0,IF(OR($AZ213/$AZ212-1&lt;=-0.02,IF(COUNT($AZ204:$AZ213)=10,AVERAGE($AZ209:$AZ213)/AVERAGE($AZ204:$AZ213)-1&lt;0.005,FALSE())),50,100)))</f>
        <v/>
      </c>
    </row>
    <row r="214" customFormat="false" ht="15" hidden="false" customHeight="true" outlineLevel="0" collapsed="false">
      <c r="A214" s="47" t="n">
        <v>210</v>
      </c>
      <c r="B214" s="48" t="n">
        <v>42863</v>
      </c>
      <c r="C214" s="47" t="n">
        <v>2017</v>
      </c>
      <c r="D214" s="49" t="s">
        <v>236</v>
      </c>
      <c r="E214" s="50" t="n">
        <v>5659.07</v>
      </c>
      <c r="F214" s="51" t="n">
        <v>0.124367</v>
      </c>
      <c r="G214" s="51" t="n">
        <v>0</v>
      </c>
      <c r="H214" s="52" t="n">
        <v>0.8776</v>
      </c>
      <c r="I214" s="53" t="n">
        <v>380</v>
      </c>
      <c r="J214" s="47" t="s">
        <v>235</v>
      </c>
      <c r="K214" s="54" t="n">
        <v>9.77</v>
      </c>
      <c r="L214" s="55" t="n">
        <f aca="false">IF(COUNT(F214)=0,50,IF(F214&gt;=0,100,IF(F214&gt;=-0.02,50,0)))</f>
        <v>100</v>
      </c>
      <c r="M214" s="55" t="n">
        <f aca="false">IF(COUNT(G214)=0,50,IF(G214&gt;-0.06,100,IF(G214&gt;-0.15,50,0)))</f>
        <v>100</v>
      </c>
      <c r="N214" s="55" t="n">
        <f aca="false">IF(COUNT(H214)=0,50,IF(H214&gt;=0.6,100,IF(H214&gt;=0.4,50,0)))</f>
        <v>100</v>
      </c>
      <c r="O214" s="55" t="n">
        <f aca="false">IF(COUNT(I214)=0,50,IF(J214="proxy_vix",50,IF(I214&lt;350,100,IF(I214&lt;=450,50,0))))</f>
        <v>50</v>
      </c>
      <c r="P214" s="55" t="n">
        <f aca="false">IF(COUNT(K214)=0,50,IF(K214&lt;20,100,IF(K214&lt;=25,50,0)))</f>
        <v>100</v>
      </c>
      <c r="Q214" s="54"/>
      <c r="R214" s="47"/>
      <c r="S214" s="51" t="n">
        <f aca="false">$E214/$E213-1</f>
        <v>0.00229893607788756</v>
      </c>
      <c r="T214" s="56" t="n">
        <f aca="false">$K214/$K213-1</f>
        <v>-0.0756859035004731</v>
      </c>
      <c r="V214" s="57"/>
      <c r="W214" s="57"/>
      <c r="Y214" s="1" t="str">
        <f aca="false">IF(AX214&gt;=70,"EASY",IF(AX214&gt;40,"UNCERTAIN","HARD"))</f>
        <v>EASY</v>
      </c>
      <c r="AA214" s="58" t="n">
        <f aca="false">IF($A214&lt;200,"",AVERAGE($E165:$E214)/AVERAGE($E15:$E214)-1)</f>
        <v>0.0804461824089744</v>
      </c>
      <c r="AB214" s="59" t="n">
        <f aca="false">LOOKUP($B214,07_L1政策步階!$A$4:$A$14,07_L1政策步階!$C$4:$C$14)</f>
        <v>-1</v>
      </c>
      <c r="AC214" s="57"/>
      <c r="AD214" s="57"/>
      <c r="AE214" s="57"/>
      <c r="AF214" s="57"/>
      <c r="AG214" s="57"/>
      <c r="AH214" s="57"/>
      <c r="AI214" s="57"/>
      <c r="AJ214" s="57"/>
      <c r="AK214" s="57"/>
      <c r="AL214" s="59" t="n">
        <f aca="false">IF(ISNUMBER($AA214),IF($AA214&gt;=0.005,100,IF($AA214&gt;=-0.015,50,0)),"")</f>
        <v>100</v>
      </c>
      <c r="AM214" s="59" t="n">
        <f aca="false">IF(ISNUMBER($AB214),IF($AB214=1,100,IF($AB214=0,50,0)),"")</f>
        <v>0</v>
      </c>
      <c r="AN214" s="0" t="str">
        <f aca="false">IF(ISNUMBER($AC214),IF($AC214&gt;=0.001,100,IF($AC214&gt;=-0.003,50,0)),"")</f>
        <v/>
      </c>
      <c r="AO214" s="0" t="str">
        <f aca="false">IF(ISNUMBER($AD214),IF($AD214&gt;=0.04,100,IF($AD214&gt;=0,50,0)),"")</f>
        <v/>
      </c>
      <c r="AP214" s="0" t="str">
        <f aca="false">IF(ISNUMBER($AE214),IF($AE214&gt;=25,100,IF($AE214&gt;=-75,50,0)),"")</f>
        <v/>
      </c>
      <c r="AQ214" s="0" t="str">
        <f aca="false">IF(ISNUMBER($AF214),IF($AF214&gt;0,100,IF($AF214&gt;=-50,50,0)),"")</f>
        <v/>
      </c>
      <c r="AR214" s="0" t="str">
        <f aca="false">IF(ISNUMBER($AG214),IF($AG214=1,100,IF($AG214=0,50,0)),"")</f>
        <v/>
      </c>
      <c r="AS214" s="0" t="str">
        <f aca="false">IF(ISNUMBER($AH214),IF($AH214&lt;0,100,IF($AH214&lt;=20,50,0)),"")</f>
        <v/>
      </c>
      <c r="AT214" s="0" t="str">
        <f aca="false">IF(ISNUMBER($AI214),IF($AI214&lt;0.95,100,IF($AI214&lt;=1,50,0)),"")</f>
        <v/>
      </c>
      <c r="AU214" s="0" t="str">
        <f aca="false">IF(ISNUMBER($AJ214),IF($AJ214&lt;30,0,IF($AJ214&lt;40,50,IF($AJ214&lt;=90,100,50))),"")</f>
        <v/>
      </c>
      <c r="AV214" s="0" t="str">
        <f aca="false">IF(ISNUMBER($AK214),IF($AK214&gt;-0.2,100,IF($AK214&gt;=-0.4,50,0)),"")</f>
        <v/>
      </c>
      <c r="AW214" s="59" t="n">
        <f aca="false">01_指標庫!$H$4*ISNUMBER($F214)+01_指標庫!$H$5*ISNUMBER($AA214)+01_指標庫!$H$6*ISNUMBER($G214)+01_指標庫!$H$7*ISNUMBER($H214)+01_指標庫!$H$8*ISNUMBER($AF214)+01_指標庫!$H$9*ISNUMBER($AG214)+01_指標庫!$H$10*ISNUMBER($AB214)+01_指標庫!$H$11*ISNUMBER($AC214)+01_指標庫!$H$12*ISNUMBER($AD214)+01_指標庫!$H$13*ISNUMBER($AE214)+01_指標庫!$H$14*ISNUMBER($I214)+01_指標庫!$H$15*ISNUMBER($AH214)+01_指標庫!$H$16*ISNUMBER($K214)+01_指標庫!$H$17*ISNUMBER($AI214)+01_指標庫!$H$18*ISNUMBER($AJ214)+01_指標庫!$H$19*ISNUMBER($AK214)+01_指標庫!$H$20*ISNUMBER($BB214)+01_指標庫!$H$21*ISNUMBER($BC214)</f>
        <v>51</v>
      </c>
      <c r="AX214" s="59" t="n">
        <f aca="false">IF(AW214=0,50,ROUND((01_指標庫!$H$4*IF(ISNUMBER($F214),L214,0)+01_指標庫!$H$5*IF(ISNUMBER($AA214),AL214,0)+01_指標庫!$H$6*IF(ISNUMBER($G214),M214,0)+01_指標庫!$H$7*IF(ISNUMBER($H214),N214,0)+01_指標庫!$H$8*IF(ISNUMBER($AF214),AQ214,0)+01_指標庫!$H$9*IF(ISNUMBER($AG214),AR214,0)+01_指標庫!$H$10*IF(ISNUMBER($AB214),AM214,0)+01_指標庫!$H$11*IF(ISNUMBER($AC214),AN214,0)+01_指標庫!$H$12*IF(ISNUMBER($AD214),AO214,0)+01_指標庫!$H$13*IF(ISNUMBER($AE214),AP214,0)+01_指標庫!$H$14*IF(ISNUMBER($I214),O214,0)+01_指標庫!$H$15*IF(ISNUMBER($AH214),AS214,0)+01_指標庫!$H$16*IF(ISNUMBER($K214),P214,0)+01_指標庫!$H$17*IF(ISNUMBER($AI214),AT214,0)+01_指標庫!$H$18*IF(ISNUMBER($AJ214),AU214,0)+01_指標庫!$H$19*IF(ISNUMBER($AK214),AV214,0)+01_指標庫!$H$20*IF(ISNUMBER($BB214),BB214,0)+01_指標庫!$H$21*IF(ISNUMBER($BC214),BC214,0))/AW214,1))</f>
        <v>76.5</v>
      </c>
      <c r="AY214" s="60"/>
      <c r="AZ214" s="60"/>
      <c r="BA214" s="58" t="n">
        <f aca="false">AVERAGE($E210:$E214)/AVERAGE($E205:$E214)-1</f>
        <v>0.0058313566450876</v>
      </c>
      <c r="BB214" s="59" t="n">
        <f aca="false">IF(ISNUMBER($BA214),IF(OR($S214&lt;=-0.03,$BA214&lt;-0.003),0,IF(OR($S214&lt;=-0.02,$BA214&lt;0.01),50,100)),"")</f>
        <v>50</v>
      </c>
      <c r="BC214" s="0" t="str">
        <f aca="false">IF(OR(COUNT($AZ214)=0,COUNT($AZ213)=0),"",IF(OR($AY214/$AZ213-1&lt;=-0.03,$AZ214/$AZ213-1&lt;=-0.045,IF(COUNT($AZ205:$AZ214)=10,AVERAGE($AZ210:$AZ214)/AVERAGE($AZ205:$AZ214)-1&lt;-0.01,FALSE())),0,IF(OR($AZ214/$AZ213-1&lt;=-0.02,IF(COUNT($AZ205:$AZ214)=10,AVERAGE($AZ210:$AZ214)/AVERAGE($AZ205:$AZ214)-1&lt;0.005,FALSE())),50,100)))</f>
        <v/>
      </c>
    </row>
    <row r="215" customFormat="false" ht="15" hidden="false" customHeight="true" outlineLevel="0" collapsed="false">
      <c r="A215" s="47" t="n">
        <v>211</v>
      </c>
      <c r="B215" s="48" t="n">
        <v>42864</v>
      </c>
      <c r="C215" s="47" t="n">
        <v>2017</v>
      </c>
      <c r="D215" s="49" t="s">
        <v>237</v>
      </c>
      <c r="E215" s="50" t="n">
        <v>5678.31</v>
      </c>
      <c r="F215" s="51" t="n">
        <v>0.127056</v>
      </c>
      <c r="G215" s="51" t="n">
        <v>0</v>
      </c>
      <c r="H215" s="52" t="n">
        <v>0.898</v>
      </c>
      <c r="I215" s="53" t="n">
        <v>374</v>
      </c>
      <c r="J215" s="47" t="s">
        <v>235</v>
      </c>
      <c r="K215" s="54" t="n">
        <v>9.96</v>
      </c>
      <c r="L215" s="55" t="n">
        <f aca="false">IF(COUNT(F215)=0,50,IF(F215&gt;=0,100,IF(F215&gt;=-0.02,50,0)))</f>
        <v>100</v>
      </c>
      <c r="M215" s="55" t="n">
        <f aca="false">IF(COUNT(G215)=0,50,IF(G215&gt;-0.06,100,IF(G215&gt;-0.15,50,0)))</f>
        <v>100</v>
      </c>
      <c r="N215" s="55" t="n">
        <f aca="false">IF(COUNT(H215)=0,50,IF(H215&gt;=0.6,100,IF(H215&gt;=0.4,50,0)))</f>
        <v>100</v>
      </c>
      <c r="O215" s="55" t="n">
        <f aca="false">IF(COUNT(I215)=0,50,IF(J215="proxy_vix",50,IF(I215&lt;350,100,IF(I215&lt;=450,50,0))))</f>
        <v>50</v>
      </c>
      <c r="P215" s="55" t="n">
        <f aca="false">IF(COUNT(K215)=0,50,IF(K215&lt;20,100,IF(K215&lt;=25,50,0)))</f>
        <v>100</v>
      </c>
      <c r="Q215" s="54"/>
      <c r="R215" s="47"/>
      <c r="S215" s="51" t="n">
        <f aca="false">$E215/$E214-1</f>
        <v>0.00339985191913161</v>
      </c>
      <c r="T215" s="56" t="n">
        <f aca="false">$K215/$K214-1</f>
        <v>0.0194472876151486</v>
      </c>
      <c r="V215" s="57"/>
      <c r="W215" s="57"/>
      <c r="Y215" s="1" t="str">
        <f aca="false">IF(AX215&gt;=70,"EASY",IF(AX215&gt;40,"UNCERTAIN","HARD"))</f>
        <v>EASY</v>
      </c>
      <c r="AA215" s="58" t="n">
        <f aca="false">IF($A215&lt;200,"",AVERAGE($E166:$E215)/AVERAGE($E16:$E215)-1)</f>
        <v>0.0806738134836693</v>
      </c>
      <c r="AB215" s="59" t="n">
        <f aca="false">LOOKUP($B215,07_L1政策步階!$A$4:$A$14,07_L1政策步階!$C$4:$C$14)</f>
        <v>-1</v>
      </c>
      <c r="AC215" s="57"/>
      <c r="AD215" s="57"/>
      <c r="AE215" s="57"/>
      <c r="AF215" s="57"/>
      <c r="AG215" s="57"/>
      <c r="AH215" s="57"/>
      <c r="AI215" s="57"/>
      <c r="AJ215" s="57"/>
      <c r="AK215" s="57"/>
      <c r="AL215" s="59" t="n">
        <f aca="false">IF(ISNUMBER($AA215),IF($AA215&gt;=0.005,100,IF($AA215&gt;=-0.015,50,0)),"")</f>
        <v>100</v>
      </c>
      <c r="AM215" s="59" t="n">
        <f aca="false">IF(ISNUMBER($AB215),IF($AB215=1,100,IF($AB215=0,50,0)),"")</f>
        <v>0</v>
      </c>
      <c r="AN215" s="0" t="str">
        <f aca="false">IF(ISNUMBER($AC215),IF($AC215&gt;=0.001,100,IF($AC215&gt;=-0.003,50,0)),"")</f>
        <v/>
      </c>
      <c r="AO215" s="0" t="str">
        <f aca="false">IF(ISNUMBER($AD215),IF($AD215&gt;=0.04,100,IF($AD215&gt;=0,50,0)),"")</f>
        <v/>
      </c>
      <c r="AP215" s="0" t="str">
        <f aca="false">IF(ISNUMBER($AE215),IF($AE215&gt;=25,100,IF($AE215&gt;=-75,50,0)),"")</f>
        <v/>
      </c>
      <c r="AQ215" s="0" t="str">
        <f aca="false">IF(ISNUMBER($AF215),IF($AF215&gt;0,100,IF($AF215&gt;=-50,50,0)),"")</f>
        <v/>
      </c>
      <c r="AR215" s="0" t="str">
        <f aca="false">IF(ISNUMBER($AG215),IF($AG215=1,100,IF($AG215=0,50,0)),"")</f>
        <v/>
      </c>
      <c r="AS215" s="0" t="str">
        <f aca="false">IF(ISNUMBER($AH215),IF($AH215&lt;0,100,IF($AH215&lt;=20,50,0)),"")</f>
        <v/>
      </c>
      <c r="AT215" s="0" t="str">
        <f aca="false">IF(ISNUMBER($AI215),IF($AI215&lt;0.95,100,IF($AI215&lt;=1,50,0)),"")</f>
        <v/>
      </c>
      <c r="AU215" s="0" t="str">
        <f aca="false">IF(ISNUMBER($AJ215),IF($AJ215&lt;30,0,IF($AJ215&lt;40,50,IF($AJ215&lt;=90,100,50))),"")</f>
        <v/>
      </c>
      <c r="AV215" s="0" t="str">
        <f aca="false">IF(ISNUMBER($AK215),IF($AK215&gt;-0.2,100,IF($AK215&gt;=-0.4,50,0)),"")</f>
        <v/>
      </c>
      <c r="AW215" s="59" t="n">
        <f aca="false">01_指標庫!$H$4*ISNUMBER($F215)+01_指標庫!$H$5*ISNUMBER($AA215)+01_指標庫!$H$6*ISNUMBER($G215)+01_指標庫!$H$7*ISNUMBER($H215)+01_指標庫!$H$8*ISNUMBER($AF215)+01_指標庫!$H$9*ISNUMBER($AG215)+01_指標庫!$H$10*ISNUMBER($AB215)+01_指標庫!$H$11*ISNUMBER($AC215)+01_指標庫!$H$12*ISNUMBER($AD215)+01_指標庫!$H$13*ISNUMBER($AE215)+01_指標庫!$H$14*ISNUMBER($I215)+01_指標庫!$H$15*ISNUMBER($AH215)+01_指標庫!$H$16*ISNUMBER($K215)+01_指標庫!$H$17*ISNUMBER($AI215)+01_指標庫!$H$18*ISNUMBER($AJ215)+01_指標庫!$H$19*ISNUMBER($AK215)+01_指標庫!$H$20*ISNUMBER($BB215)+01_指標庫!$H$21*ISNUMBER($BC215)</f>
        <v>51</v>
      </c>
      <c r="AX215" s="59" t="n">
        <f aca="false">IF(AW215=0,50,ROUND((01_指標庫!$H$4*IF(ISNUMBER($F215),L215,0)+01_指標庫!$H$5*IF(ISNUMBER($AA215),AL215,0)+01_指標庫!$H$6*IF(ISNUMBER($G215),M215,0)+01_指標庫!$H$7*IF(ISNUMBER($H215),N215,0)+01_指標庫!$H$8*IF(ISNUMBER($AF215),AQ215,0)+01_指標庫!$H$9*IF(ISNUMBER($AG215),AR215,0)+01_指標庫!$H$10*IF(ISNUMBER($AB215),AM215,0)+01_指標庫!$H$11*IF(ISNUMBER($AC215),AN215,0)+01_指標庫!$H$12*IF(ISNUMBER($AD215),AO215,0)+01_指標庫!$H$13*IF(ISNUMBER($AE215),AP215,0)+01_指標庫!$H$14*IF(ISNUMBER($I215),O215,0)+01_指標庫!$H$15*IF(ISNUMBER($AH215),AS215,0)+01_指標庫!$H$16*IF(ISNUMBER($K215),P215,0)+01_指標庫!$H$17*IF(ISNUMBER($AI215),AT215,0)+01_指標庫!$H$18*IF(ISNUMBER($AJ215),AU215,0)+01_指標庫!$H$19*IF(ISNUMBER($AK215),AV215,0)+01_指標庫!$H$20*IF(ISNUMBER($BB215),BB215,0)+01_指標庫!$H$21*IF(ISNUMBER($BC215),BC215,0))/AW215,1))</f>
        <v>76.5</v>
      </c>
      <c r="AY215" s="60"/>
      <c r="AZ215" s="60"/>
      <c r="BA215" s="58" t="n">
        <f aca="false">AVERAGE($E211:$E215)/AVERAGE($E206:$E215)-1</f>
        <v>0.00472114802093415</v>
      </c>
      <c r="BB215" s="59" t="n">
        <f aca="false">IF(ISNUMBER($BA215),IF(OR($S215&lt;=-0.03,$BA215&lt;-0.003),0,IF(OR($S215&lt;=-0.02,$BA215&lt;0.01),50,100)),"")</f>
        <v>50</v>
      </c>
      <c r="BC215" s="0" t="str">
        <f aca="false">IF(OR(COUNT($AZ215)=0,COUNT($AZ214)=0),"",IF(OR($AY215/$AZ214-1&lt;=-0.03,$AZ215/$AZ214-1&lt;=-0.045,IF(COUNT($AZ206:$AZ215)=10,AVERAGE($AZ211:$AZ215)/AVERAGE($AZ206:$AZ215)-1&lt;-0.01,FALSE())),0,IF(OR($AZ215/$AZ214-1&lt;=-0.02,IF(COUNT($AZ206:$AZ215)=10,AVERAGE($AZ211:$AZ215)/AVERAGE($AZ206:$AZ215)-1&lt;0.005,FALSE())),50,100)))</f>
        <v/>
      </c>
    </row>
    <row r="216" customFormat="false" ht="15" hidden="false" customHeight="true" outlineLevel="0" collapsed="false">
      <c r="A216" s="47" t="n">
        <v>212</v>
      </c>
      <c r="B216" s="48" t="n">
        <v>42865</v>
      </c>
      <c r="C216" s="47" t="n">
        <v>2017</v>
      </c>
      <c r="D216" s="49" t="s">
        <v>238</v>
      </c>
      <c r="E216" s="50" t="n">
        <v>5681.68</v>
      </c>
      <c r="F216" s="51" t="n">
        <v>0.12659</v>
      </c>
      <c r="G216" s="51" t="n">
        <v>0</v>
      </c>
      <c r="H216" s="52" t="n">
        <v>0.898</v>
      </c>
      <c r="I216" s="53" t="n">
        <v>372</v>
      </c>
      <c r="J216" s="47" t="s">
        <v>235</v>
      </c>
      <c r="K216" s="54" t="n">
        <v>10.21</v>
      </c>
      <c r="L216" s="55" t="n">
        <f aca="false">IF(COUNT(F216)=0,50,IF(F216&gt;=0,100,IF(F216&gt;=-0.02,50,0)))</f>
        <v>100</v>
      </c>
      <c r="M216" s="55" t="n">
        <f aca="false">IF(COUNT(G216)=0,50,IF(G216&gt;-0.06,100,IF(G216&gt;-0.15,50,0)))</f>
        <v>100</v>
      </c>
      <c r="N216" s="55" t="n">
        <f aca="false">IF(COUNT(H216)=0,50,IF(H216&gt;=0.6,100,IF(H216&gt;=0.4,50,0)))</f>
        <v>100</v>
      </c>
      <c r="O216" s="55" t="n">
        <f aca="false">IF(COUNT(I216)=0,50,IF(J216="proxy_vix",50,IF(I216&lt;350,100,IF(I216&lt;=450,50,0))))</f>
        <v>50</v>
      </c>
      <c r="P216" s="55" t="n">
        <f aca="false">IF(COUNT(K216)=0,50,IF(K216&lt;20,100,IF(K216&lt;=25,50,0)))</f>
        <v>100</v>
      </c>
      <c r="Q216" s="54"/>
      <c r="R216" s="47"/>
      <c r="S216" s="51" t="n">
        <f aca="false">$E216/$E215-1</f>
        <v>0.000593486442268976</v>
      </c>
      <c r="T216" s="56" t="n">
        <f aca="false">$K216/$K215-1</f>
        <v>0.0251004016064258</v>
      </c>
      <c r="V216" s="57"/>
      <c r="W216" s="57"/>
      <c r="Y216" s="1" t="str">
        <f aca="false">IF(AX216&gt;=70,"EASY",IF(AX216&gt;40,"UNCERTAIN","HARD"))</f>
        <v>EASY</v>
      </c>
      <c r="AA216" s="58" t="n">
        <f aca="false">IF($A216&lt;200,"",AVERAGE($E167:$E216)/AVERAGE($E17:$E216)-1)</f>
        <v>0.0809789591599881</v>
      </c>
      <c r="AB216" s="59" t="n">
        <f aca="false">LOOKUP($B216,07_L1政策步階!$A$4:$A$14,07_L1政策步階!$C$4:$C$14)</f>
        <v>-1</v>
      </c>
      <c r="AC216" s="57"/>
      <c r="AD216" s="57"/>
      <c r="AE216" s="57"/>
      <c r="AF216" s="57"/>
      <c r="AG216" s="57"/>
      <c r="AH216" s="57"/>
      <c r="AI216" s="57"/>
      <c r="AJ216" s="57"/>
      <c r="AK216" s="57"/>
      <c r="AL216" s="59" t="n">
        <f aca="false">IF(ISNUMBER($AA216),IF($AA216&gt;=0.005,100,IF($AA216&gt;=-0.015,50,0)),"")</f>
        <v>100</v>
      </c>
      <c r="AM216" s="59" t="n">
        <f aca="false">IF(ISNUMBER($AB216),IF($AB216=1,100,IF($AB216=0,50,0)),"")</f>
        <v>0</v>
      </c>
      <c r="AN216" s="0" t="str">
        <f aca="false">IF(ISNUMBER($AC216),IF($AC216&gt;=0.001,100,IF($AC216&gt;=-0.003,50,0)),"")</f>
        <v/>
      </c>
      <c r="AO216" s="0" t="str">
        <f aca="false">IF(ISNUMBER($AD216),IF($AD216&gt;=0.04,100,IF($AD216&gt;=0,50,0)),"")</f>
        <v/>
      </c>
      <c r="AP216" s="0" t="str">
        <f aca="false">IF(ISNUMBER($AE216),IF($AE216&gt;=25,100,IF($AE216&gt;=-75,50,0)),"")</f>
        <v/>
      </c>
      <c r="AQ216" s="0" t="str">
        <f aca="false">IF(ISNUMBER($AF216),IF($AF216&gt;0,100,IF($AF216&gt;=-50,50,0)),"")</f>
        <v/>
      </c>
      <c r="AR216" s="0" t="str">
        <f aca="false">IF(ISNUMBER($AG216),IF($AG216=1,100,IF($AG216=0,50,0)),"")</f>
        <v/>
      </c>
      <c r="AS216" s="0" t="str">
        <f aca="false">IF(ISNUMBER($AH216),IF($AH216&lt;0,100,IF($AH216&lt;=20,50,0)),"")</f>
        <v/>
      </c>
      <c r="AT216" s="0" t="str">
        <f aca="false">IF(ISNUMBER($AI216),IF($AI216&lt;0.95,100,IF($AI216&lt;=1,50,0)),"")</f>
        <v/>
      </c>
      <c r="AU216" s="0" t="str">
        <f aca="false">IF(ISNUMBER($AJ216),IF($AJ216&lt;30,0,IF($AJ216&lt;40,50,IF($AJ216&lt;=90,100,50))),"")</f>
        <v/>
      </c>
      <c r="AV216" s="0" t="str">
        <f aca="false">IF(ISNUMBER($AK216),IF($AK216&gt;-0.2,100,IF($AK216&gt;=-0.4,50,0)),"")</f>
        <v/>
      </c>
      <c r="AW216" s="59" t="n">
        <f aca="false">01_指標庫!$H$4*ISNUMBER($F216)+01_指標庫!$H$5*ISNUMBER($AA216)+01_指標庫!$H$6*ISNUMBER($G216)+01_指標庫!$H$7*ISNUMBER($H216)+01_指標庫!$H$8*ISNUMBER($AF216)+01_指標庫!$H$9*ISNUMBER($AG216)+01_指標庫!$H$10*ISNUMBER($AB216)+01_指標庫!$H$11*ISNUMBER($AC216)+01_指標庫!$H$12*ISNUMBER($AD216)+01_指標庫!$H$13*ISNUMBER($AE216)+01_指標庫!$H$14*ISNUMBER($I216)+01_指標庫!$H$15*ISNUMBER($AH216)+01_指標庫!$H$16*ISNUMBER($K216)+01_指標庫!$H$17*ISNUMBER($AI216)+01_指標庫!$H$18*ISNUMBER($AJ216)+01_指標庫!$H$19*ISNUMBER($AK216)+01_指標庫!$H$20*ISNUMBER($BB216)+01_指標庫!$H$21*ISNUMBER($BC216)</f>
        <v>51</v>
      </c>
      <c r="AX216" s="59" t="n">
        <f aca="false">IF(AW216=0,50,ROUND((01_指標庫!$H$4*IF(ISNUMBER($F216),L216,0)+01_指標庫!$H$5*IF(ISNUMBER($AA216),AL216,0)+01_指標庫!$H$6*IF(ISNUMBER($G216),M216,0)+01_指標庫!$H$7*IF(ISNUMBER($H216),N216,0)+01_指標庫!$H$8*IF(ISNUMBER($AF216),AQ216,0)+01_指標庫!$H$9*IF(ISNUMBER($AG216),AR216,0)+01_指標庫!$H$10*IF(ISNUMBER($AB216),AM216,0)+01_指標庫!$H$11*IF(ISNUMBER($AC216),AN216,0)+01_指標庫!$H$12*IF(ISNUMBER($AD216),AO216,0)+01_指標庫!$H$13*IF(ISNUMBER($AE216),AP216,0)+01_指標庫!$H$14*IF(ISNUMBER($I216),O216,0)+01_指標庫!$H$15*IF(ISNUMBER($AH216),AS216,0)+01_指標庫!$H$16*IF(ISNUMBER($K216),P216,0)+01_指標庫!$H$17*IF(ISNUMBER($AI216),AT216,0)+01_指標庫!$H$18*IF(ISNUMBER($AJ216),AU216,0)+01_指標庫!$H$19*IF(ISNUMBER($AK216),AV216,0)+01_指標庫!$H$20*IF(ISNUMBER($BB216),BB216,0)+01_指標庫!$H$21*IF(ISNUMBER($BC216),BC216,0))/AW216,1))</f>
        <v>76.5</v>
      </c>
      <c r="AY216" s="60"/>
      <c r="AZ216" s="60"/>
      <c r="BA216" s="58" t="n">
        <f aca="false">AVERAGE($E212:$E216)/AVERAGE($E207:$E216)-1</f>
        <v>0.00422041723563016</v>
      </c>
      <c r="BB216" s="59" t="n">
        <f aca="false">IF(ISNUMBER($BA216),IF(OR($S216&lt;=-0.03,$BA216&lt;-0.003),0,IF(OR($S216&lt;=-0.02,$BA216&lt;0.01),50,100)),"")</f>
        <v>50</v>
      </c>
      <c r="BC216" s="0" t="str">
        <f aca="false">IF(OR(COUNT($AZ216)=0,COUNT($AZ215)=0),"",IF(OR($AY216/$AZ215-1&lt;=-0.03,$AZ216/$AZ215-1&lt;=-0.045,IF(COUNT($AZ207:$AZ216)=10,AVERAGE($AZ212:$AZ216)/AVERAGE($AZ207:$AZ216)-1&lt;-0.01,FALSE())),0,IF(OR($AZ216/$AZ215-1&lt;=-0.02,IF(COUNT($AZ207:$AZ216)=10,AVERAGE($AZ212:$AZ216)/AVERAGE($AZ207:$AZ216)-1&lt;0.005,FALSE())),50,100)))</f>
        <v/>
      </c>
    </row>
    <row r="217" customFormat="false" ht="15" hidden="false" customHeight="true" outlineLevel="0" collapsed="false">
      <c r="A217" s="47" t="n">
        <v>213</v>
      </c>
      <c r="B217" s="48" t="n">
        <v>42866</v>
      </c>
      <c r="C217" s="47" t="n">
        <v>2017</v>
      </c>
      <c r="D217" s="49" t="s">
        <v>239</v>
      </c>
      <c r="E217" s="50" t="n">
        <v>5674.22</v>
      </c>
      <c r="F217" s="51" t="n">
        <v>0.123994</v>
      </c>
      <c r="G217" s="51" t="n">
        <v>-0.001313</v>
      </c>
      <c r="H217" s="52" t="n">
        <v>0.898</v>
      </c>
      <c r="I217" s="53" t="n">
        <v>372</v>
      </c>
      <c r="J217" s="47" t="s">
        <v>235</v>
      </c>
      <c r="K217" s="54" t="n">
        <v>10.6</v>
      </c>
      <c r="L217" s="55" t="n">
        <f aca="false">IF(COUNT(F217)=0,50,IF(F217&gt;=0,100,IF(F217&gt;=-0.02,50,0)))</f>
        <v>100</v>
      </c>
      <c r="M217" s="55" t="n">
        <f aca="false">IF(COUNT(G217)=0,50,IF(G217&gt;-0.06,100,IF(G217&gt;-0.15,50,0)))</f>
        <v>100</v>
      </c>
      <c r="N217" s="55" t="n">
        <f aca="false">IF(COUNT(H217)=0,50,IF(H217&gt;=0.6,100,IF(H217&gt;=0.4,50,0)))</f>
        <v>100</v>
      </c>
      <c r="O217" s="55" t="n">
        <f aca="false">IF(COUNT(I217)=0,50,IF(J217="proxy_vix",50,IF(I217&lt;350,100,IF(I217&lt;=450,50,0))))</f>
        <v>50</v>
      </c>
      <c r="P217" s="55" t="n">
        <f aca="false">IF(COUNT(K217)=0,50,IF(K217&lt;20,100,IF(K217&lt;=25,50,0)))</f>
        <v>100</v>
      </c>
      <c r="Q217" s="54"/>
      <c r="R217" s="47"/>
      <c r="S217" s="51" t="n">
        <f aca="false">$E217/$E216-1</f>
        <v>-0.00131299193196377</v>
      </c>
      <c r="T217" s="56" t="n">
        <f aca="false">$K217/$K216-1</f>
        <v>0.0381978452497551</v>
      </c>
      <c r="V217" s="57"/>
      <c r="W217" s="57"/>
      <c r="Y217" s="1" t="str">
        <f aca="false">IF(AX217&gt;=70,"EASY",IF(AX217&gt;40,"UNCERTAIN","HARD"))</f>
        <v>EASY</v>
      </c>
      <c r="AA217" s="58" t="n">
        <f aca="false">IF($A217&lt;200,"",AVERAGE($E168:$E217)/AVERAGE($E18:$E217)-1)</f>
        <v>0.0810281445301555</v>
      </c>
      <c r="AB217" s="59" t="n">
        <f aca="false">LOOKUP($B217,07_L1政策步階!$A$4:$A$14,07_L1政策步階!$C$4:$C$14)</f>
        <v>-1</v>
      </c>
      <c r="AC217" s="57"/>
      <c r="AD217" s="57"/>
      <c r="AE217" s="57"/>
      <c r="AF217" s="57"/>
      <c r="AG217" s="57"/>
      <c r="AH217" s="57"/>
      <c r="AI217" s="57"/>
      <c r="AJ217" s="57"/>
      <c r="AK217" s="57"/>
      <c r="AL217" s="59" t="n">
        <f aca="false">IF(ISNUMBER($AA217),IF($AA217&gt;=0.005,100,IF($AA217&gt;=-0.015,50,0)),"")</f>
        <v>100</v>
      </c>
      <c r="AM217" s="59" t="n">
        <f aca="false">IF(ISNUMBER($AB217),IF($AB217=1,100,IF($AB217=0,50,0)),"")</f>
        <v>0</v>
      </c>
      <c r="AN217" s="0" t="str">
        <f aca="false">IF(ISNUMBER($AC217),IF($AC217&gt;=0.001,100,IF($AC217&gt;=-0.003,50,0)),"")</f>
        <v/>
      </c>
      <c r="AO217" s="0" t="str">
        <f aca="false">IF(ISNUMBER($AD217),IF($AD217&gt;=0.04,100,IF($AD217&gt;=0,50,0)),"")</f>
        <v/>
      </c>
      <c r="AP217" s="0" t="str">
        <f aca="false">IF(ISNUMBER($AE217),IF($AE217&gt;=25,100,IF($AE217&gt;=-75,50,0)),"")</f>
        <v/>
      </c>
      <c r="AQ217" s="0" t="str">
        <f aca="false">IF(ISNUMBER($AF217),IF($AF217&gt;0,100,IF($AF217&gt;=-50,50,0)),"")</f>
        <v/>
      </c>
      <c r="AR217" s="0" t="str">
        <f aca="false">IF(ISNUMBER($AG217),IF($AG217=1,100,IF($AG217=0,50,0)),"")</f>
        <v/>
      </c>
      <c r="AS217" s="0" t="str">
        <f aca="false">IF(ISNUMBER($AH217),IF($AH217&lt;0,100,IF($AH217&lt;=20,50,0)),"")</f>
        <v/>
      </c>
      <c r="AT217" s="0" t="str">
        <f aca="false">IF(ISNUMBER($AI217),IF($AI217&lt;0.95,100,IF($AI217&lt;=1,50,0)),"")</f>
        <v/>
      </c>
      <c r="AU217" s="0" t="str">
        <f aca="false">IF(ISNUMBER($AJ217),IF($AJ217&lt;30,0,IF($AJ217&lt;40,50,IF($AJ217&lt;=90,100,50))),"")</f>
        <v/>
      </c>
      <c r="AV217" s="0" t="str">
        <f aca="false">IF(ISNUMBER($AK217),IF($AK217&gt;-0.2,100,IF($AK217&gt;=-0.4,50,0)),"")</f>
        <v/>
      </c>
      <c r="AW217" s="59" t="n">
        <f aca="false">01_指標庫!$H$4*ISNUMBER($F217)+01_指標庫!$H$5*ISNUMBER($AA217)+01_指標庫!$H$6*ISNUMBER($G217)+01_指標庫!$H$7*ISNUMBER($H217)+01_指標庫!$H$8*ISNUMBER($AF217)+01_指標庫!$H$9*ISNUMBER($AG217)+01_指標庫!$H$10*ISNUMBER($AB217)+01_指標庫!$H$11*ISNUMBER($AC217)+01_指標庫!$H$12*ISNUMBER($AD217)+01_指標庫!$H$13*ISNUMBER($AE217)+01_指標庫!$H$14*ISNUMBER($I217)+01_指標庫!$H$15*ISNUMBER($AH217)+01_指標庫!$H$16*ISNUMBER($K217)+01_指標庫!$H$17*ISNUMBER($AI217)+01_指標庫!$H$18*ISNUMBER($AJ217)+01_指標庫!$H$19*ISNUMBER($AK217)+01_指標庫!$H$20*ISNUMBER($BB217)+01_指標庫!$H$21*ISNUMBER($BC217)</f>
        <v>51</v>
      </c>
      <c r="AX217" s="59" t="n">
        <f aca="false">IF(AW217=0,50,ROUND((01_指標庫!$H$4*IF(ISNUMBER($F217),L217,0)+01_指標庫!$H$5*IF(ISNUMBER($AA217),AL217,0)+01_指標庫!$H$6*IF(ISNUMBER($G217),M217,0)+01_指標庫!$H$7*IF(ISNUMBER($H217),N217,0)+01_指標庫!$H$8*IF(ISNUMBER($AF217),AQ217,0)+01_指標庫!$H$9*IF(ISNUMBER($AG217),AR217,0)+01_指標庫!$H$10*IF(ISNUMBER($AB217),AM217,0)+01_指標庫!$H$11*IF(ISNUMBER($AC217),AN217,0)+01_指標庫!$H$12*IF(ISNUMBER($AD217),AO217,0)+01_指標庫!$H$13*IF(ISNUMBER($AE217),AP217,0)+01_指標庫!$H$14*IF(ISNUMBER($I217),O217,0)+01_指標庫!$H$15*IF(ISNUMBER($AH217),AS217,0)+01_指標庫!$H$16*IF(ISNUMBER($K217),P217,0)+01_指標庫!$H$17*IF(ISNUMBER($AI217),AT217,0)+01_指標庫!$H$18*IF(ISNUMBER($AJ217),AU217,0)+01_指標庫!$H$19*IF(ISNUMBER($AK217),AV217,0)+01_指標庫!$H$20*IF(ISNUMBER($BB217),BB217,0)+01_指標庫!$H$21*IF(ISNUMBER($BC217),BC217,0))/AW217,1))</f>
        <v>76.5</v>
      </c>
      <c r="AY217" s="60"/>
      <c r="AZ217" s="60"/>
      <c r="BA217" s="58" t="n">
        <f aca="false">AVERAGE($E213:$E217)/AVERAGE($E208:$E217)-1</f>
        <v>0.0040862328709852</v>
      </c>
      <c r="BB217" s="59" t="n">
        <f aca="false">IF(ISNUMBER($BA217),IF(OR($S217&lt;=-0.03,$BA217&lt;-0.003),0,IF(OR($S217&lt;=-0.02,$BA217&lt;0.01),50,100)),"")</f>
        <v>50</v>
      </c>
      <c r="BC217" s="0" t="str">
        <f aca="false">IF(OR(COUNT($AZ217)=0,COUNT($AZ216)=0),"",IF(OR($AY217/$AZ216-1&lt;=-0.03,$AZ217/$AZ216-1&lt;=-0.045,IF(COUNT($AZ208:$AZ217)=10,AVERAGE($AZ213:$AZ217)/AVERAGE($AZ208:$AZ217)-1&lt;-0.01,FALSE())),0,IF(OR($AZ217/$AZ216-1&lt;=-0.02,IF(COUNT($AZ208:$AZ217)=10,AVERAGE($AZ213:$AZ217)/AVERAGE($AZ208:$AZ217)-1&lt;0.005,FALSE())),50,100)))</f>
        <v/>
      </c>
    </row>
    <row r="218" customFormat="false" ht="15" hidden="false" customHeight="true" outlineLevel="0" collapsed="false">
      <c r="A218" s="47" t="n">
        <v>214</v>
      </c>
      <c r="B218" s="48" t="n">
        <v>42867</v>
      </c>
      <c r="C218" s="47" t="n">
        <v>2017</v>
      </c>
      <c r="D218" s="49" t="s">
        <v>234</v>
      </c>
      <c r="E218" s="50" t="n">
        <v>5686.81</v>
      </c>
      <c r="F218" s="51" t="n">
        <v>0.125391</v>
      </c>
      <c r="G218" s="51" t="n">
        <v>0</v>
      </c>
      <c r="H218" s="52" t="n">
        <v>0.8776</v>
      </c>
      <c r="I218" s="53" t="n">
        <v>377</v>
      </c>
      <c r="J218" s="47" t="s">
        <v>235</v>
      </c>
      <c r="K218" s="54" t="n">
        <v>10.4</v>
      </c>
      <c r="L218" s="55" t="n">
        <f aca="false">IF(COUNT(F218)=0,50,IF(F218&gt;=0,100,IF(F218&gt;=-0.02,50,0)))</f>
        <v>100</v>
      </c>
      <c r="M218" s="55" t="n">
        <f aca="false">IF(COUNT(G218)=0,50,IF(G218&gt;-0.06,100,IF(G218&gt;-0.15,50,0)))</f>
        <v>100</v>
      </c>
      <c r="N218" s="55" t="n">
        <f aca="false">IF(COUNT(H218)=0,50,IF(H218&gt;=0.6,100,IF(H218&gt;=0.4,50,0)))</f>
        <v>100</v>
      </c>
      <c r="O218" s="55" t="n">
        <f aca="false">IF(COUNT(I218)=0,50,IF(J218="proxy_vix",50,IF(I218&lt;350,100,IF(I218&lt;=450,50,0))))</f>
        <v>50</v>
      </c>
      <c r="P218" s="55" t="n">
        <f aca="false">IF(COUNT(K218)=0,50,IF(K218&lt;20,100,IF(K218&lt;=25,50,0)))</f>
        <v>100</v>
      </c>
      <c r="Q218" s="54"/>
      <c r="R218" s="47"/>
      <c r="S218" s="51" t="n">
        <f aca="false">$E218/$E217-1</f>
        <v>0.00221880716644751</v>
      </c>
      <c r="T218" s="56" t="n">
        <f aca="false">$K218/$K217-1</f>
        <v>-0.0188679245283018</v>
      </c>
      <c r="V218" s="57"/>
      <c r="W218" s="57"/>
      <c r="Y218" s="1" t="str">
        <f aca="false">IF(AX218&gt;=70,"EASY",IF(AX218&gt;40,"UNCERTAIN","HARD"))</f>
        <v>EASY</v>
      </c>
      <c r="AA218" s="58" t="n">
        <f aca="false">IF($A218&lt;200,"",AVERAGE($E169:$E218)/AVERAGE($E19:$E218)-1)</f>
        <v>0.0812562619521735</v>
      </c>
      <c r="AB218" s="59" t="n">
        <f aca="false">LOOKUP($B218,07_L1政策步階!$A$4:$A$14,07_L1政策步階!$C$4:$C$14)</f>
        <v>-1</v>
      </c>
      <c r="AC218" s="57"/>
      <c r="AD218" s="57"/>
      <c r="AE218" s="57"/>
      <c r="AF218" s="57"/>
      <c r="AG218" s="57"/>
      <c r="AH218" s="57"/>
      <c r="AI218" s="57"/>
      <c r="AJ218" s="57"/>
      <c r="AK218" s="57"/>
      <c r="AL218" s="59" t="n">
        <f aca="false">IF(ISNUMBER($AA218),IF($AA218&gt;=0.005,100,IF($AA218&gt;=-0.015,50,0)),"")</f>
        <v>100</v>
      </c>
      <c r="AM218" s="59" t="n">
        <f aca="false">IF(ISNUMBER($AB218),IF($AB218=1,100,IF($AB218=0,50,0)),"")</f>
        <v>0</v>
      </c>
      <c r="AN218" s="0" t="str">
        <f aca="false">IF(ISNUMBER($AC218),IF($AC218&gt;=0.001,100,IF($AC218&gt;=-0.003,50,0)),"")</f>
        <v/>
      </c>
      <c r="AO218" s="0" t="str">
        <f aca="false">IF(ISNUMBER($AD218),IF($AD218&gt;=0.04,100,IF($AD218&gt;=0,50,0)),"")</f>
        <v/>
      </c>
      <c r="AP218" s="0" t="str">
        <f aca="false">IF(ISNUMBER($AE218),IF($AE218&gt;=25,100,IF($AE218&gt;=-75,50,0)),"")</f>
        <v/>
      </c>
      <c r="AQ218" s="0" t="str">
        <f aca="false">IF(ISNUMBER($AF218),IF($AF218&gt;0,100,IF($AF218&gt;=-50,50,0)),"")</f>
        <v/>
      </c>
      <c r="AR218" s="0" t="str">
        <f aca="false">IF(ISNUMBER($AG218),IF($AG218=1,100,IF($AG218=0,50,0)),"")</f>
        <v/>
      </c>
      <c r="AS218" s="0" t="str">
        <f aca="false">IF(ISNUMBER($AH218),IF($AH218&lt;0,100,IF($AH218&lt;=20,50,0)),"")</f>
        <v/>
      </c>
      <c r="AT218" s="0" t="str">
        <f aca="false">IF(ISNUMBER($AI218),IF($AI218&lt;0.95,100,IF($AI218&lt;=1,50,0)),"")</f>
        <v/>
      </c>
      <c r="AU218" s="0" t="str">
        <f aca="false">IF(ISNUMBER($AJ218),IF($AJ218&lt;30,0,IF($AJ218&lt;40,50,IF($AJ218&lt;=90,100,50))),"")</f>
        <v/>
      </c>
      <c r="AV218" s="0" t="str">
        <f aca="false">IF(ISNUMBER($AK218),IF($AK218&gt;-0.2,100,IF($AK218&gt;=-0.4,50,0)),"")</f>
        <v/>
      </c>
      <c r="AW218" s="59" t="n">
        <f aca="false">01_指標庫!$H$4*ISNUMBER($F218)+01_指標庫!$H$5*ISNUMBER($AA218)+01_指標庫!$H$6*ISNUMBER($G218)+01_指標庫!$H$7*ISNUMBER($H218)+01_指標庫!$H$8*ISNUMBER($AF218)+01_指標庫!$H$9*ISNUMBER($AG218)+01_指標庫!$H$10*ISNUMBER($AB218)+01_指標庫!$H$11*ISNUMBER($AC218)+01_指標庫!$H$12*ISNUMBER($AD218)+01_指標庫!$H$13*ISNUMBER($AE218)+01_指標庫!$H$14*ISNUMBER($I218)+01_指標庫!$H$15*ISNUMBER($AH218)+01_指標庫!$H$16*ISNUMBER($K218)+01_指標庫!$H$17*ISNUMBER($AI218)+01_指標庫!$H$18*ISNUMBER($AJ218)+01_指標庫!$H$19*ISNUMBER($AK218)+01_指標庫!$H$20*ISNUMBER($BB218)+01_指標庫!$H$21*ISNUMBER($BC218)</f>
        <v>51</v>
      </c>
      <c r="AX218" s="59" t="n">
        <f aca="false">IF(AW218=0,50,ROUND((01_指標庫!$H$4*IF(ISNUMBER($F218),L218,0)+01_指標庫!$H$5*IF(ISNUMBER($AA218),AL218,0)+01_指標庫!$H$6*IF(ISNUMBER($G218),M218,0)+01_指標庫!$H$7*IF(ISNUMBER($H218),N218,0)+01_指標庫!$H$8*IF(ISNUMBER($AF218),AQ218,0)+01_指標庫!$H$9*IF(ISNUMBER($AG218),AR218,0)+01_指標庫!$H$10*IF(ISNUMBER($AB218),AM218,0)+01_指標庫!$H$11*IF(ISNUMBER($AC218),AN218,0)+01_指標庫!$H$12*IF(ISNUMBER($AD218),AO218,0)+01_指標庫!$H$13*IF(ISNUMBER($AE218),AP218,0)+01_指標庫!$H$14*IF(ISNUMBER($I218),O218,0)+01_指標庫!$H$15*IF(ISNUMBER($AH218),AS218,0)+01_指標庫!$H$16*IF(ISNUMBER($K218),P218,0)+01_指標庫!$H$17*IF(ISNUMBER($AI218),AT218,0)+01_指標庫!$H$18*IF(ISNUMBER($AJ218),AU218,0)+01_指標庫!$H$19*IF(ISNUMBER($AK218),AV218,0)+01_指標庫!$H$20*IF(ISNUMBER($BB218),BB218,0)+01_指標庫!$H$21*IF(ISNUMBER($BC218),BC218,0))/AW218,1))</f>
        <v>76.5</v>
      </c>
      <c r="AY218" s="60"/>
      <c r="AZ218" s="60"/>
      <c r="BA218" s="58" t="n">
        <f aca="false">AVERAGE($E214:$E218)/AVERAGE($E209:$E218)-1</f>
        <v>0.00369257255705247</v>
      </c>
      <c r="BB218" s="59" t="n">
        <f aca="false">IF(ISNUMBER($BA218),IF(OR($S218&lt;=-0.03,$BA218&lt;-0.003),0,IF(OR($S218&lt;=-0.02,$BA218&lt;0.01),50,100)),"")</f>
        <v>50</v>
      </c>
      <c r="BC218" s="0" t="str">
        <f aca="false">IF(OR(COUNT($AZ218)=0,COUNT($AZ217)=0),"",IF(OR($AY218/$AZ217-1&lt;=-0.03,$AZ218/$AZ217-1&lt;=-0.045,IF(COUNT($AZ209:$AZ218)=10,AVERAGE($AZ214:$AZ218)/AVERAGE($AZ209:$AZ218)-1&lt;-0.01,FALSE())),0,IF(OR($AZ218/$AZ217-1&lt;=-0.02,IF(COUNT($AZ209:$AZ218)=10,AVERAGE($AZ214:$AZ218)/AVERAGE($AZ209:$AZ218)-1&lt;0.005,FALSE())),50,100)))</f>
        <v/>
      </c>
    </row>
    <row r="219" customFormat="false" ht="15" hidden="false" customHeight="true" outlineLevel="0" collapsed="false">
      <c r="A219" s="47" t="n">
        <v>215</v>
      </c>
      <c r="B219" s="48" t="n">
        <v>42870</v>
      </c>
      <c r="C219" s="47" t="n">
        <v>2017</v>
      </c>
      <c r="D219" s="49" t="s">
        <v>236</v>
      </c>
      <c r="E219" s="50" t="n">
        <v>5704.48</v>
      </c>
      <c r="F219" s="51" t="n">
        <v>0.127791</v>
      </c>
      <c r="G219" s="51" t="n">
        <v>0</v>
      </c>
      <c r="H219" s="52" t="n">
        <v>0.8776</v>
      </c>
      <c r="I219" s="53" t="n">
        <v>372</v>
      </c>
      <c r="J219" s="47" t="s">
        <v>235</v>
      </c>
      <c r="K219" s="54" t="n">
        <v>10.42</v>
      </c>
      <c r="L219" s="55" t="n">
        <f aca="false">IF(COUNT(F219)=0,50,IF(F219&gt;=0,100,IF(F219&gt;=-0.02,50,0)))</f>
        <v>100</v>
      </c>
      <c r="M219" s="55" t="n">
        <f aca="false">IF(COUNT(G219)=0,50,IF(G219&gt;-0.06,100,IF(G219&gt;-0.15,50,0)))</f>
        <v>100</v>
      </c>
      <c r="N219" s="55" t="n">
        <f aca="false">IF(COUNT(H219)=0,50,IF(H219&gt;=0.6,100,IF(H219&gt;=0.4,50,0)))</f>
        <v>100</v>
      </c>
      <c r="O219" s="55" t="n">
        <f aca="false">IF(COUNT(I219)=0,50,IF(J219="proxy_vix",50,IF(I219&lt;350,100,IF(I219&lt;=450,50,0))))</f>
        <v>50</v>
      </c>
      <c r="P219" s="55" t="n">
        <f aca="false">IF(COUNT(K219)=0,50,IF(K219&lt;20,100,IF(K219&lt;=25,50,0)))</f>
        <v>100</v>
      </c>
      <c r="Q219" s="54"/>
      <c r="R219" s="47"/>
      <c r="S219" s="51" t="n">
        <f aca="false">$E219/$E218-1</f>
        <v>0.00310719014702432</v>
      </c>
      <c r="T219" s="56" t="n">
        <f aca="false">$K219/$K218-1</f>
        <v>0.00192307692307692</v>
      </c>
      <c r="V219" s="57"/>
      <c r="W219" s="57"/>
      <c r="Y219" s="1" t="str">
        <f aca="false">IF(AX219&gt;=70,"EASY",IF(AX219&gt;40,"UNCERTAIN","HARD"))</f>
        <v>EASY</v>
      </c>
      <c r="AA219" s="58" t="n">
        <f aca="false">IF($A219&lt;200,"",AVERAGE($E170:$E219)/AVERAGE($E20:$E219)-1)</f>
        <v>0.0815143127108611</v>
      </c>
      <c r="AB219" s="59" t="n">
        <f aca="false">LOOKUP($B219,07_L1政策步階!$A$4:$A$14,07_L1政策步階!$C$4:$C$14)</f>
        <v>-1</v>
      </c>
      <c r="AC219" s="57"/>
      <c r="AD219" s="57"/>
      <c r="AE219" s="57"/>
      <c r="AF219" s="57"/>
      <c r="AG219" s="57"/>
      <c r="AH219" s="57"/>
      <c r="AI219" s="57"/>
      <c r="AJ219" s="57"/>
      <c r="AK219" s="57"/>
      <c r="AL219" s="59" t="n">
        <f aca="false">IF(ISNUMBER($AA219),IF($AA219&gt;=0.005,100,IF($AA219&gt;=-0.015,50,0)),"")</f>
        <v>100</v>
      </c>
      <c r="AM219" s="59" t="n">
        <f aca="false">IF(ISNUMBER($AB219),IF($AB219=1,100,IF($AB219=0,50,0)),"")</f>
        <v>0</v>
      </c>
      <c r="AN219" s="0" t="str">
        <f aca="false">IF(ISNUMBER($AC219),IF($AC219&gt;=0.001,100,IF($AC219&gt;=-0.003,50,0)),"")</f>
        <v/>
      </c>
      <c r="AO219" s="0" t="str">
        <f aca="false">IF(ISNUMBER($AD219),IF($AD219&gt;=0.04,100,IF($AD219&gt;=0,50,0)),"")</f>
        <v/>
      </c>
      <c r="AP219" s="0" t="str">
        <f aca="false">IF(ISNUMBER($AE219),IF($AE219&gt;=25,100,IF($AE219&gt;=-75,50,0)),"")</f>
        <v/>
      </c>
      <c r="AQ219" s="0" t="str">
        <f aca="false">IF(ISNUMBER($AF219),IF($AF219&gt;0,100,IF($AF219&gt;=-50,50,0)),"")</f>
        <v/>
      </c>
      <c r="AR219" s="0" t="str">
        <f aca="false">IF(ISNUMBER($AG219),IF($AG219=1,100,IF($AG219=0,50,0)),"")</f>
        <v/>
      </c>
      <c r="AS219" s="0" t="str">
        <f aca="false">IF(ISNUMBER($AH219),IF($AH219&lt;0,100,IF($AH219&lt;=20,50,0)),"")</f>
        <v/>
      </c>
      <c r="AT219" s="0" t="str">
        <f aca="false">IF(ISNUMBER($AI219),IF($AI219&lt;0.95,100,IF($AI219&lt;=1,50,0)),"")</f>
        <v/>
      </c>
      <c r="AU219" s="0" t="str">
        <f aca="false">IF(ISNUMBER($AJ219),IF($AJ219&lt;30,0,IF($AJ219&lt;40,50,IF($AJ219&lt;=90,100,50))),"")</f>
        <v/>
      </c>
      <c r="AV219" s="0" t="str">
        <f aca="false">IF(ISNUMBER($AK219),IF($AK219&gt;-0.2,100,IF($AK219&gt;=-0.4,50,0)),"")</f>
        <v/>
      </c>
      <c r="AW219" s="59" t="n">
        <f aca="false">01_指標庫!$H$4*ISNUMBER($F219)+01_指標庫!$H$5*ISNUMBER($AA219)+01_指標庫!$H$6*ISNUMBER($G219)+01_指標庫!$H$7*ISNUMBER($H219)+01_指標庫!$H$8*ISNUMBER($AF219)+01_指標庫!$H$9*ISNUMBER($AG219)+01_指標庫!$H$10*ISNUMBER($AB219)+01_指標庫!$H$11*ISNUMBER($AC219)+01_指標庫!$H$12*ISNUMBER($AD219)+01_指標庫!$H$13*ISNUMBER($AE219)+01_指標庫!$H$14*ISNUMBER($I219)+01_指標庫!$H$15*ISNUMBER($AH219)+01_指標庫!$H$16*ISNUMBER($K219)+01_指標庫!$H$17*ISNUMBER($AI219)+01_指標庫!$H$18*ISNUMBER($AJ219)+01_指標庫!$H$19*ISNUMBER($AK219)+01_指標庫!$H$20*ISNUMBER($BB219)+01_指標庫!$H$21*ISNUMBER($BC219)</f>
        <v>51</v>
      </c>
      <c r="AX219" s="59" t="n">
        <f aca="false">IF(AW219=0,50,ROUND((01_指標庫!$H$4*IF(ISNUMBER($F219),L219,0)+01_指標庫!$H$5*IF(ISNUMBER($AA219),AL219,0)+01_指標庫!$H$6*IF(ISNUMBER($G219),M219,0)+01_指標庫!$H$7*IF(ISNUMBER($H219),N219,0)+01_指標庫!$H$8*IF(ISNUMBER($AF219),AQ219,0)+01_指標庫!$H$9*IF(ISNUMBER($AG219),AR219,0)+01_指標庫!$H$10*IF(ISNUMBER($AB219),AM219,0)+01_指標庫!$H$11*IF(ISNUMBER($AC219),AN219,0)+01_指標庫!$H$12*IF(ISNUMBER($AD219),AO219,0)+01_指標庫!$H$13*IF(ISNUMBER($AE219),AP219,0)+01_指標庫!$H$14*IF(ISNUMBER($I219),O219,0)+01_指標庫!$H$15*IF(ISNUMBER($AH219),AS219,0)+01_指標庫!$H$16*IF(ISNUMBER($K219),P219,0)+01_指標庫!$H$17*IF(ISNUMBER($AI219),AT219,0)+01_指標庫!$H$18*IF(ISNUMBER($AJ219),AU219,0)+01_指標庫!$H$19*IF(ISNUMBER($AK219),AV219,0)+01_指標庫!$H$20*IF(ISNUMBER($BB219),BB219,0)+01_指標庫!$H$21*IF(ISNUMBER($BC219),BC219,0))/AW219,1))</f>
        <v>76.5</v>
      </c>
      <c r="AY219" s="60"/>
      <c r="AZ219" s="60"/>
      <c r="BA219" s="58" t="n">
        <f aca="false">AVERAGE($E215:$E219)/AVERAGE($E210:$E219)-1</f>
        <v>0.00396971649700739</v>
      </c>
      <c r="BB219" s="59" t="n">
        <f aca="false">IF(ISNUMBER($BA219),IF(OR($S219&lt;=-0.03,$BA219&lt;-0.003),0,IF(OR($S219&lt;=-0.02,$BA219&lt;0.01),50,100)),"")</f>
        <v>50</v>
      </c>
      <c r="BC219" s="0" t="str">
        <f aca="false">IF(OR(COUNT($AZ219)=0,COUNT($AZ218)=0),"",IF(OR($AY219/$AZ218-1&lt;=-0.03,$AZ219/$AZ218-1&lt;=-0.045,IF(COUNT($AZ210:$AZ219)=10,AVERAGE($AZ215:$AZ219)/AVERAGE($AZ210:$AZ219)-1&lt;-0.01,FALSE())),0,IF(OR($AZ219/$AZ218-1&lt;=-0.02,IF(COUNT($AZ210:$AZ219)=10,AVERAGE($AZ215:$AZ219)/AVERAGE($AZ210:$AZ219)-1&lt;0.005,FALSE())),50,100)))</f>
        <v/>
      </c>
    </row>
    <row r="220" customFormat="false" ht="15" hidden="false" customHeight="true" outlineLevel="0" collapsed="false">
      <c r="A220" s="47" t="n">
        <v>216</v>
      </c>
      <c r="B220" s="48" t="n">
        <v>42871</v>
      </c>
      <c r="C220" s="47" t="n">
        <v>2017</v>
      </c>
      <c r="D220" s="49" t="s">
        <v>237</v>
      </c>
      <c r="E220" s="50" t="n">
        <v>5724.44</v>
      </c>
      <c r="F220" s="51" t="n">
        <v>0.130626</v>
      </c>
      <c r="G220" s="51" t="n">
        <v>0</v>
      </c>
      <c r="H220" s="52" t="n">
        <v>0.8776</v>
      </c>
      <c r="I220" s="53" t="n">
        <v>371</v>
      </c>
      <c r="J220" s="47" t="s">
        <v>235</v>
      </c>
      <c r="K220" s="54" t="n">
        <v>10.65</v>
      </c>
      <c r="L220" s="55" t="n">
        <f aca="false">IF(COUNT(F220)=0,50,IF(F220&gt;=0,100,IF(F220&gt;=-0.02,50,0)))</f>
        <v>100</v>
      </c>
      <c r="M220" s="55" t="n">
        <f aca="false">IF(COUNT(G220)=0,50,IF(G220&gt;-0.06,100,IF(G220&gt;-0.15,50,0)))</f>
        <v>100</v>
      </c>
      <c r="N220" s="55" t="n">
        <f aca="false">IF(COUNT(H220)=0,50,IF(H220&gt;=0.6,100,IF(H220&gt;=0.4,50,0)))</f>
        <v>100</v>
      </c>
      <c r="O220" s="55" t="n">
        <f aca="false">IF(COUNT(I220)=0,50,IF(J220="proxy_vix",50,IF(I220&lt;350,100,IF(I220&lt;=450,50,0))))</f>
        <v>50</v>
      </c>
      <c r="P220" s="55" t="n">
        <f aca="false">IF(COUNT(K220)=0,50,IF(K220&lt;20,100,IF(K220&lt;=25,50,0)))</f>
        <v>100</v>
      </c>
      <c r="Q220" s="54"/>
      <c r="R220" s="47"/>
      <c r="S220" s="51" t="n">
        <f aca="false">$E220/$E219-1</f>
        <v>0.00349900429136407</v>
      </c>
      <c r="T220" s="56" t="n">
        <f aca="false">$K220/$K219-1</f>
        <v>0.0220729366602688</v>
      </c>
      <c r="V220" s="57"/>
      <c r="W220" s="57"/>
      <c r="Y220" s="1" t="str">
        <f aca="false">IF(AX220&gt;=70,"EASY",IF(AX220&gt;40,"UNCERTAIN","HARD"))</f>
        <v>EASY</v>
      </c>
      <c r="AA220" s="58" t="n">
        <f aca="false">IF($A220&lt;200,"",AVERAGE($E171:$E220)/AVERAGE($E21:$E220)-1)</f>
        <v>0.0818908307453874</v>
      </c>
      <c r="AB220" s="59" t="n">
        <f aca="false">LOOKUP($B220,07_L1政策步階!$A$4:$A$14,07_L1政策步階!$C$4:$C$14)</f>
        <v>-1</v>
      </c>
      <c r="AC220" s="57"/>
      <c r="AD220" s="57"/>
      <c r="AE220" s="57"/>
      <c r="AF220" s="57"/>
      <c r="AG220" s="57"/>
      <c r="AH220" s="57"/>
      <c r="AI220" s="57"/>
      <c r="AJ220" s="57"/>
      <c r="AK220" s="57"/>
      <c r="AL220" s="59" t="n">
        <f aca="false">IF(ISNUMBER($AA220),IF($AA220&gt;=0.005,100,IF($AA220&gt;=-0.015,50,0)),"")</f>
        <v>100</v>
      </c>
      <c r="AM220" s="59" t="n">
        <f aca="false">IF(ISNUMBER($AB220),IF($AB220=1,100,IF($AB220=0,50,0)),"")</f>
        <v>0</v>
      </c>
      <c r="AN220" s="0" t="str">
        <f aca="false">IF(ISNUMBER($AC220),IF($AC220&gt;=0.001,100,IF($AC220&gt;=-0.003,50,0)),"")</f>
        <v/>
      </c>
      <c r="AO220" s="0" t="str">
        <f aca="false">IF(ISNUMBER($AD220),IF($AD220&gt;=0.04,100,IF($AD220&gt;=0,50,0)),"")</f>
        <v/>
      </c>
      <c r="AP220" s="0" t="str">
        <f aca="false">IF(ISNUMBER($AE220),IF($AE220&gt;=25,100,IF($AE220&gt;=-75,50,0)),"")</f>
        <v/>
      </c>
      <c r="AQ220" s="0" t="str">
        <f aca="false">IF(ISNUMBER($AF220),IF($AF220&gt;0,100,IF($AF220&gt;=-50,50,0)),"")</f>
        <v/>
      </c>
      <c r="AR220" s="0" t="str">
        <f aca="false">IF(ISNUMBER($AG220),IF($AG220=1,100,IF($AG220=0,50,0)),"")</f>
        <v/>
      </c>
      <c r="AS220" s="0" t="str">
        <f aca="false">IF(ISNUMBER($AH220),IF($AH220&lt;0,100,IF($AH220&lt;=20,50,0)),"")</f>
        <v/>
      </c>
      <c r="AT220" s="0" t="str">
        <f aca="false">IF(ISNUMBER($AI220),IF($AI220&lt;0.95,100,IF($AI220&lt;=1,50,0)),"")</f>
        <v/>
      </c>
      <c r="AU220" s="0" t="str">
        <f aca="false">IF(ISNUMBER($AJ220),IF($AJ220&lt;30,0,IF($AJ220&lt;40,50,IF($AJ220&lt;=90,100,50))),"")</f>
        <v/>
      </c>
      <c r="AV220" s="0" t="str">
        <f aca="false">IF(ISNUMBER($AK220),IF($AK220&gt;-0.2,100,IF($AK220&gt;=-0.4,50,0)),"")</f>
        <v/>
      </c>
      <c r="AW220" s="59" t="n">
        <f aca="false">01_指標庫!$H$4*ISNUMBER($F220)+01_指標庫!$H$5*ISNUMBER($AA220)+01_指標庫!$H$6*ISNUMBER($G220)+01_指標庫!$H$7*ISNUMBER($H220)+01_指標庫!$H$8*ISNUMBER($AF220)+01_指標庫!$H$9*ISNUMBER($AG220)+01_指標庫!$H$10*ISNUMBER($AB220)+01_指標庫!$H$11*ISNUMBER($AC220)+01_指標庫!$H$12*ISNUMBER($AD220)+01_指標庫!$H$13*ISNUMBER($AE220)+01_指標庫!$H$14*ISNUMBER($I220)+01_指標庫!$H$15*ISNUMBER($AH220)+01_指標庫!$H$16*ISNUMBER($K220)+01_指標庫!$H$17*ISNUMBER($AI220)+01_指標庫!$H$18*ISNUMBER($AJ220)+01_指標庫!$H$19*ISNUMBER($AK220)+01_指標庫!$H$20*ISNUMBER($BB220)+01_指標庫!$H$21*ISNUMBER($BC220)</f>
        <v>51</v>
      </c>
      <c r="AX220" s="59" t="n">
        <f aca="false">IF(AW220=0,50,ROUND((01_指標庫!$H$4*IF(ISNUMBER($F220),L220,0)+01_指標庫!$H$5*IF(ISNUMBER($AA220),AL220,0)+01_指標庫!$H$6*IF(ISNUMBER($G220),M220,0)+01_指標庫!$H$7*IF(ISNUMBER($H220),N220,0)+01_指標庫!$H$8*IF(ISNUMBER($AF220),AQ220,0)+01_指標庫!$H$9*IF(ISNUMBER($AG220),AR220,0)+01_指標庫!$H$10*IF(ISNUMBER($AB220),AM220,0)+01_指標庫!$H$11*IF(ISNUMBER($AC220),AN220,0)+01_指標庫!$H$12*IF(ISNUMBER($AD220),AO220,0)+01_指標庫!$H$13*IF(ISNUMBER($AE220),AP220,0)+01_指標庫!$H$14*IF(ISNUMBER($I220),O220,0)+01_指標庫!$H$15*IF(ISNUMBER($AH220),AS220,0)+01_指標庫!$H$16*IF(ISNUMBER($K220),P220,0)+01_指標庫!$H$17*IF(ISNUMBER($AI220),AT220,0)+01_指標庫!$H$18*IF(ISNUMBER($AJ220),AU220,0)+01_指標庫!$H$19*IF(ISNUMBER($AK220),AV220,0)+01_指標庫!$H$20*IF(ISNUMBER($BB220),BB220,0)+01_指標庫!$H$21*IF(ISNUMBER($BC220),BC220,0))/AW220,1))</f>
        <v>76.5</v>
      </c>
      <c r="AY220" s="60"/>
      <c r="AZ220" s="60"/>
      <c r="BA220" s="58" t="n">
        <f aca="false">AVERAGE($E216:$E220)/AVERAGE($E211:$E220)-1</f>
        <v>0.00417376607794018</v>
      </c>
      <c r="BB220" s="59" t="n">
        <f aca="false">IF(ISNUMBER($BA220),IF(OR($S220&lt;=-0.03,$BA220&lt;-0.003),0,IF(OR($S220&lt;=-0.02,$BA220&lt;0.01),50,100)),"")</f>
        <v>50</v>
      </c>
      <c r="BC220" s="0" t="str">
        <f aca="false">IF(OR(COUNT($AZ220)=0,COUNT($AZ219)=0),"",IF(OR($AY220/$AZ219-1&lt;=-0.03,$AZ220/$AZ219-1&lt;=-0.045,IF(COUNT($AZ211:$AZ220)=10,AVERAGE($AZ216:$AZ220)/AVERAGE($AZ211:$AZ220)-1&lt;-0.01,FALSE())),0,IF(OR($AZ220/$AZ219-1&lt;=-0.02,IF(COUNT($AZ211:$AZ220)=10,AVERAGE($AZ216:$AZ220)/AVERAGE($AZ211:$AZ220)-1&lt;0.005,FALSE())),50,100)))</f>
        <v/>
      </c>
    </row>
    <row r="221" customFormat="false" ht="15" hidden="false" customHeight="true" outlineLevel="0" collapsed="false">
      <c r="A221" s="47" t="n">
        <v>217</v>
      </c>
      <c r="B221" s="48" t="n">
        <v>42872</v>
      </c>
      <c r="C221" s="47" t="n">
        <v>2017</v>
      </c>
      <c r="D221" s="49" t="s">
        <v>238</v>
      </c>
      <c r="E221" s="50" t="n">
        <v>5580.55</v>
      </c>
      <c r="F221" s="51" t="n">
        <v>0.101309</v>
      </c>
      <c r="G221" s="51" t="n">
        <v>-0.025136</v>
      </c>
      <c r="H221" s="52" t="n">
        <v>0.8571</v>
      </c>
      <c r="I221" s="53" t="n">
        <v>384</v>
      </c>
      <c r="J221" s="47" t="s">
        <v>235</v>
      </c>
      <c r="K221" s="54" t="n">
        <v>15.59</v>
      </c>
      <c r="L221" s="55" t="n">
        <f aca="false">IF(COUNT(F221)=0,50,IF(F221&gt;=0,100,IF(F221&gt;=-0.02,50,0)))</f>
        <v>100</v>
      </c>
      <c r="M221" s="55" t="n">
        <f aca="false">IF(COUNT(G221)=0,50,IF(G221&gt;-0.06,100,IF(G221&gt;-0.15,50,0)))</f>
        <v>100</v>
      </c>
      <c r="N221" s="55" t="n">
        <f aca="false">IF(COUNT(H221)=0,50,IF(H221&gt;=0.6,100,IF(H221&gt;=0.4,50,0)))</f>
        <v>100</v>
      </c>
      <c r="O221" s="55" t="n">
        <f aca="false">IF(COUNT(I221)=0,50,IF(J221="proxy_vix",50,IF(I221&lt;350,100,IF(I221&lt;=450,50,0))))</f>
        <v>50</v>
      </c>
      <c r="P221" s="55" t="n">
        <f aca="false">IF(COUNT(K221)=0,50,IF(K221&lt;20,100,IF(K221&lt;=25,50,0)))</f>
        <v>100</v>
      </c>
      <c r="Q221" s="54"/>
      <c r="R221" s="47"/>
      <c r="S221" s="51" t="n">
        <f aca="false">$E221/$E220-1</f>
        <v>-0.0251360831801887</v>
      </c>
      <c r="T221" s="56" t="n">
        <f aca="false">$K221/$K220-1</f>
        <v>0.463849765258216</v>
      </c>
      <c r="V221" s="57"/>
      <c r="W221" s="57"/>
      <c r="Y221" s="1" t="str">
        <f aca="false">IF(AX221&gt;=70,"EASY",IF(AX221&gt;40,"UNCERTAIN","HARD"))</f>
        <v>EASY</v>
      </c>
      <c r="AA221" s="58" t="n">
        <f aca="false">IF($A221&lt;200,"",AVERAGE($E172:$E221)/AVERAGE($E22:$E221)-1)</f>
        <v>0.0819155487488099</v>
      </c>
      <c r="AB221" s="59" t="n">
        <f aca="false">LOOKUP($B221,07_L1政策步階!$A$4:$A$14,07_L1政策步階!$C$4:$C$14)</f>
        <v>-1</v>
      </c>
      <c r="AC221" s="57"/>
      <c r="AD221" s="57"/>
      <c r="AE221" s="57"/>
      <c r="AF221" s="57"/>
      <c r="AG221" s="57"/>
      <c r="AH221" s="57"/>
      <c r="AI221" s="57"/>
      <c r="AJ221" s="57"/>
      <c r="AK221" s="57"/>
      <c r="AL221" s="59" t="n">
        <f aca="false">IF(ISNUMBER($AA221),IF($AA221&gt;=0.005,100,IF($AA221&gt;=-0.015,50,0)),"")</f>
        <v>100</v>
      </c>
      <c r="AM221" s="59" t="n">
        <f aca="false">IF(ISNUMBER($AB221),IF($AB221=1,100,IF($AB221=0,50,0)),"")</f>
        <v>0</v>
      </c>
      <c r="AN221" s="0" t="str">
        <f aca="false">IF(ISNUMBER($AC221),IF($AC221&gt;=0.001,100,IF($AC221&gt;=-0.003,50,0)),"")</f>
        <v/>
      </c>
      <c r="AO221" s="0" t="str">
        <f aca="false">IF(ISNUMBER($AD221),IF($AD221&gt;=0.04,100,IF($AD221&gt;=0,50,0)),"")</f>
        <v/>
      </c>
      <c r="AP221" s="0" t="str">
        <f aca="false">IF(ISNUMBER($AE221),IF($AE221&gt;=25,100,IF($AE221&gt;=-75,50,0)),"")</f>
        <v/>
      </c>
      <c r="AQ221" s="0" t="str">
        <f aca="false">IF(ISNUMBER($AF221),IF($AF221&gt;0,100,IF($AF221&gt;=-50,50,0)),"")</f>
        <v/>
      </c>
      <c r="AR221" s="0" t="str">
        <f aca="false">IF(ISNUMBER($AG221),IF($AG221=1,100,IF($AG221=0,50,0)),"")</f>
        <v/>
      </c>
      <c r="AS221" s="0" t="str">
        <f aca="false">IF(ISNUMBER($AH221),IF($AH221&lt;0,100,IF($AH221&lt;=20,50,0)),"")</f>
        <v/>
      </c>
      <c r="AT221" s="0" t="str">
        <f aca="false">IF(ISNUMBER($AI221),IF($AI221&lt;0.95,100,IF($AI221&lt;=1,50,0)),"")</f>
        <v/>
      </c>
      <c r="AU221" s="0" t="str">
        <f aca="false">IF(ISNUMBER($AJ221),IF($AJ221&lt;30,0,IF($AJ221&lt;40,50,IF($AJ221&lt;=90,100,50))),"")</f>
        <v/>
      </c>
      <c r="AV221" s="0" t="str">
        <f aca="false">IF(ISNUMBER($AK221),IF($AK221&gt;-0.2,100,IF($AK221&gt;=-0.4,50,0)),"")</f>
        <v/>
      </c>
      <c r="AW221" s="59" t="n">
        <f aca="false">01_指標庫!$H$4*ISNUMBER($F221)+01_指標庫!$H$5*ISNUMBER($AA221)+01_指標庫!$H$6*ISNUMBER($G221)+01_指標庫!$H$7*ISNUMBER($H221)+01_指標庫!$H$8*ISNUMBER($AF221)+01_指標庫!$H$9*ISNUMBER($AG221)+01_指標庫!$H$10*ISNUMBER($AB221)+01_指標庫!$H$11*ISNUMBER($AC221)+01_指標庫!$H$12*ISNUMBER($AD221)+01_指標庫!$H$13*ISNUMBER($AE221)+01_指標庫!$H$14*ISNUMBER($I221)+01_指標庫!$H$15*ISNUMBER($AH221)+01_指標庫!$H$16*ISNUMBER($K221)+01_指標庫!$H$17*ISNUMBER($AI221)+01_指標庫!$H$18*ISNUMBER($AJ221)+01_指標庫!$H$19*ISNUMBER($AK221)+01_指標庫!$H$20*ISNUMBER($BB221)+01_指標庫!$H$21*ISNUMBER($BC221)</f>
        <v>51</v>
      </c>
      <c r="AX221" s="59" t="n">
        <f aca="false">IF(AW221=0,50,ROUND((01_指標庫!$H$4*IF(ISNUMBER($F221),L221,0)+01_指標庫!$H$5*IF(ISNUMBER($AA221),AL221,0)+01_指標庫!$H$6*IF(ISNUMBER($G221),M221,0)+01_指標庫!$H$7*IF(ISNUMBER($H221),N221,0)+01_指標庫!$H$8*IF(ISNUMBER($AF221),AQ221,0)+01_指標庫!$H$9*IF(ISNUMBER($AG221),AR221,0)+01_指標庫!$H$10*IF(ISNUMBER($AB221),AM221,0)+01_指標庫!$H$11*IF(ISNUMBER($AC221),AN221,0)+01_指標庫!$H$12*IF(ISNUMBER($AD221),AO221,0)+01_指標庫!$H$13*IF(ISNUMBER($AE221),AP221,0)+01_指標庫!$H$14*IF(ISNUMBER($I221),O221,0)+01_指標庫!$H$15*IF(ISNUMBER($AH221),AS221,0)+01_指標庫!$H$16*IF(ISNUMBER($K221),P221,0)+01_指標庫!$H$17*IF(ISNUMBER($AI221),AT221,0)+01_指標庫!$H$18*IF(ISNUMBER($AJ221),AU221,0)+01_指標庫!$H$19*IF(ISNUMBER($AK221),AV221,0)+01_指標庫!$H$20*IF(ISNUMBER($BB221),BB221,0)+01_指標庫!$H$21*IF(ISNUMBER($BC221),BC221,0))/AW221,1))</f>
        <v>76.5</v>
      </c>
      <c r="AY221" s="60"/>
      <c r="AZ221" s="60"/>
      <c r="BA221" s="58" t="n">
        <f aca="false">AVERAGE($E217:$E221)/AVERAGE($E212:$E221)-1</f>
        <v>0.00139476266003458</v>
      </c>
      <c r="BB221" s="59" t="n">
        <f aca="false">IF(ISNUMBER($BA221),IF(OR($S221&lt;=-0.03,$BA221&lt;-0.003),0,IF(OR($S221&lt;=-0.02,$BA221&lt;0.01),50,100)),"")</f>
        <v>50</v>
      </c>
      <c r="BC221" s="0" t="str">
        <f aca="false">IF(OR(COUNT($AZ221)=0,COUNT($AZ220)=0),"",IF(OR($AY221/$AZ220-1&lt;=-0.03,$AZ221/$AZ220-1&lt;=-0.045,IF(COUNT($AZ212:$AZ221)=10,AVERAGE($AZ217:$AZ221)/AVERAGE($AZ212:$AZ221)-1&lt;-0.01,FALSE())),0,IF(OR($AZ221/$AZ220-1&lt;=-0.02,IF(COUNT($AZ212:$AZ221)=10,AVERAGE($AZ217:$AZ221)/AVERAGE($AZ212:$AZ221)-1&lt;0.005,FALSE())),50,100)))</f>
        <v/>
      </c>
    </row>
    <row r="222" customFormat="false" ht="15" hidden="false" customHeight="true" outlineLevel="0" collapsed="false">
      <c r="A222" s="47" t="n">
        <v>218</v>
      </c>
      <c r="B222" s="48" t="n">
        <v>42873</v>
      </c>
      <c r="C222" s="47" t="n">
        <v>2017</v>
      </c>
      <c r="D222" s="49" t="s">
        <v>239</v>
      </c>
      <c r="E222" s="50" t="n">
        <v>5626.31</v>
      </c>
      <c r="F222" s="51" t="n">
        <v>0.109347</v>
      </c>
      <c r="G222" s="51" t="n">
        <v>-0.017142</v>
      </c>
      <c r="H222" s="52" t="n">
        <v>0.8367</v>
      </c>
      <c r="I222" s="53" t="n">
        <v>385</v>
      </c>
      <c r="J222" s="47" t="s">
        <v>235</v>
      </c>
      <c r="K222" s="54" t="n">
        <v>14.66</v>
      </c>
      <c r="L222" s="55" t="n">
        <f aca="false">IF(COUNT(F222)=0,50,IF(F222&gt;=0,100,IF(F222&gt;=-0.02,50,0)))</f>
        <v>100</v>
      </c>
      <c r="M222" s="55" t="n">
        <f aca="false">IF(COUNT(G222)=0,50,IF(G222&gt;-0.06,100,IF(G222&gt;-0.15,50,0)))</f>
        <v>100</v>
      </c>
      <c r="N222" s="55" t="n">
        <f aca="false">IF(COUNT(H222)=0,50,IF(H222&gt;=0.6,100,IF(H222&gt;=0.4,50,0)))</f>
        <v>100</v>
      </c>
      <c r="O222" s="55" t="n">
        <f aca="false">IF(COUNT(I222)=0,50,IF(J222="proxy_vix",50,IF(I222&lt;350,100,IF(I222&lt;=450,50,0))))</f>
        <v>50</v>
      </c>
      <c r="P222" s="55" t="n">
        <f aca="false">IF(COUNT(K222)=0,50,IF(K222&lt;20,100,IF(K222&lt;=25,50,0)))</f>
        <v>100</v>
      </c>
      <c r="Q222" s="54"/>
      <c r="R222" s="47"/>
      <c r="S222" s="51" t="n">
        <f aca="false">$E222/$E221-1</f>
        <v>0.00819990861115838</v>
      </c>
      <c r="T222" s="56" t="n">
        <f aca="false">$K222/$K221-1</f>
        <v>-0.0596536241180243</v>
      </c>
      <c r="V222" s="57"/>
      <c r="W222" s="57"/>
      <c r="Y222" s="1" t="str">
        <f aca="false">IF(AX222&gt;=70,"EASY",IF(AX222&gt;40,"UNCERTAIN","HARD"))</f>
        <v>EASY</v>
      </c>
      <c r="AA222" s="58" t="n">
        <f aca="false">IF($A222&lt;200,"",AVERAGE($E173:$E222)/AVERAGE($E23:$E222)-1)</f>
        <v>0.0819989467106992</v>
      </c>
      <c r="AB222" s="59" t="n">
        <f aca="false">LOOKUP($B222,07_L1政策步階!$A$4:$A$14,07_L1政策步階!$C$4:$C$14)</f>
        <v>-1</v>
      </c>
      <c r="AC222" s="57"/>
      <c r="AD222" s="57"/>
      <c r="AE222" s="57"/>
      <c r="AF222" s="57"/>
      <c r="AG222" s="57"/>
      <c r="AH222" s="57"/>
      <c r="AI222" s="57"/>
      <c r="AJ222" s="57"/>
      <c r="AK222" s="57"/>
      <c r="AL222" s="59" t="n">
        <f aca="false">IF(ISNUMBER($AA222),IF($AA222&gt;=0.005,100,IF($AA222&gt;=-0.015,50,0)),"")</f>
        <v>100</v>
      </c>
      <c r="AM222" s="59" t="n">
        <f aca="false">IF(ISNUMBER($AB222),IF($AB222=1,100,IF($AB222=0,50,0)),"")</f>
        <v>0</v>
      </c>
      <c r="AN222" s="0" t="str">
        <f aca="false">IF(ISNUMBER($AC222),IF($AC222&gt;=0.001,100,IF($AC222&gt;=-0.003,50,0)),"")</f>
        <v/>
      </c>
      <c r="AO222" s="0" t="str">
        <f aca="false">IF(ISNUMBER($AD222),IF($AD222&gt;=0.04,100,IF($AD222&gt;=0,50,0)),"")</f>
        <v/>
      </c>
      <c r="AP222" s="0" t="str">
        <f aca="false">IF(ISNUMBER($AE222),IF($AE222&gt;=25,100,IF($AE222&gt;=-75,50,0)),"")</f>
        <v/>
      </c>
      <c r="AQ222" s="0" t="str">
        <f aca="false">IF(ISNUMBER($AF222),IF($AF222&gt;0,100,IF($AF222&gt;=-50,50,0)),"")</f>
        <v/>
      </c>
      <c r="AR222" s="0" t="str">
        <f aca="false">IF(ISNUMBER($AG222),IF($AG222=1,100,IF($AG222=0,50,0)),"")</f>
        <v/>
      </c>
      <c r="AS222" s="0" t="str">
        <f aca="false">IF(ISNUMBER($AH222),IF($AH222&lt;0,100,IF($AH222&lt;=20,50,0)),"")</f>
        <v/>
      </c>
      <c r="AT222" s="0" t="str">
        <f aca="false">IF(ISNUMBER($AI222),IF($AI222&lt;0.95,100,IF($AI222&lt;=1,50,0)),"")</f>
        <v/>
      </c>
      <c r="AU222" s="0" t="str">
        <f aca="false">IF(ISNUMBER($AJ222),IF($AJ222&lt;30,0,IF($AJ222&lt;40,50,IF($AJ222&lt;=90,100,50))),"")</f>
        <v/>
      </c>
      <c r="AV222" s="0" t="str">
        <f aca="false">IF(ISNUMBER($AK222),IF($AK222&gt;-0.2,100,IF($AK222&gt;=-0.4,50,0)),"")</f>
        <v/>
      </c>
      <c r="AW222" s="59" t="n">
        <f aca="false">01_指標庫!$H$4*ISNUMBER($F222)+01_指標庫!$H$5*ISNUMBER($AA222)+01_指標庫!$H$6*ISNUMBER($G222)+01_指標庫!$H$7*ISNUMBER($H222)+01_指標庫!$H$8*ISNUMBER($AF222)+01_指標庫!$H$9*ISNUMBER($AG222)+01_指標庫!$H$10*ISNUMBER($AB222)+01_指標庫!$H$11*ISNUMBER($AC222)+01_指標庫!$H$12*ISNUMBER($AD222)+01_指標庫!$H$13*ISNUMBER($AE222)+01_指標庫!$H$14*ISNUMBER($I222)+01_指標庫!$H$15*ISNUMBER($AH222)+01_指標庫!$H$16*ISNUMBER($K222)+01_指標庫!$H$17*ISNUMBER($AI222)+01_指標庫!$H$18*ISNUMBER($AJ222)+01_指標庫!$H$19*ISNUMBER($AK222)+01_指標庫!$H$20*ISNUMBER($BB222)+01_指標庫!$H$21*ISNUMBER($BC222)</f>
        <v>51</v>
      </c>
      <c r="AX222" s="59" t="n">
        <f aca="false">IF(AW222=0,50,ROUND((01_指標庫!$H$4*IF(ISNUMBER($F222),L222,0)+01_指標庫!$H$5*IF(ISNUMBER($AA222),AL222,0)+01_指標庫!$H$6*IF(ISNUMBER($G222),M222,0)+01_指標庫!$H$7*IF(ISNUMBER($H222),N222,0)+01_指標庫!$H$8*IF(ISNUMBER($AF222),AQ222,0)+01_指標庫!$H$9*IF(ISNUMBER($AG222),AR222,0)+01_指標庫!$H$10*IF(ISNUMBER($AB222),AM222,0)+01_指標庫!$H$11*IF(ISNUMBER($AC222),AN222,0)+01_指標庫!$H$12*IF(ISNUMBER($AD222),AO222,0)+01_指標庫!$H$13*IF(ISNUMBER($AE222),AP222,0)+01_指標庫!$H$14*IF(ISNUMBER($I222),O222,0)+01_指標庫!$H$15*IF(ISNUMBER($AH222),AS222,0)+01_指標庫!$H$16*IF(ISNUMBER($K222),P222,0)+01_指標庫!$H$17*IF(ISNUMBER($AI222),AT222,0)+01_指標庫!$H$18*IF(ISNUMBER($AJ222),AU222,0)+01_指標庫!$H$19*IF(ISNUMBER($AK222),AV222,0)+01_指標庫!$H$20*IF(ISNUMBER($BB222),BB222,0)+01_指標庫!$H$21*IF(ISNUMBER($BC222),BC222,0))/AW222,1))</f>
        <v>76.5</v>
      </c>
      <c r="AY222" s="60"/>
      <c r="AZ222" s="60"/>
      <c r="BA222" s="58" t="n">
        <f aca="false">AVERAGE($E218:$E222)/AVERAGE($E213:$E222)-1</f>
        <v>-0.000296142244285202</v>
      </c>
      <c r="BB222" s="59" t="n">
        <f aca="false">IF(ISNUMBER($BA222),IF(OR($S222&lt;=-0.03,$BA222&lt;-0.003),0,IF(OR($S222&lt;=-0.02,$BA222&lt;0.01),50,100)),"")</f>
        <v>50</v>
      </c>
      <c r="BC222" s="0" t="str">
        <f aca="false">IF(OR(COUNT($AZ222)=0,COUNT($AZ221)=0),"",IF(OR($AY222/$AZ221-1&lt;=-0.03,$AZ222/$AZ221-1&lt;=-0.045,IF(COUNT($AZ213:$AZ222)=10,AVERAGE($AZ218:$AZ222)/AVERAGE($AZ213:$AZ222)-1&lt;-0.01,FALSE())),0,IF(OR($AZ222/$AZ221-1&lt;=-0.02,IF(COUNT($AZ213:$AZ222)=10,AVERAGE($AZ218:$AZ222)/AVERAGE($AZ213:$AZ222)-1&lt;0.005,FALSE())),50,100)))</f>
        <v/>
      </c>
    </row>
    <row r="223" customFormat="false" ht="15" hidden="false" customHeight="true" outlineLevel="0" collapsed="false">
      <c r="A223" s="47" t="n">
        <v>219</v>
      </c>
      <c r="B223" s="48" t="n">
        <v>42874</v>
      </c>
      <c r="C223" s="47" t="n">
        <v>2017</v>
      </c>
      <c r="D223" s="49" t="s">
        <v>234</v>
      </c>
      <c r="E223" s="50" t="n">
        <v>5651.56</v>
      </c>
      <c r="F223" s="51" t="n">
        <v>0.113319</v>
      </c>
      <c r="G223" s="51" t="n">
        <v>-0.012731</v>
      </c>
      <c r="H223" s="52" t="n">
        <v>0.8367</v>
      </c>
      <c r="I223" s="53" t="n">
        <v>378</v>
      </c>
      <c r="J223" s="47" t="s">
        <v>235</v>
      </c>
      <c r="K223" s="54" t="n">
        <v>12.04</v>
      </c>
      <c r="L223" s="55" t="n">
        <f aca="false">IF(COUNT(F223)=0,50,IF(F223&gt;=0,100,IF(F223&gt;=-0.02,50,0)))</f>
        <v>100</v>
      </c>
      <c r="M223" s="55" t="n">
        <f aca="false">IF(COUNT(G223)=0,50,IF(G223&gt;-0.06,100,IF(G223&gt;-0.15,50,0)))</f>
        <v>100</v>
      </c>
      <c r="N223" s="55" t="n">
        <f aca="false">IF(COUNT(H223)=0,50,IF(H223&gt;=0.6,100,IF(H223&gt;=0.4,50,0)))</f>
        <v>100</v>
      </c>
      <c r="O223" s="55" t="n">
        <f aca="false">IF(COUNT(I223)=0,50,IF(J223="proxy_vix",50,IF(I223&lt;350,100,IF(I223&lt;=450,50,0))))</f>
        <v>50</v>
      </c>
      <c r="P223" s="55" t="n">
        <f aca="false">IF(COUNT(K223)=0,50,IF(K223&lt;20,100,IF(K223&lt;=25,50,0)))</f>
        <v>100</v>
      </c>
      <c r="Q223" s="54"/>
      <c r="R223" s="47"/>
      <c r="S223" s="51" t="n">
        <f aca="false">$E223/$E222-1</f>
        <v>0.00448784371995137</v>
      </c>
      <c r="T223" s="56" t="n">
        <f aca="false">$K223/$K222-1</f>
        <v>-0.178717598908595</v>
      </c>
      <c r="V223" s="57"/>
      <c r="W223" s="57"/>
      <c r="Y223" s="1" t="str">
        <f aca="false">IF(AX223&gt;=70,"EASY",IF(AX223&gt;40,"UNCERTAIN","HARD"))</f>
        <v>EASY</v>
      </c>
      <c r="AA223" s="58" t="n">
        <f aca="false">IF($A223&lt;200,"",AVERAGE($E174:$E223)/AVERAGE($E24:$E223)-1)</f>
        <v>0.0821544512836439</v>
      </c>
      <c r="AB223" s="59" t="n">
        <f aca="false">LOOKUP($B223,07_L1政策步階!$A$4:$A$14,07_L1政策步階!$C$4:$C$14)</f>
        <v>-1</v>
      </c>
      <c r="AC223" s="57"/>
      <c r="AD223" s="57"/>
      <c r="AE223" s="57"/>
      <c r="AF223" s="57"/>
      <c r="AG223" s="57"/>
      <c r="AH223" s="57"/>
      <c r="AI223" s="57"/>
      <c r="AJ223" s="57"/>
      <c r="AK223" s="57"/>
      <c r="AL223" s="59" t="n">
        <f aca="false">IF(ISNUMBER($AA223),IF($AA223&gt;=0.005,100,IF($AA223&gt;=-0.015,50,0)),"")</f>
        <v>100</v>
      </c>
      <c r="AM223" s="59" t="n">
        <f aca="false">IF(ISNUMBER($AB223),IF($AB223=1,100,IF($AB223=0,50,0)),"")</f>
        <v>0</v>
      </c>
      <c r="AN223" s="0" t="str">
        <f aca="false">IF(ISNUMBER($AC223),IF($AC223&gt;=0.001,100,IF($AC223&gt;=-0.003,50,0)),"")</f>
        <v/>
      </c>
      <c r="AO223" s="0" t="str">
        <f aca="false">IF(ISNUMBER($AD223),IF($AD223&gt;=0.04,100,IF($AD223&gt;=0,50,0)),"")</f>
        <v/>
      </c>
      <c r="AP223" s="0" t="str">
        <f aca="false">IF(ISNUMBER($AE223),IF($AE223&gt;=25,100,IF($AE223&gt;=-75,50,0)),"")</f>
        <v/>
      </c>
      <c r="AQ223" s="0" t="str">
        <f aca="false">IF(ISNUMBER($AF223),IF($AF223&gt;0,100,IF($AF223&gt;=-50,50,0)),"")</f>
        <v/>
      </c>
      <c r="AR223" s="0" t="str">
        <f aca="false">IF(ISNUMBER($AG223),IF($AG223=1,100,IF($AG223=0,50,0)),"")</f>
        <v/>
      </c>
      <c r="AS223" s="0" t="str">
        <f aca="false">IF(ISNUMBER($AH223),IF($AH223&lt;0,100,IF($AH223&lt;=20,50,0)),"")</f>
        <v/>
      </c>
      <c r="AT223" s="0" t="str">
        <f aca="false">IF(ISNUMBER($AI223),IF($AI223&lt;0.95,100,IF($AI223&lt;=1,50,0)),"")</f>
        <v/>
      </c>
      <c r="AU223" s="0" t="str">
        <f aca="false">IF(ISNUMBER($AJ223),IF($AJ223&lt;30,0,IF($AJ223&lt;40,50,IF($AJ223&lt;=90,100,50))),"")</f>
        <v/>
      </c>
      <c r="AV223" s="0" t="str">
        <f aca="false">IF(ISNUMBER($AK223),IF($AK223&gt;-0.2,100,IF($AK223&gt;=-0.4,50,0)),"")</f>
        <v/>
      </c>
      <c r="AW223" s="59" t="n">
        <f aca="false">01_指標庫!$H$4*ISNUMBER($F223)+01_指標庫!$H$5*ISNUMBER($AA223)+01_指標庫!$H$6*ISNUMBER($G223)+01_指標庫!$H$7*ISNUMBER($H223)+01_指標庫!$H$8*ISNUMBER($AF223)+01_指標庫!$H$9*ISNUMBER($AG223)+01_指標庫!$H$10*ISNUMBER($AB223)+01_指標庫!$H$11*ISNUMBER($AC223)+01_指標庫!$H$12*ISNUMBER($AD223)+01_指標庫!$H$13*ISNUMBER($AE223)+01_指標庫!$H$14*ISNUMBER($I223)+01_指標庫!$H$15*ISNUMBER($AH223)+01_指標庫!$H$16*ISNUMBER($K223)+01_指標庫!$H$17*ISNUMBER($AI223)+01_指標庫!$H$18*ISNUMBER($AJ223)+01_指標庫!$H$19*ISNUMBER($AK223)+01_指標庫!$H$20*ISNUMBER($BB223)+01_指標庫!$H$21*ISNUMBER($BC223)</f>
        <v>51</v>
      </c>
      <c r="AX223" s="59" t="n">
        <f aca="false">IF(AW223=0,50,ROUND((01_指標庫!$H$4*IF(ISNUMBER($F223),L223,0)+01_指標庫!$H$5*IF(ISNUMBER($AA223),AL223,0)+01_指標庫!$H$6*IF(ISNUMBER($G223),M223,0)+01_指標庫!$H$7*IF(ISNUMBER($H223),N223,0)+01_指標庫!$H$8*IF(ISNUMBER($AF223),AQ223,0)+01_指標庫!$H$9*IF(ISNUMBER($AG223),AR223,0)+01_指標庫!$H$10*IF(ISNUMBER($AB223),AM223,0)+01_指標庫!$H$11*IF(ISNUMBER($AC223),AN223,0)+01_指標庫!$H$12*IF(ISNUMBER($AD223),AO223,0)+01_指標庫!$H$13*IF(ISNUMBER($AE223),AP223,0)+01_指標庫!$H$14*IF(ISNUMBER($I223),O223,0)+01_指標庫!$H$15*IF(ISNUMBER($AH223),AS223,0)+01_指標庫!$H$16*IF(ISNUMBER($K223),P223,0)+01_指標庫!$H$17*IF(ISNUMBER($AI223),AT223,0)+01_指標庫!$H$18*IF(ISNUMBER($AJ223),AU223,0)+01_指標庫!$H$19*IF(ISNUMBER($AK223),AV223,0)+01_指標庫!$H$20*IF(ISNUMBER($BB223),BB223,0)+01_指標庫!$H$21*IF(ISNUMBER($BC223),BC223,0))/AW223,1))</f>
        <v>76.5</v>
      </c>
      <c r="AY223" s="60"/>
      <c r="AZ223" s="60"/>
      <c r="BA223" s="58" t="n">
        <f aca="false">AVERAGE($E219:$E223)/AVERAGE($E214:$E223)-1</f>
        <v>-0.00163674265799607</v>
      </c>
      <c r="BB223" s="59" t="n">
        <f aca="false">IF(ISNUMBER($BA223),IF(OR($S223&lt;=-0.03,$BA223&lt;-0.003),0,IF(OR($S223&lt;=-0.02,$BA223&lt;0.01),50,100)),"")</f>
        <v>50</v>
      </c>
      <c r="BC223" s="0" t="str">
        <f aca="false">IF(OR(COUNT($AZ223)=0,COUNT($AZ222)=0),"",IF(OR($AY223/$AZ222-1&lt;=-0.03,$AZ223/$AZ222-1&lt;=-0.045,IF(COUNT($AZ214:$AZ223)=10,AVERAGE($AZ219:$AZ223)/AVERAGE($AZ214:$AZ223)-1&lt;-0.01,FALSE())),0,IF(OR($AZ223/$AZ222-1&lt;=-0.02,IF(COUNT($AZ214:$AZ223)=10,AVERAGE($AZ219:$AZ223)/AVERAGE($AZ214:$AZ223)-1&lt;0.005,FALSE())),50,100)))</f>
        <v/>
      </c>
    </row>
    <row r="224" customFormat="false" ht="15" hidden="false" customHeight="true" outlineLevel="0" collapsed="false">
      <c r="A224" s="47" t="n">
        <v>220</v>
      </c>
      <c r="B224" s="48" t="n">
        <v>42877</v>
      </c>
      <c r="C224" s="47" t="n">
        <v>2017</v>
      </c>
      <c r="D224" s="49" t="s">
        <v>236</v>
      </c>
      <c r="E224" s="50" t="n">
        <v>5699.4</v>
      </c>
      <c r="F224" s="51" t="n">
        <v>0.121687</v>
      </c>
      <c r="G224" s="51" t="n">
        <v>-0.004374</v>
      </c>
      <c r="H224" s="52" t="n">
        <v>0.8776</v>
      </c>
      <c r="I224" s="53" t="n">
        <v>372</v>
      </c>
      <c r="J224" s="47" t="s">
        <v>235</v>
      </c>
      <c r="K224" s="54" t="n">
        <v>10.93</v>
      </c>
      <c r="L224" s="55" t="n">
        <f aca="false">IF(COUNT(F224)=0,50,IF(F224&gt;=0,100,IF(F224&gt;=-0.02,50,0)))</f>
        <v>100</v>
      </c>
      <c r="M224" s="55" t="n">
        <f aca="false">IF(COUNT(G224)=0,50,IF(G224&gt;-0.06,100,IF(G224&gt;-0.15,50,0)))</f>
        <v>100</v>
      </c>
      <c r="N224" s="55" t="n">
        <f aca="false">IF(COUNT(H224)=0,50,IF(H224&gt;=0.6,100,IF(H224&gt;=0.4,50,0)))</f>
        <v>100</v>
      </c>
      <c r="O224" s="55" t="n">
        <f aca="false">IF(COUNT(I224)=0,50,IF(J224="proxy_vix",50,IF(I224&lt;350,100,IF(I224&lt;=450,50,0))))</f>
        <v>50</v>
      </c>
      <c r="P224" s="55" t="n">
        <f aca="false">IF(COUNT(K224)=0,50,IF(K224&lt;20,100,IF(K224&lt;=25,50,0)))</f>
        <v>100</v>
      </c>
      <c r="Q224" s="54"/>
      <c r="R224" s="47"/>
      <c r="S224" s="51" t="n">
        <f aca="false">$E224/$E223-1</f>
        <v>0.00846491942047845</v>
      </c>
      <c r="T224" s="56" t="n">
        <f aca="false">$K224/$K223-1</f>
        <v>-0.0921926910299002</v>
      </c>
      <c r="V224" s="57"/>
      <c r="W224" s="57"/>
      <c r="Y224" s="1" t="str">
        <f aca="false">IF(AX224&gt;=70,"EASY",IF(AX224&gt;40,"UNCERTAIN","HARD"))</f>
        <v>EASY</v>
      </c>
      <c r="AA224" s="58" t="n">
        <f aca="false">IF($A224&lt;200,"",AVERAGE($E175:$E224)/AVERAGE($E25:$E224)-1)</f>
        <v>0.0823708456076722</v>
      </c>
      <c r="AB224" s="59" t="n">
        <f aca="false">LOOKUP($B224,07_L1政策步階!$A$4:$A$14,07_L1政策步階!$C$4:$C$14)</f>
        <v>-1</v>
      </c>
      <c r="AC224" s="57"/>
      <c r="AD224" s="57"/>
      <c r="AE224" s="57"/>
      <c r="AF224" s="57"/>
      <c r="AG224" s="57"/>
      <c r="AH224" s="57"/>
      <c r="AI224" s="57"/>
      <c r="AJ224" s="57"/>
      <c r="AK224" s="57"/>
      <c r="AL224" s="59" t="n">
        <f aca="false">IF(ISNUMBER($AA224),IF($AA224&gt;=0.005,100,IF($AA224&gt;=-0.015,50,0)),"")</f>
        <v>100</v>
      </c>
      <c r="AM224" s="59" t="n">
        <f aca="false">IF(ISNUMBER($AB224),IF($AB224=1,100,IF($AB224=0,50,0)),"")</f>
        <v>0</v>
      </c>
      <c r="AN224" s="0" t="str">
        <f aca="false">IF(ISNUMBER($AC224),IF($AC224&gt;=0.001,100,IF($AC224&gt;=-0.003,50,0)),"")</f>
        <v/>
      </c>
      <c r="AO224" s="0" t="str">
        <f aca="false">IF(ISNUMBER($AD224),IF($AD224&gt;=0.04,100,IF($AD224&gt;=0,50,0)),"")</f>
        <v/>
      </c>
      <c r="AP224" s="0" t="str">
        <f aca="false">IF(ISNUMBER($AE224),IF($AE224&gt;=25,100,IF($AE224&gt;=-75,50,0)),"")</f>
        <v/>
      </c>
      <c r="AQ224" s="0" t="str">
        <f aca="false">IF(ISNUMBER($AF224),IF($AF224&gt;0,100,IF($AF224&gt;=-50,50,0)),"")</f>
        <v/>
      </c>
      <c r="AR224" s="0" t="str">
        <f aca="false">IF(ISNUMBER($AG224),IF($AG224=1,100,IF($AG224=0,50,0)),"")</f>
        <v/>
      </c>
      <c r="AS224" s="0" t="str">
        <f aca="false">IF(ISNUMBER($AH224),IF($AH224&lt;0,100,IF($AH224&lt;=20,50,0)),"")</f>
        <v/>
      </c>
      <c r="AT224" s="0" t="str">
        <f aca="false">IF(ISNUMBER($AI224),IF($AI224&lt;0.95,100,IF($AI224&lt;=1,50,0)),"")</f>
        <v/>
      </c>
      <c r="AU224" s="0" t="str">
        <f aca="false">IF(ISNUMBER($AJ224),IF($AJ224&lt;30,0,IF($AJ224&lt;40,50,IF($AJ224&lt;=90,100,50))),"")</f>
        <v/>
      </c>
      <c r="AV224" s="0" t="str">
        <f aca="false">IF(ISNUMBER($AK224),IF($AK224&gt;-0.2,100,IF($AK224&gt;=-0.4,50,0)),"")</f>
        <v/>
      </c>
      <c r="AW224" s="59" t="n">
        <f aca="false">01_指標庫!$H$4*ISNUMBER($F224)+01_指標庫!$H$5*ISNUMBER($AA224)+01_指標庫!$H$6*ISNUMBER($G224)+01_指標庫!$H$7*ISNUMBER($H224)+01_指標庫!$H$8*ISNUMBER($AF224)+01_指標庫!$H$9*ISNUMBER($AG224)+01_指標庫!$H$10*ISNUMBER($AB224)+01_指標庫!$H$11*ISNUMBER($AC224)+01_指標庫!$H$12*ISNUMBER($AD224)+01_指標庫!$H$13*ISNUMBER($AE224)+01_指標庫!$H$14*ISNUMBER($I224)+01_指標庫!$H$15*ISNUMBER($AH224)+01_指標庫!$H$16*ISNUMBER($K224)+01_指標庫!$H$17*ISNUMBER($AI224)+01_指標庫!$H$18*ISNUMBER($AJ224)+01_指標庫!$H$19*ISNUMBER($AK224)+01_指標庫!$H$20*ISNUMBER($BB224)+01_指標庫!$H$21*ISNUMBER($BC224)</f>
        <v>51</v>
      </c>
      <c r="AX224" s="59" t="n">
        <f aca="false">IF(AW224=0,50,ROUND((01_指標庫!$H$4*IF(ISNUMBER($F224),L224,0)+01_指標庫!$H$5*IF(ISNUMBER($AA224),AL224,0)+01_指標庫!$H$6*IF(ISNUMBER($G224),M224,0)+01_指標庫!$H$7*IF(ISNUMBER($H224),N224,0)+01_指標庫!$H$8*IF(ISNUMBER($AF224),AQ224,0)+01_指標庫!$H$9*IF(ISNUMBER($AG224),AR224,0)+01_指標庫!$H$10*IF(ISNUMBER($AB224),AM224,0)+01_指標庫!$H$11*IF(ISNUMBER($AC224),AN224,0)+01_指標庫!$H$12*IF(ISNUMBER($AD224),AO224,0)+01_指標庫!$H$13*IF(ISNUMBER($AE224),AP224,0)+01_指標庫!$H$14*IF(ISNUMBER($I224),O224,0)+01_指標庫!$H$15*IF(ISNUMBER($AH224),AS224,0)+01_指標庫!$H$16*IF(ISNUMBER($K224),P224,0)+01_指標庫!$H$17*IF(ISNUMBER($AI224),AT224,0)+01_指標庫!$H$18*IF(ISNUMBER($AJ224),AU224,0)+01_指標庫!$H$19*IF(ISNUMBER($AK224),AV224,0)+01_指標庫!$H$20*IF(ISNUMBER($BB224),BB224,0)+01_指標庫!$H$21*IF(ISNUMBER($BC224),BC224,0))/AW224,1))</f>
        <v>76.5</v>
      </c>
      <c r="AY224" s="60"/>
      <c r="AZ224" s="60"/>
      <c r="BA224" s="58" t="n">
        <f aca="false">AVERAGE($E220:$E224)/AVERAGE($E215:$E224)-1</f>
        <v>-0.00252593295873438</v>
      </c>
      <c r="BB224" s="59" t="n">
        <f aca="false">IF(ISNUMBER($BA224),IF(OR($S224&lt;=-0.03,$BA224&lt;-0.003),0,IF(OR($S224&lt;=-0.02,$BA224&lt;0.01),50,100)),"")</f>
        <v>50</v>
      </c>
      <c r="BC224" s="0" t="str">
        <f aca="false">IF(OR(COUNT($AZ224)=0,COUNT($AZ223)=0),"",IF(OR($AY224/$AZ223-1&lt;=-0.03,$AZ224/$AZ223-1&lt;=-0.045,IF(COUNT($AZ215:$AZ224)=10,AVERAGE($AZ220:$AZ224)/AVERAGE($AZ215:$AZ224)-1&lt;-0.01,FALSE())),0,IF(OR($AZ224/$AZ223-1&lt;=-0.02,IF(COUNT($AZ215:$AZ224)=10,AVERAGE($AZ220:$AZ224)/AVERAGE($AZ215:$AZ224)-1&lt;0.005,FALSE())),50,100)))</f>
        <v/>
      </c>
    </row>
    <row r="225" customFormat="false" ht="15" hidden="false" customHeight="true" outlineLevel="0" collapsed="false">
      <c r="A225" s="47" t="n">
        <v>221</v>
      </c>
      <c r="B225" s="48" t="n">
        <v>42878</v>
      </c>
      <c r="C225" s="47" t="n">
        <v>2017</v>
      </c>
      <c r="D225" s="49" t="s">
        <v>237</v>
      </c>
      <c r="E225" s="50" t="n">
        <v>5703.35</v>
      </c>
      <c r="F225" s="51" t="n">
        <v>0.121458</v>
      </c>
      <c r="G225" s="51" t="n">
        <v>-0.003684</v>
      </c>
      <c r="H225" s="52" t="n">
        <v>0.8776</v>
      </c>
      <c r="I225" s="53" t="n">
        <v>367</v>
      </c>
      <c r="J225" s="47" t="s">
        <v>235</v>
      </c>
      <c r="K225" s="54" t="n">
        <v>10.72</v>
      </c>
      <c r="L225" s="55" t="n">
        <f aca="false">IF(COUNT(F225)=0,50,IF(F225&gt;=0,100,IF(F225&gt;=-0.02,50,0)))</f>
        <v>100</v>
      </c>
      <c r="M225" s="55" t="n">
        <f aca="false">IF(COUNT(G225)=0,50,IF(G225&gt;-0.06,100,IF(G225&gt;-0.15,50,0)))</f>
        <v>100</v>
      </c>
      <c r="N225" s="55" t="n">
        <f aca="false">IF(COUNT(H225)=0,50,IF(H225&gt;=0.6,100,IF(H225&gt;=0.4,50,0)))</f>
        <v>100</v>
      </c>
      <c r="O225" s="55" t="n">
        <f aca="false">IF(COUNT(I225)=0,50,IF(J225="proxy_vix",50,IF(I225&lt;350,100,IF(I225&lt;=450,50,0))))</f>
        <v>50</v>
      </c>
      <c r="P225" s="55" t="n">
        <f aca="false">IF(COUNT(K225)=0,50,IF(K225&lt;20,100,IF(K225&lt;=25,50,0)))</f>
        <v>100</v>
      </c>
      <c r="Q225" s="54"/>
      <c r="R225" s="47"/>
      <c r="S225" s="51" t="n">
        <f aca="false">$E225/$E224-1</f>
        <v>0.000693055409341392</v>
      </c>
      <c r="T225" s="56" t="n">
        <f aca="false">$K225/$K224-1</f>
        <v>-0.0192131747483988</v>
      </c>
      <c r="V225" s="57"/>
      <c r="W225" s="57"/>
      <c r="Y225" s="1" t="str">
        <f aca="false">IF(AX225&gt;=70,"EASY",IF(AX225&gt;40,"UNCERTAIN","HARD"))</f>
        <v>EASY</v>
      </c>
      <c r="AA225" s="58" t="n">
        <f aca="false">IF($A225&lt;200,"",AVERAGE($E176:$E225)/AVERAGE($E26:$E225)-1)</f>
        <v>0.0826145174826813</v>
      </c>
      <c r="AB225" s="59" t="n">
        <f aca="false">LOOKUP($B225,07_L1政策步階!$A$4:$A$14,07_L1政策步階!$C$4:$C$14)</f>
        <v>-1</v>
      </c>
      <c r="AC225" s="57"/>
      <c r="AD225" s="57"/>
      <c r="AE225" s="57"/>
      <c r="AF225" s="57"/>
      <c r="AG225" s="57"/>
      <c r="AH225" s="57"/>
      <c r="AI225" s="57"/>
      <c r="AJ225" s="57"/>
      <c r="AK225" s="57"/>
      <c r="AL225" s="59" t="n">
        <f aca="false">IF(ISNUMBER($AA225),IF($AA225&gt;=0.005,100,IF($AA225&gt;=-0.015,50,0)),"")</f>
        <v>100</v>
      </c>
      <c r="AM225" s="59" t="n">
        <f aca="false">IF(ISNUMBER($AB225),IF($AB225=1,100,IF($AB225=0,50,0)),"")</f>
        <v>0</v>
      </c>
      <c r="AN225" s="0" t="str">
        <f aca="false">IF(ISNUMBER($AC225),IF($AC225&gt;=0.001,100,IF($AC225&gt;=-0.003,50,0)),"")</f>
        <v/>
      </c>
      <c r="AO225" s="0" t="str">
        <f aca="false">IF(ISNUMBER($AD225),IF($AD225&gt;=0.04,100,IF($AD225&gt;=0,50,0)),"")</f>
        <v/>
      </c>
      <c r="AP225" s="0" t="str">
        <f aca="false">IF(ISNUMBER($AE225),IF($AE225&gt;=25,100,IF($AE225&gt;=-75,50,0)),"")</f>
        <v/>
      </c>
      <c r="AQ225" s="0" t="str">
        <f aca="false">IF(ISNUMBER($AF225),IF($AF225&gt;0,100,IF($AF225&gt;=-50,50,0)),"")</f>
        <v/>
      </c>
      <c r="AR225" s="0" t="str">
        <f aca="false">IF(ISNUMBER($AG225),IF($AG225=1,100,IF($AG225=0,50,0)),"")</f>
        <v/>
      </c>
      <c r="AS225" s="0" t="str">
        <f aca="false">IF(ISNUMBER($AH225),IF($AH225&lt;0,100,IF($AH225&lt;=20,50,0)),"")</f>
        <v/>
      </c>
      <c r="AT225" s="0" t="str">
        <f aca="false">IF(ISNUMBER($AI225),IF($AI225&lt;0.95,100,IF($AI225&lt;=1,50,0)),"")</f>
        <v/>
      </c>
      <c r="AU225" s="0" t="str">
        <f aca="false">IF(ISNUMBER($AJ225),IF($AJ225&lt;30,0,IF($AJ225&lt;40,50,IF($AJ225&lt;=90,100,50))),"")</f>
        <v/>
      </c>
      <c r="AV225" s="0" t="str">
        <f aca="false">IF(ISNUMBER($AK225),IF($AK225&gt;-0.2,100,IF($AK225&gt;=-0.4,50,0)),"")</f>
        <v/>
      </c>
      <c r="AW225" s="59" t="n">
        <f aca="false">01_指標庫!$H$4*ISNUMBER($F225)+01_指標庫!$H$5*ISNUMBER($AA225)+01_指標庫!$H$6*ISNUMBER($G225)+01_指標庫!$H$7*ISNUMBER($H225)+01_指標庫!$H$8*ISNUMBER($AF225)+01_指標庫!$H$9*ISNUMBER($AG225)+01_指標庫!$H$10*ISNUMBER($AB225)+01_指標庫!$H$11*ISNUMBER($AC225)+01_指標庫!$H$12*ISNUMBER($AD225)+01_指標庫!$H$13*ISNUMBER($AE225)+01_指標庫!$H$14*ISNUMBER($I225)+01_指標庫!$H$15*ISNUMBER($AH225)+01_指標庫!$H$16*ISNUMBER($K225)+01_指標庫!$H$17*ISNUMBER($AI225)+01_指標庫!$H$18*ISNUMBER($AJ225)+01_指標庫!$H$19*ISNUMBER($AK225)+01_指標庫!$H$20*ISNUMBER($BB225)+01_指標庫!$H$21*ISNUMBER($BC225)</f>
        <v>51</v>
      </c>
      <c r="AX225" s="59" t="n">
        <f aca="false">IF(AW225=0,50,ROUND((01_指標庫!$H$4*IF(ISNUMBER($F225),L225,0)+01_指標庫!$H$5*IF(ISNUMBER($AA225),AL225,0)+01_指標庫!$H$6*IF(ISNUMBER($G225),M225,0)+01_指標庫!$H$7*IF(ISNUMBER($H225),N225,0)+01_指標庫!$H$8*IF(ISNUMBER($AF225),AQ225,0)+01_指標庫!$H$9*IF(ISNUMBER($AG225),AR225,0)+01_指標庫!$H$10*IF(ISNUMBER($AB225),AM225,0)+01_指標庫!$H$11*IF(ISNUMBER($AC225),AN225,0)+01_指標庫!$H$12*IF(ISNUMBER($AD225),AO225,0)+01_指標庫!$H$13*IF(ISNUMBER($AE225),AP225,0)+01_指標庫!$H$14*IF(ISNUMBER($I225),O225,0)+01_指標庫!$H$15*IF(ISNUMBER($AH225),AS225,0)+01_指標庫!$H$16*IF(ISNUMBER($K225),P225,0)+01_指標庫!$H$17*IF(ISNUMBER($AI225),AT225,0)+01_指標庫!$H$18*IF(ISNUMBER($AJ225),AU225,0)+01_指標庫!$H$19*IF(ISNUMBER($AK225),AV225,0)+01_指標庫!$H$20*IF(ISNUMBER($BB225),BB225,0)+01_指標庫!$H$21*IF(ISNUMBER($BC225),BC225,0))/AW225,1))</f>
        <v>70.6</v>
      </c>
      <c r="AY225" s="60"/>
      <c r="AZ225" s="60"/>
      <c r="BA225" s="58" t="n">
        <f aca="false">AVERAGE($E221:$E225)/AVERAGE($E216:$E225)-1</f>
        <v>-0.00370967059619842</v>
      </c>
      <c r="BB225" s="59" t="n">
        <f aca="false">IF(ISNUMBER($BA225),IF(OR($S225&lt;=-0.03,$BA225&lt;-0.003),0,IF(OR($S225&lt;=-0.02,$BA225&lt;0.01),50,100)),"")</f>
        <v>0</v>
      </c>
      <c r="BC225" s="0" t="str">
        <f aca="false">IF(OR(COUNT($AZ225)=0,COUNT($AZ224)=0),"",IF(OR($AY225/$AZ224-1&lt;=-0.03,$AZ225/$AZ224-1&lt;=-0.045,IF(COUNT($AZ216:$AZ225)=10,AVERAGE($AZ221:$AZ225)/AVERAGE($AZ216:$AZ225)-1&lt;-0.01,FALSE())),0,IF(OR($AZ225/$AZ224-1&lt;=-0.02,IF(COUNT($AZ216:$AZ225)=10,AVERAGE($AZ221:$AZ225)/AVERAGE($AZ216:$AZ225)-1&lt;0.005,FALSE())),50,100)))</f>
        <v/>
      </c>
    </row>
    <row r="226" customFormat="false" ht="15" hidden="false" customHeight="true" outlineLevel="0" collapsed="false">
      <c r="A226" s="47" t="n">
        <v>222</v>
      </c>
      <c r="B226" s="48" t="n">
        <v>42879</v>
      </c>
      <c r="C226" s="47" t="n">
        <v>2017</v>
      </c>
      <c r="D226" s="49" t="s">
        <v>238</v>
      </c>
      <c r="E226" s="50" t="n">
        <v>5730.3</v>
      </c>
      <c r="F226" s="51" t="n">
        <v>0.125711</v>
      </c>
      <c r="G226" s="51" t="n">
        <v>0</v>
      </c>
      <c r="H226" s="52" t="n">
        <v>0.898</v>
      </c>
      <c r="I226" s="53" t="n">
        <v>368</v>
      </c>
      <c r="J226" s="47" t="s">
        <v>235</v>
      </c>
      <c r="K226" s="54" t="n">
        <v>10.02</v>
      </c>
      <c r="L226" s="55" t="n">
        <f aca="false">IF(COUNT(F226)=0,50,IF(F226&gt;=0,100,IF(F226&gt;=-0.02,50,0)))</f>
        <v>100</v>
      </c>
      <c r="M226" s="55" t="n">
        <f aca="false">IF(COUNT(G226)=0,50,IF(G226&gt;-0.06,100,IF(G226&gt;-0.15,50,0)))</f>
        <v>100</v>
      </c>
      <c r="N226" s="55" t="n">
        <f aca="false">IF(COUNT(H226)=0,50,IF(H226&gt;=0.6,100,IF(H226&gt;=0.4,50,0)))</f>
        <v>100</v>
      </c>
      <c r="O226" s="55" t="n">
        <f aca="false">IF(COUNT(I226)=0,50,IF(J226="proxy_vix",50,IF(I226&lt;350,100,IF(I226&lt;=450,50,0))))</f>
        <v>50</v>
      </c>
      <c r="P226" s="55" t="n">
        <f aca="false">IF(COUNT(K226)=0,50,IF(K226&lt;20,100,IF(K226&lt;=25,50,0)))</f>
        <v>100</v>
      </c>
      <c r="Q226" s="54"/>
      <c r="R226" s="47"/>
      <c r="S226" s="51" t="n">
        <f aca="false">$E226/$E225-1</f>
        <v>0.00472529302953517</v>
      </c>
      <c r="T226" s="56" t="n">
        <f aca="false">$K226/$K225-1</f>
        <v>-0.0652985074626866</v>
      </c>
      <c r="V226" s="57"/>
      <c r="W226" s="57"/>
      <c r="Y226" s="1" t="str">
        <f aca="false">IF(AX226&gt;=70,"EASY",IF(AX226&gt;40,"UNCERTAIN","HARD"))</f>
        <v>EASY</v>
      </c>
      <c r="AA226" s="58" t="n">
        <f aca="false">IF($A226&lt;200,"",AVERAGE($E177:$E226)/AVERAGE($E27:$E226)-1)</f>
        <v>0.0829768114135838</v>
      </c>
      <c r="AB226" s="59" t="n">
        <f aca="false">LOOKUP($B226,07_L1政策步階!$A$4:$A$14,07_L1政策步階!$C$4:$C$14)</f>
        <v>-1</v>
      </c>
      <c r="AC226" s="57"/>
      <c r="AD226" s="57"/>
      <c r="AE226" s="57"/>
      <c r="AF226" s="57"/>
      <c r="AG226" s="57"/>
      <c r="AH226" s="57"/>
      <c r="AI226" s="57"/>
      <c r="AJ226" s="57"/>
      <c r="AK226" s="57"/>
      <c r="AL226" s="59" t="n">
        <f aca="false">IF(ISNUMBER($AA226),IF($AA226&gt;=0.005,100,IF($AA226&gt;=-0.015,50,0)),"")</f>
        <v>100</v>
      </c>
      <c r="AM226" s="59" t="n">
        <f aca="false">IF(ISNUMBER($AB226),IF($AB226=1,100,IF($AB226=0,50,0)),"")</f>
        <v>0</v>
      </c>
      <c r="AN226" s="0" t="str">
        <f aca="false">IF(ISNUMBER($AC226),IF($AC226&gt;=0.001,100,IF($AC226&gt;=-0.003,50,0)),"")</f>
        <v/>
      </c>
      <c r="AO226" s="0" t="str">
        <f aca="false">IF(ISNUMBER($AD226),IF($AD226&gt;=0.04,100,IF($AD226&gt;=0,50,0)),"")</f>
        <v/>
      </c>
      <c r="AP226" s="0" t="str">
        <f aca="false">IF(ISNUMBER($AE226),IF($AE226&gt;=25,100,IF($AE226&gt;=-75,50,0)),"")</f>
        <v/>
      </c>
      <c r="AQ226" s="0" t="str">
        <f aca="false">IF(ISNUMBER($AF226),IF($AF226&gt;0,100,IF($AF226&gt;=-50,50,0)),"")</f>
        <v/>
      </c>
      <c r="AR226" s="0" t="str">
        <f aca="false">IF(ISNUMBER($AG226),IF($AG226=1,100,IF($AG226=0,50,0)),"")</f>
        <v/>
      </c>
      <c r="AS226" s="0" t="str">
        <f aca="false">IF(ISNUMBER($AH226),IF($AH226&lt;0,100,IF($AH226&lt;=20,50,0)),"")</f>
        <v/>
      </c>
      <c r="AT226" s="0" t="str">
        <f aca="false">IF(ISNUMBER($AI226),IF($AI226&lt;0.95,100,IF($AI226&lt;=1,50,0)),"")</f>
        <v/>
      </c>
      <c r="AU226" s="0" t="str">
        <f aca="false">IF(ISNUMBER($AJ226),IF($AJ226&lt;30,0,IF($AJ226&lt;40,50,IF($AJ226&lt;=90,100,50))),"")</f>
        <v/>
      </c>
      <c r="AV226" s="0" t="str">
        <f aca="false">IF(ISNUMBER($AK226),IF($AK226&gt;-0.2,100,IF($AK226&gt;=-0.4,50,0)),"")</f>
        <v/>
      </c>
      <c r="AW226" s="59" t="n">
        <f aca="false">01_指標庫!$H$4*ISNUMBER($F226)+01_指標庫!$H$5*ISNUMBER($AA226)+01_指標庫!$H$6*ISNUMBER($G226)+01_指標庫!$H$7*ISNUMBER($H226)+01_指標庫!$H$8*ISNUMBER($AF226)+01_指標庫!$H$9*ISNUMBER($AG226)+01_指標庫!$H$10*ISNUMBER($AB226)+01_指標庫!$H$11*ISNUMBER($AC226)+01_指標庫!$H$12*ISNUMBER($AD226)+01_指標庫!$H$13*ISNUMBER($AE226)+01_指標庫!$H$14*ISNUMBER($I226)+01_指標庫!$H$15*ISNUMBER($AH226)+01_指標庫!$H$16*ISNUMBER($K226)+01_指標庫!$H$17*ISNUMBER($AI226)+01_指標庫!$H$18*ISNUMBER($AJ226)+01_指標庫!$H$19*ISNUMBER($AK226)+01_指標庫!$H$20*ISNUMBER($BB226)+01_指標庫!$H$21*ISNUMBER($BC226)</f>
        <v>51</v>
      </c>
      <c r="AX226" s="59" t="n">
        <f aca="false">IF(AW226=0,50,ROUND((01_指標庫!$H$4*IF(ISNUMBER($F226),L226,0)+01_指標庫!$H$5*IF(ISNUMBER($AA226),AL226,0)+01_指標庫!$H$6*IF(ISNUMBER($G226),M226,0)+01_指標庫!$H$7*IF(ISNUMBER($H226),N226,0)+01_指標庫!$H$8*IF(ISNUMBER($AF226),AQ226,0)+01_指標庫!$H$9*IF(ISNUMBER($AG226),AR226,0)+01_指標庫!$H$10*IF(ISNUMBER($AB226),AM226,0)+01_指標庫!$H$11*IF(ISNUMBER($AC226),AN226,0)+01_指標庫!$H$12*IF(ISNUMBER($AD226),AO226,0)+01_指標庫!$H$13*IF(ISNUMBER($AE226),AP226,0)+01_指標庫!$H$14*IF(ISNUMBER($I226),O226,0)+01_指標庫!$H$15*IF(ISNUMBER($AH226),AS226,0)+01_指標庫!$H$16*IF(ISNUMBER($K226),P226,0)+01_指標庫!$H$17*IF(ISNUMBER($AI226),AT226,0)+01_指標庫!$H$18*IF(ISNUMBER($AJ226),AU226,0)+01_指標庫!$H$19*IF(ISNUMBER($AK226),AV226,0)+01_指標庫!$H$20*IF(ISNUMBER($BB226),BB226,0)+01_指標庫!$H$21*IF(ISNUMBER($BC226),BC226,0))/AW226,1))</f>
        <v>76.5</v>
      </c>
      <c r="AY226" s="60"/>
      <c r="AZ226" s="60"/>
      <c r="BA226" s="58" t="n">
        <f aca="false">AVERAGE($E222:$E226)/AVERAGE($E217:$E226)-1</f>
        <v>0.00071185257431039</v>
      </c>
      <c r="BB226" s="59" t="n">
        <f aca="false">IF(ISNUMBER($BA226),IF(OR($S226&lt;=-0.03,$BA226&lt;-0.003),0,IF(OR($S226&lt;=-0.02,$BA226&lt;0.01),50,100)),"")</f>
        <v>50</v>
      </c>
      <c r="BC226" s="0" t="str">
        <f aca="false">IF(OR(COUNT($AZ226)=0,COUNT($AZ225)=0),"",IF(OR($AY226/$AZ225-1&lt;=-0.03,$AZ226/$AZ225-1&lt;=-0.045,IF(COUNT($AZ217:$AZ226)=10,AVERAGE($AZ222:$AZ226)/AVERAGE($AZ217:$AZ226)-1&lt;-0.01,FALSE())),0,IF(OR($AZ226/$AZ225-1&lt;=-0.02,IF(COUNT($AZ217:$AZ226)=10,AVERAGE($AZ222:$AZ226)/AVERAGE($AZ217:$AZ226)-1&lt;0.005,FALSE())),50,100)))</f>
        <v/>
      </c>
    </row>
    <row r="227" customFormat="false" ht="15" hidden="false" customHeight="true" outlineLevel="0" collapsed="false">
      <c r="A227" s="47" t="n">
        <v>223</v>
      </c>
      <c r="B227" s="48" t="n">
        <v>42880</v>
      </c>
      <c r="C227" s="47" t="n">
        <v>2017</v>
      </c>
      <c r="D227" s="49" t="s">
        <v>239</v>
      </c>
      <c r="E227" s="50" t="n">
        <v>5778.37</v>
      </c>
      <c r="F227" s="51" t="n">
        <v>0.13406</v>
      </c>
      <c r="G227" s="51" t="n">
        <v>0</v>
      </c>
      <c r="H227" s="52" t="n">
        <v>0.898</v>
      </c>
      <c r="I227" s="53" t="n">
        <v>367</v>
      </c>
      <c r="J227" s="47" t="s">
        <v>235</v>
      </c>
      <c r="K227" s="54" t="n">
        <v>9.99</v>
      </c>
      <c r="L227" s="55" t="n">
        <f aca="false">IF(COUNT(F227)=0,50,IF(F227&gt;=0,100,IF(F227&gt;=-0.02,50,0)))</f>
        <v>100</v>
      </c>
      <c r="M227" s="55" t="n">
        <f aca="false">IF(COUNT(G227)=0,50,IF(G227&gt;-0.06,100,IF(G227&gt;-0.15,50,0)))</f>
        <v>100</v>
      </c>
      <c r="N227" s="55" t="n">
        <f aca="false">IF(COUNT(H227)=0,50,IF(H227&gt;=0.6,100,IF(H227&gt;=0.4,50,0)))</f>
        <v>100</v>
      </c>
      <c r="O227" s="55" t="n">
        <f aca="false">IF(COUNT(I227)=0,50,IF(J227="proxy_vix",50,IF(I227&lt;350,100,IF(I227&lt;=450,50,0))))</f>
        <v>50</v>
      </c>
      <c r="P227" s="55" t="n">
        <f aca="false">IF(COUNT(K227)=0,50,IF(K227&lt;20,100,IF(K227&lt;=25,50,0)))</f>
        <v>100</v>
      </c>
      <c r="Q227" s="54"/>
      <c r="R227" s="47"/>
      <c r="S227" s="51" t="n">
        <f aca="false">$E227/$E226-1</f>
        <v>0.00838874055459571</v>
      </c>
      <c r="T227" s="56" t="n">
        <f aca="false">$K227/$K226-1</f>
        <v>-0.00299401197604787</v>
      </c>
      <c r="V227" s="57"/>
      <c r="W227" s="57"/>
      <c r="Y227" s="1" t="str">
        <f aca="false">IF(AX227&gt;=70,"EASY",IF(AX227&gt;40,"UNCERTAIN","HARD"))</f>
        <v>EASY</v>
      </c>
      <c r="AA227" s="58" t="n">
        <f aca="false">IF($A227&lt;200,"",AVERAGE($E178:$E227)/AVERAGE($E28:$E227)-1)</f>
        <v>0.0833539487504231</v>
      </c>
      <c r="AB227" s="59" t="n">
        <f aca="false">LOOKUP($B227,07_L1政策步階!$A$4:$A$14,07_L1政策步階!$C$4:$C$14)</f>
        <v>-1</v>
      </c>
      <c r="AC227" s="57"/>
      <c r="AD227" s="57"/>
      <c r="AE227" s="57"/>
      <c r="AF227" s="57"/>
      <c r="AG227" s="57"/>
      <c r="AH227" s="57"/>
      <c r="AI227" s="57"/>
      <c r="AJ227" s="57"/>
      <c r="AK227" s="57"/>
      <c r="AL227" s="59" t="n">
        <f aca="false">IF(ISNUMBER($AA227),IF($AA227&gt;=0.005,100,IF($AA227&gt;=-0.015,50,0)),"")</f>
        <v>100</v>
      </c>
      <c r="AM227" s="59" t="n">
        <f aca="false">IF(ISNUMBER($AB227),IF($AB227=1,100,IF($AB227=0,50,0)),"")</f>
        <v>0</v>
      </c>
      <c r="AN227" s="0" t="str">
        <f aca="false">IF(ISNUMBER($AC227),IF($AC227&gt;=0.001,100,IF($AC227&gt;=-0.003,50,0)),"")</f>
        <v/>
      </c>
      <c r="AO227" s="0" t="str">
        <f aca="false">IF(ISNUMBER($AD227),IF($AD227&gt;=0.04,100,IF($AD227&gt;=0,50,0)),"")</f>
        <v/>
      </c>
      <c r="AP227" s="0" t="str">
        <f aca="false">IF(ISNUMBER($AE227),IF($AE227&gt;=25,100,IF($AE227&gt;=-75,50,0)),"")</f>
        <v/>
      </c>
      <c r="AQ227" s="0" t="str">
        <f aca="false">IF(ISNUMBER($AF227),IF($AF227&gt;0,100,IF($AF227&gt;=-50,50,0)),"")</f>
        <v/>
      </c>
      <c r="AR227" s="0" t="str">
        <f aca="false">IF(ISNUMBER($AG227),IF($AG227=1,100,IF($AG227=0,50,0)),"")</f>
        <v/>
      </c>
      <c r="AS227" s="0" t="str">
        <f aca="false">IF(ISNUMBER($AH227),IF($AH227&lt;0,100,IF($AH227&lt;=20,50,0)),"")</f>
        <v/>
      </c>
      <c r="AT227" s="0" t="str">
        <f aca="false">IF(ISNUMBER($AI227),IF($AI227&lt;0.95,100,IF($AI227&lt;=1,50,0)),"")</f>
        <v/>
      </c>
      <c r="AU227" s="0" t="str">
        <f aca="false">IF(ISNUMBER($AJ227),IF($AJ227&lt;30,0,IF($AJ227&lt;40,50,IF($AJ227&lt;=90,100,50))),"")</f>
        <v/>
      </c>
      <c r="AV227" s="0" t="str">
        <f aca="false">IF(ISNUMBER($AK227),IF($AK227&gt;-0.2,100,IF($AK227&gt;=-0.4,50,0)),"")</f>
        <v/>
      </c>
      <c r="AW227" s="59" t="n">
        <f aca="false">01_指標庫!$H$4*ISNUMBER($F227)+01_指標庫!$H$5*ISNUMBER($AA227)+01_指標庫!$H$6*ISNUMBER($G227)+01_指標庫!$H$7*ISNUMBER($H227)+01_指標庫!$H$8*ISNUMBER($AF227)+01_指標庫!$H$9*ISNUMBER($AG227)+01_指標庫!$H$10*ISNUMBER($AB227)+01_指標庫!$H$11*ISNUMBER($AC227)+01_指標庫!$H$12*ISNUMBER($AD227)+01_指標庫!$H$13*ISNUMBER($AE227)+01_指標庫!$H$14*ISNUMBER($I227)+01_指標庫!$H$15*ISNUMBER($AH227)+01_指標庫!$H$16*ISNUMBER($K227)+01_指標庫!$H$17*ISNUMBER($AI227)+01_指標庫!$H$18*ISNUMBER($AJ227)+01_指標庫!$H$19*ISNUMBER($AK227)+01_指標庫!$H$20*ISNUMBER($BB227)+01_指標庫!$H$21*ISNUMBER($BC227)</f>
        <v>51</v>
      </c>
      <c r="AX227" s="59" t="n">
        <f aca="false">IF(AW227=0,50,ROUND((01_指標庫!$H$4*IF(ISNUMBER($F227),L227,0)+01_指標庫!$H$5*IF(ISNUMBER($AA227),AL227,0)+01_指標庫!$H$6*IF(ISNUMBER($G227),M227,0)+01_指標庫!$H$7*IF(ISNUMBER($H227),N227,0)+01_指標庫!$H$8*IF(ISNUMBER($AF227),AQ227,0)+01_指標庫!$H$9*IF(ISNUMBER($AG227),AR227,0)+01_指標庫!$H$10*IF(ISNUMBER($AB227),AM227,0)+01_指標庫!$H$11*IF(ISNUMBER($AC227),AN227,0)+01_指標庫!$H$12*IF(ISNUMBER($AD227),AO227,0)+01_指標庫!$H$13*IF(ISNUMBER($AE227),AP227,0)+01_指標庫!$H$14*IF(ISNUMBER($I227),O227,0)+01_指標庫!$H$15*IF(ISNUMBER($AH227),AS227,0)+01_指標庫!$H$16*IF(ISNUMBER($K227),P227,0)+01_指標庫!$H$17*IF(ISNUMBER($AI227),AT227,0)+01_指標庫!$H$18*IF(ISNUMBER($AJ227),AU227,0)+01_指標庫!$H$19*IF(ISNUMBER($AK227),AV227,0)+01_指標庫!$H$20*IF(ISNUMBER($BB227),BB227,0)+01_指標庫!$H$21*IF(ISNUMBER($BC227),BC227,0))/AW227,1))</f>
        <v>76.5</v>
      </c>
      <c r="AY227" s="60"/>
      <c r="AZ227" s="60"/>
      <c r="BA227" s="58" t="n">
        <f aca="false">AVERAGE($E223:$E227)/AVERAGE($E218:$E227)-1</f>
        <v>0.00422585200429571</v>
      </c>
      <c r="BB227" s="59" t="n">
        <f aca="false">IF(ISNUMBER($BA227),IF(OR($S227&lt;=-0.03,$BA227&lt;-0.003),0,IF(OR($S227&lt;=-0.02,$BA227&lt;0.01),50,100)),"")</f>
        <v>50</v>
      </c>
      <c r="BC227" s="0" t="str">
        <f aca="false">IF(OR(COUNT($AZ227)=0,COUNT($AZ226)=0),"",IF(OR($AY227/$AZ226-1&lt;=-0.03,$AZ227/$AZ226-1&lt;=-0.045,IF(COUNT($AZ218:$AZ227)=10,AVERAGE($AZ223:$AZ227)/AVERAGE($AZ218:$AZ227)-1&lt;-0.01,FALSE())),0,IF(OR($AZ227/$AZ226-1&lt;=-0.02,IF(COUNT($AZ218:$AZ227)=10,AVERAGE($AZ223:$AZ227)/AVERAGE($AZ218:$AZ227)-1&lt;0.005,FALSE())),50,100)))</f>
        <v/>
      </c>
    </row>
    <row r="228" customFormat="false" ht="15" hidden="false" customHeight="true" outlineLevel="0" collapsed="false">
      <c r="A228" s="47" t="n">
        <v>224</v>
      </c>
      <c r="B228" s="48" t="n">
        <v>42881</v>
      </c>
      <c r="C228" s="47" t="n">
        <v>2017</v>
      </c>
      <c r="D228" s="49" t="s">
        <v>234</v>
      </c>
      <c r="E228" s="50" t="n">
        <v>5788.36</v>
      </c>
      <c r="F228" s="51" t="n">
        <v>0.134901</v>
      </c>
      <c r="G228" s="51" t="n">
        <v>0</v>
      </c>
      <c r="H228" s="52" t="n">
        <v>0.898</v>
      </c>
      <c r="I228" s="53" t="n">
        <v>367</v>
      </c>
      <c r="J228" s="47" t="s">
        <v>235</v>
      </c>
      <c r="K228" s="54" t="n">
        <v>9.81</v>
      </c>
      <c r="L228" s="55" t="n">
        <f aca="false">IF(COUNT(F228)=0,50,IF(F228&gt;=0,100,IF(F228&gt;=-0.02,50,0)))</f>
        <v>100</v>
      </c>
      <c r="M228" s="55" t="n">
        <f aca="false">IF(COUNT(G228)=0,50,IF(G228&gt;-0.06,100,IF(G228&gt;-0.15,50,0)))</f>
        <v>100</v>
      </c>
      <c r="N228" s="55" t="n">
        <f aca="false">IF(COUNT(H228)=0,50,IF(H228&gt;=0.6,100,IF(H228&gt;=0.4,50,0)))</f>
        <v>100</v>
      </c>
      <c r="O228" s="55" t="n">
        <f aca="false">IF(COUNT(I228)=0,50,IF(J228="proxy_vix",50,IF(I228&lt;350,100,IF(I228&lt;=450,50,0))))</f>
        <v>50</v>
      </c>
      <c r="P228" s="55" t="n">
        <f aca="false">IF(COUNT(K228)=0,50,IF(K228&lt;20,100,IF(K228&lt;=25,50,0)))</f>
        <v>100</v>
      </c>
      <c r="Q228" s="54"/>
      <c r="R228" s="47"/>
      <c r="S228" s="51" t="n">
        <f aca="false">$E228/$E227-1</f>
        <v>0.00172886125325999</v>
      </c>
      <c r="T228" s="56" t="n">
        <f aca="false">$K228/$K227-1</f>
        <v>-0.0180180180180179</v>
      </c>
      <c r="V228" s="57"/>
      <c r="W228" s="57"/>
      <c r="Y228" s="1" t="str">
        <f aca="false">IF(AX228&gt;=70,"EASY",IF(AX228&gt;40,"UNCERTAIN","HARD"))</f>
        <v>EASY</v>
      </c>
      <c r="AA228" s="58" t="n">
        <f aca="false">IF($A228&lt;200,"",AVERAGE($E179:$E228)/AVERAGE($E29:$E228)-1)</f>
        <v>0.083762140447792</v>
      </c>
      <c r="AB228" s="59" t="n">
        <f aca="false">LOOKUP($B228,07_L1政策步階!$A$4:$A$14,07_L1政策步階!$C$4:$C$14)</f>
        <v>-1</v>
      </c>
      <c r="AC228" s="57"/>
      <c r="AD228" s="57"/>
      <c r="AE228" s="57"/>
      <c r="AF228" s="57"/>
      <c r="AG228" s="57"/>
      <c r="AH228" s="57"/>
      <c r="AI228" s="57"/>
      <c r="AJ228" s="57"/>
      <c r="AK228" s="57"/>
      <c r="AL228" s="59" t="n">
        <f aca="false">IF(ISNUMBER($AA228),IF($AA228&gt;=0.005,100,IF($AA228&gt;=-0.015,50,0)),"")</f>
        <v>100</v>
      </c>
      <c r="AM228" s="59" t="n">
        <f aca="false">IF(ISNUMBER($AB228),IF($AB228=1,100,IF($AB228=0,50,0)),"")</f>
        <v>0</v>
      </c>
      <c r="AN228" s="0" t="str">
        <f aca="false">IF(ISNUMBER($AC228),IF($AC228&gt;=0.001,100,IF($AC228&gt;=-0.003,50,0)),"")</f>
        <v/>
      </c>
      <c r="AO228" s="0" t="str">
        <f aca="false">IF(ISNUMBER($AD228),IF($AD228&gt;=0.04,100,IF($AD228&gt;=0,50,0)),"")</f>
        <v/>
      </c>
      <c r="AP228" s="0" t="str">
        <f aca="false">IF(ISNUMBER($AE228),IF($AE228&gt;=25,100,IF($AE228&gt;=-75,50,0)),"")</f>
        <v/>
      </c>
      <c r="AQ228" s="0" t="str">
        <f aca="false">IF(ISNUMBER($AF228),IF($AF228&gt;0,100,IF($AF228&gt;=-50,50,0)),"")</f>
        <v/>
      </c>
      <c r="AR228" s="0" t="str">
        <f aca="false">IF(ISNUMBER($AG228),IF($AG228=1,100,IF($AG228=0,50,0)),"")</f>
        <v/>
      </c>
      <c r="AS228" s="0" t="str">
        <f aca="false">IF(ISNUMBER($AH228),IF($AH228&lt;0,100,IF($AH228&lt;=20,50,0)),"")</f>
        <v/>
      </c>
      <c r="AT228" s="0" t="str">
        <f aca="false">IF(ISNUMBER($AI228),IF($AI228&lt;0.95,100,IF($AI228&lt;=1,50,0)),"")</f>
        <v/>
      </c>
      <c r="AU228" s="0" t="str">
        <f aca="false">IF(ISNUMBER($AJ228),IF($AJ228&lt;30,0,IF($AJ228&lt;40,50,IF($AJ228&lt;=90,100,50))),"")</f>
        <v/>
      </c>
      <c r="AV228" s="0" t="str">
        <f aca="false">IF(ISNUMBER($AK228),IF($AK228&gt;-0.2,100,IF($AK228&gt;=-0.4,50,0)),"")</f>
        <v/>
      </c>
      <c r="AW228" s="59" t="n">
        <f aca="false">01_指標庫!$H$4*ISNUMBER($F228)+01_指標庫!$H$5*ISNUMBER($AA228)+01_指標庫!$H$6*ISNUMBER($G228)+01_指標庫!$H$7*ISNUMBER($H228)+01_指標庫!$H$8*ISNUMBER($AF228)+01_指標庫!$H$9*ISNUMBER($AG228)+01_指標庫!$H$10*ISNUMBER($AB228)+01_指標庫!$H$11*ISNUMBER($AC228)+01_指標庫!$H$12*ISNUMBER($AD228)+01_指標庫!$H$13*ISNUMBER($AE228)+01_指標庫!$H$14*ISNUMBER($I228)+01_指標庫!$H$15*ISNUMBER($AH228)+01_指標庫!$H$16*ISNUMBER($K228)+01_指標庫!$H$17*ISNUMBER($AI228)+01_指標庫!$H$18*ISNUMBER($AJ228)+01_指標庫!$H$19*ISNUMBER($AK228)+01_指標庫!$H$20*ISNUMBER($BB228)+01_指標庫!$H$21*ISNUMBER($BC228)</f>
        <v>51</v>
      </c>
      <c r="AX228" s="59" t="n">
        <f aca="false">IF(AW228=0,50,ROUND((01_指標庫!$H$4*IF(ISNUMBER($F228),L228,0)+01_指標庫!$H$5*IF(ISNUMBER($AA228),AL228,0)+01_指標庫!$H$6*IF(ISNUMBER($G228),M228,0)+01_指標庫!$H$7*IF(ISNUMBER($H228),N228,0)+01_指標庫!$H$8*IF(ISNUMBER($AF228),AQ228,0)+01_指標庫!$H$9*IF(ISNUMBER($AG228),AR228,0)+01_指標庫!$H$10*IF(ISNUMBER($AB228),AM228,0)+01_指標庫!$H$11*IF(ISNUMBER($AC228),AN228,0)+01_指標庫!$H$12*IF(ISNUMBER($AD228),AO228,0)+01_指標庫!$H$13*IF(ISNUMBER($AE228),AP228,0)+01_指標庫!$H$14*IF(ISNUMBER($I228),O228,0)+01_指標庫!$H$15*IF(ISNUMBER($AH228),AS228,0)+01_指標庫!$H$16*IF(ISNUMBER($K228),P228,0)+01_指標庫!$H$17*IF(ISNUMBER($AI228),AT228,0)+01_指標庫!$H$18*IF(ISNUMBER($AJ228),AU228,0)+01_指標庫!$H$19*IF(ISNUMBER($AK228),AV228,0)+01_指標庫!$H$20*IF(ISNUMBER($BB228),BB228,0)+01_指標庫!$H$21*IF(ISNUMBER($BC228),BC228,0))/AW228,1))</f>
        <v>76.5</v>
      </c>
      <c r="AY228" s="60"/>
      <c r="AZ228" s="60"/>
      <c r="BA228" s="58" t="n">
        <f aca="false">AVERAGE($E224:$E228)/AVERAGE($E219:$E228)-1</f>
        <v>0.0072374248777618</v>
      </c>
      <c r="BB228" s="59" t="n">
        <f aca="false">IF(ISNUMBER($BA228),IF(OR($S228&lt;=-0.03,$BA228&lt;-0.003),0,IF(OR($S228&lt;=-0.02,$BA228&lt;0.01),50,100)),"")</f>
        <v>50</v>
      </c>
      <c r="BC228" s="0" t="str">
        <f aca="false">IF(OR(COUNT($AZ228)=0,COUNT($AZ227)=0),"",IF(OR($AY228/$AZ227-1&lt;=-0.03,$AZ228/$AZ227-1&lt;=-0.045,IF(COUNT($AZ219:$AZ228)=10,AVERAGE($AZ224:$AZ228)/AVERAGE($AZ219:$AZ228)-1&lt;-0.01,FALSE())),0,IF(OR($AZ228/$AZ227-1&lt;=-0.02,IF(COUNT($AZ219:$AZ228)=10,AVERAGE($AZ224:$AZ228)/AVERAGE($AZ219:$AZ228)-1&lt;0.005,FALSE())),50,100)))</f>
        <v/>
      </c>
    </row>
    <row r="229" customFormat="false" ht="15" hidden="false" customHeight="true" outlineLevel="0" collapsed="false">
      <c r="A229" s="47" t="n">
        <v>225</v>
      </c>
      <c r="B229" s="48" t="n">
        <v>42885</v>
      </c>
      <c r="C229" s="47" t="n">
        <v>2017</v>
      </c>
      <c r="D229" s="49" t="s">
        <v>237</v>
      </c>
      <c r="E229" s="50" t="n">
        <v>5794.63</v>
      </c>
      <c r="F229" s="51" t="n">
        <v>0.135027</v>
      </c>
      <c r="G229" s="51" t="n">
        <v>0</v>
      </c>
      <c r="H229" s="52" t="n">
        <v>0.898</v>
      </c>
      <c r="I229" s="53" t="n">
        <v>368</v>
      </c>
      <c r="J229" s="47" t="s">
        <v>235</v>
      </c>
      <c r="K229" s="54" t="n">
        <v>10.38</v>
      </c>
      <c r="L229" s="55" t="n">
        <f aca="false">IF(COUNT(F229)=0,50,IF(F229&gt;=0,100,IF(F229&gt;=-0.02,50,0)))</f>
        <v>100</v>
      </c>
      <c r="M229" s="55" t="n">
        <f aca="false">IF(COUNT(G229)=0,50,IF(G229&gt;-0.06,100,IF(G229&gt;-0.15,50,0)))</f>
        <v>100</v>
      </c>
      <c r="N229" s="55" t="n">
        <f aca="false">IF(COUNT(H229)=0,50,IF(H229&gt;=0.6,100,IF(H229&gt;=0.4,50,0)))</f>
        <v>100</v>
      </c>
      <c r="O229" s="55" t="n">
        <f aca="false">IF(COUNT(I229)=0,50,IF(J229="proxy_vix",50,IF(I229&lt;350,100,IF(I229&lt;=450,50,0))))</f>
        <v>50</v>
      </c>
      <c r="P229" s="55" t="n">
        <f aca="false">IF(COUNT(K229)=0,50,IF(K229&lt;20,100,IF(K229&lt;=25,50,0)))</f>
        <v>100</v>
      </c>
      <c r="Q229" s="54"/>
      <c r="R229" s="47"/>
      <c r="S229" s="51" t="n">
        <f aca="false">$E229/$E228-1</f>
        <v>0.00108320836990106</v>
      </c>
      <c r="T229" s="56" t="n">
        <f aca="false">$K229/$K228-1</f>
        <v>0.0581039755351682</v>
      </c>
      <c r="V229" s="57"/>
      <c r="W229" s="57"/>
      <c r="Y229" s="1" t="str">
        <f aca="false">IF(AX229&gt;=70,"EASY",IF(AX229&gt;40,"UNCERTAIN","HARD"))</f>
        <v>EASY</v>
      </c>
      <c r="AA229" s="58" t="n">
        <f aca="false">IF($A229&lt;200,"",AVERAGE($E180:$E229)/AVERAGE($E30:$E229)-1)</f>
        <v>0.0842215913348423</v>
      </c>
      <c r="AB229" s="59" t="n">
        <f aca="false">LOOKUP($B229,07_L1政策步階!$A$4:$A$14,07_L1政策步階!$C$4:$C$14)</f>
        <v>-1</v>
      </c>
      <c r="AC229" s="57"/>
      <c r="AD229" s="57"/>
      <c r="AE229" s="57"/>
      <c r="AF229" s="57"/>
      <c r="AG229" s="57"/>
      <c r="AH229" s="57"/>
      <c r="AI229" s="57"/>
      <c r="AJ229" s="57"/>
      <c r="AK229" s="57"/>
      <c r="AL229" s="59" t="n">
        <f aca="false">IF(ISNUMBER($AA229),IF($AA229&gt;=0.005,100,IF($AA229&gt;=-0.015,50,0)),"")</f>
        <v>100</v>
      </c>
      <c r="AM229" s="59" t="n">
        <f aca="false">IF(ISNUMBER($AB229),IF($AB229=1,100,IF($AB229=0,50,0)),"")</f>
        <v>0</v>
      </c>
      <c r="AN229" s="0" t="str">
        <f aca="false">IF(ISNUMBER($AC229),IF($AC229&gt;=0.001,100,IF($AC229&gt;=-0.003,50,0)),"")</f>
        <v/>
      </c>
      <c r="AO229" s="0" t="str">
        <f aca="false">IF(ISNUMBER($AD229),IF($AD229&gt;=0.04,100,IF($AD229&gt;=0,50,0)),"")</f>
        <v/>
      </c>
      <c r="AP229" s="0" t="str">
        <f aca="false">IF(ISNUMBER($AE229),IF($AE229&gt;=25,100,IF($AE229&gt;=-75,50,0)),"")</f>
        <v/>
      </c>
      <c r="AQ229" s="0" t="str">
        <f aca="false">IF(ISNUMBER($AF229),IF($AF229&gt;0,100,IF($AF229&gt;=-50,50,0)),"")</f>
        <v/>
      </c>
      <c r="AR229" s="0" t="str">
        <f aca="false">IF(ISNUMBER($AG229),IF($AG229=1,100,IF($AG229=0,50,0)),"")</f>
        <v/>
      </c>
      <c r="AS229" s="0" t="str">
        <f aca="false">IF(ISNUMBER($AH229),IF($AH229&lt;0,100,IF($AH229&lt;=20,50,0)),"")</f>
        <v/>
      </c>
      <c r="AT229" s="0" t="str">
        <f aca="false">IF(ISNUMBER($AI229),IF($AI229&lt;0.95,100,IF($AI229&lt;=1,50,0)),"")</f>
        <v/>
      </c>
      <c r="AU229" s="0" t="str">
        <f aca="false">IF(ISNUMBER($AJ229),IF($AJ229&lt;30,0,IF($AJ229&lt;40,50,IF($AJ229&lt;=90,100,50))),"")</f>
        <v/>
      </c>
      <c r="AV229" s="0" t="str">
        <f aca="false">IF(ISNUMBER($AK229),IF($AK229&gt;-0.2,100,IF($AK229&gt;=-0.4,50,0)),"")</f>
        <v/>
      </c>
      <c r="AW229" s="59" t="n">
        <f aca="false">01_指標庫!$H$4*ISNUMBER($F229)+01_指標庫!$H$5*ISNUMBER($AA229)+01_指標庫!$H$6*ISNUMBER($G229)+01_指標庫!$H$7*ISNUMBER($H229)+01_指標庫!$H$8*ISNUMBER($AF229)+01_指標庫!$H$9*ISNUMBER($AG229)+01_指標庫!$H$10*ISNUMBER($AB229)+01_指標庫!$H$11*ISNUMBER($AC229)+01_指標庫!$H$12*ISNUMBER($AD229)+01_指標庫!$H$13*ISNUMBER($AE229)+01_指標庫!$H$14*ISNUMBER($I229)+01_指標庫!$H$15*ISNUMBER($AH229)+01_指標庫!$H$16*ISNUMBER($K229)+01_指標庫!$H$17*ISNUMBER($AI229)+01_指標庫!$H$18*ISNUMBER($AJ229)+01_指標庫!$H$19*ISNUMBER($AK229)+01_指標庫!$H$20*ISNUMBER($BB229)+01_指標庫!$H$21*ISNUMBER($BC229)</f>
        <v>51</v>
      </c>
      <c r="AX229" s="59" t="n">
        <f aca="false">IF(AW229=0,50,ROUND((01_指標庫!$H$4*IF(ISNUMBER($F229),L229,0)+01_指標庫!$H$5*IF(ISNUMBER($AA229),AL229,0)+01_指標庫!$H$6*IF(ISNUMBER($G229),M229,0)+01_指標庫!$H$7*IF(ISNUMBER($H229),N229,0)+01_指標庫!$H$8*IF(ISNUMBER($AF229),AQ229,0)+01_指標庫!$H$9*IF(ISNUMBER($AG229),AR229,0)+01_指標庫!$H$10*IF(ISNUMBER($AB229),AM229,0)+01_指標庫!$H$11*IF(ISNUMBER($AC229),AN229,0)+01_指標庫!$H$12*IF(ISNUMBER($AD229),AO229,0)+01_指標庫!$H$13*IF(ISNUMBER($AE229),AP229,0)+01_指標庫!$H$14*IF(ISNUMBER($I229),O229,0)+01_指標庫!$H$15*IF(ISNUMBER($AH229),AS229,0)+01_指標庫!$H$16*IF(ISNUMBER($K229),P229,0)+01_指標庫!$H$17*IF(ISNUMBER($AI229),AT229,0)+01_指標庫!$H$18*IF(ISNUMBER($AJ229),AU229,0)+01_指標庫!$H$19*IF(ISNUMBER($AK229),AV229,0)+01_指標庫!$H$20*IF(ISNUMBER($BB229),BB229,0)+01_指標庫!$H$21*IF(ISNUMBER($BC229),BC229,0))/AW229,1))</f>
        <v>76.5</v>
      </c>
      <c r="AY229" s="60"/>
      <c r="AZ229" s="60"/>
      <c r="BA229" s="58" t="n">
        <f aca="false">AVERAGE($E225:$E229)/AVERAGE($E220:$E229)-1</f>
        <v>0.00898343596321261</v>
      </c>
      <c r="BB229" s="59" t="n">
        <f aca="false">IF(ISNUMBER($BA229),IF(OR($S229&lt;=-0.03,$BA229&lt;-0.003),0,IF(OR($S229&lt;=-0.02,$BA229&lt;0.01),50,100)),"")</f>
        <v>50</v>
      </c>
      <c r="BC229" s="0" t="str">
        <f aca="false">IF(OR(COUNT($AZ229)=0,COUNT($AZ228)=0),"",IF(OR($AY229/$AZ228-1&lt;=-0.03,$AZ229/$AZ228-1&lt;=-0.045,IF(COUNT($AZ220:$AZ229)=10,AVERAGE($AZ225:$AZ229)/AVERAGE($AZ220:$AZ229)-1&lt;-0.01,FALSE())),0,IF(OR($AZ229/$AZ228-1&lt;=-0.02,IF(COUNT($AZ220:$AZ229)=10,AVERAGE($AZ225:$AZ229)/AVERAGE($AZ220:$AZ229)-1&lt;0.005,FALSE())),50,100)))</f>
        <v/>
      </c>
    </row>
    <row r="230" customFormat="false" ht="15" hidden="false" customHeight="true" outlineLevel="0" collapsed="false">
      <c r="A230" s="47" t="n">
        <v>226</v>
      </c>
      <c r="B230" s="48" t="n">
        <v>42886</v>
      </c>
      <c r="C230" s="47" t="n">
        <v>2017</v>
      </c>
      <c r="D230" s="49" t="s">
        <v>238</v>
      </c>
      <c r="E230" s="50" t="n">
        <v>5788.8</v>
      </c>
      <c r="F230" s="51" t="n">
        <v>0.132796</v>
      </c>
      <c r="G230" s="51" t="n">
        <v>-0.001006</v>
      </c>
      <c r="H230" s="52" t="n">
        <v>0.898</v>
      </c>
      <c r="I230" s="53" t="n">
        <v>374</v>
      </c>
      <c r="J230" s="47" t="s">
        <v>235</v>
      </c>
      <c r="K230" s="54" t="n">
        <v>10.41</v>
      </c>
      <c r="L230" s="55" t="n">
        <f aca="false">IF(COUNT(F230)=0,50,IF(F230&gt;=0,100,IF(F230&gt;=-0.02,50,0)))</f>
        <v>100</v>
      </c>
      <c r="M230" s="55" t="n">
        <f aca="false">IF(COUNT(G230)=0,50,IF(G230&gt;-0.06,100,IF(G230&gt;-0.15,50,0)))</f>
        <v>100</v>
      </c>
      <c r="N230" s="55" t="n">
        <f aca="false">IF(COUNT(H230)=0,50,IF(H230&gt;=0.6,100,IF(H230&gt;=0.4,50,0)))</f>
        <v>100</v>
      </c>
      <c r="O230" s="55" t="n">
        <f aca="false">IF(COUNT(I230)=0,50,IF(J230="proxy_vix",50,IF(I230&lt;350,100,IF(I230&lt;=450,50,0))))</f>
        <v>50</v>
      </c>
      <c r="P230" s="55" t="n">
        <f aca="false">IF(COUNT(K230)=0,50,IF(K230&lt;20,100,IF(K230&lt;=25,50,0)))</f>
        <v>100</v>
      </c>
      <c r="Q230" s="54"/>
      <c r="R230" s="47"/>
      <c r="S230" s="51" t="n">
        <f aca="false">$E230/$E229-1</f>
        <v>-0.00100610392725675</v>
      </c>
      <c r="T230" s="56" t="n">
        <f aca="false">$K230/$K229-1</f>
        <v>0.00289017341040454</v>
      </c>
      <c r="V230" s="57"/>
      <c r="W230" s="57"/>
      <c r="Y230" s="1" t="str">
        <f aca="false">IF(AX230&gt;=70,"EASY",IF(AX230&gt;40,"UNCERTAIN","HARD"))</f>
        <v>EASY</v>
      </c>
      <c r="AA230" s="58" t="n">
        <f aca="false">IF($A230&lt;200,"",AVERAGE($E181:$E230)/AVERAGE($E31:$E230)-1)</f>
        <v>0.0846497146117018</v>
      </c>
      <c r="AB230" s="59" t="n">
        <f aca="false">LOOKUP($B230,07_L1政策步階!$A$4:$A$14,07_L1政策步階!$C$4:$C$14)</f>
        <v>-1</v>
      </c>
      <c r="AC230" s="57"/>
      <c r="AD230" s="57"/>
      <c r="AE230" s="57"/>
      <c r="AF230" s="57"/>
      <c r="AG230" s="57"/>
      <c r="AH230" s="57"/>
      <c r="AI230" s="57"/>
      <c r="AJ230" s="57"/>
      <c r="AK230" s="57"/>
      <c r="AL230" s="59" t="n">
        <f aca="false">IF(ISNUMBER($AA230),IF($AA230&gt;=0.005,100,IF($AA230&gt;=-0.015,50,0)),"")</f>
        <v>100</v>
      </c>
      <c r="AM230" s="59" t="n">
        <f aca="false">IF(ISNUMBER($AB230),IF($AB230=1,100,IF($AB230=0,50,0)),"")</f>
        <v>0</v>
      </c>
      <c r="AN230" s="0" t="str">
        <f aca="false">IF(ISNUMBER($AC230),IF($AC230&gt;=0.001,100,IF($AC230&gt;=-0.003,50,0)),"")</f>
        <v/>
      </c>
      <c r="AO230" s="0" t="str">
        <f aca="false">IF(ISNUMBER($AD230),IF($AD230&gt;=0.04,100,IF($AD230&gt;=0,50,0)),"")</f>
        <v/>
      </c>
      <c r="AP230" s="0" t="str">
        <f aca="false">IF(ISNUMBER($AE230),IF($AE230&gt;=25,100,IF($AE230&gt;=-75,50,0)),"")</f>
        <v/>
      </c>
      <c r="AQ230" s="0" t="str">
        <f aca="false">IF(ISNUMBER($AF230),IF($AF230&gt;0,100,IF($AF230&gt;=-50,50,0)),"")</f>
        <v/>
      </c>
      <c r="AR230" s="0" t="str">
        <f aca="false">IF(ISNUMBER($AG230),IF($AG230=1,100,IF($AG230=0,50,0)),"")</f>
        <v/>
      </c>
      <c r="AS230" s="0" t="str">
        <f aca="false">IF(ISNUMBER($AH230),IF($AH230&lt;0,100,IF($AH230&lt;=20,50,0)),"")</f>
        <v/>
      </c>
      <c r="AT230" s="0" t="str">
        <f aca="false">IF(ISNUMBER($AI230),IF($AI230&lt;0.95,100,IF($AI230&lt;=1,50,0)),"")</f>
        <v/>
      </c>
      <c r="AU230" s="0" t="str">
        <f aca="false">IF(ISNUMBER($AJ230),IF($AJ230&lt;30,0,IF($AJ230&lt;40,50,IF($AJ230&lt;=90,100,50))),"")</f>
        <v/>
      </c>
      <c r="AV230" s="0" t="str">
        <f aca="false">IF(ISNUMBER($AK230),IF($AK230&gt;-0.2,100,IF($AK230&gt;=-0.4,50,0)),"")</f>
        <v/>
      </c>
      <c r="AW230" s="59" t="n">
        <f aca="false">01_指標庫!$H$4*ISNUMBER($F230)+01_指標庫!$H$5*ISNUMBER($AA230)+01_指標庫!$H$6*ISNUMBER($G230)+01_指標庫!$H$7*ISNUMBER($H230)+01_指標庫!$H$8*ISNUMBER($AF230)+01_指標庫!$H$9*ISNUMBER($AG230)+01_指標庫!$H$10*ISNUMBER($AB230)+01_指標庫!$H$11*ISNUMBER($AC230)+01_指標庫!$H$12*ISNUMBER($AD230)+01_指標庫!$H$13*ISNUMBER($AE230)+01_指標庫!$H$14*ISNUMBER($I230)+01_指標庫!$H$15*ISNUMBER($AH230)+01_指標庫!$H$16*ISNUMBER($K230)+01_指標庫!$H$17*ISNUMBER($AI230)+01_指標庫!$H$18*ISNUMBER($AJ230)+01_指標庫!$H$19*ISNUMBER($AK230)+01_指標庫!$H$20*ISNUMBER($BB230)+01_指標庫!$H$21*ISNUMBER($BC230)</f>
        <v>51</v>
      </c>
      <c r="AX230" s="59" t="n">
        <f aca="false">IF(AW230=0,50,ROUND((01_指標庫!$H$4*IF(ISNUMBER($F230),L230,0)+01_指標庫!$H$5*IF(ISNUMBER($AA230),AL230,0)+01_指標庫!$H$6*IF(ISNUMBER($G230),M230,0)+01_指標庫!$H$7*IF(ISNUMBER($H230),N230,0)+01_指標庫!$H$8*IF(ISNUMBER($AF230),AQ230,0)+01_指標庫!$H$9*IF(ISNUMBER($AG230),AR230,0)+01_指標庫!$H$10*IF(ISNUMBER($AB230),AM230,0)+01_指標庫!$H$11*IF(ISNUMBER($AC230),AN230,0)+01_指標庫!$H$12*IF(ISNUMBER($AD230),AO230,0)+01_指標庫!$H$13*IF(ISNUMBER($AE230),AP230,0)+01_指標庫!$H$14*IF(ISNUMBER($I230),O230,0)+01_指標庫!$H$15*IF(ISNUMBER($AH230),AS230,0)+01_指標庫!$H$16*IF(ISNUMBER($K230),P230,0)+01_指標庫!$H$17*IF(ISNUMBER($AI230),AT230,0)+01_指標庫!$H$18*IF(ISNUMBER($AJ230),AU230,0)+01_指標庫!$H$19*IF(ISNUMBER($AK230),AV230,0)+01_指標庫!$H$20*IF(ISNUMBER($BB230),BB230,0)+01_指標庫!$H$21*IF(ISNUMBER($BC230),BC230,0))/AW230,1))</f>
        <v>82.4</v>
      </c>
      <c r="AY230" s="60"/>
      <c r="AZ230" s="60"/>
      <c r="BA230" s="58" t="n">
        <f aca="false">AVERAGE($E226:$E230)/AVERAGE($E221:$E230)-1</f>
        <v>0.0108378077419211</v>
      </c>
      <c r="BB230" s="59" t="n">
        <f aca="false">IF(ISNUMBER($BA230),IF(OR($S230&lt;=-0.03,$BA230&lt;-0.003),0,IF(OR($S230&lt;=-0.02,$BA230&lt;0.01),50,100)),"")</f>
        <v>100</v>
      </c>
      <c r="BC230" s="0" t="str">
        <f aca="false">IF(OR(COUNT($AZ230)=0,COUNT($AZ229)=0),"",IF(OR($AY230/$AZ229-1&lt;=-0.03,$AZ230/$AZ229-1&lt;=-0.045,IF(COUNT($AZ221:$AZ230)=10,AVERAGE($AZ226:$AZ230)/AVERAGE($AZ221:$AZ230)-1&lt;-0.01,FALSE())),0,IF(OR($AZ230/$AZ229-1&lt;=-0.02,IF(COUNT($AZ221:$AZ230)=10,AVERAGE($AZ226:$AZ230)/AVERAGE($AZ221:$AZ230)-1&lt;0.005,FALSE())),50,100)))</f>
        <v/>
      </c>
    </row>
    <row r="231" customFormat="false" ht="15" hidden="false" customHeight="true" outlineLevel="0" collapsed="false">
      <c r="A231" s="47" t="n">
        <v>227</v>
      </c>
      <c r="B231" s="48" t="n">
        <v>42887</v>
      </c>
      <c r="C231" s="47" t="n">
        <v>2017</v>
      </c>
      <c r="D231" s="49" t="s">
        <v>239</v>
      </c>
      <c r="E231" s="50" t="n">
        <v>5816.51</v>
      </c>
      <c r="F231" s="51" t="n">
        <v>0.137118</v>
      </c>
      <c r="G231" s="51" t="n">
        <v>0</v>
      </c>
      <c r="H231" s="52" t="n">
        <v>0.9184</v>
      </c>
      <c r="I231" s="53" t="n">
        <v>369</v>
      </c>
      <c r="J231" s="47" t="s">
        <v>235</v>
      </c>
      <c r="K231" s="54" t="n">
        <v>9.89</v>
      </c>
      <c r="L231" s="55" t="n">
        <f aca="false">IF(COUNT(F231)=0,50,IF(F231&gt;=0,100,IF(F231&gt;=-0.02,50,0)))</f>
        <v>100</v>
      </c>
      <c r="M231" s="55" t="n">
        <f aca="false">IF(COUNT(G231)=0,50,IF(G231&gt;-0.06,100,IF(G231&gt;-0.15,50,0)))</f>
        <v>100</v>
      </c>
      <c r="N231" s="55" t="n">
        <f aca="false">IF(COUNT(H231)=0,50,IF(H231&gt;=0.6,100,IF(H231&gt;=0.4,50,0)))</f>
        <v>100</v>
      </c>
      <c r="O231" s="55" t="n">
        <f aca="false">IF(COUNT(I231)=0,50,IF(J231="proxy_vix",50,IF(I231&lt;350,100,IF(I231&lt;=450,50,0))))</f>
        <v>50</v>
      </c>
      <c r="P231" s="55" t="n">
        <f aca="false">IF(COUNT(K231)=0,50,IF(K231&lt;20,100,IF(K231&lt;=25,50,0)))</f>
        <v>100</v>
      </c>
      <c r="Q231" s="54"/>
      <c r="R231" s="47"/>
      <c r="S231" s="51" t="n">
        <f aca="false">$E231/$E230-1</f>
        <v>0.00478682974018785</v>
      </c>
      <c r="T231" s="56" t="n">
        <f aca="false">$K231/$K230-1</f>
        <v>-0.0499519692603265</v>
      </c>
      <c r="V231" s="57"/>
      <c r="W231" s="57"/>
      <c r="Y231" s="1" t="str">
        <f aca="false">IF(AX231&gt;=70,"EASY",IF(AX231&gt;40,"UNCERTAIN","HARD"))</f>
        <v>EASY</v>
      </c>
      <c r="AA231" s="58" t="n">
        <f aca="false">IF($A231&lt;200,"",AVERAGE($E182:$E231)/AVERAGE($E32:$E231)-1)</f>
        <v>0.0854930732309107</v>
      </c>
      <c r="AB231" s="59" t="n">
        <f aca="false">LOOKUP($B231,07_L1政策步階!$A$4:$A$14,07_L1政策步階!$C$4:$C$14)</f>
        <v>-1</v>
      </c>
      <c r="AC231" s="57"/>
      <c r="AD231" s="57"/>
      <c r="AE231" s="57"/>
      <c r="AF231" s="57"/>
      <c r="AG231" s="57"/>
      <c r="AH231" s="57"/>
      <c r="AI231" s="57"/>
      <c r="AJ231" s="57"/>
      <c r="AK231" s="57"/>
      <c r="AL231" s="59" t="n">
        <f aca="false">IF(ISNUMBER($AA231),IF($AA231&gt;=0.005,100,IF($AA231&gt;=-0.015,50,0)),"")</f>
        <v>100</v>
      </c>
      <c r="AM231" s="59" t="n">
        <f aca="false">IF(ISNUMBER($AB231),IF($AB231=1,100,IF($AB231=0,50,0)),"")</f>
        <v>0</v>
      </c>
      <c r="AN231" s="0" t="str">
        <f aca="false">IF(ISNUMBER($AC231),IF($AC231&gt;=0.001,100,IF($AC231&gt;=-0.003,50,0)),"")</f>
        <v/>
      </c>
      <c r="AO231" s="0" t="str">
        <f aca="false">IF(ISNUMBER($AD231),IF($AD231&gt;=0.04,100,IF($AD231&gt;=0,50,0)),"")</f>
        <v/>
      </c>
      <c r="AP231" s="0" t="str">
        <f aca="false">IF(ISNUMBER($AE231),IF($AE231&gt;=25,100,IF($AE231&gt;=-75,50,0)),"")</f>
        <v/>
      </c>
      <c r="AQ231" s="0" t="str">
        <f aca="false">IF(ISNUMBER($AF231),IF($AF231&gt;0,100,IF($AF231&gt;=-50,50,0)),"")</f>
        <v/>
      </c>
      <c r="AR231" s="0" t="str">
        <f aca="false">IF(ISNUMBER($AG231),IF($AG231=1,100,IF($AG231=0,50,0)),"")</f>
        <v/>
      </c>
      <c r="AS231" s="0" t="str">
        <f aca="false">IF(ISNUMBER($AH231),IF($AH231&lt;0,100,IF($AH231&lt;=20,50,0)),"")</f>
        <v/>
      </c>
      <c r="AT231" s="0" t="str">
        <f aca="false">IF(ISNUMBER($AI231),IF($AI231&lt;0.95,100,IF($AI231&lt;=1,50,0)),"")</f>
        <v/>
      </c>
      <c r="AU231" s="0" t="str">
        <f aca="false">IF(ISNUMBER($AJ231),IF($AJ231&lt;30,0,IF($AJ231&lt;40,50,IF($AJ231&lt;=90,100,50))),"")</f>
        <v/>
      </c>
      <c r="AV231" s="0" t="str">
        <f aca="false">IF(ISNUMBER($AK231),IF($AK231&gt;-0.2,100,IF($AK231&gt;=-0.4,50,0)),"")</f>
        <v/>
      </c>
      <c r="AW231" s="59" t="n">
        <f aca="false">01_指標庫!$H$4*ISNUMBER($F231)+01_指標庫!$H$5*ISNUMBER($AA231)+01_指標庫!$H$6*ISNUMBER($G231)+01_指標庫!$H$7*ISNUMBER($H231)+01_指標庫!$H$8*ISNUMBER($AF231)+01_指標庫!$H$9*ISNUMBER($AG231)+01_指標庫!$H$10*ISNUMBER($AB231)+01_指標庫!$H$11*ISNUMBER($AC231)+01_指標庫!$H$12*ISNUMBER($AD231)+01_指標庫!$H$13*ISNUMBER($AE231)+01_指標庫!$H$14*ISNUMBER($I231)+01_指標庫!$H$15*ISNUMBER($AH231)+01_指標庫!$H$16*ISNUMBER($K231)+01_指標庫!$H$17*ISNUMBER($AI231)+01_指標庫!$H$18*ISNUMBER($AJ231)+01_指標庫!$H$19*ISNUMBER($AK231)+01_指標庫!$H$20*ISNUMBER($BB231)+01_指標庫!$H$21*ISNUMBER($BC231)</f>
        <v>51</v>
      </c>
      <c r="AX231" s="59" t="n">
        <f aca="false">IF(AW231=0,50,ROUND((01_指標庫!$H$4*IF(ISNUMBER($F231),L231,0)+01_指標庫!$H$5*IF(ISNUMBER($AA231),AL231,0)+01_指標庫!$H$6*IF(ISNUMBER($G231),M231,0)+01_指標庫!$H$7*IF(ISNUMBER($H231),N231,0)+01_指標庫!$H$8*IF(ISNUMBER($AF231),AQ231,0)+01_指標庫!$H$9*IF(ISNUMBER($AG231),AR231,0)+01_指標庫!$H$10*IF(ISNUMBER($AB231),AM231,0)+01_指標庫!$H$11*IF(ISNUMBER($AC231),AN231,0)+01_指標庫!$H$12*IF(ISNUMBER($AD231),AO231,0)+01_指標庫!$H$13*IF(ISNUMBER($AE231),AP231,0)+01_指標庫!$H$14*IF(ISNUMBER($I231),O231,0)+01_指標庫!$H$15*IF(ISNUMBER($AH231),AS231,0)+01_指標庫!$H$16*IF(ISNUMBER($K231),P231,0)+01_指標庫!$H$17*IF(ISNUMBER($AI231),AT231,0)+01_指標庫!$H$18*IF(ISNUMBER($AJ231),AU231,0)+01_指標庫!$H$19*IF(ISNUMBER($AK231),AV231,0)+01_指標庫!$H$20*IF(ISNUMBER($BB231),BB231,0)+01_指標庫!$H$21*IF(ISNUMBER($BC231),BC231,0))/AW231,1))</f>
        <v>76.5</v>
      </c>
      <c r="AY231" s="60"/>
      <c r="AZ231" s="60"/>
      <c r="BA231" s="58" t="n">
        <f aca="false">AVERAGE($E227:$E231)/AVERAGE($E222:$E231)-1</f>
        <v>0.00968583727549377</v>
      </c>
      <c r="BB231" s="59" t="n">
        <f aca="false">IF(ISNUMBER($BA231),IF(OR($S231&lt;=-0.03,$BA231&lt;-0.003),0,IF(OR($S231&lt;=-0.02,$BA231&lt;0.01),50,100)),"")</f>
        <v>50</v>
      </c>
      <c r="BC231" s="0" t="str">
        <f aca="false">IF(OR(COUNT($AZ231)=0,COUNT($AZ230)=0),"",IF(OR($AY231/$AZ230-1&lt;=-0.03,$AZ231/$AZ230-1&lt;=-0.045,IF(COUNT($AZ222:$AZ231)=10,AVERAGE($AZ227:$AZ231)/AVERAGE($AZ222:$AZ231)-1&lt;-0.01,FALSE())),0,IF(OR($AZ231/$AZ230-1&lt;=-0.02,IF(COUNT($AZ222:$AZ231)=10,AVERAGE($AZ227:$AZ231)/AVERAGE($AZ222:$AZ231)-1&lt;0.005,FALSE())),50,100)))</f>
        <v/>
      </c>
    </row>
    <row r="232" customFormat="false" ht="15" hidden="false" customHeight="true" outlineLevel="0" collapsed="false">
      <c r="A232" s="47" t="n">
        <v>228</v>
      </c>
      <c r="B232" s="48" t="n">
        <v>42888</v>
      </c>
      <c r="C232" s="47" t="n">
        <v>2017</v>
      </c>
      <c r="D232" s="49" t="s">
        <v>234</v>
      </c>
      <c r="E232" s="50" t="n">
        <v>5881.46</v>
      </c>
      <c r="F232" s="51" t="n">
        <v>0.148598</v>
      </c>
      <c r="G232" s="51" t="n">
        <v>0</v>
      </c>
      <c r="H232" s="52" t="n">
        <v>0.9184</v>
      </c>
      <c r="I232" s="53" t="n">
        <v>369</v>
      </c>
      <c r="J232" s="47" t="s">
        <v>235</v>
      </c>
      <c r="K232" s="54" t="n">
        <v>9.75</v>
      </c>
      <c r="L232" s="55" t="n">
        <f aca="false">IF(COUNT(F232)=0,50,IF(F232&gt;=0,100,IF(F232&gt;=-0.02,50,0)))</f>
        <v>100</v>
      </c>
      <c r="M232" s="55" t="n">
        <f aca="false">IF(COUNT(G232)=0,50,IF(G232&gt;-0.06,100,IF(G232&gt;-0.15,50,0)))</f>
        <v>100</v>
      </c>
      <c r="N232" s="55" t="n">
        <f aca="false">IF(COUNT(H232)=0,50,IF(H232&gt;=0.6,100,IF(H232&gt;=0.4,50,0)))</f>
        <v>100</v>
      </c>
      <c r="O232" s="55" t="n">
        <f aca="false">IF(COUNT(I232)=0,50,IF(J232="proxy_vix",50,IF(I232&lt;350,100,IF(I232&lt;=450,50,0))))</f>
        <v>50</v>
      </c>
      <c r="P232" s="55" t="n">
        <f aca="false">IF(COUNT(K232)=0,50,IF(K232&lt;20,100,IF(K232&lt;=25,50,0)))</f>
        <v>100</v>
      </c>
      <c r="Q232" s="54"/>
      <c r="R232" s="47"/>
      <c r="S232" s="51" t="n">
        <f aca="false">$E232/$E231-1</f>
        <v>0.0111664898710739</v>
      </c>
      <c r="T232" s="56" t="n">
        <f aca="false">$K232/$K231-1</f>
        <v>-0.0141557128412538</v>
      </c>
      <c r="V232" s="57"/>
      <c r="W232" s="57"/>
      <c r="Y232" s="1" t="str">
        <f aca="false">IF(AX232&gt;=70,"EASY",IF(AX232&gt;40,"UNCERTAIN","HARD"))</f>
        <v>EASY</v>
      </c>
      <c r="AA232" s="58" t="n">
        <f aca="false">IF($A232&lt;200,"",AVERAGE($E183:$E232)/AVERAGE($E33:$E232)-1)</f>
        <v>0.086351058758757</v>
      </c>
      <c r="AB232" s="59" t="n">
        <f aca="false">LOOKUP($B232,07_L1政策步階!$A$4:$A$14,07_L1政策步階!$C$4:$C$14)</f>
        <v>-1</v>
      </c>
      <c r="AC232" s="57"/>
      <c r="AD232" s="57"/>
      <c r="AE232" s="57"/>
      <c r="AF232" s="57"/>
      <c r="AG232" s="57"/>
      <c r="AH232" s="57"/>
      <c r="AI232" s="57"/>
      <c r="AJ232" s="57"/>
      <c r="AK232" s="57"/>
      <c r="AL232" s="59" t="n">
        <f aca="false">IF(ISNUMBER($AA232),IF($AA232&gt;=0.005,100,IF($AA232&gt;=-0.015,50,0)),"")</f>
        <v>100</v>
      </c>
      <c r="AM232" s="59" t="n">
        <f aca="false">IF(ISNUMBER($AB232),IF($AB232=1,100,IF($AB232=0,50,0)),"")</f>
        <v>0</v>
      </c>
      <c r="AN232" s="0" t="str">
        <f aca="false">IF(ISNUMBER($AC232),IF($AC232&gt;=0.001,100,IF($AC232&gt;=-0.003,50,0)),"")</f>
        <v/>
      </c>
      <c r="AO232" s="0" t="str">
        <f aca="false">IF(ISNUMBER($AD232),IF($AD232&gt;=0.04,100,IF($AD232&gt;=0,50,0)),"")</f>
        <v/>
      </c>
      <c r="AP232" s="0" t="str">
        <f aca="false">IF(ISNUMBER($AE232),IF($AE232&gt;=25,100,IF($AE232&gt;=-75,50,0)),"")</f>
        <v/>
      </c>
      <c r="AQ232" s="0" t="str">
        <f aca="false">IF(ISNUMBER($AF232),IF($AF232&gt;0,100,IF($AF232&gt;=-50,50,0)),"")</f>
        <v/>
      </c>
      <c r="AR232" s="0" t="str">
        <f aca="false">IF(ISNUMBER($AG232),IF($AG232=1,100,IF($AG232=0,50,0)),"")</f>
        <v/>
      </c>
      <c r="AS232" s="0" t="str">
        <f aca="false">IF(ISNUMBER($AH232),IF($AH232&lt;0,100,IF($AH232&lt;=20,50,0)),"")</f>
        <v/>
      </c>
      <c r="AT232" s="0" t="str">
        <f aca="false">IF(ISNUMBER($AI232),IF($AI232&lt;0.95,100,IF($AI232&lt;=1,50,0)),"")</f>
        <v/>
      </c>
      <c r="AU232" s="0" t="str">
        <f aca="false">IF(ISNUMBER($AJ232),IF($AJ232&lt;30,0,IF($AJ232&lt;40,50,IF($AJ232&lt;=90,100,50))),"")</f>
        <v/>
      </c>
      <c r="AV232" s="0" t="str">
        <f aca="false">IF(ISNUMBER($AK232),IF($AK232&gt;-0.2,100,IF($AK232&gt;=-0.4,50,0)),"")</f>
        <v/>
      </c>
      <c r="AW232" s="59" t="n">
        <f aca="false">01_指標庫!$H$4*ISNUMBER($F232)+01_指標庫!$H$5*ISNUMBER($AA232)+01_指標庫!$H$6*ISNUMBER($G232)+01_指標庫!$H$7*ISNUMBER($H232)+01_指標庫!$H$8*ISNUMBER($AF232)+01_指標庫!$H$9*ISNUMBER($AG232)+01_指標庫!$H$10*ISNUMBER($AB232)+01_指標庫!$H$11*ISNUMBER($AC232)+01_指標庫!$H$12*ISNUMBER($AD232)+01_指標庫!$H$13*ISNUMBER($AE232)+01_指標庫!$H$14*ISNUMBER($I232)+01_指標庫!$H$15*ISNUMBER($AH232)+01_指標庫!$H$16*ISNUMBER($K232)+01_指標庫!$H$17*ISNUMBER($AI232)+01_指標庫!$H$18*ISNUMBER($AJ232)+01_指標庫!$H$19*ISNUMBER($AK232)+01_指標庫!$H$20*ISNUMBER($BB232)+01_指標庫!$H$21*ISNUMBER($BC232)</f>
        <v>51</v>
      </c>
      <c r="AX232" s="59" t="n">
        <f aca="false">IF(AW232=0,50,ROUND((01_指標庫!$H$4*IF(ISNUMBER($F232),L232,0)+01_指標庫!$H$5*IF(ISNUMBER($AA232),AL232,0)+01_指標庫!$H$6*IF(ISNUMBER($G232),M232,0)+01_指標庫!$H$7*IF(ISNUMBER($H232),N232,0)+01_指標庫!$H$8*IF(ISNUMBER($AF232),AQ232,0)+01_指標庫!$H$9*IF(ISNUMBER($AG232),AR232,0)+01_指標庫!$H$10*IF(ISNUMBER($AB232),AM232,0)+01_指標庫!$H$11*IF(ISNUMBER($AC232),AN232,0)+01_指標庫!$H$12*IF(ISNUMBER($AD232),AO232,0)+01_指標庫!$H$13*IF(ISNUMBER($AE232),AP232,0)+01_指標庫!$H$14*IF(ISNUMBER($I232),O232,0)+01_指標庫!$H$15*IF(ISNUMBER($AH232),AS232,0)+01_指標庫!$H$16*IF(ISNUMBER($K232),P232,0)+01_指標庫!$H$17*IF(ISNUMBER($AI232),AT232,0)+01_指標庫!$H$18*IF(ISNUMBER($AJ232),AU232,0)+01_指標庫!$H$19*IF(ISNUMBER($AK232),AV232,0)+01_指標庫!$H$20*IF(ISNUMBER($BB232),BB232,0)+01_指標庫!$H$21*IF(ISNUMBER($BC232),BC232,0))/AW232,1))</f>
        <v>76.5</v>
      </c>
      <c r="AY232" s="60"/>
      <c r="AZ232" s="60"/>
      <c r="BA232" s="58" t="n">
        <f aca="false">AVERAGE($E228:$E232)/AVERAGE($E223:$E232)-1</f>
        <v>0.0087932657721983</v>
      </c>
      <c r="BB232" s="59" t="n">
        <f aca="false">IF(ISNUMBER($BA232),IF(OR($S232&lt;=-0.03,$BA232&lt;-0.003),0,IF(OR($S232&lt;=-0.02,$BA232&lt;0.01),50,100)),"")</f>
        <v>50</v>
      </c>
      <c r="BC232" s="0" t="str">
        <f aca="false">IF(OR(COUNT($AZ232)=0,COUNT($AZ231)=0),"",IF(OR($AY232/$AZ231-1&lt;=-0.03,$AZ232/$AZ231-1&lt;=-0.045,IF(COUNT($AZ223:$AZ232)=10,AVERAGE($AZ228:$AZ232)/AVERAGE($AZ223:$AZ232)-1&lt;-0.01,FALSE())),0,IF(OR($AZ232/$AZ231-1&lt;=-0.02,IF(COUNT($AZ223:$AZ232)=10,AVERAGE($AZ228:$AZ232)/AVERAGE($AZ223:$AZ232)-1&lt;0.005,FALSE())),50,100)))</f>
        <v/>
      </c>
    </row>
    <row r="233" customFormat="false" ht="15" hidden="false" customHeight="true" outlineLevel="0" collapsed="false">
      <c r="A233" s="47" t="n">
        <v>229</v>
      </c>
      <c r="B233" s="48" t="n">
        <v>42891</v>
      </c>
      <c r="C233" s="47" t="n">
        <v>2017</v>
      </c>
      <c r="D233" s="49" t="s">
        <v>236</v>
      </c>
      <c r="E233" s="50" t="n">
        <v>5878.12</v>
      </c>
      <c r="F233" s="51" t="n">
        <v>0.146745</v>
      </c>
      <c r="G233" s="51" t="n">
        <v>-0.000568</v>
      </c>
      <c r="H233" s="52" t="n">
        <v>0.898</v>
      </c>
      <c r="I233" s="53" t="n">
        <v>368</v>
      </c>
      <c r="J233" s="47" t="s">
        <v>235</v>
      </c>
      <c r="K233" s="54" t="n">
        <v>10.07</v>
      </c>
      <c r="L233" s="55" t="n">
        <f aca="false">IF(COUNT(F233)=0,50,IF(F233&gt;=0,100,IF(F233&gt;=-0.02,50,0)))</f>
        <v>100</v>
      </c>
      <c r="M233" s="55" t="n">
        <f aca="false">IF(COUNT(G233)=0,50,IF(G233&gt;-0.06,100,IF(G233&gt;-0.15,50,0)))</f>
        <v>100</v>
      </c>
      <c r="N233" s="55" t="n">
        <f aca="false">IF(COUNT(H233)=0,50,IF(H233&gt;=0.6,100,IF(H233&gt;=0.4,50,0)))</f>
        <v>100</v>
      </c>
      <c r="O233" s="55" t="n">
        <f aca="false">IF(COUNT(I233)=0,50,IF(J233="proxy_vix",50,IF(I233&lt;350,100,IF(I233&lt;=450,50,0))))</f>
        <v>50</v>
      </c>
      <c r="P233" s="55" t="n">
        <f aca="false">IF(COUNT(K233)=0,50,IF(K233&lt;20,100,IF(K233&lt;=25,50,0)))</f>
        <v>100</v>
      </c>
      <c r="Q233" s="54"/>
      <c r="R233" s="47"/>
      <c r="S233" s="51" t="n">
        <f aca="false">$E233/$E232-1</f>
        <v>-0.000567886205125934</v>
      </c>
      <c r="T233" s="56" t="n">
        <f aca="false">$K233/$K232-1</f>
        <v>0.0328205128205128</v>
      </c>
      <c r="V233" s="57"/>
      <c r="W233" s="57"/>
      <c r="Y233" s="1" t="str">
        <f aca="false">IF(AX233&gt;=70,"EASY",IF(AX233&gt;40,"UNCERTAIN","HARD"))</f>
        <v>EASY</v>
      </c>
      <c r="AA233" s="58" t="n">
        <f aca="false">IF($A233&lt;200,"",AVERAGE($E184:$E233)/AVERAGE($E34:$E233)-1)</f>
        <v>0.0872549200158941</v>
      </c>
      <c r="AB233" s="59" t="n">
        <f aca="false">LOOKUP($B233,07_L1政策步階!$A$4:$A$14,07_L1政策步階!$C$4:$C$14)</f>
        <v>-1</v>
      </c>
      <c r="AC233" s="57"/>
      <c r="AD233" s="57"/>
      <c r="AE233" s="57"/>
      <c r="AF233" s="57"/>
      <c r="AG233" s="57"/>
      <c r="AH233" s="57"/>
      <c r="AI233" s="57"/>
      <c r="AJ233" s="57"/>
      <c r="AK233" s="57"/>
      <c r="AL233" s="59" t="n">
        <f aca="false">IF(ISNUMBER($AA233),IF($AA233&gt;=0.005,100,IF($AA233&gt;=-0.015,50,0)),"")</f>
        <v>100</v>
      </c>
      <c r="AM233" s="59" t="n">
        <f aca="false">IF(ISNUMBER($AB233),IF($AB233=1,100,IF($AB233=0,50,0)),"")</f>
        <v>0</v>
      </c>
      <c r="AN233" s="0" t="str">
        <f aca="false">IF(ISNUMBER($AC233),IF($AC233&gt;=0.001,100,IF($AC233&gt;=-0.003,50,0)),"")</f>
        <v/>
      </c>
      <c r="AO233" s="0" t="str">
        <f aca="false">IF(ISNUMBER($AD233),IF($AD233&gt;=0.04,100,IF($AD233&gt;=0,50,0)),"")</f>
        <v/>
      </c>
      <c r="AP233" s="0" t="str">
        <f aca="false">IF(ISNUMBER($AE233),IF($AE233&gt;=25,100,IF($AE233&gt;=-75,50,0)),"")</f>
        <v/>
      </c>
      <c r="AQ233" s="0" t="str">
        <f aca="false">IF(ISNUMBER($AF233),IF($AF233&gt;0,100,IF($AF233&gt;=-50,50,0)),"")</f>
        <v/>
      </c>
      <c r="AR233" s="0" t="str">
        <f aca="false">IF(ISNUMBER($AG233),IF($AG233=1,100,IF($AG233=0,50,0)),"")</f>
        <v/>
      </c>
      <c r="AS233" s="0" t="str">
        <f aca="false">IF(ISNUMBER($AH233),IF($AH233&lt;0,100,IF($AH233&lt;=20,50,0)),"")</f>
        <v/>
      </c>
      <c r="AT233" s="0" t="str">
        <f aca="false">IF(ISNUMBER($AI233),IF($AI233&lt;0.95,100,IF($AI233&lt;=1,50,0)),"")</f>
        <v/>
      </c>
      <c r="AU233" s="0" t="str">
        <f aca="false">IF(ISNUMBER($AJ233),IF($AJ233&lt;30,0,IF($AJ233&lt;40,50,IF($AJ233&lt;=90,100,50))),"")</f>
        <v/>
      </c>
      <c r="AV233" s="0" t="str">
        <f aca="false">IF(ISNUMBER($AK233),IF($AK233&gt;-0.2,100,IF($AK233&gt;=-0.4,50,0)),"")</f>
        <v/>
      </c>
      <c r="AW233" s="59" t="n">
        <f aca="false">01_指標庫!$H$4*ISNUMBER($F233)+01_指標庫!$H$5*ISNUMBER($AA233)+01_指標庫!$H$6*ISNUMBER($G233)+01_指標庫!$H$7*ISNUMBER($H233)+01_指標庫!$H$8*ISNUMBER($AF233)+01_指標庫!$H$9*ISNUMBER($AG233)+01_指標庫!$H$10*ISNUMBER($AB233)+01_指標庫!$H$11*ISNUMBER($AC233)+01_指標庫!$H$12*ISNUMBER($AD233)+01_指標庫!$H$13*ISNUMBER($AE233)+01_指標庫!$H$14*ISNUMBER($I233)+01_指標庫!$H$15*ISNUMBER($AH233)+01_指標庫!$H$16*ISNUMBER($K233)+01_指標庫!$H$17*ISNUMBER($AI233)+01_指標庫!$H$18*ISNUMBER($AJ233)+01_指標庫!$H$19*ISNUMBER($AK233)+01_指標庫!$H$20*ISNUMBER($BB233)+01_指標庫!$H$21*ISNUMBER($BC233)</f>
        <v>51</v>
      </c>
      <c r="AX233" s="59" t="n">
        <f aca="false">IF(AW233=0,50,ROUND((01_指標庫!$H$4*IF(ISNUMBER($F233),L233,0)+01_指標庫!$H$5*IF(ISNUMBER($AA233),AL233,0)+01_指標庫!$H$6*IF(ISNUMBER($G233),M233,0)+01_指標庫!$H$7*IF(ISNUMBER($H233),N233,0)+01_指標庫!$H$8*IF(ISNUMBER($AF233),AQ233,0)+01_指標庫!$H$9*IF(ISNUMBER($AG233),AR233,0)+01_指標庫!$H$10*IF(ISNUMBER($AB233),AM233,0)+01_指標庫!$H$11*IF(ISNUMBER($AC233),AN233,0)+01_指標庫!$H$12*IF(ISNUMBER($AD233),AO233,0)+01_指標庫!$H$13*IF(ISNUMBER($AE233),AP233,0)+01_指標庫!$H$14*IF(ISNUMBER($I233),O233,0)+01_指標庫!$H$15*IF(ISNUMBER($AH233),AS233,0)+01_指標庫!$H$16*IF(ISNUMBER($K233),P233,0)+01_指標庫!$H$17*IF(ISNUMBER($AI233),AT233,0)+01_指標庫!$H$18*IF(ISNUMBER($AJ233),AU233,0)+01_指標庫!$H$19*IF(ISNUMBER($AK233),AV233,0)+01_指標庫!$H$20*IF(ISNUMBER($BB233),BB233,0)+01_指標庫!$H$21*IF(ISNUMBER($BC233),BC233,0))/AW233,1))</f>
        <v>76.5</v>
      </c>
      <c r="AY233" s="60"/>
      <c r="AZ233" s="60"/>
      <c r="BA233" s="58" t="n">
        <f aca="false">AVERAGE($E229:$E233)/AVERAGE($E224:$E233)-1</f>
        <v>0.00794582720496107</v>
      </c>
      <c r="BB233" s="59" t="n">
        <f aca="false">IF(ISNUMBER($BA233),IF(OR($S233&lt;=-0.03,$BA233&lt;-0.003),0,IF(OR($S233&lt;=-0.02,$BA233&lt;0.01),50,100)),"")</f>
        <v>50</v>
      </c>
      <c r="BC233" s="0" t="str">
        <f aca="false">IF(OR(COUNT($AZ233)=0,COUNT($AZ232)=0),"",IF(OR($AY233/$AZ232-1&lt;=-0.03,$AZ233/$AZ232-1&lt;=-0.045,IF(COUNT($AZ224:$AZ233)=10,AVERAGE($AZ229:$AZ233)/AVERAGE($AZ224:$AZ233)-1&lt;-0.01,FALSE())),0,IF(OR($AZ233/$AZ232-1&lt;=-0.02,IF(COUNT($AZ224:$AZ233)=10,AVERAGE($AZ229:$AZ233)/AVERAGE($AZ224:$AZ233)-1&lt;0.005,FALSE())),50,100)))</f>
        <v/>
      </c>
    </row>
    <row r="234" customFormat="false" ht="15" hidden="false" customHeight="true" outlineLevel="0" collapsed="false">
      <c r="A234" s="47" t="n">
        <v>230</v>
      </c>
      <c r="B234" s="48" t="n">
        <v>42892</v>
      </c>
      <c r="C234" s="47" t="n">
        <v>2017</v>
      </c>
      <c r="D234" s="49" t="s">
        <v>237</v>
      </c>
      <c r="E234" s="50" t="n">
        <v>5856.77</v>
      </c>
      <c r="F234" s="51" t="n">
        <v>0.141413</v>
      </c>
      <c r="G234" s="51" t="n">
        <v>-0.004198</v>
      </c>
      <c r="H234" s="52" t="n">
        <v>0.9184</v>
      </c>
      <c r="I234" s="53" t="n">
        <v>372</v>
      </c>
      <c r="J234" s="47" t="s">
        <v>235</v>
      </c>
      <c r="K234" s="54" t="n">
        <v>10.45</v>
      </c>
      <c r="L234" s="55" t="n">
        <f aca="false">IF(COUNT(F234)=0,50,IF(F234&gt;=0,100,IF(F234&gt;=-0.02,50,0)))</f>
        <v>100</v>
      </c>
      <c r="M234" s="55" t="n">
        <f aca="false">IF(COUNT(G234)=0,50,IF(G234&gt;-0.06,100,IF(G234&gt;-0.15,50,0)))</f>
        <v>100</v>
      </c>
      <c r="N234" s="55" t="n">
        <f aca="false">IF(COUNT(H234)=0,50,IF(H234&gt;=0.6,100,IF(H234&gt;=0.4,50,0)))</f>
        <v>100</v>
      </c>
      <c r="O234" s="55" t="n">
        <f aca="false">IF(COUNT(I234)=0,50,IF(J234="proxy_vix",50,IF(I234&lt;350,100,IF(I234&lt;=450,50,0))))</f>
        <v>50</v>
      </c>
      <c r="P234" s="55" t="n">
        <f aca="false">IF(COUNT(K234)=0,50,IF(K234&lt;20,100,IF(K234&lt;=25,50,0)))</f>
        <v>100</v>
      </c>
      <c r="Q234" s="54"/>
      <c r="R234" s="47"/>
      <c r="S234" s="51" t="n">
        <f aca="false">$E234/$E233-1</f>
        <v>-0.00363211366899607</v>
      </c>
      <c r="T234" s="56" t="n">
        <f aca="false">$K234/$K233-1</f>
        <v>0.0377358490566038</v>
      </c>
      <c r="V234" s="57"/>
      <c r="W234" s="57"/>
      <c r="Y234" s="1" t="str">
        <f aca="false">IF(AX234&gt;=70,"EASY",IF(AX234&gt;40,"UNCERTAIN","HARD"))</f>
        <v>EASY</v>
      </c>
      <c r="AA234" s="58" t="n">
        <f aca="false">IF($A234&lt;200,"",AVERAGE($E185:$E234)/AVERAGE($E35:$E234)-1)</f>
        <v>0.0880652038281764</v>
      </c>
      <c r="AB234" s="59" t="n">
        <f aca="false">LOOKUP($B234,07_L1政策步階!$A$4:$A$14,07_L1政策步階!$C$4:$C$14)</f>
        <v>-1</v>
      </c>
      <c r="AC234" s="57"/>
      <c r="AD234" s="57"/>
      <c r="AE234" s="57"/>
      <c r="AF234" s="57"/>
      <c r="AG234" s="57"/>
      <c r="AH234" s="57"/>
      <c r="AI234" s="57"/>
      <c r="AJ234" s="57"/>
      <c r="AK234" s="57"/>
      <c r="AL234" s="59" t="n">
        <f aca="false">IF(ISNUMBER($AA234),IF($AA234&gt;=0.005,100,IF($AA234&gt;=-0.015,50,0)),"")</f>
        <v>100</v>
      </c>
      <c r="AM234" s="59" t="n">
        <f aca="false">IF(ISNUMBER($AB234),IF($AB234=1,100,IF($AB234=0,50,0)),"")</f>
        <v>0</v>
      </c>
      <c r="AN234" s="0" t="str">
        <f aca="false">IF(ISNUMBER($AC234),IF($AC234&gt;=0.001,100,IF($AC234&gt;=-0.003,50,0)),"")</f>
        <v/>
      </c>
      <c r="AO234" s="0" t="str">
        <f aca="false">IF(ISNUMBER($AD234),IF($AD234&gt;=0.04,100,IF($AD234&gt;=0,50,0)),"")</f>
        <v/>
      </c>
      <c r="AP234" s="0" t="str">
        <f aca="false">IF(ISNUMBER($AE234),IF($AE234&gt;=25,100,IF($AE234&gt;=-75,50,0)),"")</f>
        <v/>
      </c>
      <c r="AQ234" s="0" t="str">
        <f aca="false">IF(ISNUMBER($AF234),IF($AF234&gt;0,100,IF($AF234&gt;=-50,50,0)),"")</f>
        <v/>
      </c>
      <c r="AR234" s="0" t="str">
        <f aca="false">IF(ISNUMBER($AG234),IF($AG234=1,100,IF($AG234=0,50,0)),"")</f>
        <v/>
      </c>
      <c r="AS234" s="0" t="str">
        <f aca="false">IF(ISNUMBER($AH234),IF($AH234&lt;0,100,IF($AH234&lt;=20,50,0)),"")</f>
        <v/>
      </c>
      <c r="AT234" s="0" t="str">
        <f aca="false">IF(ISNUMBER($AI234),IF($AI234&lt;0.95,100,IF($AI234&lt;=1,50,0)),"")</f>
        <v/>
      </c>
      <c r="AU234" s="0" t="str">
        <f aca="false">IF(ISNUMBER($AJ234),IF($AJ234&lt;30,0,IF($AJ234&lt;40,50,IF($AJ234&lt;=90,100,50))),"")</f>
        <v/>
      </c>
      <c r="AV234" s="0" t="str">
        <f aca="false">IF(ISNUMBER($AK234),IF($AK234&gt;-0.2,100,IF($AK234&gt;=-0.4,50,0)),"")</f>
        <v/>
      </c>
      <c r="AW234" s="59" t="n">
        <f aca="false">01_指標庫!$H$4*ISNUMBER($F234)+01_指標庫!$H$5*ISNUMBER($AA234)+01_指標庫!$H$6*ISNUMBER($G234)+01_指標庫!$H$7*ISNUMBER($H234)+01_指標庫!$H$8*ISNUMBER($AF234)+01_指標庫!$H$9*ISNUMBER($AG234)+01_指標庫!$H$10*ISNUMBER($AB234)+01_指標庫!$H$11*ISNUMBER($AC234)+01_指標庫!$H$12*ISNUMBER($AD234)+01_指標庫!$H$13*ISNUMBER($AE234)+01_指標庫!$H$14*ISNUMBER($I234)+01_指標庫!$H$15*ISNUMBER($AH234)+01_指標庫!$H$16*ISNUMBER($K234)+01_指標庫!$H$17*ISNUMBER($AI234)+01_指標庫!$H$18*ISNUMBER($AJ234)+01_指標庫!$H$19*ISNUMBER($AK234)+01_指標庫!$H$20*ISNUMBER($BB234)+01_指標庫!$H$21*ISNUMBER($BC234)</f>
        <v>51</v>
      </c>
      <c r="AX234" s="59" t="n">
        <f aca="false">IF(AW234=0,50,ROUND((01_指標庫!$H$4*IF(ISNUMBER($F234),L234,0)+01_指標庫!$H$5*IF(ISNUMBER($AA234),AL234,0)+01_指標庫!$H$6*IF(ISNUMBER($G234),M234,0)+01_指標庫!$H$7*IF(ISNUMBER($H234),N234,0)+01_指標庫!$H$8*IF(ISNUMBER($AF234),AQ234,0)+01_指標庫!$H$9*IF(ISNUMBER($AG234),AR234,0)+01_指標庫!$H$10*IF(ISNUMBER($AB234),AM234,0)+01_指標庫!$H$11*IF(ISNUMBER($AC234),AN234,0)+01_指標庫!$H$12*IF(ISNUMBER($AD234),AO234,0)+01_指標庫!$H$13*IF(ISNUMBER($AE234),AP234,0)+01_指標庫!$H$14*IF(ISNUMBER($I234),O234,0)+01_指標庫!$H$15*IF(ISNUMBER($AH234),AS234,0)+01_指標庫!$H$16*IF(ISNUMBER($K234),P234,0)+01_指標庫!$H$17*IF(ISNUMBER($AI234),AT234,0)+01_指標庫!$H$18*IF(ISNUMBER($AJ234),AU234,0)+01_指標庫!$H$19*IF(ISNUMBER($AK234),AV234,0)+01_指標庫!$H$20*IF(ISNUMBER($BB234),BB234,0)+01_指標庫!$H$21*IF(ISNUMBER($BC234),BC234,0))/AW234,1))</f>
        <v>76.5</v>
      </c>
      <c r="AY234" s="60"/>
      <c r="AZ234" s="60"/>
      <c r="BA234" s="58" t="n">
        <f aca="false">AVERAGE($E230:$E234)/AVERAGE($E225:$E234)-1</f>
        <v>0.00735392086446884</v>
      </c>
      <c r="BB234" s="59" t="n">
        <f aca="false">IF(ISNUMBER($BA234),IF(OR($S234&lt;=-0.03,$BA234&lt;-0.003),0,IF(OR($S234&lt;=-0.02,$BA234&lt;0.01),50,100)),"")</f>
        <v>50</v>
      </c>
      <c r="BC234" s="0" t="str">
        <f aca="false">IF(OR(COUNT($AZ234)=0,COUNT($AZ233)=0),"",IF(OR($AY234/$AZ233-1&lt;=-0.03,$AZ234/$AZ233-1&lt;=-0.045,IF(COUNT($AZ225:$AZ234)=10,AVERAGE($AZ230:$AZ234)/AVERAGE($AZ225:$AZ234)-1&lt;-0.01,FALSE())),0,IF(OR($AZ234/$AZ233-1&lt;=-0.02,IF(COUNT($AZ225:$AZ234)=10,AVERAGE($AZ230:$AZ234)/AVERAGE($AZ225:$AZ234)-1&lt;0.005,FALSE())),50,100)))</f>
        <v/>
      </c>
    </row>
    <row r="235" customFormat="false" ht="15" hidden="false" customHeight="true" outlineLevel="0" collapsed="false">
      <c r="A235" s="47" t="n">
        <v>231</v>
      </c>
      <c r="B235" s="48" t="n">
        <v>42893</v>
      </c>
      <c r="C235" s="47" t="n">
        <v>2017</v>
      </c>
      <c r="D235" s="49" t="s">
        <v>238</v>
      </c>
      <c r="E235" s="50" t="n">
        <v>5877.59</v>
      </c>
      <c r="F235" s="51" t="n">
        <v>0.144276</v>
      </c>
      <c r="G235" s="51" t="n">
        <v>-0.000658</v>
      </c>
      <c r="H235" s="52" t="n">
        <v>0.9184</v>
      </c>
      <c r="I235" s="53" t="n">
        <v>373</v>
      </c>
      <c r="J235" s="47" t="s">
        <v>235</v>
      </c>
      <c r="K235" s="54" t="n">
        <v>10.39</v>
      </c>
      <c r="L235" s="55" t="n">
        <f aca="false">IF(COUNT(F235)=0,50,IF(F235&gt;=0,100,IF(F235&gt;=-0.02,50,0)))</f>
        <v>100</v>
      </c>
      <c r="M235" s="55" t="n">
        <f aca="false">IF(COUNT(G235)=0,50,IF(G235&gt;-0.06,100,IF(G235&gt;-0.15,50,0)))</f>
        <v>100</v>
      </c>
      <c r="N235" s="55" t="n">
        <f aca="false">IF(COUNT(H235)=0,50,IF(H235&gt;=0.6,100,IF(H235&gt;=0.4,50,0)))</f>
        <v>100</v>
      </c>
      <c r="O235" s="55" t="n">
        <f aca="false">IF(COUNT(I235)=0,50,IF(J235="proxy_vix",50,IF(I235&lt;350,100,IF(I235&lt;=450,50,0))))</f>
        <v>50</v>
      </c>
      <c r="P235" s="55" t="n">
        <f aca="false">IF(COUNT(K235)=0,50,IF(K235&lt;20,100,IF(K235&lt;=25,50,0)))</f>
        <v>100</v>
      </c>
      <c r="Q235" s="54"/>
      <c r="R235" s="47"/>
      <c r="S235" s="51" t="n">
        <f aca="false">$E235/$E234-1</f>
        <v>0.00355486044355491</v>
      </c>
      <c r="T235" s="56" t="n">
        <f aca="false">$K235/$K234-1</f>
        <v>-0.00574162679425827</v>
      </c>
      <c r="V235" s="57"/>
      <c r="W235" s="57"/>
      <c r="Y235" s="1" t="str">
        <f aca="false">IF(AX235&gt;=70,"EASY",IF(AX235&gt;40,"UNCERTAIN","HARD"))</f>
        <v>EASY</v>
      </c>
      <c r="AA235" s="58" t="n">
        <f aca="false">IF($A235&lt;200,"",AVERAGE($E186:$E235)/AVERAGE($E36:$E235)-1)</f>
        <v>0.0888901526075234</v>
      </c>
      <c r="AB235" s="59" t="n">
        <f aca="false">LOOKUP($B235,07_L1政策步階!$A$4:$A$14,07_L1政策步階!$C$4:$C$14)</f>
        <v>-1</v>
      </c>
      <c r="AC235" s="57"/>
      <c r="AD235" s="57"/>
      <c r="AE235" s="57"/>
      <c r="AF235" s="57"/>
      <c r="AG235" s="57"/>
      <c r="AH235" s="57"/>
      <c r="AI235" s="57"/>
      <c r="AJ235" s="57"/>
      <c r="AK235" s="57"/>
      <c r="AL235" s="59" t="n">
        <f aca="false">IF(ISNUMBER($AA235),IF($AA235&gt;=0.005,100,IF($AA235&gt;=-0.015,50,0)),"")</f>
        <v>100</v>
      </c>
      <c r="AM235" s="59" t="n">
        <f aca="false">IF(ISNUMBER($AB235),IF($AB235=1,100,IF($AB235=0,50,0)),"")</f>
        <v>0</v>
      </c>
      <c r="AN235" s="0" t="str">
        <f aca="false">IF(ISNUMBER($AC235),IF($AC235&gt;=0.001,100,IF($AC235&gt;=-0.003,50,0)),"")</f>
        <v/>
      </c>
      <c r="AO235" s="0" t="str">
        <f aca="false">IF(ISNUMBER($AD235),IF($AD235&gt;=0.04,100,IF($AD235&gt;=0,50,0)),"")</f>
        <v/>
      </c>
      <c r="AP235" s="0" t="str">
        <f aca="false">IF(ISNUMBER($AE235),IF($AE235&gt;=25,100,IF($AE235&gt;=-75,50,0)),"")</f>
        <v/>
      </c>
      <c r="AQ235" s="0" t="str">
        <f aca="false">IF(ISNUMBER($AF235),IF($AF235&gt;0,100,IF($AF235&gt;=-50,50,0)),"")</f>
        <v/>
      </c>
      <c r="AR235" s="0" t="str">
        <f aca="false">IF(ISNUMBER($AG235),IF($AG235=1,100,IF($AG235=0,50,0)),"")</f>
        <v/>
      </c>
      <c r="AS235" s="0" t="str">
        <f aca="false">IF(ISNUMBER($AH235),IF($AH235&lt;0,100,IF($AH235&lt;=20,50,0)),"")</f>
        <v/>
      </c>
      <c r="AT235" s="0" t="str">
        <f aca="false">IF(ISNUMBER($AI235),IF($AI235&lt;0.95,100,IF($AI235&lt;=1,50,0)),"")</f>
        <v/>
      </c>
      <c r="AU235" s="0" t="str">
        <f aca="false">IF(ISNUMBER($AJ235),IF($AJ235&lt;30,0,IF($AJ235&lt;40,50,IF($AJ235&lt;=90,100,50))),"")</f>
        <v/>
      </c>
      <c r="AV235" s="0" t="str">
        <f aca="false">IF(ISNUMBER($AK235),IF($AK235&gt;-0.2,100,IF($AK235&gt;=-0.4,50,0)),"")</f>
        <v/>
      </c>
      <c r="AW235" s="59" t="n">
        <f aca="false">01_指標庫!$H$4*ISNUMBER($F235)+01_指標庫!$H$5*ISNUMBER($AA235)+01_指標庫!$H$6*ISNUMBER($G235)+01_指標庫!$H$7*ISNUMBER($H235)+01_指標庫!$H$8*ISNUMBER($AF235)+01_指標庫!$H$9*ISNUMBER($AG235)+01_指標庫!$H$10*ISNUMBER($AB235)+01_指標庫!$H$11*ISNUMBER($AC235)+01_指標庫!$H$12*ISNUMBER($AD235)+01_指標庫!$H$13*ISNUMBER($AE235)+01_指標庫!$H$14*ISNUMBER($I235)+01_指標庫!$H$15*ISNUMBER($AH235)+01_指標庫!$H$16*ISNUMBER($K235)+01_指標庫!$H$17*ISNUMBER($AI235)+01_指標庫!$H$18*ISNUMBER($AJ235)+01_指標庫!$H$19*ISNUMBER($AK235)+01_指標庫!$H$20*ISNUMBER($BB235)+01_指標庫!$H$21*ISNUMBER($BC235)</f>
        <v>51</v>
      </c>
      <c r="AX235" s="59" t="n">
        <f aca="false">IF(AW235=0,50,ROUND((01_指標庫!$H$4*IF(ISNUMBER($F235),L235,0)+01_指標庫!$H$5*IF(ISNUMBER($AA235),AL235,0)+01_指標庫!$H$6*IF(ISNUMBER($G235),M235,0)+01_指標庫!$H$7*IF(ISNUMBER($H235),N235,0)+01_指標庫!$H$8*IF(ISNUMBER($AF235),AQ235,0)+01_指標庫!$H$9*IF(ISNUMBER($AG235),AR235,0)+01_指標庫!$H$10*IF(ISNUMBER($AB235),AM235,0)+01_指標庫!$H$11*IF(ISNUMBER($AC235),AN235,0)+01_指標庫!$H$12*IF(ISNUMBER($AD235),AO235,0)+01_指標庫!$H$13*IF(ISNUMBER($AE235),AP235,0)+01_指標庫!$H$14*IF(ISNUMBER($I235),O235,0)+01_指標庫!$H$15*IF(ISNUMBER($AH235),AS235,0)+01_指標庫!$H$16*IF(ISNUMBER($K235),P235,0)+01_指標庫!$H$17*IF(ISNUMBER($AI235),AT235,0)+01_指標庫!$H$18*IF(ISNUMBER($AJ235),AU235,0)+01_指標庫!$H$19*IF(ISNUMBER($AK235),AV235,0)+01_指標庫!$H$20*IF(ISNUMBER($BB235),BB235,0)+01_指標庫!$H$21*IF(ISNUMBER($BC235),BC235,0))/AW235,1))</f>
        <v>76.5</v>
      </c>
      <c r="AY235" s="60"/>
      <c r="AZ235" s="60"/>
      <c r="BA235" s="58" t="n">
        <f aca="false">AVERAGE($E231:$E235)/AVERAGE($E226:$E235)-1</f>
        <v>0.00738929843166214</v>
      </c>
      <c r="BB235" s="59" t="n">
        <f aca="false">IF(ISNUMBER($BA235),IF(OR($S235&lt;=-0.03,$BA235&lt;-0.003),0,IF(OR($S235&lt;=-0.02,$BA235&lt;0.01),50,100)),"")</f>
        <v>50</v>
      </c>
      <c r="BC235" s="0" t="str">
        <f aca="false">IF(OR(COUNT($AZ235)=0,COUNT($AZ234)=0),"",IF(OR($AY235/$AZ234-1&lt;=-0.03,$AZ235/$AZ234-1&lt;=-0.045,IF(COUNT($AZ226:$AZ235)=10,AVERAGE($AZ231:$AZ235)/AVERAGE($AZ226:$AZ235)-1&lt;-0.01,FALSE())),0,IF(OR($AZ235/$AZ234-1&lt;=-0.02,IF(COUNT($AZ226:$AZ235)=10,AVERAGE($AZ231:$AZ235)/AVERAGE($AZ226:$AZ235)-1&lt;0.005,FALSE())),50,100)))</f>
        <v/>
      </c>
    </row>
    <row r="236" customFormat="false" ht="15" hidden="false" customHeight="true" outlineLevel="0" collapsed="false">
      <c r="A236" s="47" t="n">
        <v>232</v>
      </c>
      <c r="B236" s="48" t="n">
        <v>42894</v>
      </c>
      <c r="C236" s="47" t="n">
        <v>2017</v>
      </c>
      <c r="D236" s="49" t="s">
        <v>239</v>
      </c>
      <c r="E236" s="50" t="n">
        <v>5885.3</v>
      </c>
      <c r="F236" s="51" t="n">
        <v>0.144577</v>
      </c>
      <c r="G236" s="51" t="n">
        <v>0</v>
      </c>
      <c r="H236" s="52" t="n">
        <v>0.9184</v>
      </c>
      <c r="I236" s="53" t="n">
        <v>376</v>
      </c>
      <c r="J236" s="47" t="s">
        <v>235</v>
      </c>
      <c r="K236" s="54" t="n">
        <v>10.16</v>
      </c>
      <c r="L236" s="55" t="n">
        <f aca="false">IF(COUNT(F236)=0,50,IF(F236&gt;=0,100,IF(F236&gt;=-0.02,50,0)))</f>
        <v>100</v>
      </c>
      <c r="M236" s="55" t="n">
        <f aca="false">IF(COUNT(G236)=0,50,IF(G236&gt;-0.06,100,IF(G236&gt;-0.15,50,0)))</f>
        <v>100</v>
      </c>
      <c r="N236" s="55" t="n">
        <f aca="false">IF(COUNT(H236)=0,50,IF(H236&gt;=0.6,100,IF(H236&gt;=0.4,50,0)))</f>
        <v>100</v>
      </c>
      <c r="O236" s="55" t="n">
        <f aca="false">IF(COUNT(I236)=0,50,IF(J236="proxy_vix",50,IF(I236&lt;350,100,IF(I236&lt;=450,50,0))))</f>
        <v>50</v>
      </c>
      <c r="P236" s="55" t="n">
        <f aca="false">IF(COUNT(K236)=0,50,IF(K236&lt;20,100,IF(K236&lt;=25,50,0)))</f>
        <v>100</v>
      </c>
      <c r="Q236" s="54"/>
      <c r="R236" s="47"/>
      <c r="S236" s="51" t="n">
        <f aca="false">$E236/$E235-1</f>
        <v>0.00131176213379969</v>
      </c>
      <c r="T236" s="56" t="n">
        <f aca="false">$K236/$K235-1</f>
        <v>-0.0221366698748797</v>
      </c>
      <c r="V236" s="57"/>
      <c r="W236" s="57"/>
      <c r="Y236" s="1" t="str">
        <f aca="false">IF(AX236&gt;=70,"EASY",IF(AX236&gt;40,"UNCERTAIN","HARD"))</f>
        <v>EASY</v>
      </c>
      <c r="AA236" s="58" t="n">
        <f aca="false">IF($A236&lt;200,"",AVERAGE($E187:$E236)/AVERAGE($E37:$E236)-1)</f>
        <v>0.0896096419459593</v>
      </c>
      <c r="AB236" s="59" t="n">
        <f aca="false">LOOKUP($B236,07_L1政策步階!$A$4:$A$14,07_L1政策步階!$C$4:$C$14)</f>
        <v>-1</v>
      </c>
      <c r="AC236" s="57"/>
      <c r="AD236" s="57"/>
      <c r="AE236" s="57"/>
      <c r="AF236" s="57"/>
      <c r="AG236" s="57"/>
      <c r="AH236" s="57"/>
      <c r="AI236" s="57"/>
      <c r="AJ236" s="57"/>
      <c r="AK236" s="57"/>
      <c r="AL236" s="59" t="n">
        <f aca="false">IF(ISNUMBER($AA236),IF($AA236&gt;=0.005,100,IF($AA236&gt;=-0.015,50,0)),"")</f>
        <v>100</v>
      </c>
      <c r="AM236" s="59" t="n">
        <f aca="false">IF(ISNUMBER($AB236),IF($AB236=1,100,IF($AB236=0,50,0)),"")</f>
        <v>0</v>
      </c>
      <c r="AN236" s="0" t="str">
        <f aca="false">IF(ISNUMBER($AC236),IF($AC236&gt;=0.001,100,IF($AC236&gt;=-0.003,50,0)),"")</f>
        <v/>
      </c>
      <c r="AO236" s="0" t="str">
        <f aca="false">IF(ISNUMBER($AD236),IF($AD236&gt;=0.04,100,IF($AD236&gt;=0,50,0)),"")</f>
        <v/>
      </c>
      <c r="AP236" s="0" t="str">
        <f aca="false">IF(ISNUMBER($AE236),IF($AE236&gt;=25,100,IF($AE236&gt;=-75,50,0)),"")</f>
        <v/>
      </c>
      <c r="AQ236" s="0" t="str">
        <f aca="false">IF(ISNUMBER($AF236),IF($AF236&gt;0,100,IF($AF236&gt;=-50,50,0)),"")</f>
        <v/>
      </c>
      <c r="AR236" s="0" t="str">
        <f aca="false">IF(ISNUMBER($AG236),IF($AG236=1,100,IF($AG236=0,50,0)),"")</f>
        <v/>
      </c>
      <c r="AS236" s="0" t="str">
        <f aca="false">IF(ISNUMBER($AH236),IF($AH236&lt;0,100,IF($AH236&lt;=20,50,0)),"")</f>
        <v/>
      </c>
      <c r="AT236" s="0" t="str">
        <f aca="false">IF(ISNUMBER($AI236),IF($AI236&lt;0.95,100,IF($AI236&lt;=1,50,0)),"")</f>
        <v/>
      </c>
      <c r="AU236" s="0" t="str">
        <f aca="false">IF(ISNUMBER($AJ236),IF($AJ236&lt;30,0,IF($AJ236&lt;40,50,IF($AJ236&lt;=90,100,50))),"")</f>
        <v/>
      </c>
      <c r="AV236" s="0" t="str">
        <f aca="false">IF(ISNUMBER($AK236),IF($AK236&gt;-0.2,100,IF($AK236&gt;=-0.4,50,0)),"")</f>
        <v/>
      </c>
      <c r="AW236" s="59" t="n">
        <f aca="false">01_指標庫!$H$4*ISNUMBER($F236)+01_指標庫!$H$5*ISNUMBER($AA236)+01_指標庫!$H$6*ISNUMBER($G236)+01_指標庫!$H$7*ISNUMBER($H236)+01_指標庫!$H$8*ISNUMBER($AF236)+01_指標庫!$H$9*ISNUMBER($AG236)+01_指標庫!$H$10*ISNUMBER($AB236)+01_指標庫!$H$11*ISNUMBER($AC236)+01_指標庫!$H$12*ISNUMBER($AD236)+01_指標庫!$H$13*ISNUMBER($AE236)+01_指標庫!$H$14*ISNUMBER($I236)+01_指標庫!$H$15*ISNUMBER($AH236)+01_指標庫!$H$16*ISNUMBER($K236)+01_指標庫!$H$17*ISNUMBER($AI236)+01_指標庫!$H$18*ISNUMBER($AJ236)+01_指標庫!$H$19*ISNUMBER($AK236)+01_指標庫!$H$20*ISNUMBER($BB236)+01_指標庫!$H$21*ISNUMBER($BC236)</f>
        <v>51</v>
      </c>
      <c r="AX236" s="59" t="n">
        <f aca="false">IF(AW236=0,50,ROUND((01_指標庫!$H$4*IF(ISNUMBER($F236),L236,0)+01_指標庫!$H$5*IF(ISNUMBER($AA236),AL236,0)+01_指標庫!$H$6*IF(ISNUMBER($G236),M236,0)+01_指標庫!$H$7*IF(ISNUMBER($H236),N236,0)+01_指標庫!$H$8*IF(ISNUMBER($AF236),AQ236,0)+01_指標庫!$H$9*IF(ISNUMBER($AG236),AR236,0)+01_指標庫!$H$10*IF(ISNUMBER($AB236),AM236,0)+01_指標庫!$H$11*IF(ISNUMBER($AC236),AN236,0)+01_指標庫!$H$12*IF(ISNUMBER($AD236),AO236,0)+01_指標庫!$H$13*IF(ISNUMBER($AE236),AP236,0)+01_指標庫!$H$14*IF(ISNUMBER($I236),O236,0)+01_指標庫!$H$15*IF(ISNUMBER($AH236),AS236,0)+01_指標庫!$H$16*IF(ISNUMBER($K236),P236,0)+01_指標庫!$H$17*IF(ISNUMBER($AI236),AT236,0)+01_指標庫!$H$18*IF(ISNUMBER($AJ236),AU236,0)+01_指標庫!$H$19*IF(ISNUMBER($AK236),AV236,0)+01_指標庫!$H$20*IF(ISNUMBER($BB236),BB236,0)+01_指標庫!$H$21*IF(ISNUMBER($BC236),BC236,0))/AW236,1))</f>
        <v>76.5</v>
      </c>
      <c r="AY236" s="60"/>
      <c r="AZ236" s="60"/>
      <c r="BA236" s="58" t="n">
        <f aca="false">AVERAGE($E232:$E236)/AVERAGE($E227:$E236)-1</f>
        <v>0.0070711040413971</v>
      </c>
      <c r="BB236" s="59" t="n">
        <f aca="false">IF(ISNUMBER($BA236),IF(OR($S236&lt;=-0.03,$BA236&lt;-0.003),0,IF(OR($S236&lt;=-0.02,$BA236&lt;0.01),50,100)),"")</f>
        <v>50</v>
      </c>
      <c r="BC236" s="0" t="str">
        <f aca="false">IF(OR(COUNT($AZ236)=0,COUNT($AZ235)=0),"",IF(OR($AY236/$AZ235-1&lt;=-0.03,$AZ236/$AZ235-1&lt;=-0.045,IF(COUNT($AZ227:$AZ236)=10,AVERAGE($AZ232:$AZ236)/AVERAGE($AZ227:$AZ236)-1&lt;-0.01,FALSE())),0,IF(OR($AZ236/$AZ235-1&lt;=-0.02,IF(COUNT($AZ227:$AZ236)=10,AVERAGE($AZ232:$AZ236)/AVERAGE($AZ227:$AZ236)-1&lt;0.005,FALSE())),50,100)))</f>
        <v/>
      </c>
    </row>
    <row r="237" customFormat="false" ht="15" hidden="false" customHeight="true" outlineLevel="0" collapsed="false">
      <c r="A237" s="47" t="n">
        <v>233</v>
      </c>
      <c r="B237" s="48" t="n">
        <v>42895</v>
      </c>
      <c r="C237" s="47" t="n">
        <v>2017</v>
      </c>
      <c r="D237" s="49" t="s">
        <v>234</v>
      </c>
      <c r="E237" s="50" t="n">
        <v>5741.94</v>
      </c>
      <c r="F237" s="51" t="n">
        <v>0.115694</v>
      </c>
      <c r="G237" s="51" t="n">
        <v>-0.024359</v>
      </c>
      <c r="H237" s="52" t="n">
        <v>0.8776</v>
      </c>
      <c r="I237" s="53" t="n">
        <v>373</v>
      </c>
      <c r="J237" s="47" t="s">
        <v>235</v>
      </c>
      <c r="K237" s="54" t="n">
        <v>10.7</v>
      </c>
      <c r="L237" s="55" t="n">
        <f aca="false">IF(COUNT(F237)=0,50,IF(F237&gt;=0,100,IF(F237&gt;=-0.02,50,0)))</f>
        <v>100</v>
      </c>
      <c r="M237" s="55" t="n">
        <f aca="false">IF(COUNT(G237)=0,50,IF(G237&gt;-0.06,100,IF(G237&gt;-0.15,50,0)))</f>
        <v>100</v>
      </c>
      <c r="N237" s="55" t="n">
        <f aca="false">IF(COUNT(H237)=0,50,IF(H237&gt;=0.6,100,IF(H237&gt;=0.4,50,0)))</f>
        <v>100</v>
      </c>
      <c r="O237" s="55" t="n">
        <f aca="false">IF(COUNT(I237)=0,50,IF(J237="proxy_vix",50,IF(I237&lt;350,100,IF(I237&lt;=450,50,0))))</f>
        <v>50</v>
      </c>
      <c r="P237" s="55" t="n">
        <f aca="false">IF(COUNT(K237)=0,50,IF(K237&lt;20,100,IF(K237&lt;=25,50,0)))</f>
        <v>100</v>
      </c>
      <c r="Q237" s="54"/>
      <c r="R237" s="47"/>
      <c r="S237" s="51" t="n">
        <f aca="false">$E237/$E236-1</f>
        <v>-0.0243589961429325</v>
      </c>
      <c r="T237" s="56" t="n">
        <f aca="false">$K237/$K236-1</f>
        <v>0.0531496062992125</v>
      </c>
      <c r="V237" s="57"/>
      <c r="W237" s="57"/>
      <c r="Y237" s="1" t="str">
        <f aca="false">IF(AX237&gt;=70,"EASY",IF(AX237&gt;40,"UNCERTAIN","HARD"))</f>
        <v>EASY</v>
      </c>
      <c r="AA237" s="58" t="n">
        <f aca="false">IF($A237&lt;200,"",AVERAGE($E188:$E237)/AVERAGE($E38:$E237)-1)</f>
        <v>0.0898432650694971</v>
      </c>
      <c r="AB237" s="59" t="n">
        <f aca="false">LOOKUP($B237,07_L1政策步階!$A$4:$A$14,07_L1政策步階!$C$4:$C$14)</f>
        <v>-1</v>
      </c>
      <c r="AC237" s="57"/>
      <c r="AD237" s="57"/>
      <c r="AE237" s="57"/>
      <c r="AF237" s="57"/>
      <c r="AG237" s="57"/>
      <c r="AH237" s="57"/>
      <c r="AI237" s="57"/>
      <c r="AJ237" s="57"/>
      <c r="AK237" s="57"/>
      <c r="AL237" s="59" t="n">
        <f aca="false">IF(ISNUMBER($AA237),IF($AA237&gt;=0.005,100,IF($AA237&gt;=-0.015,50,0)),"")</f>
        <v>100</v>
      </c>
      <c r="AM237" s="59" t="n">
        <f aca="false">IF(ISNUMBER($AB237),IF($AB237=1,100,IF($AB237=0,50,0)),"")</f>
        <v>0</v>
      </c>
      <c r="AN237" s="0" t="str">
        <f aca="false">IF(ISNUMBER($AC237),IF($AC237&gt;=0.001,100,IF($AC237&gt;=-0.003,50,0)),"")</f>
        <v/>
      </c>
      <c r="AO237" s="0" t="str">
        <f aca="false">IF(ISNUMBER($AD237),IF($AD237&gt;=0.04,100,IF($AD237&gt;=0,50,0)),"")</f>
        <v/>
      </c>
      <c r="AP237" s="0" t="str">
        <f aca="false">IF(ISNUMBER($AE237),IF($AE237&gt;=25,100,IF($AE237&gt;=-75,50,0)),"")</f>
        <v/>
      </c>
      <c r="AQ237" s="0" t="str">
        <f aca="false">IF(ISNUMBER($AF237),IF($AF237&gt;0,100,IF($AF237&gt;=-50,50,0)),"")</f>
        <v/>
      </c>
      <c r="AR237" s="0" t="str">
        <f aca="false">IF(ISNUMBER($AG237),IF($AG237=1,100,IF($AG237=0,50,0)),"")</f>
        <v/>
      </c>
      <c r="AS237" s="0" t="str">
        <f aca="false">IF(ISNUMBER($AH237),IF($AH237&lt;0,100,IF($AH237&lt;=20,50,0)),"")</f>
        <v/>
      </c>
      <c r="AT237" s="0" t="str">
        <f aca="false">IF(ISNUMBER($AI237),IF($AI237&lt;0.95,100,IF($AI237&lt;=1,50,0)),"")</f>
        <v/>
      </c>
      <c r="AU237" s="0" t="str">
        <f aca="false">IF(ISNUMBER($AJ237),IF($AJ237&lt;30,0,IF($AJ237&lt;40,50,IF($AJ237&lt;=90,100,50))),"")</f>
        <v/>
      </c>
      <c r="AV237" s="0" t="str">
        <f aca="false">IF(ISNUMBER($AK237),IF($AK237&gt;-0.2,100,IF($AK237&gt;=-0.4,50,0)),"")</f>
        <v/>
      </c>
      <c r="AW237" s="59" t="n">
        <f aca="false">01_指標庫!$H$4*ISNUMBER($F237)+01_指標庫!$H$5*ISNUMBER($AA237)+01_指標庫!$H$6*ISNUMBER($G237)+01_指標庫!$H$7*ISNUMBER($H237)+01_指標庫!$H$8*ISNUMBER($AF237)+01_指標庫!$H$9*ISNUMBER($AG237)+01_指標庫!$H$10*ISNUMBER($AB237)+01_指標庫!$H$11*ISNUMBER($AC237)+01_指標庫!$H$12*ISNUMBER($AD237)+01_指標庫!$H$13*ISNUMBER($AE237)+01_指標庫!$H$14*ISNUMBER($I237)+01_指標庫!$H$15*ISNUMBER($AH237)+01_指標庫!$H$16*ISNUMBER($K237)+01_指標庫!$H$17*ISNUMBER($AI237)+01_指標庫!$H$18*ISNUMBER($AJ237)+01_指標庫!$H$19*ISNUMBER($AK237)+01_指標庫!$H$20*ISNUMBER($BB237)+01_指標庫!$H$21*ISNUMBER($BC237)</f>
        <v>51</v>
      </c>
      <c r="AX237" s="59" t="n">
        <f aca="false">IF(AW237=0,50,ROUND((01_指標庫!$H$4*IF(ISNUMBER($F237),L237,0)+01_指標庫!$H$5*IF(ISNUMBER($AA237),AL237,0)+01_指標庫!$H$6*IF(ISNUMBER($G237),M237,0)+01_指標庫!$H$7*IF(ISNUMBER($H237),N237,0)+01_指標庫!$H$8*IF(ISNUMBER($AF237),AQ237,0)+01_指標庫!$H$9*IF(ISNUMBER($AG237),AR237,0)+01_指標庫!$H$10*IF(ISNUMBER($AB237),AM237,0)+01_指標庫!$H$11*IF(ISNUMBER($AC237),AN237,0)+01_指標庫!$H$12*IF(ISNUMBER($AD237),AO237,0)+01_指標庫!$H$13*IF(ISNUMBER($AE237),AP237,0)+01_指標庫!$H$14*IF(ISNUMBER($I237),O237,0)+01_指標庫!$H$15*IF(ISNUMBER($AH237),AS237,0)+01_指標庫!$H$16*IF(ISNUMBER($K237),P237,0)+01_指標庫!$H$17*IF(ISNUMBER($AI237),AT237,0)+01_指標庫!$H$18*IF(ISNUMBER($AJ237),AU237,0)+01_指標庫!$H$19*IF(ISNUMBER($AK237),AV237,0)+01_指標庫!$H$20*IF(ISNUMBER($BB237),BB237,0)+01_指標庫!$H$21*IF(ISNUMBER($BC237),BC237,0))/AW237,1))</f>
        <v>76.5</v>
      </c>
      <c r="AY237" s="60"/>
      <c r="AZ237" s="60"/>
      <c r="BA237" s="58" t="n">
        <f aca="false">AVERAGE($E233:$E237)/AVERAGE($E228:$E237)-1</f>
        <v>0.00291479190004784</v>
      </c>
      <c r="BB237" s="59" t="n">
        <f aca="false">IF(ISNUMBER($BA237),IF(OR($S237&lt;=-0.03,$BA237&lt;-0.003),0,IF(OR($S237&lt;=-0.02,$BA237&lt;0.01),50,100)),"")</f>
        <v>50</v>
      </c>
      <c r="BC237" s="0" t="str">
        <f aca="false">IF(OR(COUNT($AZ237)=0,COUNT($AZ236)=0),"",IF(OR($AY237/$AZ236-1&lt;=-0.03,$AZ237/$AZ236-1&lt;=-0.045,IF(COUNT($AZ228:$AZ237)=10,AVERAGE($AZ233:$AZ237)/AVERAGE($AZ228:$AZ237)-1&lt;-0.01,FALSE())),0,IF(OR($AZ237/$AZ236-1&lt;=-0.02,IF(COUNT($AZ228:$AZ237)=10,AVERAGE($AZ233:$AZ237)/AVERAGE($AZ228:$AZ237)-1&lt;0.005,FALSE())),50,100)))</f>
        <v/>
      </c>
    </row>
    <row r="238" customFormat="false" ht="15" hidden="false" customHeight="true" outlineLevel="0" collapsed="false">
      <c r="A238" s="47" t="n">
        <v>234</v>
      </c>
      <c r="B238" s="48" t="n">
        <v>42898</v>
      </c>
      <c r="C238" s="47" t="n">
        <v>2017</v>
      </c>
      <c r="D238" s="49" t="s">
        <v>236</v>
      </c>
      <c r="E238" s="50" t="n">
        <v>5708.18</v>
      </c>
      <c r="F238" s="51" t="n">
        <v>0.108139</v>
      </c>
      <c r="G238" s="51" t="n">
        <v>-0.030095</v>
      </c>
      <c r="H238" s="52" t="n">
        <v>0.8776</v>
      </c>
      <c r="I238" s="53" t="n">
        <v>371</v>
      </c>
      <c r="J238" s="47" t="s">
        <v>235</v>
      </c>
      <c r="K238" s="54" t="n">
        <v>11.46</v>
      </c>
      <c r="L238" s="55" t="n">
        <f aca="false">IF(COUNT(F238)=0,50,IF(F238&gt;=0,100,IF(F238&gt;=-0.02,50,0)))</f>
        <v>100</v>
      </c>
      <c r="M238" s="55" t="n">
        <f aca="false">IF(COUNT(G238)=0,50,IF(G238&gt;-0.06,100,IF(G238&gt;-0.15,50,0)))</f>
        <v>100</v>
      </c>
      <c r="N238" s="55" t="n">
        <f aca="false">IF(COUNT(H238)=0,50,IF(H238&gt;=0.6,100,IF(H238&gt;=0.4,50,0)))</f>
        <v>100</v>
      </c>
      <c r="O238" s="55" t="n">
        <f aca="false">IF(COUNT(I238)=0,50,IF(J238="proxy_vix",50,IF(I238&lt;350,100,IF(I238&lt;=450,50,0))))</f>
        <v>50</v>
      </c>
      <c r="P238" s="55" t="n">
        <f aca="false">IF(COUNT(K238)=0,50,IF(K238&lt;20,100,IF(K238&lt;=25,50,0)))</f>
        <v>100</v>
      </c>
      <c r="Q238" s="54"/>
      <c r="R238" s="47"/>
      <c r="S238" s="51" t="n">
        <f aca="false">$E238/$E237-1</f>
        <v>-0.00587954593743567</v>
      </c>
      <c r="T238" s="56" t="n">
        <f aca="false">$K238/$K237-1</f>
        <v>0.0710280373831778</v>
      </c>
      <c r="V238" s="57"/>
      <c r="W238" s="57"/>
      <c r="Y238" s="1" t="str">
        <f aca="false">IF(AX238&gt;=70,"EASY",IF(AX238&gt;40,"UNCERTAIN","HARD"))</f>
        <v>EASY</v>
      </c>
      <c r="AA238" s="58" t="n">
        <f aca="false">IF($A238&lt;200,"",AVERAGE($E189:$E238)/AVERAGE($E39:$E238)-1)</f>
        <v>0.0899073215930788</v>
      </c>
      <c r="AB238" s="59" t="n">
        <f aca="false">LOOKUP($B238,07_L1政策步階!$A$4:$A$14,07_L1政策步階!$C$4:$C$14)</f>
        <v>-1</v>
      </c>
      <c r="AC238" s="57"/>
      <c r="AD238" s="57"/>
      <c r="AE238" s="57"/>
      <c r="AF238" s="57"/>
      <c r="AG238" s="57"/>
      <c r="AH238" s="57"/>
      <c r="AI238" s="57"/>
      <c r="AJ238" s="57"/>
      <c r="AK238" s="57"/>
      <c r="AL238" s="59" t="n">
        <f aca="false">IF(ISNUMBER($AA238),IF($AA238&gt;=0.005,100,IF($AA238&gt;=-0.015,50,0)),"")</f>
        <v>100</v>
      </c>
      <c r="AM238" s="59" t="n">
        <f aca="false">IF(ISNUMBER($AB238),IF($AB238=1,100,IF($AB238=0,50,0)),"")</f>
        <v>0</v>
      </c>
      <c r="AN238" s="0" t="str">
        <f aca="false">IF(ISNUMBER($AC238),IF($AC238&gt;=0.001,100,IF($AC238&gt;=-0.003,50,0)),"")</f>
        <v/>
      </c>
      <c r="AO238" s="0" t="str">
        <f aca="false">IF(ISNUMBER($AD238),IF($AD238&gt;=0.04,100,IF($AD238&gt;=0,50,0)),"")</f>
        <v/>
      </c>
      <c r="AP238" s="0" t="str">
        <f aca="false">IF(ISNUMBER($AE238),IF($AE238&gt;=25,100,IF($AE238&gt;=-75,50,0)),"")</f>
        <v/>
      </c>
      <c r="AQ238" s="0" t="str">
        <f aca="false">IF(ISNUMBER($AF238),IF($AF238&gt;0,100,IF($AF238&gt;=-50,50,0)),"")</f>
        <v/>
      </c>
      <c r="AR238" s="0" t="str">
        <f aca="false">IF(ISNUMBER($AG238),IF($AG238=1,100,IF($AG238=0,50,0)),"")</f>
        <v/>
      </c>
      <c r="AS238" s="0" t="str">
        <f aca="false">IF(ISNUMBER($AH238),IF($AH238&lt;0,100,IF($AH238&lt;=20,50,0)),"")</f>
        <v/>
      </c>
      <c r="AT238" s="0" t="str">
        <f aca="false">IF(ISNUMBER($AI238),IF($AI238&lt;0.95,100,IF($AI238&lt;=1,50,0)),"")</f>
        <v/>
      </c>
      <c r="AU238" s="0" t="str">
        <f aca="false">IF(ISNUMBER($AJ238),IF($AJ238&lt;30,0,IF($AJ238&lt;40,50,IF($AJ238&lt;=90,100,50))),"")</f>
        <v/>
      </c>
      <c r="AV238" s="0" t="str">
        <f aca="false">IF(ISNUMBER($AK238),IF($AK238&gt;-0.2,100,IF($AK238&gt;=-0.4,50,0)),"")</f>
        <v/>
      </c>
      <c r="AW238" s="59" t="n">
        <f aca="false">01_指標庫!$H$4*ISNUMBER($F238)+01_指標庫!$H$5*ISNUMBER($AA238)+01_指標庫!$H$6*ISNUMBER($G238)+01_指標庫!$H$7*ISNUMBER($H238)+01_指標庫!$H$8*ISNUMBER($AF238)+01_指標庫!$H$9*ISNUMBER($AG238)+01_指標庫!$H$10*ISNUMBER($AB238)+01_指標庫!$H$11*ISNUMBER($AC238)+01_指標庫!$H$12*ISNUMBER($AD238)+01_指標庫!$H$13*ISNUMBER($AE238)+01_指標庫!$H$14*ISNUMBER($I238)+01_指標庫!$H$15*ISNUMBER($AH238)+01_指標庫!$H$16*ISNUMBER($K238)+01_指標庫!$H$17*ISNUMBER($AI238)+01_指標庫!$H$18*ISNUMBER($AJ238)+01_指標庫!$H$19*ISNUMBER($AK238)+01_指標庫!$H$20*ISNUMBER($BB238)+01_指標庫!$H$21*ISNUMBER($BC238)</f>
        <v>51</v>
      </c>
      <c r="AX238" s="59" t="n">
        <f aca="false">IF(AW238=0,50,ROUND((01_指標庫!$H$4*IF(ISNUMBER($F238),L238,0)+01_指標庫!$H$5*IF(ISNUMBER($AA238),AL238,0)+01_指標庫!$H$6*IF(ISNUMBER($G238),M238,0)+01_指標庫!$H$7*IF(ISNUMBER($H238),N238,0)+01_指標庫!$H$8*IF(ISNUMBER($AF238),AQ238,0)+01_指標庫!$H$9*IF(ISNUMBER($AG238),AR238,0)+01_指標庫!$H$10*IF(ISNUMBER($AB238),AM238,0)+01_指標庫!$H$11*IF(ISNUMBER($AC238),AN238,0)+01_指標庫!$H$12*IF(ISNUMBER($AD238),AO238,0)+01_指標庫!$H$13*IF(ISNUMBER($AE238),AP238,0)+01_指標庫!$H$14*IF(ISNUMBER($I238),O238,0)+01_指標庫!$H$15*IF(ISNUMBER($AH238),AS238,0)+01_指標庫!$H$16*IF(ISNUMBER($K238),P238,0)+01_指標庫!$H$17*IF(ISNUMBER($AI238),AT238,0)+01_指標庫!$H$18*IF(ISNUMBER($AJ238),AU238,0)+01_指標庫!$H$19*IF(ISNUMBER($AK238),AV238,0)+01_指標庫!$H$20*IF(ISNUMBER($BB238),BB238,0)+01_指標庫!$H$21*IF(ISNUMBER($BC238),BC238,0))/AW238,1))</f>
        <v>76.5</v>
      </c>
      <c r="AY238" s="60"/>
      <c r="AZ238" s="60"/>
      <c r="BA238" s="58" t="n">
        <f aca="false">AVERAGE($E234:$E238)/AVERAGE($E229:$E238)-1</f>
        <v>-0.00154114852831821</v>
      </c>
      <c r="BB238" s="59" t="n">
        <f aca="false">IF(ISNUMBER($BA238),IF(OR($S238&lt;=-0.03,$BA238&lt;-0.003),0,IF(OR($S238&lt;=-0.02,$BA238&lt;0.01),50,100)),"")</f>
        <v>50</v>
      </c>
      <c r="BC238" s="0" t="str">
        <f aca="false">IF(OR(COUNT($AZ238)=0,COUNT($AZ237)=0),"",IF(OR($AY238/$AZ237-1&lt;=-0.03,$AZ238/$AZ237-1&lt;=-0.045,IF(COUNT($AZ229:$AZ238)=10,AVERAGE($AZ234:$AZ238)/AVERAGE($AZ229:$AZ238)-1&lt;-0.01,FALSE())),0,IF(OR($AZ238/$AZ237-1&lt;=-0.02,IF(COUNT($AZ229:$AZ238)=10,AVERAGE($AZ234:$AZ238)/AVERAGE($AZ229:$AZ238)-1&lt;0.005,FALSE())),50,100)))</f>
        <v/>
      </c>
    </row>
    <row r="239" customFormat="false" ht="15" hidden="false" customHeight="true" outlineLevel="0" collapsed="false">
      <c r="A239" s="47" t="n">
        <v>235</v>
      </c>
      <c r="B239" s="48" t="n">
        <v>42899</v>
      </c>
      <c r="C239" s="47" t="n">
        <v>2017</v>
      </c>
      <c r="D239" s="49" t="s">
        <v>237</v>
      </c>
      <c r="E239" s="50" t="n">
        <v>5751.82</v>
      </c>
      <c r="F239" s="51" t="n">
        <v>0.115554</v>
      </c>
      <c r="G239" s="51" t="n">
        <v>-0.02268</v>
      </c>
      <c r="H239" s="52" t="n">
        <v>0.898</v>
      </c>
      <c r="I239" s="53" t="n">
        <v>368</v>
      </c>
      <c r="J239" s="47" t="s">
        <v>235</v>
      </c>
      <c r="K239" s="54" t="n">
        <v>10.42</v>
      </c>
      <c r="L239" s="55" t="n">
        <f aca="false">IF(COUNT(F239)=0,50,IF(F239&gt;=0,100,IF(F239&gt;=-0.02,50,0)))</f>
        <v>100</v>
      </c>
      <c r="M239" s="55" t="n">
        <f aca="false">IF(COUNT(G239)=0,50,IF(G239&gt;-0.06,100,IF(G239&gt;-0.15,50,0)))</f>
        <v>100</v>
      </c>
      <c r="N239" s="55" t="n">
        <f aca="false">IF(COUNT(H239)=0,50,IF(H239&gt;=0.6,100,IF(H239&gt;=0.4,50,0)))</f>
        <v>100</v>
      </c>
      <c r="O239" s="55" t="n">
        <f aca="false">IF(COUNT(I239)=0,50,IF(J239="proxy_vix",50,IF(I239&lt;350,100,IF(I239&lt;=450,50,0))))</f>
        <v>50</v>
      </c>
      <c r="P239" s="55" t="n">
        <f aca="false">IF(COUNT(K239)=0,50,IF(K239&lt;20,100,IF(K239&lt;=25,50,0)))</f>
        <v>100</v>
      </c>
      <c r="Q239" s="54"/>
      <c r="R239" s="47"/>
      <c r="S239" s="51" t="n">
        <f aca="false">$E239/$E238-1</f>
        <v>0.00764516886292999</v>
      </c>
      <c r="T239" s="56" t="n">
        <f aca="false">$K239/$K238-1</f>
        <v>-0.0907504363001745</v>
      </c>
      <c r="V239" s="57"/>
      <c r="W239" s="57"/>
      <c r="Y239" s="1" t="str">
        <f aca="false">IF(AX239&gt;=70,"EASY",IF(AX239&gt;40,"UNCERTAIN","HARD"))</f>
        <v>EASY</v>
      </c>
      <c r="AA239" s="58" t="n">
        <f aca="false">IF($A239&lt;200,"",AVERAGE($E190:$E239)/AVERAGE($E40:$E239)-1)</f>
        <v>0.0900995098450406</v>
      </c>
      <c r="AB239" s="59" t="n">
        <f aca="false">LOOKUP($B239,07_L1政策步階!$A$4:$A$14,07_L1政策步階!$C$4:$C$14)</f>
        <v>-1</v>
      </c>
      <c r="AC239" s="57"/>
      <c r="AD239" s="57"/>
      <c r="AE239" s="57"/>
      <c r="AF239" s="57"/>
      <c r="AG239" s="57"/>
      <c r="AH239" s="57"/>
      <c r="AI239" s="57"/>
      <c r="AJ239" s="57"/>
      <c r="AK239" s="57"/>
      <c r="AL239" s="59" t="n">
        <f aca="false">IF(ISNUMBER($AA239),IF($AA239&gt;=0.005,100,IF($AA239&gt;=-0.015,50,0)),"")</f>
        <v>100</v>
      </c>
      <c r="AM239" s="59" t="n">
        <f aca="false">IF(ISNUMBER($AB239),IF($AB239=1,100,IF($AB239=0,50,0)),"")</f>
        <v>0</v>
      </c>
      <c r="AN239" s="0" t="str">
        <f aca="false">IF(ISNUMBER($AC239),IF($AC239&gt;=0.001,100,IF($AC239&gt;=-0.003,50,0)),"")</f>
        <v/>
      </c>
      <c r="AO239" s="0" t="str">
        <f aca="false">IF(ISNUMBER($AD239),IF($AD239&gt;=0.04,100,IF($AD239&gt;=0,50,0)),"")</f>
        <v/>
      </c>
      <c r="AP239" s="0" t="str">
        <f aca="false">IF(ISNUMBER($AE239),IF($AE239&gt;=25,100,IF($AE239&gt;=-75,50,0)),"")</f>
        <v/>
      </c>
      <c r="AQ239" s="0" t="str">
        <f aca="false">IF(ISNUMBER($AF239),IF($AF239&gt;0,100,IF($AF239&gt;=-50,50,0)),"")</f>
        <v/>
      </c>
      <c r="AR239" s="0" t="str">
        <f aca="false">IF(ISNUMBER($AG239),IF($AG239=1,100,IF($AG239=0,50,0)),"")</f>
        <v/>
      </c>
      <c r="AS239" s="0" t="str">
        <f aca="false">IF(ISNUMBER($AH239),IF($AH239&lt;0,100,IF($AH239&lt;=20,50,0)),"")</f>
        <v/>
      </c>
      <c r="AT239" s="0" t="str">
        <f aca="false">IF(ISNUMBER($AI239),IF($AI239&lt;0.95,100,IF($AI239&lt;=1,50,0)),"")</f>
        <v/>
      </c>
      <c r="AU239" s="0" t="str">
        <f aca="false">IF(ISNUMBER($AJ239),IF($AJ239&lt;30,0,IF($AJ239&lt;40,50,IF($AJ239&lt;=90,100,50))),"")</f>
        <v/>
      </c>
      <c r="AV239" s="0" t="str">
        <f aca="false">IF(ISNUMBER($AK239),IF($AK239&gt;-0.2,100,IF($AK239&gt;=-0.4,50,0)),"")</f>
        <v/>
      </c>
      <c r="AW239" s="59" t="n">
        <f aca="false">01_指標庫!$H$4*ISNUMBER($F239)+01_指標庫!$H$5*ISNUMBER($AA239)+01_指標庫!$H$6*ISNUMBER($G239)+01_指標庫!$H$7*ISNUMBER($H239)+01_指標庫!$H$8*ISNUMBER($AF239)+01_指標庫!$H$9*ISNUMBER($AG239)+01_指標庫!$H$10*ISNUMBER($AB239)+01_指標庫!$H$11*ISNUMBER($AC239)+01_指標庫!$H$12*ISNUMBER($AD239)+01_指標庫!$H$13*ISNUMBER($AE239)+01_指標庫!$H$14*ISNUMBER($I239)+01_指標庫!$H$15*ISNUMBER($AH239)+01_指標庫!$H$16*ISNUMBER($K239)+01_指標庫!$H$17*ISNUMBER($AI239)+01_指標庫!$H$18*ISNUMBER($AJ239)+01_指標庫!$H$19*ISNUMBER($AK239)+01_指標庫!$H$20*ISNUMBER($BB239)+01_指標庫!$H$21*ISNUMBER($BC239)</f>
        <v>51</v>
      </c>
      <c r="AX239" s="59" t="n">
        <f aca="false">IF(AW239=0,50,ROUND((01_指標庫!$H$4*IF(ISNUMBER($F239),L239,0)+01_指標庫!$H$5*IF(ISNUMBER($AA239),AL239,0)+01_指標庫!$H$6*IF(ISNUMBER($G239),M239,0)+01_指標庫!$H$7*IF(ISNUMBER($H239),N239,0)+01_指標庫!$H$8*IF(ISNUMBER($AF239),AQ239,0)+01_指標庫!$H$9*IF(ISNUMBER($AG239),AR239,0)+01_指標庫!$H$10*IF(ISNUMBER($AB239),AM239,0)+01_指標庫!$H$11*IF(ISNUMBER($AC239),AN239,0)+01_指標庫!$H$12*IF(ISNUMBER($AD239),AO239,0)+01_指標庫!$H$13*IF(ISNUMBER($AE239),AP239,0)+01_指標庫!$H$14*IF(ISNUMBER($I239),O239,0)+01_指標庫!$H$15*IF(ISNUMBER($AH239),AS239,0)+01_指標庫!$H$16*IF(ISNUMBER($K239),P239,0)+01_指標庫!$H$17*IF(ISNUMBER($AI239),AT239,0)+01_指標庫!$H$18*IF(ISNUMBER($AJ239),AU239,0)+01_指標庫!$H$19*IF(ISNUMBER($AK239),AV239,0)+01_指標庫!$H$20*IF(ISNUMBER($BB239),BB239,0)+01_指標庫!$H$21*IF(ISNUMBER($BC239),BC239,0))/AW239,1))</f>
        <v>70.6</v>
      </c>
      <c r="AY239" s="60"/>
      <c r="AZ239" s="60"/>
      <c r="BA239" s="58" t="n">
        <f aca="false">AVERAGE($E235:$E239)/AVERAGE($E230:$E239)-1</f>
        <v>-0.00441391120172385</v>
      </c>
      <c r="BB239" s="59" t="n">
        <f aca="false">IF(ISNUMBER($BA239),IF(OR($S239&lt;=-0.03,$BA239&lt;-0.003),0,IF(OR($S239&lt;=-0.02,$BA239&lt;0.01),50,100)),"")</f>
        <v>0</v>
      </c>
      <c r="BC239" s="0" t="str">
        <f aca="false">IF(OR(COUNT($AZ239)=0,COUNT($AZ238)=0),"",IF(OR($AY239/$AZ238-1&lt;=-0.03,$AZ239/$AZ238-1&lt;=-0.045,IF(COUNT($AZ230:$AZ239)=10,AVERAGE($AZ235:$AZ239)/AVERAGE($AZ230:$AZ239)-1&lt;-0.01,FALSE())),0,IF(OR($AZ239/$AZ238-1&lt;=-0.02,IF(COUNT($AZ230:$AZ239)=10,AVERAGE($AZ235:$AZ239)/AVERAGE($AZ230:$AZ239)-1&lt;0.005,FALSE())),50,100)))</f>
        <v/>
      </c>
    </row>
    <row r="240" customFormat="false" ht="15" hidden="false" customHeight="true" outlineLevel="0" collapsed="false">
      <c r="A240" s="47" t="n">
        <v>236</v>
      </c>
      <c r="B240" s="48" t="n">
        <v>42900</v>
      </c>
      <c r="C240" s="47" t="n">
        <v>2017</v>
      </c>
      <c r="D240" s="49" t="s">
        <v>238</v>
      </c>
      <c r="E240" s="50" t="n">
        <v>5727.07</v>
      </c>
      <c r="F240" s="51" t="n">
        <v>0.109738</v>
      </c>
      <c r="G240" s="51" t="n">
        <v>-0.026886</v>
      </c>
      <c r="H240" s="52" t="n">
        <v>0.8776</v>
      </c>
      <c r="I240" s="53" t="n">
        <v>370</v>
      </c>
      <c r="J240" s="47" t="s">
        <v>235</v>
      </c>
      <c r="K240" s="54" t="n">
        <v>10.64</v>
      </c>
      <c r="L240" s="55" t="n">
        <f aca="false">IF(COUNT(F240)=0,50,IF(F240&gt;=0,100,IF(F240&gt;=-0.02,50,0)))</f>
        <v>100</v>
      </c>
      <c r="M240" s="55" t="n">
        <f aca="false">IF(COUNT(G240)=0,50,IF(G240&gt;-0.06,100,IF(G240&gt;-0.15,50,0)))</f>
        <v>100</v>
      </c>
      <c r="N240" s="55" t="n">
        <f aca="false">IF(COUNT(H240)=0,50,IF(H240&gt;=0.6,100,IF(H240&gt;=0.4,50,0)))</f>
        <v>100</v>
      </c>
      <c r="O240" s="55" t="n">
        <f aca="false">IF(COUNT(I240)=0,50,IF(J240="proxy_vix",50,IF(I240&lt;350,100,IF(I240&lt;=450,50,0))))</f>
        <v>50</v>
      </c>
      <c r="P240" s="55" t="n">
        <f aca="false">IF(COUNT(K240)=0,50,IF(K240&lt;20,100,IF(K240&lt;=25,50,0)))</f>
        <v>100</v>
      </c>
      <c r="Q240" s="54"/>
      <c r="R240" s="47"/>
      <c r="S240" s="51" t="n">
        <f aca="false">$E240/$E239-1</f>
        <v>-0.0043029858375262</v>
      </c>
      <c r="T240" s="56" t="n">
        <f aca="false">$K240/$K239-1</f>
        <v>0.0211132437619963</v>
      </c>
      <c r="V240" s="57"/>
      <c r="W240" s="57"/>
      <c r="Y240" s="1" t="str">
        <f aca="false">IF(AX240&gt;=70,"EASY",IF(AX240&gt;40,"UNCERTAIN","HARD"))</f>
        <v>EASY</v>
      </c>
      <c r="AA240" s="58" t="n">
        <f aca="false">IF($A240&lt;200,"",AVERAGE($E191:$E240)/AVERAGE($E41:$E240)-1)</f>
        <v>0.0902459054607563</v>
      </c>
      <c r="AB240" s="59" t="n">
        <f aca="false">LOOKUP($B240,07_L1政策步階!$A$4:$A$14,07_L1政策步階!$C$4:$C$14)</f>
        <v>-1</v>
      </c>
      <c r="AC240" s="57"/>
      <c r="AD240" s="57"/>
      <c r="AE240" s="57"/>
      <c r="AF240" s="57"/>
      <c r="AG240" s="57"/>
      <c r="AH240" s="57"/>
      <c r="AI240" s="57"/>
      <c r="AJ240" s="57"/>
      <c r="AK240" s="57"/>
      <c r="AL240" s="59" t="n">
        <f aca="false">IF(ISNUMBER($AA240),IF($AA240&gt;=0.005,100,IF($AA240&gt;=-0.015,50,0)),"")</f>
        <v>100</v>
      </c>
      <c r="AM240" s="59" t="n">
        <f aca="false">IF(ISNUMBER($AB240),IF($AB240=1,100,IF($AB240=0,50,0)),"")</f>
        <v>0</v>
      </c>
      <c r="AN240" s="0" t="str">
        <f aca="false">IF(ISNUMBER($AC240),IF($AC240&gt;=0.001,100,IF($AC240&gt;=-0.003,50,0)),"")</f>
        <v/>
      </c>
      <c r="AO240" s="0" t="str">
        <f aca="false">IF(ISNUMBER($AD240),IF($AD240&gt;=0.04,100,IF($AD240&gt;=0,50,0)),"")</f>
        <v/>
      </c>
      <c r="AP240" s="0" t="str">
        <f aca="false">IF(ISNUMBER($AE240),IF($AE240&gt;=25,100,IF($AE240&gt;=-75,50,0)),"")</f>
        <v/>
      </c>
      <c r="AQ240" s="0" t="str">
        <f aca="false">IF(ISNUMBER($AF240),IF($AF240&gt;0,100,IF($AF240&gt;=-50,50,0)),"")</f>
        <v/>
      </c>
      <c r="AR240" s="0" t="str">
        <f aca="false">IF(ISNUMBER($AG240),IF($AG240=1,100,IF($AG240=0,50,0)),"")</f>
        <v/>
      </c>
      <c r="AS240" s="0" t="str">
        <f aca="false">IF(ISNUMBER($AH240),IF($AH240&lt;0,100,IF($AH240&lt;=20,50,0)),"")</f>
        <v/>
      </c>
      <c r="AT240" s="0" t="str">
        <f aca="false">IF(ISNUMBER($AI240),IF($AI240&lt;0.95,100,IF($AI240&lt;=1,50,0)),"")</f>
        <v/>
      </c>
      <c r="AU240" s="0" t="str">
        <f aca="false">IF(ISNUMBER($AJ240),IF($AJ240&lt;30,0,IF($AJ240&lt;40,50,IF($AJ240&lt;=90,100,50))),"")</f>
        <v/>
      </c>
      <c r="AV240" s="0" t="str">
        <f aca="false">IF(ISNUMBER($AK240),IF($AK240&gt;-0.2,100,IF($AK240&gt;=-0.4,50,0)),"")</f>
        <v/>
      </c>
      <c r="AW240" s="59" t="n">
        <f aca="false">01_指標庫!$H$4*ISNUMBER($F240)+01_指標庫!$H$5*ISNUMBER($AA240)+01_指標庫!$H$6*ISNUMBER($G240)+01_指標庫!$H$7*ISNUMBER($H240)+01_指標庫!$H$8*ISNUMBER($AF240)+01_指標庫!$H$9*ISNUMBER($AG240)+01_指標庫!$H$10*ISNUMBER($AB240)+01_指標庫!$H$11*ISNUMBER($AC240)+01_指標庫!$H$12*ISNUMBER($AD240)+01_指標庫!$H$13*ISNUMBER($AE240)+01_指標庫!$H$14*ISNUMBER($I240)+01_指標庫!$H$15*ISNUMBER($AH240)+01_指標庫!$H$16*ISNUMBER($K240)+01_指標庫!$H$17*ISNUMBER($AI240)+01_指標庫!$H$18*ISNUMBER($AJ240)+01_指標庫!$H$19*ISNUMBER($AK240)+01_指標庫!$H$20*ISNUMBER($BB240)+01_指標庫!$H$21*ISNUMBER($BC240)</f>
        <v>51</v>
      </c>
      <c r="AX240" s="59" t="n">
        <f aca="false">IF(AW240=0,50,ROUND((01_指標庫!$H$4*IF(ISNUMBER($F240),L240,0)+01_指標庫!$H$5*IF(ISNUMBER($AA240),AL240,0)+01_指標庫!$H$6*IF(ISNUMBER($G240),M240,0)+01_指標庫!$H$7*IF(ISNUMBER($H240),N240,0)+01_指標庫!$H$8*IF(ISNUMBER($AF240),AQ240,0)+01_指標庫!$H$9*IF(ISNUMBER($AG240),AR240,0)+01_指標庫!$H$10*IF(ISNUMBER($AB240),AM240,0)+01_指標庫!$H$11*IF(ISNUMBER($AC240),AN240,0)+01_指標庫!$H$12*IF(ISNUMBER($AD240),AO240,0)+01_指標庫!$H$13*IF(ISNUMBER($AE240),AP240,0)+01_指標庫!$H$14*IF(ISNUMBER($I240),O240,0)+01_指標庫!$H$15*IF(ISNUMBER($AH240),AS240,0)+01_指標庫!$H$16*IF(ISNUMBER($K240),P240,0)+01_指標庫!$H$17*IF(ISNUMBER($AI240),AT240,0)+01_指標庫!$H$18*IF(ISNUMBER($AJ240),AU240,0)+01_指標庫!$H$19*IF(ISNUMBER($AK240),AV240,0)+01_指標庫!$H$20*IF(ISNUMBER($BB240),BB240,0)+01_指標庫!$H$21*IF(ISNUMBER($BC240),BC240,0))/AW240,1))</f>
        <v>70.6</v>
      </c>
      <c r="AY240" s="60"/>
      <c r="AZ240" s="60"/>
      <c r="BA240" s="58" t="n">
        <f aca="false">AVERAGE($E236:$E240)/AVERAGE($E231:$E240)-1</f>
        <v>-0.00853577717998344</v>
      </c>
      <c r="BB240" s="59" t="n">
        <f aca="false">IF(ISNUMBER($BA240),IF(OR($S240&lt;=-0.03,$BA240&lt;-0.003),0,IF(OR($S240&lt;=-0.02,$BA240&lt;0.01),50,100)),"")</f>
        <v>0</v>
      </c>
      <c r="BC240" s="0" t="str">
        <f aca="false">IF(OR(COUNT($AZ240)=0,COUNT($AZ239)=0),"",IF(OR($AY240/$AZ239-1&lt;=-0.03,$AZ240/$AZ239-1&lt;=-0.045,IF(COUNT($AZ231:$AZ240)=10,AVERAGE($AZ236:$AZ240)/AVERAGE($AZ231:$AZ240)-1&lt;-0.01,FALSE())),0,IF(OR($AZ240/$AZ239-1&lt;=-0.02,IF(COUNT($AZ231:$AZ240)=10,AVERAGE($AZ236:$AZ240)/AVERAGE($AZ231:$AZ240)-1&lt;0.005,FALSE())),50,100)))</f>
        <v/>
      </c>
    </row>
    <row r="241" customFormat="false" ht="15" hidden="false" customHeight="true" outlineLevel="0" collapsed="false">
      <c r="A241" s="47" t="n">
        <v>237</v>
      </c>
      <c r="B241" s="48" t="n">
        <v>42901</v>
      </c>
      <c r="C241" s="47" t="n">
        <v>2017</v>
      </c>
      <c r="D241" s="49" t="s">
        <v>239</v>
      </c>
      <c r="E241" s="50" t="n">
        <v>5700.89</v>
      </c>
      <c r="F241" s="51" t="n">
        <v>0.103693</v>
      </c>
      <c r="G241" s="51" t="n">
        <v>-0.031334</v>
      </c>
      <c r="H241" s="52" t="n">
        <v>0.8776</v>
      </c>
      <c r="I241" s="53" t="n">
        <v>372</v>
      </c>
      <c r="J241" s="47" t="s">
        <v>235</v>
      </c>
      <c r="K241" s="54" t="n">
        <v>10.9</v>
      </c>
      <c r="L241" s="55" t="n">
        <f aca="false">IF(COUNT(F241)=0,50,IF(F241&gt;=0,100,IF(F241&gt;=-0.02,50,0)))</f>
        <v>100</v>
      </c>
      <c r="M241" s="55" t="n">
        <f aca="false">IF(COUNT(G241)=0,50,IF(G241&gt;-0.06,100,IF(G241&gt;-0.15,50,0)))</f>
        <v>100</v>
      </c>
      <c r="N241" s="55" t="n">
        <f aca="false">IF(COUNT(H241)=0,50,IF(H241&gt;=0.6,100,IF(H241&gt;=0.4,50,0)))</f>
        <v>100</v>
      </c>
      <c r="O241" s="55" t="n">
        <f aca="false">IF(COUNT(I241)=0,50,IF(J241="proxy_vix",50,IF(I241&lt;350,100,IF(I241&lt;=450,50,0))))</f>
        <v>50</v>
      </c>
      <c r="P241" s="55" t="n">
        <f aca="false">IF(COUNT(K241)=0,50,IF(K241&lt;20,100,IF(K241&lt;=25,50,0)))</f>
        <v>100</v>
      </c>
      <c r="Q241" s="54"/>
      <c r="R241" s="47"/>
      <c r="S241" s="51" t="n">
        <f aca="false">$E241/$E240-1</f>
        <v>-0.00457127291966042</v>
      </c>
      <c r="T241" s="56" t="n">
        <f aca="false">$K241/$K240-1</f>
        <v>0.0244360902255638</v>
      </c>
      <c r="V241" s="57"/>
      <c r="W241" s="57"/>
      <c r="Y241" s="1" t="str">
        <f aca="false">IF(AX241&gt;=70,"EASY",IF(AX241&gt;40,"UNCERTAIN","HARD"))</f>
        <v>EASY</v>
      </c>
      <c r="AA241" s="58" t="n">
        <f aca="false">IF($A241&lt;200,"",AVERAGE($E192:$E241)/AVERAGE($E42:$E241)-1)</f>
        <v>0.0902943192871861</v>
      </c>
      <c r="AB241" s="59" t="n">
        <f aca="false">LOOKUP($B241,07_L1政策步階!$A$4:$A$14,07_L1政策步階!$C$4:$C$14)</f>
        <v>-1</v>
      </c>
      <c r="AC241" s="57"/>
      <c r="AD241" s="57"/>
      <c r="AE241" s="57"/>
      <c r="AF241" s="57"/>
      <c r="AG241" s="57"/>
      <c r="AH241" s="57"/>
      <c r="AI241" s="57"/>
      <c r="AJ241" s="57"/>
      <c r="AK241" s="57"/>
      <c r="AL241" s="59" t="n">
        <f aca="false">IF(ISNUMBER($AA241),IF($AA241&gt;=0.005,100,IF($AA241&gt;=-0.015,50,0)),"")</f>
        <v>100</v>
      </c>
      <c r="AM241" s="59" t="n">
        <f aca="false">IF(ISNUMBER($AB241),IF($AB241=1,100,IF($AB241=0,50,0)),"")</f>
        <v>0</v>
      </c>
      <c r="AN241" s="0" t="str">
        <f aca="false">IF(ISNUMBER($AC241),IF($AC241&gt;=0.001,100,IF($AC241&gt;=-0.003,50,0)),"")</f>
        <v/>
      </c>
      <c r="AO241" s="0" t="str">
        <f aca="false">IF(ISNUMBER($AD241),IF($AD241&gt;=0.04,100,IF($AD241&gt;=0,50,0)),"")</f>
        <v/>
      </c>
      <c r="AP241" s="0" t="str">
        <f aca="false">IF(ISNUMBER($AE241),IF($AE241&gt;=25,100,IF($AE241&gt;=-75,50,0)),"")</f>
        <v/>
      </c>
      <c r="AQ241" s="0" t="str">
        <f aca="false">IF(ISNUMBER($AF241),IF($AF241&gt;0,100,IF($AF241&gt;=-50,50,0)),"")</f>
        <v/>
      </c>
      <c r="AR241" s="0" t="str">
        <f aca="false">IF(ISNUMBER($AG241),IF($AG241=1,100,IF($AG241=0,50,0)),"")</f>
        <v/>
      </c>
      <c r="AS241" s="0" t="str">
        <f aca="false">IF(ISNUMBER($AH241),IF($AH241&lt;0,100,IF($AH241&lt;=20,50,0)),"")</f>
        <v/>
      </c>
      <c r="AT241" s="0" t="str">
        <f aca="false">IF(ISNUMBER($AI241),IF($AI241&lt;0.95,100,IF($AI241&lt;=1,50,0)),"")</f>
        <v/>
      </c>
      <c r="AU241" s="0" t="str">
        <f aca="false">IF(ISNUMBER($AJ241),IF($AJ241&lt;30,0,IF($AJ241&lt;40,50,IF($AJ241&lt;=90,100,50))),"")</f>
        <v/>
      </c>
      <c r="AV241" s="0" t="str">
        <f aca="false">IF(ISNUMBER($AK241),IF($AK241&gt;-0.2,100,IF($AK241&gt;=-0.4,50,0)),"")</f>
        <v/>
      </c>
      <c r="AW241" s="59" t="n">
        <f aca="false">01_指標庫!$H$4*ISNUMBER($F241)+01_指標庫!$H$5*ISNUMBER($AA241)+01_指標庫!$H$6*ISNUMBER($G241)+01_指標庫!$H$7*ISNUMBER($H241)+01_指標庫!$H$8*ISNUMBER($AF241)+01_指標庫!$H$9*ISNUMBER($AG241)+01_指標庫!$H$10*ISNUMBER($AB241)+01_指標庫!$H$11*ISNUMBER($AC241)+01_指標庫!$H$12*ISNUMBER($AD241)+01_指標庫!$H$13*ISNUMBER($AE241)+01_指標庫!$H$14*ISNUMBER($I241)+01_指標庫!$H$15*ISNUMBER($AH241)+01_指標庫!$H$16*ISNUMBER($K241)+01_指標庫!$H$17*ISNUMBER($AI241)+01_指標庫!$H$18*ISNUMBER($AJ241)+01_指標庫!$H$19*ISNUMBER($AK241)+01_指標庫!$H$20*ISNUMBER($BB241)+01_指標庫!$H$21*ISNUMBER($BC241)</f>
        <v>51</v>
      </c>
      <c r="AX241" s="59" t="n">
        <f aca="false">IF(AW241=0,50,ROUND((01_指標庫!$H$4*IF(ISNUMBER($F241),L241,0)+01_指標庫!$H$5*IF(ISNUMBER($AA241),AL241,0)+01_指標庫!$H$6*IF(ISNUMBER($G241),M241,0)+01_指標庫!$H$7*IF(ISNUMBER($H241),N241,0)+01_指標庫!$H$8*IF(ISNUMBER($AF241),AQ241,0)+01_指標庫!$H$9*IF(ISNUMBER($AG241),AR241,0)+01_指標庫!$H$10*IF(ISNUMBER($AB241),AM241,0)+01_指標庫!$H$11*IF(ISNUMBER($AC241),AN241,0)+01_指標庫!$H$12*IF(ISNUMBER($AD241),AO241,0)+01_指標庫!$H$13*IF(ISNUMBER($AE241),AP241,0)+01_指標庫!$H$14*IF(ISNUMBER($I241),O241,0)+01_指標庫!$H$15*IF(ISNUMBER($AH241),AS241,0)+01_指標庫!$H$16*IF(ISNUMBER($K241),P241,0)+01_指標庫!$H$17*IF(ISNUMBER($AI241),AT241,0)+01_指標庫!$H$18*IF(ISNUMBER($AJ241),AU241,0)+01_指標庫!$H$19*IF(ISNUMBER($AK241),AV241,0)+01_指標庫!$H$20*IF(ISNUMBER($BB241),BB241,0)+01_指標庫!$H$21*IF(ISNUMBER($BC241),BC241,0))/AW241,1))</f>
        <v>70.6</v>
      </c>
      <c r="AY241" s="60"/>
      <c r="AZ241" s="60"/>
      <c r="BA241" s="58" t="n">
        <f aca="false">AVERAGE($E237:$E241)/AVERAGE($E232:$E241)-1</f>
        <v>-0.0129176195337493</v>
      </c>
      <c r="BB241" s="59" t="n">
        <f aca="false">IF(ISNUMBER($BA241),IF(OR($S241&lt;=-0.03,$BA241&lt;-0.003),0,IF(OR($S241&lt;=-0.02,$BA241&lt;0.01),50,100)),"")</f>
        <v>0</v>
      </c>
      <c r="BC241" s="0" t="str">
        <f aca="false">IF(OR(COUNT($AZ241)=0,COUNT($AZ240)=0),"",IF(OR($AY241/$AZ240-1&lt;=-0.03,$AZ241/$AZ240-1&lt;=-0.045,IF(COUNT($AZ232:$AZ241)=10,AVERAGE($AZ237:$AZ241)/AVERAGE($AZ232:$AZ241)-1&lt;-0.01,FALSE())),0,IF(OR($AZ241/$AZ240-1&lt;=-0.02,IF(COUNT($AZ232:$AZ241)=10,AVERAGE($AZ237:$AZ241)/AVERAGE($AZ232:$AZ241)-1&lt;0.005,FALSE())),50,100)))</f>
        <v/>
      </c>
    </row>
    <row r="242" customFormat="false" ht="15" hidden="false" customHeight="true" outlineLevel="0" collapsed="false">
      <c r="A242" s="47" t="n">
        <v>238</v>
      </c>
      <c r="B242" s="48" t="n">
        <v>42902</v>
      </c>
      <c r="C242" s="47" t="n">
        <v>2017</v>
      </c>
      <c r="D242" s="49" t="s">
        <v>234</v>
      </c>
      <c r="E242" s="50" t="n">
        <v>5681.48</v>
      </c>
      <c r="F242" s="51" t="n">
        <v>0.098971</v>
      </c>
      <c r="G242" s="51" t="n">
        <v>-0.034632</v>
      </c>
      <c r="H242" s="52" t="n">
        <v>0.8776</v>
      </c>
      <c r="I242" s="53" t="n">
        <v>376</v>
      </c>
      <c r="J242" s="47" t="s">
        <v>235</v>
      </c>
      <c r="K242" s="54" t="n">
        <v>10.38</v>
      </c>
      <c r="L242" s="55" t="n">
        <f aca="false">IF(COUNT(F242)=0,50,IF(F242&gt;=0,100,IF(F242&gt;=-0.02,50,0)))</f>
        <v>100</v>
      </c>
      <c r="M242" s="55" t="n">
        <f aca="false">IF(COUNT(G242)=0,50,IF(G242&gt;-0.06,100,IF(G242&gt;-0.15,50,0)))</f>
        <v>100</v>
      </c>
      <c r="N242" s="55" t="n">
        <f aca="false">IF(COUNT(H242)=0,50,IF(H242&gt;=0.6,100,IF(H242&gt;=0.4,50,0)))</f>
        <v>100</v>
      </c>
      <c r="O242" s="55" t="n">
        <f aca="false">IF(COUNT(I242)=0,50,IF(J242="proxy_vix",50,IF(I242&lt;350,100,IF(I242&lt;=450,50,0))))</f>
        <v>50</v>
      </c>
      <c r="P242" s="55" t="n">
        <f aca="false">IF(COUNT(K242)=0,50,IF(K242&lt;20,100,IF(K242&lt;=25,50,0)))</f>
        <v>100</v>
      </c>
      <c r="Q242" s="54"/>
      <c r="R242" s="47"/>
      <c r="S242" s="51" t="n">
        <f aca="false">$E242/$E241-1</f>
        <v>-0.00340473154191723</v>
      </c>
      <c r="T242" s="56" t="n">
        <f aca="false">$K242/$K241-1</f>
        <v>-0.0477064220183486</v>
      </c>
      <c r="V242" s="57"/>
      <c r="W242" s="57"/>
      <c r="Y242" s="1" t="str">
        <f aca="false">IF(AX242&gt;=70,"EASY",IF(AX242&gt;40,"UNCERTAIN","HARD"))</f>
        <v>EASY</v>
      </c>
      <c r="AA242" s="58" t="n">
        <f aca="false">IF($A242&lt;200,"",AVERAGE($E193:$E242)/AVERAGE($E43:$E242)-1)</f>
        <v>0.0903567870797564</v>
      </c>
      <c r="AB242" s="59" t="n">
        <f aca="false">LOOKUP($B242,07_L1政策步階!$A$4:$A$14,07_L1政策步階!$C$4:$C$14)</f>
        <v>-1</v>
      </c>
      <c r="AC242" s="57"/>
      <c r="AD242" s="57"/>
      <c r="AE242" s="57"/>
      <c r="AF242" s="57"/>
      <c r="AG242" s="57"/>
      <c r="AH242" s="57"/>
      <c r="AI242" s="57"/>
      <c r="AJ242" s="57"/>
      <c r="AK242" s="57"/>
      <c r="AL242" s="59" t="n">
        <f aca="false">IF(ISNUMBER($AA242),IF($AA242&gt;=0.005,100,IF($AA242&gt;=-0.015,50,0)),"")</f>
        <v>100</v>
      </c>
      <c r="AM242" s="59" t="n">
        <f aca="false">IF(ISNUMBER($AB242),IF($AB242=1,100,IF($AB242=0,50,0)),"")</f>
        <v>0</v>
      </c>
      <c r="AN242" s="0" t="str">
        <f aca="false">IF(ISNUMBER($AC242),IF($AC242&gt;=0.001,100,IF($AC242&gt;=-0.003,50,0)),"")</f>
        <v/>
      </c>
      <c r="AO242" s="0" t="str">
        <f aca="false">IF(ISNUMBER($AD242),IF($AD242&gt;=0.04,100,IF($AD242&gt;=0,50,0)),"")</f>
        <v/>
      </c>
      <c r="AP242" s="0" t="str">
        <f aca="false">IF(ISNUMBER($AE242),IF($AE242&gt;=25,100,IF($AE242&gt;=-75,50,0)),"")</f>
        <v/>
      </c>
      <c r="AQ242" s="0" t="str">
        <f aca="false">IF(ISNUMBER($AF242),IF($AF242&gt;0,100,IF($AF242&gt;=-50,50,0)),"")</f>
        <v/>
      </c>
      <c r="AR242" s="0" t="str">
        <f aca="false">IF(ISNUMBER($AG242),IF($AG242=1,100,IF($AG242=0,50,0)),"")</f>
        <v/>
      </c>
      <c r="AS242" s="0" t="str">
        <f aca="false">IF(ISNUMBER($AH242),IF($AH242&lt;0,100,IF($AH242&lt;=20,50,0)),"")</f>
        <v/>
      </c>
      <c r="AT242" s="0" t="str">
        <f aca="false">IF(ISNUMBER($AI242),IF($AI242&lt;0.95,100,IF($AI242&lt;=1,50,0)),"")</f>
        <v/>
      </c>
      <c r="AU242" s="0" t="str">
        <f aca="false">IF(ISNUMBER($AJ242),IF($AJ242&lt;30,0,IF($AJ242&lt;40,50,IF($AJ242&lt;=90,100,50))),"")</f>
        <v/>
      </c>
      <c r="AV242" s="0" t="str">
        <f aca="false">IF(ISNUMBER($AK242),IF($AK242&gt;-0.2,100,IF($AK242&gt;=-0.4,50,0)),"")</f>
        <v/>
      </c>
      <c r="AW242" s="59" t="n">
        <f aca="false">01_指標庫!$H$4*ISNUMBER($F242)+01_指標庫!$H$5*ISNUMBER($AA242)+01_指標庫!$H$6*ISNUMBER($G242)+01_指標庫!$H$7*ISNUMBER($H242)+01_指標庫!$H$8*ISNUMBER($AF242)+01_指標庫!$H$9*ISNUMBER($AG242)+01_指標庫!$H$10*ISNUMBER($AB242)+01_指標庫!$H$11*ISNUMBER($AC242)+01_指標庫!$H$12*ISNUMBER($AD242)+01_指標庫!$H$13*ISNUMBER($AE242)+01_指標庫!$H$14*ISNUMBER($I242)+01_指標庫!$H$15*ISNUMBER($AH242)+01_指標庫!$H$16*ISNUMBER($K242)+01_指標庫!$H$17*ISNUMBER($AI242)+01_指標庫!$H$18*ISNUMBER($AJ242)+01_指標庫!$H$19*ISNUMBER($AK242)+01_指標庫!$H$20*ISNUMBER($BB242)+01_指標庫!$H$21*ISNUMBER($BC242)</f>
        <v>51</v>
      </c>
      <c r="AX242" s="59" t="n">
        <f aca="false">IF(AW242=0,50,ROUND((01_指標庫!$H$4*IF(ISNUMBER($F242),L242,0)+01_指標庫!$H$5*IF(ISNUMBER($AA242),AL242,0)+01_指標庫!$H$6*IF(ISNUMBER($G242),M242,0)+01_指標庫!$H$7*IF(ISNUMBER($H242),N242,0)+01_指標庫!$H$8*IF(ISNUMBER($AF242),AQ242,0)+01_指標庫!$H$9*IF(ISNUMBER($AG242),AR242,0)+01_指標庫!$H$10*IF(ISNUMBER($AB242),AM242,0)+01_指標庫!$H$11*IF(ISNUMBER($AC242),AN242,0)+01_指標庫!$H$12*IF(ISNUMBER($AD242),AO242,0)+01_指標庫!$H$13*IF(ISNUMBER($AE242),AP242,0)+01_指標庫!$H$14*IF(ISNUMBER($I242),O242,0)+01_指標庫!$H$15*IF(ISNUMBER($AH242),AS242,0)+01_指標庫!$H$16*IF(ISNUMBER($K242),P242,0)+01_指標庫!$H$17*IF(ISNUMBER($AI242),AT242,0)+01_指標庫!$H$18*IF(ISNUMBER($AJ242),AU242,0)+01_指標庫!$H$19*IF(ISNUMBER($AK242),AV242,0)+01_指標庫!$H$20*IF(ISNUMBER($BB242),BB242,0)+01_指標庫!$H$21*IF(ISNUMBER($BC242),BC242,0))/AW242,1))</f>
        <v>70.6</v>
      </c>
      <c r="AY242" s="60"/>
      <c r="AZ242" s="60"/>
      <c r="BA242" s="58" t="n">
        <f aca="false">AVERAGE($E238:$E242)/AVERAGE($E233:$E242)-1</f>
        <v>-0.0115947022928546</v>
      </c>
      <c r="BB242" s="59" t="n">
        <f aca="false">IF(ISNUMBER($BA242),IF(OR($S242&lt;=-0.03,$BA242&lt;-0.003),0,IF(OR($S242&lt;=-0.02,$BA242&lt;0.01),50,100)),"")</f>
        <v>0</v>
      </c>
      <c r="BC242" s="0" t="str">
        <f aca="false">IF(OR(COUNT($AZ242)=0,COUNT($AZ241)=0),"",IF(OR($AY242/$AZ241-1&lt;=-0.03,$AZ242/$AZ241-1&lt;=-0.045,IF(COUNT($AZ233:$AZ242)=10,AVERAGE($AZ238:$AZ242)/AVERAGE($AZ233:$AZ242)-1&lt;-0.01,FALSE())),0,IF(OR($AZ242/$AZ241-1&lt;=-0.02,IF(COUNT($AZ233:$AZ242)=10,AVERAGE($AZ238:$AZ242)/AVERAGE($AZ233:$AZ242)-1&lt;0.005,FALSE())),50,100)))</f>
        <v/>
      </c>
    </row>
    <row r="243" customFormat="false" ht="15" hidden="false" customHeight="true" outlineLevel="0" collapsed="false">
      <c r="A243" s="47" t="n">
        <v>239</v>
      </c>
      <c r="B243" s="48" t="n">
        <v>42905</v>
      </c>
      <c r="C243" s="47" t="n">
        <v>2017</v>
      </c>
      <c r="D243" s="49" t="s">
        <v>236</v>
      </c>
      <c r="E243" s="50" t="n">
        <v>5772.22</v>
      </c>
      <c r="F243" s="51" t="n">
        <v>0.115443</v>
      </c>
      <c r="G243" s="51" t="n">
        <v>-0.019214</v>
      </c>
      <c r="H243" s="52" t="n">
        <v>0.8776</v>
      </c>
      <c r="I243" s="53" t="n">
        <v>370</v>
      </c>
      <c r="J243" s="47" t="s">
        <v>235</v>
      </c>
      <c r="K243" s="54" t="n">
        <v>10.37</v>
      </c>
      <c r="L243" s="55" t="n">
        <f aca="false">IF(COUNT(F243)=0,50,IF(F243&gt;=0,100,IF(F243&gt;=-0.02,50,0)))</f>
        <v>100</v>
      </c>
      <c r="M243" s="55" t="n">
        <f aca="false">IF(COUNT(G243)=0,50,IF(G243&gt;-0.06,100,IF(G243&gt;-0.15,50,0)))</f>
        <v>100</v>
      </c>
      <c r="N243" s="55" t="n">
        <f aca="false">IF(COUNT(H243)=0,50,IF(H243&gt;=0.6,100,IF(H243&gt;=0.4,50,0)))</f>
        <v>100</v>
      </c>
      <c r="O243" s="55" t="n">
        <f aca="false">IF(COUNT(I243)=0,50,IF(J243="proxy_vix",50,IF(I243&lt;350,100,IF(I243&lt;=450,50,0))))</f>
        <v>50</v>
      </c>
      <c r="P243" s="55" t="n">
        <f aca="false">IF(COUNT(K243)=0,50,IF(K243&lt;20,100,IF(K243&lt;=25,50,0)))</f>
        <v>100</v>
      </c>
      <c r="Q243" s="54"/>
      <c r="R243" s="47"/>
      <c r="S243" s="51" t="n">
        <f aca="false">$E243/$E242-1</f>
        <v>0.0159711906052649</v>
      </c>
      <c r="T243" s="56" t="n">
        <f aca="false">$K243/$K242-1</f>
        <v>-0.000963391136801661</v>
      </c>
      <c r="V243" s="57"/>
      <c r="W243" s="57"/>
      <c r="Y243" s="1" t="str">
        <f aca="false">IF(AX243&gt;=70,"EASY",IF(AX243&gt;40,"UNCERTAIN","HARD"))</f>
        <v>EASY</v>
      </c>
      <c r="AA243" s="58" t="n">
        <f aca="false">IF($A243&lt;200,"",AVERAGE($E194:$E243)/AVERAGE($E44:$E243)-1)</f>
        <v>0.0906599158769086</v>
      </c>
      <c r="AB243" s="59" t="n">
        <f aca="false">LOOKUP($B243,07_L1政策步階!$A$4:$A$14,07_L1政策步階!$C$4:$C$14)</f>
        <v>-1</v>
      </c>
      <c r="AC243" s="57"/>
      <c r="AD243" s="57"/>
      <c r="AE243" s="57"/>
      <c r="AF243" s="57"/>
      <c r="AG243" s="57"/>
      <c r="AH243" s="57"/>
      <c r="AI243" s="57"/>
      <c r="AJ243" s="57"/>
      <c r="AK243" s="57"/>
      <c r="AL243" s="59" t="n">
        <f aca="false">IF(ISNUMBER($AA243),IF($AA243&gt;=0.005,100,IF($AA243&gt;=-0.015,50,0)),"")</f>
        <v>100</v>
      </c>
      <c r="AM243" s="59" t="n">
        <f aca="false">IF(ISNUMBER($AB243),IF($AB243=1,100,IF($AB243=0,50,0)),"")</f>
        <v>0</v>
      </c>
      <c r="AN243" s="0" t="str">
        <f aca="false">IF(ISNUMBER($AC243),IF($AC243&gt;=0.001,100,IF($AC243&gt;=-0.003,50,0)),"")</f>
        <v/>
      </c>
      <c r="AO243" s="0" t="str">
        <f aca="false">IF(ISNUMBER($AD243),IF($AD243&gt;=0.04,100,IF($AD243&gt;=0,50,0)),"")</f>
        <v/>
      </c>
      <c r="AP243" s="0" t="str">
        <f aca="false">IF(ISNUMBER($AE243),IF($AE243&gt;=25,100,IF($AE243&gt;=-75,50,0)),"")</f>
        <v/>
      </c>
      <c r="AQ243" s="0" t="str">
        <f aca="false">IF(ISNUMBER($AF243),IF($AF243&gt;0,100,IF($AF243&gt;=-50,50,0)),"")</f>
        <v/>
      </c>
      <c r="AR243" s="0" t="str">
        <f aca="false">IF(ISNUMBER($AG243),IF($AG243=1,100,IF($AG243=0,50,0)),"")</f>
        <v/>
      </c>
      <c r="AS243" s="0" t="str">
        <f aca="false">IF(ISNUMBER($AH243),IF($AH243&lt;0,100,IF($AH243&lt;=20,50,0)),"")</f>
        <v/>
      </c>
      <c r="AT243" s="0" t="str">
        <f aca="false">IF(ISNUMBER($AI243),IF($AI243&lt;0.95,100,IF($AI243&lt;=1,50,0)),"")</f>
        <v/>
      </c>
      <c r="AU243" s="0" t="str">
        <f aca="false">IF(ISNUMBER($AJ243),IF($AJ243&lt;30,0,IF($AJ243&lt;40,50,IF($AJ243&lt;=90,100,50))),"")</f>
        <v/>
      </c>
      <c r="AV243" s="0" t="str">
        <f aca="false">IF(ISNUMBER($AK243),IF($AK243&gt;-0.2,100,IF($AK243&gt;=-0.4,50,0)),"")</f>
        <v/>
      </c>
      <c r="AW243" s="59" t="n">
        <f aca="false">01_指標庫!$H$4*ISNUMBER($F243)+01_指標庫!$H$5*ISNUMBER($AA243)+01_指標庫!$H$6*ISNUMBER($G243)+01_指標庫!$H$7*ISNUMBER($H243)+01_指標庫!$H$8*ISNUMBER($AF243)+01_指標庫!$H$9*ISNUMBER($AG243)+01_指標庫!$H$10*ISNUMBER($AB243)+01_指標庫!$H$11*ISNUMBER($AC243)+01_指標庫!$H$12*ISNUMBER($AD243)+01_指標庫!$H$13*ISNUMBER($AE243)+01_指標庫!$H$14*ISNUMBER($I243)+01_指標庫!$H$15*ISNUMBER($AH243)+01_指標庫!$H$16*ISNUMBER($K243)+01_指標庫!$H$17*ISNUMBER($AI243)+01_指標庫!$H$18*ISNUMBER($AJ243)+01_指標庫!$H$19*ISNUMBER($AK243)+01_指標庫!$H$20*ISNUMBER($BB243)+01_指標庫!$H$21*ISNUMBER($BC243)</f>
        <v>51</v>
      </c>
      <c r="AX243" s="59" t="n">
        <f aca="false">IF(AW243=0,50,ROUND((01_指標庫!$H$4*IF(ISNUMBER($F243),L243,0)+01_指標庫!$H$5*IF(ISNUMBER($AA243),AL243,0)+01_指標庫!$H$6*IF(ISNUMBER($G243),M243,0)+01_指標庫!$H$7*IF(ISNUMBER($H243),N243,0)+01_指標庫!$H$8*IF(ISNUMBER($AF243),AQ243,0)+01_指標庫!$H$9*IF(ISNUMBER($AG243),AR243,0)+01_指標庫!$H$10*IF(ISNUMBER($AB243),AM243,0)+01_指標庫!$H$11*IF(ISNUMBER($AC243),AN243,0)+01_指標庫!$H$12*IF(ISNUMBER($AD243),AO243,0)+01_指標庫!$H$13*IF(ISNUMBER($AE243),AP243,0)+01_指標庫!$H$14*IF(ISNUMBER($I243),O243,0)+01_指標庫!$H$15*IF(ISNUMBER($AH243),AS243,0)+01_指標庫!$H$16*IF(ISNUMBER($K243),P243,0)+01_指標庫!$H$17*IF(ISNUMBER($AI243),AT243,0)+01_指標庫!$H$18*IF(ISNUMBER($AJ243),AU243,0)+01_指標庫!$H$19*IF(ISNUMBER($AK243),AV243,0)+01_指標庫!$H$20*IF(ISNUMBER($BB243),BB243,0)+01_指標庫!$H$21*IF(ISNUMBER($BC243),BC243,0))/AW243,1))</f>
        <v>70.6</v>
      </c>
      <c r="AY243" s="60"/>
      <c r="AZ243" s="60"/>
      <c r="BA243" s="58" t="n">
        <f aca="false">AVERAGE($E239:$E243)/AVERAGE($E234:$E243)-1</f>
        <v>-0.00756109793450144</v>
      </c>
      <c r="BB243" s="59" t="n">
        <f aca="false">IF(ISNUMBER($BA243),IF(OR($S243&lt;=-0.03,$BA243&lt;-0.003),0,IF(OR($S243&lt;=-0.02,$BA243&lt;0.01),50,100)),"")</f>
        <v>0</v>
      </c>
      <c r="BC243" s="0" t="str">
        <f aca="false">IF(OR(COUNT($AZ243)=0,COUNT($AZ242)=0),"",IF(OR($AY243/$AZ242-1&lt;=-0.03,$AZ243/$AZ242-1&lt;=-0.045,IF(COUNT($AZ234:$AZ243)=10,AVERAGE($AZ239:$AZ243)/AVERAGE($AZ234:$AZ243)-1&lt;-0.01,FALSE())),0,IF(OR($AZ243/$AZ242-1&lt;=-0.02,IF(COUNT($AZ234:$AZ243)=10,AVERAGE($AZ239:$AZ243)/AVERAGE($AZ234:$AZ243)-1&lt;0.005,FALSE())),50,100)))</f>
        <v/>
      </c>
    </row>
    <row r="244" customFormat="false" ht="15" hidden="false" customHeight="true" outlineLevel="0" collapsed="false">
      <c r="A244" s="47" t="n">
        <v>240</v>
      </c>
      <c r="B244" s="48" t="n">
        <v>42906</v>
      </c>
      <c r="C244" s="47" t="n">
        <v>2017</v>
      </c>
      <c r="D244" s="49" t="s">
        <v>237</v>
      </c>
      <c r="E244" s="50" t="n">
        <v>5726.31</v>
      </c>
      <c r="F244" s="51" t="n">
        <v>0.105565</v>
      </c>
      <c r="G244" s="51" t="n">
        <v>-0.027015</v>
      </c>
      <c r="H244" s="52" t="n">
        <v>0.8776</v>
      </c>
      <c r="I244" s="53" t="n">
        <v>377</v>
      </c>
      <c r="J244" s="47" t="s">
        <v>235</v>
      </c>
      <c r="K244" s="54" t="n">
        <v>10.86</v>
      </c>
      <c r="L244" s="55" t="n">
        <f aca="false">IF(COUNT(F244)=0,50,IF(F244&gt;=0,100,IF(F244&gt;=-0.02,50,0)))</f>
        <v>100</v>
      </c>
      <c r="M244" s="55" t="n">
        <f aca="false">IF(COUNT(G244)=0,50,IF(G244&gt;-0.06,100,IF(G244&gt;-0.15,50,0)))</f>
        <v>100</v>
      </c>
      <c r="N244" s="55" t="n">
        <f aca="false">IF(COUNT(H244)=0,50,IF(H244&gt;=0.6,100,IF(H244&gt;=0.4,50,0)))</f>
        <v>100</v>
      </c>
      <c r="O244" s="55" t="n">
        <f aca="false">IF(COUNT(I244)=0,50,IF(J244="proxy_vix",50,IF(I244&lt;350,100,IF(I244&lt;=450,50,0))))</f>
        <v>50</v>
      </c>
      <c r="P244" s="55" t="n">
        <f aca="false">IF(COUNT(K244)=0,50,IF(K244&lt;20,100,IF(K244&lt;=25,50,0)))</f>
        <v>100</v>
      </c>
      <c r="Q244" s="54"/>
      <c r="R244" s="47"/>
      <c r="S244" s="51" t="n">
        <f aca="false">$E244/$E243-1</f>
        <v>-0.00795361230167935</v>
      </c>
      <c r="T244" s="56" t="n">
        <f aca="false">$K244/$K243-1</f>
        <v>0.04725168756027</v>
      </c>
      <c r="V244" s="57"/>
      <c r="W244" s="57"/>
      <c r="Y244" s="1" t="str">
        <f aca="false">IF(AX244&gt;=70,"EASY",IF(AX244&gt;40,"UNCERTAIN","HARD"))</f>
        <v>EASY</v>
      </c>
      <c r="AA244" s="58" t="n">
        <f aca="false">IF($A244&lt;200,"",AVERAGE($E195:$E244)/AVERAGE($E45:$E244)-1)</f>
        <v>0.0908568011882074</v>
      </c>
      <c r="AB244" s="59" t="n">
        <f aca="false">LOOKUP($B244,07_L1政策步階!$A$4:$A$14,07_L1政策步階!$C$4:$C$14)</f>
        <v>-1</v>
      </c>
      <c r="AC244" s="57"/>
      <c r="AD244" s="57"/>
      <c r="AE244" s="57"/>
      <c r="AF244" s="57"/>
      <c r="AG244" s="57"/>
      <c r="AH244" s="57"/>
      <c r="AI244" s="57"/>
      <c r="AJ244" s="57"/>
      <c r="AK244" s="57"/>
      <c r="AL244" s="59" t="n">
        <f aca="false">IF(ISNUMBER($AA244),IF($AA244&gt;=0.005,100,IF($AA244&gt;=-0.015,50,0)),"")</f>
        <v>100</v>
      </c>
      <c r="AM244" s="59" t="n">
        <f aca="false">IF(ISNUMBER($AB244),IF($AB244=1,100,IF($AB244=0,50,0)),"")</f>
        <v>0</v>
      </c>
      <c r="AN244" s="0" t="str">
        <f aca="false">IF(ISNUMBER($AC244),IF($AC244&gt;=0.001,100,IF($AC244&gt;=-0.003,50,0)),"")</f>
        <v/>
      </c>
      <c r="AO244" s="0" t="str">
        <f aca="false">IF(ISNUMBER($AD244),IF($AD244&gt;=0.04,100,IF($AD244&gt;=0,50,0)),"")</f>
        <v/>
      </c>
      <c r="AP244" s="0" t="str">
        <f aca="false">IF(ISNUMBER($AE244),IF($AE244&gt;=25,100,IF($AE244&gt;=-75,50,0)),"")</f>
        <v/>
      </c>
      <c r="AQ244" s="0" t="str">
        <f aca="false">IF(ISNUMBER($AF244),IF($AF244&gt;0,100,IF($AF244&gt;=-50,50,0)),"")</f>
        <v/>
      </c>
      <c r="AR244" s="0" t="str">
        <f aca="false">IF(ISNUMBER($AG244),IF($AG244=1,100,IF($AG244=0,50,0)),"")</f>
        <v/>
      </c>
      <c r="AS244" s="0" t="str">
        <f aca="false">IF(ISNUMBER($AH244),IF($AH244&lt;0,100,IF($AH244&lt;=20,50,0)),"")</f>
        <v/>
      </c>
      <c r="AT244" s="0" t="str">
        <f aca="false">IF(ISNUMBER($AI244),IF($AI244&lt;0.95,100,IF($AI244&lt;=1,50,0)),"")</f>
        <v/>
      </c>
      <c r="AU244" s="0" t="str">
        <f aca="false">IF(ISNUMBER($AJ244),IF($AJ244&lt;30,0,IF($AJ244&lt;40,50,IF($AJ244&lt;=90,100,50))),"")</f>
        <v/>
      </c>
      <c r="AV244" s="0" t="str">
        <f aca="false">IF(ISNUMBER($AK244),IF($AK244&gt;-0.2,100,IF($AK244&gt;=-0.4,50,0)),"")</f>
        <v/>
      </c>
      <c r="AW244" s="59" t="n">
        <f aca="false">01_指標庫!$H$4*ISNUMBER($F244)+01_指標庫!$H$5*ISNUMBER($AA244)+01_指標庫!$H$6*ISNUMBER($G244)+01_指標庫!$H$7*ISNUMBER($H244)+01_指標庫!$H$8*ISNUMBER($AF244)+01_指標庫!$H$9*ISNUMBER($AG244)+01_指標庫!$H$10*ISNUMBER($AB244)+01_指標庫!$H$11*ISNUMBER($AC244)+01_指標庫!$H$12*ISNUMBER($AD244)+01_指標庫!$H$13*ISNUMBER($AE244)+01_指標庫!$H$14*ISNUMBER($I244)+01_指標庫!$H$15*ISNUMBER($AH244)+01_指標庫!$H$16*ISNUMBER($K244)+01_指標庫!$H$17*ISNUMBER($AI244)+01_指標庫!$H$18*ISNUMBER($AJ244)+01_指標庫!$H$19*ISNUMBER($AK244)+01_指標庫!$H$20*ISNUMBER($BB244)+01_指標庫!$H$21*ISNUMBER($BC244)</f>
        <v>51</v>
      </c>
      <c r="AX244" s="59" t="n">
        <f aca="false">IF(AW244=0,50,ROUND((01_指標庫!$H$4*IF(ISNUMBER($F244),L244,0)+01_指標庫!$H$5*IF(ISNUMBER($AA244),AL244,0)+01_指標庫!$H$6*IF(ISNUMBER($G244),M244,0)+01_指標庫!$H$7*IF(ISNUMBER($H244),N244,0)+01_指標庫!$H$8*IF(ISNUMBER($AF244),AQ244,0)+01_指標庫!$H$9*IF(ISNUMBER($AG244),AR244,0)+01_指標庫!$H$10*IF(ISNUMBER($AB244),AM244,0)+01_指標庫!$H$11*IF(ISNUMBER($AC244),AN244,0)+01_指標庫!$H$12*IF(ISNUMBER($AD244),AO244,0)+01_指標庫!$H$13*IF(ISNUMBER($AE244),AP244,0)+01_指標庫!$H$14*IF(ISNUMBER($I244),O244,0)+01_指標庫!$H$15*IF(ISNUMBER($AH244),AS244,0)+01_指標庫!$H$16*IF(ISNUMBER($K244),P244,0)+01_指標庫!$H$17*IF(ISNUMBER($AI244),AT244,0)+01_指標庫!$H$18*IF(ISNUMBER($AJ244),AU244,0)+01_指標庫!$H$19*IF(ISNUMBER($AK244),AV244,0)+01_指標庫!$H$20*IF(ISNUMBER($BB244),BB244,0)+01_指標庫!$H$21*IF(ISNUMBER($BC244),BC244,0))/AW244,1))</f>
        <v>70.6</v>
      </c>
      <c r="AY244" s="60"/>
      <c r="AZ244" s="60"/>
      <c r="BA244" s="58" t="n">
        <f aca="false">AVERAGE($E240:$E244)/AVERAGE($E235:$E244)-1</f>
        <v>-0.00619841313953817</v>
      </c>
      <c r="BB244" s="59" t="n">
        <f aca="false">IF(ISNUMBER($BA244),IF(OR($S244&lt;=-0.03,$BA244&lt;-0.003),0,IF(OR($S244&lt;=-0.02,$BA244&lt;0.01),50,100)),"")</f>
        <v>0</v>
      </c>
      <c r="BC244" s="0" t="str">
        <f aca="false">IF(OR(COUNT($AZ244)=0,COUNT($AZ243)=0),"",IF(OR($AY244/$AZ243-1&lt;=-0.03,$AZ244/$AZ243-1&lt;=-0.045,IF(COUNT($AZ235:$AZ244)=10,AVERAGE($AZ240:$AZ244)/AVERAGE($AZ235:$AZ244)-1&lt;-0.01,FALSE())),0,IF(OR($AZ244/$AZ243-1&lt;=-0.02,IF(COUNT($AZ235:$AZ244)=10,AVERAGE($AZ240:$AZ244)/AVERAGE($AZ235:$AZ244)-1&lt;0.005,FALSE())),50,100)))</f>
        <v/>
      </c>
    </row>
    <row r="245" customFormat="false" ht="15" hidden="false" customHeight="true" outlineLevel="0" collapsed="false">
      <c r="A245" s="47" t="n">
        <v>241</v>
      </c>
      <c r="B245" s="48" t="n">
        <v>42907</v>
      </c>
      <c r="C245" s="47" t="n">
        <v>2017</v>
      </c>
      <c r="D245" s="49" t="s">
        <v>238</v>
      </c>
      <c r="E245" s="50" t="n">
        <v>5782.39</v>
      </c>
      <c r="F245" s="51" t="n">
        <v>0.115333</v>
      </c>
      <c r="G245" s="51" t="n">
        <v>-0.017486</v>
      </c>
      <c r="H245" s="52" t="n">
        <v>0.8571</v>
      </c>
      <c r="I245" s="53" t="n">
        <v>385</v>
      </c>
      <c r="J245" s="47" t="s">
        <v>235</v>
      </c>
      <c r="K245" s="54" t="n">
        <v>10.75</v>
      </c>
      <c r="L245" s="55" t="n">
        <f aca="false">IF(COUNT(F245)=0,50,IF(F245&gt;=0,100,IF(F245&gt;=-0.02,50,0)))</f>
        <v>100</v>
      </c>
      <c r="M245" s="55" t="n">
        <f aca="false">IF(COUNT(G245)=0,50,IF(G245&gt;-0.06,100,IF(G245&gt;-0.15,50,0)))</f>
        <v>100</v>
      </c>
      <c r="N245" s="55" t="n">
        <f aca="false">IF(COUNT(H245)=0,50,IF(H245&gt;=0.6,100,IF(H245&gt;=0.4,50,0)))</f>
        <v>100</v>
      </c>
      <c r="O245" s="55" t="n">
        <f aca="false">IF(COUNT(I245)=0,50,IF(J245="proxy_vix",50,IF(I245&lt;350,100,IF(I245&lt;=450,50,0))))</f>
        <v>50</v>
      </c>
      <c r="P245" s="55" t="n">
        <f aca="false">IF(COUNT(K245)=0,50,IF(K245&lt;20,100,IF(K245&lt;=25,50,0)))</f>
        <v>100</v>
      </c>
      <c r="Q245" s="54"/>
      <c r="R245" s="47"/>
      <c r="S245" s="51" t="n">
        <f aca="false">$E245/$E244-1</f>
        <v>0.00979339225434872</v>
      </c>
      <c r="T245" s="56" t="n">
        <f aca="false">$K245/$K244-1</f>
        <v>-0.0101289134438305</v>
      </c>
      <c r="V245" s="57"/>
      <c r="W245" s="57"/>
      <c r="Y245" s="1" t="str">
        <f aca="false">IF(AX245&gt;=70,"EASY",IF(AX245&gt;40,"UNCERTAIN","HARD"))</f>
        <v>EASY</v>
      </c>
      <c r="AA245" s="58" t="n">
        <f aca="false">IF($A245&lt;200,"",AVERAGE($E196:$E245)/AVERAGE($E46:$E245)-1)</f>
        <v>0.0912134625304069</v>
      </c>
      <c r="AB245" s="59" t="n">
        <f aca="false">LOOKUP($B245,07_L1政策步階!$A$4:$A$14,07_L1政策步階!$C$4:$C$14)</f>
        <v>-1</v>
      </c>
      <c r="AC245" s="57"/>
      <c r="AD245" s="57"/>
      <c r="AE245" s="57"/>
      <c r="AF245" s="57"/>
      <c r="AG245" s="57"/>
      <c r="AH245" s="57"/>
      <c r="AI245" s="57"/>
      <c r="AJ245" s="57"/>
      <c r="AK245" s="57"/>
      <c r="AL245" s="59" t="n">
        <f aca="false">IF(ISNUMBER($AA245),IF($AA245&gt;=0.005,100,IF($AA245&gt;=-0.015,50,0)),"")</f>
        <v>100</v>
      </c>
      <c r="AM245" s="59" t="n">
        <f aca="false">IF(ISNUMBER($AB245),IF($AB245=1,100,IF($AB245=0,50,0)),"")</f>
        <v>0</v>
      </c>
      <c r="AN245" s="0" t="str">
        <f aca="false">IF(ISNUMBER($AC245),IF($AC245&gt;=0.001,100,IF($AC245&gt;=-0.003,50,0)),"")</f>
        <v/>
      </c>
      <c r="AO245" s="0" t="str">
        <f aca="false">IF(ISNUMBER($AD245),IF($AD245&gt;=0.04,100,IF($AD245&gt;=0,50,0)),"")</f>
        <v/>
      </c>
      <c r="AP245" s="0" t="str">
        <f aca="false">IF(ISNUMBER($AE245),IF($AE245&gt;=25,100,IF($AE245&gt;=-75,50,0)),"")</f>
        <v/>
      </c>
      <c r="AQ245" s="0" t="str">
        <f aca="false">IF(ISNUMBER($AF245),IF($AF245&gt;0,100,IF($AF245&gt;=-50,50,0)),"")</f>
        <v/>
      </c>
      <c r="AR245" s="0" t="str">
        <f aca="false">IF(ISNUMBER($AG245),IF($AG245=1,100,IF($AG245=0,50,0)),"")</f>
        <v/>
      </c>
      <c r="AS245" s="0" t="str">
        <f aca="false">IF(ISNUMBER($AH245),IF($AH245&lt;0,100,IF($AH245&lt;=20,50,0)),"")</f>
        <v/>
      </c>
      <c r="AT245" s="0" t="str">
        <f aca="false">IF(ISNUMBER($AI245),IF($AI245&lt;0.95,100,IF($AI245&lt;=1,50,0)),"")</f>
        <v/>
      </c>
      <c r="AU245" s="0" t="str">
        <f aca="false">IF(ISNUMBER($AJ245),IF($AJ245&lt;30,0,IF($AJ245&lt;40,50,IF($AJ245&lt;=90,100,50))),"")</f>
        <v/>
      </c>
      <c r="AV245" s="0" t="str">
        <f aca="false">IF(ISNUMBER($AK245),IF($AK245&gt;-0.2,100,IF($AK245&gt;=-0.4,50,0)),"")</f>
        <v/>
      </c>
      <c r="AW245" s="59" t="n">
        <f aca="false">01_指標庫!$H$4*ISNUMBER($F245)+01_指標庫!$H$5*ISNUMBER($AA245)+01_指標庫!$H$6*ISNUMBER($G245)+01_指標庫!$H$7*ISNUMBER($H245)+01_指標庫!$H$8*ISNUMBER($AF245)+01_指標庫!$H$9*ISNUMBER($AG245)+01_指標庫!$H$10*ISNUMBER($AB245)+01_指標庫!$H$11*ISNUMBER($AC245)+01_指標庫!$H$12*ISNUMBER($AD245)+01_指標庫!$H$13*ISNUMBER($AE245)+01_指標庫!$H$14*ISNUMBER($I245)+01_指標庫!$H$15*ISNUMBER($AH245)+01_指標庫!$H$16*ISNUMBER($K245)+01_指標庫!$H$17*ISNUMBER($AI245)+01_指標庫!$H$18*ISNUMBER($AJ245)+01_指標庫!$H$19*ISNUMBER($AK245)+01_指標庫!$H$20*ISNUMBER($BB245)+01_指標庫!$H$21*ISNUMBER($BC245)</f>
        <v>51</v>
      </c>
      <c r="AX245" s="59" t="n">
        <f aca="false">IF(AW245=0,50,ROUND((01_指標庫!$H$4*IF(ISNUMBER($F245),L245,0)+01_指標庫!$H$5*IF(ISNUMBER($AA245),AL245,0)+01_指標庫!$H$6*IF(ISNUMBER($G245),M245,0)+01_指標庫!$H$7*IF(ISNUMBER($H245),N245,0)+01_指標庫!$H$8*IF(ISNUMBER($AF245),AQ245,0)+01_指標庫!$H$9*IF(ISNUMBER($AG245),AR245,0)+01_指標庫!$H$10*IF(ISNUMBER($AB245),AM245,0)+01_指標庫!$H$11*IF(ISNUMBER($AC245),AN245,0)+01_指標庫!$H$12*IF(ISNUMBER($AD245),AO245,0)+01_指標庫!$H$13*IF(ISNUMBER($AE245),AP245,0)+01_指標庫!$H$14*IF(ISNUMBER($I245),O245,0)+01_指標庫!$H$15*IF(ISNUMBER($AH245),AS245,0)+01_指標庫!$H$16*IF(ISNUMBER($K245),P245,0)+01_指標庫!$H$17*IF(ISNUMBER($AI245),AT245,0)+01_指標庫!$H$18*IF(ISNUMBER($AJ245),AU245,0)+01_指標庫!$H$19*IF(ISNUMBER($AK245),AV245,0)+01_指標庫!$H$20*IF(ISNUMBER($BB245),BB245,0)+01_指標庫!$H$21*IF(ISNUMBER($BC245),BC245,0))/AW245,1))</f>
        <v>76.5</v>
      </c>
      <c r="AY245" s="60"/>
      <c r="AZ245" s="60"/>
      <c r="BA245" s="58" t="n">
        <f aca="false">AVERAGE($E241:$E245)/AVERAGE($E236:$E245)-1</f>
        <v>-0.00262745834899159</v>
      </c>
      <c r="BB245" s="59" t="n">
        <f aca="false">IF(ISNUMBER($BA245),IF(OR($S245&lt;=-0.03,$BA245&lt;-0.003),0,IF(OR($S245&lt;=-0.02,$BA245&lt;0.01),50,100)),"")</f>
        <v>50</v>
      </c>
      <c r="BC245" s="0" t="str">
        <f aca="false">IF(OR(COUNT($AZ245)=0,COUNT($AZ244)=0),"",IF(OR($AY245/$AZ244-1&lt;=-0.03,$AZ245/$AZ244-1&lt;=-0.045,IF(COUNT($AZ236:$AZ245)=10,AVERAGE($AZ241:$AZ245)/AVERAGE($AZ236:$AZ245)-1&lt;-0.01,FALSE())),0,IF(OR($AZ245/$AZ244-1&lt;=-0.02,IF(COUNT($AZ236:$AZ245)=10,AVERAGE($AZ241:$AZ245)/AVERAGE($AZ236:$AZ245)-1&lt;0.005,FALSE())),50,100)))</f>
        <v/>
      </c>
    </row>
    <row r="246" customFormat="false" ht="15" hidden="false" customHeight="true" outlineLevel="0" collapsed="false">
      <c r="A246" s="47" t="n">
        <v>242</v>
      </c>
      <c r="B246" s="48" t="n">
        <v>42908</v>
      </c>
      <c r="C246" s="47" t="n">
        <v>2017</v>
      </c>
      <c r="D246" s="49" t="s">
        <v>239</v>
      </c>
      <c r="E246" s="50" t="n">
        <v>5779.87</v>
      </c>
      <c r="F246" s="51" t="n">
        <v>0.113826</v>
      </c>
      <c r="G246" s="51" t="n">
        <v>-0.017914</v>
      </c>
      <c r="H246" s="52" t="n">
        <v>0.898</v>
      </c>
      <c r="I246" s="53" t="n">
        <v>387</v>
      </c>
      <c r="J246" s="47" t="s">
        <v>235</v>
      </c>
      <c r="K246" s="54" t="n">
        <v>10.48</v>
      </c>
      <c r="L246" s="55" t="n">
        <f aca="false">IF(COUNT(F246)=0,50,IF(F246&gt;=0,100,IF(F246&gt;=-0.02,50,0)))</f>
        <v>100</v>
      </c>
      <c r="M246" s="55" t="n">
        <f aca="false">IF(COUNT(G246)=0,50,IF(G246&gt;-0.06,100,IF(G246&gt;-0.15,50,0)))</f>
        <v>100</v>
      </c>
      <c r="N246" s="55" t="n">
        <f aca="false">IF(COUNT(H246)=0,50,IF(H246&gt;=0.6,100,IF(H246&gt;=0.4,50,0)))</f>
        <v>100</v>
      </c>
      <c r="O246" s="55" t="n">
        <f aca="false">IF(COUNT(I246)=0,50,IF(J246="proxy_vix",50,IF(I246&lt;350,100,IF(I246&lt;=450,50,0))))</f>
        <v>50</v>
      </c>
      <c r="P246" s="55" t="n">
        <f aca="false">IF(COUNT(K246)=0,50,IF(K246&lt;20,100,IF(K246&lt;=25,50,0)))</f>
        <v>100</v>
      </c>
      <c r="Q246" s="54"/>
      <c r="R246" s="47"/>
      <c r="S246" s="51" t="n">
        <f aca="false">$E246/$E245-1</f>
        <v>-0.000435805955668944</v>
      </c>
      <c r="T246" s="56" t="n">
        <f aca="false">$K246/$K245-1</f>
        <v>-0.0251162790697674</v>
      </c>
      <c r="V246" s="57"/>
      <c r="W246" s="57"/>
      <c r="Y246" s="1" t="str">
        <f aca="false">IF(AX246&gt;=70,"EASY",IF(AX246&gt;40,"UNCERTAIN","HARD"))</f>
        <v>EASY</v>
      </c>
      <c r="AA246" s="58" t="n">
        <f aca="false">IF($A246&lt;200,"",AVERAGE($E197:$E246)/AVERAGE($E47:$E246)-1)</f>
        <v>0.091684473509577</v>
      </c>
      <c r="AB246" s="59" t="n">
        <f aca="false">LOOKUP($B246,07_L1政策步階!$A$4:$A$14,07_L1政策步階!$C$4:$C$14)</f>
        <v>-1</v>
      </c>
      <c r="AC246" s="57"/>
      <c r="AD246" s="57"/>
      <c r="AE246" s="57"/>
      <c r="AF246" s="57"/>
      <c r="AG246" s="57"/>
      <c r="AH246" s="57"/>
      <c r="AI246" s="57"/>
      <c r="AJ246" s="57"/>
      <c r="AK246" s="57"/>
      <c r="AL246" s="59" t="n">
        <f aca="false">IF(ISNUMBER($AA246),IF($AA246&gt;=0.005,100,IF($AA246&gt;=-0.015,50,0)),"")</f>
        <v>100</v>
      </c>
      <c r="AM246" s="59" t="n">
        <f aca="false">IF(ISNUMBER($AB246),IF($AB246=1,100,IF($AB246=0,50,0)),"")</f>
        <v>0</v>
      </c>
      <c r="AN246" s="0" t="str">
        <f aca="false">IF(ISNUMBER($AC246),IF($AC246&gt;=0.001,100,IF($AC246&gt;=-0.003,50,0)),"")</f>
        <v/>
      </c>
      <c r="AO246" s="0" t="str">
        <f aca="false">IF(ISNUMBER($AD246),IF($AD246&gt;=0.04,100,IF($AD246&gt;=0,50,0)),"")</f>
        <v/>
      </c>
      <c r="AP246" s="0" t="str">
        <f aca="false">IF(ISNUMBER($AE246),IF($AE246&gt;=25,100,IF($AE246&gt;=-75,50,0)),"")</f>
        <v/>
      </c>
      <c r="AQ246" s="0" t="str">
        <f aca="false">IF(ISNUMBER($AF246),IF($AF246&gt;0,100,IF($AF246&gt;=-50,50,0)),"")</f>
        <v/>
      </c>
      <c r="AR246" s="0" t="str">
        <f aca="false">IF(ISNUMBER($AG246),IF($AG246=1,100,IF($AG246=0,50,0)),"")</f>
        <v/>
      </c>
      <c r="AS246" s="0" t="str">
        <f aca="false">IF(ISNUMBER($AH246),IF($AH246&lt;0,100,IF($AH246&lt;=20,50,0)),"")</f>
        <v/>
      </c>
      <c r="AT246" s="0" t="str">
        <f aca="false">IF(ISNUMBER($AI246),IF($AI246&lt;0.95,100,IF($AI246&lt;=1,50,0)),"")</f>
        <v/>
      </c>
      <c r="AU246" s="0" t="str">
        <f aca="false">IF(ISNUMBER($AJ246),IF($AJ246&lt;30,0,IF($AJ246&lt;40,50,IF($AJ246&lt;=90,100,50))),"")</f>
        <v/>
      </c>
      <c r="AV246" s="0" t="str">
        <f aca="false">IF(ISNUMBER($AK246),IF($AK246&gt;-0.2,100,IF($AK246&gt;=-0.4,50,0)),"")</f>
        <v/>
      </c>
      <c r="AW246" s="59" t="n">
        <f aca="false">01_指標庫!$H$4*ISNUMBER($F246)+01_指標庫!$H$5*ISNUMBER($AA246)+01_指標庫!$H$6*ISNUMBER($G246)+01_指標庫!$H$7*ISNUMBER($H246)+01_指標庫!$H$8*ISNUMBER($AF246)+01_指標庫!$H$9*ISNUMBER($AG246)+01_指標庫!$H$10*ISNUMBER($AB246)+01_指標庫!$H$11*ISNUMBER($AC246)+01_指標庫!$H$12*ISNUMBER($AD246)+01_指標庫!$H$13*ISNUMBER($AE246)+01_指標庫!$H$14*ISNUMBER($I246)+01_指標庫!$H$15*ISNUMBER($AH246)+01_指標庫!$H$16*ISNUMBER($K246)+01_指標庫!$H$17*ISNUMBER($AI246)+01_指標庫!$H$18*ISNUMBER($AJ246)+01_指標庫!$H$19*ISNUMBER($AK246)+01_指標庫!$H$20*ISNUMBER($BB246)+01_指標庫!$H$21*ISNUMBER($BC246)</f>
        <v>51</v>
      </c>
      <c r="AX246" s="59" t="n">
        <f aca="false">IF(AW246=0,50,ROUND((01_指標庫!$H$4*IF(ISNUMBER($F246),L246,0)+01_指標庫!$H$5*IF(ISNUMBER($AA246),AL246,0)+01_指標庫!$H$6*IF(ISNUMBER($G246),M246,0)+01_指標庫!$H$7*IF(ISNUMBER($H246),N246,0)+01_指標庫!$H$8*IF(ISNUMBER($AF246),AQ246,0)+01_指標庫!$H$9*IF(ISNUMBER($AG246),AR246,0)+01_指標庫!$H$10*IF(ISNUMBER($AB246),AM246,0)+01_指標庫!$H$11*IF(ISNUMBER($AC246),AN246,0)+01_指標庫!$H$12*IF(ISNUMBER($AD246),AO246,0)+01_指標庫!$H$13*IF(ISNUMBER($AE246),AP246,0)+01_指標庫!$H$14*IF(ISNUMBER($I246),O246,0)+01_指標庫!$H$15*IF(ISNUMBER($AH246),AS246,0)+01_指標庫!$H$16*IF(ISNUMBER($K246),P246,0)+01_指標庫!$H$17*IF(ISNUMBER($AI246),AT246,0)+01_指標庫!$H$18*IF(ISNUMBER($AJ246),AU246,0)+01_指標庫!$H$19*IF(ISNUMBER($AK246),AV246,0)+01_指標庫!$H$20*IF(ISNUMBER($BB246),BB246,0)+01_指標庫!$H$21*IF(ISNUMBER($BC246),BC246,0))/AW246,1))</f>
        <v>76.5</v>
      </c>
      <c r="AY246" s="60"/>
      <c r="AZ246" s="60"/>
      <c r="BA246" s="58" t="n">
        <f aca="false">AVERAGE($E242:$E246)/AVERAGE($E237:$E246)-1</f>
        <v>0.001958615126463</v>
      </c>
      <c r="BB246" s="59" t="n">
        <f aca="false">IF(ISNUMBER($BA246),IF(OR($S246&lt;=-0.03,$BA246&lt;-0.003),0,IF(OR($S246&lt;=-0.02,$BA246&lt;0.01),50,100)),"")</f>
        <v>50</v>
      </c>
      <c r="BC246" s="0" t="str">
        <f aca="false">IF(OR(COUNT($AZ246)=0,COUNT($AZ245)=0),"",IF(OR($AY246/$AZ245-1&lt;=-0.03,$AZ246/$AZ245-1&lt;=-0.045,IF(COUNT($AZ237:$AZ246)=10,AVERAGE($AZ242:$AZ246)/AVERAGE($AZ237:$AZ246)-1&lt;-0.01,FALSE())),0,IF(OR($AZ246/$AZ245-1&lt;=-0.02,IF(COUNT($AZ237:$AZ246)=10,AVERAGE($AZ242:$AZ246)/AVERAGE($AZ237:$AZ246)-1&lt;0.005,FALSE())),50,100)))</f>
        <v/>
      </c>
    </row>
    <row r="247" customFormat="false" ht="15" hidden="false" customHeight="true" outlineLevel="0" collapsed="false">
      <c r="A247" s="47" t="n">
        <v>243</v>
      </c>
      <c r="B247" s="48" t="n">
        <v>42909</v>
      </c>
      <c r="C247" s="47" t="n">
        <v>2017</v>
      </c>
      <c r="D247" s="49" t="s">
        <v>234</v>
      </c>
      <c r="E247" s="50" t="n">
        <v>5803.11</v>
      </c>
      <c r="F247" s="51" t="n">
        <v>0.117259</v>
      </c>
      <c r="G247" s="51" t="n">
        <v>-0.013965</v>
      </c>
      <c r="H247" s="52" t="n">
        <v>0.8776</v>
      </c>
      <c r="I247" s="53" t="n">
        <v>386</v>
      </c>
      <c r="J247" s="47" t="s">
        <v>235</v>
      </c>
      <c r="K247" s="54" t="n">
        <v>10.02</v>
      </c>
      <c r="L247" s="55" t="n">
        <f aca="false">IF(COUNT(F247)=0,50,IF(F247&gt;=0,100,IF(F247&gt;=-0.02,50,0)))</f>
        <v>100</v>
      </c>
      <c r="M247" s="55" t="n">
        <f aca="false">IF(COUNT(G247)=0,50,IF(G247&gt;-0.06,100,IF(G247&gt;-0.15,50,0)))</f>
        <v>100</v>
      </c>
      <c r="N247" s="55" t="n">
        <f aca="false">IF(COUNT(H247)=0,50,IF(H247&gt;=0.6,100,IF(H247&gt;=0.4,50,0)))</f>
        <v>100</v>
      </c>
      <c r="O247" s="55" t="n">
        <f aca="false">IF(COUNT(I247)=0,50,IF(J247="proxy_vix",50,IF(I247&lt;350,100,IF(I247&lt;=450,50,0))))</f>
        <v>50</v>
      </c>
      <c r="P247" s="55" t="n">
        <f aca="false">IF(COUNT(K247)=0,50,IF(K247&lt;20,100,IF(K247&lt;=25,50,0)))</f>
        <v>100</v>
      </c>
      <c r="Q247" s="54"/>
      <c r="R247" s="47"/>
      <c r="S247" s="51" t="n">
        <f aca="false">$E247/$E246-1</f>
        <v>0.00402085168005506</v>
      </c>
      <c r="T247" s="56" t="n">
        <f aca="false">$K247/$K246-1</f>
        <v>-0.0438931297709925</v>
      </c>
      <c r="V247" s="57"/>
      <c r="W247" s="57"/>
      <c r="Y247" s="1" t="str">
        <f aca="false">IF(AX247&gt;=70,"EASY",IF(AX247&gt;40,"UNCERTAIN","HARD"))</f>
        <v>EASY</v>
      </c>
      <c r="AA247" s="58" t="n">
        <f aca="false">IF($A247&lt;200,"",AVERAGE($E198:$E247)/AVERAGE($E48:$E247)-1)</f>
        <v>0.0923044331112204</v>
      </c>
      <c r="AB247" s="59" t="n">
        <f aca="false">LOOKUP($B247,07_L1政策步階!$A$4:$A$14,07_L1政策步階!$C$4:$C$14)</f>
        <v>-1</v>
      </c>
      <c r="AC247" s="57"/>
      <c r="AD247" s="57"/>
      <c r="AE247" s="57"/>
      <c r="AF247" s="57"/>
      <c r="AG247" s="57"/>
      <c r="AH247" s="57"/>
      <c r="AI247" s="57"/>
      <c r="AJ247" s="57"/>
      <c r="AK247" s="57"/>
      <c r="AL247" s="59" t="n">
        <f aca="false">IF(ISNUMBER($AA247),IF($AA247&gt;=0.005,100,IF($AA247&gt;=-0.015,50,0)),"")</f>
        <v>100</v>
      </c>
      <c r="AM247" s="59" t="n">
        <f aca="false">IF(ISNUMBER($AB247),IF($AB247=1,100,IF($AB247=0,50,0)),"")</f>
        <v>0</v>
      </c>
      <c r="AN247" s="0" t="str">
        <f aca="false">IF(ISNUMBER($AC247),IF($AC247&gt;=0.001,100,IF($AC247&gt;=-0.003,50,0)),"")</f>
        <v/>
      </c>
      <c r="AO247" s="0" t="str">
        <f aca="false">IF(ISNUMBER($AD247),IF($AD247&gt;=0.04,100,IF($AD247&gt;=0,50,0)),"")</f>
        <v/>
      </c>
      <c r="AP247" s="0" t="str">
        <f aca="false">IF(ISNUMBER($AE247),IF($AE247&gt;=25,100,IF($AE247&gt;=-75,50,0)),"")</f>
        <v/>
      </c>
      <c r="AQ247" s="0" t="str">
        <f aca="false">IF(ISNUMBER($AF247),IF($AF247&gt;0,100,IF($AF247&gt;=-50,50,0)),"")</f>
        <v/>
      </c>
      <c r="AR247" s="0" t="str">
        <f aca="false">IF(ISNUMBER($AG247),IF($AG247=1,100,IF($AG247=0,50,0)),"")</f>
        <v/>
      </c>
      <c r="AS247" s="0" t="str">
        <f aca="false">IF(ISNUMBER($AH247),IF($AH247&lt;0,100,IF($AH247&lt;=20,50,0)),"")</f>
        <v/>
      </c>
      <c r="AT247" s="0" t="str">
        <f aca="false">IF(ISNUMBER($AI247),IF($AI247&lt;0.95,100,IF($AI247&lt;=1,50,0)),"")</f>
        <v/>
      </c>
      <c r="AU247" s="0" t="str">
        <f aca="false">IF(ISNUMBER($AJ247),IF($AJ247&lt;30,0,IF($AJ247&lt;40,50,IF($AJ247&lt;=90,100,50))),"")</f>
        <v/>
      </c>
      <c r="AV247" s="0" t="str">
        <f aca="false">IF(ISNUMBER($AK247),IF($AK247&gt;-0.2,100,IF($AK247&gt;=-0.4,50,0)),"")</f>
        <v/>
      </c>
      <c r="AW247" s="59" t="n">
        <f aca="false">01_指標庫!$H$4*ISNUMBER($F247)+01_指標庫!$H$5*ISNUMBER($AA247)+01_指標庫!$H$6*ISNUMBER($G247)+01_指標庫!$H$7*ISNUMBER($H247)+01_指標庫!$H$8*ISNUMBER($AF247)+01_指標庫!$H$9*ISNUMBER($AG247)+01_指標庫!$H$10*ISNUMBER($AB247)+01_指標庫!$H$11*ISNUMBER($AC247)+01_指標庫!$H$12*ISNUMBER($AD247)+01_指標庫!$H$13*ISNUMBER($AE247)+01_指標庫!$H$14*ISNUMBER($I247)+01_指標庫!$H$15*ISNUMBER($AH247)+01_指標庫!$H$16*ISNUMBER($K247)+01_指標庫!$H$17*ISNUMBER($AI247)+01_指標庫!$H$18*ISNUMBER($AJ247)+01_指標庫!$H$19*ISNUMBER($AK247)+01_指標庫!$H$20*ISNUMBER($BB247)+01_指標庫!$H$21*ISNUMBER($BC247)</f>
        <v>51</v>
      </c>
      <c r="AX247" s="59" t="n">
        <f aca="false">IF(AW247=0,50,ROUND((01_指標庫!$H$4*IF(ISNUMBER($F247),L247,0)+01_指標庫!$H$5*IF(ISNUMBER($AA247),AL247,0)+01_指標庫!$H$6*IF(ISNUMBER($G247),M247,0)+01_指標庫!$H$7*IF(ISNUMBER($H247),N247,0)+01_指標庫!$H$8*IF(ISNUMBER($AF247),AQ247,0)+01_指標庫!$H$9*IF(ISNUMBER($AG247),AR247,0)+01_指標庫!$H$10*IF(ISNUMBER($AB247),AM247,0)+01_指標庫!$H$11*IF(ISNUMBER($AC247),AN247,0)+01_指標庫!$H$12*IF(ISNUMBER($AD247),AO247,0)+01_指標庫!$H$13*IF(ISNUMBER($AE247),AP247,0)+01_指標庫!$H$14*IF(ISNUMBER($I247),O247,0)+01_指標庫!$H$15*IF(ISNUMBER($AH247),AS247,0)+01_指標庫!$H$16*IF(ISNUMBER($K247),P247,0)+01_指標庫!$H$17*IF(ISNUMBER($AI247),AT247,0)+01_指標庫!$H$18*IF(ISNUMBER($AJ247),AU247,0)+01_指標庫!$H$19*IF(ISNUMBER($AK247),AV247,0)+01_指標庫!$H$20*IF(ISNUMBER($BB247),BB247,0)+01_指標庫!$H$21*IF(ISNUMBER($BC247),BC247,0))/AW247,1))</f>
        <v>76.5</v>
      </c>
      <c r="AY247" s="60"/>
      <c r="AZ247" s="60"/>
      <c r="BA247" s="58" t="n">
        <f aca="false">AVERAGE($E243:$E247)/AVERAGE($E238:$E247)-1</f>
        <v>0.00512698721683269</v>
      </c>
      <c r="BB247" s="59" t="n">
        <f aca="false">IF(ISNUMBER($BA247),IF(OR($S247&lt;=-0.03,$BA247&lt;-0.003),0,IF(OR($S247&lt;=-0.02,$BA247&lt;0.01),50,100)),"")</f>
        <v>50</v>
      </c>
      <c r="BC247" s="0" t="str">
        <f aca="false">IF(OR(COUNT($AZ247)=0,COUNT($AZ246)=0),"",IF(OR($AY247/$AZ246-1&lt;=-0.03,$AZ247/$AZ246-1&lt;=-0.045,IF(COUNT($AZ238:$AZ247)=10,AVERAGE($AZ243:$AZ247)/AVERAGE($AZ238:$AZ247)-1&lt;-0.01,FALSE())),0,IF(OR($AZ247/$AZ246-1&lt;=-0.02,IF(COUNT($AZ238:$AZ247)=10,AVERAGE($AZ243:$AZ247)/AVERAGE($AZ238:$AZ247)-1&lt;0.005,FALSE())),50,100)))</f>
        <v/>
      </c>
    </row>
    <row r="248" customFormat="false" ht="15" hidden="false" customHeight="true" outlineLevel="0" collapsed="false">
      <c r="A248" s="47" t="n">
        <v>244</v>
      </c>
      <c r="B248" s="48" t="n">
        <v>42912</v>
      </c>
      <c r="C248" s="47" t="n">
        <v>2017</v>
      </c>
      <c r="D248" s="49" t="s">
        <v>236</v>
      </c>
      <c r="E248" s="50" t="n">
        <v>5777.59</v>
      </c>
      <c r="F248" s="51" t="n">
        <v>0.111304</v>
      </c>
      <c r="G248" s="51" t="n">
        <v>-0.018302</v>
      </c>
      <c r="H248" s="52" t="n">
        <v>0.9184</v>
      </c>
      <c r="I248" s="53" t="n">
        <v>383</v>
      </c>
      <c r="J248" s="47" t="s">
        <v>235</v>
      </c>
      <c r="K248" s="54" t="n">
        <v>9.9</v>
      </c>
      <c r="L248" s="55" t="n">
        <f aca="false">IF(COUNT(F248)=0,50,IF(F248&gt;=0,100,IF(F248&gt;=-0.02,50,0)))</f>
        <v>100</v>
      </c>
      <c r="M248" s="55" t="n">
        <f aca="false">IF(COUNT(G248)=0,50,IF(G248&gt;-0.06,100,IF(G248&gt;-0.15,50,0)))</f>
        <v>100</v>
      </c>
      <c r="N248" s="55" t="n">
        <f aca="false">IF(COUNT(H248)=0,50,IF(H248&gt;=0.6,100,IF(H248&gt;=0.4,50,0)))</f>
        <v>100</v>
      </c>
      <c r="O248" s="55" t="n">
        <f aca="false">IF(COUNT(I248)=0,50,IF(J248="proxy_vix",50,IF(I248&lt;350,100,IF(I248&lt;=450,50,0))))</f>
        <v>50</v>
      </c>
      <c r="P248" s="55" t="n">
        <f aca="false">IF(COUNT(K248)=0,50,IF(K248&lt;20,100,IF(K248&lt;=25,50,0)))</f>
        <v>100</v>
      </c>
      <c r="Q248" s="54"/>
      <c r="R248" s="47"/>
      <c r="S248" s="51" t="n">
        <f aca="false">$E248/$E247-1</f>
        <v>-0.00439764195405556</v>
      </c>
      <c r="T248" s="56" t="n">
        <f aca="false">$K248/$K247-1</f>
        <v>-0.0119760479041915</v>
      </c>
      <c r="V248" s="57"/>
      <c r="W248" s="57"/>
      <c r="Y248" s="1" t="str">
        <f aca="false">IF(AX248&gt;=70,"EASY",IF(AX248&gt;40,"UNCERTAIN","HARD"))</f>
        <v>EASY</v>
      </c>
      <c r="AA248" s="58" t="n">
        <f aca="false">IF($A248&lt;200,"",AVERAGE($E199:$E248)/AVERAGE($E49:$E248)-1)</f>
        <v>0.0929127732837527</v>
      </c>
      <c r="AB248" s="59" t="n">
        <f aca="false">LOOKUP($B248,07_L1政策步階!$A$4:$A$14,07_L1政策步階!$C$4:$C$14)</f>
        <v>-1</v>
      </c>
      <c r="AC248" s="57"/>
      <c r="AD248" s="57"/>
      <c r="AE248" s="57"/>
      <c r="AF248" s="57"/>
      <c r="AG248" s="57"/>
      <c r="AH248" s="57"/>
      <c r="AI248" s="57"/>
      <c r="AJ248" s="57"/>
      <c r="AK248" s="57"/>
      <c r="AL248" s="59" t="n">
        <f aca="false">IF(ISNUMBER($AA248),IF($AA248&gt;=0.005,100,IF($AA248&gt;=-0.015,50,0)),"")</f>
        <v>100</v>
      </c>
      <c r="AM248" s="59" t="n">
        <f aca="false">IF(ISNUMBER($AB248),IF($AB248=1,100,IF($AB248=0,50,0)),"")</f>
        <v>0</v>
      </c>
      <c r="AN248" s="0" t="str">
        <f aca="false">IF(ISNUMBER($AC248),IF($AC248&gt;=0.001,100,IF($AC248&gt;=-0.003,50,0)),"")</f>
        <v/>
      </c>
      <c r="AO248" s="0" t="str">
        <f aca="false">IF(ISNUMBER($AD248),IF($AD248&gt;=0.04,100,IF($AD248&gt;=0,50,0)),"")</f>
        <v/>
      </c>
      <c r="AP248" s="0" t="str">
        <f aca="false">IF(ISNUMBER($AE248),IF($AE248&gt;=25,100,IF($AE248&gt;=-75,50,0)),"")</f>
        <v/>
      </c>
      <c r="AQ248" s="0" t="str">
        <f aca="false">IF(ISNUMBER($AF248),IF($AF248&gt;0,100,IF($AF248&gt;=-50,50,0)),"")</f>
        <v/>
      </c>
      <c r="AR248" s="0" t="str">
        <f aca="false">IF(ISNUMBER($AG248),IF($AG248=1,100,IF($AG248=0,50,0)),"")</f>
        <v/>
      </c>
      <c r="AS248" s="0" t="str">
        <f aca="false">IF(ISNUMBER($AH248),IF($AH248&lt;0,100,IF($AH248&lt;=20,50,0)),"")</f>
        <v/>
      </c>
      <c r="AT248" s="0" t="str">
        <f aca="false">IF(ISNUMBER($AI248),IF($AI248&lt;0.95,100,IF($AI248&lt;=1,50,0)),"")</f>
        <v/>
      </c>
      <c r="AU248" s="0" t="str">
        <f aca="false">IF(ISNUMBER($AJ248),IF($AJ248&lt;30,0,IF($AJ248&lt;40,50,IF($AJ248&lt;=90,100,50))),"")</f>
        <v/>
      </c>
      <c r="AV248" s="0" t="str">
        <f aca="false">IF(ISNUMBER($AK248),IF($AK248&gt;-0.2,100,IF($AK248&gt;=-0.4,50,0)),"")</f>
        <v/>
      </c>
      <c r="AW248" s="59" t="n">
        <f aca="false">01_指標庫!$H$4*ISNUMBER($F248)+01_指標庫!$H$5*ISNUMBER($AA248)+01_指標庫!$H$6*ISNUMBER($G248)+01_指標庫!$H$7*ISNUMBER($H248)+01_指標庫!$H$8*ISNUMBER($AF248)+01_指標庫!$H$9*ISNUMBER($AG248)+01_指標庫!$H$10*ISNUMBER($AB248)+01_指標庫!$H$11*ISNUMBER($AC248)+01_指標庫!$H$12*ISNUMBER($AD248)+01_指標庫!$H$13*ISNUMBER($AE248)+01_指標庫!$H$14*ISNUMBER($I248)+01_指標庫!$H$15*ISNUMBER($AH248)+01_指標庫!$H$16*ISNUMBER($K248)+01_指標庫!$H$17*ISNUMBER($AI248)+01_指標庫!$H$18*ISNUMBER($AJ248)+01_指標庫!$H$19*ISNUMBER($AK248)+01_指標庫!$H$20*ISNUMBER($BB248)+01_指標庫!$H$21*ISNUMBER($BC248)</f>
        <v>51</v>
      </c>
      <c r="AX248" s="59" t="n">
        <f aca="false">IF(AW248=0,50,ROUND((01_指標庫!$H$4*IF(ISNUMBER($F248),L248,0)+01_指標庫!$H$5*IF(ISNUMBER($AA248),AL248,0)+01_指標庫!$H$6*IF(ISNUMBER($G248),M248,0)+01_指標庫!$H$7*IF(ISNUMBER($H248),N248,0)+01_指標庫!$H$8*IF(ISNUMBER($AF248),AQ248,0)+01_指標庫!$H$9*IF(ISNUMBER($AG248),AR248,0)+01_指標庫!$H$10*IF(ISNUMBER($AB248),AM248,0)+01_指標庫!$H$11*IF(ISNUMBER($AC248),AN248,0)+01_指標庫!$H$12*IF(ISNUMBER($AD248),AO248,0)+01_指標庫!$H$13*IF(ISNUMBER($AE248),AP248,0)+01_指標庫!$H$14*IF(ISNUMBER($I248),O248,0)+01_指標庫!$H$15*IF(ISNUMBER($AH248),AS248,0)+01_指標庫!$H$16*IF(ISNUMBER($K248),P248,0)+01_指標庫!$H$17*IF(ISNUMBER($AI248),AT248,0)+01_指標庫!$H$18*IF(ISNUMBER($AJ248),AU248,0)+01_指標庫!$H$19*IF(ISNUMBER($AK248),AV248,0)+01_指標庫!$H$20*IF(ISNUMBER($BB248),BB248,0)+01_指標庫!$H$21*IF(ISNUMBER($BC248),BC248,0))/AW248,1))</f>
        <v>76.5</v>
      </c>
      <c r="AY248" s="60"/>
      <c r="AZ248" s="60"/>
      <c r="BA248" s="58" t="n">
        <f aca="false">AVERAGE($E244:$E248)/AVERAGE($E239:$E248)-1</f>
        <v>0.0041004995413263</v>
      </c>
      <c r="BB248" s="59" t="n">
        <f aca="false">IF(ISNUMBER($BA248),IF(OR($S248&lt;=-0.03,$BA248&lt;-0.003),0,IF(OR($S248&lt;=-0.02,$BA248&lt;0.01),50,100)),"")</f>
        <v>50</v>
      </c>
      <c r="BC248" s="0" t="str">
        <f aca="false">IF(OR(COUNT($AZ248)=0,COUNT($AZ247)=0),"",IF(OR($AY248/$AZ247-1&lt;=-0.03,$AZ248/$AZ247-1&lt;=-0.045,IF(COUNT($AZ239:$AZ248)=10,AVERAGE($AZ244:$AZ248)/AVERAGE($AZ239:$AZ248)-1&lt;-0.01,FALSE())),0,IF(OR($AZ248/$AZ247-1&lt;=-0.02,IF(COUNT($AZ239:$AZ248)=10,AVERAGE($AZ244:$AZ248)/AVERAGE($AZ239:$AZ248)-1&lt;0.005,FALSE())),50,100)))</f>
        <v/>
      </c>
    </row>
    <row r="249" customFormat="false" ht="15" hidden="false" customHeight="true" outlineLevel="0" collapsed="false">
      <c r="A249" s="47" t="n">
        <v>245</v>
      </c>
      <c r="B249" s="48" t="n">
        <v>42913</v>
      </c>
      <c r="C249" s="47" t="n">
        <v>2017</v>
      </c>
      <c r="D249" s="49" t="s">
        <v>237</v>
      </c>
      <c r="E249" s="50" t="n">
        <v>5671.6</v>
      </c>
      <c r="F249" s="51" t="n">
        <v>0.08988</v>
      </c>
      <c r="G249" s="51" t="n">
        <v>-0.036311</v>
      </c>
      <c r="H249" s="52" t="n">
        <v>0.898</v>
      </c>
      <c r="I249" s="53" t="n">
        <v>377</v>
      </c>
      <c r="J249" s="47" t="s">
        <v>235</v>
      </c>
      <c r="K249" s="54" t="n">
        <v>11.06</v>
      </c>
      <c r="L249" s="55" t="n">
        <f aca="false">IF(COUNT(F249)=0,50,IF(F249&gt;=0,100,IF(F249&gt;=-0.02,50,0)))</f>
        <v>100</v>
      </c>
      <c r="M249" s="55" t="n">
        <f aca="false">IF(COUNT(G249)=0,50,IF(G249&gt;-0.06,100,IF(G249&gt;-0.15,50,0)))</f>
        <v>100</v>
      </c>
      <c r="N249" s="55" t="n">
        <f aca="false">IF(COUNT(H249)=0,50,IF(H249&gt;=0.6,100,IF(H249&gt;=0.4,50,0)))</f>
        <v>100</v>
      </c>
      <c r="O249" s="55" t="n">
        <f aca="false">IF(COUNT(I249)=0,50,IF(J249="proxy_vix",50,IF(I249&lt;350,100,IF(I249&lt;=450,50,0))))</f>
        <v>50</v>
      </c>
      <c r="P249" s="55" t="n">
        <f aca="false">IF(COUNT(K249)=0,50,IF(K249&lt;20,100,IF(K249&lt;=25,50,0)))</f>
        <v>100</v>
      </c>
      <c r="Q249" s="54"/>
      <c r="R249" s="47"/>
      <c r="S249" s="51" t="n">
        <f aca="false">$E249/$E248-1</f>
        <v>-0.0183450192900499</v>
      </c>
      <c r="T249" s="56" t="n">
        <f aca="false">$K249/$K248-1</f>
        <v>0.117171717171717</v>
      </c>
      <c r="V249" s="57"/>
      <c r="W249" s="57"/>
      <c r="Y249" s="1" t="str">
        <f aca="false">IF(AX249&gt;=70,"EASY",IF(AX249&gt;40,"UNCERTAIN","HARD"))</f>
        <v>EASY</v>
      </c>
      <c r="AA249" s="58" t="n">
        <f aca="false">IF($A249&lt;200,"",AVERAGE($E200:$E249)/AVERAGE($E50:$E249)-1)</f>
        <v>0.092920028238171</v>
      </c>
      <c r="AB249" s="59" t="n">
        <f aca="false">LOOKUP($B249,07_L1政策步階!$A$4:$A$14,07_L1政策步階!$C$4:$C$14)</f>
        <v>-1</v>
      </c>
      <c r="AC249" s="57"/>
      <c r="AD249" s="57"/>
      <c r="AE249" s="57"/>
      <c r="AF249" s="57"/>
      <c r="AG249" s="57"/>
      <c r="AH249" s="57"/>
      <c r="AI249" s="57"/>
      <c r="AJ249" s="57"/>
      <c r="AK249" s="57"/>
      <c r="AL249" s="59" t="n">
        <f aca="false">IF(ISNUMBER($AA249),IF($AA249&gt;=0.005,100,IF($AA249&gt;=-0.015,50,0)),"")</f>
        <v>100</v>
      </c>
      <c r="AM249" s="59" t="n">
        <f aca="false">IF(ISNUMBER($AB249),IF($AB249=1,100,IF($AB249=0,50,0)),"")</f>
        <v>0</v>
      </c>
      <c r="AN249" s="0" t="str">
        <f aca="false">IF(ISNUMBER($AC249),IF($AC249&gt;=0.001,100,IF($AC249&gt;=-0.003,50,0)),"")</f>
        <v/>
      </c>
      <c r="AO249" s="0" t="str">
        <f aca="false">IF(ISNUMBER($AD249),IF($AD249&gt;=0.04,100,IF($AD249&gt;=0,50,0)),"")</f>
        <v/>
      </c>
      <c r="AP249" s="0" t="str">
        <f aca="false">IF(ISNUMBER($AE249),IF($AE249&gt;=25,100,IF($AE249&gt;=-75,50,0)),"")</f>
        <v/>
      </c>
      <c r="AQ249" s="0" t="str">
        <f aca="false">IF(ISNUMBER($AF249),IF($AF249&gt;0,100,IF($AF249&gt;=-50,50,0)),"")</f>
        <v/>
      </c>
      <c r="AR249" s="0" t="str">
        <f aca="false">IF(ISNUMBER($AG249),IF($AG249=1,100,IF($AG249=0,50,0)),"")</f>
        <v/>
      </c>
      <c r="AS249" s="0" t="str">
        <f aca="false">IF(ISNUMBER($AH249),IF($AH249&lt;0,100,IF($AH249&lt;=20,50,0)),"")</f>
        <v/>
      </c>
      <c r="AT249" s="0" t="str">
        <f aca="false">IF(ISNUMBER($AI249),IF($AI249&lt;0.95,100,IF($AI249&lt;=1,50,0)),"")</f>
        <v/>
      </c>
      <c r="AU249" s="0" t="str">
        <f aca="false">IF(ISNUMBER($AJ249),IF($AJ249&lt;30,0,IF($AJ249&lt;40,50,IF($AJ249&lt;=90,100,50))),"")</f>
        <v/>
      </c>
      <c r="AV249" s="0" t="str">
        <f aca="false">IF(ISNUMBER($AK249),IF($AK249&gt;-0.2,100,IF($AK249&gt;=-0.4,50,0)),"")</f>
        <v/>
      </c>
      <c r="AW249" s="59" t="n">
        <f aca="false">01_指標庫!$H$4*ISNUMBER($F249)+01_指標庫!$H$5*ISNUMBER($AA249)+01_指標庫!$H$6*ISNUMBER($G249)+01_指標庫!$H$7*ISNUMBER($H249)+01_指標庫!$H$8*ISNUMBER($AF249)+01_指標庫!$H$9*ISNUMBER($AG249)+01_指標庫!$H$10*ISNUMBER($AB249)+01_指標庫!$H$11*ISNUMBER($AC249)+01_指標庫!$H$12*ISNUMBER($AD249)+01_指標庫!$H$13*ISNUMBER($AE249)+01_指標庫!$H$14*ISNUMBER($I249)+01_指標庫!$H$15*ISNUMBER($AH249)+01_指標庫!$H$16*ISNUMBER($K249)+01_指標庫!$H$17*ISNUMBER($AI249)+01_指標庫!$H$18*ISNUMBER($AJ249)+01_指標庫!$H$19*ISNUMBER($AK249)+01_指標庫!$H$20*ISNUMBER($BB249)+01_指標庫!$H$21*ISNUMBER($BC249)</f>
        <v>51</v>
      </c>
      <c r="AX249" s="59" t="n">
        <f aca="false">IF(AW249=0,50,ROUND((01_指標庫!$H$4*IF(ISNUMBER($F249),L249,0)+01_指標庫!$H$5*IF(ISNUMBER($AA249),AL249,0)+01_指標庫!$H$6*IF(ISNUMBER($G249),M249,0)+01_指標庫!$H$7*IF(ISNUMBER($H249),N249,0)+01_指標庫!$H$8*IF(ISNUMBER($AF249),AQ249,0)+01_指標庫!$H$9*IF(ISNUMBER($AG249),AR249,0)+01_指標庫!$H$10*IF(ISNUMBER($AB249),AM249,0)+01_指標庫!$H$11*IF(ISNUMBER($AC249),AN249,0)+01_指標庫!$H$12*IF(ISNUMBER($AD249),AO249,0)+01_指標庫!$H$13*IF(ISNUMBER($AE249),AP249,0)+01_指標庫!$H$14*IF(ISNUMBER($I249),O249,0)+01_指標庫!$H$15*IF(ISNUMBER($AH249),AS249,0)+01_指標庫!$H$16*IF(ISNUMBER($K249),P249,0)+01_指標庫!$H$17*IF(ISNUMBER($AI249),AT249,0)+01_指標庫!$H$18*IF(ISNUMBER($AJ249),AU249,0)+01_指標庫!$H$19*IF(ISNUMBER($AK249),AV249,0)+01_指標庫!$H$20*IF(ISNUMBER($BB249),BB249,0)+01_指標庫!$H$21*IF(ISNUMBER($BC249),BC249,0))/AW249,1))</f>
        <v>76.5</v>
      </c>
      <c r="AY249" s="60"/>
      <c r="AZ249" s="60"/>
      <c r="BA249" s="58" t="n">
        <f aca="false">AVERAGE($E245:$E249)/AVERAGE($E240:$E249)-1</f>
        <v>0.00359771678468368</v>
      </c>
      <c r="BB249" s="59" t="n">
        <f aca="false">IF(ISNUMBER($BA249),IF(OR($S249&lt;=-0.03,$BA249&lt;-0.003),0,IF(OR($S249&lt;=-0.02,$BA249&lt;0.01),50,100)),"")</f>
        <v>50</v>
      </c>
      <c r="BC249" s="0" t="str">
        <f aca="false">IF(OR(COUNT($AZ249)=0,COUNT($AZ248)=0),"",IF(OR($AY249/$AZ248-1&lt;=-0.03,$AZ249/$AZ248-1&lt;=-0.045,IF(COUNT($AZ240:$AZ249)=10,AVERAGE($AZ245:$AZ249)/AVERAGE($AZ240:$AZ249)-1&lt;-0.01,FALSE())),0,IF(OR($AZ249/$AZ248-1&lt;=-0.02,IF(COUNT($AZ240:$AZ249)=10,AVERAGE($AZ245:$AZ249)/AVERAGE($AZ240:$AZ249)-1&lt;0.005,FALSE())),50,100)))</f>
        <v/>
      </c>
    </row>
    <row r="250" customFormat="false" ht="15" hidden="false" customHeight="true" outlineLevel="0" collapsed="false">
      <c r="A250" s="47" t="n">
        <v>246</v>
      </c>
      <c r="B250" s="48" t="n">
        <v>42914</v>
      </c>
      <c r="C250" s="47" t="n">
        <v>2017</v>
      </c>
      <c r="D250" s="49" t="s">
        <v>238</v>
      </c>
      <c r="E250" s="50" t="n">
        <v>5753.03</v>
      </c>
      <c r="F250" s="51" t="n">
        <v>0.104479</v>
      </c>
      <c r="G250" s="51" t="n">
        <v>-0.022475</v>
      </c>
      <c r="H250" s="52" t="n">
        <v>0.898</v>
      </c>
      <c r="I250" s="53" t="n">
        <v>377</v>
      </c>
      <c r="J250" s="47" t="s">
        <v>235</v>
      </c>
      <c r="K250" s="54" t="n">
        <v>10.03</v>
      </c>
      <c r="L250" s="55" t="n">
        <f aca="false">IF(COUNT(F250)=0,50,IF(F250&gt;=0,100,IF(F250&gt;=-0.02,50,0)))</f>
        <v>100</v>
      </c>
      <c r="M250" s="55" t="n">
        <f aca="false">IF(COUNT(G250)=0,50,IF(G250&gt;-0.06,100,IF(G250&gt;-0.15,50,0)))</f>
        <v>100</v>
      </c>
      <c r="N250" s="55" t="n">
        <f aca="false">IF(COUNT(H250)=0,50,IF(H250&gt;=0.6,100,IF(H250&gt;=0.4,50,0)))</f>
        <v>100</v>
      </c>
      <c r="O250" s="55" t="n">
        <f aca="false">IF(COUNT(I250)=0,50,IF(J250="proxy_vix",50,IF(I250&lt;350,100,IF(I250&lt;=450,50,0))))</f>
        <v>50</v>
      </c>
      <c r="P250" s="55" t="n">
        <f aca="false">IF(COUNT(K250)=0,50,IF(K250&lt;20,100,IF(K250&lt;=25,50,0)))</f>
        <v>100</v>
      </c>
      <c r="Q250" s="54"/>
      <c r="R250" s="47"/>
      <c r="S250" s="51" t="n">
        <f aca="false">$E250/$E249-1</f>
        <v>0.0143575005289511</v>
      </c>
      <c r="T250" s="56" t="n">
        <f aca="false">$K250/$K249-1</f>
        <v>-0.0931283905967452</v>
      </c>
      <c r="V250" s="57"/>
      <c r="W250" s="57"/>
      <c r="Y250" s="1" t="str">
        <f aca="false">IF(AX250&gt;=70,"EASY",IF(AX250&gt;40,"UNCERTAIN","HARD"))</f>
        <v>EASY</v>
      </c>
      <c r="AA250" s="58" t="n">
        <f aca="false">IF($A250&lt;200,"",AVERAGE($E201:$E250)/AVERAGE($E51:$E250)-1)</f>
        <v>0.0932706447909508</v>
      </c>
      <c r="AB250" s="59" t="n">
        <f aca="false">LOOKUP($B250,07_L1政策步階!$A$4:$A$14,07_L1政策步階!$C$4:$C$14)</f>
        <v>-1</v>
      </c>
      <c r="AC250" s="57"/>
      <c r="AD250" s="57"/>
      <c r="AE250" s="57"/>
      <c r="AF250" s="57"/>
      <c r="AG250" s="57"/>
      <c r="AH250" s="57"/>
      <c r="AI250" s="57"/>
      <c r="AJ250" s="57"/>
      <c r="AK250" s="57"/>
      <c r="AL250" s="59" t="n">
        <f aca="false">IF(ISNUMBER($AA250),IF($AA250&gt;=0.005,100,IF($AA250&gt;=-0.015,50,0)),"")</f>
        <v>100</v>
      </c>
      <c r="AM250" s="59" t="n">
        <f aca="false">IF(ISNUMBER($AB250),IF($AB250=1,100,IF($AB250=0,50,0)),"")</f>
        <v>0</v>
      </c>
      <c r="AN250" s="0" t="str">
        <f aca="false">IF(ISNUMBER($AC250),IF($AC250&gt;=0.001,100,IF($AC250&gt;=-0.003,50,0)),"")</f>
        <v/>
      </c>
      <c r="AO250" s="0" t="str">
        <f aca="false">IF(ISNUMBER($AD250),IF($AD250&gt;=0.04,100,IF($AD250&gt;=0,50,0)),"")</f>
        <v/>
      </c>
      <c r="AP250" s="0" t="str">
        <f aca="false">IF(ISNUMBER($AE250),IF($AE250&gt;=25,100,IF($AE250&gt;=-75,50,0)),"")</f>
        <v/>
      </c>
      <c r="AQ250" s="0" t="str">
        <f aca="false">IF(ISNUMBER($AF250),IF($AF250&gt;0,100,IF($AF250&gt;=-50,50,0)),"")</f>
        <v/>
      </c>
      <c r="AR250" s="0" t="str">
        <f aca="false">IF(ISNUMBER($AG250),IF($AG250=1,100,IF($AG250=0,50,0)),"")</f>
        <v/>
      </c>
      <c r="AS250" s="0" t="str">
        <f aca="false">IF(ISNUMBER($AH250),IF($AH250&lt;0,100,IF($AH250&lt;=20,50,0)),"")</f>
        <v/>
      </c>
      <c r="AT250" s="0" t="str">
        <f aca="false">IF(ISNUMBER($AI250),IF($AI250&lt;0.95,100,IF($AI250&lt;=1,50,0)),"")</f>
        <v/>
      </c>
      <c r="AU250" s="0" t="str">
        <f aca="false">IF(ISNUMBER($AJ250),IF($AJ250&lt;30,0,IF($AJ250&lt;40,50,IF($AJ250&lt;=90,100,50))),"")</f>
        <v/>
      </c>
      <c r="AV250" s="0" t="str">
        <f aca="false">IF(ISNUMBER($AK250),IF($AK250&gt;-0.2,100,IF($AK250&gt;=-0.4,50,0)),"")</f>
        <v/>
      </c>
      <c r="AW250" s="59" t="n">
        <f aca="false">01_指標庫!$H$4*ISNUMBER($F250)+01_指標庫!$H$5*ISNUMBER($AA250)+01_指標庫!$H$6*ISNUMBER($G250)+01_指標庫!$H$7*ISNUMBER($H250)+01_指標庫!$H$8*ISNUMBER($AF250)+01_指標庫!$H$9*ISNUMBER($AG250)+01_指標庫!$H$10*ISNUMBER($AB250)+01_指標庫!$H$11*ISNUMBER($AC250)+01_指標庫!$H$12*ISNUMBER($AD250)+01_指標庫!$H$13*ISNUMBER($AE250)+01_指標庫!$H$14*ISNUMBER($I250)+01_指標庫!$H$15*ISNUMBER($AH250)+01_指標庫!$H$16*ISNUMBER($K250)+01_指標庫!$H$17*ISNUMBER($AI250)+01_指標庫!$H$18*ISNUMBER($AJ250)+01_指標庫!$H$19*ISNUMBER($AK250)+01_指標庫!$H$20*ISNUMBER($BB250)+01_指標庫!$H$21*ISNUMBER($BC250)</f>
        <v>51</v>
      </c>
      <c r="AX250" s="59" t="n">
        <f aca="false">IF(AW250=0,50,ROUND((01_指標庫!$H$4*IF(ISNUMBER($F250),L250,0)+01_指標庫!$H$5*IF(ISNUMBER($AA250),AL250,0)+01_指標庫!$H$6*IF(ISNUMBER($G250),M250,0)+01_指標庫!$H$7*IF(ISNUMBER($H250),N250,0)+01_指標庫!$H$8*IF(ISNUMBER($AF250),AQ250,0)+01_指標庫!$H$9*IF(ISNUMBER($AG250),AR250,0)+01_指標庫!$H$10*IF(ISNUMBER($AB250),AM250,0)+01_指標庫!$H$11*IF(ISNUMBER($AC250),AN250,0)+01_指標庫!$H$12*IF(ISNUMBER($AD250),AO250,0)+01_指標庫!$H$13*IF(ISNUMBER($AE250),AP250,0)+01_指標庫!$H$14*IF(ISNUMBER($I250),O250,0)+01_指標庫!$H$15*IF(ISNUMBER($AH250),AS250,0)+01_指標庫!$H$16*IF(ISNUMBER($K250),P250,0)+01_指標庫!$H$17*IF(ISNUMBER($AI250),AT250,0)+01_指標庫!$H$18*IF(ISNUMBER($AJ250),AU250,0)+01_指標庫!$H$19*IF(ISNUMBER($AK250),AV250,0)+01_指標庫!$H$20*IF(ISNUMBER($BB250),BB250,0)+01_指標庫!$H$21*IF(ISNUMBER($BC250),BC250,0))/AW250,1))</f>
        <v>76.5</v>
      </c>
      <c r="AY250" s="60"/>
      <c r="AZ250" s="60"/>
      <c r="BA250" s="58" t="n">
        <f aca="false">AVERAGE($E246:$E250)/AVERAGE($E241:$E250)-1</f>
        <v>0.00212207492311811</v>
      </c>
      <c r="BB250" s="59" t="n">
        <f aca="false">IF(ISNUMBER($BA250),IF(OR($S250&lt;=-0.03,$BA250&lt;-0.003),0,IF(OR($S250&lt;=-0.02,$BA250&lt;0.01),50,100)),"")</f>
        <v>50</v>
      </c>
      <c r="BC250" s="0" t="str">
        <f aca="false">IF(OR(COUNT($AZ250)=0,COUNT($AZ249)=0),"",IF(OR($AY250/$AZ249-1&lt;=-0.03,$AZ250/$AZ249-1&lt;=-0.045,IF(COUNT($AZ241:$AZ250)=10,AVERAGE($AZ246:$AZ250)/AVERAGE($AZ241:$AZ250)-1&lt;-0.01,FALSE())),0,IF(OR($AZ250/$AZ249-1&lt;=-0.02,IF(COUNT($AZ241:$AZ250)=10,AVERAGE($AZ246:$AZ250)/AVERAGE($AZ241:$AZ250)-1&lt;0.005,FALSE())),50,100)))</f>
        <v/>
      </c>
    </row>
    <row r="251" customFormat="false" ht="15" hidden="false" customHeight="true" outlineLevel="0" collapsed="false">
      <c r="A251" s="47" t="n">
        <v>247</v>
      </c>
      <c r="B251" s="48" t="n">
        <v>42915</v>
      </c>
      <c r="C251" s="47" t="n">
        <v>2017</v>
      </c>
      <c r="D251" s="49" t="s">
        <v>239</v>
      </c>
      <c r="E251" s="50" t="n">
        <v>5653.02</v>
      </c>
      <c r="F251" s="51" t="n">
        <v>0.08431</v>
      </c>
      <c r="G251" s="51" t="n">
        <v>-0.039468</v>
      </c>
      <c r="H251" s="52" t="n">
        <v>0.8776</v>
      </c>
      <c r="I251" s="53" t="n">
        <v>376</v>
      </c>
      <c r="J251" s="47" t="s">
        <v>235</v>
      </c>
      <c r="K251" s="54" t="n">
        <v>11.44</v>
      </c>
      <c r="L251" s="55" t="n">
        <f aca="false">IF(COUNT(F251)=0,50,IF(F251&gt;=0,100,IF(F251&gt;=-0.02,50,0)))</f>
        <v>100</v>
      </c>
      <c r="M251" s="55" t="n">
        <f aca="false">IF(COUNT(G251)=0,50,IF(G251&gt;-0.06,100,IF(G251&gt;-0.15,50,0)))</f>
        <v>100</v>
      </c>
      <c r="N251" s="55" t="n">
        <f aca="false">IF(COUNT(H251)=0,50,IF(H251&gt;=0.6,100,IF(H251&gt;=0.4,50,0)))</f>
        <v>100</v>
      </c>
      <c r="O251" s="55" t="n">
        <f aca="false">IF(COUNT(I251)=0,50,IF(J251="proxy_vix",50,IF(I251&lt;350,100,IF(I251&lt;=450,50,0))))</f>
        <v>50</v>
      </c>
      <c r="P251" s="55" t="n">
        <f aca="false">IF(COUNT(K251)=0,50,IF(K251&lt;20,100,IF(K251&lt;=25,50,0)))</f>
        <v>100</v>
      </c>
      <c r="Q251" s="54"/>
      <c r="R251" s="47"/>
      <c r="S251" s="51" t="n">
        <f aca="false">$E251/$E250-1</f>
        <v>-0.0173838829277788</v>
      </c>
      <c r="T251" s="56" t="n">
        <f aca="false">$K251/$K250-1</f>
        <v>0.140578265204387</v>
      </c>
      <c r="V251" s="57"/>
      <c r="W251" s="57"/>
      <c r="Y251" s="1" t="str">
        <f aca="false">IF(AX251&gt;=70,"EASY",IF(AX251&gt;40,"UNCERTAIN","HARD"))</f>
        <v>EASY</v>
      </c>
      <c r="AA251" s="58" t="n">
        <f aca="false">IF($A251&lt;200,"",AVERAGE($E202:$E251)/AVERAGE($E52:$E251)-1)</f>
        <v>0.0932673767611072</v>
      </c>
      <c r="AB251" s="59" t="n">
        <f aca="false">LOOKUP($B251,07_L1政策步階!$A$4:$A$14,07_L1政策步階!$C$4:$C$14)</f>
        <v>-1</v>
      </c>
      <c r="AC251" s="57"/>
      <c r="AD251" s="57"/>
      <c r="AE251" s="57"/>
      <c r="AF251" s="57"/>
      <c r="AG251" s="57"/>
      <c r="AH251" s="57"/>
      <c r="AI251" s="57"/>
      <c r="AJ251" s="57"/>
      <c r="AK251" s="57"/>
      <c r="AL251" s="59" t="n">
        <f aca="false">IF(ISNUMBER($AA251),IF($AA251&gt;=0.005,100,IF($AA251&gt;=-0.015,50,0)),"")</f>
        <v>100</v>
      </c>
      <c r="AM251" s="59" t="n">
        <f aca="false">IF(ISNUMBER($AB251),IF($AB251=1,100,IF($AB251=0,50,0)),"")</f>
        <v>0</v>
      </c>
      <c r="AN251" s="0" t="str">
        <f aca="false">IF(ISNUMBER($AC251),IF($AC251&gt;=0.001,100,IF($AC251&gt;=-0.003,50,0)),"")</f>
        <v/>
      </c>
      <c r="AO251" s="0" t="str">
        <f aca="false">IF(ISNUMBER($AD251),IF($AD251&gt;=0.04,100,IF($AD251&gt;=0,50,0)),"")</f>
        <v/>
      </c>
      <c r="AP251" s="0" t="str">
        <f aca="false">IF(ISNUMBER($AE251),IF($AE251&gt;=25,100,IF($AE251&gt;=-75,50,0)),"")</f>
        <v/>
      </c>
      <c r="AQ251" s="0" t="str">
        <f aca="false">IF(ISNUMBER($AF251),IF($AF251&gt;0,100,IF($AF251&gt;=-50,50,0)),"")</f>
        <v/>
      </c>
      <c r="AR251" s="0" t="str">
        <f aca="false">IF(ISNUMBER($AG251),IF($AG251=1,100,IF($AG251=0,50,0)),"")</f>
        <v/>
      </c>
      <c r="AS251" s="0" t="str">
        <f aca="false">IF(ISNUMBER($AH251),IF($AH251&lt;0,100,IF($AH251&lt;=20,50,0)),"")</f>
        <v/>
      </c>
      <c r="AT251" s="0" t="str">
        <f aca="false">IF(ISNUMBER($AI251),IF($AI251&lt;0.95,100,IF($AI251&lt;=1,50,0)),"")</f>
        <v/>
      </c>
      <c r="AU251" s="0" t="str">
        <f aca="false">IF(ISNUMBER($AJ251),IF($AJ251&lt;30,0,IF($AJ251&lt;40,50,IF($AJ251&lt;=90,100,50))),"")</f>
        <v/>
      </c>
      <c r="AV251" s="0" t="str">
        <f aca="false">IF(ISNUMBER($AK251),IF($AK251&gt;-0.2,100,IF($AK251&gt;=-0.4,50,0)),"")</f>
        <v/>
      </c>
      <c r="AW251" s="59" t="n">
        <f aca="false">01_指標庫!$H$4*ISNUMBER($F251)+01_指標庫!$H$5*ISNUMBER($AA251)+01_指標庫!$H$6*ISNUMBER($G251)+01_指標庫!$H$7*ISNUMBER($H251)+01_指標庫!$H$8*ISNUMBER($AF251)+01_指標庫!$H$9*ISNUMBER($AG251)+01_指標庫!$H$10*ISNUMBER($AB251)+01_指標庫!$H$11*ISNUMBER($AC251)+01_指標庫!$H$12*ISNUMBER($AD251)+01_指標庫!$H$13*ISNUMBER($AE251)+01_指標庫!$H$14*ISNUMBER($I251)+01_指標庫!$H$15*ISNUMBER($AH251)+01_指標庫!$H$16*ISNUMBER($K251)+01_指標庫!$H$17*ISNUMBER($AI251)+01_指標庫!$H$18*ISNUMBER($AJ251)+01_指標庫!$H$19*ISNUMBER($AK251)+01_指標庫!$H$20*ISNUMBER($BB251)+01_指標庫!$H$21*ISNUMBER($BC251)</f>
        <v>51</v>
      </c>
      <c r="AX251" s="59" t="n">
        <f aca="false">IF(AW251=0,50,ROUND((01_指標庫!$H$4*IF(ISNUMBER($F251),L251,0)+01_指標庫!$H$5*IF(ISNUMBER($AA251),AL251,0)+01_指標庫!$H$6*IF(ISNUMBER($G251),M251,0)+01_指標庫!$H$7*IF(ISNUMBER($H251),N251,0)+01_指標庫!$H$8*IF(ISNUMBER($AF251),AQ251,0)+01_指標庫!$H$9*IF(ISNUMBER($AG251),AR251,0)+01_指標庫!$H$10*IF(ISNUMBER($AB251),AM251,0)+01_指標庫!$H$11*IF(ISNUMBER($AC251),AN251,0)+01_指標庫!$H$12*IF(ISNUMBER($AD251),AO251,0)+01_指標庫!$H$13*IF(ISNUMBER($AE251),AP251,0)+01_指標庫!$H$14*IF(ISNUMBER($I251),O251,0)+01_指標庫!$H$15*IF(ISNUMBER($AH251),AS251,0)+01_指標庫!$H$16*IF(ISNUMBER($K251),P251,0)+01_指標庫!$H$17*IF(ISNUMBER($AI251),AT251,0)+01_指標庫!$H$18*IF(ISNUMBER($AJ251),AU251,0)+01_指標庫!$H$19*IF(ISNUMBER($AK251),AV251,0)+01_指標庫!$H$20*IF(ISNUMBER($BB251),BB251,0)+01_指標庫!$H$21*IF(ISNUMBER($BC251),BC251,0))/AW251,1))</f>
        <v>76.5</v>
      </c>
      <c r="AY251" s="60"/>
      <c r="AZ251" s="60"/>
      <c r="BA251" s="58" t="n">
        <f aca="false">AVERAGE($E247:$E251)/AVERAGE($E242:$E251)-1</f>
        <v>-0.00146200511423045</v>
      </c>
      <c r="BB251" s="59" t="n">
        <f aca="false">IF(ISNUMBER($BA251),IF(OR($S251&lt;=-0.03,$BA251&lt;-0.003),0,IF(OR($S251&lt;=-0.02,$BA251&lt;0.01),50,100)),"")</f>
        <v>50</v>
      </c>
      <c r="BC251" s="0" t="str">
        <f aca="false">IF(OR(COUNT($AZ251)=0,COUNT($AZ250)=0),"",IF(OR($AY251/$AZ250-1&lt;=-0.03,$AZ251/$AZ250-1&lt;=-0.045,IF(COUNT($AZ242:$AZ251)=10,AVERAGE($AZ247:$AZ251)/AVERAGE($AZ242:$AZ251)-1&lt;-0.01,FALSE())),0,IF(OR($AZ251/$AZ250-1&lt;=-0.02,IF(COUNT($AZ242:$AZ251)=10,AVERAGE($AZ247:$AZ251)/AVERAGE($AZ242:$AZ251)-1&lt;0.005,FALSE())),50,100)))</f>
        <v/>
      </c>
    </row>
    <row r="252" customFormat="false" ht="15" hidden="false" customHeight="true" outlineLevel="0" collapsed="false">
      <c r="A252" s="47" t="n">
        <v>248</v>
      </c>
      <c r="B252" s="48" t="n">
        <v>42916</v>
      </c>
      <c r="C252" s="47" t="n">
        <v>2017</v>
      </c>
      <c r="D252" s="49" t="s">
        <v>234</v>
      </c>
      <c r="E252" s="50" t="n">
        <v>5646.92</v>
      </c>
      <c r="F252" s="51" t="n">
        <v>0.082205</v>
      </c>
      <c r="G252" s="51" t="n">
        <v>-0.040504</v>
      </c>
      <c r="H252" s="52" t="n">
        <v>0.8571</v>
      </c>
      <c r="I252" s="53" t="n">
        <v>377</v>
      </c>
      <c r="J252" s="47" t="s">
        <v>235</v>
      </c>
      <c r="K252" s="54" t="n">
        <v>11.18</v>
      </c>
      <c r="L252" s="55" t="n">
        <f aca="false">IF(COUNT(F252)=0,50,IF(F252&gt;=0,100,IF(F252&gt;=-0.02,50,0)))</f>
        <v>100</v>
      </c>
      <c r="M252" s="55" t="n">
        <f aca="false">IF(COUNT(G252)=0,50,IF(G252&gt;-0.06,100,IF(G252&gt;-0.15,50,0)))</f>
        <v>100</v>
      </c>
      <c r="N252" s="55" t="n">
        <f aca="false">IF(COUNT(H252)=0,50,IF(H252&gt;=0.6,100,IF(H252&gt;=0.4,50,0)))</f>
        <v>100</v>
      </c>
      <c r="O252" s="55" t="n">
        <f aca="false">IF(COUNT(I252)=0,50,IF(J252="proxy_vix",50,IF(I252&lt;350,100,IF(I252&lt;=450,50,0))))</f>
        <v>50</v>
      </c>
      <c r="P252" s="55" t="n">
        <f aca="false">IF(COUNT(K252)=0,50,IF(K252&lt;20,100,IF(K252&lt;=25,50,0)))</f>
        <v>100</v>
      </c>
      <c r="Q252" s="54"/>
      <c r="R252" s="47"/>
      <c r="S252" s="51" t="n">
        <f aca="false">$E252/$E251-1</f>
        <v>-0.00107906924086598</v>
      </c>
      <c r="T252" s="56" t="n">
        <f aca="false">$K252/$K251-1</f>
        <v>-0.0227272727272727</v>
      </c>
      <c r="V252" s="57"/>
      <c r="W252" s="57"/>
      <c r="Y252" s="1" t="str">
        <f aca="false">IF(AX252&gt;=70,"EASY",IF(AX252&gt;40,"UNCERTAIN","HARD"))</f>
        <v>EASY</v>
      </c>
      <c r="AA252" s="58" t="n">
        <f aca="false">IF($A252&lt;200,"",AVERAGE($E203:$E252)/AVERAGE($E53:$E252)-1)</f>
        <v>0.0931032126513673</v>
      </c>
      <c r="AB252" s="59" t="n">
        <f aca="false">LOOKUP($B252,07_L1政策步階!$A$4:$A$14,07_L1政策步階!$C$4:$C$14)</f>
        <v>-1</v>
      </c>
      <c r="AC252" s="57"/>
      <c r="AD252" s="57"/>
      <c r="AE252" s="57"/>
      <c r="AF252" s="57"/>
      <c r="AG252" s="57"/>
      <c r="AH252" s="57"/>
      <c r="AI252" s="57"/>
      <c r="AJ252" s="57"/>
      <c r="AK252" s="57"/>
      <c r="AL252" s="59" t="n">
        <f aca="false">IF(ISNUMBER($AA252),IF($AA252&gt;=0.005,100,IF($AA252&gt;=-0.015,50,0)),"")</f>
        <v>100</v>
      </c>
      <c r="AM252" s="59" t="n">
        <f aca="false">IF(ISNUMBER($AB252),IF($AB252=1,100,IF($AB252=0,50,0)),"")</f>
        <v>0</v>
      </c>
      <c r="AN252" s="0" t="str">
        <f aca="false">IF(ISNUMBER($AC252),IF($AC252&gt;=0.001,100,IF($AC252&gt;=-0.003,50,0)),"")</f>
        <v/>
      </c>
      <c r="AO252" s="0" t="str">
        <f aca="false">IF(ISNUMBER($AD252),IF($AD252&gt;=0.04,100,IF($AD252&gt;=0,50,0)),"")</f>
        <v/>
      </c>
      <c r="AP252" s="0" t="str">
        <f aca="false">IF(ISNUMBER($AE252),IF($AE252&gt;=25,100,IF($AE252&gt;=-75,50,0)),"")</f>
        <v/>
      </c>
      <c r="AQ252" s="0" t="str">
        <f aca="false">IF(ISNUMBER($AF252),IF($AF252&gt;0,100,IF($AF252&gt;=-50,50,0)),"")</f>
        <v/>
      </c>
      <c r="AR252" s="0" t="str">
        <f aca="false">IF(ISNUMBER($AG252),IF($AG252=1,100,IF($AG252=0,50,0)),"")</f>
        <v/>
      </c>
      <c r="AS252" s="0" t="str">
        <f aca="false">IF(ISNUMBER($AH252),IF($AH252&lt;0,100,IF($AH252&lt;=20,50,0)),"")</f>
        <v/>
      </c>
      <c r="AT252" s="0" t="str">
        <f aca="false">IF(ISNUMBER($AI252),IF($AI252&lt;0.95,100,IF($AI252&lt;=1,50,0)),"")</f>
        <v/>
      </c>
      <c r="AU252" s="0" t="str">
        <f aca="false">IF(ISNUMBER($AJ252),IF($AJ252&lt;30,0,IF($AJ252&lt;40,50,IF($AJ252&lt;=90,100,50))),"")</f>
        <v/>
      </c>
      <c r="AV252" s="0" t="str">
        <f aca="false">IF(ISNUMBER($AK252),IF($AK252&gt;-0.2,100,IF($AK252&gt;=-0.4,50,0)),"")</f>
        <v/>
      </c>
      <c r="AW252" s="59" t="n">
        <f aca="false">01_指標庫!$H$4*ISNUMBER($F252)+01_指標庫!$H$5*ISNUMBER($AA252)+01_指標庫!$H$6*ISNUMBER($G252)+01_指標庫!$H$7*ISNUMBER($H252)+01_指標庫!$H$8*ISNUMBER($AF252)+01_指標庫!$H$9*ISNUMBER($AG252)+01_指標庫!$H$10*ISNUMBER($AB252)+01_指標庫!$H$11*ISNUMBER($AC252)+01_指標庫!$H$12*ISNUMBER($AD252)+01_指標庫!$H$13*ISNUMBER($AE252)+01_指標庫!$H$14*ISNUMBER($I252)+01_指標庫!$H$15*ISNUMBER($AH252)+01_指標庫!$H$16*ISNUMBER($K252)+01_指標庫!$H$17*ISNUMBER($AI252)+01_指標庫!$H$18*ISNUMBER($AJ252)+01_指標庫!$H$19*ISNUMBER($AK252)+01_指標庫!$H$20*ISNUMBER($BB252)+01_指標庫!$H$21*ISNUMBER($BC252)</f>
        <v>51</v>
      </c>
      <c r="AX252" s="59" t="n">
        <f aca="false">IF(AW252=0,50,ROUND((01_指標庫!$H$4*IF(ISNUMBER($F252),L252,0)+01_指標庫!$H$5*IF(ISNUMBER($AA252),AL252,0)+01_指標庫!$H$6*IF(ISNUMBER($G252),M252,0)+01_指標庫!$H$7*IF(ISNUMBER($H252),N252,0)+01_指標庫!$H$8*IF(ISNUMBER($AF252),AQ252,0)+01_指標庫!$H$9*IF(ISNUMBER($AG252),AR252,0)+01_指標庫!$H$10*IF(ISNUMBER($AB252),AM252,0)+01_指標庫!$H$11*IF(ISNUMBER($AC252),AN252,0)+01_指標庫!$H$12*IF(ISNUMBER($AD252),AO252,0)+01_指標庫!$H$13*IF(ISNUMBER($AE252),AP252,0)+01_指標庫!$H$14*IF(ISNUMBER($I252),O252,0)+01_指標庫!$H$15*IF(ISNUMBER($AH252),AS252,0)+01_指標庫!$H$16*IF(ISNUMBER($K252),P252,0)+01_指標庫!$H$17*IF(ISNUMBER($AI252),AT252,0)+01_指標庫!$H$18*IF(ISNUMBER($AJ252),AU252,0)+01_指標庫!$H$19*IF(ISNUMBER($AK252),AV252,0)+01_指標庫!$H$20*IF(ISNUMBER($BB252),BB252,0)+01_指標庫!$H$21*IF(ISNUMBER($BC252),BC252,0))/AW252,1))</f>
        <v>70.6</v>
      </c>
      <c r="AY252" s="60"/>
      <c r="AZ252" s="60"/>
      <c r="BA252" s="58" t="n">
        <f aca="false">AVERAGE($E248:$E252)/AVERAGE($E243:$E252)-1</f>
        <v>-0.00630581915508921</v>
      </c>
      <c r="BB252" s="59" t="n">
        <f aca="false">IF(ISNUMBER($BA252),IF(OR($S252&lt;=-0.03,$BA252&lt;-0.003),0,IF(OR($S252&lt;=-0.02,$BA252&lt;0.01),50,100)),"")</f>
        <v>0</v>
      </c>
      <c r="BC252" s="0" t="str">
        <f aca="false">IF(OR(COUNT($AZ252)=0,COUNT($AZ251)=0),"",IF(OR($AY252/$AZ251-1&lt;=-0.03,$AZ252/$AZ251-1&lt;=-0.045,IF(COUNT($AZ243:$AZ252)=10,AVERAGE($AZ248:$AZ252)/AVERAGE($AZ243:$AZ252)-1&lt;-0.01,FALSE())),0,IF(OR($AZ252/$AZ251-1&lt;=-0.02,IF(COUNT($AZ243:$AZ252)=10,AVERAGE($AZ248:$AZ252)/AVERAGE($AZ243:$AZ252)-1&lt;0.005,FALSE())),50,100)))</f>
        <v/>
      </c>
    </row>
    <row r="253" customFormat="false" ht="15" hidden="false" customHeight="true" outlineLevel="0" collapsed="false">
      <c r="A253" s="47" t="n">
        <v>249</v>
      </c>
      <c r="B253" s="48" t="n">
        <v>42919</v>
      </c>
      <c r="C253" s="47" t="n">
        <v>2017</v>
      </c>
      <c r="D253" s="49" t="s">
        <v>236</v>
      </c>
      <c r="E253" s="50" t="n">
        <v>5596.96</v>
      </c>
      <c r="F253" s="51" t="n">
        <v>0.071833</v>
      </c>
      <c r="G253" s="51" t="n">
        <v>-0.048993</v>
      </c>
      <c r="H253" s="52" t="n">
        <v>0.8571</v>
      </c>
      <c r="I253" s="53" t="n">
        <v>372</v>
      </c>
      <c r="J253" s="47" t="s">
        <v>235</v>
      </c>
      <c r="K253" s="54" t="n">
        <v>11.22</v>
      </c>
      <c r="L253" s="55" t="n">
        <f aca="false">IF(COUNT(F253)=0,50,IF(F253&gt;=0,100,IF(F253&gt;=-0.02,50,0)))</f>
        <v>100</v>
      </c>
      <c r="M253" s="55" t="n">
        <f aca="false">IF(COUNT(G253)=0,50,IF(G253&gt;-0.06,100,IF(G253&gt;-0.15,50,0)))</f>
        <v>100</v>
      </c>
      <c r="N253" s="55" t="n">
        <f aca="false">IF(COUNT(H253)=0,50,IF(H253&gt;=0.6,100,IF(H253&gt;=0.4,50,0)))</f>
        <v>100</v>
      </c>
      <c r="O253" s="55" t="n">
        <f aca="false">IF(COUNT(I253)=0,50,IF(J253="proxy_vix",50,IF(I253&lt;350,100,IF(I253&lt;=450,50,0))))</f>
        <v>50</v>
      </c>
      <c r="P253" s="55" t="n">
        <f aca="false">IF(COUNT(K253)=0,50,IF(K253&lt;20,100,IF(K253&lt;=25,50,0)))</f>
        <v>100</v>
      </c>
      <c r="Q253" s="54"/>
      <c r="R253" s="47"/>
      <c r="S253" s="51" t="n">
        <f aca="false">$E253/$E252-1</f>
        <v>-0.00884730082947871</v>
      </c>
      <c r="T253" s="56" t="n">
        <f aca="false">$K253/$K252-1</f>
        <v>0.00357781753130593</v>
      </c>
      <c r="V253" s="57"/>
      <c r="W253" s="57"/>
      <c r="Y253" s="1" t="str">
        <f aca="false">IF(AX253&gt;=70,"EASY",IF(AX253&gt;40,"UNCERTAIN","HARD"))</f>
        <v>EASY</v>
      </c>
      <c r="AA253" s="58" t="n">
        <f aca="false">IF($A253&lt;200,"",AVERAGE($E204:$E253)/AVERAGE($E54:$E253)-1)</f>
        <v>0.0928832079378912</v>
      </c>
      <c r="AB253" s="59" t="n">
        <f aca="false">LOOKUP($B253,07_L1政策步階!$A$4:$A$14,07_L1政策步階!$C$4:$C$14)</f>
        <v>-1</v>
      </c>
      <c r="AC253" s="57"/>
      <c r="AD253" s="57"/>
      <c r="AE253" s="57"/>
      <c r="AF253" s="57"/>
      <c r="AG253" s="57"/>
      <c r="AH253" s="57"/>
      <c r="AI253" s="57"/>
      <c r="AJ253" s="57"/>
      <c r="AK253" s="57"/>
      <c r="AL253" s="59" t="n">
        <f aca="false">IF(ISNUMBER($AA253),IF($AA253&gt;=0.005,100,IF($AA253&gt;=-0.015,50,0)),"")</f>
        <v>100</v>
      </c>
      <c r="AM253" s="59" t="n">
        <f aca="false">IF(ISNUMBER($AB253),IF($AB253=1,100,IF($AB253=0,50,0)),"")</f>
        <v>0</v>
      </c>
      <c r="AN253" s="0" t="str">
        <f aca="false">IF(ISNUMBER($AC253),IF($AC253&gt;=0.001,100,IF($AC253&gt;=-0.003,50,0)),"")</f>
        <v/>
      </c>
      <c r="AO253" s="0" t="str">
        <f aca="false">IF(ISNUMBER($AD253),IF($AD253&gt;=0.04,100,IF($AD253&gt;=0,50,0)),"")</f>
        <v/>
      </c>
      <c r="AP253" s="0" t="str">
        <f aca="false">IF(ISNUMBER($AE253),IF($AE253&gt;=25,100,IF($AE253&gt;=-75,50,0)),"")</f>
        <v/>
      </c>
      <c r="AQ253" s="0" t="str">
        <f aca="false">IF(ISNUMBER($AF253),IF($AF253&gt;0,100,IF($AF253&gt;=-50,50,0)),"")</f>
        <v/>
      </c>
      <c r="AR253" s="0" t="str">
        <f aca="false">IF(ISNUMBER($AG253),IF($AG253=1,100,IF($AG253=0,50,0)),"")</f>
        <v/>
      </c>
      <c r="AS253" s="0" t="str">
        <f aca="false">IF(ISNUMBER($AH253),IF($AH253&lt;0,100,IF($AH253&lt;=20,50,0)),"")</f>
        <v/>
      </c>
      <c r="AT253" s="0" t="str">
        <f aca="false">IF(ISNUMBER($AI253),IF($AI253&lt;0.95,100,IF($AI253&lt;=1,50,0)),"")</f>
        <v/>
      </c>
      <c r="AU253" s="0" t="str">
        <f aca="false">IF(ISNUMBER($AJ253),IF($AJ253&lt;30,0,IF($AJ253&lt;40,50,IF($AJ253&lt;=90,100,50))),"")</f>
        <v/>
      </c>
      <c r="AV253" s="0" t="str">
        <f aca="false">IF(ISNUMBER($AK253),IF($AK253&gt;-0.2,100,IF($AK253&gt;=-0.4,50,0)),"")</f>
        <v/>
      </c>
      <c r="AW253" s="59" t="n">
        <f aca="false">01_指標庫!$H$4*ISNUMBER($F253)+01_指標庫!$H$5*ISNUMBER($AA253)+01_指標庫!$H$6*ISNUMBER($G253)+01_指標庫!$H$7*ISNUMBER($H253)+01_指標庫!$H$8*ISNUMBER($AF253)+01_指標庫!$H$9*ISNUMBER($AG253)+01_指標庫!$H$10*ISNUMBER($AB253)+01_指標庫!$H$11*ISNUMBER($AC253)+01_指標庫!$H$12*ISNUMBER($AD253)+01_指標庫!$H$13*ISNUMBER($AE253)+01_指標庫!$H$14*ISNUMBER($I253)+01_指標庫!$H$15*ISNUMBER($AH253)+01_指標庫!$H$16*ISNUMBER($K253)+01_指標庫!$H$17*ISNUMBER($AI253)+01_指標庫!$H$18*ISNUMBER($AJ253)+01_指標庫!$H$19*ISNUMBER($AK253)+01_指標庫!$H$20*ISNUMBER($BB253)+01_指標庫!$H$21*ISNUMBER($BC253)</f>
        <v>51</v>
      </c>
      <c r="AX253" s="59" t="n">
        <f aca="false">IF(AW253=0,50,ROUND((01_指標庫!$H$4*IF(ISNUMBER($F253),L253,0)+01_指標庫!$H$5*IF(ISNUMBER($AA253),AL253,0)+01_指標庫!$H$6*IF(ISNUMBER($G253),M253,0)+01_指標庫!$H$7*IF(ISNUMBER($H253),N253,0)+01_指標庫!$H$8*IF(ISNUMBER($AF253),AQ253,0)+01_指標庫!$H$9*IF(ISNUMBER($AG253),AR253,0)+01_指標庫!$H$10*IF(ISNUMBER($AB253),AM253,0)+01_指標庫!$H$11*IF(ISNUMBER($AC253),AN253,0)+01_指標庫!$H$12*IF(ISNUMBER($AD253),AO253,0)+01_指標庫!$H$13*IF(ISNUMBER($AE253),AP253,0)+01_指標庫!$H$14*IF(ISNUMBER($I253),O253,0)+01_指標庫!$H$15*IF(ISNUMBER($AH253),AS253,0)+01_指標庫!$H$16*IF(ISNUMBER($K253),P253,0)+01_指標庫!$H$17*IF(ISNUMBER($AI253),AT253,0)+01_指標庫!$H$18*IF(ISNUMBER($AJ253),AU253,0)+01_指標庫!$H$19*IF(ISNUMBER($AK253),AV253,0)+01_指標庫!$H$20*IF(ISNUMBER($BB253),BB253,0)+01_指標庫!$H$21*IF(ISNUMBER($BC253),BC253,0))/AW253,1))</f>
        <v>70.6</v>
      </c>
      <c r="AY253" s="60"/>
      <c r="AZ253" s="60"/>
      <c r="BA253" s="58" t="n">
        <f aca="false">AVERAGE($E249:$E253)/AVERAGE($E244:$E253)-1</f>
        <v>-0.00957741454919325</v>
      </c>
      <c r="BB253" s="59" t="n">
        <f aca="false">IF(ISNUMBER($BA253),IF(OR($S253&lt;=-0.03,$BA253&lt;-0.003),0,IF(OR($S253&lt;=-0.02,$BA253&lt;0.01),50,100)),"")</f>
        <v>0</v>
      </c>
      <c r="BC253" s="0" t="str">
        <f aca="false">IF(OR(COUNT($AZ253)=0,COUNT($AZ252)=0),"",IF(OR($AY253/$AZ252-1&lt;=-0.03,$AZ253/$AZ252-1&lt;=-0.045,IF(COUNT($AZ244:$AZ253)=10,AVERAGE($AZ249:$AZ253)/AVERAGE($AZ244:$AZ253)-1&lt;-0.01,FALSE())),0,IF(OR($AZ253/$AZ252-1&lt;=-0.02,IF(COUNT($AZ244:$AZ253)=10,AVERAGE($AZ249:$AZ253)/AVERAGE($AZ244:$AZ253)-1&lt;0.005,FALSE())),50,100)))</f>
        <v/>
      </c>
    </row>
    <row r="254" customFormat="false" ht="15" hidden="false" customHeight="true" outlineLevel="0" collapsed="false">
      <c r="A254" s="47" t="n">
        <v>250</v>
      </c>
      <c r="B254" s="48" t="n">
        <v>42921</v>
      </c>
      <c r="C254" s="47" t="n">
        <v>2017</v>
      </c>
      <c r="D254" s="49" t="s">
        <v>238</v>
      </c>
      <c r="E254" s="50" t="n">
        <v>5648.82</v>
      </c>
      <c r="F254" s="51" t="n">
        <v>0.080904</v>
      </c>
      <c r="G254" s="51" t="n">
        <v>-0.040181</v>
      </c>
      <c r="H254" s="52" t="n">
        <v>0.8571</v>
      </c>
      <c r="I254" s="53" t="n">
        <v>373</v>
      </c>
      <c r="J254" s="47" t="s">
        <v>235</v>
      </c>
      <c r="K254" s="54" t="n">
        <v>11.07</v>
      </c>
      <c r="L254" s="55" t="n">
        <f aca="false">IF(COUNT(F254)=0,50,IF(F254&gt;=0,100,IF(F254&gt;=-0.02,50,0)))</f>
        <v>100</v>
      </c>
      <c r="M254" s="55" t="n">
        <f aca="false">IF(COUNT(G254)=0,50,IF(G254&gt;-0.06,100,IF(G254&gt;-0.15,50,0)))</f>
        <v>100</v>
      </c>
      <c r="N254" s="55" t="n">
        <f aca="false">IF(COUNT(H254)=0,50,IF(H254&gt;=0.6,100,IF(H254&gt;=0.4,50,0)))</f>
        <v>100</v>
      </c>
      <c r="O254" s="55" t="n">
        <f aca="false">IF(COUNT(I254)=0,50,IF(J254="proxy_vix",50,IF(I254&lt;350,100,IF(I254&lt;=450,50,0))))</f>
        <v>50</v>
      </c>
      <c r="P254" s="55" t="n">
        <f aca="false">IF(COUNT(K254)=0,50,IF(K254&lt;20,100,IF(K254&lt;=25,50,0)))</f>
        <v>100</v>
      </c>
      <c r="Q254" s="54"/>
      <c r="R254" s="47"/>
      <c r="S254" s="51" t="n">
        <f aca="false">$E254/$E253-1</f>
        <v>0.00926574426117033</v>
      </c>
      <c r="T254" s="56" t="n">
        <f aca="false">$K254/$K253-1</f>
        <v>-0.0133689839572193</v>
      </c>
      <c r="V254" s="57"/>
      <c r="W254" s="57"/>
      <c r="Y254" s="1" t="str">
        <f aca="false">IF(AX254&gt;=70,"EASY",IF(AX254&gt;40,"UNCERTAIN","HARD"))</f>
        <v>EASY</v>
      </c>
      <c r="AA254" s="58" t="n">
        <f aca="false">IF($A254&lt;200,"",AVERAGE($E205:$E254)/AVERAGE($E55:$E254)-1)</f>
        <v>0.092553344142208</v>
      </c>
      <c r="AB254" s="59" t="n">
        <f aca="false">LOOKUP($B254,07_L1政策步階!$A$4:$A$14,07_L1政策步階!$C$4:$C$14)</f>
        <v>-1</v>
      </c>
      <c r="AC254" s="57"/>
      <c r="AD254" s="57"/>
      <c r="AE254" s="57"/>
      <c r="AF254" s="57"/>
      <c r="AG254" s="57"/>
      <c r="AH254" s="57"/>
      <c r="AI254" s="57"/>
      <c r="AJ254" s="57"/>
      <c r="AK254" s="57"/>
      <c r="AL254" s="59" t="n">
        <f aca="false">IF(ISNUMBER($AA254),IF($AA254&gt;=0.005,100,IF($AA254&gt;=-0.015,50,0)),"")</f>
        <v>100</v>
      </c>
      <c r="AM254" s="59" t="n">
        <f aca="false">IF(ISNUMBER($AB254),IF($AB254=1,100,IF($AB254=0,50,0)),"")</f>
        <v>0</v>
      </c>
      <c r="AN254" s="0" t="str">
        <f aca="false">IF(ISNUMBER($AC254),IF($AC254&gt;=0.001,100,IF($AC254&gt;=-0.003,50,0)),"")</f>
        <v/>
      </c>
      <c r="AO254" s="0" t="str">
        <f aca="false">IF(ISNUMBER($AD254),IF($AD254&gt;=0.04,100,IF($AD254&gt;=0,50,0)),"")</f>
        <v/>
      </c>
      <c r="AP254" s="0" t="str">
        <f aca="false">IF(ISNUMBER($AE254),IF($AE254&gt;=25,100,IF($AE254&gt;=-75,50,0)),"")</f>
        <v/>
      </c>
      <c r="AQ254" s="0" t="str">
        <f aca="false">IF(ISNUMBER($AF254),IF($AF254&gt;0,100,IF($AF254&gt;=-50,50,0)),"")</f>
        <v/>
      </c>
      <c r="AR254" s="0" t="str">
        <f aca="false">IF(ISNUMBER($AG254),IF($AG254=1,100,IF($AG254=0,50,0)),"")</f>
        <v/>
      </c>
      <c r="AS254" s="0" t="str">
        <f aca="false">IF(ISNUMBER($AH254),IF($AH254&lt;0,100,IF($AH254&lt;=20,50,0)),"")</f>
        <v/>
      </c>
      <c r="AT254" s="0" t="str">
        <f aca="false">IF(ISNUMBER($AI254),IF($AI254&lt;0.95,100,IF($AI254&lt;=1,50,0)),"")</f>
        <v/>
      </c>
      <c r="AU254" s="0" t="str">
        <f aca="false">IF(ISNUMBER($AJ254),IF($AJ254&lt;30,0,IF($AJ254&lt;40,50,IF($AJ254&lt;=90,100,50))),"")</f>
        <v/>
      </c>
      <c r="AV254" s="0" t="str">
        <f aca="false">IF(ISNUMBER($AK254),IF($AK254&gt;-0.2,100,IF($AK254&gt;=-0.4,50,0)),"")</f>
        <v/>
      </c>
      <c r="AW254" s="59" t="n">
        <f aca="false">01_指標庫!$H$4*ISNUMBER($F254)+01_指標庫!$H$5*ISNUMBER($AA254)+01_指標庫!$H$6*ISNUMBER($G254)+01_指標庫!$H$7*ISNUMBER($H254)+01_指標庫!$H$8*ISNUMBER($AF254)+01_指標庫!$H$9*ISNUMBER($AG254)+01_指標庫!$H$10*ISNUMBER($AB254)+01_指標庫!$H$11*ISNUMBER($AC254)+01_指標庫!$H$12*ISNUMBER($AD254)+01_指標庫!$H$13*ISNUMBER($AE254)+01_指標庫!$H$14*ISNUMBER($I254)+01_指標庫!$H$15*ISNUMBER($AH254)+01_指標庫!$H$16*ISNUMBER($K254)+01_指標庫!$H$17*ISNUMBER($AI254)+01_指標庫!$H$18*ISNUMBER($AJ254)+01_指標庫!$H$19*ISNUMBER($AK254)+01_指標庫!$H$20*ISNUMBER($BB254)+01_指標庫!$H$21*ISNUMBER($BC254)</f>
        <v>51</v>
      </c>
      <c r="AX254" s="59" t="n">
        <f aca="false">IF(AW254=0,50,ROUND((01_指標庫!$H$4*IF(ISNUMBER($F254),L254,0)+01_指標庫!$H$5*IF(ISNUMBER($AA254),AL254,0)+01_指標庫!$H$6*IF(ISNUMBER($G254),M254,0)+01_指標庫!$H$7*IF(ISNUMBER($H254),N254,0)+01_指標庫!$H$8*IF(ISNUMBER($AF254),AQ254,0)+01_指標庫!$H$9*IF(ISNUMBER($AG254),AR254,0)+01_指標庫!$H$10*IF(ISNUMBER($AB254),AM254,0)+01_指標庫!$H$11*IF(ISNUMBER($AC254),AN254,0)+01_指標庫!$H$12*IF(ISNUMBER($AD254),AO254,0)+01_指標庫!$H$13*IF(ISNUMBER($AE254),AP254,0)+01_指標庫!$H$14*IF(ISNUMBER($I254),O254,0)+01_指標庫!$H$15*IF(ISNUMBER($AH254),AS254,0)+01_指標庫!$H$16*IF(ISNUMBER($K254),P254,0)+01_指標庫!$H$17*IF(ISNUMBER($AI254),AT254,0)+01_指標庫!$H$18*IF(ISNUMBER($AJ254),AU254,0)+01_指標庫!$H$19*IF(ISNUMBER($AK254),AV254,0)+01_指標庫!$H$20*IF(ISNUMBER($BB254),BB254,0)+01_指標庫!$H$21*IF(ISNUMBER($BC254),BC254,0))/AW254,1))</f>
        <v>70.6</v>
      </c>
      <c r="AY254" s="60"/>
      <c r="AZ254" s="60"/>
      <c r="BA254" s="58" t="n">
        <f aca="false">AVERAGE($E250:$E254)/AVERAGE($E245:$E254)-1</f>
        <v>-0.00903134488265522</v>
      </c>
      <c r="BB254" s="59" t="n">
        <f aca="false">IF(ISNUMBER($BA254),IF(OR($S254&lt;=-0.03,$BA254&lt;-0.003),0,IF(OR($S254&lt;=-0.02,$BA254&lt;0.01),50,100)),"")</f>
        <v>0</v>
      </c>
      <c r="BC254" s="0" t="str">
        <f aca="false">IF(OR(COUNT($AZ254)=0,COUNT($AZ253)=0),"",IF(OR($AY254/$AZ253-1&lt;=-0.03,$AZ254/$AZ253-1&lt;=-0.045,IF(COUNT($AZ245:$AZ254)=10,AVERAGE($AZ250:$AZ254)/AVERAGE($AZ245:$AZ254)-1&lt;-0.01,FALSE())),0,IF(OR($AZ254/$AZ253-1&lt;=-0.02,IF(COUNT($AZ245:$AZ254)=10,AVERAGE($AZ250:$AZ254)/AVERAGE($AZ245:$AZ254)-1&lt;0.005,FALSE())),50,100)))</f>
        <v/>
      </c>
    </row>
    <row r="255" customFormat="false" ht="15" hidden="false" customHeight="true" outlineLevel="0" collapsed="false">
      <c r="A255" s="47" t="n">
        <v>251</v>
      </c>
      <c r="B255" s="48" t="n">
        <v>42922</v>
      </c>
      <c r="C255" s="47" t="n">
        <v>2017</v>
      </c>
      <c r="D255" s="49" t="s">
        <v>239</v>
      </c>
      <c r="E255" s="50" t="n">
        <v>5597.9</v>
      </c>
      <c r="F255" s="51" t="n">
        <v>0.070339</v>
      </c>
      <c r="G255" s="51" t="n">
        <v>-0.048834</v>
      </c>
      <c r="H255" s="52" t="n">
        <v>0.8163</v>
      </c>
      <c r="I255" s="53" t="n">
        <v>378</v>
      </c>
      <c r="J255" s="47" t="s">
        <v>235</v>
      </c>
      <c r="K255" s="54" t="n">
        <v>12.54</v>
      </c>
      <c r="L255" s="55" t="n">
        <f aca="false">IF(COUNT(F255)=0,50,IF(F255&gt;=0,100,IF(F255&gt;=-0.02,50,0)))</f>
        <v>100</v>
      </c>
      <c r="M255" s="55" t="n">
        <f aca="false">IF(COUNT(G255)=0,50,IF(G255&gt;-0.06,100,IF(G255&gt;-0.15,50,0)))</f>
        <v>100</v>
      </c>
      <c r="N255" s="55" t="n">
        <f aca="false">IF(COUNT(H255)=0,50,IF(H255&gt;=0.6,100,IF(H255&gt;=0.4,50,0)))</f>
        <v>100</v>
      </c>
      <c r="O255" s="55" t="n">
        <f aca="false">IF(COUNT(I255)=0,50,IF(J255="proxy_vix",50,IF(I255&lt;350,100,IF(I255&lt;=450,50,0))))</f>
        <v>50</v>
      </c>
      <c r="P255" s="55" t="n">
        <f aca="false">IF(COUNT(K255)=0,50,IF(K255&lt;20,100,IF(K255&lt;=25,50,0)))</f>
        <v>100</v>
      </c>
      <c r="Q255" s="54"/>
      <c r="R255" s="47"/>
      <c r="S255" s="51" t="n">
        <f aca="false">$E255/$E254-1</f>
        <v>-0.00901427200725113</v>
      </c>
      <c r="T255" s="56" t="n">
        <f aca="false">$K255/$K254-1</f>
        <v>0.132791327913279</v>
      </c>
      <c r="V255" s="57"/>
      <c r="W255" s="57"/>
      <c r="Y255" s="1" t="str">
        <f aca="false">IF(AX255&gt;=70,"EASY",IF(AX255&gt;40,"UNCERTAIN","HARD"))</f>
        <v>EASY</v>
      </c>
      <c r="AA255" s="58" t="n">
        <f aca="false">IF($A255&lt;200,"",AVERAGE($E206:$E255)/AVERAGE($E56:$E255)-1)</f>
        <v>0.0919059263491446</v>
      </c>
      <c r="AB255" s="59" t="n">
        <f aca="false">LOOKUP($B255,07_L1政策步階!$A$4:$A$14,07_L1政策步階!$C$4:$C$14)</f>
        <v>-1</v>
      </c>
      <c r="AC255" s="57"/>
      <c r="AD255" s="57"/>
      <c r="AE255" s="57"/>
      <c r="AF255" s="57"/>
      <c r="AG255" s="57"/>
      <c r="AH255" s="57"/>
      <c r="AI255" s="57"/>
      <c r="AJ255" s="57"/>
      <c r="AK255" s="57"/>
      <c r="AL255" s="59" t="n">
        <f aca="false">IF(ISNUMBER($AA255),IF($AA255&gt;=0.005,100,IF($AA255&gt;=-0.015,50,0)),"")</f>
        <v>100</v>
      </c>
      <c r="AM255" s="59" t="n">
        <f aca="false">IF(ISNUMBER($AB255),IF($AB255=1,100,IF($AB255=0,50,0)),"")</f>
        <v>0</v>
      </c>
      <c r="AN255" s="0" t="str">
        <f aca="false">IF(ISNUMBER($AC255),IF($AC255&gt;=0.001,100,IF($AC255&gt;=-0.003,50,0)),"")</f>
        <v/>
      </c>
      <c r="AO255" s="0" t="str">
        <f aca="false">IF(ISNUMBER($AD255),IF($AD255&gt;=0.04,100,IF($AD255&gt;=0,50,0)),"")</f>
        <v/>
      </c>
      <c r="AP255" s="0" t="str">
        <f aca="false">IF(ISNUMBER($AE255),IF($AE255&gt;=25,100,IF($AE255&gt;=-75,50,0)),"")</f>
        <v/>
      </c>
      <c r="AQ255" s="0" t="str">
        <f aca="false">IF(ISNUMBER($AF255),IF($AF255&gt;0,100,IF($AF255&gt;=-50,50,0)),"")</f>
        <v/>
      </c>
      <c r="AR255" s="0" t="str">
        <f aca="false">IF(ISNUMBER($AG255),IF($AG255=1,100,IF($AG255=0,50,0)),"")</f>
        <v/>
      </c>
      <c r="AS255" s="0" t="str">
        <f aca="false">IF(ISNUMBER($AH255),IF($AH255&lt;0,100,IF($AH255&lt;=20,50,0)),"")</f>
        <v/>
      </c>
      <c r="AT255" s="0" t="str">
        <f aca="false">IF(ISNUMBER($AI255),IF($AI255&lt;0.95,100,IF($AI255&lt;=1,50,0)),"")</f>
        <v/>
      </c>
      <c r="AU255" s="0" t="str">
        <f aca="false">IF(ISNUMBER($AJ255),IF($AJ255&lt;30,0,IF($AJ255&lt;40,50,IF($AJ255&lt;=90,100,50))),"")</f>
        <v/>
      </c>
      <c r="AV255" s="0" t="str">
        <f aca="false">IF(ISNUMBER($AK255),IF($AK255&gt;-0.2,100,IF($AK255&gt;=-0.4,50,0)),"")</f>
        <v/>
      </c>
      <c r="AW255" s="59" t="n">
        <f aca="false">01_指標庫!$H$4*ISNUMBER($F255)+01_指標庫!$H$5*ISNUMBER($AA255)+01_指標庫!$H$6*ISNUMBER($G255)+01_指標庫!$H$7*ISNUMBER($H255)+01_指標庫!$H$8*ISNUMBER($AF255)+01_指標庫!$H$9*ISNUMBER($AG255)+01_指標庫!$H$10*ISNUMBER($AB255)+01_指標庫!$H$11*ISNUMBER($AC255)+01_指標庫!$H$12*ISNUMBER($AD255)+01_指標庫!$H$13*ISNUMBER($AE255)+01_指標庫!$H$14*ISNUMBER($I255)+01_指標庫!$H$15*ISNUMBER($AH255)+01_指標庫!$H$16*ISNUMBER($K255)+01_指標庫!$H$17*ISNUMBER($AI255)+01_指標庫!$H$18*ISNUMBER($AJ255)+01_指標庫!$H$19*ISNUMBER($AK255)+01_指標庫!$H$20*ISNUMBER($BB255)+01_指標庫!$H$21*ISNUMBER($BC255)</f>
        <v>51</v>
      </c>
      <c r="AX255" s="59" t="n">
        <f aca="false">IF(AW255=0,50,ROUND((01_指標庫!$H$4*IF(ISNUMBER($F255),L255,0)+01_指標庫!$H$5*IF(ISNUMBER($AA255),AL255,0)+01_指標庫!$H$6*IF(ISNUMBER($G255),M255,0)+01_指標庫!$H$7*IF(ISNUMBER($H255),N255,0)+01_指標庫!$H$8*IF(ISNUMBER($AF255),AQ255,0)+01_指標庫!$H$9*IF(ISNUMBER($AG255),AR255,0)+01_指標庫!$H$10*IF(ISNUMBER($AB255),AM255,0)+01_指標庫!$H$11*IF(ISNUMBER($AC255),AN255,0)+01_指標庫!$H$12*IF(ISNUMBER($AD255),AO255,0)+01_指標庫!$H$13*IF(ISNUMBER($AE255),AP255,0)+01_指標庫!$H$14*IF(ISNUMBER($I255),O255,0)+01_指標庫!$H$15*IF(ISNUMBER($AH255),AS255,0)+01_指標庫!$H$16*IF(ISNUMBER($K255),P255,0)+01_指標庫!$H$17*IF(ISNUMBER($AI255),AT255,0)+01_指標庫!$H$18*IF(ISNUMBER($AJ255),AU255,0)+01_指標庫!$H$19*IF(ISNUMBER($AK255),AV255,0)+01_指標庫!$H$20*IF(ISNUMBER($BB255),BB255,0)+01_指標庫!$H$21*IF(ISNUMBER($BC255),BC255,0))/AW255,1))</f>
        <v>70.6</v>
      </c>
      <c r="AY255" s="60"/>
      <c r="AZ255" s="60"/>
      <c r="BA255" s="58" t="n">
        <f aca="false">AVERAGE($E251:$E255)/AVERAGE($E246:$E255)-1</f>
        <v>-0.0112698629622043</v>
      </c>
      <c r="BB255" s="59" t="n">
        <f aca="false">IF(ISNUMBER($BA255),IF(OR($S255&lt;=-0.03,$BA255&lt;-0.003),0,IF(OR($S255&lt;=-0.02,$BA255&lt;0.01),50,100)),"")</f>
        <v>0</v>
      </c>
      <c r="BC255" s="0" t="str">
        <f aca="false">IF(OR(COUNT($AZ255)=0,COUNT($AZ254)=0),"",IF(OR($AY255/$AZ254-1&lt;=-0.03,$AZ255/$AZ254-1&lt;=-0.045,IF(COUNT($AZ246:$AZ255)=10,AVERAGE($AZ251:$AZ255)/AVERAGE($AZ246:$AZ255)-1&lt;-0.01,FALSE())),0,IF(OR($AZ255/$AZ254-1&lt;=-0.02,IF(COUNT($AZ246:$AZ255)=10,AVERAGE($AZ251:$AZ255)/AVERAGE($AZ246:$AZ255)-1&lt;0.005,FALSE())),50,100)))</f>
        <v/>
      </c>
    </row>
    <row r="256" customFormat="false" ht="15" hidden="false" customHeight="true" outlineLevel="0" collapsed="false">
      <c r="A256" s="47" t="n">
        <v>252</v>
      </c>
      <c r="B256" s="48" t="n">
        <v>42923</v>
      </c>
      <c r="C256" s="47" t="n">
        <v>2017</v>
      </c>
      <c r="D256" s="49" t="s">
        <v>234</v>
      </c>
      <c r="E256" s="50" t="n">
        <v>5656.47</v>
      </c>
      <c r="F256" s="51" t="n">
        <v>0.080659</v>
      </c>
      <c r="G256" s="51" t="n">
        <v>-0.038882</v>
      </c>
      <c r="H256" s="52" t="n">
        <v>0.8367</v>
      </c>
      <c r="I256" s="53" t="n">
        <v>383</v>
      </c>
      <c r="J256" s="47" t="s">
        <v>235</v>
      </c>
      <c r="K256" s="54" t="n">
        <v>11.19</v>
      </c>
      <c r="L256" s="55" t="n">
        <f aca="false">IF(COUNT(F256)=0,50,IF(F256&gt;=0,100,IF(F256&gt;=-0.02,50,0)))</f>
        <v>100</v>
      </c>
      <c r="M256" s="55" t="n">
        <f aca="false">IF(COUNT(G256)=0,50,IF(G256&gt;-0.06,100,IF(G256&gt;-0.15,50,0)))</f>
        <v>100</v>
      </c>
      <c r="N256" s="55" t="n">
        <f aca="false">IF(COUNT(H256)=0,50,IF(H256&gt;=0.6,100,IF(H256&gt;=0.4,50,0)))</f>
        <v>100</v>
      </c>
      <c r="O256" s="55" t="n">
        <f aca="false">IF(COUNT(I256)=0,50,IF(J256="proxy_vix",50,IF(I256&lt;350,100,IF(I256&lt;=450,50,0))))</f>
        <v>50</v>
      </c>
      <c r="P256" s="55" t="n">
        <f aca="false">IF(COUNT(K256)=0,50,IF(K256&lt;20,100,IF(K256&lt;=25,50,0)))</f>
        <v>100</v>
      </c>
      <c r="Q256" s="54"/>
      <c r="R256" s="47"/>
      <c r="S256" s="51" t="n">
        <f aca="false">$E256/$E255-1</f>
        <v>0.0104628521409815</v>
      </c>
      <c r="T256" s="56" t="n">
        <f aca="false">$K256/$K255-1</f>
        <v>-0.107655502392344</v>
      </c>
      <c r="V256" s="57"/>
      <c r="W256" s="57"/>
      <c r="Y256" s="1" t="str">
        <f aca="false">IF(AX256&gt;=70,"EASY",IF(AX256&gt;40,"UNCERTAIN","HARD"))</f>
        <v>EASY</v>
      </c>
      <c r="AA256" s="58" t="n">
        <f aca="false">IF($A256&lt;200,"",AVERAGE($E207:$E256)/AVERAGE($E57:$E256)-1)</f>
        <v>0.0914589069437768</v>
      </c>
      <c r="AB256" s="59" t="n">
        <f aca="false">LOOKUP($B256,07_L1政策步階!$A$4:$A$14,07_L1政策步階!$C$4:$C$14)</f>
        <v>-1</v>
      </c>
      <c r="AC256" s="57"/>
      <c r="AD256" s="57"/>
      <c r="AE256" s="57"/>
      <c r="AF256" s="57"/>
      <c r="AG256" s="57"/>
      <c r="AH256" s="57"/>
      <c r="AI256" s="57"/>
      <c r="AJ256" s="57"/>
      <c r="AK256" s="57"/>
      <c r="AL256" s="59" t="n">
        <f aca="false">IF(ISNUMBER($AA256),IF($AA256&gt;=0.005,100,IF($AA256&gt;=-0.015,50,0)),"")</f>
        <v>100</v>
      </c>
      <c r="AM256" s="59" t="n">
        <f aca="false">IF(ISNUMBER($AB256),IF($AB256=1,100,IF($AB256=0,50,0)),"")</f>
        <v>0</v>
      </c>
      <c r="AN256" s="0" t="str">
        <f aca="false">IF(ISNUMBER($AC256),IF($AC256&gt;=0.001,100,IF($AC256&gt;=-0.003,50,0)),"")</f>
        <v/>
      </c>
      <c r="AO256" s="0" t="str">
        <f aca="false">IF(ISNUMBER($AD256),IF($AD256&gt;=0.04,100,IF($AD256&gt;=0,50,0)),"")</f>
        <v/>
      </c>
      <c r="AP256" s="0" t="str">
        <f aca="false">IF(ISNUMBER($AE256),IF($AE256&gt;=25,100,IF($AE256&gt;=-75,50,0)),"")</f>
        <v/>
      </c>
      <c r="AQ256" s="0" t="str">
        <f aca="false">IF(ISNUMBER($AF256),IF($AF256&gt;0,100,IF($AF256&gt;=-50,50,0)),"")</f>
        <v/>
      </c>
      <c r="AR256" s="0" t="str">
        <f aca="false">IF(ISNUMBER($AG256),IF($AG256=1,100,IF($AG256=0,50,0)),"")</f>
        <v/>
      </c>
      <c r="AS256" s="0" t="str">
        <f aca="false">IF(ISNUMBER($AH256),IF($AH256&lt;0,100,IF($AH256&lt;=20,50,0)),"")</f>
        <v/>
      </c>
      <c r="AT256" s="0" t="str">
        <f aca="false">IF(ISNUMBER($AI256),IF($AI256&lt;0.95,100,IF($AI256&lt;=1,50,0)),"")</f>
        <v/>
      </c>
      <c r="AU256" s="0" t="str">
        <f aca="false">IF(ISNUMBER($AJ256),IF($AJ256&lt;30,0,IF($AJ256&lt;40,50,IF($AJ256&lt;=90,100,50))),"")</f>
        <v/>
      </c>
      <c r="AV256" s="0" t="str">
        <f aca="false">IF(ISNUMBER($AK256),IF($AK256&gt;-0.2,100,IF($AK256&gt;=-0.4,50,0)),"")</f>
        <v/>
      </c>
      <c r="AW256" s="59" t="n">
        <f aca="false">01_指標庫!$H$4*ISNUMBER($F256)+01_指標庫!$H$5*ISNUMBER($AA256)+01_指標庫!$H$6*ISNUMBER($G256)+01_指標庫!$H$7*ISNUMBER($H256)+01_指標庫!$H$8*ISNUMBER($AF256)+01_指標庫!$H$9*ISNUMBER($AG256)+01_指標庫!$H$10*ISNUMBER($AB256)+01_指標庫!$H$11*ISNUMBER($AC256)+01_指標庫!$H$12*ISNUMBER($AD256)+01_指標庫!$H$13*ISNUMBER($AE256)+01_指標庫!$H$14*ISNUMBER($I256)+01_指標庫!$H$15*ISNUMBER($AH256)+01_指標庫!$H$16*ISNUMBER($K256)+01_指標庫!$H$17*ISNUMBER($AI256)+01_指標庫!$H$18*ISNUMBER($AJ256)+01_指標庫!$H$19*ISNUMBER($AK256)+01_指標庫!$H$20*ISNUMBER($BB256)+01_指標庫!$H$21*ISNUMBER($BC256)</f>
        <v>51</v>
      </c>
      <c r="AX256" s="59" t="n">
        <f aca="false">IF(AW256=0,50,ROUND((01_指標庫!$H$4*IF(ISNUMBER($F256),L256,0)+01_指標庫!$H$5*IF(ISNUMBER($AA256),AL256,0)+01_指標庫!$H$6*IF(ISNUMBER($G256),M256,0)+01_指標庫!$H$7*IF(ISNUMBER($H256),N256,0)+01_指標庫!$H$8*IF(ISNUMBER($AF256),AQ256,0)+01_指標庫!$H$9*IF(ISNUMBER($AG256),AR256,0)+01_指標庫!$H$10*IF(ISNUMBER($AB256),AM256,0)+01_指標庫!$H$11*IF(ISNUMBER($AC256),AN256,0)+01_指標庫!$H$12*IF(ISNUMBER($AD256),AO256,0)+01_指標庫!$H$13*IF(ISNUMBER($AE256),AP256,0)+01_指標庫!$H$14*IF(ISNUMBER($I256),O256,0)+01_指標庫!$H$15*IF(ISNUMBER($AH256),AS256,0)+01_指標庫!$H$16*IF(ISNUMBER($K256),P256,0)+01_指標庫!$H$17*IF(ISNUMBER($AI256),AT256,0)+01_指標庫!$H$18*IF(ISNUMBER($AJ256),AU256,0)+01_指標庫!$H$19*IF(ISNUMBER($AK256),AV256,0)+01_指標庫!$H$20*IF(ISNUMBER($BB256),BB256,0)+01_指標庫!$H$21*IF(ISNUMBER($BC256),BC256,0))/AW256,1))</f>
        <v>70.6</v>
      </c>
      <c r="AY256" s="60"/>
      <c r="AZ256" s="60"/>
      <c r="BA256" s="58" t="n">
        <f aca="false">AVERAGE($E252:$E256)/AVERAGE($E247:$E256)-1</f>
        <v>-0.0090005495954435</v>
      </c>
      <c r="BB256" s="59" t="n">
        <f aca="false">IF(ISNUMBER($BA256),IF(OR($S256&lt;=-0.03,$BA256&lt;-0.003),0,IF(OR($S256&lt;=-0.02,$BA256&lt;0.01),50,100)),"")</f>
        <v>0</v>
      </c>
      <c r="BC256" s="0" t="str">
        <f aca="false">IF(OR(COUNT($AZ256)=0,COUNT($AZ255)=0),"",IF(OR($AY256/$AZ255-1&lt;=-0.03,$AZ256/$AZ255-1&lt;=-0.045,IF(COUNT($AZ247:$AZ256)=10,AVERAGE($AZ252:$AZ256)/AVERAGE($AZ247:$AZ256)-1&lt;-0.01,FALSE())),0,IF(OR($AZ256/$AZ255-1&lt;=-0.02,IF(COUNT($AZ247:$AZ256)=10,AVERAGE($AZ252:$AZ256)/AVERAGE($AZ247:$AZ256)-1&lt;0.005,FALSE())),50,100)))</f>
        <v/>
      </c>
    </row>
    <row r="257" customFormat="false" ht="15" hidden="false" customHeight="true" outlineLevel="0" collapsed="false">
      <c r="A257" s="47" t="n">
        <v>253</v>
      </c>
      <c r="B257" s="48" t="n">
        <v>42926</v>
      </c>
      <c r="C257" s="47" t="n">
        <v>2017</v>
      </c>
      <c r="D257" s="49" t="s">
        <v>236</v>
      </c>
      <c r="E257" s="50" t="n">
        <v>5694.15</v>
      </c>
      <c r="F257" s="51" t="n">
        <v>0.086985</v>
      </c>
      <c r="G257" s="51" t="n">
        <v>-0.032479</v>
      </c>
      <c r="H257" s="52" t="n">
        <v>0.8367</v>
      </c>
      <c r="I257" s="53" t="n">
        <v>383</v>
      </c>
      <c r="J257" s="47" t="s">
        <v>235</v>
      </c>
      <c r="K257" s="54" t="n">
        <v>11.11</v>
      </c>
      <c r="L257" s="55" t="n">
        <f aca="false">IF(COUNT(F257)=0,50,IF(F257&gt;=0,100,IF(F257&gt;=-0.02,50,0)))</f>
        <v>100</v>
      </c>
      <c r="M257" s="55" t="n">
        <f aca="false">IF(COUNT(G257)=0,50,IF(G257&gt;-0.06,100,IF(G257&gt;-0.15,50,0)))</f>
        <v>100</v>
      </c>
      <c r="N257" s="55" t="n">
        <f aca="false">IF(COUNT(H257)=0,50,IF(H257&gt;=0.6,100,IF(H257&gt;=0.4,50,0)))</f>
        <v>100</v>
      </c>
      <c r="O257" s="55" t="n">
        <f aca="false">IF(COUNT(I257)=0,50,IF(J257="proxy_vix",50,IF(I257&lt;350,100,IF(I257&lt;=450,50,0))))</f>
        <v>50</v>
      </c>
      <c r="P257" s="55" t="n">
        <f aca="false">IF(COUNT(K257)=0,50,IF(K257&lt;20,100,IF(K257&lt;=25,50,0)))</f>
        <v>100</v>
      </c>
      <c r="Q257" s="54"/>
      <c r="R257" s="47"/>
      <c r="S257" s="51" t="n">
        <f aca="false">$E257/$E256-1</f>
        <v>0.00666139836329016</v>
      </c>
      <c r="T257" s="56" t="n">
        <f aca="false">$K257/$K256-1</f>
        <v>-0.00714924039320819</v>
      </c>
      <c r="V257" s="57"/>
      <c r="W257" s="57"/>
      <c r="Y257" s="1" t="str">
        <f aca="false">IF(AX257&gt;=70,"EASY",IF(AX257&gt;40,"UNCERTAIN","HARD"))</f>
        <v>EASY</v>
      </c>
      <c r="AA257" s="58" t="n">
        <f aca="false">IF($A257&lt;200,"",AVERAGE($E208:$E257)/AVERAGE($E58:$E257)-1)</f>
        <v>0.0910525085923273</v>
      </c>
      <c r="AB257" s="59" t="n">
        <f aca="false">LOOKUP($B257,07_L1政策步階!$A$4:$A$14,07_L1政策步階!$C$4:$C$14)</f>
        <v>-1</v>
      </c>
      <c r="AC257" s="57"/>
      <c r="AD257" s="57"/>
      <c r="AE257" s="57"/>
      <c r="AF257" s="57"/>
      <c r="AG257" s="57"/>
      <c r="AH257" s="57"/>
      <c r="AI257" s="57"/>
      <c r="AJ257" s="57"/>
      <c r="AK257" s="57"/>
      <c r="AL257" s="59" t="n">
        <f aca="false">IF(ISNUMBER($AA257),IF($AA257&gt;=0.005,100,IF($AA257&gt;=-0.015,50,0)),"")</f>
        <v>100</v>
      </c>
      <c r="AM257" s="59" t="n">
        <f aca="false">IF(ISNUMBER($AB257),IF($AB257=1,100,IF($AB257=0,50,0)),"")</f>
        <v>0</v>
      </c>
      <c r="AN257" s="0" t="str">
        <f aca="false">IF(ISNUMBER($AC257),IF($AC257&gt;=0.001,100,IF($AC257&gt;=-0.003,50,0)),"")</f>
        <v/>
      </c>
      <c r="AO257" s="0" t="str">
        <f aca="false">IF(ISNUMBER($AD257),IF($AD257&gt;=0.04,100,IF($AD257&gt;=0,50,0)),"")</f>
        <v/>
      </c>
      <c r="AP257" s="0" t="str">
        <f aca="false">IF(ISNUMBER($AE257),IF($AE257&gt;=25,100,IF($AE257&gt;=-75,50,0)),"")</f>
        <v/>
      </c>
      <c r="AQ257" s="0" t="str">
        <f aca="false">IF(ISNUMBER($AF257),IF($AF257&gt;0,100,IF($AF257&gt;=-50,50,0)),"")</f>
        <v/>
      </c>
      <c r="AR257" s="0" t="str">
        <f aca="false">IF(ISNUMBER($AG257),IF($AG257=1,100,IF($AG257=0,50,0)),"")</f>
        <v/>
      </c>
      <c r="AS257" s="0" t="str">
        <f aca="false">IF(ISNUMBER($AH257),IF($AH257&lt;0,100,IF($AH257&lt;=20,50,0)),"")</f>
        <v/>
      </c>
      <c r="AT257" s="0" t="str">
        <f aca="false">IF(ISNUMBER($AI257),IF($AI257&lt;0.95,100,IF($AI257&lt;=1,50,0)),"")</f>
        <v/>
      </c>
      <c r="AU257" s="0" t="str">
        <f aca="false">IF(ISNUMBER($AJ257),IF($AJ257&lt;30,0,IF($AJ257&lt;40,50,IF($AJ257&lt;=90,100,50))),"")</f>
        <v/>
      </c>
      <c r="AV257" s="0" t="str">
        <f aca="false">IF(ISNUMBER($AK257),IF($AK257&gt;-0.2,100,IF($AK257&gt;=-0.4,50,0)),"")</f>
        <v/>
      </c>
      <c r="AW257" s="59" t="n">
        <f aca="false">01_指標庫!$H$4*ISNUMBER($F257)+01_指標庫!$H$5*ISNUMBER($AA257)+01_指標庫!$H$6*ISNUMBER($G257)+01_指標庫!$H$7*ISNUMBER($H257)+01_指標庫!$H$8*ISNUMBER($AF257)+01_指標庫!$H$9*ISNUMBER($AG257)+01_指標庫!$H$10*ISNUMBER($AB257)+01_指標庫!$H$11*ISNUMBER($AC257)+01_指標庫!$H$12*ISNUMBER($AD257)+01_指標庫!$H$13*ISNUMBER($AE257)+01_指標庫!$H$14*ISNUMBER($I257)+01_指標庫!$H$15*ISNUMBER($AH257)+01_指標庫!$H$16*ISNUMBER($K257)+01_指標庫!$H$17*ISNUMBER($AI257)+01_指標庫!$H$18*ISNUMBER($AJ257)+01_指標庫!$H$19*ISNUMBER($AK257)+01_指標庫!$H$20*ISNUMBER($BB257)+01_指標庫!$H$21*ISNUMBER($BC257)</f>
        <v>51</v>
      </c>
      <c r="AX257" s="59" t="n">
        <f aca="false">IF(AW257=0,50,ROUND((01_指標庫!$H$4*IF(ISNUMBER($F257),L257,0)+01_指標庫!$H$5*IF(ISNUMBER($AA257),AL257,0)+01_指標庫!$H$6*IF(ISNUMBER($G257),M257,0)+01_指標庫!$H$7*IF(ISNUMBER($H257),N257,0)+01_指標庫!$H$8*IF(ISNUMBER($AF257),AQ257,0)+01_指標庫!$H$9*IF(ISNUMBER($AG257),AR257,0)+01_指標庫!$H$10*IF(ISNUMBER($AB257),AM257,0)+01_指標庫!$H$11*IF(ISNUMBER($AC257),AN257,0)+01_指標庫!$H$12*IF(ISNUMBER($AD257),AO257,0)+01_指標庫!$H$13*IF(ISNUMBER($AE257),AP257,0)+01_指標庫!$H$14*IF(ISNUMBER($I257),O257,0)+01_指標庫!$H$15*IF(ISNUMBER($AH257),AS257,0)+01_指標庫!$H$16*IF(ISNUMBER($K257),P257,0)+01_指標庫!$H$17*IF(ISNUMBER($AI257),AT257,0)+01_指標庫!$H$18*IF(ISNUMBER($AJ257),AU257,0)+01_指標庫!$H$19*IF(ISNUMBER($AK257),AV257,0)+01_指標庫!$H$20*IF(ISNUMBER($BB257),BB257,0)+01_指標庫!$H$21*IF(ISNUMBER($BC257),BC257,0))/AW257,1))</f>
        <v>70.6</v>
      </c>
      <c r="AY257" s="60"/>
      <c r="AZ257" s="60"/>
      <c r="BA257" s="58" t="n">
        <f aca="false">AVERAGE($E253:$E257)/AVERAGE($E248:$E257)-1</f>
        <v>-0.00542996864354495</v>
      </c>
      <c r="BB257" s="59" t="n">
        <f aca="false">IF(ISNUMBER($BA257),IF(OR($S257&lt;=-0.03,$BA257&lt;-0.003),0,IF(OR($S257&lt;=-0.02,$BA257&lt;0.01),50,100)),"")</f>
        <v>0</v>
      </c>
      <c r="BC257" s="0" t="str">
        <f aca="false">IF(OR(COUNT($AZ257)=0,COUNT($AZ256)=0),"",IF(OR($AY257/$AZ256-1&lt;=-0.03,$AZ257/$AZ256-1&lt;=-0.045,IF(COUNT($AZ248:$AZ257)=10,AVERAGE($AZ253:$AZ257)/AVERAGE($AZ248:$AZ257)-1&lt;-0.01,FALSE())),0,IF(OR($AZ257/$AZ256-1&lt;=-0.02,IF(COUNT($AZ248:$AZ257)=10,AVERAGE($AZ253:$AZ257)/AVERAGE($AZ248:$AZ257)-1&lt;0.005,FALSE())),50,100)))</f>
        <v/>
      </c>
    </row>
    <row r="258" customFormat="false" ht="15" hidden="false" customHeight="true" outlineLevel="0" collapsed="false">
      <c r="A258" s="47" t="n">
        <v>254</v>
      </c>
      <c r="B258" s="48" t="n">
        <v>42927</v>
      </c>
      <c r="C258" s="47" t="n">
        <v>2017</v>
      </c>
      <c r="D258" s="49" t="s">
        <v>237</v>
      </c>
      <c r="E258" s="50" t="n">
        <v>5709.8</v>
      </c>
      <c r="F258" s="51" t="n">
        <v>0.089121</v>
      </c>
      <c r="G258" s="51" t="n">
        <v>-0.02982</v>
      </c>
      <c r="H258" s="52" t="n">
        <v>0.8367</v>
      </c>
      <c r="I258" s="53" t="n">
        <v>385</v>
      </c>
      <c r="J258" s="47" t="s">
        <v>235</v>
      </c>
      <c r="K258" s="54" t="n">
        <v>10.89</v>
      </c>
      <c r="L258" s="55" t="n">
        <f aca="false">IF(COUNT(F258)=0,50,IF(F258&gt;=0,100,IF(F258&gt;=-0.02,50,0)))</f>
        <v>100</v>
      </c>
      <c r="M258" s="55" t="n">
        <f aca="false">IF(COUNT(G258)=0,50,IF(G258&gt;-0.06,100,IF(G258&gt;-0.15,50,0)))</f>
        <v>100</v>
      </c>
      <c r="N258" s="55" t="n">
        <f aca="false">IF(COUNT(H258)=0,50,IF(H258&gt;=0.6,100,IF(H258&gt;=0.4,50,0)))</f>
        <v>100</v>
      </c>
      <c r="O258" s="55" t="n">
        <f aca="false">IF(COUNT(I258)=0,50,IF(J258="proxy_vix",50,IF(I258&lt;350,100,IF(I258&lt;=450,50,0))))</f>
        <v>50</v>
      </c>
      <c r="P258" s="55" t="n">
        <f aca="false">IF(COUNT(K258)=0,50,IF(K258&lt;20,100,IF(K258&lt;=25,50,0)))</f>
        <v>100</v>
      </c>
      <c r="Q258" s="54"/>
      <c r="R258" s="47"/>
      <c r="S258" s="51" t="n">
        <f aca="false">$E258/$E257-1</f>
        <v>0.00274843479711651</v>
      </c>
      <c r="T258" s="56" t="n">
        <f aca="false">$K258/$K257-1</f>
        <v>-0.0198019801980197</v>
      </c>
      <c r="V258" s="57"/>
      <c r="W258" s="57"/>
      <c r="Y258" s="1" t="str">
        <f aca="false">IF(AX258&gt;=70,"EASY",IF(AX258&gt;40,"UNCERTAIN","HARD"))</f>
        <v>EASY</v>
      </c>
      <c r="AA258" s="58" t="n">
        <f aca="false">IF($A258&lt;200,"",AVERAGE($E209:$E258)/AVERAGE($E59:$E258)-1)</f>
        <v>0.0906825748321831</v>
      </c>
      <c r="AB258" s="59" t="n">
        <f aca="false">LOOKUP($B258,07_L1政策步階!$A$4:$A$14,07_L1政策步階!$C$4:$C$14)</f>
        <v>-1</v>
      </c>
      <c r="AC258" s="57"/>
      <c r="AD258" s="57"/>
      <c r="AE258" s="57"/>
      <c r="AF258" s="57"/>
      <c r="AG258" s="57"/>
      <c r="AH258" s="57"/>
      <c r="AI258" s="57"/>
      <c r="AJ258" s="57"/>
      <c r="AK258" s="57"/>
      <c r="AL258" s="59" t="n">
        <f aca="false">IF(ISNUMBER($AA258),IF($AA258&gt;=0.005,100,IF($AA258&gt;=-0.015,50,0)),"")</f>
        <v>100</v>
      </c>
      <c r="AM258" s="59" t="n">
        <f aca="false">IF(ISNUMBER($AB258),IF($AB258=1,100,IF($AB258=0,50,0)),"")</f>
        <v>0</v>
      </c>
      <c r="AN258" s="0" t="str">
        <f aca="false">IF(ISNUMBER($AC258),IF($AC258&gt;=0.001,100,IF($AC258&gt;=-0.003,50,0)),"")</f>
        <v/>
      </c>
      <c r="AO258" s="0" t="str">
        <f aca="false">IF(ISNUMBER($AD258),IF($AD258&gt;=0.04,100,IF($AD258&gt;=0,50,0)),"")</f>
        <v/>
      </c>
      <c r="AP258" s="0" t="str">
        <f aca="false">IF(ISNUMBER($AE258),IF($AE258&gt;=25,100,IF($AE258&gt;=-75,50,0)),"")</f>
        <v/>
      </c>
      <c r="AQ258" s="0" t="str">
        <f aca="false">IF(ISNUMBER($AF258),IF($AF258&gt;0,100,IF($AF258&gt;=-50,50,0)),"")</f>
        <v/>
      </c>
      <c r="AR258" s="0" t="str">
        <f aca="false">IF(ISNUMBER($AG258),IF($AG258=1,100,IF($AG258=0,50,0)),"")</f>
        <v/>
      </c>
      <c r="AS258" s="0" t="str">
        <f aca="false">IF(ISNUMBER($AH258),IF($AH258&lt;0,100,IF($AH258&lt;=20,50,0)),"")</f>
        <v/>
      </c>
      <c r="AT258" s="0" t="str">
        <f aca="false">IF(ISNUMBER($AI258),IF($AI258&lt;0.95,100,IF($AI258&lt;=1,50,0)),"")</f>
        <v/>
      </c>
      <c r="AU258" s="0" t="str">
        <f aca="false">IF(ISNUMBER($AJ258),IF($AJ258&lt;30,0,IF($AJ258&lt;40,50,IF($AJ258&lt;=90,100,50))),"")</f>
        <v/>
      </c>
      <c r="AV258" s="0" t="str">
        <f aca="false">IF(ISNUMBER($AK258),IF($AK258&gt;-0.2,100,IF($AK258&gt;=-0.4,50,0)),"")</f>
        <v/>
      </c>
      <c r="AW258" s="59" t="n">
        <f aca="false">01_指標庫!$H$4*ISNUMBER($F258)+01_指標庫!$H$5*ISNUMBER($AA258)+01_指標庫!$H$6*ISNUMBER($G258)+01_指標庫!$H$7*ISNUMBER($H258)+01_指標庫!$H$8*ISNUMBER($AF258)+01_指標庫!$H$9*ISNUMBER($AG258)+01_指標庫!$H$10*ISNUMBER($AB258)+01_指標庫!$H$11*ISNUMBER($AC258)+01_指標庫!$H$12*ISNUMBER($AD258)+01_指標庫!$H$13*ISNUMBER($AE258)+01_指標庫!$H$14*ISNUMBER($I258)+01_指標庫!$H$15*ISNUMBER($AH258)+01_指標庫!$H$16*ISNUMBER($K258)+01_指標庫!$H$17*ISNUMBER($AI258)+01_指標庫!$H$18*ISNUMBER($AJ258)+01_指標庫!$H$19*ISNUMBER($AK258)+01_指標庫!$H$20*ISNUMBER($BB258)+01_指標庫!$H$21*ISNUMBER($BC258)</f>
        <v>51</v>
      </c>
      <c r="AX258" s="59" t="n">
        <f aca="false">IF(AW258=0,50,ROUND((01_指標庫!$H$4*IF(ISNUMBER($F258),L258,0)+01_指標庫!$H$5*IF(ISNUMBER($AA258),AL258,0)+01_指標庫!$H$6*IF(ISNUMBER($G258),M258,0)+01_指標庫!$H$7*IF(ISNUMBER($H258),N258,0)+01_指標庫!$H$8*IF(ISNUMBER($AF258),AQ258,0)+01_指標庫!$H$9*IF(ISNUMBER($AG258),AR258,0)+01_指標庫!$H$10*IF(ISNUMBER($AB258),AM258,0)+01_指標庫!$H$11*IF(ISNUMBER($AC258),AN258,0)+01_指標庫!$H$12*IF(ISNUMBER($AD258),AO258,0)+01_指標庫!$H$13*IF(ISNUMBER($AE258),AP258,0)+01_指標庫!$H$14*IF(ISNUMBER($I258),O258,0)+01_指標庫!$H$15*IF(ISNUMBER($AH258),AS258,0)+01_指標庫!$H$16*IF(ISNUMBER($K258),P258,0)+01_指標庫!$H$17*IF(ISNUMBER($AI258),AT258,0)+01_指標庫!$H$18*IF(ISNUMBER($AJ258),AU258,0)+01_指標庫!$H$19*IF(ISNUMBER($AK258),AV258,0)+01_指標庫!$H$20*IF(ISNUMBER($BB258),BB258,0)+01_指標庫!$H$21*IF(ISNUMBER($BC258),BC258,0))/AW258,1))</f>
        <v>76.5</v>
      </c>
      <c r="AY258" s="60"/>
      <c r="AZ258" s="60"/>
      <c r="BA258" s="58" t="n">
        <f aca="false">AVERAGE($E254:$E258)/AVERAGE($E249:$E258)-1</f>
        <v>-0.000254111565749393</v>
      </c>
      <c r="BB258" s="59" t="n">
        <f aca="false">IF(ISNUMBER($BA258),IF(OR($S258&lt;=-0.03,$BA258&lt;-0.003),0,IF(OR($S258&lt;=-0.02,$BA258&lt;0.01),50,100)),"")</f>
        <v>50</v>
      </c>
      <c r="BC258" s="0" t="str">
        <f aca="false">IF(OR(COUNT($AZ258)=0,COUNT($AZ257)=0),"",IF(OR($AY258/$AZ257-1&lt;=-0.03,$AZ258/$AZ257-1&lt;=-0.045,IF(COUNT($AZ249:$AZ258)=10,AVERAGE($AZ254:$AZ258)/AVERAGE($AZ249:$AZ258)-1&lt;-0.01,FALSE())),0,IF(OR($AZ258/$AZ257-1&lt;=-0.02,IF(COUNT($AZ249:$AZ258)=10,AVERAGE($AZ254:$AZ258)/AVERAGE($AZ249:$AZ258)-1&lt;0.005,FALSE())),50,100)))</f>
        <v/>
      </c>
    </row>
    <row r="259" customFormat="false" ht="15" hidden="false" customHeight="true" outlineLevel="0" collapsed="false">
      <c r="A259" s="47" t="n">
        <v>255</v>
      </c>
      <c r="B259" s="48" t="n">
        <v>42928</v>
      </c>
      <c r="C259" s="47" t="n">
        <v>2017</v>
      </c>
      <c r="D259" s="49" t="s">
        <v>238</v>
      </c>
      <c r="E259" s="50" t="n">
        <v>5778.95</v>
      </c>
      <c r="F259" s="51" t="n">
        <v>0.101345</v>
      </c>
      <c r="G259" s="51" t="n">
        <v>-0.01807</v>
      </c>
      <c r="H259" s="52" t="n">
        <v>0.8571</v>
      </c>
      <c r="I259" s="53" t="n">
        <v>381</v>
      </c>
      <c r="J259" s="47" t="s">
        <v>235</v>
      </c>
      <c r="K259" s="54" t="n">
        <v>10.3</v>
      </c>
      <c r="L259" s="55" t="n">
        <f aca="false">IF(COUNT(F259)=0,50,IF(F259&gt;=0,100,IF(F259&gt;=-0.02,50,0)))</f>
        <v>100</v>
      </c>
      <c r="M259" s="55" t="n">
        <f aca="false">IF(COUNT(G259)=0,50,IF(G259&gt;-0.06,100,IF(G259&gt;-0.15,50,0)))</f>
        <v>100</v>
      </c>
      <c r="N259" s="55" t="n">
        <f aca="false">IF(COUNT(H259)=0,50,IF(H259&gt;=0.6,100,IF(H259&gt;=0.4,50,0)))</f>
        <v>100</v>
      </c>
      <c r="O259" s="55" t="n">
        <f aca="false">IF(COUNT(I259)=0,50,IF(J259="proxy_vix",50,IF(I259&lt;350,100,IF(I259&lt;=450,50,0))))</f>
        <v>50</v>
      </c>
      <c r="P259" s="55" t="n">
        <f aca="false">IF(COUNT(K259)=0,50,IF(K259&lt;20,100,IF(K259&lt;=25,50,0)))</f>
        <v>100</v>
      </c>
      <c r="Q259" s="54"/>
      <c r="R259" s="47"/>
      <c r="S259" s="51" t="n">
        <f aca="false">$E259/$E258-1</f>
        <v>0.0121107569442012</v>
      </c>
      <c r="T259" s="56" t="n">
        <f aca="false">$K259/$K258-1</f>
        <v>-0.054178145087236</v>
      </c>
      <c r="V259" s="57"/>
      <c r="W259" s="57"/>
      <c r="Y259" s="1" t="str">
        <f aca="false">IF(AX259&gt;=70,"EASY",IF(AX259&gt;40,"UNCERTAIN","HARD"))</f>
        <v>EASY</v>
      </c>
      <c r="AA259" s="58" t="n">
        <f aca="false">IF($A259&lt;200,"",AVERAGE($E210:$E259)/AVERAGE($E60:$E259)-1)</f>
        <v>0.0902955173528548</v>
      </c>
      <c r="AB259" s="59" t="n">
        <f aca="false">LOOKUP($B259,07_L1政策步階!$A$4:$A$14,07_L1政策步階!$C$4:$C$14)</f>
        <v>-1</v>
      </c>
      <c r="AC259" s="57"/>
      <c r="AD259" s="57"/>
      <c r="AE259" s="57"/>
      <c r="AF259" s="57"/>
      <c r="AG259" s="57"/>
      <c r="AH259" s="57"/>
      <c r="AI259" s="57"/>
      <c r="AJ259" s="57"/>
      <c r="AK259" s="57"/>
      <c r="AL259" s="59" t="n">
        <f aca="false">IF(ISNUMBER($AA259),IF($AA259&gt;=0.005,100,IF($AA259&gt;=-0.015,50,0)),"")</f>
        <v>100</v>
      </c>
      <c r="AM259" s="59" t="n">
        <f aca="false">IF(ISNUMBER($AB259),IF($AB259=1,100,IF($AB259=0,50,0)),"")</f>
        <v>0</v>
      </c>
      <c r="AN259" s="0" t="str">
        <f aca="false">IF(ISNUMBER($AC259),IF($AC259&gt;=0.001,100,IF($AC259&gt;=-0.003,50,0)),"")</f>
        <v/>
      </c>
      <c r="AO259" s="0" t="str">
        <f aca="false">IF(ISNUMBER($AD259),IF($AD259&gt;=0.04,100,IF($AD259&gt;=0,50,0)),"")</f>
        <v/>
      </c>
      <c r="AP259" s="0" t="str">
        <f aca="false">IF(ISNUMBER($AE259),IF($AE259&gt;=25,100,IF($AE259&gt;=-75,50,0)),"")</f>
        <v/>
      </c>
      <c r="AQ259" s="0" t="str">
        <f aca="false">IF(ISNUMBER($AF259),IF($AF259&gt;0,100,IF($AF259&gt;=-50,50,0)),"")</f>
        <v/>
      </c>
      <c r="AR259" s="0" t="str">
        <f aca="false">IF(ISNUMBER($AG259),IF($AG259=1,100,IF($AG259=0,50,0)),"")</f>
        <v/>
      </c>
      <c r="AS259" s="0" t="str">
        <f aca="false">IF(ISNUMBER($AH259),IF($AH259&lt;0,100,IF($AH259&lt;=20,50,0)),"")</f>
        <v/>
      </c>
      <c r="AT259" s="0" t="str">
        <f aca="false">IF(ISNUMBER($AI259),IF($AI259&lt;0.95,100,IF($AI259&lt;=1,50,0)),"")</f>
        <v/>
      </c>
      <c r="AU259" s="0" t="str">
        <f aca="false">IF(ISNUMBER($AJ259),IF($AJ259&lt;30,0,IF($AJ259&lt;40,50,IF($AJ259&lt;=90,100,50))),"")</f>
        <v/>
      </c>
      <c r="AV259" s="0" t="str">
        <f aca="false">IF(ISNUMBER($AK259),IF($AK259&gt;-0.2,100,IF($AK259&gt;=-0.4,50,0)),"")</f>
        <v/>
      </c>
      <c r="AW259" s="59" t="n">
        <f aca="false">01_指標庫!$H$4*ISNUMBER($F259)+01_指標庫!$H$5*ISNUMBER($AA259)+01_指標庫!$H$6*ISNUMBER($G259)+01_指標庫!$H$7*ISNUMBER($H259)+01_指標庫!$H$8*ISNUMBER($AF259)+01_指標庫!$H$9*ISNUMBER($AG259)+01_指標庫!$H$10*ISNUMBER($AB259)+01_指標庫!$H$11*ISNUMBER($AC259)+01_指標庫!$H$12*ISNUMBER($AD259)+01_指標庫!$H$13*ISNUMBER($AE259)+01_指標庫!$H$14*ISNUMBER($I259)+01_指標庫!$H$15*ISNUMBER($AH259)+01_指標庫!$H$16*ISNUMBER($K259)+01_指標庫!$H$17*ISNUMBER($AI259)+01_指標庫!$H$18*ISNUMBER($AJ259)+01_指標庫!$H$19*ISNUMBER($AK259)+01_指標庫!$H$20*ISNUMBER($BB259)+01_指標庫!$H$21*ISNUMBER($BC259)</f>
        <v>51</v>
      </c>
      <c r="AX259" s="59" t="n">
        <f aca="false">IF(AW259=0,50,ROUND((01_指標庫!$H$4*IF(ISNUMBER($F259),L259,0)+01_指標庫!$H$5*IF(ISNUMBER($AA259),AL259,0)+01_指標庫!$H$6*IF(ISNUMBER($G259),M259,0)+01_指標庫!$H$7*IF(ISNUMBER($H259),N259,0)+01_指標庫!$H$8*IF(ISNUMBER($AF259),AQ259,0)+01_指標庫!$H$9*IF(ISNUMBER($AG259),AR259,0)+01_指標庫!$H$10*IF(ISNUMBER($AB259),AM259,0)+01_指標庫!$H$11*IF(ISNUMBER($AC259),AN259,0)+01_指標庫!$H$12*IF(ISNUMBER($AD259),AO259,0)+01_指標庫!$H$13*IF(ISNUMBER($AE259),AP259,0)+01_指標庫!$H$14*IF(ISNUMBER($I259),O259,0)+01_指標庫!$H$15*IF(ISNUMBER($AH259),AS259,0)+01_指標庫!$H$16*IF(ISNUMBER($K259),P259,0)+01_指標庫!$H$17*IF(ISNUMBER($AI259),AT259,0)+01_指標庫!$H$18*IF(ISNUMBER($AJ259),AU259,0)+01_指標庫!$H$19*IF(ISNUMBER($AK259),AV259,0)+01_指標庫!$H$20*IF(ISNUMBER($BB259),BB259,0)+01_指標庫!$H$21*IF(ISNUMBER($BC259),BC259,0))/AW259,1))</f>
        <v>76.5</v>
      </c>
      <c r="AY259" s="60"/>
      <c r="AZ259" s="60"/>
      <c r="BA259" s="58" t="n">
        <f aca="false">AVERAGE($E255:$E259)/AVERAGE($E250:$E259)-1</f>
        <v>0.00244148250088738</v>
      </c>
      <c r="BB259" s="59" t="n">
        <f aca="false">IF(ISNUMBER($BA259),IF(OR($S259&lt;=-0.03,$BA259&lt;-0.003),0,IF(OR($S259&lt;=-0.02,$BA259&lt;0.01),50,100)),"")</f>
        <v>50</v>
      </c>
      <c r="BC259" s="0" t="str">
        <f aca="false">IF(OR(COUNT($AZ259)=0,COUNT($AZ258)=0),"",IF(OR($AY259/$AZ258-1&lt;=-0.03,$AZ259/$AZ258-1&lt;=-0.045,IF(COUNT($AZ250:$AZ259)=10,AVERAGE($AZ255:$AZ259)/AVERAGE($AZ250:$AZ259)-1&lt;-0.01,FALSE())),0,IF(OR($AZ259/$AZ258-1&lt;=-0.02,IF(COUNT($AZ250:$AZ259)=10,AVERAGE($AZ255:$AZ259)/AVERAGE($AZ250:$AZ259)-1&lt;0.005,FALSE())),50,100)))</f>
        <v/>
      </c>
    </row>
    <row r="260" customFormat="false" ht="15" hidden="false" customHeight="true" outlineLevel="0" collapsed="false">
      <c r="A260" s="47" t="n">
        <v>256</v>
      </c>
      <c r="B260" s="48" t="n">
        <v>42929</v>
      </c>
      <c r="C260" s="47" t="n">
        <v>2017</v>
      </c>
      <c r="D260" s="49" t="s">
        <v>239</v>
      </c>
      <c r="E260" s="50" t="n">
        <v>5793.36</v>
      </c>
      <c r="F260" s="51" t="n">
        <v>0.103065</v>
      </c>
      <c r="G260" s="51" t="n">
        <v>-0.015622</v>
      </c>
      <c r="H260" s="52" t="n">
        <v>0.8776</v>
      </c>
      <c r="I260" s="53" t="n">
        <v>377</v>
      </c>
      <c r="J260" s="47" t="s">
        <v>235</v>
      </c>
      <c r="K260" s="54" t="n">
        <v>9.9</v>
      </c>
      <c r="L260" s="55" t="n">
        <f aca="false">IF(COUNT(F260)=0,50,IF(F260&gt;=0,100,IF(F260&gt;=-0.02,50,0)))</f>
        <v>100</v>
      </c>
      <c r="M260" s="55" t="n">
        <f aca="false">IF(COUNT(G260)=0,50,IF(G260&gt;-0.06,100,IF(G260&gt;-0.15,50,0)))</f>
        <v>100</v>
      </c>
      <c r="N260" s="55" t="n">
        <f aca="false">IF(COUNT(H260)=0,50,IF(H260&gt;=0.6,100,IF(H260&gt;=0.4,50,0)))</f>
        <v>100</v>
      </c>
      <c r="O260" s="55" t="n">
        <f aca="false">IF(COUNT(I260)=0,50,IF(J260="proxy_vix",50,IF(I260&lt;350,100,IF(I260&lt;=450,50,0))))</f>
        <v>50</v>
      </c>
      <c r="P260" s="55" t="n">
        <f aca="false">IF(COUNT(K260)=0,50,IF(K260&lt;20,100,IF(K260&lt;=25,50,0)))</f>
        <v>100</v>
      </c>
      <c r="Q260" s="54"/>
      <c r="R260" s="47"/>
      <c r="S260" s="51" t="n">
        <f aca="false">$E260/$E259-1</f>
        <v>0.00249353256214357</v>
      </c>
      <c r="T260" s="56" t="n">
        <f aca="false">$K260/$K259-1</f>
        <v>-0.0388349514563107</v>
      </c>
      <c r="V260" s="57"/>
      <c r="W260" s="57"/>
      <c r="Y260" s="1" t="str">
        <f aca="false">IF(AX260&gt;=70,"EASY",IF(AX260&gt;40,"UNCERTAIN","HARD"))</f>
        <v>EASY</v>
      </c>
      <c r="AA260" s="58" t="n">
        <f aca="false">IF($A260&lt;200,"",AVERAGE($E211:$E260)/AVERAGE($E61:$E260)-1)</f>
        <v>0.0898507623220743</v>
      </c>
      <c r="AB260" s="59" t="n">
        <f aca="false">LOOKUP($B260,07_L1政策步階!$A$4:$A$14,07_L1政策步階!$C$4:$C$14)</f>
        <v>-1</v>
      </c>
      <c r="AC260" s="57"/>
      <c r="AD260" s="57"/>
      <c r="AE260" s="57"/>
      <c r="AF260" s="57"/>
      <c r="AG260" s="57"/>
      <c r="AH260" s="57"/>
      <c r="AI260" s="57"/>
      <c r="AJ260" s="57"/>
      <c r="AK260" s="57"/>
      <c r="AL260" s="59" t="n">
        <f aca="false">IF(ISNUMBER($AA260),IF($AA260&gt;=0.005,100,IF($AA260&gt;=-0.015,50,0)),"")</f>
        <v>100</v>
      </c>
      <c r="AM260" s="59" t="n">
        <f aca="false">IF(ISNUMBER($AB260),IF($AB260=1,100,IF($AB260=0,50,0)),"")</f>
        <v>0</v>
      </c>
      <c r="AN260" s="0" t="str">
        <f aca="false">IF(ISNUMBER($AC260),IF($AC260&gt;=0.001,100,IF($AC260&gt;=-0.003,50,0)),"")</f>
        <v/>
      </c>
      <c r="AO260" s="0" t="str">
        <f aca="false">IF(ISNUMBER($AD260),IF($AD260&gt;=0.04,100,IF($AD260&gt;=0,50,0)),"")</f>
        <v/>
      </c>
      <c r="AP260" s="0" t="str">
        <f aca="false">IF(ISNUMBER($AE260),IF($AE260&gt;=25,100,IF($AE260&gt;=-75,50,0)),"")</f>
        <v/>
      </c>
      <c r="AQ260" s="0" t="str">
        <f aca="false">IF(ISNUMBER($AF260),IF($AF260&gt;0,100,IF($AF260&gt;=-50,50,0)),"")</f>
        <v/>
      </c>
      <c r="AR260" s="0" t="str">
        <f aca="false">IF(ISNUMBER($AG260),IF($AG260=1,100,IF($AG260=0,50,0)),"")</f>
        <v/>
      </c>
      <c r="AS260" s="0" t="str">
        <f aca="false">IF(ISNUMBER($AH260),IF($AH260&lt;0,100,IF($AH260&lt;=20,50,0)),"")</f>
        <v/>
      </c>
      <c r="AT260" s="0" t="str">
        <f aca="false">IF(ISNUMBER($AI260),IF($AI260&lt;0.95,100,IF($AI260&lt;=1,50,0)),"")</f>
        <v/>
      </c>
      <c r="AU260" s="0" t="str">
        <f aca="false">IF(ISNUMBER($AJ260),IF($AJ260&lt;30,0,IF($AJ260&lt;40,50,IF($AJ260&lt;=90,100,50))),"")</f>
        <v/>
      </c>
      <c r="AV260" s="0" t="str">
        <f aca="false">IF(ISNUMBER($AK260),IF($AK260&gt;-0.2,100,IF($AK260&gt;=-0.4,50,0)),"")</f>
        <v/>
      </c>
      <c r="AW260" s="59" t="n">
        <f aca="false">01_指標庫!$H$4*ISNUMBER($F260)+01_指標庫!$H$5*ISNUMBER($AA260)+01_指標庫!$H$6*ISNUMBER($G260)+01_指標庫!$H$7*ISNUMBER($H260)+01_指標庫!$H$8*ISNUMBER($AF260)+01_指標庫!$H$9*ISNUMBER($AG260)+01_指標庫!$H$10*ISNUMBER($AB260)+01_指標庫!$H$11*ISNUMBER($AC260)+01_指標庫!$H$12*ISNUMBER($AD260)+01_指標庫!$H$13*ISNUMBER($AE260)+01_指標庫!$H$14*ISNUMBER($I260)+01_指標庫!$H$15*ISNUMBER($AH260)+01_指標庫!$H$16*ISNUMBER($K260)+01_指標庫!$H$17*ISNUMBER($AI260)+01_指標庫!$H$18*ISNUMBER($AJ260)+01_指標庫!$H$19*ISNUMBER($AK260)+01_指標庫!$H$20*ISNUMBER($BB260)+01_指標庫!$H$21*ISNUMBER($BC260)</f>
        <v>51</v>
      </c>
      <c r="AX260" s="59" t="n">
        <f aca="false">IF(AW260=0,50,ROUND((01_指標庫!$H$4*IF(ISNUMBER($F260),L260,0)+01_指標庫!$H$5*IF(ISNUMBER($AA260),AL260,0)+01_指標庫!$H$6*IF(ISNUMBER($G260),M260,0)+01_指標庫!$H$7*IF(ISNUMBER($H260),N260,0)+01_指標庫!$H$8*IF(ISNUMBER($AF260),AQ260,0)+01_指標庫!$H$9*IF(ISNUMBER($AG260),AR260,0)+01_指標庫!$H$10*IF(ISNUMBER($AB260),AM260,0)+01_指標庫!$H$11*IF(ISNUMBER($AC260),AN260,0)+01_指標庫!$H$12*IF(ISNUMBER($AD260),AO260,0)+01_指標庫!$H$13*IF(ISNUMBER($AE260),AP260,0)+01_指標庫!$H$14*IF(ISNUMBER($I260),O260,0)+01_指標庫!$H$15*IF(ISNUMBER($AH260),AS260,0)+01_指標庫!$H$16*IF(ISNUMBER($K260),P260,0)+01_指標庫!$H$17*IF(ISNUMBER($AI260),AT260,0)+01_指標庫!$H$18*IF(ISNUMBER($AJ260),AU260,0)+01_指標庫!$H$19*IF(ISNUMBER($AK260),AV260,0)+01_指標庫!$H$20*IF(ISNUMBER($BB260),BB260,0)+01_指標庫!$H$21*IF(ISNUMBER($BC260),BC260,0))/AW260,1))</f>
        <v>76.5</v>
      </c>
      <c r="AY260" s="60"/>
      <c r="AZ260" s="60"/>
      <c r="BA260" s="58" t="n">
        <f aca="false">AVERAGE($E256:$E260)/AVERAGE($E251:$E260)-1</f>
        <v>0.00861467847087738</v>
      </c>
      <c r="BB260" s="59" t="n">
        <f aca="false">IF(ISNUMBER($BA260),IF(OR($S260&lt;=-0.03,$BA260&lt;-0.003),0,IF(OR($S260&lt;=-0.02,$BA260&lt;0.01),50,100)),"")</f>
        <v>50</v>
      </c>
      <c r="BC260" s="0" t="str">
        <f aca="false">IF(OR(COUNT($AZ260)=0,COUNT($AZ259)=0),"",IF(OR($AY260/$AZ259-1&lt;=-0.03,$AZ260/$AZ259-1&lt;=-0.045,IF(COUNT($AZ251:$AZ260)=10,AVERAGE($AZ256:$AZ260)/AVERAGE($AZ251:$AZ260)-1&lt;-0.01,FALSE())),0,IF(OR($AZ260/$AZ259-1&lt;=-0.02,IF(COUNT($AZ251:$AZ260)=10,AVERAGE($AZ256:$AZ260)/AVERAGE($AZ251:$AZ260)-1&lt;0.005,FALSE())),50,100)))</f>
        <v/>
      </c>
    </row>
    <row r="261" customFormat="false" ht="15" hidden="false" customHeight="true" outlineLevel="0" collapsed="false">
      <c r="A261" s="47" t="n">
        <v>257</v>
      </c>
      <c r="B261" s="48" t="n">
        <v>42930</v>
      </c>
      <c r="C261" s="47" t="n">
        <v>2017</v>
      </c>
      <c r="D261" s="49" t="s">
        <v>234</v>
      </c>
      <c r="E261" s="50" t="n">
        <v>5838.08</v>
      </c>
      <c r="F261" s="51" t="n">
        <v>0.110553</v>
      </c>
      <c r="G261" s="51" t="n">
        <v>-0.008023</v>
      </c>
      <c r="H261" s="52" t="n">
        <v>0.8776</v>
      </c>
      <c r="I261" s="53" t="n">
        <v>373</v>
      </c>
      <c r="J261" s="47" t="s">
        <v>235</v>
      </c>
      <c r="K261" s="54" t="n">
        <v>9.51</v>
      </c>
      <c r="L261" s="55" t="n">
        <f aca="false">IF(COUNT(F261)=0,50,IF(F261&gt;=0,100,IF(F261&gt;=-0.02,50,0)))</f>
        <v>100</v>
      </c>
      <c r="M261" s="55" t="n">
        <f aca="false">IF(COUNT(G261)=0,50,IF(G261&gt;-0.06,100,IF(G261&gt;-0.15,50,0)))</f>
        <v>100</v>
      </c>
      <c r="N261" s="55" t="n">
        <f aca="false">IF(COUNT(H261)=0,50,IF(H261&gt;=0.6,100,IF(H261&gt;=0.4,50,0)))</f>
        <v>100</v>
      </c>
      <c r="O261" s="55" t="n">
        <f aca="false">IF(COUNT(I261)=0,50,IF(J261="proxy_vix",50,IF(I261&lt;350,100,IF(I261&lt;=450,50,0))))</f>
        <v>50</v>
      </c>
      <c r="P261" s="55" t="n">
        <f aca="false">IF(COUNT(K261)=0,50,IF(K261&lt;20,100,IF(K261&lt;=25,50,0)))</f>
        <v>100</v>
      </c>
      <c r="Q261" s="54"/>
      <c r="R261" s="47"/>
      <c r="S261" s="51" t="n">
        <f aca="false">$E261/$E260-1</f>
        <v>0.00771918196003707</v>
      </c>
      <c r="T261" s="56" t="n">
        <f aca="false">$K261/$K260-1</f>
        <v>-0.0393939393939394</v>
      </c>
      <c r="V261" s="57"/>
      <c r="W261" s="57"/>
      <c r="Y261" s="1" t="str">
        <f aca="false">IF(AX261&gt;=70,"EASY",IF(AX261&gt;40,"UNCERTAIN","HARD"))</f>
        <v>EASY</v>
      </c>
      <c r="AA261" s="58" t="n">
        <f aca="false">IF($A261&lt;200,"",AVERAGE($E212:$E261)/AVERAGE($E62:$E261)-1)</f>
        <v>0.0896539087900632</v>
      </c>
      <c r="AB261" s="59" t="n">
        <f aca="false">LOOKUP($B261,07_L1政策步階!$A$4:$A$14,07_L1政策步階!$C$4:$C$14)</f>
        <v>-1</v>
      </c>
      <c r="AC261" s="57"/>
      <c r="AD261" s="57"/>
      <c r="AE261" s="57"/>
      <c r="AF261" s="57"/>
      <c r="AG261" s="57"/>
      <c r="AH261" s="57"/>
      <c r="AI261" s="57"/>
      <c r="AJ261" s="57"/>
      <c r="AK261" s="57"/>
      <c r="AL261" s="59" t="n">
        <f aca="false">IF(ISNUMBER($AA261),IF($AA261&gt;=0.005,100,IF($AA261&gt;=-0.015,50,0)),"")</f>
        <v>100</v>
      </c>
      <c r="AM261" s="59" t="n">
        <f aca="false">IF(ISNUMBER($AB261),IF($AB261=1,100,IF($AB261=0,50,0)),"")</f>
        <v>0</v>
      </c>
      <c r="AN261" s="0" t="str">
        <f aca="false">IF(ISNUMBER($AC261),IF($AC261&gt;=0.001,100,IF($AC261&gt;=-0.003,50,0)),"")</f>
        <v/>
      </c>
      <c r="AO261" s="0" t="str">
        <f aca="false">IF(ISNUMBER($AD261),IF($AD261&gt;=0.04,100,IF($AD261&gt;=0,50,0)),"")</f>
        <v/>
      </c>
      <c r="AP261" s="0" t="str">
        <f aca="false">IF(ISNUMBER($AE261),IF($AE261&gt;=25,100,IF($AE261&gt;=-75,50,0)),"")</f>
        <v/>
      </c>
      <c r="AQ261" s="0" t="str">
        <f aca="false">IF(ISNUMBER($AF261),IF($AF261&gt;0,100,IF($AF261&gt;=-50,50,0)),"")</f>
        <v/>
      </c>
      <c r="AR261" s="0" t="str">
        <f aca="false">IF(ISNUMBER($AG261),IF($AG261=1,100,IF($AG261=0,50,0)),"")</f>
        <v/>
      </c>
      <c r="AS261" s="0" t="str">
        <f aca="false">IF(ISNUMBER($AH261),IF($AH261&lt;0,100,IF($AH261&lt;=20,50,0)),"")</f>
        <v/>
      </c>
      <c r="AT261" s="0" t="str">
        <f aca="false">IF(ISNUMBER($AI261),IF($AI261&lt;0.95,100,IF($AI261&lt;=1,50,0)),"")</f>
        <v/>
      </c>
      <c r="AU261" s="0" t="str">
        <f aca="false">IF(ISNUMBER($AJ261),IF($AJ261&lt;30,0,IF($AJ261&lt;40,50,IF($AJ261&lt;=90,100,50))),"")</f>
        <v/>
      </c>
      <c r="AV261" s="0" t="str">
        <f aca="false">IF(ISNUMBER($AK261),IF($AK261&gt;-0.2,100,IF($AK261&gt;=-0.4,50,0)),"")</f>
        <v/>
      </c>
      <c r="AW261" s="59" t="n">
        <f aca="false">01_指標庫!$H$4*ISNUMBER($F261)+01_指標庫!$H$5*ISNUMBER($AA261)+01_指標庫!$H$6*ISNUMBER($G261)+01_指標庫!$H$7*ISNUMBER($H261)+01_指標庫!$H$8*ISNUMBER($AF261)+01_指標庫!$H$9*ISNUMBER($AG261)+01_指標庫!$H$10*ISNUMBER($AB261)+01_指標庫!$H$11*ISNUMBER($AC261)+01_指標庫!$H$12*ISNUMBER($AD261)+01_指標庫!$H$13*ISNUMBER($AE261)+01_指標庫!$H$14*ISNUMBER($I261)+01_指標庫!$H$15*ISNUMBER($AH261)+01_指標庫!$H$16*ISNUMBER($K261)+01_指標庫!$H$17*ISNUMBER($AI261)+01_指標庫!$H$18*ISNUMBER($AJ261)+01_指標庫!$H$19*ISNUMBER($AK261)+01_指標庫!$H$20*ISNUMBER($BB261)+01_指標庫!$H$21*ISNUMBER($BC261)</f>
        <v>51</v>
      </c>
      <c r="AX261" s="59" t="n">
        <f aca="false">IF(AW261=0,50,ROUND((01_指標庫!$H$4*IF(ISNUMBER($F261),L261,0)+01_指標庫!$H$5*IF(ISNUMBER($AA261),AL261,0)+01_指標庫!$H$6*IF(ISNUMBER($G261),M261,0)+01_指標庫!$H$7*IF(ISNUMBER($H261),N261,0)+01_指標庫!$H$8*IF(ISNUMBER($AF261),AQ261,0)+01_指標庫!$H$9*IF(ISNUMBER($AG261),AR261,0)+01_指標庫!$H$10*IF(ISNUMBER($AB261),AM261,0)+01_指標庫!$H$11*IF(ISNUMBER($AC261),AN261,0)+01_指標庫!$H$12*IF(ISNUMBER($AD261),AO261,0)+01_指標庫!$H$13*IF(ISNUMBER($AE261),AP261,0)+01_指標庫!$H$14*IF(ISNUMBER($I261),O261,0)+01_指標庫!$H$15*IF(ISNUMBER($AH261),AS261,0)+01_指標庫!$H$16*IF(ISNUMBER($K261),P261,0)+01_指標庫!$H$17*IF(ISNUMBER($AI261),AT261,0)+01_指標庫!$H$18*IF(ISNUMBER($AJ261),AU261,0)+01_指標庫!$H$19*IF(ISNUMBER($AK261),AV261,0)+01_指標庫!$H$20*IF(ISNUMBER($BB261),BB261,0)+01_指標庫!$H$21*IF(ISNUMBER($BC261),BC261,0))/AW261,1))</f>
        <v>82.4</v>
      </c>
      <c r="AY261" s="60"/>
      <c r="AZ261" s="60"/>
      <c r="BA261" s="58" t="n">
        <f aca="false">AVERAGE($E257:$E261)/AVERAGE($E252:$E261)-1</f>
        <v>0.0117144220973464</v>
      </c>
      <c r="BB261" s="59" t="n">
        <f aca="false">IF(ISNUMBER($BA261),IF(OR($S261&lt;=-0.03,$BA261&lt;-0.003),0,IF(OR($S261&lt;=-0.02,$BA261&lt;0.01),50,100)),"")</f>
        <v>100</v>
      </c>
      <c r="BC261" s="0" t="str">
        <f aca="false">IF(OR(COUNT($AZ261)=0,COUNT($AZ260)=0),"",IF(OR($AY261/$AZ260-1&lt;=-0.03,$AZ261/$AZ260-1&lt;=-0.045,IF(COUNT($AZ252:$AZ261)=10,AVERAGE($AZ257:$AZ261)/AVERAGE($AZ252:$AZ261)-1&lt;-0.01,FALSE())),0,IF(OR($AZ261/$AZ260-1&lt;=-0.02,IF(COUNT($AZ252:$AZ261)=10,AVERAGE($AZ257:$AZ261)/AVERAGE($AZ252:$AZ261)-1&lt;0.005,FALSE())),50,100)))</f>
        <v/>
      </c>
    </row>
    <row r="262" customFormat="false" ht="15" hidden="false" customHeight="true" outlineLevel="0" collapsed="false">
      <c r="A262" s="47" t="n">
        <v>258</v>
      </c>
      <c r="B262" s="48" t="n">
        <v>42933</v>
      </c>
      <c r="C262" s="47" t="n">
        <v>2017</v>
      </c>
      <c r="D262" s="49" t="s">
        <v>236</v>
      </c>
      <c r="E262" s="50" t="n">
        <v>5839.74</v>
      </c>
      <c r="F262" s="51" t="n">
        <v>0.109851</v>
      </c>
      <c r="G262" s="51" t="n">
        <v>-0.007741</v>
      </c>
      <c r="H262" s="52" t="n">
        <v>0.8776</v>
      </c>
      <c r="I262" s="53" t="n">
        <v>369</v>
      </c>
      <c r="J262" s="47" t="s">
        <v>235</v>
      </c>
      <c r="K262" s="54" t="n">
        <v>9.82</v>
      </c>
      <c r="L262" s="55" t="n">
        <f aca="false">IF(COUNT(F262)=0,50,IF(F262&gt;=0,100,IF(F262&gt;=-0.02,50,0)))</f>
        <v>100</v>
      </c>
      <c r="M262" s="55" t="n">
        <f aca="false">IF(COUNT(G262)=0,50,IF(G262&gt;-0.06,100,IF(G262&gt;-0.15,50,0)))</f>
        <v>100</v>
      </c>
      <c r="N262" s="55" t="n">
        <f aca="false">IF(COUNT(H262)=0,50,IF(H262&gt;=0.6,100,IF(H262&gt;=0.4,50,0)))</f>
        <v>100</v>
      </c>
      <c r="O262" s="55" t="n">
        <f aca="false">IF(COUNT(I262)=0,50,IF(J262="proxy_vix",50,IF(I262&lt;350,100,IF(I262&lt;=450,50,0))))</f>
        <v>50</v>
      </c>
      <c r="P262" s="55" t="n">
        <f aca="false">IF(COUNT(K262)=0,50,IF(K262&lt;20,100,IF(K262&lt;=25,50,0)))</f>
        <v>100</v>
      </c>
      <c r="Q262" s="54"/>
      <c r="R262" s="47"/>
      <c r="S262" s="51" t="n">
        <f aca="false">$E262/$E261-1</f>
        <v>0.00028434005700495</v>
      </c>
      <c r="T262" s="56" t="n">
        <f aca="false">$K262/$K261-1</f>
        <v>0.0325972660357519</v>
      </c>
      <c r="V262" s="57"/>
      <c r="W262" s="57"/>
      <c r="Y262" s="1" t="str">
        <f aca="false">IF(AX262&gt;=70,"EASY",IF(AX262&gt;40,"UNCERTAIN","HARD"))</f>
        <v>EASY</v>
      </c>
      <c r="AA262" s="58" t="n">
        <f aca="false">IF($A262&lt;200,"",AVERAGE($E213:$E262)/AVERAGE($E63:$E262)-1)</f>
        <v>0.0894664625071096</v>
      </c>
      <c r="AB262" s="59" t="n">
        <f aca="false">LOOKUP($B262,07_L1政策步階!$A$4:$A$14,07_L1政策步階!$C$4:$C$14)</f>
        <v>-1</v>
      </c>
      <c r="AC262" s="57"/>
      <c r="AD262" s="57"/>
      <c r="AE262" s="57"/>
      <c r="AF262" s="57"/>
      <c r="AG262" s="57"/>
      <c r="AH262" s="57"/>
      <c r="AI262" s="57"/>
      <c r="AJ262" s="57"/>
      <c r="AK262" s="57"/>
      <c r="AL262" s="59" t="n">
        <f aca="false">IF(ISNUMBER($AA262),IF($AA262&gt;=0.005,100,IF($AA262&gt;=-0.015,50,0)),"")</f>
        <v>100</v>
      </c>
      <c r="AM262" s="59" t="n">
        <f aca="false">IF(ISNUMBER($AB262),IF($AB262=1,100,IF($AB262=0,50,0)),"")</f>
        <v>0</v>
      </c>
      <c r="AN262" s="0" t="str">
        <f aca="false">IF(ISNUMBER($AC262),IF($AC262&gt;=0.001,100,IF($AC262&gt;=-0.003,50,0)),"")</f>
        <v/>
      </c>
      <c r="AO262" s="0" t="str">
        <f aca="false">IF(ISNUMBER($AD262),IF($AD262&gt;=0.04,100,IF($AD262&gt;=0,50,0)),"")</f>
        <v/>
      </c>
      <c r="AP262" s="0" t="str">
        <f aca="false">IF(ISNUMBER($AE262),IF($AE262&gt;=25,100,IF($AE262&gt;=-75,50,0)),"")</f>
        <v/>
      </c>
      <c r="AQ262" s="0" t="str">
        <f aca="false">IF(ISNUMBER($AF262),IF($AF262&gt;0,100,IF($AF262&gt;=-50,50,0)),"")</f>
        <v/>
      </c>
      <c r="AR262" s="0" t="str">
        <f aca="false">IF(ISNUMBER($AG262),IF($AG262=1,100,IF($AG262=0,50,0)),"")</f>
        <v/>
      </c>
      <c r="AS262" s="0" t="str">
        <f aca="false">IF(ISNUMBER($AH262),IF($AH262&lt;0,100,IF($AH262&lt;=20,50,0)),"")</f>
        <v/>
      </c>
      <c r="AT262" s="0" t="str">
        <f aca="false">IF(ISNUMBER($AI262),IF($AI262&lt;0.95,100,IF($AI262&lt;=1,50,0)),"")</f>
        <v/>
      </c>
      <c r="AU262" s="0" t="str">
        <f aca="false">IF(ISNUMBER($AJ262),IF($AJ262&lt;30,0,IF($AJ262&lt;40,50,IF($AJ262&lt;=90,100,50))),"")</f>
        <v/>
      </c>
      <c r="AV262" s="0" t="str">
        <f aca="false">IF(ISNUMBER($AK262),IF($AK262&gt;-0.2,100,IF($AK262&gt;=-0.4,50,0)),"")</f>
        <v/>
      </c>
      <c r="AW262" s="59" t="n">
        <f aca="false">01_指標庫!$H$4*ISNUMBER($F262)+01_指標庫!$H$5*ISNUMBER($AA262)+01_指標庫!$H$6*ISNUMBER($G262)+01_指標庫!$H$7*ISNUMBER($H262)+01_指標庫!$H$8*ISNUMBER($AF262)+01_指標庫!$H$9*ISNUMBER($AG262)+01_指標庫!$H$10*ISNUMBER($AB262)+01_指標庫!$H$11*ISNUMBER($AC262)+01_指標庫!$H$12*ISNUMBER($AD262)+01_指標庫!$H$13*ISNUMBER($AE262)+01_指標庫!$H$14*ISNUMBER($I262)+01_指標庫!$H$15*ISNUMBER($AH262)+01_指標庫!$H$16*ISNUMBER($K262)+01_指標庫!$H$17*ISNUMBER($AI262)+01_指標庫!$H$18*ISNUMBER($AJ262)+01_指標庫!$H$19*ISNUMBER($AK262)+01_指標庫!$H$20*ISNUMBER($BB262)+01_指標庫!$H$21*ISNUMBER($BC262)</f>
        <v>51</v>
      </c>
      <c r="AX262" s="59" t="n">
        <f aca="false">IF(AW262=0,50,ROUND((01_指標庫!$H$4*IF(ISNUMBER($F262),L262,0)+01_指標庫!$H$5*IF(ISNUMBER($AA262),AL262,0)+01_指標庫!$H$6*IF(ISNUMBER($G262),M262,0)+01_指標庫!$H$7*IF(ISNUMBER($H262),N262,0)+01_指標庫!$H$8*IF(ISNUMBER($AF262),AQ262,0)+01_指標庫!$H$9*IF(ISNUMBER($AG262),AR262,0)+01_指標庫!$H$10*IF(ISNUMBER($AB262),AM262,0)+01_指標庫!$H$11*IF(ISNUMBER($AC262),AN262,0)+01_指標庫!$H$12*IF(ISNUMBER($AD262),AO262,0)+01_指標庫!$H$13*IF(ISNUMBER($AE262),AP262,0)+01_指標庫!$H$14*IF(ISNUMBER($I262),O262,0)+01_指標庫!$H$15*IF(ISNUMBER($AH262),AS262,0)+01_指標庫!$H$16*IF(ISNUMBER($K262),P262,0)+01_指標庫!$H$17*IF(ISNUMBER($AI262),AT262,0)+01_指標庫!$H$18*IF(ISNUMBER($AJ262),AU262,0)+01_指標庫!$H$19*IF(ISNUMBER($AK262),AV262,0)+01_指標庫!$H$20*IF(ISNUMBER($BB262),BB262,0)+01_指標庫!$H$21*IF(ISNUMBER($BC262),BC262,0))/AW262,1))</f>
        <v>82.4</v>
      </c>
      <c r="AY262" s="60"/>
      <c r="AZ262" s="60"/>
      <c r="BA262" s="58" t="n">
        <f aca="false">AVERAGE($E258:$E262)/AVERAGE($E253:$E262)-1</f>
        <v>0.0133958588891847</v>
      </c>
      <c r="BB262" s="59" t="n">
        <f aca="false">IF(ISNUMBER($BA262),IF(OR($S262&lt;=-0.03,$BA262&lt;-0.003),0,IF(OR($S262&lt;=-0.02,$BA262&lt;0.01),50,100)),"")</f>
        <v>100</v>
      </c>
      <c r="BC262" s="0" t="str">
        <f aca="false">IF(OR(COUNT($AZ262)=0,COUNT($AZ261)=0),"",IF(OR($AY262/$AZ261-1&lt;=-0.03,$AZ262/$AZ261-1&lt;=-0.045,IF(COUNT($AZ253:$AZ262)=10,AVERAGE($AZ258:$AZ262)/AVERAGE($AZ253:$AZ262)-1&lt;-0.01,FALSE())),0,IF(OR($AZ262/$AZ261-1&lt;=-0.02,IF(COUNT($AZ253:$AZ262)=10,AVERAGE($AZ258:$AZ262)/AVERAGE($AZ253:$AZ262)-1&lt;0.005,FALSE())),50,100)))</f>
        <v/>
      </c>
    </row>
    <row r="263" customFormat="false" ht="15" hidden="false" customHeight="true" outlineLevel="0" collapsed="false">
      <c r="A263" s="47" t="n">
        <v>259</v>
      </c>
      <c r="B263" s="48" t="n">
        <v>42934</v>
      </c>
      <c r="C263" s="47" t="n">
        <v>2017</v>
      </c>
      <c r="D263" s="49" t="s">
        <v>237</v>
      </c>
      <c r="E263" s="50" t="n">
        <v>5880.1</v>
      </c>
      <c r="F263" s="51" t="n">
        <v>0.116416</v>
      </c>
      <c r="G263" s="51" t="n">
        <v>-0.000884</v>
      </c>
      <c r="H263" s="52" t="n">
        <v>0.8776</v>
      </c>
      <c r="I263" s="53" t="n">
        <v>369</v>
      </c>
      <c r="J263" s="47" t="s">
        <v>235</v>
      </c>
      <c r="K263" s="54" t="n">
        <v>9.89</v>
      </c>
      <c r="L263" s="55" t="n">
        <f aca="false">IF(COUNT(F263)=0,50,IF(F263&gt;=0,100,IF(F263&gt;=-0.02,50,0)))</f>
        <v>100</v>
      </c>
      <c r="M263" s="55" t="n">
        <f aca="false">IF(COUNT(G263)=0,50,IF(G263&gt;-0.06,100,IF(G263&gt;-0.15,50,0)))</f>
        <v>100</v>
      </c>
      <c r="N263" s="55" t="n">
        <f aca="false">IF(COUNT(H263)=0,50,IF(H263&gt;=0.6,100,IF(H263&gt;=0.4,50,0)))</f>
        <v>100</v>
      </c>
      <c r="O263" s="55" t="n">
        <f aca="false">IF(COUNT(I263)=0,50,IF(J263="proxy_vix",50,IF(I263&lt;350,100,IF(I263&lt;=450,50,0))))</f>
        <v>50</v>
      </c>
      <c r="P263" s="55" t="n">
        <f aca="false">IF(COUNT(K263)=0,50,IF(K263&lt;20,100,IF(K263&lt;=25,50,0)))</f>
        <v>100</v>
      </c>
      <c r="Q263" s="54"/>
      <c r="R263" s="47"/>
      <c r="S263" s="51" t="n">
        <f aca="false">$E263/$E262-1</f>
        <v>0.00691126659748553</v>
      </c>
      <c r="T263" s="56" t="n">
        <f aca="false">$K263/$K262-1</f>
        <v>0.00712830957230137</v>
      </c>
      <c r="V263" s="57"/>
      <c r="W263" s="57"/>
      <c r="Y263" s="1" t="str">
        <f aca="false">IF(AX263&gt;=70,"EASY",IF(AX263&gt;40,"UNCERTAIN","HARD"))</f>
        <v>EASY</v>
      </c>
      <c r="AA263" s="58" t="n">
        <f aca="false">IF($A263&lt;200,"",AVERAGE($E214:$E263)/AVERAGE($E64:$E263)-1)</f>
        <v>0.0892775805017454</v>
      </c>
      <c r="AB263" s="59" t="n">
        <f aca="false">LOOKUP($B263,07_L1政策步階!$A$4:$A$14,07_L1政策步階!$C$4:$C$14)</f>
        <v>-1</v>
      </c>
      <c r="AC263" s="57"/>
      <c r="AD263" s="57"/>
      <c r="AE263" s="57"/>
      <c r="AF263" s="57"/>
      <c r="AG263" s="57"/>
      <c r="AH263" s="57"/>
      <c r="AI263" s="57"/>
      <c r="AJ263" s="57"/>
      <c r="AK263" s="57"/>
      <c r="AL263" s="59" t="n">
        <f aca="false">IF(ISNUMBER($AA263),IF($AA263&gt;=0.005,100,IF($AA263&gt;=-0.015,50,0)),"")</f>
        <v>100</v>
      </c>
      <c r="AM263" s="59" t="n">
        <f aca="false">IF(ISNUMBER($AB263),IF($AB263=1,100,IF($AB263=0,50,0)),"")</f>
        <v>0</v>
      </c>
      <c r="AN263" s="0" t="str">
        <f aca="false">IF(ISNUMBER($AC263),IF($AC263&gt;=0.001,100,IF($AC263&gt;=-0.003,50,0)),"")</f>
        <v/>
      </c>
      <c r="AO263" s="0" t="str">
        <f aca="false">IF(ISNUMBER($AD263),IF($AD263&gt;=0.04,100,IF($AD263&gt;=0,50,0)),"")</f>
        <v/>
      </c>
      <c r="AP263" s="0" t="str">
        <f aca="false">IF(ISNUMBER($AE263),IF($AE263&gt;=25,100,IF($AE263&gt;=-75,50,0)),"")</f>
        <v/>
      </c>
      <c r="AQ263" s="0" t="str">
        <f aca="false">IF(ISNUMBER($AF263),IF($AF263&gt;0,100,IF($AF263&gt;=-50,50,0)),"")</f>
        <v/>
      </c>
      <c r="AR263" s="0" t="str">
        <f aca="false">IF(ISNUMBER($AG263),IF($AG263=1,100,IF($AG263=0,50,0)),"")</f>
        <v/>
      </c>
      <c r="AS263" s="0" t="str">
        <f aca="false">IF(ISNUMBER($AH263),IF($AH263&lt;0,100,IF($AH263&lt;=20,50,0)),"")</f>
        <v/>
      </c>
      <c r="AT263" s="0" t="str">
        <f aca="false">IF(ISNUMBER($AI263),IF($AI263&lt;0.95,100,IF($AI263&lt;=1,50,0)),"")</f>
        <v/>
      </c>
      <c r="AU263" s="0" t="str">
        <f aca="false">IF(ISNUMBER($AJ263),IF($AJ263&lt;30,0,IF($AJ263&lt;40,50,IF($AJ263&lt;=90,100,50))),"")</f>
        <v/>
      </c>
      <c r="AV263" s="0" t="str">
        <f aca="false">IF(ISNUMBER($AK263),IF($AK263&gt;-0.2,100,IF($AK263&gt;=-0.4,50,0)),"")</f>
        <v/>
      </c>
      <c r="AW263" s="59" t="n">
        <f aca="false">01_指標庫!$H$4*ISNUMBER($F263)+01_指標庫!$H$5*ISNUMBER($AA263)+01_指標庫!$H$6*ISNUMBER($G263)+01_指標庫!$H$7*ISNUMBER($H263)+01_指標庫!$H$8*ISNUMBER($AF263)+01_指標庫!$H$9*ISNUMBER($AG263)+01_指標庫!$H$10*ISNUMBER($AB263)+01_指標庫!$H$11*ISNUMBER($AC263)+01_指標庫!$H$12*ISNUMBER($AD263)+01_指標庫!$H$13*ISNUMBER($AE263)+01_指標庫!$H$14*ISNUMBER($I263)+01_指標庫!$H$15*ISNUMBER($AH263)+01_指標庫!$H$16*ISNUMBER($K263)+01_指標庫!$H$17*ISNUMBER($AI263)+01_指標庫!$H$18*ISNUMBER($AJ263)+01_指標庫!$H$19*ISNUMBER($AK263)+01_指標庫!$H$20*ISNUMBER($BB263)+01_指標庫!$H$21*ISNUMBER($BC263)</f>
        <v>51</v>
      </c>
      <c r="AX263" s="59" t="n">
        <f aca="false">IF(AW263=0,50,ROUND((01_指標庫!$H$4*IF(ISNUMBER($F263),L263,0)+01_指標庫!$H$5*IF(ISNUMBER($AA263),AL263,0)+01_指標庫!$H$6*IF(ISNUMBER($G263),M263,0)+01_指標庫!$H$7*IF(ISNUMBER($H263),N263,0)+01_指標庫!$H$8*IF(ISNUMBER($AF263),AQ263,0)+01_指標庫!$H$9*IF(ISNUMBER($AG263),AR263,0)+01_指標庫!$H$10*IF(ISNUMBER($AB263),AM263,0)+01_指標庫!$H$11*IF(ISNUMBER($AC263),AN263,0)+01_指標庫!$H$12*IF(ISNUMBER($AD263),AO263,0)+01_指標庫!$H$13*IF(ISNUMBER($AE263),AP263,0)+01_指標庫!$H$14*IF(ISNUMBER($I263),O263,0)+01_指標庫!$H$15*IF(ISNUMBER($AH263),AS263,0)+01_指標庫!$H$16*IF(ISNUMBER($K263),P263,0)+01_指標庫!$H$17*IF(ISNUMBER($AI263),AT263,0)+01_指標庫!$H$18*IF(ISNUMBER($AJ263),AU263,0)+01_指標庫!$H$19*IF(ISNUMBER($AK263),AV263,0)+01_指標庫!$H$20*IF(ISNUMBER($BB263),BB263,0)+01_指標庫!$H$21*IF(ISNUMBER($BC263),BC263,0))/AW263,1))</f>
        <v>82.4</v>
      </c>
      <c r="AY263" s="60"/>
      <c r="AZ263" s="60"/>
      <c r="BA263" s="58" t="n">
        <f aca="false">AVERAGE($E259:$E263)/AVERAGE($E254:$E263)-1</f>
        <v>0.0143302174176849</v>
      </c>
      <c r="BB263" s="59" t="n">
        <f aca="false">IF(ISNUMBER($BA263),IF(OR($S263&lt;=-0.03,$BA263&lt;-0.003),0,IF(OR($S263&lt;=-0.02,$BA263&lt;0.01),50,100)),"")</f>
        <v>100</v>
      </c>
      <c r="BC263" s="0" t="str">
        <f aca="false">IF(OR(COUNT($AZ263)=0,COUNT($AZ262)=0),"",IF(OR($AY263/$AZ262-1&lt;=-0.03,$AZ263/$AZ262-1&lt;=-0.045,IF(COUNT($AZ254:$AZ263)=10,AVERAGE($AZ259:$AZ263)/AVERAGE($AZ254:$AZ263)-1&lt;-0.01,FALSE())),0,IF(OR($AZ263/$AZ262-1&lt;=-0.02,IF(COUNT($AZ254:$AZ263)=10,AVERAGE($AZ259:$AZ263)/AVERAGE($AZ254:$AZ263)-1&lt;0.005,FALSE())),50,100)))</f>
        <v/>
      </c>
    </row>
    <row r="264" customFormat="false" ht="15" hidden="false" customHeight="true" outlineLevel="0" collapsed="false">
      <c r="A264" s="47" t="n">
        <v>260</v>
      </c>
      <c r="B264" s="48" t="n">
        <v>42935</v>
      </c>
      <c r="C264" s="47" t="n">
        <v>2017</v>
      </c>
      <c r="D264" s="49" t="s">
        <v>238</v>
      </c>
      <c r="E264" s="50" t="n">
        <v>5916.16</v>
      </c>
      <c r="F264" s="51" t="n">
        <v>0.122154</v>
      </c>
      <c r="G264" s="51" t="n">
        <v>0</v>
      </c>
      <c r="H264" s="52" t="n">
        <v>0.8776</v>
      </c>
      <c r="I264" s="53" t="n">
        <v>364</v>
      </c>
      <c r="J264" s="47" t="s">
        <v>235</v>
      </c>
      <c r="K264" s="54" t="n">
        <v>9.79</v>
      </c>
      <c r="L264" s="55" t="n">
        <f aca="false">IF(COUNT(F264)=0,50,IF(F264&gt;=0,100,IF(F264&gt;=-0.02,50,0)))</f>
        <v>100</v>
      </c>
      <c r="M264" s="55" t="n">
        <f aca="false">IF(COUNT(G264)=0,50,IF(G264&gt;-0.06,100,IF(G264&gt;-0.15,50,0)))</f>
        <v>100</v>
      </c>
      <c r="N264" s="55" t="n">
        <f aca="false">IF(COUNT(H264)=0,50,IF(H264&gt;=0.6,100,IF(H264&gt;=0.4,50,0)))</f>
        <v>100</v>
      </c>
      <c r="O264" s="55" t="n">
        <f aca="false">IF(COUNT(I264)=0,50,IF(J264="proxy_vix",50,IF(I264&lt;350,100,IF(I264&lt;=450,50,0))))</f>
        <v>50</v>
      </c>
      <c r="P264" s="55" t="n">
        <f aca="false">IF(COUNT(K264)=0,50,IF(K264&lt;20,100,IF(K264&lt;=25,50,0)))</f>
        <v>100</v>
      </c>
      <c r="Q264" s="54"/>
      <c r="R264" s="47"/>
      <c r="S264" s="51" t="n">
        <f aca="false">$E264/$E263-1</f>
        <v>0.00613254876617742</v>
      </c>
      <c r="T264" s="56" t="n">
        <f aca="false">$K264/$K263-1</f>
        <v>-0.0101112234580386</v>
      </c>
      <c r="V264" s="57"/>
      <c r="W264" s="57"/>
      <c r="Y264" s="1" t="str">
        <f aca="false">IF(AX264&gt;=70,"EASY",IF(AX264&gt;40,"UNCERTAIN","HARD"))</f>
        <v>EASY</v>
      </c>
      <c r="AA264" s="58" t="n">
        <f aca="false">IF($A264&lt;200,"",AVERAGE($E215:$E264)/AVERAGE($E65:$E264)-1)</f>
        <v>0.0891780102694624</v>
      </c>
      <c r="AB264" s="59" t="n">
        <f aca="false">LOOKUP($B264,07_L1政策步階!$A$4:$A$14,07_L1政策步階!$C$4:$C$14)</f>
        <v>-1</v>
      </c>
      <c r="AC264" s="57"/>
      <c r="AD264" s="57"/>
      <c r="AE264" s="57"/>
      <c r="AF264" s="57"/>
      <c r="AG264" s="57"/>
      <c r="AH264" s="57"/>
      <c r="AI264" s="57"/>
      <c r="AJ264" s="57"/>
      <c r="AK264" s="57"/>
      <c r="AL264" s="59" t="n">
        <f aca="false">IF(ISNUMBER($AA264),IF($AA264&gt;=0.005,100,IF($AA264&gt;=-0.015,50,0)),"")</f>
        <v>100</v>
      </c>
      <c r="AM264" s="59" t="n">
        <f aca="false">IF(ISNUMBER($AB264),IF($AB264=1,100,IF($AB264=0,50,0)),"")</f>
        <v>0</v>
      </c>
      <c r="AN264" s="0" t="str">
        <f aca="false">IF(ISNUMBER($AC264),IF($AC264&gt;=0.001,100,IF($AC264&gt;=-0.003,50,0)),"")</f>
        <v/>
      </c>
      <c r="AO264" s="0" t="str">
        <f aca="false">IF(ISNUMBER($AD264),IF($AD264&gt;=0.04,100,IF($AD264&gt;=0,50,0)),"")</f>
        <v/>
      </c>
      <c r="AP264" s="0" t="str">
        <f aca="false">IF(ISNUMBER($AE264),IF($AE264&gt;=25,100,IF($AE264&gt;=-75,50,0)),"")</f>
        <v/>
      </c>
      <c r="AQ264" s="0" t="str">
        <f aca="false">IF(ISNUMBER($AF264),IF($AF264&gt;0,100,IF($AF264&gt;=-50,50,0)),"")</f>
        <v/>
      </c>
      <c r="AR264" s="0" t="str">
        <f aca="false">IF(ISNUMBER($AG264),IF($AG264=1,100,IF($AG264=0,50,0)),"")</f>
        <v/>
      </c>
      <c r="AS264" s="0" t="str">
        <f aca="false">IF(ISNUMBER($AH264),IF($AH264&lt;0,100,IF($AH264&lt;=20,50,0)),"")</f>
        <v/>
      </c>
      <c r="AT264" s="0" t="str">
        <f aca="false">IF(ISNUMBER($AI264),IF($AI264&lt;0.95,100,IF($AI264&lt;=1,50,0)),"")</f>
        <v/>
      </c>
      <c r="AU264" s="0" t="str">
        <f aca="false">IF(ISNUMBER($AJ264),IF($AJ264&lt;30,0,IF($AJ264&lt;40,50,IF($AJ264&lt;=90,100,50))),"")</f>
        <v/>
      </c>
      <c r="AV264" s="0" t="str">
        <f aca="false">IF(ISNUMBER($AK264),IF($AK264&gt;-0.2,100,IF($AK264&gt;=-0.4,50,0)),"")</f>
        <v/>
      </c>
      <c r="AW264" s="59" t="n">
        <f aca="false">01_指標庫!$H$4*ISNUMBER($F264)+01_指標庫!$H$5*ISNUMBER($AA264)+01_指標庫!$H$6*ISNUMBER($G264)+01_指標庫!$H$7*ISNUMBER($H264)+01_指標庫!$H$8*ISNUMBER($AF264)+01_指標庫!$H$9*ISNUMBER($AG264)+01_指標庫!$H$10*ISNUMBER($AB264)+01_指標庫!$H$11*ISNUMBER($AC264)+01_指標庫!$H$12*ISNUMBER($AD264)+01_指標庫!$H$13*ISNUMBER($AE264)+01_指標庫!$H$14*ISNUMBER($I264)+01_指標庫!$H$15*ISNUMBER($AH264)+01_指標庫!$H$16*ISNUMBER($K264)+01_指標庫!$H$17*ISNUMBER($AI264)+01_指標庫!$H$18*ISNUMBER($AJ264)+01_指標庫!$H$19*ISNUMBER($AK264)+01_指標庫!$H$20*ISNUMBER($BB264)+01_指標庫!$H$21*ISNUMBER($BC264)</f>
        <v>51</v>
      </c>
      <c r="AX264" s="59" t="n">
        <f aca="false">IF(AW264=0,50,ROUND((01_指標庫!$H$4*IF(ISNUMBER($F264),L264,0)+01_指標庫!$H$5*IF(ISNUMBER($AA264),AL264,0)+01_指標庫!$H$6*IF(ISNUMBER($G264),M264,0)+01_指標庫!$H$7*IF(ISNUMBER($H264),N264,0)+01_指標庫!$H$8*IF(ISNUMBER($AF264),AQ264,0)+01_指標庫!$H$9*IF(ISNUMBER($AG264),AR264,0)+01_指標庫!$H$10*IF(ISNUMBER($AB264),AM264,0)+01_指標庫!$H$11*IF(ISNUMBER($AC264),AN264,0)+01_指標庫!$H$12*IF(ISNUMBER($AD264),AO264,0)+01_指標庫!$H$13*IF(ISNUMBER($AE264),AP264,0)+01_指標庫!$H$14*IF(ISNUMBER($I264),O264,0)+01_指標庫!$H$15*IF(ISNUMBER($AH264),AS264,0)+01_指標庫!$H$16*IF(ISNUMBER($K264),P264,0)+01_指標庫!$H$17*IF(ISNUMBER($AI264),AT264,0)+01_指標庫!$H$18*IF(ISNUMBER($AJ264),AU264,0)+01_指標庫!$H$19*IF(ISNUMBER($AK264),AV264,0)+01_指標庫!$H$20*IF(ISNUMBER($BB264),BB264,0)+01_指標庫!$H$21*IF(ISNUMBER($BC264),BC264,0))/AW264,1))</f>
        <v>82.4</v>
      </c>
      <c r="AY264" s="60"/>
      <c r="AZ264" s="60"/>
      <c r="BA264" s="58" t="n">
        <f aca="false">AVERAGE($E260:$E264)/AVERAGE($E255:$E264)-1</f>
        <v>0.0143865206150415</v>
      </c>
      <c r="BB264" s="59" t="n">
        <f aca="false">IF(ISNUMBER($BA264),IF(OR($S264&lt;=-0.03,$BA264&lt;-0.003),0,IF(OR($S264&lt;=-0.02,$BA264&lt;0.01),50,100)),"")</f>
        <v>100</v>
      </c>
      <c r="BC264" s="0" t="str">
        <f aca="false">IF(OR(COUNT($AZ264)=0,COUNT($AZ263)=0),"",IF(OR($AY264/$AZ263-1&lt;=-0.03,$AZ264/$AZ263-1&lt;=-0.045,IF(COUNT($AZ255:$AZ264)=10,AVERAGE($AZ260:$AZ264)/AVERAGE($AZ255:$AZ264)-1&lt;-0.01,FALSE())),0,IF(OR($AZ264/$AZ263-1&lt;=-0.02,IF(COUNT($AZ255:$AZ264)=10,AVERAGE($AZ260:$AZ264)/AVERAGE($AZ255:$AZ264)-1&lt;0.005,FALSE())),50,100)))</f>
        <v/>
      </c>
    </row>
    <row r="265" customFormat="false" ht="15" hidden="false" customHeight="true" outlineLevel="0" collapsed="false">
      <c r="A265" s="47" t="n">
        <v>261</v>
      </c>
      <c r="B265" s="48" t="n">
        <v>42936</v>
      </c>
      <c r="C265" s="47" t="n">
        <v>2017</v>
      </c>
      <c r="D265" s="49" t="s">
        <v>239</v>
      </c>
      <c r="E265" s="50" t="n">
        <v>5921.22</v>
      </c>
      <c r="F265" s="51" t="n">
        <v>0.121992</v>
      </c>
      <c r="G265" s="51" t="n">
        <v>0</v>
      </c>
      <c r="H265" s="52" t="n">
        <v>0.8776</v>
      </c>
      <c r="I265" s="53" t="n">
        <v>361</v>
      </c>
      <c r="J265" s="47" t="s">
        <v>235</v>
      </c>
      <c r="K265" s="54" t="n">
        <v>9.58</v>
      </c>
      <c r="L265" s="55" t="n">
        <f aca="false">IF(COUNT(F265)=0,50,IF(F265&gt;=0,100,IF(F265&gt;=-0.02,50,0)))</f>
        <v>100</v>
      </c>
      <c r="M265" s="55" t="n">
        <f aca="false">IF(COUNT(G265)=0,50,IF(G265&gt;-0.06,100,IF(G265&gt;-0.15,50,0)))</f>
        <v>100</v>
      </c>
      <c r="N265" s="55" t="n">
        <f aca="false">IF(COUNT(H265)=0,50,IF(H265&gt;=0.6,100,IF(H265&gt;=0.4,50,0)))</f>
        <v>100</v>
      </c>
      <c r="O265" s="55" t="n">
        <f aca="false">IF(COUNT(I265)=0,50,IF(J265="proxy_vix",50,IF(I265&lt;350,100,IF(I265&lt;=450,50,0))))</f>
        <v>50</v>
      </c>
      <c r="P265" s="55" t="n">
        <f aca="false">IF(COUNT(K265)=0,50,IF(K265&lt;20,100,IF(K265&lt;=25,50,0)))</f>
        <v>100</v>
      </c>
      <c r="Q265" s="54"/>
      <c r="R265" s="47"/>
      <c r="S265" s="51" t="n">
        <f aca="false">$E265/$E264-1</f>
        <v>0.000855284508870735</v>
      </c>
      <c r="T265" s="56" t="n">
        <f aca="false">$K265/$K264-1</f>
        <v>-0.0214504596527068</v>
      </c>
      <c r="V265" s="57"/>
      <c r="W265" s="57"/>
      <c r="Y265" s="1" t="str">
        <f aca="false">IF(AX265&gt;=70,"EASY",IF(AX265&gt;40,"UNCERTAIN","HARD"))</f>
        <v>EASY</v>
      </c>
      <c r="AA265" s="58" t="n">
        <f aca="false">IF($A265&lt;200,"",AVERAGE($E216:$E265)/AVERAGE($E66:$E265)-1)</f>
        <v>0.0890103182076614</v>
      </c>
      <c r="AB265" s="59" t="n">
        <f aca="false">LOOKUP($B265,07_L1政策步階!$A$4:$A$14,07_L1政策步階!$C$4:$C$14)</f>
        <v>-1</v>
      </c>
      <c r="AC265" s="57"/>
      <c r="AD265" s="57"/>
      <c r="AE265" s="57"/>
      <c r="AF265" s="57"/>
      <c r="AG265" s="57"/>
      <c r="AH265" s="57"/>
      <c r="AI265" s="57"/>
      <c r="AJ265" s="57"/>
      <c r="AK265" s="57"/>
      <c r="AL265" s="59" t="n">
        <f aca="false">IF(ISNUMBER($AA265),IF($AA265&gt;=0.005,100,IF($AA265&gt;=-0.015,50,0)),"")</f>
        <v>100</v>
      </c>
      <c r="AM265" s="59" t="n">
        <f aca="false">IF(ISNUMBER($AB265),IF($AB265=1,100,IF($AB265=0,50,0)),"")</f>
        <v>0</v>
      </c>
      <c r="AN265" s="0" t="str">
        <f aca="false">IF(ISNUMBER($AC265),IF($AC265&gt;=0.001,100,IF($AC265&gt;=-0.003,50,0)),"")</f>
        <v/>
      </c>
      <c r="AO265" s="0" t="str">
        <f aca="false">IF(ISNUMBER($AD265),IF($AD265&gt;=0.04,100,IF($AD265&gt;=0,50,0)),"")</f>
        <v/>
      </c>
      <c r="AP265" s="0" t="str">
        <f aca="false">IF(ISNUMBER($AE265),IF($AE265&gt;=25,100,IF($AE265&gt;=-75,50,0)),"")</f>
        <v/>
      </c>
      <c r="AQ265" s="0" t="str">
        <f aca="false">IF(ISNUMBER($AF265),IF($AF265&gt;0,100,IF($AF265&gt;=-50,50,0)),"")</f>
        <v/>
      </c>
      <c r="AR265" s="0" t="str">
        <f aca="false">IF(ISNUMBER($AG265),IF($AG265=1,100,IF($AG265=0,50,0)),"")</f>
        <v/>
      </c>
      <c r="AS265" s="0" t="str">
        <f aca="false">IF(ISNUMBER($AH265),IF($AH265&lt;0,100,IF($AH265&lt;=20,50,0)),"")</f>
        <v/>
      </c>
      <c r="AT265" s="0" t="str">
        <f aca="false">IF(ISNUMBER($AI265),IF($AI265&lt;0.95,100,IF($AI265&lt;=1,50,0)),"")</f>
        <v/>
      </c>
      <c r="AU265" s="0" t="str">
        <f aca="false">IF(ISNUMBER($AJ265),IF($AJ265&lt;30,0,IF($AJ265&lt;40,50,IF($AJ265&lt;=90,100,50))),"")</f>
        <v/>
      </c>
      <c r="AV265" s="0" t="str">
        <f aca="false">IF(ISNUMBER($AK265),IF($AK265&gt;-0.2,100,IF($AK265&gt;=-0.4,50,0)),"")</f>
        <v/>
      </c>
      <c r="AW265" s="59" t="n">
        <f aca="false">01_指標庫!$H$4*ISNUMBER($F265)+01_指標庫!$H$5*ISNUMBER($AA265)+01_指標庫!$H$6*ISNUMBER($G265)+01_指標庫!$H$7*ISNUMBER($H265)+01_指標庫!$H$8*ISNUMBER($AF265)+01_指標庫!$H$9*ISNUMBER($AG265)+01_指標庫!$H$10*ISNUMBER($AB265)+01_指標庫!$H$11*ISNUMBER($AC265)+01_指標庫!$H$12*ISNUMBER($AD265)+01_指標庫!$H$13*ISNUMBER($AE265)+01_指標庫!$H$14*ISNUMBER($I265)+01_指標庫!$H$15*ISNUMBER($AH265)+01_指標庫!$H$16*ISNUMBER($K265)+01_指標庫!$H$17*ISNUMBER($AI265)+01_指標庫!$H$18*ISNUMBER($AJ265)+01_指標庫!$H$19*ISNUMBER($AK265)+01_指標庫!$H$20*ISNUMBER($BB265)+01_指標庫!$H$21*ISNUMBER($BC265)</f>
        <v>51</v>
      </c>
      <c r="AX265" s="59" t="n">
        <f aca="false">IF(AW265=0,50,ROUND((01_指標庫!$H$4*IF(ISNUMBER($F265),L265,0)+01_指標庫!$H$5*IF(ISNUMBER($AA265),AL265,0)+01_指標庫!$H$6*IF(ISNUMBER($G265),M265,0)+01_指標庫!$H$7*IF(ISNUMBER($H265),N265,0)+01_指標庫!$H$8*IF(ISNUMBER($AF265),AQ265,0)+01_指標庫!$H$9*IF(ISNUMBER($AG265),AR265,0)+01_指標庫!$H$10*IF(ISNUMBER($AB265),AM265,0)+01_指標庫!$H$11*IF(ISNUMBER($AC265),AN265,0)+01_指標庫!$H$12*IF(ISNUMBER($AD265),AO265,0)+01_指標庫!$H$13*IF(ISNUMBER($AE265),AP265,0)+01_指標庫!$H$14*IF(ISNUMBER($I265),O265,0)+01_指標庫!$H$15*IF(ISNUMBER($AH265),AS265,0)+01_指標庫!$H$16*IF(ISNUMBER($K265),P265,0)+01_指標庫!$H$17*IF(ISNUMBER($AI265),AT265,0)+01_指標庫!$H$18*IF(ISNUMBER($AJ265),AU265,0)+01_指標庫!$H$19*IF(ISNUMBER($AK265),AV265,0)+01_指標庫!$H$20*IF(ISNUMBER($BB265),BB265,0)+01_指標庫!$H$21*IF(ISNUMBER($BC265),BC265,0))/AW265,1))</f>
        <v>82.4</v>
      </c>
      <c r="AY265" s="60"/>
      <c r="AZ265" s="60"/>
      <c r="BA265" s="58" t="n">
        <f aca="false">AVERAGE($E261:$E265)/AVERAGE($E256:$E265)-1</f>
        <v>0.0131414076955567</v>
      </c>
      <c r="BB265" s="59" t="n">
        <f aca="false">IF(ISNUMBER($BA265),IF(OR($S265&lt;=-0.03,$BA265&lt;-0.003),0,IF(OR($S265&lt;=-0.02,$BA265&lt;0.01),50,100)),"")</f>
        <v>100</v>
      </c>
      <c r="BC265" s="0" t="str">
        <f aca="false">IF(OR(COUNT($AZ265)=0,COUNT($AZ264)=0),"",IF(OR($AY265/$AZ264-1&lt;=-0.03,$AZ265/$AZ264-1&lt;=-0.045,IF(COUNT($AZ256:$AZ265)=10,AVERAGE($AZ261:$AZ265)/AVERAGE($AZ256:$AZ265)-1&lt;-0.01,FALSE())),0,IF(OR($AZ265/$AZ264-1&lt;=-0.02,IF(COUNT($AZ256:$AZ265)=10,AVERAGE($AZ261:$AZ265)/AVERAGE($AZ256:$AZ265)-1&lt;0.005,FALSE())),50,100)))</f>
        <v/>
      </c>
    </row>
    <row r="266" customFormat="false" ht="15" hidden="false" customHeight="true" outlineLevel="0" collapsed="false">
      <c r="A266" s="47" t="n">
        <v>262</v>
      </c>
      <c r="B266" s="48" t="n">
        <v>42937</v>
      </c>
      <c r="C266" s="47" t="n">
        <v>2017</v>
      </c>
      <c r="D266" s="49" t="s">
        <v>234</v>
      </c>
      <c r="E266" s="50" t="n">
        <v>5921.53</v>
      </c>
      <c r="F266" s="51" t="n">
        <v>0.120923</v>
      </c>
      <c r="G266" s="51" t="n">
        <v>0</v>
      </c>
      <c r="H266" s="52" t="n">
        <v>0.8776</v>
      </c>
      <c r="I266" s="53" t="n">
        <v>364</v>
      </c>
      <c r="J266" s="47" t="s">
        <v>235</v>
      </c>
      <c r="K266" s="54" t="n">
        <v>9.36</v>
      </c>
      <c r="L266" s="55" t="n">
        <f aca="false">IF(COUNT(F266)=0,50,IF(F266&gt;=0,100,IF(F266&gt;=-0.02,50,0)))</f>
        <v>100</v>
      </c>
      <c r="M266" s="55" t="n">
        <f aca="false">IF(COUNT(G266)=0,50,IF(G266&gt;-0.06,100,IF(G266&gt;-0.15,50,0)))</f>
        <v>100</v>
      </c>
      <c r="N266" s="55" t="n">
        <f aca="false">IF(COUNT(H266)=0,50,IF(H266&gt;=0.6,100,IF(H266&gt;=0.4,50,0)))</f>
        <v>100</v>
      </c>
      <c r="O266" s="55" t="n">
        <f aca="false">IF(COUNT(I266)=0,50,IF(J266="proxy_vix",50,IF(I266&lt;350,100,IF(I266&lt;=450,50,0))))</f>
        <v>50</v>
      </c>
      <c r="P266" s="55" t="n">
        <f aca="false">IF(COUNT(K266)=0,50,IF(K266&lt;20,100,IF(K266&lt;=25,50,0)))</f>
        <v>100</v>
      </c>
      <c r="Q266" s="54"/>
      <c r="R266" s="47"/>
      <c r="S266" s="51" t="n">
        <f aca="false">$E266/$E265-1</f>
        <v>5.23540756802721E-005</v>
      </c>
      <c r="T266" s="56" t="n">
        <f aca="false">$K266/$K265-1</f>
        <v>-0.0229645093945721</v>
      </c>
      <c r="V266" s="57"/>
      <c r="W266" s="57"/>
      <c r="Y266" s="1" t="str">
        <f aca="false">IF(AX266&gt;=70,"EASY",IF(AX266&gt;40,"UNCERTAIN","HARD"))</f>
        <v>EASY</v>
      </c>
      <c r="AA266" s="58" t="n">
        <f aca="false">IF($A266&lt;200,"",AVERAGE($E217:$E266)/AVERAGE($E67:$E266)-1)</f>
        <v>0.0888236776417521</v>
      </c>
      <c r="AB266" s="59" t="n">
        <f aca="false">LOOKUP($B266,07_L1政策步階!$A$4:$A$14,07_L1政策步階!$C$4:$C$14)</f>
        <v>-1</v>
      </c>
      <c r="AC266" s="57"/>
      <c r="AD266" s="57"/>
      <c r="AE266" s="57"/>
      <c r="AF266" s="57"/>
      <c r="AG266" s="57"/>
      <c r="AH266" s="57"/>
      <c r="AI266" s="57"/>
      <c r="AJ266" s="57"/>
      <c r="AK266" s="57"/>
      <c r="AL266" s="59" t="n">
        <f aca="false">IF(ISNUMBER($AA266),IF($AA266&gt;=0.005,100,IF($AA266&gt;=-0.015,50,0)),"")</f>
        <v>100</v>
      </c>
      <c r="AM266" s="59" t="n">
        <f aca="false">IF(ISNUMBER($AB266),IF($AB266=1,100,IF($AB266=0,50,0)),"")</f>
        <v>0</v>
      </c>
      <c r="AN266" s="0" t="str">
        <f aca="false">IF(ISNUMBER($AC266),IF($AC266&gt;=0.001,100,IF($AC266&gt;=-0.003,50,0)),"")</f>
        <v/>
      </c>
      <c r="AO266" s="0" t="str">
        <f aca="false">IF(ISNUMBER($AD266),IF($AD266&gt;=0.04,100,IF($AD266&gt;=0,50,0)),"")</f>
        <v/>
      </c>
      <c r="AP266" s="0" t="str">
        <f aca="false">IF(ISNUMBER($AE266),IF($AE266&gt;=25,100,IF($AE266&gt;=-75,50,0)),"")</f>
        <v/>
      </c>
      <c r="AQ266" s="0" t="str">
        <f aca="false">IF(ISNUMBER($AF266),IF($AF266&gt;0,100,IF($AF266&gt;=-50,50,0)),"")</f>
        <v/>
      </c>
      <c r="AR266" s="0" t="str">
        <f aca="false">IF(ISNUMBER($AG266),IF($AG266=1,100,IF($AG266=0,50,0)),"")</f>
        <v/>
      </c>
      <c r="AS266" s="0" t="str">
        <f aca="false">IF(ISNUMBER($AH266),IF($AH266&lt;0,100,IF($AH266&lt;=20,50,0)),"")</f>
        <v/>
      </c>
      <c r="AT266" s="0" t="str">
        <f aca="false">IF(ISNUMBER($AI266),IF($AI266&lt;0.95,100,IF($AI266&lt;=1,50,0)),"")</f>
        <v/>
      </c>
      <c r="AU266" s="0" t="str">
        <f aca="false">IF(ISNUMBER($AJ266),IF($AJ266&lt;30,0,IF($AJ266&lt;40,50,IF($AJ266&lt;=90,100,50))),"")</f>
        <v/>
      </c>
      <c r="AV266" s="0" t="str">
        <f aca="false">IF(ISNUMBER($AK266),IF($AK266&gt;-0.2,100,IF($AK266&gt;=-0.4,50,0)),"")</f>
        <v/>
      </c>
      <c r="AW266" s="59" t="n">
        <f aca="false">01_指標庫!$H$4*ISNUMBER($F266)+01_指標庫!$H$5*ISNUMBER($AA266)+01_指標庫!$H$6*ISNUMBER($G266)+01_指標庫!$H$7*ISNUMBER($H266)+01_指標庫!$H$8*ISNUMBER($AF266)+01_指標庫!$H$9*ISNUMBER($AG266)+01_指標庫!$H$10*ISNUMBER($AB266)+01_指標庫!$H$11*ISNUMBER($AC266)+01_指標庫!$H$12*ISNUMBER($AD266)+01_指標庫!$H$13*ISNUMBER($AE266)+01_指標庫!$H$14*ISNUMBER($I266)+01_指標庫!$H$15*ISNUMBER($AH266)+01_指標庫!$H$16*ISNUMBER($K266)+01_指標庫!$H$17*ISNUMBER($AI266)+01_指標庫!$H$18*ISNUMBER($AJ266)+01_指標庫!$H$19*ISNUMBER($AK266)+01_指標庫!$H$20*ISNUMBER($BB266)+01_指標庫!$H$21*ISNUMBER($BC266)</f>
        <v>51</v>
      </c>
      <c r="AX266" s="59" t="n">
        <f aca="false">IF(AW266=0,50,ROUND((01_指標庫!$H$4*IF(ISNUMBER($F266),L266,0)+01_指標庫!$H$5*IF(ISNUMBER($AA266),AL266,0)+01_指標庫!$H$6*IF(ISNUMBER($G266),M266,0)+01_指標庫!$H$7*IF(ISNUMBER($H266),N266,0)+01_指標庫!$H$8*IF(ISNUMBER($AF266),AQ266,0)+01_指標庫!$H$9*IF(ISNUMBER($AG266),AR266,0)+01_指標庫!$H$10*IF(ISNUMBER($AB266),AM266,0)+01_指標庫!$H$11*IF(ISNUMBER($AC266),AN266,0)+01_指標庫!$H$12*IF(ISNUMBER($AD266),AO266,0)+01_指標庫!$H$13*IF(ISNUMBER($AE266),AP266,0)+01_指標庫!$H$14*IF(ISNUMBER($I266),O266,0)+01_指標庫!$H$15*IF(ISNUMBER($AH266),AS266,0)+01_指標庫!$H$16*IF(ISNUMBER($K266),P266,0)+01_指標庫!$H$17*IF(ISNUMBER($AI266),AT266,0)+01_指標庫!$H$18*IF(ISNUMBER($AJ266),AU266,0)+01_指標庫!$H$19*IF(ISNUMBER($AK266),AV266,0)+01_指標庫!$H$20*IF(ISNUMBER($BB266),BB266,0)+01_指標庫!$H$21*IF(ISNUMBER($BC266),BC266,0))/AW266,1))</f>
        <v>82.4</v>
      </c>
      <c r="AY266" s="60"/>
      <c r="AZ266" s="60"/>
      <c r="BA266" s="58" t="n">
        <f aca="false">AVERAGE($E262:$E266)/AVERAGE($E257:$E266)-1</f>
        <v>0.0113977488583983</v>
      </c>
      <c r="BB266" s="59" t="n">
        <f aca="false">IF(ISNUMBER($BA266),IF(OR($S266&lt;=-0.03,$BA266&lt;-0.003),0,IF(OR($S266&lt;=-0.02,$BA266&lt;0.01),50,100)),"")</f>
        <v>100</v>
      </c>
      <c r="BC266" s="0" t="str">
        <f aca="false">IF(OR(COUNT($AZ266)=0,COUNT($AZ265)=0),"",IF(OR($AY266/$AZ265-1&lt;=-0.03,$AZ266/$AZ265-1&lt;=-0.045,IF(COUNT($AZ257:$AZ266)=10,AVERAGE($AZ262:$AZ266)/AVERAGE($AZ257:$AZ266)-1&lt;-0.01,FALSE())),0,IF(OR($AZ266/$AZ265-1&lt;=-0.02,IF(COUNT($AZ257:$AZ266)=10,AVERAGE($AZ262:$AZ266)/AVERAGE($AZ257:$AZ266)-1&lt;0.005,FALSE())),50,100)))</f>
        <v/>
      </c>
    </row>
    <row r="267" customFormat="false" ht="15" hidden="false" customHeight="true" outlineLevel="0" collapsed="false">
      <c r="A267" s="47" t="n">
        <v>263</v>
      </c>
      <c r="B267" s="48" t="n">
        <v>42940</v>
      </c>
      <c r="C267" s="47" t="n">
        <v>2017</v>
      </c>
      <c r="D267" s="49" t="s">
        <v>236</v>
      </c>
      <c r="E267" s="50" t="n">
        <v>5941.37</v>
      </c>
      <c r="F267" s="51" t="n">
        <v>0.123547</v>
      </c>
      <c r="G267" s="51" t="n">
        <v>0</v>
      </c>
      <c r="H267" s="52" t="n">
        <v>0.8776</v>
      </c>
      <c r="I267" s="53" t="n">
        <v>363</v>
      </c>
      <c r="J267" s="47" t="s">
        <v>235</v>
      </c>
      <c r="K267" s="54" t="n">
        <v>9.43</v>
      </c>
      <c r="L267" s="55" t="n">
        <f aca="false">IF(COUNT(F267)=0,50,IF(F267&gt;=0,100,IF(F267&gt;=-0.02,50,0)))</f>
        <v>100</v>
      </c>
      <c r="M267" s="55" t="n">
        <f aca="false">IF(COUNT(G267)=0,50,IF(G267&gt;-0.06,100,IF(G267&gt;-0.15,50,0)))</f>
        <v>100</v>
      </c>
      <c r="N267" s="55" t="n">
        <f aca="false">IF(COUNT(H267)=0,50,IF(H267&gt;=0.6,100,IF(H267&gt;=0.4,50,0)))</f>
        <v>100</v>
      </c>
      <c r="O267" s="55" t="n">
        <f aca="false">IF(COUNT(I267)=0,50,IF(J267="proxy_vix",50,IF(I267&lt;350,100,IF(I267&lt;=450,50,0))))</f>
        <v>50</v>
      </c>
      <c r="P267" s="55" t="n">
        <f aca="false">IF(COUNT(K267)=0,50,IF(K267&lt;20,100,IF(K267&lt;=25,50,0)))</f>
        <v>100</v>
      </c>
      <c r="Q267" s="54"/>
      <c r="R267" s="47"/>
      <c r="S267" s="51" t="n">
        <f aca="false">$E267/$E266-1</f>
        <v>0.00335048543197458</v>
      </c>
      <c r="T267" s="56" t="n">
        <f aca="false">$K267/$K266-1</f>
        <v>0.00747863247863245</v>
      </c>
      <c r="V267" s="57"/>
      <c r="W267" s="57"/>
      <c r="Y267" s="1" t="str">
        <f aca="false">IF(AX267&gt;=70,"EASY",IF(AX267&gt;40,"UNCERTAIN","HARD"))</f>
        <v>EASY</v>
      </c>
      <c r="AA267" s="58" t="n">
        <f aca="false">IF($A267&lt;200,"",AVERAGE($E218:$E267)/AVERAGE($E68:$E267)-1)</f>
        <v>0.0887390578930001</v>
      </c>
      <c r="AB267" s="59" t="n">
        <f aca="false">LOOKUP($B267,07_L1政策步階!$A$4:$A$14,07_L1政策步階!$C$4:$C$14)</f>
        <v>-1</v>
      </c>
      <c r="AC267" s="57"/>
      <c r="AD267" s="57"/>
      <c r="AE267" s="57"/>
      <c r="AF267" s="57"/>
      <c r="AG267" s="57"/>
      <c r="AH267" s="57"/>
      <c r="AI267" s="57"/>
      <c r="AJ267" s="57"/>
      <c r="AK267" s="57"/>
      <c r="AL267" s="59" t="n">
        <f aca="false">IF(ISNUMBER($AA267),IF($AA267&gt;=0.005,100,IF($AA267&gt;=-0.015,50,0)),"")</f>
        <v>100</v>
      </c>
      <c r="AM267" s="59" t="n">
        <f aca="false">IF(ISNUMBER($AB267),IF($AB267=1,100,IF($AB267=0,50,0)),"")</f>
        <v>0</v>
      </c>
      <c r="AN267" s="0" t="str">
        <f aca="false">IF(ISNUMBER($AC267),IF($AC267&gt;=0.001,100,IF($AC267&gt;=-0.003,50,0)),"")</f>
        <v/>
      </c>
      <c r="AO267" s="0" t="str">
        <f aca="false">IF(ISNUMBER($AD267),IF($AD267&gt;=0.04,100,IF($AD267&gt;=0,50,0)),"")</f>
        <v/>
      </c>
      <c r="AP267" s="0" t="str">
        <f aca="false">IF(ISNUMBER($AE267),IF($AE267&gt;=25,100,IF($AE267&gt;=-75,50,0)),"")</f>
        <v/>
      </c>
      <c r="AQ267" s="0" t="str">
        <f aca="false">IF(ISNUMBER($AF267),IF($AF267&gt;0,100,IF($AF267&gt;=-50,50,0)),"")</f>
        <v/>
      </c>
      <c r="AR267" s="0" t="str">
        <f aca="false">IF(ISNUMBER($AG267),IF($AG267=1,100,IF($AG267=0,50,0)),"")</f>
        <v/>
      </c>
      <c r="AS267" s="0" t="str">
        <f aca="false">IF(ISNUMBER($AH267),IF($AH267&lt;0,100,IF($AH267&lt;=20,50,0)),"")</f>
        <v/>
      </c>
      <c r="AT267" s="0" t="str">
        <f aca="false">IF(ISNUMBER($AI267),IF($AI267&lt;0.95,100,IF($AI267&lt;=1,50,0)),"")</f>
        <v/>
      </c>
      <c r="AU267" s="0" t="str">
        <f aca="false">IF(ISNUMBER($AJ267),IF($AJ267&lt;30,0,IF($AJ267&lt;40,50,IF($AJ267&lt;=90,100,50))),"")</f>
        <v/>
      </c>
      <c r="AV267" s="0" t="str">
        <f aca="false">IF(ISNUMBER($AK267),IF($AK267&gt;-0.2,100,IF($AK267&gt;=-0.4,50,0)),"")</f>
        <v/>
      </c>
      <c r="AW267" s="59" t="n">
        <f aca="false">01_指標庫!$H$4*ISNUMBER($F267)+01_指標庫!$H$5*ISNUMBER($AA267)+01_指標庫!$H$6*ISNUMBER($G267)+01_指標庫!$H$7*ISNUMBER($H267)+01_指標庫!$H$8*ISNUMBER($AF267)+01_指標庫!$H$9*ISNUMBER($AG267)+01_指標庫!$H$10*ISNUMBER($AB267)+01_指標庫!$H$11*ISNUMBER($AC267)+01_指標庫!$H$12*ISNUMBER($AD267)+01_指標庫!$H$13*ISNUMBER($AE267)+01_指標庫!$H$14*ISNUMBER($I267)+01_指標庫!$H$15*ISNUMBER($AH267)+01_指標庫!$H$16*ISNUMBER($K267)+01_指標庫!$H$17*ISNUMBER($AI267)+01_指標庫!$H$18*ISNUMBER($AJ267)+01_指標庫!$H$19*ISNUMBER($AK267)+01_指標庫!$H$20*ISNUMBER($BB267)+01_指標庫!$H$21*ISNUMBER($BC267)</f>
        <v>51</v>
      </c>
      <c r="AX267" s="59" t="n">
        <f aca="false">IF(AW267=0,50,ROUND((01_指標庫!$H$4*IF(ISNUMBER($F267),L267,0)+01_指標庫!$H$5*IF(ISNUMBER($AA267),AL267,0)+01_指標庫!$H$6*IF(ISNUMBER($G267),M267,0)+01_指標庫!$H$7*IF(ISNUMBER($H267),N267,0)+01_指標庫!$H$8*IF(ISNUMBER($AF267),AQ267,0)+01_指標庫!$H$9*IF(ISNUMBER($AG267),AR267,0)+01_指標庫!$H$10*IF(ISNUMBER($AB267),AM267,0)+01_指標庫!$H$11*IF(ISNUMBER($AC267),AN267,0)+01_指標庫!$H$12*IF(ISNUMBER($AD267),AO267,0)+01_指標庫!$H$13*IF(ISNUMBER($AE267),AP267,0)+01_指標庫!$H$14*IF(ISNUMBER($I267),O267,0)+01_指標庫!$H$15*IF(ISNUMBER($AH267),AS267,0)+01_指標庫!$H$16*IF(ISNUMBER($K267),P267,0)+01_指標庫!$H$17*IF(ISNUMBER($AI267),AT267,0)+01_指標庫!$H$18*IF(ISNUMBER($AJ267),AU267,0)+01_指標庫!$H$19*IF(ISNUMBER($AK267),AV267,0)+01_指標庫!$H$20*IF(ISNUMBER($BB267),BB267,0)+01_指標庫!$H$21*IF(ISNUMBER($BC267),BC267,0))/AW267,1))</f>
        <v>82.4</v>
      </c>
      <c r="AY267" s="60"/>
      <c r="AZ267" s="60"/>
      <c r="BA267" s="58" t="n">
        <f aca="false">AVERAGE($E263:$E267)/AVERAGE($E258:$E267)-1</f>
        <v>0.0105986797815043</v>
      </c>
      <c r="BB267" s="59" t="n">
        <f aca="false">IF(ISNUMBER($BA267),IF(OR($S267&lt;=-0.03,$BA267&lt;-0.003),0,IF(OR($S267&lt;=-0.02,$BA267&lt;0.01),50,100)),"")</f>
        <v>100</v>
      </c>
      <c r="BC267" s="0" t="str">
        <f aca="false">IF(OR(COUNT($AZ267)=0,COUNT($AZ266)=0),"",IF(OR($AY267/$AZ266-1&lt;=-0.03,$AZ267/$AZ266-1&lt;=-0.045,IF(COUNT($AZ258:$AZ267)=10,AVERAGE($AZ263:$AZ267)/AVERAGE($AZ258:$AZ267)-1&lt;-0.01,FALSE())),0,IF(OR($AZ267/$AZ266-1&lt;=-0.02,IF(COUNT($AZ258:$AZ267)=10,AVERAGE($AZ263:$AZ267)/AVERAGE($AZ258:$AZ267)-1&lt;0.005,FALSE())),50,100)))</f>
        <v/>
      </c>
    </row>
    <row r="268" customFormat="false" ht="15" hidden="false" customHeight="true" outlineLevel="0" collapsed="false">
      <c r="A268" s="47" t="n">
        <v>264</v>
      </c>
      <c r="B268" s="48" t="n">
        <v>42941</v>
      </c>
      <c r="C268" s="47" t="n">
        <v>2017</v>
      </c>
      <c r="D268" s="49" t="s">
        <v>237</v>
      </c>
      <c r="E268" s="50" t="n">
        <v>5930.65</v>
      </c>
      <c r="F268" s="51" t="n">
        <v>0.1204</v>
      </c>
      <c r="G268" s="51" t="n">
        <v>-0.001804</v>
      </c>
      <c r="H268" s="52" t="n">
        <v>0.8776</v>
      </c>
      <c r="I268" s="53" t="n">
        <v>355</v>
      </c>
      <c r="J268" s="47" t="s">
        <v>235</v>
      </c>
      <c r="K268" s="54" t="n">
        <v>9.43</v>
      </c>
      <c r="L268" s="55" t="n">
        <f aca="false">IF(COUNT(F268)=0,50,IF(F268&gt;=0,100,IF(F268&gt;=-0.02,50,0)))</f>
        <v>100</v>
      </c>
      <c r="M268" s="55" t="n">
        <f aca="false">IF(COUNT(G268)=0,50,IF(G268&gt;-0.06,100,IF(G268&gt;-0.15,50,0)))</f>
        <v>100</v>
      </c>
      <c r="N268" s="55" t="n">
        <f aca="false">IF(COUNT(H268)=0,50,IF(H268&gt;=0.6,100,IF(H268&gt;=0.4,50,0)))</f>
        <v>100</v>
      </c>
      <c r="O268" s="55" t="n">
        <f aca="false">IF(COUNT(I268)=0,50,IF(J268="proxy_vix",50,IF(I268&lt;350,100,IF(I268&lt;=450,50,0))))</f>
        <v>50</v>
      </c>
      <c r="P268" s="55" t="n">
        <f aca="false">IF(COUNT(K268)=0,50,IF(K268&lt;20,100,IF(K268&lt;=25,50,0)))</f>
        <v>100</v>
      </c>
      <c r="Q268" s="54"/>
      <c r="R268" s="47"/>
      <c r="S268" s="51" t="n">
        <f aca="false">$E268/$E267-1</f>
        <v>-0.00180429766198709</v>
      </c>
      <c r="T268" s="56" t="n">
        <f aca="false">$K268/$K267-1</f>
        <v>0</v>
      </c>
      <c r="V268" s="57"/>
      <c r="W268" s="57"/>
      <c r="Y268" s="1" t="str">
        <f aca="false">IF(AX268&gt;=70,"EASY",IF(AX268&gt;40,"UNCERTAIN","HARD"))</f>
        <v>EASY</v>
      </c>
      <c r="AA268" s="58" t="n">
        <f aca="false">IF($A268&lt;200,"",AVERAGE($E219:$E268)/AVERAGE($E69:$E268)-1)</f>
        <v>0.0885736202512424</v>
      </c>
      <c r="AB268" s="59" t="n">
        <f aca="false">LOOKUP($B268,07_L1政策步階!$A$4:$A$14,07_L1政策步階!$C$4:$C$14)</f>
        <v>-1</v>
      </c>
      <c r="AC268" s="57"/>
      <c r="AD268" s="57"/>
      <c r="AE268" s="57"/>
      <c r="AF268" s="57"/>
      <c r="AG268" s="57"/>
      <c r="AH268" s="57"/>
      <c r="AI268" s="57"/>
      <c r="AJ268" s="57"/>
      <c r="AK268" s="57"/>
      <c r="AL268" s="59" t="n">
        <f aca="false">IF(ISNUMBER($AA268),IF($AA268&gt;=0.005,100,IF($AA268&gt;=-0.015,50,0)),"")</f>
        <v>100</v>
      </c>
      <c r="AM268" s="59" t="n">
        <f aca="false">IF(ISNUMBER($AB268),IF($AB268=1,100,IF($AB268=0,50,0)),"")</f>
        <v>0</v>
      </c>
      <c r="AN268" s="0" t="str">
        <f aca="false">IF(ISNUMBER($AC268),IF($AC268&gt;=0.001,100,IF($AC268&gt;=-0.003,50,0)),"")</f>
        <v/>
      </c>
      <c r="AO268" s="0" t="str">
        <f aca="false">IF(ISNUMBER($AD268),IF($AD268&gt;=0.04,100,IF($AD268&gt;=0,50,0)),"")</f>
        <v/>
      </c>
      <c r="AP268" s="0" t="str">
        <f aca="false">IF(ISNUMBER($AE268),IF($AE268&gt;=25,100,IF($AE268&gt;=-75,50,0)),"")</f>
        <v/>
      </c>
      <c r="AQ268" s="0" t="str">
        <f aca="false">IF(ISNUMBER($AF268),IF($AF268&gt;0,100,IF($AF268&gt;=-50,50,0)),"")</f>
        <v/>
      </c>
      <c r="AR268" s="0" t="str">
        <f aca="false">IF(ISNUMBER($AG268),IF($AG268=1,100,IF($AG268=0,50,0)),"")</f>
        <v/>
      </c>
      <c r="AS268" s="0" t="str">
        <f aca="false">IF(ISNUMBER($AH268),IF($AH268&lt;0,100,IF($AH268&lt;=20,50,0)),"")</f>
        <v/>
      </c>
      <c r="AT268" s="0" t="str">
        <f aca="false">IF(ISNUMBER($AI268),IF($AI268&lt;0.95,100,IF($AI268&lt;=1,50,0)),"")</f>
        <v/>
      </c>
      <c r="AU268" s="0" t="str">
        <f aca="false">IF(ISNUMBER($AJ268),IF($AJ268&lt;30,0,IF($AJ268&lt;40,50,IF($AJ268&lt;=90,100,50))),"")</f>
        <v/>
      </c>
      <c r="AV268" s="0" t="str">
        <f aca="false">IF(ISNUMBER($AK268),IF($AK268&gt;-0.2,100,IF($AK268&gt;=-0.4,50,0)),"")</f>
        <v/>
      </c>
      <c r="AW268" s="59" t="n">
        <f aca="false">01_指標庫!$H$4*ISNUMBER($F268)+01_指標庫!$H$5*ISNUMBER($AA268)+01_指標庫!$H$6*ISNUMBER($G268)+01_指標庫!$H$7*ISNUMBER($H268)+01_指標庫!$H$8*ISNUMBER($AF268)+01_指標庫!$H$9*ISNUMBER($AG268)+01_指標庫!$H$10*ISNUMBER($AB268)+01_指標庫!$H$11*ISNUMBER($AC268)+01_指標庫!$H$12*ISNUMBER($AD268)+01_指標庫!$H$13*ISNUMBER($AE268)+01_指標庫!$H$14*ISNUMBER($I268)+01_指標庫!$H$15*ISNUMBER($AH268)+01_指標庫!$H$16*ISNUMBER($K268)+01_指標庫!$H$17*ISNUMBER($AI268)+01_指標庫!$H$18*ISNUMBER($AJ268)+01_指標庫!$H$19*ISNUMBER($AK268)+01_指標庫!$H$20*ISNUMBER($BB268)+01_指標庫!$H$21*ISNUMBER($BC268)</f>
        <v>51</v>
      </c>
      <c r="AX268" s="59" t="n">
        <f aca="false">IF(AW268=0,50,ROUND((01_指標庫!$H$4*IF(ISNUMBER($F268),L268,0)+01_指標庫!$H$5*IF(ISNUMBER($AA268),AL268,0)+01_指標庫!$H$6*IF(ISNUMBER($G268),M268,0)+01_指標庫!$H$7*IF(ISNUMBER($H268),N268,0)+01_指標庫!$H$8*IF(ISNUMBER($AF268),AQ268,0)+01_指標庫!$H$9*IF(ISNUMBER($AG268),AR268,0)+01_指標庫!$H$10*IF(ISNUMBER($AB268),AM268,0)+01_指標庫!$H$11*IF(ISNUMBER($AC268),AN268,0)+01_指標庫!$H$12*IF(ISNUMBER($AD268),AO268,0)+01_指標庫!$H$13*IF(ISNUMBER($AE268),AP268,0)+01_指標庫!$H$14*IF(ISNUMBER($I268),O268,0)+01_指標庫!$H$15*IF(ISNUMBER($AH268),AS268,0)+01_指標庫!$H$16*IF(ISNUMBER($K268),P268,0)+01_指標庫!$H$17*IF(ISNUMBER($AI268),AT268,0)+01_指標庫!$H$18*IF(ISNUMBER($AJ268),AU268,0)+01_指標庫!$H$19*IF(ISNUMBER($AK268),AV268,0)+01_指標庫!$H$20*IF(ISNUMBER($BB268),BB268,0)+01_指標庫!$H$21*IF(ISNUMBER($BC268),BC268,0))/AW268,1))</f>
        <v>76.5</v>
      </c>
      <c r="AY268" s="60"/>
      <c r="AZ268" s="60"/>
      <c r="BA268" s="58" t="n">
        <f aca="false">AVERAGE($E264:$E268)/AVERAGE($E259:$E268)-1</f>
        <v>0.00852093457651271</v>
      </c>
      <c r="BB268" s="59" t="n">
        <f aca="false">IF(ISNUMBER($BA268),IF(OR($S268&lt;=-0.03,$BA268&lt;-0.003),0,IF(OR($S268&lt;=-0.02,$BA268&lt;0.01),50,100)),"")</f>
        <v>50</v>
      </c>
      <c r="BC268" s="0" t="str">
        <f aca="false">IF(OR(COUNT($AZ268)=0,COUNT($AZ267)=0),"",IF(OR($AY268/$AZ267-1&lt;=-0.03,$AZ268/$AZ267-1&lt;=-0.045,IF(COUNT($AZ259:$AZ268)=10,AVERAGE($AZ264:$AZ268)/AVERAGE($AZ259:$AZ268)-1&lt;-0.01,FALSE())),0,IF(OR($AZ268/$AZ267-1&lt;=-0.02,IF(COUNT($AZ259:$AZ268)=10,AVERAGE($AZ264:$AZ268)/AVERAGE($AZ259:$AZ268)-1&lt;0.005,FALSE())),50,100)))</f>
        <v/>
      </c>
    </row>
    <row r="269" customFormat="false" ht="15" hidden="false" customHeight="true" outlineLevel="0" collapsed="false">
      <c r="A269" s="47" t="n">
        <v>265</v>
      </c>
      <c r="B269" s="48" t="n">
        <v>42942</v>
      </c>
      <c r="C269" s="47" t="n">
        <v>2017</v>
      </c>
      <c r="D269" s="49" t="s">
        <v>238</v>
      </c>
      <c r="E269" s="50" t="n">
        <v>5950.73</v>
      </c>
      <c r="F269" s="51" t="n">
        <v>0.123042</v>
      </c>
      <c r="G269" s="51" t="n">
        <v>0</v>
      </c>
      <c r="H269" s="52" t="n">
        <v>0.8776</v>
      </c>
      <c r="I269" s="53" t="n">
        <v>356</v>
      </c>
      <c r="J269" s="47" t="s">
        <v>235</v>
      </c>
      <c r="K269" s="54" t="n">
        <v>9.6</v>
      </c>
      <c r="L269" s="55" t="n">
        <f aca="false">IF(COUNT(F269)=0,50,IF(F269&gt;=0,100,IF(F269&gt;=-0.02,50,0)))</f>
        <v>100</v>
      </c>
      <c r="M269" s="55" t="n">
        <f aca="false">IF(COUNT(G269)=0,50,IF(G269&gt;-0.06,100,IF(G269&gt;-0.15,50,0)))</f>
        <v>100</v>
      </c>
      <c r="N269" s="55" t="n">
        <f aca="false">IF(COUNT(H269)=0,50,IF(H269&gt;=0.6,100,IF(H269&gt;=0.4,50,0)))</f>
        <v>100</v>
      </c>
      <c r="O269" s="55" t="n">
        <f aca="false">IF(COUNT(I269)=0,50,IF(J269="proxy_vix",50,IF(I269&lt;350,100,IF(I269&lt;=450,50,0))))</f>
        <v>50</v>
      </c>
      <c r="P269" s="55" t="n">
        <f aca="false">IF(COUNT(K269)=0,50,IF(K269&lt;20,100,IF(K269&lt;=25,50,0)))</f>
        <v>100</v>
      </c>
      <c r="Q269" s="54"/>
      <c r="R269" s="47"/>
      <c r="S269" s="51" t="n">
        <f aca="false">$E269/$E268-1</f>
        <v>0.00338580088185947</v>
      </c>
      <c r="T269" s="56" t="n">
        <f aca="false">$K269/$K268-1</f>
        <v>0.0180275715800635</v>
      </c>
      <c r="V269" s="57"/>
      <c r="W269" s="57"/>
      <c r="Y269" s="1" t="str">
        <f aca="false">IF(AX269&gt;=70,"EASY",IF(AX269&gt;40,"UNCERTAIN","HARD"))</f>
        <v>EASY</v>
      </c>
      <c r="AA269" s="58" t="n">
        <f aca="false">IF($A269&lt;200,"",AVERAGE($E220:$E269)/AVERAGE($E70:$E269)-1)</f>
        <v>0.0883873318625996</v>
      </c>
      <c r="AB269" s="59" t="n">
        <f aca="false">LOOKUP($B269,07_L1政策步階!$A$4:$A$14,07_L1政策步階!$C$4:$C$14)</f>
        <v>-1</v>
      </c>
      <c r="AC269" s="57"/>
      <c r="AD269" s="57"/>
      <c r="AE269" s="57"/>
      <c r="AF269" s="57"/>
      <c r="AG269" s="57"/>
      <c r="AH269" s="57"/>
      <c r="AI269" s="57"/>
      <c r="AJ269" s="57"/>
      <c r="AK269" s="57"/>
      <c r="AL269" s="59" t="n">
        <f aca="false">IF(ISNUMBER($AA269),IF($AA269&gt;=0.005,100,IF($AA269&gt;=-0.015,50,0)),"")</f>
        <v>100</v>
      </c>
      <c r="AM269" s="59" t="n">
        <f aca="false">IF(ISNUMBER($AB269),IF($AB269=1,100,IF($AB269=0,50,0)),"")</f>
        <v>0</v>
      </c>
      <c r="AN269" s="0" t="str">
        <f aca="false">IF(ISNUMBER($AC269),IF($AC269&gt;=0.001,100,IF($AC269&gt;=-0.003,50,0)),"")</f>
        <v/>
      </c>
      <c r="AO269" s="0" t="str">
        <f aca="false">IF(ISNUMBER($AD269),IF($AD269&gt;=0.04,100,IF($AD269&gt;=0,50,0)),"")</f>
        <v/>
      </c>
      <c r="AP269" s="0" t="str">
        <f aca="false">IF(ISNUMBER($AE269),IF($AE269&gt;=25,100,IF($AE269&gt;=-75,50,0)),"")</f>
        <v/>
      </c>
      <c r="AQ269" s="0" t="str">
        <f aca="false">IF(ISNUMBER($AF269),IF($AF269&gt;0,100,IF($AF269&gt;=-50,50,0)),"")</f>
        <v/>
      </c>
      <c r="AR269" s="0" t="str">
        <f aca="false">IF(ISNUMBER($AG269),IF($AG269=1,100,IF($AG269=0,50,0)),"")</f>
        <v/>
      </c>
      <c r="AS269" s="0" t="str">
        <f aca="false">IF(ISNUMBER($AH269),IF($AH269&lt;0,100,IF($AH269&lt;=20,50,0)),"")</f>
        <v/>
      </c>
      <c r="AT269" s="0" t="str">
        <f aca="false">IF(ISNUMBER($AI269),IF($AI269&lt;0.95,100,IF($AI269&lt;=1,50,0)),"")</f>
        <v/>
      </c>
      <c r="AU269" s="0" t="str">
        <f aca="false">IF(ISNUMBER($AJ269),IF($AJ269&lt;30,0,IF($AJ269&lt;40,50,IF($AJ269&lt;=90,100,50))),"")</f>
        <v/>
      </c>
      <c r="AV269" s="0" t="str">
        <f aca="false">IF(ISNUMBER($AK269),IF($AK269&gt;-0.2,100,IF($AK269&gt;=-0.4,50,0)),"")</f>
        <v/>
      </c>
      <c r="AW269" s="59" t="n">
        <f aca="false">01_指標庫!$H$4*ISNUMBER($F269)+01_指標庫!$H$5*ISNUMBER($AA269)+01_指標庫!$H$6*ISNUMBER($G269)+01_指標庫!$H$7*ISNUMBER($H269)+01_指標庫!$H$8*ISNUMBER($AF269)+01_指標庫!$H$9*ISNUMBER($AG269)+01_指標庫!$H$10*ISNUMBER($AB269)+01_指標庫!$H$11*ISNUMBER($AC269)+01_指標庫!$H$12*ISNUMBER($AD269)+01_指標庫!$H$13*ISNUMBER($AE269)+01_指標庫!$H$14*ISNUMBER($I269)+01_指標庫!$H$15*ISNUMBER($AH269)+01_指標庫!$H$16*ISNUMBER($K269)+01_指標庫!$H$17*ISNUMBER($AI269)+01_指標庫!$H$18*ISNUMBER($AJ269)+01_指標庫!$H$19*ISNUMBER($AK269)+01_指標庫!$H$20*ISNUMBER($BB269)+01_指標庫!$H$21*ISNUMBER($BC269)</f>
        <v>51</v>
      </c>
      <c r="AX269" s="59" t="n">
        <f aca="false">IF(AW269=0,50,ROUND((01_指標庫!$H$4*IF(ISNUMBER($F269),L269,0)+01_指標庫!$H$5*IF(ISNUMBER($AA269),AL269,0)+01_指標庫!$H$6*IF(ISNUMBER($G269),M269,0)+01_指標庫!$H$7*IF(ISNUMBER($H269),N269,0)+01_指標庫!$H$8*IF(ISNUMBER($AF269),AQ269,0)+01_指標庫!$H$9*IF(ISNUMBER($AG269),AR269,0)+01_指標庫!$H$10*IF(ISNUMBER($AB269),AM269,0)+01_指標庫!$H$11*IF(ISNUMBER($AC269),AN269,0)+01_指標庫!$H$12*IF(ISNUMBER($AD269),AO269,0)+01_指標庫!$H$13*IF(ISNUMBER($AE269),AP269,0)+01_指標庫!$H$14*IF(ISNUMBER($I269),O269,0)+01_指標庫!$H$15*IF(ISNUMBER($AH269),AS269,0)+01_指標庫!$H$16*IF(ISNUMBER($K269),P269,0)+01_指標庫!$H$17*IF(ISNUMBER($AI269),AT269,0)+01_指標庫!$H$18*IF(ISNUMBER($AJ269),AU269,0)+01_指標庫!$H$19*IF(ISNUMBER($AK269),AV269,0)+01_指標庫!$H$20*IF(ISNUMBER($BB269),BB269,0)+01_指標庫!$H$21*IF(ISNUMBER($BC269),BC269,0))/AW269,1))</f>
        <v>76.5</v>
      </c>
      <c r="AY269" s="60"/>
      <c r="AZ269" s="60"/>
      <c r="BA269" s="58" t="n">
        <f aca="false">AVERAGE($E265:$E269)/AVERAGE($E260:$E269)-1</f>
        <v>0.0067544568453568</v>
      </c>
      <c r="BB269" s="59" t="n">
        <f aca="false">IF(ISNUMBER($BA269),IF(OR($S269&lt;=-0.03,$BA269&lt;-0.003),0,IF(OR($S269&lt;=-0.02,$BA269&lt;0.01),50,100)),"")</f>
        <v>50</v>
      </c>
      <c r="BC269" s="0" t="str">
        <f aca="false">IF(OR(COUNT($AZ269)=0,COUNT($AZ268)=0),"",IF(OR($AY269/$AZ268-1&lt;=-0.03,$AZ269/$AZ268-1&lt;=-0.045,IF(COUNT($AZ260:$AZ269)=10,AVERAGE($AZ265:$AZ269)/AVERAGE($AZ260:$AZ269)-1&lt;-0.01,FALSE())),0,IF(OR($AZ269/$AZ268-1&lt;=-0.02,IF(COUNT($AZ260:$AZ269)=10,AVERAGE($AZ265:$AZ269)/AVERAGE($AZ260:$AZ269)-1&lt;0.005,FALSE())),50,100)))</f>
        <v/>
      </c>
    </row>
    <row r="270" customFormat="false" ht="15" hidden="false" customHeight="true" outlineLevel="0" collapsed="false">
      <c r="A270" s="47" t="n">
        <v>266</v>
      </c>
      <c r="B270" s="48" t="n">
        <v>42943</v>
      </c>
      <c r="C270" s="47" t="n">
        <v>2017</v>
      </c>
      <c r="D270" s="49" t="s">
        <v>239</v>
      </c>
      <c r="E270" s="50" t="n">
        <v>5917.03</v>
      </c>
      <c r="F270" s="51" t="n">
        <v>0.115604</v>
      </c>
      <c r="G270" s="51" t="n">
        <v>-0.005663</v>
      </c>
      <c r="H270" s="52" t="n">
        <v>0.898</v>
      </c>
      <c r="I270" s="53" t="n">
        <v>355</v>
      </c>
      <c r="J270" s="47" t="s">
        <v>235</v>
      </c>
      <c r="K270" s="54" t="n">
        <v>10.11</v>
      </c>
      <c r="L270" s="55" t="n">
        <f aca="false">IF(COUNT(F270)=0,50,IF(F270&gt;=0,100,IF(F270&gt;=-0.02,50,0)))</f>
        <v>100</v>
      </c>
      <c r="M270" s="55" t="n">
        <f aca="false">IF(COUNT(G270)=0,50,IF(G270&gt;-0.06,100,IF(G270&gt;-0.15,50,0)))</f>
        <v>100</v>
      </c>
      <c r="N270" s="55" t="n">
        <f aca="false">IF(COUNT(H270)=0,50,IF(H270&gt;=0.6,100,IF(H270&gt;=0.4,50,0)))</f>
        <v>100</v>
      </c>
      <c r="O270" s="55" t="n">
        <f aca="false">IF(COUNT(I270)=0,50,IF(J270="proxy_vix",50,IF(I270&lt;350,100,IF(I270&lt;=450,50,0))))</f>
        <v>50</v>
      </c>
      <c r="P270" s="55" t="n">
        <f aca="false">IF(COUNT(K270)=0,50,IF(K270&lt;20,100,IF(K270&lt;=25,50,0)))</f>
        <v>100</v>
      </c>
      <c r="Q270" s="54"/>
      <c r="R270" s="47"/>
      <c r="S270" s="51" t="n">
        <f aca="false">$E270/$E269-1</f>
        <v>-0.00566317073703559</v>
      </c>
      <c r="T270" s="56" t="n">
        <f aca="false">$K270/$K269-1</f>
        <v>0.0531250000000001</v>
      </c>
      <c r="V270" s="57"/>
      <c r="W270" s="57"/>
      <c r="Y270" s="1" t="str">
        <f aca="false">IF(AX270&gt;=70,"EASY",IF(AX270&gt;40,"UNCERTAIN","HARD"))</f>
        <v>EASY</v>
      </c>
      <c r="AA270" s="58" t="n">
        <f aca="false">IF($A270&lt;200,"",AVERAGE($E221:$E270)/AVERAGE($E71:$E270)-1)</f>
        <v>0.0880636599873463</v>
      </c>
      <c r="AB270" s="59" t="n">
        <f aca="false">LOOKUP($B270,07_L1政策步階!$A$4:$A$14,07_L1政策步階!$C$4:$C$14)</f>
        <v>-1</v>
      </c>
      <c r="AC270" s="57"/>
      <c r="AD270" s="57"/>
      <c r="AE270" s="57"/>
      <c r="AF270" s="57"/>
      <c r="AG270" s="57"/>
      <c r="AH270" s="57"/>
      <c r="AI270" s="57"/>
      <c r="AJ270" s="57"/>
      <c r="AK270" s="57"/>
      <c r="AL270" s="59" t="n">
        <f aca="false">IF(ISNUMBER($AA270),IF($AA270&gt;=0.005,100,IF($AA270&gt;=-0.015,50,0)),"")</f>
        <v>100</v>
      </c>
      <c r="AM270" s="59" t="n">
        <f aca="false">IF(ISNUMBER($AB270),IF($AB270=1,100,IF($AB270=0,50,0)),"")</f>
        <v>0</v>
      </c>
      <c r="AN270" s="0" t="str">
        <f aca="false">IF(ISNUMBER($AC270),IF($AC270&gt;=0.001,100,IF($AC270&gt;=-0.003,50,0)),"")</f>
        <v/>
      </c>
      <c r="AO270" s="0" t="str">
        <f aca="false">IF(ISNUMBER($AD270),IF($AD270&gt;=0.04,100,IF($AD270&gt;=0,50,0)),"")</f>
        <v/>
      </c>
      <c r="AP270" s="0" t="str">
        <f aca="false">IF(ISNUMBER($AE270),IF($AE270&gt;=25,100,IF($AE270&gt;=-75,50,0)),"")</f>
        <v/>
      </c>
      <c r="AQ270" s="0" t="str">
        <f aca="false">IF(ISNUMBER($AF270),IF($AF270&gt;0,100,IF($AF270&gt;=-50,50,0)),"")</f>
        <v/>
      </c>
      <c r="AR270" s="0" t="str">
        <f aca="false">IF(ISNUMBER($AG270),IF($AG270=1,100,IF($AG270=0,50,0)),"")</f>
        <v/>
      </c>
      <c r="AS270" s="0" t="str">
        <f aca="false">IF(ISNUMBER($AH270),IF($AH270&lt;0,100,IF($AH270&lt;=20,50,0)),"")</f>
        <v/>
      </c>
      <c r="AT270" s="0" t="str">
        <f aca="false">IF(ISNUMBER($AI270),IF($AI270&lt;0.95,100,IF($AI270&lt;=1,50,0)),"")</f>
        <v/>
      </c>
      <c r="AU270" s="0" t="str">
        <f aca="false">IF(ISNUMBER($AJ270),IF($AJ270&lt;30,0,IF($AJ270&lt;40,50,IF($AJ270&lt;=90,100,50))),"")</f>
        <v/>
      </c>
      <c r="AV270" s="0" t="str">
        <f aca="false">IF(ISNUMBER($AK270),IF($AK270&gt;-0.2,100,IF($AK270&gt;=-0.4,50,0)),"")</f>
        <v/>
      </c>
      <c r="AW270" s="59" t="n">
        <f aca="false">01_指標庫!$H$4*ISNUMBER($F270)+01_指標庫!$H$5*ISNUMBER($AA270)+01_指標庫!$H$6*ISNUMBER($G270)+01_指標庫!$H$7*ISNUMBER($H270)+01_指標庫!$H$8*ISNUMBER($AF270)+01_指標庫!$H$9*ISNUMBER($AG270)+01_指標庫!$H$10*ISNUMBER($AB270)+01_指標庫!$H$11*ISNUMBER($AC270)+01_指標庫!$H$12*ISNUMBER($AD270)+01_指標庫!$H$13*ISNUMBER($AE270)+01_指標庫!$H$14*ISNUMBER($I270)+01_指標庫!$H$15*ISNUMBER($AH270)+01_指標庫!$H$16*ISNUMBER($K270)+01_指標庫!$H$17*ISNUMBER($AI270)+01_指標庫!$H$18*ISNUMBER($AJ270)+01_指標庫!$H$19*ISNUMBER($AK270)+01_指標庫!$H$20*ISNUMBER($BB270)+01_指標庫!$H$21*ISNUMBER($BC270)</f>
        <v>51</v>
      </c>
      <c r="AX270" s="59" t="n">
        <f aca="false">IF(AW270=0,50,ROUND((01_指標庫!$H$4*IF(ISNUMBER($F270),L270,0)+01_指標庫!$H$5*IF(ISNUMBER($AA270),AL270,0)+01_指標庫!$H$6*IF(ISNUMBER($G270),M270,0)+01_指標庫!$H$7*IF(ISNUMBER($H270),N270,0)+01_指標庫!$H$8*IF(ISNUMBER($AF270),AQ270,0)+01_指標庫!$H$9*IF(ISNUMBER($AG270),AR270,0)+01_指標庫!$H$10*IF(ISNUMBER($AB270),AM270,0)+01_指標庫!$H$11*IF(ISNUMBER($AC270),AN270,0)+01_指標庫!$H$12*IF(ISNUMBER($AD270),AO270,0)+01_指標庫!$H$13*IF(ISNUMBER($AE270),AP270,0)+01_指標庫!$H$14*IF(ISNUMBER($I270),O270,0)+01_指標庫!$H$15*IF(ISNUMBER($AH270),AS270,0)+01_指標庫!$H$16*IF(ISNUMBER($K270),P270,0)+01_指標庫!$H$17*IF(ISNUMBER($AI270),AT270,0)+01_指標庫!$H$18*IF(ISNUMBER($AJ270),AU270,0)+01_指標庫!$H$19*IF(ISNUMBER($AK270),AV270,0)+01_指標庫!$H$20*IF(ISNUMBER($BB270),BB270,0)+01_指標庫!$H$21*IF(ISNUMBER($BC270),BC270,0))/AW270,1))</f>
        <v>76.5</v>
      </c>
      <c r="AY270" s="60"/>
      <c r="AZ270" s="60"/>
      <c r="BA270" s="58" t="n">
        <f aca="false">AVERAGE($E266:$E270)/AVERAGE($E261:$E270)-1</f>
        <v>0.00450432220880948</v>
      </c>
      <c r="BB270" s="59" t="n">
        <f aca="false">IF(ISNUMBER($BA270),IF(OR($S270&lt;=-0.03,$BA270&lt;-0.003),0,IF(OR($S270&lt;=-0.02,$BA270&lt;0.01),50,100)),"")</f>
        <v>50</v>
      </c>
      <c r="BC270" s="0" t="str">
        <f aca="false">IF(OR(COUNT($AZ270)=0,COUNT($AZ269)=0),"",IF(OR($AY270/$AZ269-1&lt;=-0.03,$AZ270/$AZ269-1&lt;=-0.045,IF(COUNT($AZ261:$AZ270)=10,AVERAGE($AZ266:$AZ270)/AVERAGE($AZ261:$AZ270)-1&lt;-0.01,FALSE())),0,IF(OR($AZ270/$AZ269-1&lt;=-0.02,IF(COUNT($AZ261:$AZ270)=10,AVERAGE($AZ266:$AZ270)/AVERAGE($AZ261:$AZ270)-1&lt;0.005,FALSE())),50,100)))</f>
        <v/>
      </c>
    </row>
    <row r="271" customFormat="false" ht="15" hidden="false" customHeight="true" outlineLevel="0" collapsed="false">
      <c r="A271" s="47" t="n">
        <v>267</v>
      </c>
      <c r="B271" s="48" t="n">
        <v>42944</v>
      </c>
      <c r="C271" s="47" t="n">
        <v>2017</v>
      </c>
      <c r="D271" s="49" t="s">
        <v>234</v>
      </c>
      <c r="E271" s="50" t="n">
        <v>5908.92</v>
      </c>
      <c r="F271" s="51" t="n">
        <v>0.112935</v>
      </c>
      <c r="G271" s="51" t="n">
        <v>-0.007026</v>
      </c>
      <c r="H271" s="52" t="n">
        <v>0.8571</v>
      </c>
      <c r="I271" s="53" t="n">
        <v>359</v>
      </c>
      <c r="J271" s="47" t="s">
        <v>235</v>
      </c>
      <c r="K271" s="54" t="n">
        <v>10.29</v>
      </c>
      <c r="L271" s="55" t="n">
        <f aca="false">IF(COUNT(F271)=0,50,IF(F271&gt;=0,100,IF(F271&gt;=-0.02,50,0)))</f>
        <v>100</v>
      </c>
      <c r="M271" s="55" t="n">
        <f aca="false">IF(COUNT(G271)=0,50,IF(G271&gt;-0.06,100,IF(G271&gt;-0.15,50,0)))</f>
        <v>100</v>
      </c>
      <c r="N271" s="55" t="n">
        <f aca="false">IF(COUNT(H271)=0,50,IF(H271&gt;=0.6,100,IF(H271&gt;=0.4,50,0)))</f>
        <v>100</v>
      </c>
      <c r="O271" s="55" t="n">
        <f aca="false">IF(COUNT(I271)=0,50,IF(J271="proxy_vix",50,IF(I271&lt;350,100,IF(I271&lt;=450,50,0))))</f>
        <v>50</v>
      </c>
      <c r="P271" s="55" t="n">
        <f aca="false">IF(COUNT(K271)=0,50,IF(K271&lt;20,100,IF(K271&lt;=25,50,0)))</f>
        <v>100</v>
      </c>
      <c r="Q271" s="54"/>
      <c r="R271" s="47"/>
      <c r="S271" s="51" t="n">
        <f aca="false">$E271/$E270-1</f>
        <v>-0.00137062005769784</v>
      </c>
      <c r="T271" s="56" t="n">
        <f aca="false">$K271/$K270-1</f>
        <v>0.0178041543026706</v>
      </c>
      <c r="V271" s="57"/>
      <c r="W271" s="57"/>
      <c r="Y271" s="1" t="str">
        <f aca="false">IF(AX271&gt;=70,"EASY",IF(AX271&gt;40,"UNCERTAIN","HARD"))</f>
        <v>EASY</v>
      </c>
      <c r="AA271" s="58" t="n">
        <f aca="false">IF($A271&lt;200,"",AVERAGE($E222:$E271)/AVERAGE($E72:$E271)-1)</f>
        <v>0.0881867869551747</v>
      </c>
      <c r="AB271" s="59" t="n">
        <f aca="false">LOOKUP($B271,07_L1政策步階!$A$4:$A$14,07_L1政策步階!$C$4:$C$14)</f>
        <v>-1</v>
      </c>
      <c r="AC271" s="57"/>
      <c r="AD271" s="57"/>
      <c r="AE271" s="57"/>
      <c r="AF271" s="57"/>
      <c r="AG271" s="57"/>
      <c r="AH271" s="57"/>
      <c r="AI271" s="57"/>
      <c r="AJ271" s="57"/>
      <c r="AK271" s="57"/>
      <c r="AL271" s="59" t="n">
        <f aca="false">IF(ISNUMBER($AA271),IF($AA271&gt;=0.005,100,IF($AA271&gt;=-0.015,50,0)),"")</f>
        <v>100</v>
      </c>
      <c r="AM271" s="59" t="n">
        <f aca="false">IF(ISNUMBER($AB271),IF($AB271=1,100,IF($AB271=0,50,0)),"")</f>
        <v>0</v>
      </c>
      <c r="AN271" s="0" t="str">
        <f aca="false">IF(ISNUMBER($AC271),IF($AC271&gt;=0.001,100,IF($AC271&gt;=-0.003,50,0)),"")</f>
        <v/>
      </c>
      <c r="AO271" s="0" t="str">
        <f aca="false">IF(ISNUMBER($AD271),IF($AD271&gt;=0.04,100,IF($AD271&gt;=0,50,0)),"")</f>
        <v/>
      </c>
      <c r="AP271" s="0" t="str">
        <f aca="false">IF(ISNUMBER($AE271),IF($AE271&gt;=25,100,IF($AE271&gt;=-75,50,0)),"")</f>
        <v/>
      </c>
      <c r="AQ271" s="0" t="str">
        <f aca="false">IF(ISNUMBER($AF271),IF($AF271&gt;0,100,IF($AF271&gt;=-50,50,0)),"")</f>
        <v/>
      </c>
      <c r="AR271" s="0" t="str">
        <f aca="false">IF(ISNUMBER($AG271),IF($AG271=1,100,IF($AG271=0,50,0)),"")</f>
        <v/>
      </c>
      <c r="AS271" s="0" t="str">
        <f aca="false">IF(ISNUMBER($AH271),IF($AH271&lt;0,100,IF($AH271&lt;=20,50,0)),"")</f>
        <v/>
      </c>
      <c r="AT271" s="0" t="str">
        <f aca="false">IF(ISNUMBER($AI271),IF($AI271&lt;0.95,100,IF($AI271&lt;=1,50,0)),"")</f>
        <v/>
      </c>
      <c r="AU271" s="0" t="str">
        <f aca="false">IF(ISNUMBER($AJ271),IF($AJ271&lt;30,0,IF($AJ271&lt;40,50,IF($AJ271&lt;=90,100,50))),"")</f>
        <v/>
      </c>
      <c r="AV271" s="0" t="str">
        <f aca="false">IF(ISNUMBER($AK271),IF($AK271&gt;-0.2,100,IF($AK271&gt;=-0.4,50,0)),"")</f>
        <v/>
      </c>
      <c r="AW271" s="59" t="n">
        <f aca="false">01_指標庫!$H$4*ISNUMBER($F271)+01_指標庫!$H$5*ISNUMBER($AA271)+01_指標庫!$H$6*ISNUMBER($G271)+01_指標庫!$H$7*ISNUMBER($H271)+01_指標庫!$H$8*ISNUMBER($AF271)+01_指標庫!$H$9*ISNUMBER($AG271)+01_指標庫!$H$10*ISNUMBER($AB271)+01_指標庫!$H$11*ISNUMBER($AC271)+01_指標庫!$H$12*ISNUMBER($AD271)+01_指標庫!$H$13*ISNUMBER($AE271)+01_指標庫!$H$14*ISNUMBER($I271)+01_指標庫!$H$15*ISNUMBER($AH271)+01_指標庫!$H$16*ISNUMBER($K271)+01_指標庫!$H$17*ISNUMBER($AI271)+01_指標庫!$H$18*ISNUMBER($AJ271)+01_指標庫!$H$19*ISNUMBER($AK271)+01_指標庫!$H$20*ISNUMBER($BB271)+01_指標庫!$H$21*ISNUMBER($BC271)</f>
        <v>51</v>
      </c>
      <c r="AX271" s="59" t="n">
        <f aca="false">IF(AW271=0,50,ROUND((01_指標庫!$H$4*IF(ISNUMBER($F271),L271,0)+01_指標庫!$H$5*IF(ISNUMBER($AA271),AL271,0)+01_指標庫!$H$6*IF(ISNUMBER($G271),M271,0)+01_指標庫!$H$7*IF(ISNUMBER($H271),N271,0)+01_指標庫!$H$8*IF(ISNUMBER($AF271),AQ271,0)+01_指標庫!$H$9*IF(ISNUMBER($AG271),AR271,0)+01_指標庫!$H$10*IF(ISNUMBER($AB271),AM271,0)+01_指標庫!$H$11*IF(ISNUMBER($AC271),AN271,0)+01_指標庫!$H$12*IF(ISNUMBER($AD271),AO271,0)+01_指標庫!$H$13*IF(ISNUMBER($AE271),AP271,0)+01_指標庫!$H$14*IF(ISNUMBER($I271),O271,0)+01_指標庫!$H$15*IF(ISNUMBER($AH271),AS271,0)+01_指標庫!$H$16*IF(ISNUMBER($K271),P271,0)+01_指標庫!$H$17*IF(ISNUMBER($AI271),AT271,0)+01_指標庫!$H$18*IF(ISNUMBER($AJ271),AU271,0)+01_指標庫!$H$19*IF(ISNUMBER($AK271),AV271,0)+01_指標庫!$H$20*IF(ISNUMBER($BB271),BB271,0)+01_指標庫!$H$21*IF(ISNUMBER($BC271),BC271,0))/AW271,1))</f>
        <v>76.5</v>
      </c>
      <c r="AY271" s="60"/>
      <c r="AZ271" s="60"/>
      <c r="BA271" s="58" t="n">
        <f aca="false">AVERAGE($E267:$E271)/AVERAGE($E262:$E271)-1</f>
        <v>0.00287429950048579</v>
      </c>
      <c r="BB271" s="59" t="n">
        <f aca="false">IF(ISNUMBER($BA271),IF(OR($S271&lt;=-0.03,$BA271&lt;-0.003),0,IF(OR($S271&lt;=-0.02,$BA271&lt;0.01),50,100)),"")</f>
        <v>50</v>
      </c>
      <c r="BC271" s="0" t="str">
        <f aca="false">IF(OR(COUNT($AZ271)=0,COUNT($AZ270)=0),"",IF(OR($AY271/$AZ270-1&lt;=-0.03,$AZ271/$AZ270-1&lt;=-0.045,IF(COUNT($AZ262:$AZ271)=10,AVERAGE($AZ267:$AZ271)/AVERAGE($AZ262:$AZ271)-1&lt;-0.01,FALSE())),0,IF(OR($AZ271/$AZ270-1&lt;=-0.02,IF(COUNT($AZ262:$AZ271)=10,AVERAGE($AZ267:$AZ271)/AVERAGE($AZ262:$AZ271)-1&lt;0.005,FALSE())),50,100)))</f>
        <v/>
      </c>
    </row>
    <row r="272" customFormat="false" ht="15" hidden="false" customHeight="true" outlineLevel="0" collapsed="false">
      <c r="A272" s="47" t="n">
        <v>268</v>
      </c>
      <c r="B272" s="48" t="n">
        <v>42947</v>
      </c>
      <c r="C272" s="47" t="n">
        <v>2017</v>
      </c>
      <c r="D272" s="49" t="s">
        <v>236</v>
      </c>
      <c r="E272" s="50" t="n">
        <v>5880.33</v>
      </c>
      <c r="F272" s="51" t="n">
        <v>0.106445</v>
      </c>
      <c r="G272" s="51" t="n">
        <v>-0.01183</v>
      </c>
      <c r="H272" s="52" t="n">
        <v>0.8571</v>
      </c>
      <c r="I272" s="53" t="n">
        <v>361</v>
      </c>
      <c r="J272" s="47" t="s">
        <v>235</v>
      </c>
      <c r="K272" s="54" t="n">
        <v>10.26</v>
      </c>
      <c r="L272" s="55" t="n">
        <f aca="false">IF(COUNT(F272)=0,50,IF(F272&gt;=0,100,IF(F272&gt;=-0.02,50,0)))</f>
        <v>100</v>
      </c>
      <c r="M272" s="55" t="n">
        <f aca="false">IF(COUNT(G272)=0,50,IF(G272&gt;-0.06,100,IF(G272&gt;-0.15,50,0)))</f>
        <v>100</v>
      </c>
      <c r="N272" s="55" t="n">
        <f aca="false">IF(COUNT(H272)=0,50,IF(H272&gt;=0.6,100,IF(H272&gt;=0.4,50,0)))</f>
        <v>100</v>
      </c>
      <c r="O272" s="55" t="n">
        <f aca="false">IF(COUNT(I272)=0,50,IF(J272="proxy_vix",50,IF(I272&lt;350,100,IF(I272&lt;=450,50,0))))</f>
        <v>50</v>
      </c>
      <c r="P272" s="55" t="n">
        <f aca="false">IF(COUNT(K272)=0,50,IF(K272&lt;20,100,IF(K272&lt;=25,50,0)))</f>
        <v>100</v>
      </c>
      <c r="Q272" s="54"/>
      <c r="R272" s="47"/>
      <c r="S272" s="51" t="n">
        <f aca="false">$E272/$E271-1</f>
        <v>-0.00483844763510088</v>
      </c>
      <c r="T272" s="56" t="n">
        <f aca="false">$K272/$K271-1</f>
        <v>-0.00291545189504372</v>
      </c>
      <c r="V272" s="57"/>
      <c r="W272" s="57"/>
      <c r="Y272" s="1" t="str">
        <f aca="false">IF(AX272&gt;=70,"EASY",IF(AX272&gt;40,"UNCERTAIN","HARD"))</f>
        <v>EASY</v>
      </c>
      <c r="AA272" s="58" t="n">
        <f aca="false">IF($A272&lt;200,"",AVERAGE($E223:$E272)/AVERAGE($E73:$E272)-1)</f>
        <v>0.0880568162925173</v>
      </c>
      <c r="AB272" s="59" t="n">
        <f aca="false">LOOKUP($B272,07_L1政策步階!$A$4:$A$14,07_L1政策步階!$C$4:$C$14)</f>
        <v>-1</v>
      </c>
      <c r="AC272" s="57"/>
      <c r="AD272" s="57"/>
      <c r="AE272" s="57"/>
      <c r="AF272" s="57"/>
      <c r="AG272" s="57"/>
      <c r="AH272" s="57"/>
      <c r="AI272" s="57"/>
      <c r="AJ272" s="57"/>
      <c r="AK272" s="57"/>
      <c r="AL272" s="59" t="n">
        <f aca="false">IF(ISNUMBER($AA272),IF($AA272&gt;=0.005,100,IF($AA272&gt;=-0.015,50,0)),"")</f>
        <v>100</v>
      </c>
      <c r="AM272" s="59" t="n">
        <f aca="false">IF(ISNUMBER($AB272),IF($AB272=1,100,IF($AB272=0,50,0)),"")</f>
        <v>0</v>
      </c>
      <c r="AN272" s="0" t="str">
        <f aca="false">IF(ISNUMBER($AC272),IF($AC272&gt;=0.001,100,IF($AC272&gt;=-0.003,50,0)),"")</f>
        <v/>
      </c>
      <c r="AO272" s="0" t="str">
        <f aca="false">IF(ISNUMBER($AD272),IF($AD272&gt;=0.04,100,IF($AD272&gt;=0,50,0)),"")</f>
        <v/>
      </c>
      <c r="AP272" s="0" t="str">
        <f aca="false">IF(ISNUMBER($AE272),IF($AE272&gt;=25,100,IF($AE272&gt;=-75,50,0)),"")</f>
        <v/>
      </c>
      <c r="AQ272" s="0" t="str">
        <f aca="false">IF(ISNUMBER($AF272),IF($AF272&gt;0,100,IF($AF272&gt;=-50,50,0)),"")</f>
        <v/>
      </c>
      <c r="AR272" s="0" t="str">
        <f aca="false">IF(ISNUMBER($AG272),IF($AG272=1,100,IF($AG272=0,50,0)),"")</f>
        <v/>
      </c>
      <c r="AS272" s="0" t="str">
        <f aca="false">IF(ISNUMBER($AH272),IF($AH272&lt;0,100,IF($AH272&lt;=20,50,0)),"")</f>
        <v/>
      </c>
      <c r="AT272" s="0" t="str">
        <f aca="false">IF(ISNUMBER($AI272),IF($AI272&lt;0.95,100,IF($AI272&lt;=1,50,0)),"")</f>
        <v/>
      </c>
      <c r="AU272" s="0" t="str">
        <f aca="false">IF(ISNUMBER($AJ272),IF($AJ272&lt;30,0,IF($AJ272&lt;40,50,IF($AJ272&lt;=90,100,50))),"")</f>
        <v/>
      </c>
      <c r="AV272" s="0" t="str">
        <f aca="false">IF(ISNUMBER($AK272),IF($AK272&gt;-0.2,100,IF($AK272&gt;=-0.4,50,0)),"")</f>
        <v/>
      </c>
      <c r="AW272" s="59" t="n">
        <f aca="false">01_指標庫!$H$4*ISNUMBER($F272)+01_指標庫!$H$5*ISNUMBER($AA272)+01_指標庫!$H$6*ISNUMBER($G272)+01_指標庫!$H$7*ISNUMBER($H272)+01_指標庫!$H$8*ISNUMBER($AF272)+01_指標庫!$H$9*ISNUMBER($AG272)+01_指標庫!$H$10*ISNUMBER($AB272)+01_指標庫!$H$11*ISNUMBER($AC272)+01_指標庫!$H$12*ISNUMBER($AD272)+01_指標庫!$H$13*ISNUMBER($AE272)+01_指標庫!$H$14*ISNUMBER($I272)+01_指標庫!$H$15*ISNUMBER($AH272)+01_指標庫!$H$16*ISNUMBER($K272)+01_指標庫!$H$17*ISNUMBER($AI272)+01_指標庫!$H$18*ISNUMBER($AJ272)+01_指標庫!$H$19*ISNUMBER($AK272)+01_指標庫!$H$20*ISNUMBER($BB272)+01_指標庫!$H$21*ISNUMBER($BC272)</f>
        <v>51</v>
      </c>
      <c r="AX272" s="59" t="n">
        <f aca="false">IF(AW272=0,50,ROUND((01_指標庫!$H$4*IF(ISNUMBER($F272),L272,0)+01_指標庫!$H$5*IF(ISNUMBER($AA272),AL272,0)+01_指標庫!$H$6*IF(ISNUMBER($G272),M272,0)+01_指標庫!$H$7*IF(ISNUMBER($H272),N272,0)+01_指標庫!$H$8*IF(ISNUMBER($AF272),AQ272,0)+01_指標庫!$H$9*IF(ISNUMBER($AG272),AR272,0)+01_指標庫!$H$10*IF(ISNUMBER($AB272),AM272,0)+01_指標庫!$H$11*IF(ISNUMBER($AC272),AN272,0)+01_指標庫!$H$12*IF(ISNUMBER($AD272),AO272,0)+01_指標庫!$H$13*IF(ISNUMBER($AE272),AP272,0)+01_指標庫!$H$14*IF(ISNUMBER($I272),O272,0)+01_指標庫!$H$15*IF(ISNUMBER($AH272),AS272,0)+01_指標庫!$H$16*IF(ISNUMBER($K272),P272,0)+01_指標庫!$H$17*IF(ISNUMBER($AI272),AT272,0)+01_指標庫!$H$18*IF(ISNUMBER($AJ272),AU272,0)+01_指標庫!$H$19*IF(ISNUMBER($AK272),AV272,0)+01_指標庫!$H$20*IF(ISNUMBER($BB272),BB272,0)+01_指標庫!$H$21*IF(ISNUMBER($BC272),BC272,0))/AW272,1))</f>
        <v>76.5</v>
      </c>
      <c r="AY272" s="60"/>
      <c r="AZ272" s="60"/>
      <c r="BA272" s="58" t="n">
        <f aca="false">AVERAGE($E268:$E272)/AVERAGE($E263:$E272)-1</f>
        <v>0.000123039397620817</v>
      </c>
      <c r="BB272" s="59" t="n">
        <f aca="false">IF(ISNUMBER($BA272),IF(OR($S272&lt;=-0.03,$BA272&lt;-0.003),0,IF(OR($S272&lt;=-0.02,$BA272&lt;0.01),50,100)),"")</f>
        <v>50</v>
      </c>
      <c r="BC272" s="0" t="str">
        <f aca="false">IF(OR(COUNT($AZ272)=0,COUNT($AZ271)=0),"",IF(OR($AY272/$AZ271-1&lt;=-0.03,$AZ272/$AZ271-1&lt;=-0.045,IF(COUNT($AZ263:$AZ272)=10,AVERAGE($AZ268:$AZ272)/AVERAGE($AZ263:$AZ272)-1&lt;-0.01,FALSE())),0,IF(OR($AZ272/$AZ271-1&lt;=-0.02,IF(COUNT($AZ263:$AZ272)=10,AVERAGE($AZ268:$AZ272)/AVERAGE($AZ263:$AZ272)-1&lt;0.005,FALSE())),50,100)))</f>
        <v/>
      </c>
    </row>
    <row r="273" customFormat="false" ht="15" hidden="false" customHeight="true" outlineLevel="0" collapsed="false">
      <c r="A273" s="47" t="n">
        <v>269</v>
      </c>
      <c r="B273" s="48" t="n">
        <v>42948</v>
      </c>
      <c r="C273" s="47" t="n">
        <v>2017</v>
      </c>
      <c r="D273" s="49" t="s">
        <v>237</v>
      </c>
      <c r="E273" s="50" t="n">
        <v>5895.17</v>
      </c>
      <c r="F273" s="51" t="n">
        <v>0.108099</v>
      </c>
      <c r="G273" s="51" t="n">
        <v>-0.009337</v>
      </c>
      <c r="H273" s="52" t="n">
        <v>0.898</v>
      </c>
      <c r="I273" s="53" t="n">
        <v>360</v>
      </c>
      <c r="J273" s="47" t="s">
        <v>235</v>
      </c>
      <c r="K273" s="54" t="n">
        <v>10.09</v>
      </c>
      <c r="L273" s="55" t="n">
        <f aca="false">IF(COUNT(F273)=0,50,IF(F273&gt;=0,100,IF(F273&gt;=-0.02,50,0)))</f>
        <v>100</v>
      </c>
      <c r="M273" s="55" t="n">
        <f aca="false">IF(COUNT(G273)=0,50,IF(G273&gt;-0.06,100,IF(G273&gt;-0.15,50,0)))</f>
        <v>100</v>
      </c>
      <c r="N273" s="55" t="n">
        <f aca="false">IF(COUNT(H273)=0,50,IF(H273&gt;=0.6,100,IF(H273&gt;=0.4,50,0)))</f>
        <v>100</v>
      </c>
      <c r="O273" s="55" t="n">
        <f aca="false">IF(COUNT(I273)=0,50,IF(J273="proxy_vix",50,IF(I273&lt;350,100,IF(I273&lt;=450,50,0))))</f>
        <v>50</v>
      </c>
      <c r="P273" s="55" t="n">
        <f aca="false">IF(COUNT(K273)=0,50,IF(K273&lt;20,100,IF(K273&lt;=25,50,0)))</f>
        <v>100</v>
      </c>
      <c r="Q273" s="54"/>
      <c r="R273" s="47"/>
      <c r="S273" s="51" t="n">
        <f aca="false">$E273/$E272-1</f>
        <v>0.00252366788938718</v>
      </c>
      <c r="T273" s="56" t="n">
        <f aca="false">$K273/$K272-1</f>
        <v>-0.0165692007797271</v>
      </c>
      <c r="V273" s="57"/>
      <c r="W273" s="57"/>
      <c r="Y273" s="1" t="str">
        <f aca="false">IF(AX273&gt;=70,"EASY",IF(AX273&gt;40,"UNCERTAIN","HARD"))</f>
        <v>EASY</v>
      </c>
      <c r="AA273" s="58" t="n">
        <f aca="false">IF($A273&lt;200,"",AVERAGE($E224:$E273)/AVERAGE($E74:$E273)-1)</f>
        <v>0.0878558847858728</v>
      </c>
      <c r="AB273" s="59" t="n">
        <f aca="false">LOOKUP($B273,07_L1政策步階!$A$4:$A$14,07_L1政策步階!$C$4:$C$14)</f>
        <v>-1</v>
      </c>
      <c r="AC273" s="57"/>
      <c r="AD273" s="57"/>
      <c r="AE273" s="57"/>
      <c r="AF273" s="57"/>
      <c r="AG273" s="57"/>
      <c r="AH273" s="57"/>
      <c r="AI273" s="57"/>
      <c r="AJ273" s="57"/>
      <c r="AK273" s="57"/>
      <c r="AL273" s="59" t="n">
        <f aca="false">IF(ISNUMBER($AA273),IF($AA273&gt;=0.005,100,IF($AA273&gt;=-0.015,50,0)),"")</f>
        <v>100</v>
      </c>
      <c r="AM273" s="59" t="n">
        <f aca="false">IF(ISNUMBER($AB273),IF($AB273=1,100,IF($AB273=0,50,0)),"")</f>
        <v>0</v>
      </c>
      <c r="AN273" s="0" t="str">
        <f aca="false">IF(ISNUMBER($AC273),IF($AC273&gt;=0.001,100,IF($AC273&gt;=-0.003,50,0)),"")</f>
        <v/>
      </c>
      <c r="AO273" s="0" t="str">
        <f aca="false">IF(ISNUMBER($AD273),IF($AD273&gt;=0.04,100,IF($AD273&gt;=0,50,0)),"")</f>
        <v/>
      </c>
      <c r="AP273" s="0" t="str">
        <f aca="false">IF(ISNUMBER($AE273),IF($AE273&gt;=25,100,IF($AE273&gt;=-75,50,0)),"")</f>
        <v/>
      </c>
      <c r="AQ273" s="0" t="str">
        <f aca="false">IF(ISNUMBER($AF273),IF($AF273&gt;0,100,IF($AF273&gt;=-50,50,0)),"")</f>
        <v/>
      </c>
      <c r="AR273" s="0" t="str">
        <f aca="false">IF(ISNUMBER($AG273),IF($AG273=1,100,IF($AG273=0,50,0)),"")</f>
        <v/>
      </c>
      <c r="AS273" s="0" t="str">
        <f aca="false">IF(ISNUMBER($AH273),IF($AH273&lt;0,100,IF($AH273&lt;=20,50,0)),"")</f>
        <v/>
      </c>
      <c r="AT273" s="0" t="str">
        <f aca="false">IF(ISNUMBER($AI273),IF($AI273&lt;0.95,100,IF($AI273&lt;=1,50,0)),"")</f>
        <v/>
      </c>
      <c r="AU273" s="0" t="str">
        <f aca="false">IF(ISNUMBER($AJ273),IF($AJ273&lt;30,0,IF($AJ273&lt;40,50,IF($AJ273&lt;=90,100,50))),"")</f>
        <v/>
      </c>
      <c r="AV273" s="0" t="str">
        <f aca="false">IF(ISNUMBER($AK273),IF($AK273&gt;-0.2,100,IF($AK273&gt;=-0.4,50,0)),"")</f>
        <v/>
      </c>
      <c r="AW273" s="59" t="n">
        <f aca="false">01_指標庫!$H$4*ISNUMBER($F273)+01_指標庫!$H$5*ISNUMBER($AA273)+01_指標庫!$H$6*ISNUMBER($G273)+01_指標庫!$H$7*ISNUMBER($H273)+01_指標庫!$H$8*ISNUMBER($AF273)+01_指標庫!$H$9*ISNUMBER($AG273)+01_指標庫!$H$10*ISNUMBER($AB273)+01_指標庫!$H$11*ISNUMBER($AC273)+01_指標庫!$H$12*ISNUMBER($AD273)+01_指標庫!$H$13*ISNUMBER($AE273)+01_指標庫!$H$14*ISNUMBER($I273)+01_指標庫!$H$15*ISNUMBER($AH273)+01_指標庫!$H$16*ISNUMBER($K273)+01_指標庫!$H$17*ISNUMBER($AI273)+01_指標庫!$H$18*ISNUMBER($AJ273)+01_指標庫!$H$19*ISNUMBER($AK273)+01_指標庫!$H$20*ISNUMBER($BB273)+01_指標庫!$H$21*ISNUMBER($BC273)</f>
        <v>51</v>
      </c>
      <c r="AX273" s="59" t="n">
        <f aca="false">IF(AW273=0,50,ROUND((01_指標庫!$H$4*IF(ISNUMBER($F273),L273,0)+01_指標庫!$H$5*IF(ISNUMBER($AA273),AL273,0)+01_指標庫!$H$6*IF(ISNUMBER($G273),M273,0)+01_指標庫!$H$7*IF(ISNUMBER($H273),N273,0)+01_指標庫!$H$8*IF(ISNUMBER($AF273),AQ273,0)+01_指標庫!$H$9*IF(ISNUMBER($AG273),AR273,0)+01_指標庫!$H$10*IF(ISNUMBER($AB273),AM273,0)+01_指標庫!$H$11*IF(ISNUMBER($AC273),AN273,0)+01_指標庫!$H$12*IF(ISNUMBER($AD273),AO273,0)+01_指標庫!$H$13*IF(ISNUMBER($AE273),AP273,0)+01_指標庫!$H$14*IF(ISNUMBER($I273),O273,0)+01_指標庫!$H$15*IF(ISNUMBER($AH273),AS273,0)+01_指標庫!$H$16*IF(ISNUMBER($K273),P273,0)+01_指標庫!$H$17*IF(ISNUMBER($AI273),AT273,0)+01_指標庫!$H$18*IF(ISNUMBER($AJ273),AU273,0)+01_指標庫!$H$19*IF(ISNUMBER($AK273),AV273,0)+01_指標庫!$H$20*IF(ISNUMBER($BB273),BB273,0)+01_指標庫!$H$21*IF(ISNUMBER($BC273),BC273,0))/AW273,1))</f>
        <v>76.5</v>
      </c>
      <c r="AY273" s="60"/>
      <c r="AZ273" s="60"/>
      <c r="BA273" s="58" t="n">
        <f aca="false">AVERAGE($E269:$E273)/AVERAGE($E264:$E273)-1</f>
        <v>-0.00133061611665897</v>
      </c>
      <c r="BB273" s="59" t="n">
        <f aca="false">IF(ISNUMBER($BA273),IF(OR($S273&lt;=-0.03,$BA273&lt;-0.003),0,IF(OR($S273&lt;=-0.02,$BA273&lt;0.01),50,100)),"")</f>
        <v>50</v>
      </c>
      <c r="BC273" s="0" t="str">
        <f aca="false">IF(OR(COUNT($AZ273)=0,COUNT($AZ272)=0),"",IF(OR($AY273/$AZ272-1&lt;=-0.03,$AZ273/$AZ272-1&lt;=-0.045,IF(COUNT($AZ264:$AZ273)=10,AVERAGE($AZ269:$AZ273)/AVERAGE($AZ264:$AZ273)-1&lt;-0.01,FALSE())),0,IF(OR($AZ273/$AZ272-1&lt;=-0.02,IF(COUNT($AZ264:$AZ273)=10,AVERAGE($AZ269:$AZ273)/AVERAGE($AZ264:$AZ273)-1&lt;0.005,FALSE())),50,100)))</f>
        <v/>
      </c>
    </row>
    <row r="274" customFormat="false" ht="15" hidden="false" customHeight="true" outlineLevel="0" collapsed="false">
      <c r="A274" s="47" t="n">
        <v>270</v>
      </c>
      <c r="B274" s="48" t="n">
        <v>42949</v>
      </c>
      <c r="C274" s="47" t="n">
        <v>2017</v>
      </c>
      <c r="D274" s="49" t="s">
        <v>238</v>
      </c>
      <c r="E274" s="50" t="n">
        <v>5914.23</v>
      </c>
      <c r="F274" s="51" t="n">
        <v>0.110527</v>
      </c>
      <c r="G274" s="51" t="n">
        <v>-0.006134</v>
      </c>
      <c r="H274" s="52" t="n">
        <v>0.8776</v>
      </c>
      <c r="I274" s="53" t="n">
        <v>359</v>
      </c>
      <c r="J274" s="47" t="s">
        <v>235</v>
      </c>
      <c r="K274" s="54" t="n">
        <v>10.28</v>
      </c>
      <c r="L274" s="55" t="n">
        <f aca="false">IF(COUNT(F274)=0,50,IF(F274&gt;=0,100,IF(F274&gt;=-0.02,50,0)))</f>
        <v>100</v>
      </c>
      <c r="M274" s="55" t="n">
        <f aca="false">IF(COUNT(G274)=0,50,IF(G274&gt;-0.06,100,IF(G274&gt;-0.15,50,0)))</f>
        <v>100</v>
      </c>
      <c r="N274" s="55" t="n">
        <f aca="false">IF(COUNT(H274)=0,50,IF(H274&gt;=0.6,100,IF(H274&gt;=0.4,50,0)))</f>
        <v>100</v>
      </c>
      <c r="O274" s="55" t="n">
        <f aca="false">IF(COUNT(I274)=0,50,IF(J274="proxy_vix",50,IF(I274&lt;350,100,IF(I274&lt;=450,50,0))))</f>
        <v>50</v>
      </c>
      <c r="P274" s="55" t="n">
        <f aca="false">IF(COUNT(K274)=0,50,IF(K274&lt;20,100,IF(K274&lt;=25,50,0)))</f>
        <v>100</v>
      </c>
      <c r="Q274" s="54"/>
      <c r="R274" s="47"/>
      <c r="S274" s="51" t="n">
        <f aca="false">$E274/$E273-1</f>
        <v>0.00323315527796475</v>
      </c>
      <c r="T274" s="56" t="n">
        <f aca="false">$K274/$K273-1</f>
        <v>0.0188305252725469</v>
      </c>
      <c r="V274" s="57"/>
      <c r="W274" s="57"/>
      <c r="Y274" s="1" t="str">
        <f aca="false">IF(AX274&gt;=70,"EASY",IF(AX274&gt;40,"UNCERTAIN","HARD"))</f>
        <v>EASY</v>
      </c>
      <c r="AA274" s="58" t="n">
        <f aca="false">IF($A274&lt;200,"",AVERAGE($E225:$E274)/AVERAGE($E75:$E274)-1)</f>
        <v>0.0875333142869856</v>
      </c>
      <c r="AB274" s="59" t="n">
        <f aca="false">LOOKUP($B274,07_L1政策步階!$A$4:$A$14,07_L1政策步階!$C$4:$C$14)</f>
        <v>-1</v>
      </c>
      <c r="AC274" s="57"/>
      <c r="AD274" s="57"/>
      <c r="AE274" s="57"/>
      <c r="AF274" s="57"/>
      <c r="AG274" s="57"/>
      <c r="AH274" s="57"/>
      <c r="AI274" s="57"/>
      <c r="AJ274" s="57"/>
      <c r="AK274" s="57"/>
      <c r="AL274" s="59" t="n">
        <f aca="false">IF(ISNUMBER($AA274),IF($AA274&gt;=0.005,100,IF($AA274&gt;=-0.015,50,0)),"")</f>
        <v>100</v>
      </c>
      <c r="AM274" s="59" t="n">
        <f aca="false">IF(ISNUMBER($AB274),IF($AB274=1,100,IF($AB274=0,50,0)),"")</f>
        <v>0</v>
      </c>
      <c r="AN274" s="0" t="str">
        <f aca="false">IF(ISNUMBER($AC274),IF($AC274&gt;=0.001,100,IF($AC274&gt;=-0.003,50,0)),"")</f>
        <v/>
      </c>
      <c r="AO274" s="0" t="str">
        <f aca="false">IF(ISNUMBER($AD274),IF($AD274&gt;=0.04,100,IF($AD274&gt;=0,50,0)),"")</f>
        <v/>
      </c>
      <c r="AP274" s="0" t="str">
        <f aca="false">IF(ISNUMBER($AE274),IF($AE274&gt;=25,100,IF($AE274&gt;=-75,50,0)),"")</f>
        <v/>
      </c>
      <c r="AQ274" s="0" t="str">
        <f aca="false">IF(ISNUMBER($AF274),IF($AF274&gt;0,100,IF($AF274&gt;=-50,50,0)),"")</f>
        <v/>
      </c>
      <c r="AR274" s="0" t="str">
        <f aca="false">IF(ISNUMBER($AG274),IF($AG274=1,100,IF($AG274=0,50,0)),"")</f>
        <v/>
      </c>
      <c r="AS274" s="0" t="str">
        <f aca="false">IF(ISNUMBER($AH274),IF($AH274&lt;0,100,IF($AH274&lt;=20,50,0)),"")</f>
        <v/>
      </c>
      <c r="AT274" s="0" t="str">
        <f aca="false">IF(ISNUMBER($AI274),IF($AI274&lt;0.95,100,IF($AI274&lt;=1,50,0)),"")</f>
        <v/>
      </c>
      <c r="AU274" s="0" t="str">
        <f aca="false">IF(ISNUMBER($AJ274),IF($AJ274&lt;30,0,IF($AJ274&lt;40,50,IF($AJ274&lt;=90,100,50))),"")</f>
        <v/>
      </c>
      <c r="AV274" s="0" t="str">
        <f aca="false">IF(ISNUMBER($AK274),IF($AK274&gt;-0.2,100,IF($AK274&gt;=-0.4,50,0)),"")</f>
        <v/>
      </c>
      <c r="AW274" s="59" t="n">
        <f aca="false">01_指標庫!$H$4*ISNUMBER($F274)+01_指標庫!$H$5*ISNUMBER($AA274)+01_指標庫!$H$6*ISNUMBER($G274)+01_指標庫!$H$7*ISNUMBER($H274)+01_指標庫!$H$8*ISNUMBER($AF274)+01_指標庫!$H$9*ISNUMBER($AG274)+01_指標庫!$H$10*ISNUMBER($AB274)+01_指標庫!$H$11*ISNUMBER($AC274)+01_指標庫!$H$12*ISNUMBER($AD274)+01_指標庫!$H$13*ISNUMBER($AE274)+01_指標庫!$H$14*ISNUMBER($I274)+01_指標庫!$H$15*ISNUMBER($AH274)+01_指標庫!$H$16*ISNUMBER($K274)+01_指標庫!$H$17*ISNUMBER($AI274)+01_指標庫!$H$18*ISNUMBER($AJ274)+01_指標庫!$H$19*ISNUMBER($AK274)+01_指標庫!$H$20*ISNUMBER($BB274)+01_指標庫!$H$21*ISNUMBER($BC274)</f>
        <v>51</v>
      </c>
      <c r="AX274" s="59" t="n">
        <f aca="false">IF(AW274=0,50,ROUND((01_指標庫!$H$4*IF(ISNUMBER($F274),L274,0)+01_指標庫!$H$5*IF(ISNUMBER($AA274),AL274,0)+01_指標庫!$H$6*IF(ISNUMBER($G274),M274,0)+01_指標庫!$H$7*IF(ISNUMBER($H274),N274,0)+01_指標庫!$H$8*IF(ISNUMBER($AF274),AQ274,0)+01_指標庫!$H$9*IF(ISNUMBER($AG274),AR274,0)+01_指標庫!$H$10*IF(ISNUMBER($AB274),AM274,0)+01_指標庫!$H$11*IF(ISNUMBER($AC274),AN274,0)+01_指標庫!$H$12*IF(ISNUMBER($AD274),AO274,0)+01_指標庫!$H$13*IF(ISNUMBER($AE274),AP274,0)+01_指標庫!$H$14*IF(ISNUMBER($I274),O274,0)+01_指標庫!$H$15*IF(ISNUMBER($AH274),AS274,0)+01_指標庫!$H$16*IF(ISNUMBER($K274),P274,0)+01_指標庫!$H$17*IF(ISNUMBER($AI274),AT274,0)+01_指標庫!$H$18*IF(ISNUMBER($AJ274),AU274,0)+01_指標庫!$H$19*IF(ISNUMBER($AK274),AV274,0)+01_指標庫!$H$20*IF(ISNUMBER($BB274),BB274,0)+01_指標庫!$H$21*IF(ISNUMBER($BC274),BC274,0))/AW274,1))</f>
        <v>76.5</v>
      </c>
      <c r="AY274" s="60"/>
      <c r="AZ274" s="60"/>
      <c r="BA274" s="58" t="n">
        <f aca="false">AVERAGE($E270:$E274)/AVERAGE($E265:$E274)-1</f>
        <v>-0.00253154803604794</v>
      </c>
      <c r="BB274" s="59" t="n">
        <f aca="false">IF(ISNUMBER($BA274),IF(OR($S274&lt;=-0.03,$BA274&lt;-0.003),0,IF(OR($S274&lt;=-0.02,$BA274&lt;0.01),50,100)),"")</f>
        <v>50</v>
      </c>
      <c r="BC274" s="0" t="str">
        <f aca="false">IF(OR(COUNT($AZ274)=0,COUNT($AZ273)=0),"",IF(OR($AY274/$AZ273-1&lt;=-0.03,$AZ274/$AZ273-1&lt;=-0.045,IF(COUNT($AZ265:$AZ274)=10,AVERAGE($AZ270:$AZ274)/AVERAGE($AZ265:$AZ274)-1&lt;-0.01,FALSE())),0,IF(OR($AZ274/$AZ273-1&lt;=-0.02,IF(COUNT($AZ265:$AZ274)=10,AVERAGE($AZ270:$AZ274)/AVERAGE($AZ265:$AZ274)-1&lt;0.005,FALSE())),50,100)))</f>
        <v/>
      </c>
    </row>
    <row r="275" customFormat="false" ht="15" hidden="false" customHeight="true" outlineLevel="0" collapsed="false">
      <c r="A275" s="47" t="n">
        <v>271</v>
      </c>
      <c r="B275" s="48" t="n">
        <v>42950</v>
      </c>
      <c r="C275" s="47" t="n">
        <v>2017</v>
      </c>
      <c r="D275" s="49" t="s">
        <v>239</v>
      </c>
      <c r="E275" s="50" t="n">
        <v>5891.2</v>
      </c>
      <c r="F275" s="51" t="n">
        <v>0.105067</v>
      </c>
      <c r="G275" s="51" t="n">
        <v>-0.010004</v>
      </c>
      <c r="H275" s="52" t="n">
        <v>0.8367</v>
      </c>
      <c r="I275" s="53" t="n">
        <v>363</v>
      </c>
      <c r="J275" s="47" t="s">
        <v>235</v>
      </c>
      <c r="K275" s="54" t="n">
        <v>10.44</v>
      </c>
      <c r="L275" s="55" t="n">
        <f aca="false">IF(COUNT(F275)=0,50,IF(F275&gt;=0,100,IF(F275&gt;=-0.02,50,0)))</f>
        <v>100</v>
      </c>
      <c r="M275" s="55" t="n">
        <f aca="false">IF(COUNT(G275)=0,50,IF(G275&gt;-0.06,100,IF(G275&gt;-0.15,50,0)))</f>
        <v>100</v>
      </c>
      <c r="N275" s="55" t="n">
        <f aca="false">IF(COUNT(H275)=0,50,IF(H275&gt;=0.6,100,IF(H275&gt;=0.4,50,0)))</f>
        <v>100</v>
      </c>
      <c r="O275" s="55" t="n">
        <f aca="false">IF(COUNT(I275)=0,50,IF(J275="proxy_vix",50,IF(I275&lt;350,100,IF(I275&lt;=450,50,0))))</f>
        <v>50</v>
      </c>
      <c r="P275" s="55" t="n">
        <f aca="false">IF(COUNT(K275)=0,50,IF(K275&lt;20,100,IF(K275&lt;=25,50,0)))</f>
        <v>100</v>
      </c>
      <c r="Q275" s="54"/>
      <c r="R275" s="47"/>
      <c r="S275" s="51" t="n">
        <f aca="false">$E275/$E274-1</f>
        <v>-0.00389399803524715</v>
      </c>
      <c r="T275" s="56" t="n">
        <f aca="false">$K275/$K274-1</f>
        <v>0.0155642023346303</v>
      </c>
      <c r="V275" s="57"/>
      <c r="W275" s="57"/>
      <c r="Y275" s="1" t="str">
        <f aca="false">IF(AX275&gt;=70,"EASY",IF(AX275&gt;40,"UNCERTAIN","HARD"))</f>
        <v>EASY</v>
      </c>
      <c r="AA275" s="58" t="n">
        <f aca="false">IF($A275&lt;200,"",AVERAGE($E226:$E275)/AVERAGE($E76:$E275)-1)</f>
        <v>0.0871211261829252</v>
      </c>
      <c r="AB275" s="59" t="n">
        <f aca="false">LOOKUP($B275,07_L1政策步階!$A$4:$A$14,07_L1政策步階!$C$4:$C$14)</f>
        <v>-1</v>
      </c>
      <c r="AC275" s="57"/>
      <c r="AD275" s="57"/>
      <c r="AE275" s="57"/>
      <c r="AF275" s="57"/>
      <c r="AG275" s="57"/>
      <c r="AH275" s="57"/>
      <c r="AI275" s="57"/>
      <c r="AJ275" s="57"/>
      <c r="AK275" s="57"/>
      <c r="AL275" s="59" t="n">
        <f aca="false">IF(ISNUMBER($AA275),IF($AA275&gt;=0.005,100,IF($AA275&gt;=-0.015,50,0)),"")</f>
        <v>100</v>
      </c>
      <c r="AM275" s="59" t="n">
        <f aca="false">IF(ISNUMBER($AB275),IF($AB275=1,100,IF($AB275=0,50,0)),"")</f>
        <v>0</v>
      </c>
      <c r="AN275" s="0" t="str">
        <f aca="false">IF(ISNUMBER($AC275),IF($AC275&gt;=0.001,100,IF($AC275&gt;=-0.003,50,0)),"")</f>
        <v/>
      </c>
      <c r="AO275" s="0" t="str">
        <f aca="false">IF(ISNUMBER($AD275),IF($AD275&gt;=0.04,100,IF($AD275&gt;=0,50,0)),"")</f>
        <v/>
      </c>
      <c r="AP275" s="0" t="str">
        <f aca="false">IF(ISNUMBER($AE275),IF($AE275&gt;=25,100,IF($AE275&gt;=-75,50,0)),"")</f>
        <v/>
      </c>
      <c r="AQ275" s="0" t="str">
        <f aca="false">IF(ISNUMBER($AF275),IF($AF275&gt;0,100,IF($AF275&gt;=-50,50,0)),"")</f>
        <v/>
      </c>
      <c r="AR275" s="0" t="str">
        <f aca="false">IF(ISNUMBER($AG275),IF($AG275=1,100,IF($AG275=0,50,0)),"")</f>
        <v/>
      </c>
      <c r="AS275" s="0" t="str">
        <f aca="false">IF(ISNUMBER($AH275),IF($AH275&lt;0,100,IF($AH275&lt;=20,50,0)),"")</f>
        <v/>
      </c>
      <c r="AT275" s="0" t="str">
        <f aca="false">IF(ISNUMBER($AI275),IF($AI275&lt;0.95,100,IF($AI275&lt;=1,50,0)),"")</f>
        <v/>
      </c>
      <c r="AU275" s="0" t="str">
        <f aca="false">IF(ISNUMBER($AJ275),IF($AJ275&lt;30,0,IF($AJ275&lt;40,50,IF($AJ275&lt;=90,100,50))),"")</f>
        <v/>
      </c>
      <c r="AV275" s="0" t="str">
        <f aca="false">IF(ISNUMBER($AK275),IF($AK275&gt;-0.2,100,IF($AK275&gt;=-0.4,50,0)),"")</f>
        <v/>
      </c>
      <c r="AW275" s="59" t="n">
        <f aca="false">01_指標庫!$H$4*ISNUMBER($F275)+01_指標庫!$H$5*ISNUMBER($AA275)+01_指標庫!$H$6*ISNUMBER($G275)+01_指標庫!$H$7*ISNUMBER($H275)+01_指標庫!$H$8*ISNUMBER($AF275)+01_指標庫!$H$9*ISNUMBER($AG275)+01_指標庫!$H$10*ISNUMBER($AB275)+01_指標庫!$H$11*ISNUMBER($AC275)+01_指標庫!$H$12*ISNUMBER($AD275)+01_指標庫!$H$13*ISNUMBER($AE275)+01_指標庫!$H$14*ISNUMBER($I275)+01_指標庫!$H$15*ISNUMBER($AH275)+01_指標庫!$H$16*ISNUMBER($K275)+01_指標庫!$H$17*ISNUMBER($AI275)+01_指標庫!$H$18*ISNUMBER($AJ275)+01_指標庫!$H$19*ISNUMBER($AK275)+01_指標庫!$H$20*ISNUMBER($BB275)+01_指標庫!$H$21*ISNUMBER($BC275)</f>
        <v>51</v>
      </c>
      <c r="AX275" s="59" t="n">
        <f aca="false">IF(AW275=0,50,ROUND((01_指標庫!$H$4*IF(ISNUMBER($F275),L275,0)+01_指標庫!$H$5*IF(ISNUMBER($AA275),AL275,0)+01_指標庫!$H$6*IF(ISNUMBER($G275),M275,0)+01_指標庫!$H$7*IF(ISNUMBER($H275),N275,0)+01_指標庫!$H$8*IF(ISNUMBER($AF275),AQ275,0)+01_指標庫!$H$9*IF(ISNUMBER($AG275),AR275,0)+01_指標庫!$H$10*IF(ISNUMBER($AB275),AM275,0)+01_指標庫!$H$11*IF(ISNUMBER($AC275),AN275,0)+01_指標庫!$H$12*IF(ISNUMBER($AD275),AO275,0)+01_指標庫!$H$13*IF(ISNUMBER($AE275),AP275,0)+01_指標庫!$H$14*IF(ISNUMBER($I275),O275,0)+01_指標庫!$H$15*IF(ISNUMBER($AH275),AS275,0)+01_指標庫!$H$16*IF(ISNUMBER($K275),P275,0)+01_指標庫!$H$17*IF(ISNUMBER($AI275),AT275,0)+01_指標庫!$H$18*IF(ISNUMBER($AJ275),AU275,0)+01_指標庫!$H$19*IF(ISNUMBER($AK275),AV275,0)+01_指標庫!$H$20*IF(ISNUMBER($BB275),BB275,0)+01_指標庫!$H$21*IF(ISNUMBER($BC275),BC275,0))/AW275,1))</f>
        <v>76.5</v>
      </c>
      <c r="AY275" s="60"/>
      <c r="AZ275" s="60"/>
      <c r="BA275" s="58" t="n">
        <f aca="false">AVERAGE($E271:$E275)/AVERAGE($E266:$E275)-1</f>
        <v>-0.00289867519081632</v>
      </c>
      <c r="BB275" s="59" t="n">
        <f aca="false">IF(ISNUMBER($BA275),IF(OR($S275&lt;=-0.03,$BA275&lt;-0.003),0,IF(OR($S275&lt;=-0.02,$BA275&lt;0.01),50,100)),"")</f>
        <v>50</v>
      </c>
      <c r="BC275" s="0" t="str">
        <f aca="false">IF(OR(COUNT($AZ275)=0,COUNT($AZ274)=0),"",IF(OR($AY275/$AZ274-1&lt;=-0.03,$AZ275/$AZ274-1&lt;=-0.045,IF(COUNT($AZ266:$AZ275)=10,AVERAGE($AZ271:$AZ275)/AVERAGE($AZ266:$AZ275)-1&lt;-0.01,FALSE())),0,IF(OR($AZ275/$AZ274-1&lt;=-0.02,IF(COUNT($AZ266:$AZ275)=10,AVERAGE($AZ271:$AZ275)/AVERAGE($AZ266:$AZ275)-1&lt;0.005,FALSE())),50,100)))</f>
        <v/>
      </c>
    </row>
    <row r="276" customFormat="false" ht="15" hidden="false" customHeight="true" outlineLevel="0" collapsed="false">
      <c r="A276" s="47" t="n">
        <v>272</v>
      </c>
      <c r="B276" s="48" t="n">
        <v>42951</v>
      </c>
      <c r="C276" s="47" t="n">
        <v>2017</v>
      </c>
      <c r="D276" s="49" t="s">
        <v>234</v>
      </c>
      <c r="E276" s="50" t="n">
        <v>5899.91</v>
      </c>
      <c r="F276" s="51" t="n">
        <v>0.105601</v>
      </c>
      <c r="G276" s="51" t="n">
        <v>-0.00854</v>
      </c>
      <c r="H276" s="52" t="n">
        <v>0.8367</v>
      </c>
      <c r="I276" s="53" t="n">
        <v>363</v>
      </c>
      <c r="J276" s="47" t="s">
        <v>235</v>
      </c>
      <c r="K276" s="54" t="n">
        <v>10.03</v>
      </c>
      <c r="L276" s="55" t="n">
        <f aca="false">IF(COUNT(F276)=0,50,IF(F276&gt;=0,100,IF(F276&gt;=-0.02,50,0)))</f>
        <v>100</v>
      </c>
      <c r="M276" s="55" t="n">
        <f aca="false">IF(COUNT(G276)=0,50,IF(G276&gt;-0.06,100,IF(G276&gt;-0.15,50,0)))</f>
        <v>100</v>
      </c>
      <c r="N276" s="55" t="n">
        <f aca="false">IF(COUNT(H276)=0,50,IF(H276&gt;=0.6,100,IF(H276&gt;=0.4,50,0)))</f>
        <v>100</v>
      </c>
      <c r="O276" s="55" t="n">
        <f aca="false">IF(COUNT(I276)=0,50,IF(J276="proxy_vix",50,IF(I276&lt;350,100,IF(I276&lt;=450,50,0))))</f>
        <v>50</v>
      </c>
      <c r="P276" s="55" t="n">
        <f aca="false">IF(COUNT(K276)=0,50,IF(K276&lt;20,100,IF(K276&lt;=25,50,0)))</f>
        <v>100</v>
      </c>
      <c r="Q276" s="54"/>
      <c r="R276" s="47"/>
      <c r="S276" s="51" t="n">
        <f aca="false">$E276/$E275-1</f>
        <v>0.0014784763715372</v>
      </c>
      <c r="T276" s="56" t="n">
        <f aca="false">$K276/$K275-1</f>
        <v>-0.039272030651341</v>
      </c>
      <c r="V276" s="57"/>
      <c r="W276" s="57"/>
      <c r="Y276" s="1" t="str">
        <f aca="false">IF(AX276&gt;=70,"EASY",IF(AX276&gt;40,"UNCERTAIN","HARD"))</f>
        <v>EASY</v>
      </c>
      <c r="AA276" s="58" t="n">
        <f aca="false">IF($A276&lt;200,"",AVERAGE($E227:$E276)/AVERAGE($E77:$E276)-1)</f>
        <v>0.086676897319337</v>
      </c>
      <c r="AB276" s="59" t="n">
        <f aca="false">LOOKUP($B276,07_L1政策步階!$A$4:$A$14,07_L1政策步階!$C$4:$C$14)</f>
        <v>-1</v>
      </c>
      <c r="AC276" s="57"/>
      <c r="AD276" s="57"/>
      <c r="AE276" s="57"/>
      <c r="AF276" s="57"/>
      <c r="AG276" s="57"/>
      <c r="AH276" s="57"/>
      <c r="AI276" s="57"/>
      <c r="AJ276" s="57"/>
      <c r="AK276" s="57"/>
      <c r="AL276" s="59" t="n">
        <f aca="false">IF(ISNUMBER($AA276),IF($AA276&gt;=0.005,100,IF($AA276&gt;=-0.015,50,0)),"")</f>
        <v>100</v>
      </c>
      <c r="AM276" s="59" t="n">
        <f aca="false">IF(ISNUMBER($AB276),IF($AB276=1,100,IF($AB276=0,50,0)),"")</f>
        <v>0</v>
      </c>
      <c r="AN276" s="0" t="str">
        <f aca="false">IF(ISNUMBER($AC276),IF($AC276&gt;=0.001,100,IF($AC276&gt;=-0.003,50,0)),"")</f>
        <v/>
      </c>
      <c r="AO276" s="0" t="str">
        <f aca="false">IF(ISNUMBER($AD276),IF($AD276&gt;=0.04,100,IF($AD276&gt;=0,50,0)),"")</f>
        <v/>
      </c>
      <c r="AP276" s="0" t="str">
        <f aca="false">IF(ISNUMBER($AE276),IF($AE276&gt;=25,100,IF($AE276&gt;=-75,50,0)),"")</f>
        <v/>
      </c>
      <c r="AQ276" s="0" t="str">
        <f aca="false">IF(ISNUMBER($AF276),IF($AF276&gt;0,100,IF($AF276&gt;=-50,50,0)),"")</f>
        <v/>
      </c>
      <c r="AR276" s="0" t="str">
        <f aca="false">IF(ISNUMBER($AG276),IF($AG276=1,100,IF($AG276=0,50,0)),"")</f>
        <v/>
      </c>
      <c r="AS276" s="0" t="str">
        <f aca="false">IF(ISNUMBER($AH276),IF($AH276&lt;0,100,IF($AH276&lt;=20,50,0)),"")</f>
        <v/>
      </c>
      <c r="AT276" s="0" t="str">
        <f aca="false">IF(ISNUMBER($AI276),IF($AI276&lt;0.95,100,IF($AI276&lt;=1,50,0)),"")</f>
        <v/>
      </c>
      <c r="AU276" s="0" t="str">
        <f aca="false">IF(ISNUMBER($AJ276),IF($AJ276&lt;30,0,IF($AJ276&lt;40,50,IF($AJ276&lt;=90,100,50))),"")</f>
        <v/>
      </c>
      <c r="AV276" s="0" t="str">
        <f aca="false">IF(ISNUMBER($AK276),IF($AK276&gt;-0.2,100,IF($AK276&gt;=-0.4,50,0)),"")</f>
        <v/>
      </c>
      <c r="AW276" s="59" t="n">
        <f aca="false">01_指標庫!$H$4*ISNUMBER($F276)+01_指標庫!$H$5*ISNUMBER($AA276)+01_指標庫!$H$6*ISNUMBER($G276)+01_指標庫!$H$7*ISNUMBER($H276)+01_指標庫!$H$8*ISNUMBER($AF276)+01_指標庫!$H$9*ISNUMBER($AG276)+01_指標庫!$H$10*ISNUMBER($AB276)+01_指標庫!$H$11*ISNUMBER($AC276)+01_指標庫!$H$12*ISNUMBER($AD276)+01_指標庫!$H$13*ISNUMBER($AE276)+01_指標庫!$H$14*ISNUMBER($I276)+01_指標庫!$H$15*ISNUMBER($AH276)+01_指標庫!$H$16*ISNUMBER($K276)+01_指標庫!$H$17*ISNUMBER($AI276)+01_指標庫!$H$18*ISNUMBER($AJ276)+01_指標庫!$H$19*ISNUMBER($AK276)+01_指標庫!$H$20*ISNUMBER($BB276)+01_指標庫!$H$21*ISNUMBER($BC276)</f>
        <v>51</v>
      </c>
      <c r="AX276" s="59" t="n">
        <f aca="false">IF(AW276=0,50,ROUND((01_指標庫!$H$4*IF(ISNUMBER($F276),L276,0)+01_指標庫!$H$5*IF(ISNUMBER($AA276),AL276,0)+01_指標庫!$H$6*IF(ISNUMBER($G276),M276,0)+01_指標庫!$H$7*IF(ISNUMBER($H276),N276,0)+01_指標庫!$H$8*IF(ISNUMBER($AF276),AQ276,0)+01_指標庫!$H$9*IF(ISNUMBER($AG276),AR276,0)+01_指標庫!$H$10*IF(ISNUMBER($AB276),AM276,0)+01_指標庫!$H$11*IF(ISNUMBER($AC276),AN276,0)+01_指標庫!$H$12*IF(ISNUMBER($AD276),AO276,0)+01_指標庫!$H$13*IF(ISNUMBER($AE276),AP276,0)+01_指標庫!$H$14*IF(ISNUMBER($I276),O276,0)+01_指標庫!$H$15*IF(ISNUMBER($AH276),AS276,0)+01_指標庫!$H$16*IF(ISNUMBER($K276),P276,0)+01_指標庫!$H$17*IF(ISNUMBER($AI276),AT276,0)+01_指標庫!$H$18*IF(ISNUMBER($AJ276),AU276,0)+01_指標庫!$H$19*IF(ISNUMBER($AK276),AV276,0)+01_指標庫!$H$20*IF(ISNUMBER($BB276),BB276,0)+01_指標庫!$H$21*IF(ISNUMBER($BC276),BC276,0))/AW276,1))</f>
        <v>76.5</v>
      </c>
      <c r="AY276" s="60"/>
      <c r="AZ276" s="60"/>
      <c r="BA276" s="58" t="n">
        <f aca="false">AVERAGE($E272:$E276)/AVERAGE($E267:$E276)-1</f>
        <v>-0.00283885178203658</v>
      </c>
      <c r="BB276" s="59" t="n">
        <f aca="false">IF(ISNUMBER($BA276),IF(OR($S276&lt;=-0.03,$BA276&lt;-0.003),0,IF(OR($S276&lt;=-0.02,$BA276&lt;0.01),50,100)),"")</f>
        <v>50</v>
      </c>
      <c r="BC276" s="0" t="str">
        <f aca="false">IF(OR(COUNT($AZ276)=0,COUNT($AZ275)=0),"",IF(OR($AY276/$AZ275-1&lt;=-0.03,$AZ276/$AZ275-1&lt;=-0.045,IF(COUNT($AZ267:$AZ276)=10,AVERAGE($AZ272:$AZ276)/AVERAGE($AZ267:$AZ276)-1&lt;-0.01,FALSE())),0,IF(OR($AZ276/$AZ275-1&lt;=-0.02,IF(COUNT($AZ267:$AZ276)=10,AVERAGE($AZ272:$AZ276)/AVERAGE($AZ267:$AZ276)-1&lt;0.005,FALSE())),50,100)))</f>
        <v/>
      </c>
    </row>
    <row r="277" customFormat="false" ht="15" hidden="false" customHeight="true" outlineLevel="0" collapsed="false">
      <c r="A277" s="47" t="n">
        <v>273</v>
      </c>
      <c r="B277" s="48" t="n">
        <v>42954</v>
      </c>
      <c r="C277" s="47" t="n">
        <v>2017</v>
      </c>
      <c r="D277" s="49" t="s">
        <v>236</v>
      </c>
      <c r="E277" s="50" t="n">
        <v>5934.73</v>
      </c>
      <c r="F277" s="51" t="n">
        <v>0.110983</v>
      </c>
      <c r="G277" s="51" t="n">
        <v>-0.002689</v>
      </c>
      <c r="H277" s="52" t="n">
        <v>0.8571</v>
      </c>
      <c r="I277" s="53" t="n">
        <v>364</v>
      </c>
      <c r="J277" s="47" t="s">
        <v>235</v>
      </c>
      <c r="K277" s="54" t="n">
        <v>9.93</v>
      </c>
      <c r="L277" s="55" t="n">
        <f aca="false">IF(COUNT(F277)=0,50,IF(F277&gt;=0,100,IF(F277&gt;=-0.02,50,0)))</f>
        <v>100</v>
      </c>
      <c r="M277" s="55" t="n">
        <f aca="false">IF(COUNT(G277)=0,50,IF(G277&gt;-0.06,100,IF(G277&gt;-0.15,50,0)))</f>
        <v>100</v>
      </c>
      <c r="N277" s="55" t="n">
        <f aca="false">IF(COUNT(H277)=0,50,IF(H277&gt;=0.6,100,IF(H277&gt;=0.4,50,0)))</f>
        <v>100</v>
      </c>
      <c r="O277" s="55" t="n">
        <f aca="false">IF(COUNT(I277)=0,50,IF(J277="proxy_vix",50,IF(I277&lt;350,100,IF(I277&lt;=450,50,0))))</f>
        <v>50</v>
      </c>
      <c r="P277" s="55" t="n">
        <f aca="false">IF(COUNT(K277)=0,50,IF(K277&lt;20,100,IF(K277&lt;=25,50,0)))</f>
        <v>100</v>
      </c>
      <c r="Q277" s="54"/>
      <c r="R277" s="47"/>
      <c r="S277" s="51" t="n">
        <f aca="false">$E277/$E276-1</f>
        <v>0.00590178494248206</v>
      </c>
      <c r="T277" s="56" t="n">
        <f aca="false">$K277/$K276-1</f>
        <v>-0.0099700897308076</v>
      </c>
      <c r="V277" s="57"/>
      <c r="W277" s="57"/>
      <c r="Y277" s="1" t="str">
        <f aca="false">IF(AX277&gt;=70,"EASY",IF(AX277&gt;40,"UNCERTAIN","HARD"))</f>
        <v>EASY</v>
      </c>
      <c r="AA277" s="58" t="n">
        <f aca="false">IF($A277&lt;200,"",AVERAGE($E228:$E277)/AVERAGE($E78:$E277)-1)</f>
        <v>0.0861453780193393</v>
      </c>
      <c r="AB277" s="59" t="n">
        <f aca="false">LOOKUP($B277,07_L1政策步階!$A$4:$A$14,07_L1政策步階!$C$4:$C$14)</f>
        <v>-1</v>
      </c>
      <c r="AC277" s="57"/>
      <c r="AD277" s="57"/>
      <c r="AE277" s="57"/>
      <c r="AF277" s="57"/>
      <c r="AG277" s="57"/>
      <c r="AH277" s="57"/>
      <c r="AI277" s="57"/>
      <c r="AJ277" s="57"/>
      <c r="AK277" s="57"/>
      <c r="AL277" s="59" t="n">
        <f aca="false">IF(ISNUMBER($AA277),IF($AA277&gt;=0.005,100,IF($AA277&gt;=-0.015,50,0)),"")</f>
        <v>100</v>
      </c>
      <c r="AM277" s="59" t="n">
        <f aca="false">IF(ISNUMBER($AB277),IF($AB277=1,100,IF($AB277=0,50,0)),"")</f>
        <v>0</v>
      </c>
      <c r="AN277" s="0" t="str">
        <f aca="false">IF(ISNUMBER($AC277),IF($AC277&gt;=0.001,100,IF($AC277&gt;=-0.003,50,0)),"")</f>
        <v/>
      </c>
      <c r="AO277" s="0" t="str">
        <f aca="false">IF(ISNUMBER($AD277),IF($AD277&gt;=0.04,100,IF($AD277&gt;=0,50,0)),"")</f>
        <v/>
      </c>
      <c r="AP277" s="0" t="str">
        <f aca="false">IF(ISNUMBER($AE277),IF($AE277&gt;=25,100,IF($AE277&gt;=-75,50,0)),"")</f>
        <v/>
      </c>
      <c r="AQ277" s="0" t="str">
        <f aca="false">IF(ISNUMBER($AF277),IF($AF277&gt;0,100,IF($AF277&gt;=-50,50,0)),"")</f>
        <v/>
      </c>
      <c r="AR277" s="0" t="str">
        <f aca="false">IF(ISNUMBER($AG277),IF($AG277=1,100,IF($AG277=0,50,0)),"")</f>
        <v/>
      </c>
      <c r="AS277" s="0" t="str">
        <f aca="false">IF(ISNUMBER($AH277),IF($AH277&lt;0,100,IF($AH277&lt;=20,50,0)),"")</f>
        <v/>
      </c>
      <c r="AT277" s="0" t="str">
        <f aca="false">IF(ISNUMBER($AI277),IF($AI277&lt;0.95,100,IF($AI277&lt;=1,50,0)),"")</f>
        <v/>
      </c>
      <c r="AU277" s="0" t="str">
        <f aca="false">IF(ISNUMBER($AJ277),IF($AJ277&lt;30,0,IF($AJ277&lt;40,50,IF($AJ277&lt;=90,100,50))),"")</f>
        <v/>
      </c>
      <c r="AV277" s="0" t="str">
        <f aca="false">IF(ISNUMBER($AK277),IF($AK277&gt;-0.2,100,IF($AK277&gt;=-0.4,50,0)),"")</f>
        <v/>
      </c>
      <c r="AW277" s="59" t="n">
        <f aca="false">01_指標庫!$H$4*ISNUMBER($F277)+01_指標庫!$H$5*ISNUMBER($AA277)+01_指標庫!$H$6*ISNUMBER($G277)+01_指標庫!$H$7*ISNUMBER($H277)+01_指標庫!$H$8*ISNUMBER($AF277)+01_指標庫!$H$9*ISNUMBER($AG277)+01_指標庫!$H$10*ISNUMBER($AB277)+01_指標庫!$H$11*ISNUMBER($AC277)+01_指標庫!$H$12*ISNUMBER($AD277)+01_指標庫!$H$13*ISNUMBER($AE277)+01_指標庫!$H$14*ISNUMBER($I277)+01_指標庫!$H$15*ISNUMBER($AH277)+01_指標庫!$H$16*ISNUMBER($K277)+01_指標庫!$H$17*ISNUMBER($AI277)+01_指標庫!$H$18*ISNUMBER($AJ277)+01_指標庫!$H$19*ISNUMBER($AK277)+01_指標庫!$H$20*ISNUMBER($BB277)+01_指標庫!$H$21*ISNUMBER($BC277)</f>
        <v>51</v>
      </c>
      <c r="AX277" s="59" t="n">
        <f aca="false">IF(AW277=0,50,ROUND((01_指標庫!$H$4*IF(ISNUMBER($F277),L277,0)+01_指標庫!$H$5*IF(ISNUMBER($AA277),AL277,0)+01_指標庫!$H$6*IF(ISNUMBER($G277),M277,0)+01_指標庫!$H$7*IF(ISNUMBER($H277),N277,0)+01_指標庫!$H$8*IF(ISNUMBER($AF277),AQ277,0)+01_指標庫!$H$9*IF(ISNUMBER($AG277),AR277,0)+01_指標庫!$H$10*IF(ISNUMBER($AB277),AM277,0)+01_指標庫!$H$11*IF(ISNUMBER($AC277),AN277,0)+01_指標庫!$H$12*IF(ISNUMBER($AD277),AO277,0)+01_指標庫!$H$13*IF(ISNUMBER($AE277),AP277,0)+01_指標庫!$H$14*IF(ISNUMBER($I277),O277,0)+01_指標庫!$H$15*IF(ISNUMBER($AH277),AS277,0)+01_指標庫!$H$16*IF(ISNUMBER($K277),P277,0)+01_指標庫!$H$17*IF(ISNUMBER($AI277),AT277,0)+01_指標庫!$H$18*IF(ISNUMBER($AJ277),AU277,0)+01_指標庫!$H$19*IF(ISNUMBER($AK277),AV277,0)+01_指標庫!$H$20*IF(ISNUMBER($BB277),BB277,0)+01_指標庫!$H$21*IF(ISNUMBER($BC277),BC277,0))/AW277,1))</f>
        <v>76.5</v>
      </c>
      <c r="AY277" s="60"/>
      <c r="AZ277" s="60"/>
      <c r="BA277" s="58" t="n">
        <f aca="false">AVERAGE($E273:$E277)/AVERAGE($E268:$E277)-1</f>
        <v>-0.000886627685718899</v>
      </c>
      <c r="BB277" s="59" t="n">
        <f aca="false">IF(ISNUMBER($BA277),IF(OR($S277&lt;=-0.03,$BA277&lt;-0.003),0,IF(OR($S277&lt;=-0.02,$BA277&lt;0.01),50,100)),"")</f>
        <v>50</v>
      </c>
      <c r="BC277" s="0" t="str">
        <f aca="false">IF(OR(COUNT($AZ277)=0,COUNT($AZ276)=0),"",IF(OR($AY277/$AZ276-1&lt;=-0.03,$AZ277/$AZ276-1&lt;=-0.045,IF(COUNT($AZ268:$AZ277)=10,AVERAGE($AZ273:$AZ277)/AVERAGE($AZ268:$AZ277)-1&lt;-0.01,FALSE())),0,IF(OR($AZ277/$AZ276-1&lt;=-0.02,IF(COUNT($AZ268:$AZ277)=10,AVERAGE($AZ273:$AZ277)/AVERAGE($AZ268:$AZ277)-1&lt;0.005,FALSE())),50,100)))</f>
        <v/>
      </c>
    </row>
    <row r="278" customFormat="false" ht="15" hidden="false" customHeight="true" outlineLevel="0" collapsed="false">
      <c r="A278" s="47" t="n">
        <v>274</v>
      </c>
      <c r="B278" s="48" t="n">
        <v>42955</v>
      </c>
      <c r="C278" s="47" t="n">
        <v>2017</v>
      </c>
      <c r="D278" s="49" t="s">
        <v>237</v>
      </c>
      <c r="E278" s="50" t="n">
        <v>5926.35</v>
      </c>
      <c r="F278" s="51" t="n">
        <v>0.10828</v>
      </c>
      <c r="G278" s="51" t="n">
        <v>-0.004097</v>
      </c>
      <c r="H278" s="52" t="n">
        <v>0.8571</v>
      </c>
      <c r="I278" s="53" t="n">
        <v>364</v>
      </c>
      <c r="J278" s="47" t="s">
        <v>235</v>
      </c>
      <c r="K278" s="54" t="n">
        <v>10.96</v>
      </c>
      <c r="L278" s="55" t="n">
        <f aca="false">IF(COUNT(F278)=0,50,IF(F278&gt;=0,100,IF(F278&gt;=-0.02,50,0)))</f>
        <v>100</v>
      </c>
      <c r="M278" s="55" t="n">
        <f aca="false">IF(COUNT(G278)=0,50,IF(G278&gt;-0.06,100,IF(G278&gt;-0.15,50,0)))</f>
        <v>100</v>
      </c>
      <c r="N278" s="55" t="n">
        <f aca="false">IF(COUNT(H278)=0,50,IF(H278&gt;=0.6,100,IF(H278&gt;=0.4,50,0)))</f>
        <v>100</v>
      </c>
      <c r="O278" s="55" t="n">
        <f aca="false">IF(COUNT(I278)=0,50,IF(J278="proxy_vix",50,IF(I278&lt;350,100,IF(I278&lt;=450,50,0))))</f>
        <v>50</v>
      </c>
      <c r="P278" s="55" t="n">
        <f aca="false">IF(COUNT(K278)=0,50,IF(K278&lt;20,100,IF(K278&lt;=25,50,0)))</f>
        <v>100</v>
      </c>
      <c r="Q278" s="54"/>
      <c r="R278" s="47"/>
      <c r="S278" s="51" t="n">
        <f aca="false">$E278/$E277-1</f>
        <v>-0.00141202716888544</v>
      </c>
      <c r="T278" s="56" t="n">
        <f aca="false">$K278/$K277-1</f>
        <v>0.103726082578046</v>
      </c>
      <c r="V278" s="57"/>
      <c r="W278" s="57"/>
      <c r="Y278" s="1" t="str">
        <f aca="false">IF(AX278&gt;=70,"EASY",IF(AX278&gt;40,"UNCERTAIN","HARD"))</f>
        <v>EASY</v>
      </c>
      <c r="AA278" s="58" t="n">
        <f aca="false">IF($A278&lt;200,"",AVERAGE($E229:$E278)/AVERAGE($E79:$E278)-1)</f>
        <v>0.0855507908193014</v>
      </c>
      <c r="AB278" s="59" t="n">
        <f aca="false">LOOKUP($B278,07_L1政策步階!$A$4:$A$14,07_L1政策步階!$C$4:$C$14)</f>
        <v>-1</v>
      </c>
      <c r="AC278" s="57"/>
      <c r="AD278" s="57"/>
      <c r="AE278" s="57"/>
      <c r="AF278" s="57"/>
      <c r="AG278" s="57"/>
      <c r="AH278" s="57"/>
      <c r="AI278" s="57"/>
      <c r="AJ278" s="57"/>
      <c r="AK278" s="57"/>
      <c r="AL278" s="59" t="n">
        <f aca="false">IF(ISNUMBER($AA278),IF($AA278&gt;=0.005,100,IF($AA278&gt;=-0.015,50,0)),"")</f>
        <v>100</v>
      </c>
      <c r="AM278" s="59" t="n">
        <f aca="false">IF(ISNUMBER($AB278),IF($AB278=1,100,IF($AB278=0,50,0)),"")</f>
        <v>0</v>
      </c>
      <c r="AN278" s="0" t="str">
        <f aca="false">IF(ISNUMBER($AC278),IF($AC278&gt;=0.001,100,IF($AC278&gt;=-0.003,50,0)),"")</f>
        <v/>
      </c>
      <c r="AO278" s="0" t="str">
        <f aca="false">IF(ISNUMBER($AD278),IF($AD278&gt;=0.04,100,IF($AD278&gt;=0,50,0)),"")</f>
        <v/>
      </c>
      <c r="AP278" s="0" t="str">
        <f aca="false">IF(ISNUMBER($AE278),IF($AE278&gt;=25,100,IF($AE278&gt;=-75,50,0)),"")</f>
        <v/>
      </c>
      <c r="AQ278" s="0" t="str">
        <f aca="false">IF(ISNUMBER($AF278),IF($AF278&gt;0,100,IF($AF278&gt;=-50,50,0)),"")</f>
        <v/>
      </c>
      <c r="AR278" s="0" t="str">
        <f aca="false">IF(ISNUMBER($AG278),IF($AG278=1,100,IF($AG278=0,50,0)),"")</f>
        <v/>
      </c>
      <c r="AS278" s="0" t="str">
        <f aca="false">IF(ISNUMBER($AH278),IF($AH278&lt;0,100,IF($AH278&lt;=20,50,0)),"")</f>
        <v/>
      </c>
      <c r="AT278" s="0" t="str">
        <f aca="false">IF(ISNUMBER($AI278),IF($AI278&lt;0.95,100,IF($AI278&lt;=1,50,0)),"")</f>
        <v/>
      </c>
      <c r="AU278" s="0" t="str">
        <f aca="false">IF(ISNUMBER($AJ278),IF($AJ278&lt;30,0,IF($AJ278&lt;40,50,IF($AJ278&lt;=90,100,50))),"")</f>
        <v/>
      </c>
      <c r="AV278" s="0" t="str">
        <f aca="false">IF(ISNUMBER($AK278),IF($AK278&gt;-0.2,100,IF($AK278&gt;=-0.4,50,0)),"")</f>
        <v/>
      </c>
      <c r="AW278" s="59" t="n">
        <f aca="false">01_指標庫!$H$4*ISNUMBER($F278)+01_指標庫!$H$5*ISNUMBER($AA278)+01_指標庫!$H$6*ISNUMBER($G278)+01_指標庫!$H$7*ISNUMBER($H278)+01_指標庫!$H$8*ISNUMBER($AF278)+01_指標庫!$H$9*ISNUMBER($AG278)+01_指標庫!$H$10*ISNUMBER($AB278)+01_指標庫!$H$11*ISNUMBER($AC278)+01_指標庫!$H$12*ISNUMBER($AD278)+01_指標庫!$H$13*ISNUMBER($AE278)+01_指標庫!$H$14*ISNUMBER($I278)+01_指標庫!$H$15*ISNUMBER($AH278)+01_指標庫!$H$16*ISNUMBER($K278)+01_指標庫!$H$17*ISNUMBER($AI278)+01_指標庫!$H$18*ISNUMBER($AJ278)+01_指標庫!$H$19*ISNUMBER($AK278)+01_指標庫!$H$20*ISNUMBER($BB278)+01_指標庫!$H$21*ISNUMBER($BC278)</f>
        <v>51</v>
      </c>
      <c r="AX278" s="59" t="n">
        <f aca="false">IF(AW278=0,50,ROUND((01_指標庫!$H$4*IF(ISNUMBER($F278),L278,0)+01_指標庫!$H$5*IF(ISNUMBER($AA278),AL278,0)+01_指標庫!$H$6*IF(ISNUMBER($G278),M278,0)+01_指標庫!$H$7*IF(ISNUMBER($H278),N278,0)+01_指標庫!$H$8*IF(ISNUMBER($AF278),AQ278,0)+01_指標庫!$H$9*IF(ISNUMBER($AG278),AR278,0)+01_指標庫!$H$10*IF(ISNUMBER($AB278),AM278,0)+01_指標庫!$H$11*IF(ISNUMBER($AC278),AN278,0)+01_指標庫!$H$12*IF(ISNUMBER($AD278),AO278,0)+01_指標庫!$H$13*IF(ISNUMBER($AE278),AP278,0)+01_指標庫!$H$14*IF(ISNUMBER($I278),O278,0)+01_指標庫!$H$15*IF(ISNUMBER($AH278),AS278,0)+01_指標庫!$H$16*IF(ISNUMBER($K278),P278,0)+01_指標庫!$H$17*IF(ISNUMBER($AI278),AT278,0)+01_指標庫!$H$18*IF(ISNUMBER($AJ278),AU278,0)+01_指標庫!$H$19*IF(ISNUMBER($AK278),AV278,0)+01_指標庫!$H$20*IF(ISNUMBER($BB278),BB278,0)+01_指標庫!$H$21*IF(ISNUMBER($BC278),BC278,0))/AW278,1))</f>
        <v>76.5</v>
      </c>
      <c r="AY278" s="60"/>
      <c r="AZ278" s="60"/>
      <c r="BA278" s="58" t="n">
        <f aca="false">AVERAGE($E274:$E278)/AVERAGE($E269:$E278)-1</f>
        <v>0.000240871739181969</v>
      </c>
      <c r="BB278" s="59" t="n">
        <f aca="false">IF(ISNUMBER($BA278),IF(OR($S278&lt;=-0.03,$BA278&lt;-0.003),0,IF(OR($S278&lt;=-0.02,$BA278&lt;0.01),50,100)),"")</f>
        <v>50</v>
      </c>
      <c r="BC278" s="0" t="str">
        <f aca="false">IF(OR(COUNT($AZ278)=0,COUNT($AZ277)=0),"",IF(OR($AY278/$AZ277-1&lt;=-0.03,$AZ278/$AZ277-1&lt;=-0.045,IF(COUNT($AZ269:$AZ278)=10,AVERAGE($AZ274:$AZ278)/AVERAGE($AZ269:$AZ278)-1&lt;-0.01,FALSE())),0,IF(OR($AZ278/$AZ277-1&lt;=-0.02,IF(COUNT($AZ269:$AZ278)=10,AVERAGE($AZ274:$AZ278)/AVERAGE($AZ269:$AZ278)-1&lt;0.005,FALSE())),50,100)))</f>
        <v/>
      </c>
    </row>
    <row r="279" customFormat="false" ht="15" hidden="false" customHeight="true" outlineLevel="0" collapsed="false">
      <c r="A279" s="47" t="n">
        <v>275</v>
      </c>
      <c r="B279" s="48" t="n">
        <v>42956</v>
      </c>
      <c r="C279" s="47" t="n">
        <v>2017</v>
      </c>
      <c r="D279" s="49" t="s">
        <v>238</v>
      </c>
      <c r="E279" s="50" t="n">
        <v>5919.39</v>
      </c>
      <c r="F279" s="51" t="n">
        <v>0.105874</v>
      </c>
      <c r="G279" s="51" t="n">
        <v>-0.005267</v>
      </c>
      <c r="H279" s="52" t="n">
        <v>0.8571</v>
      </c>
      <c r="I279" s="53" t="n">
        <v>381</v>
      </c>
      <c r="J279" s="47" t="s">
        <v>235</v>
      </c>
      <c r="K279" s="54" t="n">
        <v>11.11</v>
      </c>
      <c r="L279" s="55" t="n">
        <f aca="false">IF(COUNT(F279)=0,50,IF(F279&gt;=0,100,IF(F279&gt;=-0.02,50,0)))</f>
        <v>100</v>
      </c>
      <c r="M279" s="55" t="n">
        <f aca="false">IF(COUNT(G279)=0,50,IF(G279&gt;-0.06,100,IF(G279&gt;-0.15,50,0)))</f>
        <v>100</v>
      </c>
      <c r="N279" s="55" t="n">
        <f aca="false">IF(COUNT(H279)=0,50,IF(H279&gt;=0.6,100,IF(H279&gt;=0.4,50,0)))</f>
        <v>100</v>
      </c>
      <c r="O279" s="55" t="n">
        <f aca="false">IF(COUNT(I279)=0,50,IF(J279="proxy_vix",50,IF(I279&lt;350,100,IF(I279&lt;=450,50,0))))</f>
        <v>50</v>
      </c>
      <c r="P279" s="55" t="n">
        <f aca="false">IF(COUNT(K279)=0,50,IF(K279&lt;20,100,IF(K279&lt;=25,50,0)))</f>
        <v>100</v>
      </c>
      <c r="Q279" s="54"/>
      <c r="R279" s="47"/>
      <c r="S279" s="51" t="n">
        <f aca="false">$E279/$E278-1</f>
        <v>-0.00117441595585821</v>
      </c>
      <c r="T279" s="56" t="n">
        <f aca="false">$K279/$K278-1</f>
        <v>0.0136861313868613</v>
      </c>
      <c r="V279" s="57"/>
      <c r="W279" s="57"/>
      <c r="Y279" s="1" t="str">
        <f aca="false">IF(AX279&gt;=70,"EASY",IF(AX279&gt;40,"UNCERTAIN","HARD"))</f>
        <v>EASY</v>
      </c>
      <c r="AA279" s="58" t="n">
        <f aca="false">IF($A279&lt;200,"",AVERAGE($E230:$E279)/AVERAGE($E80:$E279)-1)</f>
        <v>0.0849344469727633</v>
      </c>
      <c r="AB279" s="59" t="n">
        <f aca="false">LOOKUP($B279,07_L1政策步階!$A$4:$A$14,07_L1政策步階!$C$4:$C$14)</f>
        <v>-1</v>
      </c>
      <c r="AC279" s="57"/>
      <c r="AD279" s="57"/>
      <c r="AE279" s="57"/>
      <c r="AF279" s="57"/>
      <c r="AG279" s="57"/>
      <c r="AH279" s="57"/>
      <c r="AI279" s="57"/>
      <c r="AJ279" s="57"/>
      <c r="AK279" s="57"/>
      <c r="AL279" s="59" t="n">
        <f aca="false">IF(ISNUMBER($AA279),IF($AA279&gt;=0.005,100,IF($AA279&gt;=-0.015,50,0)),"")</f>
        <v>100</v>
      </c>
      <c r="AM279" s="59" t="n">
        <f aca="false">IF(ISNUMBER($AB279),IF($AB279=1,100,IF($AB279=0,50,0)),"")</f>
        <v>0</v>
      </c>
      <c r="AN279" s="0" t="str">
        <f aca="false">IF(ISNUMBER($AC279),IF($AC279&gt;=0.001,100,IF($AC279&gt;=-0.003,50,0)),"")</f>
        <v/>
      </c>
      <c r="AO279" s="0" t="str">
        <f aca="false">IF(ISNUMBER($AD279),IF($AD279&gt;=0.04,100,IF($AD279&gt;=0,50,0)),"")</f>
        <v/>
      </c>
      <c r="AP279" s="0" t="str">
        <f aca="false">IF(ISNUMBER($AE279),IF($AE279&gt;=25,100,IF($AE279&gt;=-75,50,0)),"")</f>
        <v/>
      </c>
      <c r="AQ279" s="0" t="str">
        <f aca="false">IF(ISNUMBER($AF279),IF($AF279&gt;0,100,IF($AF279&gt;=-50,50,0)),"")</f>
        <v/>
      </c>
      <c r="AR279" s="0" t="str">
        <f aca="false">IF(ISNUMBER($AG279),IF($AG279=1,100,IF($AG279=0,50,0)),"")</f>
        <v/>
      </c>
      <c r="AS279" s="0" t="str">
        <f aca="false">IF(ISNUMBER($AH279),IF($AH279&lt;0,100,IF($AH279&lt;=20,50,0)),"")</f>
        <v/>
      </c>
      <c r="AT279" s="0" t="str">
        <f aca="false">IF(ISNUMBER($AI279),IF($AI279&lt;0.95,100,IF($AI279&lt;=1,50,0)),"")</f>
        <v/>
      </c>
      <c r="AU279" s="0" t="str">
        <f aca="false">IF(ISNUMBER($AJ279),IF($AJ279&lt;30,0,IF($AJ279&lt;40,50,IF($AJ279&lt;=90,100,50))),"")</f>
        <v/>
      </c>
      <c r="AV279" s="0" t="str">
        <f aca="false">IF(ISNUMBER($AK279),IF($AK279&gt;-0.2,100,IF($AK279&gt;=-0.4,50,0)),"")</f>
        <v/>
      </c>
      <c r="AW279" s="59" t="n">
        <f aca="false">01_指標庫!$H$4*ISNUMBER($F279)+01_指標庫!$H$5*ISNUMBER($AA279)+01_指標庫!$H$6*ISNUMBER($G279)+01_指標庫!$H$7*ISNUMBER($H279)+01_指標庫!$H$8*ISNUMBER($AF279)+01_指標庫!$H$9*ISNUMBER($AG279)+01_指標庫!$H$10*ISNUMBER($AB279)+01_指標庫!$H$11*ISNUMBER($AC279)+01_指標庫!$H$12*ISNUMBER($AD279)+01_指標庫!$H$13*ISNUMBER($AE279)+01_指標庫!$H$14*ISNUMBER($I279)+01_指標庫!$H$15*ISNUMBER($AH279)+01_指標庫!$H$16*ISNUMBER($K279)+01_指標庫!$H$17*ISNUMBER($AI279)+01_指標庫!$H$18*ISNUMBER($AJ279)+01_指標庫!$H$19*ISNUMBER($AK279)+01_指標庫!$H$20*ISNUMBER($BB279)+01_指標庫!$H$21*ISNUMBER($BC279)</f>
        <v>51</v>
      </c>
      <c r="AX279" s="59" t="n">
        <f aca="false">IF(AW279=0,50,ROUND((01_指標庫!$H$4*IF(ISNUMBER($F279),L279,0)+01_指標庫!$H$5*IF(ISNUMBER($AA279),AL279,0)+01_指標庫!$H$6*IF(ISNUMBER($G279),M279,0)+01_指標庫!$H$7*IF(ISNUMBER($H279),N279,0)+01_指標庫!$H$8*IF(ISNUMBER($AF279),AQ279,0)+01_指標庫!$H$9*IF(ISNUMBER($AG279),AR279,0)+01_指標庫!$H$10*IF(ISNUMBER($AB279),AM279,0)+01_指標庫!$H$11*IF(ISNUMBER($AC279),AN279,0)+01_指標庫!$H$12*IF(ISNUMBER($AD279),AO279,0)+01_指標庫!$H$13*IF(ISNUMBER($AE279),AP279,0)+01_指標庫!$H$14*IF(ISNUMBER($I279),O279,0)+01_指標庫!$H$15*IF(ISNUMBER($AH279),AS279,0)+01_指標庫!$H$16*IF(ISNUMBER($K279),P279,0)+01_指標庫!$H$17*IF(ISNUMBER($AI279),AT279,0)+01_指標庫!$H$18*IF(ISNUMBER($AJ279),AU279,0)+01_指標庫!$H$19*IF(ISNUMBER($AK279),AV279,0)+01_指標庫!$H$20*IF(ISNUMBER($BB279),BB279,0)+01_指標庫!$H$21*IF(ISNUMBER($BC279),BC279,0))/AW279,1))</f>
        <v>76.5</v>
      </c>
      <c r="AY279" s="60"/>
      <c r="AZ279" s="60"/>
      <c r="BA279" s="58" t="n">
        <f aca="false">AVERAGE($E275:$E279)/AVERAGE($E270:$E279)-1</f>
        <v>0.00094605842274631</v>
      </c>
      <c r="BB279" s="59" t="n">
        <f aca="false">IF(ISNUMBER($BA279),IF(OR($S279&lt;=-0.03,$BA279&lt;-0.003),0,IF(OR($S279&lt;=-0.02,$BA279&lt;0.01),50,100)),"")</f>
        <v>50</v>
      </c>
      <c r="BC279" s="0" t="str">
        <f aca="false">IF(OR(COUNT($AZ279)=0,COUNT($AZ278)=0),"",IF(OR($AY279/$AZ278-1&lt;=-0.03,$AZ279/$AZ278-1&lt;=-0.045,IF(COUNT($AZ270:$AZ279)=10,AVERAGE($AZ275:$AZ279)/AVERAGE($AZ270:$AZ279)-1&lt;-0.01,FALSE())),0,IF(OR($AZ279/$AZ278-1&lt;=-0.02,IF(COUNT($AZ270:$AZ279)=10,AVERAGE($AZ275:$AZ279)/AVERAGE($AZ270:$AZ279)-1&lt;0.005,FALSE())),50,100)))</f>
        <v/>
      </c>
    </row>
    <row r="280" customFormat="false" ht="15" hidden="false" customHeight="true" outlineLevel="0" collapsed="false">
      <c r="A280" s="47" t="n">
        <v>276</v>
      </c>
      <c r="B280" s="48" t="n">
        <v>42957</v>
      </c>
      <c r="C280" s="47" t="n">
        <v>2017</v>
      </c>
      <c r="D280" s="49" t="s">
        <v>239</v>
      </c>
      <c r="E280" s="50" t="n">
        <v>5788.19</v>
      </c>
      <c r="F280" s="51" t="n">
        <v>0.080477</v>
      </c>
      <c r="G280" s="51" t="n">
        <v>-0.027314</v>
      </c>
      <c r="H280" s="52" t="n">
        <v>0.8163</v>
      </c>
      <c r="I280" s="53" t="n">
        <v>392</v>
      </c>
      <c r="J280" s="47" t="s">
        <v>235</v>
      </c>
      <c r="K280" s="54" t="n">
        <v>16.04</v>
      </c>
      <c r="L280" s="55" t="n">
        <f aca="false">IF(COUNT(F280)=0,50,IF(F280&gt;=0,100,IF(F280&gt;=-0.02,50,0)))</f>
        <v>100</v>
      </c>
      <c r="M280" s="55" t="n">
        <f aca="false">IF(COUNT(G280)=0,50,IF(G280&gt;-0.06,100,IF(G280&gt;-0.15,50,0)))</f>
        <v>100</v>
      </c>
      <c r="N280" s="55" t="n">
        <f aca="false">IF(COUNT(H280)=0,50,IF(H280&gt;=0.6,100,IF(H280&gt;=0.4,50,0)))</f>
        <v>100</v>
      </c>
      <c r="O280" s="55" t="n">
        <f aca="false">IF(COUNT(I280)=0,50,IF(J280="proxy_vix",50,IF(I280&lt;350,100,IF(I280&lt;=450,50,0))))</f>
        <v>50</v>
      </c>
      <c r="P280" s="55" t="n">
        <f aca="false">IF(COUNT(K280)=0,50,IF(K280&lt;20,100,IF(K280&lt;=25,50,0)))</f>
        <v>100</v>
      </c>
      <c r="Q280" s="54"/>
      <c r="R280" s="47"/>
      <c r="S280" s="51" t="n">
        <f aca="false">$E280/$E279-1</f>
        <v>-0.0221644459986587</v>
      </c>
      <c r="T280" s="56" t="n">
        <f aca="false">$K280/$K279-1</f>
        <v>0.443744374437444</v>
      </c>
      <c r="V280" s="57"/>
      <c r="W280" s="57"/>
      <c r="Y280" s="1" t="str">
        <f aca="false">IF(AX280&gt;=70,"EASY",IF(AX280&gt;40,"UNCERTAIN","HARD"))</f>
        <v>EASY</v>
      </c>
      <c r="AA280" s="58" t="n">
        <f aca="false">IF($A280&lt;200,"",AVERAGE($E231:$E280)/AVERAGE($E81:$E280)-1)</f>
        <v>0.0840428669844591</v>
      </c>
      <c r="AB280" s="59" t="n">
        <f aca="false">LOOKUP($B280,07_L1政策步階!$A$4:$A$14,07_L1政策步階!$C$4:$C$14)</f>
        <v>-1</v>
      </c>
      <c r="AC280" s="57"/>
      <c r="AD280" s="57"/>
      <c r="AE280" s="57"/>
      <c r="AF280" s="57"/>
      <c r="AG280" s="57"/>
      <c r="AH280" s="57"/>
      <c r="AI280" s="57"/>
      <c r="AJ280" s="57"/>
      <c r="AK280" s="57"/>
      <c r="AL280" s="59" t="n">
        <f aca="false">IF(ISNUMBER($AA280),IF($AA280&gt;=0.005,100,IF($AA280&gt;=-0.015,50,0)),"")</f>
        <v>100</v>
      </c>
      <c r="AM280" s="59" t="n">
        <f aca="false">IF(ISNUMBER($AB280),IF($AB280=1,100,IF($AB280=0,50,0)),"")</f>
        <v>0</v>
      </c>
      <c r="AN280" s="0" t="str">
        <f aca="false">IF(ISNUMBER($AC280),IF($AC280&gt;=0.001,100,IF($AC280&gt;=-0.003,50,0)),"")</f>
        <v/>
      </c>
      <c r="AO280" s="0" t="str">
        <f aca="false">IF(ISNUMBER($AD280),IF($AD280&gt;=0.04,100,IF($AD280&gt;=0,50,0)),"")</f>
        <v/>
      </c>
      <c r="AP280" s="0" t="str">
        <f aca="false">IF(ISNUMBER($AE280),IF($AE280&gt;=25,100,IF($AE280&gt;=-75,50,0)),"")</f>
        <v/>
      </c>
      <c r="AQ280" s="0" t="str">
        <f aca="false">IF(ISNUMBER($AF280),IF($AF280&gt;0,100,IF($AF280&gt;=-50,50,0)),"")</f>
        <v/>
      </c>
      <c r="AR280" s="0" t="str">
        <f aca="false">IF(ISNUMBER($AG280),IF($AG280=1,100,IF($AG280=0,50,0)),"")</f>
        <v/>
      </c>
      <c r="AS280" s="0" t="str">
        <f aca="false">IF(ISNUMBER($AH280),IF($AH280&lt;0,100,IF($AH280&lt;=20,50,0)),"")</f>
        <v/>
      </c>
      <c r="AT280" s="0" t="str">
        <f aca="false">IF(ISNUMBER($AI280),IF($AI280&lt;0.95,100,IF($AI280&lt;=1,50,0)),"")</f>
        <v/>
      </c>
      <c r="AU280" s="0" t="str">
        <f aca="false">IF(ISNUMBER($AJ280),IF($AJ280&lt;30,0,IF($AJ280&lt;40,50,IF($AJ280&lt;=90,100,50))),"")</f>
        <v/>
      </c>
      <c r="AV280" s="0" t="str">
        <f aca="false">IF(ISNUMBER($AK280),IF($AK280&gt;-0.2,100,IF($AK280&gt;=-0.4,50,0)),"")</f>
        <v/>
      </c>
      <c r="AW280" s="59" t="n">
        <f aca="false">01_指標庫!$H$4*ISNUMBER($F280)+01_指標庫!$H$5*ISNUMBER($AA280)+01_指標庫!$H$6*ISNUMBER($G280)+01_指標庫!$H$7*ISNUMBER($H280)+01_指標庫!$H$8*ISNUMBER($AF280)+01_指標庫!$H$9*ISNUMBER($AG280)+01_指標庫!$H$10*ISNUMBER($AB280)+01_指標庫!$H$11*ISNUMBER($AC280)+01_指標庫!$H$12*ISNUMBER($AD280)+01_指標庫!$H$13*ISNUMBER($AE280)+01_指標庫!$H$14*ISNUMBER($I280)+01_指標庫!$H$15*ISNUMBER($AH280)+01_指標庫!$H$16*ISNUMBER($K280)+01_指標庫!$H$17*ISNUMBER($AI280)+01_指標庫!$H$18*ISNUMBER($AJ280)+01_指標庫!$H$19*ISNUMBER($AK280)+01_指標庫!$H$20*ISNUMBER($BB280)+01_指標庫!$H$21*ISNUMBER($BC280)</f>
        <v>51</v>
      </c>
      <c r="AX280" s="59" t="n">
        <f aca="false">IF(AW280=0,50,ROUND((01_指標庫!$H$4*IF(ISNUMBER($F280),L280,0)+01_指標庫!$H$5*IF(ISNUMBER($AA280),AL280,0)+01_指標庫!$H$6*IF(ISNUMBER($G280),M280,0)+01_指標庫!$H$7*IF(ISNUMBER($H280),N280,0)+01_指標庫!$H$8*IF(ISNUMBER($AF280),AQ280,0)+01_指標庫!$H$9*IF(ISNUMBER($AG280),AR280,0)+01_指標庫!$H$10*IF(ISNUMBER($AB280),AM280,0)+01_指標庫!$H$11*IF(ISNUMBER($AC280),AN280,0)+01_指標庫!$H$12*IF(ISNUMBER($AD280),AO280,0)+01_指標庫!$H$13*IF(ISNUMBER($AE280),AP280,0)+01_指標庫!$H$14*IF(ISNUMBER($I280),O280,0)+01_指標庫!$H$15*IF(ISNUMBER($AH280),AS280,0)+01_指標庫!$H$16*IF(ISNUMBER($K280),P280,0)+01_指標庫!$H$17*IF(ISNUMBER($AI280),AT280,0)+01_指標庫!$H$18*IF(ISNUMBER($AJ280),AU280,0)+01_指標庫!$H$19*IF(ISNUMBER($AK280),AV280,0)+01_指標庫!$H$20*IF(ISNUMBER($BB280),BB280,0)+01_指標庫!$H$21*IF(ISNUMBER($BC280),BC280,0))/AW280,1))</f>
        <v>76.5</v>
      </c>
      <c r="AY280" s="60"/>
      <c r="AZ280" s="60"/>
      <c r="BA280" s="58" t="n">
        <f aca="false">AVERAGE($E276:$E280)/AVERAGE($E271:$E280)-1</f>
        <v>-0.000360932331633035</v>
      </c>
      <c r="BB280" s="59" t="n">
        <f aca="false">IF(ISNUMBER($BA280),IF(OR($S280&lt;=-0.03,$BA280&lt;-0.003),0,IF(OR($S280&lt;=-0.02,$BA280&lt;0.01),50,100)),"")</f>
        <v>50</v>
      </c>
      <c r="BC280" s="0" t="str">
        <f aca="false">IF(OR(COUNT($AZ280)=0,COUNT($AZ279)=0),"",IF(OR($AY280/$AZ279-1&lt;=-0.03,$AZ280/$AZ279-1&lt;=-0.045,IF(COUNT($AZ271:$AZ280)=10,AVERAGE($AZ276:$AZ280)/AVERAGE($AZ271:$AZ280)-1&lt;-0.01,FALSE())),0,IF(OR($AZ280/$AZ279-1&lt;=-0.02,IF(COUNT($AZ271:$AZ280)=10,AVERAGE($AZ276:$AZ280)/AVERAGE($AZ271:$AZ280)-1&lt;0.005,FALSE())),50,100)))</f>
        <v/>
      </c>
    </row>
    <row r="281" customFormat="false" ht="15" hidden="false" customHeight="true" outlineLevel="0" collapsed="false">
      <c r="A281" s="47" t="n">
        <v>277</v>
      </c>
      <c r="B281" s="48" t="n">
        <v>42958</v>
      </c>
      <c r="C281" s="47" t="n">
        <v>2017</v>
      </c>
      <c r="D281" s="49" t="s">
        <v>234</v>
      </c>
      <c r="E281" s="50" t="n">
        <v>5831.53</v>
      </c>
      <c r="F281" s="51" t="n">
        <v>0.087613</v>
      </c>
      <c r="G281" s="51" t="n">
        <v>-0.020031</v>
      </c>
      <c r="H281" s="52" t="n">
        <v>0.8367</v>
      </c>
      <c r="I281" s="53" t="n">
        <v>400</v>
      </c>
      <c r="J281" s="47" t="s">
        <v>235</v>
      </c>
      <c r="K281" s="54" t="n">
        <v>15.51</v>
      </c>
      <c r="L281" s="55" t="n">
        <f aca="false">IF(COUNT(F281)=0,50,IF(F281&gt;=0,100,IF(F281&gt;=-0.02,50,0)))</f>
        <v>100</v>
      </c>
      <c r="M281" s="55" t="n">
        <f aca="false">IF(COUNT(G281)=0,50,IF(G281&gt;-0.06,100,IF(G281&gt;-0.15,50,0)))</f>
        <v>100</v>
      </c>
      <c r="N281" s="55" t="n">
        <f aca="false">IF(COUNT(H281)=0,50,IF(H281&gt;=0.6,100,IF(H281&gt;=0.4,50,0)))</f>
        <v>100</v>
      </c>
      <c r="O281" s="55" t="n">
        <f aca="false">IF(COUNT(I281)=0,50,IF(J281="proxy_vix",50,IF(I281&lt;350,100,IF(I281&lt;=450,50,0))))</f>
        <v>50</v>
      </c>
      <c r="P281" s="55" t="n">
        <f aca="false">IF(COUNT(K281)=0,50,IF(K281&lt;20,100,IF(K281&lt;=25,50,0)))</f>
        <v>100</v>
      </c>
      <c r="Q281" s="54"/>
      <c r="R281" s="47"/>
      <c r="S281" s="51" t="n">
        <f aca="false">$E281/$E280-1</f>
        <v>0.00748766021847946</v>
      </c>
      <c r="T281" s="56" t="n">
        <f aca="false">$K281/$K280-1</f>
        <v>-0.0330423940149626</v>
      </c>
      <c r="V281" s="57"/>
      <c r="W281" s="57"/>
      <c r="Y281" s="1" t="str">
        <f aca="false">IF(AX281&gt;=70,"EASY",IF(AX281&gt;40,"UNCERTAIN","HARD"))</f>
        <v>EASY</v>
      </c>
      <c r="AA281" s="58" t="n">
        <f aca="false">IF($A281&lt;200,"",AVERAGE($E232:$E281)/AVERAGE($E82:$E281)-1)</f>
        <v>0.0831485661296281</v>
      </c>
      <c r="AB281" s="59" t="n">
        <f aca="false">LOOKUP($B281,07_L1政策步階!$A$4:$A$14,07_L1政策步階!$C$4:$C$14)</f>
        <v>-1</v>
      </c>
      <c r="AC281" s="57"/>
      <c r="AD281" s="57"/>
      <c r="AE281" s="57"/>
      <c r="AF281" s="57"/>
      <c r="AG281" s="57"/>
      <c r="AH281" s="57"/>
      <c r="AI281" s="57"/>
      <c r="AJ281" s="57"/>
      <c r="AK281" s="57"/>
      <c r="AL281" s="59" t="n">
        <f aca="false">IF(ISNUMBER($AA281),IF($AA281&gt;=0.005,100,IF($AA281&gt;=-0.015,50,0)),"")</f>
        <v>100</v>
      </c>
      <c r="AM281" s="59" t="n">
        <f aca="false">IF(ISNUMBER($AB281),IF($AB281=1,100,IF($AB281=0,50,0)),"")</f>
        <v>0</v>
      </c>
      <c r="AN281" s="0" t="str">
        <f aca="false">IF(ISNUMBER($AC281),IF($AC281&gt;=0.001,100,IF($AC281&gt;=-0.003,50,0)),"")</f>
        <v/>
      </c>
      <c r="AO281" s="0" t="str">
        <f aca="false">IF(ISNUMBER($AD281),IF($AD281&gt;=0.04,100,IF($AD281&gt;=0,50,0)),"")</f>
        <v/>
      </c>
      <c r="AP281" s="0" t="str">
        <f aca="false">IF(ISNUMBER($AE281),IF($AE281&gt;=25,100,IF($AE281&gt;=-75,50,0)),"")</f>
        <v/>
      </c>
      <c r="AQ281" s="0" t="str">
        <f aca="false">IF(ISNUMBER($AF281),IF($AF281&gt;0,100,IF($AF281&gt;=-50,50,0)),"")</f>
        <v/>
      </c>
      <c r="AR281" s="0" t="str">
        <f aca="false">IF(ISNUMBER($AG281),IF($AG281=1,100,IF($AG281=0,50,0)),"")</f>
        <v/>
      </c>
      <c r="AS281" s="0" t="str">
        <f aca="false">IF(ISNUMBER($AH281),IF($AH281&lt;0,100,IF($AH281&lt;=20,50,0)),"")</f>
        <v/>
      </c>
      <c r="AT281" s="0" t="str">
        <f aca="false">IF(ISNUMBER($AI281),IF($AI281&lt;0.95,100,IF($AI281&lt;=1,50,0)),"")</f>
        <v/>
      </c>
      <c r="AU281" s="0" t="str">
        <f aca="false">IF(ISNUMBER($AJ281),IF($AJ281&lt;30,0,IF($AJ281&lt;40,50,IF($AJ281&lt;=90,100,50))),"")</f>
        <v/>
      </c>
      <c r="AV281" s="0" t="str">
        <f aca="false">IF(ISNUMBER($AK281),IF($AK281&gt;-0.2,100,IF($AK281&gt;=-0.4,50,0)),"")</f>
        <v/>
      </c>
      <c r="AW281" s="59" t="n">
        <f aca="false">01_指標庫!$H$4*ISNUMBER($F281)+01_指標庫!$H$5*ISNUMBER($AA281)+01_指標庫!$H$6*ISNUMBER($G281)+01_指標庫!$H$7*ISNUMBER($H281)+01_指標庫!$H$8*ISNUMBER($AF281)+01_指標庫!$H$9*ISNUMBER($AG281)+01_指標庫!$H$10*ISNUMBER($AB281)+01_指標庫!$H$11*ISNUMBER($AC281)+01_指標庫!$H$12*ISNUMBER($AD281)+01_指標庫!$H$13*ISNUMBER($AE281)+01_指標庫!$H$14*ISNUMBER($I281)+01_指標庫!$H$15*ISNUMBER($AH281)+01_指標庫!$H$16*ISNUMBER($K281)+01_指標庫!$H$17*ISNUMBER($AI281)+01_指標庫!$H$18*ISNUMBER($AJ281)+01_指標庫!$H$19*ISNUMBER($AK281)+01_指標庫!$H$20*ISNUMBER($BB281)+01_指標庫!$H$21*ISNUMBER($BC281)</f>
        <v>51</v>
      </c>
      <c r="AX281" s="59" t="n">
        <f aca="false">IF(AW281=0,50,ROUND((01_指標庫!$H$4*IF(ISNUMBER($F281),L281,0)+01_指標庫!$H$5*IF(ISNUMBER($AA281),AL281,0)+01_指標庫!$H$6*IF(ISNUMBER($G281),M281,0)+01_指標庫!$H$7*IF(ISNUMBER($H281),N281,0)+01_指標庫!$H$8*IF(ISNUMBER($AF281),AQ281,0)+01_指標庫!$H$9*IF(ISNUMBER($AG281),AR281,0)+01_指標庫!$H$10*IF(ISNUMBER($AB281),AM281,0)+01_指標庫!$H$11*IF(ISNUMBER($AC281),AN281,0)+01_指標庫!$H$12*IF(ISNUMBER($AD281),AO281,0)+01_指標庫!$H$13*IF(ISNUMBER($AE281),AP281,0)+01_指標庫!$H$14*IF(ISNUMBER($I281),O281,0)+01_指標庫!$H$15*IF(ISNUMBER($AH281),AS281,0)+01_指標庫!$H$16*IF(ISNUMBER($K281),P281,0)+01_指標庫!$H$17*IF(ISNUMBER($AI281),AT281,0)+01_指標庫!$H$18*IF(ISNUMBER($AJ281),AU281,0)+01_指標庫!$H$19*IF(ISNUMBER($AK281),AV281,0)+01_指標庫!$H$20*IF(ISNUMBER($BB281),BB281,0)+01_指標庫!$H$21*IF(ISNUMBER($BC281),BC281,0))/AW281,1))</f>
        <v>76.5</v>
      </c>
      <c r="AY281" s="60"/>
      <c r="AZ281" s="60"/>
      <c r="BA281" s="58" t="n">
        <f aca="false">AVERAGE($E277:$E281)/AVERAGE($E272:$E281)-1</f>
        <v>-0.00136971109370887</v>
      </c>
      <c r="BB281" s="59" t="n">
        <f aca="false">IF(ISNUMBER($BA281),IF(OR($S281&lt;=-0.03,$BA281&lt;-0.003),0,IF(OR($S281&lt;=-0.02,$BA281&lt;0.01),50,100)),"")</f>
        <v>50</v>
      </c>
      <c r="BC281" s="0" t="str">
        <f aca="false">IF(OR(COUNT($AZ281)=0,COUNT($AZ280)=0),"",IF(OR($AY281/$AZ280-1&lt;=-0.03,$AZ281/$AZ280-1&lt;=-0.045,IF(COUNT($AZ272:$AZ281)=10,AVERAGE($AZ277:$AZ281)/AVERAGE($AZ272:$AZ281)-1&lt;-0.01,FALSE())),0,IF(OR($AZ281/$AZ280-1&lt;=-0.02,IF(COUNT($AZ272:$AZ281)=10,AVERAGE($AZ277:$AZ281)/AVERAGE($AZ272:$AZ281)-1&lt;0.005,FALSE())),50,100)))</f>
        <v/>
      </c>
    </row>
    <row r="282" customFormat="false" ht="15" hidden="false" customHeight="true" outlineLevel="0" collapsed="false">
      <c r="A282" s="47" t="n">
        <v>278</v>
      </c>
      <c r="B282" s="48" t="n">
        <v>42961</v>
      </c>
      <c r="C282" s="47" t="n">
        <v>2017</v>
      </c>
      <c r="D282" s="49" t="s">
        <v>236</v>
      </c>
      <c r="E282" s="50" t="n">
        <v>5908.17</v>
      </c>
      <c r="F282" s="51" t="n">
        <v>0.100831</v>
      </c>
      <c r="G282" s="51" t="n">
        <v>-0.007152</v>
      </c>
      <c r="H282" s="52" t="n">
        <v>0.8571</v>
      </c>
      <c r="I282" s="53" t="n">
        <v>389</v>
      </c>
      <c r="J282" s="47" t="s">
        <v>235</v>
      </c>
      <c r="K282" s="54" t="n">
        <v>12.33</v>
      </c>
      <c r="L282" s="55" t="n">
        <f aca="false">IF(COUNT(F282)=0,50,IF(F282&gt;=0,100,IF(F282&gt;=-0.02,50,0)))</f>
        <v>100</v>
      </c>
      <c r="M282" s="55" t="n">
        <f aca="false">IF(COUNT(G282)=0,50,IF(G282&gt;-0.06,100,IF(G282&gt;-0.15,50,0)))</f>
        <v>100</v>
      </c>
      <c r="N282" s="55" t="n">
        <f aca="false">IF(COUNT(H282)=0,50,IF(H282&gt;=0.6,100,IF(H282&gt;=0.4,50,0)))</f>
        <v>100</v>
      </c>
      <c r="O282" s="55" t="n">
        <f aca="false">IF(COUNT(I282)=0,50,IF(J282="proxy_vix",50,IF(I282&lt;350,100,IF(I282&lt;=450,50,0))))</f>
        <v>50</v>
      </c>
      <c r="P282" s="55" t="n">
        <f aca="false">IF(COUNT(K282)=0,50,IF(K282&lt;20,100,IF(K282&lt;=25,50,0)))</f>
        <v>100</v>
      </c>
      <c r="Q282" s="54"/>
      <c r="R282" s="47"/>
      <c r="S282" s="51" t="n">
        <f aca="false">$E282/$E281-1</f>
        <v>0.0131423485774747</v>
      </c>
      <c r="T282" s="56" t="n">
        <f aca="false">$K282/$K281-1</f>
        <v>-0.205029013539652</v>
      </c>
      <c r="V282" s="57"/>
      <c r="W282" s="57"/>
      <c r="Y282" s="1" t="str">
        <f aca="false">IF(AX282&gt;=70,"EASY",IF(AX282&gt;40,"UNCERTAIN","HARD"))</f>
        <v>EASY</v>
      </c>
      <c r="AA282" s="58" t="n">
        <f aca="false">IF($A282&lt;200,"",AVERAGE($E233:$E282)/AVERAGE($E83:$E282)-1)</f>
        <v>0.0821910075790933</v>
      </c>
      <c r="AB282" s="59" t="n">
        <f aca="false">LOOKUP($B282,07_L1政策步階!$A$4:$A$14,07_L1政策步階!$C$4:$C$14)</f>
        <v>-1</v>
      </c>
      <c r="AC282" s="57"/>
      <c r="AD282" s="57"/>
      <c r="AE282" s="57"/>
      <c r="AF282" s="57"/>
      <c r="AG282" s="57"/>
      <c r="AH282" s="57"/>
      <c r="AI282" s="57"/>
      <c r="AJ282" s="57"/>
      <c r="AK282" s="57"/>
      <c r="AL282" s="59" t="n">
        <f aca="false">IF(ISNUMBER($AA282),IF($AA282&gt;=0.005,100,IF($AA282&gt;=-0.015,50,0)),"")</f>
        <v>100</v>
      </c>
      <c r="AM282" s="59" t="n">
        <f aca="false">IF(ISNUMBER($AB282),IF($AB282=1,100,IF($AB282=0,50,0)),"")</f>
        <v>0</v>
      </c>
      <c r="AN282" s="0" t="str">
        <f aca="false">IF(ISNUMBER($AC282),IF($AC282&gt;=0.001,100,IF($AC282&gt;=-0.003,50,0)),"")</f>
        <v/>
      </c>
      <c r="AO282" s="0" t="str">
        <f aca="false">IF(ISNUMBER($AD282),IF($AD282&gt;=0.04,100,IF($AD282&gt;=0,50,0)),"")</f>
        <v/>
      </c>
      <c r="AP282" s="0" t="str">
        <f aca="false">IF(ISNUMBER($AE282),IF($AE282&gt;=25,100,IF($AE282&gt;=-75,50,0)),"")</f>
        <v/>
      </c>
      <c r="AQ282" s="0" t="str">
        <f aca="false">IF(ISNUMBER($AF282),IF($AF282&gt;0,100,IF($AF282&gt;=-50,50,0)),"")</f>
        <v/>
      </c>
      <c r="AR282" s="0" t="str">
        <f aca="false">IF(ISNUMBER($AG282),IF($AG282=1,100,IF($AG282=0,50,0)),"")</f>
        <v/>
      </c>
      <c r="AS282" s="0" t="str">
        <f aca="false">IF(ISNUMBER($AH282),IF($AH282&lt;0,100,IF($AH282&lt;=20,50,0)),"")</f>
        <v/>
      </c>
      <c r="AT282" s="0" t="str">
        <f aca="false">IF(ISNUMBER($AI282),IF($AI282&lt;0.95,100,IF($AI282&lt;=1,50,0)),"")</f>
        <v/>
      </c>
      <c r="AU282" s="0" t="str">
        <f aca="false">IF(ISNUMBER($AJ282),IF($AJ282&lt;30,0,IF($AJ282&lt;40,50,IF($AJ282&lt;=90,100,50))),"")</f>
        <v/>
      </c>
      <c r="AV282" s="0" t="str">
        <f aca="false">IF(ISNUMBER($AK282),IF($AK282&gt;-0.2,100,IF($AK282&gt;=-0.4,50,0)),"")</f>
        <v/>
      </c>
      <c r="AW282" s="59" t="n">
        <f aca="false">01_指標庫!$H$4*ISNUMBER($F282)+01_指標庫!$H$5*ISNUMBER($AA282)+01_指標庫!$H$6*ISNUMBER($G282)+01_指標庫!$H$7*ISNUMBER($H282)+01_指標庫!$H$8*ISNUMBER($AF282)+01_指標庫!$H$9*ISNUMBER($AG282)+01_指標庫!$H$10*ISNUMBER($AB282)+01_指標庫!$H$11*ISNUMBER($AC282)+01_指標庫!$H$12*ISNUMBER($AD282)+01_指標庫!$H$13*ISNUMBER($AE282)+01_指標庫!$H$14*ISNUMBER($I282)+01_指標庫!$H$15*ISNUMBER($AH282)+01_指標庫!$H$16*ISNUMBER($K282)+01_指標庫!$H$17*ISNUMBER($AI282)+01_指標庫!$H$18*ISNUMBER($AJ282)+01_指標庫!$H$19*ISNUMBER($AK282)+01_指標庫!$H$20*ISNUMBER($BB282)+01_指標庫!$H$21*ISNUMBER($BC282)</f>
        <v>51</v>
      </c>
      <c r="AX282" s="59" t="n">
        <f aca="false">IF(AW282=0,50,ROUND((01_指標庫!$H$4*IF(ISNUMBER($F282),L282,0)+01_指標庫!$H$5*IF(ISNUMBER($AA282),AL282,0)+01_指標庫!$H$6*IF(ISNUMBER($G282),M282,0)+01_指標庫!$H$7*IF(ISNUMBER($H282),N282,0)+01_指標庫!$H$8*IF(ISNUMBER($AF282),AQ282,0)+01_指標庫!$H$9*IF(ISNUMBER($AG282),AR282,0)+01_指標庫!$H$10*IF(ISNUMBER($AB282),AM282,0)+01_指標庫!$H$11*IF(ISNUMBER($AC282),AN282,0)+01_指標庫!$H$12*IF(ISNUMBER($AD282),AO282,0)+01_指標庫!$H$13*IF(ISNUMBER($AE282),AP282,0)+01_指標庫!$H$14*IF(ISNUMBER($I282),O282,0)+01_指標庫!$H$15*IF(ISNUMBER($AH282),AS282,0)+01_指標庫!$H$16*IF(ISNUMBER($K282),P282,0)+01_指標庫!$H$17*IF(ISNUMBER($AI282),AT282,0)+01_指標庫!$H$18*IF(ISNUMBER($AJ282),AU282,0)+01_指標庫!$H$19*IF(ISNUMBER($AK282),AV282,0)+01_指標庫!$H$20*IF(ISNUMBER($BB282),BB282,0)+01_指標庫!$H$21*IF(ISNUMBER($BC282),BC282,0))/AW282,1))</f>
        <v>76.5</v>
      </c>
      <c r="AY282" s="60"/>
      <c r="AZ282" s="60"/>
      <c r="BA282" s="58" t="n">
        <f aca="false">AVERAGE($E278:$E282)/AVERAGE($E273:$E282)-1</f>
        <v>-0.00274338991734169</v>
      </c>
      <c r="BB282" s="59" t="n">
        <f aca="false">IF(ISNUMBER($BA282),IF(OR($S282&lt;=-0.03,$BA282&lt;-0.003),0,IF(OR($S282&lt;=-0.02,$BA282&lt;0.01),50,100)),"")</f>
        <v>50</v>
      </c>
      <c r="BC282" s="0" t="str">
        <f aca="false">IF(OR(COUNT($AZ282)=0,COUNT($AZ281)=0),"",IF(OR($AY282/$AZ281-1&lt;=-0.03,$AZ282/$AZ281-1&lt;=-0.045,IF(COUNT($AZ273:$AZ282)=10,AVERAGE($AZ278:$AZ282)/AVERAGE($AZ273:$AZ282)-1&lt;-0.01,FALSE())),0,IF(OR($AZ282/$AZ281-1&lt;=-0.02,IF(COUNT($AZ273:$AZ282)=10,AVERAGE($AZ278:$AZ282)/AVERAGE($AZ273:$AZ282)-1&lt;0.005,FALSE())),50,100)))</f>
        <v/>
      </c>
    </row>
    <row r="283" customFormat="false" ht="15" hidden="false" customHeight="true" outlineLevel="0" collapsed="false">
      <c r="A283" s="47" t="n">
        <v>279</v>
      </c>
      <c r="B283" s="48" t="n">
        <v>42962</v>
      </c>
      <c r="C283" s="47" t="n">
        <v>2017</v>
      </c>
      <c r="D283" s="49" t="s">
        <v>237</v>
      </c>
      <c r="E283" s="50" t="n">
        <v>5907.73</v>
      </c>
      <c r="F283" s="51" t="n">
        <v>0.099652</v>
      </c>
      <c r="G283" s="51" t="n">
        <v>-0.007226</v>
      </c>
      <c r="H283" s="52" t="n">
        <v>0.8776</v>
      </c>
      <c r="I283" s="53" t="n">
        <v>387</v>
      </c>
      <c r="J283" s="47" t="s">
        <v>235</v>
      </c>
      <c r="K283" s="54" t="n">
        <v>12.04</v>
      </c>
      <c r="L283" s="55" t="n">
        <f aca="false">IF(COUNT(F283)=0,50,IF(F283&gt;=0,100,IF(F283&gt;=-0.02,50,0)))</f>
        <v>100</v>
      </c>
      <c r="M283" s="55" t="n">
        <f aca="false">IF(COUNT(G283)=0,50,IF(G283&gt;-0.06,100,IF(G283&gt;-0.15,50,0)))</f>
        <v>100</v>
      </c>
      <c r="N283" s="55" t="n">
        <f aca="false">IF(COUNT(H283)=0,50,IF(H283&gt;=0.6,100,IF(H283&gt;=0.4,50,0)))</f>
        <v>100</v>
      </c>
      <c r="O283" s="55" t="n">
        <f aca="false">IF(COUNT(I283)=0,50,IF(J283="proxy_vix",50,IF(I283&lt;350,100,IF(I283&lt;=450,50,0))))</f>
        <v>50</v>
      </c>
      <c r="P283" s="55" t="n">
        <f aca="false">IF(COUNT(K283)=0,50,IF(K283&lt;20,100,IF(K283&lt;=25,50,0)))</f>
        <v>100</v>
      </c>
      <c r="Q283" s="54"/>
      <c r="R283" s="47"/>
      <c r="S283" s="51" t="n">
        <f aca="false">$E283/$E282-1</f>
        <v>-7.44731448147906E-005</v>
      </c>
      <c r="T283" s="56" t="n">
        <f aca="false">$K283/$K282-1</f>
        <v>-0.0235198702351987</v>
      </c>
      <c r="V283" s="57"/>
      <c r="W283" s="57"/>
      <c r="Y283" s="1" t="str">
        <f aca="false">IF(AX283&gt;=70,"EASY",IF(AX283&gt;40,"UNCERTAIN","HARD"))</f>
        <v>EASY</v>
      </c>
      <c r="AA283" s="58" t="n">
        <f aca="false">IF($A283&lt;200,"",AVERAGE($E234:$E283)/AVERAGE($E84:$E283)-1)</f>
        <v>0.0812222630825721</v>
      </c>
      <c r="AB283" s="59" t="n">
        <f aca="false">LOOKUP($B283,07_L1政策步階!$A$4:$A$14,07_L1政策步階!$C$4:$C$14)</f>
        <v>-1</v>
      </c>
      <c r="AC283" s="57"/>
      <c r="AD283" s="57"/>
      <c r="AE283" s="57"/>
      <c r="AF283" s="57"/>
      <c r="AG283" s="57"/>
      <c r="AH283" s="57"/>
      <c r="AI283" s="57"/>
      <c r="AJ283" s="57"/>
      <c r="AK283" s="57"/>
      <c r="AL283" s="59" t="n">
        <f aca="false">IF(ISNUMBER($AA283),IF($AA283&gt;=0.005,100,IF($AA283&gt;=-0.015,50,0)),"")</f>
        <v>100</v>
      </c>
      <c r="AM283" s="59" t="n">
        <f aca="false">IF(ISNUMBER($AB283),IF($AB283=1,100,IF($AB283=0,50,0)),"")</f>
        <v>0</v>
      </c>
      <c r="AN283" s="0" t="str">
        <f aca="false">IF(ISNUMBER($AC283),IF($AC283&gt;=0.001,100,IF($AC283&gt;=-0.003,50,0)),"")</f>
        <v/>
      </c>
      <c r="AO283" s="0" t="str">
        <f aca="false">IF(ISNUMBER($AD283),IF($AD283&gt;=0.04,100,IF($AD283&gt;=0,50,0)),"")</f>
        <v/>
      </c>
      <c r="AP283" s="0" t="str">
        <f aca="false">IF(ISNUMBER($AE283),IF($AE283&gt;=25,100,IF($AE283&gt;=-75,50,0)),"")</f>
        <v/>
      </c>
      <c r="AQ283" s="0" t="str">
        <f aca="false">IF(ISNUMBER($AF283),IF($AF283&gt;0,100,IF($AF283&gt;=-50,50,0)),"")</f>
        <v/>
      </c>
      <c r="AR283" s="0" t="str">
        <f aca="false">IF(ISNUMBER($AG283),IF($AG283=1,100,IF($AG283=0,50,0)),"")</f>
        <v/>
      </c>
      <c r="AS283" s="0" t="str">
        <f aca="false">IF(ISNUMBER($AH283),IF($AH283&lt;0,100,IF($AH283&lt;=20,50,0)),"")</f>
        <v/>
      </c>
      <c r="AT283" s="0" t="str">
        <f aca="false">IF(ISNUMBER($AI283),IF($AI283&lt;0.95,100,IF($AI283&lt;=1,50,0)),"")</f>
        <v/>
      </c>
      <c r="AU283" s="0" t="str">
        <f aca="false">IF(ISNUMBER($AJ283),IF($AJ283&lt;30,0,IF($AJ283&lt;40,50,IF($AJ283&lt;=90,100,50))),"")</f>
        <v/>
      </c>
      <c r="AV283" s="0" t="str">
        <f aca="false">IF(ISNUMBER($AK283),IF($AK283&gt;-0.2,100,IF($AK283&gt;=-0.4,50,0)),"")</f>
        <v/>
      </c>
      <c r="AW283" s="59" t="n">
        <f aca="false">01_指標庫!$H$4*ISNUMBER($F283)+01_指標庫!$H$5*ISNUMBER($AA283)+01_指標庫!$H$6*ISNUMBER($G283)+01_指標庫!$H$7*ISNUMBER($H283)+01_指標庫!$H$8*ISNUMBER($AF283)+01_指標庫!$H$9*ISNUMBER($AG283)+01_指標庫!$H$10*ISNUMBER($AB283)+01_指標庫!$H$11*ISNUMBER($AC283)+01_指標庫!$H$12*ISNUMBER($AD283)+01_指標庫!$H$13*ISNUMBER($AE283)+01_指標庫!$H$14*ISNUMBER($I283)+01_指標庫!$H$15*ISNUMBER($AH283)+01_指標庫!$H$16*ISNUMBER($K283)+01_指標庫!$H$17*ISNUMBER($AI283)+01_指標庫!$H$18*ISNUMBER($AJ283)+01_指標庫!$H$19*ISNUMBER($AK283)+01_指標庫!$H$20*ISNUMBER($BB283)+01_指標庫!$H$21*ISNUMBER($BC283)</f>
        <v>51</v>
      </c>
      <c r="AX283" s="59" t="n">
        <f aca="false">IF(AW283=0,50,ROUND((01_指標庫!$H$4*IF(ISNUMBER($F283),L283,0)+01_指標庫!$H$5*IF(ISNUMBER($AA283),AL283,0)+01_指標庫!$H$6*IF(ISNUMBER($G283),M283,0)+01_指標庫!$H$7*IF(ISNUMBER($H283),N283,0)+01_指標庫!$H$8*IF(ISNUMBER($AF283),AQ283,0)+01_指標庫!$H$9*IF(ISNUMBER($AG283),AR283,0)+01_指標庫!$H$10*IF(ISNUMBER($AB283),AM283,0)+01_指標庫!$H$11*IF(ISNUMBER($AC283),AN283,0)+01_指標庫!$H$12*IF(ISNUMBER($AD283),AO283,0)+01_指標庫!$H$13*IF(ISNUMBER($AE283),AP283,0)+01_指標庫!$H$14*IF(ISNUMBER($I283),O283,0)+01_指標庫!$H$15*IF(ISNUMBER($AH283),AS283,0)+01_指標庫!$H$16*IF(ISNUMBER($K283),P283,0)+01_指標庫!$H$17*IF(ISNUMBER($AI283),AT283,0)+01_指標庫!$H$18*IF(ISNUMBER($AJ283),AU283,0)+01_指標庫!$H$19*IF(ISNUMBER($AK283),AV283,0)+01_指標庫!$H$20*IF(ISNUMBER($BB283),BB283,0)+01_指標庫!$H$21*IF(ISNUMBER($BC283),BC283,0))/AW283,1))</f>
        <v>70.6</v>
      </c>
      <c r="AY283" s="60"/>
      <c r="AZ283" s="60"/>
      <c r="BA283" s="58" t="n">
        <f aca="false">AVERAGE($E279:$E283)/AVERAGE($E274:$E283)-1</f>
        <v>-0.00358799845828595</v>
      </c>
      <c r="BB283" s="59" t="n">
        <f aca="false">IF(ISNUMBER($BA283),IF(OR($S283&lt;=-0.03,$BA283&lt;-0.003),0,IF(OR($S283&lt;=-0.02,$BA283&lt;0.01),50,100)),"")</f>
        <v>0</v>
      </c>
      <c r="BC283" s="0" t="str">
        <f aca="false">IF(OR(COUNT($AZ283)=0,COUNT($AZ282)=0),"",IF(OR($AY283/$AZ282-1&lt;=-0.03,$AZ283/$AZ282-1&lt;=-0.045,IF(COUNT($AZ274:$AZ283)=10,AVERAGE($AZ279:$AZ283)/AVERAGE($AZ274:$AZ283)-1&lt;-0.01,FALSE())),0,IF(OR($AZ283/$AZ282-1&lt;=-0.02,IF(COUNT($AZ274:$AZ283)=10,AVERAGE($AZ279:$AZ283)/AVERAGE($AZ274:$AZ283)-1&lt;0.005,FALSE())),50,100)))</f>
        <v/>
      </c>
    </row>
    <row r="284" customFormat="false" ht="15" hidden="false" customHeight="true" outlineLevel="0" collapsed="false">
      <c r="A284" s="47" t="n">
        <v>280</v>
      </c>
      <c r="B284" s="48" t="n">
        <v>42963</v>
      </c>
      <c r="C284" s="47" t="n">
        <v>2017</v>
      </c>
      <c r="D284" s="49" t="s">
        <v>238</v>
      </c>
      <c r="E284" s="50" t="n">
        <v>5917.42</v>
      </c>
      <c r="F284" s="51" t="n">
        <v>0.100317</v>
      </c>
      <c r="G284" s="51" t="n">
        <v>-0.005598</v>
      </c>
      <c r="H284" s="52" t="n">
        <v>0.8776</v>
      </c>
      <c r="I284" s="53" t="n">
        <v>388</v>
      </c>
      <c r="J284" s="47" t="s">
        <v>235</v>
      </c>
      <c r="K284" s="54" t="n">
        <v>11.74</v>
      </c>
      <c r="L284" s="55" t="n">
        <f aca="false">IF(COUNT(F284)=0,50,IF(F284&gt;=0,100,IF(F284&gt;=-0.02,50,0)))</f>
        <v>100</v>
      </c>
      <c r="M284" s="55" t="n">
        <f aca="false">IF(COUNT(G284)=0,50,IF(G284&gt;-0.06,100,IF(G284&gt;-0.15,50,0)))</f>
        <v>100</v>
      </c>
      <c r="N284" s="55" t="n">
        <f aca="false">IF(COUNT(H284)=0,50,IF(H284&gt;=0.6,100,IF(H284&gt;=0.4,50,0)))</f>
        <v>100</v>
      </c>
      <c r="O284" s="55" t="n">
        <f aca="false">IF(COUNT(I284)=0,50,IF(J284="proxy_vix",50,IF(I284&lt;350,100,IF(I284&lt;=450,50,0))))</f>
        <v>50</v>
      </c>
      <c r="P284" s="55" t="n">
        <f aca="false">IF(COUNT(K284)=0,50,IF(K284&lt;20,100,IF(K284&lt;=25,50,0)))</f>
        <v>100</v>
      </c>
      <c r="Q284" s="54"/>
      <c r="R284" s="47"/>
      <c r="S284" s="51" t="n">
        <f aca="false">$E284/$E283-1</f>
        <v>0.00164022391002994</v>
      </c>
      <c r="T284" s="56" t="n">
        <f aca="false">$K284/$K283-1</f>
        <v>-0.0249169435215946</v>
      </c>
      <c r="V284" s="57"/>
      <c r="W284" s="57"/>
      <c r="Y284" s="1" t="str">
        <f aca="false">IF(AX284&gt;=70,"EASY",IF(AX284&gt;40,"UNCERTAIN","HARD"))</f>
        <v>EASY</v>
      </c>
      <c r="AA284" s="58" t="n">
        <f aca="false">IF($A284&lt;200,"",AVERAGE($E235:$E284)/AVERAGE($E85:$E284)-1)</f>
        <v>0.0803301572000936</v>
      </c>
      <c r="AB284" s="59" t="n">
        <f aca="false">LOOKUP($B284,07_L1政策步階!$A$4:$A$14,07_L1政策步階!$C$4:$C$14)</f>
        <v>-1</v>
      </c>
      <c r="AC284" s="57"/>
      <c r="AD284" s="57"/>
      <c r="AE284" s="57"/>
      <c r="AF284" s="57"/>
      <c r="AG284" s="57"/>
      <c r="AH284" s="57"/>
      <c r="AI284" s="57"/>
      <c r="AJ284" s="57"/>
      <c r="AK284" s="57"/>
      <c r="AL284" s="59" t="n">
        <f aca="false">IF(ISNUMBER($AA284),IF($AA284&gt;=0.005,100,IF($AA284&gt;=-0.015,50,0)),"")</f>
        <v>100</v>
      </c>
      <c r="AM284" s="59" t="n">
        <f aca="false">IF(ISNUMBER($AB284),IF($AB284=1,100,IF($AB284=0,50,0)),"")</f>
        <v>0</v>
      </c>
      <c r="AN284" s="0" t="str">
        <f aca="false">IF(ISNUMBER($AC284),IF($AC284&gt;=0.001,100,IF($AC284&gt;=-0.003,50,0)),"")</f>
        <v/>
      </c>
      <c r="AO284" s="0" t="str">
        <f aca="false">IF(ISNUMBER($AD284),IF($AD284&gt;=0.04,100,IF($AD284&gt;=0,50,0)),"")</f>
        <v/>
      </c>
      <c r="AP284" s="0" t="str">
        <f aca="false">IF(ISNUMBER($AE284),IF($AE284&gt;=25,100,IF($AE284&gt;=-75,50,0)),"")</f>
        <v/>
      </c>
      <c r="AQ284" s="0" t="str">
        <f aca="false">IF(ISNUMBER($AF284),IF($AF284&gt;0,100,IF($AF284&gt;=-50,50,0)),"")</f>
        <v/>
      </c>
      <c r="AR284" s="0" t="str">
        <f aca="false">IF(ISNUMBER($AG284),IF($AG284=1,100,IF($AG284=0,50,0)),"")</f>
        <v/>
      </c>
      <c r="AS284" s="0" t="str">
        <f aca="false">IF(ISNUMBER($AH284),IF($AH284&lt;0,100,IF($AH284&lt;=20,50,0)),"")</f>
        <v/>
      </c>
      <c r="AT284" s="0" t="str">
        <f aca="false">IF(ISNUMBER($AI284),IF($AI284&lt;0.95,100,IF($AI284&lt;=1,50,0)),"")</f>
        <v/>
      </c>
      <c r="AU284" s="0" t="str">
        <f aca="false">IF(ISNUMBER($AJ284),IF($AJ284&lt;30,0,IF($AJ284&lt;40,50,IF($AJ284&lt;=90,100,50))),"")</f>
        <v/>
      </c>
      <c r="AV284" s="0" t="str">
        <f aca="false">IF(ISNUMBER($AK284),IF($AK284&gt;-0.2,100,IF($AK284&gt;=-0.4,50,0)),"")</f>
        <v/>
      </c>
      <c r="AW284" s="59" t="n">
        <f aca="false">01_指標庫!$H$4*ISNUMBER($F284)+01_指標庫!$H$5*ISNUMBER($AA284)+01_指標庫!$H$6*ISNUMBER($G284)+01_指標庫!$H$7*ISNUMBER($H284)+01_指標庫!$H$8*ISNUMBER($AF284)+01_指標庫!$H$9*ISNUMBER($AG284)+01_指標庫!$H$10*ISNUMBER($AB284)+01_指標庫!$H$11*ISNUMBER($AC284)+01_指標庫!$H$12*ISNUMBER($AD284)+01_指標庫!$H$13*ISNUMBER($AE284)+01_指標庫!$H$14*ISNUMBER($I284)+01_指標庫!$H$15*ISNUMBER($AH284)+01_指標庫!$H$16*ISNUMBER($K284)+01_指標庫!$H$17*ISNUMBER($AI284)+01_指標庫!$H$18*ISNUMBER($AJ284)+01_指標庫!$H$19*ISNUMBER($AK284)+01_指標庫!$H$20*ISNUMBER($BB284)+01_指標庫!$H$21*ISNUMBER($BC284)</f>
        <v>51</v>
      </c>
      <c r="AX284" s="59" t="n">
        <f aca="false">IF(AW284=0,50,ROUND((01_指標庫!$H$4*IF(ISNUMBER($F284),L284,0)+01_指標庫!$H$5*IF(ISNUMBER($AA284),AL284,0)+01_指標庫!$H$6*IF(ISNUMBER($G284),M284,0)+01_指標庫!$H$7*IF(ISNUMBER($H284),N284,0)+01_指標庫!$H$8*IF(ISNUMBER($AF284),AQ284,0)+01_指標庫!$H$9*IF(ISNUMBER($AG284),AR284,0)+01_指標庫!$H$10*IF(ISNUMBER($AB284),AM284,0)+01_指標庫!$H$11*IF(ISNUMBER($AC284),AN284,0)+01_指標庫!$H$12*IF(ISNUMBER($AD284),AO284,0)+01_指標庫!$H$13*IF(ISNUMBER($AE284),AP284,0)+01_指標庫!$H$14*IF(ISNUMBER($I284),O284,0)+01_指標庫!$H$15*IF(ISNUMBER($AH284),AS284,0)+01_指標庫!$H$16*IF(ISNUMBER($K284),P284,0)+01_指標庫!$H$17*IF(ISNUMBER($AI284),AT284,0)+01_指標庫!$H$18*IF(ISNUMBER($AJ284),AU284,0)+01_指標庫!$H$19*IF(ISNUMBER($AK284),AV284,0)+01_指標庫!$H$20*IF(ISNUMBER($BB284),BB284,0)+01_指標庫!$H$21*IF(ISNUMBER($BC284),BC284,0))/AW284,1))</f>
        <v>70.6</v>
      </c>
      <c r="AY284" s="60"/>
      <c r="AZ284" s="60"/>
      <c r="BA284" s="58" t="n">
        <f aca="false">AVERAGE($E280:$E284)/AVERAGE($E275:$E284)-1</f>
        <v>-0.0037088062680759</v>
      </c>
      <c r="BB284" s="59" t="n">
        <f aca="false">IF(ISNUMBER($BA284),IF(OR($S284&lt;=-0.03,$BA284&lt;-0.003),0,IF(OR($S284&lt;=-0.02,$BA284&lt;0.01),50,100)),"")</f>
        <v>0</v>
      </c>
      <c r="BC284" s="0" t="str">
        <f aca="false">IF(OR(COUNT($AZ284)=0,COUNT($AZ283)=0),"",IF(OR($AY284/$AZ283-1&lt;=-0.03,$AZ284/$AZ283-1&lt;=-0.045,IF(COUNT($AZ275:$AZ284)=10,AVERAGE($AZ280:$AZ284)/AVERAGE($AZ275:$AZ284)-1&lt;-0.01,FALSE())),0,IF(OR($AZ284/$AZ283-1&lt;=-0.02,IF(COUNT($AZ275:$AZ284)=10,AVERAGE($AZ280:$AZ284)/AVERAGE($AZ275:$AZ284)-1&lt;0.005,FALSE())),50,100)))</f>
        <v/>
      </c>
    </row>
    <row r="285" customFormat="false" ht="15" hidden="false" customHeight="true" outlineLevel="0" collapsed="false">
      <c r="A285" s="47" t="n">
        <v>281</v>
      </c>
      <c r="B285" s="48" t="n">
        <v>42964</v>
      </c>
      <c r="C285" s="47" t="n">
        <v>2017</v>
      </c>
      <c r="D285" s="49" t="s">
        <v>239</v>
      </c>
      <c r="E285" s="50" t="n">
        <v>5796.32</v>
      </c>
      <c r="F285" s="51" t="n">
        <v>0.076803</v>
      </c>
      <c r="G285" s="51" t="n">
        <v>-0.025948</v>
      </c>
      <c r="H285" s="52" t="n">
        <v>0.7959</v>
      </c>
      <c r="I285" s="53" t="n">
        <v>393</v>
      </c>
      <c r="J285" s="47" t="s">
        <v>235</v>
      </c>
      <c r="K285" s="54" t="n">
        <v>15.55</v>
      </c>
      <c r="L285" s="55" t="n">
        <f aca="false">IF(COUNT(F285)=0,50,IF(F285&gt;=0,100,IF(F285&gt;=-0.02,50,0)))</f>
        <v>100</v>
      </c>
      <c r="M285" s="55" t="n">
        <f aca="false">IF(COUNT(G285)=0,50,IF(G285&gt;-0.06,100,IF(G285&gt;-0.15,50,0)))</f>
        <v>100</v>
      </c>
      <c r="N285" s="55" t="n">
        <f aca="false">IF(COUNT(H285)=0,50,IF(H285&gt;=0.6,100,IF(H285&gt;=0.4,50,0)))</f>
        <v>100</v>
      </c>
      <c r="O285" s="55" t="n">
        <f aca="false">IF(COUNT(I285)=0,50,IF(J285="proxy_vix",50,IF(I285&lt;350,100,IF(I285&lt;=450,50,0))))</f>
        <v>50</v>
      </c>
      <c r="P285" s="55" t="n">
        <f aca="false">IF(COUNT(K285)=0,50,IF(K285&lt;20,100,IF(K285&lt;=25,50,0)))</f>
        <v>100</v>
      </c>
      <c r="Q285" s="54"/>
      <c r="R285" s="47"/>
      <c r="S285" s="51" t="n">
        <f aca="false">$E285/$E284-1</f>
        <v>-0.0204649999493023</v>
      </c>
      <c r="T285" s="56" t="n">
        <f aca="false">$K285/$K284-1</f>
        <v>0.324531516183986</v>
      </c>
      <c r="V285" s="57"/>
      <c r="W285" s="57"/>
      <c r="Y285" s="1" t="str">
        <f aca="false">IF(AX285&gt;=70,"EASY",IF(AX285&gt;40,"UNCERTAIN","HARD"))</f>
        <v>EASY</v>
      </c>
      <c r="AA285" s="58" t="n">
        <f aca="false">IF($A285&lt;200,"",AVERAGE($E236:$E285)/AVERAGE($E86:$E285)-1)</f>
        <v>0.0790296844269722</v>
      </c>
      <c r="AB285" s="59" t="n">
        <f aca="false">LOOKUP($B285,07_L1政策步階!$A$4:$A$14,07_L1政策步階!$C$4:$C$14)</f>
        <v>-1</v>
      </c>
      <c r="AC285" s="57"/>
      <c r="AD285" s="57"/>
      <c r="AE285" s="57"/>
      <c r="AF285" s="57"/>
      <c r="AG285" s="57"/>
      <c r="AH285" s="57"/>
      <c r="AI285" s="57"/>
      <c r="AJ285" s="57"/>
      <c r="AK285" s="57"/>
      <c r="AL285" s="59" t="n">
        <f aca="false">IF(ISNUMBER($AA285),IF($AA285&gt;=0.005,100,IF($AA285&gt;=-0.015,50,0)),"")</f>
        <v>100</v>
      </c>
      <c r="AM285" s="59" t="n">
        <f aca="false">IF(ISNUMBER($AB285),IF($AB285=1,100,IF($AB285=0,50,0)),"")</f>
        <v>0</v>
      </c>
      <c r="AN285" s="0" t="str">
        <f aca="false">IF(ISNUMBER($AC285),IF($AC285&gt;=0.001,100,IF($AC285&gt;=-0.003,50,0)),"")</f>
        <v/>
      </c>
      <c r="AO285" s="0" t="str">
        <f aca="false">IF(ISNUMBER($AD285),IF($AD285&gt;=0.04,100,IF($AD285&gt;=0,50,0)),"")</f>
        <v/>
      </c>
      <c r="AP285" s="0" t="str">
        <f aca="false">IF(ISNUMBER($AE285),IF($AE285&gt;=25,100,IF($AE285&gt;=-75,50,0)),"")</f>
        <v/>
      </c>
      <c r="AQ285" s="0" t="str">
        <f aca="false">IF(ISNUMBER($AF285),IF($AF285&gt;0,100,IF($AF285&gt;=-50,50,0)),"")</f>
        <v/>
      </c>
      <c r="AR285" s="0" t="str">
        <f aca="false">IF(ISNUMBER($AG285),IF($AG285=1,100,IF($AG285=0,50,0)),"")</f>
        <v/>
      </c>
      <c r="AS285" s="0" t="str">
        <f aca="false">IF(ISNUMBER($AH285),IF($AH285&lt;0,100,IF($AH285&lt;=20,50,0)),"")</f>
        <v/>
      </c>
      <c r="AT285" s="0" t="str">
        <f aca="false">IF(ISNUMBER($AI285),IF($AI285&lt;0.95,100,IF($AI285&lt;=1,50,0)),"")</f>
        <v/>
      </c>
      <c r="AU285" s="0" t="str">
        <f aca="false">IF(ISNUMBER($AJ285),IF($AJ285&lt;30,0,IF($AJ285&lt;40,50,IF($AJ285&lt;=90,100,50))),"")</f>
        <v/>
      </c>
      <c r="AV285" s="0" t="str">
        <f aca="false">IF(ISNUMBER($AK285),IF($AK285&gt;-0.2,100,IF($AK285&gt;=-0.4,50,0)),"")</f>
        <v/>
      </c>
      <c r="AW285" s="59" t="n">
        <f aca="false">01_指標庫!$H$4*ISNUMBER($F285)+01_指標庫!$H$5*ISNUMBER($AA285)+01_指標庫!$H$6*ISNUMBER($G285)+01_指標庫!$H$7*ISNUMBER($H285)+01_指標庫!$H$8*ISNUMBER($AF285)+01_指標庫!$H$9*ISNUMBER($AG285)+01_指標庫!$H$10*ISNUMBER($AB285)+01_指標庫!$H$11*ISNUMBER($AC285)+01_指標庫!$H$12*ISNUMBER($AD285)+01_指標庫!$H$13*ISNUMBER($AE285)+01_指標庫!$H$14*ISNUMBER($I285)+01_指標庫!$H$15*ISNUMBER($AH285)+01_指標庫!$H$16*ISNUMBER($K285)+01_指標庫!$H$17*ISNUMBER($AI285)+01_指標庫!$H$18*ISNUMBER($AJ285)+01_指標庫!$H$19*ISNUMBER($AK285)+01_指標庫!$H$20*ISNUMBER($BB285)+01_指標庫!$H$21*ISNUMBER($BC285)</f>
        <v>51</v>
      </c>
      <c r="AX285" s="59" t="n">
        <f aca="false">IF(AW285=0,50,ROUND((01_指標庫!$H$4*IF(ISNUMBER($F285),L285,0)+01_指標庫!$H$5*IF(ISNUMBER($AA285),AL285,0)+01_指標庫!$H$6*IF(ISNUMBER($G285),M285,0)+01_指標庫!$H$7*IF(ISNUMBER($H285),N285,0)+01_指標庫!$H$8*IF(ISNUMBER($AF285),AQ285,0)+01_指標庫!$H$9*IF(ISNUMBER($AG285),AR285,0)+01_指標庫!$H$10*IF(ISNUMBER($AB285),AM285,0)+01_指標庫!$H$11*IF(ISNUMBER($AC285),AN285,0)+01_指標庫!$H$12*IF(ISNUMBER($AD285),AO285,0)+01_指標庫!$H$13*IF(ISNUMBER($AE285),AP285,0)+01_指標庫!$H$14*IF(ISNUMBER($I285),O285,0)+01_指標庫!$H$15*IF(ISNUMBER($AH285),AS285,0)+01_指標庫!$H$16*IF(ISNUMBER($K285),P285,0)+01_指標庫!$H$17*IF(ISNUMBER($AI285),AT285,0)+01_指標庫!$H$18*IF(ISNUMBER($AJ285),AU285,0)+01_指標庫!$H$19*IF(ISNUMBER($AK285),AV285,0)+01_指標庫!$H$20*IF(ISNUMBER($BB285),BB285,0)+01_指標庫!$H$21*IF(ISNUMBER($BC285),BC285,0))/AW285,1))</f>
        <v>76.5</v>
      </c>
      <c r="AY285" s="60"/>
      <c r="AZ285" s="60"/>
      <c r="BA285" s="58" t="n">
        <f aca="false">AVERAGE($E281:$E285)/AVERAGE($E276:$E285)-1</f>
        <v>-0.00182560725238645</v>
      </c>
      <c r="BB285" s="59" t="n">
        <f aca="false">IF(ISNUMBER($BA285),IF(OR($S285&lt;=-0.03,$BA285&lt;-0.003),0,IF(OR($S285&lt;=-0.02,$BA285&lt;0.01),50,100)),"")</f>
        <v>50</v>
      </c>
      <c r="BC285" s="0" t="str">
        <f aca="false">IF(OR(COUNT($AZ285)=0,COUNT($AZ284)=0),"",IF(OR($AY285/$AZ284-1&lt;=-0.03,$AZ285/$AZ284-1&lt;=-0.045,IF(COUNT($AZ276:$AZ285)=10,AVERAGE($AZ281:$AZ285)/AVERAGE($AZ276:$AZ285)-1&lt;-0.01,FALSE())),0,IF(OR($AZ285/$AZ284-1&lt;=-0.02,IF(COUNT($AZ276:$AZ285)=10,AVERAGE($AZ281:$AZ285)/AVERAGE($AZ276:$AZ285)-1&lt;0.005,FALSE())),50,100)))</f>
        <v/>
      </c>
    </row>
    <row r="286" customFormat="false" ht="15" hidden="false" customHeight="true" outlineLevel="0" collapsed="false">
      <c r="A286" s="47" t="n">
        <v>282</v>
      </c>
      <c r="B286" s="48" t="n">
        <v>42965</v>
      </c>
      <c r="C286" s="47" t="n">
        <v>2017</v>
      </c>
      <c r="D286" s="49" t="s">
        <v>234</v>
      </c>
      <c r="E286" s="50" t="n">
        <v>5790.91</v>
      </c>
      <c r="F286" s="51" t="n">
        <v>0.074776</v>
      </c>
      <c r="G286" s="51" t="n">
        <v>-0.026857</v>
      </c>
      <c r="H286" s="52" t="n">
        <v>0.7959</v>
      </c>
      <c r="I286" s="53" t="n">
        <v>398</v>
      </c>
      <c r="J286" s="47" t="s">
        <v>235</v>
      </c>
      <c r="K286" s="54" t="n">
        <v>14.26</v>
      </c>
      <c r="L286" s="55" t="n">
        <f aca="false">IF(COUNT(F286)=0,50,IF(F286&gt;=0,100,IF(F286&gt;=-0.02,50,0)))</f>
        <v>100</v>
      </c>
      <c r="M286" s="55" t="n">
        <f aca="false">IF(COUNT(G286)=0,50,IF(G286&gt;-0.06,100,IF(G286&gt;-0.15,50,0)))</f>
        <v>100</v>
      </c>
      <c r="N286" s="55" t="n">
        <f aca="false">IF(COUNT(H286)=0,50,IF(H286&gt;=0.6,100,IF(H286&gt;=0.4,50,0)))</f>
        <v>100</v>
      </c>
      <c r="O286" s="55" t="n">
        <f aca="false">IF(COUNT(I286)=0,50,IF(J286="proxy_vix",50,IF(I286&lt;350,100,IF(I286&lt;=450,50,0))))</f>
        <v>50</v>
      </c>
      <c r="P286" s="55" t="n">
        <f aca="false">IF(COUNT(K286)=0,50,IF(K286&lt;20,100,IF(K286&lt;=25,50,0)))</f>
        <v>100</v>
      </c>
      <c r="Q286" s="54"/>
      <c r="R286" s="47"/>
      <c r="S286" s="51" t="n">
        <f aca="false">$E286/$E285-1</f>
        <v>-0.000933350815689904</v>
      </c>
      <c r="T286" s="56" t="n">
        <f aca="false">$K286/$K285-1</f>
        <v>-0.0829581993569133</v>
      </c>
      <c r="V286" s="57"/>
      <c r="W286" s="57"/>
      <c r="Y286" s="1" t="str">
        <f aca="false">IF(AX286&gt;=70,"EASY",IF(AX286&gt;40,"UNCERTAIN","HARD"))</f>
        <v>EASY</v>
      </c>
      <c r="AA286" s="58" t="n">
        <f aca="false">IF($A286&lt;200,"",AVERAGE($E237:$E286)/AVERAGE($E87:$E286)-1)</f>
        <v>0.0776539893212311</v>
      </c>
      <c r="AB286" s="59" t="n">
        <f aca="false">LOOKUP($B286,07_L1政策步階!$A$4:$A$14,07_L1政策步階!$C$4:$C$14)</f>
        <v>-1</v>
      </c>
      <c r="AC286" s="57"/>
      <c r="AD286" s="57"/>
      <c r="AE286" s="57"/>
      <c r="AF286" s="57"/>
      <c r="AG286" s="57"/>
      <c r="AH286" s="57"/>
      <c r="AI286" s="57"/>
      <c r="AJ286" s="57"/>
      <c r="AK286" s="57"/>
      <c r="AL286" s="59" t="n">
        <f aca="false">IF(ISNUMBER($AA286),IF($AA286&gt;=0.005,100,IF($AA286&gt;=-0.015,50,0)),"")</f>
        <v>100</v>
      </c>
      <c r="AM286" s="59" t="n">
        <f aca="false">IF(ISNUMBER($AB286),IF($AB286=1,100,IF($AB286=0,50,0)),"")</f>
        <v>0</v>
      </c>
      <c r="AN286" s="0" t="str">
        <f aca="false">IF(ISNUMBER($AC286),IF($AC286&gt;=0.001,100,IF($AC286&gt;=-0.003,50,0)),"")</f>
        <v/>
      </c>
      <c r="AO286" s="0" t="str">
        <f aca="false">IF(ISNUMBER($AD286),IF($AD286&gt;=0.04,100,IF($AD286&gt;=0,50,0)),"")</f>
        <v/>
      </c>
      <c r="AP286" s="0" t="str">
        <f aca="false">IF(ISNUMBER($AE286),IF($AE286&gt;=25,100,IF($AE286&gt;=-75,50,0)),"")</f>
        <v/>
      </c>
      <c r="AQ286" s="0" t="str">
        <f aca="false">IF(ISNUMBER($AF286),IF($AF286&gt;0,100,IF($AF286&gt;=-50,50,0)),"")</f>
        <v/>
      </c>
      <c r="AR286" s="0" t="str">
        <f aca="false">IF(ISNUMBER($AG286),IF($AG286=1,100,IF($AG286=0,50,0)),"")</f>
        <v/>
      </c>
      <c r="AS286" s="0" t="str">
        <f aca="false">IF(ISNUMBER($AH286),IF($AH286&lt;0,100,IF($AH286&lt;=20,50,0)),"")</f>
        <v/>
      </c>
      <c r="AT286" s="0" t="str">
        <f aca="false">IF(ISNUMBER($AI286),IF($AI286&lt;0.95,100,IF($AI286&lt;=1,50,0)),"")</f>
        <v/>
      </c>
      <c r="AU286" s="0" t="str">
        <f aca="false">IF(ISNUMBER($AJ286),IF($AJ286&lt;30,0,IF($AJ286&lt;40,50,IF($AJ286&lt;=90,100,50))),"")</f>
        <v/>
      </c>
      <c r="AV286" s="0" t="str">
        <f aca="false">IF(ISNUMBER($AK286),IF($AK286&gt;-0.2,100,IF($AK286&gt;=-0.4,50,0)),"")</f>
        <v/>
      </c>
      <c r="AW286" s="59" t="n">
        <f aca="false">01_指標庫!$H$4*ISNUMBER($F286)+01_指標庫!$H$5*ISNUMBER($AA286)+01_指標庫!$H$6*ISNUMBER($G286)+01_指標庫!$H$7*ISNUMBER($H286)+01_指標庫!$H$8*ISNUMBER($AF286)+01_指標庫!$H$9*ISNUMBER($AG286)+01_指標庫!$H$10*ISNUMBER($AB286)+01_指標庫!$H$11*ISNUMBER($AC286)+01_指標庫!$H$12*ISNUMBER($AD286)+01_指標庫!$H$13*ISNUMBER($AE286)+01_指標庫!$H$14*ISNUMBER($I286)+01_指標庫!$H$15*ISNUMBER($AH286)+01_指標庫!$H$16*ISNUMBER($K286)+01_指標庫!$H$17*ISNUMBER($AI286)+01_指標庫!$H$18*ISNUMBER($AJ286)+01_指標庫!$H$19*ISNUMBER($AK286)+01_指標庫!$H$20*ISNUMBER($BB286)+01_指標庫!$H$21*ISNUMBER($BC286)</f>
        <v>51</v>
      </c>
      <c r="AX286" s="59" t="n">
        <f aca="false">IF(AW286=0,50,ROUND((01_指標庫!$H$4*IF(ISNUMBER($F286),L286,0)+01_指標庫!$H$5*IF(ISNUMBER($AA286),AL286,0)+01_指標庫!$H$6*IF(ISNUMBER($G286),M286,0)+01_指標庫!$H$7*IF(ISNUMBER($H286),N286,0)+01_指標庫!$H$8*IF(ISNUMBER($AF286),AQ286,0)+01_指標庫!$H$9*IF(ISNUMBER($AG286),AR286,0)+01_指標庫!$H$10*IF(ISNUMBER($AB286),AM286,0)+01_指標庫!$H$11*IF(ISNUMBER($AC286),AN286,0)+01_指標庫!$H$12*IF(ISNUMBER($AD286),AO286,0)+01_指標庫!$H$13*IF(ISNUMBER($AE286),AP286,0)+01_指標庫!$H$14*IF(ISNUMBER($I286),O286,0)+01_指標庫!$H$15*IF(ISNUMBER($AH286),AS286,0)+01_指標庫!$H$16*IF(ISNUMBER($K286),P286,0)+01_指標庫!$H$17*IF(ISNUMBER($AI286),AT286,0)+01_指標庫!$H$18*IF(ISNUMBER($AJ286),AU286,0)+01_指標庫!$H$19*IF(ISNUMBER($AK286),AV286,0)+01_指標庫!$H$20*IF(ISNUMBER($BB286),BB286,0)+01_指標庫!$H$21*IF(ISNUMBER($BC286),BC286,0))/AW286,1))</f>
        <v>76.5</v>
      </c>
      <c r="AY286" s="60"/>
      <c r="AZ286" s="60"/>
      <c r="BA286" s="58" t="n">
        <f aca="false">AVERAGE($E282:$E286)/AVERAGE($E277:$E286)-1</f>
        <v>-0.00135624993826711</v>
      </c>
      <c r="BB286" s="59" t="n">
        <f aca="false">IF(ISNUMBER($BA286),IF(OR($S286&lt;=-0.03,$BA286&lt;-0.003),0,IF(OR($S286&lt;=-0.02,$BA286&lt;0.01),50,100)),"")</f>
        <v>50</v>
      </c>
      <c r="BC286" s="0" t="str">
        <f aca="false">IF(OR(COUNT($AZ286)=0,COUNT($AZ285)=0),"",IF(OR($AY286/$AZ285-1&lt;=-0.03,$AZ286/$AZ285-1&lt;=-0.045,IF(COUNT($AZ277:$AZ286)=10,AVERAGE($AZ282:$AZ286)/AVERAGE($AZ277:$AZ286)-1&lt;-0.01,FALSE())),0,IF(OR($AZ286/$AZ285-1&lt;=-0.02,IF(COUNT($AZ277:$AZ286)=10,AVERAGE($AZ282:$AZ286)/AVERAGE($AZ277:$AZ286)-1&lt;0.005,FALSE())),50,100)))</f>
        <v/>
      </c>
    </row>
    <row r="287" customFormat="false" ht="15" hidden="false" customHeight="true" outlineLevel="0" collapsed="false">
      <c r="A287" s="47" t="n">
        <v>283</v>
      </c>
      <c r="B287" s="48" t="n">
        <v>42968</v>
      </c>
      <c r="C287" s="47" t="n">
        <v>2017</v>
      </c>
      <c r="D287" s="49" t="s">
        <v>236</v>
      </c>
      <c r="E287" s="50" t="n">
        <v>5786.54</v>
      </c>
      <c r="F287" s="51" t="n">
        <v>0.072909</v>
      </c>
      <c r="G287" s="51" t="n">
        <v>-0.027592</v>
      </c>
      <c r="H287" s="52" t="n">
        <v>0.7959</v>
      </c>
      <c r="I287" s="53" t="n">
        <v>400</v>
      </c>
      <c r="J287" s="47" t="s">
        <v>235</v>
      </c>
      <c r="K287" s="54" t="n">
        <v>13.19</v>
      </c>
      <c r="L287" s="55" t="n">
        <f aca="false">IF(COUNT(F287)=0,50,IF(F287&gt;=0,100,IF(F287&gt;=-0.02,50,0)))</f>
        <v>100</v>
      </c>
      <c r="M287" s="55" t="n">
        <f aca="false">IF(COUNT(G287)=0,50,IF(G287&gt;-0.06,100,IF(G287&gt;-0.15,50,0)))</f>
        <v>100</v>
      </c>
      <c r="N287" s="55" t="n">
        <f aca="false">IF(COUNT(H287)=0,50,IF(H287&gt;=0.6,100,IF(H287&gt;=0.4,50,0)))</f>
        <v>100</v>
      </c>
      <c r="O287" s="55" t="n">
        <f aca="false">IF(COUNT(I287)=0,50,IF(J287="proxy_vix",50,IF(I287&lt;350,100,IF(I287&lt;=450,50,0))))</f>
        <v>50</v>
      </c>
      <c r="P287" s="55" t="n">
        <f aca="false">IF(COUNT(K287)=0,50,IF(K287&lt;20,100,IF(K287&lt;=25,50,0)))</f>
        <v>100</v>
      </c>
      <c r="Q287" s="54"/>
      <c r="R287" s="47"/>
      <c r="S287" s="51" t="n">
        <f aca="false">$E287/$E286-1</f>
        <v>-0.000754630964736047</v>
      </c>
      <c r="T287" s="56" t="n">
        <f aca="false">$K287/$K286-1</f>
        <v>-0.0750350631136045</v>
      </c>
      <c r="V287" s="57"/>
      <c r="W287" s="57"/>
      <c r="Y287" s="1" t="str">
        <f aca="false">IF(AX287&gt;=70,"EASY",IF(AX287&gt;40,"UNCERTAIN","HARD"))</f>
        <v>EASY</v>
      </c>
      <c r="AA287" s="58" t="n">
        <f aca="false">IF($A287&lt;200,"",AVERAGE($E238:$E287)/AVERAGE($E88:$E287)-1)</f>
        <v>0.0767607406667465</v>
      </c>
      <c r="AB287" s="59" t="n">
        <f aca="false">LOOKUP($B287,07_L1政策步階!$A$4:$A$14,07_L1政策步階!$C$4:$C$14)</f>
        <v>-1</v>
      </c>
      <c r="AC287" s="57"/>
      <c r="AD287" s="57"/>
      <c r="AE287" s="57"/>
      <c r="AF287" s="57"/>
      <c r="AG287" s="57"/>
      <c r="AH287" s="57"/>
      <c r="AI287" s="57"/>
      <c r="AJ287" s="57"/>
      <c r="AK287" s="57"/>
      <c r="AL287" s="59" t="n">
        <f aca="false">IF(ISNUMBER($AA287),IF($AA287&gt;=0.005,100,IF($AA287&gt;=-0.015,50,0)),"")</f>
        <v>100</v>
      </c>
      <c r="AM287" s="59" t="n">
        <f aca="false">IF(ISNUMBER($AB287),IF($AB287=1,100,IF($AB287=0,50,0)),"")</f>
        <v>0</v>
      </c>
      <c r="AN287" s="0" t="str">
        <f aca="false">IF(ISNUMBER($AC287),IF($AC287&gt;=0.001,100,IF($AC287&gt;=-0.003,50,0)),"")</f>
        <v/>
      </c>
      <c r="AO287" s="0" t="str">
        <f aca="false">IF(ISNUMBER($AD287),IF($AD287&gt;=0.04,100,IF($AD287&gt;=0,50,0)),"")</f>
        <v/>
      </c>
      <c r="AP287" s="0" t="str">
        <f aca="false">IF(ISNUMBER($AE287),IF($AE287&gt;=25,100,IF($AE287&gt;=-75,50,0)),"")</f>
        <v/>
      </c>
      <c r="AQ287" s="0" t="str">
        <f aca="false">IF(ISNUMBER($AF287),IF($AF287&gt;0,100,IF($AF287&gt;=-50,50,0)),"")</f>
        <v/>
      </c>
      <c r="AR287" s="0" t="str">
        <f aca="false">IF(ISNUMBER($AG287),IF($AG287=1,100,IF($AG287=0,50,0)),"")</f>
        <v/>
      </c>
      <c r="AS287" s="0" t="str">
        <f aca="false">IF(ISNUMBER($AH287),IF($AH287&lt;0,100,IF($AH287&lt;=20,50,0)),"")</f>
        <v/>
      </c>
      <c r="AT287" s="0" t="str">
        <f aca="false">IF(ISNUMBER($AI287),IF($AI287&lt;0.95,100,IF($AI287&lt;=1,50,0)),"")</f>
        <v/>
      </c>
      <c r="AU287" s="0" t="str">
        <f aca="false">IF(ISNUMBER($AJ287),IF($AJ287&lt;30,0,IF($AJ287&lt;40,50,IF($AJ287&lt;=90,100,50))),"")</f>
        <v/>
      </c>
      <c r="AV287" s="0" t="str">
        <f aca="false">IF(ISNUMBER($AK287),IF($AK287&gt;-0.2,100,IF($AK287&gt;=-0.4,50,0)),"")</f>
        <v/>
      </c>
      <c r="AW287" s="59" t="n">
        <f aca="false">01_指標庫!$H$4*ISNUMBER($F287)+01_指標庫!$H$5*ISNUMBER($AA287)+01_指標庫!$H$6*ISNUMBER($G287)+01_指標庫!$H$7*ISNUMBER($H287)+01_指標庫!$H$8*ISNUMBER($AF287)+01_指標庫!$H$9*ISNUMBER($AG287)+01_指標庫!$H$10*ISNUMBER($AB287)+01_指標庫!$H$11*ISNUMBER($AC287)+01_指標庫!$H$12*ISNUMBER($AD287)+01_指標庫!$H$13*ISNUMBER($AE287)+01_指標庫!$H$14*ISNUMBER($I287)+01_指標庫!$H$15*ISNUMBER($AH287)+01_指標庫!$H$16*ISNUMBER($K287)+01_指標庫!$H$17*ISNUMBER($AI287)+01_指標庫!$H$18*ISNUMBER($AJ287)+01_指標庫!$H$19*ISNUMBER($AK287)+01_指標庫!$H$20*ISNUMBER($BB287)+01_指標庫!$H$21*ISNUMBER($BC287)</f>
        <v>51</v>
      </c>
      <c r="AX287" s="59" t="n">
        <f aca="false">IF(AW287=0,50,ROUND((01_指標庫!$H$4*IF(ISNUMBER($F287),L287,0)+01_指標庫!$H$5*IF(ISNUMBER($AA287),AL287,0)+01_指標庫!$H$6*IF(ISNUMBER($G287),M287,0)+01_指標庫!$H$7*IF(ISNUMBER($H287),N287,0)+01_指標庫!$H$8*IF(ISNUMBER($AF287),AQ287,0)+01_指標庫!$H$9*IF(ISNUMBER($AG287),AR287,0)+01_指標庫!$H$10*IF(ISNUMBER($AB287),AM287,0)+01_指標庫!$H$11*IF(ISNUMBER($AC287),AN287,0)+01_指標庫!$H$12*IF(ISNUMBER($AD287),AO287,0)+01_指標庫!$H$13*IF(ISNUMBER($AE287),AP287,0)+01_指標庫!$H$14*IF(ISNUMBER($I287),O287,0)+01_指標庫!$H$15*IF(ISNUMBER($AH287),AS287,0)+01_指標庫!$H$16*IF(ISNUMBER($K287),P287,0)+01_指標庫!$H$17*IF(ISNUMBER($AI287),AT287,0)+01_指標庫!$H$18*IF(ISNUMBER($AJ287),AU287,0)+01_指標庫!$H$19*IF(ISNUMBER($AK287),AV287,0)+01_指標庫!$H$20*IF(ISNUMBER($BB287),BB287,0)+01_指標庫!$H$21*IF(ISNUMBER($BC287),BC287,0))/AW287,1))</f>
        <v>76.5</v>
      </c>
      <c r="AY287" s="60"/>
      <c r="AZ287" s="60"/>
      <c r="BA287" s="58" t="n">
        <f aca="false">AVERAGE($E283:$E287)/AVERAGE($E278:$E287)-1</f>
        <v>-0.00298279654889544</v>
      </c>
      <c r="BB287" s="59" t="n">
        <f aca="false">IF(ISNUMBER($BA287),IF(OR($S287&lt;=-0.03,$BA287&lt;-0.003),0,IF(OR($S287&lt;=-0.02,$BA287&lt;0.01),50,100)),"")</f>
        <v>50</v>
      </c>
      <c r="BC287" s="0" t="str">
        <f aca="false">IF(OR(COUNT($AZ287)=0,COUNT($AZ286)=0),"",IF(OR($AY287/$AZ286-1&lt;=-0.03,$AZ287/$AZ286-1&lt;=-0.045,IF(COUNT($AZ278:$AZ287)=10,AVERAGE($AZ283:$AZ287)/AVERAGE($AZ278:$AZ287)-1&lt;-0.01,FALSE())),0,IF(OR($AZ287/$AZ286-1&lt;=-0.02,IF(COUNT($AZ278:$AZ287)=10,AVERAGE($AZ283:$AZ287)/AVERAGE($AZ278:$AZ287)-1&lt;0.005,FALSE())),50,100)))</f>
        <v/>
      </c>
    </row>
    <row r="288" customFormat="false" ht="15" hidden="false" customHeight="true" outlineLevel="0" collapsed="false">
      <c r="A288" s="47" t="n">
        <v>284</v>
      </c>
      <c r="B288" s="48" t="n">
        <v>42969</v>
      </c>
      <c r="C288" s="47" t="n">
        <v>2017</v>
      </c>
      <c r="D288" s="49" t="s">
        <v>237</v>
      </c>
      <c r="E288" s="50" t="n">
        <v>5873.33</v>
      </c>
      <c r="F288" s="51" t="n">
        <v>0.087797</v>
      </c>
      <c r="G288" s="51" t="n">
        <v>-0.013007</v>
      </c>
      <c r="H288" s="52" t="n">
        <v>0.8163</v>
      </c>
      <c r="I288" s="53" t="n">
        <v>393</v>
      </c>
      <c r="J288" s="47" t="s">
        <v>235</v>
      </c>
      <c r="K288" s="54" t="n">
        <v>11.35</v>
      </c>
      <c r="L288" s="55" t="n">
        <f aca="false">IF(COUNT(F288)=0,50,IF(F288&gt;=0,100,IF(F288&gt;=-0.02,50,0)))</f>
        <v>100</v>
      </c>
      <c r="M288" s="55" t="n">
        <f aca="false">IF(COUNT(G288)=0,50,IF(G288&gt;-0.06,100,IF(G288&gt;-0.15,50,0)))</f>
        <v>100</v>
      </c>
      <c r="N288" s="55" t="n">
        <f aca="false">IF(COUNT(H288)=0,50,IF(H288&gt;=0.6,100,IF(H288&gt;=0.4,50,0)))</f>
        <v>100</v>
      </c>
      <c r="O288" s="55" t="n">
        <f aca="false">IF(COUNT(I288)=0,50,IF(J288="proxy_vix",50,IF(I288&lt;350,100,IF(I288&lt;=450,50,0))))</f>
        <v>50</v>
      </c>
      <c r="P288" s="55" t="n">
        <f aca="false">IF(COUNT(K288)=0,50,IF(K288&lt;20,100,IF(K288&lt;=25,50,0)))</f>
        <v>100</v>
      </c>
      <c r="Q288" s="54"/>
      <c r="R288" s="47"/>
      <c r="S288" s="51" t="n">
        <f aca="false">$E288/$E287-1</f>
        <v>0.0149986001997739</v>
      </c>
      <c r="T288" s="56" t="n">
        <f aca="false">$K288/$K287-1</f>
        <v>-0.139499620924943</v>
      </c>
      <c r="V288" s="57"/>
      <c r="W288" s="57"/>
      <c r="Y288" s="1" t="str">
        <f aca="false">IF(AX288&gt;=70,"EASY",IF(AX288&gt;40,"UNCERTAIN","HARD"))</f>
        <v>EASY</v>
      </c>
      <c r="AA288" s="58" t="n">
        <f aca="false">IF($A288&lt;200,"",AVERAGE($E239:$E288)/AVERAGE($E89:$E288)-1)</f>
        <v>0.0761816827902142</v>
      </c>
      <c r="AB288" s="59" t="n">
        <f aca="false">LOOKUP($B288,07_L1政策步階!$A$4:$A$14,07_L1政策步階!$C$4:$C$14)</f>
        <v>-1</v>
      </c>
      <c r="AC288" s="57"/>
      <c r="AD288" s="57"/>
      <c r="AE288" s="57"/>
      <c r="AF288" s="57"/>
      <c r="AG288" s="57"/>
      <c r="AH288" s="57"/>
      <c r="AI288" s="57"/>
      <c r="AJ288" s="57"/>
      <c r="AK288" s="57"/>
      <c r="AL288" s="59" t="n">
        <f aca="false">IF(ISNUMBER($AA288),IF($AA288&gt;=0.005,100,IF($AA288&gt;=-0.015,50,0)),"")</f>
        <v>100</v>
      </c>
      <c r="AM288" s="59" t="n">
        <f aca="false">IF(ISNUMBER($AB288),IF($AB288=1,100,IF($AB288=0,50,0)),"")</f>
        <v>0</v>
      </c>
      <c r="AN288" s="0" t="str">
        <f aca="false">IF(ISNUMBER($AC288),IF($AC288&gt;=0.001,100,IF($AC288&gt;=-0.003,50,0)),"")</f>
        <v/>
      </c>
      <c r="AO288" s="0" t="str">
        <f aca="false">IF(ISNUMBER($AD288),IF($AD288&gt;=0.04,100,IF($AD288&gt;=0,50,0)),"")</f>
        <v/>
      </c>
      <c r="AP288" s="0" t="str">
        <f aca="false">IF(ISNUMBER($AE288),IF($AE288&gt;=25,100,IF($AE288&gt;=-75,50,0)),"")</f>
        <v/>
      </c>
      <c r="AQ288" s="0" t="str">
        <f aca="false">IF(ISNUMBER($AF288),IF($AF288&gt;0,100,IF($AF288&gt;=-50,50,0)),"")</f>
        <v/>
      </c>
      <c r="AR288" s="0" t="str">
        <f aca="false">IF(ISNUMBER($AG288),IF($AG288=1,100,IF($AG288=0,50,0)),"")</f>
        <v/>
      </c>
      <c r="AS288" s="0" t="str">
        <f aca="false">IF(ISNUMBER($AH288),IF($AH288&lt;0,100,IF($AH288&lt;=20,50,0)),"")</f>
        <v/>
      </c>
      <c r="AT288" s="0" t="str">
        <f aca="false">IF(ISNUMBER($AI288),IF($AI288&lt;0.95,100,IF($AI288&lt;=1,50,0)),"")</f>
        <v/>
      </c>
      <c r="AU288" s="0" t="str">
        <f aca="false">IF(ISNUMBER($AJ288),IF($AJ288&lt;30,0,IF($AJ288&lt;40,50,IF($AJ288&lt;=90,100,50))),"")</f>
        <v/>
      </c>
      <c r="AV288" s="0" t="str">
        <f aca="false">IF(ISNUMBER($AK288),IF($AK288&gt;-0.2,100,IF($AK288&gt;=-0.4,50,0)),"")</f>
        <v/>
      </c>
      <c r="AW288" s="59" t="n">
        <f aca="false">01_指標庫!$H$4*ISNUMBER($F288)+01_指標庫!$H$5*ISNUMBER($AA288)+01_指標庫!$H$6*ISNUMBER($G288)+01_指標庫!$H$7*ISNUMBER($H288)+01_指標庫!$H$8*ISNUMBER($AF288)+01_指標庫!$H$9*ISNUMBER($AG288)+01_指標庫!$H$10*ISNUMBER($AB288)+01_指標庫!$H$11*ISNUMBER($AC288)+01_指標庫!$H$12*ISNUMBER($AD288)+01_指標庫!$H$13*ISNUMBER($AE288)+01_指標庫!$H$14*ISNUMBER($I288)+01_指標庫!$H$15*ISNUMBER($AH288)+01_指標庫!$H$16*ISNUMBER($K288)+01_指標庫!$H$17*ISNUMBER($AI288)+01_指標庫!$H$18*ISNUMBER($AJ288)+01_指標庫!$H$19*ISNUMBER($AK288)+01_指標庫!$H$20*ISNUMBER($BB288)+01_指標庫!$H$21*ISNUMBER($BC288)</f>
        <v>51</v>
      </c>
      <c r="AX288" s="59" t="n">
        <f aca="false">IF(AW288=0,50,ROUND((01_指標庫!$H$4*IF(ISNUMBER($F288),L288,0)+01_指標庫!$H$5*IF(ISNUMBER($AA288),AL288,0)+01_指標庫!$H$6*IF(ISNUMBER($G288),M288,0)+01_指標庫!$H$7*IF(ISNUMBER($H288),N288,0)+01_指標庫!$H$8*IF(ISNUMBER($AF288),AQ288,0)+01_指標庫!$H$9*IF(ISNUMBER($AG288),AR288,0)+01_指標庫!$H$10*IF(ISNUMBER($AB288),AM288,0)+01_指標庫!$H$11*IF(ISNUMBER($AC288),AN288,0)+01_指標庫!$H$12*IF(ISNUMBER($AD288),AO288,0)+01_指標庫!$H$13*IF(ISNUMBER($AE288),AP288,0)+01_指標庫!$H$14*IF(ISNUMBER($I288),O288,0)+01_指標庫!$H$15*IF(ISNUMBER($AH288),AS288,0)+01_指標庫!$H$16*IF(ISNUMBER($K288),P288,0)+01_指標庫!$H$17*IF(ISNUMBER($AI288),AT288,0)+01_指標庫!$H$18*IF(ISNUMBER($AJ288),AU288,0)+01_指標庫!$H$19*IF(ISNUMBER($AK288),AV288,0)+01_指標庫!$H$20*IF(ISNUMBER($BB288),BB288,0)+01_指標庫!$H$21*IF(ISNUMBER($BC288),BC288,0))/AW288,1))</f>
        <v>70.6</v>
      </c>
      <c r="AY288" s="60"/>
      <c r="AZ288" s="60"/>
      <c r="BA288" s="58" t="n">
        <f aca="false">AVERAGE($E284:$E288)/AVERAGE($E279:$E288)-1</f>
        <v>-0.00325515259606479</v>
      </c>
      <c r="BB288" s="59" t="n">
        <f aca="false">IF(ISNUMBER($BA288),IF(OR($S288&lt;=-0.03,$BA288&lt;-0.003),0,IF(OR($S288&lt;=-0.02,$BA288&lt;0.01),50,100)),"")</f>
        <v>0</v>
      </c>
      <c r="BC288" s="0" t="str">
        <f aca="false">IF(OR(COUNT($AZ288)=0,COUNT($AZ287)=0),"",IF(OR($AY288/$AZ287-1&lt;=-0.03,$AZ288/$AZ287-1&lt;=-0.045,IF(COUNT($AZ279:$AZ288)=10,AVERAGE($AZ284:$AZ288)/AVERAGE($AZ279:$AZ288)-1&lt;-0.01,FALSE())),0,IF(OR($AZ288/$AZ287-1&lt;=-0.02,IF(COUNT($AZ279:$AZ288)=10,AVERAGE($AZ284:$AZ288)/AVERAGE($AZ279:$AZ288)-1&lt;0.005,FALSE())),50,100)))</f>
        <v/>
      </c>
    </row>
    <row r="289" customFormat="false" ht="15" hidden="false" customHeight="true" outlineLevel="0" collapsed="false">
      <c r="A289" s="47" t="n">
        <v>285</v>
      </c>
      <c r="B289" s="48" t="n">
        <v>42970</v>
      </c>
      <c r="C289" s="47" t="n">
        <v>2017</v>
      </c>
      <c r="D289" s="49" t="s">
        <v>238</v>
      </c>
      <c r="E289" s="50" t="n">
        <v>5851.78</v>
      </c>
      <c r="F289" s="51" t="n">
        <v>0.082612</v>
      </c>
      <c r="G289" s="51" t="n">
        <v>-0.016628</v>
      </c>
      <c r="H289" s="52" t="n">
        <v>0.7959</v>
      </c>
      <c r="I289" s="53" t="n">
        <v>395</v>
      </c>
      <c r="J289" s="47" t="s">
        <v>235</v>
      </c>
      <c r="K289" s="54" t="n">
        <v>12.25</v>
      </c>
      <c r="L289" s="55" t="n">
        <f aca="false">IF(COUNT(F289)=0,50,IF(F289&gt;=0,100,IF(F289&gt;=-0.02,50,0)))</f>
        <v>100</v>
      </c>
      <c r="M289" s="55" t="n">
        <f aca="false">IF(COUNT(G289)=0,50,IF(G289&gt;-0.06,100,IF(G289&gt;-0.15,50,0)))</f>
        <v>100</v>
      </c>
      <c r="N289" s="55" t="n">
        <f aca="false">IF(COUNT(H289)=0,50,IF(H289&gt;=0.6,100,IF(H289&gt;=0.4,50,0)))</f>
        <v>100</v>
      </c>
      <c r="O289" s="55" t="n">
        <f aca="false">IF(COUNT(I289)=0,50,IF(J289="proxy_vix",50,IF(I289&lt;350,100,IF(I289&lt;=450,50,0))))</f>
        <v>50</v>
      </c>
      <c r="P289" s="55" t="n">
        <f aca="false">IF(COUNT(K289)=0,50,IF(K289&lt;20,100,IF(K289&lt;=25,50,0)))</f>
        <v>100</v>
      </c>
      <c r="Q289" s="54"/>
      <c r="R289" s="47"/>
      <c r="S289" s="51" t="n">
        <f aca="false">$E289/$E288-1</f>
        <v>-0.00366912807555508</v>
      </c>
      <c r="T289" s="56" t="n">
        <f aca="false">$K289/$K288-1</f>
        <v>0.079295154185022</v>
      </c>
      <c r="V289" s="57"/>
      <c r="W289" s="57"/>
      <c r="Y289" s="1" t="str">
        <f aca="false">IF(AX289&gt;=70,"EASY",IF(AX289&gt;40,"UNCERTAIN","HARD"))</f>
        <v>EASY</v>
      </c>
      <c r="AA289" s="58" t="n">
        <f aca="false">IF($A289&lt;200,"",AVERAGE($E240:$E289)/AVERAGE($E90:$E289)-1)</f>
        <v>0.0753655894164997</v>
      </c>
      <c r="AB289" s="59" t="n">
        <f aca="false">LOOKUP($B289,07_L1政策步階!$A$4:$A$14,07_L1政策步階!$C$4:$C$14)</f>
        <v>-1</v>
      </c>
      <c r="AC289" s="57"/>
      <c r="AD289" s="57"/>
      <c r="AE289" s="57"/>
      <c r="AF289" s="57"/>
      <c r="AG289" s="57"/>
      <c r="AH289" s="57"/>
      <c r="AI289" s="57"/>
      <c r="AJ289" s="57"/>
      <c r="AK289" s="57"/>
      <c r="AL289" s="59" t="n">
        <f aca="false">IF(ISNUMBER($AA289),IF($AA289&gt;=0.005,100,IF($AA289&gt;=-0.015,50,0)),"")</f>
        <v>100</v>
      </c>
      <c r="AM289" s="59" t="n">
        <f aca="false">IF(ISNUMBER($AB289),IF($AB289=1,100,IF($AB289=0,50,0)),"")</f>
        <v>0</v>
      </c>
      <c r="AN289" s="0" t="str">
        <f aca="false">IF(ISNUMBER($AC289),IF($AC289&gt;=0.001,100,IF($AC289&gt;=-0.003,50,0)),"")</f>
        <v/>
      </c>
      <c r="AO289" s="0" t="str">
        <f aca="false">IF(ISNUMBER($AD289),IF($AD289&gt;=0.04,100,IF($AD289&gt;=0,50,0)),"")</f>
        <v/>
      </c>
      <c r="AP289" s="0" t="str">
        <f aca="false">IF(ISNUMBER($AE289),IF($AE289&gt;=25,100,IF($AE289&gt;=-75,50,0)),"")</f>
        <v/>
      </c>
      <c r="AQ289" s="0" t="str">
        <f aca="false">IF(ISNUMBER($AF289),IF($AF289&gt;0,100,IF($AF289&gt;=-50,50,0)),"")</f>
        <v/>
      </c>
      <c r="AR289" s="0" t="str">
        <f aca="false">IF(ISNUMBER($AG289),IF($AG289=1,100,IF($AG289=0,50,0)),"")</f>
        <v/>
      </c>
      <c r="AS289" s="0" t="str">
        <f aca="false">IF(ISNUMBER($AH289),IF($AH289&lt;0,100,IF($AH289&lt;=20,50,0)),"")</f>
        <v/>
      </c>
      <c r="AT289" s="0" t="str">
        <f aca="false">IF(ISNUMBER($AI289),IF($AI289&lt;0.95,100,IF($AI289&lt;=1,50,0)),"")</f>
        <v/>
      </c>
      <c r="AU289" s="0" t="str">
        <f aca="false">IF(ISNUMBER($AJ289),IF($AJ289&lt;30,0,IF($AJ289&lt;40,50,IF($AJ289&lt;=90,100,50))),"")</f>
        <v/>
      </c>
      <c r="AV289" s="0" t="str">
        <f aca="false">IF(ISNUMBER($AK289),IF($AK289&gt;-0.2,100,IF($AK289&gt;=-0.4,50,0)),"")</f>
        <v/>
      </c>
      <c r="AW289" s="59" t="n">
        <f aca="false">01_指標庫!$H$4*ISNUMBER($F289)+01_指標庫!$H$5*ISNUMBER($AA289)+01_指標庫!$H$6*ISNUMBER($G289)+01_指標庫!$H$7*ISNUMBER($H289)+01_指標庫!$H$8*ISNUMBER($AF289)+01_指標庫!$H$9*ISNUMBER($AG289)+01_指標庫!$H$10*ISNUMBER($AB289)+01_指標庫!$H$11*ISNUMBER($AC289)+01_指標庫!$H$12*ISNUMBER($AD289)+01_指標庫!$H$13*ISNUMBER($AE289)+01_指標庫!$H$14*ISNUMBER($I289)+01_指標庫!$H$15*ISNUMBER($AH289)+01_指標庫!$H$16*ISNUMBER($K289)+01_指標庫!$H$17*ISNUMBER($AI289)+01_指標庫!$H$18*ISNUMBER($AJ289)+01_指標庫!$H$19*ISNUMBER($AK289)+01_指標庫!$H$20*ISNUMBER($BB289)+01_指標庫!$H$21*ISNUMBER($BC289)</f>
        <v>51</v>
      </c>
      <c r="AX289" s="59" t="n">
        <f aca="false">IF(AW289=0,50,ROUND((01_指標庫!$H$4*IF(ISNUMBER($F289),L289,0)+01_指標庫!$H$5*IF(ISNUMBER($AA289),AL289,0)+01_指標庫!$H$6*IF(ISNUMBER($G289),M289,0)+01_指標庫!$H$7*IF(ISNUMBER($H289),N289,0)+01_指標庫!$H$8*IF(ISNUMBER($AF289),AQ289,0)+01_指標庫!$H$9*IF(ISNUMBER($AG289),AR289,0)+01_指標庫!$H$10*IF(ISNUMBER($AB289),AM289,0)+01_指標庫!$H$11*IF(ISNUMBER($AC289),AN289,0)+01_指標庫!$H$12*IF(ISNUMBER($AD289),AO289,0)+01_指標庫!$H$13*IF(ISNUMBER($AE289),AP289,0)+01_指標庫!$H$14*IF(ISNUMBER($I289),O289,0)+01_指標庫!$H$15*IF(ISNUMBER($AH289),AS289,0)+01_指標庫!$H$16*IF(ISNUMBER($K289),P289,0)+01_指標庫!$H$17*IF(ISNUMBER($AI289),AT289,0)+01_指標庫!$H$18*IF(ISNUMBER($AJ289),AU289,0)+01_指標庫!$H$19*IF(ISNUMBER($AK289),AV289,0)+01_指標庫!$H$20*IF(ISNUMBER($BB289),BB289,0)+01_指標庫!$H$21*IF(ISNUMBER($BC289),BC289,0))/AW289,1))</f>
        <v>70.6</v>
      </c>
      <c r="AY289" s="60"/>
      <c r="AZ289" s="60"/>
      <c r="BA289" s="58" t="n">
        <f aca="false">AVERAGE($E285:$E289)/AVERAGE($E280:$E289)-1</f>
        <v>-0.00434818907573953</v>
      </c>
      <c r="BB289" s="59" t="n">
        <f aca="false">IF(ISNUMBER($BA289),IF(OR($S289&lt;=-0.03,$BA289&lt;-0.003),0,IF(OR($S289&lt;=-0.02,$BA289&lt;0.01),50,100)),"")</f>
        <v>0</v>
      </c>
      <c r="BC289" s="0" t="str">
        <f aca="false">IF(OR(COUNT($AZ289)=0,COUNT($AZ288)=0),"",IF(OR($AY289/$AZ288-1&lt;=-0.03,$AZ289/$AZ288-1&lt;=-0.045,IF(COUNT($AZ280:$AZ289)=10,AVERAGE($AZ285:$AZ289)/AVERAGE($AZ280:$AZ289)-1&lt;-0.01,FALSE())),0,IF(OR($AZ289/$AZ288-1&lt;=-0.02,IF(COUNT($AZ280:$AZ289)=10,AVERAGE($AZ285:$AZ289)/AVERAGE($AZ280:$AZ289)-1&lt;0.005,FALSE())),50,100)))</f>
        <v/>
      </c>
    </row>
    <row r="290" customFormat="false" ht="15" hidden="false" customHeight="true" outlineLevel="0" collapsed="false">
      <c r="A290" s="47" t="n">
        <v>286</v>
      </c>
      <c r="B290" s="48" t="n">
        <v>42971</v>
      </c>
      <c r="C290" s="47" t="n">
        <v>2017</v>
      </c>
      <c r="D290" s="49" t="s">
        <v>239</v>
      </c>
      <c r="E290" s="50" t="n">
        <v>5834.44</v>
      </c>
      <c r="F290" s="51" t="n">
        <v>0.078346</v>
      </c>
      <c r="G290" s="51" t="n">
        <v>-0.019542</v>
      </c>
      <c r="H290" s="52" t="n">
        <v>0.8163</v>
      </c>
      <c r="I290" s="53" t="n">
        <v>391</v>
      </c>
      <c r="J290" s="47" t="s">
        <v>235</v>
      </c>
      <c r="K290" s="54" t="n">
        <v>12.23</v>
      </c>
      <c r="L290" s="55" t="n">
        <f aca="false">IF(COUNT(F290)=0,50,IF(F290&gt;=0,100,IF(F290&gt;=-0.02,50,0)))</f>
        <v>100</v>
      </c>
      <c r="M290" s="55" t="n">
        <f aca="false">IF(COUNT(G290)=0,50,IF(G290&gt;-0.06,100,IF(G290&gt;-0.15,50,0)))</f>
        <v>100</v>
      </c>
      <c r="N290" s="55" t="n">
        <f aca="false">IF(COUNT(H290)=0,50,IF(H290&gt;=0.6,100,IF(H290&gt;=0.4,50,0)))</f>
        <v>100</v>
      </c>
      <c r="O290" s="55" t="n">
        <f aca="false">IF(COUNT(I290)=0,50,IF(J290="proxy_vix",50,IF(I290&lt;350,100,IF(I290&lt;=450,50,0))))</f>
        <v>50</v>
      </c>
      <c r="P290" s="55" t="n">
        <f aca="false">IF(COUNT(K290)=0,50,IF(K290&lt;20,100,IF(K290&lt;=25,50,0)))</f>
        <v>100</v>
      </c>
      <c r="Q290" s="54"/>
      <c r="R290" s="47"/>
      <c r="S290" s="51" t="n">
        <f aca="false">$E290/$E289-1</f>
        <v>-0.00296320094056857</v>
      </c>
      <c r="T290" s="56" t="n">
        <f aca="false">$K290/$K289-1</f>
        <v>-0.00163265306122451</v>
      </c>
      <c r="V290" s="57"/>
      <c r="W290" s="57"/>
      <c r="Y290" s="1" t="str">
        <f aca="false">IF(AX290&gt;=70,"EASY",IF(AX290&gt;40,"UNCERTAIN","HARD"))</f>
        <v>EASY</v>
      </c>
      <c r="AA290" s="58" t="n">
        <f aca="false">IF($A290&lt;200,"",AVERAGE($E241:$E290)/AVERAGE($E91:$E290)-1)</f>
        <v>0.0747083814095673</v>
      </c>
      <c r="AB290" s="59" t="n">
        <f aca="false">LOOKUP($B290,07_L1政策步階!$A$4:$A$14,07_L1政策步階!$C$4:$C$14)</f>
        <v>-1</v>
      </c>
      <c r="AC290" s="57"/>
      <c r="AD290" s="57"/>
      <c r="AE290" s="57"/>
      <c r="AF290" s="57"/>
      <c r="AG290" s="57"/>
      <c r="AH290" s="57"/>
      <c r="AI290" s="57"/>
      <c r="AJ290" s="57"/>
      <c r="AK290" s="57"/>
      <c r="AL290" s="59" t="n">
        <f aca="false">IF(ISNUMBER($AA290),IF($AA290&gt;=0.005,100,IF($AA290&gt;=-0.015,50,0)),"")</f>
        <v>100</v>
      </c>
      <c r="AM290" s="59" t="n">
        <f aca="false">IF(ISNUMBER($AB290),IF($AB290=1,100,IF($AB290=0,50,0)),"")</f>
        <v>0</v>
      </c>
      <c r="AN290" s="0" t="str">
        <f aca="false">IF(ISNUMBER($AC290),IF($AC290&gt;=0.001,100,IF($AC290&gt;=-0.003,50,0)),"")</f>
        <v/>
      </c>
      <c r="AO290" s="0" t="str">
        <f aca="false">IF(ISNUMBER($AD290),IF($AD290&gt;=0.04,100,IF($AD290&gt;=0,50,0)),"")</f>
        <v/>
      </c>
      <c r="AP290" s="0" t="str">
        <f aca="false">IF(ISNUMBER($AE290),IF($AE290&gt;=25,100,IF($AE290&gt;=-75,50,0)),"")</f>
        <v/>
      </c>
      <c r="AQ290" s="0" t="str">
        <f aca="false">IF(ISNUMBER($AF290),IF($AF290&gt;0,100,IF($AF290&gt;=-50,50,0)),"")</f>
        <v/>
      </c>
      <c r="AR290" s="0" t="str">
        <f aca="false">IF(ISNUMBER($AG290),IF($AG290=1,100,IF($AG290=0,50,0)),"")</f>
        <v/>
      </c>
      <c r="AS290" s="0" t="str">
        <f aca="false">IF(ISNUMBER($AH290),IF($AH290&lt;0,100,IF($AH290&lt;=20,50,0)),"")</f>
        <v/>
      </c>
      <c r="AT290" s="0" t="str">
        <f aca="false">IF(ISNUMBER($AI290),IF($AI290&lt;0.95,100,IF($AI290&lt;=1,50,0)),"")</f>
        <v/>
      </c>
      <c r="AU290" s="0" t="str">
        <f aca="false">IF(ISNUMBER($AJ290),IF($AJ290&lt;30,0,IF($AJ290&lt;40,50,IF($AJ290&lt;=90,100,50))),"")</f>
        <v/>
      </c>
      <c r="AV290" s="0" t="str">
        <f aca="false">IF(ISNUMBER($AK290),IF($AK290&gt;-0.2,100,IF($AK290&gt;=-0.4,50,0)),"")</f>
        <v/>
      </c>
      <c r="AW290" s="59" t="n">
        <f aca="false">01_指標庫!$H$4*ISNUMBER($F290)+01_指標庫!$H$5*ISNUMBER($AA290)+01_指標庫!$H$6*ISNUMBER($G290)+01_指標庫!$H$7*ISNUMBER($H290)+01_指標庫!$H$8*ISNUMBER($AF290)+01_指標庫!$H$9*ISNUMBER($AG290)+01_指標庫!$H$10*ISNUMBER($AB290)+01_指標庫!$H$11*ISNUMBER($AC290)+01_指標庫!$H$12*ISNUMBER($AD290)+01_指標庫!$H$13*ISNUMBER($AE290)+01_指標庫!$H$14*ISNUMBER($I290)+01_指標庫!$H$15*ISNUMBER($AH290)+01_指標庫!$H$16*ISNUMBER($K290)+01_指標庫!$H$17*ISNUMBER($AI290)+01_指標庫!$H$18*ISNUMBER($AJ290)+01_指標庫!$H$19*ISNUMBER($AK290)+01_指標庫!$H$20*ISNUMBER($BB290)+01_指標庫!$H$21*ISNUMBER($BC290)</f>
        <v>51</v>
      </c>
      <c r="AX290" s="59" t="n">
        <f aca="false">IF(AW290=0,50,ROUND((01_指標庫!$H$4*IF(ISNUMBER($F290),L290,0)+01_指標庫!$H$5*IF(ISNUMBER($AA290),AL290,0)+01_指標庫!$H$6*IF(ISNUMBER($G290),M290,0)+01_指標庫!$H$7*IF(ISNUMBER($H290),N290,0)+01_指標庫!$H$8*IF(ISNUMBER($AF290),AQ290,0)+01_指標庫!$H$9*IF(ISNUMBER($AG290),AR290,0)+01_指標庫!$H$10*IF(ISNUMBER($AB290),AM290,0)+01_指標庫!$H$11*IF(ISNUMBER($AC290),AN290,0)+01_指標庫!$H$12*IF(ISNUMBER($AD290),AO290,0)+01_指標庫!$H$13*IF(ISNUMBER($AE290),AP290,0)+01_指標庫!$H$14*IF(ISNUMBER($I290),O290,0)+01_指標庫!$H$15*IF(ISNUMBER($AH290),AS290,0)+01_指標庫!$H$16*IF(ISNUMBER($K290),P290,0)+01_指標庫!$H$17*IF(ISNUMBER($AI290),AT290,0)+01_指標庫!$H$18*IF(ISNUMBER($AJ290),AU290,0)+01_指標庫!$H$19*IF(ISNUMBER($AK290),AV290,0)+01_指標庫!$H$20*IF(ISNUMBER($BB290),BB290,0)+01_指標庫!$H$21*IF(ISNUMBER($BC290),BC290,0))/AW290,1))</f>
        <v>70.6</v>
      </c>
      <c r="AY290" s="60"/>
      <c r="AZ290" s="60"/>
      <c r="BA290" s="58" t="n">
        <f aca="false">AVERAGE($E286:$E290)/AVERAGE($E281:$E290)-1</f>
        <v>-0.00383208568746685</v>
      </c>
      <c r="BB290" s="59" t="n">
        <f aca="false">IF(ISNUMBER($BA290),IF(OR($S290&lt;=-0.03,$BA290&lt;-0.003),0,IF(OR($S290&lt;=-0.02,$BA290&lt;0.01),50,100)),"")</f>
        <v>0</v>
      </c>
      <c r="BC290" s="0" t="str">
        <f aca="false">IF(OR(COUNT($AZ290)=0,COUNT($AZ289)=0),"",IF(OR($AY290/$AZ289-1&lt;=-0.03,$AZ290/$AZ289-1&lt;=-0.045,IF(COUNT($AZ281:$AZ290)=10,AVERAGE($AZ286:$AZ290)/AVERAGE($AZ281:$AZ290)-1&lt;-0.01,FALSE())),0,IF(OR($AZ290/$AZ289-1&lt;=-0.02,IF(COUNT($AZ281:$AZ290)=10,AVERAGE($AZ286:$AZ290)/AVERAGE($AZ281:$AZ290)-1&lt;0.005,FALSE())),50,100)))</f>
        <v/>
      </c>
    </row>
    <row r="291" customFormat="false" ht="15" hidden="false" customHeight="true" outlineLevel="0" collapsed="false">
      <c r="A291" s="47" t="n">
        <v>287</v>
      </c>
      <c r="B291" s="48" t="n">
        <v>42972</v>
      </c>
      <c r="C291" s="47" t="n">
        <v>2017</v>
      </c>
      <c r="D291" s="49" t="s">
        <v>234</v>
      </c>
      <c r="E291" s="50" t="n">
        <v>5822.53</v>
      </c>
      <c r="F291" s="51" t="n">
        <v>0.075133</v>
      </c>
      <c r="G291" s="51" t="n">
        <v>-0.021544</v>
      </c>
      <c r="H291" s="52" t="n">
        <v>0.7959</v>
      </c>
      <c r="I291" s="53" t="n">
        <v>389</v>
      </c>
      <c r="J291" s="47" t="s">
        <v>235</v>
      </c>
      <c r="K291" s="54" t="n">
        <v>11.28</v>
      </c>
      <c r="L291" s="55" t="n">
        <f aca="false">IF(COUNT(F291)=0,50,IF(F291&gt;=0,100,IF(F291&gt;=-0.02,50,0)))</f>
        <v>100</v>
      </c>
      <c r="M291" s="55" t="n">
        <f aca="false">IF(COUNT(G291)=0,50,IF(G291&gt;-0.06,100,IF(G291&gt;-0.15,50,0)))</f>
        <v>100</v>
      </c>
      <c r="N291" s="55" t="n">
        <f aca="false">IF(COUNT(H291)=0,50,IF(H291&gt;=0.6,100,IF(H291&gt;=0.4,50,0)))</f>
        <v>100</v>
      </c>
      <c r="O291" s="55" t="n">
        <f aca="false">IF(COUNT(I291)=0,50,IF(J291="proxy_vix",50,IF(I291&lt;350,100,IF(I291&lt;=450,50,0))))</f>
        <v>50</v>
      </c>
      <c r="P291" s="55" t="n">
        <f aca="false">IF(COUNT(K291)=0,50,IF(K291&lt;20,100,IF(K291&lt;=25,50,0)))</f>
        <v>100</v>
      </c>
      <c r="Q291" s="54"/>
      <c r="R291" s="47"/>
      <c r="S291" s="51" t="n">
        <f aca="false">$E291/$E290-1</f>
        <v>-0.00204132701681736</v>
      </c>
      <c r="T291" s="56" t="n">
        <f aca="false">$K291/$K290-1</f>
        <v>-0.0776778413736714</v>
      </c>
      <c r="V291" s="57"/>
      <c r="W291" s="57"/>
      <c r="Y291" s="1" t="str">
        <f aca="false">IF(AX291&gt;=70,"EASY",IF(AX291&gt;40,"UNCERTAIN","HARD"))</f>
        <v>EASY</v>
      </c>
      <c r="AA291" s="58" t="n">
        <f aca="false">IF($A291&lt;200,"",AVERAGE($E242:$E291)/AVERAGE($E92:$E291)-1)</f>
        <v>0.0741478987249435</v>
      </c>
      <c r="AB291" s="59" t="n">
        <f aca="false">LOOKUP($B291,07_L1政策步階!$A$4:$A$14,07_L1政策步階!$C$4:$C$14)</f>
        <v>-1</v>
      </c>
      <c r="AC291" s="57"/>
      <c r="AD291" s="57"/>
      <c r="AE291" s="57"/>
      <c r="AF291" s="57"/>
      <c r="AG291" s="57"/>
      <c r="AH291" s="57"/>
      <c r="AI291" s="57"/>
      <c r="AJ291" s="57"/>
      <c r="AK291" s="57"/>
      <c r="AL291" s="59" t="n">
        <f aca="false">IF(ISNUMBER($AA291),IF($AA291&gt;=0.005,100,IF($AA291&gt;=-0.015,50,0)),"")</f>
        <v>100</v>
      </c>
      <c r="AM291" s="59" t="n">
        <f aca="false">IF(ISNUMBER($AB291),IF($AB291=1,100,IF($AB291=0,50,0)),"")</f>
        <v>0</v>
      </c>
      <c r="AN291" s="0" t="str">
        <f aca="false">IF(ISNUMBER($AC291),IF($AC291&gt;=0.001,100,IF($AC291&gt;=-0.003,50,0)),"")</f>
        <v/>
      </c>
      <c r="AO291" s="0" t="str">
        <f aca="false">IF(ISNUMBER($AD291),IF($AD291&gt;=0.04,100,IF($AD291&gt;=0,50,0)),"")</f>
        <v/>
      </c>
      <c r="AP291" s="0" t="str">
        <f aca="false">IF(ISNUMBER($AE291),IF($AE291&gt;=25,100,IF($AE291&gt;=-75,50,0)),"")</f>
        <v/>
      </c>
      <c r="AQ291" s="0" t="str">
        <f aca="false">IF(ISNUMBER($AF291),IF($AF291&gt;0,100,IF($AF291&gt;=-50,50,0)),"")</f>
        <v/>
      </c>
      <c r="AR291" s="0" t="str">
        <f aca="false">IF(ISNUMBER($AG291),IF($AG291=1,100,IF($AG291=0,50,0)),"")</f>
        <v/>
      </c>
      <c r="AS291" s="0" t="str">
        <f aca="false">IF(ISNUMBER($AH291),IF($AH291&lt;0,100,IF($AH291&lt;=20,50,0)),"")</f>
        <v/>
      </c>
      <c r="AT291" s="0" t="str">
        <f aca="false">IF(ISNUMBER($AI291),IF($AI291&lt;0.95,100,IF($AI291&lt;=1,50,0)),"")</f>
        <v/>
      </c>
      <c r="AU291" s="0" t="str">
        <f aca="false">IF(ISNUMBER($AJ291),IF($AJ291&lt;30,0,IF($AJ291&lt;40,50,IF($AJ291&lt;=90,100,50))),"")</f>
        <v/>
      </c>
      <c r="AV291" s="0" t="str">
        <f aca="false">IF(ISNUMBER($AK291),IF($AK291&gt;-0.2,100,IF($AK291&gt;=-0.4,50,0)),"")</f>
        <v/>
      </c>
      <c r="AW291" s="59" t="n">
        <f aca="false">01_指標庫!$H$4*ISNUMBER($F291)+01_指標庫!$H$5*ISNUMBER($AA291)+01_指標庫!$H$6*ISNUMBER($G291)+01_指標庫!$H$7*ISNUMBER($H291)+01_指標庫!$H$8*ISNUMBER($AF291)+01_指標庫!$H$9*ISNUMBER($AG291)+01_指標庫!$H$10*ISNUMBER($AB291)+01_指標庫!$H$11*ISNUMBER($AC291)+01_指標庫!$H$12*ISNUMBER($AD291)+01_指標庫!$H$13*ISNUMBER($AE291)+01_指標庫!$H$14*ISNUMBER($I291)+01_指標庫!$H$15*ISNUMBER($AH291)+01_指標庫!$H$16*ISNUMBER($K291)+01_指標庫!$H$17*ISNUMBER($AI291)+01_指標庫!$H$18*ISNUMBER($AJ291)+01_指標庫!$H$19*ISNUMBER($AK291)+01_指標庫!$H$20*ISNUMBER($BB291)+01_指標庫!$H$21*ISNUMBER($BC291)</f>
        <v>51</v>
      </c>
      <c r="AX291" s="59" t="n">
        <f aca="false">IF(AW291=0,50,ROUND((01_指標庫!$H$4*IF(ISNUMBER($F291),L291,0)+01_指標庫!$H$5*IF(ISNUMBER($AA291),AL291,0)+01_指標庫!$H$6*IF(ISNUMBER($G291),M291,0)+01_指標庫!$H$7*IF(ISNUMBER($H291),N291,0)+01_指標庫!$H$8*IF(ISNUMBER($AF291),AQ291,0)+01_指標庫!$H$9*IF(ISNUMBER($AG291),AR291,0)+01_指標庫!$H$10*IF(ISNUMBER($AB291),AM291,0)+01_指標庫!$H$11*IF(ISNUMBER($AC291),AN291,0)+01_指標庫!$H$12*IF(ISNUMBER($AD291),AO291,0)+01_指標庫!$H$13*IF(ISNUMBER($AE291),AP291,0)+01_指標庫!$H$14*IF(ISNUMBER($I291),O291,0)+01_指標庫!$H$15*IF(ISNUMBER($AH291),AS291,0)+01_指標庫!$H$16*IF(ISNUMBER($K291),P291,0)+01_指標庫!$H$17*IF(ISNUMBER($AI291),AT291,0)+01_指標庫!$H$18*IF(ISNUMBER($AJ291),AU291,0)+01_指標庫!$H$19*IF(ISNUMBER($AK291),AV291,0)+01_指標庫!$H$20*IF(ISNUMBER($BB291),BB291,0)+01_指標庫!$H$21*IF(ISNUMBER($BC291),BC291,0))/AW291,1))</f>
        <v>76.5</v>
      </c>
      <c r="AY291" s="60"/>
      <c r="AZ291" s="60"/>
      <c r="BA291" s="58" t="n">
        <f aca="false">AVERAGE($E287:$E291)/AVERAGE($E282:$E291)-1</f>
        <v>-0.00259757490147305</v>
      </c>
      <c r="BB291" s="59" t="n">
        <f aca="false">IF(ISNUMBER($BA291),IF(OR($S291&lt;=-0.03,$BA291&lt;-0.003),0,IF(OR($S291&lt;=-0.02,$BA291&lt;0.01),50,100)),"")</f>
        <v>50</v>
      </c>
      <c r="BC291" s="0" t="str">
        <f aca="false">IF(OR(COUNT($AZ291)=0,COUNT($AZ290)=0),"",IF(OR($AY291/$AZ290-1&lt;=-0.03,$AZ291/$AZ290-1&lt;=-0.045,IF(COUNT($AZ282:$AZ291)=10,AVERAGE($AZ287:$AZ291)/AVERAGE($AZ282:$AZ291)-1&lt;-0.01,FALSE())),0,IF(OR($AZ291/$AZ290-1&lt;=-0.02,IF(COUNT($AZ282:$AZ291)=10,AVERAGE($AZ287:$AZ291)/AVERAGE($AZ282:$AZ291)-1&lt;0.005,FALSE())),50,100)))</f>
        <v/>
      </c>
    </row>
    <row r="292" customFormat="false" ht="15" hidden="false" customHeight="true" outlineLevel="0" collapsed="false">
      <c r="A292" s="47" t="n">
        <v>288</v>
      </c>
      <c r="B292" s="48" t="n">
        <v>42975</v>
      </c>
      <c r="C292" s="47" t="n">
        <v>2017</v>
      </c>
      <c r="D292" s="49" t="s">
        <v>236</v>
      </c>
      <c r="E292" s="50" t="n">
        <v>5838.08</v>
      </c>
      <c r="F292" s="51" t="n">
        <v>0.076997</v>
      </c>
      <c r="G292" s="51" t="n">
        <v>-0.01893</v>
      </c>
      <c r="H292" s="52" t="n">
        <v>0.8163</v>
      </c>
      <c r="I292" s="53" t="n">
        <v>388</v>
      </c>
      <c r="J292" s="47" t="s">
        <v>235</v>
      </c>
      <c r="K292" s="54" t="n">
        <v>11.32</v>
      </c>
      <c r="L292" s="55" t="n">
        <f aca="false">IF(COUNT(F292)=0,50,IF(F292&gt;=0,100,IF(F292&gt;=-0.02,50,0)))</f>
        <v>100</v>
      </c>
      <c r="M292" s="55" t="n">
        <f aca="false">IF(COUNT(G292)=0,50,IF(G292&gt;-0.06,100,IF(G292&gt;-0.15,50,0)))</f>
        <v>100</v>
      </c>
      <c r="N292" s="55" t="n">
        <f aca="false">IF(COUNT(H292)=0,50,IF(H292&gt;=0.6,100,IF(H292&gt;=0.4,50,0)))</f>
        <v>100</v>
      </c>
      <c r="O292" s="55" t="n">
        <f aca="false">IF(COUNT(I292)=0,50,IF(J292="proxy_vix",50,IF(I292&lt;350,100,IF(I292&lt;=450,50,0))))</f>
        <v>50</v>
      </c>
      <c r="P292" s="55" t="n">
        <f aca="false">IF(COUNT(K292)=0,50,IF(K292&lt;20,100,IF(K292&lt;=25,50,0)))</f>
        <v>100</v>
      </c>
      <c r="Q292" s="54"/>
      <c r="R292" s="47"/>
      <c r="S292" s="51" t="n">
        <f aca="false">$E292/$E291-1</f>
        <v>0.00267066034868013</v>
      </c>
      <c r="T292" s="56" t="n">
        <f aca="false">$K292/$K291-1</f>
        <v>0.00354609929078031</v>
      </c>
      <c r="V292" s="57"/>
      <c r="W292" s="57"/>
      <c r="Y292" s="1" t="str">
        <f aca="false">IF(AX292&gt;=70,"EASY",IF(AX292&gt;40,"UNCERTAIN","HARD"))</f>
        <v>EASY</v>
      </c>
      <c r="AA292" s="58" t="n">
        <f aca="false">IF($A292&lt;200,"",AVERAGE($E243:$E292)/AVERAGE($E93:$E292)-1)</f>
        <v>0.0737221193993003</v>
      </c>
      <c r="AB292" s="59" t="n">
        <f aca="false">LOOKUP($B292,07_L1政策步階!$A$4:$A$14,07_L1政策步階!$C$4:$C$14)</f>
        <v>-1</v>
      </c>
      <c r="AC292" s="57"/>
      <c r="AD292" s="57"/>
      <c r="AE292" s="57"/>
      <c r="AF292" s="57"/>
      <c r="AG292" s="57"/>
      <c r="AH292" s="57"/>
      <c r="AI292" s="57"/>
      <c r="AJ292" s="57"/>
      <c r="AK292" s="57"/>
      <c r="AL292" s="59" t="n">
        <f aca="false">IF(ISNUMBER($AA292),IF($AA292&gt;=0.005,100,IF($AA292&gt;=-0.015,50,0)),"")</f>
        <v>100</v>
      </c>
      <c r="AM292" s="59" t="n">
        <f aca="false">IF(ISNUMBER($AB292),IF($AB292=1,100,IF($AB292=0,50,0)),"")</f>
        <v>0</v>
      </c>
      <c r="AN292" s="0" t="str">
        <f aca="false">IF(ISNUMBER($AC292),IF($AC292&gt;=0.001,100,IF($AC292&gt;=-0.003,50,0)),"")</f>
        <v/>
      </c>
      <c r="AO292" s="0" t="str">
        <f aca="false">IF(ISNUMBER($AD292),IF($AD292&gt;=0.04,100,IF($AD292&gt;=0,50,0)),"")</f>
        <v/>
      </c>
      <c r="AP292" s="0" t="str">
        <f aca="false">IF(ISNUMBER($AE292),IF($AE292&gt;=25,100,IF($AE292&gt;=-75,50,0)),"")</f>
        <v/>
      </c>
      <c r="AQ292" s="0" t="str">
        <f aca="false">IF(ISNUMBER($AF292),IF($AF292&gt;0,100,IF($AF292&gt;=-50,50,0)),"")</f>
        <v/>
      </c>
      <c r="AR292" s="0" t="str">
        <f aca="false">IF(ISNUMBER($AG292),IF($AG292=1,100,IF($AG292=0,50,0)),"")</f>
        <v/>
      </c>
      <c r="AS292" s="0" t="str">
        <f aca="false">IF(ISNUMBER($AH292),IF($AH292&lt;0,100,IF($AH292&lt;=20,50,0)),"")</f>
        <v/>
      </c>
      <c r="AT292" s="0" t="str">
        <f aca="false">IF(ISNUMBER($AI292),IF($AI292&lt;0.95,100,IF($AI292&lt;=1,50,0)),"")</f>
        <v/>
      </c>
      <c r="AU292" s="0" t="str">
        <f aca="false">IF(ISNUMBER($AJ292),IF($AJ292&lt;30,0,IF($AJ292&lt;40,50,IF($AJ292&lt;=90,100,50))),"")</f>
        <v/>
      </c>
      <c r="AV292" s="0" t="str">
        <f aca="false">IF(ISNUMBER($AK292),IF($AK292&gt;-0.2,100,IF($AK292&gt;=-0.4,50,0)),"")</f>
        <v/>
      </c>
      <c r="AW292" s="59" t="n">
        <f aca="false">01_指標庫!$H$4*ISNUMBER($F292)+01_指標庫!$H$5*ISNUMBER($AA292)+01_指標庫!$H$6*ISNUMBER($G292)+01_指標庫!$H$7*ISNUMBER($H292)+01_指標庫!$H$8*ISNUMBER($AF292)+01_指標庫!$H$9*ISNUMBER($AG292)+01_指標庫!$H$10*ISNUMBER($AB292)+01_指標庫!$H$11*ISNUMBER($AC292)+01_指標庫!$H$12*ISNUMBER($AD292)+01_指標庫!$H$13*ISNUMBER($AE292)+01_指標庫!$H$14*ISNUMBER($I292)+01_指標庫!$H$15*ISNUMBER($AH292)+01_指標庫!$H$16*ISNUMBER($K292)+01_指標庫!$H$17*ISNUMBER($AI292)+01_指標庫!$H$18*ISNUMBER($AJ292)+01_指標庫!$H$19*ISNUMBER($AK292)+01_指標庫!$H$20*ISNUMBER($BB292)+01_指標庫!$H$21*ISNUMBER($BC292)</f>
        <v>51</v>
      </c>
      <c r="AX292" s="59" t="n">
        <f aca="false">IF(AW292=0,50,ROUND((01_指標庫!$H$4*IF(ISNUMBER($F292),L292,0)+01_指標庫!$H$5*IF(ISNUMBER($AA292),AL292,0)+01_指標庫!$H$6*IF(ISNUMBER($G292),M292,0)+01_指標庫!$H$7*IF(ISNUMBER($H292),N292,0)+01_指標庫!$H$8*IF(ISNUMBER($AF292),AQ292,0)+01_指標庫!$H$9*IF(ISNUMBER($AG292),AR292,0)+01_指標庫!$H$10*IF(ISNUMBER($AB292),AM292,0)+01_指標庫!$H$11*IF(ISNUMBER($AC292),AN292,0)+01_指標庫!$H$12*IF(ISNUMBER($AD292),AO292,0)+01_指標庫!$H$13*IF(ISNUMBER($AE292),AP292,0)+01_指標庫!$H$14*IF(ISNUMBER($I292),O292,0)+01_指標庫!$H$15*IF(ISNUMBER($AH292),AS292,0)+01_指標庫!$H$16*IF(ISNUMBER($K292),P292,0)+01_指標庫!$H$17*IF(ISNUMBER($AI292),AT292,0)+01_指標庫!$H$18*IF(ISNUMBER($AJ292),AU292,0)+01_指標庫!$H$19*IF(ISNUMBER($AK292),AV292,0)+01_指標庫!$H$20*IF(ISNUMBER($BB292),BB292,0)+01_指標庫!$H$21*IF(ISNUMBER($BC292),BC292,0))/AW292,1))</f>
        <v>76.5</v>
      </c>
      <c r="AY292" s="60"/>
      <c r="AZ292" s="60"/>
      <c r="BA292" s="58" t="n">
        <f aca="false">AVERAGE($E288:$E292)/AVERAGE($E283:$E292)-1</f>
        <v>0.000363579844119277</v>
      </c>
      <c r="BB292" s="59" t="n">
        <f aca="false">IF(ISNUMBER($BA292),IF(OR($S292&lt;=-0.03,$BA292&lt;-0.003),0,IF(OR($S292&lt;=-0.02,$BA292&lt;0.01),50,100)),"")</f>
        <v>50</v>
      </c>
      <c r="BC292" s="0" t="str">
        <f aca="false">IF(OR(COUNT($AZ292)=0,COUNT($AZ291)=0),"",IF(OR($AY292/$AZ291-1&lt;=-0.03,$AZ292/$AZ291-1&lt;=-0.045,IF(COUNT($AZ283:$AZ292)=10,AVERAGE($AZ288:$AZ292)/AVERAGE($AZ283:$AZ292)-1&lt;-0.01,FALSE())),0,IF(OR($AZ292/$AZ291-1&lt;=-0.02,IF(COUNT($AZ283:$AZ292)=10,AVERAGE($AZ288:$AZ292)/AVERAGE($AZ283:$AZ292)-1&lt;0.005,FALSE())),50,100)))</f>
        <v/>
      </c>
    </row>
    <row r="293" customFormat="false" ht="15" hidden="false" customHeight="true" outlineLevel="0" collapsed="false">
      <c r="A293" s="47" t="n">
        <v>289</v>
      </c>
      <c r="B293" s="48" t="n">
        <v>42976</v>
      </c>
      <c r="C293" s="47" t="n">
        <v>2017</v>
      </c>
      <c r="D293" s="49" t="s">
        <v>237</v>
      </c>
      <c r="E293" s="50" t="n">
        <v>5862.14</v>
      </c>
      <c r="F293" s="51" t="n">
        <v>0.080325</v>
      </c>
      <c r="G293" s="51" t="n">
        <v>-0.014887</v>
      </c>
      <c r="H293" s="52" t="n">
        <v>0.7959</v>
      </c>
      <c r="I293" s="53" t="n">
        <v>390</v>
      </c>
      <c r="J293" s="47" t="s">
        <v>235</v>
      </c>
      <c r="K293" s="54" t="n">
        <v>11.7</v>
      </c>
      <c r="L293" s="55" t="n">
        <f aca="false">IF(COUNT(F293)=0,50,IF(F293&gt;=0,100,IF(F293&gt;=-0.02,50,0)))</f>
        <v>100</v>
      </c>
      <c r="M293" s="55" t="n">
        <f aca="false">IF(COUNT(G293)=0,50,IF(G293&gt;-0.06,100,IF(G293&gt;-0.15,50,0)))</f>
        <v>100</v>
      </c>
      <c r="N293" s="55" t="n">
        <f aca="false">IF(COUNT(H293)=0,50,IF(H293&gt;=0.6,100,IF(H293&gt;=0.4,50,0)))</f>
        <v>100</v>
      </c>
      <c r="O293" s="55" t="n">
        <f aca="false">IF(COUNT(I293)=0,50,IF(J293="proxy_vix",50,IF(I293&lt;350,100,IF(I293&lt;=450,50,0))))</f>
        <v>50</v>
      </c>
      <c r="P293" s="55" t="n">
        <f aca="false">IF(COUNT(K293)=0,50,IF(K293&lt;20,100,IF(K293&lt;=25,50,0)))</f>
        <v>100</v>
      </c>
      <c r="Q293" s="54"/>
      <c r="R293" s="47"/>
      <c r="S293" s="51" t="n">
        <f aca="false">$E293/$E292-1</f>
        <v>0.00412121793466347</v>
      </c>
      <c r="T293" s="56" t="n">
        <f aca="false">$K293/$K292-1</f>
        <v>0.0335689045936396</v>
      </c>
      <c r="V293" s="57"/>
      <c r="W293" s="57"/>
      <c r="Y293" s="1" t="str">
        <f aca="false">IF(AX293&gt;=70,"EASY",IF(AX293&gt;40,"UNCERTAIN","HARD"))</f>
        <v>EASY</v>
      </c>
      <c r="AA293" s="58" t="n">
        <f aca="false">IF($A293&lt;200,"",AVERAGE($E244:$E293)/AVERAGE($E94:$E293)-1)</f>
        <v>0.0729502840497975</v>
      </c>
      <c r="AB293" s="59" t="n">
        <f aca="false">LOOKUP($B293,07_L1政策步階!$A$4:$A$14,07_L1政策步階!$C$4:$C$14)</f>
        <v>-1</v>
      </c>
      <c r="AC293" s="57"/>
      <c r="AD293" s="57"/>
      <c r="AE293" s="57"/>
      <c r="AF293" s="57"/>
      <c r="AG293" s="57"/>
      <c r="AH293" s="57"/>
      <c r="AI293" s="57"/>
      <c r="AJ293" s="57"/>
      <c r="AK293" s="57"/>
      <c r="AL293" s="59" t="n">
        <f aca="false">IF(ISNUMBER($AA293),IF($AA293&gt;=0.005,100,IF($AA293&gt;=-0.015,50,0)),"")</f>
        <v>100</v>
      </c>
      <c r="AM293" s="59" t="n">
        <f aca="false">IF(ISNUMBER($AB293),IF($AB293=1,100,IF($AB293=0,50,0)),"")</f>
        <v>0</v>
      </c>
      <c r="AN293" s="0" t="str">
        <f aca="false">IF(ISNUMBER($AC293),IF($AC293&gt;=0.001,100,IF($AC293&gt;=-0.003,50,0)),"")</f>
        <v/>
      </c>
      <c r="AO293" s="0" t="str">
        <f aca="false">IF(ISNUMBER($AD293),IF($AD293&gt;=0.04,100,IF($AD293&gt;=0,50,0)),"")</f>
        <v/>
      </c>
      <c r="AP293" s="0" t="str">
        <f aca="false">IF(ISNUMBER($AE293),IF($AE293&gt;=25,100,IF($AE293&gt;=-75,50,0)),"")</f>
        <v/>
      </c>
      <c r="AQ293" s="0" t="str">
        <f aca="false">IF(ISNUMBER($AF293),IF($AF293&gt;0,100,IF($AF293&gt;=-50,50,0)),"")</f>
        <v/>
      </c>
      <c r="AR293" s="0" t="str">
        <f aca="false">IF(ISNUMBER($AG293),IF($AG293=1,100,IF($AG293=0,50,0)),"")</f>
        <v/>
      </c>
      <c r="AS293" s="0" t="str">
        <f aca="false">IF(ISNUMBER($AH293),IF($AH293&lt;0,100,IF($AH293&lt;=20,50,0)),"")</f>
        <v/>
      </c>
      <c r="AT293" s="0" t="str">
        <f aca="false">IF(ISNUMBER($AI293),IF($AI293&lt;0.95,100,IF($AI293&lt;=1,50,0)),"")</f>
        <v/>
      </c>
      <c r="AU293" s="0" t="str">
        <f aca="false">IF(ISNUMBER($AJ293),IF($AJ293&lt;30,0,IF($AJ293&lt;40,50,IF($AJ293&lt;=90,100,50))),"")</f>
        <v/>
      </c>
      <c r="AV293" s="0" t="str">
        <f aca="false">IF(ISNUMBER($AK293),IF($AK293&gt;-0.2,100,IF($AK293&gt;=-0.4,50,0)),"")</f>
        <v/>
      </c>
      <c r="AW293" s="59" t="n">
        <f aca="false">01_指標庫!$H$4*ISNUMBER($F293)+01_指標庫!$H$5*ISNUMBER($AA293)+01_指標庫!$H$6*ISNUMBER($G293)+01_指標庫!$H$7*ISNUMBER($H293)+01_指標庫!$H$8*ISNUMBER($AF293)+01_指標庫!$H$9*ISNUMBER($AG293)+01_指標庫!$H$10*ISNUMBER($AB293)+01_指標庫!$H$11*ISNUMBER($AC293)+01_指標庫!$H$12*ISNUMBER($AD293)+01_指標庫!$H$13*ISNUMBER($AE293)+01_指標庫!$H$14*ISNUMBER($I293)+01_指標庫!$H$15*ISNUMBER($AH293)+01_指標庫!$H$16*ISNUMBER($K293)+01_指標庫!$H$17*ISNUMBER($AI293)+01_指標庫!$H$18*ISNUMBER($AJ293)+01_指標庫!$H$19*ISNUMBER($AK293)+01_指標庫!$H$20*ISNUMBER($BB293)+01_指標庫!$H$21*ISNUMBER($BC293)</f>
        <v>51</v>
      </c>
      <c r="AX293" s="59" t="n">
        <f aca="false">IF(AW293=0,50,ROUND((01_指標庫!$H$4*IF(ISNUMBER($F293),L293,0)+01_指標庫!$H$5*IF(ISNUMBER($AA293),AL293,0)+01_指標庫!$H$6*IF(ISNUMBER($G293),M293,0)+01_指標庫!$H$7*IF(ISNUMBER($H293),N293,0)+01_指標庫!$H$8*IF(ISNUMBER($AF293),AQ293,0)+01_指標庫!$H$9*IF(ISNUMBER($AG293),AR293,0)+01_指標庫!$H$10*IF(ISNUMBER($AB293),AM293,0)+01_指標庫!$H$11*IF(ISNUMBER($AC293),AN293,0)+01_指標庫!$H$12*IF(ISNUMBER($AD293),AO293,0)+01_指標庫!$H$13*IF(ISNUMBER($AE293),AP293,0)+01_指標庫!$H$14*IF(ISNUMBER($I293),O293,0)+01_指標庫!$H$15*IF(ISNUMBER($AH293),AS293,0)+01_指標庫!$H$16*IF(ISNUMBER($K293),P293,0)+01_指標庫!$H$17*IF(ISNUMBER($AI293),AT293,0)+01_指標庫!$H$18*IF(ISNUMBER($AJ293),AU293,0)+01_指標庫!$H$19*IF(ISNUMBER($AK293),AV293,0)+01_指標庫!$H$20*IF(ISNUMBER($BB293),BB293,0)+01_指標庫!$H$21*IF(ISNUMBER($BC293),BC293,0))/AW293,1))</f>
        <v>76.5</v>
      </c>
      <c r="AY293" s="60"/>
      <c r="AZ293" s="60"/>
      <c r="BA293" s="58" t="n">
        <f aca="false">AVERAGE($E289:$E293)/AVERAGE($E284:$E293)-1</f>
        <v>0.000761475800059142</v>
      </c>
      <c r="BB293" s="59" t="n">
        <f aca="false">IF(ISNUMBER($BA293),IF(OR($S293&lt;=-0.03,$BA293&lt;-0.003),0,IF(OR($S293&lt;=-0.02,$BA293&lt;0.01),50,100)),"")</f>
        <v>50</v>
      </c>
      <c r="BC293" s="0" t="str">
        <f aca="false">IF(OR(COUNT($AZ293)=0,COUNT($AZ292)=0),"",IF(OR($AY293/$AZ292-1&lt;=-0.03,$AZ293/$AZ292-1&lt;=-0.045,IF(COUNT($AZ284:$AZ293)=10,AVERAGE($AZ289:$AZ293)/AVERAGE($AZ284:$AZ293)-1&lt;-0.01,FALSE())),0,IF(OR($AZ293/$AZ292-1&lt;=-0.02,IF(COUNT($AZ284:$AZ293)=10,AVERAGE($AZ289:$AZ293)/AVERAGE($AZ284:$AZ293)-1&lt;0.005,FALSE())),50,100)))</f>
        <v/>
      </c>
    </row>
    <row r="294" customFormat="false" ht="15" hidden="false" customHeight="true" outlineLevel="0" collapsed="false">
      <c r="A294" s="47" t="n">
        <v>290</v>
      </c>
      <c r="B294" s="48" t="n">
        <v>42977</v>
      </c>
      <c r="C294" s="47" t="n">
        <v>2017</v>
      </c>
      <c r="D294" s="49" t="s">
        <v>238</v>
      </c>
      <c r="E294" s="50" t="n">
        <v>5932.9</v>
      </c>
      <c r="F294" s="51" t="n">
        <v>0.092177</v>
      </c>
      <c r="G294" s="51" t="n">
        <v>-0.002996</v>
      </c>
      <c r="H294" s="52" t="n">
        <v>0.8571</v>
      </c>
      <c r="I294" s="53" t="n">
        <v>386</v>
      </c>
      <c r="J294" s="47" t="s">
        <v>235</v>
      </c>
      <c r="K294" s="54" t="n">
        <v>11.22</v>
      </c>
      <c r="L294" s="55" t="n">
        <f aca="false">IF(COUNT(F294)=0,50,IF(F294&gt;=0,100,IF(F294&gt;=-0.02,50,0)))</f>
        <v>100</v>
      </c>
      <c r="M294" s="55" t="n">
        <f aca="false">IF(COUNT(G294)=0,50,IF(G294&gt;-0.06,100,IF(G294&gt;-0.15,50,0)))</f>
        <v>100</v>
      </c>
      <c r="N294" s="55" t="n">
        <f aca="false">IF(COUNT(H294)=0,50,IF(H294&gt;=0.6,100,IF(H294&gt;=0.4,50,0)))</f>
        <v>100</v>
      </c>
      <c r="O294" s="55" t="n">
        <f aca="false">IF(COUNT(I294)=0,50,IF(J294="proxy_vix",50,IF(I294&lt;350,100,IF(I294&lt;=450,50,0))))</f>
        <v>50</v>
      </c>
      <c r="P294" s="55" t="n">
        <f aca="false">IF(COUNT(K294)=0,50,IF(K294&lt;20,100,IF(K294&lt;=25,50,0)))</f>
        <v>100</v>
      </c>
      <c r="Q294" s="54"/>
      <c r="R294" s="47"/>
      <c r="S294" s="51" t="n">
        <f aca="false">$E294/$E293-1</f>
        <v>0.0120706772612049</v>
      </c>
      <c r="T294" s="56" t="n">
        <f aca="false">$K294/$K293-1</f>
        <v>-0.0410256410256409</v>
      </c>
      <c r="V294" s="57"/>
      <c r="W294" s="57"/>
      <c r="Y294" s="1" t="str">
        <f aca="false">IF(AX294&gt;=70,"EASY",IF(AX294&gt;40,"UNCERTAIN","HARD"))</f>
        <v>EASY</v>
      </c>
      <c r="AA294" s="58" t="n">
        <f aca="false">IF($A294&lt;200,"",AVERAGE($E245:$E294)/AVERAGE($E95:$E294)-1)</f>
        <v>0.0725446084227983</v>
      </c>
      <c r="AB294" s="59" t="n">
        <f aca="false">LOOKUP($B294,07_L1政策步階!$A$4:$A$14,07_L1政策步階!$C$4:$C$14)</f>
        <v>-1</v>
      </c>
      <c r="AC294" s="57"/>
      <c r="AD294" s="57"/>
      <c r="AE294" s="57"/>
      <c r="AF294" s="57"/>
      <c r="AG294" s="57"/>
      <c r="AH294" s="57"/>
      <c r="AI294" s="57"/>
      <c r="AJ294" s="57"/>
      <c r="AK294" s="57"/>
      <c r="AL294" s="59" t="n">
        <f aca="false">IF(ISNUMBER($AA294),IF($AA294&gt;=0.005,100,IF($AA294&gt;=-0.015,50,0)),"")</f>
        <v>100</v>
      </c>
      <c r="AM294" s="59" t="n">
        <f aca="false">IF(ISNUMBER($AB294),IF($AB294=1,100,IF($AB294=0,50,0)),"")</f>
        <v>0</v>
      </c>
      <c r="AN294" s="0" t="str">
        <f aca="false">IF(ISNUMBER($AC294),IF($AC294&gt;=0.001,100,IF($AC294&gt;=-0.003,50,0)),"")</f>
        <v/>
      </c>
      <c r="AO294" s="0" t="str">
        <f aca="false">IF(ISNUMBER($AD294),IF($AD294&gt;=0.04,100,IF($AD294&gt;=0,50,0)),"")</f>
        <v/>
      </c>
      <c r="AP294" s="0" t="str">
        <f aca="false">IF(ISNUMBER($AE294),IF($AE294&gt;=25,100,IF($AE294&gt;=-75,50,0)),"")</f>
        <v/>
      </c>
      <c r="AQ294" s="0" t="str">
        <f aca="false">IF(ISNUMBER($AF294),IF($AF294&gt;0,100,IF($AF294&gt;=-50,50,0)),"")</f>
        <v/>
      </c>
      <c r="AR294" s="0" t="str">
        <f aca="false">IF(ISNUMBER($AG294),IF($AG294=1,100,IF($AG294=0,50,0)),"")</f>
        <v/>
      </c>
      <c r="AS294" s="0" t="str">
        <f aca="false">IF(ISNUMBER($AH294),IF($AH294&lt;0,100,IF($AH294&lt;=20,50,0)),"")</f>
        <v/>
      </c>
      <c r="AT294" s="0" t="str">
        <f aca="false">IF(ISNUMBER($AI294),IF($AI294&lt;0.95,100,IF($AI294&lt;=1,50,0)),"")</f>
        <v/>
      </c>
      <c r="AU294" s="0" t="str">
        <f aca="false">IF(ISNUMBER($AJ294),IF($AJ294&lt;30,0,IF($AJ294&lt;40,50,IF($AJ294&lt;=90,100,50))),"")</f>
        <v/>
      </c>
      <c r="AV294" s="0" t="str">
        <f aca="false">IF(ISNUMBER($AK294),IF($AK294&gt;-0.2,100,IF($AK294&gt;=-0.4,50,0)),"")</f>
        <v/>
      </c>
      <c r="AW294" s="59" t="n">
        <f aca="false">01_指標庫!$H$4*ISNUMBER($F294)+01_指標庫!$H$5*ISNUMBER($AA294)+01_指標庫!$H$6*ISNUMBER($G294)+01_指標庫!$H$7*ISNUMBER($H294)+01_指標庫!$H$8*ISNUMBER($AF294)+01_指標庫!$H$9*ISNUMBER($AG294)+01_指標庫!$H$10*ISNUMBER($AB294)+01_指標庫!$H$11*ISNUMBER($AC294)+01_指標庫!$H$12*ISNUMBER($AD294)+01_指標庫!$H$13*ISNUMBER($AE294)+01_指標庫!$H$14*ISNUMBER($I294)+01_指標庫!$H$15*ISNUMBER($AH294)+01_指標庫!$H$16*ISNUMBER($K294)+01_指標庫!$H$17*ISNUMBER($AI294)+01_指標庫!$H$18*ISNUMBER($AJ294)+01_指標庫!$H$19*ISNUMBER($AK294)+01_指標庫!$H$20*ISNUMBER($BB294)+01_指標庫!$H$21*ISNUMBER($BC294)</f>
        <v>51</v>
      </c>
      <c r="AX294" s="59" t="n">
        <f aca="false">IF(AW294=0,50,ROUND((01_指標庫!$H$4*IF(ISNUMBER($F294),L294,0)+01_指標庫!$H$5*IF(ISNUMBER($AA294),AL294,0)+01_指標庫!$H$6*IF(ISNUMBER($G294),M294,0)+01_指標庫!$H$7*IF(ISNUMBER($H294),N294,0)+01_指標庫!$H$8*IF(ISNUMBER($AF294),AQ294,0)+01_指標庫!$H$9*IF(ISNUMBER($AG294),AR294,0)+01_指標庫!$H$10*IF(ISNUMBER($AB294),AM294,0)+01_指標庫!$H$11*IF(ISNUMBER($AC294),AN294,0)+01_指標庫!$H$12*IF(ISNUMBER($AD294),AO294,0)+01_指標庫!$H$13*IF(ISNUMBER($AE294),AP294,0)+01_指標庫!$H$14*IF(ISNUMBER($I294),O294,0)+01_指標庫!$H$15*IF(ISNUMBER($AH294),AS294,0)+01_指標庫!$H$16*IF(ISNUMBER($K294),P294,0)+01_指標庫!$H$17*IF(ISNUMBER($AI294),AT294,0)+01_指標庫!$H$18*IF(ISNUMBER($AJ294),AU294,0)+01_指標庫!$H$19*IF(ISNUMBER($AK294),AV294,0)+01_指標庫!$H$20*IF(ISNUMBER($BB294),BB294,0)+01_指標庫!$H$21*IF(ISNUMBER($BC294),BC294,0))/AW294,1))</f>
        <v>76.5</v>
      </c>
      <c r="AY294" s="60"/>
      <c r="AZ294" s="60"/>
      <c r="BA294" s="58" t="n">
        <f aca="false">AVERAGE($E290:$E294)/AVERAGE($E285:$E294)-1</f>
        <v>0.00327476233953083</v>
      </c>
      <c r="BB294" s="59" t="n">
        <f aca="false">IF(ISNUMBER($BA294),IF(OR($S294&lt;=-0.03,$BA294&lt;-0.003),0,IF(OR($S294&lt;=-0.02,$BA294&lt;0.01),50,100)),"")</f>
        <v>50</v>
      </c>
      <c r="BC294" s="0" t="str">
        <f aca="false">IF(OR(COUNT($AZ294)=0,COUNT($AZ293)=0),"",IF(OR($AY294/$AZ293-1&lt;=-0.03,$AZ294/$AZ293-1&lt;=-0.045,IF(COUNT($AZ285:$AZ294)=10,AVERAGE($AZ290:$AZ294)/AVERAGE($AZ285:$AZ294)-1&lt;-0.01,FALSE())),0,IF(OR($AZ294/$AZ293-1&lt;=-0.02,IF(COUNT($AZ285:$AZ294)=10,AVERAGE($AZ290:$AZ294)/AVERAGE($AZ285:$AZ294)-1&lt;0.005,FALSE())),50,100)))</f>
        <v/>
      </c>
    </row>
    <row r="295" customFormat="false" ht="15" hidden="false" customHeight="true" outlineLevel="0" collapsed="false">
      <c r="A295" s="47" t="n">
        <v>291</v>
      </c>
      <c r="B295" s="48" t="n">
        <v>42978</v>
      </c>
      <c r="C295" s="47" t="n">
        <v>2017</v>
      </c>
      <c r="D295" s="49" t="s">
        <v>239</v>
      </c>
      <c r="E295" s="50" t="n">
        <v>5988.6</v>
      </c>
      <c r="F295" s="51" t="n">
        <v>0.101126</v>
      </c>
      <c r="G295" s="51" t="n">
        <v>0</v>
      </c>
      <c r="H295" s="52" t="n">
        <v>0.8571</v>
      </c>
      <c r="I295" s="53" t="n">
        <v>385</v>
      </c>
      <c r="J295" s="47" t="s">
        <v>235</v>
      </c>
      <c r="K295" s="54" t="n">
        <v>10.59</v>
      </c>
      <c r="L295" s="55" t="n">
        <f aca="false">IF(COUNT(F295)=0,50,IF(F295&gt;=0,100,IF(F295&gt;=-0.02,50,0)))</f>
        <v>100</v>
      </c>
      <c r="M295" s="55" t="n">
        <f aca="false">IF(COUNT(G295)=0,50,IF(G295&gt;-0.06,100,IF(G295&gt;-0.15,50,0)))</f>
        <v>100</v>
      </c>
      <c r="N295" s="55" t="n">
        <f aca="false">IF(COUNT(H295)=0,50,IF(H295&gt;=0.6,100,IF(H295&gt;=0.4,50,0)))</f>
        <v>100</v>
      </c>
      <c r="O295" s="55" t="n">
        <f aca="false">IF(COUNT(I295)=0,50,IF(J295="proxy_vix",50,IF(I295&lt;350,100,IF(I295&lt;=450,50,0))))</f>
        <v>50</v>
      </c>
      <c r="P295" s="55" t="n">
        <f aca="false">IF(COUNT(K295)=0,50,IF(K295&lt;20,100,IF(K295&lt;=25,50,0)))</f>
        <v>100</v>
      </c>
      <c r="Q295" s="54"/>
      <c r="R295" s="47"/>
      <c r="S295" s="51" t="n">
        <f aca="false">$E295/$E294-1</f>
        <v>0.0093883261137051</v>
      </c>
      <c r="T295" s="56" t="n">
        <f aca="false">$K295/$K294-1</f>
        <v>-0.056149732620321</v>
      </c>
      <c r="V295" s="57"/>
      <c r="W295" s="57"/>
      <c r="Y295" s="1" t="str">
        <f aca="false">IF(AX295&gt;=70,"EASY",IF(AX295&gt;40,"UNCERTAIN","HARD"))</f>
        <v>EASY</v>
      </c>
      <c r="AA295" s="58" t="n">
        <f aca="false">IF($A295&lt;200,"",AVERAGE($E246:$E295)/AVERAGE($E96:$E295)-1)</f>
        <v>0.0720343193371429</v>
      </c>
      <c r="AB295" s="59" t="n">
        <f aca="false">LOOKUP($B295,07_L1政策步階!$A$4:$A$14,07_L1政策步階!$C$4:$C$14)</f>
        <v>-1</v>
      </c>
      <c r="AC295" s="57"/>
      <c r="AD295" s="57"/>
      <c r="AE295" s="57"/>
      <c r="AF295" s="57"/>
      <c r="AG295" s="57"/>
      <c r="AH295" s="57"/>
      <c r="AI295" s="57"/>
      <c r="AJ295" s="57"/>
      <c r="AK295" s="57"/>
      <c r="AL295" s="59" t="n">
        <f aca="false">IF(ISNUMBER($AA295),IF($AA295&gt;=0.005,100,IF($AA295&gt;=-0.015,50,0)),"")</f>
        <v>100</v>
      </c>
      <c r="AM295" s="59" t="n">
        <f aca="false">IF(ISNUMBER($AB295),IF($AB295=1,100,IF($AB295=0,50,0)),"")</f>
        <v>0</v>
      </c>
      <c r="AN295" s="0" t="str">
        <f aca="false">IF(ISNUMBER($AC295),IF($AC295&gt;=0.001,100,IF($AC295&gt;=-0.003,50,0)),"")</f>
        <v/>
      </c>
      <c r="AO295" s="0" t="str">
        <f aca="false">IF(ISNUMBER($AD295),IF($AD295&gt;=0.04,100,IF($AD295&gt;=0,50,0)),"")</f>
        <v/>
      </c>
      <c r="AP295" s="0" t="str">
        <f aca="false">IF(ISNUMBER($AE295),IF($AE295&gt;=25,100,IF($AE295&gt;=-75,50,0)),"")</f>
        <v/>
      </c>
      <c r="AQ295" s="0" t="str">
        <f aca="false">IF(ISNUMBER($AF295),IF($AF295&gt;0,100,IF($AF295&gt;=-50,50,0)),"")</f>
        <v/>
      </c>
      <c r="AR295" s="0" t="str">
        <f aca="false">IF(ISNUMBER($AG295),IF($AG295=1,100,IF($AG295=0,50,0)),"")</f>
        <v/>
      </c>
      <c r="AS295" s="0" t="str">
        <f aca="false">IF(ISNUMBER($AH295),IF($AH295&lt;0,100,IF($AH295&lt;=20,50,0)),"")</f>
        <v/>
      </c>
      <c r="AT295" s="0" t="str">
        <f aca="false">IF(ISNUMBER($AI295),IF($AI295&lt;0.95,100,IF($AI295&lt;=1,50,0)),"")</f>
        <v/>
      </c>
      <c r="AU295" s="0" t="str">
        <f aca="false">IF(ISNUMBER($AJ295),IF($AJ295&lt;30,0,IF($AJ295&lt;40,50,IF($AJ295&lt;=90,100,50))),"")</f>
        <v/>
      </c>
      <c r="AV295" s="0" t="str">
        <f aca="false">IF(ISNUMBER($AK295),IF($AK295&gt;-0.2,100,IF($AK295&gt;=-0.4,50,0)),"")</f>
        <v/>
      </c>
      <c r="AW295" s="59" t="n">
        <f aca="false">01_指標庫!$H$4*ISNUMBER($F295)+01_指標庫!$H$5*ISNUMBER($AA295)+01_指標庫!$H$6*ISNUMBER($G295)+01_指標庫!$H$7*ISNUMBER($H295)+01_指標庫!$H$8*ISNUMBER($AF295)+01_指標庫!$H$9*ISNUMBER($AG295)+01_指標庫!$H$10*ISNUMBER($AB295)+01_指標庫!$H$11*ISNUMBER($AC295)+01_指標庫!$H$12*ISNUMBER($AD295)+01_指標庫!$H$13*ISNUMBER($AE295)+01_指標庫!$H$14*ISNUMBER($I295)+01_指標庫!$H$15*ISNUMBER($AH295)+01_指標庫!$H$16*ISNUMBER($K295)+01_指標庫!$H$17*ISNUMBER($AI295)+01_指標庫!$H$18*ISNUMBER($AJ295)+01_指標庫!$H$19*ISNUMBER($AK295)+01_指標庫!$H$20*ISNUMBER($BB295)+01_指標庫!$H$21*ISNUMBER($BC295)</f>
        <v>51</v>
      </c>
      <c r="AX295" s="59" t="n">
        <f aca="false">IF(AW295=0,50,ROUND((01_指標庫!$H$4*IF(ISNUMBER($F295),L295,0)+01_指標庫!$H$5*IF(ISNUMBER($AA295),AL295,0)+01_指標庫!$H$6*IF(ISNUMBER($G295),M295,0)+01_指標庫!$H$7*IF(ISNUMBER($H295),N295,0)+01_指標庫!$H$8*IF(ISNUMBER($AF295),AQ295,0)+01_指標庫!$H$9*IF(ISNUMBER($AG295),AR295,0)+01_指標庫!$H$10*IF(ISNUMBER($AB295),AM295,0)+01_指標庫!$H$11*IF(ISNUMBER($AC295),AN295,0)+01_指標庫!$H$12*IF(ISNUMBER($AD295),AO295,0)+01_指標庫!$H$13*IF(ISNUMBER($AE295),AP295,0)+01_指標庫!$H$14*IF(ISNUMBER($I295),O295,0)+01_指標庫!$H$15*IF(ISNUMBER($AH295),AS295,0)+01_指標庫!$H$16*IF(ISNUMBER($K295),P295,0)+01_指標庫!$H$17*IF(ISNUMBER($AI295),AT295,0)+01_指標庫!$H$18*IF(ISNUMBER($AJ295),AU295,0)+01_指標庫!$H$19*IF(ISNUMBER($AK295),AV295,0)+01_指標庫!$H$20*IF(ISNUMBER($BB295),BB295,0)+01_指標庫!$H$21*IF(ISNUMBER($BC295),BC295,0))/AW295,1))</f>
        <v>76.5</v>
      </c>
      <c r="AY295" s="60"/>
      <c r="AZ295" s="60"/>
      <c r="BA295" s="58" t="n">
        <f aca="false">AVERAGE($E291:$E295)/AVERAGE($E286:$E295)-1</f>
        <v>0.00524485223514359</v>
      </c>
      <c r="BB295" s="59" t="n">
        <f aca="false">IF(ISNUMBER($BA295),IF(OR($S295&lt;=-0.03,$BA295&lt;-0.003),0,IF(OR($S295&lt;=-0.02,$BA295&lt;0.01),50,100)),"")</f>
        <v>50</v>
      </c>
      <c r="BC295" s="0" t="str">
        <f aca="false">IF(OR(COUNT($AZ295)=0,COUNT($AZ294)=0),"",IF(OR($AY295/$AZ294-1&lt;=-0.03,$AZ295/$AZ294-1&lt;=-0.045,IF(COUNT($AZ286:$AZ295)=10,AVERAGE($AZ291:$AZ295)/AVERAGE($AZ286:$AZ295)-1&lt;-0.01,FALSE())),0,IF(OR($AZ295/$AZ294-1&lt;=-0.02,IF(COUNT($AZ286:$AZ295)=10,AVERAGE($AZ291:$AZ295)/AVERAGE($AZ286:$AZ295)-1&lt;0.005,FALSE())),50,100)))</f>
        <v/>
      </c>
    </row>
    <row r="296" customFormat="false" ht="15" hidden="false" customHeight="true" outlineLevel="0" collapsed="false">
      <c r="A296" s="47" t="n">
        <v>292</v>
      </c>
      <c r="B296" s="48" t="n">
        <v>42979</v>
      </c>
      <c r="C296" s="47" t="n">
        <v>2017</v>
      </c>
      <c r="D296" s="49" t="s">
        <v>234</v>
      </c>
      <c r="E296" s="50" t="n">
        <v>5987.9</v>
      </c>
      <c r="F296" s="51" t="n">
        <v>0.099761</v>
      </c>
      <c r="G296" s="51" t="n">
        <v>-0.000117</v>
      </c>
      <c r="H296" s="52" t="n">
        <v>0.8571</v>
      </c>
      <c r="I296" s="53" t="n">
        <v>382</v>
      </c>
      <c r="J296" s="47" t="s">
        <v>235</v>
      </c>
      <c r="K296" s="54" t="n">
        <v>10.13</v>
      </c>
      <c r="L296" s="55" t="n">
        <f aca="false">IF(COUNT(F296)=0,50,IF(F296&gt;=0,100,IF(F296&gt;=-0.02,50,0)))</f>
        <v>100</v>
      </c>
      <c r="M296" s="55" t="n">
        <f aca="false">IF(COUNT(G296)=0,50,IF(G296&gt;-0.06,100,IF(G296&gt;-0.15,50,0)))</f>
        <v>100</v>
      </c>
      <c r="N296" s="55" t="n">
        <f aca="false">IF(COUNT(H296)=0,50,IF(H296&gt;=0.6,100,IF(H296&gt;=0.4,50,0)))</f>
        <v>100</v>
      </c>
      <c r="O296" s="55" t="n">
        <f aca="false">IF(COUNT(I296)=0,50,IF(J296="proxy_vix",50,IF(I296&lt;350,100,IF(I296&lt;=450,50,0))))</f>
        <v>50</v>
      </c>
      <c r="P296" s="55" t="n">
        <f aca="false">IF(COUNT(K296)=0,50,IF(K296&lt;20,100,IF(K296&lt;=25,50,0)))</f>
        <v>100</v>
      </c>
      <c r="Q296" s="54"/>
      <c r="R296" s="47"/>
      <c r="S296" s="51" t="n">
        <f aca="false">$E296/$E295-1</f>
        <v>-0.000116888755301914</v>
      </c>
      <c r="T296" s="56" t="n">
        <f aca="false">$K296/$K295-1</f>
        <v>-0.0434372049102927</v>
      </c>
      <c r="V296" s="57"/>
      <c r="W296" s="57"/>
      <c r="Y296" s="1" t="str">
        <f aca="false">IF(AX296&gt;=70,"EASY",IF(AX296&gt;40,"UNCERTAIN","HARD"))</f>
        <v>EASY</v>
      </c>
      <c r="AA296" s="58" t="n">
        <f aca="false">IF($A296&lt;200,"",AVERAGE($E247:$E296)/AVERAGE($E97:$E296)-1)</f>
        <v>0.0715940413835183</v>
      </c>
      <c r="AB296" s="59" t="n">
        <f aca="false">LOOKUP($B296,07_L1政策步階!$A$4:$A$14,07_L1政策步階!$C$4:$C$14)</f>
        <v>-1</v>
      </c>
      <c r="AC296" s="57"/>
      <c r="AD296" s="57"/>
      <c r="AE296" s="57"/>
      <c r="AF296" s="57"/>
      <c r="AG296" s="57"/>
      <c r="AH296" s="57"/>
      <c r="AI296" s="57"/>
      <c r="AJ296" s="57"/>
      <c r="AK296" s="57"/>
      <c r="AL296" s="59" t="n">
        <f aca="false">IF(ISNUMBER($AA296),IF($AA296&gt;=0.005,100,IF($AA296&gt;=-0.015,50,0)),"")</f>
        <v>100</v>
      </c>
      <c r="AM296" s="59" t="n">
        <f aca="false">IF(ISNUMBER($AB296),IF($AB296=1,100,IF($AB296=0,50,0)),"")</f>
        <v>0</v>
      </c>
      <c r="AN296" s="0" t="str">
        <f aca="false">IF(ISNUMBER($AC296),IF($AC296&gt;=0.001,100,IF($AC296&gt;=-0.003,50,0)),"")</f>
        <v/>
      </c>
      <c r="AO296" s="0" t="str">
        <f aca="false">IF(ISNUMBER($AD296),IF($AD296&gt;=0.04,100,IF($AD296&gt;=0,50,0)),"")</f>
        <v/>
      </c>
      <c r="AP296" s="0" t="str">
        <f aca="false">IF(ISNUMBER($AE296),IF($AE296&gt;=25,100,IF($AE296&gt;=-75,50,0)),"")</f>
        <v/>
      </c>
      <c r="AQ296" s="0" t="str">
        <f aca="false">IF(ISNUMBER($AF296),IF($AF296&gt;0,100,IF($AF296&gt;=-50,50,0)),"")</f>
        <v/>
      </c>
      <c r="AR296" s="0" t="str">
        <f aca="false">IF(ISNUMBER($AG296),IF($AG296=1,100,IF($AG296=0,50,0)),"")</f>
        <v/>
      </c>
      <c r="AS296" s="0" t="str">
        <f aca="false">IF(ISNUMBER($AH296),IF($AH296&lt;0,100,IF($AH296&lt;=20,50,0)),"")</f>
        <v/>
      </c>
      <c r="AT296" s="0" t="str">
        <f aca="false">IF(ISNUMBER($AI296),IF($AI296&lt;0.95,100,IF($AI296&lt;=1,50,0)),"")</f>
        <v/>
      </c>
      <c r="AU296" s="0" t="str">
        <f aca="false">IF(ISNUMBER($AJ296),IF($AJ296&lt;30,0,IF($AJ296&lt;40,50,IF($AJ296&lt;=90,100,50))),"")</f>
        <v/>
      </c>
      <c r="AV296" s="0" t="str">
        <f aca="false">IF(ISNUMBER($AK296),IF($AK296&gt;-0.2,100,IF($AK296&gt;=-0.4,50,0)),"")</f>
        <v/>
      </c>
      <c r="AW296" s="59" t="n">
        <f aca="false">01_指標庫!$H$4*ISNUMBER($F296)+01_指標庫!$H$5*ISNUMBER($AA296)+01_指標庫!$H$6*ISNUMBER($G296)+01_指標庫!$H$7*ISNUMBER($H296)+01_指標庫!$H$8*ISNUMBER($AF296)+01_指標庫!$H$9*ISNUMBER($AG296)+01_指標庫!$H$10*ISNUMBER($AB296)+01_指標庫!$H$11*ISNUMBER($AC296)+01_指標庫!$H$12*ISNUMBER($AD296)+01_指標庫!$H$13*ISNUMBER($AE296)+01_指標庫!$H$14*ISNUMBER($I296)+01_指標庫!$H$15*ISNUMBER($AH296)+01_指標庫!$H$16*ISNUMBER($K296)+01_指標庫!$H$17*ISNUMBER($AI296)+01_指標庫!$H$18*ISNUMBER($AJ296)+01_指標庫!$H$19*ISNUMBER($AK296)+01_指標庫!$H$20*ISNUMBER($BB296)+01_指標庫!$H$21*ISNUMBER($BC296)</f>
        <v>51</v>
      </c>
      <c r="AX296" s="59" t="n">
        <f aca="false">IF(AW296=0,50,ROUND((01_指標庫!$H$4*IF(ISNUMBER($F296),L296,0)+01_指標庫!$H$5*IF(ISNUMBER($AA296),AL296,0)+01_指標庫!$H$6*IF(ISNUMBER($G296),M296,0)+01_指標庫!$H$7*IF(ISNUMBER($H296),N296,0)+01_指標庫!$H$8*IF(ISNUMBER($AF296),AQ296,0)+01_指標庫!$H$9*IF(ISNUMBER($AG296),AR296,0)+01_指標庫!$H$10*IF(ISNUMBER($AB296),AM296,0)+01_指標庫!$H$11*IF(ISNUMBER($AC296),AN296,0)+01_指標庫!$H$12*IF(ISNUMBER($AD296),AO296,0)+01_指標庫!$H$13*IF(ISNUMBER($AE296),AP296,0)+01_指標庫!$H$14*IF(ISNUMBER($I296),O296,0)+01_指標庫!$H$15*IF(ISNUMBER($AH296),AS296,0)+01_指標庫!$H$16*IF(ISNUMBER($K296),P296,0)+01_指標庫!$H$17*IF(ISNUMBER($AI296),AT296,0)+01_指標庫!$H$18*IF(ISNUMBER($AJ296),AU296,0)+01_指標庫!$H$19*IF(ISNUMBER($AK296),AV296,0)+01_指標庫!$H$20*IF(ISNUMBER($BB296),BB296,0)+01_指標庫!$H$21*IF(ISNUMBER($BC296),BC296,0))/AW296,1))</f>
        <v>76.5</v>
      </c>
      <c r="AY296" s="60"/>
      <c r="AZ296" s="60"/>
      <c r="BA296" s="58" t="n">
        <f aca="false">AVERAGE($E292:$E296)/AVERAGE($E287:$E296)-1</f>
        <v>0.00750277653771203</v>
      </c>
      <c r="BB296" s="59" t="n">
        <f aca="false">IF(ISNUMBER($BA296),IF(OR($S296&lt;=-0.03,$BA296&lt;-0.003),0,IF(OR($S296&lt;=-0.02,$BA296&lt;0.01),50,100)),"")</f>
        <v>50</v>
      </c>
      <c r="BC296" s="0" t="str">
        <f aca="false">IF(OR(COUNT($AZ296)=0,COUNT($AZ295)=0),"",IF(OR($AY296/$AZ295-1&lt;=-0.03,$AZ296/$AZ295-1&lt;=-0.045,IF(COUNT($AZ287:$AZ296)=10,AVERAGE($AZ292:$AZ296)/AVERAGE($AZ287:$AZ296)-1&lt;-0.01,FALSE())),0,IF(OR($AZ296/$AZ295-1&lt;=-0.02,IF(COUNT($AZ287:$AZ296)=10,AVERAGE($AZ292:$AZ296)/AVERAGE($AZ287:$AZ296)-1&lt;0.005,FALSE())),50,100)))</f>
        <v/>
      </c>
    </row>
    <row r="297" customFormat="false" ht="15" hidden="false" customHeight="true" outlineLevel="0" collapsed="false">
      <c r="A297" s="47" t="n">
        <v>293</v>
      </c>
      <c r="B297" s="48" t="n">
        <v>42983</v>
      </c>
      <c r="C297" s="47" t="n">
        <v>2017</v>
      </c>
      <c r="D297" s="49" t="s">
        <v>237</v>
      </c>
      <c r="E297" s="50" t="n">
        <v>5932.73</v>
      </c>
      <c r="F297" s="51" t="n">
        <v>0.088488</v>
      </c>
      <c r="G297" s="51" t="n">
        <v>-0.009329</v>
      </c>
      <c r="H297" s="52" t="n">
        <v>0.8367</v>
      </c>
      <c r="I297" s="53" t="n">
        <v>391</v>
      </c>
      <c r="J297" s="47" t="s">
        <v>235</v>
      </c>
      <c r="K297" s="54" t="n">
        <v>12.23</v>
      </c>
      <c r="L297" s="55" t="n">
        <f aca="false">IF(COUNT(F297)=0,50,IF(F297&gt;=0,100,IF(F297&gt;=-0.02,50,0)))</f>
        <v>100</v>
      </c>
      <c r="M297" s="55" t="n">
        <f aca="false">IF(COUNT(G297)=0,50,IF(G297&gt;-0.06,100,IF(G297&gt;-0.15,50,0)))</f>
        <v>100</v>
      </c>
      <c r="N297" s="55" t="n">
        <f aca="false">IF(COUNT(H297)=0,50,IF(H297&gt;=0.6,100,IF(H297&gt;=0.4,50,0)))</f>
        <v>100</v>
      </c>
      <c r="O297" s="55" t="n">
        <f aca="false">IF(COUNT(I297)=0,50,IF(J297="proxy_vix",50,IF(I297&lt;350,100,IF(I297&lt;=450,50,0))))</f>
        <v>50</v>
      </c>
      <c r="P297" s="55" t="n">
        <f aca="false">IF(COUNT(K297)=0,50,IF(K297&lt;20,100,IF(K297&lt;=25,50,0)))</f>
        <v>100</v>
      </c>
      <c r="Q297" s="54"/>
      <c r="R297" s="47"/>
      <c r="S297" s="51" t="n">
        <f aca="false">$E297/$E296-1</f>
        <v>-0.009213580721121</v>
      </c>
      <c r="T297" s="56" t="n">
        <f aca="false">$K297/$K296-1</f>
        <v>0.207305034550839</v>
      </c>
      <c r="V297" s="57"/>
      <c r="W297" s="57"/>
      <c r="Y297" s="1" t="str">
        <f aca="false">IF(AX297&gt;=70,"EASY",IF(AX297&gt;40,"UNCERTAIN","HARD"))</f>
        <v>EASY</v>
      </c>
      <c r="AA297" s="58" t="n">
        <f aca="false">IF($A297&lt;200,"",AVERAGE($E248:$E297)/AVERAGE($E98:$E297)-1)</f>
        <v>0.0709485603863027</v>
      </c>
      <c r="AB297" s="59" t="n">
        <f aca="false">LOOKUP($B297,07_L1政策步階!$A$4:$A$14,07_L1政策步階!$C$4:$C$14)</f>
        <v>-1</v>
      </c>
      <c r="AC297" s="57"/>
      <c r="AD297" s="57"/>
      <c r="AE297" s="57"/>
      <c r="AF297" s="57"/>
      <c r="AG297" s="57"/>
      <c r="AH297" s="57"/>
      <c r="AI297" s="57"/>
      <c r="AJ297" s="57"/>
      <c r="AK297" s="57"/>
      <c r="AL297" s="59" t="n">
        <f aca="false">IF(ISNUMBER($AA297),IF($AA297&gt;=0.005,100,IF($AA297&gt;=-0.015,50,0)),"")</f>
        <v>100</v>
      </c>
      <c r="AM297" s="59" t="n">
        <f aca="false">IF(ISNUMBER($AB297),IF($AB297=1,100,IF($AB297=0,50,0)),"")</f>
        <v>0</v>
      </c>
      <c r="AN297" s="0" t="str">
        <f aca="false">IF(ISNUMBER($AC297),IF($AC297&gt;=0.001,100,IF($AC297&gt;=-0.003,50,0)),"")</f>
        <v/>
      </c>
      <c r="AO297" s="0" t="str">
        <f aca="false">IF(ISNUMBER($AD297),IF($AD297&gt;=0.04,100,IF($AD297&gt;=0,50,0)),"")</f>
        <v/>
      </c>
      <c r="AP297" s="0" t="str">
        <f aca="false">IF(ISNUMBER($AE297),IF($AE297&gt;=25,100,IF($AE297&gt;=-75,50,0)),"")</f>
        <v/>
      </c>
      <c r="AQ297" s="0" t="str">
        <f aca="false">IF(ISNUMBER($AF297),IF($AF297&gt;0,100,IF($AF297&gt;=-50,50,0)),"")</f>
        <v/>
      </c>
      <c r="AR297" s="0" t="str">
        <f aca="false">IF(ISNUMBER($AG297),IF($AG297=1,100,IF($AG297=0,50,0)),"")</f>
        <v/>
      </c>
      <c r="AS297" s="0" t="str">
        <f aca="false">IF(ISNUMBER($AH297),IF($AH297&lt;0,100,IF($AH297&lt;=20,50,0)),"")</f>
        <v/>
      </c>
      <c r="AT297" s="0" t="str">
        <f aca="false">IF(ISNUMBER($AI297),IF($AI297&lt;0.95,100,IF($AI297&lt;=1,50,0)),"")</f>
        <v/>
      </c>
      <c r="AU297" s="0" t="str">
        <f aca="false">IF(ISNUMBER($AJ297),IF($AJ297&lt;30,0,IF($AJ297&lt;40,50,IF($AJ297&lt;=90,100,50))),"")</f>
        <v/>
      </c>
      <c r="AV297" s="0" t="str">
        <f aca="false">IF(ISNUMBER($AK297),IF($AK297&gt;-0.2,100,IF($AK297&gt;=-0.4,50,0)),"")</f>
        <v/>
      </c>
      <c r="AW297" s="59" t="n">
        <f aca="false">01_指標庫!$H$4*ISNUMBER($F297)+01_指標庫!$H$5*ISNUMBER($AA297)+01_指標庫!$H$6*ISNUMBER($G297)+01_指標庫!$H$7*ISNUMBER($H297)+01_指標庫!$H$8*ISNUMBER($AF297)+01_指標庫!$H$9*ISNUMBER($AG297)+01_指標庫!$H$10*ISNUMBER($AB297)+01_指標庫!$H$11*ISNUMBER($AC297)+01_指標庫!$H$12*ISNUMBER($AD297)+01_指標庫!$H$13*ISNUMBER($AE297)+01_指標庫!$H$14*ISNUMBER($I297)+01_指標庫!$H$15*ISNUMBER($AH297)+01_指標庫!$H$16*ISNUMBER($K297)+01_指標庫!$H$17*ISNUMBER($AI297)+01_指標庫!$H$18*ISNUMBER($AJ297)+01_指標庫!$H$19*ISNUMBER($AK297)+01_指標庫!$H$20*ISNUMBER($BB297)+01_指標庫!$H$21*ISNUMBER($BC297)</f>
        <v>51</v>
      </c>
      <c r="AX297" s="59" t="n">
        <f aca="false">IF(AW297=0,50,ROUND((01_指標庫!$H$4*IF(ISNUMBER($F297),L297,0)+01_指標庫!$H$5*IF(ISNUMBER($AA297),AL297,0)+01_指標庫!$H$6*IF(ISNUMBER($G297),M297,0)+01_指標庫!$H$7*IF(ISNUMBER($H297),N297,0)+01_指標庫!$H$8*IF(ISNUMBER($AF297),AQ297,0)+01_指標庫!$H$9*IF(ISNUMBER($AG297),AR297,0)+01_指標庫!$H$10*IF(ISNUMBER($AB297),AM297,0)+01_指標庫!$H$11*IF(ISNUMBER($AC297),AN297,0)+01_指標庫!$H$12*IF(ISNUMBER($AD297),AO297,0)+01_指標庫!$H$13*IF(ISNUMBER($AE297),AP297,0)+01_指標庫!$H$14*IF(ISNUMBER($I297),O297,0)+01_指標庫!$H$15*IF(ISNUMBER($AH297),AS297,0)+01_指標庫!$H$16*IF(ISNUMBER($K297),P297,0)+01_指標庫!$H$17*IF(ISNUMBER($AI297),AT297,0)+01_指標庫!$H$18*IF(ISNUMBER($AJ297),AU297,0)+01_指標庫!$H$19*IF(ISNUMBER($AK297),AV297,0)+01_指標庫!$H$20*IF(ISNUMBER($BB297),BB297,0)+01_指標庫!$H$21*IF(ISNUMBER($BC297),BC297,0))/AW297,1))</f>
        <v>76.5</v>
      </c>
      <c r="AY297" s="60"/>
      <c r="AZ297" s="60"/>
      <c r="BA297" s="58" t="n">
        <f aca="false">AVERAGE($E293:$E297)/AVERAGE($E288:$E297)-1</f>
        <v>0.00821577739487678</v>
      </c>
      <c r="BB297" s="59" t="n">
        <f aca="false">IF(ISNUMBER($BA297),IF(OR($S297&lt;=-0.03,$BA297&lt;-0.003),0,IF(OR($S297&lt;=-0.02,$BA297&lt;0.01),50,100)),"")</f>
        <v>50</v>
      </c>
      <c r="BC297" s="0" t="str">
        <f aca="false">IF(OR(COUNT($AZ297)=0,COUNT($AZ296)=0),"",IF(OR($AY297/$AZ296-1&lt;=-0.03,$AZ297/$AZ296-1&lt;=-0.045,IF(COUNT($AZ288:$AZ297)=10,AVERAGE($AZ293:$AZ297)/AVERAGE($AZ288:$AZ297)-1&lt;-0.01,FALSE())),0,IF(OR($AZ297/$AZ296-1&lt;=-0.02,IF(COUNT($AZ288:$AZ297)=10,AVERAGE($AZ293:$AZ297)/AVERAGE($AZ288:$AZ297)-1&lt;0.005,FALSE())),50,100)))</f>
        <v/>
      </c>
    </row>
    <row r="298" customFormat="false" ht="15" hidden="false" customHeight="true" outlineLevel="0" collapsed="false">
      <c r="A298" s="47" t="n">
        <v>294</v>
      </c>
      <c r="B298" s="48" t="n">
        <v>42984</v>
      </c>
      <c r="C298" s="47" t="n">
        <v>2017</v>
      </c>
      <c r="D298" s="49" t="s">
        <v>238</v>
      </c>
      <c r="E298" s="50" t="n">
        <v>5951.13</v>
      </c>
      <c r="F298" s="51" t="n">
        <v>0.090739</v>
      </c>
      <c r="G298" s="51" t="n">
        <v>-0.006257</v>
      </c>
      <c r="H298" s="52" t="n">
        <v>0.8571</v>
      </c>
      <c r="I298" s="53" t="n">
        <v>384</v>
      </c>
      <c r="J298" s="47" t="s">
        <v>235</v>
      </c>
      <c r="K298" s="54" t="n">
        <v>11.63</v>
      </c>
      <c r="L298" s="55" t="n">
        <f aca="false">IF(COUNT(F298)=0,50,IF(F298&gt;=0,100,IF(F298&gt;=-0.02,50,0)))</f>
        <v>100</v>
      </c>
      <c r="M298" s="55" t="n">
        <f aca="false">IF(COUNT(G298)=0,50,IF(G298&gt;-0.06,100,IF(G298&gt;-0.15,50,0)))</f>
        <v>100</v>
      </c>
      <c r="N298" s="55" t="n">
        <f aca="false">IF(COUNT(H298)=0,50,IF(H298&gt;=0.6,100,IF(H298&gt;=0.4,50,0)))</f>
        <v>100</v>
      </c>
      <c r="O298" s="55" t="n">
        <f aca="false">IF(COUNT(I298)=0,50,IF(J298="proxy_vix",50,IF(I298&lt;350,100,IF(I298&lt;=450,50,0))))</f>
        <v>50</v>
      </c>
      <c r="P298" s="55" t="n">
        <f aca="false">IF(COUNT(K298)=0,50,IF(K298&lt;20,100,IF(K298&lt;=25,50,0)))</f>
        <v>100</v>
      </c>
      <c r="Q298" s="54"/>
      <c r="R298" s="47"/>
      <c r="S298" s="51" t="n">
        <f aca="false">$E298/$E297-1</f>
        <v>0.00310143896654669</v>
      </c>
      <c r="T298" s="56" t="n">
        <f aca="false">$K298/$K297-1</f>
        <v>-0.0490596892886345</v>
      </c>
      <c r="V298" s="57"/>
      <c r="W298" s="57"/>
      <c r="Y298" s="1" t="str">
        <f aca="false">IF(AX298&gt;=70,"EASY",IF(AX298&gt;40,"UNCERTAIN","HARD"))</f>
        <v>EASY</v>
      </c>
      <c r="AA298" s="58" t="n">
        <f aca="false">IF($A298&lt;200,"",AVERAGE($E249:$E298)/AVERAGE($E99:$E298)-1)</f>
        <v>0.0704810390165853</v>
      </c>
      <c r="AB298" s="59" t="n">
        <f aca="false">LOOKUP($B298,07_L1政策步階!$A$4:$A$14,07_L1政策步階!$C$4:$C$14)</f>
        <v>-1</v>
      </c>
      <c r="AC298" s="57"/>
      <c r="AD298" s="57"/>
      <c r="AE298" s="57"/>
      <c r="AF298" s="57"/>
      <c r="AG298" s="57"/>
      <c r="AH298" s="57"/>
      <c r="AI298" s="57"/>
      <c r="AJ298" s="57"/>
      <c r="AK298" s="57"/>
      <c r="AL298" s="59" t="n">
        <f aca="false">IF(ISNUMBER($AA298),IF($AA298&gt;=0.005,100,IF($AA298&gt;=-0.015,50,0)),"")</f>
        <v>100</v>
      </c>
      <c r="AM298" s="59" t="n">
        <f aca="false">IF(ISNUMBER($AB298),IF($AB298=1,100,IF($AB298=0,50,0)),"")</f>
        <v>0</v>
      </c>
      <c r="AN298" s="0" t="str">
        <f aca="false">IF(ISNUMBER($AC298),IF($AC298&gt;=0.001,100,IF($AC298&gt;=-0.003,50,0)),"")</f>
        <v/>
      </c>
      <c r="AO298" s="0" t="str">
        <f aca="false">IF(ISNUMBER($AD298),IF($AD298&gt;=0.04,100,IF($AD298&gt;=0,50,0)),"")</f>
        <v/>
      </c>
      <c r="AP298" s="0" t="str">
        <f aca="false">IF(ISNUMBER($AE298),IF($AE298&gt;=25,100,IF($AE298&gt;=-75,50,0)),"")</f>
        <v/>
      </c>
      <c r="AQ298" s="0" t="str">
        <f aca="false">IF(ISNUMBER($AF298),IF($AF298&gt;0,100,IF($AF298&gt;=-50,50,0)),"")</f>
        <v/>
      </c>
      <c r="AR298" s="0" t="str">
        <f aca="false">IF(ISNUMBER($AG298),IF($AG298=1,100,IF($AG298=0,50,0)),"")</f>
        <v/>
      </c>
      <c r="AS298" s="0" t="str">
        <f aca="false">IF(ISNUMBER($AH298),IF($AH298&lt;0,100,IF($AH298&lt;=20,50,0)),"")</f>
        <v/>
      </c>
      <c r="AT298" s="0" t="str">
        <f aca="false">IF(ISNUMBER($AI298),IF($AI298&lt;0.95,100,IF($AI298&lt;=1,50,0)),"")</f>
        <v/>
      </c>
      <c r="AU298" s="0" t="str">
        <f aca="false">IF(ISNUMBER($AJ298),IF($AJ298&lt;30,0,IF($AJ298&lt;40,50,IF($AJ298&lt;=90,100,50))),"")</f>
        <v/>
      </c>
      <c r="AV298" s="0" t="str">
        <f aca="false">IF(ISNUMBER($AK298),IF($AK298&gt;-0.2,100,IF($AK298&gt;=-0.4,50,0)),"")</f>
        <v/>
      </c>
      <c r="AW298" s="59" t="n">
        <f aca="false">01_指標庫!$H$4*ISNUMBER($F298)+01_指標庫!$H$5*ISNUMBER($AA298)+01_指標庫!$H$6*ISNUMBER($G298)+01_指標庫!$H$7*ISNUMBER($H298)+01_指標庫!$H$8*ISNUMBER($AF298)+01_指標庫!$H$9*ISNUMBER($AG298)+01_指標庫!$H$10*ISNUMBER($AB298)+01_指標庫!$H$11*ISNUMBER($AC298)+01_指標庫!$H$12*ISNUMBER($AD298)+01_指標庫!$H$13*ISNUMBER($AE298)+01_指標庫!$H$14*ISNUMBER($I298)+01_指標庫!$H$15*ISNUMBER($AH298)+01_指標庫!$H$16*ISNUMBER($K298)+01_指標庫!$H$17*ISNUMBER($AI298)+01_指標庫!$H$18*ISNUMBER($AJ298)+01_指標庫!$H$19*ISNUMBER($AK298)+01_指標庫!$H$20*ISNUMBER($BB298)+01_指標庫!$H$21*ISNUMBER($BC298)</f>
        <v>51</v>
      </c>
      <c r="AX298" s="59" t="n">
        <f aca="false">IF(AW298=0,50,ROUND((01_指標庫!$H$4*IF(ISNUMBER($F298),L298,0)+01_指標庫!$H$5*IF(ISNUMBER($AA298),AL298,0)+01_指標庫!$H$6*IF(ISNUMBER($G298),M298,0)+01_指標庫!$H$7*IF(ISNUMBER($H298),N298,0)+01_指標庫!$H$8*IF(ISNUMBER($AF298),AQ298,0)+01_指標庫!$H$9*IF(ISNUMBER($AG298),AR298,0)+01_指標庫!$H$10*IF(ISNUMBER($AB298),AM298,0)+01_指標庫!$H$11*IF(ISNUMBER($AC298),AN298,0)+01_指標庫!$H$12*IF(ISNUMBER($AD298),AO298,0)+01_指標庫!$H$13*IF(ISNUMBER($AE298),AP298,0)+01_指標庫!$H$14*IF(ISNUMBER($I298),O298,0)+01_指標庫!$H$15*IF(ISNUMBER($AH298),AS298,0)+01_指標庫!$H$16*IF(ISNUMBER($K298),P298,0)+01_指標庫!$H$17*IF(ISNUMBER($AI298),AT298,0)+01_指標庫!$H$18*IF(ISNUMBER($AJ298),AU298,0)+01_指標庫!$H$19*IF(ISNUMBER($AK298),AV298,0)+01_指標庫!$H$20*IF(ISNUMBER($BB298),BB298,0)+01_指標庫!$H$21*IF(ISNUMBER($BC298),BC298,0))/AW298,1))</f>
        <v>76.5</v>
      </c>
      <c r="AY298" s="60"/>
      <c r="AZ298" s="60"/>
      <c r="BA298" s="58" t="n">
        <f aca="false">AVERAGE($E294:$E298)/AVERAGE($E289:$E298)-1</f>
        <v>0.00990284604497149</v>
      </c>
      <c r="BB298" s="59" t="n">
        <f aca="false">IF(ISNUMBER($BA298),IF(OR($S298&lt;=-0.03,$BA298&lt;-0.003),0,IF(OR($S298&lt;=-0.02,$BA298&lt;0.01),50,100)),"")</f>
        <v>50</v>
      </c>
      <c r="BC298" s="0" t="str">
        <f aca="false">IF(OR(COUNT($AZ298)=0,COUNT($AZ297)=0),"",IF(OR($AY298/$AZ297-1&lt;=-0.03,$AZ298/$AZ297-1&lt;=-0.045,IF(COUNT($AZ289:$AZ298)=10,AVERAGE($AZ294:$AZ298)/AVERAGE($AZ289:$AZ298)-1&lt;-0.01,FALSE())),0,IF(OR($AZ298/$AZ297-1&lt;=-0.02,IF(COUNT($AZ289:$AZ298)=10,AVERAGE($AZ294:$AZ298)/AVERAGE($AZ289:$AZ298)-1&lt;0.005,FALSE())),50,100)))</f>
        <v/>
      </c>
    </row>
    <row r="299" customFormat="false" ht="15" hidden="false" customHeight="true" outlineLevel="0" collapsed="false">
      <c r="A299" s="47" t="n">
        <v>295</v>
      </c>
      <c r="B299" s="48" t="n">
        <v>42985</v>
      </c>
      <c r="C299" s="47" t="n">
        <v>2017</v>
      </c>
      <c r="D299" s="49" t="s">
        <v>239</v>
      </c>
      <c r="E299" s="50" t="n">
        <v>5964.31</v>
      </c>
      <c r="F299" s="51" t="n">
        <v>0.091997</v>
      </c>
      <c r="G299" s="51" t="n">
        <v>-0.004056</v>
      </c>
      <c r="H299" s="52" t="n">
        <v>0.8776</v>
      </c>
      <c r="I299" s="53" t="n">
        <v>388</v>
      </c>
      <c r="J299" s="47" t="s">
        <v>235</v>
      </c>
      <c r="K299" s="54" t="n">
        <v>11.55</v>
      </c>
      <c r="L299" s="55" t="n">
        <f aca="false">IF(COUNT(F299)=0,50,IF(F299&gt;=0,100,IF(F299&gt;=-0.02,50,0)))</f>
        <v>100</v>
      </c>
      <c r="M299" s="55" t="n">
        <f aca="false">IF(COUNT(G299)=0,50,IF(G299&gt;-0.06,100,IF(G299&gt;-0.15,50,0)))</f>
        <v>100</v>
      </c>
      <c r="N299" s="55" t="n">
        <f aca="false">IF(COUNT(H299)=0,50,IF(H299&gt;=0.6,100,IF(H299&gt;=0.4,50,0)))</f>
        <v>100</v>
      </c>
      <c r="O299" s="55" t="n">
        <f aca="false">IF(COUNT(I299)=0,50,IF(J299="proxy_vix",50,IF(I299&lt;350,100,IF(I299&lt;=450,50,0))))</f>
        <v>50</v>
      </c>
      <c r="P299" s="55" t="n">
        <f aca="false">IF(COUNT(K299)=0,50,IF(K299&lt;20,100,IF(K299&lt;=25,50,0)))</f>
        <v>100</v>
      </c>
      <c r="Q299" s="54"/>
      <c r="R299" s="47"/>
      <c r="S299" s="51" t="n">
        <f aca="false">$E299/$E298-1</f>
        <v>0.00221470544249591</v>
      </c>
      <c r="T299" s="56" t="n">
        <f aca="false">$K299/$K298-1</f>
        <v>-0.00687876182287184</v>
      </c>
      <c r="V299" s="57"/>
      <c r="W299" s="57"/>
      <c r="Y299" s="1" t="str">
        <f aca="false">IF(AX299&gt;=70,"EASY",IF(AX299&gt;40,"UNCERTAIN","HARD"))</f>
        <v>EASY</v>
      </c>
      <c r="AA299" s="58" t="n">
        <f aca="false">IF($A299&lt;200,"",AVERAGE($E250:$E299)/AVERAGE($E100:$E299)-1)</f>
        <v>0.0704197728943452</v>
      </c>
      <c r="AB299" s="59" t="n">
        <f aca="false">LOOKUP($B299,07_L1政策步階!$A$4:$A$14,07_L1政策步階!$C$4:$C$14)</f>
        <v>-1</v>
      </c>
      <c r="AC299" s="57"/>
      <c r="AD299" s="57"/>
      <c r="AE299" s="57"/>
      <c r="AF299" s="57"/>
      <c r="AG299" s="57"/>
      <c r="AH299" s="57"/>
      <c r="AI299" s="57"/>
      <c r="AJ299" s="57"/>
      <c r="AK299" s="57"/>
      <c r="AL299" s="59" t="n">
        <f aca="false">IF(ISNUMBER($AA299),IF($AA299&gt;=0.005,100,IF($AA299&gt;=-0.015,50,0)),"")</f>
        <v>100</v>
      </c>
      <c r="AM299" s="59" t="n">
        <f aca="false">IF(ISNUMBER($AB299),IF($AB299=1,100,IF($AB299=0,50,0)),"")</f>
        <v>0</v>
      </c>
      <c r="AN299" s="0" t="str">
        <f aca="false">IF(ISNUMBER($AC299),IF($AC299&gt;=0.001,100,IF($AC299&gt;=-0.003,50,0)),"")</f>
        <v/>
      </c>
      <c r="AO299" s="0" t="str">
        <f aca="false">IF(ISNUMBER($AD299),IF($AD299&gt;=0.04,100,IF($AD299&gt;=0,50,0)),"")</f>
        <v/>
      </c>
      <c r="AP299" s="0" t="str">
        <f aca="false">IF(ISNUMBER($AE299),IF($AE299&gt;=25,100,IF($AE299&gt;=-75,50,0)),"")</f>
        <v/>
      </c>
      <c r="AQ299" s="0" t="str">
        <f aca="false">IF(ISNUMBER($AF299),IF($AF299&gt;0,100,IF($AF299&gt;=-50,50,0)),"")</f>
        <v/>
      </c>
      <c r="AR299" s="0" t="str">
        <f aca="false">IF(ISNUMBER($AG299),IF($AG299=1,100,IF($AG299=0,50,0)),"")</f>
        <v/>
      </c>
      <c r="AS299" s="0" t="str">
        <f aca="false">IF(ISNUMBER($AH299),IF($AH299&lt;0,100,IF($AH299&lt;=20,50,0)),"")</f>
        <v/>
      </c>
      <c r="AT299" s="0" t="str">
        <f aca="false">IF(ISNUMBER($AI299),IF($AI299&lt;0.95,100,IF($AI299&lt;=1,50,0)),"")</f>
        <v/>
      </c>
      <c r="AU299" s="0" t="str">
        <f aca="false">IF(ISNUMBER($AJ299),IF($AJ299&lt;30,0,IF($AJ299&lt;40,50,IF($AJ299&lt;=90,100,50))),"")</f>
        <v/>
      </c>
      <c r="AV299" s="0" t="str">
        <f aca="false">IF(ISNUMBER($AK299),IF($AK299&gt;-0.2,100,IF($AK299&gt;=-0.4,50,0)),"")</f>
        <v/>
      </c>
      <c r="AW299" s="59" t="n">
        <f aca="false">01_指標庫!$H$4*ISNUMBER($F299)+01_指標庫!$H$5*ISNUMBER($AA299)+01_指標庫!$H$6*ISNUMBER($G299)+01_指標庫!$H$7*ISNUMBER($H299)+01_指標庫!$H$8*ISNUMBER($AF299)+01_指標庫!$H$9*ISNUMBER($AG299)+01_指標庫!$H$10*ISNUMBER($AB299)+01_指標庫!$H$11*ISNUMBER($AC299)+01_指標庫!$H$12*ISNUMBER($AD299)+01_指標庫!$H$13*ISNUMBER($AE299)+01_指標庫!$H$14*ISNUMBER($I299)+01_指標庫!$H$15*ISNUMBER($AH299)+01_指標庫!$H$16*ISNUMBER($K299)+01_指標庫!$H$17*ISNUMBER($AI299)+01_指標庫!$H$18*ISNUMBER($AJ299)+01_指標庫!$H$19*ISNUMBER($AK299)+01_指標庫!$H$20*ISNUMBER($BB299)+01_指標庫!$H$21*ISNUMBER($BC299)</f>
        <v>51</v>
      </c>
      <c r="AX299" s="59" t="n">
        <f aca="false">IF(AW299=0,50,ROUND((01_指標庫!$H$4*IF(ISNUMBER($F299),L299,0)+01_指標庫!$H$5*IF(ISNUMBER($AA299),AL299,0)+01_指標庫!$H$6*IF(ISNUMBER($G299),M299,0)+01_指標庫!$H$7*IF(ISNUMBER($H299),N299,0)+01_指標庫!$H$8*IF(ISNUMBER($AF299),AQ299,0)+01_指標庫!$H$9*IF(ISNUMBER($AG299),AR299,0)+01_指標庫!$H$10*IF(ISNUMBER($AB299),AM299,0)+01_指標庫!$H$11*IF(ISNUMBER($AC299),AN299,0)+01_指標庫!$H$12*IF(ISNUMBER($AD299),AO299,0)+01_指標庫!$H$13*IF(ISNUMBER($AE299),AP299,0)+01_指標庫!$H$14*IF(ISNUMBER($I299),O299,0)+01_指標庫!$H$15*IF(ISNUMBER($AH299),AS299,0)+01_指標庫!$H$16*IF(ISNUMBER($K299),P299,0)+01_指標庫!$H$17*IF(ISNUMBER($AI299),AT299,0)+01_指標庫!$H$18*IF(ISNUMBER($AJ299),AU299,0)+01_指標庫!$H$19*IF(ISNUMBER($AK299),AV299,0)+01_指標庫!$H$20*IF(ISNUMBER($BB299),BB299,0)+01_指標庫!$H$21*IF(ISNUMBER($BC299),BC299,0))/AW299,1))</f>
        <v>76.5</v>
      </c>
      <c r="AY299" s="60"/>
      <c r="AZ299" s="60"/>
      <c r="BA299" s="58" t="n">
        <f aca="false">AVERAGE($E295:$E299)/AVERAGE($E290:$E299)-1</f>
        <v>0.00904308839281409</v>
      </c>
      <c r="BB299" s="59" t="n">
        <f aca="false">IF(ISNUMBER($BA299),IF(OR($S299&lt;=-0.03,$BA299&lt;-0.003),0,IF(OR($S299&lt;=-0.02,$BA299&lt;0.01),50,100)),"")</f>
        <v>50</v>
      </c>
      <c r="BC299" s="0" t="str">
        <f aca="false">IF(OR(COUNT($AZ299)=0,COUNT($AZ298)=0),"",IF(OR($AY299/$AZ298-1&lt;=-0.03,$AZ299/$AZ298-1&lt;=-0.045,IF(COUNT($AZ290:$AZ299)=10,AVERAGE($AZ295:$AZ299)/AVERAGE($AZ290:$AZ299)-1&lt;-0.01,FALSE())),0,IF(OR($AZ299/$AZ298-1&lt;=-0.02,IF(COUNT($AZ290:$AZ299)=10,AVERAGE($AZ295:$AZ299)/AVERAGE($AZ290:$AZ299)-1&lt;0.005,FALSE())),50,100)))</f>
        <v/>
      </c>
    </row>
    <row r="300" customFormat="false" ht="15" hidden="false" customHeight="true" outlineLevel="0" collapsed="false">
      <c r="A300" s="47" t="n">
        <v>296</v>
      </c>
      <c r="B300" s="48" t="n">
        <v>42986</v>
      </c>
      <c r="C300" s="47" t="n">
        <v>2017</v>
      </c>
      <c r="D300" s="49" t="s">
        <v>234</v>
      </c>
      <c r="E300" s="50" t="n">
        <v>5913.37</v>
      </c>
      <c r="F300" s="51" t="n">
        <v>0.081627</v>
      </c>
      <c r="G300" s="51" t="n">
        <v>-0.012562</v>
      </c>
      <c r="H300" s="52" t="n">
        <v>0.8163</v>
      </c>
      <c r="I300" s="53" t="n">
        <v>392</v>
      </c>
      <c r="J300" s="47" t="s">
        <v>235</v>
      </c>
      <c r="K300" s="54" t="n">
        <v>12.12</v>
      </c>
      <c r="L300" s="55" t="n">
        <f aca="false">IF(COUNT(F300)=0,50,IF(F300&gt;=0,100,IF(F300&gt;=-0.02,50,0)))</f>
        <v>100</v>
      </c>
      <c r="M300" s="55" t="n">
        <f aca="false">IF(COUNT(G300)=0,50,IF(G300&gt;-0.06,100,IF(G300&gt;-0.15,50,0)))</f>
        <v>100</v>
      </c>
      <c r="N300" s="55" t="n">
        <f aca="false">IF(COUNT(H300)=0,50,IF(H300&gt;=0.6,100,IF(H300&gt;=0.4,50,0)))</f>
        <v>100</v>
      </c>
      <c r="O300" s="55" t="n">
        <f aca="false">IF(COUNT(I300)=0,50,IF(J300="proxy_vix",50,IF(I300&lt;350,100,IF(I300&lt;=450,50,0))))</f>
        <v>50</v>
      </c>
      <c r="P300" s="55" t="n">
        <f aca="false">IF(COUNT(K300)=0,50,IF(K300&lt;20,100,IF(K300&lt;=25,50,0)))</f>
        <v>100</v>
      </c>
      <c r="Q300" s="54"/>
      <c r="R300" s="47"/>
      <c r="S300" s="51" t="n">
        <f aca="false">$E300/$E299-1</f>
        <v>-0.00854080354642872</v>
      </c>
      <c r="T300" s="56" t="n">
        <f aca="false">$K300/$K299-1</f>
        <v>0.0493506493506493</v>
      </c>
      <c r="V300" s="57"/>
      <c r="W300" s="57"/>
      <c r="Y300" s="1" t="str">
        <f aca="false">IF(AX300&gt;=70,"EASY",IF(AX300&gt;40,"UNCERTAIN","HARD"))</f>
        <v>EASY</v>
      </c>
      <c r="AA300" s="58" t="n">
        <f aca="false">IF($A300&lt;200,"",AVERAGE($E251:$E300)/AVERAGE($E101:$E300)-1)</f>
        <v>0.0699741456569396</v>
      </c>
      <c r="AB300" s="59" t="n">
        <f aca="false">LOOKUP($B300,07_L1政策步階!$A$4:$A$14,07_L1政策步階!$C$4:$C$14)</f>
        <v>-1</v>
      </c>
      <c r="AC300" s="57"/>
      <c r="AD300" s="57"/>
      <c r="AE300" s="57"/>
      <c r="AF300" s="57"/>
      <c r="AG300" s="57"/>
      <c r="AH300" s="57"/>
      <c r="AI300" s="57"/>
      <c r="AJ300" s="57"/>
      <c r="AK300" s="57"/>
      <c r="AL300" s="59" t="n">
        <f aca="false">IF(ISNUMBER($AA300),IF($AA300&gt;=0.005,100,IF($AA300&gt;=-0.015,50,0)),"")</f>
        <v>100</v>
      </c>
      <c r="AM300" s="59" t="n">
        <f aca="false">IF(ISNUMBER($AB300),IF($AB300=1,100,IF($AB300=0,50,0)),"")</f>
        <v>0</v>
      </c>
      <c r="AN300" s="0" t="str">
        <f aca="false">IF(ISNUMBER($AC300),IF($AC300&gt;=0.001,100,IF($AC300&gt;=-0.003,50,0)),"")</f>
        <v/>
      </c>
      <c r="AO300" s="0" t="str">
        <f aca="false">IF(ISNUMBER($AD300),IF($AD300&gt;=0.04,100,IF($AD300&gt;=0,50,0)),"")</f>
        <v/>
      </c>
      <c r="AP300" s="0" t="str">
        <f aca="false">IF(ISNUMBER($AE300),IF($AE300&gt;=25,100,IF($AE300&gt;=-75,50,0)),"")</f>
        <v/>
      </c>
      <c r="AQ300" s="0" t="str">
        <f aca="false">IF(ISNUMBER($AF300),IF($AF300&gt;0,100,IF($AF300&gt;=-50,50,0)),"")</f>
        <v/>
      </c>
      <c r="AR300" s="0" t="str">
        <f aca="false">IF(ISNUMBER($AG300),IF($AG300=1,100,IF($AG300=0,50,0)),"")</f>
        <v/>
      </c>
      <c r="AS300" s="0" t="str">
        <f aca="false">IF(ISNUMBER($AH300),IF($AH300&lt;0,100,IF($AH300&lt;=20,50,0)),"")</f>
        <v/>
      </c>
      <c r="AT300" s="0" t="str">
        <f aca="false">IF(ISNUMBER($AI300),IF($AI300&lt;0.95,100,IF($AI300&lt;=1,50,0)),"")</f>
        <v/>
      </c>
      <c r="AU300" s="0" t="str">
        <f aca="false">IF(ISNUMBER($AJ300),IF($AJ300&lt;30,0,IF($AJ300&lt;40,50,IF($AJ300&lt;=90,100,50))),"")</f>
        <v/>
      </c>
      <c r="AV300" s="0" t="str">
        <f aca="false">IF(ISNUMBER($AK300),IF($AK300&gt;-0.2,100,IF($AK300&gt;=-0.4,50,0)),"")</f>
        <v/>
      </c>
      <c r="AW300" s="59" t="n">
        <f aca="false">01_指標庫!$H$4*ISNUMBER($F300)+01_指標庫!$H$5*ISNUMBER($AA300)+01_指標庫!$H$6*ISNUMBER($G300)+01_指標庫!$H$7*ISNUMBER($H300)+01_指標庫!$H$8*ISNUMBER($AF300)+01_指標庫!$H$9*ISNUMBER($AG300)+01_指標庫!$H$10*ISNUMBER($AB300)+01_指標庫!$H$11*ISNUMBER($AC300)+01_指標庫!$H$12*ISNUMBER($AD300)+01_指標庫!$H$13*ISNUMBER($AE300)+01_指標庫!$H$14*ISNUMBER($I300)+01_指標庫!$H$15*ISNUMBER($AH300)+01_指標庫!$H$16*ISNUMBER($K300)+01_指標庫!$H$17*ISNUMBER($AI300)+01_指標庫!$H$18*ISNUMBER($AJ300)+01_指標庫!$H$19*ISNUMBER($AK300)+01_指標庫!$H$20*ISNUMBER($BB300)+01_指標庫!$H$21*ISNUMBER($BC300)</f>
        <v>51</v>
      </c>
      <c r="AX300" s="59" t="n">
        <f aca="false">IF(AW300=0,50,ROUND((01_指標庫!$H$4*IF(ISNUMBER($F300),L300,0)+01_指標庫!$H$5*IF(ISNUMBER($AA300),AL300,0)+01_指標庫!$H$6*IF(ISNUMBER($G300),M300,0)+01_指標庫!$H$7*IF(ISNUMBER($H300),N300,0)+01_指標庫!$H$8*IF(ISNUMBER($AF300),AQ300,0)+01_指標庫!$H$9*IF(ISNUMBER($AG300),AR300,0)+01_指標庫!$H$10*IF(ISNUMBER($AB300),AM300,0)+01_指標庫!$H$11*IF(ISNUMBER($AC300),AN300,0)+01_指標庫!$H$12*IF(ISNUMBER($AD300),AO300,0)+01_指標庫!$H$13*IF(ISNUMBER($AE300),AP300,0)+01_指標庫!$H$14*IF(ISNUMBER($I300),O300,0)+01_指標庫!$H$15*IF(ISNUMBER($AH300),AS300,0)+01_指標庫!$H$16*IF(ISNUMBER($K300),P300,0)+01_指標庫!$H$17*IF(ISNUMBER($AI300),AT300,0)+01_指標庫!$H$18*IF(ISNUMBER($AJ300),AU300,0)+01_指標庫!$H$19*IF(ISNUMBER($AK300),AV300,0)+01_指標庫!$H$20*IF(ISNUMBER($BB300),BB300,0)+01_指標庫!$H$21*IF(ISNUMBER($BC300),BC300,0))/AW300,1))</f>
        <v>76.5</v>
      </c>
      <c r="AY300" s="60"/>
      <c r="AZ300" s="60"/>
      <c r="BA300" s="58" t="n">
        <f aca="false">AVERAGE($E296:$E300)/AVERAGE($E291:$E300)-1</f>
        <v>0.00515578603057176</v>
      </c>
      <c r="BB300" s="59" t="n">
        <f aca="false">IF(ISNUMBER($BA300),IF(OR($S300&lt;=-0.03,$BA300&lt;-0.003),0,IF(OR($S300&lt;=-0.02,$BA300&lt;0.01),50,100)),"")</f>
        <v>50</v>
      </c>
      <c r="BC300" s="0" t="str">
        <f aca="false">IF(OR(COUNT($AZ300)=0,COUNT($AZ299)=0),"",IF(OR($AY300/$AZ299-1&lt;=-0.03,$AZ300/$AZ299-1&lt;=-0.045,IF(COUNT($AZ291:$AZ300)=10,AVERAGE($AZ296:$AZ300)/AVERAGE($AZ291:$AZ300)-1&lt;-0.01,FALSE())),0,IF(OR($AZ300/$AZ299-1&lt;=-0.02,IF(COUNT($AZ291:$AZ300)=10,AVERAGE($AZ296:$AZ300)/AVERAGE($AZ291:$AZ300)-1&lt;0.005,FALSE())),50,100)))</f>
        <v/>
      </c>
    </row>
    <row r="301" customFormat="false" ht="15" hidden="false" customHeight="true" outlineLevel="0" collapsed="false">
      <c r="A301" s="47" t="n">
        <v>297</v>
      </c>
      <c r="B301" s="48" t="n">
        <v>42989</v>
      </c>
      <c r="C301" s="47" t="n">
        <v>2017</v>
      </c>
      <c r="D301" s="49" t="s">
        <v>236</v>
      </c>
      <c r="E301" s="50" t="n">
        <v>5980.53</v>
      </c>
      <c r="F301" s="51" t="n">
        <v>0.092805</v>
      </c>
      <c r="G301" s="51" t="n">
        <v>-0.001348</v>
      </c>
      <c r="H301" s="52" t="n">
        <v>0.8571</v>
      </c>
      <c r="I301" s="53" t="n">
        <v>385</v>
      </c>
      <c r="J301" s="47" t="s">
        <v>235</v>
      </c>
      <c r="K301" s="54" t="n">
        <v>10.73</v>
      </c>
      <c r="L301" s="55" t="n">
        <f aca="false">IF(COUNT(F301)=0,50,IF(F301&gt;=0,100,IF(F301&gt;=-0.02,50,0)))</f>
        <v>100</v>
      </c>
      <c r="M301" s="55" t="n">
        <f aca="false">IF(COUNT(G301)=0,50,IF(G301&gt;-0.06,100,IF(G301&gt;-0.15,50,0)))</f>
        <v>100</v>
      </c>
      <c r="N301" s="55" t="n">
        <f aca="false">IF(COUNT(H301)=0,50,IF(H301&gt;=0.6,100,IF(H301&gt;=0.4,50,0)))</f>
        <v>100</v>
      </c>
      <c r="O301" s="55" t="n">
        <f aca="false">IF(COUNT(I301)=0,50,IF(J301="proxy_vix",50,IF(I301&lt;350,100,IF(I301&lt;=450,50,0))))</f>
        <v>50</v>
      </c>
      <c r="P301" s="55" t="n">
        <f aca="false">IF(COUNT(K301)=0,50,IF(K301&lt;20,100,IF(K301&lt;=25,50,0)))</f>
        <v>100</v>
      </c>
      <c r="Q301" s="54"/>
      <c r="R301" s="47"/>
      <c r="S301" s="51" t="n">
        <f aca="false">$E301/$E300-1</f>
        <v>0.0113573140189096</v>
      </c>
      <c r="T301" s="56" t="n">
        <f aca="false">$K301/$K300-1</f>
        <v>-0.114686468646865</v>
      </c>
      <c r="V301" s="57"/>
      <c r="W301" s="57"/>
      <c r="Y301" s="1" t="str">
        <f aca="false">IF(AX301&gt;=70,"EASY",IF(AX301&gt;40,"UNCERTAIN","HARD"))</f>
        <v>EASY</v>
      </c>
      <c r="AA301" s="58" t="n">
        <f aca="false">IF($A301&lt;200,"",AVERAGE($E252:$E301)/AVERAGE($E102:$E301)-1)</f>
        <v>0.0700891817882479</v>
      </c>
      <c r="AB301" s="59" t="n">
        <f aca="false">LOOKUP($B301,07_L1政策步階!$A$4:$A$14,07_L1政策步階!$C$4:$C$14)</f>
        <v>-1</v>
      </c>
      <c r="AC301" s="57"/>
      <c r="AD301" s="57"/>
      <c r="AE301" s="57"/>
      <c r="AF301" s="57"/>
      <c r="AG301" s="57"/>
      <c r="AH301" s="57"/>
      <c r="AI301" s="57"/>
      <c r="AJ301" s="57"/>
      <c r="AK301" s="57"/>
      <c r="AL301" s="59" t="n">
        <f aca="false">IF(ISNUMBER($AA301),IF($AA301&gt;=0.005,100,IF($AA301&gt;=-0.015,50,0)),"")</f>
        <v>100</v>
      </c>
      <c r="AM301" s="59" t="n">
        <f aca="false">IF(ISNUMBER($AB301),IF($AB301=1,100,IF($AB301=0,50,0)),"")</f>
        <v>0</v>
      </c>
      <c r="AN301" s="0" t="str">
        <f aca="false">IF(ISNUMBER($AC301),IF($AC301&gt;=0.001,100,IF($AC301&gt;=-0.003,50,0)),"")</f>
        <v/>
      </c>
      <c r="AO301" s="0" t="str">
        <f aca="false">IF(ISNUMBER($AD301),IF($AD301&gt;=0.04,100,IF($AD301&gt;=0,50,0)),"")</f>
        <v/>
      </c>
      <c r="AP301" s="0" t="str">
        <f aca="false">IF(ISNUMBER($AE301),IF($AE301&gt;=25,100,IF($AE301&gt;=-75,50,0)),"")</f>
        <v/>
      </c>
      <c r="AQ301" s="0" t="str">
        <f aca="false">IF(ISNUMBER($AF301),IF($AF301&gt;0,100,IF($AF301&gt;=-50,50,0)),"")</f>
        <v/>
      </c>
      <c r="AR301" s="0" t="str">
        <f aca="false">IF(ISNUMBER($AG301),IF($AG301=1,100,IF($AG301=0,50,0)),"")</f>
        <v/>
      </c>
      <c r="AS301" s="0" t="str">
        <f aca="false">IF(ISNUMBER($AH301),IF($AH301&lt;0,100,IF($AH301&lt;=20,50,0)),"")</f>
        <v/>
      </c>
      <c r="AT301" s="0" t="str">
        <f aca="false">IF(ISNUMBER($AI301),IF($AI301&lt;0.95,100,IF($AI301&lt;=1,50,0)),"")</f>
        <v/>
      </c>
      <c r="AU301" s="0" t="str">
        <f aca="false">IF(ISNUMBER($AJ301),IF($AJ301&lt;30,0,IF($AJ301&lt;40,50,IF($AJ301&lt;=90,100,50))),"")</f>
        <v/>
      </c>
      <c r="AV301" s="0" t="str">
        <f aca="false">IF(ISNUMBER($AK301),IF($AK301&gt;-0.2,100,IF($AK301&gt;=-0.4,50,0)),"")</f>
        <v/>
      </c>
      <c r="AW301" s="59" t="n">
        <f aca="false">01_指標庫!$H$4*ISNUMBER($F301)+01_指標庫!$H$5*ISNUMBER($AA301)+01_指標庫!$H$6*ISNUMBER($G301)+01_指標庫!$H$7*ISNUMBER($H301)+01_指標庫!$H$8*ISNUMBER($AF301)+01_指標庫!$H$9*ISNUMBER($AG301)+01_指標庫!$H$10*ISNUMBER($AB301)+01_指標庫!$H$11*ISNUMBER($AC301)+01_指標庫!$H$12*ISNUMBER($AD301)+01_指標庫!$H$13*ISNUMBER($AE301)+01_指標庫!$H$14*ISNUMBER($I301)+01_指標庫!$H$15*ISNUMBER($AH301)+01_指標庫!$H$16*ISNUMBER($K301)+01_指標庫!$H$17*ISNUMBER($AI301)+01_指標庫!$H$18*ISNUMBER($AJ301)+01_指標庫!$H$19*ISNUMBER($AK301)+01_指標庫!$H$20*ISNUMBER($BB301)+01_指標庫!$H$21*ISNUMBER($BC301)</f>
        <v>51</v>
      </c>
      <c r="AX301" s="59" t="n">
        <f aca="false">IF(AW301=0,50,ROUND((01_指標庫!$H$4*IF(ISNUMBER($F301),L301,0)+01_指標庫!$H$5*IF(ISNUMBER($AA301),AL301,0)+01_指標庫!$H$6*IF(ISNUMBER($G301),M301,0)+01_指標庫!$H$7*IF(ISNUMBER($H301),N301,0)+01_指標庫!$H$8*IF(ISNUMBER($AF301),AQ301,0)+01_指標庫!$H$9*IF(ISNUMBER($AG301),AR301,0)+01_指標庫!$H$10*IF(ISNUMBER($AB301),AM301,0)+01_指標庫!$H$11*IF(ISNUMBER($AC301),AN301,0)+01_指標庫!$H$12*IF(ISNUMBER($AD301),AO301,0)+01_指標庫!$H$13*IF(ISNUMBER($AE301),AP301,0)+01_指標庫!$H$14*IF(ISNUMBER($I301),O301,0)+01_指標庫!$H$15*IF(ISNUMBER($AH301),AS301,0)+01_指標庫!$H$16*IF(ISNUMBER($K301),P301,0)+01_指標庫!$H$17*IF(ISNUMBER($AI301),AT301,0)+01_指標庫!$H$18*IF(ISNUMBER($AJ301),AU301,0)+01_指標庫!$H$19*IF(ISNUMBER($AK301),AV301,0)+01_指標庫!$H$20*IF(ISNUMBER($BB301),BB301,0)+01_指標庫!$H$21*IF(ISNUMBER($BC301),BC301,0))/AW301,1))</f>
        <v>76.5</v>
      </c>
      <c r="AY301" s="60"/>
      <c r="AZ301" s="60"/>
      <c r="BA301" s="58" t="n">
        <f aca="false">AVERAGE($E297:$E301)/AVERAGE($E292:$E301)-1</f>
        <v>0.00223161294985874</v>
      </c>
      <c r="BB301" s="59" t="n">
        <f aca="false">IF(ISNUMBER($BA301),IF(OR($S301&lt;=-0.03,$BA301&lt;-0.003),0,IF(OR($S301&lt;=-0.02,$BA301&lt;0.01),50,100)),"")</f>
        <v>50</v>
      </c>
      <c r="BC301" s="0" t="str">
        <f aca="false">IF(OR(COUNT($AZ301)=0,COUNT($AZ300)=0),"",IF(OR($AY301/$AZ300-1&lt;=-0.03,$AZ301/$AZ300-1&lt;=-0.045,IF(COUNT($AZ292:$AZ301)=10,AVERAGE($AZ297:$AZ301)/AVERAGE($AZ292:$AZ301)-1&lt;-0.01,FALSE())),0,IF(OR($AZ301/$AZ300-1&lt;=-0.02,IF(COUNT($AZ292:$AZ301)=10,AVERAGE($AZ297:$AZ301)/AVERAGE($AZ292:$AZ301)-1&lt;0.005,FALSE())),50,100)))</f>
        <v/>
      </c>
    </row>
    <row r="302" customFormat="false" ht="15" hidden="false" customHeight="true" outlineLevel="0" collapsed="false">
      <c r="A302" s="47" t="n">
        <v>298</v>
      </c>
      <c r="B302" s="48" t="n">
        <v>42990</v>
      </c>
      <c r="C302" s="47" t="n">
        <v>2017</v>
      </c>
      <c r="D302" s="49" t="s">
        <v>237</v>
      </c>
      <c r="E302" s="50" t="n">
        <v>5995.64</v>
      </c>
      <c r="F302" s="51" t="n">
        <v>0.094424</v>
      </c>
      <c r="G302" s="51" t="n">
        <v>0</v>
      </c>
      <c r="H302" s="52" t="n">
        <v>0.8367</v>
      </c>
      <c r="I302" s="53" t="n">
        <v>381</v>
      </c>
      <c r="J302" s="47" t="s">
        <v>235</v>
      </c>
      <c r="K302" s="54" t="n">
        <v>10.58</v>
      </c>
      <c r="L302" s="55" t="n">
        <f aca="false">IF(COUNT(F302)=0,50,IF(F302&gt;=0,100,IF(F302&gt;=-0.02,50,0)))</f>
        <v>100</v>
      </c>
      <c r="M302" s="55" t="n">
        <f aca="false">IF(COUNT(G302)=0,50,IF(G302&gt;-0.06,100,IF(G302&gt;-0.15,50,0)))</f>
        <v>100</v>
      </c>
      <c r="N302" s="55" t="n">
        <f aca="false">IF(COUNT(H302)=0,50,IF(H302&gt;=0.6,100,IF(H302&gt;=0.4,50,0)))</f>
        <v>100</v>
      </c>
      <c r="O302" s="55" t="n">
        <f aca="false">IF(COUNT(I302)=0,50,IF(J302="proxy_vix",50,IF(I302&lt;350,100,IF(I302&lt;=450,50,0))))</f>
        <v>50</v>
      </c>
      <c r="P302" s="55" t="n">
        <f aca="false">IF(COUNT(K302)=0,50,IF(K302&lt;20,100,IF(K302&lt;=25,50,0)))</f>
        <v>100</v>
      </c>
      <c r="Q302" s="54"/>
      <c r="R302" s="47"/>
      <c r="S302" s="51" t="n">
        <f aca="false">$E302/$E301-1</f>
        <v>0.00252653192944452</v>
      </c>
      <c r="T302" s="56" t="n">
        <f aca="false">$K302/$K301-1</f>
        <v>-0.0139794967381175</v>
      </c>
      <c r="V302" s="57"/>
      <c r="W302" s="57"/>
      <c r="Y302" s="1" t="str">
        <f aca="false">IF(AX302&gt;=70,"EASY",IF(AX302&gt;40,"UNCERTAIN","HARD"))</f>
        <v>EASY</v>
      </c>
      <c r="AA302" s="58" t="n">
        <f aca="false">IF($A302&lt;200,"",AVERAGE($E253:$E302)/AVERAGE($E103:$E302)-1)</f>
        <v>0.0702471431685765</v>
      </c>
      <c r="AB302" s="59" t="n">
        <f aca="false">LOOKUP($B302,07_L1政策步階!$A$4:$A$14,07_L1政策步階!$C$4:$C$14)</f>
        <v>-1</v>
      </c>
      <c r="AC302" s="57"/>
      <c r="AD302" s="57"/>
      <c r="AE302" s="57"/>
      <c r="AF302" s="57"/>
      <c r="AG302" s="57"/>
      <c r="AH302" s="57"/>
      <c r="AI302" s="57"/>
      <c r="AJ302" s="57"/>
      <c r="AK302" s="57"/>
      <c r="AL302" s="59" t="n">
        <f aca="false">IF(ISNUMBER($AA302),IF($AA302&gt;=0.005,100,IF($AA302&gt;=-0.015,50,0)),"")</f>
        <v>100</v>
      </c>
      <c r="AM302" s="59" t="n">
        <f aca="false">IF(ISNUMBER($AB302),IF($AB302=1,100,IF($AB302=0,50,0)),"")</f>
        <v>0</v>
      </c>
      <c r="AN302" s="0" t="str">
        <f aca="false">IF(ISNUMBER($AC302),IF($AC302&gt;=0.001,100,IF($AC302&gt;=-0.003,50,0)),"")</f>
        <v/>
      </c>
      <c r="AO302" s="0" t="str">
        <f aca="false">IF(ISNUMBER($AD302),IF($AD302&gt;=0.04,100,IF($AD302&gt;=0,50,0)),"")</f>
        <v/>
      </c>
      <c r="AP302" s="0" t="str">
        <f aca="false">IF(ISNUMBER($AE302),IF($AE302&gt;=25,100,IF($AE302&gt;=-75,50,0)),"")</f>
        <v/>
      </c>
      <c r="AQ302" s="0" t="str">
        <f aca="false">IF(ISNUMBER($AF302),IF($AF302&gt;0,100,IF($AF302&gt;=-50,50,0)),"")</f>
        <v/>
      </c>
      <c r="AR302" s="0" t="str">
        <f aca="false">IF(ISNUMBER($AG302),IF($AG302=1,100,IF($AG302=0,50,0)),"")</f>
        <v/>
      </c>
      <c r="AS302" s="0" t="str">
        <f aca="false">IF(ISNUMBER($AH302),IF($AH302&lt;0,100,IF($AH302&lt;=20,50,0)),"")</f>
        <v/>
      </c>
      <c r="AT302" s="0" t="str">
        <f aca="false">IF(ISNUMBER($AI302),IF($AI302&lt;0.95,100,IF($AI302&lt;=1,50,0)),"")</f>
        <v/>
      </c>
      <c r="AU302" s="0" t="str">
        <f aca="false">IF(ISNUMBER($AJ302),IF($AJ302&lt;30,0,IF($AJ302&lt;40,50,IF($AJ302&lt;=90,100,50))),"")</f>
        <v/>
      </c>
      <c r="AV302" s="0" t="str">
        <f aca="false">IF(ISNUMBER($AK302),IF($AK302&gt;-0.2,100,IF($AK302&gt;=-0.4,50,0)),"")</f>
        <v/>
      </c>
      <c r="AW302" s="59" t="n">
        <f aca="false">01_指標庫!$H$4*ISNUMBER($F302)+01_指標庫!$H$5*ISNUMBER($AA302)+01_指標庫!$H$6*ISNUMBER($G302)+01_指標庫!$H$7*ISNUMBER($H302)+01_指標庫!$H$8*ISNUMBER($AF302)+01_指標庫!$H$9*ISNUMBER($AG302)+01_指標庫!$H$10*ISNUMBER($AB302)+01_指標庫!$H$11*ISNUMBER($AC302)+01_指標庫!$H$12*ISNUMBER($AD302)+01_指標庫!$H$13*ISNUMBER($AE302)+01_指標庫!$H$14*ISNUMBER($I302)+01_指標庫!$H$15*ISNUMBER($AH302)+01_指標庫!$H$16*ISNUMBER($K302)+01_指標庫!$H$17*ISNUMBER($AI302)+01_指標庫!$H$18*ISNUMBER($AJ302)+01_指標庫!$H$19*ISNUMBER($AK302)+01_指標庫!$H$20*ISNUMBER($BB302)+01_指標庫!$H$21*ISNUMBER($BC302)</f>
        <v>51</v>
      </c>
      <c r="AX302" s="59" t="n">
        <f aca="false">IF(AW302=0,50,ROUND((01_指標庫!$H$4*IF(ISNUMBER($F302),L302,0)+01_指標庫!$H$5*IF(ISNUMBER($AA302),AL302,0)+01_指標庫!$H$6*IF(ISNUMBER($G302),M302,0)+01_指標庫!$H$7*IF(ISNUMBER($H302),N302,0)+01_指標庫!$H$8*IF(ISNUMBER($AF302),AQ302,0)+01_指標庫!$H$9*IF(ISNUMBER($AG302),AR302,0)+01_指標庫!$H$10*IF(ISNUMBER($AB302),AM302,0)+01_指標庫!$H$11*IF(ISNUMBER($AC302),AN302,0)+01_指標庫!$H$12*IF(ISNUMBER($AD302),AO302,0)+01_指標庫!$H$13*IF(ISNUMBER($AE302),AP302,0)+01_指標庫!$H$14*IF(ISNUMBER($I302),O302,0)+01_指標庫!$H$15*IF(ISNUMBER($AH302),AS302,0)+01_指標庫!$H$16*IF(ISNUMBER($K302),P302,0)+01_指標庫!$H$17*IF(ISNUMBER($AI302),AT302,0)+01_指標庫!$H$18*IF(ISNUMBER($AJ302),AU302,0)+01_指標庫!$H$19*IF(ISNUMBER($AK302),AV302,0)+01_指標庫!$H$20*IF(ISNUMBER($BB302),BB302,0)+01_指標庫!$H$21*IF(ISNUMBER($BC302),BC302,0))/AW302,1))</f>
        <v>76.5</v>
      </c>
      <c r="AY302" s="60"/>
      <c r="AZ302" s="60"/>
      <c r="BA302" s="58" t="n">
        <f aca="false">AVERAGE($E298:$E302)/AVERAGE($E293:$E302)-1</f>
        <v>0.0016923419468402</v>
      </c>
      <c r="BB302" s="59" t="n">
        <f aca="false">IF(ISNUMBER($BA302),IF(OR($S302&lt;=-0.03,$BA302&lt;-0.003),0,IF(OR($S302&lt;=-0.02,$BA302&lt;0.01),50,100)),"")</f>
        <v>50</v>
      </c>
      <c r="BC302" s="0" t="str">
        <f aca="false">IF(OR(COUNT($AZ302)=0,COUNT($AZ301)=0),"",IF(OR($AY302/$AZ301-1&lt;=-0.03,$AZ302/$AZ301-1&lt;=-0.045,IF(COUNT($AZ293:$AZ302)=10,AVERAGE($AZ298:$AZ302)/AVERAGE($AZ293:$AZ302)-1&lt;-0.01,FALSE())),0,IF(OR($AZ302/$AZ301-1&lt;=-0.02,IF(COUNT($AZ293:$AZ302)=10,AVERAGE($AZ298:$AZ302)/AVERAGE($AZ293:$AZ302)-1&lt;0.005,FALSE())),50,100)))</f>
        <v/>
      </c>
    </row>
    <row r="303" customFormat="false" ht="15" hidden="false" customHeight="true" outlineLevel="0" collapsed="false">
      <c r="A303" s="47" t="n">
        <v>299</v>
      </c>
      <c r="B303" s="48" t="n">
        <v>42991</v>
      </c>
      <c r="C303" s="47" t="n">
        <v>2017</v>
      </c>
      <c r="D303" s="49" t="s">
        <v>238</v>
      </c>
      <c r="E303" s="50" t="n">
        <v>6004.38</v>
      </c>
      <c r="F303" s="51" t="n">
        <v>0.094886</v>
      </c>
      <c r="G303" s="51" t="n">
        <v>0</v>
      </c>
      <c r="H303" s="52" t="n">
        <v>0.8571</v>
      </c>
      <c r="I303" s="53" t="n">
        <v>378</v>
      </c>
      <c r="J303" s="47" t="s">
        <v>235</v>
      </c>
      <c r="K303" s="54" t="n">
        <v>10.5</v>
      </c>
      <c r="L303" s="55" t="n">
        <f aca="false">IF(COUNT(F303)=0,50,IF(F303&gt;=0,100,IF(F303&gt;=-0.02,50,0)))</f>
        <v>100</v>
      </c>
      <c r="M303" s="55" t="n">
        <f aca="false">IF(COUNT(G303)=0,50,IF(G303&gt;-0.06,100,IF(G303&gt;-0.15,50,0)))</f>
        <v>100</v>
      </c>
      <c r="N303" s="55" t="n">
        <f aca="false">IF(COUNT(H303)=0,50,IF(H303&gt;=0.6,100,IF(H303&gt;=0.4,50,0)))</f>
        <v>100</v>
      </c>
      <c r="O303" s="55" t="n">
        <f aca="false">IF(COUNT(I303)=0,50,IF(J303="proxy_vix",50,IF(I303&lt;350,100,IF(I303&lt;=450,50,0))))</f>
        <v>50</v>
      </c>
      <c r="P303" s="55" t="n">
        <f aca="false">IF(COUNT(K303)=0,50,IF(K303&lt;20,100,IF(K303&lt;=25,50,0)))</f>
        <v>100</v>
      </c>
      <c r="Q303" s="54"/>
      <c r="R303" s="47"/>
      <c r="S303" s="51" t="n">
        <f aca="false">$E303/$E302-1</f>
        <v>0.00145772594752192</v>
      </c>
      <c r="T303" s="56" t="n">
        <f aca="false">$K303/$K302-1</f>
        <v>-0.00756143667296783</v>
      </c>
      <c r="V303" s="57"/>
      <c r="W303" s="57"/>
      <c r="Y303" s="1" t="str">
        <f aca="false">IF(AX303&gt;=70,"EASY",IF(AX303&gt;40,"UNCERTAIN","HARD"))</f>
        <v>EASY</v>
      </c>
      <c r="AA303" s="58" t="n">
        <f aca="false">IF($A303&lt;200,"",AVERAGE($E254:$E303)/AVERAGE($E104:$E303)-1)</f>
        <v>0.0706260935061409</v>
      </c>
      <c r="AB303" s="59" t="n">
        <f aca="false">LOOKUP($B303,07_L1政策步階!$A$4:$A$14,07_L1政策步階!$C$4:$C$14)</f>
        <v>-1</v>
      </c>
      <c r="AC303" s="57"/>
      <c r="AD303" s="57"/>
      <c r="AE303" s="57"/>
      <c r="AF303" s="57"/>
      <c r="AG303" s="57"/>
      <c r="AH303" s="57"/>
      <c r="AI303" s="57"/>
      <c r="AJ303" s="57"/>
      <c r="AK303" s="57"/>
      <c r="AL303" s="59" t="n">
        <f aca="false">IF(ISNUMBER($AA303),IF($AA303&gt;=0.005,100,IF($AA303&gt;=-0.015,50,0)),"")</f>
        <v>100</v>
      </c>
      <c r="AM303" s="59" t="n">
        <f aca="false">IF(ISNUMBER($AB303),IF($AB303=1,100,IF($AB303=0,50,0)),"")</f>
        <v>0</v>
      </c>
      <c r="AN303" s="0" t="str">
        <f aca="false">IF(ISNUMBER($AC303),IF($AC303&gt;=0.001,100,IF($AC303&gt;=-0.003,50,0)),"")</f>
        <v/>
      </c>
      <c r="AO303" s="0" t="str">
        <f aca="false">IF(ISNUMBER($AD303),IF($AD303&gt;=0.04,100,IF($AD303&gt;=0,50,0)),"")</f>
        <v/>
      </c>
      <c r="AP303" s="0" t="str">
        <f aca="false">IF(ISNUMBER($AE303),IF($AE303&gt;=25,100,IF($AE303&gt;=-75,50,0)),"")</f>
        <v/>
      </c>
      <c r="AQ303" s="0" t="str">
        <f aca="false">IF(ISNUMBER($AF303),IF($AF303&gt;0,100,IF($AF303&gt;=-50,50,0)),"")</f>
        <v/>
      </c>
      <c r="AR303" s="0" t="str">
        <f aca="false">IF(ISNUMBER($AG303),IF($AG303=1,100,IF($AG303=0,50,0)),"")</f>
        <v/>
      </c>
      <c r="AS303" s="0" t="str">
        <f aca="false">IF(ISNUMBER($AH303),IF($AH303&lt;0,100,IF($AH303&lt;=20,50,0)),"")</f>
        <v/>
      </c>
      <c r="AT303" s="0" t="str">
        <f aca="false">IF(ISNUMBER($AI303),IF($AI303&lt;0.95,100,IF($AI303&lt;=1,50,0)),"")</f>
        <v/>
      </c>
      <c r="AU303" s="0" t="str">
        <f aca="false">IF(ISNUMBER($AJ303),IF($AJ303&lt;30,0,IF($AJ303&lt;40,50,IF($AJ303&lt;=90,100,50))),"")</f>
        <v/>
      </c>
      <c r="AV303" s="0" t="str">
        <f aca="false">IF(ISNUMBER($AK303),IF($AK303&gt;-0.2,100,IF($AK303&gt;=-0.4,50,0)),"")</f>
        <v/>
      </c>
      <c r="AW303" s="59" t="n">
        <f aca="false">01_指標庫!$H$4*ISNUMBER($F303)+01_指標庫!$H$5*ISNUMBER($AA303)+01_指標庫!$H$6*ISNUMBER($G303)+01_指標庫!$H$7*ISNUMBER($H303)+01_指標庫!$H$8*ISNUMBER($AF303)+01_指標庫!$H$9*ISNUMBER($AG303)+01_指標庫!$H$10*ISNUMBER($AB303)+01_指標庫!$H$11*ISNUMBER($AC303)+01_指標庫!$H$12*ISNUMBER($AD303)+01_指標庫!$H$13*ISNUMBER($AE303)+01_指標庫!$H$14*ISNUMBER($I303)+01_指標庫!$H$15*ISNUMBER($AH303)+01_指標庫!$H$16*ISNUMBER($K303)+01_指標庫!$H$17*ISNUMBER($AI303)+01_指標庫!$H$18*ISNUMBER($AJ303)+01_指標庫!$H$19*ISNUMBER($AK303)+01_指標庫!$H$20*ISNUMBER($BB303)+01_指標庫!$H$21*ISNUMBER($BC303)</f>
        <v>51</v>
      </c>
      <c r="AX303" s="59" t="n">
        <f aca="false">IF(AW303=0,50,ROUND((01_指標庫!$H$4*IF(ISNUMBER($F303),L303,0)+01_指標庫!$H$5*IF(ISNUMBER($AA303),AL303,0)+01_指標庫!$H$6*IF(ISNUMBER($G303),M303,0)+01_指標庫!$H$7*IF(ISNUMBER($H303),N303,0)+01_指標庫!$H$8*IF(ISNUMBER($AF303),AQ303,0)+01_指標庫!$H$9*IF(ISNUMBER($AG303),AR303,0)+01_指標庫!$H$10*IF(ISNUMBER($AB303),AM303,0)+01_指標庫!$H$11*IF(ISNUMBER($AC303),AN303,0)+01_指標庫!$H$12*IF(ISNUMBER($AD303),AO303,0)+01_指標庫!$H$13*IF(ISNUMBER($AE303),AP303,0)+01_指標庫!$H$14*IF(ISNUMBER($I303),O303,0)+01_指標庫!$H$15*IF(ISNUMBER($AH303),AS303,0)+01_指標庫!$H$16*IF(ISNUMBER($K303),P303,0)+01_指標庫!$H$17*IF(ISNUMBER($AI303),AT303,0)+01_指標庫!$H$18*IF(ISNUMBER($AJ303),AU303,0)+01_指標庫!$H$19*IF(ISNUMBER($AK303),AV303,0)+01_指標庫!$H$20*IF(ISNUMBER($BB303),BB303,0)+01_指標庫!$H$21*IF(ISNUMBER($BC303),BC303,0))/AW303,1))</f>
        <v>76.5</v>
      </c>
      <c r="AY303" s="60"/>
      <c r="AZ303" s="60"/>
      <c r="BA303" s="58" t="n">
        <f aca="false">AVERAGE($E299:$E303)/AVERAGE($E294:$E303)-1</f>
        <v>0.00108915971755286</v>
      </c>
      <c r="BB303" s="59" t="n">
        <f aca="false">IF(ISNUMBER($BA303),IF(OR($S303&lt;=-0.03,$BA303&lt;-0.003),0,IF(OR($S303&lt;=-0.02,$BA303&lt;0.01),50,100)),"")</f>
        <v>50</v>
      </c>
      <c r="BC303" s="0" t="str">
        <f aca="false">IF(OR(COUNT($AZ303)=0,COUNT($AZ302)=0),"",IF(OR($AY303/$AZ302-1&lt;=-0.03,$AZ303/$AZ302-1&lt;=-0.045,IF(COUNT($AZ294:$AZ303)=10,AVERAGE($AZ299:$AZ303)/AVERAGE($AZ294:$AZ303)-1&lt;-0.01,FALSE())),0,IF(OR($AZ303/$AZ302-1&lt;=-0.02,IF(COUNT($AZ294:$AZ303)=10,AVERAGE($AZ299:$AZ303)/AVERAGE($AZ294:$AZ303)-1&lt;0.005,FALSE())),50,100)))</f>
        <v/>
      </c>
    </row>
    <row r="304" customFormat="false" ht="15" hidden="false" customHeight="true" outlineLevel="0" collapsed="false">
      <c r="A304" s="47" t="n">
        <v>300</v>
      </c>
      <c r="B304" s="48" t="n">
        <v>42992</v>
      </c>
      <c r="C304" s="47" t="n">
        <v>2017</v>
      </c>
      <c r="D304" s="49" t="s">
        <v>239</v>
      </c>
      <c r="E304" s="50" t="n">
        <v>5968.82</v>
      </c>
      <c r="F304" s="51" t="n">
        <v>0.0873</v>
      </c>
      <c r="G304" s="51" t="n">
        <v>-0.005922</v>
      </c>
      <c r="H304" s="52" t="n">
        <v>0.8367</v>
      </c>
      <c r="I304" s="53" t="n">
        <v>374</v>
      </c>
      <c r="J304" s="47" t="s">
        <v>235</v>
      </c>
      <c r="K304" s="54" t="n">
        <v>10.44</v>
      </c>
      <c r="L304" s="55" t="n">
        <f aca="false">IF(COUNT(F304)=0,50,IF(F304&gt;=0,100,IF(F304&gt;=-0.02,50,0)))</f>
        <v>100</v>
      </c>
      <c r="M304" s="55" t="n">
        <f aca="false">IF(COUNT(G304)=0,50,IF(G304&gt;-0.06,100,IF(G304&gt;-0.15,50,0)))</f>
        <v>100</v>
      </c>
      <c r="N304" s="55" t="n">
        <f aca="false">IF(COUNT(H304)=0,50,IF(H304&gt;=0.6,100,IF(H304&gt;=0.4,50,0)))</f>
        <v>100</v>
      </c>
      <c r="O304" s="55" t="n">
        <f aca="false">IF(COUNT(I304)=0,50,IF(J304="proxy_vix",50,IF(I304&lt;350,100,IF(I304&lt;=450,50,0))))</f>
        <v>50</v>
      </c>
      <c r="P304" s="55" t="n">
        <f aca="false">IF(COUNT(K304)=0,50,IF(K304&lt;20,100,IF(K304&lt;=25,50,0)))</f>
        <v>100</v>
      </c>
      <c r="Q304" s="54"/>
      <c r="R304" s="47"/>
      <c r="S304" s="51" t="n">
        <f aca="false">$E304/$E303-1</f>
        <v>-0.00592234335601682</v>
      </c>
      <c r="T304" s="56" t="n">
        <f aca="false">$K304/$K303-1</f>
        <v>-0.00571428571428578</v>
      </c>
      <c r="V304" s="57"/>
      <c r="W304" s="57"/>
      <c r="Y304" s="1" t="str">
        <f aca="false">IF(AX304&gt;=70,"EASY",IF(AX304&gt;40,"UNCERTAIN","HARD"))</f>
        <v>EASY</v>
      </c>
      <c r="AA304" s="58" t="n">
        <f aca="false">IF($A304&lt;200,"",AVERAGE($E255:$E304)/AVERAGE($E105:$E304)-1)</f>
        <v>0.0707077735995803</v>
      </c>
      <c r="AB304" s="59" t="n">
        <f aca="false">LOOKUP($B304,07_L1政策步階!$A$4:$A$14,07_L1政策步階!$C$4:$C$14)</f>
        <v>-1</v>
      </c>
      <c r="AC304" s="57"/>
      <c r="AD304" s="57"/>
      <c r="AE304" s="57"/>
      <c r="AF304" s="57"/>
      <c r="AG304" s="57"/>
      <c r="AH304" s="57"/>
      <c r="AI304" s="57"/>
      <c r="AJ304" s="57"/>
      <c r="AK304" s="57"/>
      <c r="AL304" s="59" t="n">
        <f aca="false">IF(ISNUMBER($AA304),IF($AA304&gt;=0.005,100,IF($AA304&gt;=-0.015,50,0)),"")</f>
        <v>100</v>
      </c>
      <c r="AM304" s="59" t="n">
        <f aca="false">IF(ISNUMBER($AB304),IF($AB304=1,100,IF($AB304=0,50,0)),"")</f>
        <v>0</v>
      </c>
      <c r="AN304" s="0" t="str">
        <f aca="false">IF(ISNUMBER($AC304),IF($AC304&gt;=0.001,100,IF($AC304&gt;=-0.003,50,0)),"")</f>
        <v/>
      </c>
      <c r="AO304" s="0" t="str">
        <f aca="false">IF(ISNUMBER($AD304),IF($AD304&gt;=0.04,100,IF($AD304&gt;=0,50,0)),"")</f>
        <v/>
      </c>
      <c r="AP304" s="0" t="str">
        <f aca="false">IF(ISNUMBER($AE304),IF($AE304&gt;=25,100,IF($AE304&gt;=-75,50,0)),"")</f>
        <v/>
      </c>
      <c r="AQ304" s="0" t="str">
        <f aca="false">IF(ISNUMBER($AF304),IF($AF304&gt;0,100,IF($AF304&gt;=-50,50,0)),"")</f>
        <v/>
      </c>
      <c r="AR304" s="0" t="str">
        <f aca="false">IF(ISNUMBER($AG304),IF($AG304=1,100,IF($AG304=0,50,0)),"")</f>
        <v/>
      </c>
      <c r="AS304" s="0" t="str">
        <f aca="false">IF(ISNUMBER($AH304),IF($AH304&lt;0,100,IF($AH304&lt;=20,50,0)),"")</f>
        <v/>
      </c>
      <c r="AT304" s="0" t="str">
        <f aca="false">IF(ISNUMBER($AI304),IF($AI304&lt;0.95,100,IF($AI304&lt;=1,50,0)),"")</f>
        <v/>
      </c>
      <c r="AU304" s="0" t="str">
        <f aca="false">IF(ISNUMBER($AJ304),IF($AJ304&lt;30,0,IF($AJ304&lt;40,50,IF($AJ304&lt;=90,100,50))),"")</f>
        <v/>
      </c>
      <c r="AV304" s="0" t="str">
        <f aca="false">IF(ISNUMBER($AK304),IF($AK304&gt;-0.2,100,IF($AK304&gt;=-0.4,50,0)),"")</f>
        <v/>
      </c>
      <c r="AW304" s="59" t="n">
        <f aca="false">01_指標庫!$H$4*ISNUMBER($F304)+01_指標庫!$H$5*ISNUMBER($AA304)+01_指標庫!$H$6*ISNUMBER($G304)+01_指標庫!$H$7*ISNUMBER($H304)+01_指標庫!$H$8*ISNUMBER($AF304)+01_指標庫!$H$9*ISNUMBER($AG304)+01_指標庫!$H$10*ISNUMBER($AB304)+01_指標庫!$H$11*ISNUMBER($AC304)+01_指標庫!$H$12*ISNUMBER($AD304)+01_指標庫!$H$13*ISNUMBER($AE304)+01_指標庫!$H$14*ISNUMBER($I304)+01_指標庫!$H$15*ISNUMBER($AH304)+01_指標庫!$H$16*ISNUMBER($K304)+01_指標庫!$H$17*ISNUMBER($AI304)+01_指標庫!$H$18*ISNUMBER($AJ304)+01_指標庫!$H$19*ISNUMBER($AK304)+01_指標庫!$H$20*ISNUMBER($BB304)+01_指標庫!$H$21*ISNUMBER($BC304)</f>
        <v>51</v>
      </c>
      <c r="AX304" s="59" t="n">
        <f aca="false">IF(AW304=0,50,ROUND((01_指標庫!$H$4*IF(ISNUMBER($F304),L304,0)+01_指標庫!$H$5*IF(ISNUMBER($AA304),AL304,0)+01_指標庫!$H$6*IF(ISNUMBER($G304),M304,0)+01_指標庫!$H$7*IF(ISNUMBER($H304),N304,0)+01_指標庫!$H$8*IF(ISNUMBER($AF304),AQ304,0)+01_指標庫!$H$9*IF(ISNUMBER($AG304),AR304,0)+01_指標庫!$H$10*IF(ISNUMBER($AB304),AM304,0)+01_指標庫!$H$11*IF(ISNUMBER($AC304),AN304,0)+01_指標庫!$H$12*IF(ISNUMBER($AD304),AO304,0)+01_指標庫!$H$13*IF(ISNUMBER($AE304),AP304,0)+01_指標庫!$H$14*IF(ISNUMBER($I304),O304,0)+01_指標庫!$H$15*IF(ISNUMBER($AH304),AS304,0)+01_指標庫!$H$16*IF(ISNUMBER($K304),P304,0)+01_指標庫!$H$17*IF(ISNUMBER($AI304),AT304,0)+01_指標庫!$H$18*IF(ISNUMBER($AJ304),AU304,0)+01_指標庫!$H$19*IF(ISNUMBER($AK304),AV304,0)+01_指標庫!$H$20*IF(ISNUMBER($BB304),BB304,0)+01_指標庫!$H$21*IF(ISNUMBER($BC304),BC304,0))/AW304,1))</f>
        <v>76.5</v>
      </c>
      <c r="AY304" s="60"/>
      <c r="AZ304" s="60"/>
      <c r="BA304" s="58" t="n">
        <f aca="false">AVERAGE($E300:$E304)/AVERAGE($E295:$E304)-1</f>
        <v>0.000637822951272238</v>
      </c>
      <c r="BB304" s="59" t="n">
        <f aca="false">IF(ISNUMBER($BA304),IF(OR($S304&lt;=-0.03,$BA304&lt;-0.003),0,IF(OR($S304&lt;=-0.02,$BA304&lt;0.01),50,100)),"")</f>
        <v>50</v>
      </c>
      <c r="BC304" s="0" t="str">
        <f aca="false">IF(OR(COUNT($AZ304)=0,COUNT($AZ303)=0),"",IF(OR($AY304/$AZ303-1&lt;=-0.03,$AZ304/$AZ303-1&lt;=-0.045,IF(COUNT($AZ295:$AZ304)=10,AVERAGE($AZ300:$AZ304)/AVERAGE($AZ295:$AZ304)-1&lt;-0.01,FALSE())),0,IF(OR($AZ304/$AZ303-1&lt;=-0.02,IF(COUNT($AZ295:$AZ304)=10,AVERAGE($AZ300:$AZ304)/AVERAGE($AZ295:$AZ304)-1&lt;0.005,FALSE())),50,100)))</f>
        <v/>
      </c>
    </row>
    <row r="305" customFormat="false" ht="15" hidden="false" customHeight="true" outlineLevel="0" collapsed="false">
      <c r="A305" s="47" t="n">
        <v>301</v>
      </c>
      <c r="B305" s="48" t="n">
        <v>42993</v>
      </c>
      <c r="C305" s="47" t="n">
        <v>2017</v>
      </c>
      <c r="D305" s="49" t="s">
        <v>234</v>
      </c>
      <c r="E305" s="50" t="n">
        <v>5988</v>
      </c>
      <c r="F305" s="51" t="n">
        <v>0.089687</v>
      </c>
      <c r="G305" s="51" t="n">
        <v>-0.002728</v>
      </c>
      <c r="H305" s="52" t="n">
        <v>0.8571</v>
      </c>
      <c r="I305" s="53" t="n">
        <v>373</v>
      </c>
      <c r="J305" s="47" t="s">
        <v>235</v>
      </c>
      <c r="K305" s="54" t="n">
        <v>10.17</v>
      </c>
      <c r="L305" s="55" t="n">
        <f aca="false">IF(COUNT(F305)=0,50,IF(F305&gt;=0,100,IF(F305&gt;=-0.02,50,0)))</f>
        <v>100</v>
      </c>
      <c r="M305" s="55" t="n">
        <f aca="false">IF(COUNT(G305)=0,50,IF(G305&gt;-0.06,100,IF(G305&gt;-0.15,50,0)))</f>
        <v>100</v>
      </c>
      <c r="N305" s="55" t="n">
        <f aca="false">IF(COUNT(H305)=0,50,IF(H305&gt;=0.6,100,IF(H305&gt;=0.4,50,0)))</f>
        <v>100</v>
      </c>
      <c r="O305" s="55" t="n">
        <f aca="false">IF(COUNT(I305)=0,50,IF(J305="proxy_vix",50,IF(I305&lt;350,100,IF(I305&lt;=450,50,0))))</f>
        <v>50</v>
      </c>
      <c r="P305" s="55" t="n">
        <f aca="false">IF(COUNT(K305)=0,50,IF(K305&lt;20,100,IF(K305&lt;=25,50,0)))</f>
        <v>100</v>
      </c>
      <c r="Q305" s="54"/>
      <c r="R305" s="47"/>
      <c r="S305" s="51" t="n">
        <f aca="false">$E305/$E304-1</f>
        <v>0.00321336545581885</v>
      </c>
      <c r="T305" s="56" t="n">
        <f aca="false">$K305/$K304-1</f>
        <v>-0.0258620689655172</v>
      </c>
      <c r="V305" s="57"/>
      <c r="W305" s="57"/>
      <c r="Y305" s="1" t="str">
        <f aca="false">IF(AX305&gt;=70,"EASY",IF(AX305&gt;40,"UNCERTAIN","HARD"))</f>
        <v>EASY</v>
      </c>
      <c r="AA305" s="58" t="n">
        <f aca="false">IF($A305&lt;200,"",AVERAGE($E256:$E305)/AVERAGE($E106:$E305)-1)</f>
        <v>0.0710415090790013</v>
      </c>
      <c r="AB305" s="59" t="n">
        <f aca="false">LOOKUP($B305,07_L1政策步階!$A$4:$A$14,07_L1政策步階!$C$4:$C$14)</f>
        <v>-1</v>
      </c>
      <c r="AC305" s="57"/>
      <c r="AD305" s="57"/>
      <c r="AE305" s="57"/>
      <c r="AF305" s="57"/>
      <c r="AG305" s="57"/>
      <c r="AH305" s="57"/>
      <c r="AI305" s="57"/>
      <c r="AJ305" s="57"/>
      <c r="AK305" s="57"/>
      <c r="AL305" s="59" t="n">
        <f aca="false">IF(ISNUMBER($AA305),IF($AA305&gt;=0.005,100,IF($AA305&gt;=-0.015,50,0)),"")</f>
        <v>100</v>
      </c>
      <c r="AM305" s="59" t="n">
        <f aca="false">IF(ISNUMBER($AB305),IF($AB305=1,100,IF($AB305=0,50,0)),"")</f>
        <v>0</v>
      </c>
      <c r="AN305" s="0" t="str">
        <f aca="false">IF(ISNUMBER($AC305),IF($AC305&gt;=0.001,100,IF($AC305&gt;=-0.003,50,0)),"")</f>
        <v/>
      </c>
      <c r="AO305" s="0" t="str">
        <f aca="false">IF(ISNUMBER($AD305),IF($AD305&gt;=0.04,100,IF($AD305&gt;=0,50,0)),"")</f>
        <v/>
      </c>
      <c r="AP305" s="0" t="str">
        <f aca="false">IF(ISNUMBER($AE305),IF($AE305&gt;=25,100,IF($AE305&gt;=-75,50,0)),"")</f>
        <v/>
      </c>
      <c r="AQ305" s="0" t="str">
        <f aca="false">IF(ISNUMBER($AF305),IF($AF305&gt;0,100,IF($AF305&gt;=-50,50,0)),"")</f>
        <v/>
      </c>
      <c r="AR305" s="0" t="str">
        <f aca="false">IF(ISNUMBER($AG305),IF($AG305=1,100,IF($AG305=0,50,0)),"")</f>
        <v/>
      </c>
      <c r="AS305" s="0" t="str">
        <f aca="false">IF(ISNUMBER($AH305),IF($AH305&lt;0,100,IF($AH305&lt;=20,50,0)),"")</f>
        <v/>
      </c>
      <c r="AT305" s="0" t="str">
        <f aca="false">IF(ISNUMBER($AI305),IF($AI305&lt;0.95,100,IF($AI305&lt;=1,50,0)),"")</f>
        <v/>
      </c>
      <c r="AU305" s="0" t="str">
        <f aca="false">IF(ISNUMBER($AJ305),IF($AJ305&lt;30,0,IF($AJ305&lt;40,50,IF($AJ305&lt;=90,100,50))),"")</f>
        <v/>
      </c>
      <c r="AV305" s="0" t="str">
        <f aca="false">IF(ISNUMBER($AK305),IF($AK305&gt;-0.2,100,IF($AK305&gt;=-0.4,50,0)),"")</f>
        <v/>
      </c>
      <c r="AW305" s="59" t="n">
        <f aca="false">01_指標庫!$H$4*ISNUMBER($F305)+01_指標庫!$H$5*ISNUMBER($AA305)+01_指標庫!$H$6*ISNUMBER($G305)+01_指標庫!$H$7*ISNUMBER($H305)+01_指標庫!$H$8*ISNUMBER($AF305)+01_指標庫!$H$9*ISNUMBER($AG305)+01_指標庫!$H$10*ISNUMBER($AB305)+01_指標庫!$H$11*ISNUMBER($AC305)+01_指標庫!$H$12*ISNUMBER($AD305)+01_指標庫!$H$13*ISNUMBER($AE305)+01_指標庫!$H$14*ISNUMBER($I305)+01_指標庫!$H$15*ISNUMBER($AH305)+01_指標庫!$H$16*ISNUMBER($K305)+01_指標庫!$H$17*ISNUMBER($AI305)+01_指標庫!$H$18*ISNUMBER($AJ305)+01_指標庫!$H$19*ISNUMBER($AK305)+01_指標庫!$H$20*ISNUMBER($BB305)+01_指標庫!$H$21*ISNUMBER($BC305)</f>
        <v>51</v>
      </c>
      <c r="AX305" s="59" t="n">
        <f aca="false">IF(AW305=0,50,ROUND((01_指標庫!$H$4*IF(ISNUMBER($F305),L305,0)+01_指標庫!$H$5*IF(ISNUMBER($AA305),AL305,0)+01_指標庫!$H$6*IF(ISNUMBER($G305),M305,0)+01_指標庫!$H$7*IF(ISNUMBER($H305),N305,0)+01_指標庫!$H$8*IF(ISNUMBER($AF305),AQ305,0)+01_指標庫!$H$9*IF(ISNUMBER($AG305),AR305,0)+01_指標庫!$H$10*IF(ISNUMBER($AB305),AM305,0)+01_指標庫!$H$11*IF(ISNUMBER($AC305),AN305,0)+01_指標庫!$H$12*IF(ISNUMBER($AD305),AO305,0)+01_指標庫!$H$13*IF(ISNUMBER($AE305),AP305,0)+01_指標庫!$H$14*IF(ISNUMBER($I305),O305,0)+01_指標庫!$H$15*IF(ISNUMBER($AH305),AS305,0)+01_指標庫!$H$16*IF(ISNUMBER($K305),P305,0)+01_指標庫!$H$17*IF(ISNUMBER($AI305),AT305,0)+01_指標庫!$H$18*IF(ISNUMBER($AJ305),AU305,0)+01_指標庫!$H$19*IF(ISNUMBER($AK305),AV305,0)+01_指標庫!$H$20*IF(ISNUMBER($BB305),BB305,0)+01_指標庫!$H$21*IF(ISNUMBER($BC305),BC305,0))/AW305,1))</f>
        <v>76.5</v>
      </c>
      <c r="AY305" s="60"/>
      <c r="AZ305" s="60"/>
      <c r="BA305" s="58" t="n">
        <f aca="false">AVERAGE($E301:$E305)/AVERAGE($E296:$E305)-1</f>
        <v>0.00314860184352295</v>
      </c>
      <c r="BB305" s="59" t="n">
        <f aca="false">IF(ISNUMBER($BA305),IF(OR($S305&lt;=-0.03,$BA305&lt;-0.003),0,IF(OR($S305&lt;=-0.02,$BA305&lt;0.01),50,100)),"")</f>
        <v>50</v>
      </c>
      <c r="BC305" s="0" t="str">
        <f aca="false">IF(OR(COUNT($AZ305)=0,COUNT($AZ304)=0),"",IF(OR($AY305/$AZ304-1&lt;=-0.03,$AZ305/$AZ304-1&lt;=-0.045,IF(COUNT($AZ296:$AZ305)=10,AVERAGE($AZ301:$AZ305)/AVERAGE($AZ296:$AZ305)-1&lt;-0.01,FALSE())),0,IF(OR($AZ305/$AZ304-1&lt;=-0.02,IF(COUNT($AZ296:$AZ305)=10,AVERAGE($AZ301:$AZ305)/AVERAGE($AZ296:$AZ305)-1&lt;0.005,FALSE())),50,100)))</f>
        <v/>
      </c>
    </row>
    <row r="306" customFormat="false" ht="15" hidden="false" customHeight="true" outlineLevel="0" collapsed="false">
      <c r="A306" s="47" t="n">
        <v>302</v>
      </c>
      <c r="B306" s="48" t="n">
        <v>42996</v>
      </c>
      <c r="C306" s="47" t="n">
        <v>2017</v>
      </c>
      <c r="D306" s="49" t="s">
        <v>236</v>
      </c>
      <c r="E306" s="50" t="n">
        <v>5981.12</v>
      </c>
      <c r="F306" s="51" t="n">
        <v>0.087277</v>
      </c>
      <c r="G306" s="51" t="n">
        <v>-0.003874</v>
      </c>
      <c r="H306" s="52" t="n">
        <v>0.8571</v>
      </c>
      <c r="I306" s="53" t="n">
        <v>368</v>
      </c>
      <c r="J306" s="47" t="s">
        <v>235</v>
      </c>
      <c r="K306" s="54" t="n">
        <v>10.15</v>
      </c>
      <c r="L306" s="55" t="n">
        <f aca="false">IF(COUNT(F306)=0,50,IF(F306&gt;=0,100,IF(F306&gt;=-0.02,50,0)))</f>
        <v>100</v>
      </c>
      <c r="M306" s="55" t="n">
        <f aca="false">IF(COUNT(G306)=0,50,IF(G306&gt;-0.06,100,IF(G306&gt;-0.15,50,0)))</f>
        <v>100</v>
      </c>
      <c r="N306" s="55" t="n">
        <f aca="false">IF(COUNT(H306)=0,50,IF(H306&gt;=0.6,100,IF(H306&gt;=0.4,50,0)))</f>
        <v>100</v>
      </c>
      <c r="O306" s="55" t="n">
        <f aca="false">IF(COUNT(I306)=0,50,IF(J306="proxy_vix",50,IF(I306&lt;350,100,IF(I306&lt;=450,50,0))))</f>
        <v>50</v>
      </c>
      <c r="P306" s="55" t="n">
        <f aca="false">IF(COUNT(K306)=0,50,IF(K306&lt;20,100,IF(K306&lt;=25,50,0)))</f>
        <v>100</v>
      </c>
      <c r="Q306" s="54"/>
      <c r="R306" s="47"/>
      <c r="S306" s="51" t="n">
        <f aca="false">$E306/$E305-1</f>
        <v>-0.00114896459585845</v>
      </c>
      <c r="T306" s="56" t="n">
        <f aca="false">$K306/$K305-1</f>
        <v>-0.00196656833824971</v>
      </c>
      <c r="V306" s="57"/>
      <c r="W306" s="57"/>
      <c r="Y306" s="1" t="str">
        <f aca="false">IF(AX306&gt;=70,"EASY",IF(AX306&gt;40,"UNCERTAIN","HARD"))</f>
        <v>EASY</v>
      </c>
      <c r="AA306" s="58" t="n">
        <f aca="false">IF($A306&lt;200,"",AVERAGE($E257:$E306)/AVERAGE($E107:$E306)-1)</f>
        <v>0.0710825464834877</v>
      </c>
      <c r="AB306" s="59" t="n">
        <f aca="false">LOOKUP($B306,07_L1政策步階!$A$4:$A$14,07_L1政策步階!$C$4:$C$14)</f>
        <v>-1</v>
      </c>
      <c r="AC306" s="57"/>
      <c r="AD306" s="57"/>
      <c r="AE306" s="57"/>
      <c r="AF306" s="57"/>
      <c r="AG306" s="57"/>
      <c r="AH306" s="57"/>
      <c r="AI306" s="57"/>
      <c r="AJ306" s="57"/>
      <c r="AK306" s="57"/>
      <c r="AL306" s="59" t="n">
        <f aca="false">IF(ISNUMBER($AA306),IF($AA306&gt;=0.005,100,IF($AA306&gt;=-0.015,50,0)),"")</f>
        <v>100</v>
      </c>
      <c r="AM306" s="59" t="n">
        <f aca="false">IF(ISNUMBER($AB306),IF($AB306=1,100,IF($AB306=0,50,0)),"")</f>
        <v>0</v>
      </c>
      <c r="AN306" s="0" t="str">
        <f aca="false">IF(ISNUMBER($AC306),IF($AC306&gt;=0.001,100,IF($AC306&gt;=-0.003,50,0)),"")</f>
        <v/>
      </c>
      <c r="AO306" s="0" t="str">
        <f aca="false">IF(ISNUMBER($AD306),IF($AD306&gt;=0.04,100,IF($AD306&gt;=0,50,0)),"")</f>
        <v/>
      </c>
      <c r="AP306" s="0" t="str">
        <f aca="false">IF(ISNUMBER($AE306),IF($AE306&gt;=25,100,IF($AE306&gt;=-75,50,0)),"")</f>
        <v/>
      </c>
      <c r="AQ306" s="0" t="str">
        <f aca="false">IF(ISNUMBER($AF306),IF($AF306&gt;0,100,IF($AF306&gt;=-50,50,0)),"")</f>
        <v/>
      </c>
      <c r="AR306" s="0" t="str">
        <f aca="false">IF(ISNUMBER($AG306),IF($AG306=1,100,IF($AG306=0,50,0)),"")</f>
        <v/>
      </c>
      <c r="AS306" s="0" t="str">
        <f aca="false">IF(ISNUMBER($AH306),IF($AH306&lt;0,100,IF($AH306&lt;=20,50,0)),"")</f>
        <v/>
      </c>
      <c r="AT306" s="0" t="str">
        <f aca="false">IF(ISNUMBER($AI306),IF($AI306&lt;0.95,100,IF($AI306&lt;=1,50,0)),"")</f>
        <v/>
      </c>
      <c r="AU306" s="0" t="str">
        <f aca="false">IF(ISNUMBER($AJ306),IF($AJ306&lt;30,0,IF($AJ306&lt;40,50,IF($AJ306&lt;=90,100,50))),"")</f>
        <v/>
      </c>
      <c r="AV306" s="0" t="str">
        <f aca="false">IF(ISNUMBER($AK306),IF($AK306&gt;-0.2,100,IF($AK306&gt;=-0.4,50,0)),"")</f>
        <v/>
      </c>
      <c r="AW306" s="59" t="n">
        <f aca="false">01_指標庫!$H$4*ISNUMBER($F306)+01_指標庫!$H$5*ISNUMBER($AA306)+01_指標庫!$H$6*ISNUMBER($G306)+01_指標庫!$H$7*ISNUMBER($H306)+01_指標庫!$H$8*ISNUMBER($AF306)+01_指標庫!$H$9*ISNUMBER($AG306)+01_指標庫!$H$10*ISNUMBER($AB306)+01_指標庫!$H$11*ISNUMBER($AC306)+01_指標庫!$H$12*ISNUMBER($AD306)+01_指標庫!$H$13*ISNUMBER($AE306)+01_指標庫!$H$14*ISNUMBER($I306)+01_指標庫!$H$15*ISNUMBER($AH306)+01_指標庫!$H$16*ISNUMBER($K306)+01_指標庫!$H$17*ISNUMBER($AI306)+01_指標庫!$H$18*ISNUMBER($AJ306)+01_指標庫!$H$19*ISNUMBER($AK306)+01_指標庫!$H$20*ISNUMBER($BB306)+01_指標庫!$H$21*ISNUMBER($BC306)</f>
        <v>51</v>
      </c>
      <c r="AX306" s="59" t="n">
        <f aca="false">IF(AW306=0,50,ROUND((01_指標庫!$H$4*IF(ISNUMBER($F306),L306,0)+01_指標庫!$H$5*IF(ISNUMBER($AA306),AL306,0)+01_指標庫!$H$6*IF(ISNUMBER($G306),M306,0)+01_指標庫!$H$7*IF(ISNUMBER($H306),N306,0)+01_指標庫!$H$8*IF(ISNUMBER($AF306),AQ306,0)+01_指標庫!$H$9*IF(ISNUMBER($AG306),AR306,0)+01_指標庫!$H$10*IF(ISNUMBER($AB306),AM306,0)+01_指標庫!$H$11*IF(ISNUMBER($AC306),AN306,0)+01_指標庫!$H$12*IF(ISNUMBER($AD306),AO306,0)+01_指標庫!$H$13*IF(ISNUMBER($AE306),AP306,0)+01_指標庫!$H$14*IF(ISNUMBER($I306),O306,0)+01_指標庫!$H$15*IF(ISNUMBER($AH306),AS306,0)+01_指標庫!$H$16*IF(ISNUMBER($K306),P306,0)+01_指標庫!$H$17*IF(ISNUMBER($AI306),AT306,0)+01_指標庫!$H$18*IF(ISNUMBER($AJ306),AU306,0)+01_指標庫!$H$19*IF(ISNUMBER($AK306),AV306,0)+01_指標庫!$H$20*IF(ISNUMBER($BB306),BB306,0)+01_指標庫!$H$21*IF(ISNUMBER($BC306),BC306,0))/AW306,1))</f>
        <v>76.5</v>
      </c>
      <c r="AY306" s="60"/>
      <c r="AZ306" s="60"/>
      <c r="BA306" s="58" t="n">
        <f aca="false">AVERAGE($E302:$E306)/AVERAGE($E297:$E306)-1</f>
        <v>0.00328233749212248</v>
      </c>
      <c r="BB306" s="59" t="n">
        <f aca="false">IF(ISNUMBER($BA306),IF(OR($S306&lt;=-0.03,$BA306&lt;-0.003),0,IF(OR($S306&lt;=-0.02,$BA306&lt;0.01),50,100)),"")</f>
        <v>50</v>
      </c>
      <c r="BC306" s="0" t="str">
        <f aca="false">IF(OR(COUNT($AZ306)=0,COUNT($AZ305)=0),"",IF(OR($AY306/$AZ305-1&lt;=-0.03,$AZ306/$AZ305-1&lt;=-0.045,IF(COUNT($AZ297:$AZ306)=10,AVERAGE($AZ302:$AZ306)/AVERAGE($AZ297:$AZ306)-1&lt;-0.01,FALSE())),0,IF(OR($AZ306/$AZ305-1&lt;=-0.02,IF(COUNT($AZ297:$AZ306)=10,AVERAGE($AZ302:$AZ306)/AVERAGE($AZ297:$AZ306)-1&lt;0.005,FALSE())),50,100)))</f>
        <v/>
      </c>
    </row>
    <row r="307" customFormat="false" ht="15" hidden="false" customHeight="true" outlineLevel="0" collapsed="false">
      <c r="A307" s="47" t="n">
        <v>303</v>
      </c>
      <c r="B307" s="48" t="n">
        <v>42997</v>
      </c>
      <c r="C307" s="47" t="n">
        <v>2017</v>
      </c>
      <c r="D307" s="49" t="s">
        <v>237</v>
      </c>
      <c r="E307" s="50" t="n">
        <v>5991.08</v>
      </c>
      <c r="F307" s="51" t="n">
        <v>0.087845</v>
      </c>
      <c r="G307" s="51" t="n">
        <v>-0.002215</v>
      </c>
      <c r="H307" s="52" t="n">
        <v>0.8776</v>
      </c>
      <c r="I307" s="53" t="n">
        <v>366</v>
      </c>
      <c r="J307" s="47" t="s">
        <v>235</v>
      </c>
      <c r="K307" s="54" t="n">
        <v>10.18</v>
      </c>
      <c r="L307" s="55" t="n">
        <f aca="false">IF(COUNT(F307)=0,50,IF(F307&gt;=0,100,IF(F307&gt;=-0.02,50,0)))</f>
        <v>100</v>
      </c>
      <c r="M307" s="55" t="n">
        <f aca="false">IF(COUNT(G307)=0,50,IF(G307&gt;-0.06,100,IF(G307&gt;-0.15,50,0)))</f>
        <v>100</v>
      </c>
      <c r="N307" s="55" t="n">
        <f aca="false">IF(COUNT(H307)=0,50,IF(H307&gt;=0.6,100,IF(H307&gt;=0.4,50,0)))</f>
        <v>100</v>
      </c>
      <c r="O307" s="55" t="n">
        <f aca="false">IF(COUNT(I307)=0,50,IF(J307="proxy_vix",50,IF(I307&lt;350,100,IF(I307&lt;=450,50,0))))</f>
        <v>50</v>
      </c>
      <c r="P307" s="55" t="n">
        <f aca="false">IF(COUNT(K307)=0,50,IF(K307&lt;20,100,IF(K307&lt;=25,50,0)))</f>
        <v>100</v>
      </c>
      <c r="Q307" s="54"/>
      <c r="R307" s="47"/>
      <c r="S307" s="51" t="n">
        <f aca="false">$E307/$E306-1</f>
        <v>0.00166523995505852</v>
      </c>
      <c r="T307" s="56" t="n">
        <f aca="false">$K307/$K306-1</f>
        <v>0.00295566502463052</v>
      </c>
      <c r="V307" s="57"/>
      <c r="W307" s="57"/>
      <c r="Y307" s="1" t="str">
        <f aca="false">IF(AX307&gt;=70,"EASY",IF(AX307&gt;40,"UNCERTAIN","HARD"))</f>
        <v>EASY</v>
      </c>
      <c r="AA307" s="58" t="n">
        <f aca="false">IF($A307&lt;200,"",AVERAGE($E258:$E307)/AVERAGE($E108:$E307)-1)</f>
        <v>0.0709385470946784</v>
      </c>
      <c r="AB307" s="59" t="n">
        <f aca="false">LOOKUP($B307,07_L1政策步階!$A$4:$A$14,07_L1政策步階!$C$4:$C$14)</f>
        <v>-1</v>
      </c>
      <c r="AC307" s="57"/>
      <c r="AD307" s="57"/>
      <c r="AE307" s="57"/>
      <c r="AF307" s="57"/>
      <c r="AG307" s="57"/>
      <c r="AH307" s="57"/>
      <c r="AI307" s="57"/>
      <c r="AJ307" s="57"/>
      <c r="AK307" s="57"/>
      <c r="AL307" s="59" t="n">
        <f aca="false">IF(ISNUMBER($AA307),IF($AA307&gt;=0.005,100,IF($AA307&gt;=-0.015,50,0)),"")</f>
        <v>100</v>
      </c>
      <c r="AM307" s="59" t="n">
        <f aca="false">IF(ISNUMBER($AB307),IF($AB307=1,100,IF($AB307=0,50,0)),"")</f>
        <v>0</v>
      </c>
      <c r="AN307" s="0" t="str">
        <f aca="false">IF(ISNUMBER($AC307),IF($AC307&gt;=0.001,100,IF($AC307&gt;=-0.003,50,0)),"")</f>
        <v/>
      </c>
      <c r="AO307" s="0" t="str">
        <f aca="false">IF(ISNUMBER($AD307),IF($AD307&gt;=0.04,100,IF($AD307&gt;=0,50,0)),"")</f>
        <v/>
      </c>
      <c r="AP307" s="0" t="str">
        <f aca="false">IF(ISNUMBER($AE307),IF($AE307&gt;=25,100,IF($AE307&gt;=-75,50,0)),"")</f>
        <v/>
      </c>
      <c r="AQ307" s="0" t="str">
        <f aca="false">IF(ISNUMBER($AF307),IF($AF307&gt;0,100,IF($AF307&gt;=-50,50,0)),"")</f>
        <v/>
      </c>
      <c r="AR307" s="0" t="str">
        <f aca="false">IF(ISNUMBER($AG307),IF($AG307=1,100,IF($AG307=0,50,0)),"")</f>
        <v/>
      </c>
      <c r="AS307" s="0" t="str">
        <f aca="false">IF(ISNUMBER($AH307),IF($AH307&lt;0,100,IF($AH307&lt;=20,50,0)),"")</f>
        <v/>
      </c>
      <c r="AT307" s="0" t="str">
        <f aca="false">IF(ISNUMBER($AI307),IF($AI307&lt;0.95,100,IF($AI307&lt;=1,50,0)),"")</f>
        <v/>
      </c>
      <c r="AU307" s="0" t="str">
        <f aca="false">IF(ISNUMBER($AJ307),IF($AJ307&lt;30,0,IF($AJ307&lt;40,50,IF($AJ307&lt;=90,100,50))),"")</f>
        <v/>
      </c>
      <c r="AV307" s="0" t="str">
        <f aca="false">IF(ISNUMBER($AK307),IF($AK307&gt;-0.2,100,IF($AK307&gt;=-0.4,50,0)),"")</f>
        <v/>
      </c>
      <c r="AW307" s="59" t="n">
        <f aca="false">01_指標庫!$H$4*ISNUMBER($F307)+01_指標庫!$H$5*ISNUMBER($AA307)+01_指標庫!$H$6*ISNUMBER($G307)+01_指標庫!$H$7*ISNUMBER($H307)+01_指標庫!$H$8*ISNUMBER($AF307)+01_指標庫!$H$9*ISNUMBER($AG307)+01_指標庫!$H$10*ISNUMBER($AB307)+01_指標庫!$H$11*ISNUMBER($AC307)+01_指標庫!$H$12*ISNUMBER($AD307)+01_指標庫!$H$13*ISNUMBER($AE307)+01_指標庫!$H$14*ISNUMBER($I307)+01_指標庫!$H$15*ISNUMBER($AH307)+01_指標庫!$H$16*ISNUMBER($K307)+01_指標庫!$H$17*ISNUMBER($AI307)+01_指標庫!$H$18*ISNUMBER($AJ307)+01_指標庫!$H$19*ISNUMBER($AK307)+01_指標庫!$H$20*ISNUMBER($BB307)+01_指標庫!$H$21*ISNUMBER($BC307)</f>
        <v>51</v>
      </c>
      <c r="AX307" s="59" t="n">
        <f aca="false">IF(AW307=0,50,ROUND((01_指標庫!$H$4*IF(ISNUMBER($F307),L307,0)+01_指標庫!$H$5*IF(ISNUMBER($AA307),AL307,0)+01_指標庫!$H$6*IF(ISNUMBER($G307),M307,0)+01_指標庫!$H$7*IF(ISNUMBER($H307),N307,0)+01_指標庫!$H$8*IF(ISNUMBER($AF307),AQ307,0)+01_指標庫!$H$9*IF(ISNUMBER($AG307),AR307,0)+01_指標庫!$H$10*IF(ISNUMBER($AB307),AM307,0)+01_指標庫!$H$11*IF(ISNUMBER($AC307),AN307,0)+01_指標庫!$H$12*IF(ISNUMBER($AD307),AO307,0)+01_指標庫!$H$13*IF(ISNUMBER($AE307),AP307,0)+01_指標庫!$H$14*IF(ISNUMBER($I307),O307,0)+01_指標庫!$H$15*IF(ISNUMBER($AH307),AS307,0)+01_指標庫!$H$16*IF(ISNUMBER($K307),P307,0)+01_指標庫!$H$17*IF(ISNUMBER($AI307),AT307,0)+01_指標庫!$H$18*IF(ISNUMBER($AJ307),AU307,0)+01_指標庫!$H$19*IF(ISNUMBER($AK307),AV307,0)+01_指標庫!$H$20*IF(ISNUMBER($BB307),BB307,0)+01_指標庫!$H$21*IF(ISNUMBER($BC307),BC307,0))/AW307,1))</f>
        <v>76.5</v>
      </c>
      <c r="AY307" s="60"/>
      <c r="AZ307" s="60"/>
      <c r="BA307" s="58" t="n">
        <f aca="false">AVERAGE($E303:$E307)/AVERAGE($E298:$E307)-1</f>
        <v>0.00214970677142579</v>
      </c>
      <c r="BB307" s="59" t="n">
        <f aca="false">IF(ISNUMBER($BA307),IF(OR($S307&lt;=-0.03,$BA307&lt;-0.003),0,IF(OR($S307&lt;=-0.02,$BA307&lt;0.01),50,100)),"")</f>
        <v>50</v>
      </c>
      <c r="BC307" s="0" t="str">
        <f aca="false">IF(OR(COUNT($AZ307)=0,COUNT($AZ306)=0),"",IF(OR($AY307/$AZ306-1&lt;=-0.03,$AZ307/$AZ306-1&lt;=-0.045,IF(COUNT($AZ298:$AZ307)=10,AVERAGE($AZ303:$AZ307)/AVERAGE($AZ298:$AZ307)-1&lt;-0.01,FALSE())),0,IF(OR($AZ307/$AZ306-1&lt;=-0.02,IF(COUNT($AZ298:$AZ307)=10,AVERAGE($AZ303:$AZ307)/AVERAGE($AZ298:$AZ307)-1&lt;0.005,FALSE())),50,100)))</f>
        <v/>
      </c>
    </row>
    <row r="308" customFormat="false" ht="15" hidden="false" customHeight="true" outlineLevel="0" collapsed="false">
      <c r="A308" s="47" t="n">
        <v>304</v>
      </c>
      <c r="B308" s="48" t="n">
        <v>42998</v>
      </c>
      <c r="C308" s="47" t="n">
        <v>2017</v>
      </c>
      <c r="D308" s="49" t="s">
        <v>238</v>
      </c>
      <c r="E308" s="50" t="n">
        <v>5973.61</v>
      </c>
      <c r="F308" s="51" t="n">
        <v>0.083459</v>
      </c>
      <c r="G308" s="51" t="n">
        <v>-0.005125</v>
      </c>
      <c r="H308" s="52" t="n">
        <v>0.898</v>
      </c>
      <c r="I308" s="53" t="n">
        <v>360</v>
      </c>
      <c r="J308" s="47" t="s">
        <v>235</v>
      </c>
      <c r="K308" s="54" t="n">
        <v>9.78</v>
      </c>
      <c r="L308" s="55" t="n">
        <f aca="false">IF(COUNT(F308)=0,50,IF(F308&gt;=0,100,IF(F308&gt;=-0.02,50,0)))</f>
        <v>100</v>
      </c>
      <c r="M308" s="55" t="n">
        <f aca="false">IF(COUNT(G308)=0,50,IF(G308&gt;-0.06,100,IF(G308&gt;-0.15,50,0)))</f>
        <v>100</v>
      </c>
      <c r="N308" s="55" t="n">
        <f aca="false">IF(COUNT(H308)=0,50,IF(H308&gt;=0.6,100,IF(H308&gt;=0.4,50,0)))</f>
        <v>100</v>
      </c>
      <c r="O308" s="55" t="n">
        <f aca="false">IF(COUNT(I308)=0,50,IF(J308="proxy_vix",50,IF(I308&lt;350,100,IF(I308&lt;=450,50,0))))</f>
        <v>50</v>
      </c>
      <c r="P308" s="55" t="n">
        <f aca="false">IF(COUNT(K308)=0,50,IF(K308&lt;20,100,IF(K308&lt;=25,50,0)))</f>
        <v>100</v>
      </c>
      <c r="Q308" s="54"/>
      <c r="R308" s="47"/>
      <c r="S308" s="51" t="n">
        <f aca="false">$E308/$E307-1</f>
        <v>-0.00291600178932683</v>
      </c>
      <c r="T308" s="56" t="n">
        <f aca="false">$K308/$K307-1</f>
        <v>-0.0392927308447938</v>
      </c>
      <c r="V308" s="57"/>
      <c r="W308" s="57"/>
      <c r="Y308" s="1" t="str">
        <f aca="false">IF(AX308&gt;=70,"EASY",IF(AX308&gt;40,"UNCERTAIN","HARD"))</f>
        <v>EASY</v>
      </c>
      <c r="AA308" s="58" t="n">
        <f aca="false">IF($A308&lt;200,"",AVERAGE($E259:$E308)/AVERAGE($E109:$E308)-1)</f>
        <v>0.0706968159196779</v>
      </c>
      <c r="AB308" s="59" t="n">
        <f aca="false">LOOKUP($B308,07_L1政策步階!$A$4:$A$14,07_L1政策步階!$C$4:$C$14)</f>
        <v>-1</v>
      </c>
      <c r="AC308" s="57"/>
      <c r="AD308" s="57"/>
      <c r="AE308" s="57"/>
      <c r="AF308" s="57"/>
      <c r="AG308" s="57"/>
      <c r="AH308" s="57"/>
      <c r="AI308" s="57"/>
      <c r="AJ308" s="57"/>
      <c r="AK308" s="57"/>
      <c r="AL308" s="59" t="n">
        <f aca="false">IF(ISNUMBER($AA308),IF($AA308&gt;=0.005,100,IF($AA308&gt;=-0.015,50,0)),"")</f>
        <v>100</v>
      </c>
      <c r="AM308" s="59" t="n">
        <f aca="false">IF(ISNUMBER($AB308),IF($AB308=1,100,IF($AB308=0,50,0)),"")</f>
        <v>0</v>
      </c>
      <c r="AN308" s="0" t="str">
        <f aca="false">IF(ISNUMBER($AC308),IF($AC308&gt;=0.001,100,IF($AC308&gt;=-0.003,50,0)),"")</f>
        <v/>
      </c>
      <c r="AO308" s="0" t="str">
        <f aca="false">IF(ISNUMBER($AD308),IF($AD308&gt;=0.04,100,IF($AD308&gt;=0,50,0)),"")</f>
        <v/>
      </c>
      <c r="AP308" s="0" t="str">
        <f aca="false">IF(ISNUMBER($AE308),IF($AE308&gt;=25,100,IF($AE308&gt;=-75,50,0)),"")</f>
        <v/>
      </c>
      <c r="AQ308" s="0" t="str">
        <f aca="false">IF(ISNUMBER($AF308),IF($AF308&gt;0,100,IF($AF308&gt;=-50,50,0)),"")</f>
        <v/>
      </c>
      <c r="AR308" s="0" t="str">
        <f aca="false">IF(ISNUMBER($AG308),IF($AG308=1,100,IF($AG308=0,50,0)),"")</f>
        <v/>
      </c>
      <c r="AS308" s="0" t="str">
        <f aca="false">IF(ISNUMBER($AH308),IF($AH308&lt;0,100,IF($AH308&lt;=20,50,0)),"")</f>
        <v/>
      </c>
      <c r="AT308" s="0" t="str">
        <f aca="false">IF(ISNUMBER($AI308),IF($AI308&lt;0.95,100,IF($AI308&lt;=1,50,0)),"")</f>
        <v/>
      </c>
      <c r="AU308" s="0" t="str">
        <f aca="false">IF(ISNUMBER($AJ308),IF($AJ308&lt;30,0,IF($AJ308&lt;40,50,IF($AJ308&lt;=90,100,50))),"")</f>
        <v/>
      </c>
      <c r="AV308" s="0" t="str">
        <f aca="false">IF(ISNUMBER($AK308),IF($AK308&gt;-0.2,100,IF($AK308&gt;=-0.4,50,0)),"")</f>
        <v/>
      </c>
      <c r="AW308" s="59" t="n">
        <f aca="false">01_指標庫!$H$4*ISNUMBER($F308)+01_指標庫!$H$5*ISNUMBER($AA308)+01_指標庫!$H$6*ISNUMBER($G308)+01_指標庫!$H$7*ISNUMBER($H308)+01_指標庫!$H$8*ISNUMBER($AF308)+01_指標庫!$H$9*ISNUMBER($AG308)+01_指標庫!$H$10*ISNUMBER($AB308)+01_指標庫!$H$11*ISNUMBER($AC308)+01_指標庫!$H$12*ISNUMBER($AD308)+01_指標庫!$H$13*ISNUMBER($AE308)+01_指標庫!$H$14*ISNUMBER($I308)+01_指標庫!$H$15*ISNUMBER($AH308)+01_指標庫!$H$16*ISNUMBER($K308)+01_指標庫!$H$17*ISNUMBER($AI308)+01_指標庫!$H$18*ISNUMBER($AJ308)+01_指標庫!$H$19*ISNUMBER($AK308)+01_指標庫!$H$20*ISNUMBER($BB308)+01_指標庫!$H$21*ISNUMBER($BC308)</f>
        <v>51</v>
      </c>
      <c r="AX308" s="59" t="n">
        <f aca="false">IF(AW308=0,50,ROUND((01_指標庫!$H$4*IF(ISNUMBER($F308),L308,0)+01_指標庫!$H$5*IF(ISNUMBER($AA308),AL308,0)+01_指標庫!$H$6*IF(ISNUMBER($G308),M308,0)+01_指標庫!$H$7*IF(ISNUMBER($H308),N308,0)+01_指標庫!$H$8*IF(ISNUMBER($AF308),AQ308,0)+01_指標庫!$H$9*IF(ISNUMBER($AG308),AR308,0)+01_指標庫!$H$10*IF(ISNUMBER($AB308),AM308,0)+01_指標庫!$H$11*IF(ISNUMBER($AC308),AN308,0)+01_指標庫!$H$12*IF(ISNUMBER($AD308),AO308,0)+01_指標庫!$H$13*IF(ISNUMBER($AE308),AP308,0)+01_指標庫!$H$14*IF(ISNUMBER($I308),O308,0)+01_指標庫!$H$15*IF(ISNUMBER($AH308),AS308,0)+01_指標庫!$H$16*IF(ISNUMBER($K308),P308,0)+01_指標庫!$H$17*IF(ISNUMBER($AI308),AT308,0)+01_指標庫!$H$18*IF(ISNUMBER($AJ308),AU308,0)+01_指標庫!$H$19*IF(ISNUMBER($AK308),AV308,0)+01_指標庫!$H$20*IF(ISNUMBER($BB308),BB308,0)+01_指標庫!$H$21*IF(ISNUMBER($BC308),BC308,0))/AW308,1))</f>
        <v>76.5</v>
      </c>
      <c r="AY308" s="60"/>
      <c r="AZ308" s="60"/>
      <c r="BA308" s="58" t="n">
        <f aca="false">AVERAGE($E304:$E308)/AVERAGE($E299:$E308)-1</f>
        <v>0.000742961195672187</v>
      </c>
      <c r="BB308" s="59" t="n">
        <f aca="false">IF(ISNUMBER($BA308),IF(OR($S308&lt;=-0.03,$BA308&lt;-0.003),0,IF(OR($S308&lt;=-0.02,$BA308&lt;0.01),50,100)),"")</f>
        <v>50</v>
      </c>
      <c r="BC308" s="0" t="str">
        <f aca="false">IF(OR(COUNT($AZ308)=0,COUNT($AZ307)=0),"",IF(OR($AY308/$AZ307-1&lt;=-0.03,$AZ308/$AZ307-1&lt;=-0.045,IF(COUNT($AZ299:$AZ308)=10,AVERAGE($AZ304:$AZ308)/AVERAGE($AZ299:$AZ308)-1&lt;-0.01,FALSE())),0,IF(OR($AZ308/$AZ307-1&lt;=-0.02,IF(COUNT($AZ299:$AZ308)=10,AVERAGE($AZ304:$AZ308)/AVERAGE($AZ299:$AZ308)-1&lt;0.005,FALSE())),50,100)))</f>
        <v/>
      </c>
    </row>
    <row r="309" customFormat="false" ht="15" hidden="false" customHeight="true" outlineLevel="0" collapsed="false">
      <c r="A309" s="47" t="n">
        <v>305</v>
      </c>
      <c r="B309" s="48" t="n">
        <v>42999</v>
      </c>
      <c r="C309" s="47" t="n">
        <v>2017</v>
      </c>
      <c r="D309" s="49" t="s">
        <v>239</v>
      </c>
      <c r="E309" s="50" t="n">
        <v>5934.91</v>
      </c>
      <c r="F309" s="51" t="n">
        <v>0.075312</v>
      </c>
      <c r="G309" s="51" t="n">
        <v>-0.01157</v>
      </c>
      <c r="H309" s="52" t="n">
        <v>0.8776</v>
      </c>
      <c r="I309" s="53" t="n">
        <v>362</v>
      </c>
      <c r="J309" s="47" t="s">
        <v>235</v>
      </c>
      <c r="K309" s="54" t="n">
        <v>9.67</v>
      </c>
      <c r="L309" s="55" t="n">
        <f aca="false">IF(COUNT(F309)=0,50,IF(F309&gt;=0,100,IF(F309&gt;=-0.02,50,0)))</f>
        <v>100</v>
      </c>
      <c r="M309" s="55" t="n">
        <f aca="false">IF(COUNT(G309)=0,50,IF(G309&gt;-0.06,100,IF(G309&gt;-0.15,50,0)))</f>
        <v>100</v>
      </c>
      <c r="N309" s="55" t="n">
        <f aca="false">IF(COUNT(H309)=0,50,IF(H309&gt;=0.6,100,IF(H309&gt;=0.4,50,0)))</f>
        <v>100</v>
      </c>
      <c r="O309" s="55" t="n">
        <f aca="false">IF(COUNT(I309)=0,50,IF(J309="proxy_vix",50,IF(I309&lt;350,100,IF(I309&lt;=450,50,0))))</f>
        <v>50</v>
      </c>
      <c r="P309" s="55" t="n">
        <f aca="false">IF(COUNT(K309)=0,50,IF(K309&lt;20,100,IF(K309&lt;=25,50,0)))</f>
        <v>100</v>
      </c>
      <c r="Q309" s="54"/>
      <c r="R309" s="47"/>
      <c r="S309" s="51" t="n">
        <f aca="false">$E309/$E308-1</f>
        <v>-0.00647849457865513</v>
      </c>
      <c r="T309" s="56" t="n">
        <f aca="false">$K309/$K308-1</f>
        <v>-0.0112474437627811</v>
      </c>
      <c r="V309" s="57"/>
      <c r="W309" s="57"/>
      <c r="Y309" s="1" t="str">
        <f aca="false">IF(AX309&gt;=70,"EASY",IF(AX309&gt;40,"UNCERTAIN","HARD"))</f>
        <v>EASY</v>
      </c>
      <c r="AA309" s="58" t="n">
        <f aca="false">IF($A309&lt;200,"",AVERAGE($E260:$E309)/AVERAGE($E110:$E309)-1)</f>
        <v>0.0701399374731753</v>
      </c>
      <c r="AB309" s="59" t="n">
        <f aca="false">LOOKUP($B309,07_L1政策步階!$A$4:$A$14,07_L1政策步階!$C$4:$C$14)</f>
        <v>-1</v>
      </c>
      <c r="AC309" s="57"/>
      <c r="AD309" s="57"/>
      <c r="AE309" s="57"/>
      <c r="AF309" s="57"/>
      <c r="AG309" s="57"/>
      <c r="AH309" s="57"/>
      <c r="AI309" s="57"/>
      <c r="AJ309" s="57"/>
      <c r="AK309" s="57"/>
      <c r="AL309" s="59" t="n">
        <f aca="false">IF(ISNUMBER($AA309),IF($AA309&gt;=0.005,100,IF($AA309&gt;=-0.015,50,0)),"")</f>
        <v>100</v>
      </c>
      <c r="AM309" s="59" t="n">
        <f aca="false">IF(ISNUMBER($AB309),IF($AB309=1,100,IF($AB309=0,50,0)),"")</f>
        <v>0</v>
      </c>
      <c r="AN309" s="0" t="str">
        <f aca="false">IF(ISNUMBER($AC309),IF($AC309&gt;=0.001,100,IF($AC309&gt;=-0.003,50,0)),"")</f>
        <v/>
      </c>
      <c r="AO309" s="0" t="str">
        <f aca="false">IF(ISNUMBER($AD309),IF($AD309&gt;=0.04,100,IF($AD309&gt;=0,50,0)),"")</f>
        <v/>
      </c>
      <c r="AP309" s="0" t="str">
        <f aca="false">IF(ISNUMBER($AE309),IF($AE309&gt;=25,100,IF($AE309&gt;=-75,50,0)),"")</f>
        <v/>
      </c>
      <c r="AQ309" s="0" t="str">
        <f aca="false">IF(ISNUMBER($AF309),IF($AF309&gt;0,100,IF($AF309&gt;=-50,50,0)),"")</f>
        <v/>
      </c>
      <c r="AR309" s="0" t="str">
        <f aca="false">IF(ISNUMBER($AG309),IF($AG309=1,100,IF($AG309=0,50,0)),"")</f>
        <v/>
      </c>
      <c r="AS309" s="0" t="str">
        <f aca="false">IF(ISNUMBER($AH309),IF($AH309&lt;0,100,IF($AH309&lt;=20,50,0)),"")</f>
        <v/>
      </c>
      <c r="AT309" s="0" t="str">
        <f aca="false">IF(ISNUMBER($AI309),IF($AI309&lt;0.95,100,IF($AI309&lt;=1,50,0)),"")</f>
        <v/>
      </c>
      <c r="AU309" s="0" t="str">
        <f aca="false">IF(ISNUMBER($AJ309),IF($AJ309&lt;30,0,IF($AJ309&lt;40,50,IF($AJ309&lt;=90,100,50))),"")</f>
        <v/>
      </c>
      <c r="AV309" s="0" t="str">
        <f aca="false">IF(ISNUMBER($AK309),IF($AK309&gt;-0.2,100,IF($AK309&gt;=-0.4,50,0)),"")</f>
        <v/>
      </c>
      <c r="AW309" s="59" t="n">
        <f aca="false">01_指標庫!$H$4*ISNUMBER($F309)+01_指標庫!$H$5*ISNUMBER($AA309)+01_指標庫!$H$6*ISNUMBER($G309)+01_指標庫!$H$7*ISNUMBER($H309)+01_指標庫!$H$8*ISNUMBER($AF309)+01_指標庫!$H$9*ISNUMBER($AG309)+01_指標庫!$H$10*ISNUMBER($AB309)+01_指標庫!$H$11*ISNUMBER($AC309)+01_指標庫!$H$12*ISNUMBER($AD309)+01_指標庫!$H$13*ISNUMBER($AE309)+01_指標庫!$H$14*ISNUMBER($I309)+01_指標庫!$H$15*ISNUMBER($AH309)+01_指標庫!$H$16*ISNUMBER($K309)+01_指標庫!$H$17*ISNUMBER($AI309)+01_指標庫!$H$18*ISNUMBER($AJ309)+01_指標庫!$H$19*ISNUMBER($AK309)+01_指標庫!$H$20*ISNUMBER($BB309)+01_指標庫!$H$21*ISNUMBER($BC309)</f>
        <v>51</v>
      </c>
      <c r="AX309" s="59" t="n">
        <f aca="false">IF(AW309=0,50,ROUND((01_指標庫!$H$4*IF(ISNUMBER($F309),L309,0)+01_指標庫!$H$5*IF(ISNUMBER($AA309),AL309,0)+01_指標庫!$H$6*IF(ISNUMBER($G309),M309,0)+01_指標庫!$H$7*IF(ISNUMBER($H309),N309,0)+01_指標庫!$H$8*IF(ISNUMBER($AF309),AQ309,0)+01_指標庫!$H$9*IF(ISNUMBER($AG309),AR309,0)+01_指標庫!$H$10*IF(ISNUMBER($AB309),AM309,0)+01_指標庫!$H$11*IF(ISNUMBER($AC309),AN309,0)+01_指標庫!$H$12*IF(ISNUMBER($AD309),AO309,0)+01_指標庫!$H$13*IF(ISNUMBER($AE309),AP309,0)+01_指標庫!$H$14*IF(ISNUMBER($I309),O309,0)+01_指標庫!$H$15*IF(ISNUMBER($AH309),AS309,0)+01_指標庫!$H$16*IF(ISNUMBER($K309),P309,0)+01_指標庫!$H$17*IF(ISNUMBER($AI309),AT309,0)+01_指標庫!$H$18*IF(ISNUMBER($AJ309),AU309,0)+01_指標庫!$H$19*IF(ISNUMBER($AK309),AV309,0)+01_指標庫!$H$20*IF(ISNUMBER($BB309),BB309,0)+01_指標庫!$H$21*IF(ISNUMBER($BC309),BC309,0))/AW309,1))</f>
        <v>76.5</v>
      </c>
      <c r="AY309" s="60"/>
      <c r="AZ309" s="60"/>
      <c r="BA309" s="58" t="n">
        <f aca="false">AVERAGE($E305:$E309)/AVERAGE($E300:$E309)-1</f>
        <v>0.000100114746902413</v>
      </c>
      <c r="BB309" s="59" t="n">
        <f aca="false">IF(ISNUMBER($BA309),IF(OR($S309&lt;=-0.03,$BA309&lt;-0.003),0,IF(OR($S309&lt;=-0.02,$BA309&lt;0.01),50,100)),"")</f>
        <v>50</v>
      </c>
      <c r="BC309" s="0" t="str">
        <f aca="false">IF(OR(COUNT($AZ309)=0,COUNT($AZ308)=0),"",IF(OR($AY309/$AZ308-1&lt;=-0.03,$AZ309/$AZ308-1&lt;=-0.045,IF(COUNT($AZ300:$AZ309)=10,AVERAGE($AZ305:$AZ309)/AVERAGE($AZ300:$AZ309)-1&lt;-0.01,FALSE())),0,IF(OR($AZ309/$AZ308-1&lt;=-0.02,IF(COUNT($AZ300:$AZ309)=10,AVERAGE($AZ305:$AZ309)/AVERAGE($AZ300:$AZ309)-1&lt;0.005,FALSE())),50,100)))</f>
        <v/>
      </c>
    </row>
    <row r="310" customFormat="false" ht="15" hidden="false" customHeight="true" outlineLevel="0" collapsed="false">
      <c r="A310" s="47" t="n">
        <v>306</v>
      </c>
      <c r="B310" s="48" t="n">
        <v>43000</v>
      </c>
      <c r="C310" s="47" t="n">
        <v>2017</v>
      </c>
      <c r="D310" s="49" t="s">
        <v>234</v>
      </c>
      <c r="E310" s="50" t="n">
        <v>5932.32</v>
      </c>
      <c r="F310" s="51" t="n">
        <v>0.07373</v>
      </c>
      <c r="G310" s="51" t="n">
        <v>-0.012001</v>
      </c>
      <c r="H310" s="52" t="n">
        <v>0.898</v>
      </c>
      <c r="I310" s="53" t="n">
        <v>364</v>
      </c>
      <c r="J310" s="47" t="s">
        <v>235</v>
      </c>
      <c r="K310" s="54" t="n">
        <v>9.59</v>
      </c>
      <c r="L310" s="55" t="n">
        <f aca="false">IF(COUNT(F310)=0,50,IF(F310&gt;=0,100,IF(F310&gt;=-0.02,50,0)))</f>
        <v>100</v>
      </c>
      <c r="M310" s="55" t="n">
        <f aca="false">IF(COUNT(G310)=0,50,IF(G310&gt;-0.06,100,IF(G310&gt;-0.15,50,0)))</f>
        <v>100</v>
      </c>
      <c r="N310" s="55" t="n">
        <f aca="false">IF(COUNT(H310)=0,50,IF(H310&gt;=0.6,100,IF(H310&gt;=0.4,50,0)))</f>
        <v>100</v>
      </c>
      <c r="O310" s="55" t="n">
        <f aca="false">IF(COUNT(I310)=0,50,IF(J310="proxy_vix",50,IF(I310&lt;350,100,IF(I310&lt;=450,50,0))))</f>
        <v>50</v>
      </c>
      <c r="P310" s="55" t="n">
        <f aca="false">IF(COUNT(K310)=0,50,IF(K310&lt;20,100,IF(K310&lt;=25,50,0)))</f>
        <v>100</v>
      </c>
      <c r="Q310" s="54"/>
      <c r="R310" s="47"/>
      <c r="S310" s="51" t="n">
        <f aca="false">$E310/$E309-1</f>
        <v>-0.000436400888977229</v>
      </c>
      <c r="T310" s="56" t="n">
        <f aca="false">$K310/$K309-1</f>
        <v>-0.00827300930713548</v>
      </c>
      <c r="V310" s="57"/>
      <c r="W310" s="57"/>
      <c r="Y310" s="1" t="str">
        <f aca="false">IF(AX310&gt;=70,"EASY",IF(AX310&gt;40,"UNCERTAIN","HARD"))</f>
        <v>EASY</v>
      </c>
      <c r="AA310" s="58" t="n">
        <f aca="false">IF($A310&lt;200,"",AVERAGE($E261:$E310)/AVERAGE($E111:$E310)-1)</f>
        <v>0.0695353856876642</v>
      </c>
      <c r="AB310" s="59" t="n">
        <f aca="false">LOOKUP($B310,07_L1政策步階!$A$4:$A$14,07_L1政策步階!$C$4:$C$14)</f>
        <v>-1</v>
      </c>
      <c r="AC310" s="57"/>
      <c r="AD310" s="57"/>
      <c r="AE310" s="57"/>
      <c r="AF310" s="57"/>
      <c r="AG310" s="57"/>
      <c r="AH310" s="57"/>
      <c r="AI310" s="57"/>
      <c r="AJ310" s="57"/>
      <c r="AK310" s="57"/>
      <c r="AL310" s="59" t="n">
        <f aca="false">IF(ISNUMBER($AA310),IF($AA310&gt;=0.005,100,IF($AA310&gt;=-0.015,50,0)),"")</f>
        <v>100</v>
      </c>
      <c r="AM310" s="59" t="n">
        <f aca="false">IF(ISNUMBER($AB310),IF($AB310=1,100,IF($AB310=0,50,0)),"")</f>
        <v>0</v>
      </c>
      <c r="AN310" s="0" t="str">
        <f aca="false">IF(ISNUMBER($AC310),IF($AC310&gt;=0.001,100,IF($AC310&gt;=-0.003,50,0)),"")</f>
        <v/>
      </c>
      <c r="AO310" s="0" t="str">
        <f aca="false">IF(ISNUMBER($AD310),IF($AD310&gt;=0.04,100,IF($AD310&gt;=0,50,0)),"")</f>
        <v/>
      </c>
      <c r="AP310" s="0" t="str">
        <f aca="false">IF(ISNUMBER($AE310),IF($AE310&gt;=25,100,IF($AE310&gt;=-75,50,0)),"")</f>
        <v/>
      </c>
      <c r="AQ310" s="0" t="str">
        <f aca="false">IF(ISNUMBER($AF310),IF($AF310&gt;0,100,IF($AF310&gt;=-50,50,0)),"")</f>
        <v/>
      </c>
      <c r="AR310" s="0" t="str">
        <f aca="false">IF(ISNUMBER($AG310),IF($AG310=1,100,IF($AG310=0,50,0)),"")</f>
        <v/>
      </c>
      <c r="AS310" s="0" t="str">
        <f aca="false">IF(ISNUMBER($AH310),IF($AH310&lt;0,100,IF($AH310&lt;=20,50,0)),"")</f>
        <v/>
      </c>
      <c r="AT310" s="0" t="str">
        <f aca="false">IF(ISNUMBER($AI310),IF($AI310&lt;0.95,100,IF($AI310&lt;=1,50,0)),"")</f>
        <v/>
      </c>
      <c r="AU310" s="0" t="str">
        <f aca="false">IF(ISNUMBER($AJ310),IF($AJ310&lt;30,0,IF($AJ310&lt;40,50,IF($AJ310&lt;=90,100,50))),"")</f>
        <v/>
      </c>
      <c r="AV310" s="0" t="str">
        <f aca="false">IF(ISNUMBER($AK310),IF($AK310&gt;-0.2,100,IF($AK310&gt;=-0.4,50,0)),"")</f>
        <v/>
      </c>
      <c r="AW310" s="59" t="n">
        <f aca="false">01_指標庫!$H$4*ISNUMBER($F310)+01_指標庫!$H$5*ISNUMBER($AA310)+01_指標庫!$H$6*ISNUMBER($G310)+01_指標庫!$H$7*ISNUMBER($H310)+01_指標庫!$H$8*ISNUMBER($AF310)+01_指標庫!$H$9*ISNUMBER($AG310)+01_指標庫!$H$10*ISNUMBER($AB310)+01_指標庫!$H$11*ISNUMBER($AC310)+01_指標庫!$H$12*ISNUMBER($AD310)+01_指標庫!$H$13*ISNUMBER($AE310)+01_指標庫!$H$14*ISNUMBER($I310)+01_指標庫!$H$15*ISNUMBER($AH310)+01_指標庫!$H$16*ISNUMBER($K310)+01_指標庫!$H$17*ISNUMBER($AI310)+01_指標庫!$H$18*ISNUMBER($AJ310)+01_指標庫!$H$19*ISNUMBER($AK310)+01_指標庫!$H$20*ISNUMBER($BB310)+01_指標庫!$H$21*ISNUMBER($BC310)</f>
        <v>51</v>
      </c>
      <c r="AX310" s="59" t="n">
        <f aca="false">IF(AW310=0,50,ROUND((01_指標庫!$H$4*IF(ISNUMBER($F310),L310,0)+01_指標庫!$H$5*IF(ISNUMBER($AA310),AL310,0)+01_指標庫!$H$6*IF(ISNUMBER($G310),M310,0)+01_指標庫!$H$7*IF(ISNUMBER($H310),N310,0)+01_指標庫!$H$8*IF(ISNUMBER($AF310),AQ310,0)+01_指標庫!$H$9*IF(ISNUMBER($AG310),AR310,0)+01_指標庫!$H$10*IF(ISNUMBER($AB310),AM310,0)+01_指標庫!$H$11*IF(ISNUMBER($AC310),AN310,0)+01_指標庫!$H$12*IF(ISNUMBER($AD310),AO310,0)+01_指標庫!$H$13*IF(ISNUMBER($AE310),AP310,0)+01_指標庫!$H$14*IF(ISNUMBER($I310),O310,0)+01_指標庫!$H$15*IF(ISNUMBER($AH310),AS310,0)+01_指標庫!$H$16*IF(ISNUMBER($K310),P310,0)+01_指標庫!$H$17*IF(ISNUMBER($AI310),AT310,0)+01_指標庫!$H$18*IF(ISNUMBER($AJ310),AU310,0)+01_指標庫!$H$19*IF(ISNUMBER($AK310),AV310,0)+01_指標庫!$H$20*IF(ISNUMBER($BB310),BB310,0)+01_指標庫!$H$21*IF(ISNUMBER($BC310),BC310,0))/AW310,1))</f>
        <v>76.5</v>
      </c>
      <c r="AY310" s="60"/>
      <c r="AZ310" s="60"/>
      <c r="BA310" s="58" t="n">
        <f aca="false">AVERAGE($E306:$E310)/AVERAGE($E301:$E310)-1</f>
        <v>-0.002080822541636</v>
      </c>
      <c r="BB310" s="59" t="n">
        <f aca="false">IF(ISNUMBER($BA310),IF(OR($S310&lt;=-0.03,$BA310&lt;-0.003),0,IF(OR($S310&lt;=-0.02,$BA310&lt;0.01),50,100)),"")</f>
        <v>50</v>
      </c>
      <c r="BC310" s="0" t="str">
        <f aca="false">IF(OR(COUNT($AZ310)=0,COUNT($AZ309)=0),"",IF(OR($AY310/$AZ309-1&lt;=-0.03,$AZ310/$AZ309-1&lt;=-0.045,IF(COUNT($AZ301:$AZ310)=10,AVERAGE($AZ306:$AZ310)/AVERAGE($AZ301:$AZ310)-1&lt;-0.01,FALSE())),0,IF(OR($AZ310/$AZ309-1&lt;=-0.02,IF(COUNT($AZ301:$AZ310)=10,AVERAGE($AZ306:$AZ310)/AVERAGE($AZ301:$AZ310)-1&lt;0.005,FALSE())),50,100)))</f>
        <v/>
      </c>
    </row>
    <row r="311" customFormat="false" ht="15" hidden="false" customHeight="true" outlineLevel="0" collapsed="false">
      <c r="A311" s="47" t="n">
        <v>307</v>
      </c>
      <c r="B311" s="48" t="n">
        <v>43003</v>
      </c>
      <c r="C311" s="47" t="n">
        <v>2017</v>
      </c>
      <c r="D311" s="49" t="s">
        <v>236</v>
      </c>
      <c r="E311" s="50" t="n">
        <v>5867.35</v>
      </c>
      <c r="F311" s="51" t="n">
        <v>0.060995</v>
      </c>
      <c r="G311" s="51" t="n">
        <v>-0.022822</v>
      </c>
      <c r="H311" s="52" t="n">
        <v>0.9184</v>
      </c>
      <c r="I311" s="53" t="n">
        <v>366</v>
      </c>
      <c r="J311" s="47" t="s">
        <v>235</v>
      </c>
      <c r="K311" s="54" t="n">
        <v>10.21</v>
      </c>
      <c r="L311" s="55" t="n">
        <f aca="false">IF(COUNT(F311)=0,50,IF(F311&gt;=0,100,IF(F311&gt;=-0.02,50,0)))</f>
        <v>100</v>
      </c>
      <c r="M311" s="55" t="n">
        <f aca="false">IF(COUNT(G311)=0,50,IF(G311&gt;-0.06,100,IF(G311&gt;-0.15,50,0)))</f>
        <v>100</v>
      </c>
      <c r="N311" s="55" t="n">
        <f aca="false">IF(COUNT(H311)=0,50,IF(H311&gt;=0.6,100,IF(H311&gt;=0.4,50,0)))</f>
        <v>100</v>
      </c>
      <c r="O311" s="55" t="n">
        <f aca="false">IF(COUNT(I311)=0,50,IF(J311="proxy_vix",50,IF(I311&lt;350,100,IF(I311&lt;=450,50,0))))</f>
        <v>50</v>
      </c>
      <c r="P311" s="55" t="n">
        <f aca="false">IF(COUNT(K311)=0,50,IF(K311&lt;20,100,IF(K311&lt;=25,50,0)))</f>
        <v>100</v>
      </c>
      <c r="Q311" s="54"/>
      <c r="R311" s="47"/>
      <c r="S311" s="51" t="n">
        <f aca="false">$E311/$E310-1</f>
        <v>-0.010951870431804</v>
      </c>
      <c r="T311" s="56" t="n">
        <f aca="false">$K311/$K310-1</f>
        <v>0.0646506777893641</v>
      </c>
      <c r="V311" s="57"/>
      <c r="W311" s="57"/>
      <c r="Y311" s="1" t="str">
        <f aca="false">IF(AX311&gt;=70,"EASY",IF(AX311&gt;40,"UNCERTAIN","HARD"))</f>
        <v>EASY</v>
      </c>
      <c r="AA311" s="58" t="n">
        <f aca="false">IF($A311&lt;200,"",AVERAGE($E262:$E311)/AVERAGE($E112:$E311)-1)</f>
        <v>0.0686593192426581</v>
      </c>
      <c r="AB311" s="59" t="n">
        <f aca="false">LOOKUP($B311,07_L1政策步階!$A$4:$A$14,07_L1政策步階!$C$4:$C$14)</f>
        <v>-1</v>
      </c>
      <c r="AC311" s="57"/>
      <c r="AD311" s="57"/>
      <c r="AE311" s="57"/>
      <c r="AF311" s="57"/>
      <c r="AG311" s="57"/>
      <c r="AH311" s="57"/>
      <c r="AI311" s="57"/>
      <c r="AJ311" s="57"/>
      <c r="AK311" s="57"/>
      <c r="AL311" s="59" t="n">
        <f aca="false">IF(ISNUMBER($AA311),IF($AA311&gt;=0.005,100,IF($AA311&gt;=-0.015,50,0)),"")</f>
        <v>100</v>
      </c>
      <c r="AM311" s="59" t="n">
        <f aca="false">IF(ISNUMBER($AB311),IF($AB311=1,100,IF($AB311=0,50,0)),"")</f>
        <v>0</v>
      </c>
      <c r="AN311" s="0" t="str">
        <f aca="false">IF(ISNUMBER($AC311),IF($AC311&gt;=0.001,100,IF($AC311&gt;=-0.003,50,0)),"")</f>
        <v/>
      </c>
      <c r="AO311" s="0" t="str">
        <f aca="false">IF(ISNUMBER($AD311),IF($AD311&gt;=0.04,100,IF($AD311&gt;=0,50,0)),"")</f>
        <v/>
      </c>
      <c r="AP311" s="0" t="str">
        <f aca="false">IF(ISNUMBER($AE311),IF($AE311&gt;=25,100,IF($AE311&gt;=-75,50,0)),"")</f>
        <v/>
      </c>
      <c r="AQ311" s="0" t="str">
        <f aca="false">IF(ISNUMBER($AF311),IF($AF311&gt;0,100,IF($AF311&gt;=-50,50,0)),"")</f>
        <v/>
      </c>
      <c r="AR311" s="0" t="str">
        <f aca="false">IF(ISNUMBER($AG311),IF($AG311=1,100,IF($AG311=0,50,0)),"")</f>
        <v/>
      </c>
      <c r="AS311" s="0" t="str">
        <f aca="false">IF(ISNUMBER($AH311),IF($AH311&lt;0,100,IF($AH311&lt;=20,50,0)),"")</f>
        <v/>
      </c>
      <c r="AT311" s="0" t="str">
        <f aca="false">IF(ISNUMBER($AI311),IF($AI311&lt;0.95,100,IF($AI311&lt;=1,50,0)),"")</f>
        <v/>
      </c>
      <c r="AU311" s="0" t="str">
        <f aca="false">IF(ISNUMBER($AJ311),IF($AJ311&lt;30,0,IF($AJ311&lt;40,50,IF($AJ311&lt;=90,100,50))),"")</f>
        <v/>
      </c>
      <c r="AV311" s="0" t="str">
        <f aca="false">IF(ISNUMBER($AK311),IF($AK311&gt;-0.2,100,IF($AK311&gt;=-0.4,50,0)),"")</f>
        <v/>
      </c>
      <c r="AW311" s="59" t="n">
        <f aca="false">01_指標庫!$H$4*ISNUMBER($F311)+01_指標庫!$H$5*ISNUMBER($AA311)+01_指標庫!$H$6*ISNUMBER($G311)+01_指標庫!$H$7*ISNUMBER($H311)+01_指標庫!$H$8*ISNUMBER($AF311)+01_指標庫!$H$9*ISNUMBER($AG311)+01_指標庫!$H$10*ISNUMBER($AB311)+01_指標庫!$H$11*ISNUMBER($AC311)+01_指標庫!$H$12*ISNUMBER($AD311)+01_指標庫!$H$13*ISNUMBER($AE311)+01_指標庫!$H$14*ISNUMBER($I311)+01_指標庫!$H$15*ISNUMBER($AH311)+01_指標庫!$H$16*ISNUMBER($K311)+01_指標庫!$H$17*ISNUMBER($AI311)+01_指標庫!$H$18*ISNUMBER($AJ311)+01_指標庫!$H$19*ISNUMBER($AK311)+01_指標庫!$H$20*ISNUMBER($BB311)+01_指標庫!$H$21*ISNUMBER($BC311)</f>
        <v>51</v>
      </c>
      <c r="AX311" s="59" t="n">
        <f aca="false">IF(AW311=0,50,ROUND((01_指標庫!$H$4*IF(ISNUMBER($F311),L311,0)+01_指標庫!$H$5*IF(ISNUMBER($AA311),AL311,0)+01_指標庫!$H$6*IF(ISNUMBER($G311),M311,0)+01_指標庫!$H$7*IF(ISNUMBER($H311),N311,0)+01_指標庫!$H$8*IF(ISNUMBER($AF311),AQ311,0)+01_指標庫!$H$9*IF(ISNUMBER($AG311),AR311,0)+01_指標庫!$H$10*IF(ISNUMBER($AB311),AM311,0)+01_指標庫!$H$11*IF(ISNUMBER($AC311),AN311,0)+01_指標庫!$H$12*IF(ISNUMBER($AD311),AO311,0)+01_指標庫!$H$13*IF(ISNUMBER($AE311),AP311,0)+01_指標庫!$H$14*IF(ISNUMBER($I311),O311,0)+01_指標庫!$H$15*IF(ISNUMBER($AH311),AS311,0)+01_指標庫!$H$16*IF(ISNUMBER($K311),P311,0)+01_指標庫!$H$17*IF(ISNUMBER($AI311),AT311,0)+01_指標庫!$H$18*IF(ISNUMBER($AJ311),AU311,0)+01_指標庫!$H$19*IF(ISNUMBER($AK311),AV311,0)+01_指標庫!$H$20*IF(ISNUMBER($BB311),BB311,0)+01_指標庫!$H$21*IF(ISNUMBER($BC311),BC311,0))/AW311,1))</f>
        <v>70.6</v>
      </c>
      <c r="AY311" s="60"/>
      <c r="AZ311" s="60"/>
      <c r="BA311" s="58" t="n">
        <f aca="false">AVERAGE($E307:$E311)/AVERAGE($E302:$E311)-1</f>
        <v>-0.00400236563636502</v>
      </c>
      <c r="BB311" s="59" t="n">
        <f aca="false">IF(ISNUMBER($BA311),IF(OR($S311&lt;=-0.03,$BA311&lt;-0.003),0,IF(OR($S311&lt;=-0.02,$BA311&lt;0.01),50,100)),"")</f>
        <v>0</v>
      </c>
      <c r="BC311" s="0" t="str">
        <f aca="false">IF(OR(COUNT($AZ311)=0,COUNT($AZ310)=0),"",IF(OR($AY311/$AZ310-1&lt;=-0.03,$AZ311/$AZ310-1&lt;=-0.045,IF(COUNT($AZ302:$AZ311)=10,AVERAGE($AZ307:$AZ311)/AVERAGE($AZ302:$AZ311)-1&lt;-0.01,FALSE())),0,IF(OR($AZ311/$AZ310-1&lt;=-0.02,IF(COUNT($AZ302:$AZ311)=10,AVERAGE($AZ307:$AZ311)/AVERAGE($AZ302:$AZ311)-1&lt;0.005,FALSE())),50,100)))</f>
        <v/>
      </c>
    </row>
    <row r="312" customFormat="false" ht="15" hidden="false" customHeight="true" outlineLevel="0" collapsed="false">
      <c r="A312" s="47" t="n">
        <v>308</v>
      </c>
      <c r="B312" s="48" t="n">
        <v>43004</v>
      </c>
      <c r="C312" s="47" t="n">
        <v>2017</v>
      </c>
      <c r="D312" s="49" t="s">
        <v>237</v>
      </c>
      <c r="E312" s="50" t="n">
        <v>5881.34</v>
      </c>
      <c r="F312" s="51" t="n">
        <v>0.062543</v>
      </c>
      <c r="G312" s="51" t="n">
        <v>-0.020492</v>
      </c>
      <c r="H312" s="52" t="n">
        <v>0.898</v>
      </c>
      <c r="I312" s="53" t="n">
        <v>362</v>
      </c>
      <c r="J312" s="47" t="s">
        <v>235</v>
      </c>
      <c r="K312" s="54" t="n">
        <v>10.17</v>
      </c>
      <c r="L312" s="55" t="n">
        <f aca="false">IF(COUNT(F312)=0,50,IF(F312&gt;=0,100,IF(F312&gt;=-0.02,50,0)))</f>
        <v>100</v>
      </c>
      <c r="M312" s="55" t="n">
        <f aca="false">IF(COUNT(G312)=0,50,IF(G312&gt;-0.06,100,IF(G312&gt;-0.15,50,0)))</f>
        <v>100</v>
      </c>
      <c r="N312" s="55" t="n">
        <f aca="false">IF(COUNT(H312)=0,50,IF(H312&gt;=0.6,100,IF(H312&gt;=0.4,50,0)))</f>
        <v>100</v>
      </c>
      <c r="O312" s="55" t="n">
        <f aca="false">IF(COUNT(I312)=0,50,IF(J312="proxy_vix",50,IF(I312&lt;350,100,IF(I312&lt;=450,50,0))))</f>
        <v>50</v>
      </c>
      <c r="P312" s="55" t="n">
        <f aca="false">IF(COUNT(K312)=0,50,IF(K312&lt;20,100,IF(K312&lt;=25,50,0)))</f>
        <v>100</v>
      </c>
      <c r="Q312" s="54"/>
      <c r="R312" s="47"/>
      <c r="S312" s="51" t="n">
        <f aca="false">$E312/$E311-1</f>
        <v>0.00238438136467045</v>
      </c>
      <c r="T312" s="56" t="n">
        <f aca="false">$K312/$K311-1</f>
        <v>-0.00391772771792365</v>
      </c>
      <c r="V312" s="57"/>
      <c r="W312" s="57"/>
      <c r="Y312" s="1" t="str">
        <f aca="false">IF(AX312&gt;=70,"EASY",IF(AX312&gt;40,"UNCERTAIN","HARD"))</f>
        <v>EASY</v>
      </c>
      <c r="AA312" s="58" t="n">
        <f aca="false">IF($A312&lt;200,"",AVERAGE($E263:$E312)/AVERAGE($E113:$E312)-1)</f>
        <v>0.0678229104842121</v>
      </c>
      <c r="AB312" s="59" t="n">
        <f aca="false">LOOKUP($B312,07_L1政策步階!$A$4:$A$14,07_L1政策步階!$C$4:$C$14)</f>
        <v>-1</v>
      </c>
      <c r="AC312" s="57"/>
      <c r="AD312" s="57"/>
      <c r="AE312" s="57"/>
      <c r="AF312" s="57"/>
      <c r="AG312" s="57"/>
      <c r="AH312" s="57"/>
      <c r="AI312" s="57"/>
      <c r="AJ312" s="57"/>
      <c r="AK312" s="57"/>
      <c r="AL312" s="59" t="n">
        <f aca="false">IF(ISNUMBER($AA312),IF($AA312&gt;=0.005,100,IF($AA312&gt;=-0.015,50,0)),"")</f>
        <v>100</v>
      </c>
      <c r="AM312" s="59" t="n">
        <f aca="false">IF(ISNUMBER($AB312),IF($AB312=1,100,IF($AB312=0,50,0)),"")</f>
        <v>0</v>
      </c>
      <c r="AN312" s="0" t="str">
        <f aca="false">IF(ISNUMBER($AC312),IF($AC312&gt;=0.001,100,IF($AC312&gt;=-0.003,50,0)),"")</f>
        <v/>
      </c>
      <c r="AO312" s="0" t="str">
        <f aca="false">IF(ISNUMBER($AD312),IF($AD312&gt;=0.04,100,IF($AD312&gt;=0,50,0)),"")</f>
        <v/>
      </c>
      <c r="AP312" s="0" t="str">
        <f aca="false">IF(ISNUMBER($AE312),IF($AE312&gt;=25,100,IF($AE312&gt;=-75,50,0)),"")</f>
        <v/>
      </c>
      <c r="AQ312" s="0" t="str">
        <f aca="false">IF(ISNUMBER($AF312),IF($AF312&gt;0,100,IF($AF312&gt;=-50,50,0)),"")</f>
        <v/>
      </c>
      <c r="AR312" s="0" t="str">
        <f aca="false">IF(ISNUMBER($AG312),IF($AG312=1,100,IF($AG312=0,50,0)),"")</f>
        <v/>
      </c>
      <c r="AS312" s="0" t="str">
        <f aca="false">IF(ISNUMBER($AH312),IF($AH312&lt;0,100,IF($AH312&lt;=20,50,0)),"")</f>
        <v/>
      </c>
      <c r="AT312" s="0" t="str">
        <f aca="false">IF(ISNUMBER($AI312),IF($AI312&lt;0.95,100,IF($AI312&lt;=1,50,0)),"")</f>
        <v/>
      </c>
      <c r="AU312" s="0" t="str">
        <f aca="false">IF(ISNUMBER($AJ312),IF($AJ312&lt;30,0,IF($AJ312&lt;40,50,IF($AJ312&lt;=90,100,50))),"")</f>
        <v/>
      </c>
      <c r="AV312" s="0" t="str">
        <f aca="false">IF(ISNUMBER($AK312),IF($AK312&gt;-0.2,100,IF($AK312&gt;=-0.4,50,0)),"")</f>
        <v/>
      </c>
      <c r="AW312" s="59" t="n">
        <f aca="false">01_指標庫!$H$4*ISNUMBER($F312)+01_指標庫!$H$5*ISNUMBER($AA312)+01_指標庫!$H$6*ISNUMBER($G312)+01_指標庫!$H$7*ISNUMBER($H312)+01_指標庫!$H$8*ISNUMBER($AF312)+01_指標庫!$H$9*ISNUMBER($AG312)+01_指標庫!$H$10*ISNUMBER($AB312)+01_指標庫!$H$11*ISNUMBER($AC312)+01_指標庫!$H$12*ISNUMBER($AD312)+01_指標庫!$H$13*ISNUMBER($AE312)+01_指標庫!$H$14*ISNUMBER($I312)+01_指標庫!$H$15*ISNUMBER($AH312)+01_指標庫!$H$16*ISNUMBER($K312)+01_指標庫!$H$17*ISNUMBER($AI312)+01_指標庫!$H$18*ISNUMBER($AJ312)+01_指標庫!$H$19*ISNUMBER($AK312)+01_指標庫!$H$20*ISNUMBER($BB312)+01_指標庫!$H$21*ISNUMBER($BC312)</f>
        <v>51</v>
      </c>
      <c r="AX312" s="59" t="n">
        <f aca="false">IF(AW312=0,50,ROUND((01_指標庫!$H$4*IF(ISNUMBER($F312),L312,0)+01_指標庫!$H$5*IF(ISNUMBER($AA312),AL312,0)+01_指標庫!$H$6*IF(ISNUMBER($G312),M312,0)+01_指標庫!$H$7*IF(ISNUMBER($H312),N312,0)+01_指標庫!$H$8*IF(ISNUMBER($AF312),AQ312,0)+01_指標庫!$H$9*IF(ISNUMBER($AG312),AR312,0)+01_指標庫!$H$10*IF(ISNUMBER($AB312),AM312,0)+01_指標庫!$H$11*IF(ISNUMBER($AC312),AN312,0)+01_指標庫!$H$12*IF(ISNUMBER($AD312),AO312,0)+01_指標庫!$H$13*IF(ISNUMBER($AE312),AP312,0)+01_指標庫!$H$14*IF(ISNUMBER($I312),O312,0)+01_指標庫!$H$15*IF(ISNUMBER($AH312),AS312,0)+01_指標庫!$H$16*IF(ISNUMBER($K312),P312,0)+01_指標庫!$H$17*IF(ISNUMBER($AI312),AT312,0)+01_指標庫!$H$18*IF(ISNUMBER($AJ312),AU312,0)+01_指標庫!$H$19*IF(ISNUMBER($AK312),AV312,0)+01_指標庫!$H$20*IF(ISNUMBER($BB312),BB312,0)+01_指標庫!$H$21*IF(ISNUMBER($BC312),BC312,0))/AW312,1))</f>
        <v>70.6</v>
      </c>
      <c r="AY312" s="60"/>
      <c r="AZ312" s="60"/>
      <c r="BA312" s="58" t="n">
        <f aca="false">AVERAGE($E308:$E312)/AVERAGE($E303:$E312)-1</f>
        <v>-0.00577710136244969</v>
      </c>
      <c r="BB312" s="59" t="n">
        <f aca="false">IF(ISNUMBER($BA312),IF(OR($S312&lt;=-0.03,$BA312&lt;-0.003),0,IF(OR($S312&lt;=-0.02,$BA312&lt;0.01),50,100)),"")</f>
        <v>0</v>
      </c>
      <c r="BC312" s="0" t="str">
        <f aca="false">IF(OR(COUNT($AZ312)=0,COUNT($AZ311)=0),"",IF(OR($AY312/$AZ311-1&lt;=-0.03,$AZ312/$AZ311-1&lt;=-0.045,IF(COUNT($AZ303:$AZ312)=10,AVERAGE($AZ308:$AZ312)/AVERAGE($AZ303:$AZ312)-1&lt;-0.01,FALSE())),0,IF(OR($AZ312/$AZ311-1&lt;=-0.02,IF(COUNT($AZ303:$AZ312)=10,AVERAGE($AZ308:$AZ312)/AVERAGE($AZ303:$AZ312)-1&lt;0.005,FALSE())),50,100)))</f>
        <v/>
      </c>
    </row>
    <row r="313" customFormat="false" ht="15" hidden="false" customHeight="true" outlineLevel="0" collapsed="false">
      <c r="A313" s="47" t="n">
        <v>309</v>
      </c>
      <c r="B313" s="48" t="n">
        <v>43005</v>
      </c>
      <c r="C313" s="47" t="n">
        <v>2017</v>
      </c>
      <c r="D313" s="49" t="s">
        <v>238</v>
      </c>
      <c r="E313" s="50" t="n">
        <v>5937.79</v>
      </c>
      <c r="F313" s="51" t="n">
        <v>0.071733</v>
      </c>
      <c r="G313" s="51" t="n">
        <v>-0.01109</v>
      </c>
      <c r="H313" s="52" t="n">
        <v>0.9184</v>
      </c>
      <c r="I313" s="53" t="n">
        <v>357</v>
      </c>
      <c r="J313" s="47" t="s">
        <v>235</v>
      </c>
      <c r="K313" s="54" t="n">
        <v>9.87</v>
      </c>
      <c r="L313" s="55" t="n">
        <f aca="false">IF(COUNT(F313)=0,50,IF(F313&gt;=0,100,IF(F313&gt;=-0.02,50,0)))</f>
        <v>100</v>
      </c>
      <c r="M313" s="55" t="n">
        <f aca="false">IF(COUNT(G313)=0,50,IF(G313&gt;-0.06,100,IF(G313&gt;-0.15,50,0)))</f>
        <v>100</v>
      </c>
      <c r="N313" s="55" t="n">
        <f aca="false">IF(COUNT(H313)=0,50,IF(H313&gt;=0.6,100,IF(H313&gt;=0.4,50,0)))</f>
        <v>100</v>
      </c>
      <c r="O313" s="55" t="n">
        <f aca="false">IF(COUNT(I313)=0,50,IF(J313="proxy_vix",50,IF(I313&lt;350,100,IF(I313&lt;=450,50,0))))</f>
        <v>50</v>
      </c>
      <c r="P313" s="55" t="n">
        <f aca="false">IF(COUNT(K313)=0,50,IF(K313&lt;20,100,IF(K313&lt;=25,50,0)))</f>
        <v>100</v>
      </c>
      <c r="Q313" s="54"/>
      <c r="R313" s="47"/>
      <c r="S313" s="51" t="n">
        <f aca="false">$E313/$E312-1</f>
        <v>0.00959815280191245</v>
      </c>
      <c r="T313" s="56" t="n">
        <f aca="false">$K313/$K312-1</f>
        <v>-0.0294985250737464</v>
      </c>
      <c r="V313" s="57"/>
      <c r="W313" s="57"/>
      <c r="Y313" s="1" t="str">
        <f aca="false">IF(AX313&gt;=70,"EASY",IF(AX313&gt;40,"UNCERTAIN","HARD"))</f>
        <v>EASY</v>
      </c>
      <c r="AA313" s="58" t="n">
        <f aca="false">IF($A313&lt;200,"",AVERAGE($E264:$E313)/AVERAGE($E114:$E313)-1)</f>
        <v>0.0670271196056091</v>
      </c>
      <c r="AB313" s="59" t="n">
        <f aca="false">LOOKUP($B313,07_L1政策步階!$A$4:$A$14,07_L1政策步階!$C$4:$C$14)</f>
        <v>-1</v>
      </c>
      <c r="AC313" s="57"/>
      <c r="AD313" s="57"/>
      <c r="AE313" s="57"/>
      <c r="AF313" s="57"/>
      <c r="AG313" s="57"/>
      <c r="AH313" s="57"/>
      <c r="AI313" s="57"/>
      <c r="AJ313" s="57"/>
      <c r="AK313" s="57"/>
      <c r="AL313" s="59" t="n">
        <f aca="false">IF(ISNUMBER($AA313),IF($AA313&gt;=0.005,100,IF($AA313&gt;=-0.015,50,0)),"")</f>
        <v>100</v>
      </c>
      <c r="AM313" s="59" t="n">
        <f aca="false">IF(ISNUMBER($AB313),IF($AB313=1,100,IF($AB313=0,50,0)),"")</f>
        <v>0</v>
      </c>
      <c r="AN313" s="0" t="str">
        <f aca="false">IF(ISNUMBER($AC313),IF($AC313&gt;=0.001,100,IF($AC313&gt;=-0.003,50,0)),"")</f>
        <v/>
      </c>
      <c r="AO313" s="0" t="str">
        <f aca="false">IF(ISNUMBER($AD313),IF($AD313&gt;=0.04,100,IF($AD313&gt;=0,50,0)),"")</f>
        <v/>
      </c>
      <c r="AP313" s="0" t="str">
        <f aca="false">IF(ISNUMBER($AE313),IF($AE313&gt;=25,100,IF($AE313&gt;=-75,50,0)),"")</f>
        <v/>
      </c>
      <c r="AQ313" s="0" t="str">
        <f aca="false">IF(ISNUMBER($AF313),IF($AF313&gt;0,100,IF($AF313&gt;=-50,50,0)),"")</f>
        <v/>
      </c>
      <c r="AR313" s="0" t="str">
        <f aca="false">IF(ISNUMBER($AG313),IF($AG313=1,100,IF($AG313=0,50,0)),"")</f>
        <v/>
      </c>
      <c r="AS313" s="0" t="str">
        <f aca="false">IF(ISNUMBER($AH313),IF($AH313&lt;0,100,IF($AH313&lt;=20,50,0)),"")</f>
        <v/>
      </c>
      <c r="AT313" s="0" t="str">
        <f aca="false">IF(ISNUMBER($AI313),IF($AI313&lt;0.95,100,IF($AI313&lt;=1,50,0)),"")</f>
        <v/>
      </c>
      <c r="AU313" s="0" t="str">
        <f aca="false">IF(ISNUMBER($AJ313),IF($AJ313&lt;30,0,IF($AJ313&lt;40,50,IF($AJ313&lt;=90,100,50))),"")</f>
        <v/>
      </c>
      <c r="AV313" s="0" t="str">
        <f aca="false">IF(ISNUMBER($AK313),IF($AK313&gt;-0.2,100,IF($AK313&gt;=-0.4,50,0)),"")</f>
        <v/>
      </c>
      <c r="AW313" s="59" t="n">
        <f aca="false">01_指標庫!$H$4*ISNUMBER($F313)+01_指標庫!$H$5*ISNUMBER($AA313)+01_指標庫!$H$6*ISNUMBER($G313)+01_指標庫!$H$7*ISNUMBER($H313)+01_指標庫!$H$8*ISNUMBER($AF313)+01_指標庫!$H$9*ISNUMBER($AG313)+01_指標庫!$H$10*ISNUMBER($AB313)+01_指標庫!$H$11*ISNUMBER($AC313)+01_指標庫!$H$12*ISNUMBER($AD313)+01_指標庫!$H$13*ISNUMBER($AE313)+01_指標庫!$H$14*ISNUMBER($I313)+01_指標庫!$H$15*ISNUMBER($AH313)+01_指標庫!$H$16*ISNUMBER($K313)+01_指標庫!$H$17*ISNUMBER($AI313)+01_指標庫!$H$18*ISNUMBER($AJ313)+01_指標庫!$H$19*ISNUMBER($AK313)+01_指標庫!$H$20*ISNUMBER($BB313)+01_指標庫!$H$21*ISNUMBER($BC313)</f>
        <v>51</v>
      </c>
      <c r="AX313" s="59" t="n">
        <f aca="false">IF(AW313=0,50,ROUND((01_指標庫!$H$4*IF(ISNUMBER($F313),L313,0)+01_指標庫!$H$5*IF(ISNUMBER($AA313),AL313,0)+01_指標庫!$H$6*IF(ISNUMBER($G313),M313,0)+01_指標庫!$H$7*IF(ISNUMBER($H313),N313,0)+01_指標庫!$H$8*IF(ISNUMBER($AF313),AQ313,0)+01_指標庫!$H$9*IF(ISNUMBER($AG313),AR313,0)+01_指標庫!$H$10*IF(ISNUMBER($AB313),AM313,0)+01_指標庫!$H$11*IF(ISNUMBER($AC313),AN313,0)+01_指標庫!$H$12*IF(ISNUMBER($AD313),AO313,0)+01_指標庫!$H$13*IF(ISNUMBER($AE313),AP313,0)+01_指標庫!$H$14*IF(ISNUMBER($I313),O313,0)+01_指標庫!$H$15*IF(ISNUMBER($AH313),AS313,0)+01_指標庫!$H$16*IF(ISNUMBER($K313),P313,0)+01_指標庫!$H$17*IF(ISNUMBER($AI313),AT313,0)+01_指標庫!$H$18*IF(ISNUMBER($AJ313),AU313,0)+01_指標庫!$H$19*IF(ISNUMBER($AK313),AV313,0)+01_指標庫!$H$20*IF(ISNUMBER($BB313),BB313,0)+01_指標庫!$H$21*IF(ISNUMBER($BC313),BC313,0))/AW313,1))</f>
        <v>70.6</v>
      </c>
      <c r="AY313" s="60"/>
      <c r="AZ313" s="60"/>
      <c r="BA313" s="58" t="n">
        <f aca="false">AVERAGE($E309:$E313)/AVERAGE($E304:$E313)-1</f>
        <v>-0.00586850788326354</v>
      </c>
      <c r="BB313" s="59" t="n">
        <f aca="false">IF(ISNUMBER($BA313),IF(OR($S313&lt;=-0.03,$BA313&lt;-0.003),0,IF(OR($S313&lt;=-0.02,$BA313&lt;0.01),50,100)),"")</f>
        <v>0</v>
      </c>
      <c r="BC313" s="0" t="str">
        <f aca="false">IF(OR(COUNT($AZ313)=0,COUNT($AZ312)=0),"",IF(OR($AY313/$AZ312-1&lt;=-0.03,$AZ313/$AZ312-1&lt;=-0.045,IF(COUNT($AZ304:$AZ313)=10,AVERAGE($AZ309:$AZ313)/AVERAGE($AZ304:$AZ313)-1&lt;-0.01,FALSE())),0,IF(OR($AZ313/$AZ312-1&lt;=-0.02,IF(COUNT($AZ304:$AZ313)=10,AVERAGE($AZ309:$AZ313)/AVERAGE($AZ304:$AZ313)-1&lt;0.005,FALSE())),50,100)))</f>
        <v/>
      </c>
    </row>
    <row r="314" customFormat="false" ht="15" hidden="false" customHeight="true" outlineLevel="0" collapsed="false">
      <c r="A314" s="47" t="n">
        <v>310</v>
      </c>
      <c r="B314" s="48" t="n">
        <v>43006</v>
      </c>
      <c r="C314" s="47" t="n">
        <v>2017</v>
      </c>
      <c r="D314" s="49" t="s">
        <v>239</v>
      </c>
      <c r="E314" s="50" t="n">
        <v>5933.07</v>
      </c>
      <c r="F314" s="51" t="n">
        <v>0.069859</v>
      </c>
      <c r="G314" s="51" t="n">
        <v>-0.011876</v>
      </c>
      <c r="H314" s="52" t="n">
        <v>0.898</v>
      </c>
      <c r="I314" s="53" t="n">
        <v>357</v>
      </c>
      <c r="J314" s="47" t="s">
        <v>235</v>
      </c>
      <c r="K314" s="54" t="n">
        <v>9.55</v>
      </c>
      <c r="L314" s="55" t="n">
        <f aca="false">IF(COUNT(F314)=0,50,IF(F314&gt;=0,100,IF(F314&gt;=-0.02,50,0)))</f>
        <v>100</v>
      </c>
      <c r="M314" s="55" t="n">
        <f aca="false">IF(COUNT(G314)=0,50,IF(G314&gt;-0.06,100,IF(G314&gt;-0.15,50,0)))</f>
        <v>100</v>
      </c>
      <c r="N314" s="55" t="n">
        <f aca="false">IF(COUNT(H314)=0,50,IF(H314&gt;=0.6,100,IF(H314&gt;=0.4,50,0)))</f>
        <v>100</v>
      </c>
      <c r="O314" s="55" t="n">
        <f aca="false">IF(COUNT(I314)=0,50,IF(J314="proxy_vix",50,IF(I314&lt;350,100,IF(I314&lt;=450,50,0))))</f>
        <v>50</v>
      </c>
      <c r="P314" s="55" t="n">
        <f aca="false">IF(COUNT(K314)=0,50,IF(K314&lt;20,100,IF(K314&lt;=25,50,0)))</f>
        <v>100</v>
      </c>
      <c r="Q314" s="54"/>
      <c r="R314" s="47"/>
      <c r="S314" s="51" t="n">
        <f aca="false">$E314/$E313-1</f>
        <v>-0.000794908543414352</v>
      </c>
      <c r="T314" s="56" t="n">
        <f aca="false">$K314/$K313-1</f>
        <v>-0.0324214792299897</v>
      </c>
      <c r="V314" s="57"/>
      <c r="W314" s="57"/>
      <c r="Y314" s="1" t="str">
        <f aca="false">IF(AX314&gt;=70,"EASY",IF(AX314&gt;40,"UNCERTAIN","HARD"))</f>
        <v>EASY</v>
      </c>
      <c r="AA314" s="58" t="n">
        <f aca="false">IF($A314&lt;200,"",AVERAGE($E265:$E314)/AVERAGE($E115:$E314)-1)</f>
        <v>0.0660695266646969</v>
      </c>
      <c r="AB314" s="59" t="n">
        <f aca="false">LOOKUP($B314,07_L1政策步階!$A$4:$A$14,07_L1政策步階!$C$4:$C$14)</f>
        <v>-1</v>
      </c>
      <c r="AC314" s="57"/>
      <c r="AD314" s="57"/>
      <c r="AE314" s="57"/>
      <c r="AF314" s="57"/>
      <c r="AG314" s="57"/>
      <c r="AH314" s="57"/>
      <c r="AI314" s="57"/>
      <c r="AJ314" s="57"/>
      <c r="AK314" s="57"/>
      <c r="AL314" s="59" t="n">
        <f aca="false">IF(ISNUMBER($AA314),IF($AA314&gt;=0.005,100,IF($AA314&gt;=-0.015,50,0)),"")</f>
        <v>100</v>
      </c>
      <c r="AM314" s="59" t="n">
        <f aca="false">IF(ISNUMBER($AB314),IF($AB314=1,100,IF($AB314=0,50,0)),"")</f>
        <v>0</v>
      </c>
      <c r="AN314" s="0" t="str">
        <f aca="false">IF(ISNUMBER($AC314),IF($AC314&gt;=0.001,100,IF($AC314&gt;=-0.003,50,0)),"")</f>
        <v/>
      </c>
      <c r="AO314" s="0" t="str">
        <f aca="false">IF(ISNUMBER($AD314),IF($AD314&gt;=0.04,100,IF($AD314&gt;=0,50,0)),"")</f>
        <v/>
      </c>
      <c r="AP314" s="0" t="str">
        <f aca="false">IF(ISNUMBER($AE314),IF($AE314&gt;=25,100,IF($AE314&gt;=-75,50,0)),"")</f>
        <v/>
      </c>
      <c r="AQ314" s="0" t="str">
        <f aca="false">IF(ISNUMBER($AF314),IF($AF314&gt;0,100,IF($AF314&gt;=-50,50,0)),"")</f>
        <v/>
      </c>
      <c r="AR314" s="0" t="str">
        <f aca="false">IF(ISNUMBER($AG314),IF($AG314=1,100,IF($AG314=0,50,0)),"")</f>
        <v/>
      </c>
      <c r="AS314" s="0" t="str">
        <f aca="false">IF(ISNUMBER($AH314),IF($AH314&lt;0,100,IF($AH314&lt;=20,50,0)),"")</f>
        <v/>
      </c>
      <c r="AT314" s="0" t="str">
        <f aca="false">IF(ISNUMBER($AI314),IF($AI314&lt;0.95,100,IF($AI314&lt;=1,50,0)),"")</f>
        <v/>
      </c>
      <c r="AU314" s="0" t="str">
        <f aca="false">IF(ISNUMBER($AJ314),IF($AJ314&lt;30,0,IF($AJ314&lt;40,50,IF($AJ314&lt;=90,100,50))),"")</f>
        <v/>
      </c>
      <c r="AV314" s="0" t="str">
        <f aca="false">IF(ISNUMBER($AK314),IF($AK314&gt;-0.2,100,IF($AK314&gt;=-0.4,50,0)),"")</f>
        <v/>
      </c>
      <c r="AW314" s="59" t="n">
        <f aca="false">01_指標庫!$H$4*ISNUMBER($F314)+01_指標庫!$H$5*ISNUMBER($AA314)+01_指標庫!$H$6*ISNUMBER($G314)+01_指標庫!$H$7*ISNUMBER($H314)+01_指標庫!$H$8*ISNUMBER($AF314)+01_指標庫!$H$9*ISNUMBER($AG314)+01_指標庫!$H$10*ISNUMBER($AB314)+01_指標庫!$H$11*ISNUMBER($AC314)+01_指標庫!$H$12*ISNUMBER($AD314)+01_指標庫!$H$13*ISNUMBER($AE314)+01_指標庫!$H$14*ISNUMBER($I314)+01_指標庫!$H$15*ISNUMBER($AH314)+01_指標庫!$H$16*ISNUMBER($K314)+01_指標庫!$H$17*ISNUMBER($AI314)+01_指標庫!$H$18*ISNUMBER($AJ314)+01_指標庫!$H$19*ISNUMBER($AK314)+01_指標庫!$H$20*ISNUMBER($BB314)+01_指標庫!$H$21*ISNUMBER($BC314)</f>
        <v>51</v>
      </c>
      <c r="AX314" s="59" t="n">
        <f aca="false">IF(AW314=0,50,ROUND((01_指標庫!$H$4*IF(ISNUMBER($F314),L314,0)+01_指標庫!$H$5*IF(ISNUMBER($AA314),AL314,0)+01_指標庫!$H$6*IF(ISNUMBER($G314),M314,0)+01_指標庫!$H$7*IF(ISNUMBER($H314),N314,0)+01_指標庫!$H$8*IF(ISNUMBER($AF314),AQ314,0)+01_指標庫!$H$9*IF(ISNUMBER($AG314),AR314,0)+01_指標庫!$H$10*IF(ISNUMBER($AB314),AM314,0)+01_指標庫!$H$11*IF(ISNUMBER($AC314),AN314,0)+01_指標庫!$H$12*IF(ISNUMBER($AD314),AO314,0)+01_指標庫!$H$13*IF(ISNUMBER($AE314),AP314,0)+01_指標庫!$H$14*IF(ISNUMBER($I314),O314,0)+01_指標庫!$H$15*IF(ISNUMBER($AH314),AS314,0)+01_指標庫!$H$16*IF(ISNUMBER($K314),P314,0)+01_指標庫!$H$17*IF(ISNUMBER($AI314),AT314,0)+01_指標庫!$H$18*IF(ISNUMBER($AJ314),AU314,0)+01_指標庫!$H$19*IF(ISNUMBER($AK314),AV314,0)+01_指標庫!$H$20*IF(ISNUMBER($BB314),BB314,0)+01_指標庫!$H$21*IF(ISNUMBER($BC314),BC314,0))/AW314,1))</f>
        <v>70.6</v>
      </c>
      <c r="AY314" s="60"/>
      <c r="AZ314" s="60"/>
      <c r="BA314" s="58" t="n">
        <f aca="false">AVERAGE($E310:$E314)/AVERAGE($E305:$E314)-1</f>
        <v>-0.0053323267237837</v>
      </c>
      <c r="BB314" s="59" t="n">
        <f aca="false">IF(ISNUMBER($BA314),IF(OR($S314&lt;=-0.03,$BA314&lt;-0.003),0,IF(OR($S314&lt;=-0.02,$BA314&lt;0.01),50,100)),"")</f>
        <v>0</v>
      </c>
      <c r="BC314" s="0" t="str">
        <f aca="false">IF(OR(COUNT($AZ314)=0,COUNT($AZ313)=0),"",IF(OR($AY314/$AZ313-1&lt;=-0.03,$AZ314/$AZ313-1&lt;=-0.045,IF(COUNT($AZ305:$AZ314)=10,AVERAGE($AZ310:$AZ314)/AVERAGE($AZ305:$AZ314)-1&lt;-0.01,FALSE())),0,IF(OR($AZ314/$AZ313-1&lt;=-0.02,IF(COUNT($AZ305:$AZ314)=10,AVERAGE($AZ310:$AZ314)/AVERAGE($AZ305:$AZ314)-1&lt;0.005,FALSE())),50,100)))</f>
        <v/>
      </c>
    </row>
    <row r="315" customFormat="false" ht="15" hidden="false" customHeight="true" outlineLevel="0" collapsed="false">
      <c r="A315" s="47" t="n">
        <v>311</v>
      </c>
      <c r="B315" s="48" t="n">
        <v>43007</v>
      </c>
      <c r="C315" s="47" t="n">
        <v>2017</v>
      </c>
      <c r="D315" s="49" t="s">
        <v>234</v>
      </c>
      <c r="E315" s="50" t="n">
        <v>5979.3</v>
      </c>
      <c r="F315" s="51" t="n">
        <v>0.077182</v>
      </c>
      <c r="G315" s="51" t="n">
        <v>-0.004177</v>
      </c>
      <c r="H315" s="52" t="n">
        <v>0.9184</v>
      </c>
      <c r="I315" s="53" t="n">
        <v>354</v>
      </c>
      <c r="J315" s="47" t="s">
        <v>235</v>
      </c>
      <c r="K315" s="54" t="n">
        <v>9.51</v>
      </c>
      <c r="L315" s="55" t="n">
        <f aca="false">IF(COUNT(F315)=0,50,IF(F315&gt;=0,100,IF(F315&gt;=-0.02,50,0)))</f>
        <v>100</v>
      </c>
      <c r="M315" s="55" t="n">
        <f aca="false">IF(COUNT(G315)=0,50,IF(G315&gt;-0.06,100,IF(G315&gt;-0.15,50,0)))</f>
        <v>100</v>
      </c>
      <c r="N315" s="55" t="n">
        <f aca="false">IF(COUNT(H315)=0,50,IF(H315&gt;=0.6,100,IF(H315&gt;=0.4,50,0)))</f>
        <v>100</v>
      </c>
      <c r="O315" s="55" t="n">
        <f aca="false">IF(COUNT(I315)=0,50,IF(J315="proxy_vix",50,IF(I315&lt;350,100,IF(I315&lt;=450,50,0))))</f>
        <v>50</v>
      </c>
      <c r="P315" s="55" t="n">
        <f aca="false">IF(COUNT(K315)=0,50,IF(K315&lt;20,100,IF(K315&lt;=25,50,0)))</f>
        <v>100</v>
      </c>
      <c r="Q315" s="54"/>
      <c r="R315" s="47"/>
      <c r="S315" s="51" t="n">
        <f aca="false">$E315/$E314-1</f>
        <v>0.00779191885482566</v>
      </c>
      <c r="T315" s="56" t="n">
        <f aca="false">$K315/$K314-1</f>
        <v>-0.00418848167539276</v>
      </c>
      <c r="V315" s="57"/>
      <c r="W315" s="57"/>
      <c r="Y315" s="1" t="str">
        <f aca="false">IF(AX315&gt;=70,"EASY",IF(AX315&gt;40,"UNCERTAIN","HARD"))</f>
        <v>EASY</v>
      </c>
      <c r="AA315" s="58" t="n">
        <f aca="false">IF($A315&lt;200,"",AVERAGE($E266:$E315)/AVERAGE($E116:$E315)-1)</f>
        <v>0.0652767857918153</v>
      </c>
      <c r="AB315" s="59" t="n">
        <f aca="false">LOOKUP($B315,07_L1政策步階!$A$4:$A$14,07_L1政策步階!$C$4:$C$14)</f>
        <v>-1</v>
      </c>
      <c r="AC315" s="57"/>
      <c r="AD315" s="57"/>
      <c r="AE315" s="57"/>
      <c r="AF315" s="57"/>
      <c r="AG315" s="57"/>
      <c r="AH315" s="57"/>
      <c r="AI315" s="57"/>
      <c r="AJ315" s="57"/>
      <c r="AK315" s="57"/>
      <c r="AL315" s="59" t="n">
        <f aca="false">IF(ISNUMBER($AA315),IF($AA315&gt;=0.005,100,IF($AA315&gt;=-0.015,50,0)),"")</f>
        <v>100</v>
      </c>
      <c r="AM315" s="59" t="n">
        <f aca="false">IF(ISNUMBER($AB315),IF($AB315=1,100,IF($AB315=0,50,0)),"")</f>
        <v>0</v>
      </c>
      <c r="AN315" s="0" t="str">
        <f aca="false">IF(ISNUMBER($AC315),IF($AC315&gt;=0.001,100,IF($AC315&gt;=-0.003,50,0)),"")</f>
        <v/>
      </c>
      <c r="AO315" s="0" t="str">
        <f aca="false">IF(ISNUMBER($AD315),IF($AD315&gt;=0.04,100,IF($AD315&gt;=0,50,0)),"")</f>
        <v/>
      </c>
      <c r="AP315" s="0" t="str">
        <f aca="false">IF(ISNUMBER($AE315),IF($AE315&gt;=25,100,IF($AE315&gt;=-75,50,0)),"")</f>
        <v/>
      </c>
      <c r="AQ315" s="0" t="str">
        <f aca="false">IF(ISNUMBER($AF315),IF($AF315&gt;0,100,IF($AF315&gt;=-50,50,0)),"")</f>
        <v/>
      </c>
      <c r="AR315" s="0" t="str">
        <f aca="false">IF(ISNUMBER($AG315),IF($AG315=1,100,IF($AG315=0,50,0)),"")</f>
        <v/>
      </c>
      <c r="AS315" s="0" t="str">
        <f aca="false">IF(ISNUMBER($AH315),IF($AH315&lt;0,100,IF($AH315&lt;=20,50,0)),"")</f>
        <v/>
      </c>
      <c r="AT315" s="0" t="str">
        <f aca="false">IF(ISNUMBER($AI315),IF($AI315&lt;0.95,100,IF($AI315&lt;=1,50,0)),"")</f>
        <v/>
      </c>
      <c r="AU315" s="0" t="str">
        <f aca="false">IF(ISNUMBER($AJ315),IF($AJ315&lt;30,0,IF($AJ315&lt;40,50,IF($AJ315&lt;=90,100,50))),"")</f>
        <v/>
      </c>
      <c r="AV315" s="0" t="str">
        <f aca="false">IF(ISNUMBER($AK315),IF($AK315&gt;-0.2,100,IF($AK315&gt;=-0.4,50,0)),"")</f>
        <v/>
      </c>
      <c r="AW315" s="59" t="n">
        <f aca="false">01_指標庫!$H$4*ISNUMBER($F315)+01_指標庫!$H$5*ISNUMBER($AA315)+01_指標庫!$H$6*ISNUMBER($G315)+01_指標庫!$H$7*ISNUMBER($H315)+01_指標庫!$H$8*ISNUMBER($AF315)+01_指標庫!$H$9*ISNUMBER($AG315)+01_指標庫!$H$10*ISNUMBER($AB315)+01_指標庫!$H$11*ISNUMBER($AC315)+01_指標庫!$H$12*ISNUMBER($AD315)+01_指標庫!$H$13*ISNUMBER($AE315)+01_指標庫!$H$14*ISNUMBER($I315)+01_指標庫!$H$15*ISNUMBER($AH315)+01_指標庫!$H$16*ISNUMBER($K315)+01_指標庫!$H$17*ISNUMBER($AI315)+01_指標庫!$H$18*ISNUMBER($AJ315)+01_指標庫!$H$19*ISNUMBER($AK315)+01_指標庫!$H$20*ISNUMBER($BB315)+01_指標庫!$H$21*ISNUMBER($BC315)</f>
        <v>51</v>
      </c>
      <c r="AX315" s="59" t="n">
        <f aca="false">IF(AW315=0,50,ROUND((01_指標庫!$H$4*IF(ISNUMBER($F315),L315,0)+01_指標庫!$H$5*IF(ISNUMBER($AA315),AL315,0)+01_指標庫!$H$6*IF(ISNUMBER($G315),M315,0)+01_指標庫!$H$7*IF(ISNUMBER($H315),N315,0)+01_指標庫!$H$8*IF(ISNUMBER($AF315),AQ315,0)+01_指標庫!$H$9*IF(ISNUMBER($AG315),AR315,0)+01_指標庫!$H$10*IF(ISNUMBER($AB315),AM315,0)+01_指標庫!$H$11*IF(ISNUMBER($AC315),AN315,0)+01_指標庫!$H$12*IF(ISNUMBER($AD315),AO315,0)+01_指標庫!$H$13*IF(ISNUMBER($AE315),AP315,0)+01_指標庫!$H$14*IF(ISNUMBER($I315),O315,0)+01_指標庫!$H$15*IF(ISNUMBER($AH315),AS315,0)+01_指標庫!$H$16*IF(ISNUMBER($K315),P315,0)+01_指標庫!$H$17*IF(ISNUMBER($AI315),AT315,0)+01_指標庫!$H$18*IF(ISNUMBER($AJ315),AU315,0)+01_指標庫!$H$19*IF(ISNUMBER($AK315),AV315,0)+01_指標庫!$H$20*IF(ISNUMBER($BB315),BB315,0)+01_指標庫!$H$21*IF(ISNUMBER($BC315),BC315,0))/AW315,1))</f>
        <v>70.6</v>
      </c>
      <c r="AY315" s="60"/>
      <c r="AZ315" s="60"/>
      <c r="BA315" s="58" t="n">
        <f aca="false">AVERAGE($E311:$E315)/AVERAGE($E306:$E315)-1</f>
        <v>-0.00360517061483834</v>
      </c>
      <c r="BB315" s="59" t="n">
        <f aca="false">IF(ISNUMBER($BA315),IF(OR($S315&lt;=-0.03,$BA315&lt;-0.003),0,IF(OR($S315&lt;=-0.02,$BA315&lt;0.01),50,100)),"")</f>
        <v>0</v>
      </c>
      <c r="BC315" s="0" t="str">
        <f aca="false">IF(OR(COUNT($AZ315)=0,COUNT($AZ314)=0),"",IF(OR($AY315/$AZ314-1&lt;=-0.03,$AZ315/$AZ314-1&lt;=-0.045,IF(COUNT($AZ306:$AZ315)=10,AVERAGE($AZ311:$AZ315)/AVERAGE($AZ306:$AZ315)-1&lt;-0.01,FALSE())),0,IF(OR($AZ315/$AZ314-1&lt;=-0.02,IF(COUNT($AZ306:$AZ315)=10,AVERAGE($AZ311:$AZ315)/AVERAGE($AZ306:$AZ315)-1&lt;0.005,FALSE())),50,100)))</f>
        <v/>
      </c>
    </row>
    <row r="316" customFormat="false" ht="15" hidden="false" customHeight="true" outlineLevel="0" collapsed="false">
      <c r="A316" s="47" t="n">
        <v>312</v>
      </c>
      <c r="B316" s="48" t="n">
        <v>43010</v>
      </c>
      <c r="C316" s="47" t="n">
        <v>2017</v>
      </c>
      <c r="D316" s="49" t="s">
        <v>236</v>
      </c>
      <c r="E316" s="50" t="n">
        <v>5981.92</v>
      </c>
      <c r="F316" s="51" t="n">
        <v>0.076625</v>
      </c>
      <c r="G316" s="51" t="n">
        <v>-0.003741</v>
      </c>
      <c r="H316" s="52" t="n">
        <v>0.8776</v>
      </c>
      <c r="I316" s="53" t="n">
        <v>355</v>
      </c>
      <c r="J316" s="47" t="s">
        <v>235</v>
      </c>
      <c r="K316" s="54" t="n">
        <v>9.45</v>
      </c>
      <c r="L316" s="55" t="n">
        <f aca="false">IF(COUNT(F316)=0,50,IF(F316&gt;=0,100,IF(F316&gt;=-0.02,50,0)))</f>
        <v>100</v>
      </c>
      <c r="M316" s="55" t="n">
        <f aca="false">IF(COUNT(G316)=0,50,IF(G316&gt;-0.06,100,IF(G316&gt;-0.15,50,0)))</f>
        <v>100</v>
      </c>
      <c r="N316" s="55" t="n">
        <f aca="false">IF(COUNT(H316)=0,50,IF(H316&gt;=0.6,100,IF(H316&gt;=0.4,50,0)))</f>
        <v>100</v>
      </c>
      <c r="O316" s="55" t="n">
        <f aca="false">IF(COUNT(I316)=0,50,IF(J316="proxy_vix",50,IF(I316&lt;350,100,IF(I316&lt;=450,50,0))))</f>
        <v>50</v>
      </c>
      <c r="P316" s="55" t="n">
        <f aca="false">IF(COUNT(K316)=0,50,IF(K316&lt;20,100,IF(K316&lt;=25,50,0)))</f>
        <v>100</v>
      </c>
      <c r="Q316" s="54"/>
      <c r="R316" s="47"/>
      <c r="S316" s="51" t="n">
        <f aca="false">$E316/$E315-1</f>
        <v>0.00043817838208482</v>
      </c>
      <c r="T316" s="56" t="n">
        <f aca="false">$K316/$K315-1</f>
        <v>-0.0063091482649843</v>
      </c>
      <c r="V316" s="57"/>
      <c r="W316" s="57"/>
      <c r="Y316" s="1" t="str">
        <f aca="false">IF(AX316&gt;=70,"EASY",IF(AX316&gt;40,"UNCERTAIN","HARD"))</f>
        <v>EASY</v>
      </c>
      <c r="AA316" s="58" t="n">
        <f aca="false">IF($A316&lt;200,"",AVERAGE($E267:$E316)/AVERAGE($E117:$E316)-1)</f>
        <v>0.0644773340836335</v>
      </c>
      <c r="AB316" s="59" t="n">
        <f aca="false">LOOKUP($B316,07_L1政策步階!$A$4:$A$14,07_L1政策步階!$C$4:$C$14)</f>
        <v>-1</v>
      </c>
      <c r="AC316" s="57"/>
      <c r="AD316" s="57"/>
      <c r="AE316" s="57"/>
      <c r="AF316" s="57"/>
      <c r="AG316" s="57"/>
      <c r="AH316" s="57"/>
      <c r="AI316" s="57"/>
      <c r="AJ316" s="57"/>
      <c r="AK316" s="57"/>
      <c r="AL316" s="59" t="n">
        <f aca="false">IF(ISNUMBER($AA316),IF($AA316&gt;=0.005,100,IF($AA316&gt;=-0.015,50,0)),"")</f>
        <v>100</v>
      </c>
      <c r="AM316" s="59" t="n">
        <f aca="false">IF(ISNUMBER($AB316),IF($AB316=1,100,IF($AB316=0,50,0)),"")</f>
        <v>0</v>
      </c>
      <c r="AN316" s="0" t="str">
        <f aca="false">IF(ISNUMBER($AC316),IF($AC316&gt;=0.001,100,IF($AC316&gt;=-0.003,50,0)),"")</f>
        <v/>
      </c>
      <c r="AO316" s="0" t="str">
        <f aca="false">IF(ISNUMBER($AD316),IF($AD316&gt;=0.04,100,IF($AD316&gt;=0,50,0)),"")</f>
        <v/>
      </c>
      <c r="AP316" s="0" t="str">
        <f aca="false">IF(ISNUMBER($AE316),IF($AE316&gt;=25,100,IF($AE316&gt;=-75,50,0)),"")</f>
        <v/>
      </c>
      <c r="AQ316" s="0" t="str">
        <f aca="false">IF(ISNUMBER($AF316),IF($AF316&gt;0,100,IF($AF316&gt;=-50,50,0)),"")</f>
        <v/>
      </c>
      <c r="AR316" s="0" t="str">
        <f aca="false">IF(ISNUMBER($AG316),IF($AG316=1,100,IF($AG316=0,50,0)),"")</f>
        <v/>
      </c>
      <c r="AS316" s="0" t="str">
        <f aca="false">IF(ISNUMBER($AH316),IF($AH316&lt;0,100,IF($AH316&lt;=20,50,0)),"")</f>
        <v/>
      </c>
      <c r="AT316" s="0" t="str">
        <f aca="false">IF(ISNUMBER($AI316),IF($AI316&lt;0.95,100,IF($AI316&lt;=1,50,0)),"")</f>
        <v/>
      </c>
      <c r="AU316" s="0" t="str">
        <f aca="false">IF(ISNUMBER($AJ316),IF($AJ316&lt;30,0,IF($AJ316&lt;40,50,IF($AJ316&lt;=90,100,50))),"")</f>
        <v/>
      </c>
      <c r="AV316" s="0" t="str">
        <f aca="false">IF(ISNUMBER($AK316),IF($AK316&gt;-0.2,100,IF($AK316&gt;=-0.4,50,0)),"")</f>
        <v/>
      </c>
      <c r="AW316" s="59" t="n">
        <f aca="false">01_指標庫!$H$4*ISNUMBER($F316)+01_指標庫!$H$5*ISNUMBER($AA316)+01_指標庫!$H$6*ISNUMBER($G316)+01_指標庫!$H$7*ISNUMBER($H316)+01_指標庫!$H$8*ISNUMBER($AF316)+01_指標庫!$H$9*ISNUMBER($AG316)+01_指標庫!$H$10*ISNUMBER($AB316)+01_指標庫!$H$11*ISNUMBER($AC316)+01_指標庫!$H$12*ISNUMBER($AD316)+01_指標庫!$H$13*ISNUMBER($AE316)+01_指標庫!$H$14*ISNUMBER($I316)+01_指標庫!$H$15*ISNUMBER($AH316)+01_指標庫!$H$16*ISNUMBER($K316)+01_指標庫!$H$17*ISNUMBER($AI316)+01_指標庫!$H$18*ISNUMBER($AJ316)+01_指標庫!$H$19*ISNUMBER($AK316)+01_指標庫!$H$20*ISNUMBER($BB316)+01_指標庫!$H$21*ISNUMBER($BC316)</f>
        <v>51</v>
      </c>
      <c r="AX316" s="59" t="n">
        <f aca="false">IF(AW316=0,50,ROUND((01_指標庫!$H$4*IF(ISNUMBER($F316),L316,0)+01_指標庫!$H$5*IF(ISNUMBER($AA316),AL316,0)+01_指標庫!$H$6*IF(ISNUMBER($G316),M316,0)+01_指標庫!$H$7*IF(ISNUMBER($H316),N316,0)+01_指標庫!$H$8*IF(ISNUMBER($AF316),AQ316,0)+01_指標庫!$H$9*IF(ISNUMBER($AG316),AR316,0)+01_指標庫!$H$10*IF(ISNUMBER($AB316),AM316,0)+01_指標庫!$H$11*IF(ISNUMBER($AC316),AN316,0)+01_指標庫!$H$12*IF(ISNUMBER($AD316),AO316,0)+01_指標庫!$H$13*IF(ISNUMBER($AE316),AP316,0)+01_指標庫!$H$14*IF(ISNUMBER($I316),O316,0)+01_指標庫!$H$15*IF(ISNUMBER($AH316),AS316,0)+01_指標庫!$H$16*IF(ISNUMBER($K316),P316,0)+01_指標庫!$H$17*IF(ISNUMBER($AI316),AT316,0)+01_指標庫!$H$18*IF(ISNUMBER($AJ316),AU316,0)+01_指標庫!$H$19*IF(ISNUMBER($AK316),AV316,0)+01_指標庫!$H$20*IF(ISNUMBER($BB316),BB316,0)+01_指標庫!$H$21*IF(ISNUMBER($BC316),BC316,0))/AW316,1))</f>
        <v>76.5</v>
      </c>
      <c r="AY316" s="60"/>
      <c r="AZ316" s="60"/>
      <c r="BA316" s="58" t="n">
        <f aca="false">AVERAGE($E312:$E316)/AVERAGE($E307:$E316)-1</f>
        <v>0.000238164607594626</v>
      </c>
      <c r="BB316" s="59" t="n">
        <f aca="false">IF(ISNUMBER($BA316),IF(OR($S316&lt;=-0.03,$BA316&lt;-0.003),0,IF(OR($S316&lt;=-0.02,$BA316&lt;0.01),50,100)),"")</f>
        <v>50</v>
      </c>
      <c r="BC316" s="0" t="str">
        <f aca="false">IF(OR(COUNT($AZ316)=0,COUNT($AZ315)=0),"",IF(OR($AY316/$AZ315-1&lt;=-0.03,$AZ316/$AZ315-1&lt;=-0.045,IF(COUNT($AZ307:$AZ316)=10,AVERAGE($AZ312:$AZ316)/AVERAGE($AZ307:$AZ316)-1&lt;-0.01,FALSE())),0,IF(OR($AZ316/$AZ315-1&lt;=-0.02,IF(COUNT($AZ307:$AZ316)=10,AVERAGE($AZ312:$AZ316)/AVERAGE($AZ307:$AZ316)-1&lt;0.005,FALSE())),50,100)))</f>
        <v/>
      </c>
    </row>
    <row r="317" customFormat="false" ht="15" hidden="false" customHeight="true" outlineLevel="0" collapsed="false">
      <c r="A317" s="47" t="n">
        <v>313</v>
      </c>
      <c r="B317" s="48" t="n">
        <v>43011</v>
      </c>
      <c r="C317" s="47" t="n">
        <v>2017</v>
      </c>
      <c r="D317" s="49" t="s">
        <v>237</v>
      </c>
      <c r="E317" s="50" t="n">
        <v>5995.06</v>
      </c>
      <c r="F317" s="51" t="n">
        <v>0.07796</v>
      </c>
      <c r="G317" s="51" t="n">
        <v>-0.001552</v>
      </c>
      <c r="H317" s="52" t="n">
        <v>0.898</v>
      </c>
      <c r="I317" s="53" t="n">
        <v>355</v>
      </c>
      <c r="J317" s="47" t="s">
        <v>235</v>
      </c>
      <c r="K317" s="54" t="n">
        <v>9.51</v>
      </c>
      <c r="L317" s="55" t="n">
        <f aca="false">IF(COUNT(F317)=0,50,IF(F317&gt;=0,100,IF(F317&gt;=-0.02,50,0)))</f>
        <v>100</v>
      </c>
      <c r="M317" s="55" t="n">
        <f aca="false">IF(COUNT(G317)=0,50,IF(G317&gt;-0.06,100,IF(G317&gt;-0.15,50,0)))</f>
        <v>100</v>
      </c>
      <c r="N317" s="55" t="n">
        <f aca="false">IF(COUNT(H317)=0,50,IF(H317&gt;=0.6,100,IF(H317&gt;=0.4,50,0)))</f>
        <v>100</v>
      </c>
      <c r="O317" s="55" t="n">
        <f aca="false">IF(COUNT(I317)=0,50,IF(J317="proxy_vix",50,IF(I317&lt;350,100,IF(I317&lt;=450,50,0))))</f>
        <v>50</v>
      </c>
      <c r="P317" s="55" t="n">
        <f aca="false">IF(COUNT(K317)=0,50,IF(K317&lt;20,100,IF(K317&lt;=25,50,0)))</f>
        <v>100</v>
      </c>
      <c r="Q317" s="54"/>
      <c r="R317" s="47"/>
      <c r="S317" s="51" t="n">
        <f aca="false">$E317/$E316-1</f>
        <v>0.00219661914569236</v>
      </c>
      <c r="T317" s="56" t="n">
        <f aca="false">$K317/$K316-1</f>
        <v>0.00634920634920633</v>
      </c>
      <c r="V317" s="57"/>
      <c r="W317" s="57"/>
      <c r="Y317" s="1" t="str">
        <f aca="false">IF(AX317&gt;=70,"EASY",IF(AX317&gt;40,"UNCERTAIN","HARD"))</f>
        <v>EASY</v>
      </c>
      <c r="AA317" s="58" t="n">
        <f aca="false">IF($A317&lt;200,"",AVERAGE($E268:$E317)/AVERAGE($E118:$E317)-1)</f>
        <v>0.0636544043524485</v>
      </c>
      <c r="AB317" s="59" t="n">
        <f aca="false">LOOKUP($B317,07_L1政策步階!$A$4:$A$14,07_L1政策步階!$C$4:$C$14)</f>
        <v>-1</v>
      </c>
      <c r="AC317" s="57"/>
      <c r="AD317" s="57"/>
      <c r="AE317" s="57"/>
      <c r="AF317" s="57"/>
      <c r="AG317" s="57"/>
      <c r="AH317" s="57"/>
      <c r="AI317" s="57"/>
      <c r="AJ317" s="57"/>
      <c r="AK317" s="57"/>
      <c r="AL317" s="59" t="n">
        <f aca="false">IF(ISNUMBER($AA317),IF($AA317&gt;=0.005,100,IF($AA317&gt;=-0.015,50,0)),"")</f>
        <v>100</v>
      </c>
      <c r="AM317" s="59" t="n">
        <f aca="false">IF(ISNUMBER($AB317),IF($AB317=1,100,IF($AB317=0,50,0)),"")</f>
        <v>0</v>
      </c>
      <c r="AN317" s="0" t="str">
        <f aca="false">IF(ISNUMBER($AC317),IF($AC317&gt;=0.001,100,IF($AC317&gt;=-0.003,50,0)),"")</f>
        <v/>
      </c>
      <c r="AO317" s="0" t="str">
        <f aca="false">IF(ISNUMBER($AD317),IF($AD317&gt;=0.04,100,IF($AD317&gt;=0,50,0)),"")</f>
        <v/>
      </c>
      <c r="AP317" s="0" t="str">
        <f aca="false">IF(ISNUMBER($AE317),IF($AE317&gt;=25,100,IF($AE317&gt;=-75,50,0)),"")</f>
        <v/>
      </c>
      <c r="AQ317" s="0" t="str">
        <f aca="false">IF(ISNUMBER($AF317),IF($AF317&gt;0,100,IF($AF317&gt;=-50,50,0)),"")</f>
        <v/>
      </c>
      <c r="AR317" s="0" t="str">
        <f aca="false">IF(ISNUMBER($AG317),IF($AG317=1,100,IF($AG317=0,50,0)),"")</f>
        <v/>
      </c>
      <c r="AS317" s="0" t="str">
        <f aca="false">IF(ISNUMBER($AH317),IF($AH317&lt;0,100,IF($AH317&lt;=20,50,0)),"")</f>
        <v/>
      </c>
      <c r="AT317" s="0" t="str">
        <f aca="false">IF(ISNUMBER($AI317),IF($AI317&lt;0.95,100,IF($AI317&lt;=1,50,0)),"")</f>
        <v/>
      </c>
      <c r="AU317" s="0" t="str">
        <f aca="false">IF(ISNUMBER($AJ317),IF($AJ317&lt;30,0,IF($AJ317&lt;40,50,IF($AJ317&lt;=90,100,50))),"")</f>
        <v/>
      </c>
      <c r="AV317" s="0" t="str">
        <f aca="false">IF(ISNUMBER($AK317),IF($AK317&gt;-0.2,100,IF($AK317&gt;=-0.4,50,0)),"")</f>
        <v/>
      </c>
      <c r="AW317" s="59" t="n">
        <f aca="false">01_指標庫!$H$4*ISNUMBER($F317)+01_指標庫!$H$5*ISNUMBER($AA317)+01_指標庫!$H$6*ISNUMBER($G317)+01_指標庫!$H$7*ISNUMBER($H317)+01_指標庫!$H$8*ISNUMBER($AF317)+01_指標庫!$H$9*ISNUMBER($AG317)+01_指標庫!$H$10*ISNUMBER($AB317)+01_指標庫!$H$11*ISNUMBER($AC317)+01_指標庫!$H$12*ISNUMBER($AD317)+01_指標庫!$H$13*ISNUMBER($AE317)+01_指標庫!$H$14*ISNUMBER($I317)+01_指標庫!$H$15*ISNUMBER($AH317)+01_指標庫!$H$16*ISNUMBER($K317)+01_指標庫!$H$17*ISNUMBER($AI317)+01_指標庫!$H$18*ISNUMBER($AJ317)+01_指標庫!$H$19*ISNUMBER($AK317)+01_指標庫!$H$20*ISNUMBER($BB317)+01_指標庫!$H$21*ISNUMBER($BC317)</f>
        <v>51</v>
      </c>
      <c r="AX317" s="59" t="n">
        <f aca="false">IF(AW317=0,50,ROUND((01_指標庫!$H$4*IF(ISNUMBER($F317),L317,0)+01_指標庫!$H$5*IF(ISNUMBER($AA317),AL317,0)+01_指標庫!$H$6*IF(ISNUMBER($G317),M317,0)+01_指標庫!$H$7*IF(ISNUMBER($H317),N317,0)+01_指標庫!$H$8*IF(ISNUMBER($AF317),AQ317,0)+01_指標庫!$H$9*IF(ISNUMBER($AG317),AR317,0)+01_指標庫!$H$10*IF(ISNUMBER($AB317),AM317,0)+01_指標庫!$H$11*IF(ISNUMBER($AC317),AN317,0)+01_指標庫!$H$12*IF(ISNUMBER($AD317),AO317,0)+01_指標庫!$H$13*IF(ISNUMBER($AE317),AP317,0)+01_指標庫!$H$14*IF(ISNUMBER($I317),O317,0)+01_指標庫!$H$15*IF(ISNUMBER($AH317),AS317,0)+01_指標庫!$H$16*IF(ISNUMBER($K317),P317,0)+01_指標庫!$H$17*IF(ISNUMBER($AI317),AT317,0)+01_指標庫!$H$18*IF(ISNUMBER($AJ317),AU317,0)+01_指標庫!$H$19*IF(ISNUMBER($AK317),AV317,0)+01_指標庫!$H$20*IF(ISNUMBER($BB317),BB317,0)+01_指標庫!$H$21*IF(ISNUMBER($BC317),BC317,0))/AW317,1))</f>
        <v>76.5</v>
      </c>
      <c r="AY317" s="60"/>
      <c r="AZ317" s="60"/>
      <c r="BA317" s="58" t="n">
        <f aca="false">AVERAGE($E313:$E317)/AVERAGE($E308:$E317)-1</f>
        <v>0.00399904605895962</v>
      </c>
      <c r="BB317" s="59" t="n">
        <f aca="false">IF(ISNUMBER($BA317),IF(OR($S317&lt;=-0.03,$BA317&lt;-0.003),0,IF(OR($S317&lt;=-0.02,$BA317&lt;0.01),50,100)),"")</f>
        <v>50</v>
      </c>
      <c r="BC317" s="0" t="str">
        <f aca="false">IF(OR(COUNT($AZ317)=0,COUNT($AZ316)=0),"",IF(OR($AY317/$AZ316-1&lt;=-0.03,$AZ317/$AZ316-1&lt;=-0.045,IF(COUNT($AZ308:$AZ317)=10,AVERAGE($AZ313:$AZ317)/AVERAGE($AZ308:$AZ317)-1&lt;-0.01,FALSE())),0,IF(OR($AZ317/$AZ316-1&lt;=-0.02,IF(COUNT($AZ308:$AZ317)=10,AVERAGE($AZ313:$AZ317)/AVERAGE($AZ308:$AZ317)-1&lt;0.005,FALSE())),50,100)))</f>
        <v/>
      </c>
    </row>
    <row r="318" customFormat="false" ht="15" hidden="false" customHeight="true" outlineLevel="0" collapsed="false">
      <c r="A318" s="47" t="n">
        <v>314</v>
      </c>
      <c r="B318" s="48" t="n">
        <v>43012</v>
      </c>
      <c r="C318" s="47" t="n">
        <v>2017</v>
      </c>
      <c r="D318" s="49" t="s">
        <v>238</v>
      </c>
      <c r="E318" s="50" t="n">
        <v>5998.84</v>
      </c>
      <c r="F318" s="51" t="n">
        <v>0.07759</v>
      </c>
      <c r="G318" s="51" t="n">
        <v>-0.000923</v>
      </c>
      <c r="H318" s="52" t="n">
        <v>0.898</v>
      </c>
      <c r="I318" s="53" t="n">
        <v>354</v>
      </c>
      <c r="J318" s="47" t="s">
        <v>235</v>
      </c>
      <c r="K318" s="54" t="n">
        <v>9.63</v>
      </c>
      <c r="L318" s="55" t="n">
        <f aca="false">IF(COUNT(F318)=0,50,IF(F318&gt;=0,100,IF(F318&gt;=-0.02,50,0)))</f>
        <v>100</v>
      </c>
      <c r="M318" s="55" t="n">
        <f aca="false">IF(COUNT(G318)=0,50,IF(G318&gt;-0.06,100,IF(G318&gt;-0.15,50,0)))</f>
        <v>100</v>
      </c>
      <c r="N318" s="55" t="n">
        <f aca="false">IF(COUNT(H318)=0,50,IF(H318&gt;=0.6,100,IF(H318&gt;=0.4,50,0)))</f>
        <v>100</v>
      </c>
      <c r="O318" s="55" t="n">
        <f aca="false">IF(COUNT(I318)=0,50,IF(J318="proxy_vix",50,IF(I318&lt;350,100,IF(I318&lt;=450,50,0))))</f>
        <v>50</v>
      </c>
      <c r="P318" s="55" t="n">
        <f aca="false">IF(COUNT(K318)=0,50,IF(K318&lt;20,100,IF(K318&lt;=25,50,0)))</f>
        <v>100</v>
      </c>
      <c r="Q318" s="54"/>
      <c r="R318" s="47"/>
      <c r="S318" s="51" t="n">
        <f aca="false">$E318/$E317-1</f>
        <v>0.000630519127414964</v>
      </c>
      <c r="T318" s="56" t="n">
        <f aca="false">$K318/$K317-1</f>
        <v>0.0126182965299686</v>
      </c>
      <c r="V318" s="57"/>
      <c r="W318" s="57"/>
      <c r="Y318" s="1" t="str">
        <f aca="false">IF(AX318&gt;=70,"EASY",IF(AX318&gt;40,"UNCERTAIN","HARD"))</f>
        <v>EASY</v>
      </c>
      <c r="AA318" s="58" t="n">
        <f aca="false">IF($A318&lt;200,"",AVERAGE($E269:$E318)/AVERAGE($E119:$E318)-1)</f>
        <v>0.0628638214072774</v>
      </c>
      <c r="AB318" s="59" t="n">
        <f aca="false">LOOKUP($B318,07_L1政策步階!$A$4:$A$14,07_L1政策步階!$C$4:$C$14)</f>
        <v>-1</v>
      </c>
      <c r="AC318" s="57"/>
      <c r="AD318" s="57"/>
      <c r="AE318" s="57"/>
      <c r="AF318" s="57"/>
      <c r="AG318" s="57"/>
      <c r="AH318" s="57"/>
      <c r="AI318" s="57"/>
      <c r="AJ318" s="57"/>
      <c r="AK318" s="57"/>
      <c r="AL318" s="59" t="n">
        <f aca="false">IF(ISNUMBER($AA318),IF($AA318&gt;=0.005,100,IF($AA318&gt;=-0.015,50,0)),"")</f>
        <v>100</v>
      </c>
      <c r="AM318" s="59" t="n">
        <f aca="false">IF(ISNUMBER($AB318),IF($AB318=1,100,IF($AB318=0,50,0)),"")</f>
        <v>0</v>
      </c>
      <c r="AN318" s="0" t="str">
        <f aca="false">IF(ISNUMBER($AC318),IF($AC318&gt;=0.001,100,IF($AC318&gt;=-0.003,50,0)),"")</f>
        <v/>
      </c>
      <c r="AO318" s="0" t="str">
        <f aca="false">IF(ISNUMBER($AD318),IF($AD318&gt;=0.04,100,IF($AD318&gt;=0,50,0)),"")</f>
        <v/>
      </c>
      <c r="AP318" s="0" t="str">
        <f aca="false">IF(ISNUMBER($AE318),IF($AE318&gt;=25,100,IF($AE318&gt;=-75,50,0)),"")</f>
        <v/>
      </c>
      <c r="AQ318" s="0" t="str">
        <f aca="false">IF(ISNUMBER($AF318),IF($AF318&gt;0,100,IF($AF318&gt;=-50,50,0)),"")</f>
        <v/>
      </c>
      <c r="AR318" s="0" t="str">
        <f aca="false">IF(ISNUMBER($AG318),IF($AG318=1,100,IF($AG318=0,50,0)),"")</f>
        <v/>
      </c>
      <c r="AS318" s="0" t="str">
        <f aca="false">IF(ISNUMBER($AH318),IF($AH318&lt;0,100,IF($AH318&lt;=20,50,0)),"")</f>
        <v/>
      </c>
      <c r="AT318" s="0" t="str">
        <f aca="false">IF(ISNUMBER($AI318),IF($AI318&lt;0.95,100,IF($AI318&lt;=1,50,0)),"")</f>
        <v/>
      </c>
      <c r="AU318" s="0" t="str">
        <f aca="false">IF(ISNUMBER($AJ318),IF($AJ318&lt;30,0,IF($AJ318&lt;40,50,IF($AJ318&lt;=90,100,50))),"")</f>
        <v/>
      </c>
      <c r="AV318" s="0" t="str">
        <f aca="false">IF(ISNUMBER($AK318),IF($AK318&gt;-0.2,100,IF($AK318&gt;=-0.4,50,0)),"")</f>
        <v/>
      </c>
      <c r="AW318" s="59" t="n">
        <f aca="false">01_指標庫!$H$4*ISNUMBER($F318)+01_指標庫!$H$5*ISNUMBER($AA318)+01_指標庫!$H$6*ISNUMBER($G318)+01_指標庫!$H$7*ISNUMBER($H318)+01_指標庫!$H$8*ISNUMBER($AF318)+01_指標庫!$H$9*ISNUMBER($AG318)+01_指標庫!$H$10*ISNUMBER($AB318)+01_指標庫!$H$11*ISNUMBER($AC318)+01_指標庫!$H$12*ISNUMBER($AD318)+01_指標庫!$H$13*ISNUMBER($AE318)+01_指標庫!$H$14*ISNUMBER($I318)+01_指標庫!$H$15*ISNUMBER($AH318)+01_指標庫!$H$16*ISNUMBER($K318)+01_指標庫!$H$17*ISNUMBER($AI318)+01_指標庫!$H$18*ISNUMBER($AJ318)+01_指標庫!$H$19*ISNUMBER($AK318)+01_指標庫!$H$20*ISNUMBER($BB318)+01_指標庫!$H$21*ISNUMBER($BC318)</f>
        <v>51</v>
      </c>
      <c r="AX318" s="59" t="n">
        <f aca="false">IF(AW318=0,50,ROUND((01_指標庫!$H$4*IF(ISNUMBER($F318),L318,0)+01_指標庫!$H$5*IF(ISNUMBER($AA318),AL318,0)+01_指標庫!$H$6*IF(ISNUMBER($G318),M318,0)+01_指標庫!$H$7*IF(ISNUMBER($H318),N318,0)+01_指標庫!$H$8*IF(ISNUMBER($AF318),AQ318,0)+01_指標庫!$H$9*IF(ISNUMBER($AG318),AR318,0)+01_指標庫!$H$10*IF(ISNUMBER($AB318),AM318,0)+01_指標庫!$H$11*IF(ISNUMBER($AC318),AN318,0)+01_指標庫!$H$12*IF(ISNUMBER($AD318),AO318,0)+01_指標庫!$H$13*IF(ISNUMBER($AE318),AP318,0)+01_指標庫!$H$14*IF(ISNUMBER($I318),O318,0)+01_指標庫!$H$15*IF(ISNUMBER($AH318),AS318,0)+01_指標庫!$H$16*IF(ISNUMBER($K318),P318,0)+01_指標庫!$H$17*IF(ISNUMBER($AI318),AT318,0)+01_指標庫!$H$18*IF(ISNUMBER($AJ318),AU318,0)+01_指標庫!$H$19*IF(ISNUMBER($AK318),AV318,0)+01_指標庫!$H$20*IF(ISNUMBER($BB318),BB318,0)+01_指標庫!$H$21*IF(ISNUMBER($BC318),BC318,0))/AW318,1))</f>
        <v>76.5</v>
      </c>
      <c r="AY318" s="60"/>
      <c r="AZ318" s="60"/>
      <c r="BA318" s="58" t="n">
        <f aca="false">AVERAGE($E314:$E318)/AVERAGE($E309:$E318)-1</f>
        <v>0.00562700721208453</v>
      </c>
      <c r="BB318" s="59" t="n">
        <f aca="false">IF(ISNUMBER($BA318),IF(OR($S318&lt;=-0.03,$BA318&lt;-0.003),0,IF(OR($S318&lt;=-0.02,$BA318&lt;0.01),50,100)),"")</f>
        <v>50</v>
      </c>
      <c r="BC318" s="0" t="str">
        <f aca="false">IF(OR(COUNT($AZ318)=0,COUNT($AZ317)=0),"",IF(OR($AY318/$AZ317-1&lt;=-0.03,$AZ318/$AZ317-1&lt;=-0.045,IF(COUNT($AZ309:$AZ318)=10,AVERAGE($AZ314:$AZ318)/AVERAGE($AZ309:$AZ318)-1&lt;-0.01,FALSE())),0,IF(OR($AZ318/$AZ317-1&lt;=-0.02,IF(COUNT($AZ309:$AZ318)=10,AVERAGE($AZ314:$AZ318)/AVERAGE($AZ309:$AZ318)-1&lt;0.005,FALSE())),50,100)))</f>
        <v/>
      </c>
    </row>
    <row r="319" customFormat="false" ht="15" hidden="false" customHeight="true" outlineLevel="0" collapsed="false">
      <c r="A319" s="47" t="n">
        <v>315</v>
      </c>
      <c r="B319" s="48" t="n">
        <v>43013</v>
      </c>
      <c r="C319" s="47" t="n">
        <v>2017</v>
      </c>
      <c r="D319" s="49" t="s">
        <v>239</v>
      </c>
      <c r="E319" s="50" t="n">
        <v>6057.14</v>
      </c>
      <c r="F319" s="51" t="n">
        <v>0.086967</v>
      </c>
      <c r="G319" s="51" t="n">
        <v>0</v>
      </c>
      <c r="H319" s="52" t="n">
        <v>0.898</v>
      </c>
      <c r="I319" s="53" t="n">
        <v>352</v>
      </c>
      <c r="J319" s="47" t="s">
        <v>235</v>
      </c>
      <c r="K319" s="54" t="n">
        <v>9.19</v>
      </c>
      <c r="L319" s="55" t="n">
        <f aca="false">IF(COUNT(F319)=0,50,IF(F319&gt;=0,100,IF(F319&gt;=-0.02,50,0)))</f>
        <v>100</v>
      </c>
      <c r="M319" s="55" t="n">
        <f aca="false">IF(COUNT(G319)=0,50,IF(G319&gt;-0.06,100,IF(G319&gt;-0.15,50,0)))</f>
        <v>100</v>
      </c>
      <c r="N319" s="55" t="n">
        <f aca="false">IF(COUNT(H319)=0,50,IF(H319&gt;=0.6,100,IF(H319&gt;=0.4,50,0)))</f>
        <v>100</v>
      </c>
      <c r="O319" s="55" t="n">
        <f aca="false">IF(COUNT(I319)=0,50,IF(J319="proxy_vix",50,IF(I319&lt;350,100,IF(I319&lt;=450,50,0))))</f>
        <v>50</v>
      </c>
      <c r="P319" s="55" t="n">
        <f aca="false">IF(COUNT(K319)=0,50,IF(K319&lt;20,100,IF(K319&lt;=25,50,0)))</f>
        <v>100</v>
      </c>
      <c r="Q319" s="54"/>
      <c r="R319" s="47"/>
      <c r="S319" s="51" t="n">
        <f aca="false">$E319/$E318-1</f>
        <v>0.0097185455854798</v>
      </c>
      <c r="T319" s="56" t="n">
        <f aca="false">$K319/$K318-1</f>
        <v>-0.0456905503634477</v>
      </c>
      <c r="V319" s="57"/>
      <c r="W319" s="57"/>
      <c r="Y319" s="1" t="str">
        <f aca="false">IF(AX319&gt;=70,"EASY",IF(AX319&gt;40,"UNCERTAIN","HARD"))</f>
        <v>EASY</v>
      </c>
      <c r="AA319" s="58" t="n">
        <f aca="false">IF($A319&lt;200,"",AVERAGE($E270:$E319)/AVERAGE($E120:$E319)-1)</f>
        <v>0.062175441764923</v>
      </c>
      <c r="AB319" s="59" t="n">
        <f aca="false">LOOKUP($B319,07_L1政策步階!$A$4:$A$14,07_L1政策步階!$C$4:$C$14)</f>
        <v>-1</v>
      </c>
      <c r="AC319" s="57"/>
      <c r="AD319" s="57"/>
      <c r="AE319" s="57"/>
      <c r="AF319" s="57"/>
      <c r="AG319" s="57"/>
      <c r="AH319" s="57"/>
      <c r="AI319" s="57"/>
      <c r="AJ319" s="57"/>
      <c r="AK319" s="57"/>
      <c r="AL319" s="59" t="n">
        <f aca="false">IF(ISNUMBER($AA319),IF($AA319&gt;=0.005,100,IF($AA319&gt;=-0.015,50,0)),"")</f>
        <v>100</v>
      </c>
      <c r="AM319" s="59" t="n">
        <f aca="false">IF(ISNUMBER($AB319),IF($AB319=1,100,IF($AB319=0,50,0)),"")</f>
        <v>0</v>
      </c>
      <c r="AN319" s="0" t="str">
        <f aca="false">IF(ISNUMBER($AC319),IF($AC319&gt;=0.001,100,IF($AC319&gt;=-0.003,50,0)),"")</f>
        <v/>
      </c>
      <c r="AO319" s="0" t="str">
        <f aca="false">IF(ISNUMBER($AD319),IF($AD319&gt;=0.04,100,IF($AD319&gt;=0,50,0)),"")</f>
        <v/>
      </c>
      <c r="AP319" s="0" t="str">
        <f aca="false">IF(ISNUMBER($AE319),IF($AE319&gt;=25,100,IF($AE319&gt;=-75,50,0)),"")</f>
        <v/>
      </c>
      <c r="AQ319" s="0" t="str">
        <f aca="false">IF(ISNUMBER($AF319),IF($AF319&gt;0,100,IF($AF319&gt;=-50,50,0)),"")</f>
        <v/>
      </c>
      <c r="AR319" s="0" t="str">
        <f aca="false">IF(ISNUMBER($AG319),IF($AG319=1,100,IF($AG319=0,50,0)),"")</f>
        <v/>
      </c>
      <c r="AS319" s="0" t="str">
        <f aca="false">IF(ISNUMBER($AH319),IF($AH319&lt;0,100,IF($AH319&lt;=20,50,0)),"")</f>
        <v/>
      </c>
      <c r="AT319" s="0" t="str">
        <f aca="false">IF(ISNUMBER($AI319),IF($AI319&lt;0.95,100,IF($AI319&lt;=1,50,0)),"")</f>
        <v/>
      </c>
      <c r="AU319" s="0" t="str">
        <f aca="false">IF(ISNUMBER($AJ319),IF($AJ319&lt;30,0,IF($AJ319&lt;40,50,IF($AJ319&lt;=90,100,50))),"")</f>
        <v/>
      </c>
      <c r="AV319" s="0" t="str">
        <f aca="false">IF(ISNUMBER($AK319),IF($AK319&gt;-0.2,100,IF($AK319&gt;=-0.4,50,0)),"")</f>
        <v/>
      </c>
      <c r="AW319" s="59" t="n">
        <f aca="false">01_指標庫!$H$4*ISNUMBER($F319)+01_指標庫!$H$5*ISNUMBER($AA319)+01_指標庫!$H$6*ISNUMBER($G319)+01_指標庫!$H$7*ISNUMBER($H319)+01_指標庫!$H$8*ISNUMBER($AF319)+01_指標庫!$H$9*ISNUMBER($AG319)+01_指標庫!$H$10*ISNUMBER($AB319)+01_指標庫!$H$11*ISNUMBER($AC319)+01_指標庫!$H$12*ISNUMBER($AD319)+01_指標庫!$H$13*ISNUMBER($AE319)+01_指標庫!$H$14*ISNUMBER($I319)+01_指標庫!$H$15*ISNUMBER($AH319)+01_指標庫!$H$16*ISNUMBER($K319)+01_指標庫!$H$17*ISNUMBER($AI319)+01_指標庫!$H$18*ISNUMBER($AJ319)+01_指標庫!$H$19*ISNUMBER($AK319)+01_指標庫!$H$20*ISNUMBER($BB319)+01_指標庫!$H$21*ISNUMBER($BC319)</f>
        <v>51</v>
      </c>
      <c r="AX319" s="59" t="n">
        <f aca="false">IF(AW319=0,50,ROUND((01_指標庫!$H$4*IF(ISNUMBER($F319),L319,0)+01_指標庫!$H$5*IF(ISNUMBER($AA319),AL319,0)+01_指標庫!$H$6*IF(ISNUMBER($G319),M319,0)+01_指標庫!$H$7*IF(ISNUMBER($H319),N319,0)+01_指標庫!$H$8*IF(ISNUMBER($AF319),AQ319,0)+01_指標庫!$H$9*IF(ISNUMBER($AG319),AR319,0)+01_指標庫!$H$10*IF(ISNUMBER($AB319),AM319,0)+01_指標庫!$H$11*IF(ISNUMBER($AC319),AN319,0)+01_指標庫!$H$12*IF(ISNUMBER($AD319),AO319,0)+01_指標庫!$H$13*IF(ISNUMBER($AE319),AP319,0)+01_指標庫!$H$14*IF(ISNUMBER($I319),O319,0)+01_指標庫!$H$15*IF(ISNUMBER($AH319),AS319,0)+01_指標庫!$H$16*IF(ISNUMBER($K319),P319,0)+01_指標庫!$H$17*IF(ISNUMBER($AI319),AT319,0)+01_指標庫!$H$18*IF(ISNUMBER($AJ319),AU319,0)+01_指標庫!$H$19*IF(ISNUMBER($AK319),AV319,0)+01_指標庫!$H$20*IF(ISNUMBER($BB319),BB319,0)+01_指標庫!$H$21*IF(ISNUMBER($BC319),BC319,0))/AW319,1))</f>
        <v>76.5</v>
      </c>
      <c r="AY319" s="60"/>
      <c r="AZ319" s="60"/>
      <c r="BA319" s="58" t="n">
        <f aca="false">AVERAGE($E315:$E319)/AVERAGE($E310:$E319)-1</f>
        <v>0.00772931628481777</v>
      </c>
      <c r="BB319" s="59" t="n">
        <f aca="false">IF(ISNUMBER($BA319),IF(OR($S319&lt;=-0.03,$BA319&lt;-0.003),0,IF(OR($S319&lt;=-0.02,$BA319&lt;0.01),50,100)),"")</f>
        <v>50</v>
      </c>
      <c r="BC319" s="0" t="str">
        <f aca="false">IF(OR(COUNT($AZ319)=0,COUNT($AZ318)=0),"",IF(OR($AY319/$AZ318-1&lt;=-0.03,$AZ319/$AZ318-1&lt;=-0.045,IF(COUNT($AZ310:$AZ319)=10,AVERAGE($AZ315:$AZ319)/AVERAGE($AZ310:$AZ319)-1&lt;-0.01,FALSE())),0,IF(OR($AZ319/$AZ318-1&lt;=-0.02,IF(COUNT($AZ310:$AZ319)=10,AVERAGE($AZ315:$AZ319)/AVERAGE($AZ310:$AZ319)-1&lt;0.005,FALSE())),50,100)))</f>
        <v/>
      </c>
    </row>
    <row r="320" customFormat="false" ht="15" hidden="false" customHeight="true" outlineLevel="0" collapsed="false">
      <c r="A320" s="47" t="n">
        <v>316</v>
      </c>
      <c r="B320" s="48" t="n">
        <v>43014</v>
      </c>
      <c r="C320" s="47" t="n">
        <v>2017</v>
      </c>
      <c r="D320" s="49" t="s">
        <v>234</v>
      </c>
      <c r="E320" s="50" t="n">
        <v>6064.57</v>
      </c>
      <c r="F320" s="51" t="n">
        <v>0.087216</v>
      </c>
      <c r="G320" s="51" t="n">
        <v>0</v>
      </c>
      <c r="H320" s="52" t="n">
        <v>0.8571</v>
      </c>
      <c r="I320" s="53" t="n">
        <v>352</v>
      </c>
      <c r="J320" s="47" t="s">
        <v>235</v>
      </c>
      <c r="K320" s="54" t="n">
        <v>9.65</v>
      </c>
      <c r="L320" s="55" t="n">
        <f aca="false">IF(COUNT(F320)=0,50,IF(F320&gt;=0,100,IF(F320&gt;=-0.02,50,0)))</f>
        <v>100</v>
      </c>
      <c r="M320" s="55" t="n">
        <f aca="false">IF(COUNT(G320)=0,50,IF(G320&gt;-0.06,100,IF(G320&gt;-0.15,50,0)))</f>
        <v>100</v>
      </c>
      <c r="N320" s="55" t="n">
        <f aca="false">IF(COUNT(H320)=0,50,IF(H320&gt;=0.6,100,IF(H320&gt;=0.4,50,0)))</f>
        <v>100</v>
      </c>
      <c r="O320" s="55" t="n">
        <f aca="false">IF(COUNT(I320)=0,50,IF(J320="proxy_vix",50,IF(I320&lt;350,100,IF(I320&lt;=450,50,0))))</f>
        <v>50</v>
      </c>
      <c r="P320" s="55" t="n">
        <f aca="false">IF(COUNT(K320)=0,50,IF(K320&lt;20,100,IF(K320&lt;=25,50,0)))</f>
        <v>100</v>
      </c>
      <c r="Q320" s="54"/>
      <c r="R320" s="47"/>
      <c r="S320" s="51" t="n">
        <f aca="false">$E320/$E319-1</f>
        <v>0.00122665152200541</v>
      </c>
      <c r="T320" s="56" t="n">
        <f aca="false">$K320/$K319-1</f>
        <v>0.0500544069640916</v>
      </c>
      <c r="V320" s="57"/>
      <c r="W320" s="57"/>
      <c r="Y320" s="1" t="str">
        <f aca="false">IF(AX320&gt;=70,"EASY",IF(AX320&gt;40,"UNCERTAIN","HARD"))</f>
        <v>EASY</v>
      </c>
      <c r="AA320" s="58" t="n">
        <f aca="false">IF($A320&lt;200,"",AVERAGE($E271:$E320)/AVERAGE($E121:$E320)-1)</f>
        <v>0.0616468785377096</v>
      </c>
      <c r="AB320" s="59" t="n">
        <f aca="false">LOOKUP($B320,07_L1政策步階!$A$4:$A$14,07_L1政策步階!$C$4:$C$14)</f>
        <v>-1</v>
      </c>
      <c r="AC320" s="57"/>
      <c r="AD320" s="57"/>
      <c r="AE320" s="57"/>
      <c r="AF320" s="57"/>
      <c r="AG320" s="57"/>
      <c r="AH320" s="57"/>
      <c r="AI320" s="57"/>
      <c r="AJ320" s="57"/>
      <c r="AK320" s="57"/>
      <c r="AL320" s="59" t="n">
        <f aca="false">IF(ISNUMBER($AA320),IF($AA320&gt;=0.005,100,IF($AA320&gt;=-0.015,50,0)),"")</f>
        <v>100</v>
      </c>
      <c r="AM320" s="59" t="n">
        <f aca="false">IF(ISNUMBER($AB320),IF($AB320=1,100,IF($AB320=0,50,0)),"")</f>
        <v>0</v>
      </c>
      <c r="AN320" s="0" t="str">
        <f aca="false">IF(ISNUMBER($AC320),IF($AC320&gt;=0.001,100,IF($AC320&gt;=-0.003,50,0)),"")</f>
        <v/>
      </c>
      <c r="AO320" s="0" t="str">
        <f aca="false">IF(ISNUMBER($AD320),IF($AD320&gt;=0.04,100,IF($AD320&gt;=0,50,0)),"")</f>
        <v/>
      </c>
      <c r="AP320" s="0" t="str">
        <f aca="false">IF(ISNUMBER($AE320),IF($AE320&gt;=25,100,IF($AE320&gt;=-75,50,0)),"")</f>
        <v/>
      </c>
      <c r="AQ320" s="0" t="str">
        <f aca="false">IF(ISNUMBER($AF320),IF($AF320&gt;0,100,IF($AF320&gt;=-50,50,0)),"")</f>
        <v/>
      </c>
      <c r="AR320" s="0" t="str">
        <f aca="false">IF(ISNUMBER($AG320),IF($AG320=1,100,IF($AG320=0,50,0)),"")</f>
        <v/>
      </c>
      <c r="AS320" s="0" t="str">
        <f aca="false">IF(ISNUMBER($AH320),IF($AH320&lt;0,100,IF($AH320&lt;=20,50,0)),"")</f>
        <v/>
      </c>
      <c r="AT320" s="0" t="str">
        <f aca="false">IF(ISNUMBER($AI320),IF($AI320&lt;0.95,100,IF($AI320&lt;=1,50,0)),"")</f>
        <v/>
      </c>
      <c r="AU320" s="0" t="str">
        <f aca="false">IF(ISNUMBER($AJ320),IF($AJ320&lt;30,0,IF($AJ320&lt;40,50,IF($AJ320&lt;=90,100,50))),"")</f>
        <v/>
      </c>
      <c r="AV320" s="0" t="str">
        <f aca="false">IF(ISNUMBER($AK320),IF($AK320&gt;-0.2,100,IF($AK320&gt;=-0.4,50,0)),"")</f>
        <v/>
      </c>
      <c r="AW320" s="59" t="n">
        <f aca="false">01_指標庫!$H$4*ISNUMBER($F320)+01_指標庫!$H$5*ISNUMBER($AA320)+01_指標庫!$H$6*ISNUMBER($G320)+01_指標庫!$H$7*ISNUMBER($H320)+01_指標庫!$H$8*ISNUMBER($AF320)+01_指標庫!$H$9*ISNUMBER($AG320)+01_指標庫!$H$10*ISNUMBER($AB320)+01_指標庫!$H$11*ISNUMBER($AC320)+01_指標庫!$H$12*ISNUMBER($AD320)+01_指標庫!$H$13*ISNUMBER($AE320)+01_指標庫!$H$14*ISNUMBER($I320)+01_指標庫!$H$15*ISNUMBER($AH320)+01_指標庫!$H$16*ISNUMBER($K320)+01_指標庫!$H$17*ISNUMBER($AI320)+01_指標庫!$H$18*ISNUMBER($AJ320)+01_指標庫!$H$19*ISNUMBER($AK320)+01_指標庫!$H$20*ISNUMBER($BB320)+01_指標庫!$H$21*ISNUMBER($BC320)</f>
        <v>51</v>
      </c>
      <c r="AX320" s="59" t="n">
        <f aca="false">IF(AW320=0,50,ROUND((01_指標庫!$H$4*IF(ISNUMBER($F320),L320,0)+01_指標庫!$H$5*IF(ISNUMBER($AA320),AL320,0)+01_指標庫!$H$6*IF(ISNUMBER($G320),M320,0)+01_指標庫!$H$7*IF(ISNUMBER($H320),N320,0)+01_指標庫!$H$8*IF(ISNUMBER($AF320),AQ320,0)+01_指標庫!$H$9*IF(ISNUMBER($AG320),AR320,0)+01_指標庫!$H$10*IF(ISNUMBER($AB320),AM320,0)+01_指標庫!$H$11*IF(ISNUMBER($AC320),AN320,0)+01_指標庫!$H$12*IF(ISNUMBER($AD320),AO320,0)+01_指標庫!$H$13*IF(ISNUMBER($AE320),AP320,0)+01_指標庫!$H$14*IF(ISNUMBER($I320),O320,0)+01_指標庫!$H$15*IF(ISNUMBER($AH320),AS320,0)+01_指標庫!$H$16*IF(ISNUMBER($K320),P320,0)+01_指標庫!$H$17*IF(ISNUMBER($AI320),AT320,0)+01_指標庫!$H$18*IF(ISNUMBER($AJ320),AU320,0)+01_指標庫!$H$19*IF(ISNUMBER($AK320),AV320,0)+01_指標庫!$H$20*IF(ISNUMBER($BB320),BB320,0)+01_指標庫!$H$21*IF(ISNUMBER($BC320),BC320,0))/AW320,1))</f>
        <v>76.5</v>
      </c>
      <c r="AY320" s="60"/>
      <c r="AZ320" s="60"/>
      <c r="BA320" s="58" t="n">
        <f aca="false">AVERAGE($E316:$E320)/AVERAGE($E311:$E320)-1</f>
        <v>0.00835360536099494</v>
      </c>
      <c r="BB320" s="59" t="n">
        <f aca="false">IF(ISNUMBER($BA320),IF(OR($S320&lt;=-0.03,$BA320&lt;-0.003),0,IF(OR($S320&lt;=-0.02,$BA320&lt;0.01),50,100)),"")</f>
        <v>50</v>
      </c>
      <c r="BC320" s="0" t="str">
        <f aca="false">IF(OR(COUNT($AZ320)=0,COUNT($AZ319)=0),"",IF(OR($AY320/$AZ319-1&lt;=-0.03,$AZ320/$AZ319-1&lt;=-0.045,IF(COUNT($AZ311:$AZ320)=10,AVERAGE($AZ316:$AZ320)/AVERAGE($AZ311:$AZ320)-1&lt;-0.01,FALSE())),0,IF(OR($AZ320/$AZ319-1&lt;=-0.02,IF(COUNT($AZ311:$AZ320)=10,AVERAGE($AZ316:$AZ320)/AVERAGE($AZ311:$AZ320)-1&lt;0.005,FALSE())),50,100)))</f>
        <v/>
      </c>
    </row>
    <row r="321" customFormat="false" ht="15" hidden="false" customHeight="true" outlineLevel="0" collapsed="false">
      <c r="A321" s="47" t="n">
        <v>317</v>
      </c>
      <c r="B321" s="48" t="n">
        <v>43017</v>
      </c>
      <c r="C321" s="47" t="n">
        <v>2017</v>
      </c>
      <c r="D321" s="49" t="s">
        <v>236</v>
      </c>
      <c r="E321" s="50" t="n">
        <v>6058.53</v>
      </c>
      <c r="F321" s="51" t="n">
        <v>0.085054</v>
      </c>
      <c r="G321" s="51" t="n">
        <v>-0.000996</v>
      </c>
      <c r="H321" s="52" t="n">
        <v>0.8571</v>
      </c>
      <c r="I321" s="53" t="n">
        <v>351</v>
      </c>
      <c r="J321" s="47" t="s">
        <v>235</v>
      </c>
      <c r="K321" s="54" t="n">
        <v>10.33</v>
      </c>
      <c r="L321" s="55" t="n">
        <f aca="false">IF(COUNT(F321)=0,50,IF(F321&gt;=0,100,IF(F321&gt;=-0.02,50,0)))</f>
        <v>100</v>
      </c>
      <c r="M321" s="55" t="n">
        <f aca="false">IF(COUNT(G321)=0,50,IF(G321&gt;-0.06,100,IF(G321&gt;-0.15,50,0)))</f>
        <v>100</v>
      </c>
      <c r="N321" s="55" t="n">
        <f aca="false">IF(COUNT(H321)=0,50,IF(H321&gt;=0.6,100,IF(H321&gt;=0.4,50,0)))</f>
        <v>100</v>
      </c>
      <c r="O321" s="55" t="n">
        <f aca="false">IF(COUNT(I321)=0,50,IF(J321="proxy_vix",50,IF(I321&lt;350,100,IF(I321&lt;=450,50,0))))</f>
        <v>50</v>
      </c>
      <c r="P321" s="55" t="n">
        <f aca="false">IF(COUNT(K321)=0,50,IF(K321&lt;20,100,IF(K321&lt;=25,50,0)))</f>
        <v>100</v>
      </c>
      <c r="Q321" s="54"/>
      <c r="R321" s="47"/>
      <c r="S321" s="51" t="n">
        <f aca="false">$E321/$E320-1</f>
        <v>-0.00099594859981833</v>
      </c>
      <c r="T321" s="56" t="n">
        <f aca="false">$K321/$K320-1</f>
        <v>0.0704663212435233</v>
      </c>
      <c r="V321" s="57"/>
      <c r="W321" s="57"/>
      <c r="Y321" s="1" t="str">
        <f aca="false">IF(AX321&gt;=70,"EASY",IF(AX321&gt;40,"UNCERTAIN","HARD"))</f>
        <v>EASY</v>
      </c>
      <c r="AA321" s="58" t="n">
        <f aca="false">IF($A321&lt;200,"",AVERAGE($E272:$E321)/AVERAGE($E122:$E321)-1)</f>
        <v>0.0611278740847436</v>
      </c>
      <c r="AB321" s="59" t="n">
        <f aca="false">LOOKUP($B321,07_L1政策步階!$A$4:$A$14,07_L1政策步階!$C$4:$C$14)</f>
        <v>-1</v>
      </c>
      <c r="AC321" s="57"/>
      <c r="AD321" s="57"/>
      <c r="AE321" s="57"/>
      <c r="AF321" s="57"/>
      <c r="AG321" s="57"/>
      <c r="AH321" s="57"/>
      <c r="AI321" s="57"/>
      <c r="AJ321" s="57"/>
      <c r="AK321" s="57"/>
      <c r="AL321" s="59" t="n">
        <f aca="false">IF(ISNUMBER($AA321),IF($AA321&gt;=0.005,100,IF($AA321&gt;=-0.015,50,0)),"")</f>
        <v>100</v>
      </c>
      <c r="AM321" s="59" t="n">
        <f aca="false">IF(ISNUMBER($AB321),IF($AB321=1,100,IF($AB321=0,50,0)),"")</f>
        <v>0</v>
      </c>
      <c r="AN321" s="0" t="str">
        <f aca="false">IF(ISNUMBER($AC321),IF($AC321&gt;=0.001,100,IF($AC321&gt;=-0.003,50,0)),"")</f>
        <v/>
      </c>
      <c r="AO321" s="0" t="str">
        <f aca="false">IF(ISNUMBER($AD321),IF($AD321&gt;=0.04,100,IF($AD321&gt;=0,50,0)),"")</f>
        <v/>
      </c>
      <c r="AP321" s="0" t="str">
        <f aca="false">IF(ISNUMBER($AE321),IF($AE321&gt;=25,100,IF($AE321&gt;=-75,50,0)),"")</f>
        <v/>
      </c>
      <c r="AQ321" s="0" t="str">
        <f aca="false">IF(ISNUMBER($AF321),IF($AF321&gt;0,100,IF($AF321&gt;=-50,50,0)),"")</f>
        <v/>
      </c>
      <c r="AR321" s="0" t="str">
        <f aca="false">IF(ISNUMBER($AG321),IF($AG321=1,100,IF($AG321=0,50,0)),"")</f>
        <v/>
      </c>
      <c r="AS321" s="0" t="str">
        <f aca="false">IF(ISNUMBER($AH321),IF($AH321&lt;0,100,IF($AH321&lt;=20,50,0)),"")</f>
        <v/>
      </c>
      <c r="AT321" s="0" t="str">
        <f aca="false">IF(ISNUMBER($AI321),IF($AI321&lt;0.95,100,IF($AI321&lt;=1,50,0)),"")</f>
        <v/>
      </c>
      <c r="AU321" s="0" t="str">
        <f aca="false">IF(ISNUMBER($AJ321),IF($AJ321&lt;30,0,IF($AJ321&lt;40,50,IF($AJ321&lt;=90,100,50))),"")</f>
        <v/>
      </c>
      <c r="AV321" s="0" t="str">
        <f aca="false">IF(ISNUMBER($AK321),IF($AK321&gt;-0.2,100,IF($AK321&gt;=-0.4,50,0)),"")</f>
        <v/>
      </c>
      <c r="AW321" s="59" t="n">
        <f aca="false">01_指標庫!$H$4*ISNUMBER($F321)+01_指標庫!$H$5*ISNUMBER($AA321)+01_指標庫!$H$6*ISNUMBER($G321)+01_指標庫!$H$7*ISNUMBER($H321)+01_指標庫!$H$8*ISNUMBER($AF321)+01_指標庫!$H$9*ISNUMBER($AG321)+01_指標庫!$H$10*ISNUMBER($AB321)+01_指標庫!$H$11*ISNUMBER($AC321)+01_指標庫!$H$12*ISNUMBER($AD321)+01_指標庫!$H$13*ISNUMBER($AE321)+01_指標庫!$H$14*ISNUMBER($I321)+01_指標庫!$H$15*ISNUMBER($AH321)+01_指標庫!$H$16*ISNUMBER($K321)+01_指標庫!$H$17*ISNUMBER($AI321)+01_指標庫!$H$18*ISNUMBER($AJ321)+01_指標庫!$H$19*ISNUMBER($AK321)+01_指標庫!$H$20*ISNUMBER($BB321)+01_指標庫!$H$21*ISNUMBER($BC321)</f>
        <v>51</v>
      </c>
      <c r="AX321" s="59" t="n">
        <f aca="false">IF(AW321=0,50,ROUND((01_指標庫!$H$4*IF(ISNUMBER($F321),L321,0)+01_指標庫!$H$5*IF(ISNUMBER($AA321),AL321,0)+01_指標庫!$H$6*IF(ISNUMBER($G321),M321,0)+01_指標庫!$H$7*IF(ISNUMBER($H321),N321,0)+01_指標庫!$H$8*IF(ISNUMBER($AF321),AQ321,0)+01_指標庫!$H$9*IF(ISNUMBER($AG321),AR321,0)+01_指標庫!$H$10*IF(ISNUMBER($AB321),AM321,0)+01_指標庫!$H$11*IF(ISNUMBER($AC321),AN321,0)+01_指標庫!$H$12*IF(ISNUMBER($AD321),AO321,0)+01_指標庫!$H$13*IF(ISNUMBER($AE321),AP321,0)+01_指標庫!$H$14*IF(ISNUMBER($I321),O321,0)+01_指標庫!$H$15*IF(ISNUMBER($AH321),AS321,0)+01_指標庫!$H$16*IF(ISNUMBER($K321),P321,0)+01_指標庫!$H$17*IF(ISNUMBER($AI321),AT321,0)+01_指標庫!$H$18*IF(ISNUMBER($AJ321),AU321,0)+01_指標庫!$H$19*IF(ISNUMBER($AK321),AV321,0)+01_指標庫!$H$20*IF(ISNUMBER($BB321),BB321,0)+01_指標庫!$H$21*IF(ISNUMBER($BC321),BC321,0))/AW321,1))</f>
        <v>76.5</v>
      </c>
      <c r="AY321" s="60"/>
      <c r="AZ321" s="60"/>
      <c r="BA321" s="58" t="n">
        <f aca="false">AVERAGE($E317:$E321)/AVERAGE($E312:$E321)-1</f>
        <v>0.00769308350515541</v>
      </c>
      <c r="BB321" s="59" t="n">
        <f aca="false">IF(ISNUMBER($BA321),IF(OR($S321&lt;=-0.03,$BA321&lt;-0.003),0,IF(OR($S321&lt;=-0.02,$BA321&lt;0.01),50,100)),"")</f>
        <v>50</v>
      </c>
      <c r="BC321" s="0" t="str">
        <f aca="false">IF(OR(COUNT($AZ321)=0,COUNT($AZ320)=0),"",IF(OR($AY321/$AZ320-1&lt;=-0.03,$AZ321/$AZ320-1&lt;=-0.045,IF(COUNT($AZ312:$AZ321)=10,AVERAGE($AZ317:$AZ321)/AVERAGE($AZ312:$AZ321)-1&lt;-0.01,FALSE())),0,IF(OR($AZ321/$AZ320-1&lt;=-0.02,IF(COUNT($AZ312:$AZ321)=10,AVERAGE($AZ317:$AZ321)/AVERAGE($AZ312:$AZ321)-1&lt;0.005,FALSE())),50,100)))</f>
        <v/>
      </c>
    </row>
    <row r="322" customFormat="false" ht="15" hidden="false" customHeight="true" outlineLevel="0" collapsed="false">
      <c r="A322" s="47" t="n">
        <v>318</v>
      </c>
      <c r="B322" s="48" t="n">
        <v>43018</v>
      </c>
      <c r="C322" s="47" t="n">
        <v>2017</v>
      </c>
      <c r="D322" s="49" t="s">
        <v>237</v>
      </c>
      <c r="E322" s="50" t="n">
        <v>6063.52</v>
      </c>
      <c r="F322" s="51" t="n">
        <v>0.084851</v>
      </c>
      <c r="G322" s="51" t="n">
        <v>-0.000173</v>
      </c>
      <c r="H322" s="52" t="n">
        <v>0.8571</v>
      </c>
      <c r="I322" s="53" t="n">
        <v>352</v>
      </c>
      <c r="J322" s="47" t="s">
        <v>235</v>
      </c>
      <c r="K322" s="54" t="n">
        <v>10.08</v>
      </c>
      <c r="L322" s="55" t="n">
        <f aca="false">IF(COUNT(F322)=0,50,IF(F322&gt;=0,100,IF(F322&gt;=-0.02,50,0)))</f>
        <v>100</v>
      </c>
      <c r="M322" s="55" t="n">
        <f aca="false">IF(COUNT(G322)=0,50,IF(G322&gt;-0.06,100,IF(G322&gt;-0.15,50,0)))</f>
        <v>100</v>
      </c>
      <c r="N322" s="55" t="n">
        <f aca="false">IF(COUNT(H322)=0,50,IF(H322&gt;=0.6,100,IF(H322&gt;=0.4,50,0)))</f>
        <v>100</v>
      </c>
      <c r="O322" s="55" t="n">
        <f aca="false">IF(COUNT(I322)=0,50,IF(J322="proxy_vix",50,IF(I322&lt;350,100,IF(I322&lt;=450,50,0))))</f>
        <v>50</v>
      </c>
      <c r="P322" s="55" t="n">
        <f aca="false">IF(COUNT(K322)=0,50,IF(K322&lt;20,100,IF(K322&lt;=25,50,0)))</f>
        <v>100</v>
      </c>
      <c r="Q322" s="54"/>
      <c r="R322" s="47"/>
      <c r="S322" s="51" t="n">
        <f aca="false">$E322/$E321-1</f>
        <v>0.000823632135187991</v>
      </c>
      <c r="T322" s="56" t="n">
        <f aca="false">$K322/$K321-1</f>
        <v>-0.0242013552758954</v>
      </c>
      <c r="V322" s="57"/>
      <c r="W322" s="57"/>
      <c r="Y322" s="1" t="str">
        <f aca="false">IF(AX322&gt;=70,"EASY",IF(AX322&gt;40,"UNCERTAIN","HARD"))</f>
        <v>EASY</v>
      </c>
      <c r="AA322" s="58" t="n">
        <f aca="false">IF($A322&lt;200,"",AVERAGE($E273:$E322)/AVERAGE($E123:$E322)-1)</f>
        <v>0.0607115480042142</v>
      </c>
      <c r="AB322" s="59" t="n">
        <f aca="false">LOOKUP($B322,07_L1政策步階!$A$4:$A$14,07_L1政策步階!$C$4:$C$14)</f>
        <v>-1</v>
      </c>
      <c r="AC322" s="57"/>
      <c r="AD322" s="57"/>
      <c r="AE322" s="57"/>
      <c r="AF322" s="57"/>
      <c r="AG322" s="57"/>
      <c r="AH322" s="57"/>
      <c r="AI322" s="57"/>
      <c r="AJ322" s="57"/>
      <c r="AK322" s="57"/>
      <c r="AL322" s="59" t="n">
        <f aca="false">IF(ISNUMBER($AA322),IF($AA322&gt;=0.005,100,IF($AA322&gt;=-0.015,50,0)),"")</f>
        <v>100</v>
      </c>
      <c r="AM322" s="59" t="n">
        <f aca="false">IF(ISNUMBER($AB322),IF($AB322=1,100,IF($AB322=0,50,0)),"")</f>
        <v>0</v>
      </c>
      <c r="AN322" s="0" t="str">
        <f aca="false">IF(ISNUMBER($AC322),IF($AC322&gt;=0.001,100,IF($AC322&gt;=-0.003,50,0)),"")</f>
        <v/>
      </c>
      <c r="AO322" s="0" t="str">
        <f aca="false">IF(ISNUMBER($AD322),IF($AD322&gt;=0.04,100,IF($AD322&gt;=0,50,0)),"")</f>
        <v/>
      </c>
      <c r="AP322" s="0" t="str">
        <f aca="false">IF(ISNUMBER($AE322),IF($AE322&gt;=25,100,IF($AE322&gt;=-75,50,0)),"")</f>
        <v/>
      </c>
      <c r="AQ322" s="0" t="str">
        <f aca="false">IF(ISNUMBER($AF322),IF($AF322&gt;0,100,IF($AF322&gt;=-50,50,0)),"")</f>
        <v/>
      </c>
      <c r="AR322" s="0" t="str">
        <f aca="false">IF(ISNUMBER($AG322),IF($AG322=1,100,IF($AG322=0,50,0)),"")</f>
        <v/>
      </c>
      <c r="AS322" s="0" t="str">
        <f aca="false">IF(ISNUMBER($AH322),IF($AH322&lt;0,100,IF($AH322&lt;=20,50,0)),"")</f>
        <v/>
      </c>
      <c r="AT322" s="0" t="str">
        <f aca="false">IF(ISNUMBER($AI322),IF($AI322&lt;0.95,100,IF($AI322&lt;=1,50,0)),"")</f>
        <v/>
      </c>
      <c r="AU322" s="0" t="str">
        <f aca="false">IF(ISNUMBER($AJ322),IF($AJ322&lt;30,0,IF($AJ322&lt;40,50,IF($AJ322&lt;=90,100,50))),"")</f>
        <v/>
      </c>
      <c r="AV322" s="0" t="str">
        <f aca="false">IF(ISNUMBER($AK322),IF($AK322&gt;-0.2,100,IF($AK322&gt;=-0.4,50,0)),"")</f>
        <v/>
      </c>
      <c r="AW322" s="59" t="n">
        <f aca="false">01_指標庫!$H$4*ISNUMBER($F322)+01_指標庫!$H$5*ISNUMBER($AA322)+01_指標庫!$H$6*ISNUMBER($G322)+01_指標庫!$H$7*ISNUMBER($H322)+01_指標庫!$H$8*ISNUMBER($AF322)+01_指標庫!$H$9*ISNUMBER($AG322)+01_指標庫!$H$10*ISNUMBER($AB322)+01_指標庫!$H$11*ISNUMBER($AC322)+01_指標庫!$H$12*ISNUMBER($AD322)+01_指標庫!$H$13*ISNUMBER($AE322)+01_指標庫!$H$14*ISNUMBER($I322)+01_指標庫!$H$15*ISNUMBER($AH322)+01_指標庫!$H$16*ISNUMBER($K322)+01_指標庫!$H$17*ISNUMBER($AI322)+01_指標庫!$H$18*ISNUMBER($AJ322)+01_指標庫!$H$19*ISNUMBER($AK322)+01_指標庫!$H$20*ISNUMBER($BB322)+01_指標庫!$H$21*ISNUMBER($BC322)</f>
        <v>51</v>
      </c>
      <c r="AX322" s="59" t="n">
        <f aca="false">IF(AW322=0,50,ROUND((01_指標庫!$H$4*IF(ISNUMBER($F322),L322,0)+01_指標庫!$H$5*IF(ISNUMBER($AA322),AL322,0)+01_指標庫!$H$6*IF(ISNUMBER($G322),M322,0)+01_指標庫!$H$7*IF(ISNUMBER($H322),N322,0)+01_指標庫!$H$8*IF(ISNUMBER($AF322),AQ322,0)+01_指標庫!$H$9*IF(ISNUMBER($AG322),AR322,0)+01_指標庫!$H$10*IF(ISNUMBER($AB322),AM322,0)+01_指標庫!$H$11*IF(ISNUMBER($AC322),AN322,0)+01_指標庫!$H$12*IF(ISNUMBER($AD322),AO322,0)+01_指標庫!$H$13*IF(ISNUMBER($AE322),AP322,0)+01_指標庫!$H$14*IF(ISNUMBER($I322),O322,0)+01_指標庫!$H$15*IF(ISNUMBER($AH322),AS322,0)+01_指標庫!$H$16*IF(ISNUMBER($K322),P322,0)+01_指標庫!$H$17*IF(ISNUMBER($AI322),AT322,0)+01_指標庫!$H$18*IF(ISNUMBER($AJ322),AU322,0)+01_指標庫!$H$19*IF(ISNUMBER($AK322),AV322,0)+01_指標庫!$H$20*IF(ISNUMBER($BB322),BB322,0)+01_指標庫!$H$21*IF(ISNUMBER($BC322),BC322,0))/AW322,1))</f>
        <v>76.5</v>
      </c>
      <c r="AY322" s="60"/>
      <c r="AZ322" s="60"/>
      <c r="BA322" s="58" t="n">
        <f aca="false">AVERAGE($E318:$E322)/AVERAGE($E313:$E322)-1</f>
        <v>0.00691629429393226</v>
      </c>
      <c r="BB322" s="59" t="n">
        <f aca="false">IF(ISNUMBER($BA322),IF(OR($S322&lt;=-0.03,$BA322&lt;-0.003),0,IF(OR($S322&lt;=-0.02,$BA322&lt;0.01),50,100)),"")</f>
        <v>50</v>
      </c>
      <c r="BC322" s="0" t="str">
        <f aca="false">IF(OR(COUNT($AZ322)=0,COUNT($AZ321)=0),"",IF(OR($AY322/$AZ321-1&lt;=-0.03,$AZ322/$AZ321-1&lt;=-0.045,IF(COUNT($AZ313:$AZ322)=10,AVERAGE($AZ318:$AZ322)/AVERAGE($AZ313:$AZ322)-1&lt;-0.01,FALSE())),0,IF(OR($AZ322/$AZ321-1&lt;=-0.02,IF(COUNT($AZ313:$AZ322)=10,AVERAGE($AZ318:$AZ322)/AVERAGE($AZ313:$AZ322)-1&lt;0.005,FALSE())),50,100)))</f>
        <v/>
      </c>
    </row>
    <row r="323" customFormat="false" ht="15" hidden="false" customHeight="true" outlineLevel="0" collapsed="false">
      <c r="A323" s="47" t="n">
        <v>319</v>
      </c>
      <c r="B323" s="48" t="n">
        <v>43019</v>
      </c>
      <c r="C323" s="47" t="n">
        <v>2017</v>
      </c>
      <c r="D323" s="49" t="s">
        <v>238</v>
      </c>
      <c r="E323" s="50" t="n">
        <v>6081.25</v>
      </c>
      <c r="F323" s="51" t="n">
        <v>0.086914</v>
      </c>
      <c r="G323" s="51" t="n">
        <v>0</v>
      </c>
      <c r="H323" s="52" t="n">
        <v>0.8776</v>
      </c>
      <c r="I323" s="53" t="n">
        <v>352</v>
      </c>
      <c r="J323" s="47" t="s">
        <v>235</v>
      </c>
      <c r="K323" s="54" t="n">
        <v>9.85</v>
      </c>
      <c r="L323" s="55" t="n">
        <f aca="false">IF(COUNT(F323)=0,50,IF(F323&gt;=0,100,IF(F323&gt;=-0.02,50,0)))</f>
        <v>100</v>
      </c>
      <c r="M323" s="55" t="n">
        <f aca="false">IF(COUNT(G323)=0,50,IF(G323&gt;-0.06,100,IF(G323&gt;-0.15,50,0)))</f>
        <v>100</v>
      </c>
      <c r="N323" s="55" t="n">
        <f aca="false">IF(COUNT(H323)=0,50,IF(H323&gt;=0.6,100,IF(H323&gt;=0.4,50,0)))</f>
        <v>100</v>
      </c>
      <c r="O323" s="55" t="n">
        <f aca="false">IF(COUNT(I323)=0,50,IF(J323="proxy_vix",50,IF(I323&lt;350,100,IF(I323&lt;=450,50,0))))</f>
        <v>50</v>
      </c>
      <c r="P323" s="55" t="n">
        <f aca="false">IF(COUNT(K323)=0,50,IF(K323&lt;20,100,IF(K323&lt;=25,50,0)))</f>
        <v>100</v>
      </c>
      <c r="Q323" s="54"/>
      <c r="R323" s="47"/>
      <c r="S323" s="51" t="n">
        <f aca="false">$E323/$E322-1</f>
        <v>0.00292404411958724</v>
      </c>
      <c r="T323" s="56" t="n">
        <f aca="false">$K323/$K322-1</f>
        <v>-0.0228174603174603</v>
      </c>
      <c r="V323" s="57"/>
      <c r="W323" s="57"/>
      <c r="Y323" s="1" t="str">
        <f aca="false">IF(AX323&gt;=70,"EASY",IF(AX323&gt;40,"UNCERTAIN","HARD"))</f>
        <v>EASY</v>
      </c>
      <c r="AA323" s="58" t="n">
        <f aca="false">IF($A323&lt;200,"",AVERAGE($E274:$E323)/AVERAGE($E124:$E323)-1)</f>
        <v>0.0602949275524798</v>
      </c>
      <c r="AB323" s="59" t="n">
        <f aca="false">LOOKUP($B323,07_L1政策步階!$A$4:$A$14,07_L1政策步階!$C$4:$C$14)</f>
        <v>-1</v>
      </c>
      <c r="AC323" s="57"/>
      <c r="AD323" s="57"/>
      <c r="AE323" s="57"/>
      <c r="AF323" s="57"/>
      <c r="AG323" s="57"/>
      <c r="AH323" s="57"/>
      <c r="AI323" s="57"/>
      <c r="AJ323" s="57"/>
      <c r="AK323" s="57"/>
      <c r="AL323" s="59" t="n">
        <f aca="false">IF(ISNUMBER($AA323),IF($AA323&gt;=0.005,100,IF($AA323&gt;=-0.015,50,0)),"")</f>
        <v>100</v>
      </c>
      <c r="AM323" s="59" t="n">
        <f aca="false">IF(ISNUMBER($AB323),IF($AB323=1,100,IF($AB323=0,50,0)),"")</f>
        <v>0</v>
      </c>
      <c r="AN323" s="0" t="str">
        <f aca="false">IF(ISNUMBER($AC323),IF($AC323&gt;=0.001,100,IF($AC323&gt;=-0.003,50,0)),"")</f>
        <v/>
      </c>
      <c r="AO323" s="0" t="str">
        <f aca="false">IF(ISNUMBER($AD323),IF($AD323&gt;=0.04,100,IF($AD323&gt;=0,50,0)),"")</f>
        <v/>
      </c>
      <c r="AP323" s="0" t="str">
        <f aca="false">IF(ISNUMBER($AE323),IF($AE323&gt;=25,100,IF($AE323&gt;=-75,50,0)),"")</f>
        <v/>
      </c>
      <c r="AQ323" s="0" t="str">
        <f aca="false">IF(ISNUMBER($AF323),IF($AF323&gt;0,100,IF($AF323&gt;=-50,50,0)),"")</f>
        <v/>
      </c>
      <c r="AR323" s="0" t="str">
        <f aca="false">IF(ISNUMBER($AG323),IF($AG323=1,100,IF($AG323=0,50,0)),"")</f>
        <v/>
      </c>
      <c r="AS323" s="0" t="str">
        <f aca="false">IF(ISNUMBER($AH323),IF($AH323&lt;0,100,IF($AH323&lt;=20,50,0)),"")</f>
        <v/>
      </c>
      <c r="AT323" s="0" t="str">
        <f aca="false">IF(ISNUMBER($AI323),IF($AI323&lt;0.95,100,IF($AI323&lt;=1,50,0)),"")</f>
        <v/>
      </c>
      <c r="AU323" s="0" t="str">
        <f aca="false">IF(ISNUMBER($AJ323),IF($AJ323&lt;30,0,IF($AJ323&lt;40,50,IF($AJ323&lt;=90,100,50))),"")</f>
        <v/>
      </c>
      <c r="AV323" s="0" t="str">
        <f aca="false">IF(ISNUMBER($AK323),IF($AK323&gt;-0.2,100,IF($AK323&gt;=-0.4,50,0)),"")</f>
        <v/>
      </c>
      <c r="AW323" s="59" t="n">
        <f aca="false">01_指標庫!$H$4*ISNUMBER($F323)+01_指標庫!$H$5*ISNUMBER($AA323)+01_指標庫!$H$6*ISNUMBER($G323)+01_指標庫!$H$7*ISNUMBER($H323)+01_指標庫!$H$8*ISNUMBER($AF323)+01_指標庫!$H$9*ISNUMBER($AG323)+01_指標庫!$H$10*ISNUMBER($AB323)+01_指標庫!$H$11*ISNUMBER($AC323)+01_指標庫!$H$12*ISNUMBER($AD323)+01_指標庫!$H$13*ISNUMBER($AE323)+01_指標庫!$H$14*ISNUMBER($I323)+01_指標庫!$H$15*ISNUMBER($AH323)+01_指標庫!$H$16*ISNUMBER($K323)+01_指標庫!$H$17*ISNUMBER($AI323)+01_指標庫!$H$18*ISNUMBER($AJ323)+01_指標庫!$H$19*ISNUMBER($AK323)+01_指標庫!$H$20*ISNUMBER($BB323)+01_指標庫!$H$21*ISNUMBER($BC323)</f>
        <v>51</v>
      </c>
      <c r="AX323" s="59" t="n">
        <f aca="false">IF(AW323=0,50,ROUND((01_指標庫!$H$4*IF(ISNUMBER($F323),L323,0)+01_指標庫!$H$5*IF(ISNUMBER($AA323),AL323,0)+01_指標庫!$H$6*IF(ISNUMBER($G323),M323,0)+01_指標庫!$H$7*IF(ISNUMBER($H323),N323,0)+01_指標庫!$H$8*IF(ISNUMBER($AF323),AQ323,0)+01_指標庫!$H$9*IF(ISNUMBER($AG323),AR323,0)+01_指標庫!$H$10*IF(ISNUMBER($AB323),AM323,0)+01_指標庫!$H$11*IF(ISNUMBER($AC323),AN323,0)+01_指標庫!$H$12*IF(ISNUMBER($AD323),AO323,0)+01_指標庫!$H$13*IF(ISNUMBER($AE323),AP323,0)+01_指標庫!$H$14*IF(ISNUMBER($I323),O323,0)+01_指標庫!$H$15*IF(ISNUMBER($AH323),AS323,0)+01_指標庫!$H$16*IF(ISNUMBER($K323),P323,0)+01_指標庫!$H$17*IF(ISNUMBER($AI323),AT323,0)+01_指標庫!$H$18*IF(ISNUMBER($AJ323),AU323,0)+01_指標庫!$H$19*IF(ISNUMBER($AK323),AV323,0)+01_指標庫!$H$20*IF(ISNUMBER($BB323),BB323,0)+01_指標庫!$H$21*IF(ISNUMBER($BC323),BC323,0))/AW323,1))</f>
        <v>76.5</v>
      </c>
      <c r="AY323" s="60"/>
      <c r="AZ323" s="60"/>
      <c r="BA323" s="58" t="n">
        <f aca="false">AVERAGE($E319:$E323)/AVERAGE($E314:$E323)-1</f>
        <v>0.00725455547952958</v>
      </c>
      <c r="BB323" s="59" t="n">
        <f aca="false">IF(ISNUMBER($BA323),IF(OR($S323&lt;=-0.03,$BA323&lt;-0.003),0,IF(OR($S323&lt;=-0.02,$BA323&lt;0.01),50,100)),"")</f>
        <v>50</v>
      </c>
      <c r="BC323" s="0" t="str">
        <f aca="false">IF(OR(COUNT($AZ323)=0,COUNT($AZ322)=0),"",IF(OR($AY323/$AZ322-1&lt;=-0.03,$AZ323/$AZ322-1&lt;=-0.045,IF(COUNT($AZ314:$AZ323)=10,AVERAGE($AZ319:$AZ323)/AVERAGE($AZ314:$AZ323)-1&lt;-0.01,FALSE())),0,IF(OR($AZ323/$AZ322-1&lt;=-0.02,IF(COUNT($AZ314:$AZ323)=10,AVERAGE($AZ319:$AZ323)/AVERAGE($AZ314:$AZ323)-1&lt;0.005,FALSE())),50,100)))</f>
        <v/>
      </c>
    </row>
    <row r="324" customFormat="false" ht="15" hidden="false" customHeight="true" outlineLevel="0" collapsed="false">
      <c r="A324" s="47" t="n">
        <v>320</v>
      </c>
      <c r="B324" s="48" t="n">
        <v>43020</v>
      </c>
      <c r="C324" s="47" t="n">
        <v>2017</v>
      </c>
      <c r="D324" s="49" t="s">
        <v>239</v>
      </c>
      <c r="E324" s="50" t="n">
        <v>6069.99</v>
      </c>
      <c r="F324" s="51" t="n">
        <v>0.083832</v>
      </c>
      <c r="G324" s="51" t="n">
        <v>-0.001852</v>
      </c>
      <c r="H324" s="52" t="n">
        <v>0.8776</v>
      </c>
      <c r="I324" s="53" t="n">
        <v>356</v>
      </c>
      <c r="J324" s="47" t="s">
        <v>235</v>
      </c>
      <c r="K324" s="54" t="n">
        <v>9.91</v>
      </c>
      <c r="L324" s="55" t="n">
        <f aca="false">IF(COUNT(F324)=0,50,IF(F324&gt;=0,100,IF(F324&gt;=-0.02,50,0)))</f>
        <v>100</v>
      </c>
      <c r="M324" s="55" t="n">
        <f aca="false">IF(COUNT(G324)=0,50,IF(G324&gt;-0.06,100,IF(G324&gt;-0.15,50,0)))</f>
        <v>100</v>
      </c>
      <c r="N324" s="55" t="n">
        <f aca="false">IF(COUNT(H324)=0,50,IF(H324&gt;=0.6,100,IF(H324&gt;=0.4,50,0)))</f>
        <v>100</v>
      </c>
      <c r="O324" s="55" t="n">
        <f aca="false">IF(COUNT(I324)=0,50,IF(J324="proxy_vix",50,IF(I324&lt;350,100,IF(I324&lt;=450,50,0))))</f>
        <v>50</v>
      </c>
      <c r="P324" s="55" t="n">
        <f aca="false">IF(COUNT(K324)=0,50,IF(K324&lt;20,100,IF(K324&lt;=25,50,0)))</f>
        <v>100</v>
      </c>
      <c r="Q324" s="54"/>
      <c r="R324" s="47"/>
      <c r="S324" s="51" t="n">
        <f aca="false">$E324/$E323-1</f>
        <v>-0.00185159301130533</v>
      </c>
      <c r="T324" s="56" t="n">
        <f aca="false">$K324/$K323-1</f>
        <v>0.00609137055837561</v>
      </c>
      <c r="V324" s="57"/>
      <c r="W324" s="57"/>
      <c r="Y324" s="1" t="str">
        <f aca="false">IF(AX324&gt;=70,"EASY",IF(AX324&gt;40,"UNCERTAIN","HARD"))</f>
        <v>EASY</v>
      </c>
      <c r="AA324" s="58" t="n">
        <f aca="false">IF($A324&lt;200,"",AVERAGE($E275:$E324)/AVERAGE($E125:$E324)-1)</f>
        <v>0.0598059379270022</v>
      </c>
      <c r="AB324" s="59" t="n">
        <f aca="false">LOOKUP($B324,07_L1政策步階!$A$4:$A$14,07_L1政策步階!$C$4:$C$14)</f>
        <v>-1</v>
      </c>
      <c r="AC324" s="57"/>
      <c r="AD324" s="57"/>
      <c r="AE324" s="57"/>
      <c r="AF324" s="57"/>
      <c r="AG324" s="57"/>
      <c r="AH324" s="57"/>
      <c r="AI324" s="57"/>
      <c r="AJ324" s="57"/>
      <c r="AK324" s="57"/>
      <c r="AL324" s="59" t="n">
        <f aca="false">IF(ISNUMBER($AA324),IF($AA324&gt;=0.005,100,IF($AA324&gt;=-0.015,50,0)),"")</f>
        <v>100</v>
      </c>
      <c r="AM324" s="59" t="n">
        <f aca="false">IF(ISNUMBER($AB324),IF($AB324=1,100,IF($AB324=0,50,0)),"")</f>
        <v>0</v>
      </c>
      <c r="AN324" s="0" t="str">
        <f aca="false">IF(ISNUMBER($AC324),IF($AC324&gt;=0.001,100,IF($AC324&gt;=-0.003,50,0)),"")</f>
        <v/>
      </c>
      <c r="AO324" s="0" t="str">
        <f aca="false">IF(ISNUMBER($AD324),IF($AD324&gt;=0.04,100,IF($AD324&gt;=0,50,0)),"")</f>
        <v/>
      </c>
      <c r="AP324" s="0" t="str">
        <f aca="false">IF(ISNUMBER($AE324),IF($AE324&gt;=25,100,IF($AE324&gt;=-75,50,0)),"")</f>
        <v/>
      </c>
      <c r="AQ324" s="0" t="str">
        <f aca="false">IF(ISNUMBER($AF324),IF($AF324&gt;0,100,IF($AF324&gt;=-50,50,0)),"")</f>
        <v/>
      </c>
      <c r="AR324" s="0" t="str">
        <f aca="false">IF(ISNUMBER($AG324),IF($AG324=1,100,IF($AG324=0,50,0)),"")</f>
        <v/>
      </c>
      <c r="AS324" s="0" t="str">
        <f aca="false">IF(ISNUMBER($AH324),IF($AH324&lt;0,100,IF($AH324&lt;=20,50,0)),"")</f>
        <v/>
      </c>
      <c r="AT324" s="0" t="str">
        <f aca="false">IF(ISNUMBER($AI324),IF($AI324&lt;0.95,100,IF($AI324&lt;=1,50,0)),"")</f>
        <v/>
      </c>
      <c r="AU324" s="0" t="str">
        <f aca="false">IF(ISNUMBER($AJ324),IF($AJ324&lt;30,0,IF($AJ324&lt;40,50,IF($AJ324&lt;=90,100,50))),"")</f>
        <v/>
      </c>
      <c r="AV324" s="0" t="str">
        <f aca="false">IF(ISNUMBER($AK324),IF($AK324&gt;-0.2,100,IF($AK324&gt;=-0.4,50,0)),"")</f>
        <v/>
      </c>
      <c r="AW324" s="59" t="n">
        <f aca="false">01_指標庫!$H$4*ISNUMBER($F324)+01_指標庫!$H$5*ISNUMBER($AA324)+01_指標庫!$H$6*ISNUMBER($G324)+01_指標庫!$H$7*ISNUMBER($H324)+01_指標庫!$H$8*ISNUMBER($AF324)+01_指標庫!$H$9*ISNUMBER($AG324)+01_指標庫!$H$10*ISNUMBER($AB324)+01_指標庫!$H$11*ISNUMBER($AC324)+01_指標庫!$H$12*ISNUMBER($AD324)+01_指標庫!$H$13*ISNUMBER($AE324)+01_指標庫!$H$14*ISNUMBER($I324)+01_指標庫!$H$15*ISNUMBER($AH324)+01_指標庫!$H$16*ISNUMBER($K324)+01_指標庫!$H$17*ISNUMBER($AI324)+01_指標庫!$H$18*ISNUMBER($AJ324)+01_指標庫!$H$19*ISNUMBER($AK324)+01_指標庫!$H$20*ISNUMBER($BB324)+01_指標庫!$H$21*ISNUMBER($BC324)</f>
        <v>51</v>
      </c>
      <c r="AX324" s="59" t="n">
        <f aca="false">IF(AW324=0,50,ROUND((01_指標庫!$H$4*IF(ISNUMBER($F324),L324,0)+01_指標庫!$H$5*IF(ISNUMBER($AA324),AL324,0)+01_指標庫!$H$6*IF(ISNUMBER($G324),M324,0)+01_指標庫!$H$7*IF(ISNUMBER($H324),N324,0)+01_指標庫!$H$8*IF(ISNUMBER($AF324),AQ324,0)+01_指標庫!$H$9*IF(ISNUMBER($AG324),AR324,0)+01_指標庫!$H$10*IF(ISNUMBER($AB324),AM324,0)+01_指標庫!$H$11*IF(ISNUMBER($AC324),AN324,0)+01_指標庫!$H$12*IF(ISNUMBER($AD324),AO324,0)+01_指標庫!$H$13*IF(ISNUMBER($AE324),AP324,0)+01_指標庫!$H$14*IF(ISNUMBER($I324),O324,0)+01_指標庫!$H$15*IF(ISNUMBER($AH324),AS324,0)+01_指標庫!$H$16*IF(ISNUMBER($K324),P324,0)+01_指標庫!$H$17*IF(ISNUMBER($AI324),AT324,0)+01_指標庫!$H$18*IF(ISNUMBER($AJ324),AU324,0)+01_指標庫!$H$19*IF(ISNUMBER($AK324),AV324,0)+01_指標庫!$H$20*IF(ISNUMBER($BB324),BB324,0)+01_指標庫!$H$21*IF(ISNUMBER($BC324),BC324,0))/AW324,1))</f>
        <v>76.5</v>
      </c>
      <c r="AY324" s="60"/>
      <c r="AZ324" s="60"/>
      <c r="BA324" s="58" t="n">
        <f aca="false">AVERAGE($E320:$E324)/AVERAGE($E315:$E324)-1</f>
        <v>0.00539518396980809</v>
      </c>
      <c r="BB324" s="59" t="n">
        <f aca="false">IF(ISNUMBER($BA324),IF(OR($S324&lt;=-0.03,$BA324&lt;-0.003),0,IF(OR($S324&lt;=-0.02,$BA324&lt;0.01),50,100)),"")</f>
        <v>50</v>
      </c>
      <c r="BC324" s="0" t="str">
        <f aca="false">IF(OR(COUNT($AZ324)=0,COUNT($AZ323)=0),"",IF(OR($AY324/$AZ323-1&lt;=-0.03,$AZ324/$AZ323-1&lt;=-0.045,IF(COUNT($AZ315:$AZ324)=10,AVERAGE($AZ320:$AZ324)/AVERAGE($AZ315:$AZ324)-1&lt;-0.01,FALSE())),0,IF(OR($AZ324/$AZ323-1&lt;=-0.02,IF(COUNT($AZ315:$AZ324)=10,AVERAGE($AZ320:$AZ324)/AVERAGE($AZ315:$AZ324)-1&lt;0.005,FALSE())),50,100)))</f>
        <v/>
      </c>
    </row>
    <row r="325" customFormat="false" ht="15" hidden="false" customHeight="true" outlineLevel="0" collapsed="false">
      <c r="A325" s="47" t="n">
        <v>321</v>
      </c>
      <c r="B325" s="48" t="n">
        <v>43021</v>
      </c>
      <c r="C325" s="47" t="n">
        <v>2017</v>
      </c>
      <c r="D325" s="49" t="s">
        <v>234</v>
      </c>
      <c r="E325" s="50" t="n">
        <v>6092.45</v>
      </c>
      <c r="F325" s="51" t="n">
        <v>0.086711</v>
      </c>
      <c r="G325" s="51" t="n">
        <v>0</v>
      </c>
      <c r="H325" s="52" t="n">
        <v>0.8776</v>
      </c>
      <c r="I325" s="53" t="n">
        <v>360</v>
      </c>
      <c r="J325" s="47" t="s">
        <v>235</v>
      </c>
      <c r="K325" s="54" t="n">
        <v>9.61</v>
      </c>
      <c r="L325" s="55" t="n">
        <f aca="false">IF(COUNT(F325)=0,50,IF(F325&gt;=0,100,IF(F325&gt;=-0.02,50,0)))</f>
        <v>100</v>
      </c>
      <c r="M325" s="55" t="n">
        <f aca="false">IF(COUNT(G325)=0,50,IF(G325&gt;-0.06,100,IF(G325&gt;-0.15,50,0)))</f>
        <v>100</v>
      </c>
      <c r="N325" s="55" t="n">
        <f aca="false">IF(COUNT(H325)=0,50,IF(H325&gt;=0.6,100,IF(H325&gt;=0.4,50,0)))</f>
        <v>100</v>
      </c>
      <c r="O325" s="55" t="n">
        <f aca="false">IF(COUNT(I325)=0,50,IF(J325="proxy_vix",50,IF(I325&lt;350,100,IF(I325&lt;=450,50,0))))</f>
        <v>50</v>
      </c>
      <c r="P325" s="55" t="n">
        <f aca="false">IF(COUNT(K325)=0,50,IF(K325&lt;20,100,IF(K325&lt;=25,50,0)))</f>
        <v>100</v>
      </c>
      <c r="Q325" s="54"/>
      <c r="R325" s="47"/>
      <c r="S325" s="51" t="n">
        <f aca="false">$E325/$E324-1</f>
        <v>0.00370017084047913</v>
      </c>
      <c r="T325" s="56" t="n">
        <f aca="false">$K325/$K324-1</f>
        <v>-0.0302724520686176</v>
      </c>
      <c r="V325" s="57"/>
      <c r="W325" s="57"/>
      <c r="Y325" s="1" t="str">
        <f aca="false">IF(AX325&gt;=70,"EASY",IF(AX325&gt;40,"UNCERTAIN","HARD"))</f>
        <v>EASY</v>
      </c>
      <c r="AA325" s="58" t="n">
        <f aca="false">IF($A325&lt;200,"",AVERAGE($E276:$E325)/AVERAGE($E126:$E325)-1)</f>
        <v>0.0594216367169826</v>
      </c>
      <c r="AB325" s="59" t="n">
        <f aca="false">LOOKUP($B325,07_L1政策步階!$A$4:$A$14,07_L1政策步階!$C$4:$C$14)</f>
        <v>-1</v>
      </c>
      <c r="AC325" s="57"/>
      <c r="AD325" s="57"/>
      <c r="AE325" s="57"/>
      <c r="AF325" s="57"/>
      <c r="AG325" s="57"/>
      <c r="AH325" s="57"/>
      <c r="AI325" s="57"/>
      <c r="AJ325" s="57"/>
      <c r="AK325" s="57"/>
      <c r="AL325" s="59" t="n">
        <f aca="false">IF(ISNUMBER($AA325),IF($AA325&gt;=0.005,100,IF($AA325&gt;=-0.015,50,0)),"")</f>
        <v>100</v>
      </c>
      <c r="AM325" s="59" t="n">
        <f aca="false">IF(ISNUMBER($AB325),IF($AB325=1,100,IF($AB325=0,50,0)),"")</f>
        <v>0</v>
      </c>
      <c r="AN325" s="0" t="str">
        <f aca="false">IF(ISNUMBER($AC325),IF($AC325&gt;=0.001,100,IF($AC325&gt;=-0.003,50,0)),"")</f>
        <v/>
      </c>
      <c r="AO325" s="0" t="str">
        <f aca="false">IF(ISNUMBER($AD325),IF($AD325&gt;=0.04,100,IF($AD325&gt;=0,50,0)),"")</f>
        <v/>
      </c>
      <c r="AP325" s="0" t="str">
        <f aca="false">IF(ISNUMBER($AE325),IF($AE325&gt;=25,100,IF($AE325&gt;=-75,50,0)),"")</f>
        <v/>
      </c>
      <c r="AQ325" s="0" t="str">
        <f aca="false">IF(ISNUMBER($AF325),IF($AF325&gt;0,100,IF($AF325&gt;=-50,50,0)),"")</f>
        <v/>
      </c>
      <c r="AR325" s="0" t="str">
        <f aca="false">IF(ISNUMBER($AG325),IF($AG325=1,100,IF($AG325=0,50,0)),"")</f>
        <v/>
      </c>
      <c r="AS325" s="0" t="str">
        <f aca="false">IF(ISNUMBER($AH325),IF($AH325&lt;0,100,IF($AH325&lt;=20,50,0)),"")</f>
        <v/>
      </c>
      <c r="AT325" s="0" t="str">
        <f aca="false">IF(ISNUMBER($AI325),IF($AI325&lt;0.95,100,IF($AI325&lt;=1,50,0)),"")</f>
        <v/>
      </c>
      <c r="AU325" s="0" t="str">
        <f aca="false">IF(ISNUMBER($AJ325),IF($AJ325&lt;30,0,IF($AJ325&lt;40,50,IF($AJ325&lt;=90,100,50))),"")</f>
        <v/>
      </c>
      <c r="AV325" s="0" t="str">
        <f aca="false">IF(ISNUMBER($AK325),IF($AK325&gt;-0.2,100,IF($AK325&gt;=-0.4,50,0)),"")</f>
        <v/>
      </c>
      <c r="AW325" s="59" t="n">
        <f aca="false">01_指標庫!$H$4*ISNUMBER($F325)+01_指標庫!$H$5*ISNUMBER($AA325)+01_指標庫!$H$6*ISNUMBER($G325)+01_指標庫!$H$7*ISNUMBER($H325)+01_指標庫!$H$8*ISNUMBER($AF325)+01_指標庫!$H$9*ISNUMBER($AG325)+01_指標庫!$H$10*ISNUMBER($AB325)+01_指標庫!$H$11*ISNUMBER($AC325)+01_指標庫!$H$12*ISNUMBER($AD325)+01_指標庫!$H$13*ISNUMBER($AE325)+01_指標庫!$H$14*ISNUMBER($I325)+01_指標庫!$H$15*ISNUMBER($AH325)+01_指標庫!$H$16*ISNUMBER($K325)+01_指標庫!$H$17*ISNUMBER($AI325)+01_指標庫!$H$18*ISNUMBER($AJ325)+01_指標庫!$H$19*ISNUMBER($AK325)+01_指標庫!$H$20*ISNUMBER($BB325)+01_指標庫!$H$21*ISNUMBER($BC325)</f>
        <v>51</v>
      </c>
      <c r="AX325" s="59" t="n">
        <f aca="false">IF(AW325=0,50,ROUND((01_指標庫!$H$4*IF(ISNUMBER($F325),L325,0)+01_指標庫!$H$5*IF(ISNUMBER($AA325),AL325,0)+01_指標庫!$H$6*IF(ISNUMBER($G325),M325,0)+01_指標庫!$H$7*IF(ISNUMBER($H325),N325,0)+01_指標庫!$H$8*IF(ISNUMBER($AF325),AQ325,0)+01_指標庫!$H$9*IF(ISNUMBER($AG325),AR325,0)+01_指標庫!$H$10*IF(ISNUMBER($AB325),AM325,0)+01_指標庫!$H$11*IF(ISNUMBER($AC325),AN325,0)+01_指標庫!$H$12*IF(ISNUMBER($AD325),AO325,0)+01_指標庫!$H$13*IF(ISNUMBER($AE325),AP325,0)+01_指標庫!$H$14*IF(ISNUMBER($I325),O325,0)+01_指標庫!$H$15*IF(ISNUMBER($AH325),AS325,0)+01_指標庫!$H$16*IF(ISNUMBER($K325),P325,0)+01_指標庫!$H$17*IF(ISNUMBER($AI325),AT325,0)+01_指標庫!$H$18*IF(ISNUMBER($AJ325),AU325,0)+01_指標庫!$H$19*IF(ISNUMBER($AK325),AV325,0)+01_指標庫!$H$20*IF(ISNUMBER($BB325),BB325,0)+01_指標庫!$H$21*IF(ISNUMBER($BC325),BC325,0))/AW325,1))</f>
        <v>76.5</v>
      </c>
      <c r="AY325" s="60"/>
      <c r="AZ325" s="60"/>
      <c r="BA325" s="58" t="n">
        <f aca="false">AVERAGE($E321:$E325)/AVERAGE($E316:$E325)-1</f>
        <v>0.00443591621822614</v>
      </c>
      <c r="BB325" s="59" t="n">
        <f aca="false">IF(ISNUMBER($BA325),IF(OR($S325&lt;=-0.03,$BA325&lt;-0.003),0,IF(OR($S325&lt;=-0.02,$BA325&lt;0.01),50,100)),"")</f>
        <v>50</v>
      </c>
      <c r="BC325" s="0" t="str">
        <f aca="false">IF(OR(COUNT($AZ325)=0,COUNT($AZ324)=0),"",IF(OR($AY325/$AZ324-1&lt;=-0.03,$AZ325/$AZ324-1&lt;=-0.045,IF(COUNT($AZ316:$AZ325)=10,AVERAGE($AZ321:$AZ325)/AVERAGE($AZ316:$AZ325)-1&lt;-0.01,FALSE())),0,IF(OR($AZ325/$AZ324-1&lt;=-0.02,IF(COUNT($AZ316:$AZ325)=10,AVERAGE($AZ321:$AZ325)/AVERAGE($AZ316:$AZ325)-1&lt;0.005,FALSE())),50,100)))</f>
        <v/>
      </c>
    </row>
    <row r="326" customFormat="false" ht="15" hidden="false" customHeight="true" outlineLevel="0" collapsed="false">
      <c r="A326" s="47" t="n">
        <v>322</v>
      </c>
      <c r="B326" s="48" t="n">
        <v>43024</v>
      </c>
      <c r="C326" s="47" t="n">
        <v>2017</v>
      </c>
      <c r="D326" s="49" t="s">
        <v>236</v>
      </c>
      <c r="E326" s="50" t="n">
        <v>6114.53</v>
      </c>
      <c r="F326" s="51" t="n">
        <v>0.089487</v>
      </c>
      <c r="G326" s="51" t="n">
        <v>0</v>
      </c>
      <c r="H326" s="52" t="n">
        <v>0.8571</v>
      </c>
      <c r="I326" s="53" t="n">
        <v>353</v>
      </c>
      <c r="J326" s="47" t="s">
        <v>235</v>
      </c>
      <c r="K326" s="54" t="n">
        <v>9.91</v>
      </c>
      <c r="L326" s="55" t="n">
        <f aca="false">IF(COUNT(F326)=0,50,IF(F326&gt;=0,100,IF(F326&gt;=-0.02,50,0)))</f>
        <v>100</v>
      </c>
      <c r="M326" s="55" t="n">
        <f aca="false">IF(COUNT(G326)=0,50,IF(G326&gt;-0.06,100,IF(G326&gt;-0.15,50,0)))</f>
        <v>100</v>
      </c>
      <c r="N326" s="55" t="n">
        <f aca="false">IF(COUNT(H326)=0,50,IF(H326&gt;=0.6,100,IF(H326&gt;=0.4,50,0)))</f>
        <v>100</v>
      </c>
      <c r="O326" s="55" t="n">
        <f aca="false">IF(COUNT(I326)=0,50,IF(J326="proxy_vix",50,IF(I326&lt;350,100,IF(I326&lt;=450,50,0))))</f>
        <v>50</v>
      </c>
      <c r="P326" s="55" t="n">
        <f aca="false">IF(COUNT(K326)=0,50,IF(K326&lt;20,100,IF(K326&lt;=25,50,0)))</f>
        <v>100</v>
      </c>
      <c r="Q326" s="54"/>
      <c r="R326" s="47"/>
      <c r="S326" s="51" t="n">
        <f aca="false">$E326/$E325-1</f>
        <v>0.0036241577690419</v>
      </c>
      <c r="T326" s="56" t="n">
        <f aca="false">$K326/$K325-1</f>
        <v>0.0312174817898023</v>
      </c>
      <c r="V326" s="57"/>
      <c r="W326" s="57"/>
      <c r="Y326" s="1" t="str">
        <f aca="false">IF(AX326&gt;=70,"EASY",IF(AX326&gt;40,"UNCERTAIN","HARD"))</f>
        <v>EASY</v>
      </c>
      <c r="AA326" s="58" t="n">
        <f aca="false">IF($A326&lt;200,"",AVERAGE($E277:$E326)/AVERAGE($E127:$E326)-1)</f>
        <v>0.0590573895539079</v>
      </c>
      <c r="AB326" s="59" t="n">
        <f aca="false">LOOKUP($B326,07_L1政策步階!$A$4:$A$14,07_L1政策步階!$C$4:$C$14)</f>
        <v>-1</v>
      </c>
      <c r="AC326" s="57"/>
      <c r="AD326" s="57"/>
      <c r="AE326" s="57"/>
      <c r="AF326" s="57"/>
      <c r="AG326" s="57"/>
      <c r="AH326" s="57"/>
      <c r="AI326" s="57"/>
      <c r="AJ326" s="57"/>
      <c r="AK326" s="57"/>
      <c r="AL326" s="59" t="n">
        <f aca="false">IF(ISNUMBER($AA326),IF($AA326&gt;=0.005,100,IF($AA326&gt;=-0.015,50,0)),"")</f>
        <v>100</v>
      </c>
      <c r="AM326" s="59" t="n">
        <f aca="false">IF(ISNUMBER($AB326),IF($AB326=1,100,IF($AB326=0,50,0)),"")</f>
        <v>0</v>
      </c>
      <c r="AN326" s="0" t="str">
        <f aca="false">IF(ISNUMBER($AC326),IF($AC326&gt;=0.001,100,IF($AC326&gt;=-0.003,50,0)),"")</f>
        <v/>
      </c>
      <c r="AO326" s="0" t="str">
        <f aca="false">IF(ISNUMBER($AD326),IF($AD326&gt;=0.04,100,IF($AD326&gt;=0,50,0)),"")</f>
        <v/>
      </c>
      <c r="AP326" s="0" t="str">
        <f aca="false">IF(ISNUMBER($AE326),IF($AE326&gt;=25,100,IF($AE326&gt;=-75,50,0)),"")</f>
        <v/>
      </c>
      <c r="AQ326" s="0" t="str">
        <f aca="false">IF(ISNUMBER($AF326),IF($AF326&gt;0,100,IF($AF326&gt;=-50,50,0)),"")</f>
        <v/>
      </c>
      <c r="AR326" s="0" t="str">
        <f aca="false">IF(ISNUMBER($AG326),IF($AG326=1,100,IF($AG326=0,50,0)),"")</f>
        <v/>
      </c>
      <c r="AS326" s="0" t="str">
        <f aca="false">IF(ISNUMBER($AH326),IF($AH326&lt;0,100,IF($AH326&lt;=20,50,0)),"")</f>
        <v/>
      </c>
      <c r="AT326" s="0" t="str">
        <f aca="false">IF(ISNUMBER($AI326),IF($AI326&lt;0.95,100,IF($AI326&lt;=1,50,0)),"")</f>
        <v/>
      </c>
      <c r="AU326" s="0" t="str">
        <f aca="false">IF(ISNUMBER($AJ326),IF($AJ326&lt;30,0,IF($AJ326&lt;40,50,IF($AJ326&lt;=90,100,50))),"")</f>
        <v/>
      </c>
      <c r="AV326" s="0" t="str">
        <f aca="false">IF(ISNUMBER($AK326),IF($AK326&gt;-0.2,100,IF($AK326&gt;=-0.4,50,0)),"")</f>
        <v/>
      </c>
      <c r="AW326" s="59" t="n">
        <f aca="false">01_指標庫!$H$4*ISNUMBER($F326)+01_指標庫!$H$5*ISNUMBER($AA326)+01_指標庫!$H$6*ISNUMBER($G326)+01_指標庫!$H$7*ISNUMBER($H326)+01_指標庫!$H$8*ISNUMBER($AF326)+01_指標庫!$H$9*ISNUMBER($AG326)+01_指標庫!$H$10*ISNUMBER($AB326)+01_指標庫!$H$11*ISNUMBER($AC326)+01_指標庫!$H$12*ISNUMBER($AD326)+01_指標庫!$H$13*ISNUMBER($AE326)+01_指標庫!$H$14*ISNUMBER($I326)+01_指標庫!$H$15*ISNUMBER($AH326)+01_指標庫!$H$16*ISNUMBER($K326)+01_指標庫!$H$17*ISNUMBER($AI326)+01_指標庫!$H$18*ISNUMBER($AJ326)+01_指標庫!$H$19*ISNUMBER($AK326)+01_指標庫!$H$20*ISNUMBER($BB326)+01_指標庫!$H$21*ISNUMBER($BC326)</f>
        <v>51</v>
      </c>
      <c r="AX326" s="59" t="n">
        <f aca="false">IF(AW326=0,50,ROUND((01_指標庫!$H$4*IF(ISNUMBER($F326),L326,0)+01_指標庫!$H$5*IF(ISNUMBER($AA326),AL326,0)+01_指標庫!$H$6*IF(ISNUMBER($G326),M326,0)+01_指標庫!$H$7*IF(ISNUMBER($H326),N326,0)+01_指標庫!$H$8*IF(ISNUMBER($AF326),AQ326,0)+01_指標庫!$H$9*IF(ISNUMBER($AG326),AR326,0)+01_指標庫!$H$10*IF(ISNUMBER($AB326),AM326,0)+01_指標庫!$H$11*IF(ISNUMBER($AC326),AN326,0)+01_指標庫!$H$12*IF(ISNUMBER($AD326),AO326,0)+01_指標庫!$H$13*IF(ISNUMBER($AE326),AP326,0)+01_指標庫!$H$14*IF(ISNUMBER($I326),O326,0)+01_指標庫!$H$15*IF(ISNUMBER($AH326),AS326,0)+01_指標庫!$H$16*IF(ISNUMBER($K326),P326,0)+01_指標庫!$H$17*IF(ISNUMBER($AI326),AT326,0)+01_指標庫!$H$18*IF(ISNUMBER($AJ326),AU326,0)+01_指標庫!$H$19*IF(ISNUMBER($AK326),AV326,0)+01_指標庫!$H$20*IF(ISNUMBER($BB326),BB326,0)+01_指標庫!$H$21*IF(ISNUMBER($BC326),BC326,0))/AW326,1))</f>
        <v>76.5</v>
      </c>
      <c r="AY326" s="60"/>
      <c r="AZ326" s="60"/>
      <c r="BA326" s="58" t="n">
        <f aca="false">AVERAGE($E322:$E326)/AVERAGE($E317:$E326)-1</f>
        <v>0.00408608638079033</v>
      </c>
      <c r="BB326" s="59" t="n">
        <f aca="false">IF(ISNUMBER($BA326),IF(OR($S326&lt;=-0.03,$BA326&lt;-0.003),0,IF(OR($S326&lt;=-0.02,$BA326&lt;0.01),50,100)),"")</f>
        <v>50</v>
      </c>
      <c r="BC326" s="0" t="str">
        <f aca="false">IF(OR(COUNT($AZ326)=0,COUNT($AZ325)=0),"",IF(OR($AY326/$AZ325-1&lt;=-0.03,$AZ326/$AZ325-1&lt;=-0.045,IF(COUNT($AZ317:$AZ326)=10,AVERAGE($AZ322:$AZ326)/AVERAGE($AZ317:$AZ326)-1&lt;-0.01,FALSE())),0,IF(OR($AZ326/$AZ325-1&lt;=-0.02,IF(COUNT($AZ317:$AZ326)=10,AVERAGE($AZ322:$AZ326)/AVERAGE($AZ317:$AZ326)-1&lt;0.005,FALSE())),50,100)))</f>
        <v/>
      </c>
    </row>
    <row r="327" customFormat="false" ht="15" hidden="false" customHeight="true" outlineLevel="0" collapsed="false">
      <c r="A327" s="47" t="n">
        <v>323</v>
      </c>
      <c r="B327" s="48" t="n">
        <v>43025</v>
      </c>
      <c r="C327" s="47" t="n">
        <v>2017</v>
      </c>
      <c r="D327" s="49" t="s">
        <v>237</v>
      </c>
      <c r="E327" s="50" t="n">
        <v>6122.61</v>
      </c>
      <c r="F327" s="51" t="n">
        <v>0.089704</v>
      </c>
      <c r="G327" s="51" t="n">
        <v>0</v>
      </c>
      <c r="H327" s="52" t="n">
        <v>0.8571</v>
      </c>
      <c r="I327" s="53" t="n">
        <v>350</v>
      </c>
      <c r="J327" s="47" t="s">
        <v>235</v>
      </c>
      <c r="K327" s="54" t="n">
        <v>10.31</v>
      </c>
      <c r="L327" s="55" t="n">
        <f aca="false">IF(COUNT(F327)=0,50,IF(F327&gt;=0,100,IF(F327&gt;=-0.02,50,0)))</f>
        <v>100</v>
      </c>
      <c r="M327" s="55" t="n">
        <f aca="false">IF(COUNT(G327)=0,50,IF(G327&gt;-0.06,100,IF(G327&gt;-0.15,50,0)))</f>
        <v>100</v>
      </c>
      <c r="N327" s="55" t="n">
        <f aca="false">IF(COUNT(H327)=0,50,IF(H327&gt;=0.6,100,IF(H327&gt;=0.4,50,0)))</f>
        <v>100</v>
      </c>
      <c r="O327" s="55" t="n">
        <f aca="false">IF(COUNT(I327)=0,50,IF(J327="proxy_vix",50,IF(I327&lt;350,100,IF(I327&lt;=450,50,0))))</f>
        <v>50</v>
      </c>
      <c r="P327" s="55" t="n">
        <f aca="false">IF(COUNT(K327)=0,50,IF(K327&lt;20,100,IF(K327&lt;=25,50,0)))</f>
        <v>100</v>
      </c>
      <c r="Q327" s="54"/>
      <c r="R327" s="47"/>
      <c r="S327" s="51" t="n">
        <f aca="false">$E327/$E326-1</f>
        <v>0.00132144253115118</v>
      </c>
      <c r="T327" s="56" t="n">
        <f aca="false">$K327/$K326-1</f>
        <v>0.0403632694248235</v>
      </c>
      <c r="V327" s="57"/>
      <c r="W327" s="57"/>
      <c r="Y327" s="1" t="str">
        <f aca="false">IF(AX327&gt;=70,"EASY",IF(AX327&gt;40,"UNCERTAIN","HARD"))</f>
        <v>EASY</v>
      </c>
      <c r="AA327" s="58" t="n">
        <f aca="false">IF($A327&lt;200,"",AVERAGE($E278:$E327)/AVERAGE($E128:$E327)-1)</f>
        <v>0.0585396246186696</v>
      </c>
      <c r="AB327" s="59" t="n">
        <f aca="false">LOOKUP($B327,07_L1政策步階!$A$4:$A$14,07_L1政策步階!$C$4:$C$14)</f>
        <v>-1</v>
      </c>
      <c r="AC327" s="57"/>
      <c r="AD327" s="57"/>
      <c r="AE327" s="57"/>
      <c r="AF327" s="57"/>
      <c r="AG327" s="57"/>
      <c r="AH327" s="57"/>
      <c r="AI327" s="57"/>
      <c r="AJ327" s="57"/>
      <c r="AK327" s="57"/>
      <c r="AL327" s="59" t="n">
        <f aca="false">IF(ISNUMBER($AA327),IF($AA327&gt;=0.005,100,IF($AA327&gt;=-0.015,50,0)),"")</f>
        <v>100</v>
      </c>
      <c r="AM327" s="59" t="n">
        <f aca="false">IF(ISNUMBER($AB327),IF($AB327=1,100,IF($AB327=0,50,0)),"")</f>
        <v>0</v>
      </c>
      <c r="AN327" s="0" t="str">
        <f aca="false">IF(ISNUMBER($AC327),IF($AC327&gt;=0.001,100,IF($AC327&gt;=-0.003,50,0)),"")</f>
        <v/>
      </c>
      <c r="AO327" s="0" t="str">
        <f aca="false">IF(ISNUMBER($AD327),IF($AD327&gt;=0.04,100,IF($AD327&gt;=0,50,0)),"")</f>
        <v/>
      </c>
      <c r="AP327" s="0" t="str">
        <f aca="false">IF(ISNUMBER($AE327),IF($AE327&gt;=25,100,IF($AE327&gt;=-75,50,0)),"")</f>
        <v/>
      </c>
      <c r="AQ327" s="0" t="str">
        <f aca="false">IF(ISNUMBER($AF327),IF($AF327&gt;0,100,IF($AF327&gt;=-50,50,0)),"")</f>
        <v/>
      </c>
      <c r="AR327" s="0" t="str">
        <f aca="false">IF(ISNUMBER($AG327),IF($AG327=1,100,IF($AG327=0,50,0)),"")</f>
        <v/>
      </c>
      <c r="AS327" s="0" t="str">
        <f aca="false">IF(ISNUMBER($AH327),IF($AH327&lt;0,100,IF($AH327&lt;=20,50,0)),"")</f>
        <v/>
      </c>
      <c r="AT327" s="0" t="str">
        <f aca="false">IF(ISNUMBER($AI327),IF($AI327&lt;0.95,100,IF($AI327&lt;=1,50,0)),"")</f>
        <v/>
      </c>
      <c r="AU327" s="0" t="str">
        <f aca="false">IF(ISNUMBER($AJ327),IF($AJ327&lt;30,0,IF($AJ327&lt;40,50,IF($AJ327&lt;=90,100,50))),"")</f>
        <v/>
      </c>
      <c r="AV327" s="0" t="str">
        <f aca="false">IF(ISNUMBER($AK327),IF($AK327&gt;-0.2,100,IF($AK327&gt;=-0.4,50,0)),"")</f>
        <v/>
      </c>
      <c r="AW327" s="59" t="n">
        <f aca="false">01_指標庫!$H$4*ISNUMBER($F327)+01_指標庫!$H$5*ISNUMBER($AA327)+01_指標庫!$H$6*ISNUMBER($G327)+01_指標庫!$H$7*ISNUMBER($H327)+01_指標庫!$H$8*ISNUMBER($AF327)+01_指標庫!$H$9*ISNUMBER($AG327)+01_指標庫!$H$10*ISNUMBER($AB327)+01_指標庫!$H$11*ISNUMBER($AC327)+01_指標庫!$H$12*ISNUMBER($AD327)+01_指標庫!$H$13*ISNUMBER($AE327)+01_指標庫!$H$14*ISNUMBER($I327)+01_指標庫!$H$15*ISNUMBER($AH327)+01_指標庫!$H$16*ISNUMBER($K327)+01_指標庫!$H$17*ISNUMBER($AI327)+01_指標庫!$H$18*ISNUMBER($AJ327)+01_指標庫!$H$19*ISNUMBER($AK327)+01_指標庫!$H$20*ISNUMBER($BB327)+01_指標庫!$H$21*ISNUMBER($BC327)</f>
        <v>51</v>
      </c>
      <c r="AX327" s="59" t="n">
        <f aca="false">IF(AW327=0,50,ROUND((01_指標庫!$H$4*IF(ISNUMBER($F327),L327,0)+01_指標庫!$H$5*IF(ISNUMBER($AA327),AL327,0)+01_指標庫!$H$6*IF(ISNUMBER($G327),M327,0)+01_指標庫!$H$7*IF(ISNUMBER($H327),N327,0)+01_指標庫!$H$8*IF(ISNUMBER($AF327),AQ327,0)+01_指標庫!$H$9*IF(ISNUMBER($AG327),AR327,0)+01_指標庫!$H$10*IF(ISNUMBER($AB327),AM327,0)+01_指標庫!$H$11*IF(ISNUMBER($AC327),AN327,0)+01_指標庫!$H$12*IF(ISNUMBER($AD327),AO327,0)+01_指標庫!$H$13*IF(ISNUMBER($AE327),AP327,0)+01_指標庫!$H$14*IF(ISNUMBER($I327),O327,0)+01_指標庫!$H$15*IF(ISNUMBER($AH327),AS327,0)+01_指標庫!$H$16*IF(ISNUMBER($K327),P327,0)+01_指標庫!$H$17*IF(ISNUMBER($AI327),AT327,0)+01_指標庫!$H$18*IF(ISNUMBER($AJ327),AU327,0)+01_指標庫!$H$19*IF(ISNUMBER($AK327),AV327,0)+01_指標庫!$H$20*IF(ISNUMBER($BB327),BB327,0)+01_指標庫!$H$21*IF(ISNUMBER($BC327),BC327,0))/AW327,1))</f>
        <v>76.5</v>
      </c>
      <c r="AY327" s="60"/>
      <c r="AZ327" s="60"/>
      <c r="BA327" s="58" t="n">
        <f aca="false">AVERAGE($E323:$E327)/AVERAGE($E318:$E327)-1</f>
        <v>0.00392319735561708</v>
      </c>
      <c r="BB327" s="59" t="n">
        <f aca="false">IF(ISNUMBER($BA327),IF(OR($S327&lt;=-0.03,$BA327&lt;-0.003),0,IF(OR($S327&lt;=-0.02,$BA327&lt;0.01),50,100)),"")</f>
        <v>50</v>
      </c>
      <c r="BC327" s="0" t="str">
        <f aca="false">IF(OR(COUNT($AZ327)=0,COUNT($AZ326)=0),"",IF(OR($AY327/$AZ326-1&lt;=-0.03,$AZ327/$AZ326-1&lt;=-0.045,IF(COUNT($AZ318:$AZ327)=10,AVERAGE($AZ323:$AZ327)/AVERAGE($AZ318:$AZ327)-1&lt;-0.01,FALSE())),0,IF(OR($AZ327/$AZ326-1&lt;=-0.02,IF(COUNT($AZ318:$AZ327)=10,AVERAGE($AZ323:$AZ327)/AVERAGE($AZ318:$AZ327)-1&lt;0.005,FALSE())),50,100)))</f>
        <v/>
      </c>
    </row>
    <row r="328" customFormat="false" ht="15" hidden="false" customHeight="true" outlineLevel="0" collapsed="false">
      <c r="A328" s="47" t="n">
        <v>324</v>
      </c>
      <c r="B328" s="48" t="n">
        <v>43026</v>
      </c>
      <c r="C328" s="47" t="n">
        <v>2017</v>
      </c>
      <c r="D328" s="49" t="s">
        <v>238</v>
      </c>
      <c r="E328" s="50" t="n">
        <v>6114.35</v>
      </c>
      <c r="F328" s="51" t="n">
        <v>0.08707</v>
      </c>
      <c r="G328" s="51" t="n">
        <v>-0.001349</v>
      </c>
      <c r="H328" s="52" t="n">
        <v>0.8776</v>
      </c>
      <c r="I328" s="53" t="n">
        <v>346</v>
      </c>
      <c r="J328" s="47" t="s">
        <v>235</v>
      </c>
      <c r="K328" s="54" t="n">
        <v>10.07</v>
      </c>
      <c r="L328" s="55" t="n">
        <f aca="false">IF(COUNT(F328)=0,50,IF(F328&gt;=0,100,IF(F328&gt;=-0.02,50,0)))</f>
        <v>100</v>
      </c>
      <c r="M328" s="55" t="n">
        <f aca="false">IF(COUNT(G328)=0,50,IF(G328&gt;-0.06,100,IF(G328&gt;-0.15,50,0)))</f>
        <v>100</v>
      </c>
      <c r="N328" s="55" t="n">
        <f aca="false">IF(COUNT(H328)=0,50,IF(H328&gt;=0.6,100,IF(H328&gt;=0.4,50,0)))</f>
        <v>100</v>
      </c>
      <c r="O328" s="55" t="n">
        <f aca="false">IF(COUNT(I328)=0,50,IF(J328="proxy_vix",50,IF(I328&lt;350,100,IF(I328&lt;=450,50,0))))</f>
        <v>100</v>
      </c>
      <c r="P328" s="55" t="n">
        <f aca="false">IF(COUNT(K328)=0,50,IF(K328&lt;20,100,IF(K328&lt;=25,50,0)))</f>
        <v>100</v>
      </c>
      <c r="Q328" s="54"/>
      <c r="R328" s="47"/>
      <c r="S328" s="51" t="n">
        <f aca="false">$E328/$E327-1</f>
        <v>-0.00134909785205972</v>
      </c>
      <c r="T328" s="56" t="n">
        <f aca="false">$K328/$K327-1</f>
        <v>-0.023278370514064</v>
      </c>
      <c r="V328" s="57"/>
      <c r="W328" s="57"/>
      <c r="Y328" s="1" t="str">
        <f aca="false">IF(AX328&gt;=70,"EASY",IF(AX328&gt;40,"UNCERTAIN","HARD"))</f>
        <v>EASY</v>
      </c>
      <c r="AA328" s="58" t="n">
        <f aca="false">IF($A328&lt;200,"",AVERAGE($E279:$E328)/AVERAGE($E129:$E328)-1)</f>
        <v>0.0580760867015284</v>
      </c>
      <c r="AB328" s="59" t="n">
        <f aca="false">LOOKUP($B328,07_L1政策步階!$A$4:$A$14,07_L1政策步階!$C$4:$C$14)</f>
        <v>-1</v>
      </c>
      <c r="AC328" s="57"/>
      <c r="AD328" s="57"/>
      <c r="AE328" s="57"/>
      <c r="AF328" s="57"/>
      <c r="AG328" s="57"/>
      <c r="AH328" s="57"/>
      <c r="AI328" s="57"/>
      <c r="AJ328" s="57"/>
      <c r="AK328" s="57"/>
      <c r="AL328" s="59" t="n">
        <f aca="false">IF(ISNUMBER($AA328),IF($AA328&gt;=0.005,100,IF($AA328&gt;=-0.015,50,0)),"")</f>
        <v>100</v>
      </c>
      <c r="AM328" s="59" t="n">
        <f aca="false">IF(ISNUMBER($AB328),IF($AB328=1,100,IF($AB328=0,50,0)),"")</f>
        <v>0</v>
      </c>
      <c r="AN328" s="0" t="str">
        <f aca="false">IF(ISNUMBER($AC328),IF($AC328&gt;=0.001,100,IF($AC328&gt;=-0.003,50,0)),"")</f>
        <v/>
      </c>
      <c r="AO328" s="0" t="str">
        <f aca="false">IF(ISNUMBER($AD328),IF($AD328&gt;=0.04,100,IF($AD328&gt;=0,50,0)),"")</f>
        <v/>
      </c>
      <c r="AP328" s="0" t="str">
        <f aca="false">IF(ISNUMBER($AE328),IF($AE328&gt;=25,100,IF($AE328&gt;=-75,50,0)),"")</f>
        <v/>
      </c>
      <c r="AQ328" s="0" t="str">
        <f aca="false">IF(ISNUMBER($AF328),IF($AF328&gt;0,100,IF($AF328&gt;=-50,50,0)),"")</f>
        <v/>
      </c>
      <c r="AR328" s="0" t="str">
        <f aca="false">IF(ISNUMBER($AG328),IF($AG328=1,100,IF($AG328=0,50,0)),"")</f>
        <v/>
      </c>
      <c r="AS328" s="0" t="str">
        <f aca="false">IF(ISNUMBER($AH328),IF($AH328&lt;0,100,IF($AH328&lt;=20,50,0)),"")</f>
        <v/>
      </c>
      <c r="AT328" s="0" t="str">
        <f aca="false">IF(ISNUMBER($AI328),IF($AI328&lt;0.95,100,IF($AI328&lt;=1,50,0)),"")</f>
        <v/>
      </c>
      <c r="AU328" s="0" t="str">
        <f aca="false">IF(ISNUMBER($AJ328),IF($AJ328&lt;30,0,IF($AJ328&lt;40,50,IF($AJ328&lt;=90,100,50))),"")</f>
        <v/>
      </c>
      <c r="AV328" s="0" t="str">
        <f aca="false">IF(ISNUMBER($AK328),IF($AK328&gt;-0.2,100,IF($AK328&gt;=-0.4,50,0)),"")</f>
        <v/>
      </c>
      <c r="AW328" s="59" t="n">
        <f aca="false">01_指標庫!$H$4*ISNUMBER($F328)+01_指標庫!$H$5*ISNUMBER($AA328)+01_指標庫!$H$6*ISNUMBER($G328)+01_指標庫!$H$7*ISNUMBER($H328)+01_指標庫!$H$8*ISNUMBER($AF328)+01_指標庫!$H$9*ISNUMBER($AG328)+01_指標庫!$H$10*ISNUMBER($AB328)+01_指標庫!$H$11*ISNUMBER($AC328)+01_指標庫!$H$12*ISNUMBER($AD328)+01_指標庫!$H$13*ISNUMBER($AE328)+01_指標庫!$H$14*ISNUMBER($I328)+01_指標庫!$H$15*ISNUMBER($AH328)+01_指標庫!$H$16*ISNUMBER($K328)+01_指標庫!$H$17*ISNUMBER($AI328)+01_指標庫!$H$18*ISNUMBER($AJ328)+01_指標庫!$H$19*ISNUMBER($AK328)+01_指標庫!$H$20*ISNUMBER($BB328)+01_指標庫!$H$21*ISNUMBER($BC328)</f>
        <v>51</v>
      </c>
      <c r="AX328" s="59" t="n">
        <f aca="false">IF(AW328=0,50,ROUND((01_指標庫!$H$4*IF(ISNUMBER($F328),L328,0)+01_指標庫!$H$5*IF(ISNUMBER($AA328),AL328,0)+01_指標庫!$H$6*IF(ISNUMBER($G328),M328,0)+01_指標庫!$H$7*IF(ISNUMBER($H328),N328,0)+01_指標庫!$H$8*IF(ISNUMBER($AF328),AQ328,0)+01_指標庫!$H$9*IF(ISNUMBER($AG328),AR328,0)+01_指標庫!$H$10*IF(ISNUMBER($AB328),AM328,0)+01_指標庫!$H$11*IF(ISNUMBER($AC328),AN328,0)+01_指標庫!$H$12*IF(ISNUMBER($AD328),AO328,0)+01_指標庫!$H$13*IF(ISNUMBER($AE328),AP328,0)+01_指標庫!$H$14*IF(ISNUMBER($I328),O328,0)+01_指標庫!$H$15*IF(ISNUMBER($AH328),AS328,0)+01_指標庫!$H$16*IF(ISNUMBER($K328),P328,0)+01_指標庫!$H$17*IF(ISNUMBER($AI328),AT328,0)+01_指標庫!$H$18*IF(ISNUMBER($AJ328),AU328,0)+01_指標庫!$H$19*IF(ISNUMBER($AK328),AV328,0)+01_指標庫!$H$20*IF(ISNUMBER($BB328),BB328,0)+01_指標庫!$H$21*IF(ISNUMBER($BC328),BC328,0))/AW328,1))</f>
        <v>84.3</v>
      </c>
      <c r="AY328" s="60"/>
      <c r="AZ328" s="60"/>
      <c r="BA328" s="58" t="n">
        <f aca="false">AVERAGE($E324:$E328)/AVERAGE($E319:$E328)-1</f>
        <v>0.0031052480533027</v>
      </c>
      <c r="BB328" s="59" t="n">
        <f aca="false">IF(ISNUMBER($BA328),IF(OR($S328&lt;=-0.03,$BA328&lt;-0.003),0,IF(OR($S328&lt;=-0.02,$BA328&lt;0.01),50,100)),"")</f>
        <v>50</v>
      </c>
      <c r="BC328" s="0" t="str">
        <f aca="false">IF(OR(COUNT($AZ328)=0,COUNT($AZ327)=0),"",IF(OR($AY328/$AZ327-1&lt;=-0.03,$AZ328/$AZ327-1&lt;=-0.045,IF(COUNT($AZ319:$AZ328)=10,AVERAGE($AZ324:$AZ328)/AVERAGE($AZ319:$AZ328)-1&lt;-0.01,FALSE())),0,IF(OR($AZ328/$AZ327-1&lt;=-0.02,IF(COUNT($AZ319:$AZ328)=10,AVERAGE($AZ324:$AZ328)/AVERAGE($AZ319:$AZ328)-1&lt;0.005,FALSE())),50,100)))</f>
        <v/>
      </c>
    </row>
    <row r="329" customFormat="false" ht="15" hidden="false" customHeight="true" outlineLevel="0" collapsed="false">
      <c r="A329" s="47" t="n">
        <v>325</v>
      </c>
      <c r="B329" s="48" t="n">
        <v>43027</v>
      </c>
      <c r="C329" s="47" t="n">
        <v>2017</v>
      </c>
      <c r="D329" s="49" t="s">
        <v>239</v>
      </c>
      <c r="E329" s="50" t="n">
        <v>6092.62</v>
      </c>
      <c r="F329" s="51" t="n">
        <v>0.082095</v>
      </c>
      <c r="G329" s="51" t="n">
        <v>-0.004898</v>
      </c>
      <c r="H329" s="52" t="n">
        <v>0.8571</v>
      </c>
      <c r="I329" s="53" t="n">
        <v>348</v>
      </c>
      <c r="J329" s="47" t="s">
        <v>235</v>
      </c>
      <c r="K329" s="54" t="n">
        <v>10.05</v>
      </c>
      <c r="L329" s="55" t="n">
        <f aca="false">IF(COUNT(F329)=0,50,IF(F329&gt;=0,100,IF(F329&gt;=-0.02,50,0)))</f>
        <v>100</v>
      </c>
      <c r="M329" s="55" t="n">
        <f aca="false">IF(COUNT(G329)=0,50,IF(G329&gt;-0.06,100,IF(G329&gt;-0.15,50,0)))</f>
        <v>100</v>
      </c>
      <c r="N329" s="55" t="n">
        <f aca="false">IF(COUNT(H329)=0,50,IF(H329&gt;=0.6,100,IF(H329&gt;=0.4,50,0)))</f>
        <v>100</v>
      </c>
      <c r="O329" s="55" t="n">
        <f aca="false">IF(COUNT(I329)=0,50,IF(J329="proxy_vix",50,IF(I329&lt;350,100,IF(I329&lt;=450,50,0))))</f>
        <v>100</v>
      </c>
      <c r="P329" s="55" t="n">
        <f aca="false">IF(COUNT(K329)=0,50,IF(K329&lt;20,100,IF(K329&lt;=25,50,0)))</f>
        <v>100</v>
      </c>
      <c r="Q329" s="54"/>
      <c r="R329" s="47"/>
      <c r="S329" s="51" t="n">
        <f aca="false">$E329/$E328-1</f>
        <v>-0.00355393459648212</v>
      </c>
      <c r="T329" s="56" t="n">
        <f aca="false">$K329/$K328-1</f>
        <v>-0.00198609731876853</v>
      </c>
      <c r="V329" s="57"/>
      <c r="W329" s="57"/>
      <c r="Y329" s="1" t="str">
        <f aca="false">IF(AX329&gt;=70,"EASY",IF(AX329&gt;40,"UNCERTAIN","HARD"))</f>
        <v>EASY</v>
      </c>
      <c r="AA329" s="58" t="n">
        <f aca="false">IF($A329&lt;200,"",AVERAGE($E280:$E329)/AVERAGE($E130:$E329)-1)</f>
        <v>0.0576057892394573</v>
      </c>
      <c r="AB329" s="59" t="n">
        <f aca="false">LOOKUP($B329,07_L1政策步階!$A$4:$A$14,07_L1政策步階!$C$4:$C$14)</f>
        <v>-1</v>
      </c>
      <c r="AC329" s="57"/>
      <c r="AD329" s="57"/>
      <c r="AE329" s="57"/>
      <c r="AF329" s="57"/>
      <c r="AG329" s="57"/>
      <c r="AH329" s="57"/>
      <c r="AI329" s="57"/>
      <c r="AJ329" s="57"/>
      <c r="AK329" s="57"/>
      <c r="AL329" s="59" t="n">
        <f aca="false">IF(ISNUMBER($AA329),IF($AA329&gt;=0.005,100,IF($AA329&gt;=-0.015,50,0)),"")</f>
        <v>100</v>
      </c>
      <c r="AM329" s="59" t="n">
        <f aca="false">IF(ISNUMBER($AB329),IF($AB329=1,100,IF($AB329=0,50,0)),"")</f>
        <v>0</v>
      </c>
      <c r="AN329" s="0" t="str">
        <f aca="false">IF(ISNUMBER($AC329),IF($AC329&gt;=0.001,100,IF($AC329&gt;=-0.003,50,0)),"")</f>
        <v/>
      </c>
      <c r="AO329" s="0" t="str">
        <f aca="false">IF(ISNUMBER($AD329),IF($AD329&gt;=0.04,100,IF($AD329&gt;=0,50,0)),"")</f>
        <v/>
      </c>
      <c r="AP329" s="0" t="str">
        <f aca="false">IF(ISNUMBER($AE329),IF($AE329&gt;=25,100,IF($AE329&gt;=-75,50,0)),"")</f>
        <v/>
      </c>
      <c r="AQ329" s="0" t="str">
        <f aca="false">IF(ISNUMBER($AF329),IF($AF329&gt;0,100,IF($AF329&gt;=-50,50,0)),"")</f>
        <v/>
      </c>
      <c r="AR329" s="0" t="str">
        <f aca="false">IF(ISNUMBER($AG329),IF($AG329=1,100,IF($AG329=0,50,0)),"")</f>
        <v/>
      </c>
      <c r="AS329" s="0" t="str">
        <f aca="false">IF(ISNUMBER($AH329),IF($AH329&lt;0,100,IF($AH329&lt;=20,50,0)),"")</f>
        <v/>
      </c>
      <c r="AT329" s="0" t="str">
        <f aca="false">IF(ISNUMBER($AI329),IF($AI329&lt;0.95,100,IF($AI329&lt;=1,50,0)),"")</f>
        <v/>
      </c>
      <c r="AU329" s="0" t="str">
        <f aca="false">IF(ISNUMBER($AJ329),IF($AJ329&lt;30,0,IF($AJ329&lt;40,50,IF($AJ329&lt;=90,100,50))),"")</f>
        <v/>
      </c>
      <c r="AV329" s="0" t="str">
        <f aca="false">IF(ISNUMBER($AK329),IF($AK329&gt;-0.2,100,IF($AK329&gt;=-0.4,50,0)),"")</f>
        <v/>
      </c>
      <c r="AW329" s="59" t="n">
        <f aca="false">01_指標庫!$H$4*ISNUMBER($F329)+01_指標庫!$H$5*ISNUMBER($AA329)+01_指標庫!$H$6*ISNUMBER($G329)+01_指標庫!$H$7*ISNUMBER($H329)+01_指標庫!$H$8*ISNUMBER($AF329)+01_指標庫!$H$9*ISNUMBER($AG329)+01_指標庫!$H$10*ISNUMBER($AB329)+01_指標庫!$H$11*ISNUMBER($AC329)+01_指標庫!$H$12*ISNUMBER($AD329)+01_指標庫!$H$13*ISNUMBER($AE329)+01_指標庫!$H$14*ISNUMBER($I329)+01_指標庫!$H$15*ISNUMBER($AH329)+01_指標庫!$H$16*ISNUMBER($K329)+01_指標庫!$H$17*ISNUMBER($AI329)+01_指標庫!$H$18*ISNUMBER($AJ329)+01_指標庫!$H$19*ISNUMBER($AK329)+01_指標庫!$H$20*ISNUMBER($BB329)+01_指標庫!$H$21*ISNUMBER($BC329)</f>
        <v>51</v>
      </c>
      <c r="AX329" s="59" t="n">
        <f aca="false">IF(AW329=0,50,ROUND((01_指標庫!$H$4*IF(ISNUMBER($F329),L329,0)+01_指標庫!$H$5*IF(ISNUMBER($AA329),AL329,0)+01_指標庫!$H$6*IF(ISNUMBER($G329),M329,0)+01_指標庫!$H$7*IF(ISNUMBER($H329),N329,0)+01_指標庫!$H$8*IF(ISNUMBER($AF329),AQ329,0)+01_指標庫!$H$9*IF(ISNUMBER($AG329),AR329,0)+01_指標庫!$H$10*IF(ISNUMBER($AB329),AM329,0)+01_指標庫!$H$11*IF(ISNUMBER($AC329),AN329,0)+01_指標庫!$H$12*IF(ISNUMBER($AD329),AO329,0)+01_指標庫!$H$13*IF(ISNUMBER($AE329),AP329,0)+01_指標庫!$H$14*IF(ISNUMBER($I329),O329,0)+01_指標庫!$H$15*IF(ISNUMBER($AH329),AS329,0)+01_指標庫!$H$16*IF(ISNUMBER($K329),P329,0)+01_指標庫!$H$17*IF(ISNUMBER($AI329),AT329,0)+01_指標庫!$H$18*IF(ISNUMBER($AJ329),AU329,0)+01_指標庫!$H$19*IF(ISNUMBER($AK329),AV329,0)+01_指標庫!$H$20*IF(ISNUMBER($BB329),BB329,0)+01_指標庫!$H$21*IF(ISNUMBER($BC329),BC329,0))/AW329,1))</f>
        <v>84.3</v>
      </c>
      <c r="AY329" s="60"/>
      <c r="AZ329" s="60"/>
      <c r="BA329" s="58" t="n">
        <f aca="false">AVERAGE($E325:$E329)/AVERAGE($E320:$E329)-1</f>
        <v>0.00326409680782169</v>
      </c>
      <c r="BB329" s="59" t="n">
        <f aca="false">IF(ISNUMBER($BA329),IF(OR($S329&lt;=-0.03,$BA329&lt;-0.003),0,IF(OR($S329&lt;=-0.02,$BA329&lt;0.01),50,100)),"")</f>
        <v>50</v>
      </c>
      <c r="BC329" s="0" t="str">
        <f aca="false">IF(OR(COUNT($AZ329)=0,COUNT($AZ328)=0),"",IF(OR($AY329/$AZ328-1&lt;=-0.03,$AZ329/$AZ328-1&lt;=-0.045,IF(COUNT($AZ320:$AZ329)=10,AVERAGE($AZ325:$AZ329)/AVERAGE($AZ320:$AZ329)-1&lt;-0.01,FALSE())),0,IF(OR($AZ329/$AZ328-1&lt;=-0.02,IF(COUNT($AZ320:$AZ329)=10,AVERAGE($AZ325:$AZ329)/AVERAGE($AZ320:$AZ329)-1&lt;0.005,FALSE())),50,100)))</f>
        <v/>
      </c>
    </row>
    <row r="330" customFormat="false" ht="15" hidden="false" customHeight="true" outlineLevel="0" collapsed="false">
      <c r="A330" s="47" t="n">
        <v>326</v>
      </c>
      <c r="B330" s="48" t="n">
        <v>43028</v>
      </c>
      <c r="C330" s="47" t="n">
        <v>2017</v>
      </c>
      <c r="D330" s="49" t="s">
        <v>234</v>
      </c>
      <c r="E330" s="50" t="n">
        <v>6108.82</v>
      </c>
      <c r="F330" s="51" t="n">
        <v>0.083872</v>
      </c>
      <c r="G330" s="51" t="n">
        <v>-0.002252</v>
      </c>
      <c r="H330" s="52" t="n">
        <v>0.8571</v>
      </c>
      <c r="I330" s="53" t="n">
        <v>342</v>
      </c>
      <c r="J330" s="47" t="s">
        <v>235</v>
      </c>
      <c r="K330" s="54" t="n">
        <v>9.97</v>
      </c>
      <c r="L330" s="55" t="n">
        <f aca="false">IF(COUNT(F330)=0,50,IF(F330&gt;=0,100,IF(F330&gt;=-0.02,50,0)))</f>
        <v>100</v>
      </c>
      <c r="M330" s="55" t="n">
        <f aca="false">IF(COUNT(G330)=0,50,IF(G330&gt;-0.06,100,IF(G330&gt;-0.15,50,0)))</f>
        <v>100</v>
      </c>
      <c r="N330" s="55" t="n">
        <f aca="false">IF(COUNT(H330)=0,50,IF(H330&gt;=0.6,100,IF(H330&gt;=0.4,50,0)))</f>
        <v>100</v>
      </c>
      <c r="O330" s="55" t="n">
        <f aca="false">IF(COUNT(I330)=0,50,IF(J330="proxy_vix",50,IF(I330&lt;350,100,IF(I330&lt;=450,50,0))))</f>
        <v>100</v>
      </c>
      <c r="P330" s="55" t="n">
        <f aca="false">IF(COUNT(K330)=0,50,IF(K330&lt;20,100,IF(K330&lt;=25,50,0)))</f>
        <v>100</v>
      </c>
      <c r="Q330" s="54"/>
      <c r="R330" s="47"/>
      <c r="S330" s="51" t="n">
        <f aca="false">$E330/$E329-1</f>
        <v>0.00265895460409471</v>
      </c>
      <c r="T330" s="56" t="n">
        <f aca="false">$K330/$K329-1</f>
        <v>-0.00796019900497513</v>
      </c>
      <c r="V330" s="57"/>
      <c r="W330" s="57"/>
      <c r="Y330" s="1" t="str">
        <f aca="false">IF(AX330&gt;=70,"EASY",IF(AX330&gt;40,"UNCERTAIN","HARD"))</f>
        <v>EASY</v>
      </c>
      <c r="AA330" s="58" t="n">
        <f aca="false">IF($A330&lt;200,"",AVERAGE($E281:$E330)/AVERAGE($E131:$E330)-1)</f>
        <v>0.057670334169575</v>
      </c>
      <c r="AB330" s="59" t="n">
        <f aca="false">LOOKUP($B330,07_L1政策步階!$A$4:$A$14,07_L1政策步階!$C$4:$C$14)</f>
        <v>-1</v>
      </c>
      <c r="AC330" s="57"/>
      <c r="AD330" s="57"/>
      <c r="AE330" s="57"/>
      <c r="AF330" s="57"/>
      <c r="AG330" s="57"/>
      <c r="AH330" s="57"/>
      <c r="AI330" s="57"/>
      <c r="AJ330" s="57"/>
      <c r="AK330" s="57"/>
      <c r="AL330" s="59" t="n">
        <f aca="false">IF(ISNUMBER($AA330),IF($AA330&gt;=0.005,100,IF($AA330&gt;=-0.015,50,0)),"")</f>
        <v>100</v>
      </c>
      <c r="AM330" s="59" t="n">
        <f aca="false">IF(ISNUMBER($AB330),IF($AB330=1,100,IF($AB330=0,50,0)),"")</f>
        <v>0</v>
      </c>
      <c r="AN330" s="0" t="str">
        <f aca="false">IF(ISNUMBER($AC330),IF($AC330&gt;=0.001,100,IF($AC330&gt;=-0.003,50,0)),"")</f>
        <v/>
      </c>
      <c r="AO330" s="0" t="str">
        <f aca="false">IF(ISNUMBER($AD330),IF($AD330&gt;=0.04,100,IF($AD330&gt;=0,50,0)),"")</f>
        <v/>
      </c>
      <c r="AP330" s="0" t="str">
        <f aca="false">IF(ISNUMBER($AE330),IF($AE330&gt;=25,100,IF($AE330&gt;=-75,50,0)),"")</f>
        <v/>
      </c>
      <c r="AQ330" s="0" t="str">
        <f aca="false">IF(ISNUMBER($AF330),IF($AF330&gt;0,100,IF($AF330&gt;=-50,50,0)),"")</f>
        <v/>
      </c>
      <c r="AR330" s="0" t="str">
        <f aca="false">IF(ISNUMBER($AG330),IF($AG330=1,100,IF($AG330=0,50,0)),"")</f>
        <v/>
      </c>
      <c r="AS330" s="0" t="str">
        <f aca="false">IF(ISNUMBER($AH330),IF($AH330&lt;0,100,IF($AH330&lt;=20,50,0)),"")</f>
        <v/>
      </c>
      <c r="AT330" s="0" t="str">
        <f aca="false">IF(ISNUMBER($AI330),IF($AI330&lt;0.95,100,IF($AI330&lt;=1,50,0)),"")</f>
        <v/>
      </c>
      <c r="AU330" s="0" t="str">
        <f aca="false">IF(ISNUMBER($AJ330),IF($AJ330&lt;30,0,IF($AJ330&lt;40,50,IF($AJ330&lt;=90,100,50))),"")</f>
        <v/>
      </c>
      <c r="AV330" s="0" t="str">
        <f aca="false">IF(ISNUMBER($AK330),IF($AK330&gt;-0.2,100,IF($AK330&gt;=-0.4,50,0)),"")</f>
        <v/>
      </c>
      <c r="AW330" s="59" t="n">
        <f aca="false">01_指標庫!$H$4*ISNUMBER($F330)+01_指標庫!$H$5*ISNUMBER($AA330)+01_指標庫!$H$6*ISNUMBER($G330)+01_指標庫!$H$7*ISNUMBER($H330)+01_指標庫!$H$8*ISNUMBER($AF330)+01_指標庫!$H$9*ISNUMBER($AG330)+01_指標庫!$H$10*ISNUMBER($AB330)+01_指標庫!$H$11*ISNUMBER($AC330)+01_指標庫!$H$12*ISNUMBER($AD330)+01_指標庫!$H$13*ISNUMBER($AE330)+01_指標庫!$H$14*ISNUMBER($I330)+01_指標庫!$H$15*ISNUMBER($AH330)+01_指標庫!$H$16*ISNUMBER($K330)+01_指標庫!$H$17*ISNUMBER($AI330)+01_指標庫!$H$18*ISNUMBER($AJ330)+01_指標庫!$H$19*ISNUMBER($AK330)+01_指標庫!$H$20*ISNUMBER($BB330)+01_指標庫!$H$21*ISNUMBER($BC330)</f>
        <v>51</v>
      </c>
      <c r="AX330" s="59" t="n">
        <f aca="false">IF(AW330=0,50,ROUND((01_指標庫!$H$4*IF(ISNUMBER($F330),L330,0)+01_指標庫!$H$5*IF(ISNUMBER($AA330),AL330,0)+01_指標庫!$H$6*IF(ISNUMBER($G330),M330,0)+01_指標庫!$H$7*IF(ISNUMBER($H330),N330,0)+01_指標庫!$H$8*IF(ISNUMBER($AF330),AQ330,0)+01_指標庫!$H$9*IF(ISNUMBER($AG330),AR330,0)+01_指標庫!$H$10*IF(ISNUMBER($AB330),AM330,0)+01_指標庫!$H$11*IF(ISNUMBER($AC330),AN330,0)+01_指標庫!$H$12*IF(ISNUMBER($AD330),AO330,0)+01_指標庫!$H$13*IF(ISNUMBER($AE330),AP330,0)+01_指標庫!$H$14*IF(ISNUMBER($I330),O330,0)+01_指標庫!$H$15*IF(ISNUMBER($AH330),AS330,0)+01_指標庫!$H$16*IF(ISNUMBER($K330),P330,0)+01_指標庫!$H$17*IF(ISNUMBER($AI330),AT330,0)+01_指標庫!$H$18*IF(ISNUMBER($AJ330),AU330,0)+01_指標庫!$H$19*IF(ISNUMBER($AK330),AV330,0)+01_指標庫!$H$20*IF(ISNUMBER($BB330),BB330,0)+01_指標庫!$H$21*IF(ISNUMBER($BC330),BC330,0))/AW330,1))</f>
        <v>84.3</v>
      </c>
      <c r="AY330" s="60"/>
      <c r="AZ330" s="60"/>
      <c r="BA330" s="58" t="n">
        <f aca="false">AVERAGE($E326:$E330)/AVERAGE($E321:$E330)-1</f>
        <v>0.00307278540388367</v>
      </c>
      <c r="BB330" s="59" t="n">
        <f aca="false">IF(ISNUMBER($BA330),IF(OR($S330&lt;=-0.03,$BA330&lt;-0.003),0,IF(OR($S330&lt;=-0.02,$BA330&lt;0.01),50,100)),"")</f>
        <v>50</v>
      </c>
      <c r="BC330" s="0" t="str">
        <f aca="false">IF(OR(COUNT($AZ330)=0,COUNT($AZ329)=0),"",IF(OR($AY330/$AZ329-1&lt;=-0.03,$AZ330/$AZ329-1&lt;=-0.045,IF(COUNT($AZ321:$AZ330)=10,AVERAGE($AZ326:$AZ330)/AVERAGE($AZ321:$AZ330)-1&lt;-0.01,FALSE())),0,IF(OR($AZ330/$AZ329-1&lt;=-0.02,IF(COUNT($AZ321:$AZ330)=10,AVERAGE($AZ326:$AZ330)/AVERAGE($AZ321:$AZ330)-1&lt;0.005,FALSE())),50,100)))</f>
        <v/>
      </c>
    </row>
    <row r="331" customFormat="false" ht="15" hidden="false" customHeight="true" outlineLevel="0" collapsed="false">
      <c r="A331" s="47" t="n">
        <v>327</v>
      </c>
      <c r="B331" s="48" t="n">
        <v>43031</v>
      </c>
      <c r="C331" s="47" t="n">
        <v>2017</v>
      </c>
      <c r="D331" s="49" t="s">
        <v>236</v>
      </c>
      <c r="E331" s="50" t="n">
        <v>6067.83</v>
      </c>
      <c r="F331" s="51" t="n">
        <v>0.075587</v>
      </c>
      <c r="G331" s="51" t="n">
        <v>-0.008947</v>
      </c>
      <c r="H331" s="52" t="n">
        <v>0.8776</v>
      </c>
      <c r="I331" s="53" t="n">
        <v>340</v>
      </c>
      <c r="J331" s="47" t="s">
        <v>235</v>
      </c>
      <c r="K331" s="54" t="n">
        <v>11.07</v>
      </c>
      <c r="L331" s="55" t="n">
        <f aca="false">IF(COUNT(F331)=0,50,IF(F331&gt;=0,100,IF(F331&gt;=-0.02,50,0)))</f>
        <v>100</v>
      </c>
      <c r="M331" s="55" t="n">
        <f aca="false">IF(COUNT(G331)=0,50,IF(G331&gt;-0.06,100,IF(G331&gt;-0.15,50,0)))</f>
        <v>100</v>
      </c>
      <c r="N331" s="55" t="n">
        <f aca="false">IF(COUNT(H331)=0,50,IF(H331&gt;=0.6,100,IF(H331&gt;=0.4,50,0)))</f>
        <v>100</v>
      </c>
      <c r="O331" s="55" t="n">
        <f aca="false">IF(COUNT(I331)=0,50,IF(J331="proxy_vix",50,IF(I331&lt;350,100,IF(I331&lt;=450,50,0))))</f>
        <v>100</v>
      </c>
      <c r="P331" s="55" t="n">
        <f aca="false">IF(COUNT(K331)=0,50,IF(K331&lt;20,100,IF(K331&lt;=25,50,0)))</f>
        <v>100</v>
      </c>
      <c r="Q331" s="54"/>
      <c r="R331" s="47"/>
      <c r="S331" s="51" t="n">
        <f aca="false">$E331/$E330-1</f>
        <v>-0.00670997017427255</v>
      </c>
      <c r="T331" s="56" t="n">
        <f aca="false">$K331/$K330-1</f>
        <v>0.110330992978937</v>
      </c>
      <c r="V331" s="57"/>
      <c r="W331" s="57"/>
      <c r="Y331" s="1" t="str">
        <f aca="false">IF(AX331&gt;=70,"EASY",IF(AX331&gt;40,"UNCERTAIN","HARD"))</f>
        <v>EASY</v>
      </c>
      <c r="AA331" s="58" t="n">
        <f aca="false">IF($A331&lt;200,"",AVERAGE($E282:$E331)/AVERAGE($E132:$E331)-1)</f>
        <v>0.0575137033911606</v>
      </c>
      <c r="AB331" s="59" t="n">
        <f aca="false">LOOKUP($B331,07_L1政策步階!$A$4:$A$14,07_L1政策步階!$C$4:$C$14)</f>
        <v>-1</v>
      </c>
      <c r="AC331" s="57"/>
      <c r="AD331" s="57"/>
      <c r="AE331" s="57"/>
      <c r="AF331" s="57"/>
      <c r="AG331" s="57"/>
      <c r="AH331" s="57"/>
      <c r="AI331" s="57"/>
      <c r="AJ331" s="57"/>
      <c r="AK331" s="57"/>
      <c r="AL331" s="59" t="n">
        <f aca="false">IF(ISNUMBER($AA331),IF($AA331&gt;=0.005,100,IF($AA331&gt;=-0.015,50,0)),"")</f>
        <v>100</v>
      </c>
      <c r="AM331" s="59" t="n">
        <f aca="false">IF(ISNUMBER($AB331),IF($AB331=1,100,IF($AB331=0,50,0)),"")</f>
        <v>0</v>
      </c>
      <c r="AN331" s="0" t="str">
        <f aca="false">IF(ISNUMBER($AC331),IF($AC331&gt;=0.001,100,IF($AC331&gt;=-0.003,50,0)),"")</f>
        <v/>
      </c>
      <c r="AO331" s="0" t="str">
        <f aca="false">IF(ISNUMBER($AD331),IF($AD331&gt;=0.04,100,IF($AD331&gt;=0,50,0)),"")</f>
        <v/>
      </c>
      <c r="AP331" s="0" t="str">
        <f aca="false">IF(ISNUMBER($AE331),IF($AE331&gt;=25,100,IF($AE331&gt;=-75,50,0)),"")</f>
        <v/>
      </c>
      <c r="AQ331" s="0" t="str">
        <f aca="false">IF(ISNUMBER($AF331),IF($AF331&gt;0,100,IF($AF331&gt;=-50,50,0)),"")</f>
        <v/>
      </c>
      <c r="AR331" s="0" t="str">
        <f aca="false">IF(ISNUMBER($AG331),IF($AG331=1,100,IF($AG331=0,50,0)),"")</f>
        <v/>
      </c>
      <c r="AS331" s="0" t="str">
        <f aca="false">IF(ISNUMBER($AH331),IF($AH331&lt;0,100,IF($AH331&lt;=20,50,0)),"")</f>
        <v/>
      </c>
      <c r="AT331" s="0" t="str">
        <f aca="false">IF(ISNUMBER($AI331),IF($AI331&lt;0.95,100,IF($AI331&lt;=1,50,0)),"")</f>
        <v/>
      </c>
      <c r="AU331" s="0" t="str">
        <f aca="false">IF(ISNUMBER($AJ331),IF($AJ331&lt;30,0,IF($AJ331&lt;40,50,IF($AJ331&lt;=90,100,50))),"")</f>
        <v/>
      </c>
      <c r="AV331" s="0" t="str">
        <f aca="false">IF(ISNUMBER($AK331),IF($AK331&gt;-0.2,100,IF($AK331&gt;=-0.4,50,0)),"")</f>
        <v/>
      </c>
      <c r="AW331" s="59" t="n">
        <f aca="false">01_指標庫!$H$4*ISNUMBER($F331)+01_指標庫!$H$5*ISNUMBER($AA331)+01_指標庫!$H$6*ISNUMBER($G331)+01_指標庫!$H$7*ISNUMBER($H331)+01_指標庫!$H$8*ISNUMBER($AF331)+01_指標庫!$H$9*ISNUMBER($AG331)+01_指標庫!$H$10*ISNUMBER($AB331)+01_指標庫!$H$11*ISNUMBER($AC331)+01_指標庫!$H$12*ISNUMBER($AD331)+01_指標庫!$H$13*ISNUMBER($AE331)+01_指標庫!$H$14*ISNUMBER($I331)+01_指標庫!$H$15*ISNUMBER($AH331)+01_指標庫!$H$16*ISNUMBER($K331)+01_指標庫!$H$17*ISNUMBER($AI331)+01_指標庫!$H$18*ISNUMBER($AJ331)+01_指標庫!$H$19*ISNUMBER($AK331)+01_指標庫!$H$20*ISNUMBER($BB331)+01_指標庫!$H$21*ISNUMBER($BC331)</f>
        <v>51</v>
      </c>
      <c r="AX331" s="59" t="n">
        <f aca="false">IF(AW331=0,50,ROUND((01_指標庫!$H$4*IF(ISNUMBER($F331),L331,0)+01_指標庫!$H$5*IF(ISNUMBER($AA331),AL331,0)+01_指標庫!$H$6*IF(ISNUMBER($G331),M331,0)+01_指標庫!$H$7*IF(ISNUMBER($H331),N331,0)+01_指標庫!$H$8*IF(ISNUMBER($AF331),AQ331,0)+01_指標庫!$H$9*IF(ISNUMBER($AG331),AR331,0)+01_指標庫!$H$10*IF(ISNUMBER($AB331),AM331,0)+01_指標庫!$H$11*IF(ISNUMBER($AC331),AN331,0)+01_指標庫!$H$12*IF(ISNUMBER($AD331),AO331,0)+01_指標庫!$H$13*IF(ISNUMBER($AE331),AP331,0)+01_指標庫!$H$14*IF(ISNUMBER($I331),O331,0)+01_指標庫!$H$15*IF(ISNUMBER($AH331),AS331,0)+01_指標庫!$H$16*IF(ISNUMBER($K331),P331,0)+01_指標庫!$H$17*IF(ISNUMBER($AI331),AT331,0)+01_指標庫!$H$18*IF(ISNUMBER($AJ331),AU331,0)+01_指標庫!$H$19*IF(ISNUMBER($AK331),AV331,0)+01_指標庫!$H$20*IF(ISNUMBER($BB331),BB331,0)+01_指標庫!$H$21*IF(ISNUMBER($BC331),BC331,0))/AW331,1))</f>
        <v>84.3</v>
      </c>
      <c r="AY331" s="60"/>
      <c r="AZ331" s="60"/>
      <c r="BA331" s="58" t="n">
        <f aca="false">AVERAGE($E327:$E331)/AVERAGE($E322:$E331)-1</f>
        <v>0.001386719432799</v>
      </c>
      <c r="BB331" s="59" t="n">
        <f aca="false">IF(ISNUMBER($BA331),IF(OR($S331&lt;=-0.03,$BA331&lt;-0.003),0,IF(OR($S331&lt;=-0.02,$BA331&lt;0.01),50,100)),"")</f>
        <v>50</v>
      </c>
      <c r="BC331" s="0" t="str">
        <f aca="false">IF(OR(COUNT($AZ331)=0,COUNT($AZ330)=0),"",IF(OR($AY331/$AZ330-1&lt;=-0.03,$AZ331/$AZ330-1&lt;=-0.045,IF(COUNT($AZ322:$AZ331)=10,AVERAGE($AZ327:$AZ331)/AVERAGE($AZ322:$AZ331)-1&lt;-0.01,FALSE())),0,IF(OR($AZ331/$AZ330-1&lt;=-0.02,IF(COUNT($AZ322:$AZ331)=10,AVERAGE($AZ327:$AZ331)/AVERAGE($AZ322:$AZ331)-1&lt;0.005,FALSE())),50,100)))</f>
        <v/>
      </c>
    </row>
    <row r="332" customFormat="false" ht="15" hidden="false" customHeight="true" outlineLevel="0" collapsed="false">
      <c r="A332" s="47" t="n">
        <v>328</v>
      </c>
      <c r="B332" s="48" t="n">
        <v>43032</v>
      </c>
      <c r="C332" s="47" t="n">
        <v>2017</v>
      </c>
      <c r="D332" s="49" t="s">
        <v>237</v>
      </c>
      <c r="E332" s="50" t="n">
        <v>6080.22</v>
      </c>
      <c r="F332" s="51" t="n">
        <v>0.076776</v>
      </c>
      <c r="G332" s="51" t="n">
        <v>-0.006923</v>
      </c>
      <c r="H332" s="52" t="n">
        <v>0.8367</v>
      </c>
      <c r="I332" s="53" t="n">
        <v>338</v>
      </c>
      <c r="J332" s="47" t="s">
        <v>235</v>
      </c>
      <c r="K332" s="54" t="n">
        <v>11.16</v>
      </c>
      <c r="L332" s="55" t="n">
        <f aca="false">IF(COUNT(F332)=0,50,IF(F332&gt;=0,100,IF(F332&gt;=-0.02,50,0)))</f>
        <v>100</v>
      </c>
      <c r="M332" s="55" t="n">
        <f aca="false">IF(COUNT(G332)=0,50,IF(G332&gt;-0.06,100,IF(G332&gt;-0.15,50,0)))</f>
        <v>100</v>
      </c>
      <c r="N332" s="55" t="n">
        <f aca="false">IF(COUNT(H332)=0,50,IF(H332&gt;=0.6,100,IF(H332&gt;=0.4,50,0)))</f>
        <v>100</v>
      </c>
      <c r="O332" s="55" t="n">
        <f aca="false">IF(COUNT(I332)=0,50,IF(J332="proxy_vix",50,IF(I332&lt;350,100,IF(I332&lt;=450,50,0))))</f>
        <v>100</v>
      </c>
      <c r="P332" s="55" t="n">
        <f aca="false">IF(COUNT(K332)=0,50,IF(K332&lt;20,100,IF(K332&lt;=25,50,0)))</f>
        <v>100</v>
      </c>
      <c r="Q332" s="54"/>
      <c r="R332" s="47"/>
      <c r="S332" s="51" t="n">
        <f aca="false">$E332/$E331-1</f>
        <v>0.00204191613805937</v>
      </c>
      <c r="T332" s="56" t="n">
        <f aca="false">$K332/$K331-1</f>
        <v>0.00813008130081294</v>
      </c>
      <c r="V332" s="57"/>
      <c r="W332" s="57"/>
      <c r="Y332" s="1" t="str">
        <f aca="false">IF(AX332&gt;=70,"EASY",IF(AX332&gt;40,"UNCERTAIN","HARD"))</f>
        <v>EASY</v>
      </c>
      <c r="AA332" s="58" t="n">
        <f aca="false">IF($A332&lt;200,"",AVERAGE($E283:$E332)/AVERAGE($E133:$E332)-1)</f>
        <v>0.0571348838250454</v>
      </c>
      <c r="AB332" s="59" t="n">
        <f aca="false">LOOKUP($B332,07_L1政策步階!$A$4:$A$14,07_L1政策步階!$C$4:$C$14)</f>
        <v>-1</v>
      </c>
      <c r="AC332" s="57"/>
      <c r="AD332" s="57"/>
      <c r="AE332" s="57"/>
      <c r="AF332" s="57"/>
      <c r="AG332" s="57"/>
      <c r="AH332" s="57"/>
      <c r="AI332" s="57"/>
      <c r="AJ332" s="57"/>
      <c r="AK332" s="57"/>
      <c r="AL332" s="59" t="n">
        <f aca="false">IF(ISNUMBER($AA332),IF($AA332&gt;=0.005,100,IF($AA332&gt;=-0.015,50,0)),"")</f>
        <v>100</v>
      </c>
      <c r="AM332" s="59" t="n">
        <f aca="false">IF(ISNUMBER($AB332),IF($AB332=1,100,IF($AB332=0,50,0)),"")</f>
        <v>0</v>
      </c>
      <c r="AN332" s="0" t="str">
        <f aca="false">IF(ISNUMBER($AC332),IF($AC332&gt;=0.001,100,IF($AC332&gt;=-0.003,50,0)),"")</f>
        <v/>
      </c>
      <c r="AO332" s="0" t="str">
        <f aca="false">IF(ISNUMBER($AD332),IF($AD332&gt;=0.04,100,IF($AD332&gt;=0,50,0)),"")</f>
        <v/>
      </c>
      <c r="AP332" s="0" t="str">
        <f aca="false">IF(ISNUMBER($AE332),IF($AE332&gt;=25,100,IF($AE332&gt;=-75,50,0)),"")</f>
        <v/>
      </c>
      <c r="AQ332" s="0" t="str">
        <f aca="false">IF(ISNUMBER($AF332),IF($AF332&gt;0,100,IF($AF332&gt;=-50,50,0)),"")</f>
        <v/>
      </c>
      <c r="AR332" s="0" t="str">
        <f aca="false">IF(ISNUMBER($AG332),IF($AG332=1,100,IF($AG332=0,50,0)),"")</f>
        <v/>
      </c>
      <c r="AS332" s="0" t="str">
        <f aca="false">IF(ISNUMBER($AH332),IF($AH332&lt;0,100,IF($AH332&lt;=20,50,0)),"")</f>
        <v/>
      </c>
      <c r="AT332" s="0" t="str">
        <f aca="false">IF(ISNUMBER($AI332),IF($AI332&lt;0.95,100,IF($AI332&lt;=1,50,0)),"")</f>
        <v/>
      </c>
      <c r="AU332" s="0" t="str">
        <f aca="false">IF(ISNUMBER($AJ332),IF($AJ332&lt;30,0,IF($AJ332&lt;40,50,IF($AJ332&lt;=90,100,50))),"")</f>
        <v/>
      </c>
      <c r="AV332" s="0" t="str">
        <f aca="false">IF(ISNUMBER($AK332),IF($AK332&gt;-0.2,100,IF($AK332&gt;=-0.4,50,0)),"")</f>
        <v/>
      </c>
      <c r="AW332" s="59" t="n">
        <f aca="false">01_指標庫!$H$4*ISNUMBER($F332)+01_指標庫!$H$5*ISNUMBER($AA332)+01_指標庫!$H$6*ISNUMBER($G332)+01_指標庫!$H$7*ISNUMBER($H332)+01_指標庫!$H$8*ISNUMBER($AF332)+01_指標庫!$H$9*ISNUMBER($AG332)+01_指標庫!$H$10*ISNUMBER($AB332)+01_指標庫!$H$11*ISNUMBER($AC332)+01_指標庫!$H$12*ISNUMBER($AD332)+01_指標庫!$H$13*ISNUMBER($AE332)+01_指標庫!$H$14*ISNUMBER($I332)+01_指標庫!$H$15*ISNUMBER($AH332)+01_指標庫!$H$16*ISNUMBER($K332)+01_指標庫!$H$17*ISNUMBER($AI332)+01_指標庫!$H$18*ISNUMBER($AJ332)+01_指標庫!$H$19*ISNUMBER($AK332)+01_指標庫!$H$20*ISNUMBER($BB332)+01_指標庫!$H$21*ISNUMBER($BC332)</f>
        <v>51</v>
      </c>
      <c r="AX332" s="59" t="n">
        <f aca="false">IF(AW332=0,50,ROUND((01_指標庫!$H$4*IF(ISNUMBER($F332),L332,0)+01_指標庫!$H$5*IF(ISNUMBER($AA332),AL332,0)+01_指標庫!$H$6*IF(ISNUMBER($G332),M332,0)+01_指標庫!$H$7*IF(ISNUMBER($H332),N332,0)+01_指標庫!$H$8*IF(ISNUMBER($AF332),AQ332,0)+01_指標庫!$H$9*IF(ISNUMBER($AG332),AR332,0)+01_指標庫!$H$10*IF(ISNUMBER($AB332),AM332,0)+01_指標庫!$H$11*IF(ISNUMBER($AC332),AN332,0)+01_指標庫!$H$12*IF(ISNUMBER($AD332),AO332,0)+01_指標庫!$H$13*IF(ISNUMBER($AE332),AP332,0)+01_指標庫!$H$14*IF(ISNUMBER($I332),O332,0)+01_指標庫!$H$15*IF(ISNUMBER($AH332),AS332,0)+01_指標庫!$H$16*IF(ISNUMBER($K332),P332,0)+01_指標庫!$H$17*IF(ISNUMBER($AI332),AT332,0)+01_指標庫!$H$18*IF(ISNUMBER($AJ332),AU332,0)+01_指標庫!$H$19*IF(ISNUMBER($AK332),AV332,0)+01_指標庫!$H$20*IF(ISNUMBER($BB332),BB332,0)+01_指標庫!$H$21*IF(ISNUMBER($BC332),BC332,0))/AW332,1))</f>
        <v>84.3</v>
      </c>
      <c r="AY332" s="60"/>
      <c r="AZ332" s="60"/>
      <c r="BA332" s="58" t="n">
        <f aca="false">AVERAGE($E328:$E332)/AVERAGE($E323:$E332)-1</f>
        <v>-0.000278777455025914</v>
      </c>
      <c r="BB332" s="59" t="n">
        <f aca="false">IF(ISNUMBER($BA332),IF(OR($S332&lt;=-0.03,$BA332&lt;-0.003),0,IF(OR($S332&lt;=-0.02,$BA332&lt;0.01),50,100)),"")</f>
        <v>50</v>
      </c>
      <c r="BC332" s="0" t="str">
        <f aca="false">IF(OR(COUNT($AZ332)=0,COUNT($AZ331)=0),"",IF(OR($AY332/$AZ331-1&lt;=-0.03,$AZ332/$AZ331-1&lt;=-0.045,IF(COUNT($AZ323:$AZ332)=10,AVERAGE($AZ328:$AZ332)/AVERAGE($AZ323:$AZ332)-1&lt;-0.01,FALSE())),0,IF(OR($AZ332/$AZ331-1&lt;=-0.02,IF(COUNT($AZ323:$AZ332)=10,AVERAGE($AZ328:$AZ332)/AVERAGE($AZ323:$AZ332)-1&lt;0.005,FALSE())),50,100)))</f>
        <v/>
      </c>
    </row>
    <row r="333" customFormat="false" ht="15" hidden="false" customHeight="true" outlineLevel="0" collapsed="false">
      <c r="A333" s="47" t="n">
        <v>329</v>
      </c>
      <c r="B333" s="48" t="n">
        <v>43033</v>
      </c>
      <c r="C333" s="47" t="n">
        <v>2017</v>
      </c>
      <c r="D333" s="49" t="s">
        <v>238</v>
      </c>
      <c r="E333" s="50" t="n">
        <v>6055.04</v>
      </c>
      <c r="F333" s="51" t="n">
        <v>0.071349</v>
      </c>
      <c r="G333" s="51" t="n">
        <v>-0.011036</v>
      </c>
      <c r="H333" s="52" t="n">
        <v>0.8163</v>
      </c>
      <c r="I333" s="53" t="n">
        <v>342</v>
      </c>
      <c r="J333" s="47" t="s">
        <v>235</v>
      </c>
      <c r="K333" s="54" t="n">
        <v>11.23</v>
      </c>
      <c r="L333" s="55" t="n">
        <f aca="false">IF(COUNT(F333)=0,50,IF(F333&gt;=0,100,IF(F333&gt;=-0.02,50,0)))</f>
        <v>100</v>
      </c>
      <c r="M333" s="55" t="n">
        <f aca="false">IF(COUNT(G333)=0,50,IF(G333&gt;-0.06,100,IF(G333&gt;-0.15,50,0)))</f>
        <v>100</v>
      </c>
      <c r="N333" s="55" t="n">
        <f aca="false">IF(COUNT(H333)=0,50,IF(H333&gt;=0.6,100,IF(H333&gt;=0.4,50,0)))</f>
        <v>100</v>
      </c>
      <c r="O333" s="55" t="n">
        <f aca="false">IF(COUNT(I333)=0,50,IF(J333="proxy_vix",50,IF(I333&lt;350,100,IF(I333&lt;=450,50,0))))</f>
        <v>100</v>
      </c>
      <c r="P333" s="55" t="n">
        <f aca="false">IF(COUNT(K333)=0,50,IF(K333&lt;20,100,IF(K333&lt;=25,50,0)))</f>
        <v>100</v>
      </c>
      <c r="Q333" s="54"/>
      <c r="R333" s="47"/>
      <c r="S333" s="51" t="n">
        <f aca="false">$E333/$E332-1</f>
        <v>-0.00414129751883985</v>
      </c>
      <c r="T333" s="56" t="n">
        <f aca="false">$K333/$K332-1</f>
        <v>0.00627240143369168</v>
      </c>
      <c r="V333" s="57"/>
      <c r="W333" s="57"/>
      <c r="Y333" s="1" t="str">
        <f aca="false">IF(AX333&gt;=70,"EASY",IF(AX333&gt;40,"UNCERTAIN","HARD"))</f>
        <v>EASY</v>
      </c>
      <c r="AA333" s="58" t="n">
        <f aca="false">IF($A333&lt;200,"",AVERAGE($E284:$E333)/AVERAGE($E134:$E333)-1)</f>
        <v>0.0567023658302221</v>
      </c>
      <c r="AB333" s="59" t="n">
        <f aca="false">LOOKUP($B333,07_L1政策步階!$A$4:$A$14,07_L1政策步階!$C$4:$C$14)</f>
        <v>-1</v>
      </c>
      <c r="AC333" s="57"/>
      <c r="AD333" s="57"/>
      <c r="AE333" s="57"/>
      <c r="AF333" s="57"/>
      <c r="AG333" s="57"/>
      <c r="AH333" s="57"/>
      <c r="AI333" s="57"/>
      <c r="AJ333" s="57"/>
      <c r="AK333" s="57"/>
      <c r="AL333" s="59" t="n">
        <f aca="false">IF(ISNUMBER($AA333),IF($AA333&gt;=0.005,100,IF($AA333&gt;=-0.015,50,0)),"")</f>
        <v>100</v>
      </c>
      <c r="AM333" s="59" t="n">
        <f aca="false">IF(ISNUMBER($AB333),IF($AB333=1,100,IF($AB333=0,50,0)),"")</f>
        <v>0</v>
      </c>
      <c r="AN333" s="0" t="str">
        <f aca="false">IF(ISNUMBER($AC333),IF($AC333&gt;=0.001,100,IF($AC333&gt;=-0.003,50,0)),"")</f>
        <v/>
      </c>
      <c r="AO333" s="0" t="str">
        <f aca="false">IF(ISNUMBER($AD333),IF($AD333&gt;=0.04,100,IF($AD333&gt;=0,50,0)),"")</f>
        <v/>
      </c>
      <c r="AP333" s="0" t="str">
        <f aca="false">IF(ISNUMBER($AE333),IF($AE333&gt;=25,100,IF($AE333&gt;=-75,50,0)),"")</f>
        <v/>
      </c>
      <c r="AQ333" s="0" t="str">
        <f aca="false">IF(ISNUMBER($AF333),IF($AF333&gt;0,100,IF($AF333&gt;=-50,50,0)),"")</f>
        <v/>
      </c>
      <c r="AR333" s="0" t="str">
        <f aca="false">IF(ISNUMBER($AG333),IF($AG333=1,100,IF($AG333=0,50,0)),"")</f>
        <v/>
      </c>
      <c r="AS333" s="0" t="str">
        <f aca="false">IF(ISNUMBER($AH333),IF($AH333&lt;0,100,IF($AH333&lt;=20,50,0)),"")</f>
        <v/>
      </c>
      <c r="AT333" s="0" t="str">
        <f aca="false">IF(ISNUMBER($AI333),IF($AI333&lt;0.95,100,IF($AI333&lt;=1,50,0)),"")</f>
        <v/>
      </c>
      <c r="AU333" s="0" t="str">
        <f aca="false">IF(ISNUMBER($AJ333),IF($AJ333&lt;30,0,IF($AJ333&lt;40,50,IF($AJ333&lt;=90,100,50))),"")</f>
        <v/>
      </c>
      <c r="AV333" s="0" t="str">
        <f aca="false">IF(ISNUMBER($AK333),IF($AK333&gt;-0.2,100,IF($AK333&gt;=-0.4,50,0)),"")</f>
        <v/>
      </c>
      <c r="AW333" s="59" t="n">
        <f aca="false">01_指標庫!$H$4*ISNUMBER($F333)+01_指標庫!$H$5*ISNUMBER($AA333)+01_指標庫!$H$6*ISNUMBER($G333)+01_指標庫!$H$7*ISNUMBER($H333)+01_指標庫!$H$8*ISNUMBER($AF333)+01_指標庫!$H$9*ISNUMBER($AG333)+01_指標庫!$H$10*ISNUMBER($AB333)+01_指標庫!$H$11*ISNUMBER($AC333)+01_指標庫!$H$12*ISNUMBER($AD333)+01_指標庫!$H$13*ISNUMBER($AE333)+01_指標庫!$H$14*ISNUMBER($I333)+01_指標庫!$H$15*ISNUMBER($AH333)+01_指標庫!$H$16*ISNUMBER($K333)+01_指標庫!$H$17*ISNUMBER($AI333)+01_指標庫!$H$18*ISNUMBER($AJ333)+01_指標庫!$H$19*ISNUMBER($AK333)+01_指標庫!$H$20*ISNUMBER($BB333)+01_指標庫!$H$21*ISNUMBER($BC333)</f>
        <v>51</v>
      </c>
      <c r="AX333" s="59" t="n">
        <f aca="false">IF(AW333=0,50,ROUND((01_指標庫!$H$4*IF(ISNUMBER($F333),L333,0)+01_指標庫!$H$5*IF(ISNUMBER($AA333),AL333,0)+01_指標庫!$H$6*IF(ISNUMBER($G333),M333,0)+01_指標庫!$H$7*IF(ISNUMBER($H333),N333,0)+01_指標庫!$H$8*IF(ISNUMBER($AF333),AQ333,0)+01_指標庫!$H$9*IF(ISNUMBER($AG333),AR333,0)+01_指標庫!$H$10*IF(ISNUMBER($AB333),AM333,0)+01_指標庫!$H$11*IF(ISNUMBER($AC333),AN333,0)+01_指標庫!$H$12*IF(ISNUMBER($AD333),AO333,0)+01_指標庫!$H$13*IF(ISNUMBER($AE333),AP333,0)+01_指標庫!$H$14*IF(ISNUMBER($I333),O333,0)+01_指標庫!$H$15*IF(ISNUMBER($AH333),AS333,0)+01_指標庫!$H$16*IF(ISNUMBER($K333),P333,0)+01_指標庫!$H$17*IF(ISNUMBER($AI333),AT333,0)+01_指標庫!$H$18*IF(ISNUMBER($AJ333),AU333,0)+01_指標庫!$H$19*IF(ISNUMBER($AK333),AV333,0)+01_指標庫!$H$20*IF(ISNUMBER($BB333),BB333,0)+01_指標庫!$H$21*IF(ISNUMBER($BC333),BC333,0))/AW333,1))</f>
        <v>84.3</v>
      </c>
      <c r="AY333" s="60"/>
      <c r="AZ333" s="60"/>
      <c r="BA333" s="58" t="n">
        <f aca="false">AVERAGE($E329:$E333)/AVERAGE($E324:$E333)-1</f>
        <v>-0.00179584316478121</v>
      </c>
      <c r="BB333" s="59" t="n">
        <f aca="false">IF(ISNUMBER($BA333),IF(OR($S333&lt;=-0.03,$BA333&lt;-0.003),0,IF(OR($S333&lt;=-0.02,$BA333&lt;0.01),50,100)),"")</f>
        <v>50</v>
      </c>
      <c r="BC333" s="0" t="str">
        <f aca="false">IF(OR(COUNT($AZ333)=0,COUNT($AZ332)=0),"",IF(OR($AY333/$AZ332-1&lt;=-0.03,$AZ333/$AZ332-1&lt;=-0.045,IF(COUNT($AZ324:$AZ333)=10,AVERAGE($AZ329:$AZ333)/AVERAGE($AZ324:$AZ333)-1&lt;-0.01,FALSE())),0,IF(OR($AZ333/$AZ332-1&lt;=-0.02,IF(COUNT($AZ324:$AZ333)=10,AVERAGE($AZ329:$AZ333)/AVERAGE($AZ324:$AZ333)-1&lt;0.005,FALSE())),50,100)))</f>
        <v/>
      </c>
    </row>
    <row r="334" customFormat="false" ht="15" hidden="false" customHeight="true" outlineLevel="0" collapsed="false">
      <c r="A334" s="47" t="n">
        <v>330</v>
      </c>
      <c r="B334" s="48" t="n">
        <v>43034</v>
      </c>
      <c r="C334" s="47" t="n">
        <v>2017</v>
      </c>
      <c r="D334" s="49" t="s">
        <v>239</v>
      </c>
      <c r="E334" s="50" t="n">
        <v>6037.87</v>
      </c>
      <c r="F334" s="51" t="n">
        <v>0.067379</v>
      </c>
      <c r="G334" s="51" t="n">
        <v>-0.01384</v>
      </c>
      <c r="H334" s="52" t="n">
        <v>0.8163</v>
      </c>
      <c r="I334" s="53" t="n">
        <v>341</v>
      </c>
      <c r="J334" s="47" t="s">
        <v>235</v>
      </c>
      <c r="K334" s="54" t="n">
        <v>11.3</v>
      </c>
      <c r="L334" s="55" t="n">
        <f aca="false">IF(COUNT(F334)=0,50,IF(F334&gt;=0,100,IF(F334&gt;=-0.02,50,0)))</f>
        <v>100</v>
      </c>
      <c r="M334" s="55" t="n">
        <f aca="false">IF(COUNT(G334)=0,50,IF(G334&gt;-0.06,100,IF(G334&gt;-0.15,50,0)))</f>
        <v>100</v>
      </c>
      <c r="N334" s="55" t="n">
        <f aca="false">IF(COUNT(H334)=0,50,IF(H334&gt;=0.6,100,IF(H334&gt;=0.4,50,0)))</f>
        <v>100</v>
      </c>
      <c r="O334" s="55" t="n">
        <f aca="false">IF(COUNT(I334)=0,50,IF(J334="proxy_vix",50,IF(I334&lt;350,100,IF(I334&lt;=450,50,0))))</f>
        <v>100</v>
      </c>
      <c r="P334" s="55" t="n">
        <f aca="false">IF(COUNT(K334)=0,50,IF(K334&lt;20,100,IF(K334&lt;=25,50,0)))</f>
        <v>100</v>
      </c>
      <c r="Q334" s="54"/>
      <c r="R334" s="47"/>
      <c r="S334" s="51" t="n">
        <f aca="false">$E334/$E333-1</f>
        <v>-0.00283565426487686</v>
      </c>
      <c r="T334" s="56" t="n">
        <f aca="false">$K334/$K333-1</f>
        <v>0.006233303650935</v>
      </c>
      <c r="V334" s="57"/>
      <c r="W334" s="57"/>
      <c r="Y334" s="1" t="str">
        <f aca="false">IF(AX334&gt;=70,"EASY",IF(AX334&gt;40,"UNCERTAIN","HARD"))</f>
        <v>EASY</v>
      </c>
      <c r="AA334" s="58" t="n">
        <f aca="false">IF($A334&lt;200,"",AVERAGE($E285:$E334)/AVERAGE($E135:$E334)-1)</f>
        <v>0.0562057336307691</v>
      </c>
      <c r="AB334" s="59" t="n">
        <f aca="false">LOOKUP($B334,07_L1政策步階!$A$4:$A$14,07_L1政策步階!$C$4:$C$14)</f>
        <v>-1</v>
      </c>
      <c r="AC334" s="57"/>
      <c r="AD334" s="57"/>
      <c r="AE334" s="57"/>
      <c r="AF334" s="57"/>
      <c r="AG334" s="57"/>
      <c r="AH334" s="57"/>
      <c r="AI334" s="57"/>
      <c r="AJ334" s="57"/>
      <c r="AK334" s="57"/>
      <c r="AL334" s="59" t="n">
        <f aca="false">IF(ISNUMBER($AA334),IF($AA334&gt;=0.005,100,IF($AA334&gt;=-0.015,50,0)),"")</f>
        <v>100</v>
      </c>
      <c r="AM334" s="59" t="n">
        <f aca="false">IF(ISNUMBER($AB334),IF($AB334=1,100,IF($AB334=0,50,0)),"")</f>
        <v>0</v>
      </c>
      <c r="AN334" s="0" t="str">
        <f aca="false">IF(ISNUMBER($AC334),IF($AC334&gt;=0.001,100,IF($AC334&gt;=-0.003,50,0)),"")</f>
        <v/>
      </c>
      <c r="AO334" s="0" t="str">
        <f aca="false">IF(ISNUMBER($AD334),IF($AD334&gt;=0.04,100,IF($AD334&gt;=0,50,0)),"")</f>
        <v/>
      </c>
      <c r="AP334" s="0" t="str">
        <f aca="false">IF(ISNUMBER($AE334),IF($AE334&gt;=25,100,IF($AE334&gt;=-75,50,0)),"")</f>
        <v/>
      </c>
      <c r="AQ334" s="0" t="str">
        <f aca="false">IF(ISNUMBER($AF334),IF($AF334&gt;0,100,IF($AF334&gt;=-50,50,0)),"")</f>
        <v/>
      </c>
      <c r="AR334" s="0" t="str">
        <f aca="false">IF(ISNUMBER($AG334),IF($AG334=1,100,IF($AG334=0,50,0)),"")</f>
        <v/>
      </c>
      <c r="AS334" s="0" t="str">
        <f aca="false">IF(ISNUMBER($AH334),IF($AH334&lt;0,100,IF($AH334&lt;=20,50,0)),"")</f>
        <v/>
      </c>
      <c r="AT334" s="0" t="str">
        <f aca="false">IF(ISNUMBER($AI334),IF($AI334&lt;0.95,100,IF($AI334&lt;=1,50,0)),"")</f>
        <v/>
      </c>
      <c r="AU334" s="0" t="str">
        <f aca="false">IF(ISNUMBER($AJ334),IF($AJ334&lt;30,0,IF($AJ334&lt;40,50,IF($AJ334&lt;=90,100,50))),"")</f>
        <v/>
      </c>
      <c r="AV334" s="0" t="str">
        <f aca="false">IF(ISNUMBER($AK334),IF($AK334&gt;-0.2,100,IF($AK334&gt;=-0.4,50,0)),"")</f>
        <v/>
      </c>
      <c r="AW334" s="59" t="n">
        <f aca="false">01_指標庫!$H$4*ISNUMBER($F334)+01_指標庫!$H$5*ISNUMBER($AA334)+01_指標庫!$H$6*ISNUMBER($G334)+01_指標庫!$H$7*ISNUMBER($H334)+01_指標庫!$H$8*ISNUMBER($AF334)+01_指標庫!$H$9*ISNUMBER($AG334)+01_指標庫!$H$10*ISNUMBER($AB334)+01_指標庫!$H$11*ISNUMBER($AC334)+01_指標庫!$H$12*ISNUMBER($AD334)+01_指標庫!$H$13*ISNUMBER($AE334)+01_指標庫!$H$14*ISNUMBER($I334)+01_指標庫!$H$15*ISNUMBER($AH334)+01_指標庫!$H$16*ISNUMBER($K334)+01_指標庫!$H$17*ISNUMBER($AI334)+01_指標庫!$H$18*ISNUMBER($AJ334)+01_指標庫!$H$19*ISNUMBER($AK334)+01_指標庫!$H$20*ISNUMBER($BB334)+01_指標庫!$H$21*ISNUMBER($BC334)</f>
        <v>51</v>
      </c>
      <c r="AX334" s="59" t="n">
        <f aca="false">IF(AW334=0,50,ROUND((01_指標庫!$H$4*IF(ISNUMBER($F334),L334,0)+01_指標庫!$H$5*IF(ISNUMBER($AA334),AL334,0)+01_指標庫!$H$6*IF(ISNUMBER($G334),M334,0)+01_指標庫!$H$7*IF(ISNUMBER($H334),N334,0)+01_指標庫!$H$8*IF(ISNUMBER($AF334),AQ334,0)+01_指標庫!$H$9*IF(ISNUMBER($AG334),AR334,0)+01_指標庫!$H$10*IF(ISNUMBER($AB334),AM334,0)+01_指標庫!$H$11*IF(ISNUMBER($AC334),AN334,0)+01_指標庫!$H$12*IF(ISNUMBER($AD334),AO334,0)+01_指標庫!$H$13*IF(ISNUMBER($AE334),AP334,0)+01_指標庫!$H$14*IF(ISNUMBER($I334),O334,0)+01_指標庫!$H$15*IF(ISNUMBER($AH334),AS334,0)+01_指標庫!$H$16*IF(ISNUMBER($K334),P334,0)+01_指標庫!$H$17*IF(ISNUMBER($AI334),AT334,0)+01_指標庫!$H$18*IF(ISNUMBER($AJ334),AU334,0)+01_指標庫!$H$19*IF(ISNUMBER($AK334),AV334,0)+01_指標庫!$H$20*IF(ISNUMBER($BB334),BB334,0)+01_指標庫!$H$21*IF(ISNUMBER($BC334),BC334,0))/AW334,1))</f>
        <v>78.4</v>
      </c>
      <c r="AY334" s="60"/>
      <c r="AZ334" s="60"/>
      <c r="BA334" s="58" t="n">
        <f aca="false">AVERAGE($E330:$E334)/AVERAGE($E325:$E334)-1</f>
        <v>-0.00306768316177319</v>
      </c>
      <c r="BB334" s="59" t="n">
        <f aca="false">IF(ISNUMBER($BA334),IF(OR($S334&lt;=-0.03,$BA334&lt;-0.003),0,IF(OR($S334&lt;=-0.02,$BA334&lt;0.01),50,100)),"")</f>
        <v>0</v>
      </c>
      <c r="BC334" s="0" t="str">
        <f aca="false">IF(OR(COUNT($AZ334)=0,COUNT($AZ333)=0),"",IF(OR($AY334/$AZ333-1&lt;=-0.03,$AZ334/$AZ333-1&lt;=-0.045,IF(COUNT($AZ325:$AZ334)=10,AVERAGE($AZ330:$AZ334)/AVERAGE($AZ325:$AZ334)-1&lt;-0.01,FALSE())),0,IF(OR($AZ334/$AZ333-1&lt;=-0.02,IF(COUNT($AZ325:$AZ334)=10,AVERAGE($AZ330:$AZ334)/AVERAGE($AZ325:$AZ334)-1&lt;0.005,FALSE())),50,100)))</f>
        <v/>
      </c>
    </row>
    <row r="335" customFormat="false" ht="15" hidden="false" customHeight="true" outlineLevel="0" collapsed="false">
      <c r="A335" s="47" t="n">
        <v>331</v>
      </c>
      <c r="B335" s="48" t="n">
        <v>43035</v>
      </c>
      <c r="C335" s="47" t="n">
        <v>2017</v>
      </c>
      <c r="D335" s="49" t="s">
        <v>234</v>
      </c>
      <c r="E335" s="50" t="n">
        <v>6213.47</v>
      </c>
      <c r="F335" s="51" t="n">
        <v>0.097284</v>
      </c>
      <c r="G335" s="51" t="n">
        <v>0</v>
      </c>
      <c r="H335" s="52" t="n">
        <v>0.8367</v>
      </c>
      <c r="I335" s="53" t="n">
        <v>344</v>
      </c>
      <c r="J335" s="47" t="s">
        <v>235</v>
      </c>
      <c r="K335" s="54" t="n">
        <v>9.8</v>
      </c>
      <c r="L335" s="55" t="n">
        <f aca="false">IF(COUNT(F335)=0,50,IF(F335&gt;=0,100,IF(F335&gt;=-0.02,50,0)))</f>
        <v>100</v>
      </c>
      <c r="M335" s="55" t="n">
        <f aca="false">IF(COUNT(G335)=0,50,IF(G335&gt;-0.06,100,IF(G335&gt;-0.15,50,0)))</f>
        <v>100</v>
      </c>
      <c r="N335" s="55" t="n">
        <f aca="false">IF(COUNT(H335)=0,50,IF(H335&gt;=0.6,100,IF(H335&gt;=0.4,50,0)))</f>
        <v>100</v>
      </c>
      <c r="O335" s="55" t="n">
        <f aca="false">IF(COUNT(I335)=0,50,IF(J335="proxy_vix",50,IF(I335&lt;350,100,IF(I335&lt;=450,50,0))))</f>
        <v>100</v>
      </c>
      <c r="P335" s="55" t="n">
        <f aca="false">IF(COUNT(K335)=0,50,IF(K335&lt;20,100,IF(K335&lt;=25,50,0)))</f>
        <v>100</v>
      </c>
      <c r="Q335" s="54"/>
      <c r="R335" s="47"/>
      <c r="S335" s="51" t="n">
        <f aca="false">$E335/$E334-1</f>
        <v>0.0290831038097872</v>
      </c>
      <c r="T335" s="56" t="n">
        <f aca="false">$K335/$K334-1</f>
        <v>-0.132743362831858</v>
      </c>
      <c r="V335" s="57"/>
      <c r="W335" s="57"/>
      <c r="Y335" s="1" t="str">
        <f aca="false">IF(AX335&gt;=70,"EASY",IF(AX335&gt;40,"UNCERTAIN","HARD"))</f>
        <v>EASY</v>
      </c>
      <c r="AA335" s="58" t="n">
        <f aca="false">IF($A335&lt;200,"",AVERAGE($E286:$E335)/AVERAGE($E136:$E335)-1)</f>
        <v>0.0565860231847162</v>
      </c>
      <c r="AB335" s="59" t="n">
        <f aca="false">LOOKUP($B335,07_L1政策步階!$A$4:$A$14,07_L1政策步階!$C$4:$C$14)</f>
        <v>-1</v>
      </c>
      <c r="AC335" s="57"/>
      <c r="AD335" s="57"/>
      <c r="AE335" s="57"/>
      <c r="AF335" s="57"/>
      <c r="AG335" s="57"/>
      <c r="AH335" s="57"/>
      <c r="AI335" s="57"/>
      <c r="AJ335" s="57"/>
      <c r="AK335" s="57"/>
      <c r="AL335" s="59" t="n">
        <f aca="false">IF(ISNUMBER($AA335),IF($AA335&gt;=0.005,100,IF($AA335&gt;=-0.015,50,0)),"")</f>
        <v>100</v>
      </c>
      <c r="AM335" s="59" t="n">
        <f aca="false">IF(ISNUMBER($AB335),IF($AB335=1,100,IF($AB335=0,50,0)),"")</f>
        <v>0</v>
      </c>
      <c r="AN335" s="0" t="str">
        <f aca="false">IF(ISNUMBER($AC335),IF($AC335&gt;=0.001,100,IF($AC335&gt;=-0.003,50,0)),"")</f>
        <v/>
      </c>
      <c r="AO335" s="0" t="str">
        <f aca="false">IF(ISNUMBER($AD335),IF($AD335&gt;=0.04,100,IF($AD335&gt;=0,50,0)),"")</f>
        <v/>
      </c>
      <c r="AP335" s="0" t="str">
        <f aca="false">IF(ISNUMBER($AE335),IF($AE335&gt;=25,100,IF($AE335&gt;=-75,50,0)),"")</f>
        <v/>
      </c>
      <c r="AQ335" s="0" t="str">
        <f aca="false">IF(ISNUMBER($AF335),IF($AF335&gt;0,100,IF($AF335&gt;=-50,50,0)),"")</f>
        <v/>
      </c>
      <c r="AR335" s="0" t="str">
        <f aca="false">IF(ISNUMBER($AG335),IF($AG335=1,100,IF($AG335=0,50,0)),"")</f>
        <v/>
      </c>
      <c r="AS335" s="0" t="str">
        <f aca="false">IF(ISNUMBER($AH335),IF($AH335&lt;0,100,IF($AH335&lt;=20,50,0)),"")</f>
        <v/>
      </c>
      <c r="AT335" s="0" t="str">
        <f aca="false">IF(ISNUMBER($AI335),IF($AI335&lt;0.95,100,IF($AI335&lt;=1,50,0)),"")</f>
        <v/>
      </c>
      <c r="AU335" s="0" t="str">
        <f aca="false">IF(ISNUMBER($AJ335),IF($AJ335&lt;30,0,IF($AJ335&lt;40,50,IF($AJ335&lt;=90,100,50))),"")</f>
        <v/>
      </c>
      <c r="AV335" s="0" t="str">
        <f aca="false">IF(ISNUMBER($AK335),IF($AK335&gt;-0.2,100,IF($AK335&gt;=-0.4,50,0)),"")</f>
        <v/>
      </c>
      <c r="AW335" s="59" t="n">
        <f aca="false">01_指標庫!$H$4*ISNUMBER($F335)+01_指標庫!$H$5*ISNUMBER($AA335)+01_指標庫!$H$6*ISNUMBER($G335)+01_指標庫!$H$7*ISNUMBER($H335)+01_指標庫!$H$8*ISNUMBER($AF335)+01_指標庫!$H$9*ISNUMBER($AG335)+01_指標庫!$H$10*ISNUMBER($AB335)+01_指標庫!$H$11*ISNUMBER($AC335)+01_指標庫!$H$12*ISNUMBER($AD335)+01_指標庫!$H$13*ISNUMBER($AE335)+01_指標庫!$H$14*ISNUMBER($I335)+01_指標庫!$H$15*ISNUMBER($AH335)+01_指標庫!$H$16*ISNUMBER($K335)+01_指標庫!$H$17*ISNUMBER($AI335)+01_指標庫!$H$18*ISNUMBER($AJ335)+01_指標庫!$H$19*ISNUMBER($AK335)+01_指標庫!$H$20*ISNUMBER($BB335)+01_指標庫!$H$21*ISNUMBER($BC335)</f>
        <v>51</v>
      </c>
      <c r="AX335" s="59" t="n">
        <f aca="false">IF(AW335=0,50,ROUND((01_指標庫!$H$4*IF(ISNUMBER($F335),L335,0)+01_指標庫!$H$5*IF(ISNUMBER($AA335),AL335,0)+01_指標庫!$H$6*IF(ISNUMBER($G335),M335,0)+01_指標庫!$H$7*IF(ISNUMBER($H335),N335,0)+01_指標庫!$H$8*IF(ISNUMBER($AF335),AQ335,0)+01_指標庫!$H$9*IF(ISNUMBER($AG335),AR335,0)+01_指標庫!$H$10*IF(ISNUMBER($AB335),AM335,0)+01_指標庫!$H$11*IF(ISNUMBER($AC335),AN335,0)+01_指標庫!$H$12*IF(ISNUMBER($AD335),AO335,0)+01_指標庫!$H$13*IF(ISNUMBER($AE335),AP335,0)+01_指標庫!$H$14*IF(ISNUMBER($I335),O335,0)+01_指標庫!$H$15*IF(ISNUMBER($AH335),AS335,0)+01_指標庫!$H$16*IF(ISNUMBER($K335),P335,0)+01_指標庫!$H$17*IF(ISNUMBER($AI335),AT335,0)+01_指標庫!$H$18*IF(ISNUMBER($AJ335),AU335,0)+01_指標庫!$H$19*IF(ISNUMBER($AK335),AV335,0)+01_指標庫!$H$20*IF(ISNUMBER($BB335),BB335,0)+01_指標庫!$H$21*IF(ISNUMBER($BC335),BC335,0))/AW335,1))</f>
        <v>84.3</v>
      </c>
      <c r="AY335" s="60"/>
      <c r="AZ335" s="60"/>
      <c r="BA335" s="58" t="n">
        <f aca="false">AVERAGE($E331:$E335)/AVERAGE($E326:$E335)-1</f>
        <v>-0.00161455929251808</v>
      </c>
      <c r="BB335" s="59" t="n">
        <f aca="false">IF(ISNUMBER($BA335),IF(OR($S335&lt;=-0.03,$BA335&lt;-0.003),0,IF(OR($S335&lt;=-0.02,$BA335&lt;0.01),50,100)),"")</f>
        <v>50</v>
      </c>
      <c r="BC335" s="0" t="str">
        <f aca="false">IF(OR(COUNT($AZ335)=0,COUNT($AZ334)=0),"",IF(OR($AY335/$AZ334-1&lt;=-0.03,$AZ335/$AZ334-1&lt;=-0.045,IF(COUNT($AZ326:$AZ335)=10,AVERAGE($AZ331:$AZ335)/AVERAGE($AZ326:$AZ335)-1&lt;-0.01,FALSE())),0,IF(OR($AZ335/$AZ334-1&lt;=-0.02,IF(COUNT($AZ326:$AZ335)=10,AVERAGE($AZ331:$AZ335)/AVERAGE($AZ326:$AZ335)-1&lt;0.005,FALSE())),50,100)))</f>
        <v/>
      </c>
    </row>
    <row r="336" customFormat="false" ht="15" hidden="false" customHeight="true" outlineLevel="0" collapsed="false">
      <c r="A336" s="47" t="n">
        <v>332</v>
      </c>
      <c r="B336" s="48" t="n">
        <v>43038</v>
      </c>
      <c r="C336" s="47" t="n">
        <v>2017</v>
      </c>
      <c r="D336" s="49" t="s">
        <v>236</v>
      </c>
      <c r="E336" s="50" t="n">
        <v>6227.59</v>
      </c>
      <c r="F336" s="51" t="n">
        <v>0.098645</v>
      </c>
      <c r="G336" s="51" t="n">
        <v>0</v>
      </c>
      <c r="H336" s="52" t="n">
        <v>0.8163</v>
      </c>
      <c r="I336" s="53" t="n">
        <v>349</v>
      </c>
      <c r="J336" s="47" t="s">
        <v>235</v>
      </c>
      <c r="K336" s="54" t="n">
        <v>10.5</v>
      </c>
      <c r="L336" s="55" t="n">
        <f aca="false">IF(COUNT(F336)=0,50,IF(F336&gt;=0,100,IF(F336&gt;=-0.02,50,0)))</f>
        <v>100</v>
      </c>
      <c r="M336" s="55" t="n">
        <f aca="false">IF(COUNT(G336)=0,50,IF(G336&gt;-0.06,100,IF(G336&gt;-0.15,50,0)))</f>
        <v>100</v>
      </c>
      <c r="N336" s="55" t="n">
        <f aca="false">IF(COUNT(H336)=0,50,IF(H336&gt;=0.6,100,IF(H336&gt;=0.4,50,0)))</f>
        <v>100</v>
      </c>
      <c r="O336" s="55" t="n">
        <f aca="false">IF(COUNT(I336)=0,50,IF(J336="proxy_vix",50,IF(I336&lt;350,100,IF(I336&lt;=450,50,0))))</f>
        <v>100</v>
      </c>
      <c r="P336" s="55" t="n">
        <f aca="false">IF(COUNT(K336)=0,50,IF(K336&lt;20,100,IF(K336&lt;=25,50,0)))</f>
        <v>100</v>
      </c>
      <c r="Q336" s="54"/>
      <c r="R336" s="47"/>
      <c r="S336" s="51" t="n">
        <f aca="false">$E336/$E335-1</f>
        <v>0.0022724822039859</v>
      </c>
      <c r="T336" s="56" t="n">
        <f aca="false">$K336/$K335-1</f>
        <v>0.0714285714285714</v>
      </c>
      <c r="V336" s="57"/>
      <c r="W336" s="57"/>
      <c r="Y336" s="1" t="str">
        <f aca="false">IF(AX336&gt;=70,"EASY",IF(AX336&gt;40,"UNCERTAIN","HARD"))</f>
        <v>EASY</v>
      </c>
      <c r="AA336" s="58" t="n">
        <f aca="false">IF($A336&lt;200,"",AVERAGE($E287:$E336)/AVERAGE($E137:$E336)-1)</f>
        <v>0.0570381264303292</v>
      </c>
      <c r="AB336" s="59" t="n">
        <f aca="false">LOOKUP($B336,07_L1政策步階!$A$4:$A$14,07_L1政策步階!$C$4:$C$14)</f>
        <v>-1</v>
      </c>
      <c r="AC336" s="57"/>
      <c r="AD336" s="57"/>
      <c r="AE336" s="57"/>
      <c r="AF336" s="57"/>
      <c r="AG336" s="57"/>
      <c r="AH336" s="57"/>
      <c r="AI336" s="57"/>
      <c r="AJ336" s="57"/>
      <c r="AK336" s="57"/>
      <c r="AL336" s="59" t="n">
        <f aca="false">IF(ISNUMBER($AA336),IF($AA336&gt;=0.005,100,IF($AA336&gt;=-0.015,50,0)),"")</f>
        <v>100</v>
      </c>
      <c r="AM336" s="59" t="n">
        <f aca="false">IF(ISNUMBER($AB336),IF($AB336=1,100,IF($AB336=0,50,0)),"")</f>
        <v>0</v>
      </c>
      <c r="AN336" s="0" t="str">
        <f aca="false">IF(ISNUMBER($AC336),IF($AC336&gt;=0.001,100,IF($AC336&gt;=-0.003,50,0)),"")</f>
        <v/>
      </c>
      <c r="AO336" s="0" t="str">
        <f aca="false">IF(ISNUMBER($AD336),IF($AD336&gt;=0.04,100,IF($AD336&gt;=0,50,0)),"")</f>
        <v/>
      </c>
      <c r="AP336" s="0" t="str">
        <f aca="false">IF(ISNUMBER($AE336),IF($AE336&gt;=25,100,IF($AE336&gt;=-75,50,0)),"")</f>
        <v/>
      </c>
      <c r="AQ336" s="0" t="str">
        <f aca="false">IF(ISNUMBER($AF336),IF($AF336&gt;0,100,IF($AF336&gt;=-50,50,0)),"")</f>
        <v/>
      </c>
      <c r="AR336" s="0" t="str">
        <f aca="false">IF(ISNUMBER($AG336),IF($AG336=1,100,IF($AG336=0,50,0)),"")</f>
        <v/>
      </c>
      <c r="AS336" s="0" t="str">
        <f aca="false">IF(ISNUMBER($AH336),IF($AH336&lt;0,100,IF($AH336&lt;=20,50,0)),"")</f>
        <v/>
      </c>
      <c r="AT336" s="0" t="str">
        <f aca="false">IF(ISNUMBER($AI336),IF($AI336&lt;0.95,100,IF($AI336&lt;=1,50,0)),"")</f>
        <v/>
      </c>
      <c r="AU336" s="0" t="str">
        <f aca="false">IF(ISNUMBER($AJ336),IF($AJ336&lt;30,0,IF($AJ336&lt;40,50,IF($AJ336&lt;=90,100,50))),"")</f>
        <v/>
      </c>
      <c r="AV336" s="0" t="str">
        <f aca="false">IF(ISNUMBER($AK336),IF($AK336&gt;-0.2,100,IF($AK336&gt;=-0.4,50,0)),"")</f>
        <v/>
      </c>
      <c r="AW336" s="59" t="n">
        <f aca="false">01_指標庫!$H$4*ISNUMBER($F336)+01_指標庫!$H$5*ISNUMBER($AA336)+01_指標庫!$H$6*ISNUMBER($G336)+01_指標庫!$H$7*ISNUMBER($H336)+01_指標庫!$H$8*ISNUMBER($AF336)+01_指標庫!$H$9*ISNUMBER($AG336)+01_指標庫!$H$10*ISNUMBER($AB336)+01_指標庫!$H$11*ISNUMBER($AC336)+01_指標庫!$H$12*ISNUMBER($AD336)+01_指標庫!$H$13*ISNUMBER($AE336)+01_指標庫!$H$14*ISNUMBER($I336)+01_指標庫!$H$15*ISNUMBER($AH336)+01_指標庫!$H$16*ISNUMBER($K336)+01_指標庫!$H$17*ISNUMBER($AI336)+01_指標庫!$H$18*ISNUMBER($AJ336)+01_指標庫!$H$19*ISNUMBER($AK336)+01_指標庫!$H$20*ISNUMBER($BB336)+01_指標庫!$H$21*ISNUMBER($BC336)</f>
        <v>51</v>
      </c>
      <c r="AX336" s="59" t="n">
        <f aca="false">IF(AW336=0,50,ROUND((01_指標庫!$H$4*IF(ISNUMBER($F336),L336,0)+01_指標庫!$H$5*IF(ISNUMBER($AA336),AL336,0)+01_指標庫!$H$6*IF(ISNUMBER($G336),M336,0)+01_指標庫!$H$7*IF(ISNUMBER($H336),N336,0)+01_指標庫!$H$8*IF(ISNUMBER($AF336),AQ336,0)+01_指標庫!$H$9*IF(ISNUMBER($AG336),AR336,0)+01_指標庫!$H$10*IF(ISNUMBER($AB336),AM336,0)+01_指標庫!$H$11*IF(ISNUMBER($AC336),AN336,0)+01_指標庫!$H$12*IF(ISNUMBER($AD336),AO336,0)+01_指標庫!$H$13*IF(ISNUMBER($AE336),AP336,0)+01_指標庫!$H$14*IF(ISNUMBER($I336),O336,0)+01_指標庫!$H$15*IF(ISNUMBER($AH336),AS336,0)+01_指標庫!$H$16*IF(ISNUMBER($K336),P336,0)+01_指標庫!$H$17*IF(ISNUMBER($AI336),AT336,0)+01_指標庫!$H$18*IF(ISNUMBER($AJ336),AU336,0)+01_指標庫!$H$19*IF(ISNUMBER($AK336),AV336,0)+01_指標庫!$H$20*IF(ISNUMBER($BB336),BB336,0)+01_指標庫!$H$21*IF(ISNUMBER($BC336),BC336,0))/AW336,1))</f>
        <v>84.3</v>
      </c>
      <c r="AY336" s="60"/>
      <c r="AZ336" s="60"/>
      <c r="BA336" s="58" t="n">
        <f aca="false">AVERAGE($E332:$E336)/AVERAGE($E327:$E336)-1</f>
        <v>0.00176634911867435</v>
      </c>
      <c r="BB336" s="59" t="n">
        <f aca="false">IF(ISNUMBER($BA336),IF(OR($S336&lt;=-0.03,$BA336&lt;-0.003),0,IF(OR($S336&lt;=-0.02,$BA336&lt;0.01),50,100)),"")</f>
        <v>50</v>
      </c>
      <c r="BC336" s="0" t="str">
        <f aca="false">IF(OR(COUNT($AZ336)=0,COUNT($AZ335)=0),"",IF(OR($AY336/$AZ335-1&lt;=-0.03,$AZ336/$AZ335-1&lt;=-0.045,IF(COUNT($AZ327:$AZ336)=10,AVERAGE($AZ332:$AZ336)/AVERAGE($AZ327:$AZ336)-1&lt;-0.01,FALSE())),0,IF(OR($AZ336/$AZ335-1&lt;=-0.02,IF(COUNT($AZ327:$AZ336)=10,AVERAGE($AZ332:$AZ336)/AVERAGE($AZ327:$AZ336)-1&lt;0.005,FALSE())),50,100)))</f>
        <v/>
      </c>
    </row>
    <row r="337" customFormat="false" ht="15" hidden="false" customHeight="true" outlineLevel="0" collapsed="false">
      <c r="A337" s="47" t="n">
        <v>333</v>
      </c>
      <c r="B337" s="48" t="n">
        <v>43039</v>
      </c>
      <c r="C337" s="47" t="n">
        <v>2017</v>
      </c>
      <c r="D337" s="49" t="s">
        <v>237</v>
      </c>
      <c r="E337" s="50" t="n">
        <v>6248.56</v>
      </c>
      <c r="F337" s="51" t="n">
        <v>0.101175</v>
      </c>
      <c r="G337" s="51" t="n">
        <v>0</v>
      </c>
      <c r="H337" s="52" t="n">
        <v>0.7959</v>
      </c>
      <c r="I337" s="53" t="n">
        <v>351</v>
      </c>
      <c r="J337" s="47" t="s">
        <v>235</v>
      </c>
      <c r="K337" s="54" t="n">
        <v>10.18</v>
      </c>
      <c r="L337" s="55" t="n">
        <f aca="false">IF(COUNT(F337)=0,50,IF(F337&gt;=0,100,IF(F337&gt;=-0.02,50,0)))</f>
        <v>100</v>
      </c>
      <c r="M337" s="55" t="n">
        <f aca="false">IF(COUNT(G337)=0,50,IF(G337&gt;-0.06,100,IF(G337&gt;-0.15,50,0)))</f>
        <v>100</v>
      </c>
      <c r="N337" s="55" t="n">
        <f aca="false">IF(COUNT(H337)=0,50,IF(H337&gt;=0.6,100,IF(H337&gt;=0.4,50,0)))</f>
        <v>100</v>
      </c>
      <c r="O337" s="55" t="n">
        <f aca="false">IF(COUNT(I337)=0,50,IF(J337="proxy_vix",50,IF(I337&lt;350,100,IF(I337&lt;=450,50,0))))</f>
        <v>50</v>
      </c>
      <c r="P337" s="55" t="n">
        <f aca="false">IF(COUNT(K337)=0,50,IF(K337&lt;20,100,IF(K337&lt;=25,50,0)))</f>
        <v>100</v>
      </c>
      <c r="Q337" s="54"/>
      <c r="R337" s="47"/>
      <c r="S337" s="51" t="n">
        <f aca="false">$E337/$E336-1</f>
        <v>0.00336727369656642</v>
      </c>
      <c r="T337" s="56" t="n">
        <f aca="false">$K337/$K336-1</f>
        <v>-0.0304761904761905</v>
      </c>
      <c r="V337" s="57"/>
      <c r="W337" s="57"/>
      <c r="Y337" s="1" t="str">
        <f aca="false">IF(AX337&gt;=70,"EASY",IF(AX337&gt;40,"UNCERTAIN","HARD"))</f>
        <v>EASY</v>
      </c>
      <c r="AA337" s="58" t="n">
        <f aca="false">IF($A337&lt;200,"",AVERAGE($E288:$E337)/AVERAGE($E138:$E337)-1)</f>
        <v>0.0575452252784687</v>
      </c>
      <c r="AB337" s="59" t="n">
        <f aca="false">LOOKUP($B337,07_L1政策步階!$A$4:$A$14,07_L1政策步階!$C$4:$C$14)</f>
        <v>-1</v>
      </c>
      <c r="AC337" s="57"/>
      <c r="AD337" s="57"/>
      <c r="AE337" s="57"/>
      <c r="AF337" s="57"/>
      <c r="AG337" s="57"/>
      <c r="AH337" s="57"/>
      <c r="AI337" s="57"/>
      <c r="AJ337" s="57"/>
      <c r="AK337" s="57"/>
      <c r="AL337" s="59" t="n">
        <f aca="false">IF(ISNUMBER($AA337),IF($AA337&gt;=0.005,100,IF($AA337&gt;=-0.015,50,0)),"")</f>
        <v>100</v>
      </c>
      <c r="AM337" s="59" t="n">
        <f aca="false">IF(ISNUMBER($AB337),IF($AB337=1,100,IF($AB337=0,50,0)),"")</f>
        <v>0</v>
      </c>
      <c r="AN337" s="0" t="str">
        <f aca="false">IF(ISNUMBER($AC337),IF($AC337&gt;=0.001,100,IF($AC337&gt;=-0.003,50,0)),"")</f>
        <v/>
      </c>
      <c r="AO337" s="0" t="str">
        <f aca="false">IF(ISNUMBER($AD337),IF($AD337&gt;=0.04,100,IF($AD337&gt;=0,50,0)),"")</f>
        <v/>
      </c>
      <c r="AP337" s="0" t="str">
        <f aca="false">IF(ISNUMBER($AE337),IF($AE337&gt;=25,100,IF($AE337&gt;=-75,50,0)),"")</f>
        <v/>
      </c>
      <c r="AQ337" s="0" t="str">
        <f aca="false">IF(ISNUMBER($AF337),IF($AF337&gt;0,100,IF($AF337&gt;=-50,50,0)),"")</f>
        <v/>
      </c>
      <c r="AR337" s="0" t="str">
        <f aca="false">IF(ISNUMBER($AG337),IF($AG337=1,100,IF($AG337=0,50,0)),"")</f>
        <v/>
      </c>
      <c r="AS337" s="0" t="str">
        <f aca="false">IF(ISNUMBER($AH337),IF($AH337&lt;0,100,IF($AH337&lt;=20,50,0)),"")</f>
        <v/>
      </c>
      <c r="AT337" s="0" t="str">
        <f aca="false">IF(ISNUMBER($AI337),IF($AI337&lt;0.95,100,IF($AI337&lt;=1,50,0)),"")</f>
        <v/>
      </c>
      <c r="AU337" s="0" t="str">
        <f aca="false">IF(ISNUMBER($AJ337),IF($AJ337&lt;30,0,IF($AJ337&lt;40,50,IF($AJ337&lt;=90,100,50))),"")</f>
        <v/>
      </c>
      <c r="AV337" s="0" t="str">
        <f aca="false">IF(ISNUMBER($AK337),IF($AK337&gt;-0.2,100,IF($AK337&gt;=-0.4,50,0)),"")</f>
        <v/>
      </c>
      <c r="AW337" s="59" t="n">
        <f aca="false">01_指標庫!$H$4*ISNUMBER($F337)+01_指標庫!$H$5*ISNUMBER($AA337)+01_指標庫!$H$6*ISNUMBER($G337)+01_指標庫!$H$7*ISNUMBER($H337)+01_指標庫!$H$8*ISNUMBER($AF337)+01_指標庫!$H$9*ISNUMBER($AG337)+01_指標庫!$H$10*ISNUMBER($AB337)+01_指標庫!$H$11*ISNUMBER($AC337)+01_指標庫!$H$12*ISNUMBER($AD337)+01_指標庫!$H$13*ISNUMBER($AE337)+01_指標庫!$H$14*ISNUMBER($I337)+01_指標庫!$H$15*ISNUMBER($AH337)+01_指標庫!$H$16*ISNUMBER($K337)+01_指標庫!$H$17*ISNUMBER($AI337)+01_指標庫!$H$18*ISNUMBER($AJ337)+01_指標庫!$H$19*ISNUMBER($AK337)+01_指標庫!$H$20*ISNUMBER($BB337)+01_指標庫!$H$21*ISNUMBER($BC337)</f>
        <v>51</v>
      </c>
      <c r="AX337" s="59" t="n">
        <f aca="false">IF(AW337=0,50,ROUND((01_指標庫!$H$4*IF(ISNUMBER($F337),L337,0)+01_指標庫!$H$5*IF(ISNUMBER($AA337),AL337,0)+01_指標庫!$H$6*IF(ISNUMBER($G337),M337,0)+01_指標庫!$H$7*IF(ISNUMBER($H337),N337,0)+01_指標庫!$H$8*IF(ISNUMBER($AF337),AQ337,0)+01_指標庫!$H$9*IF(ISNUMBER($AG337),AR337,0)+01_指標庫!$H$10*IF(ISNUMBER($AB337),AM337,0)+01_指標庫!$H$11*IF(ISNUMBER($AC337),AN337,0)+01_指標庫!$H$12*IF(ISNUMBER($AD337),AO337,0)+01_指標庫!$H$13*IF(ISNUMBER($AE337),AP337,0)+01_指標庫!$H$14*IF(ISNUMBER($I337),O337,0)+01_指標庫!$H$15*IF(ISNUMBER($AH337),AS337,0)+01_指標庫!$H$16*IF(ISNUMBER($K337),P337,0)+01_指標庫!$H$17*IF(ISNUMBER($AI337),AT337,0)+01_指標庫!$H$18*IF(ISNUMBER($AJ337),AU337,0)+01_指標庫!$H$19*IF(ISNUMBER($AK337),AV337,0)+01_指標庫!$H$20*IF(ISNUMBER($BB337),BB337,0)+01_指標庫!$H$21*IF(ISNUMBER($BC337),BC337,0))/AW337,1))</f>
        <v>76.5</v>
      </c>
      <c r="AY337" s="60"/>
      <c r="AZ337" s="60"/>
      <c r="BA337" s="58" t="n">
        <f aca="false">AVERAGE($E333:$E337)/AVERAGE($E328:$E337)-1</f>
        <v>0.00520341042252759</v>
      </c>
      <c r="BB337" s="59" t="n">
        <f aca="false">IF(ISNUMBER($BA337),IF(OR($S337&lt;=-0.03,$BA337&lt;-0.003),0,IF(OR($S337&lt;=-0.02,$BA337&lt;0.01),50,100)),"")</f>
        <v>50</v>
      </c>
      <c r="BC337" s="0" t="str">
        <f aca="false">IF(OR(COUNT($AZ337)=0,COUNT($AZ336)=0),"",IF(OR($AY337/$AZ336-1&lt;=-0.03,$AZ337/$AZ336-1&lt;=-0.045,IF(COUNT($AZ328:$AZ337)=10,AVERAGE($AZ333:$AZ337)/AVERAGE($AZ328:$AZ337)-1&lt;-0.01,FALSE())),0,IF(OR($AZ337/$AZ336-1&lt;=-0.02,IF(COUNT($AZ328:$AZ337)=10,AVERAGE($AZ333:$AZ337)/AVERAGE($AZ328:$AZ337)-1&lt;0.005,FALSE())),50,100)))</f>
        <v/>
      </c>
    </row>
    <row r="338" customFormat="false" ht="15" hidden="false" customHeight="true" outlineLevel="0" collapsed="false">
      <c r="A338" s="47" t="n">
        <v>334</v>
      </c>
      <c r="B338" s="48" t="n">
        <v>43040</v>
      </c>
      <c r="C338" s="47" t="n">
        <v>2017</v>
      </c>
      <c r="D338" s="49" t="s">
        <v>238</v>
      </c>
      <c r="E338" s="50" t="n">
        <v>6248.65</v>
      </c>
      <c r="F338" s="51" t="n">
        <v>0.100035</v>
      </c>
      <c r="G338" s="51" t="n">
        <v>0</v>
      </c>
      <c r="H338" s="52" t="n">
        <v>0.7959</v>
      </c>
      <c r="I338" s="53" t="n">
        <v>348</v>
      </c>
      <c r="J338" s="47" t="s">
        <v>235</v>
      </c>
      <c r="K338" s="54" t="n">
        <v>10.2</v>
      </c>
      <c r="L338" s="55" t="n">
        <f aca="false">IF(COUNT(F338)=0,50,IF(F338&gt;=0,100,IF(F338&gt;=-0.02,50,0)))</f>
        <v>100</v>
      </c>
      <c r="M338" s="55" t="n">
        <f aca="false">IF(COUNT(G338)=0,50,IF(G338&gt;-0.06,100,IF(G338&gt;-0.15,50,0)))</f>
        <v>100</v>
      </c>
      <c r="N338" s="55" t="n">
        <f aca="false">IF(COUNT(H338)=0,50,IF(H338&gt;=0.6,100,IF(H338&gt;=0.4,50,0)))</f>
        <v>100</v>
      </c>
      <c r="O338" s="55" t="n">
        <f aca="false">IF(COUNT(I338)=0,50,IF(J338="proxy_vix",50,IF(I338&lt;350,100,IF(I338&lt;=450,50,0))))</f>
        <v>100</v>
      </c>
      <c r="P338" s="55" t="n">
        <f aca="false">IF(COUNT(K338)=0,50,IF(K338&lt;20,100,IF(K338&lt;=25,50,0)))</f>
        <v>100</v>
      </c>
      <c r="Q338" s="54"/>
      <c r="R338" s="47"/>
      <c r="S338" s="51" t="n">
        <f aca="false">$E338/$E337-1</f>
        <v>1.44033185245362E-005</v>
      </c>
      <c r="T338" s="56" t="n">
        <f aca="false">$K338/$K337-1</f>
        <v>0.00196463654223966</v>
      </c>
      <c r="V338" s="57"/>
      <c r="W338" s="57"/>
      <c r="Y338" s="1" t="str">
        <f aca="false">IF(AX338&gt;=70,"EASY",IF(AX338&gt;40,"UNCERTAIN","HARD"))</f>
        <v>EASY</v>
      </c>
      <c r="AA338" s="58" t="n">
        <f aca="false">IF($A338&lt;200,"",AVERAGE($E289:$E338)/AVERAGE($E139:$E338)-1)</f>
        <v>0.0577563367672507</v>
      </c>
      <c r="AB338" s="59" t="n">
        <f aca="false">LOOKUP($B338,07_L1政策步階!$A$4:$A$14,07_L1政策步階!$C$4:$C$14)</f>
        <v>-1</v>
      </c>
      <c r="AC338" s="57"/>
      <c r="AD338" s="57"/>
      <c r="AE338" s="57"/>
      <c r="AF338" s="57"/>
      <c r="AG338" s="57"/>
      <c r="AH338" s="57"/>
      <c r="AI338" s="57"/>
      <c r="AJ338" s="57"/>
      <c r="AK338" s="57"/>
      <c r="AL338" s="59" t="n">
        <f aca="false">IF(ISNUMBER($AA338),IF($AA338&gt;=0.005,100,IF($AA338&gt;=-0.015,50,0)),"")</f>
        <v>100</v>
      </c>
      <c r="AM338" s="59" t="n">
        <f aca="false">IF(ISNUMBER($AB338),IF($AB338=1,100,IF($AB338=0,50,0)),"")</f>
        <v>0</v>
      </c>
      <c r="AN338" s="0" t="str">
        <f aca="false">IF(ISNUMBER($AC338),IF($AC338&gt;=0.001,100,IF($AC338&gt;=-0.003,50,0)),"")</f>
        <v/>
      </c>
      <c r="AO338" s="0" t="str">
        <f aca="false">IF(ISNUMBER($AD338),IF($AD338&gt;=0.04,100,IF($AD338&gt;=0,50,0)),"")</f>
        <v/>
      </c>
      <c r="AP338" s="0" t="str">
        <f aca="false">IF(ISNUMBER($AE338),IF($AE338&gt;=25,100,IF($AE338&gt;=-75,50,0)),"")</f>
        <v/>
      </c>
      <c r="AQ338" s="0" t="str">
        <f aca="false">IF(ISNUMBER($AF338),IF($AF338&gt;0,100,IF($AF338&gt;=-50,50,0)),"")</f>
        <v/>
      </c>
      <c r="AR338" s="0" t="str">
        <f aca="false">IF(ISNUMBER($AG338),IF($AG338=1,100,IF($AG338=0,50,0)),"")</f>
        <v/>
      </c>
      <c r="AS338" s="0" t="str">
        <f aca="false">IF(ISNUMBER($AH338),IF($AH338&lt;0,100,IF($AH338&lt;=20,50,0)),"")</f>
        <v/>
      </c>
      <c r="AT338" s="0" t="str">
        <f aca="false">IF(ISNUMBER($AI338),IF($AI338&lt;0.95,100,IF($AI338&lt;=1,50,0)),"")</f>
        <v/>
      </c>
      <c r="AU338" s="0" t="str">
        <f aca="false">IF(ISNUMBER($AJ338),IF($AJ338&lt;30,0,IF($AJ338&lt;40,50,IF($AJ338&lt;=90,100,50))),"")</f>
        <v/>
      </c>
      <c r="AV338" s="0" t="str">
        <f aca="false">IF(ISNUMBER($AK338),IF($AK338&gt;-0.2,100,IF($AK338&gt;=-0.4,50,0)),"")</f>
        <v/>
      </c>
      <c r="AW338" s="59" t="n">
        <f aca="false">01_指標庫!$H$4*ISNUMBER($F338)+01_指標庫!$H$5*ISNUMBER($AA338)+01_指標庫!$H$6*ISNUMBER($G338)+01_指標庫!$H$7*ISNUMBER($H338)+01_指標庫!$H$8*ISNUMBER($AF338)+01_指標庫!$H$9*ISNUMBER($AG338)+01_指標庫!$H$10*ISNUMBER($AB338)+01_指標庫!$H$11*ISNUMBER($AC338)+01_指標庫!$H$12*ISNUMBER($AD338)+01_指標庫!$H$13*ISNUMBER($AE338)+01_指標庫!$H$14*ISNUMBER($I338)+01_指標庫!$H$15*ISNUMBER($AH338)+01_指標庫!$H$16*ISNUMBER($K338)+01_指標庫!$H$17*ISNUMBER($AI338)+01_指標庫!$H$18*ISNUMBER($AJ338)+01_指標庫!$H$19*ISNUMBER($AK338)+01_指標庫!$H$20*ISNUMBER($BB338)+01_指標庫!$H$21*ISNUMBER($BC338)</f>
        <v>51</v>
      </c>
      <c r="AX338" s="59" t="n">
        <f aca="false">IF(AW338=0,50,ROUND((01_指標庫!$H$4*IF(ISNUMBER($F338),L338,0)+01_指標庫!$H$5*IF(ISNUMBER($AA338),AL338,0)+01_指標庫!$H$6*IF(ISNUMBER($G338),M338,0)+01_指標庫!$H$7*IF(ISNUMBER($H338),N338,0)+01_指標庫!$H$8*IF(ISNUMBER($AF338),AQ338,0)+01_指標庫!$H$9*IF(ISNUMBER($AG338),AR338,0)+01_指標庫!$H$10*IF(ISNUMBER($AB338),AM338,0)+01_指標庫!$H$11*IF(ISNUMBER($AC338),AN338,0)+01_指標庫!$H$12*IF(ISNUMBER($AD338),AO338,0)+01_指標庫!$H$13*IF(ISNUMBER($AE338),AP338,0)+01_指標庫!$H$14*IF(ISNUMBER($I338),O338,0)+01_指標庫!$H$15*IF(ISNUMBER($AH338),AS338,0)+01_指標庫!$H$16*IF(ISNUMBER($K338),P338,0)+01_指標庫!$H$17*IF(ISNUMBER($AI338),AT338,0)+01_指標庫!$H$18*IF(ISNUMBER($AJ338),AU338,0)+01_指標庫!$H$19*IF(ISNUMBER($AK338),AV338,0)+01_指標庫!$H$20*IF(ISNUMBER($BB338),BB338,0)+01_指標庫!$H$21*IF(ISNUMBER($BC338),BC338,0))/AW338,1))</f>
        <v>84.3</v>
      </c>
      <c r="AY338" s="60"/>
      <c r="AZ338" s="60"/>
      <c r="BA338" s="58" t="n">
        <f aca="false">AVERAGE($E334:$E338)/AVERAGE($E329:$E338)-1</f>
        <v>0.00931254090253497</v>
      </c>
      <c r="BB338" s="59" t="n">
        <f aca="false">IF(ISNUMBER($BA338),IF(OR($S338&lt;=-0.03,$BA338&lt;-0.003),0,IF(OR($S338&lt;=-0.02,$BA338&lt;0.01),50,100)),"")</f>
        <v>50</v>
      </c>
      <c r="BC338" s="0" t="str">
        <f aca="false">IF(OR(COUNT($AZ338)=0,COUNT($AZ337)=0),"",IF(OR($AY338/$AZ337-1&lt;=-0.03,$AZ338/$AZ337-1&lt;=-0.045,IF(COUNT($AZ329:$AZ338)=10,AVERAGE($AZ334:$AZ338)/AVERAGE($AZ329:$AZ338)-1&lt;-0.01,FALSE())),0,IF(OR($AZ338/$AZ337-1&lt;=-0.02,IF(COUNT($AZ329:$AZ338)=10,AVERAGE($AZ334:$AZ338)/AVERAGE($AZ329:$AZ338)-1&lt;0.005,FALSE())),50,100)))</f>
        <v/>
      </c>
    </row>
    <row r="339" customFormat="false" ht="15" hidden="false" customHeight="true" outlineLevel="0" collapsed="false">
      <c r="A339" s="47" t="n">
        <v>335</v>
      </c>
      <c r="B339" s="48" t="n">
        <v>43041</v>
      </c>
      <c r="C339" s="47" t="n">
        <v>2017</v>
      </c>
      <c r="D339" s="49" t="s">
        <v>239</v>
      </c>
      <c r="E339" s="50" t="n">
        <v>6236.39</v>
      </c>
      <c r="F339" s="51" t="n">
        <v>0.096732</v>
      </c>
      <c r="G339" s="51" t="n">
        <v>-0.001962</v>
      </c>
      <c r="H339" s="52" t="n">
        <v>0.8163</v>
      </c>
      <c r="I339" s="53" t="n">
        <v>352</v>
      </c>
      <c r="J339" s="47" t="s">
        <v>235</v>
      </c>
      <c r="K339" s="54" t="n">
        <v>9.93</v>
      </c>
      <c r="L339" s="55" t="n">
        <f aca="false">IF(COUNT(F339)=0,50,IF(F339&gt;=0,100,IF(F339&gt;=-0.02,50,0)))</f>
        <v>100</v>
      </c>
      <c r="M339" s="55" t="n">
        <f aca="false">IF(COUNT(G339)=0,50,IF(G339&gt;-0.06,100,IF(G339&gt;-0.15,50,0)))</f>
        <v>100</v>
      </c>
      <c r="N339" s="55" t="n">
        <f aca="false">IF(COUNT(H339)=0,50,IF(H339&gt;=0.6,100,IF(H339&gt;=0.4,50,0)))</f>
        <v>100</v>
      </c>
      <c r="O339" s="55" t="n">
        <f aca="false">IF(COUNT(I339)=0,50,IF(J339="proxy_vix",50,IF(I339&lt;350,100,IF(I339&lt;=450,50,0))))</f>
        <v>50</v>
      </c>
      <c r="P339" s="55" t="n">
        <f aca="false">IF(COUNT(K339)=0,50,IF(K339&lt;20,100,IF(K339&lt;=25,50,0)))</f>
        <v>100</v>
      </c>
      <c r="Q339" s="54"/>
      <c r="R339" s="47"/>
      <c r="S339" s="51" t="n">
        <f aca="false">$E339/$E338-1</f>
        <v>-0.00196202379714006</v>
      </c>
      <c r="T339" s="56" t="n">
        <f aca="false">$K339/$K338-1</f>
        <v>-0.026470588235294</v>
      </c>
      <c r="V339" s="57"/>
      <c r="W339" s="57"/>
      <c r="Y339" s="1" t="str">
        <f aca="false">IF(AX339&gt;=70,"EASY",IF(AX339&gt;40,"UNCERTAIN","HARD"))</f>
        <v>EASY</v>
      </c>
      <c r="AA339" s="58" t="n">
        <f aca="false">IF($A339&lt;200,"",AVERAGE($E290:$E339)/AVERAGE($E140:$E339)-1)</f>
        <v>0.0580067316782755</v>
      </c>
      <c r="AB339" s="59" t="n">
        <f aca="false">LOOKUP($B339,07_L1政策步階!$A$4:$A$14,07_L1政策步階!$C$4:$C$14)</f>
        <v>-1</v>
      </c>
      <c r="AC339" s="57"/>
      <c r="AD339" s="57"/>
      <c r="AE339" s="57"/>
      <c r="AF339" s="57"/>
      <c r="AG339" s="57"/>
      <c r="AH339" s="57"/>
      <c r="AI339" s="57"/>
      <c r="AJ339" s="57"/>
      <c r="AK339" s="57"/>
      <c r="AL339" s="59" t="n">
        <f aca="false">IF(ISNUMBER($AA339),IF($AA339&gt;=0.005,100,IF($AA339&gt;=-0.015,50,0)),"")</f>
        <v>100</v>
      </c>
      <c r="AM339" s="59" t="n">
        <f aca="false">IF(ISNUMBER($AB339),IF($AB339=1,100,IF($AB339=0,50,0)),"")</f>
        <v>0</v>
      </c>
      <c r="AN339" s="0" t="str">
        <f aca="false">IF(ISNUMBER($AC339),IF($AC339&gt;=0.001,100,IF($AC339&gt;=-0.003,50,0)),"")</f>
        <v/>
      </c>
      <c r="AO339" s="0" t="str">
        <f aca="false">IF(ISNUMBER($AD339),IF($AD339&gt;=0.04,100,IF($AD339&gt;=0,50,0)),"")</f>
        <v/>
      </c>
      <c r="AP339" s="0" t="str">
        <f aca="false">IF(ISNUMBER($AE339),IF($AE339&gt;=25,100,IF($AE339&gt;=-75,50,0)),"")</f>
        <v/>
      </c>
      <c r="AQ339" s="0" t="str">
        <f aca="false">IF(ISNUMBER($AF339),IF($AF339&gt;0,100,IF($AF339&gt;=-50,50,0)),"")</f>
        <v/>
      </c>
      <c r="AR339" s="0" t="str">
        <f aca="false">IF(ISNUMBER($AG339),IF($AG339=1,100,IF($AG339=0,50,0)),"")</f>
        <v/>
      </c>
      <c r="AS339" s="0" t="str">
        <f aca="false">IF(ISNUMBER($AH339),IF($AH339&lt;0,100,IF($AH339&lt;=20,50,0)),"")</f>
        <v/>
      </c>
      <c r="AT339" s="0" t="str">
        <f aca="false">IF(ISNUMBER($AI339),IF($AI339&lt;0.95,100,IF($AI339&lt;=1,50,0)),"")</f>
        <v/>
      </c>
      <c r="AU339" s="0" t="str">
        <f aca="false">IF(ISNUMBER($AJ339),IF($AJ339&lt;30,0,IF($AJ339&lt;40,50,IF($AJ339&lt;=90,100,50))),"")</f>
        <v/>
      </c>
      <c r="AV339" s="0" t="str">
        <f aca="false">IF(ISNUMBER($AK339),IF($AK339&gt;-0.2,100,IF($AK339&gt;=-0.4,50,0)),"")</f>
        <v/>
      </c>
      <c r="AW339" s="59" t="n">
        <f aca="false">01_指標庫!$H$4*ISNUMBER($F339)+01_指標庫!$H$5*ISNUMBER($AA339)+01_指標庫!$H$6*ISNUMBER($G339)+01_指標庫!$H$7*ISNUMBER($H339)+01_指標庫!$H$8*ISNUMBER($AF339)+01_指標庫!$H$9*ISNUMBER($AG339)+01_指標庫!$H$10*ISNUMBER($AB339)+01_指標庫!$H$11*ISNUMBER($AC339)+01_指標庫!$H$12*ISNUMBER($AD339)+01_指標庫!$H$13*ISNUMBER($AE339)+01_指標庫!$H$14*ISNUMBER($I339)+01_指標庫!$H$15*ISNUMBER($AH339)+01_指標庫!$H$16*ISNUMBER($K339)+01_指標庫!$H$17*ISNUMBER($AI339)+01_指標庫!$H$18*ISNUMBER($AJ339)+01_指標庫!$H$19*ISNUMBER($AK339)+01_指標庫!$H$20*ISNUMBER($BB339)+01_指標庫!$H$21*ISNUMBER($BC339)</f>
        <v>51</v>
      </c>
      <c r="AX339" s="59" t="n">
        <f aca="false">IF(AW339=0,50,ROUND((01_指標庫!$H$4*IF(ISNUMBER($F339),L339,0)+01_指標庫!$H$5*IF(ISNUMBER($AA339),AL339,0)+01_指標庫!$H$6*IF(ISNUMBER($G339),M339,0)+01_指標庫!$H$7*IF(ISNUMBER($H339),N339,0)+01_指標庫!$H$8*IF(ISNUMBER($AF339),AQ339,0)+01_指標庫!$H$9*IF(ISNUMBER($AG339),AR339,0)+01_指標庫!$H$10*IF(ISNUMBER($AB339),AM339,0)+01_指標庫!$H$11*IF(ISNUMBER($AC339),AN339,0)+01_指標庫!$H$12*IF(ISNUMBER($AD339),AO339,0)+01_指標庫!$H$13*IF(ISNUMBER($AE339),AP339,0)+01_指標庫!$H$14*IF(ISNUMBER($I339),O339,0)+01_指標庫!$H$15*IF(ISNUMBER($AH339),AS339,0)+01_指標庫!$H$16*IF(ISNUMBER($K339),P339,0)+01_指標庫!$H$17*IF(ISNUMBER($AI339),AT339,0)+01_指標庫!$H$18*IF(ISNUMBER($AJ339),AU339,0)+01_指標庫!$H$19*IF(ISNUMBER($AK339),AV339,0)+01_指標庫!$H$20*IF(ISNUMBER($BB339),BB339,0)+01_指標庫!$H$21*IF(ISNUMBER($BC339),BC339,0))/AW339,1))</f>
        <v>82.4</v>
      </c>
      <c r="AY339" s="60"/>
      <c r="AZ339" s="60"/>
      <c r="BA339" s="58" t="n">
        <f aca="false">AVERAGE($E335:$E339)/AVERAGE($E330:$E339)-1</f>
        <v>0.013407354865806</v>
      </c>
      <c r="BB339" s="59" t="n">
        <f aca="false">IF(ISNUMBER($BA339),IF(OR($S339&lt;=-0.03,$BA339&lt;-0.003),0,IF(OR($S339&lt;=-0.02,$BA339&lt;0.01),50,100)),"")</f>
        <v>100</v>
      </c>
      <c r="BC339" s="0" t="str">
        <f aca="false">IF(OR(COUNT($AZ339)=0,COUNT($AZ338)=0),"",IF(OR($AY339/$AZ338-1&lt;=-0.03,$AZ339/$AZ338-1&lt;=-0.045,IF(COUNT($AZ330:$AZ339)=10,AVERAGE($AZ335:$AZ339)/AVERAGE($AZ330:$AZ339)-1&lt;-0.01,FALSE())),0,IF(OR($AZ339/$AZ338-1&lt;=-0.02,IF(COUNT($AZ330:$AZ339)=10,AVERAGE($AZ335:$AZ339)/AVERAGE($AZ330:$AZ339)-1&lt;0.005,FALSE())),50,100)))</f>
        <v/>
      </c>
    </row>
    <row r="340" customFormat="false" ht="15" hidden="false" customHeight="true" outlineLevel="0" collapsed="false">
      <c r="A340" s="47" t="n">
        <v>336</v>
      </c>
      <c r="B340" s="48" t="n">
        <v>43042</v>
      </c>
      <c r="C340" s="47" t="n">
        <v>2017</v>
      </c>
      <c r="D340" s="49" t="s">
        <v>234</v>
      </c>
      <c r="E340" s="50" t="n">
        <v>6295.58</v>
      </c>
      <c r="F340" s="51" t="n">
        <v>0.105943</v>
      </c>
      <c r="G340" s="51" t="n">
        <v>0</v>
      </c>
      <c r="H340" s="52" t="n">
        <v>0.8367</v>
      </c>
      <c r="I340" s="53" t="n">
        <v>352</v>
      </c>
      <c r="J340" s="47" t="s">
        <v>235</v>
      </c>
      <c r="K340" s="54" t="n">
        <v>9.14</v>
      </c>
      <c r="L340" s="55" t="n">
        <f aca="false">IF(COUNT(F340)=0,50,IF(F340&gt;=0,100,IF(F340&gt;=-0.02,50,0)))</f>
        <v>100</v>
      </c>
      <c r="M340" s="55" t="n">
        <f aca="false">IF(COUNT(G340)=0,50,IF(G340&gt;-0.06,100,IF(G340&gt;-0.15,50,0)))</f>
        <v>100</v>
      </c>
      <c r="N340" s="55" t="n">
        <f aca="false">IF(COUNT(H340)=0,50,IF(H340&gt;=0.6,100,IF(H340&gt;=0.4,50,0)))</f>
        <v>100</v>
      </c>
      <c r="O340" s="55" t="n">
        <f aca="false">IF(COUNT(I340)=0,50,IF(J340="proxy_vix",50,IF(I340&lt;350,100,IF(I340&lt;=450,50,0))))</f>
        <v>50</v>
      </c>
      <c r="P340" s="55" t="n">
        <f aca="false">IF(COUNT(K340)=0,50,IF(K340&lt;20,100,IF(K340&lt;=25,50,0)))</f>
        <v>100</v>
      </c>
      <c r="Q340" s="54"/>
      <c r="R340" s="47"/>
      <c r="S340" s="51" t="n">
        <f aca="false">$E340/$E339-1</f>
        <v>0.00949106774913044</v>
      </c>
      <c r="T340" s="56" t="n">
        <f aca="false">$K340/$K339-1</f>
        <v>-0.079556898288016</v>
      </c>
      <c r="V340" s="57"/>
      <c r="W340" s="57"/>
      <c r="Y340" s="1" t="str">
        <f aca="false">IF(AX340&gt;=70,"EASY",IF(AX340&gt;40,"UNCERTAIN","HARD"))</f>
        <v>EASY</v>
      </c>
      <c r="AA340" s="58" t="n">
        <f aca="false">IF($A340&lt;200,"",AVERAGE($E291:$E340)/AVERAGE($E141:$E340)-1)</f>
        <v>0.0584816492408728</v>
      </c>
      <c r="AB340" s="59" t="n">
        <f aca="false">LOOKUP($B340,07_L1政策步階!$A$4:$A$14,07_L1政策步階!$C$4:$C$14)</f>
        <v>-1</v>
      </c>
      <c r="AC340" s="57"/>
      <c r="AD340" s="57"/>
      <c r="AE340" s="57"/>
      <c r="AF340" s="57"/>
      <c r="AG340" s="57"/>
      <c r="AH340" s="57"/>
      <c r="AI340" s="57"/>
      <c r="AJ340" s="57"/>
      <c r="AK340" s="57"/>
      <c r="AL340" s="59" t="n">
        <f aca="false">IF(ISNUMBER($AA340),IF($AA340&gt;=0.005,100,IF($AA340&gt;=-0.015,50,0)),"")</f>
        <v>100</v>
      </c>
      <c r="AM340" s="59" t="n">
        <f aca="false">IF(ISNUMBER($AB340),IF($AB340=1,100,IF($AB340=0,50,0)),"")</f>
        <v>0</v>
      </c>
      <c r="AN340" s="0" t="str">
        <f aca="false">IF(ISNUMBER($AC340),IF($AC340&gt;=0.001,100,IF($AC340&gt;=-0.003,50,0)),"")</f>
        <v/>
      </c>
      <c r="AO340" s="0" t="str">
        <f aca="false">IF(ISNUMBER($AD340),IF($AD340&gt;=0.04,100,IF($AD340&gt;=0,50,0)),"")</f>
        <v/>
      </c>
      <c r="AP340" s="0" t="str">
        <f aca="false">IF(ISNUMBER($AE340),IF($AE340&gt;=25,100,IF($AE340&gt;=-75,50,0)),"")</f>
        <v/>
      </c>
      <c r="AQ340" s="0" t="str">
        <f aca="false">IF(ISNUMBER($AF340),IF($AF340&gt;0,100,IF($AF340&gt;=-50,50,0)),"")</f>
        <v/>
      </c>
      <c r="AR340" s="0" t="str">
        <f aca="false">IF(ISNUMBER($AG340),IF($AG340=1,100,IF($AG340=0,50,0)),"")</f>
        <v/>
      </c>
      <c r="AS340" s="0" t="str">
        <f aca="false">IF(ISNUMBER($AH340),IF($AH340&lt;0,100,IF($AH340&lt;=20,50,0)),"")</f>
        <v/>
      </c>
      <c r="AT340" s="0" t="str">
        <f aca="false">IF(ISNUMBER($AI340),IF($AI340&lt;0.95,100,IF($AI340&lt;=1,50,0)),"")</f>
        <v/>
      </c>
      <c r="AU340" s="0" t="str">
        <f aca="false">IF(ISNUMBER($AJ340),IF($AJ340&lt;30,0,IF($AJ340&lt;40,50,IF($AJ340&lt;=90,100,50))),"")</f>
        <v/>
      </c>
      <c r="AV340" s="0" t="str">
        <f aca="false">IF(ISNUMBER($AK340),IF($AK340&gt;-0.2,100,IF($AK340&gt;=-0.4,50,0)),"")</f>
        <v/>
      </c>
      <c r="AW340" s="59" t="n">
        <f aca="false">01_指標庫!$H$4*ISNUMBER($F340)+01_指標庫!$H$5*ISNUMBER($AA340)+01_指標庫!$H$6*ISNUMBER($G340)+01_指標庫!$H$7*ISNUMBER($H340)+01_指標庫!$H$8*ISNUMBER($AF340)+01_指標庫!$H$9*ISNUMBER($AG340)+01_指標庫!$H$10*ISNUMBER($AB340)+01_指標庫!$H$11*ISNUMBER($AC340)+01_指標庫!$H$12*ISNUMBER($AD340)+01_指標庫!$H$13*ISNUMBER($AE340)+01_指標庫!$H$14*ISNUMBER($I340)+01_指標庫!$H$15*ISNUMBER($AH340)+01_指標庫!$H$16*ISNUMBER($K340)+01_指標庫!$H$17*ISNUMBER($AI340)+01_指標庫!$H$18*ISNUMBER($AJ340)+01_指標庫!$H$19*ISNUMBER($AK340)+01_指標庫!$H$20*ISNUMBER($BB340)+01_指標庫!$H$21*ISNUMBER($BC340)</f>
        <v>51</v>
      </c>
      <c r="AX340" s="59" t="n">
        <f aca="false">IF(AW340=0,50,ROUND((01_指標庫!$H$4*IF(ISNUMBER($F340),L340,0)+01_指標庫!$H$5*IF(ISNUMBER($AA340),AL340,0)+01_指標庫!$H$6*IF(ISNUMBER($G340),M340,0)+01_指標庫!$H$7*IF(ISNUMBER($H340),N340,0)+01_指標庫!$H$8*IF(ISNUMBER($AF340),AQ340,0)+01_指標庫!$H$9*IF(ISNUMBER($AG340),AR340,0)+01_指標庫!$H$10*IF(ISNUMBER($AB340),AM340,0)+01_指標庫!$H$11*IF(ISNUMBER($AC340),AN340,0)+01_指標庫!$H$12*IF(ISNUMBER($AD340),AO340,0)+01_指標庫!$H$13*IF(ISNUMBER($AE340),AP340,0)+01_指標庫!$H$14*IF(ISNUMBER($I340),O340,0)+01_指標庫!$H$15*IF(ISNUMBER($AH340),AS340,0)+01_指標庫!$H$16*IF(ISNUMBER($K340),P340,0)+01_指標庫!$H$17*IF(ISNUMBER($AI340),AT340,0)+01_指標庫!$H$18*IF(ISNUMBER($AJ340),AU340,0)+01_指標庫!$H$19*IF(ISNUMBER($AK340),AV340,0)+01_指標庫!$H$20*IF(ISNUMBER($BB340),BB340,0)+01_指標庫!$H$21*IF(ISNUMBER($BC340),BC340,0))/AW340,1))</f>
        <v>82.4</v>
      </c>
      <c r="AY340" s="60"/>
      <c r="AZ340" s="60"/>
      <c r="BA340" s="58" t="n">
        <f aca="false">AVERAGE($E336:$E340)/AVERAGE($E331:$E340)-1</f>
        <v>0.013001529706115</v>
      </c>
      <c r="BB340" s="59" t="n">
        <f aca="false">IF(ISNUMBER($BA340),IF(OR($S340&lt;=-0.03,$BA340&lt;-0.003),0,IF(OR($S340&lt;=-0.02,$BA340&lt;0.01),50,100)),"")</f>
        <v>100</v>
      </c>
      <c r="BC340" s="0" t="str">
        <f aca="false">IF(OR(COUNT($AZ340)=0,COUNT($AZ339)=0),"",IF(OR($AY340/$AZ339-1&lt;=-0.03,$AZ340/$AZ339-1&lt;=-0.045,IF(COUNT($AZ331:$AZ340)=10,AVERAGE($AZ336:$AZ340)/AVERAGE($AZ331:$AZ340)-1&lt;-0.01,FALSE())),0,IF(OR($AZ340/$AZ339-1&lt;=-0.02,IF(COUNT($AZ331:$AZ340)=10,AVERAGE($AZ336:$AZ340)/AVERAGE($AZ331:$AZ340)-1&lt;0.005,FALSE())),50,100)))</f>
        <v/>
      </c>
    </row>
    <row r="341" customFormat="false" ht="15" hidden="false" customHeight="true" outlineLevel="0" collapsed="false">
      <c r="A341" s="47" t="n">
        <v>337</v>
      </c>
      <c r="B341" s="48" t="n">
        <v>43045</v>
      </c>
      <c r="C341" s="47" t="n">
        <v>2017</v>
      </c>
      <c r="D341" s="49" t="s">
        <v>236</v>
      </c>
      <c r="E341" s="50" t="n">
        <v>6313.61</v>
      </c>
      <c r="F341" s="51" t="n">
        <v>0.107896</v>
      </c>
      <c r="G341" s="51" t="n">
        <v>0</v>
      </c>
      <c r="H341" s="52" t="n">
        <v>0.8367</v>
      </c>
      <c r="I341" s="53" t="n">
        <v>355</v>
      </c>
      <c r="J341" s="47" t="s">
        <v>235</v>
      </c>
      <c r="K341" s="54" t="n">
        <v>9.4</v>
      </c>
      <c r="L341" s="55" t="n">
        <f aca="false">IF(COUNT(F341)=0,50,IF(F341&gt;=0,100,IF(F341&gt;=-0.02,50,0)))</f>
        <v>100</v>
      </c>
      <c r="M341" s="55" t="n">
        <f aca="false">IF(COUNT(G341)=0,50,IF(G341&gt;-0.06,100,IF(G341&gt;-0.15,50,0)))</f>
        <v>100</v>
      </c>
      <c r="N341" s="55" t="n">
        <f aca="false">IF(COUNT(H341)=0,50,IF(H341&gt;=0.6,100,IF(H341&gt;=0.4,50,0)))</f>
        <v>100</v>
      </c>
      <c r="O341" s="55" t="n">
        <f aca="false">IF(COUNT(I341)=0,50,IF(J341="proxy_vix",50,IF(I341&lt;350,100,IF(I341&lt;=450,50,0))))</f>
        <v>50</v>
      </c>
      <c r="P341" s="55" t="n">
        <f aca="false">IF(COUNT(K341)=0,50,IF(K341&lt;20,100,IF(K341&lt;=25,50,0)))</f>
        <v>100</v>
      </c>
      <c r="Q341" s="54"/>
      <c r="R341" s="47"/>
      <c r="S341" s="51" t="n">
        <f aca="false">$E341/$E340-1</f>
        <v>0.00286391404763342</v>
      </c>
      <c r="T341" s="56" t="n">
        <f aca="false">$K341/$K340-1</f>
        <v>0.0284463894967177</v>
      </c>
      <c r="V341" s="57"/>
      <c r="W341" s="57"/>
      <c r="Y341" s="1" t="str">
        <f aca="false">IF(AX341&gt;=70,"EASY",IF(AX341&gt;40,"UNCERTAIN","HARD"))</f>
        <v>EASY</v>
      </c>
      <c r="AA341" s="58" t="n">
        <f aca="false">IF($A341&lt;200,"",AVERAGE($E292:$E341)/AVERAGE($E142:$E341)-1)</f>
        <v>0.0590461864835992</v>
      </c>
      <c r="AB341" s="59" t="n">
        <f aca="false">LOOKUP($B341,07_L1政策步階!$A$4:$A$14,07_L1政策步階!$C$4:$C$14)</f>
        <v>-1</v>
      </c>
      <c r="AC341" s="57"/>
      <c r="AD341" s="57"/>
      <c r="AE341" s="57"/>
      <c r="AF341" s="57"/>
      <c r="AG341" s="57"/>
      <c r="AH341" s="57"/>
      <c r="AI341" s="57"/>
      <c r="AJ341" s="57"/>
      <c r="AK341" s="57"/>
      <c r="AL341" s="59" t="n">
        <f aca="false">IF(ISNUMBER($AA341),IF($AA341&gt;=0.005,100,IF($AA341&gt;=-0.015,50,0)),"")</f>
        <v>100</v>
      </c>
      <c r="AM341" s="59" t="n">
        <f aca="false">IF(ISNUMBER($AB341),IF($AB341=1,100,IF($AB341=0,50,0)),"")</f>
        <v>0</v>
      </c>
      <c r="AN341" s="0" t="str">
        <f aca="false">IF(ISNUMBER($AC341),IF($AC341&gt;=0.001,100,IF($AC341&gt;=-0.003,50,0)),"")</f>
        <v/>
      </c>
      <c r="AO341" s="0" t="str">
        <f aca="false">IF(ISNUMBER($AD341),IF($AD341&gt;=0.04,100,IF($AD341&gt;=0,50,0)),"")</f>
        <v/>
      </c>
      <c r="AP341" s="0" t="str">
        <f aca="false">IF(ISNUMBER($AE341),IF($AE341&gt;=25,100,IF($AE341&gt;=-75,50,0)),"")</f>
        <v/>
      </c>
      <c r="AQ341" s="0" t="str">
        <f aca="false">IF(ISNUMBER($AF341),IF($AF341&gt;0,100,IF($AF341&gt;=-50,50,0)),"")</f>
        <v/>
      </c>
      <c r="AR341" s="0" t="str">
        <f aca="false">IF(ISNUMBER($AG341),IF($AG341=1,100,IF($AG341=0,50,0)),"")</f>
        <v/>
      </c>
      <c r="AS341" s="0" t="str">
        <f aca="false">IF(ISNUMBER($AH341),IF($AH341&lt;0,100,IF($AH341&lt;=20,50,0)),"")</f>
        <v/>
      </c>
      <c r="AT341" s="0" t="str">
        <f aca="false">IF(ISNUMBER($AI341),IF($AI341&lt;0.95,100,IF($AI341&lt;=1,50,0)),"")</f>
        <v/>
      </c>
      <c r="AU341" s="0" t="str">
        <f aca="false">IF(ISNUMBER($AJ341),IF($AJ341&lt;30,0,IF($AJ341&lt;40,50,IF($AJ341&lt;=90,100,50))),"")</f>
        <v/>
      </c>
      <c r="AV341" s="0" t="str">
        <f aca="false">IF(ISNUMBER($AK341),IF($AK341&gt;-0.2,100,IF($AK341&gt;=-0.4,50,0)),"")</f>
        <v/>
      </c>
      <c r="AW341" s="59" t="n">
        <f aca="false">01_指標庫!$H$4*ISNUMBER($F341)+01_指標庫!$H$5*ISNUMBER($AA341)+01_指標庫!$H$6*ISNUMBER($G341)+01_指標庫!$H$7*ISNUMBER($H341)+01_指標庫!$H$8*ISNUMBER($AF341)+01_指標庫!$H$9*ISNUMBER($AG341)+01_指標庫!$H$10*ISNUMBER($AB341)+01_指標庫!$H$11*ISNUMBER($AC341)+01_指標庫!$H$12*ISNUMBER($AD341)+01_指標庫!$H$13*ISNUMBER($AE341)+01_指標庫!$H$14*ISNUMBER($I341)+01_指標庫!$H$15*ISNUMBER($AH341)+01_指標庫!$H$16*ISNUMBER($K341)+01_指標庫!$H$17*ISNUMBER($AI341)+01_指標庫!$H$18*ISNUMBER($AJ341)+01_指標庫!$H$19*ISNUMBER($AK341)+01_指標庫!$H$20*ISNUMBER($BB341)+01_指標庫!$H$21*ISNUMBER($BC341)</f>
        <v>51</v>
      </c>
      <c r="AX341" s="59" t="n">
        <f aca="false">IF(AW341=0,50,ROUND((01_指標庫!$H$4*IF(ISNUMBER($F341),L341,0)+01_指標庫!$H$5*IF(ISNUMBER($AA341),AL341,0)+01_指標庫!$H$6*IF(ISNUMBER($G341),M341,0)+01_指標庫!$H$7*IF(ISNUMBER($H341),N341,0)+01_指標庫!$H$8*IF(ISNUMBER($AF341),AQ341,0)+01_指標庫!$H$9*IF(ISNUMBER($AG341),AR341,0)+01_指標庫!$H$10*IF(ISNUMBER($AB341),AM341,0)+01_指標庫!$H$11*IF(ISNUMBER($AC341),AN341,0)+01_指標庫!$H$12*IF(ISNUMBER($AD341),AO341,0)+01_指標庫!$H$13*IF(ISNUMBER($AE341),AP341,0)+01_指標庫!$H$14*IF(ISNUMBER($I341),O341,0)+01_指標庫!$H$15*IF(ISNUMBER($AH341),AS341,0)+01_指標庫!$H$16*IF(ISNUMBER($K341),P341,0)+01_指標庫!$H$17*IF(ISNUMBER($AI341),AT341,0)+01_指標庫!$H$18*IF(ISNUMBER($AJ341),AU341,0)+01_指標庫!$H$19*IF(ISNUMBER($AK341),AV341,0)+01_指標庫!$H$20*IF(ISNUMBER($BB341),BB341,0)+01_指標庫!$H$21*IF(ISNUMBER($BC341),BC341,0))/AW341,1))</f>
        <v>82.4</v>
      </c>
      <c r="AY341" s="60"/>
      <c r="AZ341" s="60"/>
      <c r="BA341" s="58" t="n">
        <f aca="false">AVERAGE($E337:$E341)/AVERAGE($E332:$E341)-1</f>
        <v>0.0117597726680674</v>
      </c>
      <c r="BB341" s="59" t="n">
        <f aca="false">IF(ISNUMBER($BA341),IF(OR($S341&lt;=-0.03,$BA341&lt;-0.003),0,IF(OR($S341&lt;=-0.02,$BA341&lt;0.01),50,100)),"")</f>
        <v>100</v>
      </c>
      <c r="BC341" s="0" t="str">
        <f aca="false">IF(OR(COUNT($AZ341)=0,COUNT($AZ340)=0),"",IF(OR($AY341/$AZ340-1&lt;=-0.03,$AZ341/$AZ340-1&lt;=-0.045,IF(COUNT($AZ332:$AZ341)=10,AVERAGE($AZ337:$AZ341)/AVERAGE($AZ332:$AZ341)-1&lt;-0.01,FALSE())),0,IF(OR($AZ341/$AZ340-1&lt;=-0.02,IF(COUNT($AZ332:$AZ341)=10,AVERAGE($AZ337:$AZ341)/AVERAGE($AZ332:$AZ341)-1&lt;0.005,FALSE())),50,100)))</f>
        <v/>
      </c>
    </row>
    <row r="342" customFormat="false" ht="15" hidden="false" customHeight="true" outlineLevel="0" collapsed="false">
      <c r="A342" s="47" t="n">
        <v>338</v>
      </c>
      <c r="B342" s="48" t="n">
        <v>43046</v>
      </c>
      <c r="C342" s="47" t="n">
        <v>2017</v>
      </c>
      <c r="D342" s="49" t="s">
        <v>237</v>
      </c>
      <c r="E342" s="50" t="n">
        <v>6320.78</v>
      </c>
      <c r="F342" s="51" t="n">
        <v>0.107968</v>
      </c>
      <c r="G342" s="51" t="n">
        <v>0</v>
      </c>
      <c r="H342" s="52" t="n">
        <v>0.8367</v>
      </c>
      <c r="I342" s="53" t="n">
        <v>357</v>
      </c>
      <c r="J342" s="47" t="s">
        <v>235</v>
      </c>
      <c r="K342" s="54" t="n">
        <v>9.89</v>
      </c>
      <c r="L342" s="55" t="n">
        <f aca="false">IF(COUNT(F342)=0,50,IF(F342&gt;=0,100,IF(F342&gt;=-0.02,50,0)))</f>
        <v>100</v>
      </c>
      <c r="M342" s="55" t="n">
        <f aca="false">IF(COUNT(G342)=0,50,IF(G342&gt;-0.06,100,IF(G342&gt;-0.15,50,0)))</f>
        <v>100</v>
      </c>
      <c r="N342" s="55" t="n">
        <f aca="false">IF(COUNT(H342)=0,50,IF(H342&gt;=0.6,100,IF(H342&gt;=0.4,50,0)))</f>
        <v>100</v>
      </c>
      <c r="O342" s="55" t="n">
        <f aca="false">IF(COUNT(I342)=0,50,IF(J342="proxy_vix",50,IF(I342&lt;350,100,IF(I342&lt;=450,50,0))))</f>
        <v>50</v>
      </c>
      <c r="P342" s="55" t="n">
        <f aca="false">IF(COUNT(K342)=0,50,IF(K342&lt;20,100,IF(K342&lt;=25,50,0)))</f>
        <v>100</v>
      </c>
      <c r="Q342" s="54"/>
      <c r="R342" s="47"/>
      <c r="S342" s="51" t="n">
        <f aca="false">$E342/$E341-1</f>
        <v>0.00113564189108928</v>
      </c>
      <c r="T342" s="56" t="n">
        <f aca="false">$K342/$K341-1</f>
        <v>0.0521276595744682</v>
      </c>
      <c r="V342" s="57"/>
      <c r="W342" s="57"/>
      <c r="Y342" s="1" t="str">
        <f aca="false">IF(AX342&gt;=70,"EASY",IF(AX342&gt;40,"UNCERTAIN","HARD"))</f>
        <v>EASY</v>
      </c>
      <c r="AA342" s="58" t="n">
        <f aca="false">IF($A342&lt;200,"",AVERAGE($E293:$E342)/AVERAGE($E143:$E342)-1)</f>
        <v>0.0596062901589489</v>
      </c>
      <c r="AB342" s="59" t="n">
        <f aca="false">LOOKUP($B342,07_L1政策步階!$A$4:$A$14,07_L1政策步階!$C$4:$C$14)</f>
        <v>-1</v>
      </c>
      <c r="AC342" s="57"/>
      <c r="AD342" s="57"/>
      <c r="AE342" s="57"/>
      <c r="AF342" s="57"/>
      <c r="AG342" s="57"/>
      <c r="AH342" s="57"/>
      <c r="AI342" s="57"/>
      <c r="AJ342" s="57"/>
      <c r="AK342" s="57"/>
      <c r="AL342" s="59" t="n">
        <f aca="false">IF(ISNUMBER($AA342),IF($AA342&gt;=0.005,100,IF($AA342&gt;=-0.015,50,0)),"")</f>
        <v>100</v>
      </c>
      <c r="AM342" s="59" t="n">
        <f aca="false">IF(ISNUMBER($AB342),IF($AB342=1,100,IF($AB342=0,50,0)),"")</f>
        <v>0</v>
      </c>
      <c r="AN342" s="0" t="str">
        <f aca="false">IF(ISNUMBER($AC342),IF($AC342&gt;=0.001,100,IF($AC342&gt;=-0.003,50,0)),"")</f>
        <v/>
      </c>
      <c r="AO342" s="0" t="str">
        <f aca="false">IF(ISNUMBER($AD342),IF($AD342&gt;=0.04,100,IF($AD342&gt;=0,50,0)),"")</f>
        <v/>
      </c>
      <c r="AP342" s="0" t="str">
        <f aca="false">IF(ISNUMBER($AE342),IF($AE342&gt;=25,100,IF($AE342&gt;=-75,50,0)),"")</f>
        <v/>
      </c>
      <c r="AQ342" s="0" t="str">
        <f aca="false">IF(ISNUMBER($AF342),IF($AF342&gt;0,100,IF($AF342&gt;=-50,50,0)),"")</f>
        <v/>
      </c>
      <c r="AR342" s="0" t="str">
        <f aca="false">IF(ISNUMBER($AG342),IF($AG342=1,100,IF($AG342=0,50,0)),"")</f>
        <v/>
      </c>
      <c r="AS342" s="0" t="str">
        <f aca="false">IF(ISNUMBER($AH342),IF($AH342&lt;0,100,IF($AH342&lt;=20,50,0)),"")</f>
        <v/>
      </c>
      <c r="AT342" s="0" t="str">
        <f aca="false">IF(ISNUMBER($AI342),IF($AI342&lt;0.95,100,IF($AI342&lt;=1,50,0)),"")</f>
        <v/>
      </c>
      <c r="AU342" s="0" t="str">
        <f aca="false">IF(ISNUMBER($AJ342),IF($AJ342&lt;30,0,IF($AJ342&lt;40,50,IF($AJ342&lt;=90,100,50))),"")</f>
        <v/>
      </c>
      <c r="AV342" s="0" t="str">
        <f aca="false">IF(ISNUMBER($AK342),IF($AK342&gt;-0.2,100,IF($AK342&gt;=-0.4,50,0)),"")</f>
        <v/>
      </c>
      <c r="AW342" s="59" t="n">
        <f aca="false">01_指標庫!$H$4*ISNUMBER($F342)+01_指標庫!$H$5*ISNUMBER($AA342)+01_指標庫!$H$6*ISNUMBER($G342)+01_指標庫!$H$7*ISNUMBER($H342)+01_指標庫!$H$8*ISNUMBER($AF342)+01_指標庫!$H$9*ISNUMBER($AG342)+01_指標庫!$H$10*ISNUMBER($AB342)+01_指標庫!$H$11*ISNUMBER($AC342)+01_指標庫!$H$12*ISNUMBER($AD342)+01_指標庫!$H$13*ISNUMBER($AE342)+01_指標庫!$H$14*ISNUMBER($I342)+01_指標庫!$H$15*ISNUMBER($AH342)+01_指標庫!$H$16*ISNUMBER($K342)+01_指標庫!$H$17*ISNUMBER($AI342)+01_指標庫!$H$18*ISNUMBER($AJ342)+01_指標庫!$H$19*ISNUMBER($AK342)+01_指標庫!$H$20*ISNUMBER($BB342)+01_指標庫!$H$21*ISNUMBER($BC342)</f>
        <v>51</v>
      </c>
      <c r="AX342" s="59" t="n">
        <f aca="false">IF(AW342=0,50,ROUND((01_指標庫!$H$4*IF(ISNUMBER($F342),L342,0)+01_指標庫!$H$5*IF(ISNUMBER($AA342),AL342,0)+01_指標庫!$H$6*IF(ISNUMBER($G342),M342,0)+01_指標庫!$H$7*IF(ISNUMBER($H342),N342,0)+01_指標庫!$H$8*IF(ISNUMBER($AF342),AQ342,0)+01_指標庫!$H$9*IF(ISNUMBER($AG342),AR342,0)+01_指標庫!$H$10*IF(ISNUMBER($AB342),AM342,0)+01_指標庫!$H$11*IF(ISNUMBER($AC342),AN342,0)+01_指標庫!$H$12*IF(ISNUMBER($AD342),AO342,0)+01_指標庫!$H$13*IF(ISNUMBER($AE342),AP342,0)+01_指標庫!$H$14*IF(ISNUMBER($I342),O342,0)+01_指標庫!$H$15*IF(ISNUMBER($AH342),AS342,0)+01_指標庫!$H$16*IF(ISNUMBER($K342),P342,0)+01_指標庫!$H$17*IF(ISNUMBER($AI342),AT342,0)+01_指標庫!$H$18*IF(ISNUMBER($AJ342),AU342,0)+01_指標庫!$H$19*IF(ISNUMBER($AK342),AV342,0)+01_指標庫!$H$20*IF(ISNUMBER($BB342),BB342,0)+01_指標庫!$H$21*IF(ISNUMBER($BC342),BC342,0))/AW342,1))</f>
        <v>82.4</v>
      </c>
      <c r="AY342" s="60"/>
      <c r="AZ342" s="60"/>
      <c r="BA342" s="58" t="n">
        <f aca="false">AVERAGE($E338:$E342)/AVERAGE($E333:$E342)-1</f>
        <v>0.0101688909239819</v>
      </c>
      <c r="BB342" s="59" t="n">
        <f aca="false">IF(ISNUMBER($BA342),IF(OR($S342&lt;=-0.03,$BA342&lt;-0.003),0,IF(OR($S342&lt;=-0.02,$BA342&lt;0.01),50,100)),"")</f>
        <v>100</v>
      </c>
      <c r="BC342" s="0" t="str">
        <f aca="false">IF(OR(COUNT($AZ342)=0,COUNT($AZ341)=0),"",IF(OR($AY342/$AZ341-1&lt;=-0.03,$AZ342/$AZ341-1&lt;=-0.045,IF(COUNT($AZ333:$AZ342)=10,AVERAGE($AZ338:$AZ342)/AVERAGE($AZ333:$AZ342)-1&lt;-0.01,FALSE())),0,IF(OR($AZ342/$AZ341-1&lt;=-0.02,IF(COUNT($AZ333:$AZ342)=10,AVERAGE($AZ338:$AZ342)/AVERAGE($AZ333:$AZ342)-1&lt;0.005,FALSE())),50,100)))</f>
        <v/>
      </c>
    </row>
    <row r="343" customFormat="false" ht="15" hidden="false" customHeight="true" outlineLevel="0" collapsed="false">
      <c r="A343" s="47" t="n">
        <v>339</v>
      </c>
      <c r="B343" s="48" t="n">
        <v>43047</v>
      </c>
      <c r="C343" s="47" t="n">
        <v>2017</v>
      </c>
      <c r="D343" s="49" t="s">
        <v>238</v>
      </c>
      <c r="E343" s="50" t="n">
        <v>6345.81</v>
      </c>
      <c r="F343" s="51" t="n">
        <v>0.111193</v>
      </c>
      <c r="G343" s="51" t="n">
        <v>0</v>
      </c>
      <c r="H343" s="52" t="n">
        <v>0.8367</v>
      </c>
      <c r="I343" s="53" t="n">
        <v>367</v>
      </c>
      <c r="J343" s="47" t="s">
        <v>235</v>
      </c>
      <c r="K343" s="54" t="n">
        <v>9.78</v>
      </c>
      <c r="L343" s="55" t="n">
        <f aca="false">IF(COUNT(F343)=0,50,IF(F343&gt;=0,100,IF(F343&gt;=-0.02,50,0)))</f>
        <v>100</v>
      </c>
      <c r="M343" s="55" t="n">
        <f aca="false">IF(COUNT(G343)=0,50,IF(G343&gt;-0.06,100,IF(G343&gt;-0.15,50,0)))</f>
        <v>100</v>
      </c>
      <c r="N343" s="55" t="n">
        <f aca="false">IF(COUNT(H343)=0,50,IF(H343&gt;=0.6,100,IF(H343&gt;=0.4,50,0)))</f>
        <v>100</v>
      </c>
      <c r="O343" s="55" t="n">
        <f aca="false">IF(COUNT(I343)=0,50,IF(J343="proxy_vix",50,IF(I343&lt;350,100,IF(I343&lt;=450,50,0))))</f>
        <v>50</v>
      </c>
      <c r="P343" s="55" t="n">
        <f aca="false">IF(COUNT(K343)=0,50,IF(K343&lt;20,100,IF(K343&lt;=25,50,0)))</f>
        <v>100</v>
      </c>
      <c r="Q343" s="54"/>
      <c r="R343" s="47"/>
      <c r="S343" s="51" t="n">
        <f aca="false">$E343/$E342-1</f>
        <v>0.00395995430943663</v>
      </c>
      <c r="T343" s="56" t="n">
        <f aca="false">$K343/$K342-1</f>
        <v>-0.0111223458038424</v>
      </c>
      <c r="V343" s="57"/>
      <c r="W343" s="57"/>
      <c r="Y343" s="1" t="str">
        <f aca="false">IF(AX343&gt;=70,"EASY",IF(AX343&gt;40,"UNCERTAIN","HARD"))</f>
        <v>EASY</v>
      </c>
      <c r="AA343" s="58" t="n">
        <f aca="false">IF($A343&lt;200,"",AVERAGE($E294:$E343)/AVERAGE($E144:$E343)-1)</f>
        <v>0.0601921526001377</v>
      </c>
      <c r="AB343" s="59" t="n">
        <f aca="false">LOOKUP($B343,07_L1政策步階!$A$4:$A$14,07_L1政策步階!$C$4:$C$14)</f>
        <v>-1</v>
      </c>
      <c r="AC343" s="57"/>
      <c r="AD343" s="57"/>
      <c r="AE343" s="57"/>
      <c r="AF343" s="57"/>
      <c r="AG343" s="57"/>
      <c r="AH343" s="57"/>
      <c r="AI343" s="57"/>
      <c r="AJ343" s="57"/>
      <c r="AK343" s="57"/>
      <c r="AL343" s="59" t="n">
        <f aca="false">IF(ISNUMBER($AA343),IF($AA343&gt;=0.005,100,IF($AA343&gt;=-0.015,50,0)),"")</f>
        <v>100</v>
      </c>
      <c r="AM343" s="59" t="n">
        <f aca="false">IF(ISNUMBER($AB343),IF($AB343=1,100,IF($AB343=0,50,0)),"")</f>
        <v>0</v>
      </c>
      <c r="AN343" s="0" t="str">
        <f aca="false">IF(ISNUMBER($AC343),IF($AC343&gt;=0.001,100,IF($AC343&gt;=-0.003,50,0)),"")</f>
        <v/>
      </c>
      <c r="AO343" s="0" t="str">
        <f aca="false">IF(ISNUMBER($AD343),IF($AD343&gt;=0.04,100,IF($AD343&gt;=0,50,0)),"")</f>
        <v/>
      </c>
      <c r="AP343" s="0" t="str">
        <f aca="false">IF(ISNUMBER($AE343),IF($AE343&gt;=25,100,IF($AE343&gt;=-75,50,0)),"")</f>
        <v/>
      </c>
      <c r="AQ343" s="0" t="str">
        <f aca="false">IF(ISNUMBER($AF343),IF($AF343&gt;0,100,IF($AF343&gt;=-50,50,0)),"")</f>
        <v/>
      </c>
      <c r="AR343" s="0" t="str">
        <f aca="false">IF(ISNUMBER($AG343),IF($AG343=1,100,IF($AG343=0,50,0)),"")</f>
        <v/>
      </c>
      <c r="AS343" s="0" t="str">
        <f aca="false">IF(ISNUMBER($AH343),IF($AH343&lt;0,100,IF($AH343&lt;=20,50,0)),"")</f>
        <v/>
      </c>
      <c r="AT343" s="0" t="str">
        <f aca="false">IF(ISNUMBER($AI343),IF($AI343&lt;0.95,100,IF($AI343&lt;=1,50,0)),"")</f>
        <v/>
      </c>
      <c r="AU343" s="0" t="str">
        <f aca="false">IF(ISNUMBER($AJ343),IF($AJ343&lt;30,0,IF($AJ343&lt;40,50,IF($AJ343&lt;=90,100,50))),"")</f>
        <v/>
      </c>
      <c r="AV343" s="0" t="str">
        <f aca="false">IF(ISNUMBER($AK343),IF($AK343&gt;-0.2,100,IF($AK343&gt;=-0.4,50,0)),"")</f>
        <v/>
      </c>
      <c r="AW343" s="59" t="n">
        <f aca="false">01_指標庫!$H$4*ISNUMBER($F343)+01_指標庫!$H$5*ISNUMBER($AA343)+01_指標庫!$H$6*ISNUMBER($G343)+01_指標庫!$H$7*ISNUMBER($H343)+01_指標庫!$H$8*ISNUMBER($AF343)+01_指標庫!$H$9*ISNUMBER($AG343)+01_指標庫!$H$10*ISNUMBER($AB343)+01_指標庫!$H$11*ISNUMBER($AC343)+01_指標庫!$H$12*ISNUMBER($AD343)+01_指標庫!$H$13*ISNUMBER($AE343)+01_指標庫!$H$14*ISNUMBER($I343)+01_指標庫!$H$15*ISNUMBER($AH343)+01_指標庫!$H$16*ISNUMBER($K343)+01_指標庫!$H$17*ISNUMBER($AI343)+01_指標庫!$H$18*ISNUMBER($AJ343)+01_指標庫!$H$19*ISNUMBER($AK343)+01_指標庫!$H$20*ISNUMBER($BB343)+01_指標庫!$H$21*ISNUMBER($BC343)</f>
        <v>51</v>
      </c>
      <c r="AX343" s="59" t="n">
        <f aca="false">IF(AW343=0,50,ROUND((01_指標庫!$H$4*IF(ISNUMBER($F343),L343,0)+01_指標庫!$H$5*IF(ISNUMBER($AA343),AL343,0)+01_指標庫!$H$6*IF(ISNUMBER($G343),M343,0)+01_指標庫!$H$7*IF(ISNUMBER($H343),N343,0)+01_指標庫!$H$8*IF(ISNUMBER($AF343),AQ343,0)+01_指標庫!$H$9*IF(ISNUMBER($AG343),AR343,0)+01_指標庫!$H$10*IF(ISNUMBER($AB343),AM343,0)+01_指標庫!$H$11*IF(ISNUMBER($AC343),AN343,0)+01_指標庫!$H$12*IF(ISNUMBER($AD343),AO343,0)+01_指標庫!$H$13*IF(ISNUMBER($AE343),AP343,0)+01_指標庫!$H$14*IF(ISNUMBER($I343),O343,0)+01_指標庫!$H$15*IF(ISNUMBER($AH343),AS343,0)+01_指標庫!$H$16*IF(ISNUMBER($K343),P343,0)+01_指標庫!$H$17*IF(ISNUMBER($AI343),AT343,0)+01_指標庫!$H$18*IF(ISNUMBER($AJ343),AU343,0)+01_指標庫!$H$19*IF(ISNUMBER($AK343),AV343,0)+01_指標庫!$H$20*IF(ISNUMBER($BB343),BB343,0)+01_指標庫!$H$21*IF(ISNUMBER($BC343),BC343,0))/AW343,1))</f>
        <v>76.5</v>
      </c>
      <c r="AY343" s="60"/>
      <c r="AZ343" s="60"/>
      <c r="BA343" s="58" t="n">
        <f aca="false">AVERAGE($E339:$E343)/AVERAGE($E334:$E343)-1</f>
        <v>0.00857808444491437</v>
      </c>
      <c r="BB343" s="59" t="n">
        <f aca="false">IF(ISNUMBER($BA343),IF(OR($S343&lt;=-0.03,$BA343&lt;-0.003),0,IF(OR($S343&lt;=-0.02,$BA343&lt;0.01),50,100)),"")</f>
        <v>50</v>
      </c>
      <c r="BC343" s="0" t="str">
        <f aca="false">IF(OR(COUNT($AZ343)=0,COUNT($AZ342)=0),"",IF(OR($AY343/$AZ342-1&lt;=-0.03,$AZ343/$AZ342-1&lt;=-0.045,IF(COUNT($AZ334:$AZ343)=10,AVERAGE($AZ339:$AZ343)/AVERAGE($AZ334:$AZ343)-1&lt;-0.01,FALSE())),0,IF(OR($AZ343/$AZ342-1&lt;=-0.02,IF(COUNT($AZ334:$AZ343)=10,AVERAGE($AZ339:$AZ343)/AVERAGE($AZ334:$AZ343)-1&lt;0.005,FALSE())),50,100)))</f>
        <v/>
      </c>
    </row>
    <row r="344" customFormat="false" ht="15" hidden="false" customHeight="true" outlineLevel="0" collapsed="false">
      <c r="A344" s="47" t="n">
        <v>340</v>
      </c>
      <c r="B344" s="48" t="n">
        <v>43048</v>
      </c>
      <c r="C344" s="47" t="n">
        <v>2017</v>
      </c>
      <c r="D344" s="49" t="s">
        <v>239</v>
      </c>
      <c r="E344" s="50" t="n">
        <v>6312.21</v>
      </c>
      <c r="F344" s="51" t="n">
        <v>0.104192</v>
      </c>
      <c r="G344" s="51" t="n">
        <v>-0.005295</v>
      </c>
      <c r="H344" s="52" t="n">
        <v>0.8163</v>
      </c>
      <c r="I344" s="53" t="n">
        <v>379</v>
      </c>
      <c r="J344" s="47" t="s">
        <v>235</v>
      </c>
      <c r="K344" s="54" t="n">
        <v>10.5</v>
      </c>
      <c r="L344" s="55" t="n">
        <f aca="false">IF(COUNT(F344)=0,50,IF(F344&gt;=0,100,IF(F344&gt;=-0.02,50,0)))</f>
        <v>100</v>
      </c>
      <c r="M344" s="55" t="n">
        <f aca="false">IF(COUNT(G344)=0,50,IF(G344&gt;-0.06,100,IF(G344&gt;-0.15,50,0)))</f>
        <v>100</v>
      </c>
      <c r="N344" s="55" t="n">
        <f aca="false">IF(COUNT(H344)=0,50,IF(H344&gt;=0.6,100,IF(H344&gt;=0.4,50,0)))</f>
        <v>100</v>
      </c>
      <c r="O344" s="55" t="n">
        <f aca="false">IF(COUNT(I344)=0,50,IF(J344="proxy_vix",50,IF(I344&lt;350,100,IF(I344&lt;=450,50,0))))</f>
        <v>50</v>
      </c>
      <c r="P344" s="55" t="n">
        <f aca="false">IF(COUNT(K344)=0,50,IF(K344&lt;20,100,IF(K344&lt;=25,50,0)))</f>
        <v>100</v>
      </c>
      <c r="Q344" s="54"/>
      <c r="R344" s="47"/>
      <c r="S344" s="51" t="n">
        <f aca="false">$E344/$E343-1</f>
        <v>-0.00529483233818862</v>
      </c>
      <c r="T344" s="56" t="n">
        <f aca="false">$K344/$K343-1</f>
        <v>0.0736196319018405</v>
      </c>
      <c r="V344" s="57"/>
      <c r="W344" s="57"/>
      <c r="Y344" s="1" t="str">
        <f aca="false">IF(AX344&gt;=70,"EASY",IF(AX344&gt;40,"UNCERTAIN","HARD"))</f>
        <v>EASY</v>
      </c>
      <c r="AA344" s="58" t="n">
        <f aca="false">IF($A344&lt;200,"",AVERAGE($E295:$E344)/AVERAGE($E145:$E344)-1)</f>
        <v>0.060447908905078</v>
      </c>
      <c r="AB344" s="59" t="n">
        <f aca="false">LOOKUP($B344,07_L1政策步階!$A$4:$A$14,07_L1政策步階!$C$4:$C$14)</f>
        <v>-1</v>
      </c>
      <c r="AC344" s="57"/>
      <c r="AD344" s="57"/>
      <c r="AE344" s="57"/>
      <c r="AF344" s="57"/>
      <c r="AG344" s="57"/>
      <c r="AH344" s="57"/>
      <c r="AI344" s="57"/>
      <c r="AJ344" s="57"/>
      <c r="AK344" s="57"/>
      <c r="AL344" s="59" t="n">
        <f aca="false">IF(ISNUMBER($AA344),IF($AA344&gt;=0.005,100,IF($AA344&gt;=-0.015,50,0)),"")</f>
        <v>100</v>
      </c>
      <c r="AM344" s="59" t="n">
        <f aca="false">IF(ISNUMBER($AB344),IF($AB344=1,100,IF($AB344=0,50,0)),"")</f>
        <v>0</v>
      </c>
      <c r="AN344" s="0" t="str">
        <f aca="false">IF(ISNUMBER($AC344),IF($AC344&gt;=0.001,100,IF($AC344&gt;=-0.003,50,0)),"")</f>
        <v/>
      </c>
      <c r="AO344" s="0" t="str">
        <f aca="false">IF(ISNUMBER($AD344),IF($AD344&gt;=0.04,100,IF($AD344&gt;=0,50,0)),"")</f>
        <v/>
      </c>
      <c r="AP344" s="0" t="str">
        <f aca="false">IF(ISNUMBER($AE344),IF($AE344&gt;=25,100,IF($AE344&gt;=-75,50,0)),"")</f>
        <v/>
      </c>
      <c r="AQ344" s="0" t="str">
        <f aca="false">IF(ISNUMBER($AF344),IF($AF344&gt;0,100,IF($AF344&gt;=-50,50,0)),"")</f>
        <v/>
      </c>
      <c r="AR344" s="0" t="str">
        <f aca="false">IF(ISNUMBER($AG344),IF($AG344=1,100,IF($AG344=0,50,0)),"")</f>
        <v/>
      </c>
      <c r="AS344" s="0" t="str">
        <f aca="false">IF(ISNUMBER($AH344),IF($AH344&lt;0,100,IF($AH344&lt;=20,50,0)),"")</f>
        <v/>
      </c>
      <c r="AT344" s="0" t="str">
        <f aca="false">IF(ISNUMBER($AI344),IF($AI344&lt;0.95,100,IF($AI344&lt;=1,50,0)),"")</f>
        <v/>
      </c>
      <c r="AU344" s="0" t="str">
        <f aca="false">IF(ISNUMBER($AJ344),IF($AJ344&lt;30,0,IF($AJ344&lt;40,50,IF($AJ344&lt;=90,100,50))),"")</f>
        <v/>
      </c>
      <c r="AV344" s="0" t="str">
        <f aca="false">IF(ISNUMBER($AK344),IF($AK344&gt;-0.2,100,IF($AK344&gt;=-0.4,50,0)),"")</f>
        <v/>
      </c>
      <c r="AW344" s="59" t="n">
        <f aca="false">01_指標庫!$H$4*ISNUMBER($F344)+01_指標庫!$H$5*ISNUMBER($AA344)+01_指標庫!$H$6*ISNUMBER($G344)+01_指標庫!$H$7*ISNUMBER($H344)+01_指標庫!$H$8*ISNUMBER($AF344)+01_指標庫!$H$9*ISNUMBER($AG344)+01_指標庫!$H$10*ISNUMBER($AB344)+01_指標庫!$H$11*ISNUMBER($AC344)+01_指標庫!$H$12*ISNUMBER($AD344)+01_指標庫!$H$13*ISNUMBER($AE344)+01_指標庫!$H$14*ISNUMBER($I344)+01_指標庫!$H$15*ISNUMBER($AH344)+01_指標庫!$H$16*ISNUMBER($K344)+01_指標庫!$H$17*ISNUMBER($AI344)+01_指標庫!$H$18*ISNUMBER($AJ344)+01_指標庫!$H$19*ISNUMBER($AK344)+01_指標庫!$H$20*ISNUMBER($BB344)+01_指標庫!$H$21*ISNUMBER($BC344)</f>
        <v>51</v>
      </c>
      <c r="AX344" s="59" t="n">
        <f aca="false">IF(AW344=0,50,ROUND((01_指標庫!$H$4*IF(ISNUMBER($F344),L344,0)+01_指標庫!$H$5*IF(ISNUMBER($AA344),AL344,0)+01_指標庫!$H$6*IF(ISNUMBER($G344),M344,0)+01_指標庫!$H$7*IF(ISNUMBER($H344),N344,0)+01_指標庫!$H$8*IF(ISNUMBER($AF344),AQ344,0)+01_指標庫!$H$9*IF(ISNUMBER($AG344),AR344,0)+01_指標庫!$H$10*IF(ISNUMBER($AB344),AM344,0)+01_指標庫!$H$11*IF(ISNUMBER($AC344),AN344,0)+01_指標庫!$H$12*IF(ISNUMBER($AD344),AO344,0)+01_指標庫!$H$13*IF(ISNUMBER($AE344),AP344,0)+01_指標庫!$H$14*IF(ISNUMBER($I344),O344,0)+01_指標庫!$H$15*IF(ISNUMBER($AH344),AS344,0)+01_指標庫!$H$16*IF(ISNUMBER($K344),P344,0)+01_指標庫!$H$17*IF(ISNUMBER($AI344),AT344,0)+01_指標庫!$H$18*IF(ISNUMBER($AJ344),AU344,0)+01_指標庫!$H$19*IF(ISNUMBER($AK344),AV344,0)+01_指標庫!$H$20*IF(ISNUMBER($BB344),BB344,0)+01_指標庫!$H$21*IF(ISNUMBER($BC344),BC344,0))/AW344,1))</f>
        <v>76.5</v>
      </c>
      <c r="AY344" s="60"/>
      <c r="AZ344" s="60"/>
      <c r="BA344" s="58" t="n">
        <f aca="false">AVERAGE($E340:$E344)/AVERAGE($E335:$E344)-1</f>
        <v>0.00658560465499769</v>
      </c>
      <c r="BB344" s="59" t="n">
        <f aca="false">IF(ISNUMBER($BA344),IF(OR($S344&lt;=-0.03,$BA344&lt;-0.003),0,IF(OR($S344&lt;=-0.02,$BA344&lt;0.01),50,100)),"")</f>
        <v>50</v>
      </c>
      <c r="BC344" s="0" t="str">
        <f aca="false">IF(OR(COUNT($AZ344)=0,COUNT($AZ343)=0),"",IF(OR($AY344/$AZ343-1&lt;=-0.03,$AZ344/$AZ343-1&lt;=-0.045,IF(COUNT($AZ335:$AZ344)=10,AVERAGE($AZ340:$AZ344)/AVERAGE($AZ335:$AZ344)-1&lt;-0.01,FALSE())),0,IF(OR($AZ344/$AZ343-1&lt;=-0.02,IF(COUNT($AZ335:$AZ344)=10,AVERAGE($AZ340:$AZ344)/AVERAGE($AZ335:$AZ344)-1&lt;0.005,FALSE())),50,100)))</f>
        <v/>
      </c>
    </row>
    <row r="345" customFormat="false" ht="15" hidden="false" customHeight="true" outlineLevel="0" collapsed="false">
      <c r="A345" s="47" t="n">
        <v>341</v>
      </c>
      <c r="B345" s="48" t="n">
        <v>43049</v>
      </c>
      <c r="C345" s="47" t="n">
        <v>2017</v>
      </c>
      <c r="D345" s="49" t="s">
        <v>234</v>
      </c>
      <c r="E345" s="50" t="n">
        <v>6309.07</v>
      </c>
      <c r="F345" s="51" t="n">
        <v>0.102543</v>
      </c>
      <c r="G345" s="51" t="n">
        <v>-0.00579</v>
      </c>
      <c r="H345" s="52" t="n">
        <v>0.8367</v>
      </c>
      <c r="I345" s="53" t="n">
        <v>376</v>
      </c>
      <c r="J345" s="47" t="s">
        <v>235</v>
      </c>
      <c r="K345" s="54" t="n">
        <v>11.29</v>
      </c>
      <c r="L345" s="55" t="n">
        <f aca="false">IF(COUNT(F345)=0,50,IF(F345&gt;=0,100,IF(F345&gt;=-0.02,50,0)))</f>
        <v>100</v>
      </c>
      <c r="M345" s="55" t="n">
        <f aca="false">IF(COUNT(G345)=0,50,IF(G345&gt;-0.06,100,IF(G345&gt;-0.15,50,0)))</f>
        <v>100</v>
      </c>
      <c r="N345" s="55" t="n">
        <f aca="false">IF(COUNT(H345)=0,50,IF(H345&gt;=0.6,100,IF(H345&gt;=0.4,50,0)))</f>
        <v>100</v>
      </c>
      <c r="O345" s="55" t="n">
        <f aca="false">IF(COUNT(I345)=0,50,IF(J345="proxy_vix",50,IF(I345&lt;350,100,IF(I345&lt;=450,50,0))))</f>
        <v>50</v>
      </c>
      <c r="P345" s="55" t="n">
        <f aca="false">IF(COUNT(K345)=0,50,IF(K345&lt;20,100,IF(K345&lt;=25,50,0)))</f>
        <v>100</v>
      </c>
      <c r="Q345" s="54"/>
      <c r="R345" s="47"/>
      <c r="S345" s="51" t="n">
        <f aca="false">$E345/$E344-1</f>
        <v>-0.000497448595658256</v>
      </c>
      <c r="T345" s="56" t="n">
        <f aca="false">$K345/$K344-1</f>
        <v>0.0752380952380951</v>
      </c>
      <c r="V345" s="57"/>
      <c r="W345" s="57"/>
      <c r="Y345" s="1" t="str">
        <f aca="false">IF(AX345&gt;=70,"EASY",IF(AX345&gt;40,"UNCERTAIN","HARD"))</f>
        <v>EASY</v>
      </c>
      <c r="AA345" s="58" t="n">
        <f aca="false">IF($A345&lt;200,"",AVERAGE($E296:$E345)/AVERAGE($E146:$E345)-1)</f>
        <v>0.060510731928715</v>
      </c>
      <c r="AB345" s="59" t="n">
        <f aca="false">LOOKUP($B345,07_L1政策步階!$A$4:$A$14,07_L1政策步階!$C$4:$C$14)</f>
        <v>-1</v>
      </c>
      <c r="AC345" s="57"/>
      <c r="AD345" s="57"/>
      <c r="AE345" s="57"/>
      <c r="AF345" s="57"/>
      <c r="AG345" s="57"/>
      <c r="AH345" s="57"/>
      <c r="AI345" s="57"/>
      <c r="AJ345" s="57"/>
      <c r="AK345" s="57"/>
      <c r="AL345" s="59" t="n">
        <f aca="false">IF(ISNUMBER($AA345),IF($AA345&gt;=0.005,100,IF($AA345&gt;=-0.015,50,0)),"")</f>
        <v>100</v>
      </c>
      <c r="AM345" s="59" t="n">
        <f aca="false">IF(ISNUMBER($AB345),IF($AB345=1,100,IF($AB345=0,50,0)),"")</f>
        <v>0</v>
      </c>
      <c r="AN345" s="0" t="str">
        <f aca="false">IF(ISNUMBER($AC345),IF($AC345&gt;=0.001,100,IF($AC345&gt;=-0.003,50,0)),"")</f>
        <v/>
      </c>
      <c r="AO345" s="0" t="str">
        <f aca="false">IF(ISNUMBER($AD345),IF($AD345&gt;=0.04,100,IF($AD345&gt;=0,50,0)),"")</f>
        <v/>
      </c>
      <c r="AP345" s="0" t="str">
        <f aca="false">IF(ISNUMBER($AE345),IF($AE345&gt;=25,100,IF($AE345&gt;=-75,50,0)),"")</f>
        <v/>
      </c>
      <c r="AQ345" s="0" t="str">
        <f aca="false">IF(ISNUMBER($AF345),IF($AF345&gt;0,100,IF($AF345&gt;=-50,50,0)),"")</f>
        <v/>
      </c>
      <c r="AR345" s="0" t="str">
        <f aca="false">IF(ISNUMBER($AG345),IF($AG345=1,100,IF($AG345=0,50,0)),"")</f>
        <v/>
      </c>
      <c r="AS345" s="0" t="str">
        <f aca="false">IF(ISNUMBER($AH345),IF($AH345&lt;0,100,IF($AH345&lt;=20,50,0)),"")</f>
        <v/>
      </c>
      <c r="AT345" s="0" t="str">
        <f aca="false">IF(ISNUMBER($AI345),IF($AI345&lt;0.95,100,IF($AI345&lt;=1,50,0)),"")</f>
        <v/>
      </c>
      <c r="AU345" s="0" t="str">
        <f aca="false">IF(ISNUMBER($AJ345),IF($AJ345&lt;30,0,IF($AJ345&lt;40,50,IF($AJ345&lt;=90,100,50))),"")</f>
        <v/>
      </c>
      <c r="AV345" s="0" t="str">
        <f aca="false">IF(ISNUMBER($AK345),IF($AK345&gt;-0.2,100,IF($AK345&gt;=-0.4,50,0)),"")</f>
        <v/>
      </c>
      <c r="AW345" s="59" t="n">
        <f aca="false">01_指標庫!$H$4*ISNUMBER($F345)+01_指標庫!$H$5*ISNUMBER($AA345)+01_指標庫!$H$6*ISNUMBER($G345)+01_指標庫!$H$7*ISNUMBER($H345)+01_指標庫!$H$8*ISNUMBER($AF345)+01_指標庫!$H$9*ISNUMBER($AG345)+01_指標庫!$H$10*ISNUMBER($AB345)+01_指標庫!$H$11*ISNUMBER($AC345)+01_指標庫!$H$12*ISNUMBER($AD345)+01_指標庫!$H$13*ISNUMBER($AE345)+01_指標庫!$H$14*ISNUMBER($I345)+01_指標庫!$H$15*ISNUMBER($AH345)+01_指標庫!$H$16*ISNUMBER($K345)+01_指標庫!$H$17*ISNUMBER($AI345)+01_指標庫!$H$18*ISNUMBER($AJ345)+01_指標庫!$H$19*ISNUMBER($AK345)+01_指標庫!$H$20*ISNUMBER($BB345)+01_指標庫!$H$21*ISNUMBER($BC345)</f>
        <v>51</v>
      </c>
      <c r="AX345" s="59" t="n">
        <f aca="false">IF(AW345=0,50,ROUND((01_指標庫!$H$4*IF(ISNUMBER($F345),L345,0)+01_指標庫!$H$5*IF(ISNUMBER($AA345),AL345,0)+01_指標庫!$H$6*IF(ISNUMBER($G345),M345,0)+01_指標庫!$H$7*IF(ISNUMBER($H345),N345,0)+01_指標庫!$H$8*IF(ISNUMBER($AF345),AQ345,0)+01_指標庫!$H$9*IF(ISNUMBER($AG345),AR345,0)+01_指標庫!$H$10*IF(ISNUMBER($AB345),AM345,0)+01_指標庫!$H$11*IF(ISNUMBER($AC345),AN345,0)+01_指標庫!$H$12*IF(ISNUMBER($AD345),AO345,0)+01_指標庫!$H$13*IF(ISNUMBER($AE345),AP345,0)+01_指標庫!$H$14*IF(ISNUMBER($I345),O345,0)+01_指標庫!$H$15*IF(ISNUMBER($AH345),AS345,0)+01_指標庫!$H$16*IF(ISNUMBER($K345),P345,0)+01_指標庫!$H$17*IF(ISNUMBER($AI345),AT345,0)+01_指標庫!$H$18*IF(ISNUMBER($AJ345),AU345,0)+01_指標庫!$H$19*IF(ISNUMBER($AK345),AV345,0)+01_指標庫!$H$20*IF(ISNUMBER($BB345),BB345,0)+01_指標庫!$H$21*IF(ISNUMBER($BC345),BC345,0))/AW345,1))</f>
        <v>76.5</v>
      </c>
      <c r="AY345" s="60"/>
      <c r="AZ345" s="60"/>
      <c r="BA345" s="58" t="n">
        <f aca="false">AVERAGE($E341:$E345)/AVERAGE($E336:$E345)-1</f>
        <v>0.00548392613539206</v>
      </c>
      <c r="BB345" s="59" t="n">
        <f aca="false">IF(ISNUMBER($BA345),IF(OR($S345&lt;=-0.03,$BA345&lt;-0.003),0,IF(OR($S345&lt;=-0.02,$BA345&lt;0.01),50,100)),"")</f>
        <v>50</v>
      </c>
      <c r="BC345" s="0" t="str">
        <f aca="false">IF(OR(COUNT($AZ345)=0,COUNT($AZ344)=0),"",IF(OR($AY345/$AZ344-1&lt;=-0.03,$AZ345/$AZ344-1&lt;=-0.045,IF(COUNT($AZ336:$AZ345)=10,AVERAGE($AZ341:$AZ345)/AVERAGE($AZ336:$AZ345)-1&lt;-0.01,FALSE())),0,IF(OR($AZ345/$AZ344-1&lt;=-0.02,IF(COUNT($AZ336:$AZ345)=10,AVERAGE($AZ341:$AZ345)/AVERAGE($AZ336:$AZ345)-1&lt;0.005,FALSE())),50,100)))</f>
        <v/>
      </c>
    </row>
    <row r="346" customFormat="false" ht="15" hidden="false" customHeight="true" outlineLevel="0" collapsed="false">
      <c r="A346" s="47" t="n">
        <v>342</v>
      </c>
      <c r="B346" s="48" t="n">
        <v>43052</v>
      </c>
      <c r="C346" s="47" t="n">
        <v>2017</v>
      </c>
      <c r="D346" s="49" t="s">
        <v>236</v>
      </c>
      <c r="E346" s="50" t="n">
        <v>6316.18</v>
      </c>
      <c r="F346" s="51" t="n">
        <v>0.102642</v>
      </c>
      <c r="G346" s="51" t="n">
        <v>-0.004669</v>
      </c>
      <c r="H346" s="52" t="n">
        <v>0.8163</v>
      </c>
      <c r="I346" s="53" t="n">
        <v>377</v>
      </c>
      <c r="J346" s="47" t="s">
        <v>235</v>
      </c>
      <c r="K346" s="54" t="n">
        <v>11.5</v>
      </c>
      <c r="L346" s="55" t="n">
        <f aca="false">IF(COUNT(F346)=0,50,IF(F346&gt;=0,100,IF(F346&gt;=-0.02,50,0)))</f>
        <v>100</v>
      </c>
      <c r="M346" s="55" t="n">
        <f aca="false">IF(COUNT(G346)=0,50,IF(G346&gt;-0.06,100,IF(G346&gt;-0.15,50,0)))</f>
        <v>100</v>
      </c>
      <c r="N346" s="55" t="n">
        <f aca="false">IF(COUNT(H346)=0,50,IF(H346&gt;=0.6,100,IF(H346&gt;=0.4,50,0)))</f>
        <v>100</v>
      </c>
      <c r="O346" s="55" t="n">
        <f aca="false">IF(COUNT(I346)=0,50,IF(J346="proxy_vix",50,IF(I346&lt;350,100,IF(I346&lt;=450,50,0))))</f>
        <v>50</v>
      </c>
      <c r="P346" s="55" t="n">
        <f aca="false">IF(COUNT(K346)=0,50,IF(K346&lt;20,100,IF(K346&lt;=25,50,0)))</f>
        <v>100</v>
      </c>
      <c r="Q346" s="54"/>
      <c r="R346" s="47"/>
      <c r="S346" s="51" t="n">
        <f aca="false">$E346/$E345-1</f>
        <v>0.00112694897980226</v>
      </c>
      <c r="T346" s="56" t="n">
        <f aca="false">$K346/$K345-1</f>
        <v>0.0186005314437556</v>
      </c>
      <c r="V346" s="57"/>
      <c r="W346" s="57"/>
      <c r="Y346" s="1" t="str">
        <f aca="false">IF(AX346&gt;=70,"EASY",IF(AX346&gt;40,"UNCERTAIN","HARD"))</f>
        <v>EASY</v>
      </c>
      <c r="AA346" s="58" t="n">
        <f aca="false">IF($A346&lt;200,"",AVERAGE($E297:$E346)/AVERAGE($E147:$E346)-1)</f>
        <v>0.0605582622109626</v>
      </c>
      <c r="AB346" s="59" t="n">
        <f aca="false">LOOKUP($B346,07_L1政策步階!$A$4:$A$14,07_L1政策步階!$C$4:$C$14)</f>
        <v>-1</v>
      </c>
      <c r="AC346" s="57"/>
      <c r="AD346" s="57"/>
      <c r="AE346" s="57"/>
      <c r="AF346" s="57"/>
      <c r="AG346" s="57"/>
      <c r="AH346" s="57"/>
      <c r="AI346" s="57"/>
      <c r="AJ346" s="57"/>
      <c r="AK346" s="57"/>
      <c r="AL346" s="59" t="n">
        <f aca="false">IF(ISNUMBER($AA346),IF($AA346&gt;=0.005,100,IF($AA346&gt;=-0.015,50,0)),"")</f>
        <v>100</v>
      </c>
      <c r="AM346" s="59" t="n">
        <f aca="false">IF(ISNUMBER($AB346),IF($AB346=1,100,IF($AB346=0,50,0)),"")</f>
        <v>0</v>
      </c>
      <c r="AN346" s="0" t="str">
        <f aca="false">IF(ISNUMBER($AC346),IF($AC346&gt;=0.001,100,IF($AC346&gt;=-0.003,50,0)),"")</f>
        <v/>
      </c>
      <c r="AO346" s="0" t="str">
        <f aca="false">IF(ISNUMBER($AD346),IF($AD346&gt;=0.04,100,IF($AD346&gt;=0,50,0)),"")</f>
        <v/>
      </c>
      <c r="AP346" s="0" t="str">
        <f aca="false">IF(ISNUMBER($AE346),IF($AE346&gt;=25,100,IF($AE346&gt;=-75,50,0)),"")</f>
        <v/>
      </c>
      <c r="AQ346" s="0" t="str">
        <f aca="false">IF(ISNUMBER($AF346),IF($AF346&gt;0,100,IF($AF346&gt;=-50,50,0)),"")</f>
        <v/>
      </c>
      <c r="AR346" s="0" t="str">
        <f aca="false">IF(ISNUMBER($AG346),IF($AG346=1,100,IF($AG346=0,50,0)),"")</f>
        <v/>
      </c>
      <c r="AS346" s="0" t="str">
        <f aca="false">IF(ISNUMBER($AH346),IF($AH346&lt;0,100,IF($AH346&lt;=20,50,0)),"")</f>
        <v/>
      </c>
      <c r="AT346" s="0" t="str">
        <f aca="false">IF(ISNUMBER($AI346),IF($AI346&lt;0.95,100,IF($AI346&lt;=1,50,0)),"")</f>
        <v/>
      </c>
      <c r="AU346" s="0" t="str">
        <f aca="false">IF(ISNUMBER($AJ346),IF($AJ346&lt;30,0,IF($AJ346&lt;40,50,IF($AJ346&lt;=90,100,50))),"")</f>
        <v/>
      </c>
      <c r="AV346" s="0" t="str">
        <f aca="false">IF(ISNUMBER($AK346),IF($AK346&gt;-0.2,100,IF($AK346&gt;=-0.4,50,0)),"")</f>
        <v/>
      </c>
      <c r="AW346" s="59" t="n">
        <f aca="false">01_指標庫!$H$4*ISNUMBER($F346)+01_指標庫!$H$5*ISNUMBER($AA346)+01_指標庫!$H$6*ISNUMBER($G346)+01_指標庫!$H$7*ISNUMBER($H346)+01_指標庫!$H$8*ISNUMBER($AF346)+01_指標庫!$H$9*ISNUMBER($AG346)+01_指標庫!$H$10*ISNUMBER($AB346)+01_指標庫!$H$11*ISNUMBER($AC346)+01_指標庫!$H$12*ISNUMBER($AD346)+01_指標庫!$H$13*ISNUMBER($AE346)+01_指標庫!$H$14*ISNUMBER($I346)+01_指標庫!$H$15*ISNUMBER($AH346)+01_指標庫!$H$16*ISNUMBER($K346)+01_指標庫!$H$17*ISNUMBER($AI346)+01_指標庫!$H$18*ISNUMBER($AJ346)+01_指標庫!$H$19*ISNUMBER($AK346)+01_指標庫!$H$20*ISNUMBER($BB346)+01_指標庫!$H$21*ISNUMBER($BC346)</f>
        <v>51</v>
      </c>
      <c r="AX346" s="59" t="n">
        <f aca="false">IF(AW346=0,50,ROUND((01_指標庫!$H$4*IF(ISNUMBER($F346),L346,0)+01_指標庫!$H$5*IF(ISNUMBER($AA346),AL346,0)+01_指標庫!$H$6*IF(ISNUMBER($G346),M346,0)+01_指標庫!$H$7*IF(ISNUMBER($H346),N346,0)+01_指標庫!$H$8*IF(ISNUMBER($AF346),AQ346,0)+01_指標庫!$H$9*IF(ISNUMBER($AG346),AR346,0)+01_指標庫!$H$10*IF(ISNUMBER($AB346),AM346,0)+01_指標庫!$H$11*IF(ISNUMBER($AC346),AN346,0)+01_指標庫!$H$12*IF(ISNUMBER($AD346),AO346,0)+01_指標庫!$H$13*IF(ISNUMBER($AE346),AP346,0)+01_指標庫!$H$14*IF(ISNUMBER($I346),O346,0)+01_指標庫!$H$15*IF(ISNUMBER($AH346),AS346,0)+01_指標庫!$H$16*IF(ISNUMBER($K346),P346,0)+01_指標庫!$H$17*IF(ISNUMBER($AI346),AT346,0)+01_指標庫!$H$18*IF(ISNUMBER($AJ346),AU346,0)+01_指標庫!$H$19*IF(ISNUMBER($AK346),AV346,0)+01_指標庫!$H$20*IF(ISNUMBER($BB346),BB346,0)+01_指標庫!$H$21*IF(ISNUMBER($BC346),BC346,0))/AW346,1))</f>
        <v>76.5</v>
      </c>
      <c r="AY346" s="60"/>
      <c r="AZ346" s="60"/>
      <c r="BA346" s="58" t="n">
        <f aca="false">AVERAGE($E342:$E346)/AVERAGE($E337:$E346)-1</f>
        <v>0.00415048634689219</v>
      </c>
      <c r="BB346" s="59" t="n">
        <f aca="false">IF(ISNUMBER($BA346),IF(OR($S346&lt;=-0.03,$BA346&lt;-0.003),0,IF(OR($S346&lt;=-0.02,$BA346&lt;0.01),50,100)),"")</f>
        <v>50</v>
      </c>
      <c r="BC346" s="0" t="str">
        <f aca="false">IF(OR(COUNT($AZ346)=0,COUNT($AZ345)=0),"",IF(OR($AY346/$AZ345-1&lt;=-0.03,$AZ346/$AZ345-1&lt;=-0.045,IF(COUNT($AZ337:$AZ346)=10,AVERAGE($AZ342:$AZ346)/AVERAGE($AZ337:$AZ346)-1&lt;-0.01,FALSE())),0,IF(OR($AZ346/$AZ345-1&lt;=-0.02,IF(COUNT($AZ337:$AZ346)=10,AVERAGE($AZ342:$AZ346)/AVERAGE($AZ337:$AZ346)-1&lt;0.005,FALSE())),50,100)))</f>
        <v/>
      </c>
    </row>
    <row r="347" customFormat="false" ht="15" hidden="false" customHeight="true" outlineLevel="0" collapsed="false">
      <c r="A347" s="47" t="n">
        <v>343</v>
      </c>
      <c r="B347" s="48" t="n">
        <v>43053</v>
      </c>
      <c r="C347" s="47" t="n">
        <v>2017</v>
      </c>
      <c r="D347" s="49" t="s">
        <v>237</v>
      </c>
      <c r="E347" s="50" t="n">
        <v>6293.64</v>
      </c>
      <c r="F347" s="51" t="n">
        <v>0.097579</v>
      </c>
      <c r="G347" s="51" t="n">
        <v>-0.008221</v>
      </c>
      <c r="H347" s="52" t="n">
        <v>0.8163</v>
      </c>
      <c r="I347" s="53" t="n">
        <v>384</v>
      </c>
      <c r="J347" s="47" t="s">
        <v>235</v>
      </c>
      <c r="K347" s="54" t="n">
        <v>11.59</v>
      </c>
      <c r="L347" s="55" t="n">
        <f aca="false">IF(COUNT(F347)=0,50,IF(F347&gt;=0,100,IF(F347&gt;=-0.02,50,0)))</f>
        <v>100</v>
      </c>
      <c r="M347" s="55" t="n">
        <f aca="false">IF(COUNT(G347)=0,50,IF(G347&gt;-0.06,100,IF(G347&gt;-0.15,50,0)))</f>
        <v>100</v>
      </c>
      <c r="N347" s="55" t="n">
        <f aca="false">IF(COUNT(H347)=0,50,IF(H347&gt;=0.6,100,IF(H347&gt;=0.4,50,0)))</f>
        <v>100</v>
      </c>
      <c r="O347" s="55" t="n">
        <f aca="false">IF(COUNT(I347)=0,50,IF(J347="proxy_vix",50,IF(I347&lt;350,100,IF(I347&lt;=450,50,0))))</f>
        <v>50</v>
      </c>
      <c r="P347" s="55" t="n">
        <f aca="false">IF(COUNT(K347)=0,50,IF(K347&lt;20,100,IF(K347&lt;=25,50,0)))</f>
        <v>100</v>
      </c>
      <c r="Q347" s="54"/>
      <c r="R347" s="47"/>
      <c r="S347" s="51" t="n">
        <f aca="false">$E347/$E346-1</f>
        <v>-0.00356861267411635</v>
      </c>
      <c r="T347" s="56" t="n">
        <f aca="false">$K347/$K346-1</f>
        <v>0.00782608695652165</v>
      </c>
      <c r="V347" s="57"/>
      <c r="W347" s="57"/>
      <c r="Y347" s="1" t="str">
        <f aca="false">IF(AX347&gt;=70,"EASY",IF(AX347&gt;40,"UNCERTAIN","HARD"))</f>
        <v>EASY</v>
      </c>
      <c r="AA347" s="58" t="n">
        <f aca="false">IF($A347&lt;200,"",AVERAGE($E298:$E347)/AVERAGE($E148:$E347)-1)</f>
        <v>0.060728733995457</v>
      </c>
      <c r="AB347" s="59" t="n">
        <f aca="false">LOOKUP($B347,07_L1政策步階!$A$4:$A$14,07_L1政策步階!$C$4:$C$14)</f>
        <v>-1</v>
      </c>
      <c r="AC347" s="57"/>
      <c r="AD347" s="57"/>
      <c r="AE347" s="57"/>
      <c r="AF347" s="57"/>
      <c r="AG347" s="57"/>
      <c r="AH347" s="57"/>
      <c r="AI347" s="57"/>
      <c r="AJ347" s="57"/>
      <c r="AK347" s="57"/>
      <c r="AL347" s="59" t="n">
        <f aca="false">IF(ISNUMBER($AA347),IF($AA347&gt;=0.005,100,IF($AA347&gt;=-0.015,50,0)),"")</f>
        <v>100</v>
      </c>
      <c r="AM347" s="59" t="n">
        <f aca="false">IF(ISNUMBER($AB347),IF($AB347=1,100,IF($AB347=0,50,0)),"")</f>
        <v>0</v>
      </c>
      <c r="AN347" s="0" t="str">
        <f aca="false">IF(ISNUMBER($AC347),IF($AC347&gt;=0.001,100,IF($AC347&gt;=-0.003,50,0)),"")</f>
        <v/>
      </c>
      <c r="AO347" s="0" t="str">
        <f aca="false">IF(ISNUMBER($AD347),IF($AD347&gt;=0.04,100,IF($AD347&gt;=0,50,0)),"")</f>
        <v/>
      </c>
      <c r="AP347" s="0" t="str">
        <f aca="false">IF(ISNUMBER($AE347),IF($AE347&gt;=25,100,IF($AE347&gt;=-75,50,0)),"")</f>
        <v/>
      </c>
      <c r="AQ347" s="0" t="str">
        <f aca="false">IF(ISNUMBER($AF347),IF($AF347&gt;0,100,IF($AF347&gt;=-50,50,0)),"")</f>
        <v/>
      </c>
      <c r="AR347" s="0" t="str">
        <f aca="false">IF(ISNUMBER($AG347),IF($AG347=1,100,IF($AG347=0,50,0)),"")</f>
        <v/>
      </c>
      <c r="AS347" s="0" t="str">
        <f aca="false">IF(ISNUMBER($AH347),IF($AH347&lt;0,100,IF($AH347&lt;=20,50,0)),"")</f>
        <v/>
      </c>
      <c r="AT347" s="0" t="str">
        <f aca="false">IF(ISNUMBER($AI347),IF($AI347&lt;0.95,100,IF($AI347&lt;=1,50,0)),"")</f>
        <v/>
      </c>
      <c r="AU347" s="0" t="str">
        <f aca="false">IF(ISNUMBER($AJ347),IF($AJ347&lt;30,0,IF($AJ347&lt;40,50,IF($AJ347&lt;=90,100,50))),"")</f>
        <v/>
      </c>
      <c r="AV347" s="0" t="str">
        <f aca="false">IF(ISNUMBER($AK347),IF($AK347&gt;-0.2,100,IF($AK347&gt;=-0.4,50,0)),"")</f>
        <v/>
      </c>
      <c r="AW347" s="59" t="n">
        <f aca="false">01_指標庫!$H$4*ISNUMBER($F347)+01_指標庫!$H$5*ISNUMBER($AA347)+01_指標庫!$H$6*ISNUMBER($G347)+01_指標庫!$H$7*ISNUMBER($H347)+01_指標庫!$H$8*ISNUMBER($AF347)+01_指標庫!$H$9*ISNUMBER($AG347)+01_指標庫!$H$10*ISNUMBER($AB347)+01_指標庫!$H$11*ISNUMBER($AC347)+01_指標庫!$H$12*ISNUMBER($AD347)+01_指標庫!$H$13*ISNUMBER($AE347)+01_指標庫!$H$14*ISNUMBER($I347)+01_指標庫!$H$15*ISNUMBER($AH347)+01_指標庫!$H$16*ISNUMBER($K347)+01_指標庫!$H$17*ISNUMBER($AI347)+01_指標庫!$H$18*ISNUMBER($AJ347)+01_指標庫!$H$19*ISNUMBER($AK347)+01_指標庫!$H$20*ISNUMBER($BB347)+01_指標庫!$H$21*ISNUMBER($BC347)</f>
        <v>51</v>
      </c>
      <c r="AX347" s="59" t="n">
        <f aca="false">IF(AW347=0,50,ROUND((01_指標庫!$H$4*IF(ISNUMBER($F347),L347,0)+01_指標庫!$H$5*IF(ISNUMBER($AA347),AL347,0)+01_指標庫!$H$6*IF(ISNUMBER($G347),M347,0)+01_指標庫!$H$7*IF(ISNUMBER($H347),N347,0)+01_指標庫!$H$8*IF(ISNUMBER($AF347),AQ347,0)+01_指標庫!$H$9*IF(ISNUMBER($AG347),AR347,0)+01_指標庫!$H$10*IF(ISNUMBER($AB347),AM347,0)+01_指標庫!$H$11*IF(ISNUMBER($AC347),AN347,0)+01_指標庫!$H$12*IF(ISNUMBER($AD347),AO347,0)+01_指標庫!$H$13*IF(ISNUMBER($AE347),AP347,0)+01_指標庫!$H$14*IF(ISNUMBER($I347),O347,0)+01_指標庫!$H$15*IF(ISNUMBER($AH347),AS347,0)+01_指標庫!$H$16*IF(ISNUMBER($K347),P347,0)+01_指標庫!$H$17*IF(ISNUMBER($AI347),AT347,0)+01_指標庫!$H$18*IF(ISNUMBER($AJ347),AU347,0)+01_指標庫!$H$19*IF(ISNUMBER($AK347),AV347,0)+01_指標庫!$H$20*IF(ISNUMBER($BB347),BB347,0)+01_指標庫!$H$21*IF(ISNUMBER($BC347),BC347,0))/AW347,1))</f>
        <v>76.5</v>
      </c>
      <c r="AY347" s="60"/>
      <c r="AZ347" s="60"/>
      <c r="BA347" s="58" t="n">
        <f aca="false">AVERAGE($E343:$E347)/AVERAGE($E338:$E347)-1</f>
        <v>0.00257017090445877</v>
      </c>
      <c r="BB347" s="59" t="n">
        <f aca="false">IF(ISNUMBER($BA347),IF(OR($S347&lt;=-0.03,$BA347&lt;-0.003),0,IF(OR($S347&lt;=-0.02,$BA347&lt;0.01),50,100)),"")</f>
        <v>50</v>
      </c>
      <c r="BC347" s="0" t="str">
        <f aca="false">IF(OR(COUNT($AZ347)=0,COUNT($AZ346)=0),"",IF(OR($AY347/$AZ346-1&lt;=-0.03,$AZ347/$AZ346-1&lt;=-0.045,IF(COUNT($AZ338:$AZ347)=10,AVERAGE($AZ343:$AZ347)/AVERAGE($AZ338:$AZ347)-1&lt;-0.01,FALSE())),0,IF(OR($AZ347/$AZ346-1&lt;=-0.02,IF(COUNT($AZ338:$AZ347)=10,AVERAGE($AZ343:$AZ347)/AVERAGE($AZ338:$AZ347)-1&lt;0.005,FALSE())),50,100)))</f>
        <v/>
      </c>
    </row>
    <row r="348" customFormat="false" ht="15" hidden="false" customHeight="true" outlineLevel="0" collapsed="false">
      <c r="A348" s="47" t="n">
        <v>344</v>
      </c>
      <c r="B348" s="48" t="n">
        <v>43054</v>
      </c>
      <c r="C348" s="47" t="n">
        <v>2017</v>
      </c>
      <c r="D348" s="49" t="s">
        <v>238</v>
      </c>
      <c r="E348" s="50" t="n">
        <v>6258.36</v>
      </c>
      <c r="F348" s="51" t="n">
        <v>0.090375</v>
      </c>
      <c r="G348" s="51" t="n">
        <v>-0.013781</v>
      </c>
      <c r="H348" s="52" t="n">
        <v>0.8367</v>
      </c>
      <c r="I348" s="53" t="n">
        <v>397</v>
      </c>
      <c r="J348" s="47" t="s">
        <v>235</v>
      </c>
      <c r="K348" s="54" t="n">
        <v>13.13</v>
      </c>
      <c r="L348" s="55" t="n">
        <f aca="false">IF(COUNT(F348)=0,50,IF(F348&gt;=0,100,IF(F348&gt;=-0.02,50,0)))</f>
        <v>100</v>
      </c>
      <c r="M348" s="55" t="n">
        <f aca="false">IF(COUNT(G348)=0,50,IF(G348&gt;-0.06,100,IF(G348&gt;-0.15,50,0)))</f>
        <v>100</v>
      </c>
      <c r="N348" s="55" t="n">
        <f aca="false">IF(COUNT(H348)=0,50,IF(H348&gt;=0.6,100,IF(H348&gt;=0.4,50,0)))</f>
        <v>100</v>
      </c>
      <c r="O348" s="55" t="n">
        <f aca="false">IF(COUNT(I348)=0,50,IF(J348="proxy_vix",50,IF(I348&lt;350,100,IF(I348&lt;=450,50,0))))</f>
        <v>50</v>
      </c>
      <c r="P348" s="55" t="n">
        <f aca="false">IF(COUNT(K348)=0,50,IF(K348&lt;20,100,IF(K348&lt;=25,50,0)))</f>
        <v>100</v>
      </c>
      <c r="Q348" s="54"/>
      <c r="R348" s="47"/>
      <c r="S348" s="51" t="n">
        <f aca="false">$E348/$E347-1</f>
        <v>-0.00560565904627541</v>
      </c>
      <c r="T348" s="56" t="n">
        <f aca="false">$K348/$K347-1</f>
        <v>0.132873166522865</v>
      </c>
      <c r="V348" s="57"/>
      <c r="W348" s="57"/>
      <c r="Y348" s="1" t="str">
        <f aca="false">IF(AX348&gt;=70,"EASY",IF(AX348&gt;40,"UNCERTAIN","HARD"))</f>
        <v>EASY</v>
      </c>
      <c r="AA348" s="58" t="n">
        <f aca="false">IF($A348&lt;200,"",AVERAGE($E299:$E348)/AVERAGE($E149:$E348)-1)</f>
        <v>0.0607776082065097</v>
      </c>
      <c r="AB348" s="59" t="n">
        <f aca="false">LOOKUP($B348,07_L1政策步階!$A$4:$A$14,07_L1政策步階!$C$4:$C$14)</f>
        <v>-1</v>
      </c>
      <c r="AC348" s="57"/>
      <c r="AD348" s="57"/>
      <c r="AE348" s="57"/>
      <c r="AF348" s="57"/>
      <c r="AG348" s="57"/>
      <c r="AH348" s="57"/>
      <c r="AI348" s="57"/>
      <c r="AJ348" s="57"/>
      <c r="AK348" s="57"/>
      <c r="AL348" s="59" t="n">
        <f aca="false">IF(ISNUMBER($AA348),IF($AA348&gt;=0.005,100,IF($AA348&gt;=-0.015,50,0)),"")</f>
        <v>100</v>
      </c>
      <c r="AM348" s="59" t="n">
        <f aca="false">IF(ISNUMBER($AB348),IF($AB348=1,100,IF($AB348=0,50,0)),"")</f>
        <v>0</v>
      </c>
      <c r="AN348" s="0" t="str">
        <f aca="false">IF(ISNUMBER($AC348),IF($AC348&gt;=0.001,100,IF($AC348&gt;=-0.003,50,0)),"")</f>
        <v/>
      </c>
      <c r="AO348" s="0" t="str">
        <f aca="false">IF(ISNUMBER($AD348),IF($AD348&gt;=0.04,100,IF($AD348&gt;=0,50,0)),"")</f>
        <v/>
      </c>
      <c r="AP348" s="0" t="str">
        <f aca="false">IF(ISNUMBER($AE348),IF($AE348&gt;=25,100,IF($AE348&gt;=-75,50,0)),"")</f>
        <v/>
      </c>
      <c r="AQ348" s="0" t="str">
        <f aca="false">IF(ISNUMBER($AF348),IF($AF348&gt;0,100,IF($AF348&gt;=-50,50,0)),"")</f>
        <v/>
      </c>
      <c r="AR348" s="0" t="str">
        <f aca="false">IF(ISNUMBER($AG348),IF($AG348=1,100,IF($AG348=0,50,0)),"")</f>
        <v/>
      </c>
      <c r="AS348" s="0" t="str">
        <f aca="false">IF(ISNUMBER($AH348),IF($AH348&lt;0,100,IF($AH348&lt;=20,50,0)),"")</f>
        <v/>
      </c>
      <c r="AT348" s="0" t="str">
        <f aca="false">IF(ISNUMBER($AI348),IF($AI348&lt;0.95,100,IF($AI348&lt;=1,50,0)),"")</f>
        <v/>
      </c>
      <c r="AU348" s="0" t="str">
        <f aca="false">IF(ISNUMBER($AJ348),IF($AJ348&lt;30,0,IF($AJ348&lt;40,50,IF($AJ348&lt;=90,100,50))),"")</f>
        <v/>
      </c>
      <c r="AV348" s="0" t="str">
        <f aca="false">IF(ISNUMBER($AK348),IF($AK348&gt;-0.2,100,IF($AK348&gt;=-0.4,50,0)),"")</f>
        <v/>
      </c>
      <c r="AW348" s="59" t="n">
        <f aca="false">01_指標庫!$H$4*ISNUMBER($F348)+01_指標庫!$H$5*ISNUMBER($AA348)+01_指標庫!$H$6*ISNUMBER($G348)+01_指標庫!$H$7*ISNUMBER($H348)+01_指標庫!$H$8*ISNUMBER($AF348)+01_指標庫!$H$9*ISNUMBER($AG348)+01_指標庫!$H$10*ISNUMBER($AB348)+01_指標庫!$H$11*ISNUMBER($AC348)+01_指標庫!$H$12*ISNUMBER($AD348)+01_指標庫!$H$13*ISNUMBER($AE348)+01_指標庫!$H$14*ISNUMBER($I348)+01_指標庫!$H$15*ISNUMBER($AH348)+01_指標庫!$H$16*ISNUMBER($K348)+01_指標庫!$H$17*ISNUMBER($AI348)+01_指標庫!$H$18*ISNUMBER($AJ348)+01_指標庫!$H$19*ISNUMBER($AK348)+01_指標庫!$H$20*ISNUMBER($BB348)+01_指標庫!$H$21*ISNUMBER($BC348)</f>
        <v>51</v>
      </c>
      <c r="AX348" s="59" t="n">
        <f aca="false">IF(AW348=0,50,ROUND((01_指標庫!$H$4*IF(ISNUMBER($F348),L348,0)+01_指標庫!$H$5*IF(ISNUMBER($AA348),AL348,0)+01_指標庫!$H$6*IF(ISNUMBER($G348),M348,0)+01_指標庫!$H$7*IF(ISNUMBER($H348),N348,0)+01_指標庫!$H$8*IF(ISNUMBER($AF348),AQ348,0)+01_指標庫!$H$9*IF(ISNUMBER($AG348),AR348,0)+01_指標庫!$H$10*IF(ISNUMBER($AB348),AM348,0)+01_指標庫!$H$11*IF(ISNUMBER($AC348),AN348,0)+01_指標庫!$H$12*IF(ISNUMBER($AD348),AO348,0)+01_指標庫!$H$13*IF(ISNUMBER($AE348),AP348,0)+01_指標庫!$H$14*IF(ISNUMBER($I348),O348,0)+01_指標庫!$H$15*IF(ISNUMBER($AH348),AS348,0)+01_指標庫!$H$16*IF(ISNUMBER($K348),P348,0)+01_指標庫!$H$17*IF(ISNUMBER($AI348),AT348,0)+01_指標庫!$H$18*IF(ISNUMBER($AJ348),AU348,0)+01_指標庫!$H$19*IF(ISNUMBER($AK348),AV348,0)+01_指標庫!$H$20*IF(ISNUMBER($BB348),BB348,0)+01_指標庫!$H$21*IF(ISNUMBER($BC348),BC348,0))/AW348,1))</f>
        <v>76.5</v>
      </c>
      <c r="AY348" s="60"/>
      <c r="AZ348" s="60"/>
      <c r="BA348" s="58" t="n">
        <f aca="false">AVERAGE($E344:$E348)/AVERAGE($E339:$E348)-1</f>
        <v>-0.000360466864111286</v>
      </c>
      <c r="BB348" s="59" t="n">
        <f aca="false">IF(ISNUMBER($BA348),IF(OR($S348&lt;=-0.03,$BA348&lt;-0.003),0,IF(OR($S348&lt;=-0.02,$BA348&lt;0.01),50,100)),"")</f>
        <v>50</v>
      </c>
      <c r="BC348" s="0" t="str">
        <f aca="false">IF(OR(COUNT($AZ348)=0,COUNT($AZ347)=0),"",IF(OR($AY348/$AZ347-1&lt;=-0.03,$AZ348/$AZ347-1&lt;=-0.045,IF(COUNT($AZ339:$AZ348)=10,AVERAGE($AZ344:$AZ348)/AVERAGE($AZ339:$AZ348)-1&lt;-0.01,FALSE())),0,IF(OR($AZ348/$AZ347-1&lt;=-0.02,IF(COUNT($AZ339:$AZ348)=10,AVERAGE($AZ344:$AZ348)/AVERAGE($AZ339:$AZ348)-1&lt;0.005,FALSE())),50,100)))</f>
        <v/>
      </c>
    </row>
    <row r="349" customFormat="false" ht="15" hidden="false" customHeight="true" outlineLevel="0" collapsed="false">
      <c r="A349" s="47" t="n">
        <v>345</v>
      </c>
      <c r="B349" s="48" t="n">
        <v>43055</v>
      </c>
      <c r="C349" s="47" t="n">
        <v>2017</v>
      </c>
      <c r="D349" s="49" t="s">
        <v>239</v>
      </c>
      <c r="E349" s="50" t="n">
        <v>6339.14</v>
      </c>
      <c r="F349" s="51" t="n">
        <v>0.103304</v>
      </c>
      <c r="G349" s="51" t="n">
        <v>-0.001051</v>
      </c>
      <c r="H349" s="52" t="n">
        <v>0.8367</v>
      </c>
      <c r="I349" s="53" t="n">
        <v>379</v>
      </c>
      <c r="J349" s="47" t="s">
        <v>235</v>
      </c>
      <c r="K349" s="54" t="n">
        <v>11.76</v>
      </c>
      <c r="L349" s="55" t="n">
        <f aca="false">IF(COUNT(F349)=0,50,IF(F349&gt;=0,100,IF(F349&gt;=-0.02,50,0)))</f>
        <v>100</v>
      </c>
      <c r="M349" s="55" t="n">
        <f aca="false">IF(COUNT(G349)=0,50,IF(G349&gt;-0.06,100,IF(G349&gt;-0.15,50,0)))</f>
        <v>100</v>
      </c>
      <c r="N349" s="55" t="n">
        <f aca="false">IF(COUNT(H349)=0,50,IF(H349&gt;=0.6,100,IF(H349&gt;=0.4,50,0)))</f>
        <v>100</v>
      </c>
      <c r="O349" s="55" t="n">
        <f aca="false">IF(COUNT(I349)=0,50,IF(J349="proxy_vix",50,IF(I349&lt;350,100,IF(I349&lt;=450,50,0))))</f>
        <v>50</v>
      </c>
      <c r="P349" s="55" t="n">
        <f aca="false">IF(COUNT(K349)=0,50,IF(K349&lt;20,100,IF(K349&lt;=25,50,0)))</f>
        <v>100</v>
      </c>
      <c r="Q349" s="54"/>
      <c r="R349" s="47"/>
      <c r="S349" s="51" t="n">
        <f aca="false">$E349/$E348-1</f>
        <v>0.0129075348813428</v>
      </c>
      <c r="T349" s="56" t="n">
        <f aca="false">$K349/$K348-1</f>
        <v>-0.104341203351104</v>
      </c>
      <c r="V349" s="57"/>
      <c r="W349" s="57"/>
      <c r="Y349" s="1" t="str">
        <f aca="false">IF(AX349&gt;=70,"EASY",IF(AX349&gt;40,"UNCERTAIN","HARD"))</f>
        <v>EASY</v>
      </c>
      <c r="AA349" s="58" t="n">
        <f aca="false">IF($A349&lt;200,"",AVERAGE($E300:$E349)/AVERAGE($E150:$E349)-1)</f>
        <v>0.0609825191842162</v>
      </c>
      <c r="AB349" s="59" t="n">
        <f aca="false">LOOKUP($B349,07_L1政策步階!$A$4:$A$14,07_L1政策步階!$C$4:$C$14)</f>
        <v>-1</v>
      </c>
      <c r="AC349" s="57"/>
      <c r="AD349" s="57"/>
      <c r="AE349" s="57"/>
      <c r="AF349" s="57"/>
      <c r="AG349" s="57"/>
      <c r="AH349" s="57"/>
      <c r="AI349" s="57"/>
      <c r="AJ349" s="57"/>
      <c r="AK349" s="57"/>
      <c r="AL349" s="59" t="n">
        <f aca="false">IF(ISNUMBER($AA349),IF($AA349&gt;=0.005,100,IF($AA349&gt;=-0.015,50,0)),"")</f>
        <v>100</v>
      </c>
      <c r="AM349" s="59" t="n">
        <f aca="false">IF(ISNUMBER($AB349),IF($AB349=1,100,IF($AB349=0,50,0)),"")</f>
        <v>0</v>
      </c>
      <c r="AN349" s="0" t="str">
        <f aca="false">IF(ISNUMBER($AC349),IF($AC349&gt;=0.001,100,IF($AC349&gt;=-0.003,50,0)),"")</f>
        <v/>
      </c>
      <c r="AO349" s="0" t="str">
        <f aca="false">IF(ISNUMBER($AD349),IF($AD349&gt;=0.04,100,IF($AD349&gt;=0,50,0)),"")</f>
        <v/>
      </c>
      <c r="AP349" s="0" t="str">
        <f aca="false">IF(ISNUMBER($AE349),IF($AE349&gt;=25,100,IF($AE349&gt;=-75,50,0)),"")</f>
        <v/>
      </c>
      <c r="AQ349" s="0" t="str">
        <f aca="false">IF(ISNUMBER($AF349),IF($AF349&gt;0,100,IF($AF349&gt;=-50,50,0)),"")</f>
        <v/>
      </c>
      <c r="AR349" s="0" t="str">
        <f aca="false">IF(ISNUMBER($AG349),IF($AG349=1,100,IF($AG349=0,50,0)),"")</f>
        <v/>
      </c>
      <c r="AS349" s="0" t="str">
        <f aca="false">IF(ISNUMBER($AH349),IF($AH349&lt;0,100,IF($AH349&lt;=20,50,0)),"")</f>
        <v/>
      </c>
      <c r="AT349" s="0" t="str">
        <f aca="false">IF(ISNUMBER($AI349),IF($AI349&lt;0.95,100,IF($AI349&lt;=1,50,0)),"")</f>
        <v/>
      </c>
      <c r="AU349" s="0" t="str">
        <f aca="false">IF(ISNUMBER($AJ349),IF($AJ349&lt;30,0,IF($AJ349&lt;40,50,IF($AJ349&lt;=90,100,50))),"")</f>
        <v/>
      </c>
      <c r="AV349" s="0" t="str">
        <f aca="false">IF(ISNUMBER($AK349),IF($AK349&gt;-0.2,100,IF($AK349&gt;=-0.4,50,0)),"")</f>
        <v/>
      </c>
      <c r="AW349" s="59" t="n">
        <f aca="false">01_指標庫!$H$4*ISNUMBER($F349)+01_指標庫!$H$5*ISNUMBER($AA349)+01_指標庫!$H$6*ISNUMBER($G349)+01_指標庫!$H$7*ISNUMBER($H349)+01_指標庫!$H$8*ISNUMBER($AF349)+01_指標庫!$H$9*ISNUMBER($AG349)+01_指標庫!$H$10*ISNUMBER($AB349)+01_指標庫!$H$11*ISNUMBER($AC349)+01_指標庫!$H$12*ISNUMBER($AD349)+01_指標庫!$H$13*ISNUMBER($AE349)+01_指標庫!$H$14*ISNUMBER($I349)+01_指標庫!$H$15*ISNUMBER($AH349)+01_指標庫!$H$16*ISNUMBER($K349)+01_指標庫!$H$17*ISNUMBER($AI349)+01_指標庫!$H$18*ISNUMBER($AJ349)+01_指標庫!$H$19*ISNUMBER($AK349)+01_指標庫!$H$20*ISNUMBER($BB349)+01_指標庫!$H$21*ISNUMBER($BC349)</f>
        <v>51</v>
      </c>
      <c r="AX349" s="59" t="n">
        <f aca="false">IF(AW349=0,50,ROUND((01_指標庫!$H$4*IF(ISNUMBER($F349),L349,0)+01_指標庫!$H$5*IF(ISNUMBER($AA349),AL349,0)+01_指標庫!$H$6*IF(ISNUMBER($G349),M349,0)+01_指標庫!$H$7*IF(ISNUMBER($H349),N349,0)+01_指標庫!$H$8*IF(ISNUMBER($AF349),AQ349,0)+01_指標庫!$H$9*IF(ISNUMBER($AG349),AR349,0)+01_指標庫!$H$10*IF(ISNUMBER($AB349),AM349,0)+01_指標庫!$H$11*IF(ISNUMBER($AC349),AN349,0)+01_指標庫!$H$12*IF(ISNUMBER($AD349),AO349,0)+01_指標庫!$H$13*IF(ISNUMBER($AE349),AP349,0)+01_指標庫!$H$14*IF(ISNUMBER($I349),O349,0)+01_指標庫!$H$15*IF(ISNUMBER($AH349),AS349,0)+01_指標庫!$H$16*IF(ISNUMBER($K349),P349,0)+01_指標庫!$H$17*IF(ISNUMBER($AI349),AT349,0)+01_指標庫!$H$18*IF(ISNUMBER($AJ349),AU349,0)+01_指標庫!$H$19*IF(ISNUMBER($AK349),AV349,0)+01_指標庫!$H$20*IF(ISNUMBER($BB349),BB349,0)+01_指標庫!$H$21*IF(ISNUMBER($BC349),BC349,0))/AW349,1))</f>
        <v>76.5</v>
      </c>
      <c r="AY349" s="60"/>
      <c r="AZ349" s="60"/>
      <c r="BA349" s="58" t="n">
        <f aca="false">AVERAGE($E345:$E349)/AVERAGE($E340:$E349)-1</f>
        <v>-0.0011346280559289</v>
      </c>
      <c r="BB349" s="59" t="n">
        <f aca="false">IF(ISNUMBER($BA349),IF(OR($S349&lt;=-0.03,$BA349&lt;-0.003),0,IF(OR($S349&lt;=-0.02,$BA349&lt;0.01),50,100)),"")</f>
        <v>50</v>
      </c>
      <c r="BC349" s="0" t="str">
        <f aca="false">IF(OR(COUNT($AZ349)=0,COUNT($AZ348)=0),"",IF(OR($AY349/$AZ348-1&lt;=-0.03,$AZ349/$AZ348-1&lt;=-0.045,IF(COUNT($AZ340:$AZ349)=10,AVERAGE($AZ345:$AZ349)/AVERAGE($AZ340:$AZ349)-1&lt;-0.01,FALSE())),0,IF(OR($AZ349/$AZ348-1&lt;=-0.02,IF(COUNT($AZ340:$AZ349)=10,AVERAGE($AZ345:$AZ349)/AVERAGE($AZ340:$AZ349)-1&lt;0.005,FALSE())),50,100)))</f>
        <v/>
      </c>
    </row>
    <row r="350" customFormat="false" ht="15" hidden="false" customHeight="true" outlineLevel="0" collapsed="false">
      <c r="A350" s="47" t="n">
        <v>346</v>
      </c>
      <c r="B350" s="48" t="n">
        <v>43056</v>
      </c>
      <c r="C350" s="47" t="n">
        <v>2017</v>
      </c>
      <c r="D350" s="49" t="s">
        <v>234</v>
      </c>
      <c r="E350" s="50" t="n">
        <v>6314.51</v>
      </c>
      <c r="F350" s="51" t="n">
        <v>0.097916</v>
      </c>
      <c r="G350" s="51" t="n">
        <v>-0.004932</v>
      </c>
      <c r="H350" s="52" t="n">
        <v>0.8163</v>
      </c>
      <c r="I350" s="53" t="n">
        <v>376</v>
      </c>
      <c r="J350" s="47" t="s">
        <v>235</v>
      </c>
      <c r="K350" s="54" t="n">
        <v>11.43</v>
      </c>
      <c r="L350" s="55" t="n">
        <f aca="false">IF(COUNT(F350)=0,50,IF(F350&gt;=0,100,IF(F350&gt;=-0.02,50,0)))</f>
        <v>100</v>
      </c>
      <c r="M350" s="55" t="n">
        <f aca="false">IF(COUNT(G350)=0,50,IF(G350&gt;-0.06,100,IF(G350&gt;-0.15,50,0)))</f>
        <v>100</v>
      </c>
      <c r="N350" s="55" t="n">
        <f aca="false">IF(COUNT(H350)=0,50,IF(H350&gt;=0.6,100,IF(H350&gt;=0.4,50,0)))</f>
        <v>100</v>
      </c>
      <c r="O350" s="55" t="n">
        <f aca="false">IF(COUNT(I350)=0,50,IF(J350="proxy_vix",50,IF(I350&lt;350,100,IF(I350&lt;=450,50,0))))</f>
        <v>50</v>
      </c>
      <c r="P350" s="55" t="n">
        <f aca="false">IF(COUNT(K350)=0,50,IF(K350&lt;20,100,IF(K350&lt;=25,50,0)))</f>
        <v>100</v>
      </c>
      <c r="Q350" s="54"/>
      <c r="R350" s="47"/>
      <c r="S350" s="51" t="n">
        <f aca="false">$E350/$E349-1</f>
        <v>-0.00388538508378111</v>
      </c>
      <c r="T350" s="56" t="n">
        <f aca="false">$K350/$K349-1</f>
        <v>-0.028061224489796</v>
      </c>
      <c r="V350" s="57"/>
      <c r="W350" s="57"/>
      <c r="Y350" s="1" t="str">
        <f aca="false">IF(AX350&gt;=70,"EASY",IF(AX350&gt;40,"UNCERTAIN","HARD"))</f>
        <v>EASY</v>
      </c>
      <c r="AA350" s="58" t="n">
        <f aca="false">IF($A350&lt;200,"",AVERAGE($E301:$E350)/AVERAGE($E151:$E350)-1)</f>
        <v>0.0613140430561621</v>
      </c>
      <c r="AB350" s="59" t="n">
        <f aca="false">LOOKUP($B350,07_L1政策步階!$A$4:$A$14,07_L1政策步階!$C$4:$C$14)</f>
        <v>-1</v>
      </c>
      <c r="AC350" s="57"/>
      <c r="AD350" s="57"/>
      <c r="AE350" s="57"/>
      <c r="AF350" s="57"/>
      <c r="AG350" s="57"/>
      <c r="AH350" s="57"/>
      <c r="AI350" s="57"/>
      <c r="AJ350" s="57"/>
      <c r="AK350" s="57"/>
      <c r="AL350" s="59" t="n">
        <f aca="false">IF(ISNUMBER($AA350),IF($AA350&gt;=0.005,100,IF($AA350&gt;=-0.015,50,0)),"")</f>
        <v>100</v>
      </c>
      <c r="AM350" s="59" t="n">
        <f aca="false">IF(ISNUMBER($AB350),IF($AB350=1,100,IF($AB350=0,50,0)),"")</f>
        <v>0</v>
      </c>
      <c r="AN350" s="0" t="str">
        <f aca="false">IF(ISNUMBER($AC350),IF($AC350&gt;=0.001,100,IF($AC350&gt;=-0.003,50,0)),"")</f>
        <v/>
      </c>
      <c r="AO350" s="0" t="str">
        <f aca="false">IF(ISNUMBER($AD350),IF($AD350&gt;=0.04,100,IF($AD350&gt;=0,50,0)),"")</f>
        <v/>
      </c>
      <c r="AP350" s="0" t="str">
        <f aca="false">IF(ISNUMBER($AE350),IF($AE350&gt;=25,100,IF($AE350&gt;=-75,50,0)),"")</f>
        <v/>
      </c>
      <c r="AQ350" s="0" t="str">
        <f aca="false">IF(ISNUMBER($AF350),IF($AF350&gt;0,100,IF($AF350&gt;=-50,50,0)),"")</f>
        <v/>
      </c>
      <c r="AR350" s="0" t="str">
        <f aca="false">IF(ISNUMBER($AG350),IF($AG350=1,100,IF($AG350=0,50,0)),"")</f>
        <v/>
      </c>
      <c r="AS350" s="0" t="str">
        <f aca="false">IF(ISNUMBER($AH350),IF($AH350&lt;0,100,IF($AH350&lt;=20,50,0)),"")</f>
        <v/>
      </c>
      <c r="AT350" s="0" t="str">
        <f aca="false">IF(ISNUMBER($AI350),IF($AI350&lt;0.95,100,IF($AI350&lt;=1,50,0)),"")</f>
        <v/>
      </c>
      <c r="AU350" s="0" t="str">
        <f aca="false">IF(ISNUMBER($AJ350),IF($AJ350&lt;30,0,IF($AJ350&lt;40,50,IF($AJ350&lt;=90,100,50))),"")</f>
        <v/>
      </c>
      <c r="AV350" s="0" t="str">
        <f aca="false">IF(ISNUMBER($AK350),IF($AK350&gt;-0.2,100,IF($AK350&gt;=-0.4,50,0)),"")</f>
        <v/>
      </c>
      <c r="AW350" s="59" t="n">
        <f aca="false">01_指標庫!$H$4*ISNUMBER($F350)+01_指標庫!$H$5*ISNUMBER($AA350)+01_指標庫!$H$6*ISNUMBER($G350)+01_指標庫!$H$7*ISNUMBER($H350)+01_指標庫!$H$8*ISNUMBER($AF350)+01_指標庫!$H$9*ISNUMBER($AG350)+01_指標庫!$H$10*ISNUMBER($AB350)+01_指標庫!$H$11*ISNUMBER($AC350)+01_指標庫!$H$12*ISNUMBER($AD350)+01_指標庫!$H$13*ISNUMBER($AE350)+01_指標庫!$H$14*ISNUMBER($I350)+01_指標庫!$H$15*ISNUMBER($AH350)+01_指標庫!$H$16*ISNUMBER($K350)+01_指標庫!$H$17*ISNUMBER($AI350)+01_指標庫!$H$18*ISNUMBER($AJ350)+01_指標庫!$H$19*ISNUMBER($AK350)+01_指標庫!$H$20*ISNUMBER($BB350)+01_指標庫!$H$21*ISNUMBER($BC350)</f>
        <v>51</v>
      </c>
      <c r="AX350" s="59" t="n">
        <f aca="false">IF(AW350=0,50,ROUND((01_指標庫!$H$4*IF(ISNUMBER($F350),L350,0)+01_指標庫!$H$5*IF(ISNUMBER($AA350),AL350,0)+01_指標庫!$H$6*IF(ISNUMBER($G350),M350,0)+01_指標庫!$H$7*IF(ISNUMBER($H350),N350,0)+01_指標庫!$H$8*IF(ISNUMBER($AF350),AQ350,0)+01_指標庫!$H$9*IF(ISNUMBER($AG350),AR350,0)+01_指標庫!$H$10*IF(ISNUMBER($AB350),AM350,0)+01_指標庫!$H$11*IF(ISNUMBER($AC350),AN350,0)+01_指標庫!$H$12*IF(ISNUMBER($AD350),AO350,0)+01_指標庫!$H$13*IF(ISNUMBER($AE350),AP350,0)+01_指標庫!$H$14*IF(ISNUMBER($I350),O350,0)+01_指標庫!$H$15*IF(ISNUMBER($AH350),AS350,0)+01_指標庫!$H$16*IF(ISNUMBER($K350),P350,0)+01_指標庫!$H$17*IF(ISNUMBER($AI350),AT350,0)+01_指標庫!$H$18*IF(ISNUMBER($AJ350),AU350,0)+01_指標庫!$H$19*IF(ISNUMBER($AK350),AV350,0)+01_指標庫!$H$20*IF(ISNUMBER($BB350),BB350,0)+01_指標庫!$H$21*IF(ISNUMBER($BC350),BC350,0))/AW350,1))</f>
        <v>76.5</v>
      </c>
      <c r="AY350" s="60"/>
      <c r="AZ350" s="60"/>
      <c r="BA350" s="58" t="n">
        <f aca="false">AVERAGE($E346:$E350)/AVERAGE($E341:$E350)-1</f>
        <v>-0.00126181595990449</v>
      </c>
      <c r="BB350" s="59" t="n">
        <f aca="false">IF(ISNUMBER($BA350),IF(OR($S350&lt;=-0.03,$BA350&lt;-0.003),0,IF(OR($S350&lt;=-0.02,$BA350&lt;0.01),50,100)),"")</f>
        <v>50</v>
      </c>
      <c r="BC350" s="0" t="str">
        <f aca="false">IF(OR(COUNT($AZ350)=0,COUNT($AZ349)=0),"",IF(OR($AY350/$AZ349-1&lt;=-0.03,$AZ350/$AZ349-1&lt;=-0.045,IF(COUNT($AZ341:$AZ350)=10,AVERAGE($AZ346:$AZ350)/AVERAGE($AZ341:$AZ350)-1&lt;-0.01,FALSE())),0,IF(OR($AZ350/$AZ349-1&lt;=-0.02,IF(COUNT($AZ341:$AZ350)=10,AVERAGE($AZ346:$AZ350)/AVERAGE($AZ341:$AZ350)-1&lt;0.005,FALSE())),50,100)))</f>
        <v/>
      </c>
    </row>
    <row r="351" customFormat="false" ht="15" hidden="false" customHeight="true" outlineLevel="0" collapsed="false">
      <c r="A351" s="47" t="n">
        <v>347</v>
      </c>
      <c r="B351" s="48" t="n">
        <v>43059</v>
      </c>
      <c r="C351" s="47" t="n">
        <v>2017</v>
      </c>
      <c r="D351" s="49" t="s">
        <v>236</v>
      </c>
      <c r="E351" s="50" t="n">
        <v>6308.61</v>
      </c>
      <c r="F351" s="51" t="n">
        <v>0.095803</v>
      </c>
      <c r="G351" s="51" t="n">
        <v>-0.005862</v>
      </c>
      <c r="H351" s="52" t="n">
        <v>0.8367</v>
      </c>
      <c r="I351" s="53" t="n">
        <v>370</v>
      </c>
      <c r="J351" s="47" t="s">
        <v>235</v>
      </c>
      <c r="K351" s="54" t="n">
        <v>10.65</v>
      </c>
      <c r="L351" s="55" t="n">
        <f aca="false">IF(COUNT(F351)=0,50,IF(F351&gt;=0,100,IF(F351&gt;=-0.02,50,0)))</f>
        <v>100</v>
      </c>
      <c r="M351" s="55" t="n">
        <f aca="false">IF(COUNT(G351)=0,50,IF(G351&gt;-0.06,100,IF(G351&gt;-0.15,50,0)))</f>
        <v>100</v>
      </c>
      <c r="N351" s="55" t="n">
        <f aca="false">IF(COUNT(H351)=0,50,IF(H351&gt;=0.6,100,IF(H351&gt;=0.4,50,0)))</f>
        <v>100</v>
      </c>
      <c r="O351" s="55" t="n">
        <f aca="false">IF(COUNT(I351)=0,50,IF(J351="proxy_vix",50,IF(I351&lt;350,100,IF(I351&lt;=450,50,0))))</f>
        <v>50</v>
      </c>
      <c r="P351" s="55" t="n">
        <f aca="false">IF(COUNT(K351)=0,50,IF(K351&lt;20,100,IF(K351&lt;=25,50,0)))</f>
        <v>100</v>
      </c>
      <c r="Q351" s="54"/>
      <c r="R351" s="47"/>
      <c r="S351" s="51" t="n">
        <f aca="false">$E351/$E350-1</f>
        <v>-0.000934355951609955</v>
      </c>
      <c r="T351" s="56" t="n">
        <f aca="false">$K351/$K350-1</f>
        <v>-0.0682414698162729</v>
      </c>
      <c r="V351" s="57"/>
      <c r="W351" s="57"/>
      <c r="Y351" s="1" t="str">
        <f aca="false">IF(AX351&gt;=70,"EASY",IF(AX351&gt;40,"UNCERTAIN","HARD"))</f>
        <v>EASY</v>
      </c>
      <c r="AA351" s="58" t="n">
        <f aca="false">IF($A351&lt;200,"",AVERAGE($E302:$E351)/AVERAGE($E152:$E351)-1)</f>
        <v>0.0614023972464433</v>
      </c>
      <c r="AB351" s="59" t="n">
        <f aca="false">LOOKUP($B351,07_L1政策步階!$A$4:$A$14,07_L1政策步階!$C$4:$C$14)</f>
        <v>-1</v>
      </c>
      <c r="AC351" s="57"/>
      <c r="AD351" s="57"/>
      <c r="AE351" s="57"/>
      <c r="AF351" s="57"/>
      <c r="AG351" s="57"/>
      <c r="AH351" s="57"/>
      <c r="AI351" s="57"/>
      <c r="AJ351" s="57"/>
      <c r="AK351" s="57"/>
      <c r="AL351" s="59" t="n">
        <f aca="false">IF(ISNUMBER($AA351),IF($AA351&gt;=0.005,100,IF($AA351&gt;=-0.015,50,0)),"")</f>
        <v>100</v>
      </c>
      <c r="AM351" s="59" t="n">
        <f aca="false">IF(ISNUMBER($AB351),IF($AB351=1,100,IF($AB351=0,50,0)),"")</f>
        <v>0</v>
      </c>
      <c r="AN351" s="0" t="str">
        <f aca="false">IF(ISNUMBER($AC351),IF($AC351&gt;=0.001,100,IF($AC351&gt;=-0.003,50,0)),"")</f>
        <v/>
      </c>
      <c r="AO351" s="0" t="str">
        <f aca="false">IF(ISNUMBER($AD351),IF($AD351&gt;=0.04,100,IF($AD351&gt;=0,50,0)),"")</f>
        <v/>
      </c>
      <c r="AP351" s="0" t="str">
        <f aca="false">IF(ISNUMBER($AE351),IF($AE351&gt;=25,100,IF($AE351&gt;=-75,50,0)),"")</f>
        <v/>
      </c>
      <c r="AQ351" s="0" t="str">
        <f aca="false">IF(ISNUMBER($AF351),IF($AF351&gt;0,100,IF($AF351&gt;=-50,50,0)),"")</f>
        <v/>
      </c>
      <c r="AR351" s="0" t="str">
        <f aca="false">IF(ISNUMBER($AG351),IF($AG351=1,100,IF($AG351=0,50,0)),"")</f>
        <v/>
      </c>
      <c r="AS351" s="0" t="str">
        <f aca="false">IF(ISNUMBER($AH351),IF($AH351&lt;0,100,IF($AH351&lt;=20,50,0)),"")</f>
        <v/>
      </c>
      <c r="AT351" s="0" t="str">
        <f aca="false">IF(ISNUMBER($AI351),IF($AI351&lt;0.95,100,IF($AI351&lt;=1,50,0)),"")</f>
        <v/>
      </c>
      <c r="AU351" s="0" t="str">
        <f aca="false">IF(ISNUMBER($AJ351),IF($AJ351&lt;30,0,IF($AJ351&lt;40,50,IF($AJ351&lt;=90,100,50))),"")</f>
        <v/>
      </c>
      <c r="AV351" s="0" t="str">
        <f aca="false">IF(ISNUMBER($AK351),IF($AK351&gt;-0.2,100,IF($AK351&gt;=-0.4,50,0)),"")</f>
        <v/>
      </c>
      <c r="AW351" s="59" t="n">
        <f aca="false">01_指標庫!$H$4*ISNUMBER($F351)+01_指標庫!$H$5*ISNUMBER($AA351)+01_指標庫!$H$6*ISNUMBER($G351)+01_指標庫!$H$7*ISNUMBER($H351)+01_指標庫!$H$8*ISNUMBER($AF351)+01_指標庫!$H$9*ISNUMBER($AG351)+01_指標庫!$H$10*ISNUMBER($AB351)+01_指標庫!$H$11*ISNUMBER($AC351)+01_指標庫!$H$12*ISNUMBER($AD351)+01_指標庫!$H$13*ISNUMBER($AE351)+01_指標庫!$H$14*ISNUMBER($I351)+01_指標庫!$H$15*ISNUMBER($AH351)+01_指標庫!$H$16*ISNUMBER($K351)+01_指標庫!$H$17*ISNUMBER($AI351)+01_指標庫!$H$18*ISNUMBER($AJ351)+01_指標庫!$H$19*ISNUMBER($AK351)+01_指標庫!$H$20*ISNUMBER($BB351)+01_指標庫!$H$21*ISNUMBER($BC351)</f>
        <v>51</v>
      </c>
      <c r="AX351" s="59" t="n">
        <f aca="false">IF(AW351=0,50,ROUND((01_指標庫!$H$4*IF(ISNUMBER($F351),L351,0)+01_指標庫!$H$5*IF(ISNUMBER($AA351),AL351,0)+01_指標庫!$H$6*IF(ISNUMBER($G351),M351,0)+01_指標庫!$H$7*IF(ISNUMBER($H351),N351,0)+01_指標庫!$H$8*IF(ISNUMBER($AF351),AQ351,0)+01_指標庫!$H$9*IF(ISNUMBER($AG351),AR351,0)+01_指標庫!$H$10*IF(ISNUMBER($AB351),AM351,0)+01_指標庫!$H$11*IF(ISNUMBER($AC351),AN351,0)+01_指標庫!$H$12*IF(ISNUMBER($AD351),AO351,0)+01_指標庫!$H$13*IF(ISNUMBER($AE351),AP351,0)+01_指標庫!$H$14*IF(ISNUMBER($I351),O351,0)+01_指標庫!$H$15*IF(ISNUMBER($AH351),AS351,0)+01_指標庫!$H$16*IF(ISNUMBER($K351),P351,0)+01_指標庫!$H$17*IF(ISNUMBER($AI351),AT351,0)+01_指標庫!$H$18*IF(ISNUMBER($AJ351),AU351,0)+01_指標庫!$H$19*IF(ISNUMBER($AK351),AV351,0)+01_指標庫!$H$20*IF(ISNUMBER($BB351),BB351,0)+01_指標庫!$H$21*IF(ISNUMBER($BC351),BC351,0))/AW351,1))</f>
        <v>76.5</v>
      </c>
      <c r="AY351" s="60"/>
      <c r="AZ351" s="60"/>
      <c r="BA351" s="58" t="n">
        <f aca="false">AVERAGE($E347:$E351)/AVERAGE($E342:$E351)-1</f>
        <v>-0.00142256660547457</v>
      </c>
      <c r="BB351" s="59" t="n">
        <f aca="false">IF(ISNUMBER($BA351),IF(OR($S351&lt;=-0.03,$BA351&lt;-0.003),0,IF(OR($S351&lt;=-0.02,$BA351&lt;0.01),50,100)),"")</f>
        <v>50</v>
      </c>
      <c r="BC351" s="0" t="str">
        <f aca="false">IF(OR(COUNT($AZ351)=0,COUNT($AZ350)=0),"",IF(OR($AY351/$AZ350-1&lt;=-0.03,$AZ351/$AZ350-1&lt;=-0.045,IF(COUNT($AZ342:$AZ351)=10,AVERAGE($AZ347:$AZ351)/AVERAGE($AZ342:$AZ351)-1&lt;-0.01,FALSE())),0,IF(OR($AZ351/$AZ350-1&lt;=-0.02,IF(COUNT($AZ342:$AZ351)=10,AVERAGE($AZ347:$AZ351)/AVERAGE($AZ342:$AZ351)-1&lt;0.005,FALSE())),50,100)))</f>
        <v/>
      </c>
    </row>
    <row r="352" customFormat="false" ht="15" hidden="false" customHeight="true" outlineLevel="0" collapsed="false">
      <c r="A352" s="47" t="n">
        <v>348</v>
      </c>
      <c r="B352" s="48" t="n">
        <v>43060</v>
      </c>
      <c r="C352" s="47" t="n">
        <v>2017</v>
      </c>
      <c r="D352" s="49" t="s">
        <v>237</v>
      </c>
      <c r="E352" s="50" t="n">
        <v>6378.63</v>
      </c>
      <c r="F352" s="51" t="n">
        <v>0.106819</v>
      </c>
      <c r="G352" s="51" t="n">
        <v>0</v>
      </c>
      <c r="H352" s="52" t="n">
        <v>0.8367</v>
      </c>
      <c r="I352" s="53" t="n">
        <v>366</v>
      </c>
      <c r="J352" s="47" t="s">
        <v>235</v>
      </c>
      <c r="K352" s="54" t="n">
        <v>9.73</v>
      </c>
      <c r="L352" s="55" t="n">
        <f aca="false">IF(COUNT(F352)=0,50,IF(F352&gt;=0,100,IF(F352&gt;=-0.02,50,0)))</f>
        <v>100</v>
      </c>
      <c r="M352" s="55" t="n">
        <f aca="false">IF(COUNT(G352)=0,50,IF(G352&gt;-0.06,100,IF(G352&gt;-0.15,50,0)))</f>
        <v>100</v>
      </c>
      <c r="N352" s="55" t="n">
        <f aca="false">IF(COUNT(H352)=0,50,IF(H352&gt;=0.6,100,IF(H352&gt;=0.4,50,0)))</f>
        <v>100</v>
      </c>
      <c r="O352" s="55" t="n">
        <f aca="false">IF(COUNT(I352)=0,50,IF(J352="proxy_vix",50,IF(I352&lt;350,100,IF(I352&lt;=450,50,0))))</f>
        <v>50</v>
      </c>
      <c r="P352" s="55" t="n">
        <f aca="false">IF(COUNT(K352)=0,50,IF(K352&lt;20,100,IF(K352&lt;=25,50,0)))</f>
        <v>100</v>
      </c>
      <c r="Q352" s="54"/>
      <c r="R352" s="47"/>
      <c r="S352" s="51" t="n">
        <f aca="false">$E352/$E351-1</f>
        <v>0.0110991169211603</v>
      </c>
      <c r="T352" s="56" t="n">
        <f aca="false">$K352/$K351-1</f>
        <v>-0.0863849765258216</v>
      </c>
      <c r="V352" s="57"/>
      <c r="W352" s="57"/>
      <c r="Y352" s="1" t="str">
        <f aca="false">IF(AX352&gt;=70,"EASY",IF(AX352&gt;40,"UNCERTAIN","HARD"))</f>
        <v>EASY</v>
      </c>
      <c r="AA352" s="58" t="n">
        <f aca="false">IF($A352&lt;200,"",AVERAGE($E303:$E352)/AVERAGE($E153:$E352)-1)</f>
        <v>0.0616331546931344</v>
      </c>
      <c r="AB352" s="59" t="n">
        <f aca="false">LOOKUP($B352,07_L1政策步階!$A$4:$A$14,07_L1政策步階!$C$4:$C$14)</f>
        <v>-1</v>
      </c>
      <c r="AC352" s="57"/>
      <c r="AD352" s="57"/>
      <c r="AE352" s="57"/>
      <c r="AF352" s="57"/>
      <c r="AG352" s="57"/>
      <c r="AH352" s="57"/>
      <c r="AI352" s="57"/>
      <c r="AJ352" s="57"/>
      <c r="AK352" s="57"/>
      <c r="AL352" s="59" t="n">
        <f aca="false">IF(ISNUMBER($AA352),IF($AA352&gt;=0.005,100,IF($AA352&gt;=-0.015,50,0)),"")</f>
        <v>100</v>
      </c>
      <c r="AM352" s="59" t="n">
        <f aca="false">IF(ISNUMBER($AB352),IF($AB352=1,100,IF($AB352=0,50,0)),"")</f>
        <v>0</v>
      </c>
      <c r="AN352" s="0" t="str">
        <f aca="false">IF(ISNUMBER($AC352),IF($AC352&gt;=0.001,100,IF($AC352&gt;=-0.003,50,0)),"")</f>
        <v/>
      </c>
      <c r="AO352" s="0" t="str">
        <f aca="false">IF(ISNUMBER($AD352),IF($AD352&gt;=0.04,100,IF($AD352&gt;=0,50,0)),"")</f>
        <v/>
      </c>
      <c r="AP352" s="0" t="str">
        <f aca="false">IF(ISNUMBER($AE352),IF($AE352&gt;=25,100,IF($AE352&gt;=-75,50,0)),"")</f>
        <v/>
      </c>
      <c r="AQ352" s="0" t="str">
        <f aca="false">IF(ISNUMBER($AF352),IF($AF352&gt;0,100,IF($AF352&gt;=-50,50,0)),"")</f>
        <v/>
      </c>
      <c r="AR352" s="0" t="str">
        <f aca="false">IF(ISNUMBER($AG352),IF($AG352=1,100,IF($AG352=0,50,0)),"")</f>
        <v/>
      </c>
      <c r="AS352" s="0" t="str">
        <f aca="false">IF(ISNUMBER($AH352),IF($AH352&lt;0,100,IF($AH352&lt;=20,50,0)),"")</f>
        <v/>
      </c>
      <c r="AT352" s="0" t="str">
        <f aca="false">IF(ISNUMBER($AI352),IF($AI352&lt;0.95,100,IF($AI352&lt;=1,50,0)),"")</f>
        <v/>
      </c>
      <c r="AU352" s="0" t="str">
        <f aca="false">IF(ISNUMBER($AJ352),IF($AJ352&lt;30,0,IF($AJ352&lt;40,50,IF($AJ352&lt;=90,100,50))),"")</f>
        <v/>
      </c>
      <c r="AV352" s="0" t="str">
        <f aca="false">IF(ISNUMBER($AK352),IF($AK352&gt;-0.2,100,IF($AK352&gt;=-0.4,50,0)),"")</f>
        <v/>
      </c>
      <c r="AW352" s="59" t="n">
        <f aca="false">01_指標庫!$H$4*ISNUMBER($F352)+01_指標庫!$H$5*ISNUMBER($AA352)+01_指標庫!$H$6*ISNUMBER($G352)+01_指標庫!$H$7*ISNUMBER($H352)+01_指標庫!$H$8*ISNUMBER($AF352)+01_指標庫!$H$9*ISNUMBER($AG352)+01_指標庫!$H$10*ISNUMBER($AB352)+01_指標庫!$H$11*ISNUMBER($AC352)+01_指標庫!$H$12*ISNUMBER($AD352)+01_指標庫!$H$13*ISNUMBER($AE352)+01_指標庫!$H$14*ISNUMBER($I352)+01_指標庫!$H$15*ISNUMBER($AH352)+01_指標庫!$H$16*ISNUMBER($K352)+01_指標庫!$H$17*ISNUMBER($AI352)+01_指標庫!$H$18*ISNUMBER($AJ352)+01_指標庫!$H$19*ISNUMBER($AK352)+01_指標庫!$H$20*ISNUMBER($BB352)+01_指標庫!$H$21*ISNUMBER($BC352)</f>
        <v>51</v>
      </c>
      <c r="AX352" s="59" t="n">
        <f aca="false">IF(AW352=0,50,ROUND((01_指標庫!$H$4*IF(ISNUMBER($F352),L352,0)+01_指標庫!$H$5*IF(ISNUMBER($AA352),AL352,0)+01_指標庫!$H$6*IF(ISNUMBER($G352),M352,0)+01_指標庫!$H$7*IF(ISNUMBER($H352),N352,0)+01_指標庫!$H$8*IF(ISNUMBER($AF352),AQ352,0)+01_指標庫!$H$9*IF(ISNUMBER($AG352),AR352,0)+01_指標庫!$H$10*IF(ISNUMBER($AB352),AM352,0)+01_指標庫!$H$11*IF(ISNUMBER($AC352),AN352,0)+01_指標庫!$H$12*IF(ISNUMBER($AD352),AO352,0)+01_指標庫!$H$13*IF(ISNUMBER($AE352),AP352,0)+01_指標庫!$H$14*IF(ISNUMBER($I352),O352,0)+01_指標庫!$H$15*IF(ISNUMBER($AH352),AS352,0)+01_指標庫!$H$16*IF(ISNUMBER($K352),P352,0)+01_指標庫!$H$17*IF(ISNUMBER($AI352),AT352,0)+01_指標庫!$H$18*IF(ISNUMBER($AJ352),AU352,0)+01_指標庫!$H$19*IF(ISNUMBER($AK352),AV352,0)+01_指標庫!$H$20*IF(ISNUMBER($BB352),BB352,0)+01_指標庫!$H$21*IF(ISNUMBER($BC352),BC352,0))/AW352,1))</f>
        <v>76.5</v>
      </c>
      <c r="AY352" s="60"/>
      <c r="AZ352" s="60"/>
      <c r="BA352" s="58" t="n">
        <f aca="false">AVERAGE($E348:$E352)/AVERAGE($E343:$E352)-1</f>
        <v>0.000353614401381819</v>
      </c>
      <c r="BB352" s="59" t="n">
        <f aca="false">IF(ISNUMBER($BA352),IF(OR($S352&lt;=-0.03,$BA352&lt;-0.003),0,IF(OR($S352&lt;=-0.02,$BA352&lt;0.01),50,100)),"")</f>
        <v>50</v>
      </c>
      <c r="BC352" s="0" t="str">
        <f aca="false">IF(OR(COUNT($AZ352)=0,COUNT($AZ351)=0),"",IF(OR($AY352/$AZ351-1&lt;=-0.03,$AZ352/$AZ351-1&lt;=-0.045,IF(COUNT($AZ343:$AZ352)=10,AVERAGE($AZ348:$AZ352)/AVERAGE($AZ343:$AZ352)-1&lt;-0.01,FALSE())),0,IF(OR($AZ352/$AZ351-1&lt;=-0.02,IF(COUNT($AZ343:$AZ352)=10,AVERAGE($AZ348:$AZ352)/AVERAGE($AZ343:$AZ352)-1&lt;0.005,FALSE())),50,100)))</f>
        <v/>
      </c>
    </row>
    <row r="353" customFormat="false" ht="15" hidden="false" customHeight="true" outlineLevel="0" collapsed="false">
      <c r="A353" s="47" t="n">
        <v>349</v>
      </c>
      <c r="B353" s="48" t="n">
        <v>43061</v>
      </c>
      <c r="C353" s="47" t="n">
        <v>2017</v>
      </c>
      <c r="D353" s="49" t="s">
        <v>238</v>
      </c>
      <c r="E353" s="50" t="n">
        <v>6386.12</v>
      </c>
      <c r="F353" s="51" t="n">
        <v>0.106977</v>
      </c>
      <c r="G353" s="51" t="n">
        <v>0</v>
      </c>
      <c r="H353" s="52" t="n">
        <v>0.8571</v>
      </c>
      <c r="I353" s="53" t="n">
        <v>370</v>
      </c>
      <c r="J353" s="47" t="s">
        <v>235</v>
      </c>
      <c r="K353" s="54" t="n">
        <v>9.88</v>
      </c>
      <c r="L353" s="55" t="n">
        <f aca="false">IF(COUNT(F353)=0,50,IF(F353&gt;=0,100,IF(F353&gt;=-0.02,50,0)))</f>
        <v>100</v>
      </c>
      <c r="M353" s="55" t="n">
        <f aca="false">IF(COUNT(G353)=0,50,IF(G353&gt;-0.06,100,IF(G353&gt;-0.15,50,0)))</f>
        <v>100</v>
      </c>
      <c r="N353" s="55" t="n">
        <f aca="false">IF(COUNT(H353)=0,50,IF(H353&gt;=0.6,100,IF(H353&gt;=0.4,50,0)))</f>
        <v>100</v>
      </c>
      <c r="O353" s="55" t="n">
        <f aca="false">IF(COUNT(I353)=0,50,IF(J353="proxy_vix",50,IF(I353&lt;350,100,IF(I353&lt;=450,50,0))))</f>
        <v>50</v>
      </c>
      <c r="P353" s="55" t="n">
        <f aca="false">IF(COUNT(K353)=0,50,IF(K353&lt;20,100,IF(K353&lt;=25,50,0)))</f>
        <v>100</v>
      </c>
      <c r="Q353" s="54"/>
      <c r="R353" s="47"/>
      <c r="S353" s="51" t="n">
        <f aca="false">$E353/$E352-1</f>
        <v>0.00117423333850675</v>
      </c>
      <c r="T353" s="56" t="n">
        <f aca="false">$K353/$K352-1</f>
        <v>0.0154162384378211</v>
      </c>
      <c r="V353" s="57"/>
      <c r="W353" s="57"/>
      <c r="Y353" s="1" t="str">
        <f aca="false">IF(AX353&gt;=70,"EASY",IF(AX353&gt;40,"UNCERTAIN","HARD"))</f>
        <v>EASY</v>
      </c>
      <c r="AA353" s="58" t="n">
        <f aca="false">IF($A353&lt;200,"",AVERAGE($E304:$E353)/AVERAGE($E154:$E353)-1)</f>
        <v>0.0618620557539431</v>
      </c>
      <c r="AB353" s="59" t="n">
        <f aca="false">LOOKUP($B353,07_L1政策步階!$A$4:$A$14,07_L1政策步階!$C$4:$C$14)</f>
        <v>-1</v>
      </c>
      <c r="AC353" s="57"/>
      <c r="AD353" s="57"/>
      <c r="AE353" s="57"/>
      <c r="AF353" s="57"/>
      <c r="AG353" s="57"/>
      <c r="AH353" s="57"/>
      <c r="AI353" s="57"/>
      <c r="AJ353" s="57"/>
      <c r="AK353" s="57"/>
      <c r="AL353" s="59" t="n">
        <f aca="false">IF(ISNUMBER($AA353),IF($AA353&gt;=0.005,100,IF($AA353&gt;=-0.015,50,0)),"")</f>
        <v>100</v>
      </c>
      <c r="AM353" s="59" t="n">
        <f aca="false">IF(ISNUMBER($AB353),IF($AB353=1,100,IF($AB353=0,50,0)),"")</f>
        <v>0</v>
      </c>
      <c r="AN353" s="0" t="str">
        <f aca="false">IF(ISNUMBER($AC353),IF($AC353&gt;=0.001,100,IF($AC353&gt;=-0.003,50,0)),"")</f>
        <v/>
      </c>
      <c r="AO353" s="0" t="str">
        <f aca="false">IF(ISNUMBER($AD353),IF($AD353&gt;=0.04,100,IF($AD353&gt;=0,50,0)),"")</f>
        <v/>
      </c>
      <c r="AP353" s="0" t="str">
        <f aca="false">IF(ISNUMBER($AE353),IF($AE353&gt;=25,100,IF($AE353&gt;=-75,50,0)),"")</f>
        <v/>
      </c>
      <c r="AQ353" s="0" t="str">
        <f aca="false">IF(ISNUMBER($AF353),IF($AF353&gt;0,100,IF($AF353&gt;=-50,50,0)),"")</f>
        <v/>
      </c>
      <c r="AR353" s="0" t="str">
        <f aca="false">IF(ISNUMBER($AG353),IF($AG353=1,100,IF($AG353=0,50,0)),"")</f>
        <v/>
      </c>
      <c r="AS353" s="0" t="str">
        <f aca="false">IF(ISNUMBER($AH353),IF($AH353&lt;0,100,IF($AH353&lt;=20,50,0)),"")</f>
        <v/>
      </c>
      <c r="AT353" s="0" t="str">
        <f aca="false">IF(ISNUMBER($AI353),IF($AI353&lt;0.95,100,IF($AI353&lt;=1,50,0)),"")</f>
        <v/>
      </c>
      <c r="AU353" s="0" t="str">
        <f aca="false">IF(ISNUMBER($AJ353),IF($AJ353&lt;30,0,IF($AJ353&lt;40,50,IF($AJ353&lt;=90,100,50))),"")</f>
        <v/>
      </c>
      <c r="AV353" s="0" t="str">
        <f aca="false">IF(ISNUMBER($AK353),IF($AK353&gt;-0.2,100,IF($AK353&gt;=-0.4,50,0)),"")</f>
        <v/>
      </c>
      <c r="AW353" s="59" t="n">
        <f aca="false">01_指標庫!$H$4*ISNUMBER($F353)+01_指標庫!$H$5*ISNUMBER($AA353)+01_指標庫!$H$6*ISNUMBER($G353)+01_指標庫!$H$7*ISNUMBER($H353)+01_指標庫!$H$8*ISNUMBER($AF353)+01_指標庫!$H$9*ISNUMBER($AG353)+01_指標庫!$H$10*ISNUMBER($AB353)+01_指標庫!$H$11*ISNUMBER($AC353)+01_指標庫!$H$12*ISNUMBER($AD353)+01_指標庫!$H$13*ISNUMBER($AE353)+01_指標庫!$H$14*ISNUMBER($I353)+01_指標庫!$H$15*ISNUMBER($AH353)+01_指標庫!$H$16*ISNUMBER($K353)+01_指標庫!$H$17*ISNUMBER($AI353)+01_指標庫!$H$18*ISNUMBER($AJ353)+01_指標庫!$H$19*ISNUMBER($AK353)+01_指標庫!$H$20*ISNUMBER($BB353)+01_指標庫!$H$21*ISNUMBER($BC353)</f>
        <v>51</v>
      </c>
      <c r="AX353" s="59" t="n">
        <f aca="false">IF(AW353=0,50,ROUND((01_指標庫!$H$4*IF(ISNUMBER($F353),L353,0)+01_指標庫!$H$5*IF(ISNUMBER($AA353),AL353,0)+01_指標庫!$H$6*IF(ISNUMBER($G353),M353,0)+01_指標庫!$H$7*IF(ISNUMBER($H353),N353,0)+01_指標庫!$H$8*IF(ISNUMBER($AF353),AQ353,0)+01_指標庫!$H$9*IF(ISNUMBER($AG353),AR353,0)+01_指標庫!$H$10*IF(ISNUMBER($AB353),AM353,0)+01_指標庫!$H$11*IF(ISNUMBER($AC353),AN353,0)+01_指標庫!$H$12*IF(ISNUMBER($AD353),AO353,0)+01_指標庫!$H$13*IF(ISNUMBER($AE353),AP353,0)+01_指標庫!$H$14*IF(ISNUMBER($I353),O353,0)+01_指標庫!$H$15*IF(ISNUMBER($AH353),AS353,0)+01_指標庫!$H$16*IF(ISNUMBER($K353),P353,0)+01_指標庫!$H$17*IF(ISNUMBER($AI353),AT353,0)+01_指標庫!$H$18*IF(ISNUMBER($AJ353),AU353,0)+01_指標庫!$H$19*IF(ISNUMBER($AK353),AV353,0)+01_指標庫!$H$20*IF(ISNUMBER($BB353),BB353,0)+01_指標庫!$H$21*IF(ISNUMBER($BC353),BC353,0))/AW353,1))</f>
        <v>76.5</v>
      </c>
      <c r="AY353" s="60"/>
      <c r="AZ353" s="60"/>
      <c r="BA353" s="58" t="n">
        <f aca="false">AVERAGE($E349:$E353)/AVERAGE($E344:$E353)-1</f>
        <v>0.00375772326420631</v>
      </c>
      <c r="BB353" s="59" t="n">
        <f aca="false">IF(ISNUMBER($BA353),IF(OR($S353&lt;=-0.03,$BA353&lt;-0.003),0,IF(OR($S353&lt;=-0.02,$BA353&lt;0.01),50,100)),"")</f>
        <v>50</v>
      </c>
      <c r="BC353" s="0" t="str">
        <f aca="false">IF(OR(COUNT($AZ353)=0,COUNT($AZ352)=0),"",IF(OR($AY353/$AZ352-1&lt;=-0.03,$AZ353/$AZ352-1&lt;=-0.045,IF(COUNT($AZ344:$AZ353)=10,AVERAGE($AZ349:$AZ353)/AVERAGE($AZ344:$AZ353)-1&lt;-0.01,FALSE())),0,IF(OR($AZ353/$AZ352-1&lt;=-0.02,IF(COUNT($AZ344:$AZ353)=10,AVERAGE($AZ349:$AZ353)/AVERAGE($AZ344:$AZ353)-1&lt;0.005,FALSE())),50,100)))</f>
        <v/>
      </c>
    </row>
    <row r="354" customFormat="false" ht="15" hidden="false" customHeight="true" outlineLevel="0" collapsed="false">
      <c r="A354" s="47" t="n">
        <v>350</v>
      </c>
      <c r="B354" s="48" t="n">
        <v>43063</v>
      </c>
      <c r="C354" s="47" t="n">
        <v>2017</v>
      </c>
      <c r="D354" s="49" t="s">
        <v>234</v>
      </c>
      <c r="E354" s="50" t="n">
        <v>6409.29</v>
      </c>
      <c r="F354" s="51" t="n">
        <v>0.109841</v>
      </c>
      <c r="G354" s="51" t="n">
        <v>0</v>
      </c>
      <c r="H354" s="52" t="n">
        <v>0.8367</v>
      </c>
      <c r="I354" s="53" t="n">
        <v>367</v>
      </c>
      <c r="J354" s="47" t="s">
        <v>235</v>
      </c>
      <c r="K354" s="54" t="n">
        <v>9.67</v>
      </c>
      <c r="L354" s="55" t="n">
        <f aca="false">IF(COUNT(F354)=0,50,IF(F354&gt;=0,100,IF(F354&gt;=-0.02,50,0)))</f>
        <v>100</v>
      </c>
      <c r="M354" s="55" t="n">
        <f aca="false">IF(COUNT(G354)=0,50,IF(G354&gt;-0.06,100,IF(G354&gt;-0.15,50,0)))</f>
        <v>100</v>
      </c>
      <c r="N354" s="55" t="n">
        <f aca="false">IF(COUNT(H354)=0,50,IF(H354&gt;=0.6,100,IF(H354&gt;=0.4,50,0)))</f>
        <v>100</v>
      </c>
      <c r="O354" s="55" t="n">
        <f aca="false">IF(COUNT(I354)=0,50,IF(J354="proxy_vix",50,IF(I354&lt;350,100,IF(I354&lt;=450,50,0))))</f>
        <v>50</v>
      </c>
      <c r="P354" s="55" t="n">
        <f aca="false">IF(COUNT(K354)=0,50,IF(K354&lt;20,100,IF(K354&lt;=25,50,0)))</f>
        <v>100</v>
      </c>
      <c r="Q354" s="54"/>
      <c r="R354" s="47"/>
      <c r="S354" s="51" t="n">
        <f aca="false">$E354/$E353-1</f>
        <v>0.00362818111779917</v>
      </c>
      <c r="T354" s="56" t="n">
        <f aca="false">$K354/$K353-1</f>
        <v>-0.0212550607287451</v>
      </c>
      <c r="V354" s="57"/>
      <c r="W354" s="57"/>
      <c r="Y354" s="1" t="str">
        <f aca="false">IF(AX354&gt;=70,"EASY",IF(AX354&gt;40,"UNCERTAIN","HARD"))</f>
        <v>EASY</v>
      </c>
      <c r="AA354" s="58" t="n">
        <f aca="false">IF($A354&lt;200,"",AVERAGE($E305:$E354)/AVERAGE($E155:$E354)-1)</f>
        <v>0.0622869011435332</v>
      </c>
      <c r="AB354" s="59" t="n">
        <f aca="false">LOOKUP($B354,07_L1政策步階!$A$4:$A$14,07_L1政策步階!$C$4:$C$14)</f>
        <v>-1</v>
      </c>
      <c r="AC354" s="57"/>
      <c r="AD354" s="57"/>
      <c r="AE354" s="57"/>
      <c r="AF354" s="57"/>
      <c r="AG354" s="57"/>
      <c r="AH354" s="57"/>
      <c r="AI354" s="57"/>
      <c r="AJ354" s="57"/>
      <c r="AK354" s="57"/>
      <c r="AL354" s="59" t="n">
        <f aca="false">IF(ISNUMBER($AA354),IF($AA354&gt;=0.005,100,IF($AA354&gt;=-0.015,50,0)),"")</f>
        <v>100</v>
      </c>
      <c r="AM354" s="59" t="n">
        <f aca="false">IF(ISNUMBER($AB354),IF($AB354=1,100,IF($AB354=0,50,0)),"")</f>
        <v>0</v>
      </c>
      <c r="AN354" s="0" t="str">
        <f aca="false">IF(ISNUMBER($AC354),IF($AC354&gt;=0.001,100,IF($AC354&gt;=-0.003,50,0)),"")</f>
        <v/>
      </c>
      <c r="AO354" s="0" t="str">
        <f aca="false">IF(ISNUMBER($AD354),IF($AD354&gt;=0.04,100,IF($AD354&gt;=0,50,0)),"")</f>
        <v/>
      </c>
      <c r="AP354" s="0" t="str">
        <f aca="false">IF(ISNUMBER($AE354),IF($AE354&gt;=25,100,IF($AE354&gt;=-75,50,0)),"")</f>
        <v/>
      </c>
      <c r="AQ354" s="0" t="str">
        <f aca="false">IF(ISNUMBER($AF354),IF($AF354&gt;0,100,IF($AF354&gt;=-50,50,0)),"")</f>
        <v/>
      </c>
      <c r="AR354" s="0" t="str">
        <f aca="false">IF(ISNUMBER($AG354),IF($AG354=1,100,IF($AG354=0,50,0)),"")</f>
        <v/>
      </c>
      <c r="AS354" s="0" t="str">
        <f aca="false">IF(ISNUMBER($AH354),IF($AH354&lt;0,100,IF($AH354&lt;=20,50,0)),"")</f>
        <v/>
      </c>
      <c r="AT354" s="0" t="str">
        <f aca="false">IF(ISNUMBER($AI354),IF($AI354&lt;0.95,100,IF($AI354&lt;=1,50,0)),"")</f>
        <v/>
      </c>
      <c r="AU354" s="0" t="str">
        <f aca="false">IF(ISNUMBER($AJ354),IF($AJ354&lt;30,0,IF($AJ354&lt;40,50,IF($AJ354&lt;=90,100,50))),"")</f>
        <v/>
      </c>
      <c r="AV354" s="0" t="str">
        <f aca="false">IF(ISNUMBER($AK354),IF($AK354&gt;-0.2,100,IF($AK354&gt;=-0.4,50,0)),"")</f>
        <v/>
      </c>
      <c r="AW354" s="59" t="n">
        <f aca="false">01_指標庫!$H$4*ISNUMBER($F354)+01_指標庫!$H$5*ISNUMBER($AA354)+01_指標庫!$H$6*ISNUMBER($G354)+01_指標庫!$H$7*ISNUMBER($H354)+01_指標庫!$H$8*ISNUMBER($AF354)+01_指標庫!$H$9*ISNUMBER($AG354)+01_指標庫!$H$10*ISNUMBER($AB354)+01_指標庫!$H$11*ISNUMBER($AC354)+01_指標庫!$H$12*ISNUMBER($AD354)+01_指標庫!$H$13*ISNUMBER($AE354)+01_指標庫!$H$14*ISNUMBER($I354)+01_指標庫!$H$15*ISNUMBER($AH354)+01_指標庫!$H$16*ISNUMBER($K354)+01_指標庫!$H$17*ISNUMBER($AI354)+01_指標庫!$H$18*ISNUMBER($AJ354)+01_指標庫!$H$19*ISNUMBER($AK354)+01_指標庫!$H$20*ISNUMBER($BB354)+01_指標庫!$H$21*ISNUMBER($BC354)</f>
        <v>51</v>
      </c>
      <c r="AX354" s="59" t="n">
        <f aca="false">IF(AW354=0,50,ROUND((01_指標庫!$H$4*IF(ISNUMBER($F354),L354,0)+01_指標庫!$H$5*IF(ISNUMBER($AA354),AL354,0)+01_指標庫!$H$6*IF(ISNUMBER($G354),M354,0)+01_指標庫!$H$7*IF(ISNUMBER($H354),N354,0)+01_指標庫!$H$8*IF(ISNUMBER($AF354),AQ354,0)+01_指標庫!$H$9*IF(ISNUMBER($AG354),AR354,0)+01_指標庫!$H$10*IF(ISNUMBER($AB354),AM354,0)+01_指標庫!$H$11*IF(ISNUMBER($AC354),AN354,0)+01_指標庫!$H$12*IF(ISNUMBER($AD354),AO354,0)+01_指標庫!$H$13*IF(ISNUMBER($AE354),AP354,0)+01_指標庫!$H$14*IF(ISNUMBER($I354),O354,0)+01_指標庫!$H$15*IF(ISNUMBER($AH354),AS354,0)+01_指標庫!$H$16*IF(ISNUMBER($K354),P354,0)+01_指標庫!$H$17*IF(ISNUMBER($AI354),AT354,0)+01_指標庫!$H$18*IF(ISNUMBER($AJ354),AU354,0)+01_指標庫!$H$19*IF(ISNUMBER($AK354),AV354,0)+01_指標庫!$H$20*IF(ISNUMBER($BB354),BB354,0)+01_指標庫!$H$21*IF(ISNUMBER($BC354),BC354,0))/AW354,1))</f>
        <v>76.5</v>
      </c>
      <c r="AY354" s="60"/>
      <c r="AZ354" s="60"/>
      <c r="BA354" s="58" t="n">
        <f aca="false">AVERAGE($E350:$E354)/AVERAGE($E345:$E354)-1</f>
        <v>0.0044345957539893</v>
      </c>
      <c r="BB354" s="59" t="n">
        <f aca="false">IF(ISNUMBER($BA354),IF(OR($S354&lt;=-0.03,$BA354&lt;-0.003),0,IF(OR($S354&lt;=-0.02,$BA354&lt;0.01),50,100)),"")</f>
        <v>50</v>
      </c>
      <c r="BC354" s="0" t="str">
        <f aca="false">IF(OR(COUNT($AZ354)=0,COUNT($AZ353)=0),"",IF(OR($AY354/$AZ353-1&lt;=-0.03,$AZ354/$AZ353-1&lt;=-0.045,IF(COUNT($AZ345:$AZ354)=10,AVERAGE($AZ350:$AZ354)/AVERAGE($AZ345:$AZ354)-1&lt;-0.01,FALSE())),0,IF(OR($AZ354/$AZ353-1&lt;=-0.02,IF(COUNT($AZ345:$AZ354)=10,AVERAGE($AZ350:$AZ354)/AVERAGE($AZ345:$AZ354)-1&lt;0.005,FALSE())),50,100)))</f>
        <v/>
      </c>
    </row>
    <row r="355" customFormat="false" ht="15" hidden="false" customHeight="true" outlineLevel="0" collapsed="false">
      <c r="A355" s="47" t="n">
        <v>351</v>
      </c>
      <c r="B355" s="48" t="n">
        <v>43066</v>
      </c>
      <c r="C355" s="47" t="n">
        <v>2017</v>
      </c>
      <c r="D355" s="49" t="s">
        <v>236</v>
      </c>
      <c r="E355" s="50" t="n">
        <v>6405.97</v>
      </c>
      <c r="F355" s="51" t="n">
        <v>0.108135</v>
      </c>
      <c r="G355" s="51" t="n">
        <v>-0.000518</v>
      </c>
      <c r="H355" s="52" t="n">
        <v>0.7959</v>
      </c>
      <c r="I355" s="53" t="n">
        <v>366</v>
      </c>
      <c r="J355" s="47" t="s">
        <v>235</v>
      </c>
      <c r="K355" s="54" t="n">
        <v>9.87</v>
      </c>
      <c r="L355" s="55" t="n">
        <f aca="false">IF(COUNT(F355)=0,50,IF(F355&gt;=0,100,IF(F355&gt;=-0.02,50,0)))</f>
        <v>100</v>
      </c>
      <c r="M355" s="55" t="n">
        <f aca="false">IF(COUNT(G355)=0,50,IF(G355&gt;-0.06,100,IF(G355&gt;-0.15,50,0)))</f>
        <v>100</v>
      </c>
      <c r="N355" s="55" t="n">
        <f aca="false">IF(COUNT(H355)=0,50,IF(H355&gt;=0.6,100,IF(H355&gt;=0.4,50,0)))</f>
        <v>100</v>
      </c>
      <c r="O355" s="55" t="n">
        <f aca="false">IF(COUNT(I355)=0,50,IF(J355="proxy_vix",50,IF(I355&lt;350,100,IF(I355&lt;=450,50,0))))</f>
        <v>50</v>
      </c>
      <c r="P355" s="55" t="n">
        <f aca="false">IF(COUNT(K355)=0,50,IF(K355&lt;20,100,IF(K355&lt;=25,50,0)))</f>
        <v>100</v>
      </c>
      <c r="Q355" s="54"/>
      <c r="R355" s="47"/>
      <c r="S355" s="51" t="n">
        <f aca="false">$E355/$E354-1</f>
        <v>-0.00051799809339248</v>
      </c>
      <c r="T355" s="56" t="n">
        <f aca="false">$K355/$K354-1</f>
        <v>0.0206825232678387</v>
      </c>
      <c r="V355" s="57"/>
      <c r="W355" s="57"/>
      <c r="Y355" s="1" t="str">
        <f aca="false">IF(AX355&gt;=70,"EASY",IF(AX355&gt;40,"UNCERTAIN","HARD"))</f>
        <v>EASY</v>
      </c>
      <c r="AA355" s="58" t="n">
        <f aca="false">IF($A355&lt;200,"",AVERAGE($E306:$E355)/AVERAGE($E156:$E355)-1)</f>
        <v>0.062649430698597</v>
      </c>
      <c r="AB355" s="59" t="n">
        <f aca="false">LOOKUP($B355,07_L1政策步階!$A$4:$A$14,07_L1政策步階!$C$4:$C$14)</f>
        <v>-1</v>
      </c>
      <c r="AC355" s="57"/>
      <c r="AD355" s="57"/>
      <c r="AE355" s="57"/>
      <c r="AF355" s="57"/>
      <c r="AG355" s="57"/>
      <c r="AH355" s="57"/>
      <c r="AI355" s="57"/>
      <c r="AJ355" s="57"/>
      <c r="AK355" s="57"/>
      <c r="AL355" s="59" t="n">
        <f aca="false">IF(ISNUMBER($AA355),IF($AA355&gt;=0.005,100,IF($AA355&gt;=-0.015,50,0)),"")</f>
        <v>100</v>
      </c>
      <c r="AM355" s="59" t="n">
        <f aca="false">IF(ISNUMBER($AB355),IF($AB355=1,100,IF($AB355=0,50,0)),"")</f>
        <v>0</v>
      </c>
      <c r="AN355" s="0" t="str">
        <f aca="false">IF(ISNUMBER($AC355),IF($AC355&gt;=0.001,100,IF($AC355&gt;=-0.003,50,0)),"")</f>
        <v/>
      </c>
      <c r="AO355" s="0" t="str">
        <f aca="false">IF(ISNUMBER($AD355),IF($AD355&gt;=0.04,100,IF($AD355&gt;=0,50,0)),"")</f>
        <v/>
      </c>
      <c r="AP355" s="0" t="str">
        <f aca="false">IF(ISNUMBER($AE355),IF($AE355&gt;=25,100,IF($AE355&gt;=-75,50,0)),"")</f>
        <v/>
      </c>
      <c r="AQ355" s="0" t="str">
        <f aca="false">IF(ISNUMBER($AF355),IF($AF355&gt;0,100,IF($AF355&gt;=-50,50,0)),"")</f>
        <v/>
      </c>
      <c r="AR355" s="0" t="str">
        <f aca="false">IF(ISNUMBER($AG355),IF($AG355=1,100,IF($AG355=0,50,0)),"")</f>
        <v/>
      </c>
      <c r="AS355" s="0" t="str">
        <f aca="false">IF(ISNUMBER($AH355),IF($AH355&lt;0,100,IF($AH355&lt;=20,50,0)),"")</f>
        <v/>
      </c>
      <c r="AT355" s="0" t="str">
        <f aca="false">IF(ISNUMBER($AI355),IF($AI355&lt;0.95,100,IF($AI355&lt;=1,50,0)),"")</f>
        <v/>
      </c>
      <c r="AU355" s="0" t="str">
        <f aca="false">IF(ISNUMBER($AJ355),IF($AJ355&lt;30,0,IF($AJ355&lt;40,50,IF($AJ355&lt;=90,100,50))),"")</f>
        <v/>
      </c>
      <c r="AV355" s="0" t="str">
        <f aca="false">IF(ISNUMBER($AK355),IF($AK355&gt;-0.2,100,IF($AK355&gt;=-0.4,50,0)),"")</f>
        <v/>
      </c>
      <c r="AW355" s="59" t="n">
        <f aca="false">01_指標庫!$H$4*ISNUMBER($F355)+01_指標庫!$H$5*ISNUMBER($AA355)+01_指標庫!$H$6*ISNUMBER($G355)+01_指標庫!$H$7*ISNUMBER($H355)+01_指標庫!$H$8*ISNUMBER($AF355)+01_指標庫!$H$9*ISNUMBER($AG355)+01_指標庫!$H$10*ISNUMBER($AB355)+01_指標庫!$H$11*ISNUMBER($AC355)+01_指標庫!$H$12*ISNUMBER($AD355)+01_指標庫!$H$13*ISNUMBER($AE355)+01_指標庫!$H$14*ISNUMBER($I355)+01_指標庫!$H$15*ISNUMBER($AH355)+01_指標庫!$H$16*ISNUMBER($K355)+01_指標庫!$H$17*ISNUMBER($AI355)+01_指標庫!$H$18*ISNUMBER($AJ355)+01_指標庫!$H$19*ISNUMBER($AK355)+01_指標庫!$H$20*ISNUMBER($BB355)+01_指標庫!$H$21*ISNUMBER($BC355)</f>
        <v>51</v>
      </c>
      <c r="AX355" s="59" t="n">
        <f aca="false">IF(AW355=0,50,ROUND((01_指標庫!$H$4*IF(ISNUMBER($F355),L355,0)+01_指標庫!$H$5*IF(ISNUMBER($AA355),AL355,0)+01_指標庫!$H$6*IF(ISNUMBER($G355),M355,0)+01_指標庫!$H$7*IF(ISNUMBER($H355),N355,0)+01_指標庫!$H$8*IF(ISNUMBER($AF355),AQ355,0)+01_指標庫!$H$9*IF(ISNUMBER($AG355),AR355,0)+01_指標庫!$H$10*IF(ISNUMBER($AB355),AM355,0)+01_指標庫!$H$11*IF(ISNUMBER($AC355),AN355,0)+01_指標庫!$H$12*IF(ISNUMBER($AD355),AO355,0)+01_指標庫!$H$13*IF(ISNUMBER($AE355),AP355,0)+01_指標庫!$H$14*IF(ISNUMBER($I355),O355,0)+01_指標庫!$H$15*IF(ISNUMBER($AH355),AS355,0)+01_指標庫!$H$16*IF(ISNUMBER($K355),P355,0)+01_指標庫!$H$17*IF(ISNUMBER($AI355),AT355,0)+01_指標庫!$H$18*IF(ISNUMBER($AJ355),AU355,0)+01_指標庫!$H$19*IF(ISNUMBER($AK355),AV355,0)+01_指標庫!$H$20*IF(ISNUMBER($BB355),BB355,0)+01_指標庫!$H$21*IF(ISNUMBER($BC355),BC355,0))/AW355,1))</f>
        <v>76.5</v>
      </c>
      <c r="AY355" s="60"/>
      <c r="AZ355" s="60"/>
      <c r="BA355" s="58" t="n">
        <f aca="false">AVERAGE($E351:$E355)/AVERAGE($E346:$E355)-1</f>
        <v>0.00578437781154362</v>
      </c>
      <c r="BB355" s="59" t="n">
        <f aca="false">IF(ISNUMBER($BA355),IF(OR($S355&lt;=-0.03,$BA355&lt;-0.003),0,IF(OR($S355&lt;=-0.02,$BA355&lt;0.01),50,100)),"")</f>
        <v>50</v>
      </c>
      <c r="BC355" s="0" t="str">
        <f aca="false">IF(OR(COUNT($AZ355)=0,COUNT($AZ354)=0),"",IF(OR($AY355/$AZ354-1&lt;=-0.03,$AZ355/$AZ354-1&lt;=-0.045,IF(COUNT($AZ346:$AZ355)=10,AVERAGE($AZ351:$AZ355)/AVERAGE($AZ346:$AZ355)-1&lt;-0.01,FALSE())),0,IF(OR($AZ355/$AZ354-1&lt;=-0.02,IF(COUNT($AZ346:$AZ355)=10,AVERAGE($AZ351:$AZ355)/AVERAGE($AZ346:$AZ355)-1&lt;0.005,FALSE())),50,100)))</f>
        <v/>
      </c>
    </row>
    <row r="356" customFormat="false" ht="15" hidden="false" customHeight="true" outlineLevel="0" collapsed="false">
      <c r="A356" s="47" t="n">
        <v>352</v>
      </c>
      <c r="B356" s="48" t="n">
        <v>43067</v>
      </c>
      <c r="C356" s="47" t="n">
        <v>2017</v>
      </c>
      <c r="D356" s="49" t="s">
        <v>237</v>
      </c>
      <c r="E356" s="50" t="n">
        <v>6422.56</v>
      </c>
      <c r="F356" s="51" t="n">
        <v>0.109886</v>
      </c>
      <c r="G356" s="51" t="n">
        <v>0</v>
      </c>
      <c r="H356" s="52" t="n">
        <v>0.8571</v>
      </c>
      <c r="I356" s="53" t="n">
        <v>367</v>
      </c>
      <c r="J356" s="47" t="s">
        <v>235</v>
      </c>
      <c r="K356" s="54" t="n">
        <v>10.03</v>
      </c>
      <c r="L356" s="55" t="n">
        <f aca="false">IF(COUNT(F356)=0,50,IF(F356&gt;=0,100,IF(F356&gt;=-0.02,50,0)))</f>
        <v>100</v>
      </c>
      <c r="M356" s="55" t="n">
        <f aca="false">IF(COUNT(G356)=0,50,IF(G356&gt;-0.06,100,IF(G356&gt;-0.15,50,0)))</f>
        <v>100</v>
      </c>
      <c r="N356" s="55" t="n">
        <f aca="false">IF(COUNT(H356)=0,50,IF(H356&gt;=0.6,100,IF(H356&gt;=0.4,50,0)))</f>
        <v>100</v>
      </c>
      <c r="O356" s="55" t="n">
        <f aca="false">IF(COUNT(I356)=0,50,IF(J356="proxy_vix",50,IF(I356&lt;350,100,IF(I356&lt;=450,50,0))))</f>
        <v>50</v>
      </c>
      <c r="P356" s="55" t="n">
        <f aca="false">IF(COUNT(K356)=0,50,IF(K356&lt;20,100,IF(K356&lt;=25,50,0)))</f>
        <v>100</v>
      </c>
      <c r="Q356" s="54"/>
      <c r="R356" s="47"/>
      <c r="S356" s="51" t="n">
        <f aca="false">$E356/$E355-1</f>
        <v>0.00258977172855945</v>
      </c>
      <c r="T356" s="56" t="n">
        <f aca="false">$K356/$K355-1</f>
        <v>0.0162107396149949</v>
      </c>
      <c r="V356" s="57"/>
      <c r="W356" s="57"/>
      <c r="Y356" s="1" t="str">
        <f aca="false">IF(AX356&gt;=70,"EASY",IF(AX356&gt;40,"UNCERTAIN","HARD"))</f>
        <v>EASY</v>
      </c>
      <c r="AA356" s="58" t="n">
        <f aca="false">IF($A356&lt;200,"",AVERAGE($E307:$E356)/AVERAGE($E157:$E356)-1)</f>
        <v>0.0631047751565288</v>
      </c>
      <c r="AB356" s="59" t="n">
        <f aca="false">LOOKUP($B356,07_L1政策步階!$A$4:$A$14,07_L1政策步階!$C$4:$C$14)</f>
        <v>-1</v>
      </c>
      <c r="AC356" s="57"/>
      <c r="AD356" s="57"/>
      <c r="AE356" s="57"/>
      <c r="AF356" s="57"/>
      <c r="AG356" s="57"/>
      <c r="AH356" s="57"/>
      <c r="AI356" s="57"/>
      <c r="AJ356" s="57"/>
      <c r="AK356" s="57"/>
      <c r="AL356" s="59" t="n">
        <f aca="false">IF(ISNUMBER($AA356),IF($AA356&gt;=0.005,100,IF($AA356&gt;=-0.015,50,0)),"")</f>
        <v>100</v>
      </c>
      <c r="AM356" s="59" t="n">
        <f aca="false">IF(ISNUMBER($AB356),IF($AB356=1,100,IF($AB356=0,50,0)),"")</f>
        <v>0</v>
      </c>
      <c r="AN356" s="0" t="str">
        <f aca="false">IF(ISNUMBER($AC356),IF($AC356&gt;=0.001,100,IF($AC356&gt;=-0.003,50,0)),"")</f>
        <v/>
      </c>
      <c r="AO356" s="0" t="str">
        <f aca="false">IF(ISNUMBER($AD356),IF($AD356&gt;=0.04,100,IF($AD356&gt;=0,50,0)),"")</f>
        <v/>
      </c>
      <c r="AP356" s="0" t="str">
        <f aca="false">IF(ISNUMBER($AE356),IF($AE356&gt;=25,100,IF($AE356&gt;=-75,50,0)),"")</f>
        <v/>
      </c>
      <c r="AQ356" s="0" t="str">
        <f aca="false">IF(ISNUMBER($AF356),IF($AF356&gt;0,100,IF($AF356&gt;=-50,50,0)),"")</f>
        <v/>
      </c>
      <c r="AR356" s="0" t="str">
        <f aca="false">IF(ISNUMBER($AG356),IF($AG356=1,100,IF($AG356=0,50,0)),"")</f>
        <v/>
      </c>
      <c r="AS356" s="0" t="str">
        <f aca="false">IF(ISNUMBER($AH356),IF($AH356&lt;0,100,IF($AH356&lt;=20,50,0)),"")</f>
        <v/>
      </c>
      <c r="AT356" s="0" t="str">
        <f aca="false">IF(ISNUMBER($AI356),IF($AI356&lt;0.95,100,IF($AI356&lt;=1,50,0)),"")</f>
        <v/>
      </c>
      <c r="AU356" s="0" t="str">
        <f aca="false">IF(ISNUMBER($AJ356),IF($AJ356&lt;30,0,IF($AJ356&lt;40,50,IF($AJ356&lt;=90,100,50))),"")</f>
        <v/>
      </c>
      <c r="AV356" s="0" t="str">
        <f aca="false">IF(ISNUMBER($AK356),IF($AK356&gt;-0.2,100,IF($AK356&gt;=-0.4,50,0)),"")</f>
        <v/>
      </c>
      <c r="AW356" s="59" t="n">
        <f aca="false">01_指標庫!$H$4*ISNUMBER($F356)+01_指標庫!$H$5*ISNUMBER($AA356)+01_指標庫!$H$6*ISNUMBER($G356)+01_指標庫!$H$7*ISNUMBER($H356)+01_指標庫!$H$8*ISNUMBER($AF356)+01_指標庫!$H$9*ISNUMBER($AG356)+01_指標庫!$H$10*ISNUMBER($AB356)+01_指標庫!$H$11*ISNUMBER($AC356)+01_指標庫!$H$12*ISNUMBER($AD356)+01_指標庫!$H$13*ISNUMBER($AE356)+01_指標庫!$H$14*ISNUMBER($I356)+01_指標庫!$H$15*ISNUMBER($AH356)+01_指標庫!$H$16*ISNUMBER($K356)+01_指標庫!$H$17*ISNUMBER($AI356)+01_指標庫!$H$18*ISNUMBER($AJ356)+01_指標庫!$H$19*ISNUMBER($AK356)+01_指標庫!$H$20*ISNUMBER($BB356)+01_指標庫!$H$21*ISNUMBER($BC356)</f>
        <v>51</v>
      </c>
      <c r="AX356" s="59" t="n">
        <f aca="false">IF(AW356=0,50,ROUND((01_指標庫!$H$4*IF(ISNUMBER($F356),L356,0)+01_指標庫!$H$5*IF(ISNUMBER($AA356),AL356,0)+01_指標庫!$H$6*IF(ISNUMBER($G356),M356,0)+01_指標庫!$H$7*IF(ISNUMBER($H356),N356,0)+01_指標庫!$H$8*IF(ISNUMBER($AF356),AQ356,0)+01_指標庫!$H$9*IF(ISNUMBER($AG356),AR356,0)+01_指標庫!$H$10*IF(ISNUMBER($AB356),AM356,0)+01_指標庫!$H$11*IF(ISNUMBER($AC356),AN356,0)+01_指標庫!$H$12*IF(ISNUMBER($AD356),AO356,0)+01_指標庫!$H$13*IF(ISNUMBER($AE356),AP356,0)+01_指標庫!$H$14*IF(ISNUMBER($I356),O356,0)+01_指標庫!$H$15*IF(ISNUMBER($AH356),AS356,0)+01_指標庫!$H$16*IF(ISNUMBER($K356),P356,0)+01_指標庫!$H$17*IF(ISNUMBER($AI356),AT356,0)+01_指標庫!$H$18*IF(ISNUMBER($AJ356),AU356,0)+01_指標庫!$H$19*IF(ISNUMBER($AK356),AV356,0)+01_指標庫!$H$20*IF(ISNUMBER($BB356),BB356,0)+01_指標庫!$H$21*IF(ISNUMBER($BC356),BC356,0))/AW356,1))</f>
        <v>76.5</v>
      </c>
      <c r="AY356" s="60"/>
      <c r="AZ356" s="60"/>
      <c r="BA356" s="58" t="n">
        <f aca="false">AVERAGE($E352:$E356)/AVERAGE($E347:$E356)-1</f>
        <v>0.00768788366799789</v>
      </c>
      <c r="BB356" s="59" t="n">
        <f aca="false">IF(ISNUMBER($BA356),IF(OR($S356&lt;=-0.03,$BA356&lt;-0.003),0,IF(OR($S356&lt;=-0.02,$BA356&lt;0.01),50,100)),"")</f>
        <v>50</v>
      </c>
      <c r="BC356" s="0" t="str">
        <f aca="false">IF(OR(COUNT($AZ356)=0,COUNT($AZ355)=0),"",IF(OR($AY356/$AZ355-1&lt;=-0.03,$AZ356/$AZ355-1&lt;=-0.045,IF(COUNT($AZ347:$AZ356)=10,AVERAGE($AZ352:$AZ356)/AVERAGE($AZ347:$AZ356)-1&lt;-0.01,FALSE())),0,IF(OR($AZ356/$AZ355-1&lt;=-0.02,IF(COUNT($AZ347:$AZ356)=10,AVERAGE($AZ352:$AZ356)/AVERAGE($AZ347:$AZ356)-1&lt;0.005,FALSE())),50,100)))</f>
        <v/>
      </c>
    </row>
    <row r="357" customFormat="false" ht="15" hidden="false" customHeight="true" outlineLevel="0" collapsed="false">
      <c r="A357" s="47" t="n">
        <v>353</v>
      </c>
      <c r="B357" s="48" t="n">
        <v>43068</v>
      </c>
      <c r="C357" s="47" t="n">
        <v>2017</v>
      </c>
      <c r="D357" s="49" t="s">
        <v>238</v>
      </c>
      <c r="E357" s="50" t="n">
        <v>6311.38</v>
      </c>
      <c r="F357" s="51" t="n">
        <v>0.089693</v>
      </c>
      <c r="G357" s="51" t="n">
        <v>-0.017311</v>
      </c>
      <c r="H357" s="52" t="n">
        <v>0.8776</v>
      </c>
      <c r="I357" s="53" t="n">
        <v>364</v>
      </c>
      <c r="J357" s="47" t="s">
        <v>235</v>
      </c>
      <c r="K357" s="54" t="n">
        <v>10.7</v>
      </c>
      <c r="L357" s="55" t="n">
        <f aca="false">IF(COUNT(F357)=0,50,IF(F357&gt;=0,100,IF(F357&gt;=-0.02,50,0)))</f>
        <v>100</v>
      </c>
      <c r="M357" s="55" t="n">
        <f aca="false">IF(COUNT(G357)=0,50,IF(G357&gt;-0.06,100,IF(G357&gt;-0.15,50,0)))</f>
        <v>100</v>
      </c>
      <c r="N357" s="55" t="n">
        <f aca="false">IF(COUNT(H357)=0,50,IF(H357&gt;=0.6,100,IF(H357&gt;=0.4,50,0)))</f>
        <v>100</v>
      </c>
      <c r="O357" s="55" t="n">
        <f aca="false">IF(COUNT(I357)=0,50,IF(J357="proxy_vix",50,IF(I357&lt;350,100,IF(I357&lt;=450,50,0))))</f>
        <v>50</v>
      </c>
      <c r="P357" s="55" t="n">
        <f aca="false">IF(COUNT(K357)=0,50,IF(K357&lt;20,100,IF(K357&lt;=25,50,0)))</f>
        <v>100</v>
      </c>
      <c r="Q357" s="54"/>
      <c r="R357" s="47"/>
      <c r="S357" s="51" t="n">
        <f aca="false">$E357/$E356-1</f>
        <v>-0.0173108542388083</v>
      </c>
      <c r="T357" s="56" t="n">
        <f aca="false">$K357/$K356-1</f>
        <v>0.0667996011964107</v>
      </c>
      <c r="V357" s="57"/>
      <c r="W357" s="57"/>
      <c r="Y357" s="1" t="str">
        <f aca="false">IF(AX357&gt;=70,"EASY",IF(AX357&gt;40,"UNCERTAIN","HARD"))</f>
        <v>EASY</v>
      </c>
      <c r="AA357" s="58" t="n">
        <f aca="false">IF($A357&lt;200,"",AVERAGE($E308:$E357)/AVERAGE($E158:$E357)-1)</f>
        <v>0.0632560569959302</v>
      </c>
      <c r="AB357" s="59" t="n">
        <f aca="false">LOOKUP($B357,07_L1政策步階!$A$4:$A$14,07_L1政策步階!$C$4:$C$14)</f>
        <v>-1</v>
      </c>
      <c r="AC357" s="57"/>
      <c r="AD357" s="57"/>
      <c r="AE357" s="57"/>
      <c r="AF357" s="57"/>
      <c r="AG357" s="57"/>
      <c r="AH357" s="57"/>
      <c r="AI357" s="57"/>
      <c r="AJ357" s="57"/>
      <c r="AK357" s="57"/>
      <c r="AL357" s="59" t="n">
        <f aca="false">IF(ISNUMBER($AA357),IF($AA357&gt;=0.005,100,IF($AA357&gt;=-0.015,50,0)),"")</f>
        <v>100</v>
      </c>
      <c r="AM357" s="59" t="n">
        <f aca="false">IF(ISNUMBER($AB357),IF($AB357=1,100,IF($AB357=0,50,0)),"")</f>
        <v>0</v>
      </c>
      <c r="AN357" s="0" t="str">
        <f aca="false">IF(ISNUMBER($AC357),IF($AC357&gt;=0.001,100,IF($AC357&gt;=-0.003,50,0)),"")</f>
        <v/>
      </c>
      <c r="AO357" s="0" t="str">
        <f aca="false">IF(ISNUMBER($AD357),IF($AD357&gt;=0.04,100,IF($AD357&gt;=0,50,0)),"")</f>
        <v/>
      </c>
      <c r="AP357" s="0" t="str">
        <f aca="false">IF(ISNUMBER($AE357),IF($AE357&gt;=25,100,IF($AE357&gt;=-75,50,0)),"")</f>
        <v/>
      </c>
      <c r="AQ357" s="0" t="str">
        <f aca="false">IF(ISNUMBER($AF357),IF($AF357&gt;0,100,IF($AF357&gt;=-50,50,0)),"")</f>
        <v/>
      </c>
      <c r="AR357" s="0" t="str">
        <f aca="false">IF(ISNUMBER($AG357),IF($AG357=1,100,IF($AG357=0,50,0)),"")</f>
        <v/>
      </c>
      <c r="AS357" s="0" t="str">
        <f aca="false">IF(ISNUMBER($AH357),IF($AH357&lt;0,100,IF($AH357&lt;=20,50,0)),"")</f>
        <v/>
      </c>
      <c r="AT357" s="0" t="str">
        <f aca="false">IF(ISNUMBER($AI357),IF($AI357&lt;0.95,100,IF($AI357&lt;=1,50,0)),"")</f>
        <v/>
      </c>
      <c r="AU357" s="0" t="str">
        <f aca="false">IF(ISNUMBER($AJ357),IF($AJ357&lt;30,0,IF($AJ357&lt;40,50,IF($AJ357&lt;=90,100,50))),"")</f>
        <v/>
      </c>
      <c r="AV357" s="0" t="str">
        <f aca="false">IF(ISNUMBER($AK357),IF($AK357&gt;-0.2,100,IF($AK357&gt;=-0.4,50,0)),"")</f>
        <v/>
      </c>
      <c r="AW357" s="59" t="n">
        <f aca="false">01_指標庫!$H$4*ISNUMBER($F357)+01_指標庫!$H$5*ISNUMBER($AA357)+01_指標庫!$H$6*ISNUMBER($G357)+01_指標庫!$H$7*ISNUMBER($H357)+01_指標庫!$H$8*ISNUMBER($AF357)+01_指標庫!$H$9*ISNUMBER($AG357)+01_指標庫!$H$10*ISNUMBER($AB357)+01_指標庫!$H$11*ISNUMBER($AC357)+01_指標庫!$H$12*ISNUMBER($AD357)+01_指標庫!$H$13*ISNUMBER($AE357)+01_指標庫!$H$14*ISNUMBER($I357)+01_指標庫!$H$15*ISNUMBER($AH357)+01_指標庫!$H$16*ISNUMBER($K357)+01_指標庫!$H$17*ISNUMBER($AI357)+01_指標庫!$H$18*ISNUMBER($AJ357)+01_指標庫!$H$19*ISNUMBER($AK357)+01_指標庫!$H$20*ISNUMBER($BB357)+01_指標庫!$H$21*ISNUMBER($BC357)</f>
        <v>51</v>
      </c>
      <c r="AX357" s="59" t="n">
        <f aca="false">IF(AW357=0,50,ROUND((01_指標庫!$H$4*IF(ISNUMBER($F357),L357,0)+01_指標庫!$H$5*IF(ISNUMBER($AA357),AL357,0)+01_指標庫!$H$6*IF(ISNUMBER($G357),M357,0)+01_指標庫!$H$7*IF(ISNUMBER($H357),N357,0)+01_指標庫!$H$8*IF(ISNUMBER($AF357),AQ357,0)+01_指標庫!$H$9*IF(ISNUMBER($AG357),AR357,0)+01_指標庫!$H$10*IF(ISNUMBER($AB357),AM357,0)+01_指標庫!$H$11*IF(ISNUMBER($AC357),AN357,0)+01_指標庫!$H$12*IF(ISNUMBER($AD357),AO357,0)+01_指標庫!$H$13*IF(ISNUMBER($AE357),AP357,0)+01_指標庫!$H$14*IF(ISNUMBER($I357),O357,0)+01_指標庫!$H$15*IF(ISNUMBER($AH357),AS357,0)+01_指標庫!$H$16*IF(ISNUMBER($K357),P357,0)+01_指標庫!$H$17*IF(ISNUMBER($AI357),AT357,0)+01_指標庫!$H$18*IF(ISNUMBER($AJ357),AU357,0)+01_指標庫!$H$19*IF(ISNUMBER($AK357),AV357,0)+01_指標庫!$H$20*IF(ISNUMBER($BB357),BB357,0)+01_指標庫!$H$21*IF(ISNUMBER($BC357),BC357,0))/AW357,1))</f>
        <v>76.5</v>
      </c>
      <c r="AY357" s="60"/>
      <c r="AZ357" s="60"/>
      <c r="BA357" s="58" t="n">
        <f aca="false">AVERAGE($E353:$E357)/AVERAGE($E348:$E357)-1</f>
        <v>0.00528956125775304</v>
      </c>
      <c r="BB357" s="59" t="n">
        <f aca="false">IF(ISNUMBER($BA357),IF(OR($S357&lt;=-0.03,$BA357&lt;-0.003),0,IF(OR($S357&lt;=-0.02,$BA357&lt;0.01),50,100)),"")</f>
        <v>50</v>
      </c>
      <c r="BC357" s="0" t="str">
        <f aca="false">IF(OR(COUNT($AZ357)=0,COUNT($AZ356)=0),"",IF(OR($AY357/$AZ356-1&lt;=-0.03,$AZ357/$AZ356-1&lt;=-0.045,IF(COUNT($AZ348:$AZ357)=10,AVERAGE($AZ353:$AZ357)/AVERAGE($AZ348:$AZ357)-1&lt;-0.01,FALSE())),0,IF(OR($AZ357/$AZ356-1&lt;=-0.02,IF(COUNT($AZ348:$AZ357)=10,AVERAGE($AZ353:$AZ357)/AVERAGE($AZ348:$AZ357)-1&lt;0.005,FALSE())),50,100)))</f>
        <v/>
      </c>
    </row>
    <row r="358" customFormat="false" ht="15" hidden="false" customHeight="true" outlineLevel="0" collapsed="false">
      <c r="A358" s="47" t="n">
        <v>354</v>
      </c>
      <c r="B358" s="48" t="n">
        <v>43069</v>
      </c>
      <c r="C358" s="47" t="n">
        <v>2017</v>
      </c>
      <c r="D358" s="49" t="s">
        <v>239</v>
      </c>
      <c r="E358" s="50" t="n">
        <v>6365.56</v>
      </c>
      <c r="F358" s="51" t="n">
        <v>0.09804</v>
      </c>
      <c r="G358" s="51" t="n">
        <v>-0.008875</v>
      </c>
      <c r="H358" s="52" t="n">
        <v>0.8776</v>
      </c>
      <c r="I358" s="53" t="n">
        <v>361</v>
      </c>
      <c r="J358" s="47" t="s">
        <v>235</v>
      </c>
      <c r="K358" s="54" t="n">
        <v>11.28</v>
      </c>
      <c r="L358" s="55" t="n">
        <f aca="false">IF(COUNT(F358)=0,50,IF(F358&gt;=0,100,IF(F358&gt;=-0.02,50,0)))</f>
        <v>100</v>
      </c>
      <c r="M358" s="55" t="n">
        <f aca="false">IF(COUNT(G358)=0,50,IF(G358&gt;-0.06,100,IF(G358&gt;-0.15,50,0)))</f>
        <v>100</v>
      </c>
      <c r="N358" s="55" t="n">
        <f aca="false">IF(COUNT(H358)=0,50,IF(H358&gt;=0.6,100,IF(H358&gt;=0.4,50,0)))</f>
        <v>100</v>
      </c>
      <c r="O358" s="55" t="n">
        <f aca="false">IF(COUNT(I358)=0,50,IF(J358="proxy_vix",50,IF(I358&lt;350,100,IF(I358&lt;=450,50,0))))</f>
        <v>50</v>
      </c>
      <c r="P358" s="55" t="n">
        <f aca="false">IF(COUNT(K358)=0,50,IF(K358&lt;20,100,IF(K358&lt;=25,50,0)))</f>
        <v>100</v>
      </c>
      <c r="Q358" s="54"/>
      <c r="R358" s="47"/>
      <c r="S358" s="51" t="n">
        <f aca="false">$E358/$E357-1</f>
        <v>0.00858449340714707</v>
      </c>
      <c r="T358" s="56" t="n">
        <f aca="false">$K358/$K357-1</f>
        <v>0.0542056074766355</v>
      </c>
      <c r="V358" s="57"/>
      <c r="W358" s="57"/>
      <c r="Y358" s="1" t="str">
        <f aca="false">IF(AX358&gt;=70,"EASY",IF(AX358&gt;40,"UNCERTAIN","HARD"))</f>
        <v>EASY</v>
      </c>
      <c r="AA358" s="58" t="n">
        <f aca="false">IF($A358&lt;200,"",AVERAGE($E309:$E358)/AVERAGE($E159:$E358)-1)</f>
        <v>0.0636332889561864</v>
      </c>
      <c r="AB358" s="59" t="n">
        <f aca="false">LOOKUP($B358,07_L1政策步階!$A$4:$A$14,07_L1政策步階!$C$4:$C$14)</f>
        <v>-1</v>
      </c>
      <c r="AC358" s="57"/>
      <c r="AD358" s="57"/>
      <c r="AE358" s="57"/>
      <c r="AF358" s="57"/>
      <c r="AG358" s="57"/>
      <c r="AH358" s="57"/>
      <c r="AI358" s="57"/>
      <c r="AJ358" s="57"/>
      <c r="AK358" s="57"/>
      <c r="AL358" s="59" t="n">
        <f aca="false">IF(ISNUMBER($AA358),IF($AA358&gt;=0.005,100,IF($AA358&gt;=-0.015,50,0)),"")</f>
        <v>100</v>
      </c>
      <c r="AM358" s="59" t="n">
        <f aca="false">IF(ISNUMBER($AB358),IF($AB358=1,100,IF($AB358=0,50,0)),"")</f>
        <v>0</v>
      </c>
      <c r="AN358" s="0" t="str">
        <f aca="false">IF(ISNUMBER($AC358),IF($AC358&gt;=0.001,100,IF($AC358&gt;=-0.003,50,0)),"")</f>
        <v/>
      </c>
      <c r="AO358" s="0" t="str">
        <f aca="false">IF(ISNUMBER($AD358),IF($AD358&gt;=0.04,100,IF($AD358&gt;=0,50,0)),"")</f>
        <v/>
      </c>
      <c r="AP358" s="0" t="str">
        <f aca="false">IF(ISNUMBER($AE358),IF($AE358&gt;=25,100,IF($AE358&gt;=-75,50,0)),"")</f>
        <v/>
      </c>
      <c r="AQ358" s="0" t="str">
        <f aca="false">IF(ISNUMBER($AF358),IF($AF358&gt;0,100,IF($AF358&gt;=-50,50,0)),"")</f>
        <v/>
      </c>
      <c r="AR358" s="0" t="str">
        <f aca="false">IF(ISNUMBER($AG358),IF($AG358=1,100,IF($AG358=0,50,0)),"")</f>
        <v/>
      </c>
      <c r="AS358" s="0" t="str">
        <f aca="false">IF(ISNUMBER($AH358),IF($AH358&lt;0,100,IF($AH358&lt;=20,50,0)),"")</f>
        <v/>
      </c>
      <c r="AT358" s="0" t="str">
        <f aca="false">IF(ISNUMBER($AI358),IF($AI358&lt;0.95,100,IF($AI358&lt;=1,50,0)),"")</f>
        <v/>
      </c>
      <c r="AU358" s="0" t="str">
        <f aca="false">IF(ISNUMBER($AJ358),IF($AJ358&lt;30,0,IF($AJ358&lt;40,50,IF($AJ358&lt;=90,100,50))),"")</f>
        <v/>
      </c>
      <c r="AV358" s="0" t="str">
        <f aca="false">IF(ISNUMBER($AK358),IF($AK358&gt;-0.2,100,IF($AK358&gt;=-0.4,50,0)),"")</f>
        <v/>
      </c>
      <c r="AW358" s="59" t="n">
        <f aca="false">01_指標庫!$H$4*ISNUMBER($F358)+01_指標庫!$H$5*ISNUMBER($AA358)+01_指標庫!$H$6*ISNUMBER($G358)+01_指標庫!$H$7*ISNUMBER($H358)+01_指標庫!$H$8*ISNUMBER($AF358)+01_指標庫!$H$9*ISNUMBER($AG358)+01_指標庫!$H$10*ISNUMBER($AB358)+01_指標庫!$H$11*ISNUMBER($AC358)+01_指標庫!$H$12*ISNUMBER($AD358)+01_指標庫!$H$13*ISNUMBER($AE358)+01_指標庫!$H$14*ISNUMBER($I358)+01_指標庫!$H$15*ISNUMBER($AH358)+01_指標庫!$H$16*ISNUMBER($K358)+01_指標庫!$H$17*ISNUMBER($AI358)+01_指標庫!$H$18*ISNUMBER($AJ358)+01_指標庫!$H$19*ISNUMBER($AK358)+01_指標庫!$H$20*ISNUMBER($BB358)+01_指標庫!$H$21*ISNUMBER($BC358)</f>
        <v>51</v>
      </c>
      <c r="AX358" s="59" t="n">
        <f aca="false">IF(AW358=0,50,ROUND((01_指標庫!$H$4*IF(ISNUMBER($F358),L358,0)+01_指標庫!$H$5*IF(ISNUMBER($AA358),AL358,0)+01_指標庫!$H$6*IF(ISNUMBER($G358),M358,0)+01_指標庫!$H$7*IF(ISNUMBER($H358),N358,0)+01_指標庫!$H$8*IF(ISNUMBER($AF358),AQ358,0)+01_指標庫!$H$9*IF(ISNUMBER($AG358),AR358,0)+01_指標庫!$H$10*IF(ISNUMBER($AB358),AM358,0)+01_指標庫!$H$11*IF(ISNUMBER($AC358),AN358,0)+01_指標庫!$H$12*IF(ISNUMBER($AD358),AO358,0)+01_指標庫!$H$13*IF(ISNUMBER($AE358),AP358,0)+01_指標庫!$H$14*IF(ISNUMBER($I358),O358,0)+01_指標庫!$H$15*IF(ISNUMBER($AH358),AS358,0)+01_指標庫!$H$16*IF(ISNUMBER($K358),P358,0)+01_指標庫!$H$17*IF(ISNUMBER($AI358),AT358,0)+01_指標庫!$H$18*IF(ISNUMBER($AJ358),AU358,0)+01_指標庫!$H$19*IF(ISNUMBER($AK358),AV358,0)+01_指標庫!$H$20*IF(ISNUMBER($BB358),BB358,0)+01_指標庫!$H$21*IF(ISNUMBER($BC358),BC358,0))/AW358,1))</f>
        <v>76.5</v>
      </c>
      <c r="AY358" s="60"/>
      <c r="AZ358" s="60"/>
      <c r="BA358" s="58" t="n">
        <f aca="false">AVERAGE($E354:$E358)/AVERAGE($E349:$E358)-1</f>
        <v>0.00295010651023686</v>
      </c>
      <c r="BB358" s="59" t="n">
        <f aca="false">IF(ISNUMBER($BA358),IF(OR($S358&lt;=-0.03,$BA358&lt;-0.003),0,IF(OR($S358&lt;=-0.02,$BA358&lt;0.01),50,100)),"")</f>
        <v>50</v>
      </c>
      <c r="BC358" s="0" t="str">
        <f aca="false">IF(OR(COUNT($AZ358)=0,COUNT($AZ357)=0),"",IF(OR($AY358/$AZ357-1&lt;=-0.03,$AZ358/$AZ357-1&lt;=-0.045,IF(COUNT($AZ349:$AZ358)=10,AVERAGE($AZ354:$AZ358)/AVERAGE($AZ349:$AZ358)-1&lt;-0.01,FALSE())),0,IF(OR($AZ358/$AZ357-1&lt;=-0.02,IF(COUNT($AZ349:$AZ358)=10,AVERAGE($AZ354:$AZ358)/AVERAGE($AZ349:$AZ358)-1&lt;0.005,FALSE())),50,100)))</f>
        <v/>
      </c>
    </row>
    <row r="359" customFormat="false" ht="15" hidden="false" customHeight="true" outlineLevel="0" collapsed="false">
      <c r="A359" s="47" t="n">
        <v>355</v>
      </c>
      <c r="B359" s="48" t="n">
        <v>43070</v>
      </c>
      <c r="C359" s="47" t="n">
        <v>2017</v>
      </c>
      <c r="D359" s="49" t="s">
        <v>234</v>
      </c>
      <c r="E359" s="50" t="n">
        <v>6337.87</v>
      </c>
      <c r="F359" s="51" t="n">
        <v>0.092286</v>
      </c>
      <c r="G359" s="51" t="n">
        <v>-0.013186</v>
      </c>
      <c r="H359" s="52" t="n">
        <v>0.898</v>
      </c>
      <c r="I359" s="53" t="n">
        <v>363</v>
      </c>
      <c r="J359" s="47" t="s">
        <v>235</v>
      </c>
      <c r="K359" s="54" t="n">
        <v>11.43</v>
      </c>
      <c r="L359" s="55" t="n">
        <f aca="false">IF(COUNT(F359)=0,50,IF(F359&gt;=0,100,IF(F359&gt;=-0.02,50,0)))</f>
        <v>100</v>
      </c>
      <c r="M359" s="55" t="n">
        <f aca="false">IF(COUNT(G359)=0,50,IF(G359&gt;-0.06,100,IF(G359&gt;-0.15,50,0)))</f>
        <v>100</v>
      </c>
      <c r="N359" s="55" t="n">
        <f aca="false">IF(COUNT(H359)=0,50,IF(H359&gt;=0.6,100,IF(H359&gt;=0.4,50,0)))</f>
        <v>100</v>
      </c>
      <c r="O359" s="55" t="n">
        <f aca="false">IF(COUNT(I359)=0,50,IF(J359="proxy_vix",50,IF(I359&lt;350,100,IF(I359&lt;=450,50,0))))</f>
        <v>50</v>
      </c>
      <c r="P359" s="55" t="n">
        <f aca="false">IF(COUNT(K359)=0,50,IF(K359&lt;20,100,IF(K359&lt;=25,50,0)))</f>
        <v>100</v>
      </c>
      <c r="Q359" s="54"/>
      <c r="R359" s="47"/>
      <c r="S359" s="51" t="n">
        <f aca="false">$E359/$E358-1</f>
        <v>-0.00434997078026134</v>
      </c>
      <c r="T359" s="56" t="n">
        <f aca="false">$K359/$K358-1</f>
        <v>0.0132978723404256</v>
      </c>
      <c r="V359" s="57"/>
      <c r="W359" s="57"/>
      <c r="Y359" s="1" t="str">
        <f aca="false">IF(AX359&gt;=70,"EASY",IF(AX359&gt;40,"UNCERTAIN","HARD"))</f>
        <v>EASY</v>
      </c>
      <c r="AA359" s="58" t="n">
        <f aca="false">IF($A359&lt;200,"",AVERAGE($E310:$E359)/AVERAGE($E160:$E359)-1)</f>
        <v>0.0640715632788682</v>
      </c>
      <c r="AB359" s="59" t="n">
        <f aca="false">LOOKUP($B359,07_L1政策步階!$A$4:$A$14,07_L1政策步階!$C$4:$C$14)</f>
        <v>-1</v>
      </c>
      <c r="AC359" s="57"/>
      <c r="AD359" s="57"/>
      <c r="AE359" s="57"/>
      <c r="AF359" s="57"/>
      <c r="AG359" s="57"/>
      <c r="AH359" s="57"/>
      <c r="AI359" s="57"/>
      <c r="AJ359" s="57"/>
      <c r="AK359" s="57"/>
      <c r="AL359" s="59" t="n">
        <f aca="false">IF(ISNUMBER($AA359),IF($AA359&gt;=0.005,100,IF($AA359&gt;=-0.015,50,0)),"")</f>
        <v>100</v>
      </c>
      <c r="AM359" s="59" t="n">
        <f aca="false">IF(ISNUMBER($AB359),IF($AB359=1,100,IF($AB359=0,50,0)),"")</f>
        <v>0</v>
      </c>
      <c r="AN359" s="0" t="str">
        <f aca="false">IF(ISNUMBER($AC359),IF($AC359&gt;=0.001,100,IF($AC359&gt;=-0.003,50,0)),"")</f>
        <v/>
      </c>
      <c r="AO359" s="0" t="str">
        <f aca="false">IF(ISNUMBER($AD359),IF($AD359&gt;=0.04,100,IF($AD359&gt;=0,50,0)),"")</f>
        <v/>
      </c>
      <c r="AP359" s="0" t="str">
        <f aca="false">IF(ISNUMBER($AE359),IF($AE359&gt;=25,100,IF($AE359&gt;=-75,50,0)),"")</f>
        <v/>
      </c>
      <c r="AQ359" s="0" t="str">
        <f aca="false">IF(ISNUMBER($AF359),IF($AF359&gt;0,100,IF($AF359&gt;=-50,50,0)),"")</f>
        <v/>
      </c>
      <c r="AR359" s="0" t="str">
        <f aca="false">IF(ISNUMBER($AG359),IF($AG359=1,100,IF($AG359=0,50,0)),"")</f>
        <v/>
      </c>
      <c r="AS359" s="0" t="str">
        <f aca="false">IF(ISNUMBER($AH359),IF($AH359&lt;0,100,IF($AH359&lt;=20,50,0)),"")</f>
        <v/>
      </c>
      <c r="AT359" s="0" t="str">
        <f aca="false">IF(ISNUMBER($AI359),IF($AI359&lt;0.95,100,IF($AI359&lt;=1,50,0)),"")</f>
        <v/>
      </c>
      <c r="AU359" s="0" t="str">
        <f aca="false">IF(ISNUMBER($AJ359),IF($AJ359&lt;30,0,IF($AJ359&lt;40,50,IF($AJ359&lt;=90,100,50))),"")</f>
        <v/>
      </c>
      <c r="AV359" s="0" t="str">
        <f aca="false">IF(ISNUMBER($AK359),IF($AK359&gt;-0.2,100,IF($AK359&gt;=-0.4,50,0)),"")</f>
        <v/>
      </c>
      <c r="AW359" s="59" t="n">
        <f aca="false">01_指標庫!$H$4*ISNUMBER($F359)+01_指標庫!$H$5*ISNUMBER($AA359)+01_指標庫!$H$6*ISNUMBER($G359)+01_指標庫!$H$7*ISNUMBER($H359)+01_指標庫!$H$8*ISNUMBER($AF359)+01_指標庫!$H$9*ISNUMBER($AG359)+01_指標庫!$H$10*ISNUMBER($AB359)+01_指標庫!$H$11*ISNUMBER($AC359)+01_指標庫!$H$12*ISNUMBER($AD359)+01_指標庫!$H$13*ISNUMBER($AE359)+01_指標庫!$H$14*ISNUMBER($I359)+01_指標庫!$H$15*ISNUMBER($AH359)+01_指標庫!$H$16*ISNUMBER($K359)+01_指標庫!$H$17*ISNUMBER($AI359)+01_指標庫!$H$18*ISNUMBER($AJ359)+01_指標庫!$H$19*ISNUMBER($AK359)+01_指標庫!$H$20*ISNUMBER($BB359)+01_指標庫!$H$21*ISNUMBER($BC359)</f>
        <v>51</v>
      </c>
      <c r="AX359" s="59" t="n">
        <f aca="false">IF(AW359=0,50,ROUND((01_指標庫!$H$4*IF(ISNUMBER($F359),L359,0)+01_指標庫!$H$5*IF(ISNUMBER($AA359),AL359,0)+01_指標庫!$H$6*IF(ISNUMBER($G359),M359,0)+01_指標庫!$H$7*IF(ISNUMBER($H359),N359,0)+01_指標庫!$H$8*IF(ISNUMBER($AF359),AQ359,0)+01_指標庫!$H$9*IF(ISNUMBER($AG359),AR359,0)+01_指標庫!$H$10*IF(ISNUMBER($AB359),AM359,0)+01_指標庫!$H$11*IF(ISNUMBER($AC359),AN359,0)+01_指標庫!$H$12*IF(ISNUMBER($AD359),AO359,0)+01_指標庫!$H$13*IF(ISNUMBER($AE359),AP359,0)+01_指標庫!$H$14*IF(ISNUMBER($I359),O359,0)+01_指標庫!$H$15*IF(ISNUMBER($AH359),AS359,0)+01_指標庫!$H$16*IF(ISNUMBER($K359),P359,0)+01_指標庫!$H$17*IF(ISNUMBER($AI359),AT359,0)+01_指標庫!$H$18*IF(ISNUMBER($AJ359),AU359,0)+01_指標庫!$H$19*IF(ISNUMBER($AK359),AV359,0)+01_指標庫!$H$20*IF(ISNUMBER($BB359),BB359,0)+01_指標庫!$H$21*IF(ISNUMBER($BC359),BC359,0))/AW359,1))</f>
        <v>76.5</v>
      </c>
      <c r="AY359" s="60"/>
      <c r="AZ359" s="60"/>
      <c r="BA359" s="58" t="n">
        <f aca="false">AVERAGE($E355:$E359)/AVERAGE($E350:$E359)-1</f>
        <v>0.000725638547780072</v>
      </c>
      <c r="BB359" s="59" t="n">
        <f aca="false">IF(ISNUMBER($BA359),IF(OR($S359&lt;=-0.03,$BA359&lt;-0.003),0,IF(OR($S359&lt;=-0.02,$BA359&lt;0.01),50,100)),"")</f>
        <v>50</v>
      </c>
      <c r="BC359" s="0" t="str">
        <f aca="false">IF(OR(COUNT($AZ359)=0,COUNT($AZ358)=0),"",IF(OR($AY359/$AZ358-1&lt;=-0.03,$AZ359/$AZ358-1&lt;=-0.045,IF(COUNT($AZ350:$AZ359)=10,AVERAGE($AZ355:$AZ359)/AVERAGE($AZ350:$AZ359)-1&lt;-0.01,FALSE())),0,IF(OR($AZ359/$AZ358-1&lt;=-0.02,IF(COUNT($AZ350:$AZ359)=10,AVERAGE($AZ355:$AZ359)/AVERAGE($AZ350:$AZ359)-1&lt;0.005,FALSE())),50,100)))</f>
        <v/>
      </c>
    </row>
    <row r="360" customFormat="false" ht="15" hidden="false" customHeight="true" outlineLevel="0" collapsed="false">
      <c r="A360" s="47" t="n">
        <v>356</v>
      </c>
      <c r="B360" s="48" t="n">
        <v>43073</v>
      </c>
      <c r="C360" s="47" t="n">
        <v>2017</v>
      </c>
      <c r="D360" s="49" t="s">
        <v>236</v>
      </c>
      <c r="E360" s="50" t="n">
        <v>6263.7</v>
      </c>
      <c r="F360" s="51" t="n">
        <v>0.078631</v>
      </c>
      <c r="G360" s="51" t="n">
        <v>-0.024735</v>
      </c>
      <c r="H360" s="52" t="n">
        <v>0.898</v>
      </c>
      <c r="I360" s="53" t="n">
        <v>358</v>
      </c>
      <c r="J360" s="47" t="s">
        <v>235</v>
      </c>
      <c r="K360" s="54" t="n">
        <v>11.68</v>
      </c>
      <c r="L360" s="55" t="n">
        <f aca="false">IF(COUNT(F360)=0,50,IF(F360&gt;=0,100,IF(F360&gt;=-0.02,50,0)))</f>
        <v>100</v>
      </c>
      <c r="M360" s="55" t="n">
        <f aca="false">IF(COUNT(G360)=0,50,IF(G360&gt;-0.06,100,IF(G360&gt;-0.15,50,0)))</f>
        <v>100</v>
      </c>
      <c r="N360" s="55" t="n">
        <f aca="false">IF(COUNT(H360)=0,50,IF(H360&gt;=0.6,100,IF(H360&gt;=0.4,50,0)))</f>
        <v>100</v>
      </c>
      <c r="O360" s="55" t="n">
        <f aca="false">IF(COUNT(I360)=0,50,IF(J360="proxy_vix",50,IF(I360&lt;350,100,IF(I360&lt;=450,50,0))))</f>
        <v>50</v>
      </c>
      <c r="P360" s="55" t="n">
        <f aca="false">IF(COUNT(K360)=0,50,IF(K360&lt;20,100,IF(K360&lt;=25,50,0)))</f>
        <v>100</v>
      </c>
      <c r="Q360" s="54"/>
      <c r="R360" s="47"/>
      <c r="S360" s="51" t="n">
        <f aca="false">$E360/$E359-1</f>
        <v>-0.0117026698244047</v>
      </c>
      <c r="T360" s="56" t="n">
        <f aca="false">$K360/$K359-1</f>
        <v>0.0218722659667541</v>
      </c>
      <c r="V360" s="57"/>
      <c r="W360" s="57"/>
      <c r="Y360" s="1" t="str">
        <f aca="false">IF(AX360&gt;=70,"EASY",IF(AX360&gt;40,"UNCERTAIN","HARD"))</f>
        <v>EASY</v>
      </c>
      <c r="AA360" s="58" t="n">
        <f aca="false">IF($A360&lt;200,"",AVERAGE($E311:$E360)/AVERAGE($E161:$E360)-1)</f>
        <v>0.0643525804598508</v>
      </c>
      <c r="AB360" s="59" t="n">
        <f aca="false">LOOKUP($B360,07_L1政策步階!$A$4:$A$14,07_L1政策步階!$C$4:$C$14)</f>
        <v>-1</v>
      </c>
      <c r="AC360" s="57"/>
      <c r="AD360" s="57"/>
      <c r="AE360" s="57"/>
      <c r="AF360" s="57"/>
      <c r="AG360" s="57"/>
      <c r="AH360" s="57"/>
      <c r="AI360" s="57"/>
      <c r="AJ360" s="57"/>
      <c r="AK360" s="57"/>
      <c r="AL360" s="59" t="n">
        <f aca="false">IF(ISNUMBER($AA360),IF($AA360&gt;=0.005,100,IF($AA360&gt;=-0.015,50,0)),"")</f>
        <v>100</v>
      </c>
      <c r="AM360" s="59" t="n">
        <f aca="false">IF(ISNUMBER($AB360),IF($AB360=1,100,IF($AB360=0,50,0)),"")</f>
        <v>0</v>
      </c>
      <c r="AN360" s="0" t="str">
        <f aca="false">IF(ISNUMBER($AC360),IF($AC360&gt;=0.001,100,IF($AC360&gt;=-0.003,50,0)),"")</f>
        <v/>
      </c>
      <c r="AO360" s="0" t="str">
        <f aca="false">IF(ISNUMBER($AD360),IF($AD360&gt;=0.04,100,IF($AD360&gt;=0,50,0)),"")</f>
        <v/>
      </c>
      <c r="AP360" s="0" t="str">
        <f aca="false">IF(ISNUMBER($AE360),IF($AE360&gt;=25,100,IF($AE360&gt;=-75,50,0)),"")</f>
        <v/>
      </c>
      <c r="AQ360" s="0" t="str">
        <f aca="false">IF(ISNUMBER($AF360),IF($AF360&gt;0,100,IF($AF360&gt;=-50,50,0)),"")</f>
        <v/>
      </c>
      <c r="AR360" s="0" t="str">
        <f aca="false">IF(ISNUMBER($AG360),IF($AG360=1,100,IF($AG360=0,50,0)),"")</f>
        <v/>
      </c>
      <c r="AS360" s="0" t="str">
        <f aca="false">IF(ISNUMBER($AH360),IF($AH360&lt;0,100,IF($AH360&lt;=20,50,0)),"")</f>
        <v/>
      </c>
      <c r="AT360" s="0" t="str">
        <f aca="false">IF(ISNUMBER($AI360),IF($AI360&lt;0.95,100,IF($AI360&lt;=1,50,0)),"")</f>
        <v/>
      </c>
      <c r="AU360" s="0" t="str">
        <f aca="false">IF(ISNUMBER($AJ360),IF($AJ360&lt;30,0,IF($AJ360&lt;40,50,IF($AJ360&lt;=90,100,50))),"")</f>
        <v/>
      </c>
      <c r="AV360" s="0" t="str">
        <f aca="false">IF(ISNUMBER($AK360),IF($AK360&gt;-0.2,100,IF($AK360&gt;=-0.4,50,0)),"")</f>
        <v/>
      </c>
      <c r="AW360" s="59" t="n">
        <f aca="false">01_指標庫!$H$4*ISNUMBER($F360)+01_指標庫!$H$5*ISNUMBER($AA360)+01_指標庫!$H$6*ISNUMBER($G360)+01_指標庫!$H$7*ISNUMBER($H360)+01_指標庫!$H$8*ISNUMBER($AF360)+01_指標庫!$H$9*ISNUMBER($AG360)+01_指標庫!$H$10*ISNUMBER($AB360)+01_指標庫!$H$11*ISNUMBER($AC360)+01_指標庫!$H$12*ISNUMBER($AD360)+01_指標庫!$H$13*ISNUMBER($AE360)+01_指標庫!$H$14*ISNUMBER($I360)+01_指標庫!$H$15*ISNUMBER($AH360)+01_指標庫!$H$16*ISNUMBER($K360)+01_指標庫!$H$17*ISNUMBER($AI360)+01_指標庫!$H$18*ISNUMBER($AJ360)+01_指標庫!$H$19*ISNUMBER($AK360)+01_指標庫!$H$20*ISNUMBER($BB360)+01_指標庫!$H$21*ISNUMBER($BC360)</f>
        <v>51</v>
      </c>
      <c r="AX360" s="59" t="n">
        <f aca="false">IF(AW360=0,50,ROUND((01_指標庫!$H$4*IF(ISNUMBER($F360),L360,0)+01_指標庫!$H$5*IF(ISNUMBER($AA360),AL360,0)+01_指標庫!$H$6*IF(ISNUMBER($G360),M360,0)+01_指標庫!$H$7*IF(ISNUMBER($H360),N360,0)+01_指標庫!$H$8*IF(ISNUMBER($AF360),AQ360,0)+01_指標庫!$H$9*IF(ISNUMBER($AG360),AR360,0)+01_指標庫!$H$10*IF(ISNUMBER($AB360),AM360,0)+01_指標庫!$H$11*IF(ISNUMBER($AC360),AN360,0)+01_指標庫!$H$12*IF(ISNUMBER($AD360),AO360,0)+01_指標庫!$H$13*IF(ISNUMBER($AE360),AP360,0)+01_指標庫!$H$14*IF(ISNUMBER($I360),O360,0)+01_指標庫!$H$15*IF(ISNUMBER($AH360),AS360,0)+01_指標庫!$H$16*IF(ISNUMBER($K360),P360,0)+01_指標庫!$H$17*IF(ISNUMBER($AI360),AT360,0)+01_指標庫!$H$18*IF(ISNUMBER($AJ360),AU360,0)+01_指標庫!$H$19*IF(ISNUMBER($AK360),AV360,0)+01_指標庫!$H$20*IF(ISNUMBER($BB360),BB360,0)+01_指標庫!$H$21*IF(ISNUMBER($BC360),BC360,0))/AW360,1))</f>
        <v>76.5</v>
      </c>
      <c r="AY360" s="60"/>
      <c r="AZ360" s="60"/>
      <c r="BA360" s="58" t="n">
        <f aca="false">AVERAGE($E356:$E360)/AVERAGE($E351:$E360)-1</f>
        <v>-0.00294937748556412</v>
      </c>
      <c r="BB360" s="59" t="n">
        <f aca="false">IF(ISNUMBER($BA360),IF(OR($S360&lt;=-0.03,$BA360&lt;-0.003),0,IF(OR($S360&lt;=-0.02,$BA360&lt;0.01),50,100)),"")</f>
        <v>50</v>
      </c>
      <c r="BC360" s="0" t="str">
        <f aca="false">IF(OR(COUNT($AZ360)=0,COUNT($AZ359)=0),"",IF(OR($AY360/$AZ359-1&lt;=-0.03,$AZ360/$AZ359-1&lt;=-0.045,IF(COUNT($AZ351:$AZ360)=10,AVERAGE($AZ356:$AZ360)/AVERAGE($AZ351:$AZ360)-1&lt;-0.01,FALSE())),0,IF(OR($AZ360/$AZ359-1&lt;=-0.02,IF(COUNT($AZ351:$AZ360)=10,AVERAGE($AZ356:$AZ360)/AVERAGE($AZ351:$AZ360)-1&lt;0.005,FALSE())),50,100)))</f>
        <v/>
      </c>
    </row>
    <row r="361" customFormat="false" ht="15" hidden="false" customHeight="true" outlineLevel="0" collapsed="false">
      <c r="A361" s="47" t="n">
        <v>357</v>
      </c>
      <c r="B361" s="48" t="n">
        <v>43074</v>
      </c>
      <c r="C361" s="47" t="n">
        <v>2017</v>
      </c>
      <c r="D361" s="49" t="s">
        <v>237</v>
      </c>
      <c r="E361" s="50" t="n">
        <v>6265.11</v>
      </c>
      <c r="F361" s="51" t="n">
        <v>0.078025</v>
      </c>
      <c r="G361" s="51" t="n">
        <v>-0.024515</v>
      </c>
      <c r="H361" s="52" t="n">
        <v>0.898</v>
      </c>
      <c r="I361" s="53" t="n">
        <v>357</v>
      </c>
      <c r="J361" s="47" t="s">
        <v>235</v>
      </c>
      <c r="K361" s="54" t="n">
        <v>11.33</v>
      </c>
      <c r="L361" s="55" t="n">
        <f aca="false">IF(COUNT(F361)=0,50,IF(F361&gt;=0,100,IF(F361&gt;=-0.02,50,0)))</f>
        <v>100</v>
      </c>
      <c r="M361" s="55" t="n">
        <f aca="false">IF(COUNT(G361)=0,50,IF(G361&gt;-0.06,100,IF(G361&gt;-0.15,50,0)))</f>
        <v>100</v>
      </c>
      <c r="N361" s="55" t="n">
        <f aca="false">IF(COUNT(H361)=0,50,IF(H361&gt;=0.6,100,IF(H361&gt;=0.4,50,0)))</f>
        <v>100</v>
      </c>
      <c r="O361" s="55" t="n">
        <f aca="false">IF(COUNT(I361)=0,50,IF(J361="proxy_vix",50,IF(I361&lt;350,100,IF(I361&lt;=450,50,0))))</f>
        <v>50</v>
      </c>
      <c r="P361" s="55" t="n">
        <f aca="false">IF(COUNT(K361)=0,50,IF(K361&lt;20,100,IF(K361&lt;=25,50,0)))</f>
        <v>100</v>
      </c>
      <c r="Q361" s="54"/>
      <c r="R361" s="47"/>
      <c r="S361" s="51" t="n">
        <f aca="false">$E361/$E360-1</f>
        <v>0.000225106566406508</v>
      </c>
      <c r="T361" s="56" t="n">
        <f aca="false">$K361/$K360-1</f>
        <v>-0.0299657534246575</v>
      </c>
      <c r="V361" s="57"/>
      <c r="W361" s="57"/>
      <c r="Y361" s="1" t="str">
        <f aca="false">IF(AX361&gt;=70,"EASY",IF(AX361&gt;40,"UNCERTAIN","HARD"))</f>
        <v>EASY</v>
      </c>
      <c r="AA361" s="58" t="n">
        <f aca="false">IF($A361&lt;200,"",AVERAGE($E312:$E361)/AVERAGE($E162:$E361)-1)</f>
        <v>0.0648841133673079</v>
      </c>
      <c r="AB361" s="59" t="n">
        <f aca="false">LOOKUP($B361,07_L1政策步階!$A$4:$A$14,07_L1政策步階!$C$4:$C$14)</f>
        <v>-1</v>
      </c>
      <c r="AC361" s="57"/>
      <c r="AD361" s="57"/>
      <c r="AE361" s="57"/>
      <c r="AF361" s="57"/>
      <c r="AG361" s="57"/>
      <c r="AH361" s="57"/>
      <c r="AI361" s="57"/>
      <c r="AJ361" s="57"/>
      <c r="AK361" s="57"/>
      <c r="AL361" s="59" t="n">
        <f aca="false">IF(ISNUMBER($AA361),IF($AA361&gt;=0.005,100,IF($AA361&gt;=-0.015,50,0)),"")</f>
        <v>100</v>
      </c>
      <c r="AM361" s="59" t="n">
        <f aca="false">IF(ISNUMBER($AB361),IF($AB361=1,100,IF($AB361=0,50,0)),"")</f>
        <v>0</v>
      </c>
      <c r="AN361" s="0" t="str">
        <f aca="false">IF(ISNUMBER($AC361),IF($AC361&gt;=0.001,100,IF($AC361&gt;=-0.003,50,0)),"")</f>
        <v/>
      </c>
      <c r="AO361" s="0" t="str">
        <f aca="false">IF(ISNUMBER($AD361),IF($AD361&gt;=0.04,100,IF($AD361&gt;=0,50,0)),"")</f>
        <v/>
      </c>
      <c r="AP361" s="0" t="str">
        <f aca="false">IF(ISNUMBER($AE361),IF($AE361&gt;=25,100,IF($AE361&gt;=-75,50,0)),"")</f>
        <v/>
      </c>
      <c r="AQ361" s="0" t="str">
        <f aca="false">IF(ISNUMBER($AF361),IF($AF361&gt;0,100,IF($AF361&gt;=-50,50,0)),"")</f>
        <v/>
      </c>
      <c r="AR361" s="0" t="str">
        <f aca="false">IF(ISNUMBER($AG361),IF($AG361=1,100,IF($AG361=0,50,0)),"")</f>
        <v/>
      </c>
      <c r="AS361" s="0" t="str">
        <f aca="false">IF(ISNUMBER($AH361),IF($AH361&lt;0,100,IF($AH361&lt;=20,50,0)),"")</f>
        <v/>
      </c>
      <c r="AT361" s="0" t="str">
        <f aca="false">IF(ISNUMBER($AI361),IF($AI361&lt;0.95,100,IF($AI361&lt;=1,50,0)),"")</f>
        <v/>
      </c>
      <c r="AU361" s="0" t="str">
        <f aca="false">IF(ISNUMBER($AJ361),IF($AJ361&lt;30,0,IF($AJ361&lt;40,50,IF($AJ361&lt;=90,100,50))),"")</f>
        <v/>
      </c>
      <c r="AV361" s="0" t="str">
        <f aca="false">IF(ISNUMBER($AK361),IF($AK361&gt;-0.2,100,IF($AK361&gt;=-0.4,50,0)),"")</f>
        <v/>
      </c>
      <c r="AW361" s="59" t="n">
        <f aca="false">01_指標庫!$H$4*ISNUMBER($F361)+01_指標庫!$H$5*ISNUMBER($AA361)+01_指標庫!$H$6*ISNUMBER($G361)+01_指標庫!$H$7*ISNUMBER($H361)+01_指標庫!$H$8*ISNUMBER($AF361)+01_指標庫!$H$9*ISNUMBER($AG361)+01_指標庫!$H$10*ISNUMBER($AB361)+01_指標庫!$H$11*ISNUMBER($AC361)+01_指標庫!$H$12*ISNUMBER($AD361)+01_指標庫!$H$13*ISNUMBER($AE361)+01_指標庫!$H$14*ISNUMBER($I361)+01_指標庫!$H$15*ISNUMBER($AH361)+01_指標庫!$H$16*ISNUMBER($K361)+01_指標庫!$H$17*ISNUMBER($AI361)+01_指標庫!$H$18*ISNUMBER($AJ361)+01_指標庫!$H$19*ISNUMBER($AK361)+01_指標庫!$H$20*ISNUMBER($BB361)+01_指標庫!$H$21*ISNUMBER($BC361)</f>
        <v>51</v>
      </c>
      <c r="AX361" s="59" t="n">
        <f aca="false">IF(AW361=0,50,ROUND((01_指標庫!$H$4*IF(ISNUMBER($F361),L361,0)+01_指標庫!$H$5*IF(ISNUMBER($AA361),AL361,0)+01_指標庫!$H$6*IF(ISNUMBER($G361),M361,0)+01_指標庫!$H$7*IF(ISNUMBER($H361),N361,0)+01_指標庫!$H$8*IF(ISNUMBER($AF361),AQ361,0)+01_指標庫!$H$9*IF(ISNUMBER($AG361),AR361,0)+01_指標庫!$H$10*IF(ISNUMBER($AB361),AM361,0)+01_指標庫!$H$11*IF(ISNUMBER($AC361),AN361,0)+01_指標庫!$H$12*IF(ISNUMBER($AD361),AO361,0)+01_指標庫!$H$13*IF(ISNUMBER($AE361),AP361,0)+01_指標庫!$H$14*IF(ISNUMBER($I361),O361,0)+01_指標庫!$H$15*IF(ISNUMBER($AH361),AS361,0)+01_指標庫!$H$16*IF(ISNUMBER($K361),P361,0)+01_指標庫!$H$17*IF(ISNUMBER($AI361),AT361,0)+01_指標庫!$H$18*IF(ISNUMBER($AJ361),AU361,0)+01_指標庫!$H$19*IF(ISNUMBER($AK361),AV361,0)+01_指標庫!$H$20*IF(ISNUMBER($BB361),BB361,0)+01_指標庫!$H$21*IF(ISNUMBER($BC361),BC361,0))/AW361,1))</f>
        <v>70.6</v>
      </c>
      <c r="AY361" s="60"/>
      <c r="AZ361" s="60"/>
      <c r="BA361" s="58" t="n">
        <f aca="false">AVERAGE($E357:$E361)/AVERAGE($E352:$E361)-1</f>
        <v>-0.00722230553869563</v>
      </c>
      <c r="BB361" s="59" t="n">
        <f aca="false">IF(ISNUMBER($BA361),IF(OR($S361&lt;=-0.03,$BA361&lt;-0.003),0,IF(OR($S361&lt;=-0.02,$BA361&lt;0.01),50,100)),"")</f>
        <v>0</v>
      </c>
      <c r="BC361" s="0" t="str">
        <f aca="false">IF(OR(COUNT($AZ361)=0,COUNT($AZ360)=0),"",IF(OR($AY361/$AZ360-1&lt;=-0.03,$AZ361/$AZ360-1&lt;=-0.045,IF(COUNT($AZ352:$AZ361)=10,AVERAGE($AZ357:$AZ361)/AVERAGE($AZ352:$AZ361)-1&lt;-0.01,FALSE())),0,IF(OR($AZ361/$AZ360-1&lt;=-0.02,IF(COUNT($AZ352:$AZ361)=10,AVERAGE($AZ357:$AZ361)/AVERAGE($AZ352:$AZ361)-1&lt;0.005,FALSE())),50,100)))</f>
        <v/>
      </c>
    </row>
    <row r="362" customFormat="false" ht="15" hidden="false" customHeight="true" outlineLevel="0" collapsed="false">
      <c r="A362" s="47" t="n">
        <v>358</v>
      </c>
      <c r="B362" s="48" t="n">
        <v>43075</v>
      </c>
      <c r="C362" s="47" t="n">
        <v>2017</v>
      </c>
      <c r="D362" s="49" t="s">
        <v>238</v>
      </c>
      <c r="E362" s="50" t="n">
        <v>6293.05</v>
      </c>
      <c r="F362" s="51" t="n">
        <v>0.081957</v>
      </c>
      <c r="G362" s="51" t="n">
        <v>-0.020165</v>
      </c>
      <c r="H362" s="52" t="n">
        <v>0.898</v>
      </c>
      <c r="I362" s="53" t="n">
        <v>363</v>
      </c>
      <c r="J362" s="47" t="s">
        <v>235</v>
      </c>
      <c r="K362" s="54" t="n">
        <v>11.02</v>
      </c>
      <c r="L362" s="55" t="n">
        <f aca="false">IF(COUNT(F362)=0,50,IF(F362&gt;=0,100,IF(F362&gt;=-0.02,50,0)))</f>
        <v>100</v>
      </c>
      <c r="M362" s="55" t="n">
        <f aca="false">IF(COUNT(G362)=0,50,IF(G362&gt;-0.06,100,IF(G362&gt;-0.15,50,0)))</f>
        <v>100</v>
      </c>
      <c r="N362" s="55" t="n">
        <f aca="false">IF(COUNT(H362)=0,50,IF(H362&gt;=0.6,100,IF(H362&gt;=0.4,50,0)))</f>
        <v>100</v>
      </c>
      <c r="O362" s="55" t="n">
        <f aca="false">IF(COUNT(I362)=0,50,IF(J362="proxy_vix",50,IF(I362&lt;350,100,IF(I362&lt;=450,50,0))))</f>
        <v>50</v>
      </c>
      <c r="P362" s="55" t="n">
        <f aca="false">IF(COUNT(K362)=0,50,IF(K362&lt;20,100,IF(K362&lt;=25,50,0)))</f>
        <v>100</v>
      </c>
      <c r="Q362" s="54"/>
      <c r="R362" s="47"/>
      <c r="S362" s="51" t="n">
        <f aca="false">$E362/$E361-1</f>
        <v>0.00445961842649223</v>
      </c>
      <c r="T362" s="56" t="n">
        <f aca="false">$K362/$K361-1</f>
        <v>-0.0273609885260371</v>
      </c>
      <c r="V362" s="57"/>
      <c r="W362" s="57"/>
      <c r="Y362" s="1" t="str">
        <f aca="false">IF(AX362&gt;=70,"EASY",IF(AX362&gt;40,"UNCERTAIN","HARD"))</f>
        <v>EASY</v>
      </c>
      <c r="AA362" s="58" t="n">
        <f aca="false">IF($A362&lt;200,"",AVERAGE($E313:$E362)/AVERAGE($E163:$E362)-1)</f>
        <v>0.0654384713919003</v>
      </c>
      <c r="AB362" s="59" t="n">
        <f aca="false">LOOKUP($B362,07_L1政策步階!$A$4:$A$14,07_L1政策步階!$C$4:$C$14)</f>
        <v>-1</v>
      </c>
      <c r="AC362" s="57"/>
      <c r="AD362" s="57"/>
      <c r="AE362" s="57"/>
      <c r="AF362" s="57"/>
      <c r="AG362" s="57"/>
      <c r="AH362" s="57"/>
      <c r="AI362" s="57"/>
      <c r="AJ362" s="57"/>
      <c r="AK362" s="57"/>
      <c r="AL362" s="59" t="n">
        <f aca="false">IF(ISNUMBER($AA362),IF($AA362&gt;=0.005,100,IF($AA362&gt;=-0.015,50,0)),"")</f>
        <v>100</v>
      </c>
      <c r="AM362" s="59" t="n">
        <f aca="false">IF(ISNUMBER($AB362),IF($AB362=1,100,IF($AB362=0,50,0)),"")</f>
        <v>0</v>
      </c>
      <c r="AN362" s="0" t="str">
        <f aca="false">IF(ISNUMBER($AC362),IF($AC362&gt;=0.001,100,IF($AC362&gt;=-0.003,50,0)),"")</f>
        <v/>
      </c>
      <c r="AO362" s="0" t="str">
        <f aca="false">IF(ISNUMBER($AD362),IF($AD362&gt;=0.04,100,IF($AD362&gt;=0,50,0)),"")</f>
        <v/>
      </c>
      <c r="AP362" s="0" t="str">
        <f aca="false">IF(ISNUMBER($AE362),IF($AE362&gt;=25,100,IF($AE362&gt;=-75,50,0)),"")</f>
        <v/>
      </c>
      <c r="AQ362" s="0" t="str">
        <f aca="false">IF(ISNUMBER($AF362),IF($AF362&gt;0,100,IF($AF362&gt;=-50,50,0)),"")</f>
        <v/>
      </c>
      <c r="AR362" s="0" t="str">
        <f aca="false">IF(ISNUMBER($AG362),IF($AG362=1,100,IF($AG362=0,50,0)),"")</f>
        <v/>
      </c>
      <c r="AS362" s="0" t="str">
        <f aca="false">IF(ISNUMBER($AH362),IF($AH362&lt;0,100,IF($AH362&lt;=20,50,0)),"")</f>
        <v/>
      </c>
      <c r="AT362" s="0" t="str">
        <f aca="false">IF(ISNUMBER($AI362),IF($AI362&lt;0.95,100,IF($AI362&lt;=1,50,0)),"")</f>
        <v/>
      </c>
      <c r="AU362" s="0" t="str">
        <f aca="false">IF(ISNUMBER($AJ362),IF($AJ362&lt;30,0,IF($AJ362&lt;40,50,IF($AJ362&lt;=90,100,50))),"")</f>
        <v/>
      </c>
      <c r="AV362" s="0" t="str">
        <f aca="false">IF(ISNUMBER($AK362),IF($AK362&gt;-0.2,100,IF($AK362&gt;=-0.4,50,0)),"")</f>
        <v/>
      </c>
      <c r="AW362" s="59" t="n">
        <f aca="false">01_指標庫!$H$4*ISNUMBER($F362)+01_指標庫!$H$5*ISNUMBER($AA362)+01_指標庫!$H$6*ISNUMBER($G362)+01_指標庫!$H$7*ISNUMBER($H362)+01_指標庫!$H$8*ISNUMBER($AF362)+01_指標庫!$H$9*ISNUMBER($AG362)+01_指標庫!$H$10*ISNUMBER($AB362)+01_指標庫!$H$11*ISNUMBER($AC362)+01_指標庫!$H$12*ISNUMBER($AD362)+01_指標庫!$H$13*ISNUMBER($AE362)+01_指標庫!$H$14*ISNUMBER($I362)+01_指標庫!$H$15*ISNUMBER($AH362)+01_指標庫!$H$16*ISNUMBER($K362)+01_指標庫!$H$17*ISNUMBER($AI362)+01_指標庫!$H$18*ISNUMBER($AJ362)+01_指標庫!$H$19*ISNUMBER($AK362)+01_指標庫!$H$20*ISNUMBER($BB362)+01_指標庫!$H$21*ISNUMBER($BC362)</f>
        <v>51</v>
      </c>
      <c r="AX362" s="59" t="n">
        <f aca="false">IF(AW362=0,50,ROUND((01_指標庫!$H$4*IF(ISNUMBER($F362),L362,0)+01_指標庫!$H$5*IF(ISNUMBER($AA362),AL362,0)+01_指標庫!$H$6*IF(ISNUMBER($G362),M362,0)+01_指標庫!$H$7*IF(ISNUMBER($H362),N362,0)+01_指標庫!$H$8*IF(ISNUMBER($AF362),AQ362,0)+01_指標庫!$H$9*IF(ISNUMBER($AG362),AR362,0)+01_指標庫!$H$10*IF(ISNUMBER($AB362),AM362,0)+01_指標庫!$H$11*IF(ISNUMBER($AC362),AN362,0)+01_指標庫!$H$12*IF(ISNUMBER($AD362),AO362,0)+01_指標庫!$H$13*IF(ISNUMBER($AE362),AP362,0)+01_指標庫!$H$14*IF(ISNUMBER($I362),O362,0)+01_指標庫!$H$15*IF(ISNUMBER($AH362),AS362,0)+01_指標庫!$H$16*IF(ISNUMBER($K362),P362,0)+01_指標庫!$H$17*IF(ISNUMBER($AI362),AT362,0)+01_指標庫!$H$18*IF(ISNUMBER($AJ362),AU362,0)+01_指標庫!$H$19*IF(ISNUMBER($AK362),AV362,0)+01_指標庫!$H$20*IF(ISNUMBER($BB362),BB362,0)+01_指標庫!$H$21*IF(ISNUMBER($BC362),BC362,0))/AW362,1))</f>
        <v>70.6</v>
      </c>
      <c r="AY362" s="60"/>
      <c r="AZ362" s="60"/>
      <c r="BA362" s="58" t="n">
        <f aca="false">AVERAGE($E358:$E362)/AVERAGE($E353:$E362)-1</f>
        <v>-0.00646117331680229</v>
      </c>
      <c r="BB362" s="59" t="n">
        <f aca="false">IF(ISNUMBER($BA362),IF(OR($S362&lt;=-0.03,$BA362&lt;-0.003),0,IF(OR($S362&lt;=-0.02,$BA362&lt;0.01),50,100)),"")</f>
        <v>0</v>
      </c>
      <c r="BC362" s="0" t="str">
        <f aca="false">IF(OR(COUNT($AZ362)=0,COUNT($AZ361)=0),"",IF(OR($AY362/$AZ361-1&lt;=-0.03,$AZ362/$AZ361-1&lt;=-0.045,IF(COUNT($AZ353:$AZ362)=10,AVERAGE($AZ358:$AZ362)/AVERAGE($AZ353:$AZ362)-1&lt;-0.01,FALSE())),0,IF(OR($AZ362/$AZ361-1&lt;=-0.02,IF(COUNT($AZ353:$AZ362)=10,AVERAGE($AZ358:$AZ362)/AVERAGE($AZ353:$AZ362)-1&lt;0.005,FALSE())),50,100)))</f>
        <v/>
      </c>
    </row>
    <row r="363" customFormat="false" ht="15" hidden="false" customHeight="true" outlineLevel="0" collapsed="false">
      <c r="A363" s="47" t="n">
        <v>359</v>
      </c>
      <c r="B363" s="48" t="n">
        <v>43076</v>
      </c>
      <c r="C363" s="47" t="n">
        <v>2017</v>
      </c>
      <c r="D363" s="49" t="s">
        <v>239</v>
      </c>
      <c r="E363" s="50" t="n">
        <v>6316.28</v>
      </c>
      <c r="F363" s="51" t="n">
        <v>0.085033</v>
      </c>
      <c r="G363" s="51" t="n">
        <v>-0.016548</v>
      </c>
      <c r="H363" s="52" t="n">
        <v>0.8776</v>
      </c>
      <c r="I363" s="53" t="n">
        <v>363</v>
      </c>
      <c r="J363" s="47" t="s">
        <v>235</v>
      </c>
      <c r="K363" s="54" t="n">
        <v>10.16</v>
      </c>
      <c r="L363" s="55" t="n">
        <f aca="false">IF(COUNT(F363)=0,50,IF(F363&gt;=0,100,IF(F363&gt;=-0.02,50,0)))</f>
        <v>100</v>
      </c>
      <c r="M363" s="55" t="n">
        <f aca="false">IF(COUNT(G363)=0,50,IF(G363&gt;-0.06,100,IF(G363&gt;-0.15,50,0)))</f>
        <v>100</v>
      </c>
      <c r="N363" s="55" t="n">
        <f aca="false">IF(COUNT(H363)=0,50,IF(H363&gt;=0.6,100,IF(H363&gt;=0.4,50,0)))</f>
        <v>100</v>
      </c>
      <c r="O363" s="55" t="n">
        <f aca="false">IF(COUNT(I363)=0,50,IF(J363="proxy_vix",50,IF(I363&lt;350,100,IF(I363&lt;=450,50,0))))</f>
        <v>50</v>
      </c>
      <c r="P363" s="55" t="n">
        <f aca="false">IF(COUNT(K363)=0,50,IF(K363&lt;20,100,IF(K363&lt;=25,50,0)))</f>
        <v>100</v>
      </c>
      <c r="Q363" s="54"/>
      <c r="R363" s="47"/>
      <c r="S363" s="51" t="n">
        <f aca="false">$E363/$E362-1</f>
        <v>0.00369137381714735</v>
      </c>
      <c r="T363" s="56" t="n">
        <f aca="false">$K363/$K362-1</f>
        <v>-0.0780399274047187</v>
      </c>
      <c r="V363" s="57"/>
      <c r="W363" s="57"/>
      <c r="Y363" s="1" t="str">
        <f aca="false">IF(AX363&gt;=70,"EASY",IF(AX363&gt;40,"UNCERTAIN","HARD"))</f>
        <v>EASY</v>
      </c>
      <c r="AA363" s="58" t="n">
        <f aca="false">IF($A363&lt;200,"",AVERAGE($E314:$E363)/AVERAGE($E164:$E363)-1)</f>
        <v>0.0658384387681597</v>
      </c>
      <c r="AB363" s="59" t="n">
        <f aca="false">LOOKUP($B363,07_L1政策步階!$A$4:$A$14,07_L1政策步階!$C$4:$C$14)</f>
        <v>-1</v>
      </c>
      <c r="AC363" s="57"/>
      <c r="AD363" s="57"/>
      <c r="AE363" s="57"/>
      <c r="AF363" s="57"/>
      <c r="AG363" s="57"/>
      <c r="AH363" s="57"/>
      <c r="AI363" s="57"/>
      <c r="AJ363" s="57"/>
      <c r="AK363" s="57"/>
      <c r="AL363" s="59" t="n">
        <f aca="false">IF(ISNUMBER($AA363),IF($AA363&gt;=0.005,100,IF($AA363&gt;=-0.015,50,0)),"")</f>
        <v>100</v>
      </c>
      <c r="AM363" s="59" t="n">
        <f aca="false">IF(ISNUMBER($AB363),IF($AB363=1,100,IF($AB363=0,50,0)),"")</f>
        <v>0</v>
      </c>
      <c r="AN363" s="0" t="str">
        <f aca="false">IF(ISNUMBER($AC363),IF($AC363&gt;=0.001,100,IF($AC363&gt;=-0.003,50,0)),"")</f>
        <v/>
      </c>
      <c r="AO363" s="0" t="str">
        <f aca="false">IF(ISNUMBER($AD363),IF($AD363&gt;=0.04,100,IF($AD363&gt;=0,50,0)),"")</f>
        <v/>
      </c>
      <c r="AP363" s="0" t="str">
        <f aca="false">IF(ISNUMBER($AE363),IF($AE363&gt;=25,100,IF($AE363&gt;=-75,50,0)),"")</f>
        <v/>
      </c>
      <c r="AQ363" s="0" t="str">
        <f aca="false">IF(ISNUMBER($AF363),IF($AF363&gt;0,100,IF($AF363&gt;=-50,50,0)),"")</f>
        <v/>
      </c>
      <c r="AR363" s="0" t="str">
        <f aca="false">IF(ISNUMBER($AG363),IF($AG363=1,100,IF($AG363=0,50,0)),"")</f>
        <v/>
      </c>
      <c r="AS363" s="0" t="str">
        <f aca="false">IF(ISNUMBER($AH363),IF($AH363&lt;0,100,IF($AH363&lt;=20,50,0)),"")</f>
        <v/>
      </c>
      <c r="AT363" s="0" t="str">
        <f aca="false">IF(ISNUMBER($AI363),IF($AI363&lt;0.95,100,IF($AI363&lt;=1,50,0)),"")</f>
        <v/>
      </c>
      <c r="AU363" s="0" t="str">
        <f aca="false">IF(ISNUMBER($AJ363),IF($AJ363&lt;30,0,IF($AJ363&lt;40,50,IF($AJ363&lt;=90,100,50))),"")</f>
        <v/>
      </c>
      <c r="AV363" s="0" t="str">
        <f aca="false">IF(ISNUMBER($AK363),IF($AK363&gt;-0.2,100,IF($AK363&gt;=-0.4,50,0)),"")</f>
        <v/>
      </c>
      <c r="AW363" s="59" t="n">
        <f aca="false">01_指標庫!$H$4*ISNUMBER($F363)+01_指標庫!$H$5*ISNUMBER($AA363)+01_指標庫!$H$6*ISNUMBER($G363)+01_指標庫!$H$7*ISNUMBER($H363)+01_指標庫!$H$8*ISNUMBER($AF363)+01_指標庫!$H$9*ISNUMBER($AG363)+01_指標庫!$H$10*ISNUMBER($AB363)+01_指標庫!$H$11*ISNUMBER($AC363)+01_指標庫!$H$12*ISNUMBER($AD363)+01_指標庫!$H$13*ISNUMBER($AE363)+01_指標庫!$H$14*ISNUMBER($I363)+01_指標庫!$H$15*ISNUMBER($AH363)+01_指標庫!$H$16*ISNUMBER($K363)+01_指標庫!$H$17*ISNUMBER($AI363)+01_指標庫!$H$18*ISNUMBER($AJ363)+01_指標庫!$H$19*ISNUMBER($AK363)+01_指標庫!$H$20*ISNUMBER($BB363)+01_指標庫!$H$21*ISNUMBER($BC363)</f>
        <v>51</v>
      </c>
      <c r="AX363" s="59" t="n">
        <f aca="false">IF(AW363=0,50,ROUND((01_指標庫!$H$4*IF(ISNUMBER($F363),L363,0)+01_指標庫!$H$5*IF(ISNUMBER($AA363),AL363,0)+01_指標庫!$H$6*IF(ISNUMBER($G363),M363,0)+01_指標庫!$H$7*IF(ISNUMBER($H363),N363,0)+01_指標庫!$H$8*IF(ISNUMBER($AF363),AQ363,0)+01_指標庫!$H$9*IF(ISNUMBER($AG363),AR363,0)+01_指標庫!$H$10*IF(ISNUMBER($AB363),AM363,0)+01_指標庫!$H$11*IF(ISNUMBER($AC363),AN363,0)+01_指標庫!$H$12*IF(ISNUMBER($AD363),AO363,0)+01_指標庫!$H$13*IF(ISNUMBER($AE363),AP363,0)+01_指標庫!$H$14*IF(ISNUMBER($I363),O363,0)+01_指標庫!$H$15*IF(ISNUMBER($AH363),AS363,0)+01_指標庫!$H$16*IF(ISNUMBER($K363),P363,0)+01_指標庫!$H$17*IF(ISNUMBER($AI363),AT363,0)+01_指標庫!$H$18*IF(ISNUMBER($AJ363),AU363,0)+01_指標庫!$H$19*IF(ISNUMBER($AK363),AV363,0)+01_指標庫!$H$20*IF(ISNUMBER($BB363),BB363,0)+01_指標庫!$H$21*IF(ISNUMBER($BC363),BC363,0))/AW363,1))</f>
        <v>70.6</v>
      </c>
      <c r="AY363" s="60"/>
      <c r="AZ363" s="60"/>
      <c r="BA363" s="58" t="n">
        <f aca="false">AVERAGE($E359:$E363)/AVERAGE($E354:$E363)-1</f>
        <v>-0.00692135463885368</v>
      </c>
      <c r="BB363" s="59" t="n">
        <f aca="false">IF(ISNUMBER($BA363),IF(OR($S363&lt;=-0.03,$BA363&lt;-0.003),0,IF(OR($S363&lt;=-0.02,$BA363&lt;0.01),50,100)),"")</f>
        <v>0</v>
      </c>
      <c r="BC363" s="0" t="str">
        <f aca="false">IF(OR(COUNT($AZ363)=0,COUNT($AZ362)=0),"",IF(OR($AY363/$AZ362-1&lt;=-0.03,$AZ363/$AZ362-1&lt;=-0.045,IF(COUNT($AZ354:$AZ363)=10,AVERAGE($AZ359:$AZ363)/AVERAGE($AZ354:$AZ363)-1&lt;-0.01,FALSE())),0,IF(OR($AZ363/$AZ362-1&lt;=-0.02,IF(COUNT($AZ354:$AZ363)=10,AVERAGE($AZ359:$AZ363)/AVERAGE($AZ354:$AZ363)-1&lt;0.005,FALSE())),50,100)))</f>
        <v/>
      </c>
    </row>
    <row r="364" customFormat="false" ht="15" hidden="false" customHeight="true" outlineLevel="0" collapsed="false">
      <c r="A364" s="47" t="n">
        <v>360</v>
      </c>
      <c r="B364" s="48" t="n">
        <v>43077</v>
      </c>
      <c r="C364" s="47" t="n">
        <v>2017</v>
      </c>
      <c r="D364" s="49" t="s">
        <v>234</v>
      </c>
      <c r="E364" s="50" t="n">
        <v>6344.57</v>
      </c>
      <c r="F364" s="51" t="n">
        <v>0.088956</v>
      </c>
      <c r="G364" s="51" t="n">
        <v>-0.012143</v>
      </c>
      <c r="H364" s="52" t="n">
        <v>0.8776</v>
      </c>
      <c r="I364" s="53" t="n">
        <v>363</v>
      </c>
      <c r="J364" s="47" t="s">
        <v>235</v>
      </c>
      <c r="K364" s="54" t="n">
        <v>9.58</v>
      </c>
      <c r="L364" s="55" t="n">
        <f aca="false">IF(COUNT(F364)=0,50,IF(F364&gt;=0,100,IF(F364&gt;=-0.02,50,0)))</f>
        <v>100</v>
      </c>
      <c r="M364" s="55" t="n">
        <f aca="false">IF(COUNT(G364)=0,50,IF(G364&gt;-0.06,100,IF(G364&gt;-0.15,50,0)))</f>
        <v>100</v>
      </c>
      <c r="N364" s="55" t="n">
        <f aca="false">IF(COUNT(H364)=0,50,IF(H364&gt;=0.6,100,IF(H364&gt;=0.4,50,0)))</f>
        <v>100</v>
      </c>
      <c r="O364" s="55" t="n">
        <f aca="false">IF(COUNT(I364)=0,50,IF(J364="proxy_vix",50,IF(I364&lt;350,100,IF(I364&lt;=450,50,0))))</f>
        <v>50</v>
      </c>
      <c r="P364" s="55" t="n">
        <f aca="false">IF(COUNT(K364)=0,50,IF(K364&lt;20,100,IF(K364&lt;=25,50,0)))</f>
        <v>100</v>
      </c>
      <c r="Q364" s="54"/>
      <c r="R364" s="47"/>
      <c r="S364" s="51" t="n">
        <f aca="false">$E364/$E363-1</f>
        <v>0.00447890213860047</v>
      </c>
      <c r="T364" s="56" t="n">
        <f aca="false">$K364/$K363-1</f>
        <v>-0.0570866141732284</v>
      </c>
      <c r="V364" s="57"/>
      <c r="W364" s="57"/>
      <c r="Y364" s="1" t="str">
        <f aca="false">IF(AX364&gt;=70,"EASY",IF(AX364&gt;40,"UNCERTAIN","HARD"))</f>
        <v>EASY</v>
      </c>
      <c r="AA364" s="58" t="n">
        <f aca="false">IF($A364&lt;200,"",AVERAGE($E315:$E364)/AVERAGE($E165:$E364)-1)</f>
        <v>0.0663351690652358</v>
      </c>
      <c r="AB364" s="59" t="n">
        <f aca="false">LOOKUP($B364,07_L1政策步階!$A$4:$A$14,07_L1政策步階!$C$4:$C$14)</f>
        <v>-1</v>
      </c>
      <c r="AC364" s="57"/>
      <c r="AD364" s="57"/>
      <c r="AE364" s="57"/>
      <c r="AF364" s="57"/>
      <c r="AG364" s="57"/>
      <c r="AH364" s="57"/>
      <c r="AI364" s="57"/>
      <c r="AJ364" s="57"/>
      <c r="AK364" s="57"/>
      <c r="AL364" s="59" t="n">
        <f aca="false">IF(ISNUMBER($AA364),IF($AA364&gt;=0.005,100,IF($AA364&gt;=-0.015,50,0)),"")</f>
        <v>100</v>
      </c>
      <c r="AM364" s="59" t="n">
        <f aca="false">IF(ISNUMBER($AB364),IF($AB364=1,100,IF($AB364=0,50,0)),"")</f>
        <v>0</v>
      </c>
      <c r="AN364" s="0" t="str">
        <f aca="false">IF(ISNUMBER($AC364),IF($AC364&gt;=0.001,100,IF($AC364&gt;=-0.003,50,0)),"")</f>
        <v/>
      </c>
      <c r="AO364" s="0" t="str">
        <f aca="false">IF(ISNUMBER($AD364),IF($AD364&gt;=0.04,100,IF($AD364&gt;=0,50,0)),"")</f>
        <v/>
      </c>
      <c r="AP364" s="0" t="str">
        <f aca="false">IF(ISNUMBER($AE364),IF($AE364&gt;=25,100,IF($AE364&gt;=-75,50,0)),"")</f>
        <v/>
      </c>
      <c r="AQ364" s="0" t="str">
        <f aca="false">IF(ISNUMBER($AF364),IF($AF364&gt;0,100,IF($AF364&gt;=-50,50,0)),"")</f>
        <v/>
      </c>
      <c r="AR364" s="0" t="str">
        <f aca="false">IF(ISNUMBER($AG364),IF($AG364=1,100,IF($AG364=0,50,0)),"")</f>
        <v/>
      </c>
      <c r="AS364" s="0" t="str">
        <f aca="false">IF(ISNUMBER($AH364),IF($AH364&lt;0,100,IF($AH364&lt;=20,50,0)),"")</f>
        <v/>
      </c>
      <c r="AT364" s="0" t="str">
        <f aca="false">IF(ISNUMBER($AI364),IF($AI364&lt;0.95,100,IF($AI364&lt;=1,50,0)),"")</f>
        <v/>
      </c>
      <c r="AU364" s="0" t="str">
        <f aca="false">IF(ISNUMBER($AJ364),IF($AJ364&lt;30,0,IF($AJ364&lt;40,50,IF($AJ364&lt;=90,100,50))),"")</f>
        <v/>
      </c>
      <c r="AV364" s="0" t="str">
        <f aca="false">IF(ISNUMBER($AK364),IF($AK364&gt;-0.2,100,IF($AK364&gt;=-0.4,50,0)),"")</f>
        <v/>
      </c>
      <c r="AW364" s="59" t="n">
        <f aca="false">01_指標庫!$H$4*ISNUMBER($F364)+01_指標庫!$H$5*ISNUMBER($AA364)+01_指標庫!$H$6*ISNUMBER($G364)+01_指標庫!$H$7*ISNUMBER($H364)+01_指標庫!$H$8*ISNUMBER($AF364)+01_指標庫!$H$9*ISNUMBER($AG364)+01_指標庫!$H$10*ISNUMBER($AB364)+01_指標庫!$H$11*ISNUMBER($AC364)+01_指標庫!$H$12*ISNUMBER($AD364)+01_指標庫!$H$13*ISNUMBER($AE364)+01_指標庫!$H$14*ISNUMBER($I364)+01_指標庫!$H$15*ISNUMBER($AH364)+01_指標庫!$H$16*ISNUMBER($K364)+01_指標庫!$H$17*ISNUMBER($AI364)+01_指標庫!$H$18*ISNUMBER($AJ364)+01_指標庫!$H$19*ISNUMBER($AK364)+01_指標庫!$H$20*ISNUMBER($BB364)+01_指標庫!$H$21*ISNUMBER($BC364)</f>
        <v>51</v>
      </c>
      <c r="AX364" s="59" t="n">
        <f aca="false">IF(AW364=0,50,ROUND((01_指標庫!$H$4*IF(ISNUMBER($F364),L364,0)+01_指標庫!$H$5*IF(ISNUMBER($AA364),AL364,0)+01_指標庫!$H$6*IF(ISNUMBER($G364),M364,0)+01_指標庫!$H$7*IF(ISNUMBER($H364),N364,0)+01_指標庫!$H$8*IF(ISNUMBER($AF364),AQ364,0)+01_指標庫!$H$9*IF(ISNUMBER($AG364),AR364,0)+01_指標庫!$H$10*IF(ISNUMBER($AB364),AM364,0)+01_指標庫!$H$11*IF(ISNUMBER($AC364),AN364,0)+01_指標庫!$H$12*IF(ISNUMBER($AD364),AO364,0)+01_指標庫!$H$13*IF(ISNUMBER($AE364),AP364,0)+01_指標庫!$H$14*IF(ISNUMBER($I364),O364,0)+01_指標庫!$H$15*IF(ISNUMBER($AH364),AS364,0)+01_指標庫!$H$16*IF(ISNUMBER($K364),P364,0)+01_指標庫!$H$17*IF(ISNUMBER($AI364),AT364,0)+01_指標庫!$H$18*IF(ISNUMBER($AJ364),AU364,0)+01_指標庫!$H$19*IF(ISNUMBER($AK364),AV364,0)+01_指標庫!$H$20*IF(ISNUMBER($BB364),BB364,0)+01_指標庫!$H$21*IF(ISNUMBER($BC364),BC364,0))/AW364,1))</f>
        <v>70.6</v>
      </c>
      <c r="AY364" s="60"/>
      <c r="AZ364" s="60"/>
      <c r="BA364" s="58" t="n">
        <f aca="false">AVERAGE($E360:$E364)/AVERAGE($E355:$E364)-1</f>
        <v>-0.00569481279820883</v>
      </c>
      <c r="BB364" s="59" t="n">
        <f aca="false">IF(ISNUMBER($BA364),IF(OR($S364&lt;=-0.03,$BA364&lt;-0.003),0,IF(OR($S364&lt;=-0.02,$BA364&lt;0.01),50,100)),"")</f>
        <v>0</v>
      </c>
      <c r="BC364" s="0" t="str">
        <f aca="false">IF(OR(COUNT($AZ364)=0,COUNT($AZ363)=0),"",IF(OR($AY364/$AZ363-1&lt;=-0.03,$AZ364/$AZ363-1&lt;=-0.045,IF(COUNT($AZ355:$AZ364)=10,AVERAGE($AZ360:$AZ364)/AVERAGE($AZ355:$AZ364)-1&lt;-0.01,FALSE())),0,IF(OR($AZ364/$AZ363-1&lt;=-0.02,IF(COUNT($AZ355:$AZ364)=10,AVERAGE($AZ360:$AZ364)/AVERAGE($AZ355:$AZ364)-1&lt;0.005,FALSE())),50,100)))</f>
        <v/>
      </c>
    </row>
    <row r="365" customFormat="false" ht="15" hidden="false" customHeight="true" outlineLevel="0" collapsed="false">
      <c r="A365" s="47" t="n">
        <v>361</v>
      </c>
      <c r="B365" s="48" t="n">
        <v>43080</v>
      </c>
      <c r="C365" s="47" t="n">
        <v>2017</v>
      </c>
      <c r="D365" s="49" t="s">
        <v>236</v>
      </c>
      <c r="E365" s="50" t="n">
        <v>6393.89</v>
      </c>
      <c r="F365" s="51" t="n">
        <v>0.096437</v>
      </c>
      <c r="G365" s="51" t="n">
        <v>-0.004464</v>
      </c>
      <c r="H365" s="52" t="n">
        <v>0.9388</v>
      </c>
      <c r="I365" s="53" t="n">
        <v>361</v>
      </c>
      <c r="J365" s="47" t="s">
        <v>235</v>
      </c>
      <c r="K365" s="54" t="n">
        <v>9.34</v>
      </c>
      <c r="L365" s="55" t="n">
        <f aca="false">IF(COUNT(F365)=0,50,IF(F365&gt;=0,100,IF(F365&gt;=-0.02,50,0)))</f>
        <v>100</v>
      </c>
      <c r="M365" s="55" t="n">
        <f aca="false">IF(COUNT(G365)=0,50,IF(G365&gt;-0.06,100,IF(G365&gt;-0.15,50,0)))</f>
        <v>100</v>
      </c>
      <c r="N365" s="55" t="n">
        <f aca="false">IF(COUNT(H365)=0,50,IF(H365&gt;=0.6,100,IF(H365&gt;=0.4,50,0)))</f>
        <v>100</v>
      </c>
      <c r="O365" s="55" t="n">
        <f aca="false">IF(COUNT(I365)=0,50,IF(J365="proxy_vix",50,IF(I365&lt;350,100,IF(I365&lt;=450,50,0))))</f>
        <v>50</v>
      </c>
      <c r="P365" s="55" t="n">
        <f aca="false">IF(COUNT(K365)=0,50,IF(K365&lt;20,100,IF(K365&lt;=25,50,0)))</f>
        <v>100</v>
      </c>
      <c r="Q365" s="54"/>
      <c r="R365" s="47"/>
      <c r="S365" s="51" t="n">
        <f aca="false">$E365/$E364-1</f>
        <v>0.00777357645987054</v>
      </c>
      <c r="T365" s="56" t="n">
        <f aca="false">$K365/$K364-1</f>
        <v>-0.0250521920668059</v>
      </c>
      <c r="V365" s="57"/>
      <c r="W365" s="57"/>
      <c r="Y365" s="1" t="str">
        <f aca="false">IF(AX365&gt;=70,"EASY",IF(AX365&gt;40,"UNCERTAIN","HARD"))</f>
        <v>EASY</v>
      </c>
      <c r="AA365" s="58" t="n">
        <f aca="false">IF($A365&lt;200,"",AVERAGE($E316:$E365)/AVERAGE($E166:$E365)-1)</f>
        <v>0.0668004088540786</v>
      </c>
      <c r="AB365" s="59" t="n">
        <f aca="false">LOOKUP($B365,07_L1政策步階!$A$4:$A$14,07_L1政策步階!$C$4:$C$14)</f>
        <v>-1</v>
      </c>
      <c r="AC365" s="57"/>
      <c r="AD365" s="57"/>
      <c r="AE365" s="57"/>
      <c r="AF365" s="57"/>
      <c r="AG365" s="57"/>
      <c r="AH365" s="57"/>
      <c r="AI365" s="57"/>
      <c r="AJ365" s="57"/>
      <c r="AK365" s="57"/>
      <c r="AL365" s="59" t="n">
        <f aca="false">IF(ISNUMBER($AA365),IF($AA365&gt;=0.005,100,IF($AA365&gt;=-0.015,50,0)),"")</f>
        <v>100</v>
      </c>
      <c r="AM365" s="59" t="n">
        <f aca="false">IF(ISNUMBER($AB365),IF($AB365=1,100,IF($AB365=0,50,0)),"")</f>
        <v>0</v>
      </c>
      <c r="AN365" s="0" t="str">
        <f aca="false">IF(ISNUMBER($AC365),IF($AC365&gt;=0.001,100,IF($AC365&gt;=-0.003,50,0)),"")</f>
        <v/>
      </c>
      <c r="AO365" s="0" t="str">
        <f aca="false">IF(ISNUMBER($AD365),IF($AD365&gt;=0.04,100,IF($AD365&gt;=0,50,0)),"")</f>
        <v/>
      </c>
      <c r="AP365" s="0" t="str">
        <f aca="false">IF(ISNUMBER($AE365),IF($AE365&gt;=25,100,IF($AE365&gt;=-75,50,0)),"")</f>
        <v/>
      </c>
      <c r="AQ365" s="0" t="str">
        <f aca="false">IF(ISNUMBER($AF365),IF($AF365&gt;0,100,IF($AF365&gt;=-50,50,0)),"")</f>
        <v/>
      </c>
      <c r="AR365" s="0" t="str">
        <f aca="false">IF(ISNUMBER($AG365),IF($AG365=1,100,IF($AG365=0,50,0)),"")</f>
        <v/>
      </c>
      <c r="AS365" s="0" t="str">
        <f aca="false">IF(ISNUMBER($AH365),IF($AH365&lt;0,100,IF($AH365&lt;=20,50,0)),"")</f>
        <v/>
      </c>
      <c r="AT365" s="0" t="str">
        <f aca="false">IF(ISNUMBER($AI365),IF($AI365&lt;0.95,100,IF($AI365&lt;=1,50,0)),"")</f>
        <v/>
      </c>
      <c r="AU365" s="0" t="str">
        <f aca="false">IF(ISNUMBER($AJ365),IF($AJ365&lt;30,0,IF($AJ365&lt;40,50,IF($AJ365&lt;=90,100,50))),"")</f>
        <v/>
      </c>
      <c r="AV365" s="0" t="str">
        <f aca="false">IF(ISNUMBER($AK365),IF($AK365&gt;-0.2,100,IF($AK365&gt;=-0.4,50,0)),"")</f>
        <v/>
      </c>
      <c r="AW365" s="59" t="n">
        <f aca="false">01_指標庫!$H$4*ISNUMBER($F365)+01_指標庫!$H$5*ISNUMBER($AA365)+01_指標庫!$H$6*ISNUMBER($G365)+01_指標庫!$H$7*ISNUMBER($H365)+01_指標庫!$H$8*ISNUMBER($AF365)+01_指標庫!$H$9*ISNUMBER($AG365)+01_指標庫!$H$10*ISNUMBER($AB365)+01_指標庫!$H$11*ISNUMBER($AC365)+01_指標庫!$H$12*ISNUMBER($AD365)+01_指標庫!$H$13*ISNUMBER($AE365)+01_指標庫!$H$14*ISNUMBER($I365)+01_指標庫!$H$15*ISNUMBER($AH365)+01_指標庫!$H$16*ISNUMBER($K365)+01_指標庫!$H$17*ISNUMBER($AI365)+01_指標庫!$H$18*ISNUMBER($AJ365)+01_指標庫!$H$19*ISNUMBER($AK365)+01_指標庫!$H$20*ISNUMBER($BB365)+01_指標庫!$H$21*ISNUMBER($BC365)</f>
        <v>51</v>
      </c>
      <c r="AX365" s="59" t="n">
        <f aca="false">IF(AW365=0,50,ROUND((01_指標庫!$H$4*IF(ISNUMBER($F365),L365,0)+01_指標庫!$H$5*IF(ISNUMBER($AA365),AL365,0)+01_指標庫!$H$6*IF(ISNUMBER($G365),M365,0)+01_指標庫!$H$7*IF(ISNUMBER($H365),N365,0)+01_指標庫!$H$8*IF(ISNUMBER($AF365),AQ365,0)+01_指標庫!$H$9*IF(ISNUMBER($AG365),AR365,0)+01_指標庫!$H$10*IF(ISNUMBER($AB365),AM365,0)+01_指標庫!$H$11*IF(ISNUMBER($AC365),AN365,0)+01_指標庫!$H$12*IF(ISNUMBER($AD365),AO365,0)+01_指標庫!$H$13*IF(ISNUMBER($AE365),AP365,0)+01_指標庫!$H$14*IF(ISNUMBER($I365),O365,0)+01_指標庫!$H$15*IF(ISNUMBER($AH365),AS365,0)+01_指標庫!$H$16*IF(ISNUMBER($K365),P365,0)+01_指標庫!$H$17*IF(ISNUMBER($AI365),AT365,0)+01_指標庫!$H$18*IF(ISNUMBER($AJ365),AU365,0)+01_指標庫!$H$19*IF(ISNUMBER($AK365),AV365,0)+01_指標庫!$H$20*IF(ISNUMBER($BB365),BB365,0)+01_指標庫!$H$21*IF(ISNUMBER($BC365),BC365,0))/AW365,1))</f>
        <v>76.5</v>
      </c>
      <c r="AY365" s="60"/>
      <c r="AZ365" s="60"/>
      <c r="BA365" s="58" t="n">
        <f aca="false">AVERAGE($E361:$E365)/AVERAGE($E356:$E365)-1</f>
        <v>-0.00139258365886707</v>
      </c>
      <c r="BB365" s="59" t="n">
        <f aca="false">IF(ISNUMBER($BA365),IF(OR($S365&lt;=-0.03,$BA365&lt;-0.003),0,IF(OR($S365&lt;=-0.02,$BA365&lt;0.01),50,100)),"")</f>
        <v>50</v>
      </c>
      <c r="BC365" s="0" t="str">
        <f aca="false">IF(OR(COUNT($AZ365)=0,COUNT($AZ364)=0),"",IF(OR($AY365/$AZ364-1&lt;=-0.03,$AZ365/$AZ364-1&lt;=-0.045,IF(COUNT($AZ356:$AZ365)=10,AVERAGE($AZ361:$AZ365)/AVERAGE($AZ356:$AZ365)-1&lt;-0.01,FALSE())),0,IF(OR($AZ365/$AZ364-1&lt;=-0.02,IF(COUNT($AZ356:$AZ365)=10,AVERAGE($AZ361:$AZ365)/AVERAGE($AZ356:$AZ365)-1&lt;0.005,FALSE())),50,100)))</f>
        <v/>
      </c>
    </row>
    <row r="366" customFormat="false" ht="15" hidden="false" customHeight="true" outlineLevel="0" collapsed="false">
      <c r="A366" s="47" t="n">
        <v>362</v>
      </c>
      <c r="B366" s="48" t="n">
        <v>43081</v>
      </c>
      <c r="C366" s="47" t="n">
        <v>2017</v>
      </c>
      <c r="D366" s="49" t="s">
        <v>237</v>
      </c>
      <c r="E366" s="50" t="n">
        <v>6383.65</v>
      </c>
      <c r="F366" s="51" t="n">
        <v>0.093693</v>
      </c>
      <c r="G366" s="51" t="n">
        <v>-0.006058</v>
      </c>
      <c r="H366" s="52" t="n">
        <v>0.9388</v>
      </c>
      <c r="I366" s="53" t="n">
        <v>358</v>
      </c>
      <c r="J366" s="47" t="s">
        <v>235</v>
      </c>
      <c r="K366" s="54" t="n">
        <v>9.92</v>
      </c>
      <c r="L366" s="55" t="n">
        <f aca="false">IF(COUNT(F366)=0,50,IF(F366&gt;=0,100,IF(F366&gt;=-0.02,50,0)))</f>
        <v>100</v>
      </c>
      <c r="M366" s="55" t="n">
        <f aca="false">IF(COUNT(G366)=0,50,IF(G366&gt;-0.06,100,IF(G366&gt;-0.15,50,0)))</f>
        <v>100</v>
      </c>
      <c r="N366" s="55" t="n">
        <f aca="false">IF(COUNT(H366)=0,50,IF(H366&gt;=0.6,100,IF(H366&gt;=0.4,50,0)))</f>
        <v>100</v>
      </c>
      <c r="O366" s="55" t="n">
        <f aca="false">IF(COUNT(I366)=0,50,IF(J366="proxy_vix",50,IF(I366&lt;350,100,IF(I366&lt;=450,50,0))))</f>
        <v>50</v>
      </c>
      <c r="P366" s="55" t="n">
        <f aca="false">IF(COUNT(K366)=0,50,IF(K366&lt;20,100,IF(K366&lt;=25,50,0)))</f>
        <v>100</v>
      </c>
      <c r="Q366" s="54"/>
      <c r="R366" s="47"/>
      <c r="S366" s="51" t="n">
        <f aca="false">$E366/$E365-1</f>
        <v>-0.0016015289596788</v>
      </c>
      <c r="T366" s="56" t="n">
        <f aca="false">$K366/$K365-1</f>
        <v>0.0620985010706638</v>
      </c>
      <c r="V366" s="57"/>
      <c r="W366" s="57"/>
      <c r="Y366" s="1" t="str">
        <f aca="false">IF(AX366&gt;=70,"EASY",IF(AX366&gt;40,"UNCERTAIN","HARD"))</f>
        <v>EASY</v>
      </c>
      <c r="AA366" s="58" t="n">
        <f aca="false">IF($A366&lt;200,"",AVERAGE($E317:$E366)/AVERAGE($E167:$E366)-1)</f>
        <v>0.0672143494614648</v>
      </c>
      <c r="AB366" s="59" t="n">
        <f aca="false">LOOKUP($B366,07_L1政策步階!$A$4:$A$14,07_L1政策步階!$C$4:$C$14)</f>
        <v>-1</v>
      </c>
      <c r="AC366" s="57"/>
      <c r="AD366" s="57"/>
      <c r="AE366" s="57"/>
      <c r="AF366" s="57"/>
      <c r="AG366" s="57"/>
      <c r="AH366" s="57"/>
      <c r="AI366" s="57"/>
      <c r="AJ366" s="57"/>
      <c r="AK366" s="57"/>
      <c r="AL366" s="59" t="n">
        <f aca="false">IF(ISNUMBER($AA366),IF($AA366&gt;=0.005,100,IF($AA366&gt;=-0.015,50,0)),"")</f>
        <v>100</v>
      </c>
      <c r="AM366" s="59" t="n">
        <f aca="false">IF(ISNUMBER($AB366),IF($AB366=1,100,IF($AB366=0,50,0)),"")</f>
        <v>0</v>
      </c>
      <c r="AN366" s="0" t="str">
        <f aca="false">IF(ISNUMBER($AC366),IF($AC366&gt;=0.001,100,IF($AC366&gt;=-0.003,50,0)),"")</f>
        <v/>
      </c>
      <c r="AO366" s="0" t="str">
        <f aca="false">IF(ISNUMBER($AD366),IF($AD366&gt;=0.04,100,IF($AD366&gt;=0,50,0)),"")</f>
        <v/>
      </c>
      <c r="AP366" s="0" t="str">
        <f aca="false">IF(ISNUMBER($AE366),IF($AE366&gt;=25,100,IF($AE366&gt;=-75,50,0)),"")</f>
        <v/>
      </c>
      <c r="AQ366" s="0" t="str">
        <f aca="false">IF(ISNUMBER($AF366),IF($AF366&gt;0,100,IF($AF366&gt;=-50,50,0)),"")</f>
        <v/>
      </c>
      <c r="AR366" s="0" t="str">
        <f aca="false">IF(ISNUMBER($AG366),IF($AG366=1,100,IF($AG366=0,50,0)),"")</f>
        <v/>
      </c>
      <c r="AS366" s="0" t="str">
        <f aca="false">IF(ISNUMBER($AH366),IF($AH366&lt;0,100,IF($AH366&lt;=20,50,0)),"")</f>
        <v/>
      </c>
      <c r="AT366" s="0" t="str">
        <f aca="false">IF(ISNUMBER($AI366),IF($AI366&lt;0.95,100,IF($AI366&lt;=1,50,0)),"")</f>
        <v/>
      </c>
      <c r="AU366" s="0" t="str">
        <f aca="false">IF(ISNUMBER($AJ366),IF($AJ366&lt;30,0,IF($AJ366&lt;40,50,IF($AJ366&lt;=90,100,50))),"")</f>
        <v/>
      </c>
      <c r="AV366" s="0" t="str">
        <f aca="false">IF(ISNUMBER($AK366),IF($AK366&gt;-0.2,100,IF($AK366&gt;=-0.4,50,0)),"")</f>
        <v/>
      </c>
      <c r="AW366" s="59" t="n">
        <f aca="false">01_指標庫!$H$4*ISNUMBER($F366)+01_指標庫!$H$5*ISNUMBER($AA366)+01_指標庫!$H$6*ISNUMBER($G366)+01_指標庫!$H$7*ISNUMBER($H366)+01_指標庫!$H$8*ISNUMBER($AF366)+01_指標庫!$H$9*ISNUMBER($AG366)+01_指標庫!$H$10*ISNUMBER($AB366)+01_指標庫!$H$11*ISNUMBER($AC366)+01_指標庫!$H$12*ISNUMBER($AD366)+01_指標庫!$H$13*ISNUMBER($AE366)+01_指標庫!$H$14*ISNUMBER($I366)+01_指標庫!$H$15*ISNUMBER($AH366)+01_指標庫!$H$16*ISNUMBER($K366)+01_指標庫!$H$17*ISNUMBER($AI366)+01_指標庫!$H$18*ISNUMBER($AJ366)+01_指標庫!$H$19*ISNUMBER($AK366)+01_指標庫!$H$20*ISNUMBER($BB366)+01_指標庫!$H$21*ISNUMBER($BC366)</f>
        <v>51</v>
      </c>
      <c r="AX366" s="59" t="n">
        <f aca="false">IF(AW366=0,50,ROUND((01_指標庫!$H$4*IF(ISNUMBER($F366),L366,0)+01_指標庫!$H$5*IF(ISNUMBER($AA366),AL366,0)+01_指標庫!$H$6*IF(ISNUMBER($G366),M366,0)+01_指標庫!$H$7*IF(ISNUMBER($H366),N366,0)+01_指標庫!$H$8*IF(ISNUMBER($AF366),AQ366,0)+01_指標庫!$H$9*IF(ISNUMBER($AG366),AR366,0)+01_指標庫!$H$10*IF(ISNUMBER($AB366),AM366,0)+01_指標庫!$H$11*IF(ISNUMBER($AC366),AN366,0)+01_指標庫!$H$12*IF(ISNUMBER($AD366),AO366,0)+01_指標庫!$H$13*IF(ISNUMBER($AE366),AP366,0)+01_指標庫!$H$14*IF(ISNUMBER($I366),O366,0)+01_指標庫!$H$15*IF(ISNUMBER($AH366),AS366,0)+01_指標庫!$H$16*IF(ISNUMBER($K366),P366,0)+01_指標庫!$H$17*IF(ISNUMBER($AI366),AT366,0)+01_指標庫!$H$18*IF(ISNUMBER($AJ366),AU366,0)+01_指標庫!$H$19*IF(ISNUMBER($AK366),AV366,0)+01_指標庫!$H$20*IF(ISNUMBER($BB366),BB366,0)+01_指標庫!$H$21*IF(ISNUMBER($BC366),BC366,0))/AW366,1))</f>
        <v>76.5</v>
      </c>
      <c r="AY366" s="60"/>
      <c r="AZ366" s="60"/>
      <c r="BA366" s="58" t="n">
        <f aca="false">AVERAGE($E362:$E366)/AVERAGE($E357:$E366)-1</f>
        <v>0.00296831010511878</v>
      </c>
      <c r="BB366" s="59" t="n">
        <f aca="false">IF(ISNUMBER($BA366),IF(OR($S366&lt;=-0.03,$BA366&lt;-0.003),0,IF(OR($S366&lt;=-0.02,$BA366&lt;0.01),50,100)),"")</f>
        <v>50</v>
      </c>
      <c r="BC366" s="0" t="str">
        <f aca="false">IF(OR(COUNT($AZ366)=0,COUNT($AZ365)=0),"",IF(OR($AY366/$AZ365-1&lt;=-0.03,$AZ366/$AZ365-1&lt;=-0.045,IF(COUNT($AZ357:$AZ366)=10,AVERAGE($AZ362:$AZ366)/AVERAGE($AZ357:$AZ366)-1&lt;-0.01,FALSE())),0,IF(OR($AZ366/$AZ365-1&lt;=-0.02,IF(COUNT($AZ357:$AZ366)=10,AVERAGE($AZ362:$AZ366)/AVERAGE($AZ357:$AZ366)-1&lt;0.005,FALSE())),50,100)))</f>
        <v/>
      </c>
    </row>
    <row r="367" customFormat="false" ht="15" hidden="false" customHeight="true" outlineLevel="0" collapsed="false">
      <c r="A367" s="47" t="n">
        <v>363</v>
      </c>
      <c r="B367" s="48" t="n">
        <v>43082</v>
      </c>
      <c r="C367" s="47" t="n">
        <v>2017</v>
      </c>
      <c r="D367" s="49" t="s">
        <v>238</v>
      </c>
      <c r="E367" s="50" t="n">
        <v>6394.67</v>
      </c>
      <c r="F367" s="51" t="n">
        <v>0.09464</v>
      </c>
      <c r="G367" s="51" t="n">
        <v>-0.004343</v>
      </c>
      <c r="H367" s="52" t="n">
        <v>0.9388</v>
      </c>
      <c r="I367" s="53" t="n">
        <v>364</v>
      </c>
      <c r="J367" s="47" t="s">
        <v>235</v>
      </c>
      <c r="K367" s="54" t="n">
        <v>10.18</v>
      </c>
      <c r="L367" s="55" t="n">
        <f aca="false">IF(COUNT(F367)=0,50,IF(F367&gt;=0,100,IF(F367&gt;=-0.02,50,0)))</f>
        <v>100</v>
      </c>
      <c r="M367" s="55" t="n">
        <f aca="false">IF(COUNT(G367)=0,50,IF(G367&gt;-0.06,100,IF(G367&gt;-0.15,50,0)))</f>
        <v>100</v>
      </c>
      <c r="N367" s="55" t="n">
        <f aca="false">IF(COUNT(H367)=0,50,IF(H367&gt;=0.6,100,IF(H367&gt;=0.4,50,0)))</f>
        <v>100</v>
      </c>
      <c r="O367" s="55" t="n">
        <f aca="false">IF(COUNT(I367)=0,50,IF(J367="proxy_vix",50,IF(I367&lt;350,100,IF(I367&lt;=450,50,0))))</f>
        <v>50</v>
      </c>
      <c r="P367" s="55" t="n">
        <f aca="false">IF(COUNT(K367)=0,50,IF(K367&lt;20,100,IF(K367&lt;=25,50,0)))</f>
        <v>100</v>
      </c>
      <c r="Q367" s="54"/>
      <c r="R367" s="47"/>
      <c r="S367" s="51" t="n">
        <f aca="false">$E367/$E366-1</f>
        <v>0.00172628511901496</v>
      </c>
      <c r="T367" s="56" t="n">
        <f aca="false">$K367/$K366-1</f>
        <v>0.0262096774193548</v>
      </c>
      <c r="V367" s="57"/>
      <c r="W367" s="57"/>
      <c r="Y367" s="1" t="str">
        <f aca="false">IF(AX367&gt;=70,"EASY",IF(AX367&gt;40,"UNCERTAIN","HARD"))</f>
        <v>EASY</v>
      </c>
      <c r="AA367" s="58" t="n">
        <f aca="false">IF($A367&lt;200,"",AVERAGE($E318:$E367)/AVERAGE($E168:$E367)-1)</f>
        <v>0.0676656641280615</v>
      </c>
      <c r="AB367" s="59" t="n">
        <f aca="false">LOOKUP($B367,07_L1政策步階!$A$4:$A$14,07_L1政策步階!$C$4:$C$14)</f>
        <v>-1</v>
      </c>
      <c r="AC367" s="57"/>
      <c r="AD367" s="57"/>
      <c r="AE367" s="57"/>
      <c r="AF367" s="57"/>
      <c r="AG367" s="57"/>
      <c r="AH367" s="57"/>
      <c r="AI367" s="57"/>
      <c r="AJ367" s="57"/>
      <c r="AK367" s="57"/>
      <c r="AL367" s="59" t="n">
        <f aca="false">IF(ISNUMBER($AA367),IF($AA367&gt;=0.005,100,IF($AA367&gt;=-0.015,50,0)),"")</f>
        <v>100</v>
      </c>
      <c r="AM367" s="59" t="n">
        <f aca="false">IF(ISNUMBER($AB367),IF($AB367=1,100,IF($AB367=0,50,0)),"")</f>
        <v>0</v>
      </c>
      <c r="AN367" s="0" t="str">
        <f aca="false">IF(ISNUMBER($AC367),IF($AC367&gt;=0.001,100,IF($AC367&gt;=-0.003,50,0)),"")</f>
        <v/>
      </c>
      <c r="AO367" s="0" t="str">
        <f aca="false">IF(ISNUMBER($AD367),IF($AD367&gt;=0.04,100,IF($AD367&gt;=0,50,0)),"")</f>
        <v/>
      </c>
      <c r="AP367" s="0" t="str">
        <f aca="false">IF(ISNUMBER($AE367),IF($AE367&gt;=25,100,IF($AE367&gt;=-75,50,0)),"")</f>
        <v/>
      </c>
      <c r="AQ367" s="0" t="str">
        <f aca="false">IF(ISNUMBER($AF367),IF($AF367&gt;0,100,IF($AF367&gt;=-50,50,0)),"")</f>
        <v/>
      </c>
      <c r="AR367" s="0" t="str">
        <f aca="false">IF(ISNUMBER($AG367),IF($AG367=1,100,IF($AG367=0,50,0)),"")</f>
        <v/>
      </c>
      <c r="AS367" s="0" t="str">
        <f aca="false">IF(ISNUMBER($AH367),IF($AH367&lt;0,100,IF($AH367&lt;=20,50,0)),"")</f>
        <v/>
      </c>
      <c r="AT367" s="0" t="str">
        <f aca="false">IF(ISNUMBER($AI367),IF($AI367&lt;0.95,100,IF($AI367&lt;=1,50,0)),"")</f>
        <v/>
      </c>
      <c r="AU367" s="0" t="str">
        <f aca="false">IF(ISNUMBER($AJ367),IF($AJ367&lt;30,0,IF($AJ367&lt;40,50,IF($AJ367&lt;=90,100,50))),"")</f>
        <v/>
      </c>
      <c r="AV367" s="0" t="str">
        <f aca="false">IF(ISNUMBER($AK367),IF($AK367&gt;-0.2,100,IF($AK367&gt;=-0.4,50,0)),"")</f>
        <v/>
      </c>
      <c r="AW367" s="59" t="n">
        <f aca="false">01_指標庫!$H$4*ISNUMBER($F367)+01_指標庫!$H$5*ISNUMBER($AA367)+01_指標庫!$H$6*ISNUMBER($G367)+01_指標庫!$H$7*ISNUMBER($H367)+01_指標庫!$H$8*ISNUMBER($AF367)+01_指標庫!$H$9*ISNUMBER($AG367)+01_指標庫!$H$10*ISNUMBER($AB367)+01_指標庫!$H$11*ISNUMBER($AC367)+01_指標庫!$H$12*ISNUMBER($AD367)+01_指標庫!$H$13*ISNUMBER($AE367)+01_指標庫!$H$14*ISNUMBER($I367)+01_指標庫!$H$15*ISNUMBER($AH367)+01_指標庫!$H$16*ISNUMBER($K367)+01_指標庫!$H$17*ISNUMBER($AI367)+01_指標庫!$H$18*ISNUMBER($AJ367)+01_指標庫!$H$19*ISNUMBER($AK367)+01_指標庫!$H$20*ISNUMBER($BB367)+01_指標庫!$H$21*ISNUMBER($BC367)</f>
        <v>51</v>
      </c>
      <c r="AX367" s="59" t="n">
        <f aca="false">IF(AW367=0,50,ROUND((01_指標庫!$H$4*IF(ISNUMBER($F367),L367,0)+01_指標庫!$H$5*IF(ISNUMBER($AA367),AL367,0)+01_指標庫!$H$6*IF(ISNUMBER($G367),M367,0)+01_指標庫!$H$7*IF(ISNUMBER($H367),N367,0)+01_指標庫!$H$8*IF(ISNUMBER($AF367),AQ367,0)+01_指標庫!$H$9*IF(ISNUMBER($AG367),AR367,0)+01_指標庫!$H$10*IF(ISNUMBER($AB367),AM367,0)+01_指標庫!$H$11*IF(ISNUMBER($AC367),AN367,0)+01_指標庫!$H$12*IF(ISNUMBER($AD367),AO367,0)+01_指標庫!$H$13*IF(ISNUMBER($AE367),AP367,0)+01_指標庫!$H$14*IF(ISNUMBER($I367),O367,0)+01_指標庫!$H$15*IF(ISNUMBER($AH367),AS367,0)+01_指標庫!$H$16*IF(ISNUMBER($K367),P367,0)+01_指標庫!$H$17*IF(ISNUMBER($AI367),AT367,0)+01_指標庫!$H$18*IF(ISNUMBER($AJ367),AU367,0)+01_指標庫!$H$19*IF(ISNUMBER($AK367),AV367,0)+01_指標庫!$H$20*IF(ISNUMBER($BB367),BB367,0)+01_指標庫!$H$21*IF(ISNUMBER($BC367),BC367,0))/AW367,1))</f>
        <v>76.5</v>
      </c>
      <c r="AY367" s="60"/>
      <c r="AZ367" s="60"/>
      <c r="BA367" s="58" t="n">
        <f aca="false">AVERAGE($E363:$E367)/AVERAGE($E358:$E367)-1</f>
        <v>0.00485760756080289</v>
      </c>
      <c r="BB367" s="59" t="n">
        <f aca="false">IF(ISNUMBER($BA367),IF(OR($S367&lt;=-0.03,$BA367&lt;-0.003),0,IF(OR($S367&lt;=-0.02,$BA367&lt;0.01),50,100)),"")</f>
        <v>50</v>
      </c>
      <c r="BC367" s="0" t="str">
        <f aca="false">IF(OR(COUNT($AZ367)=0,COUNT($AZ366)=0),"",IF(OR($AY367/$AZ366-1&lt;=-0.03,$AZ367/$AZ366-1&lt;=-0.045,IF(COUNT($AZ358:$AZ367)=10,AVERAGE($AZ363:$AZ367)/AVERAGE($AZ358:$AZ367)-1&lt;-0.01,FALSE())),0,IF(OR($AZ367/$AZ366-1&lt;=-0.02,IF(COUNT($AZ358:$AZ367)=10,AVERAGE($AZ363:$AZ367)/AVERAGE($AZ358:$AZ367)-1&lt;0.005,FALSE())),50,100)))</f>
        <v/>
      </c>
    </row>
    <row r="368" customFormat="false" ht="15" hidden="false" customHeight="true" outlineLevel="0" collapsed="false">
      <c r="A368" s="47" t="n">
        <v>364</v>
      </c>
      <c r="B368" s="48" t="n">
        <v>43083</v>
      </c>
      <c r="C368" s="47" t="n">
        <v>2017</v>
      </c>
      <c r="D368" s="49" t="s">
        <v>239</v>
      </c>
      <c r="E368" s="50" t="n">
        <v>6389.91</v>
      </c>
      <c r="F368" s="51" t="n">
        <v>0.092865</v>
      </c>
      <c r="G368" s="51" t="n">
        <v>-0.005084</v>
      </c>
      <c r="H368" s="52" t="n">
        <v>0.9184</v>
      </c>
      <c r="I368" s="53" t="n">
        <v>363</v>
      </c>
      <c r="J368" s="47" t="s">
        <v>235</v>
      </c>
      <c r="K368" s="54" t="n">
        <v>10.49</v>
      </c>
      <c r="L368" s="55" t="n">
        <f aca="false">IF(COUNT(F368)=0,50,IF(F368&gt;=0,100,IF(F368&gt;=-0.02,50,0)))</f>
        <v>100</v>
      </c>
      <c r="M368" s="55" t="n">
        <f aca="false">IF(COUNT(G368)=0,50,IF(G368&gt;-0.06,100,IF(G368&gt;-0.15,50,0)))</f>
        <v>100</v>
      </c>
      <c r="N368" s="55" t="n">
        <f aca="false">IF(COUNT(H368)=0,50,IF(H368&gt;=0.6,100,IF(H368&gt;=0.4,50,0)))</f>
        <v>100</v>
      </c>
      <c r="O368" s="55" t="n">
        <f aca="false">IF(COUNT(I368)=0,50,IF(J368="proxy_vix",50,IF(I368&lt;350,100,IF(I368&lt;=450,50,0))))</f>
        <v>50</v>
      </c>
      <c r="P368" s="55" t="n">
        <f aca="false">IF(COUNT(K368)=0,50,IF(K368&lt;20,100,IF(K368&lt;=25,50,0)))</f>
        <v>100</v>
      </c>
      <c r="Q368" s="54"/>
      <c r="R368" s="47"/>
      <c r="S368" s="51" t="n">
        <f aca="false">$E368/$E367-1</f>
        <v>-0.000744369920574473</v>
      </c>
      <c r="T368" s="56" t="n">
        <f aca="false">$K368/$K367-1</f>
        <v>0.0304518664047151</v>
      </c>
      <c r="V368" s="57"/>
      <c r="W368" s="57"/>
      <c r="Y368" s="1" t="str">
        <f aca="false">IF(AX368&gt;=70,"EASY",IF(AX368&gt;40,"UNCERTAIN","HARD"))</f>
        <v>EASY</v>
      </c>
      <c r="AA368" s="58" t="n">
        <f aca="false">IF($A368&lt;200,"",AVERAGE($E319:$E368)/AVERAGE($E169:$E368)-1)</f>
        <v>0.0680660114226825</v>
      </c>
      <c r="AB368" s="59" t="n">
        <f aca="false">LOOKUP($B368,07_L1政策步階!$A$4:$A$14,07_L1政策步階!$C$4:$C$14)</f>
        <v>-1</v>
      </c>
      <c r="AC368" s="57"/>
      <c r="AD368" s="57"/>
      <c r="AE368" s="57"/>
      <c r="AF368" s="57"/>
      <c r="AG368" s="57"/>
      <c r="AH368" s="57"/>
      <c r="AI368" s="57"/>
      <c r="AJ368" s="57"/>
      <c r="AK368" s="57"/>
      <c r="AL368" s="59" t="n">
        <f aca="false">IF(ISNUMBER($AA368),IF($AA368&gt;=0.005,100,IF($AA368&gt;=-0.015,50,0)),"")</f>
        <v>100</v>
      </c>
      <c r="AM368" s="59" t="n">
        <f aca="false">IF(ISNUMBER($AB368),IF($AB368=1,100,IF($AB368=0,50,0)),"")</f>
        <v>0</v>
      </c>
      <c r="AN368" s="0" t="str">
        <f aca="false">IF(ISNUMBER($AC368),IF($AC368&gt;=0.001,100,IF($AC368&gt;=-0.003,50,0)),"")</f>
        <v/>
      </c>
      <c r="AO368" s="0" t="str">
        <f aca="false">IF(ISNUMBER($AD368),IF($AD368&gt;=0.04,100,IF($AD368&gt;=0,50,0)),"")</f>
        <v/>
      </c>
      <c r="AP368" s="0" t="str">
        <f aca="false">IF(ISNUMBER($AE368),IF($AE368&gt;=25,100,IF($AE368&gt;=-75,50,0)),"")</f>
        <v/>
      </c>
      <c r="AQ368" s="0" t="str">
        <f aca="false">IF(ISNUMBER($AF368),IF($AF368&gt;0,100,IF($AF368&gt;=-50,50,0)),"")</f>
        <v/>
      </c>
      <c r="AR368" s="0" t="str">
        <f aca="false">IF(ISNUMBER($AG368),IF($AG368=1,100,IF($AG368=0,50,0)),"")</f>
        <v/>
      </c>
      <c r="AS368" s="0" t="str">
        <f aca="false">IF(ISNUMBER($AH368),IF($AH368&lt;0,100,IF($AH368&lt;=20,50,0)),"")</f>
        <v/>
      </c>
      <c r="AT368" s="0" t="str">
        <f aca="false">IF(ISNUMBER($AI368),IF($AI368&lt;0.95,100,IF($AI368&lt;=1,50,0)),"")</f>
        <v/>
      </c>
      <c r="AU368" s="0" t="str">
        <f aca="false">IF(ISNUMBER($AJ368),IF($AJ368&lt;30,0,IF($AJ368&lt;40,50,IF($AJ368&lt;=90,100,50))),"")</f>
        <v/>
      </c>
      <c r="AV368" s="0" t="str">
        <f aca="false">IF(ISNUMBER($AK368),IF($AK368&gt;-0.2,100,IF($AK368&gt;=-0.4,50,0)),"")</f>
        <v/>
      </c>
      <c r="AW368" s="59" t="n">
        <f aca="false">01_指標庫!$H$4*ISNUMBER($F368)+01_指標庫!$H$5*ISNUMBER($AA368)+01_指標庫!$H$6*ISNUMBER($G368)+01_指標庫!$H$7*ISNUMBER($H368)+01_指標庫!$H$8*ISNUMBER($AF368)+01_指標庫!$H$9*ISNUMBER($AG368)+01_指標庫!$H$10*ISNUMBER($AB368)+01_指標庫!$H$11*ISNUMBER($AC368)+01_指標庫!$H$12*ISNUMBER($AD368)+01_指標庫!$H$13*ISNUMBER($AE368)+01_指標庫!$H$14*ISNUMBER($I368)+01_指標庫!$H$15*ISNUMBER($AH368)+01_指標庫!$H$16*ISNUMBER($K368)+01_指標庫!$H$17*ISNUMBER($AI368)+01_指標庫!$H$18*ISNUMBER($AJ368)+01_指標庫!$H$19*ISNUMBER($AK368)+01_指標庫!$H$20*ISNUMBER($BB368)+01_指標庫!$H$21*ISNUMBER($BC368)</f>
        <v>51</v>
      </c>
      <c r="AX368" s="59" t="n">
        <f aca="false">IF(AW368=0,50,ROUND((01_指標庫!$H$4*IF(ISNUMBER($F368),L368,0)+01_指標庫!$H$5*IF(ISNUMBER($AA368),AL368,0)+01_指標庫!$H$6*IF(ISNUMBER($G368),M368,0)+01_指標庫!$H$7*IF(ISNUMBER($H368),N368,0)+01_指標庫!$H$8*IF(ISNUMBER($AF368),AQ368,0)+01_指標庫!$H$9*IF(ISNUMBER($AG368),AR368,0)+01_指標庫!$H$10*IF(ISNUMBER($AB368),AM368,0)+01_指標庫!$H$11*IF(ISNUMBER($AC368),AN368,0)+01_指標庫!$H$12*IF(ISNUMBER($AD368),AO368,0)+01_指標庫!$H$13*IF(ISNUMBER($AE368),AP368,0)+01_指標庫!$H$14*IF(ISNUMBER($I368),O368,0)+01_指標庫!$H$15*IF(ISNUMBER($AH368),AS368,0)+01_指標庫!$H$16*IF(ISNUMBER($K368),P368,0)+01_指標庫!$H$17*IF(ISNUMBER($AI368),AT368,0)+01_指標庫!$H$18*IF(ISNUMBER($AJ368),AU368,0)+01_指標庫!$H$19*IF(ISNUMBER($AK368),AV368,0)+01_指標庫!$H$20*IF(ISNUMBER($BB368),BB368,0)+01_指標庫!$H$21*IF(ISNUMBER($BC368),BC368,0))/AW368,1))</f>
        <v>76.5</v>
      </c>
      <c r="AY368" s="60"/>
      <c r="AZ368" s="60"/>
      <c r="BA368" s="58" t="n">
        <f aca="false">AVERAGE($E364:$E368)/AVERAGE($E359:$E368)-1</f>
        <v>0.00679491406961219</v>
      </c>
      <c r="BB368" s="59" t="n">
        <f aca="false">IF(ISNUMBER($BA368),IF(OR($S368&lt;=-0.03,$BA368&lt;-0.003),0,IF(OR($S368&lt;=-0.02,$BA368&lt;0.01),50,100)),"")</f>
        <v>50</v>
      </c>
      <c r="BC368" s="0" t="str">
        <f aca="false">IF(OR(COUNT($AZ368)=0,COUNT($AZ367)=0),"",IF(OR($AY368/$AZ367-1&lt;=-0.03,$AZ368/$AZ367-1&lt;=-0.045,IF(COUNT($AZ359:$AZ368)=10,AVERAGE($AZ364:$AZ368)/AVERAGE($AZ359:$AZ368)-1&lt;-0.01,FALSE())),0,IF(OR($AZ368/$AZ367-1&lt;=-0.02,IF(COUNT($AZ359:$AZ368)=10,AVERAGE($AZ364:$AZ368)/AVERAGE($AZ359:$AZ368)-1&lt;0.005,FALSE())),50,100)))</f>
        <v/>
      </c>
    </row>
    <row r="369" customFormat="false" ht="15" hidden="false" customHeight="true" outlineLevel="0" collapsed="false">
      <c r="A369" s="47" t="n">
        <v>365</v>
      </c>
      <c r="B369" s="48" t="n">
        <v>43084</v>
      </c>
      <c r="C369" s="47" t="n">
        <v>2017</v>
      </c>
      <c r="D369" s="49" t="s">
        <v>234</v>
      </c>
      <c r="E369" s="50" t="n">
        <v>6466.32</v>
      </c>
      <c r="F369" s="51" t="n">
        <v>0.1049</v>
      </c>
      <c r="G369" s="51" t="n">
        <v>0</v>
      </c>
      <c r="H369" s="52" t="n">
        <v>0.9184</v>
      </c>
      <c r="I369" s="53" t="n">
        <v>364</v>
      </c>
      <c r="J369" s="47" t="s">
        <v>235</v>
      </c>
      <c r="K369" s="54" t="n">
        <v>9.42</v>
      </c>
      <c r="L369" s="55" t="n">
        <f aca="false">IF(COUNT(F369)=0,50,IF(F369&gt;=0,100,IF(F369&gt;=-0.02,50,0)))</f>
        <v>100</v>
      </c>
      <c r="M369" s="55" t="n">
        <f aca="false">IF(COUNT(G369)=0,50,IF(G369&gt;-0.06,100,IF(G369&gt;-0.15,50,0)))</f>
        <v>100</v>
      </c>
      <c r="N369" s="55" t="n">
        <f aca="false">IF(COUNT(H369)=0,50,IF(H369&gt;=0.6,100,IF(H369&gt;=0.4,50,0)))</f>
        <v>100</v>
      </c>
      <c r="O369" s="55" t="n">
        <f aca="false">IF(COUNT(I369)=0,50,IF(J369="proxy_vix",50,IF(I369&lt;350,100,IF(I369&lt;=450,50,0))))</f>
        <v>50</v>
      </c>
      <c r="P369" s="55" t="n">
        <f aca="false">IF(COUNT(K369)=0,50,IF(K369&lt;20,100,IF(K369&lt;=25,50,0)))</f>
        <v>100</v>
      </c>
      <c r="Q369" s="54"/>
      <c r="R369" s="47"/>
      <c r="S369" s="51" t="n">
        <f aca="false">$E369/$E368-1</f>
        <v>0.0119579149002098</v>
      </c>
      <c r="T369" s="56" t="n">
        <f aca="false">$K369/$K368-1</f>
        <v>-0.102001906577693</v>
      </c>
      <c r="V369" s="57"/>
      <c r="W369" s="57"/>
      <c r="Y369" s="1" t="str">
        <f aca="false">IF(AX369&gt;=70,"EASY",IF(AX369&gt;40,"UNCERTAIN","HARD"))</f>
        <v>EASY</v>
      </c>
      <c r="AA369" s="58" t="n">
        <f aca="false">IF($A369&lt;200,"",AVERAGE($E320:$E369)/AVERAGE($E170:$E369)-1)</f>
        <v>0.0684671243677222</v>
      </c>
      <c r="AB369" s="59" t="n">
        <f aca="false">LOOKUP($B369,07_L1政策步階!$A$4:$A$14,07_L1政策步階!$C$4:$C$14)</f>
        <v>-1</v>
      </c>
      <c r="AC369" s="57"/>
      <c r="AD369" s="57"/>
      <c r="AE369" s="57"/>
      <c r="AF369" s="57"/>
      <c r="AG369" s="57"/>
      <c r="AH369" s="57"/>
      <c r="AI369" s="57"/>
      <c r="AJ369" s="57"/>
      <c r="AK369" s="57"/>
      <c r="AL369" s="59" t="n">
        <f aca="false">IF(ISNUMBER($AA369),IF($AA369&gt;=0.005,100,IF($AA369&gt;=-0.015,50,0)),"")</f>
        <v>100</v>
      </c>
      <c r="AM369" s="59" t="n">
        <f aca="false">IF(ISNUMBER($AB369),IF($AB369=1,100,IF($AB369=0,50,0)),"")</f>
        <v>0</v>
      </c>
      <c r="AN369" s="0" t="str">
        <f aca="false">IF(ISNUMBER($AC369),IF($AC369&gt;=0.001,100,IF($AC369&gt;=-0.003,50,0)),"")</f>
        <v/>
      </c>
      <c r="AO369" s="0" t="str">
        <f aca="false">IF(ISNUMBER($AD369),IF($AD369&gt;=0.04,100,IF($AD369&gt;=0,50,0)),"")</f>
        <v/>
      </c>
      <c r="AP369" s="0" t="str">
        <f aca="false">IF(ISNUMBER($AE369),IF($AE369&gt;=25,100,IF($AE369&gt;=-75,50,0)),"")</f>
        <v/>
      </c>
      <c r="AQ369" s="0" t="str">
        <f aca="false">IF(ISNUMBER($AF369),IF($AF369&gt;0,100,IF($AF369&gt;=-50,50,0)),"")</f>
        <v/>
      </c>
      <c r="AR369" s="0" t="str">
        <f aca="false">IF(ISNUMBER($AG369),IF($AG369=1,100,IF($AG369=0,50,0)),"")</f>
        <v/>
      </c>
      <c r="AS369" s="0" t="str">
        <f aca="false">IF(ISNUMBER($AH369),IF($AH369&lt;0,100,IF($AH369&lt;=20,50,0)),"")</f>
        <v/>
      </c>
      <c r="AT369" s="0" t="str">
        <f aca="false">IF(ISNUMBER($AI369),IF($AI369&lt;0.95,100,IF($AI369&lt;=1,50,0)),"")</f>
        <v/>
      </c>
      <c r="AU369" s="0" t="str">
        <f aca="false">IF(ISNUMBER($AJ369),IF($AJ369&lt;30,0,IF($AJ369&lt;40,50,IF($AJ369&lt;=90,100,50))),"")</f>
        <v/>
      </c>
      <c r="AV369" s="0" t="str">
        <f aca="false">IF(ISNUMBER($AK369),IF($AK369&gt;-0.2,100,IF($AK369&gt;=-0.4,50,0)),"")</f>
        <v/>
      </c>
      <c r="AW369" s="59" t="n">
        <f aca="false">01_指標庫!$H$4*ISNUMBER($F369)+01_指標庫!$H$5*ISNUMBER($AA369)+01_指標庫!$H$6*ISNUMBER($G369)+01_指標庫!$H$7*ISNUMBER($H369)+01_指標庫!$H$8*ISNUMBER($AF369)+01_指標庫!$H$9*ISNUMBER($AG369)+01_指標庫!$H$10*ISNUMBER($AB369)+01_指標庫!$H$11*ISNUMBER($AC369)+01_指標庫!$H$12*ISNUMBER($AD369)+01_指標庫!$H$13*ISNUMBER($AE369)+01_指標庫!$H$14*ISNUMBER($I369)+01_指標庫!$H$15*ISNUMBER($AH369)+01_指標庫!$H$16*ISNUMBER($K369)+01_指標庫!$H$17*ISNUMBER($AI369)+01_指標庫!$H$18*ISNUMBER($AJ369)+01_指標庫!$H$19*ISNUMBER($AK369)+01_指標庫!$H$20*ISNUMBER($BB369)+01_指標庫!$H$21*ISNUMBER($BC369)</f>
        <v>51</v>
      </c>
      <c r="AX369" s="59" t="n">
        <f aca="false">IF(AW369=0,50,ROUND((01_指標庫!$H$4*IF(ISNUMBER($F369),L369,0)+01_指標庫!$H$5*IF(ISNUMBER($AA369),AL369,0)+01_指標庫!$H$6*IF(ISNUMBER($G369),M369,0)+01_指標庫!$H$7*IF(ISNUMBER($H369),N369,0)+01_指標庫!$H$8*IF(ISNUMBER($AF369),AQ369,0)+01_指標庫!$H$9*IF(ISNUMBER($AG369),AR369,0)+01_指標庫!$H$10*IF(ISNUMBER($AB369),AM369,0)+01_指標庫!$H$11*IF(ISNUMBER($AC369),AN369,0)+01_指標庫!$H$12*IF(ISNUMBER($AD369),AO369,0)+01_指標庫!$H$13*IF(ISNUMBER($AE369),AP369,0)+01_指標庫!$H$14*IF(ISNUMBER($I369),O369,0)+01_指標庫!$H$15*IF(ISNUMBER($AH369),AS369,0)+01_指標庫!$H$16*IF(ISNUMBER($K369),P369,0)+01_指標庫!$H$17*IF(ISNUMBER($AI369),AT369,0)+01_指標庫!$H$18*IF(ISNUMBER($AJ369),AU369,0)+01_指標庫!$H$19*IF(ISNUMBER($AK369),AV369,0)+01_指標庫!$H$20*IF(ISNUMBER($BB369),BB369,0)+01_指標庫!$H$21*IF(ISNUMBER($BC369),BC369,0))/AW369,1))</f>
        <v>76.5</v>
      </c>
      <c r="AY369" s="60"/>
      <c r="AZ369" s="60"/>
      <c r="BA369" s="58" t="n">
        <f aca="false">AVERAGE($E365:$E369)/AVERAGE($E360:$E369)-1</f>
        <v>0.00859266443766171</v>
      </c>
      <c r="BB369" s="59" t="n">
        <f aca="false">IF(ISNUMBER($BA369),IF(OR($S369&lt;=-0.03,$BA369&lt;-0.003),0,IF(OR($S369&lt;=-0.02,$BA369&lt;0.01),50,100)),"")</f>
        <v>50</v>
      </c>
      <c r="BC369" s="0" t="str">
        <f aca="false">IF(OR(COUNT($AZ369)=0,COUNT($AZ368)=0),"",IF(OR($AY369/$AZ368-1&lt;=-0.03,$AZ369/$AZ368-1&lt;=-0.045,IF(COUNT($AZ360:$AZ369)=10,AVERAGE($AZ365:$AZ369)/AVERAGE($AZ360:$AZ369)-1&lt;-0.01,FALSE())),0,IF(OR($AZ369/$AZ368-1&lt;=-0.02,IF(COUNT($AZ360:$AZ369)=10,AVERAGE($AZ365:$AZ369)/AVERAGE($AZ360:$AZ369)-1&lt;0.005,FALSE())),50,100)))</f>
        <v/>
      </c>
    </row>
    <row r="370" customFormat="false" ht="15" hidden="false" customHeight="true" outlineLevel="0" collapsed="false">
      <c r="A370" s="47" t="n">
        <v>366</v>
      </c>
      <c r="B370" s="48" t="n">
        <v>43087</v>
      </c>
      <c r="C370" s="47" t="n">
        <v>2017</v>
      </c>
      <c r="D370" s="49" t="s">
        <v>236</v>
      </c>
      <c r="E370" s="50" t="n">
        <v>6513.27</v>
      </c>
      <c r="F370" s="51" t="n">
        <v>0.111828</v>
      </c>
      <c r="G370" s="51" t="n">
        <v>0</v>
      </c>
      <c r="H370" s="52" t="n">
        <v>0.9388</v>
      </c>
      <c r="I370" s="53" t="n">
        <v>364</v>
      </c>
      <c r="J370" s="47" t="s">
        <v>235</v>
      </c>
      <c r="K370" s="54" t="n">
        <v>9.53</v>
      </c>
      <c r="L370" s="55" t="n">
        <f aca="false">IF(COUNT(F370)=0,50,IF(F370&gt;=0,100,IF(F370&gt;=-0.02,50,0)))</f>
        <v>100</v>
      </c>
      <c r="M370" s="55" t="n">
        <f aca="false">IF(COUNT(G370)=0,50,IF(G370&gt;-0.06,100,IF(G370&gt;-0.15,50,0)))</f>
        <v>100</v>
      </c>
      <c r="N370" s="55" t="n">
        <f aca="false">IF(COUNT(H370)=0,50,IF(H370&gt;=0.6,100,IF(H370&gt;=0.4,50,0)))</f>
        <v>100</v>
      </c>
      <c r="O370" s="55" t="n">
        <f aca="false">IF(COUNT(I370)=0,50,IF(J370="proxy_vix",50,IF(I370&lt;350,100,IF(I370&lt;=450,50,0))))</f>
        <v>50</v>
      </c>
      <c r="P370" s="55" t="n">
        <f aca="false">IF(COUNT(K370)=0,50,IF(K370&lt;20,100,IF(K370&lt;=25,50,0)))</f>
        <v>100</v>
      </c>
      <c r="Q370" s="54"/>
      <c r="R370" s="47"/>
      <c r="S370" s="51" t="n">
        <f aca="false">$E370/$E369-1</f>
        <v>0.00726069851167299</v>
      </c>
      <c r="T370" s="56" t="n">
        <f aca="false">$K370/$K369-1</f>
        <v>0.0116772823779192</v>
      </c>
      <c r="V370" s="57"/>
      <c r="W370" s="57"/>
      <c r="Y370" s="1" t="str">
        <f aca="false">IF(AX370&gt;=70,"EASY",IF(AX370&gt;40,"UNCERTAIN","HARD"))</f>
        <v>EASY</v>
      </c>
      <c r="AA370" s="58" t="n">
        <f aca="false">IF($A370&lt;200,"",AVERAGE($E321:$E370)/AVERAGE($E171:$E370)-1)</f>
        <v>0.0689475649932767</v>
      </c>
      <c r="AB370" s="59" t="n">
        <f aca="false">LOOKUP($B370,07_L1政策步階!$A$4:$A$14,07_L1政策步階!$C$4:$C$14)</f>
        <v>-1</v>
      </c>
      <c r="AC370" s="57"/>
      <c r="AD370" s="57"/>
      <c r="AE370" s="57"/>
      <c r="AF370" s="57"/>
      <c r="AG370" s="57"/>
      <c r="AH370" s="57"/>
      <c r="AI370" s="57"/>
      <c r="AJ370" s="57"/>
      <c r="AK370" s="57"/>
      <c r="AL370" s="59" t="n">
        <f aca="false">IF(ISNUMBER($AA370),IF($AA370&gt;=0.005,100,IF($AA370&gt;=-0.015,50,0)),"")</f>
        <v>100</v>
      </c>
      <c r="AM370" s="59" t="n">
        <f aca="false">IF(ISNUMBER($AB370),IF($AB370=1,100,IF($AB370=0,50,0)),"")</f>
        <v>0</v>
      </c>
      <c r="AN370" s="0" t="str">
        <f aca="false">IF(ISNUMBER($AC370),IF($AC370&gt;=0.001,100,IF($AC370&gt;=-0.003,50,0)),"")</f>
        <v/>
      </c>
      <c r="AO370" s="0" t="str">
        <f aca="false">IF(ISNUMBER($AD370),IF($AD370&gt;=0.04,100,IF($AD370&gt;=0,50,0)),"")</f>
        <v/>
      </c>
      <c r="AP370" s="0" t="str">
        <f aca="false">IF(ISNUMBER($AE370),IF($AE370&gt;=25,100,IF($AE370&gt;=-75,50,0)),"")</f>
        <v/>
      </c>
      <c r="AQ370" s="0" t="str">
        <f aca="false">IF(ISNUMBER($AF370),IF($AF370&gt;0,100,IF($AF370&gt;=-50,50,0)),"")</f>
        <v/>
      </c>
      <c r="AR370" s="0" t="str">
        <f aca="false">IF(ISNUMBER($AG370),IF($AG370=1,100,IF($AG370=0,50,0)),"")</f>
        <v/>
      </c>
      <c r="AS370" s="0" t="str">
        <f aca="false">IF(ISNUMBER($AH370),IF($AH370&lt;0,100,IF($AH370&lt;=20,50,0)),"")</f>
        <v/>
      </c>
      <c r="AT370" s="0" t="str">
        <f aca="false">IF(ISNUMBER($AI370),IF($AI370&lt;0.95,100,IF($AI370&lt;=1,50,0)),"")</f>
        <v/>
      </c>
      <c r="AU370" s="0" t="str">
        <f aca="false">IF(ISNUMBER($AJ370),IF($AJ370&lt;30,0,IF($AJ370&lt;40,50,IF($AJ370&lt;=90,100,50))),"")</f>
        <v/>
      </c>
      <c r="AV370" s="0" t="str">
        <f aca="false">IF(ISNUMBER($AK370),IF($AK370&gt;-0.2,100,IF($AK370&gt;=-0.4,50,0)),"")</f>
        <v/>
      </c>
      <c r="AW370" s="59" t="n">
        <f aca="false">01_指標庫!$H$4*ISNUMBER($F370)+01_指標庫!$H$5*ISNUMBER($AA370)+01_指標庫!$H$6*ISNUMBER($G370)+01_指標庫!$H$7*ISNUMBER($H370)+01_指標庫!$H$8*ISNUMBER($AF370)+01_指標庫!$H$9*ISNUMBER($AG370)+01_指標庫!$H$10*ISNUMBER($AB370)+01_指標庫!$H$11*ISNUMBER($AC370)+01_指標庫!$H$12*ISNUMBER($AD370)+01_指標庫!$H$13*ISNUMBER($AE370)+01_指標庫!$H$14*ISNUMBER($I370)+01_指標庫!$H$15*ISNUMBER($AH370)+01_指標庫!$H$16*ISNUMBER($K370)+01_指標庫!$H$17*ISNUMBER($AI370)+01_指標庫!$H$18*ISNUMBER($AJ370)+01_指標庫!$H$19*ISNUMBER($AK370)+01_指標庫!$H$20*ISNUMBER($BB370)+01_指標庫!$H$21*ISNUMBER($BC370)</f>
        <v>51</v>
      </c>
      <c r="AX370" s="59" t="n">
        <f aca="false">IF(AW370=0,50,ROUND((01_指標庫!$H$4*IF(ISNUMBER($F370),L370,0)+01_指標庫!$H$5*IF(ISNUMBER($AA370),AL370,0)+01_指標庫!$H$6*IF(ISNUMBER($G370),M370,0)+01_指標庫!$H$7*IF(ISNUMBER($H370),N370,0)+01_指標庫!$H$8*IF(ISNUMBER($AF370),AQ370,0)+01_指標庫!$H$9*IF(ISNUMBER($AG370),AR370,0)+01_指標庫!$H$10*IF(ISNUMBER($AB370),AM370,0)+01_指標庫!$H$11*IF(ISNUMBER($AC370),AN370,0)+01_指標庫!$H$12*IF(ISNUMBER($AD370),AO370,0)+01_指標庫!$H$13*IF(ISNUMBER($AE370),AP370,0)+01_指標庫!$H$14*IF(ISNUMBER($I370),O370,0)+01_指標庫!$H$15*IF(ISNUMBER($AH370),AS370,0)+01_指標庫!$H$16*IF(ISNUMBER($K370),P370,0)+01_指標庫!$H$17*IF(ISNUMBER($AI370),AT370,0)+01_指標庫!$H$18*IF(ISNUMBER($AJ370),AU370,0)+01_指標庫!$H$19*IF(ISNUMBER($AK370),AV370,0)+01_指標庫!$H$20*IF(ISNUMBER($BB370),BB370,0)+01_指標庫!$H$21*IF(ISNUMBER($BC370),BC370,0))/AW370,1))</f>
        <v>76.5</v>
      </c>
      <c r="AY370" s="60"/>
      <c r="AZ370" s="60"/>
      <c r="BA370" s="58" t="n">
        <f aca="false">AVERAGE($E366:$E370)/AVERAGE($E361:$E370)-1</f>
        <v>0.00838949121026245</v>
      </c>
      <c r="BB370" s="59" t="n">
        <f aca="false">IF(ISNUMBER($BA370),IF(OR($S370&lt;=-0.03,$BA370&lt;-0.003),0,IF(OR($S370&lt;=-0.02,$BA370&lt;0.01),50,100)),"")</f>
        <v>50</v>
      </c>
      <c r="BC370" s="0" t="str">
        <f aca="false">IF(OR(COUNT($AZ370)=0,COUNT($AZ369)=0),"",IF(OR($AY370/$AZ369-1&lt;=-0.03,$AZ370/$AZ369-1&lt;=-0.045,IF(COUNT($AZ361:$AZ370)=10,AVERAGE($AZ366:$AZ370)/AVERAGE($AZ361:$AZ370)-1&lt;-0.01,FALSE())),0,IF(OR($AZ370/$AZ369-1&lt;=-0.02,IF(COUNT($AZ361:$AZ370)=10,AVERAGE($AZ366:$AZ370)/AVERAGE($AZ361:$AZ370)-1&lt;0.005,FALSE())),50,100)))</f>
        <v/>
      </c>
    </row>
    <row r="371" customFormat="false" ht="15" hidden="false" customHeight="true" outlineLevel="0" collapsed="false">
      <c r="A371" s="47" t="n">
        <v>367</v>
      </c>
      <c r="B371" s="48" t="n">
        <v>43088</v>
      </c>
      <c r="C371" s="47" t="n">
        <v>2017</v>
      </c>
      <c r="D371" s="49" t="s">
        <v>237</v>
      </c>
      <c r="E371" s="50" t="n">
        <v>6480.67</v>
      </c>
      <c r="F371" s="51" t="n">
        <v>0.105197</v>
      </c>
      <c r="G371" s="51" t="n">
        <v>-0.005005</v>
      </c>
      <c r="H371" s="52" t="n">
        <v>0.9388</v>
      </c>
      <c r="I371" s="53" t="n">
        <v>360</v>
      </c>
      <c r="J371" s="47" t="s">
        <v>235</v>
      </c>
      <c r="K371" s="54" t="n">
        <v>10.03</v>
      </c>
      <c r="L371" s="55" t="n">
        <f aca="false">IF(COUNT(F371)=0,50,IF(F371&gt;=0,100,IF(F371&gt;=-0.02,50,0)))</f>
        <v>100</v>
      </c>
      <c r="M371" s="55" t="n">
        <f aca="false">IF(COUNT(G371)=0,50,IF(G371&gt;-0.06,100,IF(G371&gt;-0.15,50,0)))</f>
        <v>100</v>
      </c>
      <c r="N371" s="55" t="n">
        <f aca="false">IF(COUNT(H371)=0,50,IF(H371&gt;=0.6,100,IF(H371&gt;=0.4,50,0)))</f>
        <v>100</v>
      </c>
      <c r="O371" s="55" t="n">
        <f aca="false">IF(COUNT(I371)=0,50,IF(J371="proxy_vix",50,IF(I371&lt;350,100,IF(I371&lt;=450,50,0))))</f>
        <v>50</v>
      </c>
      <c r="P371" s="55" t="n">
        <f aca="false">IF(COUNT(K371)=0,50,IF(K371&lt;20,100,IF(K371&lt;=25,50,0)))</f>
        <v>100</v>
      </c>
      <c r="Q371" s="54"/>
      <c r="R371" s="47"/>
      <c r="S371" s="51" t="n">
        <f aca="false">$E371/$E370-1</f>
        <v>-0.00500516637572224</v>
      </c>
      <c r="T371" s="56" t="n">
        <f aca="false">$K371/$K370-1</f>
        <v>0.0524658971668415</v>
      </c>
      <c r="V371" s="57"/>
      <c r="W371" s="57"/>
      <c r="Y371" s="1" t="str">
        <f aca="false">IF(AX371&gt;=70,"EASY",IF(AX371&gt;40,"UNCERTAIN","HARD"))</f>
        <v>EASY</v>
      </c>
      <c r="AA371" s="58" t="n">
        <f aca="false">IF($A371&lt;200,"",AVERAGE($E322:$E371)/AVERAGE($E172:$E371)-1)</f>
        <v>0.0693579646347833</v>
      </c>
      <c r="AB371" s="59" t="n">
        <f aca="false">LOOKUP($B371,07_L1政策步階!$A$4:$A$14,07_L1政策步階!$C$4:$C$14)</f>
        <v>-1</v>
      </c>
      <c r="AC371" s="57"/>
      <c r="AD371" s="57"/>
      <c r="AE371" s="57"/>
      <c r="AF371" s="57"/>
      <c r="AG371" s="57"/>
      <c r="AH371" s="57"/>
      <c r="AI371" s="57"/>
      <c r="AJ371" s="57"/>
      <c r="AK371" s="57"/>
      <c r="AL371" s="59" t="n">
        <f aca="false">IF(ISNUMBER($AA371),IF($AA371&gt;=0.005,100,IF($AA371&gt;=-0.015,50,0)),"")</f>
        <v>100</v>
      </c>
      <c r="AM371" s="59" t="n">
        <f aca="false">IF(ISNUMBER($AB371),IF($AB371=1,100,IF($AB371=0,50,0)),"")</f>
        <v>0</v>
      </c>
      <c r="AN371" s="0" t="str">
        <f aca="false">IF(ISNUMBER($AC371),IF($AC371&gt;=0.001,100,IF($AC371&gt;=-0.003,50,0)),"")</f>
        <v/>
      </c>
      <c r="AO371" s="0" t="str">
        <f aca="false">IF(ISNUMBER($AD371),IF($AD371&gt;=0.04,100,IF($AD371&gt;=0,50,0)),"")</f>
        <v/>
      </c>
      <c r="AP371" s="0" t="str">
        <f aca="false">IF(ISNUMBER($AE371),IF($AE371&gt;=25,100,IF($AE371&gt;=-75,50,0)),"")</f>
        <v/>
      </c>
      <c r="AQ371" s="0" t="str">
        <f aca="false">IF(ISNUMBER($AF371),IF($AF371&gt;0,100,IF($AF371&gt;=-50,50,0)),"")</f>
        <v/>
      </c>
      <c r="AR371" s="0" t="str">
        <f aca="false">IF(ISNUMBER($AG371),IF($AG371=1,100,IF($AG371=0,50,0)),"")</f>
        <v/>
      </c>
      <c r="AS371" s="0" t="str">
        <f aca="false">IF(ISNUMBER($AH371),IF($AH371&lt;0,100,IF($AH371&lt;=20,50,0)),"")</f>
        <v/>
      </c>
      <c r="AT371" s="0" t="str">
        <f aca="false">IF(ISNUMBER($AI371),IF($AI371&lt;0.95,100,IF($AI371&lt;=1,50,0)),"")</f>
        <v/>
      </c>
      <c r="AU371" s="0" t="str">
        <f aca="false">IF(ISNUMBER($AJ371),IF($AJ371&lt;30,0,IF($AJ371&lt;40,50,IF($AJ371&lt;=90,100,50))),"")</f>
        <v/>
      </c>
      <c r="AV371" s="0" t="str">
        <f aca="false">IF(ISNUMBER($AK371),IF($AK371&gt;-0.2,100,IF($AK371&gt;=-0.4,50,0)),"")</f>
        <v/>
      </c>
      <c r="AW371" s="59" t="n">
        <f aca="false">01_指標庫!$H$4*ISNUMBER($F371)+01_指標庫!$H$5*ISNUMBER($AA371)+01_指標庫!$H$6*ISNUMBER($G371)+01_指標庫!$H$7*ISNUMBER($H371)+01_指標庫!$H$8*ISNUMBER($AF371)+01_指標庫!$H$9*ISNUMBER($AG371)+01_指標庫!$H$10*ISNUMBER($AB371)+01_指標庫!$H$11*ISNUMBER($AC371)+01_指標庫!$H$12*ISNUMBER($AD371)+01_指標庫!$H$13*ISNUMBER($AE371)+01_指標庫!$H$14*ISNUMBER($I371)+01_指標庫!$H$15*ISNUMBER($AH371)+01_指標庫!$H$16*ISNUMBER($K371)+01_指標庫!$H$17*ISNUMBER($AI371)+01_指標庫!$H$18*ISNUMBER($AJ371)+01_指標庫!$H$19*ISNUMBER($AK371)+01_指標庫!$H$20*ISNUMBER($BB371)+01_指標庫!$H$21*ISNUMBER($BC371)</f>
        <v>51</v>
      </c>
      <c r="AX371" s="59" t="n">
        <f aca="false">IF(AW371=0,50,ROUND((01_指標庫!$H$4*IF(ISNUMBER($F371),L371,0)+01_指標庫!$H$5*IF(ISNUMBER($AA371),AL371,0)+01_指標庫!$H$6*IF(ISNUMBER($G371),M371,0)+01_指標庫!$H$7*IF(ISNUMBER($H371),N371,0)+01_指標庫!$H$8*IF(ISNUMBER($AF371),AQ371,0)+01_指標庫!$H$9*IF(ISNUMBER($AG371),AR371,0)+01_指標庫!$H$10*IF(ISNUMBER($AB371),AM371,0)+01_指標庫!$H$11*IF(ISNUMBER($AC371),AN371,0)+01_指標庫!$H$12*IF(ISNUMBER($AD371),AO371,0)+01_指標庫!$H$13*IF(ISNUMBER($AE371),AP371,0)+01_指標庫!$H$14*IF(ISNUMBER($I371),O371,0)+01_指標庫!$H$15*IF(ISNUMBER($AH371),AS371,0)+01_指標庫!$H$16*IF(ISNUMBER($K371),P371,0)+01_指標庫!$H$17*IF(ISNUMBER($AI371),AT371,0)+01_指標庫!$H$18*IF(ISNUMBER($AJ371),AU371,0)+01_指標庫!$H$19*IF(ISNUMBER($AK371),AV371,0)+01_指標庫!$H$20*IF(ISNUMBER($BB371),BB371,0)+01_指標庫!$H$21*IF(ISNUMBER($BC371),BC371,0))/AW371,1))</f>
        <v>76.5</v>
      </c>
      <c r="AY371" s="60"/>
      <c r="AZ371" s="60"/>
      <c r="BA371" s="58" t="n">
        <f aca="false">AVERAGE($E367:$E371)/AVERAGE($E362:$E371)-1</f>
        <v>0.00802484920973834</v>
      </c>
      <c r="BB371" s="59" t="n">
        <f aca="false">IF(ISNUMBER($BA371),IF(OR($S371&lt;=-0.03,$BA371&lt;-0.003),0,IF(OR($S371&lt;=-0.02,$BA371&lt;0.01),50,100)),"")</f>
        <v>50</v>
      </c>
      <c r="BC371" s="0" t="str">
        <f aca="false">IF(OR(COUNT($AZ371)=0,COUNT($AZ370)=0),"",IF(OR($AY371/$AZ370-1&lt;=-0.03,$AZ371/$AZ370-1&lt;=-0.045,IF(COUNT($AZ362:$AZ371)=10,AVERAGE($AZ367:$AZ371)/AVERAGE($AZ362:$AZ371)-1&lt;-0.01,FALSE())),0,IF(OR($AZ371/$AZ370-1&lt;=-0.02,IF(COUNT($AZ362:$AZ371)=10,AVERAGE($AZ367:$AZ371)/AVERAGE($AZ362:$AZ371)-1&lt;0.005,FALSE())),50,100)))</f>
        <v/>
      </c>
    </row>
    <row r="372" customFormat="false" ht="15" hidden="false" customHeight="true" outlineLevel="0" collapsed="false">
      <c r="A372" s="47" t="n">
        <v>368</v>
      </c>
      <c r="B372" s="48" t="n">
        <v>43089</v>
      </c>
      <c r="C372" s="47" t="n">
        <v>2017</v>
      </c>
      <c r="D372" s="49" t="s">
        <v>238</v>
      </c>
      <c r="E372" s="50" t="n">
        <v>6472.48</v>
      </c>
      <c r="F372" s="51" t="n">
        <v>0.102754</v>
      </c>
      <c r="G372" s="51" t="n">
        <v>-0.006263</v>
      </c>
      <c r="H372" s="52" t="n">
        <v>0.9184</v>
      </c>
      <c r="I372" s="53" t="n">
        <v>358</v>
      </c>
      <c r="J372" s="47" t="s">
        <v>235</v>
      </c>
      <c r="K372" s="54" t="n">
        <v>9.72</v>
      </c>
      <c r="L372" s="55" t="n">
        <f aca="false">IF(COUNT(F372)=0,50,IF(F372&gt;=0,100,IF(F372&gt;=-0.02,50,0)))</f>
        <v>100</v>
      </c>
      <c r="M372" s="55" t="n">
        <f aca="false">IF(COUNT(G372)=0,50,IF(G372&gt;-0.06,100,IF(G372&gt;-0.15,50,0)))</f>
        <v>100</v>
      </c>
      <c r="N372" s="55" t="n">
        <f aca="false">IF(COUNT(H372)=0,50,IF(H372&gt;=0.6,100,IF(H372&gt;=0.4,50,0)))</f>
        <v>100</v>
      </c>
      <c r="O372" s="55" t="n">
        <f aca="false">IF(COUNT(I372)=0,50,IF(J372="proxy_vix",50,IF(I372&lt;350,100,IF(I372&lt;=450,50,0))))</f>
        <v>50</v>
      </c>
      <c r="P372" s="55" t="n">
        <f aca="false">IF(COUNT(K372)=0,50,IF(K372&lt;20,100,IF(K372&lt;=25,50,0)))</f>
        <v>100</v>
      </c>
      <c r="Q372" s="54"/>
      <c r="R372" s="47"/>
      <c r="S372" s="51" t="n">
        <f aca="false">$E372/$E371-1</f>
        <v>-0.00126375822252955</v>
      </c>
      <c r="T372" s="56" t="n">
        <f aca="false">$K372/$K371-1</f>
        <v>-0.0309072781655033</v>
      </c>
      <c r="V372" s="57"/>
      <c r="W372" s="57"/>
      <c r="Y372" s="1" t="str">
        <f aca="false">IF(AX372&gt;=70,"EASY",IF(AX372&gt;40,"UNCERTAIN","HARD"))</f>
        <v>EASY</v>
      </c>
      <c r="AA372" s="58" t="n">
        <f aca="false">IF($A372&lt;200,"",AVERAGE($E323:$E372)/AVERAGE($E173:$E372)-1)</f>
        <v>0.0697379006662182</v>
      </c>
      <c r="AB372" s="59" t="n">
        <f aca="false">LOOKUP($B372,07_L1政策步階!$A$4:$A$14,07_L1政策步階!$C$4:$C$14)</f>
        <v>-1</v>
      </c>
      <c r="AC372" s="57"/>
      <c r="AD372" s="57"/>
      <c r="AE372" s="57"/>
      <c r="AF372" s="57"/>
      <c r="AG372" s="57"/>
      <c r="AH372" s="57"/>
      <c r="AI372" s="57"/>
      <c r="AJ372" s="57"/>
      <c r="AK372" s="57"/>
      <c r="AL372" s="59" t="n">
        <f aca="false">IF(ISNUMBER($AA372),IF($AA372&gt;=0.005,100,IF($AA372&gt;=-0.015,50,0)),"")</f>
        <v>100</v>
      </c>
      <c r="AM372" s="59" t="n">
        <f aca="false">IF(ISNUMBER($AB372),IF($AB372=1,100,IF($AB372=0,50,0)),"")</f>
        <v>0</v>
      </c>
      <c r="AN372" s="0" t="str">
        <f aca="false">IF(ISNUMBER($AC372),IF($AC372&gt;=0.001,100,IF($AC372&gt;=-0.003,50,0)),"")</f>
        <v/>
      </c>
      <c r="AO372" s="0" t="str">
        <f aca="false">IF(ISNUMBER($AD372),IF($AD372&gt;=0.04,100,IF($AD372&gt;=0,50,0)),"")</f>
        <v/>
      </c>
      <c r="AP372" s="0" t="str">
        <f aca="false">IF(ISNUMBER($AE372),IF($AE372&gt;=25,100,IF($AE372&gt;=-75,50,0)),"")</f>
        <v/>
      </c>
      <c r="AQ372" s="0" t="str">
        <f aca="false">IF(ISNUMBER($AF372),IF($AF372&gt;0,100,IF($AF372&gt;=-50,50,0)),"")</f>
        <v/>
      </c>
      <c r="AR372" s="0" t="str">
        <f aca="false">IF(ISNUMBER($AG372),IF($AG372=1,100,IF($AG372=0,50,0)),"")</f>
        <v/>
      </c>
      <c r="AS372" s="0" t="str">
        <f aca="false">IF(ISNUMBER($AH372),IF($AH372&lt;0,100,IF($AH372&lt;=20,50,0)),"")</f>
        <v/>
      </c>
      <c r="AT372" s="0" t="str">
        <f aca="false">IF(ISNUMBER($AI372),IF($AI372&lt;0.95,100,IF($AI372&lt;=1,50,0)),"")</f>
        <v/>
      </c>
      <c r="AU372" s="0" t="str">
        <f aca="false">IF(ISNUMBER($AJ372),IF($AJ372&lt;30,0,IF($AJ372&lt;40,50,IF($AJ372&lt;=90,100,50))),"")</f>
        <v/>
      </c>
      <c r="AV372" s="0" t="str">
        <f aca="false">IF(ISNUMBER($AK372),IF($AK372&gt;-0.2,100,IF($AK372&gt;=-0.4,50,0)),"")</f>
        <v/>
      </c>
      <c r="AW372" s="59" t="n">
        <f aca="false">01_指標庫!$H$4*ISNUMBER($F372)+01_指標庫!$H$5*ISNUMBER($AA372)+01_指標庫!$H$6*ISNUMBER($G372)+01_指標庫!$H$7*ISNUMBER($H372)+01_指標庫!$H$8*ISNUMBER($AF372)+01_指標庫!$H$9*ISNUMBER($AG372)+01_指標庫!$H$10*ISNUMBER($AB372)+01_指標庫!$H$11*ISNUMBER($AC372)+01_指標庫!$H$12*ISNUMBER($AD372)+01_指標庫!$H$13*ISNUMBER($AE372)+01_指標庫!$H$14*ISNUMBER($I372)+01_指標庫!$H$15*ISNUMBER($AH372)+01_指標庫!$H$16*ISNUMBER($K372)+01_指標庫!$H$17*ISNUMBER($AI372)+01_指標庫!$H$18*ISNUMBER($AJ372)+01_指標庫!$H$19*ISNUMBER($AK372)+01_指標庫!$H$20*ISNUMBER($BB372)+01_指標庫!$H$21*ISNUMBER($BC372)</f>
        <v>51</v>
      </c>
      <c r="AX372" s="59" t="n">
        <f aca="false">IF(AW372=0,50,ROUND((01_指標庫!$H$4*IF(ISNUMBER($F372),L372,0)+01_指標庫!$H$5*IF(ISNUMBER($AA372),AL372,0)+01_指標庫!$H$6*IF(ISNUMBER($G372),M372,0)+01_指標庫!$H$7*IF(ISNUMBER($H372),N372,0)+01_指標庫!$H$8*IF(ISNUMBER($AF372),AQ372,0)+01_指標庫!$H$9*IF(ISNUMBER($AG372),AR372,0)+01_指標庫!$H$10*IF(ISNUMBER($AB372),AM372,0)+01_指標庫!$H$11*IF(ISNUMBER($AC372),AN372,0)+01_指標庫!$H$12*IF(ISNUMBER($AD372),AO372,0)+01_指標庫!$H$13*IF(ISNUMBER($AE372),AP372,0)+01_指標庫!$H$14*IF(ISNUMBER($I372),O372,0)+01_指標庫!$H$15*IF(ISNUMBER($AH372),AS372,0)+01_指標庫!$H$16*IF(ISNUMBER($K372),P372,0)+01_指標庫!$H$17*IF(ISNUMBER($AI372),AT372,0)+01_指標庫!$H$18*IF(ISNUMBER($AJ372),AU372,0)+01_指標庫!$H$19*IF(ISNUMBER($AK372),AV372,0)+01_指標庫!$H$20*IF(ISNUMBER($BB372),BB372,0)+01_指標庫!$H$21*IF(ISNUMBER($BC372),BC372,0))/AW372,1))</f>
        <v>76.5</v>
      </c>
      <c r="AY372" s="60"/>
      <c r="AZ372" s="60"/>
      <c r="BA372" s="58" t="n">
        <f aca="false">AVERAGE($E368:$E372)/AVERAGE($E363:$E372)-1</f>
        <v>0.00763127709131428</v>
      </c>
      <c r="BB372" s="59" t="n">
        <f aca="false">IF(ISNUMBER($BA372),IF(OR($S372&lt;=-0.03,$BA372&lt;-0.003),0,IF(OR($S372&lt;=-0.02,$BA372&lt;0.01),50,100)),"")</f>
        <v>50</v>
      </c>
      <c r="BC372" s="0" t="str">
        <f aca="false">IF(OR(COUNT($AZ372)=0,COUNT($AZ371)=0),"",IF(OR($AY372/$AZ371-1&lt;=-0.03,$AZ372/$AZ371-1&lt;=-0.045,IF(COUNT($AZ363:$AZ372)=10,AVERAGE($AZ368:$AZ372)/AVERAGE($AZ363:$AZ372)-1&lt;-0.01,FALSE())),0,IF(OR($AZ372/$AZ371-1&lt;=-0.02,IF(COUNT($AZ363:$AZ372)=10,AVERAGE($AZ368:$AZ372)/AVERAGE($AZ363:$AZ372)-1&lt;0.005,FALSE())),50,100)))</f>
        <v/>
      </c>
    </row>
    <row r="373" customFormat="false" ht="15" hidden="false" customHeight="true" outlineLevel="0" collapsed="false">
      <c r="A373" s="47" t="n">
        <v>369</v>
      </c>
      <c r="B373" s="48" t="n">
        <v>43090</v>
      </c>
      <c r="C373" s="47" t="n">
        <v>2017</v>
      </c>
      <c r="D373" s="49" t="s">
        <v>239</v>
      </c>
      <c r="E373" s="50" t="n">
        <v>6472.69</v>
      </c>
      <c r="F373" s="51" t="n">
        <v>0.10175</v>
      </c>
      <c r="G373" s="51" t="n">
        <v>-0.00623</v>
      </c>
      <c r="H373" s="52" t="n">
        <v>0.9388</v>
      </c>
      <c r="I373" s="53" t="n">
        <v>357</v>
      </c>
      <c r="J373" s="47" t="s">
        <v>235</v>
      </c>
      <c r="K373" s="54" t="n">
        <v>9.62</v>
      </c>
      <c r="L373" s="55" t="n">
        <f aca="false">IF(COUNT(F373)=0,50,IF(F373&gt;=0,100,IF(F373&gt;=-0.02,50,0)))</f>
        <v>100</v>
      </c>
      <c r="M373" s="55" t="n">
        <f aca="false">IF(COUNT(G373)=0,50,IF(G373&gt;-0.06,100,IF(G373&gt;-0.15,50,0)))</f>
        <v>100</v>
      </c>
      <c r="N373" s="55" t="n">
        <f aca="false">IF(COUNT(H373)=0,50,IF(H373&gt;=0.6,100,IF(H373&gt;=0.4,50,0)))</f>
        <v>100</v>
      </c>
      <c r="O373" s="55" t="n">
        <f aca="false">IF(COUNT(I373)=0,50,IF(J373="proxy_vix",50,IF(I373&lt;350,100,IF(I373&lt;=450,50,0))))</f>
        <v>50</v>
      </c>
      <c r="P373" s="55" t="n">
        <f aca="false">IF(COUNT(K373)=0,50,IF(K373&lt;20,100,IF(K373&lt;=25,50,0)))</f>
        <v>100</v>
      </c>
      <c r="Q373" s="54"/>
      <c r="R373" s="47"/>
      <c r="S373" s="51" t="n">
        <f aca="false">$E373/$E372-1</f>
        <v>3.24450596989045E-005</v>
      </c>
      <c r="T373" s="56" t="n">
        <f aca="false">$K373/$K372-1</f>
        <v>-0.0102880658436215</v>
      </c>
      <c r="V373" s="57"/>
      <c r="W373" s="57"/>
      <c r="Y373" s="1" t="str">
        <f aca="false">IF(AX373&gt;=70,"EASY",IF(AX373&gt;40,"UNCERTAIN","HARD"))</f>
        <v>EASY</v>
      </c>
      <c r="AA373" s="58" t="n">
        <f aca="false">IF($A373&lt;200,"",AVERAGE($E324:$E373)/AVERAGE($E174:$E373)-1)</f>
        <v>0.0700610803273318</v>
      </c>
      <c r="AB373" s="59" t="n">
        <f aca="false">LOOKUP($B373,07_L1政策步階!$A$4:$A$14,07_L1政策步階!$C$4:$C$14)</f>
        <v>-1</v>
      </c>
      <c r="AC373" s="57"/>
      <c r="AD373" s="57"/>
      <c r="AE373" s="57"/>
      <c r="AF373" s="57"/>
      <c r="AG373" s="57"/>
      <c r="AH373" s="57"/>
      <c r="AI373" s="57"/>
      <c r="AJ373" s="57"/>
      <c r="AK373" s="57"/>
      <c r="AL373" s="59" t="n">
        <f aca="false">IF(ISNUMBER($AA373),IF($AA373&gt;=0.005,100,IF($AA373&gt;=-0.015,50,0)),"")</f>
        <v>100</v>
      </c>
      <c r="AM373" s="59" t="n">
        <f aca="false">IF(ISNUMBER($AB373),IF($AB373=1,100,IF($AB373=0,50,0)),"")</f>
        <v>0</v>
      </c>
      <c r="AN373" s="0" t="str">
        <f aca="false">IF(ISNUMBER($AC373),IF($AC373&gt;=0.001,100,IF($AC373&gt;=-0.003,50,0)),"")</f>
        <v/>
      </c>
      <c r="AO373" s="0" t="str">
        <f aca="false">IF(ISNUMBER($AD373),IF($AD373&gt;=0.04,100,IF($AD373&gt;=0,50,0)),"")</f>
        <v/>
      </c>
      <c r="AP373" s="0" t="str">
        <f aca="false">IF(ISNUMBER($AE373),IF($AE373&gt;=25,100,IF($AE373&gt;=-75,50,0)),"")</f>
        <v/>
      </c>
      <c r="AQ373" s="0" t="str">
        <f aca="false">IF(ISNUMBER($AF373),IF($AF373&gt;0,100,IF($AF373&gt;=-50,50,0)),"")</f>
        <v/>
      </c>
      <c r="AR373" s="0" t="str">
        <f aca="false">IF(ISNUMBER($AG373),IF($AG373=1,100,IF($AG373=0,50,0)),"")</f>
        <v/>
      </c>
      <c r="AS373" s="0" t="str">
        <f aca="false">IF(ISNUMBER($AH373),IF($AH373&lt;0,100,IF($AH373&lt;=20,50,0)),"")</f>
        <v/>
      </c>
      <c r="AT373" s="0" t="str">
        <f aca="false">IF(ISNUMBER($AI373),IF($AI373&lt;0.95,100,IF($AI373&lt;=1,50,0)),"")</f>
        <v/>
      </c>
      <c r="AU373" s="0" t="str">
        <f aca="false">IF(ISNUMBER($AJ373),IF($AJ373&lt;30,0,IF($AJ373&lt;40,50,IF($AJ373&lt;=90,100,50))),"")</f>
        <v/>
      </c>
      <c r="AV373" s="0" t="str">
        <f aca="false">IF(ISNUMBER($AK373),IF($AK373&gt;-0.2,100,IF($AK373&gt;=-0.4,50,0)),"")</f>
        <v/>
      </c>
      <c r="AW373" s="59" t="n">
        <f aca="false">01_指標庫!$H$4*ISNUMBER($F373)+01_指標庫!$H$5*ISNUMBER($AA373)+01_指標庫!$H$6*ISNUMBER($G373)+01_指標庫!$H$7*ISNUMBER($H373)+01_指標庫!$H$8*ISNUMBER($AF373)+01_指標庫!$H$9*ISNUMBER($AG373)+01_指標庫!$H$10*ISNUMBER($AB373)+01_指標庫!$H$11*ISNUMBER($AC373)+01_指標庫!$H$12*ISNUMBER($AD373)+01_指標庫!$H$13*ISNUMBER($AE373)+01_指標庫!$H$14*ISNUMBER($I373)+01_指標庫!$H$15*ISNUMBER($AH373)+01_指標庫!$H$16*ISNUMBER($K373)+01_指標庫!$H$17*ISNUMBER($AI373)+01_指標庫!$H$18*ISNUMBER($AJ373)+01_指標庫!$H$19*ISNUMBER($AK373)+01_指標庫!$H$20*ISNUMBER($BB373)+01_指標庫!$H$21*ISNUMBER($BC373)</f>
        <v>51</v>
      </c>
      <c r="AX373" s="59" t="n">
        <f aca="false">IF(AW373=0,50,ROUND((01_指標庫!$H$4*IF(ISNUMBER($F373),L373,0)+01_指標庫!$H$5*IF(ISNUMBER($AA373),AL373,0)+01_指標庫!$H$6*IF(ISNUMBER($G373),M373,0)+01_指標庫!$H$7*IF(ISNUMBER($H373),N373,0)+01_指標庫!$H$8*IF(ISNUMBER($AF373),AQ373,0)+01_指標庫!$H$9*IF(ISNUMBER($AG373),AR373,0)+01_指標庫!$H$10*IF(ISNUMBER($AB373),AM373,0)+01_指標庫!$H$11*IF(ISNUMBER($AC373),AN373,0)+01_指標庫!$H$12*IF(ISNUMBER($AD373),AO373,0)+01_指標庫!$H$13*IF(ISNUMBER($AE373),AP373,0)+01_指標庫!$H$14*IF(ISNUMBER($I373),O373,0)+01_指標庫!$H$15*IF(ISNUMBER($AH373),AS373,0)+01_指標庫!$H$16*IF(ISNUMBER($K373),P373,0)+01_指標庫!$H$17*IF(ISNUMBER($AI373),AT373,0)+01_指標庫!$H$18*IF(ISNUMBER($AJ373),AU373,0)+01_指標庫!$H$19*IF(ISNUMBER($AK373),AV373,0)+01_指標庫!$H$20*IF(ISNUMBER($BB373),BB373,0)+01_指標庫!$H$21*IF(ISNUMBER($BC373),BC373,0))/AW373,1))</f>
        <v>76.5</v>
      </c>
      <c r="AY373" s="60"/>
      <c r="AZ373" s="60"/>
      <c r="BA373" s="58" t="n">
        <f aca="false">AVERAGE($E369:$E373)/AVERAGE($E364:$E373)-1</f>
        <v>0.00775499237157806</v>
      </c>
      <c r="BB373" s="59" t="n">
        <f aca="false">IF(ISNUMBER($BA373),IF(OR($S373&lt;=-0.03,$BA373&lt;-0.003),0,IF(OR($S373&lt;=-0.02,$BA373&lt;0.01),50,100)),"")</f>
        <v>50</v>
      </c>
      <c r="BC373" s="0" t="str">
        <f aca="false">IF(OR(COUNT($AZ373)=0,COUNT($AZ372)=0),"",IF(OR($AY373/$AZ372-1&lt;=-0.03,$AZ373/$AZ372-1&lt;=-0.045,IF(COUNT($AZ364:$AZ373)=10,AVERAGE($AZ369:$AZ373)/AVERAGE($AZ364:$AZ373)-1&lt;-0.01,FALSE())),0,IF(OR($AZ373/$AZ372-1&lt;=-0.02,IF(COUNT($AZ364:$AZ373)=10,AVERAGE($AZ369:$AZ373)/AVERAGE($AZ364:$AZ373)-1&lt;0.005,FALSE())),50,100)))</f>
        <v/>
      </c>
    </row>
    <row r="374" customFormat="false" ht="15" hidden="false" customHeight="true" outlineLevel="0" collapsed="false">
      <c r="A374" s="47" t="n">
        <v>370</v>
      </c>
      <c r="B374" s="48" t="n">
        <v>43091</v>
      </c>
      <c r="C374" s="47" t="n">
        <v>2017</v>
      </c>
      <c r="D374" s="49" t="s">
        <v>234</v>
      </c>
      <c r="E374" s="50" t="n">
        <v>6465.17</v>
      </c>
      <c r="F374" s="51" t="n">
        <v>0.09946</v>
      </c>
      <c r="G374" s="51" t="n">
        <v>-0.007385</v>
      </c>
      <c r="H374" s="52" t="n">
        <v>0.9184</v>
      </c>
      <c r="I374" s="53" t="n">
        <v>356</v>
      </c>
      <c r="J374" s="47" t="s">
        <v>235</v>
      </c>
      <c r="K374" s="54" t="n">
        <v>9.9</v>
      </c>
      <c r="L374" s="55" t="n">
        <f aca="false">IF(COUNT(F374)=0,50,IF(F374&gt;=0,100,IF(F374&gt;=-0.02,50,0)))</f>
        <v>100</v>
      </c>
      <c r="M374" s="55" t="n">
        <f aca="false">IF(COUNT(G374)=0,50,IF(G374&gt;-0.06,100,IF(G374&gt;-0.15,50,0)))</f>
        <v>100</v>
      </c>
      <c r="N374" s="55" t="n">
        <f aca="false">IF(COUNT(H374)=0,50,IF(H374&gt;=0.6,100,IF(H374&gt;=0.4,50,0)))</f>
        <v>100</v>
      </c>
      <c r="O374" s="55" t="n">
        <f aca="false">IF(COUNT(I374)=0,50,IF(J374="proxy_vix",50,IF(I374&lt;350,100,IF(I374&lt;=450,50,0))))</f>
        <v>50</v>
      </c>
      <c r="P374" s="55" t="n">
        <f aca="false">IF(COUNT(K374)=0,50,IF(K374&lt;20,100,IF(K374&lt;=25,50,0)))</f>
        <v>100</v>
      </c>
      <c r="Q374" s="54"/>
      <c r="R374" s="47"/>
      <c r="S374" s="51" t="n">
        <f aca="false">$E374/$E373-1</f>
        <v>-0.00116180444297498</v>
      </c>
      <c r="T374" s="56" t="n">
        <f aca="false">$K374/$K373-1</f>
        <v>0.0291060291060292</v>
      </c>
      <c r="V374" s="57"/>
      <c r="W374" s="57"/>
      <c r="Y374" s="1" t="str">
        <f aca="false">IF(AX374&gt;=70,"EASY",IF(AX374&gt;40,"UNCERTAIN","HARD"))</f>
        <v>EASY</v>
      </c>
      <c r="AA374" s="58" t="n">
        <f aca="false">IF($A374&lt;200,"",AVERAGE($E325:$E374)/AVERAGE($E175:$E374)-1)</f>
        <v>0.0704231656267778</v>
      </c>
      <c r="AB374" s="59" t="n">
        <f aca="false">LOOKUP($B374,07_L1政策步階!$A$4:$A$14,07_L1政策步階!$C$4:$C$14)</f>
        <v>-1</v>
      </c>
      <c r="AC374" s="57"/>
      <c r="AD374" s="57"/>
      <c r="AE374" s="57"/>
      <c r="AF374" s="57"/>
      <c r="AG374" s="57"/>
      <c r="AH374" s="57"/>
      <c r="AI374" s="57"/>
      <c r="AJ374" s="57"/>
      <c r="AK374" s="57"/>
      <c r="AL374" s="59" t="n">
        <f aca="false">IF(ISNUMBER($AA374),IF($AA374&gt;=0.005,100,IF($AA374&gt;=-0.015,50,0)),"")</f>
        <v>100</v>
      </c>
      <c r="AM374" s="59" t="n">
        <f aca="false">IF(ISNUMBER($AB374),IF($AB374=1,100,IF($AB374=0,50,0)),"")</f>
        <v>0</v>
      </c>
      <c r="AN374" s="0" t="str">
        <f aca="false">IF(ISNUMBER($AC374),IF($AC374&gt;=0.001,100,IF($AC374&gt;=-0.003,50,0)),"")</f>
        <v/>
      </c>
      <c r="AO374" s="0" t="str">
        <f aca="false">IF(ISNUMBER($AD374),IF($AD374&gt;=0.04,100,IF($AD374&gt;=0,50,0)),"")</f>
        <v/>
      </c>
      <c r="AP374" s="0" t="str">
        <f aca="false">IF(ISNUMBER($AE374),IF($AE374&gt;=25,100,IF($AE374&gt;=-75,50,0)),"")</f>
        <v/>
      </c>
      <c r="AQ374" s="0" t="str">
        <f aca="false">IF(ISNUMBER($AF374),IF($AF374&gt;0,100,IF($AF374&gt;=-50,50,0)),"")</f>
        <v/>
      </c>
      <c r="AR374" s="0" t="str">
        <f aca="false">IF(ISNUMBER($AG374),IF($AG374=1,100,IF($AG374=0,50,0)),"")</f>
        <v/>
      </c>
      <c r="AS374" s="0" t="str">
        <f aca="false">IF(ISNUMBER($AH374),IF($AH374&lt;0,100,IF($AH374&lt;=20,50,0)),"")</f>
        <v/>
      </c>
      <c r="AT374" s="0" t="str">
        <f aca="false">IF(ISNUMBER($AI374),IF($AI374&lt;0.95,100,IF($AI374&lt;=1,50,0)),"")</f>
        <v/>
      </c>
      <c r="AU374" s="0" t="str">
        <f aca="false">IF(ISNUMBER($AJ374),IF($AJ374&lt;30,0,IF($AJ374&lt;40,50,IF($AJ374&lt;=90,100,50))),"")</f>
        <v/>
      </c>
      <c r="AV374" s="0" t="str">
        <f aca="false">IF(ISNUMBER($AK374),IF($AK374&gt;-0.2,100,IF($AK374&gt;=-0.4,50,0)),"")</f>
        <v/>
      </c>
      <c r="AW374" s="59" t="n">
        <f aca="false">01_指標庫!$H$4*ISNUMBER($F374)+01_指標庫!$H$5*ISNUMBER($AA374)+01_指標庫!$H$6*ISNUMBER($G374)+01_指標庫!$H$7*ISNUMBER($H374)+01_指標庫!$H$8*ISNUMBER($AF374)+01_指標庫!$H$9*ISNUMBER($AG374)+01_指標庫!$H$10*ISNUMBER($AB374)+01_指標庫!$H$11*ISNUMBER($AC374)+01_指標庫!$H$12*ISNUMBER($AD374)+01_指標庫!$H$13*ISNUMBER($AE374)+01_指標庫!$H$14*ISNUMBER($I374)+01_指標庫!$H$15*ISNUMBER($AH374)+01_指標庫!$H$16*ISNUMBER($K374)+01_指標庫!$H$17*ISNUMBER($AI374)+01_指標庫!$H$18*ISNUMBER($AJ374)+01_指標庫!$H$19*ISNUMBER($AK374)+01_指標庫!$H$20*ISNUMBER($BB374)+01_指標庫!$H$21*ISNUMBER($BC374)</f>
        <v>51</v>
      </c>
      <c r="AX374" s="59" t="n">
        <f aca="false">IF(AW374=0,50,ROUND((01_指標庫!$H$4*IF(ISNUMBER($F374),L374,0)+01_指標庫!$H$5*IF(ISNUMBER($AA374),AL374,0)+01_指標庫!$H$6*IF(ISNUMBER($G374),M374,0)+01_指標庫!$H$7*IF(ISNUMBER($H374),N374,0)+01_指標庫!$H$8*IF(ISNUMBER($AF374),AQ374,0)+01_指標庫!$H$9*IF(ISNUMBER($AG374),AR374,0)+01_指標庫!$H$10*IF(ISNUMBER($AB374),AM374,0)+01_指標庫!$H$11*IF(ISNUMBER($AC374),AN374,0)+01_指標庫!$H$12*IF(ISNUMBER($AD374),AO374,0)+01_指標庫!$H$13*IF(ISNUMBER($AE374),AP374,0)+01_指標庫!$H$14*IF(ISNUMBER($I374),O374,0)+01_指標庫!$H$15*IF(ISNUMBER($AH374),AS374,0)+01_指標庫!$H$16*IF(ISNUMBER($K374),P374,0)+01_指標庫!$H$17*IF(ISNUMBER($AI374),AT374,0)+01_指標庫!$H$18*IF(ISNUMBER($AJ374),AU374,0)+01_指標庫!$H$19*IF(ISNUMBER($AK374),AV374,0)+01_指標庫!$H$20*IF(ISNUMBER($BB374),BB374,0)+01_指標庫!$H$21*IF(ISNUMBER($BC374),BC374,0))/AW374,1))</f>
        <v>76.5</v>
      </c>
      <c r="AY374" s="60"/>
      <c r="AZ374" s="60"/>
      <c r="BA374" s="58" t="n">
        <f aca="false">AVERAGE($E370:$E374)/AVERAGE($E365:$E374)-1</f>
        <v>0.00583306121486094</v>
      </c>
      <c r="BB374" s="59" t="n">
        <f aca="false">IF(ISNUMBER($BA374),IF(OR($S374&lt;=-0.03,$BA374&lt;-0.003),0,IF(OR($S374&lt;=-0.02,$BA374&lt;0.01),50,100)),"")</f>
        <v>50</v>
      </c>
      <c r="BC374" s="0" t="str">
        <f aca="false">IF(OR(COUNT($AZ374)=0,COUNT($AZ373)=0),"",IF(OR($AY374/$AZ373-1&lt;=-0.03,$AZ374/$AZ373-1&lt;=-0.045,IF(COUNT($AZ365:$AZ374)=10,AVERAGE($AZ370:$AZ374)/AVERAGE($AZ365:$AZ374)-1&lt;-0.01,FALSE())),0,IF(OR($AZ374/$AZ373-1&lt;=-0.02,IF(COUNT($AZ365:$AZ374)=10,AVERAGE($AZ370:$AZ374)/AVERAGE($AZ365:$AZ374)-1&lt;0.005,FALSE())),50,100)))</f>
        <v/>
      </c>
    </row>
    <row r="375" customFormat="false" ht="15" hidden="false" customHeight="true" outlineLevel="0" collapsed="false">
      <c r="A375" s="47" t="n">
        <v>371</v>
      </c>
      <c r="B375" s="48" t="n">
        <v>43095</v>
      </c>
      <c r="C375" s="47" t="n">
        <v>2017</v>
      </c>
      <c r="D375" s="49" t="s">
        <v>237</v>
      </c>
      <c r="E375" s="50" t="n">
        <v>6433.16</v>
      </c>
      <c r="F375" s="51" t="n">
        <v>0.093051</v>
      </c>
      <c r="G375" s="51" t="n">
        <v>-0.012299</v>
      </c>
      <c r="H375" s="52" t="n">
        <v>0.9184</v>
      </c>
      <c r="I375" s="53" t="n">
        <v>357</v>
      </c>
      <c r="J375" s="47" t="s">
        <v>235</v>
      </c>
      <c r="K375" s="54" t="n">
        <v>10.25</v>
      </c>
      <c r="L375" s="55" t="n">
        <f aca="false">IF(COUNT(F375)=0,50,IF(F375&gt;=0,100,IF(F375&gt;=-0.02,50,0)))</f>
        <v>100</v>
      </c>
      <c r="M375" s="55" t="n">
        <f aca="false">IF(COUNT(G375)=0,50,IF(G375&gt;-0.06,100,IF(G375&gt;-0.15,50,0)))</f>
        <v>100</v>
      </c>
      <c r="N375" s="55" t="n">
        <f aca="false">IF(COUNT(H375)=0,50,IF(H375&gt;=0.6,100,IF(H375&gt;=0.4,50,0)))</f>
        <v>100</v>
      </c>
      <c r="O375" s="55" t="n">
        <f aca="false">IF(COUNT(I375)=0,50,IF(J375="proxy_vix",50,IF(I375&lt;350,100,IF(I375&lt;=450,50,0))))</f>
        <v>50</v>
      </c>
      <c r="P375" s="55" t="n">
        <f aca="false">IF(COUNT(K375)=0,50,IF(K375&lt;20,100,IF(K375&lt;=25,50,0)))</f>
        <v>100</v>
      </c>
      <c r="Q375" s="54"/>
      <c r="R375" s="47"/>
      <c r="S375" s="51" t="n">
        <f aca="false">$E375/$E374-1</f>
        <v>-0.00495114590954304</v>
      </c>
      <c r="T375" s="56" t="n">
        <f aca="false">$K375/$K374-1</f>
        <v>0.0353535353535353</v>
      </c>
      <c r="V375" s="57"/>
      <c r="W375" s="57"/>
      <c r="Y375" s="1" t="str">
        <f aca="false">IF(AX375&gt;=70,"EASY",IF(AX375&gt;40,"UNCERTAIN","HARD"))</f>
        <v>EASY</v>
      </c>
      <c r="AA375" s="58" t="n">
        <f aca="false">IF($A375&lt;200,"",AVERAGE($E326:$E375)/AVERAGE($E176:$E375)-1)</f>
        <v>0.0706364940043331</v>
      </c>
      <c r="AB375" s="59" t="n">
        <f aca="false">LOOKUP($B375,07_L1政策步階!$A$4:$A$14,07_L1政策步階!$C$4:$C$14)</f>
        <v>-1</v>
      </c>
      <c r="AC375" s="57"/>
      <c r="AD375" s="57"/>
      <c r="AE375" s="57"/>
      <c r="AF375" s="57"/>
      <c r="AG375" s="57"/>
      <c r="AH375" s="57"/>
      <c r="AI375" s="57"/>
      <c r="AJ375" s="57"/>
      <c r="AK375" s="57"/>
      <c r="AL375" s="59" t="n">
        <f aca="false">IF(ISNUMBER($AA375),IF($AA375&gt;=0.005,100,IF($AA375&gt;=-0.015,50,0)),"")</f>
        <v>100</v>
      </c>
      <c r="AM375" s="59" t="n">
        <f aca="false">IF(ISNUMBER($AB375),IF($AB375=1,100,IF($AB375=0,50,0)),"")</f>
        <v>0</v>
      </c>
      <c r="AN375" s="0" t="str">
        <f aca="false">IF(ISNUMBER($AC375),IF($AC375&gt;=0.001,100,IF($AC375&gt;=-0.003,50,0)),"")</f>
        <v/>
      </c>
      <c r="AO375" s="0" t="str">
        <f aca="false">IF(ISNUMBER($AD375),IF($AD375&gt;=0.04,100,IF($AD375&gt;=0,50,0)),"")</f>
        <v/>
      </c>
      <c r="AP375" s="0" t="str">
        <f aca="false">IF(ISNUMBER($AE375),IF($AE375&gt;=25,100,IF($AE375&gt;=-75,50,0)),"")</f>
        <v/>
      </c>
      <c r="AQ375" s="0" t="str">
        <f aca="false">IF(ISNUMBER($AF375),IF($AF375&gt;0,100,IF($AF375&gt;=-50,50,0)),"")</f>
        <v/>
      </c>
      <c r="AR375" s="0" t="str">
        <f aca="false">IF(ISNUMBER($AG375),IF($AG375=1,100,IF($AG375=0,50,0)),"")</f>
        <v/>
      </c>
      <c r="AS375" s="0" t="str">
        <f aca="false">IF(ISNUMBER($AH375),IF($AH375&lt;0,100,IF($AH375&lt;=20,50,0)),"")</f>
        <v/>
      </c>
      <c r="AT375" s="0" t="str">
        <f aca="false">IF(ISNUMBER($AI375),IF($AI375&lt;0.95,100,IF($AI375&lt;=1,50,0)),"")</f>
        <v/>
      </c>
      <c r="AU375" s="0" t="str">
        <f aca="false">IF(ISNUMBER($AJ375),IF($AJ375&lt;30,0,IF($AJ375&lt;40,50,IF($AJ375&lt;=90,100,50))),"")</f>
        <v/>
      </c>
      <c r="AV375" s="0" t="str">
        <f aca="false">IF(ISNUMBER($AK375),IF($AK375&gt;-0.2,100,IF($AK375&gt;=-0.4,50,0)),"")</f>
        <v/>
      </c>
      <c r="AW375" s="59" t="n">
        <f aca="false">01_指標庫!$H$4*ISNUMBER($F375)+01_指標庫!$H$5*ISNUMBER($AA375)+01_指標庫!$H$6*ISNUMBER($G375)+01_指標庫!$H$7*ISNUMBER($H375)+01_指標庫!$H$8*ISNUMBER($AF375)+01_指標庫!$H$9*ISNUMBER($AG375)+01_指標庫!$H$10*ISNUMBER($AB375)+01_指標庫!$H$11*ISNUMBER($AC375)+01_指標庫!$H$12*ISNUMBER($AD375)+01_指標庫!$H$13*ISNUMBER($AE375)+01_指標庫!$H$14*ISNUMBER($I375)+01_指標庫!$H$15*ISNUMBER($AH375)+01_指標庫!$H$16*ISNUMBER($K375)+01_指標庫!$H$17*ISNUMBER($AI375)+01_指標庫!$H$18*ISNUMBER($AJ375)+01_指標庫!$H$19*ISNUMBER($AK375)+01_指標庫!$H$20*ISNUMBER($BB375)+01_指標庫!$H$21*ISNUMBER($BC375)</f>
        <v>51</v>
      </c>
      <c r="AX375" s="59" t="n">
        <f aca="false">IF(AW375=0,50,ROUND((01_指標庫!$H$4*IF(ISNUMBER($F375),L375,0)+01_指標庫!$H$5*IF(ISNUMBER($AA375),AL375,0)+01_指標庫!$H$6*IF(ISNUMBER($G375),M375,0)+01_指標庫!$H$7*IF(ISNUMBER($H375),N375,0)+01_指標庫!$H$8*IF(ISNUMBER($AF375),AQ375,0)+01_指標庫!$H$9*IF(ISNUMBER($AG375),AR375,0)+01_指標庫!$H$10*IF(ISNUMBER($AB375),AM375,0)+01_指標庫!$H$11*IF(ISNUMBER($AC375),AN375,0)+01_指標庫!$H$12*IF(ISNUMBER($AD375),AO375,0)+01_指標庫!$H$13*IF(ISNUMBER($AE375),AP375,0)+01_指標庫!$H$14*IF(ISNUMBER($I375),O375,0)+01_指標庫!$H$15*IF(ISNUMBER($AH375),AS375,0)+01_指標庫!$H$16*IF(ISNUMBER($K375),P375,0)+01_指標庫!$H$17*IF(ISNUMBER($AI375),AT375,0)+01_指標庫!$H$18*IF(ISNUMBER($AJ375),AU375,0)+01_指標庫!$H$19*IF(ISNUMBER($AK375),AV375,0)+01_指標庫!$H$20*IF(ISNUMBER($BB375),BB375,0)+01_指標庫!$H$21*IF(ISNUMBER($BC375),BC375,0))/AW375,1))</f>
        <v>76.5</v>
      </c>
      <c r="AY375" s="60"/>
      <c r="AZ375" s="60"/>
      <c r="BA375" s="58" t="n">
        <f aca="false">AVERAGE($E371:$E375)/AVERAGE($E366:$E375)-1</f>
        <v>0.00273529636668579</v>
      </c>
      <c r="BB375" s="59" t="n">
        <f aca="false">IF(ISNUMBER($BA375),IF(OR($S375&lt;=-0.03,$BA375&lt;-0.003),0,IF(OR($S375&lt;=-0.02,$BA375&lt;0.01),50,100)),"")</f>
        <v>50</v>
      </c>
      <c r="BC375" s="0" t="str">
        <f aca="false">IF(OR(COUNT($AZ375)=0,COUNT($AZ374)=0),"",IF(OR($AY375/$AZ374-1&lt;=-0.03,$AZ375/$AZ374-1&lt;=-0.045,IF(COUNT($AZ366:$AZ375)=10,AVERAGE($AZ371:$AZ375)/AVERAGE($AZ366:$AZ375)-1&lt;-0.01,FALSE())),0,IF(OR($AZ375/$AZ374-1&lt;=-0.02,IF(COUNT($AZ366:$AZ375)=10,AVERAGE($AZ371:$AZ375)/AVERAGE($AZ366:$AZ375)-1&lt;0.005,FALSE())),50,100)))</f>
        <v/>
      </c>
    </row>
    <row r="376" customFormat="false" ht="15" hidden="false" customHeight="true" outlineLevel="0" collapsed="false">
      <c r="A376" s="47" t="n">
        <v>372</v>
      </c>
      <c r="B376" s="48" t="n">
        <v>43096</v>
      </c>
      <c r="C376" s="47" t="n">
        <v>2017</v>
      </c>
      <c r="D376" s="49" t="s">
        <v>238</v>
      </c>
      <c r="E376" s="50" t="n">
        <v>6435.15</v>
      </c>
      <c r="F376" s="51" t="n">
        <v>0.092412</v>
      </c>
      <c r="G376" s="51" t="n">
        <v>-0.011994</v>
      </c>
      <c r="H376" s="52" t="n">
        <v>0.9184</v>
      </c>
      <c r="I376" s="53" t="n">
        <v>359</v>
      </c>
      <c r="J376" s="47" t="s">
        <v>235</v>
      </c>
      <c r="K376" s="54" t="n">
        <v>10.47</v>
      </c>
      <c r="L376" s="55" t="n">
        <f aca="false">IF(COUNT(F376)=0,50,IF(F376&gt;=0,100,IF(F376&gt;=-0.02,50,0)))</f>
        <v>100</v>
      </c>
      <c r="M376" s="55" t="n">
        <f aca="false">IF(COUNT(G376)=0,50,IF(G376&gt;-0.06,100,IF(G376&gt;-0.15,50,0)))</f>
        <v>100</v>
      </c>
      <c r="N376" s="55" t="n">
        <f aca="false">IF(COUNT(H376)=0,50,IF(H376&gt;=0.6,100,IF(H376&gt;=0.4,50,0)))</f>
        <v>100</v>
      </c>
      <c r="O376" s="55" t="n">
        <f aca="false">IF(COUNT(I376)=0,50,IF(J376="proxy_vix",50,IF(I376&lt;350,100,IF(I376&lt;=450,50,0))))</f>
        <v>50</v>
      </c>
      <c r="P376" s="55" t="n">
        <f aca="false">IF(COUNT(K376)=0,50,IF(K376&lt;20,100,IF(K376&lt;=25,50,0)))</f>
        <v>100</v>
      </c>
      <c r="Q376" s="54"/>
      <c r="R376" s="47"/>
      <c r="S376" s="51" t="n">
        <f aca="false">$E376/$E375-1</f>
        <v>0.000309334759278412</v>
      </c>
      <c r="T376" s="56" t="n">
        <f aca="false">$K376/$K375-1</f>
        <v>0.0214634146341464</v>
      </c>
      <c r="V376" s="57"/>
      <c r="W376" s="57"/>
      <c r="Y376" s="1" t="str">
        <f aca="false">IF(AX376&gt;=70,"EASY",IF(AX376&gt;40,"UNCERTAIN","HARD"))</f>
        <v>EASY</v>
      </c>
      <c r="AA376" s="58" t="n">
        <f aca="false">IF($A376&lt;200,"",AVERAGE($E327:$E376)/AVERAGE($E177:$E376)-1)</f>
        <v>0.0707681585318438</v>
      </c>
      <c r="AB376" s="59" t="n">
        <f aca="false">LOOKUP($B376,07_L1政策步階!$A$4:$A$14,07_L1政策步階!$C$4:$C$14)</f>
        <v>-1</v>
      </c>
      <c r="AC376" s="57"/>
      <c r="AD376" s="57"/>
      <c r="AE376" s="57"/>
      <c r="AF376" s="57"/>
      <c r="AG376" s="57"/>
      <c r="AH376" s="57"/>
      <c r="AI376" s="57"/>
      <c r="AJ376" s="57"/>
      <c r="AK376" s="57"/>
      <c r="AL376" s="59" t="n">
        <f aca="false">IF(ISNUMBER($AA376),IF($AA376&gt;=0.005,100,IF($AA376&gt;=-0.015,50,0)),"")</f>
        <v>100</v>
      </c>
      <c r="AM376" s="59" t="n">
        <f aca="false">IF(ISNUMBER($AB376),IF($AB376=1,100,IF($AB376=0,50,0)),"")</f>
        <v>0</v>
      </c>
      <c r="AN376" s="0" t="str">
        <f aca="false">IF(ISNUMBER($AC376),IF($AC376&gt;=0.001,100,IF($AC376&gt;=-0.003,50,0)),"")</f>
        <v/>
      </c>
      <c r="AO376" s="0" t="str">
        <f aca="false">IF(ISNUMBER($AD376),IF($AD376&gt;=0.04,100,IF($AD376&gt;=0,50,0)),"")</f>
        <v/>
      </c>
      <c r="AP376" s="0" t="str">
        <f aca="false">IF(ISNUMBER($AE376),IF($AE376&gt;=25,100,IF($AE376&gt;=-75,50,0)),"")</f>
        <v/>
      </c>
      <c r="AQ376" s="0" t="str">
        <f aca="false">IF(ISNUMBER($AF376),IF($AF376&gt;0,100,IF($AF376&gt;=-50,50,0)),"")</f>
        <v/>
      </c>
      <c r="AR376" s="0" t="str">
        <f aca="false">IF(ISNUMBER($AG376),IF($AG376=1,100,IF($AG376=0,50,0)),"")</f>
        <v/>
      </c>
      <c r="AS376" s="0" t="str">
        <f aca="false">IF(ISNUMBER($AH376),IF($AH376&lt;0,100,IF($AH376&lt;=20,50,0)),"")</f>
        <v/>
      </c>
      <c r="AT376" s="0" t="str">
        <f aca="false">IF(ISNUMBER($AI376),IF($AI376&lt;0.95,100,IF($AI376&lt;=1,50,0)),"")</f>
        <v/>
      </c>
      <c r="AU376" s="0" t="str">
        <f aca="false">IF(ISNUMBER($AJ376),IF($AJ376&lt;30,0,IF($AJ376&lt;40,50,IF($AJ376&lt;=90,100,50))),"")</f>
        <v/>
      </c>
      <c r="AV376" s="0" t="str">
        <f aca="false">IF(ISNUMBER($AK376),IF($AK376&gt;-0.2,100,IF($AK376&gt;=-0.4,50,0)),"")</f>
        <v/>
      </c>
      <c r="AW376" s="59" t="n">
        <f aca="false">01_指標庫!$H$4*ISNUMBER($F376)+01_指標庫!$H$5*ISNUMBER($AA376)+01_指標庫!$H$6*ISNUMBER($G376)+01_指標庫!$H$7*ISNUMBER($H376)+01_指標庫!$H$8*ISNUMBER($AF376)+01_指標庫!$H$9*ISNUMBER($AG376)+01_指標庫!$H$10*ISNUMBER($AB376)+01_指標庫!$H$11*ISNUMBER($AC376)+01_指標庫!$H$12*ISNUMBER($AD376)+01_指標庫!$H$13*ISNUMBER($AE376)+01_指標庫!$H$14*ISNUMBER($I376)+01_指標庫!$H$15*ISNUMBER($AH376)+01_指標庫!$H$16*ISNUMBER($K376)+01_指標庫!$H$17*ISNUMBER($AI376)+01_指標庫!$H$18*ISNUMBER($AJ376)+01_指標庫!$H$19*ISNUMBER($AK376)+01_指標庫!$H$20*ISNUMBER($BB376)+01_指標庫!$H$21*ISNUMBER($BC376)</f>
        <v>51</v>
      </c>
      <c r="AX376" s="59" t="n">
        <f aca="false">IF(AW376=0,50,ROUND((01_指標庫!$H$4*IF(ISNUMBER($F376),L376,0)+01_指標庫!$H$5*IF(ISNUMBER($AA376),AL376,0)+01_指標庫!$H$6*IF(ISNUMBER($G376),M376,0)+01_指標庫!$H$7*IF(ISNUMBER($H376),N376,0)+01_指標庫!$H$8*IF(ISNUMBER($AF376),AQ376,0)+01_指標庫!$H$9*IF(ISNUMBER($AG376),AR376,0)+01_指標庫!$H$10*IF(ISNUMBER($AB376),AM376,0)+01_指標庫!$H$11*IF(ISNUMBER($AC376),AN376,0)+01_指標庫!$H$12*IF(ISNUMBER($AD376),AO376,0)+01_指標庫!$H$13*IF(ISNUMBER($AE376),AP376,0)+01_指標庫!$H$14*IF(ISNUMBER($I376),O376,0)+01_指標庫!$H$15*IF(ISNUMBER($AH376),AS376,0)+01_指標庫!$H$16*IF(ISNUMBER($K376),P376,0)+01_指標庫!$H$17*IF(ISNUMBER($AI376),AT376,0)+01_指標庫!$H$18*IF(ISNUMBER($AJ376),AU376,0)+01_指標庫!$H$19*IF(ISNUMBER($AK376),AV376,0)+01_指標庫!$H$20*IF(ISNUMBER($BB376),BB376,0)+01_指標庫!$H$21*IF(ISNUMBER($BC376),BC376,0))/AW376,1))</f>
        <v>76.5</v>
      </c>
      <c r="AY376" s="60"/>
      <c r="AZ376" s="60"/>
      <c r="BA376" s="58" t="n">
        <f aca="false">AVERAGE($E372:$E376)/AVERAGE($E367:$E376)-1</f>
        <v>0.000523995214765982</v>
      </c>
      <c r="BB376" s="59" t="n">
        <f aca="false">IF(ISNUMBER($BA376),IF(OR($S376&lt;=-0.03,$BA376&lt;-0.003),0,IF(OR($S376&lt;=-0.02,$BA376&lt;0.01),50,100)),"")</f>
        <v>50</v>
      </c>
      <c r="BC376" s="0" t="str">
        <f aca="false">IF(OR(COUNT($AZ376)=0,COUNT($AZ375)=0),"",IF(OR($AY376/$AZ375-1&lt;=-0.03,$AZ376/$AZ375-1&lt;=-0.045,IF(COUNT($AZ367:$AZ376)=10,AVERAGE($AZ372:$AZ376)/AVERAGE($AZ367:$AZ376)-1&lt;-0.01,FALSE())),0,IF(OR($AZ376/$AZ375-1&lt;=-0.02,IF(COUNT($AZ367:$AZ376)=10,AVERAGE($AZ372:$AZ376)/AVERAGE($AZ367:$AZ376)-1&lt;0.005,FALSE())),50,100)))</f>
        <v/>
      </c>
    </row>
    <row r="377" customFormat="false" ht="15" hidden="false" customHeight="true" outlineLevel="0" collapsed="false">
      <c r="A377" s="47" t="n">
        <v>373</v>
      </c>
      <c r="B377" s="48" t="n">
        <v>43097</v>
      </c>
      <c r="C377" s="47" t="n">
        <v>2017</v>
      </c>
      <c r="D377" s="49" t="s">
        <v>239</v>
      </c>
      <c r="E377" s="50" t="n">
        <v>6441.42</v>
      </c>
      <c r="F377" s="51" t="n">
        <v>0.092525</v>
      </c>
      <c r="G377" s="51" t="n">
        <v>-0.011031</v>
      </c>
      <c r="H377" s="52" t="n">
        <v>0.9184</v>
      </c>
      <c r="I377" s="53" t="n">
        <v>355</v>
      </c>
      <c r="J377" s="47" t="s">
        <v>235</v>
      </c>
      <c r="K377" s="54" t="n">
        <v>10.18</v>
      </c>
      <c r="L377" s="55" t="n">
        <f aca="false">IF(COUNT(F377)=0,50,IF(F377&gt;=0,100,IF(F377&gt;=-0.02,50,0)))</f>
        <v>100</v>
      </c>
      <c r="M377" s="55" t="n">
        <f aca="false">IF(COUNT(G377)=0,50,IF(G377&gt;-0.06,100,IF(G377&gt;-0.15,50,0)))</f>
        <v>100</v>
      </c>
      <c r="N377" s="55" t="n">
        <f aca="false">IF(COUNT(H377)=0,50,IF(H377&gt;=0.6,100,IF(H377&gt;=0.4,50,0)))</f>
        <v>100</v>
      </c>
      <c r="O377" s="55" t="n">
        <f aca="false">IF(COUNT(I377)=0,50,IF(J377="proxy_vix",50,IF(I377&lt;350,100,IF(I377&lt;=450,50,0))))</f>
        <v>50</v>
      </c>
      <c r="P377" s="55" t="n">
        <f aca="false">IF(COUNT(K377)=0,50,IF(K377&lt;20,100,IF(K377&lt;=25,50,0)))</f>
        <v>100</v>
      </c>
      <c r="Q377" s="54"/>
      <c r="R377" s="47"/>
      <c r="S377" s="51" t="n">
        <f aca="false">$E377/$E376-1</f>
        <v>0.000974336262558051</v>
      </c>
      <c r="T377" s="56" t="n">
        <f aca="false">$K377/$K376-1</f>
        <v>-0.0276981852913086</v>
      </c>
      <c r="V377" s="57"/>
      <c r="W377" s="57"/>
      <c r="Y377" s="1" t="str">
        <f aca="false">IF(AX377&gt;=70,"EASY",IF(AX377&gt;40,"UNCERTAIN","HARD"))</f>
        <v>EASY</v>
      </c>
      <c r="AA377" s="58" t="n">
        <f aca="false">IF($A377&lt;200,"",AVERAGE($E328:$E377)/AVERAGE($E178:$E377)-1)</f>
        <v>0.0709187043547699</v>
      </c>
      <c r="AB377" s="59" t="n">
        <f aca="false">LOOKUP($B377,07_L1政策步階!$A$4:$A$14,07_L1政策步階!$C$4:$C$14)</f>
        <v>-1</v>
      </c>
      <c r="AC377" s="57"/>
      <c r="AD377" s="57"/>
      <c r="AE377" s="57"/>
      <c r="AF377" s="57"/>
      <c r="AG377" s="57"/>
      <c r="AH377" s="57"/>
      <c r="AI377" s="57"/>
      <c r="AJ377" s="57"/>
      <c r="AK377" s="57"/>
      <c r="AL377" s="59" t="n">
        <f aca="false">IF(ISNUMBER($AA377),IF($AA377&gt;=0.005,100,IF($AA377&gt;=-0.015,50,0)),"")</f>
        <v>100</v>
      </c>
      <c r="AM377" s="59" t="n">
        <f aca="false">IF(ISNUMBER($AB377),IF($AB377=1,100,IF($AB377=0,50,0)),"")</f>
        <v>0</v>
      </c>
      <c r="AN377" s="0" t="str">
        <f aca="false">IF(ISNUMBER($AC377),IF($AC377&gt;=0.001,100,IF($AC377&gt;=-0.003,50,0)),"")</f>
        <v/>
      </c>
      <c r="AO377" s="0" t="str">
        <f aca="false">IF(ISNUMBER($AD377),IF($AD377&gt;=0.04,100,IF($AD377&gt;=0,50,0)),"")</f>
        <v/>
      </c>
      <c r="AP377" s="0" t="str">
        <f aca="false">IF(ISNUMBER($AE377),IF($AE377&gt;=25,100,IF($AE377&gt;=-75,50,0)),"")</f>
        <v/>
      </c>
      <c r="AQ377" s="0" t="str">
        <f aca="false">IF(ISNUMBER($AF377),IF($AF377&gt;0,100,IF($AF377&gt;=-50,50,0)),"")</f>
        <v/>
      </c>
      <c r="AR377" s="0" t="str">
        <f aca="false">IF(ISNUMBER($AG377),IF($AG377=1,100,IF($AG377=0,50,0)),"")</f>
        <v/>
      </c>
      <c r="AS377" s="0" t="str">
        <f aca="false">IF(ISNUMBER($AH377),IF($AH377&lt;0,100,IF($AH377&lt;=20,50,0)),"")</f>
        <v/>
      </c>
      <c r="AT377" s="0" t="str">
        <f aca="false">IF(ISNUMBER($AI377),IF($AI377&lt;0.95,100,IF($AI377&lt;=1,50,0)),"")</f>
        <v/>
      </c>
      <c r="AU377" s="0" t="str">
        <f aca="false">IF(ISNUMBER($AJ377),IF($AJ377&lt;30,0,IF($AJ377&lt;40,50,IF($AJ377&lt;=90,100,50))),"")</f>
        <v/>
      </c>
      <c r="AV377" s="0" t="str">
        <f aca="false">IF(ISNUMBER($AK377),IF($AK377&gt;-0.2,100,IF($AK377&gt;=-0.4,50,0)),"")</f>
        <v/>
      </c>
      <c r="AW377" s="59" t="n">
        <f aca="false">01_指標庫!$H$4*ISNUMBER($F377)+01_指標庫!$H$5*ISNUMBER($AA377)+01_指標庫!$H$6*ISNUMBER($G377)+01_指標庫!$H$7*ISNUMBER($H377)+01_指標庫!$H$8*ISNUMBER($AF377)+01_指標庫!$H$9*ISNUMBER($AG377)+01_指標庫!$H$10*ISNUMBER($AB377)+01_指標庫!$H$11*ISNUMBER($AC377)+01_指標庫!$H$12*ISNUMBER($AD377)+01_指標庫!$H$13*ISNUMBER($AE377)+01_指標庫!$H$14*ISNUMBER($I377)+01_指標庫!$H$15*ISNUMBER($AH377)+01_指標庫!$H$16*ISNUMBER($K377)+01_指標庫!$H$17*ISNUMBER($AI377)+01_指標庫!$H$18*ISNUMBER($AJ377)+01_指標庫!$H$19*ISNUMBER($AK377)+01_指標庫!$H$20*ISNUMBER($BB377)+01_指標庫!$H$21*ISNUMBER($BC377)</f>
        <v>51</v>
      </c>
      <c r="AX377" s="59" t="n">
        <f aca="false">IF(AW377=0,50,ROUND((01_指標庫!$H$4*IF(ISNUMBER($F377),L377,0)+01_指標庫!$H$5*IF(ISNUMBER($AA377),AL377,0)+01_指標庫!$H$6*IF(ISNUMBER($G377),M377,0)+01_指標庫!$H$7*IF(ISNUMBER($H377),N377,0)+01_指標庫!$H$8*IF(ISNUMBER($AF377),AQ377,0)+01_指標庫!$H$9*IF(ISNUMBER($AG377),AR377,0)+01_指標庫!$H$10*IF(ISNUMBER($AB377),AM377,0)+01_指標庫!$H$11*IF(ISNUMBER($AC377),AN377,0)+01_指標庫!$H$12*IF(ISNUMBER($AD377),AO377,0)+01_指標庫!$H$13*IF(ISNUMBER($AE377),AP377,0)+01_指標庫!$H$14*IF(ISNUMBER($I377),O377,0)+01_指標庫!$H$15*IF(ISNUMBER($AH377),AS377,0)+01_指標庫!$H$16*IF(ISNUMBER($K377),P377,0)+01_指標庫!$H$17*IF(ISNUMBER($AI377),AT377,0)+01_指標庫!$H$18*IF(ISNUMBER($AJ377),AU377,0)+01_指標庫!$H$19*IF(ISNUMBER($AK377),AV377,0)+01_指標庫!$H$20*IF(ISNUMBER($BB377),BB377,0)+01_指標庫!$H$21*IF(ISNUMBER($BC377),BC377,0))/AW377,1))</f>
        <v>76.5</v>
      </c>
      <c r="AY377" s="60"/>
      <c r="AZ377" s="60"/>
      <c r="BA377" s="58" t="n">
        <f aca="false">AVERAGE($E373:$E377)/AVERAGE($E368:$E377)-1</f>
        <v>-0.00116245502572077</v>
      </c>
      <c r="BB377" s="59" t="n">
        <f aca="false">IF(ISNUMBER($BA377),IF(OR($S377&lt;=-0.03,$BA377&lt;-0.003),0,IF(OR($S377&lt;=-0.02,$BA377&lt;0.01),50,100)),"")</f>
        <v>50</v>
      </c>
      <c r="BC377" s="0" t="str">
        <f aca="false">IF(OR(COUNT($AZ377)=0,COUNT($AZ376)=0),"",IF(OR($AY377/$AZ376-1&lt;=-0.03,$AZ377/$AZ376-1&lt;=-0.045,IF(COUNT($AZ368:$AZ377)=10,AVERAGE($AZ373:$AZ377)/AVERAGE($AZ368:$AZ377)-1&lt;-0.01,FALSE())),0,IF(OR($AZ377/$AZ376-1&lt;=-0.02,IF(COUNT($AZ368:$AZ377)=10,AVERAGE($AZ373:$AZ377)/AVERAGE($AZ368:$AZ377)-1&lt;0.005,FALSE())),50,100)))</f>
        <v/>
      </c>
    </row>
    <row r="378" customFormat="false" ht="15" hidden="false" customHeight="true" outlineLevel="0" collapsed="false">
      <c r="A378" s="47" t="n">
        <v>374</v>
      </c>
      <c r="B378" s="48" t="n">
        <v>43098</v>
      </c>
      <c r="C378" s="47" t="n">
        <v>2017</v>
      </c>
      <c r="D378" s="49" t="s">
        <v>234</v>
      </c>
      <c r="E378" s="50" t="n">
        <v>6396.42</v>
      </c>
      <c r="F378" s="51" t="n">
        <v>0.083988</v>
      </c>
      <c r="G378" s="51" t="n">
        <v>-0.01794</v>
      </c>
      <c r="H378" s="52" t="n">
        <v>0.898</v>
      </c>
      <c r="I378" s="53" t="n">
        <v>358</v>
      </c>
      <c r="J378" s="47" t="s">
        <v>235</v>
      </c>
      <c r="K378" s="54" t="n">
        <v>11.04</v>
      </c>
      <c r="L378" s="55" t="n">
        <f aca="false">IF(COUNT(F378)=0,50,IF(F378&gt;=0,100,IF(F378&gt;=-0.02,50,0)))</f>
        <v>100</v>
      </c>
      <c r="M378" s="55" t="n">
        <f aca="false">IF(COUNT(G378)=0,50,IF(G378&gt;-0.06,100,IF(G378&gt;-0.15,50,0)))</f>
        <v>100</v>
      </c>
      <c r="N378" s="55" t="n">
        <f aca="false">IF(COUNT(H378)=0,50,IF(H378&gt;=0.6,100,IF(H378&gt;=0.4,50,0)))</f>
        <v>100</v>
      </c>
      <c r="O378" s="55" t="n">
        <f aca="false">IF(COUNT(I378)=0,50,IF(J378="proxy_vix",50,IF(I378&lt;350,100,IF(I378&lt;=450,50,0))))</f>
        <v>50</v>
      </c>
      <c r="P378" s="55" t="n">
        <f aca="false">IF(COUNT(K378)=0,50,IF(K378&lt;20,100,IF(K378&lt;=25,50,0)))</f>
        <v>100</v>
      </c>
      <c r="Q378" s="54"/>
      <c r="R378" s="47"/>
      <c r="S378" s="51" t="n">
        <f aca="false">$E378/$E377-1</f>
        <v>-0.00698603724023583</v>
      </c>
      <c r="T378" s="56" t="n">
        <f aca="false">$K378/$K377-1</f>
        <v>0.0844793713163063</v>
      </c>
      <c r="V378" s="57"/>
      <c r="W378" s="57"/>
      <c r="Y378" s="1" t="str">
        <f aca="false">IF(AX378&gt;=70,"EASY",IF(AX378&gt;40,"UNCERTAIN","HARD"))</f>
        <v>EASY</v>
      </c>
      <c r="AA378" s="58" t="n">
        <f aca="false">IF($A378&lt;200,"",AVERAGE($E329:$E378)/AVERAGE($E179:$E378)-1)</f>
        <v>0.0709815192416059</v>
      </c>
      <c r="AB378" s="59" t="n">
        <f aca="false">LOOKUP($B378,07_L1政策步階!$A$4:$A$14,07_L1政策步階!$C$4:$C$14)</f>
        <v>-1</v>
      </c>
      <c r="AC378" s="57"/>
      <c r="AD378" s="57"/>
      <c r="AE378" s="57"/>
      <c r="AF378" s="57"/>
      <c r="AG378" s="57"/>
      <c r="AH378" s="57"/>
      <c r="AI378" s="57"/>
      <c r="AJ378" s="57"/>
      <c r="AK378" s="57"/>
      <c r="AL378" s="59" t="n">
        <f aca="false">IF(ISNUMBER($AA378),IF($AA378&gt;=0.005,100,IF($AA378&gt;=-0.015,50,0)),"")</f>
        <v>100</v>
      </c>
      <c r="AM378" s="59" t="n">
        <f aca="false">IF(ISNUMBER($AB378),IF($AB378=1,100,IF($AB378=0,50,0)),"")</f>
        <v>0</v>
      </c>
      <c r="AN378" s="0" t="str">
        <f aca="false">IF(ISNUMBER($AC378),IF($AC378&gt;=0.001,100,IF($AC378&gt;=-0.003,50,0)),"")</f>
        <v/>
      </c>
      <c r="AO378" s="0" t="str">
        <f aca="false">IF(ISNUMBER($AD378),IF($AD378&gt;=0.04,100,IF($AD378&gt;=0,50,0)),"")</f>
        <v/>
      </c>
      <c r="AP378" s="0" t="str">
        <f aca="false">IF(ISNUMBER($AE378),IF($AE378&gt;=25,100,IF($AE378&gt;=-75,50,0)),"")</f>
        <v/>
      </c>
      <c r="AQ378" s="0" t="str">
        <f aca="false">IF(ISNUMBER($AF378),IF($AF378&gt;0,100,IF($AF378&gt;=-50,50,0)),"")</f>
        <v/>
      </c>
      <c r="AR378" s="0" t="str">
        <f aca="false">IF(ISNUMBER($AG378),IF($AG378=1,100,IF($AG378=0,50,0)),"")</f>
        <v/>
      </c>
      <c r="AS378" s="0" t="str">
        <f aca="false">IF(ISNUMBER($AH378),IF($AH378&lt;0,100,IF($AH378&lt;=20,50,0)),"")</f>
        <v/>
      </c>
      <c r="AT378" s="0" t="str">
        <f aca="false">IF(ISNUMBER($AI378),IF($AI378&lt;0.95,100,IF($AI378&lt;=1,50,0)),"")</f>
        <v/>
      </c>
      <c r="AU378" s="0" t="str">
        <f aca="false">IF(ISNUMBER($AJ378),IF($AJ378&lt;30,0,IF($AJ378&lt;40,50,IF($AJ378&lt;=90,100,50))),"")</f>
        <v/>
      </c>
      <c r="AV378" s="0" t="str">
        <f aca="false">IF(ISNUMBER($AK378),IF($AK378&gt;-0.2,100,IF($AK378&gt;=-0.4,50,0)),"")</f>
        <v/>
      </c>
      <c r="AW378" s="59" t="n">
        <f aca="false">01_指標庫!$H$4*ISNUMBER($F378)+01_指標庫!$H$5*ISNUMBER($AA378)+01_指標庫!$H$6*ISNUMBER($G378)+01_指標庫!$H$7*ISNUMBER($H378)+01_指標庫!$H$8*ISNUMBER($AF378)+01_指標庫!$H$9*ISNUMBER($AG378)+01_指標庫!$H$10*ISNUMBER($AB378)+01_指標庫!$H$11*ISNUMBER($AC378)+01_指標庫!$H$12*ISNUMBER($AD378)+01_指標庫!$H$13*ISNUMBER($AE378)+01_指標庫!$H$14*ISNUMBER($I378)+01_指標庫!$H$15*ISNUMBER($AH378)+01_指標庫!$H$16*ISNUMBER($K378)+01_指標庫!$H$17*ISNUMBER($AI378)+01_指標庫!$H$18*ISNUMBER($AJ378)+01_指標庫!$H$19*ISNUMBER($AK378)+01_指標庫!$H$20*ISNUMBER($BB378)+01_指標庫!$H$21*ISNUMBER($BC378)</f>
        <v>51</v>
      </c>
      <c r="AX378" s="59" t="n">
        <f aca="false">IF(AW378=0,50,ROUND((01_指標庫!$H$4*IF(ISNUMBER($F378),L378,0)+01_指標庫!$H$5*IF(ISNUMBER($AA378),AL378,0)+01_指標庫!$H$6*IF(ISNUMBER($G378),M378,0)+01_指標庫!$H$7*IF(ISNUMBER($H378),N378,0)+01_指標庫!$H$8*IF(ISNUMBER($AF378),AQ378,0)+01_指標庫!$H$9*IF(ISNUMBER($AG378),AR378,0)+01_指標庫!$H$10*IF(ISNUMBER($AB378),AM378,0)+01_指標庫!$H$11*IF(ISNUMBER($AC378),AN378,0)+01_指標庫!$H$12*IF(ISNUMBER($AD378),AO378,0)+01_指標庫!$H$13*IF(ISNUMBER($AE378),AP378,0)+01_指標庫!$H$14*IF(ISNUMBER($I378),O378,0)+01_指標庫!$H$15*IF(ISNUMBER($AH378),AS378,0)+01_指標庫!$H$16*IF(ISNUMBER($K378),P378,0)+01_指標庫!$H$17*IF(ISNUMBER($AI378),AT378,0)+01_指標庫!$H$18*IF(ISNUMBER($AJ378),AU378,0)+01_指標庫!$H$19*IF(ISNUMBER($AK378),AV378,0)+01_指標庫!$H$20*IF(ISNUMBER($BB378),BB378,0)+01_指標庫!$H$21*IF(ISNUMBER($BC378),BC378,0))/AW378,1))</f>
        <v>70.6</v>
      </c>
      <c r="AY378" s="60"/>
      <c r="AZ378" s="60"/>
      <c r="BA378" s="58" t="n">
        <f aca="false">AVERAGE($E374:$E378)/AVERAGE($E369:$E378)-1</f>
        <v>-0.00362529857882288</v>
      </c>
      <c r="BB378" s="59" t="n">
        <f aca="false">IF(ISNUMBER($BA378),IF(OR($S378&lt;=-0.03,$BA378&lt;-0.003),0,IF(OR($S378&lt;=-0.02,$BA378&lt;0.01),50,100)),"")</f>
        <v>0</v>
      </c>
      <c r="BC378" s="0" t="str">
        <f aca="false">IF(OR(COUNT($AZ378)=0,COUNT($AZ377)=0),"",IF(OR($AY378/$AZ377-1&lt;=-0.03,$AZ378/$AZ377-1&lt;=-0.045,IF(COUNT($AZ369:$AZ378)=10,AVERAGE($AZ374:$AZ378)/AVERAGE($AZ369:$AZ378)-1&lt;-0.01,FALSE())),0,IF(OR($AZ378/$AZ377-1&lt;=-0.02,IF(COUNT($AZ369:$AZ378)=10,AVERAGE($AZ374:$AZ378)/AVERAGE($AZ369:$AZ378)-1&lt;0.005,FALSE())),50,100)))</f>
        <v/>
      </c>
    </row>
    <row r="379" customFormat="false" ht="15" hidden="false" customHeight="true" outlineLevel="0" collapsed="false">
      <c r="A379" s="47" t="n">
        <v>375</v>
      </c>
      <c r="B379" s="48" t="n">
        <v>43102</v>
      </c>
      <c r="C379" s="47" t="n">
        <v>2018</v>
      </c>
      <c r="D379" s="49" t="s">
        <v>237</v>
      </c>
      <c r="E379" s="50" t="n">
        <v>6511.34</v>
      </c>
      <c r="F379" s="51" t="n">
        <v>0.102433</v>
      </c>
      <c r="G379" s="51" t="n">
        <v>-0.000296</v>
      </c>
      <c r="H379" s="52" t="n">
        <v>0.9184</v>
      </c>
      <c r="I379" s="53" t="n">
        <v>355</v>
      </c>
      <c r="J379" s="47" t="s">
        <v>235</v>
      </c>
      <c r="K379" s="54" t="n">
        <v>9.77</v>
      </c>
      <c r="L379" s="55" t="n">
        <f aca="false">IF(COUNT(F379)=0,50,IF(F379&gt;=0,100,IF(F379&gt;=-0.02,50,0)))</f>
        <v>100</v>
      </c>
      <c r="M379" s="55" t="n">
        <f aca="false">IF(COUNT(G379)=0,50,IF(G379&gt;-0.06,100,IF(G379&gt;-0.15,50,0)))</f>
        <v>100</v>
      </c>
      <c r="N379" s="55" t="n">
        <f aca="false">IF(COUNT(H379)=0,50,IF(H379&gt;=0.6,100,IF(H379&gt;=0.4,50,0)))</f>
        <v>100</v>
      </c>
      <c r="O379" s="55" t="n">
        <f aca="false">IF(COUNT(I379)=0,50,IF(J379="proxy_vix",50,IF(I379&lt;350,100,IF(I379&lt;=450,50,0))))</f>
        <v>50</v>
      </c>
      <c r="P379" s="55" t="n">
        <f aca="false">IF(COUNT(K379)=0,50,IF(K379&lt;20,100,IF(K379&lt;=25,50,0)))</f>
        <v>100</v>
      </c>
      <c r="Q379" s="54"/>
      <c r="R379" s="47"/>
      <c r="S379" s="51" t="n">
        <f aca="false">$E379/$E378-1</f>
        <v>0.017966299899006</v>
      </c>
      <c r="T379" s="56" t="n">
        <f aca="false">$K379/$K378-1</f>
        <v>-0.115036231884058</v>
      </c>
      <c r="V379" s="57"/>
      <c r="W379" s="57"/>
      <c r="Y379" s="1" t="str">
        <f aca="false">IF(AX379&gt;=70,"EASY",IF(AX379&gt;40,"UNCERTAIN","HARD"))</f>
        <v>EASY</v>
      </c>
      <c r="AA379" s="58" t="n">
        <f aca="false">IF($A379&lt;200,"",AVERAGE($E330:$E379)/AVERAGE($E180:$E379)-1)</f>
        <v>0.0713997458372675</v>
      </c>
      <c r="AB379" s="59" t="n">
        <f aca="false">LOOKUP($B379,07_L1政策步階!$A$4:$A$14,07_L1政策步階!$C$4:$C$14)</f>
        <v>-1</v>
      </c>
      <c r="AC379" s="57"/>
      <c r="AD379" s="57"/>
      <c r="AE379" s="57"/>
      <c r="AF379" s="57"/>
      <c r="AG379" s="57"/>
      <c r="AH379" s="57"/>
      <c r="AI379" s="57"/>
      <c r="AJ379" s="57"/>
      <c r="AK379" s="57"/>
      <c r="AL379" s="59" t="n">
        <f aca="false">IF(ISNUMBER($AA379),IF($AA379&gt;=0.005,100,IF($AA379&gt;=-0.015,50,0)),"")</f>
        <v>100</v>
      </c>
      <c r="AM379" s="59" t="n">
        <f aca="false">IF(ISNUMBER($AB379),IF($AB379=1,100,IF($AB379=0,50,0)),"")</f>
        <v>0</v>
      </c>
      <c r="AN379" s="0" t="str">
        <f aca="false">IF(ISNUMBER($AC379),IF($AC379&gt;=0.001,100,IF($AC379&gt;=-0.003,50,0)),"")</f>
        <v/>
      </c>
      <c r="AO379" s="0" t="str">
        <f aca="false">IF(ISNUMBER($AD379),IF($AD379&gt;=0.04,100,IF($AD379&gt;=0,50,0)),"")</f>
        <v/>
      </c>
      <c r="AP379" s="0" t="str">
        <f aca="false">IF(ISNUMBER($AE379),IF($AE379&gt;=25,100,IF($AE379&gt;=-75,50,0)),"")</f>
        <v/>
      </c>
      <c r="AQ379" s="0" t="str">
        <f aca="false">IF(ISNUMBER($AF379),IF($AF379&gt;0,100,IF($AF379&gt;=-50,50,0)),"")</f>
        <v/>
      </c>
      <c r="AR379" s="0" t="str">
        <f aca="false">IF(ISNUMBER($AG379),IF($AG379=1,100,IF($AG379=0,50,0)),"")</f>
        <v/>
      </c>
      <c r="AS379" s="0" t="str">
        <f aca="false">IF(ISNUMBER($AH379),IF($AH379&lt;0,100,IF($AH379&lt;=20,50,0)),"")</f>
        <v/>
      </c>
      <c r="AT379" s="0" t="str">
        <f aca="false">IF(ISNUMBER($AI379),IF($AI379&lt;0.95,100,IF($AI379&lt;=1,50,0)),"")</f>
        <v/>
      </c>
      <c r="AU379" s="0" t="str">
        <f aca="false">IF(ISNUMBER($AJ379),IF($AJ379&lt;30,0,IF($AJ379&lt;40,50,IF($AJ379&lt;=90,100,50))),"")</f>
        <v/>
      </c>
      <c r="AV379" s="0" t="str">
        <f aca="false">IF(ISNUMBER($AK379),IF($AK379&gt;-0.2,100,IF($AK379&gt;=-0.4,50,0)),"")</f>
        <v/>
      </c>
      <c r="AW379" s="59" t="n">
        <f aca="false">01_指標庫!$H$4*ISNUMBER($F379)+01_指標庫!$H$5*ISNUMBER($AA379)+01_指標庫!$H$6*ISNUMBER($G379)+01_指標庫!$H$7*ISNUMBER($H379)+01_指標庫!$H$8*ISNUMBER($AF379)+01_指標庫!$H$9*ISNUMBER($AG379)+01_指標庫!$H$10*ISNUMBER($AB379)+01_指標庫!$H$11*ISNUMBER($AC379)+01_指標庫!$H$12*ISNUMBER($AD379)+01_指標庫!$H$13*ISNUMBER($AE379)+01_指標庫!$H$14*ISNUMBER($I379)+01_指標庫!$H$15*ISNUMBER($AH379)+01_指標庫!$H$16*ISNUMBER($K379)+01_指標庫!$H$17*ISNUMBER($AI379)+01_指標庫!$H$18*ISNUMBER($AJ379)+01_指標庫!$H$19*ISNUMBER($AK379)+01_指標庫!$H$20*ISNUMBER($BB379)+01_指標庫!$H$21*ISNUMBER($BC379)</f>
        <v>51</v>
      </c>
      <c r="AX379" s="59" t="n">
        <f aca="false">IF(AW379=0,50,ROUND((01_指標庫!$H$4*IF(ISNUMBER($F379),L379,0)+01_指標庫!$H$5*IF(ISNUMBER($AA379),AL379,0)+01_指標庫!$H$6*IF(ISNUMBER($G379),M379,0)+01_指標庫!$H$7*IF(ISNUMBER($H379),N379,0)+01_指標庫!$H$8*IF(ISNUMBER($AF379),AQ379,0)+01_指標庫!$H$9*IF(ISNUMBER($AG379),AR379,0)+01_指標庫!$H$10*IF(ISNUMBER($AB379),AM379,0)+01_指標庫!$H$11*IF(ISNUMBER($AC379),AN379,0)+01_指標庫!$H$12*IF(ISNUMBER($AD379),AO379,0)+01_指標庫!$H$13*IF(ISNUMBER($AE379),AP379,0)+01_指標庫!$H$14*IF(ISNUMBER($I379),O379,0)+01_指標庫!$H$15*IF(ISNUMBER($AH379),AS379,0)+01_指標庫!$H$16*IF(ISNUMBER($K379),P379,0)+01_指標庫!$H$17*IF(ISNUMBER($AI379),AT379,0)+01_指標庫!$H$18*IF(ISNUMBER($AJ379),AU379,0)+01_指標庫!$H$19*IF(ISNUMBER($AK379),AV379,0)+01_指標庫!$H$20*IF(ISNUMBER($BB379),BB379,0)+01_指標庫!$H$21*IF(ISNUMBER($BC379),BC379,0))/AW379,1))</f>
        <v>76.5</v>
      </c>
      <c r="AY379" s="60"/>
      <c r="AZ379" s="60"/>
      <c r="BA379" s="58" t="n">
        <f aca="false">AVERAGE($E375:$E379)/AVERAGE($E370:$E379)-1</f>
        <v>-0.00289051197452506</v>
      </c>
      <c r="BB379" s="59" t="n">
        <f aca="false">IF(ISNUMBER($BA379),IF(OR($S379&lt;=-0.03,$BA379&lt;-0.003),0,IF(OR($S379&lt;=-0.02,$BA379&lt;0.01),50,100)),"")</f>
        <v>50</v>
      </c>
      <c r="BC379" s="0" t="str">
        <f aca="false">IF(OR(COUNT($AZ379)=0,COUNT($AZ378)=0),"",IF(OR($AY379/$AZ378-1&lt;=-0.03,$AZ379/$AZ378-1&lt;=-0.045,IF(COUNT($AZ370:$AZ379)=10,AVERAGE($AZ375:$AZ379)/AVERAGE($AZ370:$AZ379)-1&lt;-0.01,FALSE())),0,IF(OR($AZ379/$AZ378-1&lt;=-0.02,IF(COUNT($AZ370:$AZ379)=10,AVERAGE($AZ375:$AZ379)/AVERAGE($AZ370:$AZ379)-1&lt;0.005,FALSE())),50,100)))</f>
        <v/>
      </c>
    </row>
    <row r="380" customFormat="false" ht="15" hidden="false" customHeight="true" outlineLevel="0" collapsed="false">
      <c r="A380" s="47" t="n">
        <v>376</v>
      </c>
      <c r="B380" s="48" t="n">
        <v>43103</v>
      </c>
      <c r="C380" s="47" t="n">
        <v>2018</v>
      </c>
      <c r="D380" s="49" t="s">
        <v>238</v>
      </c>
      <c r="E380" s="50" t="n">
        <v>6575.8</v>
      </c>
      <c r="F380" s="51" t="n">
        <v>0.112253</v>
      </c>
      <c r="G380" s="51" t="n">
        <v>0</v>
      </c>
      <c r="H380" s="52" t="n">
        <v>0.9184</v>
      </c>
      <c r="I380" s="53" t="n">
        <v>348</v>
      </c>
      <c r="J380" s="47" t="s">
        <v>235</v>
      </c>
      <c r="K380" s="54" t="n">
        <v>9.15</v>
      </c>
      <c r="L380" s="55" t="n">
        <f aca="false">IF(COUNT(F380)=0,50,IF(F380&gt;=0,100,IF(F380&gt;=-0.02,50,0)))</f>
        <v>100</v>
      </c>
      <c r="M380" s="55" t="n">
        <f aca="false">IF(COUNT(G380)=0,50,IF(G380&gt;-0.06,100,IF(G380&gt;-0.15,50,0)))</f>
        <v>100</v>
      </c>
      <c r="N380" s="55" t="n">
        <f aca="false">IF(COUNT(H380)=0,50,IF(H380&gt;=0.6,100,IF(H380&gt;=0.4,50,0)))</f>
        <v>100</v>
      </c>
      <c r="O380" s="55" t="n">
        <f aca="false">IF(COUNT(I380)=0,50,IF(J380="proxy_vix",50,IF(I380&lt;350,100,IF(I380&lt;=450,50,0))))</f>
        <v>100</v>
      </c>
      <c r="P380" s="55" t="n">
        <f aca="false">IF(COUNT(K380)=0,50,IF(K380&lt;20,100,IF(K380&lt;=25,50,0)))</f>
        <v>100</v>
      </c>
      <c r="Q380" s="54"/>
      <c r="R380" s="47"/>
      <c r="S380" s="51" t="n">
        <f aca="false">$E380/$E379-1</f>
        <v>0.00989965199175602</v>
      </c>
      <c r="T380" s="56" t="n">
        <f aca="false">$K380/$K379-1</f>
        <v>-0.0634595701125895</v>
      </c>
      <c r="V380" s="57"/>
      <c r="W380" s="57"/>
      <c r="Y380" s="1" t="str">
        <f aca="false">IF(AX380&gt;=70,"EASY",IF(AX380&gt;40,"UNCERTAIN","HARD"))</f>
        <v>EASY</v>
      </c>
      <c r="AA380" s="58" t="n">
        <f aca="false">IF($A380&lt;200,"",AVERAGE($E331:$E380)/AVERAGE($E181:$E380)-1)</f>
        <v>0.0719261439140588</v>
      </c>
      <c r="AB380" s="59" t="n">
        <f aca="false">LOOKUP($B380,07_L1政策步階!$A$4:$A$14,07_L1政策步階!$C$4:$C$14)</f>
        <v>-1</v>
      </c>
      <c r="AC380" s="57"/>
      <c r="AD380" s="57"/>
      <c r="AE380" s="57"/>
      <c r="AF380" s="57"/>
      <c r="AG380" s="57"/>
      <c r="AH380" s="57"/>
      <c r="AI380" s="57"/>
      <c r="AJ380" s="57"/>
      <c r="AK380" s="57"/>
      <c r="AL380" s="59" t="n">
        <f aca="false">IF(ISNUMBER($AA380),IF($AA380&gt;=0.005,100,IF($AA380&gt;=-0.015,50,0)),"")</f>
        <v>100</v>
      </c>
      <c r="AM380" s="59" t="n">
        <f aca="false">IF(ISNUMBER($AB380),IF($AB380=1,100,IF($AB380=0,50,0)),"")</f>
        <v>0</v>
      </c>
      <c r="AN380" s="0" t="str">
        <f aca="false">IF(ISNUMBER($AC380),IF($AC380&gt;=0.001,100,IF($AC380&gt;=-0.003,50,0)),"")</f>
        <v/>
      </c>
      <c r="AO380" s="0" t="str">
        <f aca="false">IF(ISNUMBER($AD380),IF($AD380&gt;=0.04,100,IF($AD380&gt;=0,50,0)),"")</f>
        <v/>
      </c>
      <c r="AP380" s="0" t="str">
        <f aca="false">IF(ISNUMBER($AE380),IF($AE380&gt;=25,100,IF($AE380&gt;=-75,50,0)),"")</f>
        <v/>
      </c>
      <c r="AQ380" s="0" t="str">
        <f aca="false">IF(ISNUMBER($AF380),IF($AF380&gt;0,100,IF($AF380&gt;=-50,50,0)),"")</f>
        <v/>
      </c>
      <c r="AR380" s="0" t="str">
        <f aca="false">IF(ISNUMBER($AG380),IF($AG380=1,100,IF($AG380=0,50,0)),"")</f>
        <v/>
      </c>
      <c r="AS380" s="0" t="str">
        <f aca="false">IF(ISNUMBER($AH380),IF($AH380&lt;0,100,IF($AH380&lt;=20,50,0)),"")</f>
        <v/>
      </c>
      <c r="AT380" s="0" t="str">
        <f aca="false">IF(ISNUMBER($AI380),IF($AI380&lt;0.95,100,IF($AI380&lt;=1,50,0)),"")</f>
        <v/>
      </c>
      <c r="AU380" s="0" t="str">
        <f aca="false">IF(ISNUMBER($AJ380),IF($AJ380&lt;30,0,IF($AJ380&lt;40,50,IF($AJ380&lt;=90,100,50))),"")</f>
        <v/>
      </c>
      <c r="AV380" s="0" t="str">
        <f aca="false">IF(ISNUMBER($AK380),IF($AK380&gt;-0.2,100,IF($AK380&gt;=-0.4,50,0)),"")</f>
        <v/>
      </c>
      <c r="AW380" s="59" t="n">
        <f aca="false">01_指標庫!$H$4*ISNUMBER($F380)+01_指標庫!$H$5*ISNUMBER($AA380)+01_指標庫!$H$6*ISNUMBER($G380)+01_指標庫!$H$7*ISNUMBER($H380)+01_指標庫!$H$8*ISNUMBER($AF380)+01_指標庫!$H$9*ISNUMBER($AG380)+01_指標庫!$H$10*ISNUMBER($AB380)+01_指標庫!$H$11*ISNUMBER($AC380)+01_指標庫!$H$12*ISNUMBER($AD380)+01_指標庫!$H$13*ISNUMBER($AE380)+01_指標庫!$H$14*ISNUMBER($I380)+01_指標庫!$H$15*ISNUMBER($AH380)+01_指標庫!$H$16*ISNUMBER($K380)+01_指標庫!$H$17*ISNUMBER($AI380)+01_指標庫!$H$18*ISNUMBER($AJ380)+01_指標庫!$H$19*ISNUMBER($AK380)+01_指標庫!$H$20*ISNUMBER($BB380)+01_指標庫!$H$21*ISNUMBER($BC380)</f>
        <v>51</v>
      </c>
      <c r="AX380" s="59" t="n">
        <f aca="false">IF(AW380=0,50,ROUND((01_指標庫!$H$4*IF(ISNUMBER($F380),L380,0)+01_指標庫!$H$5*IF(ISNUMBER($AA380),AL380,0)+01_指標庫!$H$6*IF(ISNUMBER($G380),M380,0)+01_指標庫!$H$7*IF(ISNUMBER($H380),N380,0)+01_指標庫!$H$8*IF(ISNUMBER($AF380),AQ380,0)+01_指標庫!$H$9*IF(ISNUMBER($AG380),AR380,0)+01_指標庫!$H$10*IF(ISNUMBER($AB380),AM380,0)+01_指標庫!$H$11*IF(ISNUMBER($AC380),AN380,0)+01_指標庫!$H$12*IF(ISNUMBER($AD380),AO380,0)+01_指標庫!$H$13*IF(ISNUMBER($AE380),AP380,0)+01_指標庫!$H$14*IF(ISNUMBER($I380),O380,0)+01_指標庫!$H$15*IF(ISNUMBER($AH380),AS380,0)+01_指標庫!$H$16*IF(ISNUMBER($K380),P380,0)+01_指標庫!$H$17*IF(ISNUMBER($AI380),AT380,0)+01_指標庫!$H$18*IF(ISNUMBER($AJ380),AU380,0)+01_指標庫!$H$19*IF(ISNUMBER($AK380),AV380,0)+01_指標庫!$H$20*IF(ISNUMBER($BB380),BB380,0)+01_指標庫!$H$21*IF(ISNUMBER($BC380),BC380,0))/AW380,1))</f>
        <v>84.3</v>
      </c>
      <c r="AY380" s="60"/>
      <c r="AZ380" s="60"/>
      <c r="BA380" s="58" t="n">
        <f aca="false">AVERAGE($E376:$E380)/AVERAGE($E371:$E380)-1</f>
        <v>0.000555930882764288</v>
      </c>
      <c r="BB380" s="59" t="n">
        <f aca="false">IF(ISNUMBER($BA380),IF(OR($S380&lt;=-0.03,$BA380&lt;-0.003),0,IF(OR($S380&lt;=-0.02,$BA380&lt;0.01),50,100)),"")</f>
        <v>50</v>
      </c>
      <c r="BC380" s="0" t="str">
        <f aca="false">IF(OR(COUNT($AZ380)=0,COUNT($AZ379)=0),"",IF(OR($AY380/$AZ379-1&lt;=-0.03,$AZ380/$AZ379-1&lt;=-0.045,IF(COUNT($AZ371:$AZ380)=10,AVERAGE($AZ376:$AZ380)/AVERAGE($AZ371:$AZ380)-1&lt;-0.01,FALSE())),0,IF(OR($AZ380/$AZ379-1&lt;=-0.02,IF(COUNT($AZ371:$AZ380)=10,AVERAGE($AZ376:$AZ380)/AVERAGE($AZ371:$AZ380)-1&lt;0.005,FALSE())),50,100)))</f>
        <v/>
      </c>
    </row>
    <row r="381" customFormat="false" ht="15" hidden="false" customHeight="true" outlineLevel="0" collapsed="false">
      <c r="A381" s="47" t="n">
        <v>377</v>
      </c>
      <c r="B381" s="48" t="n">
        <v>43104</v>
      </c>
      <c r="C381" s="47" t="n">
        <v>2018</v>
      </c>
      <c r="D381" s="49" t="s">
        <v>239</v>
      </c>
      <c r="E381" s="50" t="n">
        <v>6584.58</v>
      </c>
      <c r="F381" s="51" t="n">
        <v>0.11256</v>
      </c>
      <c r="G381" s="51" t="n">
        <v>0</v>
      </c>
      <c r="H381" s="52" t="n">
        <v>0.898</v>
      </c>
      <c r="I381" s="53" t="n">
        <v>340</v>
      </c>
      <c r="J381" s="47" t="s">
        <v>235</v>
      </c>
      <c r="K381" s="54" t="n">
        <v>9.22</v>
      </c>
      <c r="L381" s="55" t="n">
        <f aca="false">IF(COUNT(F381)=0,50,IF(F381&gt;=0,100,IF(F381&gt;=-0.02,50,0)))</f>
        <v>100</v>
      </c>
      <c r="M381" s="55" t="n">
        <f aca="false">IF(COUNT(G381)=0,50,IF(G381&gt;-0.06,100,IF(G381&gt;-0.15,50,0)))</f>
        <v>100</v>
      </c>
      <c r="N381" s="55" t="n">
        <f aca="false">IF(COUNT(H381)=0,50,IF(H381&gt;=0.6,100,IF(H381&gt;=0.4,50,0)))</f>
        <v>100</v>
      </c>
      <c r="O381" s="55" t="n">
        <f aca="false">IF(COUNT(I381)=0,50,IF(J381="proxy_vix",50,IF(I381&lt;350,100,IF(I381&lt;=450,50,0))))</f>
        <v>100</v>
      </c>
      <c r="P381" s="55" t="n">
        <f aca="false">IF(COUNT(K381)=0,50,IF(K381&lt;20,100,IF(K381&lt;=25,50,0)))</f>
        <v>100</v>
      </c>
      <c r="Q381" s="54"/>
      <c r="R381" s="47"/>
      <c r="S381" s="51" t="n">
        <f aca="false">$E381/$E380-1</f>
        <v>0.00133519875908639</v>
      </c>
      <c r="T381" s="56" t="n">
        <f aca="false">$K381/$K380-1</f>
        <v>0.00765027322404377</v>
      </c>
      <c r="V381" s="57"/>
      <c r="W381" s="57"/>
      <c r="Y381" s="1" t="str">
        <f aca="false">IF(AX381&gt;=70,"EASY",IF(AX381&gt;40,"UNCERTAIN","HARD"))</f>
        <v>EASY</v>
      </c>
      <c r="AA381" s="58" t="n">
        <f aca="false">IF($A381&lt;200,"",AVERAGE($E332:$E381)/AVERAGE($E182:$E381)-1)</f>
        <v>0.0725385510213537</v>
      </c>
      <c r="AB381" s="59" t="n">
        <f aca="false">LOOKUP($B381,07_L1政策步階!$A$4:$A$14,07_L1政策步階!$C$4:$C$14)</f>
        <v>-1</v>
      </c>
      <c r="AC381" s="57"/>
      <c r="AD381" s="57"/>
      <c r="AE381" s="57"/>
      <c r="AF381" s="57"/>
      <c r="AG381" s="57"/>
      <c r="AH381" s="57"/>
      <c r="AI381" s="57"/>
      <c r="AJ381" s="57"/>
      <c r="AK381" s="57"/>
      <c r="AL381" s="59" t="n">
        <f aca="false">IF(ISNUMBER($AA381),IF($AA381&gt;=0.005,100,IF($AA381&gt;=-0.015,50,0)),"")</f>
        <v>100</v>
      </c>
      <c r="AM381" s="59" t="n">
        <f aca="false">IF(ISNUMBER($AB381),IF($AB381=1,100,IF($AB381=0,50,0)),"")</f>
        <v>0</v>
      </c>
      <c r="AN381" s="0" t="str">
        <f aca="false">IF(ISNUMBER($AC381),IF($AC381&gt;=0.001,100,IF($AC381&gt;=-0.003,50,0)),"")</f>
        <v/>
      </c>
      <c r="AO381" s="0" t="str">
        <f aca="false">IF(ISNUMBER($AD381),IF($AD381&gt;=0.04,100,IF($AD381&gt;=0,50,0)),"")</f>
        <v/>
      </c>
      <c r="AP381" s="0" t="str">
        <f aca="false">IF(ISNUMBER($AE381),IF($AE381&gt;=25,100,IF($AE381&gt;=-75,50,0)),"")</f>
        <v/>
      </c>
      <c r="AQ381" s="0" t="str">
        <f aca="false">IF(ISNUMBER($AF381),IF($AF381&gt;0,100,IF($AF381&gt;=-50,50,0)),"")</f>
        <v/>
      </c>
      <c r="AR381" s="0" t="str">
        <f aca="false">IF(ISNUMBER($AG381),IF($AG381=1,100,IF($AG381=0,50,0)),"")</f>
        <v/>
      </c>
      <c r="AS381" s="0" t="str">
        <f aca="false">IF(ISNUMBER($AH381),IF($AH381&lt;0,100,IF($AH381&lt;=20,50,0)),"")</f>
        <v/>
      </c>
      <c r="AT381" s="0" t="str">
        <f aca="false">IF(ISNUMBER($AI381),IF($AI381&lt;0.95,100,IF($AI381&lt;=1,50,0)),"")</f>
        <v/>
      </c>
      <c r="AU381" s="0" t="str">
        <f aca="false">IF(ISNUMBER($AJ381),IF($AJ381&lt;30,0,IF($AJ381&lt;40,50,IF($AJ381&lt;=90,100,50))),"")</f>
        <v/>
      </c>
      <c r="AV381" s="0" t="str">
        <f aca="false">IF(ISNUMBER($AK381),IF($AK381&gt;-0.2,100,IF($AK381&gt;=-0.4,50,0)),"")</f>
        <v/>
      </c>
      <c r="AW381" s="59" t="n">
        <f aca="false">01_指標庫!$H$4*ISNUMBER($F381)+01_指標庫!$H$5*ISNUMBER($AA381)+01_指標庫!$H$6*ISNUMBER($G381)+01_指標庫!$H$7*ISNUMBER($H381)+01_指標庫!$H$8*ISNUMBER($AF381)+01_指標庫!$H$9*ISNUMBER($AG381)+01_指標庫!$H$10*ISNUMBER($AB381)+01_指標庫!$H$11*ISNUMBER($AC381)+01_指標庫!$H$12*ISNUMBER($AD381)+01_指標庫!$H$13*ISNUMBER($AE381)+01_指標庫!$H$14*ISNUMBER($I381)+01_指標庫!$H$15*ISNUMBER($AH381)+01_指標庫!$H$16*ISNUMBER($K381)+01_指標庫!$H$17*ISNUMBER($AI381)+01_指標庫!$H$18*ISNUMBER($AJ381)+01_指標庫!$H$19*ISNUMBER($AK381)+01_指標庫!$H$20*ISNUMBER($BB381)+01_指標庫!$H$21*ISNUMBER($BC381)</f>
        <v>51</v>
      </c>
      <c r="AX381" s="59" t="n">
        <f aca="false">IF(AW381=0,50,ROUND((01_指標庫!$H$4*IF(ISNUMBER($F381),L381,0)+01_指標庫!$H$5*IF(ISNUMBER($AA381),AL381,0)+01_指標庫!$H$6*IF(ISNUMBER($G381),M381,0)+01_指標庫!$H$7*IF(ISNUMBER($H381),N381,0)+01_指標庫!$H$8*IF(ISNUMBER($AF381),AQ381,0)+01_指標庫!$H$9*IF(ISNUMBER($AG381),AR381,0)+01_指標庫!$H$10*IF(ISNUMBER($AB381),AM381,0)+01_指標庫!$H$11*IF(ISNUMBER($AC381),AN381,0)+01_指標庫!$H$12*IF(ISNUMBER($AD381),AO381,0)+01_指標庫!$H$13*IF(ISNUMBER($AE381),AP381,0)+01_指標庫!$H$14*IF(ISNUMBER($I381),O381,0)+01_指標庫!$H$15*IF(ISNUMBER($AH381),AS381,0)+01_指標庫!$H$16*IF(ISNUMBER($K381),P381,0)+01_指標庫!$H$17*IF(ISNUMBER($AI381),AT381,0)+01_指標庫!$H$18*IF(ISNUMBER($AJ381),AU381,0)+01_指標庫!$H$19*IF(ISNUMBER($AK381),AV381,0)+01_指標庫!$H$20*IF(ISNUMBER($BB381),BB381,0)+01_指標庫!$H$21*IF(ISNUMBER($BC381),BC381,0))/AW381,1))</f>
        <v>84.3</v>
      </c>
      <c r="AY381" s="60"/>
      <c r="AZ381" s="60"/>
      <c r="BA381" s="58" t="n">
        <f aca="false">AVERAGE($E377:$E381)/AVERAGE($E372:$E381)-1</f>
        <v>0.00356407438946071</v>
      </c>
      <c r="BB381" s="59" t="n">
        <f aca="false">IF(ISNUMBER($BA381),IF(OR($S381&lt;=-0.03,$BA381&lt;-0.003),0,IF(OR($S381&lt;=-0.02,$BA381&lt;0.01),50,100)),"")</f>
        <v>50</v>
      </c>
      <c r="BC381" s="0" t="str">
        <f aca="false">IF(OR(COUNT($AZ381)=0,COUNT($AZ380)=0),"",IF(OR($AY381/$AZ380-1&lt;=-0.03,$AZ381/$AZ380-1&lt;=-0.045,IF(COUNT($AZ372:$AZ381)=10,AVERAGE($AZ377:$AZ381)/AVERAGE($AZ372:$AZ381)-1&lt;-0.01,FALSE())),0,IF(OR($AZ381/$AZ380-1&lt;=-0.02,IF(COUNT($AZ372:$AZ381)=10,AVERAGE($AZ377:$AZ381)/AVERAGE($AZ372:$AZ381)-1&lt;0.005,FALSE())),50,100)))</f>
        <v/>
      </c>
    </row>
    <row r="382" customFormat="false" ht="15" hidden="false" customHeight="true" outlineLevel="0" collapsed="false">
      <c r="A382" s="47" t="n">
        <v>378</v>
      </c>
      <c r="B382" s="48" t="n">
        <v>43105</v>
      </c>
      <c r="C382" s="47" t="n">
        <v>2018</v>
      </c>
      <c r="D382" s="49" t="s">
        <v>234</v>
      </c>
      <c r="E382" s="50" t="n">
        <v>6653.29</v>
      </c>
      <c r="F382" s="51" t="n">
        <v>0.122949</v>
      </c>
      <c r="G382" s="51" t="n">
        <v>0</v>
      </c>
      <c r="H382" s="52" t="n">
        <v>0.898</v>
      </c>
      <c r="I382" s="53" t="n">
        <v>336</v>
      </c>
      <c r="J382" s="47" t="s">
        <v>235</v>
      </c>
      <c r="K382" s="54" t="n">
        <v>9.22</v>
      </c>
      <c r="L382" s="55" t="n">
        <f aca="false">IF(COUNT(F382)=0,50,IF(F382&gt;=0,100,IF(F382&gt;=-0.02,50,0)))</f>
        <v>100</v>
      </c>
      <c r="M382" s="55" t="n">
        <f aca="false">IF(COUNT(G382)=0,50,IF(G382&gt;-0.06,100,IF(G382&gt;-0.15,50,0)))</f>
        <v>100</v>
      </c>
      <c r="N382" s="55" t="n">
        <f aca="false">IF(COUNT(H382)=0,50,IF(H382&gt;=0.6,100,IF(H382&gt;=0.4,50,0)))</f>
        <v>100</v>
      </c>
      <c r="O382" s="55" t="n">
        <f aca="false">IF(COUNT(I382)=0,50,IF(J382="proxy_vix",50,IF(I382&lt;350,100,IF(I382&lt;=450,50,0))))</f>
        <v>100</v>
      </c>
      <c r="P382" s="55" t="n">
        <f aca="false">IF(COUNT(K382)=0,50,IF(K382&lt;20,100,IF(K382&lt;=25,50,0)))</f>
        <v>100</v>
      </c>
      <c r="Q382" s="54"/>
      <c r="R382" s="47"/>
      <c r="S382" s="51" t="n">
        <f aca="false">$E382/$E381-1</f>
        <v>0.0104349859824013</v>
      </c>
      <c r="T382" s="56" t="n">
        <f aca="false">$K382/$K381-1</f>
        <v>0</v>
      </c>
      <c r="V382" s="57"/>
      <c r="W382" s="57"/>
      <c r="Y382" s="1" t="str">
        <f aca="false">IF(AX382&gt;=70,"EASY",IF(AX382&gt;40,"UNCERTAIN","HARD"))</f>
        <v>EASY</v>
      </c>
      <c r="AA382" s="58" t="n">
        <f aca="false">IF($A382&lt;200,"",AVERAGE($E333:$E382)/AVERAGE($E183:$E382)-1)</f>
        <v>0.0733092680236374</v>
      </c>
      <c r="AB382" s="59" t="n">
        <f aca="false">LOOKUP($B382,07_L1政策步階!$A$4:$A$14,07_L1政策步階!$C$4:$C$14)</f>
        <v>-1</v>
      </c>
      <c r="AC382" s="57"/>
      <c r="AD382" s="57"/>
      <c r="AE382" s="57"/>
      <c r="AF382" s="57"/>
      <c r="AG382" s="57"/>
      <c r="AH382" s="57"/>
      <c r="AI382" s="57"/>
      <c r="AJ382" s="57"/>
      <c r="AK382" s="57"/>
      <c r="AL382" s="59" t="n">
        <f aca="false">IF(ISNUMBER($AA382),IF($AA382&gt;=0.005,100,IF($AA382&gt;=-0.015,50,0)),"")</f>
        <v>100</v>
      </c>
      <c r="AM382" s="59" t="n">
        <f aca="false">IF(ISNUMBER($AB382),IF($AB382=1,100,IF($AB382=0,50,0)),"")</f>
        <v>0</v>
      </c>
      <c r="AN382" s="0" t="str">
        <f aca="false">IF(ISNUMBER($AC382),IF($AC382&gt;=0.001,100,IF($AC382&gt;=-0.003,50,0)),"")</f>
        <v/>
      </c>
      <c r="AO382" s="0" t="str">
        <f aca="false">IF(ISNUMBER($AD382),IF($AD382&gt;=0.04,100,IF($AD382&gt;=0,50,0)),"")</f>
        <v/>
      </c>
      <c r="AP382" s="0" t="str">
        <f aca="false">IF(ISNUMBER($AE382),IF($AE382&gt;=25,100,IF($AE382&gt;=-75,50,0)),"")</f>
        <v/>
      </c>
      <c r="AQ382" s="0" t="str">
        <f aca="false">IF(ISNUMBER($AF382),IF($AF382&gt;0,100,IF($AF382&gt;=-50,50,0)),"")</f>
        <v/>
      </c>
      <c r="AR382" s="0" t="str">
        <f aca="false">IF(ISNUMBER($AG382),IF($AG382=1,100,IF($AG382=0,50,0)),"")</f>
        <v/>
      </c>
      <c r="AS382" s="0" t="str">
        <f aca="false">IF(ISNUMBER($AH382),IF($AH382&lt;0,100,IF($AH382&lt;=20,50,0)),"")</f>
        <v/>
      </c>
      <c r="AT382" s="0" t="str">
        <f aca="false">IF(ISNUMBER($AI382),IF($AI382&lt;0.95,100,IF($AI382&lt;=1,50,0)),"")</f>
        <v/>
      </c>
      <c r="AU382" s="0" t="str">
        <f aca="false">IF(ISNUMBER($AJ382),IF($AJ382&lt;30,0,IF($AJ382&lt;40,50,IF($AJ382&lt;=90,100,50))),"")</f>
        <v/>
      </c>
      <c r="AV382" s="0" t="str">
        <f aca="false">IF(ISNUMBER($AK382),IF($AK382&gt;-0.2,100,IF($AK382&gt;=-0.4,50,0)),"")</f>
        <v/>
      </c>
      <c r="AW382" s="59" t="n">
        <f aca="false">01_指標庫!$H$4*ISNUMBER($F382)+01_指標庫!$H$5*ISNUMBER($AA382)+01_指標庫!$H$6*ISNUMBER($G382)+01_指標庫!$H$7*ISNUMBER($H382)+01_指標庫!$H$8*ISNUMBER($AF382)+01_指標庫!$H$9*ISNUMBER($AG382)+01_指標庫!$H$10*ISNUMBER($AB382)+01_指標庫!$H$11*ISNUMBER($AC382)+01_指標庫!$H$12*ISNUMBER($AD382)+01_指標庫!$H$13*ISNUMBER($AE382)+01_指標庫!$H$14*ISNUMBER($I382)+01_指標庫!$H$15*ISNUMBER($AH382)+01_指標庫!$H$16*ISNUMBER($K382)+01_指標庫!$H$17*ISNUMBER($AI382)+01_指標庫!$H$18*ISNUMBER($AJ382)+01_指標庫!$H$19*ISNUMBER($AK382)+01_指標庫!$H$20*ISNUMBER($BB382)+01_指標庫!$H$21*ISNUMBER($BC382)</f>
        <v>51</v>
      </c>
      <c r="AX382" s="59" t="n">
        <f aca="false">IF(AW382=0,50,ROUND((01_指標庫!$H$4*IF(ISNUMBER($F382),L382,0)+01_指標庫!$H$5*IF(ISNUMBER($AA382),AL382,0)+01_指標庫!$H$6*IF(ISNUMBER($G382),M382,0)+01_指標庫!$H$7*IF(ISNUMBER($H382),N382,0)+01_指標庫!$H$8*IF(ISNUMBER($AF382),AQ382,0)+01_指標庫!$H$9*IF(ISNUMBER($AG382),AR382,0)+01_指標庫!$H$10*IF(ISNUMBER($AB382),AM382,0)+01_指標庫!$H$11*IF(ISNUMBER($AC382),AN382,0)+01_指標庫!$H$12*IF(ISNUMBER($AD382),AO382,0)+01_指標庫!$H$13*IF(ISNUMBER($AE382),AP382,0)+01_指標庫!$H$14*IF(ISNUMBER($I382),O382,0)+01_指標庫!$H$15*IF(ISNUMBER($AH382),AS382,0)+01_指標庫!$H$16*IF(ISNUMBER($K382),P382,0)+01_指標庫!$H$17*IF(ISNUMBER($AI382),AT382,0)+01_指標庫!$H$18*IF(ISNUMBER($AJ382),AU382,0)+01_指標庫!$H$19*IF(ISNUMBER($AK382),AV382,0)+01_指標庫!$H$20*IF(ISNUMBER($BB382),BB382,0)+01_指標庫!$H$21*IF(ISNUMBER($BC382),BC382,0))/AW382,1))</f>
        <v>84.3</v>
      </c>
      <c r="AY382" s="60"/>
      <c r="AZ382" s="60"/>
      <c r="BA382" s="58" t="n">
        <f aca="false">AVERAGE($E378:$E382)/AVERAGE($E373:$E382)-1</f>
        <v>0.00729332226344193</v>
      </c>
      <c r="BB382" s="59" t="n">
        <f aca="false">IF(ISNUMBER($BA382),IF(OR($S382&lt;=-0.03,$BA382&lt;-0.003),0,IF(OR($S382&lt;=-0.02,$BA382&lt;0.01),50,100)),"")</f>
        <v>50</v>
      </c>
      <c r="BC382" s="0" t="str">
        <f aca="false">IF(OR(COUNT($AZ382)=0,COUNT($AZ381)=0),"",IF(OR($AY382/$AZ381-1&lt;=-0.03,$AZ382/$AZ381-1&lt;=-0.045,IF(COUNT($AZ373:$AZ382)=10,AVERAGE($AZ378:$AZ382)/AVERAGE($AZ373:$AZ382)-1&lt;-0.01,FALSE())),0,IF(OR($AZ382/$AZ381-1&lt;=-0.02,IF(COUNT($AZ373:$AZ382)=10,AVERAGE($AZ378:$AZ382)/AVERAGE($AZ373:$AZ382)-1&lt;0.005,FALSE())),50,100)))</f>
        <v/>
      </c>
    </row>
    <row r="383" customFormat="false" ht="15" hidden="false" customHeight="true" outlineLevel="0" collapsed="false">
      <c r="A383" s="47" t="n">
        <v>379</v>
      </c>
      <c r="B383" s="48" t="n">
        <v>43108</v>
      </c>
      <c r="C383" s="47" t="n">
        <v>2018</v>
      </c>
      <c r="D383" s="49" t="s">
        <v>236</v>
      </c>
      <c r="E383" s="50" t="n">
        <v>6676.63</v>
      </c>
      <c r="F383" s="51" t="n">
        <v>0.125633</v>
      </c>
      <c r="G383" s="51" t="n">
        <v>0</v>
      </c>
      <c r="H383" s="52" t="n">
        <v>0.9592</v>
      </c>
      <c r="I383" s="53" t="n">
        <v>335</v>
      </c>
      <c r="J383" s="47" t="s">
        <v>235</v>
      </c>
      <c r="K383" s="54" t="n">
        <v>9.52</v>
      </c>
      <c r="L383" s="55" t="n">
        <f aca="false">IF(COUNT(F383)=0,50,IF(F383&gt;=0,100,IF(F383&gt;=-0.02,50,0)))</f>
        <v>100</v>
      </c>
      <c r="M383" s="55" t="n">
        <f aca="false">IF(COUNT(G383)=0,50,IF(G383&gt;-0.06,100,IF(G383&gt;-0.15,50,0)))</f>
        <v>100</v>
      </c>
      <c r="N383" s="55" t="n">
        <f aca="false">IF(COUNT(H383)=0,50,IF(H383&gt;=0.6,100,IF(H383&gt;=0.4,50,0)))</f>
        <v>100</v>
      </c>
      <c r="O383" s="55" t="n">
        <f aca="false">IF(COUNT(I383)=0,50,IF(J383="proxy_vix",50,IF(I383&lt;350,100,IF(I383&lt;=450,50,0))))</f>
        <v>100</v>
      </c>
      <c r="P383" s="55" t="n">
        <f aca="false">IF(COUNT(K383)=0,50,IF(K383&lt;20,100,IF(K383&lt;=25,50,0)))</f>
        <v>100</v>
      </c>
      <c r="Q383" s="54"/>
      <c r="R383" s="47"/>
      <c r="S383" s="51" t="n">
        <f aca="false">$E383/$E382-1</f>
        <v>0.00350803888001283</v>
      </c>
      <c r="T383" s="56" t="n">
        <f aca="false">$K383/$K382-1</f>
        <v>0.0325379609544467</v>
      </c>
      <c r="V383" s="57"/>
      <c r="W383" s="57"/>
      <c r="Y383" s="1" t="str">
        <f aca="false">IF(AX383&gt;=70,"EASY",IF(AX383&gt;40,"UNCERTAIN","HARD"))</f>
        <v>EASY</v>
      </c>
      <c r="AA383" s="58" t="n">
        <f aca="false">IF($A383&lt;200,"",AVERAGE($E334:$E383)/AVERAGE($E184:$E383)-1)</f>
        <v>0.0742095485737544</v>
      </c>
      <c r="AB383" s="59" t="n">
        <f aca="false">LOOKUP($B383,07_L1政策步階!$A$4:$A$14,07_L1政策步階!$C$4:$C$14)</f>
        <v>-1</v>
      </c>
      <c r="AC383" s="57"/>
      <c r="AD383" s="57"/>
      <c r="AE383" s="57"/>
      <c r="AF383" s="57"/>
      <c r="AG383" s="57"/>
      <c r="AH383" s="57"/>
      <c r="AI383" s="57"/>
      <c r="AJ383" s="57"/>
      <c r="AK383" s="57"/>
      <c r="AL383" s="59" t="n">
        <f aca="false">IF(ISNUMBER($AA383),IF($AA383&gt;=0.005,100,IF($AA383&gt;=-0.015,50,0)),"")</f>
        <v>100</v>
      </c>
      <c r="AM383" s="59" t="n">
        <f aca="false">IF(ISNUMBER($AB383),IF($AB383=1,100,IF($AB383=0,50,0)),"")</f>
        <v>0</v>
      </c>
      <c r="AN383" s="0" t="str">
        <f aca="false">IF(ISNUMBER($AC383),IF($AC383&gt;=0.001,100,IF($AC383&gt;=-0.003,50,0)),"")</f>
        <v/>
      </c>
      <c r="AO383" s="0" t="str">
        <f aca="false">IF(ISNUMBER($AD383),IF($AD383&gt;=0.04,100,IF($AD383&gt;=0,50,0)),"")</f>
        <v/>
      </c>
      <c r="AP383" s="0" t="str">
        <f aca="false">IF(ISNUMBER($AE383),IF($AE383&gt;=25,100,IF($AE383&gt;=-75,50,0)),"")</f>
        <v/>
      </c>
      <c r="AQ383" s="0" t="str">
        <f aca="false">IF(ISNUMBER($AF383),IF($AF383&gt;0,100,IF($AF383&gt;=-50,50,0)),"")</f>
        <v/>
      </c>
      <c r="AR383" s="0" t="str">
        <f aca="false">IF(ISNUMBER($AG383),IF($AG383=1,100,IF($AG383=0,50,0)),"")</f>
        <v/>
      </c>
      <c r="AS383" s="0" t="str">
        <f aca="false">IF(ISNUMBER($AH383),IF($AH383&lt;0,100,IF($AH383&lt;=20,50,0)),"")</f>
        <v/>
      </c>
      <c r="AT383" s="0" t="str">
        <f aca="false">IF(ISNUMBER($AI383),IF($AI383&lt;0.95,100,IF($AI383&lt;=1,50,0)),"")</f>
        <v/>
      </c>
      <c r="AU383" s="0" t="str">
        <f aca="false">IF(ISNUMBER($AJ383),IF($AJ383&lt;30,0,IF($AJ383&lt;40,50,IF($AJ383&lt;=90,100,50))),"")</f>
        <v/>
      </c>
      <c r="AV383" s="0" t="str">
        <f aca="false">IF(ISNUMBER($AK383),IF($AK383&gt;-0.2,100,IF($AK383&gt;=-0.4,50,0)),"")</f>
        <v/>
      </c>
      <c r="AW383" s="59" t="n">
        <f aca="false">01_指標庫!$H$4*ISNUMBER($F383)+01_指標庫!$H$5*ISNUMBER($AA383)+01_指標庫!$H$6*ISNUMBER($G383)+01_指標庫!$H$7*ISNUMBER($H383)+01_指標庫!$H$8*ISNUMBER($AF383)+01_指標庫!$H$9*ISNUMBER($AG383)+01_指標庫!$H$10*ISNUMBER($AB383)+01_指標庫!$H$11*ISNUMBER($AC383)+01_指標庫!$H$12*ISNUMBER($AD383)+01_指標庫!$H$13*ISNUMBER($AE383)+01_指標庫!$H$14*ISNUMBER($I383)+01_指標庫!$H$15*ISNUMBER($AH383)+01_指標庫!$H$16*ISNUMBER($K383)+01_指標庫!$H$17*ISNUMBER($AI383)+01_指標庫!$H$18*ISNUMBER($AJ383)+01_指標庫!$H$19*ISNUMBER($AK383)+01_指標庫!$H$20*ISNUMBER($BB383)+01_指標庫!$H$21*ISNUMBER($BC383)</f>
        <v>51</v>
      </c>
      <c r="AX383" s="59" t="n">
        <f aca="false">IF(AW383=0,50,ROUND((01_指標庫!$H$4*IF(ISNUMBER($F383),L383,0)+01_指標庫!$H$5*IF(ISNUMBER($AA383),AL383,0)+01_指標庫!$H$6*IF(ISNUMBER($G383),M383,0)+01_指標庫!$H$7*IF(ISNUMBER($H383),N383,0)+01_指標庫!$H$8*IF(ISNUMBER($AF383),AQ383,0)+01_指標庫!$H$9*IF(ISNUMBER($AG383),AR383,0)+01_指標庫!$H$10*IF(ISNUMBER($AB383),AM383,0)+01_指標庫!$H$11*IF(ISNUMBER($AC383),AN383,0)+01_指標庫!$H$12*IF(ISNUMBER($AD383),AO383,0)+01_指標庫!$H$13*IF(ISNUMBER($AE383),AP383,0)+01_指標庫!$H$14*IF(ISNUMBER($I383),O383,0)+01_指標庫!$H$15*IF(ISNUMBER($AH383),AS383,0)+01_指標庫!$H$16*IF(ISNUMBER($K383),P383,0)+01_指標庫!$H$17*IF(ISNUMBER($AI383),AT383,0)+01_指標庫!$H$18*IF(ISNUMBER($AJ383),AU383,0)+01_指標庫!$H$19*IF(ISNUMBER($AK383),AV383,0)+01_指標庫!$H$20*IF(ISNUMBER($BB383),BB383,0)+01_指標庫!$H$21*IF(ISNUMBER($BC383),BC383,0))/AW383,1))</f>
        <v>90.2</v>
      </c>
      <c r="AY383" s="60"/>
      <c r="AZ383" s="60"/>
      <c r="BA383" s="58" t="n">
        <f aca="false">AVERAGE($E379:$E383)/AVERAGE($E374:$E383)-1</f>
        <v>0.0127402530129059</v>
      </c>
      <c r="BB383" s="59" t="n">
        <f aca="false">IF(ISNUMBER($BA383),IF(OR($S383&lt;=-0.03,$BA383&lt;-0.003),0,IF(OR($S383&lt;=-0.02,$BA383&lt;0.01),50,100)),"")</f>
        <v>100</v>
      </c>
      <c r="BC383" s="0" t="str">
        <f aca="false">IF(OR(COUNT($AZ383)=0,COUNT($AZ382)=0),"",IF(OR($AY383/$AZ382-1&lt;=-0.03,$AZ383/$AZ382-1&lt;=-0.045,IF(COUNT($AZ374:$AZ383)=10,AVERAGE($AZ379:$AZ383)/AVERAGE($AZ374:$AZ383)-1&lt;-0.01,FALSE())),0,IF(OR($AZ383/$AZ382-1&lt;=-0.02,IF(COUNT($AZ374:$AZ383)=10,AVERAGE($AZ379:$AZ383)/AVERAGE($AZ374:$AZ383)-1&lt;0.005,FALSE())),50,100)))</f>
        <v/>
      </c>
    </row>
    <row r="384" customFormat="false" ht="15" hidden="false" customHeight="true" outlineLevel="0" collapsed="false">
      <c r="A384" s="47" t="n">
        <v>380</v>
      </c>
      <c r="B384" s="48" t="n">
        <v>43109</v>
      </c>
      <c r="C384" s="47" t="n">
        <v>2018</v>
      </c>
      <c r="D384" s="49" t="s">
        <v>237</v>
      </c>
      <c r="E384" s="50" t="n">
        <v>6677.94</v>
      </c>
      <c r="F384" s="51" t="n">
        <v>0.124609</v>
      </c>
      <c r="G384" s="51" t="n">
        <v>0</v>
      </c>
      <c r="H384" s="52" t="n">
        <v>0.9388</v>
      </c>
      <c r="I384" s="53" t="n">
        <v>333</v>
      </c>
      <c r="J384" s="47" t="s">
        <v>235</v>
      </c>
      <c r="K384" s="54" t="n">
        <v>10.08</v>
      </c>
      <c r="L384" s="55" t="n">
        <f aca="false">IF(COUNT(F384)=0,50,IF(F384&gt;=0,100,IF(F384&gt;=-0.02,50,0)))</f>
        <v>100</v>
      </c>
      <c r="M384" s="55" t="n">
        <f aca="false">IF(COUNT(G384)=0,50,IF(G384&gt;-0.06,100,IF(G384&gt;-0.15,50,0)))</f>
        <v>100</v>
      </c>
      <c r="N384" s="55" t="n">
        <f aca="false">IF(COUNT(H384)=0,50,IF(H384&gt;=0.6,100,IF(H384&gt;=0.4,50,0)))</f>
        <v>100</v>
      </c>
      <c r="O384" s="55" t="n">
        <f aca="false">IF(COUNT(I384)=0,50,IF(J384="proxy_vix",50,IF(I384&lt;350,100,IF(I384&lt;=450,50,0))))</f>
        <v>100</v>
      </c>
      <c r="P384" s="55" t="n">
        <f aca="false">IF(COUNT(K384)=0,50,IF(K384&lt;20,100,IF(K384&lt;=25,50,0)))</f>
        <v>100</v>
      </c>
      <c r="Q384" s="54"/>
      <c r="R384" s="47"/>
      <c r="S384" s="51" t="n">
        <f aca="false">$E384/$E383-1</f>
        <v>0.000196206768983576</v>
      </c>
      <c r="T384" s="56" t="n">
        <f aca="false">$K384/$K383-1</f>
        <v>0.0588235294117647</v>
      </c>
      <c r="V384" s="57"/>
      <c r="W384" s="57"/>
      <c r="Y384" s="1" t="str">
        <f aca="false">IF(AX384&gt;=70,"EASY",IF(AX384&gt;40,"UNCERTAIN","HARD"))</f>
        <v>EASY</v>
      </c>
      <c r="AA384" s="58" t="n">
        <f aca="false">IF($A384&lt;200,"",AVERAGE($E335:$E384)/AVERAGE($E185:$E384)-1)</f>
        <v>0.0751769034643006</v>
      </c>
      <c r="AB384" s="59" t="n">
        <f aca="false">LOOKUP($B384,07_L1政策步階!$A$4:$A$14,07_L1政策步階!$C$4:$C$14)</f>
        <v>-1</v>
      </c>
      <c r="AC384" s="57"/>
      <c r="AD384" s="57"/>
      <c r="AE384" s="57"/>
      <c r="AF384" s="57"/>
      <c r="AG384" s="57"/>
      <c r="AH384" s="57"/>
      <c r="AI384" s="57"/>
      <c r="AJ384" s="57"/>
      <c r="AK384" s="57"/>
      <c r="AL384" s="59" t="n">
        <f aca="false">IF(ISNUMBER($AA384),IF($AA384&gt;=0.005,100,IF($AA384&gt;=-0.015,50,0)),"")</f>
        <v>100</v>
      </c>
      <c r="AM384" s="59" t="n">
        <f aca="false">IF(ISNUMBER($AB384),IF($AB384=1,100,IF($AB384=0,50,0)),"")</f>
        <v>0</v>
      </c>
      <c r="AN384" s="0" t="str">
        <f aca="false">IF(ISNUMBER($AC384),IF($AC384&gt;=0.001,100,IF($AC384&gt;=-0.003,50,0)),"")</f>
        <v/>
      </c>
      <c r="AO384" s="0" t="str">
        <f aca="false">IF(ISNUMBER($AD384),IF($AD384&gt;=0.04,100,IF($AD384&gt;=0,50,0)),"")</f>
        <v/>
      </c>
      <c r="AP384" s="0" t="str">
        <f aca="false">IF(ISNUMBER($AE384),IF($AE384&gt;=25,100,IF($AE384&gt;=-75,50,0)),"")</f>
        <v/>
      </c>
      <c r="AQ384" s="0" t="str">
        <f aca="false">IF(ISNUMBER($AF384),IF($AF384&gt;0,100,IF($AF384&gt;=-50,50,0)),"")</f>
        <v/>
      </c>
      <c r="AR384" s="0" t="str">
        <f aca="false">IF(ISNUMBER($AG384),IF($AG384=1,100,IF($AG384=0,50,0)),"")</f>
        <v/>
      </c>
      <c r="AS384" s="0" t="str">
        <f aca="false">IF(ISNUMBER($AH384),IF($AH384&lt;0,100,IF($AH384&lt;=20,50,0)),"")</f>
        <v/>
      </c>
      <c r="AT384" s="0" t="str">
        <f aca="false">IF(ISNUMBER($AI384),IF($AI384&lt;0.95,100,IF($AI384&lt;=1,50,0)),"")</f>
        <v/>
      </c>
      <c r="AU384" s="0" t="str">
        <f aca="false">IF(ISNUMBER($AJ384),IF($AJ384&lt;30,0,IF($AJ384&lt;40,50,IF($AJ384&lt;=90,100,50))),"")</f>
        <v/>
      </c>
      <c r="AV384" s="0" t="str">
        <f aca="false">IF(ISNUMBER($AK384),IF($AK384&gt;-0.2,100,IF($AK384&gt;=-0.4,50,0)),"")</f>
        <v/>
      </c>
      <c r="AW384" s="59" t="n">
        <f aca="false">01_指標庫!$H$4*ISNUMBER($F384)+01_指標庫!$H$5*ISNUMBER($AA384)+01_指標庫!$H$6*ISNUMBER($G384)+01_指標庫!$H$7*ISNUMBER($H384)+01_指標庫!$H$8*ISNUMBER($AF384)+01_指標庫!$H$9*ISNUMBER($AG384)+01_指標庫!$H$10*ISNUMBER($AB384)+01_指標庫!$H$11*ISNUMBER($AC384)+01_指標庫!$H$12*ISNUMBER($AD384)+01_指標庫!$H$13*ISNUMBER($AE384)+01_指標庫!$H$14*ISNUMBER($I384)+01_指標庫!$H$15*ISNUMBER($AH384)+01_指標庫!$H$16*ISNUMBER($K384)+01_指標庫!$H$17*ISNUMBER($AI384)+01_指標庫!$H$18*ISNUMBER($AJ384)+01_指標庫!$H$19*ISNUMBER($AK384)+01_指標庫!$H$20*ISNUMBER($BB384)+01_指標庫!$H$21*ISNUMBER($BC384)</f>
        <v>51</v>
      </c>
      <c r="AX384" s="59" t="n">
        <f aca="false">IF(AW384=0,50,ROUND((01_指標庫!$H$4*IF(ISNUMBER($F384),L384,0)+01_指標庫!$H$5*IF(ISNUMBER($AA384),AL384,0)+01_指標庫!$H$6*IF(ISNUMBER($G384),M384,0)+01_指標庫!$H$7*IF(ISNUMBER($H384),N384,0)+01_指標庫!$H$8*IF(ISNUMBER($AF384),AQ384,0)+01_指標庫!$H$9*IF(ISNUMBER($AG384),AR384,0)+01_指標庫!$H$10*IF(ISNUMBER($AB384),AM384,0)+01_指標庫!$H$11*IF(ISNUMBER($AC384),AN384,0)+01_指標庫!$H$12*IF(ISNUMBER($AD384),AO384,0)+01_指標庫!$H$13*IF(ISNUMBER($AE384),AP384,0)+01_指標庫!$H$14*IF(ISNUMBER($I384),O384,0)+01_指標庫!$H$15*IF(ISNUMBER($AH384),AS384,0)+01_指標庫!$H$16*IF(ISNUMBER($K384),P384,0)+01_指標庫!$H$17*IF(ISNUMBER($AI384),AT384,0)+01_指標庫!$H$18*IF(ISNUMBER($AJ384),AU384,0)+01_指標庫!$H$19*IF(ISNUMBER($AK384),AV384,0)+01_指標庫!$H$20*IF(ISNUMBER($BB384),BB384,0)+01_指標庫!$H$21*IF(ISNUMBER($BC384),BC384,0))/AW384,1))</f>
        <v>90.2</v>
      </c>
      <c r="AY384" s="60"/>
      <c r="AZ384" s="60"/>
      <c r="BA384" s="58" t="n">
        <f aca="false">AVERAGE($E380:$E384)/AVERAGE($E375:$E384)-1</f>
        <v>0.0145406344778898</v>
      </c>
      <c r="BB384" s="59" t="n">
        <f aca="false">IF(ISNUMBER($BA384),IF(OR($S384&lt;=-0.03,$BA384&lt;-0.003),0,IF(OR($S384&lt;=-0.02,$BA384&lt;0.01),50,100)),"")</f>
        <v>100</v>
      </c>
      <c r="BC384" s="0" t="str">
        <f aca="false">IF(OR(COUNT($AZ384)=0,COUNT($AZ383)=0),"",IF(OR($AY384/$AZ383-1&lt;=-0.03,$AZ384/$AZ383-1&lt;=-0.045,IF(COUNT($AZ375:$AZ384)=10,AVERAGE($AZ380:$AZ384)/AVERAGE($AZ375:$AZ384)-1&lt;-0.01,FALSE())),0,IF(OR($AZ384/$AZ383-1&lt;=-0.02,IF(COUNT($AZ375:$AZ384)=10,AVERAGE($AZ380:$AZ384)/AVERAGE($AZ375:$AZ384)-1&lt;0.005,FALSE())),50,100)))</f>
        <v/>
      </c>
    </row>
    <row r="385" customFormat="false" ht="15" hidden="false" customHeight="true" outlineLevel="0" collapsed="false">
      <c r="A385" s="47" t="n">
        <v>381</v>
      </c>
      <c r="B385" s="48" t="n">
        <v>43110</v>
      </c>
      <c r="C385" s="47" t="n">
        <v>2018</v>
      </c>
      <c r="D385" s="49" t="s">
        <v>238</v>
      </c>
      <c r="E385" s="50" t="n">
        <v>6662.66</v>
      </c>
      <c r="F385" s="51" t="n">
        <v>0.120819</v>
      </c>
      <c r="G385" s="51" t="n">
        <v>-0.002288</v>
      </c>
      <c r="H385" s="52" t="n">
        <v>0.9388</v>
      </c>
      <c r="I385" s="53" t="n">
        <v>342</v>
      </c>
      <c r="J385" s="47" t="s">
        <v>235</v>
      </c>
      <c r="K385" s="54" t="n">
        <v>9.82</v>
      </c>
      <c r="L385" s="55" t="n">
        <f aca="false">IF(COUNT(F385)=0,50,IF(F385&gt;=0,100,IF(F385&gt;=-0.02,50,0)))</f>
        <v>100</v>
      </c>
      <c r="M385" s="55" t="n">
        <f aca="false">IF(COUNT(G385)=0,50,IF(G385&gt;-0.06,100,IF(G385&gt;-0.15,50,0)))</f>
        <v>100</v>
      </c>
      <c r="N385" s="55" t="n">
        <f aca="false">IF(COUNT(H385)=0,50,IF(H385&gt;=0.6,100,IF(H385&gt;=0.4,50,0)))</f>
        <v>100</v>
      </c>
      <c r="O385" s="55" t="n">
        <f aca="false">IF(COUNT(I385)=0,50,IF(J385="proxy_vix",50,IF(I385&lt;350,100,IF(I385&lt;=450,50,0))))</f>
        <v>100</v>
      </c>
      <c r="P385" s="55" t="n">
        <f aca="false">IF(COUNT(K385)=0,50,IF(K385&lt;20,100,IF(K385&lt;=25,50,0)))</f>
        <v>100</v>
      </c>
      <c r="Q385" s="54"/>
      <c r="R385" s="47"/>
      <c r="S385" s="51" t="n">
        <f aca="false">$E385/$E384-1</f>
        <v>-0.00228813077086643</v>
      </c>
      <c r="T385" s="56" t="n">
        <f aca="false">$K385/$K384-1</f>
        <v>-0.0257936507936508</v>
      </c>
      <c r="V385" s="57"/>
      <c r="W385" s="57"/>
      <c r="Y385" s="1" t="str">
        <f aca="false">IF(AX385&gt;=70,"EASY",IF(AX385&gt;40,"UNCERTAIN","HARD"))</f>
        <v>EASY</v>
      </c>
      <c r="AA385" s="58" t="n">
        <f aca="false">IF($A385&lt;200,"",AVERAGE($E336:$E385)/AVERAGE($E186:$E385)-1)</f>
        <v>0.0755230351622422</v>
      </c>
      <c r="AB385" s="59" t="n">
        <f aca="false">LOOKUP($B385,07_L1政策步階!$A$4:$A$14,07_L1政策步階!$C$4:$C$14)</f>
        <v>-1</v>
      </c>
      <c r="AC385" s="57"/>
      <c r="AD385" s="57"/>
      <c r="AE385" s="57"/>
      <c r="AF385" s="57"/>
      <c r="AG385" s="57"/>
      <c r="AH385" s="57"/>
      <c r="AI385" s="57"/>
      <c r="AJ385" s="57"/>
      <c r="AK385" s="57"/>
      <c r="AL385" s="59" t="n">
        <f aca="false">IF(ISNUMBER($AA385),IF($AA385&gt;=0.005,100,IF($AA385&gt;=-0.015,50,0)),"")</f>
        <v>100</v>
      </c>
      <c r="AM385" s="59" t="n">
        <f aca="false">IF(ISNUMBER($AB385),IF($AB385=1,100,IF($AB385=0,50,0)),"")</f>
        <v>0</v>
      </c>
      <c r="AN385" s="0" t="str">
        <f aca="false">IF(ISNUMBER($AC385),IF($AC385&gt;=0.001,100,IF($AC385&gt;=-0.003,50,0)),"")</f>
        <v/>
      </c>
      <c r="AO385" s="0" t="str">
        <f aca="false">IF(ISNUMBER($AD385),IF($AD385&gt;=0.04,100,IF($AD385&gt;=0,50,0)),"")</f>
        <v/>
      </c>
      <c r="AP385" s="0" t="str">
        <f aca="false">IF(ISNUMBER($AE385),IF($AE385&gt;=25,100,IF($AE385&gt;=-75,50,0)),"")</f>
        <v/>
      </c>
      <c r="AQ385" s="0" t="str">
        <f aca="false">IF(ISNUMBER($AF385),IF($AF385&gt;0,100,IF($AF385&gt;=-50,50,0)),"")</f>
        <v/>
      </c>
      <c r="AR385" s="0" t="str">
        <f aca="false">IF(ISNUMBER($AG385),IF($AG385=1,100,IF($AG385=0,50,0)),"")</f>
        <v/>
      </c>
      <c r="AS385" s="0" t="str">
        <f aca="false">IF(ISNUMBER($AH385),IF($AH385&lt;0,100,IF($AH385&lt;=20,50,0)),"")</f>
        <v/>
      </c>
      <c r="AT385" s="0" t="str">
        <f aca="false">IF(ISNUMBER($AI385),IF($AI385&lt;0.95,100,IF($AI385&lt;=1,50,0)),"")</f>
        <v/>
      </c>
      <c r="AU385" s="0" t="str">
        <f aca="false">IF(ISNUMBER($AJ385),IF($AJ385&lt;30,0,IF($AJ385&lt;40,50,IF($AJ385&lt;=90,100,50))),"")</f>
        <v/>
      </c>
      <c r="AV385" s="0" t="str">
        <f aca="false">IF(ISNUMBER($AK385),IF($AK385&gt;-0.2,100,IF($AK385&gt;=-0.4,50,0)),"")</f>
        <v/>
      </c>
      <c r="AW385" s="59" t="n">
        <f aca="false">01_指標庫!$H$4*ISNUMBER($F385)+01_指標庫!$H$5*ISNUMBER($AA385)+01_指標庫!$H$6*ISNUMBER($G385)+01_指標庫!$H$7*ISNUMBER($H385)+01_指標庫!$H$8*ISNUMBER($AF385)+01_指標庫!$H$9*ISNUMBER($AG385)+01_指標庫!$H$10*ISNUMBER($AB385)+01_指標庫!$H$11*ISNUMBER($AC385)+01_指標庫!$H$12*ISNUMBER($AD385)+01_指標庫!$H$13*ISNUMBER($AE385)+01_指標庫!$H$14*ISNUMBER($I385)+01_指標庫!$H$15*ISNUMBER($AH385)+01_指標庫!$H$16*ISNUMBER($K385)+01_指標庫!$H$17*ISNUMBER($AI385)+01_指標庫!$H$18*ISNUMBER($AJ385)+01_指標庫!$H$19*ISNUMBER($AK385)+01_指標庫!$H$20*ISNUMBER($BB385)+01_指標庫!$H$21*ISNUMBER($BC385)</f>
        <v>51</v>
      </c>
      <c r="AX385" s="59" t="n">
        <f aca="false">IF(AW385=0,50,ROUND((01_指標庫!$H$4*IF(ISNUMBER($F385),L385,0)+01_指標庫!$H$5*IF(ISNUMBER($AA385),AL385,0)+01_指標庫!$H$6*IF(ISNUMBER($G385),M385,0)+01_指標庫!$H$7*IF(ISNUMBER($H385),N385,0)+01_指標庫!$H$8*IF(ISNUMBER($AF385),AQ385,0)+01_指標庫!$H$9*IF(ISNUMBER($AG385),AR385,0)+01_指標庫!$H$10*IF(ISNUMBER($AB385),AM385,0)+01_指標庫!$H$11*IF(ISNUMBER($AC385),AN385,0)+01_指標庫!$H$12*IF(ISNUMBER($AD385),AO385,0)+01_指標庫!$H$13*IF(ISNUMBER($AE385),AP385,0)+01_指標庫!$H$14*IF(ISNUMBER($I385),O385,0)+01_指標庫!$H$15*IF(ISNUMBER($AH385),AS385,0)+01_指標庫!$H$16*IF(ISNUMBER($K385),P385,0)+01_指標庫!$H$17*IF(ISNUMBER($AI385),AT385,0)+01_指標庫!$H$18*IF(ISNUMBER($AJ385),AU385,0)+01_指標庫!$H$19*IF(ISNUMBER($AK385),AV385,0)+01_指標庫!$H$20*IF(ISNUMBER($BB385),BB385,0)+01_指標庫!$H$21*IF(ISNUMBER($BC385),BC385,0))/AW385,1))</f>
        <v>90.2</v>
      </c>
      <c r="AY385" s="60"/>
      <c r="AZ385" s="60"/>
      <c r="BA385" s="58" t="n">
        <f aca="false">AVERAGE($E381:$E385)/AVERAGE($E376:$E385)-1</f>
        <v>0.0136396687171561</v>
      </c>
      <c r="BB385" s="59" t="n">
        <f aca="false">IF(ISNUMBER($BA385),IF(OR($S385&lt;=-0.03,$BA385&lt;-0.003),0,IF(OR($S385&lt;=-0.02,$BA385&lt;0.01),50,100)),"")</f>
        <v>100</v>
      </c>
      <c r="BC385" s="0" t="str">
        <f aca="false">IF(OR(COUNT($AZ385)=0,COUNT($AZ384)=0),"",IF(OR($AY385/$AZ384-1&lt;=-0.03,$AZ385/$AZ384-1&lt;=-0.045,IF(COUNT($AZ376:$AZ385)=10,AVERAGE($AZ381:$AZ385)/AVERAGE($AZ376:$AZ385)-1&lt;-0.01,FALSE())),0,IF(OR($AZ385/$AZ384-1&lt;=-0.02,IF(COUNT($AZ376:$AZ385)=10,AVERAGE($AZ381:$AZ385)/AVERAGE($AZ376:$AZ385)-1&lt;0.005,FALSE())),50,100)))</f>
        <v/>
      </c>
    </row>
    <row r="386" customFormat="false" ht="15" hidden="false" customHeight="true" outlineLevel="0" collapsed="false">
      <c r="A386" s="47" t="n">
        <v>382</v>
      </c>
      <c r="B386" s="48" t="n">
        <v>43111</v>
      </c>
      <c r="C386" s="47" t="n">
        <v>2018</v>
      </c>
      <c r="D386" s="49" t="s">
        <v>239</v>
      </c>
      <c r="E386" s="50" t="n">
        <v>6708.49</v>
      </c>
      <c r="F386" s="51" t="n">
        <v>0.127295</v>
      </c>
      <c r="G386" s="51" t="n">
        <v>0</v>
      </c>
      <c r="H386" s="52" t="n">
        <v>0.9388</v>
      </c>
      <c r="I386" s="53" t="n">
        <v>340</v>
      </c>
      <c r="J386" s="47" t="s">
        <v>235</v>
      </c>
      <c r="K386" s="54" t="n">
        <v>9.88</v>
      </c>
      <c r="L386" s="55" t="n">
        <f aca="false">IF(COUNT(F386)=0,50,IF(F386&gt;=0,100,IF(F386&gt;=-0.02,50,0)))</f>
        <v>100</v>
      </c>
      <c r="M386" s="55" t="n">
        <f aca="false">IF(COUNT(G386)=0,50,IF(G386&gt;-0.06,100,IF(G386&gt;-0.15,50,0)))</f>
        <v>100</v>
      </c>
      <c r="N386" s="55" t="n">
        <f aca="false">IF(COUNT(H386)=0,50,IF(H386&gt;=0.6,100,IF(H386&gt;=0.4,50,0)))</f>
        <v>100</v>
      </c>
      <c r="O386" s="55" t="n">
        <f aca="false">IF(COUNT(I386)=0,50,IF(J386="proxy_vix",50,IF(I386&lt;350,100,IF(I386&lt;=450,50,0))))</f>
        <v>100</v>
      </c>
      <c r="P386" s="55" t="n">
        <f aca="false">IF(COUNT(K386)=0,50,IF(K386&lt;20,100,IF(K386&lt;=25,50,0)))</f>
        <v>100</v>
      </c>
      <c r="Q386" s="54"/>
      <c r="R386" s="47"/>
      <c r="S386" s="51" t="n">
        <f aca="false">$E386/$E385-1</f>
        <v>0.00687863405906941</v>
      </c>
      <c r="T386" s="56" t="n">
        <f aca="false">$K386/$K385-1</f>
        <v>0.00610997963340121</v>
      </c>
      <c r="V386" s="57"/>
      <c r="W386" s="57"/>
      <c r="Y386" s="1" t="str">
        <f aca="false">IF(AX386&gt;=70,"EASY",IF(AX386&gt;40,"UNCERTAIN","HARD"))</f>
        <v>EASY</v>
      </c>
      <c r="AA386" s="58" t="n">
        <f aca="false">IF($A386&lt;200,"",AVERAGE($E337:$E386)/AVERAGE($E187:$E386)-1)</f>
        <v>0.0759633366439751</v>
      </c>
      <c r="AB386" s="59" t="n">
        <f aca="false">LOOKUP($B386,07_L1政策步階!$A$4:$A$14,07_L1政策步階!$C$4:$C$14)</f>
        <v>-1</v>
      </c>
      <c r="AC386" s="57"/>
      <c r="AD386" s="57"/>
      <c r="AE386" s="57"/>
      <c r="AF386" s="57"/>
      <c r="AG386" s="57"/>
      <c r="AH386" s="57"/>
      <c r="AI386" s="57"/>
      <c r="AJ386" s="57"/>
      <c r="AK386" s="57"/>
      <c r="AL386" s="59" t="n">
        <f aca="false">IF(ISNUMBER($AA386),IF($AA386&gt;=0.005,100,IF($AA386&gt;=-0.015,50,0)),"")</f>
        <v>100</v>
      </c>
      <c r="AM386" s="59" t="n">
        <f aca="false">IF(ISNUMBER($AB386),IF($AB386=1,100,IF($AB386=0,50,0)),"")</f>
        <v>0</v>
      </c>
      <c r="AN386" s="0" t="str">
        <f aca="false">IF(ISNUMBER($AC386),IF($AC386&gt;=0.001,100,IF($AC386&gt;=-0.003,50,0)),"")</f>
        <v/>
      </c>
      <c r="AO386" s="0" t="str">
        <f aca="false">IF(ISNUMBER($AD386),IF($AD386&gt;=0.04,100,IF($AD386&gt;=0,50,0)),"")</f>
        <v/>
      </c>
      <c r="AP386" s="0" t="str">
        <f aca="false">IF(ISNUMBER($AE386),IF($AE386&gt;=25,100,IF($AE386&gt;=-75,50,0)),"")</f>
        <v/>
      </c>
      <c r="AQ386" s="0" t="str">
        <f aca="false">IF(ISNUMBER($AF386),IF($AF386&gt;0,100,IF($AF386&gt;=-50,50,0)),"")</f>
        <v/>
      </c>
      <c r="AR386" s="0" t="str">
        <f aca="false">IF(ISNUMBER($AG386),IF($AG386=1,100,IF($AG386=0,50,0)),"")</f>
        <v/>
      </c>
      <c r="AS386" s="0" t="str">
        <f aca="false">IF(ISNUMBER($AH386),IF($AH386&lt;0,100,IF($AH386&lt;=20,50,0)),"")</f>
        <v/>
      </c>
      <c r="AT386" s="0" t="str">
        <f aca="false">IF(ISNUMBER($AI386),IF($AI386&lt;0.95,100,IF($AI386&lt;=1,50,0)),"")</f>
        <v/>
      </c>
      <c r="AU386" s="0" t="str">
        <f aca="false">IF(ISNUMBER($AJ386),IF($AJ386&lt;30,0,IF($AJ386&lt;40,50,IF($AJ386&lt;=90,100,50))),"")</f>
        <v/>
      </c>
      <c r="AV386" s="0" t="str">
        <f aca="false">IF(ISNUMBER($AK386),IF($AK386&gt;-0.2,100,IF($AK386&gt;=-0.4,50,0)),"")</f>
        <v/>
      </c>
      <c r="AW386" s="59" t="n">
        <f aca="false">01_指標庫!$H$4*ISNUMBER($F386)+01_指標庫!$H$5*ISNUMBER($AA386)+01_指標庫!$H$6*ISNUMBER($G386)+01_指標庫!$H$7*ISNUMBER($H386)+01_指標庫!$H$8*ISNUMBER($AF386)+01_指標庫!$H$9*ISNUMBER($AG386)+01_指標庫!$H$10*ISNUMBER($AB386)+01_指標庫!$H$11*ISNUMBER($AC386)+01_指標庫!$H$12*ISNUMBER($AD386)+01_指標庫!$H$13*ISNUMBER($AE386)+01_指標庫!$H$14*ISNUMBER($I386)+01_指標庫!$H$15*ISNUMBER($AH386)+01_指標庫!$H$16*ISNUMBER($K386)+01_指標庫!$H$17*ISNUMBER($AI386)+01_指標庫!$H$18*ISNUMBER($AJ386)+01_指標庫!$H$19*ISNUMBER($AK386)+01_指標庫!$H$20*ISNUMBER($BB386)+01_指標庫!$H$21*ISNUMBER($BC386)</f>
        <v>51</v>
      </c>
      <c r="AX386" s="59" t="n">
        <f aca="false">IF(AW386=0,50,ROUND((01_指標庫!$H$4*IF(ISNUMBER($F386),L386,0)+01_指標庫!$H$5*IF(ISNUMBER($AA386),AL386,0)+01_指標庫!$H$6*IF(ISNUMBER($G386),M386,0)+01_指標庫!$H$7*IF(ISNUMBER($H386),N386,0)+01_指標庫!$H$8*IF(ISNUMBER($AF386),AQ386,0)+01_指標庫!$H$9*IF(ISNUMBER($AG386),AR386,0)+01_指標庫!$H$10*IF(ISNUMBER($AB386),AM386,0)+01_指標庫!$H$11*IF(ISNUMBER($AC386),AN386,0)+01_指標庫!$H$12*IF(ISNUMBER($AD386),AO386,0)+01_指標庫!$H$13*IF(ISNUMBER($AE386),AP386,0)+01_指標庫!$H$14*IF(ISNUMBER($I386),O386,0)+01_指標庫!$H$15*IF(ISNUMBER($AH386),AS386,0)+01_指標庫!$H$16*IF(ISNUMBER($K386),P386,0)+01_指標庫!$H$17*IF(ISNUMBER($AI386),AT386,0)+01_指標庫!$H$18*IF(ISNUMBER($AJ386),AU386,0)+01_指標庫!$H$19*IF(ISNUMBER($AK386),AV386,0)+01_指標庫!$H$20*IF(ISNUMBER($BB386),BB386,0)+01_指標庫!$H$21*IF(ISNUMBER($BC386),BC386,0))/AW386,1))</f>
        <v>90.2</v>
      </c>
      <c r="AY386" s="60"/>
      <c r="AZ386" s="60"/>
      <c r="BA386" s="58" t="n">
        <f aca="false">AVERAGE($E382:$E386)/AVERAGE($E377:$E386)-1</f>
        <v>0.0131957636961919</v>
      </c>
      <c r="BB386" s="59" t="n">
        <f aca="false">IF(ISNUMBER($BA386),IF(OR($S386&lt;=-0.03,$BA386&lt;-0.003),0,IF(OR($S386&lt;=-0.02,$BA386&lt;0.01),50,100)),"")</f>
        <v>100</v>
      </c>
      <c r="BC386" s="0" t="str">
        <f aca="false">IF(OR(COUNT($AZ386)=0,COUNT($AZ385)=0),"",IF(OR($AY386/$AZ385-1&lt;=-0.03,$AZ386/$AZ385-1&lt;=-0.045,IF(COUNT($AZ377:$AZ386)=10,AVERAGE($AZ382:$AZ386)/AVERAGE($AZ377:$AZ386)-1&lt;-0.01,FALSE())),0,IF(OR($AZ386/$AZ385-1&lt;=-0.02,IF(COUNT($AZ377:$AZ386)=10,AVERAGE($AZ382:$AZ386)/AVERAGE($AZ377:$AZ386)-1&lt;0.005,FALSE())),50,100)))</f>
        <v/>
      </c>
    </row>
    <row r="387" customFormat="false" ht="15" hidden="false" customHeight="true" outlineLevel="0" collapsed="false">
      <c r="A387" s="47" t="n">
        <v>383</v>
      </c>
      <c r="B387" s="48" t="n">
        <v>43112</v>
      </c>
      <c r="C387" s="47" t="n">
        <v>2018</v>
      </c>
      <c r="D387" s="49" t="s">
        <v>234</v>
      </c>
      <c r="E387" s="50" t="n">
        <v>6758.54</v>
      </c>
      <c r="F387" s="51" t="n">
        <v>0.13444</v>
      </c>
      <c r="G387" s="51" t="n">
        <v>0</v>
      </c>
      <c r="H387" s="52" t="n">
        <v>0.9388</v>
      </c>
      <c r="I387" s="53" t="n">
        <v>337</v>
      </c>
      <c r="J387" s="47" t="s">
        <v>235</v>
      </c>
      <c r="K387" s="54" t="n">
        <v>10.16</v>
      </c>
      <c r="L387" s="55" t="n">
        <f aca="false">IF(COUNT(F387)=0,50,IF(F387&gt;=0,100,IF(F387&gt;=-0.02,50,0)))</f>
        <v>100</v>
      </c>
      <c r="M387" s="55" t="n">
        <f aca="false">IF(COUNT(G387)=0,50,IF(G387&gt;-0.06,100,IF(G387&gt;-0.15,50,0)))</f>
        <v>100</v>
      </c>
      <c r="N387" s="55" t="n">
        <f aca="false">IF(COUNT(H387)=0,50,IF(H387&gt;=0.6,100,IF(H387&gt;=0.4,50,0)))</f>
        <v>100</v>
      </c>
      <c r="O387" s="55" t="n">
        <f aca="false">IF(COUNT(I387)=0,50,IF(J387="proxy_vix",50,IF(I387&lt;350,100,IF(I387&lt;=450,50,0))))</f>
        <v>100</v>
      </c>
      <c r="P387" s="55" t="n">
        <f aca="false">IF(COUNT(K387)=0,50,IF(K387&lt;20,100,IF(K387&lt;=25,50,0)))</f>
        <v>100</v>
      </c>
      <c r="Q387" s="54"/>
      <c r="R387" s="47"/>
      <c r="S387" s="51" t="n">
        <f aca="false">$E387/$E386-1</f>
        <v>0.00746069532786065</v>
      </c>
      <c r="T387" s="56" t="n">
        <f aca="false">$K387/$K386-1</f>
        <v>0.0283400809716599</v>
      </c>
      <c r="V387" s="57"/>
      <c r="W387" s="57"/>
      <c r="Y387" s="1" t="str">
        <f aca="false">IF(AX387&gt;=70,"EASY",IF(AX387&gt;40,"UNCERTAIN","HARD"))</f>
        <v>EASY</v>
      </c>
      <c r="AA387" s="58" t="n">
        <f aca="false">IF($A387&lt;200,"",AVERAGE($E338:$E387)/AVERAGE($E188:$E387)-1)</f>
        <v>0.0764759171655349</v>
      </c>
      <c r="AB387" s="59" t="n">
        <f aca="false">LOOKUP($B387,07_L1政策步階!$A$4:$A$14,07_L1政策步階!$C$4:$C$14)</f>
        <v>-1</v>
      </c>
      <c r="AC387" s="57"/>
      <c r="AD387" s="57"/>
      <c r="AE387" s="57"/>
      <c r="AF387" s="57"/>
      <c r="AG387" s="57"/>
      <c r="AH387" s="57"/>
      <c r="AI387" s="57"/>
      <c r="AJ387" s="57"/>
      <c r="AK387" s="57"/>
      <c r="AL387" s="59" t="n">
        <f aca="false">IF(ISNUMBER($AA387),IF($AA387&gt;=0.005,100,IF($AA387&gt;=-0.015,50,0)),"")</f>
        <v>100</v>
      </c>
      <c r="AM387" s="59" t="n">
        <f aca="false">IF(ISNUMBER($AB387),IF($AB387=1,100,IF($AB387=0,50,0)),"")</f>
        <v>0</v>
      </c>
      <c r="AN387" s="0" t="str">
        <f aca="false">IF(ISNUMBER($AC387),IF($AC387&gt;=0.001,100,IF($AC387&gt;=-0.003,50,0)),"")</f>
        <v/>
      </c>
      <c r="AO387" s="0" t="str">
        <f aca="false">IF(ISNUMBER($AD387),IF($AD387&gt;=0.04,100,IF($AD387&gt;=0,50,0)),"")</f>
        <v/>
      </c>
      <c r="AP387" s="0" t="str">
        <f aca="false">IF(ISNUMBER($AE387),IF($AE387&gt;=25,100,IF($AE387&gt;=-75,50,0)),"")</f>
        <v/>
      </c>
      <c r="AQ387" s="0" t="str">
        <f aca="false">IF(ISNUMBER($AF387),IF($AF387&gt;0,100,IF($AF387&gt;=-50,50,0)),"")</f>
        <v/>
      </c>
      <c r="AR387" s="0" t="str">
        <f aca="false">IF(ISNUMBER($AG387),IF($AG387=1,100,IF($AG387=0,50,0)),"")</f>
        <v/>
      </c>
      <c r="AS387" s="0" t="str">
        <f aca="false">IF(ISNUMBER($AH387),IF($AH387&lt;0,100,IF($AH387&lt;=20,50,0)),"")</f>
        <v/>
      </c>
      <c r="AT387" s="0" t="str">
        <f aca="false">IF(ISNUMBER($AI387),IF($AI387&lt;0.95,100,IF($AI387&lt;=1,50,0)),"")</f>
        <v/>
      </c>
      <c r="AU387" s="0" t="str">
        <f aca="false">IF(ISNUMBER($AJ387),IF($AJ387&lt;30,0,IF($AJ387&lt;40,50,IF($AJ387&lt;=90,100,50))),"")</f>
        <v/>
      </c>
      <c r="AV387" s="0" t="str">
        <f aca="false">IF(ISNUMBER($AK387),IF($AK387&gt;-0.2,100,IF($AK387&gt;=-0.4,50,0)),"")</f>
        <v/>
      </c>
      <c r="AW387" s="59" t="n">
        <f aca="false">01_指標庫!$H$4*ISNUMBER($F387)+01_指標庫!$H$5*ISNUMBER($AA387)+01_指標庫!$H$6*ISNUMBER($G387)+01_指標庫!$H$7*ISNUMBER($H387)+01_指標庫!$H$8*ISNUMBER($AF387)+01_指標庫!$H$9*ISNUMBER($AG387)+01_指標庫!$H$10*ISNUMBER($AB387)+01_指標庫!$H$11*ISNUMBER($AC387)+01_指標庫!$H$12*ISNUMBER($AD387)+01_指標庫!$H$13*ISNUMBER($AE387)+01_指標庫!$H$14*ISNUMBER($I387)+01_指標庫!$H$15*ISNUMBER($AH387)+01_指標庫!$H$16*ISNUMBER($K387)+01_指標庫!$H$17*ISNUMBER($AI387)+01_指標庫!$H$18*ISNUMBER($AJ387)+01_指標庫!$H$19*ISNUMBER($AK387)+01_指標庫!$H$20*ISNUMBER($BB387)+01_指標庫!$H$21*ISNUMBER($BC387)</f>
        <v>51</v>
      </c>
      <c r="AX387" s="59" t="n">
        <f aca="false">IF(AW387=0,50,ROUND((01_指標庫!$H$4*IF(ISNUMBER($F387),L387,0)+01_指標庫!$H$5*IF(ISNUMBER($AA387),AL387,0)+01_指標庫!$H$6*IF(ISNUMBER($G387),M387,0)+01_指標庫!$H$7*IF(ISNUMBER($H387),N387,0)+01_指標庫!$H$8*IF(ISNUMBER($AF387),AQ387,0)+01_指標庫!$H$9*IF(ISNUMBER($AG387),AR387,0)+01_指標庫!$H$10*IF(ISNUMBER($AB387),AM387,0)+01_指標庫!$H$11*IF(ISNUMBER($AC387),AN387,0)+01_指標庫!$H$12*IF(ISNUMBER($AD387),AO387,0)+01_指標庫!$H$13*IF(ISNUMBER($AE387),AP387,0)+01_指標庫!$H$14*IF(ISNUMBER($I387),O387,0)+01_指標庫!$H$15*IF(ISNUMBER($AH387),AS387,0)+01_指標庫!$H$16*IF(ISNUMBER($K387),P387,0)+01_指標庫!$H$17*IF(ISNUMBER($AI387),AT387,0)+01_指標庫!$H$18*IF(ISNUMBER($AJ387),AU387,0)+01_指標庫!$H$19*IF(ISNUMBER($AK387),AV387,0)+01_指標庫!$H$20*IF(ISNUMBER($BB387),BB387,0)+01_指標庫!$H$21*IF(ISNUMBER($BC387),BC387,0))/AW387,1))</f>
        <v>90.2</v>
      </c>
      <c r="AY387" s="60"/>
      <c r="AZ387" s="60"/>
      <c r="BA387" s="58" t="n">
        <f aca="false">AVERAGE($E383:$E387)/AVERAGE($E378:$E387)-1</f>
        <v>0.0115221214369943</v>
      </c>
      <c r="BB387" s="59" t="n">
        <f aca="false">IF(ISNUMBER($BA387),IF(OR($S387&lt;=-0.03,$BA387&lt;-0.003),0,IF(OR($S387&lt;=-0.02,$BA387&lt;0.01),50,100)),"")</f>
        <v>100</v>
      </c>
      <c r="BC387" s="0" t="str">
        <f aca="false">IF(OR(COUNT($AZ387)=0,COUNT($AZ386)=0),"",IF(OR($AY387/$AZ386-1&lt;=-0.03,$AZ387/$AZ386-1&lt;=-0.045,IF(COUNT($AZ378:$AZ387)=10,AVERAGE($AZ383:$AZ387)/AVERAGE($AZ378:$AZ387)-1&lt;-0.01,FALSE())),0,IF(OR($AZ387/$AZ386-1&lt;=-0.02,IF(COUNT($AZ378:$AZ387)=10,AVERAGE($AZ383:$AZ387)/AVERAGE($AZ378:$AZ387)-1&lt;0.005,FALSE())),50,100)))</f>
        <v/>
      </c>
    </row>
    <row r="388" customFormat="false" ht="15" hidden="false" customHeight="true" outlineLevel="0" collapsed="false">
      <c r="A388" s="47" t="n">
        <v>384</v>
      </c>
      <c r="B388" s="48" t="n">
        <v>43116</v>
      </c>
      <c r="C388" s="47" t="n">
        <v>2018</v>
      </c>
      <c r="D388" s="49" t="s">
        <v>237</v>
      </c>
      <c r="E388" s="50" t="n">
        <v>6737.14</v>
      </c>
      <c r="F388" s="51" t="n">
        <v>0.129618</v>
      </c>
      <c r="G388" s="51" t="n">
        <v>-0.003166</v>
      </c>
      <c r="H388" s="52" t="n">
        <v>0.9184</v>
      </c>
      <c r="I388" s="53" t="n">
        <v>334</v>
      </c>
      <c r="J388" s="47" t="s">
        <v>235</v>
      </c>
      <c r="K388" s="54" t="n">
        <v>11.66</v>
      </c>
      <c r="L388" s="55" t="n">
        <f aca="false">IF(COUNT(F388)=0,50,IF(F388&gt;=0,100,IF(F388&gt;=-0.02,50,0)))</f>
        <v>100</v>
      </c>
      <c r="M388" s="55" t="n">
        <f aca="false">IF(COUNT(G388)=0,50,IF(G388&gt;-0.06,100,IF(G388&gt;-0.15,50,0)))</f>
        <v>100</v>
      </c>
      <c r="N388" s="55" t="n">
        <f aca="false">IF(COUNT(H388)=0,50,IF(H388&gt;=0.6,100,IF(H388&gt;=0.4,50,0)))</f>
        <v>100</v>
      </c>
      <c r="O388" s="55" t="n">
        <f aca="false">IF(COUNT(I388)=0,50,IF(J388="proxy_vix",50,IF(I388&lt;350,100,IF(I388&lt;=450,50,0))))</f>
        <v>100</v>
      </c>
      <c r="P388" s="55" t="n">
        <f aca="false">IF(COUNT(K388)=0,50,IF(K388&lt;20,100,IF(K388&lt;=25,50,0)))</f>
        <v>100</v>
      </c>
      <c r="Q388" s="54"/>
      <c r="R388" s="47"/>
      <c r="S388" s="51" t="n">
        <f aca="false">$E388/$E387-1</f>
        <v>-0.00316636433312512</v>
      </c>
      <c r="T388" s="56" t="n">
        <f aca="false">$K388/$K387-1</f>
        <v>0.147637795275591</v>
      </c>
      <c r="V388" s="57"/>
      <c r="W388" s="57"/>
      <c r="Y388" s="1" t="str">
        <f aca="false">IF(AX388&gt;=70,"EASY",IF(AX388&gt;40,"UNCERTAIN","HARD"))</f>
        <v>EASY</v>
      </c>
      <c r="AA388" s="58" t="n">
        <f aca="false">IF($A388&lt;200,"",AVERAGE($E339:$E388)/AVERAGE($E189:$E388)-1)</f>
        <v>0.0769431638121179</v>
      </c>
      <c r="AB388" s="59" t="n">
        <f aca="false">LOOKUP($B388,07_L1政策步階!$A$4:$A$14,07_L1政策步階!$C$4:$C$14)</f>
        <v>-1</v>
      </c>
      <c r="AC388" s="57"/>
      <c r="AD388" s="57"/>
      <c r="AE388" s="57"/>
      <c r="AF388" s="57"/>
      <c r="AG388" s="57"/>
      <c r="AH388" s="57"/>
      <c r="AI388" s="57"/>
      <c r="AJ388" s="57"/>
      <c r="AK388" s="57"/>
      <c r="AL388" s="59" t="n">
        <f aca="false">IF(ISNUMBER($AA388),IF($AA388&gt;=0.005,100,IF($AA388&gt;=-0.015,50,0)),"")</f>
        <v>100</v>
      </c>
      <c r="AM388" s="59" t="n">
        <f aca="false">IF(ISNUMBER($AB388),IF($AB388=1,100,IF($AB388=0,50,0)),"")</f>
        <v>0</v>
      </c>
      <c r="AN388" s="0" t="str">
        <f aca="false">IF(ISNUMBER($AC388),IF($AC388&gt;=0.001,100,IF($AC388&gt;=-0.003,50,0)),"")</f>
        <v/>
      </c>
      <c r="AO388" s="0" t="str">
        <f aca="false">IF(ISNUMBER($AD388),IF($AD388&gt;=0.04,100,IF($AD388&gt;=0,50,0)),"")</f>
        <v/>
      </c>
      <c r="AP388" s="0" t="str">
        <f aca="false">IF(ISNUMBER($AE388),IF($AE388&gt;=25,100,IF($AE388&gt;=-75,50,0)),"")</f>
        <v/>
      </c>
      <c r="AQ388" s="0" t="str">
        <f aca="false">IF(ISNUMBER($AF388),IF($AF388&gt;0,100,IF($AF388&gt;=-50,50,0)),"")</f>
        <v/>
      </c>
      <c r="AR388" s="0" t="str">
        <f aca="false">IF(ISNUMBER($AG388),IF($AG388=1,100,IF($AG388=0,50,0)),"")</f>
        <v/>
      </c>
      <c r="AS388" s="0" t="str">
        <f aca="false">IF(ISNUMBER($AH388),IF($AH388&lt;0,100,IF($AH388&lt;=20,50,0)),"")</f>
        <v/>
      </c>
      <c r="AT388" s="0" t="str">
        <f aca="false">IF(ISNUMBER($AI388),IF($AI388&lt;0.95,100,IF($AI388&lt;=1,50,0)),"")</f>
        <v/>
      </c>
      <c r="AU388" s="0" t="str">
        <f aca="false">IF(ISNUMBER($AJ388),IF($AJ388&lt;30,0,IF($AJ388&lt;40,50,IF($AJ388&lt;=90,100,50))),"")</f>
        <v/>
      </c>
      <c r="AV388" s="0" t="str">
        <f aca="false">IF(ISNUMBER($AK388),IF($AK388&gt;-0.2,100,IF($AK388&gt;=-0.4,50,0)),"")</f>
        <v/>
      </c>
      <c r="AW388" s="59" t="n">
        <f aca="false">01_指標庫!$H$4*ISNUMBER($F388)+01_指標庫!$H$5*ISNUMBER($AA388)+01_指標庫!$H$6*ISNUMBER($G388)+01_指標庫!$H$7*ISNUMBER($H388)+01_指標庫!$H$8*ISNUMBER($AF388)+01_指標庫!$H$9*ISNUMBER($AG388)+01_指標庫!$H$10*ISNUMBER($AB388)+01_指標庫!$H$11*ISNUMBER($AC388)+01_指標庫!$H$12*ISNUMBER($AD388)+01_指標庫!$H$13*ISNUMBER($AE388)+01_指標庫!$H$14*ISNUMBER($I388)+01_指標庫!$H$15*ISNUMBER($AH388)+01_指標庫!$H$16*ISNUMBER($K388)+01_指標庫!$H$17*ISNUMBER($AI388)+01_指標庫!$H$18*ISNUMBER($AJ388)+01_指標庫!$H$19*ISNUMBER($AK388)+01_指標庫!$H$20*ISNUMBER($BB388)+01_指標庫!$H$21*ISNUMBER($BC388)</f>
        <v>51</v>
      </c>
      <c r="AX388" s="59" t="n">
        <f aca="false">IF(AW388=0,50,ROUND((01_指標庫!$H$4*IF(ISNUMBER($F388),L388,0)+01_指標庫!$H$5*IF(ISNUMBER($AA388),AL388,0)+01_指標庫!$H$6*IF(ISNUMBER($G388),M388,0)+01_指標庫!$H$7*IF(ISNUMBER($H388),N388,0)+01_指標庫!$H$8*IF(ISNUMBER($AF388),AQ388,0)+01_指標庫!$H$9*IF(ISNUMBER($AG388),AR388,0)+01_指標庫!$H$10*IF(ISNUMBER($AB388),AM388,0)+01_指標庫!$H$11*IF(ISNUMBER($AC388),AN388,0)+01_指標庫!$H$12*IF(ISNUMBER($AD388),AO388,0)+01_指標庫!$H$13*IF(ISNUMBER($AE388),AP388,0)+01_指標庫!$H$14*IF(ISNUMBER($I388),O388,0)+01_指標庫!$H$15*IF(ISNUMBER($AH388),AS388,0)+01_指標庫!$H$16*IF(ISNUMBER($K388),P388,0)+01_指標庫!$H$17*IF(ISNUMBER($AI388),AT388,0)+01_指標庫!$H$18*IF(ISNUMBER($AJ388),AU388,0)+01_指標庫!$H$19*IF(ISNUMBER($AK388),AV388,0)+01_指標庫!$H$20*IF(ISNUMBER($BB388),BB388,0)+01_指標庫!$H$21*IF(ISNUMBER($BC388),BC388,0))/AW388,1))</f>
        <v>84.3</v>
      </c>
      <c r="AY388" s="60"/>
      <c r="AZ388" s="60"/>
      <c r="BA388" s="58" t="n">
        <f aca="false">AVERAGE($E384:$E388)/AVERAGE($E379:$E388)-1</f>
        <v>0.00816167243281774</v>
      </c>
      <c r="BB388" s="59" t="n">
        <f aca="false">IF(ISNUMBER($BA388),IF(OR($S388&lt;=-0.03,$BA388&lt;-0.003),0,IF(OR($S388&lt;=-0.02,$BA388&lt;0.01),50,100)),"")</f>
        <v>50</v>
      </c>
      <c r="BC388" s="0" t="str">
        <f aca="false">IF(OR(COUNT($AZ388)=0,COUNT($AZ387)=0),"",IF(OR($AY388/$AZ387-1&lt;=-0.03,$AZ388/$AZ387-1&lt;=-0.045,IF(COUNT($AZ379:$AZ388)=10,AVERAGE($AZ384:$AZ388)/AVERAGE($AZ379:$AZ388)-1&lt;-0.01,FALSE())),0,IF(OR($AZ388/$AZ387-1&lt;=-0.02,IF(COUNT($AZ379:$AZ388)=10,AVERAGE($AZ384:$AZ388)/AVERAGE($AZ379:$AZ388)-1&lt;0.005,FALSE())),50,100)))</f>
        <v/>
      </c>
    </row>
    <row r="389" customFormat="false" ht="15" hidden="false" customHeight="true" outlineLevel="0" collapsed="false">
      <c r="A389" s="47" t="n">
        <v>385</v>
      </c>
      <c r="B389" s="48" t="n">
        <v>43117</v>
      </c>
      <c r="C389" s="47" t="n">
        <v>2018</v>
      </c>
      <c r="D389" s="49" t="s">
        <v>238</v>
      </c>
      <c r="E389" s="50" t="n">
        <v>6810.28</v>
      </c>
      <c r="F389" s="51" t="n">
        <v>0.140567</v>
      </c>
      <c r="G389" s="51" t="n">
        <v>0</v>
      </c>
      <c r="H389" s="52" t="n">
        <v>0.9388</v>
      </c>
      <c r="I389" s="53" t="n">
        <v>334</v>
      </c>
      <c r="J389" s="47" t="s">
        <v>235</v>
      </c>
      <c r="K389" s="54" t="n">
        <v>11.91</v>
      </c>
      <c r="L389" s="55" t="n">
        <f aca="false">IF(COUNT(F389)=0,50,IF(F389&gt;=0,100,IF(F389&gt;=-0.02,50,0)))</f>
        <v>100</v>
      </c>
      <c r="M389" s="55" t="n">
        <f aca="false">IF(COUNT(G389)=0,50,IF(G389&gt;-0.06,100,IF(G389&gt;-0.15,50,0)))</f>
        <v>100</v>
      </c>
      <c r="N389" s="55" t="n">
        <f aca="false">IF(COUNT(H389)=0,50,IF(H389&gt;=0.6,100,IF(H389&gt;=0.4,50,0)))</f>
        <v>100</v>
      </c>
      <c r="O389" s="55" t="n">
        <f aca="false">IF(COUNT(I389)=0,50,IF(J389="proxy_vix",50,IF(I389&lt;350,100,IF(I389&lt;=450,50,0))))</f>
        <v>100</v>
      </c>
      <c r="P389" s="55" t="n">
        <f aca="false">IF(COUNT(K389)=0,50,IF(K389&lt;20,100,IF(K389&lt;=25,50,0)))</f>
        <v>100</v>
      </c>
      <c r="Q389" s="54"/>
      <c r="R389" s="47"/>
      <c r="S389" s="51" t="n">
        <f aca="false">$E389/$E388-1</f>
        <v>0.010856238700695</v>
      </c>
      <c r="T389" s="56" t="n">
        <f aca="false">$K389/$K388-1</f>
        <v>0.0214408233276158</v>
      </c>
      <c r="V389" s="57"/>
      <c r="W389" s="57"/>
      <c r="Y389" s="1" t="str">
        <f aca="false">IF(AX389&gt;=70,"EASY",IF(AX389&gt;40,"UNCERTAIN","HARD"))</f>
        <v>EASY</v>
      </c>
      <c r="AA389" s="58" t="n">
        <f aca="false">IF($A389&lt;200,"",AVERAGE($E340:$E389)/AVERAGE($E190:$E389)-1)</f>
        <v>0.0776262920756181</v>
      </c>
      <c r="AB389" s="59" t="n">
        <f aca="false">LOOKUP($B389,07_L1政策步階!$A$4:$A$14,07_L1政策步階!$C$4:$C$14)</f>
        <v>-1</v>
      </c>
      <c r="AC389" s="57"/>
      <c r="AD389" s="57"/>
      <c r="AE389" s="57"/>
      <c r="AF389" s="57"/>
      <c r="AG389" s="57"/>
      <c r="AH389" s="57"/>
      <c r="AI389" s="57"/>
      <c r="AJ389" s="57"/>
      <c r="AK389" s="57"/>
      <c r="AL389" s="59" t="n">
        <f aca="false">IF(ISNUMBER($AA389),IF($AA389&gt;=0.005,100,IF($AA389&gt;=-0.015,50,0)),"")</f>
        <v>100</v>
      </c>
      <c r="AM389" s="59" t="n">
        <f aca="false">IF(ISNUMBER($AB389),IF($AB389=1,100,IF($AB389=0,50,0)),"")</f>
        <v>0</v>
      </c>
      <c r="AN389" s="0" t="str">
        <f aca="false">IF(ISNUMBER($AC389),IF($AC389&gt;=0.001,100,IF($AC389&gt;=-0.003,50,0)),"")</f>
        <v/>
      </c>
      <c r="AO389" s="0" t="str">
        <f aca="false">IF(ISNUMBER($AD389),IF($AD389&gt;=0.04,100,IF($AD389&gt;=0,50,0)),"")</f>
        <v/>
      </c>
      <c r="AP389" s="0" t="str">
        <f aca="false">IF(ISNUMBER($AE389),IF($AE389&gt;=25,100,IF($AE389&gt;=-75,50,0)),"")</f>
        <v/>
      </c>
      <c r="AQ389" s="0" t="str">
        <f aca="false">IF(ISNUMBER($AF389),IF($AF389&gt;0,100,IF($AF389&gt;=-50,50,0)),"")</f>
        <v/>
      </c>
      <c r="AR389" s="0" t="str">
        <f aca="false">IF(ISNUMBER($AG389),IF($AG389=1,100,IF($AG389=0,50,0)),"")</f>
        <v/>
      </c>
      <c r="AS389" s="0" t="str">
        <f aca="false">IF(ISNUMBER($AH389),IF($AH389&lt;0,100,IF($AH389&lt;=20,50,0)),"")</f>
        <v/>
      </c>
      <c r="AT389" s="0" t="str">
        <f aca="false">IF(ISNUMBER($AI389),IF($AI389&lt;0.95,100,IF($AI389&lt;=1,50,0)),"")</f>
        <v/>
      </c>
      <c r="AU389" s="0" t="str">
        <f aca="false">IF(ISNUMBER($AJ389),IF($AJ389&lt;30,0,IF($AJ389&lt;40,50,IF($AJ389&lt;=90,100,50))),"")</f>
        <v/>
      </c>
      <c r="AV389" s="0" t="str">
        <f aca="false">IF(ISNUMBER($AK389),IF($AK389&gt;-0.2,100,IF($AK389&gt;=-0.4,50,0)),"")</f>
        <v/>
      </c>
      <c r="AW389" s="59" t="n">
        <f aca="false">01_指標庫!$H$4*ISNUMBER($F389)+01_指標庫!$H$5*ISNUMBER($AA389)+01_指標庫!$H$6*ISNUMBER($G389)+01_指標庫!$H$7*ISNUMBER($H389)+01_指標庫!$H$8*ISNUMBER($AF389)+01_指標庫!$H$9*ISNUMBER($AG389)+01_指標庫!$H$10*ISNUMBER($AB389)+01_指標庫!$H$11*ISNUMBER($AC389)+01_指標庫!$H$12*ISNUMBER($AD389)+01_指標庫!$H$13*ISNUMBER($AE389)+01_指標庫!$H$14*ISNUMBER($I389)+01_指標庫!$H$15*ISNUMBER($AH389)+01_指標庫!$H$16*ISNUMBER($K389)+01_指標庫!$H$17*ISNUMBER($AI389)+01_指標庫!$H$18*ISNUMBER($AJ389)+01_指標庫!$H$19*ISNUMBER($AK389)+01_指標庫!$H$20*ISNUMBER($BB389)+01_指標庫!$H$21*ISNUMBER($BC389)</f>
        <v>51</v>
      </c>
      <c r="AX389" s="59" t="n">
        <f aca="false">IF(AW389=0,50,ROUND((01_指標庫!$H$4*IF(ISNUMBER($F389),L389,0)+01_指標庫!$H$5*IF(ISNUMBER($AA389),AL389,0)+01_指標庫!$H$6*IF(ISNUMBER($G389),M389,0)+01_指標庫!$H$7*IF(ISNUMBER($H389),N389,0)+01_指標庫!$H$8*IF(ISNUMBER($AF389),AQ389,0)+01_指標庫!$H$9*IF(ISNUMBER($AG389),AR389,0)+01_指標庫!$H$10*IF(ISNUMBER($AB389),AM389,0)+01_指標庫!$H$11*IF(ISNUMBER($AC389),AN389,0)+01_指標庫!$H$12*IF(ISNUMBER($AD389),AO389,0)+01_指標庫!$H$13*IF(ISNUMBER($AE389),AP389,0)+01_指標庫!$H$14*IF(ISNUMBER($I389),O389,0)+01_指標庫!$H$15*IF(ISNUMBER($AH389),AS389,0)+01_指標庫!$H$16*IF(ISNUMBER($K389),P389,0)+01_指標庫!$H$17*IF(ISNUMBER($AI389),AT389,0)+01_指標庫!$H$18*IF(ISNUMBER($AJ389),AU389,0)+01_指標庫!$H$19*IF(ISNUMBER($AK389),AV389,0)+01_指標庫!$H$20*IF(ISNUMBER($BB389),BB389,0)+01_指標庫!$H$21*IF(ISNUMBER($BC389),BC389,0))/AW389,1))</f>
        <v>84.3</v>
      </c>
      <c r="AY389" s="60"/>
      <c r="AZ389" s="60"/>
      <c r="BA389" s="58" t="n">
        <f aca="false">AVERAGE($E385:$E389)/AVERAGE($E380:$E389)-1</f>
        <v>0.00761264620500901</v>
      </c>
      <c r="BB389" s="59" t="n">
        <f aca="false">IF(ISNUMBER($BA389),IF(OR($S389&lt;=-0.03,$BA389&lt;-0.003),0,IF(OR($S389&lt;=-0.02,$BA389&lt;0.01),50,100)),"")</f>
        <v>50</v>
      </c>
      <c r="BC389" s="0" t="str">
        <f aca="false">IF(OR(COUNT($AZ389)=0,COUNT($AZ388)=0),"",IF(OR($AY389/$AZ388-1&lt;=-0.03,$AZ389/$AZ388-1&lt;=-0.045,IF(COUNT($AZ380:$AZ389)=10,AVERAGE($AZ385:$AZ389)/AVERAGE($AZ380:$AZ389)-1&lt;-0.01,FALSE())),0,IF(OR($AZ389/$AZ388-1&lt;=-0.02,IF(COUNT($AZ380:$AZ389)=10,AVERAGE($AZ385:$AZ389)/AVERAGE($AZ380:$AZ389)-1&lt;0.005,FALSE())),50,100)))</f>
        <v/>
      </c>
    </row>
    <row r="390" customFormat="false" ht="15" hidden="false" customHeight="true" outlineLevel="0" collapsed="false">
      <c r="A390" s="47" t="n">
        <v>386</v>
      </c>
      <c r="B390" s="48" t="n">
        <v>43118</v>
      </c>
      <c r="C390" s="47" t="n">
        <v>2018</v>
      </c>
      <c r="D390" s="49" t="s">
        <v>239</v>
      </c>
      <c r="E390" s="50" t="n">
        <v>6811.38</v>
      </c>
      <c r="F390" s="51" t="n">
        <v>0.139435</v>
      </c>
      <c r="G390" s="51" t="n">
        <v>0</v>
      </c>
      <c r="H390" s="52" t="n">
        <v>0.9388</v>
      </c>
      <c r="I390" s="53" t="n">
        <v>335</v>
      </c>
      <c r="J390" s="47" t="s">
        <v>235</v>
      </c>
      <c r="K390" s="54" t="n">
        <v>12.22</v>
      </c>
      <c r="L390" s="55" t="n">
        <f aca="false">IF(COUNT(F390)=0,50,IF(F390&gt;=0,100,IF(F390&gt;=-0.02,50,0)))</f>
        <v>100</v>
      </c>
      <c r="M390" s="55" t="n">
        <f aca="false">IF(COUNT(G390)=0,50,IF(G390&gt;-0.06,100,IF(G390&gt;-0.15,50,0)))</f>
        <v>100</v>
      </c>
      <c r="N390" s="55" t="n">
        <f aca="false">IF(COUNT(H390)=0,50,IF(H390&gt;=0.6,100,IF(H390&gt;=0.4,50,0)))</f>
        <v>100</v>
      </c>
      <c r="O390" s="55" t="n">
        <f aca="false">IF(COUNT(I390)=0,50,IF(J390="proxy_vix",50,IF(I390&lt;350,100,IF(I390&lt;=450,50,0))))</f>
        <v>100</v>
      </c>
      <c r="P390" s="55" t="n">
        <f aca="false">IF(COUNT(K390)=0,50,IF(K390&lt;20,100,IF(K390&lt;=25,50,0)))</f>
        <v>100</v>
      </c>
      <c r="Q390" s="54"/>
      <c r="R390" s="47"/>
      <c r="S390" s="51" t="n">
        <f aca="false">$E390/$E389-1</f>
        <v>0.000161520524853742</v>
      </c>
      <c r="T390" s="56" t="n">
        <f aca="false">$K390/$K389-1</f>
        <v>0.0260285474391269</v>
      </c>
      <c r="V390" s="57"/>
      <c r="W390" s="57"/>
      <c r="Y390" s="1" t="str">
        <f aca="false">IF(AX390&gt;=70,"EASY",IF(AX390&gt;40,"UNCERTAIN","HARD"))</f>
        <v>EASY</v>
      </c>
      <c r="AA390" s="58" t="n">
        <f aca="false">IF($A390&lt;200,"",AVERAGE($E341:$E390)/AVERAGE($E191:$E390)-1)</f>
        <v>0.0781088726392674</v>
      </c>
      <c r="AB390" s="59" t="n">
        <f aca="false">LOOKUP($B390,07_L1政策步階!$A$4:$A$14,07_L1政策步階!$C$4:$C$14)</f>
        <v>-1</v>
      </c>
      <c r="AC390" s="57"/>
      <c r="AD390" s="57"/>
      <c r="AE390" s="57"/>
      <c r="AF390" s="57"/>
      <c r="AG390" s="57"/>
      <c r="AH390" s="57"/>
      <c r="AI390" s="57"/>
      <c r="AJ390" s="57"/>
      <c r="AK390" s="57"/>
      <c r="AL390" s="59" t="n">
        <f aca="false">IF(ISNUMBER($AA390),IF($AA390&gt;=0.005,100,IF($AA390&gt;=-0.015,50,0)),"")</f>
        <v>100</v>
      </c>
      <c r="AM390" s="59" t="n">
        <f aca="false">IF(ISNUMBER($AB390),IF($AB390=1,100,IF($AB390=0,50,0)),"")</f>
        <v>0</v>
      </c>
      <c r="AN390" s="0" t="str">
        <f aca="false">IF(ISNUMBER($AC390),IF($AC390&gt;=0.001,100,IF($AC390&gt;=-0.003,50,0)),"")</f>
        <v/>
      </c>
      <c r="AO390" s="0" t="str">
        <f aca="false">IF(ISNUMBER($AD390),IF($AD390&gt;=0.04,100,IF($AD390&gt;=0,50,0)),"")</f>
        <v/>
      </c>
      <c r="AP390" s="0" t="str">
        <f aca="false">IF(ISNUMBER($AE390),IF($AE390&gt;=25,100,IF($AE390&gt;=-75,50,0)),"")</f>
        <v/>
      </c>
      <c r="AQ390" s="0" t="str">
        <f aca="false">IF(ISNUMBER($AF390),IF($AF390&gt;0,100,IF($AF390&gt;=-50,50,0)),"")</f>
        <v/>
      </c>
      <c r="AR390" s="0" t="str">
        <f aca="false">IF(ISNUMBER($AG390),IF($AG390=1,100,IF($AG390=0,50,0)),"")</f>
        <v/>
      </c>
      <c r="AS390" s="0" t="str">
        <f aca="false">IF(ISNUMBER($AH390),IF($AH390&lt;0,100,IF($AH390&lt;=20,50,0)),"")</f>
        <v/>
      </c>
      <c r="AT390" s="0" t="str">
        <f aca="false">IF(ISNUMBER($AI390),IF($AI390&lt;0.95,100,IF($AI390&lt;=1,50,0)),"")</f>
        <v/>
      </c>
      <c r="AU390" s="0" t="str">
        <f aca="false">IF(ISNUMBER($AJ390),IF($AJ390&lt;30,0,IF($AJ390&lt;40,50,IF($AJ390&lt;=90,100,50))),"")</f>
        <v/>
      </c>
      <c r="AV390" s="0" t="str">
        <f aca="false">IF(ISNUMBER($AK390),IF($AK390&gt;-0.2,100,IF($AK390&gt;=-0.4,50,0)),"")</f>
        <v/>
      </c>
      <c r="AW390" s="59" t="n">
        <f aca="false">01_指標庫!$H$4*ISNUMBER($F390)+01_指標庫!$H$5*ISNUMBER($AA390)+01_指標庫!$H$6*ISNUMBER($G390)+01_指標庫!$H$7*ISNUMBER($H390)+01_指標庫!$H$8*ISNUMBER($AF390)+01_指標庫!$H$9*ISNUMBER($AG390)+01_指標庫!$H$10*ISNUMBER($AB390)+01_指標庫!$H$11*ISNUMBER($AC390)+01_指標庫!$H$12*ISNUMBER($AD390)+01_指標庫!$H$13*ISNUMBER($AE390)+01_指標庫!$H$14*ISNUMBER($I390)+01_指標庫!$H$15*ISNUMBER($AH390)+01_指標庫!$H$16*ISNUMBER($K390)+01_指標庫!$H$17*ISNUMBER($AI390)+01_指標庫!$H$18*ISNUMBER($AJ390)+01_指標庫!$H$19*ISNUMBER($AK390)+01_指標庫!$H$20*ISNUMBER($BB390)+01_指標庫!$H$21*ISNUMBER($BC390)</f>
        <v>51</v>
      </c>
      <c r="AX390" s="59" t="n">
        <f aca="false">IF(AW390=0,50,ROUND((01_指標庫!$H$4*IF(ISNUMBER($F390),L390,0)+01_指標庫!$H$5*IF(ISNUMBER($AA390),AL390,0)+01_指標庫!$H$6*IF(ISNUMBER($G390),M390,0)+01_指標庫!$H$7*IF(ISNUMBER($H390),N390,0)+01_指標庫!$H$8*IF(ISNUMBER($AF390),AQ390,0)+01_指標庫!$H$9*IF(ISNUMBER($AG390),AR390,0)+01_指標庫!$H$10*IF(ISNUMBER($AB390),AM390,0)+01_指標庫!$H$11*IF(ISNUMBER($AC390),AN390,0)+01_指標庫!$H$12*IF(ISNUMBER($AD390),AO390,0)+01_指標庫!$H$13*IF(ISNUMBER($AE390),AP390,0)+01_指標庫!$H$14*IF(ISNUMBER($I390),O390,0)+01_指標庫!$H$15*IF(ISNUMBER($AH390),AS390,0)+01_指標庫!$H$16*IF(ISNUMBER($K390),P390,0)+01_指標庫!$H$17*IF(ISNUMBER($AI390),AT390,0)+01_指標庫!$H$18*IF(ISNUMBER($AJ390),AU390,0)+01_指標庫!$H$19*IF(ISNUMBER($AK390),AV390,0)+01_指標庫!$H$20*IF(ISNUMBER($BB390),BB390,0)+01_指標庫!$H$21*IF(ISNUMBER($BC390),BC390,0))/AW390,1))</f>
        <v>84.3</v>
      </c>
      <c r="AY390" s="60"/>
      <c r="AZ390" s="60"/>
      <c r="BA390" s="58" t="n">
        <f aca="false">AVERAGE($E386:$E390)/AVERAGE($E381:$E390)-1</f>
        <v>0.008508081208773</v>
      </c>
      <c r="BB390" s="59" t="n">
        <f aca="false">IF(ISNUMBER($BA390),IF(OR($S390&lt;=-0.03,$BA390&lt;-0.003),0,IF(OR($S390&lt;=-0.02,$BA390&lt;0.01),50,100)),"")</f>
        <v>50</v>
      </c>
      <c r="BC390" s="0" t="str">
        <f aca="false">IF(OR(COUNT($AZ390)=0,COUNT($AZ389)=0),"",IF(OR($AY390/$AZ389-1&lt;=-0.03,$AZ390/$AZ389-1&lt;=-0.045,IF(COUNT($AZ381:$AZ390)=10,AVERAGE($AZ386:$AZ390)/AVERAGE($AZ381:$AZ390)-1&lt;-0.01,FALSE())),0,IF(OR($AZ390/$AZ389-1&lt;=-0.02,IF(COUNT($AZ381:$AZ390)=10,AVERAGE($AZ386:$AZ390)/AVERAGE($AZ381:$AZ390)-1&lt;0.005,FALSE())),50,100)))</f>
        <v/>
      </c>
    </row>
    <row r="391" customFormat="false" ht="15" hidden="false" customHeight="true" outlineLevel="0" collapsed="false">
      <c r="A391" s="47" t="n">
        <v>387</v>
      </c>
      <c r="B391" s="48" t="n">
        <v>43119</v>
      </c>
      <c r="C391" s="47" t="n">
        <v>2018</v>
      </c>
      <c r="D391" s="49" t="s">
        <v>234</v>
      </c>
      <c r="E391" s="50" t="n">
        <v>6834.33</v>
      </c>
      <c r="F391" s="51" t="n">
        <v>0.141943</v>
      </c>
      <c r="G391" s="51" t="n">
        <v>0</v>
      </c>
      <c r="H391" s="52" t="n">
        <v>0.9592</v>
      </c>
      <c r="I391" s="53" t="n">
        <v>335</v>
      </c>
      <c r="J391" s="47" t="s">
        <v>235</v>
      </c>
      <c r="K391" s="54" t="n">
        <v>11.27</v>
      </c>
      <c r="L391" s="55" t="n">
        <f aca="false">IF(COUNT(F391)=0,50,IF(F391&gt;=0,100,IF(F391&gt;=-0.02,50,0)))</f>
        <v>100</v>
      </c>
      <c r="M391" s="55" t="n">
        <f aca="false">IF(COUNT(G391)=0,50,IF(G391&gt;-0.06,100,IF(G391&gt;-0.15,50,0)))</f>
        <v>100</v>
      </c>
      <c r="N391" s="55" t="n">
        <f aca="false">IF(COUNT(H391)=0,50,IF(H391&gt;=0.6,100,IF(H391&gt;=0.4,50,0)))</f>
        <v>100</v>
      </c>
      <c r="O391" s="55" t="n">
        <f aca="false">IF(COUNT(I391)=0,50,IF(J391="proxy_vix",50,IF(I391&lt;350,100,IF(I391&lt;=450,50,0))))</f>
        <v>100</v>
      </c>
      <c r="P391" s="55" t="n">
        <f aca="false">IF(COUNT(K391)=0,50,IF(K391&lt;20,100,IF(K391&lt;=25,50,0)))</f>
        <v>100</v>
      </c>
      <c r="Q391" s="54"/>
      <c r="R391" s="47"/>
      <c r="S391" s="51" t="n">
        <f aca="false">$E391/$E390-1</f>
        <v>0.0033693612748078</v>
      </c>
      <c r="T391" s="56" t="n">
        <f aca="false">$K391/$K390-1</f>
        <v>-0.0777414075286417</v>
      </c>
      <c r="V391" s="57"/>
      <c r="W391" s="57"/>
      <c r="Y391" s="1" t="str">
        <f aca="false">IF(AX391&gt;=70,"EASY",IF(AX391&gt;40,"UNCERTAIN","HARD"))</f>
        <v>EASY</v>
      </c>
      <c r="AA391" s="58" t="n">
        <f aca="false">IF($A391&lt;200,"",AVERAGE($E342:$E391)/AVERAGE($E192:$E391)-1)</f>
        <v>0.0785935004064988</v>
      </c>
      <c r="AB391" s="59" t="n">
        <f aca="false">LOOKUP($B391,07_L1政策步階!$A$4:$A$14,07_L1政策步階!$C$4:$C$14)</f>
        <v>-1</v>
      </c>
      <c r="AC391" s="57"/>
      <c r="AD391" s="57"/>
      <c r="AE391" s="57"/>
      <c r="AF391" s="57"/>
      <c r="AG391" s="57"/>
      <c r="AH391" s="57"/>
      <c r="AI391" s="57"/>
      <c r="AJ391" s="57"/>
      <c r="AK391" s="57"/>
      <c r="AL391" s="59" t="n">
        <f aca="false">IF(ISNUMBER($AA391),IF($AA391&gt;=0.005,100,IF($AA391&gt;=-0.015,50,0)),"")</f>
        <v>100</v>
      </c>
      <c r="AM391" s="59" t="n">
        <f aca="false">IF(ISNUMBER($AB391),IF($AB391=1,100,IF($AB391=0,50,0)),"")</f>
        <v>0</v>
      </c>
      <c r="AN391" s="0" t="str">
        <f aca="false">IF(ISNUMBER($AC391),IF($AC391&gt;=0.001,100,IF($AC391&gt;=-0.003,50,0)),"")</f>
        <v/>
      </c>
      <c r="AO391" s="0" t="str">
        <f aca="false">IF(ISNUMBER($AD391),IF($AD391&gt;=0.04,100,IF($AD391&gt;=0,50,0)),"")</f>
        <v/>
      </c>
      <c r="AP391" s="0" t="str">
        <f aca="false">IF(ISNUMBER($AE391),IF($AE391&gt;=25,100,IF($AE391&gt;=-75,50,0)),"")</f>
        <v/>
      </c>
      <c r="AQ391" s="0" t="str">
        <f aca="false">IF(ISNUMBER($AF391),IF($AF391&gt;0,100,IF($AF391&gt;=-50,50,0)),"")</f>
        <v/>
      </c>
      <c r="AR391" s="0" t="str">
        <f aca="false">IF(ISNUMBER($AG391),IF($AG391=1,100,IF($AG391=0,50,0)),"")</f>
        <v/>
      </c>
      <c r="AS391" s="0" t="str">
        <f aca="false">IF(ISNUMBER($AH391),IF($AH391&lt;0,100,IF($AH391&lt;=20,50,0)),"")</f>
        <v/>
      </c>
      <c r="AT391" s="0" t="str">
        <f aca="false">IF(ISNUMBER($AI391),IF($AI391&lt;0.95,100,IF($AI391&lt;=1,50,0)),"")</f>
        <v/>
      </c>
      <c r="AU391" s="0" t="str">
        <f aca="false">IF(ISNUMBER($AJ391),IF($AJ391&lt;30,0,IF($AJ391&lt;40,50,IF($AJ391&lt;=90,100,50))),"")</f>
        <v/>
      </c>
      <c r="AV391" s="0" t="str">
        <f aca="false">IF(ISNUMBER($AK391),IF($AK391&gt;-0.2,100,IF($AK391&gt;=-0.4,50,0)),"")</f>
        <v/>
      </c>
      <c r="AW391" s="59" t="n">
        <f aca="false">01_指標庫!$H$4*ISNUMBER($F391)+01_指標庫!$H$5*ISNUMBER($AA391)+01_指標庫!$H$6*ISNUMBER($G391)+01_指標庫!$H$7*ISNUMBER($H391)+01_指標庫!$H$8*ISNUMBER($AF391)+01_指標庫!$H$9*ISNUMBER($AG391)+01_指標庫!$H$10*ISNUMBER($AB391)+01_指標庫!$H$11*ISNUMBER($AC391)+01_指標庫!$H$12*ISNUMBER($AD391)+01_指標庫!$H$13*ISNUMBER($AE391)+01_指標庫!$H$14*ISNUMBER($I391)+01_指標庫!$H$15*ISNUMBER($AH391)+01_指標庫!$H$16*ISNUMBER($K391)+01_指標庫!$H$17*ISNUMBER($AI391)+01_指標庫!$H$18*ISNUMBER($AJ391)+01_指標庫!$H$19*ISNUMBER($AK391)+01_指標庫!$H$20*ISNUMBER($BB391)+01_指標庫!$H$21*ISNUMBER($BC391)</f>
        <v>51</v>
      </c>
      <c r="AX391" s="59" t="n">
        <f aca="false">IF(AW391=0,50,ROUND((01_指標庫!$H$4*IF(ISNUMBER($F391),L391,0)+01_指標庫!$H$5*IF(ISNUMBER($AA391),AL391,0)+01_指標庫!$H$6*IF(ISNUMBER($G391),M391,0)+01_指標庫!$H$7*IF(ISNUMBER($H391),N391,0)+01_指標庫!$H$8*IF(ISNUMBER($AF391),AQ391,0)+01_指標庫!$H$9*IF(ISNUMBER($AG391),AR391,0)+01_指標庫!$H$10*IF(ISNUMBER($AB391),AM391,0)+01_指標庫!$H$11*IF(ISNUMBER($AC391),AN391,0)+01_指標庫!$H$12*IF(ISNUMBER($AD391),AO391,0)+01_指標庫!$H$13*IF(ISNUMBER($AE391),AP391,0)+01_指標庫!$H$14*IF(ISNUMBER($I391),O391,0)+01_指標庫!$H$15*IF(ISNUMBER($AH391),AS391,0)+01_指標庫!$H$16*IF(ISNUMBER($K391),P391,0)+01_指標庫!$H$17*IF(ISNUMBER($AI391),AT391,0)+01_指標庫!$H$18*IF(ISNUMBER($AJ391),AU391,0)+01_指標庫!$H$19*IF(ISNUMBER($AK391),AV391,0)+01_指標庫!$H$20*IF(ISNUMBER($BB391),BB391,0)+01_指標庫!$H$21*IF(ISNUMBER($BC391),BC391,0))/AW391,1))</f>
        <v>84.3</v>
      </c>
      <c r="AY391" s="60"/>
      <c r="AZ391" s="60"/>
      <c r="BA391" s="58" t="n">
        <f aca="false">AVERAGE($E387:$E391)/AVERAGE($E382:$E391)-1</f>
        <v>0.00850518664002808</v>
      </c>
      <c r="BB391" s="59" t="n">
        <f aca="false">IF(ISNUMBER($BA391),IF(OR($S391&lt;=-0.03,$BA391&lt;-0.003),0,IF(OR($S391&lt;=-0.02,$BA391&lt;0.01),50,100)),"")</f>
        <v>50</v>
      </c>
      <c r="BC391" s="0" t="str">
        <f aca="false">IF(OR(COUNT($AZ391)=0,COUNT($AZ390)=0),"",IF(OR($AY391/$AZ390-1&lt;=-0.03,$AZ391/$AZ390-1&lt;=-0.045,IF(COUNT($AZ382:$AZ391)=10,AVERAGE($AZ387:$AZ391)/AVERAGE($AZ382:$AZ391)-1&lt;-0.01,FALSE())),0,IF(OR($AZ391/$AZ390-1&lt;=-0.02,IF(COUNT($AZ382:$AZ391)=10,AVERAGE($AZ387:$AZ391)/AVERAGE($AZ382:$AZ391)-1&lt;0.005,FALSE())),50,100)))</f>
        <v/>
      </c>
    </row>
    <row r="392" customFormat="false" ht="15" hidden="false" customHeight="true" outlineLevel="0" collapsed="false">
      <c r="A392" s="47" t="n">
        <v>388</v>
      </c>
      <c r="B392" s="48" t="n">
        <v>43122</v>
      </c>
      <c r="C392" s="47" t="n">
        <v>2018</v>
      </c>
      <c r="D392" s="49" t="s">
        <v>236</v>
      </c>
      <c r="E392" s="50" t="n">
        <v>6906.28</v>
      </c>
      <c r="F392" s="51" t="n">
        <v>0.152533</v>
      </c>
      <c r="G392" s="51" t="n">
        <v>0</v>
      </c>
      <c r="H392" s="52" t="n">
        <v>0.9592</v>
      </c>
      <c r="I392" s="53" t="n">
        <v>332</v>
      </c>
      <c r="J392" s="47" t="s">
        <v>235</v>
      </c>
      <c r="K392" s="54" t="n">
        <v>11.03</v>
      </c>
      <c r="L392" s="55" t="n">
        <f aca="false">IF(COUNT(F392)=0,50,IF(F392&gt;=0,100,IF(F392&gt;=-0.02,50,0)))</f>
        <v>100</v>
      </c>
      <c r="M392" s="55" t="n">
        <f aca="false">IF(COUNT(G392)=0,50,IF(G392&gt;-0.06,100,IF(G392&gt;-0.15,50,0)))</f>
        <v>100</v>
      </c>
      <c r="N392" s="55" t="n">
        <f aca="false">IF(COUNT(H392)=0,50,IF(H392&gt;=0.6,100,IF(H392&gt;=0.4,50,0)))</f>
        <v>100</v>
      </c>
      <c r="O392" s="55" t="n">
        <f aca="false">IF(COUNT(I392)=0,50,IF(J392="proxy_vix",50,IF(I392&lt;350,100,IF(I392&lt;=450,50,0))))</f>
        <v>100</v>
      </c>
      <c r="P392" s="55" t="n">
        <f aca="false">IF(COUNT(K392)=0,50,IF(K392&lt;20,100,IF(K392&lt;=25,50,0)))</f>
        <v>100</v>
      </c>
      <c r="Q392" s="54"/>
      <c r="R392" s="47"/>
      <c r="S392" s="51" t="n">
        <f aca="false">$E392/$E391-1</f>
        <v>0.0105277327843403</v>
      </c>
      <c r="T392" s="56" t="n">
        <f aca="false">$K392/$K391-1</f>
        <v>-0.0212954747116239</v>
      </c>
      <c r="V392" s="57"/>
      <c r="W392" s="57"/>
      <c r="Y392" s="1" t="str">
        <f aca="false">IF(AX392&gt;=70,"EASY",IF(AX392&gt;40,"UNCERTAIN","HARD"))</f>
        <v>EASY</v>
      </c>
      <c r="AA392" s="58" t="n">
        <f aca="false">IF($A392&lt;200,"",AVERAGE($E343:$E392)/AVERAGE($E193:$E392)-1)</f>
        <v>0.0792087200899871</v>
      </c>
      <c r="AB392" s="59" t="n">
        <f aca="false">LOOKUP($B392,07_L1政策步階!$A$4:$A$14,07_L1政策步階!$C$4:$C$14)</f>
        <v>-1</v>
      </c>
      <c r="AC392" s="57"/>
      <c r="AD392" s="57"/>
      <c r="AE392" s="57"/>
      <c r="AF392" s="57"/>
      <c r="AG392" s="57"/>
      <c r="AH392" s="57"/>
      <c r="AI392" s="57"/>
      <c r="AJ392" s="57"/>
      <c r="AK392" s="57"/>
      <c r="AL392" s="59" t="n">
        <f aca="false">IF(ISNUMBER($AA392),IF($AA392&gt;=0.005,100,IF($AA392&gt;=-0.015,50,0)),"")</f>
        <v>100</v>
      </c>
      <c r="AM392" s="59" t="n">
        <f aca="false">IF(ISNUMBER($AB392),IF($AB392=1,100,IF($AB392=0,50,0)),"")</f>
        <v>0</v>
      </c>
      <c r="AN392" s="0" t="str">
        <f aca="false">IF(ISNUMBER($AC392),IF($AC392&gt;=0.001,100,IF($AC392&gt;=-0.003,50,0)),"")</f>
        <v/>
      </c>
      <c r="AO392" s="0" t="str">
        <f aca="false">IF(ISNUMBER($AD392),IF($AD392&gt;=0.04,100,IF($AD392&gt;=0,50,0)),"")</f>
        <v/>
      </c>
      <c r="AP392" s="0" t="str">
        <f aca="false">IF(ISNUMBER($AE392),IF($AE392&gt;=25,100,IF($AE392&gt;=-75,50,0)),"")</f>
        <v/>
      </c>
      <c r="AQ392" s="0" t="str">
        <f aca="false">IF(ISNUMBER($AF392),IF($AF392&gt;0,100,IF($AF392&gt;=-50,50,0)),"")</f>
        <v/>
      </c>
      <c r="AR392" s="0" t="str">
        <f aca="false">IF(ISNUMBER($AG392),IF($AG392=1,100,IF($AG392=0,50,0)),"")</f>
        <v/>
      </c>
      <c r="AS392" s="0" t="str">
        <f aca="false">IF(ISNUMBER($AH392),IF($AH392&lt;0,100,IF($AH392&lt;=20,50,0)),"")</f>
        <v/>
      </c>
      <c r="AT392" s="0" t="str">
        <f aca="false">IF(ISNUMBER($AI392),IF($AI392&lt;0.95,100,IF($AI392&lt;=1,50,0)),"")</f>
        <v/>
      </c>
      <c r="AU392" s="0" t="str">
        <f aca="false">IF(ISNUMBER($AJ392),IF($AJ392&lt;30,0,IF($AJ392&lt;40,50,IF($AJ392&lt;=90,100,50))),"")</f>
        <v/>
      </c>
      <c r="AV392" s="0" t="str">
        <f aca="false">IF(ISNUMBER($AK392),IF($AK392&gt;-0.2,100,IF($AK392&gt;=-0.4,50,0)),"")</f>
        <v/>
      </c>
      <c r="AW392" s="59" t="n">
        <f aca="false">01_指標庫!$H$4*ISNUMBER($F392)+01_指標庫!$H$5*ISNUMBER($AA392)+01_指標庫!$H$6*ISNUMBER($G392)+01_指標庫!$H$7*ISNUMBER($H392)+01_指標庫!$H$8*ISNUMBER($AF392)+01_指標庫!$H$9*ISNUMBER($AG392)+01_指標庫!$H$10*ISNUMBER($AB392)+01_指標庫!$H$11*ISNUMBER($AC392)+01_指標庫!$H$12*ISNUMBER($AD392)+01_指標庫!$H$13*ISNUMBER($AE392)+01_指標庫!$H$14*ISNUMBER($I392)+01_指標庫!$H$15*ISNUMBER($AH392)+01_指標庫!$H$16*ISNUMBER($K392)+01_指標庫!$H$17*ISNUMBER($AI392)+01_指標庫!$H$18*ISNUMBER($AJ392)+01_指標庫!$H$19*ISNUMBER($AK392)+01_指標庫!$H$20*ISNUMBER($BB392)+01_指標庫!$H$21*ISNUMBER($BC392)</f>
        <v>51</v>
      </c>
      <c r="AX392" s="59" t="n">
        <f aca="false">IF(AW392=0,50,ROUND((01_指標庫!$H$4*IF(ISNUMBER($F392),L392,0)+01_指標庫!$H$5*IF(ISNUMBER($AA392),AL392,0)+01_指標庫!$H$6*IF(ISNUMBER($G392),M392,0)+01_指標庫!$H$7*IF(ISNUMBER($H392),N392,0)+01_指標庫!$H$8*IF(ISNUMBER($AF392),AQ392,0)+01_指標庫!$H$9*IF(ISNUMBER($AG392),AR392,0)+01_指標庫!$H$10*IF(ISNUMBER($AB392),AM392,0)+01_指標庫!$H$11*IF(ISNUMBER($AC392),AN392,0)+01_指標庫!$H$12*IF(ISNUMBER($AD392),AO392,0)+01_指標庫!$H$13*IF(ISNUMBER($AE392),AP392,0)+01_指標庫!$H$14*IF(ISNUMBER($I392),O392,0)+01_指標庫!$H$15*IF(ISNUMBER($AH392),AS392,0)+01_指標庫!$H$16*IF(ISNUMBER($K392),P392,0)+01_指標庫!$H$17*IF(ISNUMBER($AI392),AT392,0)+01_指標庫!$H$18*IF(ISNUMBER($AJ392),AU392,0)+01_指標庫!$H$19*IF(ISNUMBER($AK392),AV392,0)+01_指標庫!$H$20*IF(ISNUMBER($BB392),BB392,0)+01_指標庫!$H$21*IF(ISNUMBER($BC392),BC392,0))/AW392,1))</f>
        <v>84.3</v>
      </c>
      <c r="AY392" s="60"/>
      <c r="AZ392" s="60"/>
      <c r="BA392" s="58" t="n">
        <f aca="false">AVERAGE($E388:$E392)/AVERAGE($E383:$E392)-1</f>
        <v>0.00910205083565319</v>
      </c>
      <c r="BB392" s="59" t="n">
        <f aca="false">IF(ISNUMBER($BA392),IF(OR($S392&lt;=-0.03,$BA392&lt;-0.003),0,IF(OR($S392&lt;=-0.02,$BA392&lt;0.01),50,100)),"")</f>
        <v>50</v>
      </c>
      <c r="BC392" s="0" t="str">
        <f aca="false">IF(OR(COUNT($AZ392)=0,COUNT($AZ391)=0),"",IF(OR($AY392/$AZ391-1&lt;=-0.03,$AZ392/$AZ391-1&lt;=-0.045,IF(COUNT($AZ383:$AZ392)=10,AVERAGE($AZ388:$AZ392)/AVERAGE($AZ383:$AZ392)-1&lt;-0.01,FALSE())),0,IF(OR($AZ392/$AZ391-1&lt;=-0.02,IF(COUNT($AZ383:$AZ392)=10,AVERAGE($AZ388:$AZ392)/AVERAGE($AZ383:$AZ392)-1&lt;0.005,FALSE())),50,100)))</f>
        <v/>
      </c>
    </row>
    <row r="393" customFormat="false" ht="15" hidden="false" customHeight="true" outlineLevel="0" collapsed="false">
      <c r="A393" s="47" t="n">
        <v>389</v>
      </c>
      <c r="B393" s="48" t="n">
        <v>43123</v>
      </c>
      <c r="C393" s="47" t="n">
        <v>2018</v>
      </c>
      <c r="D393" s="49" t="s">
        <v>237</v>
      </c>
      <c r="E393" s="50" t="n">
        <v>6963.46</v>
      </c>
      <c r="F393" s="51" t="n">
        <v>0.160581</v>
      </c>
      <c r="G393" s="51" t="n">
        <v>0</v>
      </c>
      <c r="H393" s="52" t="n">
        <v>0.9592</v>
      </c>
      <c r="I393" s="53" t="n">
        <v>331</v>
      </c>
      <c r="J393" s="47" t="s">
        <v>235</v>
      </c>
      <c r="K393" s="54" t="n">
        <v>11.1</v>
      </c>
      <c r="L393" s="55" t="n">
        <f aca="false">IF(COUNT(F393)=0,50,IF(F393&gt;=0,100,IF(F393&gt;=-0.02,50,0)))</f>
        <v>100</v>
      </c>
      <c r="M393" s="55" t="n">
        <f aca="false">IF(COUNT(G393)=0,50,IF(G393&gt;-0.06,100,IF(G393&gt;-0.15,50,0)))</f>
        <v>100</v>
      </c>
      <c r="N393" s="55" t="n">
        <f aca="false">IF(COUNT(H393)=0,50,IF(H393&gt;=0.6,100,IF(H393&gt;=0.4,50,0)))</f>
        <v>100</v>
      </c>
      <c r="O393" s="55" t="n">
        <f aca="false">IF(COUNT(I393)=0,50,IF(J393="proxy_vix",50,IF(I393&lt;350,100,IF(I393&lt;=450,50,0))))</f>
        <v>100</v>
      </c>
      <c r="P393" s="55" t="n">
        <f aca="false">IF(COUNT(K393)=0,50,IF(K393&lt;20,100,IF(K393&lt;=25,50,0)))</f>
        <v>100</v>
      </c>
      <c r="Q393" s="54"/>
      <c r="R393" s="47"/>
      <c r="S393" s="51" t="n">
        <f aca="false">$E393/$E392-1</f>
        <v>0.00827942104866875</v>
      </c>
      <c r="T393" s="56" t="n">
        <f aca="false">$K393/$K392-1</f>
        <v>0.00634632819582959</v>
      </c>
      <c r="V393" s="57"/>
      <c r="W393" s="57"/>
      <c r="Y393" s="1" t="str">
        <f aca="false">IF(AX393&gt;=70,"EASY",IF(AX393&gt;40,"UNCERTAIN","HARD"))</f>
        <v>EASY</v>
      </c>
      <c r="AA393" s="58" t="n">
        <f aca="false">IF($A393&lt;200,"",AVERAGE($E344:$E393)/AVERAGE($E194:$E393)-1)</f>
        <v>0.07988025120264</v>
      </c>
      <c r="AB393" s="59" t="n">
        <f aca="false">LOOKUP($B393,07_L1政策步階!$A$4:$A$14,07_L1政策步階!$C$4:$C$14)</f>
        <v>-1</v>
      </c>
      <c r="AC393" s="57"/>
      <c r="AD393" s="57"/>
      <c r="AE393" s="57"/>
      <c r="AF393" s="57"/>
      <c r="AG393" s="57"/>
      <c r="AH393" s="57"/>
      <c r="AI393" s="57"/>
      <c r="AJ393" s="57"/>
      <c r="AK393" s="57"/>
      <c r="AL393" s="59" t="n">
        <f aca="false">IF(ISNUMBER($AA393),IF($AA393&gt;=0.005,100,IF($AA393&gt;=-0.015,50,0)),"")</f>
        <v>100</v>
      </c>
      <c r="AM393" s="59" t="n">
        <f aca="false">IF(ISNUMBER($AB393),IF($AB393=1,100,IF($AB393=0,50,0)),"")</f>
        <v>0</v>
      </c>
      <c r="AN393" s="0" t="str">
        <f aca="false">IF(ISNUMBER($AC393),IF($AC393&gt;=0.001,100,IF($AC393&gt;=-0.003,50,0)),"")</f>
        <v/>
      </c>
      <c r="AO393" s="0" t="str">
        <f aca="false">IF(ISNUMBER($AD393),IF($AD393&gt;=0.04,100,IF($AD393&gt;=0,50,0)),"")</f>
        <v/>
      </c>
      <c r="AP393" s="0" t="str">
        <f aca="false">IF(ISNUMBER($AE393),IF($AE393&gt;=25,100,IF($AE393&gt;=-75,50,0)),"")</f>
        <v/>
      </c>
      <c r="AQ393" s="0" t="str">
        <f aca="false">IF(ISNUMBER($AF393),IF($AF393&gt;0,100,IF($AF393&gt;=-50,50,0)),"")</f>
        <v/>
      </c>
      <c r="AR393" s="0" t="str">
        <f aca="false">IF(ISNUMBER($AG393),IF($AG393=1,100,IF($AG393=0,50,0)),"")</f>
        <v/>
      </c>
      <c r="AS393" s="0" t="str">
        <f aca="false">IF(ISNUMBER($AH393),IF($AH393&lt;0,100,IF($AH393&lt;=20,50,0)),"")</f>
        <v/>
      </c>
      <c r="AT393" s="0" t="str">
        <f aca="false">IF(ISNUMBER($AI393),IF($AI393&lt;0.95,100,IF($AI393&lt;=1,50,0)),"")</f>
        <v/>
      </c>
      <c r="AU393" s="0" t="str">
        <f aca="false">IF(ISNUMBER($AJ393),IF($AJ393&lt;30,0,IF($AJ393&lt;40,50,IF($AJ393&lt;=90,100,50))),"")</f>
        <v/>
      </c>
      <c r="AV393" s="0" t="str">
        <f aca="false">IF(ISNUMBER($AK393),IF($AK393&gt;-0.2,100,IF($AK393&gt;=-0.4,50,0)),"")</f>
        <v/>
      </c>
      <c r="AW393" s="59" t="n">
        <f aca="false">01_指標庫!$H$4*ISNUMBER($F393)+01_指標庫!$H$5*ISNUMBER($AA393)+01_指標庫!$H$6*ISNUMBER($G393)+01_指標庫!$H$7*ISNUMBER($H393)+01_指標庫!$H$8*ISNUMBER($AF393)+01_指標庫!$H$9*ISNUMBER($AG393)+01_指標庫!$H$10*ISNUMBER($AB393)+01_指標庫!$H$11*ISNUMBER($AC393)+01_指標庫!$H$12*ISNUMBER($AD393)+01_指標庫!$H$13*ISNUMBER($AE393)+01_指標庫!$H$14*ISNUMBER($I393)+01_指標庫!$H$15*ISNUMBER($AH393)+01_指標庫!$H$16*ISNUMBER($K393)+01_指標庫!$H$17*ISNUMBER($AI393)+01_指標庫!$H$18*ISNUMBER($AJ393)+01_指標庫!$H$19*ISNUMBER($AK393)+01_指標庫!$H$20*ISNUMBER($BB393)+01_指標庫!$H$21*ISNUMBER($BC393)</f>
        <v>51</v>
      </c>
      <c r="AX393" s="59" t="n">
        <f aca="false">IF(AW393=0,50,ROUND((01_指標庫!$H$4*IF(ISNUMBER($F393),L393,0)+01_指標庫!$H$5*IF(ISNUMBER($AA393),AL393,0)+01_指標庫!$H$6*IF(ISNUMBER($G393),M393,0)+01_指標庫!$H$7*IF(ISNUMBER($H393),N393,0)+01_指標庫!$H$8*IF(ISNUMBER($AF393),AQ393,0)+01_指標庫!$H$9*IF(ISNUMBER($AG393),AR393,0)+01_指標庫!$H$10*IF(ISNUMBER($AB393),AM393,0)+01_指標庫!$H$11*IF(ISNUMBER($AC393),AN393,0)+01_指標庫!$H$12*IF(ISNUMBER($AD393),AO393,0)+01_指標庫!$H$13*IF(ISNUMBER($AE393),AP393,0)+01_指標庫!$H$14*IF(ISNUMBER($I393),O393,0)+01_指標庫!$H$15*IF(ISNUMBER($AH393),AS393,0)+01_指標庫!$H$16*IF(ISNUMBER($K393),P393,0)+01_指標庫!$H$17*IF(ISNUMBER($AI393),AT393,0)+01_指標庫!$H$18*IF(ISNUMBER($AJ393),AU393,0)+01_指標庫!$H$19*IF(ISNUMBER($AK393),AV393,0)+01_指標庫!$H$20*IF(ISNUMBER($BB393),BB393,0)+01_指標庫!$H$21*IF(ISNUMBER($BC393),BC393,0))/AW393,1))</f>
        <v>90.2</v>
      </c>
      <c r="AY393" s="60"/>
      <c r="AZ393" s="60"/>
      <c r="BA393" s="58" t="n">
        <f aca="false">AVERAGE($E389:$E393)/AVERAGE($E384:$E393)-1</f>
        <v>0.0115066192233737</v>
      </c>
      <c r="BB393" s="59" t="n">
        <f aca="false">IF(ISNUMBER($BA393),IF(OR($S393&lt;=-0.03,$BA393&lt;-0.003),0,IF(OR($S393&lt;=-0.02,$BA393&lt;0.01),50,100)),"")</f>
        <v>100</v>
      </c>
      <c r="BC393" s="0" t="str">
        <f aca="false">IF(OR(COUNT($AZ393)=0,COUNT($AZ392)=0),"",IF(OR($AY393/$AZ392-1&lt;=-0.03,$AZ393/$AZ392-1&lt;=-0.045,IF(COUNT($AZ384:$AZ393)=10,AVERAGE($AZ389:$AZ393)/AVERAGE($AZ384:$AZ393)-1&lt;-0.01,FALSE())),0,IF(OR($AZ393/$AZ392-1&lt;=-0.02,IF(COUNT($AZ384:$AZ393)=10,AVERAGE($AZ389:$AZ393)/AVERAGE($AZ384:$AZ393)-1&lt;0.005,FALSE())),50,100)))</f>
        <v/>
      </c>
    </row>
    <row r="394" customFormat="false" ht="15" hidden="false" customHeight="true" outlineLevel="0" collapsed="false">
      <c r="A394" s="47" t="n">
        <v>390</v>
      </c>
      <c r="B394" s="48" t="n">
        <v>43124</v>
      </c>
      <c r="C394" s="47" t="n">
        <v>2018</v>
      </c>
      <c r="D394" s="49" t="s">
        <v>238</v>
      </c>
      <c r="E394" s="50" t="n">
        <v>6919.35</v>
      </c>
      <c r="F394" s="51" t="n">
        <v>0.151789</v>
      </c>
      <c r="G394" s="51" t="n">
        <v>-0.006334</v>
      </c>
      <c r="H394" s="52" t="n">
        <v>0.9592</v>
      </c>
      <c r="I394" s="53" t="n">
        <v>328</v>
      </c>
      <c r="J394" s="47" t="s">
        <v>235</v>
      </c>
      <c r="K394" s="54" t="n">
        <v>11.47</v>
      </c>
      <c r="L394" s="55" t="n">
        <f aca="false">IF(COUNT(F394)=0,50,IF(F394&gt;=0,100,IF(F394&gt;=-0.02,50,0)))</f>
        <v>100</v>
      </c>
      <c r="M394" s="55" t="n">
        <f aca="false">IF(COUNT(G394)=0,50,IF(G394&gt;-0.06,100,IF(G394&gt;-0.15,50,0)))</f>
        <v>100</v>
      </c>
      <c r="N394" s="55" t="n">
        <f aca="false">IF(COUNT(H394)=0,50,IF(H394&gt;=0.6,100,IF(H394&gt;=0.4,50,0)))</f>
        <v>100</v>
      </c>
      <c r="O394" s="55" t="n">
        <f aca="false">IF(COUNT(I394)=0,50,IF(J394="proxy_vix",50,IF(I394&lt;350,100,IF(I394&lt;=450,50,0))))</f>
        <v>100</v>
      </c>
      <c r="P394" s="55" t="n">
        <f aca="false">IF(COUNT(K394)=0,50,IF(K394&lt;20,100,IF(K394&lt;=25,50,0)))</f>
        <v>100</v>
      </c>
      <c r="Q394" s="54"/>
      <c r="R394" s="47"/>
      <c r="S394" s="51" t="n">
        <f aca="false">$E394/$E393-1</f>
        <v>-0.00633449463341496</v>
      </c>
      <c r="T394" s="56" t="n">
        <f aca="false">$K394/$K393-1</f>
        <v>0.0333333333333334</v>
      </c>
      <c r="V394" s="57"/>
      <c r="W394" s="57"/>
      <c r="Y394" s="1" t="str">
        <f aca="false">IF(AX394&gt;=70,"EASY",IF(AX394&gt;40,"UNCERTAIN","HARD"))</f>
        <v>EASY</v>
      </c>
      <c r="AA394" s="58" t="n">
        <f aca="false">IF($A394&lt;200,"",AVERAGE($E345:$E394)/AVERAGE($E195:$E394)-1)</f>
        <v>0.0805524807553928</v>
      </c>
      <c r="AB394" s="59" t="n">
        <f aca="false">LOOKUP($B394,07_L1政策步階!$A$4:$A$14,07_L1政策步階!$C$4:$C$14)</f>
        <v>-1</v>
      </c>
      <c r="AC394" s="57"/>
      <c r="AD394" s="57"/>
      <c r="AE394" s="57"/>
      <c r="AF394" s="57"/>
      <c r="AG394" s="57"/>
      <c r="AH394" s="57"/>
      <c r="AI394" s="57"/>
      <c r="AJ394" s="57"/>
      <c r="AK394" s="57"/>
      <c r="AL394" s="59" t="n">
        <f aca="false">IF(ISNUMBER($AA394),IF($AA394&gt;=0.005,100,IF($AA394&gt;=-0.015,50,0)),"")</f>
        <v>100</v>
      </c>
      <c r="AM394" s="59" t="n">
        <f aca="false">IF(ISNUMBER($AB394),IF($AB394=1,100,IF($AB394=0,50,0)),"")</f>
        <v>0</v>
      </c>
      <c r="AN394" s="0" t="str">
        <f aca="false">IF(ISNUMBER($AC394),IF($AC394&gt;=0.001,100,IF($AC394&gt;=-0.003,50,0)),"")</f>
        <v/>
      </c>
      <c r="AO394" s="0" t="str">
        <f aca="false">IF(ISNUMBER($AD394),IF($AD394&gt;=0.04,100,IF($AD394&gt;=0,50,0)),"")</f>
        <v/>
      </c>
      <c r="AP394" s="0" t="str">
        <f aca="false">IF(ISNUMBER($AE394),IF($AE394&gt;=25,100,IF($AE394&gt;=-75,50,0)),"")</f>
        <v/>
      </c>
      <c r="AQ394" s="0" t="str">
        <f aca="false">IF(ISNUMBER($AF394),IF($AF394&gt;0,100,IF($AF394&gt;=-50,50,0)),"")</f>
        <v/>
      </c>
      <c r="AR394" s="0" t="str">
        <f aca="false">IF(ISNUMBER($AG394),IF($AG394=1,100,IF($AG394=0,50,0)),"")</f>
        <v/>
      </c>
      <c r="AS394" s="0" t="str">
        <f aca="false">IF(ISNUMBER($AH394),IF($AH394&lt;0,100,IF($AH394&lt;=20,50,0)),"")</f>
        <v/>
      </c>
      <c r="AT394" s="0" t="str">
        <f aca="false">IF(ISNUMBER($AI394),IF($AI394&lt;0.95,100,IF($AI394&lt;=1,50,0)),"")</f>
        <v/>
      </c>
      <c r="AU394" s="0" t="str">
        <f aca="false">IF(ISNUMBER($AJ394),IF($AJ394&lt;30,0,IF($AJ394&lt;40,50,IF($AJ394&lt;=90,100,50))),"")</f>
        <v/>
      </c>
      <c r="AV394" s="0" t="str">
        <f aca="false">IF(ISNUMBER($AK394),IF($AK394&gt;-0.2,100,IF($AK394&gt;=-0.4,50,0)),"")</f>
        <v/>
      </c>
      <c r="AW394" s="59" t="n">
        <f aca="false">01_指標庫!$H$4*ISNUMBER($F394)+01_指標庫!$H$5*ISNUMBER($AA394)+01_指標庫!$H$6*ISNUMBER($G394)+01_指標庫!$H$7*ISNUMBER($H394)+01_指標庫!$H$8*ISNUMBER($AF394)+01_指標庫!$H$9*ISNUMBER($AG394)+01_指標庫!$H$10*ISNUMBER($AB394)+01_指標庫!$H$11*ISNUMBER($AC394)+01_指標庫!$H$12*ISNUMBER($AD394)+01_指標庫!$H$13*ISNUMBER($AE394)+01_指標庫!$H$14*ISNUMBER($I394)+01_指標庫!$H$15*ISNUMBER($AH394)+01_指標庫!$H$16*ISNUMBER($K394)+01_指標庫!$H$17*ISNUMBER($AI394)+01_指標庫!$H$18*ISNUMBER($AJ394)+01_指標庫!$H$19*ISNUMBER($AK394)+01_指標庫!$H$20*ISNUMBER($BB394)+01_指標庫!$H$21*ISNUMBER($BC394)</f>
        <v>51</v>
      </c>
      <c r="AX394" s="59" t="n">
        <f aca="false">IF(AW394=0,50,ROUND((01_指標庫!$H$4*IF(ISNUMBER($F394),L394,0)+01_指標庫!$H$5*IF(ISNUMBER($AA394),AL394,0)+01_指標庫!$H$6*IF(ISNUMBER($G394),M394,0)+01_指標庫!$H$7*IF(ISNUMBER($H394),N394,0)+01_指標庫!$H$8*IF(ISNUMBER($AF394),AQ394,0)+01_指標庫!$H$9*IF(ISNUMBER($AG394),AR394,0)+01_指標庫!$H$10*IF(ISNUMBER($AB394),AM394,0)+01_指標庫!$H$11*IF(ISNUMBER($AC394),AN394,0)+01_指標庫!$H$12*IF(ISNUMBER($AD394),AO394,0)+01_指標庫!$H$13*IF(ISNUMBER($AE394),AP394,0)+01_指標庫!$H$14*IF(ISNUMBER($I394),O394,0)+01_指標庫!$H$15*IF(ISNUMBER($AH394),AS394,0)+01_指標庫!$H$16*IF(ISNUMBER($K394),P394,0)+01_指標庫!$H$17*IF(ISNUMBER($AI394),AT394,0)+01_指標庫!$H$18*IF(ISNUMBER($AJ394),AU394,0)+01_指標庫!$H$19*IF(ISNUMBER($AK394),AV394,0)+01_指標庫!$H$20*IF(ISNUMBER($BB394),BB394,0)+01_指標庫!$H$21*IF(ISNUMBER($BC394),BC394,0))/AW394,1))</f>
        <v>90.2</v>
      </c>
      <c r="AY394" s="60"/>
      <c r="AZ394" s="60"/>
      <c r="BA394" s="58" t="n">
        <f aca="false">AVERAGE($E390:$E394)/AVERAGE($E385:$E394)-1</f>
        <v>0.0111241925237451</v>
      </c>
      <c r="BB394" s="59" t="n">
        <f aca="false">IF(ISNUMBER($BA394),IF(OR($S394&lt;=-0.03,$BA394&lt;-0.003),0,IF(OR($S394&lt;=-0.02,$BA394&lt;0.01),50,100)),"")</f>
        <v>100</v>
      </c>
      <c r="BC394" s="0" t="str">
        <f aca="false">IF(OR(COUNT($AZ394)=0,COUNT($AZ393)=0),"",IF(OR($AY394/$AZ393-1&lt;=-0.03,$AZ394/$AZ393-1&lt;=-0.045,IF(COUNT($AZ385:$AZ394)=10,AVERAGE($AZ390:$AZ394)/AVERAGE($AZ385:$AZ394)-1&lt;-0.01,FALSE())),0,IF(OR($AZ394/$AZ393-1&lt;=-0.02,IF(COUNT($AZ385:$AZ394)=10,AVERAGE($AZ390:$AZ394)/AVERAGE($AZ385:$AZ394)-1&lt;0.005,FALSE())),50,100)))</f>
        <v/>
      </c>
    </row>
    <row r="395" customFormat="false" ht="15" hidden="false" customHeight="true" outlineLevel="0" collapsed="false">
      <c r="A395" s="47" t="n">
        <v>391</v>
      </c>
      <c r="B395" s="48" t="n">
        <v>43125</v>
      </c>
      <c r="C395" s="47" t="n">
        <v>2018</v>
      </c>
      <c r="D395" s="49" t="s">
        <v>239</v>
      </c>
      <c r="E395" s="50" t="n">
        <v>6916.3</v>
      </c>
      <c r="F395" s="51" t="n">
        <v>0.149851</v>
      </c>
      <c r="G395" s="51" t="n">
        <v>-0.006773</v>
      </c>
      <c r="H395" s="52" t="n">
        <v>0.9592</v>
      </c>
      <c r="I395" s="53" t="n">
        <v>328</v>
      </c>
      <c r="J395" s="47" t="s">
        <v>235</v>
      </c>
      <c r="K395" s="54" t="n">
        <v>11.58</v>
      </c>
      <c r="L395" s="55" t="n">
        <f aca="false">IF(COUNT(F395)=0,50,IF(F395&gt;=0,100,IF(F395&gt;=-0.02,50,0)))</f>
        <v>100</v>
      </c>
      <c r="M395" s="55" t="n">
        <f aca="false">IF(COUNT(G395)=0,50,IF(G395&gt;-0.06,100,IF(G395&gt;-0.15,50,0)))</f>
        <v>100</v>
      </c>
      <c r="N395" s="55" t="n">
        <f aca="false">IF(COUNT(H395)=0,50,IF(H395&gt;=0.6,100,IF(H395&gt;=0.4,50,0)))</f>
        <v>100</v>
      </c>
      <c r="O395" s="55" t="n">
        <f aca="false">IF(COUNT(I395)=0,50,IF(J395="proxy_vix",50,IF(I395&lt;350,100,IF(I395&lt;=450,50,0))))</f>
        <v>100</v>
      </c>
      <c r="P395" s="55" t="n">
        <f aca="false">IF(COUNT(K395)=0,50,IF(K395&lt;20,100,IF(K395&lt;=25,50,0)))</f>
        <v>100</v>
      </c>
      <c r="Q395" s="54"/>
      <c r="R395" s="47"/>
      <c r="S395" s="51" t="n">
        <f aca="false">$E395/$E394-1</f>
        <v>-0.000440792849039307</v>
      </c>
      <c r="T395" s="56" t="n">
        <f aca="false">$K395/$K394-1</f>
        <v>0.00959023539668702</v>
      </c>
      <c r="V395" s="57"/>
      <c r="W395" s="57"/>
      <c r="Y395" s="1" t="str">
        <f aca="false">IF(AX395&gt;=70,"EASY",IF(AX395&gt;40,"UNCERTAIN","HARD"))</f>
        <v>EASY</v>
      </c>
      <c r="AA395" s="58" t="n">
        <f aca="false">IF($A395&lt;200,"",AVERAGE($E346:$E395)/AVERAGE($E196:$E395)-1)</f>
        <v>0.081229048314952</v>
      </c>
      <c r="AB395" s="59" t="n">
        <f aca="false">LOOKUP($B395,07_L1政策步階!$A$4:$A$14,07_L1政策步階!$C$4:$C$14)</f>
        <v>-1</v>
      </c>
      <c r="AC395" s="57"/>
      <c r="AD395" s="57"/>
      <c r="AE395" s="57"/>
      <c r="AF395" s="57"/>
      <c r="AG395" s="57"/>
      <c r="AH395" s="57"/>
      <c r="AI395" s="57"/>
      <c r="AJ395" s="57"/>
      <c r="AK395" s="57"/>
      <c r="AL395" s="59" t="n">
        <f aca="false">IF(ISNUMBER($AA395),IF($AA395&gt;=0.005,100,IF($AA395&gt;=-0.015,50,0)),"")</f>
        <v>100</v>
      </c>
      <c r="AM395" s="59" t="n">
        <f aca="false">IF(ISNUMBER($AB395),IF($AB395=1,100,IF($AB395=0,50,0)),"")</f>
        <v>0</v>
      </c>
      <c r="AN395" s="0" t="str">
        <f aca="false">IF(ISNUMBER($AC395),IF($AC395&gt;=0.001,100,IF($AC395&gt;=-0.003,50,0)),"")</f>
        <v/>
      </c>
      <c r="AO395" s="0" t="str">
        <f aca="false">IF(ISNUMBER($AD395),IF($AD395&gt;=0.04,100,IF($AD395&gt;=0,50,0)),"")</f>
        <v/>
      </c>
      <c r="AP395" s="0" t="str">
        <f aca="false">IF(ISNUMBER($AE395),IF($AE395&gt;=25,100,IF($AE395&gt;=-75,50,0)),"")</f>
        <v/>
      </c>
      <c r="AQ395" s="0" t="str">
        <f aca="false">IF(ISNUMBER($AF395),IF($AF395&gt;0,100,IF($AF395&gt;=-50,50,0)),"")</f>
        <v/>
      </c>
      <c r="AR395" s="0" t="str">
        <f aca="false">IF(ISNUMBER($AG395),IF($AG395=1,100,IF($AG395=0,50,0)),"")</f>
        <v/>
      </c>
      <c r="AS395" s="0" t="str">
        <f aca="false">IF(ISNUMBER($AH395),IF($AH395&lt;0,100,IF($AH395&lt;=20,50,0)),"")</f>
        <v/>
      </c>
      <c r="AT395" s="0" t="str">
        <f aca="false">IF(ISNUMBER($AI395),IF($AI395&lt;0.95,100,IF($AI395&lt;=1,50,0)),"")</f>
        <v/>
      </c>
      <c r="AU395" s="0" t="str">
        <f aca="false">IF(ISNUMBER($AJ395),IF($AJ395&lt;30,0,IF($AJ395&lt;40,50,IF($AJ395&lt;=90,100,50))),"")</f>
        <v/>
      </c>
      <c r="AV395" s="0" t="str">
        <f aca="false">IF(ISNUMBER($AK395),IF($AK395&gt;-0.2,100,IF($AK395&gt;=-0.4,50,0)),"")</f>
        <v/>
      </c>
      <c r="AW395" s="59" t="n">
        <f aca="false">01_指標庫!$H$4*ISNUMBER($F395)+01_指標庫!$H$5*ISNUMBER($AA395)+01_指標庫!$H$6*ISNUMBER($G395)+01_指標庫!$H$7*ISNUMBER($H395)+01_指標庫!$H$8*ISNUMBER($AF395)+01_指標庫!$H$9*ISNUMBER($AG395)+01_指標庫!$H$10*ISNUMBER($AB395)+01_指標庫!$H$11*ISNUMBER($AC395)+01_指標庫!$H$12*ISNUMBER($AD395)+01_指標庫!$H$13*ISNUMBER($AE395)+01_指標庫!$H$14*ISNUMBER($I395)+01_指標庫!$H$15*ISNUMBER($AH395)+01_指標庫!$H$16*ISNUMBER($K395)+01_指標庫!$H$17*ISNUMBER($AI395)+01_指標庫!$H$18*ISNUMBER($AJ395)+01_指標庫!$H$19*ISNUMBER($AK395)+01_指標庫!$H$20*ISNUMBER($BB395)+01_指標庫!$H$21*ISNUMBER($BC395)</f>
        <v>51</v>
      </c>
      <c r="AX395" s="59" t="n">
        <f aca="false">IF(AW395=0,50,ROUND((01_指標庫!$H$4*IF(ISNUMBER($F395),L395,0)+01_指標庫!$H$5*IF(ISNUMBER($AA395),AL395,0)+01_指標庫!$H$6*IF(ISNUMBER($G395),M395,0)+01_指標庫!$H$7*IF(ISNUMBER($H395),N395,0)+01_指標庫!$H$8*IF(ISNUMBER($AF395),AQ395,0)+01_指標庫!$H$9*IF(ISNUMBER($AG395),AR395,0)+01_指標庫!$H$10*IF(ISNUMBER($AB395),AM395,0)+01_指標庫!$H$11*IF(ISNUMBER($AC395),AN395,0)+01_指標庫!$H$12*IF(ISNUMBER($AD395),AO395,0)+01_指標庫!$H$13*IF(ISNUMBER($AE395),AP395,0)+01_指標庫!$H$14*IF(ISNUMBER($I395),O395,0)+01_指標庫!$H$15*IF(ISNUMBER($AH395),AS395,0)+01_指標庫!$H$16*IF(ISNUMBER($K395),P395,0)+01_指標庫!$H$17*IF(ISNUMBER($AI395),AT395,0)+01_指標庫!$H$18*IF(ISNUMBER($AJ395),AU395,0)+01_指標庫!$H$19*IF(ISNUMBER($AK395),AV395,0)+01_指標庫!$H$20*IF(ISNUMBER($BB395),BB395,0)+01_指標庫!$H$21*IF(ISNUMBER($BC395),BC395,0))/AW395,1))</f>
        <v>90.2</v>
      </c>
      <c r="AY395" s="60"/>
      <c r="AZ395" s="60"/>
      <c r="BA395" s="58" t="n">
        <f aca="false">AVERAGE($E391:$E395)/AVERAGE($E386:$E395)-1</f>
        <v>0.0104422475940003</v>
      </c>
      <c r="BB395" s="59" t="n">
        <f aca="false">IF(ISNUMBER($BA395),IF(OR($S395&lt;=-0.03,$BA395&lt;-0.003),0,IF(OR($S395&lt;=-0.02,$BA395&lt;0.01),50,100)),"")</f>
        <v>100</v>
      </c>
      <c r="BC395" s="0" t="str">
        <f aca="false">IF(OR(COUNT($AZ395)=0,COUNT($AZ394)=0),"",IF(OR($AY395/$AZ394-1&lt;=-0.03,$AZ395/$AZ394-1&lt;=-0.045,IF(COUNT($AZ386:$AZ395)=10,AVERAGE($AZ391:$AZ395)/AVERAGE($AZ386:$AZ395)-1&lt;-0.01,FALSE())),0,IF(OR($AZ395/$AZ394-1&lt;=-0.02,IF(COUNT($AZ386:$AZ395)=10,AVERAGE($AZ391:$AZ395)/AVERAGE($AZ386:$AZ395)-1&lt;0.005,FALSE())),50,100)))</f>
        <v/>
      </c>
    </row>
    <row r="396" customFormat="false" ht="15" hidden="false" customHeight="true" outlineLevel="0" collapsed="false">
      <c r="A396" s="47" t="n">
        <v>392</v>
      </c>
      <c r="B396" s="48" t="n">
        <v>43126</v>
      </c>
      <c r="C396" s="47" t="n">
        <v>2018</v>
      </c>
      <c r="D396" s="49" t="s">
        <v>234</v>
      </c>
      <c r="E396" s="50" t="n">
        <v>7022.97</v>
      </c>
      <c r="F396" s="51" t="n">
        <v>0.16601</v>
      </c>
      <c r="G396" s="51" t="n">
        <v>0</v>
      </c>
      <c r="H396" s="52" t="n">
        <v>0.9592</v>
      </c>
      <c r="I396" s="53" t="n">
        <v>323</v>
      </c>
      <c r="J396" s="47" t="s">
        <v>235</v>
      </c>
      <c r="K396" s="54" t="n">
        <v>11.08</v>
      </c>
      <c r="L396" s="55" t="n">
        <f aca="false">IF(COUNT(F396)=0,50,IF(F396&gt;=0,100,IF(F396&gt;=-0.02,50,0)))</f>
        <v>100</v>
      </c>
      <c r="M396" s="55" t="n">
        <f aca="false">IF(COUNT(G396)=0,50,IF(G396&gt;-0.06,100,IF(G396&gt;-0.15,50,0)))</f>
        <v>100</v>
      </c>
      <c r="N396" s="55" t="n">
        <f aca="false">IF(COUNT(H396)=0,50,IF(H396&gt;=0.6,100,IF(H396&gt;=0.4,50,0)))</f>
        <v>100</v>
      </c>
      <c r="O396" s="55" t="n">
        <f aca="false">IF(COUNT(I396)=0,50,IF(J396="proxy_vix",50,IF(I396&lt;350,100,IF(I396&lt;=450,50,0))))</f>
        <v>100</v>
      </c>
      <c r="P396" s="55" t="n">
        <f aca="false">IF(COUNT(K396)=0,50,IF(K396&lt;20,100,IF(K396&lt;=25,50,0)))</f>
        <v>100</v>
      </c>
      <c r="Q396" s="54"/>
      <c r="R396" s="47"/>
      <c r="S396" s="51" t="n">
        <f aca="false">$E396/$E395-1</f>
        <v>0.0154229862787907</v>
      </c>
      <c r="T396" s="56" t="n">
        <f aca="false">$K396/$K395-1</f>
        <v>-0.0431778929188256</v>
      </c>
      <c r="V396" s="57"/>
      <c r="W396" s="57"/>
      <c r="Y396" s="1" t="str">
        <f aca="false">IF(AX396&gt;=70,"EASY",IF(AX396&gt;40,"UNCERTAIN","HARD"))</f>
        <v>EASY</v>
      </c>
      <c r="AA396" s="58" t="n">
        <f aca="false">IF($A396&lt;200,"",AVERAGE($E347:$E396)/AVERAGE($E197:$E396)-1)</f>
        <v>0.0821178196342678</v>
      </c>
      <c r="AB396" s="59" t="n">
        <f aca="false">LOOKUP($B396,07_L1政策步階!$A$4:$A$14,07_L1政策步階!$C$4:$C$14)</f>
        <v>-1</v>
      </c>
      <c r="AC396" s="57"/>
      <c r="AD396" s="57"/>
      <c r="AE396" s="57"/>
      <c r="AF396" s="57"/>
      <c r="AG396" s="57"/>
      <c r="AH396" s="57"/>
      <c r="AI396" s="57"/>
      <c r="AJ396" s="57"/>
      <c r="AK396" s="57"/>
      <c r="AL396" s="59" t="n">
        <f aca="false">IF(ISNUMBER($AA396),IF($AA396&gt;=0.005,100,IF($AA396&gt;=-0.015,50,0)),"")</f>
        <v>100</v>
      </c>
      <c r="AM396" s="59" t="n">
        <f aca="false">IF(ISNUMBER($AB396),IF($AB396=1,100,IF($AB396=0,50,0)),"")</f>
        <v>0</v>
      </c>
      <c r="AN396" s="0" t="str">
        <f aca="false">IF(ISNUMBER($AC396),IF($AC396&gt;=0.001,100,IF($AC396&gt;=-0.003,50,0)),"")</f>
        <v/>
      </c>
      <c r="AO396" s="0" t="str">
        <f aca="false">IF(ISNUMBER($AD396),IF($AD396&gt;=0.04,100,IF($AD396&gt;=0,50,0)),"")</f>
        <v/>
      </c>
      <c r="AP396" s="0" t="str">
        <f aca="false">IF(ISNUMBER($AE396),IF($AE396&gt;=25,100,IF($AE396&gt;=-75,50,0)),"")</f>
        <v/>
      </c>
      <c r="AQ396" s="0" t="str">
        <f aca="false">IF(ISNUMBER($AF396),IF($AF396&gt;0,100,IF($AF396&gt;=-50,50,0)),"")</f>
        <v/>
      </c>
      <c r="AR396" s="0" t="str">
        <f aca="false">IF(ISNUMBER($AG396),IF($AG396=1,100,IF($AG396=0,50,0)),"")</f>
        <v/>
      </c>
      <c r="AS396" s="0" t="str">
        <f aca="false">IF(ISNUMBER($AH396),IF($AH396&lt;0,100,IF($AH396&lt;=20,50,0)),"")</f>
        <v/>
      </c>
      <c r="AT396" s="0" t="str">
        <f aca="false">IF(ISNUMBER($AI396),IF($AI396&lt;0.95,100,IF($AI396&lt;=1,50,0)),"")</f>
        <v/>
      </c>
      <c r="AU396" s="0" t="str">
        <f aca="false">IF(ISNUMBER($AJ396),IF($AJ396&lt;30,0,IF($AJ396&lt;40,50,IF($AJ396&lt;=90,100,50))),"")</f>
        <v/>
      </c>
      <c r="AV396" s="0" t="str">
        <f aca="false">IF(ISNUMBER($AK396),IF($AK396&gt;-0.2,100,IF($AK396&gt;=-0.4,50,0)),"")</f>
        <v/>
      </c>
      <c r="AW396" s="59" t="n">
        <f aca="false">01_指標庫!$H$4*ISNUMBER($F396)+01_指標庫!$H$5*ISNUMBER($AA396)+01_指標庫!$H$6*ISNUMBER($G396)+01_指標庫!$H$7*ISNUMBER($H396)+01_指標庫!$H$8*ISNUMBER($AF396)+01_指標庫!$H$9*ISNUMBER($AG396)+01_指標庫!$H$10*ISNUMBER($AB396)+01_指標庫!$H$11*ISNUMBER($AC396)+01_指標庫!$H$12*ISNUMBER($AD396)+01_指標庫!$H$13*ISNUMBER($AE396)+01_指標庫!$H$14*ISNUMBER($I396)+01_指標庫!$H$15*ISNUMBER($AH396)+01_指標庫!$H$16*ISNUMBER($K396)+01_指標庫!$H$17*ISNUMBER($AI396)+01_指標庫!$H$18*ISNUMBER($AJ396)+01_指標庫!$H$19*ISNUMBER($AK396)+01_指標庫!$H$20*ISNUMBER($BB396)+01_指標庫!$H$21*ISNUMBER($BC396)</f>
        <v>51</v>
      </c>
      <c r="AX396" s="59" t="n">
        <f aca="false">IF(AW396=0,50,ROUND((01_指標庫!$H$4*IF(ISNUMBER($F396),L396,0)+01_指標庫!$H$5*IF(ISNUMBER($AA396),AL396,0)+01_指標庫!$H$6*IF(ISNUMBER($G396),M396,0)+01_指標庫!$H$7*IF(ISNUMBER($H396),N396,0)+01_指標庫!$H$8*IF(ISNUMBER($AF396),AQ396,0)+01_指標庫!$H$9*IF(ISNUMBER($AG396),AR396,0)+01_指標庫!$H$10*IF(ISNUMBER($AB396),AM396,0)+01_指標庫!$H$11*IF(ISNUMBER($AC396),AN396,0)+01_指標庫!$H$12*IF(ISNUMBER($AD396),AO396,0)+01_指標庫!$H$13*IF(ISNUMBER($AE396),AP396,0)+01_指標庫!$H$14*IF(ISNUMBER($I396),O396,0)+01_指標庫!$H$15*IF(ISNUMBER($AH396),AS396,0)+01_指標庫!$H$16*IF(ISNUMBER($K396),P396,0)+01_指標庫!$H$17*IF(ISNUMBER($AI396),AT396,0)+01_指標庫!$H$18*IF(ISNUMBER($AJ396),AU396,0)+01_指標庫!$H$19*IF(ISNUMBER($AK396),AV396,0)+01_指標庫!$H$20*IF(ISNUMBER($BB396),BB396,0)+01_指標庫!$H$21*IF(ISNUMBER($BC396),BC396,0))/AW396,1))</f>
        <v>90.2</v>
      </c>
      <c r="AY396" s="60"/>
      <c r="AZ396" s="60"/>
      <c r="BA396" s="58" t="n">
        <f aca="false">AVERAGE($E392:$E396)/AVERAGE($E387:$E396)-1</f>
        <v>0.0113088185896251</v>
      </c>
      <c r="BB396" s="59" t="n">
        <f aca="false">IF(ISNUMBER($BA396),IF(OR($S396&lt;=-0.03,$BA396&lt;-0.003),0,IF(OR($S396&lt;=-0.02,$BA396&lt;0.01),50,100)),"")</f>
        <v>100</v>
      </c>
      <c r="BC396" s="0" t="str">
        <f aca="false">IF(OR(COUNT($AZ396)=0,COUNT($AZ395)=0),"",IF(OR($AY396/$AZ395-1&lt;=-0.03,$AZ396/$AZ395-1&lt;=-0.045,IF(COUNT($AZ387:$AZ396)=10,AVERAGE($AZ392:$AZ396)/AVERAGE($AZ387:$AZ396)-1&lt;-0.01,FALSE())),0,IF(OR($AZ396/$AZ395-1&lt;=-0.02,IF(COUNT($AZ387:$AZ396)=10,AVERAGE($AZ392:$AZ396)/AVERAGE($AZ387:$AZ396)-1&lt;0.005,FALSE())),50,100)))</f>
        <v/>
      </c>
    </row>
    <row r="397" customFormat="false" ht="15" hidden="false" customHeight="true" outlineLevel="0" collapsed="false">
      <c r="A397" s="47" t="n">
        <v>393</v>
      </c>
      <c r="B397" s="48" t="n">
        <v>43129</v>
      </c>
      <c r="C397" s="47" t="n">
        <v>2018</v>
      </c>
      <c r="D397" s="49" t="s">
        <v>236</v>
      </c>
      <c r="E397" s="50" t="n">
        <v>6988.32</v>
      </c>
      <c r="F397" s="51" t="n">
        <v>0.158707</v>
      </c>
      <c r="G397" s="51" t="n">
        <v>-0.004934</v>
      </c>
      <c r="H397" s="52" t="n">
        <v>0.9184</v>
      </c>
      <c r="I397" s="53" t="n">
        <v>326</v>
      </c>
      <c r="J397" s="47" t="s">
        <v>235</v>
      </c>
      <c r="K397" s="54" t="n">
        <v>13.84</v>
      </c>
      <c r="L397" s="55" t="n">
        <f aca="false">IF(COUNT(F397)=0,50,IF(F397&gt;=0,100,IF(F397&gt;=-0.02,50,0)))</f>
        <v>100</v>
      </c>
      <c r="M397" s="55" t="n">
        <f aca="false">IF(COUNT(G397)=0,50,IF(G397&gt;-0.06,100,IF(G397&gt;-0.15,50,0)))</f>
        <v>100</v>
      </c>
      <c r="N397" s="55" t="n">
        <f aca="false">IF(COUNT(H397)=0,50,IF(H397&gt;=0.6,100,IF(H397&gt;=0.4,50,0)))</f>
        <v>100</v>
      </c>
      <c r="O397" s="55" t="n">
        <f aca="false">IF(COUNT(I397)=0,50,IF(J397="proxy_vix",50,IF(I397&lt;350,100,IF(I397&lt;=450,50,0))))</f>
        <v>100</v>
      </c>
      <c r="P397" s="55" t="n">
        <f aca="false">IF(COUNT(K397)=0,50,IF(K397&lt;20,100,IF(K397&lt;=25,50,0)))</f>
        <v>100</v>
      </c>
      <c r="Q397" s="54"/>
      <c r="R397" s="47"/>
      <c r="S397" s="51" t="n">
        <f aca="false">$E397/$E396-1</f>
        <v>-0.00493381005472049</v>
      </c>
      <c r="T397" s="56" t="n">
        <f aca="false">$K397/$K396-1</f>
        <v>0.249097472924188</v>
      </c>
      <c r="V397" s="57"/>
      <c r="W397" s="57"/>
      <c r="Y397" s="1" t="str">
        <f aca="false">IF(AX397&gt;=70,"EASY",IF(AX397&gt;40,"UNCERTAIN","HARD"))</f>
        <v>EASY</v>
      </c>
      <c r="AA397" s="58" t="n">
        <f aca="false">IF($A397&lt;200,"",AVERAGE($E348:$E397)/AVERAGE($E198:$E397)-1)</f>
        <v>0.0829759620415003</v>
      </c>
      <c r="AB397" s="59" t="n">
        <f aca="false">LOOKUP($B397,07_L1政策步階!$A$4:$A$14,07_L1政策步階!$C$4:$C$14)</f>
        <v>-1</v>
      </c>
      <c r="AC397" s="57"/>
      <c r="AD397" s="57"/>
      <c r="AE397" s="57"/>
      <c r="AF397" s="57"/>
      <c r="AG397" s="57"/>
      <c r="AH397" s="57"/>
      <c r="AI397" s="57"/>
      <c r="AJ397" s="57"/>
      <c r="AK397" s="57"/>
      <c r="AL397" s="59" t="n">
        <f aca="false">IF(ISNUMBER($AA397),IF($AA397&gt;=0.005,100,IF($AA397&gt;=-0.015,50,0)),"")</f>
        <v>100</v>
      </c>
      <c r="AM397" s="59" t="n">
        <f aca="false">IF(ISNUMBER($AB397),IF($AB397=1,100,IF($AB397=0,50,0)),"")</f>
        <v>0</v>
      </c>
      <c r="AN397" s="0" t="str">
        <f aca="false">IF(ISNUMBER($AC397),IF($AC397&gt;=0.001,100,IF($AC397&gt;=-0.003,50,0)),"")</f>
        <v/>
      </c>
      <c r="AO397" s="0" t="str">
        <f aca="false">IF(ISNUMBER($AD397),IF($AD397&gt;=0.04,100,IF($AD397&gt;=0,50,0)),"")</f>
        <v/>
      </c>
      <c r="AP397" s="0" t="str">
        <f aca="false">IF(ISNUMBER($AE397),IF($AE397&gt;=25,100,IF($AE397&gt;=-75,50,0)),"")</f>
        <v/>
      </c>
      <c r="AQ397" s="0" t="str">
        <f aca="false">IF(ISNUMBER($AF397),IF($AF397&gt;0,100,IF($AF397&gt;=-50,50,0)),"")</f>
        <v/>
      </c>
      <c r="AR397" s="0" t="str">
        <f aca="false">IF(ISNUMBER($AG397),IF($AG397=1,100,IF($AG397=0,50,0)),"")</f>
        <v/>
      </c>
      <c r="AS397" s="0" t="str">
        <f aca="false">IF(ISNUMBER($AH397),IF($AH397&lt;0,100,IF($AH397&lt;=20,50,0)),"")</f>
        <v/>
      </c>
      <c r="AT397" s="0" t="str">
        <f aca="false">IF(ISNUMBER($AI397),IF($AI397&lt;0.95,100,IF($AI397&lt;=1,50,0)),"")</f>
        <v/>
      </c>
      <c r="AU397" s="0" t="str">
        <f aca="false">IF(ISNUMBER($AJ397),IF($AJ397&lt;30,0,IF($AJ397&lt;40,50,IF($AJ397&lt;=90,100,50))),"")</f>
        <v/>
      </c>
      <c r="AV397" s="0" t="str">
        <f aca="false">IF(ISNUMBER($AK397),IF($AK397&gt;-0.2,100,IF($AK397&gt;=-0.4,50,0)),"")</f>
        <v/>
      </c>
      <c r="AW397" s="59" t="n">
        <f aca="false">01_指標庫!$H$4*ISNUMBER($F397)+01_指標庫!$H$5*ISNUMBER($AA397)+01_指標庫!$H$6*ISNUMBER($G397)+01_指標庫!$H$7*ISNUMBER($H397)+01_指標庫!$H$8*ISNUMBER($AF397)+01_指標庫!$H$9*ISNUMBER($AG397)+01_指標庫!$H$10*ISNUMBER($AB397)+01_指標庫!$H$11*ISNUMBER($AC397)+01_指標庫!$H$12*ISNUMBER($AD397)+01_指標庫!$H$13*ISNUMBER($AE397)+01_指標庫!$H$14*ISNUMBER($I397)+01_指標庫!$H$15*ISNUMBER($AH397)+01_指標庫!$H$16*ISNUMBER($K397)+01_指標庫!$H$17*ISNUMBER($AI397)+01_指標庫!$H$18*ISNUMBER($AJ397)+01_指標庫!$H$19*ISNUMBER($AK397)+01_指標庫!$H$20*ISNUMBER($BB397)+01_指標庫!$H$21*ISNUMBER($BC397)</f>
        <v>51</v>
      </c>
      <c r="AX397" s="59" t="n">
        <f aca="false">IF(AW397=0,50,ROUND((01_指標庫!$H$4*IF(ISNUMBER($F397),L397,0)+01_指標庫!$H$5*IF(ISNUMBER($AA397),AL397,0)+01_指標庫!$H$6*IF(ISNUMBER($G397),M397,0)+01_指標庫!$H$7*IF(ISNUMBER($H397),N397,0)+01_指標庫!$H$8*IF(ISNUMBER($AF397),AQ397,0)+01_指標庫!$H$9*IF(ISNUMBER($AG397),AR397,0)+01_指標庫!$H$10*IF(ISNUMBER($AB397),AM397,0)+01_指標庫!$H$11*IF(ISNUMBER($AC397),AN397,0)+01_指標庫!$H$12*IF(ISNUMBER($AD397),AO397,0)+01_指標庫!$H$13*IF(ISNUMBER($AE397),AP397,0)+01_指標庫!$H$14*IF(ISNUMBER($I397),O397,0)+01_指標庫!$H$15*IF(ISNUMBER($AH397),AS397,0)+01_指標庫!$H$16*IF(ISNUMBER($K397),P397,0)+01_指標庫!$H$17*IF(ISNUMBER($AI397),AT397,0)+01_指標庫!$H$18*IF(ISNUMBER($AJ397),AU397,0)+01_指標庫!$H$19*IF(ISNUMBER($AK397),AV397,0)+01_指標庫!$H$20*IF(ISNUMBER($BB397),BB397,0)+01_指標庫!$H$21*IF(ISNUMBER($BC397),BC397,0))/AW397,1))</f>
        <v>90.2</v>
      </c>
      <c r="AY397" s="60"/>
      <c r="AZ397" s="60"/>
      <c r="BA397" s="58" t="n">
        <f aca="false">AVERAGE($E393:$E397)/AVERAGE($E388:$E397)-1</f>
        <v>0.0103176891650114</v>
      </c>
      <c r="BB397" s="59" t="n">
        <f aca="false">IF(ISNUMBER($BA397),IF(OR($S397&lt;=-0.03,$BA397&lt;-0.003),0,IF(OR($S397&lt;=-0.02,$BA397&lt;0.01),50,100)),"")</f>
        <v>100</v>
      </c>
      <c r="BC397" s="0" t="str">
        <f aca="false">IF(OR(COUNT($AZ397)=0,COUNT($AZ396)=0),"",IF(OR($AY397/$AZ396-1&lt;=-0.03,$AZ397/$AZ396-1&lt;=-0.045,IF(COUNT($AZ388:$AZ397)=10,AVERAGE($AZ393:$AZ397)/AVERAGE($AZ388:$AZ397)-1&lt;-0.01,FALSE())),0,IF(OR($AZ397/$AZ396-1&lt;=-0.02,IF(COUNT($AZ388:$AZ397)=10,AVERAGE($AZ393:$AZ397)/AVERAGE($AZ388:$AZ397)-1&lt;0.005,FALSE())),50,100)))</f>
        <v/>
      </c>
    </row>
    <row r="398" customFormat="false" ht="15" hidden="false" customHeight="true" outlineLevel="0" collapsed="false">
      <c r="A398" s="47" t="n">
        <v>394</v>
      </c>
      <c r="B398" s="48" t="n">
        <v>43130</v>
      </c>
      <c r="C398" s="47" t="n">
        <v>2018</v>
      </c>
      <c r="D398" s="49" t="s">
        <v>237</v>
      </c>
      <c r="E398" s="50" t="n">
        <v>6930.73</v>
      </c>
      <c r="F398" s="51" t="n">
        <v>0.147658</v>
      </c>
      <c r="G398" s="51" t="n">
        <v>-0.013134</v>
      </c>
      <c r="H398" s="52" t="n">
        <v>0.9184</v>
      </c>
      <c r="I398" s="53" t="n">
        <v>333</v>
      </c>
      <c r="J398" s="47" t="s">
        <v>235</v>
      </c>
      <c r="K398" s="54" t="n">
        <v>14.79</v>
      </c>
      <c r="L398" s="55" t="n">
        <f aca="false">IF(COUNT(F398)=0,50,IF(F398&gt;=0,100,IF(F398&gt;=-0.02,50,0)))</f>
        <v>100</v>
      </c>
      <c r="M398" s="55" t="n">
        <f aca="false">IF(COUNT(G398)=0,50,IF(G398&gt;-0.06,100,IF(G398&gt;-0.15,50,0)))</f>
        <v>100</v>
      </c>
      <c r="N398" s="55" t="n">
        <f aca="false">IF(COUNT(H398)=0,50,IF(H398&gt;=0.6,100,IF(H398&gt;=0.4,50,0)))</f>
        <v>100</v>
      </c>
      <c r="O398" s="55" t="n">
        <f aca="false">IF(COUNT(I398)=0,50,IF(J398="proxy_vix",50,IF(I398&lt;350,100,IF(I398&lt;=450,50,0))))</f>
        <v>100</v>
      </c>
      <c r="P398" s="55" t="n">
        <f aca="false">IF(COUNT(K398)=0,50,IF(K398&lt;20,100,IF(K398&lt;=25,50,0)))</f>
        <v>100</v>
      </c>
      <c r="Q398" s="54"/>
      <c r="R398" s="47"/>
      <c r="S398" s="51" t="n">
        <f aca="false">$E398/$E397-1</f>
        <v>-0.00824089337637657</v>
      </c>
      <c r="T398" s="56" t="n">
        <f aca="false">$K398/$K397-1</f>
        <v>0.0686416184971097</v>
      </c>
      <c r="V398" s="57"/>
      <c r="W398" s="57"/>
      <c r="Y398" s="1" t="str">
        <f aca="false">IF(AX398&gt;=70,"EASY",IF(AX398&gt;40,"UNCERTAIN","HARD"))</f>
        <v>EASY</v>
      </c>
      <c r="AA398" s="58" t="n">
        <f aca="false">IF($A398&lt;200,"",AVERAGE($E349:$E398)/AVERAGE($E199:$E398)-1)</f>
        <v>0.0837885734684012</v>
      </c>
      <c r="AB398" s="59" t="n">
        <f aca="false">LOOKUP($B398,07_L1政策步階!$A$4:$A$14,07_L1政策步階!$C$4:$C$14)</f>
        <v>-1</v>
      </c>
      <c r="AC398" s="57"/>
      <c r="AD398" s="57"/>
      <c r="AE398" s="57"/>
      <c r="AF398" s="57"/>
      <c r="AG398" s="57"/>
      <c r="AH398" s="57"/>
      <c r="AI398" s="57"/>
      <c r="AJ398" s="57"/>
      <c r="AK398" s="57"/>
      <c r="AL398" s="59" t="n">
        <f aca="false">IF(ISNUMBER($AA398),IF($AA398&gt;=0.005,100,IF($AA398&gt;=-0.015,50,0)),"")</f>
        <v>100</v>
      </c>
      <c r="AM398" s="59" t="n">
        <f aca="false">IF(ISNUMBER($AB398),IF($AB398=1,100,IF($AB398=0,50,0)),"")</f>
        <v>0</v>
      </c>
      <c r="AN398" s="0" t="str">
        <f aca="false">IF(ISNUMBER($AC398),IF($AC398&gt;=0.001,100,IF($AC398&gt;=-0.003,50,0)),"")</f>
        <v/>
      </c>
      <c r="AO398" s="0" t="str">
        <f aca="false">IF(ISNUMBER($AD398),IF($AD398&gt;=0.04,100,IF($AD398&gt;=0,50,0)),"")</f>
        <v/>
      </c>
      <c r="AP398" s="0" t="str">
        <f aca="false">IF(ISNUMBER($AE398),IF($AE398&gt;=25,100,IF($AE398&gt;=-75,50,0)),"")</f>
        <v/>
      </c>
      <c r="AQ398" s="0" t="str">
        <f aca="false">IF(ISNUMBER($AF398),IF($AF398&gt;0,100,IF($AF398&gt;=-50,50,0)),"")</f>
        <v/>
      </c>
      <c r="AR398" s="0" t="str">
        <f aca="false">IF(ISNUMBER($AG398),IF($AG398=1,100,IF($AG398=0,50,0)),"")</f>
        <v/>
      </c>
      <c r="AS398" s="0" t="str">
        <f aca="false">IF(ISNUMBER($AH398),IF($AH398&lt;0,100,IF($AH398&lt;=20,50,0)),"")</f>
        <v/>
      </c>
      <c r="AT398" s="0" t="str">
        <f aca="false">IF(ISNUMBER($AI398),IF($AI398&lt;0.95,100,IF($AI398&lt;=1,50,0)),"")</f>
        <v/>
      </c>
      <c r="AU398" s="0" t="str">
        <f aca="false">IF(ISNUMBER($AJ398),IF($AJ398&lt;30,0,IF($AJ398&lt;40,50,IF($AJ398&lt;=90,100,50))),"")</f>
        <v/>
      </c>
      <c r="AV398" s="0" t="str">
        <f aca="false">IF(ISNUMBER($AK398),IF($AK398&gt;-0.2,100,IF($AK398&gt;=-0.4,50,0)),"")</f>
        <v/>
      </c>
      <c r="AW398" s="59" t="n">
        <f aca="false">01_指標庫!$H$4*ISNUMBER($F398)+01_指標庫!$H$5*ISNUMBER($AA398)+01_指標庫!$H$6*ISNUMBER($G398)+01_指標庫!$H$7*ISNUMBER($H398)+01_指標庫!$H$8*ISNUMBER($AF398)+01_指標庫!$H$9*ISNUMBER($AG398)+01_指標庫!$H$10*ISNUMBER($AB398)+01_指標庫!$H$11*ISNUMBER($AC398)+01_指標庫!$H$12*ISNUMBER($AD398)+01_指標庫!$H$13*ISNUMBER($AE398)+01_指標庫!$H$14*ISNUMBER($I398)+01_指標庫!$H$15*ISNUMBER($AH398)+01_指標庫!$H$16*ISNUMBER($K398)+01_指標庫!$H$17*ISNUMBER($AI398)+01_指標庫!$H$18*ISNUMBER($AJ398)+01_指標庫!$H$19*ISNUMBER($AK398)+01_指標庫!$H$20*ISNUMBER($BB398)+01_指標庫!$H$21*ISNUMBER($BC398)</f>
        <v>51</v>
      </c>
      <c r="AX398" s="59" t="n">
        <f aca="false">IF(AW398=0,50,ROUND((01_指標庫!$H$4*IF(ISNUMBER($F398),L398,0)+01_指標庫!$H$5*IF(ISNUMBER($AA398),AL398,0)+01_指標庫!$H$6*IF(ISNUMBER($G398),M398,0)+01_指標庫!$H$7*IF(ISNUMBER($H398),N398,0)+01_指標庫!$H$8*IF(ISNUMBER($AF398),AQ398,0)+01_指標庫!$H$9*IF(ISNUMBER($AG398),AR398,0)+01_指標庫!$H$10*IF(ISNUMBER($AB398),AM398,0)+01_指標庫!$H$11*IF(ISNUMBER($AC398),AN398,0)+01_指標庫!$H$12*IF(ISNUMBER($AD398),AO398,0)+01_指標庫!$H$13*IF(ISNUMBER($AE398),AP398,0)+01_指標庫!$H$14*IF(ISNUMBER($I398),O398,0)+01_指標庫!$H$15*IF(ISNUMBER($AH398),AS398,0)+01_指標庫!$H$16*IF(ISNUMBER($K398),P398,0)+01_指標庫!$H$17*IF(ISNUMBER($AI398),AT398,0)+01_指標庫!$H$18*IF(ISNUMBER($AJ398),AU398,0)+01_指標庫!$H$19*IF(ISNUMBER($AK398),AV398,0)+01_指標庫!$H$20*IF(ISNUMBER($BB398),BB398,0)+01_指標庫!$H$21*IF(ISNUMBER($BC398),BC398,0))/AW398,1))</f>
        <v>84.3</v>
      </c>
      <c r="AY398" s="60"/>
      <c r="AZ398" s="60"/>
      <c r="BA398" s="58" t="n">
        <f aca="false">AVERAGE($E394:$E398)/AVERAGE($E389:$E398)-1</f>
        <v>0.00654005446909989</v>
      </c>
      <c r="BB398" s="59" t="n">
        <f aca="false">IF(ISNUMBER($BA398),IF(OR($S398&lt;=-0.03,$BA398&lt;-0.003),0,IF(OR($S398&lt;=-0.02,$BA398&lt;0.01),50,100)),"")</f>
        <v>50</v>
      </c>
      <c r="BC398" s="0" t="str">
        <f aca="false">IF(OR(COUNT($AZ398)=0,COUNT($AZ397)=0),"",IF(OR($AY398/$AZ397-1&lt;=-0.03,$AZ398/$AZ397-1&lt;=-0.045,IF(COUNT($AZ389:$AZ398)=10,AVERAGE($AZ394:$AZ398)/AVERAGE($AZ389:$AZ398)-1&lt;-0.01,FALSE())),0,IF(OR($AZ398/$AZ397-1&lt;=-0.02,IF(COUNT($AZ389:$AZ398)=10,AVERAGE($AZ394:$AZ398)/AVERAGE($AZ389:$AZ398)-1&lt;0.005,FALSE())),50,100)))</f>
        <v/>
      </c>
    </row>
    <row r="399" customFormat="false" ht="15" hidden="false" customHeight="true" outlineLevel="0" collapsed="false">
      <c r="A399" s="47" t="n">
        <v>395</v>
      </c>
      <c r="B399" s="48" t="n">
        <v>43131</v>
      </c>
      <c r="C399" s="47" t="n">
        <v>2018</v>
      </c>
      <c r="D399" s="49" t="s">
        <v>238</v>
      </c>
      <c r="E399" s="50" t="n">
        <v>6949.99</v>
      </c>
      <c r="F399" s="51" t="n">
        <v>0.149372</v>
      </c>
      <c r="G399" s="51" t="n">
        <v>-0.010392</v>
      </c>
      <c r="H399" s="52" t="n">
        <v>0.9388</v>
      </c>
      <c r="I399" s="53" t="n">
        <v>329</v>
      </c>
      <c r="J399" s="47" t="s">
        <v>235</v>
      </c>
      <c r="K399" s="54" t="n">
        <v>13.54</v>
      </c>
      <c r="L399" s="55" t="n">
        <f aca="false">IF(COUNT(F399)=0,50,IF(F399&gt;=0,100,IF(F399&gt;=-0.02,50,0)))</f>
        <v>100</v>
      </c>
      <c r="M399" s="55" t="n">
        <f aca="false">IF(COUNT(G399)=0,50,IF(G399&gt;-0.06,100,IF(G399&gt;-0.15,50,0)))</f>
        <v>100</v>
      </c>
      <c r="N399" s="55" t="n">
        <f aca="false">IF(COUNT(H399)=0,50,IF(H399&gt;=0.6,100,IF(H399&gt;=0.4,50,0)))</f>
        <v>100</v>
      </c>
      <c r="O399" s="55" t="n">
        <f aca="false">IF(COUNT(I399)=0,50,IF(J399="proxy_vix",50,IF(I399&lt;350,100,IF(I399&lt;=450,50,0))))</f>
        <v>100</v>
      </c>
      <c r="P399" s="55" t="n">
        <f aca="false">IF(COUNT(K399)=0,50,IF(K399&lt;20,100,IF(K399&lt;=25,50,0)))</f>
        <v>100</v>
      </c>
      <c r="Q399" s="54"/>
      <c r="R399" s="47"/>
      <c r="S399" s="51" t="n">
        <f aca="false">$E399/$E398-1</f>
        <v>0.00277892804942637</v>
      </c>
      <c r="T399" s="56" t="n">
        <f aca="false">$K399/$K398-1</f>
        <v>-0.0845165652467884</v>
      </c>
      <c r="V399" s="57"/>
      <c r="W399" s="57"/>
      <c r="Y399" s="1" t="str">
        <f aca="false">IF(AX399&gt;=70,"EASY",IF(AX399&gt;40,"UNCERTAIN","HARD"))</f>
        <v>EASY</v>
      </c>
      <c r="AA399" s="58" t="n">
        <f aca="false">IF($A399&lt;200,"",AVERAGE($E350:$E399)/AVERAGE($E200:$E399)-1)</f>
        <v>0.0844192168130917</v>
      </c>
      <c r="AB399" s="59" t="n">
        <f aca="false">LOOKUP($B399,07_L1政策步階!$A$4:$A$14,07_L1政策步階!$C$4:$C$14)</f>
        <v>-1</v>
      </c>
      <c r="AC399" s="57"/>
      <c r="AD399" s="57"/>
      <c r="AE399" s="57"/>
      <c r="AF399" s="57"/>
      <c r="AG399" s="57"/>
      <c r="AH399" s="57"/>
      <c r="AI399" s="57"/>
      <c r="AJ399" s="57"/>
      <c r="AK399" s="57"/>
      <c r="AL399" s="59" t="n">
        <f aca="false">IF(ISNUMBER($AA399),IF($AA399&gt;=0.005,100,IF($AA399&gt;=-0.015,50,0)),"")</f>
        <v>100</v>
      </c>
      <c r="AM399" s="59" t="n">
        <f aca="false">IF(ISNUMBER($AB399),IF($AB399=1,100,IF($AB399=0,50,0)),"")</f>
        <v>0</v>
      </c>
      <c r="AN399" s="0" t="str">
        <f aca="false">IF(ISNUMBER($AC399),IF($AC399&gt;=0.001,100,IF($AC399&gt;=-0.003,50,0)),"")</f>
        <v/>
      </c>
      <c r="AO399" s="0" t="str">
        <f aca="false">IF(ISNUMBER($AD399),IF($AD399&gt;=0.04,100,IF($AD399&gt;=0,50,0)),"")</f>
        <v/>
      </c>
      <c r="AP399" s="0" t="str">
        <f aca="false">IF(ISNUMBER($AE399),IF($AE399&gt;=25,100,IF($AE399&gt;=-75,50,0)),"")</f>
        <v/>
      </c>
      <c r="AQ399" s="0" t="str">
        <f aca="false">IF(ISNUMBER($AF399),IF($AF399&gt;0,100,IF($AF399&gt;=-50,50,0)),"")</f>
        <v/>
      </c>
      <c r="AR399" s="0" t="str">
        <f aca="false">IF(ISNUMBER($AG399),IF($AG399=1,100,IF($AG399=0,50,0)),"")</f>
        <v/>
      </c>
      <c r="AS399" s="0" t="str">
        <f aca="false">IF(ISNUMBER($AH399),IF($AH399&lt;0,100,IF($AH399&lt;=20,50,0)),"")</f>
        <v/>
      </c>
      <c r="AT399" s="0" t="str">
        <f aca="false">IF(ISNUMBER($AI399),IF($AI399&lt;0.95,100,IF($AI399&lt;=1,50,0)),"")</f>
        <v/>
      </c>
      <c r="AU399" s="0" t="str">
        <f aca="false">IF(ISNUMBER($AJ399),IF($AJ399&lt;30,0,IF($AJ399&lt;40,50,IF($AJ399&lt;=90,100,50))),"")</f>
        <v/>
      </c>
      <c r="AV399" s="0" t="str">
        <f aca="false">IF(ISNUMBER($AK399),IF($AK399&gt;-0.2,100,IF($AK399&gt;=-0.4,50,0)),"")</f>
        <v/>
      </c>
      <c r="AW399" s="59" t="n">
        <f aca="false">01_指標庫!$H$4*ISNUMBER($F399)+01_指標庫!$H$5*ISNUMBER($AA399)+01_指標庫!$H$6*ISNUMBER($G399)+01_指標庫!$H$7*ISNUMBER($H399)+01_指標庫!$H$8*ISNUMBER($AF399)+01_指標庫!$H$9*ISNUMBER($AG399)+01_指標庫!$H$10*ISNUMBER($AB399)+01_指標庫!$H$11*ISNUMBER($AC399)+01_指標庫!$H$12*ISNUMBER($AD399)+01_指標庫!$H$13*ISNUMBER($AE399)+01_指標庫!$H$14*ISNUMBER($I399)+01_指標庫!$H$15*ISNUMBER($AH399)+01_指標庫!$H$16*ISNUMBER($K399)+01_指標庫!$H$17*ISNUMBER($AI399)+01_指標庫!$H$18*ISNUMBER($AJ399)+01_指標庫!$H$19*ISNUMBER($AK399)+01_指標庫!$H$20*ISNUMBER($BB399)+01_指標庫!$H$21*ISNUMBER($BC399)</f>
        <v>51</v>
      </c>
      <c r="AX399" s="59" t="n">
        <f aca="false">IF(AW399=0,50,ROUND((01_指標庫!$H$4*IF(ISNUMBER($F399),L399,0)+01_指標庫!$H$5*IF(ISNUMBER($AA399),AL399,0)+01_指標庫!$H$6*IF(ISNUMBER($G399),M399,0)+01_指標庫!$H$7*IF(ISNUMBER($H399),N399,0)+01_指標庫!$H$8*IF(ISNUMBER($AF399),AQ399,0)+01_指標庫!$H$9*IF(ISNUMBER($AG399),AR399,0)+01_指標庫!$H$10*IF(ISNUMBER($AB399),AM399,0)+01_指標庫!$H$11*IF(ISNUMBER($AC399),AN399,0)+01_指標庫!$H$12*IF(ISNUMBER($AD399),AO399,0)+01_指標庫!$H$13*IF(ISNUMBER($AE399),AP399,0)+01_指標庫!$H$14*IF(ISNUMBER($I399),O399,0)+01_指標庫!$H$15*IF(ISNUMBER($AH399),AS399,0)+01_指標庫!$H$16*IF(ISNUMBER($K399),P399,0)+01_指標庫!$H$17*IF(ISNUMBER($AI399),AT399,0)+01_指標庫!$H$18*IF(ISNUMBER($AJ399),AU399,0)+01_指標庫!$H$19*IF(ISNUMBER($AK399),AV399,0)+01_指標庫!$H$20*IF(ISNUMBER($BB399),BB399,0)+01_指標庫!$H$21*IF(ISNUMBER($BC399),BC399,0))/AW399,1))</f>
        <v>84.3</v>
      </c>
      <c r="AY399" s="60"/>
      <c r="AZ399" s="60"/>
      <c r="BA399" s="58" t="n">
        <f aca="false">AVERAGE($E395:$E399)/AVERAGE($E390:$E399)-1</f>
        <v>0.00539418290137461</v>
      </c>
      <c r="BB399" s="59" t="n">
        <f aca="false">IF(ISNUMBER($BA399),IF(OR($S399&lt;=-0.03,$BA399&lt;-0.003),0,IF(OR($S399&lt;=-0.02,$BA399&lt;0.01),50,100)),"")</f>
        <v>50</v>
      </c>
      <c r="BC399" s="0" t="str">
        <f aca="false">IF(OR(COUNT($AZ399)=0,COUNT($AZ398)=0),"",IF(OR($AY399/$AZ398-1&lt;=-0.03,$AZ399/$AZ398-1&lt;=-0.045,IF(COUNT($AZ390:$AZ399)=10,AVERAGE($AZ395:$AZ399)/AVERAGE($AZ390:$AZ399)-1&lt;-0.01,FALSE())),0,IF(OR($AZ399/$AZ398-1&lt;=-0.02,IF(COUNT($AZ390:$AZ399)=10,AVERAGE($AZ395:$AZ399)/AVERAGE($AZ390:$AZ399)-1&lt;0.005,FALSE())),50,100)))</f>
        <v/>
      </c>
    </row>
    <row r="400" customFormat="false" ht="15" hidden="false" customHeight="true" outlineLevel="0" collapsed="false">
      <c r="A400" s="47" t="n">
        <v>396</v>
      </c>
      <c r="B400" s="48" t="n">
        <v>43132</v>
      </c>
      <c r="C400" s="47" t="n">
        <v>2018</v>
      </c>
      <c r="D400" s="49" t="s">
        <v>239</v>
      </c>
      <c r="E400" s="50" t="n">
        <v>6901.5</v>
      </c>
      <c r="F400" s="51" t="n">
        <v>0.139929</v>
      </c>
      <c r="G400" s="51" t="n">
        <v>-0.017296</v>
      </c>
      <c r="H400" s="52" t="n">
        <v>0.9184</v>
      </c>
      <c r="I400" s="53" t="n">
        <v>329</v>
      </c>
      <c r="J400" s="47" t="s">
        <v>235</v>
      </c>
      <c r="K400" s="54" t="n">
        <v>13.47</v>
      </c>
      <c r="L400" s="55" t="n">
        <f aca="false">IF(COUNT(F400)=0,50,IF(F400&gt;=0,100,IF(F400&gt;=-0.02,50,0)))</f>
        <v>100</v>
      </c>
      <c r="M400" s="55" t="n">
        <f aca="false">IF(COUNT(G400)=0,50,IF(G400&gt;-0.06,100,IF(G400&gt;-0.15,50,0)))</f>
        <v>100</v>
      </c>
      <c r="N400" s="55" t="n">
        <f aca="false">IF(COUNT(H400)=0,50,IF(H400&gt;=0.6,100,IF(H400&gt;=0.4,50,0)))</f>
        <v>100</v>
      </c>
      <c r="O400" s="55" t="n">
        <f aca="false">IF(COUNT(I400)=0,50,IF(J400="proxy_vix",50,IF(I400&lt;350,100,IF(I400&lt;=450,50,0))))</f>
        <v>100</v>
      </c>
      <c r="P400" s="55" t="n">
        <f aca="false">IF(COUNT(K400)=0,50,IF(K400&lt;20,100,IF(K400&lt;=25,50,0)))</f>
        <v>100</v>
      </c>
      <c r="Q400" s="54"/>
      <c r="R400" s="47"/>
      <c r="S400" s="51" t="n">
        <f aca="false">$E400/$E399-1</f>
        <v>-0.00697698845609851</v>
      </c>
      <c r="T400" s="56" t="n">
        <f aca="false">$K400/$K399-1</f>
        <v>-0.00516986706056122</v>
      </c>
      <c r="V400" s="57"/>
      <c r="W400" s="57"/>
      <c r="Y400" s="1" t="str">
        <f aca="false">IF(AX400&gt;=70,"EASY",IF(AX400&gt;40,"UNCERTAIN","HARD"))</f>
        <v>EASY</v>
      </c>
      <c r="AA400" s="58" t="n">
        <f aca="false">IF($A400&lt;200,"",AVERAGE($E351:$E400)/AVERAGE($E201:$E400)-1)</f>
        <v>0.0850061201724142</v>
      </c>
      <c r="AB400" s="59" t="n">
        <f aca="false">LOOKUP($B400,07_L1政策步階!$A$4:$A$14,07_L1政策步階!$C$4:$C$14)</f>
        <v>-1</v>
      </c>
      <c r="AC400" s="57"/>
      <c r="AD400" s="57"/>
      <c r="AE400" s="57"/>
      <c r="AF400" s="57"/>
      <c r="AG400" s="57"/>
      <c r="AH400" s="57"/>
      <c r="AI400" s="57"/>
      <c r="AJ400" s="57"/>
      <c r="AK400" s="57"/>
      <c r="AL400" s="59" t="n">
        <f aca="false">IF(ISNUMBER($AA400),IF($AA400&gt;=0.005,100,IF($AA400&gt;=-0.015,50,0)),"")</f>
        <v>100</v>
      </c>
      <c r="AM400" s="59" t="n">
        <f aca="false">IF(ISNUMBER($AB400),IF($AB400=1,100,IF($AB400=0,50,0)),"")</f>
        <v>0</v>
      </c>
      <c r="AN400" s="0" t="str">
        <f aca="false">IF(ISNUMBER($AC400),IF($AC400&gt;=0.001,100,IF($AC400&gt;=-0.003,50,0)),"")</f>
        <v/>
      </c>
      <c r="AO400" s="0" t="str">
        <f aca="false">IF(ISNUMBER($AD400),IF($AD400&gt;=0.04,100,IF($AD400&gt;=0,50,0)),"")</f>
        <v/>
      </c>
      <c r="AP400" s="0" t="str">
        <f aca="false">IF(ISNUMBER($AE400),IF($AE400&gt;=25,100,IF($AE400&gt;=-75,50,0)),"")</f>
        <v/>
      </c>
      <c r="AQ400" s="0" t="str">
        <f aca="false">IF(ISNUMBER($AF400),IF($AF400&gt;0,100,IF($AF400&gt;=-50,50,0)),"")</f>
        <v/>
      </c>
      <c r="AR400" s="0" t="str">
        <f aca="false">IF(ISNUMBER($AG400),IF($AG400=1,100,IF($AG400=0,50,0)),"")</f>
        <v/>
      </c>
      <c r="AS400" s="0" t="str">
        <f aca="false">IF(ISNUMBER($AH400),IF($AH400&lt;0,100,IF($AH400&lt;=20,50,0)),"")</f>
        <v/>
      </c>
      <c r="AT400" s="0" t="str">
        <f aca="false">IF(ISNUMBER($AI400),IF($AI400&lt;0.95,100,IF($AI400&lt;=1,50,0)),"")</f>
        <v/>
      </c>
      <c r="AU400" s="0" t="str">
        <f aca="false">IF(ISNUMBER($AJ400),IF($AJ400&lt;30,0,IF($AJ400&lt;40,50,IF($AJ400&lt;=90,100,50))),"")</f>
        <v/>
      </c>
      <c r="AV400" s="0" t="str">
        <f aca="false">IF(ISNUMBER($AK400),IF($AK400&gt;-0.2,100,IF($AK400&gt;=-0.4,50,0)),"")</f>
        <v/>
      </c>
      <c r="AW400" s="59" t="n">
        <f aca="false">01_指標庫!$H$4*ISNUMBER($F400)+01_指標庫!$H$5*ISNUMBER($AA400)+01_指標庫!$H$6*ISNUMBER($G400)+01_指標庫!$H$7*ISNUMBER($H400)+01_指標庫!$H$8*ISNUMBER($AF400)+01_指標庫!$H$9*ISNUMBER($AG400)+01_指標庫!$H$10*ISNUMBER($AB400)+01_指標庫!$H$11*ISNUMBER($AC400)+01_指標庫!$H$12*ISNUMBER($AD400)+01_指標庫!$H$13*ISNUMBER($AE400)+01_指標庫!$H$14*ISNUMBER($I400)+01_指標庫!$H$15*ISNUMBER($AH400)+01_指標庫!$H$16*ISNUMBER($K400)+01_指標庫!$H$17*ISNUMBER($AI400)+01_指標庫!$H$18*ISNUMBER($AJ400)+01_指標庫!$H$19*ISNUMBER($AK400)+01_指標庫!$H$20*ISNUMBER($BB400)+01_指標庫!$H$21*ISNUMBER($BC400)</f>
        <v>51</v>
      </c>
      <c r="AX400" s="59" t="n">
        <f aca="false">IF(AW400=0,50,ROUND((01_指標庫!$H$4*IF(ISNUMBER($F400),L400,0)+01_指標庫!$H$5*IF(ISNUMBER($AA400),AL400,0)+01_指標庫!$H$6*IF(ISNUMBER($G400),M400,0)+01_指標庫!$H$7*IF(ISNUMBER($H400),N400,0)+01_指標庫!$H$8*IF(ISNUMBER($AF400),AQ400,0)+01_指標庫!$H$9*IF(ISNUMBER($AG400),AR400,0)+01_指標庫!$H$10*IF(ISNUMBER($AB400),AM400,0)+01_指標庫!$H$11*IF(ISNUMBER($AC400),AN400,0)+01_指標庫!$H$12*IF(ISNUMBER($AD400),AO400,0)+01_指標庫!$H$13*IF(ISNUMBER($AE400),AP400,0)+01_指標庫!$H$14*IF(ISNUMBER($I400),O400,0)+01_指標庫!$H$15*IF(ISNUMBER($AH400),AS400,0)+01_指標庫!$H$16*IF(ISNUMBER($K400),P400,0)+01_指標庫!$H$17*IF(ISNUMBER($AI400),AT400,0)+01_指標庫!$H$18*IF(ISNUMBER($AJ400),AU400,0)+01_指標庫!$H$19*IF(ISNUMBER($AK400),AV400,0)+01_指標庫!$H$20*IF(ISNUMBER($BB400),BB400,0)+01_指標庫!$H$21*IF(ISNUMBER($BC400),BC400,0))/AW400,1))</f>
        <v>84.3</v>
      </c>
      <c r="AY400" s="60"/>
      <c r="AZ400" s="60"/>
      <c r="BA400" s="58" t="n">
        <f aca="false">AVERAGE($E396:$E400)/AVERAGE($E391:$E400)-1</f>
        <v>0.00366043814776851</v>
      </c>
      <c r="BB400" s="59" t="n">
        <f aca="false">IF(ISNUMBER($BA400),IF(OR($S400&lt;=-0.03,$BA400&lt;-0.003),0,IF(OR($S400&lt;=-0.02,$BA400&lt;0.01),50,100)),"")</f>
        <v>50</v>
      </c>
      <c r="BC400" s="0" t="str">
        <f aca="false">IF(OR(COUNT($AZ400)=0,COUNT($AZ399)=0),"",IF(OR($AY400/$AZ399-1&lt;=-0.03,$AZ400/$AZ399-1&lt;=-0.045,IF(COUNT($AZ391:$AZ400)=10,AVERAGE($AZ396:$AZ400)/AVERAGE($AZ391:$AZ400)-1&lt;-0.01,FALSE())),0,IF(OR($AZ400/$AZ399-1&lt;=-0.02,IF(COUNT($AZ391:$AZ400)=10,AVERAGE($AZ396:$AZ400)/AVERAGE($AZ391:$AZ400)-1&lt;0.005,FALSE())),50,100)))</f>
        <v/>
      </c>
    </row>
    <row r="401" customFormat="false" ht="15" hidden="false" customHeight="true" outlineLevel="0" collapsed="false">
      <c r="A401" s="47" t="n">
        <v>397</v>
      </c>
      <c r="B401" s="48" t="n">
        <v>43133</v>
      </c>
      <c r="C401" s="47" t="n">
        <v>2018</v>
      </c>
      <c r="D401" s="49" t="s">
        <v>234</v>
      </c>
      <c r="E401" s="50" t="n">
        <v>6760.29</v>
      </c>
      <c r="F401" s="51" t="n">
        <v>0.115352</v>
      </c>
      <c r="G401" s="51" t="n">
        <v>-0.037403</v>
      </c>
      <c r="H401" s="52" t="n">
        <v>0.9184</v>
      </c>
      <c r="I401" s="53" t="n">
        <v>336</v>
      </c>
      <c r="J401" s="47" t="s">
        <v>235</v>
      </c>
      <c r="K401" s="54" t="n">
        <v>17.31</v>
      </c>
      <c r="L401" s="55" t="n">
        <f aca="false">IF(COUNT(F401)=0,50,IF(F401&gt;=0,100,IF(F401&gt;=-0.02,50,0)))</f>
        <v>100</v>
      </c>
      <c r="M401" s="55" t="n">
        <f aca="false">IF(COUNT(G401)=0,50,IF(G401&gt;-0.06,100,IF(G401&gt;-0.15,50,0)))</f>
        <v>100</v>
      </c>
      <c r="N401" s="55" t="n">
        <f aca="false">IF(COUNT(H401)=0,50,IF(H401&gt;=0.6,100,IF(H401&gt;=0.4,50,0)))</f>
        <v>100</v>
      </c>
      <c r="O401" s="55" t="n">
        <f aca="false">IF(COUNT(I401)=0,50,IF(J401="proxy_vix",50,IF(I401&lt;350,100,IF(I401&lt;=450,50,0))))</f>
        <v>100</v>
      </c>
      <c r="P401" s="55" t="n">
        <f aca="false">IF(COUNT(K401)=0,50,IF(K401&lt;20,100,IF(K401&lt;=25,50,0)))</f>
        <v>100</v>
      </c>
      <c r="Q401" s="54"/>
      <c r="R401" s="47"/>
      <c r="S401" s="51" t="n">
        <f aca="false">$E401/$E400-1</f>
        <v>-0.0204607693979569</v>
      </c>
      <c r="T401" s="56" t="n">
        <f aca="false">$K401/$K400-1</f>
        <v>0.285077951002227</v>
      </c>
      <c r="V401" s="57"/>
      <c r="W401" s="57"/>
      <c r="Y401" s="1" t="str">
        <f aca="false">IF(AX401&gt;=70,"EASY",IF(AX401&gt;40,"UNCERTAIN","HARD"))</f>
        <v>EASY</v>
      </c>
      <c r="AA401" s="58" t="n">
        <f aca="false">IF($A401&lt;200,"",AVERAGE($E352:$E401)/AVERAGE($E202:$E401)-1)</f>
        <v>0.0852786820812168</v>
      </c>
      <c r="AB401" s="59" t="n">
        <f aca="false">LOOKUP($B401,07_L1政策步階!$A$4:$A$14,07_L1政策步階!$C$4:$C$14)</f>
        <v>-1</v>
      </c>
      <c r="AC401" s="57"/>
      <c r="AD401" s="57"/>
      <c r="AE401" s="57"/>
      <c r="AF401" s="57"/>
      <c r="AG401" s="57"/>
      <c r="AH401" s="57"/>
      <c r="AI401" s="57"/>
      <c r="AJ401" s="57"/>
      <c r="AK401" s="57"/>
      <c r="AL401" s="59" t="n">
        <f aca="false">IF(ISNUMBER($AA401),IF($AA401&gt;=0.005,100,IF($AA401&gt;=-0.015,50,0)),"")</f>
        <v>100</v>
      </c>
      <c r="AM401" s="59" t="n">
        <f aca="false">IF(ISNUMBER($AB401),IF($AB401=1,100,IF($AB401=0,50,0)),"")</f>
        <v>0</v>
      </c>
      <c r="AN401" s="0" t="str">
        <f aca="false">IF(ISNUMBER($AC401),IF($AC401&gt;=0.001,100,IF($AC401&gt;=-0.003,50,0)),"")</f>
        <v/>
      </c>
      <c r="AO401" s="0" t="str">
        <f aca="false">IF(ISNUMBER($AD401),IF($AD401&gt;=0.04,100,IF($AD401&gt;=0,50,0)),"")</f>
        <v/>
      </c>
      <c r="AP401" s="0" t="str">
        <f aca="false">IF(ISNUMBER($AE401),IF($AE401&gt;=25,100,IF($AE401&gt;=-75,50,0)),"")</f>
        <v/>
      </c>
      <c r="AQ401" s="0" t="str">
        <f aca="false">IF(ISNUMBER($AF401),IF($AF401&gt;0,100,IF($AF401&gt;=-50,50,0)),"")</f>
        <v/>
      </c>
      <c r="AR401" s="0" t="str">
        <f aca="false">IF(ISNUMBER($AG401),IF($AG401=1,100,IF($AG401=0,50,0)),"")</f>
        <v/>
      </c>
      <c r="AS401" s="0" t="str">
        <f aca="false">IF(ISNUMBER($AH401),IF($AH401&lt;0,100,IF($AH401&lt;=20,50,0)),"")</f>
        <v/>
      </c>
      <c r="AT401" s="0" t="str">
        <f aca="false">IF(ISNUMBER($AI401),IF($AI401&lt;0.95,100,IF($AI401&lt;=1,50,0)),"")</f>
        <v/>
      </c>
      <c r="AU401" s="0" t="str">
        <f aca="false">IF(ISNUMBER($AJ401),IF($AJ401&lt;30,0,IF($AJ401&lt;40,50,IF($AJ401&lt;=90,100,50))),"")</f>
        <v/>
      </c>
      <c r="AV401" s="0" t="str">
        <f aca="false">IF(ISNUMBER($AK401),IF($AK401&gt;-0.2,100,IF($AK401&gt;=-0.4,50,0)),"")</f>
        <v/>
      </c>
      <c r="AW401" s="59" t="n">
        <f aca="false">01_指標庫!$H$4*ISNUMBER($F401)+01_指標庫!$H$5*ISNUMBER($AA401)+01_指標庫!$H$6*ISNUMBER($G401)+01_指標庫!$H$7*ISNUMBER($H401)+01_指標庫!$H$8*ISNUMBER($AF401)+01_指標庫!$H$9*ISNUMBER($AG401)+01_指標庫!$H$10*ISNUMBER($AB401)+01_指標庫!$H$11*ISNUMBER($AC401)+01_指標庫!$H$12*ISNUMBER($AD401)+01_指標庫!$H$13*ISNUMBER($AE401)+01_指標庫!$H$14*ISNUMBER($I401)+01_指標庫!$H$15*ISNUMBER($AH401)+01_指標庫!$H$16*ISNUMBER($K401)+01_指標庫!$H$17*ISNUMBER($AI401)+01_指標庫!$H$18*ISNUMBER($AJ401)+01_指標庫!$H$19*ISNUMBER($AK401)+01_指標庫!$H$20*ISNUMBER($BB401)+01_指標庫!$H$21*ISNUMBER($BC401)</f>
        <v>51</v>
      </c>
      <c r="AX401" s="59" t="n">
        <f aca="false">IF(AW401=0,50,ROUND((01_指標庫!$H$4*IF(ISNUMBER($F401),L401,0)+01_指標庫!$H$5*IF(ISNUMBER($AA401),AL401,0)+01_指標庫!$H$6*IF(ISNUMBER($G401),M401,0)+01_指標庫!$H$7*IF(ISNUMBER($H401),N401,0)+01_指標庫!$H$8*IF(ISNUMBER($AF401),AQ401,0)+01_指標庫!$H$9*IF(ISNUMBER($AG401),AR401,0)+01_指標庫!$H$10*IF(ISNUMBER($AB401),AM401,0)+01_指標庫!$H$11*IF(ISNUMBER($AC401),AN401,0)+01_指標庫!$H$12*IF(ISNUMBER($AD401),AO401,0)+01_指標庫!$H$13*IF(ISNUMBER($AE401),AP401,0)+01_指標庫!$H$14*IF(ISNUMBER($I401),O401,0)+01_指標庫!$H$15*IF(ISNUMBER($AH401),AS401,0)+01_指標庫!$H$16*IF(ISNUMBER($K401),P401,0)+01_指標庫!$H$17*IF(ISNUMBER($AI401),AT401,0)+01_指標庫!$H$18*IF(ISNUMBER($AJ401),AU401,0)+01_指標庫!$H$19*IF(ISNUMBER($AK401),AV401,0)+01_指標庫!$H$20*IF(ISNUMBER($BB401),BB401,0)+01_指標庫!$H$21*IF(ISNUMBER($BC401),BC401,0))/AW401,1))</f>
        <v>84.3</v>
      </c>
      <c r="AY401" s="60"/>
      <c r="AZ401" s="60"/>
      <c r="BA401" s="58" t="n">
        <f aca="false">AVERAGE($E397:$E401)/AVERAGE($E392:$E401)-1</f>
        <v>-0.00285204028519537</v>
      </c>
      <c r="BB401" s="59" t="n">
        <f aca="false">IF(ISNUMBER($BA401),IF(OR($S401&lt;=-0.03,$BA401&lt;-0.003),0,IF(OR($S401&lt;=-0.02,$BA401&lt;0.01),50,100)),"")</f>
        <v>50</v>
      </c>
      <c r="BC401" s="0" t="str">
        <f aca="false">IF(OR(COUNT($AZ401)=0,COUNT($AZ400)=0),"",IF(OR($AY401/$AZ400-1&lt;=-0.03,$AZ401/$AZ400-1&lt;=-0.045,IF(COUNT($AZ392:$AZ401)=10,AVERAGE($AZ397:$AZ401)/AVERAGE($AZ392:$AZ401)-1&lt;-0.01,FALSE())),0,IF(OR($AZ401/$AZ400-1&lt;=-0.02,IF(COUNT($AZ392:$AZ401)=10,AVERAGE($AZ397:$AZ401)/AVERAGE($AZ392:$AZ401)-1&lt;0.005,FALSE())),50,100)))</f>
        <v/>
      </c>
    </row>
    <row r="402" customFormat="false" ht="15" hidden="false" customHeight="true" outlineLevel="0" collapsed="false">
      <c r="A402" s="47" t="n">
        <v>398</v>
      </c>
      <c r="B402" s="48" t="n">
        <v>43136</v>
      </c>
      <c r="C402" s="47" t="n">
        <v>2018</v>
      </c>
      <c r="D402" s="49" t="s">
        <v>236</v>
      </c>
      <c r="E402" s="50" t="n">
        <v>6495.92</v>
      </c>
      <c r="F402" s="51" t="n">
        <v>0.070805</v>
      </c>
      <c r="G402" s="51" t="n">
        <v>-0.075047</v>
      </c>
      <c r="H402" s="52" t="n">
        <v>0.7551</v>
      </c>
      <c r="I402" s="53" t="n">
        <v>348</v>
      </c>
      <c r="J402" s="47" t="s">
        <v>235</v>
      </c>
      <c r="K402" s="54" t="n">
        <v>37.32</v>
      </c>
      <c r="L402" s="55" t="n">
        <f aca="false">IF(COUNT(F402)=0,50,IF(F402&gt;=0,100,IF(F402&gt;=-0.02,50,0)))</f>
        <v>100</v>
      </c>
      <c r="M402" s="55" t="n">
        <f aca="false">IF(COUNT(G402)=0,50,IF(G402&gt;-0.06,100,IF(G402&gt;-0.15,50,0)))</f>
        <v>50</v>
      </c>
      <c r="N402" s="55" t="n">
        <f aca="false">IF(COUNT(H402)=0,50,IF(H402&gt;=0.6,100,IF(H402&gt;=0.4,50,0)))</f>
        <v>100</v>
      </c>
      <c r="O402" s="55" t="n">
        <f aca="false">IF(COUNT(I402)=0,50,IF(J402="proxy_vix",50,IF(I402&lt;350,100,IF(I402&lt;=450,50,0))))</f>
        <v>100</v>
      </c>
      <c r="P402" s="55" t="n">
        <f aca="false">IF(COUNT(K402)=0,50,IF(K402&lt;20,100,IF(K402&lt;=25,50,0)))</f>
        <v>0</v>
      </c>
      <c r="Q402" s="54"/>
      <c r="R402" s="47"/>
      <c r="S402" s="51" t="n">
        <f aca="false">$E402/$E401-1</f>
        <v>-0.0391063105280987</v>
      </c>
      <c r="T402" s="56" t="n">
        <f aca="false">$K402/$K401-1</f>
        <v>1.15597920277296</v>
      </c>
      <c r="V402" s="57"/>
      <c r="W402" s="57"/>
      <c r="Y402" s="1" t="str">
        <f aca="false">IF(AX402&gt;=70,"EASY",IF(AX402&gt;40,"UNCERTAIN","HARD"))</f>
        <v>UNCERTAIN</v>
      </c>
      <c r="AA402" s="58" t="n">
        <f aca="false">IF($A402&lt;200,"",AVERAGE($E353:$E402)/AVERAGE($E203:$E402)-1)</f>
        <v>0.0847240057061303</v>
      </c>
      <c r="AB402" s="59" t="n">
        <f aca="false">LOOKUP($B402,07_L1政策步階!$A$4:$A$14,07_L1政策步階!$C$4:$C$14)</f>
        <v>-1</v>
      </c>
      <c r="AC402" s="57"/>
      <c r="AD402" s="57"/>
      <c r="AE402" s="57"/>
      <c r="AF402" s="57"/>
      <c r="AG402" s="57"/>
      <c r="AH402" s="57"/>
      <c r="AI402" s="57"/>
      <c r="AJ402" s="57"/>
      <c r="AK402" s="57"/>
      <c r="AL402" s="59" t="n">
        <f aca="false">IF(ISNUMBER($AA402),IF($AA402&gt;=0.005,100,IF($AA402&gt;=-0.015,50,0)),"")</f>
        <v>100</v>
      </c>
      <c r="AM402" s="59" t="n">
        <f aca="false">IF(ISNUMBER($AB402),IF($AB402=1,100,IF($AB402=0,50,0)),"")</f>
        <v>0</v>
      </c>
      <c r="AN402" s="0" t="str">
        <f aca="false">IF(ISNUMBER($AC402),IF($AC402&gt;=0.001,100,IF($AC402&gt;=-0.003,50,0)),"")</f>
        <v/>
      </c>
      <c r="AO402" s="0" t="str">
        <f aca="false">IF(ISNUMBER($AD402),IF($AD402&gt;=0.04,100,IF($AD402&gt;=0,50,0)),"")</f>
        <v/>
      </c>
      <c r="AP402" s="0" t="str">
        <f aca="false">IF(ISNUMBER($AE402),IF($AE402&gt;=25,100,IF($AE402&gt;=-75,50,0)),"")</f>
        <v/>
      </c>
      <c r="AQ402" s="0" t="str">
        <f aca="false">IF(ISNUMBER($AF402),IF($AF402&gt;0,100,IF($AF402&gt;=-50,50,0)),"")</f>
        <v/>
      </c>
      <c r="AR402" s="0" t="str">
        <f aca="false">IF(ISNUMBER($AG402),IF($AG402=1,100,IF($AG402=0,50,0)),"")</f>
        <v/>
      </c>
      <c r="AS402" s="0" t="str">
        <f aca="false">IF(ISNUMBER($AH402),IF($AH402&lt;0,100,IF($AH402&lt;=20,50,0)),"")</f>
        <v/>
      </c>
      <c r="AT402" s="0" t="str">
        <f aca="false">IF(ISNUMBER($AI402),IF($AI402&lt;0.95,100,IF($AI402&lt;=1,50,0)),"")</f>
        <v/>
      </c>
      <c r="AU402" s="0" t="str">
        <f aca="false">IF(ISNUMBER($AJ402),IF($AJ402&lt;30,0,IF($AJ402&lt;40,50,IF($AJ402&lt;=90,100,50))),"")</f>
        <v/>
      </c>
      <c r="AV402" s="0" t="str">
        <f aca="false">IF(ISNUMBER($AK402),IF($AK402&gt;-0.2,100,IF($AK402&gt;=-0.4,50,0)),"")</f>
        <v/>
      </c>
      <c r="AW402" s="59" t="n">
        <f aca="false">01_指標庫!$H$4*ISNUMBER($F402)+01_指標庫!$H$5*ISNUMBER($AA402)+01_指標庫!$H$6*ISNUMBER($G402)+01_指標庫!$H$7*ISNUMBER($H402)+01_指標庫!$H$8*ISNUMBER($AF402)+01_指標庫!$H$9*ISNUMBER($AG402)+01_指標庫!$H$10*ISNUMBER($AB402)+01_指標庫!$H$11*ISNUMBER($AC402)+01_指標庫!$H$12*ISNUMBER($AD402)+01_指標庫!$H$13*ISNUMBER($AE402)+01_指標庫!$H$14*ISNUMBER($I402)+01_指標庫!$H$15*ISNUMBER($AH402)+01_指標庫!$H$16*ISNUMBER($K402)+01_指標庫!$H$17*ISNUMBER($AI402)+01_指標庫!$H$18*ISNUMBER($AJ402)+01_指標庫!$H$19*ISNUMBER($AK402)+01_指標庫!$H$20*ISNUMBER($BB402)+01_指標庫!$H$21*ISNUMBER($BC402)</f>
        <v>51</v>
      </c>
      <c r="AX402" s="59" t="n">
        <f aca="false">IF(AW402=0,50,ROUND((01_指標庫!$H$4*IF(ISNUMBER($F402),L402,0)+01_指標庫!$H$5*IF(ISNUMBER($AA402),AL402,0)+01_指標庫!$H$6*IF(ISNUMBER($G402),M402,0)+01_指標庫!$H$7*IF(ISNUMBER($H402),N402,0)+01_指標庫!$H$8*IF(ISNUMBER($AF402),AQ402,0)+01_指標庫!$H$9*IF(ISNUMBER($AG402),AR402,0)+01_指標庫!$H$10*IF(ISNUMBER($AB402),AM402,0)+01_指標庫!$H$11*IF(ISNUMBER($AC402),AN402,0)+01_指標庫!$H$12*IF(ISNUMBER($AD402),AO402,0)+01_指標庫!$H$13*IF(ISNUMBER($AE402),AP402,0)+01_指標庫!$H$14*IF(ISNUMBER($I402),O402,0)+01_指標庫!$H$15*IF(ISNUMBER($AH402),AS402,0)+01_指標庫!$H$16*IF(ISNUMBER($K402),P402,0)+01_指標庫!$H$17*IF(ISNUMBER($AI402),AT402,0)+01_指標庫!$H$18*IF(ISNUMBER($AJ402),AU402,0)+01_指標庫!$H$19*IF(ISNUMBER($AK402),AV402,0)+01_指標庫!$H$20*IF(ISNUMBER($BB402),BB402,0)+01_指標庫!$H$21*IF(ISNUMBER($BC402),BC402,0))/AW402,1))</f>
        <v>58.8</v>
      </c>
      <c r="AY402" s="60"/>
      <c r="AZ402" s="60"/>
      <c r="BA402" s="58" t="n">
        <f aca="false">AVERAGE($E398:$E402)/AVERAGE($E393:$E402)-1</f>
        <v>-0.0112125362188436</v>
      </c>
      <c r="BB402" s="59" t="n">
        <f aca="false">IF(ISNUMBER($BA402),IF(OR($S402&lt;=-0.03,$BA402&lt;-0.003),0,IF(OR($S402&lt;=-0.02,$BA402&lt;0.01),50,100)),"")</f>
        <v>0</v>
      </c>
      <c r="BC402" s="0" t="str">
        <f aca="false">IF(OR(COUNT($AZ402)=0,COUNT($AZ401)=0),"",IF(OR($AY402/$AZ401-1&lt;=-0.03,$AZ402/$AZ401-1&lt;=-0.045,IF(COUNT($AZ393:$AZ402)=10,AVERAGE($AZ398:$AZ402)/AVERAGE($AZ393:$AZ402)-1&lt;-0.01,FALSE())),0,IF(OR($AZ402/$AZ401-1&lt;=-0.02,IF(COUNT($AZ393:$AZ402)=10,AVERAGE($AZ398:$AZ402)/AVERAGE($AZ393:$AZ402)-1&lt;0.005,FALSE())),50,100)))</f>
        <v/>
      </c>
    </row>
    <row r="403" customFormat="false" ht="15" hidden="false" customHeight="true" outlineLevel="0" collapsed="false">
      <c r="A403" s="47" t="n">
        <v>399</v>
      </c>
      <c r="B403" s="48" t="n">
        <v>43137</v>
      </c>
      <c r="C403" s="47" t="n">
        <v>2018</v>
      </c>
      <c r="D403" s="49" t="s">
        <v>237</v>
      </c>
      <c r="E403" s="50" t="n">
        <v>6665.98</v>
      </c>
      <c r="F403" s="51" t="n">
        <v>0.097731</v>
      </c>
      <c r="G403" s="51" t="n">
        <v>-0.050832</v>
      </c>
      <c r="H403" s="52" t="n">
        <v>0.8367</v>
      </c>
      <c r="I403" s="53" t="n">
        <v>360</v>
      </c>
      <c r="J403" s="47" t="s">
        <v>235</v>
      </c>
      <c r="K403" s="54" t="n">
        <v>29.98</v>
      </c>
      <c r="L403" s="55" t="n">
        <f aca="false">IF(COUNT(F403)=0,50,IF(F403&gt;=0,100,IF(F403&gt;=-0.02,50,0)))</f>
        <v>100</v>
      </c>
      <c r="M403" s="55" t="n">
        <f aca="false">IF(COUNT(G403)=0,50,IF(G403&gt;-0.06,100,IF(G403&gt;-0.15,50,0)))</f>
        <v>100</v>
      </c>
      <c r="N403" s="55" t="n">
        <f aca="false">IF(COUNT(H403)=0,50,IF(H403&gt;=0.6,100,IF(H403&gt;=0.4,50,0)))</f>
        <v>100</v>
      </c>
      <c r="O403" s="55" t="n">
        <f aca="false">IF(COUNT(I403)=0,50,IF(J403="proxy_vix",50,IF(I403&lt;350,100,IF(I403&lt;=450,50,0))))</f>
        <v>50</v>
      </c>
      <c r="P403" s="55" t="n">
        <f aca="false">IF(COUNT(K403)=0,50,IF(K403&lt;20,100,IF(K403&lt;=25,50,0)))</f>
        <v>0</v>
      </c>
      <c r="Q403" s="54"/>
      <c r="R403" s="47"/>
      <c r="S403" s="51" t="n">
        <f aca="false">$E403/$E402-1</f>
        <v>0.0261795095998718</v>
      </c>
      <c r="T403" s="56" t="n">
        <f aca="false">$K403/$K402-1</f>
        <v>-0.196677384780279</v>
      </c>
      <c r="V403" s="57"/>
      <c r="W403" s="57"/>
      <c r="Y403" s="1" t="str">
        <f aca="false">IF(AX403&gt;=70,"EASY",IF(AX403&gt;40,"UNCERTAIN","HARD"))</f>
        <v>UNCERTAIN</v>
      </c>
      <c r="AA403" s="58" t="n">
        <f aca="false">IF($A403&lt;200,"",AVERAGE($E354:$E403)/AVERAGE($E204:$E403)-1)</f>
        <v>0.0845525886731062</v>
      </c>
      <c r="AB403" s="59" t="n">
        <f aca="false">LOOKUP($B403,07_L1政策步階!$A$4:$A$14,07_L1政策步階!$C$4:$C$14)</f>
        <v>-1</v>
      </c>
      <c r="AC403" s="57"/>
      <c r="AD403" s="57"/>
      <c r="AE403" s="57"/>
      <c r="AF403" s="57"/>
      <c r="AG403" s="57"/>
      <c r="AH403" s="57"/>
      <c r="AI403" s="57"/>
      <c r="AJ403" s="57"/>
      <c r="AK403" s="57"/>
      <c r="AL403" s="59" t="n">
        <f aca="false">IF(ISNUMBER($AA403),IF($AA403&gt;=0.005,100,IF($AA403&gt;=-0.015,50,0)),"")</f>
        <v>100</v>
      </c>
      <c r="AM403" s="59" t="n">
        <f aca="false">IF(ISNUMBER($AB403),IF($AB403=1,100,IF($AB403=0,50,0)),"")</f>
        <v>0</v>
      </c>
      <c r="AN403" s="0" t="str">
        <f aca="false">IF(ISNUMBER($AC403),IF($AC403&gt;=0.001,100,IF($AC403&gt;=-0.003,50,0)),"")</f>
        <v/>
      </c>
      <c r="AO403" s="0" t="str">
        <f aca="false">IF(ISNUMBER($AD403),IF($AD403&gt;=0.04,100,IF($AD403&gt;=0,50,0)),"")</f>
        <v/>
      </c>
      <c r="AP403" s="0" t="str">
        <f aca="false">IF(ISNUMBER($AE403),IF($AE403&gt;=25,100,IF($AE403&gt;=-75,50,0)),"")</f>
        <v/>
      </c>
      <c r="AQ403" s="0" t="str">
        <f aca="false">IF(ISNUMBER($AF403),IF($AF403&gt;0,100,IF($AF403&gt;=-50,50,0)),"")</f>
        <v/>
      </c>
      <c r="AR403" s="0" t="str">
        <f aca="false">IF(ISNUMBER($AG403),IF($AG403=1,100,IF($AG403=0,50,0)),"")</f>
        <v/>
      </c>
      <c r="AS403" s="0" t="str">
        <f aca="false">IF(ISNUMBER($AH403),IF($AH403&lt;0,100,IF($AH403&lt;=20,50,0)),"")</f>
        <v/>
      </c>
      <c r="AT403" s="0" t="str">
        <f aca="false">IF(ISNUMBER($AI403),IF($AI403&lt;0.95,100,IF($AI403&lt;=1,50,0)),"")</f>
        <v/>
      </c>
      <c r="AU403" s="0" t="str">
        <f aca="false">IF(ISNUMBER($AJ403),IF($AJ403&lt;30,0,IF($AJ403&lt;40,50,IF($AJ403&lt;=90,100,50))),"")</f>
        <v/>
      </c>
      <c r="AV403" s="0" t="str">
        <f aca="false">IF(ISNUMBER($AK403),IF($AK403&gt;-0.2,100,IF($AK403&gt;=-0.4,50,0)),"")</f>
        <v/>
      </c>
      <c r="AW403" s="59" t="n">
        <f aca="false">01_指標庫!$H$4*ISNUMBER($F403)+01_指標庫!$H$5*ISNUMBER($AA403)+01_指標庫!$H$6*ISNUMBER($G403)+01_指標庫!$H$7*ISNUMBER($H403)+01_指標庫!$H$8*ISNUMBER($AF403)+01_指標庫!$H$9*ISNUMBER($AG403)+01_指標庫!$H$10*ISNUMBER($AB403)+01_指標庫!$H$11*ISNUMBER($AC403)+01_指標庫!$H$12*ISNUMBER($AD403)+01_指標庫!$H$13*ISNUMBER($AE403)+01_指標庫!$H$14*ISNUMBER($I403)+01_指標庫!$H$15*ISNUMBER($AH403)+01_指標庫!$H$16*ISNUMBER($K403)+01_指標庫!$H$17*ISNUMBER($AI403)+01_指標庫!$H$18*ISNUMBER($AJ403)+01_指標庫!$H$19*ISNUMBER($AK403)+01_指標庫!$H$20*ISNUMBER($BB403)+01_指標庫!$H$21*ISNUMBER($BC403)</f>
        <v>51</v>
      </c>
      <c r="AX403" s="59" t="n">
        <f aca="false">IF(AW403=0,50,ROUND((01_指標庫!$H$4*IF(ISNUMBER($F403),L403,0)+01_指標庫!$H$5*IF(ISNUMBER($AA403),AL403,0)+01_指標庫!$H$6*IF(ISNUMBER($G403),M403,0)+01_指標庫!$H$7*IF(ISNUMBER($H403),N403,0)+01_指標庫!$H$8*IF(ISNUMBER($AF403),AQ403,0)+01_指標庫!$H$9*IF(ISNUMBER($AG403),AR403,0)+01_指標庫!$H$10*IF(ISNUMBER($AB403),AM403,0)+01_指標庫!$H$11*IF(ISNUMBER($AC403),AN403,0)+01_指標庫!$H$12*IF(ISNUMBER($AD403),AO403,0)+01_指標庫!$H$13*IF(ISNUMBER($AE403),AP403,0)+01_指標庫!$H$14*IF(ISNUMBER($I403),O403,0)+01_指標庫!$H$15*IF(ISNUMBER($AH403),AS403,0)+01_指標庫!$H$16*IF(ISNUMBER($K403),P403,0)+01_指標庫!$H$17*IF(ISNUMBER($AI403),AT403,0)+01_指標庫!$H$18*IF(ISNUMBER($AJ403),AU403,0)+01_指標庫!$H$19*IF(ISNUMBER($AK403),AV403,0)+01_指標庫!$H$20*IF(ISNUMBER($BB403),BB403,0)+01_指標庫!$H$21*IF(ISNUMBER($BC403),BC403,0))/AW403,1))</f>
        <v>58.8</v>
      </c>
      <c r="AY403" s="60"/>
      <c r="AZ403" s="60"/>
      <c r="BA403" s="58" t="n">
        <f aca="false">AVERAGE($E399:$E403)/AVERAGE($E394:$E403)-1</f>
        <v>-0.0146458093093718</v>
      </c>
      <c r="BB403" s="59" t="n">
        <f aca="false">IF(ISNUMBER($BA403),IF(OR($S403&lt;=-0.03,$BA403&lt;-0.003),0,IF(OR($S403&lt;=-0.02,$BA403&lt;0.01),50,100)),"")</f>
        <v>0</v>
      </c>
      <c r="BC403" s="0" t="str">
        <f aca="false">IF(OR(COUNT($AZ403)=0,COUNT($AZ402)=0),"",IF(OR($AY403/$AZ402-1&lt;=-0.03,$AZ403/$AZ402-1&lt;=-0.045,IF(COUNT($AZ394:$AZ403)=10,AVERAGE($AZ399:$AZ403)/AVERAGE($AZ394:$AZ403)-1&lt;-0.01,FALSE())),0,IF(OR($AZ403/$AZ402-1&lt;=-0.02,IF(COUNT($AZ394:$AZ403)=10,AVERAGE($AZ399:$AZ403)/AVERAGE($AZ394:$AZ403)-1&lt;0.005,FALSE())),50,100)))</f>
        <v/>
      </c>
    </row>
    <row r="404" customFormat="false" ht="15" hidden="false" customHeight="true" outlineLevel="0" collapsed="false">
      <c r="A404" s="47" t="n">
        <v>400</v>
      </c>
      <c r="B404" s="48" t="n">
        <v>43138</v>
      </c>
      <c r="C404" s="47" t="n">
        <v>2018</v>
      </c>
      <c r="D404" s="49" t="s">
        <v>238</v>
      </c>
      <c r="E404" s="50" t="n">
        <v>6582.02</v>
      </c>
      <c r="F404" s="51" t="n">
        <v>0.082947</v>
      </c>
      <c r="G404" s="51" t="n">
        <v>-0.062787</v>
      </c>
      <c r="H404" s="52" t="n">
        <v>0.7959</v>
      </c>
      <c r="I404" s="53" t="n">
        <v>346</v>
      </c>
      <c r="J404" s="47" t="s">
        <v>235</v>
      </c>
      <c r="K404" s="54" t="n">
        <v>27.73</v>
      </c>
      <c r="L404" s="55" t="n">
        <f aca="false">IF(COUNT(F404)=0,50,IF(F404&gt;=0,100,IF(F404&gt;=-0.02,50,0)))</f>
        <v>100</v>
      </c>
      <c r="M404" s="55" t="n">
        <f aca="false">IF(COUNT(G404)=0,50,IF(G404&gt;-0.06,100,IF(G404&gt;-0.15,50,0)))</f>
        <v>50</v>
      </c>
      <c r="N404" s="55" t="n">
        <f aca="false">IF(COUNT(H404)=0,50,IF(H404&gt;=0.6,100,IF(H404&gt;=0.4,50,0)))</f>
        <v>100</v>
      </c>
      <c r="O404" s="55" t="n">
        <f aca="false">IF(COUNT(I404)=0,50,IF(J404="proxy_vix",50,IF(I404&lt;350,100,IF(I404&lt;=450,50,0))))</f>
        <v>100</v>
      </c>
      <c r="P404" s="55" t="n">
        <f aca="false">IF(COUNT(K404)=0,50,IF(K404&lt;20,100,IF(K404&lt;=25,50,0)))</f>
        <v>0</v>
      </c>
      <c r="Q404" s="54"/>
      <c r="R404" s="47"/>
      <c r="S404" s="51" t="n">
        <f aca="false">$E404/$E403-1</f>
        <v>-0.0125952973156234</v>
      </c>
      <c r="T404" s="56" t="n">
        <f aca="false">$K404/$K403-1</f>
        <v>-0.0750500333555704</v>
      </c>
      <c r="V404" s="57"/>
      <c r="W404" s="57"/>
      <c r="Y404" s="1" t="str">
        <f aca="false">IF(AX404&gt;=70,"EASY",IF(AX404&gt;40,"UNCERTAIN","HARD"))</f>
        <v>UNCERTAIN</v>
      </c>
      <c r="AA404" s="58" t="n">
        <f aca="false">IF($A404&lt;200,"",AVERAGE($E355:$E404)/AVERAGE($E205:$E404)-1)</f>
        <v>0.0841627497703681</v>
      </c>
      <c r="AB404" s="59" t="n">
        <f aca="false">LOOKUP($B404,07_L1政策步階!$A$4:$A$14,07_L1政策步階!$C$4:$C$14)</f>
        <v>-1</v>
      </c>
      <c r="AC404" s="57"/>
      <c r="AD404" s="57"/>
      <c r="AE404" s="57"/>
      <c r="AF404" s="57"/>
      <c r="AG404" s="57"/>
      <c r="AH404" s="57"/>
      <c r="AI404" s="57"/>
      <c r="AJ404" s="57"/>
      <c r="AK404" s="57"/>
      <c r="AL404" s="59" t="n">
        <f aca="false">IF(ISNUMBER($AA404),IF($AA404&gt;=0.005,100,IF($AA404&gt;=-0.015,50,0)),"")</f>
        <v>100</v>
      </c>
      <c r="AM404" s="59" t="n">
        <f aca="false">IF(ISNUMBER($AB404),IF($AB404=1,100,IF($AB404=0,50,0)),"")</f>
        <v>0</v>
      </c>
      <c r="AN404" s="0" t="str">
        <f aca="false">IF(ISNUMBER($AC404),IF($AC404&gt;=0.001,100,IF($AC404&gt;=-0.003,50,0)),"")</f>
        <v/>
      </c>
      <c r="AO404" s="0" t="str">
        <f aca="false">IF(ISNUMBER($AD404),IF($AD404&gt;=0.04,100,IF($AD404&gt;=0,50,0)),"")</f>
        <v/>
      </c>
      <c r="AP404" s="0" t="str">
        <f aca="false">IF(ISNUMBER($AE404),IF($AE404&gt;=25,100,IF($AE404&gt;=-75,50,0)),"")</f>
        <v/>
      </c>
      <c r="AQ404" s="0" t="str">
        <f aca="false">IF(ISNUMBER($AF404),IF($AF404&gt;0,100,IF($AF404&gt;=-50,50,0)),"")</f>
        <v/>
      </c>
      <c r="AR404" s="0" t="str">
        <f aca="false">IF(ISNUMBER($AG404),IF($AG404=1,100,IF($AG404=0,50,0)),"")</f>
        <v/>
      </c>
      <c r="AS404" s="0" t="str">
        <f aca="false">IF(ISNUMBER($AH404),IF($AH404&lt;0,100,IF($AH404&lt;=20,50,0)),"")</f>
        <v/>
      </c>
      <c r="AT404" s="0" t="str">
        <f aca="false">IF(ISNUMBER($AI404),IF($AI404&lt;0.95,100,IF($AI404&lt;=1,50,0)),"")</f>
        <v/>
      </c>
      <c r="AU404" s="0" t="str">
        <f aca="false">IF(ISNUMBER($AJ404),IF($AJ404&lt;30,0,IF($AJ404&lt;40,50,IF($AJ404&lt;=90,100,50))),"")</f>
        <v/>
      </c>
      <c r="AV404" s="0" t="str">
        <f aca="false">IF(ISNUMBER($AK404),IF($AK404&gt;-0.2,100,IF($AK404&gt;=-0.4,50,0)),"")</f>
        <v/>
      </c>
      <c r="AW404" s="59" t="n">
        <f aca="false">01_指標庫!$H$4*ISNUMBER($F404)+01_指標庫!$H$5*ISNUMBER($AA404)+01_指標庫!$H$6*ISNUMBER($G404)+01_指標庫!$H$7*ISNUMBER($H404)+01_指標庫!$H$8*ISNUMBER($AF404)+01_指標庫!$H$9*ISNUMBER($AG404)+01_指標庫!$H$10*ISNUMBER($AB404)+01_指標庫!$H$11*ISNUMBER($AC404)+01_指標庫!$H$12*ISNUMBER($AD404)+01_指標庫!$H$13*ISNUMBER($AE404)+01_指標庫!$H$14*ISNUMBER($I404)+01_指標庫!$H$15*ISNUMBER($AH404)+01_指標庫!$H$16*ISNUMBER($K404)+01_指標庫!$H$17*ISNUMBER($AI404)+01_指標庫!$H$18*ISNUMBER($AJ404)+01_指標庫!$H$19*ISNUMBER($AK404)+01_指標庫!$H$20*ISNUMBER($BB404)+01_指標庫!$H$21*ISNUMBER($BC404)</f>
        <v>51</v>
      </c>
      <c r="AX404" s="59" t="n">
        <f aca="false">IF(AW404=0,50,ROUND((01_指標庫!$H$4*IF(ISNUMBER($F404),L404,0)+01_指標庫!$H$5*IF(ISNUMBER($AA404),AL404,0)+01_指標庫!$H$6*IF(ISNUMBER($G404),M404,0)+01_指標庫!$H$7*IF(ISNUMBER($H404),N404,0)+01_指標庫!$H$8*IF(ISNUMBER($AF404),AQ404,0)+01_指標庫!$H$9*IF(ISNUMBER($AG404),AR404,0)+01_指標庫!$H$10*IF(ISNUMBER($AB404),AM404,0)+01_指標庫!$H$11*IF(ISNUMBER($AC404),AN404,0)+01_指標庫!$H$12*IF(ISNUMBER($AD404),AO404,0)+01_指標庫!$H$13*IF(ISNUMBER($AE404),AP404,0)+01_指標庫!$H$14*IF(ISNUMBER($I404),O404,0)+01_指標庫!$H$15*IF(ISNUMBER($AH404),AS404,0)+01_指標庫!$H$16*IF(ISNUMBER($K404),P404,0)+01_指標庫!$H$17*IF(ISNUMBER($AI404),AT404,0)+01_指標庫!$H$18*IF(ISNUMBER($AJ404),AU404,0)+01_指標庫!$H$19*IF(ISNUMBER($AK404),AV404,0)+01_指標庫!$H$20*IF(ISNUMBER($BB404),BB404,0)+01_指標庫!$H$21*IF(ISNUMBER($BC404),BC404,0))/AW404,1))</f>
        <v>58.8</v>
      </c>
      <c r="AY404" s="60"/>
      <c r="AZ404" s="60"/>
      <c r="BA404" s="58" t="n">
        <f aca="false">AVERAGE($E400:$E404)/AVERAGE($E395:$E404)-1</f>
        <v>-0.0205617554866288</v>
      </c>
      <c r="BB404" s="59" t="n">
        <f aca="false">IF(ISNUMBER($BA404),IF(OR($S404&lt;=-0.03,$BA404&lt;-0.003),0,IF(OR($S404&lt;=-0.02,$BA404&lt;0.01),50,100)),"")</f>
        <v>0</v>
      </c>
      <c r="BC404" s="0" t="str">
        <f aca="false">IF(OR(COUNT($AZ404)=0,COUNT($AZ403)=0),"",IF(OR($AY404/$AZ403-1&lt;=-0.03,$AZ404/$AZ403-1&lt;=-0.045,IF(COUNT($AZ395:$AZ404)=10,AVERAGE($AZ400:$AZ404)/AVERAGE($AZ395:$AZ404)-1&lt;-0.01,FALSE())),0,IF(OR($AZ404/$AZ403-1&lt;=-0.02,IF(COUNT($AZ395:$AZ404)=10,AVERAGE($AZ400:$AZ404)/AVERAGE($AZ395:$AZ404)-1&lt;0.005,FALSE())),50,100)))</f>
        <v/>
      </c>
    </row>
    <row r="405" customFormat="false" ht="15" hidden="false" customHeight="true" outlineLevel="0" collapsed="false">
      <c r="A405" s="47" t="n">
        <v>401</v>
      </c>
      <c r="B405" s="48" t="n">
        <v>43139</v>
      </c>
      <c r="C405" s="47" t="n">
        <v>2018</v>
      </c>
      <c r="D405" s="49" t="s">
        <v>239</v>
      </c>
      <c r="E405" s="50" t="n">
        <v>6306.1</v>
      </c>
      <c r="F405" s="51" t="n">
        <v>0.036903</v>
      </c>
      <c r="G405" s="51" t="n">
        <v>-0.102075</v>
      </c>
      <c r="H405" s="52" t="n">
        <v>0.6122</v>
      </c>
      <c r="I405" s="53" t="n">
        <v>359</v>
      </c>
      <c r="J405" s="47" t="s">
        <v>235</v>
      </c>
      <c r="K405" s="54" t="n">
        <v>33.46</v>
      </c>
      <c r="L405" s="55" t="n">
        <f aca="false">IF(COUNT(F405)=0,50,IF(F405&gt;=0,100,IF(F405&gt;=-0.02,50,0)))</f>
        <v>100</v>
      </c>
      <c r="M405" s="55" t="n">
        <f aca="false">IF(COUNT(G405)=0,50,IF(G405&gt;-0.06,100,IF(G405&gt;-0.15,50,0)))</f>
        <v>50</v>
      </c>
      <c r="N405" s="55" t="n">
        <f aca="false">IF(COUNT(H405)=0,50,IF(H405&gt;=0.6,100,IF(H405&gt;=0.4,50,0)))</f>
        <v>100</v>
      </c>
      <c r="O405" s="55" t="n">
        <f aca="false">IF(COUNT(I405)=0,50,IF(J405="proxy_vix",50,IF(I405&lt;350,100,IF(I405&lt;=450,50,0))))</f>
        <v>50</v>
      </c>
      <c r="P405" s="55" t="n">
        <f aca="false">IF(COUNT(K405)=0,50,IF(K405&lt;20,100,IF(K405&lt;=25,50,0)))</f>
        <v>0</v>
      </c>
      <c r="Q405" s="54"/>
      <c r="R405" s="47"/>
      <c r="S405" s="51" t="n">
        <f aca="false">$E405/$E404-1</f>
        <v>-0.0419202615610406</v>
      </c>
      <c r="T405" s="56" t="n">
        <f aca="false">$K405/$K404-1</f>
        <v>0.206635412910205</v>
      </c>
      <c r="V405" s="57"/>
      <c r="W405" s="57"/>
      <c r="Y405" s="1" t="str">
        <f aca="false">IF(AX405&gt;=70,"EASY",IF(AX405&gt;40,"UNCERTAIN","HARD"))</f>
        <v>UNCERTAIN</v>
      </c>
      <c r="AA405" s="58" t="n">
        <f aca="false">IF($A405&lt;200,"",AVERAGE($E356:$E405)/AVERAGE($E206:$E405)-1)</f>
        <v>0.0831587670305376</v>
      </c>
      <c r="AB405" s="59" t="n">
        <f aca="false">LOOKUP($B405,07_L1政策步階!$A$4:$A$14,07_L1政策步階!$C$4:$C$14)</f>
        <v>-1</v>
      </c>
      <c r="AC405" s="57"/>
      <c r="AD405" s="57"/>
      <c r="AE405" s="57"/>
      <c r="AF405" s="57"/>
      <c r="AG405" s="57"/>
      <c r="AH405" s="57"/>
      <c r="AI405" s="57"/>
      <c r="AJ405" s="57"/>
      <c r="AK405" s="57"/>
      <c r="AL405" s="59" t="n">
        <f aca="false">IF(ISNUMBER($AA405),IF($AA405&gt;=0.005,100,IF($AA405&gt;=-0.015,50,0)),"")</f>
        <v>100</v>
      </c>
      <c r="AM405" s="59" t="n">
        <f aca="false">IF(ISNUMBER($AB405),IF($AB405=1,100,IF($AB405=0,50,0)),"")</f>
        <v>0</v>
      </c>
      <c r="AN405" s="0" t="str">
        <f aca="false">IF(ISNUMBER($AC405),IF($AC405&gt;=0.001,100,IF($AC405&gt;=-0.003,50,0)),"")</f>
        <v/>
      </c>
      <c r="AO405" s="0" t="str">
        <f aca="false">IF(ISNUMBER($AD405),IF($AD405&gt;=0.04,100,IF($AD405&gt;=0,50,0)),"")</f>
        <v/>
      </c>
      <c r="AP405" s="0" t="str">
        <f aca="false">IF(ISNUMBER($AE405),IF($AE405&gt;=25,100,IF($AE405&gt;=-75,50,0)),"")</f>
        <v/>
      </c>
      <c r="AQ405" s="0" t="str">
        <f aca="false">IF(ISNUMBER($AF405),IF($AF405&gt;0,100,IF($AF405&gt;=-50,50,0)),"")</f>
        <v/>
      </c>
      <c r="AR405" s="0" t="str">
        <f aca="false">IF(ISNUMBER($AG405),IF($AG405=1,100,IF($AG405=0,50,0)),"")</f>
        <v/>
      </c>
      <c r="AS405" s="0" t="str">
        <f aca="false">IF(ISNUMBER($AH405),IF($AH405&lt;0,100,IF($AH405&lt;=20,50,0)),"")</f>
        <v/>
      </c>
      <c r="AT405" s="0" t="str">
        <f aca="false">IF(ISNUMBER($AI405),IF($AI405&lt;0.95,100,IF($AI405&lt;=1,50,0)),"")</f>
        <v/>
      </c>
      <c r="AU405" s="0" t="str">
        <f aca="false">IF(ISNUMBER($AJ405),IF($AJ405&lt;30,0,IF($AJ405&lt;40,50,IF($AJ405&lt;=90,100,50))),"")</f>
        <v/>
      </c>
      <c r="AV405" s="0" t="str">
        <f aca="false">IF(ISNUMBER($AK405),IF($AK405&gt;-0.2,100,IF($AK405&gt;=-0.4,50,0)),"")</f>
        <v/>
      </c>
      <c r="AW405" s="59" t="n">
        <f aca="false">01_指標庫!$H$4*ISNUMBER($F405)+01_指標庫!$H$5*ISNUMBER($AA405)+01_指標庫!$H$6*ISNUMBER($G405)+01_指標庫!$H$7*ISNUMBER($H405)+01_指標庫!$H$8*ISNUMBER($AF405)+01_指標庫!$H$9*ISNUMBER($AG405)+01_指標庫!$H$10*ISNUMBER($AB405)+01_指標庫!$H$11*ISNUMBER($AC405)+01_指標庫!$H$12*ISNUMBER($AD405)+01_指標庫!$H$13*ISNUMBER($AE405)+01_指標庫!$H$14*ISNUMBER($I405)+01_指標庫!$H$15*ISNUMBER($AH405)+01_指標庫!$H$16*ISNUMBER($K405)+01_指標庫!$H$17*ISNUMBER($AI405)+01_指標庫!$H$18*ISNUMBER($AJ405)+01_指標庫!$H$19*ISNUMBER($AK405)+01_指標庫!$H$20*ISNUMBER($BB405)+01_指標庫!$H$21*ISNUMBER($BC405)</f>
        <v>51</v>
      </c>
      <c r="AX405" s="59" t="n">
        <f aca="false">IF(AW405=0,50,ROUND((01_指標庫!$H$4*IF(ISNUMBER($F405),L405,0)+01_指標庫!$H$5*IF(ISNUMBER($AA405),AL405,0)+01_指標庫!$H$6*IF(ISNUMBER($G405),M405,0)+01_指標庫!$H$7*IF(ISNUMBER($H405),N405,0)+01_指標庫!$H$8*IF(ISNUMBER($AF405),AQ405,0)+01_指標庫!$H$9*IF(ISNUMBER($AG405),AR405,0)+01_指標庫!$H$10*IF(ISNUMBER($AB405),AM405,0)+01_指標庫!$H$11*IF(ISNUMBER($AC405),AN405,0)+01_指標庫!$H$12*IF(ISNUMBER($AD405),AO405,0)+01_指標庫!$H$13*IF(ISNUMBER($AE405),AP405,0)+01_指標庫!$H$14*IF(ISNUMBER($I405),O405,0)+01_指標庫!$H$15*IF(ISNUMBER($AH405),AS405,0)+01_指標庫!$H$16*IF(ISNUMBER($K405),P405,0)+01_指標庫!$H$17*IF(ISNUMBER($AI405),AT405,0)+01_指標庫!$H$18*IF(ISNUMBER($AJ405),AU405,0)+01_指標庫!$H$19*IF(ISNUMBER($AK405),AV405,0)+01_指標庫!$H$20*IF(ISNUMBER($BB405),BB405,0)+01_指標庫!$H$21*IF(ISNUMBER($BC405),BC405,0))/AW405,1))</f>
        <v>51</v>
      </c>
      <c r="AY405" s="60"/>
      <c r="AZ405" s="60"/>
      <c r="BA405" s="58" t="n">
        <f aca="false">AVERAGE($E401:$E405)/AVERAGE($E396:$E405)-1</f>
        <v>-0.029335620383582</v>
      </c>
      <c r="BB405" s="59" t="n">
        <f aca="false">IF(ISNUMBER($BA405),IF(OR($S405&lt;=-0.03,$BA405&lt;-0.003),0,IF(OR($S405&lt;=-0.02,$BA405&lt;0.01),50,100)),"")</f>
        <v>0</v>
      </c>
      <c r="BC405" s="0" t="str">
        <f aca="false">IF(OR(COUNT($AZ405)=0,COUNT($AZ404)=0),"",IF(OR($AY405/$AZ404-1&lt;=-0.03,$AZ405/$AZ404-1&lt;=-0.045,IF(COUNT($AZ396:$AZ405)=10,AVERAGE($AZ401:$AZ405)/AVERAGE($AZ396:$AZ405)-1&lt;-0.01,FALSE())),0,IF(OR($AZ405/$AZ404-1&lt;=-0.02,IF(COUNT($AZ396:$AZ405)=10,AVERAGE($AZ401:$AZ405)/AVERAGE($AZ396:$AZ405)-1&lt;0.005,FALSE())),50,100)))</f>
        <v/>
      </c>
    </row>
    <row r="406" customFormat="false" ht="15" hidden="false" customHeight="true" outlineLevel="0" collapsed="false">
      <c r="A406" s="47" t="n">
        <v>402</v>
      </c>
      <c r="B406" s="48" t="n">
        <v>43140</v>
      </c>
      <c r="C406" s="47" t="n">
        <v>2018</v>
      </c>
      <c r="D406" s="49" t="s">
        <v>234</v>
      </c>
      <c r="E406" s="50" t="n">
        <v>6412.68</v>
      </c>
      <c r="F406" s="51" t="n">
        <v>0.053673</v>
      </c>
      <c r="G406" s="51" t="n">
        <v>-0.086899</v>
      </c>
      <c r="H406" s="52" t="n">
        <v>0.6531</v>
      </c>
      <c r="I406" s="53" t="n">
        <v>382</v>
      </c>
      <c r="J406" s="47" t="s">
        <v>235</v>
      </c>
      <c r="K406" s="54" t="n">
        <v>29.06</v>
      </c>
      <c r="L406" s="55" t="n">
        <f aca="false">IF(COUNT(F406)=0,50,IF(F406&gt;=0,100,IF(F406&gt;=-0.02,50,0)))</f>
        <v>100</v>
      </c>
      <c r="M406" s="55" t="n">
        <f aca="false">IF(COUNT(G406)=0,50,IF(G406&gt;-0.06,100,IF(G406&gt;-0.15,50,0)))</f>
        <v>50</v>
      </c>
      <c r="N406" s="55" t="n">
        <f aca="false">IF(COUNT(H406)=0,50,IF(H406&gt;=0.6,100,IF(H406&gt;=0.4,50,0)))</f>
        <v>100</v>
      </c>
      <c r="O406" s="55" t="n">
        <f aca="false">IF(COUNT(I406)=0,50,IF(J406="proxy_vix",50,IF(I406&lt;350,100,IF(I406&lt;=450,50,0))))</f>
        <v>50</v>
      </c>
      <c r="P406" s="55" t="n">
        <f aca="false">IF(COUNT(K406)=0,50,IF(K406&lt;20,100,IF(K406&lt;=25,50,0)))</f>
        <v>0</v>
      </c>
      <c r="Q406" s="54"/>
      <c r="R406" s="47"/>
      <c r="S406" s="51" t="n">
        <f aca="false">$E406/$E405-1</f>
        <v>0.0169010957644187</v>
      </c>
      <c r="T406" s="56" t="n">
        <f aca="false">$K406/$K405-1</f>
        <v>-0.131500298864316</v>
      </c>
      <c r="V406" s="57"/>
      <c r="W406" s="57"/>
      <c r="Y406" s="1" t="str">
        <f aca="false">IF(AX406&gt;=70,"EASY",IF(AX406&gt;40,"UNCERTAIN","HARD"))</f>
        <v>UNCERTAIN</v>
      </c>
      <c r="AA406" s="58" t="n">
        <f aca="false">IF($A406&lt;200,"",AVERAGE($E357:$E406)/AVERAGE($E207:$E406)-1)</f>
        <v>0.0823506941772112</v>
      </c>
      <c r="AB406" s="59" t="n">
        <f aca="false">LOOKUP($B406,07_L1政策步階!$A$4:$A$14,07_L1政策步階!$C$4:$C$14)</f>
        <v>-1</v>
      </c>
      <c r="AC406" s="57"/>
      <c r="AD406" s="57"/>
      <c r="AE406" s="57"/>
      <c r="AF406" s="57"/>
      <c r="AG406" s="57"/>
      <c r="AH406" s="57"/>
      <c r="AI406" s="57"/>
      <c r="AJ406" s="57"/>
      <c r="AK406" s="57"/>
      <c r="AL406" s="59" t="n">
        <f aca="false">IF(ISNUMBER($AA406),IF($AA406&gt;=0.005,100,IF($AA406&gt;=-0.015,50,0)),"")</f>
        <v>100</v>
      </c>
      <c r="AM406" s="59" t="n">
        <f aca="false">IF(ISNUMBER($AB406),IF($AB406=1,100,IF($AB406=0,50,0)),"")</f>
        <v>0</v>
      </c>
      <c r="AN406" s="0" t="str">
        <f aca="false">IF(ISNUMBER($AC406),IF($AC406&gt;=0.001,100,IF($AC406&gt;=-0.003,50,0)),"")</f>
        <v/>
      </c>
      <c r="AO406" s="0" t="str">
        <f aca="false">IF(ISNUMBER($AD406),IF($AD406&gt;=0.04,100,IF($AD406&gt;=0,50,0)),"")</f>
        <v/>
      </c>
      <c r="AP406" s="0" t="str">
        <f aca="false">IF(ISNUMBER($AE406),IF($AE406&gt;=25,100,IF($AE406&gt;=-75,50,0)),"")</f>
        <v/>
      </c>
      <c r="AQ406" s="0" t="str">
        <f aca="false">IF(ISNUMBER($AF406),IF($AF406&gt;0,100,IF($AF406&gt;=-50,50,0)),"")</f>
        <v/>
      </c>
      <c r="AR406" s="0" t="str">
        <f aca="false">IF(ISNUMBER($AG406),IF($AG406=1,100,IF($AG406=0,50,0)),"")</f>
        <v/>
      </c>
      <c r="AS406" s="0" t="str">
        <f aca="false">IF(ISNUMBER($AH406),IF($AH406&lt;0,100,IF($AH406&lt;=20,50,0)),"")</f>
        <v/>
      </c>
      <c r="AT406" s="0" t="str">
        <f aca="false">IF(ISNUMBER($AI406),IF($AI406&lt;0.95,100,IF($AI406&lt;=1,50,0)),"")</f>
        <v/>
      </c>
      <c r="AU406" s="0" t="str">
        <f aca="false">IF(ISNUMBER($AJ406),IF($AJ406&lt;30,0,IF($AJ406&lt;40,50,IF($AJ406&lt;=90,100,50))),"")</f>
        <v/>
      </c>
      <c r="AV406" s="0" t="str">
        <f aca="false">IF(ISNUMBER($AK406),IF($AK406&gt;-0.2,100,IF($AK406&gt;=-0.4,50,0)),"")</f>
        <v/>
      </c>
      <c r="AW406" s="59" t="n">
        <f aca="false">01_指標庫!$H$4*ISNUMBER($F406)+01_指標庫!$H$5*ISNUMBER($AA406)+01_指標庫!$H$6*ISNUMBER($G406)+01_指標庫!$H$7*ISNUMBER($H406)+01_指標庫!$H$8*ISNUMBER($AF406)+01_指標庫!$H$9*ISNUMBER($AG406)+01_指標庫!$H$10*ISNUMBER($AB406)+01_指標庫!$H$11*ISNUMBER($AC406)+01_指標庫!$H$12*ISNUMBER($AD406)+01_指標庫!$H$13*ISNUMBER($AE406)+01_指標庫!$H$14*ISNUMBER($I406)+01_指標庫!$H$15*ISNUMBER($AH406)+01_指標庫!$H$16*ISNUMBER($K406)+01_指標庫!$H$17*ISNUMBER($AI406)+01_指標庫!$H$18*ISNUMBER($AJ406)+01_指標庫!$H$19*ISNUMBER($AK406)+01_指標庫!$H$20*ISNUMBER($BB406)+01_指標庫!$H$21*ISNUMBER($BC406)</f>
        <v>51</v>
      </c>
      <c r="AX406" s="59" t="n">
        <f aca="false">IF(AW406=0,50,ROUND((01_指標庫!$H$4*IF(ISNUMBER($F406),L406,0)+01_指標庫!$H$5*IF(ISNUMBER($AA406),AL406,0)+01_指標庫!$H$6*IF(ISNUMBER($G406),M406,0)+01_指標庫!$H$7*IF(ISNUMBER($H406),N406,0)+01_指標庫!$H$8*IF(ISNUMBER($AF406),AQ406,0)+01_指標庫!$H$9*IF(ISNUMBER($AG406),AR406,0)+01_指標庫!$H$10*IF(ISNUMBER($AB406),AM406,0)+01_指標庫!$H$11*IF(ISNUMBER($AC406),AN406,0)+01_指標庫!$H$12*IF(ISNUMBER($AD406),AO406,0)+01_指標庫!$H$13*IF(ISNUMBER($AE406),AP406,0)+01_指標庫!$H$14*IF(ISNUMBER($I406),O406,0)+01_指標庫!$H$15*IF(ISNUMBER($AH406),AS406,0)+01_指標庫!$H$16*IF(ISNUMBER($K406),P406,0)+01_指標庫!$H$17*IF(ISNUMBER($AI406),AT406,0)+01_指標庫!$H$18*IF(ISNUMBER($AJ406),AU406,0)+01_指標庫!$H$19*IF(ISNUMBER($AK406),AV406,0)+01_指標庫!$H$20*IF(ISNUMBER($BB406),BB406,0)+01_指標庫!$H$21*IF(ISNUMBER($BC406),BC406,0))/AW406,1))</f>
        <v>51</v>
      </c>
      <c r="AY406" s="60"/>
      <c r="AZ406" s="60"/>
      <c r="BA406" s="58" t="n">
        <f aca="false">AVERAGE($E402:$E406)/AVERAGE($E397:$E406)-1</f>
        <v>-0.0308705930259235</v>
      </c>
      <c r="BB406" s="59" t="n">
        <f aca="false">IF(ISNUMBER($BA406),IF(OR($S406&lt;=-0.03,$BA406&lt;-0.003),0,IF(OR($S406&lt;=-0.02,$BA406&lt;0.01),50,100)),"")</f>
        <v>0</v>
      </c>
      <c r="BC406" s="0" t="str">
        <f aca="false">IF(OR(COUNT($AZ406)=0,COUNT($AZ405)=0),"",IF(OR($AY406/$AZ405-1&lt;=-0.03,$AZ406/$AZ405-1&lt;=-0.045,IF(COUNT($AZ397:$AZ406)=10,AVERAGE($AZ402:$AZ406)/AVERAGE($AZ397:$AZ406)-1&lt;-0.01,FALSE())),0,IF(OR($AZ406/$AZ405-1&lt;=-0.02,IF(COUNT($AZ397:$AZ406)=10,AVERAGE($AZ402:$AZ406)/AVERAGE($AZ397:$AZ406)-1&lt;0.005,FALSE())),50,100)))</f>
        <v/>
      </c>
    </row>
    <row r="407" customFormat="false" ht="15" hidden="false" customHeight="true" outlineLevel="0" collapsed="false">
      <c r="A407" s="47" t="n">
        <v>403</v>
      </c>
      <c r="B407" s="48" t="n">
        <v>43143</v>
      </c>
      <c r="C407" s="47" t="n">
        <v>2018</v>
      </c>
      <c r="D407" s="49" t="s">
        <v>236</v>
      </c>
      <c r="E407" s="50" t="n">
        <v>6523.85</v>
      </c>
      <c r="F407" s="51" t="n">
        <v>0.071101</v>
      </c>
      <c r="G407" s="51" t="n">
        <v>-0.07107</v>
      </c>
      <c r="H407" s="52" t="n">
        <v>0.7551</v>
      </c>
      <c r="I407" s="53" t="n">
        <v>371</v>
      </c>
      <c r="J407" s="47" t="s">
        <v>235</v>
      </c>
      <c r="K407" s="54" t="n">
        <v>25.61</v>
      </c>
      <c r="L407" s="55" t="n">
        <f aca="false">IF(COUNT(F407)=0,50,IF(F407&gt;=0,100,IF(F407&gt;=-0.02,50,0)))</f>
        <v>100</v>
      </c>
      <c r="M407" s="55" t="n">
        <f aca="false">IF(COUNT(G407)=0,50,IF(G407&gt;-0.06,100,IF(G407&gt;-0.15,50,0)))</f>
        <v>50</v>
      </c>
      <c r="N407" s="55" t="n">
        <f aca="false">IF(COUNT(H407)=0,50,IF(H407&gt;=0.6,100,IF(H407&gt;=0.4,50,0)))</f>
        <v>100</v>
      </c>
      <c r="O407" s="55" t="n">
        <f aca="false">IF(COUNT(I407)=0,50,IF(J407="proxy_vix",50,IF(I407&lt;350,100,IF(I407&lt;=450,50,0))))</f>
        <v>50</v>
      </c>
      <c r="P407" s="55" t="n">
        <f aca="false">IF(COUNT(K407)=0,50,IF(K407&lt;20,100,IF(K407&lt;=25,50,0)))</f>
        <v>0</v>
      </c>
      <c r="Q407" s="54"/>
      <c r="R407" s="47"/>
      <c r="S407" s="51" t="n">
        <f aca="false">$E407/$E406-1</f>
        <v>0.0173359656181191</v>
      </c>
      <c r="T407" s="56" t="n">
        <f aca="false">$K407/$K406-1</f>
        <v>-0.118719889883001</v>
      </c>
      <c r="V407" s="57"/>
      <c r="W407" s="57"/>
      <c r="Y407" s="1" t="str">
        <f aca="false">IF(AX407&gt;=70,"EASY",IF(AX407&gt;40,"UNCERTAIN","HARD"))</f>
        <v>UNCERTAIN</v>
      </c>
      <c r="AA407" s="58" t="n">
        <f aca="false">IF($A407&lt;200,"",AVERAGE($E358:$E407)/AVERAGE($E208:$E407)-1)</f>
        <v>0.0822019984753861</v>
      </c>
      <c r="AB407" s="59" t="n">
        <f aca="false">LOOKUP($B407,07_L1政策步階!$A$4:$A$14,07_L1政策步階!$C$4:$C$14)</f>
        <v>-1</v>
      </c>
      <c r="AC407" s="57"/>
      <c r="AD407" s="57"/>
      <c r="AE407" s="57"/>
      <c r="AF407" s="57"/>
      <c r="AG407" s="57"/>
      <c r="AH407" s="57"/>
      <c r="AI407" s="57"/>
      <c r="AJ407" s="57"/>
      <c r="AK407" s="57"/>
      <c r="AL407" s="59" t="n">
        <f aca="false">IF(ISNUMBER($AA407),IF($AA407&gt;=0.005,100,IF($AA407&gt;=-0.015,50,0)),"")</f>
        <v>100</v>
      </c>
      <c r="AM407" s="59" t="n">
        <f aca="false">IF(ISNUMBER($AB407),IF($AB407=1,100,IF($AB407=0,50,0)),"")</f>
        <v>0</v>
      </c>
      <c r="AN407" s="0" t="str">
        <f aca="false">IF(ISNUMBER($AC407),IF($AC407&gt;=0.001,100,IF($AC407&gt;=-0.003,50,0)),"")</f>
        <v/>
      </c>
      <c r="AO407" s="0" t="str">
        <f aca="false">IF(ISNUMBER($AD407),IF($AD407&gt;=0.04,100,IF($AD407&gt;=0,50,0)),"")</f>
        <v/>
      </c>
      <c r="AP407" s="0" t="str">
        <f aca="false">IF(ISNUMBER($AE407),IF($AE407&gt;=25,100,IF($AE407&gt;=-75,50,0)),"")</f>
        <v/>
      </c>
      <c r="AQ407" s="0" t="str">
        <f aca="false">IF(ISNUMBER($AF407),IF($AF407&gt;0,100,IF($AF407&gt;=-50,50,0)),"")</f>
        <v/>
      </c>
      <c r="AR407" s="0" t="str">
        <f aca="false">IF(ISNUMBER($AG407),IF($AG407=1,100,IF($AG407=0,50,0)),"")</f>
        <v/>
      </c>
      <c r="AS407" s="0" t="str">
        <f aca="false">IF(ISNUMBER($AH407),IF($AH407&lt;0,100,IF($AH407&lt;=20,50,0)),"")</f>
        <v/>
      </c>
      <c r="AT407" s="0" t="str">
        <f aca="false">IF(ISNUMBER($AI407),IF($AI407&lt;0.95,100,IF($AI407&lt;=1,50,0)),"")</f>
        <v/>
      </c>
      <c r="AU407" s="0" t="str">
        <f aca="false">IF(ISNUMBER($AJ407),IF($AJ407&lt;30,0,IF($AJ407&lt;40,50,IF($AJ407&lt;=90,100,50))),"")</f>
        <v/>
      </c>
      <c r="AV407" s="0" t="str">
        <f aca="false">IF(ISNUMBER($AK407),IF($AK407&gt;-0.2,100,IF($AK407&gt;=-0.4,50,0)),"")</f>
        <v/>
      </c>
      <c r="AW407" s="59" t="n">
        <f aca="false">01_指標庫!$H$4*ISNUMBER($F407)+01_指標庫!$H$5*ISNUMBER($AA407)+01_指標庫!$H$6*ISNUMBER($G407)+01_指標庫!$H$7*ISNUMBER($H407)+01_指標庫!$H$8*ISNUMBER($AF407)+01_指標庫!$H$9*ISNUMBER($AG407)+01_指標庫!$H$10*ISNUMBER($AB407)+01_指標庫!$H$11*ISNUMBER($AC407)+01_指標庫!$H$12*ISNUMBER($AD407)+01_指標庫!$H$13*ISNUMBER($AE407)+01_指標庫!$H$14*ISNUMBER($I407)+01_指標庫!$H$15*ISNUMBER($AH407)+01_指標庫!$H$16*ISNUMBER($K407)+01_指標庫!$H$17*ISNUMBER($AI407)+01_指標庫!$H$18*ISNUMBER($AJ407)+01_指標庫!$H$19*ISNUMBER($AK407)+01_指標庫!$H$20*ISNUMBER($BB407)+01_指標庫!$H$21*ISNUMBER($BC407)</f>
        <v>51</v>
      </c>
      <c r="AX407" s="59" t="n">
        <f aca="false">IF(AW407=0,50,ROUND((01_指標庫!$H$4*IF(ISNUMBER($F407),L407,0)+01_指標庫!$H$5*IF(ISNUMBER($AA407),AL407,0)+01_指標庫!$H$6*IF(ISNUMBER($G407),M407,0)+01_指標庫!$H$7*IF(ISNUMBER($H407),N407,0)+01_指標庫!$H$8*IF(ISNUMBER($AF407),AQ407,0)+01_指標庫!$H$9*IF(ISNUMBER($AG407),AR407,0)+01_指標庫!$H$10*IF(ISNUMBER($AB407),AM407,0)+01_指標庫!$H$11*IF(ISNUMBER($AC407),AN407,0)+01_指標庫!$H$12*IF(ISNUMBER($AD407),AO407,0)+01_指標庫!$H$13*IF(ISNUMBER($AE407),AP407,0)+01_指標庫!$H$14*IF(ISNUMBER($I407),O407,0)+01_指標庫!$H$15*IF(ISNUMBER($AH407),AS407,0)+01_指標庫!$H$16*IF(ISNUMBER($K407),P407,0)+01_指標庫!$H$17*IF(ISNUMBER($AI407),AT407,0)+01_指標庫!$H$18*IF(ISNUMBER($AJ407),AU407,0)+01_指標庫!$H$19*IF(ISNUMBER($AK407),AV407,0)+01_指標庫!$H$20*IF(ISNUMBER($BB407),BB407,0)+01_指標庫!$H$21*IF(ISNUMBER($BC407),BC407,0))/AW407,1))</f>
        <v>51</v>
      </c>
      <c r="AY407" s="60"/>
      <c r="AZ407" s="60"/>
      <c r="BA407" s="58" t="n">
        <f aca="false">AVERAGE($E403:$E407)/AVERAGE($E398:$E407)-1</f>
        <v>-0.0232650213305283</v>
      </c>
      <c r="BB407" s="59" t="n">
        <f aca="false">IF(ISNUMBER($BA407),IF(OR($S407&lt;=-0.03,$BA407&lt;-0.003),0,IF(OR($S407&lt;=-0.02,$BA407&lt;0.01),50,100)),"")</f>
        <v>0</v>
      </c>
      <c r="BC407" s="0" t="str">
        <f aca="false">IF(OR(COUNT($AZ407)=0,COUNT($AZ406)=0),"",IF(OR($AY407/$AZ406-1&lt;=-0.03,$AZ407/$AZ406-1&lt;=-0.045,IF(COUNT($AZ398:$AZ407)=10,AVERAGE($AZ403:$AZ407)/AVERAGE($AZ398:$AZ407)-1&lt;-0.01,FALSE())),0,IF(OR($AZ407/$AZ406-1&lt;=-0.02,IF(COUNT($AZ398:$AZ407)=10,AVERAGE($AZ403:$AZ407)/AVERAGE($AZ398:$AZ407)-1&lt;0.005,FALSE())),50,100)))</f>
        <v/>
      </c>
    </row>
    <row r="408" customFormat="false" ht="15" hidden="false" customHeight="true" outlineLevel="0" collapsed="false">
      <c r="A408" s="47" t="n">
        <v>404</v>
      </c>
      <c r="B408" s="48" t="n">
        <v>43144</v>
      </c>
      <c r="C408" s="47" t="n">
        <v>2018</v>
      </c>
      <c r="D408" s="49" t="s">
        <v>237</v>
      </c>
      <c r="E408" s="50" t="n">
        <v>6553.86</v>
      </c>
      <c r="F408" s="51" t="n">
        <v>0.075172</v>
      </c>
      <c r="G408" s="51" t="n">
        <v>-0.066797</v>
      </c>
      <c r="H408" s="52" t="n">
        <v>0.7551</v>
      </c>
      <c r="I408" s="53" t="n">
        <v>378</v>
      </c>
      <c r="J408" s="47" t="s">
        <v>235</v>
      </c>
      <c r="K408" s="54" t="n">
        <v>24.97</v>
      </c>
      <c r="L408" s="55" t="n">
        <f aca="false">IF(COUNT(F408)=0,50,IF(F408&gt;=0,100,IF(F408&gt;=-0.02,50,0)))</f>
        <v>100</v>
      </c>
      <c r="M408" s="55" t="n">
        <f aca="false">IF(COUNT(G408)=0,50,IF(G408&gt;-0.06,100,IF(G408&gt;-0.15,50,0)))</f>
        <v>50</v>
      </c>
      <c r="N408" s="55" t="n">
        <f aca="false">IF(COUNT(H408)=0,50,IF(H408&gt;=0.6,100,IF(H408&gt;=0.4,50,0)))</f>
        <v>100</v>
      </c>
      <c r="O408" s="55" t="n">
        <f aca="false">IF(COUNT(I408)=0,50,IF(J408="proxy_vix",50,IF(I408&lt;350,100,IF(I408&lt;=450,50,0))))</f>
        <v>50</v>
      </c>
      <c r="P408" s="55" t="n">
        <f aca="false">IF(COUNT(K408)=0,50,IF(K408&lt;20,100,IF(K408&lt;=25,50,0)))</f>
        <v>50</v>
      </c>
      <c r="Q408" s="54"/>
      <c r="R408" s="47"/>
      <c r="S408" s="51" t="n">
        <f aca="false">$E408/$E407-1</f>
        <v>0.00460004445227891</v>
      </c>
      <c r="T408" s="56" t="n">
        <f aca="false">$K408/$K407-1</f>
        <v>-0.0249902381882078</v>
      </c>
      <c r="V408" s="57"/>
      <c r="W408" s="57"/>
      <c r="Y408" s="1" t="str">
        <f aca="false">IF(AX408&gt;=70,"EASY",IF(AX408&gt;40,"UNCERTAIN","HARD"))</f>
        <v>UNCERTAIN</v>
      </c>
      <c r="AA408" s="58" t="n">
        <f aca="false">IF($A408&lt;200,"",AVERAGE($E359:$E408)/AVERAGE($E209:$E408)-1)</f>
        <v>0.0819584694285656</v>
      </c>
      <c r="AB408" s="59" t="n">
        <f aca="false">LOOKUP($B408,07_L1政策步階!$A$4:$A$14,07_L1政策步階!$C$4:$C$14)</f>
        <v>-1</v>
      </c>
      <c r="AC408" s="57"/>
      <c r="AD408" s="57"/>
      <c r="AE408" s="57"/>
      <c r="AF408" s="57"/>
      <c r="AG408" s="57"/>
      <c r="AH408" s="57"/>
      <c r="AI408" s="57"/>
      <c r="AJ408" s="57"/>
      <c r="AK408" s="57"/>
      <c r="AL408" s="59" t="n">
        <f aca="false">IF(ISNUMBER($AA408),IF($AA408&gt;=0.005,100,IF($AA408&gt;=-0.015,50,0)),"")</f>
        <v>100</v>
      </c>
      <c r="AM408" s="59" t="n">
        <f aca="false">IF(ISNUMBER($AB408),IF($AB408=1,100,IF($AB408=0,50,0)),"")</f>
        <v>0</v>
      </c>
      <c r="AN408" s="0" t="str">
        <f aca="false">IF(ISNUMBER($AC408),IF($AC408&gt;=0.001,100,IF($AC408&gt;=-0.003,50,0)),"")</f>
        <v/>
      </c>
      <c r="AO408" s="0" t="str">
        <f aca="false">IF(ISNUMBER($AD408),IF($AD408&gt;=0.04,100,IF($AD408&gt;=0,50,0)),"")</f>
        <v/>
      </c>
      <c r="AP408" s="0" t="str">
        <f aca="false">IF(ISNUMBER($AE408),IF($AE408&gt;=25,100,IF($AE408&gt;=-75,50,0)),"")</f>
        <v/>
      </c>
      <c r="AQ408" s="0" t="str">
        <f aca="false">IF(ISNUMBER($AF408),IF($AF408&gt;0,100,IF($AF408&gt;=-50,50,0)),"")</f>
        <v/>
      </c>
      <c r="AR408" s="0" t="str">
        <f aca="false">IF(ISNUMBER($AG408),IF($AG408=1,100,IF($AG408=0,50,0)),"")</f>
        <v/>
      </c>
      <c r="AS408" s="0" t="str">
        <f aca="false">IF(ISNUMBER($AH408),IF($AH408&lt;0,100,IF($AH408&lt;=20,50,0)),"")</f>
        <v/>
      </c>
      <c r="AT408" s="0" t="str">
        <f aca="false">IF(ISNUMBER($AI408),IF($AI408&lt;0.95,100,IF($AI408&lt;=1,50,0)),"")</f>
        <v/>
      </c>
      <c r="AU408" s="0" t="str">
        <f aca="false">IF(ISNUMBER($AJ408),IF($AJ408&lt;30,0,IF($AJ408&lt;40,50,IF($AJ408&lt;=90,100,50))),"")</f>
        <v/>
      </c>
      <c r="AV408" s="0" t="str">
        <f aca="false">IF(ISNUMBER($AK408),IF($AK408&gt;-0.2,100,IF($AK408&gt;=-0.4,50,0)),"")</f>
        <v/>
      </c>
      <c r="AW408" s="59" t="n">
        <f aca="false">01_指標庫!$H$4*ISNUMBER($F408)+01_指標庫!$H$5*ISNUMBER($AA408)+01_指標庫!$H$6*ISNUMBER($G408)+01_指標庫!$H$7*ISNUMBER($H408)+01_指標庫!$H$8*ISNUMBER($AF408)+01_指標庫!$H$9*ISNUMBER($AG408)+01_指標庫!$H$10*ISNUMBER($AB408)+01_指標庫!$H$11*ISNUMBER($AC408)+01_指標庫!$H$12*ISNUMBER($AD408)+01_指標庫!$H$13*ISNUMBER($AE408)+01_指標庫!$H$14*ISNUMBER($I408)+01_指標庫!$H$15*ISNUMBER($AH408)+01_指標庫!$H$16*ISNUMBER($K408)+01_指標庫!$H$17*ISNUMBER($AI408)+01_指標庫!$H$18*ISNUMBER($AJ408)+01_指標庫!$H$19*ISNUMBER($AK408)+01_指標庫!$H$20*ISNUMBER($BB408)+01_指標庫!$H$21*ISNUMBER($BC408)</f>
        <v>51</v>
      </c>
      <c r="AX408" s="59" t="n">
        <f aca="false">IF(AW408=0,50,ROUND((01_指標庫!$H$4*IF(ISNUMBER($F408),L408,0)+01_指標庫!$H$5*IF(ISNUMBER($AA408),AL408,0)+01_指標庫!$H$6*IF(ISNUMBER($G408),M408,0)+01_指標庫!$H$7*IF(ISNUMBER($H408),N408,0)+01_指標庫!$H$8*IF(ISNUMBER($AF408),AQ408,0)+01_指標庫!$H$9*IF(ISNUMBER($AG408),AR408,0)+01_指標庫!$H$10*IF(ISNUMBER($AB408),AM408,0)+01_指標庫!$H$11*IF(ISNUMBER($AC408),AN408,0)+01_指標庫!$H$12*IF(ISNUMBER($AD408),AO408,0)+01_指標庫!$H$13*IF(ISNUMBER($AE408),AP408,0)+01_指標庫!$H$14*IF(ISNUMBER($I408),O408,0)+01_指標庫!$H$15*IF(ISNUMBER($AH408),AS408,0)+01_指標庫!$H$16*IF(ISNUMBER($K408),P408,0)+01_指標庫!$H$17*IF(ISNUMBER($AI408),AT408,0)+01_指標庫!$H$18*IF(ISNUMBER($AJ408),AU408,0)+01_指標庫!$H$19*IF(ISNUMBER($AK408),AV408,0)+01_指標庫!$H$20*IF(ISNUMBER($BB408),BB408,0)+01_指標庫!$H$21*IF(ISNUMBER($BC408),BC408,0))/AW408,1))</f>
        <v>56.9</v>
      </c>
      <c r="AY408" s="60"/>
      <c r="AZ408" s="60"/>
      <c r="BA408" s="58" t="n">
        <f aca="false">AVERAGE($E404:$E408)/AVERAGE($E399:$E408)-1</f>
        <v>-0.0210903070631524</v>
      </c>
      <c r="BB408" s="59" t="n">
        <f aca="false">IF(ISNUMBER($BA408),IF(OR($S408&lt;=-0.03,$BA408&lt;-0.003),0,IF(OR($S408&lt;=-0.02,$BA408&lt;0.01),50,100)),"")</f>
        <v>0</v>
      </c>
      <c r="BC408" s="0" t="str">
        <f aca="false">IF(OR(COUNT($AZ408)=0,COUNT($AZ407)=0),"",IF(OR($AY408/$AZ407-1&lt;=-0.03,$AZ408/$AZ407-1&lt;=-0.045,IF(COUNT($AZ399:$AZ408)=10,AVERAGE($AZ404:$AZ408)/AVERAGE($AZ399:$AZ408)-1&lt;-0.01,FALSE())),0,IF(OR($AZ408/$AZ407-1&lt;=-0.02,IF(COUNT($AZ399:$AZ408)=10,AVERAGE($AZ404:$AZ408)/AVERAGE($AZ399:$AZ408)-1&lt;0.005,FALSE())),50,100)))</f>
        <v/>
      </c>
    </row>
    <row r="409" customFormat="false" ht="15" hidden="false" customHeight="true" outlineLevel="0" collapsed="false">
      <c r="A409" s="47" t="n">
        <v>405</v>
      </c>
      <c r="B409" s="48" t="n">
        <v>43145</v>
      </c>
      <c r="C409" s="47" t="n">
        <v>2018</v>
      </c>
      <c r="D409" s="49" t="s">
        <v>238</v>
      </c>
      <c r="E409" s="50" t="n">
        <v>6675.03</v>
      </c>
      <c r="F409" s="51" t="n">
        <v>0.094112</v>
      </c>
      <c r="G409" s="51" t="n">
        <v>-0.049543</v>
      </c>
      <c r="H409" s="52" t="n">
        <v>0.7959</v>
      </c>
      <c r="I409" s="53" t="n">
        <v>369</v>
      </c>
      <c r="J409" s="47" t="s">
        <v>235</v>
      </c>
      <c r="K409" s="54" t="n">
        <v>19.26</v>
      </c>
      <c r="L409" s="55" t="n">
        <f aca="false">IF(COUNT(F409)=0,50,IF(F409&gt;=0,100,IF(F409&gt;=-0.02,50,0)))</f>
        <v>100</v>
      </c>
      <c r="M409" s="55" t="n">
        <f aca="false">IF(COUNT(G409)=0,50,IF(G409&gt;-0.06,100,IF(G409&gt;-0.15,50,0)))</f>
        <v>100</v>
      </c>
      <c r="N409" s="55" t="n">
        <f aca="false">IF(COUNT(H409)=0,50,IF(H409&gt;=0.6,100,IF(H409&gt;=0.4,50,0)))</f>
        <v>100</v>
      </c>
      <c r="O409" s="55" t="n">
        <f aca="false">IF(COUNT(I409)=0,50,IF(J409="proxy_vix",50,IF(I409&lt;350,100,IF(I409&lt;=450,50,0))))</f>
        <v>50</v>
      </c>
      <c r="P409" s="55" t="n">
        <f aca="false">IF(COUNT(K409)=0,50,IF(K409&lt;20,100,IF(K409&lt;=25,50,0)))</f>
        <v>100</v>
      </c>
      <c r="Q409" s="54"/>
      <c r="R409" s="47"/>
      <c r="S409" s="51" t="n">
        <f aca="false">$E409/$E408-1</f>
        <v>0.0184883412218144</v>
      </c>
      <c r="T409" s="56" t="n">
        <f aca="false">$K409/$K408-1</f>
        <v>-0.228674409291149</v>
      </c>
      <c r="V409" s="57"/>
      <c r="W409" s="57"/>
      <c r="Y409" s="1" t="str">
        <f aca="false">IF(AX409&gt;=70,"EASY",IF(AX409&gt;40,"UNCERTAIN","HARD"))</f>
        <v>EASY</v>
      </c>
      <c r="AA409" s="58" t="n">
        <f aca="false">IF($A409&lt;200,"",AVERAGE($E360:$E409)/AVERAGE($E210:$E409)-1)</f>
        <v>0.0821367724687379</v>
      </c>
      <c r="AB409" s="59" t="n">
        <f aca="false">LOOKUP($B409,07_L1政策步階!$A$4:$A$14,07_L1政策步階!$C$4:$C$14)</f>
        <v>-1</v>
      </c>
      <c r="AC409" s="57"/>
      <c r="AD409" s="57"/>
      <c r="AE409" s="57"/>
      <c r="AF409" s="57"/>
      <c r="AG409" s="57"/>
      <c r="AH409" s="57"/>
      <c r="AI409" s="57"/>
      <c r="AJ409" s="57"/>
      <c r="AK409" s="57"/>
      <c r="AL409" s="59" t="n">
        <f aca="false">IF(ISNUMBER($AA409),IF($AA409&gt;=0.005,100,IF($AA409&gt;=-0.015,50,0)),"")</f>
        <v>100</v>
      </c>
      <c r="AM409" s="59" t="n">
        <f aca="false">IF(ISNUMBER($AB409),IF($AB409=1,100,IF($AB409=0,50,0)),"")</f>
        <v>0</v>
      </c>
      <c r="AN409" s="0" t="str">
        <f aca="false">IF(ISNUMBER($AC409),IF($AC409&gt;=0.001,100,IF($AC409&gt;=-0.003,50,0)),"")</f>
        <v/>
      </c>
      <c r="AO409" s="0" t="str">
        <f aca="false">IF(ISNUMBER($AD409),IF($AD409&gt;=0.04,100,IF($AD409&gt;=0,50,0)),"")</f>
        <v/>
      </c>
      <c r="AP409" s="0" t="str">
        <f aca="false">IF(ISNUMBER($AE409),IF($AE409&gt;=25,100,IF($AE409&gt;=-75,50,0)),"")</f>
        <v/>
      </c>
      <c r="AQ409" s="0" t="str">
        <f aca="false">IF(ISNUMBER($AF409),IF($AF409&gt;0,100,IF($AF409&gt;=-50,50,0)),"")</f>
        <v/>
      </c>
      <c r="AR409" s="0" t="str">
        <f aca="false">IF(ISNUMBER($AG409),IF($AG409=1,100,IF($AG409=0,50,0)),"")</f>
        <v/>
      </c>
      <c r="AS409" s="0" t="str">
        <f aca="false">IF(ISNUMBER($AH409),IF($AH409&lt;0,100,IF($AH409&lt;=20,50,0)),"")</f>
        <v/>
      </c>
      <c r="AT409" s="0" t="str">
        <f aca="false">IF(ISNUMBER($AI409),IF($AI409&lt;0.95,100,IF($AI409&lt;=1,50,0)),"")</f>
        <v/>
      </c>
      <c r="AU409" s="0" t="str">
        <f aca="false">IF(ISNUMBER($AJ409),IF($AJ409&lt;30,0,IF($AJ409&lt;40,50,IF($AJ409&lt;=90,100,50))),"")</f>
        <v/>
      </c>
      <c r="AV409" s="0" t="str">
        <f aca="false">IF(ISNUMBER($AK409),IF($AK409&gt;-0.2,100,IF($AK409&gt;=-0.4,50,0)),"")</f>
        <v/>
      </c>
      <c r="AW409" s="59" t="n">
        <f aca="false">01_指標庫!$H$4*ISNUMBER($F409)+01_指標庫!$H$5*ISNUMBER($AA409)+01_指標庫!$H$6*ISNUMBER($G409)+01_指標庫!$H$7*ISNUMBER($H409)+01_指標庫!$H$8*ISNUMBER($AF409)+01_指標庫!$H$9*ISNUMBER($AG409)+01_指標庫!$H$10*ISNUMBER($AB409)+01_指標庫!$H$11*ISNUMBER($AC409)+01_指標庫!$H$12*ISNUMBER($AD409)+01_指標庫!$H$13*ISNUMBER($AE409)+01_指標庫!$H$14*ISNUMBER($I409)+01_指標庫!$H$15*ISNUMBER($AH409)+01_指標庫!$H$16*ISNUMBER($K409)+01_指標庫!$H$17*ISNUMBER($AI409)+01_指標庫!$H$18*ISNUMBER($AJ409)+01_指標庫!$H$19*ISNUMBER($AK409)+01_指標庫!$H$20*ISNUMBER($BB409)+01_指標庫!$H$21*ISNUMBER($BC409)</f>
        <v>51</v>
      </c>
      <c r="AX409" s="59" t="n">
        <f aca="false">IF(AW409=0,50,ROUND((01_指標庫!$H$4*IF(ISNUMBER($F409),L409,0)+01_指標庫!$H$5*IF(ISNUMBER($AA409),AL409,0)+01_指標庫!$H$6*IF(ISNUMBER($G409),M409,0)+01_指標庫!$H$7*IF(ISNUMBER($H409),N409,0)+01_指標庫!$H$8*IF(ISNUMBER($AF409),AQ409,0)+01_指標庫!$H$9*IF(ISNUMBER($AG409),AR409,0)+01_指標庫!$H$10*IF(ISNUMBER($AB409),AM409,0)+01_指標庫!$H$11*IF(ISNUMBER($AC409),AN409,0)+01_指標庫!$H$12*IF(ISNUMBER($AD409),AO409,0)+01_指標庫!$H$13*IF(ISNUMBER($AE409),AP409,0)+01_指標庫!$H$14*IF(ISNUMBER($I409),O409,0)+01_指標庫!$H$15*IF(ISNUMBER($AH409),AS409,0)+01_指標庫!$H$16*IF(ISNUMBER($K409),P409,0)+01_指標庫!$H$17*IF(ISNUMBER($AI409),AT409,0)+01_指標庫!$H$18*IF(ISNUMBER($AJ409),AU409,0)+01_指標庫!$H$19*IF(ISNUMBER($AK409),AV409,0)+01_指標庫!$H$20*IF(ISNUMBER($BB409),BB409,0)+01_指標庫!$H$21*IF(ISNUMBER($BC409),BC409,0))/AW409,1))</f>
        <v>70.6</v>
      </c>
      <c r="AY409" s="60"/>
      <c r="AZ409" s="60"/>
      <c r="BA409" s="58" t="n">
        <f aca="false">AVERAGE($E405:$E409)/AVERAGE($E400:$E409)-1</f>
        <v>-0.0141807723245194</v>
      </c>
      <c r="BB409" s="59" t="n">
        <f aca="false">IF(ISNUMBER($BA409),IF(OR($S409&lt;=-0.03,$BA409&lt;-0.003),0,IF(OR($S409&lt;=-0.02,$BA409&lt;0.01),50,100)),"")</f>
        <v>0</v>
      </c>
      <c r="BC409" s="0" t="str">
        <f aca="false">IF(OR(COUNT($AZ409)=0,COUNT($AZ408)=0),"",IF(OR($AY409/$AZ408-1&lt;=-0.03,$AZ409/$AZ408-1&lt;=-0.045,IF(COUNT($AZ400:$AZ409)=10,AVERAGE($AZ405:$AZ409)/AVERAGE($AZ400:$AZ409)-1&lt;-0.01,FALSE())),0,IF(OR($AZ409/$AZ408-1&lt;=-0.02,IF(COUNT($AZ400:$AZ409)=10,AVERAGE($AZ405:$AZ409)/AVERAGE($AZ400:$AZ409)-1&lt;0.005,FALSE())),50,100)))</f>
        <v/>
      </c>
    </row>
    <row r="410" customFormat="false" ht="15" hidden="false" customHeight="true" outlineLevel="0" collapsed="false">
      <c r="A410" s="47" t="n">
        <v>406</v>
      </c>
      <c r="B410" s="48" t="n">
        <v>43146</v>
      </c>
      <c r="C410" s="47" t="n">
        <v>2018</v>
      </c>
      <c r="D410" s="49" t="s">
        <v>239</v>
      </c>
      <c r="E410" s="50" t="n">
        <v>6794.92</v>
      </c>
      <c r="F410" s="51" t="n">
        <v>0.112714</v>
      </c>
      <c r="G410" s="51" t="n">
        <v>-0.032472</v>
      </c>
      <c r="H410" s="52" t="n">
        <v>0.8367</v>
      </c>
      <c r="I410" s="53" t="n">
        <v>357</v>
      </c>
      <c r="J410" s="47" t="s">
        <v>235</v>
      </c>
      <c r="K410" s="54" t="n">
        <v>19.13</v>
      </c>
      <c r="L410" s="55" t="n">
        <f aca="false">IF(COUNT(F410)=0,50,IF(F410&gt;=0,100,IF(F410&gt;=-0.02,50,0)))</f>
        <v>100</v>
      </c>
      <c r="M410" s="55" t="n">
        <f aca="false">IF(COUNT(G410)=0,50,IF(G410&gt;-0.06,100,IF(G410&gt;-0.15,50,0)))</f>
        <v>100</v>
      </c>
      <c r="N410" s="55" t="n">
        <f aca="false">IF(COUNT(H410)=0,50,IF(H410&gt;=0.6,100,IF(H410&gt;=0.4,50,0)))</f>
        <v>100</v>
      </c>
      <c r="O410" s="55" t="n">
        <f aca="false">IF(COUNT(I410)=0,50,IF(J410="proxy_vix",50,IF(I410&lt;350,100,IF(I410&lt;=450,50,0))))</f>
        <v>50</v>
      </c>
      <c r="P410" s="55" t="n">
        <f aca="false">IF(COUNT(K410)=0,50,IF(K410&lt;20,100,IF(K410&lt;=25,50,0)))</f>
        <v>100</v>
      </c>
      <c r="Q410" s="54"/>
      <c r="R410" s="47"/>
      <c r="S410" s="51" t="n">
        <f aca="false">$E410/$E409-1</f>
        <v>0.0179609679656871</v>
      </c>
      <c r="T410" s="56" t="n">
        <f aca="false">$K410/$K409-1</f>
        <v>-0.0067497403946003</v>
      </c>
      <c r="V410" s="57"/>
      <c r="W410" s="57"/>
      <c r="Y410" s="1" t="str">
        <f aca="false">IF(AX410&gt;=70,"EASY",IF(AX410&gt;40,"UNCERTAIN","HARD"))</f>
        <v>EASY</v>
      </c>
      <c r="AA410" s="58" t="n">
        <f aca="false">IF($A410&lt;200,"",AVERAGE($E361:$E410)/AVERAGE($E211:$E410)-1)</f>
        <v>0.0828568948593413</v>
      </c>
      <c r="AB410" s="59" t="n">
        <f aca="false">LOOKUP($B410,07_L1政策步階!$A$4:$A$14,07_L1政策步階!$C$4:$C$14)</f>
        <v>-1</v>
      </c>
      <c r="AC410" s="57"/>
      <c r="AD410" s="57"/>
      <c r="AE410" s="57"/>
      <c r="AF410" s="57"/>
      <c r="AG410" s="57"/>
      <c r="AH410" s="57"/>
      <c r="AI410" s="57"/>
      <c r="AJ410" s="57"/>
      <c r="AK410" s="57"/>
      <c r="AL410" s="59" t="n">
        <f aca="false">IF(ISNUMBER($AA410),IF($AA410&gt;=0.005,100,IF($AA410&gt;=-0.015,50,0)),"")</f>
        <v>100</v>
      </c>
      <c r="AM410" s="59" t="n">
        <f aca="false">IF(ISNUMBER($AB410),IF($AB410=1,100,IF($AB410=0,50,0)),"")</f>
        <v>0</v>
      </c>
      <c r="AN410" s="0" t="str">
        <f aca="false">IF(ISNUMBER($AC410),IF($AC410&gt;=0.001,100,IF($AC410&gt;=-0.003,50,0)),"")</f>
        <v/>
      </c>
      <c r="AO410" s="0" t="str">
        <f aca="false">IF(ISNUMBER($AD410),IF($AD410&gt;=0.04,100,IF($AD410&gt;=0,50,0)),"")</f>
        <v/>
      </c>
      <c r="AP410" s="0" t="str">
        <f aca="false">IF(ISNUMBER($AE410),IF($AE410&gt;=25,100,IF($AE410&gt;=-75,50,0)),"")</f>
        <v/>
      </c>
      <c r="AQ410" s="0" t="str">
        <f aca="false">IF(ISNUMBER($AF410),IF($AF410&gt;0,100,IF($AF410&gt;=-50,50,0)),"")</f>
        <v/>
      </c>
      <c r="AR410" s="0" t="str">
        <f aca="false">IF(ISNUMBER($AG410),IF($AG410=1,100,IF($AG410=0,50,0)),"")</f>
        <v/>
      </c>
      <c r="AS410" s="0" t="str">
        <f aca="false">IF(ISNUMBER($AH410),IF($AH410&lt;0,100,IF($AH410&lt;=20,50,0)),"")</f>
        <v/>
      </c>
      <c r="AT410" s="0" t="str">
        <f aca="false">IF(ISNUMBER($AI410),IF($AI410&lt;0.95,100,IF($AI410&lt;=1,50,0)),"")</f>
        <v/>
      </c>
      <c r="AU410" s="0" t="str">
        <f aca="false">IF(ISNUMBER($AJ410),IF($AJ410&lt;30,0,IF($AJ410&lt;40,50,IF($AJ410&lt;=90,100,50))),"")</f>
        <v/>
      </c>
      <c r="AV410" s="0" t="str">
        <f aca="false">IF(ISNUMBER($AK410),IF($AK410&gt;-0.2,100,IF($AK410&gt;=-0.4,50,0)),"")</f>
        <v/>
      </c>
      <c r="AW410" s="59" t="n">
        <f aca="false">01_指標庫!$H$4*ISNUMBER($F410)+01_指標庫!$H$5*ISNUMBER($AA410)+01_指標庫!$H$6*ISNUMBER($G410)+01_指標庫!$H$7*ISNUMBER($H410)+01_指標庫!$H$8*ISNUMBER($AF410)+01_指標庫!$H$9*ISNUMBER($AG410)+01_指標庫!$H$10*ISNUMBER($AB410)+01_指標庫!$H$11*ISNUMBER($AC410)+01_指標庫!$H$12*ISNUMBER($AD410)+01_指標庫!$H$13*ISNUMBER($AE410)+01_指標庫!$H$14*ISNUMBER($I410)+01_指標庫!$H$15*ISNUMBER($AH410)+01_指標庫!$H$16*ISNUMBER($K410)+01_指標庫!$H$17*ISNUMBER($AI410)+01_指標庫!$H$18*ISNUMBER($AJ410)+01_指標庫!$H$19*ISNUMBER($AK410)+01_指標庫!$H$20*ISNUMBER($BB410)+01_指標庫!$H$21*ISNUMBER($BC410)</f>
        <v>51</v>
      </c>
      <c r="AX410" s="59" t="n">
        <f aca="false">IF(AW410=0,50,ROUND((01_指標庫!$H$4*IF(ISNUMBER($F410),L410,0)+01_指標庫!$H$5*IF(ISNUMBER($AA410),AL410,0)+01_指標庫!$H$6*IF(ISNUMBER($G410),M410,0)+01_指標庫!$H$7*IF(ISNUMBER($H410),N410,0)+01_指標庫!$H$8*IF(ISNUMBER($AF410),AQ410,0)+01_指標庫!$H$9*IF(ISNUMBER($AG410),AR410,0)+01_指標庫!$H$10*IF(ISNUMBER($AB410),AM410,0)+01_指標庫!$H$11*IF(ISNUMBER($AC410),AN410,0)+01_指標庫!$H$12*IF(ISNUMBER($AD410),AO410,0)+01_指標庫!$H$13*IF(ISNUMBER($AE410),AP410,0)+01_指標庫!$H$14*IF(ISNUMBER($I410),O410,0)+01_指標庫!$H$15*IF(ISNUMBER($AH410),AS410,0)+01_指標庫!$H$16*IF(ISNUMBER($K410),P410,0)+01_指標庫!$H$17*IF(ISNUMBER($AI410),AT410,0)+01_指標庫!$H$18*IF(ISNUMBER($AJ410),AU410,0)+01_指標庫!$H$19*IF(ISNUMBER($AK410),AV410,0)+01_指標庫!$H$20*IF(ISNUMBER($BB410),BB410,0)+01_指標庫!$H$21*IF(ISNUMBER($BC410),BC410,0))/AW410,1))</f>
        <v>76.5</v>
      </c>
      <c r="AY410" s="60"/>
      <c r="AZ410" s="60"/>
      <c r="BA410" s="58" t="n">
        <f aca="false">AVERAGE($E406:$E410)/AVERAGE($E401:$E410)-1</f>
        <v>0.00228110867081277</v>
      </c>
      <c r="BB410" s="59" t="n">
        <f aca="false">IF(ISNUMBER($BA410),IF(OR($S410&lt;=-0.03,$BA410&lt;-0.003),0,IF(OR($S410&lt;=-0.02,$BA410&lt;0.01),50,100)),"")</f>
        <v>50</v>
      </c>
      <c r="BC410" s="0" t="str">
        <f aca="false">IF(OR(COUNT($AZ410)=0,COUNT($AZ409)=0),"",IF(OR($AY410/$AZ409-1&lt;=-0.03,$AZ410/$AZ409-1&lt;=-0.045,IF(COUNT($AZ401:$AZ410)=10,AVERAGE($AZ406:$AZ410)/AVERAGE($AZ401:$AZ410)-1&lt;-0.01,FALSE())),0,IF(OR($AZ410/$AZ409-1&lt;=-0.02,IF(COUNT($AZ401:$AZ410)=10,AVERAGE($AZ406:$AZ410)/AVERAGE($AZ401:$AZ410)-1&lt;0.005,FALSE())),50,100)))</f>
        <v/>
      </c>
    </row>
    <row r="411" customFormat="false" ht="15" hidden="false" customHeight="true" outlineLevel="0" collapsed="false">
      <c r="A411" s="47" t="n">
        <v>407</v>
      </c>
      <c r="B411" s="48" t="n">
        <v>43147</v>
      </c>
      <c r="C411" s="47" t="n">
        <v>2018</v>
      </c>
      <c r="D411" s="49" t="s">
        <v>234</v>
      </c>
      <c r="E411" s="50" t="n">
        <v>6770.66</v>
      </c>
      <c r="F411" s="51" t="n">
        <v>0.107702</v>
      </c>
      <c r="G411" s="51" t="n">
        <v>-0.035926</v>
      </c>
      <c r="H411" s="52" t="n">
        <v>0.8571</v>
      </c>
      <c r="I411" s="53" t="n">
        <v>350</v>
      </c>
      <c r="J411" s="47" t="s">
        <v>235</v>
      </c>
      <c r="K411" s="54" t="n">
        <v>19.46</v>
      </c>
      <c r="L411" s="55" t="n">
        <f aca="false">IF(COUNT(F411)=0,50,IF(F411&gt;=0,100,IF(F411&gt;=-0.02,50,0)))</f>
        <v>100</v>
      </c>
      <c r="M411" s="55" t="n">
        <f aca="false">IF(COUNT(G411)=0,50,IF(G411&gt;-0.06,100,IF(G411&gt;-0.15,50,0)))</f>
        <v>100</v>
      </c>
      <c r="N411" s="55" t="n">
        <f aca="false">IF(COUNT(H411)=0,50,IF(H411&gt;=0.6,100,IF(H411&gt;=0.4,50,0)))</f>
        <v>100</v>
      </c>
      <c r="O411" s="55" t="n">
        <f aca="false">IF(COUNT(I411)=0,50,IF(J411="proxy_vix",50,IF(I411&lt;350,100,IF(I411&lt;=450,50,0))))</f>
        <v>50</v>
      </c>
      <c r="P411" s="55" t="n">
        <f aca="false">IF(COUNT(K411)=0,50,IF(K411&lt;20,100,IF(K411&lt;=25,50,0)))</f>
        <v>100</v>
      </c>
      <c r="Q411" s="54"/>
      <c r="R411" s="47"/>
      <c r="S411" s="51" t="n">
        <f aca="false">$E411/$E410-1</f>
        <v>-0.00357031429361943</v>
      </c>
      <c r="T411" s="56" t="n">
        <f aca="false">$K411/$K410-1</f>
        <v>0.017250392054365</v>
      </c>
      <c r="V411" s="57"/>
      <c r="W411" s="57"/>
      <c r="Y411" s="1" t="str">
        <f aca="false">IF(AX411&gt;=70,"EASY",IF(AX411&gt;40,"UNCERTAIN","HARD"))</f>
        <v>EASY</v>
      </c>
      <c r="AA411" s="58" t="n">
        <f aca="false">IF($A411&lt;200,"",AVERAGE($E362:$E411)/AVERAGE($E212:$E411)-1)</f>
        <v>0.0834964096328639</v>
      </c>
      <c r="AB411" s="59" t="n">
        <f aca="false">LOOKUP($B411,07_L1政策步階!$A$4:$A$14,07_L1政策步階!$C$4:$C$14)</f>
        <v>-1</v>
      </c>
      <c r="AC411" s="57"/>
      <c r="AD411" s="57"/>
      <c r="AE411" s="57"/>
      <c r="AF411" s="57"/>
      <c r="AG411" s="57"/>
      <c r="AH411" s="57"/>
      <c r="AI411" s="57"/>
      <c r="AJ411" s="57"/>
      <c r="AK411" s="57"/>
      <c r="AL411" s="59" t="n">
        <f aca="false">IF(ISNUMBER($AA411),IF($AA411&gt;=0.005,100,IF($AA411&gt;=-0.015,50,0)),"")</f>
        <v>100</v>
      </c>
      <c r="AM411" s="59" t="n">
        <f aca="false">IF(ISNUMBER($AB411),IF($AB411=1,100,IF($AB411=0,50,0)),"")</f>
        <v>0</v>
      </c>
      <c r="AN411" s="0" t="str">
        <f aca="false">IF(ISNUMBER($AC411),IF($AC411&gt;=0.001,100,IF($AC411&gt;=-0.003,50,0)),"")</f>
        <v/>
      </c>
      <c r="AO411" s="0" t="str">
        <f aca="false">IF(ISNUMBER($AD411),IF($AD411&gt;=0.04,100,IF($AD411&gt;=0,50,0)),"")</f>
        <v/>
      </c>
      <c r="AP411" s="0" t="str">
        <f aca="false">IF(ISNUMBER($AE411),IF($AE411&gt;=25,100,IF($AE411&gt;=-75,50,0)),"")</f>
        <v/>
      </c>
      <c r="AQ411" s="0" t="str">
        <f aca="false">IF(ISNUMBER($AF411),IF($AF411&gt;0,100,IF($AF411&gt;=-50,50,0)),"")</f>
        <v/>
      </c>
      <c r="AR411" s="0" t="str">
        <f aca="false">IF(ISNUMBER($AG411),IF($AG411=1,100,IF($AG411=0,50,0)),"")</f>
        <v/>
      </c>
      <c r="AS411" s="0" t="str">
        <f aca="false">IF(ISNUMBER($AH411),IF($AH411&lt;0,100,IF($AH411&lt;=20,50,0)),"")</f>
        <v/>
      </c>
      <c r="AT411" s="0" t="str">
        <f aca="false">IF(ISNUMBER($AI411),IF($AI411&lt;0.95,100,IF($AI411&lt;=1,50,0)),"")</f>
        <v/>
      </c>
      <c r="AU411" s="0" t="str">
        <f aca="false">IF(ISNUMBER($AJ411),IF($AJ411&lt;30,0,IF($AJ411&lt;40,50,IF($AJ411&lt;=90,100,50))),"")</f>
        <v/>
      </c>
      <c r="AV411" s="0" t="str">
        <f aca="false">IF(ISNUMBER($AK411),IF($AK411&gt;-0.2,100,IF($AK411&gt;=-0.4,50,0)),"")</f>
        <v/>
      </c>
      <c r="AW411" s="59" t="n">
        <f aca="false">01_指標庫!$H$4*ISNUMBER($F411)+01_指標庫!$H$5*ISNUMBER($AA411)+01_指標庫!$H$6*ISNUMBER($G411)+01_指標庫!$H$7*ISNUMBER($H411)+01_指標庫!$H$8*ISNUMBER($AF411)+01_指標庫!$H$9*ISNUMBER($AG411)+01_指標庫!$H$10*ISNUMBER($AB411)+01_指標庫!$H$11*ISNUMBER($AC411)+01_指標庫!$H$12*ISNUMBER($AD411)+01_指標庫!$H$13*ISNUMBER($AE411)+01_指標庫!$H$14*ISNUMBER($I411)+01_指標庫!$H$15*ISNUMBER($AH411)+01_指標庫!$H$16*ISNUMBER($K411)+01_指標庫!$H$17*ISNUMBER($AI411)+01_指標庫!$H$18*ISNUMBER($AJ411)+01_指標庫!$H$19*ISNUMBER($AK411)+01_指標庫!$H$20*ISNUMBER($BB411)+01_指標庫!$H$21*ISNUMBER($BC411)</f>
        <v>51</v>
      </c>
      <c r="AX411" s="59" t="n">
        <f aca="false">IF(AW411=0,50,ROUND((01_指標庫!$H$4*IF(ISNUMBER($F411),L411,0)+01_指標庫!$H$5*IF(ISNUMBER($AA411),AL411,0)+01_指標庫!$H$6*IF(ISNUMBER($G411),M411,0)+01_指標庫!$H$7*IF(ISNUMBER($H411),N411,0)+01_指標庫!$H$8*IF(ISNUMBER($AF411),AQ411,0)+01_指標庫!$H$9*IF(ISNUMBER($AG411),AR411,0)+01_指標庫!$H$10*IF(ISNUMBER($AB411),AM411,0)+01_指標庫!$H$11*IF(ISNUMBER($AC411),AN411,0)+01_指標庫!$H$12*IF(ISNUMBER($AD411),AO411,0)+01_指標庫!$H$13*IF(ISNUMBER($AE411),AP411,0)+01_指標庫!$H$14*IF(ISNUMBER($I411),O411,0)+01_指標庫!$H$15*IF(ISNUMBER($AH411),AS411,0)+01_指標庫!$H$16*IF(ISNUMBER($K411),P411,0)+01_指標庫!$H$17*IF(ISNUMBER($AI411),AT411,0)+01_指標庫!$H$18*IF(ISNUMBER($AJ411),AU411,0)+01_指標庫!$H$19*IF(ISNUMBER($AK411),AV411,0)+01_指標庫!$H$20*IF(ISNUMBER($BB411),BB411,0)+01_指標庫!$H$21*IF(ISNUMBER($BC411),BC411,0))/AW411,1))</f>
        <v>82.4</v>
      </c>
      <c r="AY411" s="60"/>
      <c r="AZ411" s="60"/>
      <c r="BA411" s="58" t="n">
        <f aca="false">AVERAGE($E407:$E411)/AVERAGE($E402:$E411)-1</f>
        <v>0.0130070953597252</v>
      </c>
      <c r="BB411" s="59" t="n">
        <f aca="false">IF(ISNUMBER($BA411),IF(OR($S411&lt;=-0.03,$BA411&lt;-0.003),0,IF(OR($S411&lt;=-0.02,$BA411&lt;0.01),50,100)),"")</f>
        <v>100</v>
      </c>
      <c r="BC411" s="0" t="str">
        <f aca="false">IF(OR(COUNT($AZ411)=0,COUNT($AZ410)=0),"",IF(OR($AY411/$AZ410-1&lt;=-0.03,$AZ411/$AZ410-1&lt;=-0.045,IF(COUNT($AZ402:$AZ411)=10,AVERAGE($AZ407:$AZ411)/AVERAGE($AZ402:$AZ411)-1&lt;-0.01,FALSE())),0,IF(OR($AZ411/$AZ410-1&lt;=-0.02,IF(COUNT($AZ402:$AZ411)=10,AVERAGE($AZ407:$AZ411)/AVERAGE($AZ402:$AZ411)-1&lt;0.005,FALSE())),50,100)))</f>
        <v/>
      </c>
    </row>
    <row r="412" customFormat="false" ht="15" hidden="false" customHeight="true" outlineLevel="0" collapsed="false">
      <c r="A412" s="47" t="n">
        <v>408</v>
      </c>
      <c r="B412" s="48" t="n">
        <v>43151</v>
      </c>
      <c r="C412" s="47" t="n">
        <v>2018</v>
      </c>
      <c r="D412" s="49" t="s">
        <v>237</v>
      </c>
      <c r="E412" s="50" t="n">
        <v>6779.69</v>
      </c>
      <c r="F412" s="51" t="n">
        <v>0.108134</v>
      </c>
      <c r="G412" s="51" t="n">
        <v>-0.034641</v>
      </c>
      <c r="H412" s="52" t="n">
        <v>0.8571</v>
      </c>
      <c r="I412" s="53" t="n">
        <v>348</v>
      </c>
      <c r="J412" s="47" t="s">
        <v>235</v>
      </c>
      <c r="K412" s="54" t="n">
        <v>20.6</v>
      </c>
      <c r="L412" s="55" t="n">
        <f aca="false">IF(COUNT(F412)=0,50,IF(F412&gt;=0,100,IF(F412&gt;=-0.02,50,0)))</f>
        <v>100</v>
      </c>
      <c r="M412" s="55" t="n">
        <f aca="false">IF(COUNT(G412)=0,50,IF(G412&gt;-0.06,100,IF(G412&gt;-0.15,50,0)))</f>
        <v>100</v>
      </c>
      <c r="N412" s="55" t="n">
        <f aca="false">IF(COUNT(H412)=0,50,IF(H412&gt;=0.6,100,IF(H412&gt;=0.4,50,0)))</f>
        <v>100</v>
      </c>
      <c r="O412" s="55" t="n">
        <f aca="false">IF(COUNT(I412)=0,50,IF(J412="proxy_vix",50,IF(I412&lt;350,100,IF(I412&lt;=450,50,0))))</f>
        <v>100</v>
      </c>
      <c r="P412" s="55" t="n">
        <f aca="false">IF(COUNT(K412)=0,50,IF(K412&lt;20,100,IF(K412&lt;=25,50,0)))</f>
        <v>50</v>
      </c>
      <c r="Q412" s="54"/>
      <c r="R412" s="47"/>
      <c r="S412" s="51" t="n">
        <f aca="false">$E412/$E411-1</f>
        <v>0.001333695681071</v>
      </c>
      <c r="T412" s="56" t="n">
        <f aca="false">$K412/$K411-1</f>
        <v>0.0585817060637204</v>
      </c>
      <c r="V412" s="57"/>
      <c r="W412" s="57"/>
      <c r="Y412" s="1" t="str">
        <f aca="false">IF(AX412&gt;=70,"EASY",IF(AX412&gt;40,"UNCERTAIN","HARD"))</f>
        <v>EASY</v>
      </c>
      <c r="AA412" s="58" t="n">
        <f aca="false">IF($A412&lt;200,"",AVERAGE($E363:$E412)/AVERAGE($E213:$E412)-1)</f>
        <v>0.0840659377570083</v>
      </c>
      <c r="AB412" s="59" t="n">
        <f aca="false">LOOKUP($B412,07_L1政策步階!$A$4:$A$14,07_L1政策步階!$C$4:$C$14)</f>
        <v>-1</v>
      </c>
      <c r="AC412" s="57"/>
      <c r="AD412" s="57"/>
      <c r="AE412" s="57"/>
      <c r="AF412" s="57"/>
      <c r="AG412" s="57"/>
      <c r="AH412" s="57"/>
      <c r="AI412" s="57"/>
      <c r="AJ412" s="57"/>
      <c r="AK412" s="57"/>
      <c r="AL412" s="59" t="n">
        <f aca="false">IF(ISNUMBER($AA412),IF($AA412&gt;=0.005,100,IF($AA412&gt;=-0.015,50,0)),"")</f>
        <v>100</v>
      </c>
      <c r="AM412" s="59" t="n">
        <f aca="false">IF(ISNUMBER($AB412),IF($AB412=1,100,IF($AB412=0,50,0)),"")</f>
        <v>0</v>
      </c>
      <c r="AN412" s="0" t="str">
        <f aca="false">IF(ISNUMBER($AC412),IF($AC412&gt;=0.001,100,IF($AC412&gt;=-0.003,50,0)),"")</f>
        <v/>
      </c>
      <c r="AO412" s="0" t="str">
        <f aca="false">IF(ISNUMBER($AD412),IF($AD412&gt;=0.04,100,IF($AD412&gt;=0,50,0)),"")</f>
        <v/>
      </c>
      <c r="AP412" s="0" t="str">
        <f aca="false">IF(ISNUMBER($AE412),IF($AE412&gt;=25,100,IF($AE412&gt;=-75,50,0)),"")</f>
        <v/>
      </c>
      <c r="AQ412" s="0" t="str">
        <f aca="false">IF(ISNUMBER($AF412),IF($AF412&gt;0,100,IF($AF412&gt;=-50,50,0)),"")</f>
        <v/>
      </c>
      <c r="AR412" s="0" t="str">
        <f aca="false">IF(ISNUMBER($AG412),IF($AG412=1,100,IF($AG412=0,50,0)),"")</f>
        <v/>
      </c>
      <c r="AS412" s="0" t="str">
        <f aca="false">IF(ISNUMBER($AH412),IF($AH412&lt;0,100,IF($AH412&lt;=20,50,0)),"")</f>
        <v/>
      </c>
      <c r="AT412" s="0" t="str">
        <f aca="false">IF(ISNUMBER($AI412),IF($AI412&lt;0.95,100,IF($AI412&lt;=1,50,0)),"")</f>
        <v/>
      </c>
      <c r="AU412" s="0" t="str">
        <f aca="false">IF(ISNUMBER($AJ412),IF($AJ412&lt;30,0,IF($AJ412&lt;40,50,IF($AJ412&lt;=90,100,50))),"")</f>
        <v/>
      </c>
      <c r="AV412" s="0" t="str">
        <f aca="false">IF(ISNUMBER($AK412),IF($AK412&gt;-0.2,100,IF($AK412&gt;=-0.4,50,0)),"")</f>
        <v/>
      </c>
      <c r="AW412" s="59" t="n">
        <f aca="false">01_指標庫!$H$4*ISNUMBER($F412)+01_指標庫!$H$5*ISNUMBER($AA412)+01_指標庫!$H$6*ISNUMBER($G412)+01_指標庫!$H$7*ISNUMBER($H412)+01_指標庫!$H$8*ISNUMBER($AF412)+01_指標庫!$H$9*ISNUMBER($AG412)+01_指標庫!$H$10*ISNUMBER($AB412)+01_指標庫!$H$11*ISNUMBER($AC412)+01_指標庫!$H$12*ISNUMBER($AD412)+01_指標庫!$H$13*ISNUMBER($AE412)+01_指標庫!$H$14*ISNUMBER($I412)+01_指標庫!$H$15*ISNUMBER($AH412)+01_指標庫!$H$16*ISNUMBER($K412)+01_指標庫!$H$17*ISNUMBER($AI412)+01_指標庫!$H$18*ISNUMBER($AJ412)+01_指標庫!$H$19*ISNUMBER($AK412)+01_指標庫!$H$20*ISNUMBER($BB412)+01_指標庫!$H$21*ISNUMBER($BC412)</f>
        <v>51</v>
      </c>
      <c r="AX412" s="59" t="n">
        <f aca="false">IF(AW412=0,50,ROUND((01_指標庫!$H$4*IF(ISNUMBER($F412),L412,0)+01_指標庫!$H$5*IF(ISNUMBER($AA412),AL412,0)+01_指標庫!$H$6*IF(ISNUMBER($G412),M412,0)+01_指標庫!$H$7*IF(ISNUMBER($H412),N412,0)+01_指標庫!$H$8*IF(ISNUMBER($AF412),AQ412,0)+01_指標庫!$H$9*IF(ISNUMBER($AG412),AR412,0)+01_指標庫!$H$10*IF(ISNUMBER($AB412),AM412,0)+01_指標庫!$H$11*IF(ISNUMBER($AC412),AN412,0)+01_指標庫!$H$12*IF(ISNUMBER($AD412),AO412,0)+01_指標庫!$H$13*IF(ISNUMBER($AE412),AP412,0)+01_指標庫!$H$14*IF(ISNUMBER($I412),O412,0)+01_指標庫!$H$15*IF(ISNUMBER($AH412),AS412,0)+01_指標庫!$H$16*IF(ISNUMBER($K412),P412,0)+01_指標庫!$H$17*IF(ISNUMBER($AI412),AT412,0)+01_指標庫!$H$18*IF(ISNUMBER($AJ412),AU412,0)+01_指標庫!$H$19*IF(ISNUMBER($AK412),AV412,0)+01_指標庫!$H$20*IF(ISNUMBER($BB412),BB412,0)+01_指標庫!$H$21*IF(ISNUMBER($BC412),BC412,0))/AW412,1))</f>
        <v>84.3</v>
      </c>
      <c r="AY412" s="60"/>
      <c r="AZ412" s="60"/>
      <c r="BA412" s="58" t="n">
        <f aca="false">AVERAGE($E408:$E412)/AVERAGE($E403:$E412)-1</f>
        <v>0.0164010208766274</v>
      </c>
      <c r="BB412" s="59" t="n">
        <f aca="false">IF(ISNUMBER($BA412),IF(OR($S412&lt;=-0.03,$BA412&lt;-0.003),0,IF(OR($S412&lt;=-0.02,$BA412&lt;0.01),50,100)),"")</f>
        <v>100</v>
      </c>
      <c r="BC412" s="0" t="str">
        <f aca="false">IF(OR(COUNT($AZ412)=0,COUNT($AZ411)=0),"",IF(OR($AY412/$AZ411-1&lt;=-0.03,$AZ412/$AZ411-1&lt;=-0.045,IF(COUNT($AZ403:$AZ412)=10,AVERAGE($AZ408:$AZ412)/AVERAGE($AZ403:$AZ412)-1&lt;-0.01,FALSE())),0,IF(OR($AZ412/$AZ411-1&lt;=-0.02,IF(COUNT($AZ403:$AZ412)=10,AVERAGE($AZ408:$AZ412)/AVERAGE($AZ403:$AZ412)-1&lt;0.005,FALSE())),50,100)))</f>
        <v/>
      </c>
    </row>
    <row r="413" customFormat="false" ht="15" hidden="false" customHeight="true" outlineLevel="0" collapsed="false">
      <c r="A413" s="47" t="n">
        <v>409</v>
      </c>
      <c r="B413" s="48" t="n">
        <v>43152</v>
      </c>
      <c r="C413" s="47" t="n">
        <v>2018</v>
      </c>
      <c r="D413" s="49" t="s">
        <v>238</v>
      </c>
      <c r="E413" s="50" t="n">
        <v>6759.26</v>
      </c>
      <c r="F413" s="51" t="n">
        <v>0.10379</v>
      </c>
      <c r="G413" s="51" t="n">
        <v>-0.03755</v>
      </c>
      <c r="H413" s="52" t="n">
        <v>0.8367</v>
      </c>
      <c r="I413" s="53" t="n">
        <v>346</v>
      </c>
      <c r="J413" s="47" t="s">
        <v>235</v>
      </c>
      <c r="K413" s="54" t="n">
        <v>20.02</v>
      </c>
      <c r="L413" s="55" t="n">
        <f aca="false">IF(COUNT(F413)=0,50,IF(F413&gt;=0,100,IF(F413&gt;=-0.02,50,0)))</f>
        <v>100</v>
      </c>
      <c r="M413" s="55" t="n">
        <f aca="false">IF(COUNT(G413)=0,50,IF(G413&gt;-0.06,100,IF(G413&gt;-0.15,50,0)))</f>
        <v>100</v>
      </c>
      <c r="N413" s="55" t="n">
        <f aca="false">IF(COUNT(H413)=0,50,IF(H413&gt;=0.6,100,IF(H413&gt;=0.4,50,0)))</f>
        <v>100</v>
      </c>
      <c r="O413" s="55" t="n">
        <f aca="false">IF(COUNT(I413)=0,50,IF(J413="proxy_vix",50,IF(I413&lt;350,100,IF(I413&lt;=450,50,0))))</f>
        <v>100</v>
      </c>
      <c r="P413" s="55" t="n">
        <f aca="false">IF(COUNT(K413)=0,50,IF(K413&lt;20,100,IF(K413&lt;=25,50,0)))</f>
        <v>50</v>
      </c>
      <c r="Q413" s="54"/>
      <c r="R413" s="47"/>
      <c r="S413" s="51" t="n">
        <f aca="false">$E413/$E412-1</f>
        <v>-0.00301341211766315</v>
      </c>
      <c r="T413" s="56" t="n">
        <f aca="false">$K413/$K412-1</f>
        <v>-0.0281553398058253</v>
      </c>
      <c r="V413" s="57"/>
      <c r="W413" s="57"/>
      <c r="Y413" s="1" t="str">
        <f aca="false">IF(AX413&gt;=70,"EASY",IF(AX413&gt;40,"UNCERTAIN","HARD"))</f>
        <v>EASY</v>
      </c>
      <c r="AA413" s="58" t="n">
        <f aca="false">IF($A413&lt;200,"",AVERAGE($E364:$E413)/AVERAGE($E214:$E413)-1)</f>
        <v>0.0845274006469132</v>
      </c>
      <c r="AB413" s="59" t="n">
        <f aca="false">LOOKUP($B413,07_L1政策步階!$A$4:$A$14,07_L1政策步階!$C$4:$C$14)</f>
        <v>-1</v>
      </c>
      <c r="AC413" s="57"/>
      <c r="AD413" s="57"/>
      <c r="AE413" s="57"/>
      <c r="AF413" s="57"/>
      <c r="AG413" s="57"/>
      <c r="AH413" s="57"/>
      <c r="AI413" s="57"/>
      <c r="AJ413" s="57"/>
      <c r="AK413" s="57"/>
      <c r="AL413" s="59" t="n">
        <f aca="false">IF(ISNUMBER($AA413),IF($AA413&gt;=0.005,100,IF($AA413&gt;=-0.015,50,0)),"")</f>
        <v>100</v>
      </c>
      <c r="AM413" s="59" t="n">
        <f aca="false">IF(ISNUMBER($AB413),IF($AB413=1,100,IF($AB413=0,50,0)),"")</f>
        <v>0</v>
      </c>
      <c r="AN413" s="0" t="str">
        <f aca="false">IF(ISNUMBER($AC413),IF($AC413&gt;=0.001,100,IF($AC413&gt;=-0.003,50,0)),"")</f>
        <v/>
      </c>
      <c r="AO413" s="0" t="str">
        <f aca="false">IF(ISNUMBER($AD413),IF($AD413&gt;=0.04,100,IF($AD413&gt;=0,50,0)),"")</f>
        <v/>
      </c>
      <c r="AP413" s="0" t="str">
        <f aca="false">IF(ISNUMBER($AE413),IF($AE413&gt;=25,100,IF($AE413&gt;=-75,50,0)),"")</f>
        <v/>
      </c>
      <c r="AQ413" s="0" t="str">
        <f aca="false">IF(ISNUMBER($AF413),IF($AF413&gt;0,100,IF($AF413&gt;=-50,50,0)),"")</f>
        <v/>
      </c>
      <c r="AR413" s="0" t="str">
        <f aca="false">IF(ISNUMBER($AG413),IF($AG413=1,100,IF($AG413=0,50,0)),"")</f>
        <v/>
      </c>
      <c r="AS413" s="0" t="str">
        <f aca="false">IF(ISNUMBER($AH413),IF($AH413&lt;0,100,IF($AH413&lt;=20,50,0)),"")</f>
        <v/>
      </c>
      <c r="AT413" s="0" t="str">
        <f aca="false">IF(ISNUMBER($AI413),IF($AI413&lt;0.95,100,IF($AI413&lt;=1,50,0)),"")</f>
        <v/>
      </c>
      <c r="AU413" s="0" t="str">
        <f aca="false">IF(ISNUMBER($AJ413),IF($AJ413&lt;30,0,IF($AJ413&lt;40,50,IF($AJ413&lt;=90,100,50))),"")</f>
        <v/>
      </c>
      <c r="AV413" s="0" t="str">
        <f aca="false">IF(ISNUMBER($AK413),IF($AK413&gt;-0.2,100,IF($AK413&gt;=-0.4,50,0)),"")</f>
        <v/>
      </c>
      <c r="AW413" s="59" t="n">
        <f aca="false">01_指標庫!$H$4*ISNUMBER($F413)+01_指標庫!$H$5*ISNUMBER($AA413)+01_指標庫!$H$6*ISNUMBER($G413)+01_指標庫!$H$7*ISNUMBER($H413)+01_指標庫!$H$8*ISNUMBER($AF413)+01_指標庫!$H$9*ISNUMBER($AG413)+01_指標庫!$H$10*ISNUMBER($AB413)+01_指標庫!$H$11*ISNUMBER($AC413)+01_指標庫!$H$12*ISNUMBER($AD413)+01_指標庫!$H$13*ISNUMBER($AE413)+01_指標庫!$H$14*ISNUMBER($I413)+01_指標庫!$H$15*ISNUMBER($AH413)+01_指標庫!$H$16*ISNUMBER($K413)+01_指標庫!$H$17*ISNUMBER($AI413)+01_指標庫!$H$18*ISNUMBER($AJ413)+01_指標庫!$H$19*ISNUMBER($AK413)+01_指標庫!$H$20*ISNUMBER($BB413)+01_指標庫!$H$21*ISNUMBER($BC413)</f>
        <v>51</v>
      </c>
      <c r="AX413" s="59" t="n">
        <f aca="false">IF(AW413=0,50,ROUND((01_指標庫!$H$4*IF(ISNUMBER($F413),L413,0)+01_指標庫!$H$5*IF(ISNUMBER($AA413),AL413,0)+01_指標庫!$H$6*IF(ISNUMBER($G413),M413,0)+01_指標庫!$H$7*IF(ISNUMBER($H413),N413,0)+01_指標庫!$H$8*IF(ISNUMBER($AF413),AQ413,0)+01_指標庫!$H$9*IF(ISNUMBER($AG413),AR413,0)+01_指標庫!$H$10*IF(ISNUMBER($AB413),AM413,0)+01_指標庫!$H$11*IF(ISNUMBER($AC413),AN413,0)+01_指標庫!$H$12*IF(ISNUMBER($AD413),AO413,0)+01_指標庫!$H$13*IF(ISNUMBER($AE413),AP413,0)+01_指標庫!$H$14*IF(ISNUMBER($I413),O413,0)+01_指標庫!$H$15*IF(ISNUMBER($AH413),AS413,0)+01_指標庫!$H$16*IF(ISNUMBER($K413),P413,0)+01_指標庫!$H$17*IF(ISNUMBER($AI413),AT413,0)+01_指標庫!$H$18*IF(ISNUMBER($AJ413),AU413,0)+01_指標庫!$H$19*IF(ISNUMBER($AK413),AV413,0)+01_指標庫!$H$20*IF(ISNUMBER($BB413),BB413,0)+01_指標庫!$H$21*IF(ISNUMBER($BC413),BC413,0))/AW413,1))</f>
        <v>84.3</v>
      </c>
      <c r="AY413" s="60"/>
      <c r="AZ413" s="60"/>
      <c r="BA413" s="58" t="n">
        <f aca="false">AVERAGE($E409:$E413)/AVERAGE($E404:$E413)-1</f>
        <v>0.0211773106440376</v>
      </c>
      <c r="BB413" s="59" t="n">
        <f aca="false">IF(ISNUMBER($BA413),IF(OR($S413&lt;=-0.03,$BA413&lt;-0.003),0,IF(OR($S413&lt;=-0.02,$BA413&lt;0.01),50,100)),"")</f>
        <v>100</v>
      </c>
      <c r="BC413" s="0" t="str">
        <f aca="false">IF(OR(COUNT($AZ413)=0,COUNT($AZ412)=0),"",IF(OR($AY413/$AZ412-1&lt;=-0.03,$AZ413/$AZ412-1&lt;=-0.045,IF(COUNT($AZ404:$AZ413)=10,AVERAGE($AZ409:$AZ413)/AVERAGE($AZ404:$AZ413)-1&lt;-0.01,FALSE())),0,IF(OR($AZ413/$AZ412-1&lt;=-0.02,IF(COUNT($AZ404:$AZ413)=10,AVERAGE($AZ409:$AZ413)/AVERAGE($AZ404:$AZ413)-1&lt;0.005,FALSE())),50,100)))</f>
        <v/>
      </c>
    </row>
    <row r="414" customFormat="false" ht="15" hidden="false" customHeight="true" outlineLevel="0" collapsed="false">
      <c r="A414" s="47" t="n">
        <v>410</v>
      </c>
      <c r="B414" s="48" t="n">
        <v>43153</v>
      </c>
      <c r="C414" s="47" t="n">
        <v>2018</v>
      </c>
      <c r="D414" s="49" t="s">
        <v>239</v>
      </c>
      <c r="E414" s="50" t="n">
        <v>6761.85</v>
      </c>
      <c r="F414" s="51" t="n">
        <v>0.10322</v>
      </c>
      <c r="G414" s="51" t="n">
        <v>-0.037181</v>
      </c>
      <c r="H414" s="52" t="n">
        <v>0.8367</v>
      </c>
      <c r="I414" s="53" t="n">
        <v>353</v>
      </c>
      <c r="J414" s="47" t="s">
        <v>235</v>
      </c>
      <c r="K414" s="54" t="n">
        <v>18.72</v>
      </c>
      <c r="L414" s="55" t="n">
        <f aca="false">IF(COUNT(F414)=0,50,IF(F414&gt;=0,100,IF(F414&gt;=-0.02,50,0)))</f>
        <v>100</v>
      </c>
      <c r="M414" s="55" t="n">
        <f aca="false">IF(COUNT(G414)=0,50,IF(G414&gt;-0.06,100,IF(G414&gt;-0.15,50,0)))</f>
        <v>100</v>
      </c>
      <c r="N414" s="55" t="n">
        <f aca="false">IF(COUNT(H414)=0,50,IF(H414&gt;=0.6,100,IF(H414&gt;=0.4,50,0)))</f>
        <v>100</v>
      </c>
      <c r="O414" s="55" t="n">
        <f aca="false">IF(COUNT(I414)=0,50,IF(J414="proxy_vix",50,IF(I414&lt;350,100,IF(I414&lt;=450,50,0))))</f>
        <v>50</v>
      </c>
      <c r="P414" s="55" t="n">
        <f aca="false">IF(COUNT(K414)=0,50,IF(K414&lt;20,100,IF(K414&lt;=25,50,0)))</f>
        <v>100</v>
      </c>
      <c r="Q414" s="54"/>
      <c r="R414" s="47"/>
      <c r="S414" s="51" t="n">
        <f aca="false">$E414/$E413-1</f>
        <v>0.000383178040199716</v>
      </c>
      <c r="T414" s="56" t="n">
        <f aca="false">$K414/$K413-1</f>
        <v>-0.064935064935065</v>
      </c>
      <c r="V414" s="57"/>
      <c r="W414" s="57"/>
      <c r="Y414" s="1" t="str">
        <f aca="false">IF(AX414&gt;=70,"EASY",IF(AX414&gt;40,"UNCERTAIN","HARD"))</f>
        <v>EASY</v>
      </c>
      <c r="AA414" s="58" t="n">
        <f aca="false">IF($A414&lt;200,"",AVERAGE($E365:$E414)/AVERAGE($E215:$E414)-1)</f>
        <v>0.0849133606867349</v>
      </c>
      <c r="AB414" s="59" t="n">
        <f aca="false">LOOKUP($B414,07_L1政策步階!$A$4:$A$14,07_L1政策步階!$C$4:$C$14)</f>
        <v>-1</v>
      </c>
      <c r="AC414" s="57"/>
      <c r="AD414" s="57"/>
      <c r="AE414" s="57"/>
      <c r="AF414" s="57"/>
      <c r="AG414" s="57"/>
      <c r="AH414" s="57"/>
      <c r="AI414" s="57"/>
      <c r="AJ414" s="57"/>
      <c r="AK414" s="57"/>
      <c r="AL414" s="59" t="n">
        <f aca="false">IF(ISNUMBER($AA414),IF($AA414&gt;=0.005,100,IF($AA414&gt;=-0.015,50,0)),"")</f>
        <v>100</v>
      </c>
      <c r="AM414" s="59" t="n">
        <f aca="false">IF(ISNUMBER($AB414),IF($AB414=1,100,IF($AB414=0,50,0)),"")</f>
        <v>0</v>
      </c>
      <c r="AN414" s="0" t="str">
        <f aca="false">IF(ISNUMBER($AC414),IF($AC414&gt;=0.001,100,IF($AC414&gt;=-0.003,50,0)),"")</f>
        <v/>
      </c>
      <c r="AO414" s="0" t="str">
        <f aca="false">IF(ISNUMBER($AD414),IF($AD414&gt;=0.04,100,IF($AD414&gt;=0,50,0)),"")</f>
        <v/>
      </c>
      <c r="AP414" s="0" t="str">
        <f aca="false">IF(ISNUMBER($AE414),IF($AE414&gt;=25,100,IF($AE414&gt;=-75,50,0)),"")</f>
        <v/>
      </c>
      <c r="AQ414" s="0" t="str">
        <f aca="false">IF(ISNUMBER($AF414),IF($AF414&gt;0,100,IF($AF414&gt;=-50,50,0)),"")</f>
        <v/>
      </c>
      <c r="AR414" s="0" t="str">
        <f aca="false">IF(ISNUMBER($AG414),IF($AG414=1,100,IF($AG414=0,50,0)),"")</f>
        <v/>
      </c>
      <c r="AS414" s="0" t="str">
        <f aca="false">IF(ISNUMBER($AH414),IF($AH414&lt;0,100,IF($AH414&lt;=20,50,0)),"")</f>
        <v/>
      </c>
      <c r="AT414" s="0" t="str">
        <f aca="false">IF(ISNUMBER($AI414),IF($AI414&lt;0.95,100,IF($AI414&lt;=1,50,0)),"")</f>
        <v/>
      </c>
      <c r="AU414" s="0" t="str">
        <f aca="false">IF(ISNUMBER($AJ414),IF($AJ414&lt;30,0,IF($AJ414&lt;40,50,IF($AJ414&lt;=90,100,50))),"")</f>
        <v/>
      </c>
      <c r="AV414" s="0" t="str">
        <f aca="false">IF(ISNUMBER($AK414),IF($AK414&gt;-0.2,100,IF($AK414&gt;=-0.4,50,0)),"")</f>
        <v/>
      </c>
      <c r="AW414" s="59" t="n">
        <f aca="false">01_指標庫!$H$4*ISNUMBER($F414)+01_指標庫!$H$5*ISNUMBER($AA414)+01_指標庫!$H$6*ISNUMBER($G414)+01_指標庫!$H$7*ISNUMBER($H414)+01_指標庫!$H$8*ISNUMBER($AF414)+01_指標庫!$H$9*ISNUMBER($AG414)+01_指標庫!$H$10*ISNUMBER($AB414)+01_指標庫!$H$11*ISNUMBER($AC414)+01_指標庫!$H$12*ISNUMBER($AD414)+01_指標庫!$H$13*ISNUMBER($AE414)+01_指標庫!$H$14*ISNUMBER($I414)+01_指標庫!$H$15*ISNUMBER($AH414)+01_指標庫!$H$16*ISNUMBER($K414)+01_指標庫!$H$17*ISNUMBER($AI414)+01_指標庫!$H$18*ISNUMBER($AJ414)+01_指標庫!$H$19*ISNUMBER($AK414)+01_指標庫!$H$20*ISNUMBER($BB414)+01_指標庫!$H$21*ISNUMBER($BC414)</f>
        <v>51</v>
      </c>
      <c r="AX414" s="59" t="n">
        <f aca="false">IF(AW414=0,50,ROUND((01_指標庫!$H$4*IF(ISNUMBER($F414),L414,0)+01_指標庫!$H$5*IF(ISNUMBER($AA414),AL414,0)+01_指標庫!$H$6*IF(ISNUMBER($G414),M414,0)+01_指標庫!$H$7*IF(ISNUMBER($H414),N414,0)+01_指標庫!$H$8*IF(ISNUMBER($AF414),AQ414,0)+01_指標庫!$H$9*IF(ISNUMBER($AG414),AR414,0)+01_指標庫!$H$10*IF(ISNUMBER($AB414),AM414,0)+01_指標庫!$H$11*IF(ISNUMBER($AC414),AN414,0)+01_指標庫!$H$12*IF(ISNUMBER($AD414),AO414,0)+01_指標庫!$H$13*IF(ISNUMBER($AE414),AP414,0)+01_指標庫!$H$14*IF(ISNUMBER($I414),O414,0)+01_指標庫!$H$15*IF(ISNUMBER($AH414),AS414,0)+01_指標庫!$H$16*IF(ISNUMBER($K414),P414,0)+01_指標庫!$H$17*IF(ISNUMBER($AI414),AT414,0)+01_指標庫!$H$18*IF(ISNUMBER($AJ414),AU414,0)+01_指標庫!$H$19*IF(ISNUMBER($AK414),AV414,0)+01_指標庫!$H$20*IF(ISNUMBER($BB414),BB414,0)+01_指標庫!$H$21*IF(ISNUMBER($BC414),BC414,0))/AW414,1))</f>
        <v>82.4</v>
      </c>
      <c r="AY414" s="60"/>
      <c r="AZ414" s="60"/>
      <c r="BA414" s="58" t="n">
        <f aca="false">AVERAGE($E410:$E414)/AVERAGE($E405:$E414)-1</f>
        <v>0.0210265926416122</v>
      </c>
      <c r="BB414" s="59" t="n">
        <f aca="false">IF(ISNUMBER($BA414),IF(OR($S414&lt;=-0.03,$BA414&lt;-0.003),0,IF(OR($S414&lt;=-0.02,$BA414&lt;0.01),50,100)),"")</f>
        <v>100</v>
      </c>
      <c r="BC414" s="0" t="str">
        <f aca="false">IF(OR(COUNT($AZ414)=0,COUNT($AZ413)=0),"",IF(OR($AY414/$AZ413-1&lt;=-0.03,$AZ414/$AZ413-1&lt;=-0.045,IF(COUNT($AZ405:$AZ414)=10,AVERAGE($AZ410:$AZ414)/AVERAGE($AZ405:$AZ414)-1&lt;-0.01,FALSE())),0,IF(OR($AZ414/$AZ413-1&lt;=-0.02,IF(COUNT($AZ405:$AZ414)=10,AVERAGE($AZ410:$AZ414)/AVERAGE($AZ405:$AZ414)-1&lt;0.005,FALSE())),50,100)))</f>
        <v/>
      </c>
    </row>
    <row r="415" customFormat="false" ht="15" hidden="false" customHeight="true" outlineLevel="0" collapsed="false">
      <c r="A415" s="47" t="n">
        <v>411</v>
      </c>
      <c r="B415" s="48" t="n">
        <v>43154</v>
      </c>
      <c r="C415" s="47" t="n">
        <v>2018</v>
      </c>
      <c r="D415" s="49" t="s">
        <v>234</v>
      </c>
      <c r="E415" s="50" t="n">
        <v>6896.6</v>
      </c>
      <c r="F415" s="51" t="n">
        <v>0.124088</v>
      </c>
      <c r="G415" s="51" t="n">
        <v>-0.017994</v>
      </c>
      <c r="H415" s="52" t="n">
        <v>0.8776</v>
      </c>
      <c r="I415" s="53" t="n">
        <v>358</v>
      </c>
      <c r="J415" s="47" t="s">
        <v>235</v>
      </c>
      <c r="K415" s="54" t="n">
        <v>16.49</v>
      </c>
      <c r="L415" s="55" t="n">
        <f aca="false">IF(COUNT(F415)=0,50,IF(F415&gt;=0,100,IF(F415&gt;=-0.02,50,0)))</f>
        <v>100</v>
      </c>
      <c r="M415" s="55" t="n">
        <f aca="false">IF(COUNT(G415)=0,50,IF(G415&gt;-0.06,100,IF(G415&gt;-0.15,50,0)))</f>
        <v>100</v>
      </c>
      <c r="N415" s="55" t="n">
        <f aca="false">IF(COUNT(H415)=0,50,IF(H415&gt;=0.6,100,IF(H415&gt;=0.4,50,0)))</f>
        <v>100</v>
      </c>
      <c r="O415" s="55" t="n">
        <f aca="false">IF(COUNT(I415)=0,50,IF(J415="proxy_vix",50,IF(I415&lt;350,100,IF(I415&lt;=450,50,0))))</f>
        <v>50</v>
      </c>
      <c r="P415" s="55" t="n">
        <f aca="false">IF(COUNT(K415)=0,50,IF(K415&lt;20,100,IF(K415&lt;=25,50,0)))</f>
        <v>100</v>
      </c>
      <c r="Q415" s="54"/>
      <c r="R415" s="47"/>
      <c r="S415" s="51" t="n">
        <f aca="false">$E415/$E414-1</f>
        <v>0.0199279782899651</v>
      </c>
      <c r="T415" s="56" t="n">
        <f aca="false">$K415/$K414-1</f>
        <v>-0.119123931623932</v>
      </c>
      <c r="V415" s="57"/>
      <c r="W415" s="57"/>
      <c r="Y415" s="1" t="str">
        <f aca="false">IF(AX415&gt;=70,"EASY",IF(AX415&gt;40,"UNCERTAIN","HARD"))</f>
        <v>EASY</v>
      </c>
      <c r="AA415" s="58" t="n">
        <f aca="false">IF($A415&lt;200,"",AVERAGE($E366:$E415)/AVERAGE($E216:$E415)-1)</f>
        <v>0.0854749488878799</v>
      </c>
      <c r="AB415" s="59" t="n">
        <f aca="false">LOOKUP($B415,07_L1政策步階!$A$4:$A$14,07_L1政策步階!$C$4:$C$14)</f>
        <v>-1</v>
      </c>
      <c r="AC415" s="57"/>
      <c r="AD415" s="57"/>
      <c r="AE415" s="57"/>
      <c r="AF415" s="57"/>
      <c r="AG415" s="57"/>
      <c r="AH415" s="57"/>
      <c r="AI415" s="57"/>
      <c r="AJ415" s="57"/>
      <c r="AK415" s="57"/>
      <c r="AL415" s="59" t="n">
        <f aca="false">IF(ISNUMBER($AA415),IF($AA415&gt;=0.005,100,IF($AA415&gt;=-0.015,50,0)),"")</f>
        <v>100</v>
      </c>
      <c r="AM415" s="59" t="n">
        <f aca="false">IF(ISNUMBER($AB415),IF($AB415=1,100,IF($AB415=0,50,0)),"")</f>
        <v>0</v>
      </c>
      <c r="AN415" s="0" t="str">
        <f aca="false">IF(ISNUMBER($AC415),IF($AC415&gt;=0.001,100,IF($AC415&gt;=-0.003,50,0)),"")</f>
        <v/>
      </c>
      <c r="AO415" s="0" t="str">
        <f aca="false">IF(ISNUMBER($AD415),IF($AD415&gt;=0.04,100,IF($AD415&gt;=0,50,0)),"")</f>
        <v/>
      </c>
      <c r="AP415" s="0" t="str">
        <f aca="false">IF(ISNUMBER($AE415),IF($AE415&gt;=25,100,IF($AE415&gt;=-75,50,0)),"")</f>
        <v/>
      </c>
      <c r="AQ415" s="0" t="str">
        <f aca="false">IF(ISNUMBER($AF415),IF($AF415&gt;0,100,IF($AF415&gt;=-50,50,0)),"")</f>
        <v/>
      </c>
      <c r="AR415" s="0" t="str">
        <f aca="false">IF(ISNUMBER($AG415),IF($AG415=1,100,IF($AG415=0,50,0)),"")</f>
        <v/>
      </c>
      <c r="AS415" s="0" t="str">
        <f aca="false">IF(ISNUMBER($AH415),IF($AH415&lt;0,100,IF($AH415&lt;=20,50,0)),"")</f>
        <v/>
      </c>
      <c r="AT415" s="0" t="str">
        <f aca="false">IF(ISNUMBER($AI415),IF($AI415&lt;0.95,100,IF($AI415&lt;=1,50,0)),"")</f>
        <v/>
      </c>
      <c r="AU415" s="0" t="str">
        <f aca="false">IF(ISNUMBER($AJ415),IF($AJ415&lt;30,0,IF($AJ415&lt;40,50,IF($AJ415&lt;=90,100,50))),"")</f>
        <v/>
      </c>
      <c r="AV415" s="0" t="str">
        <f aca="false">IF(ISNUMBER($AK415),IF($AK415&gt;-0.2,100,IF($AK415&gt;=-0.4,50,0)),"")</f>
        <v/>
      </c>
      <c r="AW415" s="59" t="n">
        <f aca="false">01_指標庫!$H$4*ISNUMBER($F415)+01_指標庫!$H$5*ISNUMBER($AA415)+01_指標庫!$H$6*ISNUMBER($G415)+01_指標庫!$H$7*ISNUMBER($H415)+01_指標庫!$H$8*ISNUMBER($AF415)+01_指標庫!$H$9*ISNUMBER($AG415)+01_指標庫!$H$10*ISNUMBER($AB415)+01_指標庫!$H$11*ISNUMBER($AC415)+01_指標庫!$H$12*ISNUMBER($AD415)+01_指標庫!$H$13*ISNUMBER($AE415)+01_指標庫!$H$14*ISNUMBER($I415)+01_指標庫!$H$15*ISNUMBER($AH415)+01_指標庫!$H$16*ISNUMBER($K415)+01_指標庫!$H$17*ISNUMBER($AI415)+01_指標庫!$H$18*ISNUMBER($AJ415)+01_指標庫!$H$19*ISNUMBER($AK415)+01_指標庫!$H$20*ISNUMBER($BB415)+01_指標庫!$H$21*ISNUMBER($BC415)</f>
        <v>51</v>
      </c>
      <c r="AX415" s="59" t="n">
        <f aca="false">IF(AW415=0,50,ROUND((01_指標庫!$H$4*IF(ISNUMBER($F415),L415,0)+01_指標庫!$H$5*IF(ISNUMBER($AA415),AL415,0)+01_指標庫!$H$6*IF(ISNUMBER($G415),M415,0)+01_指標庫!$H$7*IF(ISNUMBER($H415),N415,0)+01_指標庫!$H$8*IF(ISNUMBER($AF415),AQ415,0)+01_指標庫!$H$9*IF(ISNUMBER($AG415),AR415,0)+01_指標庫!$H$10*IF(ISNUMBER($AB415),AM415,0)+01_指標庫!$H$11*IF(ISNUMBER($AC415),AN415,0)+01_指標庫!$H$12*IF(ISNUMBER($AD415),AO415,0)+01_指標庫!$H$13*IF(ISNUMBER($AE415),AP415,0)+01_指標庫!$H$14*IF(ISNUMBER($I415),O415,0)+01_指標庫!$H$15*IF(ISNUMBER($AH415),AS415,0)+01_指標庫!$H$16*IF(ISNUMBER($K415),P415,0)+01_指標庫!$H$17*IF(ISNUMBER($AI415),AT415,0)+01_指標庫!$H$18*IF(ISNUMBER($AJ415),AU415,0)+01_指標庫!$H$19*IF(ISNUMBER($AK415),AV415,0)+01_指標庫!$H$20*IF(ISNUMBER($BB415),BB415,0)+01_指標庫!$H$21*IF(ISNUMBER($BC415),BC415,0))/AW415,1))</f>
        <v>82.4</v>
      </c>
      <c r="AY415" s="60"/>
      <c r="AZ415" s="60"/>
      <c r="BA415" s="58" t="n">
        <f aca="false">AVERAGE($E411:$E415)/AVERAGE($E406:$E415)-1</f>
        <v>0.0150566874450906</v>
      </c>
      <c r="BB415" s="59" t="n">
        <f aca="false">IF(ISNUMBER($BA415),IF(OR($S415&lt;=-0.03,$BA415&lt;-0.003),0,IF(OR($S415&lt;=-0.02,$BA415&lt;0.01),50,100)),"")</f>
        <v>100</v>
      </c>
      <c r="BC415" s="0" t="str">
        <f aca="false">IF(OR(COUNT($AZ415)=0,COUNT($AZ414)=0),"",IF(OR($AY415/$AZ414-1&lt;=-0.03,$AZ415/$AZ414-1&lt;=-0.045,IF(COUNT($AZ406:$AZ415)=10,AVERAGE($AZ411:$AZ415)/AVERAGE($AZ406:$AZ415)-1&lt;-0.01,FALSE())),0,IF(OR($AZ415/$AZ414-1&lt;=-0.02,IF(COUNT($AZ406:$AZ415)=10,AVERAGE($AZ411:$AZ415)/AVERAGE($AZ406:$AZ415)-1&lt;0.005,FALSE())),50,100)))</f>
        <v/>
      </c>
    </row>
    <row r="416" customFormat="false" ht="15" hidden="false" customHeight="true" outlineLevel="0" collapsed="false">
      <c r="A416" s="47" t="n">
        <v>412</v>
      </c>
      <c r="B416" s="48" t="n">
        <v>43157</v>
      </c>
      <c r="C416" s="47" t="n">
        <v>2018</v>
      </c>
      <c r="D416" s="49" t="s">
        <v>236</v>
      </c>
      <c r="E416" s="50" t="n">
        <v>6989.1</v>
      </c>
      <c r="F416" s="51" t="n">
        <v>0.137952</v>
      </c>
      <c r="G416" s="51" t="n">
        <v>-0.004823</v>
      </c>
      <c r="H416" s="52" t="n">
        <v>0.9184</v>
      </c>
      <c r="I416" s="53" t="n">
        <v>350</v>
      </c>
      <c r="J416" s="47" t="s">
        <v>235</v>
      </c>
      <c r="K416" s="54" t="n">
        <v>15.8</v>
      </c>
      <c r="L416" s="55" t="n">
        <f aca="false">IF(COUNT(F416)=0,50,IF(F416&gt;=0,100,IF(F416&gt;=-0.02,50,0)))</f>
        <v>100</v>
      </c>
      <c r="M416" s="55" t="n">
        <f aca="false">IF(COUNT(G416)=0,50,IF(G416&gt;-0.06,100,IF(G416&gt;-0.15,50,0)))</f>
        <v>100</v>
      </c>
      <c r="N416" s="55" t="n">
        <f aca="false">IF(COUNT(H416)=0,50,IF(H416&gt;=0.6,100,IF(H416&gt;=0.4,50,0)))</f>
        <v>100</v>
      </c>
      <c r="O416" s="55" t="n">
        <f aca="false">IF(COUNT(I416)=0,50,IF(J416="proxy_vix",50,IF(I416&lt;350,100,IF(I416&lt;=450,50,0))))</f>
        <v>50</v>
      </c>
      <c r="P416" s="55" t="n">
        <f aca="false">IF(COUNT(K416)=0,50,IF(K416&lt;20,100,IF(K416&lt;=25,50,0)))</f>
        <v>100</v>
      </c>
      <c r="Q416" s="54"/>
      <c r="R416" s="47"/>
      <c r="S416" s="51" t="n">
        <f aca="false">$E416/$E415-1</f>
        <v>0.0134124061131573</v>
      </c>
      <c r="T416" s="56" t="n">
        <f aca="false">$K416/$K415-1</f>
        <v>-0.0418435415403273</v>
      </c>
      <c r="V416" s="57"/>
      <c r="W416" s="57"/>
      <c r="Y416" s="1" t="str">
        <f aca="false">IF(AX416&gt;=70,"EASY",IF(AX416&gt;40,"UNCERTAIN","HARD"))</f>
        <v>EASY</v>
      </c>
      <c r="AA416" s="58" t="n">
        <f aca="false">IF($A416&lt;200,"",AVERAGE($E367:$E416)/AVERAGE($E217:$E416)-1)</f>
        <v>0.0862911790563312</v>
      </c>
      <c r="AB416" s="59" t="n">
        <f aca="false">LOOKUP($B416,07_L1政策步階!$A$4:$A$14,07_L1政策步階!$C$4:$C$14)</f>
        <v>-1</v>
      </c>
      <c r="AC416" s="57"/>
      <c r="AD416" s="57"/>
      <c r="AE416" s="57"/>
      <c r="AF416" s="57"/>
      <c r="AG416" s="57"/>
      <c r="AH416" s="57"/>
      <c r="AI416" s="57"/>
      <c r="AJ416" s="57"/>
      <c r="AK416" s="57"/>
      <c r="AL416" s="59" t="n">
        <f aca="false">IF(ISNUMBER($AA416),IF($AA416&gt;=0.005,100,IF($AA416&gt;=-0.015,50,0)),"")</f>
        <v>100</v>
      </c>
      <c r="AM416" s="59" t="n">
        <f aca="false">IF(ISNUMBER($AB416),IF($AB416=1,100,IF($AB416=0,50,0)),"")</f>
        <v>0</v>
      </c>
      <c r="AN416" s="0" t="str">
        <f aca="false">IF(ISNUMBER($AC416),IF($AC416&gt;=0.001,100,IF($AC416&gt;=-0.003,50,0)),"")</f>
        <v/>
      </c>
      <c r="AO416" s="0" t="str">
        <f aca="false">IF(ISNUMBER($AD416),IF($AD416&gt;=0.04,100,IF($AD416&gt;=0,50,0)),"")</f>
        <v/>
      </c>
      <c r="AP416" s="0" t="str">
        <f aca="false">IF(ISNUMBER($AE416),IF($AE416&gt;=25,100,IF($AE416&gt;=-75,50,0)),"")</f>
        <v/>
      </c>
      <c r="AQ416" s="0" t="str">
        <f aca="false">IF(ISNUMBER($AF416),IF($AF416&gt;0,100,IF($AF416&gt;=-50,50,0)),"")</f>
        <v/>
      </c>
      <c r="AR416" s="0" t="str">
        <f aca="false">IF(ISNUMBER($AG416),IF($AG416=1,100,IF($AG416=0,50,0)),"")</f>
        <v/>
      </c>
      <c r="AS416" s="0" t="str">
        <f aca="false">IF(ISNUMBER($AH416),IF($AH416&lt;0,100,IF($AH416&lt;=20,50,0)),"")</f>
        <v/>
      </c>
      <c r="AT416" s="0" t="str">
        <f aca="false">IF(ISNUMBER($AI416),IF($AI416&lt;0.95,100,IF($AI416&lt;=1,50,0)),"")</f>
        <v/>
      </c>
      <c r="AU416" s="0" t="str">
        <f aca="false">IF(ISNUMBER($AJ416),IF($AJ416&lt;30,0,IF($AJ416&lt;40,50,IF($AJ416&lt;=90,100,50))),"")</f>
        <v/>
      </c>
      <c r="AV416" s="0" t="str">
        <f aca="false">IF(ISNUMBER($AK416),IF($AK416&gt;-0.2,100,IF($AK416&gt;=-0.4,50,0)),"")</f>
        <v/>
      </c>
      <c r="AW416" s="59" t="n">
        <f aca="false">01_指標庫!$H$4*ISNUMBER($F416)+01_指標庫!$H$5*ISNUMBER($AA416)+01_指標庫!$H$6*ISNUMBER($G416)+01_指標庫!$H$7*ISNUMBER($H416)+01_指標庫!$H$8*ISNUMBER($AF416)+01_指標庫!$H$9*ISNUMBER($AG416)+01_指標庫!$H$10*ISNUMBER($AB416)+01_指標庫!$H$11*ISNUMBER($AC416)+01_指標庫!$H$12*ISNUMBER($AD416)+01_指標庫!$H$13*ISNUMBER($AE416)+01_指標庫!$H$14*ISNUMBER($I416)+01_指標庫!$H$15*ISNUMBER($AH416)+01_指標庫!$H$16*ISNUMBER($K416)+01_指標庫!$H$17*ISNUMBER($AI416)+01_指標庫!$H$18*ISNUMBER($AJ416)+01_指標庫!$H$19*ISNUMBER($AK416)+01_指標庫!$H$20*ISNUMBER($BB416)+01_指標庫!$H$21*ISNUMBER($BC416)</f>
        <v>51</v>
      </c>
      <c r="AX416" s="59" t="n">
        <f aca="false">IF(AW416=0,50,ROUND((01_指標庫!$H$4*IF(ISNUMBER($F416),L416,0)+01_指標庫!$H$5*IF(ISNUMBER($AA416),AL416,0)+01_指標庫!$H$6*IF(ISNUMBER($G416),M416,0)+01_指標庫!$H$7*IF(ISNUMBER($H416),N416,0)+01_指標庫!$H$8*IF(ISNUMBER($AF416),AQ416,0)+01_指標庫!$H$9*IF(ISNUMBER($AG416),AR416,0)+01_指標庫!$H$10*IF(ISNUMBER($AB416),AM416,0)+01_指標庫!$H$11*IF(ISNUMBER($AC416),AN416,0)+01_指標庫!$H$12*IF(ISNUMBER($AD416),AO416,0)+01_指標庫!$H$13*IF(ISNUMBER($AE416),AP416,0)+01_指標庫!$H$14*IF(ISNUMBER($I416),O416,0)+01_指標庫!$H$15*IF(ISNUMBER($AH416),AS416,0)+01_指標庫!$H$16*IF(ISNUMBER($K416),P416,0)+01_指標庫!$H$17*IF(ISNUMBER($AI416),AT416,0)+01_指標庫!$H$18*IF(ISNUMBER($AJ416),AU416,0)+01_指標庫!$H$19*IF(ISNUMBER($AK416),AV416,0)+01_指標庫!$H$20*IF(ISNUMBER($BB416),BB416,0)+01_指標庫!$H$21*IF(ISNUMBER($BC416),BC416,0))/AW416,1))</f>
        <v>82.4</v>
      </c>
      <c r="AY416" s="60"/>
      <c r="AZ416" s="60"/>
      <c r="BA416" s="58" t="n">
        <f aca="false">AVERAGE($E412:$E416)/AVERAGE($E407:$E416)-1</f>
        <v>0.0128610075547198</v>
      </c>
      <c r="BB416" s="59" t="n">
        <f aca="false">IF(ISNUMBER($BA416),IF(OR($S416&lt;=-0.03,$BA416&lt;-0.003),0,IF(OR($S416&lt;=-0.02,$BA416&lt;0.01),50,100)),"")</f>
        <v>100</v>
      </c>
      <c r="BC416" s="0" t="str">
        <f aca="false">IF(OR(COUNT($AZ416)=0,COUNT($AZ415)=0),"",IF(OR($AY416/$AZ415-1&lt;=-0.03,$AZ416/$AZ415-1&lt;=-0.045,IF(COUNT($AZ407:$AZ416)=10,AVERAGE($AZ412:$AZ416)/AVERAGE($AZ407:$AZ416)-1&lt;-0.01,FALSE())),0,IF(OR($AZ416/$AZ415-1&lt;=-0.02,IF(COUNT($AZ407:$AZ416)=10,AVERAGE($AZ412:$AZ416)/AVERAGE($AZ407:$AZ416)-1&lt;0.005,FALSE())),50,100)))</f>
        <v/>
      </c>
    </row>
    <row r="417" customFormat="false" ht="15" hidden="false" customHeight="true" outlineLevel="0" collapsed="false">
      <c r="A417" s="47" t="n">
        <v>413</v>
      </c>
      <c r="B417" s="48" t="n">
        <v>43158</v>
      </c>
      <c r="C417" s="47" t="n">
        <v>2018</v>
      </c>
      <c r="D417" s="49" t="s">
        <v>237</v>
      </c>
      <c r="E417" s="50" t="n">
        <v>6900.35</v>
      </c>
      <c r="F417" s="51" t="n">
        <v>0.122382</v>
      </c>
      <c r="G417" s="51" t="n">
        <v>-0.01746</v>
      </c>
      <c r="H417" s="52" t="n">
        <v>0.8776</v>
      </c>
      <c r="I417" s="53" t="n">
        <v>347</v>
      </c>
      <c r="J417" s="47" t="s">
        <v>235</v>
      </c>
      <c r="K417" s="54" t="n">
        <v>18.59</v>
      </c>
      <c r="L417" s="55" t="n">
        <f aca="false">IF(COUNT(F417)=0,50,IF(F417&gt;=0,100,IF(F417&gt;=-0.02,50,0)))</f>
        <v>100</v>
      </c>
      <c r="M417" s="55" t="n">
        <f aca="false">IF(COUNT(G417)=0,50,IF(G417&gt;-0.06,100,IF(G417&gt;-0.15,50,0)))</f>
        <v>100</v>
      </c>
      <c r="N417" s="55" t="n">
        <f aca="false">IF(COUNT(H417)=0,50,IF(H417&gt;=0.6,100,IF(H417&gt;=0.4,50,0)))</f>
        <v>100</v>
      </c>
      <c r="O417" s="55" t="n">
        <f aca="false">IF(COUNT(I417)=0,50,IF(J417="proxy_vix",50,IF(I417&lt;350,100,IF(I417&lt;=450,50,0))))</f>
        <v>100</v>
      </c>
      <c r="P417" s="55" t="n">
        <f aca="false">IF(COUNT(K417)=0,50,IF(K417&lt;20,100,IF(K417&lt;=25,50,0)))</f>
        <v>100</v>
      </c>
      <c r="Q417" s="54"/>
      <c r="R417" s="47"/>
      <c r="S417" s="51" t="n">
        <f aca="false">$E417/$E416-1</f>
        <v>-0.0126983445651085</v>
      </c>
      <c r="T417" s="56" t="n">
        <f aca="false">$K417/$K416-1</f>
        <v>0.176582278481013</v>
      </c>
      <c r="V417" s="57"/>
      <c r="W417" s="57"/>
      <c r="Y417" s="1" t="str">
        <f aca="false">IF(AX417&gt;=70,"EASY",IF(AX417&gt;40,"UNCERTAIN","HARD"))</f>
        <v>EASY</v>
      </c>
      <c r="AA417" s="58" t="n">
        <f aca="false">IF($A417&lt;200,"",AVERAGE($E368:$E417)/AVERAGE($E218:$E417)-1)</f>
        <v>0.0868529804040097</v>
      </c>
      <c r="AB417" s="59" t="n">
        <f aca="false">LOOKUP($B417,07_L1政策步階!$A$4:$A$14,07_L1政策步階!$C$4:$C$14)</f>
        <v>-1</v>
      </c>
      <c r="AC417" s="57"/>
      <c r="AD417" s="57"/>
      <c r="AE417" s="57"/>
      <c r="AF417" s="57"/>
      <c r="AG417" s="57"/>
      <c r="AH417" s="57"/>
      <c r="AI417" s="57"/>
      <c r="AJ417" s="57"/>
      <c r="AK417" s="57"/>
      <c r="AL417" s="59" t="n">
        <f aca="false">IF(ISNUMBER($AA417),IF($AA417&gt;=0.005,100,IF($AA417&gt;=-0.015,50,0)),"")</f>
        <v>100</v>
      </c>
      <c r="AM417" s="59" t="n">
        <f aca="false">IF(ISNUMBER($AB417),IF($AB417=1,100,IF($AB417=0,50,0)),"")</f>
        <v>0</v>
      </c>
      <c r="AN417" s="0" t="str">
        <f aca="false">IF(ISNUMBER($AC417),IF($AC417&gt;=0.001,100,IF($AC417&gt;=-0.003,50,0)),"")</f>
        <v/>
      </c>
      <c r="AO417" s="0" t="str">
        <f aca="false">IF(ISNUMBER($AD417),IF($AD417&gt;=0.04,100,IF($AD417&gt;=0,50,0)),"")</f>
        <v/>
      </c>
      <c r="AP417" s="0" t="str">
        <f aca="false">IF(ISNUMBER($AE417),IF($AE417&gt;=25,100,IF($AE417&gt;=-75,50,0)),"")</f>
        <v/>
      </c>
      <c r="AQ417" s="0" t="str">
        <f aca="false">IF(ISNUMBER($AF417),IF($AF417&gt;0,100,IF($AF417&gt;=-50,50,0)),"")</f>
        <v/>
      </c>
      <c r="AR417" s="0" t="str">
        <f aca="false">IF(ISNUMBER($AG417),IF($AG417=1,100,IF($AG417=0,50,0)),"")</f>
        <v/>
      </c>
      <c r="AS417" s="0" t="str">
        <f aca="false">IF(ISNUMBER($AH417),IF($AH417&lt;0,100,IF($AH417&lt;=20,50,0)),"")</f>
        <v/>
      </c>
      <c r="AT417" s="0" t="str">
        <f aca="false">IF(ISNUMBER($AI417),IF($AI417&lt;0.95,100,IF($AI417&lt;=1,50,0)),"")</f>
        <v/>
      </c>
      <c r="AU417" s="0" t="str">
        <f aca="false">IF(ISNUMBER($AJ417),IF($AJ417&lt;30,0,IF($AJ417&lt;40,50,IF($AJ417&lt;=90,100,50))),"")</f>
        <v/>
      </c>
      <c r="AV417" s="0" t="str">
        <f aca="false">IF(ISNUMBER($AK417),IF($AK417&gt;-0.2,100,IF($AK417&gt;=-0.4,50,0)),"")</f>
        <v/>
      </c>
      <c r="AW417" s="59" t="n">
        <f aca="false">01_指標庫!$H$4*ISNUMBER($F417)+01_指標庫!$H$5*ISNUMBER($AA417)+01_指標庫!$H$6*ISNUMBER($G417)+01_指標庫!$H$7*ISNUMBER($H417)+01_指標庫!$H$8*ISNUMBER($AF417)+01_指標庫!$H$9*ISNUMBER($AG417)+01_指標庫!$H$10*ISNUMBER($AB417)+01_指標庫!$H$11*ISNUMBER($AC417)+01_指標庫!$H$12*ISNUMBER($AD417)+01_指標庫!$H$13*ISNUMBER($AE417)+01_指標庫!$H$14*ISNUMBER($I417)+01_指標庫!$H$15*ISNUMBER($AH417)+01_指標庫!$H$16*ISNUMBER($K417)+01_指標庫!$H$17*ISNUMBER($AI417)+01_指標庫!$H$18*ISNUMBER($AJ417)+01_指標庫!$H$19*ISNUMBER($AK417)+01_指標庫!$H$20*ISNUMBER($BB417)+01_指標庫!$H$21*ISNUMBER($BC417)</f>
        <v>51</v>
      </c>
      <c r="AX417" s="59" t="n">
        <f aca="false">IF(AW417=0,50,ROUND((01_指標庫!$H$4*IF(ISNUMBER($F417),L417,0)+01_指標庫!$H$5*IF(ISNUMBER($AA417),AL417,0)+01_指標庫!$H$6*IF(ISNUMBER($G417),M417,0)+01_指標庫!$H$7*IF(ISNUMBER($H417),N417,0)+01_指標庫!$H$8*IF(ISNUMBER($AF417),AQ417,0)+01_指標庫!$H$9*IF(ISNUMBER($AG417),AR417,0)+01_指標庫!$H$10*IF(ISNUMBER($AB417),AM417,0)+01_指標庫!$H$11*IF(ISNUMBER($AC417),AN417,0)+01_指標庫!$H$12*IF(ISNUMBER($AD417),AO417,0)+01_指標庫!$H$13*IF(ISNUMBER($AE417),AP417,0)+01_指標庫!$H$14*IF(ISNUMBER($I417),O417,0)+01_指標庫!$H$15*IF(ISNUMBER($AH417),AS417,0)+01_指標庫!$H$16*IF(ISNUMBER($K417),P417,0)+01_指標庫!$H$17*IF(ISNUMBER($AI417),AT417,0)+01_指標庫!$H$18*IF(ISNUMBER($AJ417),AU417,0)+01_指標庫!$H$19*IF(ISNUMBER($AK417),AV417,0)+01_指標庫!$H$20*IF(ISNUMBER($BB417),BB417,0)+01_指標庫!$H$21*IF(ISNUMBER($BC417),BC417,0))/AW417,1))</f>
        <v>90.2</v>
      </c>
      <c r="AY417" s="60"/>
      <c r="AZ417" s="60"/>
      <c r="BA417" s="58" t="n">
        <f aca="false">AVERAGE($E413:$E417)/AVERAGE($E408:$E417)-1</f>
        <v>0.0107982579007009</v>
      </c>
      <c r="BB417" s="59" t="n">
        <f aca="false">IF(ISNUMBER($BA417),IF(OR($S417&lt;=-0.03,$BA417&lt;-0.003),0,IF(OR($S417&lt;=-0.02,$BA417&lt;0.01),50,100)),"")</f>
        <v>100</v>
      </c>
      <c r="BC417" s="0" t="str">
        <f aca="false">IF(OR(COUNT($AZ417)=0,COUNT($AZ416)=0),"",IF(OR($AY417/$AZ416-1&lt;=-0.03,$AZ417/$AZ416-1&lt;=-0.045,IF(COUNT($AZ408:$AZ417)=10,AVERAGE($AZ413:$AZ417)/AVERAGE($AZ408:$AZ417)-1&lt;-0.01,FALSE())),0,IF(OR($AZ417/$AZ416-1&lt;=-0.02,IF(COUNT($AZ408:$AZ417)=10,AVERAGE($AZ413:$AZ417)/AVERAGE($AZ408:$AZ417)-1&lt;0.005,FALSE())),50,100)))</f>
        <v/>
      </c>
    </row>
    <row r="418" customFormat="false" ht="15" hidden="false" customHeight="true" outlineLevel="0" collapsed="false">
      <c r="A418" s="47" t="n">
        <v>414</v>
      </c>
      <c r="B418" s="48" t="n">
        <v>43159</v>
      </c>
      <c r="C418" s="47" t="n">
        <v>2018</v>
      </c>
      <c r="D418" s="49" t="s">
        <v>238</v>
      </c>
      <c r="E418" s="50" t="n">
        <v>6854.42</v>
      </c>
      <c r="F418" s="51" t="n">
        <v>0.113853</v>
      </c>
      <c r="G418" s="51" t="n">
        <v>-0.024</v>
      </c>
      <c r="H418" s="52" t="n">
        <v>0.8367</v>
      </c>
      <c r="I418" s="53" t="n">
        <v>347</v>
      </c>
      <c r="J418" s="47" t="s">
        <v>235</v>
      </c>
      <c r="K418" s="54" t="n">
        <v>19.85</v>
      </c>
      <c r="L418" s="55" t="n">
        <f aca="false">IF(COUNT(F418)=0,50,IF(F418&gt;=0,100,IF(F418&gt;=-0.02,50,0)))</f>
        <v>100</v>
      </c>
      <c r="M418" s="55" t="n">
        <f aca="false">IF(COUNT(G418)=0,50,IF(G418&gt;-0.06,100,IF(G418&gt;-0.15,50,0)))</f>
        <v>100</v>
      </c>
      <c r="N418" s="55" t="n">
        <f aca="false">IF(COUNT(H418)=0,50,IF(H418&gt;=0.6,100,IF(H418&gt;=0.4,50,0)))</f>
        <v>100</v>
      </c>
      <c r="O418" s="55" t="n">
        <f aca="false">IF(COUNT(I418)=0,50,IF(J418="proxy_vix",50,IF(I418&lt;350,100,IF(I418&lt;=450,50,0))))</f>
        <v>100</v>
      </c>
      <c r="P418" s="55" t="n">
        <f aca="false">IF(COUNT(K418)=0,50,IF(K418&lt;20,100,IF(K418&lt;=25,50,0)))</f>
        <v>100</v>
      </c>
      <c r="Q418" s="54"/>
      <c r="R418" s="47"/>
      <c r="S418" s="51" t="n">
        <f aca="false">$E418/$E417-1</f>
        <v>-0.00665618410660329</v>
      </c>
      <c r="T418" s="56" t="n">
        <f aca="false">$K418/$K417-1</f>
        <v>0.0677783754706833</v>
      </c>
      <c r="V418" s="57"/>
      <c r="W418" s="57"/>
      <c r="Y418" s="1" t="str">
        <f aca="false">IF(AX418&gt;=70,"EASY",IF(AX418&gt;40,"UNCERTAIN","HARD"))</f>
        <v>EASY</v>
      </c>
      <c r="AA418" s="58" t="n">
        <f aca="false">IF($A418&lt;200,"",AVERAGE($E369:$E418)/AVERAGE($E219:$E418)-1)</f>
        <v>0.0873315630103408</v>
      </c>
      <c r="AB418" s="59" t="n">
        <f aca="false">LOOKUP($B418,07_L1政策步階!$A$4:$A$14,07_L1政策步階!$C$4:$C$14)</f>
        <v>-1</v>
      </c>
      <c r="AC418" s="57"/>
      <c r="AD418" s="57"/>
      <c r="AE418" s="57"/>
      <c r="AF418" s="57"/>
      <c r="AG418" s="57"/>
      <c r="AH418" s="57"/>
      <c r="AI418" s="57"/>
      <c r="AJ418" s="57"/>
      <c r="AK418" s="57"/>
      <c r="AL418" s="59" t="n">
        <f aca="false">IF(ISNUMBER($AA418),IF($AA418&gt;=0.005,100,IF($AA418&gt;=-0.015,50,0)),"")</f>
        <v>100</v>
      </c>
      <c r="AM418" s="59" t="n">
        <f aca="false">IF(ISNUMBER($AB418),IF($AB418=1,100,IF($AB418=0,50,0)),"")</f>
        <v>0</v>
      </c>
      <c r="AN418" s="0" t="str">
        <f aca="false">IF(ISNUMBER($AC418),IF($AC418&gt;=0.001,100,IF($AC418&gt;=-0.003,50,0)),"")</f>
        <v/>
      </c>
      <c r="AO418" s="0" t="str">
        <f aca="false">IF(ISNUMBER($AD418),IF($AD418&gt;=0.04,100,IF($AD418&gt;=0,50,0)),"")</f>
        <v/>
      </c>
      <c r="AP418" s="0" t="str">
        <f aca="false">IF(ISNUMBER($AE418),IF($AE418&gt;=25,100,IF($AE418&gt;=-75,50,0)),"")</f>
        <v/>
      </c>
      <c r="AQ418" s="0" t="str">
        <f aca="false">IF(ISNUMBER($AF418),IF($AF418&gt;0,100,IF($AF418&gt;=-50,50,0)),"")</f>
        <v/>
      </c>
      <c r="AR418" s="0" t="str">
        <f aca="false">IF(ISNUMBER($AG418),IF($AG418=1,100,IF($AG418=0,50,0)),"")</f>
        <v/>
      </c>
      <c r="AS418" s="0" t="str">
        <f aca="false">IF(ISNUMBER($AH418),IF($AH418&lt;0,100,IF($AH418&lt;=20,50,0)),"")</f>
        <v/>
      </c>
      <c r="AT418" s="0" t="str">
        <f aca="false">IF(ISNUMBER($AI418),IF($AI418&lt;0.95,100,IF($AI418&lt;=1,50,0)),"")</f>
        <v/>
      </c>
      <c r="AU418" s="0" t="str">
        <f aca="false">IF(ISNUMBER($AJ418),IF($AJ418&lt;30,0,IF($AJ418&lt;40,50,IF($AJ418&lt;=90,100,50))),"")</f>
        <v/>
      </c>
      <c r="AV418" s="0" t="str">
        <f aca="false">IF(ISNUMBER($AK418),IF($AK418&gt;-0.2,100,IF($AK418&gt;=-0.4,50,0)),"")</f>
        <v/>
      </c>
      <c r="AW418" s="59" t="n">
        <f aca="false">01_指標庫!$H$4*ISNUMBER($F418)+01_指標庫!$H$5*ISNUMBER($AA418)+01_指標庫!$H$6*ISNUMBER($G418)+01_指標庫!$H$7*ISNUMBER($H418)+01_指標庫!$H$8*ISNUMBER($AF418)+01_指標庫!$H$9*ISNUMBER($AG418)+01_指標庫!$H$10*ISNUMBER($AB418)+01_指標庫!$H$11*ISNUMBER($AC418)+01_指標庫!$H$12*ISNUMBER($AD418)+01_指標庫!$H$13*ISNUMBER($AE418)+01_指標庫!$H$14*ISNUMBER($I418)+01_指標庫!$H$15*ISNUMBER($AH418)+01_指標庫!$H$16*ISNUMBER($K418)+01_指標庫!$H$17*ISNUMBER($AI418)+01_指標庫!$H$18*ISNUMBER($AJ418)+01_指標庫!$H$19*ISNUMBER($AK418)+01_指標庫!$H$20*ISNUMBER($BB418)+01_指標庫!$H$21*ISNUMBER($BC418)</f>
        <v>51</v>
      </c>
      <c r="AX418" s="59" t="n">
        <f aca="false">IF(AW418=0,50,ROUND((01_指標庫!$H$4*IF(ISNUMBER($F418),L418,0)+01_指標庫!$H$5*IF(ISNUMBER($AA418),AL418,0)+01_指標庫!$H$6*IF(ISNUMBER($G418),M418,0)+01_指標庫!$H$7*IF(ISNUMBER($H418),N418,0)+01_指標庫!$H$8*IF(ISNUMBER($AF418),AQ418,0)+01_指標庫!$H$9*IF(ISNUMBER($AG418),AR418,0)+01_指標庫!$H$10*IF(ISNUMBER($AB418),AM418,0)+01_指標庫!$H$11*IF(ISNUMBER($AC418),AN418,0)+01_指標庫!$H$12*IF(ISNUMBER($AD418),AO418,0)+01_指標庫!$H$13*IF(ISNUMBER($AE418),AP418,0)+01_指標庫!$H$14*IF(ISNUMBER($I418),O418,0)+01_指標庫!$H$15*IF(ISNUMBER($AH418),AS418,0)+01_指標庫!$H$16*IF(ISNUMBER($K418),P418,0)+01_指標庫!$H$17*IF(ISNUMBER($AI418),AT418,0)+01_指標庫!$H$18*IF(ISNUMBER($AJ418),AU418,0)+01_指標庫!$H$19*IF(ISNUMBER($AK418),AV418,0)+01_指標庫!$H$20*IF(ISNUMBER($BB418),BB418,0)+01_指標庫!$H$21*IF(ISNUMBER($BC418),BC418,0))/AW418,1))</f>
        <v>84.3</v>
      </c>
      <c r="AY418" s="60"/>
      <c r="AZ418" s="60"/>
      <c r="BA418" s="58" t="n">
        <f aca="false">AVERAGE($E414:$E418)/AVERAGE($E409:$E418)-1</f>
        <v>0.00913380505201666</v>
      </c>
      <c r="BB418" s="59" t="n">
        <f aca="false">IF(ISNUMBER($BA418),IF(OR($S418&lt;=-0.03,$BA418&lt;-0.003),0,IF(OR($S418&lt;=-0.02,$BA418&lt;0.01),50,100)),"")</f>
        <v>50</v>
      </c>
      <c r="BC418" s="0" t="str">
        <f aca="false">IF(OR(COUNT($AZ418)=0,COUNT($AZ417)=0),"",IF(OR($AY418/$AZ417-1&lt;=-0.03,$AZ418/$AZ417-1&lt;=-0.045,IF(COUNT($AZ409:$AZ418)=10,AVERAGE($AZ414:$AZ418)/AVERAGE($AZ409:$AZ418)-1&lt;-0.01,FALSE())),0,IF(OR($AZ418/$AZ417-1&lt;=-0.02,IF(COUNT($AZ409:$AZ418)=10,AVERAGE($AZ414:$AZ418)/AVERAGE($AZ409:$AZ418)-1&lt;0.005,FALSE())),50,100)))</f>
        <v/>
      </c>
    </row>
    <row r="419" customFormat="false" ht="15" hidden="false" customHeight="true" outlineLevel="0" collapsed="false">
      <c r="A419" s="47" t="n">
        <v>415</v>
      </c>
      <c r="B419" s="48" t="n">
        <v>43160</v>
      </c>
      <c r="C419" s="47" t="n">
        <v>2018</v>
      </c>
      <c r="D419" s="49" t="s">
        <v>239</v>
      </c>
      <c r="E419" s="50" t="n">
        <v>6750.54</v>
      </c>
      <c r="F419" s="51" t="n">
        <v>0.096041</v>
      </c>
      <c r="G419" s="51" t="n">
        <v>-0.038791</v>
      </c>
      <c r="H419" s="52" t="n">
        <v>0.7959</v>
      </c>
      <c r="I419" s="53" t="n">
        <v>359</v>
      </c>
      <c r="J419" s="47" t="s">
        <v>235</v>
      </c>
      <c r="K419" s="54" t="n">
        <v>22.47</v>
      </c>
      <c r="L419" s="55" t="n">
        <f aca="false">IF(COUNT(F419)=0,50,IF(F419&gt;=0,100,IF(F419&gt;=-0.02,50,0)))</f>
        <v>100</v>
      </c>
      <c r="M419" s="55" t="n">
        <f aca="false">IF(COUNT(G419)=0,50,IF(G419&gt;-0.06,100,IF(G419&gt;-0.15,50,0)))</f>
        <v>100</v>
      </c>
      <c r="N419" s="55" t="n">
        <f aca="false">IF(COUNT(H419)=0,50,IF(H419&gt;=0.6,100,IF(H419&gt;=0.4,50,0)))</f>
        <v>100</v>
      </c>
      <c r="O419" s="55" t="n">
        <f aca="false">IF(COUNT(I419)=0,50,IF(J419="proxy_vix",50,IF(I419&lt;350,100,IF(I419&lt;=450,50,0))))</f>
        <v>50</v>
      </c>
      <c r="P419" s="55" t="n">
        <f aca="false">IF(COUNT(K419)=0,50,IF(K419&lt;20,100,IF(K419&lt;=25,50,0)))</f>
        <v>50</v>
      </c>
      <c r="Q419" s="54"/>
      <c r="R419" s="47"/>
      <c r="S419" s="51" t="n">
        <f aca="false">$E419/$E418-1</f>
        <v>-0.0151551845378602</v>
      </c>
      <c r="T419" s="56" t="n">
        <f aca="false">$K419/$K418-1</f>
        <v>0.131989924433249</v>
      </c>
      <c r="V419" s="57"/>
      <c r="W419" s="57"/>
      <c r="Y419" s="1" t="str">
        <f aca="false">IF(AX419&gt;=70,"EASY",IF(AX419&gt;40,"UNCERTAIN","HARD"))</f>
        <v>EASY</v>
      </c>
      <c r="AA419" s="58" t="n">
        <f aca="false">IF($A419&lt;200,"",AVERAGE($E370:$E419)/AVERAGE($E220:$E419)-1)</f>
        <v>0.0873311294555081</v>
      </c>
      <c r="AB419" s="59" t="n">
        <f aca="false">LOOKUP($B419,07_L1政策步階!$A$4:$A$14,07_L1政策步階!$C$4:$C$14)</f>
        <v>-1</v>
      </c>
      <c r="AC419" s="57"/>
      <c r="AD419" s="57"/>
      <c r="AE419" s="57"/>
      <c r="AF419" s="57"/>
      <c r="AG419" s="57"/>
      <c r="AH419" s="57"/>
      <c r="AI419" s="57"/>
      <c r="AJ419" s="57"/>
      <c r="AK419" s="57"/>
      <c r="AL419" s="59" t="n">
        <f aca="false">IF(ISNUMBER($AA419),IF($AA419&gt;=0.005,100,IF($AA419&gt;=-0.015,50,0)),"")</f>
        <v>100</v>
      </c>
      <c r="AM419" s="59" t="n">
        <f aca="false">IF(ISNUMBER($AB419),IF($AB419=1,100,IF($AB419=0,50,0)),"")</f>
        <v>0</v>
      </c>
      <c r="AN419" s="0" t="str">
        <f aca="false">IF(ISNUMBER($AC419),IF($AC419&gt;=0.001,100,IF($AC419&gt;=-0.003,50,0)),"")</f>
        <v/>
      </c>
      <c r="AO419" s="0" t="str">
        <f aca="false">IF(ISNUMBER($AD419),IF($AD419&gt;=0.04,100,IF($AD419&gt;=0,50,0)),"")</f>
        <v/>
      </c>
      <c r="AP419" s="0" t="str">
        <f aca="false">IF(ISNUMBER($AE419),IF($AE419&gt;=25,100,IF($AE419&gt;=-75,50,0)),"")</f>
        <v/>
      </c>
      <c r="AQ419" s="0" t="str">
        <f aca="false">IF(ISNUMBER($AF419),IF($AF419&gt;0,100,IF($AF419&gt;=-50,50,0)),"")</f>
        <v/>
      </c>
      <c r="AR419" s="0" t="str">
        <f aca="false">IF(ISNUMBER($AG419),IF($AG419=1,100,IF($AG419=0,50,0)),"")</f>
        <v/>
      </c>
      <c r="AS419" s="0" t="str">
        <f aca="false">IF(ISNUMBER($AH419),IF($AH419&lt;0,100,IF($AH419&lt;=20,50,0)),"")</f>
        <v/>
      </c>
      <c r="AT419" s="0" t="str">
        <f aca="false">IF(ISNUMBER($AI419),IF($AI419&lt;0.95,100,IF($AI419&lt;=1,50,0)),"")</f>
        <v/>
      </c>
      <c r="AU419" s="0" t="str">
        <f aca="false">IF(ISNUMBER($AJ419),IF($AJ419&lt;30,0,IF($AJ419&lt;40,50,IF($AJ419&lt;=90,100,50))),"")</f>
        <v/>
      </c>
      <c r="AV419" s="0" t="str">
        <f aca="false">IF(ISNUMBER($AK419),IF($AK419&gt;-0.2,100,IF($AK419&gt;=-0.4,50,0)),"")</f>
        <v/>
      </c>
      <c r="AW419" s="59" t="n">
        <f aca="false">01_指標庫!$H$4*ISNUMBER($F419)+01_指標庫!$H$5*ISNUMBER($AA419)+01_指標庫!$H$6*ISNUMBER($G419)+01_指標庫!$H$7*ISNUMBER($H419)+01_指標庫!$H$8*ISNUMBER($AF419)+01_指標庫!$H$9*ISNUMBER($AG419)+01_指標庫!$H$10*ISNUMBER($AB419)+01_指標庫!$H$11*ISNUMBER($AC419)+01_指標庫!$H$12*ISNUMBER($AD419)+01_指標庫!$H$13*ISNUMBER($AE419)+01_指標庫!$H$14*ISNUMBER($I419)+01_指標庫!$H$15*ISNUMBER($AH419)+01_指標庫!$H$16*ISNUMBER($K419)+01_指標庫!$H$17*ISNUMBER($AI419)+01_指標庫!$H$18*ISNUMBER($AJ419)+01_指標庫!$H$19*ISNUMBER($AK419)+01_指標庫!$H$20*ISNUMBER($BB419)+01_指標庫!$H$21*ISNUMBER($BC419)</f>
        <v>51</v>
      </c>
      <c r="AX419" s="59" t="n">
        <f aca="false">IF(AW419=0,50,ROUND((01_指標庫!$H$4*IF(ISNUMBER($F419),L419,0)+01_指標庫!$H$5*IF(ISNUMBER($AA419),AL419,0)+01_指標庫!$H$6*IF(ISNUMBER($G419),M419,0)+01_指標庫!$H$7*IF(ISNUMBER($H419),N419,0)+01_指標庫!$H$8*IF(ISNUMBER($AF419),AQ419,0)+01_指標庫!$H$9*IF(ISNUMBER($AG419),AR419,0)+01_指標庫!$H$10*IF(ISNUMBER($AB419),AM419,0)+01_指標庫!$H$11*IF(ISNUMBER($AC419),AN419,0)+01_指標庫!$H$12*IF(ISNUMBER($AD419),AO419,0)+01_指標庫!$H$13*IF(ISNUMBER($AE419),AP419,0)+01_指標庫!$H$14*IF(ISNUMBER($I419),O419,0)+01_指標庫!$H$15*IF(ISNUMBER($AH419),AS419,0)+01_指標庫!$H$16*IF(ISNUMBER($K419),P419,0)+01_指標庫!$H$17*IF(ISNUMBER($AI419),AT419,0)+01_指標庫!$H$18*IF(ISNUMBER($AJ419),AU419,0)+01_指標庫!$H$19*IF(ISNUMBER($AK419),AV419,0)+01_指標庫!$H$20*IF(ISNUMBER($BB419),BB419,0)+01_指標庫!$H$21*IF(ISNUMBER($BC419),BC419,0))/AW419,1))</f>
        <v>70.6</v>
      </c>
      <c r="AY419" s="60"/>
      <c r="AZ419" s="60"/>
      <c r="BA419" s="58" t="n">
        <f aca="false">AVERAGE($E415:$E419)/AVERAGE($E410:$E419)-1</f>
        <v>0.00768605421332413</v>
      </c>
      <c r="BB419" s="59" t="n">
        <f aca="false">IF(ISNUMBER($BA419),IF(OR($S419&lt;=-0.03,$BA419&lt;-0.003),0,IF(OR($S419&lt;=-0.02,$BA419&lt;0.01),50,100)),"")</f>
        <v>50</v>
      </c>
      <c r="BC419" s="0" t="str">
        <f aca="false">IF(OR(COUNT($AZ419)=0,COUNT($AZ418)=0),"",IF(OR($AY419/$AZ418-1&lt;=-0.03,$AZ419/$AZ418-1&lt;=-0.045,IF(COUNT($AZ410:$AZ419)=10,AVERAGE($AZ415:$AZ419)/AVERAGE($AZ410:$AZ419)-1&lt;-0.01,FALSE())),0,IF(OR($AZ419/$AZ418-1&lt;=-0.02,IF(COUNT($AZ410:$AZ419)=10,AVERAGE($AZ415:$AZ419)/AVERAGE($AZ410:$AZ419)-1&lt;0.005,FALSE())),50,100)))</f>
        <v/>
      </c>
    </row>
    <row r="420" customFormat="false" ht="15" hidden="false" customHeight="true" outlineLevel="0" collapsed="false">
      <c r="A420" s="47" t="n">
        <v>416</v>
      </c>
      <c r="B420" s="48" t="n">
        <v>43161</v>
      </c>
      <c r="C420" s="47" t="n">
        <v>2018</v>
      </c>
      <c r="D420" s="49" t="s">
        <v>234</v>
      </c>
      <c r="E420" s="50" t="n">
        <v>6811.04</v>
      </c>
      <c r="F420" s="51" t="n">
        <v>0.104889</v>
      </c>
      <c r="G420" s="51" t="n">
        <v>-0.030177</v>
      </c>
      <c r="H420" s="52" t="n">
        <v>0.8367</v>
      </c>
      <c r="I420" s="53" t="n">
        <v>365</v>
      </c>
      <c r="J420" s="47" t="s">
        <v>235</v>
      </c>
      <c r="K420" s="54" t="n">
        <v>19.59</v>
      </c>
      <c r="L420" s="55" t="n">
        <f aca="false">IF(COUNT(F420)=0,50,IF(F420&gt;=0,100,IF(F420&gt;=-0.02,50,0)))</f>
        <v>100</v>
      </c>
      <c r="M420" s="55" t="n">
        <f aca="false">IF(COUNT(G420)=0,50,IF(G420&gt;-0.06,100,IF(G420&gt;-0.15,50,0)))</f>
        <v>100</v>
      </c>
      <c r="N420" s="55" t="n">
        <f aca="false">IF(COUNT(H420)=0,50,IF(H420&gt;=0.6,100,IF(H420&gt;=0.4,50,0)))</f>
        <v>100</v>
      </c>
      <c r="O420" s="55" t="n">
        <f aca="false">IF(COUNT(I420)=0,50,IF(J420="proxy_vix",50,IF(I420&lt;350,100,IF(I420&lt;=450,50,0))))</f>
        <v>50</v>
      </c>
      <c r="P420" s="55" t="n">
        <f aca="false">IF(COUNT(K420)=0,50,IF(K420&lt;20,100,IF(K420&lt;=25,50,0)))</f>
        <v>100</v>
      </c>
      <c r="Q420" s="54"/>
      <c r="R420" s="47"/>
      <c r="S420" s="51" t="n">
        <f aca="false">$E420/$E419-1</f>
        <v>0.00896224598328432</v>
      </c>
      <c r="T420" s="56" t="n">
        <f aca="false">$K420/$K419-1</f>
        <v>-0.128170894526035</v>
      </c>
      <c r="V420" s="57"/>
      <c r="W420" s="57"/>
      <c r="Y420" s="1" t="str">
        <f aca="false">IF(AX420&gt;=70,"EASY",IF(AX420&gt;40,"UNCERTAIN","HARD"))</f>
        <v>EASY</v>
      </c>
      <c r="AA420" s="58" t="n">
        <f aca="false">IF($A420&lt;200,"",AVERAGE($E371:$E420)/AVERAGE($E221:$E420)-1)</f>
        <v>0.0873389046714845</v>
      </c>
      <c r="AB420" s="59" t="n">
        <f aca="false">LOOKUP($B420,07_L1政策步階!$A$4:$A$14,07_L1政策步階!$C$4:$C$14)</f>
        <v>-1</v>
      </c>
      <c r="AC420" s="57"/>
      <c r="AD420" s="57"/>
      <c r="AE420" s="57"/>
      <c r="AF420" s="57"/>
      <c r="AG420" s="57"/>
      <c r="AH420" s="57"/>
      <c r="AI420" s="57"/>
      <c r="AJ420" s="57"/>
      <c r="AK420" s="57"/>
      <c r="AL420" s="59" t="n">
        <f aca="false">IF(ISNUMBER($AA420),IF($AA420&gt;=0.005,100,IF($AA420&gt;=-0.015,50,0)),"")</f>
        <v>100</v>
      </c>
      <c r="AM420" s="59" t="n">
        <f aca="false">IF(ISNUMBER($AB420),IF($AB420=1,100,IF($AB420=0,50,0)),"")</f>
        <v>0</v>
      </c>
      <c r="AN420" s="0" t="str">
        <f aca="false">IF(ISNUMBER($AC420),IF($AC420&gt;=0.001,100,IF($AC420&gt;=-0.003,50,0)),"")</f>
        <v/>
      </c>
      <c r="AO420" s="0" t="str">
        <f aca="false">IF(ISNUMBER($AD420),IF($AD420&gt;=0.04,100,IF($AD420&gt;=0,50,0)),"")</f>
        <v/>
      </c>
      <c r="AP420" s="0" t="str">
        <f aca="false">IF(ISNUMBER($AE420),IF($AE420&gt;=25,100,IF($AE420&gt;=-75,50,0)),"")</f>
        <v/>
      </c>
      <c r="AQ420" s="0" t="str">
        <f aca="false">IF(ISNUMBER($AF420),IF($AF420&gt;0,100,IF($AF420&gt;=-50,50,0)),"")</f>
        <v/>
      </c>
      <c r="AR420" s="0" t="str">
        <f aca="false">IF(ISNUMBER($AG420),IF($AG420=1,100,IF($AG420=0,50,0)),"")</f>
        <v/>
      </c>
      <c r="AS420" s="0" t="str">
        <f aca="false">IF(ISNUMBER($AH420),IF($AH420&lt;0,100,IF($AH420&lt;=20,50,0)),"")</f>
        <v/>
      </c>
      <c r="AT420" s="0" t="str">
        <f aca="false">IF(ISNUMBER($AI420),IF($AI420&lt;0.95,100,IF($AI420&lt;=1,50,0)),"")</f>
        <v/>
      </c>
      <c r="AU420" s="0" t="str">
        <f aca="false">IF(ISNUMBER($AJ420),IF($AJ420&lt;30,0,IF($AJ420&lt;40,50,IF($AJ420&lt;=90,100,50))),"")</f>
        <v/>
      </c>
      <c r="AV420" s="0" t="str">
        <f aca="false">IF(ISNUMBER($AK420),IF($AK420&gt;-0.2,100,IF($AK420&gt;=-0.4,50,0)),"")</f>
        <v/>
      </c>
      <c r="AW420" s="59" t="n">
        <f aca="false">01_指標庫!$H$4*ISNUMBER($F420)+01_指標庫!$H$5*ISNUMBER($AA420)+01_指標庫!$H$6*ISNUMBER($G420)+01_指標庫!$H$7*ISNUMBER($H420)+01_指標庫!$H$8*ISNUMBER($AF420)+01_指標庫!$H$9*ISNUMBER($AG420)+01_指標庫!$H$10*ISNUMBER($AB420)+01_指標庫!$H$11*ISNUMBER($AC420)+01_指標庫!$H$12*ISNUMBER($AD420)+01_指標庫!$H$13*ISNUMBER($AE420)+01_指標庫!$H$14*ISNUMBER($I420)+01_指標庫!$H$15*ISNUMBER($AH420)+01_指標庫!$H$16*ISNUMBER($K420)+01_指標庫!$H$17*ISNUMBER($AI420)+01_指標庫!$H$18*ISNUMBER($AJ420)+01_指標庫!$H$19*ISNUMBER($AK420)+01_指標庫!$H$20*ISNUMBER($BB420)+01_指標庫!$H$21*ISNUMBER($BC420)</f>
        <v>51</v>
      </c>
      <c r="AX420" s="59" t="n">
        <f aca="false">IF(AW420=0,50,ROUND((01_指標庫!$H$4*IF(ISNUMBER($F420),L420,0)+01_指標庫!$H$5*IF(ISNUMBER($AA420),AL420,0)+01_指標庫!$H$6*IF(ISNUMBER($G420),M420,0)+01_指標庫!$H$7*IF(ISNUMBER($H420),N420,0)+01_指標庫!$H$8*IF(ISNUMBER($AF420),AQ420,0)+01_指標庫!$H$9*IF(ISNUMBER($AG420),AR420,0)+01_指標庫!$H$10*IF(ISNUMBER($AB420),AM420,0)+01_指標庫!$H$11*IF(ISNUMBER($AC420),AN420,0)+01_指標庫!$H$12*IF(ISNUMBER($AD420),AO420,0)+01_指標庫!$H$13*IF(ISNUMBER($AE420),AP420,0)+01_指標庫!$H$14*IF(ISNUMBER($I420),O420,0)+01_指標庫!$H$15*IF(ISNUMBER($AH420),AS420,0)+01_指標庫!$H$16*IF(ISNUMBER($K420),P420,0)+01_指標庫!$H$17*IF(ISNUMBER($AI420),AT420,0)+01_指標庫!$H$18*IF(ISNUMBER($AJ420),AU420,0)+01_指標庫!$H$19*IF(ISNUMBER($AK420),AV420,0)+01_指標庫!$H$20*IF(ISNUMBER($BB420),BB420,0)+01_指標庫!$H$21*IF(ISNUMBER($BC420),BC420,0))/AW420,1))</f>
        <v>76.5</v>
      </c>
      <c r="AY420" s="60"/>
      <c r="AZ420" s="60"/>
      <c r="BA420" s="58" t="n">
        <f aca="false">AVERAGE($E416:$E420)/AVERAGE($E411:$E420)-1</f>
        <v>0.00494174094755051</v>
      </c>
      <c r="BB420" s="59" t="n">
        <f aca="false">IF(ISNUMBER($BA420),IF(OR($S420&lt;=-0.03,$BA420&lt;-0.003),0,IF(OR($S420&lt;=-0.02,$BA420&lt;0.01),50,100)),"")</f>
        <v>50</v>
      </c>
      <c r="BC420" s="0" t="str">
        <f aca="false">IF(OR(COUNT($AZ420)=0,COUNT($AZ419)=0),"",IF(OR($AY420/$AZ419-1&lt;=-0.03,$AZ420/$AZ419-1&lt;=-0.045,IF(COUNT($AZ411:$AZ420)=10,AVERAGE($AZ416:$AZ420)/AVERAGE($AZ411:$AZ420)-1&lt;-0.01,FALSE())),0,IF(OR($AZ420/$AZ419-1&lt;=-0.02,IF(COUNT($AZ411:$AZ420)=10,AVERAGE($AZ416:$AZ420)/AVERAGE($AZ411:$AZ420)-1&lt;0.005,FALSE())),50,100)))</f>
        <v/>
      </c>
    </row>
    <row r="421" customFormat="false" ht="15" hidden="false" customHeight="true" outlineLevel="0" collapsed="false">
      <c r="A421" s="47" t="n">
        <v>417</v>
      </c>
      <c r="B421" s="48" t="n">
        <v>43164</v>
      </c>
      <c r="C421" s="47" t="n">
        <v>2018</v>
      </c>
      <c r="D421" s="49" t="s">
        <v>236</v>
      </c>
      <c r="E421" s="50" t="n">
        <v>6881.28</v>
      </c>
      <c r="F421" s="51" t="n">
        <v>0.115107</v>
      </c>
      <c r="G421" s="51" t="n">
        <v>-0.020175</v>
      </c>
      <c r="H421" s="52" t="n">
        <v>0.8571</v>
      </c>
      <c r="I421" s="53" t="n">
        <v>359</v>
      </c>
      <c r="J421" s="47" t="s">
        <v>235</v>
      </c>
      <c r="K421" s="54" t="n">
        <v>18.73</v>
      </c>
      <c r="L421" s="55" t="n">
        <f aca="false">IF(COUNT(F421)=0,50,IF(F421&gt;=0,100,IF(F421&gt;=-0.02,50,0)))</f>
        <v>100</v>
      </c>
      <c r="M421" s="55" t="n">
        <f aca="false">IF(COUNT(G421)=0,50,IF(G421&gt;-0.06,100,IF(G421&gt;-0.15,50,0)))</f>
        <v>100</v>
      </c>
      <c r="N421" s="55" t="n">
        <f aca="false">IF(COUNT(H421)=0,50,IF(H421&gt;=0.6,100,IF(H421&gt;=0.4,50,0)))</f>
        <v>100</v>
      </c>
      <c r="O421" s="55" t="n">
        <f aca="false">IF(COUNT(I421)=0,50,IF(J421="proxy_vix",50,IF(I421&lt;350,100,IF(I421&lt;=450,50,0))))</f>
        <v>50</v>
      </c>
      <c r="P421" s="55" t="n">
        <f aca="false">IF(COUNT(K421)=0,50,IF(K421&lt;20,100,IF(K421&lt;=25,50,0)))</f>
        <v>100</v>
      </c>
      <c r="Q421" s="54"/>
      <c r="R421" s="47"/>
      <c r="S421" s="51" t="n">
        <f aca="false">$E421/$E420-1</f>
        <v>0.0103126688435247</v>
      </c>
      <c r="T421" s="56" t="n">
        <f aca="false">$K421/$K420-1</f>
        <v>-0.0438999489535477</v>
      </c>
      <c r="V421" s="57"/>
      <c r="W421" s="57"/>
      <c r="Y421" s="1" t="str">
        <f aca="false">IF(AX421&gt;=70,"EASY",IF(AX421&gt;40,"UNCERTAIN","HARD"))</f>
        <v>EASY</v>
      </c>
      <c r="AA421" s="58" t="n">
        <f aca="false">IF($A421&lt;200,"",AVERAGE($E372:$E421)/AVERAGE($E222:$E421)-1)</f>
        <v>0.0874913166862994</v>
      </c>
      <c r="AB421" s="59" t="n">
        <f aca="false">LOOKUP($B421,07_L1政策步階!$A$4:$A$14,07_L1政策步階!$C$4:$C$14)</f>
        <v>-1</v>
      </c>
      <c r="AC421" s="57"/>
      <c r="AD421" s="57"/>
      <c r="AE421" s="57"/>
      <c r="AF421" s="57"/>
      <c r="AG421" s="57"/>
      <c r="AH421" s="57"/>
      <c r="AI421" s="57"/>
      <c r="AJ421" s="57"/>
      <c r="AK421" s="57"/>
      <c r="AL421" s="59" t="n">
        <f aca="false">IF(ISNUMBER($AA421),IF($AA421&gt;=0.005,100,IF($AA421&gt;=-0.015,50,0)),"")</f>
        <v>100</v>
      </c>
      <c r="AM421" s="59" t="n">
        <f aca="false">IF(ISNUMBER($AB421),IF($AB421=1,100,IF($AB421=0,50,0)),"")</f>
        <v>0</v>
      </c>
      <c r="AN421" s="0" t="str">
        <f aca="false">IF(ISNUMBER($AC421),IF($AC421&gt;=0.001,100,IF($AC421&gt;=-0.003,50,0)),"")</f>
        <v/>
      </c>
      <c r="AO421" s="0" t="str">
        <f aca="false">IF(ISNUMBER($AD421),IF($AD421&gt;=0.04,100,IF($AD421&gt;=0,50,0)),"")</f>
        <v/>
      </c>
      <c r="AP421" s="0" t="str">
        <f aca="false">IF(ISNUMBER($AE421),IF($AE421&gt;=25,100,IF($AE421&gt;=-75,50,0)),"")</f>
        <v/>
      </c>
      <c r="AQ421" s="0" t="str">
        <f aca="false">IF(ISNUMBER($AF421),IF($AF421&gt;0,100,IF($AF421&gt;=-50,50,0)),"")</f>
        <v/>
      </c>
      <c r="AR421" s="0" t="str">
        <f aca="false">IF(ISNUMBER($AG421),IF($AG421=1,100,IF($AG421=0,50,0)),"")</f>
        <v/>
      </c>
      <c r="AS421" s="0" t="str">
        <f aca="false">IF(ISNUMBER($AH421),IF($AH421&lt;0,100,IF($AH421&lt;=20,50,0)),"")</f>
        <v/>
      </c>
      <c r="AT421" s="0" t="str">
        <f aca="false">IF(ISNUMBER($AI421),IF($AI421&lt;0.95,100,IF($AI421&lt;=1,50,0)),"")</f>
        <v/>
      </c>
      <c r="AU421" s="0" t="str">
        <f aca="false">IF(ISNUMBER($AJ421),IF($AJ421&lt;30,0,IF($AJ421&lt;40,50,IF($AJ421&lt;=90,100,50))),"")</f>
        <v/>
      </c>
      <c r="AV421" s="0" t="str">
        <f aca="false">IF(ISNUMBER($AK421),IF($AK421&gt;-0.2,100,IF($AK421&gt;=-0.4,50,0)),"")</f>
        <v/>
      </c>
      <c r="AW421" s="59" t="n">
        <f aca="false">01_指標庫!$H$4*ISNUMBER($F421)+01_指標庫!$H$5*ISNUMBER($AA421)+01_指標庫!$H$6*ISNUMBER($G421)+01_指標庫!$H$7*ISNUMBER($H421)+01_指標庫!$H$8*ISNUMBER($AF421)+01_指標庫!$H$9*ISNUMBER($AG421)+01_指標庫!$H$10*ISNUMBER($AB421)+01_指標庫!$H$11*ISNUMBER($AC421)+01_指標庫!$H$12*ISNUMBER($AD421)+01_指標庫!$H$13*ISNUMBER($AE421)+01_指標庫!$H$14*ISNUMBER($I421)+01_指標庫!$H$15*ISNUMBER($AH421)+01_指標庫!$H$16*ISNUMBER($K421)+01_指標庫!$H$17*ISNUMBER($AI421)+01_指標庫!$H$18*ISNUMBER($AJ421)+01_指標庫!$H$19*ISNUMBER($AK421)+01_指標庫!$H$20*ISNUMBER($BB421)+01_指標庫!$H$21*ISNUMBER($BC421)</f>
        <v>51</v>
      </c>
      <c r="AX421" s="59" t="n">
        <f aca="false">IF(AW421=0,50,ROUND((01_指標庫!$H$4*IF(ISNUMBER($F421),L421,0)+01_指標庫!$H$5*IF(ISNUMBER($AA421),AL421,0)+01_指標庫!$H$6*IF(ISNUMBER($G421),M421,0)+01_指標庫!$H$7*IF(ISNUMBER($H421),N421,0)+01_指標庫!$H$8*IF(ISNUMBER($AF421),AQ421,0)+01_指標庫!$H$9*IF(ISNUMBER($AG421),AR421,0)+01_指標庫!$H$10*IF(ISNUMBER($AB421),AM421,0)+01_指標庫!$H$11*IF(ISNUMBER($AC421),AN421,0)+01_指標庫!$H$12*IF(ISNUMBER($AD421),AO421,0)+01_指標庫!$H$13*IF(ISNUMBER($AE421),AP421,0)+01_指標庫!$H$14*IF(ISNUMBER($I421),O421,0)+01_指標庫!$H$15*IF(ISNUMBER($AH421),AS421,0)+01_指標庫!$H$16*IF(ISNUMBER($K421),P421,0)+01_指標庫!$H$17*IF(ISNUMBER($AI421),AT421,0)+01_指標庫!$H$18*IF(ISNUMBER($AJ421),AU421,0)+01_指標庫!$H$19*IF(ISNUMBER($AK421),AV421,0)+01_指標庫!$H$20*IF(ISNUMBER($BB421),BB421,0)+01_指標庫!$H$21*IF(ISNUMBER($BC421),BC421,0))/AW421,1))</f>
        <v>76.5</v>
      </c>
      <c r="AY421" s="60"/>
      <c r="AZ421" s="60"/>
      <c r="BA421" s="58" t="n">
        <f aca="false">AVERAGE($E417:$E421)/AVERAGE($E412:$E421)-1</f>
        <v>0.000162757060738983</v>
      </c>
      <c r="BB421" s="59" t="n">
        <f aca="false">IF(ISNUMBER($BA421),IF(OR($S421&lt;=-0.03,$BA421&lt;-0.003),0,IF(OR($S421&lt;=-0.02,$BA421&lt;0.01),50,100)),"")</f>
        <v>50</v>
      </c>
      <c r="BC421" s="0" t="str">
        <f aca="false">IF(OR(COUNT($AZ421)=0,COUNT($AZ420)=0),"",IF(OR($AY421/$AZ420-1&lt;=-0.03,$AZ421/$AZ420-1&lt;=-0.045,IF(COUNT($AZ412:$AZ421)=10,AVERAGE($AZ417:$AZ421)/AVERAGE($AZ412:$AZ421)-1&lt;-0.01,FALSE())),0,IF(OR($AZ421/$AZ420-1&lt;=-0.02,IF(COUNT($AZ412:$AZ421)=10,AVERAGE($AZ417:$AZ421)/AVERAGE($AZ412:$AZ421)-1&lt;0.005,FALSE())),50,100)))</f>
        <v/>
      </c>
    </row>
    <row r="422" customFormat="false" ht="15" hidden="false" customHeight="true" outlineLevel="0" collapsed="false">
      <c r="A422" s="47" t="n">
        <v>418</v>
      </c>
      <c r="B422" s="48" t="n">
        <v>43165</v>
      </c>
      <c r="C422" s="47" t="n">
        <v>2018</v>
      </c>
      <c r="D422" s="49" t="s">
        <v>237</v>
      </c>
      <c r="E422" s="50" t="n">
        <v>6913.02</v>
      </c>
      <c r="F422" s="51" t="n">
        <v>0.119084</v>
      </c>
      <c r="G422" s="51" t="n">
        <v>-0.015656</v>
      </c>
      <c r="H422" s="52" t="n">
        <v>0.8571</v>
      </c>
      <c r="I422" s="53" t="n">
        <v>353</v>
      </c>
      <c r="J422" s="47" t="s">
        <v>235</v>
      </c>
      <c r="K422" s="54" t="n">
        <v>18.36</v>
      </c>
      <c r="L422" s="55" t="n">
        <f aca="false">IF(COUNT(F422)=0,50,IF(F422&gt;=0,100,IF(F422&gt;=-0.02,50,0)))</f>
        <v>100</v>
      </c>
      <c r="M422" s="55" t="n">
        <f aca="false">IF(COUNT(G422)=0,50,IF(G422&gt;-0.06,100,IF(G422&gt;-0.15,50,0)))</f>
        <v>100</v>
      </c>
      <c r="N422" s="55" t="n">
        <f aca="false">IF(COUNT(H422)=0,50,IF(H422&gt;=0.6,100,IF(H422&gt;=0.4,50,0)))</f>
        <v>100</v>
      </c>
      <c r="O422" s="55" t="n">
        <f aca="false">IF(COUNT(I422)=0,50,IF(J422="proxy_vix",50,IF(I422&lt;350,100,IF(I422&lt;=450,50,0))))</f>
        <v>50</v>
      </c>
      <c r="P422" s="55" t="n">
        <f aca="false">IF(COUNT(K422)=0,50,IF(K422&lt;20,100,IF(K422&lt;=25,50,0)))</f>
        <v>100</v>
      </c>
      <c r="Q422" s="54"/>
      <c r="R422" s="47"/>
      <c r="S422" s="51" t="n">
        <f aca="false">$E422/$E421-1</f>
        <v>0.00461251395089302</v>
      </c>
      <c r="T422" s="56" t="n">
        <f aca="false">$K422/$K421-1</f>
        <v>-0.019754404698345</v>
      </c>
      <c r="V422" s="57"/>
      <c r="W422" s="57"/>
      <c r="Y422" s="1" t="str">
        <f aca="false">IF(AX422&gt;=70,"EASY",IF(AX422&gt;40,"UNCERTAIN","HARD"))</f>
        <v>EASY</v>
      </c>
      <c r="AA422" s="58" t="n">
        <f aca="false">IF($A422&lt;200,"",AVERAGE($E373:$E422)/AVERAGE($E223:$E422)-1)</f>
        <v>0.08778502801376</v>
      </c>
      <c r="AB422" s="59" t="n">
        <f aca="false">LOOKUP($B422,07_L1政策步階!$A$4:$A$14,07_L1政策步階!$C$4:$C$14)</f>
        <v>-1</v>
      </c>
      <c r="AC422" s="57"/>
      <c r="AD422" s="57"/>
      <c r="AE422" s="57"/>
      <c r="AF422" s="57"/>
      <c r="AG422" s="57"/>
      <c r="AH422" s="57"/>
      <c r="AI422" s="57"/>
      <c r="AJ422" s="57"/>
      <c r="AK422" s="57"/>
      <c r="AL422" s="59" t="n">
        <f aca="false">IF(ISNUMBER($AA422),IF($AA422&gt;=0.005,100,IF($AA422&gt;=-0.015,50,0)),"")</f>
        <v>100</v>
      </c>
      <c r="AM422" s="59" t="n">
        <f aca="false">IF(ISNUMBER($AB422),IF($AB422=1,100,IF($AB422=0,50,0)),"")</f>
        <v>0</v>
      </c>
      <c r="AN422" s="0" t="str">
        <f aca="false">IF(ISNUMBER($AC422),IF($AC422&gt;=0.001,100,IF($AC422&gt;=-0.003,50,0)),"")</f>
        <v/>
      </c>
      <c r="AO422" s="0" t="str">
        <f aca="false">IF(ISNUMBER($AD422),IF($AD422&gt;=0.04,100,IF($AD422&gt;=0,50,0)),"")</f>
        <v/>
      </c>
      <c r="AP422" s="0" t="str">
        <f aca="false">IF(ISNUMBER($AE422),IF($AE422&gt;=25,100,IF($AE422&gt;=-75,50,0)),"")</f>
        <v/>
      </c>
      <c r="AQ422" s="0" t="str">
        <f aca="false">IF(ISNUMBER($AF422),IF($AF422&gt;0,100,IF($AF422&gt;=-50,50,0)),"")</f>
        <v/>
      </c>
      <c r="AR422" s="0" t="str">
        <f aca="false">IF(ISNUMBER($AG422),IF($AG422=1,100,IF($AG422=0,50,0)),"")</f>
        <v/>
      </c>
      <c r="AS422" s="0" t="str">
        <f aca="false">IF(ISNUMBER($AH422),IF($AH422&lt;0,100,IF($AH422&lt;=20,50,0)),"")</f>
        <v/>
      </c>
      <c r="AT422" s="0" t="str">
        <f aca="false">IF(ISNUMBER($AI422),IF($AI422&lt;0.95,100,IF($AI422&lt;=1,50,0)),"")</f>
        <v/>
      </c>
      <c r="AU422" s="0" t="str">
        <f aca="false">IF(ISNUMBER($AJ422),IF($AJ422&lt;30,0,IF($AJ422&lt;40,50,IF($AJ422&lt;=90,100,50))),"")</f>
        <v/>
      </c>
      <c r="AV422" s="0" t="str">
        <f aca="false">IF(ISNUMBER($AK422),IF($AK422&gt;-0.2,100,IF($AK422&gt;=-0.4,50,0)),"")</f>
        <v/>
      </c>
      <c r="AW422" s="59" t="n">
        <f aca="false">01_指標庫!$H$4*ISNUMBER($F422)+01_指標庫!$H$5*ISNUMBER($AA422)+01_指標庫!$H$6*ISNUMBER($G422)+01_指標庫!$H$7*ISNUMBER($H422)+01_指標庫!$H$8*ISNUMBER($AF422)+01_指標庫!$H$9*ISNUMBER($AG422)+01_指標庫!$H$10*ISNUMBER($AB422)+01_指標庫!$H$11*ISNUMBER($AC422)+01_指標庫!$H$12*ISNUMBER($AD422)+01_指標庫!$H$13*ISNUMBER($AE422)+01_指標庫!$H$14*ISNUMBER($I422)+01_指標庫!$H$15*ISNUMBER($AH422)+01_指標庫!$H$16*ISNUMBER($K422)+01_指標庫!$H$17*ISNUMBER($AI422)+01_指標庫!$H$18*ISNUMBER($AJ422)+01_指標庫!$H$19*ISNUMBER($AK422)+01_指標庫!$H$20*ISNUMBER($BB422)+01_指標庫!$H$21*ISNUMBER($BC422)</f>
        <v>51</v>
      </c>
      <c r="AX422" s="59" t="n">
        <f aca="false">IF(AW422=0,50,ROUND((01_指標庫!$H$4*IF(ISNUMBER($F422),L422,0)+01_指標庫!$H$5*IF(ISNUMBER($AA422),AL422,0)+01_指標庫!$H$6*IF(ISNUMBER($G422),M422,0)+01_指標庫!$H$7*IF(ISNUMBER($H422),N422,0)+01_指標庫!$H$8*IF(ISNUMBER($AF422),AQ422,0)+01_指標庫!$H$9*IF(ISNUMBER($AG422),AR422,0)+01_指標庫!$H$10*IF(ISNUMBER($AB422),AM422,0)+01_指標庫!$H$11*IF(ISNUMBER($AC422),AN422,0)+01_指標庫!$H$12*IF(ISNUMBER($AD422),AO422,0)+01_指標庫!$H$13*IF(ISNUMBER($AE422),AP422,0)+01_指標庫!$H$14*IF(ISNUMBER($I422),O422,0)+01_指標庫!$H$15*IF(ISNUMBER($AH422),AS422,0)+01_指標庫!$H$16*IF(ISNUMBER($K422),P422,0)+01_指標庫!$H$17*IF(ISNUMBER($AI422),AT422,0)+01_指標庫!$H$18*IF(ISNUMBER($AJ422),AU422,0)+01_指標庫!$H$19*IF(ISNUMBER($AK422),AV422,0)+01_指標庫!$H$20*IF(ISNUMBER($BB422),BB422,0)+01_指標庫!$H$21*IF(ISNUMBER($BC422),BC422,0))/AW422,1))</f>
        <v>76.5</v>
      </c>
      <c r="AY422" s="60"/>
      <c r="AZ422" s="60"/>
      <c r="BA422" s="58" t="n">
        <f aca="false">AVERAGE($E418:$E422)/AVERAGE($E413:$E422)-1</f>
        <v>-0.00141365427148066</v>
      </c>
      <c r="BB422" s="59" t="n">
        <f aca="false">IF(ISNUMBER($BA422),IF(OR($S422&lt;=-0.03,$BA422&lt;-0.003),0,IF(OR($S422&lt;=-0.02,$BA422&lt;0.01),50,100)),"")</f>
        <v>50</v>
      </c>
      <c r="BC422" s="0" t="str">
        <f aca="false">IF(OR(COUNT($AZ422)=0,COUNT($AZ421)=0),"",IF(OR($AY422/$AZ421-1&lt;=-0.03,$AZ422/$AZ421-1&lt;=-0.045,IF(COUNT($AZ413:$AZ422)=10,AVERAGE($AZ418:$AZ422)/AVERAGE($AZ413:$AZ422)-1&lt;-0.01,FALSE())),0,IF(OR($AZ422/$AZ421-1&lt;=-0.02,IF(COUNT($AZ413:$AZ422)=10,AVERAGE($AZ418:$AZ422)/AVERAGE($AZ413:$AZ422)-1&lt;0.005,FALSE())),50,100)))</f>
        <v/>
      </c>
    </row>
    <row r="423" customFormat="false" ht="15" hidden="false" customHeight="true" outlineLevel="0" collapsed="false">
      <c r="A423" s="47" t="n">
        <v>419</v>
      </c>
      <c r="B423" s="48" t="n">
        <v>43166</v>
      </c>
      <c r="C423" s="47" t="n">
        <v>2018</v>
      </c>
      <c r="D423" s="49" t="s">
        <v>238</v>
      </c>
      <c r="E423" s="50" t="n">
        <v>6929.39</v>
      </c>
      <c r="F423" s="51" t="n">
        <v>0.120575</v>
      </c>
      <c r="G423" s="51" t="n">
        <v>-0.013325</v>
      </c>
      <c r="H423" s="52" t="n">
        <v>0.8367</v>
      </c>
      <c r="I423" s="53" t="n">
        <v>356</v>
      </c>
      <c r="J423" s="47" t="s">
        <v>235</v>
      </c>
      <c r="K423" s="54" t="n">
        <v>17.76</v>
      </c>
      <c r="L423" s="55" t="n">
        <f aca="false">IF(COUNT(F423)=0,50,IF(F423&gt;=0,100,IF(F423&gt;=-0.02,50,0)))</f>
        <v>100</v>
      </c>
      <c r="M423" s="55" t="n">
        <f aca="false">IF(COUNT(G423)=0,50,IF(G423&gt;-0.06,100,IF(G423&gt;-0.15,50,0)))</f>
        <v>100</v>
      </c>
      <c r="N423" s="55" t="n">
        <f aca="false">IF(COUNT(H423)=0,50,IF(H423&gt;=0.6,100,IF(H423&gt;=0.4,50,0)))</f>
        <v>100</v>
      </c>
      <c r="O423" s="55" t="n">
        <f aca="false">IF(COUNT(I423)=0,50,IF(J423="proxy_vix",50,IF(I423&lt;350,100,IF(I423&lt;=450,50,0))))</f>
        <v>50</v>
      </c>
      <c r="P423" s="55" t="n">
        <f aca="false">IF(COUNT(K423)=0,50,IF(K423&lt;20,100,IF(K423&lt;=25,50,0)))</f>
        <v>100</v>
      </c>
      <c r="Q423" s="54"/>
      <c r="R423" s="47"/>
      <c r="S423" s="51" t="n">
        <f aca="false">$E423/$E422-1</f>
        <v>0.00236799546363242</v>
      </c>
      <c r="T423" s="56" t="n">
        <f aca="false">$K423/$K422-1</f>
        <v>-0.0326797385620914</v>
      </c>
      <c r="V423" s="57"/>
      <c r="W423" s="57"/>
      <c r="Y423" s="1" t="str">
        <f aca="false">IF(AX423&gt;=70,"EASY",IF(AX423&gt;40,"UNCERTAIN","HARD"))</f>
        <v>EASY</v>
      </c>
      <c r="AA423" s="58" t="n">
        <f aca="false">IF($A423&lt;200,"",AVERAGE($E374:$E423)/AVERAGE($E224:$E423)-1)</f>
        <v>0.0881382064256</v>
      </c>
      <c r="AB423" s="59" t="n">
        <f aca="false">LOOKUP($B423,07_L1政策步階!$A$4:$A$14,07_L1政策步階!$C$4:$C$14)</f>
        <v>-1</v>
      </c>
      <c r="AC423" s="57"/>
      <c r="AD423" s="57"/>
      <c r="AE423" s="57"/>
      <c r="AF423" s="57"/>
      <c r="AG423" s="57"/>
      <c r="AH423" s="57"/>
      <c r="AI423" s="57"/>
      <c r="AJ423" s="57"/>
      <c r="AK423" s="57"/>
      <c r="AL423" s="59" t="n">
        <f aca="false">IF(ISNUMBER($AA423),IF($AA423&gt;=0.005,100,IF($AA423&gt;=-0.015,50,0)),"")</f>
        <v>100</v>
      </c>
      <c r="AM423" s="59" t="n">
        <f aca="false">IF(ISNUMBER($AB423),IF($AB423=1,100,IF($AB423=0,50,0)),"")</f>
        <v>0</v>
      </c>
      <c r="AN423" s="0" t="str">
        <f aca="false">IF(ISNUMBER($AC423),IF($AC423&gt;=0.001,100,IF($AC423&gt;=-0.003,50,0)),"")</f>
        <v/>
      </c>
      <c r="AO423" s="0" t="str">
        <f aca="false">IF(ISNUMBER($AD423),IF($AD423&gt;=0.04,100,IF($AD423&gt;=0,50,0)),"")</f>
        <v/>
      </c>
      <c r="AP423" s="0" t="str">
        <f aca="false">IF(ISNUMBER($AE423),IF($AE423&gt;=25,100,IF($AE423&gt;=-75,50,0)),"")</f>
        <v/>
      </c>
      <c r="AQ423" s="0" t="str">
        <f aca="false">IF(ISNUMBER($AF423),IF($AF423&gt;0,100,IF($AF423&gt;=-50,50,0)),"")</f>
        <v/>
      </c>
      <c r="AR423" s="0" t="str">
        <f aca="false">IF(ISNUMBER($AG423),IF($AG423=1,100,IF($AG423=0,50,0)),"")</f>
        <v/>
      </c>
      <c r="AS423" s="0" t="str">
        <f aca="false">IF(ISNUMBER($AH423),IF($AH423&lt;0,100,IF($AH423&lt;=20,50,0)),"")</f>
        <v/>
      </c>
      <c r="AT423" s="0" t="str">
        <f aca="false">IF(ISNUMBER($AI423),IF($AI423&lt;0.95,100,IF($AI423&lt;=1,50,0)),"")</f>
        <v/>
      </c>
      <c r="AU423" s="0" t="str">
        <f aca="false">IF(ISNUMBER($AJ423),IF($AJ423&lt;30,0,IF($AJ423&lt;40,50,IF($AJ423&lt;=90,100,50))),"")</f>
        <v/>
      </c>
      <c r="AV423" s="0" t="str">
        <f aca="false">IF(ISNUMBER($AK423),IF($AK423&gt;-0.2,100,IF($AK423&gt;=-0.4,50,0)),"")</f>
        <v/>
      </c>
      <c r="AW423" s="59" t="n">
        <f aca="false">01_指標庫!$H$4*ISNUMBER($F423)+01_指標庫!$H$5*ISNUMBER($AA423)+01_指標庫!$H$6*ISNUMBER($G423)+01_指標庫!$H$7*ISNUMBER($H423)+01_指標庫!$H$8*ISNUMBER($AF423)+01_指標庫!$H$9*ISNUMBER($AG423)+01_指標庫!$H$10*ISNUMBER($AB423)+01_指標庫!$H$11*ISNUMBER($AC423)+01_指標庫!$H$12*ISNUMBER($AD423)+01_指標庫!$H$13*ISNUMBER($AE423)+01_指標庫!$H$14*ISNUMBER($I423)+01_指標庫!$H$15*ISNUMBER($AH423)+01_指標庫!$H$16*ISNUMBER($K423)+01_指標庫!$H$17*ISNUMBER($AI423)+01_指標庫!$H$18*ISNUMBER($AJ423)+01_指標庫!$H$19*ISNUMBER($AK423)+01_指標庫!$H$20*ISNUMBER($BB423)+01_指標庫!$H$21*ISNUMBER($BC423)</f>
        <v>51</v>
      </c>
      <c r="AX423" s="59" t="n">
        <f aca="false">IF(AW423=0,50,ROUND((01_指標庫!$H$4*IF(ISNUMBER($F423),L423,0)+01_指標庫!$H$5*IF(ISNUMBER($AA423),AL423,0)+01_指標庫!$H$6*IF(ISNUMBER($G423),M423,0)+01_指標庫!$H$7*IF(ISNUMBER($H423),N423,0)+01_指標庫!$H$8*IF(ISNUMBER($AF423),AQ423,0)+01_指標庫!$H$9*IF(ISNUMBER($AG423),AR423,0)+01_指標庫!$H$10*IF(ISNUMBER($AB423),AM423,0)+01_指標庫!$H$11*IF(ISNUMBER($AC423),AN423,0)+01_指標庫!$H$12*IF(ISNUMBER($AD423),AO423,0)+01_指標庫!$H$13*IF(ISNUMBER($AE423),AP423,0)+01_指標庫!$H$14*IF(ISNUMBER($I423),O423,0)+01_指標庫!$H$15*IF(ISNUMBER($AH423),AS423,0)+01_指標庫!$H$16*IF(ISNUMBER($K423),P423,0)+01_指標庫!$H$17*IF(ISNUMBER($AI423),AT423,0)+01_指標庫!$H$18*IF(ISNUMBER($AJ423),AU423,0)+01_指標庫!$H$19*IF(ISNUMBER($AK423),AV423,0)+01_指標庫!$H$20*IF(ISNUMBER($BB423),BB423,0)+01_指標庫!$H$21*IF(ISNUMBER($BC423),BC423,0))/AW423,1))</f>
        <v>76.5</v>
      </c>
      <c r="AY423" s="60"/>
      <c r="AZ423" s="60"/>
      <c r="BA423" s="58" t="n">
        <f aca="false">AVERAGE($E419:$E423)/AVERAGE($E414:$E423)-1</f>
        <v>-0.00170409239864133</v>
      </c>
      <c r="BB423" s="59" t="n">
        <f aca="false">IF(ISNUMBER($BA423),IF(OR($S423&lt;=-0.03,$BA423&lt;-0.003),0,IF(OR($S423&lt;=-0.02,$BA423&lt;0.01),50,100)),"")</f>
        <v>50</v>
      </c>
      <c r="BC423" s="0" t="str">
        <f aca="false">IF(OR(COUNT($AZ423)=0,COUNT($AZ422)=0),"",IF(OR($AY423/$AZ422-1&lt;=-0.03,$AZ423/$AZ422-1&lt;=-0.045,IF(COUNT($AZ414:$AZ423)=10,AVERAGE($AZ419:$AZ423)/AVERAGE($AZ414:$AZ423)-1&lt;-0.01,FALSE())),0,IF(OR($AZ423/$AZ422-1&lt;=-0.02,IF(COUNT($AZ414:$AZ423)=10,AVERAGE($AZ419:$AZ423)/AVERAGE($AZ414:$AZ423)-1&lt;0.005,FALSE())),50,100)))</f>
        <v/>
      </c>
    </row>
    <row r="424" customFormat="false" ht="15" hidden="false" customHeight="true" outlineLevel="0" collapsed="false">
      <c r="A424" s="47" t="n">
        <v>420</v>
      </c>
      <c r="B424" s="48" t="n">
        <v>43167</v>
      </c>
      <c r="C424" s="47" t="n">
        <v>2018</v>
      </c>
      <c r="D424" s="49" t="s">
        <v>239</v>
      </c>
      <c r="E424" s="50" t="n">
        <v>6966.43</v>
      </c>
      <c r="F424" s="51" t="n">
        <v>0.125412</v>
      </c>
      <c r="G424" s="51" t="n">
        <v>-0.008051</v>
      </c>
      <c r="H424" s="52" t="n">
        <v>0.8367</v>
      </c>
      <c r="I424" s="53" t="n">
        <v>356</v>
      </c>
      <c r="J424" s="47" t="s">
        <v>235</v>
      </c>
      <c r="K424" s="54" t="n">
        <v>16.54</v>
      </c>
      <c r="L424" s="55" t="n">
        <f aca="false">IF(COUNT(F424)=0,50,IF(F424&gt;=0,100,IF(F424&gt;=-0.02,50,0)))</f>
        <v>100</v>
      </c>
      <c r="M424" s="55" t="n">
        <f aca="false">IF(COUNT(G424)=0,50,IF(G424&gt;-0.06,100,IF(G424&gt;-0.15,50,0)))</f>
        <v>100</v>
      </c>
      <c r="N424" s="55" t="n">
        <f aca="false">IF(COUNT(H424)=0,50,IF(H424&gt;=0.6,100,IF(H424&gt;=0.4,50,0)))</f>
        <v>100</v>
      </c>
      <c r="O424" s="55" t="n">
        <f aca="false">IF(COUNT(I424)=0,50,IF(J424="proxy_vix",50,IF(I424&lt;350,100,IF(I424&lt;=450,50,0))))</f>
        <v>50</v>
      </c>
      <c r="P424" s="55" t="n">
        <f aca="false">IF(COUNT(K424)=0,50,IF(K424&lt;20,100,IF(K424&lt;=25,50,0)))</f>
        <v>100</v>
      </c>
      <c r="Q424" s="54"/>
      <c r="R424" s="47"/>
      <c r="S424" s="51" t="n">
        <f aca="false">$E424/$E423-1</f>
        <v>0.00534534785890251</v>
      </c>
      <c r="T424" s="56" t="n">
        <f aca="false">$K424/$K423-1</f>
        <v>-0.0686936936936938</v>
      </c>
      <c r="V424" s="57"/>
      <c r="W424" s="57"/>
      <c r="Y424" s="1" t="str">
        <f aca="false">IF(AX424&gt;=70,"EASY",IF(AX424&gt;40,"UNCERTAIN","HARD"))</f>
        <v>EASY</v>
      </c>
      <c r="AA424" s="58" t="n">
        <f aca="false">IF($A424&lt;200,"",AVERAGE($E375:$E424)/AVERAGE($E225:$E424)-1)</f>
        <v>0.0886441227420398</v>
      </c>
      <c r="AB424" s="59" t="n">
        <f aca="false">LOOKUP($B424,07_L1政策步階!$A$4:$A$14,07_L1政策步階!$C$4:$C$14)</f>
        <v>-1</v>
      </c>
      <c r="AC424" s="57"/>
      <c r="AD424" s="57"/>
      <c r="AE424" s="57"/>
      <c r="AF424" s="57"/>
      <c r="AG424" s="57"/>
      <c r="AH424" s="57"/>
      <c r="AI424" s="57"/>
      <c r="AJ424" s="57"/>
      <c r="AK424" s="57"/>
      <c r="AL424" s="59" t="n">
        <f aca="false">IF(ISNUMBER($AA424),IF($AA424&gt;=0.005,100,IF($AA424&gt;=-0.015,50,0)),"")</f>
        <v>100</v>
      </c>
      <c r="AM424" s="59" t="n">
        <f aca="false">IF(ISNUMBER($AB424),IF($AB424=1,100,IF($AB424=0,50,0)),"")</f>
        <v>0</v>
      </c>
      <c r="AN424" s="0" t="str">
        <f aca="false">IF(ISNUMBER($AC424),IF($AC424&gt;=0.001,100,IF($AC424&gt;=-0.003,50,0)),"")</f>
        <v/>
      </c>
      <c r="AO424" s="0" t="str">
        <f aca="false">IF(ISNUMBER($AD424),IF($AD424&gt;=0.04,100,IF($AD424&gt;=0,50,0)),"")</f>
        <v/>
      </c>
      <c r="AP424" s="0" t="str">
        <f aca="false">IF(ISNUMBER($AE424),IF($AE424&gt;=25,100,IF($AE424&gt;=-75,50,0)),"")</f>
        <v/>
      </c>
      <c r="AQ424" s="0" t="str">
        <f aca="false">IF(ISNUMBER($AF424),IF($AF424&gt;0,100,IF($AF424&gt;=-50,50,0)),"")</f>
        <v/>
      </c>
      <c r="AR424" s="0" t="str">
        <f aca="false">IF(ISNUMBER($AG424),IF($AG424=1,100,IF($AG424=0,50,0)),"")</f>
        <v/>
      </c>
      <c r="AS424" s="0" t="str">
        <f aca="false">IF(ISNUMBER($AH424),IF($AH424&lt;0,100,IF($AH424&lt;=20,50,0)),"")</f>
        <v/>
      </c>
      <c r="AT424" s="0" t="str">
        <f aca="false">IF(ISNUMBER($AI424),IF($AI424&lt;0.95,100,IF($AI424&lt;=1,50,0)),"")</f>
        <v/>
      </c>
      <c r="AU424" s="0" t="str">
        <f aca="false">IF(ISNUMBER($AJ424),IF($AJ424&lt;30,0,IF($AJ424&lt;40,50,IF($AJ424&lt;=90,100,50))),"")</f>
        <v/>
      </c>
      <c r="AV424" s="0" t="str">
        <f aca="false">IF(ISNUMBER($AK424),IF($AK424&gt;-0.2,100,IF($AK424&gt;=-0.4,50,0)),"")</f>
        <v/>
      </c>
      <c r="AW424" s="59" t="n">
        <f aca="false">01_指標庫!$H$4*ISNUMBER($F424)+01_指標庫!$H$5*ISNUMBER($AA424)+01_指標庫!$H$6*ISNUMBER($G424)+01_指標庫!$H$7*ISNUMBER($H424)+01_指標庫!$H$8*ISNUMBER($AF424)+01_指標庫!$H$9*ISNUMBER($AG424)+01_指標庫!$H$10*ISNUMBER($AB424)+01_指標庫!$H$11*ISNUMBER($AC424)+01_指標庫!$H$12*ISNUMBER($AD424)+01_指標庫!$H$13*ISNUMBER($AE424)+01_指標庫!$H$14*ISNUMBER($I424)+01_指標庫!$H$15*ISNUMBER($AH424)+01_指標庫!$H$16*ISNUMBER($K424)+01_指標庫!$H$17*ISNUMBER($AI424)+01_指標庫!$H$18*ISNUMBER($AJ424)+01_指標庫!$H$19*ISNUMBER($AK424)+01_指標庫!$H$20*ISNUMBER($BB424)+01_指標庫!$H$21*ISNUMBER($BC424)</f>
        <v>51</v>
      </c>
      <c r="AX424" s="59" t="n">
        <f aca="false">IF(AW424=0,50,ROUND((01_指標庫!$H$4*IF(ISNUMBER($F424),L424,0)+01_指標庫!$H$5*IF(ISNUMBER($AA424),AL424,0)+01_指標庫!$H$6*IF(ISNUMBER($G424),M424,0)+01_指標庫!$H$7*IF(ISNUMBER($H424),N424,0)+01_指標庫!$H$8*IF(ISNUMBER($AF424),AQ424,0)+01_指標庫!$H$9*IF(ISNUMBER($AG424),AR424,0)+01_指標庫!$H$10*IF(ISNUMBER($AB424),AM424,0)+01_指標庫!$H$11*IF(ISNUMBER($AC424),AN424,0)+01_指標庫!$H$12*IF(ISNUMBER($AD424),AO424,0)+01_指標庫!$H$13*IF(ISNUMBER($AE424),AP424,0)+01_指標庫!$H$14*IF(ISNUMBER($I424),O424,0)+01_指標庫!$H$15*IF(ISNUMBER($AH424),AS424,0)+01_指標庫!$H$16*IF(ISNUMBER($K424),P424,0)+01_指標庫!$H$17*IF(ISNUMBER($AI424),AT424,0)+01_指標庫!$H$18*IF(ISNUMBER($AJ424),AU424,0)+01_指標庫!$H$19*IF(ISNUMBER($AK424),AV424,0)+01_指標庫!$H$20*IF(ISNUMBER($BB424),BB424,0)+01_指標庫!$H$21*IF(ISNUMBER($BC424),BC424,0))/AW424,1))</f>
        <v>76.5</v>
      </c>
      <c r="AY424" s="60"/>
      <c r="AZ424" s="60"/>
      <c r="BA424" s="58" t="n">
        <f aca="false">AVERAGE($E420:$E424)/AVERAGE($E415:$E424)-1</f>
        <v>0.00159887546001247</v>
      </c>
      <c r="BB424" s="59" t="n">
        <f aca="false">IF(ISNUMBER($BA424),IF(OR($S424&lt;=-0.03,$BA424&lt;-0.003),0,IF(OR($S424&lt;=-0.02,$BA424&lt;0.01),50,100)),"")</f>
        <v>50</v>
      </c>
      <c r="BC424" s="0" t="str">
        <f aca="false">IF(OR(COUNT($AZ424)=0,COUNT($AZ423)=0),"",IF(OR($AY424/$AZ423-1&lt;=-0.03,$AZ424/$AZ423-1&lt;=-0.045,IF(COUNT($AZ415:$AZ424)=10,AVERAGE($AZ420:$AZ424)/AVERAGE($AZ415:$AZ424)-1&lt;-0.01,FALSE())),0,IF(OR($AZ424/$AZ423-1&lt;=-0.02,IF(COUNT($AZ415:$AZ424)=10,AVERAGE($AZ420:$AZ424)/AVERAGE($AZ415:$AZ424)-1&lt;0.005,FALSE())),50,100)))</f>
        <v/>
      </c>
    </row>
    <row r="425" customFormat="false" ht="15" hidden="false" customHeight="true" outlineLevel="0" collapsed="false">
      <c r="A425" s="47" t="n">
        <v>421</v>
      </c>
      <c r="B425" s="48" t="n">
        <v>43168</v>
      </c>
      <c r="C425" s="47" t="n">
        <v>2018</v>
      </c>
      <c r="D425" s="49" t="s">
        <v>234</v>
      </c>
      <c r="E425" s="50" t="n">
        <v>7101.18</v>
      </c>
      <c r="F425" s="51" t="n">
        <v>0.145886</v>
      </c>
      <c r="G425" s="51" t="n">
        <v>0</v>
      </c>
      <c r="H425" s="52" t="n">
        <v>0.8776</v>
      </c>
      <c r="I425" s="53" t="n">
        <v>353</v>
      </c>
      <c r="J425" s="47" t="s">
        <v>235</v>
      </c>
      <c r="K425" s="54" t="n">
        <v>14.64</v>
      </c>
      <c r="L425" s="55" t="n">
        <f aca="false">IF(COUNT(F425)=0,50,IF(F425&gt;=0,100,IF(F425&gt;=-0.02,50,0)))</f>
        <v>100</v>
      </c>
      <c r="M425" s="55" t="n">
        <f aca="false">IF(COUNT(G425)=0,50,IF(G425&gt;-0.06,100,IF(G425&gt;-0.15,50,0)))</f>
        <v>100</v>
      </c>
      <c r="N425" s="55" t="n">
        <f aca="false">IF(COUNT(H425)=0,50,IF(H425&gt;=0.6,100,IF(H425&gt;=0.4,50,0)))</f>
        <v>100</v>
      </c>
      <c r="O425" s="55" t="n">
        <f aca="false">IF(COUNT(I425)=0,50,IF(J425="proxy_vix",50,IF(I425&lt;350,100,IF(I425&lt;=450,50,0))))</f>
        <v>50</v>
      </c>
      <c r="P425" s="55" t="n">
        <f aca="false">IF(COUNT(K425)=0,50,IF(K425&lt;20,100,IF(K425&lt;=25,50,0)))</f>
        <v>100</v>
      </c>
      <c r="Q425" s="54"/>
      <c r="R425" s="47"/>
      <c r="S425" s="51" t="n">
        <f aca="false">$E425/$E424-1</f>
        <v>0.0193427623617837</v>
      </c>
      <c r="T425" s="56" t="n">
        <f aca="false">$K425/$K424-1</f>
        <v>-0.114873035066505</v>
      </c>
      <c r="V425" s="57"/>
      <c r="W425" s="57"/>
      <c r="Y425" s="1" t="str">
        <f aca="false">IF(AX425&gt;=70,"EASY",IF(AX425&gt;40,"UNCERTAIN","HARD"))</f>
        <v>EASY</v>
      </c>
      <c r="AA425" s="58" t="n">
        <f aca="false">IF($A425&lt;200,"",AVERAGE($E376:$E425)/AVERAGE($E226:$E425)-1)</f>
        <v>0.0895722499513381</v>
      </c>
      <c r="AB425" s="59" t="n">
        <f aca="false">LOOKUP($B425,07_L1政策步階!$A$4:$A$14,07_L1政策步階!$C$4:$C$14)</f>
        <v>-1</v>
      </c>
      <c r="AC425" s="57"/>
      <c r="AD425" s="57"/>
      <c r="AE425" s="57"/>
      <c r="AF425" s="57"/>
      <c r="AG425" s="57"/>
      <c r="AH425" s="57"/>
      <c r="AI425" s="57"/>
      <c r="AJ425" s="57"/>
      <c r="AK425" s="57"/>
      <c r="AL425" s="59" t="n">
        <f aca="false">IF(ISNUMBER($AA425),IF($AA425&gt;=0.005,100,IF($AA425&gt;=-0.015,50,0)),"")</f>
        <v>100</v>
      </c>
      <c r="AM425" s="59" t="n">
        <f aca="false">IF(ISNUMBER($AB425),IF($AB425=1,100,IF($AB425=0,50,0)),"")</f>
        <v>0</v>
      </c>
      <c r="AN425" s="0" t="str">
        <f aca="false">IF(ISNUMBER($AC425),IF($AC425&gt;=0.001,100,IF($AC425&gt;=-0.003,50,0)),"")</f>
        <v/>
      </c>
      <c r="AO425" s="0" t="str">
        <f aca="false">IF(ISNUMBER($AD425),IF($AD425&gt;=0.04,100,IF($AD425&gt;=0,50,0)),"")</f>
        <v/>
      </c>
      <c r="AP425" s="0" t="str">
        <f aca="false">IF(ISNUMBER($AE425),IF($AE425&gt;=25,100,IF($AE425&gt;=-75,50,0)),"")</f>
        <v/>
      </c>
      <c r="AQ425" s="0" t="str">
        <f aca="false">IF(ISNUMBER($AF425),IF($AF425&gt;0,100,IF($AF425&gt;=-50,50,0)),"")</f>
        <v/>
      </c>
      <c r="AR425" s="0" t="str">
        <f aca="false">IF(ISNUMBER($AG425),IF($AG425=1,100,IF($AG425=0,50,0)),"")</f>
        <v/>
      </c>
      <c r="AS425" s="0" t="str">
        <f aca="false">IF(ISNUMBER($AH425),IF($AH425&lt;0,100,IF($AH425&lt;=20,50,0)),"")</f>
        <v/>
      </c>
      <c r="AT425" s="0" t="str">
        <f aca="false">IF(ISNUMBER($AI425),IF($AI425&lt;0.95,100,IF($AI425&lt;=1,50,0)),"")</f>
        <v/>
      </c>
      <c r="AU425" s="0" t="str">
        <f aca="false">IF(ISNUMBER($AJ425),IF($AJ425&lt;30,0,IF($AJ425&lt;40,50,IF($AJ425&lt;=90,100,50))),"")</f>
        <v/>
      </c>
      <c r="AV425" s="0" t="str">
        <f aca="false">IF(ISNUMBER($AK425),IF($AK425&gt;-0.2,100,IF($AK425&gt;=-0.4,50,0)),"")</f>
        <v/>
      </c>
      <c r="AW425" s="59" t="n">
        <f aca="false">01_指標庫!$H$4*ISNUMBER($F425)+01_指標庫!$H$5*ISNUMBER($AA425)+01_指標庫!$H$6*ISNUMBER($G425)+01_指標庫!$H$7*ISNUMBER($H425)+01_指標庫!$H$8*ISNUMBER($AF425)+01_指標庫!$H$9*ISNUMBER($AG425)+01_指標庫!$H$10*ISNUMBER($AB425)+01_指標庫!$H$11*ISNUMBER($AC425)+01_指標庫!$H$12*ISNUMBER($AD425)+01_指標庫!$H$13*ISNUMBER($AE425)+01_指標庫!$H$14*ISNUMBER($I425)+01_指標庫!$H$15*ISNUMBER($AH425)+01_指標庫!$H$16*ISNUMBER($K425)+01_指標庫!$H$17*ISNUMBER($AI425)+01_指標庫!$H$18*ISNUMBER($AJ425)+01_指標庫!$H$19*ISNUMBER($AK425)+01_指標庫!$H$20*ISNUMBER($BB425)+01_指標庫!$H$21*ISNUMBER($BC425)</f>
        <v>51</v>
      </c>
      <c r="AX425" s="59" t="n">
        <f aca="false">IF(AW425=0,50,ROUND((01_指標庫!$H$4*IF(ISNUMBER($F425),L425,0)+01_指標庫!$H$5*IF(ISNUMBER($AA425),AL425,0)+01_指標庫!$H$6*IF(ISNUMBER($G425),M425,0)+01_指標庫!$H$7*IF(ISNUMBER($H425),N425,0)+01_指標庫!$H$8*IF(ISNUMBER($AF425),AQ425,0)+01_指標庫!$H$9*IF(ISNUMBER($AG425),AR425,0)+01_指標庫!$H$10*IF(ISNUMBER($AB425),AM425,0)+01_指標庫!$H$11*IF(ISNUMBER($AC425),AN425,0)+01_指標庫!$H$12*IF(ISNUMBER($AD425),AO425,0)+01_指標庫!$H$13*IF(ISNUMBER($AE425),AP425,0)+01_指標庫!$H$14*IF(ISNUMBER($I425),O425,0)+01_指標庫!$H$15*IF(ISNUMBER($AH425),AS425,0)+01_指標庫!$H$16*IF(ISNUMBER($K425),P425,0)+01_指標庫!$H$17*IF(ISNUMBER($AI425),AT425,0)+01_指標庫!$H$18*IF(ISNUMBER($AJ425),AU425,0)+01_指標庫!$H$19*IF(ISNUMBER($AK425),AV425,0)+01_指標庫!$H$20*IF(ISNUMBER($BB425),BB425,0)+01_指標庫!$H$21*IF(ISNUMBER($BC425),BC425,0))/AW425,1))</f>
        <v>76.5</v>
      </c>
      <c r="AY425" s="60"/>
      <c r="AZ425" s="60"/>
      <c r="BA425" s="58" t="n">
        <f aca="false">AVERAGE($E421:$E425)/AVERAGE($E416:$E425)-1</f>
        <v>0.00703144503902142</v>
      </c>
      <c r="BB425" s="59" t="n">
        <f aca="false">IF(ISNUMBER($BA425),IF(OR($S425&lt;=-0.03,$BA425&lt;-0.003),0,IF(OR($S425&lt;=-0.02,$BA425&lt;0.01),50,100)),"")</f>
        <v>50</v>
      </c>
      <c r="BC425" s="0" t="str">
        <f aca="false">IF(OR(COUNT($AZ425)=0,COUNT($AZ424)=0),"",IF(OR($AY425/$AZ424-1&lt;=-0.03,$AZ425/$AZ424-1&lt;=-0.045,IF(COUNT($AZ416:$AZ425)=10,AVERAGE($AZ421:$AZ425)/AVERAGE($AZ416:$AZ425)-1&lt;-0.01,FALSE())),0,IF(OR($AZ425/$AZ424-1&lt;=-0.02,IF(COUNT($AZ416:$AZ425)=10,AVERAGE($AZ421:$AZ425)/AVERAGE($AZ416:$AZ425)-1&lt;0.005,FALSE())),50,100)))</f>
        <v/>
      </c>
    </row>
    <row r="426" customFormat="false" ht="15" hidden="false" customHeight="true" outlineLevel="0" collapsed="false">
      <c r="A426" s="47" t="n">
        <v>422</v>
      </c>
      <c r="B426" s="48" t="n">
        <v>43171</v>
      </c>
      <c r="C426" s="47" t="n">
        <v>2018</v>
      </c>
      <c r="D426" s="49" t="s">
        <v>236</v>
      </c>
      <c r="E426" s="50" t="n">
        <v>7131.12</v>
      </c>
      <c r="F426" s="51" t="n">
        <v>0.149419</v>
      </c>
      <c r="G426" s="51" t="n">
        <v>0</v>
      </c>
      <c r="H426" s="52" t="n">
        <v>0.8776</v>
      </c>
      <c r="I426" s="53" t="n">
        <v>355</v>
      </c>
      <c r="J426" s="47" t="s">
        <v>235</v>
      </c>
      <c r="K426" s="54" t="n">
        <v>15.78</v>
      </c>
      <c r="L426" s="55" t="n">
        <f aca="false">IF(COUNT(F426)=0,50,IF(F426&gt;=0,100,IF(F426&gt;=-0.02,50,0)))</f>
        <v>100</v>
      </c>
      <c r="M426" s="55" t="n">
        <f aca="false">IF(COUNT(G426)=0,50,IF(G426&gt;-0.06,100,IF(G426&gt;-0.15,50,0)))</f>
        <v>100</v>
      </c>
      <c r="N426" s="55" t="n">
        <f aca="false">IF(COUNT(H426)=0,50,IF(H426&gt;=0.6,100,IF(H426&gt;=0.4,50,0)))</f>
        <v>100</v>
      </c>
      <c r="O426" s="55" t="n">
        <f aca="false">IF(COUNT(I426)=0,50,IF(J426="proxy_vix",50,IF(I426&lt;350,100,IF(I426&lt;=450,50,0))))</f>
        <v>50</v>
      </c>
      <c r="P426" s="55" t="n">
        <f aca="false">IF(COUNT(K426)=0,50,IF(K426&lt;20,100,IF(K426&lt;=25,50,0)))</f>
        <v>100</v>
      </c>
      <c r="Q426" s="54"/>
      <c r="R426" s="47"/>
      <c r="S426" s="51" t="n">
        <f aca="false">$E426/$E425-1</f>
        <v>0.00421620068777306</v>
      </c>
      <c r="T426" s="56" t="n">
        <f aca="false">$K426/$K425-1</f>
        <v>0.0778688524590163</v>
      </c>
      <c r="V426" s="57"/>
      <c r="W426" s="57"/>
      <c r="Y426" s="1" t="str">
        <f aca="false">IF(AX426&gt;=70,"EASY",IF(AX426&gt;40,"UNCERTAIN","HARD"))</f>
        <v>EASY</v>
      </c>
      <c r="AA426" s="58" t="n">
        <f aca="false">IF($A426&lt;200,"",AVERAGE($E377:$E426)/AVERAGE($E227:$E426)-1)</f>
        <v>0.0905857598100266</v>
      </c>
      <c r="AB426" s="59" t="n">
        <f aca="false">LOOKUP($B426,07_L1政策步階!$A$4:$A$14,07_L1政策步階!$C$4:$C$14)</f>
        <v>-1</v>
      </c>
      <c r="AC426" s="57"/>
      <c r="AD426" s="57"/>
      <c r="AE426" s="57"/>
      <c r="AF426" s="57"/>
      <c r="AG426" s="57"/>
      <c r="AH426" s="57"/>
      <c r="AI426" s="57"/>
      <c r="AJ426" s="57"/>
      <c r="AK426" s="57"/>
      <c r="AL426" s="59" t="n">
        <f aca="false">IF(ISNUMBER($AA426),IF($AA426&gt;=0.005,100,IF($AA426&gt;=-0.015,50,0)),"")</f>
        <v>100</v>
      </c>
      <c r="AM426" s="59" t="n">
        <f aca="false">IF(ISNUMBER($AB426),IF($AB426=1,100,IF($AB426=0,50,0)),"")</f>
        <v>0</v>
      </c>
      <c r="AN426" s="0" t="str">
        <f aca="false">IF(ISNUMBER($AC426),IF($AC426&gt;=0.001,100,IF($AC426&gt;=-0.003,50,0)),"")</f>
        <v/>
      </c>
      <c r="AO426" s="0" t="str">
        <f aca="false">IF(ISNUMBER($AD426),IF($AD426&gt;=0.04,100,IF($AD426&gt;=0,50,0)),"")</f>
        <v/>
      </c>
      <c r="AP426" s="0" t="str">
        <f aca="false">IF(ISNUMBER($AE426),IF($AE426&gt;=25,100,IF($AE426&gt;=-75,50,0)),"")</f>
        <v/>
      </c>
      <c r="AQ426" s="0" t="str">
        <f aca="false">IF(ISNUMBER($AF426),IF($AF426&gt;0,100,IF($AF426&gt;=-50,50,0)),"")</f>
        <v/>
      </c>
      <c r="AR426" s="0" t="str">
        <f aca="false">IF(ISNUMBER($AG426),IF($AG426=1,100,IF($AG426=0,50,0)),"")</f>
        <v/>
      </c>
      <c r="AS426" s="0" t="str">
        <f aca="false">IF(ISNUMBER($AH426),IF($AH426&lt;0,100,IF($AH426&lt;=20,50,0)),"")</f>
        <v/>
      </c>
      <c r="AT426" s="0" t="str">
        <f aca="false">IF(ISNUMBER($AI426),IF($AI426&lt;0.95,100,IF($AI426&lt;=1,50,0)),"")</f>
        <v/>
      </c>
      <c r="AU426" s="0" t="str">
        <f aca="false">IF(ISNUMBER($AJ426),IF($AJ426&lt;30,0,IF($AJ426&lt;40,50,IF($AJ426&lt;=90,100,50))),"")</f>
        <v/>
      </c>
      <c r="AV426" s="0" t="str">
        <f aca="false">IF(ISNUMBER($AK426),IF($AK426&gt;-0.2,100,IF($AK426&gt;=-0.4,50,0)),"")</f>
        <v/>
      </c>
      <c r="AW426" s="59" t="n">
        <f aca="false">01_指標庫!$H$4*ISNUMBER($F426)+01_指標庫!$H$5*ISNUMBER($AA426)+01_指標庫!$H$6*ISNUMBER($G426)+01_指標庫!$H$7*ISNUMBER($H426)+01_指標庫!$H$8*ISNUMBER($AF426)+01_指標庫!$H$9*ISNUMBER($AG426)+01_指標庫!$H$10*ISNUMBER($AB426)+01_指標庫!$H$11*ISNUMBER($AC426)+01_指標庫!$H$12*ISNUMBER($AD426)+01_指標庫!$H$13*ISNUMBER($AE426)+01_指標庫!$H$14*ISNUMBER($I426)+01_指標庫!$H$15*ISNUMBER($AH426)+01_指標庫!$H$16*ISNUMBER($K426)+01_指標庫!$H$17*ISNUMBER($AI426)+01_指標庫!$H$18*ISNUMBER($AJ426)+01_指標庫!$H$19*ISNUMBER($AK426)+01_指標庫!$H$20*ISNUMBER($BB426)+01_指標庫!$H$21*ISNUMBER($BC426)</f>
        <v>51</v>
      </c>
      <c r="AX426" s="59" t="n">
        <f aca="false">IF(AW426=0,50,ROUND((01_指標庫!$H$4*IF(ISNUMBER($F426),L426,0)+01_指標庫!$H$5*IF(ISNUMBER($AA426),AL426,0)+01_指標庫!$H$6*IF(ISNUMBER($G426),M426,0)+01_指標庫!$H$7*IF(ISNUMBER($H426),N426,0)+01_指標庫!$H$8*IF(ISNUMBER($AF426),AQ426,0)+01_指標庫!$H$9*IF(ISNUMBER($AG426),AR426,0)+01_指標庫!$H$10*IF(ISNUMBER($AB426),AM426,0)+01_指標庫!$H$11*IF(ISNUMBER($AC426),AN426,0)+01_指標庫!$H$12*IF(ISNUMBER($AD426),AO426,0)+01_指標庫!$H$13*IF(ISNUMBER($AE426),AP426,0)+01_指標庫!$H$14*IF(ISNUMBER($I426),O426,0)+01_指標庫!$H$15*IF(ISNUMBER($AH426),AS426,0)+01_指標庫!$H$16*IF(ISNUMBER($K426),P426,0)+01_指標庫!$H$17*IF(ISNUMBER($AI426),AT426,0)+01_指標庫!$H$18*IF(ISNUMBER($AJ426),AU426,0)+01_指標庫!$H$19*IF(ISNUMBER($AK426),AV426,0)+01_指標庫!$H$20*IF(ISNUMBER($BB426),BB426,0)+01_指標庫!$H$21*IF(ISNUMBER($BC426),BC426,0))/AW426,1))</f>
        <v>82.4</v>
      </c>
      <c r="AY426" s="60"/>
      <c r="AZ426" s="60"/>
      <c r="BA426" s="58" t="n">
        <f aca="false">AVERAGE($E422:$E426)/AVERAGE($E417:$E426)-1</f>
        <v>0.0121826254279214</v>
      </c>
      <c r="BB426" s="59" t="n">
        <f aca="false">IF(ISNUMBER($BA426),IF(OR($S426&lt;=-0.03,$BA426&lt;-0.003),0,IF(OR($S426&lt;=-0.02,$BA426&lt;0.01),50,100)),"")</f>
        <v>100</v>
      </c>
      <c r="BC426" s="0" t="str">
        <f aca="false">IF(OR(COUNT($AZ426)=0,COUNT($AZ425)=0),"",IF(OR($AY426/$AZ425-1&lt;=-0.03,$AZ426/$AZ425-1&lt;=-0.045,IF(COUNT($AZ417:$AZ426)=10,AVERAGE($AZ422:$AZ426)/AVERAGE($AZ417:$AZ426)-1&lt;-0.01,FALSE())),0,IF(OR($AZ426/$AZ425-1&lt;=-0.02,IF(COUNT($AZ417:$AZ426)=10,AVERAGE($AZ422:$AZ426)/AVERAGE($AZ417:$AZ426)-1&lt;0.005,FALSE())),50,100)))</f>
        <v/>
      </c>
    </row>
    <row r="427" customFormat="false" ht="15" hidden="false" customHeight="true" outlineLevel="0" collapsed="false">
      <c r="A427" s="47" t="n">
        <v>423</v>
      </c>
      <c r="B427" s="48" t="n">
        <v>43172</v>
      </c>
      <c r="C427" s="47" t="n">
        <v>2018</v>
      </c>
      <c r="D427" s="49" t="s">
        <v>237</v>
      </c>
      <c r="E427" s="50" t="n">
        <v>7046.51</v>
      </c>
      <c r="F427" s="51" t="n">
        <v>0.134621</v>
      </c>
      <c r="G427" s="51" t="n">
        <v>-0.011865</v>
      </c>
      <c r="H427" s="52" t="n">
        <v>0.8776</v>
      </c>
      <c r="I427" s="53" t="n">
        <v>358</v>
      </c>
      <c r="J427" s="47" t="s">
        <v>235</v>
      </c>
      <c r="K427" s="54" t="n">
        <v>16.35</v>
      </c>
      <c r="L427" s="55" t="n">
        <f aca="false">IF(COUNT(F427)=0,50,IF(F427&gt;=0,100,IF(F427&gt;=-0.02,50,0)))</f>
        <v>100</v>
      </c>
      <c r="M427" s="55" t="n">
        <f aca="false">IF(COUNT(G427)=0,50,IF(G427&gt;-0.06,100,IF(G427&gt;-0.15,50,0)))</f>
        <v>100</v>
      </c>
      <c r="N427" s="55" t="n">
        <f aca="false">IF(COUNT(H427)=0,50,IF(H427&gt;=0.6,100,IF(H427&gt;=0.4,50,0)))</f>
        <v>100</v>
      </c>
      <c r="O427" s="55" t="n">
        <f aca="false">IF(COUNT(I427)=0,50,IF(J427="proxy_vix",50,IF(I427&lt;350,100,IF(I427&lt;=450,50,0))))</f>
        <v>50</v>
      </c>
      <c r="P427" s="55" t="n">
        <f aca="false">IF(COUNT(K427)=0,50,IF(K427&lt;20,100,IF(K427&lt;=25,50,0)))</f>
        <v>100</v>
      </c>
      <c r="Q427" s="54"/>
      <c r="R427" s="47"/>
      <c r="S427" s="51" t="n">
        <f aca="false">$E427/$E426-1</f>
        <v>-0.0118648963977608</v>
      </c>
      <c r="T427" s="56" t="n">
        <f aca="false">$K427/$K426-1</f>
        <v>0.0361216730038023</v>
      </c>
      <c r="V427" s="57"/>
      <c r="W427" s="57"/>
      <c r="Y427" s="1" t="str">
        <f aca="false">IF(AX427&gt;=70,"EASY",IF(AX427&gt;40,"UNCERTAIN","HARD"))</f>
        <v>EASY</v>
      </c>
      <c r="AA427" s="58" t="n">
        <f aca="false">IF($A427&lt;200,"",AVERAGE($E378:$E427)/AVERAGE($E228:$E427)-1)</f>
        <v>0.0914209202244658</v>
      </c>
      <c r="AB427" s="59" t="n">
        <f aca="false">LOOKUP($B427,07_L1政策步階!$A$4:$A$14,07_L1政策步階!$C$4:$C$14)</f>
        <v>-1</v>
      </c>
      <c r="AC427" s="57"/>
      <c r="AD427" s="57"/>
      <c r="AE427" s="57"/>
      <c r="AF427" s="57"/>
      <c r="AG427" s="57"/>
      <c r="AH427" s="57"/>
      <c r="AI427" s="57"/>
      <c r="AJ427" s="57"/>
      <c r="AK427" s="57"/>
      <c r="AL427" s="59" t="n">
        <f aca="false">IF(ISNUMBER($AA427),IF($AA427&gt;=0.005,100,IF($AA427&gt;=-0.015,50,0)),"")</f>
        <v>100</v>
      </c>
      <c r="AM427" s="59" t="n">
        <f aca="false">IF(ISNUMBER($AB427),IF($AB427=1,100,IF($AB427=0,50,0)),"")</f>
        <v>0</v>
      </c>
      <c r="AN427" s="0" t="str">
        <f aca="false">IF(ISNUMBER($AC427),IF($AC427&gt;=0.001,100,IF($AC427&gt;=-0.003,50,0)),"")</f>
        <v/>
      </c>
      <c r="AO427" s="0" t="str">
        <f aca="false">IF(ISNUMBER($AD427),IF($AD427&gt;=0.04,100,IF($AD427&gt;=0,50,0)),"")</f>
        <v/>
      </c>
      <c r="AP427" s="0" t="str">
        <f aca="false">IF(ISNUMBER($AE427),IF($AE427&gt;=25,100,IF($AE427&gt;=-75,50,0)),"")</f>
        <v/>
      </c>
      <c r="AQ427" s="0" t="str">
        <f aca="false">IF(ISNUMBER($AF427),IF($AF427&gt;0,100,IF($AF427&gt;=-50,50,0)),"")</f>
        <v/>
      </c>
      <c r="AR427" s="0" t="str">
        <f aca="false">IF(ISNUMBER($AG427),IF($AG427=1,100,IF($AG427=0,50,0)),"")</f>
        <v/>
      </c>
      <c r="AS427" s="0" t="str">
        <f aca="false">IF(ISNUMBER($AH427),IF($AH427&lt;0,100,IF($AH427&lt;=20,50,0)),"")</f>
        <v/>
      </c>
      <c r="AT427" s="0" t="str">
        <f aca="false">IF(ISNUMBER($AI427),IF($AI427&lt;0.95,100,IF($AI427&lt;=1,50,0)),"")</f>
        <v/>
      </c>
      <c r="AU427" s="0" t="str">
        <f aca="false">IF(ISNUMBER($AJ427),IF($AJ427&lt;30,0,IF($AJ427&lt;40,50,IF($AJ427&lt;=90,100,50))),"")</f>
        <v/>
      </c>
      <c r="AV427" s="0" t="str">
        <f aca="false">IF(ISNUMBER($AK427),IF($AK427&gt;-0.2,100,IF($AK427&gt;=-0.4,50,0)),"")</f>
        <v/>
      </c>
      <c r="AW427" s="59" t="n">
        <f aca="false">01_指標庫!$H$4*ISNUMBER($F427)+01_指標庫!$H$5*ISNUMBER($AA427)+01_指標庫!$H$6*ISNUMBER($G427)+01_指標庫!$H$7*ISNUMBER($H427)+01_指標庫!$H$8*ISNUMBER($AF427)+01_指標庫!$H$9*ISNUMBER($AG427)+01_指標庫!$H$10*ISNUMBER($AB427)+01_指標庫!$H$11*ISNUMBER($AC427)+01_指標庫!$H$12*ISNUMBER($AD427)+01_指標庫!$H$13*ISNUMBER($AE427)+01_指標庫!$H$14*ISNUMBER($I427)+01_指標庫!$H$15*ISNUMBER($AH427)+01_指標庫!$H$16*ISNUMBER($K427)+01_指標庫!$H$17*ISNUMBER($AI427)+01_指標庫!$H$18*ISNUMBER($AJ427)+01_指標庫!$H$19*ISNUMBER($AK427)+01_指標庫!$H$20*ISNUMBER($BB427)+01_指標庫!$H$21*ISNUMBER($BC427)</f>
        <v>51</v>
      </c>
      <c r="AX427" s="59" t="n">
        <f aca="false">IF(AW427=0,50,ROUND((01_指標庫!$H$4*IF(ISNUMBER($F427),L427,0)+01_指標庫!$H$5*IF(ISNUMBER($AA427),AL427,0)+01_指標庫!$H$6*IF(ISNUMBER($G427),M427,0)+01_指標庫!$H$7*IF(ISNUMBER($H427),N427,0)+01_指標庫!$H$8*IF(ISNUMBER($AF427),AQ427,0)+01_指標庫!$H$9*IF(ISNUMBER($AG427),AR427,0)+01_指標庫!$H$10*IF(ISNUMBER($AB427),AM427,0)+01_指標庫!$H$11*IF(ISNUMBER($AC427),AN427,0)+01_指標庫!$H$12*IF(ISNUMBER($AD427),AO427,0)+01_指標庫!$H$13*IF(ISNUMBER($AE427),AP427,0)+01_指標庫!$H$14*IF(ISNUMBER($I427),O427,0)+01_指標庫!$H$15*IF(ISNUMBER($AH427),AS427,0)+01_指標庫!$H$16*IF(ISNUMBER($K427),P427,0)+01_指標庫!$H$17*IF(ISNUMBER($AI427),AT427,0)+01_指標庫!$H$18*IF(ISNUMBER($AJ427),AU427,0)+01_指標庫!$H$19*IF(ISNUMBER($AK427),AV427,0)+01_指標庫!$H$20*IF(ISNUMBER($BB427),BB427,0)+01_指標庫!$H$21*IF(ISNUMBER($BC427),BC427,0))/AW427,1))</f>
        <v>82.4</v>
      </c>
      <c r="AY427" s="60"/>
      <c r="AZ427" s="60"/>
      <c r="BA427" s="58" t="n">
        <f aca="false">AVERAGE($E423:$E427)/AVERAGE($E418:$E427)-1</f>
        <v>0.0138982629225108</v>
      </c>
      <c r="BB427" s="59" t="n">
        <f aca="false">IF(ISNUMBER($BA427),IF(OR($S427&lt;=-0.03,$BA427&lt;-0.003),0,IF(OR($S427&lt;=-0.02,$BA427&lt;0.01),50,100)),"")</f>
        <v>100</v>
      </c>
      <c r="BC427" s="0" t="str">
        <f aca="false">IF(OR(COUNT($AZ427)=0,COUNT($AZ426)=0),"",IF(OR($AY427/$AZ426-1&lt;=-0.03,$AZ427/$AZ426-1&lt;=-0.045,IF(COUNT($AZ418:$AZ427)=10,AVERAGE($AZ423:$AZ427)/AVERAGE($AZ418:$AZ427)-1&lt;-0.01,FALSE())),0,IF(OR($AZ427/$AZ426-1&lt;=-0.02,IF(COUNT($AZ418:$AZ427)=10,AVERAGE($AZ423:$AZ427)/AVERAGE($AZ418:$AZ427)-1&lt;0.005,FALSE())),50,100)))</f>
        <v/>
      </c>
    </row>
    <row r="428" customFormat="false" ht="15" hidden="false" customHeight="true" outlineLevel="0" collapsed="false">
      <c r="A428" s="47" t="n">
        <v>424</v>
      </c>
      <c r="B428" s="48" t="n">
        <v>43173</v>
      </c>
      <c r="C428" s="47" t="n">
        <v>2018</v>
      </c>
      <c r="D428" s="49" t="s">
        <v>238</v>
      </c>
      <c r="E428" s="50" t="n">
        <v>7040.98</v>
      </c>
      <c r="F428" s="51" t="n">
        <v>0.132589</v>
      </c>
      <c r="G428" s="51" t="n">
        <v>-0.01264</v>
      </c>
      <c r="H428" s="52" t="n">
        <v>0.8367</v>
      </c>
      <c r="I428" s="53" t="n">
        <v>362</v>
      </c>
      <c r="J428" s="47" t="s">
        <v>235</v>
      </c>
      <c r="K428" s="54" t="n">
        <v>17.23</v>
      </c>
      <c r="L428" s="55" t="n">
        <f aca="false">IF(COUNT(F428)=0,50,IF(F428&gt;=0,100,IF(F428&gt;=-0.02,50,0)))</f>
        <v>100</v>
      </c>
      <c r="M428" s="55" t="n">
        <f aca="false">IF(COUNT(G428)=0,50,IF(G428&gt;-0.06,100,IF(G428&gt;-0.15,50,0)))</f>
        <v>100</v>
      </c>
      <c r="N428" s="55" t="n">
        <f aca="false">IF(COUNT(H428)=0,50,IF(H428&gt;=0.6,100,IF(H428&gt;=0.4,50,0)))</f>
        <v>100</v>
      </c>
      <c r="O428" s="55" t="n">
        <f aca="false">IF(COUNT(I428)=0,50,IF(J428="proxy_vix",50,IF(I428&lt;350,100,IF(I428&lt;=450,50,0))))</f>
        <v>50</v>
      </c>
      <c r="P428" s="55" t="n">
        <f aca="false">IF(COUNT(K428)=0,50,IF(K428&lt;20,100,IF(K428&lt;=25,50,0)))</f>
        <v>100</v>
      </c>
      <c r="Q428" s="54"/>
      <c r="R428" s="47"/>
      <c r="S428" s="51" t="n">
        <f aca="false">$E428/$E427-1</f>
        <v>-0.000784785659851517</v>
      </c>
      <c r="T428" s="56" t="n">
        <f aca="false">$K428/$K427-1</f>
        <v>0.0538226299694189</v>
      </c>
      <c r="V428" s="57"/>
      <c r="W428" s="57"/>
      <c r="Y428" s="1" t="str">
        <f aca="false">IF(AX428&gt;=70,"EASY",IF(AX428&gt;40,"UNCERTAIN","HARD"))</f>
        <v>EASY</v>
      </c>
      <c r="AA428" s="58" t="n">
        <f aca="false">IF($A428&lt;200,"",AVERAGE($E379:$E428)/AVERAGE($E229:$E428)-1)</f>
        <v>0.092394991331554</v>
      </c>
      <c r="AB428" s="59" t="n">
        <f aca="false">LOOKUP($B428,07_L1政策步階!$A$4:$A$14,07_L1政策步階!$C$4:$C$14)</f>
        <v>-1</v>
      </c>
      <c r="AC428" s="57"/>
      <c r="AD428" s="57"/>
      <c r="AE428" s="57"/>
      <c r="AF428" s="57"/>
      <c r="AG428" s="57"/>
      <c r="AH428" s="57"/>
      <c r="AI428" s="57"/>
      <c r="AJ428" s="57"/>
      <c r="AK428" s="57"/>
      <c r="AL428" s="59" t="n">
        <f aca="false">IF(ISNUMBER($AA428),IF($AA428&gt;=0.005,100,IF($AA428&gt;=-0.015,50,0)),"")</f>
        <v>100</v>
      </c>
      <c r="AM428" s="59" t="n">
        <f aca="false">IF(ISNUMBER($AB428),IF($AB428=1,100,IF($AB428=0,50,0)),"")</f>
        <v>0</v>
      </c>
      <c r="AN428" s="0" t="str">
        <f aca="false">IF(ISNUMBER($AC428),IF($AC428&gt;=0.001,100,IF($AC428&gt;=-0.003,50,0)),"")</f>
        <v/>
      </c>
      <c r="AO428" s="0" t="str">
        <f aca="false">IF(ISNUMBER($AD428),IF($AD428&gt;=0.04,100,IF($AD428&gt;=0,50,0)),"")</f>
        <v/>
      </c>
      <c r="AP428" s="0" t="str">
        <f aca="false">IF(ISNUMBER($AE428),IF($AE428&gt;=25,100,IF($AE428&gt;=-75,50,0)),"")</f>
        <v/>
      </c>
      <c r="AQ428" s="0" t="str">
        <f aca="false">IF(ISNUMBER($AF428),IF($AF428&gt;0,100,IF($AF428&gt;=-50,50,0)),"")</f>
        <v/>
      </c>
      <c r="AR428" s="0" t="str">
        <f aca="false">IF(ISNUMBER($AG428),IF($AG428=1,100,IF($AG428=0,50,0)),"")</f>
        <v/>
      </c>
      <c r="AS428" s="0" t="str">
        <f aca="false">IF(ISNUMBER($AH428),IF($AH428&lt;0,100,IF($AH428&lt;=20,50,0)),"")</f>
        <v/>
      </c>
      <c r="AT428" s="0" t="str">
        <f aca="false">IF(ISNUMBER($AI428),IF($AI428&lt;0.95,100,IF($AI428&lt;=1,50,0)),"")</f>
        <v/>
      </c>
      <c r="AU428" s="0" t="str">
        <f aca="false">IF(ISNUMBER($AJ428),IF($AJ428&lt;30,0,IF($AJ428&lt;40,50,IF($AJ428&lt;=90,100,50))),"")</f>
        <v/>
      </c>
      <c r="AV428" s="0" t="str">
        <f aca="false">IF(ISNUMBER($AK428),IF($AK428&gt;-0.2,100,IF($AK428&gt;=-0.4,50,0)),"")</f>
        <v/>
      </c>
      <c r="AW428" s="59" t="n">
        <f aca="false">01_指標庫!$H$4*ISNUMBER($F428)+01_指標庫!$H$5*ISNUMBER($AA428)+01_指標庫!$H$6*ISNUMBER($G428)+01_指標庫!$H$7*ISNUMBER($H428)+01_指標庫!$H$8*ISNUMBER($AF428)+01_指標庫!$H$9*ISNUMBER($AG428)+01_指標庫!$H$10*ISNUMBER($AB428)+01_指標庫!$H$11*ISNUMBER($AC428)+01_指標庫!$H$12*ISNUMBER($AD428)+01_指標庫!$H$13*ISNUMBER($AE428)+01_指標庫!$H$14*ISNUMBER($I428)+01_指標庫!$H$15*ISNUMBER($AH428)+01_指標庫!$H$16*ISNUMBER($K428)+01_指標庫!$H$17*ISNUMBER($AI428)+01_指標庫!$H$18*ISNUMBER($AJ428)+01_指標庫!$H$19*ISNUMBER($AK428)+01_指標庫!$H$20*ISNUMBER($BB428)+01_指標庫!$H$21*ISNUMBER($BC428)</f>
        <v>51</v>
      </c>
      <c r="AX428" s="59" t="n">
        <f aca="false">IF(AW428=0,50,ROUND((01_指標庫!$H$4*IF(ISNUMBER($F428),L428,0)+01_指標庫!$H$5*IF(ISNUMBER($AA428),AL428,0)+01_指標庫!$H$6*IF(ISNUMBER($G428),M428,0)+01_指標庫!$H$7*IF(ISNUMBER($H428),N428,0)+01_指標庫!$H$8*IF(ISNUMBER($AF428),AQ428,0)+01_指標庫!$H$9*IF(ISNUMBER($AG428),AR428,0)+01_指標庫!$H$10*IF(ISNUMBER($AB428),AM428,0)+01_指標庫!$H$11*IF(ISNUMBER($AC428),AN428,0)+01_指標庫!$H$12*IF(ISNUMBER($AD428),AO428,0)+01_指標庫!$H$13*IF(ISNUMBER($AE428),AP428,0)+01_指標庫!$H$14*IF(ISNUMBER($I428),O428,0)+01_指標庫!$H$15*IF(ISNUMBER($AH428),AS428,0)+01_指標庫!$H$16*IF(ISNUMBER($K428),P428,0)+01_指標庫!$H$17*IF(ISNUMBER($AI428),AT428,0)+01_指標庫!$H$18*IF(ISNUMBER($AJ428),AU428,0)+01_指標庫!$H$19*IF(ISNUMBER($AK428),AV428,0)+01_指標庫!$H$20*IF(ISNUMBER($BB428),BB428,0)+01_指標庫!$H$21*IF(ISNUMBER($BC428),BC428,0))/AW428,1))</f>
        <v>82.4</v>
      </c>
      <c r="AY428" s="60"/>
      <c r="AZ428" s="60"/>
      <c r="BA428" s="58" t="n">
        <f aca="false">AVERAGE($E424:$E428)/AVERAGE($E419:$E428)-1</f>
        <v>0.0143873589598269</v>
      </c>
      <c r="BB428" s="59" t="n">
        <f aca="false">IF(ISNUMBER($BA428),IF(OR($S428&lt;=-0.03,$BA428&lt;-0.003),0,IF(OR($S428&lt;=-0.02,$BA428&lt;0.01),50,100)),"")</f>
        <v>100</v>
      </c>
      <c r="BC428" s="0" t="str">
        <f aca="false">IF(OR(COUNT($AZ428)=0,COUNT($AZ427)=0),"",IF(OR($AY428/$AZ427-1&lt;=-0.03,$AZ428/$AZ427-1&lt;=-0.045,IF(COUNT($AZ419:$AZ428)=10,AVERAGE($AZ424:$AZ428)/AVERAGE($AZ419:$AZ428)-1&lt;-0.01,FALSE())),0,IF(OR($AZ428/$AZ427-1&lt;=-0.02,IF(COUNT($AZ419:$AZ428)=10,AVERAGE($AZ424:$AZ428)/AVERAGE($AZ419:$AZ428)-1&lt;0.005,FALSE())),50,100)))</f>
        <v/>
      </c>
    </row>
    <row r="429" customFormat="false" ht="15" hidden="false" customHeight="true" outlineLevel="0" collapsed="false">
      <c r="A429" s="47" t="n">
        <v>425</v>
      </c>
      <c r="B429" s="48" t="n">
        <v>43174</v>
      </c>
      <c r="C429" s="47" t="n">
        <v>2018</v>
      </c>
      <c r="D429" s="49" t="s">
        <v>239</v>
      </c>
      <c r="E429" s="50" t="n">
        <v>7030.97</v>
      </c>
      <c r="F429" s="51" t="n">
        <v>0.129855</v>
      </c>
      <c r="G429" s="51" t="n">
        <v>-0.014044</v>
      </c>
      <c r="H429" s="52" t="n">
        <v>0.8367</v>
      </c>
      <c r="I429" s="53" t="n">
        <v>362</v>
      </c>
      <c r="J429" s="47" t="s">
        <v>235</v>
      </c>
      <c r="K429" s="54" t="n">
        <v>16.59</v>
      </c>
      <c r="L429" s="55" t="n">
        <f aca="false">IF(COUNT(F429)=0,50,IF(F429&gt;=0,100,IF(F429&gt;=-0.02,50,0)))</f>
        <v>100</v>
      </c>
      <c r="M429" s="55" t="n">
        <f aca="false">IF(COUNT(G429)=0,50,IF(G429&gt;-0.06,100,IF(G429&gt;-0.15,50,0)))</f>
        <v>100</v>
      </c>
      <c r="N429" s="55" t="n">
        <f aca="false">IF(COUNT(H429)=0,50,IF(H429&gt;=0.6,100,IF(H429&gt;=0.4,50,0)))</f>
        <v>100</v>
      </c>
      <c r="O429" s="55" t="n">
        <f aca="false">IF(COUNT(I429)=0,50,IF(J429="proxy_vix",50,IF(I429&lt;350,100,IF(I429&lt;=450,50,0))))</f>
        <v>50</v>
      </c>
      <c r="P429" s="55" t="n">
        <f aca="false">IF(COUNT(K429)=0,50,IF(K429&lt;20,100,IF(K429&lt;=25,50,0)))</f>
        <v>100</v>
      </c>
      <c r="Q429" s="54"/>
      <c r="R429" s="47"/>
      <c r="S429" s="51" t="n">
        <f aca="false">$E429/$E428-1</f>
        <v>-0.00142167709608598</v>
      </c>
      <c r="T429" s="56" t="n">
        <f aca="false">$K429/$K428-1</f>
        <v>-0.037144515380151</v>
      </c>
      <c r="V429" s="57"/>
      <c r="W429" s="57"/>
      <c r="Y429" s="1" t="str">
        <f aca="false">IF(AX429&gt;=70,"EASY",IF(AX429&gt;40,"UNCERTAIN","HARD"))</f>
        <v>EASY</v>
      </c>
      <c r="AA429" s="58" t="n">
        <f aca="false">IF($A429&lt;200,"",AVERAGE($E380:$E429)/AVERAGE($E230:$E429)-1)</f>
        <v>0.092979886526624</v>
      </c>
      <c r="AB429" s="59" t="n">
        <f aca="false">LOOKUP($B429,07_L1政策步階!$A$4:$A$14,07_L1政策步階!$C$4:$C$14)</f>
        <v>-1</v>
      </c>
      <c r="AC429" s="57"/>
      <c r="AD429" s="57"/>
      <c r="AE429" s="57"/>
      <c r="AF429" s="57"/>
      <c r="AG429" s="57"/>
      <c r="AH429" s="57"/>
      <c r="AI429" s="57"/>
      <c r="AJ429" s="57"/>
      <c r="AK429" s="57"/>
      <c r="AL429" s="59" t="n">
        <f aca="false">IF(ISNUMBER($AA429),IF($AA429&gt;=0.005,100,IF($AA429&gt;=-0.015,50,0)),"")</f>
        <v>100</v>
      </c>
      <c r="AM429" s="59" t="n">
        <f aca="false">IF(ISNUMBER($AB429),IF($AB429=1,100,IF($AB429=0,50,0)),"")</f>
        <v>0</v>
      </c>
      <c r="AN429" s="0" t="str">
        <f aca="false">IF(ISNUMBER($AC429),IF($AC429&gt;=0.001,100,IF($AC429&gt;=-0.003,50,0)),"")</f>
        <v/>
      </c>
      <c r="AO429" s="0" t="str">
        <f aca="false">IF(ISNUMBER($AD429),IF($AD429&gt;=0.04,100,IF($AD429&gt;=0,50,0)),"")</f>
        <v/>
      </c>
      <c r="AP429" s="0" t="str">
        <f aca="false">IF(ISNUMBER($AE429),IF($AE429&gt;=25,100,IF($AE429&gt;=-75,50,0)),"")</f>
        <v/>
      </c>
      <c r="AQ429" s="0" t="str">
        <f aca="false">IF(ISNUMBER($AF429),IF($AF429&gt;0,100,IF($AF429&gt;=-50,50,0)),"")</f>
        <v/>
      </c>
      <c r="AR429" s="0" t="str">
        <f aca="false">IF(ISNUMBER($AG429),IF($AG429=1,100,IF($AG429=0,50,0)),"")</f>
        <v/>
      </c>
      <c r="AS429" s="0" t="str">
        <f aca="false">IF(ISNUMBER($AH429),IF($AH429&lt;0,100,IF($AH429&lt;=20,50,0)),"")</f>
        <v/>
      </c>
      <c r="AT429" s="0" t="str">
        <f aca="false">IF(ISNUMBER($AI429),IF($AI429&lt;0.95,100,IF($AI429&lt;=1,50,0)),"")</f>
        <v/>
      </c>
      <c r="AU429" s="0" t="str">
        <f aca="false">IF(ISNUMBER($AJ429),IF($AJ429&lt;30,0,IF($AJ429&lt;40,50,IF($AJ429&lt;=90,100,50))),"")</f>
        <v/>
      </c>
      <c r="AV429" s="0" t="str">
        <f aca="false">IF(ISNUMBER($AK429),IF($AK429&gt;-0.2,100,IF($AK429&gt;=-0.4,50,0)),"")</f>
        <v/>
      </c>
      <c r="AW429" s="59" t="n">
        <f aca="false">01_指標庫!$H$4*ISNUMBER($F429)+01_指標庫!$H$5*ISNUMBER($AA429)+01_指標庫!$H$6*ISNUMBER($G429)+01_指標庫!$H$7*ISNUMBER($H429)+01_指標庫!$H$8*ISNUMBER($AF429)+01_指標庫!$H$9*ISNUMBER($AG429)+01_指標庫!$H$10*ISNUMBER($AB429)+01_指標庫!$H$11*ISNUMBER($AC429)+01_指標庫!$H$12*ISNUMBER($AD429)+01_指標庫!$H$13*ISNUMBER($AE429)+01_指標庫!$H$14*ISNUMBER($I429)+01_指標庫!$H$15*ISNUMBER($AH429)+01_指標庫!$H$16*ISNUMBER($K429)+01_指標庫!$H$17*ISNUMBER($AI429)+01_指標庫!$H$18*ISNUMBER($AJ429)+01_指標庫!$H$19*ISNUMBER($AK429)+01_指標庫!$H$20*ISNUMBER($BB429)+01_指標庫!$H$21*ISNUMBER($BC429)</f>
        <v>51</v>
      </c>
      <c r="AX429" s="59" t="n">
        <f aca="false">IF(AW429=0,50,ROUND((01_指標庫!$H$4*IF(ISNUMBER($F429),L429,0)+01_指標庫!$H$5*IF(ISNUMBER($AA429),AL429,0)+01_指標庫!$H$6*IF(ISNUMBER($G429),M429,0)+01_指標庫!$H$7*IF(ISNUMBER($H429),N429,0)+01_指標庫!$H$8*IF(ISNUMBER($AF429),AQ429,0)+01_指標庫!$H$9*IF(ISNUMBER($AG429),AR429,0)+01_指標庫!$H$10*IF(ISNUMBER($AB429),AM429,0)+01_指標庫!$H$11*IF(ISNUMBER($AC429),AN429,0)+01_指標庫!$H$12*IF(ISNUMBER($AD429),AO429,0)+01_指標庫!$H$13*IF(ISNUMBER($AE429),AP429,0)+01_指標庫!$H$14*IF(ISNUMBER($I429),O429,0)+01_指標庫!$H$15*IF(ISNUMBER($AH429),AS429,0)+01_指標庫!$H$16*IF(ISNUMBER($K429),P429,0)+01_指標庫!$H$17*IF(ISNUMBER($AI429),AT429,0)+01_指標庫!$H$18*IF(ISNUMBER($AJ429),AU429,0)+01_指標庫!$H$19*IF(ISNUMBER($AK429),AV429,0)+01_指標庫!$H$20*IF(ISNUMBER($BB429),BB429,0)+01_指標庫!$H$21*IF(ISNUMBER($BC429),BC429,0))/AW429,1))</f>
        <v>82.4</v>
      </c>
      <c r="AY429" s="60"/>
      <c r="AZ429" s="60"/>
      <c r="BA429" s="58" t="n">
        <f aca="false">AVERAGE($E425:$E429)/AVERAGE($E420:$E429)-1</f>
        <v>0.0121628725452356</v>
      </c>
      <c r="BB429" s="59" t="n">
        <f aca="false">IF(ISNUMBER($BA429),IF(OR($S429&lt;=-0.03,$BA429&lt;-0.003),0,IF(OR($S429&lt;=-0.02,$BA429&lt;0.01),50,100)),"")</f>
        <v>100</v>
      </c>
      <c r="BC429" s="0" t="str">
        <f aca="false">IF(OR(COUNT($AZ429)=0,COUNT($AZ428)=0),"",IF(OR($AY429/$AZ428-1&lt;=-0.03,$AZ429/$AZ428-1&lt;=-0.045,IF(COUNT($AZ420:$AZ429)=10,AVERAGE($AZ425:$AZ429)/AVERAGE($AZ420:$AZ429)-1&lt;-0.01,FALSE())),0,IF(OR($AZ429/$AZ428-1&lt;=-0.02,IF(COUNT($AZ420:$AZ429)=10,AVERAGE($AZ425:$AZ429)/AVERAGE($AZ420:$AZ429)-1&lt;0.005,FALSE())),50,100)))</f>
        <v/>
      </c>
    </row>
    <row r="430" customFormat="false" ht="15" hidden="false" customHeight="true" outlineLevel="0" collapsed="false">
      <c r="A430" s="47" t="n">
        <v>426</v>
      </c>
      <c r="B430" s="48" t="n">
        <v>43175</v>
      </c>
      <c r="C430" s="47" t="n">
        <v>2018</v>
      </c>
      <c r="D430" s="49" t="s">
        <v>234</v>
      </c>
      <c r="E430" s="50" t="n">
        <v>7019.95</v>
      </c>
      <c r="F430" s="51" t="n">
        <v>0.126969</v>
      </c>
      <c r="G430" s="51" t="n">
        <v>-0.015589</v>
      </c>
      <c r="H430" s="52" t="n">
        <v>0.8367</v>
      </c>
      <c r="I430" s="53" t="n">
        <v>360</v>
      </c>
      <c r="J430" s="47" t="s">
        <v>235</v>
      </c>
      <c r="K430" s="54" t="n">
        <v>15.8</v>
      </c>
      <c r="L430" s="55" t="n">
        <f aca="false">IF(COUNT(F430)=0,50,IF(F430&gt;=0,100,IF(F430&gt;=-0.02,50,0)))</f>
        <v>100</v>
      </c>
      <c r="M430" s="55" t="n">
        <f aca="false">IF(COUNT(G430)=0,50,IF(G430&gt;-0.06,100,IF(G430&gt;-0.15,50,0)))</f>
        <v>100</v>
      </c>
      <c r="N430" s="55" t="n">
        <f aca="false">IF(COUNT(H430)=0,50,IF(H430&gt;=0.6,100,IF(H430&gt;=0.4,50,0)))</f>
        <v>100</v>
      </c>
      <c r="O430" s="55" t="n">
        <f aca="false">IF(COUNT(I430)=0,50,IF(J430="proxy_vix",50,IF(I430&lt;350,100,IF(I430&lt;=450,50,0))))</f>
        <v>50</v>
      </c>
      <c r="P430" s="55" t="n">
        <f aca="false">IF(COUNT(K430)=0,50,IF(K430&lt;20,100,IF(K430&lt;=25,50,0)))</f>
        <v>100</v>
      </c>
      <c r="Q430" s="54"/>
      <c r="R430" s="47"/>
      <c r="S430" s="51" t="n">
        <f aca="false">$E430/$E429-1</f>
        <v>-0.00156735130430086</v>
      </c>
      <c r="T430" s="56" t="n">
        <f aca="false">$K430/$K429-1</f>
        <v>-0.0476190476190476</v>
      </c>
      <c r="V430" s="57"/>
      <c r="W430" s="57"/>
      <c r="Y430" s="1" t="str">
        <f aca="false">IF(AX430&gt;=70,"EASY",IF(AX430&gt;40,"UNCERTAIN","HARD"))</f>
        <v>EASY</v>
      </c>
      <c r="AA430" s="58" t="n">
        <f aca="false">IF($A430&lt;200,"",AVERAGE($E381:$E430)/AVERAGE($E231:$E430)-1)</f>
        <v>0.0933258282849994</v>
      </c>
      <c r="AB430" s="59" t="n">
        <f aca="false">LOOKUP($B430,07_L1政策步階!$A$4:$A$14,07_L1政策步階!$C$4:$C$14)</f>
        <v>-1</v>
      </c>
      <c r="AC430" s="57"/>
      <c r="AD430" s="57"/>
      <c r="AE430" s="57"/>
      <c r="AF430" s="57"/>
      <c r="AG430" s="57"/>
      <c r="AH430" s="57"/>
      <c r="AI430" s="57"/>
      <c r="AJ430" s="57"/>
      <c r="AK430" s="57"/>
      <c r="AL430" s="59" t="n">
        <f aca="false">IF(ISNUMBER($AA430),IF($AA430&gt;=0.005,100,IF($AA430&gt;=-0.015,50,0)),"")</f>
        <v>100</v>
      </c>
      <c r="AM430" s="59" t="n">
        <f aca="false">IF(ISNUMBER($AB430),IF($AB430=1,100,IF($AB430=0,50,0)),"")</f>
        <v>0</v>
      </c>
      <c r="AN430" s="0" t="str">
        <f aca="false">IF(ISNUMBER($AC430),IF($AC430&gt;=0.001,100,IF($AC430&gt;=-0.003,50,0)),"")</f>
        <v/>
      </c>
      <c r="AO430" s="0" t="str">
        <f aca="false">IF(ISNUMBER($AD430),IF($AD430&gt;=0.04,100,IF($AD430&gt;=0,50,0)),"")</f>
        <v/>
      </c>
      <c r="AP430" s="0" t="str">
        <f aca="false">IF(ISNUMBER($AE430),IF($AE430&gt;=25,100,IF($AE430&gt;=-75,50,0)),"")</f>
        <v/>
      </c>
      <c r="AQ430" s="0" t="str">
        <f aca="false">IF(ISNUMBER($AF430),IF($AF430&gt;0,100,IF($AF430&gt;=-50,50,0)),"")</f>
        <v/>
      </c>
      <c r="AR430" s="0" t="str">
        <f aca="false">IF(ISNUMBER($AG430),IF($AG430=1,100,IF($AG430=0,50,0)),"")</f>
        <v/>
      </c>
      <c r="AS430" s="0" t="str">
        <f aca="false">IF(ISNUMBER($AH430),IF($AH430&lt;0,100,IF($AH430&lt;=20,50,0)),"")</f>
        <v/>
      </c>
      <c r="AT430" s="0" t="str">
        <f aca="false">IF(ISNUMBER($AI430),IF($AI430&lt;0.95,100,IF($AI430&lt;=1,50,0)),"")</f>
        <v/>
      </c>
      <c r="AU430" s="0" t="str">
        <f aca="false">IF(ISNUMBER($AJ430),IF($AJ430&lt;30,0,IF($AJ430&lt;40,50,IF($AJ430&lt;=90,100,50))),"")</f>
        <v/>
      </c>
      <c r="AV430" s="0" t="str">
        <f aca="false">IF(ISNUMBER($AK430),IF($AK430&gt;-0.2,100,IF($AK430&gt;=-0.4,50,0)),"")</f>
        <v/>
      </c>
      <c r="AW430" s="59" t="n">
        <f aca="false">01_指標庫!$H$4*ISNUMBER($F430)+01_指標庫!$H$5*ISNUMBER($AA430)+01_指標庫!$H$6*ISNUMBER($G430)+01_指標庫!$H$7*ISNUMBER($H430)+01_指標庫!$H$8*ISNUMBER($AF430)+01_指標庫!$H$9*ISNUMBER($AG430)+01_指標庫!$H$10*ISNUMBER($AB430)+01_指標庫!$H$11*ISNUMBER($AC430)+01_指標庫!$H$12*ISNUMBER($AD430)+01_指標庫!$H$13*ISNUMBER($AE430)+01_指標庫!$H$14*ISNUMBER($I430)+01_指標庫!$H$15*ISNUMBER($AH430)+01_指標庫!$H$16*ISNUMBER($K430)+01_指標庫!$H$17*ISNUMBER($AI430)+01_指標庫!$H$18*ISNUMBER($AJ430)+01_指標庫!$H$19*ISNUMBER($AK430)+01_指標庫!$H$20*ISNUMBER($BB430)+01_指標庫!$H$21*ISNUMBER($BC430)</f>
        <v>51</v>
      </c>
      <c r="AX430" s="59" t="n">
        <f aca="false">IF(AW430=0,50,ROUND((01_指標庫!$H$4*IF(ISNUMBER($F430),L430,0)+01_指標庫!$H$5*IF(ISNUMBER($AA430),AL430,0)+01_指標庫!$H$6*IF(ISNUMBER($G430),M430,0)+01_指標庫!$H$7*IF(ISNUMBER($H430),N430,0)+01_指標庫!$H$8*IF(ISNUMBER($AF430),AQ430,0)+01_指標庫!$H$9*IF(ISNUMBER($AG430),AR430,0)+01_指標庫!$H$10*IF(ISNUMBER($AB430),AM430,0)+01_指標庫!$H$11*IF(ISNUMBER($AC430),AN430,0)+01_指標庫!$H$12*IF(ISNUMBER($AD430),AO430,0)+01_指標庫!$H$13*IF(ISNUMBER($AE430),AP430,0)+01_指標庫!$H$14*IF(ISNUMBER($I430),O430,0)+01_指標庫!$H$15*IF(ISNUMBER($AH430),AS430,0)+01_指標庫!$H$16*IF(ISNUMBER($K430),P430,0)+01_指標庫!$H$17*IF(ISNUMBER($AI430),AT430,0)+01_指標庫!$H$18*IF(ISNUMBER($AJ430),AU430,0)+01_指標庫!$H$19*IF(ISNUMBER($AK430),AV430,0)+01_指標庫!$H$20*IF(ISNUMBER($BB430),BB430,0)+01_指標庫!$H$21*IF(ISNUMBER($BC430),BC430,0))/AW430,1))</f>
        <v>76.5</v>
      </c>
      <c r="AY430" s="60"/>
      <c r="AZ430" s="60"/>
      <c r="BA430" s="58" t="n">
        <f aca="false">AVERAGE($E426:$E430)/AVERAGE($E421:$E430)-1</f>
        <v>0.00682592541367266</v>
      </c>
      <c r="BB430" s="59" t="n">
        <f aca="false">IF(ISNUMBER($BA430),IF(OR($S430&lt;=-0.03,$BA430&lt;-0.003),0,IF(OR($S430&lt;=-0.02,$BA430&lt;0.01),50,100)),"")</f>
        <v>50</v>
      </c>
      <c r="BC430" s="0" t="str">
        <f aca="false">IF(OR(COUNT($AZ430)=0,COUNT($AZ429)=0),"",IF(OR($AY430/$AZ429-1&lt;=-0.03,$AZ430/$AZ429-1&lt;=-0.045,IF(COUNT($AZ421:$AZ430)=10,AVERAGE($AZ426:$AZ430)/AVERAGE($AZ421:$AZ430)-1&lt;-0.01,FALSE())),0,IF(OR($AZ430/$AZ429-1&lt;=-0.02,IF(COUNT($AZ421:$AZ430)=10,AVERAGE($AZ426:$AZ430)/AVERAGE($AZ421:$AZ430)-1&lt;0.005,FALSE())),50,100)))</f>
        <v/>
      </c>
    </row>
    <row r="431" customFormat="false" ht="15" hidden="false" customHeight="true" outlineLevel="0" collapsed="false">
      <c r="A431" s="47" t="n">
        <v>427</v>
      </c>
      <c r="B431" s="48" t="n">
        <v>43178</v>
      </c>
      <c r="C431" s="47" t="n">
        <v>2018</v>
      </c>
      <c r="D431" s="49" t="s">
        <v>236</v>
      </c>
      <c r="E431" s="50" t="n">
        <v>6864.88</v>
      </c>
      <c r="F431" s="51" t="n">
        <v>0.101148</v>
      </c>
      <c r="G431" s="51" t="n">
        <v>-0.037335</v>
      </c>
      <c r="H431" s="52" t="n">
        <v>0.8163</v>
      </c>
      <c r="I431" s="53" t="n">
        <v>365</v>
      </c>
      <c r="J431" s="47" t="s">
        <v>235</v>
      </c>
      <c r="K431" s="54" t="n">
        <v>19.02</v>
      </c>
      <c r="L431" s="55" t="n">
        <f aca="false">IF(COUNT(F431)=0,50,IF(F431&gt;=0,100,IF(F431&gt;=-0.02,50,0)))</f>
        <v>100</v>
      </c>
      <c r="M431" s="55" t="n">
        <f aca="false">IF(COUNT(G431)=0,50,IF(G431&gt;-0.06,100,IF(G431&gt;-0.15,50,0)))</f>
        <v>100</v>
      </c>
      <c r="N431" s="55" t="n">
        <f aca="false">IF(COUNT(H431)=0,50,IF(H431&gt;=0.6,100,IF(H431&gt;=0.4,50,0)))</f>
        <v>100</v>
      </c>
      <c r="O431" s="55" t="n">
        <f aca="false">IF(COUNT(I431)=0,50,IF(J431="proxy_vix",50,IF(I431&lt;350,100,IF(I431&lt;=450,50,0))))</f>
        <v>50</v>
      </c>
      <c r="P431" s="55" t="n">
        <f aca="false">IF(COUNT(K431)=0,50,IF(K431&lt;20,100,IF(K431&lt;=25,50,0)))</f>
        <v>100</v>
      </c>
      <c r="Q431" s="54"/>
      <c r="R431" s="47"/>
      <c r="S431" s="51" t="n">
        <f aca="false">$E431/$E430-1</f>
        <v>-0.0220899009252202</v>
      </c>
      <c r="T431" s="56" t="n">
        <f aca="false">$K431/$K430-1</f>
        <v>0.20379746835443</v>
      </c>
      <c r="V431" s="57"/>
      <c r="W431" s="57"/>
      <c r="Y431" s="1" t="str">
        <f aca="false">IF(AX431&gt;=70,"EASY",IF(AX431&gt;40,"UNCERTAIN","HARD"))</f>
        <v>EASY</v>
      </c>
      <c r="AA431" s="58" t="n">
        <f aca="false">IF($A431&lt;200,"",AVERAGE($E382:$E431)/AVERAGE($E232:$E431)-1)</f>
        <v>0.0933057698783815</v>
      </c>
      <c r="AB431" s="59" t="n">
        <f aca="false">LOOKUP($B431,07_L1政策步階!$A$4:$A$14,07_L1政策步階!$C$4:$C$14)</f>
        <v>-1</v>
      </c>
      <c r="AC431" s="57"/>
      <c r="AD431" s="57"/>
      <c r="AE431" s="57"/>
      <c r="AF431" s="57"/>
      <c r="AG431" s="57"/>
      <c r="AH431" s="57"/>
      <c r="AI431" s="57"/>
      <c r="AJ431" s="57"/>
      <c r="AK431" s="57"/>
      <c r="AL431" s="59" t="n">
        <f aca="false">IF(ISNUMBER($AA431),IF($AA431&gt;=0.005,100,IF($AA431&gt;=-0.015,50,0)),"")</f>
        <v>100</v>
      </c>
      <c r="AM431" s="59" t="n">
        <f aca="false">IF(ISNUMBER($AB431),IF($AB431=1,100,IF($AB431=0,50,0)),"")</f>
        <v>0</v>
      </c>
      <c r="AN431" s="0" t="str">
        <f aca="false">IF(ISNUMBER($AC431),IF($AC431&gt;=0.001,100,IF($AC431&gt;=-0.003,50,0)),"")</f>
        <v/>
      </c>
      <c r="AO431" s="0" t="str">
        <f aca="false">IF(ISNUMBER($AD431),IF($AD431&gt;=0.04,100,IF($AD431&gt;=0,50,0)),"")</f>
        <v/>
      </c>
      <c r="AP431" s="0" t="str">
        <f aca="false">IF(ISNUMBER($AE431),IF($AE431&gt;=25,100,IF($AE431&gt;=-75,50,0)),"")</f>
        <v/>
      </c>
      <c r="AQ431" s="0" t="str">
        <f aca="false">IF(ISNUMBER($AF431),IF($AF431&gt;0,100,IF($AF431&gt;=-50,50,0)),"")</f>
        <v/>
      </c>
      <c r="AR431" s="0" t="str">
        <f aca="false">IF(ISNUMBER($AG431),IF($AG431=1,100,IF($AG431=0,50,0)),"")</f>
        <v/>
      </c>
      <c r="AS431" s="0" t="str">
        <f aca="false">IF(ISNUMBER($AH431),IF($AH431&lt;0,100,IF($AH431&lt;=20,50,0)),"")</f>
        <v/>
      </c>
      <c r="AT431" s="0" t="str">
        <f aca="false">IF(ISNUMBER($AI431),IF($AI431&lt;0.95,100,IF($AI431&lt;=1,50,0)),"")</f>
        <v/>
      </c>
      <c r="AU431" s="0" t="str">
        <f aca="false">IF(ISNUMBER($AJ431),IF($AJ431&lt;30,0,IF($AJ431&lt;40,50,IF($AJ431&lt;=90,100,50))),"")</f>
        <v/>
      </c>
      <c r="AV431" s="0" t="str">
        <f aca="false">IF(ISNUMBER($AK431),IF($AK431&gt;-0.2,100,IF($AK431&gt;=-0.4,50,0)),"")</f>
        <v/>
      </c>
      <c r="AW431" s="59" t="n">
        <f aca="false">01_指標庫!$H$4*ISNUMBER($F431)+01_指標庫!$H$5*ISNUMBER($AA431)+01_指標庫!$H$6*ISNUMBER($G431)+01_指標庫!$H$7*ISNUMBER($H431)+01_指標庫!$H$8*ISNUMBER($AF431)+01_指標庫!$H$9*ISNUMBER($AG431)+01_指標庫!$H$10*ISNUMBER($AB431)+01_指標庫!$H$11*ISNUMBER($AC431)+01_指標庫!$H$12*ISNUMBER($AD431)+01_指標庫!$H$13*ISNUMBER($AE431)+01_指標庫!$H$14*ISNUMBER($I431)+01_指標庫!$H$15*ISNUMBER($AH431)+01_指標庫!$H$16*ISNUMBER($K431)+01_指標庫!$H$17*ISNUMBER($AI431)+01_指標庫!$H$18*ISNUMBER($AJ431)+01_指標庫!$H$19*ISNUMBER($AK431)+01_指標庫!$H$20*ISNUMBER($BB431)+01_指標庫!$H$21*ISNUMBER($BC431)</f>
        <v>51</v>
      </c>
      <c r="AX431" s="59" t="n">
        <f aca="false">IF(AW431=0,50,ROUND((01_指標庫!$H$4*IF(ISNUMBER($F431),L431,0)+01_指標庫!$H$5*IF(ISNUMBER($AA431),AL431,0)+01_指標庫!$H$6*IF(ISNUMBER($G431),M431,0)+01_指標庫!$H$7*IF(ISNUMBER($H431),N431,0)+01_指標庫!$H$8*IF(ISNUMBER($AF431),AQ431,0)+01_指標庫!$H$9*IF(ISNUMBER($AG431),AR431,0)+01_指標庫!$H$10*IF(ISNUMBER($AB431),AM431,0)+01_指標庫!$H$11*IF(ISNUMBER($AC431),AN431,0)+01_指標庫!$H$12*IF(ISNUMBER($AD431),AO431,0)+01_指標庫!$H$13*IF(ISNUMBER($AE431),AP431,0)+01_指標庫!$H$14*IF(ISNUMBER($I431),O431,0)+01_指標庫!$H$15*IF(ISNUMBER($AH431),AS431,0)+01_指標庫!$H$16*IF(ISNUMBER($K431),P431,0)+01_指標庫!$H$17*IF(ISNUMBER($AI431),AT431,0)+01_指標庫!$H$18*IF(ISNUMBER($AJ431),AU431,0)+01_指標庫!$H$19*IF(ISNUMBER($AK431),AV431,0)+01_指標庫!$H$20*IF(ISNUMBER($BB431),BB431,0)+01_指標庫!$H$21*IF(ISNUMBER($BC431),BC431,0))/AW431,1))</f>
        <v>76.5</v>
      </c>
      <c r="AY431" s="60"/>
      <c r="AZ431" s="60"/>
      <c r="BA431" s="58" t="n">
        <f aca="false">AVERAGE($E427:$E431)/AVERAGE($E422:$E431)-1</f>
        <v>-0.000540371304327936</v>
      </c>
      <c r="BB431" s="59" t="n">
        <f aca="false">IF(ISNUMBER($BA431),IF(OR($S431&lt;=-0.03,$BA431&lt;-0.003),0,IF(OR($S431&lt;=-0.02,$BA431&lt;0.01),50,100)),"")</f>
        <v>50</v>
      </c>
      <c r="BC431" s="0" t="str">
        <f aca="false">IF(OR(COUNT($AZ431)=0,COUNT($AZ430)=0),"",IF(OR($AY431/$AZ430-1&lt;=-0.03,$AZ431/$AZ430-1&lt;=-0.045,IF(COUNT($AZ422:$AZ431)=10,AVERAGE($AZ427:$AZ431)/AVERAGE($AZ422:$AZ431)-1&lt;-0.01,FALSE())),0,IF(OR($AZ431/$AZ430-1&lt;=-0.02,IF(COUNT($AZ422:$AZ431)=10,AVERAGE($AZ427:$AZ431)/AVERAGE($AZ422:$AZ431)-1&lt;0.005,FALSE())),50,100)))</f>
        <v/>
      </c>
    </row>
    <row r="432" customFormat="false" ht="15" hidden="false" customHeight="true" outlineLevel="0" collapsed="false">
      <c r="A432" s="47" t="n">
        <v>428</v>
      </c>
      <c r="B432" s="48" t="n">
        <v>43179</v>
      </c>
      <c r="C432" s="47" t="n">
        <v>2018</v>
      </c>
      <c r="D432" s="49" t="s">
        <v>237</v>
      </c>
      <c r="E432" s="50" t="n">
        <v>6885.92</v>
      </c>
      <c r="F432" s="51" t="n">
        <v>0.103634</v>
      </c>
      <c r="G432" s="51" t="n">
        <v>-0.034385</v>
      </c>
      <c r="H432" s="52" t="n">
        <v>0.7959</v>
      </c>
      <c r="I432" s="53" t="n">
        <v>362</v>
      </c>
      <c r="J432" s="47" t="s">
        <v>235</v>
      </c>
      <c r="K432" s="54" t="n">
        <v>18.2</v>
      </c>
      <c r="L432" s="55" t="n">
        <f aca="false">IF(COUNT(F432)=0,50,IF(F432&gt;=0,100,IF(F432&gt;=-0.02,50,0)))</f>
        <v>100</v>
      </c>
      <c r="M432" s="55" t="n">
        <f aca="false">IF(COUNT(G432)=0,50,IF(G432&gt;-0.06,100,IF(G432&gt;-0.15,50,0)))</f>
        <v>100</v>
      </c>
      <c r="N432" s="55" t="n">
        <f aca="false">IF(COUNT(H432)=0,50,IF(H432&gt;=0.6,100,IF(H432&gt;=0.4,50,0)))</f>
        <v>100</v>
      </c>
      <c r="O432" s="55" t="n">
        <f aca="false">IF(COUNT(I432)=0,50,IF(J432="proxy_vix",50,IF(I432&lt;350,100,IF(I432&lt;=450,50,0))))</f>
        <v>50</v>
      </c>
      <c r="P432" s="55" t="n">
        <f aca="false">IF(COUNT(K432)=0,50,IF(K432&lt;20,100,IF(K432&lt;=25,50,0)))</f>
        <v>100</v>
      </c>
      <c r="Q432" s="54"/>
      <c r="R432" s="47"/>
      <c r="S432" s="51" t="n">
        <f aca="false">$E432/$E431-1</f>
        <v>0.00306487513255882</v>
      </c>
      <c r="T432" s="56" t="n">
        <f aca="false">$K432/$K431-1</f>
        <v>-0.043112513144059</v>
      </c>
      <c r="V432" s="57"/>
      <c r="W432" s="57"/>
      <c r="Y432" s="1" t="str">
        <f aca="false">IF(AX432&gt;=70,"EASY",IF(AX432&gt;40,"UNCERTAIN","HARD"))</f>
        <v>EASY</v>
      </c>
      <c r="AA432" s="58" t="n">
        <f aca="false">IF($A432&lt;200,"",AVERAGE($E383:$E432)/AVERAGE($E233:$E432)-1)</f>
        <v>0.0931714106631003</v>
      </c>
      <c r="AB432" s="59" t="n">
        <f aca="false">LOOKUP($B432,07_L1政策步階!$A$4:$A$14,07_L1政策步階!$C$4:$C$14)</f>
        <v>-1</v>
      </c>
      <c r="AC432" s="57"/>
      <c r="AD432" s="57"/>
      <c r="AE432" s="57"/>
      <c r="AF432" s="57"/>
      <c r="AG432" s="57"/>
      <c r="AH432" s="57"/>
      <c r="AI432" s="57"/>
      <c r="AJ432" s="57"/>
      <c r="AK432" s="57"/>
      <c r="AL432" s="59" t="n">
        <f aca="false">IF(ISNUMBER($AA432),IF($AA432&gt;=0.005,100,IF($AA432&gt;=-0.015,50,0)),"")</f>
        <v>100</v>
      </c>
      <c r="AM432" s="59" t="n">
        <f aca="false">IF(ISNUMBER($AB432),IF($AB432=1,100,IF($AB432=0,50,0)),"")</f>
        <v>0</v>
      </c>
      <c r="AN432" s="0" t="str">
        <f aca="false">IF(ISNUMBER($AC432),IF($AC432&gt;=0.001,100,IF($AC432&gt;=-0.003,50,0)),"")</f>
        <v/>
      </c>
      <c r="AO432" s="0" t="str">
        <f aca="false">IF(ISNUMBER($AD432),IF($AD432&gt;=0.04,100,IF($AD432&gt;=0,50,0)),"")</f>
        <v/>
      </c>
      <c r="AP432" s="0" t="str">
        <f aca="false">IF(ISNUMBER($AE432),IF($AE432&gt;=25,100,IF($AE432&gt;=-75,50,0)),"")</f>
        <v/>
      </c>
      <c r="AQ432" s="0" t="str">
        <f aca="false">IF(ISNUMBER($AF432),IF($AF432&gt;0,100,IF($AF432&gt;=-50,50,0)),"")</f>
        <v/>
      </c>
      <c r="AR432" s="0" t="str">
        <f aca="false">IF(ISNUMBER($AG432),IF($AG432=1,100,IF($AG432=0,50,0)),"")</f>
        <v/>
      </c>
      <c r="AS432" s="0" t="str">
        <f aca="false">IF(ISNUMBER($AH432),IF($AH432&lt;0,100,IF($AH432&lt;=20,50,0)),"")</f>
        <v/>
      </c>
      <c r="AT432" s="0" t="str">
        <f aca="false">IF(ISNUMBER($AI432),IF($AI432&lt;0.95,100,IF($AI432&lt;=1,50,0)),"")</f>
        <v/>
      </c>
      <c r="AU432" s="0" t="str">
        <f aca="false">IF(ISNUMBER($AJ432),IF($AJ432&lt;30,0,IF($AJ432&lt;40,50,IF($AJ432&lt;=90,100,50))),"")</f>
        <v/>
      </c>
      <c r="AV432" s="0" t="str">
        <f aca="false">IF(ISNUMBER($AK432),IF($AK432&gt;-0.2,100,IF($AK432&gt;=-0.4,50,0)),"")</f>
        <v/>
      </c>
      <c r="AW432" s="59" t="n">
        <f aca="false">01_指標庫!$H$4*ISNUMBER($F432)+01_指標庫!$H$5*ISNUMBER($AA432)+01_指標庫!$H$6*ISNUMBER($G432)+01_指標庫!$H$7*ISNUMBER($H432)+01_指標庫!$H$8*ISNUMBER($AF432)+01_指標庫!$H$9*ISNUMBER($AG432)+01_指標庫!$H$10*ISNUMBER($AB432)+01_指標庫!$H$11*ISNUMBER($AC432)+01_指標庫!$H$12*ISNUMBER($AD432)+01_指標庫!$H$13*ISNUMBER($AE432)+01_指標庫!$H$14*ISNUMBER($I432)+01_指標庫!$H$15*ISNUMBER($AH432)+01_指標庫!$H$16*ISNUMBER($K432)+01_指標庫!$H$17*ISNUMBER($AI432)+01_指標庫!$H$18*ISNUMBER($AJ432)+01_指標庫!$H$19*ISNUMBER($AK432)+01_指標庫!$H$20*ISNUMBER($BB432)+01_指標庫!$H$21*ISNUMBER($BC432)</f>
        <v>51</v>
      </c>
      <c r="AX432" s="59" t="n">
        <f aca="false">IF(AW432=0,50,ROUND((01_指標庫!$H$4*IF(ISNUMBER($F432),L432,0)+01_指標庫!$H$5*IF(ISNUMBER($AA432),AL432,0)+01_指標庫!$H$6*IF(ISNUMBER($G432),M432,0)+01_指標庫!$H$7*IF(ISNUMBER($H432),N432,0)+01_指標庫!$H$8*IF(ISNUMBER($AF432),AQ432,0)+01_指標庫!$H$9*IF(ISNUMBER($AG432),AR432,0)+01_指標庫!$H$10*IF(ISNUMBER($AB432),AM432,0)+01_指標庫!$H$11*IF(ISNUMBER($AC432),AN432,0)+01_指標庫!$H$12*IF(ISNUMBER($AD432),AO432,0)+01_指標庫!$H$13*IF(ISNUMBER($AE432),AP432,0)+01_指標庫!$H$14*IF(ISNUMBER($I432),O432,0)+01_指標庫!$H$15*IF(ISNUMBER($AH432),AS432,0)+01_指標庫!$H$16*IF(ISNUMBER($K432),P432,0)+01_指標庫!$H$17*IF(ISNUMBER($AI432),AT432,0)+01_指標庫!$H$18*IF(ISNUMBER($AJ432),AU432,0)+01_指標庫!$H$19*IF(ISNUMBER($AK432),AV432,0)+01_指標庫!$H$20*IF(ISNUMBER($BB432),BB432,0)+01_指標庫!$H$21*IF(ISNUMBER($BC432),BC432,0))/AW432,1))</f>
        <v>70.6</v>
      </c>
      <c r="AY432" s="60"/>
      <c r="AZ432" s="60"/>
      <c r="BA432" s="58" t="n">
        <f aca="false">AVERAGE($E428:$E432)/AVERAGE($E423:$E432)-1</f>
        <v>-0.0047406834850745</v>
      </c>
      <c r="BB432" s="59" t="n">
        <f aca="false">IF(ISNUMBER($BA432),IF(OR($S432&lt;=-0.03,$BA432&lt;-0.003),0,IF(OR($S432&lt;=-0.02,$BA432&lt;0.01),50,100)),"")</f>
        <v>0</v>
      </c>
      <c r="BC432" s="0" t="str">
        <f aca="false">IF(OR(COUNT($AZ432)=0,COUNT($AZ431)=0),"",IF(OR($AY432/$AZ431-1&lt;=-0.03,$AZ432/$AZ431-1&lt;=-0.045,IF(COUNT($AZ423:$AZ432)=10,AVERAGE($AZ428:$AZ432)/AVERAGE($AZ423:$AZ432)-1&lt;-0.01,FALSE())),0,IF(OR($AZ432/$AZ431-1&lt;=-0.02,IF(COUNT($AZ423:$AZ432)=10,AVERAGE($AZ428:$AZ432)/AVERAGE($AZ423:$AZ432)-1&lt;0.005,FALSE())),50,100)))</f>
        <v/>
      </c>
    </row>
    <row r="433" customFormat="false" ht="15" hidden="false" customHeight="true" outlineLevel="0" collapsed="false">
      <c r="A433" s="47" t="n">
        <v>429</v>
      </c>
      <c r="B433" s="48" t="n">
        <v>43180</v>
      </c>
      <c r="C433" s="47" t="n">
        <v>2018</v>
      </c>
      <c r="D433" s="49" t="s">
        <v>238</v>
      </c>
      <c r="E433" s="50" t="n">
        <v>6853.45</v>
      </c>
      <c r="F433" s="51" t="n">
        <v>0.097572</v>
      </c>
      <c r="G433" s="51" t="n">
        <v>-0.038938</v>
      </c>
      <c r="H433" s="52" t="n">
        <v>0.7755</v>
      </c>
      <c r="I433" s="53" t="n">
        <v>360</v>
      </c>
      <c r="J433" s="47" t="s">
        <v>235</v>
      </c>
      <c r="K433" s="54" t="n">
        <v>17.86</v>
      </c>
      <c r="L433" s="55" t="n">
        <f aca="false">IF(COUNT(F433)=0,50,IF(F433&gt;=0,100,IF(F433&gt;=-0.02,50,0)))</f>
        <v>100</v>
      </c>
      <c r="M433" s="55" t="n">
        <f aca="false">IF(COUNT(G433)=0,50,IF(G433&gt;-0.06,100,IF(G433&gt;-0.15,50,0)))</f>
        <v>100</v>
      </c>
      <c r="N433" s="55" t="n">
        <f aca="false">IF(COUNT(H433)=0,50,IF(H433&gt;=0.6,100,IF(H433&gt;=0.4,50,0)))</f>
        <v>100</v>
      </c>
      <c r="O433" s="55" t="n">
        <f aca="false">IF(COUNT(I433)=0,50,IF(J433="proxy_vix",50,IF(I433&lt;350,100,IF(I433&lt;=450,50,0))))</f>
        <v>50</v>
      </c>
      <c r="P433" s="55" t="n">
        <f aca="false">IF(COUNT(K433)=0,50,IF(K433&lt;20,100,IF(K433&lt;=25,50,0)))</f>
        <v>100</v>
      </c>
      <c r="Q433" s="54"/>
      <c r="R433" s="47"/>
      <c r="S433" s="51" t="n">
        <f aca="false">$E433/$E432-1</f>
        <v>-0.00471541929037811</v>
      </c>
      <c r="T433" s="56" t="n">
        <f aca="false">$K433/$K432-1</f>
        <v>-0.0186813186813187</v>
      </c>
      <c r="V433" s="57"/>
      <c r="W433" s="57"/>
      <c r="Y433" s="1" t="str">
        <f aca="false">IF(AX433&gt;=70,"EASY",IF(AX433&gt;40,"UNCERTAIN","HARD"))</f>
        <v>EASY</v>
      </c>
      <c r="AA433" s="58" t="n">
        <f aca="false">IF($A433&lt;200,"",AVERAGE($E384:$E433)/AVERAGE($E234:$E433)-1)</f>
        <v>0.0928840053038726</v>
      </c>
      <c r="AB433" s="59" t="n">
        <f aca="false">LOOKUP($B433,07_L1政策步階!$A$4:$A$14,07_L1政策步階!$C$4:$C$14)</f>
        <v>-1</v>
      </c>
      <c r="AC433" s="57"/>
      <c r="AD433" s="57"/>
      <c r="AE433" s="57"/>
      <c r="AF433" s="57"/>
      <c r="AG433" s="57"/>
      <c r="AH433" s="57"/>
      <c r="AI433" s="57"/>
      <c r="AJ433" s="57"/>
      <c r="AK433" s="57"/>
      <c r="AL433" s="59" t="n">
        <f aca="false">IF(ISNUMBER($AA433),IF($AA433&gt;=0.005,100,IF($AA433&gt;=-0.015,50,0)),"")</f>
        <v>100</v>
      </c>
      <c r="AM433" s="59" t="n">
        <f aca="false">IF(ISNUMBER($AB433),IF($AB433=1,100,IF($AB433=0,50,0)),"")</f>
        <v>0</v>
      </c>
      <c r="AN433" s="0" t="str">
        <f aca="false">IF(ISNUMBER($AC433),IF($AC433&gt;=0.001,100,IF($AC433&gt;=-0.003,50,0)),"")</f>
        <v/>
      </c>
      <c r="AO433" s="0" t="str">
        <f aca="false">IF(ISNUMBER($AD433),IF($AD433&gt;=0.04,100,IF($AD433&gt;=0,50,0)),"")</f>
        <v/>
      </c>
      <c r="AP433" s="0" t="str">
        <f aca="false">IF(ISNUMBER($AE433),IF($AE433&gt;=25,100,IF($AE433&gt;=-75,50,0)),"")</f>
        <v/>
      </c>
      <c r="AQ433" s="0" t="str">
        <f aca="false">IF(ISNUMBER($AF433),IF($AF433&gt;0,100,IF($AF433&gt;=-50,50,0)),"")</f>
        <v/>
      </c>
      <c r="AR433" s="0" t="str">
        <f aca="false">IF(ISNUMBER($AG433),IF($AG433=1,100,IF($AG433=0,50,0)),"")</f>
        <v/>
      </c>
      <c r="AS433" s="0" t="str">
        <f aca="false">IF(ISNUMBER($AH433),IF($AH433&lt;0,100,IF($AH433&lt;=20,50,0)),"")</f>
        <v/>
      </c>
      <c r="AT433" s="0" t="str">
        <f aca="false">IF(ISNUMBER($AI433),IF($AI433&lt;0.95,100,IF($AI433&lt;=1,50,0)),"")</f>
        <v/>
      </c>
      <c r="AU433" s="0" t="str">
        <f aca="false">IF(ISNUMBER($AJ433),IF($AJ433&lt;30,0,IF($AJ433&lt;40,50,IF($AJ433&lt;=90,100,50))),"")</f>
        <v/>
      </c>
      <c r="AV433" s="0" t="str">
        <f aca="false">IF(ISNUMBER($AK433),IF($AK433&gt;-0.2,100,IF($AK433&gt;=-0.4,50,0)),"")</f>
        <v/>
      </c>
      <c r="AW433" s="59" t="n">
        <f aca="false">01_指標庫!$H$4*ISNUMBER($F433)+01_指標庫!$H$5*ISNUMBER($AA433)+01_指標庫!$H$6*ISNUMBER($G433)+01_指標庫!$H$7*ISNUMBER($H433)+01_指標庫!$H$8*ISNUMBER($AF433)+01_指標庫!$H$9*ISNUMBER($AG433)+01_指標庫!$H$10*ISNUMBER($AB433)+01_指標庫!$H$11*ISNUMBER($AC433)+01_指標庫!$H$12*ISNUMBER($AD433)+01_指標庫!$H$13*ISNUMBER($AE433)+01_指標庫!$H$14*ISNUMBER($I433)+01_指標庫!$H$15*ISNUMBER($AH433)+01_指標庫!$H$16*ISNUMBER($K433)+01_指標庫!$H$17*ISNUMBER($AI433)+01_指標庫!$H$18*ISNUMBER($AJ433)+01_指標庫!$H$19*ISNUMBER($AK433)+01_指標庫!$H$20*ISNUMBER($BB433)+01_指標庫!$H$21*ISNUMBER($BC433)</f>
        <v>51</v>
      </c>
      <c r="AX433" s="59" t="n">
        <f aca="false">IF(AW433=0,50,ROUND((01_指標庫!$H$4*IF(ISNUMBER($F433),L433,0)+01_指標庫!$H$5*IF(ISNUMBER($AA433),AL433,0)+01_指標庫!$H$6*IF(ISNUMBER($G433),M433,0)+01_指標庫!$H$7*IF(ISNUMBER($H433),N433,0)+01_指標庫!$H$8*IF(ISNUMBER($AF433),AQ433,0)+01_指標庫!$H$9*IF(ISNUMBER($AG433),AR433,0)+01_指標庫!$H$10*IF(ISNUMBER($AB433),AM433,0)+01_指標庫!$H$11*IF(ISNUMBER($AC433),AN433,0)+01_指標庫!$H$12*IF(ISNUMBER($AD433),AO433,0)+01_指標庫!$H$13*IF(ISNUMBER($AE433),AP433,0)+01_指標庫!$H$14*IF(ISNUMBER($I433),O433,0)+01_指標庫!$H$15*IF(ISNUMBER($AH433),AS433,0)+01_指標庫!$H$16*IF(ISNUMBER($K433),P433,0)+01_指標庫!$H$17*IF(ISNUMBER($AI433),AT433,0)+01_指標庫!$H$18*IF(ISNUMBER($AJ433),AU433,0)+01_指標庫!$H$19*IF(ISNUMBER($AK433),AV433,0)+01_指標庫!$H$20*IF(ISNUMBER($BB433),BB433,0)+01_指標庫!$H$21*IF(ISNUMBER($BC433),BC433,0))/AW433,1))</f>
        <v>70.6</v>
      </c>
      <c r="AY433" s="60"/>
      <c r="AZ433" s="60"/>
      <c r="BA433" s="58" t="n">
        <f aca="false">AVERAGE($E429:$E433)/AVERAGE($E424:$E433)-1</f>
        <v>-0.00902255445595235</v>
      </c>
      <c r="BB433" s="59" t="n">
        <f aca="false">IF(ISNUMBER($BA433),IF(OR($S433&lt;=-0.03,$BA433&lt;-0.003),0,IF(OR($S433&lt;=-0.02,$BA433&lt;0.01),50,100)),"")</f>
        <v>0</v>
      </c>
      <c r="BC433" s="0" t="str">
        <f aca="false">IF(OR(COUNT($AZ433)=0,COUNT($AZ432)=0),"",IF(OR($AY433/$AZ432-1&lt;=-0.03,$AZ433/$AZ432-1&lt;=-0.045,IF(COUNT($AZ424:$AZ433)=10,AVERAGE($AZ429:$AZ433)/AVERAGE($AZ424:$AZ433)-1&lt;-0.01,FALSE())),0,IF(OR($AZ433/$AZ432-1&lt;=-0.02,IF(COUNT($AZ424:$AZ433)=10,AVERAGE($AZ429:$AZ433)/AVERAGE($AZ424:$AZ433)-1&lt;0.005,FALSE())),50,100)))</f>
        <v/>
      </c>
    </row>
    <row r="434" customFormat="false" ht="15" hidden="false" customHeight="true" outlineLevel="0" collapsed="false">
      <c r="A434" s="47" t="n">
        <v>430</v>
      </c>
      <c r="B434" s="48" t="n">
        <v>43181</v>
      </c>
      <c r="C434" s="47" t="n">
        <v>2018</v>
      </c>
      <c r="D434" s="49" t="s">
        <v>239</v>
      </c>
      <c r="E434" s="50" t="n">
        <v>6682.26</v>
      </c>
      <c r="F434" s="51" t="n">
        <v>0.069449</v>
      </c>
      <c r="G434" s="51" t="n">
        <v>-0.062944</v>
      </c>
      <c r="H434" s="52" t="n">
        <v>0.7551</v>
      </c>
      <c r="I434" s="53" t="n">
        <v>370</v>
      </c>
      <c r="J434" s="47" t="s">
        <v>235</v>
      </c>
      <c r="K434" s="54" t="n">
        <v>23.34</v>
      </c>
      <c r="L434" s="55" t="n">
        <f aca="false">IF(COUNT(F434)=0,50,IF(F434&gt;=0,100,IF(F434&gt;=-0.02,50,0)))</f>
        <v>100</v>
      </c>
      <c r="M434" s="55" t="n">
        <f aca="false">IF(COUNT(G434)=0,50,IF(G434&gt;-0.06,100,IF(G434&gt;-0.15,50,0)))</f>
        <v>50</v>
      </c>
      <c r="N434" s="55" t="n">
        <f aca="false">IF(COUNT(H434)=0,50,IF(H434&gt;=0.6,100,IF(H434&gt;=0.4,50,0)))</f>
        <v>100</v>
      </c>
      <c r="O434" s="55" t="n">
        <f aca="false">IF(COUNT(I434)=0,50,IF(J434="proxy_vix",50,IF(I434&lt;350,100,IF(I434&lt;=450,50,0))))</f>
        <v>50</v>
      </c>
      <c r="P434" s="55" t="n">
        <f aca="false">IF(COUNT(K434)=0,50,IF(K434&lt;20,100,IF(K434&lt;=25,50,0)))</f>
        <v>50</v>
      </c>
      <c r="Q434" s="54"/>
      <c r="R434" s="47"/>
      <c r="S434" s="51" t="n">
        <f aca="false">$E434/$E433-1</f>
        <v>-0.0249786603827269</v>
      </c>
      <c r="T434" s="56" t="n">
        <f aca="false">$K434/$K433-1</f>
        <v>0.306830907054871</v>
      </c>
      <c r="V434" s="57"/>
      <c r="W434" s="57"/>
      <c r="Y434" s="1" t="str">
        <f aca="false">IF(AX434&gt;=70,"EASY",IF(AX434&gt;40,"UNCERTAIN","HARD"))</f>
        <v>UNCERTAIN</v>
      </c>
      <c r="AA434" s="58" t="n">
        <f aca="false">IF($A434&lt;200,"",AVERAGE($E385:$E434)/AVERAGE($E235:$E434)-1)</f>
        <v>0.0921759070960493</v>
      </c>
      <c r="AB434" s="59" t="n">
        <f aca="false">LOOKUP($B434,07_L1政策步階!$A$4:$A$14,07_L1政策步階!$C$4:$C$14)</f>
        <v>-1</v>
      </c>
      <c r="AC434" s="57"/>
      <c r="AD434" s="57"/>
      <c r="AE434" s="57"/>
      <c r="AF434" s="57"/>
      <c r="AG434" s="57"/>
      <c r="AH434" s="57"/>
      <c r="AI434" s="57"/>
      <c r="AJ434" s="57"/>
      <c r="AK434" s="57"/>
      <c r="AL434" s="59" t="n">
        <f aca="false">IF(ISNUMBER($AA434),IF($AA434&gt;=0.005,100,IF($AA434&gt;=-0.015,50,0)),"")</f>
        <v>100</v>
      </c>
      <c r="AM434" s="59" t="n">
        <f aca="false">IF(ISNUMBER($AB434),IF($AB434=1,100,IF($AB434=0,50,0)),"")</f>
        <v>0</v>
      </c>
      <c r="AN434" s="0" t="str">
        <f aca="false">IF(ISNUMBER($AC434),IF($AC434&gt;=0.001,100,IF($AC434&gt;=-0.003,50,0)),"")</f>
        <v/>
      </c>
      <c r="AO434" s="0" t="str">
        <f aca="false">IF(ISNUMBER($AD434),IF($AD434&gt;=0.04,100,IF($AD434&gt;=0,50,0)),"")</f>
        <v/>
      </c>
      <c r="AP434" s="0" t="str">
        <f aca="false">IF(ISNUMBER($AE434),IF($AE434&gt;=25,100,IF($AE434&gt;=-75,50,0)),"")</f>
        <v/>
      </c>
      <c r="AQ434" s="0" t="str">
        <f aca="false">IF(ISNUMBER($AF434),IF($AF434&gt;0,100,IF($AF434&gt;=-50,50,0)),"")</f>
        <v/>
      </c>
      <c r="AR434" s="0" t="str">
        <f aca="false">IF(ISNUMBER($AG434),IF($AG434=1,100,IF($AG434=0,50,0)),"")</f>
        <v/>
      </c>
      <c r="AS434" s="0" t="str">
        <f aca="false">IF(ISNUMBER($AH434),IF($AH434&lt;0,100,IF($AH434&lt;=20,50,0)),"")</f>
        <v/>
      </c>
      <c r="AT434" s="0" t="str">
        <f aca="false">IF(ISNUMBER($AI434),IF($AI434&lt;0.95,100,IF($AI434&lt;=1,50,0)),"")</f>
        <v/>
      </c>
      <c r="AU434" s="0" t="str">
        <f aca="false">IF(ISNUMBER($AJ434),IF($AJ434&lt;30,0,IF($AJ434&lt;40,50,IF($AJ434&lt;=90,100,50))),"")</f>
        <v/>
      </c>
      <c r="AV434" s="0" t="str">
        <f aca="false">IF(ISNUMBER($AK434),IF($AK434&gt;-0.2,100,IF($AK434&gt;=-0.4,50,0)),"")</f>
        <v/>
      </c>
      <c r="AW434" s="59" t="n">
        <f aca="false">01_指標庫!$H$4*ISNUMBER($F434)+01_指標庫!$H$5*ISNUMBER($AA434)+01_指標庫!$H$6*ISNUMBER($G434)+01_指標庫!$H$7*ISNUMBER($H434)+01_指標庫!$H$8*ISNUMBER($AF434)+01_指標庫!$H$9*ISNUMBER($AG434)+01_指標庫!$H$10*ISNUMBER($AB434)+01_指標庫!$H$11*ISNUMBER($AC434)+01_指標庫!$H$12*ISNUMBER($AD434)+01_指標庫!$H$13*ISNUMBER($AE434)+01_指標庫!$H$14*ISNUMBER($I434)+01_指標庫!$H$15*ISNUMBER($AH434)+01_指標庫!$H$16*ISNUMBER($K434)+01_指標庫!$H$17*ISNUMBER($AI434)+01_指標庫!$H$18*ISNUMBER($AJ434)+01_指標庫!$H$19*ISNUMBER($AK434)+01_指標庫!$H$20*ISNUMBER($BB434)+01_指標庫!$H$21*ISNUMBER($BC434)</f>
        <v>51</v>
      </c>
      <c r="AX434" s="59" t="n">
        <f aca="false">IF(AW434=0,50,ROUND((01_指標庫!$H$4*IF(ISNUMBER($F434),L434,0)+01_指標庫!$H$5*IF(ISNUMBER($AA434),AL434,0)+01_指標庫!$H$6*IF(ISNUMBER($G434),M434,0)+01_指標庫!$H$7*IF(ISNUMBER($H434),N434,0)+01_指標庫!$H$8*IF(ISNUMBER($AF434),AQ434,0)+01_指標庫!$H$9*IF(ISNUMBER($AG434),AR434,0)+01_指標庫!$H$10*IF(ISNUMBER($AB434),AM434,0)+01_指標庫!$H$11*IF(ISNUMBER($AC434),AN434,0)+01_指標庫!$H$12*IF(ISNUMBER($AD434),AO434,0)+01_指標庫!$H$13*IF(ISNUMBER($AE434),AP434,0)+01_指標庫!$H$14*IF(ISNUMBER($I434),O434,0)+01_指標庫!$H$15*IF(ISNUMBER($AH434),AS434,0)+01_指標庫!$H$16*IF(ISNUMBER($K434),P434,0)+01_指標庫!$H$17*IF(ISNUMBER($AI434),AT434,0)+01_指標庫!$H$18*IF(ISNUMBER($AJ434),AU434,0)+01_指標庫!$H$19*IF(ISNUMBER($AK434),AV434,0)+01_指標庫!$H$20*IF(ISNUMBER($BB434),BB434,0)+01_指標庫!$H$21*IF(ISNUMBER($BC434),BC434,0))/AW434,1))</f>
        <v>56.9</v>
      </c>
      <c r="AY434" s="60"/>
      <c r="AZ434" s="60"/>
      <c r="BA434" s="58" t="n">
        <f aca="false">AVERAGE($E430:$E434)/AVERAGE($E425:$E434)-1</f>
        <v>-0.0149919850375884</v>
      </c>
      <c r="BB434" s="59" t="n">
        <f aca="false">IF(ISNUMBER($BA434),IF(OR($S434&lt;=-0.03,$BA434&lt;-0.003),0,IF(OR($S434&lt;=-0.02,$BA434&lt;0.01),50,100)),"")</f>
        <v>0</v>
      </c>
      <c r="BC434" s="0" t="str">
        <f aca="false">IF(OR(COUNT($AZ434)=0,COUNT($AZ433)=0),"",IF(OR($AY434/$AZ433-1&lt;=-0.03,$AZ434/$AZ433-1&lt;=-0.045,IF(COUNT($AZ425:$AZ434)=10,AVERAGE($AZ430:$AZ434)/AVERAGE($AZ425:$AZ434)-1&lt;-0.01,FALSE())),0,IF(OR($AZ434/$AZ433-1&lt;=-0.02,IF(COUNT($AZ425:$AZ434)=10,AVERAGE($AZ430:$AZ434)/AVERAGE($AZ425:$AZ434)-1&lt;0.005,FALSE())),50,100)))</f>
        <v/>
      </c>
    </row>
    <row r="435" customFormat="false" ht="15" hidden="false" customHeight="true" outlineLevel="0" collapsed="false">
      <c r="A435" s="47" t="n">
        <v>431</v>
      </c>
      <c r="B435" s="48" t="n">
        <v>43182</v>
      </c>
      <c r="C435" s="47" t="n">
        <v>2018</v>
      </c>
      <c r="D435" s="49" t="s">
        <v>234</v>
      </c>
      <c r="E435" s="50" t="n">
        <v>6508.09</v>
      </c>
      <c r="F435" s="51" t="n">
        <v>0.041049</v>
      </c>
      <c r="G435" s="51" t="n">
        <v>-0.087368</v>
      </c>
      <c r="H435" s="52" t="n">
        <v>0.6327</v>
      </c>
      <c r="I435" s="53" t="n">
        <v>374</v>
      </c>
      <c r="J435" s="47" t="s">
        <v>235</v>
      </c>
      <c r="K435" s="54" t="n">
        <v>24.87</v>
      </c>
      <c r="L435" s="55" t="n">
        <f aca="false">IF(COUNT(F435)=0,50,IF(F435&gt;=0,100,IF(F435&gt;=-0.02,50,0)))</f>
        <v>100</v>
      </c>
      <c r="M435" s="55" t="n">
        <f aca="false">IF(COUNT(G435)=0,50,IF(G435&gt;-0.06,100,IF(G435&gt;-0.15,50,0)))</f>
        <v>50</v>
      </c>
      <c r="N435" s="55" t="n">
        <f aca="false">IF(COUNT(H435)=0,50,IF(H435&gt;=0.6,100,IF(H435&gt;=0.4,50,0)))</f>
        <v>100</v>
      </c>
      <c r="O435" s="55" t="n">
        <f aca="false">IF(COUNT(I435)=0,50,IF(J435="proxy_vix",50,IF(I435&lt;350,100,IF(I435&lt;=450,50,0))))</f>
        <v>50</v>
      </c>
      <c r="P435" s="55" t="n">
        <f aca="false">IF(COUNT(K435)=0,50,IF(K435&lt;20,100,IF(K435&lt;=25,50,0)))</f>
        <v>50</v>
      </c>
      <c r="Q435" s="54"/>
      <c r="R435" s="47"/>
      <c r="S435" s="51" t="n">
        <f aca="false">$E435/$E434-1</f>
        <v>-0.0260645350525122</v>
      </c>
      <c r="T435" s="56" t="n">
        <f aca="false">$K435/$K434-1</f>
        <v>0.0655526992287918</v>
      </c>
      <c r="V435" s="57"/>
      <c r="W435" s="57"/>
      <c r="Y435" s="1" t="str">
        <f aca="false">IF(AX435&gt;=70,"EASY",IF(AX435&gt;40,"UNCERTAIN","HARD"))</f>
        <v>UNCERTAIN</v>
      </c>
      <c r="AA435" s="58" t="n">
        <f aca="false">IF($A435&lt;200,"",AVERAGE($E386:$E435)/AVERAGE($E236:$E435)-1)</f>
        <v>0.0911306358093387</v>
      </c>
      <c r="AB435" s="59" t="n">
        <f aca="false">LOOKUP($B435,07_L1政策步階!$A$4:$A$14,07_L1政策步階!$C$4:$C$14)</f>
        <v>-1</v>
      </c>
      <c r="AC435" s="57"/>
      <c r="AD435" s="57"/>
      <c r="AE435" s="57"/>
      <c r="AF435" s="57"/>
      <c r="AG435" s="57"/>
      <c r="AH435" s="57"/>
      <c r="AI435" s="57"/>
      <c r="AJ435" s="57"/>
      <c r="AK435" s="57"/>
      <c r="AL435" s="59" t="n">
        <f aca="false">IF(ISNUMBER($AA435),IF($AA435&gt;=0.005,100,IF($AA435&gt;=-0.015,50,0)),"")</f>
        <v>100</v>
      </c>
      <c r="AM435" s="59" t="n">
        <f aca="false">IF(ISNUMBER($AB435),IF($AB435=1,100,IF($AB435=0,50,0)),"")</f>
        <v>0</v>
      </c>
      <c r="AN435" s="0" t="str">
        <f aca="false">IF(ISNUMBER($AC435),IF($AC435&gt;=0.001,100,IF($AC435&gt;=-0.003,50,0)),"")</f>
        <v/>
      </c>
      <c r="AO435" s="0" t="str">
        <f aca="false">IF(ISNUMBER($AD435),IF($AD435&gt;=0.04,100,IF($AD435&gt;=0,50,0)),"")</f>
        <v/>
      </c>
      <c r="AP435" s="0" t="str">
        <f aca="false">IF(ISNUMBER($AE435),IF($AE435&gt;=25,100,IF($AE435&gt;=-75,50,0)),"")</f>
        <v/>
      </c>
      <c r="AQ435" s="0" t="str">
        <f aca="false">IF(ISNUMBER($AF435),IF($AF435&gt;0,100,IF($AF435&gt;=-50,50,0)),"")</f>
        <v/>
      </c>
      <c r="AR435" s="0" t="str">
        <f aca="false">IF(ISNUMBER($AG435),IF($AG435=1,100,IF($AG435=0,50,0)),"")</f>
        <v/>
      </c>
      <c r="AS435" s="0" t="str">
        <f aca="false">IF(ISNUMBER($AH435),IF($AH435&lt;0,100,IF($AH435&lt;=20,50,0)),"")</f>
        <v/>
      </c>
      <c r="AT435" s="0" t="str">
        <f aca="false">IF(ISNUMBER($AI435),IF($AI435&lt;0.95,100,IF($AI435&lt;=1,50,0)),"")</f>
        <v/>
      </c>
      <c r="AU435" s="0" t="str">
        <f aca="false">IF(ISNUMBER($AJ435),IF($AJ435&lt;30,0,IF($AJ435&lt;40,50,IF($AJ435&lt;=90,100,50))),"")</f>
        <v/>
      </c>
      <c r="AV435" s="0" t="str">
        <f aca="false">IF(ISNUMBER($AK435),IF($AK435&gt;-0.2,100,IF($AK435&gt;=-0.4,50,0)),"")</f>
        <v/>
      </c>
      <c r="AW435" s="59" t="n">
        <f aca="false">01_指標庫!$H$4*ISNUMBER($F435)+01_指標庫!$H$5*ISNUMBER($AA435)+01_指標庫!$H$6*ISNUMBER($G435)+01_指標庫!$H$7*ISNUMBER($H435)+01_指標庫!$H$8*ISNUMBER($AF435)+01_指標庫!$H$9*ISNUMBER($AG435)+01_指標庫!$H$10*ISNUMBER($AB435)+01_指標庫!$H$11*ISNUMBER($AC435)+01_指標庫!$H$12*ISNUMBER($AD435)+01_指標庫!$H$13*ISNUMBER($AE435)+01_指標庫!$H$14*ISNUMBER($I435)+01_指標庫!$H$15*ISNUMBER($AH435)+01_指標庫!$H$16*ISNUMBER($K435)+01_指標庫!$H$17*ISNUMBER($AI435)+01_指標庫!$H$18*ISNUMBER($AJ435)+01_指標庫!$H$19*ISNUMBER($AK435)+01_指標庫!$H$20*ISNUMBER($BB435)+01_指標庫!$H$21*ISNUMBER($BC435)</f>
        <v>51</v>
      </c>
      <c r="AX435" s="59" t="n">
        <f aca="false">IF(AW435=0,50,ROUND((01_指標庫!$H$4*IF(ISNUMBER($F435),L435,0)+01_指標庫!$H$5*IF(ISNUMBER($AA435),AL435,0)+01_指標庫!$H$6*IF(ISNUMBER($G435),M435,0)+01_指標庫!$H$7*IF(ISNUMBER($H435),N435,0)+01_指標庫!$H$8*IF(ISNUMBER($AF435),AQ435,0)+01_指標庫!$H$9*IF(ISNUMBER($AG435),AR435,0)+01_指標庫!$H$10*IF(ISNUMBER($AB435),AM435,0)+01_指標庫!$H$11*IF(ISNUMBER($AC435),AN435,0)+01_指標庫!$H$12*IF(ISNUMBER($AD435),AO435,0)+01_指標庫!$H$13*IF(ISNUMBER($AE435),AP435,0)+01_指標庫!$H$14*IF(ISNUMBER($I435),O435,0)+01_指標庫!$H$15*IF(ISNUMBER($AH435),AS435,0)+01_指標庫!$H$16*IF(ISNUMBER($K435),P435,0)+01_指標庫!$H$17*IF(ISNUMBER($AI435),AT435,0)+01_指標庫!$H$18*IF(ISNUMBER($AJ435),AU435,0)+01_指標庫!$H$19*IF(ISNUMBER($AK435),AV435,0)+01_指標庫!$H$20*IF(ISNUMBER($BB435),BB435,0)+01_指標庫!$H$21*IF(ISNUMBER($BC435),BC435,0))/AW435,1))</f>
        <v>56.9</v>
      </c>
      <c r="AY435" s="60"/>
      <c r="AZ435" s="60"/>
      <c r="BA435" s="58" t="n">
        <f aca="false">AVERAGE($E431:$E435)/AVERAGE($E426:$E435)-1</f>
        <v>-0.0213559484496512</v>
      </c>
      <c r="BB435" s="59" t="n">
        <f aca="false">IF(ISNUMBER($BA435),IF(OR($S435&lt;=-0.03,$BA435&lt;-0.003),0,IF(OR($S435&lt;=-0.02,$BA435&lt;0.01),50,100)),"")</f>
        <v>0</v>
      </c>
      <c r="BC435" s="0" t="str">
        <f aca="false">IF(OR(COUNT($AZ435)=0,COUNT($AZ434)=0),"",IF(OR($AY435/$AZ434-1&lt;=-0.03,$AZ435/$AZ434-1&lt;=-0.045,IF(COUNT($AZ426:$AZ435)=10,AVERAGE($AZ431:$AZ435)/AVERAGE($AZ426:$AZ435)-1&lt;-0.01,FALSE())),0,IF(OR($AZ435/$AZ434-1&lt;=-0.02,IF(COUNT($AZ426:$AZ435)=10,AVERAGE($AZ431:$AZ435)/AVERAGE($AZ426:$AZ435)-1&lt;0.005,FALSE())),50,100)))</f>
        <v/>
      </c>
    </row>
    <row r="436" customFormat="false" ht="15" hidden="false" customHeight="true" outlineLevel="0" collapsed="false">
      <c r="A436" s="47" t="n">
        <v>432</v>
      </c>
      <c r="B436" s="48" t="n">
        <v>43185</v>
      </c>
      <c r="C436" s="47" t="n">
        <v>2018</v>
      </c>
      <c r="D436" s="49" t="s">
        <v>236</v>
      </c>
      <c r="E436" s="50" t="n">
        <v>6753.83</v>
      </c>
      <c r="F436" s="51" t="n">
        <v>0.079608</v>
      </c>
      <c r="G436" s="51" t="n">
        <v>-0.052908</v>
      </c>
      <c r="H436" s="52" t="n">
        <v>0.7347</v>
      </c>
      <c r="I436" s="53" t="n">
        <v>373</v>
      </c>
      <c r="J436" s="47" t="s">
        <v>235</v>
      </c>
      <c r="K436" s="54" t="n">
        <v>21.03</v>
      </c>
      <c r="L436" s="55" t="n">
        <f aca="false">IF(COUNT(F436)=0,50,IF(F436&gt;=0,100,IF(F436&gt;=-0.02,50,0)))</f>
        <v>100</v>
      </c>
      <c r="M436" s="55" t="n">
        <f aca="false">IF(COUNT(G436)=0,50,IF(G436&gt;-0.06,100,IF(G436&gt;-0.15,50,0)))</f>
        <v>100</v>
      </c>
      <c r="N436" s="55" t="n">
        <f aca="false">IF(COUNT(H436)=0,50,IF(H436&gt;=0.6,100,IF(H436&gt;=0.4,50,0)))</f>
        <v>100</v>
      </c>
      <c r="O436" s="55" t="n">
        <f aca="false">IF(COUNT(I436)=0,50,IF(J436="proxy_vix",50,IF(I436&lt;350,100,IF(I436&lt;=450,50,0))))</f>
        <v>50</v>
      </c>
      <c r="P436" s="55" t="n">
        <f aca="false">IF(COUNT(K436)=0,50,IF(K436&lt;20,100,IF(K436&lt;=25,50,0)))</f>
        <v>50</v>
      </c>
      <c r="Q436" s="54"/>
      <c r="R436" s="47"/>
      <c r="S436" s="51" t="n">
        <f aca="false">$E436/$E435-1</f>
        <v>0.037759158216927</v>
      </c>
      <c r="T436" s="56" t="n">
        <f aca="false">$K436/$K435-1</f>
        <v>-0.154402895054282</v>
      </c>
      <c r="V436" s="57"/>
      <c r="W436" s="57"/>
      <c r="Y436" s="1" t="str">
        <f aca="false">IF(AX436&gt;=70,"EASY",IF(AX436&gt;40,"UNCERTAIN","HARD"))</f>
        <v>UNCERTAIN</v>
      </c>
      <c r="AA436" s="58" t="n">
        <f aca="false">IF($A436&lt;200,"",AVERAGE($E387:$E436)/AVERAGE($E237:$E436)-1)</f>
        <v>0.0905181499133207</v>
      </c>
      <c r="AB436" s="59" t="n">
        <f aca="false">LOOKUP($B436,07_L1政策步階!$A$4:$A$14,07_L1政策步階!$C$4:$C$14)</f>
        <v>-1</v>
      </c>
      <c r="AC436" s="57"/>
      <c r="AD436" s="57"/>
      <c r="AE436" s="57"/>
      <c r="AF436" s="57"/>
      <c r="AG436" s="57"/>
      <c r="AH436" s="57"/>
      <c r="AI436" s="57"/>
      <c r="AJ436" s="57"/>
      <c r="AK436" s="57"/>
      <c r="AL436" s="59" t="n">
        <f aca="false">IF(ISNUMBER($AA436),IF($AA436&gt;=0.005,100,IF($AA436&gt;=-0.015,50,0)),"")</f>
        <v>100</v>
      </c>
      <c r="AM436" s="59" t="n">
        <f aca="false">IF(ISNUMBER($AB436),IF($AB436=1,100,IF($AB436=0,50,0)),"")</f>
        <v>0</v>
      </c>
      <c r="AN436" s="0" t="str">
        <f aca="false">IF(ISNUMBER($AC436),IF($AC436&gt;=0.001,100,IF($AC436&gt;=-0.003,50,0)),"")</f>
        <v/>
      </c>
      <c r="AO436" s="0" t="str">
        <f aca="false">IF(ISNUMBER($AD436),IF($AD436&gt;=0.04,100,IF($AD436&gt;=0,50,0)),"")</f>
        <v/>
      </c>
      <c r="AP436" s="0" t="str">
        <f aca="false">IF(ISNUMBER($AE436),IF($AE436&gt;=25,100,IF($AE436&gt;=-75,50,0)),"")</f>
        <v/>
      </c>
      <c r="AQ436" s="0" t="str">
        <f aca="false">IF(ISNUMBER($AF436),IF($AF436&gt;0,100,IF($AF436&gt;=-50,50,0)),"")</f>
        <v/>
      </c>
      <c r="AR436" s="0" t="str">
        <f aca="false">IF(ISNUMBER($AG436),IF($AG436=1,100,IF($AG436=0,50,0)),"")</f>
        <v/>
      </c>
      <c r="AS436" s="0" t="str">
        <f aca="false">IF(ISNUMBER($AH436),IF($AH436&lt;0,100,IF($AH436&lt;=20,50,0)),"")</f>
        <v/>
      </c>
      <c r="AT436" s="0" t="str">
        <f aca="false">IF(ISNUMBER($AI436),IF($AI436&lt;0.95,100,IF($AI436&lt;=1,50,0)),"")</f>
        <v/>
      </c>
      <c r="AU436" s="0" t="str">
        <f aca="false">IF(ISNUMBER($AJ436),IF($AJ436&lt;30,0,IF($AJ436&lt;40,50,IF($AJ436&lt;=90,100,50))),"")</f>
        <v/>
      </c>
      <c r="AV436" s="0" t="str">
        <f aca="false">IF(ISNUMBER($AK436),IF($AK436&gt;-0.2,100,IF($AK436&gt;=-0.4,50,0)),"")</f>
        <v/>
      </c>
      <c r="AW436" s="59" t="n">
        <f aca="false">01_指標庫!$H$4*ISNUMBER($F436)+01_指標庫!$H$5*ISNUMBER($AA436)+01_指標庫!$H$6*ISNUMBER($G436)+01_指標庫!$H$7*ISNUMBER($H436)+01_指標庫!$H$8*ISNUMBER($AF436)+01_指標庫!$H$9*ISNUMBER($AG436)+01_指標庫!$H$10*ISNUMBER($AB436)+01_指標庫!$H$11*ISNUMBER($AC436)+01_指標庫!$H$12*ISNUMBER($AD436)+01_指標庫!$H$13*ISNUMBER($AE436)+01_指標庫!$H$14*ISNUMBER($I436)+01_指標庫!$H$15*ISNUMBER($AH436)+01_指標庫!$H$16*ISNUMBER($K436)+01_指標庫!$H$17*ISNUMBER($AI436)+01_指標庫!$H$18*ISNUMBER($AJ436)+01_指標庫!$H$19*ISNUMBER($AK436)+01_指標庫!$H$20*ISNUMBER($BB436)+01_指標庫!$H$21*ISNUMBER($BC436)</f>
        <v>51</v>
      </c>
      <c r="AX436" s="59" t="n">
        <f aca="false">IF(AW436=0,50,ROUND((01_指標庫!$H$4*IF(ISNUMBER($F436),L436,0)+01_指標庫!$H$5*IF(ISNUMBER($AA436),AL436,0)+01_指標庫!$H$6*IF(ISNUMBER($G436),M436,0)+01_指標庫!$H$7*IF(ISNUMBER($H436),N436,0)+01_指標庫!$H$8*IF(ISNUMBER($AF436),AQ436,0)+01_指標庫!$H$9*IF(ISNUMBER($AG436),AR436,0)+01_指標庫!$H$10*IF(ISNUMBER($AB436),AM436,0)+01_指標庫!$H$11*IF(ISNUMBER($AC436),AN436,0)+01_指標庫!$H$12*IF(ISNUMBER($AD436),AO436,0)+01_指標庫!$H$13*IF(ISNUMBER($AE436),AP436,0)+01_指標庫!$H$14*IF(ISNUMBER($I436),O436,0)+01_指標庫!$H$15*IF(ISNUMBER($AH436),AS436,0)+01_指標庫!$H$16*IF(ISNUMBER($K436),P436,0)+01_指標庫!$H$17*IF(ISNUMBER($AI436),AT436,0)+01_指標庫!$H$18*IF(ISNUMBER($AJ436),AU436,0)+01_指標庫!$H$19*IF(ISNUMBER($AK436),AV436,0)+01_指標庫!$H$20*IF(ISNUMBER($BB436),BB436,0)+01_指標庫!$H$21*IF(ISNUMBER($BC436),BC436,0))/AW436,1))</f>
        <v>64.7</v>
      </c>
      <c r="AY436" s="60"/>
      <c r="AZ436" s="60"/>
      <c r="BA436" s="58" t="n">
        <f aca="false">AVERAGE($E432:$E436)/AVERAGE($E427:$E436)-1</f>
        <v>-0.0192138697893218</v>
      </c>
      <c r="BB436" s="59" t="n">
        <f aca="false">IF(ISNUMBER($BA436),IF(OR($S436&lt;=-0.03,$BA436&lt;-0.003),0,IF(OR($S436&lt;=-0.02,$BA436&lt;0.01),50,100)),"")</f>
        <v>0</v>
      </c>
      <c r="BC436" s="0" t="str">
        <f aca="false">IF(OR(COUNT($AZ436)=0,COUNT($AZ435)=0),"",IF(OR($AY436/$AZ435-1&lt;=-0.03,$AZ436/$AZ435-1&lt;=-0.045,IF(COUNT($AZ427:$AZ436)=10,AVERAGE($AZ432:$AZ436)/AVERAGE($AZ427:$AZ436)-1&lt;-0.01,FALSE())),0,IF(OR($AZ436/$AZ435-1&lt;=-0.02,IF(COUNT($AZ427:$AZ436)=10,AVERAGE($AZ432:$AZ436)/AVERAGE($AZ427:$AZ436)-1&lt;0.005,FALSE())),50,100)))</f>
        <v/>
      </c>
    </row>
    <row r="437" customFormat="false" ht="15" hidden="false" customHeight="true" outlineLevel="0" collapsed="false">
      <c r="A437" s="47" t="n">
        <v>433</v>
      </c>
      <c r="B437" s="48" t="n">
        <v>43186</v>
      </c>
      <c r="C437" s="47" t="n">
        <v>2018</v>
      </c>
      <c r="D437" s="49" t="s">
        <v>237</v>
      </c>
      <c r="E437" s="50" t="n">
        <v>6529.84</v>
      </c>
      <c r="F437" s="51" t="n">
        <v>0.043146</v>
      </c>
      <c r="G437" s="51" t="n">
        <v>-0.084318</v>
      </c>
      <c r="H437" s="52" t="n">
        <v>0.6531</v>
      </c>
      <c r="I437" s="53" t="n">
        <v>375</v>
      </c>
      <c r="J437" s="47" t="s">
        <v>235</v>
      </c>
      <c r="K437" s="54" t="n">
        <v>22.5</v>
      </c>
      <c r="L437" s="55" t="n">
        <f aca="false">IF(COUNT(F437)=0,50,IF(F437&gt;=0,100,IF(F437&gt;=-0.02,50,0)))</f>
        <v>100</v>
      </c>
      <c r="M437" s="55" t="n">
        <f aca="false">IF(COUNT(G437)=0,50,IF(G437&gt;-0.06,100,IF(G437&gt;-0.15,50,0)))</f>
        <v>50</v>
      </c>
      <c r="N437" s="55" t="n">
        <f aca="false">IF(COUNT(H437)=0,50,IF(H437&gt;=0.6,100,IF(H437&gt;=0.4,50,0)))</f>
        <v>100</v>
      </c>
      <c r="O437" s="55" t="n">
        <f aca="false">IF(COUNT(I437)=0,50,IF(J437="proxy_vix",50,IF(I437&lt;350,100,IF(I437&lt;=450,50,0))))</f>
        <v>50</v>
      </c>
      <c r="P437" s="55" t="n">
        <f aca="false">IF(COUNT(K437)=0,50,IF(K437&lt;20,100,IF(K437&lt;=25,50,0)))</f>
        <v>50</v>
      </c>
      <c r="Q437" s="54"/>
      <c r="R437" s="47"/>
      <c r="S437" s="51" t="n">
        <f aca="false">$E437/$E436-1</f>
        <v>-0.0331648857018906</v>
      </c>
      <c r="T437" s="56" t="n">
        <f aca="false">$K437/$K436-1</f>
        <v>0.0699001426533523</v>
      </c>
      <c r="V437" s="57"/>
      <c r="W437" s="57"/>
      <c r="Y437" s="1" t="str">
        <f aca="false">IF(AX437&gt;=70,"EASY",IF(AX437&gt;40,"UNCERTAIN","HARD"))</f>
        <v>UNCERTAIN</v>
      </c>
      <c r="AA437" s="58" t="n">
        <f aca="false">IF($A437&lt;200,"",AVERAGE($E388:$E437)/AVERAGE($E238:$E437)-1)</f>
        <v>0.0891011460593225</v>
      </c>
      <c r="AB437" s="59" t="n">
        <f aca="false">LOOKUP($B437,07_L1政策步階!$A$4:$A$14,07_L1政策步階!$C$4:$C$14)</f>
        <v>-1</v>
      </c>
      <c r="AC437" s="57"/>
      <c r="AD437" s="57"/>
      <c r="AE437" s="57"/>
      <c r="AF437" s="57"/>
      <c r="AG437" s="57"/>
      <c r="AH437" s="57"/>
      <c r="AI437" s="57"/>
      <c r="AJ437" s="57"/>
      <c r="AK437" s="57"/>
      <c r="AL437" s="59" t="n">
        <f aca="false">IF(ISNUMBER($AA437),IF($AA437&gt;=0.005,100,IF($AA437&gt;=-0.015,50,0)),"")</f>
        <v>100</v>
      </c>
      <c r="AM437" s="59" t="n">
        <f aca="false">IF(ISNUMBER($AB437),IF($AB437=1,100,IF($AB437=0,50,0)),"")</f>
        <v>0</v>
      </c>
      <c r="AN437" s="0" t="str">
        <f aca="false">IF(ISNUMBER($AC437),IF($AC437&gt;=0.001,100,IF($AC437&gt;=-0.003,50,0)),"")</f>
        <v/>
      </c>
      <c r="AO437" s="0" t="str">
        <f aca="false">IF(ISNUMBER($AD437),IF($AD437&gt;=0.04,100,IF($AD437&gt;=0,50,0)),"")</f>
        <v/>
      </c>
      <c r="AP437" s="0" t="str">
        <f aca="false">IF(ISNUMBER($AE437),IF($AE437&gt;=25,100,IF($AE437&gt;=-75,50,0)),"")</f>
        <v/>
      </c>
      <c r="AQ437" s="0" t="str">
        <f aca="false">IF(ISNUMBER($AF437),IF($AF437&gt;0,100,IF($AF437&gt;=-50,50,0)),"")</f>
        <v/>
      </c>
      <c r="AR437" s="0" t="str">
        <f aca="false">IF(ISNUMBER($AG437),IF($AG437=1,100,IF($AG437=0,50,0)),"")</f>
        <v/>
      </c>
      <c r="AS437" s="0" t="str">
        <f aca="false">IF(ISNUMBER($AH437),IF($AH437&lt;0,100,IF($AH437&lt;=20,50,0)),"")</f>
        <v/>
      </c>
      <c r="AT437" s="0" t="str">
        <f aca="false">IF(ISNUMBER($AI437),IF($AI437&lt;0.95,100,IF($AI437&lt;=1,50,0)),"")</f>
        <v/>
      </c>
      <c r="AU437" s="0" t="str">
        <f aca="false">IF(ISNUMBER($AJ437),IF($AJ437&lt;30,0,IF($AJ437&lt;40,50,IF($AJ437&lt;=90,100,50))),"")</f>
        <v/>
      </c>
      <c r="AV437" s="0" t="str">
        <f aca="false">IF(ISNUMBER($AK437),IF($AK437&gt;-0.2,100,IF($AK437&gt;=-0.4,50,0)),"")</f>
        <v/>
      </c>
      <c r="AW437" s="59" t="n">
        <f aca="false">01_指標庫!$H$4*ISNUMBER($F437)+01_指標庫!$H$5*ISNUMBER($AA437)+01_指標庫!$H$6*ISNUMBER($G437)+01_指標庫!$H$7*ISNUMBER($H437)+01_指標庫!$H$8*ISNUMBER($AF437)+01_指標庫!$H$9*ISNUMBER($AG437)+01_指標庫!$H$10*ISNUMBER($AB437)+01_指標庫!$H$11*ISNUMBER($AC437)+01_指標庫!$H$12*ISNUMBER($AD437)+01_指標庫!$H$13*ISNUMBER($AE437)+01_指標庫!$H$14*ISNUMBER($I437)+01_指標庫!$H$15*ISNUMBER($AH437)+01_指標庫!$H$16*ISNUMBER($K437)+01_指標庫!$H$17*ISNUMBER($AI437)+01_指標庫!$H$18*ISNUMBER($AJ437)+01_指標庫!$H$19*ISNUMBER($AK437)+01_指標庫!$H$20*ISNUMBER($BB437)+01_指標庫!$H$21*ISNUMBER($BC437)</f>
        <v>51</v>
      </c>
      <c r="AX437" s="59" t="n">
        <f aca="false">IF(AW437=0,50,ROUND((01_指標庫!$H$4*IF(ISNUMBER($F437),L437,0)+01_指標庫!$H$5*IF(ISNUMBER($AA437),AL437,0)+01_指標庫!$H$6*IF(ISNUMBER($G437),M437,0)+01_指標庫!$H$7*IF(ISNUMBER($H437),N437,0)+01_指標庫!$H$8*IF(ISNUMBER($AF437),AQ437,0)+01_指標庫!$H$9*IF(ISNUMBER($AG437),AR437,0)+01_指標庫!$H$10*IF(ISNUMBER($AB437),AM437,0)+01_指標庫!$H$11*IF(ISNUMBER($AC437),AN437,0)+01_指標庫!$H$12*IF(ISNUMBER($AD437),AO437,0)+01_指標庫!$H$13*IF(ISNUMBER($AE437),AP437,0)+01_指標庫!$H$14*IF(ISNUMBER($I437),O437,0)+01_指標庫!$H$15*IF(ISNUMBER($AH437),AS437,0)+01_指標庫!$H$16*IF(ISNUMBER($K437),P437,0)+01_指標庫!$H$17*IF(ISNUMBER($AI437),AT437,0)+01_指標庫!$H$18*IF(ISNUMBER($AJ437),AU437,0)+01_指標庫!$H$19*IF(ISNUMBER($AK437),AV437,0)+01_指標庫!$H$20*IF(ISNUMBER($BB437),BB437,0)+01_指標庫!$H$21*IF(ISNUMBER($BC437),BC437,0))/AW437,1))</f>
        <v>56.9</v>
      </c>
      <c r="AY437" s="60"/>
      <c r="AZ437" s="60"/>
      <c r="BA437" s="58" t="n">
        <f aca="false">AVERAGE($E433:$E437)/AVERAGE($E428:$E437)-1</f>
        <v>-0.0222271706231625</v>
      </c>
      <c r="BB437" s="59" t="n">
        <f aca="false">IF(ISNUMBER($BA437),IF(OR($S437&lt;=-0.03,$BA437&lt;-0.003),0,IF(OR($S437&lt;=-0.02,$BA437&lt;0.01),50,100)),"")</f>
        <v>0</v>
      </c>
      <c r="BC437" s="0" t="str">
        <f aca="false">IF(OR(COUNT($AZ437)=0,COUNT($AZ436)=0),"",IF(OR($AY437/$AZ436-1&lt;=-0.03,$AZ437/$AZ436-1&lt;=-0.045,IF(COUNT($AZ428:$AZ437)=10,AVERAGE($AZ433:$AZ437)/AVERAGE($AZ428:$AZ437)-1&lt;-0.01,FALSE())),0,IF(OR($AZ437/$AZ436-1&lt;=-0.02,IF(COUNT($AZ428:$AZ437)=10,AVERAGE($AZ433:$AZ437)/AVERAGE($AZ428:$AZ437)-1&lt;0.005,FALSE())),50,100)))</f>
        <v/>
      </c>
    </row>
    <row r="438" customFormat="false" ht="15" hidden="false" customHeight="true" outlineLevel="0" collapsed="false">
      <c r="A438" s="47" t="n">
        <v>434</v>
      </c>
      <c r="B438" s="48" t="n">
        <v>43187</v>
      </c>
      <c r="C438" s="47" t="n">
        <v>2018</v>
      </c>
      <c r="D438" s="49" t="s">
        <v>238</v>
      </c>
      <c r="E438" s="50" t="n">
        <v>6460.81</v>
      </c>
      <c r="F438" s="51" t="n">
        <v>0.031499</v>
      </c>
      <c r="G438" s="51" t="n">
        <v>-0.093998</v>
      </c>
      <c r="H438" s="52" t="n">
        <v>0.6327</v>
      </c>
      <c r="I438" s="53" t="n">
        <v>377</v>
      </c>
      <c r="J438" s="47" t="s">
        <v>235</v>
      </c>
      <c r="K438" s="54" t="n">
        <v>22.87</v>
      </c>
      <c r="L438" s="55" t="n">
        <f aca="false">IF(COUNT(F438)=0,50,IF(F438&gt;=0,100,IF(F438&gt;=-0.02,50,0)))</f>
        <v>100</v>
      </c>
      <c r="M438" s="55" t="n">
        <f aca="false">IF(COUNT(G438)=0,50,IF(G438&gt;-0.06,100,IF(G438&gt;-0.15,50,0)))</f>
        <v>50</v>
      </c>
      <c r="N438" s="55" t="n">
        <f aca="false">IF(COUNT(H438)=0,50,IF(H438&gt;=0.6,100,IF(H438&gt;=0.4,50,0)))</f>
        <v>100</v>
      </c>
      <c r="O438" s="55" t="n">
        <f aca="false">IF(COUNT(I438)=0,50,IF(J438="proxy_vix",50,IF(I438&lt;350,100,IF(I438&lt;=450,50,0))))</f>
        <v>50</v>
      </c>
      <c r="P438" s="55" t="n">
        <f aca="false">IF(COUNT(K438)=0,50,IF(K438&lt;20,100,IF(K438&lt;=25,50,0)))</f>
        <v>50</v>
      </c>
      <c r="Q438" s="54"/>
      <c r="R438" s="47"/>
      <c r="S438" s="51" t="n">
        <f aca="false">$E438/$E437-1</f>
        <v>-0.0105714688261886</v>
      </c>
      <c r="T438" s="56" t="n">
        <f aca="false">$K438/$K437-1</f>
        <v>0.0164444444444445</v>
      </c>
      <c r="V438" s="57"/>
      <c r="W438" s="57"/>
      <c r="Y438" s="1" t="str">
        <f aca="false">IF(AX438&gt;=70,"EASY",IF(AX438&gt;40,"UNCERTAIN","HARD"))</f>
        <v>UNCERTAIN</v>
      </c>
      <c r="AA438" s="58" t="n">
        <f aca="false">IF($A438&lt;200,"",AVERAGE($E389:$E438)/AVERAGE($E239:$E438)-1)</f>
        <v>0.0875644614811617</v>
      </c>
      <c r="AB438" s="59" t="n">
        <f aca="false">LOOKUP($B438,07_L1政策步階!$A$4:$A$14,07_L1政策步階!$C$4:$C$14)</f>
        <v>-1</v>
      </c>
      <c r="AC438" s="57"/>
      <c r="AD438" s="57"/>
      <c r="AE438" s="57"/>
      <c r="AF438" s="57"/>
      <c r="AG438" s="57"/>
      <c r="AH438" s="57"/>
      <c r="AI438" s="57"/>
      <c r="AJ438" s="57"/>
      <c r="AK438" s="57"/>
      <c r="AL438" s="59" t="n">
        <f aca="false">IF(ISNUMBER($AA438),IF($AA438&gt;=0.005,100,IF($AA438&gt;=-0.015,50,0)),"")</f>
        <v>100</v>
      </c>
      <c r="AM438" s="59" t="n">
        <f aca="false">IF(ISNUMBER($AB438),IF($AB438=1,100,IF($AB438=0,50,0)),"")</f>
        <v>0</v>
      </c>
      <c r="AN438" s="0" t="str">
        <f aca="false">IF(ISNUMBER($AC438),IF($AC438&gt;=0.001,100,IF($AC438&gt;=-0.003,50,0)),"")</f>
        <v/>
      </c>
      <c r="AO438" s="0" t="str">
        <f aca="false">IF(ISNUMBER($AD438),IF($AD438&gt;=0.04,100,IF($AD438&gt;=0,50,0)),"")</f>
        <v/>
      </c>
      <c r="AP438" s="0" t="str">
        <f aca="false">IF(ISNUMBER($AE438),IF($AE438&gt;=25,100,IF($AE438&gt;=-75,50,0)),"")</f>
        <v/>
      </c>
      <c r="AQ438" s="0" t="str">
        <f aca="false">IF(ISNUMBER($AF438),IF($AF438&gt;0,100,IF($AF438&gt;=-50,50,0)),"")</f>
        <v/>
      </c>
      <c r="AR438" s="0" t="str">
        <f aca="false">IF(ISNUMBER($AG438),IF($AG438=1,100,IF($AG438=0,50,0)),"")</f>
        <v/>
      </c>
      <c r="AS438" s="0" t="str">
        <f aca="false">IF(ISNUMBER($AH438),IF($AH438&lt;0,100,IF($AH438&lt;=20,50,0)),"")</f>
        <v/>
      </c>
      <c r="AT438" s="0" t="str">
        <f aca="false">IF(ISNUMBER($AI438),IF($AI438&lt;0.95,100,IF($AI438&lt;=1,50,0)),"")</f>
        <v/>
      </c>
      <c r="AU438" s="0" t="str">
        <f aca="false">IF(ISNUMBER($AJ438),IF($AJ438&lt;30,0,IF($AJ438&lt;40,50,IF($AJ438&lt;=90,100,50))),"")</f>
        <v/>
      </c>
      <c r="AV438" s="0" t="str">
        <f aca="false">IF(ISNUMBER($AK438),IF($AK438&gt;-0.2,100,IF($AK438&gt;=-0.4,50,0)),"")</f>
        <v/>
      </c>
      <c r="AW438" s="59" t="n">
        <f aca="false">01_指標庫!$H$4*ISNUMBER($F438)+01_指標庫!$H$5*ISNUMBER($AA438)+01_指標庫!$H$6*ISNUMBER($G438)+01_指標庫!$H$7*ISNUMBER($H438)+01_指標庫!$H$8*ISNUMBER($AF438)+01_指標庫!$H$9*ISNUMBER($AG438)+01_指標庫!$H$10*ISNUMBER($AB438)+01_指標庫!$H$11*ISNUMBER($AC438)+01_指標庫!$H$12*ISNUMBER($AD438)+01_指標庫!$H$13*ISNUMBER($AE438)+01_指標庫!$H$14*ISNUMBER($I438)+01_指標庫!$H$15*ISNUMBER($AH438)+01_指標庫!$H$16*ISNUMBER($K438)+01_指標庫!$H$17*ISNUMBER($AI438)+01_指標庫!$H$18*ISNUMBER($AJ438)+01_指標庫!$H$19*ISNUMBER($AK438)+01_指標庫!$H$20*ISNUMBER($BB438)+01_指標庫!$H$21*ISNUMBER($BC438)</f>
        <v>51</v>
      </c>
      <c r="AX438" s="59" t="n">
        <f aca="false">IF(AW438=0,50,ROUND((01_指標庫!$H$4*IF(ISNUMBER($F438),L438,0)+01_指標庫!$H$5*IF(ISNUMBER($AA438),AL438,0)+01_指標庫!$H$6*IF(ISNUMBER($G438),M438,0)+01_指標庫!$H$7*IF(ISNUMBER($H438),N438,0)+01_指標庫!$H$8*IF(ISNUMBER($AF438),AQ438,0)+01_指標庫!$H$9*IF(ISNUMBER($AG438),AR438,0)+01_指標庫!$H$10*IF(ISNUMBER($AB438),AM438,0)+01_指標庫!$H$11*IF(ISNUMBER($AC438),AN438,0)+01_指標庫!$H$12*IF(ISNUMBER($AD438),AO438,0)+01_指標庫!$H$13*IF(ISNUMBER($AE438),AP438,0)+01_指標庫!$H$14*IF(ISNUMBER($I438),O438,0)+01_指標庫!$H$15*IF(ISNUMBER($AH438),AS438,0)+01_指標庫!$H$16*IF(ISNUMBER($K438),P438,0)+01_指標庫!$H$17*IF(ISNUMBER($AI438),AT438,0)+01_指標庫!$H$18*IF(ISNUMBER($AJ438),AU438,0)+01_指標庫!$H$19*IF(ISNUMBER($AK438),AV438,0)+01_指標庫!$H$20*IF(ISNUMBER($BB438),BB438,0)+01_指標庫!$H$21*IF(ISNUMBER($BC438),BC438,0))/AW438,1))</f>
        <v>56.9</v>
      </c>
      <c r="AY438" s="60"/>
      <c r="AZ438" s="60"/>
      <c r="BA438" s="58" t="n">
        <f aca="false">AVERAGE($E434:$E438)/AVERAGE($E429:$E438)-1</f>
        <v>-0.0254525817428614</v>
      </c>
      <c r="BB438" s="59" t="n">
        <f aca="false">IF(ISNUMBER($BA438),IF(OR($S438&lt;=-0.03,$BA438&lt;-0.003),0,IF(OR($S438&lt;=-0.02,$BA438&lt;0.01),50,100)),"")</f>
        <v>0</v>
      </c>
      <c r="BC438" s="0" t="str">
        <f aca="false">IF(OR(COUNT($AZ438)=0,COUNT($AZ437)=0),"",IF(OR($AY438/$AZ437-1&lt;=-0.03,$AZ438/$AZ437-1&lt;=-0.045,IF(COUNT($AZ429:$AZ438)=10,AVERAGE($AZ434:$AZ438)/AVERAGE($AZ429:$AZ438)-1&lt;-0.01,FALSE())),0,IF(OR($AZ438/$AZ437-1&lt;=-0.02,IF(COUNT($AZ429:$AZ438)=10,AVERAGE($AZ434:$AZ438)/AVERAGE($AZ429:$AZ438)-1&lt;0.005,FALSE())),50,100)))</f>
        <v/>
      </c>
    </row>
    <row r="439" customFormat="false" ht="15" hidden="false" customHeight="true" outlineLevel="0" collapsed="false">
      <c r="A439" s="47" t="n">
        <v>435</v>
      </c>
      <c r="B439" s="48" t="n">
        <v>43188</v>
      </c>
      <c r="C439" s="47" t="n">
        <v>2018</v>
      </c>
      <c r="D439" s="49" t="s">
        <v>239</v>
      </c>
      <c r="E439" s="50" t="n">
        <v>6581.13</v>
      </c>
      <c r="F439" s="51" t="n">
        <v>0.050013</v>
      </c>
      <c r="G439" s="51" t="n">
        <v>-0.077125</v>
      </c>
      <c r="H439" s="52" t="n">
        <v>0.6939</v>
      </c>
      <c r="I439" s="53" t="n">
        <v>379</v>
      </c>
      <c r="J439" s="47" t="s">
        <v>235</v>
      </c>
      <c r="K439" s="54" t="n">
        <v>19.97</v>
      </c>
      <c r="L439" s="55" t="n">
        <f aca="false">IF(COUNT(F439)=0,50,IF(F439&gt;=0,100,IF(F439&gt;=-0.02,50,0)))</f>
        <v>100</v>
      </c>
      <c r="M439" s="55" t="n">
        <f aca="false">IF(COUNT(G439)=0,50,IF(G439&gt;-0.06,100,IF(G439&gt;-0.15,50,0)))</f>
        <v>50</v>
      </c>
      <c r="N439" s="55" t="n">
        <f aca="false">IF(COUNT(H439)=0,50,IF(H439&gt;=0.6,100,IF(H439&gt;=0.4,50,0)))</f>
        <v>100</v>
      </c>
      <c r="O439" s="55" t="n">
        <f aca="false">IF(COUNT(I439)=0,50,IF(J439="proxy_vix",50,IF(I439&lt;350,100,IF(I439&lt;=450,50,0))))</f>
        <v>50</v>
      </c>
      <c r="P439" s="55" t="n">
        <f aca="false">IF(COUNT(K439)=0,50,IF(K439&lt;20,100,IF(K439&lt;=25,50,0)))</f>
        <v>100</v>
      </c>
      <c r="Q439" s="54"/>
      <c r="R439" s="47"/>
      <c r="S439" s="51" t="n">
        <f aca="false">$E439/$E438-1</f>
        <v>0.0186230519083519</v>
      </c>
      <c r="T439" s="56" t="n">
        <f aca="false">$K439/$K438-1</f>
        <v>-0.126803672933975</v>
      </c>
      <c r="V439" s="57"/>
      <c r="W439" s="57"/>
      <c r="Y439" s="1" t="str">
        <f aca="false">IF(AX439&gt;=70,"EASY",IF(AX439&gt;40,"UNCERTAIN","HARD"))</f>
        <v>UNCERTAIN</v>
      </c>
      <c r="AA439" s="58" t="n">
        <f aca="false">IF($A439&lt;200,"",AVERAGE($E390:$E439)/AVERAGE($E240:$E439)-1)</f>
        <v>0.0861137391502245</v>
      </c>
      <c r="AB439" s="59" t="n">
        <f aca="false">LOOKUP($B439,07_L1政策步階!$A$4:$A$14,07_L1政策步階!$C$4:$C$14)</f>
        <v>-1</v>
      </c>
      <c r="AC439" s="57"/>
      <c r="AD439" s="57"/>
      <c r="AE439" s="57"/>
      <c r="AF439" s="57"/>
      <c r="AG439" s="57"/>
      <c r="AH439" s="57"/>
      <c r="AI439" s="57"/>
      <c r="AJ439" s="57"/>
      <c r="AK439" s="57"/>
      <c r="AL439" s="59" t="n">
        <f aca="false">IF(ISNUMBER($AA439),IF($AA439&gt;=0.005,100,IF($AA439&gt;=-0.015,50,0)),"")</f>
        <v>100</v>
      </c>
      <c r="AM439" s="59" t="n">
        <f aca="false">IF(ISNUMBER($AB439),IF($AB439=1,100,IF($AB439=0,50,0)),"")</f>
        <v>0</v>
      </c>
      <c r="AN439" s="0" t="str">
        <f aca="false">IF(ISNUMBER($AC439),IF($AC439&gt;=0.001,100,IF($AC439&gt;=-0.003,50,0)),"")</f>
        <v/>
      </c>
      <c r="AO439" s="0" t="str">
        <f aca="false">IF(ISNUMBER($AD439),IF($AD439&gt;=0.04,100,IF($AD439&gt;=0,50,0)),"")</f>
        <v/>
      </c>
      <c r="AP439" s="0" t="str">
        <f aca="false">IF(ISNUMBER($AE439),IF($AE439&gt;=25,100,IF($AE439&gt;=-75,50,0)),"")</f>
        <v/>
      </c>
      <c r="AQ439" s="0" t="str">
        <f aca="false">IF(ISNUMBER($AF439),IF($AF439&gt;0,100,IF($AF439&gt;=-50,50,0)),"")</f>
        <v/>
      </c>
      <c r="AR439" s="0" t="str">
        <f aca="false">IF(ISNUMBER($AG439),IF($AG439=1,100,IF($AG439=0,50,0)),"")</f>
        <v/>
      </c>
      <c r="AS439" s="0" t="str">
        <f aca="false">IF(ISNUMBER($AH439),IF($AH439&lt;0,100,IF($AH439&lt;=20,50,0)),"")</f>
        <v/>
      </c>
      <c r="AT439" s="0" t="str">
        <f aca="false">IF(ISNUMBER($AI439),IF($AI439&lt;0.95,100,IF($AI439&lt;=1,50,0)),"")</f>
        <v/>
      </c>
      <c r="AU439" s="0" t="str">
        <f aca="false">IF(ISNUMBER($AJ439),IF($AJ439&lt;30,0,IF($AJ439&lt;40,50,IF($AJ439&lt;=90,100,50))),"")</f>
        <v/>
      </c>
      <c r="AV439" s="0" t="str">
        <f aca="false">IF(ISNUMBER($AK439),IF($AK439&gt;-0.2,100,IF($AK439&gt;=-0.4,50,0)),"")</f>
        <v/>
      </c>
      <c r="AW439" s="59" t="n">
        <f aca="false">01_指標庫!$H$4*ISNUMBER($F439)+01_指標庫!$H$5*ISNUMBER($AA439)+01_指標庫!$H$6*ISNUMBER($G439)+01_指標庫!$H$7*ISNUMBER($H439)+01_指標庫!$H$8*ISNUMBER($AF439)+01_指標庫!$H$9*ISNUMBER($AG439)+01_指標庫!$H$10*ISNUMBER($AB439)+01_指標庫!$H$11*ISNUMBER($AC439)+01_指標庫!$H$12*ISNUMBER($AD439)+01_指標庫!$H$13*ISNUMBER($AE439)+01_指標庫!$H$14*ISNUMBER($I439)+01_指標庫!$H$15*ISNUMBER($AH439)+01_指標庫!$H$16*ISNUMBER($K439)+01_指標庫!$H$17*ISNUMBER($AI439)+01_指標庫!$H$18*ISNUMBER($AJ439)+01_指標庫!$H$19*ISNUMBER($AK439)+01_指標庫!$H$20*ISNUMBER($BB439)+01_指標庫!$H$21*ISNUMBER($BC439)</f>
        <v>51</v>
      </c>
      <c r="AX439" s="59" t="n">
        <f aca="false">IF(AW439=0,50,ROUND((01_指標庫!$H$4*IF(ISNUMBER($F439),L439,0)+01_指標庫!$H$5*IF(ISNUMBER($AA439),AL439,0)+01_指標庫!$H$6*IF(ISNUMBER($G439),M439,0)+01_指標庫!$H$7*IF(ISNUMBER($H439),N439,0)+01_指標庫!$H$8*IF(ISNUMBER($AF439),AQ439,0)+01_指標庫!$H$9*IF(ISNUMBER($AG439),AR439,0)+01_指標庫!$H$10*IF(ISNUMBER($AB439),AM439,0)+01_指標庫!$H$11*IF(ISNUMBER($AC439),AN439,0)+01_指標庫!$H$12*IF(ISNUMBER($AD439),AO439,0)+01_指標庫!$H$13*IF(ISNUMBER($AE439),AP439,0)+01_指標庫!$H$14*IF(ISNUMBER($I439),O439,0)+01_指標庫!$H$15*IF(ISNUMBER($AH439),AS439,0)+01_指標庫!$H$16*IF(ISNUMBER($K439),P439,0)+01_指標庫!$H$17*IF(ISNUMBER($AI439),AT439,0)+01_指標庫!$H$18*IF(ISNUMBER($AJ439),AU439,0)+01_指標庫!$H$19*IF(ISNUMBER($AK439),AV439,0)+01_指標庫!$H$20*IF(ISNUMBER($BB439),BB439,0)+01_指標庫!$H$21*IF(ISNUMBER($BC439),BC439,0))/AW439,1))</f>
        <v>62.7</v>
      </c>
      <c r="AY439" s="60"/>
      <c r="AZ439" s="60"/>
      <c r="BA439" s="58" t="n">
        <f aca="false">AVERAGE($E435:$E439)/AVERAGE($E430:$E439)-1</f>
        <v>-0.0219356045621578</v>
      </c>
      <c r="BB439" s="59" t="n">
        <f aca="false">IF(ISNUMBER($BA439),IF(OR($S439&lt;=-0.03,$BA439&lt;-0.003),0,IF(OR($S439&lt;=-0.02,$BA439&lt;0.01),50,100)),"")</f>
        <v>0</v>
      </c>
      <c r="BC439" s="0" t="str">
        <f aca="false">IF(OR(COUNT($AZ439)=0,COUNT($AZ438)=0),"",IF(OR($AY439/$AZ438-1&lt;=-0.03,$AZ439/$AZ438-1&lt;=-0.045,IF(COUNT($AZ430:$AZ439)=10,AVERAGE($AZ435:$AZ439)/AVERAGE($AZ430:$AZ439)-1&lt;-0.01,FALSE())),0,IF(OR($AZ439/$AZ438-1&lt;=-0.02,IF(COUNT($AZ430:$AZ439)=10,AVERAGE($AZ435:$AZ439)/AVERAGE($AZ430:$AZ439)-1&lt;0.005,FALSE())),50,100)))</f>
        <v/>
      </c>
    </row>
    <row r="440" customFormat="false" ht="15" hidden="false" customHeight="true" outlineLevel="0" collapsed="false">
      <c r="A440" s="47" t="n">
        <v>436</v>
      </c>
      <c r="B440" s="48" t="n">
        <v>43192</v>
      </c>
      <c r="C440" s="47" t="n">
        <v>2018</v>
      </c>
      <c r="D440" s="49" t="s">
        <v>236</v>
      </c>
      <c r="E440" s="50" t="n">
        <v>6390.84</v>
      </c>
      <c r="F440" s="51" t="n">
        <v>0.019113</v>
      </c>
      <c r="G440" s="51" t="n">
        <v>-0.10381</v>
      </c>
      <c r="H440" s="52" t="n">
        <v>0.5918</v>
      </c>
      <c r="I440" s="53" t="n">
        <v>377</v>
      </c>
      <c r="J440" s="47" t="s">
        <v>235</v>
      </c>
      <c r="K440" s="54" t="n">
        <v>23.62</v>
      </c>
      <c r="L440" s="55" t="n">
        <f aca="false">IF(COUNT(F440)=0,50,IF(F440&gt;=0,100,IF(F440&gt;=-0.02,50,0)))</f>
        <v>100</v>
      </c>
      <c r="M440" s="55" t="n">
        <f aca="false">IF(COUNT(G440)=0,50,IF(G440&gt;-0.06,100,IF(G440&gt;-0.15,50,0)))</f>
        <v>50</v>
      </c>
      <c r="N440" s="55" t="n">
        <f aca="false">IF(COUNT(H440)=0,50,IF(H440&gt;=0.6,100,IF(H440&gt;=0.4,50,0)))</f>
        <v>50</v>
      </c>
      <c r="O440" s="55" t="n">
        <f aca="false">IF(COUNT(I440)=0,50,IF(J440="proxy_vix",50,IF(I440&lt;350,100,IF(I440&lt;=450,50,0))))</f>
        <v>50</v>
      </c>
      <c r="P440" s="55" t="n">
        <f aca="false">IF(COUNT(K440)=0,50,IF(K440&lt;20,100,IF(K440&lt;=25,50,0)))</f>
        <v>50</v>
      </c>
      <c r="Q440" s="54"/>
      <c r="R440" s="47"/>
      <c r="S440" s="51" t="n">
        <f aca="false">$E440/$E439-1</f>
        <v>-0.0289144873296835</v>
      </c>
      <c r="T440" s="56" t="n">
        <f aca="false">$K440/$K439-1</f>
        <v>0.182774161241863</v>
      </c>
      <c r="V440" s="57"/>
      <c r="W440" s="57"/>
      <c r="Y440" s="1" t="str">
        <f aca="false">IF(AX440&gt;=70,"EASY",IF(AX440&gt;40,"UNCERTAIN","HARD"))</f>
        <v>UNCERTAIN</v>
      </c>
      <c r="AA440" s="58" t="n">
        <f aca="false">IF($A440&lt;200,"",AVERAGE($E391:$E440)/AVERAGE($E241:$E440)-1)</f>
        <v>0.084197700071921</v>
      </c>
      <c r="AB440" s="59" t="n">
        <f aca="false">LOOKUP($B440,07_L1政策步階!$A$4:$A$14,07_L1政策步階!$C$4:$C$14)</f>
        <v>-1</v>
      </c>
      <c r="AC440" s="57"/>
      <c r="AD440" s="57"/>
      <c r="AE440" s="57"/>
      <c r="AF440" s="57"/>
      <c r="AG440" s="57"/>
      <c r="AH440" s="57"/>
      <c r="AI440" s="57"/>
      <c r="AJ440" s="57"/>
      <c r="AK440" s="57"/>
      <c r="AL440" s="59" t="n">
        <f aca="false">IF(ISNUMBER($AA440),IF($AA440&gt;=0.005,100,IF($AA440&gt;=-0.015,50,0)),"")</f>
        <v>100</v>
      </c>
      <c r="AM440" s="59" t="n">
        <f aca="false">IF(ISNUMBER($AB440),IF($AB440=1,100,IF($AB440=0,50,0)),"")</f>
        <v>0</v>
      </c>
      <c r="AN440" s="0" t="str">
        <f aca="false">IF(ISNUMBER($AC440),IF($AC440&gt;=0.001,100,IF($AC440&gt;=-0.003,50,0)),"")</f>
        <v/>
      </c>
      <c r="AO440" s="0" t="str">
        <f aca="false">IF(ISNUMBER($AD440),IF($AD440&gt;=0.04,100,IF($AD440&gt;=0,50,0)),"")</f>
        <v/>
      </c>
      <c r="AP440" s="0" t="str">
        <f aca="false">IF(ISNUMBER($AE440),IF($AE440&gt;=25,100,IF($AE440&gt;=-75,50,0)),"")</f>
        <v/>
      </c>
      <c r="AQ440" s="0" t="str">
        <f aca="false">IF(ISNUMBER($AF440),IF($AF440&gt;0,100,IF($AF440&gt;=-50,50,0)),"")</f>
        <v/>
      </c>
      <c r="AR440" s="0" t="str">
        <f aca="false">IF(ISNUMBER($AG440),IF($AG440=1,100,IF($AG440=0,50,0)),"")</f>
        <v/>
      </c>
      <c r="AS440" s="0" t="str">
        <f aca="false">IF(ISNUMBER($AH440),IF($AH440&lt;0,100,IF($AH440&lt;=20,50,0)),"")</f>
        <v/>
      </c>
      <c r="AT440" s="0" t="str">
        <f aca="false">IF(ISNUMBER($AI440),IF($AI440&lt;0.95,100,IF($AI440&lt;=1,50,0)),"")</f>
        <v/>
      </c>
      <c r="AU440" s="0" t="str">
        <f aca="false">IF(ISNUMBER($AJ440),IF($AJ440&lt;30,0,IF($AJ440&lt;40,50,IF($AJ440&lt;=90,100,50))),"")</f>
        <v/>
      </c>
      <c r="AV440" s="0" t="str">
        <f aca="false">IF(ISNUMBER($AK440),IF($AK440&gt;-0.2,100,IF($AK440&gt;=-0.4,50,0)),"")</f>
        <v/>
      </c>
      <c r="AW440" s="59" t="n">
        <f aca="false">01_指標庫!$H$4*ISNUMBER($F440)+01_指標庫!$H$5*ISNUMBER($AA440)+01_指標庫!$H$6*ISNUMBER($G440)+01_指標庫!$H$7*ISNUMBER($H440)+01_指標庫!$H$8*ISNUMBER($AF440)+01_指標庫!$H$9*ISNUMBER($AG440)+01_指標庫!$H$10*ISNUMBER($AB440)+01_指標庫!$H$11*ISNUMBER($AC440)+01_指標庫!$H$12*ISNUMBER($AD440)+01_指標庫!$H$13*ISNUMBER($AE440)+01_指標庫!$H$14*ISNUMBER($I440)+01_指標庫!$H$15*ISNUMBER($AH440)+01_指標庫!$H$16*ISNUMBER($K440)+01_指標庫!$H$17*ISNUMBER($AI440)+01_指標庫!$H$18*ISNUMBER($AJ440)+01_指標庫!$H$19*ISNUMBER($AK440)+01_指標庫!$H$20*ISNUMBER($BB440)+01_指標庫!$H$21*ISNUMBER($BC440)</f>
        <v>51</v>
      </c>
      <c r="AX440" s="59" t="n">
        <f aca="false">IF(AW440=0,50,ROUND((01_指標庫!$H$4*IF(ISNUMBER($F440),L440,0)+01_指標庫!$H$5*IF(ISNUMBER($AA440),AL440,0)+01_指標庫!$H$6*IF(ISNUMBER($G440),M440,0)+01_指標庫!$H$7*IF(ISNUMBER($H440),N440,0)+01_指標庫!$H$8*IF(ISNUMBER($AF440),AQ440,0)+01_指標庫!$H$9*IF(ISNUMBER($AG440),AR440,0)+01_指標庫!$H$10*IF(ISNUMBER($AB440),AM440,0)+01_指標庫!$H$11*IF(ISNUMBER($AC440),AN440,0)+01_指標庫!$H$12*IF(ISNUMBER($AD440),AO440,0)+01_指標庫!$H$13*IF(ISNUMBER($AE440),AP440,0)+01_指標庫!$H$14*IF(ISNUMBER($I440),O440,0)+01_指標庫!$H$15*IF(ISNUMBER($AH440),AS440,0)+01_指標庫!$H$16*IF(ISNUMBER($K440),P440,0)+01_指標庫!$H$17*IF(ISNUMBER($AI440),AT440,0)+01_指標庫!$H$18*IF(ISNUMBER($AJ440),AU440,0)+01_指標庫!$H$19*IF(ISNUMBER($AK440),AV440,0)+01_指標庫!$H$20*IF(ISNUMBER($BB440),BB440,0)+01_指標庫!$H$21*IF(ISNUMBER($BC440),BC440,0))/AW440,1))</f>
        <v>49</v>
      </c>
      <c r="AY440" s="60"/>
      <c r="AZ440" s="60"/>
      <c r="BA440" s="58" t="n">
        <f aca="false">AVERAGE($E436:$E440)/AVERAGE($E431:$E440)-1</f>
        <v>-0.0162100883988451</v>
      </c>
      <c r="BB440" s="59" t="n">
        <f aca="false">IF(ISNUMBER($BA440),IF(OR($S440&lt;=-0.03,$BA440&lt;-0.003),0,IF(OR($S440&lt;=-0.02,$BA440&lt;0.01),50,100)),"")</f>
        <v>0</v>
      </c>
      <c r="BC440" s="0" t="str">
        <f aca="false">IF(OR(COUNT($AZ440)=0,COUNT($AZ439)=0),"",IF(OR($AY440/$AZ439-1&lt;=-0.03,$AZ440/$AZ439-1&lt;=-0.045,IF(COUNT($AZ431:$AZ440)=10,AVERAGE($AZ436:$AZ440)/AVERAGE($AZ431:$AZ440)-1&lt;-0.01,FALSE())),0,IF(OR($AZ440/$AZ439-1&lt;=-0.02,IF(COUNT($AZ431:$AZ440)=10,AVERAGE($AZ436:$AZ440)/AVERAGE($AZ431:$AZ440)-1&lt;0.005,FALSE())),50,100)))</f>
        <v/>
      </c>
    </row>
    <row r="441" customFormat="false" ht="15" hidden="false" customHeight="true" outlineLevel="0" collapsed="false">
      <c r="A441" s="47" t="n">
        <v>437</v>
      </c>
      <c r="B441" s="48" t="n">
        <v>43193</v>
      </c>
      <c r="C441" s="47" t="n">
        <v>2018</v>
      </c>
      <c r="D441" s="49" t="s">
        <v>237</v>
      </c>
      <c r="E441" s="50" t="n">
        <v>6458.83</v>
      </c>
      <c r="F441" s="51" t="n">
        <v>0.029333</v>
      </c>
      <c r="G441" s="51" t="n">
        <v>-0.094276</v>
      </c>
      <c r="H441" s="52" t="n">
        <v>0.6531</v>
      </c>
      <c r="I441" s="53" t="n">
        <v>371</v>
      </c>
      <c r="J441" s="47" t="s">
        <v>235</v>
      </c>
      <c r="K441" s="54" t="n">
        <v>21.1</v>
      </c>
      <c r="L441" s="55" t="n">
        <f aca="false">IF(COUNT(F441)=0,50,IF(F441&gt;=0,100,IF(F441&gt;=-0.02,50,0)))</f>
        <v>100</v>
      </c>
      <c r="M441" s="55" t="n">
        <f aca="false">IF(COUNT(G441)=0,50,IF(G441&gt;-0.06,100,IF(G441&gt;-0.15,50,0)))</f>
        <v>50</v>
      </c>
      <c r="N441" s="55" t="n">
        <f aca="false">IF(COUNT(H441)=0,50,IF(H441&gt;=0.6,100,IF(H441&gt;=0.4,50,0)))</f>
        <v>100</v>
      </c>
      <c r="O441" s="55" t="n">
        <f aca="false">IF(COUNT(I441)=0,50,IF(J441="proxy_vix",50,IF(I441&lt;350,100,IF(I441&lt;=450,50,0))))</f>
        <v>50</v>
      </c>
      <c r="P441" s="55" t="n">
        <f aca="false">IF(COUNT(K441)=0,50,IF(K441&lt;20,100,IF(K441&lt;=25,50,0)))</f>
        <v>50</v>
      </c>
      <c r="Q441" s="54"/>
      <c r="R441" s="47"/>
      <c r="S441" s="51" t="n">
        <f aca="false">$E441/$E440-1</f>
        <v>0.0106386640879759</v>
      </c>
      <c r="T441" s="56" t="n">
        <f aca="false">$K441/$K440-1</f>
        <v>-0.106689246401355</v>
      </c>
      <c r="V441" s="57"/>
      <c r="W441" s="57"/>
      <c r="Y441" s="1" t="str">
        <f aca="false">IF(AX441&gt;=70,"EASY",IF(AX441&gt;40,"UNCERTAIN","HARD"))</f>
        <v>UNCERTAIN</v>
      </c>
      <c r="AA441" s="58" t="n">
        <f aca="false">IF($A441&lt;200,"",AVERAGE($E392:$E441)/AVERAGE($E242:$E441)-1)</f>
        <v>0.0823460339659312</v>
      </c>
      <c r="AB441" s="59" t="n">
        <f aca="false">LOOKUP($B441,07_L1政策步階!$A$4:$A$14,07_L1政策步階!$C$4:$C$14)</f>
        <v>-1</v>
      </c>
      <c r="AC441" s="57"/>
      <c r="AD441" s="57"/>
      <c r="AE441" s="57"/>
      <c r="AF441" s="57"/>
      <c r="AG441" s="57"/>
      <c r="AH441" s="57"/>
      <c r="AI441" s="57"/>
      <c r="AJ441" s="57"/>
      <c r="AK441" s="57"/>
      <c r="AL441" s="59" t="n">
        <f aca="false">IF(ISNUMBER($AA441),IF($AA441&gt;=0.005,100,IF($AA441&gt;=-0.015,50,0)),"")</f>
        <v>100</v>
      </c>
      <c r="AM441" s="59" t="n">
        <f aca="false">IF(ISNUMBER($AB441),IF($AB441=1,100,IF($AB441=0,50,0)),"")</f>
        <v>0</v>
      </c>
      <c r="AN441" s="0" t="str">
        <f aca="false">IF(ISNUMBER($AC441),IF($AC441&gt;=0.001,100,IF($AC441&gt;=-0.003,50,0)),"")</f>
        <v/>
      </c>
      <c r="AO441" s="0" t="str">
        <f aca="false">IF(ISNUMBER($AD441),IF($AD441&gt;=0.04,100,IF($AD441&gt;=0,50,0)),"")</f>
        <v/>
      </c>
      <c r="AP441" s="0" t="str">
        <f aca="false">IF(ISNUMBER($AE441),IF($AE441&gt;=25,100,IF($AE441&gt;=-75,50,0)),"")</f>
        <v/>
      </c>
      <c r="AQ441" s="0" t="str">
        <f aca="false">IF(ISNUMBER($AF441),IF($AF441&gt;0,100,IF($AF441&gt;=-50,50,0)),"")</f>
        <v/>
      </c>
      <c r="AR441" s="0" t="str">
        <f aca="false">IF(ISNUMBER($AG441),IF($AG441=1,100,IF($AG441=0,50,0)),"")</f>
        <v/>
      </c>
      <c r="AS441" s="0" t="str">
        <f aca="false">IF(ISNUMBER($AH441),IF($AH441&lt;0,100,IF($AH441&lt;=20,50,0)),"")</f>
        <v/>
      </c>
      <c r="AT441" s="0" t="str">
        <f aca="false">IF(ISNUMBER($AI441),IF($AI441&lt;0.95,100,IF($AI441&lt;=1,50,0)),"")</f>
        <v/>
      </c>
      <c r="AU441" s="0" t="str">
        <f aca="false">IF(ISNUMBER($AJ441),IF($AJ441&lt;30,0,IF($AJ441&lt;40,50,IF($AJ441&lt;=90,100,50))),"")</f>
        <v/>
      </c>
      <c r="AV441" s="0" t="str">
        <f aca="false">IF(ISNUMBER($AK441),IF($AK441&gt;-0.2,100,IF($AK441&gt;=-0.4,50,0)),"")</f>
        <v/>
      </c>
      <c r="AW441" s="59" t="n">
        <f aca="false">01_指標庫!$H$4*ISNUMBER($F441)+01_指標庫!$H$5*ISNUMBER($AA441)+01_指標庫!$H$6*ISNUMBER($G441)+01_指標庫!$H$7*ISNUMBER($H441)+01_指標庫!$H$8*ISNUMBER($AF441)+01_指標庫!$H$9*ISNUMBER($AG441)+01_指標庫!$H$10*ISNUMBER($AB441)+01_指標庫!$H$11*ISNUMBER($AC441)+01_指標庫!$H$12*ISNUMBER($AD441)+01_指標庫!$H$13*ISNUMBER($AE441)+01_指標庫!$H$14*ISNUMBER($I441)+01_指標庫!$H$15*ISNUMBER($AH441)+01_指標庫!$H$16*ISNUMBER($K441)+01_指標庫!$H$17*ISNUMBER($AI441)+01_指標庫!$H$18*ISNUMBER($AJ441)+01_指標庫!$H$19*ISNUMBER($AK441)+01_指標庫!$H$20*ISNUMBER($BB441)+01_指標庫!$H$21*ISNUMBER($BC441)</f>
        <v>51</v>
      </c>
      <c r="AX441" s="59" t="n">
        <f aca="false">IF(AW441=0,50,ROUND((01_指標庫!$H$4*IF(ISNUMBER($F441),L441,0)+01_指標庫!$H$5*IF(ISNUMBER($AA441),AL441,0)+01_指標庫!$H$6*IF(ISNUMBER($G441),M441,0)+01_指標庫!$H$7*IF(ISNUMBER($H441),N441,0)+01_指標庫!$H$8*IF(ISNUMBER($AF441),AQ441,0)+01_指標庫!$H$9*IF(ISNUMBER($AG441),AR441,0)+01_指標庫!$H$10*IF(ISNUMBER($AB441),AM441,0)+01_指標庫!$H$11*IF(ISNUMBER($AC441),AN441,0)+01_指標庫!$H$12*IF(ISNUMBER($AD441),AO441,0)+01_指標庫!$H$13*IF(ISNUMBER($AE441),AP441,0)+01_指標庫!$H$14*IF(ISNUMBER($I441),O441,0)+01_指標庫!$H$15*IF(ISNUMBER($AH441),AS441,0)+01_指標庫!$H$16*IF(ISNUMBER($K441),P441,0)+01_指標庫!$H$17*IF(ISNUMBER($AI441),AT441,0)+01_指標庫!$H$18*IF(ISNUMBER($AJ441),AU441,0)+01_指標庫!$H$19*IF(ISNUMBER($AK441),AV441,0)+01_指標庫!$H$20*IF(ISNUMBER($BB441),BB441,0)+01_指標庫!$H$21*IF(ISNUMBER($BC441),BC441,0))/AW441,1))</f>
        <v>56.9</v>
      </c>
      <c r="AY441" s="60"/>
      <c r="AZ441" s="60"/>
      <c r="BA441" s="58" t="n">
        <f aca="false">AVERAGE($E437:$E441)/AVERAGE($E432:$E441)-1</f>
        <v>-0.019092353074654</v>
      </c>
      <c r="BB441" s="59" t="n">
        <f aca="false">IF(ISNUMBER($BA441),IF(OR($S441&lt;=-0.03,$BA441&lt;-0.003),0,IF(OR($S441&lt;=-0.02,$BA441&lt;0.01),50,100)),"")</f>
        <v>0</v>
      </c>
      <c r="BC441" s="0" t="str">
        <f aca="false">IF(OR(COUNT($AZ441)=0,COUNT($AZ440)=0),"",IF(OR($AY441/$AZ440-1&lt;=-0.03,$AZ441/$AZ440-1&lt;=-0.045,IF(COUNT($AZ432:$AZ441)=10,AVERAGE($AZ437:$AZ441)/AVERAGE($AZ432:$AZ441)-1&lt;-0.01,FALSE())),0,IF(OR($AZ441/$AZ440-1&lt;=-0.02,IF(COUNT($AZ432:$AZ441)=10,AVERAGE($AZ437:$AZ441)/AVERAGE($AZ432:$AZ441)-1&lt;0.005,FALSE())),50,100)))</f>
        <v/>
      </c>
    </row>
    <row r="442" customFormat="false" ht="15" hidden="false" customHeight="true" outlineLevel="0" collapsed="false">
      <c r="A442" s="47" t="n">
        <v>438</v>
      </c>
      <c r="B442" s="48" t="n">
        <v>43194</v>
      </c>
      <c r="C442" s="47" t="n">
        <v>2018</v>
      </c>
      <c r="D442" s="49" t="s">
        <v>238</v>
      </c>
      <c r="E442" s="50" t="n">
        <v>6560.06</v>
      </c>
      <c r="F442" s="51" t="n">
        <v>0.044734</v>
      </c>
      <c r="G442" s="51" t="n">
        <v>-0.08008</v>
      </c>
      <c r="H442" s="52" t="n">
        <v>0.6735</v>
      </c>
      <c r="I442" s="53" t="n">
        <v>371</v>
      </c>
      <c r="J442" s="47" t="s">
        <v>235</v>
      </c>
      <c r="K442" s="54" t="n">
        <v>20.06</v>
      </c>
      <c r="L442" s="55" t="n">
        <f aca="false">IF(COUNT(F442)=0,50,IF(F442&gt;=0,100,IF(F442&gt;=-0.02,50,0)))</f>
        <v>100</v>
      </c>
      <c r="M442" s="55" t="n">
        <f aca="false">IF(COUNT(G442)=0,50,IF(G442&gt;-0.06,100,IF(G442&gt;-0.15,50,0)))</f>
        <v>50</v>
      </c>
      <c r="N442" s="55" t="n">
        <f aca="false">IF(COUNT(H442)=0,50,IF(H442&gt;=0.6,100,IF(H442&gt;=0.4,50,0)))</f>
        <v>100</v>
      </c>
      <c r="O442" s="55" t="n">
        <f aca="false">IF(COUNT(I442)=0,50,IF(J442="proxy_vix",50,IF(I442&lt;350,100,IF(I442&lt;=450,50,0))))</f>
        <v>50</v>
      </c>
      <c r="P442" s="55" t="n">
        <f aca="false">IF(COUNT(K442)=0,50,IF(K442&lt;20,100,IF(K442&lt;=25,50,0)))</f>
        <v>50</v>
      </c>
      <c r="Q442" s="54"/>
      <c r="R442" s="47"/>
      <c r="S442" s="51" t="n">
        <f aca="false">$E442/$E441-1</f>
        <v>0.015673117267369</v>
      </c>
      <c r="T442" s="56" t="n">
        <f aca="false">$K442/$K441-1</f>
        <v>-0.0492890995260665</v>
      </c>
      <c r="V442" s="57"/>
      <c r="W442" s="57"/>
      <c r="Y442" s="1" t="str">
        <f aca="false">IF(AX442&gt;=70,"EASY",IF(AX442&gt;40,"UNCERTAIN","HARD"))</f>
        <v>UNCERTAIN</v>
      </c>
      <c r="AA442" s="58" t="n">
        <f aca="false">IF($A442&lt;200,"",AVERAGE($E393:$E442)/AVERAGE($E243:$E442)-1)</f>
        <v>0.0804860674443269</v>
      </c>
      <c r="AB442" s="59" t="n">
        <f aca="false">LOOKUP($B442,07_L1政策步階!$A$4:$A$14,07_L1政策步階!$C$4:$C$14)</f>
        <v>-1</v>
      </c>
      <c r="AC442" s="57"/>
      <c r="AD442" s="57"/>
      <c r="AE442" s="57"/>
      <c r="AF442" s="57"/>
      <c r="AG442" s="57"/>
      <c r="AH442" s="57"/>
      <c r="AI442" s="57"/>
      <c r="AJ442" s="57"/>
      <c r="AK442" s="57"/>
      <c r="AL442" s="59" t="n">
        <f aca="false">IF(ISNUMBER($AA442),IF($AA442&gt;=0.005,100,IF($AA442&gt;=-0.015,50,0)),"")</f>
        <v>100</v>
      </c>
      <c r="AM442" s="59" t="n">
        <f aca="false">IF(ISNUMBER($AB442),IF($AB442=1,100,IF($AB442=0,50,0)),"")</f>
        <v>0</v>
      </c>
      <c r="AN442" s="0" t="str">
        <f aca="false">IF(ISNUMBER($AC442),IF($AC442&gt;=0.001,100,IF($AC442&gt;=-0.003,50,0)),"")</f>
        <v/>
      </c>
      <c r="AO442" s="0" t="str">
        <f aca="false">IF(ISNUMBER($AD442),IF($AD442&gt;=0.04,100,IF($AD442&gt;=0,50,0)),"")</f>
        <v/>
      </c>
      <c r="AP442" s="0" t="str">
        <f aca="false">IF(ISNUMBER($AE442),IF($AE442&gt;=25,100,IF($AE442&gt;=-75,50,0)),"")</f>
        <v/>
      </c>
      <c r="AQ442" s="0" t="str">
        <f aca="false">IF(ISNUMBER($AF442),IF($AF442&gt;0,100,IF($AF442&gt;=-50,50,0)),"")</f>
        <v/>
      </c>
      <c r="AR442" s="0" t="str">
        <f aca="false">IF(ISNUMBER($AG442),IF($AG442=1,100,IF($AG442=0,50,0)),"")</f>
        <v/>
      </c>
      <c r="AS442" s="0" t="str">
        <f aca="false">IF(ISNUMBER($AH442),IF($AH442&lt;0,100,IF($AH442&lt;=20,50,0)),"")</f>
        <v/>
      </c>
      <c r="AT442" s="0" t="str">
        <f aca="false">IF(ISNUMBER($AI442),IF($AI442&lt;0.95,100,IF($AI442&lt;=1,50,0)),"")</f>
        <v/>
      </c>
      <c r="AU442" s="0" t="str">
        <f aca="false">IF(ISNUMBER($AJ442),IF($AJ442&lt;30,0,IF($AJ442&lt;40,50,IF($AJ442&lt;=90,100,50))),"")</f>
        <v/>
      </c>
      <c r="AV442" s="0" t="str">
        <f aca="false">IF(ISNUMBER($AK442),IF($AK442&gt;-0.2,100,IF($AK442&gt;=-0.4,50,0)),"")</f>
        <v/>
      </c>
      <c r="AW442" s="59" t="n">
        <f aca="false">01_指標庫!$H$4*ISNUMBER($F442)+01_指標庫!$H$5*ISNUMBER($AA442)+01_指標庫!$H$6*ISNUMBER($G442)+01_指標庫!$H$7*ISNUMBER($H442)+01_指標庫!$H$8*ISNUMBER($AF442)+01_指標庫!$H$9*ISNUMBER($AG442)+01_指標庫!$H$10*ISNUMBER($AB442)+01_指標庫!$H$11*ISNUMBER($AC442)+01_指標庫!$H$12*ISNUMBER($AD442)+01_指標庫!$H$13*ISNUMBER($AE442)+01_指標庫!$H$14*ISNUMBER($I442)+01_指標庫!$H$15*ISNUMBER($AH442)+01_指標庫!$H$16*ISNUMBER($K442)+01_指標庫!$H$17*ISNUMBER($AI442)+01_指標庫!$H$18*ISNUMBER($AJ442)+01_指標庫!$H$19*ISNUMBER($AK442)+01_指標庫!$H$20*ISNUMBER($BB442)+01_指標庫!$H$21*ISNUMBER($BC442)</f>
        <v>51</v>
      </c>
      <c r="AX442" s="59" t="n">
        <f aca="false">IF(AW442=0,50,ROUND((01_指標庫!$H$4*IF(ISNUMBER($F442),L442,0)+01_指標庫!$H$5*IF(ISNUMBER($AA442),AL442,0)+01_指標庫!$H$6*IF(ISNUMBER($G442),M442,0)+01_指標庫!$H$7*IF(ISNUMBER($H442),N442,0)+01_指標庫!$H$8*IF(ISNUMBER($AF442),AQ442,0)+01_指標庫!$H$9*IF(ISNUMBER($AG442),AR442,0)+01_指標庫!$H$10*IF(ISNUMBER($AB442),AM442,0)+01_指標庫!$H$11*IF(ISNUMBER($AC442),AN442,0)+01_指標庫!$H$12*IF(ISNUMBER($AD442),AO442,0)+01_指標庫!$H$13*IF(ISNUMBER($AE442),AP442,0)+01_指標庫!$H$14*IF(ISNUMBER($I442),O442,0)+01_指標庫!$H$15*IF(ISNUMBER($AH442),AS442,0)+01_指標庫!$H$16*IF(ISNUMBER($K442),P442,0)+01_指標庫!$H$17*IF(ISNUMBER($AI442),AT442,0)+01_指標庫!$H$18*IF(ISNUMBER($AJ442),AU442,0)+01_指標庫!$H$19*IF(ISNUMBER($AK442),AV442,0)+01_指標庫!$H$20*IF(ISNUMBER($BB442),BB442,0)+01_指標庫!$H$21*IF(ISNUMBER($BC442),BC442,0))/AW442,1))</f>
        <v>56.9</v>
      </c>
      <c r="AY442" s="60"/>
      <c r="AZ442" s="60"/>
      <c r="BA442" s="58" t="n">
        <f aca="false">AVERAGE($E438:$E442)/AVERAGE($E433:$E442)-1</f>
        <v>-0.0133142512960794</v>
      </c>
      <c r="BB442" s="59" t="n">
        <f aca="false">IF(ISNUMBER($BA442),IF(OR($S442&lt;=-0.03,$BA442&lt;-0.003),0,IF(OR($S442&lt;=-0.02,$BA442&lt;0.01),50,100)),"")</f>
        <v>0</v>
      </c>
      <c r="BC442" s="0" t="str">
        <f aca="false">IF(OR(COUNT($AZ442)=0,COUNT($AZ441)=0),"",IF(OR($AY442/$AZ441-1&lt;=-0.03,$AZ442/$AZ441-1&lt;=-0.045,IF(COUNT($AZ433:$AZ442)=10,AVERAGE($AZ438:$AZ442)/AVERAGE($AZ433:$AZ442)-1&lt;-0.01,FALSE())),0,IF(OR($AZ442/$AZ441-1&lt;=-0.02,IF(COUNT($AZ433:$AZ442)=10,AVERAGE($AZ438:$AZ442)/AVERAGE($AZ433:$AZ442)-1&lt;0.005,FALSE())),50,100)))</f>
        <v/>
      </c>
    </row>
    <row r="443" customFormat="false" ht="15" hidden="false" customHeight="true" outlineLevel="0" collapsed="false">
      <c r="A443" s="47" t="n">
        <v>439</v>
      </c>
      <c r="B443" s="48" t="n">
        <v>43195</v>
      </c>
      <c r="C443" s="47" t="n">
        <v>2018</v>
      </c>
      <c r="D443" s="49" t="s">
        <v>239</v>
      </c>
      <c r="E443" s="50" t="n">
        <v>6594.84</v>
      </c>
      <c r="F443" s="51" t="n">
        <v>0.049586</v>
      </c>
      <c r="G443" s="51" t="n">
        <v>-0.075203</v>
      </c>
      <c r="H443" s="52" t="n">
        <v>0.6939</v>
      </c>
      <c r="I443" s="53" t="n">
        <v>359</v>
      </c>
      <c r="J443" s="47" t="s">
        <v>235</v>
      </c>
      <c r="K443" s="54" t="n">
        <v>18.94</v>
      </c>
      <c r="L443" s="55" t="n">
        <f aca="false">IF(COUNT(F443)=0,50,IF(F443&gt;=0,100,IF(F443&gt;=-0.02,50,0)))</f>
        <v>100</v>
      </c>
      <c r="M443" s="55" t="n">
        <f aca="false">IF(COUNT(G443)=0,50,IF(G443&gt;-0.06,100,IF(G443&gt;-0.15,50,0)))</f>
        <v>50</v>
      </c>
      <c r="N443" s="55" t="n">
        <f aca="false">IF(COUNT(H443)=0,50,IF(H443&gt;=0.6,100,IF(H443&gt;=0.4,50,0)))</f>
        <v>100</v>
      </c>
      <c r="O443" s="55" t="n">
        <f aca="false">IF(COUNT(I443)=0,50,IF(J443="proxy_vix",50,IF(I443&lt;350,100,IF(I443&lt;=450,50,0))))</f>
        <v>50</v>
      </c>
      <c r="P443" s="55" t="n">
        <f aca="false">IF(COUNT(K443)=0,50,IF(K443&lt;20,100,IF(K443&lt;=25,50,0)))</f>
        <v>100</v>
      </c>
      <c r="Q443" s="54"/>
      <c r="R443" s="47"/>
      <c r="S443" s="51" t="n">
        <f aca="false">$E443/$E442-1</f>
        <v>0.00530178077639532</v>
      </c>
      <c r="T443" s="56" t="n">
        <f aca="false">$K443/$K442-1</f>
        <v>-0.0558325024925224</v>
      </c>
      <c r="V443" s="57"/>
      <c r="W443" s="57"/>
      <c r="Y443" s="1" t="str">
        <f aca="false">IF(AX443&gt;=70,"EASY",IF(AX443&gt;40,"UNCERTAIN","HARD"))</f>
        <v>UNCERTAIN</v>
      </c>
      <c r="AA443" s="58" t="n">
        <f aca="false">IF($A443&lt;200,"",AVERAGE($E394:$E443)/AVERAGE($E244:$E443)-1)</f>
        <v>0.0786054335087394</v>
      </c>
      <c r="AB443" s="59" t="n">
        <f aca="false">LOOKUP($B443,07_L1政策步階!$A$4:$A$14,07_L1政策步階!$C$4:$C$14)</f>
        <v>-1</v>
      </c>
      <c r="AC443" s="57"/>
      <c r="AD443" s="57"/>
      <c r="AE443" s="57"/>
      <c r="AF443" s="57"/>
      <c r="AG443" s="57"/>
      <c r="AH443" s="57"/>
      <c r="AI443" s="57"/>
      <c r="AJ443" s="57"/>
      <c r="AK443" s="57"/>
      <c r="AL443" s="59" t="n">
        <f aca="false">IF(ISNUMBER($AA443),IF($AA443&gt;=0.005,100,IF($AA443&gt;=-0.015,50,0)),"")</f>
        <v>100</v>
      </c>
      <c r="AM443" s="59" t="n">
        <f aca="false">IF(ISNUMBER($AB443),IF($AB443=1,100,IF($AB443=0,50,0)),"")</f>
        <v>0</v>
      </c>
      <c r="AN443" s="0" t="str">
        <f aca="false">IF(ISNUMBER($AC443),IF($AC443&gt;=0.001,100,IF($AC443&gt;=-0.003,50,0)),"")</f>
        <v/>
      </c>
      <c r="AO443" s="0" t="str">
        <f aca="false">IF(ISNUMBER($AD443),IF($AD443&gt;=0.04,100,IF($AD443&gt;=0,50,0)),"")</f>
        <v/>
      </c>
      <c r="AP443" s="0" t="str">
        <f aca="false">IF(ISNUMBER($AE443),IF($AE443&gt;=25,100,IF($AE443&gt;=-75,50,0)),"")</f>
        <v/>
      </c>
      <c r="AQ443" s="0" t="str">
        <f aca="false">IF(ISNUMBER($AF443),IF($AF443&gt;0,100,IF($AF443&gt;=-50,50,0)),"")</f>
        <v/>
      </c>
      <c r="AR443" s="0" t="str">
        <f aca="false">IF(ISNUMBER($AG443),IF($AG443=1,100,IF($AG443=0,50,0)),"")</f>
        <v/>
      </c>
      <c r="AS443" s="0" t="str">
        <f aca="false">IF(ISNUMBER($AH443),IF($AH443&lt;0,100,IF($AH443&lt;=20,50,0)),"")</f>
        <v/>
      </c>
      <c r="AT443" s="0" t="str">
        <f aca="false">IF(ISNUMBER($AI443),IF($AI443&lt;0.95,100,IF($AI443&lt;=1,50,0)),"")</f>
        <v/>
      </c>
      <c r="AU443" s="0" t="str">
        <f aca="false">IF(ISNUMBER($AJ443),IF($AJ443&lt;30,0,IF($AJ443&lt;40,50,IF($AJ443&lt;=90,100,50))),"")</f>
        <v/>
      </c>
      <c r="AV443" s="0" t="str">
        <f aca="false">IF(ISNUMBER($AK443),IF($AK443&gt;-0.2,100,IF($AK443&gt;=-0.4,50,0)),"")</f>
        <v/>
      </c>
      <c r="AW443" s="59" t="n">
        <f aca="false">01_指標庫!$H$4*ISNUMBER($F443)+01_指標庫!$H$5*ISNUMBER($AA443)+01_指標庫!$H$6*ISNUMBER($G443)+01_指標庫!$H$7*ISNUMBER($H443)+01_指標庫!$H$8*ISNUMBER($AF443)+01_指標庫!$H$9*ISNUMBER($AG443)+01_指標庫!$H$10*ISNUMBER($AB443)+01_指標庫!$H$11*ISNUMBER($AC443)+01_指標庫!$H$12*ISNUMBER($AD443)+01_指標庫!$H$13*ISNUMBER($AE443)+01_指標庫!$H$14*ISNUMBER($I443)+01_指標庫!$H$15*ISNUMBER($AH443)+01_指標庫!$H$16*ISNUMBER($K443)+01_指標庫!$H$17*ISNUMBER($AI443)+01_指標庫!$H$18*ISNUMBER($AJ443)+01_指標庫!$H$19*ISNUMBER($AK443)+01_指標庫!$H$20*ISNUMBER($BB443)+01_指標庫!$H$21*ISNUMBER($BC443)</f>
        <v>51</v>
      </c>
      <c r="AX443" s="59" t="n">
        <f aca="false">IF(AW443=0,50,ROUND((01_指標庫!$H$4*IF(ISNUMBER($F443),L443,0)+01_指標庫!$H$5*IF(ISNUMBER($AA443),AL443,0)+01_指標庫!$H$6*IF(ISNUMBER($G443),M443,0)+01_指標庫!$H$7*IF(ISNUMBER($H443),N443,0)+01_指標庫!$H$8*IF(ISNUMBER($AF443),AQ443,0)+01_指標庫!$H$9*IF(ISNUMBER($AG443),AR443,0)+01_指標庫!$H$10*IF(ISNUMBER($AB443),AM443,0)+01_指標庫!$H$11*IF(ISNUMBER($AC443),AN443,0)+01_指標庫!$H$12*IF(ISNUMBER($AD443),AO443,0)+01_指標庫!$H$13*IF(ISNUMBER($AE443),AP443,0)+01_指標庫!$H$14*IF(ISNUMBER($I443),O443,0)+01_指標庫!$H$15*IF(ISNUMBER($AH443),AS443,0)+01_指標庫!$H$16*IF(ISNUMBER($K443),P443,0)+01_指標庫!$H$17*IF(ISNUMBER($AI443),AT443,0)+01_指標庫!$H$18*IF(ISNUMBER($AJ443),AU443,0)+01_指標庫!$H$19*IF(ISNUMBER($AK443),AV443,0)+01_指標庫!$H$20*IF(ISNUMBER($BB443),BB443,0)+01_指標庫!$H$21*IF(ISNUMBER($BC443),BC443,0))/AW443,1))</f>
        <v>62.7</v>
      </c>
      <c r="AY443" s="60"/>
      <c r="AZ443" s="60"/>
      <c r="BA443" s="58" t="n">
        <f aca="false">AVERAGE($E439:$E443)/AVERAGE($E434:$E443)-1</f>
        <v>-0.00532855885018013</v>
      </c>
      <c r="BB443" s="59" t="n">
        <f aca="false">IF(ISNUMBER($BA443),IF(OR($S443&lt;=-0.03,$BA443&lt;-0.003),0,IF(OR($S443&lt;=-0.02,$BA443&lt;0.01),50,100)),"")</f>
        <v>0</v>
      </c>
      <c r="BC443" s="0" t="str">
        <f aca="false">IF(OR(COUNT($AZ443)=0,COUNT($AZ442)=0),"",IF(OR($AY443/$AZ442-1&lt;=-0.03,$AZ443/$AZ442-1&lt;=-0.045,IF(COUNT($AZ434:$AZ443)=10,AVERAGE($AZ439:$AZ443)/AVERAGE($AZ434:$AZ443)-1&lt;-0.01,FALSE())),0,IF(OR($AZ443/$AZ442-1&lt;=-0.02,IF(COUNT($AZ434:$AZ443)=10,AVERAGE($AZ439:$AZ443)/AVERAGE($AZ434:$AZ443)-1&lt;0.005,FALSE())),50,100)))</f>
        <v/>
      </c>
    </row>
    <row r="444" customFormat="false" ht="15" hidden="false" customHeight="true" outlineLevel="0" collapsed="false">
      <c r="A444" s="47" t="n">
        <v>440</v>
      </c>
      <c r="B444" s="48" t="n">
        <v>43196</v>
      </c>
      <c r="C444" s="47" t="n">
        <v>2018</v>
      </c>
      <c r="D444" s="49" t="s">
        <v>234</v>
      </c>
      <c r="E444" s="50" t="n">
        <v>6433.21</v>
      </c>
      <c r="F444" s="51" t="n">
        <v>0.023286</v>
      </c>
      <c r="G444" s="51" t="n">
        <v>-0.097868</v>
      </c>
      <c r="H444" s="52" t="n">
        <v>0.6122</v>
      </c>
      <c r="I444" s="53" t="n">
        <v>364</v>
      </c>
      <c r="J444" s="47" t="s">
        <v>235</v>
      </c>
      <c r="K444" s="54" t="n">
        <v>21.49</v>
      </c>
      <c r="L444" s="55" t="n">
        <f aca="false">IF(COUNT(F444)=0,50,IF(F444&gt;=0,100,IF(F444&gt;=-0.02,50,0)))</f>
        <v>100</v>
      </c>
      <c r="M444" s="55" t="n">
        <f aca="false">IF(COUNT(G444)=0,50,IF(G444&gt;-0.06,100,IF(G444&gt;-0.15,50,0)))</f>
        <v>50</v>
      </c>
      <c r="N444" s="55" t="n">
        <f aca="false">IF(COUNT(H444)=0,50,IF(H444&gt;=0.6,100,IF(H444&gt;=0.4,50,0)))</f>
        <v>100</v>
      </c>
      <c r="O444" s="55" t="n">
        <f aca="false">IF(COUNT(I444)=0,50,IF(J444="proxy_vix",50,IF(I444&lt;350,100,IF(I444&lt;=450,50,0))))</f>
        <v>50</v>
      </c>
      <c r="P444" s="55" t="n">
        <f aca="false">IF(COUNT(K444)=0,50,IF(K444&lt;20,100,IF(K444&lt;=25,50,0)))</f>
        <v>50</v>
      </c>
      <c r="Q444" s="54"/>
      <c r="R444" s="47"/>
      <c r="S444" s="51" t="n">
        <f aca="false">$E444/$E443-1</f>
        <v>-0.0245085551734386</v>
      </c>
      <c r="T444" s="56" t="n">
        <f aca="false">$K444/$K443-1</f>
        <v>0.134635691657867</v>
      </c>
      <c r="V444" s="57"/>
      <c r="W444" s="57"/>
      <c r="Y444" s="1" t="str">
        <f aca="false">IF(AX444&gt;=70,"EASY",IF(AX444&gt;40,"UNCERTAIN","HARD"))</f>
        <v>UNCERTAIN</v>
      </c>
      <c r="AA444" s="58" t="n">
        <f aca="false">IF($A444&lt;200,"",AVERAGE($E395:$E444)/AVERAGE($E245:$E444)-1)</f>
        <v>0.0764524936381721</v>
      </c>
      <c r="AB444" s="59" t="n">
        <f aca="false">LOOKUP($B444,07_L1政策步階!$A$4:$A$14,07_L1政策步階!$C$4:$C$14)</f>
        <v>-1</v>
      </c>
      <c r="AC444" s="57"/>
      <c r="AD444" s="57"/>
      <c r="AE444" s="57"/>
      <c r="AF444" s="57"/>
      <c r="AG444" s="57"/>
      <c r="AH444" s="57"/>
      <c r="AI444" s="57"/>
      <c r="AJ444" s="57"/>
      <c r="AK444" s="57"/>
      <c r="AL444" s="59" t="n">
        <f aca="false">IF(ISNUMBER($AA444),IF($AA444&gt;=0.005,100,IF($AA444&gt;=-0.015,50,0)),"")</f>
        <v>100</v>
      </c>
      <c r="AM444" s="59" t="n">
        <f aca="false">IF(ISNUMBER($AB444),IF($AB444=1,100,IF($AB444=0,50,0)),"")</f>
        <v>0</v>
      </c>
      <c r="AN444" s="0" t="str">
        <f aca="false">IF(ISNUMBER($AC444),IF($AC444&gt;=0.001,100,IF($AC444&gt;=-0.003,50,0)),"")</f>
        <v/>
      </c>
      <c r="AO444" s="0" t="str">
        <f aca="false">IF(ISNUMBER($AD444),IF($AD444&gt;=0.04,100,IF($AD444&gt;=0,50,0)),"")</f>
        <v/>
      </c>
      <c r="AP444" s="0" t="str">
        <f aca="false">IF(ISNUMBER($AE444),IF($AE444&gt;=25,100,IF($AE444&gt;=-75,50,0)),"")</f>
        <v/>
      </c>
      <c r="AQ444" s="0" t="str">
        <f aca="false">IF(ISNUMBER($AF444),IF($AF444&gt;0,100,IF($AF444&gt;=-50,50,0)),"")</f>
        <v/>
      </c>
      <c r="AR444" s="0" t="str">
        <f aca="false">IF(ISNUMBER($AG444),IF($AG444=1,100,IF($AG444=0,50,0)),"")</f>
        <v/>
      </c>
      <c r="AS444" s="0" t="str">
        <f aca="false">IF(ISNUMBER($AH444),IF($AH444&lt;0,100,IF($AH444&lt;=20,50,0)),"")</f>
        <v/>
      </c>
      <c r="AT444" s="0" t="str">
        <f aca="false">IF(ISNUMBER($AI444),IF($AI444&lt;0.95,100,IF($AI444&lt;=1,50,0)),"")</f>
        <v/>
      </c>
      <c r="AU444" s="0" t="str">
        <f aca="false">IF(ISNUMBER($AJ444),IF($AJ444&lt;30,0,IF($AJ444&lt;40,50,IF($AJ444&lt;=90,100,50))),"")</f>
        <v/>
      </c>
      <c r="AV444" s="0" t="str">
        <f aca="false">IF(ISNUMBER($AK444),IF($AK444&gt;-0.2,100,IF($AK444&gt;=-0.4,50,0)),"")</f>
        <v/>
      </c>
      <c r="AW444" s="59" t="n">
        <f aca="false">01_指標庫!$H$4*ISNUMBER($F444)+01_指標庫!$H$5*ISNUMBER($AA444)+01_指標庫!$H$6*ISNUMBER($G444)+01_指標庫!$H$7*ISNUMBER($H444)+01_指標庫!$H$8*ISNUMBER($AF444)+01_指標庫!$H$9*ISNUMBER($AG444)+01_指標庫!$H$10*ISNUMBER($AB444)+01_指標庫!$H$11*ISNUMBER($AC444)+01_指標庫!$H$12*ISNUMBER($AD444)+01_指標庫!$H$13*ISNUMBER($AE444)+01_指標庫!$H$14*ISNUMBER($I444)+01_指標庫!$H$15*ISNUMBER($AH444)+01_指標庫!$H$16*ISNUMBER($K444)+01_指標庫!$H$17*ISNUMBER($AI444)+01_指標庫!$H$18*ISNUMBER($AJ444)+01_指標庫!$H$19*ISNUMBER($AK444)+01_指標庫!$H$20*ISNUMBER($BB444)+01_指標庫!$H$21*ISNUMBER($BC444)</f>
        <v>51</v>
      </c>
      <c r="AX444" s="59" t="n">
        <f aca="false">IF(AW444=0,50,ROUND((01_指標庫!$H$4*IF(ISNUMBER($F444),L444,0)+01_指標庫!$H$5*IF(ISNUMBER($AA444),AL444,0)+01_指標庫!$H$6*IF(ISNUMBER($G444),M444,0)+01_指標庫!$H$7*IF(ISNUMBER($H444),N444,0)+01_指標庫!$H$8*IF(ISNUMBER($AF444),AQ444,0)+01_指標庫!$H$9*IF(ISNUMBER($AG444),AR444,0)+01_指標庫!$H$10*IF(ISNUMBER($AB444),AM444,0)+01_指標庫!$H$11*IF(ISNUMBER($AC444),AN444,0)+01_指標庫!$H$12*IF(ISNUMBER($AD444),AO444,0)+01_指標庫!$H$13*IF(ISNUMBER($AE444),AP444,0)+01_指標庫!$H$14*IF(ISNUMBER($I444),O444,0)+01_指標庫!$H$15*IF(ISNUMBER($AH444),AS444,0)+01_指標庫!$H$16*IF(ISNUMBER($K444),P444,0)+01_指標庫!$H$17*IF(ISNUMBER($AI444),AT444,0)+01_指標庫!$H$18*IF(ISNUMBER($AJ444),AU444,0)+01_指標庫!$H$19*IF(ISNUMBER($AK444),AV444,0)+01_指標庫!$H$20*IF(ISNUMBER($BB444),BB444,0)+01_指標庫!$H$21*IF(ISNUMBER($BC444),BC444,0))/AW444,1))</f>
        <v>56.9</v>
      </c>
      <c r="AY444" s="60"/>
      <c r="AZ444" s="60"/>
      <c r="BA444" s="58" t="n">
        <f aca="false">AVERAGE($E440:$E444)/AVERAGE($E435:$E444)-1</f>
        <v>-0.00606574264901005</v>
      </c>
      <c r="BB444" s="59" t="n">
        <f aca="false">IF(ISNUMBER($BA444),IF(OR($S444&lt;=-0.03,$BA444&lt;-0.003),0,IF(OR($S444&lt;=-0.02,$BA444&lt;0.01),50,100)),"")</f>
        <v>0</v>
      </c>
      <c r="BC444" s="0" t="str">
        <f aca="false">IF(OR(COUNT($AZ444)=0,COUNT($AZ443)=0),"",IF(OR($AY444/$AZ443-1&lt;=-0.03,$AZ444/$AZ443-1&lt;=-0.045,IF(COUNT($AZ435:$AZ444)=10,AVERAGE($AZ440:$AZ444)/AVERAGE($AZ435:$AZ444)-1&lt;-0.01,FALSE())),0,IF(OR($AZ444/$AZ443-1&lt;=-0.02,IF(COUNT($AZ435:$AZ444)=10,AVERAGE($AZ440:$AZ444)/AVERAGE($AZ435:$AZ444)-1&lt;0.005,FALSE())),50,100)))</f>
        <v/>
      </c>
    </row>
    <row r="445" customFormat="false" ht="15" hidden="false" customHeight="true" outlineLevel="0" collapsed="false">
      <c r="A445" s="47" t="n">
        <v>441</v>
      </c>
      <c r="B445" s="48" t="n">
        <v>43199</v>
      </c>
      <c r="C445" s="47" t="n">
        <v>2018</v>
      </c>
      <c r="D445" s="49" t="s">
        <v>236</v>
      </c>
      <c r="E445" s="50" t="n">
        <v>6472.34</v>
      </c>
      <c r="F445" s="51" t="n">
        <v>0.028946</v>
      </c>
      <c r="G445" s="51" t="n">
        <v>-0.092381</v>
      </c>
      <c r="H445" s="52" t="n">
        <v>0.6327</v>
      </c>
      <c r="I445" s="53" t="n">
        <v>361</v>
      </c>
      <c r="J445" s="47" t="s">
        <v>235</v>
      </c>
      <c r="K445" s="54" t="n">
        <v>21.77</v>
      </c>
      <c r="L445" s="55" t="n">
        <f aca="false">IF(COUNT(F445)=0,50,IF(F445&gt;=0,100,IF(F445&gt;=-0.02,50,0)))</f>
        <v>100</v>
      </c>
      <c r="M445" s="55" t="n">
        <f aca="false">IF(COUNT(G445)=0,50,IF(G445&gt;-0.06,100,IF(G445&gt;-0.15,50,0)))</f>
        <v>50</v>
      </c>
      <c r="N445" s="55" t="n">
        <f aca="false">IF(COUNT(H445)=0,50,IF(H445&gt;=0.6,100,IF(H445&gt;=0.4,50,0)))</f>
        <v>100</v>
      </c>
      <c r="O445" s="55" t="n">
        <f aca="false">IF(COUNT(I445)=0,50,IF(J445="proxy_vix",50,IF(I445&lt;350,100,IF(I445&lt;=450,50,0))))</f>
        <v>50</v>
      </c>
      <c r="P445" s="55" t="n">
        <f aca="false">IF(COUNT(K445)=0,50,IF(K445&lt;20,100,IF(K445&lt;=25,50,0)))</f>
        <v>50</v>
      </c>
      <c r="Q445" s="54"/>
      <c r="R445" s="47"/>
      <c r="S445" s="51" t="n">
        <f aca="false">$E445/$E444-1</f>
        <v>0.00608250002720268</v>
      </c>
      <c r="T445" s="56" t="n">
        <f aca="false">$K445/$K444-1</f>
        <v>0.0130293159609121</v>
      </c>
      <c r="V445" s="57"/>
      <c r="W445" s="57"/>
      <c r="Y445" s="1" t="str">
        <f aca="false">IF(AX445&gt;=70,"EASY",IF(AX445&gt;40,"UNCERTAIN","HARD"))</f>
        <v>UNCERTAIN</v>
      </c>
      <c r="AA445" s="58" t="n">
        <f aca="false">IF($A445&lt;200,"",AVERAGE($E396:$E445)/AVERAGE($E246:$E445)-1)</f>
        <v>0.0744505595394023</v>
      </c>
      <c r="AB445" s="59" t="n">
        <f aca="false">LOOKUP($B445,07_L1政策步階!$A$4:$A$14,07_L1政策步階!$C$4:$C$14)</f>
        <v>-1</v>
      </c>
      <c r="AC445" s="57"/>
      <c r="AD445" s="57"/>
      <c r="AE445" s="57"/>
      <c r="AF445" s="57"/>
      <c r="AG445" s="57"/>
      <c r="AH445" s="57"/>
      <c r="AI445" s="57"/>
      <c r="AJ445" s="57"/>
      <c r="AK445" s="57"/>
      <c r="AL445" s="59" t="n">
        <f aca="false">IF(ISNUMBER($AA445),IF($AA445&gt;=0.005,100,IF($AA445&gt;=-0.015,50,0)),"")</f>
        <v>100</v>
      </c>
      <c r="AM445" s="59" t="n">
        <f aca="false">IF(ISNUMBER($AB445),IF($AB445=1,100,IF($AB445=0,50,0)),"")</f>
        <v>0</v>
      </c>
      <c r="AN445" s="0" t="str">
        <f aca="false">IF(ISNUMBER($AC445),IF($AC445&gt;=0.001,100,IF($AC445&gt;=-0.003,50,0)),"")</f>
        <v/>
      </c>
      <c r="AO445" s="0" t="str">
        <f aca="false">IF(ISNUMBER($AD445),IF($AD445&gt;=0.04,100,IF($AD445&gt;=0,50,0)),"")</f>
        <v/>
      </c>
      <c r="AP445" s="0" t="str">
        <f aca="false">IF(ISNUMBER($AE445),IF($AE445&gt;=25,100,IF($AE445&gt;=-75,50,0)),"")</f>
        <v/>
      </c>
      <c r="AQ445" s="0" t="str">
        <f aca="false">IF(ISNUMBER($AF445),IF($AF445&gt;0,100,IF($AF445&gt;=-50,50,0)),"")</f>
        <v/>
      </c>
      <c r="AR445" s="0" t="str">
        <f aca="false">IF(ISNUMBER($AG445),IF($AG445=1,100,IF($AG445=0,50,0)),"")</f>
        <v/>
      </c>
      <c r="AS445" s="0" t="str">
        <f aca="false">IF(ISNUMBER($AH445),IF($AH445&lt;0,100,IF($AH445&lt;=20,50,0)),"")</f>
        <v/>
      </c>
      <c r="AT445" s="0" t="str">
        <f aca="false">IF(ISNUMBER($AI445),IF($AI445&lt;0.95,100,IF($AI445&lt;=1,50,0)),"")</f>
        <v/>
      </c>
      <c r="AU445" s="0" t="str">
        <f aca="false">IF(ISNUMBER($AJ445),IF($AJ445&lt;30,0,IF($AJ445&lt;40,50,IF($AJ445&lt;=90,100,50))),"")</f>
        <v/>
      </c>
      <c r="AV445" s="0" t="str">
        <f aca="false">IF(ISNUMBER($AK445),IF($AK445&gt;-0.2,100,IF($AK445&gt;=-0.4,50,0)),"")</f>
        <v/>
      </c>
      <c r="AW445" s="59" t="n">
        <f aca="false">01_指標庫!$H$4*ISNUMBER($F445)+01_指標庫!$H$5*ISNUMBER($AA445)+01_指標庫!$H$6*ISNUMBER($G445)+01_指標庫!$H$7*ISNUMBER($H445)+01_指標庫!$H$8*ISNUMBER($AF445)+01_指標庫!$H$9*ISNUMBER($AG445)+01_指標庫!$H$10*ISNUMBER($AB445)+01_指標庫!$H$11*ISNUMBER($AC445)+01_指標庫!$H$12*ISNUMBER($AD445)+01_指標庫!$H$13*ISNUMBER($AE445)+01_指標庫!$H$14*ISNUMBER($I445)+01_指標庫!$H$15*ISNUMBER($AH445)+01_指標庫!$H$16*ISNUMBER($K445)+01_指標庫!$H$17*ISNUMBER($AI445)+01_指標庫!$H$18*ISNUMBER($AJ445)+01_指標庫!$H$19*ISNUMBER($AK445)+01_指標庫!$H$20*ISNUMBER($BB445)+01_指標庫!$H$21*ISNUMBER($BC445)</f>
        <v>51</v>
      </c>
      <c r="AX445" s="59" t="n">
        <f aca="false">IF(AW445=0,50,ROUND((01_指標庫!$H$4*IF(ISNUMBER($F445),L445,0)+01_指標庫!$H$5*IF(ISNUMBER($AA445),AL445,0)+01_指標庫!$H$6*IF(ISNUMBER($G445),M445,0)+01_指標庫!$H$7*IF(ISNUMBER($H445),N445,0)+01_指標庫!$H$8*IF(ISNUMBER($AF445),AQ445,0)+01_指標庫!$H$9*IF(ISNUMBER($AG445),AR445,0)+01_指標庫!$H$10*IF(ISNUMBER($AB445),AM445,0)+01_指標庫!$H$11*IF(ISNUMBER($AC445),AN445,0)+01_指標庫!$H$12*IF(ISNUMBER($AD445),AO445,0)+01_指標庫!$H$13*IF(ISNUMBER($AE445),AP445,0)+01_指標庫!$H$14*IF(ISNUMBER($I445),O445,0)+01_指標庫!$H$15*IF(ISNUMBER($AH445),AS445,0)+01_指標庫!$H$16*IF(ISNUMBER($K445),P445,0)+01_指標庫!$H$17*IF(ISNUMBER($AI445),AT445,0)+01_指標庫!$H$18*IF(ISNUMBER($AJ445),AU445,0)+01_指標庫!$H$19*IF(ISNUMBER($AK445),AV445,0)+01_指標庫!$H$20*IF(ISNUMBER($BB445),BB445,0)+01_指標庫!$H$21*IF(ISNUMBER($BC445),BC445,0))/AW445,1))</f>
        <v>56.9</v>
      </c>
      <c r="AY445" s="60"/>
      <c r="AZ445" s="60"/>
      <c r="BA445" s="58" t="n">
        <f aca="false">AVERAGE($E441:$E445)/AVERAGE($E436:$E445)-1</f>
        <v>-0.00302242344800929</v>
      </c>
      <c r="BB445" s="59" t="n">
        <f aca="false">IF(ISNUMBER($BA445),IF(OR($S445&lt;=-0.03,$BA445&lt;-0.003),0,IF(OR($S445&lt;=-0.02,$BA445&lt;0.01),50,100)),"")</f>
        <v>0</v>
      </c>
      <c r="BC445" s="0" t="str">
        <f aca="false">IF(OR(COUNT($AZ445)=0,COUNT($AZ444)=0),"",IF(OR($AY445/$AZ444-1&lt;=-0.03,$AZ445/$AZ444-1&lt;=-0.045,IF(COUNT($AZ436:$AZ445)=10,AVERAGE($AZ441:$AZ445)/AVERAGE($AZ436:$AZ445)-1&lt;-0.01,FALSE())),0,IF(OR($AZ445/$AZ444-1&lt;=-0.02,IF(COUNT($AZ436:$AZ445)=10,AVERAGE($AZ441:$AZ445)/AVERAGE($AZ436:$AZ445)-1&lt;0.005,FALSE())),50,100)))</f>
        <v/>
      </c>
    </row>
    <row r="446" customFormat="false" ht="15" hidden="false" customHeight="true" outlineLevel="0" collapsed="false">
      <c r="A446" s="47" t="n">
        <v>442</v>
      </c>
      <c r="B446" s="48" t="n">
        <v>43200</v>
      </c>
      <c r="C446" s="47" t="n">
        <v>2018</v>
      </c>
      <c r="D446" s="49" t="s">
        <v>237</v>
      </c>
      <c r="E446" s="50" t="n">
        <v>6615.87</v>
      </c>
      <c r="F446" s="51" t="n">
        <v>0.051065</v>
      </c>
      <c r="G446" s="51" t="n">
        <v>-0.072254</v>
      </c>
      <c r="H446" s="52" t="n">
        <v>0.7143</v>
      </c>
      <c r="I446" s="53" t="n">
        <v>352</v>
      </c>
      <c r="J446" s="47" t="s">
        <v>235</v>
      </c>
      <c r="K446" s="54" t="n">
        <v>20.47</v>
      </c>
      <c r="L446" s="55" t="n">
        <f aca="false">IF(COUNT(F446)=0,50,IF(F446&gt;=0,100,IF(F446&gt;=-0.02,50,0)))</f>
        <v>100</v>
      </c>
      <c r="M446" s="55" t="n">
        <f aca="false">IF(COUNT(G446)=0,50,IF(G446&gt;-0.06,100,IF(G446&gt;-0.15,50,0)))</f>
        <v>50</v>
      </c>
      <c r="N446" s="55" t="n">
        <f aca="false">IF(COUNT(H446)=0,50,IF(H446&gt;=0.6,100,IF(H446&gt;=0.4,50,0)))</f>
        <v>100</v>
      </c>
      <c r="O446" s="55" t="n">
        <f aca="false">IF(COUNT(I446)=0,50,IF(J446="proxy_vix",50,IF(I446&lt;350,100,IF(I446&lt;=450,50,0))))</f>
        <v>50</v>
      </c>
      <c r="P446" s="55" t="n">
        <f aca="false">IF(COUNT(K446)=0,50,IF(K446&lt;20,100,IF(K446&lt;=25,50,0)))</f>
        <v>50</v>
      </c>
      <c r="Q446" s="54"/>
      <c r="R446" s="47"/>
      <c r="S446" s="51" t="n">
        <f aca="false">$E446/$E445-1</f>
        <v>0.0221759054685013</v>
      </c>
      <c r="T446" s="56" t="n">
        <f aca="false">$K446/$K445-1</f>
        <v>-0.0597152044097382</v>
      </c>
      <c r="V446" s="57"/>
      <c r="W446" s="57"/>
      <c r="Y446" s="1" t="str">
        <f aca="false">IF(AX446&gt;=70,"EASY",IF(AX446&gt;40,"UNCERTAIN","HARD"))</f>
        <v>UNCERTAIN</v>
      </c>
      <c r="AA446" s="58" t="n">
        <f aca="false">IF($A446&lt;200,"",AVERAGE($E397:$E446)/AVERAGE($E247:$E446)-1)</f>
        <v>0.0724435188308161</v>
      </c>
      <c r="AB446" s="59" t="n">
        <f aca="false">LOOKUP($B446,07_L1政策步階!$A$4:$A$14,07_L1政策步階!$C$4:$C$14)</f>
        <v>-1</v>
      </c>
      <c r="AC446" s="57"/>
      <c r="AD446" s="57"/>
      <c r="AE446" s="57"/>
      <c r="AF446" s="57"/>
      <c r="AG446" s="57"/>
      <c r="AH446" s="57"/>
      <c r="AI446" s="57"/>
      <c r="AJ446" s="57"/>
      <c r="AK446" s="57"/>
      <c r="AL446" s="59" t="n">
        <f aca="false">IF(ISNUMBER($AA446),IF($AA446&gt;=0.005,100,IF($AA446&gt;=-0.015,50,0)),"")</f>
        <v>100</v>
      </c>
      <c r="AM446" s="59" t="n">
        <f aca="false">IF(ISNUMBER($AB446),IF($AB446=1,100,IF($AB446=0,50,0)),"")</f>
        <v>0</v>
      </c>
      <c r="AN446" s="0" t="str">
        <f aca="false">IF(ISNUMBER($AC446),IF($AC446&gt;=0.001,100,IF($AC446&gt;=-0.003,50,0)),"")</f>
        <v/>
      </c>
      <c r="AO446" s="0" t="str">
        <f aca="false">IF(ISNUMBER($AD446),IF($AD446&gt;=0.04,100,IF($AD446&gt;=0,50,0)),"")</f>
        <v/>
      </c>
      <c r="AP446" s="0" t="str">
        <f aca="false">IF(ISNUMBER($AE446),IF($AE446&gt;=25,100,IF($AE446&gt;=-75,50,0)),"")</f>
        <v/>
      </c>
      <c r="AQ446" s="0" t="str">
        <f aca="false">IF(ISNUMBER($AF446),IF($AF446&gt;0,100,IF($AF446&gt;=-50,50,0)),"")</f>
        <v/>
      </c>
      <c r="AR446" s="0" t="str">
        <f aca="false">IF(ISNUMBER($AG446),IF($AG446=1,100,IF($AG446=0,50,0)),"")</f>
        <v/>
      </c>
      <c r="AS446" s="0" t="str">
        <f aca="false">IF(ISNUMBER($AH446),IF($AH446&lt;0,100,IF($AH446&lt;=20,50,0)),"")</f>
        <v/>
      </c>
      <c r="AT446" s="0" t="str">
        <f aca="false">IF(ISNUMBER($AI446),IF($AI446&lt;0.95,100,IF($AI446&lt;=1,50,0)),"")</f>
        <v/>
      </c>
      <c r="AU446" s="0" t="str">
        <f aca="false">IF(ISNUMBER($AJ446),IF($AJ446&lt;30,0,IF($AJ446&lt;40,50,IF($AJ446&lt;=90,100,50))),"")</f>
        <v/>
      </c>
      <c r="AV446" s="0" t="str">
        <f aca="false">IF(ISNUMBER($AK446),IF($AK446&gt;-0.2,100,IF($AK446&gt;=-0.4,50,0)),"")</f>
        <v/>
      </c>
      <c r="AW446" s="59" t="n">
        <f aca="false">01_指標庫!$H$4*ISNUMBER($F446)+01_指標庫!$H$5*ISNUMBER($AA446)+01_指標庫!$H$6*ISNUMBER($G446)+01_指標庫!$H$7*ISNUMBER($H446)+01_指標庫!$H$8*ISNUMBER($AF446)+01_指標庫!$H$9*ISNUMBER($AG446)+01_指標庫!$H$10*ISNUMBER($AB446)+01_指標庫!$H$11*ISNUMBER($AC446)+01_指標庫!$H$12*ISNUMBER($AD446)+01_指標庫!$H$13*ISNUMBER($AE446)+01_指標庫!$H$14*ISNUMBER($I446)+01_指標庫!$H$15*ISNUMBER($AH446)+01_指標庫!$H$16*ISNUMBER($K446)+01_指標庫!$H$17*ISNUMBER($AI446)+01_指標庫!$H$18*ISNUMBER($AJ446)+01_指標庫!$H$19*ISNUMBER($AK446)+01_指標庫!$H$20*ISNUMBER($BB446)+01_指標庫!$H$21*ISNUMBER($BC446)</f>
        <v>51</v>
      </c>
      <c r="AX446" s="59" t="n">
        <f aca="false">IF(AW446=0,50,ROUND((01_指標庫!$H$4*IF(ISNUMBER($F446),L446,0)+01_指標庫!$H$5*IF(ISNUMBER($AA446),AL446,0)+01_指標庫!$H$6*IF(ISNUMBER($G446),M446,0)+01_指標庫!$H$7*IF(ISNUMBER($H446),N446,0)+01_指標庫!$H$8*IF(ISNUMBER($AF446),AQ446,0)+01_指標庫!$H$9*IF(ISNUMBER($AG446),AR446,0)+01_指標庫!$H$10*IF(ISNUMBER($AB446),AM446,0)+01_指標庫!$H$11*IF(ISNUMBER($AC446),AN446,0)+01_指標庫!$H$12*IF(ISNUMBER($AD446),AO446,0)+01_指標庫!$H$13*IF(ISNUMBER($AE446),AP446,0)+01_指標庫!$H$14*IF(ISNUMBER($I446),O446,0)+01_指標庫!$H$15*IF(ISNUMBER($AH446),AS446,0)+01_指標庫!$H$16*IF(ISNUMBER($K446),P446,0)+01_指標庫!$H$17*IF(ISNUMBER($AI446),AT446,0)+01_指標庫!$H$18*IF(ISNUMBER($AJ446),AU446,0)+01_指標庫!$H$19*IF(ISNUMBER($AK446),AV446,0)+01_指標庫!$H$20*IF(ISNUMBER($BB446),BB446,0)+01_指標庫!$H$21*IF(ISNUMBER($BC446),BC446,0))/AW446,1))</f>
        <v>62.7</v>
      </c>
      <c r="AY446" s="60"/>
      <c r="AZ446" s="60"/>
      <c r="BA446" s="58" t="n">
        <f aca="false">AVERAGE($E442:$E446)/AVERAGE($E437:$E446)-1</f>
        <v>0.00391518787817158</v>
      </c>
      <c r="BB446" s="59" t="n">
        <f aca="false">IF(ISNUMBER($BA446),IF(OR($S446&lt;=-0.03,$BA446&lt;-0.003),0,IF(OR($S446&lt;=-0.02,$BA446&lt;0.01),50,100)),"")</f>
        <v>50</v>
      </c>
      <c r="BC446" s="0" t="str">
        <f aca="false">IF(OR(COUNT($AZ446)=0,COUNT($AZ445)=0),"",IF(OR($AY446/$AZ445-1&lt;=-0.03,$AZ446/$AZ445-1&lt;=-0.045,IF(COUNT($AZ437:$AZ446)=10,AVERAGE($AZ442:$AZ446)/AVERAGE($AZ437:$AZ446)-1&lt;-0.01,FALSE())),0,IF(OR($AZ446/$AZ445-1&lt;=-0.02,IF(COUNT($AZ437:$AZ446)=10,AVERAGE($AZ442:$AZ446)/AVERAGE($AZ437:$AZ446)-1&lt;0.005,FALSE())),50,100)))</f>
        <v/>
      </c>
    </row>
    <row r="447" customFormat="false" ht="15" hidden="false" customHeight="true" outlineLevel="0" collapsed="false">
      <c r="A447" s="47" t="n">
        <v>443</v>
      </c>
      <c r="B447" s="48" t="n">
        <v>43201</v>
      </c>
      <c r="C447" s="47" t="n">
        <v>2018</v>
      </c>
      <c r="D447" s="49" t="s">
        <v>238</v>
      </c>
      <c r="E447" s="50" t="n">
        <v>6583.44</v>
      </c>
      <c r="F447" s="51" t="n">
        <v>0.045265</v>
      </c>
      <c r="G447" s="51" t="n">
        <v>-0.076801</v>
      </c>
      <c r="H447" s="52" t="n">
        <v>0.6735</v>
      </c>
      <c r="I447" s="53" t="n">
        <v>350</v>
      </c>
      <c r="J447" s="47" t="s">
        <v>235</v>
      </c>
      <c r="K447" s="54" t="n">
        <v>20.24</v>
      </c>
      <c r="L447" s="55" t="n">
        <f aca="false">IF(COUNT(F447)=0,50,IF(F447&gt;=0,100,IF(F447&gt;=-0.02,50,0)))</f>
        <v>100</v>
      </c>
      <c r="M447" s="55" t="n">
        <f aca="false">IF(COUNT(G447)=0,50,IF(G447&gt;-0.06,100,IF(G447&gt;-0.15,50,0)))</f>
        <v>50</v>
      </c>
      <c r="N447" s="55" t="n">
        <f aca="false">IF(COUNT(H447)=0,50,IF(H447&gt;=0.6,100,IF(H447&gt;=0.4,50,0)))</f>
        <v>100</v>
      </c>
      <c r="O447" s="55" t="n">
        <f aca="false">IF(COUNT(I447)=0,50,IF(J447="proxy_vix",50,IF(I447&lt;350,100,IF(I447&lt;=450,50,0))))</f>
        <v>50</v>
      </c>
      <c r="P447" s="55" t="n">
        <f aca="false">IF(COUNT(K447)=0,50,IF(K447&lt;20,100,IF(K447&lt;=25,50,0)))</f>
        <v>50</v>
      </c>
      <c r="Q447" s="54"/>
      <c r="R447" s="47"/>
      <c r="S447" s="51" t="n">
        <f aca="false">$E447/$E446-1</f>
        <v>-0.0049018496433576</v>
      </c>
      <c r="T447" s="56" t="n">
        <f aca="false">$K447/$K446-1</f>
        <v>-0.0112359550561798</v>
      </c>
      <c r="V447" s="57"/>
      <c r="W447" s="57"/>
      <c r="Y447" s="1" t="str">
        <f aca="false">IF(AX447&gt;=70,"EASY",IF(AX447&gt;40,"UNCERTAIN","HARD"))</f>
        <v>UNCERTAIN</v>
      </c>
      <c r="AA447" s="58" t="n">
        <f aca="false">IF($A447&lt;200,"",AVERAGE($E398:$E447)/AVERAGE($E248:$E447)-1)</f>
        <v>0.0704934986369792</v>
      </c>
      <c r="AB447" s="59" t="n">
        <f aca="false">LOOKUP($B447,07_L1政策步階!$A$4:$A$14,07_L1政策步階!$C$4:$C$14)</f>
        <v>-1</v>
      </c>
      <c r="AC447" s="57"/>
      <c r="AD447" s="57"/>
      <c r="AE447" s="57"/>
      <c r="AF447" s="57"/>
      <c r="AG447" s="57"/>
      <c r="AH447" s="57"/>
      <c r="AI447" s="57"/>
      <c r="AJ447" s="57"/>
      <c r="AK447" s="57"/>
      <c r="AL447" s="59" t="n">
        <f aca="false">IF(ISNUMBER($AA447),IF($AA447&gt;=0.005,100,IF($AA447&gt;=-0.015,50,0)),"")</f>
        <v>100</v>
      </c>
      <c r="AM447" s="59" t="n">
        <f aca="false">IF(ISNUMBER($AB447),IF($AB447=1,100,IF($AB447=0,50,0)),"")</f>
        <v>0</v>
      </c>
      <c r="AN447" s="0" t="str">
        <f aca="false">IF(ISNUMBER($AC447),IF($AC447&gt;=0.001,100,IF($AC447&gt;=-0.003,50,0)),"")</f>
        <v/>
      </c>
      <c r="AO447" s="0" t="str">
        <f aca="false">IF(ISNUMBER($AD447),IF($AD447&gt;=0.04,100,IF($AD447&gt;=0,50,0)),"")</f>
        <v/>
      </c>
      <c r="AP447" s="0" t="str">
        <f aca="false">IF(ISNUMBER($AE447),IF($AE447&gt;=25,100,IF($AE447&gt;=-75,50,0)),"")</f>
        <v/>
      </c>
      <c r="AQ447" s="0" t="str">
        <f aca="false">IF(ISNUMBER($AF447),IF($AF447&gt;0,100,IF($AF447&gt;=-50,50,0)),"")</f>
        <v/>
      </c>
      <c r="AR447" s="0" t="str">
        <f aca="false">IF(ISNUMBER($AG447),IF($AG447=1,100,IF($AG447=0,50,0)),"")</f>
        <v/>
      </c>
      <c r="AS447" s="0" t="str">
        <f aca="false">IF(ISNUMBER($AH447),IF($AH447&lt;0,100,IF($AH447&lt;=20,50,0)),"")</f>
        <v/>
      </c>
      <c r="AT447" s="0" t="str">
        <f aca="false">IF(ISNUMBER($AI447),IF($AI447&lt;0.95,100,IF($AI447&lt;=1,50,0)),"")</f>
        <v/>
      </c>
      <c r="AU447" s="0" t="str">
        <f aca="false">IF(ISNUMBER($AJ447),IF($AJ447&lt;30,0,IF($AJ447&lt;40,50,IF($AJ447&lt;=90,100,50))),"")</f>
        <v/>
      </c>
      <c r="AV447" s="0" t="str">
        <f aca="false">IF(ISNUMBER($AK447),IF($AK447&gt;-0.2,100,IF($AK447&gt;=-0.4,50,0)),"")</f>
        <v/>
      </c>
      <c r="AW447" s="59" t="n">
        <f aca="false">01_指標庫!$H$4*ISNUMBER($F447)+01_指標庫!$H$5*ISNUMBER($AA447)+01_指標庫!$H$6*ISNUMBER($G447)+01_指標庫!$H$7*ISNUMBER($H447)+01_指標庫!$H$8*ISNUMBER($AF447)+01_指標庫!$H$9*ISNUMBER($AG447)+01_指標庫!$H$10*ISNUMBER($AB447)+01_指標庫!$H$11*ISNUMBER($AC447)+01_指標庫!$H$12*ISNUMBER($AD447)+01_指標庫!$H$13*ISNUMBER($AE447)+01_指標庫!$H$14*ISNUMBER($I447)+01_指標庫!$H$15*ISNUMBER($AH447)+01_指標庫!$H$16*ISNUMBER($K447)+01_指標庫!$H$17*ISNUMBER($AI447)+01_指標庫!$H$18*ISNUMBER($AJ447)+01_指標庫!$H$19*ISNUMBER($AK447)+01_指標庫!$H$20*ISNUMBER($BB447)+01_指標庫!$H$21*ISNUMBER($BC447)</f>
        <v>51</v>
      </c>
      <c r="AX447" s="59" t="n">
        <f aca="false">IF(AW447=0,50,ROUND((01_指標庫!$H$4*IF(ISNUMBER($F447),L447,0)+01_指標庫!$H$5*IF(ISNUMBER($AA447),AL447,0)+01_指標庫!$H$6*IF(ISNUMBER($G447),M447,0)+01_指標庫!$H$7*IF(ISNUMBER($H447),N447,0)+01_指標庫!$H$8*IF(ISNUMBER($AF447),AQ447,0)+01_指標庫!$H$9*IF(ISNUMBER($AG447),AR447,0)+01_指標庫!$H$10*IF(ISNUMBER($AB447),AM447,0)+01_指標庫!$H$11*IF(ISNUMBER($AC447),AN447,0)+01_指標庫!$H$12*IF(ISNUMBER($AD447),AO447,0)+01_指標庫!$H$13*IF(ISNUMBER($AE447),AP447,0)+01_指標庫!$H$14*IF(ISNUMBER($I447),O447,0)+01_指標庫!$H$15*IF(ISNUMBER($AH447),AS447,0)+01_指標庫!$H$16*IF(ISNUMBER($K447),P447,0)+01_指標庫!$H$17*IF(ISNUMBER($AI447),AT447,0)+01_指標庫!$H$18*IF(ISNUMBER($AJ447),AU447,0)+01_指標庫!$H$19*IF(ISNUMBER($AK447),AV447,0)+01_指標庫!$H$20*IF(ISNUMBER($BB447),BB447,0)+01_指標庫!$H$21*IF(ISNUMBER($BC447),BC447,0))/AW447,1))</f>
        <v>62.7</v>
      </c>
      <c r="AY447" s="60"/>
      <c r="AZ447" s="60"/>
      <c r="BA447" s="58" t="n">
        <f aca="false">AVERAGE($E443:$E447)/AVERAGE($E438:$E447)-1</f>
        <v>0.00380698057462192</v>
      </c>
      <c r="BB447" s="59" t="n">
        <f aca="false">IF(ISNUMBER($BA447),IF(OR($S447&lt;=-0.03,$BA447&lt;-0.003),0,IF(OR($S447&lt;=-0.02,$BA447&lt;0.01),50,100)),"")</f>
        <v>50</v>
      </c>
      <c r="BC447" s="0" t="str">
        <f aca="false">IF(OR(COUNT($AZ447)=0,COUNT($AZ446)=0),"",IF(OR($AY447/$AZ446-1&lt;=-0.03,$AZ447/$AZ446-1&lt;=-0.045,IF(COUNT($AZ438:$AZ447)=10,AVERAGE($AZ443:$AZ447)/AVERAGE($AZ438:$AZ447)-1&lt;-0.01,FALSE())),0,IF(OR($AZ447/$AZ446-1&lt;=-0.02,IF(COUNT($AZ438:$AZ447)=10,AVERAGE($AZ443:$AZ447)/AVERAGE($AZ438:$AZ447)-1&lt;0.005,FALSE())),50,100)))</f>
        <v/>
      </c>
    </row>
    <row r="448" customFormat="false" ht="15" hidden="false" customHeight="true" outlineLevel="0" collapsed="false">
      <c r="A448" s="47" t="n">
        <v>444</v>
      </c>
      <c r="B448" s="48" t="n">
        <v>43202</v>
      </c>
      <c r="C448" s="47" t="n">
        <v>2018</v>
      </c>
      <c r="D448" s="49" t="s">
        <v>239</v>
      </c>
      <c r="E448" s="50" t="n">
        <v>6656.26</v>
      </c>
      <c r="F448" s="51" t="n">
        <v>0.05609</v>
      </c>
      <c r="G448" s="51" t="n">
        <v>-0.06659</v>
      </c>
      <c r="H448" s="52" t="n">
        <v>0.7143</v>
      </c>
      <c r="I448" s="53" t="n">
        <v>342</v>
      </c>
      <c r="J448" s="47" t="s">
        <v>235</v>
      </c>
      <c r="K448" s="54" t="n">
        <v>18.49</v>
      </c>
      <c r="L448" s="55" t="n">
        <f aca="false">IF(COUNT(F448)=0,50,IF(F448&gt;=0,100,IF(F448&gt;=-0.02,50,0)))</f>
        <v>100</v>
      </c>
      <c r="M448" s="55" t="n">
        <f aca="false">IF(COUNT(G448)=0,50,IF(G448&gt;-0.06,100,IF(G448&gt;-0.15,50,0)))</f>
        <v>50</v>
      </c>
      <c r="N448" s="55" t="n">
        <f aca="false">IF(COUNT(H448)=0,50,IF(H448&gt;=0.6,100,IF(H448&gt;=0.4,50,0)))</f>
        <v>100</v>
      </c>
      <c r="O448" s="55" t="n">
        <f aca="false">IF(COUNT(I448)=0,50,IF(J448="proxy_vix",50,IF(I448&lt;350,100,IF(I448&lt;=450,50,0))))</f>
        <v>100</v>
      </c>
      <c r="P448" s="55" t="n">
        <f aca="false">IF(COUNT(K448)=0,50,IF(K448&lt;20,100,IF(K448&lt;=25,50,0)))</f>
        <v>100</v>
      </c>
      <c r="Q448" s="54"/>
      <c r="R448" s="47"/>
      <c r="S448" s="51" t="n">
        <f aca="false">$E448/$E447-1</f>
        <v>0.0110610866051792</v>
      </c>
      <c r="T448" s="56" t="n">
        <f aca="false">$K448/$K447-1</f>
        <v>-0.0864624505928854</v>
      </c>
      <c r="V448" s="57"/>
      <c r="W448" s="57"/>
      <c r="Y448" s="1" t="str">
        <f aca="false">IF(AX448&gt;=70,"EASY",IF(AX448&gt;40,"UNCERTAIN","HARD"))</f>
        <v>EASY</v>
      </c>
      <c r="AA448" s="58" t="n">
        <f aca="false">IF($A448&lt;200,"",AVERAGE($E399:$E448)/AVERAGE($E249:$E448)-1)</f>
        <v>0.0688763518331239</v>
      </c>
      <c r="AB448" s="59" t="n">
        <f aca="false">LOOKUP($B448,07_L1政策步階!$A$4:$A$14,07_L1政策步階!$C$4:$C$14)</f>
        <v>-1</v>
      </c>
      <c r="AC448" s="57"/>
      <c r="AD448" s="57"/>
      <c r="AE448" s="57"/>
      <c r="AF448" s="57"/>
      <c r="AG448" s="57"/>
      <c r="AH448" s="57"/>
      <c r="AI448" s="57"/>
      <c r="AJ448" s="57"/>
      <c r="AK448" s="57"/>
      <c r="AL448" s="59" t="n">
        <f aca="false">IF(ISNUMBER($AA448),IF($AA448&gt;=0.005,100,IF($AA448&gt;=-0.015,50,0)),"")</f>
        <v>100</v>
      </c>
      <c r="AM448" s="59" t="n">
        <f aca="false">IF(ISNUMBER($AB448),IF($AB448=1,100,IF($AB448=0,50,0)),"")</f>
        <v>0</v>
      </c>
      <c r="AN448" s="0" t="str">
        <f aca="false">IF(ISNUMBER($AC448),IF($AC448&gt;=0.001,100,IF($AC448&gt;=-0.003,50,0)),"")</f>
        <v/>
      </c>
      <c r="AO448" s="0" t="str">
        <f aca="false">IF(ISNUMBER($AD448),IF($AD448&gt;=0.04,100,IF($AD448&gt;=0,50,0)),"")</f>
        <v/>
      </c>
      <c r="AP448" s="0" t="str">
        <f aca="false">IF(ISNUMBER($AE448),IF($AE448&gt;=25,100,IF($AE448&gt;=-75,50,0)),"")</f>
        <v/>
      </c>
      <c r="AQ448" s="0" t="str">
        <f aca="false">IF(ISNUMBER($AF448),IF($AF448&gt;0,100,IF($AF448&gt;=-50,50,0)),"")</f>
        <v/>
      </c>
      <c r="AR448" s="0" t="str">
        <f aca="false">IF(ISNUMBER($AG448),IF($AG448=1,100,IF($AG448=0,50,0)),"")</f>
        <v/>
      </c>
      <c r="AS448" s="0" t="str">
        <f aca="false">IF(ISNUMBER($AH448),IF($AH448&lt;0,100,IF($AH448&lt;=20,50,0)),"")</f>
        <v/>
      </c>
      <c r="AT448" s="0" t="str">
        <f aca="false">IF(ISNUMBER($AI448),IF($AI448&lt;0.95,100,IF($AI448&lt;=1,50,0)),"")</f>
        <v/>
      </c>
      <c r="AU448" s="0" t="str">
        <f aca="false">IF(ISNUMBER($AJ448),IF($AJ448&lt;30,0,IF($AJ448&lt;40,50,IF($AJ448&lt;=90,100,50))),"")</f>
        <v/>
      </c>
      <c r="AV448" s="0" t="str">
        <f aca="false">IF(ISNUMBER($AK448),IF($AK448&gt;-0.2,100,IF($AK448&gt;=-0.4,50,0)),"")</f>
        <v/>
      </c>
      <c r="AW448" s="59" t="n">
        <f aca="false">01_指標庫!$H$4*ISNUMBER($F448)+01_指標庫!$H$5*ISNUMBER($AA448)+01_指標庫!$H$6*ISNUMBER($G448)+01_指標庫!$H$7*ISNUMBER($H448)+01_指標庫!$H$8*ISNUMBER($AF448)+01_指標庫!$H$9*ISNUMBER($AG448)+01_指標庫!$H$10*ISNUMBER($AB448)+01_指標庫!$H$11*ISNUMBER($AC448)+01_指標庫!$H$12*ISNUMBER($AD448)+01_指標庫!$H$13*ISNUMBER($AE448)+01_指標庫!$H$14*ISNUMBER($I448)+01_指標庫!$H$15*ISNUMBER($AH448)+01_指標庫!$H$16*ISNUMBER($K448)+01_指標庫!$H$17*ISNUMBER($AI448)+01_指標庫!$H$18*ISNUMBER($AJ448)+01_指標庫!$H$19*ISNUMBER($AK448)+01_指標庫!$H$20*ISNUMBER($BB448)+01_指標庫!$H$21*ISNUMBER($BC448)</f>
        <v>51</v>
      </c>
      <c r="AX448" s="59" t="n">
        <f aca="false">IF(AW448=0,50,ROUND((01_指標庫!$H$4*IF(ISNUMBER($F448),L448,0)+01_指標庫!$H$5*IF(ISNUMBER($AA448),AL448,0)+01_指標庫!$H$6*IF(ISNUMBER($G448),M448,0)+01_指標庫!$H$7*IF(ISNUMBER($H448),N448,0)+01_指標庫!$H$8*IF(ISNUMBER($AF448),AQ448,0)+01_指標庫!$H$9*IF(ISNUMBER($AG448),AR448,0)+01_指標庫!$H$10*IF(ISNUMBER($AB448),AM448,0)+01_指標庫!$H$11*IF(ISNUMBER($AC448),AN448,0)+01_指標庫!$H$12*IF(ISNUMBER($AD448),AO448,0)+01_指標庫!$H$13*IF(ISNUMBER($AE448),AP448,0)+01_指標庫!$H$14*IF(ISNUMBER($I448),O448,0)+01_指標庫!$H$15*IF(ISNUMBER($AH448),AS448,0)+01_指標庫!$H$16*IF(ISNUMBER($K448),P448,0)+01_指標庫!$H$17*IF(ISNUMBER($AI448),AT448,0)+01_指標庫!$H$18*IF(ISNUMBER($AJ448),AU448,0)+01_指標庫!$H$19*IF(ISNUMBER($AK448),AV448,0)+01_指標庫!$H$20*IF(ISNUMBER($BB448),BB448,0)+01_指標庫!$H$21*IF(ISNUMBER($BC448),BC448,0))/AW448,1))</f>
        <v>76.5</v>
      </c>
      <c r="AY448" s="60"/>
      <c r="AZ448" s="60"/>
      <c r="BA448" s="58" t="n">
        <f aca="false">AVERAGE($E444:$E448)/AVERAGE($E439:$E448)-1</f>
        <v>0.00268444585367744</v>
      </c>
      <c r="BB448" s="59" t="n">
        <f aca="false">IF(ISNUMBER($BA448),IF(OR($S448&lt;=-0.03,$BA448&lt;-0.003),0,IF(OR($S448&lt;=-0.02,$BA448&lt;0.01),50,100)),"")</f>
        <v>50</v>
      </c>
      <c r="BC448" s="0" t="str">
        <f aca="false">IF(OR(COUNT($AZ448)=0,COUNT($AZ447)=0),"",IF(OR($AY448/$AZ447-1&lt;=-0.03,$AZ448/$AZ447-1&lt;=-0.045,IF(COUNT($AZ439:$AZ448)=10,AVERAGE($AZ444:$AZ448)/AVERAGE($AZ439:$AZ448)-1&lt;-0.01,FALSE())),0,IF(OR($AZ448/$AZ447-1&lt;=-0.02,IF(COUNT($AZ439:$AZ448)=10,AVERAGE($AZ444:$AZ448)/AVERAGE($AZ439:$AZ448)-1&lt;0.005,FALSE())),50,100)))</f>
        <v/>
      </c>
    </row>
    <row r="449" customFormat="false" ht="15" hidden="false" customHeight="true" outlineLevel="0" collapsed="false">
      <c r="A449" s="47" t="n">
        <v>445</v>
      </c>
      <c r="B449" s="48" t="n">
        <v>43203</v>
      </c>
      <c r="C449" s="47" t="n">
        <v>2018</v>
      </c>
      <c r="D449" s="49" t="s">
        <v>234</v>
      </c>
      <c r="E449" s="50" t="n">
        <v>6628.34</v>
      </c>
      <c r="F449" s="51" t="n">
        <v>0.050863</v>
      </c>
      <c r="G449" s="51" t="n">
        <v>-0.070505</v>
      </c>
      <c r="H449" s="52" t="n">
        <v>0.6735</v>
      </c>
      <c r="I449" s="53" t="n">
        <v>338</v>
      </c>
      <c r="J449" s="47" t="s">
        <v>235</v>
      </c>
      <c r="K449" s="54" t="n">
        <v>17.41</v>
      </c>
      <c r="L449" s="55" t="n">
        <f aca="false">IF(COUNT(F449)=0,50,IF(F449&gt;=0,100,IF(F449&gt;=-0.02,50,0)))</f>
        <v>100</v>
      </c>
      <c r="M449" s="55" t="n">
        <f aca="false">IF(COUNT(G449)=0,50,IF(G449&gt;-0.06,100,IF(G449&gt;-0.15,50,0)))</f>
        <v>50</v>
      </c>
      <c r="N449" s="55" t="n">
        <f aca="false">IF(COUNT(H449)=0,50,IF(H449&gt;=0.6,100,IF(H449&gt;=0.4,50,0)))</f>
        <v>100</v>
      </c>
      <c r="O449" s="55" t="n">
        <f aca="false">IF(COUNT(I449)=0,50,IF(J449="proxy_vix",50,IF(I449&lt;350,100,IF(I449&lt;=450,50,0))))</f>
        <v>100</v>
      </c>
      <c r="P449" s="55" t="n">
        <f aca="false">IF(COUNT(K449)=0,50,IF(K449&lt;20,100,IF(K449&lt;=25,50,0)))</f>
        <v>100</v>
      </c>
      <c r="Q449" s="54"/>
      <c r="R449" s="47"/>
      <c r="S449" s="51" t="n">
        <f aca="false">$E449/$E448-1</f>
        <v>-0.00419454768894245</v>
      </c>
      <c r="T449" s="56" t="n">
        <f aca="false">$K449/$K448-1</f>
        <v>-0.0584099513250405</v>
      </c>
      <c r="V449" s="57"/>
      <c r="W449" s="57"/>
      <c r="Y449" s="1" t="str">
        <f aca="false">IF(AX449&gt;=70,"EASY",IF(AX449&gt;40,"UNCERTAIN","HARD"))</f>
        <v>EASY</v>
      </c>
      <c r="AA449" s="58" t="n">
        <f aca="false">IF($A449&lt;200,"",AVERAGE($E400:$E449)/AVERAGE($E250:$E449)-1)</f>
        <v>0.0670458097670912</v>
      </c>
      <c r="AB449" s="59" t="n">
        <f aca="false">LOOKUP($B449,07_L1政策步階!$A$4:$A$14,07_L1政策步階!$C$4:$C$14)</f>
        <v>-1</v>
      </c>
      <c r="AC449" s="57"/>
      <c r="AD449" s="57"/>
      <c r="AE449" s="57"/>
      <c r="AF449" s="57"/>
      <c r="AG449" s="57"/>
      <c r="AH449" s="57"/>
      <c r="AI449" s="57"/>
      <c r="AJ449" s="57"/>
      <c r="AK449" s="57"/>
      <c r="AL449" s="59" t="n">
        <f aca="false">IF(ISNUMBER($AA449),IF($AA449&gt;=0.005,100,IF($AA449&gt;=-0.015,50,0)),"")</f>
        <v>100</v>
      </c>
      <c r="AM449" s="59" t="n">
        <f aca="false">IF(ISNUMBER($AB449),IF($AB449=1,100,IF($AB449=0,50,0)),"")</f>
        <v>0</v>
      </c>
      <c r="AN449" s="0" t="str">
        <f aca="false">IF(ISNUMBER($AC449),IF($AC449&gt;=0.001,100,IF($AC449&gt;=-0.003,50,0)),"")</f>
        <v/>
      </c>
      <c r="AO449" s="0" t="str">
        <f aca="false">IF(ISNUMBER($AD449),IF($AD449&gt;=0.04,100,IF($AD449&gt;=0,50,0)),"")</f>
        <v/>
      </c>
      <c r="AP449" s="0" t="str">
        <f aca="false">IF(ISNUMBER($AE449),IF($AE449&gt;=25,100,IF($AE449&gt;=-75,50,0)),"")</f>
        <v/>
      </c>
      <c r="AQ449" s="0" t="str">
        <f aca="false">IF(ISNUMBER($AF449),IF($AF449&gt;0,100,IF($AF449&gt;=-50,50,0)),"")</f>
        <v/>
      </c>
      <c r="AR449" s="0" t="str">
        <f aca="false">IF(ISNUMBER($AG449),IF($AG449=1,100,IF($AG449=0,50,0)),"")</f>
        <v/>
      </c>
      <c r="AS449" s="0" t="str">
        <f aca="false">IF(ISNUMBER($AH449),IF($AH449&lt;0,100,IF($AH449&lt;=20,50,0)),"")</f>
        <v/>
      </c>
      <c r="AT449" s="0" t="str">
        <f aca="false">IF(ISNUMBER($AI449),IF($AI449&lt;0.95,100,IF($AI449&lt;=1,50,0)),"")</f>
        <v/>
      </c>
      <c r="AU449" s="0" t="str">
        <f aca="false">IF(ISNUMBER($AJ449),IF($AJ449&lt;30,0,IF($AJ449&lt;40,50,IF($AJ449&lt;=90,100,50))),"")</f>
        <v/>
      </c>
      <c r="AV449" s="0" t="str">
        <f aca="false">IF(ISNUMBER($AK449),IF($AK449&gt;-0.2,100,IF($AK449&gt;=-0.4,50,0)),"")</f>
        <v/>
      </c>
      <c r="AW449" s="59" t="n">
        <f aca="false">01_指標庫!$H$4*ISNUMBER($F449)+01_指標庫!$H$5*ISNUMBER($AA449)+01_指標庫!$H$6*ISNUMBER($G449)+01_指標庫!$H$7*ISNUMBER($H449)+01_指標庫!$H$8*ISNUMBER($AF449)+01_指標庫!$H$9*ISNUMBER($AG449)+01_指標庫!$H$10*ISNUMBER($AB449)+01_指標庫!$H$11*ISNUMBER($AC449)+01_指標庫!$H$12*ISNUMBER($AD449)+01_指標庫!$H$13*ISNUMBER($AE449)+01_指標庫!$H$14*ISNUMBER($I449)+01_指標庫!$H$15*ISNUMBER($AH449)+01_指標庫!$H$16*ISNUMBER($K449)+01_指標庫!$H$17*ISNUMBER($AI449)+01_指標庫!$H$18*ISNUMBER($AJ449)+01_指標庫!$H$19*ISNUMBER($AK449)+01_指標庫!$H$20*ISNUMBER($BB449)+01_指標庫!$H$21*ISNUMBER($BC449)</f>
        <v>51</v>
      </c>
      <c r="AX449" s="59" t="n">
        <f aca="false">IF(AW449=0,50,ROUND((01_指標庫!$H$4*IF(ISNUMBER($F449),L449,0)+01_指標庫!$H$5*IF(ISNUMBER($AA449),AL449,0)+01_指標庫!$H$6*IF(ISNUMBER($G449),M449,0)+01_指標庫!$H$7*IF(ISNUMBER($H449),N449,0)+01_指標庫!$H$8*IF(ISNUMBER($AF449),AQ449,0)+01_指標庫!$H$9*IF(ISNUMBER($AG449),AR449,0)+01_指標庫!$H$10*IF(ISNUMBER($AB449),AM449,0)+01_指標庫!$H$11*IF(ISNUMBER($AC449),AN449,0)+01_指標庫!$H$12*IF(ISNUMBER($AD449),AO449,0)+01_指標庫!$H$13*IF(ISNUMBER($AE449),AP449,0)+01_指標庫!$H$14*IF(ISNUMBER($I449),O449,0)+01_指標庫!$H$15*IF(ISNUMBER($AH449),AS449,0)+01_指標庫!$H$16*IF(ISNUMBER($K449),P449,0)+01_指標庫!$H$17*IF(ISNUMBER($AI449),AT449,0)+01_指標庫!$H$18*IF(ISNUMBER($AJ449),AU449,0)+01_指標庫!$H$19*IF(ISNUMBER($AK449),AV449,0)+01_指標庫!$H$20*IF(ISNUMBER($BB449),BB449,0)+01_指標庫!$H$21*IF(ISNUMBER($BC449),BC449,0))/AW449,1))</f>
        <v>76.5</v>
      </c>
      <c r="AY449" s="60"/>
      <c r="AZ449" s="60"/>
      <c r="BA449" s="58" t="n">
        <f aca="false">AVERAGE($E445:$E449)/AVERAGE($E440:$E449)-1</f>
        <v>0.00792839958020619</v>
      </c>
      <c r="BB449" s="59" t="n">
        <f aca="false">IF(ISNUMBER($BA449),IF(OR($S449&lt;=-0.03,$BA449&lt;-0.003),0,IF(OR($S449&lt;=-0.02,$BA449&lt;0.01),50,100)),"")</f>
        <v>50</v>
      </c>
      <c r="BC449" s="0" t="str">
        <f aca="false">IF(OR(COUNT($AZ449)=0,COUNT($AZ448)=0),"",IF(OR($AY449/$AZ448-1&lt;=-0.03,$AZ449/$AZ448-1&lt;=-0.045,IF(COUNT($AZ440:$AZ449)=10,AVERAGE($AZ445:$AZ449)/AVERAGE($AZ440:$AZ449)-1&lt;-0.01,FALSE())),0,IF(OR($AZ449/$AZ448-1&lt;=-0.02,IF(COUNT($AZ440:$AZ449)=10,AVERAGE($AZ445:$AZ449)/AVERAGE($AZ440:$AZ449)-1&lt;0.005,FALSE())),50,100)))</f>
        <v/>
      </c>
    </row>
    <row r="450" customFormat="false" ht="15" hidden="false" customHeight="true" outlineLevel="0" collapsed="false">
      <c r="A450" s="47" t="n">
        <v>446</v>
      </c>
      <c r="B450" s="48" t="n">
        <v>43206</v>
      </c>
      <c r="C450" s="47" t="n">
        <v>2018</v>
      </c>
      <c r="D450" s="49" t="s">
        <v>236</v>
      </c>
      <c r="E450" s="50" t="n">
        <v>6675.18</v>
      </c>
      <c r="F450" s="51" t="n">
        <v>0.057516</v>
      </c>
      <c r="G450" s="51" t="n">
        <v>-0.063937</v>
      </c>
      <c r="H450" s="52" t="n">
        <v>0.7755</v>
      </c>
      <c r="I450" s="53" t="n">
        <v>333</v>
      </c>
      <c r="J450" s="47" t="s">
        <v>235</v>
      </c>
      <c r="K450" s="54" t="n">
        <v>16.56</v>
      </c>
      <c r="L450" s="55" t="n">
        <f aca="false">IF(COUNT(F450)=0,50,IF(F450&gt;=0,100,IF(F450&gt;=-0.02,50,0)))</f>
        <v>100</v>
      </c>
      <c r="M450" s="55" t="n">
        <f aca="false">IF(COUNT(G450)=0,50,IF(G450&gt;-0.06,100,IF(G450&gt;-0.15,50,0)))</f>
        <v>50</v>
      </c>
      <c r="N450" s="55" t="n">
        <f aca="false">IF(COUNT(H450)=0,50,IF(H450&gt;=0.6,100,IF(H450&gt;=0.4,50,0)))</f>
        <v>100</v>
      </c>
      <c r="O450" s="55" t="n">
        <f aca="false">IF(COUNT(I450)=0,50,IF(J450="proxy_vix",50,IF(I450&lt;350,100,IF(I450&lt;=450,50,0))))</f>
        <v>100</v>
      </c>
      <c r="P450" s="55" t="n">
        <f aca="false">IF(COUNT(K450)=0,50,IF(K450&lt;20,100,IF(K450&lt;=25,50,0)))</f>
        <v>100</v>
      </c>
      <c r="Q450" s="54"/>
      <c r="R450" s="47"/>
      <c r="S450" s="51" t="n">
        <f aca="false">$E450/$E449-1</f>
        <v>0.00706662603306407</v>
      </c>
      <c r="T450" s="56" t="n">
        <f aca="false">$K450/$K449-1</f>
        <v>-0.0488225157955199</v>
      </c>
      <c r="V450" s="57"/>
      <c r="W450" s="57"/>
      <c r="Y450" s="1" t="str">
        <f aca="false">IF(AX450&gt;=70,"EASY",IF(AX450&gt;40,"UNCERTAIN","HARD"))</f>
        <v>EASY</v>
      </c>
      <c r="AA450" s="58" t="n">
        <f aca="false">IF($A450&lt;200,"",AVERAGE($E401:$E450)/AVERAGE($E251:$E450)-1)</f>
        <v>0.0655492820021544</v>
      </c>
      <c r="AB450" s="59" t="n">
        <f aca="false">LOOKUP($B450,07_L1政策步階!$A$4:$A$14,07_L1政策步階!$C$4:$C$14)</f>
        <v>-1</v>
      </c>
      <c r="AC450" s="57"/>
      <c r="AD450" s="57"/>
      <c r="AE450" s="57"/>
      <c r="AF450" s="57"/>
      <c r="AG450" s="57"/>
      <c r="AH450" s="57"/>
      <c r="AI450" s="57"/>
      <c r="AJ450" s="57"/>
      <c r="AK450" s="57"/>
      <c r="AL450" s="59" t="n">
        <f aca="false">IF(ISNUMBER($AA450),IF($AA450&gt;=0.005,100,IF($AA450&gt;=-0.015,50,0)),"")</f>
        <v>100</v>
      </c>
      <c r="AM450" s="59" t="n">
        <f aca="false">IF(ISNUMBER($AB450),IF($AB450=1,100,IF($AB450=0,50,0)),"")</f>
        <v>0</v>
      </c>
      <c r="AN450" s="0" t="str">
        <f aca="false">IF(ISNUMBER($AC450),IF($AC450&gt;=0.001,100,IF($AC450&gt;=-0.003,50,0)),"")</f>
        <v/>
      </c>
      <c r="AO450" s="0" t="str">
        <f aca="false">IF(ISNUMBER($AD450),IF($AD450&gt;=0.04,100,IF($AD450&gt;=0,50,0)),"")</f>
        <v/>
      </c>
      <c r="AP450" s="0" t="str">
        <f aca="false">IF(ISNUMBER($AE450),IF($AE450&gt;=25,100,IF($AE450&gt;=-75,50,0)),"")</f>
        <v/>
      </c>
      <c r="AQ450" s="0" t="str">
        <f aca="false">IF(ISNUMBER($AF450),IF($AF450&gt;0,100,IF($AF450&gt;=-50,50,0)),"")</f>
        <v/>
      </c>
      <c r="AR450" s="0" t="str">
        <f aca="false">IF(ISNUMBER($AG450),IF($AG450=1,100,IF($AG450=0,50,0)),"")</f>
        <v/>
      </c>
      <c r="AS450" s="0" t="str">
        <f aca="false">IF(ISNUMBER($AH450),IF($AH450&lt;0,100,IF($AH450&lt;=20,50,0)),"")</f>
        <v/>
      </c>
      <c r="AT450" s="0" t="str">
        <f aca="false">IF(ISNUMBER($AI450),IF($AI450&lt;0.95,100,IF($AI450&lt;=1,50,0)),"")</f>
        <v/>
      </c>
      <c r="AU450" s="0" t="str">
        <f aca="false">IF(ISNUMBER($AJ450),IF($AJ450&lt;30,0,IF($AJ450&lt;40,50,IF($AJ450&lt;=90,100,50))),"")</f>
        <v/>
      </c>
      <c r="AV450" s="0" t="str">
        <f aca="false">IF(ISNUMBER($AK450),IF($AK450&gt;-0.2,100,IF($AK450&gt;=-0.4,50,0)),"")</f>
        <v/>
      </c>
      <c r="AW450" s="59" t="n">
        <f aca="false">01_指標庫!$H$4*ISNUMBER($F450)+01_指標庫!$H$5*ISNUMBER($AA450)+01_指標庫!$H$6*ISNUMBER($G450)+01_指標庫!$H$7*ISNUMBER($H450)+01_指標庫!$H$8*ISNUMBER($AF450)+01_指標庫!$H$9*ISNUMBER($AG450)+01_指標庫!$H$10*ISNUMBER($AB450)+01_指標庫!$H$11*ISNUMBER($AC450)+01_指標庫!$H$12*ISNUMBER($AD450)+01_指標庫!$H$13*ISNUMBER($AE450)+01_指標庫!$H$14*ISNUMBER($I450)+01_指標庫!$H$15*ISNUMBER($AH450)+01_指標庫!$H$16*ISNUMBER($K450)+01_指標庫!$H$17*ISNUMBER($AI450)+01_指標庫!$H$18*ISNUMBER($AJ450)+01_指標庫!$H$19*ISNUMBER($AK450)+01_指標庫!$H$20*ISNUMBER($BB450)+01_指標庫!$H$21*ISNUMBER($BC450)</f>
        <v>51</v>
      </c>
      <c r="AX450" s="59" t="n">
        <f aca="false">IF(AW450=0,50,ROUND((01_指標庫!$H$4*IF(ISNUMBER($F450),L450,0)+01_指標庫!$H$5*IF(ISNUMBER($AA450),AL450,0)+01_指標庫!$H$6*IF(ISNUMBER($G450),M450,0)+01_指標庫!$H$7*IF(ISNUMBER($H450),N450,0)+01_指標庫!$H$8*IF(ISNUMBER($AF450),AQ450,0)+01_指標庫!$H$9*IF(ISNUMBER($AG450),AR450,0)+01_指標庫!$H$10*IF(ISNUMBER($AB450),AM450,0)+01_指標庫!$H$11*IF(ISNUMBER($AC450),AN450,0)+01_指標庫!$H$12*IF(ISNUMBER($AD450),AO450,0)+01_指標庫!$H$13*IF(ISNUMBER($AE450),AP450,0)+01_指標庫!$H$14*IF(ISNUMBER($I450),O450,0)+01_指標庫!$H$15*IF(ISNUMBER($AH450),AS450,0)+01_指標庫!$H$16*IF(ISNUMBER($K450),P450,0)+01_指標庫!$H$17*IF(ISNUMBER($AI450),AT450,0)+01_指標庫!$H$18*IF(ISNUMBER($AJ450),AU450,0)+01_指標庫!$H$19*IF(ISNUMBER($AK450),AV450,0)+01_指標庫!$H$20*IF(ISNUMBER($BB450),BB450,0)+01_指標庫!$H$21*IF(ISNUMBER($BC450),BC450,0))/AW450,1))</f>
        <v>76.5</v>
      </c>
      <c r="AY450" s="60"/>
      <c r="AZ450" s="60"/>
      <c r="BA450" s="58" t="n">
        <f aca="false">AVERAGE($E446:$E450)/AVERAGE($E441:$E450)-1</f>
        <v>0.00974156331833442</v>
      </c>
      <c r="BB450" s="59" t="n">
        <f aca="false">IF(ISNUMBER($BA450),IF(OR($S450&lt;=-0.03,$BA450&lt;-0.003),0,IF(OR($S450&lt;=-0.02,$BA450&lt;0.01),50,100)),"")</f>
        <v>50</v>
      </c>
      <c r="BC450" s="0" t="str">
        <f aca="false">IF(OR(COUNT($AZ450)=0,COUNT($AZ449)=0),"",IF(OR($AY450/$AZ449-1&lt;=-0.03,$AZ450/$AZ449-1&lt;=-0.045,IF(COUNT($AZ441:$AZ450)=10,AVERAGE($AZ446:$AZ450)/AVERAGE($AZ441:$AZ450)-1&lt;-0.01,FALSE())),0,IF(OR($AZ450/$AZ449-1&lt;=-0.02,IF(COUNT($AZ441:$AZ450)=10,AVERAGE($AZ446:$AZ450)/AVERAGE($AZ441:$AZ450)-1&lt;0.005,FALSE())),50,100)))</f>
        <v/>
      </c>
    </row>
    <row r="451" customFormat="false" ht="15" hidden="false" customHeight="true" outlineLevel="0" collapsed="false">
      <c r="A451" s="47" t="n">
        <v>447</v>
      </c>
      <c r="B451" s="48" t="n">
        <v>43207</v>
      </c>
      <c r="C451" s="47" t="n">
        <v>2018</v>
      </c>
      <c r="D451" s="49" t="s">
        <v>237</v>
      </c>
      <c r="E451" s="50" t="n">
        <v>6816.37</v>
      </c>
      <c r="F451" s="51" t="n">
        <v>0.07889</v>
      </c>
      <c r="G451" s="51" t="n">
        <v>-0.044138</v>
      </c>
      <c r="H451" s="52" t="n">
        <v>0.7347</v>
      </c>
      <c r="I451" s="53" t="n">
        <v>329</v>
      </c>
      <c r="J451" s="47" t="s">
        <v>235</v>
      </c>
      <c r="K451" s="54" t="n">
        <v>15.25</v>
      </c>
      <c r="L451" s="55" t="n">
        <f aca="false">IF(COUNT(F451)=0,50,IF(F451&gt;=0,100,IF(F451&gt;=-0.02,50,0)))</f>
        <v>100</v>
      </c>
      <c r="M451" s="55" t="n">
        <f aca="false">IF(COUNT(G451)=0,50,IF(G451&gt;-0.06,100,IF(G451&gt;-0.15,50,0)))</f>
        <v>100</v>
      </c>
      <c r="N451" s="55" t="n">
        <f aca="false">IF(COUNT(H451)=0,50,IF(H451&gt;=0.6,100,IF(H451&gt;=0.4,50,0)))</f>
        <v>100</v>
      </c>
      <c r="O451" s="55" t="n">
        <f aca="false">IF(COUNT(I451)=0,50,IF(J451="proxy_vix",50,IF(I451&lt;350,100,IF(I451&lt;=450,50,0))))</f>
        <v>100</v>
      </c>
      <c r="P451" s="55" t="n">
        <f aca="false">IF(COUNT(K451)=0,50,IF(K451&lt;20,100,IF(K451&lt;=25,50,0)))</f>
        <v>100</v>
      </c>
      <c r="Q451" s="54"/>
      <c r="R451" s="47"/>
      <c r="S451" s="51" t="n">
        <f aca="false">$E451/$E450-1</f>
        <v>0.0211514895478473</v>
      </c>
      <c r="T451" s="56" t="n">
        <f aca="false">$K451/$K450-1</f>
        <v>-0.0791062801932366</v>
      </c>
      <c r="V451" s="57"/>
      <c r="W451" s="57"/>
      <c r="Y451" s="1" t="str">
        <f aca="false">IF(AX451&gt;=70,"EASY",IF(AX451&gt;40,"UNCERTAIN","HARD"))</f>
        <v>EASY</v>
      </c>
      <c r="AA451" s="58" t="n">
        <f aca="false">IF($A451&lt;200,"",AVERAGE($E402:$E451)/AVERAGE($E252:$E451)-1)</f>
        <v>0.0647457880794609</v>
      </c>
      <c r="AB451" s="59" t="n">
        <f aca="false">LOOKUP($B451,07_L1政策步階!$A$4:$A$14,07_L1政策步階!$C$4:$C$14)</f>
        <v>-1</v>
      </c>
      <c r="AC451" s="57"/>
      <c r="AD451" s="57"/>
      <c r="AE451" s="57"/>
      <c r="AF451" s="57"/>
      <c r="AG451" s="57"/>
      <c r="AH451" s="57"/>
      <c r="AI451" s="57"/>
      <c r="AJ451" s="57"/>
      <c r="AK451" s="57"/>
      <c r="AL451" s="59" t="n">
        <f aca="false">IF(ISNUMBER($AA451),IF($AA451&gt;=0.005,100,IF($AA451&gt;=-0.015,50,0)),"")</f>
        <v>100</v>
      </c>
      <c r="AM451" s="59" t="n">
        <f aca="false">IF(ISNUMBER($AB451),IF($AB451=1,100,IF($AB451=0,50,0)),"")</f>
        <v>0</v>
      </c>
      <c r="AN451" s="0" t="str">
        <f aca="false">IF(ISNUMBER($AC451),IF($AC451&gt;=0.001,100,IF($AC451&gt;=-0.003,50,0)),"")</f>
        <v/>
      </c>
      <c r="AO451" s="0" t="str">
        <f aca="false">IF(ISNUMBER($AD451),IF($AD451&gt;=0.04,100,IF($AD451&gt;=0,50,0)),"")</f>
        <v/>
      </c>
      <c r="AP451" s="0" t="str">
        <f aca="false">IF(ISNUMBER($AE451),IF($AE451&gt;=25,100,IF($AE451&gt;=-75,50,0)),"")</f>
        <v/>
      </c>
      <c r="AQ451" s="0" t="str">
        <f aca="false">IF(ISNUMBER($AF451),IF($AF451&gt;0,100,IF($AF451&gt;=-50,50,0)),"")</f>
        <v/>
      </c>
      <c r="AR451" s="0" t="str">
        <f aca="false">IF(ISNUMBER($AG451),IF($AG451=1,100,IF($AG451=0,50,0)),"")</f>
        <v/>
      </c>
      <c r="AS451" s="0" t="str">
        <f aca="false">IF(ISNUMBER($AH451),IF($AH451&lt;0,100,IF($AH451&lt;=20,50,0)),"")</f>
        <v/>
      </c>
      <c r="AT451" s="0" t="str">
        <f aca="false">IF(ISNUMBER($AI451),IF($AI451&lt;0.95,100,IF($AI451&lt;=1,50,0)),"")</f>
        <v/>
      </c>
      <c r="AU451" s="0" t="str">
        <f aca="false">IF(ISNUMBER($AJ451),IF($AJ451&lt;30,0,IF($AJ451&lt;40,50,IF($AJ451&lt;=90,100,50))),"")</f>
        <v/>
      </c>
      <c r="AV451" s="0" t="str">
        <f aca="false">IF(ISNUMBER($AK451),IF($AK451&gt;-0.2,100,IF($AK451&gt;=-0.4,50,0)),"")</f>
        <v/>
      </c>
      <c r="AW451" s="59" t="n">
        <f aca="false">01_指標庫!$H$4*ISNUMBER($F451)+01_指標庫!$H$5*ISNUMBER($AA451)+01_指標庫!$H$6*ISNUMBER($G451)+01_指標庫!$H$7*ISNUMBER($H451)+01_指標庫!$H$8*ISNUMBER($AF451)+01_指標庫!$H$9*ISNUMBER($AG451)+01_指標庫!$H$10*ISNUMBER($AB451)+01_指標庫!$H$11*ISNUMBER($AC451)+01_指標庫!$H$12*ISNUMBER($AD451)+01_指標庫!$H$13*ISNUMBER($AE451)+01_指標庫!$H$14*ISNUMBER($I451)+01_指標庫!$H$15*ISNUMBER($AH451)+01_指標庫!$H$16*ISNUMBER($K451)+01_指標庫!$H$17*ISNUMBER($AI451)+01_指標庫!$H$18*ISNUMBER($AJ451)+01_指標庫!$H$19*ISNUMBER($AK451)+01_指標庫!$H$20*ISNUMBER($BB451)+01_指標庫!$H$21*ISNUMBER($BC451)</f>
        <v>51</v>
      </c>
      <c r="AX451" s="59" t="n">
        <f aca="false">IF(AW451=0,50,ROUND((01_指標庫!$H$4*IF(ISNUMBER($F451),L451,0)+01_指標庫!$H$5*IF(ISNUMBER($AA451),AL451,0)+01_指標庫!$H$6*IF(ISNUMBER($G451),M451,0)+01_指標庫!$H$7*IF(ISNUMBER($H451),N451,0)+01_指標庫!$H$8*IF(ISNUMBER($AF451),AQ451,0)+01_指標庫!$H$9*IF(ISNUMBER($AG451),AR451,0)+01_指標庫!$H$10*IF(ISNUMBER($AB451),AM451,0)+01_指標庫!$H$11*IF(ISNUMBER($AC451),AN451,0)+01_指標庫!$H$12*IF(ISNUMBER($AD451),AO451,0)+01_指標庫!$H$13*IF(ISNUMBER($AE451),AP451,0)+01_指標庫!$H$14*IF(ISNUMBER($I451),O451,0)+01_指標庫!$H$15*IF(ISNUMBER($AH451),AS451,0)+01_指標庫!$H$16*IF(ISNUMBER($K451),P451,0)+01_指標庫!$H$17*IF(ISNUMBER($AI451),AT451,0)+01_指標庫!$H$18*IF(ISNUMBER($AJ451),AU451,0)+01_指標庫!$H$19*IF(ISNUMBER($AK451),AV451,0)+01_指標庫!$H$20*IF(ISNUMBER($BB451),BB451,0)+01_指標庫!$H$21*IF(ISNUMBER($BC451),BC451,0))/AW451,1))</f>
        <v>90.2</v>
      </c>
      <c r="AY451" s="60"/>
      <c r="AZ451" s="60"/>
      <c r="BA451" s="58" t="n">
        <f aca="false">AVERAGE($E447:$E451)/AVERAGE($E442:$E451)-1</f>
        <v>0.0103469460782777</v>
      </c>
      <c r="BB451" s="59" t="n">
        <f aca="false">IF(ISNUMBER($BA451),IF(OR($S451&lt;=-0.03,$BA451&lt;-0.003),0,IF(OR($S451&lt;=-0.02,$BA451&lt;0.01),50,100)),"")</f>
        <v>100</v>
      </c>
      <c r="BC451" s="0" t="str">
        <f aca="false">IF(OR(COUNT($AZ451)=0,COUNT($AZ450)=0),"",IF(OR($AY451/$AZ450-1&lt;=-0.03,$AZ451/$AZ450-1&lt;=-0.045,IF(COUNT($AZ442:$AZ451)=10,AVERAGE($AZ447:$AZ451)/AVERAGE($AZ442:$AZ451)-1&lt;-0.01,FALSE())),0,IF(OR($AZ451/$AZ450-1&lt;=-0.02,IF(COUNT($AZ442:$AZ451)=10,AVERAGE($AZ447:$AZ451)/AVERAGE($AZ442:$AZ451)-1&lt;0.005,FALSE())),50,100)))</f>
        <v/>
      </c>
    </row>
    <row r="452" customFormat="false" ht="15" hidden="false" customHeight="true" outlineLevel="0" collapsed="false">
      <c r="A452" s="47" t="n">
        <v>448</v>
      </c>
      <c r="B452" s="48" t="n">
        <v>43208</v>
      </c>
      <c r="C452" s="47" t="n">
        <v>2018</v>
      </c>
      <c r="D452" s="49" t="s">
        <v>238</v>
      </c>
      <c r="E452" s="50" t="n">
        <v>6833.21</v>
      </c>
      <c r="F452" s="51" t="n">
        <v>0.080541</v>
      </c>
      <c r="G452" s="51" t="n">
        <v>-0.041776</v>
      </c>
      <c r="H452" s="52" t="n">
        <v>0.7551</v>
      </c>
      <c r="I452" s="53" t="n">
        <v>324</v>
      </c>
      <c r="J452" s="47" t="s">
        <v>235</v>
      </c>
      <c r="K452" s="54" t="n">
        <v>15.6</v>
      </c>
      <c r="L452" s="55" t="n">
        <f aca="false">IF(COUNT(F452)=0,50,IF(F452&gt;=0,100,IF(F452&gt;=-0.02,50,0)))</f>
        <v>100</v>
      </c>
      <c r="M452" s="55" t="n">
        <f aca="false">IF(COUNT(G452)=0,50,IF(G452&gt;-0.06,100,IF(G452&gt;-0.15,50,0)))</f>
        <v>100</v>
      </c>
      <c r="N452" s="55" t="n">
        <f aca="false">IF(COUNT(H452)=0,50,IF(H452&gt;=0.6,100,IF(H452&gt;=0.4,50,0)))</f>
        <v>100</v>
      </c>
      <c r="O452" s="55" t="n">
        <f aca="false">IF(COUNT(I452)=0,50,IF(J452="proxy_vix",50,IF(I452&lt;350,100,IF(I452&lt;=450,50,0))))</f>
        <v>100</v>
      </c>
      <c r="P452" s="55" t="n">
        <f aca="false">IF(COUNT(K452)=0,50,IF(K452&lt;20,100,IF(K452&lt;=25,50,0)))</f>
        <v>100</v>
      </c>
      <c r="Q452" s="54"/>
      <c r="R452" s="47"/>
      <c r="S452" s="51" t="n">
        <f aca="false">$E452/$E451-1</f>
        <v>0.00247052316702301</v>
      </c>
      <c r="T452" s="56" t="n">
        <f aca="false">$K452/$K451-1</f>
        <v>0.0229508196721311</v>
      </c>
      <c r="V452" s="57"/>
      <c r="W452" s="57"/>
      <c r="Y452" s="1" t="str">
        <f aca="false">IF(AX452&gt;=70,"EASY",IF(AX452&gt;40,"UNCERTAIN","HARD"))</f>
        <v>EASY</v>
      </c>
      <c r="AA452" s="58" t="n">
        <f aca="false">IF($A452&lt;200,"",AVERAGE($E403:$E452)/AVERAGE($E253:$E452)-1)</f>
        <v>0.0648138338916946</v>
      </c>
      <c r="AB452" s="59" t="n">
        <f aca="false">LOOKUP($B452,07_L1政策步階!$A$4:$A$14,07_L1政策步階!$C$4:$C$14)</f>
        <v>-1</v>
      </c>
      <c r="AC452" s="57"/>
      <c r="AD452" s="57"/>
      <c r="AE452" s="57"/>
      <c r="AF452" s="57"/>
      <c r="AG452" s="57"/>
      <c r="AH452" s="57"/>
      <c r="AI452" s="57"/>
      <c r="AJ452" s="57"/>
      <c r="AK452" s="57"/>
      <c r="AL452" s="59" t="n">
        <f aca="false">IF(ISNUMBER($AA452),IF($AA452&gt;=0.005,100,IF($AA452&gt;=-0.015,50,0)),"")</f>
        <v>100</v>
      </c>
      <c r="AM452" s="59" t="n">
        <f aca="false">IF(ISNUMBER($AB452),IF($AB452=1,100,IF($AB452=0,50,0)),"")</f>
        <v>0</v>
      </c>
      <c r="AN452" s="0" t="str">
        <f aca="false">IF(ISNUMBER($AC452),IF($AC452&gt;=0.001,100,IF($AC452&gt;=-0.003,50,0)),"")</f>
        <v/>
      </c>
      <c r="AO452" s="0" t="str">
        <f aca="false">IF(ISNUMBER($AD452),IF($AD452&gt;=0.04,100,IF($AD452&gt;=0,50,0)),"")</f>
        <v/>
      </c>
      <c r="AP452" s="0" t="str">
        <f aca="false">IF(ISNUMBER($AE452),IF($AE452&gt;=25,100,IF($AE452&gt;=-75,50,0)),"")</f>
        <v/>
      </c>
      <c r="AQ452" s="0" t="str">
        <f aca="false">IF(ISNUMBER($AF452),IF($AF452&gt;0,100,IF($AF452&gt;=-50,50,0)),"")</f>
        <v/>
      </c>
      <c r="AR452" s="0" t="str">
        <f aca="false">IF(ISNUMBER($AG452),IF($AG452=1,100,IF($AG452=0,50,0)),"")</f>
        <v/>
      </c>
      <c r="AS452" s="0" t="str">
        <f aca="false">IF(ISNUMBER($AH452),IF($AH452&lt;0,100,IF($AH452&lt;=20,50,0)),"")</f>
        <v/>
      </c>
      <c r="AT452" s="0" t="str">
        <f aca="false">IF(ISNUMBER($AI452),IF($AI452&lt;0.95,100,IF($AI452&lt;=1,50,0)),"")</f>
        <v/>
      </c>
      <c r="AU452" s="0" t="str">
        <f aca="false">IF(ISNUMBER($AJ452),IF($AJ452&lt;30,0,IF($AJ452&lt;40,50,IF($AJ452&lt;=90,100,50))),"")</f>
        <v/>
      </c>
      <c r="AV452" s="0" t="str">
        <f aca="false">IF(ISNUMBER($AK452),IF($AK452&gt;-0.2,100,IF($AK452&gt;=-0.4,50,0)),"")</f>
        <v/>
      </c>
      <c r="AW452" s="59" t="n">
        <f aca="false">01_指標庫!$H$4*ISNUMBER($F452)+01_指標庫!$H$5*ISNUMBER($AA452)+01_指標庫!$H$6*ISNUMBER($G452)+01_指標庫!$H$7*ISNUMBER($H452)+01_指標庫!$H$8*ISNUMBER($AF452)+01_指標庫!$H$9*ISNUMBER($AG452)+01_指標庫!$H$10*ISNUMBER($AB452)+01_指標庫!$H$11*ISNUMBER($AC452)+01_指標庫!$H$12*ISNUMBER($AD452)+01_指標庫!$H$13*ISNUMBER($AE452)+01_指標庫!$H$14*ISNUMBER($I452)+01_指標庫!$H$15*ISNUMBER($AH452)+01_指標庫!$H$16*ISNUMBER($K452)+01_指標庫!$H$17*ISNUMBER($AI452)+01_指標庫!$H$18*ISNUMBER($AJ452)+01_指標庫!$H$19*ISNUMBER($AK452)+01_指標庫!$H$20*ISNUMBER($BB452)+01_指標庫!$H$21*ISNUMBER($BC452)</f>
        <v>51</v>
      </c>
      <c r="AX452" s="59" t="n">
        <f aca="false">IF(AW452=0,50,ROUND((01_指標庫!$H$4*IF(ISNUMBER($F452),L452,0)+01_指標庫!$H$5*IF(ISNUMBER($AA452),AL452,0)+01_指標庫!$H$6*IF(ISNUMBER($G452),M452,0)+01_指標庫!$H$7*IF(ISNUMBER($H452),N452,0)+01_指標庫!$H$8*IF(ISNUMBER($AF452),AQ452,0)+01_指標庫!$H$9*IF(ISNUMBER($AG452),AR452,0)+01_指標庫!$H$10*IF(ISNUMBER($AB452),AM452,0)+01_指標庫!$H$11*IF(ISNUMBER($AC452),AN452,0)+01_指標庫!$H$12*IF(ISNUMBER($AD452),AO452,0)+01_指標庫!$H$13*IF(ISNUMBER($AE452),AP452,0)+01_指標庫!$H$14*IF(ISNUMBER($I452),O452,0)+01_指標庫!$H$15*IF(ISNUMBER($AH452),AS452,0)+01_指標庫!$H$16*IF(ISNUMBER($K452),P452,0)+01_指標庫!$H$17*IF(ISNUMBER($AI452),AT452,0)+01_指標庫!$H$18*IF(ISNUMBER($AJ452),AU452,0)+01_指標庫!$H$19*IF(ISNUMBER($AK452),AV452,0)+01_指標庫!$H$20*IF(ISNUMBER($BB452),BB452,0)+01_指標庫!$H$21*IF(ISNUMBER($BC452),BC452,0))/AW452,1))</f>
        <v>90.2</v>
      </c>
      <c r="AY452" s="60"/>
      <c r="AZ452" s="60"/>
      <c r="BA452" s="58" t="n">
        <f aca="false">AVERAGE($E448:$E452)/AVERAGE($E443:$E452)-1</f>
        <v>0.0137184873379295</v>
      </c>
      <c r="BB452" s="59" t="n">
        <f aca="false">IF(ISNUMBER($BA452),IF(OR($S452&lt;=-0.03,$BA452&lt;-0.003),0,IF(OR($S452&lt;=-0.02,$BA452&lt;0.01),50,100)),"")</f>
        <v>100</v>
      </c>
      <c r="BC452" s="0" t="str">
        <f aca="false">IF(OR(COUNT($AZ452)=0,COUNT($AZ451)=0),"",IF(OR($AY452/$AZ451-1&lt;=-0.03,$AZ452/$AZ451-1&lt;=-0.045,IF(COUNT($AZ443:$AZ452)=10,AVERAGE($AZ448:$AZ452)/AVERAGE($AZ443:$AZ452)-1&lt;-0.01,FALSE())),0,IF(OR($AZ452/$AZ451-1&lt;=-0.02,IF(COUNT($AZ443:$AZ452)=10,AVERAGE($AZ448:$AZ452)/AVERAGE($AZ443:$AZ452)-1&lt;0.005,FALSE())),50,100)))</f>
        <v/>
      </c>
    </row>
    <row r="453" customFormat="false" ht="15" hidden="false" customHeight="true" outlineLevel="0" collapsed="false">
      <c r="A453" s="47" t="n">
        <v>449</v>
      </c>
      <c r="B453" s="48" t="n">
        <v>43209</v>
      </c>
      <c r="C453" s="47" t="n">
        <v>2018</v>
      </c>
      <c r="D453" s="49" t="s">
        <v>239</v>
      </c>
      <c r="E453" s="50" t="n">
        <v>6774.89</v>
      </c>
      <c r="F453" s="51" t="n">
        <v>0.070322</v>
      </c>
      <c r="G453" s="51" t="n">
        <v>-0.049954</v>
      </c>
      <c r="H453" s="52" t="n">
        <v>0.6735</v>
      </c>
      <c r="I453" s="53" t="n">
        <v>333</v>
      </c>
      <c r="J453" s="47" t="s">
        <v>235</v>
      </c>
      <c r="K453" s="54" t="n">
        <v>15.96</v>
      </c>
      <c r="L453" s="55" t="n">
        <f aca="false">IF(COUNT(F453)=0,50,IF(F453&gt;=0,100,IF(F453&gt;=-0.02,50,0)))</f>
        <v>100</v>
      </c>
      <c r="M453" s="55" t="n">
        <f aca="false">IF(COUNT(G453)=0,50,IF(G453&gt;-0.06,100,IF(G453&gt;-0.15,50,0)))</f>
        <v>100</v>
      </c>
      <c r="N453" s="55" t="n">
        <f aca="false">IF(COUNT(H453)=0,50,IF(H453&gt;=0.6,100,IF(H453&gt;=0.4,50,0)))</f>
        <v>100</v>
      </c>
      <c r="O453" s="55" t="n">
        <f aca="false">IF(COUNT(I453)=0,50,IF(J453="proxy_vix",50,IF(I453&lt;350,100,IF(I453&lt;=450,50,0))))</f>
        <v>100</v>
      </c>
      <c r="P453" s="55" t="n">
        <f aca="false">IF(COUNT(K453)=0,50,IF(K453&lt;20,100,IF(K453&lt;=25,50,0)))</f>
        <v>100</v>
      </c>
      <c r="Q453" s="54"/>
      <c r="R453" s="47"/>
      <c r="S453" s="51" t="n">
        <f aca="false">$E453/$E452-1</f>
        <v>-0.00853478818886</v>
      </c>
      <c r="T453" s="56" t="n">
        <f aca="false">$K453/$K452-1</f>
        <v>0.0230769230769232</v>
      </c>
      <c r="V453" s="57"/>
      <c r="W453" s="57"/>
      <c r="Y453" s="1" t="str">
        <f aca="false">IF(AX453&gt;=70,"EASY",IF(AX453&gt;40,"UNCERTAIN","HARD"))</f>
        <v>EASY</v>
      </c>
      <c r="AA453" s="58" t="n">
        <f aca="false">IF($A453&lt;200,"",AVERAGE($E404:$E453)/AVERAGE($E254:$E453)-1)</f>
        <v>0.0641671783887639</v>
      </c>
      <c r="AB453" s="59" t="n">
        <f aca="false">LOOKUP($B453,07_L1政策步階!$A$4:$A$14,07_L1政策步階!$C$4:$C$14)</f>
        <v>-1</v>
      </c>
      <c r="AC453" s="57"/>
      <c r="AD453" s="57"/>
      <c r="AE453" s="57"/>
      <c r="AF453" s="57"/>
      <c r="AG453" s="57"/>
      <c r="AH453" s="57"/>
      <c r="AI453" s="57"/>
      <c r="AJ453" s="57"/>
      <c r="AK453" s="57"/>
      <c r="AL453" s="59" t="n">
        <f aca="false">IF(ISNUMBER($AA453),IF($AA453&gt;=0.005,100,IF($AA453&gt;=-0.015,50,0)),"")</f>
        <v>100</v>
      </c>
      <c r="AM453" s="59" t="n">
        <f aca="false">IF(ISNUMBER($AB453),IF($AB453=1,100,IF($AB453=0,50,0)),"")</f>
        <v>0</v>
      </c>
      <c r="AN453" s="0" t="str">
        <f aca="false">IF(ISNUMBER($AC453),IF($AC453&gt;=0.001,100,IF($AC453&gt;=-0.003,50,0)),"")</f>
        <v/>
      </c>
      <c r="AO453" s="0" t="str">
        <f aca="false">IF(ISNUMBER($AD453),IF($AD453&gt;=0.04,100,IF($AD453&gt;=0,50,0)),"")</f>
        <v/>
      </c>
      <c r="AP453" s="0" t="str">
        <f aca="false">IF(ISNUMBER($AE453),IF($AE453&gt;=25,100,IF($AE453&gt;=-75,50,0)),"")</f>
        <v/>
      </c>
      <c r="AQ453" s="0" t="str">
        <f aca="false">IF(ISNUMBER($AF453),IF($AF453&gt;0,100,IF($AF453&gt;=-50,50,0)),"")</f>
        <v/>
      </c>
      <c r="AR453" s="0" t="str">
        <f aca="false">IF(ISNUMBER($AG453),IF($AG453=1,100,IF($AG453=0,50,0)),"")</f>
        <v/>
      </c>
      <c r="AS453" s="0" t="str">
        <f aca="false">IF(ISNUMBER($AH453),IF($AH453&lt;0,100,IF($AH453&lt;=20,50,0)),"")</f>
        <v/>
      </c>
      <c r="AT453" s="0" t="str">
        <f aca="false">IF(ISNUMBER($AI453),IF($AI453&lt;0.95,100,IF($AI453&lt;=1,50,0)),"")</f>
        <v/>
      </c>
      <c r="AU453" s="0" t="str">
        <f aca="false">IF(ISNUMBER($AJ453),IF($AJ453&lt;30,0,IF($AJ453&lt;40,50,IF($AJ453&lt;=90,100,50))),"")</f>
        <v/>
      </c>
      <c r="AV453" s="0" t="str">
        <f aca="false">IF(ISNUMBER($AK453),IF($AK453&gt;-0.2,100,IF($AK453&gt;=-0.4,50,0)),"")</f>
        <v/>
      </c>
      <c r="AW453" s="59" t="n">
        <f aca="false">01_指標庫!$H$4*ISNUMBER($F453)+01_指標庫!$H$5*ISNUMBER($AA453)+01_指標庫!$H$6*ISNUMBER($G453)+01_指標庫!$H$7*ISNUMBER($H453)+01_指標庫!$H$8*ISNUMBER($AF453)+01_指標庫!$H$9*ISNUMBER($AG453)+01_指標庫!$H$10*ISNUMBER($AB453)+01_指標庫!$H$11*ISNUMBER($AC453)+01_指標庫!$H$12*ISNUMBER($AD453)+01_指標庫!$H$13*ISNUMBER($AE453)+01_指標庫!$H$14*ISNUMBER($I453)+01_指標庫!$H$15*ISNUMBER($AH453)+01_指標庫!$H$16*ISNUMBER($K453)+01_指標庫!$H$17*ISNUMBER($AI453)+01_指標庫!$H$18*ISNUMBER($AJ453)+01_指標庫!$H$19*ISNUMBER($AK453)+01_指標庫!$H$20*ISNUMBER($BB453)+01_指標庫!$H$21*ISNUMBER($BC453)</f>
        <v>51</v>
      </c>
      <c r="AX453" s="59" t="n">
        <f aca="false">IF(AW453=0,50,ROUND((01_指標庫!$H$4*IF(ISNUMBER($F453),L453,0)+01_指標庫!$H$5*IF(ISNUMBER($AA453),AL453,0)+01_指標庫!$H$6*IF(ISNUMBER($G453),M453,0)+01_指標庫!$H$7*IF(ISNUMBER($H453),N453,0)+01_指標庫!$H$8*IF(ISNUMBER($AF453),AQ453,0)+01_指標庫!$H$9*IF(ISNUMBER($AG453),AR453,0)+01_指標庫!$H$10*IF(ISNUMBER($AB453),AM453,0)+01_指標庫!$H$11*IF(ISNUMBER($AC453),AN453,0)+01_指標庫!$H$12*IF(ISNUMBER($AD453),AO453,0)+01_指標庫!$H$13*IF(ISNUMBER($AE453),AP453,0)+01_指標庫!$H$14*IF(ISNUMBER($I453),O453,0)+01_指標庫!$H$15*IF(ISNUMBER($AH453),AS453,0)+01_指標庫!$H$16*IF(ISNUMBER($K453),P453,0)+01_指標庫!$H$17*IF(ISNUMBER($AI453),AT453,0)+01_指標庫!$H$18*IF(ISNUMBER($AJ453),AU453,0)+01_指標庫!$H$19*IF(ISNUMBER($AK453),AV453,0)+01_指標庫!$H$20*IF(ISNUMBER($BB453),BB453,0)+01_指標庫!$H$21*IF(ISNUMBER($BC453),BC453,0))/AW453,1))</f>
        <v>90.2</v>
      </c>
      <c r="AY453" s="60"/>
      <c r="AZ453" s="60"/>
      <c r="BA453" s="58" t="n">
        <f aca="false">AVERAGE($E449:$E453)/AVERAGE($E444:$E453)-1</f>
        <v>0.0145417798493619</v>
      </c>
      <c r="BB453" s="59" t="n">
        <f aca="false">IF(ISNUMBER($BA453),IF(OR($S453&lt;=-0.03,$BA453&lt;-0.003),0,IF(OR($S453&lt;=-0.02,$BA453&lt;0.01),50,100)),"")</f>
        <v>100</v>
      </c>
      <c r="BC453" s="0" t="str">
        <f aca="false">IF(OR(COUNT($AZ453)=0,COUNT($AZ452)=0),"",IF(OR($AY453/$AZ452-1&lt;=-0.03,$AZ453/$AZ452-1&lt;=-0.045,IF(COUNT($AZ444:$AZ453)=10,AVERAGE($AZ449:$AZ453)/AVERAGE($AZ444:$AZ453)-1&lt;-0.01,FALSE())),0,IF(OR($AZ453/$AZ452-1&lt;=-0.02,IF(COUNT($AZ444:$AZ453)=10,AVERAGE($AZ449:$AZ453)/AVERAGE($AZ444:$AZ453)-1&lt;0.005,FALSE())),50,100)))</f>
        <v/>
      </c>
    </row>
    <row r="454" customFormat="false" ht="15" hidden="false" customHeight="true" outlineLevel="0" collapsed="false">
      <c r="A454" s="47" t="n">
        <v>450</v>
      </c>
      <c r="B454" s="48" t="n">
        <v>43210</v>
      </c>
      <c r="C454" s="47" t="n">
        <v>2018</v>
      </c>
      <c r="D454" s="49" t="s">
        <v>234</v>
      </c>
      <c r="E454" s="50" t="n">
        <v>6667.75</v>
      </c>
      <c r="F454" s="51" t="n">
        <v>0.052548</v>
      </c>
      <c r="G454" s="51" t="n">
        <v>-0.064979</v>
      </c>
      <c r="H454" s="52" t="n">
        <v>0.6531</v>
      </c>
      <c r="I454" s="53" t="n">
        <v>333</v>
      </c>
      <c r="J454" s="47" t="s">
        <v>235</v>
      </c>
      <c r="K454" s="54" t="n">
        <v>16.88</v>
      </c>
      <c r="L454" s="55" t="n">
        <f aca="false">IF(COUNT(F454)=0,50,IF(F454&gt;=0,100,IF(F454&gt;=-0.02,50,0)))</f>
        <v>100</v>
      </c>
      <c r="M454" s="55" t="n">
        <f aca="false">IF(COUNT(G454)=0,50,IF(G454&gt;-0.06,100,IF(G454&gt;-0.15,50,0)))</f>
        <v>50</v>
      </c>
      <c r="N454" s="55" t="n">
        <f aca="false">IF(COUNT(H454)=0,50,IF(H454&gt;=0.6,100,IF(H454&gt;=0.4,50,0)))</f>
        <v>100</v>
      </c>
      <c r="O454" s="55" t="n">
        <f aca="false">IF(COUNT(I454)=0,50,IF(J454="proxy_vix",50,IF(I454&lt;350,100,IF(I454&lt;=450,50,0))))</f>
        <v>100</v>
      </c>
      <c r="P454" s="55" t="n">
        <f aca="false">IF(COUNT(K454)=0,50,IF(K454&lt;20,100,IF(K454&lt;=25,50,0)))</f>
        <v>100</v>
      </c>
      <c r="Q454" s="54"/>
      <c r="R454" s="47"/>
      <c r="S454" s="51" t="n">
        <f aca="false">$E454/$E453-1</f>
        <v>-0.0158142789034214</v>
      </c>
      <c r="T454" s="56" t="n">
        <f aca="false">$K454/$K453-1</f>
        <v>0.0576441102756891</v>
      </c>
      <c r="V454" s="57"/>
      <c r="W454" s="57"/>
      <c r="Y454" s="1" t="str">
        <f aca="false">IF(AX454&gt;=70,"EASY",IF(AX454&gt;40,"UNCERTAIN","HARD"))</f>
        <v>EASY</v>
      </c>
      <c r="AA454" s="58" t="n">
        <f aca="false">IF($A454&lt;200,"",AVERAGE($E405:$E454)/AVERAGE($E255:$E454)-1)</f>
        <v>0.0635820105367835</v>
      </c>
      <c r="AB454" s="59" t="n">
        <f aca="false">LOOKUP($B454,07_L1政策步階!$A$4:$A$14,07_L1政策步階!$C$4:$C$14)</f>
        <v>-1</v>
      </c>
      <c r="AC454" s="57"/>
      <c r="AD454" s="57"/>
      <c r="AE454" s="57"/>
      <c r="AF454" s="57"/>
      <c r="AG454" s="57"/>
      <c r="AH454" s="57"/>
      <c r="AI454" s="57"/>
      <c r="AJ454" s="57"/>
      <c r="AK454" s="57"/>
      <c r="AL454" s="59" t="n">
        <f aca="false">IF(ISNUMBER($AA454),IF($AA454&gt;=0.005,100,IF($AA454&gt;=-0.015,50,0)),"")</f>
        <v>100</v>
      </c>
      <c r="AM454" s="59" t="n">
        <f aca="false">IF(ISNUMBER($AB454),IF($AB454=1,100,IF($AB454=0,50,0)),"")</f>
        <v>0</v>
      </c>
      <c r="AN454" s="0" t="str">
        <f aca="false">IF(ISNUMBER($AC454),IF($AC454&gt;=0.001,100,IF($AC454&gt;=-0.003,50,0)),"")</f>
        <v/>
      </c>
      <c r="AO454" s="0" t="str">
        <f aca="false">IF(ISNUMBER($AD454),IF($AD454&gt;=0.04,100,IF($AD454&gt;=0,50,0)),"")</f>
        <v/>
      </c>
      <c r="AP454" s="0" t="str">
        <f aca="false">IF(ISNUMBER($AE454),IF($AE454&gt;=25,100,IF($AE454&gt;=-75,50,0)),"")</f>
        <v/>
      </c>
      <c r="AQ454" s="0" t="str">
        <f aca="false">IF(ISNUMBER($AF454),IF($AF454&gt;0,100,IF($AF454&gt;=-50,50,0)),"")</f>
        <v/>
      </c>
      <c r="AR454" s="0" t="str">
        <f aca="false">IF(ISNUMBER($AG454),IF($AG454=1,100,IF($AG454=0,50,0)),"")</f>
        <v/>
      </c>
      <c r="AS454" s="0" t="str">
        <f aca="false">IF(ISNUMBER($AH454),IF($AH454&lt;0,100,IF($AH454&lt;=20,50,0)),"")</f>
        <v/>
      </c>
      <c r="AT454" s="0" t="str">
        <f aca="false">IF(ISNUMBER($AI454),IF($AI454&lt;0.95,100,IF($AI454&lt;=1,50,0)),"")</f>
        <v/>
      </c>
      <c r="AU454" s="0" t="str">
        <f aca="false">IF(ISNUMBER($AJ454),IF($AJ454&lt;30,0,IF($AJ454&lt;40,50,IF($AJ454&lt;=90,100,50))),"")</f>
        <v/>
      </c>
      <c r="AV454" s="0" t="str">
        <f aca="false">IF(ISNUMBER($AK454),IF($AK454&gt;-0.2,100,IF($AK454&gt;=-0.4,50,0)),"")</f>
        <v/>
      </c>
      <c r="AW454" s="59" t="n">
        <f aca="false">01_指標庫!$H$4*ISNUMBER($F454)+01_指標庫!$H$5*ISNUMBER($AA454)+01_指標庫!$H$6*ISNUMBER($G454)+01_指標庫!$H$7*ISNUMBER($H454)+01_指標庫!$H$8*ISNUMBER($AF454)+01_指標庫!$H$9*ISNUMBER($AG454)+01_指標庫!$H$10*ISNUMBER($AB454)+01_指標庫!$H$11*ISNUMBER($AC454)+01_指標庫!$H$12*ISNUMBER($AD454)+01_指標庫!$H$13*ISNUMBER($AE454)+01_指標庫!$H$14*ISNUMBER($I454)+01_指標庫!$H$15*ISNUMBER($AH454)+01_指標庫!$H$16*ISNUMBER($K454)+01_指標庫!$H$17*ISNUMBER($AI454)+01_指標庫!$H$18*ISNUMBER($AJ454)+01_指標庫!$H$19*ISNUMBER($AK454)+01_指標庫!$H$20*ISNUMBER($BB454)+01_指標庫!$H$21*ISNUMBER($BC454)</f>
        <v>51</v>
      </c>
      <c r="AX454" s="59" t="n">
        <f aca="false">IF(AW454=0,50,ROUND((01_指標庫!$H$4*IF(ISNUMBER($F454),L454,0)+01_指標庫!$H$5*IF(ISNUMBER($AA454),AL454,0)+01_指標庫!$H$6*IF(ISNUMBER($G454),M454,0)+01_指標庫!$H$7*IF(ISNUMBER($H454),N454,0)+01_指標庫!$H$8*IF(ISNUMBER($AF454),AQ454,0)+01_指標庫!$H$9*IF(ISNUMBER($AG454),AR454,0)+01_指標庫!$H$10*IF(ISNUMBER($AB454),AM454,0)+01_指標庫!$H$11*IF(ISNUMBER($AC454),AN454,0)+01_指標庫!$H$12*IF(ISNUMBER($AD454),AO454,0)+01_指標庫!$H$13*IF(ISNUMBER($AE454),AP454,0)+01_指標庫!$H$14*IF(ISNUMBER($I454),O454,0)+01_指標庫!$H$15*IF(ISNUMBER($AH454),AS454,0)+01_指標庫!$H$16*IF(ISNUMBER($K454),P454,0)+01_指標庫!$H$17*IF(ISNUMBER($AI454),AT454,0)+01_指標庫!$H$18*IF(ISNUMBER($AJ454),AU454,0)+01_指標庫!$H$19*IF(ISNUMBER($AK454),AV454,0)+01_指標庫!$H$20*IF(ISNUMBER($BB454),BB454,0)+01_指標庫!$H$21*IF(ISNUMBER($BC454),BC454,0))/AW454,1))</f>
        <v>82.4</v>
      </c>
      <c r="AY454" s="60"/>
      <c r="AZ454" s="60"/>
      <c r="BA454" s="58" t="n">
        <f aca="false">AVERAGE($E450:$E454)/AVERAGE($E445:$E454)-1</f>
        <v>0.0121568589248342</v>
      </c>
      <c r="BB454" s="59" t="n">
        <f aca="false">IF(ISNUMBER($BA454),IF(OR($S454&lt;=-0.03,$BA454&lt;-0.003),0,IF(OR($S454&lt;=-0.02,$BA454&lt;0.01),50,100)),"")</f>
        <v>100</v>
      </c>
      <c r="BC454" s="0" t="str">
        <f aca="false">IF(OR(COUNT($AZ454)=0,COUNT($AZ453)=0),"",IF(OR($AY454/$AZ453-1&lt;=-0.03,$AZ454/$AZ453-1&lt;=-0.045,IF(COUNT($AZ445:$AZ454)=10,AVERAGE($AZ450:$AZ454)/AVERAGE($AZ445:$AZ454)-1&lt;-0.01,FALSE())),0,IF(OR($AZ454/$AZ453-1&lt;=-0.02,IF(COUNT($AZ445:$AZ454)=10,AVERAGE($AZ450:$AZ454)/AVERAGE($AZ445:$AZ454)-1&lt;0.005,FALSE())),50,100)))</f>
        <v/>
      </c>
    </row>
    <row r="455" customFormat="false" ht="15" hidden="false" customHeight="true" outlineLevel="0" collapsed="false">
      <c r="A455" s="47" t="n">
        <v>451</v>
      </c>
      <c r="B455" s="48" t="n">
        <v>43213</v>
      </c>
      <c r="C455" s="47" t="n">
        <v>2018</v>
      </c>
      <c r="D455" s="49" t="s">
        <v>236</v>
      </c>
      <c r="E455" s="50" t="n">
        <v>6648.8</v>
      </c>
      <c r="F455" s="51" t="n">
        <v>0.048687</v>
      </c>
      <c r="G455" s="51" t="n">
        <v>-0.067636</v>
      </c>
      <c r="H455" s="52" t="n">
        <v>0.6531</v>
      </c>
      <c r="I455" s="53" t="n">
        <v>336</v>
      </c>
      <c r="J455" s="47" t="s">
        <v>235</v>
      </c>
      <c r="K455" s="54" t="n">
        <v>16.34</v>
      </c>
      <c r="L455" s="55" t="n">
        <f aca="false">IF(COUNT(F455)=0,50,IF(F455&gt;=0,100,IF(F455&gt;=-0.02,50,0)))</f>
        <v>100</v>
      </c>
      <c r="M455" s="55" t="n">
        <f aca="false">IF(COUNT(G455)=0,50,IF(G455&gt;-0.06,100,IF(G455&gt;-0.15,50,0)))</f>
        <v>50</v>
      </c>
      <c r="N455" s="55" t="n">
        <f aca="false">IF(COUNT(H455)=0,50,IF(H455&gt;=0.6,100,IF(H455&gt;=0.4,50,0)))</f>
        <v>100</v>
      </c>
      <c r="O455" s="55" t="n">
        <f aca="false">IF(COUNT(I455)=0,50,IF(J455="proxy_vix",50,IF(I455&lt;350,100,IF(I455&lt;=450,50,0))))</f>
        <v>100</v>
      </c>
      <c r="P455" s="55" t="n">
        <f aca="false">IF(COUNT(K455)=0,50,IF(K455&lt;20,100,IF(K455&lt;=25,50,0)))</f>
        <v>100</v>
      </c>
      <c r="Q455" s="54"/>
      <c r="R455" s="47"/>
      <c r="S455" s="51" t="n">
        <f aca="false">$E455/$E454-1</f>
        <v>-0.00284203816879758</v>
      </c>
      <c r="T455" s="56" t="n">
        <f aca="false">$K455/$K454-1</f>
        <v>-0.0319905213270142</v>
      </c>
      <c r="V455" s="57"/>
      <c r="W455" s="57"/>
      <c r="Y455" s="1" t="str">
        <f aca="false">IF(AX455&gt;=70,"EASY",IF(AX455&gt;40,"UNCERTAIN","HARD"))</f>
        <v>EASY</v>
      </c>
      <c r="AA455" s="58" t="n">
        <f aca="false">IF($A455&lt;200,"",AVERAGE($E406:$E455)/AVERAGE($E256:$E455)-1)</f>
        <v>0.0637815979949716</v>
      </c>
      <c r="AB455" s="59" t="n">
        <f aca="false">LOOKUP($B455,07_L1政策步階!$A$4:$A$14,07_L1政策步階!$C$4:$C$14)</f>
        <v>-1</v>
      </c>
      <c r="AC455" s="57"/>
      <c r="AD455" s="57"/>
      <c r="AE455" s="57"/>
      <c r="AF455" s="57"/>
      <c r="AG455" s="57"/>
      <c r="AH455" s="57"/>
      <c r="AI455" s="57"/>
      <c r="AJ455" s="57"/>
      <c r="AK455" s="57"/>
      <c r="AL455" s="59" t="n">
        <f aca="false">IF(ISNUMBER($AA455),IF($AA455&gt;=0.005,100,IF($AA455&gt;=-0.015,50,0)),"")</f>
        <v>100</v>
      </c>
      <c r="AM455" s="59" t="n">
        <f aca="false">IF(ISNUMBER($AB455),IF($AB455=1,100,IF($AB455=0,50,0)),"")</f>
        <v>0</v>
      </c>
      <c r="AN455" s="0" t="str">
        <f aca="false">IF(ISNUMBER($AC455),IF($AC455&gt;=0.001,100,IF($AC455&gt;=-0.003,50,0)),"")</f>
        <v/>
      </c>
      <c r="AO455" s="0" t="str">
        <f aca="false">IF(ISNUMBER($AD455),IF($AD455&gt;=0.04,100,IF($AD455&gt;=0,50,0)),"")</f>
        <v/>
      </c>
      <c r="AP455" s="0" t="str">
        <f aca="false">IF(ISNUMBER($AE455),IF($AE455&gt;=25,100,IF($AE455&gt;=-75,50,0)),"")</f>
        <v/>
      </c>
      <c r="AQ455" s="0" t="str">
        <f aca="false">IF(ISNUMBER($AF455),IF($AF455&gt;0,100,IF($AF455&gt;=-50,50,0)),"")</f>
        <v/>
      </c>
      <c r="AR455" s="0" t="str">
        <f aca="false">IF(ISNUMBER($AG455),IF($AG455=1,100,IF($AG455=0,50,0)),"")</f>
        <v/>
      </c>
      <c r="AS455" s="0" t="str">
        <f aca="false">IF(ISNUMBER($AH455),IF($AH455&lt;0,100,IF($AH455&lt;=20,50,0)),"")</f>
        <v/>
      </c>
      <c r="AT455" s="0" t="str">
        <f aca="false">IF(ISNUMBER($AI455),IF($AI455&lt;0.95,100,IF($AI455&lt;=1,50,0)),"")</f>
        <v/>
      </c>
      <c r="AU455" s="0" t="str">
        <f aca="false">IF(ISNUMBER($AJ455),IF($AJ455&lt;30,0,IF($AJ455&lt;40,50,IF($AJ455&lt;=90,100,50))),"")</f>
        <v/>
      </c>
      <c r="AV455" s="0" t="str">
        <f aca="false">IF(ISNUMBER($AK455),IF($AK455&gt;-0.2,100,IF($AK455&gt;=-0.4,50,0)),"")</f>
        <v/>
      </c>
      <c r="AW455" s="59" t="n">
        <f aca="false">01_指標庫!$H$4*ISNUMBER($F455)+01_指標庫!$H$5*ISNUMBER($AA455)+01_指標庫!$H$6*ISNUMBER($G455)+01_指標庫!$H$7*ISNUMBER($H455)+01_指標庫!$H$8*ISNUMBER($AF455)+01_指標庫!$H$9*ISNUMBER($AG455)+01_指標庫!$H$10*ISNUMBER($AB455)+01_指標庫!$H$11*ISNUMBER($AC455)+01_指標庫!$H$12*ISNUMBER($AD455)+01_指標庫!$H$13*ISNUMBER($AE455)+01_指標庫!$H$14*ISNUMBER($I455)+01_指標庫!$H$15*ISNUMBER($AH455)+01_指標庫!$H$16*ISNUMBER($K455)+01_指標庫!$H$17*ISNUMBER($AI455)+01_指標庫!$H$18*ISNUMBER($AJ455)+01_指標庫!$H$19*ISNUMBER($AK455)+01_指標庫!$H$20*ISNUMBER($BB455)+01_指標庫!$H$21*ISNUMBER($BC455)</f>
        <v>51</v>
      </c>
      <c r="AX455" s="59" t="n">
        <f aca="false">IF(AW455=0,50,ROUND((01_指標庫!$H$4*IF(ISNUMBER($F455),L455,0)+01_指標庫!$H$5*IF(ISNUMBER($AA455),AL455,0)+01_指標庫!$H$6*IF(ISNUMBER($G455),M455,0)+01_指標庫!$H$7*IF(ISNUMBER($H455),N455,0)+01_指標庫!$H$8*IF(ISNUMBER($AF455),AQ455,0)+01_指標庫!$H$9*IF(ISNUMBER($AG455),AR455,0)+01_指標庫!$H$10*IF(ISNUMBER($AB455),AM455,0)+01_指標庫!$H$11*IF(ISNUMBER($AC455),AN455,0)+01_指標庫!$H$12*IF(ISNUMBER($AD455),AO455,0)+01_指標庫!$H$13*IF(ISNUMBER($AE455),AP455,0)+01_指標庫!$H$14*IF(ISNUMBER($I455),O455,0)+01_指標庫!$H$15*IF(ISNUMBER($AH455),AS455,0)+01_指標庫!$H$16*IF(ISNUMBER($K455),P455,0)+01_指標庫!$H$17*IF(ISNUMBER($AI455),AT455,0)+01_指標庫!$H$18*IF(ISNUMBER($AJ455),AU455,0)+01_指標庫!$H$19*IF(ISNUMBER($AK455),AV455,0)+01_指標庫!$H$20*IF(ISNUMBER($BB455),BB455,0)+01_指標庫!$H$21*IF(ISNUMBER($BC455),BC455,0))/AW455,1))</f>
        <v>76.5</v>
      </c>
      <c r="AY455" s="60"/>
      <c r="AZ455" s="60"/>
      <c r="BA455" s="58" t="n">
        <f aca="false">AVERAGE($E451:$E455)/AVERAGE($E446:$E455)-1</f>
        <v>0.00869849092923758</v>
      </c>
      <c r="BB455" s="59" t="n">
        <f aca="false">IF(ISNUMBER($BA455),IF(OR($S455&lt;=-0.03,$BA455&lt;-0.003),0,IF(OR($S455&lt;=-0.02,$BA455&lt;0.01),50,100)),"")</f>
        <v>50</v>
      </c>
      <c r="BC455" s="0" t="str">
        <f aca="false">IF(OR(COUNT($AZ455)=0,COUNT($AZ454)=0),"",IF(OR($AY455/$AZ454-1&lt;=-0.03,$AZ455/$AZ454-1&lt;=-0.045,IF(COUNT($AZ446:$AZ455)=10,AVERAGE($AZ451:$AZ455)/AVERAGE($AZ446:$AZ455)-1&lt;-0.01,FALSE())),0,IF(OR($AZ455/$AZ454-1&lt;=-0.02,IF(COUNT($AZ446:$AZ455)=10,AVERAGE($AZ451:$AZ455)/AVERAGE($AZ446:$AZ455)-1&lt;0.005,FALSE())),50,100)))</f>
        <v/>
      </c>
    </row>
    <row r="456" customFormat="false" ht="15" hidden="false" customHeight="true" outlineLevel="0" collapsed="false">
      <c r="A456" s="47" t="n">
        <v>452</v>
      </c>
      <c r="B456" s="48" t="n">
        <v>43214</v>
      </c>
      <c r="C456" s="47" t="n">
        <v>2018</v>
      </c>
      <c r="D456" s="49" t="s">
        <v>237</v>
      </c>
      <c r="E456" s="50" t="n">
        <v>6509.05</v>
      </c>
      <c r="F456" s="51" t="n">
        <v>0.025955</v>
      </c>
      <c r="G456" s="51" t="n">
        <v>-0.087233</v>
      </c>
      <c r="H456" s="52" t="n">
        <v>0.5714</v>
      </c>
      <c r="I456" s="53" t="n">
        <v>341</v>
      </c>
      <c r="J456" s="47" t="s">
        <v>235</v>
      </c>
      <c r="K456" s="54" t="n">
        <v>18.02</v>
      </c>
      <c r="L456" s="55" t="n">
        <f aca="false">IF(COUNT(F456)=0,50,IF(F456&gt;=0,100,IF(F456&gt;=-0.02,50,0)))</f>
        <v>100</v>
      </c>
      <c r="M456" s="55" t="n">
        <f aca="false">IF(COUNT(G456)=0,50,IF(G456&gt;-0.06,100,IF(G456&gt;-0.15,50,0)))</f>
        <v>50</v>
      </c>
      <c r="N456" s="55" t="n">
        <f aca="false">IF(COUNT(H456)=0,50,IF(H456&gt;=0.6,100,IF(H456&gt;=0.4,50,0)))</f>
        <v>50</v>
      </c>
      <c r="O456" s="55" t="n">
        <f aca="false">IF(COUNT(I456)=0,50,IF(J456="proxy_vix",50,IF(I456&lt;350,100,IF(I456&lt;=450,50,0))))</f>
        <v>100</v>
      </c>
      <c r="P456" s="55" t="n">
        <f aca="false">IF(COUNT(K456)=0,50,IF(K456&lt;20,100,IF(K456&lt;=25,50,0)))</f>
        <v>100</v>
      </c>
      <c r="Q456" s="54"/>
      <c r="R456" s="47"/>
      <c r="S456" s="51" t="n">
        <f aca="false">$E456/$E455-1</f>
        <v>-0.0210188304656479</v>
      </c>
      <c r="T456" s="56" t="n">
        <f aca="false">$K456/$K455-1</f>
        <v>0.10281517747858</v>
      </c>
      <c r="V456" s="57"/>
      <c r="W456" s="57"/>
      <c r="Y456" s="1" t="str">
        <f aca="false">IF(AX456&gt;=70,"EASY",IF(AX456&gt;40,"UNCERTAIN","HARD"))</f>
        <v>UNCERTAIN</v>
      </c>
      <c r="AA456" s="58" t="n">
        <f aca="false">IF($A456&lt;200,"",AVERAGE($E407:$E456)/AVERAGE($E257:$E456)-1)</f>
        <v>0.0633706210975762</v>
      </c>
      <c r="AB456" s="59" t="n">
        <f aca="false">LOOKUP($B456,07_L1政策步階!$A$4:$A$14,07_L1政策步階!$C$4:$C$14)</f>
        <v>-1</v>
      </c>
      <c r="AC456" s="57"/>
      <c r="AD456" s="57"/>
      <c r="AE456" s="57"/>
      <c r="AF456" s="57"/>
      <c r="AG456" s="57"/>
      <c r="AH456" s="57"/>
      <c r="AI456" s="57"/>
      <c r="AJ456" s="57"/>
      <c r="AK456" s="57"/>
      <c r="AL456" s="59" t="n">
        <f aca="false">IF(ISNUMBER($AA456),IF($AA456&gt;=0.005,100,IF($AA456&gt;=-0.015,50,0)),"")</f>
        <v>100</v>
      </c>
      <c r="AM456" s="59" t="n">
        <f aca="false">IF(ISNUMBER($AB456),IF($AB456=1,100,IF($AB456=0,50,0)),"")</f>
        <v>0</v>
      </c>
      <c r="AN456" s="0" t="str">
        <f aca="false">IF(ISNUMBER($AC456),IF($AC456&gt;=0.001,100,IF($AC456&gt;=-0.003,50,0)),"")</f>
        <v/>
      </c>
      <c r="AO456" s="0" t="str">
        <f aca="false">IF(ISNUMBER($AD456),IF($AD456&gt;=0.04,100,IF($AD456&gt;=0,50,0)),"")</f>
        <v/>
      </c>
      <c r="AP456" s="0" t="str">
        <f aca="false">IF(ISNUMBER($AE456),IF($AE456&gt;=25,100,IF($AE456&gt;=-75,50,0)),"")</f>
        <v/>
      </c>
      <c r="AQ456" s="0" t="str">
        <f aca="false">IF(ISNUMBER($AF456),IF($AF456&gt;0,100,IF($AF456&gt;=-50,50,0)),"")</f>
        <v/>
      </c>
      <c r="AR456" s="0" t="str">
        <f aca="false">IF(ISNUMBER($AG456),IF($AG456=1,100,IF($AG456=0,50,0)),"")</f>
        <v/>
      </c>
      <c r="AS456" s="0" t="str">
        <f aca="false">IF(ISNUMBER($AH456),IF($AH456&lt;0,100,IF($AH456&lt;=20,50,0)),"")</f>
        <v/>
      </c>
      <c r="AT456" s="0" t="str">
        <f aca="false">IF(ISNUMBER($AI456),IF($AI456&lt;0.95,100,IF($AI456&lt;=1,50,0)),"")</f>
        <v/>
      </c>
      <c r="AU456" s="0" t="str">
        <f aca="false">IF(ISNUMBER($AJ456),IF($AJ456&lt;30,0,IF($AJ456&lt;40,50,IF($AJ456&lt;=90,100,50))),"")</f>
        <v/>
      </c>
      <c r="AV456" s="0" t="str">
        <f aca="false">IF(ISNUMBER($AK456),IF($AK456&gt;-0.2,100,IF($AK456&gt;=-0.4,50,0)),"")</f>
        <v/>
      </c>
      <c r="AW456" s="59" t="n">
        <f aca="false">01_指標庫!$H$4*ISNUMBER($F456)+01_指標庫!$H$5*ISNUMBER($AA456)+01_指標庫!$H$6*ISNUMBER($G456)+01_指標庫!$H$7*ISNUMBER($H456)+01_指標庫!$H$8*ISNUMBER($AF456)+01_指標庫!$H$9*ISNUMBER($AG456)+01_指標庫!$H$10*ISNUMBER($AB456)+01_指標庫!$H$11*ISNUMBER($AC456)+01_指標庫!$H$12*ISNUMBER($AD456)+01_指標庫!$H$13*ISNUMBER($AE456)+01_指標庫!$H$14*ISNUMBER($I456)+01_指標庫!$H$15*ISNUMBER($AH456)+01_指標庫!$H$16*ISNUMBER($K456)+01_指標庫!$H$17*ISNUMBER($AI456)+01_指標庫!$H$18*ISNUMBER($AJ456)+01_指標庫!$H$19*ISNUMBER($AK456)+01_指標庫!$H$20*ISNUMBER($BB456)+01_指標庫!$H$21*ISNUMBER($BC456)</f>
        <v>51</v>
      </c>
      <c r="AX456" s="59" t="n">
        <f aca="false">IF(AW456=0,50,ROUND((01_指標庫!$H$4*IF(ISNUMBER($F456),L456,0)+01_指標庫!$H$5*IF(ISNUMBER($AA456),AL456,0)+01_指標庫!$H$6*IF(ISNUMBER($G456),M456,0)+01_指標庫!$H$7*IF(ISNUMBER($H456),N456,0)+01_指標庫!$H$8*IF(ISNUMBER($AF456),AQ456,0)+01_指標庫!$H$9*IF(ISNUMBER($AG456),AR456,0)+01_指標庫!$H$10*IF(ISNUMBER($AB456),AM456,0)+01_指標庫!$H$11*IF(ISNUMBER($AC456),AN456,0)+01_指標庫!$H$12*IF(ISNUMBER($AD456),AO456,0)+01_指標庫!$H$13*IF(ISNUMBER($AE456),AP456,0)+01_指標庫!$H$14*IF(ISNUMBER($I456),O456,0)+01_指標庫!$H$15*IF(ISNUMBER($AH456),AS456,0)+01_指標庫!$H$16*IF(ISNUMBER($K456),P456,0)+01_指標庫!$H$17*IF(ISNUMBER($AI456),AT456,0)+01_指標庫!$H$18*IF(ISNUMBER($AJ456),AU456,0)+01_指標庫!$H$19*IF(ISNUMBER($AK456),AV456,0)+01_指標庫!$H$20*IF(ISNUMBER($BB456),BB456,0)+01_指標庫!$H$21*IF(ISNUMBER($BC456),BC456,0))/AW456,1))</f>
        <v>68.6</v>
      </c>
      <c r="AY456" s="60"/>
      <c r="AZ456" s="60"/>
      <c r="BA456" s="58" t="n">
        <f aca="false">AVERAGE($E452:$E456)/AVERAGE($E447:$E456)-1</f>
        <v>0.00110954259028095</v>
      </c>
      <c r="BB456" s="59" t="n">
        <f aca="false">IF(ISNUMBER($BA456),IF(OR($S456&lt;=-0.03,$BA456&lt;-0.003),0,IF(OR($S456&lt;=-0.02,$BA456&lt;0.01),50,100)),"")</f>
        <v>50</v>
      </c>
      <c r="BC456" s="0" t="str">
        <f aca="false">IF(OR(COUNT($AZ456)=0,COUNT($AZ455)=0),"",IF(OR($AY456/$AZ455-1&lt;=-0.03,$AZ456/$AZ455-1&lt;=-0.045,IF(COUNT($AZ447:$AZ456)=10,AVERAGE($AZ452:$AZ456)/AVERAGE($AZ447:$AZ456)-1&lt;-0.01,FALSE())),0,IF(OR($AZ456/$AZ455-1&lt;=-0.02,IF(COUNT($AZ447:$AZ456)=10,AVERAGE($AZ452:$AZ456)/AVERAGE($AZ447:$AZ456)-1&lt;0.005,FALSE())),50,100)))</f>
        <v/>
      </c>
    </row>
    <row r="457" customFormat="false" ht="15" hidden="false" customHeight="true" outlineLevel="0" collapsed="false">
      <c r="A457" s="47" t="n">
        <v>453</v>
      </c>
      <c r="B457" s="48" t="n">
        <v>43215</v>
      </c>
      <c r="C457" s="47" t="n">
        <v>2018</v>
      </c>
      <c r="D457" s="49" t="s">
        <v>238</v>
      </c>
      <c r="E457" s="50" t="n">
        <v>6513.94</v>
      </c>
      <c r="F457" s="51" t="n">
        <v>0.026063</v>
      </c>
      <c r="G457" s="51" t="n">
        <v>-0.086547</v>
      </c>
      <c r="H457" s="52" t="n">
        <v>0.5714</v>
      </c>
      <c r="I457" s="53" t="n">
        <v>347</v>
      </c>
      <c r="J457" s="47" t="s">
        <v>235</v>
      </c>
      <c r="K457" s="54" t="n">
        <v>17.84</v>
      </c>
      <c r="L457" s="55" t="n">
        <f aca="false">IF(COUNT(F457)=0,50,IF(F457&gt;=0,100,IF(F457&gt;=-0.02,50,0)))</f>
        <v>100</v>
      </c>
      <c r="M457" s="55" t="n">
        <f aca="false">IF(COUNT(G457)=0,50,IF(G457&gt;-0.06,100,IF(G457&gt;-0.15,50,0)))</f>
        <v>50</v>
      </c>
      <c r="N457" s="55" t="n">
        <f aca="false">IF(COUNT(H457)=0,50,IF(H457&gt;=0.6,100,IF(H457&gt;=0.4,50,0)))</f>
        <v>50</v>
      </c>
      <c r="O457" s="55" t="n">
        <f aca="false">IF(COUNT(I457)=0,50,IF(J457="proxy_vix",50,IF(I457&lt;350,100,IF(I457&lt;=450,50,0))))</f>
        <v>100</v>
      </c>
      <c r="P457" s="55" t="n">
        <f aca="false">IF(COUNT(K457)=0,50,IF(K457&lt;20,100,IF(K457&lt;=25,50,0)))</f>
        <v>100</v>
      </c>
      <c r="Q457" s="54"/>
      <c r="R457" s="47"/>
      <c r="S457" s="51" t="n">
        <f aca="false">$E457/$E456-1</f>
        <v>0.000751261704857065</v>
      </c>
      <c r="T457" s="56" t="n">
        <f aca="false">$K457/$K456-1</f>
        <v>-0.00998890122086571</v>
      </c>
      <c r="V457" s="57"/>
      <c r="W457" s="57"/>
      <c r="Y457" s="1" t="str">
        <f aca="false">IF(AX457&gt;=70,"EASY",IF(AX457&gt;40,"UNCERTAIN","HARD"))</f>
        <v>UNCERTAIN</v>
      </c>
      <c r="AA457" s="58" t="n">
        <f aca="false">IF($A457&lt;200,"",AVERAGE($E408:$E457)/AVERAGE($E258:$E457)-1)</f>
        <v>0.0626528269052316</v>
      </c>
      <c r="AB457" s="59" t="n">
        <f aca="false">LOOKUP($B457,07_L1政策步階!$A$4:$A$14,07_L1政策步階!$C$4:$C$14)</f>
        <v>-1</v>
      </c>
      <c r="AC457" s="57"/>
      <c r="AD457" s="57"/>
      <c r="AE457" s="57"/>
      <c r="AF457" s="57"/>
      <c r="AG457" s="57"/>
      <c r="AH457" s="57"/>
      <c r="AI457" s="57"/>
      <c r="AJ457" s="57"/>
      <c r="AK457" s="57"/>
      <c r="AL457" s="59" t="n">
        <f aca="false">IF(ISNUMBER($AA457),IF($AA457&gt;=0.005,100,IF($AA457&gt;=-0.015,50,0)),"")</f>
        <v>100</v>
      </c>
      <c r="AM457" s="59" t="n">
        <f aca="false">IF(ISNUMBER($AB457),IF($AB457=1,100,IF($AB457=0,50,0)),"")</f>
        <v>0</v>
      </c>
      <c r="AN457" s="0" t="str">
        <f aca="false">IF(ISNUMBER($AC457),IF($AC457&gt;=0.001,100,IF($AC457&gt;=-0.003,50,0)),"")</f>
        <v/>
      </c>
      <c r="AO457" s="0" t="str">
        <f aca="false">IF(ISNUMBER($AD457),IF($AD457&gt;=0.04,100,IF($AD457&gt;=0,50,0)),"")</f>
        <v/>
      </c>
      <c r="AP457" s="0" t="str">
        <f aca="false">IF(ISNUMBER($AE457),IF($AE457&gt;=25,100,IF($AE457&gt;=-75,50,0)),"")</f>
        <v/>
      </c>
      <c r="AQ457" s="0" t="str">
        <f aca="false">IF(ISNUMBER($AF457),IF($AF457&gt;0,100,IF($AF457&gt;=-50,50,0)),"")</f>
        <v/>
      </c>
      <c r="AR457" s="0" t="str">
        <f aca="false">IF(ISNUMBER($AG457),IF($AG457=1,100,IF($AG457=0,50,0)),"")</f>
        <v/>
      </c>
      <c r="AS457" s="0" t="str">
        <f aca="false">IF(ISNUMBER($AH457),IF($AH457&lt;0,100,IF($AH457&lt;=20,50,0)),"")</f>
        <v/>
      </c>
      <c r="AT457" s="0" t="str">
        <f aca="false">IF(ISNUMBER($AI457),IF($AI457&lt;0.95,100,IF($AI457&lt;=1,50,0)),"")</f>
        <v/>
      </c>
      <c r="AU457" s="0" t="str">
        <f aca="false">IF(ISNUMBER($AJ457),IF($AJ457&lt;30,0,IF($AJ457&lt;40,50,IF($AJ457&lt;=90,100,50))),"")</f>
        <v/>
      </c>
      <c r="AV457" s="0" t="str">
        <f aca="false">IF(ISNUMBER($AK457),IF($AK457&gt;-0.2,100,IF($AK457&gt;=-0.4,50,0)),"")</f>
        <v/>
      </c>
      <c r="AW457" s="59" t="n">
        <f aca="false">01_指標庫!$H$4*ISNUMBER($F457)+01_指標庫!$H$5*ISNUMBER($AA457)+01_指標庫!$H$6*ISNUMBER($G457)+01_指標庫!$H$7*ISNUMBER($H457)+01_指標庫!$H$8*ISNUMBER($AF457)+01_指標庫!$H$9*ISNUMBER($AG457)+01_指標庫!$H$10*ISNUMBER($AB457)+01_指標庫!$H$11*ISNUMBER($AC457)+01_指標庫!$H$12*ISNUMBER($AD457)+01_指標庫!$H$13*ISNUMBER($AE457)+01_指標庫!$H$14*ISNUMBER($I457)+01_指標庫!$H$15*ISNUMBER($AH457)+01_指標庫!$H$16*ISNUMBER($K457)+01_指標庫!$H$17*ISNUMBER($AI457)+01_指標庫!$H$18*ISNUMBER($AJ457)+01_指標庫!$H$19*ISNUMBER($AK457)+01_指標庫!$H$20*ISNUMBER($BB457)+01_指標庫!$H$21*ISNUMBER($BC457)</f>
        <v>51</v>
      </c>
      <c r="AX457" s="59" t="n">
        <f aca="false">IF(AW457=0,50,ROUND((01_指標庫!$H$4*IF(ISNUMBER($F457),L457,0)+01_指標庫!$H$5*IF(ISNUMBER($AA457),AL457,0)+01_指標庫!$H$6*IF(ISNUMBER($G457),M457,0)+01_指標庫!$H$7*IF(ISNUMBER($H457),N457,0)+01_指標庫!$H$8*IF(ISNUMBER($AF457),AQ457,0)+01_指標庫!$H$9*IF(ISNUMBER($AG457),AR457,0)+01_指標庫!$H$10*IF(ISNUMBER($AB457),AM457,0)+01_指標庫!$H$11*IF(ISNUMBER($AC457),AN457,0)+01_指標庫!$H$12*IF(ISNUMBER($AD457),AO457,0)+01_指標庫!$H$13*IF(ISNUMBER($AE457),AP457,0)+01_指標庫!$H$14*IF(ISNUMBER($I457),O457,0)+01_指標庫!$H$15*IF(ISNUMBER($AH457),AS457,0)+01_指標庫!$H$16*IF(ISNUMBER($K457),P457,0)+01_指標庫!$H$17*IF(ISNUMBER($AI457),AT457,0)+01_指標庫!$H$18*IF(ISNUMBER($AJ457),AU457,0)+01_指標庫!$H$19*IF(ISNUMBER($AK457),AV457,0)+01_指標庫!$H$20*IF(ISNUMBER($BB457),BB457,0)+01_指標庫!$H$21*IF(ISNUMBER($BC457),BC457,0))/AW457,1))</f>
        <v>62.7</v>
      </c>
      <c r="AY457" s="60"/>
      <c r="AZ457" s="60"/>
      <c r="BA457" s="58" t="n">
        <f aca="false">AVERAGE($E453:$E457)/AVERAGE($E448:$E457)-1</f>
        <v>-0.00741759423438038</v>
      </c>
      <c r="BB457" s="59" t="n">
        <f aca="false">IF(ISNUMBER($BA457),IF(OR($S457&lt;=-0.03,$BA457&lt;-0.003),0,IF(OR($S457&lt;=-0.02,$BA457&lt;0.01),50,100)),"")</f>
        <v>0</v>
      </c>
      <c r="BC457" s="0" t="str">
        <f aca="false">IF(OR(COUNT($AZ457)=0,COUNT($AZ456)=0),"",IF(OR($AY457/$AZ456-1&lt;=-0.03,$AZ457/$AZ456-1&lt;=-0.045,IF(COUNT($AZ448:$AZ457)=10,AVERAGE($AZ453:$AZ457)/AVERAGE($AZ448:$AZ457)-1&lt;-0.01,FALSE())),0,IF(OR($AZ457/$AZ456-1&lt;=-0.02,IF(COUNT($AZ448:$AZ457)=10,AVERAGE($AZ453:$AZ457)/AVERAGE($AZ448:$AZ457)-1&lt;0.005,FALSE())),50,100)))</f>
        <v/>
      </c>
    </row>
    <row r="458" customFormat="false" ht="15" hidden="false" customHeight="true" outlineLevel="0" collapsed="false">
      <c r="A458" s="47" t="n">
        <v>454</v>
      </c>
      <c r="B458" s="48" t="n">
        <v>43216</v>
      </c>
      <c r="C458" s="47" t="n">
        <v>2018</v>
      </c>
      <c r="D458" s="49" t="s">
        <v>239</v>
      </c>
      <c r="E458" s="50" t="n">
        <v>6649.65</v>
      </c>
      <c r="F458" s="51" t="n">
        <v>0.046665</v>
      </c>
      <c r="G458" s="51" t="n">
        <v>-0.067517</v>
      </c>
      <c r="H458" s="52" t="n">
        <v>0.6735</v>
      </c>
      <c r="I458" s="53" t="n">
        <v>343</v>
      </c>
      <c r="J458" s="47" t="s">
        <v>235</v>
      </c>
      <c r="K458" s="54" t="n">
        <v>16.24</v>
      </c>
      <c r="L458" s="55" t="n">
        <f aca="false">IF(COUNT(F458)=0,50,IF(F458&gt;=0,100,IF(F458&gt;=-0.02,50,0)))</f>
        <v>100</v>
      </c>
      <c r="M458" s="55" t="n">
        <f aca="false">IF(COUNT(G458)=0,50,IF(G458&gt;-0.06,100,IF(G458&gt;-0.15,50,0)))</f>
        <v>50</v>
      </c>
      <c r="N458" s="55" t="n">
        <f aca="false">IF(COUNT(H458)=0,50,IF(H458&gt;=0.6,100,IF(H458&gt;=0.4,50,0)))</f>
        <v>100</v>
      </c>
      <c r="O458" s="55" t="n">
        <f aca="false">IF(COUNT(I458)=0,50,IF(J458="proxy_vix",50,IF(I458&lt;350,100,IF(I458&lt;=450,50,0))))</f>
        <v>100</v>
      </c>
      <c r="P458" s="55" t="n">
        <f aca="false">IF(COUNT(K458)=0,50,IF(K458&lt;20,100,IF(K458&lt;=25,50,0)))</f>
        <v>100</v>
      </c>
      <c r="Q458" s="54"/>
      <c r="R458" s="47"/>
      <c r="S458" s="51" t="n">
        <f aca="false">$E458/$E457-1</f>
        <v>0.020833781091014</v>
      </c>
      <c r="T458" s="56" t="n">
        <f aca="false">$K458/$K457-1</f>
        <v>-0.0896860986547086</v>
      </c>
      <c r="V458" s="57"/>
      <c r="W458" s="57"/>
      <c r="Y458" s="1" t="str">
        <f aca="false">IF(AX458&gt;=70,"EASY",IF(AX458&gt;40,"UNCERTAIN","HARD"))</f>
        <v>EASY</v>
      </c>
      <c r="AA458" s="58" t="n">
        <f aca="false">IF($A458&lt;200,"",AVERAGE($E409:$E458)/AVERAGE($E259:$E458)-1)</f>
        <v>0.0621683654181682</v>
      </c>
      <c r="AB458" s="59" t="n">
        <f aca="false">LOOKUP($B458,07_L1政策步階!$A$4:$A$14,07_L1政策步階!$C$4:$C$14)</f>
        <v>-1</v>
      </c>
      <c r="AC458" s="57"/>
      <c r="AD458" s="57"/>
      <c r="AE458" s="57"/>
      <c r="AF458" s="57"/>
      <c r="AG458" s="57"/>
      <c r="AH458" s="57"/>
      <c r="AI458" s="57"/>
      <c r="AJ458" s="57"/>
      <c r="AK458" s="57"/>
      <c r="AL458" s="59" t="n">
        <f aca="false">IF(ISNUMBER($AA458),IF($AA458&gt;=0.005,100,IF($AA458&gt;=-0.015,50,0)),"")</f>
        <v>100</v>
      </c>
      <c r="AM458" s="59" t="n">
        <f aca="false">IF(ISNUMBER($AB458),IF($AB458=1,100,IF($AB458=0,50,0)),"")</f>
        <v>0</v>
      </c>
      <c r="AN458" s="0" t="str">
        <f aca="false">IF(ISNUMBER($AC458),IF($AC458&gt;=0.001,100,IF($AC458&gt;=-0.003,50,0)),"")</f>
        <v/>
      </c>
      <c r="AO458" s="0" t="str">
        <f aca="false">IF(ISNUMBER($AD458),IF($AD458&gt;=0.04,100,IF($AD458&gt;=0,50,0)),"")</f>
        <v/>
      </c>
      <c r="AP458" s="0" t="str">
        <f aca="false">IF(ISNUMBER($AE458),IF($AE458&gt;=25,100,IF($AE458&gt;=-75,50,0)),"")</f>
        <v/>
      </c>
      <c r="AQ458" s="0" t="str">
        <f aca="false">IF(ISNUMBER($AF458),IF($AF458&gt;0,100,IF($AF458&gt;=-50,50,0)),"")</f>
        <v/>
      </c>
      <c r="AR458" s="0" t="str">
        <f aca="false">IF(ISNUMBER($AG458),IF($AG458=1,100,IF($AG458=0,50,0)),"")</f>
        <v/>
      </c>
      <c r="AS458" s="0" t="str">
        <f aca="false">IF(ISNUMBER($AH458),IF($AH458&lt;0,100,IF($AH458&lt;=20,50,0)),"")</f>
        <v/>
      </c>
      <c r="AT458" s="0" t="str">
        <f aca="false">IF(ISNUMBER($AI458),IF($AI458&lt;0.95,100,IF($AI458&lt;=1,50,0)),"")</f>
        <v/>
      </c>
      <c r="AU458" s="0" t="str">
        <f aca="false">IF(ISNUMBER($AJ458),IF($AJ458&lt;30,0,IF($AJ458&lt;40,50,IF($AJ458&lt;=90,100,50))),"")</f>
        <v/>
      </c>
      <c r="AV458" s="0" t="str">
        <f aca="false">IF(ISNUMBER($AK458),IF($AK458&gt;-0.2,100,IF($AK458&gt;=-0.4,50,0)),"")</f>
        <v/>
      </c>
      <c r="AW458" s="59" t="n">
        <f aca="false">01_指標庫!$H$4*ISNUMBER($F458)+01_指標庫!$H$5*ISNUMBER($AA458)+01_指標庫!$H$6*ISNUMBER($G458)+01_指標庫!$H$7*ISNUMBER($H458)+01_指標庫!$H$8*ISNUMBER($AF458)+01_指標庫!$H$9*ISNUMBER($AG458)+01_指標庫!$H$10*ISNUMBER($AB458)+01_指標庫!$H$11*ISNUMBER($AC458)+01_指標庫!$H$12*ISNUMBER($AD458)+01_指標庫!$H$13*ISNUMBER($AE458)+01_指標庫!$H$14*ISNUMBER($I458)+01_指標庫!$H$15*ISNUMBER($AH458)+01_指標庫!$H$16*ISNUMBER($K458)+01_指標庫!$H$17*ISNUMBER($AI458)+01_指標庫!$H$18*ISNUMBER($AJ458)+01_指標庫!$H$19*ISNUMBER($AK458)+01_指標庫!$H$20*ISNUMBER($BB458)+01_指標庫!$H$21*ISNUMBER($BC458)</f>
        <v>51</v>
      </c>
      <c r="AX458" s="59" t="n">
        <f aca="false">IF(AW458=0,50,ROUND((01_指標庫!$H$4*IF(ISNUMBER($F458),L458,0)+01_指標庫!$H$5*IF(ISNUMBER($AA458),AL458,0)+01_指標庫!$H$6*IF(ISNUMBER($G458),M458,0)+01_指標庫!$H$7*IF(ISNUMBER($H458),N458,0)+01_指標庫!$H$8*IF(ISNUMBER($AF458),AQ458,0)+01_指標庫!$H$9*IF(ISNUMBER($AG458),AR458,0)+01_指標庫!$H$10*IF(ISNUMBER($AB458),AM458,0)+01_指標庫!$H$11*IF(ISNUMBER($AC458),AN458,0)+01_指標庫!$H$12*IF(ISNUMBER($AD458),AO458,0)+01_指標庫!$H$13*IF(ISNUMBER($AE458),AP458,0)+01_指標庫!$H$14*IF(ISNUMBER($I458),O458,0)+01_指標庫!$H$15*IF(ISNUMBER($AH458),AS458,0)+01_指標庫!$H$16*IF(ISNUMBER($K458),P458,0)+01_指標庫!$H$17*IF(ISNUMBER($AI458),AT458,0)+01_指標庫!$H$18*IF(ISNUMBER($AJ458),AU458,0)+01_指標庫!$H$19*IF(ISNUMBER($AK458),AV458,0)+01_指標庫!$H$20*IF(ISNUMBER($BB458),BB458,0)+01_指標庫!$H$21*IF(ISNUMBER($BC458),BC458,0))/AW458,1))</f>
        <v>70.6</v>
      </c>
      <c r="AY458" s="60"/>
      <c r="AZ458" s="60"/>
      <c r="BA458" s="58" t="n">
        <f aca="false">AVERAGE($E454:$E458)/AVERAGE($E449:$E458)-1</f>
        <v>-0.0110736095260618</v>
      </c>
      <c r="BB458" s="59" t="n">
        <f aca="false">IF(ISNUMBER($BA458),IF(OR($S458&lt;=-0.03,$BA458&lt;-0.003),0,IF(OR($S458&lt;=-0.02,$BA458&lt;0.01),50,100)),"")</f>
        <v>0</v>
      </c>
      <c r="BC458" s="0" t="str">
        <f aca="false">IF(OR(COUNT($AZ458)=0,COUNT($AZ457)=0),"",IF(OR($AY458/$AZ457-1&lt;=-0.03,$AZ458/$AZ457-1&lt;=-0.045,IF(COUNT($AZ449:$AZ458)=10,AVERAGE($AZ454:$AZ458)/AVERAGE($AZ449:$AZ458)-1&lt;-0.01,FALSE())),0,IF(OR($AZ458/$AZ457-1&lt;=-0.02,IF(COUNT($AZ449:$AZ458)=10,AVERAGE($AZ454:$AZ458)/AVERAGE($AZ449:$AZ458)-1&lt;0.005,FALSE())),50,100)))</f>
        <v/>
      </c>
    </row>
    <row r="459" customFormat="false" ht="15" hidden="false" customHeight="true" outlineLevel="0" collapsed="false">
      <c r="A459" s="47" t="n">
        <v>455</v>
      </c>
      <c r="B459" s="48" t="n">
        <v>43217</v>
      </c>
      <c r="C459" s="47" t="n">
        <v>2018</v>
      </c>
      <c r="D459" s="49" t="s">
        <v>234</v>
      </c>
      <c r="E459" s="50" t="n">
        <v>6656.35</v>
      </c>
      <c r="F459" s="51" t="n">
        <v>0.046996</v>
      </c>
      <c r="G459" s="51" t="n">
        <v>-0.066577</v>
      </c>
      <c r="H459" s="52" t="n">
        <v>0.6531</v>
      </c>
      <c r="I459" s="53" t="n">
        <v>344</v>
      </c>
      <c r="J459" s="47" t="s">
        <v>235</v>
      </c>
      <c r="K459" s="54" t="n">
        <v>15.41</v>
      </c>
      <c r="L459" s="55" t="n">
        <f aca="false">IF(COUNT(F459)=0,50,IF(F459&gt;=0,100,IF(F459&gt;=-0.02,50,0)))</f>
        <v>100</v>
      </c>
      <c r="M459" s="55" t="n">
        <f aca="false">IF(COUNT(G459)=0,50,IF(G459&gt;-0.06,100,IF(G459&gt;-0.15,50,0)))</f>
        <v>50</v>
      </c>
      <c r="N459" s="55" t="n">
        <f aca="false">IF(COUNT(H459)=0,50,IF(H459&gt;=0.6,100,IF(H459&gt;=0.4,50,0)))</f>
        <v>100</v>
      </c>
      <c r="O459" s="55" t="n">
        <f aca="false">IF(COUNT(I459)=0,50,IF(J459="proxy_vix",50,IF(I459&lt;350,100,IF(I459&lt;=450,50,0))))</f>
        <v>100</v>
      </c>
      <c r="P459" s="55" t="n">
        <f aca="false">IF(COUNT(K459)=0,50,IF(K459&lt;20,100,IF(K459&lt;=25,50,0)))</f>
        <v>100</v>
      </c>
      <c r="Q459" s="54"/>
      <c r="R459" s="47"/>
      <c r="S459" s="51" t="n">
        <f aca="false">$E459/$E458-1</f>
        <v>0.00100757182708877</v>
      </c>
      <c r="T459" s="56" t="n">
        <f aca="false">$K459/$K458-1</f>
        <v>-0.0511083743842363</v>
      </c>
      <c r="V459" s="57"/>
      <c r="W459" s="57"/>
      <c r="Y459" s="1" t="str">
        <f aca="false">IF(AX459&gt;=70,"EASY",IF(AX459&gt;40,"UNCERTAIN","HARD"))</f>
        <v>EASY</v>
      </c>
      <c r="AA459" s="58" t="n">
        <f aca="false">IF($A459&lt;200,"",AVERAGE($E410:$E459)/AVERAGE($E260:$E459)-1)</f>
        <v>0.061376658121391</v>
      </c>
      <c r="AB459" s="59" t="n">
        <f aca="false">LOOKUP($B459,07_L1政策步階!$A$4:$A$14,07_L1政策步階!$C$4:$C$14)</f>
        <v>-1</v>
      </c>
      <c r="AC459" s="57"/>
      <c r="AD459" s="57"/>
      <c r="AE459" s="57"/>
      <c r="AF459" s="57"/>
      <c r="AG459" s="57"/>
      <c r="AH459" s="57"/>
      <c r="AI459" s="57"/>
      <c r="AJ459" s="57"/>
      <c r="AK459" s="57"/>
      <c r="AL459" s="59" t="n">
        <f aca="false">IF(ISNUMBER($AA459),IF($AA459&gt;=0.005,100,IF($AA459&gt;=-0.015,50,0)),"")</f>
        <v>100</v>
      </c>
      <c r="AM459" s="59" t="n">
        <f aca="false">IF(ISNUMBER($AB459),IF($AB459=1,100,IF($AB459=0,50,0)),"")</f>
        <v>0</v>
      </c>
      <c r="AN459" s="0" t="str">
        <f aca="false">IF(ISNUMBER($AC459),IF($AC459&gt;=0.001,100,IF($AC459&gt;=-0.003,50,0)),"")</f>
        <v/>
      </c>
      <c r="AO459" s="0" t="str">
        <f aca="false">IF(ISNUMBER($AD459),IF($AD459&gt;=0.04,100,IF($AD459&gt;=0,50,0)),"")</f>
        <v/>
      </c>
      <c r="AP459" s="0" t="str">
        <f aca="false">IF(ISNUMBER($AE459),IF($AE459&gt;=25,100,IF($AE459&gt;=-75,50,0)),"")</f>
        <v/>
      </c>
      <c r="AQ459" s="0" t="str">
        <f aca="false">IF(ISNUMBER($AF459),IF($AF459&gt;0,100,IF($AF459&gt;=-50,50,0)),"")</f>
        <v/>
      </c>
      <c r="AR459" s="0" t="str">
        <f aca="false">IF(ISNUMBER($AG459),IF($AG459=1,100,IF($AG459=0,50,0)),"")</f>
        <v/>
      </c>
      <c r="AS459" s="0" t="str">
        <f aca="false">IF(ISNUMBER($AH459),IF($AH459&lt;0,100,IF($AH459&lt;=20,50,0)),"")</f>
        <v/>
      </c>
      <c r="AT459" s="0" t="str">
        <f aca="false">IF(ISNUMBER($AI459),IF($AI459&lt;0.95,100,IF($AI459&lt;=1,50,0)),"")</f>
        <v/>
      </c>
      <c r="AU459" s="0" t="str">
        <f aca="false">IF(ISNUMBER($AJ459),IF($AJ459&lt;30,0,IF($AJ459&lt;40,50,IF($AJ459&lt;=90,100,50))),"")</f>
        <v/>
      </c>
      <c r="AV459" s="0" t="str">
        <f aca="false">IF(ISNUMBER($AK459),IF($AK459&gt;-0.2,100,IF($AK459&gt;=-0.4,50,0)),"")</f>
        <v/>
      </c>
      <c r="AW459" s="59" t="n">
        <f aca="false">01_指標庫!$H$4*ISNUMBER($F459)+01_指標庫!$H$5*ISNUMBER($AA459)+01_指標庫!$H$6*ISNUMBER($G459)+01_指標庫!$H$7*ISNUMBER($H459)+01_指標庫!$H$8*ISNUMBER($AF459)+01_指標庫!$H$9*ISNUMBER($AG459)+01_指標庫!$H$10*ISNUMBER($AB459)+01_指標庫!$H$11*ISNUMBER($AC459)+01_指標庫!$H$12*ISNUMBER($AD459)+01_指標庫!$H$13*ISNUMBER($AE459)+01_指標庫!$H$14*ISNUMBER($I459)+01_指標庫!$H$15*ISNUMBER($AH459)+01_指標庫!$H$16*ISNUMBER($K459)+01_指標庫!$H$17*ISNUMBER($AI459)+01_指標庫!$H$18*ISNUMBER($AJ459)+01_指標庫!$H$19*ISNUMBER($AK459)+01_指標庫!$H$20*ISNUMBER($BB459)+01_指標庫!$H$21*ISNUMBER($BC459)</f>
        <v>51</v>
      </c>
      <c r="AX459" s="59" t="n">
        <f aca="false">IF(AW459=0,50,ROUND((01_指標庫!$H$4*IF(ISNUMBER($F459),L459,0)+01_指標庫!$H$5*IF(ISNUMBER($AA459),AL459,0)+01_指標庫!$H$6*IF(ISNUMBER($G459),M459,0)+01_指標庫!$H$7*IF(ISNUMBER($H459),N459,0)+01_指標庫!$H$8*IF(ISNUMBER($AF459),AQ459,0)+01_指標庫!$H$9*IF(ISNUMBER($AG459),AR459,0)+01_指標庫!$H$10*IF(ISNUMBER($AB459),AM459,0)+01_指標庫!$H$11*IF(ISNUMBER($AC459),AN459,0)+01_指標庫!$H$12*IF(ISNUMBER($AD459),AO459,0)+01_指標庫!$H$13*IF(ISNUMBER($AE459),AP459,0)+01_指標庫!$H$14*IF(ISNUMBER($I459),O459,0)+01_指標庫!$H$15*IF(ISNUMBER($AH459),AS459,0)+01_指標庫!$H$16*IF(ISNUMBER($K459),P459,0)+01_指標庫!$H$17*IF(ISNUMBER($AI459),AT459,0)+01_指標庫!$H$18*IF(ISNUMBER($AJ459),AU459,0)+01_指標庫!$H$19*IF(ISNUMBER($AK459),AV459,0)+01_指標庫!$H$20*IF(ISNUMBER($BB459),BB459,0)+01_指標庫!$H$21*IF(ISNUMBER($BC459),BC459,0))/AW459,1))</f>
        <v>70.6</v>
      </c>
      <c r="AY459" s="60"/>
      <c r="AZ459" s="60"/>
      <c r="BA459" s="58" t="n">
        <f aca="false">AVERAGE($E455:$E459)/AVERAGE($E450:$E459)-1</f>
        <v>-0.0118302157803432</v>
      </c>
      <c r="BB459" s="59" t="n">
        <f aca="false">IF(ISNUMBER($BA459),IF(OR($S459&lt;=-0.03,$BA459&lt;-0.003),0,IF(OR($S459&lt;=-0.02,$BA459&lt;0.01),50,100)),"")</f>
        <v>0</v>
      </c>
      <c r="BC459" s="0" t="str">
        <f aca="false">IF(OR(COUNT($AZ459)=0,COUNT($AZ458)=0),"",IF(OR($AY459/$AZ458-1&lt;=-0.03,$AZ459/$AZ458-1&lt;=-0.045,IF(COUNT($AZ450:$AZ459)=10,AVERAGE($AZ455:$AZ459)/AVERAGE($AZ450:$AZ459)-1&lt;-0.01,FALSE())),0,IF(OR($AZ459/$AZ458-1&lt;=-0.02,IF(COUNT($AZ450:$AZ459)=10,AVERAGE($AZ455:$AZ459)/AVERAGE($AZ450:$AZ459)-1&lt;0.005,FALSE())),50,100)))</f>
        <v/>
      </c>
    </row>
    <row r="460" customFormat="false" ht="15" hidden="false" customHeight="true" outlineLevel="0" collapsed="false">
      <c r="A460" s="47" t="n">
        <v>456</v>
      </c>
      <c r="B460" s="48" t="n">
        <v>43220</v>
      </c>
      <c r="C460" s="47" t="n">
        <v>2018</v>
      </c>
      <c r="D460" s="49" t="s">
        <v>236</v>
      </c>
      <c r="E460" s="50" t="n">
        <v>6605.57</v>
      </c>
      <c r="F460" s="51" t="n">
        <v>0.038346</v>
      </c>
      <c r="G460" s="51" t="n">
        <v>-0.073698</v>
      </c>
      <c r="H460" s="52" t="n">
        <v>0.5306</v>
      </c>
      <c r="I460" s="53" t="n">
        <v>346</v>
      </c>
      <c r="J460" s="47" t="s">
        <v>235</v>
      </c>
      <c r="K460" s="54" t="n">
        <v>15.93</v>
      </c>
      <c r="L460" s="55" t="n">
        <f aca="false">IF(COUNT(F460)=0,50,IF(F460&gt;=0,100,IF(F460&gt;=-0.02,50,0)))</f>
        <v>100</v>
      </c>
      <c r="M460" s="55" t="n">
        <f aca="false">IF(COUNT(G460)=0,50,IF(G460&gt;-0.06,100,IF(G460&gt;-0.15,50,0)))</f>
        <v>50</v>
      </c>
      <c r="N460" s="55" t="n">
        <f aca="false">IF(COUNT(H460)=0,50,IF(H460&gt;=0.6,100,IF(H460&gt;=0.4,50,0)))</f>
        <v>50</v>
      </c>
      <c r="O460" s="55" t="n">
        <f aca="false">IF(COUNT(I460)=0,50,IF(J460="proxy_vix",50,IF(I460&lt;350,100,IF(I460&lt;=450,50,0))))</f>
        <v>100</v>
      </c>
      <c r="P460" s="55" t="n">
        <f aca="false">IF(COUNT(K460)=0,50,IF(K460&lt;20,100,IF(K460&lt;=25,50,0)))</f>
        <v>100</v>
      </c>
      <c r="Q460" s="54"/>
      <c r="R460" s="47"/>
      <c r="S460" s="51" t="n">
        <f aca="false">$E460/$E459-1</f>
        <v>-0.00762880557662993</v>
      </c>
      <c r="T460" s="56" t="n">
        <f aca="false">$K460/$K459-1</f>
        <v>0.0337443218689162</v>
      </c>
      <c r="V460" s="57"/>
      <c r="W460" s="57"/>
      <c r="Y460" s="1" t="str">
        <f aca="false">IF(AX460&gt;=70,"EASY",IF(AX460&gt;40,"UNCERTAIN","HARD"))</f>
        <v>UNCERTAIN</v>
      </c>
      <c r="AA460" s="58" t="n">
        <f aca="false">IF($A460&lt;200,"",AVERAGE($E411:$E460)/AVERAGE($E261:$E460)-1)</f>
        <v>0.0601038230996385</v>
      </c>
      <c r="AB460" s="59" t="n">
        <f aca="false">LOOKUP($B460,07_L1政策步階!$A$4:$A$14,07_L1政策步階!$C$4:$C$14)</f>
        <v>-1</v>
      </c>
      <c r="AC460" s="57"/>
      <c r="AD460" s="57"/>
      <c r="AE460" s="57"/>
      <c r="AF460" s="57"/>
      <c r="AG460" s="57"/>
      <c r="AH460" s="57"/>
      <c r="AI460" s="57"/>
      <c r="AJ460" s="57"/>
      <c r="AK460" s="57"/>
      <c r="AL460" s="59" t="n">
        <f aca="false">IF(ISNUMBER($AA460),IF($AA460&gt;=0.005,100,IF($AA460&gt;=-0.015,50,0)),"")</f>
        <v>100</v>
      </c>
      <c r="AM460" s="59" t="n">
        <f aca="false">IF(ISNUMBER($AB460),IF($AB460=1,100,IF($AB460=0,50,0)),"")</f>
        <v>0</v>
      </c>
      <c r="AN460" s="0" t="str">
        <f aca="false">IF(ISNUMBER($AC460),IF($AC460&gt;=0.001,100,IF($AC460&gt;=-0.003,50,0)),"")</f>
        <v/>
      </c>
      <c r="AO460" s="0" t="str">
        <f aca="false">IF(ISNUMBER($AD460),IF($AD460&gt;=0.04,100,IF($AD460&gt;=0,50,0)),"")</f>
        <v/>
      </c>
      <c r="AP460" s="0" t="str">
        <f aca="false">IF(ISNUMBER($AE460),IF($AE460&gt;=25,100,IF($AE460&gt;=-75,50,0)),"")</f>
        <v/>
      </c>
      <c r="AQ460" s="0" t="str">
        <f aca="false">IF(ISNUMBER($AF460),IF($AF460&gt;0,100,IF($AF460&gt;=-50,50,0)),"")</f>
        <v/>
      </c>
      <c r="AR460" s="0" t="str">
        <f aca="false">IF(ISNUMBER($AG460),IF($AG460=1,100,IF($AG460=0,50,0)),"")</f>
        <v/>
      </c>
      <c r="AS460" s="0" t="str">
        <f aca="false">IF(ISNUMBER($AH460),IF($AH460&lt;0,100,IF($AH460&lt;=20,50,0)),"")</f>
        <v/>
      </c>
      <c r="AT460" s="0" t="str">
        <f aca="false">IF(ISNUMBER($AI460),IF($AI460&lt;0.95,100,IF($AI460&lt;=1,50,0)),"")</f>
        <v/>
      </c>
      <c r="AU460" s="0" t="str">
        <f aca="false">IF(ISNUMBER($AJ460),IF($AJ460&lt;30,0,IF($AJ460&lt;40,50,IF($AJ460&lt;=90,100,50))),"")</f>
        <v/>
      </c>
      <c r="AV460" s="0" t="str">
        <f aca="false">IF(ISNUMBER($AK460),IF($AK460&gt;-0.2,100,IF($AK460&gt;=-0.4,50,0)),"")</f>
        <v/>
      </c>
      <c r="AW460" s="59" t="n">
        <f aca="false">01_指標庫!$H$4*ISNUMBER($F460)+01_指標庫!$H$5*ISNUMBER($AA460)+01_指標庫!$H$6*ISNUMBER($G460)+01_指標庫!$H$7*ISNUMBER($H460)+01_指標庫!$H$8*ISNUMBER($AF460)+01_指標庫!$H$9*ISNUMBER($AG460)+01_指標庫!$H$10*ISNUMBER($AB460)+01_指標庫!$H$11*ISNUMBER($AC460)+01_指標庫!$H$12*ISNUMBER($AD460)+01_指標庫!$H$13*ISNUMBER($AE460)+01_指標庫!$H$14*ISNUMBER($I460)+01_指標庫!$H$15*ISNUMBER($AH460)+01_指標庫!$H$16*ISNUMBER($K460)+01_指標庫!$H$17*ISNUMBER($AI460)+01_指標庫!$H$18*ISNUMBER($AJ460)+01_指標庫!$H$19*ISNUMBER($AK460)+01_指標庫!$H$20*ISNUMBER($BB460)+01_指標庫!$H$21*ISNUMBER($BC460)</f>
        <v>51</v>
      </c>
      <c r="AX460" s="59" t="n">
        <f aca="false">IF(AW460=0,50,ROUND((01_指標庫!$H$4*IF(ISNUMBER($F460),L460,0)+01_指標庫!$H$5*IF(ISNUMBER($AA460),AL460,0)+01_指標庫!$H$6*IF(ISNUMBER($G460),M460,0)+01_指標庫!$H$7*IF(ISNUMBER($H460),N460,0)+01_指標庫!$H$8*IF(ISNUMBER($AF460),AQ460,0)+01_指標庫!$H$9*IF(ISNUMBER($AG460),AR460,0)+01_指標庫!$H$10*IF(ISNUMBER($AB460),AM460,0)+01_指標庫!$H$11*IF(ISNUMBER($AC460),AN460,0)+01_指標庫!$H$12*IF(ISNUMBER($AD460),AO460,0)+01_指標庫!$H$13*IF(ISNUMBER($AE460),AP460,0)+01_指標庫!$H$14*IF(ISNUMBER($I460),O460,0)+01_指標庫!$H$15*IF(ISNUMBER($AH460),AS460,0)+01_指標庫!$H$16*IF(ISNUMBER($K460),P460,0)+01_指標庫!$H$17*IF(ISNUMBER($AI460),AT460,0)+01_指標庫!$H$18*IF(ISNUMBER($AJ460),AU460,0)+01_指標庫!$H$19*IF(ISNUMBER($AK460),AV460,0)+01_指標庫!$H$20*IF(ISNUMBER($BB460),BB460,0)+01_指標庫!$H$21*IF(ISNUMBER($BC460),BC460,0))/AW460,1))</f>
        <v>62.7</v>
      </c>
      <c r="AY460" s="60"/>
      <c r="AZ460" s="60"/>
      <c r="BA460" s="58" t="n">
        <f aca="false">AVERAGE($E456:$E460)/AVERAGE($E451:$E460)-1</f>
        <v>-0.0120952828606816</v>
      </c>
      <c r="BB460" s="59" t="n">
        <f aca="false">IF(ISNUMBER($BA460),IF(OR($S460&lt;=-0.03,$BA460&lt;-0.003),0,IF(OR($S460&lt;=-0.02,$BA460&lt;0.01),50,100)),"")</f>
        <v>0</v>
      </c>
      <c r="BC460" s="0" t="str">
        <f aca="false">IF(OR(COUNT($AZ460)=0,COUNT($AZ459)=0),"",IF(OR($AY460/$AZ459-1&lt;=-0.03,$AZ460/$AZ459-1&lt;=-0.045,IF(COUNT($AZ451:$AZ460)=10,AVERAGE($AZ456:$AZ460)/AVERAGE($AZ451:$AZ460)-1&lt;-0.01,FALSE())),0,IF(OR($AZ460/$AZ459-1&lt;=-0.02,IF(COUNT($AZ451:$AZ460)=10,AVERAGE($AZ456:$AZ460)/AVERAGE($AZ451:$AZ460)-1&lt;0.005,FALSE())),50,100)))</f>
        <v/>
      </c>
    </row>
    <row r="461" customFormat="false" ht="15" hidden="false" customHeight="true" outlineLevel="0" collapsed="false">
      <c r="A461" s="47" t="n">
        <v>457</v>
      </c>
      <c r="B461" s="48" t="n">
        <v>43221</v>
      </c>
      <c r="C461" s="47" t="n">
        <v>2018</v>
      </c>
      <c r="D461" s="49" t="s">
        <v>237</v>
      </c>
      <c r="E461" s="50" t="n">
        <v>6681.96</v>
      </c>
      <c r="F461" s="51" t="n">
        <v>0.049657</v>
      </c>
      <c r="G461" s="51" t="n">
        <v>-0.062986</v>
      </c>
      <c r="H461" s="52" t="n">
        <v>0.6327</v>
      </c>
      <c r="I461" s="53" t="n">
        <v>347</v>
      </c>
      <c r="J461" s="47" t="s">
        <v>235</v>
      </c>
      <c r="K461" s="54" t="n">
        <v>15.49</v>
      </c>
      <c r="L461" s="55" t="n">
        <f aca="false">IF(COUNT(F461)=0,50,IF(F461&gt;=0,100,IF(F461&gt;=-0.02,50,0)))</f>
        <v>100</v>
      </c>
      <c r="M461" s="55" t="n">
        <f aca="false">IF(COUNT(G461)=0,50,IF(G461&gt;-0.06,100,IF(G461&gt;-0.15,50,0)))</f>
        <v>50</v>
      </c>
      <c r="N461" s="55" t="n">
        <f aca="false">IF(COUNT(H461)=0,50,IF(H461&gt;=0.6,100,IF(H461&gt;=0.4,50,0)))</f>
        <v>100</v>
      </c>
      <c r="O461" s="55" t="n">
        <f aca="false">IF(COUNT(I461)=0,50,IF(J461="proxy_vix",50,IF(I461&lt;350,100,IF(I461&lt;=450,50,0))))</f>
        <v>100</v>
      </c>
      <c r="P461" s="55" t="n">
        <f aca="false">IF(COUNT(K461)=0,50,IF(K461&lt;20,100,IF(K461&lt;=25,50,0)))</f>
        <v>100</v>
      </c>
      <c r="Q461" s="54"/>
      <c r="R461" s="47"/>
      <c r="S461" s="51" t="n">
        <f aca="false">$E461/$E460-1</f>
        <v>0.0115644827017201</v>
      </c>
      <c r="T461" s="56" t="n">
        <f aca="false">$K461/$K460-1</f>
        <v>-0.0276208411801632</v>
      </c>
      <c r="V461" s="57"/>
      <c r="W461" s="57"/>
      <c r="Y461" s="1" t="str">
        <f aca="false">IF(AX461&gt;=70,"EASY",IF(AX461&gt;40,"UNCERTAIN","HARD"))</f>
        <v>EASY</v>
      </c>
      <c r="AA461" s="58" t="n">
        <f aca="false">IF($A461&lt;200,"",AVERAGE($E412:$E461)/AVERAGE($E262:$E461)-1)</f>
        <v>0.0591224924000697</v>
      </c>
      <c r="AB461" s="59" t="n">
        <f aca="false">LOOKUP($B461,07_L1政策步階!$A$4:$A$14,07_L1政策步階!$C$4:$C$14)</f>
        <v>-1</v>
      </c>
      <c r="AC461" s="57"/>
      <c r="AD461" s="57"/>
      <c r="AE461" s="57"/>
      <c r="AF461" s="57"/>
      <c r="AG461" s="57"/>
      <c r="AH461" s="57"/>
      <c r="AI461" s="57"/>
      <c r="AJ461" s="57"/>
      <c r="AK461" s="57"/>
      <c r="AL461" s="59" t="n">
        <f aca="false">IF(ISNUMBER($AA461),IF($AA461&gt;=0.005,100,IF($AA461&gt;=-0.015,50,0)),"")</f>
        <v>100</v>
      </c>
      <c r="AM461" s="59" t="n">
        <f aca="false">IF(ISNUMBER($AB461),IF($AB461=1,100,IF($AB461=0,50,0)),"")</f>
        <v>0</v>
      </c>
      <c r="AN461" s="0" t="str">
        <f aca="false">IF(ISNUMBER($AC461),IF($AC461&gt;=0.001,100,IF($AC461&gt;=-0.003,50,0)),"")</f>
        <v/>
      </c>
      <c r="AO461" s="0" t="str">
        <f aca="false">IF(ISNUMBER($AD461),IF($AD461&gt;=0.04,100,IF($AD461&gt;=0,50,0)),"")</f>
        <v/>
      </c>
      <c r="AP461" s="0" t="str">
        <f aca="false">IF(ISNUMBER($AE461),IF($AE461&gt;=25,100,IF($AE461&gt;=-75,50,0)),"")</f>
        <v/>
      </c>
      <c r="AQ461" s="0" t="str">
        <f aca="false">IF(ISNUMBER($AF461),IF($AF461&gt;0,100,IF($AF461&gt;=-50,50,0)),"")</f>
        <v/>
      </c>
      <c r="AR461" s="0" t="str">
        <f aca="false">IF(ISNUMBER($AG461),IF($AG461=1,100,IF($AG461=0,50,0)),"")</f>
        <v/>
      </c>
      <c r="AS461" s="0" t="str">
        <f aca="false">IF(ISNUMBER($AH461),IF($AH461&lt;0,100,IF($AH461&lt;=20,50,0)),"")</f>
        <v/>
      </c>
      <c r="AT461" s="0" t="str">
        <f aca="false">IF(ISNUMBER($AI461),IF($AI461&lt;0.95,100,IF($AI461&lt;=1,50,0)),"")</f>
        <v/>
      </c>
      <c r="AU461" s="0" t="str">
        <f aca="false">IF(ISNUMBER($AJ461),IF($AJ461&lt;30,0,IF($AJ461&lt;40,50,IF($AJ461&lt;=90,100,50))),"")</f>
        <v/>
      </c>
      <c r="AV461" s="0" t="str">
        <f aca="false">IF(ISNUMBER($AK461),IF($AK461&gt;-0.2,100,IF($AK461&gt;=-0.4,50,0)),"")</f>
        <v/>
      </c>
      <c r="AW461" s="59" t="n">
        <f aca="false">01_指標庫!$H$4*ISNUMBER($F461)+01_指標庫!$H$5*ISNUMBER($AA461)+01_指標庫!$H$6*ISNUMBER($G461)+01_指標庫!$H$7*ISNUMBER($H461)+01_指標庫!$H$8*ISNUMBER($AF461)+01_指標庫!$H$9*ISNUMBER($AG461)+01_指標庫!$H$10*ISNUMBER($AB461)+01_指標庫!$H$11*ISNUMBER($AC461)+01_指標庫!$H$12*ISNUMBER($AD461)+01_指標庫!$H$13*ISNUMBER($AE461)+01_指標庫!$H$14*ISNUMBER($I461)+01_指標庫!$H$15*ISNUMBER($AH461)+01_指標庫!$H$16*ISNUMBER($K461)+01_指標庫!$H$17*ISNUMBER($AI461)+01_指標庫!$H$18*ISNUMBER($AJ461)+01_指標庫!$H$19*ISNUMBER($AK461)+01_指標庫!$H$20*ISNUMBER($BB461)+01_指標庫!$H$21*ISNUMBER($BC461)</f>
        <v>51</v>
      </c>
      <c r="AX461" s="59" t="n">
        <f aca="false">IF(AW461=0,50,ROUND((01_指標庫!$H$4*IF(ISNUMBER($F461),L461,0)+01_指標庫!$H$5*IF(ISNUMBER($AA461),AL461,0)+01_指標庫!$H$6*IF(ISNUMBER($G461),M461,0)+01_指標庫!$H$7*IF(ISNUMBER($H461),N461,0)+01_指標庫!$H$8*IF(ISNUMBER($AF461),AQ461,0)+01_指標庫!$H$9*IF(ISNUMBER($AG461),AR461,0)+01_指標庫!$H$10*IF(ISNUMBER($AB461),AM461,0)+01_指標庫!$H$11*IF(ISNUMBER($AC461),AN461,0)+01_指標庫!$H$12*IF(ISNUMBER($AD461),AO461,0)+01_指標庫!$H$13*IF(ISNUMBER($AE461),AP461,0)+01_指標庫!$H$14*IF(ISNUMBER($I461),O461,0)+01_指標庫!$H$15*IF(ISNUMBER($AH461),AS461,0)+01_指標庫!$H$16*IF(ISNUMBER($K461),P461,0)+01_指標庫!$H$17*IF(ISNUMBER($AI461),AT461,0)+01_指標庫!$H$18*IF(ISNUMBER($AJ461),AU461,0)+01_指標庫!$H$19*IF(ISNUMBER($AK461),AV461,0)+01_指標庫!$H$20*IF(ISNUMBER($BB461),BB461,0)+01_指標庫!$H$21*IF(ISNUMBER($BC461),BC461,0))/AW461,1))</f>
        <v>70.6</v>
      </c>
      <c r="AY461" s="60"/>
      <c r="AZ461" s="60"/>
      <c r="BA461" s="58" t="n">
        <f aca="false">AVERAGE($E457:$E461)/AVERAGE($E452:$E461)-1</f>
        <v>-0.00490267904817421</v>
      </c>
      <c r="BB461" s="59" t="n">
        <f aca="false">IF(ISNUMBER($BA461),IF(OR($S461&lt;=-0.03,$BA461&lt;-0.003),0,IF(OR($S461&lt;=-0.02,$BA461&lt;0.01),50,100)),"")</f>
        <v>0</v>
      </c>
      <c r="BC461" s="0" t="str">
        <f aca="false">IF(OR(COUNT($AZ461)=0,COUNT($AZ460)=0),"",IF(OR($AY461/$AZ460-1&lt;=-0.03,$AZ461/$AZ460-1&lt;=-0.045,IF(COUNT($AZ452:$AZ461)=10,AVERAGE($AZ457:$AZ461)/AVERAGE($AZ452:$AZ461)-1&lt;-0.01,FALSE())),0,IF(OR($AZ461/$AZ460-1&lt;=-0.02,IF(COUNT($AZ452:$AZ461)=10,AVERAGE($AZ457:$AZ461)/AVERAGE($AZ452:$AZ461)-1&lt;0.005,FALSE())),50,100)))</f>
        <v/>
      </c>
    </row>
    <row r="462" customFormat="false" ht="15" hidden="false" customHeight="true" outlineLevel="0" collapsed="false">
      <c r="A462" s="47" t="n">
        <v>458</v>
      </c>
      <c r="B462" s="48" t="n">
        <v>43222</v>
      </c>
      <c r="C462" s="47" t="n">
        <v>2018</v>
      </c>
      <c r="D462" s="49" t="s">
        <v>238</v>
      </c>
      <c r="E462" s="50" t="n">
        <v>6644.48</v>
      </c>
      <c r="F462" s="51" t="n">
        <v>0.04311</v>
      </c>
      <c r="G462" s="51" t="n">
        <v>-0.068242</v>
      </c>
      <c r="H462" s="52" t="n">
        <v>0.6122</v>
      </c>
      <c r="I462" s="53" t="n">
        <v>345</v>
      </c>
      <c r="J462" s="47" t="s">
        <v>235</v>
      </c>
      <c r="K462" s="54" t="n">
        <v>15.97</v>
      </c>
      <c r="L462" s="55" t="n">
        <f aca="false">IF(COUNT(F462)=0,50,IF(F462&gt;=0,100,IF(F462&gt;=-0.02,50,0)))</f>
        <v>100</v>
      </c>
      <c r="M462" s="55" t="n">
        <f aca="false">IF(COUNT(G462)=0,50,IF(G462&gt;-0.06,100,IF(G462&gt;-0.15,50,0)))</f>
        <v>50</v>
      </c>
      <c r="N462" s="55" t="n">
        <f aca="false">IF(COUNT(H462)=0,50,IF(H462&gt;=0.6,100,IF(H462&gt;=0.4,50,0)))</f>
        <v>100</v>
      </c>
      <c r="O462" s="55" t="n">
        <f aca="false">IF(COUNT(I462)=0,50,IF(J462="proxy_vix",50,IF(I462&lt;350,100,IF(I462&lt;=450,50,0))))</f>
        <v>100</v>
      </c>
      <c r="P462" s="55" t="n">
        <f aca="false">IF(COUNT(K462)=0,50,IF(K462&lt;20,100,IF(K462&lt;=25,50,0)))</f>
        <v>100</v>
      </c>
      <c r="Q462" s="54"/>
      <c r="R462" s="47"/>
      <c r="S462" s="51" t="n">
        <f aca="false">$E462/$E461-1</f>
        <v>-0.00560913264970164</v>
      </c>
      <c r="T462" s="56" t="n">
        <f aca="false">$K462/$K461-1</f>
        <v>0.0309877340219498</v>
      </c>
      <c r="V462" s="57"/>
      <c r="W462" s="57"/>
      <c r="Y462" s="1" t="str">
        <f aca="false">IF(AX462&gt;=70,"EASY",IF(AX462&gt;40,"UNCERTAIN","HARD"))</f>
        <v>EASY</v>
      </c>
      <c r="AA462" s="58" t="n">
        <f aca="false">IF($A462&lt;200,"",AVERAGE($E413:$E462)/AVERAGE($E263:$E462)-1)</f>
        <v>0.0580289395781708</v>
      </c>
      <c r="AB462" s="59" t="n">
        <f aca="false">LOOKUP($B462,07_L1政策步階!$A$4:$A$14,07_L1政策步階!$C$4:$C$14)</f>
        <v>-1</v>
      </c>
      <c r="AC462" s="57"/>
      <c r="AD462" s="57"/>
      <c r="AE462" s="57"/>
      <c r="AF462" s="57"/>
      <c r="AG462" s="57"/>
      <c r="AH462" s="57"/>
      <c r="AI462" s="57"/>
      <c r="AJ462" s="57"/>
      <c r="AK462" s="57"/>
      <c r="AL462" s="59" t="n">
        <f aca="false">IF(ISNUMBER($AA462),IF($AA462&gt;=0.005,100,IF($AA462&gt;=-0.015,50,0)),"")</f>
        <v>100</v>
      </c>
      <c r="AM462" s="59" t="n">
        <f aca="false">IF(ISNUMBER($AB462),IF($AB462=1,100,IF($AB462=0,50,0)),"")</f>
        <v>0</v>
      </c>
      <c r="AN462" s="0" t="str">
        <f aca="false">IF(ISNUMBER($AC462),IF($AC462&gt;=0.001,100,IF($AC462&gt;=-0.003,50,0)),"")</f>
        <v/>
      </c>
      <c r="AO462" s="0" t="str">
        <f aca="false">IF(ISNUMBER($AD462),IF($AD462&gt;=0.04,100,IF($AD462&gt;=0,50,0)),"")</f>
        <v/>
      </c>
      <c r="AP462" s="0" t="str">
        <f aca="false">IF(ISNUMBER($AE462),IF($AE462&gt;=25,100,IF($AE462&gt;=-75,50,0)),"")</f>
        <v/>
      </c>
      <c r="AQ462" s="0" t="str">
        <f aca="false">IF(ISNUMBER($AF462),IF($AF462&gt;0,100,IF($AF462&gt;=-50,50,0)),"")</f>
        <v/>
      </c>
      <c r="AR462" s="0" t="str">
        <f aca="false">IF(ISNUMBER($AG462),IF($AG462=1,100,IF($AG462=0,50,0)),"")</f>
        <v/>
      </c>
      <c r="AS462" s="0" t="str">
        <f aca="false">IF(ISNUMBER($AH462),IF($AH462&lt;0,100,IF($AH462&lt;=20,50,0)),"")</f>
        <v/>
      </c>
      <c r="AT462" s="0" t="str">
        <f aca="false">IF(ISNUMBER($AI462),IF($AI462&lt;0.95,100,IF($AI462&lt;=1,50,0)),"")</f>
        <v/>
      </c>
      <c r="AU462" s="0" t="str">
        <f aca="false">IF(ISNUMBER($AJ462),IF($AJ462&lt;30,0,IF($AJ462&lt;40,50,IF($AJ462&lt;=90,100,50))),"")</f>
        <v/>
      </c>
      <c r="AV462" s="0" t="str">
        <f aca="false">IF(ISNUMBER($AK462),IF($AK462&gt;-0.2,100,IF($AK462&gt;=-0.4,50,0)),"")</f>
        <v/>
      </c>
      <c r="AW462" s="59" t="n">
        <f aca="false">01_指標庫!$H$4*ISNUMBER($F462)+01_指標庫!$H$5*ISNUMBER($AA462)+01_指標庫!$H$6*ISNUMBER($G462)+01_指標庫!$H$7*ISNUMBER($H462)+01_指標庫!$H$8*ISNUMBER($AF462)+01_指標庫!$H$9*ISNUMBER($AG462)+01_指標庫!$H$10*ISNUMBER($AB462)+01_指標庫!$H$11*ISNUMBER($AC462)+01_指標庫!$H$12*ISNUMBER($AD462)+01_指標庫!$H$13*ISNUMBER($AE462)+01_指標庫!$H$14*ISNUMBER($I462)+01_指標庫!$H$15*ISNUMBER($AH462)+01_指標庫!$H$16*ISNUMBER($K462)+01_指標庫!$H$17*ISNUMBER($AI462)+01_指標庫!$H$18*ISNUMBER($AJ462)+01_指標庫!$H$19*ISNUMBER($AK462)+01_指標庫!$H$20*ISNUMBER($BB462)+01_指標庫!$H$21*ISNUMBER($BC462)</f>
        <v>51</v>
      </c>
      <c r="AX462" s="59" t="n">
        <f aca="false">IF(AW462=0,50,ROUND((01_指標庫!$H$4*IF(ISNUMBER($F462),L462,0)+01_指標庫!$H$5*IF(ISNUMBER($AA462),AL462,0)+01_指標庫!$H$6*IF(ISNUMBER($G462),M462,0)+01_指標庫!$H$7*IF(ISNUMBER($H462),N462,0)+01_指標庫!$H$8*IF(ISNUMBER($AF462),AQ462,0)+01_指標庫!$H$9*IF(ISNUMBER($AG462),AR462,0)+01_指標庫!$H$10*IF(ISNUMBER($AB462),AM462,0)+01_指標庫!$H$11*IF(ISNUMBER($AC462),AN462,0)+01_指標庫!$H$12*IF(ISNUMBER($AD462),AO462,0)+01_指標庫!$H$13*IF(ISNUMBER($AE462),AP462,0)+01_指標庫!$H$14*IF(ISNUMBER($I462),O462,0)+01_指標庫!$H$15*IF(ISNUMBER($AH462),AS462,0)+01_指標庫!$H$16*IF(ISNUMBER($K462),P462,0)+01_指標庫!$H$17*IF(ISNUMBER($AI462),AT462,0)+01_指標庫!$H$18*IF(ISNUMBER($AJ462),AU462,0)+01_指標庫!$H$19*IF(ISNUMBER($AK462),AV462,0)+01_指標庫!$H$20*IF(ISNUMBER($BB462),BB462,0)+01_指標庫!$H$21*IF(ISNUMBER($BC462),BC462,0))/AW462,1))</f>
        <v>76.5</v>
      </c>
      <c r="AY462" s="60"/>
      <c r="AZ462" s="60"/>
      <c r="BA462" s="58" t="n">
        <f aca="false">AVERAGE($E458:$E462)/AVERAGE($E453:$E462)-1</f>
        <v>0.00186247860666477</v>
      </c>
      <c r="BB462" s="59" t="n">
        <f aca="false">IF(ISNUMBER($BA462),IF(OR($S462&lt;=-0.03,$BA462&lt;-0.003),0,IF(OR($S462&lt;=-0.02,$BA462&lt;0.01),50,100)),"")</f>
        <v>50</v>
      </c>
      <c r="BC462" s="0" t="str">
        <f aca="false">IF(OR(COUNT($AZ462)=0,COUNT($AZ461)=0),"",IF(OR($AY462/$AZ461-1&lt;=-0.03,$AZ462/$AZ461-1&lt;=-0.045,IF(COUNT($AZ453:$AZ462)=10,AVERAGE($AZ458:$AZ462)/AVERAGE($AZ453:$AZ462)-1&lt;-0.01,FALSE())),0,IF(OR($AZ462/$AZ461-1&lt;=-0.02,IF(COUNT($AZ453:$AZ462)=10,AVERAGE($AZ458:$AZ462)/AVERAGE($AZ453:$AZ462)-1&lt;0.005,FALSE())),50,100)))</f>
        <v/>
      </c>
    </row>
    <row r="463" customFormat="false" ht="15" hidden="false" customHeight="true" outlineLevel="0" collapsed="false">
      <c r="A463" s="47" t="n">
        <v>459</v>
      </c>
      <c r="B463" s="48" t="n">
        <v>43223</v>
      </c>
      <c r="C463" s="47" t="n">
        <v>2018</v>
      </c>
      <c r="D463" s="49" t="s">
        <v>239</v>
      </c>
      <c r="E463" s="50" t="n">
        <v>6643.48</v>
      </c>
      <c r="F463" s="51" t="n">
        <v>0.042329</v>
      </c>
      <c r="G463" s="51" t="n">
        <v>-0.068382</v>
      </c>
      <c r="H463" s="52" t="n">
        <v>0.5714</v>
      </c>
      <c r="I463" s="53" t="n">
        <v>350</v>
      </c>
      <c r="J463" s="47" t="s">
        <v>235</v>
      </c>
      <c r="K463" s="54" t="n">
        <v>15.9</v>
      </c>
      <c r="L463" s="55" t="n">
        <f aca="false">IF(COUNT(F463)=0,50,IF(F463&gt;=0,100,IF(F463&gt;=-0.02,50,0)))</f>
        <v>100</v>
      </c>
      <c r="M463" s="55" t="n">
        <f aca="false">IF(COUNT(G463)=0,50,IF(G463&gt;-0.06,100,IF(G463&gt;-0.15,50,0)))</f>
        <v>50</v>
      </c>
      <c r="N463" s="55" t="n">
        <f aca="false">IF(COUNT(H463)=0,50,IF(H463&gt;=0.6,100,IF(H463&gt;=0.4,50,0)))</f>
        <v>50</v>
      </c>
      <c r="O463" s="55" t="n">
        <f aca="false">IF(COUNT(I463)=0,50,IF(J463="proxy_vix",50,IF(I463&lt;350,100,IF(I463&lt;=450,50,0))))</f>
        <v>50</v>
      </c>
      <c r="P463" s="55" t="n">
        <f aca="false">IF(COUNT(K463)=0,50,IF(K463&lt;20,100,IF(K463&lt;=25,50,0)))</f>
        <v>100</v>
      </c>
      <c r="Q463" s="54"/>
      <c r="R463" s="47"/>
      <c r="S463" s="51" t="n">
        <f aca="false">$E463/$E462-1</f>
        <v>-0.000150500866884951</v>
      </c>
      <c r="T463" s="56" t="n">
        <f aca="false">$K463/$K462-1</f>
        <v>-0.00438321853475265</v>
      </c>
      <c r="V463" s="57"/>
      <c r="W463" s="57"/>
      <c r="Y463" s="1" t="str">
        <f aca="false">IF(AX463&gt;=70,"EASY",IF(AX463&gt;40,"UNCERTAIN","HARD"))</f>
        <v>UNCERTAIN</v>
      </c>
      <c r="AA463" s="58" t="n">
        <f aca="false">IF($A463&lt;200,"",AVERAGE($E414:$E463)/AVERAGE($E264:$E463)-1)</f>
        <v>0.0570320300869422</v>
      </c>
      <c r="AB463" s="59" t="n">
        <f aca="false">LOOKUP($B463,07_L1政策步階!$A$4:$A$14,07_L1政策步階!$C$4:$C$14)</f>
        <v>-1</v>
      </c>
      <c r="AC463" s="57"/>
      <c r="AD463" s="57"/>
      <c r="AE463" s="57"/>
      <c r="AF463" s="57"/>
      <c r="AG463" s="57"/>
      <c r="AH463" s="57"/>
      <c r="AI463" s="57"/>
      <c r="AJ463" s="57"/>
      <c r="AK463" s="57"/>
      <c r="AL463" s="59" t="n">
        <f aca="false">IF(ISNUMBER($AA463),IF($AA463&gt;=0.005,100,IF($AA463&gt;=-0.015,50,0)),"")</f>
        <v>100</v>
      </c>
      <c r="AM463" s="59" t="n">
        <f aca="false">IF(ISNUMBER($AB463),IF($AB463=1,100,IF($AB463=0,50,0)),"")</f>
        <v>0</v>
      </c>
      <c r="AN463" s="0" t="str">
        <f aca="false">IF(ISNUMBER($AC463),IF($AC463&gt;=0.001,100,IF($AC463&gt;=-0.003,50,0)),"")</f>
        <v/>
      </c>
      <c r="AO463" s="0" t="str">
        <f aca="false">IF(ISNUMBER($AD463),IF($AD463&gt;=0.04,100,IF($AD463&gt;=0,50,0)),"")</f>
        <v/>
      </c>
      <c r="AP463" s="0" t="str">
        <f aca="false">IF(ISNUMBER($AE463),IF($AE463&gt;=25,100,IF($AE463&gt;=-75,50,0)),"")</f>
        <v/>
      </c>
      <c r="AQ463" s="0" t="str">
        <f aca="false">IF(ISNUMBER($AF463),IF($AF463&gt;0,100,IF($AF463&gt;=-50,50,0)),"")</f>
        <v/>
      </c>
      <c r="AR463" s="0" t="str">
        <f aca="false">IF(ISNUMBER($AG463),IF($AG463=1,100,IF($AG463=0,50,0)),"")</f>
        <v/>
      </c>
      <c r="AS463" s="0" t="str">
        <f aca="false">IF(ISNUMBER($AH463),IF($AH463&lt;0,100,IF($AH463&lt;=20,50,0)),"")</f>
        <v/>
      </c>
      <c r="AT463" s="0" t="str">
        <f aca="false">IF(ISNUMBER($AI463),IF($AI463&lt;0.95,100,IF($AI463&lt;=1,50,0)),"")</f>
        <v/>
      </c>
      <c r="AU463" s="0" t="str">
        <f aca="false">IF(ISNUMBER($AJ463),IF($AJ463&lt;30,0,IF($AJ463&lt;40,50,IF($AJ463&lt;=90,100,50))),"")</f>
        <v/>
      </c>
      <c r="AV463" s="0" t="str">
        <f aca="false">IF(ISNUMBER($AK463),IF($AK463&gt;-0.2,100,IF($AK463&gt;=-0.4,50,0)),"")</f>
        <v/>
      </c>
      <c r="AW463" s="59" t="n">
        <f aca="false">01_指標庫!$H$4*ISNUMBER($F463)+01_指標庫!$H$5*ISNUMBER($AA463)+01_指標庫!$H$6*ISNUMBER($G463)+01_指標庫!$H$7*ISNUMBER($H463)+01_指標庫!$H$8*ISNUMBER($AF463)+01_指標庫!$H$9*ISNUMBER($AG463)+01_指標庫!$H$10*ISNUMBER($AB463)+01_指標庫!$H$11*ISNUMBER($AC463)+01_指標庫!$H$12*ISNUMBER($AD463)+01_指標庫!$H$13*ISNUMBER($AE463)+01_指標庫!$H$14*ISNUMBER($I463)+01_指標庫!$H$15*ISNUMBER($AH463)+01_指標庫!$H$16*ISNUMBER($K463)+01_指標庫!$H$17*ISNUMBER($AI463)+01_指標庫!$H$18*ISNUMBER($AJ463)+01_指標庫!$H$19*ISNUMBER($AK463)+01_指標庫!$H$20*ISNUMBER($BB463)+01_指標庫!$H$21*ISNUMBER($BC463)</f>
        <v>51</v>
      </c>
      <c r="AX463" s="59" t="n">
        <f aca="false">IF(AW463=0,50,ROUND((01_指標庫!$H$4*IF(ISNUMBER($F463),L463,0)+01_指標庫!$H$5*IF(ISNUMBER($AA463),AL463,0)+01_指標庫!$H$6*IF(ISNUMBER($G463),M463,0)+01_指標庫!$H$7*IF(ISNUMBER($H463),N463,0)+01_指標庫!$H$8*IF(ISNUMBER($AF463),AQ463,0)+01_指標庫!$H$9*IF(ISNUMBER($AG463),AR463,0)+01_指標庫!$H$10*IF(ISNUMBER($AB463),AM463,0)+01_指標庫!$H$11*IF(ISNUMBER($AC463),AN463,0)+01_指標庫!$H$12*IF(ISNUMBER($AD463),AO463,0)+01_指標庫!$H$13*IF(ISNUMBER($AE463),AP463,0)+01_指標庫!$H$14*IF(ISNUMBER($I463),O463,0)+01_指標庫!$H$15*IF(ISNUMBER($AH463),AS463,0)+01_指標庫!$H$16*IF(ISNUMBER($K463),P463,0)+01_指標庫!$H$17*IF(ISNUMBER($AI463),AT463,0)+01_指標庫!$H$18*IF(ISNUMBER($AJ463),AU463,0)+01_指標庫!$H$19*IF(ISNUMBER($AK463),AV463,0)+01_指標庫!$H$20*IF(ISNUMBER($BB463),BB463,0)+01_指標庫!$H$21*IF(ISNUMBER($BC463),BC463,0))/AW463,1))</f>
        <v>60.8</v>
      </c>
      <c r="AY463" s="60"/>
      <c r="AZ463" s="60"/>
      <c r="BA463" s="58" t="n">
        <f aca="false">AVERAGE($E459:$E463)/AVERAGE($E454:$E463)-1</f>
        <v>0.0036642438210337</v>
      </c>
      <c r="BB463" s="59" t="n">
        <f aca="false">IF(ISNUMBER($BA463),IF(OR($S463&lt;=-0.03,$BA463&lt;-0.003),0,IF(OR($S463&lt;=-0.02,$BA463&lt;0.01),50,100)),"")</f>
        <v>50</v>
      </c>
      <c r="BC463" s="0" t="str">
        <f aca="false">IF(OR(COUNT($AZ463)=0,COUNT($AZ462)=0),"",IF(OR($AY463/$AZ462-1&lt;=-0.03,$AZ463/$AZ462-1&lt;=-0.045,IF(COUNT($AZ454:$AZ463)=10,AVERAGE($AZ459:$AZ463)/AVERAGE($AZ454:$AZ463)-1&lt;-0.01,FALSE())),0,IF(OR($AZ463/$AZ462-1&lt;=-0.02,IF(COUNT($AZ454:$AZ463)=10,AVERAGE($AZ459:$AZ463)/AVERAGE($AZ454:$AZ463)-1&lt;0.005,FALSE())),50,100)))</f>
        <v/>
      </c>
    </row>
    <row r="464" customFormat="false" ht="15" hidden="false" customHeight="true" outlineLevel="0" collapsed="false">
      <c r="A464" s="47" t="n">
        <v>460</v>
      </c>
      <c r="B464" s="48" t="n">
        <v>43224</v>
      </c>
      <c r="C464" s="47" t="n">
        <v>2018</v>
      </c>
      <c r="D464" s="49" t="s">
        <v>234</v>
      </c>
      <c r="E464" s="50" t="n">
        <v>6769.12</v>
      </c>
      <c r="F464" s="51" t="n">
        <v>0.061331</v>
      </c>
      <c r="G464" s="51" t="n">
        <v>-0.050763</v>
      </c>
      <c r="H464" s="52" t="n">
        <v>0.6939</v>
      </c>
      <c r="I464" s="53" t="n">
        <v>349</v>
      </c>
      <c r="J464" s="47" t="s">
        <v>235</v>
      </c>
      <c r="K464" s="54" t="n">
        <v>14.77</v>
      </c>
      <c r="L464" s="55" t="n">
        <f aca="false">IF(COUNT(F464)=0,50,IF(F464&gt;=0,100,IF(F464&gt;=-0.02,50,0)))</f>
        <v>100</v>
      </c>
      <c r="M464" s="55" t="n">
        <f aca="false">IF(COUNT(G464)=0,50,IF(G464&gt;-0.06,100,IF(G464&gt;-0.15,50,0)))</f>
        <v>100</v>
      </c>
      <c r="N464" s="55" t="n">
        <f aca="false">IF(COUNT(H464)=0,50,IF(H464&gt;=0.6,100,IF(H464&gt;=0.4,50,0)))</f>
        <v>100</v>
      </c>
      <c r="O464" s="55" t="n">
        <f aca="false">IF(COUNT(I464)=0,50,IF(J464="proxy_vix",50,IF(I464&lt;350,100,IF(I464&lt;=450,50,0))))</f>
        <v>100</v>
      </c>
      <c r="P464" s="55" t="n">
        <f aca="false">IF(COUNT(K464)=0,50,IF(K464&lt;20,100,IF(K464&lt;=25,50,0)))</f>
        <v>100</v>
      </c>
      <c r="Q464" s="54"/>
      <c r="R464" s="47"/>
      <c r="S464" s="51" t="n">
        <f aca="false">$E464/$E463-1</f>
        <v>0.0189117751539856</v>
      </c>
      <c r="T464" s="56" t="n">
        <f aca="false">$K464/$K463-1</f>
        <v>-0.0710691823899372</v>
      </c>
      <c r="V464" s="57"/>
      <c r="W464" s="57"/>
      <c r="Y464" s="1" t="str">
        <f aca="false">IF(AX464&gt;=70,"EASY",IF(AX464&gt;40,"UNCERTAIN","HARD"))</f>
        <v>EASY</v>
      </c>
      <c r="AA464" s="58" t="n">
        <f aca="false">IF($A464&lt;200,"",AVERAGE($E415:$E464)/AVERAGE($E265:$E464)-1)</f>
        <v>0.0563480128280649</v>
      </c>
      <c r="AB464" s="59" t="n">
        <f aca="false">LOOKUP($B464,07_L1政策步階!$A$4:$A$14,07_L1政策步階!$C$4:$C$14)</f>
        <v>-1</v>
      </c>
      <c r="AC464" s="57"/>
      <c r="AD464" s="57"/>
      <c r="AE464" s="57"/>
      <c r="AF464" s="57"/>
      <c r="AG464" s="57"/>
      <c r="AH464" s="57"/>
      <c r="AI464" s="57"/>
      <c r="AJ464" s="57"/>
      <c r="AK464" s="57"/>
      <c r="AL464" s="59" t="n">
        <f aca="false">IF(ISNUMBER($AA464),IF($AA464&gt;=0.005,100,IF($AA464&gt;=-0.015,50,0)),"")</f>
        <v>100</v>
      </c>
      <c r="AM464" s="59" t="n">
        <f aca="false">IF(ISNUMBER($AB464),IF($AB464=1,100,IF($AB464=0,50,0)),"")</f>
        <v>0</v>
      </c>
      <c r="AN464" s="0" t="str">
        <f aca="false">IF(ISNUMBER($AC464),IF($AC464&gt;=0.001,100,IF($AC464&gt;=-0.003,50,0)),"")</f>
        <v/>
      </c>
      <c r="AO464" s="0" t="str">
        <f aca="false">IF(ISNUMBER($AD464),IF($AD464&gt;=0.04,100,IF($AD464&gt;=0,50,0)),"")</f>
        <v/>
      </c>
      <c r="AP464" s="0" t="str">
        <f aca="false">IF(ISNUMBER($AE464),IF($AE464&gt;=25,100,IF($AE464&gt;=-75,50,0)),"")</f>
        <v/>
      </c>
      <c r="AQ464" s="0" t="str">
        <f aca="false">IF(ISNUMBER($AF464),IF($AF464&gt;0,100,IF($AF464&gt;=-50,50,0)),"")</f>
        <v/>
      </c>
      <c r="AR464" s="0" t="str">
        <f aca="false">IF(ISNUMBER($AG464),IF($AG464=1,100,IF($AG464=0,50,0)),"")</f>
        <v/>
      </c>
      <c r="AS464" s="0" t="str">
        <f aca="false">IF(ISNUMBER($AH464),IF($AH464&lt;0,100,IF($AH464&lt;=20,50,0)),"")</f>
        <v/>
      </c>
      <c r="AT464" s="0" t="str">
        <f aca="false">IF(ISNUMBER($AI464),IF($AI464&lt;0.95,100,IF($AI464&lt;=1,50,0)),"")</f>
        <v/>
      </c>
      <c r="AU464" s="0" t="str">
        <f aca="false">IF(ISNUMBER($AJ464),IF($AJ464&lt;30,0,IF($AJ464&lt;40,50,IF($AJ464&lt;=90,100,50))),"")</f>
        <v/>
      </c>
      <c r="AV464" s="0" t="str">
        <f aca="false">IF(ISNUMBER($AK464),IF($AK464&gt;-0.2,100,IF($AK464&gt;=-0.4,50,0)),"")</f>
        <v/>
      </c>
      <c r="AW464" s="59" t="n">
        <f aca="false">01_指標庫!$H$4*ISNUMBER($F464)+01_指標庫!$H$5*ISNUMBER($AA464)+01_指標庫!$H$6*ISNUMBER($G464)+01_指標庫!$H$7*ISNUMBER($H464)+01_指標庫!$H$8*ISNUMBER($AF464)+01_指標庫!$H$9*ISNUMBER($AG464)+01_指標庫!$H$10*ISNUMBER($AB464)+01_指標庫!$H$11*ISNUMBER($AC464)+01_指標庫!$H$12*ISNUMBER($AD464)+01_指標庫!$H$13*ISNUMBER($AE464)+01_指標庫!$H$14*ISNUMBER($I464)+01_指標庫!$H$15*ISNUMBER($AH464)+01_指標庫!$H$16*ISNUMBER($K464)+01_指標庫!$H$17*ISNUMBER($AI464)+01_指標庫!$H$18*ISNUMBER($AJ464)+01_指標庫!$H$19*ISNUMBER($AK464)+01_指標庫!$H$20*ISNUMBER($BB464)+01_指標庫!$H$21*ISNUMBER($BC464)</f>
        <v>51</v>
      </c>
      <c r="AX464" s="59" t="n">
        <f aca="false">IF(AW464=0,50,ROUND((01_指標庫!$H$4*IF(ISNUMBER($F464),L464,0)+01_指標庫!$H$5*IF(ISNUMBER($AA464),AL464,0)+01_指標庫!$H$6*IF(ISNUMBER($G464),M464,0)+01_指標庫!$H$7*IF(ISNUMBER($H464),N464,0)+01_指標庫!$H$8*IF(ISNUMBER($AF464),AQ464,0)+01_指標庫!$H$9*IF(ISNUMBER($AG464),AR464,0)+01_指標庫!$H$10*IF(ISNUMBER($AB464),AM464,0)+01_指標庫!$H$11*IF(ISNUMBER($AC464),AN464,0)+01_指標庫!$H$12*IF(ISNUMBER($AD464),AO464,0)+01_指標庫!$H$13*IF(ISNUMBER($AE464),AP464,0)+01_指標庫!$H$14*IF(ISNUMBER($I464),O464,0)+01_指標庫!$H$15*IF(ISNUMBER($AH464),AS464,0)+01_指標庫!$H$16*IF(ISNUMBER($K464),P464,0)+01_指標庫!$H$17*IF(ISNUMBER($AI464),AT464,0)+01_指標庫!$H$18*IF(ISNUMBER($AJ464),AU464,0)+01_指標庫!$H$19*IF(ISNUMBER($AK464),AV464,0)+01_指標庫!$H$20*IF(ISNUMBER($BB464),BB464,0)+01_指標庫!$H$21*IF(ISNUMBER($BC464),BC464,0))/AW464,1))</f>
        <v>84.3</v>
      </c>
      <c r="AY464" s="60"/>
      <c r="AZ464" s="60"/>
      <c r="BA464" s="58" t="n">
        <f aca="false">AVERAGE($E460:$E464)/AVERAGE($E455:$E464)-1</f>
        <v>0.0055308613681051</v>
      </c>
      <c r="BB464" s="59" t="n">
        <f aca="false">IF(ISNUMBER($BA464),IF(OR($S464&lt;=-0.03,$BA464&lt;-0.003),0,IF(OR($S464&lt;=-0.02,$BA464&lt;0.01),50,100)),"")</f>
        <v>50</v>
      </c>
      <c r="BC464" s="0" t="str">
        <f aca="false">IF(OR(COUNT($AZ464)=0,COUNT($AZ463)=0),"",IF(OR($AY464/$AZ463-1&lt;=-0.03,$AZ464/$AZ463-1&lt;=-0.045,IF(COUNT($AZ455:$AZ464)=10,AVERAGE($AZ460:$AZ464)/AVERAGE($AZ455:$AZ464)-1&lt;-0.01,FALSE())),0,IF(OR($AZ464/$AZ463-1&lt;=-0.02,IF(COUNT($AZ455:$AZ464)=10,AVERAGE($AZ460:$AZ464)/AVERAGE($AZ455:$AZ464)-1&lt;0.005,FALSE())),50,100)))</f>
        <v/>
      </c>
    </row>
    <row r="465" customFormat="false" ht="15" hidden="false" customHeight="true" outlineLevel="0" collapsed="false">
      <c r="A465" s="47" t="n">
        <v>461</v>
      </c>
      <c r="B465" s="48" t="n">
        <v>43227</v>
      </c>
      <c r="C465" s="47" t="n">
        <v>2018</v>
      </c>
      <c r="D465" s="49" t="s">
        <v>236</v>
      </c>
      <c r="E465" s="50" t="n">
        <v>6821.87</v>
      </c>
      <c r="F465" s="51" t="n">
        <v>0.068847</v>
      </c>
      <c r="G465" s="51" t="n">
        <v>-0.043366</v>
      </c>
      <c r="H465" s="52" t="n">
        <v>0.6939</v>
      </c>
      <c r="I465" s="53" t="n">
        <v>346</v>
      </c>
      <c r="J465" s="47" t="s">
        <v>235</v>
      </c>
      <c r="K465" s="54" t="n">
        <v>14.75</v>
      </c>
      <c r="L465" s="55" t="n">
        <f aca="false">IF(COUNT(F465)=0,50,IF(F465&gt;=0,100,IF(F465&gt;=-0.02,50,0)))</f>
        <v>100</v>
      </c>
      <c r="M465" s="55" t="n">
        <f aca="false">IF(COUNT(G465)=0,50,IF(G465&gt;-0.06,100,IF(G465&gt;-0.15,50,0)))</f>
        <v>100</v>
      </c>
      <c r="N465" s="55" t="n">
        <f aca="false">IF(COUNT(H465)=0,50,IF(H465&gt;=0.6,100,IF(H465&gt;=0.4,50,0)))</f>
        <v>100</v>
      </c>
      <c r="O465" s="55" t="n">
        <f aca="false">IF(COUNT(I465)=0,50,IF(J465="proxy_vix",50,IF(I465&lt;350,100,IF(I465&lt;=450,50,0))))</f>
        <v>100</v>
      </c>
      <c r="P465" s="55" t="n">
        <f aca="false">IF(COUNT(K465)=0,50,IF(K465&lt;20,100,IF(K465&lt;=25,50,0)))</f>
        <v>100</v>
      </c>
      <c r="Q465" s="54"/>
      <c r="R465" s="47"/>
      <c r="S465" s="51" t="n">
        <f aca="false">$E465/$E464-1</f>
        <v>0.00779274115394624</v>
      </c>
      <c r="T465" s="56" t="n">
        <f aca="false">$K465/$K464-1</f>
        <v>-0.00135409614082593</v>
      </c>
      <c r="V465" s="57"/>
      <c r="W465" s="57"/>
      <c r="Y465" s="1" t="str">
        <f aca="false">IF(AX465&gt;=70,"EASY",IF(AX465&gt;40,"UNCERTAIN","HARD"))</f>
        <v>EASY</v>
      </c>
      <c r="AA465" s="58" t="n">
        <f aca="false">IF($A465&lt;200,"",AVERAGE($E416:$E465)/AVERAGE($E266:$E465)-1)</f>
        <v>0.0553685155072694</v>
      </c>
      <c r="AB465" s="59" t="n">
        <f aca="false">LOOKUP($B465,07_L1政策步階!$A$4:$A$14,07_L1政策步階!$C$4:$C$14)</f>
        <v>-1</v>
      </c>
      <c r="AC465" s="57"/>
      <c r="AD465" s="57"/>
      <c r="AE465" s="57"/>
      <c r="AF465" s="57"/>
      <c r="AG465" s="57"/>
      <c r="AH465" s="57"/>
      <c r="AI465" s="57"/>
      <c r="AJ465" s="57"/>
      <c r="AK465" s="57"/>
      <c r="AL465" s="59" t="n">
        <f aca="false">IF(ISNUMBER($AA465),IF($AA465&gt;=0.005,100,IF($AA465&gt;=-0.015,50,0)),"")</f>
        <v>100</v>
      </c>
      <c r="AM465" s="59" t="n">
        <f aca="false">IF(ISNUMBER($AB465),IF($AB465=1,100,IF($AB465=0,50,0)),"")</f>
        <v>0</v>
      </c>
      <c r="AN465" s="0" t="str">
        <f aca="false">IF(ISNUMBER($AC465),IF($AC465&gt;=0.001,100,IF($AC465&gt;=-0.003,50,0)),"")</f>
        <v/>
      </c>
      <c r="AO465" s="0" t="str">
        <f aca="false">IF(ISNUMBER($AD465),IF($AD465&gt;=0.04,100,IF($AD465&gt;=0,50,0)),"")</f>
        <v/>
      </c>
      <c r="AP465" s="0" t="str">
        <f aca="false">IF(ISNUMBER($AE465),IF($AE465&gt;=25,100,IF($AE465&gt;=-75,50,0)),"")</f>
        <v/>
      </c>
      <c r="AQ465" s="0" t="str">
        <f aca="false">IF(ISNUMBER($AF465),IF($AF465&gt;0,100,IF($AF465&gt;=-50,50,0)),"")</f>
        <v/>
      </c>
      <c r="AR465" s="0" t="str">
        <f aca="false">IF(ISNUMBER($AG465),IF($AG465=1,100,IF($AG465=0,50,0)),"")</f>
        <v/>
      </c>
      <c r="AS465" s="0" t="str">
        <f aca="false">IF(ISNUMBER($AH465),IF($AH465&lt;0,100,IF($AH465&lt;=20,50,0)),"")</f>
        <v/>
      </c>
      <c r="AT465" s="0" t="str">
        <f aca="false">IF(ISNUMBER($AI465),IF($AI465&lt;0.95,100,IF($AI465&lt;=1,50,0)),"")</f>
        <v/>
      </c>
      <c r="AU465" s="0" t="str">
        <f aca="false">IF(ISNUMBER($AJ465),IF($AJ465&lt;30,0,IF($AJ465&lt;40,50,IF($AJ465&lt;=90,100,50))),"")</f>
        <v/>
      </c>
      <c r="AV465" s="0" t="str">
        <f aca="false">IF(ISNUMBER($AK465),IF($AK465&gt;-0.2,100,IF($AK465&gt;=-0.4,50,0)),"")</f>
        <v/>
      </c>
      <c r="AW465" s="59" t="n">
        <f aca="false">01_指標庫!$H$4*ISNUMBER($F465)+01_指標庫!$H$5*ISNUMBER($AA465)+01_指標庫!$H$6*ISNUMBER($G465)+01_指標庫!$H$7*ISNUMBER($H465)+01_指標庫!$H$8*ISNUMBER($AF465)+01_指標庫!$H$9*ISNUMBER($AG465)+01_指標庫!$H$10*ISNUMBER($AB465)+01_指標庫!$H$11*ISNUMBER($AC465)+01_指標庫!$H$12*ISNUMBER($AD465)+01_指標庫!$H$13*ISNUMBER($AE465)+01_指標庫!$H$14*ISNUMBER($I465)+01_指標庫!$H$15*ISNUMBER($AH465)+01_指標庫!$H$16*ISNUMBER($K465)+01_指標庫!$H$17*ISNUMBER($AI465)+01_指標庫!$H$18*ISNUMBER($AJ465)+01_指標庫!$H$19*ISNUMBER($AK465)+01_指標庫!$H$20*ISNUMBER($BB465)+01_指標庫!$H$21*ISNUMBER($BC465)</f>
        <v>51</v>
      </c>
      <c r="AX465" s="59" t="n">
        <f aca="false">IF(AW465=0,50,ROUND((01_指標庫!$H$4*IF(ISNUMBER($F465),L465,0)+01_指標庫!$H$5*IF(ISNUMBER($AA465),AL465,0)+01_指標庫!$H$6*IF(ISNUMBER($G465),M465,0)+01_指標庫!$H$7*IF(ISNUMBER($H465),N465,0)+01_指標庫!$H$8*IF(ISNUMBER($AF465),AQ465,0)+01_指標庫!$H$9*IF(ISNUMBER($AG465),AR465,0)+01_指標庫!$H$10*IF(ISNUMBER($AB465),AM465,0)+01_指標庫!$H$11*IF(ISNUMBER($AC465),AN465,0)+01_指標庫!$H$12*IF(ISNUMBER($AD465),AO465,0)+01_指標庫!$H$13*IF(ISNUMBER($AE465),AP465,0)+01_指標庫!$H$14*IF(ISNUMBER($I465),O465,0)+01_指標庫!$H$15*IF(ISNUMBER($AH465),AS465,0)+01_指標庫!$H$16*IF(ISNUMBER($K465),P465,0)+01_指標庫!$H$17*IF(ISNUMBER($AI465),AT465,0)+01_指標庫!$H$18*IF(ISNUMBER($AJ465),AU465,0)+01_指標庫!$H$19*IF(ISNUMBER($AK465),AV465,0)+01_指標庫!$H$20*IF(ISNUMBER($BB465),BB465,0)+01_指標庫!$H$21*IF(ISNUMBER($BC465),BC465,0))/AW465,1))</f>
        <v>84.3</v>
      </c>
      <c r="AY465" s="60"/>
      <c r="AZ465" s="60"/>
      <c r="BA465" s="58" t="n">
        <f aca="false">AVERAGE($E461:$E465)/AVERAGE($E456:$E465)-1</f>
        <v>0.00941943864747463</v>
      </c>
      <c r="BB465" s="59" t="n">
        <f aca="false">IF(ISNUMBER($BA465),IF(OR($S465&lt;=-0.03,$BA465&lt;-0.003),0,IF(OR($S465&lt;=-0.02,$BA465&lt;0.01),50,100)),"")</f>
        <v>50</v>
      </c>
      <c r="BC465" s="0" t="str">
        <f aca="false">IF(OR(COUNT($AZ465)=0,COUNT($AZ464)=0),"",IF(OR($AY465/$AZ464-1&lt;=-0.03,$AZ465/$AZ464-1&lt;=-0.045,IF(COUNT($AZ456:$AZ465)=10,AVERAGE($AZ461:$AZ465)/AVERAGE($AZ456:$AZ465)-1&lt;-0.01,FALSE())),0,IF(OR($AZ465/$AZ464-1&lt;=-0.02,IF(COUNT($AZ456:$AZ465)=10,AVERAGE($AZ461:$AZ465)/AVERAGE($AZ456:$AZ465)-1&lt;0.005,FALSE())),50,100)))</f>
        <v/>
      </c>
    </row>
    <row r="466" customFormat="false" ht="15" hidden="false" customHeight="true" outlineLevel="0" collapsed="false">
      <c r="A466" s="47" t="n">
        <v>462</v>
      </c>
      <c r="B466" s="48" t="n">
        <v>43228</v>
      </c>
      <c r="C466" s="47" t="n">
        <v>2018</v>
      </c>
      <c r="D466" s="49" t="s">
        <v>237</v>
      </c>
      <c r="E466" s="50" t="n">
        <v>6815.48</v>
      </c>
      <c r="F466" s="51" t="n">
        <v>0.067099</v>
      </c>
      <c r="G466" s="51" t="n">
        <v>-0.044262</v>
      </c>
      <c r="H466" s="52" t="n">
        <v>0.6939</v>
      </c>
      <c r="I466" s="53" t="n">
        <v>346</v>
      </c>
      <c r="J466" s="47" t="s">
        <v>235</v>
      </c>
      <c r="K466" s="54" t="n">
        <v>14.71</v>
      </c>
      <c r="L466" s="55" t="n">
        <f aca="false">IF(COUNT(F466)=0,50,IF(F466&gt;=0,100,IF(F466&gt;=-0.02,50,0)))</f>
        <v>100</v>
      </c>
      <c r="M466" s="55" t="n">
        <f aca="false">IF(COUNT(G466)=0,50,IF(G466&gt;-0.06,100,IF(G466&gt;-0.15,50,0)))</f>
        <v>100</v>
      </c>
      <c r="N466" s="55" t="n">
        <f aca="false">IF(COUNT(H466)=0,50,IF(H466&gt;=0.6,100,IF(H466&gt;=0.4,50,0)))</f>
        <v>100</v>
      </c>
      <c r="O466" s="55" t="n">
        <f aca="false">IF(COUNT(I466)=0,50,IF(J466="proxy_vix",50,IF(I466&lt;350,100,IF(I466&lt;=450,50,0))))</f>
        <v>100</v>
      </c>
      <c r="P466" s="55" t="n">
        <f aca="false">IF(COUNT(K466)=0,50,IF(K466&lt;20,100,IF(K466&lt;=25,50,0)))</f>
        <v>100</v>
      </c>
      <c r="Q466" s="54"/>
      <c r="R466" s="47"/>
      <c r="S466" s="51" t="n">
        <f aca="false">$E466/$E465-1</f>
        <v>-0.000936693311364811</v>
      </c>
      <c r="T466" s="56" t="n">
        <f aca="false">$K466/$K465-1</f>
        <v>-0.00271186440677962</v>
      </c>
      <c r="V466" s="57"/>
      <c r="W466" s="57"/>
      <c r="Y466" s="1" t="str">
        <f aca="false">IF(AX466&gt;=70,"EASY",IF(AX466&gt;40,"UNCERTAIN","HARD"))</f>
        <v>EASY</v>
      </c>
      <c r="AA466" s="58" t="n">
        <f aca="false">IF($A466&lt;200,"",AVERAGE($E417:$E466)/AVERAGE($E267:$E466)-1)</f>
        <v>0.0540862659698098</v>
      </c>
      <c r="AB466" s="59" t="n">
        <f aca="false">LOOKUP($B466,07_L1政策步階!$A$4:$A$14,07_L1政策步階!$C$4:$C$14)</f>
        <v>-1</v>
      </c>
      <c r="AC466" s="57"/>
      <c r="AD466" s="57"/>
      <c r="AE466" s="57"/>
      <c r="AF466" s="57"/>
      <c r="AG466" s="57"/>
      <c r="AH466" s="57"/>
      <c r="AI466" s="57"/>
      <c r="AJ466" s="57"/>
      <c r="AK466" s="57"/>
      <c r="AL466" s="59" t="n">
        <f aca="false">IF(ISNUMBER($AA466),IF($AA466&gt;=0.005,100,IF($AA466&gt;=-0.015,50,0)),"")</f>
        <v>100</v>
      </c>
      <c r="AM466" s="59" t="n">
        <f aca="false">IF(ISNUMBER($AB466),IF($AB466=1,100,IF($AB466=0,50,0)),"")</f>
        <v>0</v>
      </c>
      <c r="AN466" s="0" t="str">
        <f aca="false">IF(ISNUMBER($AC466),IF($AC466&gt;=0.001,100,IF($AC466&gt;=-0.003,50,0)),"")</f>
        <v/>
      </c>
      <c r="AO466" s="0" t="str">
        <f aca="false">IF(ISNUMBER($AD466),IF($AD466&gt;=0.04,100,IF($AD466&gt;=0,50,0)),"")</f>
        <v/>
      </c>
      <c r="AP466" s="0" t="str">
        <f aca="false">IF(ISNUMBER($AE466),IF($AE466&gt;=25,100,IF($AE466&gt;=-75,50,0)),"")</f>
        <v/>
      </c>
      <c r="AQ466" s="0" t="str">
        <f aca="false">IF(ISNUMBER($AF466),IF($AF466&gt;0,100,IF($AF466&gt;=-50,50,0)),"")</f>
        <v/>
      </c>
      <c r="AR466" s="0" t="str">
        <f aca="false">IF(ISNUMBER($AG466),IF($AG466=1,100,IF($AG466=0,50,0)),"")</f>
        <v/>
      </c>
      <c r="AS466" s="0" t="str">
        <f aca="false">IF(ISNUMBER($AH466),IF($AH466&lt;0,100,IF($AH466&lt;=20,50,0)),"")</f>
        <v/>
      </c>
      <c r="AT466" s="0" t="str">
        <f aca="false">IF(ISNUMBER($AI466),IF($AI466&lt;0.95,100,IF($AI466&lt;=1,50,0)),"")</f>
        <v/>
      </c>
      <c r="AU466" s="0" t="str">
        <f aca="false">IF(ISNUMBER($AJ466),IF($AJ466&lt;30,0,IF($AJ466&lt;40,50,IF($AJ466&lt;=90,100,50))),"")</f>
        <v/>
      </c>
      <c r="AV466" s="0" t="str">
        <f aca="false">IF(ISNUMBER($AK466),IF($AK466&gt;-0.2,100,IF($AK466&gt;=-0.4,50,0)),"")</f>
        <v/>
      </c>
      <c r="AW466" s="59" t="n">
        <f aca="false">01_指標庫!$H$4*ISNUMBER($F466)+01_指標庫!$H$5*ISNUMBER($AA466)+01_指標庫!$H$6*ISNUMBER($G466)+01_指標庫!$H$7*ISNUMBER($H466)+01_指標庫!$H$8*ISNUMBER($AF466)+01_指標庫!$H$9*ISNUMBER($AG466)+01_指標庫!$H$10*ISNUMBER($AB466)+01_指標庫!$H$11*ISNUMBER($AC466)+01_指標庫!$H$12*ISNUMBER($AD466)+01_指標庫!$H$13*ISNUMBER($AE466)+01_指標庫!$H$14*ISNUMBER($I466)+01_指標庫!$H$15*ISNUMBER($AH466)+01_指標庫!$H$16*ISNUMBER($K466)+01_指標庫!$H$17*ISNUMBER($AI466)+01_指標庫!$H$18*ISNUMBER($AJ466)+01_指標庫!$H$19*ISNUMBER($AK466)+01_指標庫!$H$20*ISNUMBER($BB466)+01_指標庫!$H$21*ISNUMBER($BC466)</f>
        <v>51</v>
      </c>
      <c r="AX466" s="59" t="n">
        <f aca="false">IF(AW466=0,50,ROUND((01_指標庫!$H$4*IF(ISNUMBER($F466),L466,0)+01_指標庫!$H$5*IF(ISNUMBER($AA466),AL466,0)+01_指標庫!$H$6*IF(ISNUMBER($G466),M466,0)+01_指標庫!$H$7*IF(ISNUMBER($H466),N466,0)+01_指標庫!$H$8*IF(ISNUMBER($AF466),AQ466,0)+01_指標庫!$H$9*IF(ISNUMBER($AG466),AR466,0)+01_指標庫!$H$10*IF(ISNUMBER($AB466),AM466,0)+01_指標庫!$H$11*IF(ISNUMBER($AC466),AN466,0)+01_指標庫!$H$12*IF(ISNUMBER($AD466),AO466,0)+01_指標庫!$H$13*IF(ISNUMBER($AE466),AP466,0)+01_指標庫!$H$14*IF(ISNUMBER($I466),O466,0)+01_指標庫!$H$15*IF(ISNUMBER($AH466),AS466,0)+01_指標庫!$H$16*IF(ISNUMBER($K466),P466,0)+01_指標庫!$H$17*IF(ISNUMBER($AI466),AT466,0)+01_指標庫!$H$18*IF(ISNUMBER($AJ466),AU466,0)+01_指標庫!$H$19*IF(ISNUMBER($AK466),AV466,0)+01_指標庫!$H$20*IF(ISNUMBER($BB466),BB466,0)+01_指標庫!$H$21*IF(ISNUMBER($BC466),BC466,0))/AW466,1))</f>
        <v>84.3</v>
      </c>
      <c r="AY466" s="60"/>
      <c r="AZ466" s="60"/>
      <c r="BA466" s="58" t="n">
        <f aca="false">AVERAGE($E462:$E466)/AVERAGE($E457:$E466)-1</f>
        <v>0.00878657642971237</v>
      </c>
      <c r="BB466" s="59" t="n">
        <f aca="false">IF(ISNUMBER($BA466),IF(OR($S466&lt;=-0.03,$BA466&lt;-0.003),0,IF(OR($S466&lt;=-0.02,$BA466&lt;0.01),50,100)),"")</f>
        <v>50</v>
      </c>
      <c r="BC466" s="0" t="str">
        <f aca="false">IF(OR(COUNT($AZ466)=0,COUNT($AZ465)=0),"",IF(OR($AY466/$AZ465-1&lt;=-0.03,$AZ466/$AZ465-1&lt;=-0.045,IF(COUNT($AZ457:$AZ466)=10,AVERAGE($AZ462:$AZ466)/AVERAGE($AZ457:$AZ466)-1&lt;-0.01,FALSE())),0,IF(OR($AZ466/$AZ465-1&lt;=-0.02,IF(COUNT($AZ457:$AZ466)=10,AVERAGE($AZ462:$AZ466)/AVERAGE($AZ457:$AZ466)-1&lt;0.005,FALSE())),50,100)))</f>
        <v/>
      </c>
    </row>
    <row r="467" customFormat="false" ht="15" hidden="false" customHeight="true" outlineLevel="0" collapsed="false">
      <c r="A467" s="47" t="n">
        <v>463</v>
      </c>
      <c r="B467" s="48" t="n">
        <v>43229</v>
      </c>
      <c r="C467" s="47" t="n">
        <v>2018</v>
      </c>
      <c r="D467" s="49" t="s">
        <v>238</v>
      </c>
      <c r="E467" s="50" t="n">
        <v>6893.21</v>
      </c>
      <c r="F467" s="51" t="n">
        <v>0.078465</v>
      </c>
      <c r="G467" s="51" t="n">
        <v>-0.033362</v>
      </c>
      <c r="H467" s="52" t="n">
        <v>0.7347</v>
      </c>
      <c r="I467" s="53" t="n">
        <v>343</v>
      </c>
      <c r="J467" s="47" t="s">
        <v>235</v>
      </c>
      <c r="K467" s="54" t="n">
        <v>13.42</v>
      </c>
      <c r="L467" s="55" t="n">
        <f aca="false">IF(COUNT(F467)=0,50,IF(F467&gt;=0,100,IF(F467&gt;=-0.02,50,0)))</f>
        <v>100</v>
      </c>
      <c r="M467" s="55" t="n">
        <f aca="false">IF(COUNT(G467)=0,50,IF(G467&gt;-0.06,100,IF(G467&gt;-0.15,50,0)))</f>
        <v>100</v>
      </c>
      <c r="N467" s="55" t="n">
        <f aca="false">IF(COUNT(H467)=0,50,IF(H467&gt;=0.6,100,IF(H467&gt;=0.4,50,0)))</f>
        <v>100</v>
      </c>
      <c r="O467" s="55" t="n">
        <f aca="false">IF(COUNT(I467)=0,50,IF(J467="proxy_vix",50,IF(I467&lt;350,100,IF(I467&lt;=450,50,0))))</f>
        <v>100</v>
      </c>
      <c r="P467" s="55" t="n">
        <f aca="false">IF(COUNT(K467)=0,50,IF(K467&lt;20,100,IF(K467&lt;=25,50,0)))</f>
        <v>100</v>
      </c>
      <c r="Q467" s="54"/>
      <c r="R467" s="47"/>
      <c r="S467" s="51" t="n">
        <f aca="false">$E467/$E466-1</f>
        <v>0.0114049193893901</v>
      </c>
      <c r="T467" s="56" t="n">
        <f aca="false">$K467/$K466-1</f>
        <v>-0.0876954452753229</v>
      </c>
      <c r="V467" s="57"/>
      <c r="W467" s="57"/>
      <c r="Y467" s="1" t="str">
        <f aca="false">IF(AX467&gt;=70,"EASY",IF(AX467&gt;40,"UNCERTAIN","HARD"))</f>
        <v>EASY</v>
      </c>
      <c r="AA467" s="58" t="n">
        <f aca="false">IF($A467&lt;200,"",AVERAGE($E418:$E467)/AVERAGE($E268:$E467)-1)</f>
        <v>0.0532790599087036</v>
      </c>
      <c r="AB467" s="59" t="n">
        <f aca="false">LOOKUP($B467,07_L1政策步階!$A$4:$A$14,07_L1政策步階!$C$4:$C$14)</f>
        <v>-1</v>
      </c>
      <c r="AC467" s="57"/>
      <c r="AD467" s="57"/>
      <c r="AE467" s="57"/>
      <c r="AF467" s="57"/>
      <c r="AG467" s="57"/>
      <c r="AH467" s="57"/>
      <c r="AI467" s="57"/>
      <c r="AJ467" s="57"/>
      <c r="AK467" s="57"/>
      <c r="AL467" s="59" t="n">
        <f aca="false">IF(ISNUMBER($AA467),IF($AA467&gt;=0.005,100,IF($AA467&gt;=-0.015,50,0)),"")</f>
        <v>100</v>
      </c>
      <c r="AM467" s="59" t="n">
        <f aca="false">IF(ISNUMBER($AB467),IF($AB467=1,100,IF($AB467=0,50,0)),"")</f>
        <v>0</v>
      </c>
      <c r="AN467" s="0" t="str">
        <f aca="false">IF(ISNUMBER($AC467),IF($AC467&gt;=0.001,100,IF($AC467&gt;=-0.003,50,0)),"")</f>
        <v/>
      </c>
      <c r="AO467" s="0" t="str">
        <f aca="false">IF(ISNUMBER($AD467),IF($AD467&gt;=0.04,100,IF($AD467&gt;=0,50,0)),"")</f>
        <v/>
      </c>
      <c r="AP467" s="0" t="str">
        <f aca="false">IF(ISNUMBER($AE467),IF($AE467&gt;=25,100,IF($AE467&gt;=-75,50,0)),"")</f>
        <v/>
      </c>
      <c r="AQ467" s="0" t="str">
        <f aca="false">IF(ISNUMBER($AF467),IF($AF467&gt;0,100,IF($AF467&gt;=-50,50,0)),"")</f>
        <v/>
      </c>
      <c r="AR467" s="0" t="str">
        <f aca="false">IF(ISNUMBER($AG467),IF($AG467=1,100,IF($AG467=0,50,0)),"")</f>
        <v/>
      </c>
      <c r="AS467" s="0" t="str">
        <f aca="false">IF(ISNUMBER($AH467),IF($AH467&lt;0,100,IF($AH467&lt;=20,50,0)),"")</f>
        <v/>
      </c>
      <c r="AT467" s="0" t="str">
        <f aca="false">IF(ISNUMBER($AI467),IF($AI467&lt;0.95,100,IF($AI467&lt;=1,50,0)),"")</f>
        <v/>
      </c>
      <c r="AU467" s="0" t="str">
        <f aca="false">IF(ISNUMBER($AJ467),IF($AJ467&lt;30,0,IF($AJ467&lt;40,50,IF($AJ467&lt;=90,100,50))),"")</f>
        <v/>
      </c>
      <c r="AV467" s="0" t="str">
        <f aca="false">IF(ISNUMBER($AK467),IF($AK467&gt;-0.2,100,IF($AK467&gt;=-0.4,50,0)),"")</f>
        <v/>
      </c>
      <c r="AW467" s="59" t="n">
        <f aca="false">01_指標庫!$H$4*ISNUMBER($F467)+01_指標庫!$H$5*ISNUMBER($AA467)+01_指標庫!$H$6*ISNUMBER($G467)+01_指標庫!$H$7*ISNUMBER($H467)+01_指標庫!$H$8*ISNUMBER($AF467)+01_指標庫!$H$9*ISNUMBER($AG467)+01_指標庫!$H$10*ISNUMBER($AB467)+01_指標庫!$H$11*ISNUMBER($AC467)+01_指標庫!$H$12*ISNUMBER($AD467)+01_指標庫!$H$13*ISNUMBER($AE467)+01_指標庫!$H$14*ISNUMBER($I467)+01_指標庫!$H$15*ISNUMBER($AH467)+01_指標庫!$H$16*ISNUMBER($K467)+01_指標庫!$H$17*ISNUMBER($AI467)+01_指標庫!$H$18*ISNUMBER($AJ467)+01_指標庫!$H$19*ISNUMBER($AK467)+01_指標庫!$H$20*ISNUMBER($BB467)+01_指標庫!$H$21*ISNUMBER($BC467)</f>
        <v>51</v>
      </c>
      <c r="AX467" s="59" t="n">
        <f aca="false">IF(AW467=0,50,ROUND((01_指標庫!$H$4*IF(ISNUMBER($F467),L467,0)+01_指標庫!$H$5*IF(ISNUMBER($AA467),AL467,0)+01_指標庫!$H$6*IF(ISNUMBER($G467),M467,0)+01_指標庫!$H$7*IF(ISNUMBER($H467),N467,0)+01_指標庫!$H$8*IF(ISNUMBER($AF467),AQ467,0)+01_指標庫!$H$9*IF(ISNUMBER($AG467),AR467,0)+01_指標庫!$H$10*IF(ISNUMBER($AB467),AM467,0)+01_指標庫!$H$11*IF(ISNUMBER($AC467),AN467,0)+01_指標庫!$H$12*IF(ISNUMBER($AD467),AO467,0)+01_指標庫!$H$13*IF(ISNUMBER($AE467),AP467,0)+01_指標庫!$H$14*IF(ISNUMBER($I467),O467,0)+01_指標庫!$H$15*IF(ISNUMBER($AH467),AS467,0)+01_指標庫!$H$16*IF(ISNUMBER($K467),P467,0)+01_指標庫!$H$17*IF(ISNUMBER($AI467),AT467,0)+01_指標庫!$H$18*IF(ISNUMBER($AJ467),AU467,0)+01_指標庫!$H$19*IF(ISNUMBER($AK467),AV467,0)+01_指標庫!$H$20*IF(ISNUMBER($BB467),BB467,0)+01_指標庫!$H$21*IF(ISNUMBER($BC467),BC467,0))/AW467,1))</f>
        <v>90.2</v>
      </c>
      <c r="AY467" s="60"/>
      <c r="AZ467" s="60"/>
      <c r="BA467" s="58" t="n">
        <f aca="false">AVERAGE($E463:$E467)/AVERAGE($E458:$E467)-1</f>
        <v>0.0104962447066641</v>
      </c>
      <c r="BB467" s="59" t="n">
        <f aca="false">IF(ISNUMBER($BA467),IF(OR($S467&lt;=-0.03,$BA467&lt;-0.003),0,IF(OR($S467&lt;=-0.02,$BA467&lt;0.01),50,100)),"")</f>
        <v>100</v>
      </c>
      <c r="BC467" s="0" t="str">
        <f aca="false">IF(OR(COUNT($AZ467)=0,COUNT($AZ466)=0),"",IF(OR($AY467/$AZ466-1&lt;=-0.03,$AZ467/$AZ466-1&lt;=-0.045,IF(COUNT($AZ458:$AZ467)=10,AVERAGE($AZ463:$AZ467)/AVERAGE($AZ458:$AZ467)-1&lt;-0.01,FALSE())),0,IF(OR($AZ467/$AZ466-1&lt;=-0.02,IF(COUNT($AZ458:$AZ467)=10,AVERAGE($AZ463:$AZ467)/AVERAGE($AZ458:$AZ467)-1&lt;0.005,FALSE())),50,100)))</f>
        <v/>
      </c>
    </row>
    <row r="468" customFormat="false" ht="15" hidden="false" customHeight="true" outlineLevel="0" collapsed="false">
      <c r="A468" s="47" t="n">
        <v>464</v>
      </c>
      <c r="B468" s="48" t="n">
        <v>43230</v>
      </c>
      <c r="C468" s="47" t="n">
        <v>2018</v>
      </c>
      <c r="D468" s="49" t="s">
        <v>239</v>
      </c>
      <c r="E468" s="50" t="n">
        <v>6963.55</v>
      </c>
      <c r="F468" s="51" t="n">
        <v>0.08859</v>
      </c>
      <c r="G468" s="51" t="n">
        <v>-0.023498</v>
      </c>
      <c r="H468" s="52" t="n">
        <v>0.7551</v>
      </c>
      <c r="I468" s="53" t="n">
        <v>341</v>
      </c>
      <c r="J468" s="47" t="s">
        <v>235</v>
      </c>
      <c r="K468" s="54" t="n">
        <v>13.23</v>
      </c>
      <c r="L468" s="55" t="n">
        <f aca="false">IF(COUNT(F468)=0,50,IF(F468&gt;=0,100,IF(F468&gt;=-0.02,50,0)))</f>
        <v>100</v>
      </c>
      <c r="M468" s="55" t="n">
        <f aca="false">IF(COUNT(G468)=0,50,IF(G468&gt;-0.06,100,IF(G468&gt;-0.15,50,0)))</f>
        <v>100</v>
      </c>
      <c r="N468" s="55" t="n">
        <f aca="false">IF(COUNT(H468)=0,50,IF(H468&gt;=0.6,100,IF(H468&gt;=0.4,50,0)))</f>
        <v>100</v>
      </c>
      <c r="O468" s="55" t="n">
        <f aca="false">IF(COUNT(I468)=0,50,IF(J468="proxy_vix",50,IF(I468&lt;350,100,IF(I468&lt;=450,50,0))))</f>
        <v>100</v>
      </c>
      <c r="P468" s="55" t="n">
        <f aca="false">IF(COUNT(K468)=0,50,IF(K468&lt;20,100,IF(K468&lt;=25,50,0)))</f>
        <v>100</v>
      </c>
      <c r="Q468" s="54"/>
      <c r="R468" s="47"/>
      <c r="S468" s="51" t="n">
        <f aca="false">$E468/$E467-1</f>
        <v>0.0102042444666564</v>
      </c>
      <c r="T468" s="56" t="n">
        <f aca="false">$K468/$K467-1</f>
        <v>-0.0141579731743666</v>
      </c>
      <c r="V468" s="57"/>
      <c r="W468" s="57"/>
      <c r="Y468" s="1" t="str">
        <f aca="false">IF(AX468&gt;=70,"EASY",IF(AX468&gt;40,"UNCERTAIN","HARD"))</f>
        <v>EASY</v>
      </c>
      <c r="AA468" s="58" t="n">
        <f aca="false">IF($A468&lt;200,"",AVERAGE($E419:$E468)/AVERAGE($E269:$E468)-1)</f>
        <v>0.0527698937325418</v>
      </c>
      <c r="AB468" s="59" t="n">
        <f aca="false">LOOKUP($B468,07_L1政策步階!$A$4:$A$14,07_L1政策步階!$C$4:$C$14)</f>
        <v>-1</v>
      </c>
      <c r="AC468" s="57"/>
      <c r="AD468" s="57"/>
      <c r="AE468" s="57"/>
      <c r="AF468" s="57"/>
      <c r="AG468" s="57"/>
      <c r="AH468" s="57"/>
      <c r="AI468" s="57"/>
      <c r="AJ468" s="57"/>
      <c r="AK468" s="57"/>
      <c r="AL468" s="59" t="n">
        <f aca="false">IF(ISNUMBER($AA468),IF($AA468&gt;=0.005,100,IF($AA468&gt;=-0.015,50,0)),"")</f>
        <v>100</v>
      </c>
      <c r="AM468" s="59" t="n">
        <f aca="false">IF(ISNUMBER($AB468),IF($AB468=1,100,IF($AB468=0,50,0)),"")</f>
        <v>0</v>
      </c>
      <c r="AN468" s="0" t="str">
        <f aca="false">IF(ISNUMBER($AC468),IF($AC468&gt;=0.001,100,IF($AC468&gt;=-0.003,50,0)),"")</f>
        <v/>
      </c>
      <c r="AO468" s="0" t="str">
        <f aca="false">IF(ISNUMBER($AD468),IF($AD468&gt;=0.04,100,IF($AD468&gt;=0,50,0)),"")</f>
        <v/>
      </c>
      <c r="AP468" s="0" t="str">
        <f aca="false">IF(ISNUMBER($AE468),IF($AE468&gt;=25,100,IF($AE468&gt;=-75,50,0)),"")</f>
        <v/>
      </c>
      <c r="AQ468" s="0" t="str">
        <f aca="false">IF(ISNUMBER($AF468),IF($AF468&gt;0,100,IF($AF468&gt;=-50,50,0)),"")</f>
        <v/>
      </c>
      <c r="AR468" s="0" t="str">
        <f aca="false">IF(ISNUMBER($AG468),IF($AG468=1,100,IF($AG468=0,50,0)),"")</f>
        <v/>
      </c>
      <c r="AS468" s="0" t="str">
        <f aca="false">IF(ISNUMBER($AH468),IF($AH468&lt;0,100,IF($AH468&lt;=20,50,0)),"")</f>
        <v/>
      </c>
      <c r="AT468" s="0" t="str">
        <f aca="false">IF(ISNUMBER($AI468),IF($AI468&lt;0.95,100,IF($AI468&lt;=1,50,0)),"")</f>
        <v/>
      </c>
      <c r="AU468" s="0" t="str">
        <f aca="false">IF(ISNUMBER($AJ468),IF($AJ468&lt;30,0,IF($AJ468&lt;40,50,IF($AJ468&lt;=90,100,50))),"")</f>
        <v/>
      </c>
      <c r="AV468" s="0" t="str">
        <f aca="false">IF(ISNUMBER($AK468),IF($AK468&gt;-0.2,100,IF($AK468&gt;=-0.4,50,0)),"")</f>
        <v/>
      </c>
      <c r="AW468" s="59" t="n">
        <f aca="false">01_指標庫!$H$4*ISNUMBER($F468)+01_指標庫!$H$5*ISNUMBER($AA468)+01_指標庫!$H$6*ISNUMBER($G468)+01_指標庫!$H$7*ISNUMBER($H468)+01_指標庫!$H$8*ISNUMBER($AF468)+01_指標庫!$H$9*ISNUMBER($AG468)+01_指標庫!$H$10*ISNUMBER($AB468)+01_指標庫!$H$11*ISNUMBER($AC468)+01_指標庫!$H$12*ISNUMBER($AD468)+01_指標庫!$H$13*ISNUMBER($AE468)+01_指標庫!$H$14*ISNUMBER($I468)+01_指標庫!$H$15*ISNUMBER($AH468)+01_指標庫!$H$16*ISNUMBER($K468)+01_指標庫!$H$17*ISNUMBER($AI468)+01_指標庫!$H$18*ISNUMBER($AJ468)+01_指標庫!$H$19*ISNUMBER($AK468)+01_指標庫!$H$20*ISNUMBER($BB468)+01_指標庫!$H$21*ISNUMBER($BC468)</f>
        <v>51</v>
      </c>
      <c r="AX468" s="59" t="n">
        <f aca="false">IF(AW468=0,50,ROUND((01_指標庫!$H$4*IF(ISNUMBER($F468),L468,0)+01_指標庫!$H$5*IF(ISNUMBER($AA468),AL468,0)+01_指標庫!$H$6*IF(ISNUMBER($G468),M468,0)+01_指標庫!$H$7*IF(ISNUMBER($H468),N468,0)+01_指標庫!$H$8*IF(ISNUMBER($AF468),AQ468,0)+01_指標庫!$H$9*IF(ISNUMBER($AG468),AR468,0)+01_指標庫!$H$10*IF(ISNUMBER($AB468),AM468,0)+01_指標庫!$H$11*IF(ISNUMBER($AC468),AN468,0)+01_指標庫!$H$12*IF(ISNUMBER($AD468),AO468,0)+01_指標庫!$H$13*IF(ISNUMBER($AE468),AP468,0)+01_指標庫!$H$14*IF(ISNUMBER($I468),O468,0)+01_指標庫!$H$15*IF(ISNUMBER($AH468),AS468,0)+01_指標庫!$H$16*IF(ISNUMBER($K468),P468,0)+01_指標庫!$H$17*IF(ISNUMBER($AI468),AT468,0)+01_指標庫!$H$18*IF(ISNUMBER($AJ468),AU468,0)+01_指標庫!$H$19*IF(ISNUMBER($AK468),AV468,0)+01_指標庫!$H$20*IF(ISNUMBER($BB468),BB468,0)+01_指標庫!$H$21*IF(ISNUMBER($BC468),BC468,0))/AW468,1))</f>
        <v>90.2</v>
      </c>
      <c r="AY468" s="60"/>
      <c r="AZ468" s="60"/>
      <c r="BA468" s="58" t="n">
        <f aca="false">AVERAGE($E464:$E468)/AVERAGE($E459:$E468)-1</f>
        <v>0.0152809679284722</v>
      </c>
      <c r="BB468" s="59" t="n">
        <f aca="false">IF(ISNUMBER($BA468),IF(OR($S468&lt;=-0.03,$BA468&lt;-0.003),0,IF(OR($S468&lt;=-0.02,$BA468&lt;0.01),50,100)),"")</f>
        <v>100</v>
      </c>
      <c r="BC468" s="0" t="str">
        <f aca="false">IF(OR(COUNT($AZ468)=0,COUNT($AZ467)=0),"",IF(OR($AY468/$AZ467-1&lt;=-0.03,$AZ468/$AZ467-1&lt;=-0.045,IF(COUNT($AZ459:$AZ468)=10,AVERAGE($AZ464:$AZ468)/AVERAGE($AZ459:$AZ468)-1&lt;-0.01,FALSE())),0,IF(OR($AZ468/$AZ467-1&lt;=-0.02,IF(COUNT($AZ459:$AZ468)=10,AVERAGE($AZ464:$AZ468)/AVERAGE($AZ459:$AZ468)-1&lt;0.005,FALSE())),50,100)))</f>
        <v/>
      </c>
    </row>
    <row r="469" customFormat="false" ht="15" hidden="false" customHeight="true" outlineLevel="0" collapsed="false">
      <c r="A469" s="47" t="n">
        <v>465</v>
      </c>
      <c r="B469" s="48" t="n">
        <v>43231</v>
      </c>
      <c r="C469" s="47" t="n">
        <v>2018</v>
      </c>
      <c r="D469" s="49" t="s">
        <v>234</v>
      </c>
      <c r="E469" s="50" t="n">
        <v>6952.56</v>
      </c>
      <c r="F469" s="51" t="n">
        <v>0.086022</v>
      </c>
      <c r="G469" s="51" t="n">
        <v>-0.02504</v>
      </c>
      <c r="H469" s="52" t="n">
        <v>0.7755</v>
      </c>
      <c r="I469" s="53" t="n">
        <v>340</v>
      </c>
      <c r="J469" s="47" t="s">
        <v>235</v>
      </c>
      <c r="K469" s="54" t="n">
        <v>12.65</v>
      </c>
      <c r="L469" s="55" t="n">
        <f aca="false">IF(COUNT(F469)=0,50,IF(F469&gt;=0,100,IF(F469&gt;=-0.02,50,0)))</f>
        <v>100</v>
      </c>
      <c r="M469" s="55" t="n">
        <f aca="false">IF(COUNT(G469)=0,50,IF(G469&gt;-0.06,100,IF(G469&gt;-0.15,50,0)))</f>
        <v>100</v>
      </c>
      <c r="N469" s="55" t="n">
        <f aca="false">IF(COUNT(H469)=0,50,IF(H469&gt;=0.6,100,IF(H469&gt;=0.4,50,0)))</f>
        <v>100</v>
      </c>
      <c r="O469" s="55" t="n">
        <f aca="false">IF(COUNT(I469)=0,50,IF(J469="proxy_vix",50,IF(I469&lt;350,100,IF(I469&lt;=450,50,0))))</f>
        <v>100</v>
      </c>
      <c r="P469" s="55" t="n">
        <f aca="false">IF(COUNT(K469)=0,50,IF(K469&lt;20,100,IF(K469&lt;=25,50,0)))</f>
        <v>100</v>
      </c>
      <c r="Q469" s="54"/>
      <c r="R469" s="47"/>
      <c r="S469" s="51" t="n">
        <f aca="false">$E469/$E468-1</f>
        <v>-0.00157821800662017</v>
      </c>
      <c r="T469" s="56" t="n">
        <f aca="false">$K469/$K468-1</f>
        <v>-0.0438397581254724</v>
      </c>
      <c r="V469" s="57"/>
      <c r="W469" s="57"/>
      <c r="Y469" s="1" t="str">
        <f aca="false">IF(AX469&gt;=70,"EASY",IF(AX469&gt;40,"UNCERTAIN","HARD"))</f>
        <v>EASY</v>
      </c>
      <c r="AA469" s="58" t="n">
        <f aca="false">IF($A469&lt;200,"",AVERAGE($E420:$E469)/AVERAGE($E270:$E469)-1)</f>
        <v>0.0525772805767324</v>
      </c>
      <c r="AB469" s="59" t="n">
        <f aca="false">LOOKUP($B469,07_L1政策步階!$A$4:$A$14,07_L1政策步階!$C$4:$C$14)</f>
        <v>-1</v>
      </c>
      <c r="AC469" s="57"/>
      <c r="AD469" s="57"/>
      <c r="AE469" s="57"/>
      <c r="AF469" s="57"/>
      <c r="AG469" s="57"/>
      <c r="AH469" s="57"/>
      <c r="AI469" s="57"/>
      <c r="AJ469" s="57"/>
      <c r="AK469" s="57"/>
      <c r="AL469" s="59" t="n">
        <f aca="false">IF(ISNUMBER($AA469),IF($AA469&gt;=0.005,100,IF($AA469&gt;=-0.015,50,0)),"")</f>
        <v>100</v>
      </c>
      <c r="AM469" s="59" t="n">
        <f aca="false">IF(ISNUMBER($AB469),IF($AB469=1,100,IF($AB469=0,50,0)),"")</f>
        <v>0</v>
      </c>
      <c r="AN469" s="0" t="str">
        <f aca="false">IF(ISNUMBER($AC469),IF($AC469&gt;=0.001,100,IF($AC469&gt;=-0.003,50,0)),"")</f>
        <v/>
      </c>
      <c r="AO469" s="0" t="str">
        <f aca="false">IF(ISNUMBER($AD469),IF($AD469&gt;=0.04,100,IF($AD469&gt;=0,50,0)),"")</f>
        <v/>
      </c>
      <c r="AP469" s="0" t="str">
        <f aca="false">IF(ISNUMBER($AE469),IF($AE469&gt;=25,100,IF($AE469&gt;=-75,50,0)),"")</f>
        <v/>
      </c>
      <c r="AQ469" s="0" t="str">
        <f aca="false">IF(ISNUMBER($AF469),IF($AF469&gt;0,100,IF($AF469&gt;=-50,50,0)),"")</f>
        <v/>
      </c>
      <c r="AR469" s="0" t="str">
        <f aca="false">IF(ISNUMBER($AG469),IF($AG469=1,100,IF($AG469=0,50,0)),"")</f>
        <v/>
      </c>
      <c r="AS469" s="0" t="str">
        <f aca="false">IF(ISNUMBER($AH469),IF($AH469&lt;0,100,IF($AH469&lt;=20,50,0)),"")</f>
        <v/>
      </c>
      <c r="AT469" s="0" t="str">
        <f aca="false">IF(ISNUMBER($AI469),IF($AI469&lt;0.95,100,IF($AI469&lt;=1,50,0)),"")</f>
        <v/>
      </c>
      <c r="AU469" s="0" t="str">
        <f aca="false">IF(ISNUMBER($AJ469),IF($AJ469&lt;30,0,IF($AJ469&lt;40,50,IF($AJ469&lt;=90,100,50))),"")</f>
        <v/>
      </c>
      <c r="AV469" s="0" t="str">
        <f aca="false">IF(ISNUMBER($AK469),IF($AK469&gt;-0.2,100,IF($AK469&gt;=-0.4,50,0)),"")</f>
        <v/>
      </c>
      <c r="AW469" s="59" t="n">
        <f aca="false">01_指標庫!$H$4*ISNUMBER($F469)+01_指標庫!$H$5*ISNUMBER($AA469)+01_指標庫!$H$6*ISNUMBER($G469)+01_指標庫!$H$7*ISNUMBER($H469)+01_指標庫!$H$8*ISNUMBER($AF469)+01_指標庫!$H$9*ISNUMBER($AG469)+01_指標庫!$H$10*ISNUMBER($AB469)+01_指標庫!$H$11*ISNUMBER($AC469)+01_指標庫!$H$12*ISNUMBER($AD469)+01_指標庫!$H$13*ISNUMBER($AE469)+01_指標庫!$H$14*ISNUMBER($I469)+01_指標庫!$H$15*ISNUMBER($AH469)+01_指標庫!$H$16*ISNUMBER($K469)+01_指標庫!$H$17*ISNUMBER($AI469)+01_指標庫!$H$18*ISNUMBER($AJ469)+01_指標庫!$H$19*ISNUMBER($AK469)+01_指標庫!$H$20*ISNUMBER($BB469)+01_指標庫!$H$21*ISNUMBER($BC469)</f>
        <v>51</v>
      </c>
      <c r="AX469" s="59" t="n">
        <f aca="false">IF(AW469=0,50,ROUND((01_指標庫!$H$4*IF(ISNUMBER($F469),L469,0)+01_指標庫!$H$5*IF(ISNUMBER($AA469),AL469,0)+01_指標庫!$H$6*IF(ISNUMBER($G469),M469,0)+01_指標庫!$H$7*IF(ISNUMBER($H469),N469,0)+01_指標庫!$H$8*IF(ISNUMBER($AF469),AQ469,0)+01_指標庫!$H$9*IF(ISNUMBER($AG469),AR469,0)+01_指標庫!$H$10*IF(ISNUMBER($AB469),AM469,0)+01_指標庫!$H$11*IF(ISNUMBER($AC469),AN469,0)+01_指標庫!$H$12*IF(ISNUMBER($AD469),AO469,0)+01_指標庫!$H$13*IF(ISNUMBER($AE469),AP469,0)+01_指標庫!$H$14*IF(ISNUMBER($I469),O469,0)+01_指標庫!$H$15*IF(ISNUMBER($AH469),AS469,0)+01_指標庫!$H$16*IF(ISNUMBER($K469),P469,0)+01_指標庫!$H$17*IF(ISNUMBER($AI469),AT469,0)+01_指標庫!$H$18*IF(ISNUMBER($AJ469),AU469,0)+01_指標庫!$H$19*IF(ISNUMBER($AK469),AV469,0)+01_指標庫!$H$20*IF(ISNUMBER($BB469),BB469,0)+01_指標庫!$H$21*IF(ISNUMBER($BC469),BC469,0))/AW469,1))</f>
        <v>90.2</v>
      </c>
      <c r="AY469" s="60"/>
      <c r="AZ469" s="60"/>
      <c r="BA469" s="58" t="n">
        <f aca="false">AVERAGE($E465:$E469)/AVERAGE($E460:$E469)-1</f>
        <v>0.0162566630988528</v>
      </c>
      <c r="BB469" s="59" t="n">
        <f aca="false">IF(ISNUMBER($BA469),IF(OR($S469&lt;=-0.03,$BA469&lt;-0.003),0,IF(OR($S469&lt;=-0.02,$BA469&lt;0.01),50,100)),"")</f>
        <v>100</v>
      </c>
      <c r="BC469" s="0" t="str">
        <f aca="false">IF(OR(COUNT($AZ469)=0,COUNT($AZ468)=0),"",IF(OR($AY469/$AZ468-1&lt;=-0.03,$AZ469/$AZ468-1&lt;=-0.045,IF(COUNT($AZ460:$AZ469)=10,AVERAGE($AZ465:$AZ469)/AVERAGE($AZ460:$AZ469)-1&lt;-0.01,FALSE())),0,IF(OR($AZ469/$AZ468-1&lt;=-0.02,IF(COUNT($AZ460:$AZ469)=10,AVERAGE($AZ465:$AZ469)/AVERAGE($AZ460:$AZ469)-1&lt;0.005,FALSE())),50,100)))</f>
        <v/>
      </c>
    </row>
    <row r="470" customFormat="false" ht="15" hidden="false" customHeight="true" outlineLevel="0" collapsed="false">
      <c r="A470" s="47" t="n">
        <v>466</v>
      </c>
      <c r="B470" s="48" t="n">
        <v>43234</v>
      </c>
      <c r="C470" s="47" t="n">
        <v>2018</v>
      </c>
      <c r="D470" s="49" t="s">
        <v>236</v>
      </c>
      <c r="E470" s="50" t="n">
        <v>6964.37</v>
      </c>
      <c r="F470" s="51" t="n">
        <v>0.086978</v>
      </c>
      <c r="G470" s="51" t="n">
        <v>-0.023383</v>
      </c>
      <c r="H470" s="52" t="n">
        <v>0.7551</v>
      </c>
      <c r="I470" s="53" t="n">
        <v>337</v>
      </c>
      <c r="J470" s="47" t="s">
        <v>235</v>
      </c>
      <c r="K470" s="54" t="n">
        <v>12.93</v>
      </c>
      <c r="L470" s="55" t="n">
        <f aca="false">IF(COUNT(F470)=0,50,IF(F470&gt;=0,100,IF(F470&gt;=-0.02,50,0)))</f>
        <v>100</v>
      </c>
      <c r="M470" s="55" t="n">
        <f aca="false">IF(COUNT(G470)=0,50,IF(G470&gt;-0.06,100,IF(G470&gt;-0.15,50,0)))</f>
        <v>100</v>
      </c>
      <c r="N470" s="55" t="n">
        <f aca="false">IF(COUNT(H470)=0,50,IF(H470&gt;=0.6,100,IF(H470&gt;=0.4,50,0)))</f>
        <v>100</v>
      </c>
      <c r="O470" s="55" t="n">
        <f aca="false">IF(COUNT(I470)=0,50,IF(J470="proxy_vix",50,IF(I470&lt;350,100,IF(I470&lt;=450,50,0))))</f>
        <v>100</v>
      </c>
      <c r="P470" s="55" t="n">
        <f aca="false">IF(COUNT(K470)=0,50,IF(K470&lt;20,100,IF(K470&lt;=25,50,0)))</f>
        <v>100</v>
      </c>
      <c r="Q470" s="54"/>
      <c r="R470" s="47"/>
      <c r="S470" s="51" t="n">
        <f aca="false">$E470/$E469-1</f>
        <v>0.00169865488395637</v>
      </c>
      <c r="T470" s="56" t="n">
        <f aca="false">$K470/$K469-1</f>
        <v>0.0221343873517785</v>
      </c>
      <c r="V470" s="57"/>
      <c r="W470" s="57"/>
      <c r="Y470" s="1" t="str">
        <f aca="false">IF(AX470&gt;=70,"EASY",IF(AX470&gt;40,"UNCERTAIN","HARD"))</f>
        <v>EASY</v>
      </c>
      <c r="AA470" s="58" t="n">
        <f aca="false">IF($A470&lt;200,"",AVERAGE($E421:$E470)/AVERAGE($E271:$E470)-1)</f>
        <v>0.0521956050931312</v>
      </c>
      <c r="AB470" s="59" t="n">
        <f aca="false">LOOKUP($B470,07_L1政策步階!$A$4:$A$14,07_L1政策步階!$C$4:$C$14)</f>
        <v>-1</v>
      </c>
      <c r="AC470" s="57"/>
      <c r="AD470" s="57"/>
      <c r="AE470" s="57"/>
      <c r="AF470" s="57"/>
      <c r="AG470" s="57"/>
      <c r="AH470" s="57"/>
      <c r="AI470" s="57"/>
      <c r="AJ470" s="57"/>
      <c r="AK470" s="57"/>
      <c r="AL470" s="59" t="n">
        <f aca="false">IF(ISNUMBER($AA470),IF($AA470&gt;=0.005,100,IF($AA470&gt;=-0.015,50,0)),"")</f>
        <v>100</v>
      </c>
      <c r="AM470" s="59" t="n">
        <f aca="false">IF(ISNUMBER($AB470),IF($AB470=1,100,IF($AB470=0,50,0)),"")</f>
        <v>0</v>
      </c>
      <c r="AN470" s="0" t="str">
        <f aca="false">IF(ISNUMBER($AC470),IF($AC470&gt;=0.001,100,IF($AC470&gt;=-0.003,50,0)),"")</f>
        <v/>
      </c>
      <c r="AO470" s="0" t="str">
        <f aca="false">IF(ISNUMBER($AD470),IF($AD470&gt;=0.04,100,IF($AD470&gt;=0,50,0)),"")</f>
        <v/>
      </c>
      <c r="AP470" s="0" t="str">
        <f aca="false">IF(ISNUMBER($AE470),IF($AE470&gt;=25,100,IF($AE470&gt;=-75,50,0)),"")</f>
        <v/>
      </c>
      <c r="AQ470" s="0" t="str">
        <f aca="false">IF(ISNUMBER($AF470),IF($AF470&gt;0,100,IF($AF470&gt;=-50,50,0)),"")</f>
        <v/>
      </c>
      <c r="AR470" s="0" t="str">
        <f aca="false">IF(ISNUMBER($AG470),IF($AG470=1,100,IF($AG470=0,50,0)),"")</f>
        <v/>
      </c>
      <c r="AS470" s="0" t="str">
        <f aca="false">IF(ISNUMBER($AH470),IF($AH470&lt;0,100,IF($AH470&lt;=20,50,0)),"")</f>
        <v/>
      </c>
      <c r="AT470" s="0" t="str">
        <f aca="false">IF(ISNUMBER($AI470),IF($AI470&lt;0.95,100,IF($AI470&lt;=1,50,0)),"")</f>
        <v/>
      </c>
      <c r="AU470" s="0" t="str">
        <f aca="false">IF(ISNUMBER($AJ470),IF($AJ470&lt;30,0,IF($AJ470&lt;40,50,IF($AJ470&lt;=90,100,50))),"")</f>
        <v/>
      </c>
      <c r="AV470" s="0" t="str">
        <f aca="false">IF(ISNUMBER($AK470),IF($AK470&gt;-0.2,100,IF($AK470&gt;=-0.4,50,0)),"")</f>
        <v/>
      </c>
      <c r="AW470" s="59" t="n">
        <f aca="false">01_指標庫!$H$4*ISNUMBER($F470)+01_指標庫!$H$5*ISNUMBER($AA470)+01_指標庫!$H$6*ISNUMBER($G470)+01_指標庫!$H$7*ISNUMBER($H470)+01_指標庫!$H$8*ISNUMBER($AF470)+01_指標庫!$H$9*ISNUMBER($AG470)+01_指標庫!$H$10*ISNUMBER($AB470)+01_指標庫!$H$11*ISNUMBER($AC470)+01_指標庫!$H$12*ISNUMBER($AD470)+01_指標庫!$H$13*ISNUMBER($AE470)+01_指標庫!$H$14*ISNUMBER($I470)+01_指標庫!$H$15*ISNUMBER($AH470)+01_指標庫!$H$16*ISNUMBER($K470)+01_指標庫!$H$17*ISNUMBER($AI470)+01_指標庫!$H$18*ISNUMBER($AJ470)+01_指標庫!$H$19*ISNUMBER($AK470)+01_指標庫!$H$20*ISNUMBER($BB470)+01_指標庫!$H$21*ISNUMBER($BC470)</f>
        <v>51</v>
      </c>
      <c r="AX470" s="59" t="n">
        <f aca="false">IF(AW470=0,50,ROUND((01_指標庫!$H$4*IF(ISNUMBER($F470),L470,0)+01_指標庫!$H$5*IF(ISNUMBER($AA470),AL470,0)+01_指標庫!$H$6*IF(ISNUMBER($G470),M470,0)+01_指標庫!$H$7*IF(ISNUMBER($H470),N470,0)+01_指標庫!$H$8*IF(ISNUMBER($AF470),AQ470,0)+01_指標庫!$H$9*IF(ISNUMBER($AG470),AR470,0)+01_指標庫!$H$10*IF(ISNUMBER($AB470),AM470,0)+01_指標庫!$H$11*IF(ISNUMBER($AC470),AN470,0)+01_指標庫!$H$12*IF(ISNUMBER($AD470),AO470,0)+01_指標庫!$H$13*IF(ISNUMBER($AE470),AP470,0)+01_指標庫!$H$14*IF(ISNUMBER($I470),O470,0)+01_指標庫!$H$15*IF(ISNUMBER($AH470),AS470,0)+01_指標庫!$H$16*IF(ISNUMBER($K470),P470,0)+01_指標庫!$H$17*IF(ISNUMBER($AI470),AT470,0)+01_指標庫!$H$18*IF(ISNUMBER($AJ470),AU470,0)+01_指標庫!$H$19*IF(ISNUMBER($AK470),AV470,0)+01_指標庫!$H$20*IF(ISNUMBER($BB470),BB470,0)+01_指標庫!$H$21*IF(ISNUMBER($BC470),BC470,0))/AW470,1))</f>
        <v>90.2</v>
      </c>
      <c r="AY470" s="60"/>
      <c r="AZ470" s="60"/>
      <c r="BA470" s="58" t="n">
        <f aca="false">AVERAGE($E466:$E470)/AVERAGE($E461:$E470)-1</f>
        <v>0.0150881701092647</v>
      </c>
      <c r="BB470" s="59" t="n">
        <f aca="false">IF(ISNUMBER($BA470),IF(OR($S470&lt;=-0.03,$BA470&lt;-0.003),0,IF(OR($S470&lt;=-0.02,$BA470&lt;0.01),50,100)),"")</f>
        <v>100</v>
      </c>
      <c r="BC470" s="0" t="str">
        <f aca="false">IF(OR(COUNT($AZ470)=0,COUNT($AZ469)=0),"",IF(OR($AY470/$AZ469-1&lt;=-0.03,$AZ470/$AZ469-1&lt;=-0.045,IF(COUNT($AZ461:$AZ470)=10,AVERAGE($AZ466:$AZ470)/AVERAGE($AZ461:$AZ470)-1&lt;-0.01,FALSE())),0,IF(OR($AZ470/$AZ469-1&lt;=-0.02,IF(COUNT($AZ461:$AZ470)=10,AVERAGE($AZ466:$AZ470)/AVERAGE($AZ461:$AZ470)-1&lt;0.005,FALSE())),50,100)))</f>
        <v/>
      </c>
    </row>
    <row r="471" customFormat="false" ht="15" hidden="false" customHeight="true" outlineLevel="0" collapsed="false">
      <c r="A471" s="47" t="n">
        <v>467</v>
      </c>
      <c r="B471" s="48" t="n">
        <v>43235</v>
      </c>
      <c r="C471" s="47" t="n">
        <v>2018</v>
      </c>
      <c r="D471" s="49" t="s">
        <v>237</v>
      </c>
      <c r="E471" s="50" t="n">
        <v>6888.54</v>
      </c>
      <c r="F471" s="51" t="n">
        <v>0.074321</v>
      </c>
      <c r="G471" s="51" t="n">
        <v>-0.034017</v>
      </c>
      <c r="H471" s="52" t="n">
        <v>0.7551</v>
      </c>
      <c r="I471" s="53" t="n">
        <v>336</v>
      </c>
      <c r="J471" s="47" t="s">
        <v>235</v>
      </c>
      <c r="K471" s="54" t="n">
        <v>14.63</v>
      </c>
      <c r="L471" s="55" t="n">
        <f aca="false">IF(COUNT(F471)=0,50,IF(F471&gt;=0,100,IF(F471&gt;=-0.02,50,0)))</f>
        <v>100</v>
      </c>
      <c r="M471" s="55" t="n">
        <f aca="false">IF(COUNT(G471)=0,50,IF(G471&gt;-0.06,100,IF(G471&gt;-0.15,50,0)))</f>
        <v>100</v>
      </c>
      <c r="N471" s="55" t="n">
        <f aca="false">IF(COUNT(H471)=0,50,IF(H471&gt;=0.6,100,IF(H471&gt;=0.4,50,0)))</f>
        <v>100</v>
      </c>
      <c r="O471" s="55" t="n">
        <f aca="false">IF(COUNT(I471)=0,50,IF(J471="proxy_vix",50,IF(I471&lt;350,100,IF(I471&lt;=450,50,0))))</f>
        <v>100</v>
      </c>
      <c r="P471" s="55" t="n">
        <f aca="false">IF(COUNT(K471)=0,50,IF(K471&lt;20,100,IF(K471&lt;=25,50,0)))</f>
        <v>100</v>
      </c>
      <c r="Q471" s="54"/>
      <c r="R471" s="47"/>
      <c r="S471" s="51" t="n">
        <f aca="false">$E471/$E470-1</f>
        <v>-0.0108882784803219</v>
      </c>
      <c r="T471" s="56" t="n">
        <f aca="false">$K471/$K470-1</f>
        <v>0.131477184841454</v>
      </c>
      <c r="V471" s="57"/>
      <c r="W471" s="57"/>
      <c r="Y471" s="1" t="str">
        <f aca="false">IF(AX471&gt;=70,"EASY",IF(AX471&gt;40,"UNCERTAIN","HARD"))</f>
        <v>EASY</v>
      </c>
      <c r="AA471" s="58" t="n">
        <f aca="false">IF($A471&lt;200,"",AVERAGE($E422:$E471)/AVERAGE($E272:$E471)-1)</f>
        <v>0.0514144815839308</v>
      </c>
      <c r="AB471" s="59" t="n">
        <f aca="false">LOOKUP($B471,07_L1政策步階!$A$4:$A$14,07_L1政策步階!$C$4:$C$14)</f>
        <v>-1</v>
      </c>
      <c r="AC471" s="57"/>
      <c r="AD471" s="57"/>
      <c r="AE471" s="57"/>
      <c r="AF471" s="57"/>
      <c r="AG471" s="57"/>
      <c r="AH471" s="57"/>
      <c r="AI471" s="57"/>
      <c r="AJ471" s="57"/>
      <c r="AK471" s="57"/>
      <c r="AL471" s="59" t="n">
        <f aca="false">IF(ISNUMBER($AA471),IF($AA471&gt;=0.005,100,IF($AA471&gt;=-0.015,50,0)),"")</f>
        <v>100</v>
      </c>
      <c r="AM471" s="59" t="n">
        <f aca="false">IF(ISNUMBER($AB471),IF($AB471=1,100,IF($AB471=0,50,0)),"")</f>
        <v>0</v>
      </c>
      <c r="AN471" s="0" t="str">
        <f aca="false">IF(ISNUMBER($AC471),IF($AC471&gt;=0.001,100,IF($AC471&gt;=-0.003,50,0)),"")</f>
        <v/>
      </c>
      <c r="AO471" s="0" t="str">
        <f aca="false">IF(ISNUMBER($AD471),IF($AD471&gt;=0.04,100,IF($AD471&gt;=0,50,0)),"")</f>
        <v/>
      </c>
      <c r="AP471" s="0" t="str">
        <f aca="false">IF(ISNUMBER($AE471),IF($AE471&gt;=25,100,IF($AE471&gt;=-75,50,0)),"")</f>
        <v/>
      </c>
      <c r="AQ471" s="0" t="str">
        <f aca="false">IF(ISNUMBER($AF471),IF($AF471&gt;0,100,IF($AF471&gt;=-50,50,0)),"")</f>
        <v/>
      </c>
      <c r="AR471" s="0" t="str">
        <f aca="false">IF(ISNUMBER($AG471),IF($AG471=1,100,IF($AG471=0,50,0)),"")</f>
        <v/>
      </c>
      <c r="AS471" s="0" t="str">
        <f aca="false">IF(ISNUMBER($AH471),IF($AH471&lt;0,100,IF($AH471&lt;=20,50,0)),"")</f>
        <v/>
      </c>
      <c r="AT471" s="0" t="str">
        <f aca="false">IF(ISNUMBER($AI471),IF($AI471&lt;0.95,100,IF($AI471&lt;=1,50,0)),"")</f>
        <v/>
      </c>
      <c r="AU471" s="0" t="str">
        <f aca="false">IF(ISNUMBER($AJ471),IF($AJ471&lt;30,0,IF($AJ471&lt;40,50,IF($AJ471&lt;=90,100,50))),"")</f>
        <v/>
      </c>
      <c r="AV471" s="0" t="str">
        <f aca="false">IF(ISNUMBER($AK471),IF($AK471&gt;-0.2,100,IF($AK471&gt;=-0.4,50,0)),"")</f>
        <v/>
      </c>
      <c r="AW471" s="59" t="n">
        <f aca="false">01_指標庫!$H$4*ISNUMBER($F471)+01_指標庫!$H$5*ISNUMBER($AA471)+01_指標庫!$H$6*ISNUMBER($G471)+01_指標庫!$H$7*ISNUMBER($H471)+01_指標庫!$H$8*ISNUMBER($AF471)+01_指標庫!$H$9*ISNUMBER($AG471)+01_指標庫!$H$10*ISNUMBER($AB471)+01_指標庫!$H$11*ISNUMBER($AC471)+01_指標庫!$H$12*ISNUMBER($AD471)+01_指標庫!$H$13*ISNUMBER($AE471)+01_指標庫!$H$14*ISNUMBER($I471)+01_指標庫!$H$15*ISNUMBER($AH471)+01_指標庫!$H$16*ISNUMBER($K471)+01_指標庫!$H$17*ISNUMBER($AI471)+01_指標庫!$H$18*ISNUMBER($AJ471)+01_指標庫!$H$19*ISNUMBER($AK471)+01_指標庫!$H$20*ISNUMBER($BB471)+01_指標庫!$H$21*ISNUMBER($BC471)</f>
        <v>51</v>
      </c>
      <c r="AX471" s="59" t="n">
        <f aca="false">IF(AW471=0,50,ROUND((01_指標庫!$H$4*IF(ISNUMBER($F471),L471,0)+01_指標庫!$H$5*IF(ISNUMBER($AA471),AL471,0)+01_指標庫!$H$6*IF(ISNUMBER($G471),M471,0)+01_指標庫!$H$7*IF(ISNUMBER($H471),N471,0)+01_指標庫!$H$8*IF(ISNUMBER($AF471),AQ471,0)+01_指標庫!$H$9*IF(ISNUMBER($AG471),AR471,0)+01_指標庫!$H$10*IF(ISNUMBER($AB471),AM471,0)+01_指標庫!$H$11*IF(ISNUMBER($AC471),AN471,0)+01_指標庫!$H$12*IF(ISNUMBER($AD471),AO471,0)+01_指標庫!$H$13*IF(ISNUMBER($AE471),AP471,0)+01_指標庫!$H$14*IF(ISNUMBER($I471),O471,0)+01_指標庫!$H$15*IF(ISNUMBER($AH471),AS471,0)+01_指標庫!$H$16*IF(ISNUMBER($K471),P471,0)+01_指標庫!$H$17*IF(ISNUMBER($AI471),AT471,0)+01_指標庫!$H$18*IF(ISNUMBER($AJ471),AU471,0)+01_指標庫!$H$19*IF(ISNUMBER($AK471),AV471,0)+01_指標庫!$H$20*IF(ISNUMBER($BB471),BB471,0)+01_指標庫!$H$21*IF(ISNUMBER($BC471),BC471,0))/AW471,1))</f>
        <v>90.2</v>
      </c>
      <c r="AY471" s="60"/>
      <c r="AZ471" s="60"/>
      <c r="BA471" s="58" t="n">
        <f aca="false">AVERAGE($E467:$E471)/AVERAGE($E462:$E471)-1</f>
        <v>0.0141580937395127</v>
      </c>
      <c r="BB471" s="59" t="n">
        <f aca="false">IF(ISNUMBER($BA471),IF(OR($S471&lt;=-0.03,$BA471&lt;-0.003),0,IF(OR($S471&lt;=-0.02,$BA471&lt;0.01),50,100)),"")</f>
        <v>100</v>
      </c>
      <c r="BC471" s="0" t="str">
        <f aca="false">IF(OR(COUNT($AZ471)=0,COUNT($AZ470)=0),"",IF(OR($AY471/$AZ470-1&lt;=-0.03,$AZ471/$AZ470-1&lt;=-0.045,IF(COUNT($AZ462:$AZ471)=10,AVERAGE($AZ467:$AZ471)/AVERAGE($AZ462:$AZ471)-1&lt;-0.01,FALSE())),0,IF(OR($AZ471/$AZ470-1&lt;=-0.02,IF(COUNT($AZ462:$AZ471)=10,AVERAGE($AZ467:$AZ471)/AVERAGE($AZ462:$AZ471)-1&lt;0.005,FALSE())),50,100)))</f>
        <v/>
      </c>
    </row>
    <row r="472" customFormat="false" ht="15" hidden="false" customHeight="true" outlineLevel="0" collapsed="false">
      <c r="A472" s="47" t="n">
        <v>468</v>
      </c>
      <c r="B472" s="48" t="n">
        <v>43236</v>
      </c>
      <c r="C472" s="47" t="n">
        <v>2018</v>
      </c>
      <c r="D472" s="49" t="s">
        <v>238</v>
      </c>
      <c r="E472" s="50" t="n">
        <v>6929.97</v>
      </c>
      <c r="F472" s="51" t="n">
        <v>0.079898</v>
      </c>
      <c r="G472" s="51" t="n">
        <v>-0.028207</v>
      </c>
      <c r="H472" s="52" t="n">
        <v>0.7551</v>
      </c>
      <c r="I472" s="53" t="n">
        <v>337</v>
      </c>
      <c r="J472" s="47" t="s">
        <v>235</v>
      </c>
      <c r="K472" s="54" t="n">
        <v>13.42</v>
      </c>
      <c r="L472" s="55" t="n">
        <f aca="false">IF(COUNT(F472)=0,50,IF(F472&gt;=0,100,IF(F472&gt;=-0.02,50,0)))</f>
        <v>100</v>
      </c>
      <c r="M472" s="55" t="n">
        <f aca="false">IF(COUNT(G472)=0,50,IF(G472&gt;-0.06,100,IF(G472&gt;-0.15,50,0)))</f>
        <v>100</v>
      </c>
      <c r="N472" s="55" t="n">
        <f aca="false">IF(COUNT(H472)=0,50,IF(H472&gt;=0.6,100,IF(H472&gt;=0.4,50,0)))</f>
        <v>100</v>
      </c>
      <c r="O472" s="55" t="n">
        <f aca="false">IF(COUNT(I472)=0,50,IF(J472="proxy_vix",50,IF(I472&lt;350,100,IF(I472&lt;=450,50,0))))</f>
        <v>100</v>
      </c>
      <c r="P472" s="55" t="n">
        <f aca="false">IF(COUNT(K472)=0,50,IF(K472&lt;20,100,IF(K472&lt;=25,50,0)))</f>
        <v>100</v>
      </c>
      <c r="Q472" s="54"/>
      <c r="R472" s="47"/>
      <c r="S472" s="51" t="n">
        <f aca="false">$E472/$E471-1</f>
        <v>0.00601433685512465</v>
      </c>
      <c r="T472" s="56" t="n">
        <f aca="false">$K472/$K471-1</f>
        <v>-0.0827067669172933</v>
      </c>
      <c r="V472" s="57"/>
      <c r="W472" s="57"/>
      <c r="Y472" s="1" t="str">
        <f aca="false">IF(AX472&gt;=70,"EASY",IF(AX472&gt;40,"UNCERTAIN","HARD"))</f>
        <v>EASY</v>
      </c>
      <c r="AA472" s="58" t="n">
        <f aca="false">IF($A472&lt;200,"",AVERAGE($E423:$E472)/AVERAGE($E273:$E472)-1)</f>
        <v>0.0506074318762084</v>
      </c>
      <c r="AB472" s="59" t="n">
        <f aca="false">LOOKUP($B472,07_L1政策步階!$A$4:$A$14,07_L1政策步階!$C$4:$C$14)</f>
        <v>-1</v>
      </c>
      <c r="AC472" s="57"/>
      <c r="AD472" s="57"/>
      <c r="AE472" s="57"/>
      <c r="AF472" s="57"/>
      <c r="AG472" s="57"/>
      <c r="AH472" s="57"/>
      <c r="AI472" s="57"/>
      <c r="AJ472" s="57"/>
      <c r="AK472" s="57"/>
      <c r="AL472" s="59" t="n">
        <f aca="false">IF(ISNUMBER($AA472),IF($AA472&gt;=0.005,100,IF($AA472&gt;=-0.015,50,0)),"")</f>
        <v>100</v>
      </c>
      <c r="AM472" s="59" t="n">
        <f aca="false">IF(ISNUMBER($AB472),IF($AB472=1,100,IF($AB472=0,50,0)),"")</f>
        <v>0</v>
      </c>
      <c r="AN472" s="0" t="str">
        <f aca="false">IF(ISNUMBER($AC472),IF($AC472&gt;=0.001,100,IF($AC472&gt;=-0.003,50,0)),"")</f>
        <v/>
      </c>
      <c r="AO472" s="0" t="str">
        <f aca="false">IF(ISNUMBER($AD472),IF($AD472&gt;=0.04,100,IF($AD472&gt;=0,50,0)),"")</f>
        <v/>
      </c>
      <c r="AP472" s="0" t="str">
        <f aca="false">IF(ISNUMBER($AE472),IF($AE472&gt;=25,100,IF($AE472&gt;=-75,50,0)),"")</f>
        <v/>
      </c>
      <c r="AQ472" s="0" t="str">
        <f aca="false">IF(ISNUMBER($AF472),IF($AF472&gt;0,100,IF($AF472&gt;=-50,50,0)),"")</f>
        <v/>
      </c>
      <c r="AR472" s="0" t="str">
        <f aca="false">IF(ISNUMBER($AG472),IF($AG472=1,100,IF($AG472=0,50,0)),"")</f>
        <v/>
      </c>
      <c r="AS472" s="0" t="str">
        <f aca="false">IF(ISNUMBER($AH472),IF($AH472&lt;0,100,IF($AH472&lt;=20,50,0)),"")</f>
        <v/>
      </c>
      <c r="AT472" s="0" t="str">
        <f aca="false">IF(ISNUMBER($AI472),IF($AI472&lt;0.95,100,IF($AI472&lt;=1,50,0)),"")</f>
        <v/>
      </c>
      <c r="AU472" s="0" t="str">
        <f aca="false">IF(ISNUMBER($AJ472),IF($AJ472&lt;30,0,IF($AJ472&lt;40,50,IF($AJ472&lt;=90,100,50))),"")</f>
        <v/>
      </c>
      <c r="AV472" s="0" t="str">
        <f aca="false">IF(ISNUMBER($AK472),IF($AK472&gt;-0.2,100,IF($AK472&gt;=-0.4,50,0)),"")</f>
        <v/>
      </c>
      <c r="AW472" s="59" t="n">
        <f aca="false">01_指標庫!$H$4*ISNUMBER($F472)+01_指標庫!$H$5*ISNUMBER($AA472)+01_指標庫!$H$6*ISNUMBER($G472)+01_指標庫!$H$7*ISNUMBER($H472)+01_指標庫!$H$8*ISNUMBER($AF472)+01_指標庫!$H$9*ISNUMBER($AG472)+01_指標庫!$H$10*ISNUMBER($AB472)+01_指標庫!$H$11*ISNUMBER($AC472)+01_指標庫!$H$12*ISNUMBER($AD472)+01_指標庫!$H$13*ISNUMBER($AE472)+01_指標庫!$H$14*ISNUMBER($I472)+01_指標庫!$H$15*ISNUMBER($AH472)+01_指標庫!$H$16*ISNUMBER($K472)+01_指標庫!$H$17*ISNUMBER($AI472)+01_指標庫!$H$18*ISNUMBER($AJ472)+01_指標庫!$H$19*ISNUMBER($AK472)+01_指標庫!$H$20*ISNUMBER($BB472)+01_指標庫!$H$21*ISNUMBER($BC472)</f>
        <v>51</v>
      </c>
      <c r="AX472" s="59" t="n">
        <f aca="false">IF(AW472=0,50,ROUND((01_指標庫!$H$4*IF(ISNUMBER($F472),L472,0)+01_指標庫!$H$5*IF(ISNUMBER($AA472),AL472,0)+01_指標庫!$H$6*IF(ISNUMBER($G472),M472,0)+01_指標庫!$H$7*IF(ISNUMBER($H472),N472,0)+01_指標庫!$H$8*IF(ISNUMBER($AF472),AQ472,0)+01_指標庫!$H$9*IF(ISNUMBER($AG472),AR472,0)+01_指標庫!$H$10*IF(ISNUMBER($AB472),AM472,0)+01_指標庫!$H$11*IF(ISNUMBER($AC472),AN472,0)+01_指標庫!$H$12*IF(ISNUMBER($AD472),AO472,0)+01_指標庫!$H$13*IF(ISNUMBER($AE472),AP472,0)+01_指標庫!$H$14*IF(ISNUMBER($I472),O472,0)+01_指標庫!$H$15*IF(ISNUMBER($AH472),AS472,0)+01_指標庫!$H$16*IF(ISNUMBER($K472),P472,0)+01_指標庫!$H$17*IF(ISNUMBER($AI472),AT472,0)+01_指標庫!$H$18*IF(ISNUMBER($AJ472),AU472,0)+01_指標庫!$H$19*IF(ISNUMBER($AK472),AV472,0)+01_指標庫!$H$20*IF(ISNUMBER($BB472),BB472,0)+01_指標庫!$H$21*IF(ISNUMBER($BC472),BC472,0))/AW472,1))</f>
        <v>90.2</v>
      </c>
      <c r="AY472" s="60"/>
      <c r="AZ472" s="60"/>
      <c r="BA472" s="58" t="n">
        <f aca="false">AVERAGE($E468:$E472)/AVERAGE($E463:$E472)-1</f>
        <v>0.011011164423026</v>
      </c>
      <c r="BB472" s="59" t="n">
        <f aca="false">IF(ISNUMBER($BA472),IF(OR($S472&lt;=-0.03,$BA472&lt;-0.003),0,IF(OR($S472&lt;=-0.02,$BA472&lt;0.01),50,100)),"")</f>
        <v>100</v>
      </c>
      <c r="BC472" s="0" t="str">
        <f aca="false">IF(OR(COUNT($AZ472)=0,COUNT($AZ471)=0),"",IF(OR($AY472/$AZ471-1&lt;=-0.03,$AZ472/$AZ471-1&lt;=-0.045,IF(COUNT($AZ463:$AZ472)=10,AVERAGE($AZ468:$AZ472)/AVERAGE($AZ463:$AZ472)-1&lt;-0.01,FALSE())),0,IF(OR($AZ472/$AZ471-1&lt;=-0.02,IF(COUNT($AZ463:$AZ472)=10,AVERAGE($AZ468:$AZ472)/AVERAGE($AZ463:$AZ472)-1&lt;0.005,FALSE())),50,100)))</f>
        <v/>
      </c>
    </row>
    <row r="473" customFormat="false" ht="15" hidden="false" customHeight="true" outlineLevel="0" collapsed="false">
      <c r="A473" s="47" t="n">
        <v>469</v>
      </c>
      <c r="B473" s="48" t="n">
        <v>43237</v>
      </c>
      <c r="C473" s="47" t="n">
        <v>2018</v>
      </c>
      <c r="D473" s="49" t="s">
        <v>239</v>
      </c>
      <c r="E473" s="50" t="n">
        <v>6901.63</v>
      </c>
      <c r="F473" s="51" t="n">
        <v>0.074639</v>
      </c>
      <c r="G473" s="51" t="n">
        <v>-0.032182</v>
      </c>
      <c r="H473" s="52" t="n">
        <v>0.7551</v>
      </c>
      <c r="I473" s="53" t="n">
        <v>336</v>
      </c>
      <c r="J473" s="47" t="s">
        <v>235</v>
      </c>
      <c r="K473" s="54" t="n">
        <v>13.43</v>
      </c>
      <c r="L473" s="55" t="n">
        <f aca="false">IF(COUNT(F473)=0,50,IF(F473&gt;=0,100,IF(F473&gt;=-0.02,50,0)))</f>
        <v>100</v>
      </c>
      <c r="M473" s="55" t="n">
        <f aca="false">IF(COUNT(G473)=0,50,IF(G473&gt;-0.06,100,IF(G473&gt;-0.15,50,0)))</f>
        <v>100</v>
      </c>
      <c r="N473" s="55" t="n">
        <f aca="false">IF(COUNT(H473)=0,50,IF(H473&gt;=0.6,100,IF(H473&gt;=0.4,50,0)))</f>
        <v>100</v>
      </c>
      <c r="O473" s="55" t="n">
        <f aca="false">IF(COUNT(I473)=0,50,IF(J473="proxy_vix",50,IF(I473&lt;350,100,IF(I473&lt;=450,50,0))))</f>
        <v>100</v>
      </c>
      <c r="P473" s="55" t="n">
        <f aca="false">IF(COUNT(K473)=0,50,IF(K473&lt;20,100,IF(K473&lt;=25,50,0)))</f>
        <v>100</v>
      </c>
      <c r="Q473" s="54"/>
      <c r="R473" s="47"/>
      <c r="S473" s="51" t="n">
        <f aca="false">$E473/$E472-1</f>
        <v>-0.00408948379285912</v>
      </c>
      <c r="T473" s="56" t="n">
        <f aca="false">$K473/$K472-1</f>
        <v>0.000745156482861331</v>
      </c>
      <c r="V473" s="57"/>
      <c r="W473" s="57"/>
      <c r="Y473" s="1" t="str">
        <f aca="false">IF(AX473&gt;=70,"EASY",IF(AX473&gt;40,"UNCERTAIN","HARD"))</f>
        <v>EASY</v>
      </c>
      <c r="AA473" s="58" t="n">
        <f aca="false">IF($A473&lt;200,"",AVERAGE($E424:$E473)/AVERAGE($E274:$E473)-1)</f>
        <v>0.0496977585612561</v>
      </c>
      <c r="AB473" s="59" t="n">
        <f aca="false">LOOKUP($B473,07_L1政策步階!$A$4:$A$14,07_L1政策步階!$C$4:$C$14)</f>
        <v>-1</v>
      </c>
      <c r="AC473" s="57"/>
      <c r="AD473" s="57"/>
      <c r="AE473" s="57"/>
      <c r="AF473" s="57"/>
      <c r="AG473" s="57"/>
      <c r="AH473" s="57"/>
      <c r="AI473" s="57"/>
      <c r="AJ473" s="57"/>
      <c r="AK473" s="57"/>
      <c r="AL473" s="59" t="n">
        <f aca="false">IF(ISNUMBER($AA473),IF($AA473&gt;=0.005,100,IF($AA473&gt;=-0.015,50,0)),"")</f>
        <v>100</v>
      </c>
      <c r="AM473" s="59" t="n">
        <f aca="false">IF(ISNUMBER($AB473),IF($AB473=1,100,IF($AB473=0,50,0)),"")</f>
        <v>0</v>
      </c>
      <c r="AN473" s="0" t="str">
        <f aca="false">IF(ISNUMBER($AC473),IF($AC473&gt;=0.001,100,IF($AC473&gt;=-0.003,50,0)),"")</f>
        <v/>
      </c>
      <c r="AO473" s="0" t="str">
        <f aca="false">IF(ISNUMBER($AD473),IF($AD473&gt;=0.04,100,IF($AD473&gt;=0,50,0)),"")</f>
        <v/>
      </c>
      <c r="AP473" s="0" t="str">
        <f aca="false">IF(ISNUMBER($AE473),IF($AE473&gt;=25,100,IF($AE473&gt;=-75,50,0)),"")</f>
        <v/>
      </c>
      <c r="AQ473" s="0" t="str">
        <f aca="false">IF(ISNUMBER($AF473),IF($AF473&gt;0,100,IF($AF473&gt;=-50,50,0)),"")</f>
        <v/>
      </c>
      <c r="AR473" s="0" t="str">
        <f aca="false">IF(ISNUMBER($AG473),IF($AG473=1,100,IF($AG473=0,50,0)),"")</f>
        <v/>
      </c>
      <c r="AS473" s="0" t="str">
        <f aca="false">IF(ISNUMBER($AH473),IF($AH473&lt;0,100,IF($AH473&lt;=20,50,0)),"")</f>
        <v/>
      </c>
      <c r="AT473" s="0" t="str">
        <f aca="false">IF(ISNUMBER($AI473),IF($AI473&lt;0.95,100,IF($AI473&lt;=1,50,0)),"")</f>
        <v/>
      </c>
      <c r="AU473" s="0" t="str">
        <f aca="false">IF(ISNUMBER($AJ473),IF($AJ473&lt;30,0,IF($AJ473&lt;40,50,IF($AJ473&lt;=90,100,50))),"")</f>
        <v/>
      </c>
      <c r="AV473" s="0" t="str">
        <f aca="false">IF(ISNUMBER($AK473),IF($AK473&gt;-0.2,100,IF($AK473&gt;=-0.4,50,0)),"")</f>
        <v/>
      </c>
      <c r="AW473" s="59" t="n">
        <f aca="false">01_指標庫!$H$4*ISNUMBER($F473)+01_指標庫!$H$5*ISNUMBER($AA473)+01_指標庫!$H$6*ISNUMBER($G473)+01_指標庫!$H$7*ISNUMBER($H473)+01_指標庫!$H$8*ISNUMBER($AF473)+01_指標庫!$H$9*ISNUMBER($AG473)+01_指標庫!$H$10*ISNUMBER($AB473)+01_指標庫!$H$11*ISNUMBER($AC473)+01_指標庫!$H$12*ISNUMBER($AD473)+01_指標庫!$H$13*ISNUMBER($AE473)+01_指標庫!$H$14*ISNUMBER($I473)+01_指標庫!$H$15*ISNUMBER($AH473)+01_指標庫!$H$16*ISNUMBER($K473)+01_指標庫!$H$17*ISNUMBER($AI473)+01_指標庫!$H$18*ISNUMBER($AJ473)+01_指標庫!$H$19*ISNUMBER($AK473)+01_指標庫!$H$20*ISNUMBER($BB473)+01_指標庫!$H$21*ISNUMBER($BC473)</f>
        <v>51</v>
      </c>
      <c r="AX473" s="59" t="n">
        <f aca="false">IF(AW473=0,50,ROUND((01_指標庫!$H$4*IF(ISNUMBER($F473),L473,0)+01_指標庫!$H$5*IF(ISNUMBER($AA473),AL473,0)+01_指標庫!$H$6*IF(ISNUMBER($G473),M473,0)+01_指標庫!$H$7*IF(ISNUMBER($H473),N473,0)+01_指標庫!$H$8*IF(ISNUMBER($AF473),AQ473,0)+01_指標庫!$H$9*IF(ISNUMBER($AG473),AR473,0)+01_指標庫!$H$10*IF(ISNUMBER($AB473),AM473,0)+01_指標庫!$H$11*IF(ISNUMBER($AC473),AN473,0)+01_指標庫!$H$12*IF(ISNUMBER($AD473),AO473,0)+01_指標庫!$H$13*IF(ISNUMBER($AE473),AP473,0)+01_指標庫!$H$14*IF(ISNUMBER($I473),O473,0)+01_指標庫!$H$15*IF(ISNUMBER($AH473),AS473,0)+01_指標庫!$H$16*IF(ISNUMBER($K473),P473,0)+01_指標庫!$H$17*IF(ISNUMBER($AI473),AT473,0)+01_指標庫!$H$18*IF(ISNUMBER($AJ473),AU473,0)+01_指標庫!$H$19*IF(ISNUMBER($AK473),AV473,0)+01_指標庫!$H$20*IF(ISNUMBER($BB473),BB473,0)+01_指標庫!$H$21*IF(ISNUMBER($BC473),BC473,0))/AW473,1))</f>
        <v>84.3</v>
      </c>
      <c r="AY473" s="60"/>
      <c r="AZ473" s="60"/>
      <c r="BA473" s="58" t="n">
        <f aca="false">AVERAGE($E469:$E473)/AVERAGE($E464:$E473)-1</f>
        <v>0.00542581091809447</v>
      </c>
      <c r="BB473" s="59" t="n">
        <f aca="false">IF(ISNUMBER($BA473),IF(OR($S473&lt;=-0.03,$BA473&lt;-0.003),0,IF(OR($S473&lt;=-0.02,$BA473&lt;0.01),50,100)),"")</f>
        <v>50</v>
      </c>
      <c r="BC473" s="0" t="str">
        <f aca="false">IF(OR(COUNT($AZ473)=0,COUNT($AZ472)=0),"",IF(OR($AY473/$AZ472-1&lt;=-0.03,$AZ473/$AZ472-1&lt;=-0.045,IF(COUNT($AZ464:$AZ473)=10,AVERAGE($AZ469:$AZ473)/AVERAGE($AZ464:$AZ473)-1&lt;-0.01,FALSE())),0,IF(OR($AZ473/$AZ472-1&lt;=-0.02,IF(COUNT($AZ464:$AZ473)=10,AVERAGE($AZ469:$AZ473)/AVERAGE($AZ464:$AZ473)-1&lt;0.005,FALSE())),50,100)))</f>
        <v/>
      </c>
    </row>
    <row r="474" customFormat="false" ht="15" hidden="false" customHeight="true" outlineLevel="0" collapsed="false">
      <c r="A474" s="47" t="n">
        <v>470</v>
      </c>
      <c r="B474" s="48" t="n">
        <v>43238</v>
      </c>
      <c r="C474" s="47" t="n">
        <v>2018</v>
      </c>
      <c r="D474" s="49" t="s">
        <v>234</v>
      </c>
      <c r="E474" s="50" t="n">
        <v>6866.25</v>
      </c>
      <c r="F474" s="51" t="n">
        <v>0.068339</v>
      </c>
      <c r="G474" s="51" t="n">
        <v>-0.037143</v>
      </c>
      <c r="H474" s="52" t="n">
        <v>0.7347</v>
      </c>
      <c r="I474" s="53" t="n">
        <v>341</v>
      </c>
      <c r="J474" s="47" t="s">
        <v>235</v>
      </c>
      <c r="K474" s="54" t="n">
        <v>13.42</v>
      </c>
      <c r="L474" s="55" t="n">
        <f aca="false">IF(COUNT(F474)=0,50,IF(F474&gt;=0,100,IF(F474&gt;=-0.02,50,0)))</f>
        <v>100</v>
      </c>
      <c r="M474" s="55" t="n">
        <f aca="false">IF(COUNT(G474)=0,50,IF(G474&gt;-0.06,100,IF(G474&gt;-0.15,50,0)))</f>
        <v>100</v>
      </c>
      <c r="N474" s="55" t="n">
        <f aca="false">IF(COUNT(H474)=0,50,IF(H474&gt;=0.6,100,IF(H474&gt;=0.4,50,0)))</f>
        <v>100</v>
      </c>
      <c r="O474" s="55" t="n">
        <f aca="false">IF(COUNT(I474)=0,50,IF(J474="proxy_vix",50,IF(I474&lt;350,100,IF(I474&lt;=450,50,0))))</f>
        <v>100</v>
      </c>
      <c r="P474" s="55" t="n">
        <f aca="false">IF(COUNT(K474)=0,50,IF(K474&lt;20,100,IF(K474&lt;=25,50,0)))</f>
        <v>100</v>
      </c>
      <c r="Q474" s="54"/>
      <c r="R474" s="47"/>
      <c r="S474" s="51" t="n">
        <f aca="false">$E474/$E473-1</f>
        <v>-0.00512632523041656</v>
      </c>
      <c r="T474" s="56" t="n">
        <f aca="false">$K474/$K473-1</f>
        <v>-0.000744601638123621</v>
      </c>
      <c r="V474" s="57"/>
      <c r="W474" s="57"/>
      <c r="Y474" s="1" t="str">
        <f aca="false">IF(AX474&gt;=70,"EASY",IF(AX474&gt;40,"UNCERTAIN","HARD"))</f>
        <v>EASY</v>
      </c>
      <c r="AA474" s="58" t="n">
        <f aca="false">IF($A474&lt;200,"",AVERAGE($E425:$E474)/AVERAGE($E275:$E474)-1)</f>
        <v>0.0486085678719657</v>
      </c>
      <c r="AB474" s="59" t="n">
        <f aca="false">LOOKUP($B474,07_L1政策步階!$A$4:$A$14,07_L1政策步階!$C$4:$C$14)</f>
        <v>-1</v>
      </c>
      <c r="AC474" s="57"/>
      <c r="AD474" s="57"/>
      <c r="AE474" s="57"/>
      <c r="AF474" s="57"/>
      <c r="AG474" s="57"/>
      <c r="AH474" s="57"/>
      <c r="AI474" s="57"/>
      <c r="AJ474" s="57"/>
      <c r="AK474" s="57"/>
      <c r="AL474" s="59" t="n">
        <f aca="false">IF(ISNUMBER($AA474),IF($AA474&gt;=0.005,100,IF($AA474&gt;=-0.015,50,0)),"")</f>
        <v>100</v>
      </c>
      <c r="AM474" s="59" t="n">
        <f aca="false">IF(ISNUMBER($AB474),IF($AB474=1,100,IF($AB474=0,50,0)),"")</f>
        <v>0</v>
      </c>
      <c r="AN474" s="0" t="str">
        <f aca="false">IF(ISNUMBER($AC474),IF($AC474&gt;=0.001,100,IF($AC474&gt;=-0.003,50,0)),"")</f>
        <v/>
      </c>
      <c r="AO474" s="0" t="str">
        <f aca="false">IF(ISNUMBER($AD474),IF($AD474&gt;=0.04,100,IF($AD474&gt;=0,50,0)),"")</f>
        <v/>
      </c>
      <c r="AP474" s="0" t="str">
        <f aca="false">IF(ISNUMBER($AE474),IF($AE474&gt;=25,100,IF($AE474&gt;=-75,50,0)),"")</f>
        <v/>
      </c>
      <c r="AQ474" s="0" t="str">
        <f aca="false">IF(ISNUMBER($AF474),IF($AF474&gt;0,100,IF($AF474&gt;=-50,50,0)),"")</f>
        <v/>
      </c>
      <c r="AR474" s="0" t="str">
        <f aca="false">IF(ISNUMBER($AG474),IF($AG474=1,100,IF($AG474=0,50,0)),"")</f>
        <v/>
      </c>
      <c r="AS474" s="0" t="str">
        <f aca="false">IF(ISNUMBER($AH474),IF($AH474&lt;0,100,IF($AH474&lt;=20,50,0)),"")</f>
        <v/>
      </c>
      <c r="AT474" s="0" t="str">
        <f aca="false">IF(ISNUMBER($AI474),IF($AI474&lt;0.95,100,IF($AI474&lt;=1,50,0)),"")</f>
        <v/>
      </c>
      <c r="AU474" s="0" t="str">
        <f aca="false">IF(ISNUMBER($AJ474),IF($AJ474&lt;30,0,IF($AJ474&lt;40,50,IF($AJ474&lt;=90,100,50))),"")</f>
        <v/>
      </c>
      <c r="AV474" s="0" t="str">
        <f aca="false">IF(ISNUMBER($AK474),IF($AK474&gt;-0.2,100,IF($AK474&gt;=-0.4,50,0)),"")</f>
        <v/>
      </c>
      <c r="AW474" s="59" t="n">
        <f aca="false">01_指標庫!$H$4*ISNUMBER($F474)+01_指標庫!$H$5*ISNUMBER($AA474)+01_指標庫!$H$6*ISNUMBER($G474)+01_指標庫!$H$7*ISNUMBER($H474)+01_指標庫!$H$8*ISNUMBER($AF474)+01_指標庫!$H$9*ISNUMBER($AG474)+01_指標庫!$H$10*ISNUMBER($AB474)+01_指標庫!$H$11*ISNUMBER($AC474)+01_指標庫!$H$12*ISNUMBER($AD474)+01_指標庫!$H$13*ISNUMBER($AE474)+01_指標庫!$H$14*ISNUMBER($I474)+01_指標庫!$H$15*ISNUMBER($AH474)+01_指標庫!$H$16*ISNUMBER($K474)+01_指標庫!$H$17*ISNUMBER($AI474)+01_指標庫!$H$18*ISNUMBER($AJ474)+01_指標庫!$H$19*ISNUMBER($AK474)+01_指標庫!$H$20*ISNUMBER($BB474)+01_指標庫!$H$21*ISNUMBER($BC474)</f>
        <v>51</v>
      </c>
      <c r="AX474" s="59" t="n">
        <f aca="false">IF(AW474=0,50,ROUND((01_指標庫!$H$4*IF(ISNUMBER($F474),L474,0)+01_指標庫!$H$5*IF(ISNUMBER($AA474),AL474,0)+01_指標庫!$H$6*IF(ISNUMBER($G474),M474,0)+01_指標庫!$H$7*IF(ISNUMBER($H474),N474,0)+01_指標庫!$H$8*IF(ISNUMBER($AF474),AQ474,0)+01_指標庫!$H$9*IF(ISNUMBER($AG474),AR474,0)+01_指標庫!$H$10*IF(ISNUMBER($AB474),AM474,0)+01_指標庫!$H$11*IF(ISNUMBER($AC474),AN474,0)+01_指標庫!$H$12*IF(ISNUMBER($AD474),AO474,0)+01_指標庫!$H$13*IF(ISNUMBER($AE474),AP474,0)+01_指標庫!$H$14*IF(ISNUMBER($I474),O474,0)+01_指標庫!$H$15*IF(ISNUMBER($AH474),AS474,0)+01_指標庫!$H$16*IF(ISNUMBER($K474),P474,0)+01_指標庫!$H$17*IF(ISNUMBER($AI474),AT474,0)+01_指標庫!$H$18*IF(ISNUMBER($AJ474),AU474,0)+01_指標庫!$H$19*IF(ISNUMBER($AK474),AV474,0)+01_指標庫!$H$20*IF(ISNUMBER($BB474),BB474,0)+01_指標庫!$H$21*IF(ISNUMBER($BC474),BC474,0))/AW474,1))</f>
        <v>84.3</v>
      </c>
      <c r="AY474" s="60"/>
      <c r="AZ474" s="60"/>
      <c r="BA474" s="58" t="n">
        <f aca="false">AVERAGE($E470:$E474)/AVERAGE($E465:$E474)-1</f>
        <v>0.00150860691477939</v>
      </c>
      <c r="BB474" s="59" t="n">
        <f aca="false">IF(ISNUMBER($BA474),IF(OR($S474&lt;=-0.03,$BA474&lt;-0.003),0,IF(OR($S474&lt;=-0.02,$BA474&lt;0.01),50,100)),"")</f>
        <v>50</v>
      </c>
      <c r="BC474" s="0" t="str">
        <f aca="false">IF(OR(COUNT($AZ474)=0,COUNT($AZ473)=0),"",IF(OR($AY474/$AZ473-1&lt;=-0.03,$AZ474/$AZ473-1&lt;=-0.045,IF(COUNT($AZ465:$AZ474)=10,AVERAGE($AZ470:$AZ474)/AVERAGE($AZ465:$AZ474)-1&lt;-0.01,FALSE())),0,IF(OR($AZ474/$AZ473-1&lt;=-0.02,IF(COUNT($AZ465:$AZ474)=10,AVERAGE($AZ470:$AZ474)/AVERAGE($AZ465:$AZ474)-1&lt;0.005,FALSE())),50,100)))</f>
        <v/>
      </c>
    </row>
    <row r="475" customFormat="false" ht="15" hidden="false" customHeight="true" outlineLevel="0" collapsed="false">
      <c r="A475" s="47" t="n">
        <v>471</v>
      </c>
      <c r="B475" s="48" t="n">
        <v>43241</v>
      </c>
      <c r="C475" s="47" t="n">
        <v>2018</v>
      </c>
      <c r="D475" s="49" t="s">
        <v>236</v>
      </c>
      <c r="E475" s="50" t="n">
        <v>6905.53</v>
      </c>
      <c r="F475" s="51" t="n">
        <v>0.073603</v>
      </c>
      <c r="G475" s="51" t="n">
        <v>-0.031635</v>
      </c>
      <c r="H475" s="52" t="n">
        <v>0.7347</v>
      </c>
      <c r="I475" s="53" t="n">
        <v>340</v>
      </c>
      <c r="J475" s="47" t="s">
        <v>235</v>
      </c>
      <c r="K475" s="54" t="n">
        <v>13.08</v>
      </c>
      <c r="L475" s="55" t="n">
        <f aca="false">IF(COUNT(F475)=0,50,IF(F475&gt;=0,100,IF(F475&gt;=-0.02,50,0)))</f>
        <v>100</v>
      </c>
      <c r="M475" s="55" t="n">
        <f aca="false">IF(COUNT(G475)=0,50,IF(G475&gt;-0.06,100,IF(G475&gt;-0.15,50,0)))</f>
        <v>100</v>
      </c>
      <c r="N475" s="55" t="n">
        <f aca="false">IF(COUNT(H475)=0,50,IF(H475&gt;=0.6,100,IF(H475&gt;=0.4,50,0)))</f>
        <v>100</v>
      </c>
      <c r="O475" s="55" t="n">
        <f aca="false">IF(COUNT(I475)=0,50,IF(J475="proxy_vix",50,IF(I475&lt;350,100,IF(I475&lt;=450,50,0))))</f>
        <v>100</v>
      </c>
      <c r="P475" s="55" t="n">
        <f aca="false">IF(COUNT(K475)=0,50,IF(K475&lt;20,100,IF(K475&lt;=25,50,0)))</f>
        <v>100</v>
      </c>
      <c r="Q475" s="54"/>
      <c r="R475" s="47"/>
      <c r="S475" s="51" t="n">
        <f aca="false">$E475/$E474-1</f>
        <v>0.00572073548152186</v>
      </c>
      <c r="T475" s="56" t="n">
        <f aca="false">$K475/$K474-1</f>
        <v>-0.0253353204172876</v>
      </c>
      <c r="V475" s="57"/>
      <c r="W475" s="57"/>
      <c r="Y475" s="1" t="str">
        <f aca="false">IF(AX475&gt;=70,"EASY",IF(AX475&gt;40,"UNCERTAIN","HARD"))</f>
        <v>EASY</v>
      </c>
      <c r="AA475" s="58" t="n">
        <f aca="false">IF($A475&lt;200,"",AVERAGE($E426:$E475)/AVERAGE($E276:$E475)-1)</f>
        <v>0.0471733963725072</v>
      </c>
      <c r="AB475" s="59" t="n">
        <f aca="false">LOOKUP($B475,07_L1政策步階!$A$4:$A$14,07_L1政策步階!$C$4:$C$14)</f>
        <v>-1</v>
      </c>
      <c r="AC475" s="57"/>
      <c r="AD475" s="57"/>
      <c r="AE475" s="57"/>
      <c r="AF475" s="57"/>
      <c r="AG475" s="57"/>
      <c r="AH475" s="57"/>
      <c r="AI475" s="57"/>
      <c r="AJ475" s="57"/>
      <c r="AK475" s="57"/>
      <c r="AL475" s="59" t="n">
        <f aca="false">IF(ISNUMBER($AA475),IF($AA475&gt;=0.005,100,IF($AA475&gt;=-0.015,50,0)),"")</f>
        <v>100</v>
      </c>
      <c r="AM475" s="59" t="n">
        <f aca="false">IF(ISNUMBER($AB475),IF($AB475=1,100,IF($AB475=0,50,0)),"")</f>
        <v>0</v>
      </c>
      <c r="AN475" s="0" t="str">
        <f aca="false">IF(ISNUMBER($AC475),IF($AC475&gt;=0.001,100,IF($AC475&gt;=-0.003,50,0)),"")</f>
        <v/>
      </c>
      <c r="AO475" s="0" t="str">
        <f aca="false">IF(ISNUMBER($AD475),IF($AD475&gt;=0.04,100,IF($AD475&gt;=0,50,0)),"")</f>
        <v/>
      </c>
      <c r="AP475" s="0" t="str">
        <f aca="false">IF(ISNUMBER($AE475),IF($AE475&gt;=25,100,IF($AE475&gt;=-75,50,0)),"")</f>
        <v/>
      </c>
      <c r="AQ475" s="0" t="str">
        <f aca="false">IF(ISNUMBER($AF475),IF($AF475&gt;0,100,IF($AF475&gt;=-50,50,0)),"")</f>
        <v/>
      </c>
      <c r="AR475" s="0" t="str">
        <f aca="false">IF(ISNUMBER($AG475),IF($AG475=1,100,IF($AG475=0,50,0)),"")</f>
        <v/>
      </c>
      <c r="AS475" s="0" t="str">
        <f aca="false">IF(ISNUMBER($AH475),IF($AH475&lt;0,100,IF($AH475&lt;=20,50,0)),"")</f>
        <v/>
      </c>
      <c r="AT475" s="0" t="str">
        <f aca="false">IF(ISNUMBER($AI475),IF($AI475&lt;0.95,100,IF($AI475&lt;=1,50,0)),"")</f>
        <v/>
      </c>
      <c r="AU475" s="0" t="str">
        <f aca="false">IF(ISNUMBER($AJ475),IF($AJ475&lt;30,0,IF($AJ475&lt;40,50,IF($AJ475&lt;=90,100,50))),"")</f>
        <v/>
      </c>
      <c r="AV475" s="0" t="str">
        <f aca="false">IF(ISNUMBER($AK475),IF($AK475&gt;-0.2,100,IF($AK475&gt;=-0.4,50,0)),"")</f>
        <v/>
      </c>
      <c r="AW475" s="59" t="n">
        <f aca="false">01_指標庫!$H$4*ISNUMBER($F475)+01_指標庫!$H$5*ISNUMBER($AA475)+01_指標庫!$H$6*ISNUMBER($G475)+01_指標庫!$H$7*ISNUMBER($H475)+01_指標庫!$H$8*ISNUMBER($AF475)+01_指標庫!$H$9*ISNUMBER($AG475)+01_指標庫!$H$10*ISNUMBER($AB475)+01_指標庫!$H$11*ISNUMBER($AC475)+01_指標庫!$H$12*ISNUMBER($AD475)+01_指標庫!$H$13*ISNUMBER($AE475)+01_指標庫!$H$14*ISNUMBER($I475)+01_指標庫!$H$15*ISNUMBER($AH475)+01_指標庫!$H$16*ISNUMBER($K475)+01_指標庫!$H$17*ISNUMBER($AI475)+01_指標庫!$H$18*ISNUMBER($AJ475)+01_指標庫!$H$19*ISNUMBER($AK475)+01_指標庫!$H$20*ISNUMBER($BB475)+01_指標庫!$H$21*ISNUMBER($BC475)</f>
        <v>51</v>
      </c>
      <c r="AX475" s="59" t="n">
        <f aca="false">IF(AW475=0,50,ROUND((01_指標庫!$H$4*IF(ISNUMBER($F475),L475,0)+01_指標庫!$H$5*IF(ISNUMBER($AA475),AL475,0)+01_指標庫!$H$6*IF(ISNUMBER($G475),M475,0)+01_指標庫!$H$7*IF(ISNUMBER($H475),N475,0)+01_指標庫!$H$8*IF(ISNUMBER($AF475),AQ475,0)+01_指標庫!$H$9*IF(ISNUMBER($AG475),AR475,0)+01_指標庫!$H$10*IF(ISNUMBER($AB475),AM475,0)+01_指標庫!$H$11*IF(ISNUMBER($AC475),AN475,0)+01_指標庫!$H$12*IF(ISNUMBER($AD475),AO475,0)+01_指標庫!$H$13*IF(ISNUMBER($AE475),AP475,0)+01_指標庫!$H$14*IF(ISNUMBER($I475),O475,0)+01_指標庫!$H$15*IF(ISNUMBER($AH475),AS475,0)+01_指標庫!$H$16*IF(ISNUMBER($K475),P475,0)+01_指標庫!$H$17*IF(ISNUMBER($AI475),AT475,0)+01_指標庫!$H$18*IF(ISNUMBER($AJ475),AU475,0)+01_指標庫!$H$19*IF(ISNUMBER($AK475),AV475,0)+01_指標庫!$H$20*IF(ISNUMBER($BB475),BB475,0)+01_指標庫!$H$21*IF(ISNUMBER($BC475),BC475,0))/AW475,1))</f>
        <v>84.3</v>
      </c>
      <c r="AY475" s="60"/>
      <c r="AZ475" s="60"/>
      <c r="BA475" s="58" t="n">
        <f aca="false">AVERAGE($E471:$E475)/AVERAGE($E466:$E475)-1</f>
        <v>-0.00140776585893465</v>
      </c>
      <c r="BB475" s="59" t="n">
        <f aca="false">IF(ISNUMBER($BA475),IF(OR($S475&lt;=-0.03,$BA475&lt;-0.003),0,IF(OR($S475&lt;=-0.02,$BA475&lt;0.01),50,100)),"")</f>
        <v>50</v>
      </c>
      <c r="BC475" s="0" t="str">
        <f aca="false">IF(OR(COUNT($AZ475)=0,COUNT($AZ474)=0),"",IF(OR($AY475/$AZ474-1&lt;=-0.03,$AZ475/$AZ474-1&lt;=-0.045,IF(COUNT($AZ466:$AZ475)=10,AVERAGE($AZ471:$AZ475)/AVERAGE($AZ466:$AZ475)-1&lt;-0.01,FALSE())),0,IF(OR($AZ475/$AZ474-1&lt;=-0.02,IF(COUNT($AZ466:$AZ475)=10,AVERAGE($AZ471:$AZ475)/AVERAGE($AZ466:$AZ475)-1&lt;0.005,FALSE())),50,100)))</f>
        <v/>
      </c>
    </row>
    <row r="476" customFormat="false" ht="15" hidden="false" customHeight="true" outlineLevel="0" collapsed="false">
      <c r="A476" s="47" t="n">
        <v>472</v>
      </c>
      <c r="B476" s="48" t="n">
        <v>43242</v>
      </c>
      <c r="C476" s="47" t="n">
        <v>2018</v>
      </c>
      <c r="D476" s="49" t="s">
        <v>237</v>
      </c>
      <c r="E476" s="50" t="n">
        <v>6893.62</v>
      </c>
      <c r="F476" s="51" t="n">
        <v>0.070924</v>
      </c>
      <c r="G476" s="51" t="n">
        <v>-0.033305</v>
      </c>
      <c r="H476" s="52" t="n">
        <v>0.7551</v>
      </c>
      <c r="I476" s="53" t="n">
        <v>339</v>
      </c>
      <c r="J476" s="47" t="s">
        <v>235</v>
      </c>
      <c r="K476" s="54" t="n">
        <v>13.22</v>
      </c>
      <c r="L476" s="55" t="n">
        <f aca="false">IF(COUNT(F476)=0,50,IF(F476&gt;=0,100,IF(F476&gt;=-0.02,50,0)))</f>
        <v>100</v>
      </c>
      <c r="M476" s="55" t="n">
        <f aca="false">IF(COUNT(G476)=0,50,IF(G476&gt;-0.06,100,IF(G476&gt;-0.15,50,0)))</f>
        <v>100</v>
      </c>
      <c r="N476" s="55" t="n">
        <f aca="false">IF(COUNT(H476)=0,50,IF(H476&gt;=0.6,100,IF(H476&gt;=0.4,50,0)))</f>
        <v>100</v>
      </c>
      <c r="O476" s="55" t="n">
        <f aca="false">IF(COUNT(I476)=0,50,IF(J476="proxy_vix",50,IF(I476&lt;350,100,IF(I476&lt;=450,50,0))))</f>
        <v>100</v>
      </c>
      <c r="P476" s="55" t="n">
        <f aca="false">IF(COUNT(K476)=0,50,IF(K476&lt;20,100,IF(K476&lt;=25,50,0)))</f>
        <v>100</v>
      </c>
      <c r="Q476" s="54"/>
      <c r="R476" s="47"/>
      <c r="S476" s="51" t="n">
        <f aca="false">$E476/$E475-1</f>
        <v>-0.00172470469319519</v>
      </c>
      <c r="T476" s="56" t="n">
        <f aca="false">$K476/$K475-1</f>
        <v>0.0107033639143732</v>
      </c>
      <c r="V476" s="57"/>
      <c r="W476" s="57"/>
      <c r="Y476" s="1" t="str">
        <f aca="false">IF(AX476&gt;=70,"EASY",IF(AX476&gt;40,"UNCERTAIN","HARD"))</f>
        <v>EASY</v>
      </c>
      <c r="AA476" s="58" t="n">
        <f aca="false">IF($A476&lt;200,"",AVERAGE($E427:$E476)/AVERAGE($E277:$E476)-1)</f>
        <v>0.0456272075195772</v>
      </c>
      <c r="AB476" s="59" t="n">
        <f aca="false">LOOKUP($B476,07_L1政策步階!$A$4:$A$14,07_L1政策步階!$C$4:$C$14)</f>
        <v>-1</v>
      </c>
      <c r="AC476" s="57"/>
      <c r="AD476" s="57"/>
      <c r="AE476" s="57"/>
      <c r="AF476" s="57"/>
      <c r="AG476" s="57"/>
      <c r="AH476" s="57"/>
      <c r="AI476" s="57"/>
      <c r="AJ476" s="57"/>
      <c r="AK476" s="57"/>
      <c r="AL476" s="59" t="n">
        <f aca="false">IF(ISNUMBER($AA476),IF($AA476&gt;=0.005,100,IF($AA476&gt;=-0.015,50,0)),"")</f>
        <v>100</v>
      </c>
      <c r="AM476" s="59" t="n">
        <f aca="false">IF(ISNUMBER($AB476),IF($AB476=1,100,IF($AB476=0,50,0)),"")</f>
        <v>0</v>
      </c>
      <c r="AN476" s="0" t="str">
        <f aca="false">IF(ISNUMBER($AC476),IF($AC476&gt;=0.001,100,IF($AC476&gt;=-0.003,50,0)),"")</f>
        <v/>
      </c>
      <c r="AO476" s="0" t="str">
        <f aca="false">IF(ISNUMBER($AD476),IF($AD476&gt;=0.04,100,IF($AD476&gt;=0,50,0)),"")</f>
        <v/>
      </c>
      <c r="AP476" s="0" t="str">
        <f aca="false">IF(ISNUMBER($AE476),IF($AE476&gt;=25,100,IF($AE476&gt;=-75,50,0)),"")</f>
        <v/>
      </c>
      <c r="AQ476" s="0" t="str">
        <f aca="false">IF(ISNUMBER($AF476),IF($AF476&gt;0,100,IF($AF476&gt;=-50,50,0)),"")</f>
        <v/>
      </c>
      <c r="AR476" s="0" t="str">
        <f aca="false">IF(ISNUMBER($AG476),IF($AG476=1,100,IF($AG476=0,50,0)),"")</f>
        <v/>
      </c>
      <c r="AS476" s="0" t="str">
        <f aca="false">IF(ISNUMBER($AH476),IF($AH476&lt;0,100,IF($AH476&lt;=20,50,0)),"")</f>
        <v/>
      </c>
      <c r="AT476" s="0" t="str">
        <f aca="false">IF(ISNUMBER($AI476),IF($AI476&lt;0.95,100,IF($AI476&lt;=1,50,0)),"")</f>
        <v/>
      </c>
      <c r="AU476" s="0" t="str">
        <f aca="false">IF(ISNUMBER($AJ476),IF($AJ476&lt;30,0,IF($AJ476&lt;40,50,IF($AJ476&lt;=90,100,50))),"")</f>
        <v/>
      </c>
      <c r="AV476" s="0" t="str">
        <f aca="false">IF(ISNUMBER($AK476),IF($AK476&gt;-0.2,100,IF($AK476&gt;=-0.4,50,0)),"")</f>
        <v/>
      </c>
      <c r="AW476" s="59" t="n">
        <f aca="false">01_指標庫!$H$4*ISNUMBER($F476)+01_指標庫!$H$5*ISNUMBER($AA476)+01_指標庫!$H$6*ISNUMBER($G476)+01_指標庫!$H$7*ISNUMBER($H476)+01_指標庫!$H$8*ISNUMBER($AF476)+01_指標庫!$H$9*ISNUMBER($AG476)+01_指標庫!$H$10*ISNUMBER($AB476)+01_指標庫!$H$11*ISNUMBER($AC476)+01_指標庫!$H$12*ISNUMBER($AD476)+01_指標庫!$H$13*ISNUMBER($AE476)+01_指標庫!$H$14*ISNUMBER($I476)+01_指標庫!$H$15*ISNUMBER($AH476)+01_指標庫!$H$16*ISNUMBER($K476)+01_指標庫!$H$17*ISNUMBER($AI476)+01_指標庫!$H$18*ISNUMBER($AJ476)+01_指標庫!$H$19*ISNUMBER($AK476)+01_指標庫!$H$20*ISNUMBER($BB476)+01_指標庫!$H$21*ISNUMBER($BC476)</f>
        <v>51</v>
      </c>
      <c r="AX476" s="59" t="n">
        <f aca="false">IF(AW476=0,50,ROUND((01_指標庫!$H$4*IF(ISNUMBER($F476),L476,0)+01_指標庫!$H$5*IF(ISNUMBER($AA476),AL476,0)+01_指標庫!$H$6*IF(ISNUMBER($G476),M476,0)+01_指標庫!$H$7*IF(ISNUMBER($H476),N476,0)+01_指標庫!$H$8*IF(ISNUMBER($AF476),AQ476,0)+01_指標庫!$H$9*IF(ISNUMBER($AG476),AR476,0)+01_指標庫!$H$10*IF(ISNUMBER($AB476),AM476,0)+01_指標庫!$H$11*IF(ISNUMBER($AC476),AN476,0)+01_指標庫!$H$12*IF(ISNUMBER($AD476),AO476,0)+01_指標庫!$H$13*IF(ISNUMBER($AE476),AP476,0)+01_指標庫!$H$14*IF(ISNUMBER($I476),O476,0)+01_指標庫!$H$15*IF(ISNUMBER($AH476),AS476,0)+01_指標庫!$H$16*IF(ISNUMBER($K476),P476,0)+01_指標庫!$H$17*IF(ISNUMBER($AI476),AT476,0)+01_指標庫!$H$18*IF(ISNUMBER($AJ476),AU476,0)+01_指標庫!$H$19*IF(ISNUMBER($AK476),AV476,0)+01_指標庫!$H$20*IF(ISNUMBER($BB476),BB476,0)+01_指標庫!$H$21*IF(ISNUMBER($BC476),BC476,0))/AW476,1))</f>
        <v>84.3</v>
      </c>
      <c r="AY476" s="60"/>
      <c r="AZ476" s="60"/>
      <c r="BA476" s="58" t="n">
        <f aca="false">AVERAGE($E472:$E476)/AVERAGE($E467:$E476)-1</f>
        <v>-0.00238912434392347</v>
      </c>
      <c r="BB476" s="59" t="n">
        <f aca="false">IF(ISNUMBER($BA476),IF(OR($S476&lt;=-0.03,$BA476&lt;-0.003),0,IF(OR($S476&lt;=-0.02,$BA476&lt;0.01),50,100)),"")</f>
        <v>50</v>
      </c>
      <c r="BC476" s="0" t="str">
        <f aca="false">IF(OR(COUNT($AZ476)=0,COUNT($AZ475)=0),"",IF(OR($AY476/$AZ475-1&lt;=-0.03,$AZ476/$AZ475-1&lt;=-0.045,IF(COUNT($AZ467:$AZ476)=10,AVERAGE($AZ472:$AZ476)/AVERAGE($AZ467:$AZ476)-1&lt;-0.01,FALSE())),0,IF(OR($AZ476/$AZ475-1&lt;=-0.02,IF(COUNT($AZ467:$AZ476)=10,AVERAGE($AZ472:$AZ476)/AVERAGE($AZ467:$AZ476)-1&lt;0.005,FALSE())),50,100)))</f>
        <v/>
      </c>
    </row>
    <row r="477" customFormat="false" ht="15" hidden="false" customHeight="true" outlineLevel="0" collapsed="false">
      <c r="A477" s="47" t="n">
        <v>473</v>
      </c>
      <c r="B477" s="48" t="n">
        <v>43243</v>
      </c>
      <c r="C477" s="47" t="n">
        <v>2018</v>
      </c>
      <c r="D477" s="49" t="s">
        <v>238</v>
      </c>
      <c r="E477" s="50" t="n">
        <v>6953.63</v>
      </c>
      <c r="F477" s="51" t="n">
        <v>0.079393</v>
      </c>
      <c r="G477" s="51" t="n">
        <v>-0.02489</v>
      </c>
      <c r="H477" s="52" t="n">
        <v>0.7551</v>
      </c>
      <c r="I477" s="53" t="n">
        <v>348</v>
      </c>
      <c r="J477" s="47" t="s">
        <v>235</v>
      </c>
      <c r="K477" s="54" t="n">
        <v>12.58</v>
      </c>
      <c r="L477" s="55" t="n">
        <f aca="false">IF(COUNT(F477)=0,50,IF(F477&gt;=0,100,IF(F477&gt;=-0.02,50,0)))</f>
        <v>100</v>
      </c>
      <c r="M477" s="55" t="n">
        <f aca="false">IF(COUNT(G477)=0,50,IF(G477&gt;-0.06,100,IF(G477&gt;-0.15,50,0)))</f>
        <v>100</v>
      </c>
      <c r="N477" s="55" t="n">
        <f aca="false">IF(COUNT(H477)=0,50,IF(H477&gt;=0.6,100,IF(H477&gt;=0.4,50,0)))</f>
        <v>100</v>
      </c>
      <c r="O477" s="55" t="n">
        <f aca="false">IF(COUNT(I477)=0,50,IF(J477="proxy_vix",50,IF(I477&lt;350,100,IF(I477&lt;=450,50,0))))</f>
        <v>100</v>
      </c>
      <c r="P477" s="55" t="n">
        <f aca="false">IF(COUNT(K477)=0,50,IF(K477&lt;20,100,IF(K477&lt;=25,50,0)))</f>
        <v>100</v>
      </c>
      <c r="Q477" s="54"/>
      <c r="R477" s="47"/>
      <c r="S477" s="51" t="n">
        <f aca="false">$E477/$E476-1</f>
        <v>0.00870515055950283</v>
      </c>
      <c r="T477" s="56" t="n">
        <f aca="false">$K477/$K476-1</f>
        <v>-0.0484114977307111</v>
      </c>
      <c r="V477" s="57"/>
      <c r="W477" s="57"/>
      <c r="Y477" s="1" t="str">
        <f aca="false">IF(AX477&gt;=70,"EASY",IF(AX477&gt;40,"UNCERTAIN","HARD"))</f>
        <v>EASY</v>
      </c>
      <c r="AA477" s="58" t="n">
        <f aca="false">IF($A477&lt;200,"",AVERAGE($E428:$E477)/AVERAGE($E278:$E477)-1)</f>
        <v>0.0445119701797347</v>
      </c>
      <c r="AB477" s="59" t="n">
        <f aca="false">LOOKUP($B477,07_L1政策步階!$A$4:$A$14,07_L1政策步階!$C$4:$C$14)</f>
        <v>-1</v>
      </c>
      <c r="AC477" s="57"/>
      <c r="AD477" s="57"/>
      <c r="AE477" s="57"/>
      <c r="AF477" s="57"/>
      <c r="AG477" s="57"/>
      <c r="AH477" s="57"/>
      <c r="AI477" s="57"/>
      <c r="AJ477" s="57"/>
      <c r="AK477" s="57"/>
      <c r="AL477" s="59" t="n">
        <f aca="false">IF(ISNUMBER($AA477),IF($AA477&gt;=0.005,100,IF($AA477&gt;=-0.015,50,0)),"")</f>
        <v>100</v>
      </c>
      <c r="AM477" s="59" t="n">
        <f aca="false">IF(ISNUMBER($AB477),IF($AB477=1,100,IF($AB477=0,50,0)),"")</f>
        <v>0</v>
      </c>
      <c r="AN477" s="0" t="str">
        <f aca="false">IF(ISNUMBER($AC477),IF($AC477&gt;=0.001,100,IF($AC477&gt;=-0.003,50,0)),"")</f>
        <v/>
      </c>
      <c r="AO477" s="0" t="str">
        <f aca="false">IF(ISNUMBER($AD477),IF($AD477&gt;=0.04,100,IF($AD477&gt;=0,50,0)),"")</f>
        <v/>
      </c>
      <c r="AP477" s="0" t="str">
        <f aca="false">IF(ISNUMBER($AE477),IF($AE477&gt;=25,100,IF($AE477&gt;=-75,50,0)),"")</f>
        <v/>
      </c>
      <c r="AQ477" s="0" t="str">
        <f aca="false">IF(ISNUMBER($AF477),IF($AF477&gt;0,100,IF($AF477&gt;=-50,50,0)),"")</f>
        <v/>
      </c>
      <c r="AR477" s="0" t="str">
        <f aca="false">IF(ISNUMBER($AG477),IF($AG477=1,100,IF($AG477=0,50,0)),"")</f>
        <v/>
      </c>
      <c r="AS477" s="0" t="str">
        <f aca="false">IF(ISNUMBER($AH477),IF($AH477&lt;0,100,IF($AH477&lt;=20,50,0)),"")</f>
        <v/>
      </c>
      <c r="AT477" s="0" t="str">
        <f aca="false">IF(ISNUMBER($AI477),IF($AI477&lt;0.95,100,IF($AI477&lt;=1,50,0)),"")</f>
        <v/>
      </c>
      <c r="AU477" s="0" t="str">
        <f aca="false">IF(ISNUMBER($AJ477),IF($AJ477&lt;30,0,IF($AJ477&lt;40,50,IF($AJ477&lt;=90,100,50))),"")</f>
        <v/>
      </c>
      <c r="AV477" s="0" t="str">
        <f aca="false">IF(ISNUMBER($AK477),IF($AK477&gt;-0.2,100,IF($AK477&gt;=-0.4,50,0)),"")</f>
        <v/>
      </c>
      <c r="AW477" s="59" t="n">
        <f aca="false">01_指標庫!$H$4*ISNUMBER($F477)+01_指標庫!$H$5*ISNUMBER($AA477)+01_指標庫!$H$6*ISNUMBER($G477)+01_指標庫!$H$7*ISNUMBER($H477)+01_指標庫!$H$8*ISNUMBER($AF477)+01_指標庫!$H$9*ISNUMBER($AG477)+01_指標庫!$H$10*ISNUMBER($AB477)+01_指標庫!$H$11*ISNUMBER($AC477)+01_指標庫!$H$12*ISNUMBER($AD477)+01_指標庫!$H$13*ISNUMBER($AE477)+01_指標庫!$H$14*ISNUMBER($I477)+01_指標庫!$H$15*ISNUMBER($AH477)+01_指標庫!$H$16*ISNUMBER($K477)+01_指標庫!$H$17*ISNUMBER($AI477)+01_指標庫!$H$18*ISNUMBER($AJ477)+01_指標庫!$H$19*ISNUMBER($AK477)+01_指標庫!$H$20*ISNUMBER($BB477)+01_指標庫!$H$21*ISNUMBER($BC477)</f>
        <v>51</v>
      </c>
      <c r="AX477" s="59" t="n">
        <f aca="false">IF(AW477=0,50,ROUND((01_指標庫!$H$4*IF(ISNUMBER($F477),L477,0)+01_指標庫!$H$5*IF(ISNUMBER($AA477),AL477,0)+01_指標庫!$H$6*IF(ISNUMBER($G477),M477,0)+01_指標庫!$H$7*IF(ISNUMBER($H477),N477,0)+01_指標庫!$H$8*IF(ISNUMBER($AF477),AQ477,0)+01_指標庫!$H$9*IF(ISNUMBER($AG477),AR477,0)+01_指標庫!$H$10*IF(ISNUMBER($AB477),AM477,0)+01_指標庫!$H$11*IF(ISNUMBER($AC477),AN477,0)+01_指標庫!$H$12*IF(ISNUMBER($AD477),AO477,0)+01_指標庫!$H$13*IF(ISNUMBER($AE477),AP477,0)+01_指標庫!$H$14*IF(ISNUMBER($I477),O477,0)+01_指標庫!$H$15*IF(ISNUMBER($AH477),AS477,0)+01_指標庫!$H$16*IF(ISNUMBER($K477),P477,0)+01_指標庫!$H$17*IF(ISNUMBER($AI477),AT477,0)+01_指標庫!$H$18*IF(ISNUMBER($AJ477),AU477,0)+01_指標庫!$H$19*IF(ISNUMBER($AK477),AV477,0)+01_指標庫!$H$20*IF(ISNUMBER($BB477),BB477,0)+01_指標庫!$H$21*IF(ISNUMBER($BC477),BC477,0))/AW477,1))</f>
        <v>84.3</v>
      </c>
      <c r="AY477" s="60"/>
      <c r="AZ477" s="60"/>
      <c r="BA477" s="58" t="n">
        <f aca="false">AVERAGE($E473:$E477)/AVERAGE($E468:$E477)-1</f>
        <v>-0.00257629155882744</v>
      </c>
      <c r="BB477" s="59" t="n">
        <f aca="false">IF(ISNUMBER($BA477),IF(OR($S477&lt;=-0.03,$BA477&lt;-0.003),0,IF(OR($S477&lt;=-0.02,$BA477&lt;0.01),50,100)),"")</f>
        <v>50</v>
      </c>
      <c r="BC477" s="0" t="str">
        <f aca="false">IF(OR(COUNT($AZ477)=0,COUNT($AZ476)=0),"",IF(OR($AY477/$AZ476-1&lt;=-0.03,$AZ477/$AZ476-1&lt;=-0.045,IF(COUNT($AZ468:$AZ477)=10,AVERAGE($AZ473:$AZ477)/AVERAGE($AZ468:$AZ477)-1&lt;-0.01,FALSE())),0,IF(OR($AZ477/$AZ476-1&lt;=-0.02,IF(COUNT($AZ468:$AZ477)=10,AVERAGE($AZ473:$AZ477)/AVERAGE($AZ468:$AZ477)-1&lt;0.005,FALSE())),50,100)))</f>
        <v/>
      </c>
    </row>
    <row r="478" customFormat="false" ht="15" hidden="false" customHeight="true" outlineLevel="0" collapsed="false">
      <c r="A478" s="47" t="n">
        <v>474</v>
      </c>
      <c r="B478" s="48" t="n">
        <v>43244</v>
      </c>
      <c r="C478" s="47" t="n">
        <v>2018</v>
      </c>
      <c r="D478" s="49" t="s">
        <v>239</v>
      </c>
      <c r="E478" s="50" t="n">
        <v>6949.7</v>
      </c>
      <c r="F478" s="51" t="n">
        <v>0.077926</v>
      </c>
      <c r="G478" s="51" t="n">
        <v>-0.025441</v>
      </c>
      <c r="H478" s="52" t="n">
        <v>0.7755</v>
      </c>
      <c r="I478" s="53" t="n">
        <v>349</v>
      </c>
      <c r="J478" s="47" t="s">
        <v>235</v>
      </c>
      <c r="K478" s="54" t="n">
        <v>12.53</v>
      </c>
      <c r="L478" s="55" t="n">
        <f aca="false">IF(COUNT(F478)=0,50,IF(F478&gt;=0,100,IF(F478&gt;=-0.02,50,0)))</f>
        <v>100</v>
      </c>
      <c r="M478" s="55" t="n">
        <f aca="false">IF(COUNT(G478)=0,50,IF(G478&gt;-0.06,100,IF(G478&gt;-0.15,50,0)))</f>
        <v>100</v>
      </c>
      <c r="N478" s="55" t="n">
        <f aca="false">IF(COUNT(H478)=0,50,IF(H478&gt;=0.6,100,IF(H478&gt;=0.4,50,0)))</f>
        <v>100</v>
      </c>
      <c r="O478" s="55" t="n">
        <f aca="false">IF(COUNT(I478)=0,50,IF(J478="proxy_vix",50,IF(I478&lt;350,100,IF(I478&lt;=450,50,0))))</f>
        <v>100</v>
      </c>
      <c r="P478" s="55" t="n">
        <f aca="false">IF(COUNT(K478)=0,50,IF(K478&lt;20,100,IF(K478&lt;=25,50,0)))</f>
        <v>100</v>
      </c>
      <c r="Q478" s="54"/>
      <c r="R478" s="47"/>
      <c r="S478" s="51" t="n">
        <f aca="false">$E478/$E477-1</f>
        <v>-0.000565172435116668</v>
      </c>
      <c r="T478" s="56" t="n">
        <f aca="false">$K478/$K477-1</f>
        <v>-0.00397456279809227</v>
      </c>
      <c r="V478" s="57"/>
      <c r="W478" s="57"/>
      <c r="Y478" s="1" t="str">
        <f aca="false">IF(AX478&gt;=70,"EASY",IF(AX478&gt;40,"UNCERTAIN","HARD"))</f>
        <v>EASY</v>
      </c>
      <c r="AA478" s="58" t="n">
        <f aca="false">IF($A478&lt;200,"",AVERAGE($E429:$E478)/AVERAGE($E279:$E478)-1)</f>
        <v>0.0433998578099395</v>
      </c>
      <c r="AB478" s="59" t="n">
        <f aca="false">LOOKUP($B478,07_L1政策步階!$A$4:$A$14,07_L1政策步階!$C$4:$C$14)</f>
        <v>-1</v>
      </c>
      <c r="AC478" s="57"/>
      <c r="AD478" s="57"/>
      <c r="AE478" s="57"/>
      <c r="AF478" s="57"/>
      <c r="AG478" s="57"/>
      <c r="AH478" s="57"/>
      <c r="AI478" s="57"/>
      <c r="AJ478" s="57"/>
      <c r="AK478" s="57"/>
      <c r="AL478" s="59" t="n">
        <f aca="false">IF(ISNUMBER($AA478),IF($AA478&gt;=0.005,100,IF($AA478&gt;=-0.015,50,0)),"")</f>
        <v>100</v>
      </c>
      <c r="AM478" s="59" t="n">
        <f aca="false">IF(ISNUMBER($AB478),IF($AB478=1,100,IF($AB478=0,50,0)),"")</f>
        <v>0</v>
      </c>
      <c r="AN478" s="0" t="str">
        <f aca="false">IF(ISNUMBER($AC478),IF($AC478&gt;=0.001,100,IF($AC478&gt;=-0.003,50,0)),"")</f>
        <v/>
      </c>
      <c r="AO478" s="0" t="str">
        <f aca="false">IF(ISNUMBER($AD478),IF($AD478&gt;=0.04,100,IF($AD478&gt;=0,50,0)),"")</f>
        <v/>
      </c>
      <c r="AP478" s="0" t="str">
        <f aca="false">IF(ISNUMBER($AE478),IF($AE478&gt;=25,100,IF($AE478&gt;=-75,50,0)),"")</f>
        <v/>
      </c>
      <c r="AQ478" s="0" t="str">
        <f aca="false">IF(ISNUMBER($AF478),IF($AF478&gt;0,100,IF($AF478&gt;=-50,50,0)),"")</f>
        <v/>
      </c>
      <c r="AR478" s="0" t="str">
        <f aca="false">IF(ISNUMBER($AG478),IF($AG478=1,100,IF($AG478=0,50,0)),"")</f>
        <v/>
      </c>
      <c r="AS478" s="0" t="str">
        <f aca="false">IF(ISNUMBER($AH478),IF($AH478&lt;0,100,IF($AH478&lt;=20,50,0)),"")</f>
        <v/>
      </c>
      <c r="AT478" s="0" t="str">
        <f aca="false">IF(ISNUMBER($AI478),IF($AI478&lt;0.95,100,IF($AI478&lt;=1,50,0)),"")</f>
        <v/>
      </c>
      <c r="AU478" s="0" t="str">
        <f aca="false">IF(ISNUMBER($AJ478),IF($AJ478&lt;30,0,IF($AJ478&lt;40,50,IF($AJ478&lt;=90,100,50))),"")</f>
        <v/>
      </c>
      <c r="AV478" s="0" t="str">
        <f aca="false">IF(ISNUMBER($AK478),IF($AK478&gt;-0.2,100,IF($AK478&gt;=-0.4,50,0)),"")</f>
        <v/>
      </c>
      <c r="AW478" s="59" t="n">
        <f aca="false">01_指標庫!$H$4*ISNUMBER($F478)+01_指標庫!$H$5*ISNUMBER($AA478)+01_指標庫!$H$6*ISNUMBER($G478)+01_指標庫!$H$7*ISNUMBER($H478)+01_指標庫!$H$8*ISNUMBER($AF478)+01_指標庫!$H$9*ISNUMBER($AG478)+01_指標庫!$H$10*ISNUMBER($AB478)+01_指標庫!$H$11*ISNUMBER($AC478)+01_指標庫!$H$12*ISNUMBER($AD478)+01_指標庫!$H$13*ISNUMBER($AE478)+01_指標庫!$H$14*ISNUMBER($I478)+01_指標庫!$H$15*ISNUMBER($AH478)+01_指標庫!$H$16*ISNUMBER($K478)+01_指標庫!$H$17*ISNUMBER($AI478)+01_指標庫!$H$18*ISNUMBER($AJ478)+01_指標庫!$H$19*ISNUMBER($AK478)+01_指標庫!$H$20*ISNUMBER($BB478)+01_指標庫!$H$21*ISNUMBER($BC478)</f>
        <v>51</v>
      </c>
      <c r="AX478" s="59" t="n">
        <f aca="false">IF(AW478=0,50,ROUND((01_指標庫!$H$4*IF(ISNUMBER($F478),L478,0)+01_指標庫!$H$5*IF(ISNUMBER($AA478),AL478,0)+01_指標庫!$H$6*IF(ISNUMBER($G478),M478,0)+01_指標庫!$H$7*IF(ISNUMBER($H478),N478,0)+01_指標庫!$H$8*IF(ISNUMBER($AF478),AQ478,0)+01_指標庫!$H$9*IF(ISNUMBER($AG478),AR478,0)+01_指標庫!$H$10*IF(ISNUMBER($AB478),AM478,0)+01_指標庫!$H$11*IF(ISNUMBER($AC478),AN478,0)+01_指標庫!$H$12*IF(ISNUMBER($AD478),AO478,0)+01_指標庫!$H$13*IF(ISNUMBER($AE478),AP478,0)+01_指標庫!$H$14*IF(ISNUMBER($I478),O478,0)+01_指標庫!$H$15*IF(ISNUMBER($AH478),AS478,0)+01_指標庫!$H$16*IF(ISNUMBER($K478),P478,0)+01_指標庫!$H$17*IF(ISNUMBER($AI478),AT478,0)+01_指標庫!$H$18*IF(ISNUMBER($AJ478),AU478,0)+01_指標庫!$H$19*IF(ISNUMBER($AK478),AV478,0)+01_指標庫!$H$20*IF(ISNUMBER($BB478),BB478,0)+01_指標庫!$H$21*IF(ISNUMBER($BC478),BC478,0))/AW478,1))</f>
        <v>84.3</v>
      </c>
      <c r="AY478" s="60"/>
      <c r="AZ478" s="60"/>
      <c r="BA478" s="58" t="n">
        <f aca="false">AVERAGE($E474:$E478)/AVERAGE($E469:$E478)-1</f>
        <v>-0.000987489487875415</v>
      </c>
      <c r="BB478" s="59" t="n">
        <f aca="false">IF(ISNUMBER($BA478),IF(OR($S478&lt;=-0.03,$BA478&lt;-0.003),0,IF(OR($S478&lt;=-0.02,$BA478&lt;0.01),50,100)),"")</f>
        <v>50</v>
      </c>
      <c r="BC478" s="0" t="str">
        <f aca="false">IF(OR(COUNT($AZ478)=0,COUNT($AZ477)=0),"",IF(OR($AY478/$AZ477-1&lt;=-0.03,$AZ478/$AZ477-1&lt;=-0.045,IF(COUNT($AZ469:$AZ478)=10,AVERAGE($AZ474:$AZ478)/AVERAGE($AZ469:$AZ478)-1&lt;-0.01,FALSE())),0,IF(OR($AZ478/$AZ477-1&lt;=-0.02,IF(COUNT($AZ469:$AZ478)=10,AVERAGE($AZ474:$AZ478)/AVERAGE($AZ469:$AZ478)-1&lt;0.005,FALSE())),50,100)))</f>
        <v/>
      </c>
    </row>
    <row r="479" customFormat="false" ht="15" hidden="false" customHeight="true" outlineLevel="0" collapsed="false">
      <c r="A479" s="47" t="n">
        <v>475</v>
      </c>
      <c r="B479" s="48" t="n">
        <v>43245</v>
      </c>
      <c r="C479" s="47" t="n">
        <v>2018</v>
      </c>
      <c r="D479" s="49" t="s">
        <v>234</v>
      </c>
      <c r="E479" s="50" t="n">
        <v>6960.92</v>
      </c>
      <c r="F479" s="51" t="n">
        <v>0.078795</v>
      </c>
      <c r="G479" s="51" t="n">
        <v>-0.023867</v>
      </c>
      <c r="H479" s="52" t="n">
        <v>0.8163</v>
      </c>
      <c r="I479" s="53" t="n">
        <v>353</v>
      </c>
      <c r="J479" s="47" t="s">
        <v>235</v>
      </c>
      <c r="K479" s="54" t="n">
        <v>13.22</v>
      </c>
      <c r="L479" s="55" t="n">
        <f aca="false">IF(COUNT(F479)=0,50,IF(F479&gt;=0,100,IF(F479&gt;=-0.02,50,0)))</f>
        <v>100</v>
      </c>
      <c r="M479" s="55" t="n">
        <f aca="false">IF(COUNT(G479)=0,50,IF(G479&gt;-0.06,100,IF(G479&gt;-0.15,50,0)))</f>
        <v>100</v>
      </c>
      <c r="N479" s="55" t="n">
        <f aca="false">IF(COUNT(H479)=0,50,IF(H479&gt;=0.6,100,IF(H479&gt;=0.4,50,0)))</f>
        <v>100</v>
      </c>
      <c r="O479" s="55" t="n">
        <f aca="false">IF(COUNT(I479)=0,50,IF(J479="proxy_vix",50,IF(I479&lt;350,100,IF(I479&lt;=450,50,0))))</f>
        <v>50</v>
      </c>
      <c r="P479" s="55" t="n">
        <f aca="false">IF(COUNT(K479)=0,50,IF(K479&lt;20,100,IF(K479&lt;=25,50,0)))</f>
        <v>100</v>
      </c>
      <c r="Q479" s="54"/>
      <c r="R479" s="47"/>
      <c r="S479" s="51" t="n">
        <f aca="false">$E479/$E478-1</f>
        <v>0.00161445817805084</v>
      </c>
      <c r="T479" s="56" t="n">
        <f aca="false">$K479/$K478-1</f>
        <v>0.0550678371907423</v>
      </c>
      <c r="V479" s="57"/>
      <c r="W479" s="57"/>
      <c r="Y479" s="1" t="str">
        <f aca="false">IF(AX479&gt;=70,"EASY",IF(AX479&gt;40,"UNCERTAIN","HARD"))</f>
        <v>EASY</v>
      </c>
      <c r="AA479" s="58" t="n">
        <f aca="false">IF($A479&lt;200,"",AVERAGE($E430:$E479)/AVERAGE($E280:$E479)-1)</f>
        <v>0.0423406299308697</v>
      </c>
      <c r="AB479" s="59" t="n">
        <f aca="false">LOOKUP($B479,07_L1政策步階!$A$4:$A$14,07_L1政策步階!$C$4:$C$14)</f>
        <v>-1</v>
      </c>
      <c r="AC479" s="57"/>
      <c r="AD479" s="57"/>
      <c r="AE479" s="57"/>
      <c r="AF479" s="57"/>
      <c r="AG479" s="57"/>
      <c r="AH479" s="57"/>
      <c r="AI479" s="57"/>
      <c r="AJ479" s="57"/>
      <c r="AK479" s="57"/>
      <c r="AL479" s="59" t="n">
        <f aca="false">IF(ISNUMBER($AA479),IF($AA479&gt;=0.005,100,IF($AA479&gt;=-0.015,50,0)),"")</f>
        <v>100</v>
      </c>
      <c r="AM479" s="59" t="n">
        <f aca="false">IF(ISNUMBER($AB479),IF($AB479=1,100,IF($AB479=0,50,0)),"")</f>
        <v>0</v>
      </c>
      <c r="AN479" s="0" t="str">
        <f aca="false">IF(ISNUMBER($AC479),IF($AC479&gt;=0.001,100,IF($AC479&gt;=-0.003,50,0)),"")</f>
        <v/>
      </c>
      <c r="AO479" s="0" t="str">
        <f aca="false">IF(ISNUMBER($AD479),IF($AD479&gt;=0.04,100,IF($AD479&gt;=0,50,0)),"")</f>
        <v/>
      </c>
      <c r="AP479" s="0" t="str">
        <f aca="false">IF(ISNUMBER($AE479),IF($AE479&gt;=25,100,IF($AE479&gt;=-75,50,0)),"")</f>
        <v/>
      </c>
      <c r="AQ479" s="0" t="str">
        <f aca="false">IF(ISNUMBER($AF479),IF($AF479&gt;0,100,IF($AF479&gt;=-50,50,0)),"")</f>
        <v/>
      </c>
      <c r="AR479" s="0" t="str">
        <f aca="false">IF(ISNUMBER($AG479),IF($AG479=1,100,IF($AG479=0,50,0)),"")</f>
        <v/>
      </c>
      <c r="AS479" s="0" t="str">
        <f aca="false">IF(ISNUMBER($AH479),IF($AH479&lt;0,100,IF($AH479&lt;=20,50,0)),"")</f>
        <v/>
      </c>
      <c r="AT479" s="0" t="str">
        <f aca="false">IF(ISNUMBER($AI479),IF($AI479&lt;0.95,100,IF($AI479&lt;=1,50,0)),"")</f>
        <v/>
      </c>
      <c r="AU479" s="0" t="str">
        <f aca="false">IF(ISNUMBER($AJ479),IF($AJ479&lt;30,0,IF($AJ479&lt;40,50,IF($AJ479&lt;=90,100,50))),"")</f>
        <v/>
      </c>
      <c r="AV479" s="0" t="str">
        <f aca="false">IF(ISNUMBER($AK479),IF($AK479&gt;-0.2,100,IF($AK479&gt;=-0.4,50,0)),"")</f>
        <v/>
      </c>
      <c r="AW479" s="59" t="n">
        <f aca="false">01_指標庫!$H$4*ISNUMBER($F479)+01_指標庫!$H$5*ISNUMBER($AA479)+01_指標庫!$H$6*ISNUMBER($G479)+01_指標庫!$H$7*ISNUMBER($H479)+01_指標庫!$H$8*ISNUMBER($AF479)+01_指標庫!$H$9*ISNUMBER($AG479)+01_指標庫!$H$10*ISNUMBER($AB479)+01_指標庫!$H$11*ISNUMBER($AC479)+01_指標庫!$H$12*ISNUMBER($AD479)+01_指標庫!$H$13*ISNUMBER($AE479)+01_指標庫!$H$14*ISNUMBER($I479)+01_指標庫!$H$15*ISNUMBER($AH479)+01_指標庫!$H$16*ISNUMBER($K479)+01_指標庫!$H$17*ISNUMBER($AI479)+01_指標庫!$H$18*ISNUMBER($AJ479)+01_指標庫!$H$19*ISNUMBER($AK479)+01_指標庫!$H$20*ISNUMBER($BB479)+01_指標庫!$H$21*ISNUMBER($BC479)</f>
        <v>51</v>
      </c>
      <c r="AX479" s="59" t="n">
        <f aca="false">IF(AW479=0,50,ROUND((01_指標庫!$H$4*IF(ISNUMBER($F479),L479,0)+01_指標庫!$H$5*IF(ISNUMBER($AA479),AL479,0)+01_指標庫!$H$6*IF(ISNUMBER($G479),M479,0)+01_指標庫!$H$7*IF(ISNUMBER($H479),N479,0)+01_指標庫!$H$8*IF(ISNUMBER($AF479),AQ479,0)+01_指標庫!$H$9*IF(ISNUMBER($AG479),AR479,0)+01_指標庫!$H$10*IF(ISNUMBER($AB479),AM479,0)+01_指標庫!$H$11*IF(ISNUMBER($AC479),AN479,0)+01_指標庫!$H$12*IF(ISNUMBER($AD479),AO479,0)+01_指標庫!$H$13*IF(ISNUMBER($AE479),AP479,0)+01_指標庫!$H$14*IF(ISNUMBER($I479),O479,0)+01_指標庫!$H$15*IF(ISNUMBER($AH479),AS479,0)+01_指標庫!$H$16*IF(ISNUMBER($K479),P479,0)+01_指標庫!$H$17*IF(ISNUMBER($AI479),AT479,0)+01_指標庫!$H$18*IF(ISNUMBER($AJ479),AU479,0)+01_指標庫!$H$19*IF(ISNUMBER($AK479),AV479,0)+01_指標庫!$H$20*IF(ISNUMBER($BB479),BB479,0)+01_指標庫!$H$21*IF(ISNUMBER($BC479),BC479,0))/AW479,1))</f>
        <v>76.5</v>
      </c>
      <c r="AY479" s="60"/>
      <c r="AZ479" s="60"/>
      <c r="BA479" s="58" t="n">
        <f aca="false">AVERAGE($E475:$E479)/AVERAGE($E470:$E479)-1</f>
        <v>0.00162741265660094</v>
      </c>
      <c r="BB479" s="59" t="n">
        <f aca="false">IF(ISNUMBER($BA479),IF(OR($S479&lt;=-0.03,$BA479&lt;-0.003),0,IF(OR($S479&lt;=-0.02,$BA479&lt;0.01),50,100)),"")</f>
        <v>50</v>
      </c>
      <c r="BC479" s="0" t="str">
        <f aca="false">IF(OR(COUNT($AZ479)=0,COUNT($AZ478)=0),"",IF(OR($AY479/$AZ478-1&lt;=-0.03,$AZ479/$AZ478-1&lt;=-0.045,IF(COUNT($AZ470:$AZ479)=10,AVERAGE($AZ475:$AZ479)/AVERAGE($AZ470:$AZ479)-1&lt;-0.01,FALSE())),0,IF(OR($AZ479/$AZ478-1&lt;=-0.02,IF(COUNT($AZ470:$AZ479)=10,AVERAGE($AZ475:$AZ479)/AVERAGE($AZ470:$AZ479)-1&lt;0.005,FALSE())),50,100)))</f>
        <v/>
      </c>
    </row>
    <row r="480" customFormat="false" ht="15" hidden="false" customHeight="true" outlineLevel="0" collapsed="false">
      <c r="A480" s="47" t="n">
        <v>476</v>
      </c>
      <c r="B480" s="48" t="n">
        <v>43249</v>
      </c>
      <c r="C480" s="47" t="n">
        <v>2018</v>
      </c>
      <c r="D480" s="49" t="s">
        <v>237</v>
      </c>
      <c r="E480" s="50" t="n">
        <v>6926.54</v>
      </c>
      <c r="F480" s="51" t="n">
        <v>0.072521</v>
      </c>
      <c r="G480" s="51" t="n">
        <v>-0.028688</v>
      </c>
      <c r="H480" s="52" t="n">
        <v>0.7755</v>
      </c>
      <c r="I480" s="53" t="n">
        <v>375</v>
      </c>
      <c r="J480" s="47" t="s">
        <v>235</v>
      </c>
      <c r="K480" s="54" t="n">
        <v>17.02</v>
      </c>
      <c r="L480" s="55" t="n">
        <f aca="false">IF(COUNT(F480)=0,50,IF(F480&gt;=0,100,IF(F480&gt;=-0.02,50,0)))</f>
        <v>100</v>
      </c>
      <c r="M480" s="55" t="n">
        <f aca="false">IF(COUNT(G480)=0,50,IF(G480&gt;-0.06,100,IF(G480&gt;-0.15,50,0)))</f>
        <v>100</v>
      </c>
      <c r="N480" s="55" t="n">
        <f aca="false">IF(COUNT(H480)=0,50,IF(H480&gt;=0.6,100,IF(H480&gt;=0.4,50,0)))</f>
        <v>100</v>
      </c>
      <c r="O480" s="55" t="n">
        <f aca="false">IF(COUNT(I480)=0,50,IF(J480="proxy_vix",50,IF(I480&lt;350,100,IF(I480&lt;=450,50,0))))</f>
        <v>50</v>
      </c>
      <c r="P480" s="55" t="n">
        <f aca="false">IF(COUNT(K480)=0,50,IF(K480&lt;20,100,IF(K480&lt;=25,50,0)))</f>
        <v>100</v>
      </c>
      <c r="Q480" s="54"/>
      <c r="R480" s="47"/>
      <c r="S480" s="51" t="n">
        <f aca="false">$E480/$E479-1</f>
        <v>-0.00493900231578581</v>
      </c>
      <c r="T480" s="56" t="n">
        <f aca="false">$K480/$K479-1</f>
        <v>0.287443267776097</v>
      </c>
      <c r="V480" s="57"/>
      <c r="W480" s="57"/>
      <c r="Y480" s="1" t="str">
        <f aca="false">IF(AX480&gt;=70,"EASY",IF(AX480&gt;40,"UNCERTAIN","HARD"))</f>
        <v>EASY</v>
      </c>
      <c r="AA480" s="58" t="n">
        <f aca="false">IF($A480&lt;200,"",AVERAGE($E431:$E480)/AVERAGE($E281:$E480)-1)</f>
        <v>0.0411327144443279</v>
      </c>
      <c r="AB480" s="59" t="n">
        <f aca="false">LOOKUP($B480,07_L1政策步階!$A$4:$A$14,07_L1政策步階!$C$4:$C$14)</f>
        <v>-1</v>
      </c>
      <c r="AC480" s="57"/>
      <c r="AD480" s="57"/>
      <c r="AE480" s="57"/>
      <c r="AF480" s="57"/>
      <c r="AG480" s="57"/>
      <c r="AH480" s="57"/>
      <c r="AI480" s="57"/>
      <c r="AJ480" s="57"/>
      <c r="AK480" s="57"/>
      <c r="AL480" s="59" t="n">
        <f aca="false">IF(ISNUMBER($AA480),IF($AA480&gt;=0.005,100,IF($AA480&gt;=-0.015,50,0)),"")</f>
        <v>100</v>
      </c>
      <c r="AM480" s="59" t="n">
        <f aca="false">IF(ISNUMBER($AB480),IF($AB480=1,100,IF($AB480=0,50,0)),"")</f>
        <v>0</v>
      </c>
      <c r="AN480" s="0" t="str">
        <f aca="false">IF(ISNUMBER($AC480),IF($AC480&gt;=0.001,100,IF($AC480&gt;=-0.003,50,0)),"")</f>
        <v/>
      </c>
      <c r="AO480" s="0" t="str">
        <f aca="false">IF(ISNUMBER($AD480),IF($AD480&gt;=0.04,100,IF($AD480&gt;=0,50,0)),"")</f>
        <v/>
      </c>
      <c r="AP480" s="0" t="str">
        <f aca="false">IF(ISNUMBER($AE480),IF($AE480&gt;=25,100,IF($AE480&gt;=-75,50,0)),"")</f>
        <v/>
      </c>
      <c r="AQ480" s="0" t="str">
        <f aca="false">IF(ISNUMBER($AF480),IF($AF480&gt;0,100,IF($AF480&gt;=-50,50,0)),"")</f>
        <v/>
      </c>
      <c r="AR480" s="0" t="str">
        <f aca="false">IF(ISNUMBER($AG480),IF($AG480=1,100,IF($AG480=0,50,0)),"")</f>
        <v/>
      </c>
      <c r="AS480" s="0" t="str">
        <f aca="false">IF(ISNUMBER($AH480),IF($AH480&lt;0,100,IF($AH480&lt;=20,50,0)),"")</f>
        <v/>
      </c>
      <c r="AT480" s="0" t="str">
        <f aca="false">IF(ISNUMBER($AI480),IF($AI480&lt;0.95,100,IF($AI480&lt;=1,50,0)),"")</f>
        <v/>
      </c>
      <c r="AU480" s="0" t="str">
        <f aca="false">IF(ISNUMBER($AJ480),IF($AJ480&lt;30,0,IF($AJ480&lt;40,50,IF($AJ480&lt;=90,100,50))),"")</f>
        <v/>
      </c>
      <c r="AV480" s="0" t="str">
        <f aca="false">IF(ISNUMBER($AK480),IF($AK480&gt;-0.2,100,IF($AK480&gt;=-0.4,50,0)),"")</f>
        <v/>
      </c>
      <c r="AW480" s="59" t="n">
        <f aca="false">01_指標庫!$H$4*ISNUMBER($F480)+01_指標庫!$H$5*ISNUMBER($AA480)+01_指標庫!$H$6*ISNUMBER($G480)+01_指標庫!$H$7*ISNUMBER($H480)+01_指標庫!$H$8*ISNUMBER($AF480)+01_指標庫!$H$9*ISNUMBER($AG480)+01_指標庫!$H$10*ISNUMBER($AB480)+01_指標庫!$H$11*ISNUMBER($AC480)+01_指標庫!$H$12*ISNUMBER($AD480)+01_指標庫!$H$13*ISNUMBER($AE480)+01_指標庫!$H$14*ISNUMBER($I480)+01_指標庫!$H$15*ISNUMBER($AH480)+01_指標庫!$H$16*ISNUMBER($K480)+01_指標庫!$H$17*ISNUMBER($AI480)+01_指標庫!$H$18*ISNUMBER($AJ480)+01_指標庫!$H$19*ISNUMBER($AK480)+01_指標庫!$H$20*ISNUMBER($BB480)+01_指標庫!$H$21*ISNUMBER($BC480)</f>
        <v>51</v>
      </c>
      <c r="AX480" s="59" t="n">
        <f aca="false">IF(AW480=0,50,ROUND((01_指標庫!$H$4*IF(ISNUMBER($F480),L480,0)+01_指標庫!$H$5*IF(ISNUMBER($AA480),AL480,0)+01_指標庫!$H$6*IF(ISNUMBER($G480),M480,0)+01_指標庫!$H$7*IF(ISNUMBER($H480),N480,0)+01_指標庫!$H$8*IF(ISNUMBER($AF480),AQ480,0)+01_指標庫!$H$9*IF(ISNUMBER($AG480),AR480,0)+01_指標庫!$H$10*IF(ISNUMBER($AB480),AM480,0)+01_指標庫!$H$11*IF(ISNUMBER($AC480),AN480,0)+01_指標庫!$H$12*IF(ISNUMBER($AD480),AO480,0)+01_指標庫!$H$13*IF(ISNUMBER($AE480),AP480,0)+01_指標庫!$H$14*IF(ISNUMBER($I480),O480,0)+01_指標庫!$H$15*IF(ISNUMBER($AH480),AS480,0)+01_指標庫!$H$16*IF(ISNUMBER($K480),P480,0)+01_指標庫!$H$17*IF(ISNUMBER($AI480),AT480,0)+01_指標庫!$H$18*IF(ISNUMBER($AJ480),AU480,0)+01_指標庫!$H$19*IF(ISNUMBER($AK480),AV480,0)+01_指標庫!$H$20*IF(ISNUMBER($BB480),BB480,0)+01_指標庫!$H$21*IF(ISNUMBER($BC480),BC480,0))/AW480,1))</f>
        <v>76.5</v>
      </c>
      <c r="AY480" s="60"/>
      <c r="AZ480" s="60"/>
      <c r="BA480" s="58" t="n">
        <f aca="false">AVERAGE($E476:$E480)/AVERAGE($E471:$E480)-1</f>
        <v>0.00278259919252744</v>
      </c>
      <c r="BB480" s="59" t="n">
        <f aca="false">IF(ISNUMBER($BA480),IF(OR($S480&lt;=-0.03,$BA480&lt;-0.003),0,IF(OR($S480&lt;=-0.02,$BA480&lt;0.01),50,100)),"")</f>
        <v>50</v>
      </c>
      <c r="BC480" s="0" t="str">
        <f aca="false">IF(OR(COUNT($AZ480)=0,COUNT($AZ479)=0),"",IF(OR($AY480/$AZ479-1&lt;=-0.03,$AZ480/$AZ479-1&lt;=-0.045,IF(COUNT($AZ471:$AZ480)=10,AVERAGE($AZ476:$AZ480)/AVERAGE($AZ471:$AZ480)-1&lt;-0.01,FALSE())),0,IF(OR($AZ480/$AZ479-1&lt;=-0.02,IF(COUNT($AZ471:$AZ480)=10,AVERAGE($AZ476:$AZ480)/AVERAGE($AZ471:$AZ480)-1&lt;0.005,FALSE())),50,100)))</f>
        <v/>
      </c>
    </row>
    <row r="481" customFormat="false" ht="15" hidden="false" customHeight="true" outlineLevel="0" collapsed="false">
      <c r="A481" s="47" t="n">
        <v>477</v>
      </c>
      <c r="B481" s="48" t="n">
        <v>43250</v>
      </c>
      <c r="C481" s="47" t="n">
        <v>2018</v>
      </c>
      <c r="D481" s="49" t="s">
        <v>238</v>
      </c>
      <c r="E481" s="50" t="n">
        <v>6976.37</v>
      </c>
      <c r="F481" s="51" t="n">
        <v>0.07928</v>
      </c>
      <c r="G481" s="51" t="n">
        <v>-0.021701</v>
      </c>
      <c r="H481" s="52" t="n">
        <v>0.7959</v>
      </c>
      <c r="I481" s="53" t="n">
        <v>364</v>
      </c>
      <c r="J481" s="47" t="s">
        <v>235</v>
      </c>
      <c r="K481" s="54" t="n">
        <v>14.94</v>
      </c>
      <c r="L481" s="55" t="n">
        <f aca="false">IF(COUNT(F481)=0,50,IF(F481&gt;=0,100,IF(F481&gt;=-0.02,50,0)))</f>
        <v>100</v>
      </c>
      <c r="M481" s="55" t="n">
        <f aca="false">IF(COUNT(G481)=0,50,IF(G481&gt;-0.06,100,IF(G481&gt;-0.15,50,0)))</f>
        <v>100</v>
      </c>
      <c r="N481" s="55" t="n">
        <f aca="false">IF(COUNT(H481)=0,50,IF(H481&gt;=0.6,100,IF(H481&gt;=0.4,50,0)))</f>
        <v>100</v>
      </c>
      <c r="O481" s="55" t="n">
        <f aca="false">IF(COUNT(I481)=0,50,IF(J481="proxy_vix",50,IF(I481&lt;350,100,IF(I481&lt;=450,50,0))))</f>
        <v>50</v>
      </c>
      <c r="P481" s="55" t="n">
        <f aca="false">IF(COUNT(K481)=0,50,IF(K481&lt;20,100,IF(K481&lt;=25,50,0)))</f>
        <v>100</v>
      </c>
      <c r="Q481" s="54"/>
      <c r="R481" s="47"/>
      <c r="S481" s="51" t="n">
        <f aca="false">$E481/$E480-1</f>
        <v>0.00719406803396794</v>
      </c>
      <c r="T481" s="56" t="n">
        <f aca="false">$K481/$K480-1</f>
        <v>-0.122209165687427</v>
      </c>
      <c r="V481" s="57"/>
      <c r="W481" s="57"/>
      <c r="Y481" s="1" t="str">
        <f aca="false">IF(AX481&gt;=70,"EASY",IF(AX481&gt;40,"UNCERTAIN","HARD"))</f>
        <v>EASY</v>
      </c>
      <c r="AA481" s="58" t="n">
        <f aca="false">IF($A481&lt;200,"",AVERAGE($E432:$E481)/AVERAGE($E282:$E481)-1)</f>
        <v>0.0405556872182173</v>
      </c>
      <c r="AB481" s="59" t="n">
        <f aca="false">LOOKUP($B481,07_L1政策步階!$A$4:$A$14,07_L1政策步階!$C$4:$C$14)</f>
        <v>-1</v>
      </c>
      <c r="AC481" s="57"/>
      <c r="AD481" s="57"/>
      <c r="AE481" s="57"/>
      <c r="AF481" s="57"/>
      <c r="AG481" s="57"/>
      <c r="AH481" s="57"/>
      <c r="AI481" s="57"/>
      <c r="AJ481" s="57"/>
      <c r="AK481" s="57"/>
      <c r="AL481" s="59" t="n">
        <f aca="false">IF(ISNUMBER($AA481),IF($AA481&gt;=0.005,100,IF($AA481&gt;=-0.015,50,0)),"")</f>
        <v>100</v>
      </c>
      <c r="AM481" s="59" t="n">
        <f aca="false">IF(ISNUMBER($AB481),IF($AB481=1,100,IF($AB481=0,50,0)),"")</f>
        <v>0</v>
      </c>
      <c r="AN481" s="0" t="str">
        <f aca="false">IF(ISNUMBER($AC481),IF($AC481&gt;=0.001,100,IF($AC481&gt;=-0.003,50,0)),"")</f>
        <v/>
      </c>
      <c r="AO481" s="0" t="str">
        <f aca="false">IF(ISNUMBER($AD481),IF($AD481&gt;=0.04,100,IF($AD481&gt;=0,50,0)),"")</f>
        <v/>
      </c>
      <c r="AP481" s="0" t="str">
        <f aca="false">IF(ISNUMBER($AE481),IF($AE481&gt;=25,100,IF($AE481&gt;=-75,50,0)),"")</f>
        <v/>
      </c>
      <c r="AQ481" s="0" t="str">
        <f aca="false">IF(ISNUMBER($AF481),IF($AF481&gt;0,100,IF($AF481&gt;=-50,50,0)),"")</f>
        <v/>
      </c>
      <c r="AR481" s="0" t="str">
        <f aca="false">IF(ISNUMBER($AG481),IF($AG481=1,100,IF($AG481=0,50,0)),"")</f>
        <v/>
      </c>
      <c r="AS481" s="0" t="str">
        <f aca="false">IF(ISNUMBER($AH481),IF($AH481&lt;0,100,IF($AH481&lt;=20,50,0)),"")</f>
        <v/>
      </c>
      <c r="AT481" s="0" t="str">
        <f aca="false">IF(ISNUMBER($AI481),IF($AI481&lt;0.95,100,IF($AI481&lt;=1,50,0)),"")</f>
        <v/>
      </c>
      <c r="AU481" s="0" t="str">
        <f aca="false">IF(ISNUMBER($AJ481),IF($AJ481&lt;30,0,IF($AJ481&lt;40,50,IF($AJ481&lt;=90,100,50))),"")</f>
        <v/>
      </c>
      <c r="AV481" s="0" t="str">
        <f aca="false">IF(ISNUMBER($AK481),IF($AK481&gt;-0.2,100,IF($AK481&gt;=-0.4,50,0)),"")</f>
        <v/>
      </c>
      <c r="AW481" s="59" t="n">
        <f aca="false">01_指標庫!$H$4*ISNUMBER($F481)+01_指標庫!$H$5*ISNUMBER($AA481)+01_指標庫!$H$6*ISNUMBER($G481)+01_指標庫!$H$7*ISNUMBER($H481)+01_指標庫!$H$8*ISNUMBER($AF481)+01_指標庫!$H$9*ISNUMBER($AG481)+01_指標庫!$H$10*ISNUMBER($AB481)+01_指標庫!$H$11*ISNUMBER($AC481)+01_指標庫!$H$12*ISNUMBER($AD481)+01_指標庫!$H$13*ISNUMBER($AE481)+01_指標庫!$H$14*ISNUMBER($I481)+01_指標庫!$H$15*ISNUMBER($AH481)+01_指標庫!$H$16*ISNUMBER($K481)+01_指標庫!$H$17*ISNUMBER($AI481)+01_指標庫!$H$18*ISNUMBER($AJ481)+01_指標庫!$H$19*ISNUMBER($AK481)+01_指標庫!$H$20*ISNUMBER($BB481)+01_指標庫!$H$21*ISNUMBER($BC481)</f>
        <v>51</v>
      </c>
      <c r="AX481" s="59" t="n">
        <f aca="false">IF(AW481=0,50,ROUND((01_指標庫!$H$4*IF(ISNUMBER($F481),L481,0)+01_指標庫!$H$5*IF(ISNUMBER($AA481),AL481,0)+01_指標庫!$H$6*IF(ISNUMBER($G481),M481,0)+01_指標庫!$H$7*IF(ISNUMBER($H481),N481,0)+01_指標庫!$H$8*IF(ISNUMBER($AF481),AQ481,0)+01_指標庫!$H$9*IF(ISNUMBER($AG481),AR481,0)+01_指標庫!$H$10*IF(ISNUMBER($AB481),AM481,0)+01_指標庫!$H$11*IF(ISNUMBER($AC481),AN481,0)+01_指標庫!$H$12*IF(ISNUMBER($AD481),AO481,0)+01_指標庫!$H$13*IF(ISNUMBER($AE481),AP481,0)+01_指標庫!$H$14*IF(ISNUMBER($I481),O481,0)+01_指標庫!$H$15*IF(ISNUMBER($AH481),AS481,0)+01_指標庫!$H$16*IF(ISNUMBER($K481),P481,0)+01_指標庫!$H$17*IF(ISNUMBER($AI481),AT481,0)+01_指標庫!$H$18*IF(ISNUMBER($AJ481),AU481,0)+01_指標庫!$H$19*IF(ISNUMBER($AK481),AV481,0)+01_指標庫!$H$20*IF(ISNUMBER($BB481),BB481,0)+01_指標庫!$H$21*IF(ISNUMBER($BC481),BC481,0))/AW481,1))</f>
        <v>76.5</v>
      </c>
      <c r="AY481" s="60"/>
      <c r="AZ481" s="60"/>
      <c r="BA481" s="58" t="n">
        <f aca="false">AVERAGE($E477:$E481)/AVERAGE($E472:$E481)-1</f>
        <v>0.00390042989043682</v>
      </c>
      <c r="BB481" s="59" t="n">
        <f aca="false">IF(ISNUMBER($BA481),IF(OR($S481&lt;=-0.03,$BA481&lt;-0.003),0,IF(OR($S481&lt;=-0.02,$BA481&lt;0.01),50,100)),"")</f>
        <v>50</v>
      </c>
      <c r="BC481" s="0" t="str">
        <f aca="false">IF(OR(COUNT($AZ481)=0,COUNT($AZ480)=0),"",IF(OR($AY481/$AZ480-1&lt;=-0.03,$AZ481/$AZ480-1&lt;=-0.045,IF(COUNT($AZ472:$AZ481)=10,AVERAGE($AZ477:$AZ481)/AVERAGE($AZ472:$AZ481)-1&lt;-0.01,FALSE())),0,IF(OR($AZ481/$AZ480-1&lt;=-0.02,IF(COUNT($AZ472:$AZ481)=10,AVERAGE($AZ477:$AZ481)/AVERAGE($AZ472:$AZ481)-1&lt;0.005,FALSE())),50,100)))</f>
        <v/>
      </c>
    </row>
    <row r="482" customFormat="false" ht="15" hidden="false" customHeight="true" outlineLevel="0" collapsed="false">
      <c r="A482" s="47" t="n">
        <v>478</v>
      </c>
      <c r="B482" s="48" t="n">
        <v>43251</v>
      </c>
      <c r="C482" s="47" t="n">
        <v>2018</v>
      </c>
      <c r="D482" s="49" t="s">
        <v>239</v>
      </c>
      <c r="E482" s="50" t="n">
        <v>6967.73</v>
      </c>
      <c r="F482" s="51" t="n">
        <v>0.077061</v>
      </c>
      <c r="G482" s="51" t="n">
        <v>-0.022912</v>
      </c>
      <c r="H482" s="52" t="n">
        <v>0.7551</v>
      </c>
      <c r="I482" s="53" t="n">
        <v>363</v>
      </c>
      <c r="J482" s="47" t="s">
        <v>235</v>
      </c>
      <c r="K482" s="54" t="n">
        <v>15.43</v>
      </c>
      <c r="L482" s="55" t="n">
        <f aca="false">IF(COUNT(F482)=0,50,IF(F482&gt;=0,100,IF(F482&gt;=-0.02,50,0)))</f>
        <v>100</v>
      </c>
      <c r="M482" s="55" t="n">
        <f aca="false">IF(COUNT(G482)=0,50,IF(G482&gt;-0.06,100,IF(G482&gt;-0.15,50,0)))</f>
        <v>100</v>
      </c>
      <c r="N482" s="55" t="n">
        <f aca="false">IF(COUNT(H482)=0,50,IF(H482&gt;=0.6,100,IF(H482&gt;=0.4,50,0)))</f>
        <v>100</v>
      </c>
      <c r="O482" s="55" t="n">
        <f aca="false">IF(COUNT(I482)=0,50,IF(J482="proxy_vix",50,IF(I482&lt;350,100,IF(I482&lt;=450,50,0))))</f>
        <v>50</v>
      </c>
      <c r="P482" s="55" t="n">
        <f aca="false">IF(COUNT(K482)=0,50,IF(K482&lt;20,100,IF(K482&lt;=25,50,0)))</f>
        <v>100</v>
      </c>
      <c r="Q482" s="54"/>
      <c r="R482" s="47"/>
      <c r="S482" s="51" t="n">
        <f aca="false">$E482/$E481-1</f>
        <v>-0.00123846642308256</v>
      </c>
      <c r="T482" s="56" t="n">
        <f aca="false">$K482/$K481-1</f>
        <v>0.0327978580990629</v>
      </c>
      <c r="V482" s="57"/>
      <c r="W482" s="57"/>
      <c r="Y482" s="1" t="str">
        <f aca="false">IF(AX482&gt;=70,"EASY",IF(AX482&gt;40,"UNCERTAIN","HARD"))</f>
        <v>EASY</v>
      </c>
      <c r="AA482" s="58" t="n">
        <f aca="false">IF($A482&lt;200,"",AVERAGE($E433:$E482)/AVERAGE($E283:$E482)-1)</f>
        <v>0.0399564707114435</v>
      </c>
      <c r="AB482" s="59" t="n">
        <f aca="false">LOOKUP($B482,07_L1政策步階!$A$4:$A$14,07_L1政策步階!$C$4:$C$14)</f>
        <v>-1</v>
      </c>
      <c r="AC482" s="57"/>
      <c r="AD482" s="57"/>
      <c r="AE482" s="57"/>
      <c r="AF482" s="57"/>
      <c r="AG482" s="57"/>
      <c r="AH482" s="57"/>
      <c r="AI482" s="57"/>
      <c r="AJ482" s="57"/>
      <c r="AK482" s="57"/>
      <c r="AL482" s="59" t="n">
        <f aca="false">IF(ISNUMBER($AA482),IF($AA482&gt;=0.005,100,IF($AA482&gt;=-0.015,50,0)),"")</f>
        <v>100</v>
      </c>
      <c r="AM482" s="59" t="n">
        <f aca="false">IF(ISNUMBER($AB482),IF($AB482=1,100,IF($AB482=0,50,0)),"")</f>
        <v>0</v>
      </c>
      <c r="AN482" s="0" t="str">
        <f aca="false">IF(ISNUMBER($AC482),IF($AC482&gt;=0.001,100,IF($AC482&gt;=-0.003,50,0)),"")</f>
        <v/>
      </c>
      <c r="AO482" s="0" t="str">
        <f aca="false">IF(ISNUMBER($AD482),IF($AD482&gt;=0.04,100,IF($AD482&gt;=0,50,0)),"")</f>
        <v/>
      </c>
      <c r="AP482" s="0" t="str">
        <f aca="false">IF(ISNUMBER($AE482),IF($AE482&gt;=25,100,IF($AE482&gt;=-75,50,0)),"")</f>
        <v/>
      </c>
      <c r="AQ482" s="0" t="str">
        <f aca="false">IF(ISNUMBER($AF482),IF($AF482&gt;0,100,IF($AF482&gt;=-50,50,0)),"")</f>
        <v/>
      </c>
      <c r="AR482" s="0" t="str">
        <f aca="false">IF(ISNUMBER($AG482),IF($AG482=1,100,IF($AG482=0,50,0)),"")</f>
        <v/>
      </c>
      <c r="AS482" s="0" t="str">
        <f aca="false">IF(ISNUMBER($AH482),IF($AH482&lt;0,100,IF($AH482&lt;=20,50,0)),"")</f>
        <v/>
      </c>
      <c r="AT482" s="0" t="str">
        <f aca="false">IF(ISNUMBER($AI482),IF($AI482&lt;0.95,100,IF($AI482&lt;=1,50,0)),"")</f>
        <v/>
      </c>
      <c r="AU482" s="0" t="str">
        <f aca="false">IF(ISNUMBER($AJ482),IF($AJ482&lt;30,0,IF($AJ482&lt;40,50,IF($AJ482&lt;=90,100,50))),"")</f>
        <v/>
      </c>
      <c r="AV482" s="0" t="str">
        <f aca="false">IF(ISNUMBER($AK482),IF($AK482&gt;-0.2,100,IF($AK482&gt;=-0.4,50,0)),"")</f>
        <v/>
      </c>
      <c r="AW482" s="59" t="n">
        <f aca="false">01_指標庫!$H$4*ISNUMBER($F482)+01_指標庫!$H$5*ISNUMBER($AA482)+01_指標庫!$H$6*ISNUMBER($G482)+01_指標庫!$H$7*ISNUMBER($H482)+01_指標庫!$H$8*ISNUMBER($AF482)+01_指標庫!$H$9*ISNUMBER($AG482)+01_指標庫!$H$10*ISNUMBER($AB482)+01_指標庫!$H$11*ISNUMBER($AC482)+01_指標庫!$H$12*ISNUMBER($AD482)+01_指標庫!$H$13*ISNUMBER($AE482)+01_指標庫!$H$14*ISNUMBER($I482)+01_指標庫!$H$15*ISNUMBER($AH482)+01_指標庫!$H$16*ISNUMBER($K482)+01_指標庫!$H$17*ISNUMBER($AI482)+01_指標庫!$H$18*ISNUMBER($AJ482)+01_指標庫!$H$19*ISNUMBER($AK482)+01_指標庫!$H$20*ISNUMBER($BB482)+01_指標庫!$H$21*ISNUMBER($BC482)</f>
        <v>51</v>
      </c>
      <c r="AX482" s="59" t="n">
        <f aca="false">IF(AW482=0,50,ROUND((01_指標庫!$H$4*IF(ISNUMBER($F482),L482,0)+01_指標庫!$H$5*IF(ISNUMBER($AA482),AL482,0)+01_指標庫!$H$6*IF(ISNUMBER($G482),M482,0)+01_指標庫!$H$7*IF(ISNUMBER($H482),N482,0)+01_指標庫!$H$8*IF(ISNUMBER($AF482),AQ482,0)+01_指標庫!$H$9*IF(ISNUMBER($AG482),AR482,0)+01_指標庫!$H$10*IF(ISNUMBER($AB482),AM482,0)+01_指標庫!$H$11*IF(ISNUMBER($AC482),AN482,0)+01_指標庫!$H$12*IF(ISNUMBER($AD482),AO482,0)+01_指標庫!$H$13*IF(ISNUMBER($AE482),AP482,0)+01_指標庫!$H$14*IF(ISNUMBER($I482),O482,0)+01_指標庫!$H$15*IF(ISNUMBER($AH482),AS482,0)+01_指標庫!$H$16*IF(ISNUMBER($K482),P482,0)+01_指標庫!$H$17*IF(ISNUMBER($AI482),AT482,0)+01_指標庫!$H$18*IF(ISNUMBER($AJ482),AU482,0)+01_指標庫!$H$19*IF(ISNUMBER($AK482),AV482,0)+01_指標庫!$H$20*IF(ISNUMBER($BB482),BB482,0)+01_指標庫!$H$21*IF(ISNUMBER($BC482),BC482,0))/AW482,1))</f>
        <v>76.5</v>
      </c>
      <c r="AY482" s="60"/>
      <c r="AZ482" s="60"/>
      <c r="BA482" s="58" t="n">
        <f aca="false">AVERAGE($E478:$E482)/AVERAGE($E473:$E482)-1</f>
        <v>0.00376035757739479</v>
      </c>
      <c r="BB482" s="59" t="n">
        <f aca="false">IF(ISNUMBER($BA482),IF(OR($S482&lt;=-0.03,$BA482&lt;-0.003),0,IF(OR($S482&lt;=-0.02,$BA482&lt;0.01),50,100)),"")</f>
        <v>50</v>
      </c>
      <c r="BC482" s="0" t="str">
        <f aca="false">IF(OR(COUNT($AZ482)=0,COUNT($AZ481)=0),"",IF(OR($AY482/$AZ481-1&lt;=-0.03,$AZ482/$AZ481-1&lt;=-0.045,IF(COUNT($AZ473:$AZ482)=10,AVERAGE($AZ478:$AZ482)/AVERAGE($AZ473:$AZ482)-1&lt;-0.01,FALSE())),0,IF(OR($AZ482/$AZ481-1&lt;=-0.02,IF(COUNT($AZ473:$AZ482)=10,AVERAGE($AZ478:$AZ482)/AVERAGE($AZ473:$AZ482)-1&lt;0.005,FALSE())),50,100)))</f>
        <v/>
      </c>
    </row>
    <row r="483" customFormat="false" ht="15" hidden="false" customHeight="true" outlineLevel="0" collapsed="false">
      <c r="A483" s="47" t="n">
        <v>479</v>
      </c>
      <c r="B483" s="48" t="n">
        <v>43252</v>
      </c>
      <c r="C483" s="47" t="n">
        <v>2018</v>
      </c>
      <c r="D483" s="49" t="s">
        <v>234</v>
      </c>
      <c r="E483" s="50" t="n">
        <v>7083.93</v>
      </c>
      <c r="F483" s="51" t="n">
        <v>0.094028</v>
      </c>
      <c r="G483" s="51" t="n">
        <v>-0.006617</v>
      </c>
      <c r="H483" s="52" t="n">
        <v>0.7551</v>
      </c>
      <c r="I483" s="53" t="n">
        <v>355</v>
      </c>
      <c r="J483" s="47" t="s">
        <v>235</v>
      </c>
      <c r="K483" s="54" t="n">
        <v>13.46</v>
      </c>
      <c r="L483" s="55" t="n">
        <f aca="false">IF(COUNT(F483)=0,50,IF(F483&gt;=0,100,IF(F483&gt;=-0.02,50,0)))</f>
        <v>100</v>
      </c>
      <c r="M483" s="55" t="n">
        <f aca="false">IF(COUNT(G483)=0,50,IF(G483&gt;-0.06,100,IF(G483&gt;-0.15,50,0)))</f>
        <v>100</v>
      </c>
      <c r="N483" s="55" t="n">
        <f aca="false">IF(COUNT(H483)=0,50,IF(H483&gt;=0.6,100,IF(H483&gt;=0.4,50,0)))</f>
        <v>100</v>
      </c>
      <c r="O483" s="55" t="n">
        <f aca="false">IF(COUNT(I483)=0,50,IF(J483="proxy_vix",50,IF(I483&lt;350,100,IF(I483&lt;=450,50,0))))</f>
        <v>50</v>
      </c>
      <c r="P483" s="55" t="n">
        <f aca="false">IF(COUNT(K483)=0,50,IF(K483&lt;20,100,IF(K483&lt;=25,50,0)))</f>
        <v>100</v>
      </c>
      <c r="Q483" s="54"/>
      <c r="R483" s="47"/>
      <c r="S483" s="51" t="n">
        <f aca="false">$E483/$E482-1</f>
        <v>0.0166768804187305</v>
      </c>
      <c r="T483" s="56" t="n">
        <f aca="false">$K483/$K482-1</f>
        <v>-0.127673363577446</v>
      </c>
      <c r="V483" s="57"/>
      <c r="W483" s="57"/>
      <c r="Y483" s="1" t="str">
        <f aca="false">IF(AX483&gt;=70,"EASY",IF(AX483&gt;40,"UNCERTAIN","HARD"))</f>
        <v>EASY</v>
      </c>
      <c r="AA483" s="58" t="n">
        <f aca="false">IF($A483&lt;200,"",AVERAGE($E434:$E483)/AVERAGE($E284:$E483)-1)</f>
        <v>0.0397238277129339</v>
      </c>
      <c r="AB483" s="59" t="n">
        <f aca="false">LOOKUP($B483,07_L1政策步階!$A$4:$A$14,07_L1政策步階!$C$4:$C$14)</f>
        <v>-1</v>
      </c>
      <c r="AC483" s="57"/>
      <c r="AD483" s="57"/>
      <c r="AE483" s="57"/>
      <c r="AF483" s="57"/>
      <c r="AG483" s="57"/>
      <c r="AH483" s="57"/>
      <c r="AI483" s="57"/>
      <c r="AJ483" s="57"/>
      <c r="AK483" s="57"/>
      <c r="AL483" s="59" t="n">
        <f aca="false">IF(ISNUMBER($AA483),IF($AA483&gt;=0.005,100,IF($AA483&gt;=-0.015,50,0)),"")</f>
        <v>100</v>
      </c>
      <c r="AM483" s="59" t="n">
        <f aca="false">IF(ISNUMBER($AB483),IF($AB483=1,100,IF($AB483=0,50,0)),"")</f>
        <v>0</v>
      </c>
      <c r="AN483" s="0" t="str">
        <f aca="false">IF(ISNUMBER($AC483),IF($AC483&gt;=0.001,100,IF($AC483&gt;=-0.003,50,0)),"")</f>
        <v/>
      </c>
      <c r="AO483" s="0" t="str">
        <f aca="false">IF(ISNUMBER($AD483),IF($AD483&gt;=0.04,100,IF($AD483&gt;=0,50,0)),"")</f>
        <v/>
      </c>
      <c r="AP483" s="0" t="str">
        <f aca="false">IF(ISNUMBER($AE483),IF($AE483&gt;=25,100,IF($AE483&gt;=-75,50,0)),"")</f>
        <v/>
      </c>
      <c r="AQ483" s="0" t="str">
        <f aca="false">IF(ISNUMBER($AF483),IF($AF483&gt;0,100,IF($AF483&gt;=-50,50,0)),"")</f>
        <v/>
      </c>
      <c r="AR483" s="0" t="str">
        <f aca="false">IF(ISNUMBER($AG483),IF($AG483=1,100,IF($AG483=0,50,0)),"")</f>
        <v/>
      </c>
      <c r="AS483" s="0" t="str">
        <f aca="false">IF(ISNUMBER($AH483),IF($AH483&lt;0,100,IF($AH483&lt;=20,50,0)),"")</f>
        <v/>
      </c>
      <c r="AT483" s="0" t="str">
        <f aca="false">IF(ISNUMBER($AI483),IF($AI483&lt;0.95,100,IF($AI483&lt;=1,50,0)),"")</f>
        <v/>
      </c>
      <c r="AU483" s="0" t="str">
        <f aca="false">IF(ISNUMBER($AJ483),IF($AJ483&lt;30,0,IF($AJ483&lt;40,50,IF($AJ483&lt;=90,100,50))),"")</f>
        <v/>
      </c>
      <c r="AV483" s="0" t="str">
        <f aca="false">IF(ISNUMBER($AK483),IF($AK483&gt;-0.2,100,IF($AK483&gt;=-0.4,50,0)),"")</f>
        <v/>
      </c>
      <c r="AW483" s="59" t="n">
        <f aca="false">01_指標庫!$H$4*ISNUMBER($F483)+01_指標庫!$H$5*ISNUMBER($AA483)+01_指標庫!$H$6*ISNUMBER($G483)+01_指標庫!$H$7*ISNUMBER($H483)+01_指標庫!$H$8*ISNUMBER($AF483)+01_指標庫!$H$9*ISNUMBER($AG483)+01_指標庫!$H$10*ISNUMBER($AB483)+01_指標庫!$H$11*ISNUMBER($AC483)+01_指標庫!$H$12*ISNUMBER($AD483)+01_指標庫!$H$13*ISNUMBER($AE483)+01_指標庫!$H$14*ISNUMBER($I483)+01_指標庫!$H$15*ISNUMBER($AH483)+01_指標庫!$H$16*ISNUMBER($K483)+01_指標庫!$H$17*ISNUMBER($AI483)+01_指標庫!$H$18*ISNUMBER($AJ483)+01_指標庫!$H$19*ISNUMBER($AK483)+01_指標庫!$H$20*ISNUMBER($BB483)+01_指標庫!$H$21*ISNUMBER($BC483)</f>
        <v>51</v>
      </c>
      <c r="AX483" s="59" t="n">
        <f aca="false">IF(AW483=0,50,ROUND((01_指標庫!$H$4*IF(ISNUMBER($F483),L483,0)+01_指標庫!$H$5*IF(ISNUMBER($AA483),AL483,0)+01_指標庫!$H$6*IF(ISNUMBER($G483),M483,0)+01_指標庫!$H$7*IF(ISNUMBER($H483),N483,0)+01_指標庫!$H$8*IF(ISNUMBER($AF483),AQ483,0)+01_指標庫!$H$9*IF(ISNUMBER($AG483),AR483,0)+01_指標庫!$H$10*IF(ISNUMBER($AB483),AM483,0)+01_指標庫!$H$11*IF(ISNUMBER($AC483),AN483,0)+01_指標庫!$H$12*IF(ISNUMBER($AD483),AO483,0)+01_指標庫!$H$13*IF(ISNUMBER($AE483),AP483,0)+01_指標庫!$H$14*IF(ISNUMBER($I483),O483,0)+01_指標庫!$H$15*IF(ISNUMBER($AH483),AS483,0)+01_指標庫!$H$16*IF(ISNUMBER($K483),P483,0)+01_指標庫!$H$17*IF(ISNUMBER($AI483),AT483,0)+01_指標庫!$H$18*IF(ISNUMBER($AJ483),AU483,0)+01_指標庫!$H$19*IF(ISNUMBER($AK483),AV483,0)+01_指標庫!$H$20*IF(ISNUMBER($BB483),BB483,0)+01_指標庫!$H$21*IF(ISNUMBER($BC483),BC483,0))/AW483,1))</f>
        <v>76.5</v>
      </c>
      <c r="AY483" s="60"/>
      <c r="AZ483" s="60"/>
      <c r="BA483" s="58" t="n">
        <f aca="false">AVERAGE($E479:$E483)/AVERAGE($E474:$E483)-1</f>
        <v>0.00499048560953841</v>
      </c>
      <c r="BB483" s="59" t="n">
        <f aca="false">IF(ISNUMBER($BA483),IF(OR($S483&lt;=-0.03,$BA483&lt;-0.003),0,IF(OR($S483&lt;=-0.02,$BA483&lt;0.01),50,100)),"")</f>
        <v>50</v>
      </c>
      <c r="BC483" s="0" t="str">
        <f aca="false">IF(OR(COUNT($AZ483)=0,COUNT($AZ482)=0),"",IF(OR($AY483/$AZ482-1&lt;=-0.03,$AZ483/$AZ482-1&lt;=-0.045,IF(COUNT($AZ474:$AZ483)=10,AVERAGE($AZ479:$AZ483)/AVERAGE($AZ474:$AZ483)-1&lt;-0.01,FALSE())),0,IF(OR($AZ483/$AZ482-1&lt;=-0.02,IF(COUNT($AZ474:$AZ483)=10,AVERAGE($AZ479:$AZ483)/AVERAGE($AZ474:$AZ483)-1&lt;0.005,FALSE())),50,100)))</f>
        <v/>
      </c>
    </row>
    <row r="484" customFormat="false" ht="15" hidden="false" customHeight="true" outlineLevel="0" collapsed="false">
      <c r="A484" s="47" t="n">
        <v>480</v>
      </c>
      <c r="B484" s="48" t="n">
        <v>43255</v>
      </c>
      <c r="C484" s="47" t="n">
        <v>2018</v>
      </c>
      <c r="D484" s="49" t="s">
        <v>236</v>
      </c>
      <c r="E484" s="50" t="n">
        <v>7143.57</v>
      </c>
      <c r="F484" s="51" t="n">
        <v>0.102195</v>
      </c>
      <c r="G484" s="51" t="n">
        <v>0</v>
      </c>
      <c r="H484" s="52" t="n">
        <v>0.7551</v>
      </c>
      <c r="I484" s="53" t="n">
        <v>349</v>
      </c>
      <c r="J484" s="47" t="s">
        <v>235</v>
      </c>
      <c r="K484" s="54" t="n">
        <v>12.74</v>
      </c>
      <c r="L484" s="55" t="n">
        <f aca="false">IF(COUNT(F484)=0,50,IF(F484&gt;=0,100,IF(F484&gt;=-0.02,50,0)))</f>
        <v>100</v>
      </c>
      <c r="M484" s="55" t="n">
        <f aca="false">IF(COUNT(G484)=0,50,IF(G484&gt;-0.06,100,IF(G484&gt;-0.15,50,0)))</f>
        <v>100</v>
      </c>
      <c r="N484" s="55" t="n">
        <f aca="false">IF(COUNT(H484)=0,50,IF(H484&gt;=0.6,100,IF(H484&gt;=0.4,50,0)))</f>
        <v>100</v>
      </c>
      <c r="O484" s="55" t="n">
        <f aca="false">IF(COUNT(I484)=0,50,IF(J484="proxy_vix",50,IF(I484&lt;350,100,IF(I484&lt;=450,50,0))))</f>
        <v>100</v>
      </c>
      <c r="P484" s="55" t="n">
        <f aca="false">IF(COUNT(K484)=0,50,IF(K484&lt;20,100,IF(K484&lt;=25,50,0)))</f>
        <v>100</v>
      </c>
      <c r="Q484" s="54"/>
      <c r="R484" s="47"/>
      <c r="S484" s="51" t="n">
        <f aca="false">$E484/$E483-1</f>
        <v>0.00841905552426403</v>
      </c>
      <c r="T484" s="56" t="n">
        <f aca="false">$K484/$K483-1</f>
        <v>-0.0534918276374443</v>
      </c>
      <c r="V484" s="57"/>
      <c r="W484" s="57"/>
      <c r="Y484" s="1" t="str">
        <f aca="false">IF(AX484&gt;=70,"EASY",IF(AX484&gt;40,"UNCERTAIN","HARD"))</f>
        <v>EASY</v>
      </c>
      <c r="AA484" s="58" t="n">
        <f aca="false">IF($A484&lt;200,"",AVERAGE($E435:$E484)/AVERAGE($E285:$E484)-1)</f>
        <v>0.0401638549721952</v>
      </c>
      <c r="AB484" s="59" t="n">
        <f aca="false">LOOKUP($B484,07_L1政策步階!$A$4:$A$14,07_L1政策步階!$C$4:$C$14)</f>
        <v>-1</v>
      </c>
      <c r="AC484" s="57"/>
      <c r="AD484" s="57"/>
      <c r="AE484" s="57"/>
      <c r="AF484" s="57"/>
      <c r="AG484" s="57"/>
      <c r="AH484" s="57"/>
      <c r="AI484" s="57"/>
      <c r="AJ484" s="57"/>
      <c r="AK484" s="57"/>
      <c r="AL484" s="59" t="n">
        <f aca="false">IF(ISNUMBER($AA484),IF($AA484&gt;=0.005,100,IF($AA484&gt;=-0.015,50,0)),"")</f>
        <v>100</v>
      </c>
      <c r="AM484" s="59" t="n">
        <f aca="false">IF(ISNUMBER($AB484),IF($AB484=1,100,IF($AB484=0,50,0)),"")</f>
        <v>0</v>
      </c>
      <c r="AN484" s="0" t="str">
        <f aca="false">IF(ISNUMBER($AC484),IF($AC484&gt;=0.001,100,IF($AC484&gt;=-0.003,50,0)),"")</f>
        <v/>
      </c>
      <c r="AO484" s="0" t="str">
        <f aca="false">IF(ISNUMBER($AD484),IF($AD484&gt;=0.04,100,IF($AD484&gt;=0,50,0)),"")</f>
        <v/>
      </c>
      <c r="AP484" s="0" t="str">
        <f aca="false">IF(ISNUMBER($AE484),IF($AE484&gt;=25,100,IF($AE484&gt;=-75,50,0)),"")</f>
        <v/>
      </c>
      <c r="AQ484" s="0" t="str">
        <f aca="false">IF(ISNUMBER($AF484),IF($AF484&gt;0,100,IF($AF484&gt;=-50,50,0)),"")</f>
        <v/>
      </c>
      <c r="AR484" s="0" t="str">
        <f aca="false">IF(ISNUMBER($AG484),IF($AG484=1,100,IF($AG484=0,50,0)),"")</f>
        <v/>
      </c>
      <c r="AS484" s="0" t="str">
        <f aca="false">IF(ISNUMBER($AH484),IF($AH484&lt;0,100,IF($AH484&lt;=20,50,0)),"")</f>
        <v/>
      </c>
      <c r="AT484" s="0" t="str">
        <f aca="false">IF(ISNUMBER($AI484),IF($AI484&lt;0.95,100,IF($AI484&lt;=1,50,0)),"")</f>
        <v/>
      </c>
      <c r="AU484" s="0" t="str">
        <f aca="false">IF(ISNUMBER($AJ484),IF($AJ484&lt;30,0,IF($AJ484&lt;40,50,IF($AJ484&lt;=90,100,50))),"")</f>
        <v/>
      </c>
      <c r="AV484" s="0" t="str">
        <f aca="false">IF(ISNUMBER($AK484),IF($AK484&gt;-0.2,100,IF($AK484&gt;=-0.4,50,0)),"")</f>
        <v/>
      </c>
      <c r="AW484" s="59" t="n">
        <f aca="false">01_指標庫!$H$4*ISNUMBER($F484)+01_指標庫!$H$5*ISNUMBER($AA484)+01_指標庫!$H$6*ISNUMBER($G484)+01_指標庫!$H$7*ISNUMBER($H484)+01_指標庫!$H$8*ISNUMBER($AF484)+01_指標庫!$H$9*ISNUMBER($AG484)+01_指標庫!$H$10*ISNUMBER($AB484)+01_指標庫!$H$11*ISNUMBER($AC484)+01_指標庫!$H$12*ISNUMBER($AD484)+01_指標庫!$H$13*ISNUMBER($AE484)+01_指標庫!$H$14*ISNUMBER($I484)+01_指標庫!$H$15*ISNUMBER($AH484)+01_指標庫!$H$16*ISNUMBER($K484)+01_指標庫!$H$17*ISNUMBER($AI484)+01_指標庫!$H$18*ISNUMBER($AJ484)+01_指標庫!$H$19*ISNUMBER($AK484)+01_指標庫!$H$20*ISNUMBER($BB484)+01_指標庫!$H$21*ISNUMBER($BC484)</f>
        <v>51</v>
      </c>
      <c r="AX484" s="59" t="n">
        <f aca="false">IF(AW484=0,50,ROUND((01_指標庫!$H$4*IF(ISNUMBER($F484),L484,0)+01_指標庫!$H$5*IF(ISNUMBER($AA484),AL484,0)+01_指標庫!$H$6*IF(ISNUMBER($G484),M484,0)+01_指標庫!$H$7*IF(ISNUMBER($H484),N484,0)+01_指標庫!$H$8*IF(ISNUMBER($AF484),AQ484,0)+01_指標庫!$H$9*IF(ISNUMBER($AG484),AR484,0)+01_指標庫!$H$10*IF(ISNUMBER($AB484),AM484,0)+01_指標庫!$H$11*IF(ISNUMBER($AC484),AN484,0)+01_指標庫!$H$12*IF(ISNUMBER($AD484),AO484,0)+01_指標庫!$H$13*IF(ISNUMBER($AE484),AP484,0)+01_指標庫!$H$14*IF(ISNUMBER($I484),O484,0)+01_指標庫!$H$15*IF(ISNUMBER($AH484),AS484,0)+01_指標庫!$H$16*IF(ISNUMBER($K484),P484,0)+01_指標庫!$H$17*IF(ISNUMBER($AI484),AT484,0)+01_指標庫!$H$18*IF(ISNUMBER($AJ484),AU484,0)+01_指標庫!$H$19*IF(ISNUMBER($AK484),AV484,0)+01_指標庫!$H$20*IF(ISNUMBER($BB484),BB484,0)+01_指標庫!$H$21*IF(ISNUMBER($BC484),BC484,0))/AW484,1))</f>
        <v>84.3</v>
      </c>
      <c r="AY484" s="60"/>
      <c r="AZ484" s="60"/>
      <c r="BA484" s="58" t="n">
        <f aca="false">AVERAGE($E480:$E484)/AVERAGE($E475:$E484)-1</f>
        <v>0.00623180050211047</v>
      </c>
      <c r="BB484" s="59" t="n">
        <f aca="false">IF(ISNUMBER($BA484),IF(OR($S484&lt;=-0.03,$BA484&lt;-0.003),0,IF(OR($S484&lt;=-0.02,$BA484&lt;0.01),50,100)),"")</f>
        <v>50</v>
      </c>
      <c r="BC484" s="0" t="str">
        <f aca="false">IF(OR(COUNT($AZ484)=0,COUNT($AZ483)=0),"",IF(OR($AY484/$AZ483-1&lt;=-0.03,$AZ484/$AZ483-1&lt;=-0.045,IF(COUNT($AZ475:$AZ484)=10,AVERAGE($AZ480:$AZ484)/AVERAGE($AZ475:$AZ484)-1&lt;-0.01,FALSE())),0,IF(OR($AZ484/$AZ483-1&lt;=-0.02,IF(COUNT($AZ475:$AZ484)=10,AVERAGE($AZ480:$AZ484)/AVERAGE($AZ475:$AZ484)-1&lt;0.005,FALSE())),50,100)))</f>
        <v/>
      </c>
    </row>
    <row r="485" customFormat="false" ht="15" hidden="false" customHeight="true" outlineLevel="0" collapsed="false">
      <c r="A485" s="47" t="n">
        <v>481</v>
      </c>
      <c r="B485" s="48" t="n">
        <v>43256</v>
      </c>
      <c r="C485" s="47" t="n">
        <v>2018</v>
      </c>
      <c r="D485" s="49" t="s">
        <v>237</v>
      </c>
      <c r="E485" s="50" t="n">
        <v>7166.75</v>
      </c>
      <c r="F485" s="51" t="n">
        <v>0.104604</v>
      </c>
      <c r="G485" s="51" t="n">
        <v>0</v>
      </c>
      <c r="H485" s="52" t="n">
        <v>0.7755</v>
      </c>
      <c r="I485" s="53" t="n">
        <v>350</v>
      </c>
      <c r="J485" s="47" t="s">
        <v>235</v>
      </c>
      <c r="K485" s="54" t="n">
        <v>12.4</v>
      </c>
      <c r="L485" s="55" t="n">
        <f aca="false">IF(COUNT(F485)=0,50,IF(F485&gt;=0,100,IF(F485&gt;=-0.02,50,0)))</f>
        <v>100</v>
      </c>
      <c r="M485" s="55" t="n">
        <f aca="false">IF(COUNT(G485)=0,50,IF(G485&gt;-0.06,100,IF(G485&gt;-0.15,50,0)))</f>
        <v>100</v>
      </c>
      <c r="N485" s="55" t="n">
        <f aca="false">IF(COUNT(H485)=0,50,IF(H485&gt;=0.6,100,IF(H485&gt;=0.4,50,0)))</f>
        <v>100</v>
      </c>
      <c r="O485" s="55" t="n">
        <f aca="false">IF(COUNT(I485)=0,50,IF(J485="proxy_vix",50,IF(I485&lt;350,100,IF(I485&lt;=450,50,0))))</f>
        <v>50</v>
      </c>
      <c r="P485" s="55" t="n">
        <f aca="false">IF(COUNT(K485)=0,50,IF(K485&lt;20,100,IF(K485&lt;=25,50,0)))</f>
        <v>100</v>
      </c>
      <c r="Q485" s="54"/>
      <c r="R485" s="47"/>
      <c r="S485" s="51" t="n">
        <f aca="false">$E485/$E484-1</f>
        <v>0.00324487616135905</v>
      </c>
      <c r="T485" s="56" t="n">
        <f aca="false">$K485/$K484-1</f>
        <v>-0.0266875981161695</v>
      </c>
      <c r="V485" s="57"/>
      <c r="W485" s="57"/>
      <c r="Y485" s="1" t="str">
        <f aca="false">IF(AX485&gt;=70,"EASY",IF(AX485&gt;40,"UNCERTAIN","HARD"))</f>
        <v>EASY</v>
      </c>
      <c r="AA485" s="58" t="n">
        <f aca="false">IF($A485&lt;200,"",AVERAGE($E436:$E485)/AVERAGE($E286:$E485)-1)</f>
        <v>0.0410956944770984</v>
      </c>
      <c r="AB485" s="59" t="n">
        <f aca="false">LOOKUP($B485,07_L1政策步階!$A$4:$A$14,07_L1政策步階!$C$4:$C$14)</f>
        <v>-1</v>
      </c>
      <c r="AC485" s="57"/>
      <c r="AD485" s="57"/>
      <c r="AE485" s="57"/>
      <c r="AF485" s="57"/>
      <c r="AG485" s="57"/>
      <c r="AH485" s="57"/>
      <c r="AI485" s="57"/>
      <c r="AJ485" s="57"/>
      <c r="AK485" s="57"/>
      <c r="AL485" s="59" t="n">
        <f aca="false">IF(ISNUMBER($AA485),IF($AA485&gt;=0.005,100,IF($AA485&gt;=-0.015,50,0)),"")</f>
        <v>100</v>
      </c>
      <c r="AM485" s="59" t="n">
        <f aca="false">IF(ISNUMBER($AB485),IF($AB485=1,100,IF($AB485=0,50,0)),"")</f>
        <v>0</v>
      </c>
      <c r="AN485" s="0" t="str">
        <f aca="false">IF(ISNUMBER($AC485),IF($AC485&gt;=0.001,100,IF($AC485&gt;=-0.003,50,0)),"")</f>
        <v/>
      </c>
      <c r="AO485" s="0" t="str">
        <f aca="false">IF(ISNUMBER($AD485),IF($AD485&gt;=0.04,100,IF($AD485&gt;=0,50,0)),"")</f>
        <v/>
      </c>
      <c r="AP485" s="0" t="str">
        <f aca="false">IF(ISNUMBER($AE485),IF($AE485&gt;=25,100,IF($AE485&gt;=-75,50,0)),"")</f>
        <v/>
      </c>
      <c r="AQ485" s="0" t="str">
        <f aca="false">IF(ISNUMBER($AF485),IF($AF485&gt;0,100,IF($AF485&gt;=-50,50,0)),"")</f>
        <v/>
      </c>
      <c r="AR485" s="0" t="str">
        <f aca="false">IF(ISNUMBER($AG485),IF($AG485=1,100,IF($AG485=0,50,0)),"")</f>
        <v/>
      </c>
      <c r="AS485" s="0" t="str">
        <f aca="false">IF(ISNUMBER($AH485),IF($AH485&lt;0,100,IF($AH485&lt;=20,50,0)),"")</f>
        <v/>
      </c>
      <c r="AT485" s="0" t="str">
        <f aca="false">IF(ISNUMBER($AI485),IF($AI485&lt;0.95,100,IF($AI485&lt;=1,50,0)),"")</f>
        <v/>
      </c>
      <c r="AU485" s="0" t="str">
        <f aca="false">IF(ISNUMBER($AJ485),IF($AJ485&lt;30,0,IF($AJ485&lt;40,50,IF($AJ485&lt;=90,100,50))),"")</f>
        <v/>
      </c>
      <c r="AV485" s="0" t="str">
        <f aca="false">IF(ISNUMBER($AK485),IF($AK485&gt;-0.2,100,IF($AK485&gt;=-0.4,50,0)),"")</f>
        <v/>
      </c>
      <c r="AW485" s="59" t="n">
        <f aca="false">01_指標庫!$H$4*ISNUMBER($F485)+01_指標庫!$H$5*ISNUMBER($AA485)+01_指標庫!$H$6*ISNUMBER($G485)+01_指標庫!$H$7*ISNUMBER($H485)+01_指標庫!$H$8*ISNUMBER($AF485)+01_指標庫!$H$9*ISNUMBER($AG485)+01_指標庫!$H$10*ISNUMBER($AB485)+01_指標庫!$H$11*ISNUMBER($AC485)+01_指標庫!$H$12*ISNUMBER($AD485)+01_指標庫!$H$13*ISNUMBER($AE485)+01_指標庫!$H$14*ISNUMBER($I485)+01_指標庫!$H$15*ISNUMBER($AH485)+01_指標庫!$H$16*ISNUMBER($K485)+01_指標庫!$H$17*ISNUMBER($AI485)+01_指標庫!$H$18*ISNUMBER($AJ485)+01_指標庫!$H$19*ISNUMBER($AK485)+01_指標庫!$H$20*ISNUMBER($BB485)+01_指標庫!$H$21*ISNUMBER($BC485)</f>
        <v>51</v>
      </c>
      <c r="AX485" s="59" t="n">
        <f aca="false">IF(AW485=0,50,ROUND((01_指標庫!$H$4*IF(ISNUMBER($F485),L485,0)+01_指標庫!$H$5*IF(ISNUMBER($AA485),AL485,0)+01_指標庫!$H$6*IF(ISNUMBER($G485),M485,0)+01_指標庫!$H$7*IF(ISNUMBER($H485),N485,0)+01_指標庫!$H$8*IF(ISNUMBER($AF485),AQ485,0)+01_指標庫!$H$9*IF(ISNUMBER($AG485),AR485,0)+01_指標庫!$H$10*IF(ISNUMBER($AB485),AM485,0)+01_指標庫!$H$11*IF(ISNUMBER($AC485),AN485,0)+01_指標庫!$H$12*IF(ISNUMBER($AD485),AO485,0)+01_指標庫!$H$13*IF(ISNUMBER($AE485),AP485,0)+01_指標庫!$H$14*IF(ISNUMBER($I485),O485,0)+01_指標庫!$H$15*IF(ISNUMBER($AH485),AS485,0)+01_指標庫!$H$16*IF(ISNUMBER($K485),P485,0)+01_指標庫!$H$17*IF(ISNUMBER($AI485),AT485,0)+01_指標庫!$H$18*IF(ISNUMBER($AJ485),AU485,0)+01_指標庫!$H$19*IF(ISNUMBER($AK485),AV485,0)+01_指標庫!$H$20*IF(ISNUMBER($BB485),BB485,0)+01_指標庫!$H$21*IF(ISNUMBER($BC485),BC485,0))/AW485,1))</f>
        <v>76.5</v>
      </c>
      <c r="AY485" s="60"/>
      <c r="AZ485" s="60"/>
      <c r="BA485" s="58" t="n">
        <f aca="false">AVERAGE($E481:$E485)/AVERAGE($E476:$E485)-1</f>
        <v>0.0093389635027239</v>
      </c>
      <c r="BB485" s="59" t="n">
        <f aca="false">IF(ISNUMBER($BA485),IF(OR($S485&lt;=-0.03,$BA485&lt;-0.003),0,IF(OR($S485&lt;=-0.02,$BA485&lt;0.01),50,100)),"")</f>
        <v>50</v>
      </c>
      <c r="BC485" s="0" t="str">
        <f aca="false">IF(OR(COUNT($AZ485)=0,COUNT($AZ484)=0),"",IF(OR($AY485/$AZ484-1&lt;=-0.03,$AZ485/$AZ484-1&lt;=-0.045,IF(COUNT($AZ476:$AZ485)=10,AVERAGE($AZ481:$AZ485)/AVERAGE($AZ476:$AZ485)-1&lt;-0.01,FALSE())),0,IF(OR($AZ485/$AZ484-1&lt;=-0.02,IF(COUNT($AZ476:$AZ485)=10,AVERAGE($AZ481:$AZ485)/AVERAGE($AZ476:$AZ485)-1&lt;0.005,FALSE())),50,100)))</f>
        <v/>
      </c>
    </row>
    <row r="486" customFormat="false" ht="15" hidden="false" customHeight="true" outlineLevel="0" collapsed="false">
      <c r="A486" s="47" t="n">
        <v>482</v>
      </c>
      <c r="B486" s="48" t="n">
        <v>43257</v>
      </c>
      <c r="C486" s="47" t="n">
        <v>2018</v>
      </c>
      <c r="D486" s="49" t="s">
        <v>238</v>
      </c>
      <c r="E486" s="50" t="n">
        <v>7210.08</v>
      </c>
      <c r="F486" s="51" t="n">
        <v>0.110068</v>
      </c>
      <c r="G486" s="51" t="n">
        <v>0</v>
      </c>
      <c r="H486" s="52" t="n">
        <v>0.7755</v>
      </c>
      <c r="I486" s="53" t="n">
        <v>344</v>
      </c>
      <c r="J486" s="47" t="s">
        <v>235</v>
      </c>
      <c r="K486" s="54" t="n">
        <v>11.64</v>
      </c>
      <c r="L486" s="55" t="n">
        <f aca="false">IF(COUNT(F486)=0,50,IF(F486&gt;=0,100,IF(F486&gt;=-0.02,50,0)))</f>
        <v>100</v>
      </c>
      <c r="M486" s="55" t="n">
        <f aca="false">IF(COUNT(G486)=0,50,IF(G486&gt;-0.06,100,IF(G486&gt;-0.15,50,0)))</f>
        <v>100</v>
      </c>
      <c r="N486" s="55" t="n">
        <f aca="false">IF(COUNT(H486)=0,50,IF(H486&gt;=0.6,100,IF(H486&gt;=0.4,50,0)))</f>
        <v>100</v>
      </c>
      <c r="O486" s="55" t="n">
        <f aca="false">IF(COUNT(I486)=0,50,IF(J486="proxy_vix",50,IF(I486&lt;350,100,IF(I486&lt;=450,50,0))))</f>
        <v>100</v>
      </c>
      <c r="P486" s="55" t="n">
        <f aca="false">IF(COUNT(K486)=0,50,IF(K486&lt;20,100,IF(K486&lt;=25,50,0)))</f>
        <v>100</v>
      </c>
      <c r="Q486" s="54"/>
      <c r="R486" s="47"/>
      <c r="S486" s="51" t="n">
        <f aca="false">$E486/$E485-1</f>
        <v>0.00604597620957903</v>
      </c>
      <c r="T486" s="56" t="n">
        <f aca="false">$K486/$K485-1</f>
        <v>-0.0612903225806452</v>
      </c>
      <c r="V486" s="57"/>
      <c r="W486" s="57"/>
      <c r="Y486" s="1" t="str">
        <f aca="false">IF(AX486&gt;=70,"EASY",IF(AX486&gt;40,"UNCERTAIN","HARD"))</f>
        <v>EASY</v>
      </c>
      <c r="AA486" s="58" t="n">
        <f aca="false">IF($A486&lt;200,"",AVERAGE($E437:$E486)/AVERAGE($E287:$E486)-1)</f>
        <v>0.041363207390849</v>
      </c>
      <c r="AB486" s="59" t="n">
        <f aca="false">LOOKUP($B486,07_L1政策步階!$A$4:$A$14,07_L1政策步階!$C$4:$C$14)</f>
        <v>-1</v>
      </c>
      <c r="AC486" s="57"/>
      <c r="AD486" s="57"/>
      <c r="AE486" s="57"/>
      <c r="AF486" s="57"/>
      <c r="AG486" s="57"/>
      <c r="AH486" s="57"/>
      <c r="AI486" s="57"/>
      <c r="AJ486" s="57"/>
      <c r="AK486" s="57"/>
      <c r="AL486" s="59" t="n">
        <f aca="false">IF(ISNUMBER($AA486),IF($AA486&gt;=0.005,100,IF($AA486&gt;=-0.015,50,0)),"")</f>
        <v>100</v>
      </c>
      <c r="AM486" s="59" t="n">
        <f aca="false">IF(ISNUMBER($AB486),IF($AB486=1,100,IF($AB486=0,50,0)),"")</f>
        <v>0</v>
      </c>
      <c r="AN486" s="0" t="str">
        <f aca="false">IF(ISNUMBER($AC486),IF($AC486&gt;=0.001,100,IF($AC486&gt;=-0.003,50,0)),"")</f>
        <v/>
      </c>
      <c r="AO486" s="0" t="str">
        <f aca="false">IF(ISNUMBER($AD486),IF($AD486&gt;=0.04,100,IF($AD486&gt;=0,50,0)),"")</f>
        <v/>
      </c>
      <c r="AP486" s="0" t="str">
        <f aca="false">IF(ISNUMBER($AE486),IF($AE486&gt;=25,100,IF($AE486&gt;=-75,50,0)),"")</f>
        <v/>
      </c>
      <c r="AQ486" s="0" t="str">
        <f aca="false">IF(ISNUMBER($AF486),IF($AF486&gt;0,100,IF($AF486&gt;=-50,50,0)),"")</f>
        <v/>
      </c>
      <c r="AR486" s="0" t="str">
        <f aca="false">IF(ISNUMBER($AG486),IF($AG486=1,100,IF($AG486=0,50,0)),"")</f>
        <v/>
      </c>
      <c r="AS486" s="0" t="str">
        <f aca="false">IF(ISNUMBER($AH486),IF($AH486&lt;0,100,IF($AH486&lt;=20,50,0)),"")</f>
        <v/>
      </c>
      <c r="AT486" s="0" t="str">
        <f aca="false">IF(ISNUMBER($AI486),IF($AI486&lt;0.95,100,IF($AI486&lt;=1,50,0)),"")</f>
        <v/>
      </c>
      <c r="AU486" s="0" t="str">
        <f aca="false">IF(ISNUMBER($AJ486),IF($AJ486&lt;30,0,IF($AJ486&lt;40,50,IF($AJ486&lt;=90,100,50))),"")</f>
        <v/>
      </c>
      <c r="AV486" s="0" t="str">
        <f aca="false">IF(ISNUMBER($AK486),IF($AK486&gt;-0.2,100,IF($AK486&gt;=-0.4,50,0)),"")</f>
        <v/>
      </c>
      <c r="AW486" s="59" t="n">
        <f aca="false">01_指標庫!$H$4*ISNUMBER($F486)+01_指標庫!$H$5*ISNUMBER($AA486)+01_指標庫!$H$6*ISNUMBER($G486)+01_指標庫!$H$7*ISNUMBER($H486)+01_指標庫!$H$8*ISNUMBER($AF486)+01_指標庫!$H$9*ISNUMBER($AG486)+01_指標庫!$H$10*ISNUMBER($AB486)+01_指標庫!$H$11*ISNUMBER($AC486)+01_指標庫!$H$12*ISNUMBER($AD486)+01_指標庫!$H$13*ISNUMBER($AE486)+01_指標庫!$H$14*ISNUMBER($I486)+01_指標庫!$H$15*ISNUMBER($AH486)+01_指標庫!$H$16*ISNUMBER($K486)+01_指標庫!$H$17*ISNUMBER($AI486)+01_指標庫!$H$18*ISNUMBER($AJ486)+01_指標庫!$H$19*ISNUMBER($AK486)+01_指標庫!$H$20*ISNUMBER($BB486)+01_指標庫!$H$21*ISNUMBER($BC486)</f>
        <v>51</v>
      </c>
      <c r="AX486" s="59" t="n">
        <f aca="false">IF(AW486=0,50,ROUND((01_指標庫!$H$4*IF(ISNUMBER($F486),L486,0)+01_指標庫!$H$5*IF(ISNUMBER($AA486),AL486,0)+01_指標庫!$H$6*IF(ISNUMBER($G486),M486,0)+01_指標庫!$H$7*IF(ISNUMBER($H486),N486,0)+01_指標庫!$H$8*IF(ISNUMBER($AF486),AQ486,0)+01_指標庫!$H$9*IF(ISNUMBER($AG486),AR486,0)+01_指標庫!$H$10*IF(ISNUMBER($AB486),AM486,0)+01_指標庫!$H$11*IF(ISNUMBER($AC486),AN486,0)+01_指標庫!$H$12*IF(ISNUMBER($AD486),AO486,0)+01_指標庫!$H$13*IF(ISNUMBER($AE486),AP486,0)+01_指標庫!$H$14*IF(ISNUMBER($I486),O486,0)+01_指標庫!$H$15*IF(ISNUMBER($AH486),AS486,0)+01_指標庫!$H$16*IF(ISNUMBER($K486),P486,0)+01_指標庫!$H$17*IF(ISNUMBER($AI486),AT486,0)+01_指標庫!$H$18*IF(ISNUMBER($AJ486),AU486,0)+01_指標庫!$H$19*IF(ISNUMBER($AK486),AV486,0)+01_指標庫!$H$20*IF(ISNUMBER($BB486),BB486,0)+01_指標庫!$H$21*IF(ISNUMBER($BC486),BC486,0))/AW486,1))</f>
        <v>90.2</v>
      </c>
      <c r="AY486" s="60"/>
      <c r="AZ486" s="60"/>
      <c r="BA486" s="58" t="n">
        <f aca="false">AVERAGE($E482:$E486)/AVERAGE($E477:$E486)-1</f>
        <v>0.0114431180783636</v>
      </c>
      <c r="BB486" s="59" t="n">
        <f aca="false">IF(ISNUMBER($BA486),IF(OR($S486&lt;=-0.03,$BA486&lt;-0.003),0,IF(OR($S486&lt;=-0.02,$BA486&lt;0.01),50,100)),"")</f>
        <v>100</v>
      </c>
      <c r="BC486" s="0" t="str">
        <f aca="false">IF(OR(COUNT($AZ486)=0,COUNT($AZ485)=0),"",IF(OR($AY486/$AZ485-1&lt;=-0.03,$AZ486/$AZ485-1&lt;=-0.045,IF(COUNT($AZ477:$AZ486)=10,AVERAGE($AZ482:$AZ486)/AVERAGE($AZ477:$AZ486)-1&lt;-0.01,FALSE())),0,IF(OR($AZ486/$AZ485-1&lt;=-0.02,IF(COUNT($AZ477:$AZ486)=10,AVERAGE($AZ482:$AZ486)/AVERAGE($AZ477:$AZ486)-1&lt;0.005,FALSE())),50,100)))</f>
        <v/>
      </c>
    </row>
    <row r="487" customFormat="false" ht="15" hidden="false" customHeight="true" outlineLevel="0" collapsed="false">
      <c r="A487" s="47" t="n">
        <v>483</v>
      </c>
      <c r="B487" s="48" t="n">
        <v>43258</v>
      </c>
      <c r="C487" s="47" t="n">
        <v>2018</v>
      </c>
      <c r="D487" s="49" t="s">
        <v>239</v>
      </c>
      <c r="E487" s="50" t="n">
        <v>7152.83</v>
      </c>
      <c r="F487" s="51" t="n">
        <v>0.100097</v>
      </c>
      <c r="G487" s="51" t="n">
        <v>-0.00794</v>
      </c>
      <c r="H487" s="52" t="n">
        <v>0.7551</v>
      </c>
      <c r="I487" s="53" t="n">
        <v>344</v>
      </c>
      <c r="J487" s="47" t="s">
        <v>235</v>
      </c>
      <c r="K487" s="54" t="n">
        <v>12.13</v>
      </c>
      <c r="L487" s="55" t="n">
        <f aca="false">IF(COUNT(F487)=0,50,IF(F487&gt;=0,100,IF(F487&gt;=-0.02,50,0)))</f>
        <v>100</v>
      </c>
      <c r="M487" s="55" t="n">
        <f aca="false">IF(COUNT(G487)=0,50,IF(G487&gt;-0.06,100,IF(G487&gt;-0.15,50,0)))</f>
        <v>100</v>
      </c>
      <c r="N487" s="55" t="n">
        <f aca="false">IF(COUNT(H487)=0,50,IF(H487&gt;=0.6,100,IF(H487&gt;=0.4,50,0)))</f>
        <v>100</v>
      </c>
      <c r="O487" s="55" t="n">
        <f aca="false">IF(COUNT(I487)=0,50,IF(J487="proxy_vix",50,IF(I487&lt;350,100,IF(I487&lt;=450,50,0))))</f>
        <v>100</v>
      </c>
      <c r="P487" s="55" t="n">
        <f aca="false">IF(COUNT(K487)=0,50,IF(K487&lt;20,100,IF(K487&lt;=25,50,0)))</f>
        <v>100</v>
      </c>
      <c r="Q487" s="54"/>
      <c r="R487" s="47"/>
      <c r="S487" s="51" t="n">
        <f aca="false">$E487/$E486-1</f>
        <v>-0.00794027250737861</v>
      </c>
      <c r="T487" s="56" t="n">
        <f aca="false">$K487/$K486-1</f>
        <v>0.0420962199312716</v>
      </c>
      <c r="V487" s="57"/>
      <c r="W487" s="57"/>
      <c r="Y487" s="1" t="str">
        <f aca="false">IF(AX487&gt;=70,"EASY",IF(AX487&gt;40,"UNCERTAIN","HARD"))</f>
        <v>EASY</v>
      </c>
      <c r="AA487" s="58" t="n">
        <f aca="false">IF($A487&lt;200,"",AVERAGE($E438:$E487)/AVERAGE($E288:$E487)-1)</f>
        <v>0.0421853821656408</v>
      </c>
      <c r="AB487" s="59" t="n">
        <f aca="false">LOOKUP($B487,07_L1政策步階!$A$4:$A$14,07_L1政策步階!$C$4:$C$14)</f>
        <v>-1</v>
      </c>
      <c r="AC487" s="57"/>
      <c r="AD487" s="57"/>
      <c r="AE487" s="57"/>
      <c r="AF487" s="57"/>
      <c r="AG487" s="57"/>
      <c r="AH487" s="57"/>
      <c r="AI487" s="57"/>
      <c r="AJ487" s="57"/>
      <c r="AK487" s="57"/>
      <c r="AL487" s="59" t="n">
        <f aca="false">IF(ISNUMBER($AA487),IF($AA487&gt;=0.005,100,IF($AA487&gt;=-0.015,50,0)),"")</f>
        <v>100</v>
      </c>
      <c r="AM487" s="59" t="n">
        <f aca="false">IF(ISNUMBER($AB487),IF($AB487=1,100,IF($AB487=0,50,0)),"")</f>
        <v>0</v>
      </c>
      <c r="AN487" s="0" t="str">
        <f aca="false">IF(ISNUMBER($AC487),IF($AC487&gt;=0.001,100,IF($AC487&gt;=-0.003,50,0)),"")</f>
        <v/>
      </c>
      <c r="AO487" s="0" t="str">
        <f aca="false">IF(ISNUMBER($AD487),IF($AD487&gt;=0.04,100,IF($AD487&gt;=0,50,0)),"")</f>
        <v/>
      </c>
      <c r="AP487" s="0" t="str">
        <f aca="false">IF(ISNUMBER($AE487),IF($AE487&gt;=25,100,IF($AE487&gt;=-75,50,0)),"")</f>
        <v/>
      </c>
      <c r="AQ487" s="0" t="str">
        <f aca="false">IF(ISNUMBER($AF487),IF($AF487&gt;0,100,IF($AF487&gt;=-50,50,0)),"")</f>
        <v/>
      </c>
      <c r="AR487" s="0" t="str">
        <f aca="false">IF(ISNUMBER($AG487),IF($AG487=1,100,IF($AG487=0,50,0)),"")</f>
        <v/>
      </c>
      <c r="AS487" s="0" t="str">
        <f aca="false">IF(ISNUMBER($AH487),IF($AH487&lt;0,100,IF($AH487&lt;=20,50,0)),"")</f>
        <v/>
      </c>
      <c r="AT487" s="0" t="str">
        <f aca="false">IF(ISNUMBER($AI487),IF($AI487&lt;0.95,100,IF($AI487&lt;=1,50,0)),"")</f>
        <v/>
      </c>
      <c r="AU487" s="0" t="str">
        <f aca="false">IF(ISNUMBER($AJ487),IF($AJ487&lt;30,0,IF($AJ487&lt;40,50,IF($AJ487&lt;=90,100,50))),"")</f>
        <v/>
      </c>
      <c r="AV487" s="0" t="str">
        <f aca="false">IF(ISNUMBER($AK487),IF($AK487&gt;-0.2,100,IF($AK487&gt;=-0.4,50,0)),"")</f>
        <v/>
      </c>
      <c r="AW487" s="59" t="n">
        <f aca="false">01_指標庫!$H$4*ISNUMBER($F487)+01_指標庫!$H$5*ISNUMBER($AA487)+01_指標庫!$H$6*ISNUMBER($G487)+01_指標庫!$H$7*ISNUMBER($H487)+01_指標庫!$H$8*ISNUMBER($AF487)+01_指標庫!$H$9*ISNUMBER($AG487)+01_指標庫!$H$10*ISNUMBER($AB487)+01_指標庫!$H$11*ISNUMBER($AC487)+01_指標庫!$H$12*ISNUMBER($AD487)+01_指標庫!$H$13*ISNUMBER($AE487)+01_指標庫!$H$14*ISNUMBER($I487)+01_指標庫!$H$15*ISNUMBER($AH487)+01_指標庫!$H$16*ISNUMBER($K487)+01_指標庫!$H$17*ISNUMBER($AI487)+01_指標庫!$H$18*ISNUMBER($AJ487)+01_指標庫!$H$19*ISNUMBER($AK487)+01_指標庫!$H$20*ISNUMBER($BB487)+01_指標庫!$H$21*ISNUMBER($BC487)</f>
        <v>51</v>
      </c>
      <c r="AX487" s="59" t="n">
        <f aca="false">IF(AW487=0,50,ROUND((01_指標庫!$H$4*IF(ISNUMBER($F487),L487,0)+01_指標庫!$H$5*IF(ISNUMBER($AA487),AL487,0)+01_指標庫!$H$6*IF(ISNUMBER($G487),M487,0)+01_指標庫!$H$7*IF(ISNUMBER($H487),N487,0)+01_指標庫!$H$8*IF(ISNUMBER($AF487),AQ487,0)+01_指標庫!$H$9*IF(ISNUMBER($AG487),AR487,0)+01_指標庫!$H$10*IF(ISNUMBER($AB487),AM487,0)+01_指標庫!$H$11*IF(ISNUMBER($AC487),AN487,0)+01_指標庫!$H$12*IF(ISNUMBER($AD487),AO487,0)+01_指標庫!$H$13*IF(ISNUMBER($AE487),AP487,0)+01_指標庫!$H$14*IF(ISNUMBER($I487),O487,0)+01_指標庫!$H$15*IF(ISNUMBER($AH487),AS487,0)+01_指標庫!$H$16*IF(ISNUMBER($K487),P487,0)+01_指標庫!$H$17*IF(ISNUMBER($AI487),AT487,0)+01_指標庫!$H$18*IF(ISNUMBER($AJ487),AU487,0)+01_指標庫!$H$19*IF(ISNUMBER($AK487),AV487,0)+01_指標庫!$H$20*IF(ISNUMBER($BB487),BB487,0)+01_指標庫!$H$21*IF(ISNUMBER($BC487),BC487,0))/AW487,1))</f>
        <v>90.2</v>
      </c>
      <c r="AY487" s="60"/>
      <c r="AZ487" s="60"/>
      <c r="BA487" s="58" t="n">
        <f aca="false">AVERAGE($E483:$E487)/AVERAGE($E478:$E487)-1</f>
        <v>0.013835013599681</v>
      </c>
      <c r="BB487" s="59" t="n">
        <f aca="false">IF(ISNUMBER($BA487),IF(OR($S487&lt;=-0.03,$BA487&lt;-0.003),0,IF(OR($S487&lt;=-0.02,$BA487&lt;0.01),50,100)),"")</f>
        <v>100</v>
      </c>
      <c r="BC487" s="0" t="str">
        <f aca="false">IF(OR(COUNT($AZ487)=0,COUNT($AZ486)=0),"",IF(OR($AY487/$AZ486-1&lt;=-0.03,$AZ487/$AZ486-1&lt;=-0.045,IF(COUNT($AZ478:$AZ487)=10,AVERAGE($AZ483:$AZ487)/AVERAGE($AZ478:$AZ487)-1&lt;-0.01,FALSE())),0,IF(OR($AZ487/$AZ486-1&lt;=-0.02,IF(COUNT($AZ478:$AZ487)=10,AVERAGE($AZ483:$AZ487)/AVERAGE($AZ478:$AZ487)-1&lt;0.005,FALSE())),50,100)))</f>
        <v/>
      </c>
    </row>
    <row r="488" customFormat="false" ht="15" hidden="false" customHeight="true" outlineLevel="0" collapsed="false">
      <c r="A488" s="47" t="n">
        <v>484</v>
      </c>
      <c r="B488" s="48" t="n">
        <v>43259</v>
      </c>
      <c r="C488" s="47" t="n">
        <v>2018</v>
      </c>
      <c r="D488" s="49" t="s">
        <v>234</v>
      </c>
      <c r="E488" s="50" t="n">
        <v>7152.62</v>
      </c>
      <c r="F488" s="51" t="n">
        <v>0.098984</v>
      </c>
      <c r="G488" s="51" t="n">
        <v>-0.007969</v>
      </c>
      <c r="H488" s="52" t="n">
        <v>0.7551</v>
      </c>
      <c r="I488" s="53" t="n">
        <v>345</v>
      </c>
      <c r="J488" s="47" t="s">
        <v>235</v>
      </c>
      <c r="K488" s="54" t="n">
        <v>12.18</v>
      </c>
      <c r="L488" s="55" t="n">
        <f aca="false">IF(COUNT(F488)=0,50,IF(F488&gt;=0,100,IF(F488&gt;=-0.02,50,0)))</f>
        <v>100</v>
      </c>
      <c r="M488" s="55" t="n">
        <f aca="false">IF(COUNT(G488)=0,50,IF(G488&gt;-0.06,100,IF(G488&gt;-0.15,50,0)))</f>
        <v>100</v>
      </c>
      <c r="N488" s="55" t="n">
        <f aca="false">IF(COUNT(H488)=0,50,IF(H488&gt;=0.6,100,IF(H488&gt;=0.4,50,0)))</f>
        <v>100</v>
      </c>
      <c r="O488" s="55" t="n">
        <f aca="false">IF(COUNT(I488)=0,50,IF(J488="proxy_vix",50,IF(I488&lt;350,100,IF(I488&lt;=450,50,0))))</f>
        <v>100</v>
      </c>
      <c r="P488" s="55" t="n">
        <f aca="false">IF(COUNT(K488)=0,50,IF(K488&lt;20,100,IF(K488&lt;=25,50,0)))</f>
        <v>100</v>
      </c>
      <c r="Q488" s="54"/>
      <c r="R488" s="47"/>
      <c r="S488" s="51" t="n">
        <f aca="false">$E488/$E487-1</f>
        <v>-2.93590089517348E-005</v>
      </c>
      <c r="T488" s="56" t="n">
        <f aca="false">$K488/$K487-1</f>
        <v>0.00412201154163228</v>
      </c>
      <c r="V488" s="57"/>
      <c r="W488" s="57"/>
      <c r="Y488" s="1" t="str">
        <f aca="false">IF(AX488&gt;=70,"EASY",IF(AX488&gt;40,"UNCERTAIN","HARD"))</f>
        <v>EASY</v>
      </c>
      <c r="AA488" s="58" t="n">
        <f aca="false">IF($A488&lt;200,"",AVERAGE($E439:$E488)/AVERAGE($E289:$E488)-1)</f>
        <v>0.0432870229153188</v>
      </c>
      <c r="AB488" s="59" t="n">
        <f aca="false">LOOKUP($B488,07_L1政策步階!$A$4:$A$14,07_L1政策步階!$C$4:$C$14)</f>
        <v>-1</v>
      </c>
      <c r="AC488" s="57"/>
      <c r="AD488" s="57"/>
      <c r="AE488" s="57"/>
      <c r="AF488" s="57"/>
      <c r="AG488" s="57"/>
      <c r="AH488" s="57"/>
      <c r="AI488" s="57"/>
      <c r="AJ488" s="57"/>
      <c r="AK488" s="57"/>
      <c r="AL488" s="59" t="n">
        <f aca="false">IF(ISNUMBER($AA488),IF($AA488&gt;=0.005,100,IF($AA488&gt;=-0.015,50,0)),"")</f>
        <v>100</v>
      </c>
      <c r="AM488" s="59" t="n">
        <f aca="false">IF(ISNUMBER($AB488),IF($AB488=1,100,IF($AB488=0,50,0)),"")</f>
        <v>0</v>
      </c>
      <c r="AN488" s="0" t="str">
        <f aca="false">IF(ISNUMBER($AC488),IF($AC488&gt;=0.001,100,IF($AC488&gt;=-0.003,50,0)),"")</f>
        <v/>
      </c>
      <c r="AO488" s="0" t="str">
        <f aca="false">IF(ISNUMBER($AD488),IF($AD488&gt;=0.04,100,IF($AD488&gt;=0,50,0)),"")</f>
        <v/>
      </c>
      <c r="AP488" s="0" t="str">
        <f aca="false">IF(ISNUMBER($AE488),IF($AE488&gt;=25,100,IF($AE488&gt;=-75,50,0)),"")</f>
        <v/>
      </c>
      <c r="AQ488" s="0" t="str">
        <f aca="false">IF(ISNUMBER($AF488),IF($AF488&gt;0,100,IF($AF488&gt;=-50,50,0)),"")</f>
        <v/>
      </c>
      <c r="AR488" s="0" t="str">
        <f aca="false">IF(ISNUMBER($AG488),IF($AG488=1,100,IF($AG488=0,50,0)),"")</f>
        <v/>
      </c>
      <c r="AS488" s="0" t="str">
        <f aca="false">IF(ISNUMBER($AH488),IF($AH488&lt;0,100,IF($AH488&lt;=20,50,0)),"")</f>
        <v/>
      </c>
      <c r="AT488" s="0" t="str">
        <f aca="false">IF(ISNUMBER($AI488),IF($AI488&lt;0.95,100,IF($AI488&lt;=1,50,0)),"")</f>
        <v/>
      </c>
      <c r="AU488" s="0" t="str">
        <f aca="false">IF(ISNUMBER($AJ488),IF($AJ488&lt;30,0,IF($AJ488&lt;40,50,IF($AJ488&lt;=90,100,50))),"")</f>
        <v/>
      </c>
      <c r="AV488" s="0" t="str">
        <f aca="false">IF(ISNUMBER($AK488),IF($AK488&gt;-0.2,100,IF($AK488&gt;=-0.4,50,0)),"")</f>
        <v/>
      </c>
      <c r="AW488" s="59" t="n">
        <f aca="false">01_指標庫!$H$4*ISNUMBER($F488)+01_指標庫!$H$5*ISNUMBER($AA488)+01_指標庫!$H$6*ISNUMBER($G488)+01_指標庫!$H$7*ISNUMBER($H488)+01_指標庫!$H$8*ISNUMBER($AF488)+01_指標庫!$H$9*ISNUMBER($AG488)+01_指標庫!$H$10*ISNUMBER($AB488)+01_指標庫!$H$11*ISNUMBER($AC488)+01_指標庫!$H$12*ISNUMBER($AD488)+01_指標庫!$H$13*ISNUMBER($AE488)+01_指標庫!$H$14*ISNUMBER($I488)+01_指標庫!$H$15*ISNUMBER($AH488)+01_指標庫!$H$16*ISNUMBER($K488)+01_指標庫!$H$17*ISNUMBER($AI488)+01_指標庫!$H$18*ISNUMBER($AJ488)+01_指標庫!$H$19*ISNUMBER($AK488)+01_指標庫!$H$20*ISNUMBER($BB488)+01_指標庫!$H$21*ISNUMBER($BC488)</f>
        <v>51</v>
      </c>
      <c r="AX488" s="59" t="n">
        <f aca="false">IF(AW488=0,50,ROUND((01_指標庫!$H$4*IF(ISNUMBER($F488),L488,0)+01_指標庫!$H$5*IF(ISNUMBER($AA488),AL488,0)+01_指標庫!$H$6*IF(ISNUMBER($G488),M488,0)+01_指標庫!$H$7*IF(ISNUMBER($H488),N488,0)+01_指標庫!$H$8*IF(ISNUMBER($AF488),AQ488,0)+01_指標庫!$H$9*IF(ISNUMBER($AG488),AR488,0)+01_指標庫!$H$10*IF(ISNUMBER($AB488),AM488,0)+01_指標庫!$H$11*IF(ISNUMBER($AC488),AN488,0)+01_指標庫!$H$12*IF(ISNUMBER($AD488),AO488,0)+01_指標庫!$H$13*IF(ISNUMBER($AE488),AP488,0)+01_指標庫!$H$14*IF(ISNUMBER($I488),O488,0)+01_指標庫!$H$15*IF(ISNUMBER($AH488),AS488,0)+01_指標庫!$H$16*IF(ISNUMBER($K488),P488,0)+01_指標庫!$H$17*IF(ISNUMBER($AI488),AT488,0)+01_指標庫!$H$18*IF(ISNUMBER($AJ488),AU488,0)+01_指標庫!$H$19*IF(ISNUMBER($AK488),AV488,0)+01_指標庫!$H$20*IF(ISNUMBER($BB488),BB488,0)+01_指標庫!$H$21*IF(ISNUMBER($BC488),BC488,0))/AW488,1))</f>
        <v>90.2</v>
      </c>
      <c r="AY488" s="60"/>
      <c r="AZ488" s="60"/>
      <c r="BA488" s="58" t="n">
        <f aca="false">AVERAGE($E484:$E488)/AVERAGE($E479:$E488)-1</f>
        <v>0.0128688543360926</v>
      </c>
      <c r="BB488" s="59" t="n">
        <f aca="false">IF(ISNUMBER($BA488),IF(OR($S488&lt;=-0.03,$BA488&lt;-0.003),0,IF(OR($S488&lt;=-0.02,$BA488&lt;0.01),50,100)),"")</f>
        <v>100</v>
      </c>
      <c r="BC488" s="0" t="str">
        <f aca="false">IF(OR(COUNT($AZ488)=0,COUNT($AZ487)=0),"",IF(OR($AY488/$AZ487-1&lt;=-0.03,$AZ488/$AZ487-1&lt;=-0.045,IF(COUNT($AZ479:$AZ488)=10,AVERAGE($AZ484:$AZ488)/AVERAGE($AZ479:$AZ488)-1&lt;-0.01,FALSE())),0,IF(OR($AZ488/$AZ487-1&lt;=-0.02,IF(COUNT($AZ479:$AZ488)=10,AVERAGE($AZ484:$AZ488)/AVERAGE($AZ479:$AZ488)-1&lt;0.005,FALSE())),50,100)))</f>
        <v/>
      </c>
    </row>
    <row r="489" customFormat="false" ht="15" hidden="false" customHeight="true" outlineLevel="0" collapsed="false">
      <c r="A489" s="47" t="n">
        <v>485</v>
      </c>
      <c r="B489" s="48" t="n">
        <v>43262</v>
      </c>
      <c r="C489" s="47" t="n">
        <v>2018</v>
      </c>
      <c r="D489" s="49" t="s">
        <v>236</v>
      </c>
      <c r="E489" s="50" t="n">
        <v>7168.48</v>
      </c>
      <c r="F489" s="51" t="n">
        <v>0.100308</v>
      </c>
      <c r="G489" s="51" t="n">
        <v>-0.00577</v>
      </c>
      <c r="H489" s="52" t="n">
        <v>0.7755</v>
      </c>
      <c r="I489" s="53" t="n">
        <v>339</v>
      </c>
      <c r="J489" s="47" t="s">
        <v>235</v>
      </c>
      <c r="K489" s="54" t="n">
        <v>12.35</v>
      </c>
      <c r="L489" s="55" t="n">
        <f aca="false">IF(COUNT(F489)=0,50,IF(F489&gt;=0,100,IF(F489&gt;=-0.02,50,0)))</f>
        <v>100</v>
      </c>
      <c r="M489" s="55" t="n">
        <f aca="false">IF(COUNT(G489)=0,50,IF(G489&gt;-0.06,100,IF(G489&gt;-0.15,50,0)))</f>
        <v>100</v>
      </c>
      <c r="N489" s="55" t="n">
        <f aca="false">IF(COUNT(H489)=0,50,IF(H489&gt;=0.6,100,IF(H489&gt;=0.4,50,0)))</f>
        <v>100</v>
      </c>
      <c r="O489" s="55" t="n">
        <f aca="false">IF(COUNT(I489)=0,50,IF(J489="proxy_vix",50,IF(I489&lt;350,100,IF(I489&lt;=450,50,0))))</f>
        <v>100</v>
      </c>
      <c r="P489" s="55" t="n">
        <f aca="false">IF(COUNT(K489)=0,50,IF(K489&lt;20,100,IF(K489&lt;=25,50,0)))</f>
        <v>100</v>
      </c>
      <c r="Q489" s="54"/>
      <c r="R489" s="47"/>
      <c r="S489" s="51" t="n">
        <f aca="false">$E489/$E488-1</f>
        <v>0.00221736929964123</v>
      </c>
      <c r="T489" s="56" t="n">
        <f aca="false">$K489/$K488-1</f>
        <v>0.0139573070607553</v>
      </c>
      <c r="V489" s="57"/>
      <c r="W489" s="57"/>
      <c r="Y489" s="1" t="str">
        <f aca="false">IF(AX489&gt;=70,"EASY",IF(AX489&gt;40,"UNCERTAIN","HARD"))</f>
        <v>EASY</v>
      </c>
      <c r="AA489" s="58" t="n">
        <f aca="false">IF($A489&lt;200,"",AVERAGE($E440:$E489)/AVERAGE($E290:$E489)-1)</f>
        <v>0.0440358388588118</v>
      </c>
      <c r="AB489" s="59" t="n">
        <f aca="false">LOOKUP($B489,07_L1政策步階!$A$4:$A$14,07_L1政策步階!$C$4:$C$14)</f>
        <v>-1</v>
      </c>
      <c r="AC489" s="57"/>
      <c r="AD489" s="57"/>
      <c r="AE489" s="57"/>
      <c r="AF489" s="57"/>
      <c r="AG489" s="57"/>
      <c r="AH489" s="57"/>
      <c r="AI489" s="57"/>
      <c r="AJ489" s="57"/>
      <c r="AK489" s="57"/>
      <c r="AL489" s="59" t="n">
        <f aca="false">IF(ISNUMBER($AA489),IF($AA489&gt;=0.005,100,IF($AA489&gt;=-0.015,50,0)),"")</f>
        <v>100</v>
      </c>
      <c r="AM489" s="59" t="n">
        <f aca="false">IF(ISNUMBER($AB489),IF($AB489=1,100,IF($AB489=0,50,0)),"")</f>
        <v>0</v>
      </c>
      <c r="AN489" s="0" t="str">
        <f aca="false">IF(ISNUMBER($AC489),IF($AC489&gt;=0.001,100,IF($AC489&gt;=-0.003,50,0)),"")</f>
        <v/>
      </c>
      <c r="AO489" s="0" t="str">
        <f aca="false">IF(ISNUMBER($AD489),IF($AD489&gt;=0.04,100,IF($AD489&gt;=0,50,0)),"")</f>
        <v/>
      </c>
      <c r="AP489" s="0" t="str">
        <f aca="false">IF(ISNUMBER($AE489),IF($AE489&gt;=25,100,IF($AE489&gt;=-75,50,0)),"")</f>
        <v/>
      </c>
      <c r="AQ489" s="0" t="str">
        <f aca="false">IF(ISNUMBER($AF489),IF($AF489&gt;0,100,IF($AF489&gt;=-50,50,0)),"")</f>
        <v/>
      </c>
      <c r="AR489" s="0" t="str">
        <f aca="false">IF(ISNUMBER($AG489),IF($AG489=1,100,IF($AG489=0,50,0)),"")</f>
        <v/>
      </c>
      <c r="AS489" s="0" t="str">
        <f aca="false">IF(ISNUMBER($AH489),IF($AH489&lt;0,100,IF($AH489&lt;=20,50,0)),"")</f>
        <v/>
      </c>
      <c r="AT489" s="0" t="str">
        <f aca="false">IF(ISNUMBER($AI489),IF($AI489&lt;0.95,100,IF($AI489&lt;=1,50,0)),"")</f>
        <v/>
      </c>
      <c r="AU489" s="0" t="str">
        <f aca="false">IF(ISNUMBER($AJ489),IF($AJ489&lt;30,0,IF($AJ489&lt;40,50,IF($AJ489&lt;=90,100,50))),"")</f>
        <v/>
      </c>
      <c r="AV489" s="0" t="str">
        <f aca="false">IF(ISNUMBER($AK489),IF($AK489&gt;-0.2,100,IF($AK489&gt;=-0.4,50,0)),"")</f>
        <v/>
      </c>
      <c r="AW489" s="59" t="n">
        <f aca="false">01_指標庫!$H$4*ISNUMBER($F489)+01_指標庫!$H$5*ISNUMBER($AA489)+01_指標庫!$H$6*ISNUMBER($G489)+01_指標庫!$H$7*ISNUMBER($H489)+01_指標庫!$H$8*ISNUMBER($AF489)+01_指標庫!$H$9*ISNUMBER($AG489)+01_指標庫!$H$10*ISNUMBER($AB489)+01_指標庫!$H$11*ISNUMBER($AC489)+01_指標庫!$H$12*ISNUMBER($AD489)+01_指標庫!$H$13*ISNUMBER($AE489)+01_指標庫!$H$14*ISNUMBER($I489)+01_指標庫!$H$15*ISNUMBER($AH489)+01_指標庫!$H$16*ISNUMBER($K489)+01_指標庫!$H$17*ISNUMBER($AI489)+01_指標庫!$H$18*ISNUMBER($AJ489)+01_指標庫!$H$19*ISNUMBER($AK489)+01_指標庫!$H$20*ISNUMBER($BB489)+01_指標庫!$H$21*ISNUMBER($BC489)</f>
        <v>51</v>
      </c>
      <c r="AX489" s="59" t="n">
        <f aca="false">IF(AW489=0,50,ROUND((01_指標庫!$H$4*IF(ISNUMBER($F489),L489,0)+01_指標庫!$H$5*IF(ISNUMBER($AA489),AL489,0)+01_指標庫!$H$6*IF(ISNUMBER($G489),M489,0)+01_指標庫!$H$7*IF(ISNUMBER($H489),N489,0)+01_指標庫!$H$8*IF(ISNUMBER($AF489),AQ489,0)+01_指標庫!$H$9*IF(ISNUMBER($AG489),AR489,0)+01_指標庫!$H$10*IF(ISNUMBER($AB489),AM489,0)+01_指標庫!$H$11*IF(ISNUMBER($AC489),AN489,0)+01_指標庫!$H$12*IF(ISNUMBER($AD489),AO489,0)+01_指標庫!$H$13*IF(ISNUMBER($AE489),AP489,0)+01_指標庫!$H$14*IF(ISNUMBER($I489),O489,0)+01_指標庫!$H$15*IF(ISNUMBER($AH489),AS489,0)+01_指標庫!$H$16*IF(ISNUMBER($K489),P489,0)+01_指標庫!$H$17*IF(ISNUMBER($AI489),AT489,0)+01_指標庫!$H$18*IF(ISNUMBER($AJ489),AU489,0)+01_指標庫!$H$19*IF(ISNUMBER($AK489),AV489,0)+01_指標庫!$H$20*IF(ISNUMBER($BB489),BB489,0)+01_指標庫!$H$21*IF(ISNUMBER($BC489),BC489,0))/AW489,1))</f>
        <v>90.2</v>
      </c>
      <c r="AY489" s="60"/>
      <c r="AZ489" s="60"/>
      <c r="BA489" s="58" t="n">
        <f aca="false">AVERAGE($E485:$E489)/AVERAGE($E480:$E489)-1</f>
        <v>0.0106079164018047</v>
      </c>
      <c r="BB489" s="59" t="n">
        <f aca="false">IF(ISNUMBER($BA489),IF(OR($S489&lt;=-0.03,$BA489&lt;-0.003),0,IF(OR($S489&lt;=-0.02,$BA489&lt;0.01),50,100)),"")</f>
        <v>100</v>
      </c>
      <c r="BC489" s="0" t="str">
        <f aca="false">IF(OR(COUNT($AZ489)=0,COUNT($AZ488)=0),"",IF(OR($AY489/$AZ488-1&lt;=-0.03,$AZ489/$AZ488-1&lt;=-0.045,IF(COUNT($AZ480:$AZ489)=10,AVERAGE($AZ485:$AZ489)/AVERAGE($AZ480:$AZ489)-1&lt;-0.01,FALSE())),0,IF(OR($AZ489/$AZ488-1&lt;=-0.02,IF(COUNT($AZ480:$AZ489)=10,AVERAGE($AZ485:$AZ489)/AVERAGE($AZ480:$AZ489)-1&lt;0.005,FALSE())),50,100)))</f>
        <v/>
      </c>
    </row>
    <row r="490" customFormat="false" ht="15" hidden="false" customHeight="true" outlineLevel="0" collapsed="false">
      <c r="A490" s="47" t="n">
        <v>486</v>
      </c>
      <c r="B490" s="48" t="n">
        <v>43263</v>
      </c>
      <c r="C490" s="47" t="n">
        <v>2018</v>
      </c>
      <c r="D490" s="49" t="s">
        <v>237</v>
      </c>
      <c r="E490" s="50" t="n">
        <v>7209.18</v>
      </c>
      <c r="F490" s="51" t="n">
        <v>0.105388</v>
      </c>
      <c r="G490" s="51" t="n">
        <v>-0.000125</v>
      </c>
      <c r="H490" s="52" t="n">
        <v>0.7347</v>
      </c>
      <c r="I490" s="53" t="n">
        <v>338</v>
      </c>
      <c r="J490" s="47" t="s">
        <v>235</v>
      </c>
      <c r="K490" s="54" t="n">
        <v>12.34</v>
      </c>
      <c r="L490" s="55" t="n">
        <f aca="false">IF(COUNT(F490)=0,50,IF(F490&gt;=0,100,IF(F490&gt;=-0.02,50,0)))</f>
        <v>100</v>
      </c>
      <c r="M490" s="55" t="n">
        <f aca="false">IF(COUNT(G490)=0,50,IF(G490&gt;-0.06,100,IF(G490&gt;-0.15,50,0)))</f>
        <v>100</v>
      </c>
      <c r="N490" s="55" t="n">
        <f aca="false">IF(COUNT(H490)=0,50,IF(H490&gt;=0.6,100,IF(H490&gt;=0.4,50,0)))</f>
        <v>100</v>
      </c>
      <c r="O490" s="55" t="n">
        <f aca="false">IF(COUNT(I490)=0,50,IF(J490="proxy_vix",50,IF(I490&lt;350,100,IF(I490&lt;=450,50,0))))</f>
        <v>100</v>
      </c>
      <c r="P490" s="55" t="n">
        <f aca="false">IF(COUNT(K490)=0,50,IF(K490&lt;20,100,IF(K490&lt;=25,50,0)))</f>
        <v>100</v>
      </c>
      <c r="Q490" s="54"/>
      <c r="R490" s="47"/>
      <c r="S490" s="51" t="n">
        <f aca="false">$E490/$E489-1</f>
        <v>0.00567763319420589</v>
      </c>
      <c r="T490" s="56" t="n">
        <f aca="false">$K490/$K489-1</f>
        <v>-0.000809716599190269</v>
      </c>
      <c r="V490" s="57"/>
      <c r="W490" s="57"/>
      <c r="Y490" s="1" t="str">
        <f aca="false">IF(AX490&gt;=70,"EASY",IF(AX490&gt;40,"UNCERTAIN","HARD"))</f>
        <v>EASY</v>
      </c>
      <c r="AA490" s="58" t="n">
        <f aca="false">IF($A490&lt;200,"",AVERAGE($E441:$E490)/AVERAGE($E291:$E490)-1)</f>
        <v>0.0454450107261322</v>
      </c>
      <c r="AB490" s="59" t="n">
        <f aca="false">LOOKUP($B490,07_L1政策步階!$A$4:$A$14,07_L1政策步階!$C$4:$C$14)</f>
        <v>-1</v>
      </c>
      <c r="AC490" s="57"/>
      <c r="AD490" s="57"/>
      <c r="AE490" s="57"/>
      <c r="AF490" s="57"/>
      <c r="AG490" s="57"/>
      <c r="AH490" s="57"/>
      <c r="AI490" s="57"/>
      <c r="AJ490" s="57"/>
      <c r="AK490" s="57"/>
      <c r="AL490" s="59" t="n">
        <f aca="false">IF(ISNUMBER($AA490),IF($AA490&gt;=0.005,100,IF($AA490&gt;=-0.015,50,0)),"")</f>
        <v>100</v>
      </c>
      <c r="AM490" s="59" t="n">
        <f aca="false">IF(ISNUMBER($AB490),IF($AB490=1,100,IF($AB490=0,50,0)),"")</f>
        <v>0</v>
      </c>
      <c r="AN490" s="0" t="str">
        <f aca="false">IF(ISNUMBER($AC490),IF($AC490&gt;=0.001,100,IF($AC490&gt;=-0.003,50,0)),"")</f>
        <v/>
      </c>
      <c r="AO490" s="0" t="str">
        <f aca="false">IF(ISNUMBER($AD490),IF($AD490&gt;=0.04,100,IF($AD490&gt;=0,50,0)),"")</f>
        <v/>
      </c>
      <c r="AP490" s="0" t="str">
        <f aca="false">IF(ISNUMBER($AE490),IF($AE490&gt;=25,100,IF($AE490&gt;=-75,50,0)),"")</f>
        <v/>
      </c>
      <c r="AQ490" s="0" t="str">
        <f aca="false">IF(ISNUMBER($AF490),IF($AF490&gt;0,100,IF($AF490&gt;=-50,50,0)),"")</f>
        <v/>
      </c>
      <c r="AR490" s="0" t="str">
        <f aca="false">IF(ISNUMBER($AG490),IF($AG490=1,100,IF($AG490=0,50,0)),"")</f>
        <v/>
      </c>
      <c r="AS490" s="0" t="str">
        <f aca="false">IF(ISNUMBER($AH490),IF($AH490&lt;0,100,IF($AH490&lt;=20,50,0)),"")</f>
        <v/>
      </c>
      <c r="AT490" s="0" t="str">
        <f aca="false">IF(ISNUMBER($AI490),IF($AI490&lt;0.95,100,IF($AI490&lt;=1,50,0)),"")</f>
        <v/>
      </c>
      <c r="AU490" s="0" t="str">
        <f aca="false">IF(ISNUMBER($AJ490),IF($AJ490&lt;30,0,IF($AJ490&lt;40,50,IF($AJ490&lt;=90,100,50))),"")</f>
        <v/>
      </c>
      <c r="AV490" s="0" t="str">
        <f aca="false">IF(ISNUMBER($AK490),IF($AK490&gt;-0.2,100,IF($AK490&gt;=-0.4,50,0)),"")</f>
        <v/>
      </c>
      <c r="AW490" s="59" t="n">
        <f aca="false">01_指標庫!$H$4*ISNUMBER($F490)+01_指標庫!$H$5*ISNUMBER($AA490)+01_指標庫!$H$6*ISNUMBER($G490)+01_指標庫!$H$7*ISNUMBER($H490)+01_指標庫!$H$8*ISNUMBER($AF490)+01_指標庫!$H$9*ISNUMBER($AG490)+01_指標庫!$H$10*ISNUMBER($AB490)+01_指標庫!$H$11*ISNUMBER($AC490)+01_指標庫!$H$12*ISNUMBER($AD490)+01_指標庫!$H$13*ISNUMBER($AE490)+01_指標庫!$H$14*ISNUMBER($I490)+01_指標庫!$H$15*ISNUMBER($AH490)+01_指標庫!$H$16*ISNUMBER($K490)+01_指標庫!$H$17*ISNUMBER($AI490)+01_指標庫!$H$18*ISNUMBER($AJ490)+01_指標庫!$H$19*ISNUMBER($AK490)+01_指標庫!$H$20*ISNUMBER($BB490)+01_指標庫!$H$21*ISNUMBER($BC490)</f>
        <v>51</v>
      </c>
      <c r="AX490" s="59" t="n">
        <f aca="false">IF(AW490=0,50,ROUND((01_指標庫!$H$4*IF(ISNUMBER($F490),L490,0)+01_指標庫!$H$5*IF(ISNUMBER($AA490),AL490,0)+01_指標庫!$H$6*IF(ISNUMBER($G490),M490,0)+01_指標庫!$H$7*IF(ISNUMBER($H490),N490,0)+01_指標庫!$H$8*IF(ISNUMBER($AF490),AQ490,0)+01_指標庫!$H$9*IF(ISNUMBER($AG490),AR490,0)+01_指標庫!$H$10*IF(ISNUMBER($AB490),AM490,0)+01_指標庫!$H$11*IF(ISNUMBER($AC490),AN490,0)+01_指標庫!$H$12*IF(ISNUMBER($AD490),AO490,0)+01_指標庫!$H$13*IF(ISNUMBER($AE490),AP490,0)+01_指標庫!$H$14*IF(ISNUMBER($I490),O490,0)+01_指標庫!$H$15*IF(ISNUMBER($AH490),AS490,0)+01_指標庫!$H$16*IF(ISNUMBER($K490),P490,0)+01_指標庫!$H$17*IF(ISNUMBER($AI490),AT490,0)+01_指標庫!$H$18*IF(ISNUMBER($AJ490),AU490,0)+01_指標庫!$H$19*IF(ISNUMBER($AK490),AV490,0)+01_指標庫!$H$20*IF(ISNUMBER($BB490),BB490,0)+01_指標庫!$H$21*IF(ISNUMBER($BC490),BC490,0))/AW490,1))</f>
        <v>84.3</v>
      </c>
      <c r="AY490" s="60"/>
      <c r="AZ490" s="60"/>
      <c r="BA490" s="58" t="n">
        <f aca="false">AVERAGE($E486:$E490)/AVERAGE($E481:$E490)-1</f>
        <v>0.00778924616820031</v>
      </c>
      <c r="BB490" s="59" t="n">
        <f aca="false">IF(ISNUMBER($BA490),IF(OR($S490&lt;=-0.03,$BA490&lt;-0.003),0,IF(OR($S490&lt;=-0.02,$BA490&lt;0.01),50,100)),"")</f>
        <v>50</v>
      </c>
      <c r="BC490" s="0" t="str">
        <f aca="false">IF(OR(COUNT($AZ490)=0,COUNT($AZ489)=0),"",IF(OR($AY490/$AZ489-1&lt;=-0.03,$AZ490/$AZ489-1&lt;=-0.045,IF(COUNT($AZ481:$AZ490)=10,AVERAGE($AZ486:$AZ490)/AVERAGE($AZ481:$AZ490)-1&lt;-0.01,FALSE())),0,IF(OR($AZ490/$AZ489-1&lt;=-0.02,IF(COUNT($AZ481:$AZ490)=10,AVERAGE($AZ486:$AZ490)/AVERAGE($AZ481:$AZ490)-1&lt;0.005,FALSE())),50,100)))</f>
        <v/>
      </c>
    </row>
    <row r="491" customFormat="false" ht="15" hidden="false" customHeight="true" outlineLevel="0" collapsed="false">
      <c r="A491" s="47" t="n">
        <v>487</v>
      </c>
      <c r="B491" s="48" t="n">
        <v>43264</v>
      </c>
      <c r="C491" s="47" t="n">
        <v>2018</v>
      </c>
      <c r="D491" s="49" t="s">
        <v>238</v>
      </c>
      <c r="E491" s="50" t="n">
        <v>7205.26</v>
      </c>
      <c r="F491" s="51" t="n">
        <v>0.103617</v>
      </c>
      <c r="G491" s="51" t="n">
        <v>-0.000669</v>
      </c>
      <c r="H491" s="52" t="n">
        <v>0.7347</v>
      </c>
      <c r="I491" s="53" t="n">
        <v>333</v>
      </c>
      <c r="J491" s="47" t="s">
        <v>235</v>
      </c>
      <c r="K491" s="54" t="n">
        <v>12.94</v>
      </c>
      <c r="L491" s="55" t="n">
        <f aca="false">IF(COUNT(F491)=0,50,IF(F491&gt;=0,100,IF(F491&gt;=-0.02,50,0)))</f>
        <v>100</v>
      </c>
      <c r="M491" s="55" t="n">
        <f aca="false">IF(COUNT(G491)=0,50,IF(G491&gt;-0.06,100,IF(G491&gt;-0.15,50,0)))</f>
        <v>100</v>
      </c>
      <c r="N491" s="55" t="n">
        <f aca="false">IF(COUNT(H491)=0,50,IF(H491&gt;=0.6,100,IF(H491&gt;=0.4,50,0)))</f>
        <v>100</v>
      </c>
      <c r="O491" s="55" t="n">
        <f aca="false">IF(COUNT(I491)=0,50,IF(J491="proxy_vix",50,IF(I491&lt;350,100,IF(I491&lt;=450,50,0))))</f>
        <v>100</v>
      </c>
      <c r="P491" s="55" t="n">
        <f aca="false">IF(COUNT(K491)=0,50,IF(K491&lt;20,100,IF(K491&lt;=25,50,0)))</f>
        <v>100</v>
      </c>
      <c r="Q491" s="54"/>
      <c r="R491" s="47"/>
      <c r="S491" s="51" t="n">
        <f aca="false">$E491/$E490-1</f>
        <v>-0.000543751161713235</v>
      </c>
      <c r="T491" s="56" t="n">
        <f aca="false">$K491/$K490-1</f>
        <v>0.0486223662884926</v>
      </c>
      <c r="V491" s="57"/>
      <c r="W491" s="57"/>
      <c r="Y491" s="1" t="str">
        <f aca="false">IF(AX491&gt;=70,"EASY",IF(AX491&gt;40,"UNCERTAIN","HARD"))</f>
        <v>EASY</v>
      </c>
      <c r="AA491" s="58" t="n">
        <f aca="false">IF($A491&lt;200,"",AVERAGE($E442:$E491)/AVERAGE($E292:$E491)-1)</f>
        <v>0.0466245229190325</v>
      </c>
      <c r="AB491" s="59" t="n">
        <f aca="false">LOOKUP($B491,07_L1政策步階!$A$4:$A$14,07_L1政策步階!$C$4:$C$14)</f>
        <v>-1</v>
      </c>
      <c r="AC491" s="57"/>
      <c r="AD491" s="57"/>
      <c r="AE491" s="57"/>
      <c r="AF491" s="57"/>
      <c r="AG491" s="57"/>
      <c r="AH491" s="57"/>
      <c r="AI491" s="57"/>
      <c r="AJ491" s="57"/>
      <c r="AK491" s="57"/>
      <c r="AL491" s="59" t="n">
        <f aca="false">IF(ISNUMBER($AA491),IF($AA491&gt;=0.005,100,IF($AA491&gt;=-0.015,50,0)),"")</f>
        <v>100</v>
      </c>
      <c r="AM491" s="59" t="n">
        <f aca="false">IF(ISNUMBER($AB491),IF($AB491=1,100,IF($AB491=0,50,0)),"")</f>
        <v>0</v>
      </c>
      <c r="AN491" s="0" t="str">
        <f aca="false">IF(ISNUMBER($AC491),IF($AC491&gt;=0.001,100,IF($AC491&gt;=-0.003,50,0)),"")</f>
        <v/>
      </c>
      <c r="AO491" s="0" t="str">
        <f aca="false">IF(ISNUMBER($AD491),IF($AD491&gt;=0.04,100,IF($AD491&gt;=0,50,0)),"")</f>
        <v/>
      </c>
      <c r="AP491" s="0" t="str">
        <f aca="false">IF(ISNUMBER($AE491),IF($AE491&gt;=25,100,IF($AE491&gt;=-75,50,0)),"")</f>
        <v/>
      </c>
      <c r="AQ491" s="0" t="str">
        <f aca="false">IF(ISNUMBER($AF491),IF($AF491&gt;0,100,IF($AF491&gt;=-50,50,0)),"")</f>
        <v/>
      </c>
      <c r="AR491" s="0" t="str">
        <f aca="false">IF(ISNUMBER($AG491),IF($AG491=1,100,IF($AG491=0,50,0)),"")</f>
        <v/>
      </c>
      <c r="AS491" s="0" t="str">
        <f aca="false">IF(ISNUMBER($AH491),IF($AH491&lt;0,100,IF($AH491&lt;=20,50,0)),"")</f>
        <v/>
      </c>
      <c r="AT491" s="0" t="str">
        <f aca="false">IF(ISNUMBER($AI491),IF($AI491&lt;0.95,100,IF($AI491&lt;=1,50,0)),"")</f>
        <v/>
      </c>
      <c r="AU491" s="0" t="str">
        <f aca="false">IF(ISNUMBER($AJ491),IF($AJ491&lt;30,0,IF($AJ491&lt;40,50,IF($AJ491&lt;=90,100,50))),"")</f>
        <v/>
      </c>
      <c r="AV491" s="0" t="str">
        <f aca="false">IF(ISNUMBER($AK491),IF($AK491&gt;-0.2,100,IF($AK491&gt;=-0.4,50,0)),"")</f>
        <v/>
      </c>
      <c r="AW491" s="59" t="n">
        <f aca="false">01_指標庫!$H$4*ISNUMBER($F491)+01_指標庫!$H$5*ISNUMBER($AA491)+01_指標庫!$H$6*ISNUMBER($G491)+01_指標庫!$H$7*ISNUMBER($H491)+01_指標庫!$H$8*ISNUMBER($AF491)+01_指標庫!$H$9*ISNUMBER($AG491)+01_指標庫!$H$10*ISNUMBER($AB491)+01_指標庫!$H$11*ISNUMBER($AC491)+01_指標庫!$H$12*ISNUMBER($AD491)+01_指標庫!$H$13*ISNUMBER($AE491)+01_指標庫!$H$14*ISNUMBER($I491)+01_指標庫!$H$15*ISNUMBER($AH491)+01_指標庫!$H$16*ISNUMBER($K491)+01_指標庫!$H$17*ISNUMBER($AI491)+01_指標庫!$H$18*ISNUMBER($AJ491)+01_指標庫!$H$19*ISNUMBER($AK491)+01_指標庫!$H$20*ISNUMBER($BB491)+01_指標庫!$H$21*ISNUMBER($BC491)</f>
        <v>51</v>
      </c>
      <c r="AX491" s="59" t="n">
        <f aca="false">IF(AW491=0,50,ROUND((01_指標庫!$H$4*IF(ISNUMBER($F491),L491,0)+01_指標庫!$H$5*IF(ISNUMBER($AA491),AL491,0)+01_指標庫!$H$6*IF(ISNUMBER($G491),M491,0)+01_指標庫!$H$7*IF(ISNUMBER($H491),N491,0)+01_指標庫!$H$8*IF(ISNUMBER($AF491),AQ491,0)+01_指標庫!$H$9*IF(ISNUMBER($AG491),AR491,0)+01_指標庫!$H$10*IF(ISNUMBER($AB491),AM491,0)+01_指標庫!$H$11*IF(ISNUMBER($AC491),AN491,0)+01_指標庫!$H$12*IF(ISNUMBER($AD491),AO491,0)+01_指標庫!$H$13*IF(ISNUMBER($AE491),AP491,0)+01_指標庫!$H$14*IF(ISNUMBER($I491),O491,0)+01_指標庫!$H$15*IF(ISNUMBER($AH491),AS491,0)+01_指標庫!$H$16*IF(ISNUMBER($K491),P491,0)+01_指標庫!$H$17*IF(ISNUMBER($AI491),AT491,0)+01_指標庫!$H$18*IF(ISNUMBER($AJ491),AU491,0)+01_指標庫!$H$19*IF(ISNUMBER($AK491),AV491,0)+01_指標庫!$H$20*IF(ISNUMBER($BB491),BB491,0)+01_指標庫!$H$21*IF(ISNUMBER($BC491),BC491,0))/AW491,1))</f>
        <v>84.3</v>
      </c>
      <c r="AY491" s="60"/>
      <c r="AZ491" s="60"/>
      <c r="BA491" s="58" t="n">
        <f aca="false">AVERAGE($E487:$E491)/AVERAGE($E482:$E491)-1</f>
        <v>0.00442636575234734</v>
      </c>
      <c r="BB491" s="59" t="n">
        <f aca="false">IF(ISNUMBER($BA491),IF(OR($S491&lt;=-0.03,$BA491&lt;-0.003),0,IF(OR($S491&lt;=-0.02,$BA491&lt;0.01),50,100)),"")</f>
        <v>50</v>
      </c>
      <c r="BC491" s="0" t="str">
        <f aca="false">IF(OR(COUNT($AZ491)=0,COUNT($AZ490)=0),"",IF(OR($AY491/$AZ490-1&lt;=-0.03,$AZ491/$AZ490-1&lt;=-0.045,IF(COUNT($AZ482:$AZ491)=10,AVERAGE($AZ487:$AZ491)/AVERAGE($AZ482:$AZ491)-1&lt;-0.01,FALSE())),0,IF(OR($AZ491/$AZ490-1&lt;=-0.02,IF(COUNT($AZ482:$AZ491)=10,AVERAGE($AZ487:$AZ491)/AVERAGE($AZ482:$AZ491)-1&lt;0.005,FALSE())),50,100)))</f>
        <v/>
      </c>
    </row>
    <row r="492" customFormat="false" ht="15" hidden="false" customHeight="true" outlineLevel="0" collapsed="false">
      <c r="A492" s="47" t="n">
        <v>488</v>
      </c>
      <c r="B492" s="48" t="n">
        <v>43265</v>
      </c>
      <c r="C492" s="47" t="n">
        <v>2018</v>
      </c>
      <c r="D492" s="49" t="s">
        <v>239</v>
      </c>
      <c r="E492" s="50" t="n">
        <v>7279.59</v>
      </c>
      <c r="F492" s="51" t="n">
        <v>0.113773</v>
      </c>
      <c r="G492" s="51" t="n">
        <v>0</v>
      </c>
      <c r="H492" s="52" t="n">
        <v>0.7551</v>
      </c>
      <c r="I492" s="53" t="n">
        <v>331</v>
      </c>
      <c r="J492" s="47" t="s">
        <v>235</v>
      </c>
      <c r="K492" s="54" t="n">
        <v>12.12</v>
      </c>
      <c r="L492" s="55" t="n">
        <f aca="false">IF(COUNT(F492)=0,50,IF(F492&gt;=0,100,IF(F492&gt;=-0.02,50,0)))</f>
        <v>100</v>
      </c>
      <c r="M492" s="55" t="n">
        <f aca="false">IF(COUNT(G492)=0,50,IF(G492&gt;-0.06,100,IF(G492&gt;-0.15,50,0)))</f>
        <v>100</v>
      </c>
      <c r="N492" s="55" t="n">
        <f aca="false">IF(COUNT(H492)=0,50,IF(H492&gt;=0.6,100,IF(H492&gt;=0.4,50,0)))</f>
        <v>100</v>
      </c>
      <c r="O492" s="55" t="n">
        <f aca="false">IF(COUNT(I492)=0,50,IF(J492="proxy_vix",50,IF(I492&lt;350,100,IF(I492&lt;=450,50,0))))</f>
        <v>100</v>
      </c>
      <c r="P492" s="55" t="n">
        <f aca="false">IF(COUNT(K492)=0,50,IF(K492&lt;20,100,IF(K492&lt;=25,50,0)))</f>
        <v>100</v>
      </c>
      <c r="Q492" s="54"/>
      <c r="R492" s="47"/>
      <c r="S492" s="51" t="n">
        <f aca="false">$E492/$E491-1</f>
        <v>0.0103160746454674</v>
      </c>
      <c r="T492" s="56" t="n">
        <f aca="false">$K492/$K491-1</f>
        <v>-0.0633693972179289</v>
      </c>
      <c r="V492" s="57"/>
      <c r="W492" s="57"/>
      <c r="Y492" s="1" t="str">
        <f aca="false">IF(AX492&gt;=70,"EASY",IF(AX492&gt;40,"UNCERTAIN","HARD"))</f>
        <v>EASY</v>
      </c>
      <c r="AA492" s="58" t="n">
        <f aca="false">IF($A492&lt;200,"",AVERAGE($E443:$E492)/AVERAGE($E293:$E492)-1)</f>
        <v>0.0476721099949984</v>
      </c>
      <c r="AB492" s="59" t="n">
        <f aca="false">LOOKUP($B492,07_L1政策步階!$A$4:$A$14,07_L1政策步階!$C$4:$C$14)</f>
        <v>-1</v>
      </c>
      <c r="AC492" s="57"/>
      <c r="AD492" s="57"/>
      <c r="AE492" s="57"/>
      <c r="AF492" s="57"/>
      <c r="AG492" s="57"/>
      <c r="AH492" s="57"/>
      <c r="AI492" s="57"/>
      <c r="AJ492" s="57"/>
      <c r="AK492" s="57"/>
      <c r="AL492" s="59" t="n">
        <f aca="false">IF(ISNUMBER($AA492),IF($AA492&gt;=0.005,100,IF($AA492&gt;=-0.015,50,0)),"")</f>
        <v>100</v>
      </c>
      <c r="AM492" s="59" t="n">
        <f aca="false">IF(ISNUMBER($AB492),IF($AB492=1,100,IF($AB492=0,50,0)),"")</f>
        <v>0</v>
      </c>
      <c r="AN492" s="0" t="str">
        <f aca="false">IF(ISNUMBER($AC492),IF($AC492&gt;=0.001,100,IF($AC492&gt;=-0.003,50,0)),"")</f>
        <v/>
      </c>
      <c r="AO492" s="0" t="str">
        <f aca="false">IF(ISNUMBER($AD492),IF($AD492&gt;=0.04,100,IF($AD492&gt;=0,50,0)),"")</f>
        <v/>
      </c>
      <c r="AP492" s="0" t="str">
        <f aca="false">IF(ISNUMBER($AE492),IF($AE492&gt;=25,100,IF($AE492&gt;=-75,50,0)),"")</f>
        <v/>
      </c>
      <c r="AQ492" s="0" t="str">
        <f aca="false">IF(ISNUMBER($AF492),IF($AF492&gt;0,100,IF($AF492&gt;=-50,50,0)),"")</f>
        <v/>
      </c>
      <c r="AR492" s="0" t="str">
        <f aca="false">IF(ISNUMBER($AG492),IF($AG492=1,100,IF($AG492=0,50,0)),"")</f>
        <v/>
      </c>
      <c r="AS492" s="0" t="str">
        <f aca="false">IF(ISNUMBER($AH492),IF($AH492&lt;0,100,IF($AH492&lt;=20,50,0)),"")</f>
        <v/>
      </c>
      <c r="AT492" s="0" t="str">
        <f aca="false">IF(ISNUMBER($AI492),IF($AI492&lt;0.95,100,IF($AI492&lt;=1,50,0)),"")</f>
        <v/>
      </c>
      <c r="AU492" s="0" t="str">
        <f aca="false">IF(ISNUMBER($AJ492),IF($AJ492&lt;30,0,IF($AJ492&lt;40,50,IF($AJ492&lt;=90,100,50))),"")</f>
        <v/>
      </c>
      <c r="AV492" s="0" t="str">
        <f aca="false">IF(ISNUMBER($AK492),IF($AK492&gt;-0.2,100,IF($AK492&gt;=-0.4,50,0)),"")</f>
        <v/>
      </c>
      <c r="AW492" s="59" t="n">
        <f aca="false">01_指標庫!$H$4*ISNUMBER($F492)+01_指標庫!$H$5*ISNUMBER($AA492)+01_指標庫!$H$6*ISNUMBER($G492)+01_指標庫!$H$7*ISNUMBER($H492)+01_指標庫!$H$8*ISNUMBER($AF492)+01_指標庫!$H$9*ISNUMBER($AG492)+01_指標庫!$H$10*ISNUMBER($AB492)+01_指標庫!$H$11*ISNUMBER($AC492)+01_指標庫!$H$12*ISNUMBER($AD492)+01_指標庫!$H$13*ISNUMBER($AE492)+01_指標庫!$H$14*ISNUMBER($I492)+01_指標庫!$H$15*ISNUMBER($AH492)+01_指標庫!$H$16*ISNUMBER($K492)+01_指標庫!$H$17*ISNUMBER($AI492)+01_指標庫!$H$18*ISNUMBER($AJ492)+01_指標庫!$H$19*ISNUMBER($AK492)+01_指標庫!$H$20*ISNUMBER($BB492)+01_指標庫!$H$21*ISNUMBER($BC492)</f>
        <v>51</v>
      </c>
      <c r="AX492" s="59" t="n">
        <f aca="false">IF(AW492=0,50,ROUND((01_指標庫!$H$4*IF(ISNUMBER($F492),L492,0)+01_指標庫!$H$5*IF(ISNUMBER($AA492),AL492,0)+01_指標庫!$H$6*IF(ISNUMBER($G492),M492,0)+01_指標庫!$H$7*IF(ISNUMBER($H492),N492,0)+01_指標庫!$H$8*IF(ISNUMBER($AF492),AQ492,0)+01_指標庫!$H$9*IF(ISNUMBER($AG492),AR492,0)+01_指標庫!$H$10*IF(ISNUMBER($AB492),AM492,0)+01_指標庫!$H$11*IF(ISNUMBER($AC492),AN492,0)+01_指標庫!$H$12*IF(ISNUMBER($AD492),AO492,0)+01_指標庫!$H$13*IF(ISNUMBER($AE492),AP492,0)+01_指標庫!$H$14*IF(ISNUMBER($I492),O492,0)+01_指標庫!$H$15*IF(ISNUMBER($AH492),AS492,0)+01_指標庫!$H$16*IF(ISNUMBER($K492),P492,0)+01_指標庫!$H$17*IF(ISNUMBER($AI492),AT492,0)+01_指標庫!$H$18*IF(ISNUMBER($AJ492),AU492,0)+01_指標庫!$H$19*IF(ISNUMBER($AK492),AV492,0)+01_指標庫!$H$20*IF(ISNUMBER($BB492),BB492,0)+01_指標庫!$H$21*IF(ISNUMBER($BC492),BC492,0))/AW492,1))</f>
        <v>84.3</v>
      </c>
      <c r="AY492" s="60"/>
      <c r="AZ492" s="60"/>
      <c r="BA492" s="58" t="n">
        <f aca="false">AVERAGE($E488:$E492)/AVERAGE($E483:$E492)-1</f>
        <v>0.00359428408930529</v>
      </c>
      <c r="BB492" s="59" t="n">
        <f aca="false">IF(ISNUMBER($BA492),IF(OR($S492&lt;=-0.03,$BA492&lt;-0.003),0,IF(OR($S492&lt;=-0.02,$BA492&lt;0.01),50,100)),"")</f>
        <v>50</v>
      </c>
      <c r="BC492" s="0" t="str">
        <f aca="false">IF(OR(COUNT($AZ492)=0,COUNT($AZ491)=0),"",IF(OR($AY492/$AZ491-1&lt;=-0.03,$AZ492/$AZ491-1&lt;=-0.045,IF(COUNT($AZ483:$AZ492)=10,AVERAGE($AZ488:$AZ492)/AVERAGE($AZ483:$AZ492)-1&lt;-0.01,FALSE())),0,IF(OR($AZ492/$AZ491-1&lt;=-0.02,IF(COUNT($AZ483:$AZ492)=10,AVERAGE($AZ488:$AZ492)/AVERAGE($AZ483:$AZ492)-1&lt;0.005,FALSE())),50,100)))</f>
        <v/>
      </c>
    </row>
    <row r="493" customFormat="false" ht="15" hidden="false" customHeight="true" outlineLevel="0" collapsed="false">
      <c r="A493" s="47" t="n">
        <v>489</v>
      </c>
      <c r="B493" s="48" t="n">
        <v>43266</v>
      </c>
      <c r="C493" s="47" t="n">
        <v>2018</v>
      </c>
      <c r="D493" s="49" t="s">
        <v>234</v>
      </c>
      <c r="E493" s="50" t="n">
        <v>7255.76</v>
      </c>
      <c r="F493" s="51" t="n">
        <v>0.108945</v>
      </c>
      <c r="G493" s="51" t="n">
        <v>-0.003274</v>
      </c>
      <c r="H493" s="52" t="n">
        <v>0.7551</v>
      </c>
      <c r="I493" s="53" t="n">
        <v>333</v>
      </c>
      <c r="J493" s="47" t="s">
        <v>235</v>
      </c>
      <c r="K493" s="54" t="n">
        <v>11.98</v>
      </c>
      <c r="L493" s="55" t="n">
        <f aca="false">IF(COUNT(F493)=0,50,IF(F493&gt;=0,100,IF(F493&gt;=-0.02,50,0)))</f>
        <v>100</v>
      </c>
      <c r="M493" s="55" t="n">
        <f aca="false">IF(COUNT(G493)=0,50,IF(G493&gt;-0.06,100,IF(G493&gt;-0.15,50,0)))</f>
        <v>100</v>
      </c>
      <c r="N493" s="55" t="n">
        <f aca="false">IF(COUNT(H493)=0,50,IF(H493&gt;=0.6,100,IF(H493&gt;=0.4,50,0)))</f>
        <v>100</v>
      </c>
      <c r="O493" s="55" t="n">
        <f aca="false">IF(COUNT(I493)=0,50,IF(J493="proxy_vix",50,IF(I493&lt;350,100,IF(I493&lt;=450,50,0))))</f>
        <v>100</v>
      </c>
      <c r="P493" s="55" t="n">
        <f aca="false">IF(COUNT(K493)=0,50,IF(K493&lt;20,100,IF(K493&lt;=25,50,0)))</f>
        <v>100</v>
      </c>
      <c r="Q493" s="54"/>
      <c r="R493" s="47"/>
      <c r="S493" s="51" t="n">
        <f aca="false">$E493/$E492-1</f>
        <v>-0.00327353600958291</v>
      </c>
      <c r="T493" s="56" t="n">
        <f aca="false">$K493/$K492-1</f>
        <v>-0.0115511551155114</v>
      </c>
      <c r="V493" s="57"/>
      <c r="W493" s="57"/>
      <c r="Y493" s="1" t="str">
        <f aca="false">IF(AX493&gt;=70,"EASY",IF(AX493&gt;40,"UNCERTAIN","HARD"))</f>
        <v>EASY</v>
      </c>
      <c r="AA493" s="58" t="n">
        <f aca="false">IF($A493&lt;200,"",AVERAGE($E444:$E493)/AVERAGE($E294:$E493)-1)</f>
        <v>0.0485766138538009</v>
      </c>
      <c r="AB493" s="59" t="n">
        <f aca="false">LOOKUP($B493,07_L1政策步階!$A$4:$A$14,07_L1政策步階!$C$4:$C$14)</f>
        <v>-1</v>
      </c>
      <c r="AC493" s="57"/>
      <c r="AD493" s="57"/>
      <c r="AE493" s="57"/>
      <c r="AF493" s="57"/>
      <c r="AG493" s="57"/>
      <c r="AH493" s="57"/>
      <c r="AI493" s="57"/>
      <c r="AJ493" s="57"/>
      <c r="AK493" s="57"/>
      <c r="AL493" s="59" t="n">
        <f aca="false">IF(ISNUMBER($AA493),IF($AA493&gt;=0.005,100,IF($AA493&gt;=-0.015,50,0)),"")</f>
        <v>100</v>
      </c>
      <c r="AM493" s="59" t="n">
        <f aca="false">IF(ISNUMBER($AB493),IF($AB493=1,100,IF($AB493=0,50,0)),"")</f>
        <v>0</v>
      </c>
      <c r="AN493" s="0" t="str">
        <f aca="false">IF(ISNUMBER($AC493),IF($AC493&gt;=0.001,100,IF($AC493&gt;=-0.003,50,0)),"")</f>
        <v/>
      </c>
      <c r="AO493" s="0" t="str">
        <f aca="false">IF(ISNUMBER($AD493),IF($AD493&gt;=0.04,100,IF($AD493&gt;=0,50,0)),"")</f>
        <v/>
      </c>
      <c r="AP493" s="0" t="str">
        <f aca="false">IF(ISNUMBER($AE493),IF($AE493&gt;=25,100,IF($AE493&gt;=-75,50,0)),"")</f>
        <v/>
      </c>
      <c r="AQ493" s="0" t="str">
        <f aca="false">IF(ISNUMBER($AF493),IF($AF493&gt;0,100,IF($AF493&gt;=-50,50,0)),"")</f>
        <v/>
      </c>
      <c r="AR493" s="0" t="str">
        <f aca="false">IF(ISNUMBER($AG493),IF($AG493=1,100,IF($AG493=0,50,0)),"")</f>
        <v/>
      </c>
      <c r="AS493" s="0" t="str">
        <f aca="false">IF(ISNUMBER($AH493),IF($AH493&lt;0,100,IF($AH493&lt;=20,50,0)),"")</f>
        <v/>
      </c>
      <c r="AT493" s="0" t="str">
        <f aca="false">IF(ISNUMBER($AI493),IF($AI493&lt;0.95,100,IF($AI493&lt;=1,50,0)),"")</f>
        <v/>
      </c>
      <c r="AU493" s="0" t="str">
        <f aca="false">IF(ISNUMBER($AJ493),IF($AJ493&lt;30,0,IF($AJ493&lt;40,50,IF($AJ493&lt;=90,100,50))),"")</f>
        <v/>
      </c>
      <c r="AV493" s="0" t="str">
        <f aca="false">IF(ISNUMBER($AK493),IF($AK493&gt;-0.2,100,IF($AK493&gt;=-0.4,50,0)),"")</f>
        <v/>
      </c>
      <c r="AW493" s="59" t="n">
        <f aca="false">01_指標庫!$H$4*ISNUMBER($F493)+01_指標庫!$H$5*ISNUMBER($AA493)+01_指標庫!$H$6*ISNUMBER($G493)+01_指標庫!$H$7*ISNUMBER($H493)+01_指標庫!$H$8*ISNUMBER($AF493)+01_指標庫!$H$9*ISNUMBER($AG493)+01_指標庫!$H$10*ISNUMBER($AB493)+01_指標庫!$H$11*ISNUMBER($AC493)+01_指標庫!$H$12*ISNUMBER($AD493)+01_指標庫!$H$13*ISNUMBER($AE493)+01_指標庫!$H$14*ISNUMBER($I493)+01_指標庫!$H$15*ISNUMBER($AH493)+01_指標庫!$H$16*ISNUMBER($K493)+01_指標庫!$H$17*ISNUMBER($AI493)+01_指標庫!$H$18*ISNUMBER($AJ493)+01_指標庫!$H$19*ISNUMBER($AK493)+01_指標庫!$H$20*ISNUMBER($BB493)+01_指標庫!$H$21*ISNUMBER($BC493)</f>
        <v>51</v>
      </c>
      <c r="AX493" s="59" t="n">
        <f aca="false">IF(AW493=0,50,ROUND((01_指標庫!$H$4*IF(ISNUMBER($F493),L493,0)+01_指標庫!$H$5*IF(ISNUMBER($AA493),AL493,0)+01_指標庫!$H$6*IF(ISNUMBER($G493),M493,0)+01_指標庫!$H$7*IF(ISNUMBER($H493),N493,0)+01_指標庫!$H$8*IF(ISNUMBER($AF493),AQ493,0)+01_指標庫!$H$9*IF(ISNUMBER($AG493),AR493,0)+01_指標庫!$H$10*IF(ISNUMBER($AB493),AM493,0)+01_指標庫!$H$11*IF(ISNUMBER($AC493),AN493,0)+01_指標庫!$H$12*IF(ISNUMBER($AD493),AO493,0)+01_指標庫!$H$13*IF(ISNUMBER($AE493),AP493,0)+01_指標庫!$H$14*IF(ISNUMBER($I493),O493,0)+01_指標庫!$H$15*IF(ISNUMBER($AH493),AS493,0)+01_指標庫!$H$16*IF(ISNUMBER($K493),P493,0)+01_指標庫!$H$17*IF(ISNUMBER($AI493),AT493,0)+01_指標庫!$H$18*IF(ISNUMBER($AJ493),AU493,0)+01_指標庫!$H$19*IF(ISNUMBER($AK493),AV493,0)+01_指標庫!$H$20*IF(ISNUMBER($BB493),BB493,0)+01_指標庫!$H$21*IF(ISNUMBER($BC493),BC493,0))/AW493,1))</f>
        <v>84.3</v>
      </c>
      <c r="AY493" s="60"/>
      <c r="AZ493" s="60"/>
      <c r="BA493" s="58" t="n">
        <f aca="false">AVERAGE($E489:$E493)/AVERAGE($E484:$E493)-1</f>
        <v>0.00406454342620366</v>
      </c>
      <c r="BB493" s="59" t="n">
        <f aca="false">IF(ISNUMBER($BA493),IF(OR($S493&lt;=-0.03,$BA493&lt;-0.003),0,IF(OR($S493&lt;=-0.02,$BA493&lt;0.01),50,100)),"")</f>
        <v>50</v>
      </c>
      <c r="BC493" s="0" t="str">
        <f aca="false">IF(OR(COUNT($AZ493)=0,COUNT($AZ492)=0),"",IF(OR($AY493/$AZ492-1&lt;=-0.03,$AZ493/$AZ492-1&lt;=-0.045,IF(COUNT($AZ484:$AZ493)=10,AVERAGE($AZ489:$AZ493)/AVERAGE($AZ484:$AZ493)-1&lt;-0.01,FALSE())),0,IF(OR($AZ493/$AZ492-1&lt;=-0.02,IF(COUNT($AZ484:$AZ493)=10,AVERAGE($AZ489:$AZ493)/AVERAGE($AZ484:$AZ493)-1&lt;0.005,FALSE())),50,100)))</f>
        <v/>
      </c>
    </row>
    <row r="494" customFormat="false" ht="15" hidden="false" customHeight="true" outlineLevel="0" collapsed="false">
      <c r="A494" s="47" t="n">
        <v>490</v>
      </c>
      <c r="B494" s="48" t="n">
        <v>43269</v>
      </c>
      <c r="C494" s="47" t="n">
        <v>2018</v>
      </c>
      <c r="D494" s="49" t="s">
        <v>236</v>
      </c>
      <c r="E494" s="50" t="n">
        <v>7251.41</v>
      </c>
      <c r="F494" s="51" t="n">
        <v>0.107164</v>
      </c>
      <c r="G494" s="51" t="n">
        <v>-0.003871</v>
      </c>
      <c r="H494" s="52" t="n">
        <v>0.7551</v>
      </c>
      <c r="I494" s="53" t="n">
        <v>334</v>
      </c>
      <c r="J494" s="47" t="s">
        <v>235</v>
      </c>
      <c r="K494" s="54" t="n">
        <v>12.31</v>
      </c>
      <c r="L494" s="55" t="n">
        <f aca="false">IF(COUNT(F494)=0,50,IF(F494&gt;=0,100,IF(F494&gt;=-0.02,50,0)))</f>
        <v>100</v>
      </c>
      <c r="M494" s="55" t="n">
        <f aca="false">IF(COUNT(G494)=0,50,IF(G494&gt;-0.06,100,IF(G494&gt;-0.15,50,0)))</f>
        <v>100</v>
      </c>
      <c r="N494" s="55" t="n">
        <f aca="false">IF(COUNT(H494)=0,50,IF(H494&gt;=0.6,100,IF(H494&gt;=0.4,50,0)))</f>
        <v>100</v>
      </c>
      <c r="O494" s="55" t="n">
        <f aca="false">IF(COUNT(I494)=0,50,IF(J494="proxy_vix",50,IF(I494&lt;350,100,IF(I494&lt;=450,50,0))))</f>
        <v>100</v>
      </c>
      <c r="P494" s="55" t="n">
        <f aca="false">IF(COUNT(K494)=0,50,IF(K494&lt;20,100,IF(K494&lt;=25,50,0)))</f>
        <v>100</v>
      </c>
      <c r="Q494" s="54"/>
      <c r="R494" s="47"/>
      <c r="S494" s="51" t="n">
        <f aca="false">$E494/$E493-1</f>
        <v>-0.000599523688765924</v>
      </c>
      <c r="T494" s="56" t="n">
        <f aca="false">$K494/$K493-1</f>
        <v>0.0275459098497497</v>
      </c>
      <c r="V494" s="57"/>
      <c r="W494" s="57"/>
      <c r="Y494" s="1" t="str">
        <f aca="false">IF(AX494&gt;=70,"EASY",IF(AX494&gt;40,"UNCERTAIN","HARD"))</f>
        <v>EASY</v>
      </c>
      <c r="AA494" s="58" t="n">
        <f aca="false">IF($A494&lt;200,"",AVERAGE($E445:$E494)/AVERAGE($E295:$E494)-1)</f>
        <v>0.0500196487255535</v>
      </c>
      <c r="AB494" s="59" t="n">
        <f aca="false">LOOKUP($B494,07_L1政策步階!$A$4:$A$14,07_L1政策步階!$C$4:$C$14)</f>
        <v>-1</v>
      </c>
      <c r="AC494" s="57"/>
      <c r="AD494" s="57"/>
      <c r="AE494" s="57"/>
      <c r="AF494" s="57"/>
      <c r="AG494" s="57"/>
      <c r="AH494" s="57"/>
      <c r="AI494" s="57"/>
      <c r="AJ494" s="57"/>
      <c r="AK494" s="57"/>
      <c r="AL494" s="59" t="n">
        <f aca="false">IF(ISNUMBER($AA494),IF($AA494&gt;=0.005,100,IF($AA494&gt;=-0.015,50,0)),"")</f>
        <v>100</v>
      </c>
      <c r="AM494" s="59" t="n">
        <f aca="false">IF(ISNUMBER($AB494),IF($AB494=1,100,IF($AB494=0,50,0)),"")</f>
        <v>0</v>
      </c>
      <c r="AN494" s="0" t="str">
        <f aca="false">IF(ISNUMBER($AC494),IF($AC494&gt;=0.001,100,IF($AC494&gt;=-0.003,50,0)),"")</f>
        <v/>
      </c>
      <c r="AO494" s="0" t="str">
        <f aca="false">IF(ISNUMBER($AD494),IF($AD494&gt;=0.04,100,IF($AD494&gt;=0,50,0)),"")</f>
        <v/>
      </c>
      <c r="AP494" s="0" t="str">
        <f aca="false">IF(ISNUMBER($AE494),IF($AE494&gt;=25,100,IF($AE494&gt;=-75,50,0)),"")</f>
        <v/>
      </c>
      <c r="AQ494" s="0" t="str">
        <f aca="false">IF(ISNUMBER($AF494),IF($AF494&gt;0,100,IF($AF494&gt;=-50,50,0)),"")</f>
        <v/>
      </c>
      <c r="AR494" s="0" t="str">
        <f aca="false">IF(ISNUMBER($AG494),IF($AG494=1,100,IF($AG494=0,50,0)),"")</f>
        <v/>
      </c>
      <c r="AS494" s="0" t="str">
        <f aca="false">IF(ISNUMBER($AH494),IF($AH494&lt;0,100,IF($AH494&lt;=20,50,0)),"")</f>
        <v/>
      </c>
      <c r="AT494" s="0" t="str">
        <f aca="false">IF(ISNUMBER($AI494),IF($AI494&lt;0.95,100,IF($AI494&lt;=1,50,0)),"")</f>
        <v/>
      </c>
      <c r="AU494" s="0" t="str">
        <f aca="false">IF(ISNUMBER($AJ494),IF($AJ494&lt;30,0,IF($AJ494&lt;40,50,IF($AJ494&lt;=90,100,50))),"")</f>
        <v/>
      </c>
      <c r="AV494" s="0" t="str">
        <f aca="false">IF(ISNUMBER($AK494),IF($AK494&gt;-0.2,100,IF($AK494&gt;=-0.4,50,0)),"")</f>
        <v/>
      </c>
      <c r="AW494" s="59" t="n">
        <f aca="false">01_指標庫!$H$4*ISNUMBER($F494)+01_指標庫!$H$5*ISNUMBER($AA494)+01_指標庫!$H$6*ISNUMBER($G494)+01_指標庫!$H$7*ISNUMBER($H494)+01_指標庫!$H$8*ISNUMBER($AF494)+01_指標庫!$H$9*ISNUMBER($AG494)+01_指標庫!$H$10*ISNUMBER($AB494)+01_指標庫!$H$11*ISNUMBER($AC494)+01_指標庫!$H$12*ISNUMBER($AD494)+01_指標庫!$H$13*ISNUMBER($AE494)+01_指標庫!$H$14*ISNUMBER($I494)+01_指標庫!$H$15*ISNUMBER($AH494)+01_指標庫!$H$16*ISNUMBER($K494)+01_指標庫!$H$17*ISNUMBER($AI494)+01_指標庫!$H$18*ISNUMBER($AJ494)+01_指標庫!$H$19*ISNUMBER($AK494)+01_指標庫!$H$20*ISNUMBER($BB494)+01_指標庫!$H$21*ISNUMBER($BC494)</f>
        <v>51</v>
      </c>
      <c r="AX494" s="59" t="n">
        <f aca="false">IF(AW494=0,50,ROUND((01_指標庫!$H$4*IF(ISNUMBER($F494),L494,0)+01_指標庫!$H$5*IF(ISNUMBER($AA494),AL494,0)+01_指標庫!$H$6*IF(ISNUMBER($G494),M494,0)+01_指標庫!$H$7*IF(ISNUMBER($H494),N494,0)+01_指標庫!$H$8*IF(ISNUMBER($AF494),AQ494,0)+01_指標庫!$H$9*IF(ISNUMBER($AG494),AR494,0)+01_指標庫!$H$10*IF(ISNUMBER($AB494),AM494,0)+01_指標庫!$H$11*IF(ISNUMBER($AC494),AN494,0)+01_指標庫!$H$12*IF(ISNUMBER($AD494),AO494,0)+01_指標庫!$H$13*IF(ISNUMBER($AE494),AP494,0)+01_指標庫!$H$14*IF(ISNUMBER($I494),O494,0)+01_指標庫!$H$15*IF(ISNUMBER($AH494),AS494,0)+01_指標庫!$H$16*IF(ISNUMBER($K494),P494,0)+01_指標庫!$H$17*IF(ISNUMBER($AI494),AT494,0)+01_指標庫!$H$18*IF(ISNUMBER($AJ494),AU494,0)+01_指標庫!$H$19*IF(ISNUMBER($AK494),AV494,0)+01_指標庫!$H$20*IF(ISNUMBER($BB494),BB494,0)+01_指標庫!$H$21*IF(ISNUMBER($BC494),BC494,0))/AW494,1))</f>
        <v>84.3</v>
      </c>
      <c r="AY494" s="60"/>
      <c r="AZ494" s="60"/>
      <c r="BA494" s="58" t="n">
        <f aca="false">AVERAGE($E490:$E494)/AVERAGE($E485:$E494)-1</f>
        <v>0.0048637122432198</v>
      </c>
      <c r="BB494" s="59" t="n">
        <f aca="false">IF(ISNUMBER($BA494),IF(OR($S494&lt;=-0.03,$BA494&lt;-0.003),0,IF(OR($S494&lt;=-0.02,$BA494&lt;0.01),50,100)),"")</f>
        <v>50</v>
      </c>
      <c r="BC494" s="0" t="str">
        <f aca="false">IF(OR(COUNT($AZ494)=0,COUNT($AZ493)=0),"",IF(OR($AY494/$AZ493-1&lt;=-0.03,$AZ494/$AZ493-1&lt;=-0.045,IF(COUNT($AZ485:$AZ494)=10,AVERAGE($AZ490:$AZ494)/AVERAGE($AZ485:$AZ494)-1&lt;-0.01,FALSE())),0,IF(OR($AZ494/$AZ493-1&lt;=-0.02,IF(COUNT($AZ485:$AZ494)=10,AVERAGE($AZ490:$AZ494)/AVERAGE($AZ485:$AZ494)-1&lt;0.005,FALSE())),50,100)))</f>
        <v/>
      </c>
    </row>
    <row r="495" customFormat="false" ht="15" hidden="false" customHeight="true" outlineLevel="0" collapsed="false">
      <c r="A495" s="47" t="n">
        <v>491</v>
      </c>
      <c r="B495" s="48" t="n">
        <v>43270</v>
      </c>
      <c r="C495" s="47" t="n">
        <v>2018</v>
      </c>
      <c r="D495" s="49" t="s">
        <v>237</v>
      </c>
      <c r="E495" s="50" t="n">
        <v>7228.04</v>
      </c>
      <c r="F495" s="51" t="n">
        <v>0.102553</v>
      </c>
      <c r="G495" s="51" t="n">
        <v>-0.007081</v>
      </c>
      <c r="H495" s="52" t="n">
        <v>0.7347</v>
      </c>
      <c r="I495" s="53" t="n">
        <v>340</v>
      </c>
      <c r="J495" s="47" t="s">
        <v>235</v>
      </c>
      <c r="K495" s="54" t="n">
        <v>13.35</v>
      </c>
      <c r="L495" s="55" t="n">
        <f aca="false">IF(COUNT(F495)=0,50,IF(F495&gt;=0,100,IF(F495&gt;=-0.02,50,0)))</f>
        <v>100</v>
      </c>
      <c r="M495" s="55" t="n">
        <f aca="false">IF(COUNT(G495)=0,50,IF(G495&gt;-0.06,100,IF(G495&gt;-0.15,50,0)))</f>
        <v>100</v>
      </c>
      <c r="N495" s="55" t="n">
        <f aca="false">IF(COUNT(H495)=0,50,IF(H495&gt;=0.6,100,IF(H495&gt;=0.4,50,0)))</f>
        <v>100</v>
      </c>
      <c r="O495" s="55" t="n">
        <f aca="false">IF(COUNT(I495)=0,50,IF(J495="proxy_vix",50,IF(I495&lt;350,100,IF(I495&lt;=450,50,0))))</f>
        <v>100</v>
      </c>
      <c r="P495" s="55" t="n">
        <f aca="false">IF(COUNT(K495)=0,50,IF(K495&lt;20,100,IF(K495&lt;=25,50,0)))</f>
        <v>100</v>
      </c>
      <c r="Q495" s="54"/>
      <c r="R495" s="47"/>
      <c r="S495" s="51" t="n">
        <f aca="false">$E495/$E494-1</f>
        <v>-0.00322282149264763</v>
      </c>
      <c r="T495" s="56" t="n">
        <f aca="false">$K495/$K494-1</f>
        <v>0.0844841592201462</v>
      </c>
      <c r="V495" s="57"/>
      <c r="W495" s="57"/>
      <c r="Y495" s="1" t="str">
        <f aca="false">IF(AX495&gt;=70,"EASY",IF(AX495&gt;40,"UNCERTAIN","HARD"))</f>
        <v>EASY</v>
      </c>
      <c r="AA495" s="58" t="n">
        <f aca="false">IF($A495&lt;200,"",AVERAGE($E446:$E495)/AVERAGE($E296:$E495)-1)</f>
        <v>0.0513325179857125</v>
      </c>
      <c r="AB495" s="59" t="n">
        <f aca="false">LOOKUP($B495,07_L1政策步階!$A$4:$A$14,07_L1政策步階!$C$4:$C$14)</f>
        <v>-1</v>
      </c>
      <c r="AC495" s="57"/>
      <c r="AD495" s="57"/>
      <c r="AE495" s="57"/>
      <c r="AF495" s="57"/>
      <c r="AG495" s="57"/>
      <c r="AH495" s="57"/>
      <c r="AI495" s="57"/>
      <c r="AJ495" s="57"/>
      <c r="AK495" s="57"/>
      <c r="AL495" s="59" t="n">
        <f aca="false">IF(ISNUMBER($AA495),IF($AA495&gt;=0.005,100,IF($AA495&gt;=-0.015,50,0)),"")</f>
        <v>100</v>
      </c>
      <c r="AM495" s="59" t="n">
        <f aca="false">IF(ISNUMBER($AB495),IF($AB495=1,100,IF($AB495=0,50,0)),"")</f>
        <v>0</v>
      </c>
      <c r="AN495" s="0" t="str">
        <f aca="false">IF(ISNUMBER($AC495),IF($AC495&gt;=0.001,100,IF($AC495&gt;=-0.003,50,0)),"")</f>
        <v/>
      </c>
      <c r="AO495" s="0" t="str">
        <f aca="false">IF(ISNUMBER($AD495),IF($AD495&gt;=0.04,100,IF($AD495&gt;=0,50,0)),"")</f>
        <v/>
      </c>
      <c r="AP495" s="0" t="str">
        <f aca="false">IF(ISNUMBER($AE495),IF($AE495&gt;=25,100,IF($AE495&gt;=-75,50,0)),"")</f>
        <v/>
      </c>
      <c r="AQ495" s="0" t="str">
        <f aca="false">IF(ISNUMBER($AF495),IF($AF495&gt;0,100,IF($AF495&gt;=-50,50,0)),"")</f>
        <v/>
      </c>
      <c r="AR495" s="0" t="str">
        <f aca="false">IF(ISNUMBER($AG495),IF($AG495=1,100,IF($AG495=0,50,0)),"")</f>
        <v/>
      </c>
      <c r="AS495" s="0" t="str">
        <f aca="false">IF(ISNUMBER($AH495),IF($AH495&lt;0,100,IF($AH495&lt;=20,50,0)),"")</f>
        <v/>
      </c>
      <c r="AT495" s="0" t="str">
        <f aca="false">IF(ISNUMBER($AI495),IF($AI495&lt;0.95,100,IF($AI495&lt;=1,50,0)),"")</f>
        <v/>
      </c>
      <c r="AU495" s="0" t="str">
        <f aca="false">IF(ISNUMBER($AJ495),IF($AJ495&lt;30,0,IF($AJ495&lt;40,50,IF($AJ495&lt;=90,100,50))),"")</f>
        <v/>
      </c>
      <c r="AV495" s="0" t="str">
        <f aca="false">IF(ISNUMBER($AK495),IF($AK495&gt;-0.2,100,IF($AK495&gt;=-0.4,50,0)),"")</f>
        <v/>
      </c>
      <c r="AW495" s="59" t="n">
        <f aca="false">01_指標庫!$H$4*ISNUMBER($F495)+01_指標庫!$H$5*ISNUMBER($AA495)+01_指標庫!$H$6*ISNUMBER($G495)+01_指標庫!$H$7*ISNUMBER($H495)+01_指標庫!$H$8*ISNUMBER($AF495)+01_指標庫!$H$9*ISNUMBER($AG495)+01_指標庫!$H$10*ISNUMBER($AB495)+01_指標庫!$H$11*ISNUMBER($AC495)+01_指標庫!$H$12*ISNUMBER($AD495)+01_指標庫!$H$13*ISNUMBER($AE495)+01_指標庫!$H$14*ISNUMBER($I495)+01_指標庫!$H$15*ISNUMBER($AH495)+01_指標庫!$H$16*ISNUMBER($K495)+01_指標庫!$H$17*ISNUMBER($AI495)+01_指標庫!$H$18*ISNUMBER($AJ495)+01_指標庫!$H$19*ISNUMBER($AK495)+01_指標庫!$H$20*ISNUMBER($BB495)+01_指標庫!$H$21*ISNUMBER($BC495)</f>
        <v>51</v>
      </c>
      <c r="AX495" s="59" t="n">
        <f aca="false">IF(AW495=0,50,ROUND((01_指標庫!$H$4*IF(ISNUMBER($F495),L495,0)+01_指標庫!$H$5*IF(ISNUMBER($AA495),AL495,0)+01_指標庫!$H$6*IF(ISNUMBER($G495),M495,0)+01_指標庫!$H$7*IF(ISNUMBER($H495),N495,0)+01_指標庫!$H$8*IF(ISNUMBER($AF495),AQ495,0)+01_指標庫!$H$9*IF(ISNUMBER($AG495),AR495,0)+01_指標庫!$H$10*IF(ISNUMBER($AB495),AM495,0)+01_指標庫!$H$11*IF(ISNUMBER($AC495),AN495,0)+01_指標庫!$H$12*IF(ISNUMBER($AD495),AO495,0)+01_指標庫!$H$13*IF(ISNUMBER($AE495),AP495,0)+01_指標庫!$H$14*IF(ISNUMBER($I495),O495,0)+01_指標庫!$H$15*IF(ISNUMBER($AH495),AS495,0)+01_指標庫!$H$16*IF(ISNUMBER($K495),P495,0)+01_指標庫!$H$17*IF(ISNUMBER($AI495),AT495,0)+01_指標庫!$H$18*IF(ISNUMBER($AJ495),AU495,0)+01_指標庫!$H$19*IF(ISNUMBER($AK495),AV495,0)+01_指標庫!$H$20*IF(ISNUMBER($BB495),BB495,0)+01_指標庫!$H$21*IF(ISNUMBER($BC495),BC495,0))/AW495,1))</f>
        <v>84.3</v>
      </c>
      <c r="AY495" s="60"/>
      <c r="AZ495" s="60"/>
      <c r="BA495" s="58" t="n">
        <f aca="false">AVERAGE($E491:$E495)/AVERAGE($E486:$E495)-1</f>
        <v>0.00453273150218569</v>
      </c>
      <c r="BB495" s="59" t="n">
        <f aca="false">IF(ISNUMBER($BA495),IF(OR($S495&lt;=-0.03,$BA495&lt;-0.003),0,IF(OR($S495&lt;=-0.02,$BA495&lt;0.01),50,100)),"")</f>
        <v>50</v>
      </c>
      <c r="BC495" s="0" t="str">
        <f aca="false">IF(OR(COUNT($AZ495)=0,COUNT($AZ494)=0),"",IF(OR($AY495/$AZ494-1&lt;=-0.03,$AZ495/$AZ494-1&lt;=-0.045,IF(COUNT($AZ486:$AZ495)=10,AVERAGE($AZ491:$AZ495)/AVERAGE($AZ486:$AZ495)-1&lt;-0.01,FALSE())),0,IF(OR($AZ495/$AZ494-1&lt;=-0.02,IF(COUNT($AZ486:$AZ495)=10,AVERAGE($AZ491:$AZ495)/AVERAGE($AZ486:$AZ495)-1&lt;0.005,FALSE())),50,100)))</f>
        <v/>
      </c>
    </row>
    <row r="496" customFormat="false" ht="15" hidden="false" customHeight="true" outlineLevel="0" collapsed="false">
      <c r="A496" s="47" t="n">
        <v>492</v>
      </c>
      <c r="B496" s="48" t="n">
        <v>43271</v>
      </c>
      <c r="C496" s="47" t="n">
        <v>2018</v>
      </c>
      <c r="D496" s="49" t="s">
        <v>238</v>
      </c>
      <c r="E496" s="50" t="n">
        <v>7280.7</v>
      </c>
      <c r="F496" s="51" t="n">
        <v>0.109492</v>
      </c>
      <c r="G496" s="51" t="n">
        <v>0</v>
      </c>
      <c r="H496" s="52" t="n">
        <v>0.7347</v>
      </c>
      <c r="I496" s="53" t="n">
        <v>334</v>
      </c>
      <c r="J496" s="47" t="s">
        <v>235</v>
      </c>
      <c r="K496" s="54" t="n">
        <v>12.79</v>
      </c>
      <c r="L496" s="55" t="n">
        <f aca="false">IF(COUNT(F496)=0,50,IF(F496&gt;=0,100,IF(F496&gt;=-0.02,50,0)))</f>
        <v>100</v>
      </c>
      <c r="M496" s="55" t="n">
        <f aca="false">IF(COUNT(G496)=0,50,IF(G496&gt;-0.06,100,IF(G496&gt;-0.15,50,0)))</f>
        <v>100</v>
      </c>
      <c r="N496" s="55" t="n">
        <f aca="false">IF(COUNT(H496)=0,50,IF(H496&gt;=0.6,100,IF(H496&gt;=0.4,50,0)))</f>
        <v>100</v>
      </c>
      <c r="O496" s="55" t="n">
        <f aca="false">IF(COUNT(I496)=0,50,IF(J496="proxy_vix",50,IF(I496&lt;350,100,IF(I496&lt;=450,50,0))))</f>
        <v>100</v>
      </c>
      <c r="P496" s="55" t="n">
        <f aca="false">IF(COUNT(K496)=0,50,IF(K496&lt;20,100,IF(K496&lt;=25,50,0)))</f>
        <v>100</v>
      </c>
      <c r="Q496" s="54"/>
      <c r="R496" s="47"/>
      <c r="S496" s="51" t="n">
        <f aca="false">$E496/$E495-1</f>
        <v>0.00728551585215365</v>
      </c>
      <c r="T496" s="56" t="n">
        <f aca="false">$K496/$K495-1</f>
        <v>-0.0419475655430712</v>
      </c>
      <c r="V496" s="57"/>
      <c r="W496" s="57"/>
      <c r="Y496" s="1" t="str">
        <f aca="false">IF(AX496&gt;=70,"EASY",IF(AX496&gt;40,"UNCERTAIN","HARD"))</f>
        <v>EASY</v>
      </c>
      <c r="AA496" s="58" t="n">
        <f aca="false">IF($A496&lt;200,"",AVERAGE($E447:$E496)/AVERAGE($E297:$E496)-1)</f>
        <v>0.0523231600205016</v>
      </c>
      <c r="AB496" s="59" t="n">
        <f aca="false">LOOKUP($B496,07_L1政策步階!$A$4:$A$14,07_L1政策步階!$C$4:$C$14)</f>
        <v>-1</v>
      </c>
      <c r="AC496" s="57"/>
      <c r="AD496" s="57"/>
      <c r="AE496" s="57"/>
      <c r="AF496" s="57"/>
      <c r="AG496" s="57"/>
      <c r="AH496" s="57"/>
      <c r="AI496" s="57"/>
      <c r="AJ496" s="57"/>
      <c r="AK496" s="57"/>
      <c r="AL496" s="59" t="n">
        <f aca="false">IF(ISNUMBER($AA496),IF($AA496&gt;=0.005,100,IF($AA496&gt;=-0.015,50,0)),"")</f>
        <v>100</v>
      </c>
      <c r="AM496" s="59" t="n">
        <f aca="false">IF(ISNUMBER($AB496),IF($AB496=1,100,IF($AB496=0,50,0)),"")</f>
        <v>0</v>
      </c>
      <c r="AN496" s="0" t="str">
        <f aca="false">IF(ISNUMBER($AC496),IF($AC496&gt;=0.001,100,IF($AC496&gt;=-0.003,50,0)),"")</f>
        <v/>
      </c>
      <c r="AO496" s="0" t="str">
        <f aca="false">IF(ISNUMBER($AD496),IF($AD496&gt;=0.04,100,IF($AD496&gt;=0,50,0)),"")</f>
        <v/>
      </c>
      <c r="AP496" s="0" t="str">
        <f aca="false">IF(ISNUMBER($AE496),IF($AE496&gt;=25,100,IF($AE496&gt;=-75,50,0)),"")</f>
        <v/>
      </c>
      <c r="AQ496" s="0" t="str">
        <f aca="false">IF(ISNUMBER($AF496),IF($AF496&gt;0,100,IF($AF496&gt;=-50,50,0)),"")</f>
        <v/>
      </c>
      <c r="AR496" s="0" t="str">
        <f aca="false">IF(ISNUMBER($AG496),IF($AG496=1,100,IF($AG496=0,50,0)),"")</f>
        <v/>
      </c>
      <c r="AS496" s="0" t="str">
        <f aca="false">IF(ISNUMBER($AH496),IF($AH496&lt;0,100,IF($AH496&lt;=20,50,0)),"")</f>
        <v/>
      </c>
      <c r="AT496" s="0" t="str">
        <f aca="false">IF(ISNUMBER($AI496),IF($AI496&lt;0.95,100,IF($AI496&lt;=1,50,0)),"")</f>
        <v/>
      </c>
      <c r="AU496" s="0" t="str">
        <f aca="false">IF(ISNUMBER($AJ496),IF($AJ496&lt;30,0,IF($AJ496&lt;40,50,IF($AJ496&lt;=90,100,50))),"")</f>
        <v/>
      </c>
      <c r="AV496" s="0" t="str">
        <f aca="false">IF(ISNUMBER($AK496),IF($AK496&gt;-0.2,100,IF($AK496&gt;=-0.4,50,0)),"")</f>
        <v/>
      </c>
      <c r="AW496" s="59" t="n">
        <f aca="false">01_指標庫!$H$4*ISNUMBER($F496)+01_指標庫!$H$5*ISNUMBER($AA496)+01_指標庫!$H$6*ISNUMBER($G496)+01_指標庫!$H$7*ISNUMBER($H496)+01_指標庫!$H$8*ISNUMBER($AF496)+01_指標庫!$H$9*ISNUMBER($AG496)+01_指標庫!$H$10*ISNUMBER($AB496)+01_指標庫!$H$11*ISNUMBER($AC496)+01_指標庫!$H$12*ISNUMBER($AD496)+01_指標庫!$H$13*ISNUMBER($AE496)+01_指標庫!$H$14*ISNUMBER($I496)+01_指標庫!$H$15*ISNUMBER($AH496)+01_指標庫!$H$16*ISNUMBER($K496)+01_指標庫!$H$17*ISNUMBER($AI496)+01_指標庫!$H$18*ISNUMBER($AJ496)+01_指標庫!$H$19*ISNUMBER($AK496)+01_指標庫!$H$20*ISNUMBER($BB496)+01_指標庫!$H$21*ISNUMBER($BC496)</f>
        <v>51</v>
      </c>
      <c r="AX496" s="59" t="n">
        <f aca="false">IF(AW496=0,50,ROUND((01_指標庫!$H$4*IF(ISNUMBER($F496),L496,0)+01_指標庫!$H$5*IF(ISNUMBER($AA496),AL496,0)+01_指標庫!$H$6*IF(ISNUMBER($G496),M496,0)+01_指標庫!$H$7*IF(ISNUMBER($H496),N496,0)+01_指標庫!$H$8*IF(ISNUMBER($AF496),AQ496,0)+01_指標庫!$H$9*IF(ISNUMBER($AG496),AR496,0)+01_指標庫!$H$10*IF(ISNUMBER($AB496),AM496,0)+01_指標庫!$H$11*IF(ISNUMBER($AC496),AN496,0)+01_指標庫!$H$12*IF(ISNUMBER($AD496),AO496,0)+01_指標庫!$H$13*IF(ISNUMBER($AE496),AP496,0)+01_指標庫!$H$14*IF(ISNUMBER($I496),O496,0)+01_指標庫!$H$15*IF(ISNUMBER($AH496),AS496,0)+01_指標庫!$H$16*IF(ISNUMBER($K496),P496,0)+01_指標庫!$H$17*IF(ISNUMBER($AI496),AT496,0)+01_指標庫!$H$18*IF(ISNUMBER($AJ496),AU496,0)+01_指標庫!$H$19*IF(ISNUMBER($AK496),AV496,0)+01_指標庫!$H$20*IF(ISNUMBER($BB496),BB496,0)+01_指標庫!$H$21*IF(ISNUMBER($BC496),BC496,0))/AW496,1))</f>
        <v>84.3</v>
      </c>
      <c r="AY496" s="60"/>
      <c r="AZ496" s="60"/>
      <c r="BA496" s="58" t="n">
        <f aca="false">AVERAGE($E492:$E496)/AVERAGE($E487:$E496)-1</f>
        <v>0.00564017972436237</v>
      </c>
      <c r="BB496" s="59" t="n">
        <f aca="false">IF(ISNUMBER($BA496),IF(OR($S496&lt;=-0.03,$BA496&lt;-0.003),0,IF(OR($S496&lt;=-0.02,$BA496&lt;0.01),50,100)),"")</f>
        <v>50</v>
      </c>
      <c r="BC496" s="0" t="str">
        <f aca="false">IF(OR(COUNT($AZ496)=0,COUNT($AZ495)=0),"",IF(OR($AY496/$AZ495-1&lt;=-0.03,$AZ496/$AZ495-1&lt;=-0.045,IF(COUNT($AZ487:$AZ496)=10,AVERAGE($AZ492:$AZ496)/AVERAGE($AZ487:$AZ496)-1&lt;-0.01,FALSE())),0,IF(OR($AZ496/$AZ495-1&lt;=-0.02,IF(COUNT($AZ487:$AZ496)=10,AVERAGE($AZ492:$AZ496)/AVERAGE($AZ487:$AZ496)-1&lt;0.005,FALSE())),50,100)))</f>
        <v/>
      </c>
    </row>
    <row r="497" customFormat="false" ht="15" hidden="false" customHeight="true" outlineLevel="0" collapsed="false">
      <c r="A497" s="47" t="n">
        <v>493</v>
      </c>
      <c r="B497" s="48" t="n">
        <v>43272</v>
      </c>
      <c r="C497" s="47" t="n">
        <v>2018</v>
      </c>
      <c r="D497" s="49" t="s">
        <v>239</v>
      </c>
      <c r="E497" s="50" t="n">
        <v>7217.49</v>
      </c>
      <c r="F497" s="51" t="n">
        <v>0.098783</v>
      </c>
      <c r="G497" s="51" t="n">
        <v>-0.008682</v>
      </c>
      <c r="H497" s="52" t="n">
        <v>0.7347</v>
      </c>
      <c r="I497" s="53" t="n">
        <v>339</v>
      </c>
      <c r="J497" s="47" t="s">
        <v>235</v>
      </c>
      <c r="K497" s="54" t="n">
        <v>14.64</v>
      </c>
      <c r="L497" s="55" t="n">
        <f aca="false">IF(COUNT(F497)=0,50,IF(F497&gt;=0,100,IF(F497&gt;=-0.02,50,0)))</f>
        <v>100</v>
      </c>
      <c r="M497" s="55" t="n">
        <f aca="false">IF(COUNT(G497)=0,50,IF(G497&gt;-0.06,100,IF(G497&gt;-0.15,50,0)))</f>
        <v>100</v>
      </c>
      <c r="N497" s="55" t="n">
        <f aca="false">IF(COUNT(H497)=0,50,IF(H497&gt;=0.6,100,IF(H497&gt;=0.4,50,0)))</f>
        <v>100</v>
      </c>
      <c r="O497" s="55" t="n">
        <f aca="false">IF(COUNT(I497)=0,50,IF(J497="proxy_vix",50,IF(I497&lt;350,100,IF(I497&lt;=450,50,0))))</f>
        <v>100</v>
      </c>
      <c r="P497" s="55" t="n">
        <f aca="false">IF(COUNT(K497)=0,50,IF(K497&lt;20,100,IF(K497&lt;=25,50,0)))</f>
        <v>100</v>
      </c>
      <c r="Q497" s="54"/>
      <c r="R497" s="47"/>
      <c r="S497" s="51" t="n">
        <f aca="false">$E497/$E496-1</f>
        <v>-0.00868185751370065</v>
      </c>
      <c r="T497" s="56" t="n">
        <f aca="false">$K497/$K496-1</f>
        <v>0.144644253322909</v>
      </c>
      <c r="V497" s="57"/>
      <c r="W497" s="57"/>
      <c r="Y497" s="1" t="str">
        <f aca="false">IF(AX497&gt;=70,"EASY",IF(AX497&gt;40,"UNCERTAIN","HARD"))</f>
        <v>EASY</v>
      </c>
      <c r="AA497" s="58" t="n">
        <f aca="false">IF($A497&lt;200,"",AVERAGE($E448:$E497)/AVERAGE($E298:$E497)-1)</f>
        <v>0.0532245802892639</v>
      </c>
      <c r="AB497" s="59" t="n">
        <f aca="false">LOOKUP($B497,07_L1政策步階!$A$4:$A$14,07_L1政策步階!$C$4:$C$14)</f>
        <v>-1</v>
      </c>
      <c r="AC497" s="57"/>
      <c r="AD497" s="57"/>
      <c r="AE497" s="57"/>
      <c r="AF497" s="57"/>
      <c r="AG497" s="57"/>
      <c r="AH497" s="57"/>
      <c r="AI497" s="57"/>
      <c r="AJ497" s="57"/>
      <c r="AK497" s="57"/>
      <c r="AL497" s="59" t="n">
        <f aca="false">IF(ISNUMBER($AA497),IF($AA497&gt;=0.005,100,IF($AA497&gt;=-0.015,50,0)),"")</f>
        <v>100</v>
      </c>
      <c r="AM497" s="59" t="n">
        <f aca="false">IF(ISNUMBER($AB497),IF($AB497=1,100,IF($AB497=0,50,0)),"")</f>
        <v>0</v>
      </c>
      <c r="AN497" s="0" t="str">
        <f aca="false">IF(ISNUMBER($AC497),IF($AC497&gt;=0.001,100,IF($AC497&gt;=-0.003,50,0)),"")</f>
        <v/>
      </c>
      <c r="AO497" s="0" t="str">
        <f aca="false">IF(ISNUMBER($AD497),IF($AD497&gt;=0.04,100,IF($AD497&gt;=0,50,0)),"")</f>
        <v/>
      </c>
      <c r="AP497" s="0" t="str">
        <f aca="false">IF(ISNUMBER($AE497),IF($AE497&gt;=25,100,IF($AE497&gt;=-75,50,0)),"")</f>
        <v/>
      </c>
      <c r="AQ497" s="0" t="str">
        <f aca="false">IF(ISNUMBER($AF497),IF($AF497&gt;0,100,IF($AF497&gt;=-50,50,0)),"")</f>
        <v/>
      </c>
      <c r="AR497" s="0" t="str">
        <f aca="false">IF(ISNUMBER($AG497),IF($AG497=1,100,IF($AG497=0,50,0)),"")</f>
        <v/>
      </c>
      <c r="AS497" s="0" t="str">
        <f aca="false">IF(ISNUMBER($AH497),IF($AH497&lt;0,100,IF($AH497&lt;=20,50,0)),"")</f>
        <v/>
      </c>
      <c r="AT497" s="0" t="str">
        <f aca="false">IF(ISNUMBER($AI497),IF($AI497&lt;0.95,100,IF($AI497&lt;=1,50,0)),"")</f>
        <v/>
      </c>
      <c r="AU497" s="0" t="str">
        <f aca="false">IF(ISNUMBER($AJ497),IF($AJ497&lt;30,0,IF($AJ497&lt;40,50,IF($AJ497&lt;=90,100,50))),"")</f>
        <v/>
      </c>
      <c r="AV497" s="0" t="str">
        <f aca="false">IF(ISNUMBER($AK497),IF($AK497&gt;-0.2,100,IF($AK497&gt;=-0.4,50,0)),"")</f>
        <v/>
      </c>
      <c r="AW497" s="59" t="n">
        <f aca="false">01_指標庫!$H$4*ISNUMBER($F497)+01_指標庫!$H$5*ISNUMBER($AA497)+01_指標庫!$H$6*ISNUMBER($G497)+01_指標庫!$H$7*ISNUMBER($H497)+01_指標庫!$H$8*ISNUMBER($AF497)+01_指標庫!$H$9*ISNUMBER($AG497)+01_指標庫!$H$10*ISNUMBER($AB497)+01_指標庫!$H$11*ISNUMBER($AC497)+01_指標庫!$H$12*ISNUMBER($AD497)+01_指標庫!$H$13*ISNUMBER($AE497)+01_指標庫!$H$14*ISNUMBER($I497)+01_指標庫!$H$15*ISNUMBER($AH497)+01_指標庫!$H$16*ISNUMBER($K497)+01_指標庫!$H$17*ISNUMBER($AI497)+01_指標庫!$H$18*ISNUMBER($AJ497)+01_指標庫!$H$19*ISNUMBER($AK497)+01_指標庫!$H$20*ISNUMBER($BB497)+01_指標庫!$H$21*ISNUMBER($BC497)</f>
        <v>51</v>
      </c>
      <c r="AX497" s="59" t="n">
        <f aca="false">IF(AW497=0,50,ROUND((01_指標庫!$H$4*IF(ISNUMBER($F497),L497,0)+01_指標庫!$H$5*IF(ISNUMBER($AA497),AL497,0)+01_指標庫!$H$6*IF(ISNUMBER($G497),M497,0)+01_指標庫!$H$7*IF(ISNUMBER($H497),N497,0)+01_指標庫!$H$8*IF(ISNUMBER($AF497),AQ497,0)+01_指標庫!$H$9*IF(ISNUMBER($AG497),AR497,0)+01_指標庫!$H$10*IF(ISNUMBER($AB497),AM497,0)+01_指標庫!$H$11*IF(ISNUMBER($AC497),AN497,0)+01_指標庫!$H$12*IF(ISNUMBER($AD497),AO497,0)+01_指標庫!$H$13*IF(ISNUMBER($AE497),AP497,0)+01_指標庫!$H$14*IF(ISNUMBER($I497),O497,0)+01_指標庫!$H$15*IF(ISNUMBER($AH497),AS497,0)+01_指標庫!$H$16*IF(ISNUMBER($K497),P497,0)+01_指標庫!$H$17*IF(ISNUMBER($AI497),AT497,0)+01_指標庫!$H$18*IF(ISNUMBER($AJ497),AU497,0)+01_指標庫!$H$19*IF(ISNUMBER($AK497),AV497,0)+01_指標庫!$H$20*IF(ISNUMBER($BB497),BB497,0)+01_指標庫!$H$21*IF(ISNUMBER($BC497),BC497,0))/AW497,1))</f>
        <v>84.3</v>
      </c>
      <c r="AY497" s="60"/>
      <c r="AZ497" s="60"/>
      <c r="BA497" s="58" t="n">
        <f aca="false">AVERAGE($E493:$E497)/AVERAGE($E488:$E497)-1</f>
        <v>0.00302109952963758</v>
      </c>
      <c r="BB497" s="59" t="n">
        <f aca="false">IF(ISNUMBER($BA497),IF(OR($S497&lt;=-0.03,$BA497&lt;-0.003),0,IF(OR($S497&lt;=-0.02,$BA497&lt;0.01),50,100)),"")</f>
        <v>50</v>
      </c>
      <c r="BC497" s="0" t="str">
        <f aca="false">IF(OR(COUNT($AZ497)=0,COUNT($AZ496)=0),"",IF(OR($AY497/$AZ496-1&lt;=-0.03,$AZ497/$AZ496-1&lt;=-0.045,IF(COUNT($AZ488:$AZ497)=10,AVERAGE($AZ493:$AZ497)/AVERAGE($AZ488:$AZ497)-1&lt;-0.01,FALSE())),0,IF(OR($AZ497/$AZ496-1&lt;=-0.02,IF(COUNT($AZ488:$AZ497)=10,AVERAGE($AZ493:$AZ497)/AVERAGE($AZ488:$AZ497)-1&lt;0.005,FALSE())),50,100)))</f>
        <v/>
      </c>
    </row>
    <row r="498" customFormat="false" ht="15" hidden="false" customHeight="true" outlineLevel="0" collapsed="false">
      <c r="A498" s="47" t="n">
        <v>494</v>
      </c>
      <c r="B498" s="48" t="n">
        <v>43273</v>
      </c>
      <c r="C498" s="47" t="n">
        <v>2018</v>
      </c>
      <c r="D498" s="49" t="s">
        <v>234</v>
      </c>
      <c r="E498" s="50" t="n">
        <v>7197.51</v>
      </c>
      <c r="F498" s="51" t="n">
        <v>0.094703</v>
      </c>
      <c r="G498" s="51" t="n">
        <v>-0.011426</v>
      </c>
      <c r="H498" s="52" t="n">
        <v>0.7143</v>
      </c>
      <c r="I498" s="53" t="n">
        <v>339</v>
      </c>
      <c r="J498" s="47" t="s">
        <v>235</v>
      </c>
      <c r="K498" s="54" t="n">
        <v>13.77</v>
      </c>
      <c r="L498" s="55" t="n">
        <f aca="false">IF(COUNT(F498)=0,50,IF(F498&gt;=0,100,IF(F498&gt;=-0.02,50,0)))</f>
        <v>100</v>
      </c>
      <c r="M498" s="55" t="n">
        <f aca="false">IF(COUNT(G498)=0,50,IF(G498&gt;-0.06,100,IF(G498&gt;-0.15,50,0)))</f>
        <v>100</v>
      </c>
      <c r="N498" s="55" t="n">
        <f aca="false">IF(COUNT(H498)=0,50,IF(H498&gt;=0.6,100,IF(H498&gt;=0.4,50,0)))</f>
        <v>100</v>
      </c>
      <c r="O498" s="55" t="n">
        <f aca="false">IF(COUNT(I498)=0,50,IF(J498="proxy_vix",50,IF(I498&lt;350,100,IF(I498&lt;=450,50,0))))</f>
        <v>100</v>
      </c>
      <c r="P498" s="55" t="n">
        <f aca="false">IF(COUNT(K498)=0,50,IF(K498&lt;20,100,IF(K498&lt;=25,50,0)))</f>
        <v>100</v>
      </c>
      <c r="Q498" s="54"/>
      <c r="R498" s="47"/>
      <c r="S498" s="51" t="n">
        <f aca="false">$E498/$E497-1</f>
        <v>-0.00276827539767976</v>
      </c>
      <c r="T498" s="56" t="n">
        <f aca="false">$K498/$K497-1</f>
        <v>-0.0594262295081968</v>
      </c>
      <c r="V498" s="57"/>
      <c r="W498" s="57"/>
      <c r="Y498" s="1" t="str">
        <f aca="false">IF(AX498&gt;=70,"EASY",IF(AX498&gt;40,"UNCERTAIN","HARD"))</f>
        <v>EASY</v>
      </c>
      <c r="AA498" s="58" t="n">
        <f aca="false">IF($A498&lt;200,"",AVERAGE($E449:$E498)/AVERAGE($E299:$E498)-1)</f>
        <v>0.0538727181213274</v>
      </c>
      <c r="AB498" s="59" t="n">
        <f aca="false">LOOKUP($B498,07_L1政策步階!$A$4:$A$14,07_L1政策步階!$C$4:$C$14)</f>
        <v>-1</v>
      </c>
      <c r="AC498" s="57"/>
      <c r="AD498" s="57"/>
      <c r="AE498" s="57"/>
      <c r="AF498" s="57"/>
      <c r="AG498" s="57"/>
      <c r="AH498" s="57"/>
      <c r="AI498" s="57"/>
      <c r="AJ498" s="57"/>
      <c r="AK498" s="57"/>
      <c r="AL498" s="59" t="n">
        <f aca="false">IF(ISNUMBER($AA498),IF($AA498&gt;=0.005,100,IF($AA498&gt;=-0.015,50,0)),"")</f>
        <v>100</v>
      </c>
      <c r="AM498" s="59" t="n">
        <f aca="false">IF(ISNUMBER($AB498),IF($AB498=1,100,IF($AB498=0,50,0)),"")</f>
        <v>0</v>
      </c>
      <c r="AN498" s="0" t="str">
        <f aca="false">IF(ISNUMBER($AC498),IF($AC498&gt;=0.001,100,IF($AC498&gt;=-0.003,50,0)),"")</f>
        <v/>
      </c>
      <c r="AO498" s="0" t="str">
        <f aca="false">IF(ISNUMBER($AD498),IF($AD498&gt;=0.04,100,IF($AD498&gt;=0,50,0)),"")</f>
        <v/>
      </c>
      <c r="AP498" s="0" t="str">
        <f aca="false">IF(ISNUMBER($AE498),IF($AE498&gt;=25,100,IF($AE498&gt;=-75,50,0)),"")</f>
        <v/>
      </c>
      <c r="AQ498" s="0" t="str">
        <f aca="false">IF(ISNUMBER($AF498),IF($AF498&gt;0,100,IF($AF498&gt;=-50,50,0)),"")</f>
        <v/>
      </c>
      <c r="AR498" s="0" t="str">
        <f aca="false">IF(ISNUMBER($AG498),IF($AG498=1,100,IF($AG498=0,50,0)),"")</f>
        <v/>
      </c>
      <c r="AS498" s="0" t="str">
        <f aca="false">IF(ISNUMBER($AH498),IF($AH498&lt;0,100,IF($AH498&lt;=20,50,0)),"")</f>
        <v/>
      </c>
      <c r="AT498" s="0" t="str">
        <f aca="false">IF(ISNUMBER($AI498),IF($AI498&lt;0.95,100,IF($AI498&lt;=1,50,0)),"")</f>
        <v/>
      </c>
      <c r="AU498" s="0" t="str">
        <f aca="false">IF(ISNUMBER($AJ498),IF($AJ498&lt;30,0,IF($AJ498&lt;40,50,IF($AJ498&lt;=90,100,50))),"")</f>
        <v/>
      </c>
      <c r="AV498" s="0" t="str">
        <f aca="false">IF(ISNUMBER($AK498),IF($AK498&gt;-0.2,100,IF($AK498&gt;=-0.4,50,0)),"")</f>
        <v/>
      </c>
      <c r="AW498" s="59" t="n">
        <f aca="false">01_指標庫!$H$4*ISNUMBER($F498)+01_指標庫!$H$5*ISNUMBER($AA498)+01_指標庫!$H$6*ISNUMBER($G498)+01_指標庫!$H$7*ISNUMBER($H498)+01_指標庫!$H$8*ISNUMBER($AF498)+01_指標庫!$H$9*ISNUMBER($AG498)+01_指標庫!$H$10*ISNUMBER($AB498)+01_指標庫!$H$11*ISNUMBER($AC498)+01_指標庫!$H$12*ISNUMBER($AD498)+01_指標庫!$H$13*ISNUMBER($AE498)+01_指標庫!$H$14*ISNUMBER($I498)+01_指標庫!$H$15*ISNUMBER($AH498)+01_指標庫!$H$16*ISNUMBER($K498)+01_指標庫!$H$17*ISNUMBER($AI498)+01_指標庫!$H$18*ISNUMBER($AJ498)+01_指標庫!$H$19*ISNUMBER($AK498)+01_指標庫!$H$20*ISNUMBER($BB498)+01_指標庫!$H$21*ISNUMBER($BC498)</f>
        <v>51</v>
      </c>
      <c r="AX498" s="59" t="n">
        <f aca="false">IF(AW498=0,50,ROUND((01_指標庫!$H$4*IF(ISNUMBER($F498),L498,0)+01_指標庫!$H$5*IF(ISNUMBER($AA498),AL498,0)+01_指標庫!$H$6*IF(ISNUMBER($G498),M498,0)+01_指標庫!$H$7*IF(ISNUMBER($H498),N498,0)+01_指標庫!$H$8*IF(ISNUMBER($AF498),AQ498,0)+01_指標庫!$H$9*IF(ISNUMBER($AG498),AR498,0)+01_指標庫!$H$10*IF(ISNUMBER($AB498),AM498,0)+01_指標庫!$H$11*IF(ISNUMBER($AC498),AN498,0)+01_指標庫!$H$12*IF(ISNUMBER($AD498),AO498,0)+01_指標庫!$H$13*IF(ISNUMBER($AE498),AP498,0)+01_指標庫!$H$14*IF(ISNUMBER($I498),O498,0)+01_指標庫!$H$15*IF(ISNUMBER($AH498),AS498,0)+01_指標庫!$H$16*IF(ISNUMBER($K498),P498,0)+01_指標庫!$H$17*IF(ISNUMBER($AI498),AT498,0)+01_指標庫!$H$18*IF(ISNUMBER($AJ498),AU498,0)+01_指標庫!$H$19*IF(ISNUMBER($AK498),AV498,0)+01_指標庫!$H$20*IF(ISNUMBER($BB498),BB498,0)+01_指標庫!$H$21*IF(ISNUMBER($BC498),BC498,0))/AW498,1))</f>
        <v>84.3</v>
      </c>
      <c r="AY498" s="60"/>
      <c r="AZ498" s="60"/>
      <c r="BA498" s="58" t="n">
        <f aca="false">AVERAGE($E494:$E498)/AVERAGE($E489:$E498)-1</f>
        <v>0.000786793597536306</v>
      </c>
      <c r="BB498" s="59" t="n">
        <f aca="false">IF(ISNUMBER($BA498),IF(OR($S498&lt;=-0.03,$BA498&lt;-0.003),0,IF(OR($S498&lt;=-0.02,$BA498&lt;0.01),50,100)),"")</f>
        <v>50</v>
      </c>
      <c r="BC498" s="0" t="str">
        <f aca="false">IF(OR(COUNT($AZ498)=0,COUNT($AZ497)=0),"",IF(OR($AY498/$AZ497-1&lt;=-0.03,$AZ498/$AZ497-1&lt;=-0.045,IF(COUNT($AZ489:$AZ498)=10,AVERAGE($AZ494:$AZ498)/AVERAGE($AZ489:$AZ498)-1&lt;-0.01,FALSE())),0,IF(OR($AZ498/$AZ497-1&lt;=-0.02,IF(COUNT($AZ489:$AZ498)=10,AVERAGE($AZ494:$AZ498)/AVERAGE($AZ489:$AZ498)-1&lt;0.005,FALSE())),50,100)))</f>
        <v/>
      </c>
    </row>
    <row r="499" customFormat="false" ht="15" hidden="false" customHeight="true" outlineLevel="0" collapsed="false">
      <c r="A499" s="47" t="n">
        <v>495</v>
      </c>
      <c r="B499" s="48" t="n">
        <v>43276</v>
      </c>
      <c r="C499" s="47" t="n">
        <v>2018</v>
      </c>
      <c r="D499" s="49" t="s">
        <v>236</v>
      </c>
      <c r="E499" s="50" t="n">
        <v>7038.17</v>
      </c>
      <c r="F499" s="51" t="n">
        <v>0.069595</v>
      </c>
      <c r="G499" s="51" t="n">
        <v>-0.033311</v>
      </c>
      <c r="H499" s="52" t="n">
        <v>0.6735</v>
      </c>
      <c r="I499" s="53" t="n">
        <v>347</v>
      </c>
      <c r="J499" s="47" t="s">
        <v>235</v>
      </c>
      <c r="K499" s="54" t="n">
        <v>17.33</v>
      </c>
      <c r="L499" s="55" t="n">
        <f aca="false">IF(COUNT(F499)=0,50,IF(F499&gt;=0,100,IF(F499&gt;=-0.02,50,0)))</f>
        <v>100</v>
      </c>
      <c r="M499" s="55" t="n">
        <f aca="false">IF(COUNT(G499)=0,50,IF(G499&gt;-0.06,100,IF(G499&gt;-0.15,50,0)))</f>
        <v>100</v>
      </c>
      <c r="N499" s="55" t="n">
        <f aca="false">IF(COUNT(H499)=0,50,IF(H499&gt;=0.6,100,IF(H499&gt;=0.4,50,0)))</f>
        <v>100</v>
      </c>
      <c r="O499" s="55" t="n">
        <f aca="false">IF(COUNT(I499)=0,50,IF(J499="proxy_vix",50,IF(I499&lt;350,100,IF(I499&lt;=450,50,0))))</f>
        <v>100</v>
      </c>
      <c r="P499" s="55" t="n">
        <f aca="false">IF(COUNT(K499)=0,50,IF(K499&lt;20,100,IF(K499&lt;=25,50,0)))</f>
        <v>100</v>
      </c>
      <c r="Q499" s="54"/>
      <c r="R499" s="47"/>
      <c r="S499" s="51" t="n">
        <f aca="false">$E499/$E498-1</f>
        <v>-0.0221382116870974</v>
      </c>
      <c r="T499" s="56" t="n">
        <f aca="false">$K499/$K498-1</f>
        <v>0.258533042846768</v>
      </c>
      <c r="V499" s="57"/>
      <c r="W499" s="57"/>
      <c r="Y499" s="1" t="str">
        <f aca="false">IF(AX499&gt;=70,"EASY",IF(AX499&gt;40,"UNCERTAIN","HARD"))</f>
        <v>EASY</v>
      </c>
      <c r="AA499" s="58" t="n">
        <f aca="false">IF($A499&lt;200,"",AVERAGE($E450:$E499)/AVERAGE($E300:$E499)-1)</f>
        <v>0.0542584257512104</v>
      </c>
      <c r="AB499" s="59" t="n">
        <f aca="false">LOOKUP($B499,07_L1政策步階!$A$4:$A$14,07_L1政策步階!$C$4:$C$14)</f>
        <v>-1</v>
      </c>
      <c r="AC499" s="57"/>
      <c r="AD499" s="57"/>
      <c r="AE499" s="57"/>
      <c r="AF499" s="57"/>
      <c r="AG499" s="57"/>
      <c r="AH499" s="57"/>
      <c r="AI499" s="57"/>
      <c r="AJ499" s="57"/>
      <c r="AK499" s="57"/>
      <c r="AL499" s="59" t="n">
        <f aca="false">IF(ISNUMBER($AA499),IF($AA499&gt;=0.005,100,IF($AA499&gt;=-0.015,50,0)),"")</f>
        <v>100</v>
      </c>
      <c r="AM499" s="59" t="n">
        <f aca="false">IF(ISNUMBER($AB499),IF($AB499=1,100,IF($AB499=0,50,0)),"")</f>
        <v>0</v>
      </c>
      <c r="AN499" s="0" t="str">
        <f aca="false">IF(ISNUMBER($AC499),IF($AC499&gt;=0.001,100,IF($AC499&gt;=-0.003,50,0)),"")</f>
        <v/>
      </c>
      <c r="AO499" s="0" t="str">
        <f aca="false">IF(ISNUMBER($AD499),IF($AD499&gt;=0.04,100,IF($AD499&gt;=0,50,0)),"")</f>
        <v/>
      </c>
      <c r="AP499" s="0" t="str">
        <f aca="false">IF(ISNUMBER($AE499),IF($AE499&gt;=25,100,IF($AE499&gt;=-75,50,0)),"")</f>
        <v/>
      </c>
      <c r="AQ499" s="0" t="str">
        <f aca="false">IF(ISNUMBER($AF499),IF($AF499&gt;0,100,IF($AF499&gt;=-50,50,0)),"")</f>
        <v/>
      </c>
      <c r="AR499" s="0" t="str">
        <f aca="false">IF(ISNUMBER($AG499),IF($AG499=1,100,IF($AG499=0,50,0)),"")</f>
        <v/>
      </c>
      <c r="AS499" s="0" t="str">
        <f aca="false">IF(ISNUMBER($AH499),IF($AH499&lt;0,100,IF($AH499&lt;=20,50,0)),"")</f>
        <v/>
      </c>
      <c r="AT499" s="0" t="str">
        <f aca="false">IF(ISNUMBER($AI499),IF($AI499&lt;0.95,100,IF($AI499&lt;=1,50,0)),"")</f>
        <v/>
      </c>
      <c r="AU499" s="0" t="str">
        <f aca="false">IF(ISNUMBER($AJ499),IF($AJ499&lt;30,0,IF($AJ499&lt;40,50,IF($AJ499&lt;=90,100,50))),"")</f>
        <v/>
      </c>
      <c r="AV499" s="0" t="str">
        <f aca="false">IF(ISNUMBER($AK499),IF($AK499&gt;-0.2,100,IF($AK499&gt;=-0.4,50,0)),"")</f>
        <v/>
      </c>
      <c r="AW499" s="59" t="n">
        <f aca="false">01_指標庫!$H$4*ISNUMBER($F499)+01_指標庫!$H$5*ISNUMBER($AA499)+01_指標庫!$H$6*ISNUMBER($G499)+01_指標庫!$H$7*ISNUMBER($H499)+01_指標庫!$H$8*ISNUMBER($AF499)+01_指標庫!$H$9*ISNUMBER($AG499)+01_指標庫!$H$10*ISNUMBER($AB499)+01_指標庫!$H$11*ISNUMBER($AC499)+01_指標庫!$H$12*ISNUMBER($AD499)+01_指標庫!$H$13*ISNUMBER($AE499)+01_指標庫!$H$14*ISNUMBER($I499)+01_指標庫!$H$15*ISNUMBER($AH499)+01_指標庫!$H$16*ISNUMBER($K499)+01_指標庫!$H$17*ISNUMBER($AI499)+01_指標庫!$H$18*ISNUMBER($AJ499)+01_指標庫!$H$19*ISNUMBER($AK499)+01_指標庫!$H$20*ISNUMBER($BB499)+01_指標庫!$H$21*ISNUMBER($BC499)</f>
        <v>51</v>
      </c>
      <c r="AX499" s="59" t="n">
        <f aca="false">IF(AW499=0,50,ROUND((01_指標庫!$H$4*IF(ISNUMBER($F499),L499,0)+01_指標庫!$H$5*IF(ISNUMBER($AA499),AL499,0)+01_指標庫!$H$6*IF(ISNUMBER($G499),M499,0)+01_指標庫!$H$7*IF(ISNUMBER($H499),N499,0)+01_指標庫!$H$8*IF(ISNUMBER($AF499),AQ499,0)+01_指標庫!$H$9*IF(ISNUMBER($AG499),AR499,0)+01_指標庫!$H$10*IF(ISNUMBER($AB499),AM499,0)+01_指標庫!$H$11*IF(ISNUMBER($AC499),AN499,0)+01_指標庫!$H$12*IF(ISNUMBER($AD499),AO499,0)+01_指標庫!$H$13*IF(ISNUMBER($AE499),AP499,0)+01_指標庫!$H$14*IF(ISNUMBER($I499),O499,0)+01_指標庫!$H$15*IF(ISNUMBER($AH499),AS499,0)+01_指標庫!$H$16*IF(ISNUMBER($K499),P499,0)+01_指標庫!$H$17*IF(ISNUMBER($AI499),AT499,0)+01_指標庫!$H$18*IF(ISNUMBER($AJ499),AU499,0)+01_指標庫!$H$19*IF(ISNUMBER($AK499),AV499,0)+01_指標庫!$H$20*IF(ISNUMBER($BB499),BB499,0)+01_指標庫!$H$21*IF(ISNUMBER($BC499),BC499,0))/AW499,1))</f>
        <v>78.4</v>
      </c>
      <c r="AY499" s="60"/>
      <c r="AZ499" s="60"/>
      <c r="BA499" s="58" t="n">
        <f aca="false">AVERAGE($E495:$E499)/AVERAGE($E490:$E499)-1</f>
        <v>-0.00331596019073999</v>
      </c>
      <c r="BB499" s="59" t="n">
        <f aca="false">IF(ISNUMBER($BA499),IF(OR($S499&lt;=-0.03,$BA499&lt;-0.003),0,IF(OR($S499&lt;=-0.02,$BA499&lt;0.01),50,100)),"")</f>
        <v>0</v>
      </c>
      <c r="BC499" s="0" t="str">
        <f aca="false">IF(OR(COUNT($AZ499)=0,COUNT($AZ498)=0),"",IF(OR($AY499/$AZ498-1&lt;=-0.03,$AZ499/$AZ498-1&lt;=-0.045,IF(COUNT($AZ490:$AZ499)=10,AVERAGE($AZ495:$AZ499)/AVERAGE($AZ490:$AZ499)-1&lt;-0.01,FALSE())),0,IF(OR($AZ499/$AZ498-1&lt;=-0.02,IF(COUNT($AZ490:$AZ499)=10,AVERAGE($AZ495:$AZ499)/AVERAGE($AZ490:$AZ499)-1&lt;0.005,FALSE())),50,100)))</f>
        <v/>
      </c>
    </row>
    <row r="500" customFormat="false" ht="15" hidden="false" customHeight="true" outlineLevel="0" collapsed="false">
      <c r="A500" s="47" t="n">
        <v>496</v>
      </c>
      <c r="B500" s="48" t="n">
        <v>43277</v>
      </c>
      <c r="C500" s="47" t="n">
        <v>2018</v>
      </c>
      <c r="D500" s="49" t="s">
        <v>237</v>
      </c>
      <c r="E500" s="50" t="n">
        <v>7068.2</v>
      </c>
      <c r="F500" s="51" t="n">
        <v>0.073217</v>
      </c>
      <c r="G500" s="51" t="n">
        <v>-0.029187</v>
      </c>
      <c r="H500" s="52" t="n">
        <v>0.6531</v>
      </c>
      <c r="I500" s="53" t="n">
        <v>348</v>
      </c>
      <c r="J500" s="47" t="s">
        <v>235</v>
      </c>
      <c r="K500" s="54" t="n">
        <v>15.92</v>
      </c>
      <c r="L500" s="55" t="n">
        <f aca="false">IF(COUNT(F500)=0,50,IF(F500&gt;=0,100,IF(F500&gt;=-0.02,50,0)))</f>
        <v>100</v>
      </c>
      <c r="M500" s="55" t="n">
        <f aca="false">IF(COUNT(G500)=0,50,IF(G500&gt;-0.06,100,IF(G500&gt;-0.15,50,0)))</f>
        <v>100</v>
      </c>
      <c r="N500" s="55" t="n">
        <f aca="false">IF(COUNT(H500)=0,50,IF(H500&gt;=0.6,100,IF(H500&gt;=0.4,50,0)))</f>
        <v>100</v>
      </c>
      <c r="O500" s="55" t="n">
        <f aca="false">IF(COUNT(I500)=0,50,IF(J500="proxy_vix",50,IF(I500&lt;350,100,IF(I500&lt;=450,50,0))))</f>
        <v>100</v>
      </c>
      <c r="P500" s="55" t="n">
        <f aca="false">IF(COUNT(K500)=0,50,IF(K500&lt;20,100,IF(K500&lt;=25,50,0)))</f>
        <v>100</v>
      </c>
      <c r="Q500" s="54"/>
      <c r="R500" s="47"/>
      <c r="S500" s="51" t="n">
        <f aca="false">$E500/$E499-1</f>
        <v>0.00426673410844014</v>
      </c>
      <c r="T500" s="56" t="n">
        <f aca="false">$K500/$K499-1</f>
        <v>-0.0813618003462203</v>
      </c>
      <c r="V500" s="57"/>
      <c r="W500" s="57"/>
      <c r="Y500" s="1" t="str">
        <f aca="false">IF(AX500&gt;=70,"EASY",IF(AX500&gt;40,"UNCERTAIN","HARD"))</f>
        <v>EASY</v>
      </c>
      <c r="AA500" s="58" t="n">
        <f aca="false">IF($A500&lt;200,"",AVERAGE($E451:$E500)/AVERAGE($E301:$E500)-1)</f>
        <v>0.054527626355233</v>
      </c>
      <c r="AB500" s="59" t="n">
        <f aca="false">LOOKUP($B500,07_L1政策步階!$A$4:$A$14,07_L1政策步階!$C$4:$C$14)</f>
        <v>-1</v>
      </c>
      <c r="AC500" s="57"/>
      <c r="AD500" s="57"/>
      <c r="AE500" s="57"/>
      <c r="AF500" s="57"/>
      <c r="AG500" s="57"/>
      <c r="AH500" s="57"/>
      <c r="AI500" s="57"/>
      <c r="AJ500" s="57"/>
      <c r="AK500" s="57"/>
      <c r="AL500" s="59" t="n">
        <f aca="false">IF(ISNUMBER($AA500),IF($AA500&gt;=0.005,100,IF($AA500&gt;=-0.015,50,0)),"")</f>
        <v>100</v>
      </c>
      <c r="AM500" s="59" t="n">
        <f aca="false">IF(ISNUMBER($AB500),IF($AB500=1,100,IF($AB500=0,50,0)),"")</f>
        <v>0</v>
      </c>
      <c r="AN500" s="0" t="str">
        <f aca="false">IF(ISNUMBER($AC500),IF($AC500&gt;=0.001,100,IF($AC500&gt;=-0.003,50,0)),"")</f>
        <v/>
      </c>
      <c r="AO500" s="0" t="str">
        <f aca="false">IF(ISNUMBER($AD500),IF($AD500&gt;=0.04,100,IF($AD500&gt;=0,50,0)),"")</f>
        <v/>
      </c>
      <c r="AP500" s="0" t="str">
        <f aca="false">IF(ISNUMBER($AE500),IF($AE500&gt;=25,100,IF($AE500&gt;=-75,50,0)),"")</f>
        <v/>
      </c>
      <c r="AQ500" s="0" t="str">
        <f aca="false">IF(ISNUMBER($AF500),IF($AF500&gt;0,100,IF($AF500&gt;=-50,50,0)),"")</f>
        <v/>
      </c>
      <c r="AR500" s="0" t="str">
        <f aca="false">IF(ISNUMBER($AG500),IF($AG500=1,100,IF($AG500=0,50,0)),"")</f>
        <v/>
      </c>
      <c r="AS500" s="0" t="str">
        <f aca="false">IF(ISNUMBER($AH500),IF($AH500&lt;0,100,IF($AH500&lt;=20,50,0)),"")</f>
        <v/>
      </c>
      <c r="AT500" s="0" t="str">
        <f aca="false">IF(ISNUMBER($AI500),IF($AI500&lt;0.95,100,IF($AI500&lt;=1,50,0)),"")</f>
        <v/>
      </c>
      <c r="AU500" s="0" t="str">
        <f aca="false">IF(ISNUMBER($AJ500),IF($AJ500&lt;30,0,IF($AJ500&lt;40,50,IF($AJ500&lt;=90,100,50))),"")</f>
        <v/>
      </c>
      <c r="AV500" s="0" t="str">
        <f aca="false">IF(ISNUMBER($AK500),IF($AK500&gt;-0.2,100,IF($AK500&gt;=-0.4,50,0)),"")</f>
        <v/>
      </c>
      <c r="AW500" s="59" t="n">
        <f aca="false">01_指標庫!$H$4*ISNUMBER($F500)+01_指標庫!$H$5*ISNUMBER($AA500)+01_指標庫!$H$6*ISNUMBER($G500)+01_指標庫!$H$7*ISNUMBER($H500)+01_指標庫!$H$8*ISNUMBER($AF500)+01_指標庫!$H$9*ISNUMBER($AG500)+01_指標庫!$H$10*ISNUMBER($AB500)+01_指標庫!$H$11*ISNUMBER($AC500)+01_指標庫!$H$12*ISNUMBER($AD500)+01_指標庫!$H$13*ISNUMBER($AE500)+01_指標庫!$H$14*ISNUMBER($I500)+01_指標庫!$H$15*ISNUMBER($AH500)+01_指標庫!$H$16*ISNUMBER($K500)+01_指標庫!$H$17*ISNUMBER($AI500)+01_指標庫!$H$18*ISNUMBER($AJ500)+01_指標庫!$H$19*ISNUMBER($AK500)+01_指標庫!$H$20*ISNUMBER($BB500)+01_指標庫!$H$21*ISNUMBER($BC500)</f>
        <v>51</v>
      </c>
      <c r="AX500" s="59" t="n">
        <f aca="false">IF(AW500=0,50,ROUND((01_指標庫!$H$4*IF(ISNUMBER($F500),L500,0)+01_指標庫!$H$5*IF(ISNUMBER($AA500),AL500,0)+01_指標庫!$H$6*IF(ISNUMBER($G500),M500,0)+01_指標庫!$H$7*IF(ISNUMBER($H500),N500,0)+01_指標庫!$H$8*IF(ISNUMBER($AF500),AQ500,0)+01_指標庫!$H$9*IF(ISNUMBER($AG500),AR500,0)+01_指標庫!$H$10*IF(ISNUMBER($AB500),AM500,0)+01_指標庫!$H$11*IF(ISNUMBER($AC500),AN500,0)+01_指標庫!$H$12*IF(ISNUMBER($AD500),AO500,0)+01_指標庫!$H$13*IF(ISNUMBER($AE500),AP500,0)+01_指標庫!$H$14*IF(ISNUMBER($I500),O500,0)+01_指標庫!$H$15*IF(ISNUMBER($AH500),AS500,0)+01_指標庫!$H$16*IF(ISNUMBER($K500),P500,0)+01_指標庫!$H$17*IF(ISNUMBER($AI500),AT500,0)+01_指標庫!$H$18*IF(ISNUMBER($AJ500),AU500,0)+01_指標庫!$H$19*IF(ISNUMBER($AK500),AV500,0)+01_指標庫!$H$20*IF(ISNUMBER($BB500),BB500,0)+01_指標庫!$H$21*IF(ISNUMBER($BC500),BC500,0))/AW500,1))</f>
        <v>78.4</v>
      </c>
      <c r="AY500" s="60"/>
      <c r="AZ500" s="60"/>
      <c r="BA500" s="58" t="n">
        <f aca="false">AVERAGE($E496:$E500)/AVERAGE($E491:$E500)-1</f>
        <v>-0.0058036328556238</v>
      </c>
      <c r="BB500" s="59" t="n">
        <f aca="false">IF(ISNUMBER($BA500),IF(OR($S500&lt;=-0.03,$BA500&lt;-0.003),0,IF(OR($S500&lt;=-0.02,$BA500&lt;0.01),50,100)),"")</f>
        <v>0</v>
      </c>
      <c r="BC500" s="0" t="str">
        <f aca="false">IF(OR(COUNT($AZ500)=0,COUNT($AZ499)=0),"",IF(OR($AY500/$AZ499-1&lt;=-0.03,$AZ500/$AZ499-1&lt;=-0.045,IF(COUNT($AZ491:$AZ500)=10,AVERAGE($AZ496:$AZ500)/AVERAGE($AZ491:$AZ500)-1&lt;-0.01,FALSE())),0,IF(OR($AZ500/$AZ499-1&lt;=-0.02,IF(COUNT($AZ491:$AZ500)=10,AVERAGE($AZ496:$AZ500)/AVERAGE($AZ491:$AZ500)-1&lt;0.005,FALSE())),50,100)))</f>
        <v/>
      </c>
    </row>
    <row r="501" customFormat="false" ht="15" hidden="false" customHeight="true" outlineLevel="0" collapsed="false">
      <c r="A501" s="47" t="n">
        <v>497</v>
      </c>
      <c r="B501" s="48" t="n">
        <v>43278</v>
      </c>
      <c r="C501" s="47" t="n">
        <v>2018</v>
      </c>
      <c r="D501" s="49" t="s">
        <v>238</v>
      </c>
      <c r="E501" s="50" t="n">
        <v>6969.67</v>
      </c>
      <c r="F501" s="51" t="n">
        <v>0.057462</v>
      </c>
      <c r="G501" s="51" t="n">
        <v>-0.04272</v>
      </c>
      <c r="H501" s="52" t="n">
        <v>0.6531</v>
      </c>
      <c r="I501" s="53" t="n">
        <v>356</v>
      </c>
      <c r="J501" s="47" t="s">
        <v>235</v>
      </c>
      <c r="K501" s="54" t="n">
        <v>17.91</v>
      </c>
      <c r="L501" s="55" t="n">
        <f aca="false">IF(COUNT(F501)=0,50,IF(F501&gt;=0,100,IF(F501&gt;=-0.02,50,0)))</f>
        <v>100</v>
      </c>
      <c r="M501" s="55" t="n">
        <f aca="false">IF(COUNT(G501)=0,50,IF(G501&gt;-0.06,100,IF(G501&gt;-0.15,50,0)))</f>
        <v>100</v>
      </c>
      <c r="N501" s="55" t="n">
        <f aca="false">IF(COUNT(H501)=0,50,IF(H501&gt;=0.6,100,IF(H501&gt;=0.4,50,0)))</f>
        <v>100</v>
      </c>
      <c r="O501" s="55" t="n">
        <f aca="false">IF(COUNT(I501)=0,50,IF(J501="proxy_vix",50,IF(I501&lt;350,100,IF(I501&lt;=450,50,0))))</f>
        <v>50</v>
      </c>
      <c r="P501" s="55" t="n">
        <f aca="false">IF(COUNT(K501)=0,50,IF(K501&lt;20,100,IF(K501&lt;=25,50,0)))</f>
        <v>100</v>
      </c>
      <c r="Q501" s="54"/>
      <c r="R501" s="47"/>
      <c r="S501" s="51" t="n">
        <f aca="false">$E501/$E500-1</f>
        <v>-0.0139398998330551</v>
      </c>
      <c r="T501" s="56" t="n">
        <f aca="false">$K501/$K500-1</f>
        <v>0.125</v>
      </c>
      <c r="V501" s="57"/>
      <c r="W501" s="57"/>
      <c r="Y501" s="1" t="str">
        <f aca="false">IF(AX501&gt;=70,"EASY",IF(AX501&gt;40,"UNCERTAIN","HARD"))</f>
        <v>EASY</v>
      </c>
      <c r="AA501" s="58" t="n">
        <f aca="false">IF($A501&lt;200,"",AVERAGE($E452:$E501)/AVERAGE($E302:$E501)-1)</f>
        <v>0.054201515481801</v>
      </c>
      <c r="AB501" s="59" t="n">
        <f aca="false">LOOKUP($B501,07_L1政策步階!$A$4:$A$14,07_L1政策步階!$C$4:$C$14)</f>
        <v>-1</v>
      </c>
      <c r="AC501" s="57"/>
      <c r="AD501" s="57"/>
      <c r="AE501" s="57"/>
      <c r="AF501" s="57"/>
      <c r="AG501" s="57"/>
      <c r="AH501" s="57"/>
      <c r="AI501" s="57"/>
      <c r="AJ501" s="57"/>
      <c r="AK501" s="57"/>
      <c r="AL501" s="59" t="n">
        <f aca="false">IF(ISNUMBER($AA501),IF($AA501&gt;=0.005,100,IF($AA501&gt;=-0.015,50,0)),"")</f>
        <v>100</v>
      </c>
      <c r="AM501" s="59" t="n">
        <f aca="false">IF(ISNUMBER($AB501),IF($AB501=1,100,IF($AB501=0,50,0)),"")</f>
        <v>0</v>
      </c>
      <c r="AN501" s="0" t="str">
        <f aca="false">IF(ISNUMBER($AC501),IF($AC501&gt;=0.001,100,IF($AC501&gt;=-0.003,50,0)),"")</f>
        <v/>
      </c>
      <c r="AO501" s="0" t="str">
        <f aca="false">IF(ISNUMBER($AD501),IF($AD501&gt;=0.04,100,IF($AD501&gt;=0,50,0)),"")</f>
        <v/>
      </c>
      <c r="AP501" s="0" t="str">
        <f aca="false">IF(ISNUMBER($AE501),IF($AE501&gt;=25,100,IF($AE501&gt;=-75,50,0)),"")</f>
        <v/>
      </c>
      <c r="AQ501" s="0" t="str">
        <f aca="false">IF(ISNUMBER($AF501),IF($AF501&gt;0,100,IF($AF501&gt;=-50,50,0)),"")</f>
        <v/>
      </c>
      <c r="AR501" s="0" t="str">
        <f aca="false">IF(ISNUMBER($AG501),IF($AG501=1,100,IF($AG501=0,50,0)),"")</f>
        <v/>
      </c>
      <c r="AS501" s="0" t="str">
        <f aca="false">IF(ISNUMBER($AH501),IF($AH501&lt;0,100,IF($AH501&lt;=20,50,0)),"")</f>
        <v/>
      </c>
      <c r="AT501" s="0" t="str">
        <f aca="false">IF(ISNUMBER($AI501),IF($AI501&lt;0.95,100,IF($AI501&lt;=1,50,0)),"")</f>
        <v/>
      </c>
      <c r="AU501" s="0" t="str">
        <f aca="false">IF(ISNUMBER($AJ501),IF($AJ501&lt;30,0,IF($AJ501&lt;40,50,IF($AJ501&lt;=90,100,50))),"")</f>
        <v/>
      </c>
      <c r="AV501" s="0" t="str">
        <f aca="false">IF(ISNUMBER($AK501),IF($AK501&gt;-0.2,100,IF($AK501&gt;=-0.4,50,0)),"")</f>
        <v/>
      </c>
      <c r="AW501" s="59" t="n">
        <f aca="false">01_指標庫!$H$4*ISNUMBER($F501)+01_指標庫!$H$5*ISNUMBER($AA501)+01_指標庫!$H$6*ISNUMBER($G501)+01_指標庫!$H$7*ISNUMBER($H501)+01_指標庫!$H$8*ISNUMBER($AF501)+01_指標庫!$H$9*ISNUMBER($AG501)+01_指標庫!$H$10*ISNUMBER($AB501)+01_指標庫!$H$11*ISNUMBER($AC501)+01_指標庫!$H$12*ISNUMBER($AD501)+01_指標庫!$H$13*ISNUMBER($AE501)+01_指標庫!$H$14*ISNUMBER($I501)+01_指標庫!$H$15*ISNUMBER($AH501)+01_指標庫!$H$16*ISNUMBER($K501)+01_指標庫!$H$17*ISNUMBER($AI501)+01_指標庫!$H$18*ISNUMBER($AJ501)+01_指標庫!$H$19*ISNUMBER($AK501)+01_指標庫!$H$20*ISNUMBER($BB501)+01_指標庫!$H$21*ISNUMBER($BC501)</f>
        <v>51</v>
      </c>
      <c r="AX501" s="59" t="n">
        <f aca="false">IF(AW501=0,50,ROUND((01_指標庫!$H$4*IF(ISNUMBER($F501),L501,0)+01_指標庫!$H$5*IF(ISNUMBER($AA501),AL501,0)+01_指標庫!$H$6*IF(ISNUMBER($G501),M501,0)+01_指標庫!$H$7*IF(ISNUMBER($H501),N501,0)+01_指標庫!$H$8*IF(ISNUMBER($AF501),AQ501,0)+01_指標庫!$H$9*IF(ISNUMBER($AG501),AR501,0)+01_指標庫!$H$10*IF(ISNUMBER($AB501),AM501,0)+01_指標庫!$H$11*IF(ISNUMBER($AC501),AN501,0)+01_指標庫!$H$12*IF(ISNUMBER($AD501),AO501,0)+01_指標庫!$H$13*IF(ISNUMBER($AE501),AP501,0)+01_指標庫!$H$14*IF(ISNUMBER($I501),O501,0)+01_指標庫!$H$15*IF(ISNUMBER($AH501),AS501,0)+01_指標庫!$H$16*IF(ISNUMBER($K501),P501,0)+01_指標庫!$H$17*IF(ISNUMBER($AI501),AT501,0)+01_指標庫!$H$18*IF(ISNUMBER($AJ501),AU501,0)+01_指標庫!$H$19*IF(ISNUMBER($AK501),AV501,0)+01_指標庫!$H$20*IF(ISNUMBER($BB501),BB501,0)+01_指標庫!$H$21*IF(ISNUMBER($BC501),BC501,0))/AW501,1))</f>
        <v>70.6</v>
      </c>
      <c r="AY501" s="60"/>
      <c r="AZ501" s="60"/>
      <c r="BA501" s="58" t="n">
        <f aca="false">AVERAGE($E497:$E501)/AVERAGE($E492:$E501)-1</f>
        <v>-0.0112062790601134</v>
      </c>
      <c r="BB501" s="59" t="n">
        <f aca="false">IF(ISNUMBER($BA501),IF(OR($S501&lt;=-0.03,$BA501&lt;-0.003),0,IF(OR($S501&lt;=-0.02,$BA501&lt;0.01),50,100)),"")</f>
        <v>0</v>
      </c>
      <c r="BC501" s="0" t="str">
        <f aca="false">IF(OR(COUNT($AZ501)=0,COUNT($AZ500)=0),"",IF(OR($AY501/$AZ500-1&lt;=-0.03,$AZ501/$AZ500-1&lt;=-0.045,IF(COUNT($AZ492:$AZ501)=10,AVERAGE($AZ497:$AZ501)/AVERAGE($AZ492:$AZ501)-1&lt;-0.01,FALSE())),0,IF(OR($AZ501/$AZ500-1&lt;=-0.02,IF(COUNT($AZ492:$AZ501)=10,AVERAGE($AZ497:$AZ501)/AVERAGE($AZ492:$AZ501)-1&lt;0.005,FALSE())),50,100)))</f>
        <v/>
      </c>
    </row>
    <row r="502" customFormat="false" ht="15" hidden="false" customHeight="true" outlineLevel="0" collapsed="false">
      <c r="A502" s="47" t="n">
        <v>498</v>
      </c>
      <c r="B502" s="48" t="n">
        <v>43279</v>
      </c>
      <c r="C502" s="47" t="n">
        <v>2018</v>
      </c>
      <c r="D502" s="49" t="s">
        <v>239</v>
      </c>
      <c r="E502" s="50" t="n">
        <v>7031.6</v>
      </c>
      <c r="F502" s="51" t="n">
        <v>0.066021</v>
      </c>
      <c r="G502" s="51" t="n">
        <v>-0.034214</v>
      </c>
      <c r="H502" s="52" t="n">
        <v>0.6327</v>
      </c>
      <c r="I502" s="53" t="n">
        <v>364</v>
      </c>
      <c r="J502" s="47" t="s">
        <v>235</v>
      </c>
      <c r="K502" s="54" t="n">
        <v>16.85</v>
      </c>
      <c r="L502" s="55" t="n">
        <f aca="false">IF(COUNT(F502)=0,50,IF(F502&gt;=0,100,IF(F502&gt;=-0.02,50,0)))</f>
        <v>100</v>
      </c>
      <c r="M502" s="55" t="n">
        <f aca="false">IF(COUNT(G502)=0,50,IF(G502&gt;-0.06,100,IF(G502&gt;-0.15,50,0)))</f>
        <v>100</v>
      </c>
      <c r="N502" s="55" t="n">
        <f aca="false">IF(COUNT(H502)=0,50,IF(H502&gt;=0.6,100,IF(H502&gt;=0.4,50,0)))</f>
        <v>100</v>
      </c>
      <c r="O502" s="55" t="n">
        <f aca="false">IF(COUNT(I502)=0,50,IF(J502="proxy_vix",50,IF(I502&lt;350,100,IF(I502&lt;=450,50,0))))</f>
        <v>50</v>
      </c>
      <c r="P502" s="55" t="n">
        <f aca="false">IF(COUNT(K502)=0,50,IF(K502&lt;20,100,IF(K502&lt;=25,50,0)))</f>
        <v>100</v>
      </c>
      <c r="Q502" s="54"/>
      <c r="R502" s="47"/>
      <c r="S502" s="51" t="n">
        <f aca="false">$E502/$E501-1</f>
        <v>0.00888564307922768</v>
      </c>
      <c r="T502" s="56" t="n">
        <f aca="false">$K502/$K501-1</f>
        <v>-0.0591848129536571</v>
      </c>
      <c r="V502" s="57"/>
      <c r="W502" s="57"/>
      <c r="Y502" s="1" t="str">
        <f aca="false">IF(AX502&gt;=70,"EASY",IF(AX502&gt;40,"UNCERTAIN","HARD"))</f>
        <v>EASY</v>
      </c>
      <c r="AA502" s="58" t="n">
        <f aca="false">IF($A502&lt;200,"",AVERAGE($E453:$E502)/AVERAGE($E303:$E502)-1)</f>
        <v>0.0539752077435278</v>
      </c>
      <c r="AB502" s="59" t="n">
        <f aca="false">LOOKUP($B502,07_L1政策步階!$A$4:$A$14,07_L1政策步階!$C$4:$C$14)</f>
        <v>-1</v>
      </c>
      <c r="AC502" s="57"/>
      <c r="AD502" s="57"/>
      <c r="AE502" s="57"/>
      <c r="AF502" s="57"/>
      <c r="AG502" s="57"/>
      <c r="AH502" s="57"/>
      <c r="AI502" s="57"/>
      <c r="AJ502" s="57"/>
      <c r="AK502" s="57"/>
      <c r="AL502" s="59" t="n">
        <f aca="false">IF(ISNUMBER($AA502),IF($AA502&gt;=0.005,100,IF($AA502&gt;=-0.015,50,0)),"")</f>
        <v>100</v>
      </c>
      <c r="AM502" s="59" t="n">
        <f aca="false">IF(ISNUMBER($AB502),IF($AB502=1,100,IF($AB502=0,50,0)),"")</f>
        <v>0</v>
      </c>
      <c r="AN502" s="0" t="str">
        <f aca="false">IF(ISNUMBER($AC502),IF($AC502&gt;=0.001,100,IF($AC502&gt;=-0.003,50,0)),"")</f>
        <v/>
      </c>
      <c r="AO502" s="0" t="str">
        <f aca="false">IF(ISNUMBER($AD502),IF($AD502&gt;=0.04,100,IF($AD502&gt;=0,50,0)),"")</f>
        <v/>
      </c>
      <c r="AP502" s="0" t="str">
        <f aca="false">IF(ISNUMBER($AE502),IF($AE502&gt;=25,100,IF($AE502&gt;=-75,50,0)),"")</f>
        <v/>
      </c>
      <c r="AQ502" s="0" t="str">
        <f aca="false">IF(ISNUMBER($AF502),IF($AF502&gt;0,100,IF($AF502&gt;=-50,50,0)),"")</f>
        <v/>
      </c>
      <c r="AR502" s="0" t="str">
        <f aca="false">IF(ISNUMBER($AG502),IF($AG502=1,100,IF($AG502=0,50,0)),"")</f>
        <v/>
      </c>
      <c r="AS502" s="0" t="str">
        <f aca="false">IF(ISNUMBER($AH502),IF($AH502&lt;0,100,IF($AH502&lt;=20,50,0)),"")</f>
        <v/>
      </c>
      <c r="AT502" s="0" t="str">
        <f aca="false">IF(ISNUMBER($AI502),IF($AI502&lt;0.95,100,IF($AI502&lt;=1,50,0)),"")</f>
        <v/>
      </c>
      <c r="AU502" s="0" t="str">
        <f aca="false">IF(ISNUMBER($AJ502),IF($AJ502&lt;30,0,IF($AJ502&lt;40,50,IF($AJ502&lt;=90,100,50))),"")</f>
        <v/>
      </c>
      <c r="AV502" s="0" t="str">
        <f aca="false">IF(ISNUMBER($AK502),IF($AK502&gt;-0.2,100,IF($AK502&gt;=-0.4,50,0)),"")</f>
        <v/>
      </c>
      <c r="AW502" s="59" t="n">
        <f aca="false">01_指標庫!$H$4*ISNUMBER($F502)+01_指標庫!$H$5*ISNUMBER($AA502)+01_指標庫!$H$6*ISNUMBER($G502)+01_指標庫!$H$7*ISNUMBER($H502)+01_指標庫!$H$8*ISNUMBER($AF502)+01_指標庫!$H$9*ISNUMBER($AG502)+01_指標庫!$H$10*ISNUMBER($AB502)+01_指標庫!$H$11*ISNUMBER($AC502)+01_指標庫!$H$12*ISNUMBER($AD502)+01_指標庫!$H$13*ISNUMBER($AE502)+01_指標庫!$H$14*ISNUMBER($I502)+01_指標庫!$H$15*ISNUMBER($AH502)+01_指標庫!$H$16*ISNUMBER($K502)+01_指標庫!$H$17*ISNUMBER($AI502)+01_指標庫!$H$18*ISNUMBER($AJ502)+01_指標庫!$H$19*ISNUMBER($AK502)+01_指標庫!$H$20*ISNUMBER($BB502)+01_指標庫!$H$21*ISNUMBER($BC502)</f>
        <v>51</v>
      </c>
      <c r="AX502" s="59" t="n">
        <f aca="false">IF(AW502=0,50,ROUND((01_指標庫!$H$4*IF(ISNUMBER($F502),L502,0)+01_指標庫!$H$5*IF(ISNUMBER($AA502),AL502,0)+01_指標庫!$H$6*IF(ISNUMBER($G502),M502,0)+01_指標庫!$H$7*IF(ISNUMBER($H502),N502,0)+01_指標庫!$H$8*IF(ISNUMBER($AF502),AQ502,0)+01_指標庫!$H$9*IF(ISNUMBER($AG502),AR502,0)+01_指標庫!$H$10*IF(ISNUMBER($AB502),AM502,0)+01_指標庫!$H$11*IF(ISNUMBER($AC502),AN502,0)+01_指標庫!$H$12*IF(ISNUMBER($AD502),AO502,0)+01_指標庫!$H$13*IF(ISNUMBER($AE502),AP502,0)+01_指標庫!$H$14*IF(ISNUMBER($I502),O502,0)+01_指標庫!$H$15*IF(ISNUMBER($AH502),AS502,0)+01_指標庫!$H$16*IF(ISNUMBER($K502),P502,0)+01_指標庫!$H$17*IF(ISNUMBER($AI502),AT502,0)+01_指標庫!$H$18*IF(ISNUMBER($AJ502),AU502,0)+01_指標庫!$H$19*IF(ISNUMBER($AK502),AV502,0)+01_指標庫!$H$20*IF(ISNUMBER($BB502),BB502,0)+01_指標庫!$H$21*IF(ISNUMBER($BC502),BC502,0))/AW502,1))</f>
        <v>70.6</v>
      </c>
      <c r="AY502" s="60"/>
      <c r="AZ502" s="60"/>
      <c r="BA502" s="58" t="n">
        <f aca="false">AVERAGE($E498:$E502)/AVERAGE($E493:$E502)-1</f>
        <v>-0.0129755215894087</v>
      </c>
      <c r="BB502" s="59" t="n">
        <f aca="false">IF(ISNUMBER($BA502),IF(OR($S502&lt;=-0.03,$BA502&lt;-0.003),0,IF(OR($S502&lt;=-0.02,$BA502&lt;0.01),50,100)),"")</f>
        <v>0</v>
      </c>
      <c r="BC502" s="0" t="str">
        <f aca="false">IF(OR(COUNT($AZ502)=0,COUNT($AZ501)=0),"",IF(OR($AY502/$AZ501-1&lt;=-0.03,$AZ502/$AZ501-1&lt;=-0.045,IF(COUNT($AZ493:$AZ502)=10,AVERAGE($AZ498:$AZ502)/AVERAGE($AZ493:$AZ502)-1&lt;-0.01,FALSE())),0,IF(OR($AZ502/$AZ501-1&lt;=-0.02,IF(COUNT($AZ493:$AZ502)=10,AVERAGE($AZ498:$AZ502)/AVERAGE($AZ493:$AZ502)-1&lt;0.005,FALSE())),50,100)))</f>
        <v/>
      </c>
    </row>
    <row r="503" customFormat="false" ht="15" hidden="false" customHeight="true" outlineLevel="0" collapsed="false">
      <c r="A503" s="47" t="n">
        <v>499</v>
      </c>
      <c r="B503" s="48" t="n">
        <v>43280</v>
      </c>
      <c r="C503" s="47" t="n">
        <v>2018</v>
      </c>
      <c r="D503" s="49" t="s">
        <v>234</v>
      </c>
      <c r="E503" s="50" t="n">
        <v>7040.8</v>
      </c>
      <c r="F503" s="51" t="n">
        <v>0.066577</v>
      </c>
      <c r="G503" s="51" t="n">
        <v>-0.03295</v>
      </c>
      <c r="H503" s="52" t="n">
        <v>0.6531</v>
      </c>
      <c r="I503" s="53" t="n">
        <v>361</v>
      </c>
      <c r="J503" s="47" t="s">
        <v>235</v>
      </c>
      <c r="K503" s="54" t="n">
        <v>16.09</v>
      </c>
      <c r="L503" s="55" t="n">
        <f aca="false">IF(COUNT(F503)=0,50,IF(F503&gt;=0,100,IF(F503&gt;=-0.02,50,0)))</f>
        <v>100</v>
      </c>
      <c r="M503" s="55" t="n">
        <f aca="false">IF(COUNT(G503)=0,50,IF(G503&gt;-0.06,100,IF(G503&gt;-0.15,50,0)))</f>
        <v>100</v>
      </c>
      <c r="N503" s="55" t="n">
        <f aca="false">IF(COUNT(H503)=0,50,IF(H503&gt;=0.6,100,IF(H503&gt;=0.4,50,0)))</f>
        <v>100</v>
      </c>
      <c r="O503" s="55" t="n">
        <f aca="false">IF(COUNT(I503)=0,50,IF(J503="proxy_vix",50,IF(I503&lt;350,100,IF(I503&lt;=450,50,0))))</f>
        <v>50</v>
      </c>
      <c r="P503" s="55" t="n">
        <f aca="false">IF(COUNT(K503)=0,50,IF(K503&lt;20,100,IF(K503&lt;=25,50,0)))</f>
        <v>100</v>
      </c>
      <c r="Q503" s="54"/>
      <c r="R503" s="47"/>
      <c r="S503" s="51" t="n">
        <f aca="false">$E503/$E502-1</f>
        <v>0.00130837931622962</v>
      </c>
      <c r="T503" s="56" t="n">
        <f aca="false">$K503/$K502-1</f>
        <v>-0.0451038575667657</v>
      </c>
      <c r="V503" s="57"/>
      <c r="W503" s="57"/>
      <c r="Y503" s="1" t="str">
        <f aca="false">IF(AX503&gt;=70,"EASY",IF(AX503&gt;40,"UNCERTAIN","HARD"))</f>
        <v>EASY</v>
      </c>
      <c r="AA503" s="58" t="n">
        <f aca="false">IF($A503&lt;200,"",AVERAGE($E454:$E503)/AVERAGE($E304:$E503)-1)</f>
        <v>0.0539534537136739</v>
      </c>
      <c r="AB503" s="59" t="n">
        <f aca="false">LOOKUP($B503,07_L1政策步階!$A$4:$A$14,07_L1政策步階!$C$4:$C$14)</f>
        <v>-1</v>
      </c>
      <c r="AC503" s="57"/>
      <c r="AD503" s="57"/>
      <c r="AE503" s="57"/>
      <c r="AF503" s="57"/>
      <c r="AG503" s="57"/>
      <c r="AH503" s="57"/>
      <c r="AI503" s="57"/>
      <c r="AJ503" s="57"/>
      <c r="AK503" s="57"/>
      <c r="AL503" s="59" t="n">
        <f aca="false">IF(ISNUMBER($AA503),IF($AA503&gt;=0.005,100,IF($AA503&gt;=-0.015,50,0)),"")</f>
        <v>100</v>
      </c>
      <c r="AM503" s="59" t="n">
        <f aca="false">IF(ISNUMBER($AB503),IF($AB503=1,100,IF($AB503=0,50,0)),"")</f>
        <v>0</v>
      </c>
      <c r="AN503" s="0" t="str">
        <f aca="false">IF(ISNUMBER($AC503),IF($AC503&gt;=0.001,100,IF($AC503&gt;=-0.003,50,0)),"")</f>
        <v/>
      </c>
      <c r="AO503" s="0" t="str">
        <f aca="false">IF(ISNUMBER($AD503),IF($AD503&gt;=0.04,100,IF($AD503&gt;=0,50,0)),"")</f>
        <v/>
      </c>
      <c r="AP503" s="0" t="str">
        <f aca="false">IF(ISNUMBER($AE503),IF($AE503&gt;=25,100,IF($AE503&gt;=-75,50,0)),"")</f>
        <v/>
      </c>
      <c r="AQ503" s="0" t="str">
        <f aca="false">IF(ISNUMBER($AF503),IF($AF503&gt;0,100,IF($AF503&gt;=-50,50,0)),"")</f>
        <v/>
      </c>
      <c r="AR503" s="0" t="str">
        <f aca="false">IF(ISNUMBER($AG503),IF($AG503=1,100,IF($AG503=0,50,0)),"")</f>
        <v/>
      </c>
      <c r="AS503" s="0" t="str">
        <f aca="false">IF(ISNUMBER($AH503),IF($AH503&lt;0,100,IF($AH503&lt;=20,50,0)),"")</f>
        <v/>
      </c>
      <c r="AT503" s="0" t="str">
        <f aca="false">IF(ISNUMBER($AI503),IF($AI503&lt;0.95,100,IF($AI503&lt;=1,50,0)),"")</f>
        <v/>
      </c>
      <c r="AU503" s="0" t="str">
        <f aca="false">IF(ISNUMBER($AJ503),IF($AJ503&lt;30,0,IF($AJ503&lt;40,50,IF($AJ503&lt;=90,100,50))),"")</f>
        <v/>
      </c>
      <c r="AV503" s="0" t="str">
        <f aca="false">IF(ISNUMBER($AK503),IF($AK503&gt;-0.2,100,IF($AK503&gt;=-0.4,50,0)),"")</f>
        <v/>
      </c>
      <c r="AW503" s="59" t="n">
        <f aca="false">01_指標庫!$H$4*ISNUMBER($F503)+01_指標庫!$H$5*ISNUMBER($AA503)+01_指標庫!$H$6*ISNUMBER($G503)+01_指標庫!$H$7*ISNUMBER($H503)+01_指標庫!$H$8*ISNUMBER($AF503)+01_指標庫!$H$9*ISNUMBER($AG503)+01_指標庫!$H$10*ISNUMBER($AB503)+01_指標庫!$H$11*ISNUMBER($AC503)+01_指標庫!$H$12*ISNUMBER($AD503)+01_指標庫!$H$13*ISNUMBER($AE503)+01_指標庫!$H$14*ISNUMBER($I503)+01_指標庫!$H$15*ISNUMBER($AH503)+01_指標庫!$H$16*ISNUMBER($K503)+01_指標庫!$H$17*ISNUMBER($AI503)+01_指標庫!$H$18*ISNUMBER($AJ503)+01_指標庫!$H$19*ISNUMBER($AK503)+01_指標庫!$H$20*ISNUMBER($BB503)+01_指標庫!$H$21*ISNUMBER($BC503)</f>
        <v>51</v>
      </c>
      <c r="AX503" s="59" t="n">
        <f aca="false">IF(AW503=0,50,ROUND((01_指標庫!$H$4*IF(ISNUMBER($F503),L503,0)+01_指標庫!$H$5*IF(ISNUMBER($AA503),AL503,0)+01_指標庫!$H$6*IF(ISNUMBER($G503),M503,0)+01_指標庫!$H$7*IF(ISNUMBER($H503),N503,0)+01_指標庫!$H$8*IF(ISNUMBER($AF503),AQ503,0)+01_指標庫!$H$9*IF(ISNUMBER($AG503),AR503,0)+01_指標庫!$H$10*IF(ISNUMBER($AB503),AM503,0)+01_指標庫!$H$11*IF(ISNUMBER($AC503),AN503,0)+01_指標庫!$H$12*IF(ISNUMBER($AD503),AO503,0)+01_指標庫!$H$13*IF(ISNUMBER($AE503),AP503,0)+01_指標庫!$H$14*IF(ISNUMBER($I503),O503,0)+01_指標庫!$H$15*IF(ISNUMBER($AH503),AS503,0)+01_指標庫!$H$16*IF(ISNUMBER($K503),P503,0)+01_指標庫!$H$17*IF(ISNUMBER($AI503),AT503,0)+01_指標庫!$H$18*IF(ISNUMBER($AJ503),AU503,0)+01_指標庫!$H$19*IF(ISNUMBER($AK503),AV503,0)+01_指標庫!$H$20*IF(ISNUMBER($BB503),BB503,0)+01_指標庫!$H$21*IF(ISNUMBER($BC503),BC503,0))/AW503,1))</f>
        <v>70.6</v>
      </c>
      <c r="AY503" s="60"/>
      <c r="AZ503" s="60"/>
      <c r="BA503" s="58" t="n">
        <f aca="false">AVERAGE($E499:$E503)/AVERAGE($E494:$E503)-1</f>
        <v>-0.0143950970499381</v>
      </c>
      <c r="BB503" s="59" t="n">
        <f aca="false">IF(ISNUMBER($BA503),IF(OR($S503&lt;=-0.03,$BA503&lt;-0.003),0,IF(OR($S503&lt;=-0.02,$BA503&lt;0.01),50,100)),"")</f>
        <v>0</v>
      </c>
      <c r="BC503" s="0" t="str">
        <f aca="false">IF(OR(COUNT($AZ503)=0,COUNT($AZ502)=0),"",IF(OR($AY503/$AZ502-1&lt;=-0.03,$AZ503/$AZ502-1&lt;=-0.045,IF(COUNT($AZ494:$AZ503)=10,AVERAGE($AZ499:$AZ503)/AVERAGE($AZ494:$AZ503)-1&lt;-0.01,FALSE())),0,IF(OR($AZ503/$AZ502-1&lt;=-0.02,IF(COUNT($AZ494:$AZ503)=10,AVERAGE($AZ499:$AZ503)/AVERAGE($AZ494:$AZ503)-1&lt;0.005,FALSE())),50,100)))</f>
        <v/>
      </c>
    </row>
    <row r="504" customFormat="false" ht="15" hidden="false" customHeight="true" outlineLevel="0" collapsed="false">
      <c r="A504" s="47" t="n">
        <v>500</v>
      </c>
      <c r="B504" s="48" t="n">
        <v>43283</v>
      </c>
      <c r="C504" s="47" t="n">
        <v>2018</v>
      </c>
      <c r="D504" s="49" t="s">
        <v>236</v>
      </c>
      <c r="E504" s="50" t="n">
        <v>7097.82</v>
      </c>
      <c r="F504" s="51" t="n">
        <v>0.074296</v>
      </c>
      <c r="G504" s="51" t="n">
        <v>-0.025119</v>
      </c>
      <c r="H504" s="52" t="n">
        <v>0.6735</v>
      </c>
      <c r="I504" s="53" t="n">
        <v>378</v>
      </c>
      <c r="J504" s="47" t="s">
        <v>235</v>
      </c>
      <c r="K504" s="54" t="n">
        <v>15.6</v>
      </c>
      <c r="L504" s="55" t="n">
        <f aca="false">IF(COUNT(F504)=0,50,IF(F504&gt;=0,100,IF(F504&gt;=-0.02,50,0)))</f>
        <v>100</v>
      </c>
      <c r="M504" s="55" t="n">
        <f aca="false">IF(COUNT(G504)=0,50,IF(G504&gt;-0.06,100,IF(G504&gt;-0.15,50,0)))</f>
        <v>100</v>
      </c>
      <c r="N504" s="55" t="n">
        <f aca="false">IF(COUNT(H504)=0,50,IF(H504&gt;=0.6,100,IF(H504&gt;=0.4,50,0)))</f>
        <v>100</v>
      </c>
      <c r="O504" s="55" t="n">
        <f aca="false">IF(COUNT(I504)=0,50,IF(J504="proxy_vix",50,IF(I504&lt;350,100,IF(I504&lt;=450,50,0))))</f>
        <v>50</v>
      </c>
      <c r="P504" s="55" t="n">
        <f aca="false">IF(COUNT(K504)=0,50,IF(K504&lt;20,100,IF(K504&lt;=25,50,0)))</f>
        <v>100</v>
      </c>
      <c r="Q504" s="54"/>
      <c r="R504" s="47"/>
      <c r="S504" s="51" t="n">
        <f aca="false">$E504/$E503-1</f>
        <v>0.0080985115327803</v>
      </c>
      <c r="T504" s="56" t="n">
        <f aca="false">$K504/$K503-1</f>
        <v>-0.0304536979490366</v>
      </c>
      <c r="V504" s="57"/>
      <c r="W504" s="57"/>
      <c r="Y504" s="1" t="str">
        <f aca="false">IF(AX504&gt;=70,"EASY",IF(AX504&gt;40,"UNCERTAIN","HARD"))</f>
        <v>EASY</v>
      </c>
      <c r="AA504" s="58" t="n">
        <f aca="false">IF($A504&lt;200,"",AVERAGE($E455:$E504)/AVERAGE($E305:$E504)-1)</f>
        <v>0.054354824073324</v>
      </c>
      <c r="AB504" s="59" t="n">
        <f aca="false">LOOKUP($B504,07_L1政策步階!$A$4:$A$14,07_L1政策步階!$C$4:$C$14)</f>
        <v>-1</v>
      </c>
      <c r="AC504" s="57"/>
      <c r="AD504" s="57"/>
      <c r="AE504" s="57"/>
      <c r="AF504" s="57"/>
      <c r="AG504" s="57"/>
      <c r="AH504" s="57"/>
      <c r="AI504" s="57"/>
      <c r="AJ504" s="57"/>
      <c r="AK504" s="57"/>
      <c r="AL504" s="59" t="n">
        <f aca="false">IF(ISNUMBER($AA504),IF($AA504&gt;=0.005,100,IF($AA504&gt;=-0.015,50,0)),"")</f>
        <v>100</v>
      </c>
      <c r="AM504" s="59" t="n">
        <f aca="false">IF(ISNUMBER($AB504),IF($AB504=1,100,IF($AB504=0,50,0)),"")</f>
        <v>0</v>
      </c>
      <c r="AN504" s="0" t="str">
        <f aca="false">IF(ISNUMBER($AC504),IF($AC504&gt;=0.001,100,IF($AC504&gt;=-0.003,50,0)),"")</f>
        <v/>
      </c>
      <c r="AO504" s="0" t="str">
        <f aca="false">IF(ISNUMBER($AD504),IF($AD504&gt;=0.04,100,IF($AD504&gt;=0,50,0)),"")</f>
        <v/>
      </c>
      <c r="AP504" s="0" t="str">
        <f aca="false">IF(ISNUMBER($AE504),IF($AE504&gt;=25,100,IF($AE504&gt;=-75,50,0)),"")</f>
        <v/>
      </c>
      <c r="AQ504" s="0" t="str">
        <f aca="false">IF(ISNUMBER($AF504),IF($AF504&gt;0,100,IF($AF504&gt;=-50,50,0)),"")</f>
        <v/>
      </c>
      <c r="AR504" s="0" t="str">
        <f aca="false">IF(ISNUMBER($AG504),IF($AG504=1,100,IF($AG504=0,50,0)),"")</f>
        <v/>
      </c>
      <c r="AS504" s="0" t="str">
        <f aca="false">IF(ISNUMBER($AH504),IF($AH504&lt;0,100,IF($AH504&lt;=20,50,0)),"")</f>
        <v/>
      </c>
      <c r="AT504" s="0" t="str">
        <f aca="false">IF(ISNUMBER($AI504),IF($AI504&lt;0.95,100,IF($AI504&lt;=1,50,0)),"")</f>
        <v/>
      </c>
      <c r="AU504" s="0" t="str">
        <f aca="false">IF(ISNUMBER($AJ504),IF($AJ504&lt;30,0,IF($AJ504&lt;40,50,IF($AJ504&lt;=90,100,50))),"")</f>
        <v/>
      </c>
      <c r="AV504" s="0" t="str">
        <f aca="false">IF(ISNUMBER($AK504),IF($AK504&gt;-0.2,100,IF($AK504&gt;=-0.4,50,0)),"")</f>
        <v/>
      </c>
      <c r="AW504" s="59" t="n">
        <f aca="false">01_指標庫!$H$4*ISNUMBER($F504)+01_指標庫!$H$5*ISNUMBER($AA504)+01_指標庫!$H$6*ISNUMBER($G504)+01_指標庫!$H$7*ISNUMBER($H504)+01_指標庫!$H$8*ISNUMBER($AF504)+01_指標庫!$H$9*ISNUMBER($AG504)+01_指標庫!$H$10*ISNUMBER($AB504)+01_指標庫!$H$11*ISNUMBER($AC504)+01_指標庫!$H$12*ISNUMBER($AD504)+01_指標庫!$H$13*ISNUMBER($AE504)+01_指標庫!$H$14*ISNUMBER($I504)+01_指標庫!$H$15*ISNUMBER($AH504)+01_指標庫!$H$16*ISNUMBER($K504)+01_指標庫!$H$17*ISNUMBER($AI504)+01_指標庫!$H$18*ISNUMBER($AJ504)+01_指標庫!$H$19*ISNUMBER($AK504)+01_指標庫!$H$20*ISNUMBER($BB504)+01_指標庫!$H$21*ISNUMBER($BC504)</f>
        <v>51</v>
      </c>
      <c r="AX504" s="59" t="n">
        <f aca="false">IF(AW504=0,50,ROUND((01_指標庫!$H$4*IF(ISNUMBER($F504),L504,0)+01_指標庫!$H$5*IF(ISNUMBER($AA504),AL504,0)+01_指標庫!$H$6*IF(ISNUMBER($G504),M504,0)+01_指標庫!$H$7*IF(ISNUMBER($H504),N504,0)+01_指標庫!$H$8*IF(ISNUMBER($AF504),AQ504,0)+01_指標庫!$H$9*IF(ISNUMBER($AG504),AR504,0)+01_指標庫!$H$10*IF(ISNUMBER($AB504),AM504,0)+01_指標庫!$H$11*IF(ISNUMBER($AC504),AN504,0)+01_指標庫!$H$12*IF(ISNUMBER($AD504),AO504,0)+01_指標庫!$H$13*IF(ISNUMBER($AE504),AP504,0)+01_指標庫!$H$14*IF(ISNUMBER($I504),O504,0)+01_指標庫!$H$15*IF(ISNUMBER($AH504),AS504,0)+01_指標庫!$H$16*IF(ISNUMBER($K504),P504,0)+01_指標庫!$H$17*IF(ISNUMBER($AI504),AT504,0)+01_指標庫!$H$18*IF(ISNUMBER($AJ504),AU504,0)+01_指標庫!$H$19*IF(ISNUMBER($AK504),AV504,0)+01_指標庫!$H$20*IF(ISNUMBER($BB504),BB504,0)+01_指標庫!$H$21*IF(ISNUMBER($BC504),BC504,0))/AW504,1))</f>
        <v>70.6</v>
      </c>
      <c r="AY504" s="60"/>
      <c r="AZ504" s="60"/>
      <c r="BA504" s="58" t="n">
        <f aca="false">AVERAGE($E500:$E504)/AVERAGE($E495:$E504)-1</f>
        <v>-0.0105918223970775</v>
      </c>
      <c r="BB504" s="59" t="n">
        <f aca="false">IF(ISNUMBER($BA504),IF(OR($S504&lt;=-0.03,$BA504&lt;-0.003),0,IF(OR($S504&lt;=-0.02,$BA504&lt;0.01),50,100)),"")</f>
        <v>0</v>
      </c>
      <c r="BC504" s="0" t="str">
        <f aca="false">IF(OR(COUNT($AZ504)=0,COUNT($AZ503)=0),"",IF(OR($AY504/$AZ503-1&lt;=-0.03,$AZ504/$AZ503-1&lt;=-0.045,IF(COUNT($AZ495:$AZ504)=10,AVERAGE($AZ500:$AZ504)/AVERAGE($AZ495:$AZ504)-1&lt;-0.01,FALSE())),0,IF(OR($AZ504/$AZ503-1&lt;=-0.02,IF(COUNT($AZ495:$AZ504)=10,AVERAGE($AZ500:$AZ504)/AVERAGE($AZ495:$AZ504)-1&lt;0.005,FALSE())),50,100)))</f>
        <v/>
      </c>
    </row>
    <row r="505" customFormat="false" ht="15" hidden="false" customHeight="true" outlineLevel="0" collapsed="false">
      <c r="A505" s="47" t="n">
        <v>501</v>
      </c>
      <c r="B505" s="48" t="n">
        <v>43284</v>
      </c>
      <c r="C505" s="47" t="n">
        <v>2018</v>
      </c>
      <c r="D505" s="49" t="s">
        <v>237</v>
      </c>
      <c r="E505" s="50" t="n">
        <v>7014.55</v>
      </c>
      <c r="F505" s="51" t="n">
        <v>0.060869</v>
      </c>
      <c r="G505" s="51" t="n">
        <v>-0.036556</v>
      </c>
      <c r="H505" s="52" t="n">
        <v>0.6327</v>
      </c>
      <c r="I505" s="53" t="n">
        <v>377</v>
      </c>
      <c r="J505" s="47" t="s">
        <v>235</v>
      </c>
      <c r="K505" s="54" t="n">
        <v>16.14</v>
      </c>
      <c r="L505" s="55" t="n">
        <f aca="false">IF(COUNT(F505)=0,50,IF(F505&gt;=0,100,IF(F505&gt;=-0.02,50,0)))</f>
        <v>100</v>
      </c>
      <c r="M505" s="55" t="n">
        <f aca="false">IF(COUNT(G505)=0,50,IF(G505&gt;-0.06,100,IF(G505&gt;-0.15,50,0)))</f>
        <v>100</v>
      </c>
      <c r="N505" s="55" t="n">
        <f aca="false">IF(COUNT(H505)=0,50,IF(H505&gt;=0.6,100,IF(H505&gt;=0.4,50,0)))</f>
        <v>100</v>
      </c>
      <c r="O505" s="55" t="n">
        <f aca="false">IF(COUNT(I505)=0,50,IF(J505="proxy_vix",50,IF(I505&lt;350,100,IF(I505&lt;=450,50,0))))</f>
        <v>50</v>
      </c>
      <c r="P505" s="55" t="n">
        <f aca="false">IF(COUNT(K505)=0,50,IF(K505&lt;20,100,IF(K505&lt;=25,50,0)))</f>
        <v>100</v>
      </c>
      <c r="Q505" s="54"/>
      <c r="R505" s="47"/>
      <c r="S505" s="51" t="n">
        <f aca="false">$E505/$E504-1</f>
        <v>-0.0117317711635403</v>
      </c>
      <c r="T505" s="56" t="n">
        <f aca="false">$K505/$K504-1</f>
        <v>0.0346153846153847</v>
      </c>
      <c r="V505" s="57"/>
      <c r="W505" s="57"/>
      <c r="Y505" s="1" t="str">
        <f aca="false">IF(AX505&gt;=70,"EASY",IF(AX505&gt;40,"UNCERTAIN","HARD"))</f>
        <v>EASY</v>
      </c>
      <c r="AA505" s="58" t="n">
        <f aca="false">IF($A505&lt;200,"",AVERAGE($E456:$E505)/AVERAGE($E306:$E505)-1)</f>
        <v>0.0546426700016134</v>
      </c>
      <c r="AB505" s="59" t="n">
        <f aca="false">LOOKUP($B505,07_L1政策步階!$A$4:$A$14,07_L1政策步階!$C$4:$C$14)</f>
        <v>-1</v>
      </c>
      <c r="AC505" s="57"/>
      <c r="AD505" s="57"/>
      <c r="AE505" s="57"/>
      <c r="AF505" s="57"/>
      <c r="AG505" s="57"/>
      <c r="AH505" s="57"/>
      <c r="AI505" s="57"/>
      <c r="AJ505" s="57"/>
      <c r="AK505" s="57"/>
      <c r="AL505" s="59" t="n">
        <f aca="false">IF(ISNUMBER($AA505),IF($AA505&gt;=0.005,100,IF($AA505&gt;=-0.015,50,0)),"")</f>
        <v>100</v>
      </c>
      <c r="AM505" s="59" t="n">
        <f aca="false">IF(ISNUMBER($AB505),IF($AB505=1,100,IF($AB505=0,50,0)),"")</f>
        <v>0</v>
      </c>
      <c r="AN505" s="0" t="str">
        <f aca="false">IF(ISNUMBER($AC505),IF($AC505&gt;=0.001,100,IF($AC505&gt;=-0.003,50,0)),"")</f>
        <v/>
      </c>
      <c r="AO505" s="0" t="str">
        <f aca="false">IF(ISNUMBER($AD505),IF($AD505&gt;=0.04,100,IF($AD505&gt;=0,50,0)),"")</f>
        <v/>
      </c>
      <c r="AP505" s="0" t="str">
        <f aca="false">IF(ISNUMBER($AE505),IF($AE505&gt;=25,100,IF($AE505&gt;=-75,50,0)),"")</f>
        <v/>
      </c>
      <c r="AQ505" s="0" t="str">
        <f aca="false">IF(ISNUMBER($AF505),IF($AF505&gt;0,100,IF($AF505&gt;=-50,50,0)),"")</f>
        <v/>
      </c>
      <c r="AR505" s="0" t="str">
        <f aca="false">IF(ISNUMBER($AG505),IF($AG505=1,100,IF($AG505=0,50,0)),"")</f>
        <v/>
      </c>
      <c r="AS505" s="0" t="str">
        <f aca="false">IF(ISNUMBER($AH505),IF($AH505&lt;0,100,IF($AH505&lt;=20,50,0)),"")</f>
        <v/>
      </c>
      <c r="AT505" s="0" t="str">
        <f aca="false">IF(ISNUMBER($AI505),IF($AI505&lt;0.95,100,IF($AI505&lt;=1,50,0)),"")</f>
        <v/>
      </c>
      <c r="AU505" s="0" t="str">
        <f aca="false">IF(ISNUMBER($AJ505),IF($AJ505&lt;30,0,IF($AJ505&lt;40,50,IF($AJ505&lt;=90,100,50))),"")</f>
        <v/>
      </c>
      <c r="AV505" s="0" t="str">
        <f aca="false">IF(ISNUMBER($AK505),IF($AK505&gt;-0.2,100,IF($AK505&gt;=-0.4,50,0)),"")</f>
        <v/>
      </c>
      <c r="AW505" s="59" t="n">
        <f aca="false">01_指標庫!$H$4*ISNUMBER($F505)+01_指標庫!$H$5*ISNUMBER($AA505)+01_指標庫!$H$6*ISNUMBER($G505)+01_指標庫!$H$7*ISNUMBER($H505)+01_指標庫!$H$8*ISNUMBER($AF505)+01_指標庫!$H$9*ISNUMBER($AG505)+01_指標庫!$H$10*ISNUMBER($AB505)+01_指標庫!$H$11*ISNUMBER($AC505)+01_指標庫!$H$12*ISNUMBER($AD505)+01_指標庫!$H$13*ISNUMBER($AE505)+01_指標庫!$H$14*ISNUMBER($I505)+01_指標庫!$H$15*ISNUMBER($AH505)+01_指標庫!$H$16*ISNUMBER($K505)+01_指標庫!$H$17*ISNUMBER($AI505)+01_指標庫!$H$18*ISNUMBER($AJ505)+01_指標庫!$H$19*ISNUMBER($AK505)+01_指標庫!$H$20*ISNUMBER($BB505)+01_指標庫!$H$21*ISNUMBER($BC505)</f>
        <v>51</v>
      </c>
      <c r="AX505" s="59" t="n">
        <f aca="false">IF(AW505=0,50,ROUND((01_指標庫!$H$4*IF(ISNUMBER($F505),L505,0)+01_指標庫!$H$5*IF(ISNUMBER($AA505),AL505,0)+01_指標庫!$H$6*IF(ISNUMBER($G505),M505,0)+01_指標庫!$H$7*IF(ISNUMBER($H505),N505,0)+01_指標庫!$H$8*IF(ISNUMBER($AF505),AQ505,0)+01_指標庫!$H$9*IF(ISNUMBER($AG505),AR505,0)+01_指標庫!$H$10*IF(ISNUMBER($AB505),AM505,0)+01_指標庫!$H$11*IF(ISNUMBER($AC505),AN505,0)+01_指標庫!$H$12*IF(ISNUMBER($AD505),AO505,0)+01_指標庫!$H$13*IF(ISNUMBER($AE505),AP505,0)+01_指標庫!$H$14*IF(ISNUMBER($I505),O505,0)+01_指標庫!$H$15*IF(ISNUMBER($AH505),AS505,0)+01_指標庫!$H$16*IF(ISNUMBER($K505),P505,0)+01_指標庫!$H$17*IF(ISNUMBER($AI505),AT505,0)+01_指標庫!$H$18*IF(ISNUMBER($AJ505),AU505,0)+01_指標庫!$H$19*IF(ISNUMBER($AK505),AV505,0)+01_指標庫!$H$20*IF(ISNUMBER($BB505),BB505,0)+01_指標庫!$H$21*IF(ISNUMBER($BC505),BC505,0))/AW505,1))</f>
        <v>70.6</v>
      </c>
      <c r="AY505" s="60"/>
      <c r="AZ505" s="60"/>
      <c r="BA505" s="58" t="n">
        <f aca="false">AVERAGE($E501:$E505)/AVERAGE($E496:$E505)-1</f>
        <v>-0.00912713999039683</v>
      </c>
      <c r="BB505" s="59" t="n">
        <f aca="false">IF(ISNUMBER($BA505),IF(OR($S505&lt;=-0.03,$BA505&lt;-0.003),0,IF(OR($S505&lt;=-0.02,$BA505&lt;0.01),50,100)),"")</f>
        <v>0</v>
      </c>
      <c r="BC505" s="0" t="str">
        <f aca="false">IF(OR(COUNT($AZ505)=0,COUNT($AZ504)=0),"",IF(OR($AY505/$AZ504-1&lt;=-0.03,$AZ505/$AZ504-1&lt;=-0.045,IF(COUNT($AZ496:$AZ505)=10,AVERAGE($AZ501:$AZ505)/AVERAGE($AZ496:$AZ505)-1&lt;-0.01,FALSE())),0,IF(OR($AZ505/$AZ504-1&lt;=-0.02,IF(COUNT($AZ496:$AZ505)=10,AVERAGE($AZ501:$AZ505)/AVERAGE($AZ496:$AZ505)-1&lt;0.005,FALSE())),50,100)))</f>
        <v/>
      </c>
    </row>
    <row r="506" customFormat="false" ht="15" hidden="false" customHeight="true" outlineLevel="0" collapsed="false">
      <c r="A506" s="47" t="n">
        <v>502</v>
      </c>
      <c r="B506" s="48" t="n">
        <v>43286</v>
      </c>
      <c r="C506" s="47" t="n">
        <v>2018</v>
      </c>
      <c r="D506" s="49" t="s">
        <v>239</v>
      </c>
      <c r="E506" s="50" t="n">
        <v>7101.05</v>
      </c>
      <c r="F506" s="51" t="n">
        <v>0.073042</v>
      </c>
      <c r="G506" s="51" t="n">
        <v>-0.024675</v>
      </c>
      <c r="H506" s="52" t="n">
        <v>0.6939</v>
      </c>
      <c r="I506" s="53" t="n">
        <v>374</v>
      </c>
      <c r="J506" s="47" t="s">
        <v>235</v>
      </c>
      <c r="K506" s="54" t="n">
        <v>14.97</v>
      </c>
      <c r="L506" s="55" t="n">
        <f aca="false">IF(COUNT(F506)=0,50,IF(F506&gt;=0,100,IF(F506&gt;=-0.02,50,0)))</f>
        <v>100</v>
      </c>
      <c r="M506" s="55" t="n">
        <f aca="false">IF(COUNT(G506)=0,50,IF(G506&gt;-0.06,100,IF(G506&gt;-0.15,50,0)))</f>
        <v>100</v>
      </c>
      <c r="N506" s="55" t="n">
        <f aca="false">IF(COUNT(H506)=0,50,IF(H506&gt;=0.6,100,IF(H506&gt;=0.4,50,0)))</f>
        <v>100</v>
      </c>
      <c r="O506" s="55" t="n">
        <f aca="false">IF(COUNT(I506)=0,50,IF(J506="proxy_vix",50,IF(I506&lt;350,100,IF(I506&lt;=450,50,0))))</f>
        <v>50</v>
      </c>
      <c r="P506" s="55" t="n">
        <f aca="false">IF(COUNT(K506)=0,50,IF(K506&lt;20,100,IF(K506&lt;=25,50,0)))</f>
        <v>100</v>
      </c>
      <c r="Q506" s="54"/>
      <c r="R506" s="47"/>
      <c r="S506" s="51" t="n">
        <f aca="false">$E506/$E505-1</f>
        <v>0.0123315109308508</v>
      </c>
      <c r="T506" s="56" t="n">
        <f aca="false">$K506/$K505-1</f>
        <v>-0.0724907063197026</v>
      </c>
      <c r="V506" s="57"/>
      <c r="W506" s="57"/>
      <c r="Y506" s="1" t="str">
        <f aca="false">IF(AX506&gt;=70,"EASY",IF(AX506&gt;40,"UNCERTAIN","HARD"))</f>
        <v>EASY</v>
      </c>
      <c r="AA506" s="58" t="n">
        <f aca="false">IF($A506&lt;200,"",AVERAGE($E457:$E506)/AVERAGE($E307:$E506)-1)</f>
        <v>0.0555394148693709</v>
      </c>
      <c r="AB506" s="59" t="n">
        <f aca="false">LOOKUP($B506,07_L1政策步階!$A$4:$A$14,07_L1政策步階!$C$4:$C$14)</f>
        <v>-1</v>
      </c>
      <c r="AC506" s="57"/>
      <c r="AD506" s="57"/>
      <c r="AE506" s="57"/>
      <c r="AF506" s="57"/>
      <c r="AG506" s="57"/>
      <c r="AH506" s="57"/>
      <c r="AI506" s="57"/>
      <c r="AJ506" s="57"/>
      <c r="AK506" s="57"/>
      <c r="AL506" s="59" t="n">
        <f aca="false">IF(ISNUMBER($AA506),IF($AA506&gt;=0.005,100,IF($AA506&gt;=-0.015,50,0)),"")</f>
        <v>100</v>
      </c>
      <c r="AM506" s="59" t="n">
        <f aca="false">IF(ISNUMBER($AB506),IF($AB506=1,100,IF($AB506=0,50,0)),"")</f>
        <v>0</v>
      </c>
      <c r="AN506" s="0" t="str">
        <f aca="false">IF(ISNUMBER($AC506),IF($AC506&gt;=0.001,100,IF($AC506&gt;=-0.003,50,0)),"")</f>
        <v/>
      </c>
      <c r="AO506" s="0" t="str">
        <f aca="false">IF(ISNUMBER($AD506),IF($AD506&gt;=0.04,100,IF($AD506&gt;=0,50,0)),"")</f>
        <v/>
      </c>
      <c r="AP506" s="0" t="str">
        <f aca="false">IF(ISNUMBER($AE506),IF($AE506&gt;=25,100,IF($AE506&gt;=-75,50,0)),"")</f>
        <v/>
      </c>
      <c r="AQ506" s="0" t="str">
        <f aca="false">IF(ISNUMBER($AF506),IF($AF506&gt;0,100,IF($AF506&gt;=-50,50,0)),"")</f>
        <v/>
      </c>
      <c r="AR506" s="0" t="str">
        <f aca="false">IF(ISNUMBER($AG506),IF($AG506=1,100,IF($AG506=0,50,0)),"")</f>
        <v/>
      </c>
      <c r="AS506" s="0" t="str">
        <f aca="false">IF(ISNUMBER($AH506),IF($AH506&lt;0,100,IF($AH506&lt;=20,50,0)),"")</f>
        <v/>
      </c>
      <c r="AT506" s="0" t="str">
        <f aca="false">IF(ISNUMBER($AI506),IF($AI506&lt;0.95,100,IF($AI506&lt;=1,50,0)),"")</f>
        <v/>
      </c>
      <c r="AU506" s="0" t="str">
        <f aca="false">IF(ISNUMBER($AJ506),IF($AJ506&lt;30,0,IF($AJ506&lt;40,50,IF($AJ506&lt;=90,100,50))),"")</f>
        <v/>
      </c>
      <c r="AV506" s="0" t="str">
        <f aca="false">IF(ISNUMBER($AK506),IF($AK506&gt;-0.2,100,IF($AK506&gt;=-0.4,50,0)),"")</f>
        <v/>
      </c>
      <c r="AW506" s="59" t="n">
        <f aca="false">01_指標庫!$H$4*ISNUMBER($F506)+01_指標庫!$H$5*ISNUMBER($AA506)+01_指標庫!$H$6*ISNUMBER($G506)+01_指標庫!$H$7*ISNUMBER($H506)+01_指標庫!$H$8*ISNUMBER($AF506)+01_指標庫!$H$9*ISNUMBER($AG506)+01_指標庫!$H$10*ISNUMBER($AB506)+01_指標庫!$H$11*ISNUMBER($AC506)+01_指標庫!$H$12*ISNUMBER($AD506)+01_指標庫!$H$13*ISNUMBER($AE506)+01_指標庫!$H$14*ISNUMBER($I506)+01_指標庫!$H$15*ISNUMBER($AH506)+01_指標庫!$H$16*ISNUMBER($K506)+01_指標庫!$H$17*ISNUMBER($AI506)+01_指標庫!$H$18*ISNUMBER($AJ506)+01_指標庫!$H$19*ISNUMBER($AK506)+01_指標庫!$H$20*ISNUMBER($BB506)+01_指標庫!$H$21*ISNUMBER($BC506)</f>
        <v>51</v>
      </c>
      <c r="AX506" s="59" t="n">
        <f aca="false">IF(AW506=0,50,ROUND((01_指標庫!$H$4*IF(ISNUMBER($F506),L506,0)+01_指標庫!$H$5*IF(ISNUMBER($AA506),AL506,0)+01_指標庫!$H$6*IF(ISNUMBER($G506),M506,0)+01_指標庫!$H$7*IF(ISNUMBER($H506),N506,0)+01_指標庫!$H$8*IF(ISNUMBER($AF506),AQ506,0)+01_指標庫!$H$9*IF(ISNUMBER($AG506),AR506,0)+01_指標庫!$H$10*IF(ISNUMBER($AB506),AM506,0)+01_指標庫!$H$11*IF(ISNUMBER($AC506),AN506,0)+01_指標庫!$H$12*IF(ISNUMBER($AD506),AO506,0)+01_指標庫!$H$13*IF(ISNUMBER($AE506),AP506,0)+01_指標庫!$H$14*IF(ISNUMBER($I506),O506,0)+01_指標庫!$H$15*IF(ISNUMBER($AH506),AS506,0)+01_指標庫!$H$16*IF(ISNUMBER($K506),P506,0)+01_指標庫!$H$17*IF(ISNUMBER($AI506),AT506,0)+01_指標庫!$H$18*IF(ISNUMBER($AJ506),AU506,0)+01_指標庫!$H$19*IF(ISNUMBER($AK506),AV506,0)+01_指標庫!$H$20*IF(ISNUMBER($BB506),BB506,0)+01_指標庫!$H$21*IF(ISNUMBER($BC506),BC506,0))/AW506,1))</f>
        <v>76.5</v>
      </c>
      <c r="AY506" s="60"/>
      <c r="AZ506" s="60"/>
      <c r="BA506" s="58" t="n">
        <f aca="false">AVERAGE($E502:$E506)/AVERAGE($E497:$E506)-1</f>
        <v>-0.002899535243581</v>
      </c>
      <c r="BB506" s="59" t="n">
        <f aca="false">IF(ISNUMBER($BA506),IF(OR($S506&lt;=-0.03,$BA506&lt;-0.003),0,IF(OR($S506&lt;=-0.02,$BA506&lt;0.01),50,100)),"")</f>
        <v>50</v>
      </c>
      <c r="BC506" s="0" t="str">
        <f aca="false">IF(OR(COUNT($AZ506)=0,COUNT($AZ505)=0),"",IF(OR($AY506/$AZ505-1&lt;=-0.03,$AZ506/$AZ505-1&lt;=-0.045,IF(COUNT($AZ497:$AZ506)=10,AVERAGE($AZ502:$AZ506)/AVERAGE($AZ497:$AZ506)-1&lt;-0.01,FALSE())),0,IF(OR($AZ506/$AZ505-1&lt;=-0.02,IF(COUNT($AZ497:$AZ506)=10,AVERAGE($AZ502:$AZ506)/AVERAGE($AZ497:$AZ506)-1&lt;0.005,FALSE())),50,100)))</f>
        <v/>
      </c>
    </row>
    <row r="507" customFormat="false" ht="15" hidden="false" customHeight="true" outlineLevel="0" collapsed="false">
      <c r="A507" s="47" t="n">
        <v>503</v>
      </c>
      <c r="B507" s="48" t="n">
        <v>43287</v>
      </c>
      <c r="C507" s="47" t="n">
        <v>2018</v>
      </c>
      <c r="D507" s="49" t="s">
        <v>234</v>
      </c>
      <c r="E507" s="50" t="n">
        <v>7207.33</v>
      </c>
      <c r="F507" s="51" t="n">
        <v>0.088102</v>
      </c>
      <c r="G507" s="51" t="n">
        <v>-0.010077</v>
      </c>
      <c r="H507" s="52" t="n">
        <v>0.7551</v>
      </c>
      <c r="I507" s="53" t="n">
        <v>374</v>
      </c>
      <c r="J507" s="47" t="s">
        <v>235</v>
      </c>
      <c r="K507" s="54" t="n">
        <v>13.37</v>
      </c>
      <c r="L507" s="55" t="n">
        <f aca="false">IF(COUNT(F507)=0,50,IF(F507&gt;=0,100,IF(F507&gt;=-0.02,50,0)))</f>
        <v>100</v>
      </c>
      <c r="M507" s="55" t="n">
        <f aca="false">IF(COUNT(G507)=0,50,IF(G507&gt;-0.06,100,IF(G507&gt;-0.15,50,0)))</f>
        <v>100</v>
      </c>
      <c r="N507" s="55" t="n">
        <f aca="false">IF(COUNT(H507)=0,50,IF(H507&gt;=0.6,100,IF(H507&gt;=0.4,50,0)))</f>
        <v>100</v>
      </c>
      <c r="O507" s="55" t="n">
        <f aca="false">IF(COUNT(I507)=0,50,IF(J507="proxy_vix",50,IF(I507&lt;350,100,IF(I507&lt;=450,50,0))))</f>
        <v>50</v>
      </c>
      <c r="P507" s="55" t="n">
        <f aca="false">IF(COUNT(K507)=0,50,IF(K507&lt;20,100,IF(K507&lt;=25,50,0)))</f>
        <v>100</v>
      </c>
      <c r="Q507" s="54"/>
      <c r="R507" s="47"/>
      <c r="S507" s="51" t="n">
        <f aca="false">$E507/$E506-1</f>
        <v>0.0149668006844057</v>
      </c>
      <c r="T507" s="56" t="n">
        <f aca="false">$K507/$K506-1</f>
        <v>-0.10688042752171</v>
      </c>
      <c r="V507" s="57"/>
      <c r="W507" s="57"/>
      <c r="Y507" s="1" t="str">
        <f aca="false">IF(AX507&gt;=70,"EASY",IF(AX507&gt;40,"UNCERTAIN","HARD"))</f>
        <v>EASY</v>
      </c>
      <c r="AA507" s="58" t="n">
        <f aca="false">IF($A507&lt;200,"",AVERAGE($E458:$E507)/AVERAGE($E308:$E507)-1)</f>
        <v>0.0566639725275104</v>
      </c>
      <c r="AB507" s="59" t="n">
        <f aca="false">LOOKUP($B507,07_L1政策步階!$A$4:$A$14,07_L1政策步階!$C$4:$C$14)</f>
        <v>-1</v>
      </c>
      <c r="AC507" s="57"/>
      <c r="AD507" s="57"/>
      <c r="AE507" s="57"/>
      <c r="AF507" s="57"/>
      <c r="AG507" s="57"/>
      <c r="AH507" s="57"/>
      <c r="AI507" s="57"/>
      <c r="AJ507" s="57"/>
      <c r="AK507" s="57"/>
      <c r="AL507" s="59" t="n">
        <f aca="false">IF(ISNUMBER($AA507),IF($AA507&gt;=0.005,100,IF($AA507&gt;=-0.015,50,0)),"")</f>
        <v>100</v>
      </c>
      <c r="AM507" s="59" t="n">
        <f aca="false">IF(ISNUMBER($AB507),IF($AB507=1,100,IF($AB507=0,50,0)),"")</f>
        <v>0</v>
      </c>
      <c r="AN507" s="0" t="str">
        <f aca="false">IF(ISNUMBER($AC507),IF($AC507&gt;=0.001,100,IF($AC507&gt;=-0.003,50,0)),"")</f>
        <v/>
      </c>
      <c r="AO507" s="0" t="str">
        <f aca="false">IF(ISNUMBER($AD507),IF($AD507&gt;=0.04,100,IF($AD507&gt;=0,50,0)),"")</f>
        <v/>
      </c>
      <c r="AP507" s="0" t="str">
        <f aca="false">IF(ISNUMBER($AE507),IF($AE507&gt;=25,100,IF($AE507&gt;=-75,50,0)),"")</f>
        <v/>
      </c>
      <c r="AQ507" s="0" t="str">
        <f aca="false">IF(ISNUMBER($AF507),IF($AF507&gt;0,100,IF($AF507&gt;=-50,50,0)),"")</f>
        <v/>
      </c>
      <c r="AR507" s="0" t="str">
        <f aca="false">IF(ISNUMBER($AG507),IF($AG507=1,100,IF($AG507=0,50,0)),"")</f>
        <v/>
      </c>
      <c r="AS507" s="0" t="str">
        <f aca="false">IF(ISNUMBER($AH507),IF($AH507&lt;0,100,IF($AH507&lt;=20,50,0)),"")</f>
        <v/>
      </c>
      <c r="AT507" s="0" t="str">
        <f aca="false">IF(ISNUMBER($AI507),IF($AI507&lt;0.95,100,IF($AI507&lt;=1,50,0)),"")</f>
        <v/>
      </c>
      <c r="AU507" s="0" t="str">
        <f aca="false">IF(ISNUMBER($AJ507),IF($AJ507&lt;30,0,IF($AJ507&lt;40,50,IF($AJ507&lt;=90,100,50))),"")</f>
        <v/>
      </c>
      <c r="AV507" s="0" t="str">
        <f aca="false">IF(ISNUMBER($AK507),IF($AK507&gt;-0.2,100,IF($AK507&gt;=-0.4,50,0)),"")</f>
        <v/>
      </c>
      <c r="AW507" s="59" t="n">
        <f aca="false">01_指標庫!$H$4*ISNUMBER($F507)+01_指標庫!$H$5*ISNUMBER($AA507)+01_指標庫!$H$6*ISNUMBER($G507)+01_指標庫!$H$7*ISNUMBER($H507)+01_指標庫!$H$8*ISNUMBER($AF507)+01_指標庫!$H$9*ISNUMBER($AG507)+01_指標庫!$H$10*ISNUMBER($AB507)+01_指標庫!$H$11*ISNUMBER($AC507)+01_指標庫!$H$12*ISNUMBER($AD507)+01_指標庫!$H$13*ISNUMBER($AE507)+01_指標庫!$H$14*ISNUMBER($I507)+01_指標庫!$H$15*ISNUMBER($AH507)+01_指標庫!$H$16*ISNUMBER($K507)+01_指標庫!$H$17*ISNUMBER($AI507)+01_指標庫!$H$18*ISNUMBER($AJ507)+01_指標庫!$H$19*ISNUMBER($AK507)+01_指標庫!$H$20*ISNUMBER($BB507)+01_指標庫!$H$21*ISNUMBER($BC507)</f>
        <v>51</v>
      </c>
      <c r="AX507" s="59" t="n">
        <f aca="false">IF(AW507=0,50,ROUND((01_指標庫!$H$4*IF(ISNUMBER($F507),L507,0)+01_指標庫!$H$5*IF(ISNUMBER($AA507),AL507,0)+01_指標庫!$H$6*IF(ISNUMBER($G507),M507,0)+01_指標庫!$H$7*IF(ISNUMBER($H507),N507,0)+01_指標庫!$H$8*IF(ISNUMBER($AF507),AQ507,0)+01_指標庫!$H$9*IF(ISNUMBER($AG507),AR507,0)+01_指標庫!$H$10*IF(ISNUMBER($AB507),AM507,0)+01_指標庫!$H$11*IF(ISNUMBER($AC507),AN507,0)+01_指標庫!$H$12*IF(ISNUMBER($AD507),AO507,0)+01_指標庫!$H$13*IF(ISNUMBER($AE507),AP507,0)+01_指標庫!$H$14*IF(ISNUMBER($I507),O507,0)+01_指標庫!$H$15*IF(ISNUMBER($AH507),AS507,0)+01_指標庫!$H$16*IF(ISNUMBER($K507),P507,0)+01_指標庫!$H$17*IF(ISNUMBER($AI507),AT507,0)+01_指標庫!$H$18*IF(ISNUMBER($AJ507),AU507,0)+01_指標庫!$H$19*IF(ISNUMBER($AK507),AV507,0)+01_指標庫!$H$20*IF(ISNUMBER($BB507),BB507,0)+01_指標庫!$H$21*IF(ISNUMBER($BC507),BC507,0))/AW507,1))</f>
        <v>76.5</v>
      </c>
      <c r="AY507" s="60"/>
      <c r="AZ507" s="60"/>
      <c r="BA507" s="58" t="n">
        <f aca="false">AVERAGE($E503:$E507)/AVERAGE($E498:$E507)-1</f>
        <v>0.00221007903434822</v>
      </c>
      <c r="BB507" s="59" t="n">
        <f aca="false">IF(ISNUMBER($BA507),IF(OR($S507&lt;=-0.03,$BA507&lt;-0.003),0,IF(OR($S507&lt;=-0.02,$BA507&lt;0.01),50,100)),"")</f>
        <v>50</v>
      </c>
      <c r="BC507" s="0" t="str">
        <f aca="false">IF(OR(COUNT($AZ507)=0,COUNT($AZ506)=0),"",IF(OR($AY507/$AZ506-1&lt;=-0.03,$AZ507/$AZ506-1&lt;=-0.045,IF(COUNT($AZ498:$AZ507)=10,AVERAGE($AZ503:$AZ507)/AVERAGE($AZ498:$AZ507)-1&lt;-0.01,FALSE())),0,IF(OR($AZ507/$AZ506-1&lt;=-0.02,IF(COUNT($AZ498:$AZ507)=10,AVERAGE($AZ503:$AZ507)/AVERAGE($AZ498:$AZ507)-1&lt;0.005,FALSE())),50,100)))</f>
        <v/>
      </c>
    </row>
    <row r="508" customFormat="false" ht="15" hidden="false" customHeight="true" outlineLevel="0" collapsed="false">
      <c r="A508" s="47" t="n">
        <v>504</v>
      </c>
      <c r="B508" s="48" t="n">
        <v>43290</v>
      </c>
      <c r="C508" s="47" t="n">
        <v>2018</v>
      </c>
      <c r="D508" s="49" t="s">
        <v>236</v>
      </c>
      <c r="E508" s="50" t="n">
        <v>7276</v>
      </c>
      <c r="F508" s="51" t="n">
        <v>0.097391</v>
      </c>
      <c r="G508" s="51" t="n">
        <v>-0.000646</v>
      </c>
      <c r="H508" s="52" t="n">
        <v>0.7143</v>
      </c>
      <c r="I508" s="53" t="n">
        <v>365</v>
      </c>
      <c r="J508" s="47" t="s">
        <v>235</v>
      </c>
      <c r="K508" s="54" t="n">
        <v>12.69</v>
      </c>
      <c r="L508" s="55" t="n">
        <f aca="false">IF(COUNT(F508)=0,50,IF(F508&gt;=0,100,IF(F508&gt;=-0.02,50,0)))</f>
        <v>100</v>
      </c>
      <c r="M508" s="55" t="n">
        <f aca="false">IF(COUNT(G508)=0,50,IF(G508&gt;-0.06,100,IF(G508&gt;-0.15,50,0)))</f>
        <v>100</v>
      </c>
      <c r="N508" s="55" t="n">
        <f aca="false">IF(COUNT(H508)=0,50,IF(H508&gt;=0.6,100,IF(H508&gt;=0.4,50,0)))</f>
        <v>100</v>
      </c>
      <c r="O508" s="55" t="n">
        <f aca="false">IF(COUNT(I508)=0,50,IF(J508="proxy_vix",50,IF(I508&lt;350,100,IF(I508&lt;=450,50,0))))</f>
        <v>50</v>
      </c>
      <c r="P508" s="55" t="n">
        <f aca="false">IF(COUNT(K508)=0,50,IF(K508&lt;20,100,IF(K508&lt;=25,50,0)))</f>
        <v>100</v>
      </c>
      <c r="Q508" s="54"/>
      <c r="R508" s="47"/>
      <c r="S508" s="51" t="n">
        <f aca="false">$E508/$E507-1</f>
        <v>0.00952780017010468</v>
      </c>
      <c r="T508" s="56" t="n">
        <f aca="false">$K508/$K507-1</f>
        <v>-0.0508601346297681</v>
      </c>
      <c r="V508" s="57"/>
      <c r="W508" s="57"/>
      <c r="Y508" s="1" t="str">
        <f aca="false">IF(AX508&gt;=70,"EASY",IF(AX508&gt;40,"UNCERTAIN","HARD"))</f>
        <v>EASY</v>
      </c>
      <c r="AA508" s="58" t="n">
        <f aca="false">IF($A508&lt;200,"",AVERAGE($E459:$E508)/AVERAGE($E309:$E508)-1)</f>
        <v>0.0575155298098407</v>
      </c>
      <c r="AB508" s="59" t="n">
        <f aca="false">LOOKUP($B508,07_L1政策步階!$A$4:$A$14,07_L1政策步階!$C$4:$C$14)</f>
        <v>-1</v>
      </c>
      <c r="AC508" s="57"/>
      <c r="AD508" s="57"/>
      <c r="AE508" s="57"/>
      <c r="AF508" s="57"/>
      <c r="AG508" s="57"/>
      <c r="AH508" s="57"/>
      <c r="AI508" s="57"/>
      <c r="AJ508" s="57"/>
      <c r="AK508" s="57"/>
      <c r="AL508" s="59" t="n">
        <f aca="false">IF(ISNUMBER($AA508),IF($AA508&gt;=0.005,100,IF($AA508&gt;=-0.015,50,0)),"")</f>
        <v>100</v>
      </c>
      <c r="AM508" s="59" t="n">
        <f aca="false">IF(ISNUMBER($AB508),IF($AB508=1,100,IF($AB508=0,50,0)),"")</f>
        <v>0</v>
      </c>
      <c r="AN508" s="0" t="str">
        <f aca="false">IF(ISNUMBER($AC508),IF($AC508&gt;=0.001,100,IF($AC508&gt;=-0.003,50,0)),"")</f>
        <v/>
      </c>
      <c r="AO508" s="0" t="str">
        <f aca="false">IF(ISNUMBER($AD508),IF($AD508&gt;=0.04,100,IF($AD508&gt;=0,50,0)),"")</f>
        <v/>
      </c>
      <c r="AP508" s="0" t="str">
        <f aca="false">IF(ISNUMBER($AE508),IF($AE508&gt;=25,100,IF($AE508&gt;=-75,50,0)),"")</f>
        <v/>
      </c>
      <c r="AQ508" s="0" t="str">
        <f aca="false">IF(ISNUMBER($AF508),IF($AF508&gt;0,100,IF($AF508&gt;=-50,50,0)),"")</f>
        <v/>
      </c>
      <c r="AR508" s="0" t="str">
        <f aca="false">IF(ISNUMBER($AG508),IF($AG508=1,100,IF($AG508=0,50,0)),"")</f>
        <v/>
      </c>
      <c r="AS508" s="0" t="str">
        <f aca="false">IF(ISNUMBER($AH508),IF($AH508&lt;0,100,IF($AH508&lt;=20,50,0)),"")</f>
        <v/>
      </c>
      <c r="AT508" s="0" t="str">
        <f aca="false">IF(ISNUMBER($AI508),IF($AI508&lt;0.95,100,IF($AI508&lt;=1,50,0)),"")</f>
        <v/>
      </c>
      <c r="AU508" s="0" t="str">
        <f aca="false">IF(ISNUMBER($AJ508),IF($AJ508&lt;30,0,IF($AJ508&lt;40,50,IF($AJ508&lt;=90,100,50))),"")</f>
        <v/>
      </c>
      <c r="AV508" s="0" t="str">
        <f aca="false">IF(ISNUMBER($AK508),IF($AK508&gt;-0.2,100,IF($AK508&gt;=-0.4,50,0)),"")</f>
        <v/>
      </c>
      <c r="AW508" s="59" t="n">
        <f aca="false">01_指標庫!$H$4*ISNUMBER($F508)+01_指標庫!$H$5*ISNUMBER($AA508)+01_指標庫!$H$6*ISNUMBER($G508)+01_指標庫!$H$7*ISNUMBER($H508)+01_指標庫!$H$8*ISNUMBER($AF508)+01_指標庫!$H$9*ISNUMBER($AG508)+01_指標庫!$H$10*ISNUMBER($AB508)+01_指標庫!$H$11*ISNUMBER($AC508)+01_指標庫!$H$12*ISNUMBER($AD508)+01_指標庫!$H$13*ISNUMBER($AE508)+01_指標庫!$H$14*ISNUMBER($I508)+01_指標庫!$H$15*ISNUMBER($AH508)+01_指標庫!$H$16*ISNUMBER($K508)+01_指標庫!$H$17*ISNUMBER($AI508)+01_指標庫!$H$18*ISNUMBER($AJ508)+01_指標庫!$H$19*ISNUMBER($AK508)+01_指標庫!$H$20*ISNUMBER($BB508)+01_指標庫!$H$21*ISNUMBER($BC508)</f>
        <v>51</v>
      </c>
      <c r="AX508" s="59" t="n">
        <f aca="false">IF(AW508=0,50,ROUND((01_指標庫!$H$4*IF(ISNUMBER($F508),L508,0)+01_指標庫!$H$5*IF(ISNUMBER($AA508),AL508,0)+01_指標庫!$H$6*IF(ISNUMBER($G508),M508,0)+01_指標庫!$H$7*IF(ISNUMBER($H508),N508,0)+01_指標庫!$H$8*IF(ISNUMBER($AF508),AQ508,0)+01_指標庫!$H$9*IF(ISNUMBER($AG508),AR508,0)+01_指標庫!$H$10*IF(ISNUMBER($AB508),AM508,0)+01_指標庫!$H$11*IF(ISNUMBER($AC508),AN508,0)+01_指標庫!$H$12*IF(ISNUMBER($AD508),AO508,0)+01_指標庫!$H$13*IF(ISNUMBER($AE508),AP508,0)+01_指標庫!$H$14*IF(ISNUMBER($I508),O508,0)+01_指標庫!$H$15*IF(ISNUMBER($AH508),AS508,0)+01_指標庫!$H$16*IF(ISNUMBER($K508),P508,0)+01_指標庫!$H$17*IF(ISNUMBER($AI508),AT508,0)+01_指標庫!$H$18*IF(ISNUMBER($AJ508),AU508,0)+01_指標庫!$H$19*IF(ISNUMBER($AK508),AV508,0)+01_指標庫!$H$20*IF(ISNUMBER($BB508),BB508,0)+01_指標庫!$H$21*IF(ISNUMBER($BC508),BC508,0))/AW508,1))</f>
        <v>76.5</v>
      </c>
      <c r="AY508" s="60"/>
      <c r="AZ508" s="60"/>
      <c r="BA508" s="58" t="n">
        <f aca="false">AVERAGE($E504:$E508)/AVERAGE($E499:$E508)-1</f>
        <v>0.00773955154894779</v>
      </c>
      <c r="BB508" s="59" t="n">
        <f aca="false">IF(ISNUMBER($BA508),IF(OR($S508&lt;=-0.03,$BA508&lt;-0.003),0,IF(OR($S508&lt;=-0.02,$BA508&lt;0.01),50,100)),"")</f>
        <v>50</v>
      </c>
      <c r="BC508" s="0" t="str">
        <f aca="false">IF(OR(COUNT($AZ508)=0,COUNT($AZ507)=0),"",IF(OR($AY508/$AZ507-1&lt;=-0.03,$AZ508/$AZ507-1&lt;=-0.045,IF(COUNT($AZ499:$AZ508)=10,AVERAGE($AZ504:$AZ508)/AVERAGE($AZ499:$AZ508)-1&lt;-0.01,FALSE())),0,IF(OR($AZ508/$AZ507-1&lt;=-0.02,IF(COUNT($AZ499:$AZ508)=10,AVERAGE($AZ504:$AZ508)/AVERAGE($AZ499:$AZ508)-1&lt;0.005,FALSE())),50,100)))</f>
        <v/>
      </c>
    </row>
    <row r="509" customFormat="false" ht="15" hidden="false" customHeight="true" outlineLevel="0" collapsed="false">
      <c r="A509" s="47" t="n">
        <v>505</v>
      </c>
      <c r="B509" s="48" t="n">
        <v>43291</v>
      </c>
      <c r="C509" s="47" t="n">
        <v>2018</v>
      </c>
      <c r="D509" s="49" t="s">
        <v>237</v>
      </c>
      <c r="E509" s="50" t="n">
        <v>7282.6</v>
      </c>
      <c r="F509" s="51" t="n">
        <v>0.097271</v>
      </c>
      <c r="G509" s="51" t="n">
        <v>0</v>
      </c>
      <c r="H509" s="52" t="n">
        <v>0.7755</v>
      </c>
      <c r="I509" s="53" t="n">
        <v>359</v>
      </c>
      <c r="J509" s="47" t="s">
        <v>235</v>
      </c>
      <c r="K509" s="54" t="n">
        <v>12.64</v>
      </c>
      <c r="L509" s="55" t="n">
        <f aca="false">IF(COUNT(F509)=0,50,IF(F509&gt;=0,100,IF(F509&gt;=-0.02,50,0)))</f>
        <v>100</v>
      </c>
      <c r="M509" s="55" t="n">
        <f aca="false">IF(COUNT(G509)=0,50,IF(G509&gt;-0.06,100,IF(G509&gt;-0.15,50,0)))</f>
        <v>100</v>
      </c>
      <c r="N509" s="55" t="n">
        <f aca="false">IF(COUNT(H509)=0,50,IF(H509&gt;=0.6,100,IF(H509&gt;=0.4,50,0)))</f>
        <v>100</v>
      </c>
      <c r="O509" s="55" t="n">
        <f aca="false">IF(COUNT(I509)=0,50,IF(J509="proxy_vix",50,IF(I509&lt;350,100,IF(I509&lt;=450,50,0))))</f>
        <v>50</v>
      </c>
      <c r="P509" s="55" t="n">
        <f aca="false">IF(COUNT(K509)=0,50,IF(K509&lt;20,100,IF(K509&lt;=25,50,0)))</f>
        <v>100</v>
      </c>
      <c r="Q509" s="54"/>
      <c r="R509" s="47"/>
      <c r="S509" s="51" t="n">
        <f aca="false">$E509/$E508-1</f>
        <v>0.0009070918086862</v>
      </c>
      <c r="T509" s="56" t="n">
        <f aca="false">$K509/$K508-1</f>
        <v>-0.00394011032308894</v>
      </c>
      <c r="V509" s="57"/>
      <c r="W509" s="57"/>
      <c r="Y509" s="1" t="str">
        <f aca="false">IF(AX509&gt;=70,"EASY",IF(AX509&gt;40,"UNCERTAIN","HARD"))</f>
        <v>EASY</v>
      </c>
      <c r="AA509" s="58" t="n">
        <f aca="false">IF($A509&lt;200,"",AVERAGE($E460:$E509)/AVERAGE($E310:$E509)-1)</f>
        <v>0.0583289960396631</v>
      </c>
      <c r="AB509" s="59" t="n">
        <f aca="false">LOOKUP($B509,07_L1政策步階!$A$4:$A$14,07_L1政策步階!$C$4:$C$14)</f>
        <v>-1</v>
      </c>
      <c r="AC509" s="57"/>
      <c r="AD509" s="57"/>
      <c r="AE509" s="57"/>
      <c r="AF509" s="57"/>
      <c r="AG509" s="57"/>
      <c r="AH509" s="57"/>
      <c r="AI509" s="57"/>
      <c r="AJ509" s="57"/>
      <c r="AK509" s="57"/>
      <c r="AL509" s="59" t="n">
        <f aca="false">IF(ISNUMBER($AA509),IF($AA509&gt;=0.005,100,IF($AA509&gt;=-0.015,50,0)),"")</f>
        <v>100</v>
      </c>
      <c r="AM509" s="59" t="n">
        <f aca="false">IF(ISNUMBER($AB509),IF($AB509=1,100,IF($AB509=0,50,0)),"")</f>
        <v>0</v>
      </c>
      <c r="AN509" s="0" t="str">
        <f aca="false">IF(ISNUMBER($AC509),IF($AC509&gt;=0.001,100,IF($AC509&gt;=-0.003,50,0)),"")</f>
        <v/>
      </c>
      <c r="AO509" s="0" t="str">
        <f aca="false">IF(ISNUMBER($AD509),IF($AD509&gt;=0.04,100,IF($AD509&gt;=0,50,0)),"")</f>
        <v/>
      </c>
      <c r="AP509" s="0" t="str">
        <f aca="false">IF(ISNUMBER($AE509),IF($AE509&gt;=25,100,IF($AE509&gt;=-75,50,0)),"")</f>
        <v/>
      </c>
      <c r="AQ509" s="0" t="str">
        <f aca="false">IF(ISNUMBER($AF509),IF($AF509&gt;0,100,IF($AF509&gt;=-50,50,0)),"")</f>
        <v/>
      </c>
      <c r="AR509" s="0" t="str">
        <f aca="false">IF(ISNUMBER($AG509),IF($AG509=1,100,IF($AG509=0,50,0)),"")</f>
        <v/>
      </c>
      <c r="AS509" s="0" t="str">
        <f aca="false">IF(ISNUMBER($AH509),IF($AH509&lt;0,100,IF($AH509&lt;=20,50,0)),"")</f>
        <v/>
      </c>
      <c r="AT509" s="0" t="str">
        <f aca="false">IF(ISNUMBER($AI509),IF($AI509&lt;0.95,100,IF($AI509&lt;=1,50,0)),"")</f>
        <v/>
      </c>
      <c r="AU509" s="0" t="str">
        <f aca="false">IF(ISNUMBER($AJ509),IF($AJ509&lt;30,0,IF($AJ509&lt;40,50,IF($AJ509&lt;=90,100,50))),"")</f>
        <v/>
      </c>
      <c r="AV509" s="0" t="str">
        <f aca="false">IF(ISNUMBER($AK509),IF($AK509&gt;-0.2,100,IF($AK509&gt;=-0.4,50,0)),"")</f>
        <v/>
      </c>
      <c r="AW509" s="59" t="n">
        <f aca="false">01_指標庫!$H$4*ISNUMBER($F509)+01_指標庫!$H$5*ISNUMBER($AA509)+01_指標庫!$H$6*ISNUMBER($G509)+01_指標庫!$H$7*ISNUMBER($H509)+01_指標庫!$H$8*ISNUMBER($AF509)+01_指標庫!$H$9*ISNUMBER($AG509)+01_指標庫!$H$10*ISNUMBER($AB509)+01_指標庫!$H$11*ISNUMBER($AC509)+01_指標庫!$H$12*ISNUMBER($AD509)+01_指標庫!$H$13*ISNUMBER($AE509)+01_指標庫!$H$14*ISNUMBER($I509)+01_指標庫!$H$15*ISNUMBER($AH509)+01_指標庫!$H$16*ISNUMBER($K509)+01_指標庫!$H$17*ISNUMBER($AI509)+01_指標庫!$H$18*ISNUMBER($AJ509)+01_指標庫!$H$19*ISNUMBER($AK509)+01_指標庫!$H$20*ISNUMBER($BB509)+01_指標庫!$H$21*ISNUMBER($BC509)</f>
        <v>51</v>
      </c>
      <c r="AX509" s="59" t="n">
        <f aca="false">IF(AW509=0,50,ROUND((01_指標庫!$H$4*IF(ISNUMBER($F509),L509,0)+01_指標庫!$H$5*IF(ISNUMBER($AA509),AL509,0)+01_指標庫!$H$6*IF(ISNUMBER($G509),M509,0)+01_指標庫!$H$7*IF(ISNUMBER($H509),N509,0)+01_指標庫!$H$8*IF(ISNUMBER($AF509),AQ509,0)+01_指標庫!$H$9*IF(ISNUMBER($AG509),AR509,0)+01_指標庫!$H$10*IF(ISNUMBER($AB509),AM509,0)+01_指標庫!$H$11*IF(ISNUMBER($AC509),AN509,0)+01_指標庫!$H$12*IF(ISNUMBER($AD509),AO509,0)+01_指標庫!$H$13*IF(ISNUMBER($AE509),AP509,0)+01_指標庫!$H$14*IF(ISNUMBER($I509),O509,0)+01_指標庫!$H$15*IF(ISNUMBER($AH509),AS509,0)+01_指標庫!$H$16*IF(ISNUMBER($K509),P509,0)+01_指標庫!$H$17*IF(ISNUMBER($AI509),AT509,0)+01_指標庫!$H$18*IF(ISNUMBER($AJ509),AU509,0)+01_指標庫!$H$19*IF(ISNUMBER($AK509),AV509,0)+01_指標庫!$H$20*IF(ISNUMBER($BB509),BB509,0)+01_指標庫!$H$21*IF(ISNUMBER($BC509),BC509,0))/AW509,1))</f>
        <v>76.5</v>
      </c>
      <c r="AY509" s="60"/>
      <c r="AZ509" s="60"/>
      <c r="BA509" s="58" t="n">
        <f aca="false">AVERAGE($E505:$E509)/AVERAGE($E500:$E509)-1</f>
        <v>0.00947311295235509</v>
      </c>
      <c r="BB509" s="59" t="n">
        <f aca="false">IF(ISNUMBER($BA509),IF(OR($S509&lt;=-0.03,$BA509&lt;-0.003),0,IF(OR($S509&lt;=-0.02,$BA509&lt;0.01),50,100)),"")</f>
        <v>50</v>
      </c>
      <c r="BC509" s="0" t="str">
        <f aca="false">IF(OR(COUNT($AZ509)=0,COUNT($AZ508)=0),"",IF(OR($AY509/$AZ508-1&lt;=-0.03,$AZ509/$AZ508-1&lt;=-0.045,IF(COUNT($AZ500:$AZ509)=10,AVERAGE($AZ505:$AZ509)/AVERAGE($AZ500:$AZ509)-1&lt;-0.01,FALSE())),0,IF(OR($AZ509/$AZ508-1&lt;=-0.02,IF(COUNT($AZ500:$AZ509)=10,AVERAGE($AZ505:$AZ509)/AVERAGE($AZ500:$AZ509)-1&lt;0.005,FALSE())),50,100)))</f>
        <v/>
      </c>
    </row>
    <row r="510" customFormat="false" ht="15" hidden="false" customHeight="true" outlineLevel="0" collapsed="false">
      <c r="A510" s="47" t="n">
        <v>506</v>
      </c>
      <c r="B510" s="48" t="n">
        <v>43292</v>
      </c>
      <c r="C510" s="47" t="n">
        <v>2018</v>
      </c>
      <c r="D510" s="49" t="s">
        <v>238</v>
      </c>
      <c r="E510" s="50" t="n">
        <v>7243.98</v>
      </c>
      <c r="F510" s="51" t="n">
        <v>0.090375</v>
      </c>
      <c r="G510" s="51" t="n">
        <v>-0.005303</v>
      </c>
      <c r="H510" s="52" t="n">
        <v>0.7143</v>
      </c>
      <c r="I510" s="53" t="n">
        <v>366</v>
      </c>
      <c r="J510" s="47" t="s">
        <v>235</v>
      </c>
      <c r="K510" s="54" t="n">
        <v>13.63</v>
      </c>
      <c r="L510" s="55" t="n">
        <f aca="false">IF(COUNT(F510)=0,50,IF(F510&gt;=0,100,IF(F510&gt;=-0.02,50,0)))</f>
        <v>100</v>
      </c>
      <c r="M510" s="55" t="n">
        <f aca="false">IF(COUNT(G510)=0,50,IF(G510&gt;-0.06,100,IF(G510&gt;-0.15,50,0)))</f>
        <v>100</v>
      </c>
      <c r="N510" s="55" t="n">
        <f aca="false">IF(COUNT(H510)=0,50,IF(H510&gt;=0.6,100,IF(H510&gt;=0.4,50,0)))</f>
        <v>100</v>
      </c>
      <c r="O510" s="55" t="n">
        <f aca="false">IF(COUNT(I510)=0,50,IF(J510="proxy_vix",50,IF(I510&lt;350,100,IF(I510&lt;=450,50,0))))</f>
        <v>50</v>
      </c>
      <c r="P510" s="55" t="n">
        <f aca="false">IF(COUNT(K510)=0,50,IF(K510&lt;20,100,IF(K510&lt;=25,50,0)))</f>
        <v>100</v>
      </c>
      <c r="Q510" s="54"/>
      <c r="R510" s="47"/>
      <c r="S510" s="51" t="n">
        <f aca="false">$E510/$E509-1</f>
        <v>-0.00530305110812079</v>
      </c>
      <c r="T510" s="56" t="n">
        <f aca="false">$K510/$K509-1</f>
        <v>0.0783227848101267</v>
      </c>
      <c r="V510" s="57"/>
      <c r="W510" s="57"/>
      <c r="Y510" s="1" t="str">
        <f aca="false">IF(AX510&gt;=70,"EASY",IF(AX510&gt;40,"UNCERTAIN","HARD"))</f>
        <v>EASY</v>
      </c>
      <c r="AA510" s="58" t="n">
        <f aca="false">IF($A510&lt;200,"",AVERAGE($E461:$E510)/AVERAGE($E311:$E510)-1)</f>
        <v>0.059206139109405</v>
      </c>
      <c r="AB510" s="59" t="n">
        <f aca="false">LOOKUP($B510,07_L1政策步階!$A$4:$A$14,07_L1政策步階!$C$4:$C$14)</f>
        <v>-1</v>
      </c>
      <c r="AC510" s="57"/>
      <c r="AD510" s="57"/>
      <c r="AE510" s="57"/>
      <c r="AF510" s="57"/>
      <c r="AG510" s="57"/>
      <c r="AH510" s="57"/>
      <c r="AI510" s="57"/>
      <c r="AJ510" s="57"/>
      <c r="AK510" s="57"/>
      <c r="AL510" s="59" t="n">
        <f aca="false">IF(ISNUMBER($AA510),IF($AA510&gt;=0.005,100,IF($AA510&gt;=-0.015,50,0)),"")</f>
        <v>100</v>
      </c>
      <c r="AM510" s="59" t="n">
        <f aca="false">IF(ISNUMBER($AB510),IF($AB510=1,100,IF($AB510=0,50,0)),"")</f>
        <v>0</v>
      </c>
      <c r="AN510" s="0" t="str">
        <f aca="false">IF(ISNUMBER($AC510),IF($AC510&gt;=0.001,100,IF($AC510&gt;=-0.003,50,0)),"")</f>
        <v/>
      </c>
      <c r="AO510" s="0" t="str">
        <f aca="false">IF(ISNUMBER($AD510),IF($AD510&gt;=0.04,100,IF($AD510&gt;=0,50,0)),"")</f>
        <v/>
      </c>
      <c r="AP510" s="0" t="str">
        <f aca="false">IF(ISNUMBER($AE510),IF($AE510&gt;=25,100,IF($AE510&gt;=-75,50,0)),"")</f>
        <v/>
      </c>
      <c r="AQ510" s="0" t="str">
        <f aca="false">IF(ISNUMBER($AF510),IF($AF510&gt;0,100,IF($AF510&gt;=-50,50,0)),"")</f>
        <v/>
      </c>
      <c r="AR510" s="0" t="str">
        <f aca="false">IF(ISNUMBER($AG510),IF($AG510=1,100,IF($AG510=0,50,0)),"")</f>
        <v/>
      </c>
      <c r="AS510" s="0" t="str">
        <f aca="false">IF(ISNUMBER($AH510),IF($AH510&lt;0,100,IF($AH510&lt;=20,50,0)),"")</f>
        <v/>
      </c>
      <c r="AT510" s="0" t="str">
        <f aca="false">IF(ISNUMBER($AI510),IF($AI510&lt;0.95,100,IF($AI510&lt;=1,50,0)),"")</f>
        <v/>
      </c>
      <c r="AU510" s="0" t="str">
        <f aca="false">IF(ISNUMBER($AJ510),IF($AJ510&lt;30,0,IF($AJ510&lt;40,50,IF($AJ510&lt;=90,100,50))),"")</f>
        <v/>
      </c>
      <c r="AV510" s="0" t="str">
        <f aca="false">IF(ISNUMBER($AK510),IF($AK510&gt;-0.2,100,IF($AK510&gt;=-0.4,50,0)),"")</f>
        <v/>
      </c>
      <c r="AW510" s="59" t="n">
        <f aca="false">01_指標庫!$H$4*ISNUMBER($F510)+01_指標庫!$H$5*ISNUMBER($AA510)+01_指標庫!$H$6*ISNUMBER($G510)+01_指標庫!$H$7*ISNUMBER($H510)+01_指標庫!$H$8*ISNUMBER($AF510)+01_指標庫!$H$9*ISNUMBER($AG510)+01_指標庫!$H$10*ISNUMBER($AB510)+01_指標庫!$H$11*ISNUMBER($AC510)+01_指標庫!$H$12*ISNUMBER($AD510)+01_指標庫!$H$13*ISNUMBER($AE510)+01_指標庫!$H$14*ISNUMBER($I510)+01_指標庫!$H$15*ISNUMBER($AH510)+01_指標庫!$H$16*ISNUMBER($K510)+01_指標庫!$H$17*ISNUMBER($AI510)+01_指標庫!$H$18*ISNUMBER($AJ510)+01_指標庫!$H$19*ISNUMBER($AK510)+01_指標庫!$H$20*ISNUMBER($BB510)+01_指標庫!$H$21*ISNUMBER($BC510)</f>
        <v>51</v>
      </c>
      <c r="AX510" s="59" t="n">
        <f aca="false">IF(AW510=0,50,ROUND((01_指標庫!$H$4*IF(ISNUMBER($F510),L510,0)+01_指標庫!$H$5*IF(ISNUMBER($AA510),AL510,0)+01_指標庫!$H$6*IF(ISNUMBER($G510),M510,0)+01_指標庫!$H$7*IF(ISNUMBER($H510),N510,0)+01_指標庫!$H$8*IF(ISNUMBER($AF510),AQ510,0)+01_指標庫!$H$9*IF(ISNUMBER($AG510),AR510,0)+01_指標庫!$H$10*IF(ISNUMBER($AB510),AM510,0)+01_指標庫!$H$11*IF(ISNUMBER($AC510),AN510,0)+01_指標庫!$H$12*IF(ISNUMBER($AD510),AO510,0)+01_指標庫!$H$13*IF(ISNUMBER($AE510),AP510,0)+01_指標庫!$H$14*IF(ISNUMBER($I510),O510,0)+01_指標庫!$H$15*IF(ISNUMBER($AH510),AS510,0)+01_指標庫!$H$16*IF(ISNUMBER($K510),P510,0)+01_指標庫!$H$17*IF(ISNUMBER($AI510),AT510,0)+01_指標庫!$H$18*IF(ISNUMBER($AJ510),AU510,0)+01_指標庫!$H$19*IF(ISNUMBER($AK510),AV510,0)+01_指標庫!$H$20*IF(ISNUMBER($BB510),BB510,0)+01_指標庫!$H$21*IF(ISNUMBER($BC510),BC510,0))/AW510,1))</f>
        <v>82.4</v>
      </c>
      <c r="AY510" s="60"/>
      <c r="AZ510" s="60"/>
      <c r="BA510" s="58" t="n">
        <f aca="false">AVERAGE($E506:$E510)/AVERAGE($E501:$E510)-1</f>
        <v>0.0134219410822083</v>
      </c>
      <c r="BB510" s="59" t="n">
        <f aca="false">IF(ISNUMBER($BA510),IF(OR($S510&lt;=-0.03,$BA510&lt;-0.003),0,IF(OR($S510&lt;=-0.02,$BA510&lt;0.01),50,100)),"")</f>
        <v>100</v>
      </c>
      <c r="BC510" s="0" t="str">
        <f aca="false">IF(OR(COUNT($AZ510)=0,COUNT($AZ509)=0),"",IF(OR($AY510/$AZ509-1&lt;=-0.03,$AZ510/$AZ509-1&lt;=-0.045,IF(COUNT($AZ501:$AZ510)=10,AVERAGE($AZ506:$AZ510)/AVERAGE($AZ501:$AZ510)-1&lt;-0.01,FALSE())),0,IF(OR($AZ510/$AZ509-1&lt;=-0.02,IF(COUNT($AZ501:$AZ510)=10,AVERAGE($AZ506:$AZ510)/AVERAGE($AZ501:$AZ510)-1&lt;0.005,FALSE())),50,100)))</f>
        <v/>
      </c>
    </row>
    <row r="511" customFormat="false" ht="15" hidden="false" customHeight="true" outlineLevel="0" collapsed="false">
      <c r="A511" s="47" t="n">
        <v>507</v>
      </c>
      <c r="B511" s="48" t="n">
        <v>43293</v>
      </c>
      <c r="C511" s="47" t="n">
        <v>2018</v>
      </c>
      <c r="D511" s="49" t="s">
        <v>239</v>
      </c>
      <c r="E511" s="50" t="n">
        <v>7366.25</v>
      </c>
      <c r="F511" s="51" t="n">
        <v>0.10753</v>
      </c>
      <c r="G511" s="51" t="n">
        <v>0</v>
      </c>
      <c r="H511" s="52" t="n">
        <v>0.7551</v>
      </c>
      <c r="I511" s="53" t="n">
        <v>361</v>
      </c>
      <c r="J511" s="47" t="s">
        <v>235</v>
      </c>
      <c r="K511" s="54" t="n">
        <v>12.58</v>
      </c>
      <c r="L511" s="55" t="n">
        <f aca="false">IF(COUNT(F511)=0,50,IF(F511&gt;=0,100,IF(F511&gt;=-0.02,50,0)))</f>
        <v>100</v>
      </c>
      <c r="M511" s="55" t="n">
        <f aca="false">IF(COUNT(G511)=0,50,IF(G511&gt;-0.06,100,IF(G511&gt;-0.15,50,0)))</f>
        <v>100</v>
      </c>
      <c r="N511" s="55" t="n">
        <f aca="false">IF(COUNT(H511)=0,50,IF(H511&gt;=0.6,100,IF(H511&gt;=0.4,50,0)))</f>
        <v>100</v>
      </c>
      <c r="O511" s="55" t="n">
        <f aca="false">IF(COUNT(I511)=0,50,IF(J511="proxy_vix",50,IF(I511&lt;350,100,IF(I511&lt;=450,50,0))))</f>
        <v>50</v>
      </c>
      <c r="P511" s="55" t="n">
        <f aca="false">IF(COUNT(K511)=0,50,IF(K511&lt;20,100,IF(K511&lt;=25,50,0)))</f>
        <v>100</v>
      </c>
      <c r="Q511" s="54"/>
      <c r="R511" s="47"/>
      <c r="S511" s="51" t="n">
        <f aca="false">$E511/$E510-1</f>
        <v>0.0168788428460598</v>
      </c>
      <c r="T511" s="56" t="n">
        <f aca="false">$K511/$K510-1</f>
        <v>-0.0770359501100514</v>
      </c>
      <c r="V511" s="57"/>
      <c r="W511" s="57"/>
      <c r="Y511" s="1" t="str">
        <f aca="false">IF(AX511&gt;=70,"EASY",IF(AX511&gt;40,"UNCERTAIN","HARD"))</f>
        <v>EASY</v>
      </c>
      <c r="AA511" s="58" t="n">
        <f aca="false">IF($A511&lt;200,"",AVERAGE($E462:$E511)/AVERAGE($E312:$E511)-1)</f>
        <v>0.0600702985266719</v>
      </c>
      <c r="AB511" s="59" t="n">
        <f aca="false">LOOKUP($B511,07_L1政策步階!$A$4:$A$14,07_L1政策步階!$C$4:$C$14)</f>
        <v>-1</v>
      </c>
      <c r="AC511" s="57"/>
      <c r="AD511" s="57"/>
      <c r="AE511" s="57"/>
      <c r="AF511" s="57"/>
      <c r="AG511" s="57"/>
      <c r="AH511" s="57"/>
      <c r="AI511" s="57"/>
      <c r="AJ511" s="57"/>
      <c r="AK511" s="57"/>
      <c r="AL511" s="59" t="n">
        <f aca="false">IF(ISNUMBER($AA511),IF($AA511&gt;=0.005,100,IF($AA511&gt;=-0.015,50,0)),"")</f>
        <v>100</v>
      </c>
      <c r="AM511" s="59" t="n">
        <f aca="false">IF(ISNUMBER($AB511),IF($AB511=1,100,IF($AB511=0,50,0)),"")</f>
        <v>0</v>
      </c>
      <c r="AN511" s="0" t="str">
        <f aca="false">IF(ISNUMBER($AC511),IF($AC511&gt;=0.001,100,IF($AC511&gt;=-0.003,50,0)),"")</f>
        <v/>
      </c>
      <c r="AO511" s="0" t="str">
        <f aca="false">IF(ISNUMBER($AD511),IF($AD511&gt;=0.04,100,IF($AD511&gt;=0,50,0)),"")</f>
        <v/>
      </c>
      <c r="AP511" s="0" t="str">
        <f aca="false">IF(ISNUMBER($AE511),IF($AE511&gt;=25,100,IF($AE511&gt;=-75,50,0)),"")</f>
        <v/>
      </c>
      <c r="AQ511" s="0" t="str">
        <f aca="false">IF(ISNUMBER($AF511),IF($AF511&gt;0,100,IF($AF511&gt;=-50,50,0)),"")</f>
        <v/>
      </c>
      <c r="AR511" s="0" t="str">
        <f aca="false">IF(ISNUMBER($AG511),IF($AG511=1,100,IF($AG511=0,50,0)),"")</f>
        <v/>
      </c>
      <c r="AS511" s="0" t="str">
        <f aca="false">IF(ISNUMBER($AH511),IF($AH511&lt;0,100,IF($AH511&lt;=20,50,0)),"")</f>
        <v/>
      </c>
      <c r="AT511" s="0" t="str">
        <f aca="false">IF(ISNUMBER($AI511),IF($AI511&lt;0.95,100,IF($AI511&lt;=1,50,0)),"")</f>
        <v/>
      </c>
      <c r="AU511" s="0" t="str">
        <f aca="false">IF(ISNUMBER($AJ511),IF($AJ511&lt;30,0,IF($AJ511&lt;40,50,IF($AJ511&lt;=90,100,50))),"")</f>
        <v/>
      </c>
      <c r="AV511" s="0" t="str">
        <f aca="false">IF(ISNUMBER($AK511),IF($AK511&gt;-0.2,100,IF($AK511&gt;=-0.4,50,0)),"")</f>
        <v/>
      </c>
      <c r="AW511" s="59" t="n">
        <f aca="false">01_指標庫!$H$4*ISNUMBER($F511)+01_指標庫!$H$5*ISNUMBER($AA511)+01_指標庫!$H$6*ISNUMBER($G511)+01_指標庫!$H$7*ISNUMBER($H511)+01_指標庫!$H$8*ISNUMBER($AF511)+01_指標庫!$H$9*ISNUMBER($AG511)+01_指標庫!$H$10*ISNUMBER($AB511)+01_指標庫!$H$11*ISNUMBER($AC511)+01_指標庫!$H$12*ISNUMBER($AD511)+01_指標庫!$H$13*ISNUMBER($AE511)+01_指標庫!$H$14*ISNUMBER($I511)+01_指標庫!$H$15*ISNUMBER($AH511)+01_指標庫!$H$16*ISNUMBER($K511)+01_指標庫!$H$17*ISNUMBER($AI511)+01_指標庫!$H$18*ISNUMBER($AJ511)+01_指標庫!$H$19*ISNUMBER($AK511)+01_指標庫!$H$20*ISNUMBER($BB511)+01_指標庫!$H$21*ISNUMBER($BC511)</f>
        <v>51</v>
      </c>
      <c r="AX511" s="59" t="n">
        <f aca="false">IF(AW511=0,50,ROUND((01_指標庫!$H$4*IF(ISNUMBER($F511),L511,0)+01_指標庫!$H$5*IF(ISNUMBER($AA511),AL511,0)+01_指標庫!$H$6*IF(ISNUMBER($G511),M511,0)+01_指標庫!$H$7*IF(ISNUMBER($H511),N511,0)+01_指標庫!$H$8*IF(ISNUMBER($AF511),AQ511,0)+01_指標庫!$H$9*IF(ISNUMBER($AG511),AR511,0)+01_指標庫!$H$10*IF(ISNUMBER($AB511),AM511,0)+01_指標庫!$H$11*IF(ISNUMBER($AC511),AN511,0)+01_指標庫!$H$12*IF(ISNUMBER($AD511),AO511,0)+01_指標庫!$H$13*IF(ISNUMBER($AE511),AP511,0)+01_指標庫!$H$14*IF(ISNUMBER($I511),O511,0)+01_指標庫!$H$15*IF(ISNUMBER($AH511),AS511,0)+01_指標庫!$H$16*IF(ISNUMBER($K511),P511,0)+01_指標庫!$H$17*IF(ISNUMBER($AI511),AT511,0)+01_指標庫!$H$18*IF(ISNUMBER($AJ511),AU511,0)+01_指標庫!$H$19*IF(ISNUMBER($AK511),AV511,0)+01_指標庫!$H$20*IF(ISNUMBER($BB511),BB511,0)+01_指標庫!$H$21*IF(ISNUMBER($BC511),BC511,0))/AW511,1))</f>
        <v>82.4</v>
      </c>
      <c r="AY511" s="60"/>
      <c r="AZ511" s="60"/>
      <c r="BA511" s="58" t="n">
        <f aca="false">AVERAGE($E507:$E511)/AVERAGE($E502:$E511)-1</f>
        <v>0.0152150415045749</v>
      </c>
      <c r="BB511" s="59" t="n">
        <f aca="false">IF(ISNUMBER($BA511),IF(OR($S511&lt;=-0.03,$BA511&lt;-0.003),0,IF(OR($S511&lt;=-0.02,$BA511&lt;0.01),50,100)),"")</f>
        <v>100</v>
      </c>
      <c r="BC511" s="0" t="str">
        <f aca="false">IF(OR(COUNT($AZ511)=0,COUNT($AZ510)=0),"",IF(OR($AY511/$AZ510-1&lt;=-0.03,$AZ511/$AZ510-1&lt;=-0.045,IF(COUNT($AZ502:$AZ511)=10,AVERAGE($AZ507:$AZ511)/AVERAGE($AZ502:$AZ511)-1&lt;-0.01,FALSE())),0,IF(OR($AZ511/$AZ510-1&lt;=-0.02,IF(COUNT($AZ502:$AZ511)=10,AVERAGE($AZ507:$AZ511)/AVERAGE($AZ502:$AZ511)-1&lt;0.005,FALSE())),50,100)))</f>
        <v/>
      </c>
    </row>
    <row r="512" customFormat="false" ht="15" hidden="false" customHeight="true" outlineLevel="0" collapsed="false">
      <c r="A512" s="47" t="n">
        <v>508</v>
      </c>
      <c r="B512" s="48" t="n">
        <v>43294</v>
      </c>
      <c r="C512" s="47" t="n">
        <v>2018</v>
      </c>
      <c r="D512" s="49" t="s">
        <v>234</v>
      </c>
      <c r="E512" s="50" t="n">
        <v>7375.82</v>
      </c>
      <c r="F512" s="51" t="n">
        <v>0.107724</v>
      </c>
      <c r="G512" s="51" t="n">
        <v>0</v>
      </c>
      <c r="H512" s="52" t="n">
        <v>0.7551</v>
      </c>
      <c r="I512" s="53" t="n">
        <v>362</v>
      </c>
      <c r="J512" s="47" t="s">
        <v>235</v>
      </c>
      <c r="K512" s="54" t="n">
        <v>12.18</v>
      </c>
      <c r="L512" s="55" t="n">
        <f aca="false">IF(COUNT(F512)=0,50,IF(F512&gt;=0,100,IF(F512&gt;=-0.02,50,0)))</f>
        <v>100</v>
      </c>
      <c r="M512" s="55" t="n">
        <f aca="false">IF(COUNT(G512)=0,50,IF(G512&gt;-0.06,100,IF(G512&gt;-0.15,50,0)))</f>
        <v>100</v>
      </c>
      <c r="N512" s="55" t="n">
        <f aca="false">IF(COUNT(H512)=0,50,IF(H512&gt;=0.6,100,IF(H512&gt;=0.4,50,0)))</f>
        <v>100</v>
      </c>
      <c r="O512" s="55" t="n">
        <f aca="false">IF(COUNT(I512)=0,50,IF(J512="proxy_vix",50,IF(I512&lt;350,100,IF(I512&lt;=450,50,0))))</f>
        <v>50</v>
      </c>
      <c r="P512" s="55" t="n">
        <f aca="false">IF(COUNT(K512)=0,50,IF(K512&lt;20,100,IF(K512&lt;=25,50,0)))</f>
        <v>100</v>
      </c>
      <c r="Q512" s="54"/>
      <c r="R512" s="47"/>
      <c r="S512" s="51" t="n">
        <f aca="false">$E512/$E511-1</f>
        <v>0.00129916850500589</v>
      </c>
      <c r="T512" s="56" t="n">
        <f aca="false">$K512/$K511-1</f>
        <v>-0.0317965023847377</v>
      </c>
      <c r="V512" s="57"/>
      <c r="W512" s="57"/>
      <c r="Y512" s="1" t="str">
        <f aca="false">IF(AX512&gt;=70,"EASY",IF(AX512&gt;40,"UNCERTAIN","HARD"))</f>
        <v>EASY</v>
      </c>
      <c r="AA512" s="58" t="n">
        <f aca="false">IF($A512&lt;200,"",AVERAGE($E463:$E512)/AVERAGE($E313:$E512)-1)</f>
        <v>0.0610773562790765</v>
      </c>
      <c r="AB512" s="59" t="n">
        <f aca="false">LOOKUP($B512,07_L1政策步階!$A$4:$A$14,07_L1政策步階!$C$4:$C$14)</f>
        <v>-1</v>
      </c>
      <c r="AC512" s="57"/>
      <c r="AD512" s="57"/>
      <c r="AE512" s="57"/>
      <c r="AF512" s="57"/>
      <c r="AG512" s="57"/>
      <c r="AH512" s="57"/>
      <c r="AI512" s="57"/>
      <c r="AJ512" s="57"/>
      <c r="AK512" s="57"/>
      <c r="AL512" s="59" t="n">
        <f aca="false">IF(ISNUMBER($AA512),IF($AA512&gt;=0.005,100,IF($AA512&gt;=-0.015,50,0)),"")</f>
        <v>100</v>
      </c>
      <c r="AM512" s="59" t="n">
        <f aca="false">IF(ISNUMBER($AB512),IF($AB512=1,100,IF($AB512=0,50,0)),"")</f>
        <v>0</v>
      </c>
      <c r="AN512" s="0" t="str">
        <f aca="false">IF(ISNUMBER($AC512),IF($AC512&gt;=0.001,100,IF($AC512&gt;=-0.003,50,0)),"")</f>
        <v/>
      </c>
      <c r="AO512" s="0" t="str">
        <f aca="false">IF(ISNUMBER($AD512),IF($AD512&gt;=0.04,100,IF($AD512&gt;=0,50,0)),"")</f>
        <v/>
      </c>
      <c r="AP512" s="0" t="str">
        <f aca="false">IF(ISNUMBER($AE512),IF($AE512&gt;=25,100,IF($AE512&gt;=-75,50,0)),"")</f>
        <v/>
      </c>
      <c r="AQ512" s="0" t="str">
        <f aca="false">IF(ISNUMBER($AF512),IF($AF512&gt;0,100,IF($AF512&gt;=-50,50,0)),"")</f>
        <v/>
      </c>
      <c r="AR512" s="0" t="str">
        <f aca="false">IF(ISNUMBER($AG512),IF($AG512=1,100,IF($AG512=0,50,0)),"")</f>
        <v/>
      </c>
      <c r="AS512" s="0" t="str">
        <f aca="false">IF(ISNUMBER($AH512),IF($AH512&lt;0,100,IF($AH512&lt;=20,50,0)),"")</f>
        <v/>
      </c>
      <c r="AT512" s="0" t="str">
        <f aca="false">IF(ISNUMBER($AI512),IF($AI512&lt;0.95,100,IF($AI512&lt;=1,50,0)),"")</f>
        <v/>
      </c>
      <c r="AU512" s="0" t="str">
        <f aca="false">IF(ISNUMBER($AJ512),IF($AJ512&lt;30,0,IF($AJ512&lt;40,50,IF($AJ512&lt;=90,100,50))),"")</f>
        <v/>
      </c>
      <c r="AV512" s="0" t="str">
        <f aca="false">IF(ISNUMBER($AK512),IF($AK512&gt;-0.2,100,IF($AK512&gt;=-0.4,50,0)),"")</f>
        <v/>
      </c>
      <c r="AW512" s="59" t="n">
        <f aca="false">01_指標庫!$H$4*ISNUMBER($F512)+01_指標庫!$H$5*ISNUMBER($AA512)+01_指標庫!$H$6*ISNUMBER($G512)+01_指標庫!$H$7*ISNUMBER($H512)+01_指標庫!$H$8*ISNUMBER($AF512)+01_指標庫!$H$9*ISNUMBER($AG512)+01_指標庫!$H$10*ISNUMBER($AB512)+01_指標庫!$H$11*ISNUMBER($AC512)+01_指標庫!$H$12*ISNUMBER($AD512)+01_指標庫!$H$13*ISNUMBER($AE512)+01_指標庫!$H$14*ISNUMBER($I512)+01_指標庫!$H$15*ISNUMBER($AH512)+01_指標庫!$H$16*ISNUMBER($K512)+01_指標庫!$H$17*ISNUMBER($AI512)+01_指標庫!$H$18*ISNUMBER($AJ512)+01_指標庫!$H$19*ISNUMBER($AK512)+01_指標庫!$H$20*ISNUMBER($BB512)+01_指標庫!$H$21*ISNUMBER($BC512)</f>
        <v>51</v>
      </c>
      <c r="AX512" s="59" t="n">
        <f aca="false">IF(AW512=0,50,ROUND((01_指標庫!$H$4*IF(ISNUMBER($F512),L512,0)+01_指標庫!$H$5*IF(ISNUMBER($AA512),AL512,0)+01_指標庫!$H$6*IF(ISNUMBER($G512),M512,0)+01_指標庫!$H$7*IF(ISNUMBER($H512),N512,0)+01_指標庫!$H$8*IF(ISNUMBER($AF512),AQ512,0)+01_指標庫!$H$9*IF(ISNUMBER($AG512),AR512,0)+01_指標庫!$H$10*IF(ISNUMBER($AB512),AM512,0)+01_指標庫!$H$11*IF(ISNUMBER($AC512),AN512,0)+01_指標庫!$H$12*IF(ISNUMBER($AD512),AO512,0)+01_指標庫!$H$13*IF(ISNUMBER($AE512),AP512,0)+01_指標庫!$H$14*IF(ISNUMBER($I512),O512,0)+01_指標庫!$H$15*IF(ISNUMBER($AH512),AS512,0)+01_指標庫!$H$16*IF(ISNUMBER($K512),P512,0)+01_指標庫!$H$17*IF(ISNUMBER($AI512),AT512,0)+01_指標庫!$H$18*IF(ISNUMBER($AJ512),AU512,0)+01_指標庫!$H$19*IF(ISNUMBER($AK512),AV512,0)+01_指標庫!$H$20*IF(ISNUMBER($BB512),BB512,0)+01_指標庫!$H$21*IF(ISNUMBER($BC512),BC512,0))/AW512,1))</f>
        <v>82.4</v>
      </c>
      <c r="AY512" s="60"/>
      <c r="AZ512" s="60"/>
      <c r="BA512" s="58" t="n">
        <f aca="false">AVERAGE($E508:$E512)/AVERAGE($E503:$E512)-1</f>
        <v>0.0150417602928636</v>
      </c>
      <c r="BB512" s="59" t="n">
        <f aca="false">IF(ISNUMBER($BA512),IF(OR($S512&lt;=-0.03,$BA512&lt;-0.003),0,IF(OR($S512&lt;=-0.02,$BA512&lt;0.01),50,100)),"")</f>
        <v>100</v>
      </c>
      <c r="BC512" s="0" t="str">
        <f aca="false">IF(OR(COUNT($AZ512)=0,COUNT($AZ511)=0),"",IF(OR($AY512/$AZ511-1&lt;=-0.03,$AZ512/$AZ511-1&lt;=-0.045,IF(COUNT($AZ503:$AZ512)=10,AVERAGE($AZ508:$AZ512)/AVERAGE($AZ503:$AZ512)-1&lt;-0.01,FALSE())),0,IF(OR($AZ512/$AZ511-1&lt;=-0.02,IF(COUNT($AZ503:$AZ512)=10,AVERAGE($AZ508:$AZ512)/AVERAGE($AZ503:$AZ512)-1&lt;0.005,FALSE())),50,100)))</f>
        <v/>
      </c>
    </row>
    <row r="513" customFormat="false" ht="15" hidden="false" customHeight="true" outlineLevel="0" collapsed="false">
      <c r="A513" s="47" t="n">
        <v>509</v>
      </c>
      <c r="B513" s="48" t="n">
        <v>43297</v>
      </c>
      <c r="C513" s="47" t="n">
        <v>2018</v>
      </c>
      <c r="D513" s="49" t="s">
        <v>236</v>
      </c>
      <c r="E513" s="50" t="n">
        <v>7357.9</v>
      </c>
      <c r="F513" s="51" t="n">
        <v>0.103855</v>
      </c>
      <c r="G513" s="51" t="n">
        <v>-0.00243</v>
      </c>
      <c r="H513" s="52" t="n">
        <v>0.7551</v>
      </c>
      <c r="I513" s="53" t="n">
        <v>359</v>
      </c>
      <c r="J513" s="47" t="s">
        <v>235</v>
      </c>
      <c r="K513" s="54" t="n">
        <v>12.83</v>
      </c>
      <c r="L513" s="55" t="n">
        <f aca="false">IF(COUNT(F513)=0,50,IF(F513&gt;=0,100,IF(F513&gt;=-0.02,50,0)))</f>
        <v>100</v>
      </c>
      <c r="M513" s="55" t="n">
        <f aca="false">IF(COUNT(G513)=0,50,IF(G513&gt;-0.06,100,IF(G513&gt;-0.15,50,0)))</f>
        <v>100</v>
      </c>
      <c r="N513" s="55" t="n">
        <f aca="false">IF(COUNT(H513)=0,50,IF(H513&gt;=0.6,100,IF(H513&gt;=0.4,50,0)))</f>
        <v>100</v>
      </c>
      <c r="O513" s="55" t="n">
        <f aca="false">IF(COUNT(I513)=0,50,IF(J513="proxy_vix",50,IF(I513&lt;350,100,IF(I513&lt;=450,50,0))))</f>
        <v>50</v>
      </c>
      <c r="P513" s="55" t="n">
        <f aca="false">IF(COUNT(K513)=0,50,IF(K513&lt;20,100,IF(K513&lt;=25,50,0)))</f>
        <v>100</v>
      </c>
      <c r="Q513" s="54"/>
      <c r="R513" s="47"/>
      <c r="S513" s="51" t="n">
        <f aca="false">$E513/$E512-1</f>
        <v>-0.0024295603743042</v>
      </c>
      <c r="T513" s="56" t="n">
        <f aca="false">$K513/$K512-1</f>
        <v>0.0533661740558293</v>
      </c>
      <c r="V513" s="57"/>
      <c r="W513" s="57"/>
      <c r="Y513" s="1" t="str">
        <f aca="false">IF(AX513&gt;=70,"EASY",IF(AX513&gt;40,"UNCERTAIN","HARD"))</f>
        <v>EASY</v>
      </c>
      <c r="AA513" s="58" t="n">
        <f aca="false">IF($A513&lt;200,"",AVERAGE($E464:$E513)/AVERAGE($E314:$E513)-1)</f>
        <v>0.0620906378646982</v>
      </c>
      <c r="AB513" s="59" t="n">
        <f aca="false">LOOKUP($B513,07_L1政策步階!$A$4:$A$14,07_L1政策步階!$C$4:$C$14)</f>
        <v>-1</v>
      </c>
      <c r="AC513" s="57"/>
      <c r="AD513" s="57"/>
      <c r="AE513" s="57"/>
      <c r="AF513" s="57"/>
      <c r="AG513" s="57"/>
      <c r="AH513" s="57"/>
      <c r="AI513" s="57"/>
      <c r="AJ513" s="57"/>
      <c r="AK513" s="57"/>
      <c r="AL513" s="59" t="n">
        <f aca="false">IF(ISNUMBER($AA513),IF($AA513&gt;=0.005,100,IF($AA513&gt;=-0.015,50,0)),"")</f>
        <v>100</v>
      </c>
      <c r="AM513" s="59" t="n">
        <f aca="false">IF(ISNUMBER($AB513),IF($AB513=1,100,IF($AB513=0,50,0)),"")</f>
        <v>0</v>
      </c>
      <c r="AN513" s="0" t="str">
        <f aca="false">IF(ISNUMBER($AC513),IF($AC513&gt;=0.001,100,IF($AC513&gt;=-0.003,50,0)),"")</f>
        <v/>
      </c>
      <c r="AO513" s="0" t="str">
        <f aca="false">IF(ISNUMBER($AD513),IF($AD513&gt;=0.04,100,IF($AD513&gt;=0,50,0)),"")</f>
        <v/>
      </c>
      <c r="AP513" s="0" t="str">
        <f aca="false">IF(ISNUMBER($AE513),IF($AE513&gt;=25,100,IF($AE513&gt;=-75,50,0)),"")</f>
        <v/>
      </c>
      <c r="AQ513" s="0" t="str">
        <f aca="false">IF(ISNUMBER($AF513),IF($AF513&gt;0,100,IF($AF513&gt;=-50,50,0)),"")</f>
        <v/>
      </c>
      <c r="AR513" s="0" t="str">
        <f aca="false">IF(ISNUMBER($AG513),IF($AG513=1,100,IF($AG513=0,50,0)),"")</f>
        <v/>
      </c>
      <c r="AS513" s="0" t="str">
        <f aca="false">IF(ISNUMBER($AH513),IF($AH513&lt;0,100,IF($AH513&lt;=20,50,0)),"")</f>
        <v/>
      </c>
      <c r="AT513" s="0" t="str">
        <f aca="false">IF(ISNUMBER($AI513),IF($AI513&lt;0.95,100,IF($AI513&lt;=1,50,0)),"")</f>
        <v/>
      </c>
      <c r="AU513" s="0" t="str">
        <f aca="false">IF(ISNUMBER($AJ513),IF($AJ513&lt;30,0,IF($AJ513&lt;40,50,IF($AJ513&lt;=90,100,50))),"")</f>
        <v/>
      </c>
      <c r="AV513" s="0" t="str">
        <f aca="false">IF(ISNUMBER($AK513),IF($AK513&gt;-0.2,100,IF($AK513&gt;=-0.4,50,0)),"")</f>
        <v/>
      </c>
      <c r="AW513" s="59" t="n">
        <f aca="false">01_指標庫!$H$4*ISNUMBER($F513)+01_指標庫!$H$5*ISNUMBER($AA513)+01_指標庫!$H$6*ISNUMBER($G513)+01_指標庫!$H$7*ISNUMBER($H513)+01_指標庫!$H$8*ISNUMBER($AF513)+01_指標庫!$H$9*ISNUMBER($AG513)+01_指標庫!$H$10*ISNUMBER($AB513)+01_指標庫!$H$11*ISNUMBER($AC513)+01_指標庫!$H$12*ISNUMBER($AD513)+01_指標庫!$H$13*ISNUMBER($AE513)+01_指標庫!$H$14*ISNUMBER($I513)+01_指標庫!$H$15*ISNUMBER($AH513)+01_指標庫!$H$16*ISNUMBER($K513)+01_指標庫!$H$17*ISNUMBER($AI513)+01_指標庫!$H$18*ISNUMBER($AJ513)+01_指標庫!$H$19*ISNUMBER($AK513)+01_指標庫!$H$20*ISNUMBER($BB513)+01_指標庫!$H$21*ISNUMBER($BC513)</f>
        <v>51</v>
      </c>
      <c r="AX513" s="59" t="n">
        <f aca="false">IF(AW513=0,50,ROUND((01_指標庫!$H$4*IF(ISNUMBER($F513),L513,0)+01_指標庫!$H$5*IF(ISNUMBER($AA513),AL513,0)+01_指標庫!$H$6*IF(ISNUMBER($G513),M513,0)+01_指標庫!$H$7*IF(ISNUMBER($H513),N513,0)+01_指標庫!$H$8*IF(ISNUMBER($AF513),AQ513,0)+01_指標庫!$H$9*IF(ISNUMBER($AG513),AR513,0)+01_指標庫!$H$10*IF(ISNUMBER($AB513),AM513,0)+01_指標庫!$H$11*IF(ISNUMBER($AC513),AN513,0)+01_指標庫!$H$12*IF(ISNUMBER($AD513),AO513,0)+01_指標庫!$H$13*IF(ISNUMBER($AE513),AP513,0)+01_指標庫!$H$14*IF(ISNUMBER($I513),O513,0)+01_指標庫!$H$15*IF(ISNUMBER($AH513),AS513,0)+01_指標庫!$H$16*IF(ISNUMBER($K513),P513,0)+01_指標庫!$H$17*IF(ISNUMBER($AI513),AT513,0)+01_指標庫!$H$18*IF(ISNUMBER($AJ513),AU513,0)+01_指標庫!$H$19*IF(ISNUMBER($AK513),AV513,0)+01_指標庫!$H$20*IF(ISNUMBER($BB513),BB513,0)+01_指標庫!$H$21*IF(ISNUMBER($BC513),BC513,0))/AW513,1))</f>
        <v>82.4</v>
      </c>
      <c r="AY513" s="60"/>
      <c r="AZ513" s="60"/>
      <c r="BA513" s="58" t="n">
        <f aca="false">AVERAGE($E509:$E513)/AVERAGE($E504:$E513)-1</f>
        <v>0.0128561611541509</v>
      </c>
      <c r="BB513" s="59" t="n">
        <f aca="false">IF(ISNUMBER($BA513),IF(OR($S513&lt;=-0.03,$BA513&lt;-0.003),0,IF(OR($S513&lt;=-0.02,$BA513&lt;0.01),50,100)),"")</f>
        <v>100</v>
      </c>
      <c r="BC513" s="0" t="str">
        <f aca="false">IF(OR(COUNT($AZ513)=0,COUNT($AZ512)=0),"",IF(OR($AY513/$AZ512-1&lt;=-0.03,$AZ513/$AZ512-1&lt;=-0.045,IF(COUNT($AZ504:$AZ513)=10,AVERAGE($AZ509:$AZ513)/AVERAGE($AZ504:$AZ513)-1&lt;-0.01,FALSE())),0,IF(OR($AZ513/$AZ512-1&lt;=-0.02,IF(COUNT($AZ504:$AZ513)=10,AVERAGE($AZ509:$AZ513)/AVERAGE($AZ504:$AZ513)-1&lt;0.005,FALSE())),50,100)))</f>
        <v/>
      </c>
    </row>
    <row r="514" customFormat="false" ht="15" hidden="false" customHeight="true" outlineLevel="0" collapsed="false">
      <c r="A514" s="47" t="n">
        <v>510</v>
      </c>
      <c r="B514" s="48" t="n">
        <v>43298</v>
      </c>
      <c r="C514" s="47" t="n">
        <v>2018</v>
      </c>
      <c r="D514" s="49" t="s">
        <v>237</v>
      </c>
      <c r="E514" s="50" t="n">
        <v>7403.89</v>
      </c>
      <c r="F514" s="51" t="n">
        <v>0.109531</v>
      </c>
      <c r="G514" s="51" t="n">
        <v>0</v>
      </c>
      <c r="H514" s="52" t="n">
        <v>0.7959</v>
      </c>
      <c r="I514" s="53" t="n">
        <v>358</v>
      </c>
      <c r="J514" s="47" t="s">
        <v>235</v>
      </c>
      <c r="K514" s="54" t="n">
        <v>12.06</v>
      </c>
      <c r="L514" s="55" t="n">
        <f aca="false">IF(COUNT(F514)=0,50,IF(F514&gt;=0,100,IF(F514&gt;=-0.02,50,0)))</f>
        <v>100</v>
      </c>
      <c r="M514" s="55" t="n">
        <f aca="false">IF(COUNT(G514)=0,50,IF(G514&gt;-0.06,100,IF(G514&gt;-0.15,50,0)))</f>
        <v>100</v>
      </c>
      <c r="N514" s="55" t="n">
        <f aca="false">IF(COUNT(H514)=0,50,IF(H514&gt;=0.6,100,IF(H514&gt;=0.4,50,0)))</f>
        <v>100</v>
      </c>
      <c r="O514" s="55" t="n">
        <f aca="false">IF(COUNT(I514)=0,50,IF(J514="proxy_vix",50,IF(I514&lt;350,100,IF(I514&lt;=450,50,0))))</f>
        <v>50</v>
      </c>
      <c r="P514" s="55" t="n">
        <f aca="false">IF(COUNT(K514)=0,50,IF(K514&lt;20,100,IF(K514&lt;=25,50,0)))</f>
        <v>100</v>
      </c>
      <c r="Q514" s="54"/>
      <c r="R514" s="47"/>
      <c r="S514" s="51" t="n">
        <f aca="false">$E514/$E513-1</f>
        <v>0.00625042471357329</v>
      </c>
      <c r="T514" s="56" t="n">
        <f aca="false">$K514/$K513-1</f>
        <v>-0.0600155884645363</v>
      </c>
      <c r="V514" s="57"/>
      <c r="W514" s="57"/>
      <c r="Y514" s="1" t="str">
        <f aca="false">IF(AX514&gt;=70,"EASY",IF(AX514&gt;40,"UNCERTAIN","HARD"))</f>
        <v>EASY</v>
      </c>
      <c r="AA514" s="58" t="n">
        <f aca="false">IF($A514&lt;200,"",AVERAGE($E465:$E514)/AVERAGE($E315:$E514)-1)</f>
        <v>0.0628226453263414</v>
      </c>
      <c r="AB514" s="59" t="n">
        <f aca="false">LOOKUP($B514,07_L1政策步階!$A$4:$A$14,07_L1政策步階!$C$4:$C$14)</f>
        <v>-1</v>
      </c>
      <c r="AC514" s="57"/>
      <c r="AD514" s="57"/>
      <c r="AE514" s="57"/>
      <c r="AF514" s="57"/>
      <c r="AG514" s="57"/>
      <c r="AH514" s="57"/>
      <c r="AI514" s="57"/>
      <c r="AJ514" s="57"/>
      <c r="AK514" s="57"/>
      <c r="AL514" s="59" t="n">
        <f aca="false">IF(ISNUMBER($AA514),IF($AA514&gt;=0.005,100,IF($AA514&gt;=-0.015,50,0)),"")</f>
        <v>100</v>
      </c>
      <c r="AM514" s="59" t="n">
        <f aca="false">IF(ISNUMBER($AB514),IF($AB514=1,100,IF($AB514=0,50,0)),"")</f>
        <v>0</v>
      </c>
      <c r="AN514" s="0" t="str">
        <f aca="false">IF(ISNUMBER($AC514),IF($AC514&gt;=0.001,100,IF($AC514&gt;=-0.003,50,0)),"")</f>
        <v/>
      </c>
      <c r="AO514" s="0" t="str">
        <f aca="false">IF(ISNUMBER($AD514),IF($AD514&gt;=0.04,100,IF($AD514&gt;=0,50,0)),"")</f>
        <v/>
      </c>
      <c r="AP514" s="0" t="str">
        <f aca="false">IF(ISNUMBER($AE514),IF($AE514&gt;=25,100,IF($AE514&gt;=-75,50,0)),"")</f>
        <v/>
      </c>
      <c r="AQ514" s="0" t="str">
        <f aca="false">IF(ISNUMBER($AF514),IF($AF514&gt;0,100,IF($AF514&gt;=-50,50,0)),"")</f>
        <v/>
      </c>
      <c r="AR514" s="0" t="str">
        <f aca="false">IF(ISNUMBER($AG514),IF($AG514=1,100,IF($AG514=0,50,0)),"")</f>
        <v/>
      </c>
      <c r="AS514" s="0" t="str">
        <f aca="false">IF(ISNUMBER($AH514),IF($AH514&lt;0,100,IF($AH514&lt;=20,50,0)),"")</f>
        <v/>
      </c>
      <c r="AT514" s="0" t="str">
        <f aca="false">IF(ISNUMBER($AI514),IF($AI514&lt;0.95,100,IF($AI514&lt;=1,50,0)),"")</f>
        <v/>
      </c>
      <c r="AU514" s="0" t="str">
        <f aca="false">IF(ISNUMBER($AJ514),IF($AJ514&lt;30,0,IF($AJ514&lt;40,50,IF($AJ514&lt;=90,100,50))),"")</f>
        <v/>
      </c>
      <c r="AV514" s="0" t="str">
        <f aca="false">IF(ISNUMBER($AK514),IF($AK514&gt;-0.2,100,IF($AK514&gt;=-0.4,50,0)),"")</f>
        <v/>
      </c>
      <c r="AW514" s="59" t="n">
        <f aca="false">01_指標庫!$H$4*ISNUMBER($F514)+01_指標庫!$H$5*ISNUMBER($AA514)+01_指標庫!$H$6*ISNUMBER($G514)+01_指標庫!$H$7*ISNUMBER($H514)+01_指標庫!$H$8*ISNUMBER($AF514)+01_指標庫!$H$9*ISNUMBER($AG514)+01_指標庫!$H$10*ISNUMBER($AB514)+01_指標庫!$H$11*ISNUMBER($AC514)+01_指標庫!$H$12*ISNUMBER($AD514)+01_指標庫!$H$13*ISNUMBER($AE514)+01_指標庫!$H$14*ISNUMBER($I514)+01_指標庫!$H$15*ISNUMBER($AH514)+01_指標庫!$H$16*ISNUMBER($K514)+01_指標庫!$H$17*ISNUMBER($AI514)+01_指標庫!$H$18*ISNUMBER($AJ514)+01_指標庫!$H$19*ISNUMBER($AK514)+01_指標庫!$H$20*ISNUMBER($BB514)+01_指標庫!$H$21*ISNUMBER($BC514)</f>
        <v>51</v>
      </c>
      <c r="AX514" s="59" t="n">
        <f aca="false">IF(AW514=0,50,ROUND((01_指標庫!$H$4*IF(ISNUMBER($F514),L514,0)+01_指標庫!$H$5*IF(ISNUMBER($AA514),AL514,0)+01_指標庫!$H$6*IF(ISNUMBER($G514),M514,0)+01_指標庫!$H$7*IF(ISNUMBER($H514),N514,0)+01_指標庫!$H$8*IF(ISNUMBER($AF514),AQ514,0)+01_指標庫!$H$9*IF(ISNUMBER($AG514),AR514,0)+01_指標庫!$H$10*IF(ISNUMBER($AB514),AM514,0)+01_指標庫!$H$11*IF(ISNUMBER($AC514),AN514,0)+01_指標庫!$H$12*IF(ISNUMBER($AD514),AO514,0)+01_指標庫!$H$13*IF(ISNUMBER($AE514),AP514,0)+01_指標庫!$H$14*IF(ISNUMBER($I514),O514,0)+01_指標庫!$H$15*IF(ISNUMBER($AH514),AS514,0)+01_指標庫!$H$16*IF(ISNUMBER($K514),P514,0)+01_指標庫!$H$17*IF(ISNUMBER($AI514),AT514,0)+01_指標庫!$H$18*IF(ISNUMBER($AJ514),AU514,0)+01_指標庫!$H$19*IF(ISNUMBER($AK514),AV514,0)+01_指標庫!$H$20*IF(ISNUMBER($BB514),BB514,0)+01_指標庫!$H$21*IF(ISNUMBER($BC514),BC514,0))/AW514,1))</f>
        <v>82.4</v>
      </c>
      <c r="AY514" s="60"/>
      <c r="AZ514" s="60"/>
      <c r="BA514" s="58" t="n">
        <f aca="false">AVERAGE($E510:$E514)/AVERAGE($E505:$E514)-1</f>
        <v>0.0119278192830254</v>
      </c>
      <c r="BB514" s="59" t="n">
        <f aca="false">IF(ISNUMBER($BA514),IF(OR($S514&lt;=-0.03,$BA514&lt;-0.003),0,IF(OR($S514&lt;=-0.02,$BA514&lt;0.01),50,100)),"")</f>
        <v>100</v>
      </c>
      <c r="BC514" s="0" t="str">
        <f aca="false">IF(OR(COUNT($AZ514)=0,COUNT($AZ513)=0),"",IF(OR($AY514/$AZ513-1&lt;=-0.03,$AZ514/$AZ513-1&lt;=-0.045,IF(COUNT($AZ505:$AZ514)=10,AVERAGE($AZ510:$AZ514)/AVERAGE($AZ505:$AZ514)-1&lt;-0.01,FALSE())),0,IF(OR($AZ514/$AZ513-1&lt;=-0.02,IF(COUNT($AZ505:$AZ514)=10,AVERAGE($AZ510:$AZ514)/AVERAGE($AZ505:$AZ514)-1&lt;0.005,FALSE())),50,100)))</f>
        <v/>
      </c>
    </row>
    <row r="515" customFormat="false" ht="15" hidden="false" customHeight="true" outlineLevel="0" collapsed="false">
      <c r="A515" s="47" t="n">
        <v>511</v>
      </c>
      <c r="B515" s="48" t="n">
        <v>43299</v>
      </c>
      <c r="C515" s="47" t="n">
        <v>2018</v>
      </c>
      <c r="D515" s="49" t="s">
        <v>238</v>
      </c>
      <c r="E515" s="50" t="n">
        <v>7390.13</v>
      </c>
      <c r="F515" s="51" t="n">
        <v>0.106299</v>
      </c>
      <c r="G515" s="51" t="n">
        <v>-0.001859</v>
      </c>
      <c r="H515" s="52" t="n">
        <v>0.8163</v>
      </c>
      <c r="I515" s="53" t="n">
        <v>356</v>
      </c>
      <c r="J515" s="47" t="s">
        <v>235</v>
      </c>
      <c r="K515" s="54" t="n">
        <v>12.1</v>
      </c>
      <c r="L515" s="55" t="n">
        <f aca="false">IF(COUNT(F515)=0,50,IF(F515&gt;=0,100,IF(F515&gt;=-0.02,50,0)))</f>
        <v>100</v>
      </c>
      <c r="M515" s="55" t="n">
        <f aca="false">IF(COUNT(G515)=0,50,IF(G515&gt;-0.06,100,IF(G515&gt;-0.15,50,0)))</f>
        <v>100</v>
      </c>
      <c r="N515" s="55" t="n">
        <f aca="false">IF(COUNT(H515)=0,50,IF(H515&gt;=0.6,100,IF(H515&gt;=0.4,50,0)))</f>
        <v>100</v>
      </c>
      <c r="O515" s="55" t="n">
        <f aca="false">IF(COUNT(I515)=0,50,IF(J515="proxy_vix",50,IF(I515&lt;350,100,IF(I515&lt;=450,50,0))))</f>
        <v>50</v>
      </c>
      <c r="P515" s="55" t="n">
        <f aca="false">IF(COUNT(K515)=0,50,IF(K515&lt;20,100,IF(K515&lt;=25,50,0)))</f>
        <v>100</v>
      </c>
      <c r="Q515" s="54"/>
      <c r="R515" s="47"/>
      <c r="S515" s="51" t="n">
        <f aca="false">$E515/$E514-1</f>
        <v>-0.00185848250041532</v>
      </c>
      <c r="T515" s="56" t="n">
        <f aca="false">$K515/$K514-1</f>
        <v>0.00331674958540629</v>
      </c>
      <c r="V515" s="57"/>
      <c r="W515" s="57"/>
      <c r="Y515" s="1" t="str">
        <f aca="false">IF(AX515&gt;=70,"EASY",IF(AX515&gt;40,"UNCERTAIN","HARD"))</f>
        <v>EASY</v>
      </c>
      <c r="AA515" s="58" t="n">
        <f aca="false">IF($A515&lt;200,"",AVERAGE($E466:$E515)/AVERAGE($E316:$E515)-1)</f>
        <v>0.0634016668030928</v>
      </c>
      <c r="AB515" s="59" t="n">
        <f aca="false">LOOKUP($B515,07_L1政策步階!$A$4:$A$14,07_L1政策步階!$C$4:$C$14)</f>
        <v>-1</v>
      </c>
      <c r="AC515" s="57"/>
      <c r="AD515" s="57"/>
      <c r="AE515" s="57"/>
      <c r="AF515" s="57"/>
      <c r="AG515" s="57"/>
      <c r="AH515" s="57"/>
      <c r="AI515" s="57"/>
      <c r="AJ515" s="57"/>
      <c r="AK515" s="57"/>
      <c r="AL515" s="59" t="n">
        <f aca="false">IF(ISNUMBER($AA515),IF($AA515&gt;=0.005,100,IF($AA515&gt;=-0.015,50,0)),"")</f>
        <v>100</v>
      </c>
      <c r="AM515" s="59" t="n">
        <f aca="false">IF(ISNUMBER($AB515),IF($AB515=1,100,IF($AB515=0,50,0)),"")</f>
        <v>0</v>
      </c>
      <c r="AN515" s="0" t="str">
        <f aca="false">IF(ISNUMBER($AC515),IF($AC515&gt;=0.001,100,IF($AC515&gt;=-0.003,50,0)),"")</f>
        <v/>
      </c>
      <c r="AO515" s="0" t="str">
        <f aca="false">IF(ISNUMBER($AD515),IF($AD515&gt;=0.04,100,IF($AD515&gt;=0,50,0)),"")</f>
        <v/>
      </c>
      <c r="AP515" s="0" t="str">
        <f aca="false">IF(ISNUMBER($AE515),IF($AE515&gt;=25,100,IF($AE515&gt;=-75,50,0)),"")</f>
        <v/>
      </c>
      <c r="AQ515" s="0" t="str">
        <f aca="false">IF(ISNUMBER($AF515),IF($AF515&gt;0,100,IF($AF515&gt;=-50,50,0)),"")</f>
        <v/>
      </c>
      <c r="AR515" s="0" t="str">
        <f aca="false">IF(ISNUMBER($AG515),IF($AG515=1,100,IF($AG515=0,50,0)),"")</f>
        <v/>
      </c>
      <c r="AS515" s="0" t="str">
        <f aca="false">IF(ISNUMBER($AH515),IF($AH515&lt;0,100,IF($AH515&lt;=20,50,0)),"")</f>
        <v/>
      </c>
      <c r="AT515" s="0" t="str">
        <f aca="false">IF(ISNUMBER($AI515),IF($AI515&lt;0.95,100,IF($AI515&lt;=1,50,0)),"")</f>
        <v/>
      </c>
      <c r="AU515" s="0" t="str">
        <f aca="false">IF(ISNUMBER($AJ515),IF($AJ515&lt;30,0,IF($AJ515&lt;40,50,IF($AJ515&lt;=90,100,50))),"")</f>
        <v/>
      </c>
      <c r="AV515" s="0" t="str">
        <f aca="false">IF(ISNUMBER($AK515),IF($AK515&gt;-0.2,100,IF($AK515&gt;=-0.4,50,0)),"")</f>
        <v/>
      </c>
      <c r="AW515" s="59" t="n">
        <f aca="false">01_指標庫!$H$4*ISNUMBER($F515)+01_指標庫!$H$5*ISNUMBER($AA515)+01_指標庫!$H$6*ISNUMBER($G515)+01_指標庫!$H$7*ISNUMBER($H515)+01_指標庫!$H$8*ISNUMBER($AF515)+01_指標庫!$H$9*ISNUMBER($AG515)+01_指標庫!$H$10*ISNUMBER($AB515)+01_指標庫!$H$11*ISNUMBER($AC515)+01_指標庫!$H$12*ISNUMBER($AD515)+01_指標庫!$H$13*ISNUMBER($AE515)+01_指標庫!$H$14*ISNUMBER($I515)+01_指標庫!$H$15*ISNUMBER($AH515)+01_指標庫!$H$16*ISNUMBER($K515)+01_指標庫!$H$17*ISNUMBER($AI515)+01_指標庫!$H$18*ISNUMBER($AJ515)+01_指標庫!$H$19*ISNUMBER($AK515)+01_指標庫!$H$20*ISNUMBER($BB515)+01_指標庫!$H$21*ISNUMBER($BC515)</f>
        <v>51</v>
      </c>
      <c r="AX515" s="59" t="n">
        <f aca="false">IF(AW515=0,50,ROUND((01_指標庫!$H$4*IF(ISNUMBER($F515),L515,0)+01_指標庫!$H$5*IF(ISNUMBER($AA515),AL515,0)+01_指標庫!$H$6*IF(ISNUMBER($G515),M515,0)+01_指標庫!$H$7*IF(ISNUMBER($H515),N515,0)+01_指標庫!$H$8*IF(ISNUMBER($AF515),AQ515,0)+01_指標庫!$H$9*IF(ISNUMBER($AG515),AR515,0)+01_指標庫!$H$10*IF(ISNUMBER($AB515),AM515,0)+01_指標庫!$H$11*IF(ISNUMBER($AC515),AN515,0)+01_指標庫!$H$12*IF(ISNUMBER($AD515),AO515,0)+01_指標庫!$H$13*IF(ISNUMBER($AE515),AP515,0)+01_指標庫!$H$14*IF(ISNUMBER($I515),O515,0)+01_指標庫!$H$15*IF(ISNUMBER($AH515),AS515,0)+01_指標庫!$H$16*IF(ISNUMBER($K515),P515,0)+01_指標庫!$H$17*IF(ISNUMBER($AI515),AT515,0)+01_指標庫!$H$18*IF(ISNUMBER($AJ515),AU515,0)+01_指標庫!$H$19*IF(ISNUMBER($AK515),AV515,0)+01_指標庫!$H$20*IF(ISNUMBER($BB515),BB515,0)+01_指標庫!$H$21*IF(ISNUMBER($BC515),BC515,0))/AW515,1))</f>
        <v>82.4</v>
      </c>
      <c r="AY515" s="60"/>
      <c r="AZ515" s="60"/>
      <c r="BA515" s="58" t="n">
        <f aca="false">AVERAGE($E511:$E515)/AVERAGE($E506:$E515)-1</f>
        <v>0.0107257110647976</v>
      </c>
      <c r="BB515" s="59" t="n">
        <f aca="false">IF(ISNUMBER($BA515),IF(OR($S515&lt;=-0.03,$BA515&lt;-0.003),0,IF(OR($S515&lt;=-0.02,$BA515&lt;0.01),50,100)),"")</f>
        <v>100</v>
      </c>
      <c r="BC515" s="0" t="str">
        <f aca="false">IF(OR(COUNT($AZ515)=0,COUNT($AZ514)=0),"",IF(OR($AY515/$AZ514-1&lt;=-0.03,$AZ515/$AZ514-1&lt;=-0.045,IF(COUNT($AZ506:$AZ515)=10,AVERAGE($AZ511:$AZ515)/AVERAGE($AZ506:$AZ515)-1&lt;-0.01,FALSE())),0,IF(OR($AZ515/$AZ514-1&lt;=-0.02,IF(COUNT($AZ506:$AZ515)=10,AVERAGE($AZ511:$AZ515)/AVERAGE($AZ506:$AZ515)-1&lt;0.005,FALSE())),50,100)))</f>
        <v/>
      </c>
    </row>
    <row r="516" customFormat="false" ht="15" hidden="false" customHeight="true" outlineLevel="0" collapsed="false">
      <c r="A516" s="47" t="n">
        <v>512</v>
      </c>
      <c r="B516" s="48" t="n">
        <v>43300</v>
      </c>
      <c r="C516" s="47" t="n">
        <v>2018</v>
      </c>
      <c r="D516" s="49" t="s">
        <v>239</v>
      </c>
      <c r="E516" s="50" t="n">
        <v>7352.36</v>
      </c>
      <c r="F516" s="51" t="n">
        <v>0.099517</v>
      </c>
      <c r="G516" s="51" t="n">
        <v>-0.00696</v>
      </c>
      <c r="H516" s="52" t="n">
        <v>0.8163</v>
      </c>
      <c r="I516" s="53" t="n">
        <v>359</v>
      </c>
      <c r="J516" s="47" t="s">
        <v>235</v>
      </c>
      <c r="K516" s="54" t="n">
        <v>12.87</v>
      </c>
      <c r="L516" s="55" t="n">
        <f aca="false">IF(COUNT(F516)=0,50,IF(F516&gt;=0,100,IF(F516&gt;=-0.02,50,0)))</f>
        <v>100</v>
      </c>
      <c r="M516" s="55" t="n">
        <f aca="false">IF(COUNT(G516)=0,50,IF(G516&gt;-0.06,100,IF(G516&gt;-0.15,50,0)))</f>
        <v>100</v>
      </c>
      <c r="N516" s="55" t="n">
        <f aca="false">IF(COUNT(H516)=0,50,IF(H516&gt;=0.6,100,IF(H516&gt;=0.4,50,0)))</f>
        <v>100</v>
      </c>
      <c r="O516" s="55" t="n">
        <f aca="false">IF(COUNT(I516)=0,50,IF(J516="proxy_vix",50,IF(I516&lt;350,100,IF(I516&lt;=450,50,0))))</f>
        <v>50</v>
      </c>
      <c r="P516" s="55" t="n">
        <f aca="false">IF(COUNT(K516)=0,50,IF(K516&lt;20,100,IF(K516&lt;=25,50,0)))</f>
        <v>100</v>
      </c>
      <c r="Q516" s="54"/>
      <c r="R516" s="47"/>
      <c r="S516" s="51" t="n">
        <f aca="false">$E516/$E515-1</f>
        <v>-0.00511087085071582</v>
      </c>
      <c r="T516" s="56" t="n">
        <f aca="false">$K516/$K515-1</f>
        <v>0.0636363636363637</v>
      </c>
      <c r="V516" s="57"/>
      <c r="W516" s="57"/>
      <c r="Y516" s="1" t="str">
        <f aca="false">IF(AX516&gt;=70,"EASY",IF(AX516&gt;40,"UNCERTAIN","HARD"))</f>
        <v>EASY</v>
      </c>
      <c r="AA516" s="58" t="n">
        <f aca="false">IF($A516&lt;200,"",AVERAGE($E467:$E516)/AVERAGE($E317:$E516)-1)</f>
        <v>0.0639177445731409</v>
      </c>
      <c r="AB516" s="59" t="n">
        <f aca="false">LOOKUP($B516,07_L1政策步階!$A$4:$A$14,07_L1政策步階!$C$4:$C$14)</f>
        <v>-1</v>
      </c>
      <c r="AC516" s="57"/>
      <c r="AD516" s="57"/>
      <c r="AE516" s="57"/>
      <c r="AF516" s="57"/>
      <c r="AG516" s="57"/>
      <c r="AH516" s="57"/>
      <c r="AI516" s="57"/>
      <c r="AJ516" s="57"/>
      <c r="AK516" s="57"/>
      <c r="AL516" s="59" t="n">
        <f aca="false">IF(ISNUMBER($AA516),IF($AA516&gt;=0.005,100,IF($AA516&gt;=-0.015,50,0)),"")</f>
        <v>100</v>
      </c>
      <c r="AM516" s="59" t="n">
        <f aca="false">IF(ISNUMBER($AB516),IF($AB516=1,100,IF($AB516=0,50,0)),"")</f>
        <v>0</v>
      </c>
      <c r="AN516" s="0" t="str">
        <f aca="false">IF(ISNUMBER($AC516),IF($AC516&gt;=0.001,100,IF($AC516&gt;=-0.003,50,0)),"")</f>
        <v/>
      </c>
      <c r="AO516" s="0" t="str">
        <f aca="false">IF(ISNUMBER($AD516),IF($AD516&gt;=0.04,100,IF($AD516&gt;=0,50,0)),"")</f>
        <v/>
      </c>
      <c r="AP516" s="0" t="str">
        <f aca="false">IF(ISNUMBER($AE516),IF($AE516&gt;=25,100,IF($AE516&gt;=-75,50,0)),"")</f>
        <v/>
      </c>
      <c r="AQ516" s="0" t="str">
        <f aca="false">IF(ISNUMBER($AF516),IF($AF516&gt;0,100,IF($AF516&gt;=-50,50,0)),"")</f>
        <v/>
      </c>
      <c r="AR516" s="0" t="str">
        <f aca="false">IF(ISNUMBER($AG516),IF($AG516=1,100,IF($AG516=0,50,0)),"")</f>
        <v/>
      </c>
      <c r="AS516" s="0" t="str">
        <f aca="false">IF(ISNUMBER($AH516),IF($AH516&lt;0,100,IF($AH516&lt;=20,50,0)),"")</f>
        <v/>
      </c>
      <c r="AT516" s="0" t="str">
        <f aca="false">IF(ISNUMBER($AI516),IF($AI516&lt;0.95,100,IF($AI516&lt;=1,50,0)),"")</f>
        <v/>
      </c>
      <c r="AU516" s="0" t="str">
        <f aca="false">IF(ISNUMBER($AJ516),IF($AJ516&lt;30,0,IF($AJ516&lt;40,50,IF($AJ516&lt;=90,100,50))),"")</f>
        <v/>
      </c>
      <c r="AV516" s="0" t="str">
        <f aca="false">IF(ISNUMBER($AK516),IF($AK516&gt;-0.2,100,IF($AK516&gt;=-0.4,50,0)),"")</f>
        <v/>
      </c>
      <c r="AW516" s="59" t="n">
        <f aca="false">01_指標庫!$H$4*ISNUMBER($F516)+01_指標庫!$H$5*ISNUMBER($AA516)+01_指標庫!$H$6*ISNUMBER($G516)+01_指標庫!$H$7*ISNUMBER($H516)+01_指標庫!$H$8*ISNUMBER($AF516)+01_指標庫!$H$9*ISNUMBER($AG516)+01_指標庫!$H$10*ISNUMBER($AB516)+01_指標庫!$H$11*ISNUMBER($AC516)+01_指標庫!$H$12*ISNUMBER($AD516)+01_指標庫!$H$13*ISNUMBER($AE516)+01_指標庫!$H$14*ISNUMBER($I516)+01_指標庫!$H$15*ISNUMBER($AH516)+01_指標庫!$H$16*ISNUMBER($K516)+01_指標庫!$H$17*ISNUMBER($AI516)+01_指標庫!$H$18*ISNUMBER($AJ516)+01_指標庫!$H$19*ISNUMBER($AK516)+01_指標庫!$H$20*ISNUMBER($BB516)+01_指標庫!$H$21*ISNUMBER($BC516)</f>
        <v>51</v>
      </c>
      <c r="AX516" s="59" t="n">
        <f aca="false">IF(AW516=0,50,ROUND((01_指標庫!$H$4*IF(ISNUMBER($F516),L516,0)+01_指標庫!$H$5*IF(ISNUMBER($AA516),AL516,0)+01_指標庫!$H$6*IF(ISNUMBER($G516),M516,0)+01_指標庫!$H$7*IF(ISNUMBER($H516),N516,0)+01_指標庫!$H$8*IF(ISNUMBER($AF516),AQ516,0)+01_指標庫!$H$9*IF(ISNUMBER($AG516),AR516,0)+01_指標庫!$H$10*IF(ISNUMBER($AB516),AM516,0)+01_指標庫!$H$11*IF(ISNUMBER($AC516),AN516,0)+01_指標庫!$H$12*IF(ISNUMBER($AD516),AO516,0)+01_指標庫!$H$13*IF(ISNUMBER($AE516),AP516,0)+01_指標庫!$H$14*IF(ISNUMBER($I516),O516,0)+01_指標庫!$H$15*IF(ISNUMBER($AH516),AS516,0)+01_指標庫!$H$16*IF(ISNUMBER($K516),P516,0)+01_指標庫!$H$17*IF(ISNUMBER($AI516),AT516,0)+01_指標庫!$H$18*IF(ISNUMBER($AJ516),AU516,0)+01_指標庫!$H$19*IF(ISNUMBER($AK516),AV516,0)+01_指標庫!$H$20*IF(ISNUMBER($BB516),BB516,0)+01_指標庫!$H$21*IF(ISNUMBER($BC516),BC516,0))/AW516,1))</f>
        <v>76.5</v>
      </c>
      <c r="AY516" s="60"/>
      <c r="AZ516" s="60"/>
      <c r="BA516" s="58" t="n">
        <f aca="false">AVERAGE($E512:$E516)/AVERAGE($E507:$E516)-1</f>
        <v>0.00687913906606763</v>
      </c>
      <c r="BB516" s="59" t="n">
        <f aca="false">IF(ISNUMBER($BA516),IF(OR($S516&lt;=-0.03,$BA516&lt;-0.003),0,IF(OR($S516&lt;=-0.02,$BA516&lt;0.01),50,100)),"")</f>
        <v>50</v>
      </c>
      <c r="BC516" s="0" t="str">
        <f aca="false">IF(OR(COUNT($AZ516)=0,COUNT($AZ515)=0),"",IF(OR($AY516/$AZ515-1&lt;=-0.03,$AZ516/$AZ515-1&lt;=-0.045,IF(COUNT($AZ507:$AZ516)=10,AVERAGE($AZ512:$AZ516)/AVERAGE($AZ507:$AZ516)-1&lt;-0.01,FALSE())),0,IF(OR($AZ516/$AZ515-1&lt;=-0.02,IF(COUNT($AZ507:$AZ516)=10,AVERAGE($AZ512:$AZ516)/AVERAGE($AZ507:$AZ516)-1&lt;0.005,FALSE())),50,100)))</f>
        <v/>
      </c>
    </row>
    <row r="517" customFormat="false" ht="15" hidden="false" customHeight="true" outlineLevel="0" collapsed="false">
      <c r="A517" s="47" t="n">
        <v>513</v>
      </c>
      <c r="B517" s="48" t="n">
        <v>43301</v>
      </c>
      <c r="C517" s="47" t="n">
        <v>2018</v>
      </c>
      <c r="D517" s="49" t="s">
        <v>234</v>
      </c>
      <c r="E517" s="50" t="n">
        <v>7350.23</v>
      </c>
      <c r="F517" s="51" t="n">
        <v>0.098086</v>
      </c>
      <c r="G517" s="51" t="n">
        <v>-0.007248</v>
      </c>
      <c r="H517" s="52" t="n">
        <v>0.7755</v>
      </c>
      <c r="I517" s="53" t="n">
        <v>355</v>
      </c>
      <c r="J517" s="47" t="s">
        <v>235</v>
      </c>
      <c r="K517" s="54" t="n">
        <v>12.86</v>
      </c>
      <c r="L517" s="55" t="n">
        <f aca="false">IF(COUNT(F517)=0,50,IF(F517&gt;=0,100,IF(F517&gt;=-0.02,50,0)))</f>
        <v>100</v>
      </c>
      <c r="M517" s="55" t="n">
        <f aca="false">IF(COUNT(G517)=0,50,IF(G517&gt;-0.06,100,IF(G517&gt;-0.15,50,0)))</f>
        <v>100</v>
      </c>
      <c r="N517" s="55" t="n">
        <f aca="false">IF(COUNT(H517)=0,50,IF(H517&gt;=0.6,100,IF(H517&gt;=0.4,50,0)))</f>
        <v>100</v>
      </c>
      <c r="O517" s="55" t="n">
        <f aca="false">IF(COUNT(I517)=0,50,IF(J517="proxy_vix",50,IF(I517&lt;350,100,IF(I517&lt;=450,50,0))))</f>
        <v>50</v>
      </c>
      <c r="P517" s="55" t="n">
        <f aca="false">IF(COUNT(K517)=0,50,IF(K517&lt;20,100,IF(K517&lt;=25,50,0)))</f>
        <v>100</v>
      </c>
      <c r="Q517" s="54"/>
      <c r="R517" s="47"/>
      <c r="S517" s="51" t="n">
        <f aca="false">$E517/$E516-1</f>
        <v>-0.000289702898117028</v>
      </c>
      <c r="T517" s="56" t="n">
        <f aca="false">$K517/$K516-1</f>
        <v>-0.000777000777000714</v>
      </c>
      <c r="V517" s="57"/>
      <c r="W517" s="57"/>
      <c r="Y517" s="1" t="str">
        <f aca="false">IF(AX517&gt;=70,"EASY",IF(AX517&gt;40,"UNCERTAIN","HARD"))</f>
        <v>EASY</v>
      </c>
      <c r="AA517" s="58" t="n">
        <f aca="false">IF($A517&lt;200,"",AVERAGE($E468:$E517)/AVERAGE($E318:$E517)-1)</f>
        <v>0.0642062936071761</v>
      </c>
      <c r="AB517" s="59" t="n">
        <f aca="false">LOOKUP($B517,07_L1政策步階!$A$4:$A$14,07_L1政策步階!$C$4:$C$14)</f>
        <v>-1</v>
      </c>
      <c r="AC517" s="57"/>
      <c r="AD517" s="57"/>
      <c r="AE517" s="57"/>
      <c r="AF517" s="57"/>
      <c r="AG517" s="57"/>
      <c r="AH517" s="57"/>
      <c r="AI517" s="57"/>
      <c r="AJ517" s="57"/>
      <c r="AK517" s="57"/>
      <c r="AL517" s="59" t="n">
        <f aca="false">IF(ISNUMBER($AA517),IF($AA517&gt;=0.005,100,IF($AA517&gt;=-0.015,50,0)),"")</f>
        <v>100</v>
      </c>
      <c r="AM517" s="59" t="n">
        <f aca="false">IF(ISNUMBER($AB517),IF($AB517=1,100,IF($AB517=0,50,0)),"")</f>
        <v>0</v>
      </c>
      <c r="AN517" s="0" t="str">
        <f aca="false">IF(ISNUMBER($AC517),IF($AC517&gt;=0.001,100,IF($AC517&gt;=-0.003,50,0)),"")</f>
        <v/>
      </c>
      <c r="AO517" s="0" t="str">
        <f aca="false">IF(ISNUMBER($AD517),IF($AD517&gt;=0.04,100,IF($AD517&gt;=0,50,0)),"")</f>
        <v/>
      </c>
      <c r="AP517" s="0" t="str">
        <f aca="false">IF(ISNUMBER($AE517),IF($AE517&gt;=25,100,IF($AE517&gt;=-75,50,0)),"")</f>
        <v/>
      </c>
      <c r="AQ517" s="0" t="str">
        <f aca="false">IF(ISNUMBER($AF517),IF($AF517&gt;0,100,IF($AF517&gt;=-50,50,0)),"")</f>
        <v/>
      </c>
      <c r="AR517" s="0" t="str">
        <f aca="false">IF(ISNUMBER($AG517),IF($AG517=1,100,IF($AG517=0,50,0)),"")</f>
        <v/>
      </c>
      <c r="AS517" s="0" t="str">
        <f aca="false">IF(ISNUMBER($AH517),IF($AH517&lt;0,100,IF($AH517&lt;=20,50,0)),"")</f>
        <v/>
      </c>
      <c r="AT517" s="0" t="str">
        <f aca="false">IF(ISNUMBER($AI517),IF($AI517&lt;0.95,100,IF($AI517&lt;=1,50,0)),"")</f>
        <v/>
      </c>
      <c r="AU517" s="0" t="str">
        <f aca="false">IF(ISNUMBER($AJ517),IF($AJ517&lt;30,0,IF($AJ517&lt;40,50,IF($AJ517&lt;=90,100,50))),"")</f>
        <v/>
      </c>
      <c r="AV517" s="0" t="str">
        <f aca="false">IF(ISNUMBER($AK517),IF($AK517&gt;-0.2,100,IF($AK517&gt;=-0.4,50,0)),"")</f>
        <v/>
      </c>
      <c r="AW517" s="59" t="n">
        <f aca="false">01_指標庫!$H$4*ISNUMBER($F517)+01_指標庫!$H$5*ISNUMBER($AA517)+01_指標庫!$H$6*ISNUMBER($G517)+01_指標庫!$H$7*ISNUMBER($H517)+01_指標庫!$H$8*ISNUMBER($AF517)+01_指標庫!$H$9*ISNUMBER($AG517)+01_指標庫!$H$10*ISNUMBER($AB517)+01_指標庫!$H$11*ISNUMBER($AC517)+01_指標庫!$H$12*ISNUMBER($AD517)+01_指標庫!$H$13*ISNUMBER($AE517)+01_指標庫!$H$14*ISNUMBER($I517)+01_指標庫!$H$15*ISNUMBER($AH517)+01_指標庫!$H$16*ISNUMBER($K517)+01_指標庫!$H$17*ISNUMBER($AI517)+01_指標庫!$H$18*ISNUMBER($AJ517)+01_指標庫!$H$19*ISNUMBER($AK517)+01_指標庫!$H$20*ISNUMBER($BB517)+01_指標庫!$H$21*ISNUMBER($BC517)</f>
        <v>51</v>
      </c>
      <c r="AX517" s="59" t="n">
        <f aca="false">IF(AW517=0,50,ROUND((01_指標庫!$H$4*IF(ISNUMBER($F517),L517,0)+01_指標庫!$H$5*IF(ISNUMBER($AA517),AL517,0)+01_指標庫!$H$6*IF(ISNUMBER($G517),M517,0)+01_指標庫!$H$7*IF(ISNUMBER($H517),N517,0)+01_指標庫!$H$8*IF(ISNUMBER($AF517),AQ517,0)+01_指標庫!$H$9*IF(ISNUMBER($AG517),AR517,0)+01_指標庫!$H$10*IF(ISNUMBER($AB517),AM517,0)+01_指標庫!$H$11*IF(ISNUMBER($AC517),AN517,0)+01_指標庫!$H$12*IF(ISNUMBER($AD517),AO517,0)+01_指標庫!$H$13*IF(ISNUMBER($AE517),AP517,0)+01_指標庫!$H$14*IF(ISNUMBER($I517),O517,0)+01_指標庫!$H$15*IF(ISNUMBER($AH517),AS517,0)+01_指標庫!$H$16*IF(ISNUMBER($K517),P517,0)+01_指標庫!$H$17*IF(ISNUMBER($AI517),AT517,0)+01_指標庫!$H$18*IF(ISNUMBER($AJ517),AU517,0)+01_指標庫!$H$19*IF(ISNUMBER($AK517),AV517,0)+01_指標庫!$H$20*IF(ISNUMBER($BB517),BB517,0)+01_指標庫!$H$21*IF(ISNUMBER($BC517),BC517,0))/AW517,1))</f>
        <v>76.5</v>
      </c>
      <c r="AY517" s="60"/>
      <c r="AZ517" s="60"/>
      <c r="BA517" s="58" t="n">
        <f aca="false">AVERAGE($E513:$E517)/AVERAGE($E508:$E517)-1</f>
        <v>0.00422157419785174</v>
      </c>
      <c r="BB517" s="59" t="n">
        <f aca="false">IF(ISNUMBER($BA517),IF(OR($S517&lt;=-0.03,$BA517&lt;-0.003),0,IF(OR($S517&lt;=-0.02,$BA517&lt;0.01),50,100)),"")</f>
        <v>50</v>
      </c>
      <c r="BC517" s="0" t="str">
        <f aca="false">IF(OR(COUNT($AZ517)=0,COUNT($AZ516)=0),"",IF(OR($AY517/$AZ516-1&lt;=-0.03,$AZ517/$AZ516-1&lt;=-0.045,IF(COUNT($AZ508:$AZ517)=10,AVERAGE($AZ513:$AZ517)/AVERAGE($AZ508:$AZ517)-1&lt;-0.01,FALSE())),0,IF(OR($AZ517/$AZ516-1&lt;=-0.02,IF(COUNT($AZ508:$AZ517)=10,AVERAGE($AZ513:$AZ517)/AVERAGE($AZ508:$AZ517)-1&lt;0.005,FALSE())),50,100)))</f>
        <v/>
      </c>
    </row>
    <row r="518" customFormat="false" ht="15" hidden="false" customHeight="true" outlineLevel="0" collapsed="false">
      <c r="A518" s="47" t="n">
        <v>514</v>
      </c>
      <c r="B518" s="48" t="n">
        <v>43304</v>
      </c>
      <c r="C518" s="47" t="n">
        <v>2018</v>
      </c>
      <c r="D518" s="49" t="s">
        <v>236</v>
      </c>
      <c r="E518" s="50" t="n">
        <v>7371.78</v>
      </c>
      <c r="F518" s="51" t="n">
        <v>0.100177</v>
      </c>
      <c r="G518" s="51" t="n">
        <v>-0.004337</v>
      </c>
      <c r="H518" s="52" t="n">
        <v>0.7551</v>
      </c>
      <c r="I518" s="53" t="n">
        <v>350</v>
      </c>
      <c r="J518" s="47" t="s">
        <v>235</v>
      </c>
      <c r="K518" s="54" t="n">
        <v>12.62</v>
      </c>
      <c r="L518" s="55" t="n">
        <f aca="false">IF(COUNT(F518)=0,50,IF(F518&gt;=0,100,IF(F518&gt;=-0.02,50,0)))</f>
        <v>100</v>
      </c>
      <c r="M518" s="55" t="n">
        <f aca="false">IF(COUNT(G518)=0,50,IF(G518&gt;-0.06,100,IF(G518&gt;-0.15,50,0)))</f>
        <v>100</v>
      </c>
      <c r="N518" s="55" t="n">
        <f aca="false">IF(COUNT(H518)=0,50,IF(H518&gt;=0.6,100,IF(H518&gt;=0.4,50,0)))</f>
        <v>100</v>
      </c>
      <c r="O518" s="55" t="n">
        <f aca="false">IF(COUNT(I518)=0,50,IF(J518="proxy_vix",50,IF(I518&lt;350,100,IF(I518&lt;=450,50,0))))</f>
        <v>50</v>
      </c>
      <c r="P518" s="55" t="n">
        <f aca="false">IF(COUNT(K518)=0,50,IF(K518&lt;20,100,IF(K518&lt;=25,50,0)))</f>
        <v>100</v>
      </c>
      <c r="Q518" s="54"/>
      <c r="R518" s="47"/>
      <c r="S518" s="51" t="n">
        <f aca="false">$E518/$E517-1</f>
        <v>0.00293188104317821</v>
      </c>
      <c r="T518" s="56" t="n">
        <f aca="false">$K518/$K517-1</f>
        <v>-0.0186625194401244</v>
      </c>
      <c r="V518" s="57"/>
      <c r="W518" s="57"/>
      <c r="Y518" s="1" t="str">
        <f aca="false">IF(AX518&gt;=70,"EASY",IF(AX518&gt;40,"UNCERTAIN","HARD"))</f>
        <v>EASY</v>
      </c>
      <c r="AA518" s="58" t="n">
        <f aca="false">IF($A518&lt;200,"",AVERAGE($E469:$E518)/AVERAGE($E319:$E518)-1)</f>
        <v>0.0643345136191638</v>
      </c>
      <c r="AB518" s="59" t="n">
        <f aca="false">LOOKUP($B518,07_L1政策步階!$A$4:$A$14,07_L1政策步階!$C$4:$C$14)</f>
        <v>-1</v>
      </c>
      <c r="AC518" s="57"/>
      <c r="AD518" s="57"/>
      <c r="AE518" s="57"/>
      <c r="AF518" s="57"/>
      <c r="AG518" s="57"/>
      <c r="AH518" s="57"/>
      <c r="AI518" s="57"/>
      <c r="AJ518" s="57"/>
      <c r="AK518" s="57"/>
      <c r="AL518" s="59" t="n">
        <f aca="false">IF(ISNUMBER($AA518),IF($AA518&gt;=0.005,100,IF($AA518&gt;=-0.015,50,0)),"")</f>
        <v>100</v>
      </c>
      <c r="AM518" s="59" t="n">
        <f aca="false">IF(ISNUMBER($AB518),IF($AB518=1,100,IF($AB518=0,50,0)),"")</f>
        <v>0</v>
      </c>
      <c r="AN518" s="0" t="str">
        <f aca="false">IF(ISNUMBER($AC518),IF($AC518&gt;=0.001,100,IF($AC518&gt;=-0.003,50,0)),"")</f>
        <v/>
      </c>
      <c r="AO518" s="0" t="str">
        <f aca="false">IF(ISNUMBER($AD518),IF($AD518&gt;=0.04,100,IF($AD518&gt;=0,50,0)),"")</f>
        <v/>
      </c>
      <c r="AP518" s="0" t="str">
        <f aca="false">IF(ISNUMBER($AE518),IF($AE518&gt;=25,100,IF($AE518&gt;=-75,50,0)),"")</f>
        <v/>
      </c>
      <c r="AQ518" s="0" t="str">
        <f aca="false">IF(ISNUMBER($AF518),IF($AF518&gt;0,100,IF($AF518&gt;=-50,50,0)),"")</f>
        <v/>
      </c>
      <c r="AR518" s="0" t="str">
        <f aca="false">IF(ISNUMBER($AG518),IF($AG518=1,100,IF($AG518=0,50,0)),"")</f>
        <v/>
      </c>
      <c r="AS518" s="0" t="str">
        <f aca="false">IF(ISNUMBER($AH518),IF($AH518&lt;0,100,IF($AH518&lt;=20,50,0)),"")</f>
        <v/>
      </c>
      <c r="AT518" s="0" t="str">
        <f aca="false">IF(ISNUMBER($AI518),IF($AI518&lt;0.95,100,IF($AI518&lt;=1,50,0)),"")</f>
        <v/>
      </c>
      <c r="AU518" s="0" t="str">
        <f aca="false">IF(ISNUMBER($AJ518),IF($AJ518&lt;30,0,IF($AJ518&lt;40,50,IF($AJ518&lt;=90,100,50))),"")</f>
        <v/>
      </c>
      <c r="AV518" s="0" t="str">
        <f aca="false">IF(ISNUMBER($AK518),IF($AK518&gt;-0.2,100,IF($AK518&gt;=-0.4,50,0)),"")</f>
        <v/>
      </c>
      <c r="AW518" s="59" t="n">
        <f aca="false">01_指標庫!$H$4*ISNUMBER($F518)+01_指標庫!$H$5*ISNUMBER($AA518)+01_指標庫!$H$6*ISNUMBER($G518)+01_指標庫!$H$7*ISNUMBER($H518)+01_指標庫!$H$8*ISNUMBER($AF518)+01_指標庫!$H$9*ISNUMBER($AG518)+01_指標庫!$H$10*ISNUMBER($AB518)+01_指標庫!$H$11*ISNUMBER($AC518)+01_指標庫!$H$12*ISNUMBER($AD518)+01_指標庫!$H$13*ISNUMBER($AE518)+01_指標庫!$H$14*ISNUMBER($I518)+01_指標庫!$H$15*ISNUMBER($AH518)+01_指標庫!$H$16*ISNUMBER($K518)+01_指標庫!$H$17*ISNUMBER($AI518)+01_指標庫!$H$18*ISNUMBER($AJ518)+01_指標庫!$H$19*ISNUMBER($AK518)+01_指標庫!$H$20*ISNUMBER($BB518)+01_指標庫!$H$21*ISNUMBER($BC518)</f>
        <v>51</v>
      </c>
      <c r="AX518" s="59" t="n">
        <f aca="false">IF(AW518=0,50,ROUND((01_指標庫!$H$4*IF(ISNUMBER($F518),L518,0)+01_指標庫!$H$5*IF(ISNUMBER($AA518),AL518,0)+01_指標庫!$H$6*IF(ISNUMBER($G518),M518,0)+01_指標庫!$H$7*IF(ISNUMBER($H518),N518,0)+01_指標庫!$H$8*IF(ISNUMBER($AF518),AQ518,0)+01_指標庫!$H$9*IF(ISNUMBER($AG518),AR518,0)+01_指標庫!$H$10*IF(ISNUMBER($AB518),AM518,0)+01_指標庫!$H$11*IF(ISNUMBER($AC518),AN518,0)+01_指標庫!$H$12*IF(ISNUMBER($AD518),AO518,0)+01_指標庫!$H$13*IF(ISNUMBER($AE518),AP518,0)+01_指標庫!$H$14*IF(ISNUMBER($I518),O518,0)+01_指標庫!$H$15*IF(ISNUMBER($AH518),AS518,0)+01_指標庫!$H$16*IF(ISNUMBER($K518),P518,0)+01_指標庫!$H$17*IF(ISNUMBER($AI518),AT518,0)+01_指標庫!$H$18*IF(ISNUMBER($AJ518),AU518,0)+01_指標庫!$H$19*IF(ISNUMBER($AK518),AV518,0)+01_指標庫!$H$20*IF(ISNUMBER($BB518),BB518,0)+01_指標庫!$H$21*IF(ISNUMBER($BC518),BC518,0))/AW518,1))</f>
        <v>76.5</v>
      </c>
      <c r="AY518" s="60"/>
      <c r="AZ518" s="60"/>
      <c r="BA518" s="58" t="n">
        <f aca="false">AVERAGE($E514:$E518)/AVERAGE($E509:$E518)-1</f>
        <v>0.00329056667030403</v>
      </c>
      <c r="BB518" s="59" t="n">
        <f aca="false">IF(ISNUMBER($BA518),IF(OR($S518&lt;=-0.03,$BA518&lt;-0.003),0,IF(OR($S518&lt;=-0.02,$BA518&lt;0.01),50,100)),"")</f>
        <v>50</v>
      </c>
      <c r="BC518" s="0" t="str">
        <f aca="false">IF(OR(COUNT($AZ518)=0,COUNT($AZ517)=0),"",IF(OR($AY518/$AZ517-1&lt;=-0.03,$AZ518/$AZ517-1&lt;=-0.045,IF(COUNT($AZ509:$AZ518)=10,AVERAGE($AZ514:$AZ518)/AVERAGE($AZ509:$AZ518)-1&lt;-0.01,FALSE())),0,IF(OR($AZ518/$AZ517-1&lt;=-0.02,IF(COUNT($AZ509:$AZ518)=10,AVERAGE($AZ514:$AZ518)/AVERAGE($AZ509:$AZ518)-1&lt;0.005,FALSE())),50,100)))</f>
        <v/>
      </c>
    </row>
    <row r="519" customFormat="false" ht="15" hidden="false" customHeight="true" outlineLevel="0" collapsed="false">
      <c r="A519" s="47" t="n">
        <v>515</v>
      </c>
      <c r="B519" s="48" t="n">
        <v>43305</v>
      </c>
      <c r="C519" s="47" t="n">
        <v>2018</v>
      </c>
      <c r="D519" s="49" t="s">
        <v>237</v>
      </c>
      <c r="E519" s="50" t="n">
        <v>7406.25</v>
      </c>
      <c r="F519" s="51" t="n">
        <v>0.10421</v>
      </c>
      <c r="G519" s="51" t="n">
        <v>0</v>
      </c>
      <c r="H519" s="52" t="n">
        <v>0.7551</v>
      </c>
      <c r="I519" s="53" t="n">
        <v>347</v>
      </c>
      <c r="J519" s="47" t="s">
        <v>235</v>
      </c>
      <c r="K519" s="54" t="n">
        <v>12.41</v>
      </c>
      <c r="L519" s="55" t="n">
        <f aca="false">IF(COUNT(F519)=0,50,IF(F519&gt;=0,100,IF(F519&gt;=-0.02,50,0)))</f>
        <v>100</v>
      </c>
      <c r="M519" s="55" t="n">
        <f aca="false">IF(COUNT(G519)=0,50,IF(G519&gt;-0.06,100,IF(G519&gt;-0.15,50,0)))</f>
        <v>100</v>
      </c>
      <c r="N519" s="55" t="n">
        <f aca="false">IF(COUNT(H519)=0,50,IF(H519&gt;=0.6,100,IF(H519&gt;=0.4,50,0)))</f>
        <v>100</v>
      </c>
      <c r="O519" s="55" t="n">
        <f aca="false">IF(COUNT(I519)=0,50,IF(J519="proxy_vix",50,IF(I519&lt;350,100,IF(I519&lt;=450,50,0))))</f>
        <v>100</v>
      </c>
      <c r="P519" s="55" t="n">
        <f aca="false">IF(COUNT(K519)=0,50,IF(K519&lt;20,100,IF(K519&lt;=25,50,0)))</f>
        <v>100</v>
      </c>
      <c r="Q519" s="54"/>
      <c r="R519" s="47"/>
      <c r="S519" s="51" t="n">
        <f aca="false">$E519/$E518-1</f>
        <v>0.00467593986798298</v>
      </c>
      <c r="T519" s="56" t="n">
        <f aca="false">$K519/$K518-1</f>
        <v>-0.0166402535657686</v>
      </c>
      <c r="V519" s="57"/>
      <c r="W519" s="57"/>
      <c r="Y519" s="1" t="str">
        <f aca="false">IF(AX519&gt;=70,"EASY",IF(AX519&gt;40,"UNCERTAIN","HARD"))</f>
        <v>EASY</v>
      </c>
      <c r="AA519" s="58" t="n">
        <f aca="false">IF($A519&lt;200,"",AVERAGE($E470:$E519)/AVERAGE($E320:$E519)-1)</f>
        <v>0.0646169347098569</v>
      </c>
      <c r="AB519" s="59" t="n">
        <f aca="false">LOOKUP($B519,07_L1政策步階!$A$4:$A$14,07_L1政策步階!$C$4:$C$14)</f>
        <v>-1</v>
      </c>
      <c r="AC519" s="57"/>
      <c r="AD519" s="57"/>
      <c r="AE519" s="57"/>
      <c r="AF519" s="57"/>
      <c r="AG519" s="57"/>
      <c r="AH519" s="57"/>
      <c r="AI519" s="57"/>
      <c r="AJ519" s="57"/>
      <c r="AK519" s="57"/>
      <c r="AL519" s="59" t="n">
        <f aca="false">IF(ISNUMBER($AA519),IF($AA519&gt;=0.005,100,IF($AA519&gt;=-0.015,50,0)),"")</f>
        <v>100</v>
      </c>
      <c r="AM519" s="59" t="n">
        <f aca="false">IF(ISNUMBER($AB519),IF($AB519=1,100,IF($AB519=0,50,0)),"")</f>
        <v>0</v>
      </c>
      <c r="AN519" s="0" t="str">
        <f aca="false">IF(ISNUMBER($AC519),IF($AC519&gt;=0.001,100,IF($AC519&gt;=-0.003,50,0)),"")</f>
        <v/>
      </c>
      <c r="AO519" s="0" t="str">
        <f aca="false">IF(ISNUMBER($AD519),IF($AD519&gt;=0.04,100,IF($AD519&gt;=0,50,0)),"")</f>
        <v/>
      </c>
      <c r="AP519" s="0" t="str">
        <f aca="false">IF(ISNUMBER($AE519),IF($AE519&gt;=25,100,IF($AE519&gt;=-75,50,0)),"")</f>
        <v/>
      </c>
      <c r="AQ519" s="0" t="str">
        <f aca="false">IF(ISNUMBER($AF519),IF($AF519&gt;0,100,IF($AF519&gt;=-50,50,0)),"")</f>
        <v/>
      </c>
      <c r="AR519" s="0" t="str">
        <f aca="false">IF(ISNUMBER($AG519),IF($AG519=1,100,IF($AG519=0,50,0)),"")</f>
        <v/>
      </c>
      <c r="AS519" s="0" t="str">
        <f aca="false">IF(ISNUMBER($AH519),IF($AH519&lt;0,100,IF($AH519&lt;=20,50,0)),"")</f>
        <v/>
      </c>
      <c r="AT519" s="0" t="str">
        <f aca="false">IF(ISNUMBER($AI519),IF($AI519&lt;0.95,100,IF($AI519&lt;=1,50,0)),"")</f>
        <v/>
      </c>
      <c r="AU519" s="0" t="str">
        <f aca="false">IF(ISNUMBER($AJ519),IF($AJ519&lt;30,0,IF($AJ519&lt;40,50,IF($AJ519&lt;=90,100,50))),"")</f>
        <v/>
      </c>
      <c r="AV519" s="0" t="str">
        <f aca="false">IF(ISNUMBER($AK519),IF($AK519&gt;-0.2,100,IF($AK519&gt;=-0.4,50,0)),"")</f>
        <v/>
      </c>
      <c r="AW519" s="59" t="n">
        <f aca="false">01_指標庫!$H$4*ISNUMBER($F519)+01_指標庫!$H$5*ISNUMBER($AA519)+01_指標庫!$H$6*ISNUMBER($G519)+01_指標庫!$H$7*ISNUMBER($H519)+01_指標庫!$H$8*ISNUMBER($AF519)+01_指標庫!$H$9*ISNUMBER($AG519)+01_指標庫!$H$10*ISNUMBER($AB519)+01_指標庫!$H$11*ISNUMBER($AC519)+01_指標庫!$H$12*ISNUMBER($AD519)+01_指標庫!$H$13*ISNUMBER($AE519)+01_指標庫!$H$14*ISNUMBER($I519)+01_指標庫!$H$15*ISNUMBER($AH519)+01_指標庫!$H$16*ISNUMBER($K519)+01_指標庫!$H$17*ISNUMBER($AI519)+01_指標庫!$H$18*ISNUMBER($AJ519)+01_指標庫!$H$19*ISNUMBER($AK519)+01_指標庫!$H$20*ISNUMBER($BB519)+01_指標庫!$H$21*ISNUMBER($BC519)</f>
        <v>51</v>
      </c>
      <c r="AX519" s="59" t="n">
        <f aca="false">IF(AW519=0,50,ROUND((01_指標庫!$H$4*IF(ISNUMBER($F519),L519,0)+01_指標庫!$H$5*IF(ISNUMBER($AA519),AL519,0)+01_指標庫!$H$6*IF(ISNUMBER($G519),M519,0)+01_指標庫!$H$7*IF(ISNUMBER($H519),N519,0)+01_指標庫!$H$8*IF(ISNUMBER($AF519),AQ519,0)+01_指標庫!$H$9*IF(ISNUMBER($AG519),AR519,0)+01_指標庫!$H$10*IF(ISNUMBER($AB519),AM519,0)+01_指標庫!$H$11*IF(ISNUMBER($AC519),AN519,0)+01_指標庫!$H$12*IF(ISNUMBER($AD519),AO519,0)+01_指標庫!$H$13*IF(ISNUMBER($AE519),AP519,0)+01_指標庫!$H$14*IF(ISNUMBER($I519),O519,0)+01_指標庫!$H$15*IF(ISNUMBER($AH519),AS519,0)+01_指標庫!$H$16*IF(ISNUMBER($K519),P519,0)+01_指標庫!$H$17*IF(ISNUMBER($AI519),AT519,0)+01_指標庫!$H$18*IF(ISNUMBER($AJ519),AU519,0)+01_指標庫!$H$19*IF(ISNUMBER($AK519),AV519,0)+01_指標庫!$H$20*IF(ISNUMBER($BB519),BB519,0)+01_指標庫!$H$21*IF(ISNUMBER($BC519),BC519,0))/AW519,1))</f>
        <v>84.3</v>
      </c>
      <c r="AY519" s="60"/>
      <c r="AZ519" s="60"/>
      <c r="BA519" s="58" t="n">
        <f aca="false">AVERAGE($E515:$E519)/AVERAGE($E510:$E519)-1</f>
        <v>0.00166955112832246</v>
      </c>
      <c r="BB519" s="59" t="n">
        <f aca="false">IF(ISNUMBER($BA519),IF(OR($S519&lt;=-0.03,$BA519&lt;-0.003),0,IF(OR($S519&lt;=-0.02,$BA519&lt;0.01),50,100)),"")</f>
        <v>50</v>
      </c>
      <c r="BC519" s="0" t="str">
        <f aca="false">IF(OR(COUNT($AZ519)=0,COUNT($AZ518)=0),"",IF(OR($AY519/$AZ518-1&lt;=-0.03,$AZ519/$AZ518-1&lt;=-0.045,IF(COUNT($AZ510:$AZ519)=10,AVERAGE($AZ515:$AZ519)/AVERAGE($AZ510:$AZ519)-1&lt;-0.01,FALSE())),0,IF(OR($AZ519/$AZ518-1&lt;=-0.02,IF(COUNT($AZ510:$AZ519)=10,AVERAGE($AZ515:$AZ519)/AVERAGE($AZ510:$AZ519)-1&lt;0.005,FALSE())),50,100)))</f>
        <v/>
      </c>
    </row>
    <row r="520" customFormat="false" ht="15" hidden="false" customHeight="true" outlineLevel="0" collapsed="false">
      <c r="A520" s="47" t="n">
        <v>516</v>
      </c>
      <c r="B520" s="48" t="n">
        <v>43306</v>
      </c>
      <c r="C520" s="47" t="n">
        <v>2018</v>
      </c>
      <c r="D520" s="49" t="s">
        <v>238</v>
      </c>
      <c r="E520" s="50" t="n">
        <v>7508.59</v>
      </c>
      <c r="F520" s="51" t="n">
        <v>0.118264</v>
      </c>
      <c r="G520" s="51" t="n">
        <v>0</v>
      </c>
      <c r="H520" s="52" t="n">
        <v>0.7755</v>
      </c>
      <c r="I520" s="53" t="n">
        <v>348</v>
      </c>
      <c r="J520" s="47" t="s">
        <v>235</v>
      </c>
      <c r="K520" s="54" t="n">
        <v>12.29</v>
      </c>
      <c r="L520" s="55" t="n">
        <f aca="false">IF(COUNT(F520)=0,50,IF(F520&gt;=0,100,IF(F520&gt;=-0.02,50,0)))</f>
        <v>100</v>
      </c>
      <c r="M520" s="55" t="n">
        <f aca="false">IF(COUNT(G520)=0,50,IF(G520&gt;-0.06,100,IF(G520&gt;-0.15,50,0)))</f>
        <v>100</v>
      </c>
      <c r="N520" s="55" t="n">
        <f aca="false">IF(COUNT(H520)=0,50,IF(H520&gt;=0.6,100,IF(H520&gt;=0.4,50,0)))</f>
        <v>100</v>
      </c>
      <c r="O520" s="55" t="n">
        <f aca="false">IF(COUNT(I520)=0,50,IF(J520="proxy_vix",50,IF(I520&lt;350,100,IF(I520&lt;=450,50,0))))</f>
        <v>100</v>
      </c>
      <c r="P520" s="55" t="n">
        <f aca="false">IF(COUNT(K520)=0,50,IF(K520&lt;20,100,IF(K520&lt;=25,50,0)))</f>
        <v>100</v>
      </c>
      <c r="Q520" s="54"/>
      <c r="R520" s="47"/>
      <c r="S520" s="51" t="n">
        <f aca="false">$E520/$E519-1</f>
        <v>0.0138180590717301</v>
      </c>
      <c r="T520" s="56" t="n">
        <f aca="false">$K520/$K519-1</f>
        <v>-0.00966962127316684</v>
      </c>
      <c r="V520" s="57"/>
      <c r="W520" s="57"/>
      <c r="Y520" s="1" t="str">
        <f aca="false">IF(AX520&gt;=70,"EASY",IF(AX520&gt;40,"UNCERTAIN","HARD"))</f>
        <v>EASY</v>
      </c>
      <c r="AA520" s="58" t="n">
        <f aca="false">IF($A520&lt;200,"",AVERAGE($E471:$E520)/AVERAGE($E321:$E520)-1)</f>
        <v>0.0650931812740407</v>
      </c>
      <c r="AB520" s="59" t="n">
        <f aca="false">LOOKUP($B520,07_L1政策步階!$A$4:$A$14,07_L1政策步階!$C$4:$C$14)</f>
        <v>-1</v>
      </c>
      <c r="AC520" s="57"/>
      <c r="AD520" s="57"/>
      <c r="AE520" s="57"/>
      <c r="AF520" s="57"/>
      <c r="AG520" s="57"/>
      <c r="AH520" s="57"/>
      <c r="AI520" s="57"/>
      <c r="AJ520" s="57"/>
      <c r="AK520" s="57"/>
      <c r="AL520" s="59" t="n">
        <f aca="false">IF(ISNUMBER($AA520),IF($AA520&gt;=0.005,100,IF($AA520&gt;=-0.015,50,0)),"")</f>
        <v>100</v>
      </c>
      <c r="AM520" s="59" t="n">
        <f aca="false">IF(ISNUMBER($AB520),IF($AB520=1,100,IF($AB520=0,50,0)),"")</f>
        <v>0</v>
      </c>
      <c r="AN520" s="0" t="str">
        <f aca="false">IF(ISNUMBER($AC520),IF($AC520&gt;=0.001,100,IF($AC520&gt;=-0.003,50,0)),"")</f>
        <v/>
      </c>
      <c r="AO520" s="0" t="str">
        <f aca="false">IF(ISNUMBER($AD520),IF($AD520&gt;=0.04,100,IF($AD520&gt;=0,50,0)),"")</f>
        <v/>
      </c>
      <c r="AP520" s="0" t="str">
        <f aca="false">IF(ISNUMBER($AE520),IF($AE520&gt;=25,100,IF($AE520&gt;=-75,50,0)),"")</f>
        <v/>
      </c>
      <c r="AQ520" s="0" t="str">
        <f aca="false">IF(ISNUMBER($AF520),IF($AF520&gt;0,100,IF($AF520&gt;=-50,50,0)),"")</f>
        <v/>
      </c>
      <c r="AR520" s="0" t="str">
        <f aca="false">IF(ISNUMBER($AG520),IF($AG520=1,100,IF($AG520=0,50,0)),"")</f>
        <v/>
      </c>
      <c r="AS520" s="0" t="str">
        <f aca="false">IF(ISNUMBER($AH520),IF($AH520&lt;0,100,IF($AH520&lt;=20,50,0)),"")</f>
        <v/>
      </c>
      <c r="AT520" s="0" t="str">
        <f aca="false">IF(ISNUMBER($AI520),IF($AI520&lt;0.95,100,IF($AI520&lt;=1,50,0)),"")</f>
        <v/>
      </c>
      <c r="AU520" s="0" t="str">
        <f aca="false">IF(ISNUMBER($AJ520),IF($AJ520&lt;30,0,IF($AJ520&lt;40,50,IF($AJ520&lt;=90,100,50))),"")</f>
        <v/>
      </c>
      <c r="AV520" s="0" t="str">
        <f aca="false">IF(ISNUMBER($AK520),IF($AK520&gt;-0.2,100,IF($AK520&gt;=-0.4,50,0)),"")</f>
        <v/>
      </c>
      <c r="AW520" s="59" t="n">
        <f aca="false">01_指標庫!$H$4*ISNUMBER($F520)+01_指標庫!$H$5*ISNUMBER($AA520)+01_指標庫!$H$6*ISNUMBER($G520)+01_指標庫!$H$7*ISNUMBER($H520)+01_指標庫!$H$8*ISNUMBER($AF520)+01_指標庫!$H$9*ISNUMBER($AG520)+01_指標庫!$H$10*ISNUMBER($AB520)+01_指標庫!$H$11*ISNUMBER($AC520)+01_指標庫!$H$12*ISNUMBER($AD520)+01_指標庫!$H$13*ISNUMBER($AE520)+01_指標庫!$H$14*ISNUMBER($I520)+01_指標庫!$H$15*ISNUMBER($AH520)+01_指標庫!$H$16*ISNUMBER($K520)+01_指標庫!$H$17*ISNUMBER($AI520)+01_指標庫!$H$18*ISNUMBER($AJ520)+01_指標庫!$H$19*ISNUMBER($AK520)+01_指標庫!$H$20*ISNUMBER($BB520)+01_指標庫!$H$21*ISNUMBER($BC520)</f>
        <v>51</v>
      </c>
      <c r="AX520" s="59" t="n">
        <f aca="false">IF(AW520=0,50,ROUND((01_指標庫!$H$4*IF(ISNUMBER($F520),L520,0)+01_指標庫!$H$5*IF(ISNUMBER($AA520),AL520,0)+01_指標庫!$H$6*IF(ISNUMBER($G520),M520,0)+01_指標庫!$H$7*IF(ISNUMBER($H520),N520,0)+01_指標庫!$H$8*IF(ISNUMBER($AF520),AQ520,0)+01_指標庫!$H$9*IF(ISNUMBER($AG520),AR520,0)+01_指標庫!$H$10*IF(ISNUMBER($AB520),AM520,0)+01_指標庫!$H$11*IF(ISNUMBER($AC520),AN520,0)+01_指標庫!$H$12*IF(ISNUMBER($AD520),AO520,0)+01_指標庫!$H$13*IF(ISNUMBER($AE520),AP520,0)+01_指標庫!$H$14*IF(ISNUMBER($I520),O520,0)+01_指標庫!$H$15*IF(ISNUMBER($AH520),AS520,0)+01_指標庫!$H$16*IF(ISNUMBER($K520),P520,0)+01_指標庫!$H$17*IF(ISNUMBER($AI520),AT520,0)+01_指標庫!$H$18*IF(ISNUMBER($AJ520),AU520,0)+01_指標庫!$H$19*IF(ISNUMBER($AK520),AV520,0)+01_指標庫!$H$20*IF(ISNUMBER($BB520),BB520,0)+01_指標庫!$H$21*IF(ISNUMBER($BC520),BC520,0))/AW520,1))</f>
        <v>84.3</v>
      </c>
      <c r="AY520" s="60"/>
      <c r="AZ520" s="60"/>
      <c r="BA520" s="58" t="n">
        <f aca="false">AVERAGE($E516:$E520)/AVERAGE($E511:$E520)-1</f>
        <v>0.00128879095653689</v>
      </c>
      <c r="BB520" s="59" t="n">
        <f aca="false">IF(ISNUMBER($BA520),IF(OR($S520&lt;=-0.03,$BA520&lt;-0.003),0,IF(OR($S520&lt;=-0.02,$BA520&lt;0.01),50,100)),"")</f>
        <v>50</v>
      </c>
      <c r="BC520" s="0" t="str">
        <f aca="false">IF(OR(COUNT($AZ520)=0,COUNT($AZ519)=0),"",IF(OR($AY520/$AZ519-1&lt;=-0.03,$AZ520/$AZ519-1&lt;=-0.045,IF(COUNT($AZ511:$AZ520)=10,AVERAGE($AZ516:$AZ520)/AVERAGE($AZ511:$AZ520)-1&lt;-0.01,FALSE())),0,IF(OR($AZ520/$AZ519-1&lt;=-0.02,IF(COUNT($AZ511:$AZ520)=10,AVERAGE($AZ516:$AZ520)/AVERAGE($AZ511:$AZ520)-1&lt;0.005,FALSE())),50,100)))</f>
        <v/>
      </c>
    </row>
    <row r="521" customFormat="false" ht="15" hidden="false" customHeight="true" outlineLevel="0" collapsed="false">
      <c r="A521" s="47" t="n">
        <v>517</v>
      </c>
      <c r="B521" s="48" t="n">
        <v>43307</v>
      </c>
      <c r="C521" s="47" t="n">
        <v>2018</v>
      </c>
      <c r="D521" s="49" t="s">
        <v>239</v>
      </c>
      <c r="E521" s="50" t="n">
        <v>7400.75</v>
      </c>
      <c r="F521" s="51" t="n">
        <v>0.101103</v>
      </c>
      <c r="G521" s="51" t="n">
        <v>-0.014362</v>
      </c>
      <c r="H521" s="52" t="n">
        <v>0.7551</v>
      </c>
      <c r="I521" s="53" t="n">
        <v>342</v>
      </c>
      <c r="J521" s="47" t="s">
        <v>235</v>
      </c>
      <c r="K521" s="54" t="n">
        <v>12.14</v>
      </c>
      <c r="L521" s="55" t="n">
        <f aca="false">IF(COUNT(F521)=0,50,IF(F521&gt;=0,100,IF(F521&gt;=-0.02,50,0)))</f>
        <v>100</v>
      </c>
      <c r="M521" s="55" t="n">
        <f aca="false">IF(COUNT(G521)=0,50,IF(G521&gt;-0.06,100,IF(G521&gt;-0.15,50,0)))</f>
        <v>100</v>
      </c>
      <c r="N521" s="55" t="n">
        <f aca="false">IF(COUNT(H521)=0,50,IF(H521&gt;=0.6,100,IF(H521&gt;=0.4,50,0)))</f>
        <v>100</v>
      </c>
      <c r="O521" s="55" t="n">
        <f aca="false">IF(COUNT(I521)=0,50,IF(J521="proxy_vix",50,IF(I521&lt;350,100,IF(I521&lt;=450,50,0))))</f>
        <v>100</v>
      </c>
      <c r="P521" s="55" t="n">
        <f aca="false">IF(COUNT(K521)=0,50,IF(K521&lt;20,100,IF(K521&lt;=25,50,0)))</f>
        <v>100</v>
      </c>
      <c r="Q521" s="54"/>
      <c r="R521" s="47"/>
      <c r="S521" s="51" t="n">
        <f aca="false">$E521/$E520-1</f>
        <v>-0.0143622171406349</v>
      </c>
      <c r="T521" s="56" t="n">
        <f aca="false">$K521/$K520-1</f>
        <v>-0.0122050447518306</v>
      </c>
      <c r="V521" s="57"/>
      <c r="W521" s="57"/>
      <c r="Y521" s="1" t="str">
        <f aca="false">IF(AX521&gt;=70,"EASY",IF(AX521&gt;40,"UNCERTAIN","HARD"))</f>
        <v>EASY</v>
      </c>
      <c r="AA521" s="58" t="n">
        <f aca="false">IF($A521&lt;200,"",AVERAGE($E472:$E521)/AVERAGE($E322:$E521)-1)</f>
        <v>0.0655538499610793</v>
      </c>
      <c r="AB521" s="59" t="n">
        <f aca="false">LOOKUP($B521,07_L1政策步階!$A$4:$A$14,07_L1政策步階!$C$4:$C$14)</f>
        <v>-1</v>
      </c>
      <c r="AC521" s="57"/>
      <c r="AD521" s="57"/>
      <c r="AE521" s="57"/>
      <c r="AF521" s="57"/>
      <c r="AG521" s="57"/>
      <c r="AH521" s="57"/>
      <c r="AI521" s="57"/>
      <c r="AJ521" s="57"/>
      <c r="AK521" s="57"/>
      <c r="AL521" s="59" t="n">
        <f aca="false">IF(ISNUMBER($AA521),IF($AA521&gt;=0.005,100,IF($AA521&gt;=-0.015,50,0)),"")</f>
        <v>100</v>
      </c>
      <c r="AM521" s="59" t="n">
        <f aca="false">IF(ISNUMBER($AB521),IF($AB521=1,100,IF($AB521=0,50,0)),"")</f>
        <v>0</v>
      </c>
      <c r="AN521" s="0" t="str">
        <f aca="false">IF(ISNUMBER($AC521),IF($AC521&gt;=0.001,100,IF($AC521&gt;=-0.003,50,0)),"")</f>
        <v/>
      </c>
      <c r="AO521" s="0" t="str">
        <f aca="false">IF(ISNUMBER($AD521),IF($AD521&gt;=0.04,100,IF($AD521&gt;=0,50,0)),"")</f>
        <v/>
      </c>
      <c r="AP521" s="0" t="str">
        <f aca="false">IF(ISNUMBER($AE521),IF($AE521&gt;=25,100,IF($AE521&gt;=-75,50,0)),"")</f>
        <v/>
      </c>
      <c r="AQ521" s="0" t="str">
        <f aca="false">IF(ISNUMBER($AF521),IF($AF521&gt;0,100,IF($AF521&gt;=-50,50,0)),"")</f>
        <v/>
      </c>
      <c r="AR521" s="0" t="str">
        <f aca="false">IF(ISNUMBER($AG521),IF($AG521=1,100,IF($AG521=0,50,0)),"")</f>
        <v/>
      </c>
      <c r="AS521" s="0" t="str">
        <f aca="false">IF(ISNUMBER($AH521),IF($AH521&lt;0,100,IF($AH521&lt;=20,50,0)),"")</f>
        <v/>
      </c>
      <c r="AT521" s="0" t="str">
        <f aca="false">IF(ISNUMBER($AI521),IF($AI521&lt;0.95,100,IF($AI521&lt;=1,50,0)),"")</f>
        <v/>
      </c>
      <c r="AU521" s="0" t="str">
        <f aca="false">IF(ISNUMBER($AJ521),IF($AJ521&lt;30,0,IF($AJ521&lt;40,50,IF($AJ521&lt;=90,100,50))),"")</f>
        <v/>
      </c>
      <c r="AV521" s="0" t="str">
        <f aca="false">IF(ISNUMBER($AK521),IF($AK521&gt;-0.2,100,IF($AK521&gt;=-0.4,50,0)),"")</f>
        <v/>
      </c>
      <c r="AW521" s="59" t="n">
        <f aca="false">01_指標庫!$H$4*ISNUMBER($F521)+01_指標庫!$H$5*ISNUMBER($AA521)+01_指標庫!$H$6*ISNUMBER($G521)+01_指標庫!$H$7*ISNUMBER($H521)+01_指標庫!$H$8*ISNUMBER($AF521)+01_指標庫!$H$9*ISNUMBER($AG521)+01_指標庫!$H$10*ISNUMBER($AB521)+01_指標庫!$H$11*ISNUMBER($AC521)+01_指標庫!$H$12*ISNUMBER($AD521)+01_指標庫!$H$13*ISNUMBER($AE521)+01_指標庫!$H$14*ISNUMBER($I521)+01_指標庫!$H$15*ISNUMBER($AH521)+01_指標庫!$H$16*ISNUMBER($K521)+01_指標庫!$H$17*ISNUMBER($AI521)+01_指標庫!$H$18*ISNUMBER($AJ521)+01_指標庫!$H$19*ISNUMBER($AK521)+01_指標庫!$H$20*ISNUMBER($BB521)+01_指標庫!$H$21*ISNUMBER($BC521)</f>
        <v>51</v>
      </c>
      <c r="AX521" s="59" t="n">
        <f aca="false">IF(AW521=0,50,ROUND((01_指標庫!$H$4*IF(ISNUMBER($F521),L521,0)+01_指標庫!$H$5*IF(ISNUMBER($AA521),AL521,0)+01_指標庫!$H$6*IF(ISNUMBER($G521),M521,0)+01_指標庫!$H$7*IF(ISNUMBER($H521),N521,0)+01_指標庫!$H$8*IF(ISNUMBER($AF521),AQ521,0)+01_指標庫!$H$9*IF(ISNUMBER($AG521),AR521,0)+01_指標庫!$H$10*IF(ISNUMBER($AB521),AM521,0)+01_指標庫!$H$11*IF(ISNUMBER($AC521),AN521,0)+01_指標庫!$H$12*IF(ISNUMBER($AD521),AO521,0)+01_指標庫!$H$13*IF(ISNUMBER($AE521),AP521,0)+01_指標庫!$H$14*IF(ISNUMBER($I521),O521,0)+01_指標庫!$H$15*IF(ISNUMBER($AH521),AS521,0)+01_指標庫!$H$16*IF(ISNUMBER($K521),P521,0)+01_指標庫!$H$17*IF(ISNUMBER($AI521),AT521,0)+01_指標庫!$H$18*IF(ISNUMBER($AJ521),AU521,0)+01_指標庫!$H$19*IF(ISNUMBER($AK521),AV521,0)+01_指標庫!$H$20*IF(ISNUMBER($BB521),BB521,0)+01_指標庫!$H$21*IF(ISNUMBER($BC521),BC521,0))/AW521,1))</f>
        <v>84.3</v>
      </c>
      <c r="AY521" s="60"/>
      <c r="AZ521" s="60"/>
      <c r="BA521" s="58" t="n">
        <f aca="false">AVERAGE($E517:$E521)/AVERAGE($E512:$E521)-1</f>
        <v>0.00213074811580993</v>
      </c>
      <c r="BB521" s="59" t="n">
        <f aca="false">IF(ISNUMBER($BA521),IF(OR($S521&lt;=-0.03,$BA521&lt;-0.003),0,IF(OR($S521&lt;=-0.02,$BA521&lt;0.01),50,100)),"")</f>
        <v>50</v>
      </c>
      <c r="BC521" s="0" t="str">
        <f aca="false">IF(OR(COUNT($AZ521)=0,COUNT($AZ520)=0),"",IF(OR($AY521/$AZ520-1&lt;=-0.03,$AZ521/$AZ520-1&lt;=-0.045,IF(COUNT($AZ512:$AZ521)=10,AVERAGE($AZ517:$AZ521)/AVERAGE($AZ512:$AZ521)-1&lt;-0.01,FALSE())),0,IF(OR($AZ521/$AZ520-1&lt;=-0.02,IF(COUNT($AZ512:$AZ521)=10,AVERAGE($AZ517:$AZ521)/AVERAGE($AZ512:$AZ521)-1&lt;0.005,FALSE())),50,100)))</f>
        <v/>
      </c>
    </row>
    <row r="522" customFormat="false" ht="15" hidden="false" customHeight="true" outlineLevel="0" collapsed="false">
      <c r="A522" s="47" t="n">
        <v>518</v>
      </c>
      <c r="B522" s="48" t="n">
        <v>43308</v>
      </c>
      <c r="C522" s="47" t="n">
        <v>2018</v>
      </c>
      <c r="D522" s="49" t="s">
        <v>234</v>
      </c>
      <c r="E522" s="50" t="n">
        <v>7296.78</v>
      </c>
      <c r="F522" s="51" t="n">
        <v>0.084639</v>
      </c>
      <c r="G522" s="51" t="n">
        <v>-0.028209</v>
      </c>
      <c r="H522" s="52" t="n">
        <v>0.7551</v>
      </c>
      <c r="I522" s="53" t="n">
        <v>342</v>
      </c>
      <c r="J522" s="47" t="s">
        <v>235</v>
      </c>
      <c r="K522" s="54" t="n">
        <v>13.03</v>
      </c>
      <c r="L522" s="55" t="n">
        <f aca="false">IF(COUNT(F522)=0,50,IF(F522&gt;=0,100,IF(F522&gt;=-0.02,50,0)))</f>
        <v>100</v>
      </c>
      <c r="M522" s="55" t="n">
        <f aca="false">IF(COUNT(G522)=0,50,IF(G522&gt;-0.06,100,IF(G522&gt;-0.15,50,0)))</f>
        <v>100</v>
      </c>
      <c r="N522" s="55" t="n">
        <f aca="false">IF(COUNT(H522)=0,50,IF(H522&gt;=0.6,100,IF(H522&gt;=0.4,50,0)))</f>
        <v>100</v>
      </c>
      <c r="O522" s="55" t="n">
        <f aca="false">IF(COUNT(I522)=0,50,IF(J522="proxy_vix",50,IF(I522&lt;350,100,IF(I522&lt;=450,50,0))))</f>
        <v>100</v>
      </c>
      <c r="P522" s="55" t="n">
        <f aca="false">IF(COUNT(K522)=0,50,IF(K522&lt;20,100,IF(K522&lt;=25,50,0)))</f>
        <v>100</v>
      </c>
      <c r="Q522" s="54"/>
      <c r="R522" s="47"/>
      <c r="S522" s="51" t="n">
        <f aca="false">$E522/$E521-1</f>
        <v>-0.0140485761578218</v>
      </c>
      <c r="T522" s="56" t="n">
        <f aca="false">$K522/$K521-1</f>
        <v>0.0733113673805601</v>
      </c>
      <c r="V522" s="57"/>
      <c r="W522" s="57"/>
      <c r="Y522" s="1" t="str">
        <f aca="false">IF(AX522&gt;=70,"EASY",IF(AX522&gt;40,"UNCERTAIN","HARD"))</f>
        <v>EASY</v>
      </c>
      <c r="AA522" s="58" t="n">
        <f aca="false">IF($A522&lt;200,"",AVERAGE($E473:$E522)/AVERAGE($E323:$E522)-1)</f>
        <v>0.0656676647271799</v>
      </c>
      <c r="AB522" s="59" t="n">
        <f aca="false">LOOKUP($B522,07_L1政策步階!$A$4:$A$14,07_L1政策步階!$C$4:$C$14)</f>
        <v>-1</v>
      </c>
      <c r="AC522" s="57"/>
      <c r="AD522" s="57"/>
      <c r="AE522" s="57"/>
      <c r="AF522" s="57"/>
      <c r="AG522" s="57"/>
      <c r="AH522" s="57"/>
      <c r="AI522" s="57"/>
      <c r="AJ522" s="57"/>
      <c r="AK522" s="57"/>
      <c r="AL522" s="59" t="n">
        <f aca="false">IF(ISNUMBER($AA522),IF($AA522&gt;=0.005,100,IF($AA522&gt;=-0.015,50,0)),"")</f>
        <v>100</v>
      </c>
      <c r="AM522" s="59" t="n">
        <f aca="false">IF(ISNUMBER($AB522),IF($AB522=1,100,IF($AB522=0,50,0)),"")</f>
        <v>0</v>
      </c>
      <c r="AN522" s="0" t="str">
        <f aca="false">IF(ISNUMBER($AC522),IF($AC522&gt;=0.001,100,IF($AC522&gt;=-0.003,50,0)),"")</f>
        <v/>
      </c>
      <c r="AO522" s="0" t="str">
        <f aca="false">IF(ISNUMBER($AD522),IF($AD522&gt;=0.04,100,IF($AD522&gt;=0,50,0)),"")</f>
        <v/>
      </c>
      <c r="AP522" s="0" t="str">
        <f aca="false">IF(ISNUMBER($AE522),IF($AE522&gt;=25,100,IF($AE522&gt;=-75,50,0)),"")</f>
        <v/>
      </c>
      <c r="AQ522" s="0" t="str">
        <f aca="false">IF(ISNUMBER($AF522),IF($AF522&gt;0,100,IF($AF522&gt;=-50,50,0)),"")</f>
        <v/>
      </c>
      <c r="AR522" s="0" t="str">
        <f aca="false">IF(ISNUMBER($AG522),IF($AG522=1,100,IF($AG522=0,50,0)),"")</f>
        <v/>
      </c>
      <c r="AS522" s="0" t="str">
        <f aca="false">IF(ISNUMBER($AH522),IF($AH522&lt;0,100,IF($AH522&lt;=20,50,0)),"")</f>
        <v/>
      </c>
      <c r="AT522" s="0" t="str">
        <f aca="false">IF(ISNUMBER($AI522),IF($AI522&lt;0.95,100,IF($AI522&lt;=1,50,0)),"")</f>
        <v/>
      </c>
      <c r="AU522" s="0" t="str">
        <f aca="false">IF(ISNUMBER($AJ522),IF($AJ522&lt;30,0,IF($AJ522&lt;40,50,IF($AJ522&lt;=90,100,50))),"")</f>
        <v/>
      </c>
      <c r="AV522" s="0" t="str">
        <f aca="false">IF(ISNUMBER($AK522),IF($AK522&gt;-0.2,100,IF($AK522&gt;=-0.4,50,0)),"")</f>
        <v/>
      </c>
      <c r="AW522" s="59" t="n">
        <f aca="false">01_指標庫!$H$4*ISNUMBER($F522)+01_指標庫!$H$5*ISNUMBER($AA522)+01_指標庫!$H$6*ISNUMBER($G522)+01_指標庫!$H$7*ISNUMBER($H522)+01_指標庫!$H$8*ISNUMBER($AF522)+01_指標庫!$H$9*ISNUMBER($AG522)+01_指標庫!$H$10*ISNUMBER($AB522)+01_指標庫!$H$11*ISNUMBER($AC522)+01_指標庫!$H$12*ISNUMBER($AD522)+01_指標庫!$H$13*ISNUMBER($AE522)+01_指標庫!$H$14*ISNUMBER($I522)+01_指標庫!$H$15*ISNUMBER($AH522)+01_指標庫!$H$16*ISNUMBER($K522)+01_指標庫!$H$17*ISNUMBER($AI522)+01_指標庫!$H$18*ISNUMBER($AJ522)+01_指標庫!$H$19*ISNUMBER($AK522)+01_指標庫!$H$20*ISNUMBER($BB522)+01_指標庫!$H$21*ISNUMBER($BC522)</f>
        <v>51</v>
      </c>
      <c r="AX522" s="59" t="n">
        <f aca="false">IF(AW522=0,50,ROUND((01_指標庫!$H$4*IF(ISNUMBER($F522),L522,0)+01_指標庫!$H$5*IF(ISNUMBER($AA522),AL522,0)+01_指標庫!$H$6*IF(ISNUMBER($G522),M522,0)+01_指標庫!$H$7*IF(ISNUMBER($H522),N522,0)+01_指標庫!$H$8*IF(ISNUMBER($AF522),AQ522,0)+01_指標庫!$H$9*IF(ISNUMBER($AG522),AR522,0)+01_指標庫!$H$10*IF(ISNUMBER($AB522),AM522,0)+01_指標庫!$H$11*IF(ISNUMBER($AC522),AN522,0)+01_指標庫!$H$12*IF(ISNUMBER($AD522),AO522,0)+01_指標庫!$H$13*IF(ISNUMBER($AE522),AP522,0)+01_指標庫!$H$14*IF(ISNUMBER($I522),O522,0)+01_指標庫!$H$15*IF(ISNUMBER($AH522),AS522,0)+01_指標庫!$H$16*IF(ISNUMBER($K522),P522,0)+01_指標庫!$H$17*IF(ISNUMBER($AI522),AT522,0)+01_指標庫!$H$18*IF(ISNUMBER($AJ522),AU522,0)+01_指標庫!$H$19*IF(ISNUMBER($AK522),AV522,0)+01_指標庫!$H$20*IF(ISNUMBER($BB522),BB522,0)+01_指標庫!$H$21*IF(ISNUMBER($BC522),BC522,0))/AW522,1))</f>
        <v>84.3</v>
      </c>
      <c r="AY522" s="60"/>
      <c r="AZ522" s="60"/>
      <c r="BA522" s="58" t="n">
        <f aca="false">AVERAGE($E518:$E522)/AVERAGE($E513:$E522)-1</f>
        <v>0.00175571983565259</v>
      </c>
      <c r="BB522" s="59" t="n">
        <f aca="false">IF(ISNUMBER($BA522),IF(OR($S522&lt;=-0.03,$BA522&lt;-0.003),0,IF(OR($S522&lt;=-0.02,$BA522&lt;0.01),50,100)),"")</f>
        <v>50</v>
      </c>
      <c r="BC522" s="0" t="str">
        <f aca="false">IF(OR(COUNT($AZ522)=0,COUNT($AZ521)=0),"",IF(OR($AY522/$AZ521-1&lt;=-0.03,$AZ522/$AZ521-1&lt;=-0.045,IF(COUNT($AZ513:$AZ522)=10,AVERAGE($AZ518:$AZ522)/AVERAGE($AZ513:$AZ522)-1&lt;-0.01,FALSE())),0,IF(OR($AZ522/$AZ521-1&lt;=-0.02,IF(COUNT($AZ513:$AZ522)=10,AVERAGE($AZ518:$AZ522)/AVERAGE($AZ513:$AZ522)-1&lt;0.005,FALSE())),50,100)))</f>
        <v/>
      </c>
    </row>
    <row r="523" customFormat="false" ht="15" hidden="false" customHeight="true" outlineLevel="0" collapsed="false">
      <c r="A523" s="47" t="n">
        <v>519</v>
      </c>
      <c r="B523" s="48" t="n">
        <v>43311</v>
      </c>
      <c r="C523" s="47" t="n">
        <v>2018</v>
      </c>
      <c r="D523" s="49" t="s">
        <v>236</v>
      </c>
      <c r="E523" s="50" t="n">
        <v>7193.1</v>
      </c>
      <c r="F523" s="51" t="n">
        <v>0.068345</v>
      </c>
      <c r="G523" s="51" t="n">
        <v>-0.042017</v>
      </c>
      <c r="H523" s="52" t="n">
        <v>0.7347</v>
      </c>
      <c r="I523" s="53" t="n">
        <v>343</v>
      </c>
      <c r="J523" s="47" t="s">
        <v>235</v>
      </c>
      <c r="K523" s="54" t="n">
        <v>14.26</v>
      </c>
      <c r="L523" s="55" t="n">
        <f aca="false">IF(COUNT(F523)=0,50,IF(F523&gt;=0,100,IF(F523&gt;=-0.02,50,0)))</f>
        <v>100</v>
      </c>
      <c r="M523" s="55" t="n">
        <f aca="false">IF(COUNT(G523)=0,50,IF(G523&gt;-0.06,100,IF(G523&gt;-0.15,50,0)))</f>
        <v>100</v>
      </c>
      <c r="N523" s="55" t="n">
        <f aca="false">IF(COUNT(H523)=0,50,IF(H523&gt;=0.6,100,IF(H523&gt;=0.4,50,0)))</f>
        <v>100</v>
      </c>
      <c r="O523" s="55" t="n">
        <f aca="false">IF(COUNT(I523)=0,50,IF(J523="proxy_vix",50,IF(I523&lt;350,100,IF(I523&lt;=450,50,0))))</f>
        <v>100</v>
      </c>
      <c r="P523" s="55" t="n">
        <f aca="false">IF(COUNT(K523)=0,50,IF(K523&lt;20,100,IF(K523&lt;=25,50,0)))</f>
        <v>100</v>
      </c>
      <c r="Q523" s="54"/>
      <c r="R523" s="47"/>
      <c r="S523" s="51" t="n">
        <f aca="false">$E523/$E522-1</f>
        <v>-0.0142090072607368</v>
      </c>
      <c r="T523" s="56" t="n">
        <f aca="false">$K523/$K522-1</f>
        <v>0.0943975441289333</v>
      </c>
      <c r="V523" s="57"/>
      <c r="W523" s="57"/>
      <c r="Y523" s="1" t="str">
        <f aca="false">IF(AX523&gt;=70,"EASY",IF(AX523&gt;40,"UNCERTAIN","HARD"))</f>
        <v>EASY</v>
      </c>
      <c r="AA523" s="58" t="n">
        <f aca="false">IF($A523&lt;200,"",AVERAGE($E474:$E523)/AVERAGE($E324:$E523)-1)</f>
        <v>0.0656535679193053</v>
      </c>
      <c r="AB523" s="59" t="n">
        <f aca="false">LOOKUP($B523,07_L1政策步階!$A$4:$A$14,07_L1政策步階!$C$4:$C$14)</f>
        <v>-1</v>
      </c>
      <c r="AC523" s="57"/>
      <c r="AD523" s="57"/>
      <c r="AE523" s="57"/>
      <c r="AF523" s="57"/>
      <c r="AG523" s="57"/>
      <c r="AH523" s="57"/>
      <c r="AI523" s="57"/>
      <c r="AJ523" s="57"/>
      <c r="AK523" s="57"/>
      <c r="AL523" s="59" t="n">
        <f aca="false">IF(ISNUMBER($AA523),IF($AA523&gt;=0.005,100,IF($AA523&gt;=-0.015,50,0)),"")</f>
        <v>100</v>
      </c>
      <c r="AM523" s="59" t="n">
        <f aca="false">IF(ISNUMBER($AB523),IF($AB523=1,100,IF($AB523=0,50,0)),"")</f>
        <v>0</v>
      </c>
      <c r="AN523" s="0" t="str">
        <f aca="false">IF(ISNUMBER($AC523),IF($AC523&gt;=0.001,100,IF($AC523&gt;=-0.003,50,0)),"")</f>
        <v/>
      </c>
      <c r="AO523" s="0" t="str">
        <f aca="false">IF(ISNUMBER($AD523),IF($AD523&gt;=0.04,100,IF($AD523&gt;=0,50,0)),"")</f>
        <v/>
      </c>
      <c r="AP523" s="0" t="str">
        <f aca="false">IF(ISNUMBER($AE523),IF($AE523&gt;=25,100,IF($AE523&gt;=-75,50,0)),"")</f>
        <v/>
      </c>
      <c r="AQ523" s="0" t="str">
        <f aca="false">IF(ISNUMBER($AF523),IF($AF523&gt;0,100,IF($AF523&gt;=-50,50,0)),"")</f>
        <v/>
      </c>
      <c r="AR523" s="0" t="str">
        <f aca="false">IF(ISNUMBER($AG523),IF($AG523=1,100,IF($AG523=0,50,0)),"")</f>
        <v/>
      </c>
      <c r="AS523" s="0" t="str">
        <f aca="false">IF(ISNUMBER($AH523),IF($AH523&lt;0,100,IF($AH523&lt;=20,50,0)),"")</f>
        <v/>
      </c>
      <c r="AT523" s="0" t="str">
        <f aca="false">IF(ISNUMBER($AI523),IF($AI523&lt;0.95,100,IF($AI523&lt;=1,50,0)),"")</f>
        <v/>
      </c>
      <c r="AU523" s="0" t="str">
        <f aca="false">IF(ISNUMBER($AJ523),IF($AJ523&lt;30,0,IF($AJ523&lt;40,50,IF($AJ523&lt;=90,100,50))),"")</f>
        <v/>
      </c>
      <c r="AV523" s="0" t="str">
        <f aca="false">IF(ISNUMBER($AK523),IF($AK523&gt;-0.2,100,IF($AK523&gt;=-0.4,50,0)),"")</f>
        <v/>
      </c>
      <c r="AW523" s="59" t="n">
        <f aca="false">01_指標庫!$H$4*ISNUMBER($F523)+01_指標庫!$H$5*ISNUMBER($AA523)+01_指標庫!$H$6*ISNUMBER($G523)+01_指標庫!$H$7*ISNUMBER($H523)+01_指標庫!$H$8*ISNUMBER($AF523)+01_指標庫!$H$9*ISNUMBER($AG523)+01_指標庫!$H$10*ISNUMBER($AB523)+01_指標庫!$H$11*ISNUMBER($AC523)+01_指標庫!$H$12*ISNUMBER($AD523)+01_指標庫!$H$13*ISNUMBER($AE523)+01_指標庫!$H$14*ISNUMBER($I523)+01_指標庫!$H$15*ISNUMBER($AH523)+01_指標庫!$H$16*ISNUMBER($K523)+01_指標庫!$H$17*ISNUMBER($AI523)+01_指標庫!$H$18*ISNUMBER($AJ523)+01_指標庫!$H$19*ISNUMBER($AK523)+01_指標庫!$H$20*ISNUMBER($BB523)+01_指標庫!$H$21*ISNUMBER($BC523)</f>
        <v>51</v>
      </c>
      <c r="AX523" s="59" t="n">
        <f aca="false">IF(AW523=0,50,ROUND((01_指標庫!$H$4*IF(ISNUMBER($F523),L523,0)+01_指標庫!$H$5*IF(ISNUMBER($AA523),AL523,0)+01_指標庫!$H$6*IF(ISNUMBER($G523),M523,0)+01_指標庫!$H$7*IF(ISNUMBER($H523),N523,0)+01_指標庫!$H$8*IF(ISNUMBER($AF523),AQ523,0)+01_指標庫!$H$9*IF(ISNUMBER($AG523),AR523,0)+01_指標庫!$H$10*IF(ISNUMBER($AB523),AM523,0)+01_指標庫!$H$11*IF(ISNUMBER($AC523),AN523,0)+01_指標庫!$H$12*IF(ISNUMBER($AD523),AO523,0)+01_指標庫!$H$13*IF(ISNUMBER($AE523),AP523,0)+01_指標庫!$H$14*IF(ISNUMBER($I523),O523,0)+01_指標庫!$H$15*IF(ISNUMBER($AH523),AS523,0)+01_指標庫!$H$16*IF(ISNUMBER($K523),P523,0)+01_指標庫!$H$17*IF(ISNUMBER($AI523),AT523,0)+01_指標庫!$H$18*IF(ISNUMBER($AJ523),AU523,0)+01_指標庫!$H$19*IF(ISNUMBER($AK523),AV523,0)+01_指標庫!$H$20*IF(ISNUMBER($BB523),BB523,0)+01_指標庫!$H$21*IF(ISNUMBER($BC523),BC523,0))/AW523,1))</f>
        <v>84.3</v>
      </c>
      <c r="AY523" s="60"/>
      <c r="AZ523" s="60"/>
      <c r="BA523" s="58" t="n">
        <f aca="false">AVERAGE($E519:$E523)/AVERAGE($E514:$E523)-1</f>
        <v>-0.000854034253125913</v>
      </c>
      <c r="BB523" s="59" t="n">
        <f aca="false">IF(ISNUMBER($BA523),IF(OR($S523&lt;=-0.03,$BA523&lt;-0.003),0,IF(OR($S523&lt;=-0.02,$BA523&lt;0.01),50,100)),"")</f>
        <v>50</v>
      </c>
      <c r="BC523" s="0" t="str">
        <f aca="false">IF(OR(COUNT($AZ523)=0,COUNT($AZ522)=0),"",IF(OR($AY523/$AZ522-1&lt;=-0.03,$AZ523/$AZ522-1&lt;=-0.045,IF(COUNT($AZ514:$AZ523)=10,AVERAGE($AZ519:$AZ523)/AVERAGE($AZ514:$AZ523)-1&lt;-0.01,FALSE())),0,IF(OR($AZ523/$AZ522-1&lt;=-0.02,IF(COUNT($AZ514:$AZ523)=10,AVERAGE($AZ519:$AZ523)/AVERAGE($AZ514:$AZ523)-1&lt;0.005,FALSE())),50,100)))</f>
        <v/>
      </c>
    </row>
    <row r="524" customFormat="false" ht="15" hidden="false" customHeight="true" outlineLevel="0" collapsed="false">
      <c r="A524" s="47" t="n">
        <v>520</v>
      </c>
      <c r="B524" s="48" t="n">
        <v>43312</v>
      </c>
      <c r="C524" s="47" t="n">
        <v>2018</v>
      </c>
      <c r="D524" s="49" t="s">
        <v>237</v>
      </c>
      <c r="E524" s="50" t="n">
        <v>7231.98</v>
      </c>
      <c r="F524" s="51" t="n">
        <v>0.073193</v>
      </c>
      <c r="G524" s="51" t="n">
        <v>-0.036839</v>
      </c>
      <c r="H524" s="52" t="n">
        <v>0.7755</v>
      </c>
      <c r="I524" s="53" t="n">
        <v>346</v>
      </c>
      <c r="J524" s="47" t="s">
        <v>235</v>
      </c>
      <c r="K524" s="54" t="n">
        <v>12.83</v>
      </c>
      <c r="L524" s="55" t="n">
        <f aca="false">IF(COUNT(F524)=0,50,IF(F524&gt;=0,100,IF(F524&gt;=-0.02,50,0)))</f>
        <v>100</v>
      </c>
      <c r="M524" s="55" t="n">
        <f aca="false">IF(COUNT(G524)=0,50,IF(G524&gt;-0.06,100,IF(G524&gt;-0.15,50,0)))</f>
        <v>100</v>
      </c>
      <c r="N524" s="55" t="n">
        <f aca="false">IF(COUNT(H524)=0,50,IF(H524&gt;=0.6,100,IF(H524&gt;=0.4,50,0)))</f>
        <v>100</v>
      </c>
      <c r="O524" s="55" t="n">
        <f aca="false">IF(COUNT(I524)=0,50,IF(J524="proxy_vix",50,IF(I524&lt;350,100,IF(I524&lt;=450,50,0))))</f>
        <v>100</v>
      </c>
      <c r="P524" s="55" t="n">
        <f aca="false">IF(COUNT(K524)=0,50,IF(K524&lt;20,100,IF(K524&lt;=25,50,0)))</f>
        <v>100</v>
      </c>
      <c r="Q524" s="54"/>
      <c r="R524" s="47"/>
      <c r="S524" s="51" t="n">
        <f aca="false">$E524/$E523-1</f>
        <v>0.00540517996413215</v>
      </c>
      <c r="T524" s="56" t="n">
        <f aca="false">$K524/$K523-1</f>
        <v>-0.100280504908836</v>
      </c>
      <c r="V524" s="57"/>
      <c r="W524" s="57"/>
      <c r="Y524" s="1" t="str">
        <f aca="false">IF(AX524&gt;=70,"EASY",IF(AX524&gt;40,"UNCERTAIN","HARD"))</f>
        <v>EASY</v>
      </c>
      <c r="AA524" s="58" t="n">
        <f aca="false">IF($A524&lt;200,"",AVERAGE($E475:$E524)/AVERAGE($E325:$E524)-1)</f>
        <v>0.0658202466089335</v>
      </c>
      <c r="AB524" s="59" t="n">
        <f aca="false">LOOKUP($B524,07_L1政策步階!$A$4:$A$14,07_L1政策步階!$C$4:$C$14)</f>
        <v>-1</v>
      </c>
      <c r="AC524" s="57"/>
      <c r="AD524" s="57"/>
      <c r="AE524" s="57"/>
      <c r="AF524" s="57"/>
      <c r="AG524" s="57"/>
      <c r="AH524" s="57"/>
      <c r="AI524" s="57"/>
      <c r="AJ524" s="57"/>
      <c r="AK524" s="57"/>
      <c r="AL524" s="59" t="n">
        <f aca="false">IF(ISNUMBER($AA524),IF($AA524&gt;=0.005,100,IF($AA524&gt;=-0.015,50,0)),"")</f>
        <v>100</v>
      </c>
      <c r="AM524" s="59" t="n">
        <f aca="false">IF(ISNUMBER($AB524),IF($AB524=1,100,IF($AB524=0,50,0)),"")</f>
        <v>0</v>
      </c>
      <c r="AN524" s="0" t="str">
        <f aca="false">IF(ISNUMBER($AC524),IF($AC524&gt;=0.001,100,IF($AC524&gt;=-0.003,50,0)),"")</f>
        <v/>
      </c>
      <c r="AO524" s="0" t="str">
        <f aca="false">IF(ISNUMBER($AD524),IF($AD524&gt;=0.04,100,IF($AD524&gt;=0,50,0)),"")</f>
        <v/>
      </c>
      <c r="AP524" s="0" t="str">
        <f aca="false">IF(ISNUMBER($AE524),IF($AE524&gt;=25,100,IF($AE524&gt;=-75,50,0)),"")</f>
        <v/>
      </c>
      <c r="AQ524" s="0" t="str">
        <f aca="false">IF(ISNUMBER($AF524),IF($AF524&gt;0,100,IF($AF524&gt;=-50,50,0)),"")</f>
        <v/>
      </c>
      <c r="AR524" s="0" t="str">
        <f aca="false">IF(ISNUMBER($AG524),IF($AG524=1,100,IF($AG524=0,50,0)),"")</f>
        <v/>
      </c>
      <c r="AS524" s="0" t="str">
        <f aca="false">IF(ISNUMBER($AH524),IF($AH524&lt;0,100,IF($AH524&lt;=20,50,0)),"")</f>
        <v/>
      </c>
      <c r="AT524" s="0" t="str">
        <f aca="false">IF(ISNUMBER($AI524),IF($AI524&lt;0.95,100,IF($AI524&lt;=1,50,0)),"")</f>
        <v/>
      </c>
      <c r="AU524" s="0" t="str">
        <f aca="false">IF(ISNUMBER($AJ524),IF($AJ524&lt;30,0,IF($AJ524&lt;40,50,IF($AJ524&lt;=90,100,50))),"")</f>
        <v/>
      </c>
      <c r="AV524" s="0" t="str">
        <f aca="false">IF(ISNUMBER($AK524),IF($AK524&gt;-0.2,100,IF($AK524&gt;=-0.4,50,0)),"")</f>
        <v/>
      </c>
      <c r="AW524" s="59" t="n">
        <f aca="false">01_指標庫!$H$4*ISNUMBER($F524)+01_指標庫!$H$5*ISNUMBER($AA524)+01_指標庫!$H$6*ISNUMBER($G524)+01_指標庫!$H$7*ISNUMBER($H524)+01_指標庫!$H$8*ISNUMBER($AF524)+01_指標庫!$H$9*ISNUMBER($AG524)+01_指標庫!$H$10*ISNUMBER($AB524)+01_指標庫!$H$11*ISNUMBER($AC524)+01_指標庫!$H$12*ISNUMBER($AD524)+01_指標庫!$H$13*ISNUMBER($AE524)+01_指標庫!$H$14*ISNUMBER($I524)+01_指標庫!$H$15*ISNUMBER($AH524)+01_指標庫!$H$16*ISNUMBER($K524)+01_指標庫!$H$17*ISNUMBER($AI524)+01_指標庫!$H$18*ISNUMBER($AJ524)+01_指標庫!$H$19*ISNUMBER($AK524)+01_指標庫!$H$20*ISNUMBER($BB524)+01_指標庫!$H$21*ISNUMBER($BC524)</f>
        <v>51</v>
      </c>
      <c r="AX524" s="59" t="n">
        <f aca="false">IF(AW524=0,50,ROUND((01_指標庫!$H$4*IF(ISNUMBER($F524),L524,0)+01_指標庫!$H$5*IF(ISNUMBER($AA524),AL524,0)+01_指標庫!$H$6*IF(ISNUMBER($G524),M524,0)+01_指標庫!$H$7*IF(ISNUMBER($H524),N524,0)+01_指標庫!$H$8*IF(ISNUMBER($AF524),AQ524,0)+01_指標庫!$H$9*IF(ISNUMBER($AG524),AR524,0)+01_指標庫!$H$10*IF(ISNUMBER($AB524),AM524,0)+01_指標庫!$H$11*IF(ISNUMBER($AC524),AN524,0)+01_指標庫!$H$12*IF(ISNUMBER($AD524),AO524,0)+01_指標庫!$H$13*IF(ISNUMBER($AE524),AP524,0)+01_指標庫!$H$14*IF(ISNUMBER($I524),O524,0)+01_指標庫!$H$15*IF(ISNUMBER($AH524),AS524,0)+01_指標庫!$H$16*IF(ISNUMBER($K524),P524,0)+01_指標庫!$H$17*IF(ISNUMBER($AI524),AT524,0)+01_指標庫!$H$18*IF(ISNUMBER($AJ524),AU524,0)+01_指標庫!$H$19*IF(ISNUMBER($AK524),AV524,0)+01_指標庫!$H$20*IF(ISNUMBER($BB524),BB524,0)+01_指標庫!$H$21*IF(ISNUMBER($BC524),BC524,0))/AW524,1))</f>
        <v>78.4</v>
      </c>
      <c r="AY524" s="60"/>
      <c r="AZ524" s="60"/>
      <c r="BA524" s="58" t="n">
        <f aca="false">AVERAGE($E520:$E524)/AVERAGE($E515:$E524)-1</f>
        <v>-0.00325909720762507</v>
      </c>
      <c r="BB524" s="59" t="n">
        <f aca="false">IF(ISNUMBER($BA524),IF(OR($S524&lt;=-0.03,$BA524&lt;-0.003),0,IF(OR($S524&lt;=-0.02,$BA524&lt;0.01),50,100)),"")</f>
        <v>0</v>
      </c>
      <c r="BC524" s="0" t="str">
        <f aca="false">IF(OR(COUNT($AZ524)=0,COUNT($AZ523)=0),"",IF(OR($AY524/$AZ523-1&lt;=-0.03,$AZ524/$AZ523-1&lt;=-0.045,IF(COUNT($AZ515:$AZ524)=10,AVERAGE($AZ520:$AZ524)/AVERAGE($AZ515:$AZ524)-1&lt;-0.01,FALSE())),0,IF(OR($AZ524/$AZ523-1&lt;=-0.02,IF(COUNT($AZ515:$AZ524)=10,AVERAGE($AZ520:$AZ524)/AVERAGE($AZ515:$AZ524)-1&lt;0.005,FALSE())),50,100)))</f>
        <v/>
      </c>
    </row>
    <row r="525" customFormat="false" ht="15" hidden="false" customHeight="true" outlineLevel="0" collapsed="false">
      <c r="A525" s="47" t="n">
        <v>521</v>
      </c>
      <c r="B525" s="48" t="n">
        <v>43313</v>
      </c>
      <c r="C525" s="47" t="n">
        <v>2018</v>
      </c>
      <c r="D525" s="49" t="s">
        <v>238</v>
      </c>
      <c r="E525" s="50" t="n">
        <v>7272.89</v>
      </c>
      <c r="F525" s="51" t="n">
        <v>0.078319</v>
      </c>
      <c r="G525" s="51" t="n">
        <v>-0.031391</v>
      </c>
      <c r="H525" s="52" t="n">
        <v>0.7755</v>
      </c>
      <c r="I525" s="53" t="n">
        <v>343</v>
      </c>
      <c r="J525" s="47" t="s">
        <v>235</v>
      </c>
      <c r="K525" s="54" t="n">
        <v>13.15</v>
      </c>
      <c r="L525" s="55" t="n">
        <f aca="false">IF(COUNT(F525)=0,50,IF(F525&gt;=0,100,IF(F525&gt;=-0.02,50,0)))</f>
        <v>100</v>
      </c>
      <c r="M525" s="55" t="n">
        <f aca="false">IF(COUNT(G525)=0,50,IF(G525&gt;-0.06,100,IF(G525&gt;-0.15,50,0)))</f>
        <v>100</v>
      </c>
      <c r="N525" s="55" t="n">
        <f aca="false">IF(COUNT(H525)=0,50,IF(H525&gt;=0.6,100,IF(H525&gt;=0.4,50,0)))</f>
        <v>100</v>
      </c>
      <c r="O525" s="55" t="n">
        <f aca="false">IF(COUNT(I525)=0,50,IF(J525="proxy_vix",50,IF(I525&lt;350,100,IF(I525&lt;=450,50,0))))</f>
        <v>100</v>
      </c>
      <c r="P525" s="55" t="n">
        <f aca="false">IF(COUNT(K525)=0,50,IF(K525&lt;20,100,IF(K525&lt;=25,50,0)))</f>
        <v>100</v>
      </c>
      <c r="Q525" s="54"/>
      <c r="R525" s="47"/>
      <c r="S525" s="51" t="n">
        <f aca="false">$E525/$E524-1</f>
        <v>0.00565681874120227</v>
      </c>
      <c r="T525" s="56" t="n">
        <f aca="false">$K525/$K524-1</f>
        <v>0.0249415432579891</v>
      </c>
      <c r="V525" s="57"/>
      <c r="W525" s="57"/>
      <c r="Y525" s="1" t="str">
        <f aca="false">IF(AX525&gt;=70,"EASY",IF(AX525&gt;40,"UNCERTAIN","HARD"))</f>
        <v>EASY</v>
      </c>
      <c r="AA525" s="58" t="n">
        <f aca="false">IF($A525&lt;200,"",AVERAGE($E476:$E525)/AVERAGE($E326:$E525)-1)</f>
        <v>0.065976891559304</v>
      </c>
      <c r="AB525" s="59" t="n">
        <f aca="false">LOOKUP($B525,07_L1政策步階!$A$4:$A$14,07_L1政策步階!$C$4:$C$14)</f>
        <v>-1</v>
      </c>
      <c r="AC525" s="57"/>
      <c r="AD525" s="57"/>
      <c r="AE525" s="57"/>
      <c r="AF525" s="57"/>
      <c r="AG525" s="57"/>
      <c r="AH525" s="57"/>
      <c r="AI525" s="57"/>
      <c r="AJ525" s="57"/>
      <c r="AK525" s="57"/>
      <c r="AL525" s="59" t="n">
        <f aca="false">IF(ISNUMBER($AA525),IF($AA525&gt;=0.005,100,IF($AA525&gt;=-0.015,50,0)),"")</f>
        <v>100</v>
      </c>
      <c r="AM525" s="59" t="n">
        <f aca="false">IF(ISNUMBER($AB525),IF($AB525=1,100,IF($AB525=0,50,0)),"")</f>
        <v>0</v>
      </c>
      <c r="AN525" s="0" t="str">
        <f aca="false">IF(ISNUMBER($AC525),IF($AC525&gt;=0.001,100,IF($AC525&gt;=-0.003,50,0)),"")</f>
        <v/>
      </c>
      <c r="AO525" s="0" t="str">
        <f aca="false">IF(ISNUMBER($AD525),IF($AD525&gt;=0.04,100,IF($AD525&gt;=0,50,0)),"")</f>
        <v/>
      </c>
      <c r="AP525" s="0" t="str">
        <f aca="false">IF(ISNUMBER($AE525),IF($AE525&gt;=25,100,IF($AE525&gt;=-75,50,0)),"")</f>
        <v/>
      </c>
      <c r="AQ525" s="0" t="str">
        <f aca="false">IF(ISNUMBER($AF525),IF($AF525&gt;0,100,IF($AF525&gt;=-50,50,0)),"")</f>
        <v/>
      </c>
      <c r="AR525" s="0" t="str">
        <f aca="false">IF(ISNUMBER($AG525),IF($AG525=1,100,IF($AG525=0,50,0)),"")</f>
        <v/>
      </c>
      <c r="AS525" s="0" t="str">
        <f aca="false">IF(ISNUMBER($AH525),IF($AH525&lt;0,100,IF($AH525&lt;=20,50,0)),"")</f>
        <v/>
      </c>
      <c r="AT525" s="0" t="str">
        <f aca="false">IF(ISNUMBER($AI525),IF($AI525&lt;0.95,100,IF($AI525&lt;=1,50,0)),"")</f>
        <v/>
      </c>
      <c r="AU525" s="0" t="str">
        <f aca="false">IF(ISNUMBER($AJ525),IF($AJ525&lt;30,0,IF($AJ525&lt;40,50,IF($AJ525&lt;=90,100,50))),"")</f>
        <v/>
      </c>
      <c r="AV525" s="0" t="str">
        <f aca="false">IF(ISNUMBER($AK525),IF($AK525&gt;-0.2,100,IF($AK525&gt;=-0.4,50,0)),"")</f>
        <v/>
      </c>
      <c r="AW525" s="59" t="n">
        <f aca="false">01_指標庫!$H$4*ISNUMBER($F525)+01_指標庫!$H$5*ISNUMBER($AA525)+01_指標庫!$H$6*ISNUMBER($G525)+01_指標庫!$H$7*ISNUMBER($H525)+01_指標庫!$H$8*ISNUMBER($AF525)+01_指標庫!$H$9*ISNUMBER($AG525)+01_指標庫!$H$10*ISNUMBER($AB525)+01_指標庫!$H$11*ISNUMBER($AC525)+01_指標庫!$H$12*ISNUMBER($AD525)+01_指標庫!$H$13*ISNUMBER($AE525)+01_指標庫!$H$14*ISNUMBER($I525)+01_指標庫!$H$15*ISNUMBER($AH525)+01_指標庫!$H$16*ISNUMBER($K525)+01_指標庫!$H$17*ISNUMBER($AI525)+01_指標庫!$H$18*ISNUMBER($AJ525)+01_指標庫!$H$19*ISNUMBER($AK525)+01_指標庫!$H$20*ISNUMBER($BB525)+01_指標庫!$H$21*ISNUMBER($BC525)</f>
        <v>51</v>
      </c>
      <c r="AX525" s="59" t="n">
        <f aca="false">IF(AW525=0,50,ROUND((01_指標庫!$H$4*IF(ISNUMBER($F525),L525,0)+01_指標庫!$H$5*IF(ISNUMBER($AA525),AL525,0)+01_指標庫!$H$6*IF(ISNUMBER($G525),M525,0)+01_指標庫!$H$7*IF(ISNUMBER($H525),N525,0)+01_指標庫!$H$8*IF(ISNUMBER($AF525),AQ525,0)+01_指標庫!$H$9*IF(ISNUMBER($AG525),AR525,0)+01_指標庫!$H$10*IF(ISNUMBER($AB525),AM525,0)+01_指標庫!$H$11*IF(ISNUMBER($AC525),AN525,0)+01_指標庫!$H$12*IF(ISNUMBER($AD525),AO525,0)+01_指標庫!$H$13*IF(ISNUMBER($AE525),AP525,0)+01_指標庫!$H$14*IF(ISNUMBER($I525),O525,0)+01_指標庫!$H$15*IF(ISNUMBER($AH525),AS525,0)+01_指標庫!$H$16*IF(ISNUMBER($K525),P525,0)+01_指標庫!$H$17*IF(ISNUMBER($AI525),AT525,0)+01_指標庫!$H$18*IF(ISNUMBER($AJ525),AU525,0)+01_指標庫!$H$19*IF(ISNUMBER($AK525),AV525,0)+01_指標庫!$H$20*IF(ISNUMBER($BB525),BB525,0)+01_指標庫!$H$21*IF(ISNUMBER($BC525),BC525,0))/AW525,1))</f>
        <v>78.4</v>
      </c>
      <c r="AY525" s="60"/>
      <c r="AZ525" s="60"/>
      <c r="BA525" s="58" t="n">
        <f aca="false">AVERAGE($E521:$E525)/AVERAGE($E516:$E525)-1</f>
        <v>-0.00809037740968099</v>
      </c>
      <c r="BB525" s="59" t="n">
        <f aca="false">IF(ISNUMBER($BA525),IF(OR($S525&lt;=-0.03,$BA525&lt;-0.003),0,IF(OR($S525&lt;=-0.02,$BA525&lt;0.01),50,100)),"")</f>
        <v>0</v>
      </c>
      <c r="BC525" s="0" t="str">
        <f aca="false">IF(OR(COUNT($AZ525)=0,COUNT($AZ524)=0),"",IF(OR($AY525/$AZ524-1&lt;=-0.03,$AZ525/$AZ524-1&lt;=-0.045,IF(COUNT($AZ516:$AZ525)=10,AVERAGE($AZ521:$AZ525)/AVERAGE($AZ516:$AZ525)-1&lt;-0.01,FALSE())),0,IF(OR($AZ525/$AZ524-1&lt;=-0.02,IF(COUNT($AZ516:$AZ525)=10,AVERAGE($AZ521:$AZ525)/AVERAGE($AZ516:$AZ525)-1&lt;0.005,FALSE())),50,100)))</f>
        <v/>
      </c>
    </row>
    <row r="526" customFormat="false" ht="15" hidden="false" customHeight="true" outlineLevel="0" collapsed="false">
      <c r="A526" s="47" t="n">
        <v>522</v>
      </c>
      <c r="B526" s="48" t="n">
        <v>43314</v>
      </c>
      <c r="C526" s="47" t="n">
        <v>2018</v>
      </c>
      <c r="D526" s="49" t="s">
        <v>239</v>
      </c>
      <c r="E526" s="50" t="n">
        <v>7372.15</v>
      </c>
      <c r="F526" s="51" t="n">
        <v>0.092018</v>
      </c>
      <c r="G526" s="51" t="n">
        <v>-0.018171</v>
      </c>
      <c r="H526" s="52" t="n">
        <v>0.8163</v>
      </c>
      <c r="I526" s="53" t="n">
        <v>343</v>
      </c>
      <c r="J526" s="47" t="s">
        <v>235</v>
      </c>
      <c r="K526" s="54" t="n">
        <v>12.19</v>
      </c>
      <c r="L526" s="55" t="n">
        <f aca="false">IF(COUNT(F526)=0,50,IF(F526&gt;=0,100,IF(F526&gt;=-0.02,50,0)))</f>
        <v>100</v>
      </c>
      <c r="M526" s="55" t="n">
        <f aca="false">IF(COUNT(G526)=0,50,IF(G526&gt;-0.06,100,IF(G526&gt;-0.15,50,0)))</f>
        <v>100</v>
      </c>
      <c r="N526" s="55" t="n">
        <f aca="false">IF(COUNT(H526)=0,50,IF(H526&gt;=0.6,100,IF(H526&gt;=0.4,50,0)))</f>
        <v>100</v>
      </c>
      <c r="O526" s="55" t="n">
        <f aca="false">IF(COUNT(I526)=0,50,IF(J526="proxy_vix",50,IF(I526&lt;350,100,IF(I526&lt;=450,50,0))))</f>
        <v>100</v>
      </c>
      <c r="P526" s="55" t="n">
        <f aca="false">IF(COUNT(K526)=0,50,IF(K526&lt;20,100,IF(K526&lt;=25,50,0)))</f>
        <v>100</v>
      </c>
      <c r="Q526" s="54"/>
      <c r="R526" s="47"/>
      <c r="S526" s="51" t="n">
        <f aca="false">$E526/$E525-1</f>
        <v>0.0136479446272388</v>
      </c>
      <c r="T526" s="56" t="n">
        <f aca="false">$K526/$K525-1</f>
        <v>-0.0730038022813689</v>
      </c>
      <c r="V526" s="57"/>
      <c r="W526" s="57"/>
      <c r="Y526" s="1" t="str">
        <f aca="false">IF(AX526&gt;=70,"EASY",IF(AX526&gt;40,"UNCERTAIN","HARD"))</f>
        <v>EASY</v>
      </c>
      <c r="AA526" s="58" t="n">
        <f aca="false">IF($A526&lt;200,"",AVERAGE($E477:$E526)/AVERAGE($E327:$E526)-1)</f>
        <v>0.0664016665529787</v>
      </c>
      <c r="AB526" s="59" t="n">
        <f aca="false">LOOKUP($B526,07_L1政策步階!$A$4:$A$14,07_L1政策步階!$C$4:$C$14)</f>
        <v>-1</v>
      </c>
      <c r="AC526" s="57"/>
      <c r="AD526" s="57"/>
      <c r="AE526" s="57"/>
      <c r="AF526" s="57"/>
      <c r="AG526" s="57"/>
      <c r="AH526" s="57"/>
      <c r="AI526" s="57"/>
      <c r="AJ526" s="57"/>
      <c r="AK526" s="57"/>
      <c r="AL526" s="59" t="n">
        <f aca="false">IF(ISNUMBER($AA526),IF($AA526&gt;=0.005,100,IF($AA526&gt;=-0.015,50,0)),"")</f>
        <v>100</v>
      </c>
      <c r="AM526" s="59" t="n">
        <f aca="false">IF(ISNUMBER($AB526),IF($AB526=1,100,IF($AB526=0,50,0)),"")</f>
        <v>0</v>
      </c>
      <c r="AN526" s="0" t="str">
        <f aca="false">IF(ISNUMBER($AC526),IF($AC526&gt;=0.001,100,IF($AC526&gt;=-0.003,50,0)),"")</f>
        <v/>
      </c>
      <c r="AO526" s="0" t="str">
        <f aca="false">IF(ISNUMBER($AD526),IF($AD526&gt;=0.04,100,IF($AD526&gt;=0,50,0)),"")</f>
        <v/>
      </c>
      <c r="AP526" s="0" t="str">
        <f aca="false">IF(ISNUMBER($AE526),IF($AE526&gt;=25,100,IF($AE526&gt;=-75,50,0)),"")</f>
        <v/>
      </c>
      <c r="AQ526" s="0" t="str">
        <f aca="false">IF(ISNUMBER($AF526),IF($AF526&gt;0,100,IF($AF526&gt;=-50,50,0)),"")</f>
        <v/>
      </c>
      <c r="AR526" s="0" t="str">
        <f aca="false">IF(ISNUMBER($AG526),IF($AG526=1,100,IF($AG526=0,50,0)),"")</f>
        <v/>
      </c>
      <c r="AS526" s="0" t="str">
        <f aca="false">IF(ISNUMBER($AH526),IF($AH526&lt;0,100,IF($AH526&lt;=20,50,0)),"")</f>
        <v/>
      </c>
      <c r="AT526" s="0" t="str">
        <f aca="false">IF(ISNUMBER($AI526),IF($AI526&lt;0.95,100,IF($AI526&lt;=1,50,0)),"")</f>
        <v/>
      </c>
      <c r="AU526" s="0" t="str">
        <f aca="false">IF(ISNUMBER($AJ526),IF($AJ526&lt;30,0,IF($AJ526&lt;40,50,IF($AJ526&lt;=90,100,50))),"")</f>
        <v/>
      </c>
      <c r="AV526" s="0" t="str">
        <f aca="false">IF(ISNUMBER($AK526),IF($AK526&gt;-0.2,100,IF($AK526&gt;=-0.4,50,0)),"")</f>
        <v/>
      </c>
      <c r="AW526" s="59" t="n">
        <f aca="false">01_指標庫!$H$4*ISNUMBER($F526)+01_指標庫!$H$5*ISNUMBER($AA526)+01_指標庫!$H$6*ISNUMBER($G526)+01_指標庫!$H$7*ISNUMBER($H526)+01_指標庫!$H$8*ISNUMBER($AF526)+01_指標庫!$H$9*ISNUMBER($AG526)+01_指標庫!$H$10*ISNUMBER($AB526)+01_指標庫!$H$11*ISNUMBER($AC526)+01_指標庫!$H$12*ISNUMBER($AD526)+01_指標庫!$H$13*ISNUMBER($AE526)+01_指標庫!$H$14*ISNUMBER($I526)+01_指標庫!$H$15*ISNUMBER($AH526)+01_指標庫!$H$16*ISNUMBER($K526)+01_指標庫!$H$17*ISNUMBER($AI526)+01_指標庫!$H$18*ISNUMBER($AJ526)+01_指標庫!$H$19*ISNUMBER($AK526)+01_指標庫!$H$20*ISNUMBER($BB526)+01_指標庫!$H$21*ISNUMBER($BC526)</f>
        <v>51</v>
      </c>
      <c r="AX526" s="59" t="n">
        <f aca="false">IF(AW526=0,50,ROUND((01_指標庫!$H$4*IF(ISNUMBER($F526),L526,0)+01_指標庫!$H$5*IF(ISNUMBER($AA526),AL526,0)+01_指標庫!$H$6*IF(ISNUMBER($G526),M526,0)+01_指標庫!$H$7*IF(ISNUMBER($H526),N526,0)+01_指標庫!$H$8*IF(ISNUMBER($AF526),AQ526,0)+01_指標庫!$H$9*IF(ISNUMBER($AG526),AR526,0)+01_指標庫!$H$10*IF(ISNUMBER($AB526),AM526,0)+01_指標庫!$H$11*IF(ISNUMBER($AC526),AN526,0)+01_指標庫!$H$12*IF(ISNUMBER($AD526),AO526,0)+01_指標庫!$H$13*IF(ISNUMBER($AE526),AP526,0)+01_指標庫!$H$14*IF(ISNUMBER($I526),O526,0)+01_指標庫!$H$15*IF(ISNUMBER($AH526),AS526,0)+01_指標庫!$H$16*IF(ISNUMBER($K526),P526,0)+01_指標庫!$H$17*IF(ISNUMBER($AI526),AT526,0)+01_指標庫!$H$18*IF(ISNUMBER($AJ526),AU526,0)+01_指標庫!$H$19*IF(ISNUMBER($AK526),AV526,0)+01_指標庫!$H$20*IF(ISNUMBER($BB526),BB526,0)+01_指標庫!$H$21*IF(ISNUMBER($BC526),BC526,0))/AW526,1))</f>
        <v>78.4</v>
      </c>
      <c r="AY526" s="60"/>
      <c r="AZ526" s="60"/>
      <c r="BA526" s="58" t="n">
        <f aca="false">AVERAGE($E522:$E526)/AVERAGE($E517:$E526)-1</f>
        <v>-0.00913704200696142</v>
      </c>
      <c r="BB526" s="59" t="n">
        <f aca="false">IF(ISNUMBER($BA526),IF(OR($S526&lt;=-0.03,$BA526&lt;-0.003),0,IF(OR($S526&lt;=-0.02,$BA526&lt;0.01),50,100)),"")</f>
        <v>0</v>
      </c>
      <c r="BC526" s="0" t="str">
        <f aca="false">IF(OR(COUNT($AZ526)=0,COUNT($AZ525)=0),"",IF(OR($AY526/$AZ525-1&lt;=-0.03,$AZ526/$AZ525-1&lt;=-0.045,IF(COUNT($AZ517:$AZ526)=10,AVERAGE($AZ522:$AZ526)/AVERAGE($AZ517:$AZ526)-1&lt;-0.01,FALSE())),0,IF(OR($AZ526/$AZ525-1&lt;=-0.02,IF(COUNT($AZ517:$AZ526)=10,AVERAGE($AZ522:$AZ526)/AVERAGE($AZ517:$AZ526)-1&lt;0.005,FALSE())),50,100)))</f>
        <v/>
      </c>
    </row>
    <row r="527" customFormat="false" ht="15" hidden="false" customHeight="true" outlineLevel="0" collapsed="false">
      <c r="A527" s="47" t="n">
        <v>523</v>
      </c>
      <c r="B527" s="48" t="n">
        <v>43315</v>
      </c>
      <c r="C527" s="47" t="n">
        <v>2018</v>
      </c>
      <c r="D527" s="49" t="s">
        <v>234</v>
      </c>
      <c r="E527" s="50" t="n">
        <v>7395.49</v>
      </c>
      <c r="F527" s="51" t="n">
        <v>0.094444</v>
      </c>
      <c r="G527" s="51" t="n">
        <v>-0.015063</v>
      </c>
      <c r="H527" s="52" t="n">
        <v>0.8163</v>
      </c>
      <c r="I527" s="53" t="n">
        <v>343</v>
      </c>
      <c r="J527" s="47" t="s">
        <v>235</v>
      </c>
      <c r="K527" s="54" t="n">
        <v>11.64</v>
      </c>
      <c r="L527" s="55" t="n">
        <f aca="false">IF(COUNT(F527)=0,50,IF(F527&gt;=0,100,IF(F527&gt;=-0.02,50,0)))</f>
        <v>100</v>
      </c>
      <c r="M527" s="55" t="n">
        <f aca="false">IF(COUNT(G527)=0,50,IF(G527&gt;-0.06,100,IF(G527&gt;-0.15,50,0)))</f>
        <v>100</v>
      </c>
      <c r="N527" s="55" t="n">
        <f aca="false">IF(COUNT(H527)=0,50,IF(H527&gt;=0.6,100,IF(H527&gt;=0.4,50,0)))</f>
        <v>100</v>
      </c>
      <c r="O527" s="55" t="n">
        <f aca="false">IF(COUNT(I527)=0,50,IF(J527="proxy_vix",50,IF(I527&lt;350,100,IF(I527&lt;=450,50,0))))</f>
        <v>100</v>
      </c>
      <c r="P527" s="55" t="n">
        <f aca="false">IF(COUNT(K527)=0,50,IF(K527&lt;20,100,IF(K527&lt;=25,50,0)))</f>
        <v>100</v>
      </c>
      <c r="Q527" s="54"/>
      <c r="R527" s="47"/>
      <c r="S527" s="51" t="n">
        <f aca="false">$E527/$E526-1</f>
        <v>0.00316596922200452</v>
      </c>
      <c r="T527" s="56" t="n">
        <f aca="false">$K527/$K526-1</f>
        <v>-0.0451189499589827</v>
      </c>
      <c r="V527" s="57"/>
      <c r="W527" s="57"/>
      <c r="Y527" s="1" t="str">
        <f aca="false">IF(AX527&gt;=70,"EASY",IF(AX527&gt;40,"UNCERTAIN","HARD"))</f>
        <v>EASY</v>
      </c>
      <c r="AA527" s="58" t="n">
        <f aca="false">IF($A527&lt;200,"",AVERAGE($E478:$E527)/AVERAGE($E328:$E527)-1)</f>
        <v>0.0667050705378116</v>
      </c>
      <c r="AB527" s="59" t="n">
        <f aca="false">LOOKUP($B527,07_L1政策步階!$A$4:$A$14,07_L1政策步階!$C$4:$C$14)</f>
        <v>-1</v>
      </c>
      <c r="AC527" s="57"/>
      <c r="AD527" s="57"/>
      <c r="AE527" s="57"/>
      <c r="AF527" s="57"/>
      <c r="AG527" s="57"/>
      <c r="AH527" s="57"/>
      <c r="AI527" s="57"/>
      <c r="AJ527" s="57"/>
      <c r="AK527" s="57"/>
      <c r="AL527" s="59" t="n">
        <f aca="false">IF(ISNUMBER($AA527),IF($AA527&gt;=0.005,100,IF($AA527&gt;=-0.015,50,0)),"")</f>
        <v>100</v>
      </c>
      <c r="AM527" s="59" t="n">
        <f aca="false">IF(ISNUMBER($AB527),IF($AB527=1,100,IF($AB527=0,50,0)),"")</f>
        <v>0</v>
      </c>
      <c r="AN527" s="0" t="str">
        <f aca="false">IF(ISNUMBER($AC527),IF($AC527&gt;=0.001,100,IF($AC527&gt;=-0.003,50,0)),"")</f>
        <v/>
      </c>
      <c r="AO527" s="0" t="str">
        <f aca="false">IF(ISNUMBER($AD527),IF($AD527&gt;=0.04,100,IF($AD527&gt;=0,50,0)),"")</f>
        <v/>
      </c>
      <c r="AP527" s="0" t="str">
        <f aca="false">IF(ISNUMBER($AE527),IF($AE527&gt;=25,100,IF($AE527&gt;=-75,50,0)),"")</f>
        <v/>
      </c>
      <c r="AQ527" s="0" t="str">
        <f aca="false">IF(ISNUMBER($AF527),IF($AF527&gt;0,100,IF($AF527&gt;=-50,50,0)),"")</f>
        <v/>
      </c>
      <c r="AR527" s="0" t="str">
        <f aca="false">IF(ISNUMBER($AG527),IF($AG527=1,100,IF($AG527=0,50,0)),"")</f>
        <v/>
      </c>
      <c r="AS527" s="0" t="str">
        <f aca="false">IF(ISNUMBER($AH527),IF($AH527&lt;0,100,IF($AH527&lt;=20,50,0)),"")</f>
        <v/>
      </c>
      <c r="AT527" s="0" t="str">
        <f aca="false">IF(ISNUMBER($AI527),IF($AI527&lt;0.95,100,IF($AI527&lt;=1,50,0)),"")</f>
        <v/>
      </c>
      <c r="AU527" s="0" t="str">
        <f aca="false">IF(ISNUMBER($AJ527),IF($AJ527&lt;30,0,IF($AJ527&lt;40,50,IF($AJ527&lt;=90,100,50))),"")</f>
        <v/>
      </c>
      <c r="AV527" s="0" t="str">
        <f aca="false">IF(ISNUMBER($AK527),IF($AK527&gt;-0.2,100,IF($AK527&gt;=-0.4,50,0)),"")</f>
        <v/>
      </c>
      <c r="AW527" s="59" t="n">
        <f aca="false">01_指標庫!$H$4*ISNUMBER($F527)+01_指標庫!$H$5*ISNUMBER($AA527)+01_指標庫!$H$6*ISNUMBER($G527)+01_指標庫!$H$7*ISNUMBER($H527)+01_指標庫!$H$8*ISNUMBER($AF527)+01_指標庫!$H$9*ISNUMBER($AG527)+01_指標庫!$H$10*ISNUMBER($AB527)+01_指標庫!$H$11*ISNUMBER($AC527)+01_指標庫!$H$12*ISNUMBER($AD527)+01_指標庫!$H$13*ISNUMBER($AE527)+01_指標庫!$H$14*ISNUMBER($I527)+01_指標庫!$H$15*ISNUMBER($AH527)+01_指標庫!$H$16*ISNUMBER($K527)+01_指標庫!$H$17*ISNUMBER($AI527)+01_指標庫!$H$18*ISNUMBER($AJ527)+01_指標庫!$H$19*ISNUMBER($AK527)+01_指標庫!$H$20*ISNUMBER($BB527)+01_指標庫!$H$21*ISNUMBER($BC527)</f>
        <v>51</v>
      </c>
      <c r="AX527" s="59" t="n">
        <f aca="false">IF(AW527=0,50,ROUND((01_指標庫!$H$4*IF(ISNUMBER($F527),L527,0)+01_指標庫!$H$5*IF(ISNUMBER($AA527),AL527,0)+01_指標庫!$H$6*IF(ISNUMBER($G527),M527,0)+01_指標庫!$H$7*IF(ISNUMBER($H527),N527,0)+01_指標庫!$H$8*IF(ISNUMBER($AF527),AQ527,0)+01_指標庫!$H$9*IF(ISNUMBER($AG527),AR527,0)+01_指標庫!$H$10*IF(ISNUMBER($AB527),AM527,0)+01_指標庫!$H$11*IF(ISNUMBER($AC527),AN527,0)+01_指標庫!$H$12*IF(ISNUMBER($AD527),AO527,0)+01_指標庫!$H$13*IF(ISNUMBER($AE527),AP527,0)+01_指標庫!$H$14*IF(ISNUMBER($I527),O527,0)+01_指標庫!$H$15*IF(ISNUMBER($AH527),AS527,0)+01_指標庫!$H$16*IF(ISNUMBER($K527),P527,0)+01_指標庫!$H$17*IF(ISNUMBER($AI527),AT527,0)+01_指標庫!$H$18*IF(ISNUMBER($AJ527),AU527,0)+01_指標庫!$H$19*IF(ISNUMBER($AK527),AV527,0)+01_指標庫!$H$20*IF(ISNUMBER($BB527),BB527,0)+01_指標庫!$H$21*IF(ISNUMBER($BC527),BC527,0))/AW527,1))</f>
        <v>78.4</v>
      </c>
      <c r="AY527" s="60"/>
      <c r="AZ527" s="60"/>
      <c r="BA527" s="58" t="n">
        <f aca="false">AVERAGE($E523:$E527)/AVERAGE($E518:$E527)-1</f>
        <v>-0.00705979161810733</v>
      </c>
      <c r="BB527" s="59" t="n">
        <f aca="false">IF(ISNUMBER($BA527),IF(OR($S527&lt;=-0.03,$BA527&lt;-0.003),0,IF(OR($S527&lt;=-0.02,$BA527&lt;0.01),50,100)),"")</f>
        <v>0</v>
      </c>
      <c r="BC527" s="0" t="str">
        <f aca="false">IF(OR(COUNT($AZ527)=0,COUNT($AZ526)=0),"",IF(OR($AY527/$AZ526-1&lt;=-0.03,$AZ527/$AZ526-1&lt;=-0.045,IF(COUNT($AZ518:$AZ527)=10,AVERAGE($AZ523:$AZ527)/AVERAGE($AZ518:$AZ527)-1&lt;-0.01,FALSE())),0,IF(OR($AZ527/$AZ526-1&lt;=-0.02,IF(COUNT($AZ518:$AZ527)=10,AVERAGE($AZ523:$AZ527)/AVERAGE($AZ518:$AZ527)-1&lt;0.005,FALSE())),50,100)))</f>
        <v/>
      </c>
    </row>
    <row r="528" customFormat="false" ht="15" hidden="false" customHeight="true" outlineLevel="0" collapsed="false">
      <c r="A528" s="47" t="n">
        <v>524</v>
      </c>
      <c r="B528" s="48" t="n">
        <v>43318</v>
      </c>
      <c r="C528" s="47" t="n">
        <v>2018</v>
      </c>
      <c r="D528" s="49" t="s">
        <v>236</v>
      </c>
      <c r="E528" s="50" t="n">
        <v>7438.99</v>
      </c>
      <c r="F528" s="51" t="n">
        <v>0.099803</v>
      </c>
      <c r="G528" s="51" t="n">
        <v>-0.009269</v>
      </c>
      <c r="H528" s="52" t="n">
        <v>0.8367</v>
      </c>
      <c r="I528" s="53" t="n">
        <v>343</v>
      </c>
      <c r="J528" s="47" t="s">
        <v>235</v>
      </c>
      <c r="K528" s="54" t="n">
        <v>11.27</v>
      </c>
      <c r="L528" s="55" t="n">
        <f aca="false">IF(COUNT(F528)=0,50,IF(F528&gt;=0,100,IF(F528&gt;=-0.02,50,0)))</f>
        <v>100</v>
      </c>
      <c r="M528" s="55" t="n">
        <f aca="false">IF(COUNT(G528)=0,50,IF(G528&gt;-0.06,100,IF(G528&gt;-0.15,50,0)))</f>
        <v>100</v>
      </c>
      <c r="N528" s="55" t="n">
        <f aca="false">IF(COUNT(H528)=0,50,IF(H528&gt;=0.6,100,IF(H528&gt;=0.4,50,0)))</f>
        <v>100</v>
      </c>
      <c r="O528" s="55" t="n">
        <f aca="false">IF(COUNT(I528)=0,50,IF(J528="proxy_vix",50,IF(I528&lt;350,100,IF(I528&lt;=450,50,0))))</f>
        <v>100</v>
      </c>
      <c r="P528" s="55" t="n">
        <f aca="false">IF(COUNT(K528)=0,50,IF(K528&lt;20,100,IF(K528&lt;=25,50,0)))</f>
        <v>100</v>
      </c>
      <c r="Q528" s="54"/>
      <c r="R528" s="47"/>
      <c r="S528" s="51" t="n">
        <f aca="false">$E528/$E527-1</f>
        <v>0.00588196319648859</v>
      </c>
      <c r="T528" s="56" t="n">
        <f aca="false">$K528/$K527-1</f>
        <v>-0.0317869415807561</v>
      </c>
      <c r="V528" s="57"/>
      <c r="W528" s="57"/>
      <c r="Y528" s="1" t="str">
        <f aca="false">IF(AX528&gt;=70,"EASY",IF(AX528&gt;40,"UNCERTAIN","HARD"))</f>
        <v>EASY</v>
      </c>
      <c r="AA528" s="58" t="n">
        <f aca="false">IF($A528&lt;200,"",AVERAGE($E479:$E528)/AVERAGE($E329:$E528)-1)</f>
        <v>0.0671073218534064</v>
      </c>
      <c r="AB528" s="59" t="n">
        <f aca="false">LOOKUP($B528,07_L1政策步階!$A$4:$A$14,07_L1政策步階!$C$4:$C$14)</f>
        <v>-1</v>
      </c>
      <c r="AC528" s="57"/>
      <c r="AD528" s="57"/>
      <c r="AE528" s="57"/>
      <c r="AF528" s="57"/>
      <c r="AG528" s="57"/>
      <c r="AH528" s="57"/>
      <c r="AI528" s="57"/>
      <c r="AJ528" s="57"/>
      <c r="AK528" s="57"/>
      <c r="AL528" s="59" t="n">
        <f aca="false">IF(ISNUMBER($AA528),IF($AA528&gt;=0.005,100,IF($AA528&gt;=-0.015,50,0)),"")</f>
        <v>100</v>
      </c>
      <c r="AM528" s="59" t="n">
        <f aca="false">IF(ISNUMBER($AB528),IF($AB528=1,100,IF($AB528=0,50,0)),"")</f>
        <v>0</v>
      </c>
      <c r="AN528" s="0" t="str">
        <f aca="false">IF(ISNUMBER($AC528),IF($AC528&gt;=0.001,100,IF($AC528&gt;=-0.003,50,0)),"")</f>
        <v/>
      </c>
      <c r="AO528" s="0" t="str">
        <f aca="false">IF(ISNUMBER($AD528),IF($AD528&gt;=0.04,100,IF($AD528&gt;=0,50,0)),"")</f>
        <v/>
      </c>
      <c r="AP528" s="0" t="str">
        <f aca="false">IF(ISNUMBER($AE528),IF($AE528&gt;=25,100,IF($AE528&gt;=-75,50,0)),"")</f>
        <v/>
      </c>
      <c r="AQ528" s="0" t="str">
        <f aca="false">IF(ISNUMBER($AF528),IF($AF528&gt;0,100,IF($AF528&gt;=-50,50,0)),"")</f>
        <v/>
      </c>
      <c r="AR528" s="0" t="str">
        <f aca="false">IF(ISNUMBER($AG528),IF($AG528=1,100,IF($AG528=0,50,0)),"")</f>
        <v/>
      </c>
      <c r="AS528" s="0" t="str">
        <f aca="false">IF(ISNUMBER($AH528),IF($AH528&lt;0,100,IF($AH528&lt;=20,50,0)),"")</f>
        <v/>
      </c>
      <c r="AT528" s="0" t="str">
        <f aca="false">IF(ISNUMBER($AI528),IF($AI528&lt;0.95,100,IF($AI528&lt;=1,50,0)),"")</f>
        <v/>
      </c>
      <c r="AU528" s="0" t="str">
        <f aca="false">IF(ISNUMBER($AJ528),IF($AJ528&lt;30,0,IF($AJ528&lt;40,50,IF($AJ528&lt;=90,100,50))),"")</f>
        <v/>
      </c>
      <c r="AV528" s="0" t="str">
        <f aca="false">IF(ISNUMBER($AK528),IF($AK528&gt;-0.2,100,IF($AK528&gt;=-0.4,50,0)),"")</f>
        <v/>
      </c>
      <c r="AW528" s="59" t="n">
        <f aca="false">01_指標庫!$H$4*ISNUMBER($F528)+01_指標庫!$H$5*ISNUMBER($AA528)+01_指標庫!$H$6*ISNUMBER($G528)+01_指標庫!$H$7*ISNUMBER($H528)+01_指標庫!$H$8*ISNUMBER($AF528)+01_指標庫!$H$9*ISNUMBER($AG528)+01_指標庫!$H$10*ISNUMBER($AB528)+01_指標庫!$H$11*ISNUMBER($AC528)+01_指標庫!$H$12*ISNUMBER($AD528)+01_指標庫!$H$13*ISNUMBER($AE528)+01_指標庫!$H$14*ISNUMBER($I528)+01_指標庫!$H$15*ISNUMBER($AH528)+01_指標庫!$H$16*ISNUMBER($K528)+01_指標庫!$H$17*ISNUMBER($AI528)+01_指標庫!$H$18*ISNUMBER($AJ528)+01_指標庫!$H$19*ISNUMBER($AK528)+01_指標庫!$H$20*ISNUMBER($BB528)+01_指標庫!$H$21*ISNUMBER($BC528)</f>
        <v>51</v>
      </c>
      <c r="AX528" s="59" t="n">
        <f aca="false">IF(AW528=0,50,ROUND((01_指標庫!$H$4*IF(ISNUMBER($F528),L528,0)+01_指標庫!$H$5*IF(ISNUMBER($AA528),AL528,0)+01_指標庫!$H$6*IF(ISNUMBER($G528),M528,0)+01_指標庫!$H$7*IF(ISNUMBER($H528),N528,0)+01_指標庫!$H$8*IF(ISNUMBER($AF528),AQ528,0)+01_指標庫!$H$9*IF(ISNUMBER($AG528),AR528,0)+01_指標庫!$H$10*IF(ISNUMBER($AB528),AM528,0)+01_指標庫!$H$11*IF(ISNUMBER($AC528),AN528,0)+01_指標庫!$H$12*IF(ISNUMBER($AD528),AO528,0)+01_指標庫!$H$13*IF(ISNUMBER($AE528),AP528,0)+01_指標庫!$H$14*IF(ISNUMBER($I528),O528,0)+01_指標庫!$H$15*IF(ISNUMBER($AH528),AS528,0)+01_指標庫!$H$16*IF(ISNUMBER($K528),P528,0)+01_指標庫!$H$17*IF(ISNUMBER($AI528),AT528,0)+01_指標庫!$H$18*IF(ISNUMBER($AJ528),AU528,0)+01_指標庫!$H$19*IF(ISNUMBER($AK528),AV528,0)+01_指標庫!$H$20*IF(ISNUMBER($BB528),BB528,0)+01_指標庫!$H$21*IF(ISNUMBER($BC528),BC528,0))/AW528,1))</f>
        <v>84.3</v>
      </c>
      <c r="AY528" s="60"/>
      <c r="AZ528" s="60"/>
      <c r="BA528" s="58" t="n">
        <f aca="false">AVERAGE($E524:$E528)/AVERAGE($E519:$E528)-1</f>
        <v>-0.00127820828306713</v>
      </c>
      <c r="BB528" s="59" t="n">
        <f aca="false">IF(ISNUMBER($BA528),IF(OR($S528&lt;=-0.03,$BA528&lt;-0.003),0,IF(OR($S528&lt;=-0.02,$BA528&lt;0.01),50,100)),"")</f>
        <v>50</v>
      </c>
      <c r="BC528" s="0" t="str">
        <f aca="false">IF(OR(COUNT($AZ528)=0,COUNT($AZ527)=0),"",IF(OR($AY528/$AZ527-1&lt;=-0.03,$AZ528/$AZ527-1&lt;=-0.045,IF(COUNT($AZ519:$AZ528)=10,AVERAGE($AZ524:$AZ528)/AVERAGE($AZ519:$AZ528)-1&lt;-0.01,FALSE())),0,IF(OR($AZ528/$AZ527-1&lt;=-0.02,IF(COUNT($AZ519:$AZ528)=10,AVERAGE($AZ524:$AZ528)/AVERAGE($AZ519:$AZ528)-1&lt;0.005,FALSE())),50,100)))</f>
        <v/>
      </c>
    </row>
    <row r="529" customFormat="false" ht="15" hidden="false" customHeight="true" outlineLevel="0" collapsed="false">
      <c r="A529" s="47" t="n">
        <v>525</v>
      </c>
      <c r="B529" s="48" t="n">
        <v>43319</v>
      </c>
      <c r="C529" s="47" t="n">
        <v>2018</v>
      </c>
      <c r="D529" s="49" t="s">
        <v>237</v>
      </c>
      <c r="E529" s="50" t="n">
        <v>7462.65</v>
      </c>
      <c r="F529" s="51" t="n">
        <v>0.102185</v>
      </c>
      <c r="G529" s="51" t="n">
        <v>-0.006118</v>
      </c>
      <c r="H529" s="52" t="n">
        <v>0.8367</v>
      </c>
      <c r="I529" s="53" t="n">
        <v>335</v>
      </c>
      <c r="J529" s="47" t="s">
        <v>235</v>
      </c>
      <c r="K529" s="54" t="n">
        <v>10.93</v>
      </c>
      <c r="L529" s="55" t="n">
        <f aca="false">IF(COUNT(F529)=0,50,IF(F529&gt;=0,100,IF(F529&gt;=-0.02,50,0)))</f>
        <v>100</v>
      </c>
      <c r="M529" s="55" t="n">
        <f aca="false">IF(COUNT(G529)=0,50,IF(G529&gt;-0.06,100,IF(G529&gt;-0.15,50,0)))</f>
        <v>100</v>
      </c>
      <c r="N529" s="55" t="n">
        <f aca="false">IF(COUNT(H529)=0,50,IF(H529&gt;=0.6,100,IF(H529&gt;=0.4,50,0)))</f>
        <v>100</v>
      </c>
      <c r="O529" s="55" t="n">
        <f aca="false">IF(COUNT(I529)=0,50,IF(J529="proxy_vix",50,IF(I529&lt;350,100,IF(I529&lt;=450,50,0))))</f>
        <v>100</v>
      </c>
      <c r="P529" s="55" t="n">
        <f aca="false">IF(COUNT(K529)=0,50,IF(K529&lt;20,100,IF(K529&lt;=25,50,0)))</f>
        <v>100</v>
      </c>
      <c r="Q529" s="54"/>
      <c r="R529" s="47"/>
      <c r="S529" s="51" t="n">
        <f aca="false">$E529/$E528-1</f>
        <v>0.00318053929364059</v>
      </c>
      <c r="T529" s="56" t="n">
        <f aca="false">$K529/$K528-1</f>
        <v>-0.0301685891748004</v>
      </c>
      <c r="V529" s="57"/>
      <c r="W529" s="57"/>
      <c r="Y529" s="1" t="str">
        <f aca="false">IF(AX529&gt;=70,"EASY",IF(AX529&gt;40,"UNCERTAIN","HARD"))</f>
        <v>EASY</v>
      </c>
      <c r="AA529" s="58" t="n">
        <f aca="false">IF($A529&lt;200,"",AVERAGE($E480:$E529)/AVERAGE($E330:$E529)-1)</f>
        <v>0.0675097504485547</v>
      </c>
      <c r="AB529" s="59" t="n">
        <f aca="false">LOOKUP($B529,07_L1政策步階!$A$4:$A$14,07_L1政策步階!$C$4:$C$14)</f>
        <v>-1</v>
      </c>
      <c r="AC529" s="57"/>
      <c r="AD529" s="57"/>
      <c r="AE529" s="57"/>
      <c r="AF529" s="57"/>
      <c r="AG529" s="57"/>
      <c r="AH529" s="57"/>
      <c r="AI529" s="57"/>
      <c r="AJ529" s="57"/>
      <c r="AK529" s="57"/>
      <c r="AL529" s="59" t="n">
        <f aca="false">IF(ISNUMBER($AA529),IF($AA529&gt;=0.005,100,IF($AA529&gt;=-0.015,50,0)),"")</f>
        <v>100</v>
      </c>
      <c r="AM529" s="59" t="n">
        <f aca="false">IF(ISNUMBER($AB529),IF($AB529=1,100,IF($AB529=0,50,0)),"")</f>
        <v>0</v>
      </c>
      <c r="AN529" s="0" t="str">
        <f aca="false">IF(ISNUMBER($AC529),IF($AC529&gt;=0.001,100,IF($AC529&gt;=-0.003,50,0)),"")</f>
        <v/>
      </c>
      <c r="AO529" s="0" t="str">
        <f aca="false">IF(ISNUMBER($AD529),IF($AD529&gt;=0.04,100,IF($AD529&gt;=0,50,0)),"")</f>
        <v/>
      </c>
      <c r="AP529" s="0" t="str">
        <f aca="false">IF(ISNUMBER($AE529),IF($AE529&gt;=25,100,IF($AE529&gt;=-75,50,0)),"")</f>
        <v/>
      </c>
      <c r="AQ529" s="0" t="str">
        <f aca="false">IF(ISNUMBER($AF529),IF($AF529&gt;0,100,IF($AF529&gt;=-50,50,0)),"")</f>
        <v/>
      </c>
      <c r="AR529" s="0" t="str">
        <f aca="false">IF(ISNUMBER($AG529),IF($AG529=1,100,IF($AG529=0,50,0)),"")</f>
        <v/>
      </c>
      <c r="AS529" s="0" t="str">
        <f aca="false">IF(ISNUMBER($AH529),IF($AH529&lt;0,100,IF($AH529&lt;=20,50,0)),"")</f>
        <v/>
      </c>
      <c r="AT529" s="0" t="str">
        <f aca="false">IF(ISNUMBER($AI529),IF($AI529&lt;0.95,100,IF($AI529&lt;=1,50,0)),"")</f>
        <v/>
      </c>
      <c r="AU529" s="0" t="str">
        <f aca="false">IF(ISNUMBER($AJ529),IF($AJ529&lt;30,0,IF($AJ529&lt;40,50,IF($AJ529&lt;=90,100,50))),"")</f>
        <v/>
      </c>
      <c r="AV529" s="0" t="str">
        <f aca="false">IF(ISNUMBER($AK529),IF($AK529&gt;-0.2,100,IF($AK529&gt;=-0.4,50,0)),"")</f>
        <v/>
      </c>
      <c r="AW529" s="59" t="n">
        <f aca="false">01_指標庫!$H$4*ISNUMBER($F529)+01_指標庫!$H$5*ISNUMBER($AA529)+01_指標庫!$H$6*ISNUMBER($G529)+01_指標庫!$H$7*ISNUMBER($H529)+01_指標庫!$H$8*ISNUMBER($AF529)+01_指標庫!$H$9*ISNUMBER($AG529)+01_指標庫!$H$10*ISNUMBER($AB529)+01_指標庫!$H$11*ISNUMBER($AC529)+01_指標庫!$H$12*ISNUMBER($AD529)+01_指標庫!$H$13*ISNUMBER($AE529)+01_指標庫!$H$14*ISNUMBER($I529)+01_指標庫!$H$15*ISNUMBER($AH529)+01_指標庫!$H$16*ISNUMBER($K529)+01_指標庫!$H$17*ISNUMBER($AI529)+01_指標庫!$H$18*ISNUMBER($AJ529)+01_指標庫!$H$19*ISNUMBER($AK529)+01_指標庫!$H$20*ISNUMBER($BB529)+01_指標庫!$H$21*ISNUMBER($BC529)</f>
        <v>51</v>
      </c>
      <c r="AX529" s="59" t="n">
        <f aca="false">IF(AW529=0,50,ROUND((01_指標庫!$H$4*IF(ISNUMBER($F529),L529,0)+01_指標庫!$H$5*IF(ISNUMBER($AA529),AL529,0)+01_指標庫!$H$6*IF(ISNUMBER($G529),M529,0)+01_指標庫!$H$7*IF(ISNUMBER($H529),N529,0)+01_指標庫!$H$8*IF(ISNUMBER($AF529),AQ529,0)+01_指標庫!$H$9*IF(ISNUMBER($AG529),AR529,0)+01_指標庫!$H$10*IF(ISNUMBER($AB529),AM529,0)+01_指標庫!$H$11*IF(ISNUMBER($AC529),AN529,0)+01_指標庫!$H$12*IF(ISNUMBER($AD529),AO529,0)+01_指標庫!$H$13*IF(ISNUMBER($AE529),AP529,0)+01_指標庫!$H$14*IF(ISNUMBER($I529),O529,0)+01_指標庫!$H$15*IF(ISNUMBER($AH529),AS529,0)+01_指標庫!$H$16*IF(ISNUMBER($K529),P529,0)+01_指標庫!$H$17*IF(ISNUMBER($AI529),AT529,0)+01_指標庫!$H$18*IF(ISNUMBER($AJ529),AU529,0)+01_指標庫!$H$19*IF(ISNUMBER($AK529),AV529,0)+01_指標庫!$H$20*IF(ISNUMBER($BB529),BB529,0)+01_指標庫!$H$21*IF(ISNUMBER($BC529),BC529,0))/AW529,1))</f>
        <v>84.3</v>
      </c>
      <c r="AY529" s="60"/>
      <c r="AZ529" s="60"/>
      <c r="BA529" s="58" t="n">
        <f aca="false">AVERAGE($E525:$E529)/AVERAGE($E520:$E529)-1</f>
        <v>0.00422666516431147</v>
      </c>
      <c r="BB529" s="59" t="n">
        <f aca="false">IF(ISNUMBER($BA529),IF(OR($S529&lt;=-0.03,$BA529&lt;-0.003),0,IF(OR($S529&lt;=-0.02,$BA529&lt;0.01),50,100)),"")</f>
        <v>50</v>
      </c>
      <c r="BC529" s="0" t="str">
        <f aca="false">IF(OR(COUNT($AZ529)=0,COUNT($AZ528)=0),"",IF(OR($AY529/$AZ528-1&lt;=-0.03,$AZ529/$AZ528-1&lt;=-0.045,IF(COUNT($AZ520:$AZ529)=10,AVERAGE($AZ525:$AZ529)/AVERAGE($AZ520:$AZ529)-1&lt;-0.01,FALSE())),0,IF(OR($AZ529/$AZ528-1&lt;=-0.02,IF(COUNT($AZ520:$AZ529)=10,AVERAGE($AZ525:$AZ529)/AVERAGE($AZ520:$AZ529)-1&lt;0.005,FALSE())),50,100)))</f>
        <v/>
      </c>
    </row>
    <row r="530" customFormat="false" ht="15" hidden="false" customHeight="true" outlineLevel="0" collapsed="false">
      <c r="A530" s="47" t="n">
        <v>526</v>
      </c>
      <c r="B530" s="48" t="n">
        <v>43320</v>
      </c>
      <c r="C530" s="47" t="n">
        <v>2018</v>
      </c>
      <c r="D530" s="49" t="s">
        <v>238</v>
      </c>
      <c r="E530" s="50" t="n">
        <v>7469.55</v>
      </c>
      <c r="F530" s="51" t="n">
        <v>0.102097</v>
      </c>
      <c r="G530" s="51" t="n">
        <v>-0.005199</v>
      </c>
      <c r="H530" s="52" t="n">
        <v>0.8367</v>
      </c>
      <c r="I530" s="53" t="n">
        <v>337</v>
      </c>
      <c r="J530" s="47" t="s">
        <v>235</v>
      </c>
      <c r="K530" s="54" t="n">
        <v>10.85</v>
      </c>
      <c r="L530" s="55" t="n">
        <f aca="false">IF(COUNT(F530)=0,50,IF(F530&gt;=0,100,IF(F530&gt;=-0.02,50,0)))</f>
        <v>100</v>
      </c>
      <c r="M530" s="55" t="n">
        <f aca="false">IF(COUNT(G530)=0,50,IF(G530&gt;-0.06,100,IF(G530&gt;-0.15,50,0)))</f>
        <v>100</v>
      </c>
      <c r="N530" s="55" t="n">
        <f aca="false">IF(COUNT(H530)=0,50,IF(H530&gt;=0.6,100,IF(H530&gt;=0.4,50,0)))</f>
        <v>100</v>
      </c>
      <c r="O530" s="55" t="n">
        <f aca="false">IF(COUNT(I530)=0,50,IF(J530="proxy_vix",50,IF(I530&lt;350,100,IF(I530&lt;=450,50,0))))</f>
        <v>100</v>
      </c>
      <c r="P530" s="55" t="n">
        <f aca="false">IF(COUNT(K530)=0,50,IF(K530&lt;20,100,IF(K530&lt;=25,50,0)))</f>
        <v>100</v>
      </c>
      <c r="Q530" s="54"/>
      <c r="R530" s="47"/>
      <c r="S530" s="51" t="n">
        <f aca="false">$E530/$E529-1</f>
        <v>0.000924604530562201</v>
      </c>
      <c r="T530" s="56" t="n">
        <f aca="false">$K530/$K529-1</f>
        <v>-0.00731930466605668</v>
      </c>
      <c r="V530" s="57"/>
      <c r="W530" s="57"/>
      <c r="Y530" s="1" t="str">
        <f aca="false">IF(AX530&gt;=70,"EASY",IF(AX530&gt;40,"UNCERTAIN","HARD"))</f>
        <v>EASY</v>
      </c>
      <c r="AA530" s="58" t="n">
        <f aca="false">IF($A530&lt;200,"",AVERAGE($E481:$E530)/AVERAGE($E331:$E530)-1)</f>
        <v>0.0680405057148776</v>
      </c>
      <c r="AB530" s="59" t="n">
        <f aca="false">LOOKUP($B530,07_L1政策步階!$A$4:$A$14,07_L1政策步階!$C$4:$C$14)</f>
        <v>-1</v>
      </c>
      <c r="AC530" s="57"/>
      <c r="AD530" s="57"/>
      <c r="AE530" s="57"/>
      <c r="AF530" s="57"/>
      <c r="AG530" s="57"/>
      <c r="AH530" s="57"/>
      <c r="AI530" s="57"/>
      <c r="AJ530" s="57"/>
      <c r="AK530" s="57"/>
      <c r="AL530" s="59" t="n">
        <f aca="false">IF(ISNUMBER($AA530),IF($AA530&gt;=0.005,100,IF($AA530&gt;=-0.015,50,0)),"")</f>
        <v>100</v>
      </c>
      <c r="AM530" s="59" t="n">
        <f aca="false">IF(ISNUMBER($AB530),IF($AB530=1,100,IF($AB530=0,50,0)),"")</f>
        <v>0</v>
      </c>
      <c r="AN530" s="0" t="str">
        <f aca="false">IF(ISNUMBER($AC530),IF($AC530&gt;=0.001,100,IF($AC530&gt;=-0.003,50,0)),"")</f>
        <v/>
      </c>
      <c r="AO530" s="0" t="str">
        <f aca="false">IF(ISNUMBER($AD530),IF($AD530&gt;=0.04,100,IF($AD530&gt;=0,50,0)),"")</f>
        <v/>
      </c>
      <c r="AP530" s="0" t="str">
        <f aca="false">IF(ISNUMBER($AE530),IF($AE530&gt;=25,100,IF($AE530&gt;=-75,50,0)),"")</f>
        <v/>
      </c>
      <c r="AQ530" s="0" t="str">
        <f aca="false">IF(ISNUMBER($AF530),IF($AF530&gt;0,100,IF($AF530&gt;=-50,50,0)),"")</f>
        <v/>
      </c>
      <c r="AR530" s="0" t="str">
        <f aca="false">IF(ISNUMBER($AG530),IF($AG530=1,100,IF($AG530=0,50,0)),"")</f>
        <v/>
      </c>
      <c r="AS530" s="0" t="str">
        <f aca="false">IF(ISNUMBER($AH530),IF($AH530&lt;0,100,IF($AH530&lt;=20,50,0)),"")</f>
        <v/>
      </c>
      <c r="AT530" s="0" t="str">
        <f aca="false">IF(ISNUMBER($AI530),IF($AI530&lt;0.95,100,IF($AI530&lt;=1,50,0)),"")</f>
        <v/>
      </c>
      <c r="AU530" s="0" t="str">
        <f aca="false">IF(ISNUMBER($AJ530),IF($AJ530&lt;30,0,IF($AJ530&lt;40,50,IF($AJ530&lt;=90,100,50))),"")</f>
        <v/>
      </c>
      <c r="AV530" s="0" t="str">
        <f aca="false">IF(ISNUMBER($AK530),IF($AK530&gt;-0.2,100,IF($AK530&gt;=-0.4,50,0)),"")</f>
        <v/>
      </c>
      <c r="AW530" s="59" t="n">
        <f aca="false">01_指標庫!$H$4*ISNUMBER($F530)+01_指標庫!$H$5*ISNUMBER($AA530)+01_指標庫!$H$6*ISNUMBER($G530)+01_指標庫!$H$7*ISNUMBER($H530)+01_指標庫!$H$8*ISNUMBER($AF530)+01_指標庫!$H$9*ISNUMBER($AG530)+01_指標庫!$H$10*ISNUMBER($AB530)+01_指標庫!$H$11*ISNUMBER($AC530)+01_指標庫!$H$12*ISNUMBER($AD530)+01_指標庫!$H$13*ISNUMBER($AE530)+01_指標庫!$H$14*ISNUMBER($I530)+01_指標庫!$H$15*ISNUMBER($AH530)+01_指標庫!$H$16*ISNUMBER($K530)+01_指標庫!$H$17*ISNUMBER($AI530)+01_指標庫!$H$18*ISNUMBER($AJ530)+01_指標庫!$H$19*ISNUMBER($AK530)+01_指標庫!$H$20*ISNUMBER($BB530)+01_指標庫!$H$21*ISNUMBER($BC530)</f>
        <v>51</v>
      </c>
      <c r="AX530" s="59" t="n">
        <f aca="false">IF(AW530=0,50,ROUND((01_指標庫!$H$4*IF(ISNUMBER($F530),L530,0)+01_指標庫!$H$5*IF(ISNUMBER($AA530),AL530,0)+01_指標庫!$H$6*IF(ISNUMBER($G530),M530,0)+01_指標庫!$H$7*IF(ISNUMBER($H530),N530,0)+01_指標庫!$H$8*IF(ISNUMBER($AF530),AQ530,0)+01_指標庫!$H$9*IF(ISNUMBER($AG530),AR530,0)+01_指標庫!$H$10*IF(ISNUMBER($AB530),AM530,0)+01_指標庫!$H$11*IF(ISNUMBER($AC530),AN530,0)+01_指標庫!$H$12*IF(ISNUMBER($AD530),AO530,0)+01_指標庫!$H$13*IF(ISNUMBER($AE530),AP530,0)+01_指標庫!$H$14*IF(ISNUMBER($I530),O530,0)+01_指標庫!$H$15*IF(ISNUMBER($AH530),AS530,0)+01_指標庫!$H$16*IF(ISNUMBER($K530),P530,0)+01_指標庫!$H$17*IF(ISNUMBER($AI530),AT530,0)+01_指標庫!$H$18*IF(ISNUMBER($AJ530),AU530,0)+01_指標庫!$H$19*IF(ISNUMBER($AK530),AV530,0)+01_指標庫!$H$20*IF(ISNUMBER($BB530),BB530,0)+01_指標庫!$H$21*IF(ISNUMBER($BC530),BC530,0))/AW530,1))</f>
        <v>90.2</v>
      </c>
      <c r="AY530" s="60"/>
      <c r="AZ530" s="60"/>
      <c r="BA530" s="58" t="n">
        <f aca="false">AVERAGE($E526:$E530)/AVERAGE($E521:$E530)-1</f>
        <v>0.0101086118551703</v>
      </c>
      <c r="BB530" s="59" t="n">
        <f aca="false">IF(ISNUMBER($BA530),IF(OR($S530&lt;=-0.03,$BA530&lt;-0.003),0,IF(OR($S530&lt;=-0.02,$BA530&lt;0.01),50,100)),"")</f>
        <v>100</v>
      </c>
      <c r="BC530" s="0" t="str">
        <f aca="false">IF(OR(COUNT($AZ530)=0,COUNT($AZ529)=0),"",IF(OR($AY530/$AZ529-1&lt;=-0.03,$AZ530/$AZ529-1&lt;=-0.045,IF(COUNT($AZ521:$AZ530)=10,AVERAGE($AZ526:$AZ530)/AVERAGE($AZ521:$AZ530)-1&lt;-0.01,FALSE())),0,IF(OR($AZ530/$AZ529-1&lt;=-0.02,IF(COUNT($AZ521:$AZ530)=10,AVERAGE($AZ526:$AZ530)/AVERAGE($AZ521:$AZ530)-1&lt;0.005,FALSE())),50,100)))</f>
        <v/>
      </c>
    </row>
    <row r="531" customFormat="false" ht="15" hidden="false" customHeight="true" outlineLevel="0" collapsed="false">
      <c r="A531" s="47" t="n">
        <v>527</v>
      </c>
      <c r="B531" s="48" t="n">
        <v>43321</v>
      </c>
      <c r="C531" s="47" t="n">
        <v>2018</v>
      </c>
      <c r="D531" s="49" t="s">
        <v>239</v>
      </c>
      <c r="E531" s="50" t="n">
        <v>7466.96</v>
      </c>
      <c r="F531" s="51" t="n">
        <v>0.100578</v>
      </c>
      <c r="G531" s="51" t="n">
        <v>-0.005544</v>
      </c>
      <c r="H531" s="52" t="n">
        <v>0.8163</v>
      </c>
      <c r="I531" s="53" t="n">
        <v>338</v>
      </c>
      <c r="J531" s="47" t="s">
        <v>235</v>
      </c>
      <c r="K531" s="54" t="n">
        <v>11.27</v>
      </c>
      <c r="L531" s="55" t="n">
        <f aca="false">IF(COUNT(F531)=0,50,IF(F531&gt;=0,100,IF(F531&gt;=-0.02,50,0)))</f>
        <v>100</v>
      </c>
      <c r="M531" s="55" t="n">
        <f aca="false">IF(COUNT(G531)=0,50,IF(G531&gt;-0.06,100,IF(G531&gt;-0.15,50,0)))</f>
        <v>100</v>
      </c>
      <c r="N531" s="55" t="n">
        <f aca="false">IF(COUNT(H531)=0,50,IF(H531&gt;=0.6,100,IF(H531&gt;=0.4,50,0)))</f>
        <v>100</v>
      </c>
      <c r="O531" s="55" t="n">
        <f aca="false">IF(COUNT(I531)=0,50,IF(J531="proxy_vix",50,IF(I531&lt;350,100,IF(I531&lt;=450,50,0))))</f>
        <v>100</v>
      </c>
      <c r="P531" s="55" t="n">
        <f aca="false">IF(COUNT(K531)=0,50,IF(K531&lt;20,100,IF(K531&lt;=25,50,0)))</f>
        <v>100</v>
      </c>
      <c r="Q531" s="54"/>
      <c r="R531" s="47"/>
      <c r="S531" s="51" t="n">
        <f aca="false">$E531/$E530-1</f>
        <v>-0.000346741102208337</v>
      </c>
      <c r="T531" s="56" t="n">
        <f aca="false">$K531/$K530-1</f>
        <v>0.0387096774193549</v>
      </c>
      <c r="V531" s="57"/>
      <c r="W531" s="57"/>
      <c r="Y531" s="1" t="str">
        <f aca="false">IF(AX531&gt;=70,"EASY",IF(AX531&gt;40,"UNCERTAIN","HARD"))</f>
        <v>EASY</v>
      </c>
      <c r="AA531" s="58" t="n">
        <f aca="false">IF($A531&lt;200,"",AVERAGE($E482:$E531)/AVERAGE($E332:$E531)-1)</f>
        <v>0.0683854295393824</v>
      </c>
      <c r="AB531" s="59" t="n">
        <f aca="false">LOOKUP($B531,07_L1政策步階!$A$4:$A$14,07_L1政策步階!$C$4:$C$14)</f>
        <v>-1</v>
      </c>
      <c r="AC531" s="57"/>
      <c r="AD531" s="57"/>
      <c r="AE531" s="57"/>
      <c r="AF531" s="57"/>
      <c r="AG531" s="57"/>
      <c r="AH531" s="57"/>
      <c r="AI531" s="57"/>
      <c r="AJ531" s="57"/>
      <c r="AK531" s="57"/>
      <c r="AL531" s="59" t="n">
        <f aca="false">IF(ISNUMBER($AA531),IF($AA531&gt;=0.005,100,IF($AA531&gt;=-0.015,50,0)),"")</f>
        <v>100</v>
      </c>
      <c r="AM531" s="59" t="n">
        <f aca="false">IF(ISNUMBER($AB531),IF($AB531=1,100,IF($AB531=0,50,0)),"")</f>
        <v>0</v>
      </c>
      <c r="AN531" s="0" t="str">
        <f aca="false">IF(ISNUMBER($AC531),IF($AC531&gt;=0.001,100,IF($AC531&gt;=-0.003,50,0)),"")</f>
        <v/>
      </c>
      <c r="AO531" s="0" t="str">
        <f aca="false">IF(ISNUMBER($AD531),IF($AD531&gt;=0.04,100,IF($AD531&gt;=0,50,0)),"")</f>
        <v/>
      </c>
      <c r="AP531" s="0" t="str">
        <f aca="false">IF(ISNUMBER($AE531),IF($AE531&gt;=25,100,IF($AE531&gt;=-75,50,0)),"")</f>
        <v/>
      </c>
      <c r="AQ531" s="0" t="str">
        <f aca="false">IF(ISNUMBER($AF531),IF($AF531&gt;0,100,IF($AF531&gt;=-50,50,0)),"")</f>
        <v/>
      </c>
      <c r="AR531" s="0" t="str">
        <f aca="false">IF(ISNUMBER($AG531),IF($AG531=1,100,IF($AG531=0,50,0)),"")</f>
        <v/>
      </c>
      <c r="AS531" s="0" t="str">
        <f aca="false">IF(ISNUMBER($AH531),IF($AH531&lt;0,100,IF($AH531&lt;=20,50,0)),"")</f>
        <v/>
      </c>
      <c r="AT531" s="0" t="str">
        <f aca="false">IF(ISNUMBER($AI531),IF($AI531&lt;0.95,100,IF($AI531&lt;=1,50,0)),"")</f>
        <v/>
      </c>
      <c r="AU531" s="0" t="str">
        <f aca="false">IF(ISNUMBER($AJ531),IF($AJ531&lt;30,0,IF($AJ531&lt;40,50,IF($AJ531&lt;=90,100,50))),"")</f>
        <v/>
      </c>
      <c r="AV531" s="0" t="str">
        <f aca="false">IF(ISNUMBER($AK531),IF($AK531&gt;-0.2,100,IF($AK531&gt;=-0.4,50,0)),"")</f>
        <v/>
      </c>
      <c r="AW531" s="59" t="n">
        <f aca="false">01_指標庫!$H$4*ISNUMBER($F531)+01_指標庫!$H$5*ISNUMBER($AA531)+01_指標庫!$H$6*ISNUMBER($G531)+01_指標庫!$H$7*ISNUMBER($H531)+01_指標庫!$H$8*ISNUMBER($AF531)+01_指標庫!$H$9*ISNUMBER($AG531)+01_指標庫!$H$10*ISNUMBER($AB531)+01_指標庫!$H$11*ISNUMBER($AC531)+01_指標庫!$H$12*ISNUMBER($AD531)+01_指標庫!$H$13*ISNUMBER($AE531)+01_指標庫!$H$14*ISNUMBER($I531)+01_指標庫!$H$15*ISNUMBER($AH531)+01_指標庫!$H$16*ISNUMBER($K531)+01_指標庫!$H$17*ISNUMBER($AI531)+01_指標庫!$H$18*ISNUMBER($AJ531)+01_指標庫!$H$19*ISNUMBER($AK531)+01_指標庫!$H$20*ISNUMBER($BB531)+01_指標庫!$H$21*ISNUMBER($BC531)</f>
        <v>51</v>
      </c>
      <c r="AX531" s="59" t="n">
        <f aca="false">IF(AW531=0,50,ROUND((01_指標庫!$H$4*IF(ISNUMBER($F531),L531,0)+01_指標庫!$H$5*IF(ISNUMBER($AA531),AL531,0)+01_指標庫!$H$6*IF(ISNUMBER($G531),M531,0)+01_指標庫!$H$7*IF(ISNUMBER($H531),N531,0)+01_指標庫!$H$8*IF(ISNUMBER($AF531),AQ531,0)+01_指標庫!$H$9*IF(ISNUMBER($AG531),AR531,0)+01_指標庫!$H$10*IF(ISNUMBER($AB531),AM531,0)+01_指標庫!$H$11*IF(ISNUMBER($AC531),AN531,0)+01_指標庫!$H$12*IF(ISNUMBER($AD531),AO531,0)+01_指標庫!$H$13*IF(ISNUMBER($AE531),AP531,0)+01_指標庫!$H$14*IF(ISNUMBER($I531),O531,0)+01_指標庫!$H$15*IF(ISNUMBER($AH531),AS531,0)+01_指標庫!$H$16*IF(ISNUMBER($K531),P531,0)+01_指標庫!$H$17*IF(ISNUMBER($AI531),AT531,0)+01_指標庫!$H$18*IF(ISNUMBER($AJ531),AU531,0)+01_指標庫!$H$19*IF(ISNUMBER($AK531),AV531,0)+01_指標庫!$H$20*IF(ISNUMBER($BB531),BB531,0)+01_指標庫!$H$21*IF(ISNUMBER($BC531),BC531,0))/AW531,1))</f>
        <v>90.2</v>
      </c>
      <c r="AY531" s="60"/>
      <c r="AZ531" s="60"/>
      <c r="BA531" s="58" t="n">
        <f aca="false">AVERAGE($E527:$E531)/AVERAGE($E522:$E531)-1</f>
        <v>0.0117762722936545</v>
      </c>
      <c r="BB531" s="59" t="n">
        <f aca="false">IF(ISNUMBER($BA531),IF(OR($S531&lt;=-0.03,$BA531&lt;-0.003),0,IF(OR($S531&lt;=-0.02,$BA531&lt;0.01),50,100)),"")</f>
        <v>100</v>
      </c>
      <c r="BC531" s="0" t="str">
        <f aca="false">IF(OR(COUNT($AZ531)=0,COUNT($AZ530)=0),"",IF(OR($AY531/$AZ530-1&lt;=-0.03,$AZ531/$AZ530-1&lt;=-0.045,IF(COUNT($AZ522:$AZ531)=10,AVERAGE($AZ527:$AZ531)/AVERAGE($AZ522:$AZ531)-1&lt;-0.01,FALSE())),0,IF(OR($AZ531/$AZ530-1&lt;=-0.02,IF(COUNT($AZ522:$AZ531)=10,AVERAGE($AZ527:$AZ531)/AVERAGE($AZ522:$AZ531)-1&lt;0.005,FALSE())),50,100)))</f>
        <v/>
      </c>
    </row>
    <row r="532" customFormat="false" ht="15" hidden="false" customHeight="true" outlineLevel="0" collapsed="false">
      <c r="A532" s="47" t="n">
        <v>528</v>
      </c>
      <c r="B532" s="48" t="n">
        <v>43322</v>
      </c>
      <c r="C532" s="47" t="n">
        <v>2018</v>
      </c>
      <c r="D532" s="49" t="s">
        <v>234</v>
      </c>
      <c r="E532" s="50" t="n">
        <v>7408.3</v>
      </c>
      <c r="F532" s="51" t="n">
        <v>0.090865</v>
      </c>
      <c r="G532" s="51" t="n">
        <v>-0.013357</v>
      </c>
      <c r="H532" s="52" t="n">
        <v>0.7959</v>
      </c>
      <c r="I532" s="53" t="n">
        <v>350</v>
      </c>
      <c r="J532" s="47" t="s">
        <v>235</v>
      </c>
      <c r="K532" s="54" t="n">
        <v>13.16</v>
      </c>
      <c r="L532" s="55" t="n">
        <f aca="false">IF(COUNT(F532)=0,50,IF(F532&gt;=0,100,IF(F532&gt;=-0.02,50,0)))</f>
        <v>100</v>
      </c>
      <c r="M532" s="55" t="n">
        <f aca="false">IF(COUNT(G532)=0,50,IF(G532&gt;-0.06,100,IF(G532&gt;-0.15,50,0)))</f>
        <v>100</v>
      </c>
      <c r="N532" s="55" t="n">
        <f aca="false">IF(COUNT(H532)=0,50,IF(H532&gt;=0.6,100,IF(H532&gt;=0.4,50,0)))</f>
        <v>100</v>
      </c>
      <c r="O532" s="55" t="n">
        <f aca="false">IF(COUNT(I532)=0,50,IF(J532="proxy_vix",50,IF(I532&lt;350,100,IF(I532&lt;=450,50,0))))</f>
        <v>50</v>
      </c>
      <c r="P532" s="55" t="n">
        <f aca="false">IF(COUNT(K532)=0,50,IF(K532&lt;20,100,IF(K532&lt;=25,50,0)))</f>
        <v>100</v>
      </c>
      <c r="Q532" s="54"/>
      <c r="R532" s="47"/>
      <c r="S532" s="51" t="n">
        <f aca="false">$E532/$E531-1</f>
        <v>-0.00785594137373169</v>
      </c>
      <c r="T532" s="56" t="n">
        <f aca="false">$K532/$K531-1</f>
        <v>0.167701863354037</v>
      </c>
      <c r="V532" s="57"/>
      <c r="W532" s="57"/>
      <c r="Y532" s="1" t="str">
        <f aca="false">IF(AX532&gt;=70,"EASY",IF(AX532&gt;40,"UNCERTAIN","HARD"))</f>
        <v>EASY</v>
      </c>
      <c r="AA532" s="58" t="n">
        <f aca="false">IF($A532&lt;200,"",AVERAGE($E483:$E532)/AVERAGE($E333:$E532)-1)</f>
        <v>0.0686382403615835</v>
      </c>
      <c r="AB532" s="59" t="n">
        <f aca="false">LOOKUP($B532,07_L1政策步階!$A$4:$A$14,07_L1政策步階!$C$4:$C$14)</f>
        <v>-1</v>
      </c>
      <c r="AC532" s="57"/>
      <c r="AD532" s="57"/>
      <c r="AE532" s="57"/>
      <c r="AF532" s="57"/>
      <c r="AG532" s="57"/>
      <c r="AH532" s="57"/>
      <c r="AI532" s="57"/>
      <c r="AJ532" s="57"/>
      <c r="AK532" s="57"/>
      <c r="AL532" s="59" t="n">
        <f aca="false">IF(ISNUMBER($AA532),IF($AA532&gt;=0.005,100,IF($AA532&gt;=-0.015,50,0)),"")</f>
        <v>100</v>
      </c>
      <c r="AM532" s="59" t="n">
        <f aca="false">IF(ISNUMBER($AB532),IF($AB532=1,100,IF($AB532=0,50,0)),"")</f>
        <v>0</v>
      </c>
      <c r="AN532" s="0" t="str">
        <f aca="false">IF(ISNUMBER($AC532),IF($AC532&gt;=0.001,100,IF($AC532&gt;=-0.003,50,0)),"")</f>
        <v/>
      </c>
      <c r="AO532" s="0" t="str">
        <f aca="false">IF(ISNUMBER($AD532),IF($AD532&gt;=0.04,100,IF($AD532&gt;=0,50,0)),"")</f>
        <v/>
      </c>
      <c r="AP532" s="0" t="str">
        <f aca="false">IF(ISNUMBER($AE532),IF($AE532&gt;=25,100,IF($AE532&gt;=-75,50,0)),"")</f>
        <v/>
      </c>
      <c r="AQ532" s="0" t="str">
        <f aca="false">IF(ISNUMBER($AF532),IF($AF532&gt;0,100,IF($AF532&gt;=-50,50,0)),"")</f>
        <v/>
      </c>
      <c r="AR532" s="0" t="str">
        <f aca="false">IF(ISNUMBER($AG532),IF($AG532=1,100,IF($AG532=0,50,0)),"")</f>
        <v/>
      </c>
      <c r="AS532" s="0" t="str">
        <f aca="false">IF(ISNUMBER($AH532),IF($AH532&lt;0,100,IF($AH532&lt;=20,50,0)),"")</f>
        <v/>
      </c>
      <c r="AT532" s="0" t="str">
        <f aca="false">IF(ISNUMBER($AI532),IF($AI532&lt;0.95,100,IF($AI532&lt;=1,50,0)),"")</f>
        <v/>
      </c>
      <c r="AU532" s="0" t="str">
        <f aca="false">IF(ISNUMBER($AJ532),IF($AJ532&lt;30,0,IF($AJ532&lt;40,50,IF($AJ532&lt;=90,100,50))),"")</f>
        <v/>
      </c>
      <c r="AV532" s="0" t="str">
        <f aca="false">IF(ISNUMBER($AK532),IF($AK532&gt;-0.2,100,IF($AK532&gt;=-0.4,50,0)),"")</f>
        <v/>
      </c>
      <c r="AW532" s="59" t="n">
        <f aca="false">01_指標庫!$H$4*ISNUMBER($F532)+01_指標庫!$H$5*ISNUMBER($AA532)+01_指標庫!$H$6*ISNUMBER($G532)+01_指標庫!$H$7*ISNUMBER($H532)+01_指標庫!$H$8*ISNUMBER($AF532)+01_指標庫!$H$9*ISNUMBER($AG532)+01_指標庫!$H$10*ISNUMBER($AB532)+01_指標庫!$H$11*ISNUMBER($AC532)+01_指標庫!$H$12*ISNUMBER($AD532)+01_指標庫!$H$13*ISNUMBER($AE532)+01_指標庫!$H$14*ISNUMBER($I532)+01_指標庫!$H$15*ISNUMBER($AH532)+01_指標庫!$H$16*ISNUMBER($K532)+01_指標庫!$H$17*ISNUMBER($AI532)+01_指標庫!$H$18*ISNUMBER($AJ532)+01_指標庫!$H$19*ISNUMBER($AK532)+01_指標庫!$H$20*ISNUMBER($BB532)+01_指標庫!$H$21*ISNUMBER($BC532)</f>
        <v>51</v>
      </c>
      <c r="AX532" s="59" t="n">
        <f aca="false">IF(AW532=0,50,ROUND((01_指標庫!$H$4*IF(ISNUMBER($F532),L532,0)+01_指標庫!$H$5*IF(ISNUMBER($AA532),AL532,0)+01_指標庫!$H$6*IF(ISNUMBER($G532),M532,0)+01_指標庫!$H$7*IF(ISNUMBER($H532),N532,0)+01_指標庫!$H$8*IF(ISNUMBER($AF532),AQ532,0)+01_指標庫!$H$9*IF(ISNUMBER($AG532),AR532,0)+01_指標庫!$H$10*IF(ISNUMBER($AB532),AM532,0)+01_指標庫!$H$11*IF(ISNUMBER($AC532),AN532,0)+01_指標庫!$H$12*IF(ISNUMBER($AD532),AO532,0)+01_指標庫!$H$13*IF(ISNUMBER($AE532),AP532,0)+01_指標庫!$H$14*IF(ISNUMBER($I532),O532,0)+01_指標庫!$H$15*IF(ISNUMBER($AH532),AS532,0)+01_指標庫!$H$16*IF(ISNUMBER($K532),P532,0)+01_指標庫!$H$17*IF(ISNUMBER($AI532),AT532,0)+01_指標庫!$H$18*IF(ISNUMBER($AJ532),AU532,0)+01_指標庫!$H$19*IF(ISNUMBER($AK532),AV532,0)+01_指標庫!$H$20*IF(ISNUMBER($BB532),BB532,0)+01_指標庫!$H$21*IF(ISNUMBER($BC532),BC532,0))/AW532,1))</f>
        <v>82.4</v>
      </c>
      <c r="AY532" s="60"/>
      <c r="AZ532" s="60"/>
      <c r="BA532" s="58" t="n">
        <f aca="false">AVERAGE($E528:$E532)/AVERAGE($E523:$E532)-1</f>
        <v>0.010593110543919</v>
      </c>
      <c r="BB532" s="59" t="n">
        <f aca="false">IF(ISNUMBER($BA532),IF(OR($S532&lt;=-0.03,$BA532&lt;-0.003),0,IF(OR($S532&lt;=-0.02,$BA532&lt;0.01),50,100)),"")</f>
        <v>100</v>
      </c>
      <c r="BC532" s="0" t="str">
        <f aca="false">IF(OR(COUNT($AZ532)=0,COUNT($AZ531)=0),"",IF(OR($AY532/$AZ531-1&lt;=-0.03,$AZ532/$AZ531-1&lt;=-0.045,IF(COUNT($AZ523:$AZ532)=10,AVERAGE($AZ528:$AZ532)/AVERAGE($AZ523:$AZ532)-1&lt;-0.01,FALSE())),0,IF(OR($AZ532/$AZ531-1&lt;=-0.02,IF(COUNT($AZ523:$AZ532)=10,AVERAGE($AZ528:$AZ532)/AVERAGE($AZ523:$AZ532)-1&lt;0.005,FALSE())),50,100)))</f>
        <v/>
      </c>
    </row>
    <row r="533" customFormat="false" ht="15" hidden="false" customHeight="true" outlineLevel="0" collapsed="false">
      <c r="A533" s="47" t="n">
        <v>529</v>
      </c>
      <c r="B533" s="48" t="n">
        <v>43325</v>
      </c>
      <c r="C533" s="47" t="n">
        <v>2018</v>
      </c>
      <c r="D533" s="49" t="s">
        <v>236</v>
      </c>
      <c r="E533" s="50" t="n">
        <v>7401.17</v>
      </c>
      <c r="F533" s="51" t="n">
        <v>0.088736</v>
      </c>
      <c r="G533" s="51" t="n">
        <v>-0.014306</v>
      </c>
      <c r="H533" s="52" t="n">
        <v>0.7755</v>
      </c>
      <c r="I533" s="53" t="n">
        <v>352</v>
      </c>
      <c r="J533" s="47" t="s">
        <v>235</v>
      </c>
      <c r="K533" s="54" t="n">
        <v>14.78</v>
      </c>
      <c r="L533" s="55" t="n">
        <f aca="false">IF(COUNT(F533)=0,50,IF(F533&gt;=0,100,IF(F533&gt;=-0.02,50,0)))</f>
        <v>100</v>
      </c>
      <c r="M533" s="55" t="n">
        <f aca="false">IF(COUNT(G533)=0,50,IF(G533&gt;-0.06,100,IF(G533&gt;-0.15,50,0)))</f>
        <v>100</v>
      </c>
      <c r="N533" s="55" t="n">
        <f aca="false">IF(COUNT(H533)=0,50,IF(H533&gt;=0.6,100,IF(H533&gt;=0.4,50,0)))</f>
        <v>100</v>
      </c>
      <c r="O533" s="55" t="n">
        <f aca="false">IF(COUNT(I533)=0,50,IF(J533="proxy_vix",50,IF(I533&lt;350,100,IF(I533&lt;=450,50,0))))</f>
        <v>50</v>
      </c>
      <c r="P533" s="55" t="n">
        <f aca="false">IF(COUNT(K533)=0,50,IF(K533&lt;20,100,IF(K533&lt;=25,50,0)))</f>
        <v>100</v>
      </c>
      <c r="Q533" s="54"/>
      <c r="R533" s="47"/>
      <c r="S533" s="51" t="n">
        <f aca="false">$E533/$E532-1</f>
        <v>-0.000962434026699821</v>
      </c>
      <c r="T533" s="56" t="n">
        <f aca="false">$K533/$K532-1</f>
        <v>0.123100303951368</v>
      </c>
      <c r="V533" s="57"/>
      <c r="W533" s="57"/>
      <c r="Y533" s="1" t="str">
        <f aca="false">IF(AX533&gt;=70,"EASY",IF(AX533&gt;40,"UNCERTAIN","HARD"))</f>
        <v>EASY</v>
      </c>
      <c r="AA533" s="58" t="n">
        <f aca="false">IF($A533&lt;200,"",AVERAGE($E484:$E533)/AVERAGE($E334:$E533)-1)</f>
        <v>0.0685135218586384</v>
      </c>
      <c r="AB533" s="59" t="n">
        <f aca="false">LOOKUP($B533,07_L1政策步階!$A$4:$A$14,07_L1政策步階!$C$4:$C$14)</f>
        <v>-1</v>
      </c>
      <c r="AC533" s="57"/>
      <c r="AD533" s="57"/>
      <c r="AE533" s="57"/>
      <c r="AF533" s="57"/>
      <c r="AG533" s="57"/>
      <c r="AH533" s="57"/>
      <c r="AI533" s="57"/>
      <c r="AJ533" s="57"/>
      <c r="AK533" s="57"/>
      <c r="AL533" s="59" t="n">
        <f aca="false">IF(ISNUMBER($AA533),IF($AA533&gt;=0.005,100,IF($AA533&gt;=-0.015,50,0)),"")</f>
        <v>100</v>
      </c>
      <c r="AM533" s="59" t="n">
        <f aca="false">IF(ISNUMBER($AB533),IF($AB533=1,100,IF($AB533=0,50,0)),"")</f>
        <v>0</v>
      </c>
      <c r="AN533" s="0" t="str">
        <f aca="false">IF(ISNUMBER($AC533),IF($AC533&gt;=0.001,100,IF($AC533&gt;=-0.003,50,0)),"")</f>
        <v/>
      </c>
      <c r="AO533" s="0" t="str">
        <f aca="false">IF(ISNUMBER($AD533),IF($AD533&gt;=0.04,100,IF($AD533&gt;=0,50,0)),"")</f>
        <v/>
      </c>
      <c r="AP533" s="0" t="str">
        <f aca="false">IF(ISNUMBER($AE533),IF($AE533&gt;=25,100,IF($AE533&gt;=-75,50,0)),"")</f>
        <v/>
      </c>
      <c r="AQ533" s="0" t="str">
        <f aca="false">IF(ISNUMBER($AF533),IF($AF533&gt;0,100,IF($AF533&gt;=-50,50,0)),"")</f>
        <v/>
      </c>
      <c r="AR533" s="0" t="str">
        <f aca="false">IF(ISNUMBER($AG533),IF($AG533=1,100,IF($AG533=0,50,0)),"")</f>
        <v/>
      </c>
      <c r="AS533" s="0" t="str">
        <f aca="false">IF(ISNUMBER($AH533),IF($AH533&lt;0,100,IF($AH533&lt;=20,50,0)),"")</f>
        <v/>
      </c>
      <c r="AT533" s="0" t="str">
        <f aca="false">IF(ISNUMBER($AI533),IF($AI533&lt;0.95,100,IF($AI533&lt;=1,50,0)),"")</f>
        <v/>
      </c>
      <c r="AU533" s="0" t="str">
        <f aca="false">IF(ISNUMBER($AJ533),IF($AJ533&lt;30,0,IF($AJ533&lt;40,50,IF($AJ533&lt;=90,100,50))),"")</f>
        <v/>
      </c>
      <c r="AV533" s="0" t="str">
        <f aca="false">IF(ISNUMBER($AK533),IF($AK533&gt;-0.2,100,IF($AK533&gt;=-0.4,50,0)),"")</f>
        <v/>
      </c>
      <c r="AW533" s="59" t="n">
        <f aca="false">01_指標庫!$H$4*ISNUMBER($F533)+01_指標庫!$H$5*ISNUMBER($AA533)+01_指標庫!$H$6*ISNUMBER($G533)+01_指標庫!$H$7*ISNUMBER($H533)+01_指標庫!$H$8*ISNUMBER($AF533)+01_指標庫!$H$9*ISNUMBER($AG533)+01_指標庫!$H$10*ISNUMBER($AB533)+01_指標庫!$H$11*ISNUMBER($AC533)+01_指標庫!$H$12*ISNUMBER($AD533)+01_指標庫!$H$13*ISNUMBER($AE533)+01_指標庫!$H$14*ISNUMBER($I533)+01_指標庫!$H$15*ISNUMBER($AH533)+01_指標庫!$H$16*ISNUMBER($K533)+01_指標庫!$H$17*ISNUMBER($AI533)+01_指標庫!$H$18*ISNUMBER($AJ533)+01_指標庫!$H$19*ISNUMBER($AK533)+01_指標庫!$H$20*ISNUMBER($BB533)+01_指標庫!$H$21*ISNUMBER($BC533)</f>
        <v>51</v>
      </c>
      <c r="AX533" s="59" t="n">
        <f aca="false">IF(AW533=0,50,ROUND((01_指標庫!$H$4*IF(ISNUMBER($F533),L533,0)+01_指標庫!$H$5*IF(ISNUMBER($AA533),AL533,0)+01_指標庫!$H$6*IF(ISNUMBER($G533),M533,0)+01_指標庫!$H$7*IF(ISNUMBER($H533),N533,0)+01_指標庫!$H$8*IF(ISNUMBER($AF533),AQ533,0)+01_指標庫!$H$9*IF(ISNUMBER($AG533),AR533,0)+01_指標庫!$H$10*IF(ISNUMBER($AB533),AM533,0)+01_指標庫!$H$11*IF(ISNUMBER($AC533),AN533,0)+01_指標庫!$H$12*IF(ISNUMBER($AD533),AO533,0)+01_指標庫!$H$13*IF(ISNUMBER($AE533),AP533,0)+01_指標庫!$H$14*IF(ISNUMBER($I533),O533,0)+01_指標庫!$H$15*IF(ISNUMBER($AH533),AS533,0)+01_指標庫!$H$16*IF(ISNUMBER($K533),P533,0)+01_指標庫!$H$17*IF(ISNUMBER($AI533),AT533,0)+01_指標庫!$H$18*IF(ISNUMBER($AJ533),AU533,0)+01_指標庫!$H$19*IF(ISNUMBER($AK533),AV533,0)+01_指標庫!$H$20*IF(ISNUMBER($BB533),BB533,0)+01_指標庫!$H$21*IF(ISNUMBER($BC533),BC533,0))/AW533,1))</f>
        <v>76.5</v>
      </c>
      <c r="AY533" s="60"/>
      <c r="AZ533" s="60"/>
      <c r="BA533" s="58" t="n">
        <f aca="false">AVERAGE($E529:$E533)/AVERAGE($E524:$E533)-1</f>
        <v>0.00672523167911088</v>
      </c>
      <c r="BB533" s="59" t="n">
        <f aca="false">IF(ISNUMBER($BA533),IF(OR($S533&lt;=-0.03,$BA533&lt;-0.003),0,IF(OR($S533&lt;=-0.02,$BA533&lt;0.01),50,100)),"")</f>
        <v>50</v>
      </c>
      <c r="BC533" s="0" t="str">
        <f aca="false">IF(OR(COUNT($AZ533)=0,COUNT($AZ532)=0),"",IF(OR($AY533/$AZ532-1&lt;=-0.03,$AZ533/$AZ532-1&lt;=-0.045,IF(COUNT($AZ524:$AZ533)=10,AVERAGE($AZ529:$AZ533)/AVERAGE($AZ524:$AZ533)-1&lt;-0.01,FALSE())),0,IF(OR($AZ533/$AZ532-1&lt;=-0.02,IF(COUNT($AZ524:$AZ533)=10,AVERAGE($AZ529:$AZ533)/AVERAGE($AZ524:$AZ533)-1&lt;0.005,FALSE())),50,100)))</f>
        <v/>
      </c>
    </row>
    <row r="534" customFormat="false" ht="15" hidden="false" customHeight="true" outlineLevel="0" collapsed="false">
      <c r="A534" s="47" t="n">
        <v>530</v>
      </c>
      <c r="B534" s="48" t="n">
        <v>43326</v>
      </c>
      <c r="C534" s="47" t="n">
        <v>2018</v>
      </c>
      <c r="D534" s="49" t="s">
        <v>237</v>
      </c>
      <c r="E534" s="50" t="n">
        <v>7447.17</v>
      </c>
      <c r="F534" s="51" t="n">
        <v>0.094368</v>
      </c>
      <c r="G534" s="51" t="n">
        <v>-0.00818</v>
      </c>
      <c r="H534" s="52" t="n">
        <v>0.7755</v>
      </c>
      <c r="I534" s="53" t="n">
        <v>348</v>
      </c>
      <c r="J534" s="47" t="s">
        <v>235</v>
      </c>
      <c r="K534" s="54" t="n">
        <v>13.31</v>
      </c>
      <c r="L534" s="55" t="n">
        <f aca="false">IF(COUNT(F534)=0,50,IF(F534&gt;=0,100,IF(F534&gt;=-0.02,50,0)))</f>
        <v>100</v>
      </c>
      <c r="M534" s="55" t="n">
        <f aca="false">IF(COUNT(G534)=0,50,IF(G534&gt;-0.06,100,IF(G534&gt;-0.15,50,0)))</f>
        <v>100</v>
      </c>
      <c r="N534" s="55" t="n">
        <f aca="false">IF(COUNT(H534)=0,50,IF(H534&gt;=0.6,100,IF(H534&gt;=0.4,50,0)))</f>
        <v>100</v>
      </c>
      <c r="O534" s="55" t="n">
        <f aca="false">IF(COUNT(I534)=0,50,IF(J534="proxy_vix",50,IF(I534&lt;350,100,IF(I534&lt;=450,50,0))))</f>
        <v>100</v>
      </c>
      <c r="P534" s="55" t="n">
        <f aca="false">IF(COUNT(K534)=0,50,IF(K534&lt;20,100,IF(K534&lt;=25,50,0)))</f>
        <v>100</v>
      </c>
      <c r="Q534" s="54"/>
      <c r="R534" s="47"/>
      <c r="S534" s="51" t="n">
        <f aca="false">$E534/$E533-1</f>
        <v>0.00621523353740017</v>
      </c>
      <c r="T534" s="56" t="n">
        <f aca="false">$K534/$K533-1</f>
        <v>-0.0994587280108253</v>
      </c>
      <c r="V534" s="57"/>
      <c r="W534" s="57"/>
      <c r="Y534" s="1" t="str">
        <f aca="false">IF(AX534&gt;=70,"EASY",IF(AX534&gt;40,"UNCERTAIN","HARD"))</f>
        <v>EASY</v>
      </c>
      <c r="AA534" s="58" t="n">
        <f aca="false">IF($A534&lt;200,"",AVERAGE($E485:$E534)/AVERAGE($E335:$E534)-1)</f>
        <v>0.0682993732060144</v>
      </c>
      <c r="AB534" s="59" t="n">
        <f aca="false">LOOKUP($B534,07_L1政策步階!$A$4:$A$14,07_L1政策步階!$C$4:$C$14)</f>
        <v>-1</v>
      </c>
      <c r="AC534" s="57"/>
      <c r="AD534" s="57"/>
      <c r="AE534" s="57"/>
      <c r="AF534" s="57"/>
      <c r="AG534" s="57"/>
      <c r="AH534" s="57"/>
      <c r="AI534" s="57"/>
      <c r="AJ534" s="57"/>
      <c r="AK534" s="57"/>
      <c r="AL534" s="59" t="n">
        <f aca="false">IF(ISNUMBER($AA534),IF($AA534&gt;=0.005,100,IF($AA534&gt;=-0.015,50,0)),"")</f>
        <v>100</v>
      </c>
      <c r="AM534" s="59" t="n">
        <f aca="false">IF(ISNUMBER($AB534),IF($AB534=1,100,IF($AB534=0,50,0)),"")</f>
        <v>0</v>
      </c>
      <c r="AN534" s="0" t="str">
        <f aca="false">IF(ISNUMBER($AC534),IF($AC534&gt;=0.001,100,IF($AC534&gt;=-0.003,50,0)),"")</f>
        <v/>
      </c>
      <c r="AO534" s="0" t="str">
        <f aca="false">IF(ISNUMBER($AD534),IF($AD534&gt;=0.04,100,IF($AD534&gt;=0,50,0)),"")</f>
        <v/>
      </c>
      <c r="AP534" s="0" t="str">
        <f aca="false">IF(ISNUMBER($AE534),IF($AE534&gt;=25,100,IF($AE534&gt;=-75,50,0)),"")</f>
        <v/>
      </c>
      <c r="AQ534" s="0" t="str">
        <f aca="false">IF(ISNUMBER($AF534),IF($AF534&gt;0,100,IF($AF534&gt;=-50,50,0)),"")</f>
        <v/>
      </c>
      <c r="AR534" s="0" t="str">
        <f aca="false">IF(ISNUMBER($AG534),IF($AG534=1,100,IF($AG534=0,50,0)),"")</f>
        <v/>
      </c>
      <c r="AS534" s="0" t="str">
        <f aca="false">IF(ISNUMBER($AH534),IF($AH534&lt;0,100,IF($AH534&lt;=20,50,0)),"")</f>
        <v/>
      </c>
      <c r="AT534" s="0" t="str">
        <f aca="false">IF(ISNUMBER($AI534),IF($AI534&lt;0.95,100,IF($AI534&lt;=1,50,0)),"")</f>
        <v/>
      </c>
      <c r="AU534" s="0" t="str">
        <f aca="false">IF(ISNUMBER($AJ534),IF($AJ534&lt;30,0,IF($AJ534&lt;40,50,IF($AJ534&lt;=90,100,50))),"")</f>
        <v/>
      </c>
      <c r="AV534" s="0" t="str">
        <f aca="false">IF(ISNUMBER($AK534),IF($AK534&gt;-0.2,100,IF($AK534&gt;=-0.4,50,0)),"")</f>
        <v/>
      </c>
      <c r="AW534" s="59" t="n">
        <f aca="false">01_指標庫!$H$4*ISNUMBER($F534)+01_指標庫!$H$5*ISNUMBER($AA534)+01_指標庫!$H$6*ISNUMBER($G534)+01_指標庫!$H$7*ISNUMBER($H534)+01_指標庫!$H$8*ISNUMBER($AF534)+01_指標庫!$H$9*ISNUMBER($AG534)+01_指標庫!$H$10*ISNUMBER($AB534)+01_指標庫!$H$11*ISNUMBER($AC534)+01_指標庫!$H$12*ISNUMBER($AD534)+01_指標庫!$H$13*ISNUMBER($AE534)+01_指標庫!$H$14*ISNUMBER($I534)+01_指標庫!$H$15*ISNUMBER($AH534)+01_指標庫!$H$16*ISNUMBER($K534)+01_指標庫!$H$17*ISNUMBER($AI534)+01_指標庫!$H$18*ISNUMBER($AJ534)+01_指標庫!$H$19*ISNUMBER($AK534)+01_指標庫!$H$20*ISNUMBER($BB534)+01_指標庫!$H$21*ISNUMBER($BC534)</f>
        <v>51</v>
      </c>
      <c r="AX534" s="59" t="n">
        <f aca="false">IF(AW534=0,50,ROUND((01_指標庫!$H$4*IF(ISNUMBER($F534),L534,0)+01_指標庫!$H$5*IF(ISNUMBER($AA534),AL534,0)+01_指標庫!$H$6*IF(ISNUMBER($G534),M534,0)+01_指標庫!$H$7*IF(ISNUMBER($H534),N534,0)+01_指標庫!$H$8*IF(ISNUMBER($AF534),AQ534,0)+01_指標庫!$H$9*IF(ISNUMBER($AG534),AR534,0)+01_指標庫!$H$10*IF(ISNUMBER($AB534),AM534,0)+01_指標庫!$H$11*IF(ISNUMBER($AC534),AN534,0)+01_指標庫!$H$12*IF(ISNUMBER($AD534),AO534,0)+01_指標庫!$H$13*IF(ISNUMBER($AE534),AP534,0)+01_指標庫!$H$14*IF(ISNUMBER($I534),O534,0)+01_指標庫!$H$15*IF(ISNUMBER($AH534),AS534,0)+01_指標庫!$H$16*IF(ISNUMBER($K534),P534,0)+01_指標庫!$H$17*IF(ISNUMBER($AI534),AT534,0)+01_指標庫!$H$18*IF(ISNUMBER($AJ534),AU534,0)+01_指標庫!$H$19*IF(ISNUMBER($AK534),AV534,0)+01_指標庫!$H$20*IF(ISNUMBER($BB534),BB534,0)+01_指標庫!$H$21*IF(ISNUMBER($BC534),BC534,0))/AW534,1))</f>
        <v>84.3</v>
      </c>
      <c r="AY534" s="60"/>
      <c r="AZ534" s="60"/>
      <c r="BA534" s="58" t="n">
        <f aca="false">AVERAGE($E530:$E534)/AVERAGE($E525:$E534)-1</f>
        <v>0.00338543085805787</v>
      </c>
      <c r="BB534" s="59" t="n">
        <f aca="false">IF(ISNUMBER($BA534),IF(OR($S534&lt;=-0.03,$BA534&lt;-0.003),0,IF(OR($S534&lt;=-0.02,$BA534&lt;0.01),50,100)),"")</f>
        <v>50</v>
      </c>
      <c r="BC534" s="0" t="str">
        <f aca="false">IF(OR(COUNT($AZ534)=0,COUNT($AZ533)=0),"",IF(OR($AY534/$AZ533-1&lt;=-0.03,$AZ534/$AZ533-1&lt;=-0.045,IF(COUNT($AZ525:$AZ534)=10,AVERAGE($AZ530:$AZ534)/AVERAGE($AZ525:$AZ534)-1&lt;-0.01,FALSE())),0,IF(OR($AZ534/$AZ533-1&lt;=-0.02,IF(COUNT($AZ525:$AZ534)=10,AVERAGE($AZ530:$AZ534)/AVERAGE($AZ525:$AZ534)-1&lt;0.005,FALSE())),50,100)))</f>
        <v/>
      </c>
    </row>
    <row r="535" customFormat="false" ht="15" hidden="false" customHeight="true" outlineLevel="0" collapsed="false">
      <c r="A535" s="47" t="n">
        <v>531</v>
      </c>
      <c r="B535" s="48" t="n">
        <v>43327</v>
      </c>
      <c r="C535" s="47" t="n">
        <v>2018</v>
      </c>
      <c r="D535" s="49" t="s">
        <v>238</v>
      </c>
      <c r="E535" s="50" t="n">
        <v>7354.66</v>
      </c>
      <c r="F535" s="51" t="n">
        <v>0.079868</v>
      </c>
      <c r="G535" s="51" t="n">
        <v>-0.0205</v>
      </c>
      <c r="H535" s="52" t="n">
        <v>0.7551</v>
      </c>
      <c r="I535" s="53" t="n">
        <v>355</v>
      </c>
      <c r="J535" s="47" t="s">
        <v>235</v>
      </c>
      <c r="K535" s="54" t="n">
        <v>14.64</v>
      </c>
      <c r="L535" s="55" t="n">
        <f aca="false">IF(COUNT(F535)=0,50,IF(F535&gt;=0,100,IF(F535&gt;=-0.02,50,0)))</f>
        <v>100</v>
      </c>
      <c r="M535" s="55" t="n">
        <f aca="false">IF(COUNT(G535)=0,50,IF(G535&gt;-0.06,100,IF(G535&gt;-0.15,50,0)))</f>
        <v>100</v>
      </c>
      <c r="N535" s="55" t="n">
        <f aca="false">IF(COUNT(H535)=0,50,IF(H535&gt;=0.6,100,IF(H535&gt;=0.4,50,0)))</f>
        <v>100</v>
      </c>
      <c r="O535" s="55" t="n">
        <f aca="false">IF(COUNT(I535)=0,50,IF(J535="proxy_vix",50,IF(I535&lt;350,100,IF(I535&lt;=450,50,0))))</f>
        <v>50</v>
      </c>
      <c r="P535" s="55" t="n">
        <f aca="false">IF(COUNT(K535)=0,50,IF(K535&lt;20,100,IF(K535&lt;=25,50,0)))</f>
        <v>100</v>
      </c>
      <c r="Q535" s="54"/>
      <c r="R535" s="47"/>
      <c r="S535" s="51" t="n">
        <f aca="false">$E535/$E534-1</f>
        <v>-0.0124221684210244</v>
      </c>
      <c r="T535" s="56" t="n">
        <f aca="false">$K535/$K534-1</f>
        <v>0.0999248685199099</v>
      </c>
      <c r="V535" s="57"/>
      <c r="W535" s="57"/>
      <c r="Y535" s="1" t="str">
        <f aca="false">IF(AX535&gt;=70,"EASY",IF(AX535&gt;40,"UNCERTAIN","HARD"))</f>
        <v>EASY</v>
      </c>
      <c r="AA535" s="58" t="n">
        <f aca="false">IF($A535&lt;200,"",AVERAGE($E486:$E535)/AVERAGE($E336:$E535)-1)</f>
        <v>0.0679561687706143</v>
      </c>
      <c r="AB535" s="59" t="n">
        <f aca="false">LOOKUP($B535,07_L1政策步階!$A$4:$A$14,07_L1政策步階!$C$4:$C$14)</f>
        <v>-1</v>
      </c>
      <c r="AC535" s="57"/>
      <c r="AD535" s="57"/>
      <c r="AE535" s="57"/>
      <c r="AF535" s="57"/>
      <c r="AG535" s="57"/>
      <c r="AH535" s="57"/>
      <c r="AI535" s="57"/>
      <c r="AJ535" s="57"/>
      <c r="AK535" s="57"/>
      <c r="AL535" s="59" t="n">
        <f aca="false">IF(ISNUMBER($AA535),IF($AA535&gt;=0.005,100,IF($AA535&gt;=-0.015,50,0)),"")</f>
        <v>100</v>
      </c>
      <c r="AM535" s="59" t="n">
        <f aca="false">IF(ISNUMBER($AB535),IF($AB535=1,100,IF($AB535=0,50,0)),"")</f>
        <v>0</v>
      </c>
      <c r="AN535" s="0" t="str">
        <f aca="false">IF(ISNUMBER($AC535),IF($AC535&gt;=0.001,100,IF($AC535&gt;=-0.003,50,0)),"")</f>
        <v/>
      </c>
      <c r="AO535" s="0" t="str">
        <f aca="false">IF(ISNUMBER($AD535),IF($AD535&gt;=0.04,100,IF($AD535&gt;=0,50,0)),"")</f>
        <v/>
      </c>
      <c r="AP535" s="0" t="str">
        <f aca="false">IF(ISNUMBER($AE535),IF($AE535&gt;=25,100,IF($AE535&gt;=-75,50,0)),"")</f>
        <v/>
      </c>
      <c r="AQ535" s="0" t="str">
        <f aca="false">IF(ISNUMBER($AF535),IF($AF535&gt;0,100,IF($AF535&gt;=-50,50,0)),"")</f>
        <v/>
      </c>
      <c r="AR535" s="0" t="str">
        <f aca="false">IF(ISNUMBER($AG535),IF($AG535=1,100,IF($AG535=0,50,0)),"")</f>
        <v/>
      </c>
      <c r="AS535" s="0" t="str">
        <f aca="false">IF(ISNUMBER($AH535),IF($AH535&lt;0,100,IF($AH535&lt;=20,50,0)),"")</f>
        <v/>
      </c>
      <c r="AT535" s="0" t="str">
        <f aca="false">IF(ISNUMBER($AI535),IF($AI535&lt;0.95,100,IF($AI535&lt;=1,50,0)),"")</f>
        <v/>
      </c>
      <c r="AU535" s="0" t="str">
        <f aca="false">IF(ISNUMBER($AJ535),IF($AJ535&lt;30,0,IF($AJ535&lt;40,50,IF($AJ535&lt;=90,100,50))),"")</f>
        <v/>
      </c>
      <c r="AV535" s="0" t="str">
        <f aca="false">IF(ISNUMBER($AK535),IF($AK535&gt;-0.2,100,IF($AK535&gt;=-0.4,50,0)),"")</f>
        <v/>
      </c>
      <c r="AW535" s="59" t="n">
        <f aca="false">01_指標庫!$H$4*ISNUMBER($F535)+01_指標庫!$H$5*ISNUMBER($AA535)+01_指標庫!$H$6*ISNUMBER($G535)+01_指標庫!$H$7*ISNUMBER($H535)+01_指標庫!$H$8*ISNUMBER($AF535)+01_指標庫!$H$9*ISNUMBER($AG535)+01_指標庫!$H$10*ISNUMBER($AB535)+01_指標庫!$H$11*ISNUMBER($AC535)+01_指標庫!$H$12*ISNUMBER($AD535)+01_指標庫!$H$13*ISNUMBER($AE535)+01_指標庫!$H$14*ISNUMBER($I535)+01_指標庫!$H$15*ISNUMBER($AH535)+01_指標庫!$H$16*ISNUMBER($K535)+01_指標庫!$H$17*ISNUMBER($AI535)+01_指標庫!$H$18*ISNUMBER($AJ535)+01_指標庫!$H$19*ISNUMBER($AK535)+01_指標庫!$H$20*ISNUMBER($BB535)+01_指標庫!$H$21*ISNUMBER($BC535)</f>
        <v>51</v>
      </c>
      <c r="AX535" s="59" t="n">
        <f aca="false">IF(AW535=0,50,ROUND((01_指標庫!$H$4*IF(ISNUMBER($F535),L535,0)+01_指標庫!$H$5*IF(ISNUMBER($AA535),AL535,0)+01_指標庫!$H$6*IF(ISNUMBER($G535),M535,0)+01_指標庫!$H$7*IF(ISNUMBER($H535),N535,0)+01_指標庫!$H$8*IF(ISNUMBER($AF535),AQ535,0)+01_指標庫!$H$9*IF(ISNUMBER($AG535),AR535,0)+01_指標庫!$H$10*IF(ISNUMBER($AB535),AM535,0)+01_指標庫!$H$11*IF(ISNUMBER($AC535),AN535,0)+01_指標庫!$H$12*IF(ISNUMBER($AD535),AO535,0)+01_指標庫!$H$13*IF(ISNUMBER($AE535),AP535,0)+01_指標庫!$H$14*IF(ISNUMBER($I535),O535,0)+01_指標庫!$H$15*IF(ISNUMBER($AH535),AS535,0)+01_指標庫!$H$16*IF(ISNUMBER($K535),P535,0)+01_指標庫!$H$17*IF(ISNUMBER($AI535),AT535,0)+01_指標庫!$H$18*IF(ISNUMBER($AJ535),AU535,0)+01_指標庫!$H$19*IF(ISNUMBER($AK535),AV535,0)+01_指標庫!$H$20*IF(ISNUMBER($BB535),BB535,0)+01_指標庫!$H$21*IF(ISNUMBER($BC535),BC535,0))/AW535,1))</f>
        <v>76.5</v>
      </c>
      <c r="AY535" s="60"/>
      <c r="AZ535" s="60"/>
      <c r="BA535" s="58" t="n">
        <f aca="false">AVERAGE($E531:$E535)/AVERAGE($E526:$E535)-1</f>
        <v>-0.000816119306213725</v>
      </c>
      <c r="BB535" s="59" t="n">
        <f aca="false">IF(ISNUMBER($BA535),IF(OR($S535&lt;=-0.03,$BA535&lt;-0.003),0,IF(OR($S535&lt;=-0.02,$BA535&lt;0.01),50,100)),"")</f>
        <v>50</v>
      </c>
      <c r="BC535" s="0" t="str">
        <f aca="false">IF(OR(COUNT($AZ535)=0,COUNT($AZ534)=0),"",IF(OR($AY535/$AZ534-1&lt;=-0.03,$AZ535/$AZ534-1&lt;=-0.045,IF(COUNT($AZ526:$AZ535)=10,AVERAGE($AZ531:$AZ535)/AVERAGE($AZ526:$AZ535)-1&lt;-0.01,FALSE())),0,IF(OR($AZ535/$AZ534-1&lt;=-0.02,IF(COUNT($AZ526:$AZ535)=10,AVERAGE($AZ531:$AZ535)/AVERAGE($AZ526:$AZ535)-1&lt;0.005,FALSE())),50,100)))</f>
        <v/>
      </c>
    </row>
    <row r="536" customFormat="false" ht="15" hidden="false" customHeight="true" outlineLevel="0" collapsed="false">
      <c r="A536" s="47" t="n">
        <v>532</v>
      </c>
      <c r="B536" s="48" t="n">
        <v>43328</v>
      </c>
      <c r="C536" s="47" t="n">
        <v>2018</v>
      </c>
      <c r="D536" s="49" t="s">
        <v>239</v>
      </c>
      <c r="E536" s="50" t="n">
        <v>7374.29</v>
      </c>
      <c r="F536" s="51" t="n">
        <v>0.08184</v>
      </c>
      <c r="G536" s="51" t="n">
        <v>-0.017886</v>
      </c>
      <c r="H536" s="52" t="n">
        <v>0.7755</v>
      </c>
      <c r="I536" s="53" t="n">
        <v>349</v>
      </c>
      <c r="J536" s="47" t="s">
        <v>235</v>
      </c>
      <c r="K536" s="54" t="n">
        <v>13.45</v>
      </c>
      <c r="L536" s="55" t="n">
        <f aca="false">IF(COUNT(F536)=0,50,IF(F536&gt;=0,100,IF(F536&gt;=-0.02,50,0)))</f>
        <v>100</v>
      </c>
      <c r="M536" s="55" t="n">
        <f aca="false">IF(COUNT(G536)=0,50,IF(G536&gt;-0.06,100,IF(G536&gt;-0.15,50,0)))</f>
        <v>100</v>
      </c>
      <c r="N536" s="55" t="n">
        <f aca="false">IF(COUNT(H536)=0,50,IF(H536&gt;=0.6,100,IF(H536&gt;=0.4,50,0)))</f>
        <v>100</v>
      </c>
      <c r="O536" s="55" t="n">
        <f aca="false">IF(COUNT(I536)=0,50,IF(J536="proxy_vix",50,IF(I536&lt;350,100,IF(I536&lt;=450,50,0))))</f>
        <v>100</v>
      </c>
      <c r="P536" s="55" t="n">
        <f aca="false">IF(COUNT(K536)=0,50,IF(K536&lt;20,100,IF(K536&lt;=25,50,0)))</f>
        <v>100</v>
      </c>
      <c r="Q536" s="54"/>
      <c r="R536" s="47"/>
      <c r="S536" s="51" t="n">
        <f aca="false">$E536/$E535-1</f>
        <v>0.00266905608145041</v>
      </c>
      <c r="T536" s="56" t="n">
        <f aca="false">$K536/$K535-1</f>
        <v>-0.0812841530054645</v>
      </c>
      <c r="V536" s="57"/>
      <c r="W536" s="57"/>
      <c r="Y536" s="1" t="str">
        <f aca="false">IF(AX536&gt;=70,"EASY",IF(AX536&gt;40,"UNCERTAIN","HARD"))</f>
        <v>EASY</v>
      </c>
      <c r="AA536" s="58" t="n">
        <f aca="false">IF($A536&lt;200,"",AVERAGE($E487:$E536)/AVERAGE($E337:$E536)-1)</f>
        <v>0.0675396861252045</v>
      </c>
      <c r="AB536" s="59" t="n">
        <f aca="false">LOOKUP($B536,07_L1政策步階!$A$4:$A$14,07_L1政策步階!$C$4:$C$14)</f>
        <v>-1</v>
      </c>
      <c r="AC536" s="57"/>
      <c r="AD536" s="57"/>
      <c r="AE536" s="57"/>
      <c r="AF536" s="57"/>
      <c r="AG536" s="57"/>
      <c r="AH536" s="57"/>
      <c r="AI536" s="57"/>
      <c r="AJ536" s="57"/>
      <c r="AK536" s="57"/>
      <c r="AL536" s="59" t="n">
        <f aca="false">IF(ISNUMBER($AA536),IF($AA536&gt;=0.005,100,IF($AA536&gt;=-0.015,50,0)),"")</f>
        <v>100</v>
      </c>
      <c r="AM536" s="59" t="n">
        <f aca="false">IF(ISNUMBER($AB536),IF($AB536=1,100,IF($AB536=0,50,0)),"")</f>
        <v>0</v>
      </c>
      <c r="AN536" s="0" t="str">
        <f aca="false">IF(ISNUMBER($AC536),IF($AC536&gt;=0.001,100,IF($AC536&gt;=-0.003,50,0)),"")</f>
        <v/>
      </c>
      <c r="AO536" s="0" t="str">
        <f aca="false">IF(ISNUMBER($AD536),IF($AD536&gt;=0.04,100,IF($AD536&gt;=0,50,0)),"")</f>
        <v/>
      </c>
      <c r="AP536" s="0" t="str">
        <f aca="false">IF(ISNUMBER($AE536),IF($AE536&gt;=25,100,IF($AE536&gt;=-75,50,0)),"")</f>
        <v/>
      </c>
      <c r="AQ536" s="0" t="str">
        <f aca="false">IF(ISNUMBER($AF536),IF($AF536&gt;0,100,IF($AF536&gt;=-50,50,0)),"")</f>
        <v/>
      </c>
      <c r="AR536" s="0" t="str">
        <f aca="false">IF(ISNUMBER($AG536),IF($AG536=1,100,IF($AG536=0,50,0)),"")</f>
        <v/>
      </c>
      <c r="AS536" s="0" t="str">
        <f aca="false">IF(ISNUMBER($AH536),IF($AH536&lt;0,100,IF($AH536&lt;=20,50,0)),"")</f>
        <v/>
      </c>
      <c r="AT536" s="0" t="str">
        <f aca="false">IF(ISNUMBER($AI536),IF($AI536&lt;0.95,100,IF($AI536&lt;=1,50,0)),"")</f>
        <v/>
      </c>
      <c r="AU536" s="0" t="str">
        <f aca="false">IF(ISNUMBER($AJ536),IF($AJ536&lt;30,0,IF($AJ536&lt;40,50,IF($AJ536&lt;=90,100,50))),"")</f>
        <v/>
      </c>
      <c r="AV536" s="0" t="str">
        <f aca="false">IF(ISNUMBER($AK536),IF($AK536&gt;-0.2,100,IF($AK536&gt;=-0.4,50,0)),"")</f>
        <v/>
      </c>
      <c r="AW536" s="59" t="n">
        <f aca="false">01_指標庫!$H$4*ISNUMBER($F536)+01_指標庫!$H$5*ISNUMBER($AA536)+01_指標庫!$H$6*ISNUMBER($G536)+01_指標庫!$H$7*ISNUMBER($H536)+01_指標庫!$H$8*ISNUMBER($AF536)+01_指標庫!$H$9*ISNUMBER($AG536)+01_指標庫!$H$10*ISNUMBER($AB536)+01_指標庫!$H$11*ISNUMBER($AC536)+01_指標庫!$H$12*ISNUMBER($AD536)+01_指標庫!$H$13*ISNUMBER($AE536)+01_指標庫!$H$14*ISNUMBER($I536)+01_指標庫!$H$15*ISNUMBER($AH536)+01_指標庫!$H$16*ISNUMBER($K536)+01_指標庫!$H$17*ISNUMBER($AI536)+01_指標庫!$H$18*ISNUMBER($AJ536)+01_指標庫!$H$19*ISNUMBER($AK536)+01_指標庫!$H$20*ISNUMBER($BB536)+01_指標庫!$H$21*ISNUMBER($BC536)</f>
        <v>51</v>
      </c>
      <c r="AX536" s="59" t="n">
        <f aca="false">IF(AW536=0,50,ROUND((01_指標庫!$H$4*IF(ISNUMBER($F536),L536,0)+01_指標庫!$H$5*IF(ISNUMBER($AA536),AL536,0)+01_指標庫!$H$6*IF(ISNUMBER($G536),M536,0)+01_指標庫!$H$7*IF(ISNUMBER($H536),N536,0)+01_指標庫!$H$8*IF(ISNUMBER($AF536),AQ536,0)+01_指標庫!$H$9*IF(ISNUMBER($AG536),AR536,0)+01_指標庫!$H$10*IF(ISNUMBER($AB536),AM536,0)+01_指標庫!$H$11*IF(ISNUMBER($AC536),AN536,0)+01_指標庫!$H$12*IF(ISNUMBER($AD536),AO536,0)+01_指標庫!$H$13*IF(ISNUMBER($AE536),AP536,0)+01_指標庫!$H$14*IF(ISNUMBER($I536),O536,0)+01_指標庫!$H$15*IF(ISNUMBER($AH536),AS536,0)+01_指標庫!$H$16*IF(ISNUMBER($K536),P536,0)+01_指標庫!$H$17*IF(ISNUMBER($AI536),AT536,0)+01_指標庫!$H$18*IF(ISNUMBER($AJ536),AU536,0)+01_指標庫!$H$19*IF(ISNUMBER($AK536),AV536,0)+01_指標庫!$H$20*IF(ISNUMBER($BB536),BB536,0)+01_指標庫!$H$21*IF(ISNUMBER($BC536),BC536,0))/AW536,1))</f>
        <v>78.4</v>
      </c>
      <c r="AY536" s="60"/>
      <c r="AZ536" s="60"/>
      <c r="BA536" s="58" t="n">
        <f aca="false">AVERAGE($E532:$E536)/AVERAGE($E527:$E536)-1</f>
        <v>-0.00334212575366255</v>
      </c>
      <c r="BB536" s="59" t="n">
        <f aca="false">IF(ISNUMBER($BA536),IF(OR($S536&lt;=-0.03,$BA536&lt;-0.003),0,IF(OR($S536&lt;=-0.02,$BA536&lt;0.01),50,100)),"")</f>
        <v>0</v>
      </c>
      <c r="BC536" s="0" t="str">
        <f aca="false">IF(OR(COUNT($AZ536)=0,COUNT($AZ535)=0),"",IF(OR($AY536/$AZ535-1&lt;=-0.03,$AZ536/$AZ535-1&lt;=-0.045,IF(COUNT($AZ527:$AZ536)=10,AVERAGE($AZ532:$AZ536)/AVERAGE($AZ527:$AZ536)-1&lt;-0.01,FALSE())),0,IF(OR($AZ536/$AZ535-1&lt;=-0.02,IF(COUNT($AZ527:$AZ536)=10,AVERAGE($AZ532:$AZ536)/AVERAGE($AZ527:$AZ536)-1&lt;0.005,FALSE())),50,100)))</f>
        <v/>
      </c>
    </row>
    <row r="537" customFormat="false" ht="15" hidden="false" customHeight="true" outlineLevel="0" collapsed="false">
      <c r="A537" s="47" t="n">
        <v>533</v>
      </c>
      <c r="B537" s="48" t="n">
        <v>43329</v>
      </c>
      <c r="C537" s="47" t="n">
        <v>2018</v>
      </c>
      <c r="D537" s="49" t="s">
        <v>234</v>
      </c>
      <c r="E537" s="50" t="n">
        <v>7377.54</v>
      </c>
      <c r="F537" s="51" t="n">
        <v>0.081421</v>
      </c>
      <c r="G537" s="51" t="n">
        <v>-0.017453</v>
      </c>
      <c r="H537" s="52" t="n">
        <v>0.7347</v>
      </c>
      <c r="I537" s="53" t="n">
        <v>349</v>
      </c>
      <c r="J537" s="47" t="s">
        <v>235</v>
      </c>
      <c r="K537" s="54" t="n">
        <v>12.64</v>
      </c>
      <c r="L537" s="55" t="n">
        <f aca="false">IF(COUNT(F537)=0,50,IF(F537&gt;=0,100,IF(F537&gt;=-0.02,50,0)))</f>
        <v>100</v>
      </c>
      <c r="M537" s="55" t="n">
        <f aca="false">IF(COUNT(G537)=0,50,IF(G537&gt;-0.06,100,IF(G537&gt;-0.15,50,0)))</f>
        <v>100</v>
      </c>
      <c r="N537" s="55" t="n">
        <f aca="false">IF(COUNT(H537)=0,50,IF(H537&gt;=0.6,100,IF(H537&gt;=0.4,50,0)))</f>
        <v>100</v>
      </c>
      <c r="O537" s="55" t="n">
        <f aca="false">IF(COUNT(I537)=0,50,IF(J537="proxy_vix",50,IF(I537&lt;350,100,IF(I537&lt;=450,50,0))))</f>
        <v>100</v>
      </c>
      <c r="P537" s="55" t="n">
        <f aca="false">IF(COUNT(K537)=0,50,IF(K537&lt;20,100,IF(K537&lt;=25,50,0)))</f>
        <v>100</v>
      </c>
      <c r="Q537" s="54"/>
      <c r="R537" s="47"/>
      <c r="S537" s="51" t="n">
        <f aca="false">$E537/$E536-1</f>
        <v>0.000440720394776939</v>
      </c>
      <c r="T537" s="56" t="n">
        <f aca="false">$K537/$K536-1</f>
        <v>-0.0602230483271374</v>
      </c>
      <c r="V537" s="57"/>
      <c r="W537" s="57"/>
      <c r="Y537" s="1" t="str">
        <f aca="false">IF(AX537&gt;=70,"EASY",IF(AX537&gt;40,"UNCERTAIN","HARD"))</f>
        <v>EASY</v>
      </c>
      <c r="AA537" s="58" t="n">
        <f aca="false">IF($A537&lt;200,"",AVERAGE($E488:$E537)/AVERAGE($E338:$E537)-1)</f>
        <v>0.0673151277943562</v>
      </c>
      <c r="AB537" s="59" t="n">
        <f aca="false">LOOKUP($B537,07_L1政策步階!$A$4:$A$14,07_L1政策步階!$C$4:$C$14)</f>
        <v>-1</v>
      </c>
      <c r="AC537" s="57"/>
      <c r="AD537" s="57"/>
      <c r="AE537" s="57"/>
      <c r="AF537" s="57"/>
      <c r="AG537" s="57"/>
      <c r="AH537" s="57"/>
      <c r="AI537" s="57"/>
      <c r="AJ537" s="57"/>
      <c r="AK537" s="57"/>
      <c r="AL537" s="59" t="n">
        <f aca="false">IF(ISNUMBER($AA537),IF($AA537&gt;=0.005,100,IF($AA537&gt;=-0.015,50,0)),"")</f>
        <v>100</v>
      </c>
      <c r="AM537" s="59" t="n">
        <f aca="false">IF(ISNUMBER($AB537),IF($AB537=1,100,IF($AB537=0,50,0)),"")</f>
        <v>0</v>
      </c>
      <c r="AN537" s="0" t="str">
        <f aca="false">IF(ISNUMBER($AC537),IF($AC537&gt;=0.001,100,IF($AC537&gt;=-0.003,50,0)),"")</f>
        <v/>
      </c>
      <c r="AO537" s="0" t="str">
        <f aca="false">IF(ISNUMBER($AD537),IF($AD537&gt;=0.04,100,IF($AD537&gt;=0,50,0)),"")</f>
        <v/>
      </c>
      <c r="AP537" s="0" t="str">
        <f aca="false">IF(ISNUMBER($AE537),IF($AE537&gt;=25,100,IF($AE537&gt;=-75,50,0)),"")</f>
        <v/>
      </c>
      <c r="AQ537" s="0" t="str">
        <f aca="false">IF(ISNUMBER($AF537),IF($AF537&gt;0,100,IF($AF537&gt;=-50,50,0)),"")</f>
        <v/>
      </c>
      <c r="AR537" s="0" t="str">
        <f aca="false">IF(ISNUMBER($AG537),IF($AG537=1,100,IF($AG537=0,50,0)),"")</f>
        <v/>
      </c>
      <c r="AS537" s="0" t="str">
        <f aca="false">IF(ISNUMBER($AH537),IF($AH537&lt;0,100,IF($AH537&lt;=20,50,0)),"")</f>
        <v/>
      </c>
      <c r="AT537" s="0" t="str">
        <f aca="false">IF(ISNUMBER($AI537),IF($AI537&lt;0.95,100,IF($AI537&lt;=1,50,0)),"")</f>
        <v/>
      </c>
      <c r="AU537" s="0" t="str">
        <f aca="false">IF(ISNUMBER($AJ537),IF($AJ537&lt;30,0,IF($AJ537&lt;40,50,IF($AJ537&lt;=90,100,50))),"")</f>
        <v/>
      </c>
      <c r="AV537" s="0" t="str">
        <f aca="false">IF(ISNUMBER($AK537),IF($AK537&gt;-0.2,100,IF($AK537&gt;=-0.4,50,0)),"")</f>
        <v/>
      </c>
      <c r="AW537" s="59" t="n">
        <f aca="false">01_指標庫!$H$4*ISNUMBER($F537)+01_指標庫!$H$5*ISNUMBER($AA537)+01_指標庫!$H$6*ISNUMBER($G537)+01_指標庫!$H$7*ISNUMBER($H537)+01_指標庫!$H$8*ISNUMBER($AF537)+01_指標庫!$H$9*ISNUMBER($AG537)+01_指標庫!$H$10*ISNUMBER($AB537)+01_指標庫!$H$11*ISNUMBER($AC537)+01_指標庫!$H$12*ISNUMBER($AD537)+01_指標庫!$H$13*ISNUMBER($AE537)+01_指標庫!$H$14*ISNUMBER($I537)+01_指標庫!$H$15*ISNUMBER($AH537)+01_指標庫!$H$16*ISNUMBER($K537)+01_指標庫!$H$17*ISNUMBER($AI537)+01_指標庫!$H$18*ISNUMBER($AJ537)+01_指標庫!$H$19*ISNUMBER($AK537)+01_指標庫!$H$20*ISNUMBER($BB537)+01_指標庫!$H$21*ISNUMBER($BC537)</f>
        <v>51</v>
      </c>
      <c r="AX537" s="59" t="n">
        <f aca="false">IF(AW537=0,50,ROUND((01_指標庫!$H$4*IF(ISNUMBER($F537),L537,0)+01_指標庫!$H$5*IF(ISNUMBER($AA537),AL537,0)+01_指標庫!$H$6*IF(ISNUMBER($G537),M537,0)+01_指標庫!$H$7*IF(ISNUMBER($H537),N537,0)+01_指標庫!$H$8*IF(ISNUMBER($AF537),AQ537,0)+01_指標庫!$H$9*IF(ISNUMBER($AG537),AR537,0)+01_指標庫!$H$10*IF(ISNUMBER($AB537),AM537,0)+01_指標庫!$H$11*IF(ISNUMBER($AC537),AN537,0)+01_指標庫!$H$12*IF(ISNUMBER($AD537),AO537,0)+01_指標庫!$H$13*IF(ISNUMBER($AE537),AP537,0)+01_指標庫!$H$14*IF(ISNUMBER($I537),O537,0)+01_指標庫!$H$15*IF(ISNUMBER($AH537),AS537,0)+01_指標庫!$H$16*IF(ISNUMBER($K537),P537,0)+01_指標庫!$H$17*IF(ISNUMBER($AI537),AT537,0)+01_指標庫!$H$18*IF(ISNUMBER($AJ537),AU537,0)+01_指標庫!$H$19*IF(ISNUMBER($AK537),AV537,0)+01_指標庫!$H$20*IF(ISNUMBER($BB537),BB537,0)+01_指標庫!$H$21*IF(ISNUMBER($BC537),BC537,0))/AW537,1))</f>
        <v>78.4</v>
      </c>
      <c r="AY537" s="60"/>
      <c r="AZ537" s="60"/>
      <c r="BA537" s="58" t="n">
        <f aca="false">AVERAGE($E533:$E537)/AVERAGE($E528:$E537)-1</f>
        <v>-0.00393012088201161</v>
      </c>
      <c r="BB537" s="59" t="n">
        <f aca="false">IF(ISNUMBER($BA537),IF(OR($S537&lt;=-0.03,$BA537&lt;-0.003),0,IF(OR($S537&lt;=-0.02,$BA537&lt;0.01),50,100)),"")</f>
        <v>0</v>
      </c>
      <c r="BC537" s="0" t="str">
        <f aca="false">IF(OR(COUNT($AZ537)=0,COUNT($AZ536)=0),"",IF(OR($AY537/$AZ536-1&lt;=-0.03,$AZ537/$AZ536-1&lt;=-0.045,IF(COUNT($AZ528:$AZ537)=10,AVERAGE($AZ533:$AZ537)/AVERAGE($AZ528:$AZ537)-1&lt;-0.01,FALSE())),0,IF(OR($AZ537/$AZ536-1&lt;=-0.02,IF(COUNT($AZ528:$AZ537)=10,AVERAGE($AZ533:$AZ537)/AVERAGE($AZ528:$AZ537)-1&lt;0.005,FALSE())),50,100)))</f>
        <v/>
      </c>
    </row>
    <row r="538" customFormat="false" ht="15" hidden="false" customHeight="true" outlineLevel="0" collapsed="false">
      <c r="A538" s="47" t="n">
        <v>534</v>
      </c>
      <c r="B538" s="48" t="n">
        <v>43332</v>
      </c>
      <c r="C538" s="47" t="n">
        <v>2018</v>
      </c>
      <c r="D538" s="49" t="s">
        <v>236</v>
      </c>
      <c r="E538" s="50" t="n">
        <v>7371.42</v>
      </c>
      <c r="F538" s="51" t="n">
        <v>0.079635</v>
      </c>
      <c r="G538" s="51" t="n">
        <v>-0.018268</v>
      </c>
      <c r="H538" s="52" t="n">
        <v>0.7143</v>
      </c>
      <c r="I538" s="53" t="n">
        <v>352</v>
      </c>
      <c r="J538" s="47" t="s">
        <v>235</v>
      </c>
      <c r="K538" s="54" t="n">
        <v>12.49</v>
      </c>
      <c r="L538" s="55" t="n">
        <f aca="false">IF(COUNT(F538)=0,50,IF(F538&gt;=0,100,IF(F538&gt;=-0.02,50,0)))</f>
        <v>100</v>
      </c>
      <c r="M538" s="55" t="n">
        <f aca="false">IF(COUNT(G538)=0,50,IF(G538&gt;-0.06,100,IF(G538&gt;-0.15,50,0)))</f>
        <v>100</v>
      </c>
      <c r="N538" s="55" t="n">
        <f aca="false">IF(COUNT(H538)=0,50,IF(H538&gt;=0.6,100,IF(H538&gt;=0.4,50,0)))</f>
        <v>100</v>
      </c>
      <c r="O538" s="55" t="n">
        <f aca="false">IF(COUNT(I538)=0,50,IF(J538="proxy_vix",50,IF(I538&lt;350,100,IF(I538&lt;=450,50,0))))</f>
        <v>50</v>
      </c>
      <c r="P538" s="55" t="n">
        <f aca="false">IF(COUNT(K538)=0,50,IF(K538&lt;20,100,IF(K538&lt;=25,50,0)))</f>
        <v>100</v>
      </c>
      <c r="Q538" s="54"/>
      <c r="R538" s="47"/>
      <c r="S538" s="51" t="n">
        <f aca="false">$E538/$E537-1</f>
        <v>-0.000829544807618765</v>
      </c>
      <c r="T538" s="56" t="n">
        <f aca="false">$K538/$K537-1</f>
        <v>-0.011867088607595</v>
      </c>
      <c r="V538" s="57"/>
      <c r="W538" s="57"/>
      <c r="Y538" s="1" t="str">
        <f aca="false">IF(AX538&gt;=70,"EASY",IF(AX538&gt;40,"UNCERTAIN","HARD"))</f>
        <v>EASY</v>
      </c>
      <c r="AA538" s="58" t="n">
        <f aca="false">IF($A538&lt;200,"",AVERAGE($E489:$E538)/AVERAGE($E339:$E538)-1)</f>
        <v>0.0670784816886838</v>
      </c>
      <c r="AB538" s="59" t="n">
        <f aca="false">LOOKUP($B538,07_L1政策步階!$A$4:$A$14,07_L1政策步階!$C$4:$C$14)</f>
        <v>-1</v>
      </c>
      <c r="AC538" s="57"/>
      <c r="AD538" s="57"/>
      <c r="AE538" s="57"/>
      <c r="AF538" s="57"/>
      <c r="AG538" s="57"/>
      <c r="AH538" s="57"/>
      <c r="AI538" s="57"/>
      <c r="AJ538" s="57"/>
      <c r="AK538" s="57"/>
      <c r="AL538" s="59" t="n">
        <f aca="false">IF(ISNUMBER($AA538),IF($AA538&gt;=0.005,100,IF($AA538&gt;=-0.015,50,0)),"")</f>
        <v>100</v>
      </c>
      <c r="AM538" s="59" t="n">
        <f aca="false">IF(ISNUMBER($AB538),IF($AB538=1,100,IF($AB538=0,50,0)),"")</f>
        <v>0</v>
      </c>
      <c r="AN538" s="0" t="str">
        <f aca="false">IF(ISNUMBER($AC538),IF($AC538&gt;=0.001,100,IF($AC538&gt;=-0.003,50,0)),"")</f>
        <v/>
      </c>
      <c r="AO538" s="0" t="str">
        <f aca="false">IF(ISNUMBER($AD538),IF($AD538&gt;=0.04,100,IF($AD538&gt;=0,50,0)),"")</f>
        <v/>
      </c>
      <c r="AP538" s="0" t="str">
        <f aca="false">IF(ISNUMBER($AE538),IF($AE538&gt;=25,100,IF($AE538&gt;=-75,50,0)),"")</f>
        <v/>
      </c>
      <c r="AQ538" s="0" t="str">
        <f aca="false">IF(ISNUMBER($AF538),IF($AF538&gt;0,100,IF($AF538&gt;=-50,50,0)),"")</f>
        <v/>
      </c>
      <c r="AR538" s="0" t="str">
        <f aca="false">IF(ISNUMBER($AG538),IF($AG538=1,100,IF($AG538=0,50,0)),"")</f>
        <v/>
      </c>
      <c r="AS538" s="0" t="str">
        <f aca="false">IF(ISNUMBER($AH538),IF($AH538&lt;0,100,IF($AH538&lt;=20,50,0)),"")</f>
        <v/>
      </c>
      <c r="AT538" s="0" t="str">
        <f aca="false">IF(ISNUMBER($AI538),IF($AI538&lt;0.95,100,IF($AI538&lt;=1,50,0)),"")</f>
        <v/>
      </c>
      <c r="AU538" s="0" t="str">
        <f aca="false">IF(ISNUMBER($AJ538),IF($AJ538&lt;30,0,IF($AJ538&lt;40,50,IF($AJ538&lt;=90,100,50))),"")</f>
        <v/>
      </c>
      <c r="AV538" s="0" t="str">
        <f aca="false">IF(ISNUMBER($AK538),IF($AK538&gt;-0.2,100,IF($AK538&gt;=-0.4,50,0)),"")</f>
        <v/>
      </c>
      <c r="AW538" s="59" t="n">
        <f aca="false">01_指標庫!$H$4*ISNUMBER($F538)+01_指標庫!$H$5*ISNUMBER($AA538)+01_指標庫!$H$6*ISNUMBER($G538)+01_指標庫!$H$7*ISNUMBER($H538)+01_指標庫!$H$8*ISNUMBER($AF538)+01_指標庫!$H$9*ISNUMBER($AG538)+01_指標庫!$H$10*ISNUMBER($AB538)+01_指標庫!$H$11*ISNUMBER($AC538)+01_指標庫!$H$12*ISNUMBER($AD538)+01_指標庫!$H$13*ISNUMBER($AE538)+01_指標庫!$H$14*ISNUMBER($I538)+01_指標庫!$H$15*ISNUMBER($AH538)+01_指標庫!$H$16*ISNUMBER($K538)+01_指標庫!$H$17*ISNUMBER($AI538)+01_指標庫!$H$18*ISNUMBER($AJ538)+01_指標庫!$H$19*ISNUMBER($AK538)+01_指標庫!$H$20*ISNUMBER($BB538)+01_指標庫!$H$21*ISNUMBER($BC538)</f>
        <v>51</v>
      </c>
      <c r="AX538" s="59" t="n">
        <f aca="false">IF(AW538=0,50,ROUND((01_指標庫!$H$4*IF(ISNUMBER($F538),L538,0)+01_指標庫!$H$5*IF(ISNUMBER($AA538),AL538,0)+01_指標庫!$H$6*IF(ISNUMBER($G538),M538,0)+01_指標庫!$H$7*IF(ISNUMBER($H538),N538,0)+01_指標庫!$H$8*IF(ISNUMBER($AF538),AQ538,0)+01_指標庫!$H$9*IF(ISNUMBER($AG538),AR538,0)+01_指標庫!$H$10*IF(ISNUMBER($AB538),AM538,0)+01_指標庫!$H$11*IF(ISNUMBER($AC538),AN538,0)+01_指標庫!$H$12*IF(ISNUMBER($AD538),AO538,0)+01_指標庫!$H$13*IF(ISNUMBER($AE538),AP538,0)+01_指標庫!$H$14*IF(ISNUMBER($I538),O538,0)+01_指標庫!$H$15*IF(ISNUMBER($AH538),AS538,0)+01_指標庫!$H$16*IF(ISNUMBER($K538),P538,0)+01_指標庫!$H$17*IF(ISNUMBER($AI538),AT538,0)+01_指標庫!$H$18*IF(ISNUMBER($AJ538),AU538,0)+01_指標庫!$H$19*IF(ISNUMBER($AK538),AV538,0)+01_指標庫!$H$20*IF(ISNUMBER($BB538),BB538,0)+01_指標庫!$H$21*IF(ISNUMBER($BC538),BC538,0))/AW538,1))</f>
        <v>70.6</v>
      </c>
      <c r="AY538" s="60"/>
      <c r="AZ538" s="60"/>
      <c r="BA538" s="58" t="n">
        <f aca="false">AVERAGE($E534:$E538)/AVERAGE($E529:$E538)-1</f>
        <v>-0.00382484567412056</v>
      </c>
      <c r="BB538" s="59" t="n">
        <f aca="false">IF(ISNUMBER($BA538),IF(OR($S538&lt;=-0.03,$BA538&lt;-0.003),0,IF(OR($S538&lt;=-0.02,$BA538&lt;0.01),50,100)),"")</f>
        <v>0</v>
      </c>
      <c r="BC538" s="0" t="str">
        <f aca="false">IF(OR(COUNT($AZ538)=0,COUNT($AZ537)=0),"",IF(OR($AY538/$AZ537-1&lt;=-0.03,$AZ538/$AZ537-1&lt;=-0.045,IF(COUNT($AZ529:$AZ538)=10,AVERAGE($AZ534:$AZ538)/AVERAGE($AZ529:$AZ538)-1&lt;-0.01,FALSE())),0,IF(OR($AZ538/$AZ537-1&lt;=-0.02,IF(COUNT($AZ529:$AZ538)=10,AVERAGE($AZ534:$AZ538)/AVERAGE($AZ529:$AZ538)-1&lt;0.005,FALSE())),50,100)))</f>
        <v/>
      </c>
    </row>
    <row r="539" customFormat="false" ht="15" hidden="false" customHeight="true" outlineLevel="0" collapsed="false">
      <c r="A539" s="47" t="n">
        <v>535</v>
      </c>
      <c r="B539" s="48" t="n">
        <v>43333</v>
      </c>
      <c r="C539" s="47" t="n">
        <v>2018</v>
      </c>
      <c r="D539" s="49" t="s">
        <v>237</v>
      </c>
      <c r="E539" s="50" t="n">
        <v>7397.23</v>
      </c>
      <c r="F539" s="51" t="n">
        <v>0.082495</v>
      </c>
      <c r="G539" s="51" t="n">
        <v>-0.014831</v>
      </c>
      <c r="H539" s="52" t="n">
        <v>0.7551</v>
      </c>
      <c r="I539" s="53" t="n">
        <v>348</v>
      </c>
      <c r="J539" s="47" t="s">
        <v>235</v>
      </c>
      <c r="K539" s="54" t="n">
        <v>12.86</v>
      </c>
      <c r="L539" s="55" t="n">
        <f aca="false">IF(COUNT(F539)=0,50,IF(F539&gt;=0,100,IF(F539&gt;=-0.02,50,0)))</f>
        <v>100</v>
      </c>
      <c r="M539" s="55" t="n">
        <f aca="false">IF(COUNT(G539)=0,50,IF(G539&gt;-0.06,100,IF(G539&gt;-0.15,50,0)))</f>
        <v>100</v>
      </c>
      <c r="N539" s="55" t="n">
        <f aca="false">IF(COUNT(H539)=0,50,IF(H539&gt;=0.6,100,IF(H539&gt;=0.4,50,0)))</f>
        <v>100</v>
      </c>
      <c r="O539" s="55" t="n">
        <f aca="false">IF(COUNT(I539)=0,50,IF(J539="proxy_vix",50,IF(I539&lt;350,100,IF(I539&lt;=450,50,0))))</f>
        <v>100</v>
      </c>
      <c r="P539" s="55" t="n">
        <f aca="false">IF(COUNT(K539)=0,50,IF(K539&lt;20,100,IF(K539&lt;=25,50,0)))</f>
        <v>100</v>
      </c>
      <c r="Q539" s="54"/>
      <c r="R539" s="47"/>
      <c r="S539" s="51" t="n">
        <f aca="false">$E539/$E538-1</f>
        <v>0.00350136066049678</v>
      </c>
      <c r="T539" s="56" t="n">
        <f aca="false">$K539/$K538-1</f>
        <v>0.0296236989591672</v>
      </c>
      <c r="V539" s="57"/>
      <c r="W539" s="57"/>
      <c r="Y539" s="1" t="str">
        <f aca="false">IF(AX539&gt;=70,"EASY",IF(AX539&gt;40,"UNCERTAIN","HARD"))</f>
        <v>EASY</v>
      </c>
      <c r="AA539" s="58" t="n">
        <f aca="false">IF($A539&lt;200,"",AVERAGE($E490:$E539)/AVERAGE($E340:$E539)-1)</f>
        <v>0.0668416283169782</v>
      </c>
      <c r="AB539" s="59" t="n">
        <f aca="false">LOOKUP($B539,07_L1政策步階!$A$4:$A$14,07_L1政策步階!$C$4:$C$14)</f>
        <v>-1</v>
      </c>
      <c r="AC539" s="57"/>
      <c r="AD539" s="57"/>
      <c r="AE539" s="57"/>
      <c r="AF539" s="57"/>
      <c r="AG539" s="57"/>
      <c r="AH539" s="57"/>
      <c r="AI539" s="57"/>
      <c r="AJ539" s="57"/>
      <c r="AK539" s="57"/>
      <c r="AL539" s="59" t="n">
        <f aca="false">IF(ISNUMBER($AA539),IF($AA539&gt;=0.005,100,IF($AA539&gt;=-0.015,50,0)),"")</f>
        <v>100</v>
      </c>
      <c r="AM539" s="59" t="n">
        <f aca="false">IF(ISNUMBER($AB539),IF($AB539=1,100,IF($AB539=0,50,0)),"")</f>
        <v>0</v>
      </c>
      <c r="AN539" s="0" t="str">
        <f aca="false">IF(ISNUMBER($AC539),IF($AC539&gt;=0.001,100,IF($AC539&gt;=-0.003,50,0)),"")</f>
        <v/>
      </c>
      <c r="AO539" s="0" t="str">
        <f aca="false">IF(ISNUMBER($AD539),IF($AD539&gt;=0.04,100,IF($AD539&gt;=0,50,0)),"")</f>
        <v/>
      </c>
      <c r="AP539" s="0" t="str">
        <f aca="false">IF(ISNUMBER($AE539),IF($AE539&gt;=25,100,IF($AE539&gt;=-75,50,0)),"")</f>
        <v/>
      </c>
      <c r="AQ539" s="0" t="str">
        <f aca="false">IF(ISNUMBER($AF539),IF($AF539&gt;0,100,IF($AF539&gt;=-50,50,0)),"")</f>
        <v/>
      </c>
      <c r="AR539" s="0" t="str">
        <f aca="false">IF(ISNUMBER($AG539),IF($AG539=1,100,IF($AG539=0,50,0)),"")</f>
        <v/>
      </c>
      <c r="AS539" s="0" t="str">
        <f aca="false">IF(ISNUMBER($AH539),IF($AH539&lt;0,100,IF($AH539&lt;=20,50,0)),"")</f>
        <v/>
      </c>
      <c r="AT539" s="0" t="str">
        <f aca="false">IF(ISNUMBER($AI539),IF($AI539&lt;0.95,100,IF($AI539&lt;=1,50,0)),"")</f>
        <v/>
      </c>
      <c r="AU539" s="0" t="str">
        <f aca="false">IF(ISNUMBER($AJ539),IF($AJ539&lt;30,0,IF($AJ539&lt;40,50,IF($AJ539&lt;=90,100,50))),"")</f>
        <v/>
      </c>
      <c r="AV539" s="0" t="str">
        <f aca="false">IF(ISNUMBER($AK539),IF($AK539&gt;-0.2,100,IF($AK539&gt;=-0.4,50,0)),"")</f>
        <v/>
      </c>
      <c r="AW539" s="59" t="n">
        <f aca="false">01_指標庫!$H$4*ISNUMBER($F539)+01_指標庫!$H$5*ISNUMBER($AA539)+01_指標庫!$H$6*ISNUMBER($G539)+01_指標庫!$H$7*ISNUMBER($H539)+01_指標庫!$H$8*ISNUMBER($AF539)+01_指標庫!$H$9*ISNUMBER($AG539)+01_指標庫!$H$10*ISNUMBER($AB539)+01_指標庫!$H$11*ISNUMBER($AC539)+01_指標庫!$H$12*ISNUMBER($AD539)+01_指標庫!$H$13*ISNUMBER($AE539)+01_指標庫!$H$14*ISNUMBER($I539)+01_指標庫!$H$15*ISNUMBER($AH539)+01_指標庫!$H$16*ISNUMBER($K539)+01_指標庫!$H$17*ISNUMBER($AI539)+01_指標庫!$H$18*ISNUMBER($AJ539)+01_指標庫!$H$19*ISNUMBER($AK539)+01_指標庫!$H$20*ISNUMBER($BB539)+01_指標庫!$H$21*ISNUMBER($BC539)</f>
        <v>51</v>
      </c>
      <c r="AX539" s="59" t="n">
        <f aca="false">IF(AW539=0,50,ROUND((01_指標庫!$H$4*IF(ISNUMBER($F539),L539,0)+01_指標庫!$H$5*IF(ISNUMBER($AA539),AL539,0)+01_指標庫!$H$6*IF(ISNUMBER($G539),M539,0)+01_指標庫!$H$7*IF(ISNUMBER($H539),N539,0)+01_指標庫!$H$8*IF(ISNUMBER($AF539),AQ539,0)+01_指標庫!$H$9*IF(ISNUMBER($AG539),AR539,0)+01_指標庫!$H$10*IF(ISNUMBER($AB539),AM539,0)+01_指標庫!$H$11*IF(ISNUMBER($AC539),AN539,0)+01_指標庫!$H$12*IF(ISNUMBER($AD539),AO539,0)+01_指標庫!$H$13*IF(ISNUMBER($AE539),AP539,0)+01_指標庫!$H$14*IF(ISNUMBER($I539),O539,0)+01_指標庫!$H$15*IF(ISNUMBER($AH539),AS539,0)+01_指標庫!$H$16*IF(ISNUMBER($K539),P539,0)+01_指標庫!$H$17*IF(ISNUMBER($AI539),AT539,0)+01_指標庫!$H$18*IF(ISNUMBER($AJ539),AU539,0)+01_指標庫!$H$19*IF(ISNUMBER($AK539),AV539,0)+01_指標庫!$H$20*IF(ISNUMBER($BB539),BB539,0)+01_指標庫!$H$21*IF(ISNUMBER($BC539),BC539,0))/AW539,1))</f>
        <v>78.4</v>
      </c>
      <c r="AY539" s="60"/>
      <c r="AZ539" s="60"/>
      <c r="BA539" s="58" t="n">
        <f aca="false">AVERAGE($E535:$E539)/AVERAGE($E530:$E539)-1</f>
        <v>-0.00429347025562488</v>
      </c>
      <c r="BB539" s="59" t="n">
        <f aca="false">IF(ISNUMBER($BA539),IF(OR($S539&lt;=-0.03,$BA539&lt;-0.003),0,IF(OR($S539&lt;=-0.02,$BA539&lt;0.01),50,100)),"")</f>
        <v>0</v>
      </c>
      <c r="BC539" s="0" t="str">
        <f aca="false">IF(OR(COUNT($AZ539)=0,COUNT($AZ538)=0),"",IF(OR($AY539/$AZ538-1&lt;=-0.03,$AZ539/$AZ538-1&lt;=-0.045,IF(COUNT($AZ530:$AZ539)=10,AVERAGE($AZ535:$AZ539)/AVERAGE($AZ530:$AZ539)-1&lt;-0.01,FALSE())),0,IF(OR($AZ539/$AZ538-1&lt;=-0.02,IF(COUNT($AZ530:$AZ539)=10,AVERAGE($AZ535:$AZ539)/AVERAGE($AZ530:$AZ539)-1&lt;0.005,FALSE())),50,100)))</f>
        <v/>
      </c>
    </row>
    <row r="540" customFormat="false" ht="15" hidden="false" customHeight="true" outlineLevel="0" collapsed="false">
      <c r="A540" s="47" t="n">
        <v>536</v>
      </c>
      <c r="B540" s="48" t="n">
        <v>43334</v>
      </c>
      <c r="C540" s="47" t="n">
        <v>2018</v>
      </c>
      <c r="D540" s="49" t="s">
        <v>238</v>
      </c>
      <c r="E540" s="50" t="n">
        <v>7424.6</v>
      </c>
      <c r="F540" s="51" t="n">
        <v>0.085604</v>
      </c>
      <c r="G540" s="51" t="n">
        <v>-0.011186</v>
      </c>
      <c r="H540" s="52" t="n">
        <v>0.7755</v>
      </c>
      <c r="I540" s="53" t="n">
        <v>348</v>
      </c>
      <c r="J540" s="47" t="s">
        <v>235</v>
      </c>
      <c r="K540" s="54" t="n">
        <v>12.25</v>
      </c>
      <c r="L540" s="55" t="n">
        <f aca="false">IF(COUNT(F540)=0,50,IF(F540&gt;=0,100,IF(F540&gt;=-0.02,50,0)))</f>
        <v>100</v>
      </c>
      <c r="M540" s="55" t="n">
        <f aca="false">IF(COUNT(G540)=0,50,IF(G540&gt;-0.06,100,IF(G540&gt;-0.15,50,0)))</f>
        <v>100</v>
      </c>
      <c r="N540" s="55" t="n">
        <f aca="false">IF(COUNT(H540)=0,50,IF(H540&gt;=0.6,100,IF(H540&gt;=0.4,50,0)))</f>
        <v>100</v>
      </c>
      <c r="O540" s="55" t="n">
        <f aca="false">IF(COUNT(I540)=0,50,IF(J540="proxy_vix",50,IF(I540&lt;350,100,IF(I540&lt;=450,50,0))))</f>
        <v>100</v>
      </c>
      <c r="P540" s="55" t="n">
        <f aca="false">IF(COUNT(K540)=0,50,IF(K540&lt;20,100,IF(K540&lt;=25,50,0)))</f>
        <v>100</v>
      </c>
      <c r="Q540" s="54"/>
      <c r="R540" s="47"/>
      <c r="S540" s="51" t="n">
        <f aca="false">$E540/$E539-1</f>
        <v>0.00370003366124894</v>
      </c>
      <c r="T540" s="56" t="n">
        <f aca="false">$K540/$K539-1</f>
        <v>-0.0474339035769829</v>
      </c>
      <c r="V540" s="57"/>
      <c r="W540" s="57"/>
      <c r="Y540" s="1" t="str">
        <f aca="false">IF(AX540&gt;=70,"EASY",IF(AX540&gt;40,"UNCERTAIN","HARD"))</f>
        <v>EASY</v>
      </c>
      <c r="AA540" s="58" t="n">
        <f aca="false">IF($A540&lt;200,"",AVERAGE($E491:$E540)/AVERAGE($E341:$E540)-1)</f>
        <v>0.066591008059987</v>
      </c>
      <c r="AB540" s="59" t="n">
        <f aca="false">LOOKUP($B540,07_L1政策步階!$A$4:$A$14,07_L1政策步階!$C$4:$C$14)</f>
        <v>-1</v>
      </c>
      <c r="AC540" s="57"/>
      <c r="AD540" s="57"/>
      <c r="AE540" s="57"/>
      <c r="AF540" s="57"/>
      <c r="AG540" s="57"/>
      <c r="AH540" s="57"/>
      <c r="AI540" s="57"/>
      <c r="AJ540" s="57"/>
      <c r="AK540" s="57"/>
      <c r="AL540" s="59" t="n">
        <f aca="false">IF(ISNUMBER($AA540),IF($AA540&gt;=0.005,100,IF($AA540&gt;=-0.015,50,0)),"")</f>
        <v>100</v>
      </c>
      <c r="AM540" s="59" t="n">
        <f aca="false">IF(ISNUMBER($AB540),IF($AB540=1,100,IF($AB540=0,50,0)),"")</f>
        <v>0</v>
      </c>
      <c r="AN540" s="0" t="str">
        <f aca="false">IF(ISNUMBER($AC540),IF($AC540&gt;=0.001,100,IF($AC540&gt;=-0.003,50,0)),"")</f>
        <v/>
      </c>
      <c r="AO540" s="0" t="str">
        <f aca="false">IF(ISNUMBER($AD540),IF($AD540&gt;=0.04,100,IF($AD540&gt;=0,50,0)),"")</f>
        <v/>
      </c>
      <c r="AP540" s="0" t="str">
        <f aca="false">IF(ISNUMBER($AE540),IF($AE540&gt;=25,100,IF($AE540&gt;=-75,50,0)),"")</f>
        <v/>
      </c>
      <c r="AQ540" s="0" t="str">
        <f aca="false">IF(ISNUMBER($AF540),IF($AF540&gt;0,100,IF($AF540&gt;=-50,50,0)),"")</f>
        <v/>
      </c>
      <c r="AR540" s="0" t="str">
        <f aca="false">IF(ISNUMBER($AG540),IF($AG540=1,100,IF($AG540=0,50,0)),"")</f>
        <v/>
      </c>
      <c r="AS540" s="0" t="str">
        <f aca="false">IF(ISNUMBER($AH540),IF($AH540&lt;0,100,IF($AH540&lt;=20,50,0)),"")</f>
        <v/>
      </c>
      <c r="AT540" s="0" t="str">
        <f aca="false">IF(ISNUMBER($AI540),IF($AI540&lt;0.95,100,IF($AI540&lt;=1,50,0)),"")</f>
        <v/>
      </c>
      <c r="AU540" s="0" t="str">
        <f aca="false">IF(ISNUMBER($AJ540),IF($AJ540&lt;30,0,IF($AJ540&lt;40,50,IF($AJ540&lt;=90,100,50))),"")</f>
        <v/>
      </c>
      <c r="AV540" s="0" t="str">
        <f aca="false">IF(ISNUMBER($AK540),IF($AK540&gt;-0.2,100,IF($AK540&gt;=-0.4,50,0)),"")</f>
        <v/>
      </c>
      <c r="AW540" s="59" t="n">
        <f aca="false">01_指標庫!$H$4*ISNUMBER($F540)+01_指標庫!$H$5*ISNUMBER($AA540)+01_指標庫!$H$6*ISNUMBER($G540)+01_指標庫!$H$7*ISNUMBER($H540)+01_指標庫!$H$8*ISNUMBER($AF540)+01_指標庫!$H$9*ISNUMBER($AG540)+01_指標庫!$H$10*ISNUMBER($AB540)+01_指標庫!$H$11*ISNUMBER($AC540)+01_指標庫!$H$12*ISNUMBER($AD540)+01_指標庫!$H$13*ISNUMBER($AE540)+01_指標庫!$H$14*ISNUMBER($I540)+01_指標庫!$H$15*ISNUMBER($AH540)+01_指標庫!$H$16*ISNUMBER($K540)+01_指標庫!$H$17*ISNUMBER($AI540)+01_指標庫!$H$18*ISNUMBER($AJ540)+01_指標庫!$H$19*ISNUMBER($AK540)+01_指標庫!$H$20*ISNUMBER($BB540)+01_指標庫!$H$21*ISNUMBER($BC540)</f>
        <v>51</v>
      </c>
      <c r="AX540" s="59" t="n">
        <f aca="false">IF(AW540=0,50,ROUND((01_指標庫!$H$4*IF(ISNUMBER($F540),L540,0)+01_指標庫!$H$5*IF(ISNUMBER($AA540),AL540,0)+01_指標庫!$H$6*IF(ISNUMBER($G540),M540,0)+01_指標庫!$H$7*IF(ISNUMBER($H540),N540,0)+01_指標庫!$H$8*IF(ISNUMBER($AF540),AQ540,0)+01_指標庫!$H$9*IF(ISNUMBER($AG540),AR540,0)+01_指標庫!$H$10*IF(ISNUMBER($AB540),AM540,0)+01_指標庫!$H$11*IF(ISNUMBER($AC540),AN540,0)+01_指標庫!$H$12*IF(ISNUMBER($AD540),AO540,0)+01_指標庫!$H$13*IF(ISNUMBER($AE540),AP540,0)+01_指標庫!$H$14*IF(ISNUMBER($I540),O540,0)+01_指標庫!$H$15*IF(ISNUMBER($AH540),AS540,0)+01_指標庫!$H$16*IF(ISNUMBER($K540),P540,0)+01_指標庫!$H$17*IF(ISNUMBER($AI540),AT540,0)+01_指標庫!$H$18*IF(ISNUMBER($AJ540),AU540,0)+01_指標庫!$H$19*IF(ISNUMBER($AK540),AV540,0)+01_指標庫!$H$20*IF(ISNUMBER($BB540),BB540,0)+01_指標庫!$H$21*IF(ISNUMBER($BC540),BC540,0))/AW540,1))</f>
        <v>84.3</v>
      </c>
      <c r="AY540" s="60"/>
      <c r="AZ540" s="60"/>
      <c r="BA540" s="58" t="n">
        <f aca="false">AVERAGE($E536:$E540)/AVERAGE($E531:$E540)-1</f>
        <v>-0.00179916226422627</v>
      </c>
      <c r="BB540" s="59" t="n">
        <f aca="false">IF(ISNUMBER($BA540),IF(OR($S540&lt;=-0.03,$BA540&lt;-0.003),0,IF(OR($S540&lt;=-0.02,$BA540&lt;0.01),50,100)),"")</f>
        <v>50</v>
      </c>
      <c r="BC540" s="0" t="str">
        <f aca="false">IF(OR(COUNT($AZ540)=0,COUNT($AZ539)=0),"",IF(OR($AY540/$AZ539-1&lt;=-0.03,$AZ540/$AZ539-1&lt;=-0.045,IF(COUNT($AZ531:$AZ540)=10,AVERAGE($AZ536:$AZ540)/AVERAGE($AZ531:$AZ540)-1&lt;-0.01,FALSE())),0,IF(OR($AZ540/$AZ539-1&lt;=-0.02,IF(COUNT($AZ531:$AZ540)=10,AVERAGE($AZ536:$AZ540)/AVERAGE($AZ531:$AZ540)-1&lt;0.005,FALSE())),50,100)))</f>
        <v/>
      </c>
    </row>
    <row r="541" customFormat="false" ht="15" hidden="false" customHeight="true" outlineLevel="0" collapsed="false">
      <c r="A541" s="47" t="n">
        <v>537</v>
      </c>
      <c r="B541" s="48" t="n">
        <v>43335</v>
      </c>
      <c r="C541" s="47" t="n">
        <v>2018</v>
      </c>
      <c r="D541" s="49" t="s">
        <v>239</v>
      </c>
      <c r="E541" s="50" t="n">
        <v>7413.84</v>
      </c>
      <c r="F541" s="51" t="n">
        <v>0.083159</v>
      </c>
      <c r="G541" s="51" t="n">
        <v>-0.012619</v>
      </c>
      <c r="H541" s="52" t="n">
        <v>0.7347</v>
      </c>
      <c r="I541" s="53" t="n">
        <v>347</v>
      </c>
      <c r="J541" s="47" t="s">
        <v>235</v>
      </c>
      <c r="K541" s="54" t="n">
        <v>12.41</v>
      </c>
      <c r="L541" s="55" t="n">
        <f aca="false">IF(COUNT(F541)=0,50,IF(F541&gt;=0,100,IF(F541&gt;=-0.02,50,0)))</f>
        <v>100</v>
      </c>
      <c r="M541" s="55" t="n">
        <f aca="false">IF(COUNT(G541)=0,50,IF(G541&gt;-0.06,100,IF(G541&gt;-0.15,50,0)))</f>
        <v>100</v>
      </c>
      <c r="N541" s="55" t="n">
        <f aca="false">IF(COUNT(H541)=0,50,IF(H541&gt;=0.6,100,IF(H541&gt;=0.4,50,0)))</f>
        <v>100</v>
      </c>
      <c r="O541" s="55" t="n">
        <f aca="false">IF(COUNT(I541)=0,50,IF(J541="proxy_vix",50,IF(I541&lt;350,100,IF(I541&lt;=450,50,0))))</f>
        <v>100</v>
      </c>
      <c r="P541" s="55" t="n">
        <f aca="false">IF(COUNT(K541)=0,50,IF(K541&lt;20,100,IF(K541&lt;=25,50,0)))</f>
        <v>100</v>
      </c>
      <c r="Q541" s="54"/>
      <c r="R541" s="47"/>
      <c r="S541" s="51" t="n">
        <f aca="false">$E541/$E540-1</f>
        <v>-0.0014492363224955</v>
      </c>
      <c r="T541" s="56" t="n">
        <f aca="false">$K541/$K540-1</f>
        <v>0.0130612244897959</v>
      </c>
      <c r="V541" s="57"/>
      <c r="W541" s="57"/>
      <c r="Y541" s="1" t="str">
        <f aca="false">IF(AX541&gt;=70,"EASY",IF(AX541&gt;40,"UNCERTAIN","HARD"))</f>
        <v>EASY</v>
      </c>
      <c r="AA541" s="58" t="n">
        <f aca="false">IF($A541&lt;200,"",AVERAGE($E492:$E541)/AVERAGE($E342:$E541)-1)</f>
        <v>0.0663432410196658</v>
      </c>
      <c r="AB541" s="59" t="n">
        <f aca="false">LOOKUP($B541,07_L1政策步階!$A$4:$A$14,07_L1政策步階!$C$4:$C$14)</f>
        <v>-1</v>
      </c>
      <c r="AC541" s="57"/>
      <c r="AD541" s="57"/>
      <c r="AE541" s="57"/>
      <c r="AF541" s="57"/>
      <c r="AG541" s="57"/>
      <c r="AH541" s="57"/>
      <c r="AI541" s="57"/>
      <c r="AJ541" s="57"/>
      <c r="AK541" s="57"/>
      <c r="AL541" s="59" t="n">
        <f aca="false">IF(ISNUMBER($AA541),IF($AA541&gt;=0.005,100,IF($AA541&gt;=-0.015,50,0)),"")</f>
        <v>100</v>
      </c>
      <c r="AM541" s="59" t="n">
        <f aca="false">IF(ISNUMBER($AB541),IF($AB541=1,100,IF($AB541=0,50,0)),"")</f>
        <v>0</v>
      </c>
      <c r="AN541" s="0" t="str">
        <f aca="false">IF(ISNUMBER($AC541),IF($AC541&gt;=0.001,100,IF($AC541&gt;=-0.003,50,0)),"")</f>
        <v/>
      </c>
      <c r="AO541" s="0" t="str">
        <f aca="false">IF(ISNUMBER($AD541),IF($AD541&gt;=0.04,100,IF($AD541&gt;=0,50,0)),"")</f>
        <v/>
      </c>
      <c r="AP541" s="0" t="str">
        <f aca="false">IF(ISNUMBER($AE541),IF($AE541&gt;=25,100,IF($AE541&gt;=-75,50,0)),"")</f>
        <v/>
      </c>
      <c r="AQ541" s="0" t="str">
        <f aca="false">IF(ISNUMBER($AF541),IF($AF541&gt;0,100,IF($AF541&gt;=-50,50,0)),"")</f>
        <v/>
      </c>
      <c r="AR541" s="0" t="str">
        <f aca="false">IF(ISNUMBER($AG541),IF($AG541=1,100,IF($AG541=0,50,0)),"")</f>
        <v/>
      </c>
      <c r="AS541" s="0" t="str">
        <f aca="false">IF(ISNUMBER($AH541),IF($AH541&lt;0,100,IF($AH541&lt;=20,50,0)),"")</f>
        <v/>
      </c>
      <c r="AT541" s="0" t="str">
        <f aca="false">IF(ISNUMBER($AI541),IF($AI541&lt;0.95,100,IF($AI541&lt;=1,50,0)),"")</f>
        <v/>
      </c>
      <c r="AU541" s="0" t="str">
        <f aca="false">IF(ISNUMBER($AJ541),IF($AJ541&lt;30,0,IF($AJ541&lt;40,50,IF($AJ541&lt;=90,100,50))),"")</f>
        <v/>
      </c>
      <c r="AV541" s="0" t="str">
        <f aca="false">IF(ISNUMBER($AK541),IF($AK541&gt;-0.2,100,IF($AK541&gt;=-0.4,50,0)),"")</f>
        <v/>
      </c>
      <c r="AW541" s="59" t="n">
        <f aca="false">01_指標庫!$H$4*ISNUMBER($F541)+01_指標庫!$H$5*ISNUMBER($AA541)+01_指標庫!$H$6*ISNUMBER($G541)+01_指標庫!$H$7*ISNUMBER($H541)+01_指標庫!$H$8*ISNUMBER($AF541)+01_指標庫!$H$9*ISNUMBER($AG541)+01_指標庫!$H$10*ISNUMBER($AB541)+01_指標庫!$H$11*ISNUMBER($AC541)+01_指標庫!$H$12*ISNUMBER($AD541)+01_指標庫!$H$13*ISNUMBER($AE541)+01_指標庫!$H$14*ISNUMBER($I541)+01_指標庫!$H$15*ISNUMBER($AH541)+01_指標庫!$H$16*ISNUMBER($K541)+01_指標庫!$H$17*ISNUMBER($AI541)+01_指標庫!$H$18*ISNUMBER($AJ541)+01_指標庫!$H$19*ISNUMBER($AK541)+01_指標庫!$H$20*ISNUMBER($BB541)+01_指標庫!$H$21*ISNUMBER($BC541)</f>
        <v>51</v>
      </c>
      <c r="AX541" s="59" t="n">
        <f aca="false">IF(AW541=0,50,ROUND((01_指標庫!$H$4*IF(ISNUMBER($F541),L541,0)+01_指標庫!$H$5*IF(ISNUMBER($AA541),AL541,0)+01_指標庫!$H$6*IF(ISNUMBER($G541),M541,0)+01_指標庫!$H$7*IF(ISNUMBER($H541),N541,0)+01_指標庫!$H$8*IF(ISNUMBER($AF541),AQ541,0)+01_指標庫!$H$9*IF(ISNUMBER($AG541),AR541,0)+01_指標庫!$H$10*IF(ISNUMBER($AB541),AM541,0)+01_指標庫!$H$11*IF(ISNUMBER($AC541),AN541,0)+01_指標庫!$H$12*IF(ISNUMBER($AD541),AO541,0)+01_指標庫!$H$13*IF(ISNUMBER($AE541),AP541,0)+01_指標庫!$H$14*IF(ISNUMBER($I541),O541,0)+01_指標庫!$H$15*IF(ISNUMBER($AH541),AS541,0)+01_指標庫!$H$16*IF(ISNUMBER($K541),P541,0)+01_指標庫!$H$17*IF(ISNUMBER($AI541),AT541,0)+01_指標庫!$H$18*IF(ISNUMBER($AJ541),AU541,0)+01_指標庫!$H$19*IF(ISNUMBER($AK541),AV541,0)+01_指標庫!$H$20*IF(ISNUMBER($BB541),BB541,0)+01_指標庫!$H$21*IF(ISNUMBER($BC541),BC541,0))/AW541,1))</f>
        <v>84.3</v>
      </c>
      <c r="AY541" s="60"/>
      <c r="AZ541" s="60"/>
      <c r="BA541" s="58" t="n">
        <f aca="false">AVERAGE($E537:$E541)/AVERAGE($E532:$E541)-1</f>
        <v>-1.29781958199127E-005</v>
      </c>
      <c r="BB541" s="59" t="n">
        <f aca="false">IF(ISNUMBER($BA541),IF(OR($S541&lt;=-0.03,$BA541&lt;-0.003),0,IF(OR($S541&lt;=-0.02,$BA541&lt;0.01),50,100)),"")</f>
        <v>50</v>
      </c>
      <c r="BC541" s="0" t="str">
        <f aca="false">IF(OR(COUNT($AZ541)=0,COUNT($AZ540)=0),"",IF(OR($AY541/$AZ540-1&lt;=-0.03,$AZ541/$AZ540-1&lt;=-0.045,IF(COUNT($AZ532:$AZ541)=10,AVERAGE($AZ537:$AZ541)/AVERAGE($AZ532:$AZ541)-1&lt;-0.01,FALSE())),0,IF(OR($AZ541/$AZ540-1&lt;=-0.02,IF(COUNT($AZ532:$AZ541)=10,AVERAGE($AZ537:$AZ541)/AVERAGE($AZ532:$AZ541)-1&lt;0.005,FALSE())),50,100)))</f>
        <v/>
      </c>
    </row>
    <row r="542" customFormat="false" ht="15" hidden="false" customHeight="true" outlineLevel="0" collapsed="false">
      <c r="A542" s="47" t="n">
        <v>538</v>
      </c>
      <c r="B542" s="48" t="n">
        <v>43336</v>
      </c>
      <c r="C542" s="47" t="n">
        <v>2018</v>
      </c>
      <c r="D542" s="49" t="s">
        <v>234</v>
      </c>
      <c r="E542" s="50" t="n">
        <v>7485.4</v>
      </c>
      <c r="F542" s="51" t="n">
        <v>0.092685</v>
      </c>
      <c r="G542" s="51" t="n">
        <v>-0.003088</v>
      </c>
      <c r="H542" s="52" t="n">
        <v>0.7959</v>
      </c>
      <c r="I542" s="53" t="n">
        <v>346</v>
      </c>
      <c r="J542" s="47" t="s">
        <v>235</v>
      </c>
      <c r="K542" s="54" t="n">
        <v>11.99</v>
      </c>
      <c r="L542" s="55" t="n">
        <f aca="false">IF(COUNT(F542)=0,50,IF(F542&gt;=0,100,IF(F542&gt;=-0.02,50,0)))</f>
        <v>100</v>
      </c>
      <c r="M542" s="55" t="n">
        <f aca="false">IF(COUNT(G542)=0,50,IF(G542&gt;-0.06,100,IF(G542&gt;-0.15,50,0)))</f>
        <v>100</v>
      </c>
      <c r="N542" s="55" t="n">
        <f aca="false">IF(COUNT(H542)=0,50,IF(H542&gt;=0.6,100,IF(H542&gt;=0.4,50,0)))</f>
        <v>100</v>
      </c>
      <c r="O542" s="55" t="n">
        <f aca="false">IF(COUNT(I542)=0,50,IF(J542="proxy_vix",50,IF(I542&lt;350,100,IF(I542&lt;=450,50,0))))</f>
        <v>100</v>
      </c>
      <c r="P542" s="55" t="n">
        <f aca="false">IF(COUNT(K542)=0,50,IF(K542&lt;20,100,IF(K542&lt;=25,50,0)))</f>
        <v>100</v>
      </c>
      <c r="Q542" s="54"/>
      <c r="R542" s="47"/>
      <c r="S542" s="51" t="n">
        <f aca="false">$E542/$E541-1</f>
        <v>0.00965221801387672</v>
      </c>
      <c r="T542" s="56" t="n">
        <f aca="false">$K542/$K541-1</f>
        <v>-0.0338436744560838</v>
      </c>
      <c r="V542" s="57"/>
      <c r="W542" s="57"/>
      <c r="Y542" s="1" t="str">
        <f aca="false">IF(AX542&gt;=70,"EASY",IF(AX542&gt;40,"UNCERTAIN","HARD"))</f>
        <v>EASY</v>
      </c>
      <c r="AA542" s="58" t="n">
        <f aca="false">IF($A542&lt;200,"",AVERAGE($E493:$E542)/AVERAGE($E343:$E542)-1)</f>
        <v>0.0660376817968251</v>
      </c>
      <c r="AB542" s="59" t="n">
        <f aca="false">LOOKUP($B542,07_L1政策步階!$A$4:$A$14,07_L1政策步階!$C$4:$C$14)</f>
        <v>-1</v>
      </c>
      <c r="AC542" s="57"/>
      <c r="AD542" s="57"/>
      <c r="AE542" s="57"/>
      <c r="AF542" s="57"/>
      <c r="AG542" s="57"/>
      <c r="AH542" s="57"/>
      <c r="AI542" s="57"/>
      <c r="AJ542" s="57"/>
      <c r="AK542" s="57"/>
      <c r="AL542" s="59" t="n">
        <f aca="false">IF(ISNUMBER($AA542),IF($AA542&gt;=0.005,100,IF($AA542&gt;=-0.015,50,0)),"")</f>
        <v>100</v>
      </c>
      <c r="AM542" s="59" t="n">
        <f aca="false">IF(ISNUMBER($AB542),IF($AB542=1,100,IF($AB542=0,50,0)),"")</f>
        <v>0</v>
      </c>
      <c r="AN542" s="0" t="str">
        <f aca="false">IF(ISNUMBER($AC542),IF($AC542&gt;=0.001,100,IF($AC542&gt;=-0.003,50,0)),"")</f>
        <v/>
      </c>
      <c r="AO542" s="0" t="str">
        <f aca="false">IF(ISNUMBER($AD542),IF($AD542&gt;=0.04,100,IF($AD542&gt;=0,50,0)),"")</f>
        <v/>
      </c>
      <c r="AP542" s="0" t="str">
        <f aca="false">IF(ISNUMBER($AE542),IF($AE542&gt;=25,100,IF($AE542&gt;=-75,50,0)),"")</f>
        <v/>
      </c>
      <c r="AQ542" s="0" t="str">
        <f aca="false">IF(ISNUMBER($AF542),IF($AF542&gt;0,100,IF($AF542&gt;=-50,50,0)),"")</f>
        <v/>
      </c>
      <c r="AR542" s="0" t="str">
        <f aca="false">IF(ISNUMBER($AG542),IF($AG542=1,100,IF($AG542=0,50,0)),"")</f>
        <v/>
      </c>
      <c r="AS542" s="0" t="str">
        <f aca="false">IF(ISNUMBER($AH542),IF($AH542&lt;0,100,IF($AH542&lt;=20,50,0)),"")</f>
        <v/>
      </c>
      <c r="AT542" s="0" t="str">
        <f aca="false">IF(ISNUMBER($AI542),IF($AI542&lt;0.95,100,IF($AI542&lt;=1,50,0)),"")</f>
        <v/>
      </c>
      <c r="AU542" s="0" t="str">
        <f aca="false">IF(ISNUMBER($AJ542),IF($AJ542&lt;30,0,IF($AJ542&lt;40,50,IF($AJ542&lt;=90,100,50))),"")</f>
        <v/>
      </c>
      <c r="AV542" s="0" t="str">
        <f aca="false">IF(ISNUMBER($AK542),IF($AK542&gt;-0.2,100,IF($AK542&gt;=-0.4,50,0)),"")</f>
        <v/>
      </c>
      <c r="AW542" s="59" t="n">
        <f aca="false">01_指標庫!$H$4*ISNUMBER($F542)+01_指標庫!$H$5*ISNUMBER($AA542)+01_指標庫!$H$6*ISNUMBER($G542)+01_指標庫!$H$7*ISNUMBER($H542)+01_指標庫!$H$8*ISNUMBER($AF542)+01_指標庫!$H$9*ISNUMBER($AG542)+01_指標庫!$H$10*ISNUMBER($AB542)+01_指標庫!$H$11*ISNUMBER($AC542)+01_指標庫!$H$12*ISNUMBER($AD542)+01_指標庫!$H$13*ISNUMBER($AE542)+01_指標庫!$H$14*ISNUMBER($I542)+01_指標庫!$H$15*ISNUMBER($AH542)+01_指標庫!$H$16*ISNUMBER($K542)+01_指標庫!$H$17*ISNUMBER($AI542)+01_指標庫!$H$18*ISNUMBER($AJ542)+01_指標庫!$H$19*ISNUMBER($AK542)+01_指標庫!$H$20*ISNUMBER($BB542)+01_指標庫!$H$21*ISNUMBER($BC542)</f>
        <v>51</v>
      </c>
      <c r="AX542" s="59" t="n">
        <f aca="false">IF(AW542=0,50,ROUND((01_指標庫!$H$4*IF(ISNUMBER($F542),L542,0)+01_指標庫!$H$5*IF(ISNUMBER($AA542),AL542,0)+01_指標庫!$H$6*IF(ISNUMBER($G542),M542,0)+01_指標庫!$H$7*IF(ISNUMBER($H542),N542,0)+01_指標庫!$H$8*IF(ISNUMBER($AF542),AQ542,0)+01_指標庫!$H$9*IF(ISNUMBER($AG542),AR542,0)+01_指標庫!$H$10*IF(ISNUMBER($AB542),AM542,0)+01_指標庫!$H$11*IF(ISNUMBER($AC542),AN542,0)+01_指標庫!$H$12*IF(ISNUMBER($AD542),AO542,0)+01_指標庫!$H$13*IF(ISNUMBER($AE542),AP542,0)+01_指標庫!$H$14*IF(ISNUMBER($I542),O542,0)+01_指標庫!$H$15*IF(ISNUMBER($AH542),AS542,0)+01_指標庫!$H$16*IF(ISNUMBER($K542),P542,0)+01_指標庫!$H$17*IF(ISNUMBER($AI542),AT542,0)+01_指標庫!$H$18*IF(ISNUMBER($AJ542),AU542,0)+01_指標庫!$H$19*IF(ISNUMBER($AK542),AV542,0)+01_指標庫!$H$20*IF(ISNUMBER($BB542),BB542,0)+01_指標庫!$H$21*IF(ISNUMBER($BC542),BC542,0))/AW542,1))</f>
        <v>84.3</v>
      </c>
      <c r="AY542" s="60"/>
      <c r="AZ542" s="60"/>
      <c r="BA542" s="58" t="n">
        <f aca="false">AVERAGE($E538:$E542)/AVERAGE($E533:$E542)-1</f>
        <v>0.00185908146304259</v>
      </c>
      <c r="BB542" s="59" t="n">
        <f aca="false">IF(ISNUMBER($BA542),IF(OR($S542&lt;=-0.03,$BA542&lt;-0.003),0,IF(OR($S542&lt;=-0.02,$BA542&lt;0.01),50,100)),"")</f>
        <v>50</v>
      </c>
      <c r="BC542" s="0" t="str">
        <f aca="false">IF(OR(COUNT($AZ542)=0,COUNT($AZ541)=0),"",IF(OR($AY542/$AZ541-1&lt;=-0.03,$AZ542/$AZ541-1&lt;=-0.045,IF(COUNT($AZ533:$AZ542)=10,AVERAGE($AZ538:$AZ542)/AVERAGE($AZ533:$AZ542)-1&lt;-0.01,FALSE())),0,IF(OR($AZ542/$AZ541-1&lt;=-0.02,IF(COUNT($AZ533:$AZ542)=10,AVERAGE($AZ538:$AZ542)/AVERAGE($AZ533:$AZ542)-1&lt;0.005,FALSE())),50,100)))</f>
        <v/>
      </c>
    </row>
    <row r="543" customFormat="false" ht="15" hidden="false" customHeight="true" outlineLevel="0" collapsed="false">
      <c r="A543" s="47" t="n">
        <v>539</v>
      </c>
      <c r="B543" s="48" t="n">
        <v>43339</v>
      </c>
      <c r="C543" s="47" t="n">
        <v>2018</v>
      </c>
      <c r="D543" s="49" t="s">
        <v>236</v>
      </c>
      <c r="E543" s="50" t="n">
        <v>7559.13</v>
      </c>
      <c r="F543" s="51" t="n">
        <v>0.102471</v>
      </c>
      <c r="G543" s="51" t="n">
        <v>0</v>
      </c>
      <c r="H543" s="52" t="n">
        <v>0.8163</v>
      </c>
      <c r="I543" s="53" t="n">
        <v>343</v>
      </c>
      <c r="J543" s="47" t="s">
        <v>235</v>
      </c>
      <c r="K543" s="54" t="n">
        <v>12.16</v>
      </c>
      <c r="L543" s="55" t="n">
        <f aca="false">IF(COUNT(F543)=0,50,IF(F543&gt;=0,100,IF(F543&gt;=-0.02,50,0)))</f>
        <v>100</v>
      </c>
      <c r="M543" s="55" t="n">
        <f aca="false">IF(COUNT(G543)=0,50,IF(G543&gt;-0.06,100,IF(G543&gt;-0.15,50,0)))</f>
        <v>100</v>
      </c>
      <c r="N543" s="55" t="n">
        <f aca="false">IF(COUNT(H543)=0,50,IF(H543&gt;=0.6,100,IF(H543&gt;=0.4,50,0)))</f>
        <v>100</v>
      </c>
      <c r="O543" s="55" t="n">
        <f aca="false">IF(COUNT(I543)=0,50,IF(J543="proxy_vix",50,IF(I543&lt;350,100,IF(I543&lt;=450,50,0))))</f>
        <v>100</v>
      </c>
      <c r="P543" s="55" t="n">
        <f aca="false">IF(COUNT(K543)=0,50,IF(K543&lt;20,100,IF(K543&lt;=25,50,0)))</f>
        <v>100</v>
      </c>
      <c r="Q543" s="54"/>
      <c r="R543" s="47"/>
      <c r="S543" s="51" t="n">
        <f aca="false">$E543/$E542-1</f>
        <v>0.00984984102385988</v>
      </c>
      <c r="T543" s="56" t="n">
        <f aca="false">$K543/$K542-1</f>
        <v>0.0141784820683903</v>
      </c>
      <c r="V543" s="57"/>
      <c r="W543" s="57"/>
      <c r="Y543" s="1" t="str">
        <f aca="false">IF(AX543&gt;=70,"EASY",IF(AX543&gt;40,"UNCERTAIN","HARD"))</f>
        <v>EASY</v>
      </c>
      <c r="AA543" s="58" t="n">
        <f aca="false">IF($A543&lt;200,"",AVERAGE($E494:$E543)/AVERAGE($E344:$E543)-1)</f>
        <v>0.0659793689185604</v>
      </c>
      <c r="AB543" s="59" t="n">
        <f aca="false">LOOKUP($B543,07_L1政策步階!$A$4:$A$14,07_L1政策步階!$C$4:$C$14)</f>
        <v>-1</v>
      </c>
      <c r="AC543" s="57"/>
      <c r="AD543" s="57"/>
      <c r="AE543" s="57"/>
      <c r="AF543" s="57"/>
      <c r="AG543" s="57"/>
      <c r="AH543" s="57"/>
      <c r="AI543" s="57"/>
      <c r="AJ543" s="57"/>
      <c r="AK543" s="57"/>
      <c r="AL543" s="59" t="n">
        <f aca="false">IF(ISNUMBER($AA543),IF($AA543&gt;=0.005,100,IF($AA543&gt;=-0.015,50,0)),"")</f>
        <v>100</v>
      </c>
      <c r="AM543" s="59" t="n">
        <f aca="false">IF(ISNUMBER($AB543),IF($AB543=1,100,IF($AB543=0,50,0)),"")</f>
        <v>0</v>
      </c>
      <c r="AN543" s="0" t="str">
        <f aca="false">IF(ISNUMBER($AC543),IF($AC543&gt;=0.001,100,IF($AC543&gt;=-0.003,50,0)),"")</f>
        <v/>
      </c>
      <c r="AO543" s="0" t="str">
        <f aca="false">IF(ISNUMBER($AD543),IF($AD543&gt;=0.04,100,IF($AD543&gt;=0,50,0)),"")</f>
        <v/>
      </c>
      <c r="AP543" s="0" t="str">
        <f aca="false">IF(ISNUMBER($AE543),IF($AE543&gt;=25,100,IF($AE543&gt;=-75,50,0)),"")</f>
        <v/>
      </c>
      <c r="AQ543" s="0" t="str">
        <f aca="false">IF(ISNUMBER($AF543),IF($AF543&gt;0,100,IF($AF543&gt;=-50,50,0)),"")</f>
        <v/>
      </c>
      <c r="AR543" s="0" t="str">
        <f aca="false">IF(ISNUMBER($AG543),IF($AG543=1,100,IF($AG543=0,50,0)),"")</f>
        <v/>
      </c>
      <c r="AS543" s="0" t="str">
        <f aca="false">IF(ISNUMBER($AH543),IF($AH543&lt;0,100,IF($AH543&lt;=20,50,0)),"")</f>
        <v/>
      </c>
      <c r="AT543" s="0" t="str">
        <f aca="false">IF(ISNUMBER($AI543),IF($AI543&lt;0.95,100,IF($AI543&lt;=1,50,0)),"")</f>
        <v/>
      </c>
      <c r="AU543" s="0" t="str">
        <f aca="false">IF(ISNUMBER($AJ543),IF($AJ543&lt;30,0,IF($AJ543&lt;40,50,IF($AJ543&lt;=90,100,50))),"")</f>
        <v/>
      </c>
      <c r="AV543" s="0" t="str">
        <f aca="false">IF(ISNUMBER($AK543),IF($AK543&gt;-0.2,100,IF($AK543&gt;=-0.4,50,0)),"")</f>
        <v/>
      </c>
      <c r="AW543" s="59" t="n">
        <f aca="false">01_指標庫!$H$4*ISNUMBER($F543)+01_指標庫!$H$5*ISNUMBER($AA543)+01_指標庫!$H$6*ISNUMBER($G543)+01_指標庫!$H$7*ISNUMBER($H543)+01_指標庫!$H$8*ISNUMBER($AF543)+01_指標庫!$H$9*ISNUMBER($AG543)+01_指標庫!$H$10*ISNUMBER($AB543)+01_指標庫!$H$11*ISNUMBER($AC543)+01_指標庫!$H$12*ISNUMBER($AD543)+01_指標庫!$H$13*ISNUMBER($AE543)+01_指標庫!$H$14*ISNUMBER($I543)+01_指標庫!$H$15*ISNUMBER($AH543)+01_指標庫!$H$16*ISNUMBER($K543)+01_指標庫!$H$17*ISNUMBER($AI543)+01_指標庫!$H$18*ISNUMBER($AJ543)+01_指標庫!$H$19*ISNUMBER($AK543)+01_指標庫!$H$20*ISNUMBER($BB543)+01_指標庫!$H$21*ISNUMBER($BC543)</f>
        <v>51</v>
      </c>
      <c r="AX543" s="59" t="n">
        <f aca="false">IF(AW543=0,50,ROUND((01_指標庫!$H$4*IF(ISNUMBER($F543),L543,0)+01_指標庫!$H$5*IF(ISNUMBER($AA543),AL543,0)+01_指標庫!$H$6*IF(ISNUMBER($G543),M543,0)+01_指標庫!$H$7*IF(ISNUMBER($H543),N543,0)+01_指標庫!$H$8*IF(ISNUMBER($AF543),AQ543,0)+01_指標庫!$H$9*IF(ISNUMBER($AG543),AR543,0)+01_指標庫!$H$10*IF(ISNUMBER($AB543),AM543,0)+01_指標庫!$H$11*IF(ISNUMBER($AC543),AN543,0)+01_指標庫!$H$12*IF(ISNUMBER($AD543),AO543,0)+01_指標庫!$H$13*IF(ISNUMBER($AE543),AP543,0)+01_指標庫!$H$14*IF(ISNUMBER($I543),O543,0)+01_指標庫!$H$15*IF(ISNUMBER($AH543),AS543,0)+01_指標庫!$H$16*IF(ISNUMBER($K543),P543,0)+01_指標庫!$H$17*IF(ISNUMBER($AI543),AT543,0)+01_指標庫!$H$18*IF(ISNUMBER($AJ543),AU543,0)+01_指標庫!$H$19*IF(ISNUMBER($AK543),AV543,0)+01_指標庫!$H$20*IF(ISNUMBER($BB543),BB543,0)+01_指標庫!$H$21*IF(ISNUMBER($BC543),BC543,0))/AW543,1))</f>
        <v>84.3</v>
      </c>
      <c r="AY543" s="60"/>
      <c r="AZ543" s="60"/>
      <c r="BA543" s="58" t="n">
        <f aca="false">AVERAGE($E539:$E543)/AVERAGE($E534:$E543)-1</f>
        <v>0.0047856432857607</v>
      </c>
      <c r="BB543" s="59" t="n">
        <f aca="false">IF(ISNUMBER($BA543),IF(OR($S543&lt;=-0.03,$BA543&lt;-0.003),0,IF(OR($S543&lt;=-0.02,$BA543&lt;0.01),50,100)),"")</f>
        <v>50</v>
      </c>
      <c r="BC543" s="0" t="str">
        <f aca="false">IF(OR(COUNT($AZ543)=0,COUNT($AZ542)=0),"",IF(OR($AY543/$AZ542-1&lt;=-0.03,$AZ543/$AZ542-1&lt;=-0.045,IF(COUNT($AZ534:$AZ543)=10,AVERAGE($AZ539:$AZ543)/AVERAGE($AZ534:$AZ543)-1&lt;-0.01,FALSE())),0,IF(OR($AZ543/$AZ542-1&lt;=-0.02,IF(COUNT($AZ534:$AZ543)=10,AVERAGE($AZ539:$AZ543)/AVERAGE($AZ534:$AZ543)-1&lt;0.005,FALSE())),50,100)))</f>
        <v/>
      </c>
    </row>
    <row r="544" customFormat="false" ht="15" hidden="false" customHeight="true" outlineLevel="0" collapsed="false">
      <c r="A544" s="47" t="n">
        <v>540</v>
      </c>
      <c r="B544" s="48" t="n">
        <v>43340</v>
      </c>
      <c r="C544" s="47" t="n">
        <v>2018</v>
      </c>
      <c r="D544" s="49" t="s">
        <v>237</v>
      </c>
      <c r="E544" s="50" t="n">
        <v>7570.25</v>
      </c>
      <c r="F544" s="51" t="n">
        <v>0.103081</v>
      </c>
      <c r="G544" s="51" t="n">
        <v>0</v>
      </c>
      <c r="H544" s="52" t="n">
        <v>0.7959</v>
      </c>
      <c r="I544" s="53" t="n">
        <v>340</v>
      </c>
      <c r="J544" s="47" t="s">
        <v>235</v>
      </c>
      <c r="K544" s="54" t="n">
        <v>12.5</v>
      </c>
      <c r="L544" s="55" t="n">
        <f aca="false">IF(COUNT(F544)=0,50,IF(F544&gt;=0,100,IF(F544&gt;=-0.02,50,0)))</f>
        <v>100</v>
      </c>
      <c r="M544" s="55" t="n">
        <f aca="false">IF(COUNT(G544)=0,50,IF(G544&gt;-0.06,100,IF(G544&gt;-0.15,50,0)))</f>
        <v>100</v>
      </c>
      <c r="N544" s="55" t="n">
        <f aca="false">IF(COUNT(H544)=0,50,IF(H544&gt;=0.6,100,IF(H544&gt;=0.4,50,0)))</f>
        <v>100</v>
      </c>
      <c r="O544" s="55" t="n">
        <f aca="false">IF(COUNT(I544)=0,50,IF(J544="proxy_vix",50,IF(I544&lt;350,100,IF(I544&lt;=450,50,0))))</f>
        <v>100</v>
      </c>
      <c r="P544" s="55" t="n">
        <f aca="false">IF(COUNT(K544)=0,50,IF(K544&lt;20,100,IF(K544&lt;=25,50,0)))</f>
        <v>100</v>
      </c>
      <c r="Q544" s="54"/>
      <c r="R544" s="47"/>
      <c r="S544" s="51" t="n">
        <f aca="false">$E544/$E543-1</f>
        <v>0.00147106876055836</v>
      </c>
      <c r="T544" s="56" t="n">
        <f aca="false">$K544/$K543-1</f>
        <v>0.0279605263157894</v>
      </c>
      <c r="V544" s="57"/>
      <c r="W544" s="57"/>
      <c r="Y544" s="1" t="str">
        <f aca="false">IF(AX544&gt;=70,"EASY",IF(AX544&gt;40,"UNCERTAIN","HARD"))</f>
        <v>EASY</v>
      </c>
      <c r="AA544" s="58" t="n">
        <f aca="false">IF($A544&lt;200,"",AVERAGE($E495:$E544)/AVERAGE($E345:$E544)-1)</f>
        <v>0.065931513481335</v>
      </c>
      <c r="AB544" s="59" t="n">
        <f aca="false">LOOKUP($B544,07_L1政策步階!$A$4:$A$14,07_L1政策步階!$C$4:$C$14)</f>
        <v>-1</v>
      </c>
      <c r="AC544" s="57"/>
      <c r="AD544" s="57"/>
      <c r="AE544" s="57"/>
      <c r="AF544" s="57"/>
      <c r="AG544" s="57"/>
      <c r="AH544" s="57"/>
      <c r="AI544" s="57"/>
      <c r="AJ544" s="57"/>
      <c r="AK544" s="57"/>
      <c r="AL544" s="59" t="n">
        <f aca="false">IF(ISNUMBER($AA544),IF($AA544&gt;=0.005,100,IF($AA544&gt;=-0.015,50,0)),"")</f>
        <v>100</v>
      </c>
      <c r="AM544" s="59" t="n">
        <f aca="false">IF(ISNUMBER($AB544),IF($AB544=1,100,IF($AB544=0,50,0)),"")</f>
        <v>0</v>
      </c>
      <c r="AN544" s="0" t="str">
        <f aca="false">IF(ISNUMBER($AC544),IF($AC544&gt;=0.001,100,IF($AC544&gt;=-0.003,50,0)),"")</f>
        <v/>
      </c>
      <c r="AO544" s="0" t="str">
        <f aca="false">IF(ISNUMBER($AD544),IF($AD544&gt;=0.04,100,IF($AD544&gt;=0,50,0)),"")</f>
        <v/>
      </c>
      <c r="AP544" s="0" t="str">
        <f aca="false">IF(ISNUMBER($AE544),IF($AE544&gt;=25,100,IF($AE544&gt;=-75,50,0)),"")</f>
        <v/>
      </c>
      <c r="AQ544" s="0" t="str">
        <f aca="false">IF(ISNUMBER($AF544),IF($AF544&gt;0,100,IF($AF544&gt;=-50,50,0)),"")</f>
        <v/>
      </c>
      <c r="AR544" s="0" t="str">
        <f aca="false">IF(ISNUMBER($AG544),IF($AG544=1,100,IF($AG544=0,50,0)),"")</f>
        <v/>
      </c>
      <c r="AS544" s="0" t="str">
        <f aca="false">IF(ISNUMBER($AH544),IF($AH544&lt;0,100,IF($AH544&lt;=20,50,0)),"")</f>
        <v/>
      </c>
      <c r="AT544" s="0" t="str">
        <f aca="false">IF(ISNUMBER($AI544),IF($AI544&lt;0.95,100,IF($AI544&lt;=1,50,0)),"")</f>
        <v/>
      </c>
      <c r="AU544" s="0" t="str">
        <f aca="false">IF(ISNUMBER($AJ544),IF($AJ544&lt;30,0,IF($AJ544&lt;40,50,IF($AJ544&lt;=90,100,50))),"")</f>
        <v/>
      </c>
      <c r="AV544" s="0" t="str">
        <f aca="false">IF(ISNUMBER($AK544),IF($AK544&gt;-0.2,100,IF($AK544&gt;=-0.4,50,0)),"")</f>
        <v/>
      </c>
      <c r="AW544" s="59" t="n">
        <f aca="false">01_指標庫!$H$4*ISNUMBER($F544)+01_指標庫!$H$5*ISNUMBER($AA544)+01_指標庫!$H$6*ISNUMBER($G544)+01_指標庫!$H$7*ISNUMBER($H544)+01_指標庫!$H$8*ISNUMBER($AF544)+01_指標庫!$H$9*ISNUMBER($AG544)+01_指標庫!$H$10*ISNUMBER($AB544)+01_指標庫!$H$11*ISNUMBER($AC544)+01_指標庫!$H$12*ISNUMBER($AD544)+01_指標庫!$H$13*ISNUMBER($AE544)+01_指標庫!$H$14*ISNUMBER($I544)+01_指標庫!$H$15*ISNUMBER($AH544)+01_指標庫!$H$16*ISNUMBER($K544)+01_指標庫!$H$17*ISNUMBER($AI544)+01_指標庫!$H$18*ISNUMBER($AJ544)+01_指標庫!$H$19*ISNUMBER($AK544)+01_指標庫!$H$20*ISNUMBER($BB544)+01_指標庫!$H$21*ISNUMBER($BC544)</f>
        <v>51</v>
      </c>
      <c r="AX544" s="59" t="n">
        <f aca="false">IF(AW544=0,50,ROUND((01_指標庫!$H$4*IF(ISNUMBER($F544),L544,0)+01_指標庫!$H$5*IF(ISNUMBER($AA544),AL544,0)+01_指標庫!$H$6*IF(ISNUMBER($G544),M544,0)+01_指標庫!$H$7*IF(ISNUMBER($H544),N544,0)+01_指標庫!$H$8*IF(ISNUMBER($AF544),AQ544,0)+01_指標庫!$H$9*IF(ISNUMBER($AG544),AR544,0)+01_指標庫!$H$10*IF(ISNUMBER($AB544),AM544,0)+01_指標庫!$H$11*IF(ISNUMBER($AC544),AN544,0)+01_指標庫!$H$12*IF(ISNUMBER($AD544),AO544,0)+01_指標庫!$H$13*IF(ISNUMBER($AE544),AP544,0)+01_指標庫!$H$14*IF(ISNUMBER($I544),O544,0)+01_指標庫!$H$15*IF(ISNUMBER($AH544),AS544,0)+01_指標庫!$H$16*IF(ISNUMBER($K544),P544,0)+01_指標庫!$H$17*IF(ISNUMBER($AI544),AT544,0)+01_指標庫!$H$18*IF(ISNUMBER($AJ544),AU544,0)+01_指標庫!$H$19*IF(ISNUMBER($AK544),AV544,0)+01_指標庫!$H$20*IF(ISNUMBER($BB544),BB544,0)+01_指標庫!$H$21*IF(ISNUMBER($BC544),BC544,0))/AW544,1))</f>
        <v>84.3</v>
      </c>
      <c r="AY544" s="60"/>
      <c r="AZ544" s="60"/>
      <c r="BA544" s="58" t="n">
        <f aca="false">AVERAGE($E540:$E544)/AVERAGE($E535:$E544)-1</f>
        <v>0.00777738133869765</v>
      </c>
      <c r="BB544" s="59" t="n">
        <f aca="false">IF(ISNUMBER($BA544),IF(OR($S544&lt;=-0.03,$BA544&lt;-0.003),0,IF(OR($S544&lt;=-0.02,$BA544&lt;0.01),50,100)),"")</f>
        <v>50</v>
      </c>
      <c r="BC544" s="0" t="str">
        <f aca="false">IF(OR(COUNT($AZ544)=0,COUNT($AZ543)=0),"",IF(OR($AY544/$AZ543-1&lt;=-0.03,$AZ544/$AZ543-1&lt;=-0.045,IF(COUNT($AZ535:$AZ544)=10,AVERAGE($AZ540:$AZ544)/AVERAGE($AZ535:$AZ544)-1&lt;-0.01,FALSE())),0,IF(OR($AZ544/$AZ543-1&lt;=-0.02,IF(COUNT($AZ535:$AZ544)=10,AVERAGE($AZ540:$AZ544)/AVERAGE($AZ535:$AZ544)-1&lt;0.005,FALSE())),50,100)))</f>
        <v/>
      </c>
    </row>
    <row r="545" customFormat="false" ht="15" hidden="false" customHeight="true" outlineLevel="0" collapsed="false">
      <c r="A545" s="47" t="n">
        <v>541</v>
      </c>
      <c r="B545" s="48" t="n">
        <v>43341</v>
      </c>
      <c r="C545" s="47" t="n">
        <v>2018</v>
      </c>
      <c r="D545" s="49" t="s">
        <v>238</v>
      </c>
      <c r="E545" s="50" t="n">
        <v>7660.18</v>
      </c>
      <c r="F545" s="51" t="n">
        <v>0.115087</v>
      </c>
      <c r="G545" s="51" t="n">
        <v>0</v>
      </c>
      <c r="H545" s="52" t="n">
        <v>0.7959</v>
      </c>
      <c r="I545" s="53" t="n">
        <v>339</v>
      </c>
      <c r="J545" s="47" t="s">
        <v>235</v>
      </c>
      <c r="K545" s="54" t="n">
        <v>12.25</v>
      </c>
      <c r="L545" s="55" t="n">
        <f aca="false">IF(COUNT(F545)=0,50,IF(F545&gt;=0,100,IF(F545&gt;=-0.02,50,0)))</f>
        <v>100</v>
      </c>
      <c r="M545" s="55" t="n">
        <f aca="false">IF(COUNT(G545)=0,50,IF(G545&gt;-0.06,100,IF(G545&gt;-0.15,50,0)))</f>
        <v>100</v>
      </c>
      <c r="N545" s="55" t="n">
        <f aca="false">IF(COUNT(H545)=0,50,IF(H545&gt;=0.6,100,IF(H545&gt;=0.4,50,0)))</f>
        <v>100</v>
      </c>
      <c r="O545" s="55" t="n">
        <f aca="false">IF(COUNT(I545)=0,50,IF(J545="proxy_vix",50,IF(I545&lt;350,100,IF(I545&lt;=450,50,0))))</f>
        <v>100</v>
      </c>
      <c r="P545" s="55" t="n">
        <f aca="false">IF(COUNT(K545)=0,50,IF(K545&lt;20,100,IF(K545&lt;=25,50,0)))</f>
        <v>100</v>
      </c>
      <c r="Q545" s="54"/>
      <c r="R545" s="47"/>
      <c r="S545" s="51" t="n">
        <f aca="false">$E545/$E544-1</f>
        <v>0.0118793963211254</v>
      </c>
      <c r="T545" s="56" t="n">
        <f aca="false">$K545/$K544-1</f>
        <v>-0.02</v>
      </c>
      <c r="V545" s="57"/>
      <c r="W545" s="57"/>
      <c r="Y545" s="1" t="str">
        <f aca="false">IF(AX545&gt;=70,"EASY",IF(AX545&gt;40,"UNCERTAIN","HARD"))</f>
        <v>EASY</v>
      </c>
      <c r="AA545" s="58" t="n">
        <f aca="false">IF($A545&lt;200,"",AVERAGE($E496:$E545)/AVERAGE($E346:$E545)-1)</f>
        <v>0.0661414020818045</v>
      </c>
      <c r="AB545" s="59" t="n">
        <f aca="false">LOOKUP($B545,07_L1政策步階!$A$4:$A$14,07_L1政策步階!$C$4:$C$14)</f>
        <v>-1</v>
      </c>
      <c r="AC545" s="57"/>
      <c r="AD545" s="57"/>
      <c r="AE545" s="57"/>
      <c r="AF545" s="57"/>
      <c r="AG545" s="57"/>
      <c r="AH545" s="57"/>
      <c r="AI545" s="57"/>
      <c r="AJ545" s="57"/>
      <c r="AK545" s="57"/>
      <c r="AL545" s="59" t="n">
        <f aca="false">IF(ISNUMBER($AA545),IF($AA545&gt;=0.005,100,IF($AA545&gt;=-0.015,50,0)),"")</f>
        <v>100</v>
      </c>
      <c r="AM545" s="59" t="n">
        <f aca="false">IF(ISNUMBER($AB545),IF($AB545=1,100,IF($AB545=0,50,0)),"")</f>
        <v>0</v>
      </c>
      <c r="AN545" s="0" t="str">
        <f aca="false">IF(ISNUMBER($AC545),IF($AC545&gt;=0.001,100,IF($AC545&gt;=-0.003,50,0)),"")</f>
        <v/>
      </c>
      <c r="AO545" s="0" t="str">
        <f aca="false">IF(ISNUMBER($AD545),IF($AD545&gt;=0.04,100,IF($AD545&gt;=0,50,0)),"")</f>
        <v/>
      </c>
      <c r="AP545" s="0" t="str">
        <f aca="false">IF(ISNUMBER($AE545),IF($AE545&gt;=25,100,IF($AE545&gt;=-75,50,0)),"")</f>
        <v/>
      </c>
      <c r="AQ545" s="0" t="str">
        <f aca="false">IF(ISNUMBER($AF545),IF($AF545&gt;0,100,IF($AF545&gt;=-50,50,0)),"")</f>
        <v/>
      </c>
      <c r="AR545" s="0" t="str">
        <f aca="false">IF(ISNUMBER($AG545),IF($AG545=1,100,IF($AG545=0,50,0)),"")</f>
        <v/>
      </c>
      <c r="AS545" s="0" t="str">
        <f aca="false">IF(ISNUMBER($AH545),IF($AH545&lt;0,100,IF($AH545&lt;=20,50,0)),"")</f>
        <v/>
      </c>
      <c r="AT545" s="0" t="str">
        <f aca="false">IF(ISNUMBER($AI545),IF($AI545&lt;0.95,100,IF($AI545&lt;=1,50,0)),"")</f>
        <v/>
      </c>
      <c r="AU545" s="0" t="str">
        <f aca="false">IF(ISNUMBER($AJ545),IF($AJ545&lt;30,0,IF($AJ545&lt;40,50,IF($AJ545&lt;=90,100,50))),"")</f>
        <v/>
      </c>
      <c r="AV545" s="0" t="str">
        <f aca="false">IF(ISNUMBER($AK545),IF($AK545&gt;-0.2,100,IF($AK545&gt;=-0.4,50,0)),"")</f>
        <v/>
      </c>
      <c r="AW545" s="59" t="n">
        <f aca="false">01_指標庫!$H$4*ISNUMBER($F545)+01_指標庫!$H$5*ISNUMBER($AA545)+01_指標庫!$H$6*ISNUMBER($G545)+01_指標庫!$H$7*ISNUMBER($H545)+01_指標庫!$H$8*ISNUMBER($AF545)+01_指標庫!$H$9*ISNUMBER($AG545)+01_指標庫!$H$10*ISNUMBER($AB545)+01_指標庫!$H$11*ISNUMBER($AC545)+01_指標庫!$H$12*ISNUMBER($AD545)+01_指標庫!$H$13*ISNUMBER($AE545)+01_指標庫!$H$14*ISNUMBER($I545)+01_指標庫!$H$15*ISNUMBER($AH545)+01_指標庫!$H$16*ISNUMBER($K545)+01_指標庫!$H$17*ISNUMBER($AI545)+01_指標庫!$H$18*ISNUMBER($AJ545)+01_指標庫!$H$19*ISNUMBER($AK545)+01_指標庫!$H$20*ISNUMBER($BB545)+01_指標庫!$H$21*ISNUMBER($BC545)</f>
        <v>51</v>
      </c>
      <c r="AX545" s="59" t="n">
        <f aca="false">IF(AW545=0,50,ROUND((01_指標庫!$H$4*IF(ISNUMBER($F545),L545,0)+01_指標庫!$H$5*IF(ISNUMBER($AA545),AL545,0)+01_指標庫!$H$6*IF(ISNUMBER($G545),M545,0)+01_指標庫!$H$7*IF(ISNUMBER($H545),N545,0)+01_指標庫!$H$8*IF(ISNUMBER($AF545),AQ545,0)+01_指標庫!$H$9*IF(ISNUMBER($AG545),AR545,0)+01_指標庫!$H$10*IF(ISNUMBER($AB545),AM545,0)+01_指標庫!$H$11*IF(ISNUMBER($AC545),AN545,0)+01_指標庫!$H$12*IF(ISNUMBER($AD545),AO545,0)+01_指標庫!$H$13*IF(ISNUMBER($AE545),AP545,0)+01_指標庫!$H$14*IF(ISNUMBER($I545),O545,0)+01_指標庫!$H$15*IF(ISNUMBER($AH545),AS545,0)+01_指標庫!$H$16*IF(ISNUMBER($K545),P545,0)+01_指標庫!$H$17*IF(ISNUMBER($AI545),AT545,0)+01_指標庫!$H$18*IF(ISNUMBER($AJ545),AU545,0)+01_指標庫!$H$19*IF(ISNUMBER($AK545),AV545,0)+01_指標庫!$H$20*IF(ISNUMBER($BB545),BB545,0)+01_指標庫!$H$21*IF(ISNUMBER($BC545),BC545,0))/AW545,1))</f>
        <v>84.3</v>
      </c>
      <c r="AY545" s="60"/>
      <c r="AZ545" s="60"/>
      <c r="BA545" s="58" t="n">
        <f aca="false">AVERAGE($E541:$E545)/AVERAGE($E536:$E545)-1</f>
        <v>0.00996491137804978</v>
      </c>
      <c r="BB545" s="59" t="n">
        <f aca="false">IF(ISNUMBER($BA545),IF(OR($S545&lt;=-0.03,$BA545&lt;-0.003),0,IF(OR($S545&lt;=-0.02,$BA545&lt;0.01),50,100)),"")</f>
        <v>50</v>
      </c>
      <c r="BC545" s="0" t="str">
        <f aca="false">IF(OR(COUNT($AZ545)=0,COUNT($AZ544)=0),"",IF(OR($AY545/$AZ544-1&lt;=-0.03,$AZ545/$AZ544-1&lt;=-0.045,IF(COUNT($AZ536:$AZ545)=10,AVERAGE($AZ541:$AZ545)/AVERAGE($AZ536:$AZ545)-1&lt;-0.01,FALSE())),0,IF(OR($AZ545/$AZ544-1&lt;=-0.02,IF(COUNT($AZ536:$AZ545)=10,AVERAGE($AZ541:$AZ545)/AVERAGE($AZ536:$AZ545)-1&lt;0.005,FALSE())),50,100)))</f>
        <v/>
      </c>
    </row>
    <row r="546" customFormat="false" ht="15" hidden="false" customHeight="true" outlineLevel="0" collapsed="false">
      <c r="A546" s="47" t="n">
        <v>542</v>
      </c>
      <c r="B546" s="48" t="n">
        <v>43342</v>
      </c>
      <c r="C546" s="47" t="n">
        <v>2018</v>
      </c>
      <c r="D546" s="49" t="s">
        <v>239</v>
      </c>
      <c r="E546" s="50" t="n">
        <v>7642.67</v>
      </c>
      <c r="F546" s="51" t="n">
        <v>0.111465</v>
      </c>
      <c r="G546" s="51" t="n">
        <v>-0.002286</v>
      </c>
      <c r="H546" s="52" t="n">
        <v>0.7959</v>
      </c>
      <c r="I546" s="53" t="n">
        <v>344</v>
      </c>
      <c r="J546" s="47" t="s">
        <v>235</v>
      </c>
      <c r="K546" s="54" t="n">
        <v>13.53</v>
      </c>
      <c r="L546" s="55" t="n">
        <f aca="false">IF(COUNT(F546)=0,50,IF(F546&gt;=0,100,IF(F546&gt;=-0.02,50,0)))</f>
        <v>100</v>
      </c>
      <c r="M546" s="55" t="n">
        <f aca="false">IF(COUNT(G546)=0,50,IF(G546&gt;-0.06,100,IF(G546&gt;-0.15,50,0)))</f>
        <v>100</v>
      </c>
      <c r="N546" s="55" t="n">
        <f aca="false">IF(COUNT(H546)=0,50,IF(H546&gt;=0.6,100,IF(H546&gt;=0.4,50,0)))</f>
        <v>100</v>
      </c>
      <c r="O546" s="55" t="n">
        <f aca="false">IF(COUNT(I546)=0,50,IF(J546="proxy_vix",50,IF(I546&lt;350,100,IF(I546&lt;=450,50,0))))</f>
        <v>100</v>
      </c>
      <c r="P546" s="55" t="n">
        <f aca="false">IF(COUNT(K546)=0,50,IF(K546&lt;20,100,IF(K546&lt;=25,50,0)))</f>
        <v>100</v>
      </c>
      <c r="Q546" s="54"/>
      <c r="R546" s="47"/>
      <c r="S546" s="51" t="n">
        <f aca="false">$E546/$E545-1</f>
        <v>-0.00228584706886781</v>
      </c>
      <c r="T546" s="56" t="n">
        <f aca="false">$K546/$K545-1</f>
        <v>0.104489795918367</v>
      </c>
      <c r="V546" s="57"/>
      <c r="W546" s="57"/>
      <c r="Y546" s="1" t="str">
        <f aca="false">IF(AX546&gt;=70,"EASY",IF(AX546&gt;40,"UNCERTAIN","HARD"))</f>
        <v>EASY</v>
      </c>
      <c r="AA546" s="58" t="n">
        <f aca="false">IF($A546&lt;200,"",AVERAGE($E497:$E546)/AVERAGE($E347:$E546)-1)</f>
        <v>0.0661658734719137</v>
      </c>
      <c r="AB546" s="59" t="n">
        <f aca="false">LOOKUP($B546,07_L1政策步階!$A$4:$A$14,07_L1政策步階!$C$4:$C$14)</f>
        <v>-1</v>
      </c>
      <c r="AC546" s="57"/>
      <c r="AD546" s="57"/>
      <c r="AE546" s="57"/>
      <c r="AF546" s="57"/>
      <c r="AG546" s="57"/>
      <c r="AH546" s="57"/>
      <c r="AI546" s="57"/>
      <c r="AJ546" s="57"/>
      <c r="AK546" s="57"/>
      <c r="AL546" s="59" t="n">
        <f aca="false">IF(ISNUMBER($AA546),IF($AA546&gt;=0.005,100,IF($AA546&gt;=-0.015,50,0)),"")</f>
        <v>100</v>
      </c>
      <c r="AM546" s="59" t="n">
        <f aca="false">IF(ISNUMBER($AB546),IF($AB546=1,100,IF($AB546=0,50,0)),"")</f>
        <v>0</v>
      </c>
      <c r="AN546" s="0" t="str">
        <f aca="false">IF(ISNUMBER($AC546),IF($AC546&gt;=0.001,100,IF($AC546&gt;=-0.003,50,0)),"")</f>
        <v/>
      </c>
      <c r="AO546" s="0" t="str">
        <f aca="false">IF(ISNUMBER($AD546),IF($AD546&gt;=0.04,100,IF($AD546&gt;=0,50,0)),"")</f>
        <v/>
      </c>
      <c r="AP546" s="0" t="str">
        <f aca="false">IF(ISNUMBER($AE546),IF($AE546&gt;=25,100,IF($AE546&gt;=-75,50,0)),"")</f>
        <v/>
      </c>
      <c r="AQ546" s="0" t="str">
        <f aca="false">IF(ISNUMBER($AF546),IF($AF546&gt;0,100,IF($AF546&gt;=-50,50,0)),"")</f>
        <v/>
      </c>
      <c r="AR546" s="0" t="str">
        <f aca="false">IF(ISNUMBER($AG546),IF($AG546=1,100,IF($AG546=0,50,0)),"")</f>
        <v/>
      </c>
      <c r="AS546" s="0" t="str">
        <f aca="false">IF(ISNUMBER($AH546),IF($AH546&lt;0,100,IF($AH546&lt;=20,50,0)),"")</f>
        <v/>
      </c>
      <c r="AT546" s="0" t="str">
        <f aca="false">IF(ISNUMBER($AI546),IF($AI546&lt;0.95,100,IF($AI546&lt;=1,50,0)),"")</f>
        <v/>
      </c>
      <c r="AU546" s="0" t="str">
        <f aca="false">IF(ISNUMBER($AJ546),IF($AJ546&lt;30,0,IF($AJ546&lt;40,50,IF($AJ546&lt;=90,100,50))),"")</f>
        <v/>
      </c>
      <c r="AV546" s="0" t="str">
        <f aca="false">IF(ISNUMBER($AK546),IF($AK546&gt;-0.2,100,IF($AK546&gt;=-0.4,50,0)),"")</f>
        <v/>
      </c>
      <c r="AW546" s="59" t="n">
        <f aca="false">01_指標庫!$H$4*ISNUMBER($F546)+01_指標庫!$H$5*ISNUMBER($AA546)+01_指標庫!$H$6*ISNUMBER($G546)+01_指標庫!$H$7*ISNUMBER($H546)+01_指標庫!$H$8*ISNUMBER($AF546)+01_指標庫!$H$9*ISNUMBER($AG546)+01_指標庫!$H$10*ISNUMBER($AB546)+01_指標庫!$H$11*ISNUMBER($AC546)+01_指標庫!$H$12*ISNUMBER($AD546)+01_指標庫!$H$13*ISNUMBER($AE546)+01_指標庫!$H$14*ISNUMBER($I546)+01_指標庫!$H$15*ISNUMBER($AH546)+01_指標庫!$H$16*ISNUMBER($K546)+01_指標庫!$H$17*ISNUMBER($AI546)+01_指標庫!$H$18*ISNUMBER($AJ546)+01_指標庫!$H$19*ISNUMBER($AK546)+01_指標庫!$H$20*ISNUMBER($BB546)+01_指標庫!$H$21*ISNUMBER($BC546)</f>
        <v>51</v>
      </c>
      <c r="AX546" s="59" t="n">
        <f aca="false">IF(AW546=0,50,ROUND((01_指標庫!$H$4*IF(ISNUMBER($F546),L546,0)+01_指標庫!$H$5*IF(ISNUMBER($AA546),AL546,0)+01_指標庫!$H$6*IF(ISNUMBER($G546),M546,0)+01_指標庫!$H$7*IF(ISNUMBER($H546),N546,0)+01_指標庫!$H$8*IF(ISNUMBER($AF546),AQ546,0)+01_指標庫!$H$9*IF(ISNUMBER($AG546),AR546,0)+01_指標庫!$H$10*IF(ISNUMBER($AB546),AM546,0)+01_指標庫!$H$11*IF(ISNUMBER($AC546),AN546,0)+01_指標庫!$H$12*IF(ISNUMBER($AD546),AO546,0)+01_指標庫!$H$13*IF(ISNUMBER($AE546),AP546,0)+01_指標庫!$H$14*IF(ISNUMBER($I546),O546,0)+01_指標庫!$H$15*IF(ISNUMBER($AH546),AS546,0)+01_指標庫!$H$16*IF(ISNUMBER($K546),P546,0)+01_指標庫!$H$17*IF(ISNUMBER($AI546),AT546,0)+01_指標庫!$H$18*IF(ISNUMBER($AJ546),AU546,0)+01_指標庫!$H$19*IF(ISNUMBER($AK546),AV546,0)+01_指標庫!$H$20*IF(ISNUMBER($BB546),BB546,0)+01_指標庫!$H$21*IF(ISNUMBER($BC546),BC546,0))/AW546,1))</f>
        <v>90.2</v>
      </c>
      <c r="AY546" s="60"/>
      <c r="AZ546" s="60"/>
      <c r="BA546" s="58" t="n">
        <f aca="false">AVERAGE($E542:$E546)/AVERAGE($E537:$E546)-1</f>
        <v>0.0124562329627971</v>
      </c>
      <c r="BB546" s="59" t="n">
        <f aca="false">IF(ISNUMBER($BA546),IF(OR($S546&lt;=-0.03,$BA546&lt;-0.003),0,IF(OR($S546&lt;=-0.02,$BA546&lt;0.01),50,100)),"")</f>
        <v>100</v>
      </c>
      <c r="BC546" s="0" t="str">
        <f aca="false">IF(OR(COUNT($AZ546)=0,COUNT($AZ545)=0),"",IF(OR($AY546/$AZ545-1&lt;=-0.03,$AZ546/$AZ545-1&lt;=-0.045,IF(COUNT($AZ537:$AZ546)=10,AVERAGE($AZ542:$AZ546)/AVERAGE($AZ537:$AZ546)-1&lt;-0.01,FALSE())),0,IF(OR($AZ546/$AZ545-1&lt;=-0.02,IF(COUNT($AZ537:$AZ546)=10,AVERAGE($AZ542:$AZ546)/AVERAGE($AZ537:$AZ546)-1&lt;0.005,FALSE())),50,100)))</f>
        <v/>
      </c>
    </row>
    <row r="547" customFormat="false" ht="15" hidden="false" customHeight="true" outlineLevel="0" collapsed="false">
      <c r="A547" s="47" t="n">
        <v>543</v>
      </c>
      <c r="B547" s="48" t="n">
        <v>43343</v>
      </c>
      <c r="C547" s="47" t="n">
        <v>2018</v>
      </c>
      <c r="D547" s="49" t="s">
        <v>234</v>
      </c>
      <c r="E547" s="50" t="n">
        <v>7654.55</v>
      </c>
      <c r="F547" s="51" t="n">
        <v>0.112092</v>
      </c>
      <c r="G547" s="51" t="n">
        <v>-0.000735</v>
      </c>
      <c r="H547" s="52" t="n">
        <v>0.7959</v>
      </c>
      <c r="I547" s="53" t="n">
        <v>349</v>
      </c>
      <c r="J547" s="47" t="s">
        <v>235</v>
      </c>
      <c r="K547" s="54" t="n">
        <v>12.86</v>
      </c>
      <c r="L547" s="55" t="n">
        <f aca="false">IF(COUNT(F547)=0,50,IF(F547&gt;=0,100,IF(F547&gt;=-0.02,50,0)))</f>
        <v>100</v>
      </c>
      <c r="M547" s="55" t="n">
        <f aca="false">IF(COUNT(G547)=0,50,IF(G547&gt;-0.06,100,IF(G547&gt;-0.15,50,0)))</f>
        <v>100</v>
      </c>
      <c r="N547" s="55" t="n">
        <f aca="false">IF(COUNT(H547)=0,50,IF(H547&gt;=0.6,100,IF(H547&gt;=0.4,50,0)))</f>
        <v>100</v>
      </c>
      <c r="O547" s="55" t="n">
        <f aca="false">IF(COUNT(I547)=0,50,IF(J547="proxy_vix",50,IF(I547&lt;350,100,IF(I547&lt;=450,50,0))))</f>
        <v>100</v>
      </c>
      <c r="P547" s="55" t="n">
        <f aca="false">IF(COUNT(K547)=0,50,IF(K547&lt;20,100,IF(K547&lt;=25,50,0)))</f>
        <v>100</v>
      </c>
      <c r="Q547" s="54"/>
      <c r="R547" s="47"/>
      <c r="S547" s="51" t="n">
        <f aca="false">$E547/$E546-1</f>
        <v>0.00155443058512272</v>
      </c>
      <c r="T547" s="56" t="n">
        <f aca="false">$K547/$K546-1</f>
        <v>-0.049519586104952</v>
      </c>
      <c r="V547" s="57"/>
      <c r="W547" s="57"/>
      <c r="Y547" s="1" t="str">
        <f aca="false">IF(AX547&gt;=70,"EASY",IF(AX547&gt;40,"UNCERTAIN","HARD"))</f>
        <v>EASY</v>
      </c>
      <c r="AA547" s="58" t="n">
        <f aca="false">IF($A547&lt;200,"",AVERAGE($E498:$E547)/AVERAGE($E348:$E547)-1)</f>
        <v>0.0663818283618161</v>
      </c>
      <c r="AB547" s="59" t="n">
        <f aca="false">LOOKUP($B547,07_L1政策步階!$A$4:$A$14,07_L1政策步階!$C$4:$C$14)</f>
        <v>-1</v>
      </c>
      <c r="AC547" s="57"/>
      <c r="AD547" s="57"/>
      <c r="AE547" s="57"/>
      <c r="AF547" s="57"/>
      <c r="AG547" s="57"/>
      <c r="AH547" s="57"/>
      <c r="AI547" s="57"/>
      <c r="AJ547" s="57"/>
      <c r="AK547" s="57"/>
      <c r="AL547" s="59" t="n">
        <f aca="false">IF(ISNUMBER($AA547),IF($AA547&gt;=0.005,100,IF($AA547&gt;=-0.015,50,0)),"")</f>
        <v>100</v>
      </c>
      <c r="AM547" s="59" t="n">
        <f aca="false">IF(ISNUMBER($AB547),IF($AB547=1,100,IF($AB547=0,50,0)),"")</f>
        <v>0</v>
      </c>
      <c r="AN547" s="0" t="str">
        <f aca="false">IF(ISNUMBER($AC547),IF($AC547&gt;=0.001,100,IF($AC547&gt;=-0.003,50,0)),"")</f>
        <v/>
      </c>
      <c r="AO547" s="0" t="str">
        <f aca="false">IF(ISNUMBER($AD547),IF($AD547&gt;=0.04,100,IF($AD547&gt;=0,50,0)),"")</f>
        <v/>
      </c>
      <c r="AP547" s="0" t="str">
        <f aca="false">IF(ISNUMBER($AE547),IF($AE547&gt;=25,100,IF($AE547&gt;=-75,50,0)),"")</f>
        <v/>
      </c>
      <c r="AQ547" s="0" t="str">
        <f aca="false">IF(ISNUMBER($AF547),IF($AF547&gt;0,100,IF($AF547&gt;=-50,50,0)),"")</f>
        <v/>
      </c>
      <c r="AR547" s="0" t="str">
        <f aca="false">IF(ISNUMBER($AG547),IF($AG547=1,100,IF($AG547=0,50,0)),"")</f>
        <v/>
      </c>
      <c r="AS547" s="0" t="str">
        <f aca="false">IF(ISNUMBER($AH547),IF($AH547&lt;0,100,IF($AH547&lt;=20,50,0)),"")</f>
        <v/>
      </c>
      <c r="AT547" s="0" t="str">
        <f aca="false">IF(ISNUMBER($AI547),IF($AI547&lt;0.95,100,IF($AI547&lt;=1,50,0)),"")</f>
        <v/>
      </c>
      <c r="AU547" s="0" t="str">
        <f aca="false">IF(ISNUMBER($AJ547),IF($AJ547&lt;30,0,IF($AJ547&lt;40,50,IF($AJ547&lt;=90,100,50))),"")</f>
        <v/>
      </c>
      <c r="AV547" s="0" t="str">
        <f aca="false">IF(ISNUMBER($AK547),IF($AK547&gt;-0.2,100,IF($AK547&gt;=-0.4,50,0)),"")</f>
        <v/>
      </c>
      <c r="AW547" s="59" t="n">
        <f aca="false">01_指標庫!$H$4*ISNUMBER($F547)+01_指標庫!$H$5*ISNUMBER($AA547)+01_指標庫!$H$6*ISNUMBER($G547)+01_指標庫!$H$7*ISNUMBER($H547)+01_指標庫!$H$8*ISNUMBER($AF547)+01_指標庫!$H$9*ISNUMBER($AG547)+01_指標庫!$H$10*ISNUMBER($AB547)+01_指標庫!$H$11*ISNUMBER($AC547)+01_指標庫!$H$12*ISNUMBER($AD547)+01_指標庫!$H$13*ISNUMBER($AE547)+01_指標庫!$H$14*ISNUMBER($I547)+01_指標庫!$H$15*ISNUMBER($AH547)+01_指標庫!$H$16*ISNUMBER($K547)+01_指標庫!$H$17*ISNUMBER($AI547)+01_指標庫!$H$18*ISNUMBER($AJ547)+01_指標庫!$H$19*ISNUMBER($AK547)+01_指標庫!$H$20*ISNUMBER($BB547)+01_指標庫!$H$21*ISNUMBER($BC547)</f>
        <v>51</v>
      </c>
      <c r="AX547" s="59" t="n">
        <f aca="false">IF(AW547=0,50,ROUND((01_指標庫!$H$4*IF(ISNUMBER($F547),L547,0)+01_指標庫!$H$5*IF(ISNUMBER($AA547),AL547,0)+01_指標庫!$H$6*IF(ISNUMBER($G547),M547,0)+01_指標庫!$H$7*IF(ISNUMBER($H547),N547,0)+01_指標庫!$H$8*IF(ISNUMBER($AF547),AQ547,0)+01_指標庫!$H$9*IF(ISNUMBER($AG547),AR547,0)+01_指標庫!$H$10*IF(ISNUMBER($AB547),AM547,0)+01_指標庫!$H$11*IF(ISNUMBER($AC547),AN547,0)+01_指標庫!$H$12*IF(ISNUMBER($AD547),AO547,0)+01_指標庫!$H$13*IF(ISNUMBER($AE547),AP547,0)+01_指標庫!$H$14*IF(ISNUMBER($I547),O547,0)+01_指標庫!$H$15*IF(ISNUMBER($AH547),AS547,0)+01_指標庫!$H$16*IF(ISNUMBER($K547),P547,0)+01_指標庫!$H$17*IF(ISNUMBER($AI547),AT547,0)+01_指標庫!$H$18*IF(ISNUMBER($AJ547),AU547,0)+01_指標庫!$H$19*IF(ISNUMBER($AK547),AV547,0)+01_指標庫!$H$20*IF(ISNUMBER($BB547),BB547,0)+01_指標庫!$H$21*IF(ISNUMBER($BC547),BC547,0))/AW547,1))</f>
        <v>90.2</v>
      </c>
      <c r="AY547" s="60"/>
      <c r="AZ547" s="60"/>
      <c r="BA547" s="58" t="n">
        <f aca="false">AVERAGE($E543:$E547)/AVERAGE($E538:$E547)-1</f>
        <v>0.0132255873194831</v>
      </c>
      <c r="BB547" s="59" t="n">
        <f aca="false">IF(ISNUMBER($BA547),IF(OR($S547&lt;=-0.03,$BA547&lt;-0.003),0,IF(OR($S547&lt;=-0.02,$BA547&lt;0.01),50,100)),"")</f>
        <v>100</v>
      </c>
      <c r="BC547" s="0" t="str">
        <f aca="false">IF(OR(COUNT($AZ547)=0,COUNT($AZ546)=0),"",IF(OR($AY547/$AZ546-1&lt;=-0.03,$AZ547/$AZ546-1&lt;=-0.045,IF(COUNT($AZ538:$AZ547)=10,AVERAGE($AZ543:$AZ547)/AVERAGE($AZ538:$AZ547)-1&lt;-0.01,FALSE())),0,IF(OR($AZ547/$AZ546-1&lt;=-0.02,IF(COUNT($AZ538:$AZ547)=10,AVERAGE($AZ543:$AZ547)/AVERAGE($AZ538:$AZ547)-1&lt;0.005,FALSE())),50,100)))</f>
        <v/>
      </c>
    </row>
    <row r="548" customFormat="false" ht="15" hidden="false" customHeight="true" outlineLevel="0" collapsed="false">
      <c r="A548" s="47" t="n">
        <v>544</v>
      </c>
      <c r="B548" s="48" t="n">
        <v>43347</v>
      </c>
      <c r="C548" s="47" t="n">
        <v>2018</v>
      </c>
      <c r="D548" s="49" t="s">
        <v>237</v>
      </c>
      <c r="E548" s="50" t="n">
        <v>7622.32</v>
      </c>
      <c r="F548" s="51" t="n">
        <v>0.106314</v>
      </c>
      <c r="G548" s="51" t="n">
        <v>-0.004942</v>
      </c>
      <c r="H548" s="52" t="n">
        <v>0.7755</v>
      </c>
      <c r="I548" s="53" t="n">
        <v>346</v>
      </c>
      <c r="J548" s="47" t="s">
        <v>235</v>
      </c>
      <c r="K548" s="54" t="n">
        <v>13.16</v>
      </c>
      <c r="L548" s="55" t="n">
        <f aca="false">IF(COUNT(F548)=0,50,IF(F548&gt;=0,100,IF(F548&gt;=-0.02,50,0)))</f>
        <v>100</v>
      </c>
      <c r="M548" s="55" t="n">
        <f aca="false">IF(COUNT(G548)=0,50,IF(G548&gt;-0.06,100,IF(G548&gt;-0.15,50,0)))</f>
        <v>100</v>
      </c>
      <c r="N548" s="55" t="n">
        <f aca="false">IF(COUNT(H548)=0,50,IF(H548&gt;=0.6,100,IF(H548&gt;=0.4,50,0)))</f>
        <v>100</v>
      </c>
      <c r="O548" s="55" t="n">
        <f aca="false">IF(COUNT(I548)=0,50,IF(J548="proxy_vix",50,IF(I548&lt;350,100,IF(I548&lt;=450,50,0))))</f>
        <v>100</v>
      </c>
      <c r="P548" s="55" t="n">
        <f aca="false">IF(COUNT(K548)=0,50,IF(K548&lt;20,100,IF(K548&lt;=25,50,0)))</f>
        <v>100</v>
      </c>
      <c r="Q548" s="54"/>
      <c r="R548" s="47"/>
      <c r="S548" s="51" t="n">
        <f aca="false">$E548/$E547-1</f>
        <v>-0.00421056757092198</v>
      </c>
      <c r="T548" s="56" t="n">
        <f aca="false">$K548/$K547-1</f>
        <v>0.0233281493001556</v>
      </c>
      <c r="V548" s="57"/>
      <c r="W548" s="57"/>
      <c r="Y548" s="1" t="str">
        <f aca="false">IF(AX548&gt;=70,"EASY",IF(AX548&gt;40,"UNCERTAIN","HARD"))</f>
        <v>EASY</v>
      </c>
      <c r="AA548" s="58" t="n">
        <f aca="false">IF($A548&lt;200,"",AVERAGE($E499:$E548)/AVERAGE($E349:$E548)-1)</f>
        <v>0.0665594362478295</v>
      </c>
      <c r="AB548" s="59" t="n">
        <f aca="false">LOOKUP($B548,07_L1政策步階!$A$4:$A$14,07_L1政策步階!$C$4:$C$14)</f>
        <v>-1</v>
      </c>
      <c r="AC548" s="57"/>
      <c r="AD548" s="57"/>
      <c r="AE548" s="57"/>
      <c r="AF548" s="57"/>
      <c r="AG548" s="57"/>
      <c r="AH548" s="57"/>
      <c r="AI548" s="57"/>
      <c r="AJ548" s="57"/>
      <c r="AK548" s="57"/>
      <c r="AL548" s="59" t="n">
        <f aca="false">IF(ISNUMBER($AA548),IF($AA548&gt;=0.005,100,IF($AA548&gt;=-0.015,50,0)),"")</f>
        <v>100</v>
      </c>
      <c r="AM548" s="59" t="n">
        <f aca="false">IF(ISNUMBER($AB548),IF($AB548=1,100,IF($AB548=0,50,0)),"")</f>
        <v>0</v>
      </c>
      <c r="AN548" s="0" t="str">
        <f aca="false">IF(ISNUMBER($AC548),IF($AC548&gt;=0.001,100,IF($AC548&gt;=-0.003,50,0)),"")</f>
        <v/>
      </c>
      <c r="AO548" s="0" t="str">
        <f aca="false">IF(ISNUMBER($AD548),IF($AD548&gt;=0.04,100,IF($AD548&gt;=0,50,0)),"")</f>
        <v/>
      </c>
      <c r="AP548" s="0" t="str">
        <f aca="false">IF(ISNUMBER($AE548),IF($AE548&gt;=25,100,IF($AE548&gt;=-75,50,0)),"")</f>
        <v/>
      </c>
      <c r="AQ548" s="0" t="str">
        <f aca="false">IF(ISNUMBER($AF548),IF($AF548&gt;0,100,IF($AF548&gt;=-50,50,0)),"")</f>
        <v/>
      </c>
      <c r="AR548" s="0" t="str">
        <f aca="false">IF(ISNUMBER($AG548),IF($AG548=1,100,IF($AG548=0,50,0)),"")</f>
        <v/>
      </c>
      <c r="AS548" s="0" t="str">
        <f aca="false">IF(ISNUMBER($AH548),IF($AH548&lt;0,100,IF($AH548&lt;=20,50,0)),"")</f>
        <v/>
      </c>
      <c r="AT548" s="0" t="str">
        <f aca="false">IF(ISNUMBER($AI548),IF($AI548&lt;0.95,100,IF($AI548&lt;=1,50,0)),"")</f>
        <v/>
      </c>
      <c r="AU548" s="0" t="str">
        <f aca="false">IF(ISNUMBER($AJ548),IF($AJ548&lt;30,0,IF($AJ548&lt;40,50,IF($AJ548&lt;=90,100,50))),"")</f>
        <v/>
      </c>
      <c r="AV548" s="0" t="str">
        <f aca="false">IF(ISNUMBER($AK548),IF($AK548&gt;-0.2,100,IF($AK548&gt;=-0.4,50,0)),"")</f>
        <v/>
      </c>
      <c r="AW548" s="59" t="n">
        <f aca="false">01_指標庫!$H$4*ISNUMBER($F548)+01_指標庫!$H$5*ISNUMBER($AA548)+01_指標庫!$H$6*ISNUMBER($G548)+01_指標庫!$H$7*ISNUMBER($H548)+01_指標庫!$H$8*ISNUMBER($AF548)+01_指標庫!$H$9*ISNUMBER($AG548)+01_指標庫!$H$10*ISNUMBER($AB548)+01_指標庫!$H$11*ISNUMBER($AC548)+01_指標庫!$H$12*ISNUMBER($AD548)+01_指標庫!$H$13*ISNUMBER($AE548)+01_指標庫!$H$14*ISNUMBER($I548)+01_指標庫!$H$15*ISNUMBER($AH548)+01_指標庫!$H$16*ISNUMBER($K548)+01_指標庫!$H$17*ISNUMBER($AI548)+01_指標庫!$H$18*ISNUMBER($AJ548)+01_指標庫!$H$19*ISNUMBER($AK548)+01_指標庫!$H$20*ISNUMBER($BB548)+01_指標庫!$H$21*ISNUMBER($BC548)</f>
        <v>51</v>
      </c>
      <c r="AX548" s="59" t="n">
        <f aca="false">IF(AW548=0,50,ROUND((01_指標庫!$H$4*IF(ISNUMBER($F548),L548,0)+01_指標庫!$H$5*IF(ISNUMBER($AA548),AL548,0)+01_指標庫!$H$6*IF(ISNUMBER($G548),M548,0)+01_指標庫!$H$7*IF(ISNUMBER($H548),N548,0)+01_指標庫!$H$8*IF(ISNUMBER($AF548),AQ548,0)+01_指標庫!$H$9*IF(ISNUMBER($AG548),AR548,0)+01_指標庫!$H$10*IF(ISNUMBER($AB548),AM548,0)+01_指標庫!$H$11*IF(ISNUMBER($AC548),AN548,0)+01_指標庫!$H$12*IF(ISNUMBER($AD548),AO548,0)+01_指標庫!$H$13*IF(ISNUMBER($AE548),AP548,0)+01_指標庫!$H$14*IF(ISNUMBER($I548),O548,0)+01_指標庫!$H$15*IF(ISNUMBER($AH548),AS548,0)+01_指標庫!$H$16*IF(ISNUMBER($K548),P548,0)+01_指標庫!$H$17*IF(ISNUMBER($AI548),AT548,0)+01_指標庫!$H$18*IF(ISNUMBER($AJ548),AU548,0)+01_指標庫!$H$19*IF(ISNUMBER($AK548),AV548,0)+01_指標庫!$H$20*IF(ISNUMBER($BB548),BB548,0)+01_指標庫!$H$21*IF(ISNUMBER($BC548),BC548,0))/AW548,1))</f>
        <v>90.2</v>
      </c>
      <c r="AY548" s="60"/>
      <c r="AZ548" s="60"/>
      <c r="BA548" s="58" t="n">
        <f aca="false">AVERAGE($E544:$E548)/AVERAGE($E539:$E548)-1</f>
        <v>0.0115307972923833</v>
      </c>
      <c r="BB548" s="59" t="n">
        <f aca="false">IF(ISNUMBER($BA548),IF(OR($S548&lt;=-0.03,$BA548&lt;-0.003),0,IF(OR($S548&lt;=-0.02,$BA548&lt;0.01),50,100)),"")</f>
        <v>100</v>
      </c>
      <c r="BC548" s="0" t="str">
        <f aca="false">IF(OR(COUNT($AZ548)=0,COUNT($AZ547)=0),"",IF(OR($AY548/$AZ547-1&lt;=-0.03,$AZ548/$AZ547-1&lt;=-0.045,IF(COUNT($AZ539:$AZ548)=10,AVERAGE($AZ544:$AZ548)/AVERAGE($AZ539:$AZ548)-1&lt;-0.01,FALSE())),0,IF(OR($AZ548/$AZ547-1&lt;=-0.02,IF(COUNT($AZ539:$AZ548)=10,AVERAGE($AZ544:$AZ548)/AVERAGE($AZ539:$AZ548)-1&lt;0.005,FALSE())),50,100)))</f>
        <v/>
      </c>
    </row>
    <row r="549" customFormat="false" ht="15" hidden="false" customHeight="true" outlineLevel="0" collapsed="false">
      <c r="A549" s="47" t="n">
        <v>545</v>
      </c>
      <c r="B549" s="48" t="n">
        <v>43348</v>
      </c>
      <c r="C549" s="47" t="n">
        <v>2018</v>
      </c>
      <c r="D549" s="49" t="s">
        <v>238</v>
      </c>
      <c r="E549" s="50" t="n">
        <v>7523.26</v>
      </c>
      <c r="F549" s="51" t="n">
        <v>0.090998</v>
      </c>
      <c r="G549" s="51" t="n">
        <v>-0.017874</v>
      </c>
      <c r="H549" s="52" t="n">
        <v>0.7347</v>
      </c>
      <c r="I549" s="53" t="n">
        <v>349</v>
      </c>
      <c r="J549" s="47" t="s">
        <v>235</v>
      </c>
      <c r="K549" s="54" t="n">
        <v>13.91</v>
      </c>
      <c r="L549" s="55" t="n">
        <f aca="false">IF(COUNT(F549)=0,50,IF(F549&gt;=0,100,IF(F549&gt;=-0.02,50,0)))</f>
        <v>100</v>
      </c>
      <c r="M549" s="55" t="n">
        <f aca="false">IF(COUNT(G549)=0,50,IF(G549&gt;-0.06,100,IF(G549&gt;-0.15,50,0)))</f>
        <v>100</v>
      </c>
      <c r="N549" s="55" t="n">
        <f aca="false">IF(COUNT(H549)=0,50,IF(H549&gt;=0.6,100,IF(H549&gt;=0.4,50,0)))</f>
        <v>100</v>
      </c>
      <c r="O549" s="55" t="n">
        <f aca="false">IF(COUNT(I549)=0,50,IF(J549="proxy_vix",50,IF(I549&lt;350,100,IF(I549&lt;=450,50,0))))</f>
        <v>100</v>
      </c>
      <c r="P549" s="55" t="n">
        <f aca="false">IF(COUNT(K549)=0,50,IF(K549&lt;20,100,IF(K549&lt;=25,50,0)))</f>
        <v>100</v>
      </c>
      <c r="Q549" s="54"/>
      <c r="R549" s="47"/>
      <c r="S549" s="51" t="n">
        <f aca="false">$E549/$E548-1</f>
        <v>-0.0129960431994458</v>
      </c>
      <c r="T549" s="56" t="n">
        <f aca="false">$K549/$K548-1</f>
        <v>0.0569908814589666</v>
      </c>
      <c r="V549" s="57"/>
      <c r="W549" s="57"/>
      <c r="Y549" s="1" t="str">
        <f aca="false">IF(AX549&gt;=70,"EASY",IF(AX549&gt;40,"UNCERTAIN","HARD"))</f>
        <v>EASY</v>
      </c>
      <c r="AA549" s="58" t="n">
        <f aca="false">IF($A549&lt;200,"",AVERAGE($E500:$E549)/AVERAGE($E350:$E549)-1)</f>
        <v>0.0670506264678772</v>
      </c>
      <c r="AB549" s="59" t="n">
        <f aca="false">LOOKUP($B549,07_L1政策步階!$A$4:$A$14,07_L1政策步階!$C$4:$C$14)</f>
        <v>-1</v>
      </c>
      <c r="AC549" s="57"/>
      <c r="AD549" s="57"/>
      <c r="AE549" s="57"/>
      <c r="AF549" s="57"/>
      <c r="AG549" s="57"/>
      <c r="AH549" s="57"/>
      <c r="AI549" s="57"/>
      <c r="AJ549" s="57"/>
      <c r="AK549" s="57"/>
      <c r="AL549" s="59" t="n">
        <f aca="false">IF(ISNUMBER($AA549),IF($AA549&gt;=0.005,100,IF($AA549&gt;=-0.015,50,0)),"")</f>
        <v>100</v>
      </c>
      <c r="AM549" s="59" t="n">
        <f aca="false">IF(ISNUMBER($AB549),IF($AB549=1,100,IF($AB549=0,50,0)),"")</f>
        <v>0</v>
      </c>
      <c r="AN549" s="0" t="str">
        <f aca="false">IF(ISNUMBER($AC549),IF($AC549&gt;=0.001,100,IF($AC549&gt;=-0.003,50,0)),"")</f>
        <v/>
      </c>
      <c r="AO549" s="0" t="str">
        <f aca="false">IF(ISNUMBER($AD549),IF($AD549&gt;=0.04,100,IF($AD549&gt;=0,50,0)),"")</f>
        <v/>
      </c>
      <c r="AP549" s="0" t="str">
        <f aca="false">IF(ISNUMBER($AE549),IF($AE549&gt;=25,100,IF($AE549&gt;=-75,50,0)),"")</f>
        <v/>
      </c>
      <c r="AQ549" s="0" t="str">
        <f aca="false">IF(ISNUMBER($AF549),IF($AF549&gt;0,100,IF($AF549&gt;=-50,50,0)),"")</f>
        <v/>
      </c>
      <c r="AR549" s="0" t="str">
        <f aca="false">IF(ISNUMBER($AG549),IF($AG549=1,100,IF($AG549=0,50,0)),"")</f>
        <v/>
      </c>
      <c r="AS549" s="0" t="str">
        <f aca="false">IF(ISNUMBER($AH549),IF($AH549&lt;0,100,IF($AH549&lt;=20,50,0)),"")</f>
        <v/>
      </c>
      <c r="AT549" s="0" t="str">
        <f aca="false">IF(ISNUMBER($AI549),IF($AI549&lt;0.95,100,IF($AI549&lt;=1,50,0)),"")</f>
        <v/>
      </c>
      <c r="AU549" s="0" t="str">
        <f aca="false">IF(ISNUMBER($AJ549),IF($AJ549&lt;30,0,IF($AJ549&lt;40,50,IF($AJ549&lt;=90,100,50))),"")</f>
        <v/>
      </c>
      <c r="AV549" s="0" t="str">
        <f aca="false">IF(ISNUMBER($AK549),IF($AK549&gt;-0.2,100,IF($AK549&gt;=-0.4,50,0)),"")</f>
        <v/>
      </c>
      <c r="AW549" s="59" t="n">
        <f aca="false">01_指標庫!$H$4*ISNUMBER($F549)+01_指標庫!$H$5*ISNUMBER($AA549)+01_指標庫!$H$6*ISNUMBER($G549)+01_指標庫!$H$7*ISNUMBER($H549)+01_指標庫!$H$8*ISNUMBER($AF549)+01_指標庫!$H$9*ISNUMBER($AG549)+01_指標庫!$H$10*ISNUMBER($AB549)+01_指標庫!$H$11*ISNUMBER($AC549)+01_指標庫!$H$12*ISNUMBER($AD549)+01_指標庫!$H$13*ISNUMBER($AE549)+01_指標庫!$H$14*ISNUMBER($I549)+01_指標庫!$H$15*ISNUMBER($AH549)+01_指標庫!$H$16*ISNUMBER($K549)+01_指標庫!$H$17*ISNUMBER($AI549)+01_指標庫!$H$18*ISNUMBER($AJ549)+01_指標庫!$H$19*ISNUMBER($AK549)+01_指標庫!$H$20*ISNUMBER($BB549)+01_指標庫!$H$21*ISNUMBER($BC549)</f>
        <v>51</v>
      </c>
      <c r="AX549" s="59" t="n">
        <f aca="false">IF(AW549=0,50,ROUND((01_指標庫!$H$4*IF(ISNUMBER($F549),L549,0)+01_指標庫!$H$5*IF(ISNUMBER($AA549),AL549,0)+01_指標庫!$H$6*IF(ISNUMBER($G549),M549,0)+01_指標庫!$H$7*IF(ISNUMBER($H549),N549,0)+01_指標庫!$H$8*IF(ISNUMBER($AF549),AQ549,0)+01_指標庫!$H$9*IF(ISNUMBER($AG549),AR549,0)+01_指標庫!$H$10*IF(ISNUMBER($AB549),AM549,0)+01_指標庫!$H$11*IF(ISNUMBER($AC549),AN549,0)+01_指標庫!$H$12*IF(ISNUMBER($AD549),AO549,0)+01_指標庫!$H$13*IF(ISNUMBER($AE549),AP549,0)+01_指標庫!$H$14*IF(ISNUMBER($I549),O549,0)+01_指標庫!$H$15*IF(ISNUMBER($AH549),AS549,0)+01_指標庫!$H$16*IF(ISNUMBER($K549),P549,0)+01_指標庫!$H$17*IF(ISNUMBER($AI549),AT549,0)+01_指標庫!$H$18*IF(ISNUMBER($AJ549),AU549,0)+01_指標庫!$H$19*IF(ISNUMBER($AK549),AV549,0)+01_指標庫!$H$20*IF(ISNUMBER($BB549),BB549,0)+01_指標庫!$H$21*IF(ISNUMBER($BC549),BC549,0))/AW549,1))</f>
        <v>84.3</v>
      </c>
      <c r="AY549" s="60"/>
      <c r="AZ549" s="60"/>
      <c r="BA549" s="58" t="n">
        <f aca="false">AVERAGE($E545:$E549)/AVERAGE($E540:$E549)-1</f>
        <v>0.0085996913555737</v>
      </c>
      <c r="BB549" s="59" t="n">
        <f aca="false">IF(ISNUMBER($BA549),IF(OR($S549&lt;=-0.03,$BA549&lt;-0.003),0,IF(OR($S549&lt;=-0.02,$BA549&lt;0.01),50,100)),"")</f>
        <v>50</v>
      </c>
      <c r="BC549" s="0" t="str">
        <f aca="false">IF(OR(COUNT($AZ549)=0,COUNT($AZ548)=0),"",IF(OR($AY549/$AZ548-1&lt;=-0.03,$AZ549/$AZ548-1&lt;=-0.045,IF(COUNT($AZ540:$AZ549)=10,AVERAGE($AZ545:$AZ549)/AVERAGE($AZ540:$AZ549)-1&lt;-0.01,FALSE())),0,IF(OR($AZ549/$AZ548-1&lt;=-0.02,IF(COUNT($AZ540:$AZ549)=10,AVERAGE($AZ545:$AZ549)/AVERAGE($AZ540:$AZ549)-1&lt;0.005,FALSE())),50,100)))</f>
        <v/>
      </c>
    </row>
    <row r="550" customFormat="false" ht="15" hidden="false" customHeight="true" outlineLevel="0" collapsed="false">
      <c r="A550" s="47" t="n">
        <v>546</v>
      </c>
      <c r="B550" s="48" t="n">
        <v>43349</v>
      </c>
      <c r="C550" s="47" t="n">
        <v>2018</v>
      </c>
      <c r="D550" s="49" t="s">
        <v>239</v>
      </c>
      <c r="E550" s="50" t="n">
        <v>7453.17</v>
      </c>
      <c r="F550" s="51" t="n">
        <v>0.079943</v>
      </c>
      <c r="G550" s="51" t="n">
        <v>-0.027024</v>
      </c>
      <c r="H550" s="52" t="n">
        <v>0.6939</v>
      </c>
      <c r="I550" s="53" t="n">
        <v>352</v>
      </c>
      <c r="J550" s="47" t="s">
        <v>235</v>
      </c>
      <c r="K550" s="54" t="n">
        <v>14.65</v>
      </c>
      <c r="L550" s="55" t="n">
        <f aca="false">IF(COUNT(F550)=0,50,IF(F550&gt;=0,100,IF(F550&gt;=-0.02,50,0)))</f>
        <v>100</v>
      </c>
      <c r="M550" s="55" t="n">
        <f aca="false">IF(COUNT(G550)=0,50,IF(G550&gt;-0.06,100,IF(G550&gt;-0.15,50,0)))</f>
        <v>100</v>
      </c>
      <c r="N550" s="55" t="n">
        <f aca="false">IF(COUNT(H550)=0,50,IF(H550&gt;=0.6,100,IF(H550&gt;=0.4,50,0)))</f>
        <v>100</v>
      </c>
      <c r="O550" s="55" t="n">
        <f aca="false">IF(COUNT(I550)=0,50,IF(J550="proxy_vix",50,IF(I550&lt;350,100,IF(I550&lt;=450,50,0))))</f>
        <v>50</v>
      </c>
      <c r="P550" s="55" t="n">
        <f aca="false">IF(COUNT(K550)=0,50,IF(K550&lt;20,100,IF(K550&lt;=25,50,0)))</f>
        <v>100</v>
      </c>
      <c r="Q550" s="54"/>
      <c r="R550" s="47"/>
      <c r="S550" s="51" t="n">
        <f aca="false">$E550/$E549-1</f>
        <v>-0.00931643994757592</v>
      </c>
      <c r="T550" s="56" t="n">
        <f aca="false">$K550/$K549-1</f>
        <v>0.0531991373112868</v>
      </c>
      <c r="V550" s="57"/>
      <c r="W550" s="57"/>
      <c r="Y550" s="1" t="str">
        <f aca="false">IF(AX550&gt;=70,"EASY",IF(AX550&gt;40,"UNCERTAIN","HARD"))</f>
        <v>EASY</v>
      </c>
      <c r="AA550" s="58" t="n">
        <f aca="false">IF($A550&lt;200,"",AVERAGE($E501:$E550)/AVERAGE($E351:$E550)-1)</f>
        <v>0.067285991600113</v>
      </c>
      <c r="AB550" s="59" t="n">
        <f aca="false">LOOKUP($B550,07_L1政策步階!$A$4:$A$14,07_L1政策步階!$C$4:$C$14)</f>
        <v>-1</v>
      </c>
      <c r="AC550" s="57"/>
      <c r="AD550" s="57"/>
      <c r="AE550" s="57"/>
      <c r="AF550" s="57"/>
      <c r="AG550" s="57"/>
      <c r="AH550" s="57"/>
      <c r="AI550" s="57"/>
      <c r="AJ550" s="57"/>
      <c r="AK550" s="57"/>
      <c r="AL550" s="59" t="n">
        <f aca="false">IF(ISNUMBER($AA550),IF($AA550&gt;=0.005,100,IF($AA550&gt;=-0.015,50,0)),"")</f>
        <v>100</v>
      </c>
      <c r="AM550" s="59" t="n">
        <f aca="false">IF(ISNUMBER($AB550),IF($AB550=1,100,IF($AB550=0,50,0)),"")</f>
        <v>0</v>
      </c>
      <c r="AN550" s="0" t="str">
        <f aca="false">IF(ISNUMBER($AC550),IF($AC550&gt;=0.001,100,IF($AC550&gt;=-0.003,50,0)),"")</f>
        <v/>
      </c>
      <c r="AO550" s="0" t="str">
        <f aca="false">IF(ISNUMBER($AD550),IF($AD550&gt;=0.04,100,IF($AD550&gt;=0,50,0)),"")</f>
        <v/>
      </c>
      <c r="AP550" s="0" t="str">
        <f aca="false">IF(ISNUMBER($AE550),IF($AE550&gt;=25,100,IF($AE550&gt;=-75,50,0)),"")</f>
        <v/>
      </c>
      <c r="AQ550" s="0" t="str">
        <f aca="false">IF(ISNUMBER($AF550),IF($AF550&gt;0,100,IF($AF550&gt;=-50,50,0)),"")</f>
        <v/>
      </c>
      <c r="AR550" s="0" t="str">
        <f aca="false">IF(ISNUMBER($AG550),IF($AG550=1,100,IF($AG550=0,50,0)),"")</f>
        <v/>
      </c>
      <c r="AS550" s="0" t="str">
        <f aca="false">IF(ISNUMBER($AH550),IF($AH550&lt;0,100,IF($AH550&lt;=20,50,0)),"")</f>
        <v/>
      </c>
      <c r="AT550" s="0" t="str">
        <f aca="false">IF(ISNUMBER($AI550),IF($AI550&lt;0.95,100,IF($AI550&lt;=1,50,0)),"")</f>
        <v/>
      </c>
      <c r="AU550" s="0" t="str">
        <f aca="false">IF(ISNUMBER($AJ550),IF($AJ550&lt;30,0,IF($AJ550&lt;40,50,IF($AJ550&lt;=90,100,50))),"")</f>
        <v/>
      </c>
      <c r="AV550" s="0" t="str">
        <f aca="false">IF(ISNUMBER($AK550),IF($AK550&gt;-0.2,100,IF($AK550&gt;=-0.4,50,0)),"")</f>
        <v/>
      </c>
      <c r="AW550" s="59" t="n">
        <f aca="false">01_指標庫!$H$4*ISNUMBER($F550)+01_指標庫!$H$5*ISNUMBER($AA550)+01_指標庫!$H$6*ISNUMBER($G550)+01_指標庫!$H$7*ISNUMBER($H550)+01_指標庫!$H$8*ISNUMBER($AF550)+01_指標庫!$H$9*ISNUMBER($AG550)+01_指標庫!$H$10*ISNUMBER($AB550)+01_指標庫!$H$11*ISNUMBER($AC550)+01_指標庫!$H$12*ISNUMBER($AD550)+01_指標庫!$H$13*ISNUMBER($AE550)+01_指標庫!$H$14*ISNUMBER($I550)+01_指標庫!$H$15*ISNUMBER($AH550)+01_指標庫!$H$16*ISNUMBER($K550)+01_指標庫!$H$17*ISNUMBER($AI550)+01_指標庫!$H$18*ISNUMBER($AJ550)+01_指標庫!$H$19*ISNUMBER($AK550)+01_指標庫!$H$20*ISNUMBER($BB550)+01_指標庫!$H$21*ISNUMBER($BC550)</f>
        <v>51</v>
      </c>
      <c r="AX550" s="59" t="n">
        <f aca="false">IF(AW550=0,50,ROUND((01_指標庫!$H$4*IF(ISNUMBER($F550),L550,0)+01_指標庫!$H$5*IF(ISNUMBER($AA550),AL550,0)+01_指標庫!$H$6*IF(ISNUMBER($G550),M550,0)+01_指標庫!$H$7*IF(ISNUMBER($H550),N550,0)+01_指標庫!$H$8*IF(ISNUMBER($AF550),AQ550,0)+01_指標庫!$H$9*IF(ISNUMBER($AG550),AR550,0)+01_指標庫!$H$10*IF(ISNUMBER($AB550),AM550,0)+01_指標庫!$H$11*IF(ISNUMBER($AC550),AN550,0)+01_指標庫!$H$12*IF(ISNUMBER($AD550),AO550,0)+01_指標庫!$H$13*IF(ISNUMBER($AE550),AP550,0)+01_指標庫!$H$14*IF(ISNUMBER($I550),O550,0)+01_指標庫!$H$15*IF(ISNUMBER($AH550),AS550,0)+01_指標庫!$H$16*IF(ISNUMBER($K550),P550,0)+01_指標庫!$H$17*IF(ISNUMBER($AI550),AT550,0)+01_指標庫!$H$18*IF(ISNUMBER($AJ550),AU550,0)+01_指標庫!$H$19*IF(ISNUMBER($AK550),AV550,0)+01_指標庫!$H$20*IF(ISNUMBER($BB550),BB550,0)+01_指標庫!$H$21*IF(ISNUMBER($BC550),BC550,0))/AW550,1))</f>
        <v>76.5</v>
      </c>
      <c r="AY550" s="60"/>
      <c r="AZ550" s="60"/>
      <c r="BA550" s="58" t="n">
        <f aca="false">AVERAGE($E546:$E550)/AVERAGE($E541:$E550)-1</f>
        <v>0.00274089608263672</v>
      </c>
      <c r="BB550" s="59" t="n">
        <f aca="false">IF(ISNUMBER($BA550),IF(OR($S550&lt;=-0.03,$BA550&lt;-0.003),0,IF(OR($S550&lt;=-0.02,$BA550&lt;0.01),50,100)),"")</f>
        <v>50</v>
      </c>
      <c r="BC550" s="0" t="str">
        <f aca="false">IF(OR(COUNT($AZ550)=0,COUNT($AZ549)=0),"",IF(OR($AY550/$AZ549-1&lt;=-0.03,$AZ550/$AZ549-1&lt;=-0.045,IF(COUNT($AZ541:$AZ550)=10,AVERAGE($AZ546:$AZ550)/AVERAGE($AZ541:$AZ550)-1&lt;-0.01,FALSE())),0,IF(OR($AZ550/$AZ549-1&lt;=-0.02,IF(COUNT($AZ541:$AZ550)=10,AVERAGE($AZ546:$AZ550)/AVERAGE($AZ541:$AZ550)-1&lt;0.005,FALSE())),50,100)))</f>
        <v/>
      </c>
    </row>
    <row r="551" customFormat="false" ht="15" hidden="false" customHeight="true" outlineLevel="0" collapsed="false">
      <c r="A551" s="47" t="n">
        <v>547</v>
      </c>
      <c r="B551" s="48" t="n">
        <v>43350</v>
      </c>
      <c r="C551" s="47" t="n">
        <v>2018</v>
      </c>
      <c r="D551" s="49" t="s">
        <v>234</v>
      </c>
      <c r="E551" s="50" t="n">
        <v>7430.26</v>
      </c>
      <c r="F551" s="51" t="n">
        <v>0.075749</v>
      </c>
      <c r="G551" s="51" t="n">
        <v>-0.030015</v>
      </c>
      <c r="H551" s="52" t="n">
        <v>0.6939</v>
      </c>
      <c r="I551" s="53" t="n">
        <v>348</v>
      </c>
      <c r="J551" s="47" t="s">
        <v>235</v>
      </c>
      <c r="K551" s="54" t="n">
        <v>14.88</v>
      </c>
      <c r="L551" s="55" t="n">
        <f aca="false">IF(COUNT(F551)=0,50,IF(F551&gt;=0,100,IF(F551&gt;=-0.02,50,0)))</f>
        <v>100</v>
      </c>
      <c r="M551" s="55" t="n">
        <f aca="false">IF(COUNT(G551)=0,50,IF(G551&gt;-0.06,100,IF(G551&gt;-0.15,50,0)))</f>
        <v>100</v>
      </c>
      <c r="N551" s="55" t="n">
        <f aca="false">IF(COUNT(H551)=0,50,IF(H551&gt;=0.6,100,IF(H551&gt;=0.4,50,0)))</f>
        <v>100</v>
      </c>
      <c r="O551" s="55" t="n">
        <f aca="false">IF(COUNT(I551)=0,50,IF(J551="proxy_vix",50,IF(I551&lt;350,100,IF(I551&lt;=450,50,0))))</f>
        <v>100</v>
      </c>
      <c r="P551" s="55" t="n">
        <f aca="false">IF(COUNT(K551)=0,50,IF(K551&lt;20,100,IF(K551&lt;=25,50,0)))</f>
        <v>100</v>
      </c>
      <c r="Q551" s="54"/>
      <c r="R551" s="47"/>
      <c r="S551" s="51" t="n">
        <f aca="false">$E551/$E550-1</f>
        <v>-0.00307385984755482</v>
      </c>
      <c r="T551" s="56" t="n">
        <f aca="false">$K551/$K550-1</f>
        <v>0.0156996587030718</v>
      </c>
      <c r="V551" s="57"/>
      <c r="W551" s="57"/>
      <c r="Y551" s="1" t="str">
        <f aca="false">IF(AX551&gt;=70,"EASY",IF(AX551&gt;40,"UNCERTAIN","HARD"))</f>
        <v>EASY</v>
      </c>
      <c r="AA551" s="58" t="n">
        <f aca="false">IF($A551&lt;200,"",AVERAGE($E502:$E551)/AVERAGE($E352:$E551)-1)</f>
        <v>0.0677530780597238</v>
      </c>
      <c r="AB551" s="59" t="n">
        <f aca="false">LOOKUP($B551,07_L1政策步階!$A$4:$A$14,07_L1政策步階!$C$4:$C$14)</f>
        <v>-1</v>
      </c>
      <c r="AC551" s="57"/>
      <c r="AD551" s="57"/>
      <c r="AE551" s="57"/>
      <c r="AF551" s="57"/>
      <c r="AG551" s="57"/>
      <c r="AH551" s="57"/>
      <c r="AI551" s="57"/>
      <c r="AJ551" s="57"/>
      <c r="AK551" s="57"/>
      <c r="AL551" s="59" t="n">
        <f aca="false">IF(ISNUMBER($AA551),IF($AA551&gt;=0.005,100,IF($AA551&gt;=-0.015,50,0)),"")</f>
        <v>100</v>
      </c>
      <c r="AM551" s="59" t="n">
        <f aca="false">IF(ISNUMBER($AB551),IF($AB551=1,100,IF($AB551=0,50,0)),"")</f>
        <v>0</v>
      </c>
      <c r="AN551" s="0" t="str">
        <f aca="false">IF(ISNUMBER($AC551),IF($AC551&gt;=0.001,100,IF($AC551&gt;=-0.003,50,0)),"")</f>
        <v/>
      </c>
      <c r="AO551" s="0" t="str">
        <f aca="false">IF(ISNUMBER($AD551),IF($AD551&gt;=0.04,100,IF($AD551&gt;=0,50,0)),"")</f>
        <v/>
      </c>
      <c r="AP551" s="0" t="str">
        <f aca="false">IF(ISNUMBER($AE551),IF($AE551&gt;=25,100,IF($AE551&gt;=-75,50,0)),"")</f>
        <v/>
      </c>
      <c r="AQ551" s="0" t="str">
        <f aca="false">IF(ISNUMBER($AF551),IF($AF551&gt;0,100,IF($AF551&gt;=-50,50,0)),"")</f>
        <v/>
      </c>
      <c r="AR551" s="0" t="str">
        <f aca="false">IF(ISNUMBER($AG551),IF($AG551=1,100,IF($AG551=0,50,0)),"")</f>
        <v/>
      </c>
      <c r="AS551" s="0" t="str">
        <f aca="false">IF(ISNUMBER($AH551),IF($AH551&lt;0,100,IF($AH551&lt;=20,50,0)),"")</f>
        <v/>
      </c>
      <c r="AT551" s="0" t="str">
        <f aca="false">IF(ISNUMBER($AI551),IF($AI551&lt;0.95,100,IF($AI551&lt;=1,50,0)),"")</f>
        <v/>
      </c>
      <c r="AU551" s="0" t="str">
        <f aca="false">IF(ISNUMBER($AJ551),IF($AJ551&lt;30,0,IF($AJ551&lt;40,50,IF($AJ551&lt;=90,100,50))),"")</f>
        <v/>
      </c>
      <c r="AV551" s="0" t="str">
        <f aca="false">IF(ISNUMBER($AK551),IF($AK551&gt;-0.2,100,IF($AK551&gt;=-0.4,50,0)),"")</f>
        <v/>
      </c>
      <c r="AW551" s="59" t="n">
        <f aca="false">01_指標庫!$H$4*ISNUMBER($F551)+01_指標庫!$H$5*ISNUMBER($AA551)+01_指標庫!$H$6*ISNUMBER($G551)+01_指標庫!$H$7*ISNUMBER($H551)+01_指標庫!$H$8*ISNUMBER($AF551)+01_指標庫!$H$9*ISNUMBER($AG551)+01_指標庫!$H$10*ISNUMBER($AB551)+01_指標庫!$H$11*ISNUMBER($AC551)+01_指標庫!$H$12*ISNUMBER($AD551)+01_指標庫!$H$13*ISNUMBER($AE551)+01_指標庫!$H$14*ISNUMBER($I551)+01_指標庫!$H$15*ISNUMBER($AH551)+01_指標庫!$H$16*ISNUMBER($K551)+01_指標庫!$H$17*ISNUMBER($AI551)+01_指標庫!$H$18*ISNUMBER($AJ551)+01_指標庫!$H$19*ISNUMBER($AK551)+01_指標庫!$H$20*ISNUMBER($BB551)+01_指標庫!$H$21*ISNUMBER($BC551)</f>
        <v>51</v>
      </c>
      <c r="AX551" s="59" t="n">
        <f aca="false">IF(AW551=0,50,ROUND((01_指標庫!$H$4*IF(ISNUMBER($F551),L551,0)+01_指標庫!$H$5*IF(ISNUMBER($AA551),AL551,0)+01_指標庫!$H$6*IF(ISNUMBER($G551),M551,0)+01_指標庫!$H$7*IF(ISNUMBER($H551),N551,0)+01_指標庫!$H$8*IF(ISNUMBER($AF551),AQ551,0)+01_指標庫!$H$9*IF(ISNUMBER($AG551),AR551,0)+01_指標庫!$H$10*IF(ISNUMBER($AB551),AM551,0)+01_指標庫!$H$11*IF(ISNUMBER($AC551),AN551,0)+01_指標庫!$H$12*IF(ISNUMBER($AD551),AO551,0)+01_指標庫!$H$13*IF(ISNUMBER($AE551),AP551,0)+01_指標庫!$H$14*IF(ISNUMBER($I551),O551,0)+01_指標庫!$H$15*IF(ISNUMBER($AH551),AS551,0)+01_指標庫!$H$16*IF(ISNUMBER($K551),P551,0)+01_指標庫!$H$17*IF(ISNUMBER($AI551),AT551,0)+01_指標庫!$H$18*IF(ISNUMBER($AJ551),AU551,0)+01_指標庫!$H$19*IF(ISNUMBER($AK551),AV551,0)+01_指標庫!$H$20*IF(ISNUMBER($BB551),BB551,0)+01_指標庫!$H$21*IF(ISNUMBER($BC551),BC551,0))/AW551,1))</f>
        <v>78.4</v>
      </c>
      <c r="AY551" s="60"/>
      <c r="AZ551" s="60"/>
      <c r="BA551" s="58" t="n">
        <f aca="false">AVERAGE($E547:$E551)/AVERAGE($E542:$E551)-1</f>
        <v>-0.00309611528601617</v>
      </c>
      <c r="BB551" s="59" t="n">
        <f aca="false">IF(ISNUMBER($BA551),IF(OR($S551&lt;=-0.03,$BA551&lt;-0.003),0,IF(OR($S551&lt;=-0.02,$BA551&lt;0.01),50,100)),"")</f>
        <v>0</v>
      </c>
      <c r="BC551" s="0" t="str">
        <f aca="false">IF(OR(COUNT($AZ551)=0,COUNT($AZ550)=0),"",IF(OR($AY551/$AZ550-1&lt;=-0.03,$AZ551/$AZ550-1&lt;=-0.045,IF(COUNT($AZ542:$AZ551)=10,AVERAGE($AZ547:$AZ551)/AVERAGE($AZ542:$AZ551)-1&lt;-0.01,FALSE())),0,IF(OR($AZ551/$AZ550-1&lt;=-0.02,IF(COUNT($AZ542:$AZ551)=10,AVERAGE($AZ547:$AZ551)/AVERAGE($AZ542:$AZ551)-1&lt;0.005,FALSE())),50,100)))</f>
        <v/>
      </c>
    </row>
    <row r="552" customFormat="false" ht="15" hidden="false" customHeight="true" outlineLevel="0" collapsed="false">
      <c r="A552" s="47" t="n">
        <v>548</v>
      </c>
      <c r="B552" s="48" t="n">
        <v>43353</v>
      </c>
      <c r="C552" s="47" t="n">
        <v>2018</v>
      </c>
      <c r="D552" s="49" t="s">
        <v>236</v>
      </c>
      <c r="E552" s="50" t="n">
        <v>7447.68</v>
      </c>
      <c r="F552" s="51" t="n">
        <v>0.077437</v>
      </c>
      <c r="G552" s="51" t="n">
        <v>-0.027741</v>
      </c>
      <c r="H552" s="52" t="n">
        <v>0.7143</v>
      </c>
      <c r="I552" s="53" t="n">
        <v>346</v>
      </c>
      <c r="J552" s="47" t="s">
        <v>235</v>
      </c>
      <c r="K552" s="54" t="n">
        <v>14.16</v>
      </c>
      <c r="L552" s="55" t="n">
        <f aca="false">IF(COUNT(F552)=0,50,IF(F552&gt;=0,100,IF(F552&gt;=-0.02,50,0)))</f>
        <v>100</v>
      </c>
      <c r="M552" s="55" t="n">
        <f aca="false">IF(COUNT(G552)=0,50,IF(G552&gt;-0.06,100,IF(G552&gt;-0.15,50,0)))</f>
        <v>100</v>
      </c>
      <c r="N552" s="55" t="n">
        <f aca="false">IF(COUNT(H552)=0,50,IF(H552&gt;=0.6,100,IF(H552&gt;=0.4,50,0)))</f>
        <v>100</v>
      </c>
      <c r="O552" s="55" t="n">
        <f aca="false">IF(COUNT(I552)=0,50,IF(J552="proxy_vix",50,IF(I552&lt;350,100,IF(I552&lt;=450,50,0))))</f>
        <v>100</v>
      </c>
      <c r="P552" s="55" t="n">
        <f aca="false">IF(COUNT(K552)=0,50,IF(K552&lt;20,100,IF(K552&lt;=25,50,0)))</f>
        <v>100</v>
      </c>
      <c r="Q552" s="54"/>
      <c r="R552" s="47"/>
      <c r="S552" s="51" t="n">
        <f aca="false">$E552/$E551-1</f>
        <v>0.00234446708459735</v>
      </c>
      <c r="T552" s="56" t="n">
        <f aca="false">$K552/$K551-1</f>
        <v>-0.0483870967741936</v>
      </c>
      <c r="V552" s="57"/>
      <c r="W552" s="57"/>
      <c r="Y552" s="1" t="str">
        <f aca="false">IF(AX552&gt;=70,"EASY",IF(AX552&gt;40,"UNCERTAIN","HARD"))</f>
        <v>EASY</v>
      </c>
      <c r="AA552" s="58" t="n">
        <f aca="false">IF($A552&lt;200,"",AVERAGE($E503:$E552)/AVERAGE($E353:$E552)-1)</f>
        <v>0.0681312667602707</v>
      </c>
      <c r="AB552" s="59" t="n">
        <f aca="false">LOOKUP($B552,07_L1政策步階!$A$4:$A$14,07_L1政策步階!$C$4:$C$14)</f>
        <v>-1</v>
      </c>
      <c r="AC552" s="57"/>
      <c r="AD552" s="57"/>
      <c r="AE552" s="57"/>
      <c r="AF552" s="57"/>
      <c r="AG552" s="57"/>
      <c r="AH552" s="57"/>
      <c r="AI552" s="57"/>
      <c r="AJ552" s="57"/>
      <c r="AK552" s="57"/>
      <c r="AL552" s="59" t="n">
        <f aca="false">IF(ISNUMBER($AA552),IF($AA552&gt;=0.005,100,IF($AA552&gt;=-0.015,50,0)),"")</f>
        <v>100</v>
      </c>
      <c r="AM552" s="59" t="n">
        <f aca="false">IF(ISNUMBER($AB552),IF($AB552=1,100,IF($AB552=0,50,0)),"")</f>
        <v>0</v>
      </c>
      <c r="AN552" s="0" t="str">
        <f aca="false">IF(ISNUMBER($AC552),IF($AC552&gt;=0.001,100,IF($AC552&gt;=-0.003,50,0)),"")</f>
        <v/>
      </c>
      <c r="AO552" s="0" t="str">
        <f aca="false">IF(ISNUMBER($AD552),IF($AD552&gt;=0.04,100,IF($AD552&gt;=0,50,0)),"")</f>
        <v/>
      </c>
      <c r="AP552" s="0" t="str">
        <f aca="false">IF(ISNUMBER($AE552),IF($AE552&gt;=25,100,IF($AE552&gt;=-75,50,0)),"")</f>
        <v/>
      </c>
      <c r="AQ552" s="0" t="str">
        <f aca="false">IF(ISNUMBER($AF552),IF($AF552&gt;0,100,IF($AF552&gt;=-50,50,0)),"")</f>
        <v/>
      </c>
      <c r="AR552" s="0" t="str">
        <f aca="false">IF(ISNUMBER($AG552),IF($AG552=1,100,IF($AG552=0,50,0)),"")</f>
        <v/>
      </c>
      <c r="AS552" s="0" t="str">
        <f aca="false">IF(ISNUMBER($AH552),IF($AH552&lt;0,100,IF($AH552&lt;=20,50,0)),"")</f>
        <v/>
      </c>
      <c r="AT552" s="0" t="str">
        <f aca="false">IF(ISNUMBER($AI552),IF($AI552&lt;0.95,100,IF($AI552&lt;=1,50,0)),"")</f>
        <v/>
      </c>
      <c r="AU552" s="0" t="str">
        <f aca="false">IF(ISNUMBER($AJ552),IF($AJ552&lt;30,0,IF($AJ552&lt;40,50,IF($AJ552&lt;=90,100,50))),"")</f>
        <v/>
      </c>
      <c r="AV552" s="0" t="str">
        <f aca="false">IF(ISNUMBER($AK552),IF($AK552&gt;-0.2,100,IF($AK552&gt;=-0.4,50,0)),"")</f>
        <v/>
      </c>
      <c r="AW552" s="59" t="n">
        <f aca="false">01_指標庫!$H$4*ISNUMBER($F552)+01_指標庫!$H$5*ISNUMBER($AA552)+01_指標庫!$H$6*ISNUMBER($G552)+01_指標庫!$H$7*ISNUMBER($H552)+01_指標庫!$H$8*ISNUMBER($AF552)+01_指標庫!$H$9*ISNUMBER($AG552)+01_指標庫!$H$10*ISNUMBER($AB552)+01_指標庫!$H$11*ISNUMBER($AC552)+01_指標庫!$H$12*ISNUMBER($AD552)+01_指標庫!$H$13*ISNUMBER($AE552)+01_指標庫!$H$14*ISNUMBER($I552)+01_指標庫!$H$15*ISNUMBER($AH552)+01_指標庫!$H$16*ISNUMBER($K552)+01_指標庫!$H$17*ISNUMBER($AI552)+01_指標庫!$H$18*ISNUMBER($AJ552)+01_指標庫!$H$19*ISNUMBER($AK552)+01_指標庫!$H$20*ISNUMBER($BB552)+01_指標庫!$H$21*ISNUMBER($BC552)</f>
        <v>51</v>
      </c>
      <c r="AX552" s="59" t="n">
        <f aca="false">IF(AW552=0,50,ROUND((01_指標庫!$H$4*IF(ISNUMBER($F552),L552,0)+01_指標庫!$H$5*IF(ISNUMBER($AA552),AL552,0)+01_指標庫!$H$6*IF(ISNUMBER($G552),M552,0)+01_指標庫!$H$7*IF(ISNUMBER($H552),N552,0)+01_指標庫!$H$8*IF(ISNUMBER($AF552),AQ552,0)+01_指標庫!$H$9*IF(ISNUMBER($AG552),AR552,0)+01_指標庫!$H$10*IF(ISNUMBER($AB552),AM552,0)+01_指標庫!$H$11*IF(ISNUMBER($AC552),AN552,0)+01_指標庫!$H$12*IF(ISNUMBER($AD552),AO552,0)+01_指標庫!$H$13*IF(ISNUMBER($AE552),AP552,0)+01_指標庫!$H$14*IF(ISNUMBER($I552),O552,0)+01_指標庫!$H$15*IF(ISNUMBER($AH552),AS552,0)+01_指標庫!$H$16*IF(ISNUMBER($K552),P552,0)+01_指標庫!$H$17*IF(ISNUMBER($AI552),AT552,0)+01_指標庫!$H$18*IF(ISNUMBER($AJ552),AU552,0)+01_指標庫!$H$19*IF(ISNUMBER($AK552),AV552,0)+01_指標庫!$H$20*IF(ISNUMBER($BB552),BB552,0)+01_指標庫!$H$21*IF(ISNUMBER($BC552),BC552,0))/AW552,1))</f>
        <v>78.4</v>
      </c>
      <c r="AY552" s="60"/>
      <c r="AZ552" s="60"/>
      <c r="BA552" s="58" t="n">
        <f aca="false">AVERAGE($E548:$E552)/AVERAGE($E543:$E552)-1</f>
        <v>-0.00807387484984468</v>
      </c>
      <c r="BB552" s="59" t="n">
        <f aca="false">IF(ISNUMBER($BA552),IF(OR($S552&lt;=-0.03,$BA552&lt;-0.003),0,IF(OR($S552&lt;=-0.02,$BA552&lt;0.01),50,100)),"")</f>
        <v>0</v>
      </c>
      <c r="BC552" s="0" t="str">
        <f aca="false">IF(OR(COUNT($AZ552)=0,COUNT($AZ551)=0),"",IF(OR($AY552/$AZ551-1&lt;=-0.03,$AZ552/$AZ551-1&lt;=-0.045,IF(COUNT($AZ543:$AZ552)=10,AVERAGE($AZ548:$AZ552)/AVERAGE($AZ543:$AZ552)-1&lt;-0.01,FALSE())),0,IF(OR($AZ552/$AZ551-1&lt;=-0.02,IF(COUNT($AZ543:$AZ552)=10,AVERAGE($AZ548:$AZ552)/AVERAGE($AZ543:$AZ552)-1&lt;0.005,FALSE())),50,100)))</f>
        <v/>
      </c>
    </row>
    <row r="553" customFormat="false" ht="15" hidden="false" customHeight="true" outlineLevel="0" collapsed="false">
      <c r="A553" s="47" t="n">
        <v>549</v>
      </c>
      <c r="B553" s="48" t="n">
        <v>43354</v>
      </c>
      <c r="C553" s="47" t="n">
        <v>2018</v>
      </c>
      <c r="D553" s="49" t="s">
        <v>237</v>
      </c>
      <c r="E553" s="50" t="n">
        <v>7507.87</v>
      </c>
      <c r="F553" s="51" t="n">
        <v>0.085264</v>
      </c>
      <c r="G553" s="51" t="n">
        <v>-0.019883</v>
      </c>
      <c r="H553" s="52" t="n">
        <v>0.6735</v>
      </c>
      <c r="I553" s="53" t="n">
        <v>340</v>
      </c>
      <c r="J553" s="47" t="s">
        <v>235</v>
      </c>
      <c r="K553" s="54" t="n">
        <v>13.22</v>
      </c>
      <c r="L553" s="55" t="n">
        <f aca="false">IF(COUNT(F553)=0,50,IF(F553&gt;=0,100,IF(F553&gt;=-0.02,50,0)))</f>
        <v>100</v>
      </c>
      <c r="M553" s="55" t="n">
        <f aca="false">IF(COUNT(G553)=0,50,IF(G553&gt;-0.06,100,IF(G553&gt;-0.15,50,0)))</f>
        <v>100</v>
      </c>
      <c r="N553" s="55" t="n">
        <f aca="false">IF(COUNT(H553)=0,50,IF(H553&gt;=0.6,100,IF(H553&gt;=0.4,50,0)))</f>
        <v>100</v>
      </c>
      <c r="O553" s="55" t="n">
        <f aca="false">IF(COUNT(I553)=0,50,IF(J553="proxy_vix",50,IF(I553&lt;350,100,IF(I553&lt;=450,50,0))))</f>
        <v>100</v>
      </c>
      <c r="P553" s="55" t="n">
        <f aca="false">IF(COUNT(K553)=0,50,IF(K553&lt;20,100,IF(K553&lt;=25,50,0)))</f>
        <v>100</v>
      </c>
      <c r="Q553" s="54"/>
      <c r="R553" s="47"/>
      <c r="S553" s="51" t="n">
        <f aca="false">$E553/$E552-1</f>
        <v>0.00808171135172286</v>
      </c>
      <c r="T553" s="56" t="n">
        <f aca="false">$K553/$K552-1</f>
        <v>-0.0663841807909604</v>
      </c>
      <c r="V553" s="57"/>
      <c r="W553" s="57"/>
      <c r="Y553" s="1" t="str">
        <f aca="false">IF(AX553&gt;=70,"EASY",IF(AX553&gt;40,"UNCERTAIN","HARD"))</f>
        <v>EASY</v>
      </c>
      <c r="AA553" s="58" t="n">
        <f aca="false">IF($A553&lt;200,"",AVERAGE($E504:$E553)/AVERAGE($E354:$E553)-1)</f>
        <v>0.0686155848974623</v>
      </c>
      <c r="AB553" s="59" t="n">
        <f aca="false">LOOKUP($B553,07_L1政策步階!$A$4:$A$14,07_L1政策步階!$C$4:$C$14)</f>
        <v>-1</v>
      </c>
      <c r="AC553" s="57"/>
      <c r="AD553" s="57"/>
      <c r="AE553" s="57"/>
      <c r="AF553" s="57"/>
      <c r="AG553" s="57"/>
      <c r="AH553" s="57"/>
      <c r="AI553" s="57"/>
      <c r="AJ553" s="57"/>
      <c r="AK553" s="57"/>
      <c r="AL553" s="59" t="n">
        <f aca="false">IF(ISNUMBER($AA553),IF($AA553&gt;=0.005,100,IF($AA553&gt;=-0.015,50,0)),"")</f>
        <v>100</v>
      </c>
      <c r="AM553" s="59" t="n">
        <f aca="false">IF(ISNUMBER($AB553),IF($AB553=1,100,IF($AB553=0,50,0)),"")</f>
        <v>0</v>
      </c>
      <c r="AN553" s="0" t="str">
        <f aca="false">IF(ISNUMBER($AC553),IF($AC553&gt;=0.001,100,IF($AC553&gt;=-0.003,50,0)),"")</f>
        <v/>
      </c>
      <c r="AO553" s="0" t="str">
        <f aca="false">IF(ISNUMBER($AD553),IF($AD553&gt;=0.04,100,IF($AD553&gt;=0,50,0)),"")</f>
        <v/>
      </c>
      <c r="AP553" s="0" t="str">
        <f aca="false">IF(ISNUMBER($AE553),IF($AE553&gt;=25,100,IF($AE553&gt;=-75,50,0)),"")</f>
        <v/>
      </c>
      <c r="AQ553" s="0" t="str">
        <f aca="false">IF(ISNUMBER($AF553),IF($AF553&gt;0,100,IF($AF553&gt;=-50,50,0)),"")</f>
        <v/>
      </c>
      <c r="AR553" s="0" t="str">
        <f aca="false">IF(ISNUMBER($AG553),IF($AG553=1,100,IF($AG553=0,50,0)),"")</f>
        <v/>
      </c>
      <c r="AS553" s="0" t="str">
        <f aca="false">IF(ISNUMBER($AH553),IF($AH553&lt;0,100,IF($AH553&lt;=20,50,0)),"")</f>
        <v/>
      </c>
      <c r="AT553" s="0" t="str">
        <f aca="false">IF(ISNUMBER($AI553),IF($AI553&lt;0.95,100,IF($AI553&lt;=1,50,0)),"")</f>
        <v/>
      </c>
      <c r="AU553" s="0" t="str">
        <f aca="false">IF(ISNUMBER($AJ553),IF($AJ553&lt;30,0,IF($AJ553&lt;40,50,IF($AJ553&lt;=90,100,50))),"")</f>
        <v/>
      </c>
      <c r="AV553" s="0" t="str">
        <f aca="false">IF(ISNUMBER($AK553),IF($AK553&gt;-0.2,100,IF($AK553&gt;=-0.4,50,0)),"")</f>
        <v/>
      </c>
      <c r="AW553" s="59" t="n">
        <f aca="false">01_指標庫!$H$4*ISNUMBER($F553)+01_指標庫!$H$5*ISNUMBER($AA553)+01_指標庫!$H$6*ISNUMBER($G553)+01_指標庫!$H$7*ISNUMBER($H553)+01_指標庫!$H$8*ISNUMBER($AF553)+01_指標庫!$H$9*ISNUMBER($AG553)+01_指標庫!$H$10*ISNUMBER($AB553)+01_指標庫!$H$11*ISNUMBER($AC553)+01_指標庫!$H$12*ISNUMBER($AD553)+01_指標庫!$H$13*ISNUMBER($AE553)+01_指標庫!$H$14*ISNUMBER($I553)+01_指標庫!$H$15*ISNUMBER($AH553)+01_指標庫!$H$16*ISNUMBER($K553)+01_指標庫!$H$17*ISNUMBER($AI553)+01_指標庫!$H$18*ISNUMBER($AJ553)+01_指標庫!$H$19*ISNUMBER($AK553)+01_指標庫!$H$20*ISNUMBER($BB553)+01_指標庫!$H$21*ISNUMBER($BC553)</f>
        <v>51</v>
      </c>
      <c r="AX553" s="59" t="n">
        <f aca="false">IF(AW553=0,50,ROUND((01_指標庫!$H$4*IF(ISNUMBER($F553),L553,0)+01_指標庫!$H$5*IF(ISNUMBER($AA553),AL553,0)+01_指標庫!$H$6*IF(ISNUMBER($G553),M553,0)+01_指標庫!$H$7*IF(ISNUMBER($H553),N553,0)+01_指標庫!$H$8*IF(ISNUMBER($AF553),AQ553,0)+01_指標庫!$H$9*IF(ISNUMBER($AG553),AR553,0)+01_指標庫!$H$10*IF(ISNUMBER($AB553),AM553,0)+01_指標庫!$H$11*IF(ISNUMBER($AC553),AN553,0)+01_指標庫!$H$12*IF(ISNUMBER($AD553),AO553,0)+01_指標庫!$H$13*IF(ISNUMBER($AE553),AP553,0)+01_指標庫!$H$14*IF(ISNUMBER($I553),O553,0)+01_指標庫!$H$15*IF(ISNUMBER($AH553),AS553,0)+01_指標庫!$H$16*IF(ISNUMBER($K553),P553,0)+01_指標庫!$H$17*IF(ISNUMBER($AI553),AT553,0)+01_指標庫!$H$18*IF(ISNUMBER($AJ553),AU553,0)+01_指標庫!$H$19*IF(ISNUMBER($AK553),AV553,0)+01_指標庫!$H$20*IF(ISNUMBER($BB553),BB553,0)+01_指標庫!$H$21*IF(ISNUMBER($BC553),BC553,0))/AW553,1))</f>
        <v>78.4</v>
      </c>
      <c r="AY553" s="60"/>
      <c r="AZ553" s="60"/>
      <c r="BA553" s="58" t="n">
        <f aca="false">AVERAGE($E549:$E553)/AVERAGE($E544:$E553)-1</f>
        <v>-0.0104318228800351</v>
      </c>
      <c r="BB553" s="59" t="n">
        <f aca="false">IF(ISNUMBER($BA553),IF(OR($S553&lt;=-0.03,$BA553&lt;-0.003),0,IF(OR($S553&lt;=-0.02,$BA553&lt;0.01),50,100)),"")</f>
        <v>0</v>
      </c>
      <c r="BC553" s="0" t="str">
        <f aca="false">IF(OR(COUNT($AZ553)=0,COUNT($AZ552)=0),"",IF(OR($AY553/$AZ552-1&lt;=-0.03,$AZ553/$AZ552-1&lt;=-0.045,IF(COUNT($AZ544:$AZ553)=10,AVERAGE($AZ549:$AZ553)/AVERAGE($AZ544:$AZ553)-1&lt;-0.01,FALSE())),0,IF(OR($AZ553/$AZ552-1&lt;=-0.02,IF(COUNT($AZ544:$AZ553)=10,AVERAGE($AZ549:$AZ553)/AVERAGE($AZ544:$AZ553)-1&lt;0.005,FALSE())),50,100)))</f>
        <v/>
      </c>
    </row>
    <row r="554" customFormat="false" ht="15" hidden="false" customHeight="true" outlineLevel="0" collapsed="false">
      <c r="A554" s="47" t="n">
        <v>550</v>
      </c>
      <c r="B554" s="48" t="n">
        <v>43355</v>
      </c>
      <c r="C554" s="47" t="n">
        <v>2018</v>
      </c>
      <c r="D554" s="49" t="s">
        <v>238</v>
      </c>
      <c r="E554" s="50" t="n">
        <v>7488.06</v>
      </c>
      <c r="F554" s="51" t="n">
        <v>0.081557</v>
      </c>
      <c r="G554" s="51" t="n">
        <v>-0.022469</v>
      </c>
      <c r="H554" s="52" t="n">
        <v>0.6531</v>
      </c>
      <c r="I554" s="53" t="n">
        <v>338</v>
      </c>
      <c r="J554" s="47" t="s">
        <v>235</v>
      </c>
      <c r="K554" s="54" t="n">
        <v>13.14</v>
      </c>
      <c r="L554" s="55" t="n">
        <f aca="false">IF(COUNT(F554)=0,50,IF(F554&gt;=0,100,IF(F554&gt;=-0.02,50,0)))</f>
        <v>100</v>
      </c>
      <c r="M554" s="55" t="n">
        <f aca="false">IF(COUNT(G554)=0,50,IF(G554&gt;-0.06,100,IF(G554&gt;-0.15,50,0)))</f>
        <v>100</v>
      </c>
      <c r="N554" s="55" t="n">
        <f aca="false">IF(COUNT(H554)=0,50,IF(H554&gt;=0.6,100,IF(H554&gt;=0.4,50,0)))</f>
        <v>100</v>
      </c>
      <c r="O554" s="55" t="n">
        <f aca="false">IF(COUNT(I554)=0,50,IF(J554="proxy_vix",50,IF(I554&lt;350,100,IF(I554&lt;=450,50,0))))</f>
        <v>100</v>
      </c>
      <c r="P554" s="55" t="n">
        <f aca="false">IF(COUNT(K554)=0,50,IF(K554&lt;20,100,IF(K554&lt;=25,50,0)))</f>
        <v>100</v>
      </c>
      <c r="Q554" s="54"/>
      <c r="R554" s="47"/>
      <c r="S554" s="51" t="n">
        <f aca="false">$E554/$E553-1</f>
        <v>-0.00263856459954681</v>
      </c>
      <c r="T554" s="56" t="n">
        <f aca="false">$K554/$K553-1</f>
        <v>-0.00605143721633894</v>
      </c>
      <c r="V554" s="57"/>
      <c r="W554" s="57"/>
      <c r="Y554" s="1" t="str">
        <f aca="false">IF(AX554&gt;=70,"EASY",IF(AX554&gt;40,"UNCERTAIN","HARD"))</f>
        <v>EASY</v>
      </c>
      <c r="AA554" s="58" t="n">
        <f aca="false">IF($A554&lt;200,"",AVERAGE($E505:$E554)/AVERAGE($E355:$E554)-1)</f>
        <v>0.0689103600164429</v>
      </c>
      <c r="AB554" s="59" t="n">
        <f aca="false">LOOKUP($B554,07_L1政策步階!$A$4:$A$14,07_L1政策步階!$C$4:$C$14)</f>
        <v>-1</v>
      </c>
      <c r="AC554" s="57"/>
      <c r="AD554" s="57"/>
      <c r="AE554" s="57"/>
      <c r="AF554" s="57"/>
      <c r="AG554" s="57"/>
      <c r="AH554" s="57"/>
      <c r="AI554" s="57"/>
      <c r="AJ554" s="57"/>
      <c r="AK554" s="57"/>
      <c r="AL554" s="59" t="n">
        <f aca="false">IF(ISNUMBER($AA554),IF($AA554&gt;=0.005,100,IF($AA554&gt;=-0.015,50,0)),"")</f>
        <v>100</v>
      </c>
      <c r="AM554" s="59" t="n">
        <f aca="false">IF(ISNUMBER($AB554),IF($AB554=1,100,IF($AB554=0,50,0)),"")</f>
        <v>0</v>
      </c>
      <c r="AN554" s="0" t="str">
        <f aca="false">IF(ISNUMBER($AC554),IF($AC554&gt;=0.001,100,IF($AC554&gt;=-0.003,50,0)),"")</f>
        <v/>
      </c>
      <c r="AO554" s="0" t="str">
        <f aca="false">IF(ISNUMBER($AD554),IF($AD554&gt;=0.04,100,IF($AD554&gt;=0,50,0)),"")</f>
        <v/>
      </c>
      <c r="AP554" s="0" t="str">
        <f aca="false">IF(ISNUMBER($AE554),IF($AE554&gt;=25,100,IF($AE554&gt;=-75,50,0)),"")</f>
        <v/>
      </c>
      <c r="AQ554" s="0" t="str">
        <f aca="false">IF(ISNUMBER($AF554),IF($AF554&gt;0,100,IF($AF554&gt;=-50,50,0)),"")</f>
        <v/>
      </c>
      <c r="AR554" s="0" t="str">
        <f aca="false">IF(ISNUMBER($AG554),IF($AG554=1,100,IF($AG554=0,50,0)),"")</f>
        <v/>
      </c>
      <c r="AS554" s="0" t="str">
        <f aca="false">IF(ISNUMBER($AH554),IF($AH554&lt;0,100,IF($AH554&lt;=20,50,0)),"")</f>
        <v/>
      </c>
      <c r="AT554" s="0" t="str">
        <f aca="false">IF(ISNUMBER($AI554),IF($AI554&lt;0.95,100,IF($AI554&lt;=1,50,0)),"")</f>
        <v/>
      </c>
      <c r="AU554" s="0" t="str">
        <f aca="false">IF(ISNUMBER($AJ554),IF($AJ554&lt;30,0,IF($AJ554&lt;40,50,IF($AJ554&lt;=90,100,50))),"")</f>
        <v/>
      </c>
      <c r="AV554" s="0" t="str">
        <f aca="false">IF(ISNUMBER($AK554),IF($AK554&gt;-0.2,100,IF($AK554&gt;=-0.4,50,0)),"")</f>
        <v/>
      </c>
      <c r="AW554" s="59" t="n">
        <f aca="false">01_指標庫!$H$4*ISNUMBER($F554)+01_指標庫!$H$5*ISNUMBER($AA554)+01_指標庫!$H$6*ISNUMBER($G554)+01_指標庫!$H$7*ISNUMBER($H554)+01_指標庫!$H$8*ISNUMBER($AF554)+01_指標庫!$H$9*ISNUMBER($AG554)+01_指標庫!$H$10*ISNUMBER($AB554)+01_指標庫!$H$11*ISNUMBER($AC554)+01_指標庫!$H$12*ISNUMBER($AD554)+01_指標庫!$H$13*ISNUMBER($AE554)+01_指標庫!$H$14*ISNUMBER($I554)+01_指標庫!$H$15*ISNUMBER($AH554)+01_指標庫!$H$16*ISNUMBER($K554)+01_指標庫!$H$17*ISNUMBER($AI554)+01_指標庫!$H$18*ISNUMBER($AJ554)+01_指標庫!$H$19*ISNUMBER($AK554)+01_指標庫!$H$20*ISNUMBER($BB554)+01_指標庫!$H$21*ISNUMBER($BC554)</f>
        <v>51</v>
      </c>
      <c r="AX554" s="59" t="n">
        <f aca="false">IF(AW554=0,50,ROUND((01_指標庫!$H$4*IF(ISNUMBER($F554),L554,0)+01_指標庫!$H$5*IF(ISNUMBER($AA554),AL554,0)+01_指標庫!$H$6*IF(ISNUMBER($G554),M554,0)+01_指標庫!$H$7*IF(ISNUMBER($H554),N554,0)+01_指標庫!$H$8*IF(ISNUMBER($AF554),AQ554,0)+01_指標庫!$H$9*IF(ISNUMBER($AG554),AR554,0)+01_指標庫!$H$10*IF(ISNUMBER($AB554),AM554,0)+01_指標庫!$H$11*IF(ISNUMBER($AC554),AN554,0)+01_指標庫!$H$12*IF(ISNUMBER($AD554),AO554,0)+01_指標庫!$H$13*IF(ISNUMBER($AE554),AP554,0)+01_指標庫!$H$14*IF(ISNUMBER($I554),O554,0)+01_指標庫!$H$15*IF(ISNUMBER($AH554),AS554,0)+01_指標庫!$H$16*IF(ISNUMBER($K554),P554,0)+01_指標庫!$H$17*IF(ISNUMBER($AI554),AT554,0)+01_指標庫!$H$18*IF(ISNUMBER($AJ554),AU554,0)+01_指標庫!$H$19*IF(ISNUMBER($AK554),AV554,0)+01_指標庫!$H$20*IF(ISNUMBER($BB554),BB554,0)+01_指標庫!$H$21*IF(ISNUMBER($BC554),BC554,0))/AW554,1))</f>
        <v>78.4</v>
      </c>
      <c r="AY554" s="60"/>
      <c r="AZ554" s="60"/>
      <c r="BA554" s="58" t="n">
        <f aca="false">AVERAGE($E550:$E554)/AVERAGE($E545:$E554)-1</f>
        <v>-0.0102868857783678</v>
      </c>
      <c r="BB554" s="59" t="n">
        <f aca="false">IF(ISNUMBER($BA554),IF(OR($S554&lt;=-0.03,$BA554&lt;-0.003),0,IF(OR($S554&lt;=-0.02,$BA554&lt;0.01),50,100)),"")</f>
        <v>0</v>
      </c>
      <c r="BC554" s="0" t="str">
        <f aca="false">IF(OR(COUNT($AZ554)=0,COUNT($AZ553)=0),"",IF(OR($AY554/$AZ553-1&lt;=-0.03,$AZ554/$AZ553-1&lt;=-0.045,IF(COUNT($AZ545:$AZ554)=10,AVERAGE($AZ550:$AZ554)/AVERAGE($AZ545:$AZ554)-1&lt;-0.01,FALSE())),0,IF(OR($AZ554/$AZ553-1&lt;=-0.02,IF(COUNT($AZ545:$AZ554)=10,AVERAGE($AZ550:$AZ554)/AVERAGE($AZ545:$AZ554)-1&lt;0.005,FALSE())),50,100)))</f>
        <v/>
      </c>
    </row>
    <row r="555" customFormat="false" ht="15" hidden="false" customHeight="true" outlineLevel="0" collapsed="false">
      <c r="A555" s="47" t="n">
        <v>551</v>
      </c>
      <c r="B555" s="48" t="n">
        <v>43356</v>
      </c>
      <c r="C555" s="47" t="n">
        <v>2018</v>
      </c>
      <c r="D555" s="49" t="s">
        <v>239</v>
      </c>
      <c r="E555" s="50" t="n">
        <v>7561.69</v>
      </c>
      <c r="F555" s="51" t="n">
        <v>0.091281</v>
      </c>
      <c r="G555" s="51" t="n">
        <v>-0.012857</v>
      </c>
      <c r="H555" s="52" t="n">
        <v>0.6939</v>
      </c>
      <c r="I555" s="53" t="n">
        <v>335</v>
      </c>
      <c r="J555" s="47" t="s">
        <v>235</v>
      </c>
      <c r="K555" s="54" t="n">
        <v>12.37</v>
      </c>
      <c r="L555" s="55" t="n">
        <f aca="false">IF(COUNT(F555)=0,50,IF(F555&gt;=0,100,IF(F555&gt;=-0.02,50,0)))</f>
        <v>100</v>
      </c>
      <c r="M555" s="55" t="n">
        <f aca="false">IF(COUNT(G555)=0,50,IF(G555&gt;-0.06,100,IF(G555&gt;-0.15,50,0)))</f>
        <v>100</v>
      </c>
      <c r="N555" s="55" t="n">
        <f aca="false">IF(COUNT(H555)=0,50,IF(H555&gt;=0.6,100,IF(H555&gt;=0.4,50,0)))</f>
        <v>100</v>
      </c>
      <c r="O555" s="55" t="n">
        <f aca="false">IF(COUNT(I555)=0,50,IF(J555="proxy_vix",50,IF(I555&lt;350,100,IF(I555&lt;=450,50,0))))</f>
        <v>100</v>
      </c>
      <c r="P555" s="55" t="n">
        <f aca="false">IF(COUNT(K555)=0,50,IF(K555&lt;20,100,IF(K555&lt;=25,50,0)))</f>
        <v>100</v>
      </c>
      <c r="Q555" s="54"/>
      <c r="R555" s="47"/>
      <c r="S555" s="51" t="n">
        <f aca="false">$E555/$E554-1</f>
        <v>0.00983298744935257</v>
      </c>
      <c r="T555" s="56" t="n">
        <f aca="false">$K555/$K554-1</f>
        <v>-0.0585996955859971</v>
      </c>
      <c r="V555" s="57"/>
      <c r="W555" s="57"/>
      <c r="Y555" s="1" t="str">
        <f aca="false">IF(AX555&gt;=70,"EASY",IF(AX555&gt;40,"UNCERTAIN","HARD"))</f>
        <v>EASY</v>
      </c>
      <c r="AA555" s="58" t="n">
        <f aca="false">IF($A555&lt;200,"",AVERAGE($E506:$E555)/AVERAGE($E356:$E555)-1)</f>
        <v>0.0695981746539125</v>
      </c>
      <c r="AB555" s="59" t="n">
        <f aca="false">LOOKUP($B555,07_L1政策步階!$A$4:$A$14,07_L1政策步階!$C$4:$C$14)</f>
        <v>-1</v>
      </c>
      <c r="AC555" s="57"/>
      <c r="AD555" s="57"/>
      <c r="AE555" s="57"/>
      <c r="AF555" s="57"/>
      <c r="AG555" s="57"/>
      <c r="AH555" s="57"/>
      <c r="AI555" s="57"/>
      <c r="AJ555" s="57"/>
      <c r="AK555" s="57"/>
      <c r="AL555" s="59" t="n">
        <f aca="false">IF(ISNUMBER($AA555),IF($AA555&gt;=0.005,100,IF($AA555&gt;=-0.015,50,0)),"")</f>
        <v>100</v>
      </c>
      <c r="AM555" s="59" t="n">
        <f aca="false">IF(ISNUMBER($AB555),IF($AB555=1,100,IF($AB555=0,50,0)),"")</f>
        <v>0</v>
      </c>
      <c r="AN555" s="0" t="str">
        <f aca="false">IF(ISNUMBER($AC555),IF($AC555&gt;=0.001,100,IF($AC555&gt;=-0.003,50,0)),"")</f>
        <v/>
      </c>
      <c r="AO555" s="0" t="str">
        <f aca="false">IF(ISNUMBER($AD555),IF($AD555&gt;=0.04,100,IF($AD555&gt;=0,50,0)),"")</f>
        <v/>
      </c>
      <c r="AP555" s="0" t="str">
        <f aca="false">IF(ISNUMBER($AE555),IF($AE555&gt;=25,100,IF($AE555&gt;=-75,50,0)),"")</f>
        <v/>
      </c>
      <c r="AQ555" s="0" t="str">
        <f aca="false">IF(ISNUMBER($AF555),IF($AF555&gt;0,100,IF($AF555&gt;=-50,50,0)),"")</f>
        <v/>
      </c>
      <c r="AR555" s="0" t="str">
        <f aca="false">IF(ISNUMBER($AG555),IF($AG555=1,100,IF($AG555=0,50,0)),"")</f>
        <v/>
      </c>
      <c r="AS555" s="0" t="str">
        <f aca="false">IF(ISNUMBER($AH555),IF($AH555&lt;0,100,IF($AH555&lt;=20,50,0)),"")</f>
        <v/>
      </c>
      <c r="AT555" s="0" t="str">
        <f aca="false">IF(ISNUMBER($AI555),IF($AI555&lt;0.95,100,IF($AI555&lt;=1,50,0)),"")</f>
        <v/>
      </c>
      <c r="AU555" s="0" t="str">
        <f aca="false">IF(ISNUMBER($AJ555),IF($AJ555&lt;30,0,IF($AJ555&lt;40,50,IF($AJ555&lt;=90,100,50))),"")</f>
        <v/>
      </c>
      <c r="AV555" s="0" t="str">
        <f aca="false">IF(ISNUMBER($AK555),IF($AK555&gt;-0.2,100,IF($AK555&gt;=-0.4,50,0)),"")</f>
        <v/>
      </c>
      <c r="AW555" s="59" t="n">
        <f aca="false">01_指標庫!$H$4*ISNUMBER($F555)+01_指標庫!$H$5*ISNUMBER($AA555)+01_指標庫!$H$6*ISNUMBER($G555)+01_指標庫!$H$7*ISNUMBER($H555)+01_指標庫!$H$8*ISNUMBER($AF555)+01_指標庫!$H$9*ISNUMBER($AG555)+01_指標庫!$H$10*ISNUMBER($AB555)+01_指標庫!$H$11*ISNUMBER($AC555)+01_指標庫!$H$12*ISNUMBER($AD555)+01_指標庫!$H$13*ISNUMBER($AE555)+01_指標庫!$H$14*ISNUMBER($I555)+01_指標庫!$H$15*ISNUMBER($AH555)+01_指標庫!$H$16*ISNUMBER($K555)+01_指標庫!$H$17*ISNUMBER($AI555)+01_指標庫!$H$18*ISNUMBER($AJ555)+01_指標庫!$H$19*ISNUMBER($AK555)+01_指標庫!$H$20*ISNUMBER($BB555)+01_指標庫!$H$21*ISNUMBER($BC555)</f>
        <v>51</v>
      </c>
      <c r="AX555" s="59" t="n">
        <f aca="false">IF(AW555=0,50,ROUND((01_指標庫!$H$4*IF(ISNUMBER($F555),L555,0)+01_指標庫!$H$5*IF(ISNUMBER($AA555),AL555,0)+01_指標庫!$H$6*IF(ISNUMBER($G555),M555,0)+01_指標庫!$H$7*IF(ISNUMBER($H555),N555,0)+01_指標庫!$H$8*IF(ISNUMBER($AF555),AQ555,0)+01_指標庫!$H$9*IF(ISNUMBER($AG555),AR555,0)+01_指標庫!$H$10*IF(ISNUMBER($AB555),AM555,0)+01_指標庫!$H$11*IF(ISNUMBER($AC555),AN555,0)+01_指標庫!$H$12*IF(ISNUMBER($AD555),AO555,0)+01_指標庫!$H$13*IF(ISNUMBER($AE555),AP555,0)+01_指標庫!$H$14*IF(ISNUMBER($I555),O555,0)+01_指標庫!$H$15*IF(ISNUMBER($AH555),AS555,0)+01_指標庫!$H$16*IF(ISNUMBER($K555),P555,0)+01_指標庫!$H$17*IF(ISNUMBER($AI555),AT555,0)+01_指標庫!$H$18*IF(ISNUMBER($AJ555),AU555,0)+01_指標庫!$H$19*IF(ISNUMBER($AK555),AV555,0)+01_指標庫!$H$20*IF(ISNUMBER($BB555),BB555,0)+01_指標庫!$H$21*IF(ISNUMBER($BC555),BC555,0))/AW555,1))</f>
        <v>78.4</v>
      </c>
      <c r="AY555" s="60"/>
      <c r="AZ555" s="60"/>
      <c r="BA555" s="58" t="n">
        <f aca="false">AVERAGE($E551:$E555)/AVERAGE($E546:$E555)-1</f>
        <v>-0.00611178347233898</v>
      </c>
      <c r="BB555" s="59" t="n">
        <f aca="false">IF(ISNUMBER($BA555),IF(OR($S555&lt;=-0.03,$BA555&lt;-0.003),0,IF(OR($S555&lt;=-0.02,$BA555&lt;0.01),50,100)),"")</f>
        <v>0</v>
      </c>
      <c r="BC555" s="0" t="str">
        <f aca="false">IF(OR(COUNT($AZ555)=0,COUNT($AZ554)=0),"",IF(OR($AY555/$AZ554-1&lt;=-0.03,$AZ555/$AZ554-1&lt;=-0.045,IF(COUNT($AZ546:$AZ555)=10,AVERAGE($AZ551:$AZ555)/AVERAGE($AZ546:$AZ555)-1&lt;-0.01,FALSE())),0,IF(OR($AZ555/$AZ554-1&lt;=-0.02,IF(COUNT($AZ546:$AZ555)=10,AVERAGE($AZ551:$AZ555)/AVERAGE($AZ546:$AZ555)-1&lt;0.005,FALSE())),50,100)))</f>
        <v/>
      </c>
    </row>
    <row r="556" customFormat="false" ht="15" hidden="false" customHeight="true" outlineLevel="0" collapsed="false">
      <c r="A556" s="47" t="n">
        <v>552</v>
      </c>
      <c r="B556" s="48" t="n">
        <v>43357</v>
      </c>
      <c r="C556" s="47" t="n">
        <v>2018</v>
      </c>
      <c r="D556" s="49" t="s">
        <v>234</v>
      </c>
      <c r="E556" s="50" t="n">
        <v>7545.5</v>
      </c>
      <c r="F556" s="51" t="n">
        <v>0.088063</v>
      </c>
      <c r="G556" s="51" t="n">
        <v>-0.014971</v>
      </c>
      <c r="H556" s="52" t="n">
        <v>0.6735</v>
      </c>
      <c r="I556" s="53" t="n">
        <v>329</v>
      </c>
      <c r="J556" s="47" t="s">
        <v>235</v>
      </c>
      <c r="K556" s="54" t="n">
        <v>12.07</v>
      </c>
      <c r="L556" s="55" t="n">
        <f aca="false">IF(COUNT(F556)=0,50,IF(F556&gt;=0,100,IF(F556&gt;=-0.02,50,0)))</f>
        <v>100</v>
      </c>
      <c r="M556" s="55" t="n">
        <f aca="false">IF(COUNT(G556)=0,50,IF(G556&gt;-0.06,100,IF(G556&gt;-0.15,50,0)))</f>
        <v>100</v>
      </c>
      <c r="N556" s="55" t="n">
        <f aca="false">IF(COUNT(H556)=0,50,IF(H556&gt;=0.6,100,IF(H556&gt;=0.4,50,0)))</f>
        <v>100</v>
      </c>
      <c r="O556" s="55" t="n">
        <f aca="false">IF(COUNT(I556)=0,50,IF(J556="proxy_vix",50,IF(I556&lt;350,100,IF(I556&lt;=450,50,0))))</f>
        <v>100</v>
      </c>
      <c r="P556" s="55" t="n">
        <f aca="false">IF(COUNT(K556)=0,50,IF(K556&lt;20,100,IF(K556&lt;=25,50,0)))</f>
        <v>100</v>
      </c>
      <c r="Q556" s="54"/>
      <c r="R556" s="47"/>
      <c r="S556" s="51" t="n">
        <f aca="false">$E556/$E555-1</f>
        <v>-0.00214105576927903</v>
      </c>
      <c r="T556" s="56" t="n">
        <f aca="false">$K556/$K555-1</f>
        <v>-0.0242522231204526</v>
      </c>
      <c r="V556" s="57"/>
      <c r="W556" s="57"/>
      <c r="Y556" s="1" t="str">
        <f aca="false">IF(AX556&gt;=70,"EASY",IF(AX556&gt;40,"UNCERTAIN","HARD"))</f>
        <v>EASY</v>
      </c>
      <c r="AA556" s="58" t="n">
        <f aca="false">IF($A556&lt;200,"",AVERAGE($E507:$E556)/AVERAGE($E357:$E556)-1)</f>
        <v>0.0700139800729345</v>
      </c>
      <c r="AB556" s="59" t="n">
        <f aca="false">LOOKUP($B556,07_L1政策步階!$A$4:$A$14,07_L1政策步階!$C$4:$C$14)</f>
        <v>-1</v>
      </c>
      <c r="AC556" s="57"/>
      <c r="AD556" s="57"/>
      <c r="AE556" s="57"/>
      <c r="AF556" s="57"/>
      <c r="AG556" s="57"/>
      <c r="AH556" s="57"/>
      <c r="AI556" s="57"/>
      <c r="AJ556" s="57"/>
      <c r="AK556" s="57"/>
      <c r="AL556" s="59" t="n">
        <f aca="false">IF(ISNUMBER($AA556),IF($AA556&gt;=0.005,100,IF($AA556&gt;=-0.015,50,0)),"")</f>
        <v>100</v>
      </c>
      <c r="AM556" s="59" t="n">
        <f aca="false">IF(ISNUMBER($AB556),IF($AB556=1,100,IF($AB556=0,50,0)),"")</f>
        <v>0</v>
      </c>
      <c r="AN556" s="0" t="str">
        <f aca="false">IF(ISNUMBER($AC556),IF($AC556&gt;=0.001,100,IF($AC556&gt;=-0.003,50,0)),"")</f>
        <v/>
      </c>
      <c r="AO556" s="0" t="str">
        <f aca="false">IF(ISNUMBER($AD556),IF($AD556&gt;=0.04,100,IF($AD556&gt;=0,50,0)),"")</f>
        <v/>
      </c>
      <c r="AP556" s="0" t="str">
        <f aca="false">IF(ISNUMBER($AE556),IF($AE556&gt;=25,100,IF($AE556&gt;=-75,50,0)),"")</f>
        <v/>
      </c>
      <c r="AQ556" s="0" t="str">
        <f aca="false">IF(ISNUMBER($AF556),IF($AF556&gt;0,100,IF($AF556&gt;=-50,50,0)),"")</f>
        <v/>
      </c>
      <c r="AR556" s="0" t="str">
        <f aca="false">IF(ISNUMBER($AG556),IF($AG556=1,100,IF($AG556=0,50,0)),"")</f>
        <v/>
      </c>
      <c r="AS556" s="0" t="str">
        <f aca="false">IF(ISNUMBER($AH556),IF($AH556&lt;0,100,IF($AH556&lt;=20,50,0)),"")</f>
        <v/>
      </c>
      <c r="AT556" s="0" t="str">
        <f aca="false">IF(ISNUMBER($AI556),IF($AI556&lt;0.95,100,IF($AI556&lt;=1,50,0)),"")</f>
        <v/>
      </c>
      <c r="AU556" s="0" t="str">
        <f aca="false">IF(ISNUMBER($AJ556),IF($AJ556&lt;30,0,IF($AJ556&lt;40,50,IF($AJ556&lt;=90,100,50))),"")</f>
        <v/>
      </c>
      <c r="AV556" s="0" t="str">
        <f aca="false">IF(ISNUMBER($AK556),IF($AK556&gt;-0.2,100,IF($AK556&gt;=-0.4,50,0)),"")</f>
        <v/>
      </c>
      <c r="AW556" s="59" t="n">
        <f aca="false">01_指標庫!$H$4*ISNUMBER($F556)+01_指標庫!$H$5*ISNUMBER($AA556)+01_指標庫!$H$6*ISNUMBER($G556)+01_指標庫!$H$7*ISNUMBER($H556)+01_指標庫!$H$8*ISNUMBER($AF556)+01_指標庫!$H$9*ISNUMBER($AG556)+01_指標庫!$H$10*ISNUMBER($AB556)+01_指標庫!$H$11*ISNUMBER($AC556)+01_指標庫!$H$12*ISNUMBER($AD556)+01_指標庫!$H$13*ISNUMBER($AE556)+01_指標庫!$H$14*ISNUMBER($I556)+01_指標庫!$H$15*ISNUMBER($AH556)+01_指標庫!$H$16*ISNUMBER($K556)+01_指標庫!$H$17*ISNUMBER($AI556)+01_指標庫!$H$18*ISNUMBER($AJ556)+01_指標庫!$H$19*ISNUMBER($AK556)+01_指標庫!$H$20*ISNUMBER($BB556)+01_指標庫!$H$21*ISNUMBER($BC556)</f>
        <v>51</v>
      </c>
      <c r="AX556" s="59" t="n">
        <f aca="false">IF(AW556=0,50,ROUND((01_指標庫!$H$4*IF(ISNUMBER($F556),L556,0)+01_指標庫!$H$5*IF(ISNUMBER($AA556),AL556,0)+01_指標庫!$H$6*IF(ISNUMBER($G556),M556,0)+01_指標庫!$H$7*IF(ISNUMBER($H556),N556,0)+01_指標庫!$H$8*IF(ISNUMBER($AF556),AQ556,0)+01_指標庫!$H$9*IF(ISNUMBER($AG556),AR556,0)+01_指標庫!$H$10*IF(ISNUMBER($AB556),AM556,0)+01_指標庫!$H$11*IF(ISNUMBER($AC556),AN556,0)+01_指標庫!$H$12*IF(ISNUMBER($AD556),AO556,0)+01_指標庫!$H$13*IF(ISNUMBER($AE556),AP556,0)+01_指標庫!$H$14*IF(ISNUMBER($I556),O556,0)+01_指標庫!$H$15*IF(ISNUMBER($AH556),AS556,0)+01_指標庫!$H$16*IF(ISNUMBER($K556),P556,0)+01_指標庫!$H$17*IF(ISNUMBER($AI556),AT556,0)+01_指標庫!$H$18*IF(ISNUMBER($AJ556),AU556,0)+01_指標庫!$H$19*IF(ISNUMBER($AK556),AV556,0)+01_指標庫!$H$20*IF(ISNUMBER($BB556),BB556,0)+01_指標庫!$H$21*IF(ISNUMBER($BC556),BC556,0))/AW556,1))</f>
        <v>84.3</v>
      </c>
      <c r="AY556" s="60"/>
      <c r="AZ556" s="60"/>
      <c r="BA556" s="58" t="n">
        <f aca="false">AVERAGE($E552:$E556)/AVERAGE($E547:$E556)-1</f>
        <v>-0.00176461925109739</v>
      </c>
      <c r="BB556" s="59" t="n">
        <f aca="false">IF(ISNUMBER($BA556),IF(OR($S556&lt;=-0.03,$BA556&lt;-0.003),0,IF(OR($S556&lt;=-0.02,$BA556&lt;0.01),50,100)),"")</f>
        <v>50</v>
      </c>
      <c r="BC556" s="0" t="str">
        <f aca="false">IF(OR(COUNT($AZ556)=0,COUNT($AZ555)=0),"",IF(OR($AY556/$AZ555-1&lt;=-0.03,$AZ556/$AZ555-1&lt;=-0.045,IF(COUNT($AZ547:$AZ556)=10,AVERAGE($AZ552:$AZ556)/AVERAGE($AZ547:$AZ556)-1&lt;-0.01,FALSE())),0,IF(OR($AZ556/$AZ555-1&lt;=-0.02,IF(COUNT($AZ547:$AZ556)=10,AVERAGE($AZ552:$AZ556)/AVERAGE($AZ547:$AZ556)-1&lt;0.005,FALSE())),50,100)))</f>
        <v/>
      </c>
    </row>
    <row r="557" customFormat="false" ht="15" hidden="false" customHeight="true" outlineLevel="0" collapsed="false">
      <c r="A557" s="47" t="n">
        <v>553</v>
      </c>
      <c r="B557" s="48" t="n">
        <v>43360</v>
      </c>
      <c r="C557" s="47" t="n">
        <v>2018</v>
      </c>
      <c r="D557" s="49" t="s">
        <v>236</v>
      </c>
      <c r="E557" s="50" t="n">
        <v>7434.73</v>
      </c>
      <c r="F557" s="51" t="n">
        <v>0.071223</v>
      </c>
      <c r="G557" s="51" t="n">
        <v>-0.029431</v>
      </c>
      <c r="H557" s="52" t="n">
        <v>0.6531</v>
      </c>
      <c r="I557" s="53" t="n">
        <v>329</v>
      </c>
      <c r="J557" s="47" t="s">
        <v>235</v>
      </c>
      <c r="K557" s="54" t="n">
        <v>13.68</v>
      </c>
      <c r="L557" s="55" t="n">
        <f aca="false">IF(COUNT(F557)=0,50,IF(F557&gt;=0,100,IF(F557&gt;=-0.02,50,0)))</f>
        <v>100</v>
      </c>
      <c r="M557" s="55" t="n">
        <f aca="false">IF(COUNT(G557)=0,50,IF(G557&gt;-0.06,100,IF(G557&gt;-0.15,50,0)))</f>
        <v>100</v>
      </c>
      <c r="N557" s="55" t="n">
        <f aca="false">IF(COUNT(H557)=0,50,IF(H557&gt;=0.6,100,IF(H557&gt;=0.4,50,0)))</f>
        <v>100</v>
      </c>
      <c r="O557" s="55" t="n">
        <f aca="false">IF(COUNT(I557)=0,50,IF(J557="proxy_vix",50,IF(I557&lt;350,100,IF(I557&lt;=450,50,0))))</f>
        <v>100</v>
      </c>
      <c r="P557" s="55" t="n">
        <f aca="false">IF(COUNT(K557)=0,50,IF(K557&lt;20,100,IF(K557&lt;=25,50,0)))</f>
        <v>100</v>
      </c>
      <c r="Q557" s="54"/>
      <c r="R557" s="47"/>
      <c r="S557" s="51" t="n">
        <f aca="false">$E557/$E556-1</f>
        <v>-0.0146802730104036</v>
      </c>
      <c r="T557" s="56" t="n">
        <f aca="false">$K557/$K556-1</f>
        <v>0.133388566694283</v>
      </c>
      <c r="V557" s="57"/>
      <c r="W557" s="57"/>
      <c r="Y557" s="1" t="str">
        <f aca="false">IF(AX557&gt;=70,"EASY",IF(AX557&gt;40,"UNCERTAIN","HARD"))</f>
        <v>EASY</v>
      </c>
      <c r="AA557" s="58" t="n">
        <f aca="false">IF($A557&lt;200,"",AVERAGE($E508:$E557)/AVERAGE($E358:$E557)-1)</f>
        <v>0.0698033297297791</v>
      </c>
      <c r="AB557" s="59" t="n">
        <f aca="false">LOOKUP($B557,07_L1政策步階!$A$4:$A$14,07_L1政策步階!$C$4:$C$14)</f>
        <v>-1</v>
      </c>
      <c r="AC557" s="57"/>
      <c r="AD557" s="57"/>
      <c r="AE557" s="57"/>
      <c r="AF557" s="57"/>
      <c r="AG557" s="57"/>
      <c r="AH557" s="57"/>
      <c r="AI557" s="57"/>
      <c r="AJ557" s="57"/>
      <c r="AK557" s="57"/>
      <c r="AL557" s="59" t="n">
        <f aca="false">IF(ISNUMBER($AA557),IF($AA557&gt;=0.005,100,IF($AA557&gt;=-0.015,50,0)),"")</f>
        <v>100</v>
      </c>
      <c r="AM557" s="59" t="n">
        <f aca="false">IF(ISNUMBER($AB557),IF($AB557=1,100,IF($AB557=0,50,0)),"")</f>
        <v>0</v>
      </c>
      <c r="AN557" s="0" t="str">
        <f aca="false">IF(ISNUMBER($AC557),IF($AC557&gt;=0.001,100,IF($AC557&gt;=-0.003,50,0)),"")</f>
        <v/>
      </c>
      <c r="AO557" s="0" t="str">
        <f aca="false">IF(ISNUMBER($AD557),IF($AD557&gt;=0.04,100,IF($AD557&gt;=0,50,0)),"")</f>
        <v/>
      </c>
      <c r="AP557" s="0" t="str">
        <f aca="false">IF(ISNUMBER($AE557),IF($AE557&gt;=25,100,IF($AE557&gt;=-75,50,0)),"")</f>
        <v/>
      </c>
      <c r="AQ557" s="0" t="str">
        <f aca="false">IF(ISNUMBER($AF557),IF($AF557&gt;0,100,IF($AF557&gt;=-50,50,0)),"")</f>
        <v/>
      </c>
      <c r="AR557" s="0" t="str">
        <f aca="false">IF(ISNUMBER($AG557),IF($AG557=1,100,IF($AG557=0,50,0)),"")</f>
        <v/>
      </c>
      <c r="AS557" s="0" t="str">
        <f aca="false">IF(ISNUMBER($AH557),IF($AH557&lt;0,100,IF($AH557&lt;=20,50,0)),"")</f>
        <v/>
      </c>
      <c r="AT557" s="0" t="str">
        <f aca="false">IF(ISNUMBER($AI557),IF($AI557&lt;0.95,100,IF($AI557&lt;=1,50,0)),"")</f>
        <v/>
      </c>
      <c r="AU557" s="0" t="str">
        <f aca="false">IF(ISNUMBER($AJ557),IF($AJ557&lt;30,0,IF($AJ557&lt;40,50,IF($AJ557&lt;=90,100,50))),"")</f>
        <v/>
      </c>
      <c r="AV557" s="0" t="str">
        <f aca="false">IF(ISNUMBER($AK557),IF($AK557&gt;-0.2,100,IF($AK557&gt;=-0.4,50,0)),"")</f>
        <v/>
      </c>
      <c r="AW557" s="59" t="n">
        <f aca="false">01_指標庫!$H$4*ISNUMBER($F557)+01_指標庫!$H$5*ISNUMBER($AA557)+01_指標庫!$H$6*ISNUMBER($G557)+01_指標庫!$H$7*ISNUMBER($H557)+01_指標庫!$H$8*ISNUMBER($AF557)+01_指標庫!$H$9*ISNUMBER($AG557)+01_指標庫!$H$10*ISNUMBER($AB557)+01_指標庫!$H$11*ISNUMBER($AC557)+01_指標庫!$H$12*ISNUMBER($AD557)+01_指標庫!$H$13*ISNUMBER($AE557)+01_指標庫!$H$14*ISNUMBER($I557)+01_指標庫!$H$15*ISNUMBER($AH557)+01_指標庫!$H$16*ISNUMBER($K557)+01_指標庫!$H$17*ISNUMBER($AI557)+01_指標庫!$H$18*ISNUMBER($AJ557)+01_指標庫!$H$19*ISNUMBER($AK557)+01_指標庫!$H$20*ISNUMBER($BB557)+01_指標庫!$H$21*ISNUMBER($BC557)</f>
        <v>51</v>
      </c>
      <c r="AX557" s="59" t="n">
        <f aca="false">IF(AW557=0,50,ROUND((01_指標庫!$H$4*IF(ISNUMBER($F557),L557,0)+01_指標庫!$H$5*IF(ISNUMBER($AA557),AL557,0)+01_指標庫!$H$6*IF(ISNUMBER($G557),M557,0)+01_指標庫!$H$7*IF(ISNUMBER($H557),N557,0)+01_指標庫!$H$8*IF(ISNUMBER($AF557),AQ557,0)+01_指標庫!$H$9*IF(ISNUMBER($AG557),AR557,0)+01_指標庫!$H$10*IF(ISNUMBER($AB557),AM557,0)+01_指標庫!$H$11*IF(ISNUMBER($AC557),AN557,0)+01_指標庫!$H$12*IF(ISNUMBER($AD557),AO557,0)+01_指標庫!$H$13*IF(ISNUMBER($AE557),AP557,0)+01_指標庫!$H$14*IF(ISNUMBER($I557),O557,0)+01_指標庫!$H$15*IF(ISNUMBER($AH557),AS557,0)+01_指標庫!$H$16*IF(ISNUMBER($K557),P557,0)+01_指標庫!$H$17*IF(ISNUMBER($AI557),AT557,0)+01_指標庫!$H$18*IF(ISNUMBER($AJ557),AU557,0)+01_指標庫!$H$19*IF(ISNUMBER($AK557),AV557,0)+01_指標庫!$H$20*IF(ISNUMBER($BB557),BB557,0)+01_指標庫!$H$21*IF(ISNUMBER($BC557),BC557,0))/AW557,1))</f>
        <v>84.3</v>
      </c>
      <c r="AY557" s="60"/>
      <c r="AZ557" s="60"/>
      <c r="BA557" s="58" t="n">
        <f aca="false">AVERAGE($E553:$E557)/AVERAGE($E548:$E557)-1</f>
        <v>0.000815308605504939</v>
      </c>
      <c r="BB557" s="59" t="n">
        <f aca="false">IF(ISNUMBER($BA557),IF(OR($S557&lt;=-0.03,$BA557&lt;-0.003),0,IF(OR($S557&lt;=-0.02,$BA557&lt;0.01),50,100)),"")</f>
        <v>50</v>
      </c>
      <c r="BC557" s="0" t="str">
        <f aca="false">IF(OR(COUNT($AZ557)=0,COUNT($AZ556)=0),"",IF(OR($AY557/$AZ556-1&lt;=-0.03,$AZ557/$AZ556-1&lt;=-0.045,IF(COUNT($AZ548:$AZ557)=10,AVERAGE($AZ553:$AZ557)/AVERAGE($AZ548:$AZ557)-1&lt;-0.01,FALSE())),0,IF(OR($AZ557/$AZ556-1&lt;=-0.02,IF(COUNT($AZ548:$AZ557)=10,AVERAGE($AZ553:$AZ557)/AVERAGE($AZ548:$AZ557)-1&lt;0.005,FALSE())),50,100)))</f>
        <v/>
      </c>
    </row>
    <row r="558" customFormat="false" ht="15" hidden="false" customHeight="true" outlineLevel="0" collapsed="false">
      <c r="A558" s="47" t="n">
        <v>554</v>
      </c>
      <c r="B558" s="48" t="n">
        <v>43361</v>
      </c>
      <c r="C558" s="47" t="n">
        <v>2018</v>
      </c>
      <c r="D558" s="49" t="s">
        <v>237</v>
      </c>
      <c r="E558" s="50" t="n">
        <v>7494.4</v>
      </c>
      <c r="F558" s="51" t="n">
        <v>0.078943</v>
      </c>
      <c r="G558" s="51" t="n">
        <v>-0.021642</v>
      </c>
      <c r="H558" s="52" t="n">
        <v>0.6735</v>
      </c>
      <c r="I558" s="53" t="n">
        <v>324</v>
      </c>
      <c r="J558" s="47" t="s">
        <v>235</v>
      </c>
      <c r="K558" s="54" t="n">
        <v>12.79</v>
      </c>
      <c r="L558" s="55" t="n">
        <f aca="false">IF(COUNT(F558)=0,50,IF(F558&gt;=0,100,IF(F558&gt;=-0.02,50,0)))</f>
        <v>100</v>
      </c>
      <c r="M558" s="55" t="n">
        <f aca="false">IF(COUNT(G558)=0,50,IF(G558&gt;-0.06,100,IF(G558&gt;-0.15,50,0)))</f>
        <v>100</v>
      </c>
      <c r="N558" s="55" t="n">
        <f aca="false">IF(COUNT(H558)=0,50,IF(H558&gt;=0.6,100,IF(H558&gt;=0.4,50,0)))</f>
        <v>100</v>
      </c>
      <c r="O558" s="55" t="n">
        <f aca="false">IF(COUNT(I558)=0,50,IF(J558="proxy_vix",50,IF(I558&lt;350,100,IF(I558&lt;=450,50,0))))</f>
        <v>100</v>
      </c>
      <c r="P558" s="55" t="n">
        <f aca="false">IF(COUNT(K558)=0,50,IF(K558&lt;20,100,IF(K558&lt;=25,50,0)))</f>
        <v>100</v>
      </c>
      <c r="Q558" s="54"/>
      <c r="R558" s="47"/>
      <c r="S558" s="51" t="n">
        <f aca="false">$E558/$E557-1</f>
        <v>0.00802584626476022</v>
      </c>
      <c r="T558" s="56" t="n">
        <f aca="false">$K558/$K557-1</f>
        <v>-0.0650584795321638</v>
      </c>
      <c r="V558" s="57"/>
      <c r="W558" s="57"/>
      <c r="Y558" s="1" t="str">
        <f aca="false">IF(AX558&gt;=70,"EASY",IF(AX558&gt;40,"UNCERTAIN","HARD"))</f>
        <v>EASY</v>
      </c>
      <c r="AA558" s="58" t="n">
        <f aca="false">IF($A558&lt;200,"",AVERAGE($E509:$E558)/AVERAGE($E359:$E558)-1)</f>
        <v>0.069562879187522</v>
      </c>
      <c r="AB558" s="59" t="n">
        <f aca="false">LOOKUP($B558,07_L1政策步階!$A$4:$A$14,07_L1政策步階!$C$4:$C$14)</f>
        <v>-1</v>
      </c>
      <c r="AC558" s="57"/>
      <c r="AD558" s="57"/>
      <c r="AE558" s="57"/>
      <c r="AF558" s="57"/>
      <c r="AG558" s="57"/>
      <c r="AH558" s="57"/>
      <c r="AI558" s="57"/>
      <c r="AJ558" s="57"/>
      <c r="AK558" s="57"/>
      <c r="AL558" s="59" t="n">
        <f aca="false">IF(ISNUMBER($AA558),IF($AA558&gt;=0.005,100,IF($AA558&gt;=-0.015,50,0)),"")</f>
        <v>100</v>
      </c>
      <c r="AM558" s="59" t="n">
        <f aca="false">IF(ISNUMBER($AB558),IF($AB558=1,100,IF($AB558=0,50,0)),"")</f>
        <v>0</v>
      </c>
      <c r="AN558" s="0" t="str">
        <f aca="false">IF(ISNUMBER($AC558),IF($AC558&gt;=0.001,100,IF($AC558&gt;=-0.003,50,0)),"")</f>
        <v/>
      </c>
      <c r="AO558" s="0" t="str">
        <f aca="false">IF(ISNUMBER($AD558),IF($AD558&gt;=0.04,100,IF($AD558&gt;=0,50,0)),"")</f>
        <v/>
      </c>
      <c r="AP558" s="0" t="str">
        <f aca="false">IF(ISNUMBER($AE558),IF($AE558&gt;=25,100,IF($AE558&gt;=-75,50,0)),"")</f>
        <v/>
      </c>
      <c r="AQ558" s="0" t="str">
        <f aca="false">IF(ISNUMBER($AF558),IF($AF558&gt;0,100,IF($AF558&gt;=-50,50,0)),"")</f>
        <v/>
      </c>
      <c r="AR558" s="0" t="str">
        <f aca="false">IF(ISNUMBER($AG558),IF($AG558=1,100,IF($AG558=0,50,0)),"")</f>
        <v/>
      </c>
      <c r="AS558" s="0" t="str">
        <f aca="false">IF(ISNUMBER($AH558),IF($AH558&lt;0,100,IF($AH558&lt;=20,50,0)),"")</f>
        <v/>
      </c>
      <c r="AT558" s="0" t="str">
        <f aca="false">IF(ISNUMBER($AI558),IF($AI558&lt;0.95,100,IF($AI558&lt;=1,50,0)),"")</f>
        <v/>
      </c>
      <c r="AU558" s="0" t="str">
        <f aca="false">IF(ISNUMBER($AJ558),IF($AJ558&lt;30,0,IF($AJ558&lt;40,50,IF($AJ558&lt;=90,100,50))),"")</f>
        <v/>
      </c>
      <c r="AV558" s="0" t="str">
        <f aca="false">IF(ISNUMBER($AK558),IF($AK558&gt;-0.2,100,IF($AK558&gt;=-0.4,50,0)),"")</f>
        <v/>
      </c>
      <c r="AW558" s="59" t="n">
        <f aca="false">01_指標庫!$H$4*ISNUMBER($F558)+01_指標庫!$H$5*ISNUMBER($AA558)+01_指標庫!$H$6*ISNUMBER($G558)+01_指標庫!$H$7*ISNUMBER($H558)+01_指標庫!$H$8*ISNUMBER($AF558)+01_指標庫!$H$9*ISNUMBER($AG558)+01_指標庫!$H$10*ISNUMBER($AB558)+01_指標庫!$H$11*ISNUMBER($AC558)+01_指標庫!$H$12*ISNUMBER($AD558)+01_指標庫!$H$13*ISNUMBER($AE558)+01_指標庫!$H$14*ISNUMBER($I558)+01_指標庫!$H$15*ISNUMBER($AH558)+01_指標庫!$H$16*ISNUMBER($K558)+01_指標庫!$H$17*ISNUMBER($AI558)+01_指標庫!$H$18*ISNUMBER($AJ558)+01_指標庫!$H$19*ISNUMBER($AK558)+01_指標庫!$H$20*ISNUMBER($BB558)+01_指標庫!$H$21*ISNUMBER($BC558)</f>
        <v>51</v>
      </c>
      <c r="AX558" s="59" t="n">
        <f aca="false">IF(AW558=0,50,ROUND((01_指標庫!$H$4*IF(ISNUMBER($F558),L558,0)+01_指標庫!$H$5*IF(ISNUMBER($AA558),AL558,0)+01_指標庫!$H$6*IF(ISNUMBER($G558),M558,0)+01_指標庫!$H$7*IF(ISNUMBER($H558),N558,0)+01_指標庫!$H$8*IF(ISNUMBER($AF558),AQ558,0)+01_指標庫!$H$9*IF(ISNUMBER($AG558),AR558,0)+01_指標庫!$H$10*IF(ISNUMBER($AB558),AM558,0)+01_指標庫!$H$11*IF(ISNUMBER($AC558),AN558,0)+01_指標庫!$H$12*IF(ISNUMBER($AD558),AO558,0)+01_指標庫!$H$13*IF(ISNUMBER($AE558),AP558,0)+01_指標庫!$H$14*IF(ISNUMBER($I558),O558,0)+01_指標庫!$H$15*IF(ISNUMBER($AH558),AS558,0)+01_指標庫!$H$16*IF(ISNUMBER($K558),P558,0)+01_指標庫!$H$17*IF(ISNUMBER($AI558),AT558,0)+01_指標庫!$H$18*IF(ISNUMBER($AJ558),AU558,0)+01_指標庫!$H$19*IF(ISNUMBER($AK558),AV558,0)+01_指標庫!$H$20*IF(ISNUMBER($BB558),BB558,0)+01_指標庫!$H$21*IF(ISNUMBER($BC558),BC558,0))/AW558,1))</f>
        <v>84.3</v>
      </c>
      <c r="AY558" s="60"/>
      <c r="AZ558" s="60"/>
      <c r="BA558" s="58" t="n">
        <f aca="false">AVERAGE($E554:$E558)/AVERAGE($E549:$E558)-1</f>
        <v>0.00216513978064437</v>
      </c>
      <c r="BB558" s="59" t="n">
        <f aca="false">IF(ISNUMBER($BA558),IF(OR($S558&lt;=-0.03,$BA558&lt;-0.003),0,IF(OR($S558&lt;=-0.02,$BA558&lt;0.01),50,100)),"")</f>
        <v>50</v>
      </c>
      <c r="BC558" s="0" t="str">
        <f aca="false">IF(OR(COUNT($AZ558)=0,COUNT($AZ557)=0),"",IF(OR($AY558/$AZ557-1&lt;=-0.03,$AZ558/$AZ557-1&lt;=-0.045,IF(COUNT($AZ549:$AZ558)=10,AVERAGE($AZ554:$AZ558)/AVERAGE($AZ549:$AZ558)-1&lt;-0.01,FALSE())),0,IF(OR($AZ558/$AZ557-1&lt;=-0.02,IF(COUNT($AZ549:$AZ558)=10,AVERAGE($AZ554:$AZ558)/AVERAGE($AZ549:$AZ558)-1&lt;0.005,FALSE())),50,100)))</f>
        <v/>
      </c>
    </row>
    <row r="559" customFormat="false" ht="15" hidden="false" customHeight="true" outlineLevel="0" collapsed="false">
      <c r="A559" s="47" t="n">
        <v>555</v>
      </c>
      <c r="B559" s="48" t="n">
        <v>43362</v>
      </c>
      <c r="C559" s="47" t="n">
        <v>2018</v>
      </c>
      <c r="D559" s="49" t="s">
        <v>238</v>
      </c>
      <c r="E559" s="50" t="n">
        <v>7490.32</v>
      </c>
      <c r="F559" s="51" t="n">
        <v>0.077461</v>
      </c>
      <c r="G559" s="51" t="n">
        <v>-0.022174</v>
      </c>
      <c r="H559" s="52" t="n">
        <v>0.7143</v>
      </c>
      <c r="I559" s="53" t="n">
        <v>324</v>
      </c>
      <c r="J559" s="47" t="s">
        <v>235</v>
      </c>
      <c r="K559" s="54" t="n">
        <v>11.75</v>
      </c>
      <c r="L559" s="55" t="n">
        <f aca="false">IF(COUNT(F559)=0,50,IF(F559&gt;=0,100,IF(F559&gt;=-0.02,50,0)))</f>
        <v>100</v>
      </c>
      <c r="M559" s="55" t="n">
        <f aca="false">IF(COUNT(G559)=0,50,IF(G559&gt;-0.06,100,IF(G559&gt;-0.15,50,0)))</f>
        <v>100</v>
      </c>
      <c r="N559" s="55" t="n">
        <f aca="false">IF(COUNT(H559)=0,50,IF(H559&gt;=0.6,100,IF(H559&gt;=0.4,50,0)))</f>
        <v>100</v>
      </c>
      <c r="O559" s="55" t="n">
        <f aca="false">IF(COUNT(I559)=0,50,IF(J559="proxy_vix",50,IF(I559&lt;350,100,IF(I559&lt;=450,50,0))))</f>
        <v>100</v>
      </c>
      <c r="P559" s="55" t="n">
        <f aca="false">IF(COUNT(K559)=0,50,IF(K559&lt;20,100,IF(K559&lt;=25,50,0)))</f>
        <v>100</v>
      </c>
      <c r="Q559" s="54"/>
      <c r="R559" s="47"/>
      <c r="S559" s="51" t="n">
        <f aca="false">$E559/$E558-1</f>
        <v>-0.000544406490179283</v>
      </c>
      <c r="T559" s="56" t="n">
        <f aca="false">$K559/$K558-1</f>
        <v>-0.0813135261923377</v>
      </c>
      <c r="V559" s="57"/>
      <c r="W559" s="57"/>
      <c r="Y559" s="1" t="str">
        <f aca="false">IF(AX559&gt;=70,"EASY",IF(AX559&gt;40,"UNCERTAIN","HARD"))</f>
        <v>EASY</v>
      </c>
      <c r="AA559" s="58" t="n">
        <f aca="false">IF($A559&lt;200,"",AVERAGE($E510:$E559)/AVERAGE($E360:$E559)-1)</f>
        <v>0.0692739350004981</v>
      </c>
      <c r="AB559" s="59" t="n">
        <f aca="false">LOOKUP($B559,07_L1政策步階!$A$4:$A$14,07_L1政策步階!$C$4:$C$14)</f>
        <v>-1</v>
      </c>
      <c r="AC559" s="57"/>
      <c r="AD559" s="57"/>
      <c r="AE559" s="57"/>
      <c r="AF559" s="57"/>
      <c r="AG559" s="57"/>
      <c r="AH559" s="57"/>
      <c r="AI559" s="57"/>
      <c r="AJ559" s="57"/>
      <c r="AK559" s="57"/>
      <c r="AL559" s="59" t="n">
        <f aca="false">IF(ISNUMBER($AA559),IF($AA559&gt;=0.005,100,IF($AA559&gt;=-0.015,50,0)),"")</f>
        <v>100</v>
      </c>
      <c r="AM559" s="59" t="n">
        <f aca="false">IF(ISNUMBER($AB559),IF($AB559=1,100,IF($AB559=0,50,0)),"")</f>
        <v>0</v>
      </c>
      <c r="AN559" s="0" t="str">
        <f aca="false">IF(ISNUMBER($AC559),IF($AC559&gt;=0.001,100,IF($AC559&gt;=-0.003,50,0)),"")</f>
        <v/>
      </c>
      <c r="AO559" s="0" t="str">
        <f aca="false">IF(ISNUMBER($AD559),IF($AD559&gt;=0.04,100,IF($AD559&gt;=0,50,0)),"")</f>
        <v/>
      </c>
      <c r="AP559" s="0" t="str">
        <f aca="false">IF(ISNUMBER($AE559),IF($AE559&gt;=25,100,IF($AE559&gt;=-75,50,0)),"")</f>
        <v/>
      </c>
      <c r="AQ559" s="0" t="str">
        <f aca="false">IF(ISNUMBER($AF559),IF($AF559&gt;0,100,IF($AF559&gt;=-50,50,0)),"")</f>
        <v/>
      </c>
      <c r="AR559" s="0" t="str">
        <f aca="false">IF(ISNUMBER($AG559),IF($AG559=1,100,IF($AG559=0,50,0)),"")</f>
        <v/>
      </c>
      <c r="AS559" s="0" t="str">
        <f aca="false">IF(ISNUMBER($AH559),IF($AH559&lt;0,100,IF($AH559&lt;=20,50,0)),"")</f>
        <v/>
      </c>
      <c r="AT559" s="0" t="str">
        <f aca="false">IF(ISNUMBER($AI559),IF($AI559&lt;0.95,100,IF($AI559&lt;=1,50,0)),"")</f>
        <v/>
      </c>
      <c r="AU559" s="0" t="str">
        <f aca="false">IF(ISNUMBER($AJ559),IF($AJ559&lt;30,0,IF($AJ559&lt;40,50,IF($AJ559&lt;=90,100,50))),"")</f>
        <v/>
      </c>
      <c r="AV559" s="0" t="str">
        <f aca="false">IF(ISNUMBER($AK559),IF($AK559&gt;-0.2,100,IF($AK559&gt;=-0.4,50,0)),"")</f>
        <v/>
      </c>
      <c r="AW559" s="59" t="n">
        <f aca="false">01_指標庫!$H$4*ISNUMBER($F559)+01_指標庫!$H$5*ISNUMBER($AA559)+01_指標庫!$H$6*ISNUMBER($G559)+01_指標庫!$H$7*ISNUMBER($H559)+01_指標庫!$H$8*ISNUMBER($AF559)+01_指標庫!$H$9*ISNUMBER($AG559)+01_指標庫!$H$10*ISNUMBER($AB559)+01_指標庫!$H$11*ISNUMBER($AC559)+01_指標庫!$H$12*ISNUMBER($AD559)+01_指標庫!$H$13*ISNUMBER($AE559)+01_指標庫!$H$14*ISNUMBER($I559)+01_指標庫!$H$15*ISNUMBER($AH559)+01_指標庫!$H$16*ISNUMBER($K559)+01_指標庫!$H$17*ISNUMBER($AI559)+01_指標庫!$H$18*ISNUMBER($AJ559)+01_指標庫!$H$19*ISNUMBER($AK559)+01_指標庫!$H$20*ISNUMBER($BB559)+01_指標庫!$H$21*ISNUMBER($BC559)</f>
        <v>51</v>
      </c>
      <c r="AX559" s="59" t="n">
        <f aca="false">IF(AW559=0,50,ROUND((01_指標庫!$H$4*IF(ISNUMBER($F559),L559,0)+01_指標庫!$H$5*IF(ISNUMBER($AA559),AL559,0)+01_指標庫!$H$6*IF(ISNUMBER($G559),M559,0)+01_指標庫!$H$7*IF(ISNUMBER($H559),N559,0)+01_指標庫!$H$8*IF(ISNUMBER($AF559),AQ559,0)+01_指標庫!$H$9*IF(ISNUMBER($AG559),AR559,0)+01_指標庫!$H$10*IF(ISNUMBER($AB559),AM559,0)+01_指標庫!$H$11*IF(ISNUMBER($AC559),AN559,0)+01_指標庫!$H$12*IF(ISNUMBER($AD559),AO559,0)+01_指標庫!$H$13*IF(ISNUMBER($AE559),AP559,0)+01_指標庫!$H$14*IF(ISNUMBER($I559),O559,0)+01_指標庫!$H$15*IF(ISNUMBER($AH559),AS559,0)+01_指標庫!$H$16*IF(ISNUMBER($K559),P559,0)+01_指標庫!$H$17*IF(ISNUMBER($AI559),AT559,0)+01_指標庫!$H$18*IF(ISNUMBER($AJ559),AU559,0)+01_指標庫!$H$19*IF(ISNUMBER($AK559),AV559,0)+01_指標庫!$H$20*IF(ISNUMBER($BB559),BB559,0)+01_指標庫!$H$21*IF(ISNUMBER($BC559),BC559,0))/AW559,1))</f>
        <v>84.3</v>
      </c>
      <c r="AY559" s="60"/>
      <c r="AZ559" s="60"/>
      <c r="BA559" s="58" t="n">
        <f aca="false">AVERAGE($E555:$E559)/AVERAGE($E550:$E559)-1</f>
        <v>0.00266653556645435</v>
      </c>
      <c r="BB559" s="59" t="n">
        <f aca="false">IF(ISNUMBER($BA559),IF(OR($S559&lt;=-0.03,$BA559&lt;-0.003),0,IF(OR($S559&lt;=-0.02,$BA559&lt;0.01),50,100)),"")</f>
        <v>50</v>
      </c>
      <c r="BC559" s="0" t="str">
        <f aca="false">IF(OR(COUNT($AZ559)=0,COUNT($AZ558)=0),"",IF(OR($AY559/$AZ558-1&lt;=-0.03,$AZ559/$AZ558-1&lt;=-0.045,IF(COUNT($AZ550:$AZ559)=10,AVERAGE($AZ555:$AZ559)/AVERAGE($AZ550:$AZ559)-1&lt;-0.01,FALSE())),0,IF(OR($AZ559/$AZ558-1&lt;=-0.02,IF(COUNT($AZ550:$AZ559)=10,AVERAGE($AZ555:$AZ559)/AVERAGE($AZ550:$AZ559)-1&lt;0.005,FALSE())),50,100)))</f>
        <v/>
      </c>
    </row>
    <row r="560" customFormat="false" ht="15" hidden="false" customHeight="true" outlineLevel="0" collapsed="false">
      <c r="A560" s="47" t="n">
        <v>556</v>
      </c>
      <c r="B560" s="48" t="n">
        <v>43363</v>
      </c>
      <c r="C560" s="47" t="n">
        <v>2018</v>
      </c>
      <c r="D560" s="49" t="s">
        <v>239</v>
      </c>
      <c r="E560" s="50" t="n">
        <v>7569.03</v>
      </c>
      <c r="F560" s="51" t="n">
        <v>0.087762</v>
      </c>
      <c r="G560" s="51" t="n">
        <v>-0.011899</v>
      </c>
      <c r="H560" s="52" t="n">
        <v>0.7551</v>
      </c>
      <c r="I560" s="53" t="n">
        <v>325</v>
      </c>
      <c r="J560" s="47" t="s">
        <v>235</v>
      </c>
      <c r="K560" s="54" t="n">
        <v>11.8</v>
      </c>
      <c r="L560" s="55" t="n">
        <f aca="false">IF(COUNT(F560)=0,50,IF(F560&gt;=0,100,IF(F560&gt;=-0.02,50,0)))</f>
        <v>100</v>
      </c>
      <c r="M560" s="55" t="n">
        <f aca="false">IF(COUNT(G560)=0,50,IF(G560&gt;-0.06,100,IF(G560&gt;-0.15,50,0)))</f>
        <v>100</v>
      </c>
      <c r="N560" s="55" t="n">
        <f aca="false">IF(COUNT(H560)=0,50,IF(H560&gt;=0.6,100,IF(H560&gt;=0.4,50,0)))</f>
        <v>100</v>
      </c>
      <c r="O560" s="55" t="n">
        <f aca="false">IF(COUNT(I560)=0,50,IF(J560="proxy_vix",50,IF(I560&lt;350,100,IF(I560&lt;=450,50,0))))</f>
        <v>100</v>
      </c>
      <c r="P560" s="55" t="n">
        <f aca="false">IF(COUNT(K560)=0,50,IF(K560&lt;20,100,IF(K560&lt;=25,50,0)))</f>
        <v>100</v>
      </c>
      <c r="Q560" s="54"/>
      <c r="R560" s="47"/>
      <c r="S560" s="51" t="n">
        <f aca="false">$E560/$E559-1</f>
        <v>0.0105082292879344</v>
      </c>
      <c r="T560" s="56" t="n">
        <f aca="false">$K560/$K559-1</f>
        <v>0.00425531914893629</v>
      </c>
      <c r="V560" s="57"/>
      <c r="W560" s="57"/>
      <c r="Y560" s="1" t="str">
        <f aca="false">IF(AX560&gt;=70,"EASY",IF(AX560&gt;40,"UNCERTAIN","HARD"))</f>
        <v>EASY</v>
      </c>
      <c r="AA560" s="58" t="n">
        <f aca="false">IF($A560&lt;200,"",AVERAGE($E511:$E560)/AVERAGE($E361:$E560)-1)</f>
        <v>0.0692052726328054</v>
      </c>
      <c r="AB560" s="59" t="n">
        <f aca="false">LOOKUP($B560,07_L1政策步階!$A$4:$A$14,07_L1政策步階!$C$4:$C$14)</f>
        <v>-1</v>
      </c>
      <c r="AC560" s="57"/>
      <c r="AD560" s="57"/>
      <c r="AE560" s="57"/>
      <c r="AF560" s="57"/>
      <c r="AG560" s="57"/>
      <c r="AH560" s="57"/>
      <c r="AI560" s="57"/>
      <c r="AJ560" s="57"/>
      <c r="AK560" s="57"/>
      <c r="AL560" s="59" t="n">
        <f aca="false">IF(ISNUMBER($AA560),IF($AA560&gt;=0.005,100,IF($AA560&gt;=-0.015,50,0)),"")</f>
        <v>100</v>
      </c>
      <c r="AM560" s="59" t="n">
        <f aca="false">IF(ISNUMBER($AB560),IF($AB560=1,100,IF($AB560=0,50,0)),"")</f>
        <v>0</v>
      </c>
      <c r="AN560" s="0" t="str">
        <f aca="false">IF(ISNUMBER($AC560),IF($AC560&gt;=0.001,100,IF($AC560&gt;=-0.003,50,0)),"")</f>
        <v/>
      </c>
      <c r="AO560" s="0" t="str">
        <f aca="false">IF(ISNUMBER($AD560),IF($AD560&gt;=0.04,100,IF($AD560&gt;=0,50,0)),"")</f>
        <v/>
      </c>
      <c r="AP560" s="0" t="str">
        <f aca="false">IF(ISNUMBER($AE560),IF($AE560&gt;=25,100,IF($AE560&gt;=-75,50,0)),"")</f>
        <v/>
      </c>
      <c r="AQ560" s="0" t="str">
        <f aca="false">IF(ISNUMBER($AF560),IF($AF560&gt;0,100,IF($AF560&gt;=-50,50,0)),"")</f>
        <v/>
      </c>
      <c r="AR560" s="0" t="str">
        <f aca="false">IF(ISNUMBER($AG560),IF($AG560=1,100,IF($AG560=0,50,0)),"")</f>
        <v/>
      </c>
      <c r="AS560" s="0" t="str">
        <f aca="false">IF(ISNUMBER($AH560),IF($AH560&lt;0,100,IF($AH560&lt;=20,50,0)),"")</f>
        <v/>
      </c>
      <c r="AT560" s="0" t="str">
        <f aca="false">IF(ISNUMBER($AI560),IF($AI560&lt;0.95,100,IF($AI560&lt;=1,50,0)),"")</f>
        <v/>
      </c>
      <c r="AU560" s="0" t="str">
        <f aca="false">IF(ISNUMBER($AJ560),IF($AJ560&lt;30,0,IF($AJ560&lt;40,50,IF($AJ560&lt;=90,100,50))),"")</f>
        <v/>
      </c>
      <c r="AV560" s="0" t="str">
        <f aca="false">IF(ISNUMBER($AK560),IF($AK560&gt;-0.2,100,IF($AK560&gt;=-0.4,50,0)),"")</f>
        <v/>
      </c>
      <c r="AW560" s="59" t="n">
        <f aca="false">01_指標庫!$H$4*ISNUMBER($F560)+01_指標庫!$H$5*ISNUMBER($AA560)+01_指標庫!$H$6*ISNUMBER($G560)+01_指標庫!$H$7*ISNUMBER($H560)+01_指標庫!$H$8*ISNUMBER($AF560)+01_指標庫!$H$9*ISNUMBER($AG560)+01_指標庫!$H$10*ISNUMBER($AB560)+01_指標庫!$H$11*ISNUMBER($AC560)+01_指標庫!$H$12*ISNUMBER($AD560)+01_指標庫!$H$13*ISNUMBER($AE560)+01_指標庫!$H$14*ISNUMBER($I560)+01_指標庫!$H$15*ISNUMBER($AH560)+01_指標庫!$H$16*ISNUMBER($K560)+01_指標庫!$H$17*ISNUMBER($AI560)+01_指標庫!$H$18*ISNUMBER($AJ560)+01_指標庫!$H$19*ISNUMBER($AK560)+01_指標庫!$H$20*ISNUMBER($BB560)+01_指標庫!$H$21*ISNUMBER($BC560)</f>
        <v>51</v>
      </c>
      <c r="AX560" s="59" t="n">
        <f aca="false">IF(AW560=0,50,ROUND((01_指標庫!$H$4*IF(ISNUMBER($F560),L560,0)+01_指標庫!$H$5*IF(ISNUMBER($AA560),AL560,0)+01_指標庫!$H$6*IF(ISNUMBER($G560),M560,0)+01_指標庫!$H$7*IF(ISNUMBER($H560),N560,0)+01_指標庫!$H$8*IF(ISNUMBER($AF560),AQ560,0)+01_指標庫!$H$9*IF(ISNUMBER($AG560),AR560,0)+01_指標庫!$H$10*IF(ISNUMBER($AB560),AM560,0)+01_指標庫!$H$11*IF(ISNUMBER($AC560),AN560,0)+01_指標庫!$H$12*IF(ISNUMBER($AD560),AO560,0)+01_指標庫!$H$13*IF(ISNUMBER($AE560),AP560,0)+01_指標庫!$H$14*IF(ISNUMBER($I560),O560,0)+01_指標庫!$H$15*IF(ISNUMBER($AH560),AS560,0)+01_指標庫!$H$16*IF(ISNUMBER($K560),P560,0)+01_指標庫!$H$17*IF(ISNUMBER($AI560),AT560,0)+01_指標庫!$H$18*IF(ISNUMBER($AJ560),AU560,0)+01_指標庫!$H$19*IF(ISNUMBER($AK560),AV560,0)+01_指標庫!$H$20*IF(ISNUMBER($BB560),BB560,0)+01_指標庫!$H$21*IF(ISNUMBER($BC560),BC560,0))/AW560,1))</f>
        <v>84.3</v>
      </c>
      <c r="AY560" s="60"/>
      <c r="AZ560" s="60"/>
      <c r="BA560" s="58" t="n">
        <f aca="false">AVERAGE($E556:$E560)/AVERAGE($E551:$E560)-1</f>
        <v>0.00131279983844101</v>
      </c>
      <c r="BB560" s="59" t="n">
        <f aca="false">IF(ISNUMBER($BA560),IF(OR($S560&lt;=-0.03,$BA560&lt;-0.003),0,IF(OR($S560&lt;=-0.02,$BA560&lt;0.01),50,100)),"")</f>
        <v>50</v>
      </c>
      <c r="BC560" s="0" t="str">
        <f aca="false">IF(OR(COUNT($AZ560)=0,COUNT($AZ559)=0),"",IF(OR($AY560/$AZ559-1&lt;=-0.03,$AZ560/$AZ559-1&lt;=-0.045,IF(COUNT($AZ551:$AZ560)=10,AVERAGE($AZ556:$AZ560)/AVERAGE($AZ551:$AZ560)-1&lt;-0.01,FALSE())),0,IF(OR($AZ560/$AZ559-1&lt;=-0.02,IF(COUNT($AZ551:$AZ560)=10,AVERAGE($AZ556:$AZ560)/AVERAGE($AZ551:$AZ560)-1&lt;0.005,FALSE())),50,100)))</f>
        <v/>
      </c>
    </row>
    <row r="561" customFormat="false" ht="15" hidden="false" customHeight="true" outlineLevel="0" collapsed="false">
      <c r="A561" s="47" t="n">
        <v>557</v>
      </c>
      <c r="B561" s="48" t="n">
        <v>43364</v>
      </c>
      <c r="C561" s="47" t="n">
        <v>2018</v>
      </c>
      <c r="D561" s="49" t="s">
        <v>234</v>
      </c>
      <c r="E561" s="50" t="n">
        <v>7531.07</v>
      </c>
      <c r="F561" s="51" t="n">
        <v>0.081323</v>
      </c>
      <c r="G561" s="51" t="n">
        <v>-0.016855</v>
      </c>
      <c r="H561" s="52" t="n">
        <v>0.7551</v>
      </c>
      <c r="I561" s="53" t="n">
        <v>325</v>
      </c>
      <c r="J561" s="47" t="s">
        <v>235</v>
      </c>
      <c r="K561" s="54" t="n">
        <v>11.68</v>
      </c>
      <c r="L561" s="55" t="n">
        <f aca="false">IF(COUNT(F561)=0,50,IF(F561&gt;=0,100,IF(F561&gt;=-0.02,50,0)))</f>
        <v>100</v>
      </c>
      <c r="M561" s="55" t="n">
        <f aca="false">IF(COUNT(G561)=0,50,IF(G561&gt;-0.06,100,IF(G561&gt;-0.15,50,0)))</f>
        <v>100</v>
      </c>
      <c r="N561" s="55" t="n">
        <f aca="false">IF(COUNT(H561)=0,50,IF(H561&gt;=0.6,100,IF(H561&gt;=0.4,50,0)))</f>
        <v>100</v>
      </c>
      <c r="O561" s="55" t="n">
        <f aca="false">IF(COUNT(I561)=0,50,IF(J561="proxy_vix",50,IF(I561&lt;350,100,IF(I561&lt;=450,50,0))))</f>
        <v>100</v>
      </c>
      <c r="P561" s="55" t="n">
        <f aca="false">IF(COUNT(K561)=0,50,IF(K561&lt;20,100,IF(K561&lt;=25,50,0)))</f>
        <v>100</v>
      </c>
      <c r="Q561" s="54"/>
      <c r="R561" s="47"/>
      <c r="S561" s="51" t="n">
        <f aca="false">$E561/$E560-1</f>
        <v>-0.00501517367483018</v>
      </c>
      <c r="T561" s="56" t="n">
        <f aca="false">$K561/$K560-1</f>
        <v>-0.0101694915254238</v>
      </c>
      <c r="V561" s="57"/>
      <c r="W561" s="57"/>
      <c r="Y561" s="1" t="str">
        <f aca="false">IF(AX561&gt;=70,"EASY",IF(AX561&gt;40,"UNCERTAIN","HARD"))</f>
        <v>EASY</v>
      </c>
      <c r="AA561" s="58" t="n">
        <f aca="false">IF($A561&lt;200,"",AVERAGE($E512:$E561)/AVERAGE($E362:$E561)-1)</f>
        <v>0.0687068353667615</v>
      </c>
      <c r="AB561" s="59" t="n">
        <f aca="false">LOOKUP($B561,07_L1政策步階!$A$4:$A$14,07_L1政策步階!$C$4:$C$14)</f>
        <v>-1</v>
      </c>
      <c r="AC561" s="57"/>
      <c r="AD561" s="57"/>
      <c r="AE561" s="57"/>
      <c r="AF561" s="57"/>
      <c r="AG561" s="57"/>
      <c r="AH561" s="57"/>
      <c r="AI561" s="57"/>
      <c r="AJ561" s="57"/>
      <c r="AK561" s="57"/>
      <c r="AL561" s="59" t="n">
        <f aca="false">IF(ISNUMBER($AA561),IF($AA561&gt;=0.005,100,IF($AA561&gt;=-0.015,50,0)),"")</f>
        <v>100</v>
      </c>
      <c r="AM561" s="59" t="n">
        <f aca="false">IF(ISNUMBER($AB561),IF($AB561=1,100,IF($AB561=0,50,0)),"")</f>
        <v>0</v>
      </c>
      <c r="AN561" s="0" t="str">
        <f aca="false">IF(ISNUMBER($AC561),IF($AC561&gt;=0.001,100,IF($AC561&gt;=-0.003,50,0)),"")</f>
        <v/>
      </c>
      <c r="AO561" s="0" t="str">
        <f aca="false">IF(ISNUMBER($AD561),IF($AD561&gt;=0.04,100,IF($AD561&gt;=0,50,0)),"")</f>
        <v/>
      </c>
      <c r="AP561" s="0" t="str">
        <f aca="false">IF(ISNUMBER($AE561),IF($AE561&gt;=25,100,IF($AE561&gt;=-75,50,0)),"")</f>
        <v/>
      </c>
      <c r="AQ561" s="0" t="str">
        <f aca="false">IF(ISNUMBER($AF561),IF($AF561&gt;0,100,IF($AF561&gt;=-50,50,0)),"")</f>
        <v/>
      </c>
      <c r="AR561" s="0" t="str">
        <f aca="false">IF(ISNUMBER($AG561),IF($AG561=1,100,IF($AG561=0,50,0)),"")</f>
        <v/>
      </c>
      <c r="AS561" s="0" t="str">
        <f aca="false">IF(ISNUMBER($AH561),IF($AH561&lt;0,100,IF($AH561&lt;=20,50,0)),"")</f>
        <v/>
      </c>
      <c r="AT561" s="0" t="str">
        <f aca="false">IF(ISNUMBER($AI561),IF($AI561&lt;0.95,100,IF($AI561&lt;=1,50,0)),"")</f>
        <v/>
      </c>
      <c r="AU561" s="0" t="str">
        <f aca="false">IF(ISNUMBER($AJ561),IF($AJ561&lt;30,0,IF($AJ561&lt;40,50,IF($AJ561&lt;=90,100,50))),"")</f>
        <v/>
      </c>
      <c r="AV561" s="0" t="str">
        <f aca="false">IF(ISNUMBER($AK561),IF($AK561&gt;-0.2,100,IF($AK561&gt;=-0.4,50,0)),"")</f>
        <v/>
      </c>
      <c r="AW561" s="59" t="n">
        <f aca="false">01_指標庫!$H$4*ISNUMBER($F561)+01_指標庫!$H$5*ISNUMBER($AA561)+01_指標庫!$H$6*ISNUMBER($G561)+01_指標庫!$H$7*ISNUMBER($H561)+01_指標庫!$H$8*ISNUMBER($AF561)+01_指標庫!$H$9*ISNUMBER($AG561)+01_指標庫!$H$10*ISNUMBER($AB561)+01_指標庫!$H$11*ISNUMBER($AC561)+01_指標庫!$H$12*ISNUMBER($AD561)+01_指標庫!$H$13*ISNUMBER($AE561)+01_指標庫!$H$14*ISNUMBER($I561)+01_指標庫!$H$15*ISNUMBER($AH561)+01_指標庫!$H$16*ISNUMBER($K561)+01_指標庫!$H$17*ISNUMBER($AI561)+01_指標庫!$H$18*ISNUMBER($AJ561)+01_指標庫!$H$19*ISNUMBER($AK561)+01_指標庫!$H$20*ISNUMBER($BB561)+01_指標庫!$H$21*ISNUMBER($BC561)</f>
        <v>51</v>
      </c>
      <c r="AX561" s="59" t="n">
        <f aca="false">IF(AW561=0,50,ROUND((01_指標庫!$H$4*IF(ISNUMBER($F561),L561,0)+01_指標庫!$H$5*IF(ISNUMBER($AA561),AL561,0)+01_指標庫!$H$6*IF(ISNUMBER($G561),M561,0)+01_指標庫!$H$7*IF(ISNUMBER($H561),N561,0)+01_指標庫!$H$8*IF(ISNUMBER($AF561),AQ561,0)+01_指標庫!$H$9*IF(ISNUMBER($AG561),AR561,0)+01_指標庫!$H$10*IF(ISNUMBER($AB561),AM561,0)+01_指標庫!$H$11*IF(ISNUMBER($AC561),AN561,0)+01_指標庫!$H$12*IF(ISNUMBER($AD561),AO561,0)+01_指標庫!$H$13*IF(ISNUMBER($AE561),AP561,0)+01_指標庫!$H$14*IF(ISNUMBER($I561),O561,0)+01_指標庫!$H$15*IF(ISNUMBER($AH561),AS561,0)+01_指標庫!$H$16*IF(ISNUMBER($K561),P561,0)+01_指標庫!$H$17*IF(ISNUMBER($AI561),AT561,0)+01_指標庫!$H$18*IF(ISNUMBER($AJ561),AU561,0)+01_指標庫!$H$19*IF(ISNUMBER($AK561),AV561,0)+01_指標庫!$H$20*IF(ISNUMBER($BB561),BB561,0)+01_指標庫!$H$21*IF(ISNUMBER($BC561),BC561,0))/AW561,1))</f>
        <v>84.3</v>
      </c>
      <c r="AY561" s="60"/>
      <c r="AZ561" s="60"/>
      <c r="BA561" s="58" t="n">
        <f aca="false">AVERAGE($E557:$E561)/AVERAGE($E552:$E561)-1</f>
        <v>-0.000416276199591725</v>
      </c>
      <c r="BB561" s="59" t="n">
        <f aca="false">IF(ISNUMBER($BA561),IF(OR($S561&lt;=-0.03,$BA561&lt;-0.003),0,IF(OR($S561&lt;=-0.02,$BA561&lt;0.01),50,100)),"")</f>
        <v>50</v>
      </c>
      <c r="BC561" s="0" t="str">
        <f aca="false">IF(OR(COUNT($AZ561)=0,COUNT($AZ560)=0),"",IF(OR($AY561/$AZ560-1&lt;=-0.03,$AZ561/$AZ560-1&lt;=-0.045,IF(COUNT($AZ552:$AZ561)=10,AVERAGE($AZ557:$AZ561)/AVERAGE($AZ552:$AZ561)-1&lt;-0.01,FALSE())),0,IF(OR($AZ561/$AZ560-1&lt;=-0.02,IF(COUNT($AZ552:$AZ561)=10,AVERAGE($AZ557:$AZ561)/AVERAGE($AZ552:$AZ561)-1&lt;0.005,FALSE())),50,100)))</f>
        <v/>
      </c>
    </row>
    <row r="562" customFormat="false" ht="15" hidden="false" customHeight="true" outlineLevel="0" collapsed="false">
      <c r="A562" s="47" t="n">
        <v>558</v>
      </c>
      <c r="B562" s="48" t="n">
        <v>43367</v>
      </c>
      <c r="C562" s="47" t="n">
        <v>2018</v>
      </c>
      <c r="D562" s="49" t="s">
        <v>236</v>
      </c>
      <c r="E562" s="50" t="n">
        <v>7548.75</v>
      </c>
      <c r="F562" s="51" t="n">
        <v>0.082886</v>
      </c>
      <c r="G562" s="51" t="n">
        <v>-0.014547</v>
      </c>
      <c r="H562" s="52" t="n">
        <v>0.7551</v>
      </c>
      <c r="I562" s="53" t="n">
        <v>328</v>
      </c>
      <c r="J562" s="47" t="s">
        <v>235</v>
      </c>
      <c r="K562" s="54" t="n">
        <v>12.2</v>
      </c>
      <c r="L562" s="55" t="n">
        <f aca="false">IF(COUNT(F562)=0,50,IF(F562&gt;=0,100,IF(F562&gt;=-0.02,50,0)))</f>
        <v>100</v>
      </c>
      <c r="M562" s="55" t="n">
        <f aca="false">IF(COUNT(G562)=0,50,IF(G562&gt;-0.06,100,IF(G562&gt;-0.15,50,0)))</f>
        <v>100</v>
      </c>
      <c r="N562" s="55" t="n">
        <f aca="false">IF(COUNT(H562)=0,50,IF(H562&gt;=0.6,100,IF(H562&gt;=0.4,50,0)))</f>
        <v>100</v>
      </c>
      <c r="O562" s="55" t="n">
        <f aca="false">IF(COUNT(I562)=0,50,IF(J562="proxy_vix",50,IF(I562&lt;350,100,IF(I562&lt;=450,50,0))))</f>
        <v>100</v>
      </c>
      <c r="P562" s="55" t="n">
        <f aca="false">IF(COUNT(K562)=0,50,IF(K562&lt;20,100,IF(K562&lt;=25,50,0)))</f>
        <v>100</v>
      </c>
      <c r="Q562" s="54"/>
      <c r="R562" s="47"/>
      <c r="S562" s="51" t="n">
        <f aca="false">$E562/$E561-1</f>
        <v>0.00234760797602474</v>
      </c>
      <c r="T562" s="56" t="n">
        <f aca="false">$K562/$K561-1</f>
        <v>0.0445205479452055</v>
      </c>
      <c r="V562" s="57"/>
      <c r="W562" s="57"/>
      <c r="Y562" s="1" t="str">
        <f aca="false">IF(AX562&gt;=70,"EASY",IF(AX562&gt;40,"UNCERTAIN","HARD"))</f>
        <v>EASY</v>
      </c>
      <c r="AA562" s="58" t="n">
        <f aca="false">IF($A562&lt;200,"",AVERAGE($E513:$E562)/AVERAGE($E363:$E562)-1)</f>
        <v>0.0682404323096248</v>
      </c>
      <c r="AB562" s="59" t="n">
        <f aca="false">LOOKUP($B562,07_L1政策步階!$A$4:$A$14,07_L1政策步階!$C$4:$C$14)</f>
        <v>-1</v>
      </c>
      <c r="AC562" s="57"/>
      <c r="AD562" s="57"/>
      <c r="AE562" s="57"/>
      <c r="AF562" s="57"/>
      <c r="AG562" s="57"/>
      <c r="AH562" s="57"/>
      <c r="AI562" s="57"/>
      <c r="AJ562" s="57"/>
      <c r="AK562" s="57"/>
      <c r="AL562" s="59" t="n">
        <f aca="false">IF(ISNUMBER($AA562),IF($AA562&gt;=0.005,100,IF($AA562&gt;=-0.015,50,0)),"")</f>
        <v>100</v>
      </c>
      <c r="AM562" s="59" t="n">
        <f aca="false">IF(ISNUMBER($AB562),IF($AB562=1,100,IF($AB562=0,50,0)),"")</f>
        <v>0</v>
      </c>
      <c r="AN562" s="0" t="str">
        <f aca="false">IF(ISNUMBER($AC562),IF($AC562&gt;=0.001,100,IF($AC562&gt;=-0.003,50,0)),"")</f>
        <v/>
      </c>
      <c r="AO562" s="0" t="str">
        <f aca="false">IF(ISNUMBER($AD562),IF($AD562&gt;=0.04,100,IF($AD562&gt;=0,50,0)),"")</f>
        <v/>
      </c>
      <c r="AP562" s="0" t="str">
        <f aca="false">IF(ISNUMBER($AE562),IF($AE562&gt;=25,100,IF($AE562&gt;=-75,50,0)),"")</f>
        <v/>
      </c>
      <c r="AQ562" s="0" t="str">
        <f aca="false">IF(ISNUMBER($AF562),IF($AF562&gt;0,100,IF($AF562&gt;=-50,50,0)),"")</f>
        <v/>
      </c>
      <c r="AR562" s="0" t="str">
        <f aca="false">IF(ISNUMBER($AG562),IF($AG562=1,100,IF($AG562=0,50,0)),"")</f>
        <v/>
      </c>
      <c r="AS562" s="0" t="str">
        <f aca="false">IF(ISNUMBER($AH562),IF($AH562&lt;0,100,IF($AH562&lt;=20,50,0)),"")</f>
        <v/>
      </c>
      <c r="AT562" s="0" t="str">
        <f aca="false">IF(ISNUMBER($AI562),IF($AI562&lt;0.95,100,IF($AI562&lt;=1,50,0)),"")</f>
        <v/>
      </c>
      <c r="AU562" s="0" t="str">
        <f aca="false">IF(ISNUMBER($AJ562),IF($AJ562&lt;30,0,IF($AJ562&lt;40,50,IF($AJ562&lt;=90,100,50))),"")</f>
        <v/>
      </c>
      <c r="AV562" s="0" t="str">
        <f aca="false">IF(ISNUMBER($AK562),IF($AK562&gt;-0.2,100,IF($AK562&gt;=-0.4,50,0)),"")</f>
        <v/>
      </c>
      <c r="AW562" s="59" t="n">
        <f aca="false">01_指標庫!$H$4*ISNUMBER($F562)+01_指標庫!$H$5*ISNUMBER($AA562)+01_指標庫!$H$6*ISNUMBER($G562)+01_指標庫!$H$7*ISNUMBER($H562)+01_指標庫!$H$8*ISNUMBER($AF562)+01_指標庫!$H$9*ISNUMBER($AG562)+01_指標庫!$H$10*ISNUMBER($AB562)+01_指標庫!$H$11*ISNUMBER($AC562)+01_指標庫!$H$12*ISNUMBER($AD562)+01_指標庫!$H$13*ISNUMBER($AE562)+01_指標庫!$H$14*ISNUMBER($I562)+01_指標庫!$H$15*ISNUMBER($AH562)+01_指標庫!$H$16*ISNUMBER($K562)+01_指標庫!$H$17*ISNUMBER($AI562)+01_指標庫!$H$18*ISNUMBER($AJ562)+01_指標庫!$H$19*ISNUMBER($AK562)+01_指標庫!$H$20*ISNUMBER($BB562)+01_指標庫!$H$21*ISNUMBER($BC562)</f>
        <v>51</v>
      </c>
      <c r="AX562" s="59" t="n">
        <f aca="false">IF(AW562=0,50,ROUND((01_指標庫!$H$4*IF(ISNUMBER($F562),L562,0)+01_指標庫!$H$5*IF(ISNUMBER($AA562),AL562,0)+01_指標庫!$H$6*IF(ISNUMBER($G562),M562,0)+01_指標庫!$H$7*IF(ISNUMBER($H562),N562,0)+01_指標庫!$H$8*IF(ISNUMBER($AF562),AQ562,0)+01_指標庫!$H$9*IF(ISNUMBER($AG562),AR562,0)+01_指標庫!$H$10*IF(ISNUMBER($AB562),AM562,0)+01_指標庫!$H$11*IF(ISNUMBER($AC562),AN562,0)+01_指標庫!$H$12*IF(ISNUMBER($AD562),AO562,0)+01_指標庫!$H$13*IF(ISNUMBER($AE562),AP562,0)+01_指標庫!$H$14*IF(ISNUMBER($I562),O562,0)+01_指標庫!$H$15*IF(ISNUMBER($AH562),AS562,0)+01_指標庫!$H$16*IF(ISNUMBER($K562),P562,0)+01_指標庫!$H$17*IF(ISNUMBER($AI562),AT562,0)+01_指標庫!$H$18*IF(ISNUMBER($AJ562),AU562,0)+01_指標庫!$H$19*IF(ISNUMBER($AK562),AV562,0)+01_指標庫!$H$20*IF(ISNUMBER($BB562),BB562,0)+01_指標庫!$H$21*IF(ISNUMBER($BC562),BC562,0))/AW562,1))</f>
        <v>84.3</v>
      </c>
      <c r="AY562" s="60"/>
      <c r="AZ562" s="60"/>
      <c r="BA562" s="58" t="n">
        <f aca="false">AVERAGE($E558:$E562)/AVERAGE($E553:$E562)-1</f>
        <v>0.00127335628354497</v>
      </c>
      <c r="BB562" s="59" t="n">
        <f aca="false">IF(ISNUMBER($BA562),IF(OR($S562&lt;=-0.03,$BA562&lt;-0.003),0,IF(OR($S562&lt;=-0.02,$BA562&lt;0.01),50,100)),"")</f>
        <v>50</v>
      </c>
      <c r="BC562" s="0" t="str">
        <f aca="false">IF(OR(COUNT($AZ562)=0,COUNT($AZ561)=0),"",IF(OR($AY562/$AZ561-1&lt;=-0.03,$AZ562/$AZ561-1&lt;=-0.045,IF(COUNT($AZ553:$AZ562)=10,AVERAGE($AZ558:$AZ562)/AVERAGE($AZ553:$AZ562)-1&lt;-0.01,FALSE())),0,IF(OR($AZ562/$AZ561-1&lt;=-0.02,IF(COUNT($AZ553:$AZ562)=10,AVERAGE($AZ558:$AZ562)/AVERAGE($AZ553:$AZ562)-1&lt;0.005,FALSE())),50,100)))</f>
        <v/>
      </c>
    </row>
    <row r="563" customFormat="false" ht="15" hidden="false" customHeight="true" outlineLevel="0" collapsed="false">
      <c r="A563" s="47" t="n">
        <v>559</v>
      </c>
      <c r="B563" s="48" t="n">
        <v>43368</v>
      </c>
      <c r="C563" s="47" t="n">
        <v>2018</v>
      </c>
      <c r="D563" s="49" t="s">
        <v>237</v>
      </c>
      <c r="E563" s="50" t="n">
        <v>7563.19</v>
      </c>
      <c r="F563" s="51" t="n">
        <v>0.083988</v>
      </c>
      <c r="G563" s="51" t="n">
        <v>-0.012662</v>
      </c>
      <c r="H563" s="52" t="n">
        <v>0.6939</v>
      </c>
      <c r="I563" s="53" t="n">
        <v>326</v>
      </c>
      <c r="J563" s="47" t="s">
        <v>235</v>
      </c>
      <c r="K563" s="54" t="n">
        <v>12.42</v>
      </c>
      <c r="L563" s="55" t="n">
        <f aca="false">IF(COUNT(F563)=0,50,IF(F563&gt;=0,100,IF(F563&gt;=-0.02,50,0)))</f>
        <v>100</v>
      </c>
      <c r="M563" s="55" t="n">
        <f aca="false">IF(COUNT(G563)=0,50,IF(G563&gt;-0.06,100,IF(G563&gt;-0.15,50,0)))</f>
        <v>100</v>
      </c>
      <c r="N563" s="55" t="n">
        <f aca="false">IF(COUNT(H563)=0,50,IF(H563&gt;=0.6,100,IF(H563&gt;=0.4,50,0)))</f>
        <v>100</v>
      </c>
      <c r="O563" s="55" t="n">
        <f aca="false">IF(COUNT(I563)=0,50,IF(J563="proxy_vix",50,IF(I563&lt;350,100,IF(I563&lt;=450,50,0))))</f>
        <v>100</v>
      </c>
      <c r="P563" s="55" t="n">
        <f aca="false">IF(COUNT(K563)=0,50,IF(K563&lt;20,100,IF(K563&lt;=25,50,0)))</f>
        <v>100</v>
      </c>
      <c r="Q563" s="54"/>
      <c r="R563" s="47"/>
      <c r="S563" s="51" t="n">
        <f aca="false">$E563/$E562-1</f>
        <v>0.00191289948666995</v>
      </c>
      <c r="T563" s="56" t="n">
        <f aca="false">$K563/$K562-1</f>
        <v>0.0180327868852459</v>
      </c>
      <c r="V563" s="57"/>
      <c r="W563" s="57"/>
      <c r="Y563" s="1" t="str">
        <f aca="false">IF(AX563&gt;=70,"EASY",IF(AX563&gt;40,"UNCERTAIN","HARD"))</f>
        <v>EASY</v>
      </c>
      <c r="AA563" s="58" t="n">
        <f aca="false">IF($A563&lt;200,"",AVERAGE($E514:$E563)/AVERAGE($E364:$E563)-1)</f>
        <v>0.0678743540381288</v>
      </c>
      <c r="AB563" s="59" t="n">
        <f aca="false">LOOKUP($B563,07_L1政策步階!$A$4:$A$14,07_L1政策步階!$C$4:$C$14)</f>
        <v>-1</v>
      </c>
      <c r="AC563" s="57"/>
      <c r="AD563" s="57"/>
      <c r="AE563" s="57"/>
      <c r="AF563" s="57"/>
      <c r="AG563" s="57"/>
      <c r="AH563" s="57"/>
      <c r="AI563" s="57"/>
      <c r="AJ563" s="57"/>
      <c r="AK563" s="57"/>
      <c r="AL563" s="59" t="n">
        <f aca="false">IF(ISNUMBER($AA563),IF($AA563&gt;=0.005,100,IF($AA563&gt;=-0.015,50,0)),"")</f>
        <v>100</v>
      </c>
      <c r="AM563" s="59" t="n">
        <f aca="false">IF(ISNUMBER($AB563),IF($AB563=1,100,IF($AB563=0,50,0)),"")</f>
        <v>0</v>
      </c>
      <c r="AN563" s="0" t="str">
        <f aca="false">IF(ISNUMBER($AC563),IF($AC563&gt;=0.001,100,IF($AC563&gt;=-0.003,50,0)),"")</f>
        <v/>
      </c>
      <c r="AO563" s="0" t="str">
        <f aca="false">IF(ISNUMBER($AD563),IF($AD563&gt;=0.04,100,IF($AD563&gt;=0,50,0)),"")</f>
        <v/>
      </c>
      <c r="AP563" s="0" t="str">
        <f aca="false">IF(ISNUMBER($AE563),IF($AE563&gt;=25,100,IF($AE563&gt;=-75,50,0)),"")</f>
        <v/>
      </c>
      <c r="AQ563" s="0" t="str">
        <f aca="false">IF(ISNUMBER($AF563),IF($AF563&gt;0,100,IF($AF563&gt;=-50,50,0)),"")</f>
        <v/>
      </c>
      <c r="AR563" s="0" t="str">
        <f aca="false">IF(ISNUMBER($AG563),IF($AG563=1,100,IF($AG563=0,50,0)),"")</f>
        <v/>
      </c>
      <c r="AS563" s="0" t="str">
        <f aca="false">IF(ISNUMBER($AH563),IF($AH563&lt;0,100,IF($AH563&lt;=20,50,0)),"")</f>
        <v/>
      </c>
      <c r="AT563" s="0" t="str">
        <f aca="false">IF(ISNUMBER($AI563),IF($AI563&lt;0.95,100,IF($AI563&lt;=1,50,0)),"")</f>
        <v/>
      </c>
      <c r="AU563" s="0" t="str">
        <f aca="false">IF(ISNUMBER($AJ563),IF($AJ563&lt;30,0,IF($AJ563&lt;40,50,IF($AJ563&lt;=90,100,50))),"")</f>
        <v/>
      </c>
      <c r="AV563" s="0" t="str">
        <f aca="false">IF(ISNUMBER($AK563),IF($AK563&gt;-0.2,100,IF($AK563&gt;=-0.4,50,0)),"")</f>
        <v/>
      </c>
      <c r="AW563" s="59" t="n">
        <f aca="false">01_指標庫!$H$4*ISNUMBER($F563)+01_指標庫!$H$5*ISNUMBER($AA563)+01_指標庫!$H$6*ISNUMBER($G563)+01_指標庫!$H$7*ISNUMBER($H563)+01_指標庫!$H$8*ISNUMBER($AF563)+01_指標庫!$H$9*ISNUMBER($AG563)+01_指標庫!$H$10*ISNUMBER($AB563)+01_指標庫!$H$11*ISNUMBER($AC563)+01_指標庫!$H$12*ISNUMBER($AD563)+01_指標庫!$H$13*ISNUMBER($AE563)+01_指標庫!$H$14*ISNUMBER($I563)+01_指標庫!$H$15*ISNUMBER($AH563)+01_指標庫!$H$16*ISNUMBER($K563)+01_指標庫!$H$17*ISNUMBER($AI563)+01_指標庫!$H$18*ISNUMBER($AJ563)+01_指標庫!$H$19*ISNUMBER($AK563)+01_指標庫!$H$20*ISNUMBER($BB563)+01_指標庫!$H$21*ISNUMBER($BC563)</f>
        <v>51</v>
      </c>
      <c r="AX563" s="59" t="n">
        <f aca="false">IF(AW563=0,50,ROUND((01_指標庫!$H$4*IF(ISNUMBER($F563),L563,0)+01_指標庫!$H$5*IF(ISNUMBER($AA563),AL563,0)+01_指標庫!$H$6*IF(ISNUMBER($G563),M563,0)+01_指標庫!$H$7*IF(ISNUMBER($H563),N563,0)+01_指標庫!$H$8*IF(ISNUMBER($AF563),AQ563,0)+01_指標庫!$H$9*IF(ISNUMBER($AG563),AR563,0)+01_指標庫!$H$10*IF(ISNUMBER($AB563),AM563,0)+01_指標庫!$H$11*IF(ISNUMBER($AC563),AN563,0)+01_指標庫!$H$12*IF(ISNUMBER($AD563),AO563,0)+01_指標庫!$H$13*IF(ISNUMBER($AE563),AP563,0)+01_指標庫!$H$14*IF(ISNUMBER($I563),O563,0)+01_指標庫!$H$15*IF(ISNUMBER($AH563),AS563,0)+01_指標庫!$H$16*IF(ISNUMBER($K563),P563,0)+01_指標庫!$H$17*IF(ISNUMBER($AI563),AT563,0)+01_指標庫!$H$18*IF(ISNUMBER($AJ563),AU563,0)+01_指標庫!$H$19*IF(ISNUMBER($AK563),AV563,0)+01_指標庫!$H$20*IF(ISNUMBER($BB563),BB563,0)+01_指標庫!$H$21*IF(ISNUMBER($BC563),BC563,0))/AW563,1))</f>
        <v>84.3</v>
      </c>
      <c r="AY563" s="60"/>
      <c r="AZ563" s="60"/>
      <c r="BA563" s="58" t="n">
        <f aca="false">AVERAGE($E559:$E563)/AVERAGE($E554:$E563)-1</f>
        <v>0.00236591403535513</v>
      </c>
      <c r="BB563" s="59" t="n">
        <f aca="false">IF(ISNUMBER($BA563),IF(OR($S563&lt;=-0.03,$BA563&lt;-0.003),0,IF(OR($S563&lt;=-0.02,$BA563&lt;0.01),50,100)),"")</f>
        <v>50</v>
      </c>
      <c r="BC563" s="0" t="str">
        <f aca="false">IF(OR(COUNT($AZ563)=0,COUNT($AZ562)=0),"",IF(OR($AY563/$AZ562-1&lt;=-0.03,$AZ563/$AZ562-1&lt;=-0.045,IF(COUNT($AZ554:$AZ563)=10,AVERAGE($AZ559:$AZ563)/AVERAGE($AZ554:$AZ563)-1&lt;-0.01,FALSE())),0,IF(OR($AZ563/$AZ562-1&lt;=-0.02,IF(COUNT($AZ554:$AZ563)=10,AVERAGE($AZ559:$AZ563)/AVERAGE($AZ554:$AZ563)-1&lt;0.005,FALSE())),50,100)))</f>
        <v/>
      </c>
    </row>
    <row r="564" customFormat="false" ht="15" hidden="false" customHeight="true" outlineLevel="0" collapsed="false">
      <c r="A564" s="47" t="n">
        <v>560</v>
      </c>
      <c r="B564" s="48" t="n">
        <v>43369</v>
      </c>
      <c r="C564" s="47" t="n">
        <v>2018</v>
      </c>
      <c r="D564" s="49" t="s">
        <v>238</v>
      </c>
      <c r="E564" s="50" t="n">
        <v>7563.09</v>
      </c>
      <c r="F564" s="51" t="n">
        <v>0.083028</v>
      </c>
      <c r="G564" s="51" t="n">
        <v>-0.012675</v>
      </c>
      <c r="H564" s="52" t="n">
        <v>0.6939</v>
      </c>
      <c r="I564" s="53" t="n">
        <v>327</v>
      </c>
      <c r="J564" s="47" t="s">
        <v>235</v>
      </c>
      <c r="K564" s="54" t="n">
        <v>12.89</v>
      </c>
      <c r="L564" s="55" t="n">
        <f aca="false">IF(COUNT(F564)=0,50,IF(F564&gt;=0,100,IF(F564&gt;=-0.02,50,0)))</f>
        <v>100</v>
      </c>
      <c r="M564" s="55" t="n">
        <f aca="false">IF(COUNT(G564)=0,50,IF(G564&gt;-0.06,100,IF(G564&gt;-0.15,50,0)))</f>
        <v>100</v>
      </c>
      <c r="N564" s="55" t="n">
        <f aca="false">IF(COUNT(H564)=0,50,IF(H564&gt;=0.6,100,IF(H564&gt;=0.4,50,0)))</f>
        <v>100</v>
      </c>
      <c r="O564" s="55" t="n">
        <f aca="false">IF(COUNT(I564)=0,50,IF(J564="proxy_vix",50,IF(I564&lt;350,100,IF(I564&lt;=450,50,0))))</f>
        <v>100</v>
      </c>
      <c r="P564" s="55" t="n">
        <f aca="false">IF(COUNT(K564)=0,50,IF(K564&lt;20,100,IF(K564&lt;=25,50,0)))</f>
        <v>100</v>
      </c>
      <c r="Q564" s="54"/>
      <c r="R564" s="47"/>
      <c r="S564" s="51" t="n">
        <f aca="false">$E564/$E563-1</f>
        <v>-1.32219341308915E-005</v>
      </c>
      <c r="T564" s="56" t="n">
        <f aca="false">$K564/$K563-1</f>
        <v>0.037842190016103</v>
      </c>
      <c r="V564" s="57"/>
      <c r="W564" s="57"/>
      <c r="Y564" s="1" t="str">
        <f aca="false">IF(AX564&gt;=70,"EASY",IF(AX564&gt;40,"UNCERTAIN","HARD"))</f>
        <v>EASY</v>
      </c>
      <c r="AA564" s="58" t="n">
        <f aca="false">IF($A564&lt;200,"",AVERAGE($E515:$E564)/AVERAGE($E365:$E564)-1)</f>
        <v>0.0673986278605914</v>
      </c>
      <c r="AB564" s="59" t="n">
        <f aca="false">LOOKUP($B564,07_L1政策步階!$A$4:$A$14,07_L1政策步階!$C$4:$C$14)</f>
        <v>-1</v>
      </c>
      <c r="AC564" s="57"/>
      <c r="AD564" s="57"/>
      <c r="AE564" s="57"/>
      <c r="AF564" s="57"/>
      <c r="AG564" s="57"/>
      <c r="AH564" s="57"/>
      <c r="AI564" s="57"/>
      <c r="AJ564" s="57"/>
      <c r="AK564" s="57"/>
      <c r="AL564" s="59" t="n">
        <f aca="false">IF(ISNUMBER($AA564),IF($AA564&gt;=0.005,100,IF($AA564&gt;=-0.015,50,0)),"")</f>
        <v>100</v>
      </c>
      <c r="AM564" s="59" t="n">
        <f aca="false">IF(ISNUMBER($AB564),IF($AB564=1,100,IF($AB564=0,50,0)),"")</f>
        <v>0</v>
      </c>
      <c r="AN564" s="0" t="str">
        <f aca="false">IF(ISNUMBER($AC564),IF($AC564&gt;=0.001,100,IF($AC564&gt;=-0.003,50,0)),"")</f>
        <v/>
      </c>
      <c r="AO564" s="0" t="str">
        <f aca="false">IF(ISNUMBER($AD564),IF($AD564&gt;=0.04,100,IF($AD564&gt;=0,50,0)),"")</f>
        <v/>
      </c>
      <c r="AP564" s="0" t="str">
        <f aca="false">IF(ISNUMBER($AE564),IF($AE564&gt;=25,100,IF($AE564&gt;=-75,50,0)),"")</f>
        <v/>
      </c>
      <c r="AQ564" s="0" t="str">
        <f aca="false">IF(ISNUMBER($AF564),IF($AF564&gt;0,100,IF($AF564&gt;=-50,50,0)),"")</f>
        <v/>
      </c>
      <c r="AR564" s="0" t="str">
        <f aca="false">IF(ISNUMBER($AG564),IF($AG564=1,100,IF($AG564=0,50,0)),"")</f>
        <v/>
      </c>
      <c r="AS564" s="0" t="str">
        <f aca="false">IF(ISNUMBER($AH564),IF($AH564&lt;0,100,IF($AH564&lt;=20,50,0)),"")</f>
        <v/>
      </c>
      <c r="AT564" s="0" t="str">
        <f aca="false">IF(ISNUMBER($AI564),IF($AI564&lt;0.95,100,IF($AI564&lt;=1,50,0)),"")</f>
        <v/>
      </c>
      <c r="AU564" s="0" t="str">
        <f aca="false">IF(ISNUMBER($AJ564),IF($AJ564&lt;30,0,IF($AJ564&lt;40,50,IF($AJ564&lt;=90,100,50))),"")</f>
        <v/>
      </c>
      <c r="AV564" s="0" t="str">
        <f aca="false">IF(ISNUMBER($AK564),IF($AK564&gt;-0.2,100,IF($AK564&gt;=-0.4,50,0)),"")</f>
        <v/>
      </c>
      <c r="AW564" s="59" t="n">
        <f aca="false">01_指標庫!$H$4*ISNUMBER($F564)+01_指標庫!$H$5*ISNUMBER($AA564)+01_指標庫!$H$6*ISNUMBER($G564)+01_指標庫!$H$7*ISNUMBER($H564)+01_指標庫!$H$8*ISNUMBER($AF564)+01_指標庫!$H$9*ISNUMBER($AG564)+01_指標庫!$H$10*ISNUMBER($AB564)+01_指標庫!$H$11*ISNUMBER($AC564)+01_指標庫!$H$12*ISNUMBER($AD564)+01_指標庫!$H$13*ISNUMBER($AE564)+01_指標庫!$H$14*ISNUMBER($I564)+01_指標庫!$H$15*ISNUMBER($AH564)+01_指標庫!$H$16*ISNUMBER($K564)+01_指標庫!$H$17*ISNUMBER($AI564)+01_指標庫!$H$18*ISNUMBER($AJ564)+01_指標庫!$H$19*ISNUMBER($AK564)+01_指標庫!$H$20*ISNUMBER($BB564)+01_指標庫!$H$21*ISNUMBER($BC564)</f>
        <v>51</v>
      </c>
      <c r="AX564" s="59" t="n">
        <f aca="false">IF(AW564=0,50,ROUND((01_指標庫!$H$4*IF(ISNUMBER($F564),L564,0)+01_指標庫!$H$5*IF(ISNUMBER($AA564),AL564,0)+01_指標庫!$H$6*IF(ISNUMBER($G564),M564,0)+01_指標庫!$H$7*IF(ISNUMBER($H564),N564,0)+01_指標庫!$H$8*IF(ISNUMBER($AF564),AQ564,0)+01_指標庫!$H$9*IF(ISNUMBER($AG564),AR564,0)+01_指標庫!$H$10*IF(ISNUMBER($AB564),AM564,0)+01_指標庫!$H$11*IF(ISNUMBER($AC564),AN564,0)+01_指標庫!$H$12*IF(ISNUMBER($AD564),AO564,0)+01_指標庫!$H$13*IF(ISNUMBER($AE564),AP564,0)+01_指標庫!$H$14*IF(ISNUMBER($I564),O564,0)+01_指標庫!$H$15*IF(ISNUMBER($AH564),AS564,0)+01_指標庫!$H$16*IF(ISNUMBER($K564),P564,0)+01_指標庫!$H$17*IF(ISNUMBER($AI564),AT564,0)+01_指標庫!$H$18*IF(ISNUMBER($AJ564),AU564,0)+01_指標庫!$H$19*IF(ISNUMBER($AK564),AV564,0)+01_指標庫!$H$20*IF(ISNUMBER($BB564),BB564,0)+01_指標庫!$H$21*IF(ISNUMBER($BC564),BC564,0))/AW564,1))</f>
        <v>84.3</v>
      </c>
      <c r="AY564" s="60"/>
      <c r="AZ564" s="60"/>
      <c r="BA564" s="58" t="n">
        <f aca="false">AVERAGE($E560:$E564)/AVERAGE($E555:$E564)-1</f>
        <v>0.0032999224321022</v>
      </c>
      <c r="BB564" s="59" t="n">
        <f aca="false">IF(ISNUMBER($BA564),IF(OR($S564&lt;=-0.03,$BA564&lt;-0.003),0,IF(OR($S564&lt;=-0.02,$BA564&lt;0.01),50,100)),"")</f>
        <v>50</v>
      </c>
      <c r="BC564" s="0" t="str">
        <f aca="false">IF(OR(COUNT($AZ564)=0,COUNT($AZ563)=0),"",IF(OR($AY564/$AZ563-1&lt;=-0.03,$AZ564/$AZ563-1&lt;=-0.045,IF(COUNT($AZ555:$AZ564)=10,AVERAGE($AZ560:$AZ564)/AVERAGE($AZ555:$AZ564)-1&lt;-0.01,FALSE())),0,IF(OR($AZ564/$AZ563-1&lt;=-0.02,IF(COUNT($AZ555:$AZ564)=10,AVERAGE($AZ560:$AZ564)/AVERAGE($AZ555:$AZ564)-1&lt;0.005,FALSE())),50,100)))</f>
        <v/>
      </c>
    </row>
    <row r="565" customFormat="false" ht="15" hidden="false" customHeight="true" outlineLevel="0" collapsed="false">
      <c r="A565" s="47" t="n">
        <v>561</v>
      </c>
      <c r="B565" s="48" t="n">
        <v>43370</v>
      </c>
      <c r="C565" s="47" t="n">
        <v>2018</v>
      </c>
      <c r="D565" s="49" t="s">
        <v>239</v>
      </c>
      <c r="E565" s="50" t="n">
        <v>7629.57</v>
      </c>
      <c r="F565" s="51" t="n">
        <v>0.091582</v>
      </c>
      <c r="G565" s="51" t="n">
        <v>-0.003996</v>
      </c>
      <c r="H565" s="52" t="n">
        <v>0.7143</v>
      </c>
      <c r="I565" s="53" t="n">
        <v>325</v>
      </c>
      <c r="J565" s="47" t="s">
        <v>235</v>
      </c>
      <c r="K565" s="54" t="n">
        <v>12.41</v>
      </c>
      <c r="L565" s="55" t="n">
        <f aca="false">IF(COUNT(F565)=0,50,IF(F565&gt;=0,100,IF(F565&gt;=-0.02,50,0)))</f>
        <v>100</v>
      </c>
      <c r="M565" s="55" t="n">
        <f aca="false">IF(COUNT(G565)=0,50,IF(G565&gt;-0.06,100,IF(G565&gt;-0.15,50,0)))</f>
        <v>100</v>
      </c>
      <c r="N565" s="55" t="n">
        <f aca="false">IF(COUNT(H565)=0,50,IF(H565&gt;=0.6,100,IF(H565&gt;=0.4,50,0)))</f>
        <v>100</v>
      </c>
      <c r="O565" s="55" t="n">
        <f aca="false">IF(COUNT(I565)=0,50,IF(J565="proxy_vix",50,IF(I565&lt;350,100,IF(I565&lt;=450,50,0))))</f>
        <v>100</v>
      </c>
      <c r="P565" s="55" t="n">
        <f aca="false">IF(COUNT(K565)=0,50,IF(K565&lt;20,100,IF(K565&lt;=25,50,0)))</f>
        <v>100</v>
      </c>
      <c r="Q565" s="54"/>
      <c r="R565" s="47"/>
      <c r="S565" s="51" t="n">
        <f aca="false">$E565/$E564-1</f>
        <v>0.00879005803183608</v>
      </c>
      <c r="T565" s="56" t="n">
        <f aca="false">$K565/$K564-1</f>
        <v>-0.0372381691233514</v>
      </c>
      <c r="V565" s="57"/>
      <c r="W565" s="57"/>
      <c r="Y565" s="1" t="str">
        <f aca="false">IF(AX565&gt;=70,"EASY",IF(AX565&gt;40,"UNCERTAIN","HARD"))</f>
        <v>EASY</v>
      </c>
      <c r="AA565" s="58" t="n">
        <f aca="false">IF($A565&lt;200,"",AVERAGE($E516:$E565)/AVERAGE($E366:$E565)-1)</f>
        <v>0.067140236667681</v>
      </c>
      <c r="AB565" s="59" t="n">
        <f aca="false">LOOKUP($B565,07_L1政策步階!$A$4:$A$14,07_L1政策步階!$C$4:$C$14)</f>
        <v>-1</v>
      </c>
      <c r="AC565" s="57"/>
      <c r="AD565" s="57"/>
      <c r="AE565" s="57"/>
      <c r="AF565" s="57"/>
      <c r="AG565" s="57"/>
      <c r="AH565" s="57"/>
      <c r="AI565" s="57"/>
      <c r="AJ565" s="57"/>
      <c r="AK565" s="57"/>
      <c r="AL565" s="59" t="n">
        <f aca="false">IF(ISNUMBER($AA565),IF($AA565&gt;=0.005,100,IF($AA565&gt;=-0.015,50,0)),"")</f>
        <v>100</v>
      </c>
      <c r="AM565" s="59" t="n">
        <f aca="false">IF(ISNUMBER($AB565),IF($AB565=1,100,IF($AB565=0,50,0)),"")</f>
        <v>0</v>
      </c>
      <c r="AN565" s="0" t="str">
        <f aca="false">IF(ISNUMBER($AC565),IF($AC565&gt;=0.001,100,IF($AC565&gt;=-0.003,50,0)),"")</f>
        <v/>
      </c>
      <c r="AO565" s="0" t="str">
        <f aca="false">IF(ISNUMBER($AD565),IF($AD565&gt;=0.04,100,IF($AD565&gt;=0,50,0)),"")</f>
        <v/>
      </c>
      <c r="AP565" s="0" t="str">
        <f aca="false">IF(ISNUMBER($AE565),IF($AE565&gt;=25,100,IF($AE565&gt;=-75,50,0)),"")</f>
        <v/>
      </c>
      <c r="AQ565" s="0" t="str">
        <f aca="false">IF(ISNUMBER($AF565),IF($AF565&gt;0,100,IF($AF565&gt;=-50,50,0)),"")</f>
        <v/>
      </c>
      <c r="AR565" s="0" t="str">
        <f aca="false">IF(ISNUMBER($AG565),IF($AG565=1,100,IF($AG565=0,50,0)),"")</f>
        <v/>
      </c>
      <c r="AS565" s="0" t="str">
        <f aca="false">IF(ISNUMBER($AH565),IF($AH565&lt;0,100,IF($AH565&lt;=20,50,0)),"")</f>
        <v/>
      </c>
      <c r="AT565" s="0" t="str">
        <f aca="false">IF(ISNUMBER($AI565),IF($AI565&lt;0.95,100,IF($AI565&lt;=1,50,0)),"")</f>
        <v/>
      </c>
      <c r="AU565" s="0" t="str">
        <f aca="false">IF(ISNUMBER($AJ565),IF($AJ565&lt;30,0,IF($AJ565&lt;40,50,IF($AJ565&lt;=90,100,50))),"")</f>
        <v/>
      </c>
      <c r="AV565" s="0" t="str">
        <f aca="false">IF(ISNUMBER($AK565),IF($AK565&gt;-0.2,100,IF($AK565&gt;=-0.4,50,0)),"")</f>
        <v/>
      </c>
      <c r="AW565" s="59" t="n">
        <f aca="false">01_指標庫!$H$4*ISNUMBER($F565)+01_指標庫!$H$5*ISNUMBER($AA565)+01_指標庫!$H$6*ISNUMBER($G565)+01_指標庫!$H$7*ISNUMBER($H565)+01_指標庫!$H$8*ISNUMBER($AF565)+01_指標庫!$H$9*ISNUMBER($AG565)+01_指標庫!$H$10*ISNUMBER($AB565)+01_指標庫!$H$11*ISNUMBER($AC565)+01_指標庫!$H$12*ISNUMBER($AD565)+01_指標庫!$H$13*ISNUMBER($AE565)+01_指標庫!$H$14*ISNUMBER($I565)+01_指標庫!$H$15*ISNUMBER($AH565)+01_指標庫!$H$16*ISNUMBER($K565)+01_指標庫!$H$17*ISNUMBER($AI565)+01_指標庫!$H$18*ISNUMBER($AJ565)+01_指標庫!$H$19*ISNUMBER($AK565)+01_指標庫!$H$20*ISNUMBER($BB565)+01_指標庫!$H$21*ISNUMBER($BC565)</f>
        <v>51</v>
      </c>
      <c r="AX565" s="59" t="n">
        <f aca="false">IF(AW565=0,50,ROUND((01_指標庫!$H$4*IF(ISNUMBER($F565),L565,0)+01_指標庫!$H$5*IF(ISNUMBER($AA565),AL565,0)+01_指標庫!$H$6*IF(ISNUMBER($G565),M565,0)+01_指標庫!$H$7*IF(ISNUMBER($H565),N565,0)+01_指標庫!$H$8*IF(ISNUMBER($AF565),AQ565,0)+01_指標庫!$H$9*IF(ISNUMBER($AG565),AR565,0)+01_指標庫!$H$10*IF(ISNUMBER($AB565),AM565,0)+01_指標庫!$H$11*IF(ISNUMBER($AC565),AN565,0)+01_指標庫!$H$12*IF(ISNUMBER($AD565),AO565,0)+01_指標庫!$H$13*IF(ISNUMBER($AE565),AP565,0)+01_指標庫!$H$14*IF(ISNUMBER($I565),O565,0)+01_指標庫!$H$15*IF(ISNUMBER($AH565),AS565,0)+01_指標庫!$H$16*IF(ISNUMBER($K565),P565,0)+01_指標庫!$H$17*IF(ISNUMBER($AI565),AT565,0)+01_指標庫!$H$18*IF(ISNUMBER($AJ565),AU565,0)+01_指標庫!$H$19*IF(ISNUMBER($AK565),AV565,0)+01_指標庫!$H$20*IF(ISNUMBER($BB565),BB565,0)+01_指標庫!$H$21*IF(ISNUMBER($BC565),BC565,0))/AW565,1))</f>
        <v>84.3</v>
      </c>
      <c r="AY565" s="60"/>
      <c r="AZ565" s="60"/>
      <c r="BA565" s="58" t="n">
        <f aca="false">AVERAGE($E561:$E565)/AVERAGE($E556:$E565)-1</f>
        <v>0.0040028048425329</v>
      </c>
      <c r="BB565" s="59" t="n">
        <f aca="false">IF(ISNUMBER($BA565),IF(OR($S565&lt;=-0.03,$BA565&lt;-0.003),0,IF(OR($S565&lt;=-0.02,$BA565&lt;0.01),50,100)),"")</f>
        <v>50</v>
      </c>
      <c r="BC565" s="0" t="str">
        <f aca="false">IF(OR(COUNT($AZ565)=0,COUNT($AZ564)=0),"",IF(OR($AY565/$AZ564-1&lt;=-0.03,$AZ565/$AZ564-1&lt;=-0.045,IF(COUNT($AZ556:$AZ565)=10,AVERAGE($AZ561:$AZ565)/AVERAGE($AZ556:$AZ565)-1&lt;-0.01,FALSE())),0,IF(OR($AZ565/$AZ564-1&lt;=-0.02,IF(COUNT($AZ556:$AZ565)=10,AVERAGE($AZ561:$AZ565)/AVERAGE($AZ556:$AZ565)-1&lt;0.005,FALSE())),50,100)))</f>
        <v/>
      </c>
    </row>
    <row r="566" customFormat="false" ht="15" hidden="false" customHeight="true" outlineLevel="0" collapsed="false">
      <c r="A566" s="47" t="n">
        <v>562</v>
      </c>
      <c r="B566" s="48" t="n">
        <v>43371</v>
      </c>
      <c r="C566" s="47" t="n">
        <v>2018</v>
      </c>
      <c r="D566" s="49" t="s">
        <v>234</v>
      </c>
      <c r="E566" s="50" t="n">
        <v>7627.65</v>
      </c>
      <c r="F566" s="51" t="n">
        <v>0.090337</v>
      </c>
      <c r="G566" s="51" t="n">
        <v>-0.004247</v>
      </c>
      <c r="H566" s="52" t="n">
        <v>0.7143</v>
      </c>
      <c r="I566" s="53" t="n">
        <v>324</v>
      </c>
      <c r="J566" s="47" t="s">
        <v>235</v>
      </c>
      <c r="K566" s="54" t="n">
        <v>12.12</v>
      </c>
      <c r="L566" s="55" t="n">
        <f aca="false">IF(COUNT(F566)=0,50,IF(F566&gt;=0,100,IF(F566&gt;=-0.02,50,0)))</f>
        <v>100</v>
      </c>
      <c r="M566" s="55" t="n">
        <f aca="false">IF(COUNT(G566)=0,50,IF(G566&gt;-0.06,100,IF(G566&gt;-0.15,50,0)))</f>
        <v>100</v>
      </c>
      <c r="N566" s="55" t="n">
        <f aca="false">IF(COUNT(H566)=0,50,IF(H566&gt;=0.6,100,IF(H566&gt;=0.4,50,0)))</f>
        <v>100</v>
      </c>
      <c r="O566" s="55" t="n">
        <f aca="false">IF(COUNT(I566)=0,50,IF(J566="proxy_vix",50,IF(I566&lt;350,100,IF(I566&lt;=450,50,0))))</f>
        <v>100</v>
      </c>
      <c r="P566" s="55" t="n">
        <f aca="false">IF(COUNT(K566)=0,50,IF(K566&lt;20,100,IF(K566&lt;=25,50,0)))</f>
        <v>100</v>
      </c>
      <c r="Q566" s="54"/>
      <c r="R566" s="47"/>
      <c r="S566" s="51" t="n">
        <f aca="false">$E566/$E565-1</f>
        <v>-0.00025165245223524</v>
      </c>
      <c r="T566" s="56" t="n">
        <f aca="false">$K566/$K565-1</f>
        <v>-0.0233682514101532</v>
      </c>
      <c r="V566" s="57"/>
      <c r="W566" s="57"/>
      <c r="Y566" s="1" t="str">
        <f aca="false">IF(AX566&gt;=70,"EASY",IF(AX566&gt;40,"UNCERTAIN","HARD"))</f>
        <v>EASY</v>
      </c>
      <c r="AA566" s="58" t="n">
        <f aca="false">IF($A566&lt;200,"",AVERAGE($E517:$E566)/AVERAGE($E367:$E566)-1)</f>
        <v>0.0669784494237373</v>
      </c>
      <c r="AB566" s="59" t="n">
        <f aca="false">LOOKUP($B566,07_L1政策步階!$A$4:$A$14,07_L1政策步階!$C$4:$C$14)</f>
        <v>-1</v>
      </c>
      <c r="AC566" s="57"/>
      <c r="AD566" s="57"/>
      <c r="AE566" s="57"/>
      <c r="AF566" s="57"/>
      <c r="AG566" s="57"/>
      <c r="AH566" s="57"/>
      <c r="AI566" s="57"/>
      <c r="AJ566" s="57"/>
      <c r="AK566" s="57"/>
      <c r="AL566" s="59" t="n">
        <f aca="false">IF(ISNUMBER($AA566),IF($AA566&gt;=0.005,100,IF($AA566&gt;=-0.015,50,0)),"")</f>
        <v>100</v>
      </c>
      <c r="AM566" s="59" t="n">
        <f aca="false">IF(ISNUMBER($AB566),IF($AB566=1,100,IF($AB566=0,50,0)),"")</f>
        <v>0</v>
      </c>
      <c r="AN566" s="0" t="str">
        <f aca="false">IF(ISNUMBER($AC566),IF($AC566&gt;=0.001,100,IF($AC566&gt;=-0.003,50,0)),"")</f>
        <v/>
      </c>
      <c r="AO566" s="0" t="str">
        <f aca="false">IF(ISNUMBER($AD566),IF($AD566&gt;=0.04,100,IF($AD566&gt;=0,50,0)),"")</f>
        <v/>
      </c>
      <c r="AP566" s="0" t="str">
        <f aca="false">IF(ISNUMBER($AE566),IF($AE566&gt;=25,100,IF($AE566&gt;=-75,50,0)),"")</f>
        <v/>
      </c>
      <c r="AQ566" s="0" t="str">
        <f aca="false">IF(ISNUMBER($AF566),IF($AF566&gt;0,100,IF($AF566&gt;=-50,50,0)),"")</f>
        <v/>
      </c>
      <c r="AR566" s="0" t="str">
        <f aca="false">IF(ISNUMBER($AG566),IF($AG566=1,100,IF($AG566=0,50,0)),"")</f>
        <v/>
      </c>
      <c r="AS566" s="0" t="str">
        <f aca="false">IF(ISNUMBER($AH566),IF($AH566&lt;0,100,IF($AH566&lt;=20,50,0)),"")</f>
        <v/>
      </c>
      <c r="AT566" s="0" t="str">
        <f aca="false">IF(ISNUMBER($AI566),IF($AI566&lt;0.95,100,IF($AI566&lt;=1,50,0)),"")</f>
        <v/>
      </c>
      <c r="AU566" s="0" t="str">
        <f aca="false">IF(ISNUMBER($AJ566),IF($AJ566&lt;30,0,IF($AJ566&lt;40,50,IF($AJ566&lt;=90,100,50))),"")</f>
        <v/>
      </c>
      <c r="AV566" s="0" t="str">
        <f aca="false">IF(ISNUMBER($AK566),IF($AK566&gt;-0.2,100,IF($AK566&gt;=-0.4,50,0)),"")</f>
        <v/>
      </c>
      <c r="AW566" s="59" t="n">
        <f aca="false">01_指標庫!$H$4*ISNUMBER($F566)+01_指標庫!$H$5*ISNUMBER($AA566)+01_指標庫!$H$6*ISNUMBER($G566)+01_指標庫!$H$7*ISNUMBER($H566)+01_指標庫!$H$8*ISNUMBER($AF566)+01_指標庫!$H$9*ISNUMBER($AG566)+01_指標庫!$H$10*ISNUMBER($AB566)+01_指標庫!$H$11*ISNUMBER($AC566)+01_指標庫!$H$12*ISNUMBER($AD566)+01_指標庫!$H$13*ISNUMBER($AE566)+01_指標庫!$H$14*ISNUMBER($I566)+01_指標庫!$H$15*ISNUMBER($AH566)+01_指標庫!$H$16*ISNUMBER($K566)+01_指標庫!$H$17*ISNUMBER($AI566)+01_指標庫!$H$18*ISNUMBER($AJ566)+01_指標庫!$H$19*ISNUMBER($AK566)+01_指標庫!$H$20*ISNUMBER($BB566)+01_指標庫!$H$21*ISNUMBER($BC566)</f>
        <v>51</v>
      </c>
      <c r="AX566" s="59" t="n">
        <f aca="false">IF(AW566=0,50,ROUND((01_指標庫!$H$4*IF(ISNUMBER($F566),L566,0)+01_指標庫!$H$5*IF(ISNUMBER($AA566),AL566,0)+01_指標庫!$H$6*IF(ISNUMBER($G566),M566,0)+01_指標庫!$H$7*IF(ISNUMBER($H566),N566,0)+01_指標庫!$H$8*IF(ISNUMBER($AF566),AQ566,0)+01_指標庫!$H$9*IF(ISNUMBER($AG566),AR566,0)+01_指標庫!$H$10*IF(ISNUMBER($AB566),AM566,0)+01_指標庫!$H$11*IF(ISNUMBER($AC566),AN566,0)+01_指標庫!$H$12*IF(ISNUMBER($AD566),AO566,0)+01_指標庫!$H$13*IF(ISNUMBER($AE566),AP566,0)+01_指標庫!$H$14*IF(ISNUMBER($I566),O566,0)+01_指標庫!$H$15*IF(ISNUMBER($AH566),AS566,0)+01_指標庫!$H$16*IF(ISNUMBER($K566),P566,0)+01_指標庫!$H$17*IF(ISNUMBER($AI566),AT566,0)+01_指標庫!$H$18*IF(ISNUMBER($AJ566),AU566,0)+01_指標庫!$H$19*IF(ISNUMBER($AK566),AV566,0)+01_指標庫!$H$20*IF(ISNUMBER($BB566),BB566,0)+01_指標庫!$H$21*IF(ISNUMBER($BC566),BC566,0))/AW566,1))</f>
        <v>84.3</v>
      </c>
      <c r="AY566" s="60"/>
      <c r="AZ566" s="60"/>
      <c r="BA566" s="58" t="n">
        <f aca="false">AVERAGE($E562:$E566)/AVERAGE($E557:$E566)-1</f>
        <v>0.00546971709091104</v>
      </c>
      <c r="BB566" s="59" t="n">
        <f aca="false">IF(ISNUMBER($BA566),IF(OR($S566&lt;=-0.03,$BA566&lt;-0.003),0,IF(OR($S566&lt;=-0.02,$BA566&lt;0.01),50,100)),"")</f>
        <v>50</v>
      </c>
      <c r="BC566" s="0" t="str">
        <f aca="false">IF(OR(COUNT($AZ566)=0,COUNT($AZ565)=0),"",IF(OR($AY566/$AZ565-1&lt;=-0.03,$AZ566/$AZ565-1&lt;=-0.045,IF(COUNT($AZ557:$AZ566)=10,AVERAGE($AZ562:$AZ566)/AVERAGE($AZ557:$AZ566)-1&lt;-0.01,FALSE())),0,IF(OR($AZ566/$AZ565-1&lt;=-0.02,IF(COUNT($AZ557:$AZ566)=10,AVERAGE($AZ562:$AZ566)/AVERAGE($AZ557:$AZ566)-1&lt;0.005,FALSE())),50,100)))</f>
        <v/>
      </c>
    </row>
    <row r="567" customFormat="false" ht="15" hidden="false" customHeight="true" outlineLevel="0" collapsed="false">
      <c r="A567" s="47" t="n">
        <v>563</v>
      </c>
      <c r="B567" s="48" t="n">
        <v>43374</v>
      </c>
      <c r="C567" s="47" t="n">
        <v>2018</v>
      </c>
      <c r="D567" s="49" t="s">
        <v>236</v>
      </c>
      <c r="E567" s="50" t="n">
        <v>7645.45</v>
      </c>
      <c r="F567" s="51" t="n">
        <v>0.091905</v>
      </c>
      <c r="G567" s="51" t="n">
        <v>-0.001923</v>
      </c>
      <c r="H567" s="52" t="n">
        <v>0.6939</v>
      </c>
      <c r="I567" s="53" t="n">
        <v>322</v>
      </c>
      <c r="J567" s="47" t="s">
        <v>235</v>
      </c>
      <c r="K567" s="54" t="n">
        <v>12</v>
      </c>
      <c r="L567" s="55" t="n">
        <f aca="false">IF(COUNT(F567)=0,50,IF(F567&gt;=0,100,IF(F567&gt;=-0.02,50,0)))</f>
        <v>100</v>
      </c>
      <c r="M567" s="55" t="n">
        <f aca="false">IF(COUNT(G567)=0,50,IF(G567&gt;-0.06,100,IF(G567&gt;-0.15,50,0)))</f>
        <v>100</v>
      </c>
      <c r="N567" s="55" t="n">
        <f aca="false">IF(COUNT(H567)=0,50,IF(H567&gt;=0.6,100,IF(H567&gt;=0.4,50,0)))</f>
        <v>100</v>
      </c>
      <c r="O567" s="55" t="n">
        <f aca="false">IF(COUNT(I567)=0,50,IF(J567="proxy_vix",50,IF(I567&lt;350,100,IF(I567&lt;=450,50,0))))</f>
        <v>100</v>
      </c>
      <c r="P567" s="55" t="n">
        <f aca="false">IF(COUNT(K567)=0,50,IF(K567&lt;20,100,IF(K567&lt;=25,50,0)))</f>
        <v>100</v>
      </c>
      <c r="Q567" s="54"/>
      <c r="R567" s="47"/>
      <c r="S567" s="51" t="n">
        <f aca="false">$E567/$E566-1</f>
        <v>0.00233361520258546</v>
      </c>
      <c r="T567" s="56" t="n">
        <f aca="false">$K567/$K566-1</f>
        <v>-0.0099009900990098</v>
      </c>
      <c r="V567" s="57"/>
      <c r="W567" s="57"/>
      <c r="Y567" s="1" t="str">
        <f aca="false">IF(AX567&gt;=70,"EASY",IF(AX567&gt;40,"UNCERTAIN","HARD"))</f>
        <v>EASY</v>
      </c>
      <c r="AA567" s="58" t="n">
        <f aca="false">IF($A567&lt;200,"",AVERAGE($E518:$E567)/AVERAGE($E368:$E567)-1)</f>
        <v>0.0668687117131832</v>
      </c>
      <c r="AB567" s="59" t="n">
        <f aca="false">LOOKUP($B567,07_L1政策步階!$A$4:$A$14,07_L1政策步階!$C$4:$C$14)</f>
        <v>-1</v>
      </c>
      <c r="AC567" s="57"/>
      <c r="AD567" s="57"/>
      <c r="AE567" s="57"/>
      <c r="AF567" s="57"/>
      <c r="AG567" s="57"/>
      <c r="AH567" s="57"/>
      <c r="AI567" s="57"/>
      <c r="AJ567" s="57"/>
      <c r="AK567" s="57"/>
      <c r="AL567" s="59" t="n">
        <f aca="false">IF(ISNUMBER($AA567),IF($AA567&gt;=0.005,100,IF($AA567&gt;=-0.015,50,0)),"")</f>
        <v>100</v>
      </c>
      <c r="AM567" s="59" t="n">
        <f aca="false">IF(ISNUMBER($AB567),IF($AB567=1,100,IF($AB567=0,50,0)),"")</f>
        <v>0</v>
      </c>
      <c r="AN567" s="0" t="str">
        <f aca="false">IF(ISNUMBER($AC567),IF($AC567&gt;=0.001,100,IF($AC567&gt;=-0.003,50,0)),"")</f>
        <v/>
      </c>
      <c r="AO567" s="0" t="str">
        <f aca="false">IF(ISNUMBER($AD567),IF($AD567&gt;=0.04,100,IF($AD567&gt;=0,50,0)),"")</f>
        <v/>
      </c>
      <c r="AP567" s="0" t="str">
        <f aca="false">IF(ISNUMBER($AE567),IF($AE567&gt;=25,100,IF($AE567&gt;=-75,50,0)),"")</f>
        <v/>
      </c>
      <c r="AQ567" s="0" t="str">
        <f aca="false">IF(ISNUMBER($AF567),IF($AF567&gt;0,100,IF($AF567&gt;=-50,50,0)),"")</f>
        <v/>
      </c>
      <c r="AR567" s="0" t="str">
        <f aca="false">IF(ISNUMBER($AG567),IF($AG567=1,100,IF($AG567=0,50,0)),"")</f>
        <v/>
      </c>
      <c r="AS567" s="0" t="str">
        <f aca="false">IF(ISNUMBER($AH567),IF($AH567&lt;0,100,IF($AH567&lt;=20,50,0)),"")</f>
        <v/>
      </c>
      <c r="AT567" s="0" t="str">
        <f aca="false">IF(ISNUMBER($AI567),IF($AI567&lt;0.95,100,IF($AI567&lt;=1,50,0)),"")</f>
        <v/>
      </c>
      <c r="AU567" s="0" t="str">
        <f aca="false">IF(ISNUMBER($AJ567),IF($AJ567&lt;30,0,IF($AJ567&lt;40,50,IF($AJ567&lt;=90,100,50))),"")</f>
        <v/>
      </c>
      <c r="AV567" s="0" t="str">
        <f aca="false">IF(ISNUMBER($AK567),IF($AK567&gt;-0.2,100,IF($AK567&gt;=-0.4,50,0)),"")</f>
        <v/>
      </c>
      <c r="AW567" s="59" t="n">
        <f aca="false">01_指標庫!$H$4*ISNUMBER($F567)+01_指標庫!$H$5*ISNUMBER($AA567)+01_指標庫!$H$6*ISNUMBER($G567)+01_指標庫!$H$7*ISNUMBER($H567)+01_指標庫!$H$8*ISNUMBER($AF567)+01_指標庫!$H$9*ISNUMBER($AG567)+01_指標庫!$H$10*ISNUMBER($AB567)+01_指標庫!$H$11*ISNUMBER($AC567)+01_指標庫!$H$12*ISNUMBER($AD567)+01_指標庫!$H$13*ISNUMBER($AE567)+01_指標庫!$H$14*ISNUMBER($I567)+01_指標庫!$H$15*ISNUMBER($AH567)+01_指標庫!$H$16*ISNUMBER($K567)+01_指標庫!$H$17*ISNUMBER($AI567)+01_指標庫!$H$18*ISNUMBER($AJ567)+01_指標庫!$H$19*ISNUMBER($AK567)+01_指標庫!$H$20*ISNUMBER($BB567)+01_指標庫!$H$21*ISNUMBER($BC567)</f>
        <v>51</v>
      </c>
      <c r="AX567" s="59" t="n">
        <f aca="false">IF(AW567=0,50,ROUND((01_指標庫!$H$4*IF(ISNUMBER($F567),L567,0)+01_指標庫!$H$5*IF(ISNUMBER($AA567),AL567,0)+01_指標庫!$H$6*IF(ISNUMBER($G567),M567,0)+01_指標庫!$H$7*IF(ISNUMBER($H567),N567,0)+01_指標庫!$H$8*IF(ISNUMBER($AF567),AQ567,0)+01_指標庫!$H$9*IF(ISNUMBER($AG567),AR567,0)+01_指標庫!$H$10*IF(ISNUMBER($AB567),AM567,0)+01_指標庫!$H$11*IF(ISNUMBER($AC567),AN567,0)+01_指標庫!$H$12*IF(ISNUMBER($AD567),AO567,0)+01_指標庫!$H$13*IF(ISNUMBER($AE567),AP567,0)+01_指標庫!$H$14*IF(ISNUMBER($I567),O567,0)+01_指標庫!$H$15*IF(ISNUMBER($AH567),AS567,0)+01_指標庫!$H$16*IF(ISNUMBER($K567),P567,0)+01_指標庫!$H$17*IF(ISNUMBER($AI567),AT567,0)+01_指標庫!$H$18*IF(ISNUMBER($AJ567),AU567,0)+01_指標庫!$H$19*IF(ISNUMBER($AK567),AV567,0)+01_指標庫!$H$20*IF(ISNUMBER($BB567),BB567,0)+01_指標庫!$H$21*IF(ISNUMBER($BC567),BC567,0))/AW567,1))</f>
        <v>84.3</v>
      </c>
      <c r="AY567" s="60"/>
      <c r="AZ567" s="60"/>
      <c r="BA567" s="58" t="n">
        <f aca="false">AVERAGE($E563:$E567)/AVERAGE($E558:$E567)-1</f>
        <v>0.00522557271420499</v>
      </c>
      <c r="BB567" s="59" t="n">
        <f aca="false">IF(ISNUMBER($BA567),IF(OR($S567&lt;=-0.03,$BA567&lt;-0.003),0,IF(OR($S567&lt;=-0.02,$BA567&lt;0.01),50,100)),"")</f>
        <v>50</v>
      </c>
      <c r="BC567" s="0" t="str">
        <f aca="false">IF(OR(COUNT($AZ567)=0,COUNT($AZ566)=0),"",IF(OR($AY567/$AZ566-1&lt;=-0.03,$AZ567/$AZ566-1&lt;=-0.045,IF(COUNT($AZ558:$AZ567)=10,AVERAGE($AZ563:$AZ567)/AVERAGE($AZ558:$AZ567)-1&lt;-0.01,FALSE())),0,IF(OR($AZ567/$AZ566-1&lt;=-0.02,IF(COUNT($AZ558:$AZ567)=10,AVERAGE($AZ563:$AZ567)/AVERAGE($AZ558:$AZ567)-1&lt;0.005,FALSE())),50,100)))</f>
        <v/>
      </c>
    </row>
    <row r="568" customFormat="false" ht="15" hidden="false" customHeight="true" outlineLevel="0" collapsed="false">
      <c r="A568" s="47" t="n">
        <v>564</v>
      </c>
      <c r="B568" s="48" t="n">
        <v>43375</v>
      </c>
      <c r="C568" s="47" t="n">
        <v>2018</v>
      </c>
      <c r="D568" s="49" t="s">
        <v>237</v>
      </c>
      <c r="E568" s="50" t="n">
        <v>7628.28</v>
      </c>
      <c r="F568" s="51" t="n">
        <v>0.08849</v>
      </c>
      <c r="G568" s="51" t="n">
        <v>-0.004164</v>
      </c>
      <c r="H568" s="52" t="n">
        <v>0.7347</v>
      </c>
      <c r="I568" s="53" t="n">
        <v>322</v>
      </c>
      <c r="J568" s="47" t="s">
        <v>235</v>
      </c>
      <c r="K568" s="54" t="n">
        <v>12.05</v>
      </c>
      <c r="L568" s="55" t="n">
        <f aca="false">IF(COUNT(F568)=0,50,IF(F568&gt;=0,100,IF(F568&gt;=-0.02,50,0)))</f>
        <v>100</v>
      </c>
      <c r="M568" s="55" t="n">
        <f aca="false">IF(COUNT(G568)=0,50,IF(G568&gt;-0.06,100,IF(G568&gt;-0.15,50,0)))</f>
        <v>100</v>
      </c>
      <c r="N568" s="55" t="n">
        <f aca="false">IF(COUNT(H568)=0,50,IF(H568&gt;=0.6,100,IF(H568&gt;=0.4,50,0)))</f>
        <v>100</v>
      </c>
      <c r="O568" s="55" t="n">
        <f aca="false">IF(COUNT(I568)=0,50,IF(J568="proxy_vix",50,IF(I568&lt;350,100,IF(I568&lt;=450,50,0))))</f>
        <v>100</v>
      </c>
      <c r="P568" s="55" t="n">
        <f aca="false">IF(COUNT(K568)=0,50,IF(K568&lt;20,100,IF(K568&lt;=25,50,0)))</f>
        <v>100</v>
      </c>
      <c r="Q568" s="54"/>
      <c r="R568" s="47"/>
      <c r="S568" s="51" t="n">
        <f aca="false">$E568/$E567-1</f>
        <v>-0.00224578016990495</v>
      </c>
      <c r="T568" s="56" t="n">
        <f aca="false">$K568/$K567-1</f>
        <v>0.00416666666666665</v>
      </c>
      <c r="V568" s="57"/>
      <c r="W568" s="57"/>
      <c r="Y568" s="1" t="str">
        <f aca="false">IF(AX568&gt;=70,"EASY",IF(AX568&gt;40,"UNCERTAIN","HARD"))</f>
        <v>EASY</v>
      </c>
      <c r="AA568" s="58" t="n">
        <f aca="false">IF($A568&lt;200,"",AVERAGE($E519:$E568)/AVERAGE($E369:$E568)-1)</f>
        <v>0.0666581146928844</v>
      </c>
      <c r="AB568" s="59" t="n">
        <f aca="false">LOOKUP($B568,07_L1政策步階!$A$4:$A$14,07_L1政策步階!$C$4:$C$14)</f>
        <v>-1</v>
      </c>
      <c r="AC568" s="57"/>
      <c r="AD568" s="57"/>
      <c r="AE568" s="57"/>
      <c r="AF568" s="57"/>
      <c r="AG568" s="57"/>
      <c r="AH568" s="57"/>
      <c r="AI568" s="57"/>
      <c r="AJ568" s="57"/>
      <c r="AK568" s="57"/>
      <c r="AL568" s="59" t="n">
        <f aca="false">IF(ISNUMBER($AA568),IF($AA568&gt;=0.005,100,IF($AA568&gt;=-0.015,50,0)),"")</f>
        <v>100</v>
      </c>
      <c r="AM568" s="59" t="n">
        <f aca="false">IF(ISNUMBER($AB568),IF($AB568=1,100,IF($AB568=0,50,0)),"")</f>
        <v>0</v>
      </c>
      <c r="AN568" s="0" t="str">
        <f aca="false">IF(ISNUMBER($AC568),IF($AC568&gt;=0.001,100,IF($AC568&gt;=-0.003,50,0)),"")</f>
        <v/>
      </c>
      <c r="AO568" s="0" t="str">
        <f aca="false">IF(ISNUMBER($AD568),IF($AD568&gt;=0.04,100,IF($AD568&gt;=0,50,0)),"")</f>
        <v/>
      </c>
      <c r="AP568" s="0" t="str">
        <f aca="false">IF(ISNUMBER($AE568),IF($AE568&gt;=25,100,IF($AE568&gt;=-75,50,0)),"")</f>
        <v/>
      </c>
      <c r="AQ568" s="0" t="str">
        <f aca="false">IF(ISNUMBER($AF568),IF($AF568&gt;0,100,IF($AF568&gt;=-50,50,0)),"")</f>
        <v/>
      </c>
      <c r="AR568" s="0" t="str">
        <f aca="false">IF(ISNUMBER($AG568),IF($AG568=1,100,IF($AG568=0,50,0)),"")</f>
        <v/>
      </c>
      <c r="AS568" s="0" t="str">
        <f aca="false">IF(ISNUMBER($AH568),IF($AH568&lt;0,100,IF($AH568&lt;=20,50,0)),"")</f>
        <v/>
      </c>
      <c r="AT568" s="0" t="str">
        <f aca="false">IF(ISNUMBER($AI568),IF($AI568&lt;0.95,100,IF($AI568&lt;=1,50,0)),"")</f>
        <v/>
      </c>
      <c r="AU568" s="0" t="str">
        <f aca="false">IF(ISNUMBER($AJ568),IF($AJ568&lt;30,0,IF($AJ568&lt;40,50,IF($AJ568&lt;=90,100,50))),"")</f>
        <v/>
      </c>
      <c r="AV568" s="0" t="str">
        <f aca="false">IF(ISNUMBER($AK568),IF($AK568&gt;-0.2,100,IF($AK568&gt;=-0.4,50,0)),"")</f>
        <v/>
      </c>
      <c r="AW568" s="59" t="n">
        <f aca="false">01_指標庫!$H$4*ISNUMBER($F568)+01_指標庫!$H$5*ISNUMBER($AA568)+01_指標庫!$H$6*ISNUMBER($G568)+01_指標庫!$H$7*ISNUMBER($H568)+01_指標庫!$H$8*ISNUMBER($AF568)+01_指標庫!$H$9*ISNUMBER($AG568)+01_指標庫!$H$10*ISNUMBER($AB568)+01_指標庫!$H$11*ISNUMBER($AC568)+01_指標庫!$H$12*ISNUMBER($AD568)+01_指標庫!$H$13*ISNUMBER($AE568)+01_指標庫!$H$14*ISNUMBER($I568)+01_指標庫!$H$15*ISNUMBER($AH568)+01_指標庫!$H$16*ISNUMBER($K568)+01_指標庫!$H$17*ISNUMBER($AI568)+01_指標庫!$H$18*ISNUMBER($AJ568)+01_指標庫!$H$19*ISNUMBER($AK568)+01_指標庫!$H$20*ISNUMBER($BB568)+01_指標庫!$H$21*ISNUMBER($BC568)</f>
        <v>51</v>
      </c>
      <c r="AX568" s="59" t="n">
        <f aca="false">IF(AW568=0,50,ROUND((01_指標庫!$H$4*IF(ISNUMBER($F568),L568,0)+01_指標庫!$H$5*IF(ISNUMBER($AA568),AL568,0)+01_指標庫!$H$6*IF(ISNUMBER($G568),M568,0)+01_指標庫!$H$7*IF(ISNUMBER($H568),N568,0)+01_指標庫!$H$8*IF(ISNUMBER($AF568),AQ568,0)+01_指標庫!$H$9*IF(ISNUMBER($AG568),AR568,0)+01_指標庫!$H$10*IF(ISNUMBER($AB568),AM568,0)+01_指標庫!$H$11*IF(ISNUMBER($AC568),AN568,0)+01_指標庫!$H$12*IF(ISNUMBER($AD568),AO568,0)+01_指標庫!$H$13*IF(ISNUMBER($AE568),AP568,0)+01_指標庫!$H$14*IF(ISNUMBER($I568),O568,0)+01_指標庫!$H$15*IF(ISNUMBER($AH568),AS568,0)+01_指標庫!$H$16*IF(ISNUMBER($K568),P568,0)+01_指標庫!$H$17*IF(ISNUMBER($AI568),AT568,0)+01_指標庫!$H$18*IF(ISNUMBER($AJ568),AU568,0)+01_指標庫!$H$19*IF(ISNUMBER($AK568),AV568,0)+01_指標庫!$H$20*IF(ISNUMBER($BB568),BB568,0)+01_指標庫!$H$21*IF(ISNUMBER($BC568),BC568,0))/AW568,1))</f>
        <v>84.3</v>
      </c>
      <c r="AY568" s="60"/>
      <c r="AZ568" s="60"/>
      <c r="BA568" s="58" t="n">
        <f aca="false">AVERAGE($E564:$E568)/AVERAGE($E559:$E568)-1</f>
        <v>0.0051675277453811</v>
      </c>
      <c r="BB568" s="59" t="n">
        <f aca="false">IF(ISNUMBER($BA568),IF(OR($S568&lt;=-0.03,$BA568&lt;-0.003),0,IF(OR($S568&lt;=-0.02,$BA568&lt;0.01),50,100)),"")</f>
        <v>50</v>
      </c>
      <c r="BC568" s="0" t="str">
        <f aca="false">IF(OR(COUNT($AZ568)=0,COUNT($AZ567)=0),"",IF(OR($AY568/$AZ567-1&lt;=-0.03,$AZ568/$AZ567-1&lt;=-0.045,IF(COUNT($AZ559:$AZ568)=10,AVERAGE($AZ564:$AZ568)/AVERAGE($AZ559:$AZ568)-1&lt;-0.01,FALSE())),0,IF(OR($AZ568/$AZ567-1&lt;=-0.02,IF(COUNT($AZ559:$AZ568)=10,AVERAGE($AZ564:$AZ568)/AVERAGE($AZ559:$AZ568)-1&lt;0.005,FALSE())),50,100)))</f>
        <v/>
      </c>
    </row>
    <row r="569" customFormat="false" ht="15" hidden="false" customHeight="true" outlineLevel="0" collapsed="false">
      <c r="A569" s="47" t="n">
        <v>565</v>
      </c>
      <c r="B569" s="48" t="n">
        <v>43376</v>
      </c>
      <c r="C569" s="47" t="n">
        <v>2018</v>
      </c>
      <c r="D569" s="49" t="s">
        <v>238</v>
      </c>
      <c r="E569" s="50" t="n">
        <v>7637.43</v>
      </c>
      <c r="F569" s="51" t="n">
        <v>0.088886</v>
      </c>
      <c r="G569" s="51" t="n">
        <v>-0.00297</v>
      </c>
      <c r="H569" s="52" t="n">
        <v>0.7143</v>
      </c>
      <c r="I569" s="53" t="n">
        <v>316</v>
      </c>
      <c r="J569" s="47" t="s">
        <v>235</v>
      </c>
      <c r="K569" s="54" t="n">
        <v>11.61</v>
      </c>
      <c r="L569" s="55" t="n">
        <f aca="false">IF(COUNT(F569)=0,50,IF(F569&gt;=0,100,IF(F569&gt;=-0.02,50,0)))</f>
        <v>100</v>
      </c>
      <c r="M569" s="55" t="n">
        <f aca="false">IF(COUNT(G569)=0,50,IF(G569&gt;-0.06,100,IF(G569&gt;-0.15,50,0)))</f>
        <v>100</v>
      </c>
      <c r="N569" s="55" t="n">
        <f aca="false">IF(COUNT(H569)=0,50,IF(H569&gt;=0.6,100,IF(H569&gt;=0.4,50,0)))</f>
        <v>100</v>
      </c>
      <c r="O569" s="55" t="n">
        <f aca="false">IF(COUNT(I569)=0,50,IF(J569="proxy_vix",50,IF(I569&lt;350,100,IF(I569&lt;=450,50,0))))</f>
        <v>100</v>
      </c>
      <c r="P569" s="55" t="n">
        <f aca="false">IF(COUNT(K569)=0,50,IF(K569&lt;20,100,IF(K569&lt;=25,50,0)))</f>
        <v>100</v>
      </c>
      <c r="Q569" s="54"/>
      <c r="R569" s="47"/>
      <c r="S569" s="51" t="n">
        <f aca="false">$E569/$E568-1</f>
        <v>0.00119948402523251</v>
      </c>
      <c r="T569" s="56" t="n">
        <f aca="false">$K569/$K568-1</f>
        <v>-0.0365145228215769</v>
      </c>
      <c r="V569" s="57"/>
      <c r="W569" s="57"/>
      <c r="Y569" s="1" t="str">
        <f aca="false">IF(AX569&gt;=70,"EASY",IF(AX569&gt;40,"UNCERTAIN","HARD"))</f>
        <v>EASY</v>
      </c>
      <c r="AA569" s="58" t="n">
        <f aca="false">IF($A569&lt;200,"",AVERAGE($E520:$E569)/AVERAGE($E370:$E569)-1)</f>
        <v>0.0664268239094861</v>
      </c>
      <c r="AB569" s="59" t="n">
        <f aca="false">LOOKUP($B569,07_L1政策步階!$A$4:$A$14,07_L1政策步階!$C$4:$C$14)</f>
        <v>-1</v>
      </c>
      <c r="AC569" s="57"/>
      <c r="AD569" s="57"/>
      <c r="AE569" s="57"/>
      <c r="AF569" s="57"/>
      <c r="AG569" s="57"/>
      <c r="AH569" s="57"/>
      <c r="AI569" s="57"/>
      <c r="AJ569" s="57"/>
      <c r="AK569" s="57"/>
      <c r="AL569" s="59" t="n">
        <f aca="false">IF(ISNUMBER($AA569),IF($AA569&gt;=0.005,100,IF($AA569&gt;=-0.015,50,0)),"")</f>
        <v>100</v>
      </c>
      <c r="AM569" s="59" t="n">
        <f aca="false">IF(ISNUMBER($AB569),IF($AB569=1,100,IF($AB569=0,50,0)),"")</f>
        <v>0</v>
      </c>
      <c r="AN569" s="0" t="str">
        <f aca="false">IF(ISNUMBER($AC569),IF($AC569&gt;=0.001,100,IF($AC569&gt;=-0.003,50,0)),"")</f>
        <v/>
      </c>
      <c r="AO569" s="0" t="str">
        <f aca="false">IF(ISNUMBER($AD569),IF($AD569&gt;=0.04,100,IF($AD569&gt;=0,50,0)),"")</f>
        <v/>
      </c>
      <c r="AP569" s="0" t="str">
        <f aca="false">IF(ISNUMBER($AE569),IF($AE569&gt;=25,100,IF($AE569&gt;=-75,50,0)),"")</f>
        <v/>
      </c>
      <c r="AQ569" s="0" t="str">
        <f aca="false">IF(ISNUMBER($AF569),IF($AF569&gt;0,100,IF($AF569&gt;=-50,50,0)),"")</f>
        <v/>
      </c>
      <c r="AR569" s="0" t="str">
        <f aca="false">IF(ISNUMBER($AG569),IF($AG569=1,100,IF($AG569=0,50,0)),"")</f>
        <v/>
      </c>
      <c r="AS569" s="0" t="str">
        <f aca="false">IF(ISNUMBER($AH569),IF($AH569&lt;0,100,IF($AH569&lt;=20,50,0)),"")</f>
        <v/>
      </c>
      <c r="AT569" s="0" t="str">
        <f aca="false">IF(ISNUMBER($AI569),IF($AI569&lt;0.95,100,IF($AI569&lt;=1,50,0)),"")</f>
        <v/>
      </c>
      <c r="AU569" s="0" t="str">
        <f aca="false">IF(ISNUMBER($AJ569),IF($AJ569&lt;30,0,IF($AJ569&lt;40,50,IF($AJ569&lt;=90,100,50))),"")</f>
        <v/>
      </c>
      <c r="AV569" s="0" t="str">
        <f aca="false">IF(ISNUMBER($AK569),IF($AK569&gt;-0.2,100,IF($AK569&gt;=-0.4,50,0)),"")</f>
        <v/>
      </c>
      <c r="AW569" s="59" t="n">
        <f aca="false">01_指標庫!$H$4*ISNUMBER($F569)+01_指標庫!$H$5*ISNUMBER($AA569)+01_指標庫!$H$6*ISNUMBER($G569)+01_指標庫!$H$7*ISNUMBER($H569)+01_指標庫!$H$8*ISNUMBER($AF569)+01_指標庫!$H$9*ISNUMBER($AG569)+01_指標庫!$H$10*ISNUMBER($AB569)+01_指標庫!$H$11*ISNUMBER($AC569)+01_指標庫!$H$12*ISNUMBER($AD569)+01_指標庫!$H$13*ISNUMBER($AE569)+01_指標庫!$H$14*ISNUMBER($I569)+01_指標庫!$H$15*ISNUMBER($AH569)+01_指標庫!$H$16*ISNUMBER($K569)+01_指標庫!$H$17*ISNUMBER($AI569)+01_指標庫!$H$18*ISNUMBER($AJ569)+01_指標庫!$H$19*ISNUMBER($AK569)+01_指標庫!$H$20*ISNUMBER($BB569)+01_指標庫!$H$21*ISNUMBER($BC569)</f>
        <v>51</v>
      </c>
      <c r="AX569" s="59" t="n">
        <f aca="false">IF(AW569=0,50,ROUND((01_指標庫!$H$4*IF(ISNUMBER($F569),L569,0)+01_指標庫!$H$5*IF(ISNUMBER($AA569),AL569,0)+01_指標庫!$H$6*IF(ISNUMBER($G569),M569,0)+01_指標庫!$H$7*IF(ISNUMBER($H569),N569,0)+01_指標庫!$H$8*IF(ISNUMBER($AF569),AQ569,0)+01_指標庫!$H$9*IF(ISNUMBER($AG569),AR569,0)+01_指標庫!$H$10*IF(ISNUMBER($AB569),AM569,0)+01_指標庫!$H$11*IF(ISNUMBER($AC569),AN569,0)+01_指標庫!$H$12*IF(ISNUMBER($AD569),AO569,0)+01_指標庫!$H$13*IF(ISNUMBER($AE569),AP569,0)+01_指標庫!$H$14*IF(ISNUMBER($I569),O569,0)+01_指標庫!$H$15*IF(ISNUMBER($AH569),AS569,0)+01_指標庫!$H$16*IF(ISNUMBER($K569),P569,0)+01_指標庫!$H$17*IF(ISNUMBER($AI569),AT569,0)+01_指標庫!$H$18*IF(ISNUMBER($AJ569),AU569,0)+01_指標庫!$H$19*IF(ISNUMBER($AK569),AV569,0)+01_指標庫!$H$20*IF(ISNUMBER($BB569),BB569,0)+01_指標庫!$H$21*IF(ISNUMBER($BC569),BC569,0))/AW569,1))</f>
        <v>84.3</v>
      </c>
      <c r="AY569" s="60"/>
      <c r="AZ569" s="60"/>
      <c r="BA569" s="58" t="n">
        <f aca="false">AVERAGE($E565:$E569)/AVERAGE($E560:$E569)-1</f>
        <v>0.00517819100012629</v>
      </c>
      <c r="BB569" s="59" t="n">
        <f aca="false">IF(ISNUMBER($BA569),IF(OR($S569&lt;=-0.03,$BA569&lt;-0.003),0,IF(OR($S569&lt;=-0.02,$BA569&lt;0.01),50,100)),"")</f>
        <v>50</v>
      </c>
      <c r="BC569" s="0" t="str">
        <f aca="false">IF(OR(COUNT($AZ569)=0,COUNT($AZ568)=0),"",IF(OR($AY569/$AZ568-1&lt;=-0.03,$AZ569/$AZ568-1&lt;=-0.045,IF(COUNT($AZ560:$AZ569)=10,AVERAGE($AZ565:$AZ569)/AVERAGE($AZ560:$AZ569)-1&lt;-0.01,FALSE())),0,IF(OR($AZ569/$AZ568-1&lt;=-0.02,IF(COUNT($AZ560:$AZ569)=10,AVERAGE($AZ565:$AZ569)/AVERAGE($AZ560:$AZ569)-1&lt;0.005,FALSE())),50,100)))</f>
        <v/>
      </c>
    </row>
    <row r="570" customFormat="false" ht="15" hidden="false" customHeight="true" outlineLevel="0" collapsed="false">
      <c r="A570" s="47" t="n">
        <v>566</v>
      </c>
      <c r="B570" s="48" t="n">
        <v>43377</v>
      </c>
      <c r="C570" s="47" t="n">
        <v>2018</v>
      </c>
      <c r="D570" s="49" t="s">
        <v>239</v>
      </c>
      <c r="E570" s="50" t="n">
        <v>7490</v>
      </c>
      <c r="F570" s="51" t="n">
        <v>0.067124</v>
      </c>
      <c r="G570" s="51" t="n">
        <v>-0.022216</v>
      </c>
      <c r="H570" s="52" t="n">
        <v>0.6939</v>
      </c>
      <c r="I570" s="53" t="n">
        <v>329</v>
      </c>
      <c r="J570" s="47" t="s">
        <v>235</v>
      </c>
      <c r="K570" s="54" t="n">
        <v>14.22</v>
      </c>
      <c r="L570" s="55" t="n">
        <f aca="false">IF(COUNT(F570)=0,50,IF(F570&gt;=0,100,IF(F570&gt;=-0.02,50,0)))</f>
        <v>100</v>
      </c>
      <c r="M570" s="55" t="n">
        <f aca="false">IF(COUNT(G570)=0,50,IF(G570&gt;-0.06,100,IF(G570&gt;-0.15,50,0)))</f>
        <v>100</v>
      </c>
      <c r="N570" s="55" t="n">
        <f aca="false">IF(COUNT(H570)=0,50,IF(H570&gt;=0.6,100,IF(H570&gt;=0.4,50,0)))</f>
        <v>100</v>
      </c>
      <c r="O570" s="55" t="n">
        <f aca="false">IF(COUNT(I570)=0,50,IF(J570="proxy_vix",50,IF(I570&lt;350,100,IF(I570&lt;=450,50,0))))</f>
        <v>100</v>
      </c>
      <c r="P570" s="55" t="n">
        <f aca="false">IF(COUNT(K570)=0,50,IF(K570&lt;20,100,IF(K570&lt;=25,50,0)))</f>
        <v>100</v>
      </c>
      <c r="Q570" s="54"/>
      <c r="R570" s="47"/>
      <c r="S570" s="51" t="n">
        <f aca="false">$E570/$E569-1</f>
        <v>-0.0193036139120097</v>
      </c>
      <c r="T570" s="56" t="n">
        <f aca="false">$K570/$K569-1</f>
        <v>0.224806201550388</v>
      </c>
      <c r="V570" s="57"/>
      <c r="W570" s="57"/>
      <c r="Y570" s="1" t="str">
        <f aca="false">IF(AX570&gt;=70,"EASY",IF(AX570&gt;40,"UNCERTAIN","HARD"))</f>
        <v>EASY</v>
      </c>
      <c r="AA570" s="58" t="n">
        <f aca="false">IF($A570&lt;200,"",AVERAGE($E521:$E570)/AVERAGE($E371:$E570)-1)</f>
        <v>0.0656318445198845</v>
      </c>
      <c r="AB570" s="59" t="n">
        <f aca="false">LOOKUP($B570,07_L1政策步階!$A$4:$A$14,07_L1政策步階!$C$4:$C$14)</f>
        <v>-1</v>
      </c>
      <c r="AC570" s="57"/>
      <c r="AD570" s="57"/>
      <c r="AE570" s="57"/>
      <c r="AF570" s="57"/>
      <c r="AG570" s="57"/>
      <c r="AH570" s="57"/>
      <c r="AI570" s="57"/>
      <c r="AJ570" s="57"/>
      <c r="AK570" s="57"/>
      <c r="AL570" s="59" t="n">
        <f aca="false">IF(ISNUMBER($AA570),IF($AA570&gt;=0.005,100,IF($AA570&gt;=-0.015,50,0)),"")</f>
        <v>100</v>
      </c>
      <c r="AM570" s="59" t="n">
        <f aca="false">IF(ISNUMBER($AB570),IF($AB570=1,100,IF($AB570=0,50,0)),"")</f>
        <v>0</v>
      </c>
      <c r="AN570" s="0" t="str">
        <f aca="false">IF(ISNUMBER($AC570),IF($AC570&gt;=0.001,100,IF($AC570&gt;=-0.003,50,0)),"")</f>
        <v/>
      </c>
      <c r="AO570" s="0" t="str">
        <f aca="false">IF(ISNUMBER($AD570),IF($AD570&gt;=0.04,100,IF($AD570&gt;=0,50,0)),"")</f>
        <v/>
      </c>
      <c r="AP570" s="0" t="str">
        <f aca="false">IF(ISNUMBER($AE570),IF($AE570&gt;=25,100,IF($AE570&gt;=-75,50,0)),"")</f>
        <v/>
      </c>
      <c r="AQ570" s="0" t="str">
        <f aca="false">IF(ISNUMBER($AF570),IF($AF570&gt;0,100,IF($AF570&gt;=-50,50,0)),"")</f>
        <v/>
      </c>
      <c r="AR570" s="0" t="str">
        <f aca="false">IF(ISNUMBER($AG570),IF($AG570=1,100,IF($AG570=0,50,0)),"")</f>
        <v/>
      </c>
      <c r="AS570" s="0" t="str">
        <f aca="false">IF(ISNUMBER($AH570),IF($AH570&lt;0,100,IF($AH570&lt;=20,50,0)),"")</f>
        <v/>
      </c>
      <c r="AT570" s="0" t="str">
        <f aca="false">IF(ISNUMBER($AI570),IF($AI570&lt;0.95,100,IF($AI570&lt;=1,50,0)),"")</f>
        <v/>
      </c>
      <c r="AU570" s="0" t="str">
        <f aca="false">IF(ISNUMBER($AJ570),IF($AJ570&lt;30,0,IF($AJ570&lt;40,50,IF($AJ570&lt;=90,100,50))),"")</f>
        <v/>
      </c>
      <c r="AV570" s="0" t="str">
        <f aca="false">IF(ISNUMBER($AK570),IF($AK570&gt;-0.2,100,IF($AK570&gt;=-0.4,50,0)),"")</f>
        <v/>
      </c>
      <c r="AW570" s="59" t="n">
        <f aca="false">01_指標庫!$H$4*ISNUMBER($F570)+01_指標庫!$H$5*ISNUMBER($AA570)+01_指標庫!$H$6*ISNUMBER($G570)+01_指標庫!$H$7*ISNUMBER($H570)+01_指標庫!$H$8*ISNUMBER($AF570)+01_指標庫!$H$9*ISNUMBER($AG570)+01_指標庫!$H$10*ISNUMBER($AB570)+01_指標庫!$H$11*ISNUMBER($AC570)+01_指標庫!$H$12*ISNUMBER($AD570)+01_指標庫!$H$13*ISNUMBER($AE570)+01_指標庫!$H$14*ISNUMBER($I570)+01_指標庫!$H$15*ISNUMBER($AH570)+01_指標庫!$H$16*ISNUMBER($K570)+01_指標庫!$H$17*ISNUMBER($AI570)+01_指標庫!$H$18*ISNUMBER($AJ570)+01_指標庫!$H$19*ISNUMBER($AK570)+01_指標庫!$H$20*ISNUMBER($BB570)+01_指標庫!$H$21*ISNUMBER($BC570)</f>
        <v>51</v>
      </c>
      <c r="AX570" s="59" t="n">
        <f aca="false">IF(AW570=0,50,ROUND((01_指標庫!$H$4*IF(ISNUMBER($F570),L570,0)+01_指標庫!$H$5*IF(ISNUMBER($AA570),AL570,0)+01_指標庫!$H$6*IF(ISNUMBER($G570),M570,0)+01_指標庫!$H$7*IF(ISNUMBER($H570),N570,0)+01_指標庫!$H$8*IF(ISNUMBER($AF570),AQ570,0)+01_指標庫!$H$9*IF(ISNUMBER($AG570),AR570,0)+01_指標庫!$H$10*IF(ISNUMBER($AB570),AM570,0)+01_指標庫!$H$11*IF(ISNUMBER($AC570),AN570,0)+01_指標庫!$H$12*IF(ISNUMBER($AD570),AO570,0)+01_指標庫!$H$13*IF(ISNUMBER($AE570),AP570,0)+01_指標庫!$H$14*IF(ISNUMBER($I570),O570,0)+01_指標庫!$H$15*IF(ISNUMBER($AH570),AS570,0)+01_指標庫!$H$16*IF(ISNUMBER($K570),P570,0)+01_指標庫!$H$17*IF(ISNUMBER($AI570),AT570,0)+01_指標庫!$H$18*IF(ISNUMBER($AJ570),AU570,0)+01_指標庫!$H$19*IF(ISNUMBER($AK570),AV570,0)+01_指標庫!$H$20*IF(ISNUMBER($BB570),BB570,0)+01_指標庫!$H$21*IF(ISNUMBER($BC570),BC570,0))/AW570,1))</f>
        <v>84.3</v>
      </c>
      <c r="AY570" s="60"/>
      <c r="AZ570" s="60"/>
      <c r="BA570" s="58" t="n">
        <f aca="false">AVERAGE($E566:$E570)/AVERAGE($E561:$E570)-1</f>
        <v>0.00254585545172126</v>
      </c>
      <c r="BB570" s="59" t="n">
        <f aca="false">IF(ISNUMBER($BA570),IF(OR($S570&lt;=-0.03,$BA570&lt;-0.003),0,IF(OR($S570&lt;=-0.02,$BA570&lt;0.01),50,100)),"")</f>
        <v>50</v>
      </c>
      <c r="BC570" s="0" t="str">
        <f aca="false">IF(OR(COUNT($AZ570)=0,COUNT($AZ569)=0),"",IF(OR($AY570/$AZ569-1&lt;=-0.03,$AZ570/$AZ569-1&lt;=-0.045,IF(COUNT($AZ561:$AZ570)=10,AVERAGE($AZ566:$AZ570)/AVERAGE($AZ561:$AZ570)-1&lt;-0.01,FALSE())),0,IF(OR($AZ570/$AZ569-1&lt;=-0.02,IF(COUNT($AZ561:$AZ570)=10,AVERAGE($AZ566:$AZ570)/AVERAGE($AZ561:$AZ570)-1&lt;0.005,FALSE())),50,100)))</f>
        <v/>
      </c>
    </row>
    <row r="571" customFormat="false" ht="15" hidden="false" customHeight="true" outlineLevel="0" collapsed="false">
      <c r="A571" s="47" t="n">
        <v>567</v>
      </c>
      <c r="B571" s="48" t="n">
        <v>43378</v>
      </c>
      <c r="C571" s="47" t="n">
        <v>2018</v>
      </c>
      <c r="D571" s="49" t="s">
        <v>234</v>
      </c>
      <c r="E571" s="50" t="n">
        <v>7399.01</v>
      </c>
      <c r="F571" s="51" t="n">
        <v>0.053471</v>
      </c>
      <c r="G571" s="51" t="n">
        <v>-0.034095</v>
      </c>
      <c r="H571" s="52" t="n">
        <v>0.6735</v>
      </c>
      <c r="I571" s="53" t="n">
        <v>332</v>
      </c>
      <c r="J571" s="47" t="s">
        <v>235</v>
      </c>
      <c r="K571" s="54" t="n">
        <v>14.82</v>
      </c>
      <c r="L571" s="55" t="n">
        <f aca="false">IF(COUNT(F571)=0,50,IF(F571&gt;=0,100,IF(F571&gt;=-0.02,50,0)))</f>
        <v>100</v>
      </c>
      <c r="M571" s="55" t="n">
        <f aca="false">IF(COUNT(G571)=0,50,IF(G571&gt;-0.06,100,IF(G571&gt;-0.15,50,0)))</f>
        <v>100</v>
      </c>
      <c r="N571" s="55" t="n">
        <f aca="false">IF(COUNT(H571)=0,50,IF(H571&gt;=0.6,100,IF(H571&gt;=0.4,50,0)))</f>
        <v>100</v>
      </c>
      <c r="O571" s="55" t="n">
        <f aca="false">IF(COUNT(I571)=0,50,IF(J571="proxy_vix",50,IF(I571&lt;350,100,IF(I571&lt;=450,50,0))))</f>
        <v>100</v>
      </c>
      <c r="P571" s="55" t="n">
        <f aca="false">IF(COUNT(K571)=0,50,IF(K571&lt;20,100,IF(K571&lt;=25,50,0)))</f>
        <v>100</v>
      </c>
      <c r="Q571" s="54"/>
      <c r="R571" s="47"/>
      <c r="S571" s="51" t="n">
        <f aca="false">$E571/$E570-1</f>
        <v>-0.0121481975967958</v>
      </c>
      <c r="T571" s="56" t="n">
        <f aca="false">$K571/$K570-1</f>
        <v>0.0421940928270042</v>
      </c>
      <c r="V571" s="57"/>
      <c r="W571" s="57"/>
      <c r="Y571" s="1" t="str">
        <f aca="false">IF(AX571&gt;=70,"EASY",IF(AX571&gt;40,"UNCERTAIN","HARD"))</f>
        <v>EASY</v>
      </c>
      <c r="AA571" s="58" t="n">
        <f aca="false">IF($A571&lt;200,"",AVERAGE($E522:$E571)/AVERAGE($E372:$E571)-1)</f>
        <v>0.0649302156950529</v>
      </c>
      <c r="AB571" s="59" t="n">
        <f aca="false">LOOKUP($B571,07_L1政策步階!$A$4:$A$14,07_L1政策步階!$C$4:$C$14)</f>
        <v>-1</v>
      </c>
      <c r="AC571" s="57"/>
      <c r="AD571" s="57"/>
      <c r="AE571" s="57"/>
      <c r="AF571" s="57"/>
      <c r="AG571" s="57"/>
      <c r="AH571" s="57"/>
      <c r="AI571" s="57"/>
      <c r="AJ571" s="57"/>
      <c r="AK571" s="57"/>
      <c r="AL571" s="59" t="n">
        <f aca="false">IF(ISNUMBER($AA571),IF($AA571&gt;=0.005,100,IF($AA571&gt;=-0.015,50,0)),"")</f>
        <v>100</v>
      </c>
      <c r="AM571" s="59" t="n">
        <f aca="false">IF(ISNUMBER($AB571),IF($AB571=1,100,IF($AB571=0,50,0)),"")</f>
        <v>0</v>
      </c>
      <c r="AN571" s="0" t="str">
        <f aca="false">IF(ISNUMBER($AC571),IF($AC571&gt;=0.001,100,IF($AC571&gt;=-0.003,50,0)),"")</f>
        <v/>
      </c>
      <c r="AO571" s="0" t="str">
        <f aca="false">IF(ISNUMBER($AD571),IF($AD571&gt;=0.04,100,IF($AD571&gt;=0,50,0)),"")</f>
        <v/>
      </c>
      <c r="AP571" s="0" t="str">
        <f aca="false">IF(ISNUMBER($AE571),IF($AE571&gt;=25,100,IF($AE571&gt;=-75,50,0)),"")</f>
        <v/>
      </c>
      <c r="AQ571" s="0" t="str">
        <f aca="false">IF(ISNUMBER($AF571),IF($AF571&gt;0,100,IF($AF571&gt;=-50,50,0)),"")</f>
        <v/>
      </c>
      <c r="AR571" s="0" t="str">
        <f aca="false">IF(ISNUMBER($AG571),IF($AG571=1,100,IF($AG571=0,50,0)),"")</f>
        <v/>
      </c>
      <c r="AS571" s="0" t="str">
        <f aca="false">IF(ISNUMBER($AH571),IF($AH571&lt;0,100,IF($AH571&lt;=20,50,0)),"")</f>
        <v/>
      </c>
      <c r="AT571" s="0" t="str">
        <f aca="false">IF(ISNUMBER($AI571),IF($AI571&lt;0.95,100,IF($AI571&lt;=1,50,0)),"")</f>
        <v/>
      </c>
      <c r="AU571" s="0" t="str">
        <f aca="false">IF(ISNUMBER($AJ571),IF($AJ571&lt;30,0,IF($AJ571&lt;40,50,IF($AJ571&lt;=90,100,50))),"")</f>
        <v/>
      </c>
      <c r="AV571" s="0" t="str">
        <f aca="false">IF(ISNUMBER($AK571),IF($AK571&gt;-0.2,100,IF($AK571&gt;=-0.4,50,0)),"")</f>
        <v/>
      </c>
      <c r="AW571" s="59" t="n">
        <f aca="false">01_指標庫!$H$4*ISNUMBER($F571)+01_指標庫!$H$5*ISNUMBER($AA571)+01_指標庫!$H$6*ISNUMBER($G571)+01_指標庫!$H$7*ISNUMBER($H571)+01_指標庫!$H$8*ISNUMBER($AF571)+01_指標庫!$H$9*ISNUMBER($AG571)+01_指標庫!$H$10*ISNUMBER($AB571)+01_指標庫!$H$11*ISNUMBER($AC571)+01_指標庫!$H$12*ISNUMBER($AD571)+01_指標庫!$H$13*ISNUMBER($AE571)+01_指標庫!$H$14*ISNUMBER($I571)+01_指標庫!$H$15*ISNUMBER($AH571)+01_指標庫!$H$16*ISNUMBER($K571)+01_指標庫!$H$17*ISNUMBER($AI571)+01_指標庫!$H$18*ISNUMBER($AJ571)+01_指標庫!$H$19*ISNUMBER($AK571)+01_指標庫!$H$20*ISNUMBER($BB571)+01_指標庫!$H$21*ISNUMBER($BC571)</f>
        <v>51</v>
      </c>
      <c r="AX571" s="59" t="n">
        <f aca="false">IF(AW571=0,50,ROUND((01_指標庫!$H$4*IF(ISNUMBER($F571),L571,0)+01_指標庫!$H$5*IF(ISNUMBER($AA571),AL571,0)+01_指標庫!$H$6*IF(ISNUMBER($G571),M571,0)+01_指標庫!$H$7*IF(ISNUMBER($H571),N571,0)+01_指標庫!$H$8*IF(ISNUMBER($AF571),AQ571,0)+01_指標庫!$H$9*IF(ISNUMBER($AG571),AR571,0)+01_指標庫!$H$10*IF(ISNUMBER($AB571),AM571,0)+01_指標庫!$H$11*IF(ISNUMBER($AC571),AN571,0)+01_指標庫!$H$12*IF(ISNUMBER($AD571),AO571,0)+01_指標庫!$H$13*IF(ISNUMBER($AE571),AP571,0)+01_指標庫!$H$14*IF(ISNUMBER($I571),O571,0)+01_指標庫!$H$15*IF(ISNUMBER($AH571),AS571,0)+01_指標庫!$H$16*IF(ISNUMBER($K571),P571,0)+01_指標庫!$H$17*IF(ISNUMBER($AI571),AT571,0)+01_指標庫!$H$18*IF(ISNUMBER($AJ571),AU571,0)+01_指標庫!$H$19*IF(ISNUMBER($AK571),AV571,0)+01_指標庫!$H$20*IF(ISNUMBER($BB571),BB571,0)+01_指標庫!$H$21*IF(ISNUMBER($BC571),BC571,0))/AW571,1))</f>
        <v>84.3</v>
      </c>
      <c r="AY571" s="60"/>
      <c r="AZ571" s="60"/>
      <c r="BA571" s="58" t="n">
        <f aca="false">AVERAGE($E567:$E571)/AVERAGE($E562:$E571)-1</f>
        <v>-0.00174403511732502</v>
      </c>
      <c r="BB571" s="59" t="n">
        <f aca="false">IF(ISNUMBER($BA571),IF(OR($S571&lt;=-0.03,$BA571&lt;-0.003),0,IF(OR($S571&lt;=-0.02,$BA571&lt;0.01),50,100)),"")</f>
        <v>50</v>
      </c>
      <c r="BC571" s="0" t="str">
        <f aca="false">IF(OR(COUNT($AZ571)=0,COUNT($AZ570)=0),"",IF(OR($AY571/$AZ570-1&lt;=-0.03,$AZ571/$AZ570-1&lt;=-0.045,IF(COUNT($AZ562:$AZ571)=10,AVERAGE($AZ567:$AZ571)/AVERAGE($AZ562:$AZ571)-1&lt;-0.01,FALSE())),0,IF(OR($AZ571/$AZ570-1&lt;=-0.02,IF(COUNT($AZ562:$AZ571)=10,AVERAGE($AZ567:$AZ571)/AVERAGE($AZ562:$AZ571)-1&lt;0.005,FALSE())),50,100)))</f>
        <v/>
      </c>
    </row>
    <row r="572" customFormat="false" ht="15" hidden="false" customHeight="true" outlineLevel="0" collapsed="false">
      <c r="A572" s="47" t="n">
        <v>568</v>
      </c>
      <c r="B572" s="48" t="n">
        <v>43381</v>
      </c>
      <c r="C572" s="47" t="n">
        <v>2018</v>
      </c>
      <c r="D572" s="49" t="s">
        <v>236</v>
      </c>
      <c r="E572" s="50" t="n">
        <v>7352.82</v>
      </c>
      <c r="F572" s="51" t="n">
        <v>0.046239</v>
      </c>
      <c r="G572" s="51" t="n">
        <v>-0.040124</v>
      </c>
      <c r="H572" s="52" t="n">
        <v>0.6735</v>
      </c>
      <c r="I572" s="53" t="n">
        <v>332</v>
      </c>
      <c r="J572" s="47" t="s">
        <v>235</v>
      </c>
      <c r="K572" s="54" t="n">
        <v>15.69</v>
      </c>
      <c r="L572" s="55" t="n">
        <f aca="false">IF(COUNT(F572)=0,50,IF(F572&gt;=0,100,IF(F572&gt;=-0.02,50,0)))</f>
        <v>100</v>
      </c>
      <c r="M572" s="55" t="n">
        <f aca="false">IF(COUNT(G572)=0,50,IF(G572&gt;-0.06,100,IF(G572&gt;-0.15,50,0)))</f>
        <v>100</v>
      </c>
      <c r="N572" s="55" t="n">
        <f aca="false">IF(COUNT(H572)=0,50,IF(H572&gt;=0.6,100,IF(H572&gt;=0.4,50,0)))</f>
        <v>100</v>
      </c>
      <c r="O572" s="55" t="n">
        <f aca="false">IF(COUNT(I572)=0,50,IF(J572="proxy_vix",50,IF(I572&lt;350,100,IF(I572&lt;=450,50,0))))</f>
        <v>100</v>
      </c>
      <c r="P572" s="55" t="n">
        <f aca="false">IF(COUNT(K572)=0,50,IF(K572&lt;20,100,IF(K572&lt;=25,50,0)))</f>
        <v>100</v>
      </c>
      <c r="Q572" s="54"/>
      <c r="R572" s="47"/>
      <c r="S572" s="51" t="n">
        <f aca="false">$E572/$E571-1</f>
        <v>-0.00624272706754014</v>
      </c>
      <c r="T572" s="56" t="n">
        <f aca="false">$K572/$K571-1</f>
        <v>0.0587044534412955</v>
      </c>
      <c r="V572" s="57"/>
      <c r="W572" s="57"/>
      <c r="Y572" s="1" t="str">
        <f aca="false">IF(AX572&gt;=70,"EASY",IF(AX572&gt;40,"UNCERTAIN","HARD"))</f>
        <v>EASY</v>
      </c>
      <c r="AA572" s="58" t="n">
        <f aca="false">IF($A572&lt;200,"",AVERAGE($E523:$E572)/AVERAGE($E373:$E572)-1)</f>
        <v>0.0644227066317977</v>
      </c>
      <c r="AB572" s="59" t="n">
        <f aca="false">LOOKUP($B572,07_L1政策步階!$A$4:$A$14,07_L1政策步階!$C$4:$C$14)</f>
        <v>-1</v>
      </c>
      <c r="AC572" s="57"/>
      <c r="AD572" s="57"/>
      <c r="AE572" s="57"/>
      <c r="AF572" s="57"/>
      <c r="AG572" s="57"/>
      <c r="AH572" s="57"/>
      <c r="AI572" s="57"/>
      <c r="AJ572" s="57"/>
      <c r="AK572" s="57"/>
      <c r="AL572" s="59" t="n">
        <f aca="false">IF(ISNUMBER($AA572),IF($AA572&gt;=0.005,100,IF($AA572&gt;=-0.015,50,0)),"")</f>
        <v>100</v>
      </c>
      <c r="AM572" s="59" t="n">
        <f aca="false">IF(ISNUMBER($AB572),IF($AB572=1,100,IF($AB572=0,50,0)),"")</f>
        <v>0</v>
      </c>
      <c r="AN572" s="0" t="str">
        <f aca="false">IF(ISNUMBER($AC572),IF($AC572&gt;=0.001,100,IF($AC572&gt;=-0.003,50,0)),"")</f>
        <v/>
      </c>
      <c r="AO572" s="0" t="str">
        <f aca="false">IF(ISNUMBER($AD572),IF($AD572&gt;=0.04,100,IF($AD572&gt;=0,50,0)),"")</f>
        <v/>
      </c>
      <c r="AP572" s="0" t="str">
        <f aca="false">IF(ISNUMBER($AE572),IF($AE572&gt;=25,100,IF($AE572&gt;=-75,50,0)),"")</f>
        <v/>
      </c>
      <c r="AQ572" s="0" t="str">
        <f aca="false">IF(ISNUMBER($AF572),IF($AF572&gt;0,100,IF($AF572&gt;=-50,50,0)),"")</f>
        <v/>
      </c>
      <c r="AR572" s="0" t="str">
        <f aca="false">IF(ISNUMBER($AG572),IF($AG572=1,100,IF($AG572=0,50,0)),"")</f>
        <v/>
      </c>
      <c r="AS572" s="0" t="str">
        <f aca="false">IF(ISNUMBER($AH572),IF($AH572&lt;0,100,IF($AH572&lt;=20,50,0)),"")</f>
        <v/>
      </c>
      <c r="AT572" s="0" t="str">
        <f aca="false">IF(ISNUMBER($AI572),IF($AI572&lt;0.95,100,IF($AI572&lt;=1,50,0)),"")</f>
        <v/>
      </c>
      <c r="AU572" s="0" t="str">
        <f aca="false">IF(ISNUMBER($AJ572),IF($AJ572&lt;30,0,IF($AJ572&lt;40,50,IF($AJ572&lt;=90,100,50))),"")</f>
        <v/>
      </c>
      <c r="AV572" s="0" t="str">
        <f aca="false">IF(ISNUMBER($AK572),IF($AK572&gt;-0.2,100,IF($AK572&gt;=-0.4,50,0)),"")</f>
        <v/>
      </c>
      <c r="AW572" s="59" t="n">
        <f aca="false">01_指標庫!$H$4*ISNUMBER($F572)+01_指標庫!$H$5*ISNUMBER($AA572)+01_指標庫!$H$6*ISNUMBER($G572)+01_指標庫!$H$7*ISNUMBER($H572)+01_指標庫!$H$8*ISNUMBER($AF572)+01_指標庫!$H$9*ISNUMBER($AG572)+01_指標庫!$H$10*ISNUMBER($AB572)+01_指標庫!$H$11*ISNUMBER($AC572)+01_指標庫!$H$12*ISNUMBER($AD572)+01_指標庫!$H$13*ISNUMBER($AE572)+01_指標庫!$H$14*ISNUMBER($I572)+01_指標庫!$H$15*ISNUMBER($AH572)+01_指標庫!$H$16*ISNUMBER($K572)+01_指標庫!$H$17*ISNUMBER($AI572)+01_指標庫!$H$18*ISNUMBER($AJ572)+01_指標庫!$H$19*ISNUMBER($AK572)+01_指標庫!$H$20*ISNUMBER($BB572)+01_指標庫!$H$21*ISNUMBER($BC572)</f>
        <v>51</v>
      </c>
      <c r="AX572" s="59" t="n">
        <f aca="false">IF(AW572=0,50,ROUND((01_指標庫!$H$4*IF(ISNUMBER($F572),L572,0)+01_指標庫!$H$5*IF(ISNUMBER($AA572),AL572,0)+01_指標庫!$H$6*IF(ISNUMBER($G572),M572,0)+01_指標庫!$H$7*IF(ISNUMBER($H572),N572,0)+01_指標庫!$H$8*IF(ISNUMBER($AF572),AQ572,0)+01_指標庫!$H$9*IF(ISNUMBER($AG572),AR572,0)+01_指標庫!$H$10*IF(ISNUMBER($AB572),AM572,0)+01_指標庫!$H$11*IF(ISNUMBER($AC572),AN572,0)+01_指標庫!$H$12*IF(ISNUMBER($AD572),AO572,0)+01_指標庫!$H$13*IF(ISNUMBER($AE572),AP572,0)+01_指標庫!$H$14*IF(ISNUMBER($I572),O572,0)+01_指標庫!$H$15*IF(ISNUMBER($AH572),AS572,0)+01_指標庫!$H$16*IF(ISNUMBER($K572),P572,0)+01_指標庫!$H$17*IF(ISNUMBER($AI572),AT572,0)+01_指標庫!$H$18*IF(ISNUMBER($AJ572),AU572,0)+01_指標庫!$H$19*IF(ISNUMBER($AK572),AV572,0)+01_指標庫!$H$20*IF(ISNUMBER($BB572),BB572,0)+01_指標庫!$H$21*IF(ISNUMBER($BC572),BC572,0))/AW572,1))</f>
        <v>78.4</v>
      </c>
      <c r="AY572" s="60"/>
      <c r="AZ572" s="60"/>
      <c r="BA572" s="58" t="n">
        <f aca="false">AVERAGE($E568:$E572)/AVERAGE($E563:$E572)-1</f>
        <v>-0.00690275653528516</v>
      </c>
      <c r="BB572" s="59" t="n">
        <f aca="false">IF(ISNUMBER($BA572),IF(OR($S572&lt;=-0.03,$BA572&lt;-0.003),0,IF(OR($S572&lt;=-0.02,$BA572&lt;0.01),50,100)),"")</f>
        <v>0</v>
      </c>
      <c r="BC572" s="0" t="str">
        <f aca="false">IF(OR(COUNT($AZ572)=0,COUNT($AZ571)=0),"",IF(OR($AY572/$AZ571-1&lt;=-0.03,$AZ572/$AZ571-1&lt;=-0.045,IF(COUNT($AZ563:$AZ572)=10,AVERAGE($AZ568:$AZ572)/AVERAGE($AZ563:$AZ572)-1&lt;-0.01,FALSE())),0,IF(OR($AZ572/$AZ571-1&lt;=-0.02,IF(COUNT($AZ563:$AZ572)=10,AVERAGE($AZ568:$AZ572)/AVERAGE($AZ563:$AZ572)-1&lt;0.005,FALSE())),50,100)))</f>
        <v/>
      </c>
    </row>
    <row r="573" customFormat="false" ht="15" hidden="false" customHeight="true" outlineLevel="0" collapsed="false">
      <c r="A573" s="47" t="n">
        <v>569</v>
      </c>
      <c r="B573" s="48" t="n">
        <v>43382</v>
      </c>
      <c r="C573" s="47" t="n">
        <v>2018</v>
      </c>
      <c r="D573" s="49" t="s">
        <v>237</v>
      </c>
      <c r="E573" s="50" t="n">
        <v>7371.62</v>
      </c>
      <c r="F573" s="51" t="n">
        <v>0.048243</v>
      </c>
      <c r="G573" s="51" t="n">
        <v>-0.03767</v>
      </c>
      <c r="H573" s="52" t="n">
        <v>0.6735</v>
      </c>
      <c r="I573" s="53" t="n">
        <v>341</v>
      </c>
      <c r="J573" s="47" t="s">
        <v>235</v>
      </c>
      <c r="K573" s="54" t="n">
        <v>15.95</v>
      </c>
      <c r="L573" s="55" t="n">
        <f aca="false">IF(COUNT(F573)=0,50,IF(F573&gt;=0,100,IF(F573&gt;=-0.02,50,0)))</f>
        <v>100</v>
      </c>
      <c r="M573" s="55" t="n">
        <f aca="false">IF(COUNT(G573)=0,50,IF(G573&gt;-0.06,100,IF(G573&gt;-0.15,50,0)))</f>
        <v>100</v>
      </c>
      <c r="N573" s="55" t="n">
        <f aca="false">IF(COUNT(H573)=0,50,IF(H573&gt;=0.6,100,IF(H573&gt;=0.4,50,0)))</f>
        <v>100</v>
      </c>
      <c r="O573" s="55" t="n">
        <f aca="false">IF(COUNT(I573)=0,50,IF(J573="proxy_vix",50,IF(I573&lt;350,100,IF(I573&lt;=450,50,0))))</f>
        <v>100</v>
      </c>
      <c r="P573" s="55" t="n">
        <f aca="false">IF(COUNT(K573)=0,50,IF(K573&lt;20,100,IF(K573&lt;=25,50,0)))</f>
        <v>100</v>
      </c>
      <c r="Q573" s="54"/>
      <c r="R573" s="47"/>
      <c r="S573" s="51" t="n">
        <f aca="false">$E573/$E572-1</f>
        <v>0.00255684213675833</v>
      </c>
      <c r="T573" s="56" t="n">
        <f aca="false">$K573/$K572-1</f>
        <v>0.0165710643722117</v>
      </c>
      <c r="V573" s="57"/>
      <c r="W573" s="57"/>
      <c r="Y573" s="1" t="str">
        <f aca="false">IF(AX573&gt;=70,"EASY",IF(AX573&gt;40,"UNCERTAIN","HARD"))</f>
        <v>EASY</v>
      </c>
      <c r="AA573" s="58" t="n">
        <f aca="false">IF($A573&lt;200,"",AVERAGE($E524:$E573)/AVERAGE($E374:$E573)-1)</f>
        <v>0.0642501033792942</v>
      </c>
      <c r="AB573" s="59" t="n">
        <f aca="false">LOOKUP($B573,07_L1政策步階!$A$4:$A$14,07_L1政策步階!$C$4:$C$14)</f>
        <v>-1</v>
      </c>
      <c r="AC573" s="57"/>
      <c r="AD573" s="57"/>
      <c r="AE573" s="57"/>
      <c r="AF573" s="57"/>
      <c r="AG573" s="57"/>
      <c r="AH573" s="57"/>
      <c r="AI573" s="57"/>
      <c r="AJ573" s="57"/>
      <c r="AK573" s="57"/>
      <c r="AL573" s="59" t="n">
        <f aca="false">IF(ISNUMBER($AA573),IF($AA573&gt;=0.005,100,IF($AA573&gt;=-0.015,50,0)),"")</f>
        <v>100</v>
      </c>
      <c r="AM573" s="59" t="n">
        <f aca="false">IF(ISNUMBER($AB573),IF($AB573=1,100,IF($AB573=0,50,0)),"")</f>
        <v>0</v>
      </c>
      <c r="AN573" s="0" t="str">
        <f aca="false">IF(ISNUMBER($AC573),IF($AC573&gt;=0.001,100,IF($AC573&gt;=-0.003,50,0)),"")</f>
        <v/>
      </c>
      <c r="AO573" s="0" t="str">
        <f aca="false">IF(ISNUMBER($AD573),IF($AD573&gt;=0.04,100,IF($AD573&gt;=0,50,0)),"")</f>
        <v/>
      </c>
      <c r="AP573" s="0" t="str">
        <f aca="false">IF(ISNUMBER($AE573),IF($AE573&gt;=25,100,IF($AE573&gt;=-75,50,0)),"")</f>
        <v/>
      </c>
      <c r="AQ573" s="0" t="str">
        <f aca="false">IF(ISNUMBER($AF573),IF($AF573&gt;0,100,IF($AF573&gt;=-50,50,0)),"")</f>
        <v/>
      </c>
      <c r="AR573" s="0" t="str">
        <f aca="false">IF(ISNUMBER($AG573),IF($AG573=1,100,IF($AG573=0,50,0)),"")</f>
        <v/>
      </c>
      <c r="AS573" s="0" t="str">
        <f aca="false">IF(ISNUMBER($AH573),IF($AH573&lt;0,100,IF($AH573&lt;=20,50,0)),"")</f>
        <v/>
      </c>
      <c r="AT573" s="0" t="str">
        <f aca="false">IF(ISNUMBER($AI573),IF($AI573&lt;0.95,100,IF($AI573&lt;=1,50,0)),"")</f>
        <v/>
      </c>
      <c r="AU573" s="0" t="str">
        <f aca="false">IF(ISNUMBER($AJ573),IF($AJ573&lt;30,0,IF($AJ573&lt;40,50,IF($AJ573&lt;=90,100,50))),"")</f>
        <v/>
      </c>
      <c r="AV573" s="0" t="str">
        <f aca="false">IF(ISNUMBER($AK573),IF($AK573&gt;-0.2,100,IF($AK573&gt;=-0.4,50,0)),"")</f>
        <v/>
      </c>
      <c r="AW573" s="59" t="n">
        <f aca="false">01_指標庫!$H$4*ISNUMBER($F573)+01_指標庫!$H$5*ISNUMBER($AA573)+01_指標庫!$H$6*ISNUMBER($G573)+01_指標庫!$H$7*ISNUMBER($H573)+01_指標庫!$H$8*ISNUMBER($AF573)+01_指標庫!$H$9*ISNUMBER($AG573)+01_指標庫!$H$10*ISNUMBER($AB573)+01_指標庫!$H$11*ISNUMBER($AC573)+01_指標庫!$H$12*ISNUMBER($AD573)+01_指標庫!$H$13*ISNUMBER($AE573)+01_指標庫!$H$14*ISNUMBER($I573)+01_指標庫!$H$15*ISNUMBER($AH573)+01_指標庫!$H$16*ISNUMBER($K573)+01_指標庫!$H$17*ISNUMBER($AI573)+01_指標庫!$H$18*ISNUMBER($AJ573)+01_指標庫!$H$19*ISNUMBER($AK573)+01_指標庫!$H$20*ISNUMBER($BB573)+01_指標庫!$H$21*ISNUMBER($BC573)</f>
        <v>51</v>
      </c>
      <c r="AX573" s="59" t="n">
        <f aca="false">IF(AW573=0,50,ROUND((01_指標庫!$H$4*IF(ISNUMBER($F573),L573,0)+01_指標庫!$H$5*IF(ISNUMBER($AA573),AL573,0)+01_指標庫!$H$6*IF(ISNUMBER($G573),M573,0)+01_指標庫!$H$7*IF(ISNUMBER($H573),N573,0)+01_指標庫!$H$8*IF(ISNUMBER($AF573),AQ573,0)+01_指標庫!$H$9*IF(ISNUMBER($AG573),AR573,0)+01_指標庫!$H$10*IF(ISNUMBER($AB573),AM573,0)+01_指標庫!$H$11*IF(ISNUMBER($AC573),AN573,0)+01_指標庫!$H$12*IF(ISNUMBER($AD573),AO573,0)+01_指標庫!$H$13*IF(ISNUMBER($AE573),AP573,0)+01_指標庫!$H$14*IF(ISNUMBER($I573),O573,0)+01_指標庫!$H$15*IF(ISNUMBER($AH573),AS573,0)+01_指標庫!$H$16*IF(ISNUMBER($K573),P573,0)+01_指標庫!$H$17*IF(ISNUMBER($AI573),AT573,0)+01_指標庫!$H$18*IF(ISNUMBER($AJ573),AU573,0)+01_指標庫!$H$19*IF(ISNUMBER($AK573),AV573,0)+01_指標庫!$H$20*IF(ISNUMBER($BB573),BB573,0)+01_指標庫!$H$21*IF(ISNUMBER($BC573),BC573,0))/AW573,1))</f>
        <v>78.4</v>
      </c>
      <c r="AY573" s="60"/>
      <c r="AZ573" s="60"/>
      <c r="BA573" s="58" t="n">
        <f aca="false">AVERAGE($E569:$E573)/AVERAGE($E564:$E573)-1</f>
        <v>-0.011190668196343</v>
      </c>
      <c r="BB573" s="59" t="n">
        <f aca="false">IF(ISNUMBER($BA573),IF(OR($S573&lt;=-0.03,$BA573&lt;-0.003),0,IF(OR($S573&lt;=-0.02,$BA573&lt;0.01),50,100)),"")</f>
        <v>0</v>
      </c>
      <c r="BC573" s="0" t="str">
        <f aca="false">IF(OR(COUNT($AZ573)=0,COUNT($AZ572)=0),"",IF(OR($AY573/$AZ572-1&lt;=-0.03,$AZ573/$AZ572-1&lt;=-0.045,IF(COUNT($AZ564:$AZ573)=10,AVERAGE($AZ569:$AZ573)/AVERAGE($AZ564:$AZ573)-1&lt;-0.01,FALSE())),0,IF(OR($AZ573/$AZ572-1&lt;=-0.02,IF(COUNT($AZ564:$AZ573)=10,AVERAGE($AZ569:$AZ573)/AVERAGE($AZ564:$AZ573)-1&lt;0.005,FALSE())),50,100)))</f>
        <v/>
      </c>
    </row>
    <row r="574" customFormat="false" ht="15" hidden="false" customHeight="true" outlineLevel="0" collapsed="false">
      <c r="A574" s="47" t="n">
        <v>570</v>
      </c>
      <c r="B574" s="48" t="n">
        <v>43383</v>
      </c>
      <c r="C574" s="47" t="n">
        <v>2018</v>
      </c>
      <c r="D574" s="49" t="s">
        <v>238</v>
      </c>
      <c r="E574" s="50" t="n">
        <v>7044.5</v>
      </c>
      <c r="F574" s="51" t="n">
        <v>0.001314</v>
      </c>
      <c r="G574" s="51" t="n">
        <v>-0.080374</v>
      </c>
      <c r="H574" s="52" t="n">
        <v>0.5102</v>
      </c>
      <c r="I574" s="53" t="n">
        <v>351</v>
      </c>
      <c r="J574" s="47" t="s">
        <v>235</v>
      </c>
      <c r="K574" s="54" t="n">
        <v>22.96</v>
      </c>
      <c r="L574" s="55" t="n">
        <f aca="false">IF(COUNT(F574)=0,50,IF(F574&gt;=0,100,IF(F574&gt;=-0.02,50,0)))</f>
        <v>100</v>
      </c>
      <c r="M574" s="55" t="n">
        <f aca="false">IF(COUNT(G574)=0,50,IF(G574&gt;-0.06,100,IF(G574&gt;-0.15,50,0)))</f>
        <v>50</v>
      </c>
      <c r="N574" s="55" t="n">
        <f aca="false">IF(COUNT(H574)=0,50,IF(H574&gt;=0.6,100,IF(H574&gt;=0.4,50,0)))</f>
        <v>50</v>
      </c>
      <c r="O574" s="55" t="n">
        <f aca="false">IF(COUNT(I574)=0,50,IF(J574="proxy_vix",50,IF(I574&lt;350,100,IF(I574&lt;=450,50,0))))</f>
        <v>50</v>
      </c>
      <c r="P574" s="55" t="n">
        <f aca="false">IF(COUNT(K574)=0,50,IF(K574&lt;20,100,IF(K574&lt;=25,50,0)))</f>
        <v>50</v>
      </c>
      <c r="Q574" s="54"/>
      <c r="R574" s="47"/>
      <c r="S574" s="51" t="n">
        <f aca="false">$E574/$E573-1</f>
        <v>-0.0443755917966471</v>
      </c>
      <c r="T574" s="56" t="n">
        <f aca="false">$K574/$K573-1</f>
        <v>0.439498432601881</v>
      </c>
      <c r="V574" s="57"/>
      <c r="W574" s="57"/>
      <c r="Y574" s="1" t="str">
        <f aca="false">IF(AX574&gt;=70,"EASY",IF(AX574&gt;40,"UNCERTAIN","HARD"))</f>
        <v>UNCERTAIN</v>
      </c>
      <c r="AA574" s="58" t="n">
        <f aca="false">IF($A574&lt;200,"",AVERAGE($E525:$E574)/AVERAGE($E375:$E574)-1)</f>
        <v>0.0632789427967451</v>
      </c>
      <c r="AB574" s="59" t="n">
        <f aca="false">LOOKUP($B574,07_L1政策步階!$A$4:$A$14,07_L1政策步階!$C$4:$C$14)</f>
        <v>-1</v>
      </c>
      <c r="AC574" s="57"/>
      <c r="AD574" s="57"/>
      <c r="AE574" s="57"/>
      <c r="AF574" s="57"/>
      <c r="AG574" s="57"/>
      <c r="AH574" s="57"/>
      <c r="AI574" s="57"/>
      <c r="AJ574" s="57"/>
      <c r="AK574" s="57"/>
      <c r="AL574" s="59" t="n">
        <f aca="false">IF(ISNUMBER($AA574),IF($AA574&gt;=0.005,100,IF($AA574&gt;=-0.015,50,0)),"")</f>
        <v>100</v>
      </c>
      <c r="AM574" s="59" t="n">
        <f aca="false">IF(ISNUMBER($AB574),IF($AB574=1,100,IF($AB574=0,50,0)),"")</f>
        <v>0</v>
      </c>
      <c r="AN574" s="0" t="str">
        <f aca="false">IF(ISNUMBER($AC574),IF($AC574&gt;=0.001,100,IF($AC574&gt;=-0.003,50,0)),"")</f>
        <v/>
      </c>
      <c r="AO574" s="0" t="str">
        <f aca="false">IF(ISNUMBER($AD574),IF($AD574&gt;=0.04,100,IF($AD574&gt;=0,50,0)),"")</f>
        <v/>
      </c>
      <c r="AP574" s="0" t="str">
        <f aca="false">IF(ISNUMBER($AE574),IF($AE574&gt;=25,100,IF($AE574&gt;=-75,50,0)),"")</f>
        <v/>
      </c>
      <c r="AQ574" s="0" t="str">
        <f aca="false">IF(ISNUMBER($AF574),IF($AF574&gt;0,100,IF($AF574&gt;=-50,50,0)),"")</f>
        <v/>
      </c>
      <c r="AR574" s="0" t="str">
        <f aca="false">IF(ISNUMBER($AG574),IF($AG574=1,100,IF($AG574=0,50,0)),"")</f>
        <v/>
      </c>
      <c r="AS574" s="0" t="str">
        <f aca="false">IF(ISNUMBER($AH574),IF($AH574&lt;0,100,IF($AH574&lt;=20,50,0)),"")</f>
        <v/>
      </c>
      <c r="AT574" s="0" t="str">
        <f aca="false">IF(ISNUMBER($AI574),IF($AI574&lt;0.95,100,IF($AI574&lt;=1,50,0)),"")</f>
        <v/>
      </c>
      <c r="AU574" s="0" t="str">
        <f aca="false">IF(ISNUMBER($AJ574),IF($AJ574&lt;30,0,IF($AJ574&lt;40,50,IF($AJ574&lt;=90,100,50))),"")</f>
        <v/>
      </c>
      <c r="AV574" s="0" t="str">
        <f aca="false">IF(ISNUMBER($AK574),IF($AK574&gt;-0.2,100,IF($AK574&gt;=-0.4,50,0)),"")</f>
        <v/>
      </c>
      <c r="AW574" s="59" t="n">
        <f aca="false">01_指標庫!$H$4*ISNUMBER($F574)+01_指標庫!$H$5*ISNUMBER($AA574)+01_指標庫!$H$6*ISNUMBER($G574)+01_指標庫!$H$7*ISNUMBER($H574)+01_指標庫!$H$8*ISNUMBER($AF574)+01_指標庫!$H$9*ISNUMBER($AG574)+01_指標庫!$H$10*ISNUMBER($AB574)+01_指標庫!$H$11*ISNUMBER($AC574)+01_指標庫!$H$12*ISNUMBER($AD574)+01_指標庫!$H$13*ISNUMBER($AE574)+01_指標庫!$H$14*ISNUMBER($I574)+01_指標庫!$H$15*ISNUMBER($AH574)+01_指標庫!$H$16*ISNUMBER($K574)+01_指標庫!$H$17*ISNUMBER($AI574)+01_指標庫!$H$18*ISNUMBER($AJ574)+01_指標庫!$H$19*ISNUMBER($AK574)+01_指標庫!$H$20*ISNUMBER($BB574)+01_指標庫!$H$21*ISNUMBER($BC574)</f>
        <v>51</v>
      </c>
      <c r="AX574" s="59" t="n">
        <f aca="false">IF(AW574=0,50,ROUND((01_指標庫!$H$4*IF(ISNUMBER($F574),L574,0)+01_指標庫!$H$5*IF(ISNUMBER($AA574),AL574,0)+01_指標庫!$H$6*IF(ISNUMBER($G574),M574,0)+01_指標庫!$H$7*IF(ISNUMBER($H574),N574,0)+01_指標庫!$H$8*IF(ISNUMBER($AF574),AQ574,0)+01_指標庫!$H$9*IF(ISNUMBER($AG574),AR574,0)+01_指標庫!$H$10*IF(ISNUMBER($AB574),AM574,0)+01_指標庫!$H$11*IF(ISNUMBER($AC574),AN574,0)+01_指標庫!$H$12*IF(ISNUMBER($AD574),AO574,0)+01_指標庫!$H$13*IF(ISNUMBER($AE574),AP574,0)+01_指標庫!$H$14*IF(ISNUMBER($I574),O574,0)+01_指標庫!$H$15*IF(ISNUMBER($AH574),AS574,0)+01_指標庫!$H$16*IF(ISNUMBER($K574),P574,0)+01_指標庫!$H$17*IF(ISNUMBER($AI574),AT574,0)+01_指標庫!$H$18*IF(ISNUMBER($AJ574),AU574,0)+01_指標庫!$H$19*IF(ISNUMBER($AK574),AV574,0)+01_指標庫!$H$20*IF(ISNUMBER($BB574),BB574,0)+01_指標庫!$H$21*IF(ISNUMBER($BC574),BC574,0))/AW574,1))</f>
        <v>49</v>
      </c>
      <c r="AY574" s="60"/>
      <c r="AZ574" s="60"/>
      <c r="BA574" s="58" t="n">
        <f aca="false">AVERAGE($E570:$E574)/AVERAGE($E565:$E574)-1</f>
        <v>-0.0201858089258153</v>
      </c>
      <c r="BB574" s="59" t="n">
        <f aca="false">IF(ISNUMBER($BA574),IF(OR($S574&lt;=-0.03,$BA574&lt;-0.003),0,IF(OR($S574&lt;=-0.02,$BA574&lt;0.01),50,100)),"")</f>
        <v>0</v>
      </c>
      <c r="BC574" s="0" t="str">
        <f aca="false">IF(OR(COUNT($AZ574)=0,COUNT($AZ573)=0),"",IF(OR($AY574/$AZ573-1&lt;=-0.03,$AZ574/$AZ573-1&lt;=-0.045,IF(COUNT($AZ565:$AZ574)=10,AVERAGE($AZ570:$AZ574)/AVERAGE($AZ565:$AZ574)-1&lt;-0.01,FALSE())),0,IF(OR($AZ574/$AZ573-1&lt;=-0.02,IF(COUNT($AZ565:$AZ574)=10,AVERAGE($AZ570:$AZ574)/AVERAGE($AZ565:$AZ574)-1&lt;0.005,FALSE())),50,100)))</f>
        <v/>
      </c>
    </row>
    <row r="575" customFormat="false" ht="15" hidden="false" customHeight="true" outlineLevel="0" collapsed="false">
      <c r="A575" s="47" t="n">
        <v>571</v>
      </c>
      <c r="B575" s="48" t="n">
        <v>43384</v>
      </c>
      <c r="C575" s="47" t="n">
        <v>2018</v>
      </c>
      <c r="D575" s="49" t="s">
        <v>239</v>
      </c>
      <c r="E575" s="50" t="n">
        <v>6964.03</v>
      </c>
      <c r="F575" s="51" t="n">
        <v>-0.010497</v>
      </c>
      <c r="G575" s="51" t="n">
        <v>-0.090879</v>
      </c>
      <c r="H575" s="52" t="n">
        <v>0.4286</v>
      </c>
      <c r="I575" s="53" t="n">
        <v>358</v>
      </c>
      <c r="J575" s="47" t="s">
        <v>235</v>
      </c>
      <c r="K575" s="54" t="n">
        <v>24.98</v>
      </c>
      <c r="L575" s="55" t="n">
        <f aca="false">IF(COUNT(F575)=0,50,IF(F575&gt;=0,100,IF(F575&gt;=-0.02,50,0)))</f>
        <v>50</v>
      </c>
      <c r="M575" s="55" t="n">
        <f aca="false">IF(COUNT(G575)=0,50,IF(G575&gt;-0.06,100,IF(G575&gt;-0.15,50,0)))</f>
        <v>50</v>
      </c>
      <c r="N575" s="55" t="n">
        <f aca="false">IF(COUNT(H575)=0,50,IF(H575&gt;=0.6,100,IF(H575&gt;=0.4,50,0)))</f>
        <v>50</v>
      </c>
      <c r="O575" s="55" t="n">
        <f aca="false">IF(COUNT(I575)=0,50,IF(J575="proxy_vix",50,IF(I575&lt;350,100,IF(I575&lt;=450,50,0))))</f>
        <v>50</v>
      </c>
      <c r="P575" s="55" t="n">
        <f aca="false">IF(COUNT(K575)=0,50,IF(K575&lt;20,100,IF(K575&lt;=25,50,0)))</f>
        <v>50</v>
      </c>
      <c r="Q575" s="54"/>
      <c r="R575" s="47"/>
      <c r="S575" s="51" t="n">
        <f aca="false">$E575/$E574-1</f>
        <v>-0.0114230960323657</v>
      </c>
      <c r="T575" s="56" t="n">
        <f aca="false">$K575/$K574-1</f>
        <v>0.0879790940766549</v>
      </c>
      <c r="V575" s="57"/>
      <c r="W575" s="57"/>
      <c r="Y575" s="1" t="str">
        <f aca="false">IF(AX575&gt;=70,"EASY",IF(AX575&gt;40,"UNCERTAIN","HARD"))</f>
        <v>UNCERTAIN</v>
      </c>
      <c r="AA575" s="58" t="n">
        <f aca="false">IF($A575&lt;200,"",AVERAGE($E526:$E575)/AVERAGE($E376:$E575)-1)</f>
        <v>0.0620002225093341</v>
      </c>
      <c r="AB575" s="59" t="n">
        <f aca="false">LOOKUP($B575,07_L1政策步階!$A$4:$A$14,07_L1政策步階!$C$4:$C$14)</f>
        <v>-1</v>
      </c>
      <c r="AC575" s="57"/>
      <c r="AD575" s="57"/>
      <c r="AE575" s="57"/>
      <c r="AF575" s="57"/>
      <c r="AG575" s="57"/>
      <c r="AH575" s="57"/>
      <c r="AI575" s="57"/>
      <c r="AJ575" s="57"/>
      <c r="AK575" s="57"/>
      <c r="AL575" s="59" t="n">
        <f aca="false">IF(ISNUMBER($AA575),IF($AA575&gt;=0.005,100,IF($AA575&gt;=-0.015,50,0)),"")</f>
        <v>100</v>
      </c>
      <c r="AM575" s="59" t="n">
        <f aca="false">IF(ISNUMBER($AB575),IF($AB575=1,100,IF($AB575=0,50,0)),"")</f>
        <v>0</v>
      </c>
      <c r="AN575" s="0" t="str">
        <f aca="false">IF(ISNUMBER($AC575),IF($AC575&gt;=0.001,100,IF($AC575&gt;=-0.003,50,0)),"")</f>
        <v/>
      </c>
      <c r="AO575" s="0" t="str">
        <f aca="false">IF(ISNUMBER($AD575),IF($AD575&gt;=0.04,100,IF($AD575&gt;=0,50,0)),"")</f>
        <v/>
      </c>
      <c r="AP575" s="0" t="str">
        <f aca="false">IF(ISNUMBER($AE575),IF($AE575&gt;=25,100,IF($AE575&gt;=-75,50,0)),"")</f>
        <v/>
      </c>
      <c r="AQ575" s="0" t="str">
        <f aca="false">IF(ISNUMBER($AF575),IF($AF575&gt;0,100,IF($AF575&gt;=-50,50,0)),"")</f>
        <v/>
      </c>
      <c r="AR575" s="0" t="str">
        <f aca="false">IF(ISNUMBER($AG575),IF($AG575=1,100,IF($AG575=0,50,0)),"")</f>
        <v/>
      </c>
      <c r="AS575" s="0" t="str">
        <f aca="false">IF(ISNUMBER($AH575),IF($AH575&lt;0,100,IF($AH575&lt;=20,50,0)),"")</f>
        <v/>
      </c>
      <c r="AT575" s="0" t="str">
        <f aca="false">IF(ISNUMBER($AI575),IF($AI575&lt;0.95,100,IF($AI575&lt;=1,50,0)),"")</f>
        <v/>
      </c>
      <c r="AU575" s="0" t="str">
        <f aca="false">IF(ISNUMBER($AJ575),IF($AJ575&lt;30,0,IF($AJ575&lt;40,50,IF($AJ575&lt;=90,100,50))),"")</f>
        <v/>
      </c>
      <c r="AV575" s="0" t="str">
        <f aca="false">IF(ISNUMBER($AK575),IF($AK575&gt;-0.2,100,IF($AK575&gt;=-0.4,50,0)),"")</f>
        <v/>
      </c>
      <c r="AW575" s="59" t="n">
        <f aca="false">01_指標庫!$H$4*ISNUMBER($F575)+01_指標庫!$H$5*ISNUMBER($AA575)+01_指標庫!$H$6*ISNUMBER($G575)+01_指標庫!$H$7*ISNUMBER($H575)+01_指標庫!$H$8*ISNUMBER($AF575)+01_指標庫!$H$9*ISNUMBER($AG575)+01_指標庫!$H$10*ISNUMBER($AB575)+01_指標庫!$H$11*ISNUMBER($AC575)+01_指標庫!$H$12*ISNUMBER($AD575)+01_指標庫!$H$13*ISNUMBER($AE575)+01_指標庫!$H$14*ISNUMBER($I575)+01_指標庫!$H$15*ISNUMBER($AH575)+01_指標庫!$H$16*ISNUMBER($K575)+01_指標庫!$H$17*ISNUMBER($AI575)+01_指標庫!$H$18*ISNUMBER($AJ575)+01_指標庫!$H$19*ISNUMBER($AK575)+01_指標庫!$H$20*ISNUMBER($BB575)+01_指標庫!$H$21*ISNUMBER($BC575)</f>
        <v>51</v>
      </c>
      <c r="AX575" s="59" t="n">
        <f aca="false">IF(AW575=0,50,ROUND((01_指標庫!$H$4*IF(ISNUMBER($F575),L575,0)+01_指標庫!$H$5*IF(ISNUMBER($AA575),AL575,0)+01_指標庫!$H$6*IF(ISNUMBER($G575),M575,0)+01_指標庫!$H$7*IF(ISNUMBER($H575),N575,0)+01_指標庫!$H$8*IF(ISNUMBER($AF575),AQ575,0)+01_指標庫!$H$9*IF(ISNUMBER($AG575),AR575,0)+01_指標庫!$H$10*IF(ISNUMBER($AB575),AM575,0)+01_指標庫!$H$11*IF(ISNUMBER($AC575),AN575,0)+01_指標庫!$H$12*IF(ISNUMBER($AD575),AO575,0)+01_指標庫!$H$13*IF(ISNUMBER($AE575),AP575,0)+01_指標庫!$H$14*IF(ISNUMBER($I575),O575,0)+01_指標庫!$H$15*IF(ISNUMBER($AH575),AS575,0)+01_指標庫!$H$16*IF(ISNUMBER($K575),P575,0)+01_指標庫!$H$17*IF(ISNUMBER($AI575),AT575,0)+01_指標庫!$H$18*IF(ISNUMBER($AJ575),AU575,0)+01_指標庫!$H$19*IF(ISNUMBER($AK575),AV575,0)+01_指標庫!$H$20*IF(ISNUMBER($BB575),BB575,0)+01_指標庫!$H$21*IF(ISNUMBER($BC575),BC575,0))/AW575,1))</f>
        <v>41.2</v>
      </c>
      <c r="AY575" s="60"/>
      <c r="AZ575" s="60"/>
      <c r="BA575" s="58" t="n">
        <f aca="false">AVERAGE($E571:$E575)/AVERAGE($E566:$E575)-1</f>
        <v>-0.0255772625938856</v>
      </c>
      <c r="BB575" s="59" t="n">
        <f aca="false">IF(ISNUMBER($BA575),IF(OR($S575&lt;=-0.03,$BA575&lt;-0.003),0,IF(OR($S575&lt;=-0.02,$BA575&lt;0.01),50,100)),"")</f>
        <v>0</v>
      </c>
      <c r="BC575" s="0" t="str">
        <f aca="false">IF(OR(COUNT($AZ575)=0,COUNT($AZ574)=0),"",IF(OR($AY575/$AZ574-1&lt;=-0.03,$AZ575/$AZ574-1&lt;=-0.045,IF(COUNT($AZ566:$AZ575)=10,AVERAGE($AZ571:$AZ575)/AVERAGE($AZ566:$AZ575)-1&lt;-0.01,FALSE())),0,IF(OR($AZ575/$AZ574-1&lt;=-0.02,IF(COUNT($AZ566:$AZ575)=10,AVERAGE($AZ571:$AZ575)/AVERAGE($AZ566:$AZ575)-1&lt;0.005,FALSE())),50,100)))</f>
        <v/>
      </c>
    </row>
    <row r="576" customFormat="false" ht="15" hidden="false" customHeight="true" outlineLevel="0" collapsed="false">
      <c r="A576" s="47" t="n">
        <v>572</v>
      </c>
      <c r="B576" s="48" t="n">
        <v>43385</v>
      </c>
      <c r="C576" s="47" t="n">
        <v>2018</v>
      </c>
      <c r="D576" s="49" t="s">
        <v>234</v>
      </c>
      <c r="E576" s="50" t="n">
        <v>7157.21</v>
      </c>
      <c r="F576" s="51" t="n">
        <v>0.01643</v>
      </c>
      <c r="G576" s="51" t="n">
        <v>-0.06566</v>
      </c>
      <c r="H576" s="52" t="n">
        <v>0.5102</v>
      </c>
      <c r="I576" s="53" t="n">
        <v>354</v>
      </c>
      <c r="J576" s="47" t="s">
        <v>235</v>
      </c>
      <c r="K576" s="54" t="n">
        <v>21.31</v>
      </c>
      <c r="L576" s="55" t="n">
        <f aca="false">IF(COUNT(F576)=0,50,IF(F576&gt;=0,100,IF(F576&gt;=-0.02,50,0)))</f>
        <v>100</v>
      </c>
      <c r="M576" s="55" t="n">
        <f aca="false">IF(COUNT(G576)=0,50,IF(G576&gt;-0.06,100,IF(G576&gt;-0.15,50,0)))</f>
        <v>50</v>
      </c>
      <c r="N576" s="55" t="n">
        <f aca="false">IF(COUNT(H576)=0,50,IF(H576&gt;=0.6,100,IF(H576&gt;=0.4,50,0)))</f>
        <v>50</v>
      </c>
      <c r="O576" s="55" t="n">
        <f aca="false">IF(COUNT(I576)=0,50,IF(J576="proxy_vix",50,IF(I576&lt;350,100,IF(I576&lt;=450,50,0))))</f>
        <v>50</v>
      </c>
      <c r="P576" s="55" t="n">
        <f aca="false">IF(COUNT(K576)=0,50,IF(K576&lt;20,100,IF(K576&lt;=25,50,0)))</f>
        <v>50</v>
      </c>
      <c r="Q576" s="54"/>
      <c r="R576" s="47"/>
      <c r="S576" s="51" t="n">
        <f aca="false">$E576/$E575-1</f>
        <v>0.0277396852110057</v>
      </c>
      <c r="T576" s="56" t="n">
        <f aca="false">$K576/$K575-1</f>
        <v>-0.146917534027222</v>
      </c>
      <c r="V576" s="57"/>
      <c r="W576" s="57"/>
      <c r="Y576" s="1" t="str">
        <f aca="false">IF(AX576&gt;=70,"EASY",IF(AX576&gt;40,"UNCERTAIN","HARD"))</f>
        <v>UNCERTAIN</v>
      </c>
      <c r="AA576" s="58" t="n">
        <f aca="false">IF($A576&lt;200,"",AVERAGE($E527:$E576)/AVERAGE($E377:$E576)-1)</f>
        <v>0.0608452243666291</v>
      </c>
      <c r="AB576" s="59" t="n">
        <f aca="false">LOOKUP($B576,07_L1政策步階!$A$4:$A$14,07_L1政策步階!$C$4:$C$14)</f>
        <v>-1</v>
      </c>
      <c r="AC576" s="57"/>
      <c r="AD576" s="57"/>
      <c r="AE576" s="57"/>
      <c r="AF576" s="57"/>
      <c r="AG576" s="57"/>
      <c r="AH576" s="57"/>
      <c r="AI576" s="57"/>
      <c r="AJ576" s="57"/>
      <c r="AK576" s="57"/>
      <c r="AL576" s="59" t="n">
        <f aca="false">IF(ISNUMBER($AA576),IF($AA576&gt;=0.005,100,IF($AA576&gt;=-0.015,50,0)),"")</f>
        <v>100</v>
      </c>
      <c r="AM576" s="59" t="n">
        <f aca="false">IF(ISNUMBER($AB576),IF($AB576=1,100,IF($AB576=0,50,0)),"")</f>
        <v>0</v>
      </c>
      <c r="AN576" s="0" t="str">
        <f aca="false">IF(ISNUMBER($AC576),IF($AC576&gt;=0.001,100,IF($AC576&gt;=-0.003,50,0)),"")</f>
        <v/>
      </c>
      <c r="AO576" s="0" t="str">
        <f aca="false">IF(ISNUMBER($AD576),IF($AD576&gt;=0.04,100,IF($AD576&gt;=0,50,0)),"")</f>
        <v/>
      </c>
      <c r="AP576" s="0" t="str">
        <f aca="false">IF(ISNUMBER($AE576),IF($AE576&gt;=25,100,IF($AE576&gt;=-75,50,0)),"")</f>
        <v/>
      </c>
      <c r="AQ576" s="0" t="str">
        <f aca="false">IF(ISNUMBER($AF576),IF($AF576&gt;0,100,IF($AF576&gt;=-50,50,0)),"")</f>
        <v/>
      </c>
      <c r="AR576" s="0" t="str">
        <f aca="false">IF(ISNUMBER($AG576),IF($AG576=1,100,IF($AG576=0,50,0)),"")</f>
        <v/>
      </c>
      <c r="AS576" s="0" t="str">
        <f aca="false">IF(ISNUMBER($AH576),IF($AH576&lt;0,100,IF($AH576&lt;=20,50,0)),"")</f>
        <v/>
      </c>
      <c r="AT576" s="0" t="str">
        <f aca="false">IF(ISNUMBER($AI576),IF($AI576&lt;0.95,100,IF($AI576&lt;=1,50,0)),"")</f>
        <v/>
      </c>
      <c r="AU576" s="0" t="str">
        <f aca="false">IF(ISNUMBER($AJ576),IF($AJ576&lt;30,0,IF($AJ576&lt;40,50,IF($AJ576&lt;=90,100,50))),"")</f>
        <v/>
      </c>
      <c r="AV576" s="0" t="str">
        <f aca="false">IF(ISNUMBER($AK576),IF($AK576&gt;-0.2,100,IF($AK576&gt;=-0.4,50,0)),"")</f>
        <v/>
      </c>
      <c r="AW576" s="59" t="n">
        <f aca="false">01_指標庫!$H$4*ISNUMBER($F576)+01_指標庫!$H$5*ISNUMBER($AA576)+01_指標庫!$H$6*ISNUMBER($G576)+01_指標庫!$H$7*ISNUMBER($H576)+01_指標庫!$H$8*ISNUMBER($AF576)+01_指標庫!$H$9*ISNUMBER($AG576)+01_指標庫!$H$10*ISNUMBER($AB576)+01_指標庫!$H$11*ISNUMBER($AC576)+01_指標庫!$H$12*ISNUMBER($AD576)+01_指標庫!$H$13*ISNUMBER($AE576)+01_指標庫!$H$14*ISNUMBER($I576)+01_指標庫!$H$15*ISNUMBER($AH576)+01_指標庫!$H$16*ISNUMBER($K576)+01_指標庫!$H$17*ISNUMBER($AI576)+01_指標庫!$H$18*ISNUMBER($AJ576)+01_指標庫!$H$19*ISNUMBER($AK576)+01_指標庫!$H$20*ISNUMBER($BB576)+01_指標庫!$H$21*ISNUMBER($BC576)</f>
        <v>51</v>
      </c>
      <c r="AX576" s="59" t="n">
        <f aca="false">IF(AW576=0,50,ROUND((01_指標庫!$H$4*IF(ISNUMBER($F576),L576,0)+01_指標庫!$H$5*IF(ISNUMBER($AA576),AL576,0)+01_指標庫!$H$6*IF(ISNUMBER($G576),M576,0)+01_指標庫!$H$7*IF(ISNUMBER($H576),N576,0)+01_指標庫!$H$8*IF(ISNUMBER($AF576),AQ576,0)+01_指標庫!$H$9*IF(ISNUMBER($AG576),AR576,0)+01_指標庫!$H$10*IF(ISNUMBER($AB576),AM576,0)+01_指標庫!$H$11*IF(ISNUMBER($AC576),AN576,0)+01_指標庫!$H$12*IF(ISNUMBER($AD576),AO576,0)+01_指標庫!$H$13*IF(ISNUMBER($AE576),AP576,0)+01_指標庫!$H$14*IF(ISNUMBER($I576),O576,0)+01_指標庫!$H$15*IF(ISNUMBER($AH576),AS576,0)+01_指標庫!$H$16*IF(ISNUMBER($K576),P576,0)+01_指標庫!$H$17*IF(ISNUMBER($AI576),AT576,0)+01_指標庫!$H$18*IF(ISNUMBER($AJ576),AU576,0)+01_指標庫!$H$19*IF(ISNUMBER($AK576),AV576,0)+01_指標庫!$H$20*IF(ISNUMBER($BB576),BB576,0)+01_指標庫!$H$21*IF(ISNUMBER($BC576),BC576,0))/AW576,1))</f>
        <v>49</v>
      </c>
      <c r="AY576" s="60"/>
      <c r="AZ576" s="60"/>
      <c r="BA576" s="58" t="n">
        <f aca="false">AVERAGE($E572:$E576)/AVERAGE($E567:$E576)-1</f>
        <v>-0.0259191332379343</v>
      </c>
      <c r="BB576" s="59" t="n">
        <f aca="false">IF(ISNUMBER($BA576),IF(OR($S576&lt;=-0.03,$BA576&lt;-0.003),0,IF(OR($S576&lt;=-0.02,$BA576&lt;0.01),50,100)),"")</f>
        <v>0</v>
      </c>
      <c r="BC576" s="0" t="str">
        <f aca="false">IF(OR(COUNT($AZ576)=0,COUNT($AZ575)=0),"",IF(OR($AY576/$AZ575-1&lt;=-0.03,$AZ576/$AZ575-1&lt;=-0.045,IF(COUNT($AZ567:$AZ576)=10,AVERAGE($AZ572:$AZ576)/AVERAGE($AZ567:$AZ576)-1&lt;-0.01,FALSE())),0,IF(OR($AZ576/$AZ575-1&lt;=-0.02,IF(COUNT($AZ567:$AZ576)=10,AVERAGE($AZ572:$AZ576)/AVERAGE($AZ567:$AZ576)-1&lt;0.005,FALSE())),50,100)))</f>
        <v/>
      </c>
    </row>
    <row r="577" customFormat="false" ht="15" hidden="false" customHeight="true" outlineLevel="0" collapsed="false">
      <c r="A577" s="47" t="n">
        <v>573</v>
      </c>
      <c r="B577" s="48" t="n">
        <v>43388</v>
      </c>
      <c r="C577" s="47" t="n">
        <v>2018</v>
      </c>
      <c r="D577" s="49" t="s">
        <v>236</v>
      </c>
      <c r="E577" s="50" t="n">
        <v>7068.67</v>
      </c>
      <c r="F577" s="51" t="n">
        <v>0.003409</v>
      </c>
      <c r="G577" s="51" t="n">
        <v>-0.077219</v>
      </c>
      <c r="H577" s="52" t="n">
        <v>0.4694</v>
      </c>
      <c r="I577" s="53" t="n">
        <v>349</v>
      </c>
      <c r="J577" s="47" t="s">
        <v>235</v>
      </c>
      <c r="K577" s="54" t="n">
        <v>21.3</v>
      </c>
      <c r="L577" s="55" t="n">
        <f aca="false">IF(COUNT(F577)=0,50,IF(F577&gt;=0,100,IF(F577&gt;=-0.02,50,0)))</f>
        <v>100</v>
      </c>
      <c r="M577" s="55" t="n">
        <f aca="false">IF(COUNT(G577)=0,50,IF(G577&gt;-0.06,100,IF(G577&gt;-0.15,50,0)))</f>
        <v>50</v>
      </c>
      <c r="N577" s="55" t="n">
        <f aca="false">IF(COUNT(H577)=0,50,IF(H577&gt;=0.6,100,IF(H577&gt;=0.4,50,0)))</f>
        <v>50</v>
      </c>
      <c r="O577" s="55" t="n">
        <f aca="false">IF(COUNT(I577)=0,50,IF(J577="proxy_vix",50,IF(I577&lt;350,100,IF(I577&lt;=450,50,0))))</f>
        <v>100</v>
      </c>
      <c r="P577" s="55" t="n">
        <f aca="false">IF(COUNT(K577)=0,50,IF(K577&lt;20,100,IF(K577&lt;=25,50,0)))</f>
        <v>50</v>
      </c>
      <c r="Q577" s="54"/>
      <c r="R577" s="47"/>
      <c r="S577" s="51" t="n">
        <f aca="false">$E577/$E576-1</f>
        <v>-0.0123707422305619</v>
      </c>
      <c r="T577" s="56" t="n">
        <f aca="false">$K577/$K576-1</f>
        <v>-0.000469263256686947</v>
      </c>
      <c r="V577" s="57"/>
      <c r="W577" s="57"/>
      <c r="Y577" s="1" t="str">
        <f aca="false">IF(AX577&gt;=70,"EASY",IF(AX577&gt;40,"UNCERTAIN","HARD"))</f>
        <v>UNCERTAIN</v>
      </c>
      <c r="AA577" s="58" t="n">
        <f aca="false">IF($A577&lt;200,"",AVERAGE($E528:$E577)/AVERAGE($E378:$E577)-1)</f>
        <v>0.0594450879702948</v>
      </c>
      <c r="AB577" s="59" t="n">
        <f aca="false">LOOKUP($B577,07_L1政策步階!$A$4:$A$14,07_L1政策步階!$C$4:$C$14)</f>
        <v>-1</v>
      </c>
      <c r="AC577" s="57"/>
      <c r="AD577" s="57"/>
      <c r="AE577" s="57"/>
      <c r="AF577" s="57"/>
      <c r="AG577" s="57"/>
      <c r="AH577" s="57"/>
      <c r="AI577" s="57"/>
      <c r="AJ577" s="57"/>
      <c r="AK577" s="57"/>
      <c r="AL577" s="59" t="n">
        <f aca="false">IF(ISNUMBER($AA577),IF($AA577&gt;=0.005,100,IF($AA577&gt;=-0.015,50,0)),"")</f>
        <v>100</v>
      </c>
      <c r="AM577" s="59" t="n">
        <f aca="false">IF(ISNUMBER($AB577),IF($AB577=1,100,IF($AB577=0,50,0)),"")</f>
        <v>0</v>
      </c>
      <c r="AN577" s="0" t="str">
        <f aca="false">IF(ISNUMBER($AC577),IF($AC577&gt;=0.001,100,IF($AC577&gt;=-0.003,50,0)),"")</f>
        <v/>
      </c>
      <c r="AO577" s="0" t="str">
        <f aca="false">IF(ISNUMBER($AD577),IF($AD577&gt;=0.04,100,IF($AD577&gt;=0,50,0)),"")</f>
        <v/>
      </c>
      <c r="AP577" s="0" t="str">
        <f aca="false">IF(ISNUMBER($AE577),IF($AE577&gt;=25,100,IF($AE577&gt;=-75,50,0)),"")</f>
        <v/>
      </c>
      <c r="AQ577" s="0" t="str">
        <f aca="false">IF(ISNUMBER($AF577),IF($AF577&gt;0,100,IF($AF577&gt;=-50,50,0)),"")</f>
        <v/>
      </c>
      <c r="AR577" s="0" t="str">
        <f aca="false">IF(ISNUMBER($AG577),IF($AG577=1,100,IF($AG577=0,50,0)),"")</f>
        <v/>
      </c>
      <c r="AS577" s="0" t="str">
        <f aca="false">IF(ISNUMBER($AH577),IF($AH577&lt;0,100,IF($AH577&lt;=20,50,0)),"")</f>
        <v/>
      </c>
      <c r="AT577" s="0" t="str">
        <f aca="false">IF(ISNUMBER($AI577),IF($AI577&lt;0.95,100,IF($AI577&lt;=1,50,0)),"")</f>
        <v/>
      </c>
      <c r="AU577" s="0" t="str">
        <f aca="false">IF(ISNUMBER($AJ577),IF($AJ577&lt;30,0,IF($AJ577&lt;40,50,IF($AJ577&lt;=90,100,50))),"")</f>
        <v/>
      </c>
      <c r="AV577" s="0" t="str">
        <f aca="false">IF(ISNUMBER($AK577),IF($AK577&gt;-0.2,100,IF($AK577&gt;=-0.4,50,0)),"")</f>
        <v/>
      </c>
      <c r="AW577" s="59" t="n">
        <f aca="false">01_指標庫!$H$4*ISNUMBER($F577)+01_指標庫!$H$5*ISNUMBER($AA577)+01_指標庫!$H$6*ISNUMBER($G577)+01_指標庫!$H$7*ISNUMBER($H577)+01_指標庫!$H$8*ISNUMBER($AF577)+01_指標庫!$H$9*ISNUMBER($AG577)+01_指標庫!$H$10*ISNUMBER($AB577)+01_指標庫!$H$11*ISNUMBER($AC577)+01_指標庫!$H$12*ISNUMBER($AD577)+01_指標庫!$H$13*ISNUMBER($AE577)+01_指標庫!$H$14*ISNUMBER($I577)+01_指標庫!$H$15*ISNUMBER($AH577)+01_指標庫!$H$16*ISNUMBER($K577)+01_指標庫!$H$17*ISNUMBER($AI577)+01_指標庫!$H$18*ISNUMBER($AJ577)+01_指標庫!$H$19*ISNUMBER($AK577)+01_指標庫!$H$20*ISNUMBER($BB577)+01_指標庫!$H$21*ISNUMBER($BC577)</f>
        <v>51</v>
      </c>
      <c r="AX577" s="59" t="n">
        <f aca="false">IF(AW577=0,50,ROUND((01_指標庫!$H$4*IF(ISNUMBER($F577),L577,0)+01_指標庫!$H$5*IF(ISNUMBER($AA577),AL577,0)+01_指標庫!$H$6*IF(ISNUMBER($G577),M577,0)+01_指標庫!$H$7*IF(ISNUMBER($H577),N577,0)+01_指標庫!$H$8*IF(ISNUMBER($AF577),AQ577,0)+01_指標庫!$H$9*IF(ISNUMBER($AG577),AR577,0)+01_指標庫!$H$10*IF(ISNUMBER($AB577),AM577,0)+01_指標庫!$H$11*IF(ISNUMBER($AC577),AN577,0)+01_指標庫!$H$12*IF(ISNUMBER($AD577),AO577,0)+01_指標庫!$H$13*IF(ISNUMBER($AE577),AP577,0)+01_指標庫!$H$14*IF(ISNUMBER($I577),O577,0)+01_指標庫!$H$15*IF(ISNUMBER($AH577),AS577,0)+01_指標庫!$H$16*IF(ISNUMBER($K577),P577,0)+01_指標庫!$H$17*IF(ISNUMBER($AI577),AT577,0)+01_指標庫!$H$18*IF(ISNUMBER($AJ577),AU577,0)+01_指標庫!$H$19*IF(ISNUMBER($AK577),AV577,0)+01_指標庫!$H$20*IF(ISNUMBER($BB577),BB577,0)+01_指標庫!$H$21*IF(ISNUMBER($BC577),BC577,0))/AW577,1))</f>
        <v>56.9</v>
      </c>
      <c r="AY577" s="60"/>
      <c r="AZ577" s="60"/>
      <c r="BA577" s="58" t="n">
        <f aca="false">AVERAGE($E573:$E577)/AVERAGE($E568:$E577)-1</f>
        <v>-0.026007620746737</v>
      </c>
      <c r="BB577" s="59" t="n">
        <f aca="false">IF(ISNUMBER($BA577),IF(OR($S577&lt;=-0.03,$BA577&lt;-0.003),0,IF(OR($S577&lt;=-0.02,$BA577&lt;0.01),50,100)),"")</f>
        <v>0</v>
      </c>
      <c r="BC577" s="0" t="str">
        <f aca="false">IF(OR(COUNT($AZ577)=0,COUNT($AZ576)=0),"",IF(OR($AY577/$AZ576-1&lt;=-0.03,$AZ577/$AZ576-1&lt;=-0.045,IF(COUNT($AZ568:$AZ577)=10,AVERAGE($AZ573:$AZ577)/AVERAGE($AZ568:$AZ577)-1&lt;-0.01,FALSE())),0,IF(OR($AZ577/$AZ576-1&lt;=-0.02,IF(COUNT($AZ568:$AZ577)=10,AVERAGE($AZ573:$AZ577)/AVERAGE($AZ568:$AZ577)-1&lt;0.005,FALSE())),50,100)))</f>
        <v/>
      </c>
    </row>
    <row r="578" customFormat="false" ht="15" hidden="false" customHeight="true" outlineLevel="0" collapsed="false">
      <c r="A578" s="47" t="n">
        <v>574</v>
      </c>
      <c r="B578" s="48" t="n">
        <v>43389</v>
      </c>
      <c r="C578" s="47" t="n">
        <v>2018</v>
      </c>
      <c r="D578" s="49" t="s">
        <v>237</v>
      </c>
      <c r="E578" s="50" t="n">
        <v>7276.43</v>
      </c>
      <c r="F578" s="51" t="n">
        <v>0.032256</v>
      </c>
      <c r="G578" s="51" t="n">
        <v>-0.050097</v>
      </c>
      <c r="H578" s="52" t="n">
        <v>0.551</v>
      </c>
      <c r="I578" s="53" t="n">
        <v>345</v>
      </c>
      <c r="J578" s="47" t="s">
        <v>235</v>
      </c>
      <c r="K578" s="54" t="n">
        <v>17.62</v>
      </c>
      <c r="L578" s="55" t="n">
        <f aca="false">IF(COUNT(F578)=0,50,IF(F578&gt;=0,100,IF(F578&gt;=-0.02,50,0)))</f>
        <v>100</v>
      </c>
      <c r="M578" s="55" t="n">
        <f aca="false">IF(COUNT(G578)=0,50,IF(G578&gt;-0.06,100,IF(G578&gt;-0.15,50,0)))</f>
        <v>100</v>
      </c>
      <c r="N578" s="55" t="n">
        <f aca="false">IF(COUNT(H578)=0,50,IF(H578&gt;=0.6,100,IF(H578&gt;=0.4,50,0)))</f>
        <v>50</v>
      </c>
      <c r="O578" s="55" t="n">
        <f aca="false">IF(COUNT(I578)=0,50,IF(J578="proxy_vix",50,IF(I578&lt;350,100,IF(I578&lt;=450,50,0))))</f>
        <v>100</v>
      </c>
      <c r="P578" s="55" t="n">
        <f aca="false">IF(COUNT(K578)=0,50,IF(K578&lt;20,100,IF(K578&lt;=25,50,0)))</f>
        <v>100</v>
      </c>
      <c r="Q578" s="54"/>
      <c r="R578" s="47"/>
      <c r="S578" s="51" t="n">
        <f aca="false">$E578/$E577-1</f>
        <v>0.0293916677394759</v>
      </c>
      <c r="T578" s="56" t="n">
        <f aca="false">$K578/$K577-1</f>
        <v>-0.172769953051643</v>
      </c>
      <c r="V578" s="57"/>
      <c r="W578" s="57"/>
      <c r="Y578" s="1" t="str">
        <f aca="false">IF(AX578&gt;=70,"EASY",IF(AX578&gt;40,"UNCERTAIN","HARD"))</f>
        <v>EASY</v>
      </c>
      <c r="AA578" s="58" t="n">
        <f aca="false">IF($A578&lt;200,"",AVERAGE($E529:$E578)/AVERAGE($E379:$E578)-1)</f>
        <v>0.0583225526899098</v>
      </c>
      <c r="AB578" s="59" t="n">
        <f aca="false">LOOKUP($B578,07_L1政策步階!$A$4:$A$14,07_L1政策步階!$C$4:$C$14)</f>
        <v>-1</v>
      </c>
      <c r="AC578" s="57"/>
      <c r="AD578" s="57"/>
      <c r="AE578" s="57"/>
      <c r="AF578" s="57"/>
      <c r="AG578" s="57"/>
      <c r="AH578" s="57"/>
      <c r="AI578" s="57"/>
      <c r="AJ578" s="57"/>
      <c r="AK578" s="57"/>
      <c r="AL578" s="59" t="n">
        <f aca="false">IF(ISNUMBER($AA578),IF($AA578&gt;=0.005,100,IF($AA578&gt;=-0.015,50,0)),"")</f>
        <v>100</v>
      </c>
      <c r="AM578" s="59" t="n">
        <f aca="false">IF(ISNUMBER($AB578),IF($AB578=1,100,IF($AB578=0,50,0)),"")</f>
        <v>0</v>
      </c>
      <c r="AN578" s="0" t="str">
        <f aca="false">IF(ISNUMBER($AC578),IF($AC578&gt;=0.001,100,IF($AC578&gt;=-0.003,50,0)),"")</f>
        <v/>
      </c>
      <c r="AO578" s="0" t="str">
        <f aca="false">IF(ISNUMBER($AD578),IF($AD578&gt;=0.04,100,IF($AD578&gt;=0,50,0)),"")</f>
        <v/>
      </c>
      <c r="AP578" s="0" t="str">
        <f aca="false">IF(ISNUMBER($AE578),IF($AE578&gt;=25,100,IF($AE578&gt;=-75,50,0)),"")</f>
        <v/>
      </c>
      <c r="AQ578" s="0" t="str">
        <f aca="false">IF(ISNUMBER($AF578),IF($AF578&gt;0,100,IF($AF578&gt;=-50,50,0)),"")</f>
        <v/>
      </c>
      <c r="AR578" s="0" t="str">
        <f aca="false">IF(ISNUMBER($AG578),IF($AG578=1,100,IF($AG578=0,50,0)),"")</f>
        <v/>
      </c>
      <c r="AS578" s="0" t="str">
        <f aca="false">IF(ISNUMBER($AH578),IF($AH578&lt;0,100,IF($AH578&lt;=20,50,0)),"")</f>
        <v/>
      </c>
      <c r="AT578" s="0" t="str">
        <f aca="false">IF(ISNUMBER($AI578),IF($AI578&lt;0.95,100,IF($AI578&lt;=1,50,0)),"")</f>
        <v/>
      </c>
      <c r="AU578" s="0" t="str">
        <f aca="false">IF(ISNUMBER($AJ578),IF($AJ578&lt;30,0,IF($AJ578&lt;40,50,IF($AJ578&lt;=90,100,50))),"")</f>
        <v/>
      </c>
      <c r="AV578" s="0" t="str">
        <f aca="false">IF(ISNUMBER($AK578),IF($AK578&gt;-0.2,100,IF($AK578&gt;=-0.4,50,0)),"")</f>
        <v/>
      </c>
      <c r="AW578" s="59" t="n">
        <f aca="false">01_指標庫!$H$4*ISNUMBER($F578)+01_指標庫!$H$5*ISNUMBER($AA578)+01_指標庫!$H$6*ISNUMBER($G578)+01_指標庫!$H$7*ISNUMBER($H578)+01_指標庫!$H$8*ISNUMBER($AF578)+01_指標庫!$H$9*ISNUMBER($AG578)+01_指標庫!$H$10*ISNUMBER($AB578)+01_指標庫!$H$11*ISNUMBER($AC578)+01_指標庫!$H$12*ISNUMBER($AD578)+01_指標庫!$H$13*ISNUMBER($AE578)+01_指標庫!$H$14*ISNUMBER($I578)+01_指標庫!$H$15*ISNUMBER($AH578)+01_指標庫!$H$16*ISNUMBER($K578)+01_指標庫!$H$17*ISNUMBER($AI578)+01_指標庫!$H$18*ISNUMBER($AJ578)+01_指標庫!$H$19*ISNUMBER($AK578)+01_指標庫!$H$20*ISNUMBER($BB578)+01_指標庫!$H$21*ISNUMBER($BC578)</f>
        <v>51</v>
      </c>
      <c r="AX578" s="59" t="n">
        <f aca="false">IF(AW578=0,50,ROUND((01_指標庫!$H$4*IF(ISNUMBER($F578),L578,0)+01_指標庫!$H$5*IF(ISNUMBER($AA578),AL578,0)+01_指標庫!$H$6*IF(ISNUMBER($G578),M578,0)+01_指標庫!$H$7*IF(ISNUMBER($H578),N578,0)+01_指標庫!$H$8*IF(ISNUMBER($AF578),AQ578,0)+01_指標庫!$H$9*IF(ISNUMBER($AG578),AR578,0)+01_指標庫!$H$10*IF(ISNUMBER($AB578),AM578,0)+01_指標庫!$H$11*IF(ISNUMBER($AC578),AN578,0)+01_指標庫!$H$12*IF(ISNUMBER($AD578),AO578,0)+01_指標庫!$H$13*IF(ISNUMBER($AE578),AP578,0)+01_指標庫!$H$14*IF(ISNUMBER($I578),O578,0)+01_指標庫!$H$15*IF(ISNUMBER($AH578),AS578,0)+01_指標庫!$H$16*IF(ISNUMBER($K578),P578,0)+01_指標庫!$H$17*IF(ISNUMBER($AI578),AT578,0)+01_指標庫!$H$18*IF(ISNUMBER($AJ578),AU578,0)+01_指標庫!$H$19*IF(ISNUMBER($AK578),AV578,0)+01_指標庫!$H$20*IF(ISNUMBER($BB578),BB578,0)+01_指標庫!$H$21*IF(ISNUMBER($BC578),BC578,0))/AW578,1))</f>
        <v>70.6</v>
      </c>
      <c r="AY578" s="60"/>
      <c r="AZ578" s="60"/>
      <c r="BA578" s="58" t="n">
        <f aca="false">AVERAGE($E574:$E578)/AVERAGE($E569:$E578)-1</f>
        <v>-0.0239142230282627</v>
      </c>
      <c r="BB578" s="59" t="n">
        <f aca="false">IF(ISNUMBER($BA578),IF(OR($S578&lt;=-0.03,$BA578&lt;-0.003),0,IF(OR($S578&lt;=-0.02,$BA578&lt;0.01),50,100)),"")</f>
        <v>0</v>
      </c>
      <c r="BC578" s="0" t="str">
        <f aca="false">IF(OR(COUNT($AZ578)=0,COUNT($AZ577)=0),"",IF(OR($AY578/$AZ577-1&lt;=-0.03,$AZ578/$AZ577-1&lt;=-0.045,IF(COUNT($AZ569:$AZ578)=10,AVERAGE($AZ574:$AZ578)/AVERAGE($AZ569:$AZ578)-1&lt;-0.01,FALSE())),0,IF(OR($AZ578/$AZ577-1&lt;=-0.02,IF(COUNT($AZ569:$AZ578)=10,AVERAGE($AZ574:$AZ578)/AVERAGE($AZ569:$AZ578)-1&lt;0.005,FALSE())),50,100)))</f>
        <v/>
      </c>
    </row>
    <row r="579" customFormat="false" ht="15" hidden="false" customHeight="true" outlineLevel="0" collapsed="false">
      <c r="A579" s="47" t="n">
        <v>575</v>
      </c>
      <c r="B579" s="48" t="n">
        <v>43390</v>
      </c>
      <c r="C579" s="47" t="n">
        <v>2018</v>
      </c>
      <c r="D579" s="49" t="s">
        <v>238</v>
      </c>
      <c r="E579" s="50" t="n">
        <v>7278.63</v>
      </c>
      <c r="F579" s="51" t="n">
        <v>0.032007</v>
      </c>
      <c r="G579" s="51" t="n">
        <v>-0.04981</v>
      </c>
      <c r="H579" s="52" t="n">
        <v>0.551</v>
      </c>
      <c r="I579" s="53" t="n">
        <v>345</v>
      </c>
      <c r="J579" s="47" t="s">
        <v>235</v>
      </c>
      <c r="K579" s="54" t="n">
        <v>17.4</v>
      </c>
      <c r="L579" s="55" t="n">
        <f aca="false">IF(COUNT(F579)=0,50,IF(F579&gt;=0,100,IF(F579&gt;=-0.02,50,0)))</f>
        <v>100</v>
      </c>
      <c r="M579" s="55" t="n">
        <f aca="false">IF(COUNT(G579)=0,50,IF(G579&gt;-0.06,100,IF(G579&gt;-0.15,50,0)))</f>
        <v>100</v>
      </c>
      <c r="N579" s="55" t="n">
        <f aca="false">IF(COUNT(H579)=0,50,IF(H579&gt;=0.6,100,IF(H579&gt;=0.4,50,0)))</f>
        <v>50</v>
      </c>
      <c r="O579" s="55" t="n">
        <f aca="false">IF(COUNT(I579)=0,50,IF(J579="proxy_vix",50,IF(I579&lt;350,100,IF(I579&lt;=450,50,0))))</f>
        <v>100</v>
      </c>
      <c r="P579" s="55" t="n">
        <f aca="false">IF(COUNT(K579)=0,50,IF(K579&lt;20,100,IF(K579&lt;=25,50,0)))</f>
        <v>100</v>
      </c>
      <c r="Q579" s="54"/>
      <c r="R579" s="47"/>
      <c r="S579" s="51" t="n">
        <f aca="false">$E579/$E578-1</f>
        <v>0.000302346068058013</v>
      </c>
      <c r="T579" s="56" t="n">
        <f aca="false">$K579/$K578-1</f>
        <v>-0.0124858115777526</v>
      </c>
      <c r="V579" s="57"/>
      <c r="W579" s="57"/>
      <c r="Y579" s="1" t="str">
        <f aca="false">IF(AX579&gt;=70,"EASY",IF(AX579&gt;40,"UNCERTAIN","HARD"))</f>
        <v>EASY</v>
      </c>
      <c r="AA579" s="58" t="n">
        <f aca="false">IF($A579&lt;200,"",AVERAGE($E530:$E579)/AVERAGE($E380:$E579)-1)</f>
        <v>0.0572250449303402</v>
      </c>
      <c r="AB579" s="59" t="n">
        <f aca="false">LOOKUP($B579,07_L1政策步階!$A$4:$A$14,07_L1政策步階!$C$4:$C$14)</f>
        <v>-1</v>
      </c>
      <c r="AC579" s="57"/>
      <c r="AD579" s="57"/>
      <c r="AE579" s="57"/>
      <c r="AF579" s="57"/>
      <c r="AG579" s="57"/>
      <c r="AH579" s="57"/>
      <c r="AI579" s="57"/>
      <c r="AJ579" s="57"/>
      <c r="AK579" s="57"/>
      <c r="AL579" s="59" t="n">
        <f aca="false">IF(ISNUMBER($AA579),IF($AA579&gt;=0.005,100,IF($AA579&gt;=-0.015,50,0)),"")</f>
        <v>100</v>
      </c>
      <c r="AM579" s="59" t="n">
        <f aca="false">IF(ISNUMBER($AB579),IF($AB579=1,100,IF($AB579=0,50,0)),"")</f>
        <v>0</v>
      </c>
      <c r="AN579" s="0" t="str">
        <f aca="false">IF(ISNUMBER($AC579),IF($AC579&gt;=0.001,100,IF($AC579&gt;=-0.003,50,0)),"")</f>
        <v/>
      </c>
      <c r="AO579" s="0" t="str">
        <f aca="false">IF(ISNUMBER($AD579),IF($AD579&gt;=0.04,100,IF($AD579&gt;=0,50,0)),"")</f>
        <v/>
      </c>
      <c r="AP579" s="0" t="str">
        <f aca="false">IF(ISNUMBER($AE579),IF($AE579&gt;=25,100,IF($AE579&gt;=-75,50,0)),"")</f>
        <v/>
      </c>
      <c r="AQ579" s="0" t="str">
        <f aca="false">IF(ISNUMBER($AF579),IF($AF579&gt;0,100,IF($AF579&gt;=-50,50,0)),"")</f>
        <v/>
      </c>
      <c r="AR579" s="0" t="str">
        <f aca="false">IF(ISNUMBER($AG579),IF($AG579=1,100,IF($AG579=0,50,0)),"")</f>
        <v/>
      </c>
      <c r="AS579" s="0" t="str">
        <f aca="false">IF(ISNUMBER($AH579),IF($AH579&lt;0,100,IF($AH579&lt;=20,50,0)),"")</f>
        <v/>
      </c>
      <c r="AT579" s="0" t="str">
        <f aca="false">IF(ISNUMBER($AI579),IF($AI579&lt;0.95,100,IF($AI579&lt;=1,50,0)),"")</f>
        <v/>
      </c>
      <c r="AU579" s="0" t="str">
        <f aca="false">IF(ISNUMBER($AJ579),IF($AJ579&lt;30,0,IF($AJ579&lt;40,50,IF($AJ579&lt;=90,100,50))),"")</f>
        <v/>
      </c>
      <c r="AV579" s="0" t="str">
        <f aca="false">IF(ISNUMBER($AK579),IF($AK579&gt;-0.2,100,IF($AK579&gt;=-0.4,50,0)),"")</f>
        <v/>
      </c>
      <c r="AW579" s="59" t="n">
        <f aca="false">01_指標庫!$H$4*ISNUMBER($F579)+01_指標庫!$H$5*ISNUMBER($AA579)+01_指標庫!$H$6*ISNUMBER($G579)+01_指標庫!$H$7*ISNUMBER($H579)+01_指標庫!$H$8*ISNUMBER($AF579)+01_指標庫!$H$9*ISNUMBER($AG579)+01_指標庫!$H$10*ISNUMBER($AB579)+01_指標庫!$H$11*ISNUMBER($AC579)+01_指標庫!$H$12*ISNUMBER($AD579)+01_指標庫!$H$13*ISNUMBER($AE579)+01_指標庫!$H$14*ISNUMBER($I579)+01_指標庫!$H$15*ISNUMBER($AH579)+01_指標庫!$H$16*ISNUMBER($K579)+01_指標庫!$H$17*ISNUMBER($AI579)+01_指標庫!$H$18*ISNUMBER($AJ579)+01_指標庫!$H$19*ISNUMBER($AK579)+01_指標庫!$H$20*ISNUMBER($BB579)+01_指標庫!$H$21*ISNUMBER($BC579)</f>
        <v>51</v>
      </c>
      <c r="AX579" s="59" t="n">
        <f aca="false">IF(AW579=0,50,ROUND((01_指標庫!$H$4*IF(ISNUMBER($F579),L579,0)+01_指標庫!$H$5*IF(ISNUMBER($AA579),AL579,0)+01_指標庫!$H$6*IF(ISNUMBER($G579),M579,0)+01_指標庫!$H$7*IF(ISNUMBER($H579),N579,0)+01_指標庫!$H$8*IF(ISNUMBER($AF579),AQ579,0)+01_指標庫!$H$9*IF(ISNUMBER($AG579),AR579,0)+01_指標庫!$H$10*IF(ISNUMBER($AB579),AM579,0)+01_指標庫!$H$11*IF(ISNUMBER($AC579),AN579,0)+01_指標庫!$H$12*IF(ISNUMBER($AD579),AO579,0)+01_指標庫!$H$13*IF(ISNUMBER($AE579),AP579,0)+01_指標庫!$H$14*IF(ISNUMBER($I579),O579,0)+01_指標庫!$H$15*IF(ISNUMBER($AH579),AS579,0)+01_指標庫!$H$16*IF(ISNUMBER($K579),P579,0)+01_指標庫!$H$17*IF(ISNUMBER($AI579),AT579,0)+01_指標庫!$H$18*IF(ISNUMBER($AJ579),AU579,0)+01_指標庫!$H$19*IF(ISNUMBER($AK579),AV579,0)+01_指標庫!$H$20*IF(ISNUMBER($BB579),BB579,0)+01_指標庫!$H$21*IF(ISNUMBER($BC579),BC579,0))/AW579,1))</f>
        <v>70.6</v>
      </c>
      <c r="AY579" s="60"/>
      <c r="AZ579" s="60"/>
      <c r="BA579" s="58" t="n">
        <f aca="false">AVERAGE($E575:$E579)/AVERAGE($E570:$E579)-1</f>
        <v>-0.0126097124259628</v>
      </c>
      <c r="BB579" s="59" t="n">
        <f aca="false">IF(ISNUMBER($BA579),IF(OR($S579&lt;=-0.03,$BA579&lt;-0.003),0,IF(OR($S579&lt;=-0.02,$BA579&lt;0.01),50,100)),"")</f>
        <v>0</v>
      </c>
      <c r="BC579" s="0" t="str">
        <f aca="false">IF(OR(COUNT($AZ579)=0,COUNT($AZ578)=0),"",IF(OR($AY579/$AZ578-1&lt;=-0.03,$AZ579/$AZ578-1&lt;=-0.045,IF(COUNT($AZ570:$AZ579)=10,AVERAGE($AZ575:$AZ579)/AVERAGE($AZ570:$AZ579)-1&lt;-0.01,FALSE())),0,IF(OR($AZ579/$AZ578-1&lt;=-0.02,IF(COUNT($AZ570:$AZ579)=10,AVERAGE($AZ575:$AZ579)/AVERAGE($AZ570:$AZ579)-1&lt;0.005,FALSE())),50,100)))</f>
        <v/>
      </c>
    </row>
    <row r="580" customFormat="false" ht="15" hidden="false" customHeight="true" outlineLevel="0" collapsed="false">
      <c r="A580" s="47" t="n">
        <v>576</v>
      </c>
      <c r="B580" s="48" t="n">
        <v>43391</v>
      </c>
      <c r="C580" s="47" t="n">
        <v>2018</v>
      </c>
      <c r="D580" s="49" t="s">
        <v>239</v>
      </c>
      <c r="E580" s="50" t="n">
        <v>7116.09</v>
      </c>
      <c r="F580" s="51" t="n">
        <v>0.008575</v>
      </c>
      <c r="G580" s="51" t="n">
        <v>-0.071028</v>
      </c>
      <c r="H580" s="52" t="n">
        <v>0.4898</v>
      </c>
      <c r="I580" s="53" t="n">
        <v>351</v>
      </c>
      <c r="J580" s="47" t="s">
        <v>235</v>
      </c>
      <c r="K580" s="54" t="n">
        <v>20.06</v>
      </c>
      <c r="L580" s="55" t="n">
        <f aca="false">IF(COUNT(F580)=0,50,IF(F580&gt;=0,100,IF(F580&gt;=-0.02,50,0)))</f>
        <v>100</v>
      </c>
      <c r="M580" s="55" t="n">
        <f aca="false">IF(COUNT(G580)=0,50,IF(G580&gt;-0.06,100,IF(G580&gt;-0.15,50,0)))</f>
        <v>50</v>
      </c>
      <c r="N580" s="55" t="n">
        <f aca="false">IF(COUNT(H580)=0,50,IF(H580&gt;=0.6,100,IF(H580&gt;=0.4,50,0)))</f>
        <v>50</v>
      </c>
      <c r="O580" s="55" t="n">
        <f aca="false">IF(COUNT(I580)=0,50,IF(J580="proxy_vix",50,IF(I580&lt;350,100,IF(I580&lt;=450,50,0))))</f>
        <v>50</v>
      </c>
      <c r="P580" s="55" t="n">
        <f aca="false">IF(COUNT(K580)=0,50,IF(K580&lt;20,100,IF(K580&lt;=25,50,0)))</f>
        <v>50</v>
      </c>
      <c r="Q580" s="54"/>
      <c r="R580" s="47"/>
      <c r="S580" s="51" t="n">
        <f aca="false">$E580/$E579-1</f>
        <v>-0.0223311255002658</v>
      </c>
      <c r="T580" s="56" t="n">
        <f aca="false">$K580/$K579-1</f>
        <v>0.152873563218391</v>
      </c>
      <c r="V580" s="57"/>
      <c r="W580" s="57"/>
      <c r="Y580" s="1" t="str">
        <f aca="false">IF(AX580&gt;=70,"EASY",IF(AX580&gt;40,"UNCERTAIN","HARD"))</f>
        <v>UNCERTAIN</v>
      </c>
      <c r="AA580" s="58" t="n">
        <f aca="false">IF($A580&lt;200,"",AVERAGE($E531:$E580)/AVERAGE($E381:$E580)-1)</f>
        <v>0.0558183250830211</v>
      </c>
      <c r="AB580" s="59" t="n">
        <f aca="false">LOOKUP($B580,07_L1政策步階!$A$4:$A$14,07_L1政策步階!$C$4:$C$14)</f>
        <v>-1</v>
      </c>
      <c r="AC580" s="57"/>
      <c r="AD580" s="57"/>
      <c r="AE580" s="57"/>
      <c r="AF580" s="57"/>
      <c r="AG580" s="57"/>
      <c r="AH580" s="57"/>
      <c r="AI580" s="57"/>
      <c r="AJ580" s="57"/>
      <c r="AK580" s="57"/>
      <c r="AL580" s="59" t="n">
        <f aca="false">IF(ISNUMBER($AA580),IF($AA580&gt;=0.005,100,IF($AA580&gt;=-0.015,50,0)),"")</f>
        <v>100</v>
      </c>
      <c r="AM580" s="59" t="n">
        <f aca="false">IF(ISNUMBER($AB580),IF($AB580=1,100,IF($AB580=0,50,0)),"")</f>
        <v>0</v>
      </c>
      <c r="AN580" s="0" t="str">
        <f aca="false">IF(ISNUMBER($AC580),IF($AC580&gt;=0.001,100,IF($AC580&gt;=-0.003,50,0)),"")</f>
        <v/>
      </c>
      <c r="AO580" s="0" t="str">
        <f aca="false">IF(ISNUMBER($AD580),IF($AD580&gt;=0.04,100,IF($AD580&gt;=0,50,0)),"")</f>
        <v/>
      </c>
      <c r="AP580" s="0" t="str">
        <f aca="false">IF(ISNUMBER($AE580),IF($AE580&gt;=25,100,IF($AE580&gt;=-75,50,0)),"")</f>
        <v/>
      </c>
      <c r="AQ580" s="0" t="str">
        <f aca="false">IF(ISNUMBER($AF580),IF($AF580&gt;0,100,IF($AF580&gt;=-50,50,0)),"")</f>
        <v/>
      </c>
      <c r="AR580" s="0" t="str">
        <f aca="false">IF(ISNUMBER($AG580),IF($AG580=1,100,IF($AG580=0,50,0)),"")</f>
        <v/>
      </c>
      <c r="AS580" s="0" t="str">
        <f aca="false">IF(ISNUMBER($AH580),IF($AH580&lt;0,100,IF($AH580&lt;=20,50,0)),"")</f>
        <v/>
      </c>
      <c r="AT580" s="0" t="str">
        <f aca="false">IF(ISNUMBER($AI580),IF($AI580&lt;0.95,100,IF($AI580&lt;=1,50,0)),"")</f>
        <v/>
      </c>
      <c r="AU580" s="0" t="str">
        <f aca="false">IF(ISNUMBER($AJ580),IF($AJ580&lt;30,0,IF($AJ580&lt;40,50,IF($AJ580&lt;=90,100,50))),"")</f>
        <v/>
      </c>
      <c r="AV580" s="0" t="str">
        <f aca="false">IF(ISNUMBER($AK580),IF($AK580&gt;-0.2,100,IF($AK580&gt;=-0.4,50,0)),"")</f>
        <v/>
      </c>
      <c r="AW580" s="59" t="n">
        <f aca="false">01_指標庫!$H$4*ISNUMBER($F580)+01_指標庫!$H$5*ISNUMBER($AA580)+01_指標庫!$H$6*ISNUMBER($G580)+01_指標庫!$H$7*ISNUMBER($H580)+01_指標庫!$H$8*ISNUMBER($AF580)+01_指標庫!$H$9*ISNUMBER($AG580)+01_指標庫!$H$10*ISNUMBER($AB580)+01_指標庫!$H$11*ISNUMBER($AC580)+01_指標庫!$H$12*ISNUMBER($AD580)+01_指標庫!$H$13*ISNUMBER($AE580)+01_指標庫!$H$14*ISNUMBER($I580)+01_指標庫!$H$15*ISNUMBER($AH580)+01_指標庫!$H$16*ISNUMBER($K580)+01_指標庫!$H$17*ISNUMBER($AI580)+01_指標庫!$H$18*ISNUMBER($AJ580)+01_指標庫!$H$19*ISNUMBER($AK580)+01_指標庫!$H$20*ISNUMBER($BB580)+01_指標庫!$H$21*ISNUMBER($BC580)</f>
        <v>51</v>
      </c>
      <c r="AX580" s="59" t="n">
        <f aca="false">IF(AW580=0,50,ROUND((01_指標庫!$H$4*IF(ISNUMBER($F580),L580,0)+01_指標庫!$H$5*IF(ISNUMBER($AA580),AL580,0)+01_指標庫!$H$6*IF(ISNUMBER($G580),M580,0)+01_指標庫!$H$7*IF(ISNUMBER($H580),N580,0)+01_指標庫!$H$8*IF(ISNUMBER($AF580),AQ580,0)+01_指標庫!$H$9*IF(ISNUMBER($AG580),AR580,0)+01_指標庫!$H$10*IF(ISNUMBER($AB580),AM580,0)+01_指標庫!$H$11*IF(ISNUMBER($AC580),AN580,0)+01_指標庫!$H$12*IF(ISNUMBER($AD580),AO580,0)+01_指標庫!$H$13*IF(ISNUMBER($AE580),AP580,0)+01_指標庫!$H$14*IF(ISNUMBER($I580),O580,0)+01_指標庫!$H$15*IF(ISNUMBER($AH580),AS580,0)+01_指標庫!$H$16*IF(ISNUMBER($K580),P580,0)+01_指標庫!$H$17*IF(ISNUMBER($AI580),AT580,0)+01_指標庫!$H$18*IF(ISNUMBER($AJ580),AU580,0)+01_指標庫!$H$19*IF(ISNUMBER($AK580),AV580,0)+01_指標庫!$H$20*IF(ISNUMBER($BB580),BB580,0)+01_指標庫!$H$21*IF(ISNUMBER($BC580),BC580,0))/AW580,1))</f>
        <v>49</v>
      </c>
      <c r="AY580" s="60"/>
      <c r="AZ580" s="60"/>
      <c r="BA580" s="58" t="n">
        <f aca="false">AVERAGE($E576:$E580)/AVERAGE($E571:$E580)-1</f>
        <v>-0.00326188017855578</v>
      </c>
      <c r="BB580" s="59" t="n">
        <f aca="false">IF(ISNUMBER($BA580),IF(OR($S580&lt;=-0.03,$BA580&lt;-0.003),0,IF(OR($S580&lt;=-0.02,$BA580&lt;0.01),50,100)),"")</f>
        <v>0</v>
      </c>
      <c r="BC580" s="0" t="str">
        <f aca="false">IF(OR(COUNT($AZ580)=0,COUNT($AZ579)=0),"",IF(OR($AY580/$AZ579-1&lt;=-0.03,$AZ580/$AZ579-1&lt;=-0.045,IF(COUNT($AZ571:$AZ580)=10,AVERAGE($AZ576:$AZ580)/AVERAGE($AZ571:$AZ580)-1&lt;-0.01,FALSE())),0,IF(OR($AZ580/$AZ579-1&lt;=-0.02,IF(COUNT($AZ571:$AZ580)=10,AVERAGE($AZ576:$AZ580)/AVERAGE($AZ571:$AZ580)-1&lt;0.005,FALSE())),50,100)))</f>
        <v/>
      </c>
    </row>
    <row r="581" customFormat="false" ht="15" hidden="false" customHeight="true" outlineLevel="0" collapsed="false">
      <c r="A581" s="47" t="n">
        <v>577</v>
      </c>
      <c r="B581" s="48" t="n">
        <v>43392</v>
      </c>
      <c r="C581" s="47" t="n">
        <v>2018</v>
      </c>
      <c r="D581" s="49" t="s">
        <v>234</v>
      </c>
      <c r="E581" s="50" t="n">
        <v>7107.23</v>
      </c>
      <c r="F581" s="51" t="n">
        <v>0.006946</v>
      </c>
      <c r="G581" s="51" t="n">
        <v>-0.072185</v>
      </c>
      <c r="H581" s="52" t="n">
        <v>0.4898</v>
      </c>
      <c r="I581" s="53" t="n">
        <v>351</v>
      </c>
      <c r="J581" s="47" t="s">
        <v>235</v>
      </c>
      <c r="K581" s="54" t="n">
        <v>19.89</v>
      </c>
      <c r="L581" s="55" t="n">
        <f aca="false">IF(COUNT(F581)=0,50,IF(F581&gt;=0,100,IF(F581&gt;=-0.02,50,0)))</f>
        <v>100</v>
      </c>
      <c r="M581" s="55" t="n">
        <f aca="false">IF(COUNT(G581)=0,50,IF(G581&gt;-0.06,100,IF(G581&gt;-0.15,50,0)))</f>
        <v>50</v>
      </c>
      <c r="N581" s="55" t="n">
        <f aca="false">IF(COUNT(H581)=0,50,IF(H581&gt;=0.6,100,IF(H581&gt;=0.4,50,0)))</f>
        <v>50</v>
      </c>
      <c r="O581" s="55" t="n">
        <f aca="false">IF(COUNT(I581)=0,50,IF(J581="proxy_vix",50,IF(I581&lt;350,100,IF(I581&lt;=450,50,0))))</f>
        <v>50</v>
      </c>
      <c r="P581" s="55" t="n">
        <f aca="false">IF(COUNT(K581)=0,50,IF(K581&lt;20,100,IF(K581&lt;=25,50,0)))</f>
        <v>100</v>
      </c>
      <c r="Q581" s="54"/>
      <c r="R581" s="47"/>
      <c r="S581" s="51" t="n">
        <f aca="false">$E581/$E580-1</f>
        <v>-0.00124506575942696</v>
      </c>
      <c r="T581" s="56" t="n">
        <f aca="false">$K581/$K580-1</f>
        <v>-0.00847457627118631</v>
      </c>
      <c r="V581" s="57"/>
      <c r="W581" s="57"/>
      <c r="Y581" s="1" t="str">
        <f aca="false">IF(AX581&gt;=70,"EASY",IF(AX581&gt;40,"UNCERTAIN","HARD"))</f>
        <v>UNCERTAIN</v>
      </c>
      <c r="AA581" s="58" t="n">
        <f aca="false">IF($A581&lt;200,"",AVERAGE($E532:$E581)/AVERAGE($E382:$E581)-1)</f>
        <v>0.0544080915193059</v>
      </c>
      <c r="AB581" s="59" t="n">
        <f aca="false">LOOKUP($B581,07_L1政策步階!$A$4:$A$14,07_L1政策步階!$C$4:$C$14)</f>
        <v>-1</v>
      </c>
      <c r="AC581" s="57"/>
      <c r="AD581" s="57"/>
      <c r="AE581" s="57"/>
      <c r="AF581" s="57"/>
      <c r="AG581" s="57"/>
      <c r="AH581" s="57"/>
      <c r="AI581" s="57"/>
      <c r="AJ581" s="57"/>
      <c r="AK581" s="57"/>
      <c r="AL581" s="59" t="n">
        <f aca="false">IF(ISNUMBER($AA581),IF($AA581&gt;=0.005,100,IF($AA581&gt;=-0.015,50,0)),"")</f>
        <v>100</v>
      </c>
      <c r="AM581" s="59" t="n">
        <f aca="false">IF(ISNUMBER($AB581),IF($AB581=1,100,IF($AB581=0,50,0)),"")</f>
        <v>0</v>
      </c>
      <c r="AN581" s="0" t="str">
        <f aca="false">IF(ISNUMBER($AC581),IF($AC581&gt;=0.001,100,IF($AC581&gt;=-0.003,50,0)),"")</f>
        <v/>
      </c>
      <c r="AO581" s="0" t="str">
        <f aca="false">IF(ISNUMBER($AD581),IF($AD581&gt;=0.04,100,IF($AD581&gt;=0,50,0)),"")</f>
        <v/>
      </c>
      <c r="AP581" s="0" t="str">
        <f aca="false">IF(ISNUMBER($AE581),IF($AE581&gt;=25,100,IF($AE581&gt;=-75,50,0)),"")</f>
        <v/>
      </c>
      <c r="AQ581" s="0" t="str">
        <f aca="false">IF(ISNUMBER($AF581),IF($AF581&gt;0,100,IF($AF581&gt;=-50,50,0)),"")</f>
        <v/>
      </c>
      <c r="AR581" s="0" t="str">
        <f aca="false">IF(ISNUMBER($AG581),IF($AG581=1,100,IF($AG581=0,50,0)),"")</f>
        <v/>
      </c>
      <c r="AS581" s="0" t="str">
        <f aca="false">IF(ISNUMBER($AH581),IF($AH581&lt;0,100,IF($AH581&lt;=20,50,0)),"")</f>
        <v/>
      </c>
      <c r="AT581" s="0" t="str">
        <f aca="false">IF(ISNUMBER($AI581),IF($AI581&lt;0.95,100,IF($AI581&lt;=1,50,0)),"")</f>
        <v/>
      </c>
      <c r="AU581" s="0" t="str">
        <f aca="false">IF(ISNUMBER($AJ581),IF($AJ581&lt;30,0,IF($AJ581&lt;40,50,IF($AJ581&lt;=90,100,50))),"")</f>
        <v/>
      </c>
      <c r="AV581" s="0" t="str">
        <f aca="false">IF(ISNUMBER($AK581),IF($AK581&gt;-0.2,100,IF($AK581&gt;=-0.4,50,0)),"")</f>
        <v/>
      </c>
      <c r="AW581" s="59" t="n">
        <f aca="false">01_指標庫!$H$4*ISNUMBER($F581)+01_指標庫!$H$5*ISNUMBER($AA581)+01_指標庫!$H$6*ISNUMBER($G581)+01_指標庫!$H$7*ISNUMBER($H581)+01_指標庫!$H$8*ISNUMBER($AF581)+01_指標庫!$H$9*ISNUMBER($AG581)+01_指標庫!$H$10*ISNUMBER($AB581)+01_指標庫!$H$11*ISNUMBER($AC581)+01_指標庫!$H$12*ISNUMBER($AD581)+01_指標庫!$H$13*ISNUMBER($AE581)+01_指標庫!$H$14*ISNUMBER($I581)+01_指標庫!$H$15*ISNUMBER($AH581)+01_指標庫!$H$16*ISNUMBER($K581)+01_指標庫!$H$17*ISNUMBER($AI581)+01_指標庫!$H$18*ISNUMBER($AJ581)+01_指標庫!$H$19*ISNUMBER($AK581)+01_指標庫!$H$20*ISNUMBER($BB581)+01_指標庫!$H$21*ISNUMBER($BC581)</f>
        <v>51</v>
      </c>
      <c r="AX581" s="59" t="n">
        <f aca="false">IF(AW581=0,50,ROUND((01_指標庫!$H$4*IF(ISNUMBER($F581),L581,0)+01_指標庫!$H$5*IF(ISNUMBER($AA581),AL581,0)+01_指標庫!$H$6*IF(ISNUMBER($G581),M581,0)+01_指標庫!$H$7*IF(ISNUMBER($H581),N581,0)+01_指標庫!$H$8*IF(ISNUMBER($AF581),AQ581,0)+01_指標庫!$H$9*IF(ISNUMBER($AG581),AR581,0)+01_指標庫!$H$10*IF(ISNUMBER($AB581),AM581,0)+01_指標庫!$H$11*IF(ISNUMBER($AC581),AN581,0)+01_指標庫!$H$12*IF(ISNUMBER($AD581),AO581,0)+01_指標庫!$H$13*IF(ISNUMBER($AE581),AP581,0)+01_指標庫!$H$14*IF(ISNUMBER($I581),O581,0)+01_指標庫!$H$15*IF(ISNUMBER($AH581),AS581,0)+01_指標庫!$H$16*IF(ISNUMBER($K581),P581,0)+01_指標庫!$H$17*IF(ISNUMBER($AI581),AT581,0)+01_指標庫!$H$18*IF(ISNUMBER($AJ581),AU581,0)+01_指標庫!$H$19*IF(ISNUMBER($AK581),AV581,0)+01_指標庫!$H$20*IF(ISNUMBER($BB581),BB581,0)+01_指標庫!$H$21*IF(ISNUMBER($BC581),BC581,0))/AW581,1))</f>
        <v>60.8</v>
      </c>
      <c r="AY581" s="60"/>
      <c r="AZ581" s="60"/>
      <c r="BA581" s="58" t="n">
        <f aca="false">AVERAGE($E577:$E581)/AVERAGE($E572:$E581)-1</f>
        <v>-0.000601221987522993</v>
      </c>
      <c r="BB581" s="59" t="n">
        <f aca="false">IF(ISNUMBER($BA581),IF(OR($S581&lt;=-0.03,$BA581&lt;-0.003),0,IF(OR($S581&lt;=-0.02,$BA581&lt;0.01),50,100)),"")</f>
        <v>50</v>
      </c>
      <c r="BC581" s="0" t="str">
        <f aca="false">IF(OR(COUNT($AZ581)=0,COUNT($AZ580)=0),"",IF(OR($AY581/$AZ580-1&lt;=-0.03,$AZ581/$AZ580-1&lt;=-0.045,IF(COUNT($AZ572:$AZ581)=10,AVERAGE($AZ577:$AZ581)/AVERAGE($AZ572:$AZ581)-1&lt;-0.01,FALSE())),0,IF(OR($AZ581/$AZ580-1&lt;=-0.02,IF(COUNT($AZ572:$AZ581)=10,AVERAGE($AZ577:$AZ581)/AVERAGE($AZ572:$AZ581)-1&lt;0.005,FALSE())),50,100)))</f>
        <v/>
      </c>
    </row>
    <row r="582" customFormat="false" ht="15" hidden="false" customHeight="true" outlineLevel="0" collapsed="false">
      <c r="A582" s="47" t="n">
        <v>578</v>
      </c>
      <c r="B582" s="48" t="n">
        <v>43395</v>
      </c>
      <c r="C582" s="47" t="n">
        <v>2018</v>
      </c>
      <c r="D582" s="49" t="s">
        <v>236</v>
      </c>
      <c r="E582" s="50" t="n">
        <v>7141.21</v>
      </c>
      <c r="F582" s="51" t="n">
        <v>0.011411</v>
      </c>
      <c r="G582" s="51" t="n">
        <v>-0.067749</v>
      </c>
      <c r="H582" s="52" t="n">
        <v>0.4694</v>
      </c>
      <c r="I582" s="53" t="n">
        <v>352</v>
      </c>
      <c r="J582" s="47" t="s">
        <v>235</v>
      </c>
      <c r="K582" s="54" t="n">
        <v>19.64</v>
      </c>
      <c r="L582" s="55" t="n">
        <f aca="false">IF(COUNT(F582)=0,50,IF(F582&gt;=0,100,IF(F582&gt;=-0.02,50,0)))</f>
        <v>100</v>
      </c>
      <c r="M582" s="55" t="n">
        <f aca="false">IF(COUNT(G582)=0,50,IF(G582&gt;-0.06,100,IF(G582&gt;-0.15,50,0)))</f>
        <v>50</v>
      </c>
      <c r="N582" s="55" t="n">
        <f aca="false">IF(COUNT(H582)=0,50,IF(H582&gt;=0.6,100,IF(H582&gt;=0.4,50,0)))</f>
        <v>50</v>
      </c>
      <c r="O582" s="55" t="n">
        <f aca="false">IF(COUNT(I582)=0,50,IF(J582="proxy_vix",50,IF(I582&lt;350,100,IF(I582&lt;=450,50,0))))</f>
        <v>50</v>
      </c>
      <c r="P582" s="55" t="n">
        <f aca="false">IF(COUNT(K582)=0,50,IF(K582&lt;20,100,IF(K582&lt;=25,50,0)))</f>
        <v>100</v>
      </c>
      <c r="Q582" s="54"/>
      <c r="R582" s="47"/>
      <c r="S582" s="51" t="n">
        <f aca="false">$E582/$E581-1</f>
        <v>0.00478104690575654</v>
      </c>
      <c r="T582" s="56" t="n">
        <f aca="false">$K582/$K581-1</f>
        <v>-0.012569130216189</v>
      </c>
      <c r="V582" s="57"/>
      <c r="W582" s="57"/>
      <c r="Y582" s="1" t="str">
        <f aca="false">IF(AX582&gt;=70,"EASY",IF(AX582&gt;40,"UNCERTAIN","HARD"))</f>
        <v>UNCERTAIN</v>
      </c>
      <c r="AA582" s="58" t="n">
        <f aca="false">IF($A582&lt;200,"",AVERAGE($E533:$E582)/AVERAGE($E383:$E582)-1)</f>
        <v>0.0532872116692862</v>
      </c>
      <c r="AB582" s="59" t="n">
        <f aca="false">LOOKUP($B582,07_L1政策步階!$A$4:$A$14,07_L1政策步階!$C$4:$C$14)</f>
        <v>-1</v>
      </c>
      <c r="AC582" s="57"/>
      <c r="AD582" s="57"/>
      <c r="AE582" s="57"/>
      <c r="AF582" s="57"/>
      <c r="AG582" s="57"/>
      <c r="AH582" s="57"/>
      <c r="AI582" s="57"/>
      <c r="AJ582" s="57"/>
      <c r="AK582" s="57"/>
      <c r="AL582" s="59" t="n">
        <f aca="false">IF(ISNUMBER($AA582),IF($AA582&gt;=0.005,100,IF($AA582&gt;=-0.015,50,0)),"")</f>
        <v>100</v>
      </c>
      <c r="AM582" s="59" t="n">
        <f aca="false">IF(ISNUMBER($AB582),IF($AB582=1,100,IF($AB582=0,50,0)),"")</f>
        <v>0</v>
      </c>
      <c r="AN582" s="0" t="str">
        <f aca="false">IF(ISNUMBER($AC582),IF($AC582&gt;=0.001,100,IF($AC582&gt;=-0.003,50,0)),"")</f>
        <v/>
      </c>
      <c r="AO582" s="0" t="str">
        <f aca="false">IF(ISNUMBER($AD582),IF($AD582&gt;=0.04,100,IF($AD582&gt;=0,50,0)),"")</f>
        <v/>
      </c>
      <c r="AP582" s="0" t="str">
        <f aca="false">IF(ISNUMBER($AE582),IF($AE582&gt;=25,100,IF($AE582&gt;=-75,50,0)),"")</f>
        <v/>
      </c>
      <c r="AQ582" s="0" t="str">
        <f aca="false">IF(ISNUMBER($AF582),IF($AF582&gt;0,100,IF($AF582&gt;=-50,50,0)),"")</f>
        <v/>
      </c>
      <c r="AR582" s="0" t="str">
        <f aca="false">IF(ISNUMBER($AG582),IF($AG582=1,100,IF($AG582=0,50,0)),"")</f>
        <v/>
      </c>
      <c r="AS582" s="0" t="str">
        <f aca="false">IF(ISNUMBER($AH582),IF($AH582&lt;0,100,IF($AH582&lt;=20,50,0)),"")</f>
        <v/>
      </c>
      <c r="AT582" s="0" t="str">
        <f aca="false">IF(ISNUMBER($AI582),IF($AI582&lt;0.95,100,IF($AI582&lt;=1,50,0)),"")</f>
        <v/>
      </c>
      <c r="AU582" s="0" t="str">
        <f aca="false">IF(ISNUMBER($AJ582),IF($AJ582&lt;30,0,IF($AJ582&lt;40,50,IF($AJ582&lt;=90,100,50))),"")</f>
        <v/>
      </c>
      <c r="AV582" s="0" t="str">
        <f aca="false">IF(ISNUMBER($AK582),IF($AK582&gt;-0.2,100,IF($AK582&gt;=-0.4,50,0)),"")</f>
        <v/>
      </c>
      <c r="AW582" s="59" t="n">
        <f aca="false">01_指標庫!$H$4*ISNUMBER($F582)+01_指標庫!$H$5*ISNUMBER($AA582)+01_指標庫!$H$6*ISNUMBER($G582)+01_指標庫!$H$7*ISNUMBER($H582)+01_指標庫!$H$8*ISNUMBER($AF582)+01_指標庫!$H$9*ISNUMBER($AG582)+01_指標庫!$H$10*ISNUMBER($AB582)+01_指標庫!$H$11*ISNUMBER($AC582)+01_指標庫!$H$12*ISNUMBER($AD582)+01_指標庫!$H$13*ISNUMBER($AE582)+01_指標庫!$H$14*ISNUMBER($I582)+01_指標庫!$H$15*ISNUMBER($AH582)+01_指標庫!$H$16*ISNUMBER($K582)+01_指標庫!$H$17*ISNUMBER($AI582)+01_指標庫!$H$18*ISNUMBER($AJ582)+01_指標庫!$H$19*ISNUMBER($AK582)+01_指標庫!$H$20*ISNUMBER($BB582)+01_指標庫!$H$21*ISNUMBER($BC582)</f>
        <v>51</v>
      </c>
      <c r="AX582" s="59" t="n">
        <f aca="false">IF(AW582=0,50,ROUND((01_指標庫!$H$4*IF(ISNUMBER($F582),L582,0)+01_指標庫!$H$5*IF(ISNUMBER($AA582),AL582,0)+01_指標庫!$H$6*IF(ISNUMBER($G582),M582,0)+01_指標庫!$H$7*IF(ISNUMBER($H582),N582,0)+01_指標庫!$H$8*IF(ISNUMBER($AF582),AQ582,0)+01_指標庫!$H$9*IF(ISNUMBER($AG582),AR582,0)+01_指標庫!$H$10*IF(ISNUMBER($AB582),AM582,0)+01_指標庫!$H$11*IF(ISNUMBER($AC582),AN582,0)+01_指標庫!$H$12*IF(ISNUMBER($AD582),AO582,0)+01_指標庫!$H$13*IF(ISNUMBER($AE582),AP582,0)+01_指標庫!$H$14*IF(ISNUMBER($I582),O582,0)+01_指標庫!$H$15*IF(ISNUMBER($AH582),AS582,0)+01_指標庫!$H$16*IF(ISNUMBER($K582),P582,0)+01_指標庫!$H$17*IF(ISNUMBER($AI582),AT582,0)+01_指標庫!$H$18*IF(ISNUMBER($AJ582),AU582,0)+01_指標庫!$H$19*IF(ISNUMBER($AK582),AV582,0)+01_指標庫!$H$20*IF(ISNUMBER($BB582),BB582,0)+01_指標庫!$H$21*IF(ISNUMBER($BC582),BC582,0))/AW582,1))</f>
        <v>60.8</v>
      </c>
      <c r="AY582" s="60"/>
      <c r="AZ582" s="60"/>
      <c r="BA582" s="58" t="n">
        <f aca="false">AVERAGE($E578:$E582)/AVERAGE($E573:$E582)-1</f>
        <v>0.00438388370488774</v>
      </c>
      <c r="BB582" s="59" t="n">
        <f aca="false">IF(ISNUMBER($BA582),IF(OR($S582&lt;=-0.03,$BA582&lt;-0.003),0,IF(OR($S582&lt;=-0.02,$BA582&lt;0.01),50,100)),"")</f>
        <v>50</v>
      </c>
      <c r="BC582" s="0" t="str">
        <f aca="false">IF(OR(COUNT($AZ582)=0,COUNT($AZ581)=0),"",IF(OR($AY582/$AZ581-1&lt;=-0.03,$AZ582/$AZ581-1&lt;=-0.045,IF(COUNT($AZ573:$AZ582)=10,AVERAGE($AZ578:$AZ582)/AVERAGE($AZ573:$AZ582)-1&lt;-0.01,FALSE())),0,IF(OR($AZ582/$AZ581-1&lt;=-0.02,IF(COUNT($AZ573:$AZ582)=10,AVERAGE($AZ578:$AZ582)/AVERAGE($AZ573:$AZ582)-1&lt;0.005,FALSE())),50,100)))</f>
        <v/>
      </c>
    </row>
    <row r="583" customFormat="false" ht="15" hidden="false" customHeight="true" outlineLevel="0" collapsed="false">
      <c r="A583" s="47" t="n">
        <v>579</v>
      </c>
      <c r="B583" s="48" t="n">
        <v>43396</v>
      </c>
      <c r="C583" s="47" t="n">
        <v>2018</v>
      </c>
      <c r="D583" s="49" t="s">
        <v>237</v>
      </c>
      <c r="E583" s="50" t="n">
        <v>7118.67</v>
      </c>
      <c r="F583" s="51" t="n">
        <v>0.007903</v>
      </c>
      <c r="G583" s="51" t="n">
        <v>-0.070692</v>
      </c>
      <c r="H583" s="52" t="n">
        <v>0.5102</v>
      </c>
      <c r="I583" s="53" t="n">
        <v>365</v>
      </c>
      <c r="J583" s="47" t="s">
        <v>235</v>
      </c>
      <c r="K583" s="54" t="n">
        <v>20.71</v>
      </c>
      <c r="L583" s="55" t="n">
        <f aca="false">IF(COUNT(F583)=0,50,IF(F583&gt;=0,100,IF(F583&gt;=-0.02,50,0)))</f>
        <v>100</v>
      </c>
      <c r="M583" s="55" t="n">
        <f aca="false">IF(COUNT(G583)=0,50,IF(G583&gt;-0.06,100,IF(G583&gt;-0.15,50,0)))</f>
        <v>50</v>
      </c>
      <c r="N583" s="55" t="n">
        <f aca="false">IF(COUNT(H583)=0,50,IF(H583&gt;=0.6,100,IF(H583&gt;=0.4,50,0)))</f>
        <v>50</v>
      </c>
      <c r="O583" s="55" t="n">
        <f aca="false">IF(COUNT(I583)=0,50,IF(J583="proxy_vix",50,IF(I583&lt;350,100,IF(I583&lt;=450,50,0))))</f>
        <v>50</v>
      </c>
      <c r="P583" s="55" t="n">
        <f aca="false">IF(COUNT(K583)=0,50,IF(K583&lt;20,100,IF(K583&lt;=25,50,0)))</f>
        <v>50</v>
      </c>
      <c r="Q583" s="54"/>
      <c r="R583" s="47"/>
      <c r="S583" s="51" t="n">
        <f aca="false">$E583/$E582-1</f>
        <v>-0.00315632784920206</v>
      </c>
      <c r="T583" s="56" t="n">
        <f aca="false">$K583/$K582-1</f>
        <v>0.0544806517311609</v>
      </c>
      <c r="V583" s="57"/>
      <c r="W583" s="57"/>
      <c r="Y583" s="1" t="str">
        <f aca="false">IF(AX583&gt;=70,"EASY",IF(AX583&gt;40,"UNCERTAIN","HARD"))</f>
        <v>UNCERTAIN</v>
      </c>
      <c r="AA583" s="58" t="n">
        <f aca="false">IF($A583&lt;200,"",AVERAGE($E534:$E583)/AVERAGE($E384:$E583)-1)</f>
        <v>0.0521576435408824</v>
      </c>
      <c r="AB583" s="59" t="n">
        <f aca="false">LOOKUP($B583,07_L1政策步階!$A$4:$A$14,07_L1政策步階!$C$4:$C$14)</f>
        <v>-1</v>
      </c>
      <c r="AC583" s="57"/>
      <c r="AD583" s="57"/>
      <c r="AE583" s="57"/>
      <c r="AF583" s="57"/>
      <c r="AG583" s="57"/>
      <c r="AH583" s="57"/>
      <c r="AI583" s="57"/>
      <c r="AJ583" s="57"/>
      <c r="AK583" s="57"/>
      <c r="AL583" s="59" t="n">
        <f aca="false">IF(ISNUMBER($AA583),IF($AA583&gt;=0.005,100,IF($AA583&gt;=-0.015,50,0)),"")</f>
        <v>100</v>
      </c>
      <c r="AM583" s="59" t="n">
        <f aca="false">IF(ISNUMBER($AB583),IF($AB583=1,100,IF($AB583=0,50,0)),"")</f>
        <v>0</v>
      </c>
      <c r="AN583" s="0" t="str">
        <f aca="false">IF(ISNUMBER($AC583),IF($AC583&gt;=0.001,100,IF($AC583&gt;=-0.003,50,0)),"")</f>
        <v/>
      </c>
      <c r="AO583" s="0" t="str">
        <f aca="false">IF(ISNUMBER($AD583),IF($AD583&gt;=0.04,100,IF($AD583&gt;=0,50,0)),"")</f>
        <v/>
      </c>
      <c r="AP583" s="0" t="str">
        <f aca="false">IF(ISNUMBER($AE583),IF($AE583&gt;=25,100,IF($AE583&gt;=-75,50,0)),"")</f>
        <v/>
      </c>
      <c r="AQ583" s="0" t="str">
        <f aca="false">IF(ISNUMBER($AF583),IF($AF583&gt;0,100,IF($AF583&gt;=-50,50,0)),"")</f>
        <v/>
      </c>
      <c r="AR583" s="0" t="str">
        <f aca="false">IF(ISNUMBER($AG583),IF($AG583=1,100,IF($AG583=0,50,0)),"")</f>
        <v/>
      </c>
      <c r="AS583" s="0" t="str">
        <f aca="false">IF(ISNUMBER($AH583),IF($AH583&lt;0,100,IF($AH583&lt;=20,50,0)),"")</f>
        <v/>
      </c>
      <c r="AT583" s="0" t="str">
        <f aca="false">IF(ISNUMBER($AI583),IF($AI583&lt;0.95,100,IF($AI583&lt;=1,50,0)),"")</f>
        <v/>
      </c>
      <c r="AU583" s="0" t="str">
        <f aca="false">IF(ISNUMBER($AJ583),IF($AJ583&lt;30,0,IF($AJ583&lt;40,50,IF($AJ583&lt;=90,100,50))),"")</f>
        <v/>
      </c>
      <c r="AV583" s="0" t="str">
        <f aca="false">IF(ISNUMBER($AK583),IF($AK583&gt;-0.2,100,IF($AK583&gt;=-0.4,50,0)),"")</f>
        <v/>
      </c>
      <c r="AW583" s="59" t="n">
        <f aca="false">01_指標庫!$H$4*ISNUMBER($F583)+01_指標庫!$H$5*ISNUMBER($AA583)+01_指標庫!$H$6*ISNUMBER($G583)+01_指標庫!$H$7*ISNUMBER($H583)+01_指標庫!$H$8*ISNUMBER($AF583)+01_指標庫!$H$9*ISNUMBER($AG583)+01_指標庫!$H$10*ISNUMBER($AB583)+01_指標庫!$H$11*ISNUMBER($AC583)+01_指標庫!$H$12*ISNUMBER($AD583)+01_指標庫!$H$13*ISNUMBER($AE583)+01_指標庫!$H$14*ISNUMBER($I583)+01_指標庫!$H$15*ISNUMBER($AH583)+01_指標庫!$H$16*ISNUMBER($K583)+01_指標庫!$H$17*ISNUMBER($AI583)+01_指標庫!$H$18*ISNUMBER($AJ583)+01_指標庫!$H$19*ISNUMBER($AK583)+01_指標庫!$H$20*ISNUMBER($BB583)+01_指標庫!$H$21*ISNUMBER($BC583)</f>
        <v>51</v>
      </c>
      <c r="AX583" s="59" t="n">
        <f aca="false">IF(AW583=0,50,ROUND((01_指標庫!$H$4*IF(ISNUMBER($F583),L583,0)+01_指標庫!$H$5*IF(ISNUMBER($AA583),AL583,0)+01_指標庫!$H$6*IF(ISNUMBER($G583),M583,0)+01_指標庫!$H$7*IF(ISNUMBER($H583),N583,0)+01_指標庫!$H$8*IF(ISNUMBER($AF583),AQ583,0)+01_指標庫!$H$9*IF(ISNUMBER($AG583),AR583,0)+01_指標庫!$H$10*IF(ISNUMBER($AB583),AM583,0)+01_指標庫!$H$11*IF(ISNUMBER($AC583),AN583,0)+01_指標庫!$H$12*IF(ISNUMBER($AD583),AO583,0)+01_指標庫!$H$13*IF(ISNUMBER($AE583),AP583,0)+01_指標庫!$H$14*IF(ISNUMBER($I583),O583,0)+01_指標庫!$H$15*IF(ISNUMBER($AH583),AS583,0)+01_指標庫!$H$16*IF(ISNUMBER($K583),P583,0)+01_指標庫!$H$17*IF(ISNUMBER($AI583),AT583,0)+01_指標庫!$H$18*IF(ISNUMBER($AJ583),AU583,0)+01_指標庫!$H$19*IF(ISNUMBER($AK583),AV583,0)+01_指標庫!$H$20*IF(ISNUMBER($BB583),BB583,0)+01_指標庫!$H$21*IF(ISNUMBER($BC583),BC583,0))/AW583,1))</f>
        <v>54.9</v>
      </c>
      <c r="AY583" s="60"/>
      <c r="AZ583" s="60"/>
      <c r="BA583" s="58" t="n">
        <f aca="false">AVERAGE($E579:$E583)/AVERAGE($E574:$E583)-1</f>
        <v>0.00352154619716094</v>
      </c>
      <c r="BB583" s="59" t="n">
        <f aca="false">IF(ISNUMBER($BA583),IF(OR($S583&lt;=-0.03,$BA583&lt;-0.003),0,IF(OR($S583&lt;=-0.02,$BA583&lt;0.01),50,100)),"")</f>
        <v>50</v>
      </c>
      <c r="BC583" s="0" t="str">
        <f aca="false">IF(OR(COUNT($AZ583)=0,COUNT($AZ582)=0),"",IF(OR($AY583/$AZ582-1&lt;=-0.03,$AZ583/$AZ582-1&lt;=-0.045,IF(COUNT($AZ574:$AZ583)=10,AVERAGE($AZ579:$AZ583)/AVERAGE($AZ574:$AZ583)-1&lt;-0.01,FALSE())),0,IF(OR($AZ583/$AZ582-1&lt;=-0.02,IF(COUNT($AZ574:$AZ583)=10,AVERAGE($AZ579:$AZ583)/AVERAGE($AZ574:$AZ583)-1&lt;0.005,FALSE())),50,100)))</f>
        <v/>
      </c>
    </row>
    <row r="584" customFormat="false" ht="15" hidden="false" customHeight="true" outlineLevel="0" collapsed="false">
      <c r="A584" s="47" t="n">
        <v>580</v>
      </c>
      <c r="B584" s="48" t="n">
        <v>43397</v>
      </c>
      <c r="C584" s="47" t="n">
        <v>2018</v>
      </c>
      <c r="D584" s="49" t="s">
        <v>238</v>
      </c>
      <c r="E584" s="50" t="n">
        <v>6789.15</v>
      </c>
      <c r="F584" s="51" t="n">
        <v>-0.038828</v>
      </c>
      <c r="G584" s="51" t="n">
        <v>-0.113709</v>
      </c>
      <c r="H584" s="52" t="n">
        <v>0.3878</v>
      </c>
      <c r="I584" s="53" t="n">
        <v>368</v>
      </c>
      <c r="J584" s="47" t="s">
        <v>235</v>
      </c>
      <c r="K584" s="54" t="n">
        <v>25.23</v>
      </c>
      <c r="L584" s="55" t="n">
        <f aca="false">IF(COUNT(F584)=0,50,IF(F584&gt;=0,100,IF(F584&gt;=-0.02,50,0)))</f>
        <v>0</v>
      </c>
      <c r="M584" s="55" t="n">
        <f aca="false">IF(COUNT(G584)=0,50,IF(G584&gt;-0.06,100,IF(G584&gt;-0.15,50,0)))</f>
        <v>50</v>
      </c>
      <c r="N584" s="55" t="n">
        <f aca="false">IF(COUNT(H584)=0,50,IF(H584&gt;=0.6,100,IF(H584&gt;=0.4,50,0)))</f>
        <v>0</v>
      </c>
      <c r="O584" s="55" t="n">
        <f aca="false">IF(COUNT(I584)=0,50,IF(J584="proxy_vix",50,IF(I584&lt;350,100,IF(I584&lt;=450,50,0))))</f>
        <v>50</v>
      </c>
      <c r="P584" s="55" t="n">
        <f aca="false">IF(COUNT(K584)=0,50,IF(K584&lt;20,100,IF(K584&lt;=25,50,0)))</f>
        <v>0</v>
      </c>
      <c r="Q584" s="54"/>
      <c r="R584" s="47"/>
      <c r="S584" s="51" t="n">
        <f aca="false">$E584/$E583-1</f>
        <v>-0.0462895456595123</v>
      </c>
      <c r="T584" s="56" t="n">
        <f aca="false">$K584/$K583-1</f>
        <v>0.21825205214872</v>
      </c>
      <c r="V584" s="57"/>
      <c r="W584" s="57"/>
      <c r="Y584" s="1" t="str">
        <f aca="false">IF(AX584&gt;=70,"EASY",IF(AX584&gt;40,"UNCERTAIN","HARD"))</f>
        <v>HARD</v>
      </c>
      <c r="AA584" s="58" t="n">
        <f aca="false">IF($A584&lt;200,"",AVERAGE($E535:$E584)/AVERAGE($E385:$E584)-1)</f>
        <v>0.0502116357217008</v>
      </c>
      <c r="AB584" s="59" t="n">
        <f aca="false">LOOKUP($B584,07_L1政策步階!$A$4:$A$14,07_L1政策步階!$C$4:$C$14)</f>
        <v>-1</v>
      </c>
      <c r="AC584" s="57"/>
      <c r="AD584" s="57"/>
      <c r="AE584" s="57"/>
      <c r="AF584" s="57"/>
      <c r="AG584" s="57"/>
      <c r="AH584" s="57"/>
      <c r="AI584" s="57"/>
      <c r="AJ584" s="57"/>
      <c r="AK584" s="57"/>
      <c r="AL584" s="59" t="n">
        <f aca="false">IF(ISNUMBER($AA584),IF($AA584&gt;=0.005,100,IF($AA584&gt;=-0.015,50,0)),"")</f>
        <v>100</v>
      </c>
      <c r="AM584" s="59" t="n">
        <f aca="false">IF(ISNUMBER($AB584),IF($AB584=1,100,IF($AB584=0,50,0)),"")</f>
        <v>0</v>
      </c>
      <c r="AN584" s="0" t="str">
        <f aca="false">IF(ISNUMBER($AC584),IF($AC584&gt;=0.001,100,IF($AC584&gt;=-0.003,50,0)),"")</f>
        <v/>
      </c>
      <c r="AO584" s="0" t="str">
        <f aca="false">IF(ISNUMBER($AD584),IF($AD584&gt;=0.04,100,IF($AD584&gt;=0,50,0)),"")</f>
        <v/>
      </c>
      <c r="AP584" s="0" t="str">
        <f aca="false">IF(ISNUMBER($AE584),IF($AE584&gt;=25,100,IF($AE584&gt;=-75,50,0)),"")</f>
        <v/>
      </c>
      <c r="AQ584" s="0" t="str">
        <f aca="false">IF(ISNUMBER($AF584),IF($AF584&gt;0,100,IF($AF584&gt;=-50,50,0)),"")</f>
        <v/>
      </c>
      <c r="AR584" s="0" t="str">
        <f aca="false">IF(ISNUMBER($AG584),IF($AG584=1,100,IF($AG584=0,50,0)),"")</f>
        <v/>
      </c>
      <c r="AS584" s="0" t="str">
        <f aca="false">IF(ISNUMBER($AH584),IF($AH584&lt;0,100,IF($AH584&lt;=20,50,0)),"")</f>
        <v/>
      </c>
      <c r="AT584" s="0" t="str">
        <f aca="false">IF(ISNUMBER($AI584),IF($AI584&lt;0.95,100,IF($AI584&lt;=1,50,0)),"")</f>
        <v/>
      </c>
      <c r="AU584" s="0" t="str">
        <f aca="false">IF(ISNUMBER($AJ584),IF($AJ584&lt;30,0,IF($AJ584&lt;40,50,IF($AJ584&lt;=90,100,50))),"")</f>
        <v/>
      </c>
      <c r="AV584" s="0" t="str">
        <f aca="false">IF(ISNUMBER($AK584),IF($AK584&gt;-0.2,100,IF($AK584&gt;=-0.4,50,0)),"")</f>
        <v/>
      </c>
      <c r="AW584" s="59" t="n">
        <f aca="false">01_指標庫!$H$4*ISNUMBER($F584)+01_指標庫!$H$5*ISNUMBER($AA584)+01_指標庫!$H$6*ISNUMBER($G584)+01_指標庫!$H$7*ISNUMBER($H584)+01_指標庫!$H$8*ISNUMBER($AF584)+01_指標庫!$H$9*ISNUMBER($AG584)+01_指標庫!$H$10*ISNUMBER($AB584)+01_指標庫!$H$11*ISNUMBER($AC584)+01_指標庫!$H$12*ISNUMBER($AD584)+01_指標庫!$H$13*ISNUMBER($AE584)+01_指標庫!$H$14*ISNUMBER($I584)+01_指標庫!$H$15*ISNUMBER($AH584)+01_指標庫!$H$16*ISNUMBER($K584)+01_指標庫!$H$17*ISNUMBER($AI584)+01_指標庫!$H$18*ISNUMBER($AJ584)+01_指標庫!$H$19*ISNUMBER($AK584)+01_指標庫!$H$20*ISNUMBER($BB584)+01_指標庫!$H$21*ISNUMBER($BC584)</f>
        <v>51</v>
      </c>
      <c r="AX584" s="59" t="n">
        <f aca="false">IF(AW584=0,50,ROUND((01_指標庫!$H$4*IF(ISNUMBER($F584),L584,0)+01_指標庫!$H$5*IF(ISNUMBER($AA584),AL584,0)+01_指標庫!$H$6*IF(ISNUMBER($G584),M584,0)+01_指標庫!$H$7*IF(ISNUMBER($H584),N584,0)+01_指標庫!$H$8*IF(ISNUMBER($AF584),AQ584,0)+01_指標庫!$H$9*IF(ISNUMBER($AG584),AR584,0)+01_指標庫!$H$10*IF(ISNUMBER($AB584),AM584,0)+01_指標庫!$H$11*IF(ISNUMBER($AC584),AN584,0)+01_指標庫!$H$12*IF(ISNUMBER($AD584),AO584,0)+01_指標庫!$H$13*IF(ISNUMBER($AE584),AP584,0)+01_指標庫!$H$14*IF(ISNUMBER($I584),O584,0)+01_指標庫!$H$15*IF(ISNUMBER($AH584),AS584,0)+01_指標庫!$H$16*IF(ISNUMBER($K584),P584,0)+01_指標庫!$H$17*IF(ISNUMBER($AI584),AT584,0)+01_指標庫!$H$18*IF(ISNUMBER($AJ584),AU584,0)+01_指標庫!$H$19*IF(ISNUMBER($AK584),AV584,0)+01_指標庫!$H$20*IF(ISNUMBER($BB584),BB584,0)+01_指標庫!$H$21*IF(ISNUMBER($BC584),BC584,0))/AW584,1))</f>
        <v>19.6</v>
      </c>
      <c r="AY584" s="60"/>
      <c r="AZ584" s="60"/>
      <c r="BA584" s="58" t="n">
        <f aca="false">AVERAGE($E580:$E584)/AVERAGE($E575:$E584)-1</f>
        <v>-0.00665499627414856</v>
      </c>
      <c r="BB584" s="59" t="n">
        <f aca="false">IF(ISNUMBER($BA584),IF(OR($S584&lt;=-0.03,$BA584&lt;-0.003),0,IF(OR($S584&lt;=-0.02,$BA584&lt;0.01),50,100)),"")</f>
        <v>0</v>
      </c>
      <c r="BC584" s="0" t="str">
        <f aca="false">IF(OR(COUNT($AZ584)=0,COUNT($AZ583)=0),"",IF(OR($AY584/$AZ583-1&lt;=-0.03,$AZ584/$AZ583-1&lt;=-0.045,IF(COUNT($AZ575:$AZ584)=10,AVERAGE($AZ580:$AZ584)/AVERAGE($AZ575:$AZ584)-1&lt;-0.01,FALSE())),0,IF(OR($AZ584/$AZ583-1&lt;=-0.02,IF(COUNT($AZ575:$AZ584)=10,AVERAGE($AZ580:$AZ584)/AVERAGE($AZ575:$AZ584)-1&lt;0.005,FALSE())),50,100)))</f>
        <v/>
      </c>
    </row>
    <row r="585" customFormat="false" ht="15" hidden="false" customHeight="true" outlineLevel="0" collapsed="false">
      <c r="A585" s="47" t="n">
        <v>581</v>
      </c>
      <c r="B585" s="48" t="n">
        <v>43398</v>
      </c>
      <c r="C585" s="47" t="n">
        <v>2018</v>
      </c>
      <c r="D585" s="49" t="s">
        <v>239</v>
      </c>
      <c r="E585" s="50" t="n">
        <v>7016.39</v>
      </c>
      <c r="F585" s="51" t="n">
        <v>-0.006906</v>
      </c>
      <c r="G585" s="51" t="n">
        <v>-0.084044</v>
      </c>
      <c r="H585" s="52" t="n">
        <v>0.4286</v>
      </c>
      <c r="I585" s="53" t="n">
        <v>372</v>
      </c>
      <c r="J585" s="47" t="s">
        <v>235</v>
      </c>
      <c r="K585" s="54" t="n">
        <v>24.22</v>
      </c>
      <c r="L585" s="55" t="n">
        <f aca="false">IF(COUNT(F585)=0,50,IF(F585&gt;=0,100,IF(F585&gt;=-0.02,50,0)))</f>
        <v>50</v>
      </c>
      <c r="M585" s="55" t="n">
        <f aca="false">IF(COUNT(G585)=0,50,IF(G585&gt;-0.06,100,IF(G585&gt;-0.15,50,0)))</f>
        <v>50</v>
      </c>
      <c r="N585" s="55" t="n">
        <f aca="false">IF(COUNT(H585)=0,50,IF(H585&gt;=0.6,100,IF(H585&gt;=0.4,50,0)))</f>
        <v>50</v>
      </c>
      <c r="O585" s="55" t="n">
        <f aca="false">IF(COUNT(I585)=0,50,IF(J585="proxy_vix",50,IF(I585&lt;350,100,IF(I585&lt;=450,50,0))))</f>
        <v>50</v>
      </c>
      <c r="P585" s="55" t="n">
        <f aca="false">IF(COUNT(K585)=0,50,IF(K585&lt;20,100,IF(K585&lt;=25,50,0)))</f>
        <v>50</v>
      </c>
      <c r="Q585" s="54"/>
      <c r="R585" s="47"/>
      <c r="S585" s="51" t="n">
        <f aca="false">$E585/$E584-1</f>
        <v>0.0334710530773368</v>
      </c>
      <c r="T585" s="56" t="n">
        <f aca="false">$K585/$K584-1</f>
        <v>-0.0400317082837892</v>
      </c>
      <c r="V585" s="57"/>
      <c r="W585" s="57"/>
      <c r="Y585" s="1" t="str">
        <f aca="false">IF(AX585&gt;=70,"EASY",IF(AX585&gt;40,"UNCERTAIN","HARD"))</f>
        <v>UNCERTAIN</v>
      </c>
      <c r="AA585" s="58" t="n">
        <f aca="false">IF($A585&lt;200,"",AVERAGE($E536:$E585)/AVERAGE($E386:$E585)-1)</f>
        <v>0.0489911632461413</v>
      </c>
      <c r="AB585" s="59" t="n">
        <f aca="false">LOOKUP($B585,07_L1政策步階!$A$4:$A$14,07_L1政策步階!$C$4:$C$14)</f>
        <v>-1</v>
      </c>
      <c r="AC585" s="57"/>
      <c r="AD585" s="57"/>
      <c r="AE585" s="57"/>
      <c r="AF585" s="57"/>
      <c r="AG585" s="57"/>
      <c r="AH585" s="57"/>
      <c r="AI585" s="57"/>
      <c r="AJ585" s="57"/>
      <c r="AK585" s="57"/>
      <c r="AL585" s="59" t="n">
        <f aca="false">IF(ISNUMBER($AA585),IF($AA585&gt;=0.005,100,IF($AA585&gt;=-0.015,50,0)),"")</f>
        <v>100</v>
      </c>
      <c r="AM585" s="59" t="n">
        <f aca="false">IF(ISNUMBER($AB585),IF($AB585=1,100,IF($AB585=0,50,0)),"")</f>
        <v>0</v>
      </c>
      <c r="AN585" s="0" t="str">
        <f aca="false">IF(ISNUMBER($AC585),IF($AC585&gt;=0.001,100,IF($AC585&gt;=-0.003,50,0)),"")</f>
        <v/>
      </c>
      <c r="AO585" s="0" t="str">
        <f aca="false">IF(ISNUMBER($AD585),IF($AD585&gt;=0.04,100,IF($AD585&gt;=0,50,0)),"")</f>
        <v/>
      </c>
      <c r="AP585" s="0" t="str">
        <f aca="false">IF(ISNUMBER($AE585),IF($AE585&gt;=25,100,IF($AE585&gt;=-75,50,0)),"")</f>
        <v/>
      </c>
      <c r="AQ585" s="0" t="str">
        <f aca="false">IF(ISNUMBER($AF585),IF($AF585&gt;0,100,IF($AF585&gt;=-50,50,0)),"")</f>
        <v/>
      </c>
      <c r="AR585" s="0" t="str">
        <f aca="false">IF(ISNUMBER($AG585),IF($AG585=1,100,IF($AG585=0,50,0)),"")</f>
        <v/>
      </c>
      <c r="AS585" s="0" t="str">
        <f aca="false">IF(ISNUMBER($AH585),IF($AH585&lt;0,100,IF($AH585&lt;=20,50,0)),"")</f>
        <v/>
      </c>
      <c r="AT585" s="0" t="str">
        <f aca="false">IF(ISNUMBER($AI585),IF($AI585&lt;0.95,100,IF($AI585&lt;=1,50,0)),"")</f>
        <v/>
      </c>
      <c r="AU585" s="0" t="str">
        <f aca="false">IF(ISNUMBER($AJ585),IF($AJ585&lt;30,0,IF($AJ585&lt;40,50,IF($AJ585&lt;=90,100,50))),"")</f>
        <v/>
      </c>
      <c r="AV585" s="0" t="str">
        <f aca="false">IF(ISNUMBER($AK585),IF($AK585&gt;-0.2,100,IF($AK585&gt;=-0.4,50,0)),"")</f>
        <v/>
      </c>
      <c r="AW585" s="59" t="n">
        <f aca="false">01_指標庫!$H$4*ISNUMBER($F585)+01_指標庫!$H$5*ISNUMBER($AA585)+01_指標庫!$H$6*ISNUMBER($G585)+01_指標庫!$H$7*ISNUMBER($H585)+01_指標庫!$H$8*ISNUMBER($AF585)+01_指標庫!$H$9*ISNUMBER($AG585)+01_指標庫!$H$10*ISNUMBER($AB585)+01_指標庫!$H$11*ISNUMBER($AC585)+01_指標庫!$H$12*ISNUMBER($AD585)+01_指標庫!$H$13*ISNUMBER($AE585)+01_指標庫!$H$14*ISNUMBER($I585)+01_指標庫!$H$15*ISNUMBER($AH585)+01_指標庫!$H$16*ISNUMBER($K585)+01_指標庫!$H$17*ISNUMBER($AI585)+01_指標庫!$H$18*ISNUMBER($AJ585)+01_指標庫!$H$19*ISNUMBER($AK585)+01_指標庫!$H$20*ISNUMBER($BB585)+01_指標庫!$H$21*ISNUMBER($BC585)</f>
        <v>51</v>
      </c>
      <c r="AX585" s="59" t="n">
        <f aca="false">IF(AW585=0,50,ROUND((01_指標庫!$H$4*IF(ISNUMBER($F585),L585,0)+01_指標庫!$H$5*IF(ISNUMBER($AA585),AL585,0)+01_指標庫!$H$6*IF(ISNUMBER($G585),M585,0)+01_指標庫!$H$7*IF(ISNUMBER($H585),N585,0)+01_指標庫!$H$8*IF(ISNUMBER($AF585),AQ585,0)+01_指標庫!$H$9*IF(ISNUMBER($AG585),AR585,0)+01_指標庫!$H$10*IF(ISNUMBER($AB585),AM585,0)+01_指標庫!$H$11*IF(ISNUMBER($AC585),AN585,0)+01_指標庫!$H$12*IF(ISNUMBER($AD585),AO585,0)+01_指標庫!$H$13*IF(ISNUMBER($AE585),AP585,0)+01_指標庫!$H$14*IF(ISNUMBER($I585),O585,0)+01_指標庫!$H$15*IF(ISNUMBER($AH585),AS585,0)+01_指標庫!$H$16*IF(ISNUMBER($K585),P585,0)+01_指標庫!$H$17*IF(ISNUMBER($AI585),AT585,0)+01_指標庫!$H$18*IF(ISNUMBER($AJ585),AU585,0)+01_指標庫!$H$19*IF(ISNUMBER($AK585),AV585,0)+01_指標庫!$H$20*IF(ISNUMBER($BB585),BB585,0)+01_指標庫!$H$21*IF(ISNUMBER($BC585),BC585,0))/AW585,1))</f>
        <v>41.2</v>
      </c>
      <c r="AY585" s="60"/>
      <c r="AZ585" s="60"/>
      <c r="BA585" s="58" t="n">
        <f aca="false">AVERAGE($E581:$E585)/AVERAGE($E576:$E585)-1</f>
        <v>-0.0101925321740577</v>
      </c>
      <c r="BB585" s="59" t="n">
        <f aca="false">IF(ISNUMBER($BA585),IF(OR($S585&lt;=-0.03,$BA585&lt;-0.003),0,IF(OR($S585&lt;=-0.02,$BA585&lt;0.01),50,100)),"")</f>
        <v>0</v>
      </c>
      <c r="BC585" s="0" t="str">
        <f aca="false">IF(OR(COUNT($AZ585)=0,COUNT($AZ584)=0),"",IF(OR($AY585/$AZ584-1&lt;=-0.03,$AZ585/$AZ584-1&lt;=-0.045,IF(COUNT($AZ576:$AZ585)=10,AVERAGE($AZ581:$AZ585)/AVERAGE($AZ576:$AZ585)-1&lt;-0.01,FALSE())),0,IF(OR($AZ585/$AZ584-1&lt;=-0.02,IF(COUNT($AZ576:$AZ585)=10,AVERAGE($AZ581:$AZ585)/AVERAGE($AZ576:$AZ585)-1&lt;0.005,FALSE())),50,100)))</f>
        <v/>
      </c>
    </row>
    <row r="586" customFormat="false" ht="15" hidden="false" customHeight="true" outlineLevel="0" collapsed="false">
      <c r="A586" s="47" t="n">
        <v>582</v>
      </c>
      <c r="B586" s="48" t="n">
        <v>43399</v>
      </c>
      <c r="C586" s="47" t="n">
        <v>2018</v>
      </c>
      <c r="D586" s="49" t="s">
        <v>234</v>
      </c>
      <c r="E586" s="50" t="n">
        <v>6852.4</v>
      </c>
      <c r="F586" s="51" t="n">
        <v>-0.030215</v>
      </c>
      <c r="G586" s="51" t="n">
        <v>-0.105452</v>
      </c>
      <c r="H586" s="52" t="n">
        <v>0.4286</v>
      </c>
      <c r="I586" s="53" t="n">
        <v>385</v>
      </c>
      <c r="J586" s="47" t="s">
        <v>235</v>
      </c>
      <c r="K586" s="54" t="n">
        <v>24.16</v>
      </c>
      <c r="L586" s="55" t="n">
        <f aca="false">IF(COUNT(F586)=0,50,IF(F586&gt;=0,100,IF(F586&gt;=-0.02,50,0)))</f>
        <v>0</v>
      </c>
      <c r="M586" s="55" t="n">
        <f aca="false">IF(COUNT(G586)=0,50,IF(G586&gt;-0.06,100,IF(G586&gt;-0.15,50,0)))</f>
        <v>50</v>
      </c>
      <c r="N586" s="55" t="n">
        <f aca="false">IF(COUNT(H586)=0,50,IF(H586&gt;=0.6,100,IF(H586&gt;=0.4,50,0)))</f>
        <v>50</v>
      </c>
      <c r="O586" s="55" t="n">
        <f aca="false">IF(COUNT(I586)=0,50,IF(J586="proxy_vix",50,IF(I586&lt;350,100,IF(I586&lt;=450,50,0))))</f>
        <v>50</v>
      </c>
      <c r="P586" s="55" t="n">
        <f aca="false">IF(COUNT(K586)=0,50,IF(K586&lt;20,100,IF(K586&lt;=25,50,0)))</f>
        <v>50</v>
      </c>
      <c r="Q586" s="54"/>
      <c r="R586" s="47"/>
      <c r="S586" s="51" t="n">
        <f aca="false">$E586/$E585-1</f>
        <v>-0.0233724180098314</v>
      </c>
      <c r="T586" s="56" t="n">
        <f aca="false">$K586/$K585-1</f>
        <v>-0.00247729149463249</v>
      </c>
      <c r="V586" s="57"/>
      <c r="W586" s="57"/>
      <c r="Y586" s="1" t="str">
        <f aca="false">IF(AX586&gt;=70,"EASY",IF(AX586&gt;40,"UNCERTAIN","HARD"))</f>
        <v>HARD</v>
      </c>
      <c r="AA586" s="58" t="n">
        <f aca="false">IF($A586&lt;200,"",AVERAGE($E537:$E586)/AVERAGE($E387:$E586)-1)</f>
        <v>0.0474071324089724</v>
      </c>
      <c r="AB586" s="59" t="n">
        <f aca="false">LOOKUP($B586,07_L1政策步階!$A$4:$A$14,07_L1政策步階!$C$4:$C$14)</f>
        <v>-1</v>
      </c>
      <c r="AC586" s="57"/>
      <c r="AD586" s="57"/>
      <c r="AE586" s="57"/>
      <c r="AF586" s="57"/>
      <c r="AG586" s="57"/>
      <c r="AH586" s="57"/>
      <c r="AI586" s="57"/>
      <c r="AJ586" s="57"/>
      <c r="AK586" s="57"/>
      <c r="AL586" s="59" t="n">
        <f aca="false">IF(ISNUMBER($AA586),IF($AA586&gt;=0.005,100,IF($AA586&gt;=-0.015,50,0)),"")</f>
        <v>100</v>
      </c>
      <c r="AM586" s="59" t="n">
        <f aca="false">IF(ISNUMBER($AB586),IF($AB586=1,100,IF($AB586=0,50,0)),"")</f>
        <v>0</v>
      </c>
      <c r="AN586" s="0" t="str">
        <f aca="false">IF(ISNUMBER($AC586),IF($AC586&gt;=0.001,100,IF($AC586&gt;=-0.003,50,0)),"")</f>
        <v/>
      </c>
      <c r="AO586" s="0" t="str">
        <f aca="false">IF(ISNUMBER($AD586),IF($AD586&gt;=0.04,100,IF($AD586&gt;=0,50,0)),"")</f>
        <v/>
      </c>
      <c r="AP586" s="0" t="str">
        <f aca="false">IF(ISNUMBER($AE586),IF($AE586&gt;=25,100,IF($AE586&gt;=-75,50,0)),"")</f>
        <v/>
      </c>
      <c r="AQ586" s="0" t="str">
        <f aca="false">IF(ISNUMBER($AF586),IF($AF586&gt;0,100,IF($AF586&gt;=-50,50,0)),"")</f>
        <v/>
      </c>
      <c r="AR586" s="0" t="str">
        <f aca="false">IF(ISNUMBER($AG586),IF($AG586=1,100,IF($AG586=0,50,0)),"")</f>
        <v/>
      </c>
      <c r="AS586" s="0" t="str">
        <f aca="false">IF(ISNUMBER($AH586),IF($AH586&lt;0,100,IF($AH586&lt;=20,50,0)),"")</f>
        <v/>
      </c>
      <c r="AT586" s="0" t="str">
        <f aca="false">IF(ISNUMBER($AI586),IF($AI586&lt;0.95,100,IF($AI586&lt;=1,50,0)),"")</f>
        <v/>
      </c>
      <c r="AU586" s="0" t="str">
        <f aca="false">IF(ISNUMBER($AJ586),IF($AJ586&lt;30,0,IF($AJ586&lt;40,50,IF($AJ586&lt;=90,100,50))),"")</f>
        <v/>
      </c>
      <c r="AV586" s="0" t="str">
        <f aca="false">IF(ISNUMBER($AK586),IF($AK586&gt;-0.2,100,IF($AK586&gt;=-0.4,50,0)),"")</f>
        <v/>
      </c>
      <c r="AW586" s="59" t="n">
        <f aca="false">01_指標庫!$H$4*ISNUMBER($F586)+01_指標庫!$H$5*ISNUMBER($AA586)+01_指標庫!$H$6*ISNUMBER($G586)+01_指標庫!$H$7*ISNUMBER($H586)+01_指標庫!$H$8*ISNUMBER($AF586)+01_指標庫!$H$9*ISNUMBER($AG586)+01_指標庫!$H$10*ISNUMBER($AB586)+01_指標庫!$H$11*ISNUMBER($AC586)+01_指標庫!$H$12*ISNUMBER($AD586)+01_指標庫!$H$13*ISNUMBER($AE586)+01_指標庫!$H$14*ISNUMBER($I586)+01_指標庫!$H$15*ISNUMBER($AH586)+01_指標庫!$H$16*ISNUMBER($K586)+01_指標庫!$H$17*ISNUMBER($AI586)+01_指標庫!$H$18*ISNUMBER($AJ586)+01_指標庫!$H$19*ISNUMBER($AK586)+01_指標庫!$H$20*ISNUMBER($BB586)+01_指標庫!$H$21*ISNUMBER($BC586)</f>
        <v>51</v>
      </c>
      <c r="AX586" s="59" t="n">
        <f aca="false">IF(AW586=0,50,ROUND((01_指標庫!$H$4*IF(ISNUMBER($F586),L586,0)+01_指標庫!$H$5*IF(ISNUMBER($AA586),AL586,0)+01_指標庫!$H$6*IF(ISNUMBER($G586),M586,0)+01_指標庫!$H$7*IF(ISNUMBER($H586),N586,0)+01_指標庫!$H$8*IF(ISNUMBER($AF586),AQ586,0)+01_指標庫!$H$9*IF(ISNUMBER($AG586),AR586,0)+01_指標庫!$H$10*IF(ISNUMBER($AB586),AM586,0)+01_指標庫!$H$11*IF(ISNUMBER($AC586),AN586,0)+01_指標庫!$H$12*IF(ISNUMBER($AD586),AO586,0)+01_指標庫!$H$13*IF(ISNUMBER($AE586),AP586,0)+01_指標庫!$H$14*IF(ISNUMBER($I586),O586,0)+01_指標庫!$H$15*IF(ISNUMBER($AH586),AS586,0)+01_指標庫!$H$16*IF(ISNUMBER($K586),P586,0)+01_指標庫!$H$17*IF(ISNUMBER($AI586),AT586,0)+01_指標庫!$H$18*IF(ISNUMBER($AJ586),AU586,0)+01_指標庫!$H$19*IF(ISNUMBER($AK586),AV586,0)+01_指標庫!$H$20*IF(ISNUMBER($BB586),BB586,0)+01_指標庫!$H$21*IF(ISNUMBER($BC586),BC586,0))/AW586,1))</f>
        <v>33.3</v>
      </c>
      <c r="AY586" s="60"/>
      <c r="AZ586" s="60"/>
      <c r="BA586" s="58" t="n">
        <f aca="false">AVERAGE($E582:$E586)/AVERAGE($E577:$E586)-1</f>
        <v>-0.0131312330539148</v>
      </c>
      <c r="BB586" s="59" t="n">
        <f aca="false">IF(ISNUMBER($BA586),IF(OR($S586&lt;=-0.03,$BA586&lt;-0.003),0,IF(OR($S586&lt;=-0.02,$BA586&lt;0.01),50,100)),"")</f>
        <v>0</v>
      </c>
      <c r="BC586" s="0" t="str">
        <f aca="false">IF(OR(COUNT($AZ586)=0,COUNT($AZ585)=0),"",IF(OR($AY586/$AZ585-1&lt;=-0.03,$AZ586/$AZ585-1&lt;=-0.045,IF(COUNT($AZ577:$AZ586)=10,AVERAGE($AZ582:$AZ586)/AVERAGE($AZ577:$AZ586)-1&lt;-0.01,FALSE())),0,IF(OR($AZ586/$AZ585-1&lt;=-0.02,IF(COUNT($AZ577:$AZ586)=10,AVERAGE($AZ582:$AZ586)/AVERAGE($AZ577:$AZ586)-1&lt;0.005,FALSE())),50,100)))</f>
        <v/>
      </c>
    </row>
    <row r="587" customFormat="false" ht="15" hidden="false" customHeight="true" outlineLevel="0" collapsed="false">
      <c r="A587" s="47" t="n">
        <v>583</v>
      </c>
      <c r="B587" s="48" t="n">
        <v>43402</v>
      </c>
      <c r="C587" s="47" t="n">
        <v>2018</v>
      </c>
      <c r="D587" s="49" t="s">
        <v>236</v>
      </c>
      <c r="E587" s="50" t="n">
        <v>6713.9</v>
      </c>
      <c r="F587" s="51" t="n">
        <v>-0.049787</v>
      </c>
      <c r="G587" s="51" t="n">
        <v>-0.123532</v>
      </c>
      <c r="H587" s="52" t="n">
        <v>0.3878</v>
      </c>
      <c r="I587" s="53" t="n">
        <v>384</v>
      </c>
      <c r="J587" s="47" t="s">
        <v>235</v>
      </c>
      <c r="K587" s="54" t="n">
        <v>24.7</v>
      </c>
      <c r="L587" s="55" t="n">
        <f aca="false">IF(COUNT(F587)=0,50,IF(F587&gt;=0,100,IF(F587&gt;=-0.02,50,0)))</f>
        <v>0</v>
      </c>
      <c r="M587" s="55" t="n">
        <f aca="false">IF(COUNT(G587)=0,50,IF(G587&gt;-0.06,100,IF(G587&gt;-0.15,50,0)))</f>
        <v>50</v>
      </c>
      <c r="N587" s="55" t="n">
        <f aca="false">IF(COUNT(H587)=0,50,IF(H587&gt;=0.6,100,IF(H587&gt;=0.4,50,0)))</f>
        <v>0</v>
      </c>
      <c r="O587" s="55" t="n">
        <f aca="false">IF(COUNT(I587)=0,50,IF(J587="proxy_vix",50,IF(I587&lt;350,100,IF(I587&lt;=450,50,0))))</f>
        <v>50</v>
      </c>
      <c r="P587" s="55" t="n">
        <f aca="false">IF(COUNT(K587)=0,50,IF(K587&lt;20,100,IF(K587&lt;=25,50,0)))</f>
        <v>50</v>
      </c>
      <c r="Q587" s="54"/>
      <c r="R587" s="47"/>
      <c r="S587" s="51" t="n">
        <f aca="false">$E587/$E586-1</f>
        <v>-0.0202118965617886</v>
      </c>
      <c r="T587" s="56" t="n">
        <f aca="false">$K587/$K586-1</f>
        <v>0.0223509933774835</v>
      </c>
      <c r="V587" s="57"/>
      <c r="W587" s="57"/>
      <c r="Y587" s="1" t="str">
        <f aca="false">IF(AX587&gt;=70,"EASY",IF(AX587&gt;40,"UNCERTAIN","HARD"))</f>
        <v>HARD</v>
      </c>
      <c r="AA587" s="58" t="n">
        <f aca="false">IF($A587&lt;200,"",AVERAGE($E538:$E587)/AVERAGE($E388:$E587)-1)</f>
        <v>0.0455617294402817</v>
      </c>
      <c r="AB587" s="59" t="n">
        <f aca="false">LOOKUP($B587,07_L1政策步階!$A$4:$A$14,07_L1政策步階!$C$4:$C$14)</f>
        <v>-1</v>
      </c>
      <c r="AC587" s="57"/>
      <c r="AD587" s="57"/>
      <c r="AE587" s="57"/>
      <c r="AF587" s="57"/>
      <c r="AG587" s="57"/>
      <c r="AH587" s="57"/>
      <c r="AI587" s="57"/>
      <c r="AJ587" s="57"/>
      <c r="AK587" s="57"/>
      <c r="AL587" s="59" t="n">
        <f aca="false">IF(ISNUMBER($AA587),IF($AA587&gt;=0.005,100,IF($AA587&gt;=-0.015,50,0)),"")</f>
        <v>100</v>
      </c>
      <c r="AM587" s="59" t="n">
        <f aca="false">IF(ISNUMBER($AB587),IF($AB587=1,100,IF($AB587=0,50,0)),"")</f>
        <v>0</v>
      </c>
      <c r="AN587" s="0" t="str">
        <f aca="false">IF(ISNUMBER($AC587),IF($AC587&gt;=0.001,100,IF($AC587&gt;=-0.003,50,0)),"")</f>
        <v/>
      </c>
      <c r="AO587" s="0" t="str">
        <f aca="false">IF(ISNUMBER($AD587),IF($AD587&gt;=0.04,100,IF($AD587&gt;=0,50,0)),"")</f>
        <v/>
      </c>
      <c r="AP587" s="0" t="str">
        <f aca="false">IF(ISNUMBER($AE587),IF($AE587&gt;=25,100,IF($AE587&gt;=-75,50,0)),"")</f>
        <v/>
      </c>
      <c r="AQ587" s="0" t="str">
        <f aca="false">IF(ISNUMBER($AF587),IF($AF587&gt;0,100,IF($AF587&gt;=-50,50,0)),"")</f>
        <v/>
      </c>
      <c r="AR587" s="0" t="str">
        <f aca="false">IF(ISNUMBER($AG587),IF($AG587=1,100,IF($AG587=0,50,0)),"")</f>
        <v/>
      </c>
      <c r="AS587" s="0" t="str">
        <f aca="false">IF(ISNUMBER($AH587),IF($AH587&lt;0,100,IF($AH587&lt;=20,50,0)),"")</f>
        <v/>
      </c>
      <c r="AT587" s="0" t="str">
        <f aca="false">IF(ISNUMBER($AI587),IF($AI587&lt;0.95,100,IF($AI587&lt;=1,50,0)),"")</f>
        <v/>
      </c>
      <c r="AU587" s="0" t="str">
        <f aca="false">IF(ISNUMBER($AJ587),IF($AJ587&lt;30,0,IF($AJ587&lt;40,50,IF($AJ587&lt;=90,100,50))),"")</f>
        <v/>
      </c>
      <c r="AV587" s="0" t="str">
        <f aca="false">IF(ISNUMBER($AK587),IF($AK587&gt;-0.2,100,IF($AK587&gt;=-0.4,50,0)),"")</f>
        <v/>
      </c>
      <c r="AW587" s="59" t="n">
        <f aca="false">01_指標庫!$H$4*ISNUMBER($F587)+01_指標庫!$H$5*ISNUMBER($AA587)+01_指標庫!$H$6*ISNUMBER($G587)+01_指標庫!$H$7*ISNUMBER($H587)+01_指標庫!$H$8*ISNUMBER($AF587)+01_指標庫!$H$9*ISNUMBER($AG587)+01_指標庫!$H$10*ISNUMBER($AB587)+01_指標庫!$H$11*ISNUMBER($AC587)+01_指標庫!$H$12*ISNUMBER($AD587)+01_指標庫!$H$13*ISNUMBER($AE587)+01_指標庫!$H$14*ISNUMBER($I587)+01_指標庫!$H$15*ISNUMBER($AH587)+01_指標庫!$H$16*ISNUMBER($K587)+01_指標庫!$H$17*ISNUMBER($AI587)+01_指標庫!$H$18*ISNUMBER($AJ587)+01_指標庫!$H$19*ISNUMBER($AK587)+01_指標庫!$H$20*ISNUMBER($BB587)+01_指標庫!$H$21*ISNUMBER($BC587)</f>
        <v>51</v>
      </c>
      <c r="AX587" s="59" t="n">
        <f aca="false">IF(AW587=0,50,ROUND((01_指標庫!$H$4*IF(ISNUMBER($F587),L587,0)+01_指標庫!$H$5*IF(ISNUMBER($AA587),AL587,0)+01_指標庫!$H$6*IF(ISNUMBER($G587),M587,0)+01_指標庫!$H$7*IF(ISNUMBER($H587),N587,0)+01_指標庫!$H$8*IF(ISNUMBER($AF587),AQ587,0)+01_指標庫!$H$9*IF(ISNUMBER($AG587),AR587,0)+01_指標庫!$H$10*IF(ISNUMBER($AB587),AM587,0)+01_指標庫!$H$11*IF(ISNUMBER($AC587),AN587,0)+01_指標庫!$H$12*IF(ISNUMBER($AD587),AO587,0)+01_指標庫!$H$13*IF(ISNUMBER($AE587),AP587,0)+01_指標庫!$H$14*IF(ISNUMBER($I587),O587,0)+01_指標庫!$H$15*IF(ISNUMBER($AH587),AS587,0)+01_指標庫!$H$16*IF(ISNUMBER($K587),P587,0)+01_指標庫!$H$17*IF(ISNUMBER($AI587),AT587,0)+01_指標庫!$H$18*IF(ISNUMBER($AJ587),AU587,0)+01_指標庫!$H$19*IF(ISNUMBER($AK587),AV587,0)+01_指標庫!$H$20*IF(ISNUMBER($BB587),BB587,0)+01_指標庫!$H$21*IF(ISNUMBER($BC587),BC587,0))/AW587,1))</f>
        <v>25.5</v>
      </c>
      <c r="AY587" s="60"/>
      <c r="AZ587" s="60"/>
      <c r="BA587" s="58" t="n">
        <f aca="false">AVERAGE($E583:$E587)/AVERAGE($E578:$E587)-1</f>
        <v>-0.0202965199594943</v>
      </c>
      <c r="BB587" s="59" t="n">
        <f aca="false">IF(ISNUMBER($BA587),IF(OR($S587&lt;=-0.03,$BA587&lt;-0.003),0,IF(OR($S587&lt;=-0.02,$BA587&lt;0.01),50,100)),"")</f>
        <v>0</v>
      </c>
      <c r="BC587" s="0" t="str">
        <f aca="false">IF(OR(COUNT($AZ587)=0,COUNT($AZ586)=0),"",IF(OR($AY587/$AZ586-1&lt;=-0.03,$AZ587/$AZ586-1&lt;=-0.045,IF(COUNT($AZ578:$AZ587)=10,AVERAGE($AZ583:$AZ587)/AVERAGE($AZ578:$AZ587)-1&lt;-0.01,FALSE())),0,IF(OR($AZ587/$AZ586-1&lt;=-0.02,IF(COUNT($AZ578:$AZ587)=10,AVERAGE($AZ583:$AZ587)/AVERAGE($AZ578:$AZ587)-1&lt;0.005,FALSE())),50,100)))</f>
        <v/>
      </c>
    </row>
    <row r="588" customFormat="false" ht="15" hidden="false" customHeight="true" outlineLevel="0" collapsed="false">
      <c r="A588" s="47" t="n">
        <v>584</v>
      </c>
      <c r="B588" s="48" t="n">
        <v>43403</v>
      </c>
      <c r="C588" s="47" t="n">
        <v>2018</v>
      </c>
      <c r="D588" s="49" t="s">
        <v>237</v>
      </c>
      <c r="E588" s="50" t="n">
        <v>6810.12</v>
      </c>
      <c r="F588" s="51" t="n">
        <v>-0.036218</v>
      </c>
      <c r="G588" s="51" t="n">
        <v>-0.110971</v>
      </c>
      <c r="H588" s="52" t="n">
        <v>0.4286</v>
      </c>
      <c r="I588" s="53" t="n">
        <v>389</v>
      </c>
      <c r="J588" s="47" t="s">
        <v>235</v>
      </c>
      <c r="K588" s="54" t="n">
        <v>23.35</v>
      </c>
      <c r="L588" s="55" t="n">
        <f aca="false">IF(COUNT(F588)=0,50,IF(F588&gt;=0,100,IF(F588&gt;=-0.02,50,0)))</f>
        <v>0</v>
      </c>
      <c r="M588" s="55" t="n">
        <f aca="false">IF(COUNT(G588)=0,50,IF(G588&gt;-0.06,100,IF(G588&gt;-0.15,50,0)))</f>
        <v>50</v>
      </c>
      <c r="N588" s="55" t="n">
        <f aca="false">IF(COUNT(H588)=0,50,IF(H588&gt;=0.6,100,IF(H588&gt;=0.4,50,0)))</f>
        <v>50</v>
      </c>
      <c r="O588" s="55" t="n">
        <f aca="false">IF(COUNT(I588)=0,50,IF(J588="proxy_vix",50,IF(I588&lt;350,100,IF(I588&lt;=450,50,0))))</f>
        <v>50</v>
      </c>
      <c r="P588" s="55" t="n">
        <f aca="false">IF(COUNT(K588)=0,50,IF(K588&lt;20,100,IF(K588&lt;=25,50,0)))</f>
        <v>50</v>
      </c>
      <c r="Q588" s="54"/>
      <c r="R588" s="47"/>
      <c r="S588" s="51" t="n">
        <f aca="false">$E588/$E587-1</f>
        <v>0.0143314615946022</v>
      </c>
      <c r="T588" s="56" t="n">
        <f aca="false">$K588/$K587-1</f>
        <v>-0.054655870445344</v>
      </c>
      <c r="V588" s="57"/>
      <c r="W588" s="57"/>
      <c r="Y588" s="1" t="str">
        <f aca="false">IF(AX588&gt;=70,"EASY",IF(AX588&gt;40,"UNCERTAIN","HARD"))</f>
        <v>HARD</v>
      </c>
      <c r="AA588" s="58" t="n">
        <f aca="false">IF($A588&lt;200,"",AVERAGE($E539:$E588)/AVERAGE($E389:$E588)-1)</f>
        <v>0.0439190095216691</v>
      </c>
      <c r="AB588" s="59" t="n">
        <f aca="false">LOOKUP($B588,07_L1政策步階!$A$4:$A$14,07_L1政策步階!$C$4:$C$14)</f>
        <v>-1</v>
      </c>
      <c r="AC588" s="57"/>
      <c r="AD588" s="57"/>
      <c r="AE588" s="57"/>
      <c r="AF588" s="57"/>
      <c r="AG588" s="57"/>
      <c r="AH588" s="57"/>
      <c r="AI588" s="57"/>
      <c r="AJ588" s="57"/>
      <c r="AK588" s="57"/>
      <c r="AL588" s="59" t="n">
        <f aca="false">IF(ISNUMBER($AA588),IF($AA588&gt;=0.005,100,IF($AA588&gt;=-0.015,50,0)),"")</f>
        <v>100</v>
      </c>
      <c r="AM588" s="59" t="n">
        <f aca="false">IF(ISNUMBER($AB588),IF($AB588=1,100,IF($AB588=0,50,0)),"")</f>
        <v>0</v>
      </c>
      <c r="AN588" s="0" t="str">
        <f aca="false">IF(ISNUMBER($AC588),IF($AC588&gt;=0.001,100,IF($AC588&gt;=-0.003,50,0)),"")</f>
        <v/>
      </c>
      <c r="AO588" s="0" t="str">
        <f aca="false">IF(ISNUMBER($AD588),IF($AD588&gt;=0.04,100,IF($AD588&gt;=0,50,0)),"")</f>
        <v/>
      </c>
      <c r="AP588" s="0" t="str">
        <f aca="false">IF(ISNUMBER($AE588),IF($AE588&gt;=25,100,IF($AE588&gt;=-75,50,0)),"")</f>
        <v/>
      </c>
      <c r="AQ588" s="0" t="str">
        <f aca="false">IF(ISNUMBER($AF588),IF($AF588&gt;0,100,IF($AF588&gt;=-50,50,0)),"")</f>
        <v/>
      </c>
      <c r="AR588" s="0" t="str">
        <f aca="false">IF(ISNUMBER($AG588),IF($AG588=1,100,IF($AG588=0,50,0)),"")</f>
        <v/>
      </c>
      <c r="AS588" s="0" t="str">
        <f aca="false">IF(ISNUMBER($AH588),IF($AH588&lt;0,100,IF($AH588&lt;=20,50,0)),"")</f>
        <v/>
      </c>
      <c r="AT588" s="0" t="str">
        <f aca="false">IF(ISNUMBER($AI588),IF($AI588&lt;0.95,100,IF($AI588&lt;=1,50,0)),"")</f>
        <v/>
      </c>
      <c r="AU588" s="0" t="str">
        <f aca="false">IF(ISNUMBER($AJ588),IF($AJ588&lt;30,0,IF($AJ588&lt;40,50,IF($AJ588&lt;=90,100,50))),"")</f>
        <v/>
      </c>
      <c r="AV588" s="0" t="str">
        <f aca="false">IF(ISNUMBER($AK588),IF($AK588&gt;-0.2,100,IF($AK588&gt;=-0.4,50,0)),"")</f>
        <v/>
      </c>
      <c r="AW588" s="59" t="n">
        <f aca="false">01_指標庫!$H$4*ISNUMBER($F588)+01_指標庫!$H$5*ISNUMBER($AA588)+01_指標庫!$H$6*ISNUMBER($G588)+01_指標庫!$H$7*ISNUMBER($H588)+01_指標庫!$H$8*ISNUMBER($AF588)+01_指標庫!$H$9*ISNUMBER($AG588)+01_指標庫!$H$10*ISNUMBER($AB588)+01_指標庫!$H$11*ISNUMBER($AC588)+01_指標庫!$H$12*ISNUMBER($AD588)+01_指標庫!$H$13*ISNUMBER($AE588)+01_指標庫!$H$14*ISNUMBER($I588)+01_指標庫!$H$15*ISNUMBER($AH588)+01_指標庫!$H$16*ISNUMBER($K588)+01_指標庫!$H$17*ISNUMBER($AI588)+01_指標庫!$H$18*ISNUMBER($AJ588)+01_指標庫!$H$19*ISNUMBER($AK588)+01_指標庫!$H$20*ISNUMBER($BB588)+01_指標庫!$H$21*ISNUMBER($BC588)</f>
        <v>51</v>
      </c>
      <c r="AX588" s="59" t="n">
        <f aca="false">IF(AW588=0,50,ROUND((01_指標庫!$H$4*IF(ISNUMBER($F588),L588,0)+01_指標庫!$H$5*IF(ISNUMBER($AA588),AL588,0)+01_指標庫!$H$6*IF(ISNUMBER($G588),M588,0)+01_指標庫!$H$7*IF(ISNUMBER($H588),N588,0)+01_指標庫!$H$8*IF(ISNUMBER($AF588),AQ588,0)+01_指標庫!$H$9*IF(ISNUMBER($AG588),AR588,0)+01_指標庫!$H$10*IF(ISNUMBER($AB588),AM588,0)+01_指標庫!$H$11*IF(ISNUMBER($AC588),AN588,0)+01_指標庫!$H$12*IF(ISNUMBER($AD588),AO588,0)+01_指標庫!$H$13*IF(ISNUMBER($AE588),AP588,0)+01_指標庫!$H$14*IF(ISNUMBER($I588),O588,0)+01_指標庫!$H$15*IF(ISNUMBER($AH588),AS588,0)+01_指標庫!$H$16*IF(ISNUMBER($K588),P588,0)+01_指標庫!$H$17*IF(ISNUMBER($AI588),AT588,0)+01_指標庫!$H$18*IF(ISNUMBER($AJ588),AU588,0)+01_指標庫!$H$19*IF(ISNUMBER($AK588),AV588,0)+01_指標庫!$H$20*IF(ISNUMBER($BB588),BB588,0)+01_指標庫!$H$21*IF(ISNUMBER($BC588),BC588,0))/AW588,1))</f>
        <v>33.3</v>
      </c>
      <c r="AY588" s="60"/>
      <c r="AZ588" s="60"/>
      <c r="BA588" s="58" t="n">
        <f aca="false">AVERAGE($E584:$E588)/AVERAGE($E579:$E588)-1</f>
        <v>-0.0225877093591867</v>
      </c>
      <c r="BB588" s="59" t="n">
        <f aca="false">IF(ISNUMBER($BA588),IF(OR($S588&lt;=-0.03,$BA588&lt;-0.003),0,IF(OR($S588&lt;=-0.02,$BA588&lt;0.01),50,100)),"")</f>
        <v>0</v>
      </c>
      <c r="BC588" s="0" t="str">
        <f aca="false">IF(OR(COUNT($AZ588)=0,COUNT($AZ587)=0),"",IF(OR($AY588/$AZ587-1&lt;=-0.03,$AZ588/$AZ587-1&lt;=-0.045,IF(COUNT($AZ579:$AZ588)=10,AVERAGE($AZ584:$AZ588)/AVERAGE($AZ579:$AZ588)-1&lt;-0.01,FALSE())),0,IF(OR($AZ588/$AZ587-1&lt;=-0.02,IF(COUNT($AZ579:$AZ588)=10,AVERAGE($AZ584:$AZ588)/AVERAGE($AZ579:$AZ588)-1&lt;0.005,FALSE())),50,100)))</f>
        <v/>
      </c>
    </row>
    <row r="589" customFormat="false" ht="15" hidden="false" customHeight="true" outlineLevel="0" collapsed="false">
      <c r="A589" s="47" t="n">
        <v>585</v>
      </c>
      <c r="B589" s="48" t="n">
        <v>43404</v>
      </c>
      <c r="C589" s="47" t="n">
        <v>2018</v>
      </c>
      <c r="D589" s="49" t="s">
        <v>238</v>
      </c>
      <c r="E589" s="50" t="n">
        <v>6967.1</v>
      </c>
      <c r="F589" s="51" t="n">
        <v>-0.014112</v>
      </c>
      <c r="G589" s="51" t="n">
        <v>-0.090478</v>
      </c>
      <c r="H589" s="52" t="n">
        <v>0.4286</v>
      </c>
      <c r="I589" s="53" t="n">
        <v>381</v>
      </c>
      <c r="J589" s="47" t="s">
        <v>235</v>
      </c>
      <c r="K589" s="54" t="n">
        <v>21.23</v>
      </c>
      <c r="L589" s="55" t="n">
        <f aca="false">IF(COUNT(F589)=0,50,IF(F589&gt;=0,100,IF(F589&gt;=-0.02,50,0)))</f>
        <v>50</v>
      </c>
      <c r="M589" s="55" t="n">
        <f aca="false">IF(COUNT(G589)=0,50,IF(G589&gt;-0.06,100,IF(G589&gt;-0.15,50,0)))</f>
        <v>50</v>
      </c>
      <c r="N589" s="55" t="n">
        <f aca="false">IF(COUNT(H589)=0,50,IF(H589&gt;=0.6,100,IF(H589&gt;=0.4,50,0)))</f>
        <v>50</v>
      </c>
      <c r="O589" s="55" t="n">
        <f aca="false">IF(COUNT(I589)=0,50,IF(J589="proxy_vix",50,IF(I589&lt;350,100,IF(I589&lt;=450,50,0))))</f>
        <v>50</v>
      </c>
      <c r="P589" s="55" t="n">
        <f aca="false">IF(COUNT(K589)=0,50,IF(K589&lt;20,100,IF(K589&lt;=25,50,0)))</f>
        <v>50</v>
      </c>
      <c r="Q589" s="54"/>
      <c r="R589" s="47"/>
      <c r="S589" s="51" t="n">
        <f aca="false">$E589/$E588-1</f>
        <v>0.0230509888225172</v>
      </c>
      <c r="T589" s="56" t="n">
        <f aca="false">$K589/$K588-1</f>
        <v>-0.0907922912205568</v>
      </c>
      <c r="V589" s="57"/>
      <c r="W589" s="57"/>
      <c r="Y589" s="1" t="str">
        <f aca="false">IF(AX589&gt;=70,"EASY",IF(AX589&gt;40,"UNCERTAIN","HARD"))</f>
        <v>UNCERTAIN</v>
      </c>
      <c r="AA589" s="58" t="n">
        <f aca="false">IF($A589&lt;200,"",AVERAGE($E540:$E589)/AVERAGE($E390:$E589)-1)</f>
        <v>0.0425858595669688</v>
      </c>
      <c r="AB589" s="59" t="n">
        <f aca="false">LOOKUP($B589,07_L1政策步階!$A$4:$A$14,07_L1政策步階!$C$4:$C$14)</f>
        <v>-1</v>
      </c>
      <c r="AC589" s="57"/>
      <c r="AD589" s="57"/>
      <c r="AE589" s="57"/>
      <c r="AF589" s="57"/>
      <c r="AG589" s="57"/>
      <c r="AH589" s="57"/>
      <c r="AI589" s="57"/>
      <c r="AJ589" s="57"/>
      <c r="AK589" s="57"/>
      <c r="AL589" s="59" t="n">
        <f aca="false">IF(ISNUMBER($AA589),IF($AA589&gt;=0.005,100,IF($AA589&gt;=-0.015,50,0)),"")</f>
        <v>100</v>
      </c>
      <c r="AM589" s="59" t="n">
        <f aca="false">IF(ISNUMBER($AB589),IF($AB589=1,100,IF($AB589=0,50,0)),"")</f>
        <v>0</v>
      </c>
      <c r="AN589" s="0" t="str">
        <f aca="false">IF(ISNUMBER($AC589),IF($AC589&gt;=0.001,100,IF($AC589&gt;=-0.003,50,0)),"")</f>
        <v/>
      </c>
      <c r="AO589" s="0" t="str">
        <f aca="false">IF(ISNUMBER($AD589),IF($AD589&gt;=0.04,100,IF($AD589&gt;=0,50,0)),"")</f>
        <v/>
      </c>
      <c r="AP589" s="0" t="str">
        <f aca="false">IF(ISNUMBER($AE589),IF($AE589&gt;=25,100,IF($AE589&gt;=-75,50,0)),"")</f>
        <v/>
      </c>
      <c r="AQ589" s="0" t="str">
        <f aca="false">IF(ISNUMBER($AF589),IF($AF589&gt;0,100,IF($AF589&gt;=-50,50,0)),"")</f>
        <v/>
      </c>
      <c r="AR589" s="0" t="str">
        <f aca="false">IF(ISNUMBER($AG589),IF($AG589=1,100,IF($AG589=0,50,0)),"")</f>
        <v/>
      </c>
      <c r="AS589" s="0" t="str">
        <f aca="false">IF(ISNUMBER($AH589),IF($AH589&lt;0,100,IF($AH589&lt;=20,50,0)),"")</f>
        <v/>
      </c>
      <c r="AT589" s="0" t="str">
        <f aca="false">IF(ISNUMBER($AI589),IF($AI589&lt;0.95,100,IF($AI589&lt;=1,50,0)),"")</f>
        <v/>
      </c>
      <c r="AU589" s="0" t="str">
        <f aca="false">IF(ISNUMBER($AJ589),IF($AJ589&lt;30,0,IF($AJ589&lt;40,50,IF($AJ589&lt;=90,100,50))),"")</f>
        <v/>
      </c>
      <c r="AV589" s="0" t="str">
        <f aca="false">IF(ISNUMBER($AK589),IF($AK589&gt;-0.2,100,IF($AK589&gt;=-0.4,50,0)),"")</f>
        <v/>
      </c>
      <c r="AW589" s="59" t="n">
        <f aca="false">01_指標庫!$H$4*ISNUMBER($F589)+01_指標庫!$H$5*ISNUMBER($AA589)+01_指標庫!$H$6*ISNUMBER($G589)+01_指標庫!$H$7*ISNUMBER($H589)+01_指標庫!$H$8*ISNUMBER($AF589)+01_指標庫!$H$9*ISNUMBER($AG589)+01_指標庫!$H$10*ISNUMBER($AB589)+01_指標庫!$H$11*ISNUMBER($AC589)+01_指標庫!$H$12*ISNUMBER($AD589)+01_指標庫!$H$13*ISNUMBER($AE589)+01_指標庫!$H$14*ISNUMBER($I589)+01_指標庫!$H$15*ISNUMBER($AH589)+01_指標庫!$H$16*ISNUMBER($K589)+01_指標庫!$H$17*ISNUMBER($AI589)+01_指標庫!$H$18*ISNUMBER($AJ589)+01_指標庫!$H$19*ISNUMBER($AK589)+01_指標庫!$H$20*ISNUMBER($BB589)+01_指標庫!$H$21*ISNUMBER($BC589)</f>
        <v>51</v>
      </c>
      <c r="AX589" s="59" t="n">
        <f aca="false">IF(AW589=0,50,ROUND((01_指標庫!$H$4*IF(ISNUMBER($F589),L589,0)+01_指標庫!$H$5*IF(ISNUMBER($AA589),AL589,0)+01_指標庫!$H$6*IF(ISNUMBER($G589),M589,0)+01_指標庫!$H$7*IF(ISNUMBER($H589),N589,0)+01_指標庫!$H$8*IF(ISNUMBER($AF589),AQ589,0)+01_指標庫!$H$9*IF(ISNUMBER($AG589),AR589,0)+01_指標庫!$H$10*IF(ISNUMBER($AB589),AM589,0)+01_指標庫!$H$11*IF(ISNUMBER($AC589),AN589,0)+01_指標庫!$H$12*IF(ISNUMBER($AD589),AO589,0)+01_指標庫!$H$13*IF(ISNUMBER($AE589),AP589,0)+01_指標庫!$H$14*IF(ISNUMBER($I589),O589,0)+01_指標庫!$H$15*IF(ISNUMBER($AH589),AS589,0)+01_指標庫!$H$16*IF(ISNUMBER($K589),P589,0)+01_指標庫!$H$17*IF(ISNUMBER($AI589),AT589,0)+01_指標庫!$H$18*IF(ISNUMBER($AJ589),AU589,0)+01_指標庫!$H$19*IF(ISNUMBER($AK589),AV589,0)+01_指標庫!$H$20*IF(ISNUMBER($BB589),BB589,0)+01_指標庫!$H$21*IF(ISNUMBER($BC589),BC589,0))/AW589,1))</f>
        <v>41.2</v>
      </c>
      <c r="AY589" s="60"/>
      <c r="AZ589" s="60"/>
      <c r="BA589" s="58" t="n">
        <f aca="false">AVERAGE($E585:$E589)/AVERAGE($E580:$E589)-1</f>
        <v>-0.0131036964763169</v>
      </c>
      <c r="BB589" s="59" t="n">
        <f aca="false">IF(ISNUMBER($BA589),IF(OR($S589&lt;=-0.03,$BA589&lt;-0.003),0,IF(OR($S589&lt;=-0.02,$BA589&lt;0.01),50,100)),"")</f>
        <v>0</v>
      </c>
      <c r="BC589" s="0" t="str">
        <f aca="false">IF(OR(COUNT($AZ589)=0,COUNT($AZ588)=0),"",IF(OR($AY589/$AZ588-1&lt;=-0.03,$AZ589/$AZ588-1&lt;=-0.045,IF(COUNT($AZ580:$AZ589)=10,AVERAGE($AZ585:$AZ589)/AVERAGE($AZ580:$AZ589)-1&lt;-0.01,FALSE())),0,IF(OR($AZ589/$AZ588-1&lt;=-0.02,IF(COUNT($AZ580:$AZ589)=10,AVERAGE($AZ585:$AZ589)/AVERAGE($AZ580:$AZ589)-1&lt;0.005,FALSE())),50,100)))</f>
        <v/>
      </c>
    </row>
    <row r="590" customFormat="false" ht="15" hidden="false" customHeight="true" outlineLevel="0" collapsed="false">
      <c r="A590" s="47" t="n">
        <v>586</v>
      </c>
      <c r="B590" s="48" t="n">
        <v>43405</v>
      </c>
      <c r="C590" s="47" t="n">
        <v>2018</v>
      </c>
      <c r="D590" s="49" t="s">
        <v>239</v>
      </c>
      <c r="E590" s="50" t="n">
        <v>7069.17</v>
      </c>
      <c r="F590" s="51" t="n">
        <v>0.000149</v>
      </c>
      <c r="G590" s="51" t="n">
        <v>-0.077154</v>
      </c>
      <c r="H590" s="52" t="n">
        <v>0.4694</v>
      </c>
      <c r="I590" s="53" t="n">
        <v>381</v>
      </c>
      <c r="J590" s="47" t="s">
        <v>235</v>
      </c>
      <c r="K590" s="54" t="n">
        <v>19.34</v>
      </c>
      <c r="L590" s="55" t="n">
        <f aca="false">IF(COUNT(F590)=0,50,IF(F590&gt;=0,100,IF(F590&gt;=-0.02,50,0)))</f>
        <v>100</v>
      </c>
      <c r="M590" s="55" t="n">
        <f aca="false">IF(COUNT(G590)=0,50,IF(G590&gt;-0.06,100,IF(G590&gt;-0.15,50,0)))</f>
        <v>50</v>
      </c>
      <c r="N590" s="55" t="n">
        <f aca="false">IF(COUNT(H590)=0,50,IF(H590&gt;=0.6,100,IF(H590&gt;=0.4,50,0)))</f>
        <v>50</v>
      </c>
      <c r="O590" s="55" t="n">
        <f aca="false">IF(COUNT(I590)=0,50,IF(J590="proxy_vix",50,IF(I590&lt;350,100,IF(I590&lt;=450,50,0))))</f>
        <v>50</v>
      </c>
      <c r="P590" s="55" t="n">
        <f aca="false">IF(COUNT(K590)=0,50,IF(K590&lt;20,100,IF(K590&lt;=25,50,0)))</f>
        <v>100</v>
      </c>
      <c r="Q590" s="54"/>
      <c r="R590" s="47"/>
      <c r="S590" s="51" t="n">
        <f aca="false">$E590/$E589-1</f>
        <v>0.0146502849105079</v>
      </c>
      <c r="T590" s="56" t="n">
        <f aca="false">$K590/$K589-1</f>
        <v>-0.0890249646726331</v>
      </c>
      <c r="V590" s="57"/>
      <c r="W590" s="57"/>
      <c r="Y590" s="1" t="str">
        <f aca="false">IF(AX590&gt;=70,"EASY",IF(AX590&gt;40,"UNCERTAIN","HARD"))</f>
        <v>UNCERTAIN</v>
      </c>
      <c r="AA590" s="58" t="n">
        <f aca="false">IF($A590&lt;200,"",AVERAGE($E541:$E590)/AVERAGE($E391:$E590)-1)</f>
        <v>0.041390004267829</v>
      </c>
      <c r="AB590" s="59" t="n">
        <f aca="false">LOOKUP($B590,07_L1政策步階!$A$4:$A$14,07_L1政策步階!$C$4:$C$14)</f>
        <v>-1</v>
      </c>
      <c r="AC590" s="57"/>
      <c r="AD590" s="57"/>
      <c r="AE590" s="57"/>
      <c r="AF590" s="57"/>
      <c r="AG590" s="57"/>
      <c r="AH590" s="57"/>
      <c r="AI590" s="57"/>
      <c r="AJ590" s="57"/>
      <c r="AK590" s="57"/>
      <c r="AL590" s="59" t="n">
        <f aca="false">IF(ISNUMBER($AA590),IF($AA590&gt;=0.005,100,IF($AA590&gt;=-0.015,50,0)),"")</f>
        <v>100</v>
      </c>
      <c r="AM590" s="59" t="n">
        <f aca="false">IF(ISNUMBER($AB590),IF($AB590=1,100,IF($AB590=0,50,0)),"")</f>
        <v>0</v>
      </c>
      <c r="AN590" s="0" t="str">
        <f aca="false">IF(ISNUMBER($AC590),IF($AC590&gt;=0.001,100,IF($AC590&gt;=-0.003,50,0)),"")</f>
        <v/>
      </c>
      <c r="AO590" s="0" t="str">
        <f aca="false">IF(ISNUMBER($AD590),IF($AD590&gt;=0.04,100,IF($AD590&gt;=0,50,0)),"")</f>
        <v/>
      </c>
      <c r="AP590" s="0" t="str">
        <f aca="false">IF(ISNUMBER($AE590),IF($AE590&gt;=25,100,IF($AE590&gt;=-75,50,0)),"")</f>
        <v/>
      </c>
      <c r="AQ590" s="0" t="str">
        <f aca="false">IF(ISNUMBER($AF590),IF($AF590&gt;0,100,IF($AF590&gt;=-50,50,0)),"")</f>
        <v/>
      </c>
      <c r="AR590" s="0" t="str">
        <f aca="false">IF(ISNUMBER($AG590),IF($AG590=1,100,IF($AG590=0,50,0)),"")</f>
        <v/>
      </c>
      <c r="AS590" s="0" t="str">
        <f aca="false">IF(ISNUMBER($AH590),IF($AH590&lt;0,100,IF($AH590&lt;=20,50,0)),"")</f>
        <v/>
      </c>
      <c r="AT590" s="0" t="str">
        <f aca="false">IF(ISNUMBER($AI590),IF($AI590&lt;0.95,100,IF($AI590&lt;=1,50,0)),"")</f>
        <v/>
      </c>
      <c r="AU590" s="0" t="str">
        <f aca="false">IF(ISNUMBER($AJ590),IF($AJ590&lt;30,0,IF($AJ590&lt;40,50,IF($AJ590&lt;=90,100,50))),"")</f>
        <v/>
      </c>
      <c r="AV590" s="0" t="str">
        <f aca="false">IF(ISNUMBER($AK590),IF($AK590&gt;-0.2,100,IF($AK590&gt;=-0.4,50,0)),"")</f>
        <v/>
      </c>
      <c r="AW590" s="59" t="n">
        <f aca="false">01_指標庫!$H$4*ISNUMBER($F590)+01_指標庫!$H$5*ISNUMBER($AA590)+01_指標庫!$H$6*ISNUMBER($G590)+01_指標庫!$H$7*ISNUMBER($H590)+01_指標庫!$H$8*ISNUMBER($AF590)+01_指標庫!$H$9*ISNUMBER($AG590)+01_指標庫!$H$10*ISNUMBER($AB590)+01_指標庫!$H$11*ISNUMBER($AC590)+01_指標庫!$H$12*ISNUMBER($AD590)+01_指標庫!$H$13*ISNUMBER($AE590)+01_指標庫!$H$14*ISNUMBER($I590)+01_指標庫!$H$15*ISNUMBER($AH590)+01_指標庫!$H$16*ISNUMBER($K590)+01_指標庫!$H$17*ISNUMBER($AI590)+01_指標庫!$H$18*ISNUMBER($AJ590)+01_指標庫!$H$19*ISNUMBER($AK590)+01_指標庫!$H$20*ISNUMBER($BB590)+01_指標庫!$H$21*ISNUMBER($BC590)</f>
        <v>51</v>
      </c>
      <c r="AX590" s="59" t="n">
        <f aca="false">IF(AW590=0,50,ROUND((01_指標庫!$H$4*IF(ISNUMBER($F590),L590,0)+01_指標庫!$H$5*IF(ISNUMBER($AA590),AL590,0)+01_指標庫!$H$6*IF(ISNUMBER($G590),M590,0)+01_指標庫!$H$7*IF(ISNUMBER($H590),N590,0)+01_指標庫!$H$8*IF(ISNUMBER($AF590),AQ590,0)+01_指標庫!$H$9*IF(ISNUMBER($AG590),AR590,0)+01_指標庫!$H$10*IF(ISNUMBER($AB590),AM590,0)+01_指標庫!$H$11*IF(ISNUMBER($AC590),AN590,0)+01_指標庫!$H$12*IF(ISNUMBER($AD590),AO590,0)+01_指標庫!$H$13*IF(ISNUMBER($AE590),AP590,0)+01_指標庫!$H$14*IF(ISNUMBER($I590),O590,0)+01_指標庫!$H$15*IF(ISNUMBER($AH590),AS590,0)+01_指標庫!$H$16*IF(ISNUMBER($K590),P590,0)+01_指標庫!$H$17*IF(ISNUMBER($AI590),AT590,0)+01_指標庫!$H$18*IF(ISNUMBER($AJ590),AU590,0)+01_指標庫!$H$19*IF(ISNUMBER($AK590),AV590,0)+01_指標庫!$H$20*IF(ISNUMBER($BB590),BB590,0)+01_指標庫!$H$21*IF(ISNUMBER($BC590),BC590,0))/AW590,1))</f>
        <v>54.9</v>
      </c>
      <c r="AY590" s="60"/>
      <c r="AZ590" s="60"/>
      <c r="BA590" s="58" t="n">
        <f aca="false">AVERAGE($E586:$E590)/AVERAGE($E581:$E590)-1</f>
        <v>-0.0109212658873261</v>
      </c>
      <c r="BB590" s="59" t="n">
        <f aca="false">IF(ISNUMBER($BA590),IF(OR($S590&lt;=-0.03,$BA590&lt;-0.003),0,IF(OR($S590&lt;=-0.02,$BA590&lt;0.01),50,100)),"")</f>
        <v>0</v>
      </c>
      <c r="BC590" s="0" t="str">
        <f aca="false">IF(OR(COUNT($AZ590)=0,COUNT($AZ589)=0),"",IF(OR($AY590/$AZ589-1&lt;=-0.03,$AZ590/$AZ589-1&lt;=-0.045,IF(COUNT($AZ581:$AZ590)=10,AVERAGE($AZ586:$AZ590)/AVERAGE($AZ581:$AZ590)-1&lt;-0.01,FALSE())),0,IF(OR($AZ590/$AZ589-1&lt;=-0.02,IF(COUNT($AZ581:$AZ590)=10,AVERAGE($AZ586:$AZ590)/AVERAGE($AZ581:$AZ590)-1&lt;0.005,FALSE())),50,100)))</f>
        <v/>
      </c>
    </row>
    <row r="591" customFormat="false" ht="15" hidden="false" customHeight="true" outlineLevel="0" collapsed="false">
      <c r="A591" s="47" t="n">
        <v>587</v>
      </c>
      <c r="B591" s="48" t="n">
        <v>43406</v>
      </c>
      <c r="C591" s="47" t="n">
        <v>2018</v>
      </c>
      <c r="D591" s="49" t="s">
        <v>234</v>
      </c>
      <c r="E591" s="50" t="n">
        <v>6965.29</v>
      </c>
      <c r="F591" s="51" t="n">
        <v>-0.014639</v>
      </c>
      <c r="G591" s="51" t="n">
        <v>-0.090715</v>
      </c>
      <c r="H591" s="52" t="n">
        <v>0.4694</v>
      </c>
      <c r="I591" s="53" t="n">
        <v>372</v>
      </c>
      <c r="J591" s="47" t="s">
        <v>235</v>
      </c>
      <c r="K591" s="54" t="n">
        <v>19.51</v>
      </c>
      <c r="L591" s="55" t="n">
        <f aca="false">IF(COUNT(F591)=0,50,IF(F591&gt;=0,100,IF(F591&gt;=-0.02,50,0)))</f>
        <v>50</v>
      </c>
      <c r="M591" s="55" t="n">
        <f aca="false">IF(COUNT(G591)=0,50,IF(G591&gt;-0.06,100,IF(G591&gt;-0.15,50,0)))</f>
        <v>50</v>
      </c>
      <c r="N591" s="55" t="n">
        <f aca="false">IF(COUNT(H591)=0,50,IF(H591&gt;=0.6,100,IF(H591&gt;=0.4,50,0)))</f>
        <v>50</v>
      </c>
      <c r="O591" s="55" t="n">
        <f aca="false">IF(COUNT(I591)=0,50,IF(J591="proxy_vix",50,IF(I591&lt;350,100,IF(I591&lt;=450,50,0))))</f>
        <v>50</v>
      </c>
      <c r="P591" s="55" t="n">
        <f aca="false">IF(COUNT(K591)=0,50,IF(K591&lt;20,100,IF(K591&lt;=25,50,0)))</f>
        <v>100</v>
      </c>
      <c r="Q591" s="54"/>
      <c r="R591" s="47"/>
      <c r="S591" s="51" t="n">
        <f aca="false">$E591/$E590-1</f>
        <v>-0.0146947944383853</v>
      </c>
      <c r="T591" s="56" t="n">
        <f aca="false">$K591/$K590-1</f>
        <v>0.00879007238883145</v>
      </c>
      <c r="V591" s="57"/>
      <c r="W591" s="57"/>
      <c r="Y591" s="1" t="str">
        <f aca="false">IF(AX591&gt;=70,"EASY",IF(AX591&gt;40,"UNCERTAIN","HARD"))</f>
        <v>UNCERTAIN</v>
      </c>
      <c r="AA591" s="58" t="n">
        <f aca="false">IF($A591&lt;200,"",AVERAGE($E542:$E591)/AVERAGE($E392:$E591)-1)</f>
        <v>0.0400244336766251</v>
      </c>
      <c r="AB591" s="59" t="n">
        <f aca="false">LOOKUP($B591,07_L1政策步階!$A$4:$A$14,07_L1政策步階!$C$4:$C$14)</f>
        <v>-1</v>
      </c>
      <c r="AC591" s="57"/>
      <c r="AD591" s="57"/>
      <c r="AE591" s="57"/>
      <c r="AF591" s="57"/>
      <c r="AG591" s="57"/>
      <c r="AH591" s="57"/>
      <c r="AI591" s="57"/>
      <c r="AJ591" s="57"/>
      <c r="AK591" s="57"/>
      <c r="AL591" s="59" t="n">
        <f aca="false">IF(ISNUMBER($AA591),IF($AA591&gt;=0.005,100,IF($AA591&gt;=-0.015,50,0)),"")</f>
        <v>100</v>
      </c>
      <c r="AM591" s="59" t="n">
        <f aca="false">IF(ISNUMBER($AB591),IF($AB591=1,100,IF($AB591=0,50,0)),"")</f>
        <v>0</v>
      </c>
      <c r="AN591" s="0" t="str">
        <f aca="false">IF(ISNUMBER($AC591),IF($AC591&gt;=0.001,100,IF($AC591&gt;=-0.003,50,0)),"")</f>
        <v/>
      </c>
      <c r="AO591" s="0" t="str">
        <f aca="false">IF(ISNUMBER($AD591),IF($AD591&gt;=0.04,100,IF($AD591&gt;=0,50,0)),"")</f>
        <v/>
      </c>
      <c r="AP591" s="0" t="str">
        <f aca="false">IF(ISNUMBER($AE591),IF($AE591&gt;=25,100,IF($AE591&gt;=-75,50,0)),"")</f>
        <v/>
      </c>
      <c r="AQ591" s="0" t="str">
        <f aca="false">IF(ISNUMBER($AF591),IF($AF591&gt;0,100,IF($AF591&gt;=-50,50,0)),"")</f>
        <v/>
      </c>
      <c r="AR591" s="0" t="str">
        <f aca="false">IF(ISNUMBER($AG591),IF($AG591=1,100,IF($AG591=0,50,0)),"")</f>
        <v/>
      </c>
      <c r="AS591" s="0" t="str">
        <f aca="false">IF(ISNUMBER($AH591),IF($AH591&lt;0,100,IF($AH591&lt;=20,50,0)),"")</f>
        <v/>
      </c>
      <c r="AT591" s="0" t="str">
        <f aca="false">IF(ISNUMBER($AI591),IF($AI591&lt;0.95,100,IF($AI591&lt;=1,50,0)),"")</f>
        <v/>
      </c>
      <c r="AU591" s="0" t="str">
        <f aca="false">IF(ISNUMBER($AJ591),IF($AJ591&lt;30,0,IF($AJ591&lt;40,50,IF($AJ591&lt;=90,100,50))),"")</f>
        <v/>
      </c>
      <c r="AV591" s="0" t="str">
        <f aca="false">IF(ISNUMBER($AK591),IF($AK591&gt;-0.2,100,IF($AK591&gt;=-0.4,50,0)),"")</f>
        <v/>
      </c>
      <c r="AW591" s="59" t="n">
        <f aca="false">01_指標庫!$H$4*ISNUMBER($F591)+01_指標庫!$H$5*ISNUMBER($AA591)+01_指標庫!$H$6*ISNUMBER($G591)+01_指標庫!$H$7*ISNUMBER($H591)+01_指標庫!$H$8*ISNUMBER($AF591)+01_指標庫!$H$9*ISNUMBER($AG591)+01_指標庫!$H$10*ISNUMBER($AB591)+01_指標庫!$H$11*ISNUMBER($AC591)+01_指標庫!$H$12*ISNUMBER($AD591)+01_指標庫!$H$13*ISNUMBER($AE591)+01_指標庫!$H$14*ISNUMBER($I591)+01_指標庫!$H$15*ISNUMBER($AH591)+01_指標庫!$H$16*ISNUMBER($K591)+01_指標庫!$H$17*ISNUMBER($AI591)+01_指標庫!$H$18*ISNUMBER($AJ591)+01_指標庫!$H$19*ISNUMBER($AK591)+01_指標庫!$H$20*ISNUMBER($BB591)+01_指標庫!$H$21*ISNUMBER($BC591)</f>
        <v>51</v>
      </c>
      <c r="AX591" s="59" t="n">
        <f aca="false">IF(AW591=0,50,ROUND((01_指標庫!$H$4*IF(ISNUMBER($F591),L591,0)+01_指標庫!$H$5*IF(ISNUMBER($AA591),AL591,0)+01_指標庫!$H$6*IF(ISNUMBER($G591),M591,0)+01_指標庫!$H$7*IF(ISNUMBER($H591),N591,0)+01_指標庫!$H$8*IF(ISNUMBER($AF591),AQ591,0)+01_指標庫!$H$9*IF(ISNUMBER($AG591),AR591,0)+01_指標庫!$H$10*IF(ISNUMBER($AB591),AM591,0)+01_指標庫!$H$11*IF(ISNUMBER($AC591),AN591,0)+01_指標庫!$H$12*IF(ISNUMBER($AD591),AO591,0)+01_指標庫!$H$13*IF(ISNUMBER($AE591),AP591,0)+01_指標庫!$H$14*IF(ISNUMBER($I591),O591,0)+01_指標庫!$H$15*IF(ISNUMBER($AH591),AS591,0)+01_指標庫!$H$16*IF(ISNUMBER($K591),P591,0)+01_指標庫!$H$17*IF(ISNUMBER($AI591),AT591,0)+01_指標庫!$H$18*IF(ISNUMBER($AJ591),AU591,0)+01_指標庫!$H$19*IF(ISNUMBER($AK591),AV591,0)+01_指標庫!$H$20*IF(ISNUMBER($BB591),BB591,0)+01_指標庫!$H$21*IF(ISNUMBER($BC591),BC591,0))/AW591,1))</f>
        <v>47.1</v>
      </c>
      <c r="AY591" s="60"/>
      <c r="AZ591" s="60"/>
      <c r="BA591" s="58" t="n">
        <f aca="false">AVERAGE($E587:$E591)/AVERAGE($E582:$E591)-1</f>
        <v>-0.00564834095104783</v>
      </c>
      <c r="BB591" s="59" t="n">
        <f aca="false">IF(ISNUMBER($BA591),IF(OR($S591&lt;=-0.03,$BA591&lt;-0.003),0,IF(OR($S591&lt;=-0.02,$BA591&lt;0.01),50,100)),"")</f>
        <v>0</v>
      </c>
      <c r="BC591" s="0" t="str">
        <f aca="false">IF(OR(COUNT($AZ591)=0,COUNT($AZ590)=0),"",IF(OR($AY591/$AZ590-1&lt;=-0.03,$AZ591/$AZ590-1&lt;=-0.045,IF(COUNT($AZ582:$AZ591)=10,AVERAGE($AZ587:$AZ591)/AVERAGE($AZ582:$AZ591)-1&lt;-0.01,FALSE())),0,IF(OR($AZ591/$AZ590-1&lt;=-0.02,IF(COUNT($AZ582:$AZ591)=10,AVERAGE($AZ587:$AZ591)/AVERAGE($AZ582:$AZ591)-1&lt;0.005,FALSE())),50,100)))</f>
        <v/>
      </c>
    </row>
    <row r="592" customFormat="false" ht="15" hidden="false" customHeight="true" outlineLevel="0" collapsed="false">
      <c r="A592" s="47" t="n">
        <v>588</v>
      </c>
      <c r="B592" s="48" t="n">
        <v>43409</v>
      </c>
      <c r="C592" s="47" t="n">
        <v>2018</v>
      </c>
      <c r="D592" s="49" t="s">
        <v>236</v>
      </c>
      <c r="E592" s="50" t="n">
        <v>6937.09</v>
      </c>
      <c r="F592" s="51" t="n">
        <v>-0.01865</v>
      </c>
      <c r="G592" s="51" t="n">
        <v>-0.094396</v>
      </c>
      <c r="H592" s="52" t="n">
        <v>0.4898</v>
      </c>
      <c r="I592" s="53" t="n">
        <v>372</v>
      </c>
      <c r="J592" s="47" t="s">
        <v>235</v>
      </c>
      <c r="K592" s="54" t="n">
        <v>19.96</v>
      </c>
      <c r="L592" s="55" t="n">
        <f aca="false">IF(COUNT(F592)=0,50,IF(F592&gt;=0,100,IF(F592&gt;=-0.02,50,0)))</f>
        <v>50</v>
      </c>
      <c r="M592" s="55" t="n">
        <f aca="false">IF(COUNT(G592)=0,50,IF(G592&gt;-0.06,100,IF(G592&gt;-0.15,50,0)))</f>
        <v>50</v>
      </c>
      <c r="N592" s="55" t="n">
        <f aca="false">IF(COUNT(H592)=0,50,IF(H592&gt;=0.6,100,IF(H592&gt;=0.4,50,0)))</f>
        <v>50</v>
      </c>
      <c r="O592" s="55" t="n">
        <f aca="false">IF(COUNT(I592)=0,50,IF(J592="proxy_vix",50,IF(I592&lt;350,100,IF(I592&lt;=450,50,0))))</f>
        <v>50</v>
      </c>
      <c r="P592" s="55" t="n">
        <f aca="false">IF(COUNT(K592)=0,50,IF(K592&lt;20,100,IF(K592&lt;=25,50,0)))</f>
        <v>100</v>
      </c>
      <c r="Q592" s="54"/>
      <c r="R592" s="47"/>
      <c r="S592" s="51" t="n">
        <f aca="false">$E592/$E591-1</f>
        <v>-0.00404864693358065</v>
      </c>
      <c r="T592" s="56" t="n">
        <f aca="false">$K592/$K591-1</f>
        <v>0.0230650948231677</v>
      </c>
      <c r="V592" s="57"/>
      <c r="W592" s="57"/>
      <c r="Y592" s="1" t="str">
        <f aca="false">IF(AX592&gt;=70,"EASY",IF(AX592&gt;40,"UNCERTAIN","HARD"))</f>
        <v>UNCERTAIN</v>
      </c>
      <c r="AA592" s="58" t="n">
        <f aca="false">IF($A592&lt;200,"",AVERAGE($E543:$E592)/AVERAGE($E393:$E592)-1)</f>
        <v>0.0384504433094357</v>
      </c>
      <c r="AB592" s="59" t="n">
        <f aca="false">LOOKUP($B592,07_L1政策步階!$A$4:$A$14,07_L1政策步階!$C$4:$C$14)</f>
        <v>-1</v>
      </c>
      <c r="AC592" s="57"/>
      <c r="AD592" s="57"/>
      <c r="AE592" s="57"/>
      <c r="AF592" s="57"/>
      <c r="AG592" s="57"/>
      <c r="AH592" s="57"/>
      <c r="AI592" s="57"/>
      <c r="AJ592" s="57"/>
      <c r="AK592" s="57"/>
      <c r="AL592" s="59" t="n">
        <f aca="false">IF(ISNUMBER($AA592),IF($AA592&gt;=0.005,100,IF($AA592&gt;=-0.015,50,0)),"")</f>
        <v>100</v>
      </c>
      <c r="AM592" s="59" t="n">
        <f aca="false">IF(ISNUMBER($AB592),IF($AB592=1,100,IF($AB592=0,50,0)),"")</f>
        <v>0</v>
      </c>
      <c r="AN592" s="0" t="str">
        <f aca="false">IF(ISNUMBER($AC592),IF($AC592&gt;=0.001,100,IF($AC592&gt;=-0.003,50,0)),"")</f>
        <v/>
      </c>
      <c r="AO592" s="0" t="str">
        <f aca="false">IF(ISNUMBER($AD592),IF($AD592&gt;=0.04,100,IF($AD592&gt;=0,50,0)),"")</f>
        <v/>
      </c>
      <c r="AP592" s="0" t="str">
        <f aca="false">IF(ISNUMBER($AE592),IF($AE592&gt;=25,100,IF($AE592&gt;=-75,50,0)),"")</f>
        <v/>
      </c>
      <c r="AQ592" s="0" t="str">
        <f aca="false">IF(ISNUMBER($AF592),IF($AF592&gt;0,100,IF($AF592&gt;=-50,50,0)),"")</f>
        <v/>
      </c>
      <c r="AR592" s="0" t="str">
        <f aca="false">IF(ISNUMBER($AG592),IF($AG592=1,100,IF($AG592=0,50,0)),"")</f>
        <v/>
      </c>
      <c r="AS592" s="0" t="str">
        <f aca="false">IF(ISNUMBER($AH592),IF($AH592&lt;0,100,IF($AH592&lt;=20,50,0)),"")</f>
        <v/>
      </c>
      <c r="AT592" s="0" t="str">
        <f aca="false">IF(ISNUMBER($AI592),IF($AI592&lt;0.95,100,IF($AI592&lt;=1,50,0)),"")</f>
        <v/>
      </c>
      <c r="AU592" s="0" t="str">
        <f aca="false">IF(ISNUMBER($AJ592),IF($AJ592&lt;30,0,IF($AJ592&lt;40,50,IF($AJ592&lt;=90,100,50))),"")</f>
        <v/>
      </c>
      <c r="AV592" s="0" t="str">
        <f aca="false">IF(ISNUMBER($AK592),IF($AK592&gt;-0.2,100,IF($AK592&gt;=-0.4,50,0)),"")</f>
        <v/>
      </c>
      <c r="AW592" s="59" t="n">
        <f aca="false">01_指標庫!$H$4*ISNUMBER($F592)+01_指標庫!$H$5*ISNUMBER($AA592)+01_指標庫!$H$6*ISNUMBER($G592)+01_指標庫!$H$7*ISNUMBER($H592)+01_指標庫!$H$8*ISNUMBER($AF592)+01_指標庫!$H$9*ISNUMBER($AG592)+01_指標庫!$H$10*ISNUMBER($AB592)+01_指標庫!$H$11*ISNUMBER($AC592)+01_指標庫!$H$12*ISNUMBER($AD592)+01_指標庫!$H$13*ISNUMBER($AE592)+01_指標庫!$H$14*ISNUMBER($I592)+01_指標庫!$H$15*ISNUMBER($AH592)+01_指標庫!$H$16*ISNUMBER($K592)+01_指標庫!$H$17*ISNUMBER($AI592)+01_指標庫!$H$18*ISNUMBER($AJ592)+01_指標庫!$H$19*ISNUMBER($AK592)+01_指標庫!$H$20*ISNUMBER($BB592)+01_指標庫!$H$21*ISNUMBER($BC592)</f>
        <v>51</v>
      </c>
      <c r="AX592" s="59" t="n">
        <f aca="false">IF(AW592=0,50,ROUND((01_指標庫!$H$4*IF(ISNUMBER($F592),L592,0)+01_指標庫!$H$5*IF(ISNUMBER($AA592),AL592,0)+01_指標庫!$H$6*IF(ISNUMBER($G592),M592,0)+01_指標庫!$H$7*IF(ISNUMBER($H592),N592,0)+01_指標庫!$H$8*IF(ISNUMBER($AF592),AQ592,0)+01_指標庫!$H$9*IF(ISNUMBER($AG592),AR592,0)+01_指標庫!$H$10*IF(ISNUMBER($AB592),AM592,0)+01_指標庫!$H$11*IF(ISNUMBER($AC592),AN592,0)+01_指標庫!$H$12*IF(ISNUMBER($AD592),AO592,0)+01_指標庫!$H$13*IF(ISNUMBER($AE592),AP592,0)+01_指標庫!$H$14*IF(ISNUMBER($I592),O592,0)+01_指標庫!$H$15*IF(ISNUMBER($AH592),AS592,0)+01_指標庫!$H$16*IF(ISNUMBER($K592),P592,0)+01_指標庫!$H$17*IF(ISNUMBER($AI592),AT592,0)+01_指標庫!$H$18*IF(ISNUMBER($AJ592),AU592,0)+01_指標庫!$H$19*IF(ISNUMBER($AK592),AV592,0)+01_指標庫!$H$20*IF(ISNUMBER($BB592),BB592,0)+01_指標庫!$H$21*IF(ISNUMBER($BC592),BC592,0))/AW592,1))</f>
        <v>52.9</v>
      </c>
      <c r="AY592" s="60"/>
      <c r="AZ592" s="60"/>
      <c r="BA592" s="58" t="n">
        <f aca="false">AVERAGE($E588:$E592)/AVERAGE($E583:$E592)-1</f>
        <v>0.00372996368535339</v>
      </c>
      <c r="BB592" s="59" t="n">
        <f aca="false">IF(ISNUMBER($BA592),IF(OR($S592&lt;=-0.03,$BA592&lt;-0.003),0,IF(OR($S592&lt;=-0.02,$BA592&lt;0.01),50,100)),"")</f>
        <v>50</v>
      </c>
      <c r="BC592" s="0" t="str">
        <f aca="false">IF(OR(COUNT($AZ592)=0,COUNT($AZ591)=0),"",IF(OR($AY592/$AZ591-1&lt;=-0.03,$AZ592/$AZ591-1&lt;=-0.045,IF(COUNT($AZ583:$AZ592)=10,AVERAGE($AZ588:$AZ592)/AVERAGE($AZ583:$AZ592)-1&lt;-0.01,FALSE())),0,IF(OR($AZ592/$AZ591-1&lt;=-0.02,IF(COUNT($AZ583:$AZ592)=10,AVERAGE($AZ588:$AZ592)/AVERAGE($AZ583:$AZ592)-1&lt;0.005,FALSE())),50,100)))</f>
        <v/>
      </c>
    </row>
    <row r="593" customFormat="false" ht="15" hidden="false" customHeight="true" outlineLevel="0" collapsed="false">
      <c r="A593" s="47" t="n">
        <v>589</v>
      </c>
      <c r="B593" s="48" t="n">
        <v>43410</v>
      </c>
      <c r="C593" s="47" t="n">
        <v>2018</v>
      </c>
      <c r="D593" s="49" t="s">
        <v>237</v>
      </c>
      <c r="E593" s="50" t="n">
        <v>6988.85</v>
      </c>
      <c r="F593" s="51" t="n">
        <v>-0.011345</v>
      </c>
      <c r="G593" s="51" t="n">
        <v>-0.087639</v>
      </c>
      <c r="H593" s="52" t="n">
        <v>0.5102</v>
      </c>
      <c r="I593" s="53" t="n">
        <v>368</v>
      </c>
      <c r="J593" s="47" t="s">
        <v>235</v>
      </c>
      <c r="K593" s="54" t="n">
        <v>19.91</v>
      </c>
      <c r="L593" s="55" t="n">
        <f aca="false">IF(COUNT(F593)=0,50,IF(F593&gt;=0,100,IF(F593&gt;=-0.02,50,0)))</f>
        <v>50</v>
      </c>
      <c r="M593" s="55" t="n">
        <f aca="false">IF(COUNT(G593)=0,50,IF(G593&gt;-0.06,100,IF(G593&gt;-0.15,50,0)))</f>
        <v>50</v>
      </c>
      <c r="N593" s="55" t="n">
        <f aca="false">IF(COUNT(H593)=0,50,IF(H593&gt;=0.6,100,IF(H593&gt;=0.4,50,0)))</f>
        <v>50</v>
      </c>
      <c r="O593" s="55" t="n">
        <f aca="false">IF(COUNT(I593)=0,50,IF(J593="proxy_vix",50,IF(I593&lt;350,100,IF(I593&lt;=450,50,0))))</f>
        <v>50</v>
      </c>
      <c r="P593" s="55" t="n">
        <f aca="false">IF(COUNT(K593)=0,50,IF(K593&lt;20,100,IF(K593&lt;=25,50,0)))</f>
        <v>100</v>
      </c>
      <c r="Q593" s="54"/>
      <c r="R593" s="47"/>
      <c r="S593" s="51" t="n">
        <f aca="false">$E593/$E592-1</f>
        <v>0.00746134185948288</v>
      </c>
      <c r="T593" s="56" t="n">
        <f aca="false">$K593/$K592-1</f>
        <v>-0.00250501002004011</v>
      </c>
      <c r="V593" s="57"/>
      <c r="W593" s="57"/>
      <c r="Y593" s="1" t="str">
        <f aca="false">IF(AX593&gt;=70,"EASY",IF(AX593&gt;40,"UNCERTAIN","HARD"))</f>
        <v>UNCERTAIN</v>
      </c>
      <c r="AA593" s="58" t="n">
        <f aca="false">IF($A593&lt;200,"",AVERAGE($E544:$E593)/AVERAGE($E394:$E593)-1)</f>
        <v>0.0368183382394975</v>
      </c>
      <c r="AB593" s="59" t="n">
        <f aca="false">LOOKUP($B593,07_L1政策步階!$A$4:$A$14,07_L1政策步階!$C$4:$C$14)</f>
        <v>-1</v>
      </c>
      <c r="AC593" s="57"/>
      <c r="AD593" s="57"/>
      <c r="AE593" s="57"/>
      <c r="AF593" s="57"/>
      <c r="AG593" s="57"/>
      <c r="AH593" s="57"/>
      <c r="AI593" s="57"/>
      <c r="AJ593" s="57"/>
      <c r="AK593" s="57"/>
      <c r="AL593" s="59" t="n">
        <f aca="false">IF(ISNUMBER($AA593),IF($AA593&gt;=0.005,100,IF($AA593&gt;=-0.015,50,0)),"")</f>
        <v>100</v>
      </c>
      <c r="AM593" s="59" t="n">
        <f aca="false">IF(ISNUMBER($AB593),IF($AB593=1,100,IF($AB593=0,50,0)),"")</f>
        <v>0</v>
      </c>
      <c r="AN593" s="0" t="str">
        <f aca="false">IF(ISNUMBER($AC593),IF($AC593&gt;=0.001,100,IF($AC593&gt;=-0.003,50,0)),"")</f>
        <v/>
      </c>
      <c r="AO593" s="0" t="str">
        <f aca="false">IF(ISNUMBER($AD593),IF($AD593&gt;=0.04,100,IF($AD593&gt;=0,50,0)),"")</f>
        <v/>
      </c>
      <c r="AP593" s="0" t="str">
        <f aca="false">IF(ISNUMBER($AE593),IF($AE593&gt;=25,100,IF($AE593&gt;=-75,50,0)),"")</f>
        <v/>
      </c>
      <c r="AQ593" s="0" t="str">
        <f aca="false">IF(ISNUMBER($AF593),IF($AF593&gt;0,100,IF($AF593&gt;=-50,50,0)),"")</f>
        <v/>
      </c>
      <c r="AR593" s="0" t="str">
        <f aca="false">IF(ISNUMBER($AG593),IF($AG593=1,100,IF($AG593=0,50,0)),"")</f>
        <v/>
      </c>
      <c r="AS593" s="0" t="str">
        <f aca="false">IF(ISNUMBER($AH593),IF($AH593&lt;0,100,IF($AH593&lt;=20,50,0)),"")</f>
        <v/>
      </c>
      <c r="AT593" s="0" t="str">
        <f aca="false">IF(ISNUMBER($AI593),IF($AI593&lt;0.95,100,IF($AI593&lt;=1,50,0)),"")</f>
        <v/>
      </c>
      <c r="AU593" s="0" t="str">
        <f aca="false">IF(ISNUMBER($AJ593),IF($AJ593&lt;30,0,IF($AJ593&lt;40,50,IF($AJ593&lt;=90,100,50))),"")</f>
        <v/>
      </c>
      <c r="AV593" s="0" t="str">
        <f aca="false">IF(ISNUMBER($AK593),IF($AK593&gt;-0.2,100,IF($AK593&gt;=-0.4,50,0)),"")</f>
        <v/>
      </c>
      <c r="AW593" s="59" t="n">
        <f aca="false">01_指標庫!$H$4*ISNUMBER($F593)+01_指標庫!$H$5*ISNUMBER($AA593)+01_指標庫!$H$6*ISNUMBER($G593)+01_指標庫!$H$7*ISNUMBER($H593)+01_指標庫!$H$8*ISNUMBER($AF593)+01_指標庫!$H$9*ISNUMBER($AG593)+01_指標庫!$H$10*ISNUMBER($AB593)+01_指標庫!$H$11*ISNUMBER($AC593)+01_指標庫!$H$12*ISNUMBER($AD593)+01_指標庫!$H$13*ISNUMBER($AE593)+01_指標庫!$H$14*ISNUMBER($I593)+01_指標庫!$H$15*ISNUMBER($AH593)+01_指標庫!$H$16*ISNUMBER($K593)+01_指標庫!$H$17*ISNUMBER($AI593)+01_指標庫!$H$18*ISNUMBER($AJ593)+01_指標庫!$H$19*ISNUMBER($AK593)+01_指標庫!$H$20*ISNUMBER($BB593)+01_指標庫!$H$21*ISNUMBER($BC593)</f>
        <v>51</v>
      </c>
      <c r="AX593" s="59" t="n">
        <f aca="false">IF(AW593=0,50,ROUND((01_指標庫!$H$4*IF(ISNUMBER($F593),L593,0)+01_指標庫!$H$5*IF(ISNUMBER($AA593),AL593,0)+01_指標庫!$H$6*IF(ISNUMBER($G593),M593,0)+01_指標庫!$H$7*IF(ISNUMBER($H593),N593,0)+01_指標庫!$H$8*IF(ISNUMBER($AF593),AQ593,0)+01_指標庫!$H$9*IF(ISNUMBER($AG593),AR593,0)+01_指標庫!$H$10*IF(ISNUMBER($AB593),AM593,0)+01_指標庫!$H$11*IF(ISNUMBER($AC593),AN593,0)+01_指標庫!$H$12*IF(ISNUMBER($AD593),AO593,0)+01_指標庫!$H$13*IF(ISNUMBER($AE593),AP593,0)+01_指標庫!$H$14*IF(ISNUMBER($I593),O593,0)+01_指標庫!$H$15*IF(ISNUMBER($AH593),AS593,0)+01_指標庫!$H$16*IF(ISNUMBER($K593),P593,0)+01_指標庫!$H$17*IF(ISNUMBER($AI593),AT593,0)+01_指標庫!$H$18*IF(ISNUMBER($AJ593),AU593,0)+01_指標庫!$H$19*IF(ISNUMBER($AK593),AV593,0)+01_指標庫!$H$20*IF(ISNUMBER($BB593),BB593,0)+01_指標庫!$H$21*IF(ISNUMBER($BC593),BC593,0))/AW593,1))</f>
        <v>58.8</v>
      </c>
      <c r="AY593" s="60"/>
      <c r="AZ593" s="60"/>
      <c r="BA593" s="58" t="n">
        <f aca="false">AVERAGE($E589:$E593)/AVERAGE($E584:$E593)-1</f>
        <v>0.0107878139982571</v>
      </c>
      <c r="BB593" s="59" t="n">
        <f aca="false">IF(ISNUMBER($BA593),IF(OR($S593&lt;=-0.03,$BA593&lt;-0.003),0,IF(OR($S593&lt;=-0.02,$BA593&lt;0.01),50,100)),"")</f>
        <v>100</v>
      </c>
      <c r="BC593" s="0" t="str">
        <f aca="false">IF(OR(COUNT($AZ593)=0,COUNT($AZ592)=0),"",IF(OR($AY593/$AZ592-1&lt;=-0.03,$AZ593/$AZ592-1&lt;=-0.045,IF(COUNT($AZ584:$AZ593)=10,AVERAGE($AZ589:$AZ593)/AVERAGE($AZ584:$AZ593)-1&lt;-0.01,FALSE())),0,IF(OR($AZ593/$AZ592-1&lt;=-0.02,IF(COUNT($AZ584:$AZ593)=10,AVERAGE($AZ589:$AZ593)/AVERAGE($AZ584:$AZ593)-1&lt;0.005,FALSE())),50,100)))</f>
        <v/>
      </c>
    </row>
    <row r="594" customFormat="false" ht="15" hidden="false" customHeight="true" outlineLevel="0" collapsed="false">
      <c r="A594" s="47" t="n">
        <v>590</v>
      </c>
      <c r="B594" s="48" t="n">
        <v>43411</v>
      </c>
      <c r="C594" s="47" t="n">
        <v>2018</v>
      </c>
      <c r="D594" s="49" t="s">
        <v>238</v>
      </c>
      <c r="E594" s="50" t="n">
        <v>7203.13</v>
      </c>
      <c r="F594" s="51" t="n">
        <v>0.018763</v>
      </c>
      <c r="G594" s="51" t="n">
        <v>-0.059666</v>
      </c>
      <c r="H594" s="52" t="n">
        <v>0.5714</v>
      </c>
      <c r="I594" s="53" t="n">
        <v>360</v>
      </c>
      <c r="J594" s="47" t="s">
        <v>235</v>
      </c>
      <c r="K594" s="54" t="n">
        <v>16.36</v>
      </c>
      <c r="L594" s="55" t="n">
        <f aca="false">IF(COUNT(F594)=0,50,IF(F594&gt;=0,100,IF(F594&gt;=-0.02,50,0)))</f>
        <v>100</v>
      </c>
      <c r="M594" s="55" t="n">
        <f aca="false">IF(COUNT(G594)=0,50,IF(G594&gt;-0.06,100,IF(G594&gt;-0.15,50,0)))</f>
        <v>100</v>
      </c>
      <c r="N594" s="55" t="n">
        <f aca="false">IF(COUNT(H594)=0,50,IF(H594&gt;=0.6,100,IF(H594&gt;=0.4,50,0)))</f>
        <v>50</v>
      </c>
      <c r="O594" s="55" t="n">
        <f aca="false">IF(COUNT(I594)=0,50,IF(J594="proxy_vix",50,IF(I594&lt;350,100,IF(I594&lt;=450,50,0))))</f>
        <v>50</v>
      </c>
      <c r="P594" s="55" t="n">
        <f aca="false">IF(COUNT(K594)=0,50,IF(K594&lt;20,100,IF(K594&lt;=25,50,0)))</f>
        <v>100</v>
      </c>
      <c r="Q594" s="54"/>
      <c r="R594" s="47"/>
      <c r="S594" s="51" t="n">
        <f aca="false">$E594/$E593-1</f>
        <v>0.0306602659951207</v>
      </c>
      <c r="T594" s="56" t="n">
        <f aca="false">$K594/$K593-1</f>
        <v>-0.178302360622803</v>
      </c>
      <c r="V594" s="57"/>
      <c r="W594" s="57"/>
      <c r="Y594" s="1" t="str">
        <f aca="false">IF(AX594&gt;=70,"EASY",IF(AX594&gt;40,"UNCERTAIN","HARD"))</f>
        <v>EASY</v>
      </c>
      <c r="AA594" s="58" t="n">
        <f aca="false">IF($A594&lt;200,"",AVERAGE($E545:$E594)/AVERAGE($E395:$E594)-1)</f>
        <v>0.0355718095474087</v>
      </c>
      <c r="AB594" s="59" t="n">
        <f aca="false">LOOKUP($B594,07_L1政策步階!$A$4:$A$14,07_L1政策步階!$C$4:$C$14)</f>
        <v>-1</v>
      </c>
      <c r="AC594" s="57"/>
      <c r="AD594" s="57"/>
      <c r="AE594" s="57"/>
      <c r="AF594" s="57"/>
      <c r="AG594" s="57"/>
      <c r="AH594" s="57"/>
      <c r="AI594" s="57"/>
      <c r="AJ594" s="57"/>
      <c r="AK594" s="57"/>
      <c r="AL594" s="59" t="n">
        <f aca="false">IF(ISNUMBER($AA594),IF($AA594&gt;=0.005,100,IF($AA594&gt;=-0.015,50,0)),"")</f>
        <v>100</v>
      </c>
      <c r="AM594" s="59" t="n">
        <f aca="false">IF(ISNUMBER($AB594),IF($AB594=1,100,IF($AB594=0,50,0)),"")</f>
        <v>0</v>
      </c>
      <c r="AN594" s="0" t="str">
        <f aca="false">IF(ISNUMBER($AC594),IF($AC594&gt;=0.001,100,IF($AC594&gt;=-0.003,50,0)),"")</f>
        <v/>
      </c>
      <c r="AO594" s="0" t="str">
        <f aca="false">IF(ISNUMBER($AD594),IF($AD594&gt;=0.04,100,IF($AD594&gt;=0,50,0)),"")</f>
        <v/>
      </c>
      <c r="AP594" s="0" t="str">
        <f aca="false">IF(ISNUMBER($AE594),IF($AE594&gt;=25,100,IF($AE594&gt;=-75,50,0)),"")</f>
        <v/>
      </c>
      <c r="AQ594" s="0" t="str">
        <f aca="false">IF(ISNUMBER($AF594),IF($AF594&gt;0,100,IF($AF594&gt;=-50,50,0)),"")</f>
        <v/>
      </c>
      <c r="AR594" s="0" t="str">
        <f aca="false">IF(ISNUMBER($AG594),IF($AG594=1,100,IF($AG594=0,50,0)),"")</f>
        <v/>
      </c>
      <c r="AS594" s="0" t="str">
        <f aca="false">IF(ISNUMBER($AH594),IF($AH594&lt;0,100,IF($AH594&lt;=20,50,0)),"")</f>
        <v/>
      </c>
      <c r="AT594" s="0" t="str">
        <f aca="false">IF(ISNUMBER($AI594),IF($AI594&lt;0.95,100,IF($AI594&lt;=1,50,0)),"")</f>
        <v/>
      </c>
      <c r="AU594" s="0" t="str">
        <f aca="false">IF(ISNUMBER($AJ594),IF($AJ594&lt;30,0,IF($AJ594&lt;40,50,IF($AJ594&lt;=90,100,50))),"")</f>
        <v/>
      </c>
      <c r="AV594" s="0" t="str">
        <f aca="false">IF(ISNUMBER($AK594),IF($AK594&gt;-0.2,100,IF($AK594&gt;=-0.4,50,0)),"")</f>
        <v/>
      </c>
      <c r="AW594" s="59" t="n">
        <f aca="false">01_指標庫!$H$4*ISNUMBER($F594)+01_指標庫!$H$5*ISNUMBER($AA594)+01_指標庫!$H$6*ISNUMBER($G594)+01_指標庫!$H$7*ISNUMBER($H594)+01_指標庫!$H$8*ISNUMBER($AF594)+01_指標庫!$H$9*ISNUMBER($AG594)+01_指標庫!$H$10*ISNUMBER($AB594)+01_指標庫!$H$11*ISNUMBER($AC594)+01_指標庫!$H$12*ISNUMBER($AD594)+01_指標庫!$H$13*ISNUMBER($AE594)+01_指標庫!$H$14*ISNUMBER($I594)+01_指標庫!$H$15*ISNUMBER($AH594)+01_指標庫!$H$16*ISNUMBER($K594)+01_指標庫!$H$17*ISNUMBER($AI594)+01_指標庫!$H$18*ISNUMBER($AJ594)+01_指標庫!$H$19*ISNUMBER($AK594)+01_指標庫!$H$20*ISNUMBER($BB594)+01_指標庫!$H$21*ISNUMBER($BC594)</f>
        <v>51</v>
      </c>
      <c r="AX594" s="59" t="n">
        <f aca="false">IF(AW594=0,50,ROUND((01_指標庫!$H$4*IF(ISNUMBER($F594),L594,0)+01_指標庫!$H$5*IF(ISNUMBER($AA594),AL594,0)+01_指標庫!$H$6*IF(ISNUMBER($G594),M594,0)+01_指標庫!$H$7*IF(ISNUMBER($H594),N594,0)+01_指標庫!$H$8*IF(ISNUMBER($AF594),AQ594,0)+01_指標庫!$H$9*IF(ISNUMBER($AG594),AR594,0)+01_指標庫!$H$10*IF(ISNUMBER($AB594),AM594,0)+01_指標庫!$H$11*IF(ISNUMBER($AC594),AN594,0)+01_指標庫!$H$12*IF(ISNUMBER($AD594),AO594,0)+01_指標庫!$H$13*IF(ISNUMBER($AE594),AP594,0)+01_指標庫!$H$14*IF(ISNUMBER($I594),O594,0)+01_指標庫!$H$15*IF(ISNUMBER($AH594),AS594,0)+01_指標庫!$H$16*IF(ISNUMBER($K594),P594,0)+01_指標庫!$H$17*IF(ISNUMBER($AI594),AT594,0)+01_指標庫!$H$18*IF(ISNUMBER($AJ594),AU594,0)+01_指標庫!$H$19*IF(ISNUMBER($AK594),AV594,0)+01_指標庫!$H$20*IF(ISNUMBER($BB594),BB594,0)+01_指標庫!$H$21*IF(ISNUMBER($BC594),BC594,0))/AW594,1))</f>
        <v>74.5</v>
      </c>
      <c r="AY594" s="60"/>
      <c r="AZ594" s="60"/>
      <c r="BA594" s="58" t="n">
        <f aca="false">AVERAGE($E590:$E594)/AVERAGE($E585:$E594)-1</f>
        <v>0.0115589792449855</v>
      </c>
      <c r="BB594" s="59" t="n">
        <f aca="false">IF(ISNUMBER($BA594),IF(OR($S594&lt;=-0.03,$BA594&lt;-0.003),0,IF(OR($S594&lt;=-0.02,$BA594&lt;0.01),50,100)),"")</f>
        <v>100</v>
      </c>
      <c r="BC594" s="0" t="str">
        <f aca="false">IF(OR(COUNT($AZ594)=0,COUNT($AZ593)=0),"",IF(OR($AY594/$AZ593-1&lt;=-0.03,$AZ594/$AZ593-1&lt;=-0.045,IF(COUNT($AZ585:$AZ594)=10,AVERAGE($AZ590:$AZ594)/AVERAGE($AZ585:$AZ594)-1&lt;-0.01,FALSE())),0,IF(OR($AZ594/$AZ593-1&lt;=-0.02,IF(COUNT($AZ585:$AZ594)=10,AVERAGE($AZ590:$AZ594)/AVERAGE($AZ585:$AZ594)-1&lt;0.005,FALSE())),50,100)))</f>
        <v/>
      </c>
    </row>
    <row r="595" customFormat="false" ht="15" hidden="false" customHeight="true" outlineLevel="0" collapsed="false">
      <c r="A595" s="47" t="n">
        <v>591</v>
      </c>
      <c r="B595" s="48" t="n">
        <v>43412</v>
      </c>
      <c r="C595" s="47" t="n">
        <v>2018</v>
      </c>
      <c r="D595" s="49" t="s">
        <v>239</v>
      </c>
      <c r="E595" s="50" t="n">
        <v>7158.59</v>
      </c>
      <c r="F595" s="51" t="n">
        <v>0.01229</v>
      </c>
      <c r="G595" s="51" t="n">
        <v>-0.06548</v>
      </c>
      <c r="H595" s="52" t="n">
        <v>0.5306</v>
      </c>
      <c r="I595" s="53" t="n">
        <v>357</v>
      </c>
      <c r="J595" s="47" t="s">
        <v>235</v>
      </c>
      <c r="K595" s="54" t="n">
        <v>16.72</v>
      </c>
      <c r="L595" s="55" t="n">
        <f aca="false">IF(COUNT(F595)=0,50,IF(F595&gt;=0,100,IF(F595&gt;=-0.02,50,0)))</f>
        <v>100</v>
      </c>
      <c r="M595" s="55" t="n">
        <f aca="false">IF(COUNT(G595)=0,50,IF(G595&gt;-0.06,100,IF(G595&gt;-0.15,50,0)))</f>
        <v>50</v>
      </c>
      <c r="N595" s="55" t="n">
        <f aca="false">IF(COUNT(H595)=0,50,IF(H595&gt;=0.6,100,IF(H595&gt;=0.4,50,0)))</f>
        <v>50</v>
      </c>
      <c r="O595" s="55" t="n">
        <f aca="false">IF(COUNT(I595)=0,50,IF(J595="proxy_vix",50,IF(I595&lt;350,100,IF(I595&lt;=450,50,0))))</f>
        <v>50</v>
      </c>
      <c r="P595" s="55" t="n">
        <f aca="false">IF(COUNT(K595)=0,50,IF(K595&lt;20,100,IF(K595&lt;=25,50,0)))</f>
        <v>100</v>
      </c>
      <c r="Q595" s="54"/>
      <c r="R595" s="47"/>
      <c r="S595" s="51" t="n">
        <f aca="false">$E595/$E594-1</f>
        <v>-0.00618342303970632</v>
      </c>
      <c r="T595" s="56" t="n">
        <f aca="false">$K595/$K594-1</f>
        <v>0.0220048899755501</v>
      </c>
      <c r="V595" s="57"/>
      <c r="W595" s="57"/>
      <c r="Y595" s="1" t="str">
        <f aca="false">IF(AX595&gt;=70,"EASY",IF(AX595&gt;40,"UNCERTAIN","HARD"))</f>
        <v>UNCERTAIN</v>
      </c>
      <c r="AA595" s="58" t="n">
        <f aca="false">IF($A595&lt;200,"",AVERAGE($E546:$E595)/AVERAGE($E396:$E595)-1)</f>
        <v>0.0339758176547504</v>
      </c>
      <c r="AB595" s="59" t="n">
        <f aca="false">LOOKUP($B595,07_L1政策步階!$A$4:$A$14,07_L1政策步階!$C$4:$C$14)</f>
        <v>-1</v>
      </c>
      <c r="AC595" s="57"/>
      <c r="AD595" s="57"/>
      <c r="AE595" s="57"/>
      <c r="AF595" s="57"/>
      <c r="AG595" s="57"/>
      <c r="AH595" s="57"/>
      <c r="AI595" s="57"/>
      <c r="AJ595" s="57"/>
      <c r="AK595" s="57"/>
      <c r="AL595" s="59" t="n">
        <f aca="false">IF(ISNUMBER($AA595),IF($AA595&gt;=0.005,100,IF($AA595&gt;=-0.015,50,0)),"")</f>
        <v>100</v>
      </c>
      <c r="AM595" s="59" t="n">
        <f aca="false">IF(ISNUMBER($AB595),IF($AB595=1,100,IF($AB595=0,50,0)),"")</f>
        <v>0</v>
      </c>
      <c r="AN595" s="0" t="str">
        <f aca="false">IF(ISNUMBER($AC595),IF($AC595&gt;=0.001,100,IF($AC595&gt;=-0.003,50,0)),"")</f>
        <v/>
      </c>
      <c r="AO595" s="0" t="str">
        <f aca="false">IF(ISNUMBER($AD595),IF($AD595&gt;=0.04,100,IF($AD595&gt;=0,50,0)),"")</f>
        <v/>
      </c>
      <c r="AP595" s="0" t="str">
        <f aca="false">IF(ISNUMBER($AE595),IF($AE595&gt;=25,100,IF($AE595&gt;=-75,50,0)),"")</f>
        <v/>
      </c>
      <c r="AQ595" s="0" t="str">
        <f aca="false">IF(ISNUMBER($AF595),IF($AF595&gt;0,100,IF($AF595&gt;=-50,50,0)),"")</f>
        <v/>
      </c>
      <c r="AR595" s="0" t="str">
        <f aca="false">IF(ISNUMBER($AG595),IF($AG595=1,100,IF($AG595=0,50,0)),"")</f>
        <v/>
      </c>
      <c r="AS595" s="0" t="str">
        <f aca="false">IF(ISNUMBER($AH595),IF($AH595&lt;0,100,IF($AH595&lt;=20,50,0)),"")</f>
        <v/>
      </c>
      <c r="AT595" s="0" t="str">
        <f aca="false">IF(ISNUMBER($AI595),IF($AI595&lt;0.95,100,IF($AI595&lt;=1,50,0)),"")</f>
        <v/>
      </c>
      <c r="AU595" s="0" t="str">
        <f aca="false">IF(ISNUMBER($AJ595),IF($AJ595&lt;30,0,IF($AJ595&lt;40,50,IF($AJ595&lt;=90,100,50))),"")</f>
        <v/>
      </c>
      <c r="AV595" s="0" t="str">
        <f aca="false">IF(ISNUMBER($AK595),IF($AK595&gt;-0.2,100,IF($AK595&gt;=-0.4,50,0)),"")</f>
        <v/>
      </c>
      <c r="AW595" s="59" t="n">
        <f aca="false">01_指標庫!$H$4*ISNUMBER($F595)+01_指標庫!$H$5*ISNUMBER($AA595)+01_指標庫!$H$6*ISNUMBER($G595)+01_指標庫!$H$7*ISNUMBER($H595)+01_指標庫!$H$8*ISNUMBER($AF595)+01_指標庫!$H$9*ISNUMBER($AG595)+01_指標庫!$H$10*ISNUMBER($AB595)+01_指標庫!$H$11*ISNUMBER($AC595)+01_指標庫!$H$12*ISNUMBER($AD595)+01_指標庫!$H$13*ISNUMBER($AE595)+01_指標庫!$H$14*ISNUMBER($I595)+01_指標庫!$H$15*ISNUMBER($AH595)+01_指標庫!$H$16*ISNUMBER($K595)+01_指標庫!$H$17*ISNUMBER($AI595)+01_指標庫!$H$18*ISNUMBER($AJ595)+01_指標庫!$H$19*ISNUMBER($AK595)+01_指標庫!$H$20*ISNUMBER($BB595)+01_指標庫!$H$21*ISNUMBER($BC595)</f>
        <v>51</v>
      </c>
      <c r="AX595" s="59" t="n">
        <f aca="false">IF(AW595=0,50,ROUND((01_指標庫!$H$4*IF(ISNUMBER($F595),L595,0)+01_指標庫!$H$5*IF(ISNUMBER($AA595),AL595,0)+01_指標庫!$H$6*IF(ISNUMBER($G595),M595,0)+01_指標庫!$H$7*IF(ISNUMBER($H595),N595,0)+01_指標庫!$H$8*IF(ISNUMBER($AF595),AQ595,0)+01_指標庫!$H$9*IF(ISNUMBER($AG595),AR595,0)+01_指標庫!$H$10*IF(ISNUMBER($AB595),AM595,0)+01_指標庫!$H$11*IF(ISNUMBER($AC595),AN595,0)+01_指標庫!$H$12*IF(ISNUMBER($AD595),AO595,0)+01_指標庫!$H$13*IF(ISNUMBER($AE595),AP595,0)+01_指標庫!$H$14*IF(ISNUMBER($I595),O595,0)+01_指標庫!$H$15*IF(ISNUMBER($AH595),AS595,0)+01_指標庫!$H$16*IF(ISNUMBER($K595),P595,0)+01_指標庫!$H$17*IF(ISNUMBER($AI595),AT595,0)+01_指標庫!$H$18*IF(ISNUMBER($AJ595),AU595,0)+01_指標庫!$H$19*IF(ISNUMBER($AK595),AV595,0)+01_指標庫!$H$20*IF(ISNUMBER($BB595),BB595,0)+01_指標庫!$H$21*IF(ISNUMBER($BC595),BC595,0))/AW595,1))</f>
        <v>66.7</v>
      </c>
      <c r="AY595" s="60"/>
      <c r="AZ595" s="60"/>
      <c r="BA595" s="58" t="n">
        <f aca="false">AVERAGE($E591:$E595)/AVERAGE($E586:$E595)-1</f>
        <v>0.0120613260712166</v>
      </c>
      <c r="BB595" s="59" t="n">
        <f aca="false">IF(ISNUMBER($BA595),IF(OR($S595&lt;=-0.03,$BA595&lt;-0.003),0,IF(OR($S595&lt;=-0.02,$BA595&lt;0.01),50,100)),"")</f>
        <v>100</v>
      </c>
      <c r="BC595" s="0" t="str">
        <f aca="false">IF(OR(COUNT($AZ595)=0,COUNT($AZ594)=0),"",IF(OR($AY595/$AZ594-1&lt;=-0.03,$AZ595/$AZ594-1&lt;=-0.045,IF(COUNT($AZ586:$AZ595)=10,AVERAGE($AZ591:$AZ595)/AVERAGE($AZ586:$AZ595)-1&lt;-0.01,FALSE())),0,IF(OR($AZ595/$AZ594-1&lt;=-0.02,IF(COUNT($AZ586:$AZ595)=10,AVERAGE($AZ591:$AZ595)/AVERAGE($AZ586:$AZ595)-1&lt;0.005,FALSE())),50,100)))</f>
        <v/>
      </c>
    </row>
    <row r="596" customFormat="false" ht="15" hidden="false" customHeight="true" outlineLevel="0" collapsed="false">
      <c r="A596" s="47" t="n">
        <v>592</v>
      </c>
      <c r="B596" s="48" t="n">
        <v>43413</v>
      </c>
      <c r="C596" s="47" t="n">
        <v>2018</v>
      </c>
      <c r="D596" s="49" t="s">
        <v>234</v>
      </c>
      <c r="E596" s="50" t="n">
        <v>7039.15</v>
      </c>
      <c r="F596" s="51" t="n">
        <v>-0.004611</v>
      </c>
      <c r="G596" s="51" t="n">
        <v>-0.081073</v>
      </c>
      <c r="H596" s="52" t="n">
        <v>0.5306</v>
      </c>
      <c r="I596" s="53" t="n">
        <v>371</v>
      </c>
      <c r="J596" s="47" t="s">
        <v>235</v>
      </c>
      <c r="K596" s="54" t="n">
        <v>17.36</v>
      </c>
      <c r="L596" s="55" t="n">
        <f aca="false">IF(COUNT(F596)=0,50,IF(F596&gt;=0,100,IF(F596&gt;=-0.02,50,0)))</f>
        <v>50</v>
      </c>
      <c r="M596" s="55" t="n">
        <f aca="false">IF(COUNT(G596)=0,50,IF(G596&gt;-0.06,100,IF(G596&gt;-0.15,50,0)))</f>
        <v>50</v>
      </c>
      <c r="N596" s="55" t="n">
        <f aca="false">IF(COUNT(H596)=0,50,IF(H596&gt;=0.6,100,IF(H596&gt;=0.4,50,0)))</f>
        <v>50</v>
      </c>
      <c r="O596" s="55" t="n">
        <f aca="false">IF(COUNT(I596)=0,50,IF(J596="proxy_vix",50,IF(I596&lt;350,100,IF(I596&lt;=450,50,0))))</f>
        <v>50</v>
      </c>
      <c r="P596" s="55" t="n">
        <f aca="false">IF(COUNT(K596)=0,50,IF(K596&lt;20,100,IF(K596&lt;=25,50,0)))</f>
        <v>100</v>
      </c>
      <c r="Q596" s="54"/>
      <c r="R596" s="47"/>
      <c r="S596" s="51" t="n">
        <f aca="false">$E596/$E595-1</f>
        <v>-0.0166848499495013</v>
      </c>
      <c r="T596" s="56" t="n">
        <f aca="false">$K596/$K595-1</f>
        <v>0.0382775119617225</v>
      </c>
      <c r="V596" s="57"/>
      <c r="W596" s="57"/>
      <c r="Y596" s="1" t="str">
        <f aca="false">IF(AX596&gt;=70,"EASY",IF(AX596&gt;40,"UNCERTAIN","HARD"))</f>
        <v>UNCERTAIN</v>
      </c>
      <c r="AA596" s="58" t="n">
        <f aca="false">IF($A596&lt;200,"",AVERAGE($E547:$E596)/AVERAGE($E397:$E596)-1)</f>
        <v>0.0322571439989074</v>
      </c>
      <c r="AB596" s="59" t="n">
        <f aca="false">LOOKUP($B596,07_L1政策步階!$A$4:$A$14,07_L1政策步階!$C$4:$C$14)</f>
        <v>-1</v>
      </c>
      <c r="AC596" s="57"/>
      <c r="AD596" s="57"/>
      <c r="AE596" s="57"/>
      <c r="AF596" s="57"/>
      <c r="AG596" s="57"/>
      <c r="AH596" s="57"/>
      <c r="AI596" s="57"/>
      <c r="AJ596" s="57"/>
      <c r="AK596" s="57"/>
      <c r="AL596" s="59" t="n">
        <f aca="false">IF(ISNUMBER($AA596),IF($AA596&gt;=0.005,100,IF($AA596&gt;=-0.015,50,0)),"")</f>
        <v>100</v>
      </c>
      <c r="AM596" s="59" t="n">
        <f aca="false">IF(ISNUMBER($AB596),IF($AB596=1,100,IF($AB596=0,50,0)),"")</f>
        <v>0</v>
      </c>
      <c r="AN596" s="0" t="str">
        <f aca="false">IF(ISNUMBER($AC596),IF($AC596&gt;=0.001,100,IF($AC596&gt;=-0.003,50,0)),"")</f>
        <v/>
      </c>
      <c r="AO596" s="0" t="str">
        <f aca="false">IF(ISNUMBER($AD596),IF($AD596&gt;=0.04,100,IF($AD596&gt;=0,50,0)),"")</f>
        <v/>
      </c>
      <c r="AP596" s="0" t="str">
        <f aca="false">IF(ISNUMBER($AE596),IF($AE596&gt;=25,100,IF($AE596&gt;=-75,50,0)),"")</f>
        <v/>
      </c>
      <c r="AQ596" s="0" t="str">
        <f aca="false">IF(ISNUMBER($AF596),IF($AF596&gt;0,100,IF($AF596&gt;=-50,50,0)),"")</f>
        <v/>
      </c>
      <c r="AR596" s="0" t="str">
        <f aca="false">IF(ISNUMBER($AG596),IF($AG596=1,100,IF($AG596=0,50,0)),"")</f>
        <v/>
      </c>
      <c r="AS596" s="0" t="str">
        <f aca="false">IF(ISNUMBER($AH596),IF($AH596&lt;0,100,IF($AH596&lt;=20,50,0)),"")</f>
        <v/>
      </c>
      <c r="AT596" s="0" t="str">
        <f aca="false">IF(ISNUMBER($AI596),IF($AI596&lt;0.95,100,IF($AI596&lt;=1,50,0)),"")</f>
        <v/>
      </c>
      <c r="AU596" s="0" t="str">
        <f aca="false">IF(ISNUMBER($AJ596),IF($AJ596&lt;30,0,IF($AJ596&lt;40,50,IF($AJ596&lt;=90,100,50))),"")</f>
        <v/>
      </c>
      <c r="AV596" s="0" t="str">
        <f aca="false">IF(ISNUMBER($AK596),IF($AK596&gt;-0.2,100,IF($AK596&gt;=-0.4,50,0)),"")</f>
        <v/>
      </c>
      <c r="AW596" s="59" t="n">
        <f aca="false">01_指標庫!$H$4*ISNUMBER($F596)+01_指標庫!$H$5*ISNUMBER($AA596)+01_指標庫!$H$6*ISNUMBER($G596)+01_指標庫!$H$7*ISNUMBER($H596)+01_指標庫!$H$8*ISNUMBER($AF596)+01_指標庫!$H$9*ISNUMBER($AG596)+01_指標庫!$H$10*ISNUMBER($AB596)+01_指標庫!$H$11*ISNUMBER($AC596)+01_指標庫!$H$12*ISNUMBER($AD596)+01_指標庫!$H$13*ISNUMBER($AE596)+01_指標庫!$H$14*ISNUMBER($I596)+01_指標庫!$H$15*ISNUMBER($AH596)+01_指標庫!$H$16*ISNUMBER($K596)+01_指標庫!$H$17*ISNUMBER($AI596)+01_指標庫!$H$18*ISNUMBER($AJ596)+01_指標庫!$H$19*ISNUMBER($AK596)+01_指標庫!$H$20*ISNUMBER($BB596)+01_指標庫!$H$21*ISNUMBER($BC596)</f>
        <v>51</v>
      </c>
      <c r="AX596" s="59" t="n">
        <f aca="false">IF(AW596=0,50,ROUND((01_指標庫!$H$4*IF(ISNUMBER($F596),L596,0)+01_指標庫!$H$5*IF(ISNUMBER($AA596),AL596,0)+01_指標庫!$H$6*IF(ISNUMBER($G596),M596,0)+01_指標庫!$H$7*IF(ISNUMBER($H596),N596,0)+01_指標庫!$H$8*IF(ISNUMBER($AF596),AQ596,0)+01_指標庫!$H$9*IF(ISNUMBER($AG596),AR596,0)+01_指標庫!$H$10*IF(ISNUMBER($AB596),AM596,0)+01_指標庫!$H$11*IF(ISNUMBER($AC596),AN596,0)+01_指標庫!$H$12*IF(ISNUMBER($AD596),AO596,0)+01_指標庫!$H$13*IF(ISNUMBER($AE596),AP596,0)+01_指標庫!$H$14*IF(ISNUMBER($I596),O596,0)+01_指標庫!$H$15*IF(ISNUMBER($AH596),AS596,0)+01_指標庫!$H$16*IF(ISNUMBER($K596),P596,0)+01_指標庫!$H$17*IF(ISNUMBER($AI596),AT596,0)+01_指標庫!$H$18*IF(ISNUMBER($AJ596),AU596,0)+01_指標庫!$H$19*IF(ISNUMBER($AK596),AV596,0)+01_指標庫!$H$20*IF(ISNUMBER($BB596),BB596,0)+01_指標庫!$H$21*IF(ISNUMBER($BC596),BC596,0))/AW596,1))</f>
        <v>58.8</v>
      </c>
      <c r="AY596" s="60"/>
      <c r="AZ596" s="60"/>
      <c r="BA596" s="58" t="n">
        <f aca="false">AVERAGE($E592:$E596)/AVERAGE($E587:$E596)-1</f>
        <v>0.0114703305069446</v>
      </c>
      <c r="BB596" s="59" t="n">
        <f aca="false">IF(ISNUMBER($BA596),IF(OR($S596&lt;=-0.03,$BA596&lt;-0.003),0,IF(OR($S596&lt;=-0.02,$BA596&lt;0.01),50,100)),"")</f>
        <v>100</v>
      </c>
      <c r="BC596" s="0" t="str">
        <f aca="false">IF(OR(COUNT($AZ596)=0,COUNT($AZ595)=0),"",IF(OR($AY596/$AZ595-1&lt;=-0.03,$AZ596/$AZ595-1&lt;=-0.045,IF(COUNT($AZ587:$AZ596)=10,AVERAGE($AZ592:$AZ596)/AVERAGE($AZ587:$AZ596)-1&lt;-0.01,FALSE())),0,IF(OR($AZ596/$AZ595-1&lt;=-0.02,IF(COUNT($AZ587:$AZ596)=10,AVERAGE($AZ592:$AZ596)/AVERAGE($AZ587:$AZ596)-1&lt;0.005,FALSE())),50,100)))</f>
        <v/>
      </c>
    </row>
    <row r="597" customFormat="false" ht="15" hidden="false" customHeight="true" outlineLevel="0" collapsed="false">
      <c r="A597" s="47" t="n">
        <v>593</v>
      </c>
      <c r="B597" s="48" t="n">
        <v>43416</v>
      </c>
      <c r="C597" s="47" t="n">
        <v>2018</v>
      </c>
      <c r="D597" s="49" t="s">
        <v>236</v>
      </c>
      <c r="E597" s="50" t="n">
        <v>6829.1</v>
      </c>
      <c r="F597" s="51" t="n">
        <v>-0.034205</v>
      </c>
      <c r="G597" s="51" t="n">
        <v>-0.108494</v>
      </c>
      <c r="H597" s="52" t="n">
        <v>0.4286</v>
      </c>
      <c r="I597" s="53" t="n">
        <v>371</v>
      </c>
      <c r="J597" s="47" t="s">
        <v>235</v>
      </c>
      <c r="K597" s="54" t="n">
        <v>20.45</v>
      </c>
      <c r="L597" s="55" t="n">
        <f aca="false">IF(COUNT(F597)=0,50,IF(F597&gt;=0,100,IF(F597&gt;=-0.02,50,0)))</f>
        <v>0</v>
      </c>
      <c r="M597" s="55" t="n">
        <f aca="false">IF(COUNT(G597)=0,50,IF(G597&gt;-0.06,100,IF(G597&gt;-0.15,50,0)))</f>
        <v>50</v>
      </c>
      <c r="N597" s="55" t="n">
        <f aca="false">IF(COUNT(H597)=0,50,IF(H597&gt;=0.6,100,IF(H597&gt;=0.4,50,0)))</f>
        <v>50</v>
      </c>
      <c r="O597" s="55" t="n">
        <f aca="false">IF(COUNT(I597)=0,50,IF(J597="proxy_vix",50,IF(I597&lt;350,100,IF(I597&lt;=450,50,0))))</f>
        <v>50</v>
      </c>
      <c r="P597" s="55" t="n">
        <f aca="false">IF(COUNT(K597)=0,50,IF(K597&lt;20,100,IF(K597&lt;=25,50,0)))</f>
        <v>50</v>
      </c>
      <c r="Q597" s="54"/>
      <c r="R597" s="47"/>
      <c r="S597" s="51" t="n">
        <f aca="false">$E597/$E596-1</f>
        <v>-0.0298402505984386</v>
      </c>
      <c r="T597" s="56" t="n">
        <f aca="false">$K597/$K596-1</f>
        <v>0.177995391705069</v>
      </c>
      <c r="V597" s="57"/>
      <c r="W597" s="57"/>
      <c r="Y597" s="1" t="str">
        <f aca="false">IF(AX597&gt;=70,"EASY",IF(AX597&gt;40,"UNCERTAIN","HARD"))</f>
        <v>HARD</v>
      </c>
      <c r="AA597" s="58" t="n">
        <f aca="false">IF($A597&lt;200,"",AVERAGE($E548:$E597)/AVERAGE($E398:$E597)-1)</f>
        <v>0.0300386036445242</v>
      </c>
      <c r="AB597" s="59" t="n">
        <f aca="false">LOOKUP($B597,07_L1政策步階!$A$4:$A$14,07_L1政策步階!$C$4:$C$14)</f>
        <v>-1</v>
      </c>
      <c r="AC597" s="57"/>
      <c r="AD597" s="57"/>
      <c r="AE597" s="57"/>
      <c r="AF597" s="57"/>
      <c r="AG597" s="57"/>
      <c r="AH597" s="57"/>
      <c r="AI597" s="57"/>
      <c r="AJ597" s="57"/>
      <c r="AK597" s="57"/>
      <c r="AL597" s="59" t="n">
        <f aca="false">IF(ISNUMBER($AA597),IF($AA597&gt;=0.005,100,IF($AA597&gt;=-0.015,50,0)),"")</f>
        <v>100</v>
      </c>
      <c r="AM597" s="59" t="n">
        <f aca="false">IF(ISNUMBER($AB597),IF($AB597=1,100,IF($AB597=0,50,0)),"")</f>
        <v>0</v>
      </c>
      <c r="AN597" s="0" t="str">
        <f aca="false">IF(ISNUMBER($AC597),IF($AC597&gt;=0.001,100,IF($AC597&gt;=-0.003,50,0)),"")</f>
        <v/>
      </c>
      <c r="AO597" s="0" t="str">
        <f aca="false">IF(ISNUMBER($AD597),IF($AD597&gt;=0.04,100,IF($AD597&gt;=0,50,0)),"")</f>
        <v/>
      </c>
      <c r="AP597" s="0" t="str">
        <f aca="false">IF(ISNUMBER($AE597),IF($AE597&gt;=25,100,IF($AE597&gt;=-75,50,0)),"")</f>
        <v/>
      </c>
      <c r="AQ597" s="0" t="str">
        <f aca="false">IF(ISNUMBER($AF597),IF($AF597&gt;0,100,IF($AF597&gt;=-50,50,0)),"")</f>
        <v/>
      </c>
      <c r="AR597" s="0" t="str">
        <f aca="false">IF(ISNUMBER($AG597),IF($AG597=1,100,IF($AG597=0,50,0)),"")</f>
        <v/>
      </c>
      <c r="AS597" s="0" t="str">
        <f aca="false">IF(ISNUMBER($AH597),IF($AH597&lt;0,100,IF($AH597&lt;=20,50,0)),"")</f>
        <v/>
      </c>
      <c r="AT597" s="0" t="str">
        <f aca="false">IF(ISNUMBER($AI597),IF($AI597&lt;0.95,100,IF($AI597&lt;=1,50,0)),"")</f>
        <v/>
      </c>
      <c r="AU597" s="0" t="str">
        <f aca="false">IF(ISNUMBER($AJ597),IF($AJ597&lt;30,0,IF($AJ597&lt;40,50,IF($AJ597&lt;=90,100,50))),"")</f>
        <v/>
      </c>
      <c r="AV597" s="0" t="str">
        <f aca="false">IF(ISNUMBER($AK597),IF($AK597&gt;-0.2,100,IF($AK597&gt;=-0.4,50,0)),"")</f>
        <v/>
      </c>
      <c r="AW597" s="59" t="n">
        <f aca="false">01_指標庫!$H$4*ISNUMBER($F597)+01_指標庫!$H$5*ISNUMBER($AA597)+01_指標庫!$H$6*ISNUMBER($G597)+01_指標庫!$H$7*ISNUMBER($H597)+01_指標庫!$H$8*ISNUMBER($AF597)+01_指標庫!$H$9*ISNUMBER($AG597)+01_指標庫!$H$10*ISNUMBER($AB597)+01_指標庫!$H$11*ISNUMBER($AC597)+01_指標庫!$H$12*ISNUMBER($AD597)+01_指標庫!$H$13*ISNUMBER($AE597)+01_指標庫!$H$14*ISNUMBER($I597)+01_指標庫!$H$15*ISNUMBER($AH597)+01_指標庫!$H$16*ISNUMBER($K597)+01_指標庫!$H$17*ISNUMBER($AI597)+01_指標庫!$H$18*ISNUMBER($AJ597)+01_指標庫!$H$19*ISNUMBER($AK597)+01_指標庫!$H$20*ISNUMBER($BB597)+01_指標庫!$H$21*ISNUMBER($BC597)</f>
        <v>51</v>
      </c>
      <c r="AX597" s="59" t="n">
        <f aca="false">IF(AW597=0,50,ROUND((01_指標庫!$H$4*IF(ISNUMBER($F597),L597,0)+01_指標庫!$H$5*IF(ISNUMBER($AA597),AL597,0)+01_指標庫!$H$6*IF(ISNUMBER($G597),M597,0)+01_指標庫!$H$7*IF(ISNUMBER($H597),N597,0)+01_指標庫!$H$8*IF(ISNUMBER($AF597),AQ597,0)+01_指標庫!$H$9*IF(ISNUMBER($AG597),AR597,0)+01_指標庫!$H$10*IF(ISNUMBER($AB597),AM597,0)+01_指標庫!$H$11*IF(ISNUMBER($AC597),AN597,0)+01_指標庫!$H$12*IF(ISNUMBER($AD597),AO597,0)+01_指標庫!$H$13*IF(ISNUMBER($AE597),AP597,0)+01_指標庫!$H$14*IF(ISNUMBER($I597),O597,0)+01_指標庫!$H$15*IF(ISNUMBER($AH597),AS597,0)+01_指標庫!$H$16*IF(ISNUMBER($K597),P597,0)+01_指標庫!$H$17*IF(ISNUMBER($AI597),AT597,0)+01_指標庫!$H$18*IF(ISNUMBER($AJ597),AU597,0)+01_指標庫!$H$19*IF(ISNUMBER($AK597),AV597,0)+01_指標庫!$H$20*IF(ISNUMBER($BB597),BB597,0)+01_指標庫!$H$21*IF(ISNUMBER($BC597),BC597,0))/AW597,1))</f>
        <v>39.2</v>
      </c>
      <c r="AY597" s="60"/>
      <c r="AZ597" s="60"/>
      <c r="BA597" s="58" t="n">
        <f aca="false">AVERAGE($E593:$E597)/AVERAGE($E588:$E597)-1</f>
        <v>0.00671811048515458</v>
      </c>
      <c r="BB597" s="59" t="n">
        <f aca="false">IF(ISNUMBER($BA597),IF(OR($S597&lt;=-0.03,$BA597&lt;-0.003),0,IF(OR($S597&lt;=-0.02,$BA597&lt;0.01),50,100)),"")</f>
        <v>50</v>
      </c>
      <c r="BC597" s="0" t="str">
        <f aca="false">IF(OR(COUNT($AZ597)=0,COUNT($AZ596)=0),"",IF(OR($AY597/$AZ596-1&lt;=-0.03,$AZ597/$AZ596-1&lt;=-0.045,IF(COUNT($AZ588:$AZ597)=10,AVERAGE($AZ593:$AZ597)/AVERAGE($AZ588:$AZ597)-1&lt;-0.01,FALSE())),0,IF(OR($AZ597/$AZ596-1&lt;=-0.02,IF(COUNT($AZ588:$AZ597)=10,AVERAGE($AZ593:$AZ597)/AVERAGE($AZ588:$AZ597)-1&lt;0.005,FALSE())),50,100)))</f>
        <v/>
      </c>
    </row>
    <row r="598" customFormat="false" ht="15" hidden="false" customHeight="true" outlineLevel="0" collapsed="false">
      <c r="A598" s="47" t="n">
        <v>594</v>
      </c>
      <c r="B598" s="48" t="n">
        <v>43417</v>
      </c>
      <c r="C598" s="47" t="n">
        <v>2018</v>
      </c>
      <c r="D598" s="49" t="s">
        <v>237</v>
      </c>
      <c r="E598" s="50" t="n">
        <v>6830.91</v>
      </c>
      <c r="F598" s="51" t="n">
        <v>-0.033881</v>
      </c>
      <c r="G598" s="51" t="n">
        <v>-0.108257</v>
      </c>
      <c r="H598" s="52" t="n">
        <v>0.4286</v>
      </c>
      <c r="I598" s="53" t="n">
        <v>389</v>
      </c>
      <c r="J598" s="47" t="s">
        <v>235</v>
      </c>
      <c r="K598" s="54" t="n">
        <v>20.02</v>
      </c>
      <c r="L598" s="55" t="n">
        <f aca="false">IF(COUNT(F598)=0,50,IF(F598&gt;=0,100,IF(F598&gt;=-0.02,50,0)))</f>
        <v>0</v>
      </c>
      <c r="M598" s="55" t="n">
        <f aca="false">IF(COUNT(G598)=0,50,IF(G598&gt;-0.06,100,IF(G598&gt;-0.15,50,0)))</f>
        <v>50</v>
      </c>
      <c r="N598" s="55" t="n">
        <f aca="false">IF(COUNT(H598)=0,50,IF(H598&gt;=0.6,100,IF(H598&gt;=0.4,50,0)))</f>
        <v>50</v>
      </c>
      <c r="O598" s="55" t="n">
        <f aca="false">IF(COUNT(I598)=0,50,IF(J598="proxy_vix",50,IF(I598&lt;350,100,IF(I598&lt;=450,50,0))))</f>
        <v>50</v>
      </c>
      <c r="P598" s="55" t="n">
        <f aca="false">IF(COUNT(K598)=0,50,IF(K598&lt;20,100,IF(K598&lt;=25,50,0)))</f>
        <v>50</v>
      </c>
      <c r="Q598" s="54"/>
      <c r="R598" s="47"/>
      <c r="S598" s="51" t="n">
        <f aca="false">$E598/$E597-1</f>
        <v>0.0002650422456838</v>
      </c>
      <c r="T598" s="56" t="n">
        <f aca="false">$K598/$K597-1</f>
        <v>-0.0210268948655257</v>
      </c>
      <c r="V598" s="57"/>
      <c r="W598" s="57"/>
      <c r="Y598" s="1" t="str">
        <f aca="false">IF(AX598&gt;=70,"EASY",IF(AX598&gt;40,"UNCERTAIN","HARD"))</f>
        <v>HARD</v>
      </c>
      <c r="AA598" s="58" t="n">
        <f aca="false">IF($A598&lt;200,"",AVERAGE($E549:$E598)/AVERAGE($E399:$E598)-1)</f>
        <v>0.0278726772356455</v>
      </c>
      <c r="AB598" s="59" t="n">
        <f aca="false">LOOKUP($B598,07_L1政策步階!$A$4:$A$14,07_L1政策步階!$C$4:$C$14)</f>
        <v>-1</v>
      </c>
      <c r="AC598" s="57"/>
      <c r="AD598" s="57"/>
      <c r="AE598" s="57"/>
      <c r="AF598" s="57"/>
      <c r="AG598" s="57"/>
      <c r="AH598" s="57"/>
      <c r="AI598" s="57"/>
      <c r="AJ598" s="57"/>
      <c r="AK598" s="57"/>
      <c r="AL598" s="59" t="n">
        <f aca="false">IF(ISNUMBER($AA598),IF($AA598&gt;=0.005,100,IF($AA598&gt;=-0.015,50,0)),"")</f>
        <v>100</v>
      </c>
      <c r="AM598" s="59" t="n">
        <f aca="false">IF(ISNUMBER($AB598),IF($AB598=1,100,IF($AB598=0,50,0)),"")</f>
        <v>0</v>
      </c>
      <c r="AN598" s="0" t="str">
        <f aca="false">IF(ISNUMBER($AC598),IF($AC598&gt;=0.001,100,IF($AC598&gt;=-0.003,50,0)),"")</f>
        <v/>
      </c>
      <c r="AO598" s="0" t="str">
        <f aca="false">IF(ISNUMBER($AD598),IF($AD598&gt;=0.04,100,IF($AD598&gt;=0,50,0)),"")</f>
        <v/>
      </c>
      <c r="AP598" s="0" t="str">
        <f aca="false">IF(ISNUMBER($AE598),IF($AE598&gt;=25,100,IF($AE598&gt;=-75,50,0)),"")</f>
        <v/>
      </c>
      <c r="AQ598" s="0" t="str">
        <f aca="false">IF(ISNUMBER($AF598),IF($AF598&gt;0,100,IF($AF598&gt;=-50,50,0)),"")</f>
        <v/>
      </c>
      <c r="AR598" s="0" t="str">
        <f aca="false">IF(ISNUMBER($AG598),IF($AG598=1,100,IF($AG598=0,50,0)),"")</f>
        <v/>
      </c>
      <c r="AS598" s="0" t="str">
        <f aca="false">IF(ISNUMBER($AH598),IF($AH598&lt;0,100,IF($AH598&lt;=20,50,0)),"")</f>
        <v/>
      </c>
      <c r="AT598" s="0" t="str">
        <f aca="false">IF(ISNUMBER($AI598),IF($AI598&lt;0.95,100,IF($AI598&lt;=1,50,0)),"")</f>
        <v/>
      </c>
      <c r="AU598" s="0" t="str">
        <f aca="false">IF(ISNUMBER($AJ598),IF($AJ598&lt;30,0,IF($AJ598&lt;40,50,IF($AJ598&lt;=90,100,50))),"")</f>
        <v/>
      </c>
      <c r="AV598" s="0" t="str">
        <f aca="false">IF(ISNUMBER($AK598),IF($AK598&gt;-0.2,100,IF($AK598&gt;=-0.4,50,0)),"")</f>
        <v/>
      </c>
      <c r="AW598" s="59" t="n">
        <f aca="false">01_指標庫!$H$4*ISNUMBER($F598)+01_指標庫!$H$5*ISNUMBER($AA598)+01_指標庫!$H$6*ISNUMBER($G598)+01_指標庫!$H$7*ISNUMBER($H598)+01_指標庫!$H$8*ISNUMBER($AF598)+01_指標庫!$H$9*ISNUMBER($AG598)+01_指標庫!$H$10*ISNUMBER($AB598)+01_指標庫!$H$11*ISNUMBER($AC598)+01_指標庫!$H$12*ISNUMBER($AD598)+01_指標庫!$H$13*ISNUMBER($AE598)+01_指標庫!$H$14*ISNUMBER($I598)+01_指標庫!$H$15*ISNUMBER($AH598)+01_指標庫!$H$16*ISNUMBER($K598)+01_指標庫!$H$17*ISNUMBER($AI598)+01_指標庫!$H$18*ISNUMBER($AJ598)+01_指標庫!$H$19*ISNUMBER($AK598)+01_指標庫!$H$20*ISNUMBER($BB598)+01_指標庫!$H$21*ISNUMBER($BC598)</f>
        <v>51</v>
      </c>
      <c r="AX598" s="59" t="n">
        <f aca="false">IF(AW598=0,50,ROUND((01_指標庫!$H$4*IF(ISNUMBER($F598),L598,0)+01_指標庫!$H$5*IF(ISNUMBER($AA598),AL598,0)+01_指標庫!$H$6*IF(ISNUMBER($G598),M598,0)+01_指標庫!$H$7*IF(ISNUMBER($H598),N598,0)+01_指標庫!$H$8*IF(ISNUMBER($AF598),AQ598,0)+01_指標庫!$H$9*IF(ISNUMBER($AG598),AR598,0)+01_指標庫!$H$10*IF(ISNUMBER($AB598),AM598,0)+01_指標庫!$H$11*IF(ISNUMBER($AC598),AN598,0)+01_指標庫!$H$12*IF(ISNUMBER($AD598),AO598,0)+01_指標庫!$H$13*IF(ISNUMBER($AE598),AP598,0)+01_指標庫!$H$14*IF(ISNUMBER($I598),O598,0)+01_指標庫!$H$15*IF(ISNUMBER($AH598),AS598,0)+01_指標庫!$H$16*IF(ISNUMBER($K598),P598,0)+01_指標庫!$H$17*IF(ISNUMBER($AI598),AT598,0)+01_指標庫!$H$18*IF(ISNUMBER($AJ598),AU598,0)+01_指標庫!$H$19*IF(ISNUMBER($AK598),AV598,0)+01_指標庫!$H$20*IF(ISNUMBER($BB598),BB598,0)+01_指標庫!$H$21*IF(ISNUMBER($BC598),BC598,0))/AW598,1))</f>
        <v>39.2</v>
      </c>
      <c r="AY598" s="60"/>
      <c r="AZ598" s="60"/>
      <c r="BA598" s="58" t="n">
        <f aca="false">AVERAGE($E594:$E598)/AVERAGE($E589:$E598)-1</f>
        <v>0.00190574492508588</v>
      </c>
      <c r="BB598" s="59" t="n">
        <f aca="false">IF(ISNUMBER($BA598),IF(OR($S598&lt;=-0.03,$BA598&lt;-0.003),0,IF(OR($S598&lt;=-0.02,$BA598&lt;0.01),50,100)),"")</f>
        <v>50</v>
      </c>
      <c r="BC598" s="0" t="str">
        <f aca="false">IF(OR(COUNT($AZ598)=0,COUNT($AZ597)=0),"",IF(OR($AY598/$AZ597-1&lt;=-0.03,$AZ598/$AZ597-1&lt;=-0.045,IF(COUNT($AZ589:$AZ598)=10,AVERAGE($AZ594:$AZ598)/AVERAGE($AZ589:$AZ598)-1&lt;-0.01,FALSE())),0,IF(OR($AZ598/$AZ597-1&lt;=-0.02,IF(COUNT($AZ589:$AZ598)=10,AVERAGE($AZ594:$AZ598)/AVERAGE($AZ589:$AZ598)-1&lt;0.005,FALSE())),50,100)))</f>
        <v/>
      </c>
    </row>
    <row r="599" customFormat="false" ht="15" hidden="false" customHeight="true" outlineLevel="0" collapsed="false">
      <c r="A599" s="47" t="n">
        <v>595</v>
      </c>
      <c r="B599" s="48" t="n">
        <v>43418</v>
      </c>
      <c r="C599" s="47" t="n">
        <v>2018</v>
      </c>
      <c r="D599" s="49" t="s">
        <v>238</v>
      </c>
      <c r="E599" s="50" t="n">
        <v>6769.87</v>
      </c>
      <c r="F599" s="51" t="n">
        <v>-0.042392</v>
      </c>
      <c r="G599" s="51" t="n">
        <v>-0.116226</v>
      </c>
      <c r="H599" s="52" t="n">
        <v>0.4082</v>
      </c>
      <c r="I599" s="53" t="n">
        <v>399</v>
      </c>
      <c r="J599" s="47" t="s">
        <v>235</v>
      </c>
      <c r="K599" s="54" t="n">
        <v>21.25</v>
      </c>
      <c r="L599" s="55" t="n">
        <f aca="false">IF(COUNT(F599)=0,50,IF(F599&gt;=0,100,IF(F599&gt;=-0.02,50,0)))</f>
        <v>0</v>
      </c>
      <c r="M599" s="55" t="n">
        <f aca="false">IF(COUNT(G599)=0,50,IF(G599&gt;-0.06,100,IF(G599&gt;-0.15,50,0)))</f>
        <v>50</v>
      </c>
      <c r="N599" s="55" t="n">
        <f aca="false">IF(COUNT(H599)=0,50,IF(H599&gt;=0.6,100,IF(H599&gt;=0.4,50,0)))</f>
        <v>50</v>
      </c>
      <c r="O599" s="55" t="n">
        <f aca="false">IF(COUNT(I599)=0,50,IF(J599="proxy_vix",50,IF(I599&lt;350,100,IF(I599&lt;=450,50,0))))</f>
        <v>50</v>
      </c>
      <c r="P599" s="55" t="n">
        <f aca="false">IF(COUNT(K599)=0,50,IF(K599&lt;20,100,IF(K599&lt;=25,50,0)))</f>
        <v>50</v>
      </c>
      <c r="Q599" s="54"/>
      <c r="R599" s="47"/>
      <c r="S599" s="51" t="n">
        <f aca="false">$E599/$E598-1</f>
        <v>-0.00893585188503432</v>
      </c>
      <c r="T599" s="56" t="n">
        <f aca="false">$K599/$K598-1</f>
        <v>0.0614385614385615</v>
      </c>
      <c r="V599" s="57"/>
      <c r="W599" s="57"/>
      <c r="Y599" s="1" t="str">
        <f aca="false">IF(AX599&gt;=70,"EASY",IF(AX599&gt;40,"UNCERTAIN","HARD"))</f>
        <v>HARD</v>
      </c>
      <c r="AA599" s="58" t="n">
        <f aca="false">IF($A599&lt;200,"",AVERAGE($E550:$E599)/AVERAGE($E400:$E599)-1)</f>
        <v>0.0258722573700718</v>
      </c>
      <c r="AB599" s="59" t="n">
        <f aca="false">LOOKUP($B599,07_L1政策步階!$A$4:$A$14,07_L1政策步階!$C$4:$C$14)</f>
        <v>-1</v>
      </c>
      <c r="AC599" s="57"/>
      <c r="AD599" s="57"/>
      <c r="AE599" s="57"/>
      <c r="AF599" s="57"/>
      <c r="AG599" s="57"/>
      <c r="AH599" s="57"/>
      <c r="AI599" s="57"/>
      <c r="AJ599" s="57"/>
      <c r="AK599" s="57"/>
      <c r="AL599" s="59" t="n">
        <f aca="false">IF(ISNUMBER($AA599),IF($AA599&gt;=0.005,100,IF($AA599&gt;=-0.015,50,0)),"")</f>
        <v>100</v>
      </c>
      <c r="AM599" s="59" t="n">
        <f aca="false">IF(ISNUMBER($AB599),IF($AB599=1,100,IF($AB599=0,50,0)),"")</f>
        <v>0</v>
      </c>
      <c r="AN599" s="0" t="str">
        <f aca="false">IF(ISNUMBER($AC599),IF($AC599&gt;=0.001,100,IF($AC599&gt;=-0.003,50,0)),"")</f>
        <v/>
      </c>
      <c r="AO599" s="0" t="str">
        <f aca="false">IF(ISNUMBER($AD599),IF($AD599&gt;=0.04,100,IF($AD599&gt;=0,50,0)),"")</f>
        <v/>
      </c>
      <c r="AP599" s="0" t="str">
        <f aca="false">IF(ISNUMBER($AE599),IF($AE599&gt;=25,100,IF($AE599&gt;=-75,50,0)),"")</f>
        <v/>
      </c>
      <c r="AQ599" s="0" t="str">
        <f aca="false">IF(ISNUMBER($AF599),IF($AF599&gt;0,100,IF($AF599&gt;=-50,50,0)),"")</f>
        <v/>
      </c>
      <c r="AR599" s="0" t="str">
        <f aca="false">IF(ISNUMBER($AG599),IF($AG599=1,100,IF($AG599=0,50,0)),"")</f>
        <v/>
      </c>
      <c r="AS599" s="0" t="str">
        <f aca="false">IF(ISNUMBER($AH599),IF($AH599&lt;0,100,IF($AH599&lt;=20,50,0)),"")</f>
        <v/>
      </c>
      <c r="AT599" s="0" t="str">
        <f aca="false">IF(ISNUMBER($AI599),IF($AI599&lt;0.95,100,IF($AI599&lt;=1,50,0)),"")</f>
        <v/>
      </c>
      <c r="AU599" s="0" t="str">
        <f aca="false">IF(ISNUMBER($AJ599),IF($AJ599&lt;30,0,IF($AJ599&lt;40,50,IF($AJ599&lt;=90,100,50))),"")</f>
        <v/>
      </c>
      <c r="AV599" s="0" t="str">
        <f aca="false">IF(ISNUMBER($AK599),IF($AK599&gt;-0.2,100,IF($AK599&gt;=-0.4,50,0)),"")</f>
        <v/>
      </c>
      <c r="AW599" s="59" t="n">
        <f aca="false">01_指標庫!$H$4*ISNUMBER($F599)+01_指標庫!$H$5*ISNUMBER($AA599)+01_指標庫!$H$6*ISNUMBER($G599)+01_指標庫!$H$7*ISNUMBER($H599)+01_指標庫!$H$8*ISNUMBER($AF599)+01_指標庫!$H$9*ISNUMBER($AG599)+01_指標庫!$H$10*ISNUMBER($AB599)+01_指標庫!$H$11*ISNUMBER($AC599)+01_指標庫!$H$12*ISNUMBER($AD599)+01_指標庫!$H$13*ISNUMBER($AE599)+01_指標庫!$H$14*ISNUMBER($I599)+01_指標庫!$H$15*ISNUMBER($AH599)+01_指標庫!$H$16*ISNUMBER($K599)+01_指標庫!$H$17*ISNUMBER($AI599)+01_指標庫!$H$18*ISNUMBER($AJ599)+01_指標庫!$H$19*ISNUMBER($AK599)+01_指標庫!$H$20*ISNUMBER($BB599)+01_指標庫!$H$21*ISNUMBER($BC599)</f>
        <v>51</v>
      </c>
      <c r="AX599" s="59" t="n">
        <f aca="false">IF(AW599=0,50,ROUND((01_指標庫!$H$4*IF(ISNUMBER($F599),L599,0)+01_指標庫!$H$5*IF(ISNUMBER($AA599),AL599,0)+01_指標庫!$H$6*IF(ISNUMBER($G599),M599,0)+01_指標庫!$H$7*IF(ISNUMBER($H599),N599,0)+01_指標庫!$H$8*IF(ISNUMBER($AF599),AQ599,0)+01_指標庫!$H$9*IF(ISNUMBER($AG599),AR599,0)+01_指標庫!$H$10*IF(ISNUMBER($AB599),AM599,0)+01_指標庫!$H$11*IF(ISNUMBER($AC599),AN599,0)+01_指標庫!$H$12*IF(ISNUMBER($AD599),AO599,0)+01_指標庫!$H$13*IF(ISNUMBER($AE599),AP599,0)+01_指標庫!$H$14*IF(ISNUMBER($I599),O599,0)+01_指標庫!$H$15*IF(ISNUMBER($AH599),AS599,0)+01_指標庫!$H$16*IF(ISNUMBER($K599),P599,0)+01_指標庫!$H$17*IF(ISNUMBER($AI599),AT599,0)+01_指標庫!$H$18*IF(ISNUMBER($AJ599),AU599,0)+01_指標庫!$H$19*IF(ISNUMBER($AK599),AV599,0)+01_指標庫!$H$20*IF(ISNUMBER($BB599),BB599,0)+01_指標庫!$H$21*IF(ISNUMBER($BC599),BC599,0))/AW599,1))</f>
        <v>33.3</v>
      </c>
      <c r="AY599" s="60"/>
      <c r="AZ599" s="60"/>
      <c r="BA599" s="58" t="n">
        <f aca="false">AVERAGE($E595:$E599)/AVERAGE($E590:$E599)-1</f>
        <v>-0.00767876729356076</v>
      </c>
      <c r="BB599" s="59" t="n">
        <f aca="false">IF(ISNUMBER($BA599),IF(OR($S599&lt;=-0.03,$BA599&lt;-0.003),0,IF(OR($S599&lt;=-0.02,$BA599&lt;0.01),50,100)),"")</f>
        <v>0</v>
      </c>
      <c r="BC599" s="0" t="str">
        <f aca="false">IF(OR(COUNT($AZ599)=0,COUNT($AZ598)=0),"",IF(OR($AY599/$AZ598-1&lt;=-0.03,$AZ599/$AZ598-1&lt;=-0.045,IF(COUNT($AZ590:$AZ599)=10,AVERAGE($AZ595:$AZ599)/AVERAGE($AZ590:$AZ599)-1&lt;-0.01,FALSE())),0,IF(OR($AZ599/$AZ598-1&lt;=-0.02,IF(COUNT($AZ590:$AZ599)=10,AVERAGE($AZ595:$AZ599)/AVERAGE($AZ590:$AZ599)-1&lt;0.005,FALSE())),50,100)))</f>
        <v/>
      </c>
    </row>
    <row r="600" customFormat="false" ht="15" hidden="false" customHeight="true" outlineLevel="0" collapsed="false">
      <c r="A600" s="47" t="n">
        <v>596</v>
      </c>
      <c r="B600" s="48" t="n">
        <v>43419</v>
      </c>
      <c r="C600" s="47" t="n">
        <v>2018</v>
      </c>
      <c r="D600" s="49" t="s">
        <v>239</v>
      </c>
      <c r="E600" s="50" t="n">
        <v>6890.45</v>
      </c>
      <c r="F600" s="51" t="n">
        <v>-0.025328</v>
      </c>
      <c r="G600" s="51" t="n">
        <v>-0.100485</v>
      </c>
      <c r="H600" s="52" t="n">
        <v>0.449</v>
      </c>
      <c r="I600" s="53" t="n">
        <v>411</v>
      </c>
      <c r="J600" s="47" t="s">
        <v>235</v>
      </c>
      <c r="K600" s="54" t="n">
        <v>19.98</v>
      </c>
      <c r="L600" s="55" t="n">
        <f aca="false">IF(COUNT(F600)=0,50,IF(F600&gt;=0,100,IF(F600&gt;=-0.02,50,0)))</f>
        <v>0</v>
      </c>
      <c r="M600" s="55" t="n">
        <f aca="false">IF(COUNT(G600)=0,50,IF(G600&gt;-0.06,100,IF(G600&gt;-0.15,50,0)))</f>
        <v>50</v>
      </c>
      <c r="N600" s="55" t="n">
        <f aca="false">IF(COUNT(H600)=0,50,IF(H600&gt;=0.6,100,IF(H600&gt;=0.4,50,0)))</f>
        <v>50</v>
      </c>
      <c r="O600" s="55" t="n">
        <f aca="false">IF(COUNT(I600)=0,50,IF(J600="proxy_vix",50,IF(I600&lt;350,100,IF(I600&lt;=450,50,0))))</f>
        <v>50</v>
      </c>
      <c r="P600" s="55" t="n">
        <f aca="false">IF(COUNT(K600)=0,50,IF(K600&lt;20,100,IF(K600&lt;=25,50,0)))</f>
        <v>100</v>
      </c>
      <c r="Q600" s="54"/>
      <c r="R600" s="47"/>
      <c r="S600" s="51" t="n">
        <f aca="false">$E600/$E599-1</f>
        <v>0.0178112725945994</v>
      </c>
      <c r="T600" s="56" t="n">
        <f aca="false">$K600/$K599-1</f>
        <v>-0.0597647058823529</v>
      </c>
      <c r="V600" s="57"/>
      <c r="W600" s="57"/>
      <c r="Y600" s="1" t="str">
        <f aca="false">IF(AX600&gt;=70,"EASY",IF(AX600&gt;40,"UNCERTAIN","HARD"))</f>
        <v>HARD</v>
      </c>
      <c r="AA600" s="58" t="n">
        <f aca="false">IF($A600&lt;200,"",AVERAGE($E551:$E600)/AVERAGE($E401:$E600)-1)</f>
        <v>0.0242883114854835</v>
      </c>
      <c r="AB600" s="59" t="n">
        <f aca="false">LOOKUP($B600,07_L1政策步階!$A$4:$A$14,07_L1政策步階!$C$4:$C$14)</f>
        <v>-1</v>
      </c>
      <c r="AC600" s="57"/>
      <c r="AD600" s="57"/>
      <c r="AE600" s="57"/>
      <c r="AF600" s="57"/>
      <c r="AG600" s="57"/>
      <c r="AH600" s="57"/>
      <c r="AI600" s="57"/>
      <c r="AJ600" s="57"/>
      <c r="AK600" s="57"/>
      <c r="AL600" s="59" t="n">
        <f aca="false">IF(ISNUMBER($AA600),IF($AA600&gt;=0.005,100,IF($AA600&gt;=-0.015,50,0)),"")</f>
        <v>100</v>
      </c>
      <c r="AM600" s="59" t="n">
        <f aca="false">IF(ISNUMBER($AB600),IF($AB600=1,100,IF($AB600=0,50,0)),"")</f>
        <v>0</v>
      </c>
      <c r="AN600" s="0" t="str">
        <f aca="false">IF(ISNUMBER($AC600),IF($AC600&gt;=0.001,100,IF($AC600&gt;=-0.003,50,0)),"")</f>
        <v/>
      </c>
      <c r="AO600" s="0" t="str">
        <f aca="false">IF(ISNUMBER($AD600),IF($AD600&gt;=0.04,100,IF($AD600&gt;=0,50,0)),"")</f>
        <v/>
      </c>
      <c r="AP600" s="0" t="str">
        <f aca="false">IF(ISNUMBER($AE600),IF($AE600&gt;=25,100,IF($AE600&gt;=-75,50,0)),"")</f>
        <v/>
      </c>
      <c r="AQ600" s="0" t="str">
        <f aca="false">IF(ISNUMBER($AF600),IF($AF600&gt;0,100,IF($AF600&gt;=-50,50,0)),"")</f>
        <v/>
      </c>
      <c r="AR600" s="0" t="str">
        <f aca="false">IF(ISNUMBER($AG600),IF($AG600=1,100,IF($AG600=0,50,0)),"")</f>
        <v/>
      </c>
      <c r="AS600" s="0" t="str">
        <f aca="false">IF(ISNUMBER($AH600),IF($AH600&lt;0,100,IF($AH600&lt;=20,50,0)),"")</f>
        <v/>
      </c>
      <c r="AT600" s="0" t="str">
        <f aca="false">IF(ISNUMBER($AI600),IF($AI600&lt;0.95,100,IF($AI600&lt;=1,50,0)),"")</f>
        <v/>
      </c>
      <c r="AU600" s="0" t="str">
        <f aca="false">IF(ISNUMBER($AJ600),IF($AJ600&lt;30,0,IF($AJ600&lt;40,50,IF($AJ600&lt;=90,100,50))),"")</f>
        <v/>
      </c>
      <c r="AV600" s="0" t="str">
        <f aca="false">IF(ISNUMBER($AK600),IF($AK600&gt;-0.2,100,IF($AK600&gt;=-0.4,50,0)),"")</f>
        <v/>
      </c>
      <c r="AW600" s="59" t="n">
        <f aca="false">01_指標庫!$H$4*ISNUMBER($F600)+01_指標庫!$H$5*ISNUMBER($AA600)+01_指標庫!$H$6*ISNUMBER($G600)+01_指標庫!$H$7*ISNUMBER($H600)+01_指標庫!$H$8*ISNUMBER($AF600)+01_指標庫!$H$9*ISNUMBER($AG600)+01_指標庫!$H$10*ISNUMBER($AB600)+01_指標庫!$H$11*ISNUMBER($AC600)+01_指標庫!$H$12*ISNUMBER($AD600)+01_指標庫!$H$13*ISNUMBER($AE600)+01_指標庫!$H$14*ISNUMBER($I600)+01_指標庫!$H$15*ISNUMBER($AH600)+01_指標庫!$H$16*ISNUMBER($K600)+01_指標庫!$H$17*ISNUMBER($AI600)+01_指標庫!$H$18*ISNUMBER($AJ600)+01_指標庫!$H$19*ISNUMBER($AK600)+01_指標庫!$H$20*ISNUMBER($BB600)+01_指標庫!$H$21*ISNUMBER($BC600)</f>
        <v>51</v>
      </c>
      <c r="AX600" s="59" t="n">
        <f aca="false">IF(AW600=0,50,ROUND((01_指標庫!$H$4*IF(ISNUMBER($F600),L600,0)+01_指標庫!$H$5*IF(ISNUMBER($AA600),AL600,0)+01_指標庫!$H$6*IF(ISNUMBER($G600),M600,0)+01_指標庫!$H$7*IF(ISNUMBER($H600),N600,0)+01_指標庫!$H$8*IF(ISNUMBER($AF600),AQ600,0)+01_指標庫!$H$9*IF(ISNUMBER($AG600),AR600,0)+01_指標庫!$H$10*IF(ISNUMBER($AB600),AM600,0)+01_指標庫!$H$11*IF(ISNUMBER($AC600),AN600,0)+01_指標庫!$H$12*IF(ISNUMBER($AD600),AO600,0)+01_指標庫!$H$13*IF(ISNUMBER($AE600),AP600,0)+01_指標庫!$H$14*IF(ISNUMBER($I600),O600,0)+01_指標庫!$H$15*IF(ISNUMBER($AH600),AS600,0)+01_指標庫!$H$16*IF(ISNUMBER($K600),P600,0)+01_指標庫!$H$17*IF(ISNUMBER($AI600),AT600,0)+01_指標庫!$H$18*IF(ISNUMBER($AJ600),AU600,0)+01_指標庫!$H$19*IF(ISNUMBER($AK600),AV600,0)+01_指標庫!$H$20*IF(ISNUMBER($BB600),BB600,0)+01_指標庫!$H$21*IF(ISNUMBER($BC600),BC600,0))/AW600,1))</f>
        <v>39.2</v>
      </c>
      <c r="AY600" s="60"/>
      <c r="AZ600" s="60"/>
      <c r="BA600" s="58" t="n">
        <f aca="false">AVERAGE($E596:$E600)/AVERAGE($E591:$E600)-1</f>
        <v>-0.0128349204301589</v>
      </c>
      <c r="BB600" s="59" t="n">
        <f aca="false">IF(ISNUMBER($BA600),IF(OR($S600&lt;=-0.03,$BA600&lt;-0.003),0,IF(OR($S600&lt;=-0.02,$BA600&lt;0.01),50,100)),"")</f>
        <v>0</v>
      </c>
      <c r="BC600" s="0" t="str">
        <f aca="false">IF(OR(COUNT($AZ600)=0,COUNT($AZ599)=0),"",IF(OR($AY600/$AZ599-1&lt;=-0.03,$AZ600/$AZ599-1&lt;=-0.045,IF(COUNT($AZ591:$AZ600)=10,AVERAGE($AZ596:$AZ600)/AVERAGE($AZ591:$AZ600)-1&lt;-0.01,FALSE())),0,IF(OR($AZ600/$AZ599-1&lt;=-0.02,IF(COUNT($AZ591:$AZ600)=10,AVERAGE($AZ596:$AZ600)/AVERAGE($AZ591:$AZ600)-1&lt;0.005,FALSE())),50,100)))</f>
        <v/>
      </c>
    </row>
    <row r="601" customFormat="false" ht="15" hidden="false" customHeight="true" outlineLevel="0" collapsed="false">
      <c r="A601" s="47" t="n">
        <v>597</v>
      </c>
      <c r="B601" s="48" t="n">
        <v>43420</v>
      </c>
      <c r="C601" s="47" t="n">
        <v>2018</v>
      </c>
      <c r="D601" s="49" t="s">
        <v>234</v>
      </c>
      <c r="E601" s="50" t="n">
        <v>6867.02</v>
      </c>
      <c r="F601" s="51" t="n">
        <v>-0.028716</v>
      </c>
      <c r="G601" s="51" t="n">
        <v>-0.103543</v>
      </c>
      <c r="H601" s="52" t="n">
        <v>0.4694</v>
      </c>
      <c r="I601" s="53" t="n">
        <v>418</v>
      </c>
      <c r="J601" s="47" t="s">
        <v>235</v>
      </c>
      <c r="K601" s="54" t="n">
        <v>18.14</v>
      </c>
      <c r="L601" s="55" t="n">
        <f aca="false">IF(COUNT(F601)=0,50,IF(F601&gt;=0,100,IF(F601&gt;=-0.02,50,0)))</f>
        <v>0</v>
      </c>
      <c r="M601" s="55" t="n">
        <f aca="false">IF(COUNT(G601)=0,50,IF(G601&gt;-0.06,100,IF(G601&gt;-0.15,50,0)))</f>
        <v>50</v>
      </c>
      <c r="N601" s="55" t="n">
        <f aca="false">IF(COUNT(H601)=0,50,IF(H601&gt;=0.6,100,IF(H601&gt;=0.4,50,0)))</f>
        <v>50</v>
      </c>
      <c r="O601" s="55" t="n">
        <f aca="false">IF(COUNT(I601)=0,50,IF(J601="proxy_vix",50,IF(I601&lt;350,100,IF(I601&lt;=450,50,0))))</f>
        <v>50</v>
      </c>
      <c r="P601" s="55" t="n">
        <f aca="false">IF(COUNT(K601)=0,50,IF(K601&lt;20,100,IF(K601&lt;=25,50,0)))</f>
        <v>100</v>
      </c>
      <c r="Q601" s="54"/>
      <c r="R601" s="47"/>
      <c r="S601" s="51" t="n">
        <f aca="false">$E601/$E600-1</f>
        <v>-0.0034003584671537</v>
      </c>
      <c r="T601" s="56" t="n">
        <f aca="false">$K601/$K600-1</f>
        <v>-0.0920920920920921</v>
      </c>
      <c r="V601" s="57"/>
      <c r="W601" s="57"/>
      <c r="Y601" s="1" t="str">
        <f aca="false">IF(AX601&gt;=70,"EASY",IF(AX601&gt;40,"UNCERTAIN","HARD"))</f>
        <v>HARD</v>
      </c>
      <c r="AA601" s="58" t="n">
        <f aca="false">IF($A601&lt;200,"",AVERAGE($E552:$E601)/AVERAGE($E402:$E601)-1)</f>
        <v>0.0226176835807737</v>
      </c>
      <c r="AB601" s="59" t="n">
        <f aca="false">LOOKUP($B601,07_L1政策步階!$A$4:$A$14,07_L1政策步階!$C$4:$C$14)</f>
        <v>-1</v>
      </c>
      <c r="AC601" s="57"/>
      <c r="AD601" s="57"/>
      <c r="AE601" s="57"/>
      <c r="AF601" s="57"/>
      <c r="AG601" s="57"/>
      <c r="AH601" s="57"/>
      <c r="AI601" s="57"/>
      <c r="AJ601" s="57"/>
      <c r="AK601" s="57"/>
      <c r="AL601" s="59" t="n">
        <f aca="false">IF(ISNUMBER($AA601),IF($AA601&gt;=0.005,100,IF($AA601&gt;=-0.015,50,0)),"")</f>
        <v>100</v>
      </c>
      <c r="AM601" s="59" t="n">
        <f aca="false">IF(ISNUMBER($AB601),IF($AB601=1,100,IF($AB601=0,50,0)),"")</f>
        <v>0</v>
      </c>
      <c r="AN601" s="0" t="str">
        <f aca="false">IF(ISNUMBER($AC601),IF($AC601&gt;=0.001,100,IF($AC601&gt;=-0.003,50,0)),"")</f>
        <v/>
      </c>
      <c r="AO601" s="0" t="str">
        <f aca="false">IF(ISNUMBER($AD601),IF($AD601&gt;=0.04,100,IF($AD601&gt;=0,50,0)),"")</f>
        <v/>
      </c>
      <c r="AP601" s="0" t="str">
        <f aca="false">IF(ISNUMBER($AE601),IF($AE601&gt;=25,100,IF($AE601&gt;=-75,50,0)),"")</f>
        <v/>
      </c>
      <c r="AQ601" s="0" t="str">
        <f aca="false">IF(ISNUMBER($AF601),IF($AF601&gt;0,100,IF($AF601&gt;=-50,50,0)),"")</f>
        <v/>
      </c>
      <c r="AR601" s="0" t="str">
        <f aca="false">IF(ISNUMBER($AG601),IF($AG601=1,100,IF($AG601=0,50,0)),"")</f>
        <v/>
      </c>
      <c r="AS601" s="0" t="str">
        <f aca="false">IF(ISNUMBER($AH601),IF($AH601&lt;0,100,IF($AH601&lt;=20,50,0)),"")</f>
        <v/>
      </c>
      <c r="AT601" s="0" t="str">
        <f aca="false">IF(ISNUMBER($AI601),IF($AI601&lt;0.95,100,IF($AI601&lt;=1,50,0)),"")</f>
        <v/>
      </c>
      <c r="AU601" s="0" t="str">
        <f aca="false">IF(ISNUMBER($AJ601),IF($AJ601&lt;30,0,IF($AJ601&lt;40,50,IF($AJ601&lt;=90,100,50))),"")</f>
        <v/>
      </c>
      <c r="AV601" s="0" t="str">
        <f aca="false">IF(ISNUMBER($AK601),IF($AK601&gt;-0.2,100,IF($AK601&gt;=-0.4,50,0)),"")</f>
        <v/>
      </c>
      <c r="AW601" s="59" t="n">
        <f aca="false">01_指標庫!$H$4*ISNUMBER($F601)+01_指標庫!$H$5*ISNUMBER($AA601)+01_指標庫!$H$6*ISNUMBER($G601)+01_指標庫!$H$7*ISNUMBER($H601)+01_指標庫!$H$8*ISNUMBER($AF601)+01_指標庫!$H$9*ISNUMBER($AG601)+01_指標庫!$H$10*ISNUMBER($AB601)+01_指標庫!$H$11*ISNUMBER($AC601)+01_指標庫!$H$12*ISNUMBER($AD601)+01_指標庫!$H$13*ISNUMBER($AE601)+01_指標庫!$H$14*ISNUMBER($I601)+01_指標庫!$H$15*ISNUMBER($AH601)+01_指標庫!$H$16*ISNUMBER($K601)+01_指標庫!$H$17*ISNUMBER($AI601)+01_指標庫!$H$18*ISNUMBER($AJ601)+01_指標庫!$H$19*ISNUMBER($AK601)+01_指標庫!$H$20*ISNUMBER($BB601)+01_指標庫!$H$21*ISNUMBER($BC601)</f>
        <v>51</v>
      </c>
      <c r="AX601" s="59" t="n">
        <f aca="false">IF(AW601=0,50,ROUND((01_指標庫!$H$4*IF(ISNUMBER($F601),L601,0)+01_指標庫!$H$5*IF(ISNUMBER($AA601),AL601,0)+01_指標庫!$H$6*IF(ISNUMBER($G601),M601,0)+01_指標庫!$H$7*IF(ISNUMBER($H601),N601,0)+01_指標庫!$H$8*IF(ISNUMBER($AF601),AQ601,0)+01_指標庫!$H$9*IF(ISNUMBER($AG601),AR601,0)+01_指標庫!$H$10*IF(ISNUMBER($AB601),AM601,0)+01_指標庫!$H$11*IF(ISNUMBER($AC601),AN601,0)+01_指標庫!$H$12*IF(ISNUMBER($AD601),AO601,0)+01_指標庫!$H$13*IF(ISNUMBER($AE601),AP601,0)+01_指標庫!$H$14*IF(ISNUMBER($I601),O601,0)+01_指標庫!$H$15*IF(ISNUMBER($AH601),AS601,0)+01_指標庫!$H$16*IF(ISNUMBER($K601),P601,0)+01_指標庫!$H$17*IF(ISNUMBER($AI601),AT601,0)+01_指標庫!$H$18*IF(ISNUMBER($AJ601),AU601,0)+01_指標庫!$H$19*IF(ISNUMBER($AK601),AV601,0)+01_指標庫!$H$20*IF(ISNUMBER($BB601),BB601,0)+01_指標庫!$H$21*IF(ISNUMBER($BC601),BC601,0))/AW601,1))</f>
        <v>39.2</v>
      </c>
      <c r="AY601" s="60"/>
      <c r="AZ601" s="60"/>
      <c r="BA601" s="58" t="n">
        <f aca="false">AVERAGE($E597:$E601)/AVERAGE($E592:$E601)-1</f>
        <v>-0.0163917682382986</v>
      </c>
      <c r="BB601" s="59" t="n">
        <f aca="false">IF(ISNUMBER($BA601),IF(OR($S601&lt;=-0.03,$BA601&lt;-0.003),0,IF(OR($S601&lt;=-0.02,$BA601&lt;0.01),50,100)),"")</f>
        <v>0</v>
      </c>
      <c r="BC601" s="0" t="str">
        <f aca="false">IF(OR(COUNT($AZ601)=0,COUNT($AZ600)=0),"",IF(OR($AY601/$AZ600-1&lt;=-0.03,$AZ601/$AZ600-1&lt;=-0.045,IF(COUNT($AZ592:$AZ601)=10,AVERAGE($AZ597:$AZ601)/AVERAGE($AZ592:$AZ601)-1&lt;-0.01,FALSE())),0,IF(OR($AZ601/$AZ600-1&lt;=-0.02,IF(COUNT($AZ592:$AZ601)=10,AVERAGE($AZ597:$AZ601)/AVERAGE($AZ592:$AZ601)-1&lt;0.005,FALSE())),50,100)))</f>
        <v/>
      </c>
    </row>
    <row r="602" customFormat="false" ht="15" hidden="false" customHeight="true" outlineLevel="0" collapsed="false">
      <c r="A602" s="47" t="n">
        <v>598</v>
      </c>
      <c r="B602" s="48" t="n">
        <v>43423</v>
      </c>
      <c r="C602" s="47" t="n">
        <v>2018</v>
      </c>
      <c r="D602" s="49" t="s">
        <v>236</v>
      </c>
      <c r="E602" s="50" t="n">
        <v>6642.92</v>
      </c>
      <c r="F602" s="51" t="n">
        <v>-0.060511</v>
      </c>
      <c r="G602" s="51" t="n">
        <v>-0.132798</v>
      </c>
      <c r="H602" s="52" t="n">
        <v>0.3878</v>
      </c>
      <c r="I602" s="53" t="n">
        <v>425</v>
      </c>
      <c r="J602" s="47" t="s">
        <v>235</v>
      </c>
      <c r="K602" s="54" t="n">
        <v>20.1</v>
      </c>
      <c r="L602" s="55" t="n">
        <f aca="false">IF(COUNT(F602)=0,50,IF(F602&gt;=0,100,IF(F602&gt;=-0.02,50,0)))</f>
        <v>0</v>
      </c>
      <c r="M602" s="55" t="n">
        <f aca="false">IF(COUNT(G602)=0,50,IF(G602&gt;-0.06,100,IF(G602&gt;-0.15,50,0)))</f>
        <v>50</v>
      </c>
      <c r="N602" s="55" t="n">
        <f aca="false">IF(COUNT(H602)=0,50,IF(H602&gt;=0.6,100,IF(H602&gt;=0.4,50,0)))</f>
        <v>0</v>
      </c>
      <c r="O602" s="55" t="n">
        <f aca="false">IF(COUNT(I602)=0,50,IF(J602="proxy_vix",50,IF(I602&lt;350,100,IF(I602&lt;=450,50,0))))</f>
        <v>50</v>
      </c>
      <c r="P602" s="55" t="n">
        <f aca="false">IF(COUNT(K602)=0,50,IF(K602&lt;20,100,IF(K602&lt;=25,50,0)))</f>
        <v>50</v>
      </c>
      <c r="Q602" s="54"/>
      <c r="R602" s="47"/>
      <c r="S602" s="51" t="n">
        <f aca="false">$E602/$E601-1</f>
        <v>-0.0326342430923458</v>
      </c>
      <c r="T602" s="56" t="n">
        <f aca="false">$K602/$K601-1</f>
        <v>0.108048511576626</v>
      </c>
      <c r="V602" s="57"/>
      <c r="W602" s="57"/>
      <c r="Y602" s="1" t="str">
        <f aca="false">IF(AX602&gt;=70,"EASY",IF(AX602&gt;40,"UNCERTAIN","HARD"))</f>
        <v>HARD</v>
      </c>
      <c r="AA602" s="58" t="n">
        <f aca="false">IF($A602&lt;200,"",AVERAGE($E553:$E602)/AVERAGE($E403:$E602)-1)</f>
        <v>0.0202350852979663</v>
      </c>
      <c r="AB602" s="59" t="n">
        <f aca="false">LOOKUP($B602,07_L1政策步階!$A$4:$A$14,07_L1政策步階!$C$4:$C$14)</f>
        <v>-1</v>
      </c>
      <c r="AC602" s="57"/>
      <c r="AD602" s="57"/>
      <c r="AE602" s="57"/>
      <c r="AF602" s="57"/>
      <c r="AG602" s="57"/>
      <c r="AH602" s="57"/>
      <c r="AI602" s="57"/>
      <c r="AJ602" s="57"/>
      <c r="AK602" s="57"/>
      <c r="AL602" s="59" t="n">
        <f aca="false">IF(ISNUMBER($AA602),IF($AA602&gt;=0.005,100,IF($AA602&gt;=-0.015,50,0)),"")</f>
        <v>100</v>
      </c>
      <c r="AM602" s="59" t="n">
        <f aca="false">IF(ISNUMBER($AB602),IF($AB602=1,100,IF($AB602=0,50,0)),"")</f>
        <v>0</v>
      </c>
      <c r="AN602" s="0" t="str">
        <f aca="false">IF(ISNUMBER($AC602),IF($AC602&gt;=0.001,100,IF($AC602&gt;=-0.003,50,0)),"")</f>
        <v/>
      </c>
      <c r="AO602" s="0" t="str">
        <f aca="false">IF(ISNUMBER($AD602),IF($AD602&gt;=0.04,100,IF($AD602&gt;=0,50,0)),"")</f>
        <v/>
      </c>
      <c r="AP602" s="0" t="str">
        <f aca="false">IF(ISNUMBER($AE602),IF($AE602&gt;=25,100,IF($AE602&gt;=-75,50,0)),"")</f>
        <v/>
      </c>
      <c r="AQ602" s="0" t="str">
        <f aca="false">IF(ISNUMBER($AF602),IF($AF602&gt;0,100,IF($AF602&gt;=-50,50,0)),"")</f>
        <v/>
      </c>
      <c r="AR602" s="0" t="str">
        <f aca="false">IF(ISNUMBER($AG602),IF($AG602=1,100,IF($AG602=0,50,0)),"")</f>
        <v/>
      </c>
      <c r="AS602" s="0" t="str">
        <f aca="false">IF(ISNUMBER($AH602),IF($AH602&lt;0,100,IF($AH602&lt;=20,50,0)),"")</f>
        <v/>
      </c>
      <c r="AT602" s="0" t="str">
        <f aca="false">IF(ISNUMBER($AI602),IF($AI602&lt;0.95,100,IF($AI602&lt;=1,50,0)),"")</f>
        <v/>
      </c>
      <c r="AU602" s="0" t="str">
        <f aca="false">IF(ISNUMBER($AJ602),IF($AJ602&lt;30,0,IF($AJ602&lt;40,50,IF($AJ602&lt;=90,100,50))),"")</f>
        <v/>
      </c>
      <c r="AV602" s="0" t="str">
        <f aca="false">IF(ISNUMBER($AK602),IF($AK602&gt;-0.2,100,IF($AK602&gt;=-0.4,50,0)),"")</f>
        <v/>
      </c>
      <c r="AW602" s="59" t="n">
        <f aca="false">01_指標庫!$H$4*ISNUMBER($F602)+01_指標庫!$H$5*ISNUMBER($AA602)+01_指標庫!$H$6*ISNUMBER($G602)+01_指標庫!$H$7*ISNUMBER($H602)+01_指標庫!$H$8*ISNUMBER($AF602)+01_指標庫!$H$9*ISNUMBER($AG602)+01_指標庫!$H$10*ISNUMBER($AB602)+01_指標庫!$H$11*ISNUMBER($AC602)+01_指標庫!$H$12*ISNUMBER($AD602)+01_指標庫!$H$13*ISNUMBER($AE602)+01_指標庫!$H$14*ISNUMBER($I602)+01_指標庫!$H$15*ISNUMBER($AH602)+01_指標庫!$H$16*ISNUMBER($K602)+01_指標庫!$H$17*ISNUMBER($AI602)+01_指標庫!$H$18*ISNUMBER($AJ602)+01_指標庫!$H$19*ISNUMBER($AK602)+01_指標庫!$H$20*ISNUMBER($BB602)+01_指標庫!$H$21*ISNUMBER($BC602)</f>
        <v>51</v>
      </c>
      <c r="AX602" s="59" t="n">
        <f aca="false">IF(AW602=0,50,ROUND((01_指標庫!$H$4*IF(ISNUMBER($F602),L602,0)+01_指標庫!$H$5*IF(ISNUMBER($AA602),AL602,0)+01_指標庫!$H$6*IF(ISNUMBER($G602),M602,0)+01_指標庫!$H$7*IF(ISNUMBER($H602),N602,0)+01_指標庫!$H$8*IF(ISNUMBER($AF602),AQ602,0)+01_指標庫!$H$9*IF(ISNUMBER($AG602),AR602,0)+01_指標庫!$H$10*IF(ISNUMBER($AB602),AM602,0)+01_指標庫!$H$11*IF(ISNUMBER($AC602),AN602,0)+01_指標庫!$H$12*IF(ISNUMBER($AD602),AO602,0)+01_指標庫!$H$13*IF(ISNUMBER($AE602),AP602,0)+01_指標庫!$H$14*IF(ISNUMBER($I602),O602,0)+01_指標庫!$H$15*IF(ISNUMBER($AH602),AS602,0)+01_指標庫!$H$16*IF(ISNUMBER($K602),P602,0)+01_指標庫!$H$17*IF(ISNUMBER($AI602),AT602,0)+01_指標庫!$H$18*IF(ISNUMBER($AJ602),AU602,0)+01_指標庫!$H$19*IF(ISNUMBER($AK602),AV602,0)+01_指標庫!$H$20*IF(ISNUMBER($BB602),BB602,0)+01_指標庫!$H$21*IF(ISNUMBER($BC602),BC602,0))/AW602,1))</f>
        <v>25.5</v>
      </c>
      <c r="AY602" s="60"/>
      <c r="AZ602" s="60"/>
      <c r="BA602" s="58" t="n">
        <f aca="false">AVERAGE($E598:$E602)/AVERAGE($E593:$E602)-1</f>
        <v>-0.017591016699078</v>
      </c>
      <c r="BB602" s="59" t="n">
        <f aca="false">IF(ISNUMBER($BA602),IF(OR($S602&lt;=-0.03,$BA602&lt;-0.003),0,IF(OR($S602&lt;=-0.02,$BA602&lt;0.01),50,100)),"")</f>
        <v>0</v>
      </c>
      <c r="BC602" s="0" t="str">
        <f aca="false">IF(OR(COUNT($AZ602)=0,COUNT($AZ601)=0),"",IF(OR($AY602/$AZ601-1&lt;=-0.03,$AZ602/$AZ601-1&lt;=-0.045,IF(COUNT($AZ593:$AZ602)=10,AVERAGE($AZ598:$AZ602)/AVERAGE($AZ593:$AZ602)-1&lt;-0.01,FALSE())),0,IF(OR($AZ602/$AZ601-1&lt;=-0.02,IF(COUNT($AZ593:$AZ602)=10,AVERAGE($AZ598:$AZ602)/AVERAGE($AZ593:$AZ602)-1&lt;0.005,FALSE())),50,100)))</f>
        <v/>
      </c>
    </row>
    <row r="603" customFormat="false" ht="15" hidden="false" customHeight="true" outlineLevel="0" collapsed="false">
      <c r="A603" s="47" t="n">
        <v>599</v>
      </c>
      <c r="B603" s="48" t="n">
        <v>43424</v>
      </c>
      <c r="C603" s="47" t="n">
        <v>2018</v>
      </c>
      <c r="D603" s="49" t="s">
        <v>237</v>
      </c>
      <c r="E603" s="50" t="n">
        <v>6526.96</v>
      </c>
      <c r="F603" s="51" t="n">
        <v>-0.07682</v>
      </c>
      <c r="G603" s="51" t="n">
        <v>-0.147936</v>
      </c>
      <c r="H603" s="52" t="n">
        <v>0.3061</v>
      </c>
      <c r="I603" s="53" t="n">
        <v>433</v>
      </c>
      <c r="J603" s="47" t="s">
        <v>235</v>
      </c>
      <c r="K603" s="54" t="n">
        <v>22.48</v>
      </c>
      <c r="L603" s="55" t="n">
        <f aca="false">IF(COUNT(F603)=0,50,IF(F603&gt;=0,100,IF(F603&gt;=-0.02,50,0)))</f>
        <v>0</v>
      </c>
      <c r="M603" s="55" t="n">
        <f aca="false">IF(COUNT(G603)=0,50,IF(G603&gt;-0.06,100,IF(G603&gt;-0.15,50,0)))</f>
        <v>50</v>
      </c>
      <c r="N603" s="55" t="n">
        <f aca="false">IF(COUNT(H603)=0,50,IF(H603&gt;=0.6,100,IF(H603&gt;=0.4,50,0)))</f>
        <v>0</v>
      </c>
      <c r="O603" s="55" t="n">
        <f aca="false">IF(COUNT(I603)=0,50,IF(J603="proxy_vix",50,IF(I603&lt;350,100,IF(I603&lt;=450,50,0))))</f>
        <v>50</v>
      </c>
      <c r="P603" s="55" t="n">
        <f aca="false">IF(COUNT(K603)=0,50,IF(K603&lt;20,100,IF(K603&lt;=25,50,0)))</f>
        <v>50</v>
      </c>
      <c r="Q603" s="54"/>
      <c r="R603" s="47"/>
      <c r="S603" s="51" t="n">
        <f aca="false">$E603/$E602-1</f>
        <v>-0.0174561789092749</v>
      </c>
      <c r="T603" s="56" t="n">
        <f aca="false">$K603/$K602-1</f>
        <v>0.118407960199005</v>
      </c>
      <c r="V603" s="57"/>
      <c r="W603" s="57"/>
      <c r="Y603" s="1" t="str">
        <f aca="false">IF(AX603&gt;=70,"EASY",IF(AX603&gt;40,"UNCERTAIN","HARD"))</f>
        <v>HARD</v>
      </c>
      <c r="AA603" s="58" t="n">
        <f aca="false">IF($A603&lt;200,"",AVERAGE($E554:$E603)/AVERAGE($E404:$E603)-1)</f>
        <v>0.0175605715299159</v>
      </c>
      <c r="AB603" s="59" t="n">
        <f aca="false">LOOKUP($B603,07_L1政策步階!$A$4:$A$14,07_L1政策步階!$C$4:$C$14)</f>
        <v>-1</v>
      </c>
      <c r="AC603" s="57"/>
      <c r="AD603" s="57"/>
      <c r="AE603" s="57"/>
      <c r="AF603" s="57"/>
      <c r="AG603" s="57"/>
      <c r="AH603" s="57"/>
      <c r="AI603" s="57"/>
      <c r="AJ603" s="57"/>
      <c r="AK603" s="57"/>
      <c r="AL603" s="59" t="n">
        <f aca="false">IF(ISNUMBER($AA603),IF($AA603&gt;=0.005,100,IF($AA603&gt;=-0.015,50,0)),"")</f>
        <v>100</v>
      </c>
      <c r="AM603" s="59" t="n">
        <f aca="false">IF(ISNUMBER($AB603),IF($AB603=1,100,IF($AB603=0,50,0)),"")</f>
        <v>0</v>
      </c>
      <c r="AN603" s="0" t="str">
        <f aca="false">IF(ISNUMBER($AC603),IF($AC603&gt;=0.001,100,IF($AC603&gt;=-0.003,50,0)),"")</f>
        <v/>
      </c>
      <c r="AO603" s="0" t="str">
        <f aca="false">IF(ISNUMBER($AD603),IF($AD603&gt;=0.04,100,IF($AD603&gt;=0,50,0)),"")</f>
        <v/>
      </c>
      <c r="AP603" s="0" t="str">
        <f aca="false">IF(ISNUMBER($AE603),IF($AE603&gt;=25,100,IF($AE603&gt;=-75,50,0)),"")</f>
        <v/>
      </c>
      <c r="AQ603" s="0" t="str">
        <f aca="false">IF(ISNUMBER($AF603),IF($AF603&gt;0,100,IF($AF603&gt;=-50,50,0)),"")</f>
        <v/>
      </c>
      <c r="AR603" s="0" t="str">
        <f aca="false">IF(ISNUMBER($AG603),IF($AG603=1,100,IF($AG603=0,50,0)),"")</f>
        <v/>
      </c>
      <c r="AS603" s="0" t="str">
        <f aca="false">IF(ISNUMBER($AH603),IF($AH603&lt;0,100,IF($AH603&lt;=20,50,0)),"")</f>
        <v/>
      </c>
      <c r="AT603" s="0" t="str">
        <f aca="false">IF(ISNUMBER($AI603),IF($AI603&lt;0.95,100,IF($AI603&lt;=1,50,0)),"")</f>
        <v/>
      </c>
      <c r="AU603" s="0" t="str">
        <f aca="false">IF(ISNUMBER($AJ603),IF($AJ603&lt;30,0,IF($AJ603&lt;40,50,IF($AJ603&lt;=90,100,50))),"")</f>
        <v/>
      </c>
      <c r="AV603" s="0" t="str">
        <f aca="false">IF(ISNUMBER($AK603),IF($AK603&gt;-0.2,100,IF($AK603&gt;=-0.4,50,0)),"")</f>
        <v/>
      </c>
      <c r="AW603" s="59" t="n">
        <f aca="false">01_指標庫!$H$4*ISNUMBER($F603)+01_指標庫!$H$5*ISNUMBER($AA603)+01_指標庫!$H$6*ISNUMBER($G603)+01_指標庫!$H$7*ISNUMBER($H603)+01_指標庫!$H$8*ISNUMBER($AF603)+01_指標庫!$H$9*ISNUMBER($AG603)+01_指標庫!$H$10*ISNUMBER($AB603)+01_指標庫!$H$11*ISNUMBER($AC603)+01_指標庫!$H$12*ISNUMBER($AD603)+01_指標庫!$H$13*ISNUMBER($AE603)+01_指標庫!$H$14*ISNUMBER($I603)+01_指標庫!$H$15*ISNUMBER($AH603)+01_指標庫!$H$16*ISNUMBER($K603)+01_指標庫!$H$17*ISNUMBER($AI603)+01_指標庫!$H$18*ISNUMBER($AJ603)+01_指標庫!$H$19*ISNUMBER($AK603)+01_指標庫!$H$20*ISNUMBER($BB603)+01_指標庫!$H$21*ISNUMBER($BC603)</f>
        <v>51</v>
      </c>
      <c r="AX603" s="59" t="n">
        <f aca="false">IF(AW603=0,50,ROUND((01_指標庫!$H$4*IF(ISNUMBER($F603),L603,0)+01_指標庫!$H$5*IF(ISNUMBER($AA603),AL603,0)+01_指標庫!$H$6*IF(ISNUMBER($G603),M603,0)+01_指標庫!$H$7*IF(ISNUMBER($H603),N603,0)+01_指標庫!$H$8*IF(ISNUMBER($AF603),AQ603,0)+01_指標庫!$H$9*IF(ISNUMBER($AG603),AR603,0)+01_指標庫!$H$10*IF(ISNUMBER($AB603),AM603,0)+01_指標庫!$H$11*IF(ISNUMBER($AC603),AN603,0)+01_指標庫!$H$12*IF(ISNUMBER($AD603),AO603,0)+01_指標庫!$H$13*IF(ISNUMBER($AE603),AP603,0)+01_指標庫!$H$14*IF(ISNUMBER($I603),O603,0)+01_指標庫!$H$15*IF(ISNUMBER($AH603),AS603,0)+01_指標庫!$H$16*IF(ISNUMBER($K603),P603,0)+01_指標庫!$H$17*IF(ISNUMBER($AI603),AT603,0)+01_指標庫!$H$18*IF(ISNUMBER($AJ603),AU603,0)+01_指標庫!$H$19*IF(ISNUMBER($AK603),AV603,0)+01_指標庫!$H$20*IF(ISNUMBER($BB603),BB603,0)+01_指標庫!$H$21*IF(ISNUMBER($BC603),BC603,0))/AW603,1))</f>
        <v>25.5</v>
      </c>
      <c r="AY603" s="60"/>
      <c r="AZ603" s="60"/>
      <c r="BA603" s="58" t="n">
        <f aca="false">AVERAGE($E599:$E603)/AVERAGE($E594:$E603)-1</f>
        <v>-0.0198327178906922</v>
      </c>
      <c r="BB603" s="59" t="n">
        <f aca="false">IF(ISNUMBER($BA603),IF(OR($S603&lt;=-0.03,$BA603&lt;-0.003),0,IF(OR($S603&lt;=-0.02,$BA603&lt;0.01),50,100)),"")</f>
        <v>0</v>
      </c>
      <c r="BC603" s="0" t="str">
        <f aca="false">IF(OR(COUNT($AZ603)=0,COUNT($AZ602)=0),"",IF(OR($AY603/$AZ602-1&lt;=-0.03,$AZ603/$AZ602-1&lt;=-0.045,IF(COUNT($AZ594:$AZ603)=10,AVERAGE($AZ599:$AZ603)/AVERAGE($AZ594:$AZ603)-1&lt;-0.01,FALSE())),0,IF(OR($AZ603/$AZ602-1&lt;=-0.02,IF(COUNT($AZ594:$AZ603)=10,AVERAGE($AZ599:$AZ603)/AVERAGE($AZ594:$AZ603)-1&lt;0.005,FALSE())),50,100)))</f>
        <v/>
      </c>
    </row>
    <row r="604" customFormat="false" ht="15" hidden="false" customHeight="true" outlineLevel="0" collapsed="false">
      <c r="A604" s="47" t="n">
        <v>600</v>
      </c>
      <c r="B604" s="48" t="n">
        <v>43425</v>
      </c>
      <c r="C604" s="47" t="n">
        <v>2018</v>
      </c>
      <c r="D604" s="49" t="s">
        <v>238</v>
      </c>
      <c r="E604" s="50" t="n">
        <v>6575.66</v>
      </c>
      <c r="F604" s="51" t="n">
        <v>-0.069928</v>
      </c>
      <c r="G604" s="51" t="n">
        <v>-0.141579</v>
      </c>
      <c r="H604" s="52" t="n">
        <v>0.3265</v>
      </c>
      <c r="I604" s="53" t="n">
        <v>424</v>
      </c>
      <c r="J604" s="47" t="s">
        <v>235</v>
      </c>
      <c r="K604" s="54" t="n">
        <v>20.8</v>
      </c>
      <c r="L604" s="55" t="n">
        <f aca="false">IF(COUNT(F604)=0,50,IF(F604&gt;=0,100,IF(F604&gt;=-0.02,50,0)))</f>
        <v>0</v>
      </c>
      <c r="M604" s="55" t="n">
        <f aca="false">IF(COUNT(G604)=0,50,IF(G604&gt;-0.06,100,IF(G604&gt;-0.15,50,0)))</f>
        <v>50</v>
      </c>
      <c r="N604" s="55" t="n">
        <f aca="false">IF(COUNT(H604)=0,50,IF(H604&gt;=0.6,100,IF(H604&gt;=0.4,50,0)))</f>
        <v>0</v>
      </c>
      <c r="O604" s="55" t="n">
        <f aca="false">IF(COUNT(I604)=0,50,IF(J604="proxy_vix",50,IF(I604&lt;350,100,IF(I604&lt;=450,50,0))))</f>
        <v>50</v>
      </c>
      <c r="P604" s="55" t="n">
        <f aca="false">IF(COUNT(K604)=0,50,IF(K604&lt;20,100,IF(K604&lt;=25,50,0)))</f>
        <v>50</v>
      </c>
      <c r="Q604" s="54"/>
      <c r="R604" s="47"/>
      <c r="S604" s="51" t="n">
        <f aca="false">$E604/$E603-1</f>
        <v>0.00746136026572852</v>
      </c>
      <c r="T604" s="56" t="n">
        <f aca="false">$K604/$K603-1</f>
        <v>-0.0747330960854092</v>
      </c>
      <c r="V604" s="57"/>
      <c r="W604" s="57"/>
      <c r="Y604" s="1" t="str">
        <f aca="false">IF(AX604&gt;=70,"EASY",IF(AX604&gt;40,"UNCERTAIN","HARD"))</f>
        <v>HARD</v>
      </c>
      <c r="AA604" s="58" t="n">
        <f aca="false">IF($A604&lt;200,"",AVERAGE($E555:$E604)/AVERAGE($E405:$E604)-1)</f>
        <v>0.0149841204122521</v>
      </c>
      <c r="AB604" s="59" t="n">
        <f aca="false">LOOKUP($B604,07_L1政策步階!$A$4:$A$14,07_L1政策步階!$C$4:$C$14)</f>
        <v>-1</v>
      </c>
      <c r="AC604" s="57"/>
      <c r="AD604" s="57"/>
      <c r="AE604" s="57"/>
      <c r="AF604" s="57"/>
      <c r="AG604" s="57"/>
      <c r="AH604" s="57"/>
      <c r="AI604" s="57"/>
      <c r="AJ604" s="57"/>
      <c r="AK604" s="57"/>
      <c r="AL604" s="59" t="n">
        <f aca="false">IF(ISNUMBER($AA604),IF($AA604&gt;=0.005,100,IF($AA604&gt;=-0.015,50,0)),"")</f>
        <v>100</v>
      </c>
      <c r="AM604" s="59" t="n">
        <f aca="false">IF(ISNUMBER($AB604),IF($AB604=1,100,IF($AB604=0,50,0)),"")</f>
        <v>0</v>
      </c>
      <c r="AN604" s="0" t="str">
        <f aca="false">IF(ISNUMBER($AC604),IF($AC604&gt;=0.001,100,IF($AC604&gt;=-0.003,50,0)),"")</f>
        <v/>
      </c>
      <c r="AO604" s="0" t="str">
        <f aca="false">IF(ISNUMBER($AD604),IF($AD604&gt;=0.04,100,IF($AD604&gt;=0,50,0)),"")</f>
        <v/>
      </c>
      <c r="AP604" s="0" t="str">
        <f aca="false">IF(ISNUMBER($AE604),IF($AE604&gt;=25,100,IF($AE604&gt;=-75,50,0)),"")</f>
        <v/>
      </c>
      <c r="AQ604" s="0" t="str">
        <f aca="false">IF(ISNUMBER($AF604),IF($AF604&gt;0,100,IF($AF604&gt;=-50,50,0)),"")</f>
        <v/>
      </c>
      <c r="AR604" s="0" t="str">
        <f aca="false">IF(ISNUMBER($AG604),IF($AG604=1,100,IF($AG604=0,50,0)),"")</f>
        <v/>
      </c>
      <c r="AS604" s="0" t="str">
        <f aca="false">IF(ISNUMBER($AH604),IF($AH604&lt;0,100,IF($AH604&lt;=20,50,0)),"")</f>
        <v/>
      </c>
      <c r="AT604" s="0" t="str">
        <f aca="false">IF(ISNUMBER($AI604),IF($AI604&lt;0.95,100,IF($AI604&lt;=1,50,0)),"")</f>
        <v/>
      </c>
      <c r="AU604" s="0" t="str">
        <f aca="false">IF(ISNUMBER($AJ604),IF($AJ604&lt;30,0,IF($AJ604&lt;40,50,IF($AJ604&lt;=90,100,50))),"")</f>
        <v/>
      </c>
      <c r="AV604" s="0" t="str">
        <f aca="false">IF(ISNUMBER($AK604),IF($AK604&gt;-0.2,100,IF($AK604&gt;=-0.4,50,0)),"")</f>
        <v/>
      </c>
      <c r="AW604" s="59" t="n">
        <f aca="false">01_指標庫!$H$4*ISNUMBER($F604)+01_指標庫!$H$5*ISNUMBER($AA604)+01_指標庫!$H$6*ISNUMBER($G604)+01_指標庫!$H$7*ISNUMBER($H604)+01_指標庫!$H$8*ISNUMBER($AF604)+01_指標庫!$H$9*ISNUMBER($AG604)+01_指標庫!$H$10*ISNUMBER($AB604)+01_指標庫!$H$11*ISNUMBER($AC604)+01_指標庫!$H$12*ISNUMBER($AD604)+01_指標庫!$H$13*ISNUMBER($AE604)+01_指標庫!$H$14*ISNUMBER($I604)+01_指標庫!$H$15*ISNUMBER($AH604)+01_指標庫!$H$16*ISNUMBER($K604)+01_指標庫!$H$17*ISNUMBER($AI604)+01_指標庫!$H$18*ISNUMBER($AJ604)+01_指標庫!$H$19*ISNUMBER($AK604)+01_指標庫!$H$20*ISNUMBER($BB604)+01_指標庫!$H$21*ISNUMBER($BC604)</f>
        <v>51</v>
      </c>
      <c r="AX604" s="59" t="n">
        <f aca="false">IF(AW604=0,50,ROUND((01_指標庫!$H$4*IF(ISNUMBER($F604),L604,0)+01_指標庫!$H$5*IF(ISNUMBER($AA604),AL604,0)+01_指標庫!$H$6*IF(ISNUMBER($G604),M604,0)+01_指標庫!$H$7*IF(ISNUMBER($H604),N604,0)+01_指標庫!$H$8*IF(ISNUMBER($AF604),AQ604,0)+01_指標庫!$H$9*IF(ISNUMBER($AG604),AR604,0)+01_指標庫!$H$10*IF(ISNUMBER($AB604),AM604,0)+01_指標庫!$H$11*IF(ISNUMBER($AC604),AN604,0)+01_指標庫!$H$12*IF(ISNUMBER($AD604),AO604,0)+01_指標庫!$H$13*IF(ISNUMBER($AE604),AP604,0)+01_指標庫!$H$14*IF(ISNUMBER($I604),O604,0)+01_指標庫!$H$15*IF(ISNUMBER($AH604),AS604,0)+01_指標庫!$H$16*IF(ISNUMBER($K604),P604,0)+01_指標庫!$H$17*IF(ISNUMBER($AI604),AT604,0)+01_指標庫!$H$18*IF(ISNUMBER($AJ604),AU604,0)+01_指標庫!$H$19*IF(ISNUMBER($AK604),AV604,0)+01_指標庫!$H$20*IF(ISNUMBER($BB604),BB604,0)+01_指標庫!$H$21*IF(ISNUMBER($BC604),BC604,0))/AW604,1))</f>
        <v>25.5</v>
      </c>
      <c r="AY604" s="60"/>
      <c r="AZ604" s="60"/>
      <c r="BA604" s="58" t="n">
        <f aca="false">AVERAGE($E600:$E604)/AVERAGE($E595:$E604)-1</f>
        <v>-0.0165066725494831</v>
      </c>
      <c r="BB604" s="59" t="n">
        <f aca="false">IF(ISNUMBER($BA604),IF(OR($S604&lt;=-0.03,$BA604&lt;-0.003),0,IF(OR($S604&lt;=-0.02,$BA604&lt;0.01),50,100)),"")</f>
        <v>0</v>
      </c>
      <c r="BC604" s="0" t="str">
        <f aca="false">IF(OR(COUNT($AZ604)=0,COUNT($AZ603)=0),"",IF(OR($AY604/$AZ603-1&lt;=-0.03,$AZ604/$AZ603-1&lt;=-0.045,IF(COUNT($AZ595:$AZ604)=10,AVERAGE($AZ600:$AZ604)/AVERAGE($AZ595:$AZ604)-1&lt;-0.01,FALSE())),0,IF(OR($AZ604/$AZ603-1&lt;=-0.02,IF(COUNT($AZ595:$AZ604)=10,AVERAGE($AZ600:$AZ604)/AVERAGE($AZ595:$AZ604)-1&lt;0.005,FALSE())),50,100)))</f>
        <v/>
      </c>
    </row>
    <row r="605" customFormat="false" ht="15" hidden="false" customHeight="true" outlineLevel="0" collapsed="false">
      <c r="A605" s="47" t="n">
        <v>601</v>
      </c>
      <c r="B605" s="48" t="n">
        <v>43427</v>
      </c>
      <c r="C605" s="47" t="n">
        <v>2018</v>
      </c>
      <c r="D605" s="49" t="s">
        <v>234</v>
      </c>
      <c r="E605" s="50" t="n">
        <v>6527.35</v>
      </c>
      <c r="F605" s="51" t="n">
        <v>-0.076905</v>
      </c>
      <c r="G605" s="51" t="n">
        <v>-0.147886</v>
      </c>
      <c r="H605" s="52" t="n">
        <v>0.3265</v>
      </c>
      <c r="I605" s="53" t="n">
        <v>429</v>
      </c>
      <c r="J605" s="47" t="s">
        <v>235</v>
      </c>
      <c r="K605" s="54" t="n">
        <v>21.52</v>
      </c>
      <c r="L605" s="55" t="n">
        <f aca="false">IF(COUNT(F605)=0,50,IF(F605&gt;=0,100,IF(F605&gt;=-0.02,50,0)))</f>
        <v>0</v>
      </c>
      <c r="M605" s="55" t="n">
        <f aca="false">IF(COUNT(G605)=0,50,IF(G605&gt;-0.06,100,IF(G605&gt;-0.15,50,0)))</f>
        <v>50</v>
      </c>
      <c r="N605" s="55" t="n">
        <f aca="false">IF(COUNT(H605)=0,50,IF(H605&gt;=0.6,100,IF(H605&gt;=0.4,50,0)))</f>
        <v>0</v>
      </c>
      <c r="O605" s="55" t="n">
        <f aca="false">IF(COUNT(I605)=0,50,IF(J605="proxy_vix",50,IF(I605&lt;350,100,IF(I605&lt;=450,50,0))))</f>
        <v>50</v>
      </c>
      <c r="P605" s="55" t="n">
        <f aca="false">IF(COUNT(K605)=0,50,IF(K605&lt;20,100,IF(K605&lt;=25,50,0)))</f>
        <v>50</v>
      </c>
      <c r="Q605" s="54"/>
      <c r="R605" s="47"/>
      <c r="S605" s="51" t="n">
        <f aca="false">$E605/$E604-1</f>
        <v>-0.00734679104454905</v>
      </c>
      <c r="T605" s="56" t="n">
        <f aca="false">$K605/$K604-1</f>
        <v>0.0346153846153845</v>
      </c>
      <c r="V605" s="57"/>
      <c r="W605" s="57"/>
      <c r="Y605" s="1" t="str">
        <f aca="false">IF(AX605&gt;=70,"EASY",IF(AX605&gt;40,"UNCERTAIN","HARD"))</f>
        <v>HARD</v>
      </c>
      <c r="AA605" s="58" t="n">
        <f aca="false">IF($A605&lt;200,"",AVERAGE($E556:$E605)/AVERAGE($E406:$E605)-1)</f>
        <v>0.0118998126410013</v>
      </c>
      <c r="AB605" s="59" t="n">
        <f aca="false">LOOKUP($B605,07_L1政策步階!$A$4:$A$14,07_L1政策步階!$C$4:$C$14)</f>
        <v>-1</v>
      </c>
      <c r="AC605" s="57"/>
      <c r="AD605" s="57"/>
      <c r="AE605" s="57"/>
      <c r="AF605" s="57"/>
      <c r="AG605" s="57"/>
      <c r="AH605" s="57"/>
      <c r="AI605" s="57"/>
      <c r="AJ605" s="57"/>
      <c r="AK605" s="57"/>
      <c r="AL605" s="59" t="n">
        <f aca="false">IF(ISNUMBER($AA605),IF($AA605&gt;=0.005,100,IF($AA605&gt;=-0.015,50,0)),"")</f>
        <v>100</v>
      </c>
      <c r="AM605" s="59" t="n">
        <f aca="false">IF(ISNUMBER($AB605),IF($AB605=1,100,IF($AB605=0,50,0)),"")</f>
        <v>0</v>
      </c>
      <c r="AN605" s="0" t="str">
        <f aca="false">IF(ISNUMBER($AC605),IF($AC605&gt;=0.001,100,IF($AC605&gt;=-0.003,50,0)),"")</f>
        <v/>
      </c>
      <c r="AO605" s="0" t="str">
        <f aca="false">IF(ISNUMBER($AD605),IF($AD605&gt;=0.04,100,IF($AD605&gt;=0,50,0)),"")</f>
        <v/>
      </c>
      <c r="AP605" s="0" t="str">
        <f aca="false">IF(ISNUMBER($AE605),IF($AE605&gt;=25,100,IF($AE605&gt;=-75,50,0)),"")</f>
        <v/>
      </c>
      <c r="AQ605" s="0" t="str">
        <f aca="false">IF(ISNUMBER($AF605),IF($AF605&gt;0,100,IF($AF605&gt;=-50,50,0)),"")</f>
        <v/>
      </c>
      <c r="AR605" s="0" t="str">
        <f aca="false">IF(ISNUMBER($AG605),IF($AG605=1,100,IF($AG605=0,50,0)),"")</f>
        <v/>
      </c>
      <c r="AS605" s="0" t="str">
        <f aca="false">IF(ISNUMBER($AH605),IF($AH605&lt;0,100,IF($AH605&lt;=20,50,0)),"")</f>
        <v/>
      </c>
      <c r="AT605" s="0" t="str">
        <f aca="false">IF(ISNUMBER($AI605),IF($AI605&lt;0.95,100,IF($AI605&lt;=1,50,0)),"")</f>
        <v/>
      </c>
      <c r="AU605" s="0" t="str">
        <f aca="false">IF(ISNUMBER($AJ605),IF($AJ605&lt;30,0,IF($AJ605&lt;40,50,IF($AJ605&lt;=90,100,50))),"")</f>
        <v/>
      </c>
      <c r="AV605" s="0" t="str">
        <f aca="false">IF(ISNUMBER($AK605),IF($AK605&gt;-0.2,100,IF($AK605&gt;=-0.4,50,0)),"")</f>
        <v/>
      </c>
      <c r="AW605" s="59" t="n">
        <f aca="false">01_指標庫!$H$4*ISNUMBER($F605)+01_指標庫!$H$5*ISNUMBER($AA605)+01_指標庫!$H$6*ISNUMBER($G605)+01_指標庫!$H$7*ISNUMBER($H605)+01_指標庫!$H$8*ISNUMBER($AF605)+01_指標庫!$H$9*ISNUMBER($AG605)+01_指標庫!$H$10*ISNUMBER($AB605)+01_指標庫!$H$11*ISNUMBER($AC605)+01_指標庫!$H$12*ISNUMBER($AD605)+01_指標庫!$H$13*ISNUMBER($AE605)+01_指標庫!$H$14*ISNUMBER($I605)+01_指標庫!$H$15*ISNUMBER($AH605)+01_指標庫!$H$16*ISNUMBER($K605)+01_指標庫!$H$17*ISNUMBER($AI605)+01_指標庫!$H$18*ISNUMBER($AJ605)+01_指標庫!$H$19*ISNUMBER($AK605)+01_指標庫!$H$20*ISNUMBER($BB605)+01_指標庫!$H$21*ISNUMBER($BC605)</f>
        <v>51</v>
      </c>
      <c r="AX605" s="59" t="n">
        <f aca="false">IF(AW605=0,50,ROUND((01_指標庫!$H$4*IF(ISNUMBER($F605),L605,0)+01_指標庫!$H$5*IF(ISNUMBER($AA605),AL605,0)+01_指標庫!$H$6*IF(ISNUMBER($G605),M605,0)+01_指標庫!$H$7*IF(ISNUMBER($H605),N605,0)+01_指標庫!$H$8*IF(ISNUMBER($AF605),AQ605,0)+01_指標庫!$H$9*IF(ISNUMBER($AG605),AR605,0)+01_指標庫!$H$10*IF(ISNUMBER($AB605),AM605,0)+01_指標庫!$H$11*IF(ISNUMBER($AC605),AN605,0)+01_指標庫!$H$12*IF(ISNUMBER($AD605),AO605,0)+01_指標庫!$H$13*IF(ISNUMBER($AE605),AP605,0)+01_指標庫!$H$14*IF(ISNUMBER($I605),O605,0)+01_指標庫!$H$15*IF(ISNUMBER($AH605),AS605,0)+01_指標庫!$H$16*IF(ISNUMBER($K605),P605,0)+01_指標庫!$H$17*IF(ISNUMBER($AI605),AT605,0)+01_指標庫!$H$18*IF(ISNUMBER($AJ605),AU605,0)+01_指標庫!$H$19*IF(ISNUMBER($AK605),AV605,0)+01_指標庫!$H$20*IF(ISNUMBER($BB605),BB605,0)+01_指標庫!$H$21*IF(ISNUMBER($BC605),BC605,0))/AW605,1))</f>
        <v>25.5</v>
      </c>
      <c r="AY605" s="60"/>
      <c r="AZ605" s="60"/>
      <c r="BA605" s="58" t="n">
        <f aca="false">AVERAGE($E601:$E605)/AVERAGE($E596:$E605)-1</f>
        <v>-0.0180678669836867</v>
      </c>
      <c r="BB605" s="59" t="n">
        <f aca="false">IF(ISNUMBER($BA605),IF(OR($S605&lt;=-0.03,$BA605&lt;-0.003),0,IF(OR($S605&lt;=-0.02,$BA605&lt;0.01),50,100)),"")</f>
        <v>0</v>
      </c>
      <c r="BC605" s="0" t="str">
        <f aca="false">IF(OR(COUNT($AZ605)=0,COUNT($AZ604)=0),"",IF(OR($AY605/$AZ604-1&lt;=-0.03,$AZ605/$AZ604-1&lt;=-0.045,IF(COUNT($AZ596:$AZ605)=10,AVERAGE($AZ601:$AZ605)/AVERAGE($AZ596:$AZ605)-1&lt;-0.01,FALSE())),0,IF(OR($AZ605/$AZ604-1&lt;=-0.02,IF(COUNT($AZ596:$AZ605)=10,AVERAGE($AZ601:$AZ605)/AVERAGE($AZ596:$AZ605)-1&lt;0.005,FALSE())),50,100)))</f>
        <v/>
      </c>
    </row>
    <row r="606" customFormat="false" ht="15" hidden="false" customHeight="true" outlineLevel="0" collapsed="false">
      <c r="A606" s="47" t="n">
        <v>602</v>
      </c>
      <c r="B606" s="48" t="n">
        <v>43430</v>
      </c>
      <c r="C606" s="47" t="n">
        <v>2018</v>
      </c>
      <c r="D606" s="49" t="s">
        <v>236</v>
      </c>
      <c r="E606" s="50" t="n">
        <v>6678.34</v>
      </c>
      <c r="F606" s="51" t="n">
        <v>-0.055729</v>
      </c>
      <c r="G606" s="51" t="n">
        <v>-0.128175</v>
      </c>
      <c r="H606" s="52" t="n">
        <v>0.3878</v>
      </c>
      <c r="I606" s="53" t="n">
        <v>426</v>
      </c>
      <c r="J606" s="47" t="s">
        <v>235</v>
      </c>
      <c r="K606" s="54" t="n">
        <v>18.9</v>
      </c>
      <c r="L606" s="55" t="n">
        <f aca="false">IF(COUNT(F606)=0,50,IF(F606&gt;=0,100,IF(F606&gt;=-0.02,50,0)))</f>
        <v>0</v>
      </c>
      <c r="M606" s="55" t="n">
        <f aca="false">IF(COUNT(G606)=0,50,IF(G606&gt;-0.06,100,IF(G606&gt;-0.15,50,0)))</f>
        <v>50</v>
      </c>
      <c r="N606" s="55" t="n">
        <f aca="false">IF(COUNT(H606)=0,50,IF(H606&gt;=0.6,100,IF(H606&gt;=0.4,50,0)))</f>
        <v>0</v>
      </c>
      <c r="O606" s="55" t="n">
        <f aca="false">IF(COUNT(I606)=0,50,IF(J606="proxy_vix",50,IF(I606&lt;350,100,IF(I606&lt;=450,50,0))))</f>
        <v>50</v>
      </c>
      <c r="P606" s="55" t="n">
        <f aca="false">IF(COUNT(K606)=0,50,IF(K606&lt;20,100,IF(K606&lt;=25,50,0)))</f>
        <v>100</v>
      </c>
      <c r="Q606" s="54"/>
      <c r="R606" s="47"/>
      <c r="S606" s="51" t="n">
        <f aca="false">$E606/$E605-1</f>
        <v>0.0231318988563505</v>
      </c>
      <c r="T606" s="56" t="n">
        <f aca="false">$K606/$K605-1</f>
        <v>-0.121747211895911</v>
      </c>
      <c r="V606" s="57"/>
      <c r="W606" s="57"/>
      <c r="Y606" s="1" t="str">
        <f aca="false">IF(AX606&gt;=70,"EASY",IF(AX606&gt;40,"UNCERTAIN","HARD"))</f>
        <v>HARD</v>
      </c>
      <c r="AA606" s="58" t="n">
        <f aca="false">IF($A606&lt;200,"",AVERAGE($E557:$E606)/AVERAGE($E407:$E606)-1)</f>
        <v>0.00925755828836339</v>
      </c>
      <c r="AB606" s="59" t="n">
        <f aca="false">LOOKUP($B606,07_L1政策步階!$A$4:$A$14,07_L1政策步階!$C$4:$C$14)</f>
        <v>-1</v>
      </c>
      <c r="AC606" s="57"/>
      <c r="AD606" s="57"/>
      <c r="AE606" s="57"/>
      <c r="AF606" s="57"/>
      <c r="AG606" s="57"/>
      <c r="AH606" s="57"/>
      <c r="AI606" s="57"/>
      <c r="AJ606" s="57"/>
      <c r="AK606" s="57"/>
      <c r="AL606" s="59" t="n">
        <f aca="false">IF(ISNUMBER($AA606),IF($AA606&gt;=0.005,100,IF($AA606&gt;=-0.015,50,0)),"")</f>
        <v>100</v>
      </c>
      <c r="AM606" s="59" t="n">
        <f aca="false">IF(ISNUMBER($AB606),IF($AB606=1,100,IF($AB606=0,50,0)),"")</f>
        <v>0</v>
      </c>
      <c r="AN606" s="0" t="str">
        <f aca="false">IF(ISNUMBER($AC606),IF($AC606&gt;=0.001,100,IF($AC606&gt;=-0.003,50,0)),"")</f>
        <v/>
      </c>
      <c r="AO606" s="0" t="str">
        <f aca="false">IF(ISNUMBER($AD606),IF($AD606&gt;=0.04,100,IF($AD606&gt;=0,50,0)),"")</f>
        <v/>
      </c>
      <c r="AP606" s="0" t="str">
        <f aca="false">IF(ISNUMBER($AE606),IF($AE606&gt;=25,100,IF($AE606&gt;=-75,50,0)),"")</f>
        <v/>
      </c>
      <c r="AQ606" s="0" t="str">
        <f aca="false">IF(ISNUMBER($AF606),IF($AF606&gt;0,100,IF($AF606&gt;=-50,50,0)),"")</f>
        <v/>
      </c>
      <c r="AR606" s="0" t="str">
        <f aca="false">IF(ISNUMBER($AG606),IF($AG606=1,100,IF($AG606=0,50,0)),"")</f>
        <v/>
      </c>
      <c r="AS606" s="0" t="str">
        <f aca="false">IF(ISNUMBER($AH606),IF($AH606&lt;0,100,IF($AH606&lt;=20,50,0)),"")</f>
        <v/>
      </c>
      <c r="AT606" s="0" t="str">
        <f aca="false">IF(ISNUMBER($AI606),IF($AI606&lt;0.95,100,IF($AI606&lt;=1,50,0)),"")</f>
        <v/>
      </c>
      <c r="AU606" s="0" t="str">
        <f aca="false">IF(ISNUMBER($AJ606),IF($AJ606&lt;30,0,IF($AJ606&lt;40,50,IF($AJ606&lt;=90,100,50))),"")</f>
        <v/>
      </c>
      <c r="AV606" s="0" t="str">
        <f aca="false">IF(ISNUMBER($AK606),IF($AK606&gt;-0.2,100,IF($AK606&gt;=-0.4,50,0)),"")</f>
        <v/>
      </c>
      <c r="AW606" s="59" t="n">
        <f aca="false">01_指標庫!$H$4*ISNUMBER($F606)+01_指標庫!$H$5*ISNUMBER($AA606)+01_指標庫!$H$6*ISNUMBER($G606)+01_指標庫!$H$7*ISNUMBER($H606)+01_指標庫!$H$8*ISNUMBER($AF606)+01_指標庫!$H$9*ISNUMBER($AG606)+01_指標庫!$H$10*ISNUMBER($AB606)+01_指標庫!$H$11*ISNUMBER($AC606)+01_指標庫!$H$12*ISNUMBER($AD606)+01_指標庫!$H$13*ISNUMBER($AE606)+01_指標庫!$H$14*ISNUMBER($I606)+01_指標庫!$H$15*ISNUMBER($AH606)+01_指標庫!$H$16*ISNUMBER($K606)+01_指標庫!$H$17*ISNUMBER($AI606)+01_指標庫!$H$18*ISNUMBER($AJ606)+01_指標庫!$H$19*ISNUMBER($AK606)+01_指標庫!$H$20*ISNUMBER($BB606)+01_指標庫!$H$21*ISNUMBER($BC606)</f>
        <v>51</v>
      </c>
      <c r="AX606" s="59" t="n">
        <f aca="false">IF(AW606=0,50,ROUND((01_指標庫!$H$4*IF(ISNUMBER($F606),L606,0)+01_指標庫!$H$5*IF(ISNUMBER($AA606),AL606,0)+01_指標庫!$H$6*IF(ISNUMBER($G606),M606,0)+01_指標庫!$H$7*IF(ISNUMBER($H606),N606,0)+01_指標庫!$H$8*IF(ISNUMBER($AF606),AQ606,0)+01_指標庫!$H$9*IF(ISNUMBER($AG606),AR606,0)+01_指標庫!$H$10*IF(ISNUMBER($AB606),AM606,0)+01_指標庫!$H$11*IF(ISNUMBER($AC606),AN606,0)+01_指標庫!$H$12*IF(ISNUMBER($AD606),AO606,0)+01_指標庫!$H$13*IF(ISNUMBER($AE606),AP606,0)+01_指標庫!$H$14*IF(ISNUMBER($I606),O606,0)+01_指標庫!$H$15*IF(ISNUMBER($AH606),AS606,0)+01_指標庫!$H$16*IF(ISNUMBER($K606),P606,0)+01_指標庫!$H$17*IF(ISNUMBER($AI606),AT606,0)+01_指標庫!$H$18*IF(ISNUMBER($AJ606),AU606,0)+01_指標庫!$H$19*IF(ISNUMBER($AK606),AV606,0)+01_指標庫!$H$20*IF(ISNUMBER($BB606),BB606,0)+01_指標庫!$H$21*IF(ISNUMBER($BC606),BC606,0))/AW606,1))</f>
        <v>31.4</v>
      </c>
      <c r="AY606" s="60"/>
      <c r="AZ606" s="60"/>
      <c r="BA606" s="58" t="n">
        <f aca="false">AVERAGE($E602:$E606)/AVERAGE($E597:$E606)-1</f>
        <v>-0.0184114707221986</v>
      </c>
      <c r="BB606" s="59" t="n">
        <f aca="false">IF(ISNUMBER($BA606),IF(OR($S606&lt;=-0.03,$BA606&lt;-0.003),0,IF(OR($S606&lt;=-0.02,$BA606&lt;0.01),50,100)),"")</f>
        <v>0</v>
      </c>
      <c r="BC606" s="0" t="str">
        <f aca="false">IF(OR(COUNT($AZ606)=0,COUNT($AZ605)=0),"",IF(OR($AY606/$AZ605-1&lt;=-0.03,$AZ606/$AZ605-1&lt;=-0.045,IF(COUNT($AZ597:$AZ606)=10,AVERAGE($AZ602:$AZ606)/AVERAGE($AZ597:$AZ606)-1&lt;-0.01,FALSE())),0,IF(OR($AZ606/$AZ605-1&lt;=-0.02,IF(COUNT($AZ597:$AZ606)=10,AVERAGE($AZ602:$AZ606)/AVERAGE($AZ597:$AZ606)-1&lt;0.005,FALSE())),50,100)))</f>
        <v/>
      </c>
    </row>
    <row r="607" customFormat="false" ht="15" hidden="false" customHeight="true" outlineLevel="0" collapsed="false">
      <c r="A607" s="47" t="n">
        <v>603</v>
      </c>
      <c r="B607" s="48" t="n">
        <v>43431</v>
      </c>
      <c r="C607" s="47" t="n">
        <v>2018</v>
      </c>
      <c r="D607" s="49" t="s">
        <v>237</v>
      </c>
      <c r="E607" s="50" t="n">
        <v>6701.04</v>
      </c>
      <c r="F607" s="51" t="n">
        <v>-0.052639</v>
      </c>
      <c r="G607" s="51" t="n">
        <v>-0.125211</v>
      </c>
      <c r="H607" s="52" t="n">
        <v>0.3878</v>
      </c>
      <c r="I607" s="53" t="n">
        <v>431</v>
      </c>
      <c r="J607" s="47" t="s">
        <v>235</v>
      </c>
      <c r="K607" s="54" t="n">
        <v>19.02</v>
      </c>
      <c r="L607" s="55" t="n">
        <f aca="false">IF(COUNT(F607)=0,50,IF(F607&gt;=0,100,IF(F607&gt;=-0.02,50,0)))</f>
        <v>0</v>
      </c>
      <c r="M607" s="55" t="n">
        <f aca="false">IF(COUNT(G607)=0,50,IF(G607&gt;-0.06,100,IF(G607&gt;-0.15,50,0)))</f>
        <v>50</v>
      </c>
      <c r="N607" s="55" t="n">
        <f aca="false">IF(COUNT(H607)=0,50,IF(H607&gt;=0.6,100,IF(H607&gt;=0.4,50,0)))</f>
        <v>0</v>
      </c>
      <c r="O607" s="55" t="n">
        <f aca="false">IF(COUNT(I607)=0,50,IF(J607="proxy_vix",50,IF(I607&lt;350,100,IF(I607&lt;=450,50,0))))</f>
        <v>50</v>
      </c>
      <c r="P607" s="55" t="n">
        <f aca="false">IF(COUNT(K607)=0,50,IF(K607&lt;20,100,IF(K607&lt;=25,50,0)))</f>
        <v>100</v>
      </c>
      <c r="Q607" s="54"/>
      <c r="R607" s="47"/>
      <c r="S607" s="51" t="n">
        <f aca="false">$E607/$E606-1</f>
        <v>0.00339904826648541</v>
      </c>
      <c r="T607" s="56" t="n">
        <f aca="false">$K607/$K606-1</f>
        <v>0.00634920634920633</v>
      </c>
      <c r="V607" s="57"/>
      <c r="W607" s="57"/>
      <c r="Y607" s="1" t="str">
        <f aca="false">IF(AX607&gt;=70,"EASY",IF(AX607&gt;40,"UNCERTAIN","HARD"))</f>
        <v>HARD</v>
      </c>
      <c r="AA607" s="58" t="n">
        <f aca="false">IF($A607&lt;200,"",AVERAGE($E558:$E607)/AVERAGE($E408:$E607)-1)</f>
        <v>0.0070566345741927</v>
      </c>
      <c r="AB607" s="59" t="n">
        <f aca="false">LOOKUP($B607,07_L1政策步階!$A$4:$A$14,07_L1政策步階!$C$4:$C$14)</f>
        <v>-1</v>
      </c>
      <c r="AC607" s="57"/>
      <c r="AD607" s="57"/>
      <c r="AE607" s="57"/>
      <c r="AF607" s="57"/>
      <c r="AG607" s="57"/>
      <c r="AH607" s="57"/>
      <c r="AI607" s="57"/>
      <c r="AJ607" s="57"/>
      <c r="AK607" s="57"/>
      <c r="AL607" s="59" t="n">
        <f aca="false">IF(ISNUMBER($AA607),IF($AA607&gt;=0.005,100,IF($AA607&gt;=-0.015,50,0)),"")</f>
        <v>100</v>
      </c>
      <c r="AM607" s="59" t="n">
        <f aca="false">IF(ISNUMBER($AB607),IF($AB607=1,100,IF($AB607=0,50,0)),"")</f>
        <v>0</v>
      </c>
      <c r="AN607" s="0" t="str">
        <f aca="false">IF(ISNUMBER($AC607),IF($AC607&gt;=0.001,100,IF($AC607&gt;=-0.003,50,0)),"")</f>
        <v/>
      </c>
      <c r="AO607" s="0" t="str">
        <f aca="false">IF(ISNUMBER($AD607),IF($AD607&gt;=0.04,100,IF($AD607&gt;=0,50,0)),"")</f>
        <v/>
      </c>
      <c r="AP607" s="0" t="str">
        <f aca="false">IF(ISNUMBER($AE607),IF($AE607&gt;=25,100,IF($AE607&gt;=-75,50,0)),"")</f>
        <v/>
      </c>
      <c r="AQ607" s="0" t="str">
        <f aca="false">IF(ISNUMBER($AF607),IF($AF607&gt;0,100,IF($AF607&gt;=-50,50,0)),"")</f>
        <v/>
      </c>
      <c r="AR607" s="0" t="str">
        <f aca="false">IF(ISNUMBER($AG607),IF($AG607=1,100,IF($AG607=0,50,0)),"")</f>
        <v/>
      </c>
      <c r="AS607" s="0" t="str">
        <f aca="false">IF(ISNUMBER($AH607),IF($AH607&lt;0,100,IF($AH607&lt;=20,50,0)),"")</f>
        <v/>
      </c>
      <c r="AT607" s="0" t="str">
        <f aca="false">IF(ISNUMBER($AI607),IF($AI607&lt;0.95,100,IF($AI607&lt;=1,50,0)),"")</f>
        <v/>
      </c>
      <c r="AU607" s="0" t="str">
        <f aca="false">IF(ISNUMBER($AJ607),IF($AJ607&lt;30,0,IF($AJ607&lt;40,50,IF($AJ607&lt;=90,100,50))),"")</f>
        <v/>
      </c>
      <c r="AV607" s="0" t="str">
        <f aca="false">IF(ISNUMBER($AK607),IF($AK607&gt;-0.2,100,IF($AK607&gt;=-0.4,50,0)),"")</f>
        <v/>
      </c>
      <c r="AW607" s="59" t="n">
        <f aca="false">01_指標庫!$H$4*ISNUMBER($F607)+01_指標庫!$H$5*ISNUMBER($AA607)+01_指標庫!$H$6*ISNUMBER($G607)+01_指標庫!$H$7*ISNUMBER($H607)+01_指標庫!$H$8*ISNUMBER($AF607)+01_指標庫!$H$9*ISNUMBER($AG607)+01_指標庫!$H$10*ISNUMBER($AB607)+01_指標庫!$H$11*ISNUMBER($AC607)+01_指標庫!$H$12*ISNUMBER($AD607)+01_指標庫!$H$13*ISNUMBER($AE607)+01_指標庫!$H$14*ISNUMBER($I607)+01_指標庫!$H$15*ISNUMBER($AH607)+01_指標庫!$H$16*ISNUMBER($K607)+01_指標庫!$H$17*ISNUMBER($AI607)+01_指標庫!$H$18*ISNUMBER($AJ607)+01_指標庫!$H$19*ISNUMBER($AK607)+01_指標庫!$H$20*ISNUMBER($BB607)+01_指標庫!$H$21*ISNUMBER($BC607)</f>
        <v>51</v>
      </c>
      <c r="AX607" s="59" t="n">
        <f aca="false">IF(AW607=0,50,ROUND((01_指標庫!$H$4*IF(ISNUMBER($F607),L607,0)+01_指標庫!$H$5*IF(ISNUMBER($AA607),AL607,0)+01_指標庫!$H$6*IF(ISNUMBER($G607),M607,0)+01_指標庫!$H$7*IF(ISNUMBER($H607),N607,0)+01_指標庫!$H$8*IF(ISNUMBER($AF607),AQ607,0)+01_指標庫!$H$9*IF(ISNUMBER($AG607),AR607,0)+01_指標庫!$H$10*IF(ISNUMBER($AB607),AM607,0)+01_指標庫!$H$11*IF(ISNUMBER($AC607),AN607,0)+01_指標庫!$H$12*IF(ISNUMBER($AD607),AO607,0)+01_指標庫!$H$13*IF(ISNUMBER($AE607),AP607,0)+01_指標庫!$H$14*IF(ISNUMBER($I607),O607,0)+01_指標庫!$H$15*IF(ISNUMBER($AH607),AS607,0)+01_指標庫!$H$16*IF(ISNUMBER($K607),P607,0)+01_指標庫!$H$17*IF(ISNUMBER($AI607),AT607,0)+01_指標庫!$H$18*IF(ISNUMBER($AJ607),AU607,0)+01_指標庫!$H$19*IF(ISNUMBER($AK607),AV607,0)+01_指標庫!$H$20*IF(ISNUMBER($BB607),BB607,0)+01_指標庫!$H$21*IF(ISNUMBER($BC607),BC607,0))/AW607,1))</f>
        <v>31.4</v>
      </c>
      <c r="AY607" s="60"/>
      <c r="AZ607" s="60"/>
      <c r="BA607" s="58" t="n">
        <f aca="false">AVERAGE($E603:$E607)/AVERAGE($E598:$E607)-1</f>
        <v>-0.014800959610521</v>
      </c>
      <c r="BB607" s="59" t="n">
        <f aca="false">IF(ISNUMBER($BA607),IF(OR($S607&lt;=-0.03,$BA607&lt;-0.003),0,IF(OR($S607&lt;=-0.02,$BA607&lt;0.01),50,100)),"")</f>
        <v>0</v>
      </c>
      <c r="BC607" s="0" t="str">
        <f aca="false">IF(OR(COUNT($AZ607)=0,COUNT($AZ606)=0),"",IF(OR($AY607/$AZ606-1&lt;=-0.03,$AZ607/$AZ606-1&lt;=-0.045,IF(COUNT($AZ598:$AZ607)=10,AVERAGE($AZ603:$AZ607)/AVERAGE($AZ598:$AZ607)-1&lt;-0.01,FALSE())),0,IF(OR($AZ607/$AZ606-1&lt;=-0.02,IF(COUNT($AZ598:$AZ607)=10,AVERAGE($AZ603:$AZ607)/AVERAGE($AZ598:$AZ607)-1&lt;0.005,FALSE())),50,100)))</f>
        <v/>
      </c>
    </row>
    <row r="608" customFormat="false" ht="15" hidden="false" customHeight="true" outlineLevel="0" collapsed="false">
      <c r="A608" s="47" t="n">
        <v>604</v>
      </c>
      <c r="B608" s="48" t="n">
        <v>43432</v>
      </c>
      <c r="C608" s="47" t="n">
        <v>2018</v>
      </c>
      <c r="D608" s="49" t="s">
        <v>238</v>
      </c>
      <c r="E608" s="50" t="n">
        <v>6913.33</v>
      </c>
      <c r="F608" s="51" t="n">
        <v>-0.022874</v>
      </c>
      <c r="G608" s="51" t="n">
        <v>-0.097498</v>
      </c>
      <c r="H608" s="52" t="n">
        <v>0.4898</v>
      </c>
      <c r="I608" s="53" t="n">
        <v>425</v>
      </c>
      <c r="J608" s="47" t="s">
        <v>235</v>
      </c>
      <c r="K608" s="54" t="n">
        <v>18.49</v>
      </c>
      <c r="L608" s="55" t="n">
        <f aca="false">IF(COUNT(F608)=0,50,IF(F608&gt;=0,100,IF(F608&gt;=-0.02,50,0)))</f>
        <v>0</v>
      </c>
      <c r="M608" s="55" t="n">
        <f aca="false">IF(COUNT(G608)=0,50,IF(G608&gt;-0.06,100,IF(G608&gt;-0.15,50,0)))</f>
        <v>50</v>
      </c>
      <c r="N608" s="55" t="n">
        <f aca="false">IF(COUNT(H608)=0,50,IF(H608&gt;=0.6,100,IF(H608&gt;=0.4,50,0)))</f>
        <v>50</v>
      </c>
      <c r="O608" s="55" t="n">
        <f aca="false">IF(COUNT(I608)=0,50,IF(J608="proxy_vix",50,IF(I608&lt;350,100,IF(I608&lt;=450,50,0))))</f>
        <v>50</v>
      </c>
      <c r="P608" s="55" t="n">
        <f aca="false">IF(COUNT(K608)=0,50,IF(K608&lt;20,100,IF(K608&lt;=25,50,0)))</f>
        <v>100</v>
      </c>
      <c r="Q608" s="54"/>
      <c r="R608" s="47"/>
      <c r="S608" s="51" t="n">
        <f aca="false">$E608/$E607-1</f>
        <v>0.0316801571099412</v>
      </c>
      <c r="T608" s="56" t="n">
        <f aca="false">$K608/$K607-1</f>
        <v>-0.0278654048370137</v>
      </c>
      <c r="V608" s="57"/>
      <c r="W608" s="57"/>
      <c r="Y608" s="1" t="str">
        <f aca="false">IF(AX608&gt;=70,"EASY",IF(AX608&gt;40,"UNCERTAIN","HARD"))</f>
        <v>HARD</v>
      </c>
      <c r="AA608" s="58" t="n">
        <f aca="false">IF($A608&lt;200,"",AVERAGE($E559:$E608)/AVERAGE($E409:$E608)-1)</f>
        <v>0.00515824416720823</v>
      </c>
      <c r="AB608" s="59" t="n">
        <f aca="false">LOOKUP($B608,07_L1政策步階!$A$4:$A$14,07_L1政策步階!$C$4:$C$14)</f>
        <v>-1</v>
      </c>
      <c r="AC608" s="57"/>
      <c r="AD608" s="57"/>
      <c r="AE608" s="57"/>
      <c r="AF608" s="57"/>
      <c r="AG608" s="57"/>
      <c r="AH608" s="57"/>
      <c r="AI608" s="57"/>
      <c r="AJ608" s="57"/>
      <c r="AK608" s="57"/>
      <c r="AL608" s="59" t="n">
        <f aca="false">IF(ISNUMBER($AA608),IF($AA608&gt;=0.005,100,IF($AA608&gt;=-0.015,50,0)),"")</f>
        <v>100</v>
      </c>
      <c r="AM608" s="59" t="n">
        <f aca="false">IF(ISNUMBER($AB608),IF($AB608=1,100,IF($AB608=0,50,0)),"")</f>
        <v>0</v>
      </c>
      <c r="AN608" s="0" t="str">
        <f aca="false">IF(ISNUMBER($AC608),IF($AC608&gt;=0.001,100,IF($AC608&gt;=-0.003,50,0)),"")</f>
        <v/>
      </c>
      <c r="AO608" s="0" t="str">
        <f aca="false">IF(ISNUMBER($AD608),IF($AD608&gt;=0.04,100,IF($AD608&gt;=0,50,0)),"")</f>
        <v/>
      </c>
      <c r="AP608" s="0" t="str">
        <f aca="false">IF(ISNUMBER($AE608),IF($AE608&gt;=25,100,IF($AE608&gt;=-75,50,0)),"")</f>
        <v/>
      </c>
      <c r="AQ608" s="0" t="str">
        <f aca="false">IF(ISNUMBER($AF608),IF($AF608&gt;0,100,IF($AF608&gt;=-50,50,0)),"")</f>
        <v/>
      </c>
      <c r="AR608" s="0" t="str">
        <f aca="false">IF(ISNUMBER($AG608),IF($AG608=1,100,IF($AG608=0,50,0)),"")</f>
        <v/>
      </c>
      <c r="AS608" s="0" t="str">
        <f aca="false">IF(ISNUMBER($AH608),IF($AH608&lt;0,100,IF($AH608&lt;=20,50,0)),"")</f>
        <v/>
      </c>
      <c r="AT608" s="0" t="str">
        <f aca="false">IF(ISNUMBER($AI608),IF($AI608&lt;0.95,100,IF($AI608&lt;=1,50,0)),"")</f>
        <v/>
      </c>
      <c r="AU608" s="0" t="str">
        <f aca="false">IF(ISNUMBER($AJ608),IF($AJ608&lt;30,0,IF($AJ608&lt;40,50,IF($AJ608&lt;=90,100,50))),"")</f>
        <v/>
      </c>
      <c r="AV608" s="0" t="str">
        <f aca="false">IF(ISNUMBER($AK608),IF($AK608&gt;-0.2,100,IF($AK608&gt;=-0.4,50,0)),"")</f>
        <v/>
      </c>
      <c r="AW608" s="59" t="n">
        <f aca="false">01_指標庫!$H$4*ISNUMBER($F608)+01_指標庫!$H$5*ISNUMBER($AA608)+01_指標庫!$H$6*ISNUMBER($G608)+01_指標庫!$H$7*ISNUMBER($H608)+01_指標庫!$H$8*ISNUMBER($AF608)+01_指標庫!$H$9*ISNUMBER($AG608)+01_指標庫!$H$10*ISNUMBER($AB608)+01_指標庫!$H$11*ISNUMBER($AC608)+01_指標庫!$H$12*ISNUMBER($AD608)+01_指標庫!$H$13*ISNUMBER($AE608)+01_指標庫!$H$14*ISNUMBER($I608)+01_指標庫!$H$15*ISNUMBER($AH608)+01_指標庫!$H$16*ISNUMBER($K608)+01_指標庫!$H$17*ISNUMBER($AI608)+01_指標庫!$H$18*ISNUMBER($AJ608)+01_指標庫!$H$19*ISNUMBER($AK608)+01_指標庫!$H$20*ISNUMBER($BB608)+01_指標庫!$H$21*ISNUMBER($BC608)</f>
        <v>51</v>
      </c>
      <c r="AX608" s="59" t="n">
        <f aca="false">IF(AW608=0,50,ROUND((01_指標庫!$H$4*IF(ISNUMBER($F608),L608,0)+01_指標庫!$H$5*IF(ISNUMBER($AA608),AL608,0)+01_指標庫!$H$6*IF(ISNUMBER($G608),M608,0)+01_指標庫!$H$7*IF(ISNUMBER($H608),N608,0)+01_指標庫!$H$8*IF(ISNUMBER($AF608),AQ608,0)+01_指標庫!$H$9*IF(ISNUMBER($AG608),AR608,0)+01_指標庫!$H$10*IF(ISNUMBER($AB608),AM608,0)+01_指標庫!$H$11*IF(ISNUMBER($AC608),AN608,0)+01_指標庫!$H$12*IF(ISNUMBER($AD608),AO608,0)+01_指標庫!$H$13*IF(ISNUMBER($AE608),AP608,0)+01_指標庫!$H$14*IF(ISNUMBER($I608),O608,0)+01_指標庫!$H$15*IF(ISNUMBER($AH608),AS608,0)+01_指標庫!$H$16*IF(ISNUMBER($K608),P608,0)+01_指標庫!$H$17*IF(ISNUMBER($AI608),AT608,0)+01_指標庫!$H$18*IF(ISNUMBER($AJ608),AU608,0)+01_指標庫!$H$19*IF(ISNUMBER($AK608),AV608,0)+01_指標庫!$H$20*IF(ISNUMBER($BB608),BB608,0)+01_指標庫!$H$21*IF(ISNUMBER($BC608),BC608,0))/AW608,1))</f>
        <v>39.2</v>
      </c>
      <c r="AY608" s="60"/>
      <c r="AZ608" s="60"/>
      <c r="BA608" s="58" t="n">
        <f aca="false">AVERAGE($E604:$E608)/AVERAGE($E599:$E608)-1</f>
        <v>-0.0044937664082092</v>
      </c>
      <c r="BB608" s="59" t="n">
        <f aca="false">IF(ISNUMBER($BA608),IF(OR($S608&lt;=-0.03,$BA608&lt;-0.003),0,IF(OR($S608&lt;=-0.02,$BA608&lt;0.01),50,100)),"")</f>
        <v>0</v>
      </c>
      <c r="BC608" s="0" t="str">
        <f aca="false">IF(OR(COUNT($AZ608)=0,COUNT($AZ607)=0),"",IF(OR($AY608/$AZ607-1&lt;=-0.03,$AZ608/$AZ607-1&lt;=-0.045,IF(COUNT($AZ599:$AZ608)=10,AVERAGE($AZ604:$AZ608)/AVERAGE($AZ599:$AZ608)-1&lt;-0.01,FALSE())),0,IF(OR($AZ608/$AZ607-1&lt;=-0.02,IF(COUNT($AZ599:$AZ608)=10,AVERAGE($AZ604:$AZ608)/AVERAGE($AZ599:$AZ608)-1&lt;0.005,FALSE())),50,100)))</f>
        <v/>
      </c>
    </row>
    <row r="609" customFormat="false" ht="15" hidden="false" customHeight="true" outlineLevel="0" collapsed="false">
      <c r="A609" s="47" t="n">
        <v>605</v>
      </c>
      <c r="B609" s="48" t="n">
        <v>43433</v>
      </c>
      <c r="C609" s="47" t="n">
        <v>2018</v>
      </c>
      <c r="D609" s="49" t="s">
        <v>239</v>
      </c>
      <c r="E609" s="50" t="n">
        <v>6892.4</v>
      </c>
      <c r="F609" s="51" t="n">
        <v>-0.025982</v>
      </c>
      <c r="G609" s="51" t="n">
        <v>-0.10023</v>
      </c>
      <c r="H609" s="52" t="n">
        <v>0.4898</v>
      </c>
      <c r="I609" s="53" t="n">
        <v>422</v>
      </c>
      <c r="J609" s="47" t="s">
        <v>235</v>
      </c>
      <c r="K609" s="54" t="n">
        <v>18.79</v>
      </c>
      <c r="L609" s="55" t="n">
        <f aca="false">IF(COUNT(F609)=0,50,IF(F609&gt;=0,100,IF(F609&gt;=-0.02,50,0)))</f>
        <v>0</v>
      </c>
      <c r="M609" s="55" t="n">
        <f aca="false">IF(COUNT(G609)=0,50,IF(G609&gt;-0.06,100,IF(G609&gt;-0.15,50,0)))</f>
        <v>50</v>
      </c>
      <c r="N609" s="55" t="n">
        <f aca="false">IF(COUNT(H609)=0,50,IF(H609&gt;=0.6,100,IF(H609&gt;=0.4,50,0)))</f>
        <v>50</v>
      </c>
      <c r="O609" s="55" t="n">
        <f aca="false">IF(COUNT(I609)=0,50,IF(J609="proxy_vix",50,IF(I609&lt;350,100,IF(I609&lt;=450,50,0))))</f>
        <v>50</v>
      </c>
      <c r="P609" s="55" t="n">
        <f aca="false">IF(COUNT(K609)=0,50,IF(K609&lt;20,100,IF(K609&lt;=25,50,0)))</f>
        <v>100</v>
      </c>
      <c r="Q609" s="54"/>
      <c r="R609" s="47"/>
      <c r="S609" s="51" t="n">
        <f aca="false">$E609/$E608-1</f>
        <v>-0.00302748458412949</v>
      </c>
      <c r="T609" s="56" t="n">
        <f aca="false">$K609/$K608-1</f>
        <v>0.0162249864791779</v>
      </c>
      <c r="V609" s="57"/>
      <c r="W609" s="57"/>
      <c r="Y609" s="1" t="str">
        <f aca="false">IF(AX609&gt;=70,"EASY",IF(AX609&gt;40,"UNCERTAIN","HARD"))</f>
        <v>UNCERTAIN</v>
      </c>
      <c r="AA609" s="58" t="n">
        <f aca="false">IF($A609&lt;200,"",AVERAGE($E560:$E609)/AVERAGE($E410:$E609)-1)</f>
        <v>0.00331392759108784</v>
      </c>
      <c r="AB609" s="59" t="n">
        <f aca="false">LOOKUP($B609,07_L1政策步階!$A$4:$A$14,07_L1政策步階!$C$4:$C$14)</f>
        <v>-1</v>
      </c>
      <c r="AC609" s="57"/>
      <c r="AD609" s="57"/>
      <c r="AE609" s="57"/>
      <c r="AF609" s="57"/>
      <c r="AG609" s="57"/>
      <c r="AH609" s="57"/>
      <c r="AI609" s="57"/>
      <c r="AJ609" s="57"/>
      <c r="AK609" s="57"/>
      <c r="AL609" s="59" t="n">
        <f aca="false">IF(ISNUMBER($AA609),IF($AA609&gt;=0.005,100,IF($AA609&gt;=-0.015,50,0)),"")</f>
        <v>50</v>
      </c>
      <c r="AM609" s="59" t="n">
        <f aca="false">IF(ISNUMBER($AB609),IF($AB609=1,100,IF($AB609=0,50,0)),"")</f>
        <v>0</v>
      </c>
      <c r="AN609" s="0" t="str">
        <f aca="false">IF(ISNUMBER($AC609),IF($AC609&gt;=0.001,100,IF($AC609&gt;=-0.003,50,0)),"")</f>
        <v/>
      </c>
      <c r="AO609" s="0" t="str">
        <f aca="false">IF(ISNUMBER($AD609),IF($AD609&gt;=0.04,100,IF($AD609&gt;=0,50,0)),"")</f>
        <v/>
      </c>
      <c r="AP609" s="0" t="str">
        <f aca="false">IF(ISNUMBER($AE609),IF($AE609&gt;=25,100,IF($AE609&gt;=-75,50,0)),"")</f>
        <v/>
      </c>
      <c r="AQ609" s="0" t="str">
        <f aca="false">IF(ISNUMBER($AF609),IF($AF609&gt;0,100,IF($AF609&gt;=-50,50,0)),"")</f>
        <v/>
      </c>
      <c r="AR609" s="0" t="str">
        <f aca="false">IF(ISNUMBER($AG609),IF($AG609=1,100,IF($AG609=0,50,0)),"")</f>
        <v/>
      </c>
      <c r="AS609" s="0" t="str">
        <f aca="false">IF(ISNUMBER($AH609),IF($AH609&lt;0,100,IF($AH609&lt;=20,50,0)),"")</f>
        <v/>
      </c>
      <c r="AT609" s="0" t="str">
        <f aca="false">IF(ISNUMBER($AI609),IF($AI609&lt;0.95,100,IF($AI609&lt;=1,50,0)),"")</f>
        <v/>
      </c>
      <c r="AU609" s="0" t="str">
        <f aca="false">IF(ISNUMBER($AJ609),IF($AJ609&lt;30,0,IF($AJ609&lt;40,50,IF($AJ609&lt;=90,100,50))),"")</f>
        <v/>
      </c>
      <c r="AV609" s="0" t="str">
        <f aca="false">IF(ISNUMBER($AK609),IF($AK609&gt;-0.2,100,IF($AK609&gt;=-0.4,50,0)),"")</f>
        <v/>
      </c>
      <c r="AW609" s="59" t="n">
        <f aca="false">01_指標庫!$H$4*ISNUMBER($F609)+01_指標庫!$H$5*ISNUMBER($AA609)+01_指標庫!$H$6*ISNUMBER($G609)+01_指標庫!$H$7*ISNUMBER($H609)+01_指標庫!$H$8*ISNUMBER($AF609)+01_指標庫!$H$9*ISNUMBER($AG609)+01_指標庫!$H$10*ISNUMBER($AB609)+01_指標庫!$H$11*ISNUMBER($AC609)+01_指標庫!$H$12*ISNUMBER($AD609)+01_指標庫!$H$13*ISNUMBER($AE609)+01_指標庫!$H$14*ISNUMBER($I609)+01_指標庫!$H$15*ISNUMBER($AH609)+01_指標庫!$H$16*ISNUMBER($K609)+01_指標庫!$H$17*ISNUMBER($AI609)+01_指標庫!$H$18*ISNUMBER($AJ609)+01_指標庫!$H$19*ISNUMBER($AK609)+01_指標庫!$H$20*ISNUMBER($BB609)+01_指標庫!$H$21*ISNUMBER($BC609)</f>
        <v>51</v>
      </c>
      <c r="AX609" s="59" t="n">
        <f aca="false">IF(AW609=0,50,ROUND((01_指標庫!$H$4*IF(ISNUMBER($F609),L609,0)+01_指標庫!$H$5*IF(ISNUMBER($AA609),AL609,0)+01_指標庫!$H$6*IF(ISNUMBER($G609),M609,0)+01_指標庫!$H$7*IF(ISNUMBER($H609),N609,0)+01_指標庫!$H$8*IF(ISNUMBER($AF609),AQ609,0)+01_指標庫!$H$9*IF(ISNUMBER($AG609),AR609,0)+01_指標庫!$H$10*IF(ISNUMBER($AB609),AM609,0)+01_指標庫!$H$11*IF(ISNUMBER($AC609),AN609,0)+01_指標庫!$H$12*IF(ISNUMBER($AD609),AO609,0)+01_指標庫!$H$13*IF(ISNUMBER($AE609),AP609,0)+01_指標庫!$H$14*IF(ISNUMBER($I609),O609,0)+01_指標庫!$H$15*IF(ISNUMBER($AH609),AS609,0)+01_指標庫!$H$16*IF(ISNUMBER($K609),P609,0)+01_指標庫!$H$17*IF(ISNUMBER($AI609),AT609,0)+01_指標庫!$H$18*IF(ISNUMBER($AJ609),AU609,0)+01_指標庫!$H$19*IF(ISNUMBER($AK609),AV609,0)+01_指標庫!$H$20*IF(ISNUMBER($BB609),BB609,0)+01_指標庫!$H$21*IF(ISNUMBER($BC609),BC609,0))/AW609,1))</f>
        <v>43.1</v>
      </c>
      <c r="AY609" s="60"/>
      <c r="AZ609" s="60"/>
      <c r="BA609" s="58" t="n">
        <f aca="false">AVERAGE($E605:$E609)/AVERAGE($E600:$E609)-1</f>
        <v>0.0031160981244347</v>
      </c>
      <c r="BB609" s="59" t="n">
        <f aca="false">IF(ISNUMBER($BA609),IF(OR($S609&lt;=-0.03,$BA609&lt;-0.003),0,IF(OR($S609&lt;=-0.02,$BA609&lt;0.01),50,100)),"")</f>
        <v>50</v>
      </c>
      <c r="BC609" s="0" t="str">
        <f aca="false">IF(OR(COUNT($AZ609)=0,COUNT($AZ608)=0),"",IF(OR($AY609/$AZ608-1&lt;=-0.03,$AZ609/$AZ608-1&lt;=-0.045,IF(COUNT($AZ600:$AZ609)=10,AVERAGE($AZ605:$AZ609)/AVERAGE($AZ600:$AZ609)-1&lt;-0.01,FALSE())),0,IF(OR($AZ609/$AZ608-1&lt;=-0.02,IF(COUNT($AZ600:$AZ609)=10,AVERAGE($AZ605:$AZ609)/AVERAGE($AZ600:$AZ609)-1&lt;0.005,FALSE())),50,100)))</f>
        <v/>
      </c>
    </row>
    <row r="610" customFormat="false" ht="15" hidden="false" customHeight="true" outlineLevel="0" collapsed="false">
      <c r="A610" s="47" t="n">
        <v>606</v>
      </c>
      <c r="B610" s="48" t="n">
        <v>43434</v>
      </c>
      <c r="C610" s="47" t="n">
        <v>2018</v>
      </c>
      <c r="D610" s="49" t="s">
        <v>234</v>
      </c>
      <c r="E610" s="50" t="n">
        <v>6949.01</v>
      </c>
      <c r="F610" s="51" t="n">
        <v>-0.018089</v>
      </c>
      <c r="G610" s="51" t="n">
        <v>-0.09284</v>
      </c>
      <c r="H610" s="52" t="n">
        <v>0.5714</v>
      </c>
      <c r="I610" s="53" t="n">
        <v>429</v>
      </c>
      <c r="J610" s="47" t="s">
        <v>235</v>
      </c>
      <c r="K610" s="54" t="n">
        <v>18.07</v>
      </c>
      <c r="L610" s="55" t="n">
        <f aca="false">IF(COUNT(F610)=0,50,IF(F610&gt;=0,100,IF(F610&gt;=-0.02,50,0)))</f>
        <v>50</v>
      </c>
      <c r="M610" s="55" t="n">
        <f aca="false">IF(COUNT(G610)=0,50,IF(G610&gt;-0.06,100,IF(G610&gt;-0.15,50,0)))</f>
        <v>50</v>
      </c>
      <c r="N610" s="55" t="n">
        <f aca="false">IF(COUNT(H610)=0,50,IF(H610&gt;=0.6,100,IF(H610&gt;=0.4,50,0)))</f>
        <v>50</v>
      </c>
      <c r="O610" s="55" t="n">
        <f aca="false">IF(COUNT(I610)=0,50,IF(J610="proxy_vix",50,IF(I610&lt;350,100,IF(I610&lt;=450,50,0))))</f>
        <v>50</v>
      </c>
      <c r="P610" s="55" t="n">
        <f aca="false">IF(COUNT(K610)=0,50,IF(K610&lt;20,100,IF(K610&lt;=25,50,0)))</f>
        <v>100</v>
      </c>
      <c r="Q610" s="54"/>
      <c r="R610" s="47"/>
      <c r="S610" s="51" t="n">
        <f aca="false">$E610/$E609-1</f>
        <v>0.00821339446346703</v>
      </c>
      <c r="T610" s="56" t="n">
        <f aca="false">$K610/$K609-1</f>
        <v>-0.0383182543906333</v>
      </c>
      <c r="V610" s="57"/>
      <c r="W610" s="57"/>
      <c r="Y610" s="1" t="str">
        <f aca="false">IF(AX610&gt;=70,"EASY",IF(AX610&gt;40,"UNCERTAIN","HARD"))</f>
        <v>UNCERTAIN</v>
      </c>
      <c r="AA610" s="58" t="n">
        <f aca="false">IF($A610&lt;200,"",AVERAGE($E561:$E610)/AVERAGE($E411:$E610)-1)</f>
        <v>0.00145249563112748</v>
      </c>
      <c r="AB610" s="59" t="n">
        <f aca="false">LOOKUP($B610,07_L1政策步階!$A$4:$A$14,07_L1政策步階!$C$4:$C$14)</f>
        <v>-1</v>
      </c>
      <c r="AC610" s="57"/>
      <c r="AD610" s="57"/>
      <c r="AE610" s="57"/>
      <c r="AF610" s="57"/>
      <c r="AG610" s="57"/>
      <c r="AH610" s="57"/>
      <c r="AI610" s="57"/>
      <c r="AJ610" s="57"/>
      <c r="AK610" s="57"/>
      <c r="AL610" s="59" t="n">
        <f aca="false">IF(ISNUMBER($AA610),IF($AA610&gt;=0.005,100,IF($AA610&gt;=-0.015,50,0)),"")</f>
        <v>50</v>
      </c>
      <c r="AM610" s="59" t="n">
        <f aca="false">IF(ISNUMBER($AB610),IF($AB610=1,100,IF($AB610=0,50,0)),"")</f>
        <v>0</v>
      </c>
      <c r="AN610" s="0" t="str">
        <f aca="false">IF(ISNUMBER($AC610),IF($AC610&gt;=0.001,100,IF($AC610&gt;=-0.003,50,0)),"")</f>
        <v/>
      </c>
      <c r="AO610" s="0" t="str">
        <f aca="false">IF(ISNUMBER($AD610),IF($AD610&gt;=0.04,100,IF($AD610&gt;=0,50,0)),"")</f>
        <v/>
      </c>
      <c r="AP610" s="0" t="str">
        <f aca="false">IF(ISNUMBER($AE610),IF($AE610&gt;=25,100,IF($AE610&gt;=-75,50,0)),"")</f>
        <v/>
      </c>
      <c r="AQ610" s="0" t="str">
        <f aca="false">IF(ISNUMBER($AF610),IF($AF610&gt;0,100,IF($AF610&gt;=-50,50,0)),"")</f>
        <v/>
      </c>
      <c r="AR610" s="0" t="str">
        <f aca="false">IF(ISNUMBER($AG610),IF($AG610=1,100,IF($AG610=0,50,0)),"")</f>
        <v/>
      </c>
      <c r="AS610" s="0" t="str">
        <f aca="false">IF(ISNUMBER($AH610),IF($AH610&lt;0,100,IF($AH610&lt;=20,50,0)),"")</f>
        <v/>
      </c>
      <c r="AT610" s="0" t="str">
        <f aca="false">IF(ISNUMBER($AI610),IF($AI610&lt;0.95,100,IF($AI610&lt;=1,50,0)),"")</f>
        <v/>
      </c>
      <c r="AU610" s="0" t="str">
        <f aca="false">IF(ISNUMBER($AJ610),IF($AJ610&lt;30,0,IF($AJ610&lt;40,50,IF($AJ610&lt;=90,100,50))),"")</f>
        <v/>
      </c>
      <c r="AV610" s="0" t="str">
        <f aca="false">IF(ISNUMBER($AK610),IF($AK610&gt;-0.2,100,IF($AK610&gt;=-0.4,50,0)),"")</f>
        <v/>
      </c>
      <c r="AW610" s="59" t="n">
        <f aca="false">01_指標庫!$H$4*ISNUMBER($F610)+01_指標庫!$H$5*ISNUMBER($AA610)+01_指標庫!$H$6*ISNUMBER($G610)+01_指標庫!$H$7*ISNUMBER($H610)+01_指標庫!$H$8*ISNUMBER($AF610)+01_指標庫!$H$9*ISNUMBER($AG610)+01_指標庫!$H$10*ISNUMBER($AB610)+01_指標庫!$H$11*ISNUMBER($AC610)+01_指標庫!$H$12*ISNUMBER($AD610)+01_指標庫!$H$13*ISNUMBER($AE610)+01_指標庫!$H$14*ISNUMBER($I610)+01_指標庫!$H$15*ISNUMBER($AH610)+01_指標庫!$H$16*ISNUMBER($K610)+01_指標庫!$H$17*ISNUMBER($AI610)+01_指標庫!$H$18*ISNUMBER($AJ610)+01_指標庫!$H$19*ISNUMBER($AK610)+01_指標庫!$H$20*ISNUMBER($BB610)+01_指標庫!$H$21*ISNUMBER($BC610)</f>
        <v>51</v>
      </c>
      <c r="AX610" s="59" t="n">
        <f aca="false">IF(AW610=0,50,ROUND((01_指標庫!$H$4*IF(ISNUMBER($F610),L610,0)+01_指標庫!$H$5*IF(ISNUMBER($AA610),AL610,0)+01_指標庫!$H$6*IF(ISNUMBER($G610),M610,0)+01_指標庫!$H$7*IF(ISNUMBER($H610),N610,0)+01_指標庫!$H$8*IF(ISNUMBER($AF610),AQ610,0)+01_指標庫!$H$9*IF(ISNUMBER($AG610),AR610,0)+01_指標庫!$H$10*IF(ISNUMBER($AB610),AM610,0)+01_指標庫!$H$11*IF(ISNUMBER($AC610),AN610,0)+01_指標庫!$H$12*IF(ISNUMBER($AD610),AO610,0)+01_指標庫!$H$13*IF(ISNUMBER($AE610),AP610,0)+01_指標庫!$H$14*IF(ISNUMBER($I610),O610,0)+01_指標庫!$H$15*IF(ISNUMBER($AH610),AS610,0)+01_指標庫!$H$16*IF(ISNUMBER($K610),P610,0)+01_指標庫!$H$17*IF(ISNUMBER($AI610),AT610,0)+01_指標庫!$H$18*IF(ISNUMBER($AJ610),AU610,0)+01_指標庫!$H$19*IF(ISNUMBER($AK610),AV610,0)+01_指標庫!$H$20*IF(ISNUMBER($BB610),BB610,0)+01_指標庫!$H$21*IF(ISNUMBER($BC610),BC610,0))/AW610,1))</f>
        <v>56.9</v>
      </c>
      <c r="AY610" s="60"/>
      <c r="AZ610" s="60"/>
      <c r="BA610" s="58" t="n">
        <f aca="false">AVERAGE($E606:$E610)/AVERAGE($E601:$E610)-1</f>
        <v>0.0147785111134267</v>
      </c>
      <c r="BB610" s="59" t="n">
        <f aca="false">IF(ISNUMBER($BA610),IF(OR($S610&lt;=-0.03,$BA610&lt;-0.003),0,IF(OR($S610&lt;=-0.02,$BA610&lt;0.01),50,100)),"")</f>
        <v>100</v>
      </c>
      <c r="BC610" s="0" t="str">
        <f aca="false">IF(OR(COUNT($AZ610)=0,COUNT($AZ609)=0),"",IF(OR($AY610/$AZ609-1&lt;=-0.03,$AZ610/$AZ609-1&lt;=-0.045,IF(COUNT($AZ601:$AZ610)=10,AVERAGE($AZ606:$AZ610)/AVERAGE($AZ601:$AZ610)-1&lt;-0.01,FALSE())),0,IF(OR($AZ610/$AZ609-1&lt;=-0.02,IF(COUNT($AZ601:$AZ610)=10,AVERAGE($AZ606:$AZ610)/AVERAGE($AZ601:$AZ610)-1&lt;0.005,FALSE())),50,100)))</f>
        <v/>
      </c>
    </row>
    <row r="611" customFormat="false" ht="15" hidden="false" customHeight="true" outlineLevel="0" collapsed="false">
      <c r="A611" s="47" t="n">
        <v>607</v>
      </c>
      <c r="B611" s="48" t="n">
        <v>43437</v>
      </c>
      <c r="C611" s="47" t="n">
        <v>2018</v>
      </c>
      <c r="D611" s="49" t="s">
        <v>236</v>
      </c>
      <c r="E611" s="50" t="n">
        <v>7062.13</v>
      </c>
      <c r="F611" s="51" t="n">
        <v>-0.00231</v>
      </c>
      <c r="G611" s="51" t="n">
        <v>-0.078073</v>
      </c>
      <c r="H611" s="52" t="n">
        <v>0.5714</v>
      </c>
      <c r="I611" s="53" t="n">
        <v>420</v>
      </c>
      <c r="J611" s="47" t="s">
        <v>235</v>
      </c>
      <c r="K611" s="54" t="n">
        <v>16.44</v>
      </c>
      <c r="L611" s="55" t="n">
        <f aca="false">IF(COUNT(F611)=0,50,IF(F611&gt;=0,100,IF(F611&gt;=-0.02,50,0)))</f>
        <v>50</v>
      </c>
      <c r="M611" s="55" t="n">
        <f aca="false">IF(COUNT(G611)=0,50,IF(G611&gt;-0.06,100,IF(G611&gt;-0.15,50,0)))</f>
        <v>50</v>
      </c>
      <c r="N611" s="55" t="n">
        <f aca="false">IF(COUNT(H611)=0,50,IF(H611&gt;=0.6,100,IF(H611&gt;=0.4,50,0)))</f>
        <v>50</v>
      </c>
      <c r="O611" s="55" t="n">
        <f aca="false">IF(COUNT(I611)=0,50,IF(J611="proxy_vix",50,IF(I611&lt;350,100,IF(I611&lt;=450,50,0))))</f>
        <v>50</v>
      </c>
      <c r="P611" s="55" t="n">
        <f aca="false">IF(COUNT(K611)=0,50,IF(K611&lt;20,100,IF(K611&lt;=25,50,0)))</f>
        <v>100</v>
      </c>
      <c r="Q611" s="54"/>
      <c r="R611" s="47"/>
      <c r="S611" s="51" t="n">
        <f aca="false">$E611/$E610-1</f>
        <v>0.0162785778118033</v>
      </c>
      <c r="T611" s="56" t="n">
        <f aca="false">$K611/$K610-1</f>
        <v>-0.0902047592695074</v>
      </c>
      <c r="V611" s="57"/>
      <c r="W611" s="57"/>
      <c r="Y611" s="1" t="str">
        <f aca="false">IF(AX611&gt;=70,"EASY",IF(AX611&gt;40,"UNCERTAIN","HARD"))</f>
        <v>UNCERTAIN</v>
      </c>
      <c r="AA611" s="58" t="n">
        <f aca="false">IF($A611&lt;200,"",AVERAGE($E562:$E611)/AVERAGE($E412:$E611)-1)</f>
        <v>-7.86609132311655E-005</v>
      </c>
      <c r="AB611" s="59" t="n">
        <f aca="false">LOOKUP($B611,07_L1政策步階!$A$4:$A$14,07_L1政策步階!$C$4:$C$14)</f>
        <v>-1</v>
      </c>
      <c r="AC611" s="57"/>
      <c r="AD611" s="57"/>
      <c r="AE611" s="57"/>
      <c r="AF611" s="57"/>
      <c r="AG611" s="57"/>
      <c r="AH611" s="57"/>
      <c r="AI611" s="57"/>
      <c r="AJ611" s="57"/>
      <c r="AK611" s="57"/>
      <c r="AL611" s="59" t="n">
        <f aca="false">IF(ISNUMBER($AA611),IF($AA611&gt;=0.005,100,IF($AA611&gt;=-0.015,50,0)),"")</f>
        <v>50</v>
      </c>
      <c r="AM611" s="59" t="n">
        <f aca="false">IF(ISNUMBER($AB611),IF($AB611=1,100,IF($AB611=0,50,0)),"")</f>
        <v>0</v>
      </c>
      <c r="AN611" s="0" t="str">
        <f aca="false">IF(ISNUMBER($AC611),IF($AC611&gt;=0.001,100,IF($AC611&gt;=-0.003,50,0)),"")</f>
        <v/>
      </c>
      <c r="AO611" s="0" t="str">
        <f aca="false">IF(ISNUMBER($AD611),IF($AD611&gt;=0.04,100,IF($AD611&gt;=0,50,0)),"")</f>
        <v/>
      </c>
      <c r="AP611" s="0" t="str">
        <f aca="false">IF(ISNUMBER($AE611),IF($AE611&gt;=25,100,IF($AE611&gt;=-75,50,0)),"")</f>
        <v/>
      </c>
      <c r="AQ611" s="0" t="str">
        <f aca="false">IF(ISNUMBER($AF611),IF($AF611&gt;0,100,IF($AF611&gt;=-50,50,0)),"")</f>
        <v/>
      </c>
      <c r="AR611" s="0" t="str">
        <f aca="false">IF(ISNUMBER($AG611),IF($AG611=1,100,IF($AG611=0,50,0)),"")</f>
        <v/>
      </c>
      <c r="AS611" s="0" t="str">
        <f aca="false">IF(ISNUMBER($AH611),IF($AH611&lt;0,100,IF($AH611&lt;=20,50,0)),"")</f>
        <v/>
      </c>
      <c r="AT611" s="0" t="str">
        <f aca="false">IF(ISNUMBER($AI611),IF($AI611&lt;0.95,100,IF($AI611&lt;=1,50,0)),"")</f>
        <v/>
      </c>
      <c r="AU611" s="0" t="str">
        <f aca="false">IF(ISNUMBER($AJ611),IF($AJ611&lt;30,0,IF($AJ611&lt;40,50,IF($AJ611&lt;=90,100,50))),"")</f>
        <v/>
      </c>
      <c r="AV611" s="0" t="str">
        <f aca="false">IF(ISNUMBER($AK611),IF($AK611&gt;-0.2,100,IF($AK611&gt;=-0.4,50,0)),"")</f>
        <v/>
      </c>
      <c r="AW611" s="59" t="n">
        <f aca="false">01_指標庫!$H$4*ISNUMBER($F611)+01_指標庫!$H$5*ISNUMBER($AA611)+01_指標庫!$H$6*ISNUMBER($G611)+01_指標庫!$H$7*ISNUMBER($H611)+01_指標庫!$H$8*ISNUMBER($AF611)+01_指標庫!$H$9*ISNUMBER($AG611)+01_指標庫!$H$10*ISNUMBER($AB611)+01_指標庫!$H$11*ISNUMBER($AC611)+01_指標庫!$H$12*ISNUMBER($AD611)+01_指標庫!$H$13*ISNUMBER($AE611)+01_指標庫!$H$14*ISNUMBER($I611)+01_指標庫!$H$15*ISNUMBER($AH611)+01_指標庫!$H$16*ISNUMBER($K611)+01_指標庫!$H$17*ISNUMBER($AI611)+01_指標庫!$H$18*ISNUMBER($AJ611)+01_指標庫!$H$19*ISNUMBER($AK611)+01_指標庫!$H$20*ISNUMBER($BB611)+01_指標庫!$H$21*ISNUMBER($BC611)</f>
        <v>51</v>
      </c>
      <c r="AX611" s="59" t="n">
        <f aca="false">IF(AW611=0,50,ROUND((01_指標庫!$H$4*IF(ISNUMBER($F611),L611,0)+01_指標庫!$H$5*IF(ISNUMBER($AA611),AL611,0)+01_指標庫!$H$6*IF(ISNUMBER($G611),M611,0)+01_指標庫!$H$7*IF(ISNUMBER($H611),N611,0)+01_指標庫!$H$8*IF(ISNUMBER($AF611),AQ611,0)+01_指標庫!$H$9*IF(ISNUMBER($AG611),AR611,0)+01_指標庫!$H$10*IF(ISNUMBER($AB611),AM611,0)+01_指標庫!$H$11*IF(ISNUMBER($AC611),AN611,0)+01_指標庫!$H$12*IF(ISNUMBER($AD611),AO611,0)+01_指標庫!$H$13*IF(ISNUMBER($AE611),AP611,0)+01_指標庫!$H$14*IF(ISNUMBER($I611),O611,0)+01_指標庫!$H$15*IF(ISNUMBER($AH611),AS611,0)+01_指標庫!$H$16*IF(ISNUMBER($K611),P611,0)+01_指標庫!$H$17*IF(ISNUMBER($AI611),AT611,0)+01_指標庫!$H$18*IF(ISNUMBER($AJ611),AU611,0)+01_指標庫!$H$19*IF(ISNUMBER($AK611),AV611,0)+01_指標庫!$H$20*IF(ISNUMBER($BB611),BB611,0)+01_指標庫!$H$21*IF(ISNUMBER($BC611),BC611,0))/AW611,1))</f>
        <v>56.9</v>
      </c>
      <c r="AY611" s="60"/>
      <c r="AZ611" s="60"/>
      <c r="BA611" s="58" t="n">
        <f aca="false">AVERAGE($E607:$E611)/AVERAGE($E602:$E611)-1</f>
        <v>0.023220690229637</v>
      </c>
      <c r="BB611" s="59" t="n">
        <f aca="false">IF(ISNUMBER($BA611),IF(OR($S611&lt;=-0.03,$BA611&lt;-0.003),0,IF(OR($S611&lt;=-0.02,$BA611&lt;0.01),50,100)),"")</f>
        <v>100</v>
      </c>
      <c r="BC611" s="0" t="str">
        <f aca="false">IF(OR(COUNT($AZ611)=0,COUNT($AZ610)=0),"",IF(OR($AY611/$AZ610-1&lt;=-0.03,$AZ611/$AZ610-1&lt;=-0.045,IF(COUNT($AZ602:$AZ611)=10,AVERAGE($AZ607:$AZ611)/AVERAGE($AZ602:$AZ611)-1&lt;-0.01,FALSE())),0,IF(OR($AZ611/$AZ610-1&lt;=-0.02,IF(COUNT($AZ602:$AZ611)=10,AVERAGE($AZ607:$AZ611)/AVERAGE($AZ602:$AZ611)-1&lt;0.005,FALSE())),50,100)))</f>
        <v/>
      </c>
    </row>
    <row r="612" customFormat="false" ht="15" hidden="false" customHeight="true" outlineLevel="0" collapsed="false">
      <c r="A612" s="47" t="n">
        <v>608</v>
      </c>
      <c r="B612" s="48" t="n">
        <v>43438</v>
      </c>
      <c r="C612" s="47" t="n">
        <v>2018</v>
      </c>
      <c r="D612" s="49" t="s">
        <v>237</v>
      </c>
      <c r="E612" s="50" t="n">
        <v>6795.21</v>
      </c>
      <c r="F612" s="51" t="n">
        <v>-0.04003</v>
      </c>
      <c r="G612" s="51" t="n">
        <v>-0.112918</v>
      </c>
      <c r="H612" s="52" t="n">
        <v>0.4286</v>
      </c>
      <c r="I612" s="53" t="n">
        <v>429</v>
      </c>
      <c r="J612" s="47" t="s">
        <v>235</v>
      </c>
      <c r="K612" s="54" t="n">
        <v>20.74</v>
      </c>
      <c r="L612" s="55" t="n">
        <f aca="false">IF(COUNT(F612)=0,50,IF(F612&gt;=0,100,IF(F612&gt;=-0.02,50,0)))</f>
        <v>0</v>
      </c>
      <c r="M612" s="55" t="n">
        <f aca="false">IF(COUNT(G612)=0,50,IF(G612&gt;-0.06,100,IF(G612&gt;-0.15,50,0)))</f>
        <v>50</v>
      </c>
      <c r="N612" s="55" t="n">
        <f aca="false">IF(COUNT(H612)=0,50,IF(H612&gt;=0.6,100,IF(H612&gt;=0.4,50,0)))</f>
        <v>50</v>
      </c>
      <c r="O612" s="55" t="n">
        <f aca="false">IF(COUNT(I612)=0,50,IF(J612="proxy_vix",50,IF(I612&lt;350,100,IF(I612&lt;=450,50,0))))</f>
        <v>50</v>
      </c>
      <c r="P612" s="55" t="n">
        <f aca="false">IF(COUNT(K612)=0,50,IF(K612&lt;20,100,IF(K612&lt;=25,50,0)))</f>
        <v>50</v>
      </c>
      <c r="Q612" s="54"/>
      <c r="R612" s="47"/>
      <c r="S612" s="51" t="n">
        <f aca="false">$E612/$E611-1</f>
        <v>-0.0377959624079421</v>
      </c>
      <c r="T612" s="56" t="n">
        <f aca="false">$K612/$K611-1</f>
        <v>0.261557177615572</v>
      </c>
      <c r="V612" s="57"/>
      <c r="W612" s="57"/>
      <c r="Y612" s="1" t="str">
        <f aca="false">IF(AX612&gt;=70,"EASY",IF(AX612&gt;40,"UNCERTAIN","HARD"))</f>
        <v>HARD</v>
      </c>
      <c r="AA612" s="58" t="n">
        <f aca="false">IF($A612&lt;200,"",AVERAGE($E563:$E612)/AVERAGE($E413:$E612)-1)</f>
        <v>-0.00221869940974173</v>
      </c>
      <c r="AB612" s="59" t="n">
        <f aca="false">LOOKUP($B612,07_L1政策步階!$A$4:$A$14,07_L1政策步階!$C$4:$C$14)</f>
        <v>-1</v>
      </c>
      <c r="AC612" s="57"/>
      <c r="AD612" s="57"/>
      <c r="AE612" s="57"/>
      <c r="AF612" s="57"/>
      <c r="AG612" s="57"/>
      <c r="AH612" s="57"/>
      <c r="AI612" s="57"/>
      <c r="AJ612" s="57"/>
      <c r="AK612" s="57"/>
      <c r="AL612" s="59" t="n">
        <f aca="false">IF(ISNUMBER($AA612),IF($AA612&gt;=0.005,100,IF($AA612&gt;=-0.015,50,0)),"")</f>
        <v>50</v>
      </c>
      <c r="AM612" s="59" t="n">
        <f aca="false">IF(ISNUMBER($AB612),IF($AB612=1,100,IF($AB612=0,50,0)),"")</f>
        <v>0</v>
      </c>
      <c r="AN612" s="0" t="str">
        <f aca="false">IF(ISNUMBER($AC612),IF($AC612&gt;=0.001,100,IF($AC612&gt;=-0.003,50,0)),"")</f>
        <v/>
      </c>
      <c r="AO612" s="0" t="str">
        <f aca="false">IF(ISNUMBER($AD612),IF($AD612&gt;=0.04,100,IF($AD612&gt;=0,50,0)),"")</f>
        <v/>
      </c>
      <c r="AP612" s="0" t="str">
        <f aca="false">IF(ISNUMBER($AE612),IF($AE612&gt;=25,100,IF($AE612&gt;=-75,50,0)),"")</f>
        <v/>
      </c>
      <c r="AQ612" s="0" t="str">
        <f aca="false">IF(ISNUMBER($AF612),IF($AF612&gt;0,100,IF($AF612&gt;=-50,50,0)),"")</f>
        <v/>
      </c>
      <c r="AR612" s="0" t="str">
        <f aca="false">IF(ISNUMBER($AG612),IF($AG612=1,100,IF($AG612=0,50,0)),"")</f>
        <v/>
      </c>
      <c r="AS612" s="0" t="str">
        <f aca="false">IF(ISNUMBER($AH612),IF($AH612&lt;0,100,IF($AH612&lt;=20,50,0)),"")</f>
        <v/>
      </c>
      <c r="AT612" s="0" t="str">
        <f aca="false">IF(ISNUMBER($AI612),IF($AI612&lt;0.95,100,IF($AI612&lt;=1,50,0)),"")</f>
        <v/>
      </c>
      <c r="AU612" s="0" t="str">
        <f aca="false">IF(ISNUMBER($AJ612),IF($AJ612&lt;30,0,IF($AJ612&lt;40,50,IF($AJ612&lt;=90,100,50))),"")</f>
        <v/>
      </c>
      <c r="AV612" s="0" t="str">
        <f aca="false">IF(ISNUMBER($AK612),IF($AK612&gt;-0.2,100,IF($AK612&gt;=-0.4,50,0)),"")</f>
        <v/>
      </c>
      <c r="AW612" s="59" t="n">
        <f aca="false">01_指標庫!$H$4*ISNUMBER($F612)+01_指標庫!$H$5*ISNUMBER($AA612)+01_指標庫!$H$6*ISNUMBER($G612)+01_指標庫!$H$7*ISNUMBER($H612)+01_指標庫!$H$8*ISNUMBER($AF612)+01_指標庫!$H$9*ISNUMBER($AG612)+01_指標庫!$H$10*ISNUMBER($AB612)+01_指標庫!$H$11*ISNUMBER($AC612)+01_指標庫!$H$12*ISNUMBER($AD612)+01_指標庫!$H$13*ISNUMBER($AE612)+01_指標庫!$H$14*ISNUMBER($I612)+01_指標庫!$H$15*ISNUMBER($AH612)+01_指標庫!$H$16*ISNUMBER($K612)+01_指標庫!$H$17*ISNUMBER($AI612)+01_指標庫!$H$18*ISNUMBER($AJ612)+01_指標庫!$H$19*ISNUMBER($AK612)+01_指標庫!$H$20*ISNUMBER($BB612)+01_指標庫!$H$21*ISNUMBER($BC612)</f>
        <v>51</v>
      </c>
      <c r="AX612" s="59" t="n">
        <f aca="false">IF(AW612=0,50,ROUND((01_指標庫!$H$4*IF(ISNUMBER($F612),L612,0)+01_指標庫!$H$5*IF(ISNUMBER($AA612),AL612,0)+01_指標庫!$H$6*IF(ISNUMBER($G612),M612,0)+01_指標庫!$H$7*IF(ISNUMBER($H612),N612,0)+01_指標庫!$H$8*IF(ISNUMBER($AF612),AQ612,0)+01_指標庫!$H$9*IF(ISNUMBER($AG612),AR612,0)+01_指標庫!$H$10*IF(ISNUMBER($AB612),AM612,0)+01_指標庫!$H$11*IF(ISNUMBER($AC612),AN612,0)+01_指標庫!$H$12*IF(ISNUMBER($AD612),AO612,0)+01_指標庫!$H$13*IF(ISNUMBER($AE612),AP612,0)+01_指標庫!$H$14*IF(ISNUMBER($I612),O612,0)+01_指標庫!$H$15*IF(ISNUMBER($AH612),AS612,0)+01_指標庫!$H$16*IF(ISNUMBER($K612),P612,0)+01_指標庫!$H$17*IF(ISNUMBER($AI612),AT612,0)+01_指標庫!$H$18*IF(ISNUMBER($AJ612),AU612,0)+01_指標庫!$H$19*IF(ISNUMBER($AK612),AV612,0)+01_指標庫!$H$20*IF(ISNUMBER($BB612),BB612,0)+01_指標庫!$H$21*IF(ISNUMBER($BC612),BC612,0))/AW612,1))</f>
        <v>31.4</v>
      </c>
      <c r="AY612" s="60"/>
      <c r="AZ612" s="60"/>
      <c r="BA612" s="58" t="n">
        <f aca="false">AVERAGE($E608:$E612)/AVERAGE($E603:$E612)-1</f>
        <v>0.0237015100094751</v>
      </c>
      <c r="BB612" s="59" t="n">
        <f aca="false">IF(ISNUMBER($BA612),IF(OR($S612&lt;=-0.03,$BA612&lt;-0.003),0,IF(OR($S612&lt;=-0.02,$BA612&lt;0.01),50,100)),"")</f>
        <v>0</v>
      </c>
      <c r="BC612" s="0" t="str">
        <f aca="false">IF(OR(COUNT($AZ612)=0,COUNT($AZ611)=0),"",IF(OR($AY612/$AZ611-1&lt;=-0.03,$AZ612/$AZ611-1&lt;=-0.045,IF(COUNT($AZ603:$AZ612)=10,AVERAGE($AZ608:$AZ612)/AVERAGE($AZ603:$AZ612)-1&lt;-0.01,FALSE())),0,IF(OR($AZ612/$AZ611-1&lt;=-0.02,IF(COUNT($AZ603:$AZ612)=10,AVERAGE($AZ608:$AZ612)/AVERAGE($AZ603:$AZ612)-1&lt;0.005,FALSE())),50,100)))</f>
        <v/>
      </c>
    </row>
    <row r="613" customFormat="false" ht="15" hidden="false" customHeight="true" outlineLevel="0" collapsed="false">
      <c r="A613" s="47" t="n">
        <v>609</v>
      </c>
      <c r="B613" s="48" t="n">
        <v>43440</v>
      </c>
      <c r="C613" s="47" t="n">
        <v>2018</v>
      </c>
      <c r="D613" s="49" t="s">
        <v>239</v>
      </c>
      <c r="E613" s="50" t="n">
        <v>6838.85</v>
      </c>
      <c r="F613" s="51" t="n">
        <v>-0.033919</v>
      </c>
      <c r="G613" s="51" t="n">
        <v>-0.107221</v>
      </c>
      <c r="H613" s="52" t="n">
        <v>0.449</v>
      </c>
      <c r="I613" s="53" t="n">
        <v>450</v>
      </c>
      <c r="J613" s="47" t="s">
        <v>235</v>
      </c>
      <c r="K613" s="54" t="n">
        <v>21.19</v>
      </c>
      <c r="L613" s="55" t="n">
        <f aca="false">IF(COUNT(F613)=0,50,IF(F613&gt;=0,100,IF(F613&gt;=-0.02,50,0)))</f>
        <v>0</v>
      </c>
      <c r="M613" s="55" t="n">
        <f aca="false">IF(COUNT(G613)=0,50,IF(G613&gt;-0.06,100,IF(G613&gt;-0.15,50,0)))</f>
        <v>50</v>
      </c>
      <c r="N613" s="55" t="n">
        <f aca="false">IF(COUNT(H613)=0,50,IF(H613&gt;=0.6,100,IF(H613&gt;=0.4,50,0)))</f>
        <v>50</v>
      </c>
      <c r="O613" s="55" t="n">
        <f aca="false">IF(COUNT(I613)=0,50,IF(J613="proxy_vix",50,IF(I613&lt;350,100,IF(I613&lt;=450,50,0))))</f>
        <v>50</v>
      </c>
      <c r="P613" s="55" t="n">
        <f aca="false">IF(COUNT(K613)=0,50,IF(K613&lt;20,100,IF(K613&lt;=25,50,0)))</f>
        <v>50</v>
      </c>
      <c r="Q613" s="54"/>
      <c r="R613" s="47"/>
      <c r="S613" s="51" t="n">
        <f aca="false">$E613/$E612-1</f>
        <v>0.0064221709115686</v>
      </c>
      <c r="T613" s="56" t="n">
        <f aca="false">$K613/$K612-1</f>
        <v>0.0216972034715528</v>
      </c>
      <c r="V613" s="57"/>
      <c r="W613" s="57"/>
      <c r="Y613" s="1" t="str">
        <f aca="false">IF(AX613&gt;=70,"EASY",IF(AX613&gt;40,"UNCERTAIN","HARD"))</f>
        <v>UNCERTAIN</v>
      </c>
      <c r="AA613" s="58" t="n">
        <f aca="false">IF($A613&lt;200,"",AVERAGE($E564:$E613)/AVERAGE($E414:$E613)-1)</f>
        <v>-0.00432124956332758</v>
      </c>
      <c r="AB613" s="59" t="n">
        <f aca="false">LOOKUP($B613,07_L1政策步階!$A$4:$A$14,07_L1政策步階!$C$4:$C$14)</f>
        <v>-1</v>
      </c>
      <c r="AC613" s="57"/>
      <c r="AD613" s="57"/>
      <c r="AE613" s="57"/>
      <c r="AF613" s="57"/>
      <c r="AG613" s="57"/>
      <c r="AH613" s="57"/>
      <c r="AI613" s="57"/>
      <c r="AJ613" s="57"/>
      <c r="AK613" s="57"/>
      <c r="AL613" s="59" t="n">
        <f aca="false">IF(ISNUMBER($AA613),IF($AA613&gt;=0.005,100,IF($AA613&gt;=-0.015,50,0)),"")</f>
        <v>50</v>
      </c>
      <c r="AM613" s="59" t="n">
        <f aca="false">IF(ISNUMBER($AB613),IF($AB613=1,100,IF($AB613=0,50,0)),"")</f>
        <v>0</v>
      </c>
      <c r="AN613" s="0" t="str">
        <f aca="false">IF(ISNUMBER($AC613),IF($AC613&gt;=0.001,100,IF($AC613&gt;=-0.003,50,0)),"")</f>
        <v/>
      </c>
      <c r="AO613" s="0" t="str">
        <f aca="false">IF(ISNUMBER($AD613),IF($AD613&gt;=0.04,100,IF($AD613&gt;=0,50,0)),"")</f>
        <v/>
      </c>
      <c r="AP613" s="0" t="str">
        <f aca="false">IF(ISNUMBER($AE613),IF($AE613&gt;=25,100,IF($AE613&gt;=-75,50,0)),"")</f>
        <v/>
      </c>
      <c r="AQ613" s="0" t="str">
        <f aca="false">IF(ISNUMBER($AF613),IF($AF613&gt;0,100,IF($AF613&gt;=-50,50,0)),"")</f>
        <v/>
      </c>
      <c r="AR613" s="0" t="str">
        <f aca="false">IF(ISNUMBER($AG613),IF($AG613=1,100,IF($AG613=0,50,0)),"")</f>
        <v/>
      </c>
      <c r="AS613" s="0" t="str">
        <f aca="false">IF(ISNUMBER($AH613),IF($AH613&lt;0,100,IF($AH613&lt;=20,50,0)),"")</f>
        <v/>
      </c>
      <c r="AT613" s="0" t="str">
        <f aca="false">IF(ISNUMBER($AI613),IF($AI613&lt;0.95,100,IF($AI613&lt;=1,50,0)),"")</f>
        <v/>
      </c>
      <c r="AU613" s="0" t="str">
        <f aca="false">IF(ISNUMBER($AJ613),IF($AJ613&lt;30,0,IF($AJ613&lt;40,50,IF($AJ613&lt;=90,100,50))),"")</f>
        <v/>
      </c>
      <c r="AV613" s="0" t="str">
        <f aca="false">IF(ISNUMBER($AK613),IF($AK613&gt;-0.2,100,IF($AK613&gt;=-0.4,50,0)),"")</f>
        <v/>
      </c>
      <c r="AW613" s="59" t="n">
        <f aca="false">01_指標庫!$H$4*ISNUMBER($F613)+01_指標庫!$H$5*ISNUMBER($AA613)+01_指標庫!$H$6*ISNUMBER($G613)+01_指標庫!$H$7*ISNUMBER($H613)+01_指標庫!$H$8*ISNUMBER($AF613)+01_指標庫!$H$9*ISNUMBER($AG613)+01_指標庫!$H$10*ISNUMBER($AB613)+01_指標庫!$H$11*ISNUMBER($AC613)+01_指標庫!$H$12*ISNUMBER($AD613)+01_指標庫!$H$13*ISNUMBER($AE613)+01_指標庫!$H$14*ISNUMBER($I613)+01_指標庫!$H$15*ISNUMBER($AH613)+01_指標庫!$H$16*ISNUMBER($K613)+01_指標庫!$H$17*ISNUMBER($AI613)+01_指標庫!$H$18*ISNUMBER($AJ613)+01_指標庫!$H$19*ISNUMBER($AK613)+01_指標庫!$H$20*ISNUMBER($BB613)+01_指標庫!$H$21*ISNUMBER($BC613)</f>
        <v>51</v>
      </c>
      <c r="AX613" s="59" t="n">
        <f aca="false">IF(AW613=0,50,ROUND((01_指標庫!$H$4*IF(ISNUMBER($F613),L613,0)+01_指標庫!$H$5*IF(ISNUMBER($AA613),AL613,0)+01_指標庫!$H$6*IF(ISNUMBER($G613),M613,0)+01_指標庫!$H$7*IF(ISNUMBER($H613),N613,0)+01_指標庫!$H$8*IF(ISNUMBER($AF613),AQ613,0)+01_指標庫!$H$9*IF(ISNUMBER($AG613),AR613,0)+01_指標庫!$H$10*IF(ISNUMBER($AB613),AM613,0)+01_指標庫!$H$11*IF(ISNUMBER($AC613),AN613,0)+01_指標庫!$H$12*IF(ISNUMBER($AD613),AO613,0)+01_指標庫!$H$13*IF(ISNUMBER($AE613),AP613,0)+01_指標庫!$H$14*IF(ISNUMBER($I613),O613,0)+01_指標庫!$H$15*IF(ISNUMBER($AH613),AS613,0)+01_指標庫!$H$16*IF(ISNUMBER($K613),P613,0)+01_指標庫!$H$17*IF(ISNUMBER($AI613),AT613,0)+01_指標庫!$H$18*IF(ISNUMBER($AJ613),AU613,0)+01_指標庫!$H$19*IF(ISNUMBER($AK613),AV613,0)+01_指標庫!$H$20*IF(ISNUMBER($BB613),BB613,0)+01_指標庫!$H$21*IF(ISNUMBER($BC613),BC613,0))/AW613,1))</f>
        <v>43.1</v>
      </c>
      <c r="AY613" s="60"/>
      <c r="AZ613" s="60"/>
      <c r="BA613" s="58" t="n">
        <f aca="false">AVERAGE($E609:$E613)/AVERAGE($E604:$E613)-1</f>
        <v>0.0168088354875044</v>
      </c>
      <c r="BB613" s="59" t="n">
        <f aca="false">IF(ISNUMBER($BA613),IF(OR($S613&lt;=-0.03,$BA613&lt;-0.003),0,IF(OR($S613&lt;=-0.02,$BA613&lt;0.01),50,100)),"")</f>
        <v>100</v>
      </c>
      <c r="BC613" s="0" t="str">
        <f aca="false">IF(OR(COUNT($AZ613)=0,COUNT($AZ612)=0),"",IF(OR($AY613/$AZ612-1&lt;=-0.03,$AZ613/$AZ612-1&lt;=-0.045,IF(COUNT($AZ604:$AZ613)=10,AVERAGE($AZ609:$AZ613)/AVERAGE($AZ604:$AZ613)-1&lt;-0.01,FALSE())),0,IF(OR($AZ613/$AZ612-1&lt;=-0.02,IF(COUNT($AZ604:$AZ613)=10,AVERAGE($AZ609:$AZ613)/AVERAGE($AZ604:$AZ613)-1&lt;0.005,FALSE())),50,100)))</f>
        <v/>
      </c>
    </row>
    <row r="614" customFormat="false" ht="15" hidden="false" customHeight="true" outlineLevel="0" collapsed="false">
      <c r="A614" s="47" t="n">
        <v>610</v>
      </c>
      <c r="B614" s="48" t="n">
        <v>43441</v>
      </c>
      <c r="C614" s="47" t="n">
        <v>2018</v>
      </c>
      <c r="D614" s="49" t="s">
        <v>234</v>
      </c>
      <c r="E614" s="50" t="n">
        <v>6613.28</v>
      </c>
      <c r="F614" s="51" t="n">
        <v>-0.065686</v>
      </c>
      <c r="G614" s="51" t="n">
        <v>-0.136668</v>
      </c>
      <c r="H614" s="52" t="n">
        <v>0.3878</v>
      </c>
      <c r="I614" s="53" t="n">
        <v>450</v>
      </c>
      <c r="J614" s="47" t="s">
        <v>235</v>
      </c>
      <c r="K614" s="54" t="n">
        <v>23.23</v>
      </c>
      <c r="L614" s="55" t="n">
        <f aca="false">IF(COUNT(F614)=0,50,IF(F614&gt;=0,100,IF(F614&gt;=-0.02,50,0)))</f>
        <v>0</v>
      </c>
      <c r="M614" s="55" t="n">
        <f aca="false">IF(COUNT(G614)=0,50,IF(G614&gt;-0.06,100,IF(G614&gt;-0.15,50,0)))</f>
        <v>50</v>
      </c>
      <c r="N614" s="55" t="n">
        <f aca="false">IF(COUNT(H614)=0,50,IF(H614&gt;=0.6,100,IF(H614&gt;=0.4,50,0)))</f>
        <v>0</v>
      </c>
      <c r="O614" s="55" t="n">
        <f aca="false">IF(COUNT(I614)=0,50,IF(J614="proxy_vix",50,IF(I614&lt;350,100,IF(I614&lt;=450,50,0))))</f>
        <v>50</v>
      </c>
      <c r="P614" s="55" t="n">
        <f aca="false">IF(COUNT(K614)=0,50,IF(K614&lt;20,100,IF(K614&lt;=25,50,0)))</f>
        <v>50</v>
      </c>
      <c r="Q614" s="54"/>
      <c r="R614" s="47"/>
      <c r="S614" s="51" t="n">
        <f aca="false">$E614/$E613-1</f>
        <v>-0.0329836156663768</v>
      </c>
      <c r="T614" s="56" t="n">
        <f aca="false">$K614/$K613-1</f>
        <v>0.0962718263331759</v>
      </c>
      <c r="V614" s="57"/>
      <c r="W614" s="57"/>
      <c r="Y614" s="1" t="str">
        <f aca="false">IF(AX614&gt;=70,"EASY",IF(AX614&gt;40,"UNCERTAIN","HARD"))</f>
        <v>HARD</v>
      </c>
      <c r="AA614" s="58" t="n">
        <f aca="false">IF($A614&lt;200,"",AVERAGE($E565:$E614)/AVERAGE($E415:$E614)-1)</f>
        <v>-0.00690050947155985</v>
      </c>
      <c r="AB614" s="59" t="n">
        <f aca="false">LOOKUP($B614,07_L1政策步階!$A$4:$A$14,07_L1政策步階!$C$4:$C$14)</f>
        <v>-1</v>
      </c>
      <c r="AC614" s="57"/>
      <c r="AD614" s="57"/>
      <c r="AE614" s="57"/>
      <c r="AF614" s="57"/>
      <c r="AG614" s="57"/>
      <c r="AH614" s="57"/>
      <c r="AI614" s="57"/>
      <c r="AJ614" s="57"/>
      <c r="AK614" s="57"/>
      <c r="AL614" s="59" t="n">
        <f aca="false">IF(ISNUMBER($AA614),IF($AA614&gt;=0.005,100,IF($AA614&gt;=-0.015,50,0)),"")</f>
        <v>50</v>
      </c>
      <c r="AM614" s="59" t="n">
        <f aca="false">IF(ISNUMBER($AB614),IF($AB614=1,100,IF($AB614=0,50,0)),"")</f>
        <v>0</v>
      </c>
      <c r="AN614" s="0" t="str">
        <f aca="false">IF(ISNUMBER($AC614),IF($AC614&gt;=0.001,100,IF($AC614&gt;=-0.003,50,0)),"")</f>
        <v/>
      </c>
      <c r="AO614" s="0" t="str">
        <f aca="false">IF(ISNUMBER($AD614),IF($AD614&gt;=0.04,100,IF($AD614&gt;=0,50,0)),"")</f>
        <v/>
      </c>
      <c r="AP614" s="0" t="str">
        <f aca="false">IF(ISNUMBER($AE614),IF($AE614&gt;=25,100,IF($AE614&gt;=-75,50,0)),"")</f>
        <v/>
      </c>
      <c r="AQ614" s="0" t="str">
        <f aca="false">IF(ISNUMBER($AF614),IF($AF614&gt;0,100,IF($AF614&gt;=-50,50,0)),"")</f>
        <v/>
      </c>
      <c r="AR614" s="0" t="str">
        <f aca="false">IF(ISNUMBER($AG614),IF($AG614=1,100,IF($AG614=0,50,0)),"")</f>
        <v/>
      </c>
      <c r="AS614" s="0" t="str">
        <f aca="false">IF(ISNUMBER($AH614),IF($AH614&lt;0,100,IF($AH614&lt;=20,50,0)),"")</f>
        <v/>
      </c>
      <c r="AT614" s="0" t="str">
        <f aca="false">IF(ISNUMBER($AI614),IF($AI614&lt;0.95,100,IF($AI614&lt;=1,50,0)),"")</f>
        <v/>
      </c>
      <c r="AU614" s="0" t="str">
        <f aca="false">IF(ISNUMBER($AJ614),IF($AJ614&lt;30,0,IF($AJ614&lt;40,50,IF($AJ614&lt;=90,100,50))),"")</f>
        <v/>
      </c>
      <c r="AV614" s="0" t="str">
        <f aca="false">IF(ISNUMBER($AK614),IF($AK614&gt;-0.2,100,IF($AK614&gt;=-0.4,50,0)),"")</f>
        <v/>
      </c>
      <c r="AW614" s="59" t="n">
        <f aca="false">01_指標庫!$H$4*ISNUMBER($F614)+01_指標庫!$H$5*ISNUMBER($AA614)+01_指標庫!$H$6*ISNUMBER($G614)+01_指標庫!$H$7*ISNUMBER($H614)+01_指標庫!$H$8*ISNUMBER($AF614)+01_指標庫!$H$9*ISNUMBER($AG614)+01_指標庫!$H$10*ISNUMBER($AB614)+01_指標庫!$H$11*ISNUMBER($AC614)+01_指標庫!$H$12*ISNUMBER($AD614)+01_指標庫!$H$13*ISNUMBER($AE614)+01_指標庫!$H$14*ISNUMBER($I614)+01_指標庫!$H$15*ISNUMBER($AH614)+01_指標庫!$H$16*ISNUMBER($K614)+01_指標庫!$H$17*ISNUMBER($AI614)+01_指標庫!$H$18*ISNUMBER($AJ614)+01_指標庫!$H$19*ISNUMBER($AK614)+01_指標庫!$H$20*ISNUMBER($BB614)+01_指標庫!$H$21*ISNUMBER($BC614)</f>
        <v>51</v>
      </c>
      <c r="AX614" s="59" t="n">
        <f aca="false">IF(AW614=0,50,ROUND((01_指標庫!$H$4*IF(ISNUMBER($F614),L614,0)+01_指標庫!$H$5*IF(ISNUMBER($AA614),AL614,0)+01_指標庫!$H$6*IF(ISNUMBER($G614),M614,0)+01_指標庫!$H$7*IF(ISNUMBER($H614),N614,0)+01_指標庫!$H$8*IF(ISNUMBER($AF614),AQ614,0)+01_指標庫!$H$9*IF(ISNUMBER($AG614),AR614,0)+01_指標庫!$H$10*IF(ISNUMBER($AB614),AM614,0)+01_指標庫!$H$11*IF(ISNUMBER($AC614),AN614,0)+01_指標庫!$H$12*IF(ISNUMBER($AD614),AO614,0)+01_指標庫!$H$13*IF(ISNUMBER($AE614),AP614,0)+01_指標庫!$H$14*IF(ISNUMBER($I614),O614,0)+01_指標庫!$H$15*IF(ISNUMBER($AH614),AS614,0)+01_指標庫!$H$16*IF(ISNUMBER($K614),P614,0)+01_指標庫!$H$17*IF(ISNUMBER($AI614),AT614,0)+01_指標庫!$H$18*IF(ISNUMBER($AJ614),AU614,0)+01_指標庫!$H$19*IF(ISNUMBER($AK614),AV614,0)+01_指標庫!$H$20*IF(ISNUMBER($BB614),BB614,0)+01_指標庫!$H$21*IF(ISNUMBER($BC614),BC614,0))/AW614,1))</f>
        <v>23.5</v>
      </c>
      <c r="AY614" s="60"/>
      <c r="AZ614" s="60"/>
      <c r="BA614" s="58" t="n">
        <f aca="false">AVERAGE($E610:$E614)/AVERAGE($E605:$E614)-1</f>
        <v>0.00803313886787516</v>
      </c>
      <c r="BB614" s="59" t="n">
        <f aca="false">IF(ISNUMBER($BA614),IF(OR($S614&lt;=-0.03,$BA614&lt;-0.003),0,IF(OR($S614&lt;=-0.02,$BA614&lt;0.01),50,100)),"")</f>
        <v>0</v>
      </c>
      <c r="BC614" s="0" t="str">
        <f aca="false">IF(OR(COUNT($AZ614)=0,COUNT($AZ613)=0),"",IF(OR($AY614/$AZ613-1&lt;=-0.03,$AZ614/$AZ613-1&lt;=-0.045,IF(COUNT($AZ605:$AZ614)=10,AVERAGE($AZ610:$AZ614)/AVERAGE($AZ605:$AZ614)-1&lt;-0.01,FALSE())),0,IF(OR($AZ614/$AZ613-1&lt;=-0.02,IF(COUNT($AZ605:$AZ614)=10,AVERAGE($AZ610:$AZ614)/AVERAGE($AZ605:$AZ614)-1&lt;0.005,FALSE())),50,100)))</f>
        <v/>
      </c>
    </row>
    <row r="615" customFormat="false" ht="15" hidden="false" customHeight="true" outlineLevel="0" collapsed="false">
      <c r="A615" s="47" t="n">
        <v>611</v>
      </c>
      <c r="B615" s="48" t="n">
        <v>43444</v>
      </c>
      <c r="C615" s="47" t="n">
        <v>2018</v>
      </c>
      <c r="D615" s="49" t="s">
        <v>236</v>
      </c>
      <c r="E615" s="50" t="n">
        <v>6682.74</v>
      </c>
      <c r="F615" s="51" t="n">
        <v>-0.05573</v>
      </c>
      <c r="G615" s="51" t="n">
        <v>-0.1276</v>
      </c>
      <c r="H615" s="52" t="n">
        <v>0.449</v>
      </c>
      <c r="I615" s="53" t="n">
        <v>456</v>
      </c>
      <c r="J615" s="47" t="s">
        <v>235</v>
      </c>
      <c r="K615" s="54" t="n">
        <v>22.64</v>
      </c>
      <c r="L615" s="55" t="n">
        <f aca="false">IF(COUNT(F615)=0,50,IF(F615&gt;=0,100,IF(F615&gt;=-0.02,50,0)))</f>
        <v>0</v>
      </c>
      <c r="M615" s="55" t="n">
        <f aca="false">IF(COUNT(G615)=0,50,IF(G615&gt;-0.06,100,IF(G615&gt;-0.15,50,0)))</f>
        <v>50</v>
      </c>
      <c r="N615" s="55" t="n">
        <f aca="false">IF(COUNT(H615)=0,50,IF(H615&gt;=0.6,100,IF(H615&gt;=0.4,50,0)))</f>
        <v>50</v>
      </c>
      <c r="O615" s="55" t="n">
        <f aca="false">IF(COUNT(I615)=0,50,IF(J615="proxy_vix",50,IF(I615&lt;350,100,IF(I615&lt;=450,50,0))))</f>
        <v>0</v>
      </c>
      <c r="P615" s="55" t="n">
        <f aca="false">IF(COUNT(K615)=0,50,IF(K615&lt;20,100,IF(K615&lt;=25,50,0)))</f>
        <v>50</v>
      </c>
      <c r="Q615" s="54"/>
      <c r="R615" s="47"/>
      <c r="S615" s="51" t="n">
        <f aca="false">$E615/$E614-1</f>
        <v>0.0105031088960394</v>
      </c>
      <c r="T615" s="56" t="n">
        <f aca="false">$K615/$K614-1</f>
        <v>-0.0253981919931123</v>
      </c>
      <c r="V615" s="57"/>
      <c r="W615" s="57"/>
      <c r="Y615" s="1" t="str">
        <f aca="false">IF(AX615&gt;=70,"EASY",IF(AX615&gt;40,"UNCERTAIN","HARD"))</f>
        <v>HARD</v>
      </c>
      <c r="AA615" s="58" t="n">
        <f aca="false">IF($A615&lt;200,"",AVERAGE($E566:$E615)/AVERAGE($E416:$E615)-1)</f>
        <v>-0.00942619930245336</v>
      </c>
      <c r="AB615" s="59" t="n">
        <f aca="false">LOOKUP($B615,07_L1政策步階!$A$4:$A$14,07_L1政策步階!$C$4:$C$14)</f>
        <v>-1</v>
      </c>
      <c r="AC615" s="57"/>
      <c r="AD615" s="57"/>
      <c r="AE615" s="57"/>
      <c r="AF615" s="57"/>
      <c r="AG615" s="57"/>
      <c r="AH615" s="57"/>
      <c r="AI615" s="57"/>
      <c r="AJ615" s="57"/>
      <c r="AK615" s="57"/>
      <c r="AL615" s="59" t="n">
        <f aca="false">IF(ISNUMBER($AA615),IF($AA615&gt;=0.005,100,IF($AA615&gt;=-0.015,50,0)),"")</f>
        <v>50</v>
      </c>
      <c r="AM615" s="59" t="n">
        <f aca="false">IF(ISNUMBER($AB615),IF($AB615=1,100,IF($AB615=0,50,0)),"")</f>
        <v>0</v>
      </c>
      <c r="AN615" s="0" t="str">
        <f aca="false">IF(ISNUMBER($AC615),IF($AC615&gt;=0.001,100,IF($AC615&gt;=-0.003,50,0)),"")</f>
        <v/>
      </c>
      <c r="AO615" s="0" t="str">
        <f aca="false">IF(ISNUMBER($AD615),IF($AD615&gt;=0.04,100,IF($AD615&gt;=0,50,0)),"")</f>
        <v/>
      </c>
      <c r="AP615" s="0" t="str">
        <f aca="false">IF(ISNUMBER($AE615),IF($AE615&gt;=25,100,IF($AE615&gt;=-75,50,0)),"")</f>
        <v/>
      </c>
      <c r="AQ615" s="0" t="str">
        <f aca="false">IF(ISNUMBER($AF615),IF($AF615&gt;0,100,IF($AF615&gt;=-50,50,0)),"")</f>
        <v/>
      </c>
      <c r="AR615" s="0" t="str">
        <f aca="false">IF(ISNUMBER($AG615),IF($AG615=1,100,IF($AG615=0,50,0)),"")</f>
        <v/>
      </c>
      <c r="AS615" s="0" t="str">
        <f aca="false">IF(ISNUMBER($AH615),IF($AH615&lt;0,100,IF($AH615&lt;=20,50,0)),"")</f>
        <v/>
      </c>
      <c r="AT615" s="0" t="str">
        <f aca="false">IF(ISNUMBER($AI615),IF($AI615&lt;0.95,100,IF($AI615&lt;=1,50,0)),"")</f>
        <v/>
      </c>
      <c r="AU615" s="0" t="str">
        <f aca="false">IF(ISNUMBER($AJ615),IF($AJ615&lt;30,0,IF($AJ615&lt;40,50,IF($AJ615&lt;=90,100,50))),"")</f>
        <v/>
      </c>
      <c r="AV615" s="0" t="str">
        <f aca="false">IF(ISNUMBER($AK615),IF($AK615&gt;-0.2,100,IF($AK615&gt;=-0.4,50,0)),"")</f>
        <v/>
      </c>
      <c r="AW615" s="59" t="n">
        <f aca="false">01_指標庫!$H$4*ISNUMBER($F615)+01_指標庫!$H$5*ISNUMBER($AA615)+01_指標庫!$H$6*ISNUMBER($G615)+01_指標庫!$H$7*ISNUMBER($H615)+01_指標庫!$H$8*ISNUMBER($AF615)+01_指標庫!$H$9*ISNUMBER($AG615)+01_指標庫!$H$10*ISNUMBER($AB615)+01_指標庫!$H$11*ISNUMBER($AC615)+01_指標庫!$H$12*ISNUMBER($AD615)+01_指標庫!$H$13*ISNUMBER($AE615)+01_指標庫!$H$14*ISNUMBER($I615)+01_指標庫!$H$15*ISNUMBER($AH615)+01_指標庫!$H$16*ISNUMBER($K615)+01_指標庫!$H$17*ISNUMBER($AI615)+01_指標庫!$H$18*ISNUMBER($AJ615)+01_指標庫!$H$19*ISNUMBER($AK615)+01_指標庫!$H$20*ISNUMBER($BB615)+01_指標庫!$H$21*ISNUMBER($BC615)</f>
        <v>51</v>
      </c>
      <c r="AX615" s="59" t="n">
        <f aca="false">IF(AW615=0,50,ROUND((01_指標庫!$H$4*IF(ISNUMBER($F615),L615,0)+01_指標庫!$H$5*IF(ISNUMBER($AA615),AL615,0)+01_指標庫!$H$6*IF(ISNUMBER($G615),M615,0)+01_指標庫!$H$7*IF(ISNUMBER($H615),N615,0)+01_指標庫!$H$8*IF(ISNUMBER($AF615),AQ615,0)+01_指標庫!$H$9*IF(ISNUMBER($AG615),AR615,0)+01_指標庫!$H$10*IF(ISNUMBER($AB615),AM615,0)+01_指標庫!$H$11*IF(ISNUMBER($AC615),AN615,0)+01_指標庫!$H$12*IF(ISNUMBER($AD615),AO615,0)+01_指標庫!$H$13*IF(ISNUMBER($AE615),AP615,0)+01_指標庫!$H$14*IF(ISNUMBER($I615),O615,0)+01_指標庫!$H$15*IF(ISNUMBER($AH615),AS615,0)+01_指標庫!$H$16*IF(ISNUMBER($K615),P615,0)+01_指標庫!$H$17*IF(ISNUMBER($AI615),AT615,0)+01_指標庫!$H$18*IF(ISNUMBER($AJ615),AU615,0)+01_指標庫!$H$19*IF(ISNUMBER($AK615),AV615,0)+01_指標庫!$H$20*IF(ISNUMBER($BB615),BB615,0)+01_指標庫!$H$21*IF(ISNUMBER($BC615),BC615,0))/AW615,1))</f>
        <v>29.4</v>
      </c>
      <c r="AY615" s="60"/>
      <c r="AZ615" s="60"/>
      <c r="BA615" s="58" t="n">
        <f aca="false">AVERAGE($E611:$E615)/AVERAGE($E606:$E615)-1</f>
        <v>-0.00208304190171404</v>
      </c>
      <c r="BB615" s="59" t="n">
        <f aca="false">IF(ISNUMBER($BA615),IF(OR($S615&lt;=-0.03,$BA615&lt;-0.003),0,IF(OR($S615&lt;=-0.02,$BA615&lt;0.01),50,100)),"")</f>
        <v>50</v>
      </c>
      <c r="BC615" s="0" t="str">
        <f aca="false">IF(OR(COUNT($AZ615)=0,COUNT($AZ614)=0),"",IF(OR($AY615/$AZ614-1&lt;=-0.03,$AZ615/$AZ614-1&lt;=-0.045,IF(COUNT($AZ606:$AZ615)=10,AVERAGE($AZ611:$AZ615)/AVERAGE($AZ606:$AZ615)-1&lt;-0.01,FALSE())),0,IF(OR($AZ615/$AZ614-1&lt;=-0.02,IF(COUNT($AZ606:$AZ615)=10,AVERAGE($AZ611:$AZ615)/AVERAGE($AZ606:$AZ615)-1&lt;0.005,FALSE())),50,100)))</f>
        <v/>
      </c>
    </row>
    <row r="616" customFormat="false" ht="15" hidden="false" customHeight="true" outlineLevel="0" collapsed="false">
      <c r="A616" s="47" t="n">
        <v>612</v>
      </c>
      <c r="B616" s="48" t="n">
        <v>43445</v>
      </c>
      <c r="C616" s="47" t="n">
        <v>2018</v>
      </c>
      <c r="D616" s="49" t="s">
        <v>237</v>
      </c>
      <c r="E616" s="50" t="n">
        <v>6704.24</v>
      </c>
      <c r="F616" s="51" t="n">
        <v>-0.052501</v>
      </c>
      <c r="G616" s="51" t="n">
        <v>-0.124793</v>
      </c>
      <c r="H616" s="52" t="n">
        <v>0.449</v>
      </c>
      <c r="I616" s="53" t="n">
        <v>448</v>
      </c>
      <c r="J616" s="47" t="s">
        <v>235</v>
      </c>
      <c r="K616" s="54" t="n">
        <v>21.76</v>
      </c>
      <c r="L616" s="55" t="n">
        <f aca="false">IF(COUNT(F616)=0,50,IF(F616&gt;=0,100,IF(F616&gt;=-0.02,50,0)))</f>
        <v>0</v>
      </c>
      <c r="M616" s="55" t="n">
        <f aca="false">IF(COUNT(G616)=0,50,IF(G616&gt;-0.06,100,IF(G616&gt;-0.15,50,0)))</f>
        <v>50</v>
      </c>
      <c r="N616" s="55" t="n">
        <f aca="false">IF(COUNT(H616)=0,50,IF(H616&gt;=0.6,100,IF(H616&gt;=0.4,50,0)))</f>
        <v>50</v>
      </c>
      <c r="O616" s="55" t="n">
        <f aca="false">IF(COUNT(I616)=0,50,IF(J616="proxy_vix",50,IF(I616&lt;350,100,IF(I616&lt;=450,50,0))))</f>
        <v>50</v>
      </c>
      <c r="P616" s="55" t="n">
        <f aca="false">IF(COUNT(K616)=0,50,IF(K616&lt;20,100,IF(K616&lt;=25,50,0)))</f>
        <v>50</v>
      </c>
      <c r="Q616" s="54"/>
      <c r="R616" s="47"/>
      <c r="S616" s="51" t="n">
        <f aca="false">$E616/$E615-1</f>
        <v>0.00321724322658068</v>
      </c>
      <c r="T616" s="56" t="n">
        <f aca="false">$K616/$K615-1</f>
        <v>-0.03886925795053</v>
      </c>
      <c r="V616" s="57"/>
      <c r="W616" s="57"/>
      <c r="Y616" s="1" t="str">
        <f aca="false">IF(AX616&gt;=70,"EASY",IF(AX616&gt;40,"UNCERTAIN","HARD"))</f>
        <v>HARD</v>
      </c>
      <c r="AA616" s="58" t="n">
        <f aca="false">IF($A616&lt;200,"",AVERAGE($E567:$E616)/AVERAGE($E417:$E616)-1)</f>
        <v>-0.0118368824194629</v>
      </c>
      <c r="AB616" s="59" t="n">
        <f aca="false">LOOKUP($B616,07_L1政策步階!$A$4:$A$14,07_L1政策步階!$C$4:$C$14)</f>
        <v>-1</v>
      </c>
      <c r="AC616" s="57"/>
      <c r="AD616" s="57"/>
      <c r="AE616" s="57"/>
      <c r="AF616" s="57"/>
      <c r="AG616" s="57"/>
      <c r="AH616" s="57"/>
      <c r="AI616" s="57"/>
      <c r="AJ616" s="57"/>
      <c r="AK616" s="57"/>
      <c r="AL616" s="59" t="n">
        <f aca="false">IF(ISNUMBER($AA616),IF($AA616&gt;=0.005,100,IF($AA616&gt;=-0.015,50,0)),"")</f>
        <v>50</v>
      </c>
      <c r="AM616" s="59" t="n">
        <f aca="false">IF(ISNUMBER($AB616),IF($AB616=1,100,IF($AB616=0,50,0)),"")</f>
        <v>0</v>
      </c>
      <c r="AN616" s="0" t="str">
        <f aca="false">IF(ISNUMBER($AC616),IF($AC616&gt;=0.001,100,IF($AC616&gt;=-0.003,50,0)),"")</f>
        <v/>
      </c>
      <c r="AO616" s="0" t="str">
        <f aca="false">IF(ISNUMBER($AD616),IF($AD616&gt;=0.04,100,IF($AD616&gt;=0,50,0)),"")</f>
        <v/>
      </c>
      <c r="AP616" s="0" t="str">
        <f aca="false">IF(ISNUMBER($AE616),IF($AE616&gt;=25,100,IF($AE616&gt;=-75,50,0)),"")</f>
        <v/>
      </c>
      <c r="AQ616" s="0" t="str">
        <f aca="false">IF(ISNUMBER($AF616),IF($AF616&gt;0,100,IF($AF616&gt;=-50,50,0)),"")</f>
        <v/>
      </c>
      <c r="AR616" s="0" t="str">
        <f aca="false">IF(ISNUMBER($AG616),IF($AG616=1,100,IF($AG616=0,50,0)),"")</f>
        <v/>
      </c>
      <c r="AS616" s="0" t="str">
        <f aca="false">IF(ISNUMBER($AH616),IF($AH616&lt;0,100,IF($AH616&lt;=20,50,0)),"")</f>
        <v/>
      </c>
      <c r="AT616" s="0" t="str">
        <f aca="false">IF(ISNUMBER($AI616),IF($AI616&lt;0.95,100,IF($AI616&lt;=1,50,0)),"")</f>
        <v/>
      </c>
      <c r="AU616" s="0" t="str">
        <f aca="false">IF(ISNUMBER($AJ616),IF($AJ616&lt;30,0,IF($AJ616&lt;40,50,IF($AJ616&lt;=90,100,50))),"")</f>
        <v/>
      </c>
      <c r="AV616" s="0" t="str">
        <f aca="false">IF(ISNUMBER($AK616),IF($AK616&gt;-0.2,100,IF($AK616&gt;=-0.4,50,0)),"")</f>
        <v/>
      </c>
      <c r="AW616" s="59" t="n">
        <f aca="false">01_指標庫!$H$4*ISNUMBER($F616)+01_指標庫!$H$5*ISNUMBER($AA616)+01_指標庫!$H$6*ISNUMBER($G616)+01_指標庫!$H$7*ISNUMBER($H616)+01_指標庫!$H$8*ISNUMBER($AF616)+01_指標庫!$H$9*ISNUMBER($AG616)+01_指標庫!$H$10*ISNUMBER($AB616)+01_指標庫!$H$11*ISNUMBER($AC616)+01_指標庫!$H$12*ISNUMBER($AD616)+01_指標庫!$H$13*ISNUMBER($AE616)+01_指標庫!$H$14*ISNUMBER($I616)+01_指標庫!$H$15*ISNUMBER($AH616)+01_指標庫!$H$16*ISNUMBER($K616)+01_指標庫!$H$17*ISNUMBER($AI616)+01_指標庫!$H$18*ISNUMBER($AJ616)+01_指標庫!$H$19*ISNUMBER($AK616)+01_指標庫!$H$20*ISNUMBER($BB616)+01_指標庫!$H$21*ISNUMBER($BC616)</f>
        <v>51</v>
      </c>
      <c r="AX616" s="59" t="n">
        <f aca="false">IF(AW616=0,50,ROUND((01_指標庫!$H$4*IF(ISNUMBER($F616),L616,0)+01_指標庫!$H$5*IF(ISNUMBER($AA616),AL616,0)+01_指標庫!$H$6*IF(ISNUMBER($G616),M616,0)+01_指標庫!$H$7*IF(ISNUMBER($H616),N616,0)+01_指標庫!$H$8*IF(ISNUMBER($AF616),AQ616,0)+01_指標庫!$H$9*IF(ISNUMBER($AG616),AR616,0)+01_指標庫!$H$10*IF(ISNUMBER($AB616),AM616,0)+01_指標庫!$H$11*IF(ISNUMBER($AC616),AN616,0)+01_指標庫!$H$12*IF(ISNUMBER($AD616),AO616,0)+01_指標庫!$H$13*IF(ISNUMBER($AE616),AP616,0)+01_指標庫!$H$14*IF(ISNUMBER($I616),O616,0)+01_指標庫!$H$15*IF(ISNUMBER($AH616),AS616,0)+01_指標庫!$H$16*IF(ISNUMBER($K616),P616,0)+01_指標庫!$H$17*IF(ISNUMBER($AI616),AT616,0)+01_指標庫!$H$18*IF(ISNUMBER($AJ616),AU616,0)+01_指標庫!$H$19*IF(ISNUMBER($AK616),AV616,0)+01_指標庫!$H$20*IF(ISNUMBER($BB616),BB616,0)+01_指標庫!$H$21*IF(ISNUMBER($BC616),BC616,0))/AW616,1))</f>
        <v>31.4</v>
      </c>
      <c r="AY616" s="60"/>
      <c r="AZ616" s="60"/>
      <c r="BA616" s="58" t="n">
        <f aca="false">AVERAGE($E612:$E616)/AVERAGE($E607:$E616)-1</f>
        <v>-0.0129649462680825</v>
      </c>
      <c r="BB616" s="59" t="n">
        <f aca="false">IF(ISNUMBER($BA616),IF(OR($S616&lt;=-0.03,$BA616&lt;-0.003),0,IF(OR($S616&lt;=-0.02,$BA616&lt;0.01),50,100)),"")</f>
        <v>0</v>
      </c>
      <c r="BC616" s="0" t="str">
        <f aca="false">IF(OR(COUNT($AZ616)=0,COUNT($AZ615)=0),"",IF(OR($AY616/$AZ615-1&lt;=-0.03,$AZ616/$AZ615-1&lt;=-0.045,IF(COUNT($AZ607:$AZ616)=10,AVERAGE($AZ612:$AZ616)/AVERAGE($AZ607:$AZ616)-1&lt;-0.01,FALSE())),0,IF(OR($AZ616/$AZ615-1&lt;=-0.02,IF(COUNT($AZ607:$AZ616)=10,AVERAGE($AZ612:$AZ616)/AVERAGE($AZ607:$AZ616)-1&lt;0.005,FALSE())),50,100)))</f>
        <v/>
      </c>
    </row>
    <row r="617" customFormat="false" ht="15" hidden="false" customHeight="true" outlineLevel="0" collapsed="false">
      <c r="A617" s="47" t="n">
        <v>613</v>
      </c>
      <c r="B617" s="48" t="n">
        <v>43446</v>
      </c>
      <c r="C617" s="47" t="n">
        <v>2018</v>
      </c>
      <c r="D617" s="49" t="s">
        <v>238</v>
      </c>
      <c r="E617" s="50" t="n">
        <v>6763.96</v>
      </c>
      <c r="F617" s="51" t="n">
        <v>-0.043969</v>
      </c>
      <c r="G617" s="51" t="n">
        <v>-0.116997</v>
      </c>
      <c r="H617" s="52" t="n">
        <v>0.449</v>
      </c>
      <c r="I617" s="53" t="n">
        <v>440</v>
      </c>
      <c r="J617" s="47" t="s">
        <v>235</v>
      </c>
      <c r="K617" s="54" t="n">
        <v>21.46</v>
      </c>
      <c r="L617" s="55" t="n">
        <f aca="false">IF(COUNT(F617)=0,50,IF(F617&gt;=0,100,IF(F617&gt;=-0.02,50,0)))</f>
        <v>0</v>
      </c>
      <c r="M617" s="55" t="n">
        <f aca="false">IF(COUNT(G617)=0,50,IF(G617&gt;-0.06,100,IF(G617&gt;-0.15,50,0)))</f>
        <v>50</v>
      </c>
      <c r="N617" s="55" t="n">
        <f aca="false">IF(COUNT(H617)=0,50,IF(H617&gt;=0.6,100,IF(H617&gt;=0.4,50,0)))</f>
        <v>50</v>
      </c>
      <c r="O617" s="55" t="n">
        <f aca="false">IF(COUNT(I617)=0,50,IF(J617="proxy_vix",50,IF(I617&lt;350,100,IF(I617&lt;=450,50,0))))</f>
        <v>50</v>
      </c>
      <c r="P617" s="55" t="n">
        <f aca="false">IF(COUNT(K617)=0,50,IF(K617&lt;20,100,IF(K617&lt;=25,50,0)))</f>
        <v>50</v>
      </c>
      <c r="Q617" s="54"/>
      <c r="R617" s="47"/>
      <c r="S617" s="51" t="n">
        <f aca="false">$E617/$E616-1</f>
        <v>0.00890779566363986</v>
      </c>
      <c r="T617" s="56" t="n">
        <f aca="false">$K617/$K616-1</f>
        <v>-0.0137867647058824</v>
      </c>
      <c r="V617" s="57"/>
      <c r="W617" s="57"/>
      <c r="Y617" s="1" t="str">
        <f aca="false">IF(AX617&gt;=70,"EASY",IF(AX617&gt;40,"UNCERTAIN","HARD"))</f>
        <v>HARD</v>
      </c>
      <c r="AA617" s="58" t="n">
        <f aca="false">IF($A617&lt;200,"",AVERAGE($E568:$E617)/AVERAGE($E418:$E617)-1)</f>
        <v>-0.0142334653200841</v>
      </c>
      <c r="AB617" s="59" t="n">
        <f aca="false">LOOKUP($B617,07_L1政策步階!$A$4:$A$14,07_L1政策步階!$C$4:$C$14)</f>
        <v>-1</v>
      </c>
      <c r="AC617" s="57"/>
      <c r="AD617" s="57"/>
      <c r="AE617" s="57"/>
      <c r="AF617" s="57"/>
      <c r="AG617" s="57"/>
      <c r="AH617" s="57"/>
      <c r="AI617" s="57"/>
      <c r="AJ617" s="57"/>
      <c r="AK617" s="57"/>
      <c r="AL617" s="59" t="n">
        <f aca="false">IF(ISNUMBER($AA617),IF($AA617&gt;=0.005,100,IF($AA617&gt;=-0.015,50,0)),"")</f>
        <v>50</v>
      </c>
      <c r="AM617" s="59" t="n">
        <f aca="false">IF(ISNUMBER($AB617),IF($AB617=1,100,IF($AB617=0,50,0)),"")</f>
        <v>0</v>
      </c>
      <c r="AN617" s="0" t="str">
        <f aca="false">IF(ISNUMBER($AC617),IF($AC617&gt;=0.001,100,IF($AC617&gt;=-0.003,50,0)),"")</f>
        <v/>
      </c>
      <c r="AO617" s="0" t="str">
        <f aca="false">IF(ISNUMBER($AD617),IF($AD617&gt;=0.04,100,IF($AD617&gt;=0,50,0)),"")</f>
        <v/>
      </c>
      <c r="AP617" s="0" t="str">
        <f aca="false">IF(ISNUMBER($AE617),IF($AE617&gt;=25,100,IF($AE617&gt;=-75,50,0)),"")</f>
        <v/>
      </c>
      <c r="AQ617" s="0" t="str">
        <f aca="false">IF(ISNUMBER($AF617),IF($AF617&gt;0,100,IF($AF617&gt;=-50,50,0)),"")</f>
        <v/>
      </c>
      <c r="AR617" s="0" t="str">
        <f aca="false">IF(ISNUMBER($AG617),IF($AG617=1,100,IF($AG617=0,50,0)),"")</f>
        <v/>
      </c>
      <c r="AS617" s="0" t="str">
        <f aca="false">IF(ISNUMBER($AH617),IF($AH617&lt;0,100,IF($AH617&lt;=20,50,0)),"")</f>
        <v/>
      </c>
      <c r="AT617" s="0" t="str">
        <f aca="false">IF(ISNUMBER($AI617),IF($AI617&lt;0.95,100,IF($AI617&lt;=1,50,0)),"")</f>
        <v/>
      </c>
      <c r="AU617" s="0" t="str">
        <f aca="false">IF(ISNUMBER($AJ617),IF($AJ617&lt;30,0,IF($AJ617&lt;40,50,IF($AJ617&lt;=90,100,50))),"")</f>
        <v/>
      </c>
      <c r="AV617" s="0" t="str">
        <f aca="false">IF(ISNUMBER($AK617),IF($AK617&gt;-0.2,100,IF($AK617&gt;=-0.4,50,0)),"")</f>
        <v/>
      </c>
      <c r="AW617" s="59" t="n">
        <f aca="false">01_指標庫!$H$4*ISNUMBER($F617)+01_指標庫!$H$5*ISNUMBER($AA617)+01_指標庫!$H$6*ISNUMBER($G617)+01_指標庫!$H$7*ISNUMBER($H617)+01_指標庫!$H$8*ISNUMBER($AF617)+01_指標庫!$H$9*ISNUMBER($AG617)+01_指標庫!$H$10*ISNUMBER($AB617)+01_指標庫!$H$11*ISNUMBER($AC617)+01_指標庫!$H$12*ISNUMBER($AD617)+01_指標庫!$H$13*ISNUMBER($AE617)+01_指標庫!$H$14*ISNUMBER($I617)+01_指標庫!$H$15*ISNUMBER($AH617)+01_指標庫!$H$16*ISNUMBER($K617)+01_指標庫!$H$17*ISNUMBER($AI617)+01_指標庫!$H$18*ISNUMBER($AJ617)+01_指標庫!$H$19*ISNUMBER($AK617)+01_指標庫!$H$20*ISNUMBER($BB617)+01_指標庫!$H$21*ISNUMBER($BC617)</f>
        <v>51</v>
      </c>
      <c r="AX617" s="59" t="n">
        <f aca="false">IF(AW617=0,50,ROUND((01_指標庫!$H$4*IF(ISNUMBER($F617),L617,0)+01_指標庫!$H$5*IF(ISNUMBER($AA617),AL617,0)+01_指標庫!$H$6*IF(ISNUMBER($G617),M617,0)+01_指標庫!$H$7*IF(ISNUMBER($H617),N617,0)+01_指標庫!$H$8*IF(ISNUMBER($AF617),AQ617,0)+01_指標庫!$H$9*IF(ISNUMBER($AG617),AR617,0)+01_指標庫!$H$10*IF(ISNUMBER($AB617),AM617,0)+01_指標庫!$H$11*IF(ISNUMBER($AC617),AN617,0)+01_指標庫!$H$12*IF(ISNUMBER($AD617),AO617,0)+01_指標庫!$H$13*IF(ISNUMBER($AE617),AP617,0)+01_指標庫!$H$14*IF(ISNUMBER($I617),O617,0)+01_指標庫!$H$15*IF(ISNUMBER($AH617),AS617,0)+01_指標庫!$H$16*IF(ISNUMBER($K617),P617,0)+01_指標庫!$H$17*IF(ISNUMBER($AI617),AT617,0)+01_指標庫!$H$18*IF(ISNUMBER($AJ617),AU617,0)+01_指標庫!$H$19*IF(ISNUMBER($AK617),AV617,0)+01_指標庫!$H$20*IF(ISNUMBER($BB617),BB617,0)+01_指標庫!$H$21*IF(ISNUMBER($BC617),BC617,0))/AW617,1))</f>
        <v>31.4</v>
      </c>
      <c r="AY617" s="60"/>
      <c r="AZ617" s="60"/>
      <c r="BA617" s="58" t="n">
        <f aca="false">AVERAGE($E613:$E617)/AVERAGE($E608:$E617)-1</f>
        <v>-0.0147915822218377</v>
      </c>
      <c r="BB617" s="59" t="n">
        <f aca="false">IF(ISNUMBER($BA617),IF(OR($S617&lt;=-0.03,$BA617&lt;-0.003),0,IF(OR($S617&lt;=-0.02,$BA617&lt;0.01),50,100)),"")</f>
        <v>0</v>
      </c>
      <c r="BC617" s="0" t="str">
        <f aca="false">IF(OR(COUNT($AZ617)=0,COUNT($AZ616)=0),"",IF(OR($AY617/$AZ616-1&lt;=-0.03,$AZ617/$AZ616-1&lt;=-0.045,IF(COUNT($AZ608:$AZ617)=10,AVERAGE($AZ613:$AZ617)/AVERAGE($AZ608:$AZ617)-1&lt;-0.01,FALSE())),0,IF(OR($AZ617/$AZ616-1&lt;=-0.02,IF(COUNT($AZ608:$AZ617)=10,AVERAGE($AZ613:$AZ617)/AVERAGE($AZ608:$AZ617)-1&lt;0.005,FALSE())),50,100)))</f>
        <v/>
      </c>
    </row>
    <row r="618" customFormat="false" ht="15" hidden="false" customHeight="true" outlineLevel="0" collapsed="false">
      <c r="A618" s="47" t="n">
        <v>614</v>
      </c>
      <c r="B618" s="48" t="n">
        <v>43447</v>
      </c>
      <c r="C618" s="47" t="n">
        <v>2018</v>
      </c>
      <c r="D618" s="49" t="s">
        <v>239</v>
      </c>
      <c r="E618" s="50" t="n">
        <v>6767.97</v>
      </c>
      <c r="F618" s="51" t="n">
        <v>-0.043344</v>
      </c>
      <c r="G618" s="51" t="n">
        <v>-0.116474</v>
      </c>
      <c r="H618" s="52" t="n">
        <v>0.449</v>
      </c>
      <c r="I618" s="53" t="n">
        <v>439</v>
      </c>
      <c r="J618" s="47" t="s">
        <v>235</v>
      </c>
      <c r="K618" s="54" t="n">
        <v>20.65</v>
      </c>
      <c r="L618" s="55" t="n">
        <f aca="false">IF(COUNT(F618)=0,50,IF(F618&gt;=0,100,IF(F618&gt;=-0.02,50,0)))</f>
        <v>0</v>
      </c>
      <c r="M618" s="55" t="n">
        <f aca="false">IF(COUNT(G618)=0,50,IF(G618&gt;-0.06,100,IF(G618&gt;-0.15,50,0)))</f>
        <v>50</v>
      </c>
      <c r="N618" s="55" t="n">
        <f aca="false">IF(COUNT(H618)=0,50,IF(H618&gt;=0.6,100,IF(H618&gt;=0.4,50,0)))</f>
        <v>50</v>
      </c>
      <c r="O618" s="55" t="n">
        <f aca="false">IF(COUNT(I618)=0,50,IF(J618="proxy_vix",50,IF(I618&lt;350,100,IF(I618&lt;=450,50,0))))</f>
        <v>50</v>
      </c>
      <c r="P618" s="55" t="n">
        <f aca="false">IF(COUNT(K618)=0,50,IF(K618&lt;20,100,IF(K618&lt;=25,50,0)))</f>
        <v>50</v>
      </c>
      <c r="Q618" s="54"/>
      <c r="R618" s="47"/>
      <c r="S618" s="51" t="n">
        <f aca="false">$E618/$E617-1</f>
        <v>0.000592847976629063</v>
      </c>
      <c r="T618" s="56" t="n">
        <f aca="false">$K618/$K617-1</f>
        <v>-0.0377446411929172</v>
      </c>
      <c r="V618" s="57"/>
      <c r="W618" s="57"/>
      <c r="Y618" s="1" t="str">
        <f aca="false">IF(AX618&gt;=70,"EASY",IF(AX618&gt;40,"UNCERTAIN","HARD"))</f>
        <v>HARD</v>
      </c>
      <c r="AA618" s="58" t="n">
        <f aca="false">IF($A618&lt;200,"",AVERAGE($E569:$E618)/AVERAGE($E419:$E618)-1)</f>
        <v>-0.0166053424269247</v>
      </c>
      <c r="AB618" s="59" t="n">
        <f aca="false">LOOKUP($B618,07_L1政策步階!$A$4:$A$14,07_L1政策步階!$C$4:$C$14)</f>
        <v>-1</v>
      </c>
      <c r="AC618" s="57"/>
      <c r="AD618" s="57"/>
      <c r="AE618" s="57"/>
      <c r="AF618" s="57"/>
      <c r="AG618" s="57"/>
      <c r="AH618" s="57"/>
      <c r="AI618" s="57"/>
      <c r="AJ618" s="57"/>
      <c r="AK618" s="57"/>
      <c r="AL618" s="59" t="n">
        <f aca="false">IF(ISNUMBER($AA618),IF($AA618&gt;=0.005,100,IF($AA618&gt;=-0.015,50,0)),"")</f>
        <v>0</v>
      </c>
      <c r="AM618" s="59" t="n">
        <f aca="false">IF(ISNUMBER($AB618),IF($AB618=1,100,IF($AB618=0,50,0)),"")</f>
        <v>0</v>
      </c>
      <c r="AN618" s="0" t="str">
        <f aca="false">IF(ISNUMBER($AC618),IF($AC618&gt;=0.001,100,IF($AC618&gt;=-0.003,50,0)),"")</f>
        <v/>
      </c>
      <c r="AO618" s="0" t="str">
        <f aca="false">IF(ISNUMBER($AD618),IF($AD618&gt;=0.04,100,IF($AD618&gt;=0,50,0)),"")</f>
        <v/>
      </c>
      <c r="AP618" s="0" t="str">
        <f aca="false">IF(ISNUMBER($AE618),IF($AE618&gt;=25,100,IF($AE618&gt;=-75,50,0)),"")</f>
        <v/>
      </c>
      <c r="AQ618" s="0" t="str">
        <f aca="false">IF(ISNUMBER($AF618),IF($AF618&gt;0,100,IF($AF618&gt;=-50,50,0)),"")</f>
        <v/>
      </c>
      <c r="AR618" s="0" t="str">
        <f aca="false">IF(ISNUMBER($AG618),IF($AG618=1,100,IF($AG618=0,50,0)),"")</f>
        <v/>
      </c>
      <c r="AS618" s="0" t="str">
        <f aca="false">IF(ISNUMBER($AH618),IF($AH618&lt;0,100,IF($AH618&lt;=20,50,0)),"")</f>
        <v/>
      </c>
      <c r="AT618" s="0" t="str">
        <f aca="false">IF(ISNUMBER($AI618),IF($AI618&lt;0.95,100,IF($AI618&lt;=1,50,0)),"")</f>
        <v/>
      </c>
      <c r="AU618" s="0" t="str">
        <f aca="false">IF(ISNUMBER($AJ618),IF($AJ618&lt;30,0,IF($AJ618&lt;40,50,IF($AJ618&lt;=90,100,50))),"")</f>
        <v/>
      </c>
      <c r="AV618" s="0" t="str">
        <f aca="false">IF(ISNUMBER($AK618),IF($AK618&gt;-0.2,100,IF($AK618&gt;=-0.4,50,0)),"")</f>
        <v/>
      </c>
      <c r="AW618" s="59" t="n">
        <f aca="false">01_指標庫!$H$4*ISNUMBER($F618)+01_指標庫!$H$5*ISNUMBER($AA618)+01_指標庫!$H$6*ISNUMBER($G618)+01_指標庫!$H$7*ISNUMBER($H618)+01_指標庫!$H$8*ISNUMBER($AF618)+01_指標庫!$H$9*ISNUMBER($AG618)+01_指標庫!$H$10*ISNUMBER($AB618)+01_指標庫!$H$11*ISNUMBER($AC618)+01_指標庫!$H$12*ISNUMBER($AD618)+01_指標庫!$H$13*ISNUMBER($AE618)+01_指標庫!$H$14*ISNUMBER($I618)+01_指標庫!$H$15*ISNUMBER($AH618)+01_指標庫!$H$16*ISNUMBER($K618)+01_指標庫!$H$17*ISNUMBER($AI618)+01_指標庫!$H$18*ISNUMBER($AJ618)+01_指標庫!$H$19*ISNUMBER($AK618)+01_指標庫!$H$20*ISNUMBER($BB618)+01_指標庫!$H$21*ISNUMBER($BC618)</f>
        <v>51</v>
      </c>
      <c r="AX618" s="59" t="n">
        <f aca="false">IF(AW618=0,50,ROUND((01_指標庫!$H$4*IF(ISNUMBER($F618),L618,0)+01_指標庫!$H$5*IF(ISNUMBER($AA618),AL618,0)+01_指標庫!$H$6*IF(ISNUMBER($G618),M618,0)+01_指標庫!$H$7*IF(ISNUMBER($H618),N618,0)+01_指標庫!$H$8*IF(ISNUMBER($AF618),AQ618,0)+01_指標庫!$H$9*IF(ISNUMBER($AG618),AR618,0)+01_指標庫!$H$10*IF(ISNUMBER($AB618),AM618,0)+01_指標庫!$H$11*IF(ISNUMBER($AC618),AN618,0)+01_指標庫!$H$12*IF(ISNUMBER($AD618),AO618,0)+01_指標庫!$H$13*IF(ISNUMBER($AE618),AP618,0)+01_指標庫!$H$14*IF(ISNUMBER($I618),O618,0)+01_指標庫!$H$15*IF(ISNUMBER($AH618),AS618,0)+01_指標庫!$H$16*IF(ISNUMBER($K618),P618,0)+01_指標庫!$H$17*IF(ISNUMBER($AI618),AT618,0)+01_指標庫!$H$18*IF(ISNUMBER($AJ618),AU618,0)+01_指標庫!$H$19*IF(ISNUMBER($AK618),AV618,0)+01_指標庫!$H$20*IF(ISNUMBER($BB618),BB618,0)+01_指標庫!$H$21*IF(ISNUMBER($BC618),BC618,0))/AW618,1))</f>
        <v>29.4</v>
      </c>
      <c r="AY618" s="60"/>
      <c r="AZ618" s="60"/>
      <c r="BA618" s="58" t="n">
        <f aca="false">AVERAGE($E614:$E618)/AVERAGE($E609:$E618)-1</f>
        <v>-0.0147702820884271</v>
      </c>
      <c r="BB618" s="59" t="n">
        <f aca="false">IF(ISNUMBER($BA618),IF(OR($S618&lt;=-0.03,$BA618&lt;-0.003),0,IF(OR($S618&lt;=-0.02,$BA618&lt;0.01),50,100)),"")</f>
        <v>0</v>
      </c>
      <c r="BC618" s="0" t="str">
        <f aca="false">IF(OR(COUNT($AZ618)=0,COUNT($AZ617)=0),"",IF(OR($AY618/$AZ617-1&lt;=-0.03,$AZ618/$AZ617-1&lt;=-0.045,IF(COUNT($AZ609:$AZ618)=10,AVERAGE($AZ614:$AZ618)/AVERAGE($AZ609:$AZ618)-1&lt;-0.01,FALSE())),0,IF(OR($AZ618/$AZ617-1&lt;=-0.02,IF(COUNT($AZ609:$AZ618)=10,AVERAGE($AZ614:$AZ618)/AVERAGE($AZ609:$AZ618)-1&lt;0.005,FALSE())),50,100)))</f>
        <v/>
      </c>
    </row>
    <row r="619" customFormat="false" ht="15" hidden="false" customHeight="true" outlineLevel="0" collapsed="false">
      <c r="A619" s="47" t="n">
        <v>615</v>
      </c>
      <c r="B619" s="48" t="n">
        <v>43448</v>
      </c>
      <c r="C619" s="47" t="n">
        <v>2018</v>
      </c>
      <c r="D619" s="49" t="s">
        <v>234</v>
      </c>
      <c r="E619" s="50" t="n">
        <v>6594.96</v>
      </c>
      <c r="F619" s="51" t="n">
        <v>-0.067696</v>
      </c>
      <c r="G619" s="51" t="n">
        <v>-0.139059</v>
      </c>
      <c r="H619" s="52" t="n">
        <v>0.3061</v>
      </c>
      <c r="I619" s="53" t="n">
        <v>446</v>
      </c>
      <c r="J619" s="47" t="s">
        <v>235</v>
      </c>
      <c r="K619" s="54" t="n">
        <v>21.63</v>
      </c>
      <c r="L619" s="55" t="n">
        <f aca="false">IF(COUNT(F619)=0,50,IF(F619&gt;=0,100,IF(F619&gt;=-0.02,50,0)))</f>
        <v>0</v>
      </c>
      <c r="M619" s="55" t="n">
        <f aca="false">IF(COUNT(G619)=0,50,IF(G619&gt;-0.06,100,IF(G619&gt;-0.15,50,0)))</f>
        <v>50</v>
      </c>
      <c r="N619" s="55" t="n">
        <f aca="false">IF(COUNT(H619)=0,50,IF(H619&gt;=0.6,100,IF(H619&gt;=0.4,50,0)))</f>
        <v>0</v>
      </c>
      <c r="O619" s="55" t="n">
        <f aca="false">IF(COUNT(I619)=0,50,IF(J619="proxy_vix",50,IF(I619&lt;350,100,IF(I619&lt;=450,50,0))))</f>
        <v>50</v>
      </c>
      <c r="P619" s="55" t="n">
        <f aca="false">IF(COUNT(K619)=0,50,IF(K619&lt;20,100,IF(K619&lt;=25,50,0)))</f>
        <v>50</v>
      </c>
      <c r="Q619" s="54"/>
      <c r="R619" s="47"/>
      <c r="S619" s="51" t="n">
        <f aca="false">$E619/$E618-1</f>
        <v>-0.0255630565738324</v>
      </c>
      <c r="T619" s="56" t="n">
        <f aca="false">$K619/$K618-1</f>
        <v>0.047457627118644</v>
      </c>
      <c r="V619" s="57"/>
      <c r="W619" s="57"/>
      <c r="Y619" s="1" t="str">
        <f aca="false">IF(AX619&gt;=70,"EASY",IF(AX619&gt;40,"UNCERTAIN","HARD"))</f>
        <v>HARD</v>
      </c>
      <c r="AA619" s="58" t="n">
        <f aca="false">IF($A619&lt;200,"",AVERAGE($E570:$E619)/AVERAGE($E420:$E619)-1)</f>
        <v>-0.019444598533513</v>
      </c>
      <c r="AB619" s="59" t="n">
        <f aca="false">LOOKUP($B619,07_L1政策步階!$A$4:$A$14,07_L1政策步階!$C$4:$C$14)</f>
        <v>-1</v>
      </c>
      <c r="AC619" s="57"/>
      <c r="AD619" s="57"/>
      <c r="AE619" s="57"/>
      <c r="AF619" s="57"/>
      <c r="AG619" s="57"/>
      <c r="AH619" s="57"/>
      <c r="AI619" s="57"/>
      <c r="AJ619" s="57"/>
      <c r="AK619" s="57"/>
      <c r="AL619" s="59" t="n">
        <f aca="false">IF(ISNUMBER($AA619),IF($AA619&gt;=0.005,100,IF($AA619&gt;=-0.015,50,0)),"")</f>
        <v>0</v>
      </c>
      <c r="AM619" s="59" t="n">
        <f aca="false">IF(ISNUMBER($AB619),IF($AB619=1,100,IF($AB619=0,50,0)),"")</f>
        <v>0</v>
      </c>
      <c r="AN619" s="0" t="str">
        <f aca="false">IF(ISNUMBER($AC619),IF($AC619&gt;=0.001,100,IF($AC619&gt;=-0.003,50,0)),"")</f>
        <v/>
      </c>
      <c r="AO619" s="0" t="str">
        <f aca="false">IF(ISNUMBER($AD619),IF($AD619&gt;=0.04,100,IF($AD619&gt;=0,50,0)),"")</f>
        <v/>
      </c>
      <c r="AP619" s="0" t="str">
        <f aca="false">IF(ISNUMBER($AE619),IF($AE619&gt;=25,100,IF($AE619&gt;=-75,50,0)),"")</f>
        <v/>
      </c>
      <c r="AQ619" s="0" t="str">
        <f aca="false">IF(ISNUMBER($AF619),IF($AF619&gt;0,100,IF($AF619&gt;=-50,50,0)),"")</f>
        <v/>
      </c>
      <c r="AR619" s="0" t="str">
        <f aca="false">IF(ISNUMBER($AG619),IF($AG619=1,100,IF($AG619=0,50,0)),"")</f>
        <v/>
      </c>
      <c r="AS619" s="0" t="str">
        <f aca="false">IF(ISNUMBER($AH619),IF($AH619&lt;0,100,IF($AH619&lt;=20,50,0)),"")</f>
        <v/>
      </c>
      <c r="AT619" s="0" t="str">
        <f aca="false">IF(ISNUMBER($AI619),IF($AI619&lt;0.95,100,IF($AI619&lt;=1,50,0)),"")</f>
        <v/>
      </c>
      <c r="AU619" s="0" t="str">
        <f aca="false">IF(ISNUMBER($AJ619),IF($AJ619&lt;30,0,IF($AJ619&lt;40,50,IF($AJ619&lt;=90,100,50))),"")</f>
        <v/>
      </c>
      <c r="AV619" s="0" t="str">
        <f aca="false">IF(ISNUMBER($AK619),IF($AK619&gt;-0.2,100,IF($AK619&gt;=-0.4,50,0)),"")</f>
        <v/>
      </c>
      <c r="AW619" s="59" t="n">
        <f aca="false">01_指標庫!$H$4*ISNUMBER($F619)+01_指標庫!$H$5*ISNUMBER($AA619)+01_指標庫!$H$6*ISNUMBER($G619)+01_指標庫!$H$7*ISNUMBER($H619)+01_指標庫!$H$8*ISNUMBER($AF619)+01_指標庫!$H$9*ISNUMBER($AG619)+01_指標庫!$H$10*ISNUMBER($AB619)+01_指標庫!$H$11*ISNUMBER($AC619)+01_指標庫!$H$12*ISNUMBER($AD619)+01_指標庫!$H$13*ISNUMBER($AE619)+01_指標庫!$H$14*ISNUMBER($I619)+01_指標庫!$H$15*ISNUMBER($AH619)+01_指標庫!$H$16*ISNUMBER($K619)+01_指標庫!$H$17*ISNUMBER($AI619)+01_指標庫!$H$18*ISNUMBER($AJ619)+01_指標庫!$H$19*ISNUMBER($AK619)+01_指標庫!$H$20*ISNUMBER($BB619)+01_指標庫!$H$21*ISNUMBER($BC619)</f>
        <v>51</v>
      </c>
      <c r="AX619" s="59" t="n">
        <f aca="false">IF(AW619=0,50,ROUND((01_指標庫!$H$4*IF(ISNUMBER($F619),L619,0)+01_指標庫!$H$5*IF(ISNUMBER($AA619),AL619,0)+01_指標庫!$H$6*IF(ISNUMBER($G619),M619,0)+01_指標庫!$H$7*IF(ISNUMBER($H619),N619,0)+01_指標庫!$H$8*IF(ISNUMBER($AF619),AQ619,0)+01_指標庫!$H$9*IF(ISNUMBER($AG619),AR619,0)+01_指標庫!$H$10*IF(ISNUMBER($AB619),AM619,0)+01_指標庫!$H$11*IF(ISNUMBER($AC619),AN619,0)+01_指標庫!$H$12*IF(ISNUMBER($AD619),AO619,0)+01_指標庫!$H$13*IF(ISNUMBER($AE619),AP619,0)+01_指標庫!$H$14*IF(ISNUMBER($I619),O619,0)+01_指標庫!$H$15*IF(ISNUMBER($AH619),AS619,0)+01_指標庫!$H$16*IF(ISNUMBER($K619),P619,0)+01_指標庫!$H$17*IF(ISNUMBER($AI619),AT619,0)+01_指標庫!$H$18*IF(ISNUMBER($AJ619),AU619,0)+01_指標庫!$H$19*IF(ISNUMBER($AK619),AV619,0)+01_指標庫!$H$20*IF(ISNUMBER($BB619),BB619,0)+01_指標庫!$H$21*IF(ISNUMBER($BC619),BC619,0))/AW619,1))</f>
        <v>21.6</v>
      </c>
      <c r="AY619" s="60"/>
      <c r="AZ619" s="60"/>
      <c r="BA619" s="58" t="n">
        <f aca="false">AVERAGE($E615:$E619)/AVERAGE($E610:$E619)-1</f>
        <v>-0.0109869290352187</v>
      </c>
      <c r="BB619" s="59" t="n">
        <f aca="false">IF(ISNUMBER($BA619),IF(OR($S619&lt;=-0.03,$BA619&lt;-0.003),0,IF(OR($S619&lt;=-0.02,$BA619&lt;0.01),50,100)),"")</f>
        <v>0</v>
      </c>
      <c r="BC619" s="0" t="str">
        <f aca="false">IF(OR(COUNT($AZ619)=0,COUNT($AZ618)=0),"",IF(OR($AY619/$AZ618-1&lt;=-0.03,$AZ619/$AZ618-1&lt;=-0.045,IF(COUNT($AZ610:$AZ619)=10,AVERAGE($AZ615:$AZ619)/AVERAGE($AZ610:$AZ619)-1&lt;-0.01,FALSE())),0,IF(OR($AZ619/$AZ618-1&lt;=-0.02,IF(COUNT($AZ610:$AZ619)=10,AVERAGE($AZ615:$AZ619)/AVERAGE($AZ610:$AZ619)-1&lt;0.005,FALSE())),50,100)))</f>
        <v/>
      </c>
    </row>
    <row r="620" customFormat="false" ht="15" hidden="false" customHeight="true" outlineLevel="0" collapsed="false">
      <c r="A620" s="47" t="n">
        <v>616</v>
      </c>
      <c r="B620" s="48" t="n">
        <v>43451</v>
      </c>
      <c r="C620" s="47" t="n">
        <v>2018</v>
      </c>
      <c r="D620" s="49" t="s">
        <v>236</v>
      </c>
      <c r="E620" s="50" t="n">
        <v>6448.39</v>
      </c>
      <c r="F620" s="51" t="n">
        <v>-0.088182</v>
      </c>
      <c r="G620" s="51" t="n">
        <v>-0.158193</v>
      </c>
      <c r="H620" s="52" t="n">
        <v>0.2245</v>
      </c>
      <c r="I620" s="53" t="n">
        <v>458</v>
      </c>
      <c r="J620" s="47" t="s">
        <v>235</v>
      </c>
      <c r="K620" s="54" t="n">
        <v>24.52</v>
      </c>
      <c r="L620" s="55" t="n">
        <f aca="false">IF(COUNT(F620)=0,50,IF(F620&gt;=0,100,IF(F620&gt;=-0.02,50,0)))</f>
        <v>0</v>
      </c>
      <c r="M620" s="55" t="n">
        <f aca="false">IF(COUNT(G620)=0,50,IF(G620&gt;-0.06,100,IF(G620&gt;-0.15,50,0)))</f>
        <v>0</v>
      </c>
      <c r="N620" s="55" t="n">
        <f aca="false">IF(COUNT(H620)=0,50,IF(H620&gt;=0.6,100,IF(H620&gt;=0.4,50,0)))</f>
        <v>0</v>
      </c>
      <c r="O620" s="55" t="n">
        <f aca="false">IF(COUNT(I620)=0,50,IF(J620="proxy_vix",50,IF(I620&lt;350,100,IF(I620&lt;=450,50,0))))</f>
        <v>0</v>
      </c>
      <c r="P620" s="55" t="n">
        <f aca="false">IF(COUNT(K620)=0,50,IF(K620&lt;20,100,IF(K620&lt;=25,50,0)))</f>
        <v>50</v>
      </c>
      <c r="Q620" s="54"/>
      <c r="R620" s="47"/>
      <c r="S620" s="51" t="n">
        <f aca="false">$E620/$E619-1</f>
        <v>-0.0222245472300059</v>
      </c>
      <c r="T620" s="56" t="n">
        <f aca="false">$K620/$K619-1</f>
        <v>0.133610725843736</v>
      </c>
      <c r="V620" s="57"/>
      <c r="W620" s="57"/>
      <c r="Y620" s="1" t="str">
        <f aca="false">IF(AX620&gt;=70,"EASY",IF(AX620&gt;40,"UNCERTAIN","HARD"))</f>
        <v>HARD</v>
      </c>
      <c r="AA620" s="58" t="n">
        <f aca="false">IF($A620&lt;200,"",AVERAGE($E571:$E620)/AVERAGE($E421:$E620)-1)</f>
        <v>-0.0221389085777934</v>
      </c>
      <c r="AB620" s="59" t="n">
        <f aca="false">LOOKUP($B620,07_L1政策步階!$A$4:$A$14,07_L1政策步階!$C$4:$C$14)</f>
        <v>-1</v>
      </c>
      <c r="AC620" s="57"/>
      <c r="AD620" s="57"/>
      <c r="AE620" s="57"/>
      <c r="AF620" s="57"/>
      <c r="AG620" s="57"/>
      <c r="AH620" s="57"/>
      <c r="AI620" s="57"/>
      <c r="AJ620" s="57"/>
      <c r="AK620" s="57"/>
      <c r="AL620" s="59" t="n">
        <f aca="false">IF(ISNUMBER($AA620),IF($AA620&gt;=0.005,100,IF($AA620&gt;=-0.015,50,0)),"")</f>
        <v>0</v>
      </c>
      <c r="AM620" s="59" t="n">
        <f aca="false">IF(ISNUMBER($AB620),IF($AB620=1,100,IF($AB620=0,50,0)),"")</f>
        <v>0</v>
      </c>
      <c r="AN620" s="0" t="str">
        <f aca="false">IF(ISNUMBER($AC620),IF($AC620&gt;=0.001,100,IF($AC620&gt;=-0.003,50,0)),"")</f>
        <v/>
      </c>
      <c r="AO620" s="0" t="str">
        <f aca="false">IF(ISNUMBER($AD620),IF($AD620&gt;=0.04,100,IF($AD620&gt;=0,50,0)),"")</f>
        <v/>
      </c>
      <c r="AP620" s="0" t="str">
        <f aca="false">IF(ISNUMBER($AE620),IF($AE620&gt;=25,100,IF($AE620&gt;=-75,50,0)),"")</f>
        <v/>
      </c>
      <c r="AQ620" s="0" t="str">
        <f aca="false">IF(ISNUMBER($AF620),IF($AF620&gt;0,100,IF($AF620&gt;=-50,50,0)),"")</f>
        <v/>
      </c>
      <c r="AR620" s="0" t="str">
        <f aca="false">IF(ISNUMBER($AG620),IF($AG620=1,100,IF($AG620=0,50,0)),"")</f>
        <v/>
      </c>
      <c r="AS620" s="0" t="str">
        <f aca="false">IF(ISNUMBER($AH620),IF($AH620&lt;0,100,IF($AH620&lt;=20,50,0)),"")</f>
        <v/>
      </c>
      <c r="AT620" s="0" t="str">
        <f aca="false">IF(ISNUMBER($AI620),IF($AI620&lt;0.95,100,IF($AI620&lt;=1,50,0)),"")</f>
        <v/>
      </c>
      <c r="AU620" s="0" t="str">
        <f aca="false">IF(ISNUMBER($AJ620),IF($AJ620&lt;30,0,IF($AJ620&lt;40,50,IF($AJ620&lt;=90,100,50))),"")</f>
        <v/>
      </c>
      <c r="AV620" s="0" t="str">
        <f aca="false">IF(ISNUMBER($AK620),IF($AK620&gt;-0.2,100,IF($AK620&gt;=-0.4,50,0)),"")</f>
        <v/>
      </c>
      <c r="AW620" s="59" t="n">
        <f aca="false">01_指標庫!$H$4*ISNUMBER($F620)+01_指標庫!$H$5*ISNUMBER($AA620)+01_指標庫!$H$6*ISNUMBER($G620)+01_指標庫!$H$7*ISNUMBER($H620)+01_指標庫!$H$8*ISNUMBER($AF620)+01_指標庫!$H$9*ISNUMBER($AG620)+01_指標庫!$H$10*ISNUMBER($AB620)+01_指標庫!$H$11*ISNUMBER($AC620)+01_指標庫!$H$12*ISNUMBER($AD620)+01_指標庫!$H$13*ISNUMBER($AE620)+01_指標庫!$H$14*ISNUMBER($I620)+01_指標庫!$H$15*ISNUMBER($AH620)+01_指標庫!$H$16*ISNUMBER($K620)+01_指標庫!$H$17*ISNUMBER($AI620)+01_指標庫!$H$18*ISNUMBER($AJ620)+01_指標庫!$H$19*ISNUMBER($AK620)+01_指標庫!$H$20*ISNUMBER($BB620)+01_指標庫!$H$21*ISNUMBER($BC620)</f>
        <v>51</v>
      </c>
      <c r="AX620" s="59" t="n">
        <f aca="false">IF(AW620=0,50,ROUND((01_指標庫!$H$4*IF(ISNUMBER($F620),L620,0)+01_指標庫!$H$5*IF(ISNUMBER($AA620),AL620,0)+01_指標庫!$H$6*IF(ISNUMBER($G620),M620,0)+01_指標庫!$H$7*IF(ISNUMBER($H620),N620,0)+01_指標庫!$H$8*IF(ISNUMBER($AF620),AQ620,0)+01_指標庫!$H$9*IF(ISNUMBER($AG620),AR620,0)+01_指標庫!$H$10*IF(ISNUMBER($AB620),AM620,0)+01_指標庫!$H$11*IF(ISNUMBER($AC620),AN620,0)+01_指標庫!$H$12*IF(ISNUMBER($AD620),AO620,0)+01_指標庫!$H$13*IF(ISNUMBER($AE620),AP620,0)+01_指標庫!$H$14*IF(ISNUMBER($I620),O620,0)+01_指標庫!$H$15*IF(ISNUMBER($AH620),AS620,0)+01_指標庫!$H$16*IF(ISNUMBER($K620),P620,0)+01_指標庫!$H$17*IF(ISNUMBER($AI620),AT620,0)+01_指標庫!$H$18*IF(ISNUMBER($AJ620),AU620,0)+01_指標庫!$H$19*IF(ISNUMBER($AK620),AV620,0)+01_指標庫!$H$20*IF(ISNUMBER($BB620),BB620,0)+01_指標庫!$H$21*IF(ISNUMBER($BC620),BC620,0))/AW620,1))</f>
        <v>5.9</v>
      </c>
      <c r="AY620" s="60"/>
      <c r="AZ620" s="60"/>
      <c r="BA620" s="58" t="n">
        <f aca="false">AVERAGE($E616:$E620)/AVERAGE($E611:$E620)-1</f>
        <v>-0.0105941975923615</v>
      </c>
      <c r="BB620" s="59" t="n">
        <f aca="false">IF(ISNUMBER($BA620),IF(OR($S620&lt;=-0.03,$BA620&lt;-0.003),0,IF(OR($S620&lt;=-0.02,$BA620&lt;0.01),50,100)),"")</f>
        <v>0</v>
      </c>
      <c r="BC620" s="0" t="str">
        <f aca="false">IF(OR(COUNT($AZ620)=0,COUNT($AZ619)=0),"",IF(OR($AY620/$AZ619-1&lt;=-0.03,$AZ620/$AZ619-1&lt;=-0.045,IF(COUNT($AZ611:$AZ620)=10,AVERAGE($AZ616:$AZ620)/AVERAGE($AZ611:$AZ620)-1&lt;-0.01,FALSE())),0,IF(OR($AZ620/$AZ619-1&lt;=-0.02,IF(COUNT($AZ611:$AZ620)=10,AVERAGE($AZ616:$AZ620)/AVERAGE($AZ611:$AZ620)-1&lt;0.005,FALSE())),50,100)))</f>
        <v/>
      </c>
    </row>
    <row r="621" customFormat="false" ht="15" hidden="false" customHeight="true" outlineLevel="0" collapsed="false">
      <c r="A621" s="47" t="n">
        <v>617</v>
      </c>
      <c r="B621" s="48" t="n">
        <v>43452</v>
      </c>
      <c r="C621" s="47" t="n">
        <v>2018</v>
      </c>
      <c r="D621" s="49" t="s">
        <v>237</v>
      </c>
      <c r="E621" s="50" t="n">
        <v>6491.52</v>
      </c>
      <c r="F621" s="51" t="n">
        <v>-0.081831</v>
      </c>
      <c r="G621" s="51" t="n">
        <v>-0.152563</v>
      </c>
      <c r="H621" s="52" t="n">
        <v>0.2449</v>
      </c>
      <c r="I621" s="53" t="n">
        <v>472</v>
      </c>
      <c r="J621" s="47" t="s">
        <v>235</v>
      </c>
      <c r="K621" s="54" t="n">
        <v>25.58</v>
      </c>
      <c r="L621" s="55" t="n">
        <f aca="false">IF(COUNT(F621)=0,50,IF(F621&gt;=0,100,IF(F621&gt;=-0.02,50,0)))</f>
        <v>0</v>
      </c>
      <c r="M621" s="55" t="n">
        <f aca="false">IF(COUNT(G621)=0,50,IF(G621&gt;-0.06,100,IF(G621&gt;-0.15,50,0)))</f>
        <v>0</v>
      </c>
      <c r="N621" s="55" t="n">
        <f aca="false">IF(COUNT(H621)=0,50,IF(H621&gt;=0.6,100,IF(H621&gt;=0.4,50,0)))</f>
        <v>0</v>
      </c>
      <c r="O621" s="55" t="n">
        <f aca="false">IF(COUNT(I621)=0,50,IF(J621="proxy_vix",50,IF(I621&lt;350,100,IF(I621&lt;=450,50,0))))</f>
        <v>0</v>
      </c>
      <c r="P621" s="55" t="n">
        <f aca="false">IF(COUNT(K621)=0,50,IF(K621&lt;20,100,IF(K621&lt;=25,50,0)))</f>
        <v>0</v>
      </c>
      <c r="Q621" s="54"/>
      <c r="R621" s="47"/>
      <c r="S621" s="51" t="n">
        <f aca="false">$E621/$E620-1</f>
        <v>0.00668849123579696</v>
      </c>
      <c r="T621" s="56" t="n">
        <f aca="false">$K621/$K620-1</f>
        <v>0.0432300163132136</v>
      </c>
      <c r="V621" s="57"/>
      <c r="W621" s="57"/>
      <c r="Y621" s="1" t="str">
        <f aca="false">IF(AX621&gt;=70,"EASY",IF(AX621&gt;40,"UNCERTAIN","HARD"))</f>
        <v>HARD</v>
      </c>
      <c r="AA621" s="58" t="n">
        <f aca="false">IF($A621&lt;200,"",AVERAGE($E572:$E621)/AVERAGE($E422:$E621)-1)</f>
        <v>-0.0244365021202942</v>
      </c>
      <c r="AB621" s="59" t="n">
        <f aca="false">LOOKUP($B621,07_L1政策步階!$A$4:$A$14,07_L1政策步階!$C$4:$C$14)</f>
        <v>-1</v>
      </c>
      <c r="AC621" s="57"/>
      <c r="AD621" s="57"/>
      <c r="AE621" s="57"/>
      <c r="AF621" s="57"/>
      <c r="AG621" s="57"/>
      <c r="AH621" s="57"/>
      <c r="AI621" s="57"/>
      <c r="AJ621" s="57"/>
      <c r="AK621" s="57"/>
      <c r="AL621" s="59" t="n">
        <f aca="false">IF(ISNUMBER($AA621),IF($AA621&gt;=0.005,100,IF($AA621&gt;=-0.015,50,0)),"")</f>
        <v>0</v>
      </c>
      <c r="AM621" s="59" t="n">
        <f aca="false">IF(ISNUMBER($AB621),IF($AB621=1,100,IF($AB621=0,50,0)),"")</f>
        <v>0</v>
      </c>
      <c r="AN621" s="0" t="str">
        <f aca="false">IF(ISNUMBER($AC621),IF($AC621&gt;=0.001,100,IF($AC621&gt;=-0.003,50,0)),"")</f>
        <v/>
      </c>
      <c r="AO621" s="0" t="str">
        <f aca="false">IF(ISNUMBER($AD621),IF($AD621&gt;=0.04,100,IF($AD621&gt;=0,50,0)),"")</f>
        <v/>
      </c>
      <c r="AP621" s="0" t="str">
        <f aca="false">IF(ISNUMBER($AE621),IF($AE621&gt;=25,100,IF($AE621&gt;=-75,50,0)),"")</f>
        <v/>
      </c>
      <c r="AQ621" s="0" t="str">
        <f aca="false">IF(ISNUMBER($AF621),IF($AF621&gt;0,100,IF($AF621&gt;=-50,50,0)),"")</f>
        <v/>
      </c>
      <c r="AR621" s="0" t="str">
        <f aca="false">IF(ISNUMBER($AG621),IF($AG621=1,100,IF($AG621=0,50,0)),"")</f>
        <v/>
      </c>
      <c r="AS621" s="0" t="str">
        <f aca="false">IF(ISNUMBER($AH621),IF($AH621&lt;0,100,IF($AH621&lt;=20,50,0)),"")</f>
        <v/>
      </c>
      <c r="AT621" s="0" t="str">
        <f aca="false">IF(ISNUMBER($AI621),IF($AI621&lt;0.95,100,IF($AI621&lt;=1,50,0)),"")</f>
        <v/>
      </c>
      <c r="AU621" s="0" t="str">
        <f aca="false">IF(ISNUMBER($AJ621),IF($AJ621&lt;30,0,IF($AJ621&lt;40,50,IF($AJ621&lt;=90,100,50))),"")</f>
        <v/>
      </c>
      <c r="AV621" s="0" t="str">
        <f aca="false">IF(ISNUMBER($AK621),IF($AK621&gt;-0.2,100,IF($AK621&gt;=-0.4,50,0)),"")</f>
        <v/>
      </c>
      <c r="AW621" s="59" t="n">
        <f aca="false">01_指標庫!$H$4*ISNUMBER($F621)+01_指標庫!$H$5*ISNUMBER($AA621)+01_指標庫!$H$6*ISNUMBER($G621)+01_指標庫!$H$7*ISNUMBER($H621)+01_指標庫!$H$8*ISNUMBER($AF621)+01_指標庫!$H$9*ISNUMBER($AG621)+01_指標庫!$H$10*ISNUMBER($AB621)+01_指標庫!$H$11*ISNUMBER($AC621)+01_指標庫!$H$12*ISNUMBER($AD621)+01_指標庫!$H$13*ISNUMBER($AE621)+01_指標庫!$H$14*ISNUMBER($I621)+01_指標庫!$H$15*ISNUMBER($AH621)+01_指標庫!$H$16*ISNUMBER($K621)+01_指標庫!$H$17*ISNUMBER($AI621)+01_指標庫!$H$18*ISNUMBER($AJ621)+01_指標庫!$H$19*ISNUMBER($AK621)+01_指標庫!$H$20*ISNUMBER($BB621)+01_指標庫!$H$21*ISNUMBER($BC621)</f>
        <v>51</v>
      </c>
      <c r="AX621" s="59" t="n">
        <f aca="false">IF(AW621=0,50,ROUND((01_指標庫!$H$4*IF(ISNUMBER($F621),L621,0)+01_指標庫!$H$5*IF(ISNUMBER($AA621),AL621,0)+01_指標庫!$H$6*IF(ISNUMBER($G621),M621,0)+01_指標庫!$H$7*IF(ISNUMBER($H621),N621,0)+01_指標庫!$H$8*IF(ISNUMBER($AF621),AQ621,0)+01_指標庫!$H$9*IF(ISNUMBER($AG621),AR621,0)+01_指標庫!$H$10*IF(ISNUMBER($AB621),AM621,0)+01_指標庫!$H$11*IF(ISNUMBER($AC621),AN621,0)+01_指標庫!$H$12*IF(ISNUMBER($AD621),AO621,0)+01_指標庫!$H$13*IF(ISNUMBER($AE621),AP621,0)+01_指標庫!$H$14*IF(ISNUMBER($I621),O621,0)+01_指標庫!$H$15*IF(ISNUMBER($AH621),AS621,0)+01_指標庫!$H$16*IF(ISNUMBER($K621),P621,0)+01_指標庫!$H$17*IF(ISNUMBER($AI621),AT621,0)+01_指標庫!$H$18*IF(ISNUMBER($AJ621),AU621,0)+01_指標庫!$H$19*IF(ISNUMBER($AK621),AV621,0)+01_指標庫!$H$20*IF(ISNUMBER($BB621),BB621,0)+01_指標庫!$H$21*IF(ISNUMBER($BC621),BC621,0))/AW621,1))</f>
        <v>0</v>
      </c>
      <c r="AY621" s="60"/>
      <c r="AZ621" s="60"/>
      <c r="BA621" s="58" t="n">
        <f aca="false">AVERAGE($E617:$E621)/AVERAGE($E612:$E621)-1</f>
        <v>-0.00850840285740306</v>
      </c>
      <c r="BB621" s="59" t="n">
        <f aca="false">IF(ISNUMBER($BA621),IF(OR($S621&lt;=-0.03,$BA621&lt;-0.003),0,IF(OR($S621&lt;=-0.02,$BA621&lt;0.01),50,100)),"")</f>
        <v>0</v>
      </c>
      <c r="BC621" s="0" t="str">
        <f aca="false">IF(OR(COUNT($AZ621)=0,COUNT($AZ620)=0),"",IF(OR($AY621/$AZ620-1&lt;=-0.03,$AZ621/$AZ620-1&lt;=-0.045,IF(COUNT($AZ612:$AZ621)=10,AVERAGE($AZ617:$AZ621)/AVERAGE($AZ612:$AZ621)-1&lt;-0.01,FALSE())),0,IF(OR($AZ621/$AZ620-1&lt;=-0.02,IF(COUNT($AZ612:$AZ621)=10,AVERAGE($AZ617:$AZ621)/AVERAGE($AZ612:$AZ621)-1&lt;0.005,FALSE())),50,100)))</f>
        <v/>
      </c>
    </row>
    <row r="622" customFormat="false" ht="15" hidden="false" customHeight="true" outlineLevel="0" collapsed="false">
      <c r="A622" s="47" t="n">
        <v>618</v>
      </c>
      <c r="B622" s="48" t="n">
        <v>43453</v>
      </c>
      <c r="C622" s="47" t="n">
        <v>2018</v>
      </c>
      <c r="D622" s="49" t="s">
        <v>238</v>
      </c>
      <c r="E622" s="50" t="n">
        <v>6342.97</v>
      </c>
      <c r="F622" s="51" t="n">
        <v>-0.10248</v>
      </c>
      <c r="G622" s="51" t="n">
        <v>-0.171955</v>
      </c>
      <c r="H622" s="52" t="n">
        <v>0.2041</v>
      </c>
      <c r="I622" s="53" t="n">
        <v>484</v>
      </c>
      <c r="J622" s="47" t="s">
        <v>235</v>
      </c>
      <c r="K622" s="54" t="n">
        <v>25.58</v>
      </c>
      <c r="L622" s="55" t="n">
        <f aca="false">IF(COUNT(F622)=0,50,IF(F622&gt;=0,100,IF(F622&gt;=-0.02,50,0)))</f>
        <v>0</v>
      </c>
      <c r="M622" s="55" t="n">
        <f aca="false">IF(COUNT(G622)=0,50,IF(G622&gt;-0.06,100,IF(G622&gt;-0.15,50,0)))</f>
        <v>0</v>
      </c>
      <c r="N622" s="55" t="n">
        <f aca="false">IF(COUNT(H622)=0,50,IF(H622&gt;=0.6,100,IF(H622&gt;=0.4,50,0)))</f>
        <v>0</v>
      </c>
      <c r="O622" s="55" t="n">
        <f aca="false">IF(COUNT(I622)=0,50,IF(J622="proxy_vix",50,IF(I622&lt;350,100,IF(I622&lt;=450,50,0))))</f>
        <v>0</v>
      </c>
      <c r="P622" s="55" t="n">
        <f aca="false">IF(COUNT(K622)=0,50,IF(K622&lt;20,100,IF(K622&lt;=25,50,0)))</f>
        <v>0</v>
      </c>
      <c r="Q622" s="54"/>
      <c r="R622" s="47"/>
      <c r="S622" s="51" t="n">
        <f aca="false">$E622/$E621-1</f>
        <v>-0.022883700581682</v>
      </c>
      <c r="T622" s="56" t="n">
        <f aca="false">$K622/$K621-1</f>
        <v>0</v>
      </c>
      <c r="V622" s="57"/>
      <c r="W622" s="57"/>
      <c r="Y622" s="1" t="str">
        <f aca="false">IF(AX622&gt;=70,"EASY",IF(AX622&gt;40,"UNCERTAIN","HARD"))</f>
        <v>HARD</v>
      </c>
      <c r="AA622" s="58" t="n">
        <f aca="false">IF($A622&lt;200,"",AVERAGE($E573:$E622)/AVERAGE($E423:$E622)-1)</f>
        <v>-0.0269008946023106</v>
      </c>
      <c r="AB622" s="59" t="n">
        <f aca="false">LOOKUP($B622,07_L1政策步階!$A$4:$A$14,07_L1政策步階!$C$4:$C$14)</f>
        <v>-1</v>
      </c>
      <c r="AC622" s="57"/>
      <c r="AD622" s="57"/>
      <c r="AE622" s="57"/>
      <c r="AF622" s="57"/>
      <c r="AG622" s="57"/>
      <c r="AH622" s="57"/>
      <c r="AI622" s="57"/>
      <c r="AJ622" s="57"/>
      <c r="AK622" s="57"/>
      <c r="AL622" s="59" t="n">
        <f aca="false">IF(ISNUMBER($AA622),IF($AA622&gt;=0.005,100,IF($AA622&gt;=-0.015,50,0)),"")</f>
        <v>0</v>
      </c>
      <c r="AM622" s="59" t="n">
        <f aca="false">IF(ISNUMBER($AB622),IF($AB622=1,100,IF($AB622=0,50,0)),"")</f>
        <v>0</v>
      </c>
      <c r="AN622" s="0" t="str">
        <f aca="false">IF(ISNUMBER($AC622),IF($AC622&gt;=0.001,100,IF($AC622&gt;=-0.003,50,0)),"")</f>
        <v/>
      </c>
      <c r="AO622" s="0" t="str">
        <f aca="false">IF(ISNUMBER($AD622),IF($AD622&gt;=0.04,100,IF($AD622&gt;=0,50,0)),"")</f>
        <v/>
      </c>
      <c r="AP622" s="0" t="str">
        <f aca="false">IF(ISNUMBER($AE622),IF($AE622&gt;=25,100,IF($AE622&gt;=-75,50,0)),"")</f>
        <v/>
      </c>
      <c r="AQ622" s="0" t="str">
        <f aca="false">IF(ISNUMBER($AF622),IF($AF622&gt;0,100,IF($AF622&gt;=-50,50,0)),"")</f>
        <v/>
      </c>
      <c r="AR622" s="0" t="str">
        <f aca="false">IF(ISNUMBER($AG622),IF($AG622=1,100,IF($AG622=0,50,0)),"")</f>
        <v/>
      </c>
      <c r="AS622" s="0" t="str">
        <f aca="false">IF(ISNUMBER($AH622),IF($AH622&lt;0,100,IF($AH622&lt;=20,50,0)),"")</f>
        <v/>
      </c>
      <c r="AT622" s="0" t="str">
        <f aca="false">IF(ISNUMBER($AI622),IF($AI622&lt;0.95,100,IF($AI622&lt;=1,50,0)),"")</f>
        <v/>
      </c>
      <c r="AU622" s="0" t="str">
        <f aca="false">IF(ISNUMBER($AJ622),IF($AJ622&lt;30,0,IF($AJ622&lt;40,50,IF($AJ622&lt;=90,100,50))),"")</f>
        <v/>
      </c>
      <c r="AV622" s="0" t="str">
        <f aca="false">IF(ISNUMBER($AK622),IF($AK622&gt;-0.2,100,IF($AK622&gt;=-0.4,50,0)),"")</f>
        <v/>
      </c>
      <c r="AW622" s="59" t="n">
        <f aca="false">01_指標庫!$H$4*ISNUMBER($F622)+01_指標庫!$H$5*ISNUMBER($AA622)+01_指標庫!$H$6*ISNUMBER($G622)+01_指標庫!$H$7*ISNUMBER($H622)+01_指標庫!$H$8*ISNUMBER($AF622)+01_指標庫!$H$9*ISNUMBER($AG622)+01_指標庫!$H$10*ISNUMBER($AB622)+01_指標庫!$H$11*ISNUMBER($AC622)+01_指標庫!$H$12*ISNUMBER($AD622)+01_指標庫!$H$13*ISNUMBER($AE622)+01_指標庫!$H$14*ISNUMBER($I622)+01_指標庫!$H$15*ISNUMBER($AH622)+01_指標庫!$H$16*ISNUMBER($K622)+01_指標庫!$H$17*ISNUMBER($AI622)+01_指標庫!$H$18*ISNUMBER($AJ622)+01_指標庫!$H$19*ISNUMBER($AK622)+01_指標庫!$H$20*ISNUMBER($BB622)+01_指標庫!$H$21*ISNUMBER($BC622)</f>
        <v>51</v>
      </c>
      <c r="AX622" s="59" t="n">
        <f aca="false">IF(AW622=0,50,ROUND((01_指標庫!$H$4*IF(ISNUMBER($F622),L622,0)+01_指標庫!$H$5*IF(ISNUMBER($AA622),AL622,0)+01_指標庫!$H$6*IF(ISNUMBER($G622),M622,0)+01_指標庫!$H$7*IF(ISNUMBER($H622),N622,0)+01_指標庫!$H$8*IF(ISNUMBER($AF622),AQ622,0)+01_指標庫!$H$9*IF(ISNUMBER($AG622),AR622,0)+01_指標庫!$H$10*IF(ISNUMBER($AB622),AM622,0)+01_指標庫!$H$11*IF(ISNUMBER($AC622),AN622,0)+01_指標庫!$H$12*IF(ISNUMBER($AD622),AO622,0)+01_指標庫!$H$13*IF(ISNUMBER($AE622),AP622,0)+01_指標庫!$H$14*IF(ISNUMBER($I622),O622,0)+01_指標庫!$H$15*IF(ISNUMBER($AH622),AS622,0)+01_指標庫!$H$16*IF(ISNUMBER($K622),P622,0)+01_指標庫!$H$17*IF(ISNUMBER($AI622),AT622,0)+01_指標庫!$H$18*IF(ISNUMBER($AJ622),AU622,0)+01_指標庫!$H$19*IF(ISNUMBER($AK622),AV622,0)+01_指標庫!$H$20*IF(ISNUMBER($BB622),BB622,0)+01_指標庫!$H$21*IF(ISNUMBER($BC622),BC622,0))/AW622,1))</f>
        <v>0</v>
      </c>
      <c r="AY622" s="60"/>
      <c r="AZ622" s="60"/>
      <c r="BA622" s="58" t="n">
        <f aca="false">AVERAGE($E618:$E622)/AVERAGE($E613:$E622)-1</f>
        <v>-0.014449451824695</v>
      </c>
      <c r="BB622" s="59" t="n">
        <f aca="false">IF(ISNUMBER($BA622),IF(OR($S622&lt;=-0.03,$BA622&lt;-0.003),0,IF(OR($S622&lt;=-0.02,$BA622&lt;0.01),50,100)),"")</f>
        <v>0</v>
      </c>
      <c r="BC622" s="0" t="str">
        <f aca="false">IF(OR(COUNT($AZ622)=0,COUNT($AZ621)=0),"",IF(OR($AY622/$AZ621-1&lt;=-0.03,$AZ622/$AZ621-1&lt;=-0.045,IF(COUNT($AZ613:$AZ622)=10,AVERAGE($AZ618:$AZ622)/AVERAGE($AZ613:$AZ622)-1&lt;-0.01,FALSE())),0,IF(OR($AZ622/$AZ621-1&lt;=-0.02,IF(COUNT($AZ613:$AZ622)=10,AVERAGE($AZ618:$AZ622)/AVERAGE($AZ613:$AZ622)-1&lt;0.005,FALSE())),50,100)))</f>
        <v/>
      </c>
    </row>
    <row r="623" customFormat="false" ht="15" hidden="false" customHeight="true" outlineLevel="0" collapsed="false">
      <c r="A623" s="47" t="n">
        <v>619</v>
      </c>
      <c r="B623" s="48" t="n">
        <v>43454</v>
      </c>
      <c r="C623" s="47" t="n">
        <v>2018</v>
      </c>
      <c r="D623" s="49" t="s">
        <v>239</v>
      </c>
      <c r="E623" s="50" t="n">
        <v>6243.19</v>
      </c>
      <c r="F623" s="51" t="n">
        <v>-0.11617</v>
      </c>
      <c r="G623" s="51" t="n">
        <v>-0.184981</v>
      </c>
      <c r="H623" s="52" t="n">
        <v>0.1633</v>
      </c>
      <c r="I623" s="53" t="n">
        <v>511</v>
      </c>
      <c r="J623" s="47" t="s">
        <v>235</v>
      </c>
      <c r="K623" s="54" t="n">
        <v>28.38</v>
      </c>
      <c r="L623" s="55" t="n">
        <f aca="false">IF(COUNT(F623)=0,50,IF(F623&gt;=0,100,IF(F623&gt;=-0.02,50,0)))</f>
        <v>0</v>
      </c>
      <c r="M623" s="55" t="n">
        <f aca="false">IF(COUNT(G623)=0,50,IF(G623&gt;-0.06,100,IF(G623&gt;-0.15,50,0)))</f>
        <v>0</v>
      </c>
      <c r="N623" s="55" t="n">
        <f aca="false">IF(COUNT(H623)=0,50,IF(H623&gt;=0.6,100,IF(H623&gt;=0.4,50,0)))</f>
        <v>0</v>
      </c>
      <c r="O623" s="55" t="n">
        <f aca="false">IF(COUNT(I623)=0,50,IF(J623="proxy_vix",50,IF(I623&lt;350,100,IF(I623&lt;=450,50,0))))</f>
        <v>0</v>
      </c>
      <c r="P623" s="55" t="n">
        <f aca="false">IF(COUNT(K623)=0,50,IF(K623&lt;20,100,IF(K623&lt;=25,50,0)))</f>
        <v>0</v>
      </c>
      <c r="Q623" s="54"/>
      <c r="R623" s="47"/>
      <c r="S623" s="51" t="n">
        <f aca="false">$E623/$E622-1</f>
        <v>-0.0157308011861952</v>
      </c>
      <c r="T623" s="56" t="n">
        <f aca="false">$K623/$K622-1</f>
        <v>0.109460516028147</v>
      </c>
      <c r="V623" s="57"/>
      <c r="W623" s="57"/>
      <c r="Y623" s="1" t="str">
        <f aca="false">IF(AX623&gt;=70,"EASY",IF(AX623&gt;40,"UNCERTAIN","HARD"))</f>
        <v>HARD</v>
      </c>
      <c r="AA623" s="58" t="n">
        <f aca="false">IF($A623&lt;200,"",AVERAGE($E574:$E623)/AVERAGE($E424:$E623)-1)</f>
        <v>-0.0296232155907861</v>
      </c>
      <c r="AB623" s="59" t="n">
        <f aca="false">LOOKUP($B623,07_L1政策步階!$A$4:$A$14,07_L1政策步階!$C$4:$C$14)</f>
        <v>-1</v>
      </c>
      <c r="AC623" s="57"/>
      <c r="AD623" s="57"/>
      <c r="AE623" s="57"/>
      <c r="AF623" s="57"/>
      <c r="AG623" s="57"/>
      <c r="AH623" s="57"/>
      <c r="AI623" s="57"/>
      <c r="AJ623" s="57"/>
      <c r="AK623" s="57"/>
      <c r="AL623" s="59" t="n">
        <f aca="false">IF(ISNUMBER($AA623),IF($AA623&gt;=0.005,100,IF($AA623&gt;=-0.015,50,0)),"")</f>
        <v>0</v>
      </c>
      <c r="AM623" s="59" t="n">
        <f aca="false">IF(ISNUMBER($AB623),IF($AB623=1,100,IF($AB623=0,50,0)),"")</f>
        <v>0</v>
      </c>
      <c r="AN623" s="0" t="str">
        <f aca="false">IF(ISNUMBER($AC623),IF($AC623&gt;=0.001,100,IF($AC623&gt;=-0.003,50,0)),"")</f>
        <v/>
      </c>
      <c r="AO623" s="0" t="str">
        <f aca="false">IF(ISNUMBER($AD623),IF($AD623&gt;=0.04,100,IF($AD623&gt;=0,50,0)),"")</f>
        <v/>
      </c>
      <c r="AP623" s="0" t="str">
        <f aca="false">IF(ISNUMBER($AE623),IF($AE623&gt;=25,100,IF($AE623&gt;=-75,50,0)),"")</f>
        <v/>
      </c>
      <c r="AQ623" s="0" t="str">
        <f aca="false">IF(ISNUMBER($AF623),IF($AF623&gt;0,100,IF($AF623&gt;=-50,50,0)),"")</f>
        <v/>
      </c>
      <c r="AR623" s="0" t="str">
        <f aca="false">IF(ISNUMBER($AG623),IF($AG623=1,100,IF($AG623=0,50,0)),"")</f>
        <v/>
      </c>
      <c r="AS623" s="0" t="str">
        <f aca="false">IF(ISNUMBER($AH623),IF($AH623&lt;0,100,IF($AH623&lt;=20,50,0)),"")</f>
        <v/>
      </c>
      <c r="AT623" s="0" t="str">
        <f aca="false">IF(ISNUMBER($AI623),IF($AI623&lt;0.95,100,IF($AI623&lt;=1,50,0)),"")</f>
        <v/>
      </c>
      <c r="AU623" s="0" t="str">
        <f aca="false">IF(ISNUMBER($AJ623),IF($AJ623&lt;30,0,IF($AJ623&lt;40,50,IF($AJ623&lt;=90,100,50))),"")</f>
        <v/>
      </c>
      <c r="AV623" s="0" t="str">
        <f aca="false">IF(ISNUMBER($AK623),IF($AK623&gt;-0.2,100,IF($AK623&gt;=-0.4,50,0)),"")</f>
        <v/>
      </c>
      <c r="AW623" s="59" t="n">
        <f aca="false">01_指標庫!$H$4*ISNUMBER($F623)+01_指標庫!$H$5*ISNUMBER($AA623)+01_指標庫!$H$6*ISNUMBER($G623)+01_指標庫!$H$7*ISNUMBER($H623)+01_指標庫!$H$8*ISNUMBER($AF623)+01_指標庫!$H$9*ISNUMBER($AG623)+01_指標庫!$H$10*ISNUMBER($AB623)+01_指標庫!$H$11*ISNUMBER($AC623)+01_指標庫!$H$12*ISNUMBER($AD623)+01_指標庫!$H$13*ISNUMBER($AE623)+01_指標庫!$H$14*ISNUMBER($I623)+01_指標庫!$H$15*ISNUMBER($AH623)+01_指標庫!$H$16*ISNUMBER($K623)+01_指標庫!$H$17*ISNUMBER($AI623)+01_指標庫!$H$18*ISNUMBER($AJ623)+01_指標庫!$H$19*ISNUMBER($AK623)+01_指標庫!$H$20*ISNUMBER($BB623)+01_指標庫!$H$21*ISNUMBER($BC623)</f>
        <v>51</v>
      </c>
      <c r="AX623" s="59" t="n">
        <f aca="false">IF(AW623=0,50,ROUND((01_指標庫!$H$4*IF(ISNUMBER($F623),L623,0)+01_指標庫!$H$5*IF(ISNUMBER($AA623),AL623,0)+01_指標庫!$H$6*IF(ISNUMBER($G623),M623,0)+01_指標庫!$H$7*IF(ISNUMBER($H623),N623,0)+01_指標庫!$H$8*IF(ISNUMBER($AF623),AQ623,0)+01_指標庫!$H$9*IF(ISNUMBER($AG623),AR623,0)+01_指標庫!$H$10*IF(ISNUMBER($AB623),AM623,0)+01_指標庫!$H$11*IF(ISNUMBER($AC623),AN623,0)+01_指標庫!$H$12*IF(ISNUMBER($AD623),AO623,0)+01_指標庫!$H$13*IF(ISNUMBER($AE623),AP623,0)+01_指標庫!$H$14*IF(ISNUMBER($I623),O623,0)+01_指標庫!$H$15*IF(ISNUMBER($AH623),AS623,0)+01_指標庫!$H$16*IF(ISNUMBER($K623),P623,0)+01_指標庫!$H$17*IF(ISNUMBER($AI623),AT623,0)+01_指標庫!$H$18*IF(ISNUMBER($AJ623),AU623,0)+01_指標庫!$H$19*IF(ISNUMBER($AK623),AV623,0)+01_指標庫!$H$20*IF(ISNUMBER($BB623),BB623,0)+01_指標庫!$H$21*IF(ISNUMBER($BC623),BC623,0))/AW623,1))</f>
        <v>0</v>
      </c>
      <c r="AY623" s="60"/>
      <c r="AZ623" s="60"/>
      <c r="BA623" s="58" t="n">
        <f aca="false">AVERAGE($E619:$E623)/AVERAGE($E614:$E623)-1</f>
        <v>-0.0214941475833174</v>
      </c>
      <c r="BB623" s="59" t="n">
        <f aca="false">IF(ISNUMBER($BA623),IF(OR($S623&lt;=-0.03,$BA623&lt;-0.003),0,IF(OR($S623&lt;=-0.02,$BA623&lt;0.01),50,100)),"")</f>
        <v>0</v>
      </c>
      <c r="BC623" s="0" t="str">
        <f aca="false">IF(OR(COUNT($AZ623)=0,COUNT($AZ622)=0),"",IF(OR($AY623/$AZ622-1&lt;=-0.03,$AZ623/$AZ622-1&lt;=-0.045,IF(COUNT($AZ614:$AZ623)=10,AVERAGE($AZ619:$AZ623)/AVERAGE($AZ614:$AZ623)-1&lt;-0.01,FALSE())),0,IF(OR($AZ623/$AZ622-1&lt;=-0.02,IF(COUNT($AZ614:$AZ623)=10,AVERAGE($AZ619:$AZ623)/AVERAGE($AZ614:$AZ623)-1&lt;0.005,FALSE())),50,100)))</f>
        <v/>
      </c>
    </row>
    <row r="624" customFormat="false" ht="15" hidden="false" customHeight="true" outlineLevel="0" collapsed="false">
      <c r="A624" s="47" t="n">
        <v>620</v>
      </c>
      <c r="B624" s="48" t="n">
        <v>43455</v>
      </c>
      <c r="C624" s="47" t="n">
        <v>2018</v>
      </c>
      <c r="D624" s="49" t="s">
        <v>234</v>
      </c>
      <c r="E624" s="50" t="n">
        <v>6046.56</v>
      </c>
      <c r="F624" s="51" t="n">
        <v>-0.143448</v>
      </c>
      <c r="G624" s="51" t="n">
        <v>-0.21065</v>
      </c>
      <c r="H624" s="52" t="n">
        <v>0.1224</v>
      </c>
      <c r="I624" s="53" t="n">
        <v>522</v>
      </c>
      <c r="J624" s="47" t="s">
        <v>235</v>
      </c>
      <c r="K624" s="54" t="n">
        <v>30.11</v>
      </c>
      <c r="L624" s="55" t="n">
        <f aca="false">IF(COUNT(F624)=0,50,IF(F624&gt;=0,100,IF(F624&gt;=-0.02,50,0)))</f>
        <v>0</v>
      </c>
      <c r="M624" s="55" t="n">
        <f aca="false">IF(COUNT(G624)=0,50,IF(G624&gt;-0.06,100,IF(G624&gt;-0.15,50,0)))</f>
        <v>0</v>
      </c>
      <c r="N624" s="55" t="n">
        <f aca="false">IF(COUNT(H624)=0,50,IF(H624&gt;=0.6,100,IF(H624&gt;=0.4,50,0)))</f>
        <v>0</v>
      </c>
      <c r="O624" s="55" t="n">
        <f aca="false">IF(COUNT(I624)=0,50,IF(J624="proxy_vix",50,IF(I624&lt;350,100,IF(I624&lt;=450,50,0))))</f>
        <v>0</v>
      </c>
      <c r="P624" s="55" t="n">
        <f aca="false">IF(COUNT(K624)=0,50,IF(K624&lt;20,100,IF(K624&lt;=25,50,0)))</f>
        <v>0</v>
      </c>
      <c r="Q624" s="54"/>
      <c r="R624" s="47"/>
      <c r="S624" s="51" t="n">
        <f aca="false">$E624/$E623-1</f>
        <v>-0.0314951170795698</v>
      </c>
      <c r="T624" s="56" t="n">
        <f aca="false">$K624/$K623-1</f>
        <v>0.0609584214235377</v>
      </c>
      <c r="V624" s="57"/>
      <c r="W624" s="57"/>
      <c r="Y624" s="1" t="str">
        <f aca="false">IF(AX624&gt;=70,"EASY",IF(AX624&gt;40,"UNCERTAIN","HARD"))</f>
        <v>HARD</v>
      </c>
      <c r="AA624" s="58" t="n">
        <f aca="false">IF($A624&lt;200,"",AVERAGE($E575:$E624)/AVERAGE($E425:$E624)-1)</f>
        <v>-0.0318183260209601</v>
      </c>
      <c r="AB624" s="59" t="n">
        <f aca="false">LOOKUP($B624,07_L1政策步階!$A$4:$A$14,07_L1政策步階!$C$4:$C$14)</f>
        <v>-1</v>
      </c>
      <c r="AC624" s="57"/>
      <c r="AD624" s="57"/>
      <c r="AE624" s="57"/>
      <c r="AF624" s="57"/>
      <c r="AG624" s="57"/>
      <c r="AH624" s="57"/>
      <c r="AI624" s="57"/>
      <c r="AJ624" s="57"/>
      <c r="AK624" s="57"/>
      <c r="AL624" s="59" t="n">
        <f aca="false">IF(ISNUMBER($AA624),IF($AA624&gt;=0.005,100,IF($AA624&gt;=-0.015,50,0)),"")</f>
        <v>0</v>
      </c>
      <c r="AM624" s="59" t="n">
        <f aca="false">IF(ISNUMBER($AB624),IF($AB624=1,100,IF($AB624=0,50,0)),"")</f>
        <v>0</v>
      </c>
      <c r="AN624" s="0" t="str">
        <f aca="false">IF(ISNUMBER($AC624),IF($AC624&gt;=0.001,100,IF($AC624&gt;=-0.003,50,0)),"")</f>
        <v/>
      </c>
      <c r="AO624" s="0" t="str">
        <f aca="false">IF(ISNUMBER($AD624),IF($AD624&gt;=0.04,100,IF($AD624&gt;=0,50,0)),"")</f>
        <v/>
      </c>
      <c r="AP624" s="0" t="str">
        <f aca="false">IF(ISNUMBER($AE624),IF($AE624&gt;=25,100,IF($AE624&gt;=-75,50,0)),"")</f>
        <v/>
      </c>
      <c r="AQ624" s="0" t="str">
        <f aca="false">IF(ISNUMBER($AF624),IF($AF624&gt;0,100,IF($AF624&gt;=-50,50,0)),"")</f>
        <v/>
      </c>
      <c r="AR624" s="0" t="str">
        <f aca="false">IF(ISNUMBER($AG624),IF($AG624=1,100,IF($AG624=0,50,0)),"")</f>
        <v/>
      </c>
      <c r="AS624" s="0" t="str">
        <f aca="false">IF(ISNUMBER($AH624),IF($AH624&lt;0,100,IF($AH624&lt;=20,50,0)),"")</f>
        <v/>
      </c>
      <c r="AT624" s="0" t="str">
        <f aca="false">IF(ISNUMBER($AI624),IF($AI624&lt;0.95,100,IF($AI624&lt;=1,50,0)),"")</f>
        <v/>
      </c>
      <c r="AU624" s="0" t="str">
        <f aca="false">IF(ISNUMBER($AJ624),IF($AJ624&lt;30,0,IF($AJ624&lt;40,50,IF($AJ624&lt;=90,100,50))),"")</f>
        <v/>
      </c>
      <c r="AV624" s="0" t="str">
        <f aca="false">IF(ISNUMBER($AK624),IF($AK624&gt;-0.2,100,IF($AK624&gt;=-0.4,50,0)),"")</f>
        <v/>
      </c>
      <c r="AW624" s="59" t="n">
        <f aca="false">01_指標庫!$H$4*ISNUMBER($F624)+01_指標庫!$H$5*ISNUMBER($AA624)+01_指標庫!$H$6*ISNUMBER($G624)+01_指標庫!$H$7*ISNUMBER($H624)+01_指標庫!$H$8*ISNUMBER($AF624)+01_指標庫!$H$9*ISNUMBER($AG624)+01_指標庫!$H$10*ISNUMBER($AB624)+01_指標庫!$H$11*ISNUMBER($AC624)+01_指標庫!$H$12*ISNUMBER($AD624)+01_指標庫!$H$13*ISNUMBER($AE624)+01_指標庫!$H$14*ISNUMBER($I624)+01_指標庫!$H$15*ISNUMBER($AH624)+01_指標庫!$H$16*ISNUMBER($K624)+01_指標庫!$H$17*ISNUMBER($AI624)+01_指標庫!$H$18*ISNUMBER($AJ624)+01_指標庫!$H$19*ISNUMBER($AK624)+01_指標庫!$H$20*ISNUMBER($BB624)+01_指標庫!$H$21*ISNUMBER($BC624)</f>
        <v>51</v>
      </c>
      <c r="AX624" s="59" t="n">
        <f aca="false">IF(AW624=0,50,ROUND((01_指標庫!$H$4*IF(ISNUMBER($F624),L624,0)+01_指標庫!$H$5*IF(ISNUMBER($AA624),AL624,0)+01_指標庫!$H$6*IF(ISNUMBER($G624),M624,0)+01_指標庫!$H$7*IF(ISNUMBER($H624),N624,0)+01_指標庫!$H$8*IF(ISNUMBER($AF624),AQ624,0)+01_指標庫!$H$9*IF(ISNUMBER($AG624),AR624,0)+01_指標庫!$H$10*IF(ISNUMBER($AB624),AM624,0)+01_指標庫!$H$11*IF(ISNUMBER($AC624),AN624,0)+01_指標庫!$H$12*IF(ISNUMBER($AD624),AO624,0)+01_指標庫!$H$13*IF(ISNUMBER($AE624),AP624,0)+01_指標庫!$H$14*IF(ISNUMBER($I624),O624,0)+01_指標庫!$H$15*IF(ISNUMBER($AH624),AS624,0)+01_指標庫!$H$16*IF(ISNUMBER($K624),P624,0)+01_指標庫!$H$17*IF(ISNUMBER($AI624),AT624,0)+01_指標庫!$H$18*IF(ISNUMBER($AJ624),AU624,0)+01_指標庫!$H$19*IF(ISNUMBER($AK624),AV624,0)+01_指標庫!$H$20*IF(ISNUMBER($BB624),BB624,0)+01_指標庫!$H$21*IF(ISNUMBER($BC624),BC624,0))/AW624,1))</f>
        <v>0</v>
      </c>
      <c r="AY624" s="60"/>
      <c r="AZ624" s="60"/>
      <c r="BA624" s="58" t="n">
        <f aca="false">AVERAGE($E620:$E624)/AVERAGE($E615:$E624)-1</f>
        <v>-0.029825539858496</v>
      </c>
      <c r="BB624" s="59" t="n">
        <f aca="false">IF(ISNUMBER($BA624),IF(OR($S624&lt;=-0.03,$BA624&lt;-0.003),0,IF(OR($S624&lt;=-0.02,$BA624&lt;0.01),50,100)),"")</f>
        <v>0</v>
      </c>
      <c r="BC624" s="0" t="str">
        <f aca="false">IF(OR(COUNT($AZ624)=0,COUNT($AZ623)=0),"",IF(OR($AY624/$AZ623-1&lt;=-0.03,$AZ624/$AZ623-1&lt;=-0.045,IF(COUNT($AZ615:$AZ624)=10,AVERAGE($AZ620:$AZ624)/AVERAGE($AZ615:$AZ624)-1&lt;-0.01,FALSE())),0,IF(OR($AZ624/$AZ623-1&lt;=-0.02,IF(COUNT($AZ615:$AZ624)=10,AVERAGE($AZ620:$AZ624)/AVERAGE($AZ615:$AZ624)-1&lt;0.005,FALSE())),50,100)))</f>
        <v/>
      </c>
    </row>
    <row r="625" customFormat="false" ht="15" hidden="false" customHeight="true" outlineLevel="0" collapsed="false">
      <c r="A625" s="47" t="n">
        <v>621</v>
      </c>
      <c r="B625" s="48" t="n">
        <v>43458</v>
      </c>
      <c r="C625" s="47" t="n">
        <v>2018</v>
      </c>
      <c r="D625" s="49" t="s">
        <v>236</v>
      </c>
      <c r="E625" s="50" t="n">
        <v>5899.35</v>
      </c>
      <c r="F625" s="51" t="n">
        <v>-0.16359</v>
      </c>
      <c r="G625" s="51" t="n">
        <v>-0.229868</v>
      </c>
      <c r="H625" s="52" t="n">
        <v>0.0816</v>
      </c>
      <c r="I625" s="53" t="n">
        <v>535</v>
      </c>
      <c r="J625" s="47" t="s">
        <v>235</v>
      </c>
      <c r="K625" s="54" t="n">
        <v>36.07</v>
      </c>
      <c r="L625" s="55" t="n">
        <f aca="false">IF(COUNT(F625)=0,50,IF(F625&gt;=0,100,IF(F625&gt;=-0.02,50,0)))</f>
        <v>0</v>
      </c>
      <c r="M625" s="55" t="n">
        <f aca="false">IF(COUNT(G625)=0,50,IF(G625&gt;-0.06,100,IF(G625&gt;-0.15,50,0)))</f>
        <v>0</v>
      </c>
      <c r="N625" s="55" t="n">
        <f aca="false">IF(COUNT(H625)=0,50,IF(H625&gt;=0.6,100,IF(H625&gt;=0.4,50,0)))</f>
        <v>0</v>
      </c>
      <c r="O625" s="55" t="n">
        <f aca="false">IF(COUNT(I625)=0,50,IF(J625="proxy_vix",50,IF(I625&lt;350,100,IF(I625&lt;=450,50,0))))</f>
        <v>0</v>
      </c>
      <c r="P625" s="55" t="n">
        <f aca="false">IF(COUNT(K625)=0,50,IF(K625&lt;20,100,IF(K625&lt;=25,50,0)))</f>
        <v>0</v>
      </c>
      <c r="Q625" s="54"/>
      <c r="R625" s="47"/>
      <c r="S625" s="51" t="n">
        <f aca="false">$E625/$E624-1</f>
        <v>-0.0243460744621735</v>
      </c>
      <c r="T625" s="56" t="n">
        <f aca="false">$K625/$K624-1</f>
        <v>0.197940883427433</v>
      </c>
      <c r="V625" s="57"/>
      <c r="W625" s="57"/>
      <c r="Y625" s="1" t="str">
        <f aca="false">IF(AX625&gt;=70,"EASY",IF(AX625&gt;40,"UNCERTAIN","HARD"))</f>
        <v>HARD</v>
      </c>
      <c r="AA625" s="58" t="n">
        <f aca="false">IF($A625&lt;200,"",AVERAGE($E576:$E625)/AVERAGE($E426:$E625)-1)</f>
        <v>-0.0340124644504272</v>
      </c>
      <c r="AB625" s="59" t="n">
        <f aca="false">LOOKUP($B625,07_L1政策步階!$A$4:$A$14,07_L1政策步階!$C$4:$C$14)</f>
        <v>-1</v>
      </c>
      <c r="AC625" s="57"/>
      <c r="AD625" s="57"/>
      <c r="AE625" s="57"/>
      <c r="AF625" s="57"/>
      <c r="AG625" s="57"/>
      <c r="AH625" s="57"/>
      <c r="AI625" s="57"/>
      <c r="AJ625" s="57"/>
      <c r="AK625" s="57"/>
      <c r="AL625" s="59" t="n">
        <f aca="false">IF(ISNUMBER($AA625),IF($AA625&gt;=0.005,100,IF($AA625&gt;=-0.015,50,0)),"")</f>
        <v>0</v>
      </c>
      <c r="AM625" s="59" t="n">
        <f aca="false">IF(ISNUMBER($AB625),IF($AB625=1,100,IF($AB625=0,50,0)),"")</f>
        <v>0</v>
      </c>
      <c r="AN625" s="0" t="str">
        <f aca="false">IF(ISNUMBER($AC625),IF($AC625&gt;=0.001,100,IF($AC625&gt;=-0.003,50,0)),"")</f>
        <v/>
      </c>
      <c r="AO625" s="0" t="str">
        <f aca="false">IF(ISNUMBER($AD625),IF($AD625&gt;=0.04,100,IF($AD625&gt;=0,50,0)),"")</f>
        <v/>
      </c>
      <c r="AP625" s="0" t="str">
        <f aca="false">IF(ISNUMBER($AE625),IF($AE625&gt;=25,100,IF($AE625&gt;=-75,50,0)),"")</f>
        <v/>
      </c>
      <c r="AQ625" s="0" t="str">
        <f aca="false">IF(ISNUMBER($AF625),IF($AF625&gt;0,100,IF($AF625&gt;=-50,50,0)),"")</f>
        <v/>
      </c>
      <c r="AR625" s="0" t="str">
        <f aca="false">IF(ISNUMBER($AG625),IF($AG625=1,100,IF($AG625=0,50,0)),"")</f>
        <v/>
      </c>
      <c r="AS625" s="0" t="str">
        <f aca="false">IF(ISNUMBER($AH625),IF($AH625&lt;0,100,IF($AH625&lt;=20,50,0)),"")</f>
        <v/>
      </c>
      <c r="AT625" s="0" t="str">
        <f aca="false">IF(ISNUMBER($AI625),IF($AI625&lt;0.95,100,IF($AI625&lt;=1,50,0)),"")</f>
        <v/>
      </c>
      <c r="AU625" s="0" t="str">
        <f aca="false">IF(ISNUMBER($AJ625),IF($AJ625&lt;30,0,IF($AJ625&lt;40,50,IF($AJ625&lt;=90,100,50))),"")</f>
        <v/>
      </c>
      <c r="AV625" s="0" t="str">
        <f aca="false">IF(ISNUMBER($AK625),IF($AK625&gt;-0.2,100,IF($AK625&gt;=-0.4,50,0)),"")</f>
        <v/>
      </c>
      <c r="AW625" s="59" t="n">
        <f aca="false">01_指標庫!$H$4*ISNUMBER($F625)+01_指標庫!$H$5*ISNUMBER($AA625)+01_指標庫!$H$6*ISNUMBER($G625)+01_指標庫!$H$7*ISNUMBER($H625)+01_指標庫!$H$8*ISNUMBER($AF625)+01_指標庫!$H$9*ISNUMBER($AG625)+01_指標庫!$H$10*ISNUMBER($AB625)+01_指標庫!$H$11*ISNUMBER($AC625)+01_指標庫!$H$12*ISNUMBER($AD625)+01_指標庫!$H$13*ISNUMBER($AE625)+01_指標庫!$H$14*ISNUMBER($I625)+01_指標庫!$H$15*ISNUMBER($AH625)+01_指標庫!$H$16*ISNUMBER($K625)+01_指標庫!$H$17*ISNUMBER($AI625)+01_指標庫!$H$18*ISNUMBER($AJ625)+01_指標庫!$H$19*ISNUMBER($AK625)+01_指標庫!$H$20*ISNUMBER($BB625)+01_指標庫!$H$21*ISNUMBER($BC625)</f>
        <v>51</v>
      </c>
      <c r="AX625" s="59" t="n">
        <f aca="false">IF(AW625=0,50,ROUND((01_指標庫!$H$4*IF(ISNUMBER($F625),L625,0)+01_指標庫!$H$5*IF(ISNUMBER($AA625),AL625,0)+01_指標庫!$H$6*IF(ISNUMBER($G625),M625,0)+01_指標庫!$H$7*IF(ISNUMBER($H625),N625,0)+01_指標庫!$H$8*IF(ISNUMBER($AF625),AQ625,0)+01_指標庫!$H$9*IF(ISNUMBER($AG625),AR625,0)+01_指標庫!$H$10*IF(ISNUMBER($AB625),AM625,0)+01_指標庫!$H$11*IF(ISNUMBER($AC625),AN625,0)+01_指標庫!$H$12*IF(ISNUMBER($AD625),AO625,0)+01_指標庫!$H$13*IF(ISNUMBER($AE625),AP625,0)+01_指標庫!$H$14*IF(ISNUMBER($I625),O625,0)+01_指標庫!$H$15*IF(ISNUMBER($AH625),AS625,0)+01_指標庫!$H$16*IF(ISNUMBER($K625),P625,0)+01_指標庫!$H$17*IF(ISNUMBER($AI625),AT625,0)+01_指標庫!$H$18*IF(ISNUMBER($AJ625),AU625,0)+01_指標庫!$H$19*IF(ISNUMBER($AK625),AV625,0)+01_指標庫!$H$20*IF(ISNUMBER($BB625),BB625,0)+01_指標庫!$H$21*IF(ISNUMBER($BC625),BC625,0))/AW625,1))</f>
        <v>0</v>
      </c>
      <c r="AY625" s="60"/>
      <c r="AZ625" s="60"/>
      <c r="BA625" s="58" t="n">
        <f aca="false">AVERAGE($E621:$E625)/AVERAGE($E616:$E625)-1</f>
        <v>-0.0350827510520098</v>
      </c>
      <c r="BB625" s="59" t="n">
        <f aca="false">IF(ISNUMBER($BA625),IF(OR($S625&lt;=-0.03,$BA625&lt;-0.003),0,IF(OR($S625&lt;=-0.02,$BA625&lt;0.01),50,100)),"")</f>
        <v>0</v>
      </c>
      <c r="BC625" s="0" t="str">
        <f aca="false">IF(OR(COUNT($AZ625)=0,COUNT($AZ624)=0),"",IF(OR($AY625/$AZ624-1&lt;=-0.03,$AZ625/$AZ624-1&lt;=-0.045,IF(COUNT($AZ616:$AZ625)=10,AVERAGE($AZ621:$AZ625)/AVERAGE($AZ616:$AZ625)-1&lt;-0.01,FALSE())),0,IF(OR($AZ625/$AZ624-1&lt;=-0.02,IF(COUNT($AZ616:$AZ625)=10,AVERAGE($AZ621:$AZ625)/AVERAGE($AZ616:$AZ625)-1&lt;0.005,FALSE())),50,100)))</f>
        <v/>
      </c>
    </row>
    <row r="626" customFormat="false" ht="15" hidden="false" customHeight="true" outlineLevel="0" collapsed="false">
      <c r="A626" s="47" t="n">
        <v>622</v>
      </c>
      <c r="B626" s="48" t="n">
        <v>43460</v>
      </c>
      <c r="C626" s="47" t="n">
        <v>2018</v>
      </c>
      <c r="D626" s="49" t="s">
        <v>238</v>
      </c>
      <c r="E626" s="50" t="n">
        <v>6262.77</v>
      </c>
      <c r="F626" s="51" t="n">
        <v>-0.111517</v>
      </c>
      <c r="G626" s="51" t="n">
        <v>-0.182425</v>
      </c>
      <c r="H626" s="52" t="n">
        <v>0.1429</v>
      </c>
      <c r="I626" s="53" t="n">
        <v>537</v>
      </c>
      <c r="J626" s="47" t="s">
        <v>235</v>
      </c>
      <c r="K626" s="54" t="n">
        <v>30.41</v>
      </c>
      <c r="L626" s="55" t="n">
        <f aca="false">IF(COUNT(F626)=0,50,IF(F626&gt;=0,100,IF(F626&gt;=-0.02,50,0)))</f>
        <v>0</v>
      </c>
      <c r="M626" s="55" t="n">
        <f aca="false">IF(COUNT(G626)=0,50,IF(G626&gt;-0.06,100,IF(G626&gt;-0.15,50,0)))</f>
        <v>0</v>
      </c>
      <c r="N626" s="55" t="n">
        <f aca="false">IF(COUNT(H626)=0,50,IF(H626&gt;=0.6,100,IF(H626&gt;=0.4,50,0)))</f>
        <v>0</v>
      </c>
      <c r="O626" s="55" t="n">
        <f aca="false">IF(COUNT(I626)=0,50,IF(J626="proxy_vix",50,IF(I626&lt;350,100,IF(I626&lt;=450,50,0))))</f>
        <v>0</v>
      </c>
      <c r="P626" s="55" t="n">
        <f aca="false">IF(COUNT(K626)=0,50,IF(K626&lt;20,100,IF(K626&lt;=25,50,0)))</f>
        <v>0</v>
      </c>
      <c r="Q626" s="54"/>
      <c r="R626" s="47"/>
      <c r="S626" s="51" t="n">
        <f aca="false">$E626/$E625-1</f>
        <v>0.0616033969844136</v>
      </c>
      <c r="T626" s="56" t="n">
        <f aca="false">$K626/$K625-1</f>
        <v>-0.156917105627946</v>
      </c>
      <c r="V626" s="57"/>
      <c r="W626" s="57"/>
      <c r="Y626" s="1" t="str">
        <f aca="false">IF(AX626&gt;=70,"EASY",IF(AX626&gt;40,"UNCERTAIN","HARD"))</f>
        <v>HARD</v>
      </c>
      <c r="AA626" s="58" t="n">
        <f aca="false">IF($A626&lt;200,"",AVERAGE($E577:$E626)/AVERAGE($E427:$E626)-1)</f>
        <v>-0.0359552988686183</v>
      </c>
      <c r="AB626" s="59" t="n">
        <f aca="false">LOOKUP($B626,07_L1政策步階!$A$4:$A$14,07_L1政策步階!$C$4:$C$14)</f>
        <v>-1</v>
      </c>
      <c r="AC626" s="57"/>
      <c r="AD626" s="57"/>
      <c r="AE626" s="57"/>
      <c r="AF626" s="57"/>
      <c r="AG626" s="57"/>
      <c r="AH626" s="57"/>
      <c r="AI626" s="57"/>
      <c r="AJ626" s="57"/>
      <c r="AK626" s="57"/>
      <c r="AL626" s="59" t="n">
        <f aca="false">IF(ISNUMBER($AA626),IF($AA626&gt;=0.005,100,IF($AA626&gt;=-0.015,50,0)),"")</f>
        <v>0</v>
      </c>
      <c r="AM626" s="59" t="n">
        <f aca="false">IF(ISNUMBER($AB626),IF($AB626=1,100,IF($AB626=0,50,0)),"")</f>
        <v>0</v>
      </c>
      <c r="AN626" s="0" t="str">
        <f aca="false">IF(ISNUMBER($AC626),IF($AC626&gt;=0.001,100,IF($AC626&gt;=-0.003,50,0)),"")</f>
        <v/>
      </c>
      <c r="AO626" s="0" t="str">
        <f aca="false">IF(ISNUMBER($AD626),IF($AD626&gt;=0.04,100,IF($AD626&gt;=0,50,0)),"")</f>
        <v/>
      </c>
      <c r="AP626" s="0" t="str">
        <f aca="false">IF(ISNUMBER($AE626),IF($AE626&gt;=25,100,IF($AE626&gt;=-75,50,0)),"")</f>
        <v/>
      </c>
      <c r="AQ626" s="0" t="str">
        <f aca="false">IF(ISNUMBER($AF626),IF($AF626&gt;0,100,IF($AF626&gt;=-50,50,0)),"")</f>
        <v/>
      </c>
      <c r="AR626" s="0" t="str">
        <f aca="false">IF(ISNUMBER($AG626),IF($AG626=1,100,IF($AG626=0,50,0)),"")</f>
        <v/>
      </c>
      <c r="AS626" s="0" t="str">
        <f aca="false">IF(ISNUMBER($AH626),IF($AH626&lt;0,100,IF($AH626&lt;=20,50,0)),"")</f>
        <v/>
      </c>
      <c r="AT626" s="0" t="str">
        <f aca="false">IF(ISNUMBER($AI626),IF($AI626&lt;0.95,100,IF($AI626&lt;=1,50,0)),"")</f>
        <v/>
      </c>
      <c r="AU626" s="0" t="str">
        <f aca="false">IF(ISNUMBER($AJ626),IF($AJ626&lt;30,0,IF($AJ626&lt;40,50,IF($AJ626&lt;=90,100,50))),"")</f>
        <v/>
      </c>
      <c r="AV626" s="0" t="str">
        <f aca="false">IF(ISNUMBER($AK626),IF($AK626&gt;-0.2,100,IF($AK626&gt;=-0.4,50,0)),"")</f>
        <v/>
      </c>
      <c r="AW626" s="59" t="n">
        <f aca="false">01_指標庫!$H$4*ISNUMBER($F626)+01_指標庫!$H$5*ISNUMBER($AA626)+01_指標庫!$H$6*ISNUMBER($G626)+01_指標庫!$H$7*ISNUMBER($H626)+01_指標庫!$H$8*ISNUMBER($AF626)+01_指標庫!$H$9*ISNUMBER($AG626)+01_指標庫!$H$10*ISNUMBER($AB626)+01_指標庫!$H$11*ISNUMBER($AC626)+01_指標庫!$H$12*ISNUMBER($AD626)+01_指標庫!$H$13*ISNUMBER($AE626)+01_指標庫!$H$14*ISNUMBER($I626)+01_指標庫!$H$15*ISNUMBER($AH626)+01_指標庫!$H$16*ISNUMBER($K626)+01_指標庫!$H$17*ISNUMBER($AI626)+01_指標庫!$H$18*ISNUMBER($AJ626)+01_指標庫!$H$19*ISNUMBER($AK626)+01_指標庫!$H$20*ISNUMBER($BB626)+01_指標庫!$H$21*ISNUMBER($BC626)</f>
        <v>51</v>
      </c>
      <c r="AX626" s="59" t="n">
        <f aca="false">IF(AW626=0,50,ROUND((01_指標庫!$H$4*IF(ISNUMBER($F626),L626,0)+01_指標庫!$H$5*IF(ISNUMBER($AA626),AL626,0)+01_指標庫!$H$6*IF(ISNUMBER($G626),M626,0)+01_指標庫!$H$7*IF(ISNUMBER($H626),N626,0)+01_指標庫!$H$8*IF(ISNUMBER($AF626),AQ626,0)+01_指標庫!$H$9*IF(ISNUMBER($AG626),AR626,0)+01_指標庫!$H$10*IF(ISNUMBER($AB626),AM626,0)+01_指標庫!$H$11*IF(ISNUMBER($AC626),AN626,0)+01_指標庫!$H$12*IF(ISNUMBER($AD626),AO626,0)+01_指標庫!$H$13*IF(ISNUMBER($AE626),AP626,0)+01_指標庫!$H$14*IF(ISNUMBER($I626),O626,0)+01_指標庫!$H$15*IF(ISNUMBER($AH626),AS626,0)+01_指標庫!$H$16*IF(ISNUMBER($K626),P626,0)+01_指標庫!$H$17*IF(ISNUMBER($AI626),AT626,0)+01_指標庫!$H$18*IF(ISNUMBER($AJ626),AU626,0)+01_指標庫!$H$19*IF(ISNUMBER($AK626),AV626,0)+01_指標庫!$H$20*IF(ISNUMBER($BB626),BB626,0)+01_指標庫!$H$21*IF(ISNUMBER($BC626),BC626,0))/AW626,1))</f>
        <v>0</v>
      </c>
      <c r="AY626" s="60"/>
      <c r="AZ626" s="60"/>
      <c r="BA626" s="58" t="n">
        <f aca="false">AVERAGE($E622:$E626)/AVERAGE($E617:$E626)-1</f>
        <v>-0.0355762864843433</v>
      </c>
      <c r="BB626" s="59" t="n">
        <f aca="false">IF(ISNUMBER($BA626),IF(OR($S626&lt;=-0.03,$BA626&lt;-0.003),0,IF(OR($S626&lt;=-0.02,$BA626&lt;0.01),50,100)),"")</f>
        <v>0</v>
      </c>
      <c r="BC626" s="0" t="str">
        <f aca="false">IF(OR(COUNT($AZ626)=0,COUNT($AZ625)=0),"",IF(OR($AY626/$AZ625-1&lt;=-0.03,$AZ626/$AZ625-1&lt;=-0.045,IF(COUNT($AZ617:$AZ626)=10,AVERAGE($AZ622:$AZ626)/AVERAGE($AZ617:$AZ626)-1&lt;-0.01,FALSE())),0,IF(OR($AZ626/$AZ625-1&lt;=-0.02,IF(COUNT($AZ617:$AZ626)=10,AVERAGE($AZ622:$AZ626)/AVERAGE($AZ617:$AZ626)-1&lt;0.005,FALSE())),50,100)))</f>
        <v/>
      </c>
    </row>
    <row r="627" customFormat="false" ht="15" hidden="false" customHeight="true" outlineLevel="0" collapsed="false">
      <c r="A627" s="47" t="n">
        <v>623</v>
      </c>
      <c r="B627" s="48" t="n">
        <v>43461</v>
      </c>
      <c r="C627" s="47" t="n">
        <v>2018</v>
      </c>
      <c r="D627" s="49" t="s">
        <v>239</v>
      </c>
      <c r="E627" s="50" t="n">
        <v>6288.3</v>
      </c>
      <c r="F627" s="51" t="n">
        <v>-0.107415</v>
      </c>
      <c r="G627" s="51" t="n">
        <v>-0.179092</v>
      </c>
      <c r="H627" s="52" t="n">
        <v>0.1633</v>
      </c>
      <c r="I627" s="53" t="n">
        <v>538</v>
      </c>
      <c r="J627" s="47" t="s">
        <v>235</v>
      </c>
      <c r="K627" s="54" t="n">
        <v>29.96</v>
      </c>
      <c r="L627" s="55" t="n">
        <f aca="false">IF(COUNT(F627)=0,50,IF(F627&gt;=0,100,IF(F627&gt;=-0.02,50,0)))</f>
        <v>0</v>
      </c>
      <c r="M627" s="55" t="n">
        <f aca="false">IF(COUNT(G627)=0,50,IF(G627&gt;-0.06,100,IF(G627&gt;-0.15,50,0)))</f>
        <v>0</v>
      </c>
      <c r="N627" s="55" t="n">
        <f aca="false">IF(COUNT(H627)=0,50,IF(H627&gt;=0.6,100,IF(H627&gt;=0.4,50,0)))</f>
        <v>0</v>
      </c>
      <c r="O627" s="55" t="n">
        <f aca="false">IF(COUNT(I627)=0,50,IF(J627="proxy_vix",50,IF(I627&lt;350,100,IF(I627&lt;=450,50,0))))</f>
        <v>0</v>
      </c>
      <c r="P627" s="55" t="n">
        <f aca="false">IF(COUNT(K627)=0,50,IF(K627&lt;20,100,IF(K627&lt;=25,50,0)))</f>
        <v>0</v>
      </c>
      <c r="Q627" s="54"/>
      <c r="R627" s="47"/>
      <c r="S627" s="51" t="n">
        <f aca="false">$E627/$E626-1</f>
        <v>0.00407647095454555</v>
      </c>
      <c r="T627" s="56" t="n">
        <f aca="false">$K627/$K626-1</f>
        <v>-0.0147977638934561</v>
      </c>
      <c r="V627" s="57"/>
      <c r="W627" s="57"/>
      <c r="Y627" s="1" t="str">
        <f aca="false">IF(AX627&gt;=70,"EASY",IF(AX627&gt;40,"UNCERTAIN","HARD"))</f>
        <v>HARD</v>
      </c>
      <c r="AA627" s="58" t="n">
        <f aca="false">IF($A627&lt;200,"",AVERAGE($E578:$E627)/AVERAGE($E428:$E627)-1)</f>
        <v>-0.0376519035460688</v>
      </c>
      <c r="AB627" s="59" t="n">
        <f aca="false">LOOKUP($B627,07_L1政策步階!$A$4:$A$14,07_L1政策步階!$C$4:$C$14)</f>
        <v>-1</v>
      </c>
      <c r="AC627" s="57"/>
      <c r="AD627" s="57"/>
      <c r="AE627" s="57"/>
      <c r="AF627" s="57"/>
      <c r="AG627" s="57"/>
      <c r="AH627" s="57"/>
      <c r="AI627" s="57"/>
      <c r="AJ627" s="57"/>
      <c r="AK627" s="57"/>
      <c r="AL627" s="59" t="n">
        <f aca="false">IF(ISNUMBER($AA627),IF($AA627&gt;=0.005,100,IF($AA627&gt;=-0.015,50,0)),"")</f>
        <v>0</v>
      </c>
      <c r="AM627" s="59" t="n">
        <f aca="false">IF(ISNUMBER($AB627),IF($AB627=1,100,IF($AB627=0,50,0)),"")</f>
        <v>0</v>
      </c>
      <c r="AN627" s="0" t="str">
        <f aca="false">IF(ISNUMBER($AC627),IF($AC627&gt;=0.001,100,IF($AC627&gt;=-0.003,50,0)),"")</f>
        <v/>
      </c>
      <c r="AO627" s="0" t="str">
        <f aca="false">IF(ISNUMBER($AD627),IF($AD627&gt;=0.04,100,IF($AD627&gt;=0,50,0)),"")</f>
        <v/>
      </c>
      <c r="AP627" s="0" t="str">
        <f aca="false">IF(ISNUMBER($AE627),IF($AE627&gt;=25,100,IF($AE627&gt;=-75,50,0)),"")</f>
        <v/>
      </c>
      <c r="AQ627" s="0" t="str">
        <f aca="false">IF(ISNUMBER($AF627),IF($AF627&gt;0,100,IF($AF627&gt;=-50,50,0)),"")</f>
        <v/>
      </c>
      <c r="AR627" s="0" t="str">
        <f aca="false">IF(ISNUMBER($AG627),IF($AG627=1,100,IF($AG627=0,50,0)),"")</f>
        <v/>
      </c>
      <c r="AS627" s="0" t="str">
        <f aca="false">IF(ISNUMBER($AH627),IF($AH627&lt;0,100,IF($AH627&lt;=20,50,0)),"")</f>
        <v/>
      </c>
      <c r="AT627" s="0" t="str">
        <f aca="false">IF(ISNUMBER($AI627),IF($AI627&lt;0.95,100,IF($AI627&lt;=1,50,0)),"")</f>
        <v/>
      </c>
      <c r="AU627" s="0" t="str">
        <f aca="false">IF(ISNUMBER($AJ627),IF($AJ627&lt;30,0,IF($AJ627&lt;40,50,IF($AJ627&lt;=90,100,50))),"")</f>
        <v/>
      </c>
      <c r="AV627" s="0" t="str">
        <f aca="false">IF(ISNUMBER($AK627),IF($AK627&gt;-0.2,100,IF($AK627&gt;=-0.4,50,0)),"")</f>
        <v/>
      </c>
      <c r="AW627" s="59" t="n">
        <f aca="false">01_指標庫!$H$4*ISNUMBER($F627)+01_指標庫!$H$5*ISNUMBER($AA627)+01_指標庫!$H$6*ISNUMBER($G627)+01_指標庫!$H$7*ISNUMBER($H627)+01_指標庫!$H$8*ISNUMBER($AF627)+01_指標庫!$H$9*ISNUMBER($AG627)+01_指標庫!$H$10*ISNUMBER($AB627)+01_指標庫!$H$11*ISNUMBER($AC627)+01_指標庫!$H$12*ISNUMBER($AD627)+01_指標庫!$H$13*ISNUMBER($AE627)+01_指標庫!$H$14*ISNUMBER($I627)+01_指標庫!$H$15*ISNUMBER($AH627)+01_指標庫!$H$16*ISNUMBER($K627)+01_指標庫!$H$17*ISNUMBER($AI627)+01_指標庫!$H$18*ISNUMBER($AJ627)+01_指標庫!$H$19*ISNUMBER($AK627)+01_指標庫!$H$20*ISNUMBER($BB627)+01_指標庫!$H$21*ISNUMBER($BC627)</f>
        <v>51</v>
      </c>
      <c r="AX627" s="59" t="n">
        <f aca="false">IF(AW627=0,50,ROUND((01_指標庫!$H$4*IF(ISNUMBER($F627),L627,0)+01_指標庫!$H$5*IF(ISNUMBER($AA627),AL627,0)+01_指標庫!$H$6*IF(ISNUMBER($G627),M627,0)+01_指標庫!$H$7*IF(ISNUMBER($H627),N627,0)+01_指標庫!$H$8*IF(ISNUMBER($AF627),AQ627,0)+01_指標庫!$H$9*IF(ISNUMBER($AG627),AR627,0)+01_指標庫!$H$10*IF(ISNUMBER($AB627),AM627,0)+01_指標庫!$H$11*IF(ISNUMBER($AC627),AN627,0)+01_指標庫!$H$12*IF(ISNUMBER($AD627),AO627,0)+01_指標庫!$H$13*IF(ISNUMBER($AE627),AP627,0)+01_指標庫!$H$14*IF(ISNUMBER($I627),O627,0)+01_指標庫!$H$15*IF(ISNUMBER($AH627),AS627,0)+01_指標庫!$H$16*IF(ISNUMBER($K627),P627,0)+01_指標庫!$H$17*IF(ISNUMBER($AI627),AT627,0)+01_指標庫!$H$18*IF(ISNUMBER($AJ627),AU627,0)+01_指標庫!$H$19*IF(ISNUMBER($AK627),AV627,0)+01_指標庫!$H$20*IF(ISNUMBER($BB627),BB627,0)+01_指標庫!$H$21*IF(ISNUMBER($BC627),BC627,0))/AW627,1))</f>
        <v>0</v>
      </c>
      <c r="AY627" s="60"/>
      <c r="AZ627" s="60"/>
      <c r="BA627" s="58" t="n">
        <f aca="false">AVERAGE($E623:$E627)/AVERAGE($E618:$E627)-1</f>
        <v>-0.0300640614848898</v>
      </c>
      <c r="BB627" s="59" t="n">
        <f aca="false">IF(ISNUMBER($BA627),IF(OR($S627&lt;=-0.03,$BA627&lt;-0.003),0,IF(OR($S627&lt;=-0.02,$BA627&lt;0.01),50,100)),"")</f>
        <v>0</v>
      </c>
      <c r="BC627" s="0" t="str">
        <f aca="false">IF(OR(COUNT($AZ627)=0,COUNT($AZ626)=0),"",IF(OR($AY627/$AZ626-1&lt;=-0.03,$AZ627/$AZ626-1&lt;=-0.045,IF(COUNT($AZ618:$AZ627)=10,AVERAGE($AZ623:$AZ627)/AVERAGE($AZ618:$AZ627)-1&lt;-0.01,FALSE())),0,IF(OR($AZ627/$AZ626-1&lt;=-0.02,IF(COUNT($AZ618:$AZ627)=10,AVERAGE($AZ623:$AZ627)/AVERAGE($AZ618:$AZ627)-1&lt;0.005,FALSE())),50,100)))</f>
        <v/>
      </c>
    </row>
    <row r="628" customFormat="false" ht="15" hidden="false" customHeight="true" outlineLevel="0" collapsed="false">
      <c r="A628" s="47" t="n">
        <v>624</v>
      </c>
      <c r="B628" s="48" t="n">
        <v>43462</v>
      </c>
      <c r="C628" s="47" t="n">
        <v>2018</v>
      </c>
      <c r="D628" s="49" t="s">
        <v>234</v>
      </c>
      <c r="E628" s="50" t="n">
        <v>6285.27</v>
      </c>
      <c r="F628" s="51" t="n">
        <v>-0.107367</v>
      </c>
      <c r="G628" s="51" t="n">
        <v>-0.179488</v>
      </c>
      <c r="H628" s="52" t="n">
        <v>0.1633</v>
      </c>
      <c r="I628" s="53" t="n">
        <v>530</v>
      </c>
      <c r="J628" s="47" t="s">
        <v>235</v>
      </c>
      <c r="K628" s="54" t="n">
        <v>28.34</v>
      </c>
      <c r="L628" s="55" t="n">
        <f aca="false">IF(COUNT(F628)=0,50,IF(F628&gt;=0,100,IF(F628&gt;=-0.02,50,0)))</f>
        <v>0</v>
      </c>
      <c r="M628" s="55" t="n">
        <f aca="false">IF(COUNT(G628)=0,50,IF(G628&gt;-0.06,100,IF(G628&gt;-0.15,50,0)))</f>
        <v>0</v>
      </c>
      <c r="N628" s="55" t="n">
        <f aca="false">IF(COUNT(H628)=0,50,IF(H628&gt;=0.6,100,IF(H628&gt;=0.4,50,0)))</f>
        <v>0</v>
      </c>
      <c r="O628" s="55" t="n">
        <f aca="false">IF(COUNT(I628)=0,50,IF(J628="proxy_vix",50,IF(I628&lt;350,100,IF(I628&lt;=450,50,0))))</f>
        <v>0</v>
      </c>
      <c r="P628" s="55" t="n">
        <f aca="false">IF(COUNT(K628)=0,50,IF(K628&lt;20,100,IF(K628&lt;=25,50,0)))</f>
        <v>0</v>
      </c>
      <c r="Q628" s="54"/>
      <c r="R628" s="47"/>
      <c r="S628" s="51" t="n">
        <f aca="false">$E628/$E627-1</f>
        <v>-0.000481847240112576</v>
      </c>
      <c r="T628" s="56" t="n">
        <f aca="false">$K628/$K627-1</f>
        <v>-0.0540720961281709</v>
      </c>
      <c r="V628" s="57"/>
      <c r="W628" s="57"/>
      <c r="Y628" s="1" t="str">
        <f aca="false">IF(AX628&gt;=70,"EASY",IF(AX628&gt;40,"UNCERTAIN","HARD"))</f>
        <v>HARD</v>
      </c>
      <c r="AA628" s="58" t="n">
        <f aca="false">IF($A628&lt;200,"",AVERAGE($E579:$E628)/AVERAGE($E429:$E628)-1)</f>
        <v>-0.039950767955824</v>
      </c>
      <c r="AB628" s="59" t="n">
        <f aca="false">LOOKUP($B628,07_L1政策步階!$A$4:$A$14,07_L1政策步階!$C$4:$C$14)</f>
        <v>-1</v>
      </c>
      <c r="AC628" s="57"/>
      <c r="AD628" s="57"/>
      <c r="AE628" s="57"/>
      <c r="AF628" s="57"/>
      <c r="AG628" s="57"/>
      <c r="AH628" s="57"/>
      <c r="AI628" s="57"/>
      <c r="AJ628" s="57"/>
      <c r="AK628" s="57"/>
      <c r="AL628" s="59" t="n">
        <f aca="false">IF(ISNUMBER($AA628),IF($AA628&gt;=0.005,100,IF($AA628&gt;=-0.015,50,0)),"")</f>
        <v>0</v>
      </c>
      <c r="AM628" s="59" t="n">
        <f aca="false">IF(ISNUMBER($AB628),IF($AB628=1,100,IF($AB628=0,50,0)),"")</f>
        <v>0</v>
      </c>
      <c r="AN628" s="0" t="str">
        <f aca="false">IF(ISNUMBER($AC628),IF($AC628&gt;=0.001,100,IF($AC628&gt;=-0.003,50,0)),"")</f>
        <v/>
      </c>
      <c r="AO628" s="0" t="str">
        <f aca="false">IF(ISNUMBER($AD628),IF($AD628&gt;=0.04,100,IF($AD628&gt;=0,50,0)),"")</f>
        <v/>
      </c>
      <c r="AP628" s="0" t="str">
        <f aca="false">IF(ISNUMBER($AE628),IF($AE628&gt;=25,100,IF($AE628&gt;=-75,50,0)),"")</f>
        <v/>
      </c>
      <c r="AQ628" s="0" t="str">
        <f aca="false">IF(ISNUMBER($AF628),IF($AF628&gt;0,100,IF($AF628&gt;=-50,50,0)),"")</f>
        <v/>
      </c>
      <c r="AR628" s="0" t="str">
        <f aca="false">IF(ISNUMBER($AG628),IF($AG628=1,100,IF($AG628=0,50,0)),"")</f>
        <v/>
      </c>
      <c r="AS628" s="0" t="str">
        <f aca="false">IF(ISNUMBER($AH628),IF($AH628&lt;0,100,IF($AH628&lt;=20,50,0)),"")</f>
        <v/>
      </c>
      <c r="AT628" s="0" t="str">
        <f aca="false">IF(ISNUMBER($AI628),IF($AI628&lt;0.95,100,IF($AI628&lt;=1,50,0)),"")</f>
        <v/>
      </c>
      <c r="AU628" s="0" t="str">
        <f aca="false">IF(ISNUMBER($AJ628),IF($AJ628&lt;30,0,IF($AJ628&lt;40,50,IF($AJ628&lt;=90,100,50))),"")</f>
        <v/>
      </c>
      <c r="AV628" s="0" t="str">
        <f aca="false">IF(ISNUMBER($AK628),IF($AK628&gt;-0.2,100,IF($AK628&gt;=-0.4,50,0)),"")</f>
        <v/>
      </c>
      <c r="AW628" s="59" t="n">
        <f aca="false">01_指標庫!$H$4*ISNUMBER($F628)+01_指標庫!$H$5*ISNUMBER($AA628)+01_指標庫!$H$6*ISNUMBER($G628)+01_指標庫!$H$7*ISNUMBER($H628)+01_指標庫!$H$8*ISNUMBER($AF628)+01_指標庫!$H$9*ISNUMBER($AG628)+01_指標庫!$H$10*ISNUMBER($AB628)+01_指標庫!$H$11*ISNUMBER($AC628)+01_指標庫!$H$12*ISNUMBER($AD628)+01_指標庫!$H$13*ISNUMBER($AE628)+01_指標庫!$H$14*ISNUMBER($I628)+01_指標庫!$H$15*ISNUMBER($AH628)+01_指標庫!$H$16*ISNUMBER($K628)+01_指標庫!$H$17*ISNUMBER($AI628)+01_指標庫!$H$18*ISNUMBER($AJ628)+01_指標庫!$H$19*ISNUMBER($AK628)+01_指標庫!$H$20*ISNUMBER($BB628)+01_指標庫!$H$21*ISNUMBER($BC628)</f>
        <v>51</v>
      </c>
      <c r="AX628" s="59" t="n">
        <f aca="false">IF(AW628=0,50,ROUND((01_指標庫!$H$4*IF(ISNUMBER($F628),L628,0)+01_指標庫!$H$5*IF(ISNUMBER($AA628),AL628,0)+01_指標庫!$H$6*IF(ISNUMBER($G628),M628,0)+01_指標庫!$H$7*IF(ISNUMBER($H628),N628,0)+01_指標庫!$H$8*IF(ISNUMBER($AF628),AQ628,0)+01_指標庫!$H$9*IF(ISNUMBER($AG628),AR628,0)+01_指標庫!$H$10*IF(ISNUMBER($AB628),AM628,0)+01_指標庫!$H$11*IF(ISNUMBER($AC628),AN628,0)+01_指標庫!$H$12*IF(ISNUMBER($AD628),AO628,0)+01_指標庫!$H$13*IF(ISNUMBER($AE628),AP628,0)+01_指標庫!$H$14*IF(ISNUMBER($I628),O628,0)+01_指標庫!$H$15*IF(ISNUMBER($AH628),AS628,0)+01_指標庫!$H$16*IF(ISNUMBER($K628),P628,0)+01_指標庫!$H$17*IF(ISNUMBER($AI628),AT628,0)+01_指標庫!$H$18*IF(ISNUMBER($AJ628),AU628,0)+01_指標庫!$H$19*IF(ISNUMBER($AK628),AV628,0)+01_指標庫!$H$20*IF(ISNUMBER($BB628),BB628,0)+01_指標庫!$H$21*IF(ISNUMBER($BC628),BC628,0))/AW628,1))</f>
        <v>0</v>
      </c>
      <c r="AY628" s="60"/>
      <c r="AZ628" s="60"/>
      <c r="BA628" s="58" t="n">
        <f aca="false">AVERAGE($E624:$E628)/AVERAGE($E619:$E628)-1</f>
        <v>-0.0212831508945162</v>
      </c>
      <c r="BB628" s="59" t="n">
        <f aca="false">IF(ISNUMBER($BA628),IF(OR($S628&lt;=-0.03,$BA628&lt;-0.003),0,IF(OR($S628&lt;=-0.02,$BA628&lt;0.01),50,100)),"")</f>
        <v>0</v>
      </c>
      <c r="BC628" s="0" t="str">
        <f aca="false">IF(OR(COUNT($AZ628)=0,COUNT($AZ627)=0),"",IF(OR($AY628/$AZ627-1&lt;=-0.03,$AZ628/$AZ627-1&lt;=-0.045,IF(COUNT($AZ619:$AZ628)=10,AVERAGE($AZ624:$AZ628)/AVERAGE($AZ619:$AZ628)-1&lt;-0.01,FALSE())),0,IF(OR($AZ628/$AZ627-1&lt;=-0.02,IF(COUNT($AZ619:$AZ628)=10,AVERAGE($AZ624:$AZ628)/AVERAGE($AZ619:$AZ628)-1&lt;0.005,FALSE())),50,100)))</f>
        <v/>
      </c>
    </row>
    <row r="629" customFormat="false" ht="15" hidden="false" customHeight="true" outlineLevel="0" collapsed="false">
      <c r="A629" s="47" t="n">
        <v>625</v>
      </c>
      <c r="B629" s="48" t="n">
        <v>43465</v>
      </c>
      <c r="C629" s="47" t="n">
        <v>2018</v>
      </c>
      <c r="D629" s="49" t="s">
        <v>236</v>
      </c>
      <c r="E629" s="50" t="n">
        <v>6329.97</v>
      </c>
      <c r="F629" s="51" t="n">
        <v>-0.100571</v>
      </c>
      <c r="G629" s="51" t="n">
        <v>-0.173653</v>
      </c>
      <c r="H629" s="52" t="n">
        <v>0.1837</v>
      </c>
      <c r="I629" s="53" t="n">
        <v>533</v>
      </c>
      <c r="J629" s="47" t="s">
        <v>235</v>
      </c>
      <c r="K629" s="54" t="n">
        <v>25.42</v>
      </c>
      <c r="L629" s="55" t="n">
        <f aca="false">IF(COUNT(F629)=0,50,IF(F629&gt;=0,100,IF(F629&gt;=-0.02,50,0)))</f>
        <v>0</v>
      </c>
      <c r="M629" s="55" t="n">
        <f aca="false">IF(COUNT(G629)=0,50,IF(G629&gt;-0.06,100,IF(G629&gt;-0.15,50,0)))</f>
        <v>0</v>
      </c>
      <c r="N629" s="55" t="n">
        <f aca="false">IF(COUNT(H629)=0,50,IF(H629&gt;=0.6,100,IF(H629&gt;=0.4,50,0)))</f>
        <v>0</v>
      </c>
      <c r="O629" s="55" t="n">
        <f aca="false">IF(COUNT(I629)=0,50,IF(J629="proxy_vix",50,IF(I629&lt;350,100,IF(I629&lt;=450,50,0))))</f>
        <v>0</v>
      </c>
      <c r="P629" s="55" t="n">
        <f aca="false">IF(COUNT(K629)=0,50,IF(K629&lt;20,100,IF(K629&lt;=25,50,0)))</f>
        <v>0</v>
      </c>
      <c r="Q629" s="54"/>
      <c r="R629" s="47"/>
      <c r="S629" s="51" t="n">
        <f aca="false">$E629/$E628-1</f>
        <v>0.00711186631600547</v>
      </c>
      <c r="T629" s="56" t="n">
        <f aca="false">$K629/$K628-1</f>
        <v>-0.1030345800988</v>
      </c>
      <c r="V629" s="57"/>
      <c r="W629" s="57"/>
      <c r="Y629" s="1" t="str">
        <f aca="false">IF(AX629&gt;=70,"EASY",IF(AX629&gt;40,"UNCERTAIN","HARD"))</f>
        <v>HARD</v>
      </c>
      <c r="AA629" s="58" t="n">
        <f aca="false">IF($A629&lt;200,"",AVERAGE($E580:$E629)/AVERAGE($E430:$E629)-1)</f>
        <v>-0.0421685505407035</v>
      </c>
      <c r="AB629" s="59" t="n">
        <f aca="false">LOOKUP($B629,07_L1政策步階!$A$4:$A$14,07_L1政策步階!$C$4:$C$14)</f>
        <v>-1</v>
      </c>
      <c r="AC629" s="57"/>
      <c r="AD629" s="57"/>
      <c r="AE629" s="57"/>
      <c r="AF629" s="57"/>
      <c r="AG629" s="57"/>
      <c r="AH629" s="57"/>
      <c r="AI629" s="57"/>
      <c r="AJ629" s="57"/>
      <c r="AK629" s="57"/>
      <c r="AL629" s="59" t="n">
        <f aca="false">IF(ISNUMBER($AA629),IF($AA629&gt;=0.005,100,IF($AA629&gt;=-0.015,50,0)),"")</f>
        <v>0</v>
      </c>
      <c r="AM629" s="59" t="n">
        <f aca="false">IF(ISNUMBER($AB629),IF($AB629=1,100,IF($AB629=0,50,0)),"")</f>
        <v>0</v>
      </c>
      <c r="AN629" s="0" t="str">
        <f aca="false">IF(ISNUMBER($AC629),IF($AC629&gt;=0.001,100,IF($AC629&gt;=-0.003,50,0)),"")</f>
        <v/>
      </c>
      <c r="AO629" s="0" t="str">
        <f aca="false">IF(ISNUMBER($AD629),IF($AD629&gt;=0.04,100,IF($AD629&gt;=0,50,0)),"")</f>
        <v/>
      </c>
      <c r="AP629" s="0" t="str">
        <f aca="false">IF(ISNUMBER($AE629),IF($AE629&gt;=25,100,IF($AE629&gt;=-75,50,0)),"")</f>
        <v/>
      </c>
      <c r="AQ629" s="0" t="str">
        <f aca="false">IF(ISNUMBER($AF629),IF($AF629&gt;0,100,IF($AF629&gt;=-50,50,0)),"")</f>
        <v/>
      </c>
      <c r="AR629" s="0" t="str">
        <f aca="false">IF(ISNUMBER($AG629),IF($AG629=1,100,IF($AG629=0,50,0)),"")</f>
        <v/>
      </c>
      <c r="AS629" s="0" t="str">
        <f aca="false">IF(ISNUMBER($AH629),IF($AH629&lt;0,100,IF($AH629&lt;=20,50,0)),"")</f>
        <v/>
      </c>
      <c r="AT629" s="0" t="str">
        <f aca="false">IF(ISNUMBER($AI629),IF($AI629&lt;0.95,100,IF($AI629&lt;=1,50,0)),"")</f>
        <v/>
      </c>
      <c r="AU629" s="0" t="str">
        <f aca="false">IF(ISNUMBER($AJ629),IF($AJ629&lt;30,0,IF($AJ629&lt;40,50,IF($AJ629&lt;=90,100,50))),"")</f>
        <v/>
      </c>
      <c r="AV629" s="0" t="str">
        <f aca="false">IF(ISNUMBER($AK629),IF($AK629&gt;-0.2,100,IF($AK629&gt;=-0.4,50,0)),"")</f>
        <v/>
      </c>
      <c r="AW629" s="59" t="n">
        <f aca="false">01_指標庫!$H$4*ISNUMBER($F629)+01_指標庫!$H$5*ISNUMBER($AA629)+01_指標庫!$H$6*ISNUMBER($G629)+01_指標庫!$H$7*ISNUMBER($H629)+01_指標庫!$H$8*ISNUMBER($AF629)+01_指標庫!$H$9*ISNUMBER($AG629)+01_指標庫!$H$10*ISNUMBER($AB629)+01_指標庫!$H$11*ISNUMBER($AC629)+01_指標庫!$H$12*ISNUMBER($AD629)+01_指標庫!$H$13*ISNUMBER($AE629)+01_指標庫!$H$14*ISNUMBER($I629)+01_指標庫!$H$15*ISNUMBER($AH629)+01_指標庫!$H$16*ISNUMBER($K629)+01_指標庫!$H$17*ISNUMBER($AI629)+01_指標庫!$H$18*ISNUMBER($AJ629)+01_指標庫!$H$19*ISNUMBER($AK629)+01_指標庫!$H$20*ISNUMBER($BB629)+01_指標庫!$H$21*ISNUMBER($BC629)</f>
        <v>51</v>
      </c>
      <c r="AX629" s="59" t="n">
        <f aca="false">IF(AW629=0,50,ROUND((01_指標庫!$H$4*IF(ISNUMBER($F629),L629,0)+01_指標庫!$H$5*IF(ISNUMBER($AA629),AL629,0)+01_指標庫!$H$6*IF(ISNUMBER($G629),M629,0)+01_指標庫!$H$7*IF(ISNUMBER($H629),N629,0)+01_指標庫!$H$8*IF(ISNUMBER($AF629),AQ629,0)+01_指標庫!$H$9*IF(ISNUMBER($AG629),AR629,0)+01_指標庫!$H$10*IF(ISNUMBER($AB629),AM629,0)+01_指標庫!$H$11*IF(ISNUMBER($AC629),AN629,0)+01_指標庫!$H$12*IF(ISNUMBER($AD629),AO629,0)+01_指標庫!$H$13*IF(ISNUMBER($AE629),AP629,0)+01_指標庫!$H$14*IF(ISNUMBER($I629),O629,0)+01_指標庫!$H$15*IF(ISNUMBER($AH629),AS629,0)+01_指標庫!$H$16*IF(ISNUMBER($K629),P629,0)+01_指標庫!$H$17*IF(ISNUMBER($AI629),AT629,0)+01_指標庫!$H$18*IF(ISNUMBER($AJ629),AU629,0)+01_指標庫!$H$19*IF(ISNUMBER($AK629),AV629,0)+01_指標庫!$H$20*IF(ISNUMBER($BB629),BB629,0)+01_指標庫!$H$21*IF(ISNUMBER($BC629),BC629,0))/AW629,1))</f>
        <v>0</v>
      </c>
      <c r="AY629" s="60"/>
      <c r="AZ629" s="60"/>
      <c r="BA629" s="58" t="n">
        <f aca="false">AVERAGE($E625:$E629)/AVERAGE($E620:$E629)-1</f>
        <v>-0.0080936117508954</v>
      </c>
      <c r="BB629" s="59" t="n">
        <f aca="false">IF(ISNUMBER($BA629),IF(OR($S629&lt;=-0.03,$BA629&lt;-0.003),0,IF(OR($S629&lt;=-0.02,$BA629&lt;0.01),50,100)),"")</f>
        <v>0</v>
      </c>
      <c r="BC629" s="0" t="str">
        <f aca="false">IF(OR(COUNT($AZ629)=0,COUNT($AZ628)=0),"",IF(OR($AY629/$AZ628-1&lt;=-0.03,$AZ629/$AZ628-1&lt;=-0.045,IF(COUNT($AZ620:$AZ629)=10,AVERAGE($AZ625:$AZ629)/AVERAGE($AZ620:$AZ629)-1&lt;-0.01,FALSE())),0,IF(OR($AZ629/$AZ628-1&lt;=-0.02,IF(COUNT($AZ620:$AZ629)=10,AVERAGE($AZ625:$AZ629)/AVERAGE($AZ620:$AZ629)-1&lt;0.005,FALSE())),50,100)))</f>
        <v/>
      </c>
    </row>
    <row r="630" customFormat="false" ht="15" hidden="false" customHeight="true" outlineLevel="0" collapsed="false">
      <c r="A630" s="47" t="n">
        <v>626</v>
      </c>
      <c r="B630" s="48" t="n">
        <v>43467</v>
      </c>
      <c r="C630" s="47" t="n">
        <v>2019</v>
      </c>
      <c r="D630" s="49" t="s">
        <v>238</v>
      </c>
      <c r="E630" s="50" t="n">
        <v>6360.87</v>
      </c>
      <c r="F630" s="51" t="n">
        <v>-0.095757</v>
      </c>
      <c r="G630" s="51" t="n">
        <v>-0.169619</v>
      </c>
      <c r="H630" s="52" t="n">
        <v>0.1837</v>
      </c>
      <c r="I630" s="53" t="n">
        <v>535</v>
      </c>
      <c r="J630" s="47" t="s">
        <v>235</v>
      </c>
      <c r="K630" s="54" t="n">
        <v>23.22</v>
      </c>
      <c r="L630" s="55" t="n">
        <f aca="false">IF(COUNT(F630)=0,50,IF(F630&gt;=0,100,IF(F630&gt;=-0.02,50,0)))</f>
        <v>0</v>
      </c>
      <c r="M630" s="55" t="n">
        <f aca="false">IF(COUNT(G630)=0,50,IF(G630&gt;-0.06,100,IF(G630&gt;-0.15,50,0)))</f>
        <v>0</v>
      </c>
      <c r="N630" s="55" t="n">
        <f aca="false">IF(COUNT(H630)=0,50,IF(H630&gt;=0.6,100,IF(H630&gt;=0.4,50,0)))</f>
        <v>0</v>
      </c>
      <c r="O630" s="55" t="n">
        <f aca="false">IF(COUNT(I630)=0,50,IF(J630="proxy_vix",50,IF(I630&lt;350,100,IF(I630&lt;=450,50,0))))</f>
        <v>0</v>
      </c>
      <c r="P630" s="55" t="n">
        <f aca="false">IF(COUNT(K630)=0,50,IF(K630&lt;20,100,IF(K630&lt;=25,50,0)))</f>
        <v>50</v>
      </c>
      <c r="Q630" s="54"/>
      <c r="R630" s="47"/>
      <c r="S630" s="51" t="n">
        <f aca="false">$E630/$E629-1</f>
        <v>0.00488153972293692</v>
      </c>
      <c r="T630" s="56" t="n">
        <f aca="false">$K630/$K629-1</f>
        <v>-0.0865460267505902</v>
      </c>
      <c r="V630" s="57"/>
      <c r="W630" s="57"/>
      <c r="Y630" s="1" t="str">
        <f aca="false">IF(AX630&gt;=70,"EASY",IF(AX630&gt;40,"UNCERTAIN","HARD"))</f>
        <v>HARD</v>
      </c>
      <c r="AA630" s="58" t="n">
        <f aca="false">IF($A630&lt;200,"",AVERAGE($E581:$E630)/AVERAGE($E431:$E630)-1)</f>
        <v>-0.0438670391137297</v>
      </c>
      <c r="AB630" s="59" t="n">
        <f aca="false">LOOKUP($B630,07_L1政策步階!$A$4:$A$14,07_L1政策步階!$C$4:$C$14)</f>
        <v>-1</v>
      </c>
      <c r="AC630" s="57"/>
      <c r="AD630" s="57"/>
      <c r="AE630" s="57"/>
      <c r="AF630" s="57"/>
      <c r="AG630" s="57"/>
      <c r="AH630" s="57"/>
      <c r="AI630" s="57"/>
      <c r="AJ630" s="57"/>
      <c r="AK630" s="57"/>
      <c r="AL630" s="59" t="n">
        <f aca="false">IF(ISNUMBER($AA630),IF($AA630&gt;=0.005,100,IF($AA630&gt;=-0.015,50,0)),"")</f>
        <v>0</v>
      </c>
      <c r="AM630" s="59" t="n">
        <f aca="false">IF(ISNUMBER($AB630),IF($AB630=1,100,IF($AB630=0,50,0)),"")</f>
        <v>0</v>
      </c>
      <c r="AN630" s="0" t="str">
        <f aca="false">IF(ISNUMBER($AC630),IF($AC630&gt;=0.001,100,IF($AC630&gt;=-0.003,50,0)),"")</f>
        <v/>
      </c>
      <c r="AO630" s="0" t="str">
        <f aca="false">IF(ISNUMBER($AD630),IF($AD630&gt;=0.04,100,IF($AD630&gt;=0,50,0)),"")</f>
        <v/>
      </c>
      <c r="AP630" s="0" t="str">
        <f aca="false">IF(ISNUMBER($AE630),IF($AE630&gt;=25,100,IF($AE630&gt;=-75,50,0)),"")</f>
        <v/>
      </c>
      <c r="AQ630" s="0" t="str">
        <f aca="false">IF(ISNUMBER($AF630),IF($AF630&gt;0,100,IF($AF630&gt;=-50,50,0)),"")</f>
        <v/>
      </c>
      <c r="AR630" s="0" t="str">
        <f aca="false">IF(ISNUMBER($AG630),IF($AG630=1,100,IF($AG630=0,50,0)),"")</f>
        <v/>
      </c>
      <c r="AS630" s="0" t="str">
        <f aca="false">IF(ISNUMBER($AH630),IF($AH630&lt;0,100,IF($AH630&lt;=20,50,0)),"")</f>
        <v/>
      </c>
      <c r="AT630" s="0" t="str">
        <f aca="false">IF(ISNUMBER($AI630),IF($AI630&lt;0.95,100,IF($AI630&lt;=1,50,0)),"")</f>
        <v/>
      </c>
      <c r="AU630" s="0" t="str">
        <f aca="false">IF(ISNUMBER($AJ630),IF($AJ630&lt;30,0,IF($AJ630&lt;40,50,IF($AJ630&lt;=90,100,50))),"")</f>
        <v/>
      </c>
      <c r="AV630" s="0" t="str">
        <f aca="false">IF(ISNUMBER($AK630),IF($AK630&gt;-0.2,100,IF($AK630&gt;=-0.4,50,0)),"")</f>
        <v/>
      </c>
      <c r="AW630" s="59" t="n">
        <f aca="false">01_指標庫!$H$4*ISNUMBER($F630)+01_指標庫!$H$5*ISNUMBER($AA630)+01_指標庫!$H$6*ISNUMBER($G630)+01_指標庫!$H$7*ISNUMBER($H630)+01_指標庫!$H$8*ISNUMBER($AF630)+01_指標庫!$H$9*ISNUMBER($AG630)+01_指標庫!$H$10*ISNUMBER($AB630)+01_指標庫!$H$11*ISNUMBER($AC630)+01_指標庫!$H$12*ISNUMBER($AD630)+01_指標庫!$H$13*ISNUMBER($AE630)+01_指標庫!$H$14*ISNUMBER($I630)+01_指標庫!$H$15*ISNUMBER($AH630)+01_指標庫!$H$16*ISNUMBER($K630)+01_指標庫!$H$17*ISNUMBER($AI630)+01_指標庫!$H$18*ISNUMBER($AJ630)+01_指標庫!$H$19*ISNUMBER($AK630)+01_指標庫!$H$20*ISNUMBER($BB630)+01_指標庫!$H$21*ISNUMBER($BC630)</f>
        <v>51</v>
      </c>
      <c r="AX630" s="59" t="n">
        <f aca="false">IF(AW630=0,50,ROUND((01_指標庫!$H$4*IF(ISNUMBER($F630),L630,0)+01_指標庫!$H$5*IF(ISNUMBER($AA630),AL630,0)+01_指標庫!$H$6*IF(ISNUMBER($G630),M630,0)+01_指標庫!$H$7*IF(ISNUMBER($H630),N630,0)+01_指標庫!$H$8*IF(ISNUMBER($AF630),AQ630,0)+01_指標庫!$H$9*IF(ISNUMBER($AG630),AR630,0)+01_指標庫!$H$10*IF(ISNUMBER($AB630),AM630,0)+01_指標庫!$H$11*IF(ISNUMBER($AC630),AN630,0)+01_指標庫!$H$12*IF(ISNUMBER($AD630),AO630,0)+01_指標庫!$H$13*IF(ISNUMBER($AE630),AP630,0)+01_指標庫!$H$14*IF(ISNUMBER($I630),O630,0)+01_指標庫!$H$15*IF(ISNUMBER($AH630),AS630,0)+01_指標庫!$H$16*IF(ISNUMBER($K630),P630,0)+01_指標庫!$H$17*IF(ISNUMBER($AI630),AT630,0)+01_指標庫!$H$18*IF(ISNUMBER($AJ630),AU630,0)+01_指標庫!$H$19*IF(ISNUMBER($AK630),AV630,0)+01_指標庫!$H$20*IF(ISNUMBER($BB630),BB630,0)+01_指標庫!$H$21*IF(ISNUMBER($BC630),BC630,0))/AW630,1))</f>
        <v>11.8</v>
      </c>
      <c r="AY630" s="60"/>
      <c r="AZ630" s="60"/>
      <c r="BA630" s="58" t="n">
        <f aca="false">AVERAGE($E626:$E630)/AVERAGE($E621:$E630)-1</f>
        <v>0.0080509000928366</v>
      </c>
      <c r="BB630" s="59" t="n">
        <f aca="false">IF(ISNUMBER($BA630),IF(OR($S630&lt;=-0.03,$BA630&lt;-0.003),0,IF(OR($S630&lt;=-0.02,$BA630&lt;0.01),50,100)),"")</f>
        <v>50</v>
      </c>
      <c r="BC630" s="0" t="str">
        <f aca="false">IF(OR(COUNT($AZ630)=0,COUNT($AZ629)=0),"",IF(OR($AY630/$AZ629-1&lt;=-0.03,$AZ630/$AZ629-1&lt;=-0.045,IF(COUNT($AZ621:$AZ630)=10,AVERAGE($AZ626:$AZ630)/AVERAGE($AZ621:$AZ630)-1&lt;-0.01,FALSE())),0,IF(OR($AZ630/$AZ629-1&lt;=-0.02,IF(COUNT($AZ621:$AZ630)=10,AVERAGE($AZ626:$AZ630)/AVERAGE($AZ621:$AZ630)-1&lt;0.005,FALSE())),50,100)))</f>
        <v/>
      </c>
    </row>
    <row r="631" customFormat="false" ht="15" hidden="false" customHeight="true" outlineLevel="0" collapsed="false">
      <c r="A631" s="47" t="n">
        <v>627</v>
      </c>
      <c r="B631" s="48" t="n">
        <v>43468</v>
      </c>
      <c r="C631" s="47" t="n">
        <v>2019</v>
      </c>
      <c r="D631" s="49" t="s">
        <v>239</v>
      </c>
      <c r="E631" s="50" t="n">
        <v>6147.13</v>
      </c>
      <c r="F631" s="51" t="n">
        <v>-0.125695</v>
      </c>
      <c r="G631" s="51" t="n">
        <v>-0.197522</v>
      </c>
      <c r="H631" s="52" t="n">
        <v>0.1429</v>
      </c>
      <c r="I631" s="53" t="n">
        <v>544</v>
      </c>
      <c r="J631" s="47" t="s">
        <v>235</v>
      </c>
      <c r="K631" s="54" t="n">
        <v>25.45</v>
      </c>
      <c r="L631" s="55" t="n">
        <f aca="false">IF(COUNT(F631)=0,50,IF(F631&gt;=0,100,IF(F631&gt;=-0.02,50,0)))</f>
        <v>0</v>
      </c>
      <c r="M631" s="55" t="n">
        <f aca="false">IF(COUNT(G631)=0,50,IF(G631&gt;-0.06,100,IF(G631&gt;-0.15,50,0)))</f>
        <v>0</v>
      </c>
      <c r="N631" s="55" t="n">
        <f aca="false">IF(COUNT(H631)=0,50,IF(H631&gt;=0.6,100,IF(H631&gt;=0.4,50,0)))</f>
        <v>0</v>
      </c>
      <c r="O631" s="55" t="n">
        <f aca="false">IF(COUNT(I631)=0,50,IF(J631="proxy_vix",50,IF(I631&lt;350,100,IF(I631&lt;=450,50,0))))</f>
        <v>0</v>
      </c>
      <c r="P631" s="55" t="n">
        <f aca="false">IF(COUNT(K631)=0,50,IF(K631&lt;20,100,IF(K631&lt;=25,50,0)))</f>
        <v>0</v>
      </c>
      <c r="Q631" s="54"/>
      <c r="R631" s="47"/>
      <c r="S631" s="51" t="n">
        <f aca="false">$E631/$E630-1</f>
        <v>-0.0336023216949882</v>
      </c>
      <c r="T631" s="56" t="n">
        <f aca="false">$K631/$K630-1</f>
        <v>0.0960378983634798</v>
      </c>
      <c r="V631" s="57"/>
      <c r="W631" s="57"/>
      <c r="Y631" s="1" t="str">
        <f aca="false">IF(AX631&gt;=70,"EASY",IF(AX631&gt;40,"UNCERTAIN","HARD"))</f>
        <v>HARD</v>
      </c>
      <c r="AA631" s="58" t="n">
        <f aca="false">IF($A631&lt;200,"",AVERAGE($E582:$E631)/AVERAGE($E432:$E631)-1)</f>
        <v>-0.0461100984748918</v>
      </c>
      <c r="AB631" s="59" t="n">
        <f aca="false">LOOKUP($B631,07_L1政策步階!$A$4:$A$14,07_L1政策步階!$C$4:$C$14)</f>
        <v>-1</v>
      </c>
      <c r="AC631" s="57"/>
      <c r="AD631" s="57"/>
      <c r="AE631" s="57"/>
      <c r="AF631" s="57"/>
      <c r="AG631" s="57"/>
      <c r="AH631" s="57"/>
      <c r="AI631" s="57"/>
      <c r="AJ631" s="57"/>
      <c r="AK631" s="57"/>
      <c r="AL631" s="59" t="n">
        <f aca="false">IF(ISNUMBER($AA631),IF($AA631&gt;=0.005,100,IF($AA631&gt;=-0.015,50,0)),"")</f>
        <v>0</v>
      </c>
      <c r="AM631" s="59" t="n">
        <f aca="false">IF(ISNUMBER($AB631),IF($AB631=1,100,IF($AB631=0,50,0)),"")</f>
        <v>0</v>
      </c>
      <c r="AN631" s="0" t="str">
        <f aca="false">IF(ISNUMBER($AC631),IF($AC631&gt;=0.001,100,IF($AC631&gt;=-0.003,50,0)),"")</f>
        <v/>
      </c>
      <c r="AO631" s="0" t="str">
        <f aca="false">IF(ISNUMBER($AD631),IF($AD631&gt;=0.04,100,IF($AD631&gt;=0,50,0)),"")</f>
        <v/>
      </c>
      <c r="AP631" s="0" t="str">
        <f aca="false">IF(ISNUMBER($AE631),IF($AE631&gt;=25,100,IF($AE631&gt;=-75,50,0)),"")</f>
        <v/>
      </c>
      <c r="AQ631" s="0" t="str">
        <f aca="false">IF(ISNUMBER($AF631),IF($AF631&gt;0,100,IF($AF631&gt;=-50,50,0)),"")</f>
        <v/>
      </c>
      <c r="AR631" s="0" t="str">
        <f aca="false">IF(ISNUMBER($AG631),IF($AG631=1,100,IF($AG631=0,50,0)),"")</f>
        <v/>
      </c>
      <c r="AS631" s="0" t="str">
        <f aca="false">IF(ISNUMBER($AH631),IF($AH631&lt;0,100,IF($AH631&lt;=20,50,0)),"")</f>
        <v/>
      </c>
      <c r="AT631" s="0" t="str">
        <f aca="false">IF(ISNUMBER($AI631),IF($AI631&lt;0.95,100,IF($AI631&lt;=1,50,0)),"")</f>
        <v/>
      </c>
      <c r="AU631" s="0" t="str">
        <f aca="false">IF(ISNUMBER($AJ631),IF($AJ631&lt;30,0,IF($AJ631&lt;40,50,IF($AJ631&lt;=90,100,50))),"")</f>
        <v/>
      </c>
      <c r="AV631" s="0" t="str">
        <f aca="false">IF(ISNUMBER($AK631),IF($AK631&gt;-0.2,100,IF($AK631&gt;=-0.4,50,0)),"")</f>
        <v/>
      </c>
      <c r="AW631" s="59" t="n">
        <f aca="false">01_指標庫!$H$4*ISNUMBER($F631)+01_指標庫!$H$5*ISNUMBER($AA631)+01_指標庫!$H$6*ISNUMBER($G631)+01_指標庫!$H$7*ISNUMBER($H631)+01_指標庫!$H$8*ISNUMBER($AF631)+01_指標庫!$H$9*ISNUMBER($AG631)+01_指標庫!$H$10*ISNUMBER($AB631)+01_指標庫!$H$11*ISNUMBER($AC631)+01_指標庫!$H$12*ISNUMBER($AD631)+01_指標庫!$H$13*ISNUMBER($AE631)+01_指標庫!$H$14*ISNUMBER($I631)+01_指標庫!$H$15*ISNUMBER($AH631)+01_指標庫!$H$16*ISNUMBER($K631)+01_指標庫!$H$17*ISNUMBER($AI631)+01_指標庫!$H$18*ISNUMBER($AJ631)+01_指標庫!$H$19*ISNUMBER($AK631)+01_指標庫!$H$20*ISNUMBER($BB631)+01_指標庫!$H$21*ISNUMBER($BC631)</f>
        <v>51</v>
      </c>
      <c r="AX631" s="59" t="n">
        <f aca="false">IF(AW631=0,50,ROUND((01_指標庫!$H$4*IF(ISNUMBER($F631),L631,0)+01_指標庫!$H$5*IF(ISNUMBER($AA631),AL631,0)+01_指標庫!$H$6*IF(ISNUMBER($G631),M631,0)+01_指標庫!$H$7*IF(ISNUMBER($H631),N631,0)+01_指標庫!$H$8*IF(ISNUMBER($AF631),AQ631,0)+01_指標庫!$H$9*IF(ISNUMBER($AG631),AR631,0)+01_指標庫!$H$10*IF(ISNUMBER($AB631),AM631,0)+01_指標庫!$H$11*IF(ISNUMBER($AC631),AN631,0)+01_指標庫!$H$12*IF(ISNUMBER($AD631),AO631,0)+01_指標庫!$H$13*IF(ISNUMBER($AE631),AP631,0)+01_指標庫!$H$14*IF(ISNUMBER($I631),O631,0)+01_指標庫!$H$15*IF(ISNUMBER($AH631),AS631,0)+01_指標庫!$H$16*IF(ISNUMBER($K631),P631,0)+01_指標庫!$H$17*IF(ISNUMBER($AI631),AT631,0)+01_指標庫!$H$18*IF(ISNUMBER($AJ631),AU631,0)+01_指標庫!$H$19*IF(ISNUMBER($AK631),AV631,0)+01_指標庫!$H$20*IF(ISNUMBER($BB631),BB631,0)+01_指標庫!$H$21*IF(ISNUMBER($BC631),BC631,0))/AW631,1))</f>
        <v>0</v>
      </c>
      <c r="AY631" s="60"/>
      <c r="AZ631" s="60"/>
      <c r="BA631" s="58" t="n">
        <f aca="false">AVERAGE($E627:$E631)/AVERAGE($E622:$E631)-1</f>
        <v>0.00991377411770289</v>
      </c>
      <c r="BB631" s="59" t="n">
        <f aca="false">IF(ISNUMBER($BA631),IF(OR($S631&lt;=-0.03,$BA631&lt;-0.003),0,IF(OR($S631&lt;=-0.02,$BA631&lt;0.01),50,100)),"")</f>
        <v>0</v>
      </c>
      <c r="BC631" s="0" t="str">
        <f aca="false">IF(OR(COUNT($AZ631)=0,COUNT($AZ630)=0),"",IF(OR($AY631/$AZ630-1&lt;=-0.03,$AZ631/$AZ630-1&lt;=-0.045,IF(COUNT($AZ622:$AZ631)=10,AVERAGE($AZ627:$AZ631)/AVERAGE($AZ622:$AZ631)-1&lt;-0.01,FALSE())),0,IF(OR($AZ631/$AZ630-1&lt;=-0.02,IF(COUNT($AZ622:$AZ631)=10,AVERAGE($AZ627:$AZ631)/AVERAGE($AZ622:$AZ631)-1&lt;0.005,FALSE())),50,100)))</f>
        <v/>
      </c>
    </row>
    <row r="632" customFormat="false" ht="15" hidden="false" customHeight="true" outlineLevel="0" collapsed="false">
      <c r="A632" s="47" t="n">
        <v>628</v>
      </c>
      <c r="B632" s="48" t="n">
        <v>43469</v>
      </c>
      <c r="C632" s="47" t="n">
        <v>2019</v>
      </c>
      <c r="D632" s="49" t="s">
        <v>234</v>
      </c>
      <c r="E632" s="50" t="n">
        <v>6422.67</v>
      </c>
      <c r="F632" s="51" t="n">
        <v>-0.086204</v>
      </c>
      <c r="G632" s="51" t="n">
        <v>-0.161551</v>
      </c>
      <c r="H632" s="52" t="n">
        <v>0.2449</v>
      </c>
      <c r="I632" s="53" t="n">
        <v>505</v>
      </c>
      <c r="J632" s="47" t="s">
        <v>235</v>
      </c>
      <c r="K632" s="54" t="n">
        <v>21.38</v>
      </c>
      <c r="L632" s="55" t="n">
        <f aca="false">IF(COUNT(F632)=0,50,IF(F632&gt;=0,100,IF(F632&gt;=-0.02,50,0)))</f>
        <v>0</v>
      </c>
      <c r="M632" s="55" t="n">
        <f aca="false">IF(COUNT(G632)=0,50,IF(G632&gt;-0.06,100,IF(G632&gt;-0.15,50,0)))</f>
        <v>0</v>
      </c>
      <c r="N632" s="55" t="n">
        <f aca="false">IF(COUNT(H632)=0,50,IF(H632&gt;=0.6,100,IF(H632&gt;=0.4,50,0)))</f>
        <v>0</v>
      </c>
      <c r="O632" s="55" t="n">
        <f aca="false">IF(COUNT(I632)=0,50,IF(J632="proxy_vix",50,IF(I632&lt;350,100,IF(I632&lt;=450,50,0))))</f>
        <v>0</v>
      </c>
      <c r="P632" s="55" t="n">
        <f aca="false">IF(COUNT(K632)=0,50,IF(K632&lt;20,100,IF(K632&lt;=25,50,0)))</f>
        <v>50</v>
      </c>
      <c r="Q632" s="54"/>
      <c r="R632" s="47"/>
      <c r="S632" s="51" t="n">
        <f aca="false">$E632/$E631-1</f>
        <v>0.0448241699785104</v>
      </c>
      <c r="T632" s="56" t="n">
        <f aca="false">$K632/$K631-1</f>
        <v>-0.15992141453831</v>
      </c>
      <c r="V632" s="57"/>
      <c r="W632" s="57"/>
      <c r="Y632" s="1" t="str">
        <f aca="false">IF(AX632&gt;=70,"EASY",IF(AX632&gt;40,"UNCERTAIN","HARD"))</f>
        <v>HARD</v>
      </c>
      <c r="AA632" s="58" t="n">
        <f aca="false">IF($A632&lt;200,"",AVERAGE($E583:$E632)/AVERAGE($E433:$E632)-1)</f>
        <v>-0.0478403744663426</v>
      </c>
      <c r="AB632" s="59" t="n">
        <f aca="false">LOOKUP($B632,07_L1政策步階!$A$4:$A$14,07_L1政策步階!$C$4:$C$14)</f>
        <v>0</v>
      </c>
      <c r="AC632" s="57"/>
      <c r="AD632" s="57"/>
      <c r="AE632" s="57"/>
      <c r="AF632" s="57"/>
      <c r="AG632" s="57"/>
      <c r="AH632" s="57"/>
      <c r="AI632" s="57"/>
      <c r="AJ632" s="57"/>
      <c r="AK632" s="57"/>
      <c r="AL632" s="59" t="n">
        <f aca="false">IF(ISNUMBER($AA632),IF($AA632&gt;=0.005,100,IF($AA632&gt;=-0.015,50,0)),"")</f>
        <v>0</v>
      </c>
      <c r="AM632" s="59" t="n">
        <f aca="false">IF(ISNUMBER($AB632),IF($AB632=1,100,IF($AB632=0,50,0)),"")</f>
        <v>50</v>
      </c>
      <c r="AN632" s="0" t="str">
        <f aca="false">IF(ISNUMBER($AC632),IF($AC632&gt;=0.001,100,IF($AC632&gt;=-0.003,50,0)),"")</f>
        <v/>
      </c>
      <c r="AO632" s="0" t="str">
        <f aca="false">IF(ISNUMBER($AD632),IF($AD632&gt;=0.04,100,IF($AD632&gt;=0,50,0)),"")</f>
        <v/>
      </c>
      <c r="AP632" s="0" t="str">
        <f aca="false">IF(ISNUMBER($AE632),IF($AE632&gt;=25,100,IF($AE632&gt;=-75,50,0)),"")</f>
        <v/>
      </c>
      <c r="AQ632" s="0" t="str">
        <f aca="false">IF(ISNUMBER($AF632),IF($AF632&gt;0,100,IF($AF632&gt;=-50,50,0)),"")</f>
        <v/>
      </c>
      <c r="AR632" s="0" t="str">
        <f aca="false">IF(ISNUMBER($AG632),IF($AG632=1,100,IF($AG632=0,50,0)),"")</f>
        <v/>
      </c>
      <c r="AS632" s="0" t="str">
        <f aca="false">IF(ISNUMBER($AH632),IF($AH632&lt;0,100,IF($AH632&lt;=20,50,0)),"")</f>
        <v/>
      </c>
      <c r="AT632" s="0" t="str">
        <f aca="false">IF(ISNUMBER($AI632),IF($AI632&lt;0.95,100,IF($AI632&lt;=1,50,0)),"")</f>
        <v/>
      </c>
      <c r="AU632" s="0" t="str">
        <f aca="false">IF(ISNUMBER($AJ632),IF($AJ632&lt;30,0,IF($AJ632&lt;40,50,IF($AJ632&lt;=90,100,50))),"")</f>
        <v/>
      </c>
      <c r="AV632" s="0" t="str">
        <f aca="false">IF(ISNUMBER($AK632),IF($AK632&gt;-0.2,100,IF($AK632&gt;=-0.4,50,0)),"")</f>
        <v/>
      </c>
      <c r="AW632" s="59" t="n">
        <f aca="false">01_指標庫!$H$4*ISNUMBER($F632)+01_指標庫!$H$5*ISNUMBER($AA632)+01_指標庫!$H$6*ISNUMBER($G632)+01_指標庫!$H$7*ISNUMBER($H632)+01_指標庫!$H$8*ISNUMBER($AF632)+01_指標庫!$H$9*ISNUMBER($AG632)+01_指標庫!$H$10*ISNUMBER($AB632)+01_指標庫!$H$11*ISNUMBER($AC632)+01_指標庫!$H$12*ISNUMBER($AD632)+01_指標庫!$H$13*ISNUMBER($AE632)+01_指標庫!$H$14*ISNUMBER($I632)+01_指標庫!$H$15*ISNUMBER($AH632)+01_指標庫!$H$16*ISNUMBER($K632)+01_指標庫!$H$17*ISNUMBER($AI632)+01_指標庫!$H$18*ISNUMBER($AJ632)+01_指標庫!$H$19*ISNUMBER($AK632)+01_指標庫!$H$20*ISNUMBER($BB632)+01_指標庫!$H$21*ISNUMBER($BC632)</f>
        <v>51</v>
      </c>
      <c r="AX632" s="59" t="n">
        <f aca="false">IF(AW632=0,50,ROUND((01_指標庫!$H$4*IF(ISNUMBER($F632),L632,0)+01_指標庫!$H$5*IF(ISNUMBER($AA632),AL632,0)+01_指標庫!$H$6*IF(ISNUMBER($G632),M632,0)+01_指標庫!$H$7*IF(ISNUMBER($H632),N632,0)+01_指標庫!$H$8*IF(ISNUMBER($AF632),AQ632,0)+01_指標庫!$H$9*IF(ISNUMBER($AG632),AR632,0)+01_指標庫!$H$10*IF(ISNUMBER($AB632),AM632,0)+01_指標庫!$H$11*IF(ISNUMBER($AC632),AN632,0)+01_指標庫!$H$12*IF(ISNUMBER($AD632),AO632,0)+01_指標庫!$H$13*IF(ISNUMBER($AE632),AP632,0)+01_指標庫!$H$14*IF(ISNUMBER($I632),O632,0)+01_指標庫!$H$15*IF(ISNUMBER($AH632),AS632,0)+01_指標庫!$H$16*IF(ISNUMBER($K632),P632,0)+01_指標庫!$H$17*IF(ISNUMBER($AI632),AT632,0)+01_指標庫!$H$18*IF(ISNUMBER($AJ632),AU632,0)+01_指標庫!$H$19*IF(ISNUMBER($AK632),AV632,0)+01_指標庫!$H$20*IF(ISNUMBER($BB632),BB632,0)+01_指標庫!$H$21*IF(ISNUMBER($BC632),BC632,0))/AW632,1))</f>
        <v>22.5</v>
      </c>
      <c r="AY632" s="60"/>
      <c r="AZ632" s="60"/>
      <c r="BA632" s="58" t="n">
        <f aca="false">AVERAGE($E628:$E632)/AVERAGE($E623:$E632)-1</f>
        <v>0.0129361167053696</v>
      </c>
      <c r="BB632" s="59" t="n">
        <f aca="false">IF(ISNUMBER($BA632),IF(OR($S632&lt;=-0.03,$BA632&lt;-0.003),0,IF(OR($S632&lt;=-0.02,$BA632&lt;0.01),50,100)),"")</f>
        <v>100</v>
      </c>
      <c r="BC632" s="0" t="str">
        <f aca="false">IF(OR(COUNT($AZ632)=0,COUNT($AZ631)=0),"",IF(OR($AY632/$AZ631-1&lt;=-0.03,$AZ632/$AZ631-1&lt;=-0.045,IF(COUNT($AZ623:$AZ632)=10,AVERAGE($AZ628:$AZ632)/AVERAGE($AZ623:$AZ632)-1&lt;-0.01,FALSE())),0,IF(OR($AZ632/$AZ631-1&lt;=-0.02,IF(COUNT($AZ623:$AZ632)=10,AVERAGE($AZ628:$AZ632)/AVERAGE($AZ623:$AZ632)-1&lt;0.005,FALSE())),50,100)))</f>
        <v/>
      </c>
    </row>
    <row r="633" customFormat="false" ht="15" hidden="false" customHeight="true" outlineLevel="0" collapsed="false">
      <c r="A633" s="47" t="n">
        <v>629</v>
      </c>
      <c r="B633" s="48" t="n">
        <v>43472</v>
      </c>
      <c r="C633" s="47" t="n">
        <v>2019</v>
      </c>
      <c r="D633" s="49" t="s">
        <v>236</v>
      </c>
      <c r="E633" s="50" t="n">
        <v>6488.25</v>
      </c>
      <c r="F633" s="51" t="n">
        <v>-0.076634</v>
      </c>
      <c r="G633" s="51" t="n">
        <v>-0.15299</v>
      </c>
      <c r="H633" s="52" t="n">
        <v>0.2857</v>
      </c>
      <c r="I633" s="53" t="n">
        <v>483</v>
      </c>
      <c r="J633" s="47" t="s">
        <v>235</v>
      </c>
      <c r="K633" s="54" t="n">
        <v>21.4</v>
      </c>
      <c r="L633" s="55" t="n">
        <f aca="false">IF(COUNT(F633)=0,50,IF(F633&gt;=0,100,IF(F633&gt;=-0.02,50,0)))</f>
        <v>0</v>
      </c>
      <c r="M633" s="55" t="n">
        <f aca="false">IF(COUNT(G633)=0,50,IF(G633&gt;-0.06,100,IF(G633&gt;-0.15,50,0)))</f>
        <v>0</v>
      </c>
      <c r="N633" s="55" t="n">
        <f aca="false">IF(COUNT(H633)=0,50,IF(H633&gt;=0.6,100,IF(H633&gt;=0.4,50,0)))</f>
        <v>0</v>
      </c>
      <c r="O633" s="55" t="n">
        <f aca="false">IF(COUNT(I633)=0,50,IF(J633="proxy_vix",50,IF(I633&lt;350,100,IF(I633&lt;=450,50,0))))</f>
        <v>0</v>
      </c>
      <c r="P633" s="55" t="n">
        <f aca="false">IF(COUNT(K633)=0,50,IF(K633&lt;20,100,IF(K633&lt;=25,50,0)))</f>
        <v>50</v>
      </c>
      <c r="Q633" s="54"/>
      <c r="R633" s="47"/>
      <c r="S633" s="51" t="n">
        <f aca="false">$E633/$E632-1</f>
        <v>0.0102107067621409</v>
      </c>
      <c r="T633" s="56" t="n">
        <f aca="false">$K633/$K632-1</f>
        <v>0.00093545369504211</v>
      </c>
      <c r="V633" s="57"/>
      <c r="W633" s="57"/>
      <c r="Y633" s="1" t="str">
        <f aca="false">IF(AX633&gt;=70,"EASY",IF(AX633&gt;40,"UNCERTAIN","HARD"))</f>
        <v>HARD</v>
      </c>
      <c r="AA633" s="58" t="n">
        <f aca="false">IF($A633&lt;200,"",AVERAGE($E584:$E633)/AVERAGE($E434:$E633)-1)</f>
        <v>-0.0493872884441906</v>
      </c>
      <c r="AB633" s="59" t="n">
        <f aca="false">LOOKUP($B633,07_L1政策步階!$A$4:$A$14,07_L1政策步階!$C$4:$C$14)</f>
        <v>0</v>
      </c>
      <c r="AC633" s="57"/>
      <c r="AD633" s="57"/>
      <c r="AE633" s="57"/>
      <c r="AF633" s="57"/>
      <c r="AG633" s="57"/>
      <c r="AH633" s="57"/>
      <c r="AI633" s="57"/>
      <c r="AJ633" s="57"/>
      <c r="AK633" s="57"/>
      <c r="AL633" s="59" t="n">
        <f aca="false">IF(ISNUMBER($AA633),IF($AA633&gt;=0.005,100,IF($AA633&gt;=-0.015,50,0)),"")</f>
        <v>0</v>
      </c>
      <c r="AM633" s="59" t="n">
        <f aca="false">IF(ISNUMBER($AB633),IF($AB633=1,100,IF($AB633=0,50,0)),"")</f>
        <v>50</v>
      </c>
      <c r="AN633" s="0" t="str">
        <f aca="false">IF(ISNUMBER($AC633),IF($AC633&gt;=0.001,100,IF($AC633&gt;=-0.003,50,0)),"")</f>
        <v/>
      </c>
      <c r="AO633" s="0" t="str">
        <f aca="false">IF(ISNUMBER($AD633),IF($AD633&gt;=0.04,100,IF($AD633&gt;=0,50,0)),"")</f>
        <v/>
      </c>
      <c r="AP633" s="0" t="str">
        <f aca="false">IF(ISNUMBER($AE633),IF($AE633&gt;=25,100,IF($AE633&gt;=-75,50,0)),"")</f>
        <v/>
      </c>
      <c r="AQ633" s="0" t="str">
        <f aca="false">IF(ISNUMBER($AF633),IF($AF633&gt;0,100,IF($AF633&gt;=-50,50,0)),"")</f>
        <v/>
      </c>
      <c r="AR633" s="0" t="str">
        <f aca="false">IF(ISNUMBER($AG633),IF($AG633=1,100,IF($AG633=0,50,0)),"")</f>
        <v/>
      </c>
      <c r="AS633" s="0" t="str">
        <f aca="false">IF(ISNUMBER($AH633),IF($AH633&lt;0,100,IF($AH633&lt;=20,50,0)),"")</f>
        <v/>
      </c>
      <c r="AT633" s="0" t="str">
        <f aca="false">IF(ISNUMBER($AI633),IF($AI633&lt;0.95,100,IF($AI633&lt;=1,50,0)),"")</f>
        <v/>
      </c>
      <c r="AU633" s="0" t="str">
        <f aca="false">IF(ISNUMBER($AJ633),IF($AJ633&lt;30,0,IF($AJ633&lt;40,50,IF($AJ633&lt;=90,100,50))),"")</f>
        <v/>
      </c>
      <c r="AV633" s="0" t="str">
        <f aca="false">IF(ISNUMBER($AK633),IF($AK633&gt;-0.2,100,IF($AK633&gt;=-0.4,50,0)),"")</f>
        <v/>
      </c>
      <c r="AW633" s="59" t="n">
        <f aca="false">01_指標庫!$H$4*ISNUMBER($F633)+01_指標庫!$H$5*ISNUMBER($AA633)+01_指標庫!$H$6*ISNUMBER($G633)+01_指標庫!$H$7*ISNUMBER($H633)+01_指標庫!$H$8*ISNUMBER($AF633)+01_指標庫!$H$9*ISNUMBER($AG633)+01_指標庫!$H$10*ISNUMBER($AB633)+01_指標庫!$H$11*ISNUMBER($AC633)+01_指標庫!$H$12*ISNUMBER($AD633)+01_指標庫!$H$13*ISNUMBER($AE633)+01_指標庫!$H$14*ISNUMBER($I633)+01_指標庫!$H$15*ISNUMBER($AH633)+01_指標庫!$H$16*ISNUMBER($K633)+01_指標庫!$H$17*ISNUMBER($AI633)+01_指標庫!$H$18*ISNUMBER($AJ633)+01_指標庫!$H$19*ISNUMBER($AK633)+01_指標庫!$H$20*ISNUMBER($BB633)+01_指標庫!$H$21*ISNUMBER($BC633)</f>
        <v>51</v>
      </c>
      <c r="AX633" s="59" t="n">
        <f aca="false">IF(AW633=0,50,ROUND((01_指標庫!$H$4*IF(ISNUMBER($F633),L633,0)+01_指標庫!$H$5*IF(ISNUMBER($AA633),AL633,0)+01_指標庫!$H$6*IF(ISNUMBER($G633),M633,0)+01_指標庫!$H$7*IF(ISNUMBER($H633),N633,0)+01_指標庫!$H$8*IF(ISNUMBER($AF633),AQ633,0)+01_指標庫!$H$9*IF(ISNUMBER($AG633),AR633,0)+01_指標庫!$H$10*IF(ISNUMBER($AB633),AM633,0)+01_指標庫!$H$11*IF(ISNUMBER($AC633),AN633,0)+01_指標庫!$H$12*IF(ISNUMBER($AD633),AO633,0)+01_指標庫!$H$13*IF(ISNUMBER($AE633),AP633,0)+01_指標庫!$H$14*IF(ISNUMBER($I633),O633,0)+01_指標庫!$H$15*IF(ISNUMBER($AH633),AS633,0)+01_指標庫!$H$16*IF(ISNUMBER($K633),P633,0)+01_指標庫!$H$17*IF(ISNUMBER($AI633),AT633,0)+01_指標庫!$H$18*IF(ISNUMBER($AJ633),AU633,0)+01_指標庫!$H$19*IF(ISNUMBER($AK633),AV633,0)+01_指標庫!$H$20*IF(ISNUMBER($BB633),BB633,0)+01_指標庫!$H$21*IF(ISNUMBER($BC633),BC633,0))/AW633,1))</f>
        <v>22.5</v>
      </c>
      <c r="AY633" s="60"/>
      <c r="AZ633" s="60"/>
      <c r="BA633" s="58" t="n">
        <f aca="false">AVERAGE($E629:$E633)/AVERAGE($E624:$E633)-1</f>
        <v>0.0154585379380578</v>
      </c>
      <c r="BB633" s="59" t="n">
        <f aca="false">IF(ISNUMBER($BA633),IF(OR($S633&lt;=-0.03,$BA633&lt;-0.003),0,IF(OR($S633&lt;=-0.02,$BA633&lt;0.01),50,100)),"")</f>
        <v>100</v>
      </c>
      <c r="BC633" s="0" t="str">
        <f aca="false">IF(OR(COUNT($AZ633)=0,COUNT($AZ632)=0),"",IF(OR($AY633/$AZ632-1&lt;=-0.03,$AZ633/$AZ632-1&lt;=-0.045,IF(COUNT($AZ624:$AZ633)=10,AVERAGE($AZ629:$AZ633)/AVERAGE($AZ624:$AZ633)-1&lt;-0.01,FALSE())),0,IF(OR($AZ633/$AZ632-1&lt;=-0.02,IF(COUNT($AZ624:$AZ633)=10,AVERAGE($AZ629:$AZ633)/AVERAGE($AZ624:$AZ633)-1&lt;0.005,FALSE())),50,100)))</f>
        <v/>
      </c>
    </row>
    <row r="634" customFormat="false" ht="15" hidden="false" customHeight="true" outlineLevel="0" collapsed="false">
      <c r="A634" s="47" t="n">
        <v>630</v>
      </c>
      <c r="B634" s="48" t="n">
        <v>43473</v>
      </c>
      <c r="C634" s="47" t="n">
        <v>2019</v>
      </c>
      <c r="D634" s="49" t="s">
        <v>237</v>
      </c>
      <c r="E634" s="50" t="n">
        <v>6551.85</v>
      </c>
      <c r="F634" s="51" t="n">
        <v>-0.067496</v>
      </c>
      <c r="G634" s="51" t="n">
        <v>-0.144687</v>
      </c>
      <c r="H634" s="52" t="n">
        <v>0.3061</v>
      </c>
      <c r="I634" s="53" t="n">
        <v>465</v>
      </c>
      <c r="J634" s="47" t="s">
        <v>235</v>
      </c>
      <c r="K634" s="54" t="n">
        <v>20.47</v>
      </c>
      <c r="L634" s="55" t="n">
        <f aca="false">IF(COUNT(F634)=0,50,IF(F634&gt;=0,100,IF(F634&gt;=-0.02,50,0)))</f>
        <v>0</v>
      </c>
      <c r="M634" s="55" t="n">
        <f aca="false">IF(COUNT(G634)=0,50,IF(G634&gt;-0.06,100,IF(G634&gt;-0.15,50,0)))</f>
        <v>50</v>
      </c>
      <c r="N634" s="55" t="n">
        <f aca="false">IF(COUNT(H634)=0,50,IF(H634&gt;=0.6,100,IF(H634&gt;=0.4,50,0)))</f>
        <v>0</v>
      </c>
      <c r="O634" s="55" t="n">
        <f aca="false">IF(COUNT(I634)=0,50,IF(J634="proxy_vix",50,IF(I634&lt;350,100,IF(I634&lt;=450,50,0))))</f>
        <v>0</v>
      </c>
      <c r="P634" s="55" t="n">
        <f aca="false">IF(COUNT(K634)=0,50,IF(K634&lt;20,100,IF(K634&lt;=25,50,0)))</f>
        <v>50</v>
      </c>
      <c r="Q634" s="54"/>
      <c r="R634" s="47"/>
      <c r="S634" s="51" t="n">
        <f aca="false">$E634/$E633-1</f>
        <v>0.00980233499017458</v>
      </c>
      <c r="T634" s="56" t="n">
        <f aca="false">$K634/$K633-1</f>
        <v>-0.0434579439252336</v>
      </c>
      <c r="V634" s="57"/>
      <c r="W634" s="57"/>
      <c r="Y634" s="1" t="str">
        <f aca="false">IF(AX634&gt;=70,"EASY",IF(AX634&gt;40,"UNCERTAIN","HARD"))</f>
        <v>HARD</v>
      </c>
      <c r="AA634" s="58" t="n">
        <f aca="false">IF($A634&lt;200,"",AVERAGE($E585:$E634)/AVERAGE($E435:$E634)-1)</f>
        <v>-0.0499745505469462</v>
      </c>
      <c r="AB634" s="59" t="n">
        <f aca="false">LOOKUP($B634,07_L1政策步階!$A$4:$A$14,07_L1政策步階!$C$4:$C$14)</f>
        <v>0</v>
      </c>
      <c r="AC634" s="57"/>
      <c r="AD634" s="57"/>
      <c r="AE634" s="57"/>
      <c r="AF634" s="57"/>
      <c r="AG634" s="57"/>
      <c r="AH634" s="57"/>
      <c r="AI634" s="57"/>
      <c r="AJ634" s="57"/>
      <c r="AK634" s="57"/>
      <c r="AL634" s="59" t="n">
        <f aca="false">IF(ISNUMBER($AA634),IF($AA634&gt;=0.005,100,IF($AA634&gt;=-0.015,50,0)),"")</f>
        <v>0</v>
      </c>
      <c r="AM634" s="59" t="n">
        <f aca="false">IF(ISNUMBER($AB634),IF($AB634=1,100,IF($AB634=0,50,0)),"")</f>
        <v>50</v>
      </c>
      <c r="AN634" s="0" t="str">
        <f aca="false">IF(ISNUMBER($AC634),IF($AC634&gt;=0.001,100,IF($AC634&gt;=-0.003,50,0)),"")</f>
        <v/>
      </c>
      <c r="AO634" s="0" t="str">
        <f aca="false">IF(ISNUMBER($AD634),IF($AD634&gt;=0.04,100,IF($AD634&gt;=0,50,0)),"")</f>
        <v/>
      </c>
      <c r="AP634" s="0" t="str">
        <f aca="false">IF(ISNUMBER($AE634),IF($AE634&gt;=25,100,IF($AE634&gt;=-75,50,0)),"")</f>
        <v/>
      </c>
      <c r="AQ634" s="0" t="str">
        <f aca="false">IF(ISNUMBER($AF634),IF($AF634&gt;0,100,IF($AF634&gt;=-50,50,0)),"")</f>
        <v/>
      </c>
      <c r="AR634" s="0" t="str">
        <f aca="false">IF(ISNUMBER($AG634),IF($AG634=1,100,IF($AG634=0,50,0)),"")</f>
        <v/>
      </c>
      <c r="AS634" s="0" t="str">
        <f aca="false">IF(ISNUMBER($AH634),IF($AH634&lt;0,100,IF($AH634&lt;=20,50,0)),"")</f>
        <v/>
      </c>
      <c r="AT634" s="0" t="str">
        <f aca="false">IF(ISNUMBER($AI634),IF($AI634&lt;0.95,100,IF($AI634&lt;=1,50,0)),"")</f>
        <v/>
      </c>
      <c r="AU634" s="0" t="str">
        <f aca="false">IF(ISNUMBER($AJ634),IF($AJ634&lt;30,0,IF($AJ634&lt;40,50,IF($AJ634&lt;=90,100,50))),"")</f>
        <v/>
      </c>
      <c r="AV634" s="0" t="str">
        <f aca="false">IF(ISNUMBER($AK634),IF($AK634&gt;-0.2,100,IF($AK634&gt;=-0.4,50,0)),"")</f>
        <v/>
      </c>
      <c r="AW634" s="59" t="n">
        <f aca="false">01_指標庫!$H$4*ISNUMBER($F634)+01_指標庫!$H$5*ISNUMBER($AA634)+01_指標庫!$H$6*ISNUMBER($G634)+01_指標庫!$H$7*ISNUMBER($H634)+01_指標庫!$H$8*ISNUMBER($AF634)+01_指標庫!$H$9*ISNUMBER($AG634)+01_指標庫!$H$10*ISNUMBER($AB634)+01_指標庫!$H$11*ISNUMBER($AC634)+01_指標庫!$H$12*ISNUMBER($AD634)+01_指標庫!$H$13*ISNUMBER($AE634)+01_指標庫!$H$14*ISNUMBER($I634)+01_指標庫!$H$15*ISNUMBER($AH634)+01_指標庫!$H$16*ISNUMBER($K634)+01_指標庫!$H$17*ISNUMBER($AI634)+01_指標庫!$H$18*ISNUMBER($AJ634)+01_指標庫!$H$19*ISNUMBER($AK634)+01_指標庫!$H$20*ISNUMBER($BB634)+01_指標庫!$H$21*ISNUMBER($BC634)</f>
        <v>51</v>
      </c>
      <c r="AX634" s="59" t="n">
        <f aca="false">IF(AW634=0,50,ROUND((01_指標庫!$H$4*IF(ISNUMBER($F634),L634,0)+01_指標庫!$H$5*IF(ISNUMBER($AA634),AL634,0)+01_指標庫!$H$6*IF(ISNUMBER($G634),M634,0)+01_指標庫!$H$7*IF(ISNUMBER($H634),N634,0)+01_指標庫!$H$8*IF(ISNUMBER($AF634),AQ634,0)+01_指標庫!$H$9*IF(ISNUMBER($AG634),AR634,0)+01_指標庫!$H$10*IF(ISNUMBER($AB634),AM634,0)+01_指標庫!$H$11*IF(ISNUMBER($AC634),AN634,0)+01_指標庫!$H$12*IF(ISNUMBER($AD634),AO634,0)+01_指標庫!$H$13*IF(ISNUMBER($AE634),AP634,0)+01_指標庫!$H$14*IF(ISNUMBER($I634),O634,0)+01_指標庫!$H$15*IF(ISNUMBER($AH634),AS634,0)+01_指標庫!$H$16*IF(ISNUMBER($K634),P634,0)+01_指標庫!$H$17*IF(ISNUMBER($AI634),AT634,0)+01_指標庫!$H$18*IF(ISNUMBER($AJ634),AU634,0)+01_指標庫!$H$19*IF(ISNUMBER($AK634),AV634,0)+01_指標庫!$H$20*IF(ISNUMBER($BB634),BB634,0)+01_指標庫!$H$21*IF(ISNUMBER($BC634),BC634,0))/AW634,1))</f>
        <v>30.4</v>
      </c>
      <c r="AY634" s="60"/>
      <c r="AZ634" s="60"/>
      <c r="BA634" s="58" t="n">
        <f aca="false">AVERAGE($E630:$E634)/AVERAGE($E625:$E634)-1</f>
        <v>0.0143585225241976</v>
      </c>
      <c r="BB634" s="59" t="n">
        <f aca="false">IF(ISNUMBER($BA634),IF(OR($S634&lt;=-0.03,$BA634&lt;-0.003),0,IF(OR($S634&lt;=-0.02,$BA634&lt;0.01),50,100)),"")</f>
        <v>100</v>
      </c>
      <c r="BC634" s="0" t="str">
        <f aca="false">IF(OR(COUNT($AZ634)=0,COUNT($AZ633)=0),"",IF(OR($AY634/$AZ633-1&lt;=-0.03,$AZ634/$AZ633-1&lt;=-0.045,IF(COUNT($AZ625:$AZ634)=10,AVERAGE($AZ630:$AZ634)/AVERAGE($AZ625:$AZ634)-1&lt;-0.01,FALSE())),0,IF(OR($AZ634/$AZ633-1&lt;=-0.02,IF(COUNT($AZ625:$AZ634)=10,AVERAGE($AZ630:$AZ634)/AVERAGE($AZ625:$AZ634)-1&lt;0.005,FALSE())),50,100)))</f>
        <v/>
      </c>
    </row>
    <row r="635" customFormat="false" ht="15" hidden="false" customHeight="true" outlineLevel="0" collapsed="false">
      <c r="A635" s="47" t="n">
        <v>631</v>
      </c>
      <c r="B635" s="48" t="n">
        <v>43474</v>
      </c>
      <c r="C635" s="47" t="n">
        <v>2019</v>
      </c>
      <c r="D635" s="49" t="s">
        <v>238</v>
      </c>
      <c r="E635" s="50" t="n">
        <v>6600.69</v>
      </c>
      <c r="F635" s="51" t="n">
        <v>-0.060607</v>
      </c>
      <c r="G635" s="51" t="n">
        <v>-0.138311</v>
      </c>
      <c r="H635" s="52" t="n">
        <v>0.3061</v>
      </c>
      <c r="I635" s="53" t="n">
        <v>452</v>
      </c>
      <c r="J635" s="47" t="s">
        <v>235</v>
      </c>
      <c r="K635" s="54" t="n">
        <v>19.98</v>
      </c>
      <c r="L635" s="55" t="n">
        <f aca="false">IF(COUNT(F635)=0,50,IF(F635&gt;=0,100,IF(F635&gt;=-0.02,50,0)))</f>
        <v>0</v>
      </c>
      <c r="M635" s="55" t="n">
        <f aca="false">IF(COUNT(G635)=0,50,IF(G635&gt;-0.06,100,IF(G635&gt;-0.15,50,0)))</f>
        <v>50</v>
      </c>
      <c r="N635" s="55" t="n">
        <f aca="false">IF(COUNT(H635)=0,50,IF(H635&gt;=0.6,100,IF(H635&gt;=0.4,50,0)))</f>
        <v>0</v>
      </c>
      <c r="O635" s="55" t="n">
        <f aca="false">IF(COUNT(I635)=0,50,IF(J635="proxy_vix",50,IF(I635&lt;350,100,IF(I635&lt;=450,50,0))))</f>
        <v>0</v>
      </c>
      <c r="P635" s="55" t="n">
        <f aca="false">IF(COUNT(K635)=0,50,IF(K635&lt;20,100,IF(K635&lt;=25,50,0)))</f>
        <v>100</v>
      </c>
      <c r="Q635" s="54"/>
      <c r="R635" s="47"/>
      <c r="S635" s="51" t="n">
        <f aca="false">$E635/$E634-1</f>
        <v>0.00745438311316637</v>
      </c>
      <c r="T635" s="56" t="n">
        <f aca="false">$K635/$K634-1</f>
        <v>-0.0239374694675134</v>
      </c>
      <c r="V635" s="57"/>
      <c r="W635" s="57"/>
      <c r="Y635" s="1" t="str">
        <f aca="false">IF(AX635&gt;=70,"EASY",IF(AX635&gt;40,"UNCERTAIN","HARD"))</f>
        <v>HARD</v>
      </c>
      <c r="AA635" s="58" t="n">
        <f aca="false">IF($A635&lt;200,"",AVERAGE($E586:$E635)/AVERAGE($E436:$E635)-1)</f>
        <v>-0.0512203774849759</v>
      </c>
      <c r="AB635" s="59" t="n">
        <f aca="false">LOOKUP($B635,07_L1政策步階!$A$4:$A$14,07_L1政策步階!$C$4:$C$14)</f>
        <v>0</v>
      </c>
      <c r="AC635" s="57"/>
      <c r="AD635" s="57"/>
      <c r="AE635" s="57"/>
      <c r="AF635" s="57"/>
      <c r="AG635" s="57"/>
      <c r="AH635" s="57"/>
      <c r="AI635" s="57"/>
      <c r="AJ635" s="57"/>
      <c r="AK635" s="57"/>
      <c r="AL635" s="59" t="n">
        <f aca="false">IF(ISNUMBER($AA635),IF($AA635&gt;=0.005,100,IF($AA635&gt;=-0.015,50,0)),"")</f>
        <v>0</v>
      </c>
      <c r="AM635" s="59" t="n">
        <f aca="false">IF(ISNUMBER($AB635),IF($AB635=1,100,IF($AB635=0,50,0)),"")</f>
        <v>50</v>
      </c>
      <c r="AN635" s="0" t="str">
        <f aca="false">IF(ISNUMBER($AC635),IF($AC635&gt;=0.001,100,IF($AC635&gt;=-0.003,50,0)),"")</f>
        <v/>
      </c>
      <c r="AO635" s="0" t="str">
        <f aca="false">IF(ISNUMBER($AD635),IF($AD635&gt;=0.04,100,IF($AD635&gt;=0,50,0)),"")</f>
        <v/>
      </c>
      <c r="AP635" s="0" t="str">
        <f aca="false">IF(ISNUMBER($AE635),IF($AE635&gt;=25,100,IF($AE635&gt;=-75,50,0)),"")</f>
        <v/>
      </c>
      <c r="AQ635" s="0" t="str">
        <f aca="false">IF(ISNUMBER($AF635),IF($AF635&gt;0,100,IF($AF635&gt;=-50,50,0)),"")</f>
        <v/>
      </c>
      <c r="AR635" s="0" t="str">
        <f aca="false">IF(ISNUMBER($AG635),IF($AG635=1,100,IF($AG635=0,50,0)),"")</f>
        <v/>
      </c>
      <c r="AS635" s="0" t="str">
        <f aca="false">IF(ISNUMBER($AH635),IF($AH635&lt;0,100,IF($AH635&lt;=20,50,0)),"")</f>
        <v/>
      </c>
      <c r="AT635" s="0" t="str">
        <f aca="false">IF(ISNUMBER($AI635),IF($AI635&lt;0.95,100,IF($AI635&lt;=1,50,0)),"")</f>
        <v/>
      </c>
      <c r="AU635" s="0" t="str">
        <f aca="false">IF(ISNUMBER($AJ635),IF($AJ635&lt;30,0,IF($AJ635&lt;40,50,IF($AJ635&lt;=90,100,50))),"")</f>
        <v/>
      </c>
      <c r="AV635" s="0" t="str">
        <f aca="false">IF(ISNUMBER($AK635),IF($AK635&gt;-0.2,100,IF($AK635&gt;=-0.4,50,0)),"")</f>
        <v/>
      </c>
      <c r="AW635" s="59" t="n">
        <f aca="false">01_指標庫!$H$4*ISNUMBER($F635)+01_指標庫!$H$5*ISNUMBER($AA635)+01_指標庫!$H$6*ISNUMBER($G635)+01_指標庫!$H$7*ISNUMBER($H635)+01_指標庫!$H$8*ISNUMBER($AF635)+01_指標庫!$H$9*ISNUMBER($AG635)+01_指標庫!$H$10*ISNUMBER($AB635)+01_指標庫!$H$11*ISNUMBER($AC635)+01_指標庫!$H$12*ISNUMBER($AD635)+01_指標庫!$H$13*ISNUMBER($AE635)+01_指標庫!$H$14*ISNUMBER($I635)+01_指標庫!$H$15*ISNUMBER($AH635)+01_指標庫!$H$16*ISNUMBER($K635)+01_指標庫!$H$17*ISNUMBER($AI635)+01_指標庫!$H$18*ISNUMBER($AJ635)+01_指標庫!$H$19*ISNUMBER($AK635)+01_指標庫!$H$20*ISNUMBER($BB635)+01_指標庫!$H$21*ISNUMBER($BC635)</f>
        <v>51</v>
      </c>
      <c r="AX635" s="59" t="n">
        <f aca="false">IF(AW635=0,50,ROUND((01_指標庫!$H$4*IF(ISNUMBER($F635),L635,0)+01_指標庫!$H$5*IF(ISNUMBER($AA635),AL635,0)+01_指標庫!$H$6*IF(ISNUMBER($G635),M635,0)+01_指標庫!$H$7*IF(ISNUMBER($H635),N635,0)+01_指標庫!$H$8*IF(ISNUMBER($AF635),AQ635,0)+01_指標庫!$H$9*IF(ISNUMBER($AG635),AR635,0)+01_指標庫!$H$10*IF(ISNUMBER($AB635),AM635,0)+01_指標庫!$H$11*IF(ISNUMBER($AC635),AN635,0)+01_指標庫!$H$12*IF(ISNUMBER($AD635),AO635,0)+01_指標庫!$H$13*IF(ISNUMBER($AE635),AP635,0)+01_指標庫!$H$14*IF(ISNUMBER($I635),O635,0)+01_指標庫!$H$15*IF(ISNUMBER($AH635),AS635,0)+01_指標庫!$H$16*IF(ISNUMBER($K635),P635,0)+01_指標庫!$H$17*IF(ISNUMBER($AI635),AT635,0)+01_指標庫!$H$18*IF(ISNUMBER($AJ635),AU635,0)+01_指標庫!$H$19*IF(ISNUMBER($AK635),AV635,0)+01_指標庫!$H$20*IF(ISNUMBER($BB635),BB635,0)+01_指標庫!$H$21*IF(ISNUMBER($BC635),BC635,0))/AW635,1))</f>
        <v>36.3</v>
      </c>
      <c r="AY635" s="60"/>
      <c r="AZ635" s="60"/>
      <c r="BA635" s="58" t="n">
        <f aca="false">AVERAGE($E631:$E635)/AVERAGE($E626:$E635)-1</f>
        <v>0.0107222138458876</v>
      </c>
      <c r="BB635" s="59" t="n">
        <f aca="false">IF(ISNUMBER($BA635),IF(OR($S635&lt;=-0.03,$BA635&lt;-0.003),0,IF(OR($S635&lt;=-0.02,$BA635&lt;0.01),50,100)),"")</f>
        <v>100</v>
      </c>
      <c r="BC635" s="0" t="str">
        <f aca="false">IF(OR(COUNT($AZ635)=0,COUNT($AZ634)=0),"",IF(OR($AY635/$AZ634-1&lt;=-0.03,$AZ635/$AZ634-1&lt;=-0.045,IF(COUNT($AZ626:$AZ635)=10,AVERAGE($AZ631:$AZ635)/AVERAGE($AZ626:$AZ635)-1&lt;-0.01,FALSE())),0,IF(OR($AZ635/$AZ634-1&lt;=-0.02,IF(COUNT($AZ626:$AZ635)=10,AVERAGE($AZ631:$AZ635)/AVERAGE($AZ626:$AZ635)-1&lt;0.005,FALSE())),50,100)))</f>
        <v/>
      </c>
    </row>
    <row r="636" customFormat="false" ht="15" hidden="false" customHeight="true" outlineLevel="0" collapsed="false">
      <c r="A636" s="47" t="n">
        <v>632</v>
      </c>
      <c r="B636" s="48" t="n">
        <v>43475</v>
      </c>
      <c r="C636" s="47" t="n">
        <v>2019</v>
      </c>
      <c r="D636" s="49" t="s">
        <v>239</v>
      </c>
      <c r="E636" s="50" t="n">
        <v>6620.94</v>
      </c>
      <c r="F636" s="51" t="n">
        <v>-0.057636</v>
      </c>
      <c r="G636" s="51" t="n">
        <v>-0.135668</v>
      </c>
      <c r="H636" s="52" t="n">
        <v>0.3469</v>
      </c>
      <c r="I636" s="53" t="n">
        <v>454</v>
      </c>
      <c r="J636" s="47" t="s">
        <v>235</v>
      </c>
      <c r="K636" s="54" t="n">
        <v>19.5</v>
      </c>
      <c r="L636" s="55" t="n">
        <f aca="false">IF(COUNT(F636)=0,50,IF(F636&gt;=0,100,IF(F636&gt;=-0.02,50,0)))</f>
        <v>0</v>
      </c>
      <c r="M636" s="55" t="n">
        <f aca="false">IF(COUNT(G636)=0,50,IF(G636&gt;-0.06,100,IF(G636&gt;-0.15,50,0)))</f>
        <v>50</v>
      </c>
      <c r="N636" s="55" t="n">
        <f aca="false">IF(COUNT(H636)=0,50,IF(H636&gt;=0.6,100,IF(H636&gt;=0.4,50,0)))</f>
        <v>0</v>
      </c>
      <c r="O636" s="55" t="n">
        <f aca="false">IF(COUNT(I636)=0,50,IF(J636="proxy_vix",50,IF(I636&lt;350,100,IF(I636&lt;=450,50,0))))</f>
        <v>0</v>
      </c>
      <c r="P636" s="55" t="n">
        <f aca="false">IF(COUNT(K636)=0,50,IF(K636&lt;20,100,IF(K636&lt;=25,50,0)))</f>
        <v>100</v>
      </c>
      <c r="Q636" s="54"/>
      <c r="R636" s="47"/>
      <c r="S636" s="51" t="n">
        <f aca="false">$E636/$E635-1</f>
        <v>0.00306786108724988</v>
      </c>
      <c r="T636" s="56" t="n">
        <f aca="false">$K636/$K635-1</f>
        <v>-0.024024024024024</v>
      </c>
      <c r="V636" s="57"/>
      <c r="W636" s="57"/>
      <c r="Y636" s="1" t="str">
        <f aca="false">IF(AX636&gt;=70,"EASY",IF(AX636&gt;40,"UNCERTAIN","HARD"))</f>
        <v>HARD</v>
      </c>
      <c r="AA636" s="58" t="n">
        <f aca="false">IF($A636&lt;200,"",AVERAGE($E587:$E636)/AVERAGE($E437:$E636)-1)</f>
        <v>-0.0517895277999053</v>
      </c>
      <c r="AB636" s="59" t="n">
        <f aca="false">LOOKUP($B636,07_L1政策步階!$A$4:$A$14,07_L1政策步階!$C$4:$C$14)</f>
        <v>0</v>
      </c>
      <c r="AC636" s="57"/>
      <c r="AD636" s="57"/>
      <c r="AE636" s="57"/>
      <c r="AF636" s="57"/>
      <c r="AG636" s="57"/>
      <c r="AH636" s="57"/>
      <c r="AI636" s="57"/>
      <c r="AJ636" s="57"/>
      <c r="AK636" s="57"/>
      <c r="AL636" s="59" t="n">
        <f aca="false">IF(ISNUMBER($AA636),IF($AA636&gt;=0.005,100,IF($AA636&gt;=-0.015,50,0)),"")</f>
        <v>0</v>
      </c>
      <c r="AM636" s="59" t="n">
        <f aca="false">IF(ISNUMBER($AB636),IF($AB636=1,100,IF($AB636=0,50,0)),"")</f>
        <v>50</v>
      </c>
      <c r="AN636" s="0" t="str">
        <f aca="false">IF(ISNUMBER($AC636),IF($AC636&gt;=0.001,100,IF($AC636&gt;=-0.003,50,0)),"")</f>
        <v/>
      </c>
      <c r="AO636" s="0" t="str">
        <f aca="false">IF(ISNUMBER($AD636),IF($AD636&gt;=0.04,100,IF($AD636&gt;=0,50,0)),"")</f>
        <v/>
      </c>
      <c r="AP636" s="0" t="str">
        <f aca="false">IF(ISNUMBER($AE636),IF($AE636&gt;=25,100,IF($AE636&gt;=-75,50,0)),"")</f>
        <v/>
      </c>
      <c r="AQ636" s="0" t="str">
        <f aca="false">IF(ISNUMBER($AF636),IF($AF636&gt;0,100,IF($AF636&gt;=-50,50,0)),"")</f>
        <v/>
      </c>
      <c r="AR636" s="0" t="str">
        <f aca="false">IF(ISNUMBER($AG636),IF($AG636=1,100,IF($AG636=0,50,0)),"")</f>
        <v/>
      </c>
      <c r="AS636" s="0" t="str">
        <f aca="false">IF(ISNUMBER($AH636),IF($AH636&lt;0,100,IF($AH636&lt;=20,50,0)),"")</f>
        <v/>
      </c>
      <c r="AT636" s="0" t="str">
        <f aca="false">IF(ISNUMBER($AI636),IF($AI636&lt;0.95,100,IF($AI636&lt;=1,50,0)),"")</f>
        <v/>
      </c>
      <c r="AU636" s="0" t="str">
        <f aca="false">IF(ISNUMBER($AJ636),IF($AJ636&lt;30,0,IF($AJ636&lt;40,50,IF($AJ636&lt;=90,100,50))),"")</f>
        <v/>
      </c>
      <c r="AV636" s="0" t="str">
        <f aca="false">IF(ISNUMBER($AK636),IF($AK636&gt;-0.2,100,IF($AK636&gt;=-0.4,50,0)),"")</f>
        <v/>
      </c>
      <c r="AW636" s="59" t="n">
        <f aca="false">01_指標庫!$H$4*ISNUMBER($F636)+01_指標庫!$H$5*ISNUMBER($AA636)+01_指標庫!$H$6*ISNUMBER($G636)+01_指標庫!$H$7*ISNUMBER($H636)+01_指標庫!$H$8*ISNUMBER($AF636)+01_指標庫!$H$9*ISNUMBER($AG636)+01_指標庫!$H$10*ISNUMBER($AB636)+01_指標庫!$H$11*ISNUMBER($AC636)+01_指標庫!$H$12*ISNUMBER($AD636)+01_指標庫!$H$13*ISNUMBER($AE636)+01_指標庫!$H$14*ISNUMBER($I636)+01_指標庫!$H$15*ISNUMBER($AH636)+01_指標庫!$H$16*ISNUMBER($K636)+01_指標庫!$H$17*ISNUMBER($AI636)+01_指標庫!$H$18*ISNUMBER($AJ636)+01_指標庫!$H$19*ISNUMBER($AK636)+01_指標庫!$H$20*ISNUMBER($BB636)+01_指標庫!$H$21*ISNUMBER($BC636)</f>
        <v>51</v>
      </c>
      <c r="AX636" s="59" t="n">
        <f aca="false">IF(AW636=0,50,ROUND((01_指標庫!$H$4*IF(ISNUMBER($F636),L636,0)+01_指標庫!$H$5*IF(ISNUMBER($AA636),AL636,0)+01_指標庫!$H$6*IF(ISNUMBER($G636),M636,0)+01_指標庫!$H$7*IF(ISNUMBER($H636),N636,0)+01_指標庫!$H$8*IF(ISNUMBER($AF636),AQ636,0)+01_指標庫!$H$9*IF(ISNUMBER($AG636),AR636,0)+01_指標庫!$H$10*IF(ISNUMBER($AB636),AM636,0)+01_指標庫!$H$11*IF(ISNUMBER($AC636),AN636,0)+01_指標庫!$H$12*IF(ISNUMBER($AD636),AO636,0)+01_指標庫!$H$13*IF(ISNUMBER($AE636),AP636,0)+01_指標庫!$H$14*IF(ISNUMBER($I636),O636,0)+01_指標庫!$H$15*IF(ISNUMBER($AH636),AS636,0)+01_指標庫!$H$16*IF(ISNUMBER($K636),P636,0)+01_指標庫!$H$17*IF(ISNUMBER($AI636),AT636,0)+01_指標庫!$H$18*IF(ISNUMBER($AJ636),AU636,0)+01_指標庫!$H$19*IF(ISNUMBER($AK636),AV636,0)+01_指標庫!$H$20*IF(ISNUMBER($BB636),BB636,0)+01_指標庫!$H$21*IF(ISNUMBER($BC636),BC636,0))/AW636,1))</f>
        <v>36.3</v>
      </c>
      <c r="AY636" s="60"/>
      <c r="AZ636" s="60"/>
      <c r="BA636" s="58" t="n">
        <f aca="false">AVERAGE($E632:$E636)/AVERAGE($E627:$E636)-1</f>
        <v>0.0198586681153283</v>
      </c>
      <c r="BB636" s="59" t="n">
        <f aca="false">IF(ISNUMBER($BA636),IF(OR($S636&lt;=-0.03,$BA636&lt;-0.003),0,IF(OR($S636&lt;=-0.02,$BA636&lt;0.01),50,100)),"")</f>
        <v>100</v>
      </c>
      <c r="BC636" s="0" t="str">
        <f aca="false">IF(OR(COUNT($AZ636)=0,COUNT($AZ635)=0),"",IF(OR($AY636/$AZ635-1&lt;=-0.03,$AZ636/$AZ635-1&lt;=-0.045,IF(COUNT($AZ627:$AZ636)=10,AVERAGE($AZ632:$AZ636)/AVERAGE($AZ627:$AZ636)-1&lt;-0.01,FALSE())),0,IF(OR($AZ636/$AZ635-1&lt;=-0.02,IF(COUNT($AZ627:$AZ636)=10,AVERAGE($AZ632:$AZ636)/AVERAGE($AZ627:$AZ636)-1&lt;0.005,FALSE())),50,100)))</f>
        <v/>
      </c>
    </row>
    <row r="637" customFormat="false" ht="15" hidden="false" customHeight="true" outlineLevel="0" collapsed="false">
      <c r="A637" s="47" t="n">
        <v>633</v>
      </c>
      <c r="B637" s="48" t="n">
        <v>43476</v>
      </c>
      <c r="C637" s="47" t="n">
        <v>2019</v>
      </c>
      <c r="D637" s="49" t="s">
        <v>234</v>
      </c>
      <c r="E637" s="50" t="n">
        <v>6601.4</v>
      </c>
      <c r="F637" s="51" t="n">
        <v>-0.060465</v>
      </c>
      <c r="G637" s="51" t="n">
        <v>-0.138219</v>
      </c>
      <c r="H637" s="52" t="n">
        <v>0.3469</v>
      </c>
      <c r="I637" s="53" t="n">
        <v>455</v>
      </c>
      <c r="J637" s="47" t="s">
        <v>235</v>
      </c>
      <c r="K637" s="54" t="n">
        <v>18.19</v>
      </c>
      <c r="L637" s="55" t="n">
        <f aca="false">IF(COUNT(F637)=0,50,IF(F637&gt;=0,100,IF(F637&gt;=-0.02,50,0)))</f>
        <v>0</v>
      </c>
      <c r="M637" s="55" t="n">
        <f aca="false">IF(COUNT(G637)=0,50,IF(G637&gt;-0.06,100,IF(G637&gt;-0.15,50,0)))</f>
        <v>50</v>
      </c>
      <c r="N637" s="55" t="n">
        <f aca="false">IF(COUNT(H637)=0,50,IF(H637&gt;=0.6,100,IF(H637&gt;=0.4,50,0)))</f>
        <v>0</v>
      </c>
      <c r="O637" s="55" t="n">
        <f aca="false">IF(COUNT(I637)=0,50,IF(J637="proxy_vix",50,IF(I637&lt;350,100,IF(I637&lt;=450,50,0))))</f>
        <v>0</v>
      </c>
      <c r="P637" s="55" t="n">
        <f aca="false">IF(COUNT(K637)=0,50,IF(K637&lt;20,100,IF(K637&lt;=25,50,0)))</f>
        <v>100</v>
      </c>
      <c r="Q637" s="54"/>
      <c r="R637" s="47"/>
      <c r="S637" s="51" t="n">
        <f aca="false">$E637/$E636-1</f>
        <v>-0.00295124257280688</v>
      </c>
      <c r="T637" s="56" t="n">
        <f aca="false">$K637/$K636-1</f>
        <v>-0.0671794871794871</v>
      </c>
      <c r="V637" s="57"/>
      <c r="W637" s="57"/>
      <c r="Y637" s="1" t="str">
        <f aca="false">IF(AX637&gt;=70,"EASY",IF(AX637&gt;40,"UNCERTAIN","HARD"))</f>
        <v>HARD</v>
      </c>
      <c r="AA637" s="58" t="n">
        <f aca="false">IF($A637&lt;200,"",AVERAGE($E588:$E637)/AVERAGE($E438:$E637)-1)</f>
        <v>-0.0521580420414157</v>
      </c>
      <c r="AB637" s="59" t="n">
        <f aca="false">LOOKUP($B637,07_L1政策步階!$A$4:$A$14,07_L1政策步階!$C$4:$C$14)</f>
        <v>0</v>
      </c>
      <c r="AC637" s="57"/>
      <c r="AD637" s="57"/>
      <c r="AE637" s="57"/>
      <c r="AF637" s="57"/>
      <c r="AG637" s="57"/>
      <c r="AH637" s="57"/>
      <c r="AI637" s="57"/>
      <c r="AJ637" s="57"/>
      <c r="AK637" s="57"/>
      <c r="AL637" s="59" t="n">
        <f aca="false">IF(ISNUMBER($AA637),IF($AA637&gt;=0.005,100,IF($AA637&gt;=-0.015,50,0)),"")</f>
        <v>0</v>
      </c>
      <c r="AM637" s="59" t="n">
        <f aca="false">IF(ISNUMBER($AB637),IF($AB637=1,100,IF($AB637=0,50,0)),"")</f>
        <v>50</v>
      </c>
      <c r="AN637" s="0" t="str">
        <f aca="false">IF(ISNUMBER($AC637),IF($AC637&gt;=0.001,100,IF($AC637&gt;=-0.003,50,0)),"")</f>
        <v/>
      </c>
      <c r="AO637" s="0" t="str">
        <f aca="false">IF(ISNUMBER($AD637),IF($AD637&gt;=0.04,100,IF($AD637&gt;=0,50,0)),"")</f>
        <v/>
      </c>
      <c r="AP637" s="0" t="str">
        <f aca="false">IF(ISNUMBER($AE637),IF($AE637&gt;=25,100,IF($AE637&gt;=-75,50,0)),"")</f>
        <v/>
      </c>
      <c r="AQ637" s="0" t="str">
        <f aca="false">IF(ISNUMBER($AF637),IF($AF637&gt;0,100,IF($AF637&gt;=-50,50,0)),"")</f>
        <v/>
      </c>
      <c r="AR637" s="0" t="str">
        <f aca="false">IF(ISNUMBER($AG637),IF($AG637=1,100,IF($AG637=0,50,0)),"")</f>
        <v/>
      </c>
      <c r="AS637" s="0" t="str">
        <f aca="false">IF(ISNUMBER($AH637),IF($AH637&lt;0,100,IF($AH637&lt;=20,50,0)),"")</f>
        <v/>
      </c>
      <c r="AT637" s="0" t="str">
        <f aca="false">IF(ISNUMBER($AI637),IF($AI637&lt;0.95,100,IF($AI637&lt;=1,50,0)),"")</f>
        <v/>
      </c>
      <c r="AU637" s="0" t="str">
        <f aca="false">IF(ISNUMBER($AJ637),IF($AJ637&lt;30,0,IF($AJ637&lt;40,50,IF($AJ637&lt;=90,100,50))),"")</f>
        <v/>
      </c>
      <c r="AV637" s="0" t="str">
        <f aca="false">IF(ISNUMBER($AK637),IF($AK637&gt;-0.2,100,IF($AK637&gt;=-0.4,50,0)),"")</f>
        <v/>
      </c>
      <c r="AW637" s="59" t="n">
        <f aca="false">01_指標庫!$H$4*ISNUMBER($F637)+01_指標庫!$H$5*ISNUMBER($AA637)+01_指標庫!$H$6*ISNUMBER($G637)+01_指標庫!$H$7*ISNUMBER($H637)+01_指標庫!$H$8*ISNUMBER($AF637)+01_指標庫!$H$9*ISNUMBER($AG637)+01_指標庫!$H$10*ISNUMBER($AB637)+01_指標庫!$H$11*ISNUMBER($AC637)+01_指標庫!$H$12*ISNUMBER($AD637)+01_指標庫!$H$13*ISNUMBER($AE637)+01_指標庫!$H$14*ISNUMBER($I637)+01_指標庫!$H$15*ISNUMBER($AH637)+01_指標庫!$H$16*ISNUMBER($K637)+01_指標庫!$H$17*ISNUMBER($AI637)+01_指標庫!$H$18*ISNUMBER($AJ637)+01_指標庫!$H$19*ISNUMBER($AK637)+01_指標庫!$H$20*ISNUMBER($BB637)+01_指標庫!$H$21*ISNUMBER($BC637)</f>
        <v>51</v>
      </c>
      <c r="AX637" s="59" t="n">
        <f aca="false">IF(AW637=0,50,ROUND((01_指標庫!$H$4*IF(ISNUMBER($F637),L637,0)+01_指標庫!$H$5*IF(ISNUMBER($AA637),AL637,0)+01_指標庫!$H$6*IF(ISNUMBER($G637),M637,0)+01_指標庫!$H$7*IF(ISNUMBER($H637),N637,0)+01_指標庫!$H$8*IF(ISNUMBER($AF637),AQ637,0)+01_指標庫!$H$9*IF(ISNUMBER($AG637),AR637,0)+01_指標庫!$H$10*IF(ISNUMBER($AB637),AM637,0)+01_指標庫!$H$11*IF(ISNUMBER($AC637),AN637,0)+01_指標庫!$H$12*IF(ISNUMBER($AD637),AO637,0)+01_指標庫!$H$13*IF(ISNUMBER($AE637),AP637,0)+01_指標庫!$H$14*IF(ISNUMBER($I637),O637,0)+01_指標庫!$H$15*IF(ISNUMBER($AH637),AS637,0)+01_指標庫!$H$16*IF(ISNUMBER($K637),P637,0)+01_指標庫!$H$17*IF(ISNUMBER($AI637),AT637,0)+01_指標庫!$H$18*IF(ISNUMBER($AJ637),AU637,0)+01_指標庫!$H$19*IF(ISNUMBER($AK637),AV637,0)+01_指標庫!$H$20*IF(ISNUMBER($BB637),BB637,0)+01_指標庫!$H$21*IF(ISNUMBER($BC637),BC637,0))/AW637,1))</f>
        <v>36.3</v>
      </c>
      <c r="AY637" s="60"/>
      <c r="AZ637" s="60"/>
      <c r="BA637" s="58" t="n">
        <f aca="false">AVERAGE($E633:$E637)/AVERAGE($E628:$E637)-1</f>
        <v>0.020450855966802</v>
      </c>
      <c r="BB637" s="59" t="n">
        <f aca="false">IF(ISNUMBER($BA637),IF(OR($S637&lt;=-0.03,$BA637&lt;-0.003),0,IF(OR($S637&lt;=-0.02,$BA637&lt;0.01),50,100)),"")</f>
        <v>100</v>
      </c>
      <c r="BC637" s="0" t="str">
        <f aca="false">IF(OR(COUNT($AZ637)=0,COUNT($AZ636)=0),"",IF(OR($AY637/$AZ636-1&lt;=-0.03,$AZ637/$AZ636-1&lt;=-0.045,IF(COUNT($AZ628:$AZ637)=10,AVERAGE($AZ633:$AZ637)/AVERAGE($AZ628:$AZ637)-1&lt;-0.01,FALSE())),0,IF(OR($AZ637/$AZ636-1&lt;=-0.02,IF(COUNT($AZ628:$AZ637)=10,AVERAGE($AZ633:$AZ637)/AVERAGE($AZ628:$AZ637)-1&lt;0.005,FALSE())),50,100)))</f>
        <v/>
      </c>
    </row>
    <row r="638" customFormat="false" ht="15" hidden="false" customHeight="true" outlineLevel="0" collapsed="false">
      <c r="A638" s="47" t="n">
        <v>634</v>
      </c>
      <c r="B638" s="48" t="n">
        <v>43479</v>
      </c>
      <c r="C638" s="47" t="n">
        <v>2019</v>
      </c>
      <c r="D638" s="49" t="s">
        <v>236</v>
      </c>
      <c r="E638" s="50" t="n">
        <v>6541.04</v>
      </c>
      <c r="F638" s="51" t="n">
        <v>-0.069109</v>
      </c>
      <c r="G638" s="51" t="n">
        <v>-0.146098</v>
      </c>
      <c r="H638" s="52" t="n">
        <v>0.3265</v>
      </c>
      <c r="I638" s="53" t="n">
        <v>460</v>
      </c>
      <c r="J638" s="47" t="s">
        <v>235</v>
      </c>
      <c r="K638" s="54" t="n">
        <v>19.07</v>
      </c>
      <c r="L638" s="55" t="n">
        <f aca="false">IF(COUNT(F638)=0,50,IF(F638&gt;=0,100,IF(F638&gt;=-0.02,50,0)))</f>
        <v>0</v>
      </c>
      <c r="M638" s="55" t="n">
        <f aca="false">IF(COUNT(G638)=0,50,IF(G638&gt;-0.06,100,IF(G638&gt;-0.15,50,0)))</f>
        <v>50</v>
      </c>
      <c r="N638" s="55" t="n">
        <f aca="false">IF(COUNT(H638)=0,50,IF(H638&gt;=0.6,100,IF(H638&gt;=0.4,50,0)))</f>
        <v>0</v>
      </c>
      <c r="O638" s="55" t="n">
        <f aca="false">IF(COUNT(I638)=0,50,IF(J638="proxy_vix",50,IF(I638&lt;350,100,IF(I638&lt;=450,50,0))))</f>
        <v>0</v>
      </c>
      <c r="P638" s="55" t="n">
        <f aca="false">IF(COUNT(K638)=0,50,IF(K638&lt;20,100,IF(K638&lt;=25,50,0)))</f>
        <v>100</v>
      </c>
      <c r="Q638" s="54"/>
      <c r="R638" s="47"/>
      <c r="S638" s="51" t="n">
        <f aca="false">$E638/$E637-1</f>
        <v>-0.00914351501196709</v>
      </c>
      <c r="T638" s="56" t="n">
        <f aca="false">$K638/$K637-1</f>
        <v>0.0483782297965916</v>
      </c>
      <c r="V638" s="57"/>
      <c r="W638" s="57"/>
      <c r="Y638" s="1" t="str">
        <f aca="false">IF(AX638&gt;=70,"EASY",IF(AX638&gt;40,"UNCERTAIN","HARD"))</f>
        <v>HARD</v>
      </c>
      <c r="AA638" s="58" t="n">
        <f aca="false">IF($A638&lt;200,"",AVERAGE($E589:$E638)/AVERAGE($E439:$E638)-1)</f>
        <v>-0.0529780392815532</v>
      </c>
      <c r="AB638" s="59" t="n">
        <f aca="false">LOOKUP($B638,07_L1政策步階!$A$4:$A$14,07_L1政策步階!$C$4:$C$14)</f>
        <v>0</v>
      </c>
      <c r="AC638" s="57"/>
      <c r="AD638" s="57"/>
      <c r="AE638" s="57"/>
      <c r="AF638" s="57"/>
      <c r="AG638" s="57"/>
      <c r="AH638" s="57"/>
      <c r="AI638" s="57"/>
      <c r="AJ638" s="57"/>
      <c r="AK638" s="57"/>
      <c r="AL638" s="59" t="n">
        <f aca="false">IF(ISNUMBER($AA638),IF($AA638&gt;=0.005,100,IF($AA638&gt;=-0.015,50,0)),"")</f>
        <v>0</v>
      </c>
      <c r="AM638" s="59" t="n">
        <f aca="false">IF(ISNUMBER($AB638),IF($AB638=1,100,IF($AB638=0,50,0)),"")</f>
        <v>50</v>
      </c>
      <c r="AN638" s="0" t="str">
        <f aca="false">IF(ISNUMBER($AC638),IF($AC638&gt;=0.001,100,IF($AC638&gt;=-0.003,50,0)),"")</f>
        <v/>
      </c>
      <c r="AO638" s="0" t="str">
        <f aca="false">IF(ISNUMBER($AD638),IF($AD638&gt;=0.04,100,IF($AD638&gt;=0,50,0)),"")</f>
        <v/>
      </c>
      <c r="AP638" s="0" t="str">
        <f aca="false">IF(ISNUMBER($AE638),IF($AE638&gt;=25,100,IF($AE638&gt;=-75,50,0)),"")</f>
        <v/>
      </c>
      <c r="AQ638" s="0" t="str">
        <f aca="false">IF(ISNUMBER($AF638),IF($AF638&gt;0,100,IF($AF638&gt;=-50,50,0)),"")</f>
        <v/>
      </c>
      <c r="AR638" s="0" t="str">
        <f aca="false">IF(ISNUMBER($AG638),IF($AG638=1,100,IF($AG638=0,50,0)),"")</f>
        <v/>
      </c>
      <c r="AS638" s="0" t="str">
        <f aca="false">IF(ISNUMBER($AH638),IF($AH638&lt;0,100,IF($AH638&lt;=20,50,0)),"")</f>
        <v/>
      </c>
      <c r="AT638" s="0" t="str">
        <f aca="false">IF(ISNUMBER($AI638),IF($AI638&lt;0.95,100,IF($AI638&lt;=1,50,0)),"")</f>
        <v/>
      </c>
      <c r="AU638" s="0" t="str">
        <f aca="false">IF(ISNUMBER($AJ638),IF($AJ638&lt;30,0,IF($AJ638&lt;40,50,IF($AJ638&lt;=90,100,50))),"")</f>
        <v/>
      </c>
      <c r="AV638" s="0" t="str">
        <f aca="false">IF(ISNUMBER($AK638),IF($AK638&gt;-0.2,100,IF($AK638&gt;=-0.4,50,0)),"")</f>
        <v/>
      </c>
      <c r="AW638" s="59" t="n">
        <f aca="false">01_指標庫!$H$4*ISNUMBER($F638)+01_指標庫!$H$5*ISNUMBER($AA638)+01_指標庫!$H$6*ISNUMBER($G638)+01_指標庫!$H$7*ISNUMBER($H638)+01_指標庫!$H$8*ISNUMBER($AF638)+01_指標庫!$H$9*ISNUMBER($AG638)+01_指標庫!$H$10*ISNUMBER($AB638)+01_指標庫!$H$11*ISNUMBER($AC638)+01_指標庫!$H$12*ISNUMBER($AD638)+01_指標庫!$H$13*ISNUMBER($AE638)+01_指標庫!$H$14*ISNUMBER($I638)+01_指標庫!$H$15*ISNUMBER($AH638)+01_指標庫!$H$16*ISNUMBER($K638)+01_指標庫!$H$17*ISNUMBER($AI638)+01_指標庫!$H$18*ISNUMBER($AJ638)+01_指標庫!$H$19*ISNUMBER($AK638)+01_指標庫!$H$20*ISNUMBER($BB638)+01_指標庫!$H$21*ISNUMBER($BC638)</f>
        <v>51</v>
      </c>
      <c r="AX638" s="59" t="n">
        <f aca="false">IF(AW638=0,50,ROUND((01_指標庫!$H$4*IF(ISNUMBER($F638),L638,0)+01_指標庫!$H$5*IF(ISNUMBER($AA638),AL638,0)+01_指標庫!$H$6*IF(ISNUMBER($G638),M638,0)+01_指標庫!$H$7*IF(ISNUMBER($H638),N638,0)+01_指標庫!$H$8*IF(ISNUMBER($AF638),AQ638,0)+01_指標庫!$H$9*IF(ISNUMBER($AG638),AR638,0)+01_指標庫!$H$10*IF(ISNUMBER($AB638),AM638,0)+01_指標庫!$H$11*IF(ISNUMBER($AC638),AN638,0)+01_指標庫!$H$12*IF(ISNUMBER($AD638),AO638,0)+01_指標庫!$H$13*IF(ISNUMBER($AE638),AP638,0)+01_指標庫!$H$14*IF(ISNUMBER($I638),O638,0)+01_指標庫!$H$15*IF(ISNUMBER($AH638),AS638,0)+01_指標庫!$H$16*IF(ISNUMBER($K638),P638,0)+01_指標庫!$H$17*IF(ISNUMBER($AI638),AT638,0)+01_指標庫!$H$18*IF(ISNUMBER($AJ638),AU638,0)+01_指標庫!$H$19*IF(ISNUMBER($AK638),AV638,0)+01_指標庫!$H$20*IF(ISNUMBER($BB638),BB638,0)+01_指標庫!$H$21*IF(ISNUMBER($BC638),BC638,0))/AW638,1))</f>
        <v>36.3</v>
      </c>
      <c r="AY638" s="60"/>
      <c r="AZ638" s="60"/>
      <c r="BA638" s="58" t="n">
        <f aca="false">AVERAGE($E634:$E638)/AVERAGE($E629:$E638)-1</f>
        <v>0.0180473738343929</v>
      </c>
      <c r="BB638" s="59" t="n">
        <f aca="false">IF(ISNUMBER($BA638),IF(OR($S638&lt;=-0.03,$BA638&lt;-0.003),0,IF(OR($S638&lt;=-0.02,$BA638&lt;0.01),50,100)),"")</f>
        <v>100</v>
      </c>
      <c r="BC638" s="0" t="str">
        <f aca="false">IF(OR(COUNT($AZ638)=0,COUNT($AZ637)=0),"",IF(OR($AY638/$AZ637-1&lt;=-0.03,$AZ638/$AZ637-1&lt;=-0.045,IF(COUNT($AZ629:$AZ638)=10,AVERAGE($AZ634:$AZ638)/AVERAGE($AZ629:$AZ638)-1&lt;-0.01,FALSE())),0,IF(OR($AZ638/$AZ637-1&lt;=-0.02,IF(COUNT($AZ629:$AZ638)=10,AVERAGE($AZ634:$AZ638)/AVERAGE($AZ629:$AZ638)-1&lt;0.005,FALSE())),50,100)))</f>
        <v/>
      </c>
    </row>
    <row r="639" customFormat="false" ht="15" hidden="false" customHeight="true" outlineLevel="0" collapsed="false">
      <c r="A639" s="47" t="n">
        <v>635</v>
      </c>
      <c r="B639" s="48" t="n">
        <v>43480</v>
      </c>
      <c r="C639" s="47" t="n">
        <v>2019</v>
      </c>
      <c r="D639" s="49" t="s">
        <v>237</v>
      </c>
      <c r="E639" s="50" t="n">
        <v>6669.64</v>
      </c>
      <c r="F639" s="51" t="n">
        <v>-0.050867</v>
      </c>
      <c r="G639" s="51" t="n">
        <v>-0.12931</v>
      </c>
      <c r="H639" s="52" t="n">
        <v>0.3878</v>
      </c>
      <c r="I639" s="53" t="n">
        <v>455</v>
      </c>
      <c r="J639" s="47" t="s">
        <v>235</v>
      </c>
      <c r="K639" s="54" t="n">
        <v>18.6</v>
      </c>
      <c r="L639" s="55" t="n">
        <f aca="false">IF(COUNT(F639)=0,50,IF(F639&gt;=0,100,IF(F639&gt;=-0.02,50,0)))</f>
        <v>0</v>
      </c>
      <c r="M639" s="55" t="n">
        <f aca="false">IF(COUNT(G639)=0,50,IF(G639&gt;-0.06,100,IF(G639&gt;-0.15,50,0)))</f>
        <v>50</v>
      </c>
      <c r="N639" s="55" t="n">
        <f aca="false">IF(COUNT(H639)=0,50,IF(H639&gt;=0.6,100,IF(H639&gt;=0.4,50,0)))</f>
        <v>0</v>
      </c>
      <c r="O639" s="55" t="n">
        <f aca="false">IF(COUNT(I639)=0,50,IF(J639="proxy_vix",50,IF(I639&lt;350,100,IF(I639&lt;=450,50,0))))</f>
        <v>0</v>
      </c>
      <c r="P639" s="55" t="n">
        <f aca="false">IF(COUNT(K639)=0,50,IF(K639&lt;20,100,IF(K639&lt;=25,50,0)))</f>
        <v>100</v>
      </c>
      <c r="Q639" s="54"/>
      <c r="R639" s="47"/>
      <c r="S639" s="51" t="n">
        <f aca="false">$E639/$E638-1</f>
        <v>0.0196604821251667</v>
      </c>
      <c r="T639" s="56" t="n">
        <f aca="false">$K639/$K638-1</f>
        <v>-0.0246460409019401</v>
      </c>
      <c r="V639" s="57"/>
      <c r="W639" s="57"/>
      <c r="Y639" s="1" t="str">
        <f aca="false">IF(AX639&gt;=70,"EASY",IF(AX639&gt;40,"UNCERTAIN","HARD"))</f>
        <v>HARD</v>
      </c>
      <c r="AA639" s="58" t="n">
        <f aca="false">IF($A639&lt;200,"",AVERAGE($E590:$E639)/AVERAGE($E440:$E639)-1)</f>
        <v>-0.0538842906287911</v>
      </c>
      <c r="AB639" s="59" t="n">
        <f aca="false">LOOKUP($B639,07_L1政策步階!$A$4:$A$14,07_L1政策步階!$C$4:$C$14)</f>
        <v>0</v>
      </c>
      <c r="AC639" s="57"/>
      <c r="AD639" s="57"/>
      <c r="AE639" s="57"/>
      <c r="AF639" s="57"/>
      <c r="AG639" s="57"/>
      <c r="AH639" s="57"/>
      <c r="AI639" s="57"/>
      <c r="AJ639" s="57"/>
      <c r="AK639" s="57"/>
      <c r="AL639" s="59" t="n">
        <f aca="false">IF(ISNUMBER($AA639),IF($AA639&gt;=0.005,100,IF($AA639&gt;=-0.015,50,0)),"")</f>
        <v>0</v>
      </c>
      <c r="AM639" s="59" t="n">
        <f aca="false">IF(ISNUMBER($AB639),IF($AB639=1,100,IF($AB639=0,50,0)),"")</f>
        <v>50</v>
      </c>
      <c r="AN639" s="0" t="str">
        <f aca="false">IF(ISNUMBER($AC639),IF($AC639&gt;=0.001,100,IF($AC639&gt;=-0.003,50,0)),"")</f>
        <v/>
      </c>
      <c r="AO639" s="0" t="str">
        <f aca="false">IF(ISNUMBER($AD639),IF($AD639&gt;=0.04,100,IF($AD639&gt;=0,50,0)),"")</f>
        <v/>
      </c>
      <c r="AP639" s="0" t="str">
        <f aca="false">IF(ISNUMBER($AE639),IF($AE639&gt;=25,100,IF($AE639&gt;=-75,50,0)),"")</f>
        <v/>
      </c>
      <c r="AQ639" s="0" t="str">
        <f aca="false">IF(ISNUMBER($AF639),IF($AF639&gt;0,100,IF($AF639&gt;=-50,50,0)),"")</f>
        <v/>
      </c>
      <c r="AR639" s="0" t="str">
        <f aca="false">IF(ISNUMBER($AG639),IF($AG639=1,100,IF($AG639=0,50,0)),"")</f>
        <v/>
      </c>
      <c r="AS639" s="0" t="str">
        <f aca="false">IF(ISNUMBER($AH639),IF($AH639&lt;0,100,IF($AH639&lt;=20,50,0)),"")</f>
        <v/>
      </c>
      <c r="AT639" s="0" t="str">
        <f aca="false">IF(ISNUMBER($AI639),IF($AI639&lt;0.95,100,IF($AI639&lt;=1,50,0)),"")</f>
        <v/>
      </c>
      <c r="AU639" s="0" t="str">
        <f aca="false">IF(ISNUMBER($AJ639),IF($AJ639&lt;30,0,IF($AJ639&lt;40,50,IF($AJ639&lt;=90,100,50))),"")</f>
        <v/>
      </c>
      <c r="AV639" s="0" t="str">
        <f aca="false">IF(ISNUMBER($AK639),IF($AK639&gt;-0.2,100,IF($AK639&gt;=-0.4,50,0)),"")</f>
        <v/>
      </c>
      <c r="AW639" s="59" t="n">
        <f aca="false">01_指標庫!$H$4*ISNUMBER($F639)+01_指標庫!$H$5*ISNUMBER($AA639)+01_指標庫!$H$6*ISNUMBER($G639)+01_指標庫!$H$7*ISNUMBER($H639)+01_指標庫!$H$8*ISNUMBER($AF639)+01_指標庫!$H$9*ISNUMBER($AG639)+01_指標庫!$H$10*ISNUMBER($AB639)+01_指標庫!$H$11*ISNUMBER($AC639)+01_指標庫!$H$12*ISNUMBER($AD639)+01_指標庫!$H$13*ISNUMBER($AE639)+01_指標庫!$H$14*ISNUMBER($I639)+01_指標庫!$H$15*ISNUMBER($AH639)+01_指標庫!$H$16*ISNUMBER($K639)+01_指標庫!$H$17*ISNUMBER($AI639)+01_指標庫!$H$18*ISNUMBER($AJ639)+01_指標庫!$H$19*ISNUMBER($AK639)+01_指標庫!$H$20*ISNUMBER($BB639)+01_指標庫!$H$21*ISNUMBER($BC639)</f>
        <v>51</v>
      </c>
      <c r="AX639" s="59" t="n">
        <f aca="false">IF(AW639=0,50,ROUND((01_指標庫!$H$4*IF(ISNUMBER($F639),L639,0)+01_指標庫!$H$5*IF(ISNUMBER($AA639),AL639,0)+01_指標庫!$H$6*IF(ISNUMBER($G639),M639,0)+01_指標庫!$H$7*IF(ISNUMBER($H639),N639,0)+01_指標庫!$H$8*IF(ISNUMBER($AF639),AQ639,0)+01_指標庫!$H$9*IF(ISNUMBER($AG639),AR639,0)+01_指標庫!$H$10*IF(ISNUMBER($AB639),AM639,0)+01_指標庫!$H$11*IF(ISNUMBER($AC639),AN639,0)+01_指標庫!$H$12*IF(ISNUMBER($AD639),AO639,0)+01_指標庫!$H$13*IF(ISNUMBER($AE639),AP639,0)+01_指標庫!$H$14*IF(ISNUMBER($I639),O639,0)+01_指標庫!$H$15*IF(ISNUMBER($AH639),AS639,0)+01_指標庫!$H$16*IF(ISNUMBER($K639),P639,0)+01_指標庫!$H$17*IF(ISNUMBER($AI639),AT639,0)+01_指標庫!$H$18*IF(ISNUMBER($AJ639),AU639,0)+01_指標庫!$H$19*IF(ISNUMBER($AK639),AV639,0)+01_指標庫!$H$20*IF(ISNUMBER($BB639),BB639,0)+01_指標庫!$H$21*IF(ISNUMBER($BC639),BC639,0))/AW639,1))</f>
        <v>36.3</v>
      </c>
      <c r="AY639" s="60"/>
      <c r="AZ639" s="60"/>
      <c r="BA639" s="58" t="n">
        <f aca="false">AVERAGE($E635:$E639)/AVERAGE($E630:$E639)-1</f>
        <v>0.0163517960608255</v>
      </c>
      <c r="BB639" s="59" t="n">
        <f aca="false">IF(ISNUMBER($BA639),IF(OR($S639&lt;=-0.03,$BA639&lt;-0.003),0,IF(OR($S639&lt;=-0.02,$BA639&lt;0.01),50,100)),"")</f>
        <v>100</v>
      </c>
      <c r="BC639" s="0" t="str">
        <f aca="false">IF(OR(COUNT($AZ639)=0,COUNT($AZ638)=0),"",IF(OR($AY639/$AZ638-1&lt;=-0.03,$AZ639/$AZ638-1&lt;=-0.045,IF(COUNT($AZ630:$AZ639)=10,AVERAGE($AZ635:$AZ639)/AVERAGE($AZ630:$AZ639)-1&lt;-0.01,FALSE())),0,IF(OR($AZ639/$AZ638-1&lt;=-0.02,IF(COUNT($AZ630:$AZ639)=10,AVERAGE($AZ635:$AZ639)/AVERAGE($AZ630:$AZ639)-1&lt;0.005,FALSE())),50,100)))</f>
        <v/>
      </c>
    </row>
    <row r="640" customFormat="false" ht="15" hidden="false" customHeight="true" outlineLevel="0" collapsed="false">
      <c r="A640" s="47" t="n">
        <v>636</v>
      </c>
      <c r="B640" s="48" t="n">
        <v>43481</v>
      </c>
      <c r="C640" s="47" t="n">
        <v>2019</v>
      </c>
      <c r="D640" s="49" t="s">
        <v>238</v>
      </c>
      <c r="E640" s="50" t="n">
        <v>6668.56</v>
      </c>
      <c r="F640" s="51" t="n">
        <v>-0.051208</v>
      </c>
      <c r="G640" s="51" t="n">
        <v>-0.129451</v>
      </c>
      <c r="H640" s="52" t="n">
        <v>0.3878</v>
      </c>
      <c r="I640" s="53" t="n">
        <v>444</v>
      </c>
      <c r="J640" s="47" t="s">
        <v>235</v>
      </c>
      <c r="K640" s="54" t="n">
        <v>19.04</v>
      </c>
      <c r="L640" s="55" t="n">
        <f aca="false">IF(COUNT(F640)=0,50,IF(F640&gt;=0,100,IF(F640&gt;=-0.02,50,0)))</f>
        <v>0</v>
      </c>
      <c r="M640" s="55" t="n">
        <f aca="false">IF(COUNT(G640)=0,50,IF(G640&gt;-0.06,100,IF(G640&gt;-0.15,50,0)))</f>
        <v>50</v>
      </c>
      <c r="N640" s="55" t="n">
        <f aca="false">IF(COUNT(H640)=0,50,IF(H640&gt;=0.6,100,IF(H640&gt;=0.4,50,0)))</f>
        <v>0</v>
      </c>
      <c r="O640" s="55" t="n">
        <f aca="false">IF(COUNT(I640)=0,50,IF(J640="proxy_vix",50,IF(I640&lt;350,100,IF(I640&lt;=450,50,0))))</f>
        <v>50</v>
      </c>
      <c r="P640" s="55" t="n">
        <f aca="false">IF(COUNT(K640)=0,50,IF(K640&lt;20,100,IF(K640&lt;=25,50,0)))</f>
        <v>100</v>
      </c>
      <c r="Q640" s="54"/>
      <c r="R640" s="47"/>
      <c r="S640" s="51" t="n">
        <f aca="false">$E640/$E639-1</f>
        <v>-0.000161927780210069</v>
      </c>
      <c r="T640" s="56" t="n">
        <f aca="false">$K640/$K639-1</f>
        <v>0.0236559139784944</v>
      </c>
      <c r="V640" s="57"/>
      <c r="W640" s="57"/>
      <c r="Y640" s="1" t="str">
        <f aca="false">IF(AX640&gt;=70,"EASY",IF(AX640&gt;40,"UNCERTAIN","HARD"))</f>
        <v>UNCERTAIN</v>
      </c>
      <c r="AA640" s="58" t="n">
        <f aca="false">IF($A640&lt;200,"",AVERAGE($E591:$E640)/AVERAGE($E441:$E640)-1)</f>
        <v>-0.0552111757819481</v>
      </c>
      <c r="AB640" s="59" t="n">
        <f aca="false">LOOKUP($B640,07_L1政策步階!$A$4:$A$14,07_L1政策步階!$C$4:$C$14)</f>
        <v>0</v>
      </c>
      <c r="AC640" s="57"/>
      <c r="AD640" s="57"/>
      <c r="AE640" s="57"/>
      <c r="AF640" s="57"/>
      <c r="AG640" s="57"/>
      <c r="AH640" s="57"/>
      <c r="AI640" s="57"/>
      <c r="AJ640" s="57"/>
      <c r="AK640" s="57"/>
      <c r="AL640" s="59" t="n">
        <f aca="false">IF(ISNUMBER($AA640),IF($AA640&gt;=0.005,100,IF($AA640&gt;=-0.015,50,0)),"")</f>
        <v>0</v>
      </c>
      <c r="AM640" s="59" t="n">
        <f aca="false">IF(ISNUMBER($AB640),IF($AB640=1,100,IF($AB640=0,50,0)),"")</f>
        <v>50</v>
      </c>
      <c r="AN640" s="0" t="str">
        <f aca="false">IF(ISNUMBER($AC640),IF($AC640&gt;=0.001,100,IF($AC640&gt;=-0.003,50,0)),"")</f>
        <v/>
      </c>
      <c r="AO640" s="0" t="str">
        <f aca="false">IF(ISNUMBER($AD640),IF($AD640&gt;=0.04,100,IF($AD640&gt;=0,50,0)),"")</f>
        <v/>
      </c>
      <c r="AP640" s="0" t="str">
        <f aca="false">IF(ISNUMBER($AE640),IF($AE640&gt;=25,100,IF($AE640&gt;=-75,50,0)),"")</f>
        <v/>
      </c>
      <c r="AQ640" s="0" t="str">
        <f aca="false">IF(ISNUMBER($AF640),IF($AF640&gt;0,100,IF($AF640&gt;=-50,50,0)),"")</f>
        <v/>
      </c>
      <c r="AR640" s="0" t="str">
        <f aca="false">IF(ISNUMBER($AG640),IF($AG640=1,100,IF($AG640=0,50,0)),"")</f>
        <v/>
      </c>
      <c r="AS640" s="0" t="str">
        <f aca="false">IF(ISNUMBER($AH640),IF($AH640&lt;0,100,IF($AH640&lt;=20,50,0)),"")</f>
        <v/>
      </c>
      <c r="AT640" s="0" t="str">
        <f aca="false">IF(ISNUMBER($AI640),IF($AI640&lt;0.95,100,IF($AI640&lt;=1,50,0)),"")</f>
        <v/>
      </c>
      <c r="AU640" s="0" t="str">
        <f aca="false">IF(ISNUMBER($AJ640),IF($AJ640&lt;30,0,IF($AJ640&lt;40,50,IF($AJ640&lt;=90,100,50))),"")</f>
        <v/>
      </c>
      <c r="AV640" s="0" t="str">
        <f aca="false">IF(ISNUMBER($AK640),IF($AK640&gt;-0.2,100,IF($AK640&gt;=-0.4,50,0)),"")</f>
        <v/>
      </c>
      <c r="AW640" s="59" t="n">
        <f aca="false">01_指標庫!$H$4*ISNUMBER($F640)+01_指標庫!$H$5*ISNUMBER($AA640)+01_指標庫!$H$6*ISNUMBER($G640)+01_指標庫!$H$7*ISNUMBER($H640)+01_指標庫!$H$8*ISNUMBER($AF640)+01_指標庫!$H$9*ISNUMBER($AG640)+01_指標庫!$H$10*ISNUMBER($AB640)+01_指標庫!$H$11*ISNUMBER($AC640)+01_指標庫!$H$12*ISNUMBER($AD640)+01_指標庫!$H$13*ISNUMBER($AE640)+01_指標庫!$H$14*ISNUMBER($I640)+01_指標庫!$H$15*ISNUMBER($AH640)+01_指標庫!$H$16*ISNUMBER($K640)+01_指標庫!$H$17*ISNUMBER($AI640)+01_指標庫!$H$18*ISNUMBER($AJ640)+01_指標庫!$H$19*ISNUMBER($AK640)+01_指標庫!$H$20*ISNUMBER($BB640)+01_指標庫!$H$21*ISNUMBER($BC640)</f>
        <v>51</v>
      </c>
      <c r="AX640" s="59" t="n">
        <f aca="false">IF(AW640=0,50,ROUND((01_指標庫!$H$4*IF(ISNUMBER($F640),L640,0)+01_指標庫!$H$5*IF(ISNUMBER($AA640),AL640,0)+01_指標庫!$H$6*IF(ISNUMBER($G640),M640,0)+01_指標庫!$H$7*IF(ISNUMBER($H640),N640,0)+01_指標庫!$H$8*IF(ISNUMBER($AF640),AQ640,0)+01_指標庫!$H$9*IF(ISNUMBER($AG640),AR640,0)+01_指標庫!$H$10*IF(ISNUMBER($AB640),AM640,0)+01_指標庫!$H$11*IF(ISNUMBER($AC640),AN640,0)+01_指標庫!$H$12*IF(ISNUMBER($AD640),AO640,0)+01_指標庫!$H$13*IF(ISNUMBER($AE640),AP640,0)+01_指標庫!$H$14*IF(ISNUMBER($I640),O640,0)+01_指標庫!$H$15*IF(ISNUMBER($AH640),AS640,0)+01_指標庫!$H$16*IF(ISNUMBER($K640),P640,0)+01_指標庫!$H$17*IF(ISNUMBER($AI640),AT640,0)+01_指標庫!$H$18*IF(ISNUMBER($AJ640),AU640,0)+01_指標庫!$H$19*IF(ISNUMBER($AK640),AV640,0)+01_指標庫!$H$20*IF(ISNUMBER($BB640),BB640,0)+01_指標庫!$H$21*IF(ISNUMBER($BC640),BC640,0))/AW640,1))</f>
        <v>44.1</v>
      </c>
      <c r="AY640" s="60"/>
      <c r="AZ640" s="60"/>
      <c r="BA640" s="58" t="n">
        <f aca="false">AVERAGE($E636:$E640)/AVERAGE($E631:$E640)-1</f>
        <v>0.0136420210812167</v>
      </c>
      <c r="BB640" s="59" t="n">
        <f aca="false">IF(ISNUMBER($BA640),IF(OR($S640&lt;=-0.03,$BA640&lt;-0.003),0,IF(OR($S640&lt;=-0.02,$BA640&lt;0.01),50,100)),"")</f>
        <v>100</v>
      </c>
      <c r="BC640" s="0" t="str">
        <f aca="false">IF(OR(COUNT($AZ640)=0,COUNT($AZ639)=0),"",IF(OR($AY640/$AZ639-1&lt;=-0.03,$AZ640/$AZ639-1&lt;=-0.045,IF(COUNT($AZ631:$AZ640)=10,AVERAGE($AZ636:$AZ640)/AVERAGE($AZ631:$AZ640)-1&lt;-0.01,FALSE())),0,IF(OR($AZ640/$AZ639-1&lt;=-0.02,IF(COUNT($AZ631:$AZ640)=10,AVERAGE($AZ636:$AZ640)/AVERAGE($AZ631:$AZ640)-1&lt;0.005,FALSE())),50,100)))</f>
        <v/>
      </c>
    </row>
    <row r="641" customFormat="false" ht="15" hidden="false" customHeight="true" outlineLevel="0" collapsed="false">
      <c r="A641" s="47" t="n">
        <v>637</v>
      </c>
      <c r="B641" s="48" t="n">
        <v>43482</v>
      </c>
      <c r="C641" s="47" t="n">
        <v>2019</v>
      </c>
      <c r="D641" s="49" t="s">
        <v>239</v>
      </c>
      <c r="E641" s="50" t="n">
        <v>6718.45</v>
      </c>
      <c r="F641" s="51" t="n">
        <v>-0.044286</v>
      </c>
      <c r="G641" s="51" t="n">
        <v>-0.122938</v>
      </c>
      <c r="H641" s="52" t="n">
        <v>0.449</v>
      </c>
      <c r="I641" s="53" t="n">
        <v>440</v>
      </c>
      <c r="J641" s="47" t="s">
        <v>235</v>
      </c>
      <c r="K641" s="54" t="n">
        <v>18.06</v>
      </c>
      <c r="L641" s="55" t="n">
        <f aca="false">IF(COUNT(F641)=0,50,IF(F641&gt;=0,100,IF(F641&gt;=-0.02,50,0)))</f>
        <v>0</v>
      </c>
      <c r="M641" s="55" t="n">
        <f aca="false">IF(COUNT(G641)=0,50,IF(G641&gt;-0.06,100,IF(G641&gt;-0.15,50,0)))</f>
        <v>50</v>
      </c>
      <c r="N641" s="55" t="n">
        <f aca="false">IF(COUNT(H641)=0,50,IF(H641&gt;=0.6,100,IF(H641&gt;=0.4,50,0)))</f>
        <v>50</v>
      </c>
      <c r="O641" s="55" t="n">
        <f aca="false">IF(COUNT(I641)=0,50,IF(J641="proxy_vix",50,IF(I641&lt;350,100,IF(I641&lt;=450,50,0))))</f>
        <v>50</v>
      </c>
      <c r="P641" s="55" t="n">
        <f aca="false">IF(COUNT(K641)=0,50,IF(K641&lt;20,100,IF(K641&lt;=25,50,0)))</f>
        <v>100</v>
      </c>
      <c r="Q641" s="54"/>
      <c r="R641" s="47"/>
      <c r="S641" s="51" t="n">
        <f aca="false">$E641/$E640-1</f>
        <v>0.00748137528941761</v>
      </c>
      <c r="T641" s="56" t="n">
        <f aca="false">$K641/$K640-1</f>
        <v>-0.0514705882352942</v>
      </c>
      <c r="V641" s="57"/>
      <c r="W641" s="57"/>
      <c r="Y641" s="1" t="str">
        <f aca="false">IF(AX641&gt;=70,"EASY",IF(AX641&gt;40,"UNCERTAIN","HARD"))</f>
        <v>UNCERTAIN</v>
      </c>
      <c r="AA641" s="58" t="n">
        <f aca="false">IF($A641&lt;200,"",AVERAGE($E592:$E641)/AVERAGE($E442:$E641)-1)</f>
        <v>-0.0560879085256684</v>
      </c>
      <c r="AB641" s="59" t="n">
        <f aca="false">LOOKUP($B641,07_L1政策步階!$A$4:$A$14,07_L1政策步階!$C$4:$C$14)</f>
        <v>0</v>
      </c>
      <c r="AC641" s="57"/>
      <c r="AD641" s="57"/>
      <c r="AE641" s="57"/>
      <c r="AF641" s="57"/>
      <c r="AG641" s="57"/>
      <c r="AH641" s="57"/>
      <c r="AI641" s="57"/>
      <c r="AJ641" s="57"/>
      <c r="AK641" s="57"/>
      <c r="AL641" s="59" t="n">
        <f aca="false">IF(ISNUMBER($AA641),IF($AA641&gt;=0.005,100,IF($AA641&gt;=-0.015,50,0)),"")</f>
        <v>0</v>
      </c>
      <c r="AM641" s="59" t="n">
        <f aca="false">IF(ISNUMBER($AB641),IF($AB641=1,100,IF($AB641=0,50,0)),"")</f>
        <v>50</v>
      </c>
      <c r="AN641" s="0" t="str">
        <f aca="false">IF(ISNUMBER($AC641),IF($AC641&gt;=0.001,100,IF($AC641&gt;=-0.003,50,0)),"")</f>
        <v/>
      </c>
      <c r="AO641" s="0" t="str">
        <f aca="false">IF(ISNUMBER($AD641),IF($AD641&gt;=0.04,100,IF($AD641&gt;=0,50,0)),"")</f>
        <v/>
      </c>
      <c r="AP641" s="0" t="str">
        <f aca="false">IF(ISNUMBER($AE641),IF($AE641&gt;=25,100,IF($AE641&gt;=-75,50,0)),"")</f>
        <v/>
      </c>
      <c r="AQ641" s="0" t="str">
        <f aca="false">IF(ISNUMBER($AF641),IF($AF641&gt;0,100,IF($AF641&gt;=-50,50,0)),"")</f>
        <v/>
      </c>
      <c r="AR641" s="0" t="str">
        <f aca="false">IF(ISNUMBER($AG641),IF($AG641=1,100,IF($AG641=0,50,0)),"")</f>
        <v/>
      </c>
      <c r="AS641" s="0" t="str">
        <f aca="false">IF(ISNUMBER($AH641),IF($AH641&lt;0,100,IF($AH641&lt;=20,50,0)),"")</f>
        <v/>
      </c>
      <c r="AT641" s="0" t="str">
        <f aca="false">IF(ISNUMBER($AI641),IF($AI641&lt;0.95,100,IF($AI641&lt;=1,50,0)),"")</f>
        <v/>
      </c>
      <c r="AU641" s="0" t="str">
        <f aca="false">IF(ISNUMBER($AJ641),IF($AJ641&lt;30,0,IF($AJ641&lt;40,50,IF($AJ641&lt;=90,100,50))),"")</f>
        <v/>
      </c>
      <c r="AV641" s="0" t="str">
        <f aca="false">IF(ISNUMBER($AK641),IF($AK641&gt;-0.2,100,IF($AK641&gt;=-0.4,50,0)),"")</f>
        <v/>
      </c>
      <c r="AW641" s="59" t="n">
        <f aca="false">01_指標庫!$H$4*ISNUMBER($F641)+01_指標庫!$H$5*ISNUMBER($AA641)+01_指標庫!$H$6*ISNUMBER($G641)+01_指標庫!$H$7*ISNUMBER($H641)+01_指標庫!$H$8*ISNUMBER($AF641)+01_指標庫!$H$9*ISNUMBER($AG641)+01_指標庫!$H$10*ISNUMBER($AB641)+01_指標庫!$H$11*ISNUMBER($AC641)+01_指標庫!$H$12*ISNUMBER($AD641)+01_指標庫!$H$13*ISNUMBER($AE641)+01_指標庫!$H$14*ISNUMBER($I641)+01_指標庫!$H$15*ISNUMBER($AH641)+01_指標庫!$H$16*ISNUMBER($K641)+01_指標庫!$H$17*ISNUMBER($AI641)+01_指標庫!$H$18*ISNUMBER($AJ641)+01_指標庫!$H$19*ISNUMBER($AK641)+01_指標庫!$H$20*ISNUMBER($BB641)+01_指標庫!$H$21*ISNUMBER($BC641)</f>
        <v>51</v>
      </c>
      <c r="AX641" s="59" t="n">
        <f aca="false">IF(AW641=0,50,ROUND((01_指標庫!$H$4*IF(ISNUMBER($F641),L641,0)+01_指標庫!$H$5*IF(ISNUMBER($AA641),AL641,0)+01_指標庫!$H$6*IF(ISNUMBER($G641),M641,0)+01_指標庫!$H$7*IF(ISNUMBER($H641),N641,0)+01_指標庫!$H$8*IF(ISNUMBER($AF641),AQ641,0)+01_指標庫!$H$9*IF(ISNUMBER($AG641),AR641,0)+01_指標庫!$H$10*IF(ISNUMBER($AB641),AM641,0)+01_指標庫!$H$11*IF(ISNUMBER($AC641),AN641,0)+01_指標庫!$H$12*IF(ISNUMBER($AD641),AO641,0)+01_指標庫!$H$13*IF(ISNUMBER($AE641),AP641,0)+01_指標庫!$H$14*IF(ISNUMBER($I641),O641,0)+01_指標庫!$H$15*IF(ISNUMBER($AH641),AS641,0)+01_指標庫!$H$16*IF(ISNUMBER($K641),P641,0)+01_指標庫!$H$17*IF(ISNUMBER($AI641),AT641,0)+01_指標庫!$H$18*IF(ISNUMBER($AJ641),AU641,0)+01_指標庫!$H$19*IF(ISNUMBER($AK641),AV641,0)+01_指標庫!$H$20*IF(ISNUMBER($BB641),BB641,0)+01_指標庫!$H$21*IF(ISNUMBER($BC641),BC641,0))/AW641,1))</f>
        <v>46.1</v>
      </c>
      <c r="AY641" s="60"/>
      <c r="AZ641" s="60"/>
      <c r="BA641" s="58" t="n">
        <f aca="false">AVERAGE($E637:$E641)/AVERAGE($E632:$E641)-1</f>
        <v>0.00781212409967957</v>
      </c>
      <c r="BB641" s="59" t="n">
        <f aca="false">IF(ISNUMBER($BA641),IF(OR($S641&lt;=-0.03,$BA641&lt;-0.003),0,IF(OR($S641&lt;=-0.02,$BA641&lt;0.01),50,100)),"")</f>
        <v>50</v>
      </c>
      <c r="BC641" s="0" t="str">
        <f aca="false">IF(OR(COUNT($AZ641)=0,COUNT($AZ640)=0),"",IF(OR($AY641/$AZ640-1&lt;=-0.03,$AZ641/$AZ640-1&lt;=-0.045,IF(COUNT($AZ632:$AZ641)=10,AVERAGE($AZ637:$AZ641)/AVERAGE($AZ632:$AZ641)-1&lt;-0.01,FALSE())),0,IF(OR($AZ641/$AZ640-1&lt;=-0.02,IF(COUNT($AZ632:$AZ641)=10,AVERAGE($AZ637:$AZ641)/AVERAGE($AZ632:$AZ641)-1&lt;0.005,FALSE())),50,100)))</f>
        <v/>
      </c>
    </row>
    <row r="642" customFormat="false" ht="15" hidden="false" customHeight="true" outlineLevel="0" collapsed="false">
      <c r="A642" s="47" t="n">
        <v>638</v>
      </c>
      <c r="B642" s="48" t="n">
        <v>43483</v>
      </c>
      <c r="C642" s="47" t="n">
        <v>2019</v>
      </c>
      <c r="D642" s="49" t="s">
        <v>234</v>
      </c>
      <c r="E642" s="50" t="n">
        <v>6784.61</v>
      </c>
      <c r="F642" s="51" t="n">
        <v>-0.035029</v>
      </c>
      <c r="G642" s="51" t="n">
        <v>-0.114302</v>
      </c>
      <c r="H642" s="52" t="n">
        <v>0.5306</v>
      </c>
      <c r="I642" s="53" t="n">
        <v>427</v>
      </c>
      <c r="J642" s="47" t="s">
        <v>235</v>
      </c>
      <c r="K642" s="54" t="n">
        <v>17.8</v>
      </c>
      <c r="L642" s="55" t="n">
        <f aca="false">IF(COUNT(F642)=0,50,IF(F642&gt;=0,100,IF(F642&gt;=-0.02,50,0)))</f>
        <v>0</v>
      </c>
      <c r="M642" s="55" t="n">
        <f aca="false">IF(COUNT(G642)=0,50,IF(G642&gt;-0.06,100,IF(G642&gt;-0.15,50,0)))</f>
        <v>50</v>
      </c>
      <c r="N642" s="55" t="n">
        <f aca="false">IF(COUNT(H642)=0,50,IF(H642&gt;=0.6,100,IF(H642&gt;=0.4,50,0)))</f>
        <v>50</v>
      </c>
      <c r="O642" s="55" t="n">
        <f aca="false">IF(COUNT(I642)=0,50,IF(J642="proxy_vix",50,IF(I642&lt;350,100,IF(I642&lt;=450,50,0))))</f>
        <v>50</v>
      </c>
      <c r="P642" s="55" t="n">
        <f aca="false">IF(COUNT(K642)=0,50,IF(K642&lt;20,100,IF(K642&lt;=25,50,0)))</f>
        <v>100</v>
      </c>
      <c r="Q642" s="54"/>
      <c r="R642" s="47"/>
      <c r="S642" s="51" t="n">
        <f aca="false">$E642/$E641-1</f>
        <v>0.0098475094701902</v>
      </c>
      <c r="T642" s="56" t="n">
        <f aca="false">$K642/$K641-1</f>
        <v>-0.0143964562569213</v>
      </c>
      <c r="V642" s="57"/>
      <c r="W642" s="57"/>
      <c r="Y642" s="1" t="str">
        <f aca="false">IF(AX642&gt;=70,"EASY",IF(AX642&gt;40,"UNCERTAIN","HARD"))</f>
        <v>UNCERTAIN</v>
      </c>
      <c r="AA642" s="58" t="n">
        <f aca="false">IF($A642&lt;200,"",AVERAGE($E593:$E642)/AVERAGE($E443:$E642)-1)</f>
        <v>-0.056672382914849</v>
      </c>
      <c r="AB642" s="59" t="n">
        <f aca="false">LOOKUP($B642,07_L1政策步階!$A$4:$A$14,07_L1政策步階!$C$4:$C$14)</f>
        <v>0</v>
      </c>
      <c r="AC642" s="57"/>
      <c r="AD642" s="57"/>
      <c r="AE642" s="57"/>
      <c r="AF642" s="57"/>
      <c r="AG642" s="57"/>
      <c r="AH642" s="57"/>
      <c r="AI642" s="57"/>
      <c r="AJ642" s="57"/>
      <c r="AK642" s="57"/>
      <c r="AL642" s="59" t="n">
        <f aca="false">IF(ISNUMBER($AA642),IF($AA642&gt;=0.005,100,IF($AA642&gt;=-0.015,50,0)),"")</f>
        <v>0</v>
      </c>
      <c r="AM642" s="59" t="n">
        <f aca="false">IF(ISNUMBER($AB642),IF($AB642=1,100,IF($AB642=0,50,0)),"")</f>
        <v>50</v>
      </c>
      <c r="AN642" s="0" t="str">
        <f aca="false">IF(ISNUMBER($AC642),IF($AC642&gt;=0.001,100,IF($AC642&gt;=-0.003,50,0)),"")</f>
        <v/>
      </c>
      <c r="AO642" s="0" t="str">
        <f aca="false">IF(ISNUMBER($AD642),IF($AD642&gt;=0.04,100,IF($AD642&gt;=0,50,0)),"")</f>
        <v/>
      </c>
      <c r="AP642" s="0" t="str">
        <f aca="false">IF(ISNUMBER($AE642),IF($AE642&gt;=25,100,IF($AE642&gt;=-75,50,0)),"")</f>
        <v/>
      </c>
      <c r="AQ642" s="0" t="str">
        <f aca="false">IF(ISNUMBER($AF642),IF($AF642&gt;0,100,IF($AF642&gt;=-50,50,0)),"")</f>
        <v/>
      </c>
      <c r="AR642" s="0" t="str">
        <f aca="false">IF(ISNUMBER($AG642),IF($AG642=1,100,IF($AG642=0,50,0)),"")</f>
        <v/>
      </c>
      <c r="AS642" s="0" t="str">
        <f aca="false">IF(ISNUMBER($AH642),IF($AH642&lt;0,100,IF($AH642&lt;=20,50,0)),"")</f>
        <v/>
      </c>
      <c r="AT642" s="0" t="str">
        <f aca="false">IF(ISNUMBER($AI642),IF($AI642&lt;0.95,100,IF($AI642&lt;=1,50,0)),"")</f>
        <v/>
      </c>
      <c r="AU642" s="0" t="str">
        <f aca="false">IF(ISNUMBER($AJ642),IF($AJ642&lt;30,0,IF($AJ642&lt;40,50,IF($AJ642&lt;=90,100,50))),"")</f>
        <v/>
      </c>
      <c r="AV642" s="0" t="str">
        <f aca="false">IF(ISNUMBER($AK642),IF($AK642&gt;-0.2,100,IF($AK642&gt;=-0.4,50,0)),"")</f>
        <v/>
      </c>
      <c r="AW642" s="59" t="n">
        <f aca="false">01_指標庫!$H$4*ISNUMBER($F642)+01_指標庫!$H$5*ISNUMBER($AA642)+01_指標庫!$H$6*ISNUMBER($G642)+01_指標庫!$H$7*ISNUMBER($H642)+01_指標庫!$H$8*ISNUMBER($AF642)+01_指標庫!$H$9*ISNUMBER($AG642)+01_指標庫!$H$10*ISNUMBER($AB642)+01_指標庫!$H$11*ISNUMBER($AC642)+01_指標庫!$H$12*ISNUMBER($AD642)+01_指標庫!$H$13*ISNUMBER($AE642)+01_指標庫!$H$14*ISNUMBER($I642)+01_指標庫!$H$15*ISNUMBER($AH642)+01_指標庫!$H$16*ISNUMBER($K642)+01_指標庫!$H$17*ISNUMBER($AI642)+01_指標庫!$H$18*ISNUMBER($AJ642)+01_指標庫!$H$19*ISNUMBER($AK642)+01_指標庫!$H$20*ISNUMBER($BB642)+01_指標庫!$H$21*ISNUMBER($BC642)</f>
        <v>51</v>
      </c>
      <c r="AX642" s="59" t="n">
        <f aca="false">IF(AW642=0,50,ROUND((01_指標庫!$H$4*IF(ISNUMBER($F642),L642,0)+01_指標庫!$H$5*IF(ISNUMBER($AA642),AL642,0)+01_指標庫!$H$6*IF(ISNUMBER($G642),M642,0)+01_指標庫!$H$7*IF(ISNUMBER($H642),N642,0)+01_指標庫!$H$8*IF(ISNUMBER($AF642),AQ642,0)+01_指標庫!$H$9*IF(ISNUMBER($AG642),AR642,0)+01_指標庫!$H$10*IF(ISNUMBER($AB642),AM642,0)+01_指標庫!$H$11*IF(ISNUMBER($AC642),AN642,0)+01_指標庫!$H$12*IF(ISNUMBER($AD642),AO642,0)+01_指標庫!$H$13*IF(ISNUMBER($AE642),AP642,0)+01_指標庫!$H$14*IF(ISNUMBER($I642),O642,0)+01_指標庫!$H$15*IF(ISNUMBER($AH642),AS642,0)+01_指標庫!$H$16*IF(ISNUMBER($K642),P642,0)+01_指標庫!$H$17*IF(ISNUMBER($AI642),AT642,0)+01_指標庫!$H$18*IF(ISNUMBER($AJ642),AU642,0)+01_指標庫!$H$19*IF(ISNUMBER($AK642),AV642,0)+01_指標庫!$H$20*IF(ISNUMBER($BB642),BB642,0)+01_指標庫!$H$21*IF(ISNUMBER($BC642),BC642,0))/AW642,1))</f>
        <v>46.1</v>
      </c>
      <c r="AY642" s="60"/>
      <c r="AZ642" s="60"/>
      <c r="BA642" s="58" t="n">
        <f aca="false">AVERAGE($E638:$E642)/AVERAGE($E633:$E642)-1</f>
        <v>0.0078370689117726</v>
      </c>
      <c r="BB642" s="59" t="n">
        <f aca="false">IF(ISNUMBER($BA642),IF(OR($S642&lt;=-0.03,$BA642&lt;-0.003),0,IF(OR($S642&lt;=-0.02,$BA642&lt;0.01),50,100)),"")</f>
        <v>50</v>
      </c>
      <c r="BC642" s="0" t="str">
        <f aca="false">IF(OR(COUNT($AZ642)=0,COUNT($AZ641)=0),"",IF(OR($AY642/$AZ641-1&lt;=-0.03,$AZ642/$AZ641-1&lt;=-0.045,IF(COUNT($AZ633:$AZ642)=10,AVERAGE($AZ638:$AZ642)/AVERAGE($AZ633:$AZ642)-1&lt;-0.01,FALSE())),0,IF(OR($AZ642/$AZ641-1&lt;=-0.02,IF(COUNT($AZ633:$AZ642)=10,AVERAGE($AZ638:$AZ642)/AVERAGE($AZ633:$AZ642)-1&lt;0.005,FALSE())),50,100)))</f>
        <v/>
      </c>
    </row>
    <row r="643" customFormat="false" ht="15" hidden="false" customHeight="true" outlineLevel="0" collapsed="false">
      <c r="A643" s="47" t="n">
        <v>639</v>
      </c>
      <c r="B643" s="48" t="n">
        <v>43487</v>
      </c>
      <c r="C643" s="47" t="n">
        <v>2019</v>
      </c>
      <c r="D643" s="49" t="s">
        <v>237</v>
      </c>
      <c r="E643" s="50" t="n">
        <v>6646.81</v>
      </c>
      <c r="F643" s="51" t="n">
        <v>-0.054663</v>
      </c>
      <c r="G643" s="51" t="n">
        <v>-0.132291</v>
      </c>
      <c r="H643" s="52" t="n">
        <v>0.4082</v>
      </c>
      <c r="I643" s="53" t="n">
        <v>441</v>
      </c>
      <c r="J643" s="47" t="s">
        <v>235</v>
      </c>
      <c r="K643" s="54" t="n">
        <v>20.8</v>
      </c>
      <c r="L643" s="55" t="n">
        <f aca="false">IF(COUNT(F643)=0,50,IF(F643&gt;=0,100,IF(F643&gt;=-0.02,50,0)))</f>
        <v>0</v>
      </c>
      <c r="M643" s="55" t="n">
        <f aca="false">IF(COUNT(G643)=0,50,IF(G643&gt;-0.06,100,IF(G643&gt;-0.15,50,0)))</f>
        <v>50</v>
      </c>
      <c r="N643" s="55" t="n">
        <f aca="false">IF(COUNT(H643)=0,50,IF(H643&gt;=0.6,100,IF(H643&gt;=0.4,50,0)))</f>
        <v>50</v>
      </c>
      <c r="O643" s="55" t="n">
        <f aca="false">IF(COUNT(I643)=0,50,IF(J643="proxy_vix",50,IF(I643&lt;350,100,IF(I643&lt;=450,50,0))))</f>
        <v>50</v>
      </c>
      <c r="P643" s="55" t="n">
        <f aca="false">IF(COUNT(K643)=0,50,IF(K643&lt;20,100,IF(K643&lt;=25,50,0)))</f>
        <v>50</v>
      </c>
      <c r="Q643" s="54"/>
      <c r="R643" s="47"/>
      <c r="S643" s="51" t="n">
        <f aca="false">$E643/$E642-1</f>
        <v>-0.0203106737159541</v>
      </c>
      <c r="T643" s="56" t="n">
        <f aca="false">$K643/$K642-1</f>
        <v>0.168539325842697</v>
      </c>
      <c r="V643" s="57"/>
      <c r="W643" s="57"/>
      <c r="Y643" s="1" t="str">
        <f aca="false">IF(AX643&gt;=70,"EASY",IF(AX643&gt;40,"UNCERTAIN","HARD"))</f>
        <v>UNCERTAIN</v>
      </c>
      <c r="AA643" s="58" t="n">
        <f aca="false">IF($A643&lt;200,"",AVERAGE($E594:$E643)/AVERAGE($E444:$E643)-1)</f>
        <v>-0.0576801725514869</v>
      </c>
      <c r="AB643" s="59" t="n">
        <f aca="false">LOOKUP($B643,07_L1政策步階!$A$4:$A$14,07_L1政策步階!$C$4:$C$14)</f>
        <v>0</v>
      </c>
      <c r="AC643" s="57"/>
      <c r="AD643" s="57"/>
      <c r="AE643" s="57"/>
      <c r="AF643" s="57"/>
      <c r="AG643" s="57"/>
      <c r="AH643" s="57"/>
      <c r="AI643" s="57"/>
      <c r="AJ643" s="57"/>
      <c r="AK643" s="57"/>
      <c r="AL643" s="59" t="n">
        <f aca="false">IF(ISNUMBER($AA643),IF($AA643&gt;=0.005,100,IF($AA643&gt;=-0.015,50,0)),"")</f>
        <v>0</v>
      </c>
      <c r="AM643" s="59" t="n">
        <f aca="false">IF(ISNUMBER($AB643),IF($AB643=1,100,IF($AB643=0,50,0)),"")</f>
        <v>50</v>
      </c>
      <c r="AN643" s="0" t="str">
        <f aca="false">IF(ISNUMBER($AC643),IF($AC643&gt;=0.001,100,IF($AC643&gt;=-0.003,50,0)),"")</f>
        <v/>
      </c>
      <c r="AO643" s="0" t="str">
        <f aca="false">IF(ISNUMBER($AD643),IF($AD643&gt;=0.04,100,IF($AD643&gt;=0,50,0)),"")</f>
        <v/>
      </c>
      <c r="AP643" s="0" t="str">
        <f aca="false">IF(ISNUMBER($AE643),IF($AE643&gt;=25,100,IF($AE643&gt;=-75,50,0)),"")</f>
        <v/>
      </c>
      <c r="AQ643" s="0" t="str">
        <f aca="false">IF(ISNUMBER($AF643),IF($AF643&gt;0,100,IF($AF643&gt;=-50,50,0)),"")</f>
        <v/>
      </c>
      <c r="AR643" s="0" t="str">
        <f aca="false">IF(ISNUMBER($AG643),IF($AG643=1,100,IF($AG643=0,50,0)),"")</f>
        <v/>
      </c>
      <c r="AS643" s="0" t="str">
        <f aca="false">IF(ISNUMBER($AH643),IF($AH643&lt;0,100,IF($AH643&lt;=20,50,0)),"")</f>
        <v/>
      </c>
      <c r="AT643" s="0" t="str">
        <f aca="false">IF(ISNUMBER($AI643),IF($AI643&lt;0.95,100,IF($AI643&lt;=1,50,0)),"")</f>
        <v/>
      </c>
      <c r="AU643" s="0" t="str">
        <f aca="false">IF(ISNUMBER($AJ643),IF($AJ643&lt;30,0,IF($AJ643&lt;40,50,IF($AJ643&lt;=90,100,50))),"")</f>
        <v/>
      </c>
      <c r="AV643" s="0" t="str">
        <f aca="false">IF(ISNUMBER($AK643),IF($AK643&gt;-0.2,100,IF($AK643&gt;=-0.4,50,0)),"")</f>
        <v/>
      </c>
      <c r="AW643" s="59" t="n">
        <f aca="false">01_指標庫!$H$4*ISNUMBER($F643)+01_指標庫!$H$5*ISNUMBER($AA643)+01_指標庫!$H$6*ISNUMBER($G643)+01_指標庫!$H$7*ISNUMBER($H643)+01_指標庫!$H$8*ISNUMBER($AF643)+01_指標庫!$H$9*ISNUMBER($AG643)+01_指標庫!$H$10*ISNUMBER($AB643)+01_指標庫!$H$11*ISNUMBER($AC643)+01_指標庫!$H$12*ISNUMBER($AD643)+01_指標庫!$H$13*ISNUMBER($AE643)+01_指標庫!$H$14*ISNUMBER($I643)+01_指標庫!$H$15*ISNUMBER($AH643)+01_指標庫!$H$16*ISNUMBER($K643)+01_指標庫!$H$17*ISNUMBER($AI643)+01_指標庫!$H$18*ISNUMBER($AJ643)+01_指標庫!$H$19*ISNUMBER($AK643)+01_指標庫!$H$20*ISNUMBER($BB643)+01_指標庫!$H$21*ISNUMBER($BC643)</f>
        <v>51</v>
      </c>
      <c r="AX643" s="59" t="n">
        <f aca="false">IF(AW643=0,50,ROUND((01_指標庫!$H$4*IF(ISNUMBER($F643),L643,0)+01_指標庫!$H$5*IF(ISNUMBER($AA643),AL643,0)+01_指標庫!$H$6*IF(ISNUMBER($G643),M643,0)+01_指標庫!$H$7*IF(ISNUMBER($H643),N643,0)+01_指標庫!$H$8*IF(ISNUMBER($AF643),AQ643,0)+01_指標庫!$H$9*IF(ISNUMBER($AG643),AR643,0)+01_指標庫!$H$10*IF(ISNUMBER($AB643),AM643,0)+01_指標庫!$H$11*IF(ISNUMBER($AC643),AN643,0)+01_指標庫!$H$12*IF(ISNUMBER($AD643),AO643,0)+01_指標庫!$H$13*IF(ISNUMBER($AE643),AP643,0)+01_指標庫!$H$14*IF(ISNUMBER($I643),O643,0)+01_指標庫!$H$15*IF(ISNUMBER($AH643),AS643,0)+01_指標庫!$H$16*IF(ISNUMBER($K643),P643,0)+01_指標庫!$H$17*IF(ISNUMBER($AI643),AT643,0)+01_指標庫!$H$18*IF(ISNUMBER($AJ643),AU643,0)+01_指標庫!$H$19*IF(ISNUMBER($AK643),AV643,0)+01_指標庫!$H$20*IF(ISNUMBER($BB643),BB643,0)+01_指標庫!$H$21*IF(ISNUMBER($BC643),BC643,0))/AW643,1))</f>
        <v>40.2</v>
      </c>
      <c r="AY643" s="60"/>
      <c r="AZ643" s="60"/>
      <c r="BA643" s="58" t="n">
        <f aca="false">AVERAGE($E639:$E643)/AVERAGE($E634:$E643)-1</f>
        <v>0.00861619911695044</v>
      </c>
      <c r="BB643" s="59" t="n">
        <f aca="false">IF(ISNUMBER($BA643),IF(OR($S643&lt;=-0.03,$BA643&lt;-0.003),0,IF(OR($S643&lt;=-0.02,$BA643&lt;0.01),50,100)),"")</f>
        <v>50</v>
      </c>
      <c r="BC643" s="0" t="str">
        <f aca="false">IF(OR(COUNT($AZ643)=0,COUNT($AZ642)=0),"",IF(OR($AY643/$AZ642-1&lt;=-0.03,$AZ643/$AZ642-1&lt;=-0.045,IF(COUNT($AZ634:$AZ643)=10,AVERAGE($AZ639:$AZ643)/AVERAGE($AZ634:$AZ643)-1&lt;-0.01,FALSE())),0,IF(OR($AZ643/$AZ642-1&lt;=-0.02,IF(COUNT($AZ634:$AZ643)=10,AVERAGE($AZ639:$AZ643)/AVERAGE($AZ634:$AZ643)-1&lt;0.005,FALSE())),50,100)))</f>
        <v/>
      </c>
    </row>
    <row r="644" customFormat="false" ht="15" hidden="false" customHeight="true" outlineLevel="0" collapsed="false">
      <c r="A644" s="47" t="n">
        <v>640</v>
      </c>
      <c r="B644" s="48" t="n">
        <v>43488</v>
      </c>
      <c r="C644" s="47" t="n">
        <v>2019</v>
      </c>
      <c r="D644" s="49" t="s">
        <v>238</v>
      </c>
      <c r="E644" s="50" t="n">
        <v>6658.76</v>
      </c>
      <c r="F644" s="51" t="n">
        <v>-0.053115</v>
      </c>
      <c r="G644" s="51" t="n">
        <v>-0.130731</v>
      </c>
      <c r="H644" s="52" t="n">
        <v>0.4082</v>
      </c>
      <c r="I644" s="53" t="n">
        <v>439</v>
      </c>
      <c r="J644" s="47" t="s">
        <v>235</v>
      </c>
      <c r="K644" s="54" t="n">
        <v>19.52</v>
      </c>
      <c r="L644" s="55" t="n">
        <f aca="false">IF(COUNT(F644)=0,50,IF(F644&gt;=0,100,IF(F644&gt;=-0.02,50,0)))</f>
        <v>0</v>
      </c>
      <c r="M644" s="55" t="n">
        <f aca="false">IF(COUNT(G644)=0,50,IF(G644&gt;-0.06,100,IF(G644&gt;-0.15,50,0)))</f>
        <v>50</v>
      </c>
      <c r="N644" s="55" t="n">
        <f aca="false">IF(COUNT(H644)=0,50,IF(H644&gt;=0.6,100,IF(H644&gt;=0.4,50,0)))</f>
        <v>50</v>
      </c>
      <c r="O644" s="55" t="n">
        <f aca="false">IF(COUNT(I644)=0,50,IF(J644="proxy_vix",50,IF(I644&lt;350,100,IF(I644&lt;=450,50,0))))</f>
        <v>50</v>
      </c>
      <c r="P644" s="55" t="n">
        <f aca="false">IF(COUNT(K644)=0,50,IF(K644&lt;20,100,IF(K644&lt;=25,50,0)))</f>
        <v>100</v>
      </c>
      <c r="Q644" s="54"/>
      <c r="R644" s="47"/>
      <c r="S644" s="51" t="n">
        <f aca="false">$E644/$E643-1</f>
        <v>0.00179785491085194</v>
      </c>
      <c r="T644" s="56" t="n">
        <f aca="false">$K644/$K643-1</f>
        <v>-0.0615384615384615</v>
      </c>
      <c r="V644" s="57"/>
      <c r="W644" s="57"/>
      <c r="Y644" s="1" t="str">
        <f aca="false">IF(AX644&gt;=70,"EASY",IF(AX644&gt;40,"UNCERTAIN","HARD"))</f>
        <v>UNCERTAIN</v>
      </c>
      <c r="AA644" s="58" t="n">
        <f aca="false">IF($A644&lt;200,"",AVERAGE($E595:$E644)/AVERAGE($E445:$E644)-1)</f>
        <v>-0.0593794932520687</v>
      </c>
      <c r="AB644" s="59" t="n">
        <f aca="false">LOOKUP($B644,07_L1政策步階!$A$4:$A$14,07_L1政策步階!$C$4:$C$14)</f>
        <v>0</v>
      </c>
      <c r="AC644" s="57"/>
      <c r="AD644" s="57"/>
      <c r="AE644" s="57"/>
      <c r="AF644" s="57"/>
      <c r="AG644" s="57"/>
      <c r="AH644" s="57"/>
      <c r="AI644" s="57"/>
      <c r="AJ644" s="57"/>
      <c r="AK644" s="57"/>
      <c r="AL644" s="59" t="n">
        <f aca="false">IF(ISNUMBER($AA644),IF($AA644&gt;=0.005,100,IF($AA644&gt;=-0.015,50,0)),"")</f>
        <v>0</v>
      </c>
      <c r="AM644" s="59" t="n">
        <f aca="false">IF(ISNUMBER($AB644),IF($AB644=1,100,IF($AB644=0,50,0)),"")</f>
        <v>50</v>
      </c>
      <c r="AN644" s="0" t="str">
        <f aca="false">IF(ISNUMBER($AC644),IF($AC644&gt;=0.001,100,IF($AC644&gt;=-0.003,50,0)),"")</f>
        <v/>
      </c>
      <c r="AO644" s="0" t="str">
        <f aca="false">IF(ISNUMBER($AD644),IF($AD644&gt;=0.04,100,IF($AD644&gt;=0,50,0)),"")</f>
        <v/>
      </c>
      <c r="AP644" s="0" t="str">
        <f aca="false">IF(ISNUMBER($AE644),IF($AE644&gt;=25,100,IF($AE644&gt;=-75,50,0)),"")</f>
        <v/>
      </c>
      <c r="AQ644" s="0" t="str">
        <f aca="false">IF(ISNUMBER($AF644),IF($AF644&gt;0,100,IF($AF644&gt;=-50,50,0)),"")</f>
        <v/>
      </c>
      <c r="AR644" s="0" t="str">
        <f aca="false">IF(ISNUMBER($AG644),IF($AG644=1,100,IF($AG644=0,50,0)),"")</f>
        <v/>
      </c>
      <c r="AS644" s="0" t="str">
        <f aca="false">IF(ISNUMBER($AH644),IF($AH644&lt;0,100,IF($AH644&lt;=20,50,0)),"")</f>
        <v/>
      </c>
      <c r="AT644" s="0" t="str">
        <f aca="false">IF(ISNUMBER($AI644),IF($AI644&lt;0.95,100,IF($AI644&lt;=1,50,0)),"")</f>
        <v/>
      </c>
      <c r="AU644" s="0" t="str">
        <f aca="false">IF(ISNUMBER($AJ644),IF($AJ644&lt;30,0,IF($AJ644&lt;40,50,IF($AJ644&lt;=90,100,50))),"")</f>
        <v/>
      </c>
      <c r="AV644" s="0" t="str">
        <f aca="false">IF(ISNUMBER($AK644),IF($AK644&gt;-0.2,100,IF($AK644&gt;=-0.4,50,0)),"")</f>
        <v/>
      </c>
      <c r="AW644" s="59" t="n">
        <f aca="false">01_指標庫!$H$4*ISNUMBER($F644)+01_指標庫!$H$5*ISNUMBER($AA644)+01_指標庫!$H$6*ISNUMBER($G644)+01_指標庫!$H$7*ISNUMBER($H644)+01_指標庫!$H$8*ISNUMBER($AF644)+01_指標庫!$H$9*ISNUMBER($AG644)+01_指標庫!$H$10*ISNUMBER($AB644)+01_指標庫!$H$11*ISNUMBER($AC644)+01_指標庫!$H$12*ISNUMBER($AD644)+01_指標庫!$H$13*ISNUMBER($AE644)+01_指標庫!$H$14*ISNUMBER($I644)+01_指標庫!$H$15*ISNUMBER($AH644)+01_指標庫!$H$16*ISNUMBER($K644)+01_指標庫!$H$17*ISNUMBER($AI644)+01_指標庫!$H$18*ISNUMBER($AJ644)+01_指標庫!$H$19*ISNUMBER($AK644)+01_指標庫!$H$20*ISNUMBER($BB644)+01_指標庫!$H$21*ISNUMBER($BC644)</f>
        <v>51</v>
      </c>
      <c r="AX644" s="59" t="n">
        <f aca="false">IF(AW644=0,50,ROUND((01_指標庫!$H$4*IF(ISNUMBER($F644),L644,0)+01_指標庫!$H$5*IF(ISNUMBER($AA644),AL644,0)+01_指標庫!$H$6*IF(ISNUMBER($G644),M644,0)+01_指標庫!$H$7*IF(ISNUMBER($H644),N644,0)+01_指標庫!$H$8*IF(ISNUMBER($AF644),AQ644,0)+01_指標庫!$H$9*IF(ISNUMBER($AG644),AR644,0)+01_指標庫!$H$10*IF(ISNUMBER($AB644),AM644,0)+01_指標庫!$H$11*IF(ISNUMBER($AC644),AN644,0)+01_指標庫!$H$12*IF(ISNUMBER($AD644),AO644,0)+01_指標庫!$H$13*IF(ISNUMBER($AE644),AP644,0)+01_指標庫!$H$14*IF(ISNUMBER($I644),O644,0)+01_指標庫!$H$15*IF(ISNUMBER($AH644),AS644,0)+01_指標庫!$H$16*IF(ISNUMBER($K644),P644,0)+01_指標庫!$H$17*IF(ISNUMBER($AI644),AT644,0)+01_指標庫!$H$18*IF(ISNUMBER($AJ644),AU644,0)+01_指標庫!$H$19*IF(ISNUMBER($AK644),AV644,0)+01_指標庫!$H$20*IF(ISNUMBER($BB644),BB644,0)+01_指標庫!$H$21*IF(ISNUMBER($BC644),BC644,0))/AW644,1))</f>
        <v>46.1</v>
      </c>
      <c r="AY644" s="60"/>
      <c r="AZ644" s="60"/>
      <c r="BA644" s="58" t="n">
        <f aca="false">AVERAGE($E640:$E644)/AVERAGE($E635:$E644)-1</f>
        <v>0.00666777926625572</v>
      </c>
      <c r="BB644" s="59" t="n">
        <f aca="false">IF(ISNUMBER($BA644),IF(OR($S644&lt;=-0.03,$BA644&lt;-0.003),0,IF(OR($S644&lt;=-0.02,$BA644&lt;0.01),50,100)),"")</f>
        <v>50</v>
      </c>
      <c r="BC644" s="0" t="str">
        <f aca="false">IF(OR(COUNT($AZ644)=0,COUNT($AZ643)=0),"",IF(OR($AY644/$AZ643-1&lt;=-0.03,$AZ644/$AZ643-1&lt;=-0.045,IF(COUNT($AZ635:$AZ644)=10,AVERAGE($AZ640:$AZ644)/AVERAGE($AZ635:$AZ644)-1&lt;-0.01,FALSE())),0,IF(OR($AZ644/$AZ643-1&lt;=-0.02,IF(COUNT($AZ635:$AZ644)=10,AVERAGE($AZ640:$AZ644)/AVERAGE($AZ635:$AZ644)-1&lt;0.005,FALSE())),50,100)))</f>
        <v/>
      </c>
    </row>
    <row r="645" customFormat="false" ht="15" hidden="false" customHeight="true" outlineLevel="0" collapsed="false">
      <c r="A645" s="47" t="n">
        <v>641</v>
      </c>
      <c r="B645" s="48" t="n">
        <v>43489</v>
      </c>
      <c r="C645" s="47" t="n">
        <v>2019</v>
      </c>
      <c r="D645" s="49" t="s">
        <v>239</v>
      </c>
      <c r="E645" s="50" t="n">
        <v>6702.55</v>
      </c>
      <c r="F645" s="51" t="n">
        <v>-0.047044</v>
      </c>
      <c r="G645" s="51" t="n">
        <v>-0.125014</v>
      </c>
      <c r="H645" s="52" t="n">
        <v>0.4694</v>
      </c>
      <c r="I645" s="53" t="n">
        <v>445</v>
      </c>
      <c r="J645" s="47" t="s">
        <v>235</v>
      </c>
      <c r="K645" s="54" t="n">
        <v>18.89</v>
      </c>
      <c r="L645" s="55" t="n">
        <f aca="false">IF(COUNT(F645)=0,50,IF(F645&gt;=0,100,IF(F645&gt;=-0.02,50,0)))</f>
        <v>0</v>
      </c>
      <c r="M645" s="55" t="n">
        <f aca="false">IF(COUNT(G645)=0,50,IF(G645&gt;-0.06,100,IF(G645&gt;-0.15,50,0)))</f>
        <v>50</v>
      </c>
      <c r="N645" s="55" t="n">
        <f aca="false">IF(COUNT(H645)=0,50,IF(H645&gt;=0.6,100,IF(H645&gt;=0.4,50,0)))</f>
        <v>50</v>
      </c>
      <c r="O645" s="55" t="n">
        <f aca="false">IF(COUNT(I645)=0,50,IF(J645="proxy_vix",50,IF(I645&lt;350,100,IF(I645&lt;=450,50,0))))</f>
        <v>50</v>
      </c>
      <c r="P645" s="55" t="n">
        <f aca="false">IF(COUNT(K645)=0,50,IF(K645&lt;20,100,IF(K645&lt;=25,50,0)))</f>
        <v>100</v>
      </c>
      <c r="Q645" s="54"/>
      <c r="R645" s="47"/>
      <c r="S645" s="51" t="n">
        <f aca="false">$E645/$E644-1</f>
        <v>0.00657629949119665</v>
      </c>
      <c r="T645" s="56" t="n">
        <f aca="false">$K645/$K644-1</f>
        <v>-0.0322745901639344</v>
      </c>
      <c r="V645" s="57"/>
      <c r="W645" s="57"/>
      <c r="Y645" s="1" t="str">
        <f aca="false">IF(AX645&gt;=70,"EASY",IF(AX645&gt;40,"UNCERTAIN","HARD"))</f>
        <v>UNCERTAIN</v>
      </c>
      <c r="AA645" s="58" t="n">
        <f aca="false">IF($A645&lt;200,"",AVERAGE($E596:$E645)/AVERAGE($E446:$E645)-1)</f>
        <v>-0.0608302076012717</v>
      </c>
      <c r="AB645" s="59" t="n">
        <f aca="false">LOOKUP($B645,07_L1政策步階!$A$4:$A$14,07_L1政策步階!$C$4:$C$14)</f>
        <v>0</v>
      </c>
      <c r="AC645" s="57"/>
      <c r="AD645" s="57"/>
      <c r="AE645" s="57"/>
      <c r="AF645" s="57"/>
      <c r="AG645" s="57"/>
      <c r="AH645" s="57"/>
      <c r="AI645" s="57"/>
      <c r="AJ645" s="57"/>
      <c r="AK645" s="57"/>
      <c r="AL645" s="59" t="n">
        <f aca="false">IF(ISNUMBER($AA645),IF($AA645&gt;=0.005,100,IF($AA645&gt;=-0.015,50,0)),"")</f>
        <v>0</v>
      </c>
      <c r="AM645" s="59" t="n">
        <f aca="false">IF(ISNUMBER($AB645),IF($AB645=1,100,IF($AB645=0,50,0)),"")</f>
        <v>50</v>
      </c>
      <c r="AN645" s="0" t="str">
        <f aca="false">IF(ISNUMBER($AC645),IF($AC645&gt;=0.001,100,IF($AC645&gt;=-0.003,50,0)),"")</f>
        <v/>
      </c>
      <c r="AO645" s="0" t="str">
        <f aca="false">IF(ISNUMBER($AD645),IF($AD645&gt;=0.04,100,IF($AD645&gt;=0,50,0)),"")</f>
        <v/>
      </c>
      <c r="AP645" s="0" t="str">
        <f aca="false">IF(ISNUMBER($AE645),IF($AE645&gt;=25,100,IF($AE645&gt;=-75,50,0)),"")</f>
        <v/>
      </c>
      <c r="AQ645" s="0" t="str">
        <f aca="false">IF(ISNUMBER($AF645),IF($AF645&gt;0,100,IF($AF645&gt;=-50,50,0)),"")</f>
        <v/>
      </c>
      <c r="AR645" s="0" t="str">
        <f aca="false">IF(ISNUMBER($AG645),IF($AG645=1,100,IF($AG645=0,50,0)),"")</f>
        <v/>
      </c>
      <c r="AS645" s="0" t="str">
        <f aca="false">IF(ISNUMBER($AH645),IF($AH645&lt;0,100,IF($AH645&lt;=20,50,0)),"")</f>
        <v/>
      </c>
      <c r="AT645" s="0" t="str">
        <f aca="false">IF(ISNUMBER($AI645),IF($AI645&lt;0.95,100,IF($AI645&lt;=1,50,0)),"")</f>
        <v/>
      </c>
      <c r="AU645" s="0" t="str">
        <f aca="false">IF(ISNUMBER($AJ645),IF($AJ645&lt;30,0,IF($AJ645&lt;40,50,IF($AJ645&lt;=90,100,50))),"")</f>
        <v/>
      </c>
      <c r="AV645" s="0" t="str">
        <f aca="false">IF(ISNUMBER($AK645),IF($AK645&gt;-0.2,100,IF($AK645&gt;=-0.4,50,0)),"")</f>
        <v/>
      </c>
      <c r="AW645" s="59" t="n">
        <f aca="false">01_指標庫!$H$4*ISNUMBER($F645)+01_指標庫!$H$5*ISNUMBER($AA645)+01_指標庫!$H$6*ISNUMBER($G645)+01_指標庫!$H$7*ISNUMBER($H645)+01_指標庫!$H$8*ISNUMBER($AF645)+01_指標庫!$H$9*ISNUMBER($AG645)+01_指標庫!$H$10*ISNUMBER($AB645)+01_指標庫!$H$11*ISNUMBER($AC645)+01_指標庫!$H$12*ISNUMBER($AD645)+01_指標庫!$H$13*ISNUMBER($AE645)+01_指標庫!$H$14*ISNUMBER($I645)+01_指標庫!$H$15*ISNUMBER($AH645)+01_指標庫!$H$16*ISNUMBER($K645)+01_指標庫!$H$17*ISNUMBER($AI645)+01_指標庫!$H$18*ISNUMBER($AJ645)+01_指標庫!$H$19*ISNUMBER($AK645)+01_指標庫!$H$20*ISNUMBER($BB645)+01_指標庫!$H$21*ISNUMBER($BC645)</f>
        <v>51</v>
      </c>
      <c r="AX645" s="59" t="n">
        <f aca="false">IF(AW645=0,50,ROUND((01_指標庫!$H$4*IF(ISNUMBER($F645),L645,0)+01_指標庫!$H$5*IF(ISNUMBER($AA645),AL645,0)+01_指標庫!$H$6*IF(ISNUMBER($G645),M645,0)+01_指標庫!$H$7*IF(ISNUMBER($H645),N645,0)+01_指標庫!$H$8*IF(ISNUMBER($AF645),AQ645,0)+01_指標庫!$H$9*IF(ISNUMBER($AG645),AR645,0)+01_指標庫!$H$10*IF(ISNUMBER($AB645),AM645,0)+01_指標庫!$H$11*IF(ISNUMBER($AC645),AN645,0)+01_指標庫!$H$12*IF(ISNUMBER($AD645),AO645,0)+01_指標庫!$H$13*IF(ISNUMBER($AE645),AP645,0)+01_指標庫!$H$14*IF(ISNUMBER($I645),O645,0)+01_指標庫!$H$15*IF(ISNUMBER($AH645),AS645,0)+01_指標庫!$H$16*IF(ISNUMBER($K645),P645,0)+01_指標庫!$H$17*IF(ISNUMBER($AI645),AT645,0)+01_指標庫!$H$18*IF(ISNUMBER($AJ645),AU645,0)+01_指標庫!$H$19*IF(ISNUMBER($AK645),AV645,0)+01_指標庫!$H$20*IF(ISNUMBER($BB645),BB645,0)+01_指標庫!$H$21*IF(ISNUMBER($BC645),BC645,0))/AW645,1))</f>
        <v>46.1</v>
      </c>
      <c r="AY645" s="60"/>
      <c r="AZ645" s="60"/>
      <c r="BA645" s="58" t="n">
        <f aca="false">AVERAGE($E641:$E645)/AVERAGE($E636:$E645)-1</f>
        <v>0.00614897205880682</v>
      </c>
      <c r="BB645" s="59" t="n">
        <f aca="false">IF(ISNUMBER($BA645),IF(OR($S645&lt;=-0.03,$BA645&lt;-0.003),0,IF(OR($S645&lt;=-0.02,$BA645&lt;0.01),50,100)),"")</f>
        <v>50</v>
      </c>
      <c r="BC645" s="0" t="str">
        <f aca="false">IF(OR(COUNT($AZ645)=0,COUNT($AZ644)=0),"",IF(OR($AY645/$AZ644-1&lt;=-0.03,$AZ645/$AZ644-1&lt;=-0.045,IF(COUNT($AZ636:$AZ645)=10,AVERAGE($AZ641:$AZ645)/AVERAGE($AZ636:$AZ645)-1&lt;-0.01,FALSE())),0,IF(OR($AZ645/$AZ644-1&lt;=-0.02,IF(COUNT($AZ636:$AZ645)=10,AVERAGE($AZ641:$AZ645)/AVERAGE($AZ636:$AZ645)-1&lt;0.005,FALSE())),50,100)))</f>
        <v/>
      </c>
    </row>
    <row r="646" customFormat="false" ht="15" hidden="false" customHeight="true" outlineLevel="0" collapsed="false">
      <c r="A646" s="47" t="n">
        <v>642</v>
      </c>
      <c r="B646" s="48" t="n">
        <v>43490</v>
      </c>
      <c r="C646" s="47" t="n">
        <v>2019</v>
      </c>
      <c r="D646" s="49" t="s">
        <v>234</v>
      </c>
      <c r="E646" s="50" t="n">
        <v>6787.37</v>
      </c>
      <c r="F646" s="51" t="n">
        <v>-0.035102</v>
      </c>
      <c r="G646" s="51" t="n">
        <v>-0.113941</v>
      </c>
      <c r="H646" s="52" t="n">
        <v>0.5306</v>
      </c>
      <c r="I646" s="53" t="n">
        <v>434</v>
      </c>
      <c r="J646" s="47" t="s">
        <v>235</v>
      </c>
      <c r="K646" s="54" t="n">
        <v>17.42</v>
      </c>
      <c r="L646" s="55" t="n">
        <f aca="false">IF(COUNT(F646)=0,50,IF(F646&gt;=0,100,IF(F646&gt;=-0.02,50,0)))</f>
        <v>0</v>
      </c>
      <c r="M646" s="55" t="n">
        <f aca="false">IF(COUNT(G646)=0,50,IF(G646&gt;-0.06,100,IF(G646&gt;-0.15,50,0)))</f>
        <v>50</v>
      </c>
      <c r="N646" s="55" t="n">
        <f aca="false">IF(COUNT(H646)=0,50,IF(H646&gt;=0.6,100,IF(H646&gt;=0.4,50,0)))</f>
        <v>50</v>
      </c>
      <c r="O646" s="55" t="n">
        <f aca="false">IF(COUNT(I646)=0,50,IF(J646="proxy_vix",50,IF(I646&lt;350,100,IF(I646&lt;=450,50,0))))</f>
        <v>50</v>
      </c>
      <c r="P646" s="55" t="n">
        <f aca="false">IF(COUNT(K646)=0,50,IF(K646&lt;20,100,IF(K646&lt;=25,50,0)))</f>
        <v>100</v>
      </c>
      <c r="Q646" s="54"/>
      <c r="R646" s="47"/>
      <c r="S646" s="51" t="n">
        <f aca="false">$E646/$E645-1</f>
        <v>0.0126548850810513</v>
      </c>
      <c r="T646" s="56" t="n">
        <f aca="false">$K646/$K645-1</f>
        <v>-0.0778189518263631</v>
      </c>
      <c r="V646" s="57"/>
      <c r="W646" s="57"/>
      <c r="Y646" s="1" t="str">
        <f aca="false">IF(AX646&gt;=70,"EASY",IF(AX646&gt;40,"UNCERTAIN","HARD"))</f>
        <v>UNCERTAIN</v>
      </c>
      <c r="AA646" s="58" t="n">
        <f aca="false">IF($A646&lt;200,"",AVERAGE($E597:$E646)/AVERAGE($E447:$E646)-1)</f>
        <v>-0.0616605598076115</v>
      </c>
      <c r="AB646" s="59" t="n">
        <f aca="false">LOOKUP($B646,07_L1政策步階!$A$4:$A$14,07_L1政策步階!$C$4:$C$14)</f>
        <v>0</v>
      </c>
      <c r="AC646" s="57"/>
      <c r="AD646" s="57"/>
      <c r="AE646" s="57"/>
      <c r="AF646" s="57"/>
      <c r="AG646" s="57"/>
      <c r="AH646" s="57"/>
      <c r="AI646" s="57"/>
      <c r="AJ646" s="57"/>
      <c r="AK646" s="57"/>
      <c r="AL646" s="59" t="n">
        <f aca="false">IF(ISNUMBER($AA646),IF($AA646&gt;=0.005,100,IF($AA646&gt;=-0.015,50,0)),"")</f>
        <v>0</v>
      </c>
      <c r="AM646" s="59" t="n">
        <f aca="false">IF(ISNUMBER($AB646),IF($AB646=1,100,IF($AB646=0,50,0)),"")</f>
        <v>50</v>
      </c>
      <c r="AN646" s="0" t="str">
        <f aca="false">IF(ISNUMBER($AC646),IF($AC646&gt;=0.001,100,IF($AC646&gt;=-0.003,50,0)),"")</f>
        <v/>
      </c>
      <c r="AO646" s="0" t="str">
        <f aca="false">IF(ISNUMBER($AD646),IF($AD646&gt;=0.04,100,IF($AD646&gt;=0,50,0)),"")</f>
        <v/>
      </c>
      <c r="AP646" s="0" t="str">
        <f aca="false">IF(ISNUMBER($AE646),IF($AE646&gt;=25,100,IF($AE646&gt;=-75,50,0)),"")</f>
        <v/>
      </c>
      <c r="AQ646" s="0" t="str">
        <f aca="false">IF(ISNUMBER($AF646),IF($AF646&gt;0,100,IF($AF646&gt;=-50,50,0)),"")</f>
        <v/>
      </c>
      <c r="AR646" s="0" t="str">
        <f aca="false">IF(ISNUMBER($AG646),IF($AG646=1,100,IF($AG646=0,50,0)),"")</f>
        <v/>
      </c>
      <c r="AS646" s="0" t="str">
        <f aca="false">IF(ISNUMBER($AH646),IF($AH646&lt;0,100,IF($AH646&lt;=20,50,0)),"")</f>
        <v/>
      </c>
      <c r="AT646" s="0" t="str">
        <f aca="false">IF(ISNUMBER($AI646),IF($AI646&lt;0.95,100,IF($AI646&lt;=1,50,0)),"")</f>
        <v/>
      </c>
      <c r="AU646" s="0" t="str">
        <f aca="false">IF(ISNUMBER($AJ646),IF($AJ646&lt;30,0,IF($AJ646&lt;40,50,IF($AJ646&lt;=90,100,50))),"")</f>
        <v/>
      </c>
      <c r="AV646" s="0" t="str">
        <f aca="false">IF(ISNUMBER($AK646),IF($AK646&gt;-0.2,100,IF($AK646&gt;=-0.4,50,0)),"")</f>
        <v/>
      </c>
      <c r="AW646" s="59" t="n">
        <f aca="false">01_指標庫!$H$4*ISNUMBER($F646)+01_指標庫!$H$5*ISNUMBER($AA646)+01_指標庫!$H$6*ISNUMBER($G646)+01_指標庫!$H$7*ISNUMBER($H646)+01_指標庫!$H$8*ISNUMBER($AF646)+01_指標庫!$H$9*ISNUMBER($AG646)+01_指標庫!$H$10*ISNUMBER($AB646)+01_指標庫!$H$11*ISNUMBER($AC646)+01_指標庫!$H$12*ISNUMBER($AD646)+01_指標庫!$H$13*ISNUMBER($AE646)+01_指標庫!$H$14*ISNUMBER($I646)+01_指標庫!$H$15*ISNUMBER($AH646)+01_指標庫!$H$16*ISNUMBER($K646)+01_指標庫!$H$17*ISNUMBER($AI646)+01_指標庫!$H$18*ISNUMBER($AJ646)+01_指標庫!$H$19*ISNUMBER($AK646)+01_指標庫!$H$20*ISNUMBER($BB646)+01_指標庫!$H$21*ISNUMBER($BC646)</f>
        <v>51</v>
      </c>
      <c r="AX646" s="59" t="n">
        <f aca="false">IF(AW646=0,50,ROUND((01_指標庫!$H$4*IF(ISNUMBER($F646),L646,0)+01_指標庫!$H$5*IF(ISNUMBER($AA646),AL646,0)+01_指標庫!$H$6*IF(ISNUMBER($G646),M646,0)+01_指標庫!$H$7*IF(ISNUMBER($H646),N646,0)+01_指標庫!$H$8*IF(ISNUMBER($AF646),AQ646,0)+01_指標庫!$H$9*IF(ISNUMBER($AG646),AR646,0)+01_指標庫!$H$10*IF(ISNUMBER($AB646),AM646,0)+01_指標庫!$H$11*IF(ISNUMBER($AC646),AN646,0)+01_指標庫!$H$12*IF(ISNUMBER($AD646),AO646,0)+01_指標庫!$H$13*IF(ISNUMBER($AE646),AP646,0)+01_指標庫!$H$14*IF(ISNUMBER($I646),O646,0)+01_指標庫!$H$15*IF(ISNUMBER($AH646),AS646,0)+01_指標庫!$H$16*IF(ISNUMBER($K646),P646,0)+01_指標庫!$H$17*IF(ISNUMBER($AI646),AT646,0)+01_指標庫!$H$18*IF(ISNUMBER($AJ646),AU646,0)+01_指標庫!$H$19*IF(ISNUMBER($AK646),AV646,0)+01_指標庫!$H$20*IF(ISNUMBER($BB646),BB646,0)+01_指標庫!$H$21*IF(ISNUMBER($BC646),BC646,0))/AW646,1))</f>
        <v>46.1</v>
      </c>
      <c r="AY646" s="60"/>
      <c r="AZ646" s="60"/>
      <c r="BA646" s="58" t="n">
        <f aca="false">AVERAGE($E642:$E646)/AVERAGE($E637:$E646)-1</f>
        <v>0.00570551993817237</v>
      </c>
      <c r="BB646" s="59" t="n">
        <f aca="false">IF(ISNUMBER($BA646),IF(OR($S646&lt;=-0.03,$BA646&lt;-0.003),0,IF(OR($S646&lt;=-0.02,$BA646&lt;0.01),50,100)),"")</f>
        <v>50</v>
      </c>
      <c r="BC646" s="0" t="str">
        <f aca="false">IF(OR(COUNT($AZ646)=0,COUNT($AZ645)=0),"",IF(OR($AY646/$AZ645-1&lt;=-0.03,$AZ646/$AZ645-1&lt;=-0.045,IF(COUNT($AZ637:$AZ646)=10,AVERAGE($AZ642:$AZ646)/AVERAGE($AZ637:$AZ646)-1&lt;-0.01,FALSE())),0,IF(OR($AZ646/$AZ645-1&lt;=-0.02,IF(COUNT($AZ637:$AZ646)=10,AVERAGE($AZ642:$AZ646)/AVERAGE($AZ637:$AZ646)-1&lt;0.005,FALSE())),50,100)))</f>
        <v/>
      </c>
    </row>
    <row r="647" customFormat="false" ht="15" hidden="false" customHeight="true" outlineLevel="0" collapsed="false">
      <c r="A647" s="47" t="n">
        <v>643</v>
      </c>
      <c r="B647" s="48" t="n">
        <v>43493</v>
      </c>
      <c r="C647" s="47" t="n">
        <v>2019</v>
      </c>
      <c r="D647" s="49" t="s">
        <v>236</v>
      </c>
      <c r="E647" s="50" t="n">
        <v>6697.09</v>
      </c>
      <c r="F647" s="51" t="n">
        <v>-0.048014</v>
      </c>
      <c r="G647" s="51" t="n">
        <v>-0.125727</v>
      </c>
      <c r="H647" s="52" t="n">
        <v>0.4898</v>
      </c>
      <c r="I647" s="53" t="n">
        <v>441</v>
      </c>
      <c r="J647" s="47" t="s">
        <v>235</v>
      </c>
      <c r="K647" s="54" t="n">
        <v>18.87</v>
      </c>
      <c r="L647" s="55" t="n">
        <f aca="false">IF(COUNT(F647)=0,50,IF(F647&gt;=0,100,IF(F647&gt;=-0.02,50,0)))</f>
        <v>0</v>
      </c>
      <c r="M647" s="55" t="n">
        <f aca="false">IF(COUNT(G647)=0,50,IF(G647&gt;-0.06,100,IF(G647&gt;-0.15,50,0)))</f>
        <v>50</v>
      </c>
      <c r="N647" s="55" t="n">
        <f aca="false">IF(COUNT(H647)=0,50,IF(H647&gt;=0.6,100,IF(H647&gt;=0.4,50,0)))</f>
        <v>50</v>
      </c>
      <c r="O647" s="55" t="n">
        <f aca="false">IF(COUNT(I647)=0,50,IF(J647="proxy_vix",50,IF(I647&lt;350,100,IF(I647&lt;=450,50,0))))</f>
        <v>50</v>
      </c>
      <c r="P647" s="55" t="n">
        <f aca="false">IF(COUNT(K647)=0,50,IF(K647&lt;20,100,IF(K647&lt;=25,50,0)))</f>
        <v>100</v>
      </c>
      <c r="Q647" s="54"/>
      <c r="R647" s="47"/>
      <c r="S647" s="51" t="n">
        <f aca="false">$E647/$E646-1</f>
        <v>-0.0133011755657935</v>
      </c>
      <c r="T647" s="56" t="n">
        <f aca="false">$K647/$K646-1</f>
        <v>0.0832376578645235</v>
      </c>
      <c r="V647" s="57"/>
      <c r="W647" s="57"/>
      <c r="Y647" s="1" t="str">
        <f aca="false">IF(AX647&gt;=70,"EASY",IF(AX647&gt;40,"UNCERTAIN","HARD"))</f>
        <v>UNCERTAIN</v>
      </c>
      <c r="AA647" s="58" t="n">
        <f aca="false">IF($A647&lt;200,"",AVERAGE($E598:$E647)/AVERAGE($E448:$E647)-1)</f>
        <v>-0.0621116579451688</v>
      </c>
      <c r="AB647" s="59" t="n">
        <f aca="false">LOOKUP($B647,07_L1政策步階!$A$4:$A$14,07_L1政策步階!$C$4:$C$14)</f>
        <v>0</v>
      </c>
      <c r="AC647" s="57"/>
      <c r="AD647" s="57"/>
      <c r="AE647" s="57"/>
      <c r="AF647" s="57"/>
      <c r="AG647" s="57"/>
      <c r="AH647" s="57"/>
      <c r="AI647" s="57"/>
      <c r="AJ647" s="57"/>
      <c r="AK647" s="57"/>
      <c r="AL647" s="59" t="n">
        <f aca="false">IF(ISNUMBER($AA647),IF($AA647&gt;=0.005,100,IF($AA647&gt;=-0.015,50,0)),"")</f>
        <v>0</v>
      </c>
      <c r="AM647" s="59" t="n">
        <f aca="false">IF(ISNUMBER($AB647),IF($AB647=1,100,IF($AB647=0,50,0)),"")</f>
        <v>50</v>
      </c>
      <c r="AN647" s="0" t="str">
        <f aca="false">IF(ISNUMBER($AC647),IF($AC647&gt;=0.001,100,IF($AC647&gt;=-0.003,50,0)),"")</f>
        <v/>
      </c>
      <c r="AO647" s="0" t="str">
        <f aca="false">IF(ISNUMBER($AD647),IF($AD647&gt;=0.04,100,IF($AD647&gt;=0,50,0)),"")</f>
        <v/>
      </c>
      <c r="AP647" s="0" t="str">
        <f aca="false">IF(ISNUMBER($AE647),IF($AE647&gt;=25,100,IF($AE647&gt;=-75,50,0)),"")</f>
        <v/>
      </c>
      <c r="AQ647" s="0" t="str">
        <f aca="false">IF(ISNUMBER($AF647),IF($AF647&gt;0,100,IF($AF647&gt;=-50,50,0)),"")</f>
        <v/>
      </c>
      <c r="AR647" s="0" t="str">
        <f aca="false">IF(ISNUMBER($AG647),IF($AG647=1,100,IF($AG647=0,50,0)),"")</f>
        <v/>
      </c>
      <c r="AS647" s="0" t="str">
        <f aca="false">IF(ISNUMBER($AH647),IF($AH647&lt;0,100,IF($AH647&lt;=20,50,0)),"")</f>
        <v/>
      </c>
      <c r="AT647" s="0" t="str">
        <f aca="false">IF(ISNUMBER($AI647),IF($AI647&lt;0.95,100,IF($AI647&lt;=1,50,0)),"")</f>
        <v/>
      </c>
      <c r="AU647" s="0" t="str">
        <f aca="false">IF(ISNUMBER($AJ647),IF($AJ647&lt;30,0,IF($AJ647&lt;40,50,IF($AJ647&lt;=90,100,50))),"")</f>
        <v/>
      </c>
      <c r="AV647" s="0" t="str">
        <f aca="false">IF(ISNUMBER($AK647),IF($AK647&gt;-0.2,100,IF($AK647&gt;=-0.4,50,0)),"")</f>
        <v/>
      </c>
      <c r="AW647" s="59" t="n">
        <f aca="false">01_指標庫!$H$4*ISNUMBER($F647)+01_指標庫!$H$5*ISNUMBER($AA647)+01_指標庫!$H$6*ISNUMBER($G647)+01_指標庫!$H$7*ISNUMBER($H647)+01_指標庫!$H$8*ISNUMBER($AF647)+01_指標庫!$H$9*ISNUMBER($AG647)+01_指標庫!$H$10*ISNUMBER($AB647)+01_指標庫!$H$11*ISNUMBER($AC647)+01_指標庫!$H$12*ISNUMBER($AD647)+01_指標庫!$H$13*ISNUMBER($AE647)+01_指標庫!$H$14*ISNUMBER($I647)+01_指標庫!$H$15*ISNUMBER($AH647)+01_指標庫!$H$16*ISNUMBER($K647)+01_指標庫!$H$17*ISNUMBER($AI647)+01_指標庫!$H$18*ISNUMBER($AJ647)+01_指標庫!$H$19*ISNUMBER($AK647)+01_指標庫!$H$20*ISNUMBER($BB647)+01_指標庫!$H$21*ISNUMBER($BC647)</f>
        <v>51</v>
      </c>
      <c r="AX647" s="59" t="n">
        <f aca="false">IF(AW647=0,50,ROUND((01_指標庫!$H$4*IF(ISNUMBER($F647),L647,0)+01_指標庫!$H$5*IF(ISNUMBER($AA647),AL647,0)+01_指標庫!$H$6*IF(ISNUMBER($G647),M647,0)+01_指標庫!$H$7*IF(ISNUMBER($H647),N647,0)+01_指標庫!$H$8*IF(ISNUMBER($AF647),AQ647,0)+01_指標庫!$H$9*IF(ISNUMBER($AG647),AR647,0)+01_指標庫!$H$10*IF(ISNUMBER($AB647),AM647,0)+01_指標庫!$H$11*IF(ISNUMBER($AC647),AN647,0)+01_指標庫!$H$12*IF(ISNUMBER($AD647),AO647,0)+01_指標庫!$H$13*IF(ISNUMBER($AE647),AP647,0)+01_指標庫!$H$14*IF(ISNUMBER($I647),O647,0)+01_指標庫!$H$15*IF(ISNUMBER($AH647),AS647,0)+01_指標庫!$H$16*IF(ISNUMBER($K647),P647,0)+01_指標庫!$H$17*IF(ISNUMBER($AI647),AT647,0)+01_指標庫!$H$18*IF(ISNUMBER($AJ647),AU647,0)+01_指標庫!$H$19*IF(ISNUMBER($AK647),AV647,0)+01_指標庫!$H$20*IF(ISNUMBER($BB647),BB647,0)+01_指標庫!$H$21*IF(ISNUMBER($BC647),BC647,0))/AW647,1))</f>
        <v>46.1</v>
      </c>
      <c r="AY647" s="60"/>
      <c r="AZ647" s="60"/>
      <c r="BA647" s="58" t="n">
        <f aca="false">AVERAGE($E643:$E647)/AVERAGE($E638:$E647)-1</f>
        <v>0.00164904968801438</v>
      </c>
      <c r="BB647" s="59" t="n">
        <f aca="false">IF(ISNUMBER($BA647),IF(OR($S647&lt;=-0.03,$BA647&lt;-0.003),0,IF(OR($S647&lt;=-0.02,$BA647&lt;0.01),50,100)),"")</f>
        <v>50</v>
      </c>
      <c r="BC647" s="0" t="str">
        <f aca="false">IF(OR(COUNT($AZ647)=0,COUNT($AZ646)=0),"",IF(OR($AY647/$AZ646-1&lt;=-0.03,$AZ647/$AZ646-1&lt;=-0.045,IF(COUNT($AZ638:$AZ647)=10,AVERAGE($AZ643:$AZ647)/AVERAGE($AZ638:$AZ647)-1&lt;-0.01,FALSE())),0,IF(OR($AZ647/$AZ646-1&lt;=-0.02,IF(COUNT($AZ638:$AZ647)=10,AVERAGE($AZ643:$AZ647)/AVERAGE($AZ638:$AZ647)-1&lt;0.005,FALSE())),50,100)))</f>
        <v/>
      </c>
    </row>
    <row r="648" customFormat="false" ht="15" hidden="false" customHeight="true" outlineLevel="0" collapsed="false">
      <c r="A648" s="47" t="n">
        <v>644</v>
      </c>
      <c r="B648" s="48" t="n">
        <v>43494</v>
      </c>
      <c r="C648" s="47" t="n">
        <v>2019</v>
      </c>
      <c r="D648" s="49" t="s">
        <v>237</v>
      </c>
      <c r="E648" s="50" t="n">
        <v>6632.79</v>
      </c>
      <c r="F648" s="51" t="n">
        <v>-0.057138</v>
      </c>
      <c r="G648" s="51" t="n">
        <v>-0.134121</v>
      </c>
      <c r="H648" s="52" t="n">
        <v>0.3878</v>
      </c>
      <c r="I648" s="53" t="n">
        <v>440</v>
      </c>
      <c r="J648" s="47" t="s">
        <v>235</v>
      </c>
      <c r="K648" s="54" t="n">
        <v>19.13</v>
      </c>
      <c r="L648" s="55" t="n">
        <f aca="false">IF(COUNT(F648)=0,50,IF(F648&gt;=0,100,IF(F648&gt;=-0.02,50,0)))</f>
        <v>0</v>
      </c>
      <c r="M648" s="55" t="n">
        <f aca="false">IF(COUNT(G648)=0,50,IF(G648&gt;-0.06,100,IF(G648&gt;-0.15,50,0)))</f>
        <v>50</v>
      </c>
      <c r="N648" s="55" t="n">
        <f aca="false">IF(COUNT(H648)=0,50,IF(H648&gt;=0.6,100,IF(H648&gt;=0.4,50,0)))</f>
        <v>0</v>
      </c>
      <c r="O648" s="55" t="n">
        <f aca="false">IF(COUNT(I648)=0,50,IF(J648="proxy_vix",50,IF(I648&lt;350,100,IF(I648&lt;=450,50,0))))</f>
        <v>50</v>
      </c>
      <c r="P648" s="55" t="n">
        <f aca="false">IF(COUNT(K648)=0,50,IF(K648&lt;20,100,IF(K648&lt;=25,50,0)))</f>
        <v>100</v>
      </c>
      <c r="Q648" s="54"/>
      <c r="R648" s="47"/>
      <c r="S648" s="51" t="n">
        <f aca="false">$E648/$E647-1</f>
        <v>-0.00960118499228768</v>
      </c>
      <c r="T648" s="56" t="n">
        <f aca="false">$K648/$K647-1</f>
        <v>0.0137784843667195</v>
      </c>
      <c r="V648" s="57"/>
      <c r="W648" s="57"/>
      <c r="Y648" s="1" t="str">
        <f aca="false">IF(AX648&gt;=70,"EASY",IF(AX648&gt;40,"UNCERTAIN","HARD"))</f>
        <v>HARD</v>
      </c>
      <c r="AA648" s="58" t="n">
        <f aca="false">IF($A648&lt;200,"",AVERAGE($E599:$E648)/AVERAGE($E449:$E648)-1)</f>
        <v>-0.0626592742596803</v>
      </c>
      <c r="AB648" s="59" t="n">
        <f aca="false">LOOKUP($B648,07_L1政策步階!$A$4:$A$14,07_L1政策步階!$C$4:$C$14)</f>
        <v>0</v>
      </c>
      <c r="AC648" s="57"/>
      <c r="AD648" s="57"/>
      <c r="AE648" s="57"/>
      <c r="AF648" s="57"/>
      <c r="AG648" s="57"/>
      <c r="AH648" s="57"/>
      <c r="AI648" s="57"/>
      <c r="AJ648" s="57"/>
      <c r="AK648" s="57"/>
      <c r="AL648" s="59" t="n">
        <f aca="false">IF(ISNUMBER($AA648),IF($AA648&gt;=0.005,100,IF($AA648&gt;=-0.015,50,0)),"")</f>
        <v>0</v>
      </c>
      <c r="AM648" s="59" t="n">
        <f aca="false">IF(ISNUMBER($AB648),IF($AB648=1,100,IF($AB648=0,50,0)),"")</f>
        <v>50</v>
      </c>
      <c r="AN648" s="0" t="str">
        <f aca="false">IF(ISNUMBER($AC648),IF($AC648&gt;=0.001,100,IF($AC648&gt;=-0.003,50,0)),"")</f>
        <v/>
      </c>
      <c r="AO648" s="0" t="str">
        <f aca="false">IF(ISNUMBER($AD648),IF($AD648&gt;=0.04,100,IF($AD648&gt;=0,50,0)),"")</f>
        <v/>
      </c>
      <c r="AP648" s="0" t="str">
        <f aca="false">IF(ISNUMBER($AE648),IF($AE648&gt;=25,100,IF($AE648&gt;=-75,50,0)),"")</f>
        <v/>
      </c>
      <c r="AQ648" s="0" t="str">
        <f aca="false">IF(ISNUMBER($AF648),IF($AF648&gt;0,100,IF($AF648&gt;=-50,50,0)),"")</f>
        <v/>
      </c>
      <c r="AR648" s="0" t="str">
        <f aca="false">IF(ISNUMBER($AG648),IF($AG648=1,100,IF($AG648=0,50,0)),"")</f>
        <v/>
      </c>
      <c r="AS648" s="0" t="str">
        <f aca="false">IF(ISNUMBER($AH648),IF($AH648&lt;0,100,IF($AH648&lt;=20,50,0)),"")</f>
        <v/>
      </c>
      <c r="AT648" s="0" t="str">
        <f aca="false">IF(ISNUMBER($AI648),IF($AI648&lt;0.95,100,IF($AI648&lt;=1,50,0)),"")</f>
        <v/>
      </c>
      <c r="AU648" s="0" t="str">
        <f aca="false">IF(ISNUMBER($AJ648),IF($AJ648&lt;30,0,IF($AJ648&lt;40,50,IF($AJ648&lt;=90,100,50))),"")</f>
        <v/>
      </c>
      <c r="AV648" s="0" t="str">
        <f aca="false">IF(ISNUMBER($AK648),IF($AK648&gt;-0.2,100,IF($AK648&gt;=-0.4,50,0)),"")</f>
        <v/>
      </c>
      <c r="AW648" s="59" t="n">
        <f aca="false">01_指標庫!$H$4*ISNUMBER($F648)+01_指標庫!$H$5*ISNUMBER($AA648)+01_指標庫!$H$6*ISNUMBER($G648)+01_指標庫!$H$7*ISNUMBER($H648)+01_指標庫!$H$8*ISNUMBER($AF648)+01_指標庫!$H$9*ISNUMBER($AG648)+01_指標庫!$H$10*ISNUMBER($AB648)+01_指標庫!$H$11*ISNUMBER($AC648)+01_指標庫!$H$12*ISNUMBER($AD648)+01_指標庫!$H$13*ISNUMBER($AE648)+01_指標庫!$H$14*ISNUMBER($I648)+01_指標庫!$H$15*ISNUMBER($AH648)+01_指標庫!$H$16*ISNUMBER($K648)+01_指標庫!$H$17*ISNUMBER($AI648)+01_指標庫!$H$18*ISNUMBER($AJ648)+01_指標庫!$H$19*ISNUMBER($AK648)+01_指標庫!$H$20*ISNUMBER($BB648)+01_指標庫!$H$21*ISNUMBER($BC648)</f>
        <v>51</v>
      </c>
      <c r="AX648" s="59" t="n">
        <f aca="false">IF(AW648=0,50,ROUND((01_指標庫!$H$4*IF(ISNUMBER($F648),L648,0)+01_指標庫!$H$5*IF(ISNUMBER($AA648),AL648,0)+01_指標庫!$H$6*IF(ISNUMBER($G648),M648,0)+01_指標庫!$H$7*IF(ISNUMBER($H648),N648,0)+01_指標庫!$H$8*IF(ISNUMBER($AF648),AQ648,0)+01_指標庫!$H$9*IF(ISNUMBER($AG648),AR648,0)+01_指標庫!$H$10*IF(ISNUMBER($AB648),AM648,0)+01_指標庫!$H$11*IF(ISNUMBER($AC648),AN648,0)+01_指標庫!$H$12*IF(ISNUMBER($AD648),AO648,0)+01_指標庫!$H$13*IF(ISNUMBER($AE648),AP648,0)+01_指標庫!$H$14*IF(ISNUMBER($I648),O648,0)+01_指標庫!$H$15*IF(ISNUMBER($AH648),AS648,0)+01_指標庫!$H$16*IF(ISNUMBER($K648),P648,0)+01_指標庫!$H$17*IF(ISNUMBER($AI648),AT648,0)+01_指標庫!$H$18*IF(ISNUMBER($AJ648),AU648,0)+01_指標庫!$H$19*IF(ISNUMBER($AK648),AV648,0)+01_指標庫!$H$20*IF(ISNUMBER($BB648),BB648,0)+01_指標庫!$H$21*IF(ISNUMBER($BC648),BC648,0))/AW648,1))</f>
        <v>38.2</v>
      </c>
      <c r="AY648" s="60"/>
      <c r="AZ648" s="60"/>
      <c r="BA648" s="58" t="n">
        <f aca="false">AVERAGE($E644:$E648)/AVERAGE($E639:$E648)-1</f>
        <v>-0.000142011028478106</v>
      </c>
      <c r="BB648" s="59" t="n">
        <f aca="false">IF(ISNUMBER($BA648),IF(OR($S648&lt;=-0.03,$BA648&lt;-0.003),0,IF(OR($S648&lt;=-0.02,$BA648&lt;0.01),50,100)),"")</f>
        <v>50</v>
      </c>
      <c r="BC648" s="0" t="str">
        <f aca="false">IF(OR(COUNT($AZ648)=0,COUNT($AZ647)=0),"",IF(OR($AY648/$AZ647-1&lt;=-0.03,$AZ648/$AZ647-1&lt;=-0.045,IF(COUNT($AZ639:$AZ648)=10,AVERAGE($AZ644:$AZ648)/AVERAGE($AZ639:$AZ648)-1&lt;-0.01,FALSE())),0,IF(OR($AZ648/$AZ647-1&lt;=-0.02,IF(COUNT($AZ639:$AZ648)=10,AVERAGE($AZ644:$AZ648)/AVERAGE($AZ639:$AZ648)-1&lt;0.005,FALSE())),50,100)))</f>
        <v/>
      </c>
    </row>
    <row r="649" customFormat="false" ht="15" hidden="false" customHeight="true" outlineLevel="0" collapsed="false">
      <c r="A649" s="47" t="n">
        <v>645</v>
      </c>
      <c r="B649" s="48" t="n">
        <v>43495</v>
      </c>
      <c r="C649" s="47" t="n">
        <v>2019</v>
      </c>
      <c r="D649" s="49" t="s">
        <v>238</v>
      </c>
      <c r="E649" s="50" t="n">
        <v>6807.91</v>
      </c>
      <c r="F649" s="51" t="n">
        <v>-0.032368</v>
      </c>
      <c r="G649" s="51" t="n">
        <v>-0.11126</v>
      </c>
      <c r="H649" s="52" t="n">
        <v>0.5306</v>
      </c>
      <c r="I649" s="53" t="n">
        <v>436</v>
      </c>
      <c r="J649" s="47" t="s">
        <v>235</v>
      </c>
      <c r="K649" s="54" t="n">
        <v>17.66</v>
      </c>
      <c r="L649" s="55" t="n">
        <f aca="false">IF(COUNT(F649)=0,50,IF(F649&gt;=0,100,IF(F649&gt;=-0.02,50,0)))</f>
        <v>0</v>
      </c>
      <c r="M649" s="55" t="n">
        <f aca="false">IF(COUNT(G649)=0,50,IF(G649&gt;-0.06,100,IF(G649&gt;-0.15,50,0)))</f>
        <v>50</v>
      </c>
      <c r="N649" s="55" t="n">
        <f aca="false">IF(COUNT(H649)=0,50,IF(H649&gt;=0.6,100,IF(H649&gt;=0.4,50,0)))</f>
        <v>50</v>
      </c>
      <c r="O649" s="55" t="n">
        <f aca="false">IF(COUNT(I649)=0,50,IF(J649="proxy_vix",50,IF(I649&lt;350,100,IF(I649&lt;=450,50,0))))</f>
        <v>50</v>
      </c>
      <c r="P649" s="55" t="n">
        <f aca="false">IF(COUNT(K649)=0,50,IF(K649&lt;20,100,IF(K649&lt;=25,50,0)))</f>
        <v>100</v>
      </c>
      <c r="Q649" s="54"/>
      <c r="R649" s="47"/>
      <c r="S649" s="51" t="n">
        <f aca="false">$E649/$E648-1</f>
        <v>0.026402162589197</v>
      </c>
      <c r="T649" s="56" t="n">
        <f aca="false">$K649/$K648-1</f>
        <v>-0.076842655514898</v>
      </c>
      <c r="V649" s="57"/>
      <c r="W649" s="57"/>
      <c r="Y649" s="1" t="str">
        <f aca="false">IF(AX649&gt;=70,"EASY",IF(AX649&gt;40,"UNCERTAIN","HARD"))</f>
        <v>UNCERTAIN</v>
      </c>
      <c r="AA649" s="58" t="n">
        <f aca="false">IF($A649&lt;200,"",AVERAGE($E600:$E649)/AVERAGE($E450:$E649)-1)</f>
        <v>-0.0626707574206555</v>
      </c>
      <c r="AB649" s="59" t="n">
        <f aca="false">LOOKUP($B649,07_L1政策步階!$A$4:$A$14,07_L1政策步階!$C$4:$C$14)</f>
        <v>0</v>
      </c>
      <c r="AC649" s="57"/>
      <c r="AD649" s="57"/>
      <c r="AE649" s="57"/>
      <c r="AF649" s="57"/>
      <c r="AG649" s="57"/>
      <c r="AH649" s="57"/>
      <c r="AI649" s="57"/>
      <c r="AJ649" s="57"/>
      <c r="AK649" s="57"/>
      <c r="AL649" s="59" t="n">
        <f aca="false">IF(ISNUMBER($AA649),IF($AA649&gt;=0.005,100,IF($AA649&gt;=-0.015,50,0)),"")</f>
        <v>0</v>
      </c>
      <c r="AM649" s="59" t="n">
        <f aca="false">IF(ISNUMBER($AB649),IF($AB649=1,100,IF($AB649=0,50,0)),"")</f>
        <v>50</v>
      </c>
      <c r="AN649" s="0" t="str">
        <f aca="false">IF(ISNUMBER($AC649),IF($AC649&gt;=0.001,100,IF($AC649&gt;=-0.003,50,0)),"")</f>
        <v/>
      </c>
      <c r="AO649" s="0" t="str">
        <f aca="false">IF(ISNUMBER($AD649),IF($AD649&gt;=0.04,100,IF($AD649&gt;=0,50,0)),"")</f>
        <v/>
      </c>
      <c r="AP649" s="0" t="str">
        <f aca="false">IF(ISNUMBER($AE649),IF($AE649&gt;=25,100,IF($AE649&gt;=-75,50,0)),"")</f>
        <v/>
      </c>
      <c r="AQ649" s="0" t="str">
        <f aca="false">IF(ISNUMBER($AF649),IF($AF649&gt;0,100,IF($AF649&gt;=-50,50,0)),"")</f>
        <v/>
      </c>
      <c r="AR649" s="0" t="str">
        <f aca="false">IF(ISNUMBER($AG649),IF($AG649=1,100,IF($AG649=0,50,0)),"")</f>
        <v/>
      </c>
      <c r="AS649" s="0" t="str">
        <f aca="false">IF(ISNUMBER($AH649),IF($AH649&lt;0,100,IF($AH649&lt;=20,50,0)),"")</f>
        <v/>
      </c>
      <c r="AT649" s="0" t="str">
        <f aca="false">IF(ISNUMBER($AI649),IF($AI649&lt;0.95,100,IF($AI649&lt;=1,50,0)),"")</f>
        <v/>
      </c>
      <c r="AU649" s="0" t="str">
        <f aca="false">IF(ISNUMBER($AJ649),IF($AJ649&lt;30,0,IF($AJ649&lt;40,50,IF($AJ649&lt;=90,100,50))),"")</f>
        <v/>
      </c>
      <c r="AV649" s="0" t="str">
        <f aca="false">IF(ISNUMBER($AK649),IF($AK649&gt;-0.2,100,IF($AK649&gt;=-0.4,50,0)),"")</f>
        <v/>
      </c>
      <c r="AW649" s="59" t="n">
        <f aca="false">01_指標庫!$H$4*ISNUMBER($F649)+01_指標庫!$H$5*ISNUMBER($AA649)+01_指標庫!$H$6*ISNUMBER($G649)+01_指標庫!$H$7*ISNUMBER($H649)+01_指標庫!$H$8*ISNUMBER($AF649)+01_指標庫!$H$9*ISNUMBER($AG649)+01_指標庫!$H$10*ISNUMBER($AB649)+01_指標庫!$H$11*ISNUMBER($AC649)+01_指標庫!$H$12*ISNUMBER($AD649)+01_指標庫!$H$13*ISNUMBER($AE649)+01_指標庫!$H$14*ISNUMBER($I649)+01_指標庫!$H$15*ISNUMBER($AH649)+01_指標庫!$H$16*ISNUMBER($K649)+01_指標庫!$H$17*ISNUMBER($AI649)+01_指標庫!$H$18*ISNUMBER($AJ649)+01_指標庫!$H$19*ISNUMBER($AK649)+01_指標庫!$H$20*ISNUMBER($BB649)+01_指標庫!$H$21*ISNUMBER($BC649)</f>
        <v>51</v>
      </c>
      <c r="AX649" s="59" t="n">
        <f aca="false">IF(AW649=0,50,ROUND((01_指標庫!$H$4*IF(ISNUMBER($F649),L649,0)+01_指標庫!$H$5*IF(ISNUMBER($AA649),AL649,0)+01_指標庫!$H$6*IF(ISNUMBER($G649),M649,0)+01_指標庫!$H$7*IF(ISNUMBER($H649),N649,0)+01_指標庫!$H$8*IF(ISNUMBER($AF649),AQ649,0)+01_指標庫!$H$9*IF(ISNUMBER($AG649),AR649,0)+01_指標庫!$H$10*IF(ISNUMBER($AB649),AM649,0)+01_指標庫!$H$11*IF(ISNUMBER($AC649),AN649,0)+01_指標庫!$H$12*IF(ISNUMBER($AD649),AO649,0)+01_指標庫!$H$13*IF(ISNUMBER($AE649),AP649,0)+01_指標庫!$H$14*IF(ISNUMBER($I649),O649,0)+01_指標庫!$H$15*IF(ISNUMBER($AH649),AS649,0)+01_指標庫!$H$16*IF(ISNUMBER($K649),P649,0)+01_指標庫!$H$17*IF(ISNUMBER($AI649),AT649,0)+01_指標庫!$H$18*IF(ISNUMBER($AJ649),AU649,0)+01_指標庫!$H$19*IF(ISNUMBER($AK649),AV649,0)+01_指標庫!$H$20*IF(ISNUMBER($BB649),BB649,0)+01_指標庫!$H$21*IF(ISNUMBER($BC649),BC649,0))/AW649,1))</f>
        <v>46.1</v>
      </c>
      <c r="AY649" s="60"/>
      <c r="AZ649" s="60"/>
      <c r="BA649" s="58" t="n">
        <f aca="false">AVERAGE($E645:$E649)/AVERAGE($E640:$E649)-1</f>
        <v>0.00224305527614233</v>
      </c>
      <c r="BB649" s="59" t="n">
        <f aca="false">IF(ISNUMBER($BA649),IF(OR($S649&lt;=-0.03,$BA649&lt;-0.003),0,IF(OR($S649&lt;=-0.02,$BA649&lt;0.01),50,100)),"")</f>
        <v>50</v>
      </c>
      <c r="BC649" s="0" t="str">
        <f aca="false">IF(OR(COUNT($AZ649)=0,COUNT($AZ648)=0),"",IF(OR($AY649/$AZ648-1&lt;=-0.03,$AZ649/$AZ648-1&lt;=-0.045,IF(COUNT($AZ640:$AZ649)=10,AVERAGE($AZ645:$AZ649)/AVERAGE($AZ640:$AZ649)-1&lt;-0.01,FALSE())),0,IF(OR($AZ649/$AZ648-1&lt;=-0.02,IF(COUNT($AZ640:$AZ649)=10,AVERAGE($AZ645:$AZ649)/AVERAGE($AZ640:$AZ649)-1&lt;0.005,FALSE())),50,100)))</f>
        <v/>
      </c>
    </row>
    <row r="650" customFormat="false" ht="15" hidden="false" customHeight="true" outlineLevel="0" collapsed="false">
      <c r="A650" s="47" t="n">
        <v>646</v>
      </c>
      <c r="B650" s="48" t="n">
        <v>43496</v>
      </c>
      <c r="C650" s="47" t="n">
        <v>2019</v>
      </c>
      <c r="D650" s="49" t="s">
        <v>239</v>
      </c>
      <c r="E650" s="50" t="n">
        <v>6906.84</v>
      </c>
      <c r="F650" s="51" t="n">
        <v>-0.018468</v>
      </c>
      <c r="G650" s="51" t="n">
        <v>-0.098345</v>
      </c>
      <c r="H650" s="52" t="n">
        <v>0.5918</v>
      </c>
      <c r="I650" s="53" t="n">
        <v>437</v>
      </c>
      <c r="J650" s="47" t="s">
        <v>235</v>
      </c>
      <c r="K650" s="54" t="n">
        <v>16.57</v>
      </c>
      <c r="L650" s="55" t="n">
        <f aca="false">IF(COUNT(F650)=0,50,IF(F650&gt;=0,100,IF(F650&gt;=-0.02,50,0)))</f>
        <v>50</v>
      </c>
      <c r="M650" s="55" t="n">
        <f aca="false">IF(COUNT(G650)=0,50,IF(G650&gt;-0.06,100,IF(G650&gt;-0.15,50,0)))</f>
        <v>50</v>
      </c>
      <c r="N650" s="55" t="n">
        <f aca="false">IF(COUNT(H650)=0,50,IF(H650&gt;=0.6,100,IF(H650&gt;=0.4,50,0)))</f>
        <v>50</v>
      </c>
      <c r="O650" s="55" t="n">
        <f aca="false">IF(COUNT(I650)=0,50,IF(J650="proxy_vix",50,IF(I650&lt;350,100,IF(I650&lt;=450,50,0))))</f>
        <v>50</v>
      </c>
      <c r="P650" s="55" t="n">
        <f aca="false">IF(COUNT(K650)=0,50,IF(K650&lt;20,100,IF(K650&lt;=25,50,0)))</f>
        <v>100</v>
      </c>
      <c r="Q650" s="54"/>
      <c r="R650" s="47"/>
      <c r="S650" s="51" t="n">
        <f aca="false">$E650/$E649-1</f>
        <v>0.0145316257118557</v>
      </c>
      <c r="T650" s="56" t="n">
        <f aca="false">$K650/$K649-1</f>
        <v>-0.0617214043035107</v>
      </c>
      <c r="V650" s="57"/>
      <c r="W650" s="57"/>
      <c r="Y650" s="1" t="str">
        <f aca="false">IF(AX650&gt;=70,"EASY",IF(AX650&gt;40,"UNCERTAIN","HARD"))</f>
        <v>UNCERTAIN</v>
      </c>
      <c r="AA650" s="58" t="n">
        <f aca="false">IF($A650&lt;200,"",AVERAGE($E601:$E650)/AVERAGE($E451:$E650)-1)</f>
        <v>-0.0627784638775065</v>
      </c>
      <c r="AB650" s="59" t="n">
        <f aca="false">LOOKUP($B650,07_L1政策步階!$A$4:$A$14,07_L1政策步階!$C$4:$C$14)</f>
        <v>0</v>
      </c>
      <c r="AC650" s="57"/>
      <c r="AD650" s="57"/>
      <c r="AE650" s="57"/>
      <c r="AF650" s="57"/>
      <c r="AG650" s="57"/>
      <c r="AH650" s="57"/>
      <c r="AI650" s="57"/>
      <c r="AJ650" s="57"/>
      <c r="AK650" s="57"/>
      <c r="AL650" s="59" t="n">
        <f aca="false">IF(ISNUMBER($AA650),IF($AA650&gt;=0.005,100,IF($AA650&gt;=-0.015,50,0)),"")</f>
        <v>0</v>
      </c>
      <c r="AM650" s="59" t="n">
        <f aca="false">IF(ISNUMBER($AB650),IF($AB650=1,100,IF($AB650=0,50,0)),"")</f>
        <v>50</v>
      </c>
      <c r="AN650" s="0" t="str">
        <f aca="false">IF(ISNUMBER($AC650),IF($AC650&gt;=0.001,100,IF($AC650&gt;=-0.003,50,0)),"")</f>
        <v/>
      </c>
      <c r="AO650" s="0" t="str">
        <f aca="false">IF(ISNUMBER($AD650),IF($AD650&gt;=0.04,100,IF($AD650&gt;=0,50,0)),"")</f>
        <v/>
      </c>
      <c r="AP650" s="0" t="str">
        <f aca="false">IF(ISNUMBER($AE650),IF($AE650&gt;=25,100,IF($AE650&gt;=-75,50,0)),"")</f>
        <v/>
      </c>
      <c r="AQ650" s="0" t="str">
        <f aca="false">IF(ISNUMBER($AF650),IF($AF650&gt;0,100,IF($AF650&gt;=-50,50,0)),"")</f>
        <v/>
      </c>
      <c r="AR650" s="0" t="str">
        <f aca="false">IF(ISNUMBER($AG650),IF($AG650=1,100,IF($AG650=0,50,0)),"")</f>
        <v/>
      </c>
      <c r="AS650" s="0" t="str">
        <f aca="false">IF(ISNUMBER($AH650),IF($AH650&lt;0,100,IF($AH650&lt;=20,50,0)),"")</f>
        <v/>
      </c>
      <c r="AT650" s="0" t="str">
        <f aca="false">IF(ISNUMBER($AI650),IF($AI650&lt;0.95,100,IF($AI650&lt;=1,50,0)),"")</f>
        <v/>
      </c>
      <c r="AU650" s="0" t="str">
        <f aca="false">IF(ISNUMBER($AJ650),IF($AJ650&lt;30,0,IF($AJ650&lt;40,50,IF($AJ650&lt;=90,100,50))),"")</f>
        <v/>
      </c>
      <c r="AV650" s="0" t="str">
        <f aca="false">IF(ISNUMBER($AK650),IF($AK650&gt;-0.2,100,IF($AK650&gt;=-0.4,50,0)),"")</f>
        <v/>
      </c>
      <c r="AW650" s="59" t="n">
        <f aca="false">01_指標庫!$H$4*ISNUMBER($F650)+01_指標庫!$H$5*ISNUMBER($AA650)+01_指標庫!$H$6*ISNUMBER($G650)+01_指標庫!$H$7*ISNUMBER($H650)+01_指標庫!$H$8*ISNUMBER($AF650)+01_指標庫!$H$9*ISNUMBER($AG650)+01_指標庫!$H$10*ISNUMBER($AB650)+01_指標庫!$H$11*ISNUMBER($AC650)+01_指標庫!$H$12*ISNUMBER($AD650)+01_指標庫!$H$13*ISNUMBER($AE650)+01_指標庫!$H$14*ISNUMBER($I650)+01_指標庫!$H$15*ISNUMBER($AH650)+01_指標庫!$H$16*ISNUMBER($K650)+01_指標庫!$H$17*ISNUMBER($AI650)+01_指標庫!$H$18*ISNUMBER($AJ650)+01_指標庫!$H$19*ISNUMBER($AK650)+01_指標庫!$H$20*ISNUMBER($BB650)+01_指標庫!$H$21*ISNUMBER($BC650)</f>
        <v>51</v>
      </c>
      <c r="AX650" s="59" t="n">
        <f aca="false">IF(AW650=0,50,ROUND((01_指標庫!$H$4*IF(ISNUMBER($F650),L650,0)+01_指標庫!$H$5*IF(ISNUMBER($AA650),AL650,0)+01_指標庫!$H$6*IF(ISNUMBER($G650),M650,0)+01_指標庫!$H$7*IF(ISNUMBER($H650),N650,0)+01_指標庫!$H$8*IF(ISNUMBER($AF650),AQ650,0)+01_指標庫!$H$9*IF(ISNUMBER($AG650),AR650,0)+01_指標庫!$H$10*IF(ISNUMBER($AB650),AM650,0)+01_指標庫!$H$11*IF(ISNUMBER($AC650),AN650,0)+01_指標庫!$H$12*IF(ISNUMBER($AD650),AO650,0)+01_指標庫!$H$13*IF(ISNUMBER($AE650),AP650,0)+01_指標庫!$H$14*IF(ISNUMBER($I650),O650,0)+01_指標庫!$H$15*IF(ISNUMBER($AH650),AS650,0)+01_指標庫!$H$16*IF(ISNUMBER($K650),P650,0)+01_指標庫!$H$17*IF(ISNUMBER($AI650),AT650,0)+01_指標庫!$H$18*IF(ISNUMBER($AJ650),AU650,0)+01_指標庫!$H$19*IF(ISNUMBER($AK650),AV650,0)+01_指標庫!$H$20*IF(ISNUMBER($BB650),BB650,0)+01_指標庫!$H$21*IF(ISNUMBER($BC650),BC650,0))/AW650,1))</f>
        <v>53.9</v>
      </c>
      <c r="AY650" s="60"/>
      <c r="AZ650" s="60"/>
      <c r="BA650" s="58" t="n">
        <f aca="false">AVERAGE($E646:$E650)/AVERAGE($E641:$E650)-1</f>
        <v>0.00476395679562502</v>
      </c>
      <c r="BB650" s="59" t="n">
        <f aca="false">IF(ISNUMBER($BA650),IF(OR($S650&lt;=-0.03,$BA650&lt;-0.003),0,IF(OR($S650&lt;=-0.02,$BA650&lt;0.01),50,100)),"")</f>
        <v>50</v>
      </c>
      <c r="BC650" s="0" t="str">
        <f aca="false">IF(OR(COUNT($AZ650)=0,COUNT($AZ649)=0),"",IF(OR($AY650/$AZ649-1&lt;=-0.03,$AZ650/$AZ649-1&lt;=-0.045,IF(COUNT($AZ641:$AZ650)=10,AVERAGE($AZ646:$AZ650)/AVERAGE($AZ641:$AZ650)-1&lt;-0.01,FALSE())),0,IF(OR($AZ650/$AZ649-1&lt;=-0.02,IF(COUNT($AZ641:$AZ650)=10,AVERAGE($AZ646:$AZ650)/AVERAGE($AZ641:$AZ650)-1&lt;0.005,FALSE())),50,100)))</f>
        <v/>
      </c>
    </row>
    <row r="651" customFormat="false" ht="15" hidden="false" customHeight="true" outlineLevel="0" collapsed="false">
      <c r="A651" s="47" t="n">
        <v>647</v>
      </c>
      <c r="B651" s="48" t="n">
        <v>43497</v>
      </c>
      <c r="C651" s="47" t="n">
        <v>2019</v>
      </c>
      <c r="D651" s="49" t="s">
        <v>234</v>
      </c>
      <c r="E651" s="50" t="n">
        <v>6875.52</v>
      </c>
      <c r="F651" s="51" t="n">
        <v>-0.02296</v>
      </c>
      <c r="G651" s="51" t="n">
        <v>-0.102434</v>
      </c>
      <c r="H651" s="52" t="n">
        <v>0.5714</v>
      </c>
      <c r="I651" s="53" t="n">
        <v>429</v>
      </c>
      <c r="J651" s="47" t="s">
        <v>235</v>
      </c>
      <c r="K651" s="54" t="n">
        <v>16.14</v>
      </c>
      <c r="L651" s="55" t="n">
        <f aca="false">IF(COUNT(F651)=0,50,IF(F651&gt;=0,100,IF(F651&gt;=-0.02,50,0)))</f>
        <v>0</v>
      </c>
      <c r="M651" s="55" t="n">
        <f aca="false">IF(COUNT(G651)=0,50,IF(G651&gt;-0.06,100,IF(G651&gt;-0.15,50,0)))</f>
        <v>50</v>
      </c>
      <c r="N651" s="55" t="n">
        <f aca="false">IF(COUNT(H651)=0,50,IF(H651&gt;=0.6,100,IF(H651&gt;=0.4,50,0)))</f>
        <v>50</v>
      </c>
      <c r="O651" s="55" t="n">
        <f aca="false">IF(COUNT(I651)=0,50,IF(J651="proxy_vix",50,IF(I651&lt;350,100,IF(I651&lt;=450,50,0))))</f>
        <v>50</v>
      </c>
      <c r="P651" s="55" t="n">
        <f aca="false">IF(COUNT(K651)=0,50,IF(K651&lt;20,100,IF(K651&lt;=25,50,0)))</f>
        <v>100</v>
      </c>
      <c r="Q651" s="54"/>
      <c r="R651" s="47"/>
      <c r="S651" s="51" t="n">
        <f aca="false">$E651/$E650-1</f>
        <v>-0.00453463523116215</v>
      </c>
      <c r="T651" s="56" t="n">
        <f aca="false">$K651/$K650-1</f>
        <v>-0.0259505129752565</v>
      </c>
      <c r="V651" s="57"/>
      <c r="W651" s="57"/>
      <c r="Y651" s="1" t="str">
        <f aca="false">IF(AX651&gt;=70,"EASY",IF(AX651&gt;40,"UNCERTAIN","HARD"))</f>
        <v>UNCERTAIN</v>
      </c>
      <c r="AA651" s="58" t="n">
        <f aca="false">IF($A651&lt;200,"",AVERAGE($E602:$E651)/AVERAGE($E452:$E651)-1)</f>
        <v>-0.0627936950638274</v>
      </c>
      <c r="AB651" s="59" t="n">
        <f aca="false">LOOKUP($B651,07_L1政策步階!$A$4:$A$14,07_L1政策步階!$C$4:$C$14)</f>
        <v>0</v>
      </c>
      <c r="AC651" s="57"/>
      <c r="AD651" s="57"/>
      <c r="AE651" s="57"/>
      <c r="AF651" s="57"/>
      <c r="AG651" s="57"/>
      <c r="AH651" s="57"/>
      <c r="AI651" s="57"/>
      <c r="AJ651" s="57"/>
      <c r="AK651" s="57"/>
      <c r="AL651" s="59" t="n">
        <f aca="false">IF(ISNUMBER($AA651),IF($AA651&gt;=0.005,100,IF($AA651&gt;=-0.015,50,0)),"")</f>
        <v>0</v>
      </c>
      <c r="AM651" s="59" t="n">
        <f aca="false">IF(ISNUMBER($AB651),IF($AB651=1,100,IF($AB651=0,50,0)),"")</f>
        <v>50</v>
      </c>
      <c r="AN651" s="0" t="str">
        <f aca="false">IF(ISNUMBER($AC651),IF($AC651&gt;=0.001,100,IF($AC651&gt;=-0.003,50,0)),"")</f>
        <v/>
      </c>
      <c r="AO651" s="0" t="str">
        <f aca="false">IF(ISNUMBER($AD651),IF($AD651&gt;=0.04,100,IF($AD651&gt;=0,50,0)),"")</f>
        <v/>
      </c>
      <c r="AP651" s="0" t="str">
        <f aca="false">IF(ISNUMBER($AE651),IF($AE651&gt;=25,100,IF($AE651&gt;=-75,50,0)),"")</f>
        <v/>
      </c>
      <c r="AQ651" s="0" t="str">
        <f aca="false">IF(ISNUMBER($AF651),IF($AF651&gt;0,100,IF($AF651&gt;=-50,50,0)),"")</f>
        <v/>
      </c>
      <c r="AR651" s="0" t="str">
        <f aca="false">IF(ISNUMBER($AG651),IF($AG651=1,100,IF($AG651=0,50,0)),"")</f>
        <v/>
      </c>
      <c r="AS651" s="0" t="str">
        <f aca="false">IF(ISNUMBER($AH651),IF($AH651&lt;0,100,IF($AH651&lt;=20,50,0)),"")</f>
        <v/>
      </c>
      <c r="AT651" s="0" t="str">
        <f aca="false">IF(ISNUMBER($AI651),IF($AI651&lt;0.95,100,IF($AI651&lt;=1,50,0)),"")</f>
        <v/>
      </c>
      <c r="AU651" s="0" t="str">
        <f aca="false">IF(ISNUMBER($AJ651),IF($AJ651&lt;30,0,IF($AJ651&lt;40,50,IF($AJ651&lt;=90,100,50))),"")</f>
        <v/>
      </c>
      <c r="AV651" s="0" t="str">
        <f aca="false">IF(ISNUMBER($AK651),IF($AK651&gt;-0.2,100,IF($AK651&gt;=-0.4,50,0)),"")</f>
        <v/>
      </c>
      <c r="AW651" s="59" t="n">
        <f aca="false">01_指標庫!$H$4*ISNUMBER($F651)+01_指標庫!$H$5*ISNUMBER($AA651)+01_指標庫!$H$6*ISNUMBER($G651)+01_指標庫!$H$7*ISNUMBER($H651)+01_指標庫!$H$8*ISNUMBER($AF651)+01_指標庫!$H$9*ISNUMBER($AG651)+01_指標庫!$H$10*ISNUMBER($AB651)+01_指標庫!$H$11*ISNUMBER($AC651)+01_指標庫!$H$12*ISNUMBER($AD651)+01_指標庫!$H$13*ISNUMBER($AE651)+01_指標庫!$H$14*ISNUMBER($I651)+01_指標庫!$H$15*ISNUMBER($AH651)+01_指標庫!$H$16*ISNUMBER($K651)+01_指標庫!$H$17*ISNUMBER($AI651)+01_指標庫!$H$18*ISNUMBER($AJ651)+01_指標庫!$H$19*ISNUMBER($AK651)+01_指標庫!$H$20*ISNUMBER($BB651)+01_指標庫!$H$21*ISNUMBER($BC651)</f>
        <v>51</v>
      </c>
      <c r="AX651" s="59" t="n">
        <f aca="false">IF(AW651=0,50,ROUND((01_指標庫!$H$4*IF(ISNUMBER($F651),L651,0)+01_指標庫!$H$5*IF(ISNUMBER($AA651),AL651,0)+01_指標庫!$H$6*IF(ISNUMBER($G651),M651,0)+01_指標庫!$H$7*IF(ISNUMBER($H651),N651,0)+01_指標庫!$H$8*IF(ISNUMBER($AF651),AQ651,0)+01_指標庫!$H$9*IF(ISNUMBER($AG651),AR651,0)+01_指標庫!$H$10*IF(ISNUMBER($AB651),AM651,0)+01_指標庫!$H$11*IF(ISNUMBER($AC651),AN651,0)+01_指標庫!$H$12*IF(ISNUMBER($AD651),AO651,0)+01_指標庫!$H$13*IF(ISNUMBER($AE651),AP651,0)+01_指標庫!$H$14*IF(ISNUMBER($I651),O651,0)+01_指標庫!$H$15*IF(ISNUMBER($AH651),AS651,0)+01_指標庫!$H$16*IF(ISNUMBER($K651),P651,0)+01_指標庫!$H$17*IF(ISNUMBER($AI651),AT651,0)+01_指標庫!$H$18*IF(ISNUMBER($AJ651),AU651,0)+01_指標庫!$H$19*IF(ISNUMBER($AK651),AV651,0)+01_指標庫!$H$20*IF(ISNUMBER($BB651),BB651,0)+01_指標庫!$H$21*IF(ISNUMBER($BC651),BC651,0))/AW651,1))</f>
        <v>46.1</v>
      </c>
      <c r="AY651" s="60"/>
      <c r="AZ651" s="60"/>
      <c r="BA651" s="58" t="n">
        <f aca="false">AVERAGE($E647:$E651)/AVERAGE($E642:$E651)-1</f>
        <v>0.00503775911941085</v>
      </c>
      <c r="BB651" s="59" t="n">
        <f aca="false">IF(ISNUMBER($BA651),IF(OR($S651&lt;=-0.03,$BA651&lt;-0.003),0,IF(OR($S651&lt;=-0.02,$BA651&lt;0.01),50,100)),"")</f>
        <v>50</v>
      </c>
      <c r="BC651" s="0" t="str">
        <f aca="false">IF(OR(COUNT($AZ651)=0,COUNT($AZ650)=0),"",IF(OR($AY651/$AZ650-1&lt;=-0.03,$AZ651/$AZ650-1&lt;=-0.045,IF(COUNT($AZ642:$AZ651)=10,AVERAGE($AZ647:$AZ651)/AVERAGE($AZ642:$AZ651)-1&lt;-0.01,FALSE())),0,IF(OR($AZ651/$AZ650-1&lt;=-0.02,IF(COUNT($AZ642:$AZ651)=10,AVERAGE($AZ647:$AZ651)/AVERAGE($AZ642:$AZ651)-1&lt;0.005,FALSE())),50,100)))</f>
        <v/>
      </c>
    </row>
    <row r="652" customFormat="false" ht="15" hidden="false" customHeight="true" outlineLevel="0" collapsed="false">
      <c r="A652" s="47" t="n">
        <v>648</v>
      </c>
      <c r="B652" s="48" t="n">
        <v>43500</v>
      </c>
      <c r="C652" s="47" t="n">
        <v>2019</v>
      </c>
      <c r="D652" s="49" t="s">
        <v>236</v>
      </c>
      <c r="E652" s="50" t="n">
        <v>6959.96</v>
      </c>
      <c r="F652" s="51" t="n">
        <v>-0.01105</v>
      </c>
      <c r="G652" s="51" t="n">
        <v>-0.09141</v>
      </c>
      <c r="H652" s="52" t="n">
        <v>0.6735</v>
      </c>
      <c r="I652" s="53" t="n">
        <v>425</v>
      </c>
      <c r="J652" s="47" t="s">
        <v>235</v>
      </c>
      <c r="K652" s="54" t="n">
        <v>15.73</v>
      </c>
      <c r="L652" s="55" t="n">
        <f aca="false">IF(COUNT(F652)=0,50,IF(F652&gt;=0,100,IF(F652&gt;=-0.02,50,0)))</f>
        <v>50</v>
      </c>
      <c r="M652" s="55" t="n">
        <f aca="false">IF(COUNT(G652)=0,50,IF(G652&gt;-0.06,100,IF(G652&gt;-0.15,50,0)))</f>
        <v>50</v>
      </c>
      <c r="N652" s="55" t="n">
        <f aca="false">IF(COUNT(H652)=0,50,IF(H652&gt;=0.6,100,IF(H652&gt;=0.4,50,0)))</f>
        <v>100</v>
      </c>
      <c r="O652" s="55" t="n">
        <f aca="false">IF(COUNT(I652)=0,50,IF(J652="proxy_vix",50,IF(I652&lt;350,100,IF(I652&lt;=450,50,0))))</f>
        <v>50</v>
      </c>
      <c r="P652" s="55" t="n">
        <f aca="false">IF(COUNT(K652)=0,50,IF(K652&lt;20,100,IF(K652&lt;=25,50,0)))</f>
        <v>100</v>
      </c>
      <c r="Q652" s="54"/>
      <c r="R652" s="47"/>
      <c r="S652" s="51" t="n">
        <f aca="false">$E652/$E651-1</f>
        <v>0.0122812529088709</v>
      </c>
      <c r="T652" s="56" t="n">
        <f aca="false">$K652/$K651-1</f>
        <v>-0.0254027261462206</v>
      </c>
      <c r="V652" s="57"/>
      <c r="W652" s="57"/>
      <c r="Y652" s="1" t="str">
        <f aca="false">IF(AX652&gt;=70,"EASY",IF(AX652&gt;40,"UNCERTAIN","HARD"))</f>
        <v>UNCERTAIN</v>
      </c>
      <c r="AA652" s="58" t="n">
        <f aca="false">IF($A652&lt;200,"",AVERAGE($E603:$E652)/AVERAGE($E453:$E652)-1)</f>
        <v>-0.0619771180647205</v>
      </c>
      <c r="AB652" s="59" t="n">
        <f aca="false">LOOKUP($B652,07_L1政策步階!$A$4:$A$14,07_L1政策步階!$C$4:$C$14)</f>
        <v>0</v>
      </c>
      <c r="AC652" s="57"/>
      <c r="AD652" s="57"/>
      <c r="AE652" s="57"/>
      <c r="AF652" s="57"/>
      <c r="AG652" s="57"/>
      <c r="AH652" s="57"/>
      <c r="AI652" s="57"/>
      <c r="AJ652" s="57"/>
      <c r="AK652" s="57"/>
      <c r="AL652" s="59" t="n">
        <f aca="false">IF(ISNUMBER($AA652),IF($AA652&gt;=0.005,100,IF($AA652&gt;=-0.015,50,0)),"")</f>
        <v>0</v>
      </c>
      <c r="AM652" s="59" t="n">
        <f aca="false">IF(ISNUMBER($AB652),IF($AB652=1,100,IF($AB652=0,50,0)),"")</f>
        <v>50</v>
      </c>
      <c r="AN652" s="0" t="str">
        <f aca="false">IF(ISNUMBER($AC652),IF($AC652&gt;=0.001,100,IF($AC652&gt;=-0.003,50,0)),"")</f>
        <v/>
      </c>
      <c r="AO652" s="0" t="str">
        <f aca="false">IF(ISNUMBER($AD652),IF($AD652&gt;=0.04,100,IF($AD652&gt;=0,50,0)),"")</f>
        <v/>
      </c>
      <c r="AP652" s="0" t="str">
        <f aca="false">IF(ISNUMBER($AE652),IF($AE652&gt;=25,100,IF($AE652&gt;=-75,50,0)),"")</f>
        <v/>
      </c>
      <c r="AQ652" s="0" t="str">
        <f aca="false">IF(ISNUMBER($AF652),IF($AF652&gt;0,100,IF($AF652&gt;=-50,50,0)),"")</f>
        <v/>
      </c>
      <c r="AR652" s="0" t="str">
        <f aca="false">IF(ISNUMBER($AG652),IF($AG652=1,100,IF($AG652=0,50,0)),"")</f>
        <v/>
      </c>
      <c r="AS652" s="0" t="str">
        <f aca="false">IF(ISNUMBER($AH652),IF($AH652&lt;0,100,IF($AH652&lt;=20,50,0)),"")</f>
        <v/>
      </c>
      <c r="AT652" s="0" t="str">
        <f aca="false">IF(ISNUMBER($AI652),IF($AI652&lt;0.95,100,IF($AI652&lt;=1,50,0)),"")</f>
        <v/>
      </c>
      <c r="AU652" s="0" t="str">
        <f aca="false">IF(ISNUMBER($AJ652),IF($AJ652&lt;30,0,IF($AJ652&lt;40,50,IF($AJ652&lt;=90,100,50))),"")</f>
        <v/>
      </c>
      <c r="AV652" s="0" t="str">
        <f aca="false">IF(ISNUMBER($AK652),IF($AK652&gt;-0.2,100,IF($AK652&gt;=-0.4,50,0)),"")</f>
        <v/>
      </c>
      <c r="AW652" s="59" t="n">
        <f aca="false">01_指標庫!$H$4*ISNUMBER($F652)+01_指標庫!$H$5*ISNUMBER($AA652)+01_指標庫!$H$6*ISNUMBER($G652)+01_指標庫!$H$7*ISNUMBER($H652)+01_指標庫!$H$8*ISNUMBER($AF652)+01_指標庫!$H$9*ISNUMBER($AG652)+01_指標庫!$H$10*ISNUMBER($AB652)+01_指標庫!$H$11*ISNUMBER($AC652)+01_指標庫!$H$12*ISNUMBER($AD652)+01_指標庫!$H$13*ISNUMBER($AE652)+01_指標庫!$H$14*ISNUMBER($I652)+01_指標庫!$H$15*ISNUMBER($AH652)+01_指標庫!$H$16*ISNUMBER($K652)+01_指標庫!$H$17*ISNUMBER($AI652)+01_指標庫!$H$18*ISNUMBER($AJ652)+01_指標庫!$H$19*ISNUMBER($AK652)+01_指標庫!$H$20*ISNUMBER($BB652)+01_指標庫!$H$21*ISNUMBER($BC652)</f>
        <v>51</v>
      </c>
      <c r="AX652" s="59" t="n">
        <f aca="false">IF(AW652=0,50,ROUND((01_指標庫!$H$4*IF(ISNUMBER($F652),L652,0)+01_指標庫!$H$5*IF(ISNUMBER($AA652),AL652,0)+01_指標庫!$H$6*IF(ISNUMBER($G652),M652,0)+01_指標庫!$H$7*IF(ISNUMBER($H652),N652,0)+01_指標庫!$H$8*IF(ISNUMBER($AF652),AQ652,0)+01_指標庫!$H$9*IF(ISNUMBER($AG652),AR652,0)+01_指標庫!$H$10*IF(ISNUMBER($AB652),AM652,0)+01_指標庫!$H$11*IF(ISNUMBER($AC652),AN652,0)+01_指標庫!$H$12*IF(ISNUMBER($AD652),AO652,0)+01_指標庫!$H$13*IF(ISNUMBER($AE652),AP652,0)+01_指標庫!$H$14*IF(ISNUMBER($I652),O652,0)+01_指標庫!$H$15*IF(ISNUMBER($AH652),AS652,0)+01_指標庫!$H$16*IF(ISNUMBER($K652),P652,0)+01_指標庫!$H$17*IF(ISNUMBER($AI652),AT652,0)+01_指標庫!$H$18*IF(ISNUMBER($AJ652),AU652,0)+01_指標庫!$H$19*IF(ISNUMBER($AK652),AV652,0)+01_指標庫!$H$20*IF(ISNUMBER($BB652),BB652,0)+01_指標庫!$H$21*IF(ISNUMBER($BC652),BC652,0))/AW652,1))</f>
        <v>67.6</v>
      </c>
      <c r="AY652" s="60"/>
      <c r="AZ652" s="60"/>
      <c r="BA652" s="58" t="n">
        <f aca="false">AVERAGE($E648:$E652)/AVERAGE($E643:$E652)-1</f>
        <v>0.0102021999066135</v>
      </c>
      <c r="BB652" s="59" t="n">
        <f aca="false">IF(ISNUMBER($BA652),IF(OR($S652&lt;=-0.03,$BA652&lt;-0.003),0,IF(OR($S652&lt;=-0.02,$BA652&lt;0.01),50,100)),"")</f>
        <v>100</v>
      </c>
      <c r="BC652" s="0" t="str">
        <f aca="false">IF(OR(COUNT($AZ652)=0,COUNT($AZ651)=0),"",IF(OR($AY652/$AZ651-1&lt;=-0.03,$AZ652/$AZ651-1&lt;=-0.045,IF(COUNT($AZ643:$AZ652)=10,AVERAGE($AZ648:$AZ652)/AVERAGE($AZ643:$AZ652)-1&lt;-0.01,FALSE())),0,IF(OR($AZ652/$AZ651-1&lt;=-0.02,IF(COUNT($AZ643:$AZ652)=10,AVERAGE($AZ648:$AZ652)/AVERAGE($AZ643:$AZ652)-1&lt;0.005,FALSE())),50,100)))</f>
        <v/>
      </c>
    </row>
    <row r="653" customFormat="false" ht="15" hidden="false" customHeight="true" outlineLevel="0" collapsed="false">
      <c r="A653" s="47" t="n">
        <v>649</v>
      </c>
      <c r="B653" s="48" t="n">
        <v>43501</v>
      </c>
      <c r="C653" s="47" t="n">
        <v>2019</v>
      </c>
      <c r="D653" s="49" t="s">
        <v>237</v>
      </c>
      <c r="E653" s="50" t="n">
        <v>7023.52</v>
      </c>
      <c r="F653" s="51" t="n">
        <v>-0.002195</v>
      </c>
      <c r="G653" s="51" t="n">
        <v>-0.083113</v>
      </c>
      <c r="H653" s="52" t="n">
        <v>0.7143</v>
      </c>
      <c r="I653" s="53" t="n">
        <v>415</v>
      </c>
      <c r="J653" s="47" t="s">
        <v>235</v>
      </c>
      <c r="K653" s="54" t="n">
        <v>15.57</v>
      </c>
      <c r="L653" s="55" t="n">
        <f aca="false">IF(COUNT(F653)=0,50,IF(F653&gt;=0,100,IF(F653&gt;=-0.02,50,0)))</f>
        <v>50</v>
      </c>
      <c r="M653" s="55" t="n">
        <f aca="false">IF(COUNT(G653)=0,50,IF(G653&gt;-0.06,100,IF(G653&gt;-0.15,50,0)))</f>
        <v>50</v>
      </c>
      <c r="N653" s="55" t="n">
        <f aca="false">IF(COUNT(H653)=0,50,IF(H653&gt;=0.6,100,IF(H653&gt;=0.4,50,0)))</f>
        <v>100</v>
      </c>
      <c r="O653" s="55" t="n">
        <f aca="false">IF(COUNT(I653)=0,50,IF(J653="proxy_vix",50,IF(I653&lt;350,100,IF(I653&lt;=450,50,0))))</f>
        <v>50</v>
      </c>
      <c r="P653" s="55" t="n">
        <f aca="false">IF(COUNT(K653)=0,50,IF(K653&lt;20,100,IF(K653&lt;=25,50,0)))</f>
        <v>100</v>
      </c>
      <c r="Q653" s="54"/>
      <c r="R653" s="47"/>
      <c r="S653" s="51" t="n">
        <f aca="false">$E653/$E652-1</f>
        <v>0.00913223639216332</v>
      </c>
      <c r="T653" s="56" t="n">
        <f aca="false">$K653/$K652-1</f>
        <v>-0.0101716465352829</v>
      </c>
      <c r="V653" s="57"/>
      <c r="W653" s="57"/>
      <c r="Y653" s="1" t="str">
        <f aca="false">IF(AX653&gt;=70,"EASY",IF(AX653&gt;40,"UNCERTAIN","HARD"))</f>
        <v>UNCERTAIN</v>
      </c>
      <c r="AA653" s="58" t="n">
        <f aca="false">IF($A653&lt;200,"",AVERAGE($E604:$E653)/AVERAGE($E454:$E653)-1)</f>
        <v>-0.0607318936334936</v>
      </c>
      <c r="AB653" s="59" t="n">
        <f aca="false">LOOKUP($B653,07_L1政策步階!$A$4:$A$14,07_L1政策步階!$C$4:$C$14)</f>
        <v>0</v>
      </c>
      <c r="AC653" s="57"/>
      <c r="AD653" s="57"/>
      <c r="AE653" s="57"/>
      <c r="AF653" s="57"/>
      <c r="AG653" s="57"/>
      <c r="AH653" s="57"/>
      <c r="AI653" s="57"/>
      <c r="AJ653" s="57"/>
      <c r="AK653" s="57"/>
      <c r="AL653" s="59" t="n">
        <f aca="false">IF(ISNUMBER($AA653),IF($AA653&gt;=0.005,100,IF($AA653&gt;=-0.015,50,0)),"")</f>
        <v>0</v>
      </c>
      <c r="AM653" s="59" t="n">
        <f aca="false">IF(ISNUMBER($AB653),IF($AB653=1,100,IF($AB653=0,50,0)),"")</f>
        <v>50</v>
      </c>
      <c r="AN653" s="0" t="str">
        <f aca="false">IF(ISNUMBER($AC653),IF($AC653&gt;=0.001,100,IF($AC653&gt;=-0.003,50,0)),"")</f>
        <v/>
      </c>
      <c r="AO653" s="0" t="str">
        <f aca="false">IF(ISNUMBER($AD653),IF($AD653&gt;=0.04,100,IF($AD653&gt;=0,50,0)),"")</f>
        <v/>
      </c>
      <c r="AP653" s="0" t="str">
        <f aca="false">IF(ISNUMBER($AE653),IF($AE653&gt;=25,100,IF($AE653&gt;=-75,50,0)),"")</f>
        <v/>
      </c>
      <c r="AQ653" s="0" t="str">
        <f aca="false">IF(ISNUMBER($AF653),IF($AF653&gt;0,100,IF($AF653&gt;=-50,50,0)),"")</f>
        <v/>
      </c>
      <c r="AR653" s="0" t="str">
        <f aca="false">IF(ISNUMBER($AG653),IF($AG653=1,100,IF($AG653=0,50,0)),"")</f>
        <v/>
      </c>
      <c r="AS653" s="0" t="str">
        <f aca="false">IF(ISNUMBER($AH653),IF($AH653&lt;0,100,IF($AH653&lt;=20,50,0)),"")</f>
        <v/>
      </c>
      <c r="AT653" s="0" t="str">
        <f aca="false">IF(ISNUMBER($AI653),IF($AI653&lt;0.95,100,IF($AI653&lt;=1,50,0)),"")</f>
        <v/>
      </c>
      <c r="AU653" s="0" t="str">
        <f aca="false">IF(ISNUMBER($AJ653),IF($AJ653&lt;30,0,IF($AJ653&lt;40,50,IF($AJ653&lt;=90,100,50))),"")</f>
        <v/>
      </c>
      <c r="AV653" s="0" t="str">
        <f aca="false">IF(ISNUMBER($AK653),IF($AK653&gt;-0.2,100,IF($AK653&gt;=-0.4,50,0)),"")</f>
        <v/>
      </c>
      <c r="AW653" s="59" t="n">
        <f aca="false">01_指標庫!$H$4*ISNUMBER($F653)+01_指標庫!$H$5*ISNUMBER($AA653)+01_指標庫!$H$6*ISNUMBER($G653)+01_指標庫!$H$7*ISNUMBER($H653)+01_指標庫!$H$8*ISNUMBER($AF653)+01_指標庫!$H$9*ISNUMBER($AG653)+01_指標庫!$H$10*ISNUMBER($AB653)+01_指標庫!$H$11*ISNUMBER($AC653)+01_指標庫!$H$12*ISNUMBER($AD653)+01_指標庫!$H$13*ISNUMBER($AE653)+01_指標庫!$H$14*ISNUMBER($I653)+01_指標庫!$H$15*ISNUMBER($AH653)+01_指標庫!$H$16*ISNUMBER($K653)+01_指標庫!$H$17*ISNUMBER($AI653)+01_指標庫!$H$18*ISNUMBER($AJ653)+01_指標庫!$H$19*ISNUMBER($AK653)+01_指標庫!$H$20*ISNUMBER($BB653)+01_指標庫!$H$21*ISNUMBER($BC653)</f>
        <v>51</v>
      </c>
      <c r="AX653" s="59" t="n">
        <f aca="false">IF(AW653=0,50,ROUND((01_指標庫!$H$4*IF(ISNUMBER($F653),L653,0)+01_指標庫!$H$5*IF(ISNUMBER($AA653),AL653,0)+01_指標庫!$H$6*IF(ISNUMBER($G653),M653,0)+01_指標庫!$H$7*IF(ISNUMBER($H653),N653,0)+01_指標庫!$H$8*IF(ISNUMBER($AF653),AQ653,0)+01_指標庫!$H$9*IF(ISNUMBER($AG653),AR653,0)+01_指標庫!$H$10*IF(ISNUMBER($AB653),AM653,0)+01_指標庫!$H$11*IF(ISNUMBER($AC653),AN653,0)+01_指標庫!$H$12*IF(ISNUMBER($AD653),AO653,0)+01_指標庫!$H$13*IF(ISNUMBER($AE653),AP653,0)+01_指標庫!$H$14*IF(ISNUMBER($I653),O653,0)+01_指標庫!$H$15*IF(ISNUMBER($AH653),AS653,0)+01_指標庫!$H$16*IF(ISNUMBER($K653),P653,0)+01_指標庫!$H$17*IF(ISNUMBER($AI653),AT653,0)+01_指標庫!$H$18*IF(ISNUMBER($AJ653),AU653,0)+01_指標庫!$H$19*IF(ISNUMBER($AK653),AV653,0)+01_指標庫!$H$20*IF(ISNUMBER($BB653),BB653,0)+01_指標庫!$H$21*IF(ISNUMBER($BC653),BC653,0))/AW653,1))</f>
        <v>67.6</v>
      </c>
      <c r="AY653" s="60"/>
      <c r="AZ653" s="60"/>
      <c r="BA653" s="58" t="n">
        <f aca="false">AVERAGE($E649:$E653)/AVERAGE($E644:$E653)-1</f>
        <v>0.0160933552439293</v>
      </c>
      <c r="BB653" s="59" t="n">
        <f aca="false">IF(ISNUMBER($BA653),IF(OR($S653&lt;=-0.03,$BA653&lt;-0.003),0,IF(OR($S653&lt;=-0.02,$BA653&lt;0.01),50,100)),"")</f>
        <v>100</v>
      </c>
      <c r="BC653" s="0" t="str">
        <f aca="false">IF(OR(COUNT($AZ653)=0,COUNT($AZ652)=0),"",IF(OR($AY653/$AZ652-1&lt;=-0.03,$AZ653/$AZ652-1&lt;=-0.045,IF(COUNT($AZ644:$AZ653)=10,AVERAGE($AZ649:$AZ653)/AVERAGE($AZ644:$AZ653)-1&lt;-0.01,FALSE())),0,IF(OR($AZ653/$AZ652-1&lt;=-0.02,IF(COUNT($AZ644:$AZ653)=10,AVERAGE($AZ649:$AZ653)/AVERAGE($AZ644:$AZ653)-1&lt;0.005,FALSE())),50,100)))</f>
        <v/>
      </c>
    </row>
    <row r="654" customFormat="false" ht="15" hidden="false" customHeight="true" outlineLevel="0" collapsed="false">
      <c r="A654" s="47" t="n">
        <v>650</v>
      </c>
      <c r="B654" s="48" t="n">
        <v>43502</v>
      </c>
      <c r="C654" s="47" t="n">
        <v>2019</v>
      </c>
      <c r="D654" s="49" t="s">
        <v>238</v>
      </c>
      <c r="E654" s="50" t="n">
        <v>6997.62</v>
      </c>
      <c r="F654" s="51" t="n">
        <v>-0.006107</v>
      </c>
      <c r="G654" s="51" t="n">
        <v>-0.086494</v>
      </c>
      <c r="H654" s="52" t="n">
        <v>0.7347</v>
      </c>
      <c r="I654" s="53" t="n">
        <v>413</v>
      </c>
      <c r="J654" s="47" t="s">
        <v>235</v>
      </c>
      <c r="K654" s="54" t="n">
        <v>15.38</v>
      </c>
      <c r="L654" s="55" t="n">
        <f aca="false">IF(COUNT(F654)=0,50,IF(F654&gt;=0,100,IF(F654&gt;=-0.02,50,0)))</f>
        <v>50</v>
      </c>
      <c r="M654" s="55" t="n">
        <f aca="false">IF(COUNT(G654)=0,50,IF(G654&gt;-0.06,100,IF(G654&gt;-0.15,50,0)))</f>
        <v>50</v>
      </c>
      <c r="N654" s="55" t="n">
        <f aca="false">IF(COUNT(H654)=0,50,IF(H654&gt;=0.6,100,IF(H654&gt;=0.4,50,0)))</f>
        <v>100</v>
      </c>
      <c r="O654" s="55" t="n">
        <f aca="false">IF(COUNT(I654)=0,50,IF(J654="proxy_vix",50,IF(I654&lt;350,100,IF(I654&lt;=450,50,0))))</f>
        <v>50</v>
      </c>
      <c r="P654" s="55" t="n">
        <f aca="false">IF(COUNT(K654)=0,50,IF(K654&lt;20,100,IF(K654&lt;=25,50,0)))</f>
        <v>100</v>
      </c>
      <c r="Q654" s="54"/>
      <c r="R654" s="47"/>
      <c r="S654" s="51" t="n">
        <f aca="false">$E654/$E653-1</f>
        <v>-0.00368760963163772</v>
      </c>
      <c r="T654" s="56" t="n">
        <f aca="false">$K654/$K653-1</f>
        <v>-0.0122029543994862</v>
      </c>
      <c r="V654" s="57"/>
      <c r="W654" s="57"/>
      <c r="Y654" s="1" t="str">
        <f aca="false">IF(AX654&gt;=70,"EASY",IF(AX654&gt;40,"UNCERTAIN","HARD"))</f>
        <v>UNCERTAIN</v>
      </c>
      <c r="AA654" s="58" t="n">
        <f aca="false">IF($A654&lt;200,"",AVERAGE($E605:$E654)/AVERAGE($E455:$E654)-1)</f>
        <v>-0.0597532839051976</v>
      </c>
      <c r="AB654" s="59" t="n">
        <f aca="false">LOOKUP($B654,07_L1政策步階!$A$4:$A$14,07_L1政策步階!$C$4:$C$14)</f>
        <v>0</v>
      </c>
      <c r="AC654" s="57"/>
      <c r="AD654" s="57"/>
      <c r="AE654" s="57"/>
      <c r="AF654" s="57"/>
      <c r="AG654" s="57"/>
      <c r="AH654" s="57"/>
      <c r="AI654" s="57"/>
      <c r="AJ654" s="57"/>
      <c r="AK654" s="57"/>
      <c r="AL654" s="59" t="n">
        <f aca="false">IF(ISNUMBER($AA654),IF($AA654&gt;=0.005,100,IF($AA654&gt;=-0.015,50,0)),"")</f>
        <v>0</v>
      </c>
      <c r="AM654" s="59" t="n">
        <f aca="false">IF(ISNUMBER($AB654),IF($AB654=1,100,IF($AB654=0,50,0)),"")</f>
        <v>50</v>
      </c>
      <c r="AN654" s="0" t="str">
        <f aca="false">IF(ISNUMBER($AC654),IF($AC654&gt;=0.001,100,IF($AC654&gt;=-0.003,50,0)),"")</f>
        <v/>
      </c>
      <c r="AO654" s="0" t="str">
        <f aca="false">IF(ISNUMBER($AD654),IF($AD654&gt;=0.04,100,IF($AD654&gt;=0,50,0)),"")</f>
        <v/>
      </c>
      <c r="AP654" s="0" t="str">
        <f aca="false">IF(ISNUMBER($AE654),IF($AE654&gt;=25,100,IF($AE654&gt;=-75,50,0)),"")</f>
        <v/>
      </c>
      <c r="AQ654" s="0" t="str">
        <f aca="false">IF(ISNUMBER($AF654),IF($AF654&gt;0,100,IF($AF654&gt;=-50,50,0)),"")</f>
        <v/>
      </c>
      <c r="AR654" s="0" t="str">
        <f aca="false">IF(ISNUMBER($AG654),IF($AG654=1,100,IF($AG654=0,50,0)),"")</f>
        <v/>
      </c>
      <c r="AS654" s="0" t="str">
        <f aca="false">IF(ISNUMBER($AH654),IF($AH654&lt;0,100,IF($AH654&lt;=20,50,0)),"")</f>
        <v/>
      </c>
      <c r="AT654" s="0" t="str">
        <f aca="false">IF(ISNUMBER($AI654),IF($AI654&lt;0.95,100,IF($AI654&lt;=1,50,0)),"")</f>
        <v/>
      </c>
      <c r="AU654" s="0" t="str">
        <f aca="false">IF(ISNUMBER($AJ654),IF($AJ654&lt;30,0,IF($AJ654&lt;40,50,IF($AJ654&lt;=90,100,50))),"")</f>
        <v/>
      </c>
      <c r="AV654" s="0" t="str">
        <f aca="false">IF(ISNUMBER($AK654),IF($AK654&gt;-0.2,100,IF($AK654&gt;=-0.4,50,0)),"")</f>
        <v/>
      </c>
      <c r="AW654" s="59" t="n">
        <f aca="false">01_指標庫!$H$4*ISNUMBER($F654)+01_指標庫!$H$5*ISNUMBER($AA654)+01_指標庫!$H$6*ISNUMBER($G654)+01_指標庫!$H$7*ISNUMBER($H654)+01_指標庫!$H$8*ISNUMBER($AF654)+01_指標庫!$H$9*ISNUMBER($AG654)+01_指標庫!$H$10*ISNUMBER($AB654)+01_指標庫!$H$11*ISNUMBER($AC654)+01_指標庫!$H$12*ISNUMBER($AD654)+01_指標庫!$H$13*ISNUMBER($AE654)+01_指標庫!$H$14*ISNUMBER($I654)+01_指標庫!$H$15*ISNUMBER($AH654)+01_指標庫!$H$16*ISNUMBER($K654)+01_指標庫!$H$17*ISNUMBER($AI654)+01_指標庫!$H$18*ISNUMBER($AJ654)+01_指標庫!$H$19*ISNUMBER($AK654)+01_指標庫!$H$20*ISNUMBER($BB654)+01_指標庫!$H$21*ISNUMBER($BC654)</f>
        <v>51</v>
      </c>
      <c r="AX654" s="59" t="n">
        <f aca="false">IF(AW654=0,50,ROUND((01_指標庫!$H$4*IF(ISNUMBER($F654),L654,0)+01_指標庫!$H$5*IF(ISNUMBER($AA654),AL654,0)+01_指標庫!$H$6*IF(ISNUMBER($G654),M654,0)+01_指標庫!$H$7*IF(ISNUMBER($H654),N654,0)+01_指標庫!$H$8*IF(ISNUMBER($AF654),AQ654,0)+01_指標庫!$H$9*IF(ISNUMBER($AG654),AR654,0)+01_指標庫!$H$10*IF(ISNUMBER($AB654),AM654,0)+01_指標庫!$H$11*IF(ISNUMBER($AC654),AN654,0)+01_指標庫!$H$12*IF(ISNUMBER($AD654),AO654,0)+01_指標庫!$H$13*IF(ISNUMBER($AE654),AP654,0)+01_指標庫!$H$14*IF(ISNUMBER($I654),O654,0)+01_指標庫!$H$15*IF(ISNUMBER($AH654),AS654,0)+01_指標庫!$H$16*IF(ISNUMBER($K654),P654,0)+01_指標庫!$H$17*IF(ISNUMBER($AI654),AT654,0)+01_指標庫!$H$18*IF(ISNUMBER($AJ654),AU654,0)+01_指標庫!$H$19*IF(ISNUMBER($AK654),AV654,0)+01_指標庫!$H$20*IF(ISNUMBER($BB654),BB654,0)+01_指標庫!$H$21*IF(ISNUMBER($BC654),BC654,0))/AW654,1))</f>
        <v>67.6</v>
      </c>
      <c r="AY654" s="60"/>
      <c r="AZ654" s="60"/>
      <c r="BA654" s="58" t="n">
        <f aca="false">AVERAGE($E650:$E654)/AVERAGE($E645:$E654)-1</f>
        <v>0.0166066759787848</v>
      </c>
      <c r="BB654" s="59" t="n">
        <f aca="false">IF(ISNUMBER($BA654),IF(OR($S654&lt;=-0.03,$BA654&lt;-0.003),0,IF(OR($S654&lt;=-0.02,$BA654&lt;0.01),50,100)),"")</f>
        <v>100</v>
      </c>
      <c r="BC654" s="0" t="str">
        <f aca="false">IF(OR(COUNT($AZ654)=0,COUNT($AZ653)=0),"",IF(OR($AY654/$AZ653-1&lt;=-0.03,$AZ654/$AZ653-1&lt;=-0.045,IF(COUNT($AZ645:$AZ654)=10,AVERAGE($AZ650:$AZ654)/AVERAGE($AZ645:$AZ654)-1&lt;-0.01,FALSE())),0,IF(OR($AZ654/$AZ653-1&lt;=-0.02,IF(COUNT($AZ645:$AZ654)=10,AVERAGE($AZ650:$AZ654)/AVERAGE($AZ645:$AZ654)-1&lt;0.005,FALSE())),50,100)))</f>
        <v/>
      </c>
    </row>
    <row r="655" customFormat="false" ht="15" hidden="false" customHeight="true" outlineLevel="0" collapsed="false">
      <c r="A655" s="47" t="n">
        <v>651</v>
      </c>
      <c r="B655" s="48" t="n">
        <v>43503</v>
      </c>
      <c r="C655" s="47" t="n">
        <v>2019</v>
      </c>
      <c r="D655" s="49" t="s">
        <v>239</v>
      </c>
      <c r="E655" s="50" t="n">
        <v>6904.98</v>
      </c>
      <c r="F655" s="51" t="n">
        <v>-0.019444</v>
      </c>
      <c r="G655" s="51" t="n">
        <v>-0.098588</v>
      </c>
      <c r="H655" s="52" t="n">
        <v>0.6735</v>
      </c>
      <c r="I655" s="53" t="n">
        <v>429</v>
      </c>
      <c r="J655" s="47" t="s">
        <v>235</v>
      </c>
      <c r="K655" s="54" t="n">
        <v>16.37</v>
      </c>
      <c r="L655" s="55" t="n">
        <f aca="false">IF(COUNT(F655)=0,50,IF(F655&gt;=0,100,IF(F655&gt;=-0.02,50,0)))</f>
        <v>50</v>
      </c>
      <c r="M655" s="55" t="n">
        <f aca="false">IF(COUNT(G655)=0,50,IF(G655&gt;-0.06,100,IF(G655&gt;-0.15,50,0)))</f>
        <v>50</v>
      </c>
      <c r="N655" s="55" t="n">
        <f aca="false">IF(COUNT(H655)=0,50,IF(H655&gt;=0.6,100,IF(H655&gt;=0.4,50,0)))</f>
        <v>100</v>
      </c>
      <c r="O655" s="55" t="n">
        <f aca="false">IF(COUNT(I655)=0,50,IF(J655="proxy_vix",50,IF(I655&lt;350,100,IF(I655&lt;=450,50,0))))</f>
        <v>50</v>
      </c>
      <c r="P655" s="55" t="n">
        <f aca="false">IF(COUNT(K655)=0,50,IF(K655&lt;20,100,IF(K655&lt;=25,50,0)))</f>
        <v>100</v>
      </c>
      <c r="Q655" s="54"/>
      <c r="R655" s="47"/>
      <c r="S655" s="51" t="n">
        <f aca="false">$E655/$E654-1</f>
        <v>-0.0132387869018323</v>
      </c>
      <c r="T655" s="56" t="n">
        <f aca="false">$K655/$K654-1</f>
        <v>0.0643693107932379</v>
      </c>
      <c r="V655" s="57"/>
      <c r="W655" s="57"/>
      <c r="Y655" s="1" t="str">
        <f aca="false">IF(AX655&gt;=70,"EASY",IF(AX655&gt;40,"UNCERTAIN","HARD"))</f>
        <v>UNCERTAIN</v>
      </c>
      <c r="AA655" s="58" t="n">
        <f aca="false">IF($A655&lt;200,"",AVERAGE($E606:$E655)/AVERAGE($E456:$E655)-1)</f>
        <v>-0.0588517888311901</v>
      </c>
      <c r="AB655" s="59" t="n">
        <f aca="false">LOOKUP($B655,07_L1政策步階!$A$4:$A$14,07_L1政策步階!$C$4:$C$14)</f>
        <v>0</v>
      </c>
      <c r="AC655" s="57"/>
      <c r="AD655" s="57"/>
      <c r="AE655" s="57"/>
      <c r="AF655" s="57"/>
      <c r="AG655" s="57"/>
      <c r="AH655" s="57"/>
      <c r="AI655" s="57"/>
      <c r="AJ655" s="57"/>
      <c r="AK655" s="57"/>
      <c r="AL655" s="59" t="n">
        <f aca="false">IF(ISNUMBER($AA655),IF($AA655&gt;=0.005,100,IF($AA655&gt;=-0.015,50,0)),"")</f>
        <v>0</v>
      </c>
      <c r="AM655" s="59" t="n">
        <f aca="false">IF(ISNUMBER($AB655),IF($AB655=1,100,IF($AB655=0,50,0)),"")</f>
        <v>50</v>
      </c>
      <c r="AN655" s="0" t="str">
        <f aca="false">IF(ISNUMBER($AC655),IF($AC655&gt;=0.001,100,IF($AC655&gt;=-0.003,50,0)),"")</f>
        <v/>
      </c>
      <c r="AO655" s="0" t="str">
        <f aca="false">IF(ISNUMBER($AD655),IF($AD655&gt;=0.04,100,IF($AD655&gt;=0,50,0)),"")</f>
        <v/>
      </c>
      <c r="AP655" s="0" t="str">
        <f aca="false">IF(ISNUMBER($AE655),IF($AE655&gt;=25,100,IF($AE655&gt;=-75,50,0)),"")</f>
        <v/>
      </c>
      <c r="AQ655" s="0" t="str">
        <f aca="false">IF(ISNUMBER($AF655),IF($AF655&gt;0,100,IF($AF655&gt;=-50,50,0)),"")</f>
        <v/>
      </c>
      <c r="AR655" s="0" t="str">
        <f aca="false">IF(ISNUMBER($AG655),IF($AG655=1,100,IF($AG655=0,50,0)),"")</f>
        <v/>
      </c>
      <c r="AS655" s="0" t="str">
        <f aca="false">IF(ISNUMBER($AH655),IF($AH655&lt;0,100,IF($AH655&lt;=20,50,0)),"")</f>
        <v/>
      </c>
      <c r="AT655" s="0" t="str">
        <f aca="false">IF(ISNUMBER($AI655),IF($AI655&lt;0.95,100,IF($AI655&lt;=1,50,0)),"")</f>
        <v/>
      </c>
      <c r="AU655" s="0" t="str">
        <f aca="false">IF(ISNUMBER($AJ655),IF($AJ655&lt;30,0,IF($AJ655&lt;40,50,IF($AJ655&lt;=90,100,50))),"")</f>
        <v/>
      </c>
      <c r="AV655" s="0" t="str">
        <f aca="false">IF(ISNUMBER($AK655),IF($AK655&gt;-0.2,100,IF($AK655&gt;=-0.4,50,0)),"")</f>
        <v/>
      </c>
      <c r="AW655" s="59" t="n">
        <f aca="false">01_指標庫!$H$4*ISNUMBER($F655)+01_指標庫!$H$5*ISNUMBER($AA655)+01_指標庫!$H$6*ISNUMBER($G655)+01_指標庫!$H$7*ISNUMBER($H655)+01_指標庫!$H$8*ISNUMBER($AF655)+01_指標庫!$H$9*ISNUMBER($AG655)+01_指標庫!$H$10*ISNUMBER($AB655)+01_指標庫!$H$11*ISNUMBER($AC655)+01_指標庫!$H$12*ISNUMBER($AD655)+01_指標庫!$H$13*ISNUMBER($AE655)+01_指標庫!$H$14*ISNUMBER($I655)+01_指標庫!$H$15*ISNUMBER($AH655)+01_指標庫!$H$16*ISNUMBER($K655)+01_指標庫!$H$17*ISNUMBER($AI655)+01_指標庫!$H$18*ISNUMBER($AJ655)+01_指標庫!$H$19*ISNUMBER($AK655)+01_指標庫!$H$20*ISNUMBER($BB655)+01_指標庫!$H$21*ISNUMBER($BC655)</f>
        <v>51</v>
      </c>
      <c r="AX655" s="59" t="n">
        <f aca="false">IF(AW655=0,50,ROUND((01_指標庫!$H$4*IF(ISNUMBER($F655),L655,0)+01_指標庫!$H$5*IF(ISNUMBER($AA655),AL655,0)+01_指標庫!$H$6*IF(ISNUMBER($G655),M655,0)+01_指標庫!$H$7*IF(ISNUMBER($H655),N655,0)+01_指標庫!$H$8*IF(ISNUMBER($AF655),AQ655,0)+01_指標庫!$H$9*IF(ISNUMBER($AG655),AR655,0)+01_指標庫!$H$10*IF(ISNUMBER($AB655),AM655,0)+01_指標庫!$H$11*IF(ISNUMBER($AC655),AN655,0)+01_指標庫!$H$12*IF(ISNUMBER($AD655),AO655,0)+01_指標庫!$H$13*IF(ISNUMBER($AE655),AP655,0)+01_指標庫!$H$14*IF(ISNUMBER($I655),O655,0)+01_指標庫!$H$15*IF(ISNUMBER($AH655),AS655,0)+01_指標庫!$H$16*IF(ISNUMBER($K655),P655,0)+01_指標庫!$H$17*IF(ISNUMBER($AI655),AT655,0)+01_指標庫!$H$18*IF(ISNUMBER($AJ655),AU655,0)+01_指標庫!$H$19*IF(ISNUMBER($AK655),AV655,0)+01_指標庫!$H$20*IF(ISNUMBER($BB655),BB655,0)+01_指標庫!$H$21*IF(ISNUMBER($BC655),BC655,0))/AW655,1))</f>
        <v>67.6</v>
      </c>
      <c r="AY655" s="60"/>
      <c r="AZ655" s="60"/>
      <c r="BA655" s="58" t="n">
        <f aca="false">AVERAGE($E651:$E655)/AVERAGE($E646:$E655)-1</f>
        <v>0.0135522847612604</v>
      </c>
      <c r="BB655" s="59" t="n">
        <f aca="false">IF(ISNUMBER($BA655),IF(OR($S655&lt;=-0.03,$BA655&lt;-0.003),0,IF(OR($S655&lt;=-0.02,$BA655&lt;0.01),50,100)),"")</f>
        <v>100</v>
      </c>
      <c r="BC655" s="0" t="str">
        <f aca="false">IF(OR(COUNT($AZ655)=0,COUNT($AZ654)=0),"",IF(OR($AY655/$AZ654-1&lt;=-0.03,$AZ655/$AZ654-1&lt;=-0.045,IF(COUNT($AZ646:$AZ655)=10,AVERAGE($AZ651:$AZ655)/AVERAGE($AZ646:$AZ655)-1&lt;-0.01,FALSE())),0,IF(OR($AZ655/$AZ654-1&lt;=-0.02,IF(COUNT($AZ646:$AZ655)=10,AVERAGE($AZ651:$AZ655)/AVERAGE($AZ646:$AZ655)-1&lt;0.005,FALSE())),50,100)))</f>
        <v/>
      </c>
    </row>
    <row r="656" customFormat="false" ht="15" hidden="false" customHeight="true" outlineLevel="0" collapsed="false">
      <c r="A656" s="47" t="n">
        <v>652</v>
      </c>
      <c r="B656" s="48" t="n">
        <v>43504</v>
      </c>
      <c r="C656" s="47" t="n">
        <v>2019</v>
      </c>
      <c r="D656" s="49" t="s">
        <v>234</v>
      </c>
      <c r="E656" s="50" t="n">
        <v>6913.13</v>
      </c>
      <c r="F656" s="51" t="n">
        <v>-0.018568</v>
      </c>
      <c r="G656" s="51" t="n">
        <v>-0.097524</v>
      </c>
      <c r="H656" s="52" t="n">
        <v>0.6735</v>
      </c>
      <c r="I656" s="53" t="n">
        <v>432</v>
      </c>
      <c r="J656" s="47" t="s">
        <v>235</v>
      </c>
      <c r="K656" s="54" t="n">
        <v>15.72</v>
      </c>
      <c r="L656" s="55" t="n">
        <f aca="false">IF(COUNT(F656)=0,50,IF(F656&gt;=0,100,IF(F656&gt;=-0.02,50,0)))</f>
        <v>50</v>
      </c>
      <c r="M656" s="55" t="n">
        <f aca="false">IF(COUNT(G656)=0,50,IF(G656&gt;-0.06,100,IF(G656&gt;-0.15,50,0)))</f>
        <v>50</v>
      </c>
      <c r="N656" s="55" t="n">
        <f aca="false">IF(COUNT(H656)=0,50,IF(H656&gt;=0.6,100,IF(H656&gt;=0.4,50,0)))</f>
        <v>100</v>
      </c>
      <c r="O656" s="55" t="n">
        <f aca="false">IF(COUNT(I656)=0,50,IF(J656="proxy_vix",50,IF(I656&lt;350,100,IF(I656&lt;=450,50,0))))</f>
        <v>50</v>
      </c>
      <c r="P656" s="55" t="n">
        <f aca="false">IF(COUNT(K656)=0,50,IF(K656&lt;20,100,IF(K656&lt;=25,50,0)))</f>
        <v>100</v>
      </c>
      <c r="Q656" s="54"/>
      <c r="R656" s="47"/>
      <c r="S656" s="51" t="n">
        <f aca="false">$E656/$E655-1</f>
        <v>0.00118030754614784</v>
      </c>
      <c r="T656" s="56" t="n">
        <f aca="false">$K656/$K655-1</f>
        <v>-0.0397067806963959</v>
      </c>
      <c r="V656" s="57"/>
      <c r="W656" s="57"/>
      <c r="Y656" s="1" t="str">
        <f aca="false">IF(AX656&gt;=70,"EASY",IF(AX656&gt;40,"UNCERTAIN","HARD"))</f>
        <v>UNCERTAIN</v>
      </c>
      <c r="AA656" s="58" t="n">
        <f aca="false">IF($A656&lt;200,"",AVERAGE($E607:$E656)/AVERAGE($E457:$E656)-1)</f>
        <v>-0.0584550915270166</v>
      </c>
      <c r="AB656" s="59" t="n">
        <f aca="false">LOOKUP($B656,07_L1政策步階!$A$4:$A$14,07_L1政策步階!$C$4:$C$14)</f>
        <v>0</v>
      </c>
      <c r="AC656" s="57"/>
      <c r="AD656" s="57"/>
      <c r="AE656" s="57"/>
      <c r="AF656" s="57"/>
      <c r="AG656" s="57"/>
      <c r="AH656" s="57"/>
      <c r="AI656" s="57"/>
      <c r="AJ656" s="57"/>
      <c r="AK656" s="57"/>
      <c r="AL656" s="59" t="n">
        <f aca="false">IF(ISNUMBER($AA656),IF($AA656&gt;=0.005,100,IF($AA656&gt;=-0.015,50,0)),"")</f>
        <v>0</v>
      </c>
      <c r="AM656" s="59" t="n">
        <f aca="false">IF(ISNUMBER($AB656),IF($AB656=1,100,IF($AB656=0,50,0)),"")</f>
        <v>50</v>
      </c>
      <c r="AN656" s="0" t="str">
        <f aca="false">IF(ISNUMBER($AC656),IF($AC656&gt;=0.001,100,IF($AC656&gt;=-0.003,50,0)),"")</f>
        <v/>
      </c>
      <c r="AO656" s="0" t="str">
        <f aca="false">IF(ISNUMBER($AD656),IF($AD656&gt;=0.04,100,IF($AD656&gt;=0,50,0)),"")</f>
        <v/>
      </c>
      <c r="AP656" s="0" t="str">
        <f aca="false">IF(ISNUMBER($AE656),IF($AE656&gt;=25,100,IF($AE656&gt;=-75,50,0)),"")</f>
        <v/>
      </c>
      <c r="AQ656" s="0" t="str">
        <f aca="false">IF(ISNUMBER($AF656),IF($AF656&gt;0,100,IF($AF656&gt;=-50,50,0)),"")</f>
        <v/>
      </c>
      <c r="AR656" s="0" t="str">
        <f aca="false">IF(ISNUMBER($AG656),IF($AG656=1,100,IF($AG656=0,50,0)),"")</f>
        <v/>
      </c>
      <c r="AS656" s="0" t="str">
        <f aca="false">IF(ISNUMBER($AH656),IF($AH656&lt;0,100,IF($AH656&lt;=20,50,0)),"")</f>
        <v/>
      </c>
      <c r="AT656" s="0" t="str">
        <f aca="false">IF(ISNUMBER($AI656),IF($AI656&lt;0.95,100,IF($AI656&lt;=1,50,0)),"")</f>
        <v/>
      </c>
      <c r="AU656" s="0" t="str">
        <f aca="false">IF(ISNUMBER($AJ656),IF($AJ656&lt;30,0,IF($AJ656&lt;40,50,IF($AJ656&lt;=90,100,50))),"")</f>
        <v/>
      </c>
      <c r="AV656" s="0" t="str">
        <f aca="false">IF(ISNUMBER($AK656),IF($AK656&gt;-0.2,100,IF($AK656&gt;=-0.4,50,0)),"")</f>
        <v/>
      </c>
      <c r="AW656" s="59" t="n">
        <f aca="false">01_指標庫!$H$4*ISNUMBER($F656)+01_指標庫!$H$5*ISNUMBER($AA656)+01_指標庫!$H$6*ISNUMBER($G656)+01_指標庫!$H$7*ISNUMBER($H656)+01_指標庫!$H$8*ISNUMBER($AF656)+01_指標庫!$H$9*ISNUMBER($AG656)+01_指標庫!$H$10*ISNUMBER($AB656)+01_指標庫!$H$11*ISNUMBER($AC656)+01_指標庫!$H$12*ISNUMBER($AD656)+01_指標庫!$H$13*ISNUMBER($AE656)+01_指標庫!$H$14*ISNUMBER($I656)+01_指標庫!$H$15*ISNUMBER($AH656)+01_指標庫!$H$16*ISNUMBER($K656)+01_指標庫!$H$17*ISNUMBER($AI656)+01_指標庫!$H$18*ISNUMBER($AJ656)+01_指標庫!$H$19*ISNUMBER($AK656)+01_指標庫!$H$20*ISNUMBER($BB656)+01_指標庫!$H$21*ISNUMBER($BC656)</f>
        <v>51</v>
      </c>
      <c r="AX656" s="59" t="n">
        <f aca="false">IF(AW656=0,50,ROUND((01_指標庫!$H$4*IF(ISNUMBER($F656),L656,0)+01_指標庫!$H$5*IF(ISNUMBER($AA656),AL656,0)+01_指標庫!$H$6*IF(ISNUMBER($G656),M656,0)+01_指標庫!$H$7*IF(ISNUMBER($H656),N656,0)+01_指標庫!$H$8*IF(ISNUMBER($AF656),AQ656,0)+01_指標庫!$H$9*IF(ISNUMBER($AG656),AR656,0)+01_指標庫!$H$10*IF(ISNUMBER($AB656),AM656,0)+01_指標庫!$H$11*IF(ISNUMBER($AC656),AN656,0)+01_指標庫!$H$12*IF(ISNUMBER($AD656),AO656,0)+01_指標庫!$H$13*IF(ISNUMBER($AE656),AP656,0)+01_指標庫!$H$14*IF(ISNUMBER($I656),O656,0)+01_指標庫!$H$15*IF(ISNUMBER($AH656),AS656,0)+01_指標庫!$H$16*IF(ISNUMBER($K656),P656,0)+01_指標庫!$H$17*IF(ISNUMBER($AI656),AT656,0)+01_指標庫!$H$18*IF(ISNUMBER($AJ656),AU656,0)+01_指標庫!$H$19*IF(ISNUMBER($AK656),AV656,0)+01_指標庫!$H$20*IF(ISNUMBER($BB656),BB656,0)+01_指標庫!$H$21*IF(ISNUMBER($BC656),BC656,0))/AW656,1))</f>
        <v>67.6</v>
      </c>
      <c r="AY656" s="60"/>
      <c r="AZ656" s="60"/>
      <c r="BA656" s="58" t="n">
        <f aca="false">AVERAGE($E652:$E656)/AVERAGE($E647:$E656)-1</f>
        <v>0.0127920283308809</v>
      </c>
      <c r="BB656" s="59" t="n">
        <f aca="false">IF(ISNUMBER($BA656),IF(OR($S656&lt;=-0.03,$BA656&lt;-0.003),0,IF(OR($S656&lt;=-0.02,$BA656&lt;0.01),50,100)),"")</f>
        <v>100</v>
      </c>
      <c r="BC656" s="0" t="str">
        <f aca="false">IF(OR(COUNT($AZ656)=0,COUNT($AZ655)=0),"",IF(OR($AY656/$AZ655-1&lt;=-0.03,$AZ656/$AZ655-1&lt;=-0.045,IF(COUNT($AZ647:$AZ656)=10,AVERAGE($AZ652:$AZ656)/AVERAGE($AZ647:$AZ656)-1&lt;-0.01,FALSE())),0,IF(OR($AZ656/$AZ655-1&lt;=-0.02,IF(COUNT($AZ647:$AZ656)=10,AVERAGE($AZ652:$AZ656)/AVERAGE($AZ647:$AZ656)-1&lt;0.005,FALSE())),50,100)))</f>
        <v/>
      </c>
    </row>
    <row r="657" customFormat="false" ht="15" hidden="false" customHeight="true" outlineLevel="0" collapsed="false">
      <c r="A657" s="47" t="n">
        <v>653</v>
      </c>
      <c r="B657" s="48" t="n">
        <v>43507</v>
      </c>
      <c r="C657" s="47" t="n">
        <v>2019</v>
      </c>
      <c r="D657" s="49" t="s">
        <v>236</v>
      </c>
      <c r="E657" s="50" t="n">
        <v>6909.18</v>
      </c>
      <c r="F657" s="51" t="n">
        <v>-0.019404</v>
      </c>
      <c r="G657" s="51" t="n">
        <v>-0.098039</v>
      </c>
      <c r="H657" s="52" t="n">
        <v>0.6531</v>
      </c>
      <c r="I657" s="53" t="n">
        <v>428</v>
      </c>
      <c r="J657" s="47" t="s">
        <v>235</v>
      </c>
      <c r="K657" s="54" t="n">
        <v>15.97</v>
      </c>
      <c r="L657" s="55" t="n">
        <f aca="false">IF(COUNT(F657)=0,50,IF(F657&gt;=0,100,IF(F657&gt;=-0.02,50,0)))</f>
        <v>50</v>
      </c>
      <c r="M657" s="55" t="n">
        <f aca="false">IF(COUNT(G657)=0,50,IF(G657&gt;-0.06,100,IF(G657&gt;-0.15,50,0)))</f>
        <v>50</v>
      </c>
      <c r="N657" s="55" t="n">
        <f aca="false">IF(COUNT(H657)=0,50,IF(H657&gt;=0.6,100,IF(H657&gt;=0.4,50,0)))</f>
        <v>100</v>
      </c>
      <c r="O657" s="55" t="n">
        <f aca="false">IF(COUNT(I657)=0,50,IF(J657="proxy_vix",50,IF(I657&lt;350,100,IF(I657&lt;=450,50,0))))</f>
        <v>50</v>
      </c>
      <c r="P657" s="55" t="n">
        <f aca="false">IF(COUNT(K657)=0,50,IF(K657&lt;20,100,IF(K657&lt;=25,50,0)))</f>
        <v>100</v>
      </c>
      <c r="Q657" s="54"/>
      <c r="R657" s="47"/>
      <c r="S657" s="51" t="n">
        <f aca="false">$E657/$E656-1</f>
        <v>-0.000571376496608655</v>
      </c>
      <c r="T657" s="56" t="n">
        <f aca="false">$K657/$K656-1</f>
        <v>0.0159033078880406</v>
      </c>
      <c r="V657" s="57"/>
      <c r="W657" s="57"/>
      <c r="Y657" s="1" t="str">
        <f aca="false">IF(AX657&gt;=70,"EASY",IF(AX657&gt;40,"UNCERTAIN","HARD"))</f>
        <v>UNCERTAIN</v>
      </c>
      <c r="AA657" s="58" t="n">
        <f aca="false">IF($A657&lt;200,"",AVERAGE($E608:$E657)/AVERAGE($E458:$E657)-1)</f>
        <v>-0.0581283596505905</v>
      </c>
      <c r="AB657" s="59" t="n">
        <f aca="false">LOOKUP($B657,07_L1政策步階!$A$4:$A$14,07_L1政策步階!$C$4:$C$14)</f>
        <v>0</v>
      </c>
      <c r="AC657" s="57"/>
      <c r="AD657" s="57"/>
      <c r="AE657" s="57"/>
      <c r="AF657" s="57"/>
      <c r="AG657" s="57"/>
      <c r="AH657" s="57"/>
      <c r="AI657" s="57"/>
      <c r="AJ657" s="57"/>
      <c r="AK657" s="57"/>
      <c r="AL657" s="59" t="n">
        <f aca="false">IF(ISNUMBER($AA657),IF($AA657&gt;=0.005,100,IF($AA657&gt;=-0.015,50,0)),"")</f>
        <v>0</v>
      </c>
      <c r="AM657" s="59" t="n">
        <f aca="false">IF(ISNUMBER($AB657),IF($AB657=1,100,IF($AB657=0,50,0)),"")</f>
        <v>50</v>
      </c>
      <c r="AN657" s="0" t="str">
        <f aca="false">IF(ISNUMBER($AC657),IF($AC657&gt;=0.001,100,IF($AC657&gt;=-0.003,50,0)),"")</f>
        <v/>
      </c>
      <c r="AO657" s="0" t="str">
        <f aca="false">IF(ISNUMBER($AD657),IF($AD657&gt;=0.04,100,IF($AD657&gt;=0,50,0)),"")</f>
        <v/>
      </c>
      <c r="AP657" s="0" t="str">
        <f aca="false">IF(ISNUMBER($AE657),IF($AE657&gt;=25,100,IF($AE657&gt;=-75,50,0)),"")</f>
        <v/>
      </c>
      <c r="AQ657" s="0" t="str">
        <f aca="false">IF(ISNUMBER($AF657),IF($AF657&gt;0,100,IF($AF657&gt;=-50,50,0)),"")</f>
        <v/>
      </c>
      <c r="AR657" s="0" t="str">
        <f aca="false">IF(ISNUMBER($AG657),IF($AG657=1,100,IF($AG657=0,50,0)),"")</f>
        <v/>
      </c>
      <c r="AS657" s="0" t="str">
        <f aca="false">IF(ISNUMBER($AH657),IF($AH657&lt;0,100,IF($AH657&lt;=20,50,0)),"")</f>
        <v/>
      </c>
      <c r="AT657" s="0" t="str">
        <f aca="false">IF(ISNUMBER($AI657),IF($AI657&lt;0.95,100,IF($AI657&lt;=1,50,0)),"")</f>
        <v/>
      </c>
      <c r="AU657" s="0" t="str">
        <f aca="false">IF(ISNUMBER($AJ657),IF($AJ657&lt;30,0,IF($AJ657&lt;40,50,IF($AJ657&lt;=90,100,50))),"")</f>
        <v/>
      </c>
      <c r="AV657" s="0" t="str">
        <f aca="false">IF(ISNUMBER($AK657),IF($AK657&gt;-0.2,100,IF($AK657&gt;=-0.4,50,0)),"")</f>
        <v/>
      </c>
      <c r="AW657" s="59" t="n">
        <f aca="false">01_指標庫!$H$4*ISNUMBER($F657)+01_指標庫!$H$5*ISNUMBER($AA657)+01_指標庫!$H$6*ISNUMBER($G657)+01_指標庫!$H$7*ISNUMBER($H657)+01_指標庫!$H$8*ISNUMBER($AF657)+01_指標庫!$H$9*ISNUMBER($AG657)+01_指標庫!$H$10*ISNUMBER($AB657)+01_指標庫!$H$11*ISNUMBER($AC657)+01_指標庫!$H$12*ISNUMBER($AD657)+01_指標庫!$H$13*ISNUMBER($AE657)+01_指標庫!$H$14*ISNUMBER($I657)+01_指標庫!$H$15*ISNUMBER($AH657)+01_指標庫!$H$16*ISNUMBER($K657)+01_指標庫!$H$17*ISNUMBER($AI657)+01_指標庫!$H$18*ISNUMBER($AJ657)+01_指標庫!$H$19*ISNUMBER($AK657)+01_指標庫!$H$20*ISNUMBER($BB657)+01_指標庫!$H$21*ISNUMBER($BC657)</f>
        <v>51</v>
      </c>
      <c r="AX657" s="59" t="n">
        <f aca="false">IF(AW657=0,50,ROUND((01_指標庫!$H$4*IF(ISNUMBER($F657),L657,0)+01_指標庫!$H$5*IF(ISNUMBER($AA657),AL657,0)+01_指標庫!$H$6*IF(ISNUMBER($G657),M657,0)+01_指標庫!$H$7*IF(ISNUMBER($H657),N657,0)+01_指標庫!$H$8*IF(ISNUMBER($AF657),AQ657,0)+01_指標庫!$H$9*IF(ISNUMBER($AG657),AR657,0)+01_指標庫!$H$10*IF(ISNUMBER($AB657),AM657,0)+01_指標庫!$H$11*IF(ISNUMBER($AC657),AN657,0)+01_指標庫!$H$12*IF(ISNUMBER($AD657),AO657,0)+01_指標庫!$H$13*IF(ISNUMBER($AE657),AP657,0)+01_指標庫!$H$14*IF(ISNUMBER($I657),O657,0)+01_指標庫!$H$15*IF(ISNUMBER($AH657),AS657,0)+01_指標庫!$H$16*IF(ISNUMBER($K657),P657,0)+01_指標庫!$H$17*IF(ISNUMBER($AI657),AT657,0)+01_指標庫!$H$18*IF(ISNUMBER($AJ657),AU657,0)+01_指標庫!$H$19*IF(ISNUMBER($AK657),AV657,0)+01_指標庫!$H$20*IF(ISNUMBER($BB657),BB657,0)+01_指標庫!$H$21*IF(ISNUMBER($BC657),BC657,0))/AW657,1))</f>
        <v>61.8</v>
      </c>
      <c r="AY657" s="60"/>
      <c r="AZ657" s="60"/>
      <c r="BA657" s="58" t="n">
        <f aca="false">AVERAGE($E653:$E657)/AVERAGE($E648:$E657)-1</f>
        <v>0.00820249682837071</v>
      </c>
      <c r="BB657" s="59" t="n">
        <f aca="false">IF(ISNUMBER($BA657),IF(OR($S657&lt;=-0.03,$BA657&lt;-0.003),0,IF(OR($S657&lt;=-0.02,$BA657&lt;0.01),50,100)),"")</f>
        <v>50</v>
      </c>
      <c r="BC657" s="0" t="str">
        <f aca="false">IF(OR(COUNT($AZ657)=0,COUNT($AZ656)=0),"",IF(OR($AY657/$AZ656-1&lt;=-0.03,$AZ657/$AZ656-1&lt;=-0.045,IF(COUNT($AZ648:$AZ657)=10,AVERAGE($AZ653:$AZ657)/AVERAGE($AZ648:$AZ657)-1&lt;-0.01,FALSE())),0,IF(OR($AZ657/$AZ656-1&lt;=-0.02,IF(COUNT($AZ648:$AZ657)=10,AVERAGE($AZ653:$AZ657)/AVERAGE($AZ648:$AZ657)-1&lt;0.005,FALSE())),50,100)))</f>
        <v/>
      </c>
    </row>
    <row r="658" customFormat="false" ht="15" hidden="false" customHeight="true" outlineLevel="0" collapsed="false">
      <c r="A658" s="47" t="n">
        <v>654</v>
      </c>
      <c r="B658" s="48" t="n">
        <v>43508</v>
      </c>
      <c r="C658" s="47" t="n">
        <v>2019</v>
      </c>
      <c r="D658" s="49" t="s">
        <v>237</v>
      </c>
      <c r="E658" s="50" t="n">
        <v>7014.67</v>
      </c>
      <c r="F658" s="51" t="n">
        <v>-0.00469</v>
      </c>
      <c r="G658" s="51" t="n">
        <v>-0.084268</v>
      </c>
      <c r="H658" s="52" t="n">
        <v>0.6939</v>
      </c>
      <c r="I658" s="53" t="n">
        <v>417</v>
      </c>
      <c r="J658" s="47" t="s">
        <v>235</v>
      </c>
      <c r="K658" s="54" t="n">
        <v>15.43</v>
      </c>
      <c r="L658" s="55" t="n">
        <f aca="false">IF(COUNT(F658)=0,50,IF(F658&gt;=0,100,IF(F658&gt;=-0.02,50,0)))</f>
        <v>50</v>
      </c>
      <c r="M658" s="55" t="n">
        <f aca="false">IF(COUNT(G658)=0,50,IF(G658&gt;-0.06,100,IF(G658&gt;-0.15,50,0)))</f>
        <v>50</v>
      </c>
      <c r="N658" s="55" t="n">
        <f aca="false">IF(COUNT(H658)=0,50,IF(H658&gt;=0.6,100,IF(H658&gt;=0.4,50,0)))</f>
        <v>100</v>
      </c>
      <c r="O658" s="55" t="n">
        <f aca="false">IF(COUNT(I658)=0,50,IF(J658="proxy_vix",50,IF(I658&lt;350,100,IF(I658&lt;=450,50,0))))</f>
        <v>50</v>
      </c>
      <c r="P658" s="55" t="n">
        <f aca="false">IF(COUNT(K658)=0,50,IF(K658&lt;20,100,IF(K658&lt;=25,50,0)))</f>
        <v>100</v>
      </c>
      <c r="Q658" s="54"/>
      <c r="R658" s="47"/>
      <c r="S658" s="51" t="n">
        <f aca="false">$E658/$E657-1</f>
        <v>0.0152680925956481</v>
      </c>
      <c r="T658" s="56" t="n">
        <f aca="false">$K658/$K657-1</f>
        <v>-0.0338134001252349</v>
      </c>
      <c r="V658" s="57"/>
      <c r="W658" s="57"/>
      <c r="Y658" s="1" t="str">
        <f aca="false">IF(AX658&gt;=70,"EASY",IF(AX658&gt;40,"UNCERTAIN","HARD"))</f>
        <v>UNCERTAIN</v>
      </c>
      <c r="AA658" s="58" t="n">
        <f aca="false">IF($A658&lt;200,"",AVERAGE($E609:$E658)/AVERAGE($E459:$E658)-1)</f>
        <v>-0.0580846873702373</v>
      </c>
      <c r="AB658" s="59" t="n">
        <f aca="false">LOOKUP($B658,07_L1政策步階!$A$4:$A$14,07_L1政策步階!$C$4:$C$14)</f>
        <v>0</v>
      </c>
      <c r="AC658" s="57"/>
      <c r="AD658" s="57"/>
      <c r="AE658" s="57"/>
      <c r="AF658" s="57"/>
      <c r="AG658" s="57"/>
      <c r="AH658" s="57"/>
      <c r="AI658" s="57"/>
      <c r="AJ658" s="57"/>
      <c r="AK658" s="57"/>
      <c r="AL658" s="59" t="n">
        <f aca="false">IF(ISNUMBER($AA658),IF($AA658&gt;=0.005,100,IF($AA658&gt;=-0.015,50,0)),"")</f>
        <v>0</v>
      </c>
      <c r="AM658" s="59" t="n">
        <f aca="false">IF(ISNUMBER($AB658),IF($AB658=1,100,IF($AB658=0,50,0)),"")</f>
        <v>50</v>
      </c>
      <c r="AN658" s="0" t="str">
        <f aca="false">IF(ISNUMBER($AC658),IF($AC658&gt;=0.001,100,IF($AC658&gt;=-0.003,50,0)),"")</f>
        <v/>
      </c>
      <c r="AO658" s="0" t="str">
        <f aca="false">IF(ISNUMBER($AD658),IF($AD658&gt;=0.04,100,IF($AD658&gt;=0,50,0)),"")</f>
        <v/>
      </c>
      <c r="AP658" s="0" t="str">
        <f aca="false">IF(ISNUMBER($AE658),IF($AE658&gt;=25,100,IF($AE658&gt;=-75,50,0)),"")</f>
        <v/>
      </c>
      <c r="AQ658" s="0" t="str">
        <f aca="false">IF(ISNUMBER($AF658),IF($AF658&gt;0,100,IF($AF658&gt;=-50,50,0)),"")</f>
        <v/>
      </c>
      <c r="AR658" s="0" t="str">
        <f aca="false">IF(ISNUMBER($AG658),IF($AG658=1,100,IF($AG658=0,50,0)),"")</f>
        <v/>
      </c>
      <c r="AS658" s="0" t="str">
        <f aca="false">IF(ISNUMBER($AH658),IF($AH658&lt;0,100,IF($AH658&lt;=20,50,0)),"")</f>
        <v/>
      </c>
      <c r="AT658" s="0" t="str">
        <f aca="false">IF(ISNUMBER($AI658),IF($AI658&lt;0.95,100,IF($AI658&lt;=1,50,0)),"")</f>
        <v/>
      </c>
      <c r="AU658" s="0" t="str">
        <f aca="false">IF(ISNUMBER($AJ658),IF($AJ658&lt;30,0,IF($AJ658&lt;40,50,IF($AJ658&lt;=90,100,50))),"")</f>
        <v/>
      </c>
      <c r="AV658" s="0" t="str">
        <f aca="false">IF(ISNUMBER($AK658),IF($AK658&gt;-0.2,100,IF($AK658&gt;=-0.4,50,0)),"")</f>
        <v/>
      </c>
      <c r="AW658" s="59" t="n">
        <f aca="false">01_指標庫!$H$4*ISNUMBER($F658)+01_指標庫!$H$5*ISNUMBER($AA658)+01_指標庫!$H$6*ISNUMBER($G658)+01_指標庫!$H$7*ISNUMBER($H658)+01_指標庫!$H$8*ISNUMBER($AF658)+01_指標庫!$H$9*ISNUMBER($AG658)+01_指標庫!$H$10*ISNUMBER($AB658)+01_指標庫!$H$11*ISNUMBER($AC658)+01_指標庫!$H$12*ISNUMBER($AD658)+01_指標庫!$H$13*ISNUMBER($AE658)+01_指標庫!$H$14*ISNUMBER($I658)+01_指標庫!$H$15*ISNUMBER($AH658)+01_指標庫!$H$16*ISNUMBER($K658)+01_指標庫!$H$17*ISNUMBER($AI658)+01_指標庫!$H$18*ISNUMBER($AJ658)+01_指標庫!$H$19*ISNUMBER($AK658)+01_指標庫!$H$20*ISNUMBER($BB658)+01_指標庫!$H$21*ISNUMBER($BC658)</f>
        <v>51</v>
      </c>
      <c r="AX658" s="59" t="n">
        <f aca="false">IF(AW658=0,50,ROUND((01_指標庫!$H$4*IF(ISNUMBER($F658),L658,0)+01_指標庫!$H$5*IF(ISNUMBER($AA658),AL658,0)+01_指標庫!$H$6*IF(ISNUMBER($G658),M658,0)+01_指標庫!$H$7*IF(ISNUMBER($H658),N658,0)+01_指標庫!$H$8*IF(ISNUMBER($AF658),AQ658,0)+01_指標庫!$H$9*IF(ISNUMBER($AG658),AR658,0)+01_指標庫!$H$10*IF(ISNUMBER($AB658),AM658,0)+01_指標庫!$H$11*IF(ISNUMBER($AC658),AN658,0)+01_指標庫!$H$12*IF(ISNUMBER($AD658),AO658,0)+01_指標庫!$H$13*IF(ISNUMBER($AE658),AP658,0)+01_指標庫!$H$14*IF(ISNUMBER($I658),O658,0)+01_指標庫!$H$15*IF(ISNUMBER($AH658),AS658,0)+01_指標庫!$H$16*IF(ISNUMBER($K658),P658,0)+01_指標庫!$H$17*IF(ISNUMBER($AI658),AT658,0)+01_指標庫!$H$18*IF(ISNUMBER($AJ658),AU658,0)+01_指標庫!$H$19*IF(ISNUMBER($AK658),AV658,0)+01_指標庫!$H$20*IF(ISNUMBER($BB658),BB658,0)+01_指標庫!$H$21*IF(ISNUMBER($BC658),BC658,0))/AW658,1))</f>
        <v>61.8</v>
      </c>
      <c r="AY658" s="60"/>
      <c r="AZ658" s="60"/>
      <c r="BA658" s="58" t="n">
        <f aca="false">AVERAGE($E654:$E658)/AVERAGE($E649:$E658)-1</f>
        <v>0.00239246909649271</v>
      </c>
      <c r="BB658" s="59" t="n">
        <f aca="false">IF(ISNUMBER($BA658),IF(OR($S658&lt;=-0.03,$BA658&lt;-0.003),0,IF(OR($S658&lt;=-0.02,$BA658&lt;0.01),50,100)),"")</f>
        <v>50</v>
      </c>
      <c r="BC658" s="0" t="str">
        <f aca="false">IF(OR(COUNT($AZ658)=0,COUNT($AZ657)=0),"",IF(OR($AY658/$AZ657-1&lt;=-0.03,$AZ658/$AZ657-1&lt;=-0.045,IF(COUNT($AZ649:$AZ658)=10,AVERAGE($AZ654:$AZ658)/AVERAGE($AZ649:$AZ658)-1&lt;-0.01,FALSE())),0,IF(OR($AZ658/$AZ657-1&lt;=-0.02,IF(COUNT($AZ649:$AZ658)=10,AVERAGE($AZ654:$AZ658)/AVERAGE($AZ649:$AZ658)-1&lt;0.005,FALSE())),50,100)))</f>
        <v/>
      </c>
    </row>
    <row r="659" customFormat="false" ht="15" hidden="false" customHeight="true" outlineLevel="0" collapsed="false">
      <c r="A659" s="47" t="n">
        <v>655</v>
      </c>
      <c r="B659" s="48" t="n">
        <v>43509</v>
      </c>
      <c r="C659" s="47" t="n">
        <v>2019</v>
      </c>
      <c r="D659" s="49" t="s">
        <v>238</v>
      </c>
      <c r="E659" s="50" t="n">
        <v>7015.88</v>
      </c>
      <c r="F659" s="51" t="n">
        <v>-0.004772</v>
      </c>
      <c r="G659" s="51" t="n">
        <v>-0.08411</v>
      </c>
      <c r="H659" s="52" t="n">
        <v>0.7143</v>
      </c>
      <c r="I659" s="53" t="n">
        <v>412</v>
      </c>
      <c r="J659" s="47" t="s">
        <v>235</v>
      </c>
      <c r="K659" s="54" t="n">
        <v>15.65</v>
      </c>
      <c r="L659" s="55" t="n">
        <f aca="false">IF(COUNT(F659)=0,50,IF(F659&gt;=0,100,IF(F659&gt;=-0.02,50,0)))</f>
        <v>50</v>
      </c>
      <c r="M659" s="55" t="n">
        <f aca="false">IF(COUNT(G659)=0,50,IF(G659&gt;-0.06,100,IF(G659&gt;-0.15,50,0)))</f>
        <v>50</v>
      </c>
      <c r="N659" s="55" t="n">
        <f aca="false">IF(COUNT(H659)=0,50,IF(H659&gt;=0.6,100,IF(H659&gt;=0.4,50,0)))</f>
        <v>100</v>
      </c>
      <c r="O659" s="55" t="n">
        <f aca="false">IF(COUNT(I659)=0,50,IF(J659="proxy_vix",50,IF(I659&lt;350,100,IF(I659&lt;=450,50,0))))</f>
        <v>50</v>
      </c>
      <c r="P659" s="55" t="n">
        <f aca="false">IF(COUNT(K659)=0,50,IF(K659&lt;20,100,IF(K659&lt;=25,50,0)))</f>
        <v>100</v>
      </c>
      <c r="Q659" s="54"/>
      <c r="R659" s="47"/>
      <c r="S659" s="51" t="n">
        <f aca="false">$E659/$E658-1</f>
        <v>0.000172495641277415</v>
      </c>
      <c r="T659" s="56" t="n">
        <f aca="false">$K659/$K658-1</f>
        <v>0.0142579390797148</v>
      </c>
      <c r="V659" s="57"/>
      <c r="W659" s="57"/>
      <c r="Y659" s="1" t="str">
        <f aca="false">IF(AX659&gt;=70,"EASY",IF(AX659&gt;40,"UNCERTAIN","HARD"))</f>
        <v>UNCERTAIN</v>
      </c>
      <c r="AA659" s="58" t="n">
        <f aca="false">IF($A659&lt;200,"",AVERAGE($E610:$E659)/AVERAGE($E460:$E659)-1)</f>
        <v>-0.0579745570306026</v>
      </c>
      <c r="AB659" s="59" t="n">
        <f aca="false">LOOKUP($B659,07_L1政策步階!$A$4:$A$14,07_L1政策步階!$C$4:$C$14)</f>
        <v>0</v>
      </c>
      <c r="AC659" s="57"/>
      <c r="AD659" s="57"/>
      <c r="AE659" s="57"/>
      <c r="AF659" s="57"/>
      <c r="AG659" s="57"/>
      <c r="AH659" s="57"/>
      <c r="AI659" s="57"/>
      <c r="AJ659" s="57"/>
      <c r="AK659" s="57"/>
      <c r="AL659" s="59" t="n">
        <f aca="false">IF(ISNUMBER($AA659),IF($AA659&gt;=0.005,100,IF($AA659&gt;=-0.015,50,0)),"")</f>
        <v>0</v>
      </c>
      <c r="AM659" s="59" t="n">
        <f aca="false">IF(ISNUMBER($AB659),IF($AB659=1,100,IF($AB659=0,50,0)),"")</f>
        <v>50</v>
      </c>
      <c r="AN659" s="0" t="str">
        <f aca="false">IF(ISNUMBER($AC659),IF($AC659&gt;=0.001,100,IF($AC659&gt;=-0.003,50,0)),"")</f>
        <v/>
      </c>
      <c r="AO659" s="0" t="str">
        <f aca="false">IF(ISNUMBER($AD659),IF($AD659&gt;=0.04,100,IF($AD659&gt;=0,50,0)),"")</f>
        <v/>
      </c>
      <c r="AP659" s="0" t="str">
        <f aca="false">IF(ISNUMBER($AE659),IF($AE659&gt;=25,100,IF($AE659&gt;=-75,50,0)),"")</f>
        <v/>
      </c>
      <c r="AQ659" s="0" t="str">
        <f aca="false">IF(ISNUMBER($AF659),IF($AF659&gt;0,100,IF($AF659&gt;=-50,50,0)),"")</f>
        <v/>
      </c>
      <c r="AR659" s="0" t="str">
        <f aca="false">IF(ISNUMBER($AG659),IF($AG659=1,100,IF($AG659=0,50,0)),"")</f>
        <v/>
      </c>
      <c r="AS659" s="0" t="str">
        <f aca="false">IF(ISNUMBER($AH659),IF($AH659&lt;0,100,IF($AH659&lt;=20,50,0)),"")</f>
        <v/>
      </c>
      <c r="AT659" s="0" t="str">
        <f aca="false">IF(ISNUMBER($AI659),IF($AI659&lt;0.95,100,IF($AI659&lt;=1,50,0)),"")</f>
        <v/>
      </c>
      <c r="AU659" s="0" t="str">
        <f aca="false">IF(ISNUMBER($AJ659),IF($AJ659&lt;30,0,IF($AJ659&lt;40,50,IF($AJ659&lt;=90,100,50))),"")</f>
        <v/>
      </c>
      <c r="AV659" s="0" t="str">
        <f aca="false">IF(ISNUMBER($AK659),IF($AK659&gt;-0.2,100,IF($AK659&gt;=-0.4,50,0)),"")</f>
        <v/>
      </c>
      <c r="AW659" s="59" t="n">
        <f aca="false">01_指標庫!$H$4*ISNUMBER($F659)+01_指標庫!$H$5*ISNUMBER($AA659)+01_指標庫!$H$6*ISNUMBER($G659)+01_指標庫!$H$7*ISNUMBER($H659)+01_指標庫!$H$8*ISNUMBER($AF659)+01_指標庫!$H$9*ISNUMBER($AG659)+01_指標庫!$H$10*ISNUMBER($AB659)+01_指標庫!$H$11*ISNUMBER($AC659)+01_指標庫!$H$12*ISNUMBER($AD659)+01_指標庫!$H$13*ISNUMBER($AE659)+01_指標庫!$H$14*ISNUMBER($I659)+01_指標庫!$H$15*ISNUMBER($AH659)+01_指標庫!$H$16*ISNUMBER($K659)+01_指標庫!$H$17*ISNUMBER($AI659)+01_指標庫!$H$18*ISNUMBER($AJ659)+01_指標庫!$H$19*ISNUMBER($AK659)+01_指標庫!$H$20*ISNUMBER($BB659)+01_指標庫!$H$21*ISNUMBER($BC659)</f>
        <v>51</v>
      </c>
      <c r="AX659" s="59" t="n">
        <f aca="false">IF(AW659=0,50,ROUND((01_指標庫!$H$4*IF(ISNUMBER($F659),L659,0)+01_指標庫!$H$5*IF(ISNUMBER($AA659),AL659,0)+01_指標庫!$H$6*IF(ISNUMBER($G659),M659,0)+01_指標庫!$H$7*IF(ISNUMBER($H659),N659,0)+01_指標庫!$H$8*IF(ISNUMBER($AF659),AQ659,0)+01_指標庫!$H$9*IF(ISNUMBER($AG659),AR659,0)+01_指標庫!$H$10*IF(ISNUMBER($AB659),AM659,0)+01_指標庫!$H$11*IF(ISNUMBER($AC659),AN659,0)+01_指標庫!$H$12*IF(ISNUMBER($AD659),AO659,0)+01_指標庫!$H$13*IF(ISNUMBER($AE659),AP659,0)+01_指標庫!$H$14*IF(ISNUMBER($I659),O659,0)+01_指標庫!$H$15*IF(ISNUMBER($AH659),AS659,0)+01_指標庫!$H$16*IF(ISNUMBER($K659),P659,0)+01_指標庫!$H$17*IF(ISNUMBER($AI659),AT659,0)+01_指標庫!$H$18*IF(ISNUMBER($AJ659),AU659,0)+01_指標庫!$H$19*IF(ISNUMBER($AK659),AV659,0)+01_指標庫!$H$20*IF(ISNUMBER($BB659),BB659,0)+01_指標庫!$H$21*IF(ISNUMBER($BC659),BC659,0))/AW659,1))</f>
        <v>61.8</v>
      </c>
      <c r="AY659" s="60"/>
      <c r="AZ659" s="60"/>
      <c r="BA659" s="58" t="n">
        <f aca="false">AVERAGE($E655:$E659)/AVERAGE($E650:$E659)-1</f>
        <v>-8.08385343773477E-005</v>
      </c>
      <c r="BB659" s="59" t="n">
        <f aca="false">IF(ISNUMBER($BA659),IF(OR($S659&lt;=-0.03,$BA659&lt;-0.003),0,IF(OR($S659&lt;=-0.02,$BA659&lt;0.01),50,100)),"")</f>
        <v>50</v>
      </c>
      <c r="BC659" s="0" t="str">
        <f aca="false">IF(OR(COUNT($AZ659)=0,COUNT($AZ658)=0),"",IF(OR($AY659/$AZ658-1&lt;=-0.03,$AZ659/$AZ658-1&lt;=-0.045,IF(COUNT($AZ650:$AZ659)=10,AVERAGE($AZ655:$AZ659)/AVERAGE($AZ650:$AZ659)-1&lt;-0.01,FALSE())),0,IF(OR($AZ659/$AZ658-1&lt;=-0.02,IF(COUNT($AZ650:$AZ659)=10,AVERAGE($AZ655:$AZ659)/AVERAGE($AZ650:$AZ659)-1&lt;0.005,FALSE())),50,100)))</f>
        <v/>
      </c>
    </row>
    <row r="660" customFormat="false" ht="15" hidden="false" customHeight="true" outlineLevel="0" collapsed="false">
      <c r="A660" s="47" t="n">
        <v>656</v>
      </c>
      <c r="B660" s="48" t="n">
        <v>43510</v>
      </c>
      <c r="C660" s="47" t="n">
        <v>2019</v>
      </c>
      <c r="D660" s="49" t="s">
        <v>239</v>
      </c>
      <c r="E660" s="50" t="n">
        <v>7022.42</v>
      </c>
      <c r="F660" s="51" t="n">
        <v>-0.004139</v>
      </c>
      <c r="G660" s="51" t="n">
        <v>-0.083257</v>
      </c>
      <c r="H660" s="52" t="n">
        <v>0.7143</v>
      </c>
      <c r="I660" s="53" t="n">
        <v>417</v>
      </c>
      <c r="J660" s="47" t="s">
        <v>235</v>
      </c>
      <c r="K660" s="54" t="n">
        <v>16.22</v>
      </c>
      <c r="L660" s="55" t="n">
        <f aca="false">IF(COUNT(F660)=0,50,IF(F660&gt;=0,100,IF(F660&gt;=-0.02,50,0)))</f>
        <v>50</v>
      </c>
      <c r="M660" s="55" t="n">
        <f aca="false">IF(COUNT(G660)=0,50,IF(G660&gt;-0.06,100,IF(G660&gt;-0.15,50,0)))</f>
        <v>50</v>
      </c>
      <c r="N660" s="55" t="n">
        <f aca="false">IF(COUNT(H660)=0,50,IF(H660&gt;=0.6,100,IF(H660&gt;=0.4,50,0)))</f>
        <v>100</v>
      </c>
      <c r="O660" s="55" t="n">
        <f aca="false">IF(COUNT(I660)=0,50,IF(J660="proxy_vix",50,IF(I660&lt;350,100,IF(I660&lt;=450,50,0))))</f>
        <v>50</v>
      </c>
      <c r="P660" s="55" t="n">
        <f aca="false">IF(COUNT(K660)=0,50,IF(K660&lt;20,100,IF(K660&lt;=25,50,0)))</f>
        <v>100</v>
      </c>
      <c r="Q660" s="54"/>
      <c r="R660" s="47"/>
      <c r="S660" s="51" t="n">
        <f aca="false">$E660/$E659-1</f>
        <v>0.00093217101774834</v>
      </c>
      <c r="T660" s="56" t="n">
        <f aca="false">$K660/$K659-1</f>
        <v>0.0364217252396166</v>
      </c>
      <c r="V660" s="57"/>
      <c r="W660" s="57"/>
      <c r="Y660" s="1" t="str">
        <f aca="false">IF(AX660&gt;=70,"EASY",IF(AX660&gt;40,"UNCERTAIN","HARD"))</f>
        <v>UNCERTAIN</v>
      </c>
      <c r="AA660" s="58" t="n">
        <f aca="false">IF($A660&lt;200,"",AVERAGE($E611:$E660)/AVERAGE($E461:$E660)-1)</f>
        <v>-0.0580447845379394</v>
      </c>
      <c r="AB660" s="59" t="n">
        <f aca="false">LOOKUP($B660,07_L1政策步階!$A$4:$A$14,07_L1政策步階!$C$4:$C$14)</f>
        <v>0</v>
      </c>
      <c r="AC660" s="57"/>
      <c r="AD660" s="57"/>
      <c r="AE660" s="57"/>
      <c r="AF660" s="57"/>
      <c r="AG660" s="57"/>
      <c r="AH660" s="57"/>
      <c r="AI660" s="57"/>
      <c r="AJ660" s="57"/>
      <c r="AK660" s="57"/>
      <c r="AL660" s="59" t="n">
        <f aca="false">IF(ISNUMBER($AA660),IF($AA660&gt;=0.005,100,IF($AA660&gt;=-0.015,50,0)),"")</f>
        <v>0</v>
      </c>
      <c r="AM660" s="59" t="n">
        <f aca="false">IF(ISNUMBER($AB660),IF($AB660=1,100,IF($AB660=0,50,0)),"")</f>
        <v>50</v>
      </c>
      <c r="AN660" s="0" t="str">
        <f aca="false">IF(ISNUMBER($AC660),IF($AC660&gt;=0.001,100,IF($AC660&gt;=-0.003,50,0)),"")</f>
        <v/>
      </c>
      <c r="AO660" s="0" t="str">
        <f aca="false">IF(ISNUMBER($AD660),IF($AD660&gt;=0.04,100,IF($AD660&gt;=0,50,0)),"")</f>
        <v/>
      </c>
      <c r="AP660" s="0" t="str">
        <f aca="false">IF(ISNUMBER($AE660),IF($AE660&gt;=25,100,IF($AE660&gt;=-75,50,0)),"")</f>
        <v/>
      </c>
      <c r="AQ660" s="0" t="str">
        <f aca="false">IF(ISNUMBER($AF660),IF($AF660&gt;0,100,IF($AF660&gt;=-50,50,0)),"")</f>
        <v/>
      </c>
      <c r="AR660" s="0" t="str">
        <f aca="false">IF(ISNUMBER($AG660),IF($AG660=1,100,IF($AG660=0,50,0)),"")</f>
        <v/>
      </c>
      <c r="AS660" s="0" t="str">
        <f aca="false">IF(ISNUMBER($AH660),IF($AH660&lt;0,100,IF($AH660&lt;=20,50,0)),"")</f>
        <v/>
      </c>
      <c r="AT660" s="0" t="str">
        <f aca="false">IF(ISNUMBER($AI660),IF($AI660&lt;0.95,100,IF($AI660&lt;=1,50,0)),"")</f>
        <v/>
      </c>
      <c r="AU660" s="0" t="str">
        <f aca="false">IF(ISNUMBER($AJ660),IF($AJ660&lt;30,0,IF($AJ660&lt;40,50,IF($AJ660&lt;=90,100,50))),"")</f>
        <v/>
      </c>
      <c r="AV660" s="0" t="str">
        <f aca="false">IF(ISNUMBER($AK660),IF($AK660&gt;-0.2,100,IF($AK660&gt;=-0.4,50,0)),"")</f>
        <v/>
      </c>
      <c r="AW660" s="59" t="n">
        <f aca="false">01_指標庫!$H$4*ISNUMBER($F660)+01_指標庫!$H$5*ISNUMBER($AA660)+01_指標庫!$H$6*ISNUMBER($G660)+01_指標庫!$H$7*ISNUMBER($H660)+01_指標庫!$H$8*ISNUMBER($AF660)+01_指標庫!$H$9*ISNUMBER($AG660)+01_指標庫!$H$10*ISNUMBER($AB660)+01_指標庫!$H$11*ISNUMBER($AC660)+01_指標庫!$H$12*ISNUMBER($AD660)+01_指標庫!$H$13*ISNUMBER($AE660)+01_指標庫!$H$14*ISNUMBER($I660)+01_指標庫!$H$15*ISNUMBER($AH660)+01_指標庫!$H$16*ISNUMBER($K660)+01_指標庫!$H$17*ISNUMBER($AI660)+01_指標庫!$H$18*ISNUMBER($AJ660)+01_指標庫!$H$19*ISNUMBER($AK660)+01_指標庫!$H$20*ISNUMBER($BB660)+01_指標庫!$H$21*ISNUMBER($BC660)</f>
        <v>51</v>
      </c>
      <c r="AX660" s="59" t="n">
        <f aca="false">IF(AW660=0,50,ROUND((01_指標庫!$H$4*IF(ISNUMBER($F660),L660,0)+01_指標庫!$H$5*IF(ISNUMBER($AA660),AL660,0)+01_指標庫!$H$6*IF(ISNUMBER($G660),M660,0)+01_指標庫!$H$7*IF(ISNUMBER($H660),N660,0)+01_指標庫!$H$8*IF(ISNUMBER($AF660),AQ660,0)+01_指標庫!$H$9*IF(ISNUMBER($AG660),AR660,0)+01_指標庫!$H$10*IF(ISNUMBER($AB660),AM660,0)+01_指標庫!$H$11*IF(ISNUMBER($AC660),AN660,0)+01_指標庫!$H$12*IF(ISNUMBER($AD660),AO660,0)+01_指標庫!$H$13*IF(ISNUMBER($AE660),AP660,0)+01_指標庫!$H$14*IF(ISNUMBER($I660),O660,0)+01_指標庫!$H$15*IF(ISNUMBER($AH660),AS660,0)+01_指標庫!$H$16*IF(ISNUMBER($K660),P660,0)+01_指標庫!$H$17*IF(ISNUMBER($AI660),AT660,0)+01_指標庫!$H$18*IF(ISNUMBER($AJ660),AU660,0)+01_指標庫!$H$19*IF(ISNUMBER($AK660),AV660,0)+01_指標庫!$H$20*IF(ISNUMBER($BB660),BB660,0)+01_指標庫!$H$21*IF(ISNUMBER($BC660),BC660,0))/AW660,1))</f>
        <v>61.8</v>
      </c>
      <c r="AY660" s="60"/>
      <c r="AZ660" s="60"/>
      <c r="BA660" s="58" t="n">
        <f aca="false">AVERAGE($E656:$E660)/AVERAGE($E651:$E660)-1</f>
        <v>0.00163246831276753</v>
      </c>
      <c r="BB660" s="59" t="n">
        <f aca="false">IF(ISNUMBER($BA660),IF(OR($S660&lt;=-0.03,$BA660&lt;-0.003),0,IF(OR($S660&lt;=-0.02,$BA660&lt;0.01),50,100)),"")</f>
        <v>50</v>
      </c>
      <c r="BC660" s="0" t="str">
        <f aca="false">IF(OR(COUNT($AZ660)=0,COUNT($AZ659)=0),"",IF(OR($AY660/$AZ659-1&lt;=-0.03,$AZ660/$AZ659-1&lt;=-0.045,IF(COUNT($AZ651:$AZ660)=10,AVERAGE($AZ656:$AZ660)/AVERAGE($AZ651:$AZ660)-1&lt;-0.01,FALSE())),0,IF(OR($AZ660/$AZ659-1&lt;=-0.02,IF(COUNT($AZ651:$AZ660)=10,AVERAGE($AZ656:$AZ660)/AVERAGE($AZ651:$AZ660)-1&lt;0.005,FALSE())),50,100)))</f>
        <v/>
      </c>
    </row>
    <row r="661" customFormat="false" ht="15" hidden="false" customHeight="true" outlineLevel="0" collapsed="false">
      <c r="A661" s="47" t="n">
        <v>657</v>
      </c>
      <c r="B661" s="48" t="n">
        <v>43511</v>
      </c>
      <c r="C661" s="47" t="n">
        <v>2019</v>
      </c>
      <c r="D661" s="49" t="s">
        <v>234</v>
      </c>
      <c r="E661" s="50" t="n">
        <v>7055.18</v>
      </c>
      <c r="F661" s="51" t="n">
        <v>0.000243</v>
      </c>
      <c r="G661" s="51" t="n">
        <v>-0.07898</v>
      </c>
      <c r="H661" s="52" t="n">
        <v>0.7347</v>
      </c>
      <c r="I661" s="53" t="n">
        <v>412</v>
      </c>
      <c r="J661" s="47" t="s">
        <v>235</v>
      </c>
      <c r="K661" s="54" t="n">
        <v>14.91</v>
      </c>
      <c r="L661" s="55" t="n">
        <f aca="false">IF(COUNT(F661)=0,50,IF(F661&gt;=0,100,IF(F661&gt;=-0.02,50,0)))</f>
        <v>100</v>
      </c>
      <c r="M661" s="55" t="n">
        <f aca="false">IF(COUNT(G661)=0,50,IF(G661&gt;-0.06,100,IF(G661&gt;-0.15,50,0)))</f>
        <v>50</v>
      </c>
      <c r="N661" s="55" t="n">
        <f aca="false">IF(COUNT(H661)=0,50,IF(H661&gt;=0.6,100,IF(H661&gt;=0.4,50,0)))</f>
        <v>100</v>
      </c>
      <c r="O661" s="55" t="n">
        <f aca="false">IF(COUNT(I661)=0,50,IF(J661="proxy_vix",50,IF(I661&lt;350,100,IF(I661&lt;=450,50,0))))</f>
        <v>50</v>
      </c>
      <c r="P661" s="55" t="n">
        <f aca="false">IF(COUNT(K661)=0,50,IF(K661&lt;20,100,IF(K661&lt;=25,50,0)))</f>
        <v>100</v>
      </c>
      <c r="Q661" s="54"/>
      <c r="R661" s="47"/>
      <c r="S661" s="51" t="n">
        <f aca="false">$E661/$E660-1</f>
        <v>0.00466505848411236</v>
      </c>
      <c r="T661" s="56" t="n">
        <f aca="false">$K661/$K660-1</f>
        <v>-0.0807644882860665</v>
      </c>
      <c r="V661" s="57"/>
      <c r="W661" s="57"/>
      <c r="Y661" s="1" t="str">
        <f aca="false">IF(AX661&gt;=70,"EASY",IF(AX661&gt;40,"UNCERTAIN","HARD"))</f>
        <v>UNCERTAIN</v>
      </c>
      <c r="AA661" s="58" t="n">
        <f aca="false">IF($A661&lt;200,"",AVERAGE($E612:$E661)/AVERAGE($E462:$E661)-1)</f>
        <v>-0.058313699378724</v>
      </c>
      <c r="AB661" s="59" t="n">
        <f aca="false">LOOKUP($B661,07_L1政策步階!$A$4:$A$14,07_L1政策步階!$C$4:$C$14)</f>
        <v>0</v>
      </c>
      <c r="AC661" s="57"/>
      <c r="AD661" s="57"/>
      <c r="AE661" s="57"/>
      <c r="AF661" s="57"/>
      <c r="AG661" s="57"/>
      <c r="AH661" s="57"/>
      <c r="AI661" s="57"/>
      <c r="AJ661" s="57"/>
      <c r="AK661" s="57"/>
      <c r="AL661" s="59" t="n">
        <f aca="false">IF(ISNUMBER($AA661),IF($AA661&gt;=0.005,100,IF($AA661&gt;=-0.015,50,0)),"")</f>
        <v>0</v>
      </c>
      <c r="AM661" s="59" t="n">
        <f aca="false">IF(ISNUMBER($AB661),IF($AB661=1,100,IF($AB661=0,50,0)),"")</f>
        <v>50</v>
      </c>
      <c r="AN661" s="0" t="str">
        <f aca="false">IF(ISNUMBER($AC661),IF($AC661&gt;=0.001,100,IF($AC661&gt;=-0.003,50,0)),"")</f>
        <v/>
      </c>
      <c r="AO661" s="0" t="str">
        <f aca="false">IF(ISNUMBER($AD661),IF($AD661&gt;=0.04,100,IF($AD661&gt;=0,50,0)),"")</f>
        <v/>
      </c>
      <c r="AP661" s="0" t="str">
        <f aca="false">IF(ISNUMBER($AE661),IF($AE661&gt;=25,100,IF($AE661&gt;=-75,50,0)),"")</f>
        <v/>
      </c>
      <c r="AQ661" s="0" t="str">
        <f aca="false">IF(ISNUMBER($AF661),IF($AF661&gt;0,100,IF($AF661&gt;=-50,50,0)),"")</f>
        <v/>
      </c>
      <c r="AR661" s="0" t="str">
        <f aca="false">IF(ISNUMBER($AG661),IF($AG661=1,100,IF($AG661=0,50,0)),"")</f>
        <v/>
      </c>
      <c r="AS661" s="0" t="str">
        <f aca="false">IF(ISNUMBER($AH661),IF($AH661&lt;0,100,IF($AH661&lt;=20,50,0)),"")</f>
        <v/>
      </c>
      <c r="AT661" s="0" t="str">
        <f aca="false">IF(ISNUMBER($AI661),IF($AI661&lt;0.95,100,IF($AI661&lt;=1,50,0)),"")</f>
        <v/>
      </c>
      <c r="AU661" s="0" t="str">
        <f aca="false">IF(ISNUMBER($AJ661),IF($AJ661&lt;30,0,IF($AJ661&lt;40,50,IF($AJ661&lt;=90,100,50))),"")</f>
        <v/>
      </c>
      <c r="AV661" s="0" t="str">
        <f aca="false">IF(ISNUMBER($AK661),IF($AK661&gt;-0.2,100,IF($AK661&gt;=-0.4,50,0)),"")</f>
        <v/>
      </c>
      <c r="AW661" s="59" t="n">
        <f aca="false">01_指標庫!$H$4*ISNUMBER($F661)+01_指標庫!$H$5*ISNUMBER($AA661)+01_指標庫!$H$6*ISNUMBER($G661)+01_指標庫!$H$7*ISNUMBER($H661)+01_指標庫!$H$8*ISNUMBER($AF661)+01_指標庫!$H$9*ISNUMBER($AG661)+01_指標庫!$H$10*ISNUMBER($AB661)+01_指標庫!$H$11*ISNUMBER($AC661)+01_指標庫!$H$12*ISNUMBER($AD661)+01_指標庫!$H$13*ISNUMBER($AE661)+01_指標庫!$H$14*ISNUMBER($I661)+01_指標庫!$H$15*ISNUMBER($AH661)+01_指標庫!$H$16*ISNUMBER($K661)+01_指標庫!$H$17*ISNUMBER($AI661)+01_指標庫!$H$18*ISNUMBER($AJ661)+01_指標庫!$H$19*ISNUMBER($AK661)+01_指標庫!$H$20*ISNUMBER($BB661)+01_指標庫!$H$21*ISNUMBER($BC661)</f>
        <v>51</v>
      </c>
      <c r="AX661" s="59" t="n">
        <f aca="false">IF(AW661=0,50,ROUND((01_指標庫!$H$4*IF(ISNUMBER($F661),L661,0)+01_指標庫!$H$5*IF(ISNUMBER($AA661),AL661,0)+01_指標庫!$H$6*IF(ISNUMBER($G661),M661,0)+01_指標庫!$H$7*IF(ISNUMBER($H661),N661,0)+01_指標庫!$H$8*IF(ISNUMBER($AF661),AQ661,0)+01_指標庫!$H$9*IF(ISNUMBER($AG661),AR661,0)+01_指標庫!$H$10*IF(ISNUMBER($AB661),AM661,0)+01_指標庫!$H$11*IF(ISNUMBER($AC661),AN661,0)+01_指標庫!$H$12*IF(ISNUMBER($AD661),AO661,0)+01_指標庫!$H$13*IF(ISNUMBER($AE661),AP661,0)+01_指標庫!$H$14*IF(ISNUMBER($I661),O661,0)+01_指標庫!$H$15*IF(ISNUMBER($AH661),AS661,0)+01_指標庫!$H$16*IF(ISNUMBER($K661),P661,0)+01_指標庫!$H$17*IF(ISNUMBER($AI661),AT661,0)+01_指標庫!$H$18*IF(ISNUMBER($AJ661),AU661,0)+01_指標庫!$H$19*IF(ISNUMBER($AK661),AV661,0)+01_指標庫!$H$20*IF(ISNUMBER($BB661),BB661,0)+01_指標庫!$H$21*IF(ISNUMBER($BC661),BC661,0))/AW661,1))</f>
        <v>69.6</v>
      </c>
      <c r="AY661" s="60"/>
      <c r="AZ661" s="60"/>
      <c r="BA661" s="58" t="n">
        <f aca="false">AVERAGE($E657:$E661)/AVERAGE($E652:$E661)-1</f>
        <v>0.00312418805056791</v>
      </c>
      <c r="BB661" s="59" t="n">
        <f aca="false">IF(ISNUMBER($BA661),IF(OR($S661&lt;=-0.03,$BA661&lt;-0.003),0,IF(OR($S661&lt;=-0.02,$BA661&lt;0.01),50,100)),"")</f>
        <v>50</v>
      </c>
      <c r="BC661" s="0" t="str">
        <f aca="false">IF(OR(COUNT($AZ661)=0,COUNT($AZ660)=0),"",IF(OR($AY661/$AZ660-1&lt;=-0.03,$AZ661/$AZ660-1&lt;=-0.045,IF(COUNT($AZ652:$AZ661)=10,AVERAGE($AZ657:$AZ661)/AVERAGE($AZ652:$AZ661)-1&lt;-0.01,FALSE())),0,IF(OR($AZ661/$AZ660-1&lt;=-0.02,IF(COUNT($AZ652:$AZ661)=10,AVERAGE($AZ657:$AZ661)/AVERAGE($AZ652:$AZ661)-1&lt;0.005,FALSE())),50,100)))</f>
        <v/>
      </c>
    </row>
    <row r="662" customFormat="false" ht="15" hidden="false" customHeight="true" outlineLevel="0" collapsed="false">
      <c r="A662" s="47" t="n">
        <v>658</v>
      </c>
      <c r="B662" s="48" t="n">
        <v>43515</v>
      </c>
      <c r="C662" s="47" t="n">
        <v>2019</v>
      </c>
      <c r="D662" s="49" t="s">
        <v>237</v>
      </c>
      <c r="E662" s="50" t="n">
        <v>7066.61</v>
      </c>
      <c r="F662" s="51" t="n">
        <v>0.001563</v>
      </c>
      <c r="G662" s="51" t="n">
        <v>-0.077488</v>
      </c>
      <c r="H662" s="52" t="n">
        <v>0.7347</v>
      </c>
      <c r="I662" s="53" t="n">
        <v>411</v>
      </c>
      <c r="J662" s="47" t="s">
        <v>235</v>
      </c>
      <c r="K662" s="54" t="n">
        <v>14.88</v>
      </c>
      <c r="L662" s="55" t="n">
        <f aca="false">IF(COUNT(F662)=0,50,IF(F662&gt;=0,100,IF(F662&gt;=-0.02,50,0)))</f>
        <v>100</v>
      </c>
      <c r="M662" s="55" t="n">
        <f aca="false">IF(COUNT(G662)=0,50,IF(G662&gt;-0.06,100,IF(G662&gt;-0.15,50,0)))</f>
        <v>50</v>
      </c>
      <c r="N662" s="55" t="n">
        <f aca="false">IF(COUNT(H662)=0,50,IF(H662&gt;=0.6,100,IF(H662&gt;=0.4,50,0)))</f>
        <v>100</v>
      </c>
      <c r="O662" s="55" t="n">
        <f aca="false">IF(COUNT(I662)=0,50,IF(J662="proxy_vix",50,IF(I662&lt;350,100,IF(I662&lt;=450,50,0))))</f>
        <v>50</v>
      </c>
      <c r="P662" s="55" t="n">
        <f aca="false">IF(COUNT(K662)=0,50,IF(K662&lt;20,100,IF(K662&lt;=25,50,0)))</f>
        <v>100</v>
      </c>
      <c r="Q662" s="54"/>
      <c r="R662" s="47"/>
      <c r="S662" s="51" t="n">
        <f aca="false">$E662/$E661-1</f>
        <v>0.00162008623451126</v>
      </c>
      <c r="T662" s="56" t="n">
        <f aca="false">$K662/$K661-1</f>
        <v>-0.00201207243460755</v>
      </c>
      <c r="V662" s="57"/>
      <c r="W662" s="57"/>
      <c r="Y662" s="1" t="str">
        <f aca="false">IF(AX662&gt;=70,"EASY",IF(AX662&gt;40,"UNCERTAIN","HARD"))</f>
        <v>UNCERTAIN</v>
      </c>
      <c r="AA662" s="58" t="n">
        <f aca="false">IF($A662&lt;200,"",AVERAGE($E613:$E662)/AVERAGE($E463:$E662)-1)</f>
        <v>-0.0578260811054637</v>
      </c>
      <c r="AB662" s="59" t="n">
        <f aca="false">LOOKUP($B662,07_L1政策步階!$A$4:$A$14,07_L1政策步階!$C$4:$C$14)</f>
        <v>0</v>
      </c>
      <c r="AC662" s="57"/>
      <c r="AD662" s="57"/>
      <c r="AE662" s="57"/>
      <c r="AF662" s="57"/>
      <c r="AG662" s="57"/>
      <c r="AH662" s="57"/>
      <c r="AI662" s="57"/>
      <c r="AJ662" s="57"/>
      <c r="AK662" s="57"/>
      <c r="AL662" s="59" t="n">
        <f aca="false">IF(ISNUMBER($AA662),IF($AA662&gt;=0.005,100,IF($AA662&gt;=-0.015,50,0)),"")</f>
        <v>0</v>
      </c>
      <c r="AM662" s="59" t="n">
        <f aca="false">IF(ISNUMBER($AB662),IF($AB662=1,100,IF($AB662=0,50,0)),"")</f>
        <v>50</v>
      </c>
      <c r="AN662" s="0" t="str">
        <f aca="false">IF(ISNUMBER($AC662),IF($AC662&gt;=0.001,100,IF($AC662&gt;=-0.003,50,0)),"")</f>
        <v/>
      </c>
      <c r="AO662" s="0" t="str">
        <f aca="false">IF(ISNUMBER($AD662),IF($AD662&gt;=0.04,100,IF($AD662&gt;=0,50,0)),"")</f>
        <v/>
      </c>
      <c r="AP662" s="0" t="str">
        <f aca="false">IF(ISNUMBER($AE662),IF($AE662&gt;=25,100,IF($AE662&gt;=-75,50,0)),"")</f>
        <v/>
      </c>
      <c r="AQ662" s="0" t="str">
        <f aca="false">IF(ISNUMBER($AF662),IF($AF662&gt;0,100,IF($AF662&gt;=-50,50,0)),"")</f>
        <v/>
      </c>
      <c r="AR662" s="0" t="str">
        <f aca="false">IF(ISNUMBER($AG662),IF($AG662=1,100,IF($AG662=0,50,0)),"")</f>
        <v/>
      </c>
      <c r="AS662" s="0" t="str">
        <f aca="false">IF(ISNUMBER($AH662),IF($AH662&lt;0,100,IF($AH662&lt;=20,50,0)),"")</f>
        <v/>
      </c>
      <c r="AT662" s="0" t="str">
        <f aca="false">IF(ISNUMBER($AI662),IF($AI662&lt;0.95,100,IF($AI662&lt;=1,50,0)),"")</f>
        <v/>
      </c>
      <c r="AU662" s="0" t="str">
        <f aca="false">IF(ISNUMBER($AJ662),IF($AJ662&lt;30,0,IF($AJ662&lt;40,50,IF($AJ662&lt;=90,100,50))),"")</f>
        <v/>
      </c>
      <c r="AV662" s="0" t="str">
        <f aca="false">IF(ISNUMBER($AK662),IF($AK662&gt;-0.2,100,IF($AK662&gt;=-0.4,50,0)),"")</f>
        <v/>
      </c>
      <c r="AW662" s="59" t="n">
        <f aca="false">01_指標庫!$H$4*ISNUMBER($F662)+01_指標庫!$H$5*ISNUMBER($AA662)+01_指標庫!$H$6*ISNUMBER($G662)+01_指標庫!$H$7*ISNUMBER($H662)+01_指標庫!$H$8*ISNUMBER($AF662)+01_指標庫!$H$9*ISNUMBER($AG662)+01_指標庫!$H$10*ISNUMBER($AB662)+01_指標庫!$H$11*ISNUMBER($AC662)+01_指標庫!$H$12*ISNUMBER($AD662)+01_指標庫!$H$13*ISNUMBER($AE662)+01_指標庫!$H$14*ISNUMBER($I662)+01_指標庫!$H$15*ISNUMBER($AH662)+01_指標庫!$H$16*ISNUMBER($K662)+01_指標庫!$H$17*ISNUMBER($AI662)+01_指標庫!$H$18*ISNUMBER($AJ662)+01_指標庫!$H$19*ISNUMBER($AK662)+01_指標庫!$H$20*ISNUMBER($BB662)+01_指標庫!$H$21*ISNUMBER($BC662)</f>
        <v>51</v>
      </c>
      <c r="AX662" s="59" t="n">
        <f aca="false">IF(AW662=0,50,ROUND((01_指標庫!$H$4*IF(ISNUMBER($F662),L662,0)+01_指標庫!$H$5*IF(ISNUMBER($AA662),AL662,0)+01_指標庫!$H$6*IF(ISNUMBER($G662),M662,0)+01_指標庫!$H$7*IF(ISNUMBER($H662),N662,0)+01_指標庫!$H$8*IF(ISNUMBER($AF662),AQ662,0)+01_指標庫!$H$9*IF(ISNUMBER($AG662),AR662,0)+01_指標庫!$H$10*IF(ISNUMBER($AB662),AM662,0)+01_指標庫!$H$11*IF(ISNUMBER($AC662),AN662,0)+01_指標庫!$H$12*IF(ISNUMBER($AD662),AO662,0)+01_指標庫!$H$13*IF(ISNUMBER($AE662),AP662,0)+01_指標庫!$H$14*IF(ISNUMBER($I662),O662,0)+01_指標庫!$H$15*IF(ISNUMBER($AH662),AS662,0)+01_指標庫!$H$16*IF(ISNUMBER($K662),P662,0)+01_指標庫!$H$17*IF(ISNUMBER($AI662),AT662,0)+01_指標庫!$H$18*IF(ISNUMBER($AJ662),AU662,0)+01_指標庫!$H$19*IF(ISNUMBER($AK662),AV662,0)+01_指標庫!$H$20*IF(ISNUMBER($BB662),BB662,0)+01_指標庫!$H$21*IF(ISNUMBER($BC662),BC662,0))/AW662,1))</f>
        <v>69.6</v>
      </c>
      <c r="AY662" s="60"/>
      <c r="AZ662" s="60"/>
      <c r="BA662" s="58" t="n">
        <f aca="false">AVERAGE($E658:$E662)/AVERAGE($E653:$E662)-1</f>
        <v>0.00609711885284403</v>
      </c>
      <c r="BB662" s="59" t="n">
        <f aca="false">IF(ISNUMBER($BA662),IF(OR($S662&lt;=-0.03,$BA662&lt;-0.003),0,IF(OR($S662&lt;=-0.02,$BA662&lt;0.01),50,100)),"")</f>
        <v>50</v>
      </c>
      <c r="BC662" s="0" t="str">
        <f aca="false">IF(OR(COUNT($AZ662)=0,COUNT($AZ661)=0),"",IF(OR($AY662/$AZ661-1&lt;=-0.03,$AZ662/$AZ661-1&lt;=-0.045,IF(COUNT($AZ653:$AZ662)=10,AVERAGE($AZ658:$AZ662)/AVERAGE($AZ653:$AZ662)-1&lt;-0.01,FALSE())),0,IF(OR($AZ662/$AZ661-1&lt;=-0.02,IF(COUNT($AZ653:$AZ662)=10,AVERAGE($AZ658:$AZ662)/AVERAGE($AZ653:$AZ662)-1&lt;0.005,FALSE())),50,100)))</f>
        <v/>
      </c>
    </row>
    <row r="663" customFormat="false" ht="15" hidden="false" customHeight="true" outlineLevel="0" collapsed="false">
      <c r="A663" s="47" t="n">
        <v>659</v>
      </c>
      <c r="B663" s="48" t="n">
        <v>43516</v>
      </c>
      <c r="C663" s="47" t="n">
        <v>2019</v>
      </c>
      <c r="D663" s="49" t="s">
        <v>238</v>
      </c>
      <c r="E663" s="50" t="n">
        <v>7062.34</v>
      </c>
      <c r="F663" s="51" t="n">
        <v>0.000661</v>
      </c>
      <c r="G663" s="51" t="n">
        <v>-0.078045</v>
      </c>
      <c r="H663" s="52" t="n">
        <v>0.7551</v>
      </c>
      <c r="I663" s="53" t="n">
        <v>408</v>
      </c>
      <c r="J663" s="47" t="s">
        <v>235</v>
      </c>
      <c r="K663" s="54" t="n">
        <v>14.02</v>
      </c>
      <c r="L663" s="55" t="n">
        <f aca="false">IF(COUNT(F663)=0,50,IF(F663&gt;=0,100,IF(F663&gt;=-0.02,50,0)))</f>
        <v>100</v>
      </c>
      <c r="M663" s="55" t="n">
        <f aca="false">IF(COUNT(G663)=0,50,IF(G663&gt;-0.06,100,IF(G663&gt;-0.15,50,0)))</f>
        <v>50</v>
      </c>
      <c r="N663" s="55" t="n">
        <f aca="false">IF(COUNT(H663)=0,50,IF(H663&gt;=0.6,100,IF(H663&gt;=0.4,50,0)))</f>
        <v>100</v>
      </c>
      <c r="O663" s="55" t="n">
        <f aca="false">IF(COUNT(I663)=0,50,IF(J663="proxy_vix",50,IF(I663&lt;350,100,IF(I663&lt;=450,50,0))))</f>
        <v>50</v>
      </c>
      <c r="P663" s="55" t="n">
        <f aca="false">IF(COUNT(K663)=0,50,IF(K663&lt;20,100,IF(K663&lt;=25,50,0)))</f>
        <v>100</v>
      </c>
      <c r="Q663" s="54"/>
      <c r="R663" s="47"/>
      <c r="S663" s="51" t="n">
        <f aca="false">$E663/$E662-1</f>
        <v>-0.000604250128420802</v>
      </c>
      <c r="T663" s="56" t="n">
        <f aca="false">$K663/$K662-1</f>
        <v>-0.0577956989247312</v>
      </c>
      <c r="V663" s="57"/>
      <c r="W663" s="57"/>
      <c r="Y663" s="1" t="str">
        <f aca="false">IF(AX663&gt;=70,"EASY",IF(AX663&gt;40,"UNCERTAIN","HARD"))</f>
        <v>UNCERTAIN</v>
      </c>
      <c r="AA663" s="58" t="n">
        <f aca="false">IF($A663&lt;200,"",AVERAGE($E614:$E663)/AVERAGE($E464:$E663)-1)</f>
        <v>-0.0574723377896809</v>
      </c>
      <c r="AB663" s="59" t="n">
        <f aca="false">LOOKUP($B663,07_L1政策步階!$A$4:$A$14,07_L1政策步階!$C$4:$C$14)</f>
        <v>0</v>
      </c>
      <c r="AC663" s="57"/>
      <c r="AD663" s="57"/>
      <c r="AE663" s="57"/>
      <c r="AF663" s="57"/>
      <c r="AG663" s="57"/>
      <c r="AH663" s="57"/>
      <c r="AI663" s="57"/>
      <c r="AJ663" s="57"/>
      <c r="AK663" s="57"/>
      <c r="AL663" s="59" t="n">
        <f aca="false">IF(ISNUMBER($AA663),IF($AA663&gt;=0.005,100,IF($AA663&gt;=-0.015,50,0)),"")</f>
        <v>0</v>
      </c>
      <c r="AM663" s="59" t="n">
        <f aca="false">IF(ISNUMBER($AB663),IF($AB663=1,100,IF($AB663=0,50,0)),"")</f>
        <v>50</v>
      </c>
      <c r="AN663" s="0" t="str">
        <f aca="false">IF(ISNUMBER($AC663),IF($AC663&gt;=0.001,100,IF($AC663&gt;=-0.003,50,0)),"")</f>
        <v/>
      </c>
      <c r="AO663" s="0" t="str">
        <f aca="false">IF(ISNUMBER($AD663),IF($AD663&gt;=0.04,100,IF($AD663&gt;=0,50,0)),"")</f>
        <v/>
      </c>
      <c r="AP663" s="0" t="str">
        <f aca="false">IF(ISNUMBER($AE663),IF($AE663&gt;=25,100,IF($AE663&gt;=-75,50,0)),"")</f>
        <v/>
      </c>
      <c r="AQ663" s="0" t="str">
        <f aca="false">IF(ISNUMBER($AF663),IF($AF663&gt;0,100,IF($AF663&gt;=-50,50,0)),"")</f>
        <v/>
      </c>
      <c r="AR663" s="0" t="str">
        <f aca="false">IF(ISNUMBER($AG663),IF($AG663=1,100,IF($AG663=0,50,0)),"")</f>
        <v/>
      </c>
      <c r="AS663" s="0" t="str">
        <f aca="false">IF(ISNUMBER($AH663),IF($AH663&lt;0,100,IF($AH663&lt;=20,50,0)),"")</f>
        <v/>
      </c>
      <c r="AT663" s="0" t="str">
        <f aca="false">IF(ISNUMBER($AI663),IF($AI663&lt;0.95,100,IF($AI663&lt;=1,50,0)),"")</f>
        <v/>
      </c>
      <c r="AU663" s="0" t="str">
        <f aca="false">IF(ISNUMBER($AJ663),IF($AJ663&lt;30,0,IF($AJ663&lt;40,50,IF($AJ663&lt;=90,100,50))),"")</f>
        <v/>
      </c>
      <c r="AV663" s="0" t="str">
        <f aca="false">IF(ISNUMBER($AK663),IF($AK663&gt;-0.2,100,IF($AK663&gt;=-0.4,50,0)),"")</f>
        <v/>
      </c>
      <c r="AW663" s="59" t="n">
        <f aca="false">01_指標庫!$H$4*ISNUMBER($F663)+01_指標庫!$H$5*ISNUMBER($AA663)+01_指標庫!$H$6*ISNUMBER($G663)+01_指標庫!$H$7*ISNUMBER($H663)+01_指標庫!$H$8*ISNUMBER($AF663)+01_指標庫!$H$9*ISNUMBER($AG663)+01_指標庫!$H$10*ISNUMBER($AB663)+01_指標庫!$H$11*ISNUMBER($AC663)+01_指標庫!$H$12*ISNUMBER($AD663)+01_指標庫!$H$13*ISNUMBER($AE663)+01_指標庫!$H$14*ISNUMBER($I663)+01_指標庫!$H$15*ISNUMBER($AH663)+01_指標庫!$H$16*ISNUMBER($K663)+01_指標庫!$H$17*ISNUMBER($AI663)+01_指標庫!$H$18*ISNUMBER($AJ663)+01_指標庫!$H$19*ISNUMBER($AK663)+01_指標庫!$H$20*ISNUMBER($BB663)+01_指標庫!$H$21*ISNUMBER($BC663)</f>
        <v>51</v>
      </c>
      <c r="AX663" s="59" t="n">
        <f aca="false">IF(AW663=0,50,ROUND((01_指標庫!$H$4*IF(ISNUMBER($F663),L663,0)+01_指標庫!$H$5*IF(ISNUMBER($AA663),AL663,0)+01_指標庫!$H$6*IF(ISNUMBER($G663),M663,0)+01_指標庫!$H$7*IF(ISNUMBER($H663),N663,0)+01_指標庫!$H$8*IF(ISNUMBER($AF663),AQ663,0)+01_指標庫!$H$9*IF(ISNUMBER($AG663),AR663,0)+01_指標庫!$H$10*IF(ISNUMBER($AB663),AM663,0)+01_指標庫!$H$11*IF(ISNUMBER($AC663),AN663,0)+01_指標庫!$H$12*IF(ISNUMBER($AD663),AO663,0)+01_指標庫!$H$13*IF(ISNUMBER($AE663),AP663,0)+01_指標庫!$H$14*IF(ISNUMBER($I663),O663,0)+01_指標庫!$H$15*IF(ISNUMBER($AH663),AS663,0)+01_指標庫!$H$16*IF(ISNUMBER($K663),P663,0)+01_指標庫!$H$17*IF(ISNUMBER($AI663),AT663,0)+01_指標庫!$H$18*IF(ISNUMBER($AJ663),AU663,0)+01_指標庫!$H$19*IF(ISNUMBER($AK663),AV663,0)+01_指標庫!$H$20*IF(ISNUMBER($BB663),BB663,0)+01_指標庫!$H$21*IF(ISNUMBER($BC663),BC663,0))/AW663,1))</f>
        <v>69.6</v>
      </c>
      <c r="AY663" s="60"/>
      <c r="AZ663" s="60"/>
      <c r="BA663" s="58" t="n">
        <f aca="false">AVERAGE($E659:$E663)/AVERAGE($E654:$E663)-1</f>
        <v>0.00690160274125917</v>
      </c>
      <c r="BB663" s="59" t="n">
        <f aca="false">IF(ISNUMBER($BA663),IF(OR($S663&lt;=-0.03,$BA663&lt;-0.003),0,IF(OR($S663&lt;=-0.02,$BA663&lt;0.01),50,100)),"")</f>
        <v>50</v>
      </c>
      <c r="BC663" s="0" t="str">
        <f aca="false">IF(OR(COUNT($AZ663)=0,COUNT($AZ662)=0),"",IF(OR($AY663/$AZ662-1&lt;=-0.03,$AZ663/$AZ662-1&lt;=-0.045,IF(COUNT($AZ654:$AZ663)=10,AVERAGE($AZ659:$AZ663)/AVERAGE($AZ654:$AZ663)-1&lt;-0.01,FALSE())),0,IF(OR($AZ663/$AZ662-1&lt;=-0.02,IF(COUNT($AZ654:$AZ663)=10,AVERAGE($AZ659:$AZ663)/AVERAGE($AZ654:$AZ663)-1&lt;0.005,FALSE())),50,100)))</f>
        <v/>
      </c>
    </row>
    <row r="664" customFormat="false" ht="15" hidden="false" customHeight="true" outlineLevel="0" collapsed="false">
      <c r="A664" s="47" t="n">
        <v>660</v>
      </c>
      <c r="B664" s="48" t="n">
        <v>43517</v>
      </c>
      <c r="C664" s="47" t="n">
        <v>2019</v>
      </c>
      <c r="D664" s="49" t="s">
        <v>239</v>
      </c>
      <c r="E664" s="50" t="n">
        <v>7035.16</v>
      </c>
      <c r="F664" s="51" t="n">
        <v>-0.003378</v>
      </c>
      <c r="G664" s="51" t="n">
        <v>-0.081593</v>
      </c>
      <c r="H664" s="52" t="n">
        <v>0.7143</v>
      </c>
      <c r="I664" s="53" t="n">
        <v>404</v>
      </c>
      <c r="J664" s="47" t="s">
        <v>235</v>
      </c>
      <c r="K664" s="54" t="n">
        <v>14.46</v>
      </c>
      <c r="L664" s="55" t="n">
        <f aca="false">IF(COUNT(F664)=0,50,IF(F664&gt;=0,100,IF(F664&gt;=-0.02,50,0)))</f>
        <v>50</v>
      </c>
      <c r="M664" s="55" t="n">
        <f aca="false">IF(COUNT(G664)=0,50,IF(G664&gt;-0.06,100,IF(G664&gt;-0.15,50,0)))</f>
        <v>50</v>
      </c>
      <c r="N664" s="55" t="n">
        <f aca="false">IF(COUNT(H664)=0,50,IF(H664&gt;=0.6,100,IF(H664&gt;=0.4,50,0)))</f>
        <v>100</v>
      </c>
      <c r="O664" s="55" t="n">
        <f aca="false">IF(COUNT(I664)=0,50,IF(J664="proxy_vix",50,IF(I664&lt;350,100,IF(I664&lt;=450,50,0))))</f>
        <v>50</v>
      </c>
      <c r="P664" s="55" t="n">
        <f aca="false">IF(COUNT(K664)=0,50,IF(K664&lt;20,100,IF(K664&lt;=25,50,0)))</f>
        <v>100</v>
      </c>
      <c r="Q664" s="54"/>
      <c r="R664" s="47"/>
      <c r="S664" s="51" t="n">
        <f aca="false">$E664/$E663-1</f>
        <v>-0.00384858276435296</v>
      </c>
      <c r="T664" s="56" t="n">
        <f aca="false">$K664/$K663-1</f>
        <v>0.0313837375178319</v>
      </c>
      <c r="V664" s="57"/>
      <c r="W664" s="57"/>
      <c r="Y664" s="1" t="str">
        <f aca="false">IF(AX664&gt;=70,"EASY",IF(AX664&gt;40,"UNCERTAIN","HARD"))</f>
        <v>UNCERTAIN</v>
      </c>
      <c r="AA664" s="58" t="n">
        <f aca="false">IF($A664&lt;200,"",AVERAGE($E615:$E664)/AVERAGE($E465:$E664)-1)</f>
        <v>-0.0564546518608682</v>
      </c>
      <c r="AB664" s="59" t="n">
        <f aca="false">LOOKUP($B664,07_L1政策步階!$A$4:$A$14,07_L1政策步階!$C$4:$C$14)</f>
        <v>0</v>
      </c>
      <c r="AC664" s="57"/>
      <c r="AD664" s="57"/>
      <c r="AE664" s="57"/>
      <c r="AF664" s="57"/>
      <c r="AG664" s="57"/>
      <c r="AH664" s="57"/>
      <c r="AI664" s="57"/>
      <c r="AJ664" s="57"/>
      <c r="AK664" s="57"/>
      <c r="AL664" s="59" t="n">
        <f aca="false">IF(ISNUMBER($AA664),IF($AA664&gt;=0.005,100,IF($AA664&gt;=-0.015,50,0)),"")</f>
        <v>0</v>
      </c>
      <c r="AM664" s="59" t="n">
        <f aca="false">IF(ISNUMBER($AB664),IF($AB664=1,100,IF($AB664=0,50,0)),"")</f>
        <v>50</v>
      </c>
      <c r="AN664" s="0" t="str">
        <f aca="false">IF(ISNUMBER($AC664),IF($AC664&gt;=0.001,100,IF($AC664&gt;=-0.003,50,0)),"")</f>
        <v/>
      </c>
      <c r="AO664" s="0" t="str">
        <f aca="false">IF(ISNUMBER($AD664),IF($AD664&gt;=0.04,100,IF($AD664&gt;=0,50,0)),"")</f>
        <v/>
      </c>
      <c r="AP664" s="0" t="str">
        <f aca="false">IF(ISNUMBER($AE664),IF($AE664&gt;=25,100,IF($AE664&gt;=-75,50,0)),"")</f>
        <v/>
      </c>
      <c r="AQ664" s="0" t="str">
        <f aca="false">IF(ISNUMBER($AF664),IF($AF664&gt;0,100,IF($AF664&gt;=-50,50,0)),"")</f>
        <v/>
      </c>
      <c r="AR664" s="0" t="str">
        <f aca="false">IF(ISNUMBER($AG664),IF($AG664=1,100,IF($AG664=0,50,0)),"")</f>
        <v/>
      </c>
      <c r="AS664" s="0" t="str">
        <f aca="false">IF(ISNUMBER($AH664),IF($AH664&lt;0,100,IF($AH664&lt;=20,50,0)),"")</f>
        <v/>
      </c>
      <c r="AT664" s="0" t="str">
        <f aca="false">IF(ISNUMBER($AI664),IF($AI664&lt;0.95,100,IF($AI664&lt;=1,50,0)),"")</f>
        <v/>
      </c>
      <c r="AU664" s="0" t="str">
        <f aca="false">IF(ISNUMBER($AJ664),IF($AJ664&lt;30,0,IF($AJ664&lt;40,50,IF($AJ664&lt;=90,100,50))),"")</f>
        <v/>
      </c>
      <c r="AV664" s="0" t="str">
        <f aca="false">IF(ISNUMBER($AK664),IF($AK664&gt;-0.2,100,IF($AK664&gt;=-0.4,50,0)),"")</f>
        <v/>
      </c>
      <c r="AW664" s="59" t="n">
        <f aca="false">01_指標庫!$H$4*ISNUMBER($F664)+01_指標庫!$H$5*ISNUMBER($AA664)+01_指標庫!$H$6*ISNUMBER($G664)+01_指標庫!$H$7*ISNUMBER($H664)+01_指標庫!$H$8*ISNUMBER($AF664)+01_指標庫!$H$9*ISNUMBER($AG664)+01_指標庫!$H$10*ISNUMBER($AB664)+01_指標庫!$H$11*ISNUMBER($AC664)+01_指標庫!$H$12*ISNUMBER($AD664)+01_指標庫!$H$13*ISNUMBER($AE664)+01_指標庫!$H$14*ISNUMBER($I664)+01_指標庫!$H$15*ISNUMBER($AH664)+01_指標庫!$H$16*ISNUMBER($K664)+01_指標庫!$H$17*ISNUMBER($AI664)+01_指標庫!$H$18*ISNUMBER($AJ664)+01_指標庫!$H$19*ISNUMBER($AK664)+01_指標庫!$H$20*ISNUMBER($BB664)+01_指標庫!$H$21*ISNUMBER($BC664)</f>
        <v>51</v>
      </c>
      <c r="AX664" s="59" t="n">
        <f aca="false">IF(AW664=0,50,ROUND((01_指標庫!$H$4*IF(ISNUMBER($F664),L664,0)+01_指標庫!$H$5*IF(ISNUMBER($AA664),AL664,0)+01_指標庫!$H$6*IF(ISNUMBER($G664),M664,0)+01_指標庫!$H$7*IF(ISNUMBER($H664),N664,0)+01_指標庫!$H$8*IF(ISNUMBER($AF664),AQ664,0)+01_指標庫!$H$9*IF(ISNUMBER($AG664),AR664,0)+01_指標庫!$H$10*IF(ISNUMBER($AB664),AM664,0)+01_指標庫!$H$11*IF(ISNUMBER($AC664),AN664,0)+01_指標庫!$H$12*IF(ISNUMBER($AD664),AO664,0)+01_指標庫!$H$13*IF(ISNUMBER($AE664),AP664,0)+01_指標庫!$H$14*IF(ISNUMBER($I664),O664,0)+01_指標庫!$H$15*IF(ISNUMBER($AH664),AS664,0)+01_指標庫!$H$16*IF(ISNUMBER($K664),P664,0)+01_指標庫!$H$17*IF(ISNUMBER($AI664),AT664,0)+01_指標庫!$H$18*IF(ISNUMBER($AJ664),AU664,0)+01_指標庫!$H$19*IF(ISNUMBER($AK664),AV664,0)+01_指標庫!$H$20*IF(ISNUMBER($BB664),BB664,0)+01_指標庫!$H$21*IF(ISNUMBER($BC664),BC664,0))/AW664,1))</f>
        <v>61.8</v>
      </c>
      <c r="AY664" s="60"/>
      <c r="AZ664" s="60"/>
      <c r="BA664" s="58" t="n">
        <f aca="false">AVERAGE($E660:$E664)/AVERAGE($E655:$E664)-1</f>
        <v>0.00691247300875508</v>
      </c>
      <c r="BB664" s="59" t="n">
        <f aca="false">IF(ISNUMBER($BA664),IF(OR($S664&lt;=-0.03,$BA664&lt;-0.003),0,IF(OR($S664&lt;=-0.02,$BA664&lt;0.01),50,100)),"")</f>
        <v>50</v>
      </c>
      <c r="BC664" s="0" t="str">
        <f aca="false">IF(OR(COUNT($AZ664)=0,COUNT($AZ663)=0),"",IF(OR($AY664/$AZ663-1&lt;=-0.03,$AZ664/$AZ663-1&lt;=-0.045,IF(COUNT($AZ655:$AZ664)=10,AVERAGE($AZ660:$AZ664)/AVERAGE($AZ655:$AZ664)-1&lt;-0.01,FALSE())),0,IF(OR($AZ664/$AZ663-1&lt;=-0.02,IF(COUNT($AZ655:$AZ664)=10,AVERAGE($AZ660:$AZ664)/AVERAGE($AZ655:$AZ664)-1&lt;0.005,FALSE())),50,100)))</f>
        <v/>
      </c>
    </row>
    <row r="665" customFormat="false" ht="15" hidden="false" customHeight="true" outlineLevel="0" collapsed="false">
      <c r="A665" s="47" t="n">
        <v>661</v>
      </c>
      <c r="B665" s="48" t="n">
        <v>43518</v>
      </c>
      <c r="C665" s="47" t="n">
        <v>2019</v>
      </c>
      <c r="D665" s="49" t="s">
        <v>234</v>
      </c>
      <c r="E665" s="50" t="n">
        <v>7090.63</v>
      </c>
      <c r="F665" s="51" t="n">
        <v>0.004289</v>
      </c>
      <c r="G665" s="51" t="n">
        <v>-0.074352</v>
      </c>
      <c r="H665" s="52" t="n">
        <v>0.7143</v>
      </c>
      <c r="I665" s="53" t="n">
        <v>405</v>
      </c>
      <c r="J665" s="47" t="s">
        <v>235</v>
      </c>
      <c r="K665" s="54" t="n">
        <v>13.51</v>
      </c>
      <c r="L665" s="55" t="n">
        <f aca="false">IF(COUNT(F665)=0,50,IF(F665&gt;=0,100,IF(F665&gt;=-0.02,50,0)))</f>
        <v>100</v>
      </c>
      <c r="M665" s="55" t="n">
        <f aca="false">IF(COUNT(G665)=0,50,IF(G665&gt;-0.06,100,IF(G665&gt;-0.15,50,0)))</f>
        <v>50</v>
      </c>
      <c r="N665" s="55" t="n">
        <f aca="false">IF(COUNT(H665)=0,50,IF(H665&gt;=0.6,100,IF(H665&gt;=0.4,50,0)))</f>
        <v>100</v>
      </c>
      <c r="O665" s="55" t="n">
        <f aca="false">IF(COUNT(I665)=0,50,IF(J665="proxy_vix",50,IF(I665&lt;350,100,IF(I665&lt;=450,50,0))))</f>
        <v>50</v>
      </c>
      <c r="P665" s="55" t="n">
        <f aca="false">IF(COUNT(K665)=0,50,IF(K665&lt;20,100,IF(K665&lt;=25,50,0)))</f>
        <v>100</v>
      </c>
      <c r="Q665" s="54"/>
      <c r="R665" s="47"/>
      <c r="S665" s="51" t="n">
        <f aca="false">$E665/$E664-1</f>
        <v>0.00788468208256821</v>
      </c>
      <c r="T665" s="56" t="n">
        <f aca="false">$K665/$K664-1</f>
        <v>-0.0656984785615492</v>
      </c>
      <c r="V665" s="57"/>
      <c r="W665" s="57"/>
      <c r="Y665" s="1" t="str">
        <f aca="false">IF(AX665&gt;=70,"EASY",IF(AX665&gt;40,"UNCERTAIN","HARD"))</f>
        <v>UNCERTAIN</v>
      </c>
      <c r="AA665" s="58" t="n">
        <f aca="false">IF($A665&lt;200,"",AVERAGE($E616:$E665)/AVERAGE($E466:$E665)-1)</f>
        <v>-0.0554787986420131</v>
      </c>
      <c r="AB665" s="59" t="n">
        <f aca="false">LOOKUP($B665,07_L1政策步階!$A$4:$A$14,07_L1政策步階!$C$4:$C$14)</f>
        <v>0</v>
      </c>
      <c r="AC665" s="57"/>
      <c r="AD665" s="57"/>
      <c r="AE665" s="57"/>
      <c r="AF665" s="57"/>
      <c r="AG665" s="57"/>
      <c r="AH665" s="57"/>
      <c r="AI665" s="57"/>
      <c r="AJ665" s="57"/>
      <c r="AK665" s="57"/>
      <c r="AL665" s="59" t="n">
        <f aca="false">IF(ISNUMBER($AA665),IF($AA665&gt;=0.005,100,IF($AA665&gt;=-0.015,50,0)),"")</f>
        <v>0</v>
      </c>
      <c r="AM665" s="59" t="n">
        <f aca="false">IF(ISNUMBER($AB665),IF($AB665=1,100,IF($AB665=0,50,0)),"")</f>
        <v>50</v>
      </c>
      <c r="AN665" s="0" t="str">
        <f aca="false">IF(ISNUMBER($AC665),IF($AC665&gt;=0.001,100,IF($AC665&gt;=-0.003,50,0)),"")</f>
        <v/>
      </c>
      <c r="AO665" s="0" t="str">
        <f aca="false">IF(ISNUMBER($AD665),IF($AD665&gt;=0.04,100,IF($AD665&gt;=0,50,0)),"")</f>
        <v/>
      </c>
      <c r="AP665" s="0" t="str">
        <f aca="false">IF(ISNUMBER($AE665),IF($AE665&gt;=25,100,IF($AE665&gt;=-75,50,0)),"")</f>
        <v/>
      </c>
      <c r="AQ665" s="0" t="str">
        <f aca="false">IF(ISNUMBER($AF665),IF($AF665&gt;0,100,IF($AF665&gt;=-50,50,0)),"")</f>
        <v/>
      </c>
      <c r="AR665" s="0" t="str">
        <f aca="false">IF(ISNUMBER($AG665),IF($AG665=1,100,IF($AG665=0,50,0)),"")</f>
        <v/>
      </c>
      <c r="AS665" s="0" t="str">
        <f aca="false">IF(ISNUMBER($AH665),IF($AH665&lt;0,100,IF($AH665&lt;=20,50,0)),"")</f>
        <v/>
      </c>
      <c r="AT665" s="0" t="str">
        <f aca="false">IF(ISNUMBER($AI665),IF($AI665&lt;0.95,100,IF($AI665&lt;=1,50,0)),"")</f>
        <v/>
      </c>
      <c r="AU665" s="0" t="str">
        <f aca="false">IF(ISNUMBER($AJ665),IF($AJ665&lt;30,0,IF($AJ665&lt;40,50,IF($AJ665&lt;=90,100,50))),"")</f>
        <v/>
      </c>
      <c r="AV665" s="0" t="str">
        <f aca="false">IF(ISNUMBER($AK665),IF($AK665&gt;-0.2,100,IF($AK665&gt;=-0.4,50,0)),"")</f>
        <v/>
      </c>
      <c r="AW665" s="59" t="n">
        <f aca="false">01_指標庫!$H$4*ISNUMBER($F665)+01_指標庫!$H$5*ISNUMBER($AA665)+01_指標庫!$H$6*ISNUMBER($G665)+01_指標庫!$H$7*ISNUMBER($H665)+01_指標庫!$H$8*ISNUMBER($AF665)+01_指標庫!$H$9*ISNUMBER($AG665)+01_指標庫!$H$10*ISNUMBER($AB665)+01_指標庫!$H$11*ISNUMBER($AC665)+01_指標庫!$H$12*ISNUMBER($AD665)+01_指標庫!$H$13*ISNUMBER($AE665)+01_指標庫!$H$14*ISNUMBER($I665)+01_指標庫!$H$15*ISNUMBER($AH665)+01_指標庫!$H$16*ISNUMBER($K665)+01_指標庫!$H$17*ISNUMBER($AI665)+01_指標庫!$H$18*ISNUMBER($AJ665)+01_指標庫!$H$19*ISNUMBER($AK665)+01_指標庫!$H$20*ISNUMBER($BB665)+01_指標庫!$H$21*ISNUMBER($BC665)</f>
        <v>51</v>
      </c>
      <c r="AX665" s="59" t="n">
        <f aca="false">IF(AW665=0,50,ROUND((01_指標庫!$H$4*IF(ISNUMBER($F665),L665,0)+01_指標庫!$H$5*IF(ISNUMBER($AA665),AL665,0)+01_指標庫!$H$6*IF(ISNUMBER($G665),M665,0)+01_指標庫!$H$7*IF(ISNUMBER($H665),N665,0)+01_指標庫!$H$8*IF(ISNUMBER($AF665),AQ665,0)+01_指標庫!$H$9*IF(ISNUMBER($AG665),AR665,0)+01_指標庫!$H$10*IF(ISNUMBER($AB665),AM665,0)+01_指標庫!$H$11*IF(ISNUMBER($AC665),AN665,0)+01_指標庫!$H$12*IF(ISNUMBER($AD665),AO665,0)+01_指標庫!$H$13*IF(ISNUMBER($AE665),AP665,0)+01_指標庫!$H$14*IF(ISNUMBER($I665),O665,0)+01_指標庫!$H$15*IF(ISNUMBER($AH665),AS665,0)+01_指標庫!$H$16*IF(ISNUMBER($K665),P665,0)+01_指標庫!$H$17*IF(ISNUMBER($AI665),AT665,0)+01_指標庫!$H$18*IF(ISNUMBER($AJ665),AU665,0)+01_指標庫!$H$19*IF(ISNUMBER($AK665),AV665,0)+01_指標庫!$H$20*IF(ISNUMBER($BB665),BB665,0)+01_指標庫!$H$21*IF(ISNUMBER($BC665),BC665,0))/AW665,1))</f>
        <v>69.6</v>
      </c>
      <c r="AY665" s="60"/>
      <c r="AZ665" s="60"/>
      <c r="BA665" s="58" t="n">
        <f aca="false">AVERAGE($E661:$E665)/AVERAGE($E656:$E665)-1</f>
        <v>0.00619275858728052</v>
      </c>
      <c r="BB665" s="59" t="n">
        <f aca="false">IF(ISNUMBER($BA665),IF(OR($S665&lt;=-0.03,$BA665&lt;-0.003),0,IF(OR($S665&lt;=-0.02,$BA665&lt;0.01),50,100)),"")</f>
        <v>50</v>
      </c>
      <c r="BC665" s="0" t="str">
        <f aca="false">IF(OR(COUNT($AZ665)=0,COUNT($AZ664)=0),"",IF(OR($AY665/$AZ664-1&lt;=-0.03,$AZ665/$AZ664-1&lt;=-0.045,IF(COUNT($AZ656:$AZ665)=10,AVERAGE($AZ661:$AZ665)/AVERAGE($AZ656:$AZ665)-1&lt;-0.01,FALSE())),0,IF(OR($AZ665/$AZ664-1&lt;=-0.02,IF(COUNT($AZ656:$AZ665)=10,AVERAGE($AZ661:$AZ665)/AVERAGE($AZ656:$AZ665)-1&lt;0.005,FALSE())),50,100)))</f>
        <v/>
      </c>
    </row>
    <row r="666" customFormat="false" ht="15" hidden="false" customHeight="true" outlineLevel="0" collapsed="false">
      <c r="A666" s="47" t="n">
        <v>662</v>
      </c>
      <c r="B666" s="48" t="n">
        <v>43521</v>
      </c>
      <c r="C666" s="47" t="n">
        <v>2019</v>
      </c>
      <c r="D666" s="49" t="s">
        <v>236</v>
      </c>
      <c r="E666" s="50" t="n">
        <v>7115.43</v>
      </c>
      <c r="F666" s="51" t="n">
        <v>0.007588</v>
      </c>
      <c r="G666" s="51" t="n">
        <v>-0.071115</v>
      </c>
      <c r="H666" s="52" t="n">
        <v>0.7551</v>
      </c>
      <c r="I666" s="53" t="n">
        <v>400</v>
      </c>
      <c r="J666" s="47" t="s">
        <v>235</v>
      </c>
      <c r="K666" s="54" t="n">
        <v>14.85</v>
      </c>
      <c r="L666" s="55" t="n">
        <f aca="false">IF(COUNT(F666)=0,50,IF(F666&gt;=0,100,IF(F666&gt;=-0.02,50,0)))</f>
        <v>100</v>
      </c>
      <c r="M666" s="55" t="n">
        <f aca="false">IF(COUNT(G666)=0,50,IF(G666&gt;-0.06,100,IF(G666&gt;-0.15,50,0)))</f>
        <v>50</v>
      </c>
      <c r="N666" s="55" t="n">
        <f aca="false">IF(COUNT(H666)=0,50,IF(H666&gt;=0.6,100,IF(H666&gt;=0.4,50,0)))</f>
        <v>100</v>
      </c>
      <c r="O666" s="55" t="n">
        <f aca="false">IF(COUNT(I666)=0,50,IF(J666="proxy_vix",50,IF(I666&lt;350,100,IF(I666&lt;=450,50,0))))</f>
        <v>50</v>
      </c>
      <c r="P666" s="55" t="n">
        <f aca="false">IF(COUNT(K666)=0,50,IF(K666&lt;20,100,IF(K666&lt;=25,50,0)))</f>
        <v>100</v>
      </c>
      <c r="Q666" s="54"/>
      <c r="R666" s="47"/>
      <c r="S666" s="51" t="n">
        <f aca="false">$E666/$E665-1</f>
        <v>0.00349757355834401</v>
      </c>
      <c r="T666" s="56" t="n">
        <f aca="false">$K666/$K665-1</f>
        <v>0.0991857883049594</v>
      </c>
      <c r="V666" s="57"/>
      <c r="W666" s="57"/>
      <c r="Y666" s="1" t="str">
        <f aca="false">IF(AX666&gt;=70,"EASY",IF(AX666&gt;40,"UNCERTAIN","HARD"))</f>
        <v>UNCERTAIN</v>
      </c>
      <c r="AA666" s="58" t="n">
        <f aca="false">IF($A666&lt;200,"",AVERAGE($E617:$E666)/AVERAGE($E467:$E666)-1)</f>
        <v>-0.0545148506590668</v>
      </c>
      <c r="AB666" s="59" t="n">
        <f aca="false">LOOKUP($B666,07_L1政策步階!$A$4:$A$14,07_L1政策步階!$C$4:$C$14)</f>
        <v>0</v>
      </c>
      <c r="AC666" s="57"/>
      <c r="AD666" s="57"/>
      <c r="AE666" s="57"/>
      <c r="AF666" s="57"/>
      <c r="AG666" s="57"/>
      <c r="AH666" s="57"/>
      <c r="AI666" s="57"/>
      <c r="AJ666" s="57"/>
      <c r="AK666" s="57"/>
      <c r="AL666" s="59" t="n">
        <f aca="false">IF(ISNUMBER($AA666),IF($AA666&gt;=0.005,100,IF($AA666&gt;=-0.015,50,0)),"")</f>
        <v>0</v>
      </c>
      <c r="AM666" s="59" t="n">
        <f aca="false">IF(ISNUMBER($AB666),IF($AB666=1,100,IF($AB666=0,50,0)),"")</f>
        <v>50</v>
      </c>
      <c r="AN666" s="0" t="str">
        <f aca="false">IF(ISNUMBER($AC666),IF($AC666&gt;=0.001,100,IF($AC666&gt;=-0.003,50,0)),"")</f>
        <v/>
      </c>
      <c r="AO666" s="0" t="str">
        <f aca="false">IF(ISNUMBER($AD666),IF($AD666&gt;=0.04,100,IF($AD666&gt;=0,50,0)),"")</f>
        <v/>
      </c>
      <c r="AP666" s="0" t="str">
        <f aca="false">IF(ISNUMBER($AE666),IF($AE666&gt;=25,100,IF($AE666&gt;=-75,50,0)),"")</f>
        <v/>
      </c>
      <c r="AQ666" s="0" t="str">
        <f aca="false">IF(ISNUMBER($AF666),IF($AF666&gt;0,100,IF($AF666&gt;=-50,50,0)),"")</f>
        <v/>
      </c>
      <c r="AR666" s="0" t="str">
        <f aca="false">IF(ISNUMBER($AG666),IF($AG666=1,100,IF($AG666=0,50,0)),"")</f>
        <v/>
      </c>
      <c r="AS666" s="0" t="str">
        <f aca="false">IF(ISNUMBER($AH666),IF($AH666&lt;0,100,IF($AH666&lt;=20,50,0)),"")</f>
        <v/>
      </c>
      <c r="AT666" s="0" t="str">
        <f aca="false">IF(ISNUMBER($AI666),IF($AI666&lt;0.95,100,IF($AI666&lt;=1,50,0)),"")</f>
        <v/>
      </c>
      <c r="AU666" s="0" t="str">
        <f aca="false">IF(ISNUMBER($AJ666),IF($AJ666&lt;30,0,IF($AJ666&lt;40,50,IF($AJ666&lt;=90,100,50))),"")</f>
        <v/>
      </c>
      <c r="AV666" s="0" t="str">
        <f aca="false">IF(ISNUMBER($AK666),IF($AK666&gt;-0.2,100,IF($AK666&gt;=-0.4,50,0)),"")</f>
        <v/>
      </c>
      <c r="AW666" s="59" t="n">
        <f aca="false">01_指標庫!$H$4*ISNUMBER($F666)+01_指標庫!$H$5*ISNUMBER($AA666)+01_指標庫!$H$6*ISNUMBER($G666)+01_指標庫!$H$7*ISNUMBER($H666)+01_指標庫!$H$8*ISNUMBER($AF666)+01_指標庫!$H$9*ISNUMBER($AG666)+01_指標庫!$H$10*ISNUMBER($AB666)+01_指標庫!$H$11*ISNUMBER($AC666)+01_指標庫!$H$12*ISNUMBER($AD666)+01_指標庫!$H$13*ISNUMBER($AE666)+01_指標庫!$H$14*ISNUMBER($I666)+01_指標庫!$H$15*ISNUMBER($AH666)+01_指標庫!$H$16*ISNUMBER($K666)+01_指標庫!$H$17*ISNUMBER($AI666)+01_指標庫!$H$18*ISNUMBER($AJ666)+01_指標庫!$H$19*ISNUMBER($AK666)+01_指標庫!$H$20*ISNUMBER($BB666)+01_指標庫!$H$21*ISNUMBER($BC666)</f>
        <v>51</v>
      </c>
      <c r="AX666" s="59" t="n">
        <f aca="false">IF(AW666=0,50,ROUND((01_指標庫!$H$4*IF(ISNUMBER($F666),L666,0)+01_指標庫!$H$5*IF(ISNUMBER($AA666),AL666,0)+01_指標庫!$H$6*IF(ISNUMBER($G666),M666,0)+01_指標庫!$H$7*IF(ISNUMBER($H666),N666,0)+01_指標庫!$H$8*IF(ISNUMBER($AF666),AQ666,0)+01_指標庫!$H$9*IF(ISNUMBER($AG666),AR666,0)+01_指標庫!$H$10*IF(ISNUMBER($AB666),AM666,0)+01_指標庫!$H$11*IF(ISNUMBER($AC666),AN666,0)+01_指標庫!$H$12*IF(ISNUMBER($AD666),AO666,0)+01_指標庫!$H$13*IF(ISNUMBER($AE666),AP666,0)+01_指標庫!$H$14*IF(ISNUMBER($I666),O666,0)+01_指標庫!$H$15*IF(ISNUMBER($AH666),AS666,0)+01_指標庫!$H$16*IF(ISNUMBER($K666),P666,0)+01_指標庫!$H$17*IF(ISNUMBER($AI666),AT666,0)+01_指標庫!$H$18*IF(ISNUMBER($AJ666),AU666,0)+01_指標庫!$H$19*IF(ISNUMBER($AK666),AV666,0)+01_指標庫!$H$20*IF(ISNUMBER($BB666),BB666,0)+01_指標庫!$H$21*IF(ISNUMBER($BC666),BC666,0))/AW666,1))</f>
        <v>69.6</v>
      </c>
      <c r="AY666" s="60"/>
      <c r="AZ666" s="60"/>
      <c r="BA666" s="58" t="n">
        <f aca="false">AVERAGE($E662:$E666)/AVERAGE($E657:$E666)-1</f>
        <v>0.00501282187888474</v>
      </c>
      <c r="BB666" s="59" t="n">
        <f aca="false">IF(ISNUMBER($BA666),IF(OR($S666&lt;=-0.03,$BA666&lt;-0.003),0,IF(OR($S666&lt;=-0.02,$BA666&lt;0.01),50,100)),"")</f>
        <v>50</v>
      </c>
      <c r="BC666" s="0" t="str">
        <f aca="false">IF(OR(COUNT($AZ666)=0,COUNT($AZ665)=0),"",IF(OR($AY666/$AZ665-1&lt;=-0.03,$AZ666/$AZ665-1&lt;=-0.045,IF(COUNT($AZ657:$AZ666)=10,AVERAGE($AZ662:$AZ666)/AVERAGE($AZ657:$AZ666)-1&lt;-0.01,FALSE())),0,IF(OR($AZ666/$AZ665-1&lt;=-0.02,IF(COUNT($AZ657:$AZ666)=10,AVERAGE($AZ662:$AZ666)/AVERAGE($AZ657:$AZ666)-1&lt;0.005,FALSE())),50,100)))</f>
        <v/>
      </c>
    </row>
    <row r="667" customFormat="false" ht="15" hidden="false" customHeight="true" outlineLevel="0" collapsed="false">
      <c r="A667" s="47" t="n">
        <v>663</v>
      </c>
      <c r="B667" s="48" t="n">
        <v>43522</v>
      </c>
      <c r="C667" s="47" t="n">
        <v>2019</v>
      </c>
      <c r="D667" s="49" t="s">
        <v>237</v>
      </c>
      <c r="E667" s="50" t="n">
        <v>7123.22</v>
      </c>
      <c r="F667" s="51" t="n">
        <v>0.008526</v>
      </c>
      <c r="G667" s="51" t="n">
        <v>-0.070098</v>
      </c>
      <c r="H667" s="52" t="n">
        <v>0.7347</v>
      </c>
      <c r="I667" s="53" t="n">
        <v>401</v>
      </c>
      <c r="J667" s="47" t="s">
        <v>235</v>
      </c>
      <c r="K667" s="54" t="n">
        <v>15.17</v>
      </c>
      <c r="L667" s="55" t="n">
        <f aca="false">IF(COUNT(F667)=0,50,IF(F667&gt;=0,100,IF(F667&gt;=-0.02,50,0)))</f>
        <v>100</v>
      </c>
      <c r="M667" s="55" t="n">
        <f aca="false">IF(COUNT(G667)=0,50,IF(G667&gt;-0.06,100,IF(G667&gt;-0.15,50,0)))</f>
        <v>50</v>
      </c>
      <c r="N667" s="55" t="n">
        <f aca="false">IF(COUNT(H667)=0,50,IF(H667&gt;=0.6,100,IF(H667&gt;=0.4,50,0)))</f>
        <v>100</v>
      </c>
      <c r="O667" s="55" t="n">
        <f aca="false">IF(COUNT(I667)=0,50,IF(J667="proxy_vix",50,IF(I667&lt;350,100,IF(I667&lt;=450,50,0))))</f>
        <v>50</v>
      </c>
      <c r="P667" s="55" t="n">
        <f aca="false">IF(COUNT(K667)=0,50,IF(K667&lt;20,100,IF(K667&lt;=25,50,0)))</f>
        <v>100</v>
      </c>
      <c r="Q667" s="54"/>
      <c r="R667" s="47"/>
      <c r="S667" s="51" t="n">
        <f aca="false">$E667/$E666-1</f>
        <v>0.00109480382773763</v>
      </c>
      <c r="T667" s="56" t="n">
        <f aca="false">$K667/$K666-1</f>
        <v>0.0215488215488215</v>
      </c>
      <c r="V667" s="57"/>
      <c r="W667" s="57"/>
      <c r="Y667" s="1" t="str">
        <f aca="false">IF(AX667&gt;=70,"EASY",IF(AX667&gt;40,"UNCERTAIN","HARD"))</f>
        <v>UNCERTAIN</v>
      </c>
      <c r="AA667" s="58" t="n">
        <f aca="false">IF($A667&lt;200,"",AVERAGE($E618:$E667)/AVERAGE($E468:$E667)-1)</f>
        <v>-0.053651499913652</v>
      </c>
      <c r="AB667" s="59" t="n">
        <f aca="false">LOOKUP($B667,07_L1政策步階!$A$4:$A$14,07_L1政策步階!$C$4:$C$14)</f>
        <v>0</v>
      </c>
      <c r="AC667" s="57"/>
      <c r="AD667" s="57"/>
      <c r="AE667" s="57"/>
      <c r="AF667" s="57"/>
      <c r="AG667" s="57"/>
      <c r="AH667" s="57"/>
      <c r="AI667" s="57"/>
      <c r="AJ667" s="57"/>
      <c r="AK667" s="57"/>
      <c r="AL667" s="59" t="n">
        <f aca="false">IF(ISNUMBER($AA667),IF($AA667&gt;=0.005,100,IF($AA667&gt;=-0.015,50,0)),"")</f>
        <v>0</v>
      </c>
      <c r="AM667" s="59" t="n">
        <f aca="false">IF(ISNUMBER($AB667),IF($AB667=1,100,IF($AB667=0,50,0)),"")</f>
        <v>50</v>
      </c>
      <c r="AN667" s="0" t="str">
        <f aca="false">IF(ISNUMBER($AC667),IF($AC667&gt;=0.001,100,IF($AC667&gt;=-0.003,50,0)),"")</f>
        <v/>
      </c>
      <c r="AO667" s="0" t="str">
        <f aca="false">IF(ISNUMBER($AD667),IF($AD667&gt;=0.04,100,IF($AD667&gt;=0,50,0)),"")</f>
        <v/>
      </c>
      <c r="AP667" s="0" t="str">
        <f aca="false">IF(ISNUMBER($AE667),IF($AE667&gt;=25,100,IF($AE667&gt;=-75,50,0)),"")</f>
        <v/>
      </c>
      <c r="AQ667" s="0" t="str">
        <f aca="false">IF(ISNUMBER($AF667),IF($AF667&gt;0,100,IF($AF667&gt;=-50,50,0)),"")</f>
        <v/>
      </c>
      <c r="AR667" s="0" t="str">
        <f aca="false">IF(ISNUMBER($AG667),IF($AG667=1,100,IF($AG667=0,50,0)),"")</f>
        <v/>
      </c>
      <c r="AS667" s="0" t="str">
        <f aca="false">IF(ISNUMBER($AH667),IF($AH667&lt;0,100,IF($AH667&lt;=20,50,0)),"")</f>
        <v/>
      </c>
      <c r="AT667" s="0" t="str">
        <f aca="false">IF(ISNUMBER($AI667),IF($AI667&lt;0.95,100,IF($AI667&lt;=1,50,0)),"")</f>
        <v/>
      </c>
      <c r="AU667" s="0" t="str">
        <f aca="false">IF(ISNUMBER($AJ667),IF($AJ667&lt;30,0,IF($AJ667&lt;40,50,IF($AJ667&lt;=90,100,50))),"")</f>
        <v/>
      </c>
      <c r="AV667" s="0" t="str">
        <f aca="false">IF(ISNUMBER($AK667),IF($AK667&gt;-0.2,100,IF($AK667&gt;=-0.4,50,0)),"")</f>
        <v/>
      </c>
      <c r="AW667" s="59" t="n">
        <f aca="false">01_指標庫!$H$4*ISNUMBER($F667)+01_指標庫!$H$5*ISNUMBER($AA667)+01_指標庫!$H$6*ISNUMBER($G667)+01_指標庫!$H$7*ISNUMBER($H667)+01_指標庫!$H$8*ISNUMBER($AF667)+01_指標庫!$H$9*ISNUMBER($AG667)+01_指標庫!$H$10*ISNUMBER($AB667)+01_指標庫!$H$11*ISNUMBER($AC667)+01_指標庫!$H$12*ISNUMBER($AD667)+01_指標庫!$H$13*ISNUMBER($AE667)+01_指標庫!$H$14*ISNUMBER($I667)+01_指標庫!$H$15*ISNUMBER($AH667)+01_指標庫!$H$16*ISNUMBER($K667)+01_指標庫!$H$17*ISNUMBER($AI667)+01_指標庫!$H$18*ISNUMBER($AJ667)+01_指標庫!$H$19*ISNUMBER($AK667)+01_指標庫!$H$20*ISNUMBER($BB667)+01_指標庫!$H$21*ISNUMBER($BC667)</f>
        <v>51</v>
      </c>
      <c r="AX667" s="59" t="n">
        <f aca="false">IF(AW667=0,50,ROUND((01_指標庫!$H$4*IF(ISNUMBER($F667),L667,0)+01_指標庫!$H$5*IF(ISNUMBER($AA667),AL667,0)+01_指標庫!$H$6*IF(ISNUMBER($G667),M667,0)+01_指標庫!$H$7*IF(ISNUMBER($H667),N667,0)+01_指標庫!$H$8*IF(ISNUMBER($AF667),AQ667,0)+01_指標庫!$H$9*IF(ISNUMBER($AG667),AR667,0)+01_指標庫!$H$10*IF(ISNUMBER($AB667),AM667,0)+01_指標庫!$H$11*IF(ISNUMBER($AC667),AN667,0)+01_指標庫!$H$12*IF(ISNUMBER($AD667),AO667,0)+01_指標庫!$H$13*IF(ISNUMBER($AE667),AP667,0)+01_指標庫!$H$14*IF(ISNUMBER($I667),O667,0)+01_指標庫!$H$15*IF(ISNUMBER($AH667),AS667,0)+01_指標庫!$H$16*IF(ISNUMBER($K667),P667,0)+01_指標庫!$H$17*IF(ISNUMBER($AI667),AT667,0)+01_指標庫!$H$18*IF(ISNUMBER($AJ667),AU667,0)+01_指標庫!$H$19*IF(ISNUMBER($AK667),AV667,0)+01_指標庫!$H$20*IF(ISNUMBER($BB667),BB667,0)+01_指標庫!$H$21*IF(ISNUMBER($BC667),BC667,0))/AW667,1))</f>
        <v>69.6</v>
      </c>
      <c r="AY667" s="60"/>
      <c r="AZ667" s="60"/>
      <c r="BA667" s="58" t="n">
        <f aca="false">AVERAGE($E663:$E667)/AVERAGE($E658:$E667)-1</f>
        <v>0.00356961052124349</v>
      </c>
      <c r="BB667" s="59" t="n">
        <f aca="false">IF(ISNUMBER($BA667),IF(OR($S667&lt;=-0.03,$BA667&lt;-0.003),0,IF(OR($S667&lt;=-0.02,$BA667&lt;0.01),50,100)),"")</f>
        <v>50</v>
      </c>
      <c r="BC667" s="0" t="str">
        <f aca="false">IF(OR(COUNT($AZ667)=0,COUNT($AZ666)=0),"",IF(OR($AY667/$AZ666-1&lt;=-0.03,$AZ667/$AZ666-1&lt;=-0.045,IF(COUNT($AZ658:$AZ667)=10,AVERAGE($AZ663:$AZ667)/AVERAGE($AZ658:$AZ667)-1&lt;-0.01,FALSE())),0,IF(OR($AZ667/$AZ666-1&lt;=-0.02,IF(COUNT($AZ658:$AZ667)=10,AVERAGE($AZ663:$AZ667)/AVERAGE($AZ658:$AZ667)-1&lt;0.005,FALSE())),50,100)))</f>
        <v/>
      </c>
    </row>
    <row r="668" customFormat="false" ht="15" hidden="false" customHeight="true" outlineLevel="0" collapsed="false">
      <c r="A668" s="47" t="n">
        <v>664</v>
      </c>
      <c r="B668" s="48" t="n">
        <v>43523</v>
      </c>
      <c r="C668" s="47" t="n">
        <v>2019</v>
      </c>
      <c r="D668" s="49" t="s">
        <v>238</v>
      </c>
      <c r="E668" s="50" t="n">
        <v>7117</v>
      </c>
      <c r="F668" s="51" t="n">
        <v>0.007536</v>
      </c>
      <c r="G668" s="51" t="n">
        <v>-0.07091</v>
      </c>
      <c r="H668" s="52" t="n">
        <v>0.7347</v>
      </c>
      <c r="I668" s="53" t="n">
        <v>394</v>
      </c>
      <c r="J668" s="47" t="s">
        <v>235</v>
      </c>
      <c r="K668" s="54" t="n">
        <v>14.7</v>
      </c>
      <c r="L668" s="55" t="n">
        <f aca="false">IF(COUNT(F668)=0,50,IF(F668&gt;=0,100,IF(F668&gt;=-0.02,50,0)))</f>
        <v>100</v>
      </c>
      <c r="M668" s="55" t="n">
        <f aca="false">IF(COUNT(G668)=0,50,IF(G668&gt;-0.06,100,IF(G668&gt;-0.15,50,0)))</f>
        <v>50</v>
      </c>
      <c r="N668" s="55" t="n">
        <f aca="false">IF(COUNT(H668)=0,50,IF(H668&gt;=0.6,100,IF(H668&gt;=0.4,50,0)))</f>
        <v>100</v>
      </c>
      <c r="O668" s="55" t="n">
        <f aca="false">IF(COUNT(I668)=0,50,IF(J668="proxy_vix",50,IF(I668&lt;350,100,IF(I668&lt;=450,50,0))))</f>
        <v>50</v>
      </c>
      <c r="P668" s="55" t="n">
        <f aca="false">IF(COUNT(K668)=0,50,IF(K668&lt;20,100,IF(K668&lt;=25,50,0)))</f>
        <v>100</v>
      </c>
      <c r="Q668" s="54"/>
      <c r="R668" s="47"/>
      <c r="S668" s="51" t="n">
        <f aca="false">$E668/$E667-1</f>
        <v>-0.000873200603098034</v>
      </c>
      <c r="T668" s="56" t="n">
        <f aca="false">$K668/$K667-1</f>
        <v>-0.0309822017139091</v>
      </c>
      <c r="V668" s="57"/>
      <c r="W668" s="57"/>
      <c r="Y668" s="1" t="str">
        <f aca="false">IF(AX668&gt;=70,"EASY",IF(AX668&gt;40,"UNCERTAIN","HARD"))</f>
        <v>UNCERTAIN</v>
      </c>
      <c r="AA668" s="58" t="n">
        <f aca="false">IF($A668&lt;200,"",AVERAGE($E619:$E668)/AVERAGE($E469:$E668)-1)</f>
        <v>-0.0527660636525945</v>
      </c>
      <c r="AB668" s="59" t="n">
        <f aca="false">LOOKUP($B668,07_L1政策步階!$A$4:$A$14,07_L1政策步階!$C$4:$C$14)</f>
        <v>0</v>
      </c>
      <c r="AC668" s="57"/>
      <c r="AD668" s="57"/>
      <c r="AE668" s="57"/>
      <c r="AF668" s="57"/>
      <c r="AG668" s="57"/>
      <c r="AH668" s="57"/>
      <c r="AI668" s="57"/>
      <c r="AJ668" s="57"/>
      <c r="AK668" s="57"/>
      <c r="AL668" s="59" t="n">
        <f aca="false">IF(ISNUMBER($AA668),IF($AA668&gt;=0.005,100,IF($AA668&gt;=-0.015,50,0)),"")</f>
        <v>0</v>
      </c>
      <c r="AM668" s="59" t="n">
        <f aca="false">IF(ISNUMBER($AB668),IF($AB668=1,100,IF($AB668=0,50,0)),"")</f>
        <v>50</v>
      </c>
      <c r="AN668" s="0" t="str">
        <f aca="false">IF(ISNUMBER($AC668),IF($AC668&gt;=0.001,100,IF($AC668&gt;=-0.003,50,0)),"")</f>
        <v/>
      </c>
      <c r="AO668" s="0" t="str">
        <f aca="false">IF(ISNUMBER($AD668),IF($AD668&gt;=0.04,100,IF($AD668&gt;=0,50,0)),"")</f>
        <v/>
      </c>
      <c r="AP668" s="0" t="str">
        <f aca="false">IF(ISNUMBER($AE668),IF($AE668&gt;=25,100,IF($AE668&gt;=-75,50,0)),"")</f>
        <v/>
      </c>
      <c r="AQ668" s="0" t="str">
        <f aca="false">IF(ISNUMBER($AF668),IF($AF668&gt;0,100,IF($AF668&gt;=-50,50,0)),"")</f>
        <v/>
      </c>
      <c r="AR668" s="0" t="str">
        <f aca="false">IF(ISNUMBER($AG668),IF($AG668=1,100,IF($AG668=0,50,0)),"")</f>
        <v/>
      </c>
      <c r="AS668" s="0" t="str">
        <f aca="false">IF(ISNUMBER($AH668),IF($AH668&lt;0,100,IF($AH668&lt;=20,50,0)),"")</f>
        <v/>
      </c>
      <c r="AT668" s="0" t="str">
        <f aca="false">IF(ISNUMBER($AI668),IF($AI668&lt;0.95,100,IF($AI668&lt;=1,50,0)),"")</f>
        <v/>
      </c>
      <c r="AU668" s="0" t="str">
        <f aca="false">IF(ISNUMBER($AJ668),IF($AJ668&lt;30,0,IF($AJ668&lt;40,50,IF($AJ668&lt;=90,100,50))),"")</f>
        <v/>
      </c>
      <c r="AV668" s="0" t="str">
        <f aca="false">IF(ISNUMBER($AK668),IF($AK668&gt;-0.2,100,IF($AK668&gt;=-0.4,50,0)),"")</f>
        <v/>
      </c>
      <c r="AW668" s="59" t="n">
        <f aca="false">01_指標庫!$H$4*ISNUMBER($F668)+01_指標庫!$H$5*ISNUMBER($AA668)+01_指標庫!$H$6*ISNUMBER($G668)+01_指標庫!$H$7*ISNUMBER($H668)+01_指標庫!$H$8*ISNUMBER($AF668)+01_指標庫!$H$9*ISNUMBER($AG668)+01_指標庫!$H$10*ISNUMBER($AB668)+01_指標庫!$H$11*ISNUMBER($AC668)+01_指標庫!$H$12*ISNUMBER($AD668)+01_指標庫!$H$13*ISNUMBER($AE668)+01_指標庫!$H$14*ISNUMBER($I668)+01_指標庫!$H$15*ISNUMBER($AH668)+01_指標庫!$H$16*ISNUMBER($K668)+01_指標庫!$H$17*ISNUMBER($AI668)+01_指標庫!$H$18*ISNUMBER($AJ668)+01_指標庫!$H$19*ISNUMBER($AK668)+01_指標庫!$H$20*ISNUMBER($BB668)+01_指標庫!$H$21*ISNUMBER($BC668)</f>
        <v>51</v>
      </c>
      <c r="AX668" s="59" t="n">
        <f aca="false">IF(AW668=0,50,ROUND((01_指標庫!$H$4*IF(ISNUMBER($F668),L668,0)+01_指標庫!$H$5*IF(ISNUMBER($AA668),AL668,0)+01_指標庫!$H$6*IF(ISNUMBER($G668),M668,0)+01_指標庫!$H$7*IF(ISNUMBER($H668),N668,0)+01_指標庫!$H$8*IF(ISNUMBER($AF668),AQ668,0)+01_指標庫!$H$9*IF(ISNUMBER($AG668),AR668,0)+01_指標庫!$H$10*IF(ISNUMBER($AB668),AM668,0)+01_指標庫!$H$11*IF(ISNUMBER($AC668),AN668,0)+01_指標庫!$H$12*IF(ISNUMBER($AD668),AO668,0)+01_指標庫!$H$13*IF(ISNUMBER($AE668),AP668,0)+01_指標庫!$H$14*IF(ISNUMBER($I668),O668,0)+01_指標庫!$H$15*IF(ISNUMBER($AH668),AS668,0)+01_指標庫!$H$16*IF(ISNUMBER($K668),P668,0)+01_指標庫!$H$17*IF(ISNUMBER($AI668),AT668,0)+01_指標庫!$H$18*IF(ISNUMBER($AJ668),AU668,0)+01_指標庫!$H$19*IF(ISNUMBER($AK668),AV668,0)+01_指標庫!$H$20*IF(ISNUMBER($BB668),BB668,0)+01_指標庫!$H$21*IF(ISNUMBER($BC668),BC668,0))/AW668,1))</f>
        <v>69.6</v>
      </c>
      <c r="AY668" s="60"/>
      <c r="AZ668" s="60"/>
      <c r="BA668" s="58" t="n">
        <f aca="false">AVERAGE($E664:$E668)/AVERAGE($E659:$E668)-1</f>
        <v>0.00366330725602437</v>
      </c>
      <c r="BB668" s="59" t="n">
        <f aca="false">IF(ISNUMBER($BA668),IF(OR($S668&lt;=-0.03,$BA668&lt;-0.003),0,IF(OR($S668&lt;=-0.02,$BA668&lt;0.01),50,100)),"")</f>
        <v>50</v>
      </c>
      <c r="BC668" s="0" t="str">
        <f aca="false">IF(OR(COUNT($AZ668)=0,COUNT($AZ667)=0),"",IF(OR($AY668/$AZ667-1&lt;=-0.03,$AZ668/$AZ667-1&lt;=-0.045,IF(COUNT($AZ659:$AZ668)=10,AVERAGE($AZ664:$AZ668)/AVERAGE($AZ659:$AZ668)-1&lt;-0.01,FALSE())),0,IF(OR($AZ668/$AZ667-1&lt;=-0.02,IF(COUNT($AZ659:$AZ668)=10,AVERAGE($AZ664:$AZ668)/AVERAGE($AZ659:$AZ668)-1&lt;0.005,FALSE())),50,100)))</f>
        <v/>
      </c>
    </row>
    <row r="669" customFormat="false" ht="15" hidden="false" customHeight="true" outlineLevel="0" collapsed="false">
      <c r="A669" s="47" t="n">
        <v>665</v>
      </c>
      <c r="B669" s="48" t="n">
        <v>43524</v>
      </c>
      <c r="C669" s="47" t="n">
        <v>2019</v>
      </c>
      <c r="D669" s="49" t="s">
        <v>239</v>
      </c>
      <c r="E669" s="50" t="n">
        <v>7097.53</v>
      </c>
      <c r="F669" s="51" t="n">
        <v>0.004677</v>
      </c>
      <c r="G669" s="51" t="n">
        <v>-0.073451</v>
      </c>
      <c r="H669" s="52" t="n">
        <v>0.7551</v>
      </c>
      <c r="I669" s="53" t="n">
        <v>392</v>
      </c>
      <c r="J669" s="47" t="s">
        <v>235</v>
      </c>
      <c r="K669" s="54" t="n">
        <v>14.78</v>
      </c>
      <c r="L669" s="55" t="n">
        <f aca="false">IF(COUNT(F669)=0,50,IF(F669&gt;=0,100,IF(F669&gt;=-0.02,50,0)))</f>
        <v>100</v>
      </c>
      <c r="M669" s="55" t="n">
        <f aca="false">IF(COUNT(G669)=0,50,IF(G669&gt;-0.06,100,IF(G669&gt;-0.15,50,0)))</f>
        <v>50</v>
      </c>
      <c r="N669" s="55" t="n">
        <f aca="false">IF(COUNT(H669)=0,50,IF(H669&gt;=0.6,100,IF(H669&gt;=0.4,50,0)))</f>
        <v>100</v>
      </c>
      <c r="O669" s="55" t="n">
        <f aca="false">IF(COUNT(I669)=0,50,IF(J669="proxy_vix",50,IF(I669&lt;350,100,IF(I669&lt;=450,50,0))))</f>
        <v>50</v>
      </c>
      <c r="P669" s="55" t="n">
        <f aca="false">IF(COUNT(K669)=0,50,IF(K669&lt;20,100,IF(K669&lt;=25,50,0)))</f>
        <v>100</v>
      </c>
      <c r="Q669" s="54"/>
      <c r="R669" s="47"/>
      <c r="S669" s="51" t="n">
        <f aca="false">$E669/$E668-1</f>
        <v>-0.00273570324574968</v>
      </c>
      <c r="T669" s="56" t="n">
        <f aca="false">$K669/$K668-1</f>
        <v>0.00544217687074822</v>
      </c>
      <c r="V669" s="57"/>
      <c r="W669" s="57"/>
      <c r="Y669" s="1" t="str">
        <f aca="false">IF(AX669&gt;=70,"EASY",IF(AX669&gt;40,"UNCERTAIN","HARD"))</f>
        <v>UNCERTAIN</v>
      </c>
      <c r="AA669" s="58" t="n">
        <f aca="false">IF($A669&lt;200,"",AVERAGE($E620:$E669)/AVERAGE($E470:$E669)-1)</f>
        <v>-0.0514404482129416</v>
      </c>
      <c r="AB669" s="59" t="n">
        <f aca="false">LOOKUP($B669,07_L1政策步階!$A$4:$A$14,07_L1政策步階!$C$4:$C$14)</f>
        <v>0</v>
      </c>
      <c r="AC669" s="57"/>
      <c r="AD669" s="57"/>
      <c r="AE669" s="57"/>
      <c r="AF669" s="57"/>
      <c r="AG669" s="57"/>
      <c r="AH669" s="57"/>
      <c r="AI669" s="57"/>
      <c r="AJ669" s="57"/>
      <c r="AK669" s="57"/>
      <c r="AL669" s="59" t="n">
        <f aca="false">IF(ISNUMBER($AA669),IF($AA669&gt;=0.005,100,IF($AA669&gt;=-0.015,50,0)),"")</f>
        <v>0</v>
      </c>
      <c r="AM669" s="59" t="n">
        <f aca="false">IF(ISNUMBER($AB669),IF($AB669=1,100,IF($AB669=0,50,0)),"")</f>
        <v>50</v>
      </c>
      <c r="AN669" s="0" t="str">
        <f aca="false">IF(ISNUMBER($AC669),IF($AC669&gt;=0.001,100,IF($AC669&gt;=-0.003,50,0)),"")</f>
        <v/>
      </c>
      <c r="AO669" s="0" t="str">
        <f aca="false">IF(ISNUMBER($AD669),IF($AD669&gt;=0.04,100,IF($AD669&gt;=0,50,0)),"")</f>
        <v/>
      </c>
      <c r="AP669" s="0" t="str">
        <f aca="false">IF(ISNUMBER($AE669),IF($AE669&gt;=25,100,IF($AE669&gt;=-75,50,0)),"")</f>
        <v/>
      </c>
      <c r="AQ669" s="0" t="str">
        <f aca="false">IF(ISNUMBER($AF669),IF($AF669&gt;0,100,IF($AF669&gt;=-50,50,0)),"")</f>
        <v/>
      </c>
      <c r="AR669" s="0" t="str">
        <f aca="false">IF(ISNUMBER($AG669),IF($AG669=1,100,IF($AG669=0,50,0)),"")</f>
        <v/>
      </c>
      <c r="AS669" s="0" t="str">
        <f aca="false">IF(ISNUMBER($AH669),IF($AH669&lt;0,100,IF($AH669&lt;=20,50,0)),"")</f>
        <v/>
      </c>
      <c r="AT669" s="0" t="str">
        <f aca="false">IF(ISNUMBER($AI669),IF($AI669&lt;0.95,100,IF($AI669&lt;=1,50,0)),"")</f>
        <v/>
      </c>
      <c r="AU669" s="0" t="str">
        <f aca="false">IF(ISNUMBER($AJ669),IF($AJ669&lt;30,0,IF($AJ669&lt;40,50,IF($AJ669&lt;=90,100,50))),"")</f>
        <v/>
      </c>
      <c r="AV669" s="0" t="str">
        <f aca="false">IF(ISNUMBER($AK669),IF($AK669&gt;-0.2,100,IF($AK669&gt;=-0.4,50,0)),"")</f>
        <v/>
      </c>
      <c r="AW669" s="59" t="n">
        <f aca="false">01_指標庫!$H$4*ISNUMBER($F669)+01_指標庫!$H$5*ISNUMBER($AA669)+01_指標庫!$H$6*ISNUMBER($G669)+01_指標庫!$H$7*ISNUMBER($H669)+01_指標庫!$H$8*ISNUMBER($AF669)+01_指標庫!$H$9*ISNUMBER($AG669)+01_指標庫!$H$10*ISNUMBER($AB669)+01_指標庫!$H$11*ISNUMBER($AC669)+01_指標庫!$H$12*ISNUMBER($AD669)+01_指標庫!$H$13*ISNUMBER($AE669)+01_指標庫!$H$14*ISNUMBER($I669)+01_指標庫!$H$15*ISNUMBER($AH669)+01_指標庫!$H$16*ISNUMBER($K669)+01_指標庫!$H$17*ISNUMBER($AI669)+01_指標庫!$H$18*ISNUMBER($AJ669)+01_指標庫!$H$19*ISNUMBER($AK669)+01_指標庫!$H$20*ISNUMBER($BB669)+01_指標庫!$H$21*ISNUMBER($BC669)</f>
        <v>51</v>
      </c>
      <c r="AX669" s="59" t="n">
        <f aca="false">IF(AW669=0,50,ROUND((01_指標庫!$H$4*IF(ISNUMBER($F669),L669,0)+01_指標庫!$H$5*IF(ISNUMBER($AA669),AL669,0)+01_指標庫!$H$6*IF(ISNUMBER($G669),M669,0)+01_指標庫!$H$7*IF(ISNUMBER($H669),N669,0)+01_指標庫!$H$8*IF(ISNUMBER($AF669),AQ669,0)+01_指標庫!$H$9*IF(ISNUMBER($AG669),AR669,0)+01_指標庫!$H$10*IF(ISNUMBER($AB669),AM669,0)+01_指標庫!$H$11*IF(ISNUMBER($AC669),AN669,0)+01_指標庫!$H$12*IF(ISNUMBER($AD669),AO669,0)+01_指標庫!$H$13*IF(ISNUMBER($AE669),AP669,0)+01_指標庫!$H$14*IF(ISNUMBER($I669),O669,0)+01_指標庫!$H$15*IF(ISNUMBER($AH669),AS669,0)+01_指標庫!$H$16*IF(ISNUMBER($K669),P669,0)+01_指標庫!$H$17*IF(ISNUMBER($AI669),AT669,0)+01_指標庫!$H$18*IF(ISNUMBER($AJ669),AU669,0)+01_指標庫!$H$19*IF(ISNUMBER($AK669),AV669,0)+01_指標庫!$H$20*IF(ISNUMBER($BB669),BB669,0)+01_指標庫!$H$21*IF(ISNUMBER($BC669),BC669,0))/AW669,1))</f>
        <v>69.6</v>
      </c>
      <c r="AY669" s="60"/>
      <c r="AZ669" s="60"/>
      <c r="BA669" s="58" t="n">
        <f aca="false">AVERAGE($E665:$E669)/AVERAGE($E660:$E669)-1</f>
        <v>0.00426782200653464</v>
      </c>
      <c r="BB669" s="59" t="n">
        <f aca="false">IF(ISNUMBER($BA669),IF(OR($S669&lt;=-0.03,$BA669&lt;-0.003),0,IF(OR($S669&lt;=-0.02,$BA669&lt;0.01),50,100)),"")</f>
        <v>50</v>
      </c>
      <c r="BC669" s="0" t="str">
        <f aca="false">IF(OR(COUNT($AZ669)=0,COUNT($AZ668)=0),"",IF(OR($AY669/$AZ668-1&lt;=-0.03,$AZ669/$AZ668-1&lt;=-0.045,IF(COUNT($AZ660:$AZ669)=10,AVERAGE($AZ665:$AZ669)/AVERAGE($AZ660:$AZ669)-1&lt;-0.01,FALSE())),0,IF(OR($AZ669/$AZ668-1&lt;=-0.02,IF(COUNT($AZ660:$AZ669)=10,AVERAGE($AZ665:$AZ669)/AVERAGE($AZ660:$AZ669)-1&lt;0.005,FALSE())),50,100)))</f>
        <v/>
      </c>
    </row>
    <row r="670" customFormat="false" ht="15" hidden="false" customHeight="true" outlineLevel="0" collapsed="false">
      <c r="A670" s="47" t="n">
        <v>666</v>
      </c>
      <c r="B670" s="48" t="n">
        <v>43525</v>
      </c>
      <c r="C670" s="47" t="n">
        <v>2019</v>
      </c>
      <c r="D670" s="49" t="s">
        <v>234</v>
      </c>
      <c r="E670" s="50" t="n">
        <v>7151.57</v>
      </c>
      <c r="F670" s="51" t="n">
        <v>0.012192</v>
      </c>
      <c r="G670" s="51" t="n">
        <v>-0.066397</v>
      </c>
      <c r="H670" s="52" t="n">
        <v>0.7755</v>
      </c>
      <c r="I670" s="53" t="n">
        <v>386</v>
      </c>
      <c r="J670" s="47" t="s">
        <v>235</v>
      </c>
      <c r="K670" s="54" t="n">
        <v>13.57</v>
      </c>
      <c r="L670" s="55" t="n">
        <f aca="false">IF(COUNT(F670)=0,50,IF(F670&gt;=0,100,IF(F670&gt;=-0.02,50,0)))</f>
        <v>100</v>
      </c>
      <c r="M670" s="55" t="n">
        <f aca="false">IF(COUNT(G670)=0,50,IF(G670&gt;-0.06,100,IF(G670&gt;-0.15,50,0)))</f>
        <v>50</v>
      </c>
      <c r="N670" s="55" t="n">
        <f aca="false">IF(COUNT(H670)=0,50,IF(H670&gt;=0.6,100,IF(H670&gt;=0.4,50,0)))</f>
        <v>100</v>
      </c>
      <c r="O670" s="55" t="n">
        <f aca="false">IF(COUNT(I670)=0,50,IF(J670="proxy_vix",50,IF(I670&lt;350,100,IF(I670&lt;=450,50,0))))</f>
        <v>50</v>
      </c>
      <c r="P670" s="55" t="n">
        <f aca="false">IF(COUNT(K670)=0,50,IF(K670&lt;20,100,IF(K670&lt;=25,50,0)))</f>
        <v>100</v>
      </c>
      <c r="Q670" s="54"/>
      <c r="R670" s="47"/>
      <c r="S670" s="51" t="n">
        <f aca="false">$E670/$E669-1</f>
        <v>0.00761391639063169</v>
      </c>
      <c r="T670" s="56" t="n">
        <f aca="false">$K670/$K669-1</f>
        <v>-0.0818673883626522</v>
      </c>
      <c r="V670" s="57"/>
      <c r="W670" s="57"/>
      <c r="Y670" s="1" t="str">
        <f aca="false">IF(AX670&gt;=70,"EASY",IF(AX670&gt;40,"UNCERTAIN","HARD"))</f>
        <v>UNCERTAIN</v>
      </c>
      <c r="AA670" s="58" t="n">
        <f aca="false">IF($A670&lt;200,"",AVERAGE($E621:$E670)/AVERAGE($E471:$E670)-1)</f>
        <v>-0.0495756282280121</v>
      </c>
      <c r="AB670" s="59" t="n">
        <f aca="false">LOOKUP($B670,07_L1政策步階!$A$4:$A$14,07_L1政策步階!$C$4:$C$14)</f>
        <v>0</v>
      </c>
      <c r="AC670" s="57"/>
      <c r="AD670" s="57"/>
      <c r="AE670" s="57"/>
      <c r="AF670" s="57"/>
      <c r="AG670" s="57"/>
      <c r="AH670" s="57"/>
      <c r="AI670" s="57"/>
      <c r="AJ670" s="57"/>
      <c r="AK670" s="57"/>
      <c r="AL670" s="59" t="n">
        <f aca="false">IF(ISNUMBER($AA670),IF($AA670&gt;=0.005,100,IF($AA670&gt;=-0.015,50,0)),"")</f>
        <v>0</v>
      </c>
      <c r="AM670" s="59" t="n">
        <f aca="false">IF(ISNUMBER($AB670),IF($AB670=1,100,IF($AB670=0,50,0)),"")</f>
        <v>50</v>
      </c>
      <c r="AN670" s="0" t="str">
        <f aca="false">IF(ISNUMBER($AC670),IF($AC670&gt;=0.001,100,IF($AC670&gt;=-0.003,50,0)),"")</f>
        <v/>
      </c>
      <c r="AO670" s="0" t="str">
        <f aca="false">IF(ISNUMBER($AD670),IF($AD670&gt;=0.04,100,IF($AD670&gt;=0,50,0)),"")</f>
        <v/>
      </c>
      <c r="AP670" s="0" t="str">
        <f aca="false">IF(ISNUMBER($AE670),IF($AE670&gt;=25,100,IF($AE670&gt;=-75,50,0)),"")</f>
        <v/>
      </c>
      <c r="AQ670" s="0" t="str">
        <f aca="false">IF(ISNUMBER($AF670),IF($AF670&gt;0,100,IF($AF670&gt;=-50,50,0)),"")</f>
        <v/>
      </c>
      <c r="AR670" s="0" t="str">
        <f aca="false">IF(ISNUMBER($AG670),IF($AG670=1,100,IF($AG670=0,50,0)),"")</f>
        <v/>
      </c>
      <c r="AS670" s="0" t="str">
        <f aca="false">IF(ISNUMBER($AH670),IF($AH670&lt;0,100,IF($AH670&lt;=20,50,0)),"")</f>
        <v/>
      </c>
      <c r="AT670" s="0" t="str">
        <f aca="false">IF(ISNUMBER($AI670),IF($AI670&lt;0.95,100,IF($AI670&lt;=1,50,0)),"")</f>
        <v/>
      </c>
      <c r="AU670" s="0" t="str">
        <f aca="false">IF(ISNUMBER($AJ670),IF($AJ670&lt;30,0,IF($AJ670&lt;40,50,IF($AJ670&lt;=90,100,50))),"")</f>
        <v/>
      </c>
      <c r="AV670" s="0" t="str">
        <f aca="false">IF(ISNUMBER($AK670),IF($AK670&gt;-0.2,100,IF($AK670&gt;=-0.4,50,0)),"")</f>
        <v/>
      </c>
      <c r="AW670" s="59" t="n">
        <f aca="false">01_指標庫!$H$4*ISNUMBER($F670)+01_指標庫!$H$5*ISNUMBER($AA670)+01_指標庫!$H$6*ISNUMBER($G670)+01_指標庫!$H$7*ISNUMBER($H670)+01_指標庫!$H$8*ISNUMBER($AF670)+01_指標庫!$H$9*ISNUMBER($AG670)+01_指標庫!$H$10*ISNUMBER($AB670)+01_指標庫!$H$11*ISNUMBER($AC670)+01_指標庫!$H$12*ISNUMBER($AD670)+01_指標庫!$H$13*ISNUMBER($AE670)+01_指標庫!$H$14*ISNUMBER($I670)+01_指標庫!$H$15*ISNUMBER($AH670)+01_指標庫!$H$16*ISNUMBER($K670)+01_指標庫!$H$17*ISNUMBER($AI670)+01_指標庫!$H$18*ISNUMBER($AJ670)+01_指標庫!$H$19*ISNUMBER($AK670)+01_指標庫!$H$20*ISNUMBER($BB670)+01_指標庫!$H$21*ISNUMBER($BC670)</f>
        <v>51</v>
      </c>
      <c r="AX670" s="59" t="n">
        <f aca="false">IF(AW670=0,50,ROUND((01_指標庫!$H$4*IF(ISNUMBER($F670),L670,0)+01_指標庫!$H$5*IF(ISNUMBER($AA670),AL670,0)+01_指標庫!$H$6*IF(ISNUMBER($G670),M670,0)+01_指標庫!$H$7*IF(ISNUMBER($H670),N670,0)+01_指標庫!$H$8*IF(ISNUMBER($AF670),AQ670,0)+01_指標庫!$H$9*IF(ISNUMBER($AG670),AR670,0)+01_指標庫!$H$10*IF(ISNUMBER($AB670),AM670,0)+01_指標庫!$H$11*IF(ISNUMBER($AC670),AN670,0)+01_指標庫!$H$12*IF(ISNUMBER($AD670),AO670,0)+01_指標庫!$H$13*IF(ISNUMBER($AE670),AP670,0)+01_指標庫!$H$14*IF(ISNUMBER($I670),O670,0)+01_指標庫!$H$15*IF(ISNUMBER($AH670),AS670,0)+01_指標庫!$H$16*IF(ISNUMBER($K670),P670,0)+01_指標庫!$H$17*IF(ISNUMBER($AI670),AT670,0)+01_指標庫!$H$18*IF(ISNUMBER($AJ670),AU670,0)+01_指標庫!$H$19*IF(ISNUMBER($AK670),AV670,0)+01_指標庫!$H$20*IF(ISNUMBER($BB670),BB670,0)+01_指標庫!$H$21*IF(ISNUMBER($BC670),BC670,0))/AW670,1))</f>
        <v>69.6</v>
      </c>
      <c r="AY670" s="60"/>
      <c r="AZ670" s="60"/>
      <c r="BA670" s="58" t="n">
        <f aca="false">AVERAGE($E666:$E670)/AVERAGE($E661:$E670)-1</f>
        <v>0.00415753186188428</v>
      </c>
      <c r="BB670" s="59" t="n">
        <f aca="false">IF(ISNUMBER($BA670),IF(OR($S670&lt;=-0.03,$BA670&lt;-0.003),0,IF(OR($S670&lt;=-0.02,$BA670&lt;0.01),50,100)),"")</f>
        <v>50</v>
      </c>
      <c r="BC670" s="0" t="str">
        <f aca="false">IF(OR(COUNT($AZ670)=0,COUNT($AZ669)=0),"",IF(OR($AY670/$AZ669-1&lt;=-0.03,$AZ670/$AZ669-1&lt;=-0.045,IF(COUNT($AZ661:$AZ670)=10,AVERAGE($AZ666:$AZ670)/AVERAGE($AZ661:$AZ670)-1&lt;-0.01,FALSE())),0,IF(OR($AZ670/$AZ669-1&lt;=-0.02,IF(COUNT($AZ661:$AZ670)=10,AVERAGE($AZ666:$AZ670)/AVERAGE($AZ661:$AZ670)-1&lt;0.005,FALSE())),50,100)))</f>
        <v/>
      </c>
    </row>
    <row r="671" customFormat="false" ht="15" hidden="false" customHeight="true" outlineLevel="0" collapsed="false">
      <c r="A671" s="47" t="n">
        <v>667</v>
      </c>
      <c r="B671" s="48" t="n">
        <v>43528</v>
      </c>
      <c r="C671" s="47" t="n">
        <v>2019</v>
      </c>
      <c r="D671" s="49" t="s">
        <v>236</v>
      </c>
      <c r="E671" s="50" t="n">
        <v>7150.83</v>
      </c>
      <c r="F671" s="51" t="n">
        <v>0.0119</v>
      </c>
      <c r="G671" s="51" t="n">
        <v>-0.066493</v>
      </c>
      <c r="H671" s="52" t="n">
        <v>0.8163</v>
      </c>
      <c r="I671" s="53" t="n">
        <v>390</v>
      </c>
      <c r="J671" s="47" t="s">
        <v>235</v>
      </c>
      <c r="K671" s="54" t="n">
        <v>14.63</v>
      </c>
      <c r="L671" s="55" t="n">
        <f aca="false">IF(COUNT(F671)=0,50,IF(F671&gt;=0,100,IF(F671&gt;=-0.02,50,0)))</f>
        <v>100</v>
      </c>
      <c r="M671" s="55" t="n">
        <f aca="false">IF(COUNT(G671)=0,50,IF(G671&gt;-0.06,100,IF(G671&gt;-0.15,50,0)))</f>
        <v>50</v>
      </c>
      <c r="N671" s="55" t="n">
        <f aca="false">IF(COUNT(H671)=0,50,IF(H671&gt;=0.6,100,IF(H671&gt;=0.4,50,0)))</f>
        <v>100</v>
      </c>
      <c r="O671" s="55" t="n">
        <f aca="false">IF(COUNT(I671)=0,50,IF(J671="proxy_vix",50,IF(I671&lt;350,100,IF(I671&lt;=450,50,0))))</f>
        <v>50</v>
      </c>
      <c r="P671" s="55" t="n">
        <f aca="false">IF(COUNT(K671)=0,50,IF(K671&lt;20,100,IF(K671&lt;=25,50,0)))</f>
        <v>100</v>
      </c>
      <c r="Q671" s="54"/>
      <c r="R671" s="47"/>
      <c r="S671" s="51" t="n">
        <f aca="false">$E671/$E670-1</f>
        <v>-0.00010347378267983</v>
      </c>
      <c r="T671" s="56" t="n">
        <f aca="false">$K671/$K670-1</f>
        <v>0.0781134856300663</v>
      </c>
      <c r="V671" s="57"/>
      <c r="W671" s="57"/>
      <c r="Y671" s="1" t="str">
        <f aca="false">IF(AX671&gt;=70,"EASY",IF(AX671&gt;40,"UNCERTAIN","HARD"))</f>
        <v>UNCERTAIN</v>
      </c>
      <c r="AA671" s="58" t="n">
        <f aca="false">IF($A671&lt;200,"",AVERAGE($E622:$E671)/AVERAGE($E472:$E671)-1)</f>
        <v>-0.0478860557130053</v>
      </c>
      <c r="AB671" s="59" t="n">
        <f aca="false">LOOKUP($B671,07_L1政策步階!$A$4:$A$14,07_L1政策步階!$C$4:$C$14)</f>
        <v>0</v>
      </c>
      <c r="AC671" s="57"/>
      <c r="AD671" s="57"/>
      <c r="AE671" s="57"/>
      <c r="AF671" s="57"/>
      <c r="AG671" s="57"/>
      <c r="AH671" s="57"/>
      <c r="AI671" s="57"/>
      <c r="AJ671" s="57"/>
      <c r="AK671" s="57"/>
      <c r="AL671" s="59" t="n">
        <f aca="false">IF(ISNUMBER($AA671),IF($AA671&gt;=0.005,100,IF($AA671&gt;=-0.015,50,0)),"")</f>
        <v>0</v>
      </c>
      <c r="AM671" s="59" t="n">
        <f aca="false">IF(ISNUMBER($AB671),IF($AB671=1,100,IF($AB671=0,50,0)),"")</f>
        <v>50</v>
      </c>
      <c r="AN671" s="0" t="str">
        <f aca="false">IF(ISNUMBER($AC671),IF($AC671&gt;=0.001,100,IF($AC671&gt;=-0.003,50,0)),"")</f>
        <v/>
      </c>
      <c r="AO671" s="0" t="str">
        <f aca="false">IF(ISNUMBER($AD671),IF($AD671&gt;=0.04,100,IF($AD671&gt;=0,50,0)),"")</f>
        <v/>
      </c>
      <c r="AP671" s="0" t="str">
        <f aca="false">IF(ISNUMBER($AE671),IF($AE671&gt;=25,100,IF($AE671&gt;=-75,50,0)),"")</f>
        <v/>
      </c>
      <c r="AQ671" s="0" t="str">
        <f aca="false">IF(ISNUMBER($AF671),IF($AF671&gt;0,100,IF($AF671&gt;=-50,50,0)),"")</f>
        <v/>
      </c>
      <c r="AR671" s="0" t="str">
        <f aca="false">IF(ISNUMBER($AG671),IF($AG671=1,100,IF($AG671=0,50,0)),"")</f>
        <v/>
      </c>
      <c r="AS671" s="0" t="str">
        <f aca="false">IF(ISNUMBER($AH671),IF($AH671&lt;0,100,IF($AH671&lt;=20,50,0)),"")</f>
        <v/>
      </c>
      <c r="AT671" s="0" t="str">
        <f aca="false">IF(ISNUMBER($AI671),IF($AI671&lt;0.95,100,IF($AI671&lt;=1,50,0)),"")</f>
        <v/>
      </c>
      <c r="AU671" s="0" t="str">
        <f aca="false">IF(ISNUMBER($AJ671),IF($AJ671&lt;30,0,IF($AJ671&lt;40,50,IF($AJ671&lt;=90,100,50))),"")</f>
        <v/>
      </c>
      <c r="AV671" s="0" t="str">
        <f aca="false">IF(ISNUMBER($AK671),IF($AK671&gt;-0.2,100,IF($AK671&gt;=-0.4,50,0)),"")</f>
        <v/>
      </c>
      <c r="AW671" s="59" t="n">
        <f aca="false">01_指標庫!$H$4*ISNUMBER($F671)+01_指標庫!$H$5*ISNUMBER($AA671)+01_指標庫!$H$6*ISNUMBER($G671)+01_指標庫!$H$7*ISNUMBER($H671)+01_指標庫!$H$8*ISNUMBER($AF671)+01_指標庫!$H$9*ISNUMBER($AG671)+01_指標庫!$H$10*ISNUMBER($AB671)+01_指標庫!$H$11*ISNUMBER($AC671)+01_指標庫!$H$12*ISNUMBER($AD671)+01_指標庫!$H$13*ISNUMBER($AE671)+01_指標庫!$H$14*ISNUMBER($I671)+01_指標庫!$H$15*ISNUMBER($AH671)+01_指標庫!$H$16*ISNUMBER($K671)+01_指標庫!$H$17*ISNUMBER($AI671)+01_指標庫!$H$18*ISNUMBER($AJ671)+01_指標庫!$H$19*ISNUMBER($AK671)+01_指標庫!$H$20*ISNUMBER($BB671)+01_指標庫!$H$21*ISNUMBER($BC671)</f>
        <v>51</v>
      </c>
      <c r="AX671" s="59" t="n">
        <f aca="false">IF(AW671=0,50,ROUND((01_指標庫!$H$4*IF(ISNUMBER($F671),L671,0)+01_指標庫!$H$5*IF(ISNUMBER($AA671),AL671,0)+01_指標庫!$H$6*IF(ISNUMBER($G671),M671,0)+01_指標庫!$H$7*IF(ISNUMBER($H671),N671,0)+01_指標庫!$H$8*IF(ISNUMBER($AF671),AQ671,0)+01_指標庫!$H$9*IF(ISNUMBER($AG671),AR671,0)+01_指標庫!$H$10*IF(ISNUMBER($AB671),AM671,0)+01_指標庫!$H$11*IF(ISNUMBER($AC671),AN671,0)+01_指標庫!$H$12*IF(ISNUMBER($AD671),AO671,0)+01_指標庫!$H$13*IF(ISNUMBER($AE671),AP671,0)+01_指標庫!$H$14*IF(ISNUMBER($I671),O671,0)+01_指標庫!$H$15*IF(ISNUMBER($AH671),AS671,0)+01_指標庫!$H$16*IF(ISNUMBER($K671),P671,0)+01_指標庫!$H$17*IF(ISNUMBER($AI671),AT671,0)+01_指標庫!$H$18*IF(ISNUMBER($AJ671),AU671,0)+01_指標庫!$H$19*IF(ISNUMBER($AK671),AV671,0)+01_指標庫!$H$20*IF(ISNUMBER($BB671),BB671,0)+01_指標庫!$H$21*IF(ISNUMBER($BC671),BC671,0))/AW671,1))</f>
        <v>69.6</v>
      </c>
      <c r="AY671" s="60"/>
      <c r="AZ671" s="60"/>
      <c r="BA671" s="58" t="n">
        <f aca="false">AVERAGE($E667:$E671)/AVERAGE($E662:$E671)-1</f>
        <v>0.00380198258506637</v>
      </c>
      <c r="BB671" s="59" t="n">
        <f aca="false">IF(ISNUMBER($BA671),IF(OR($S671&lt;=-0.03,$BA671&lt;-0.003),0,IF(OR($S671&lt;=-0.02,$BA671&lt;0.01),50,100)),"")</f>
        <v>50</v>
      </c>
      <c r="BC671" s="0" t="str">
        <f aca="false">IF(OR(COUNT($AZ671)=0,COUNT($AZ670)=0),"",IF(OR($AY671/$AZ670-1&lt;=-0.03,$AZ671/$AZ670-1&lt;=-0.045,IF(COUNT($AZ662:$AZ671)=10,AVERAGE($AZ667:$AZ671)/AVERAGE($AZ662:$AZ671)-1&lt;-0.01,FALSE())),0,IF(OR($AZ671/$AZ670-1&lt;=-0.02,IF(COUNT($AZ662:$AZ671)=10,AVERAGE($AZ667:$AZ671)/AVERAGE($AZ662:$AZ671)-1&lt;0.005,FALSE())),50,100)))</f>
        <v/>
      </c>
    </row>
    <row r="672" customFormat="false" ht="15" hidden="false" customHeight="true" outlineLevel="0" collapsed="false">
      <c r="A672" s="47" t="n">
        <v>668</v>
      </c>
      <c r="B672" s="48" t="n">
        <v>43529</v>
      </c>
      <c r="C672" s="47" t="n">
        <v>2019</v>
      </c>
      <c r="D672" s="49" t="s">
        <v>237</v>
      </c>
      <c r="E672" s="50" t="n">
        <v>7156.79</v>
      </c>
      <c r="F672" s="51" t="n">
        <v>0.012581</v>
      </c>
      <c r="G672" s="51" t="n">
        <v>-0.065715</v>
      </c>
      <c r="H672" s="52" t="n">
        <v>0.7959</v>
      </c>
      <c r="I672" s="53" t="n">
        <v>391</v>
      </c>
      <c r="J672" s="47" t="s">
        <v>235</v>
      </c>
      <c r="K672" s="54" t="n">
        <v>14.74</v>
      </c>
      <c r="L672" s="55" t="n">
        <f aca="false">IF(COUNT(F672)=0,50,IF(F672&gt;=0,100,IF(F672&gt;=-0.02,50,0)))</f>
        <v>100</v>
      </c>
      <c r="M672" s="55" t="n">
        <f aca="false">IF(COUNT(G672)=0,50,IF(G672&gt;-0.06,100,IF(G672&gt;-0.15,50,0)))</f>
        <v>50</v>
      </c>
      <c r="N672" s="55" t="n">
        <f aca="false">IF(COUNT(H672)=0,50,IF(H672&gt;=0.6,100,IF(H672&gt;=0.4,50,0)))</f>
        <v>100</v>
      </c>
      <c r="O672" s="55" t="n">
        <f aca="false">IF(COUNT(I672)=0,50,IF(J672="proxy_vix",50,IF(I672&lt;350,100,IF(I672&lt;=450,50,0))))</f>
        <v>50</v>
      </c>
      <c r="P672" s="55" t="n">
        <f aca="false">IF(COUNT(K672)=0,50,IF(K672&lt;20,100,IF(K672&lt;=25,50,0)))</f>
        <v>100</v>
      </c>
      <c r="Q672" s="54"/>
      <c r="R672" s="47"/>
      <c r="S672" s="51" t="n">
        <f aca="false">$E672/$E671-1</f>
        <v>0.000833469681141841</v>
      </c>
      <c r="T672" s="56" t="n">
        <f aca="false">$K672/$K671-1</f>
        <v>0.00751879699248126</v>
      </c>
      <c r="V672" s="57"/>
      <c r="W672" s="57"/>
      <c r="Y672" s="1" t="str">
        <f aca="false">IF(AX672&gt;=70,"EASY",IF(AX672&gt;40,"UNCERTAIN","HARD"))</f>
        <v>UNCERTAIN</v>
      </c>
      <c r="AA672" s="58" t="n">
        <f aca="false">IF($A672&lt;200,"",AVERAGE($E623:$E672)/AVERAGE($E473:$E672)-1)</f>
        <v>-0.0457359590798468</v>
      </c>
      <c r="AB672" s="59" t="n">
        <f aca="false">LOOKUP($B672,07_L1政策步階!$A$4:$A$14,07_L1政策步階!$C$4:$C$14)</f>
        <v>0</v>
      </c>
      <c r="AC672" s="57"/>
      <c r="AD672" s="57"/>
      <c r="AE672" s="57"/>
      <c r="AF672" s="57"/>
      <c r="AG672" s="57"/>
      <c r="AH672" s="57"/>
      <c r="AI672" s="57"/>
      <c r="AJ672" s="57"/>
      <c r="AK672" s="57"/>
      <c r="AL672" s="59" t="n">
        <f aca="false">IF(ISNUMBER($AA672),IF($AA672&gt;=0.005,100,IF($AA672&gt;=-0.015,50,0)),"")</f>
        <v>0</v>
      </c>
      <c r="AM672" s="59" t="n">
        <f aca="false">IF(ISNUMBER($AB672),IF($AB672=1,100,IF($AB672=0,50,0)),"")</f>
        <v>50</v>
      </c>
      <c r="AN672" s="0" t="str">
        <f aca="false">IF(ISNUMBER($AC672),IF($AC672&gt;=0.001,100,IF($AC672&gt;=-0.003,50,0)),"")</f>
        <v/>
      </c>
      <c r="AO672" s="0" t="str">
        <f aca="false">IF(ISNUMBER($AD672),IF($AD672&gt;=0.04,100,IF($AD672&gt;=0,50,0)),"")</f>
        <v/>
      </c>
      <c r="AP672" s="0" t="str">
        <f aca="false">IF(ISNUMBER($AE672),IF($AE672&gt;=25,100,IF($AE672&gt;=-75,50,0)),"")</f>
        <v/>
      </c>
      <c r="AQ672" s="0" t="str">
        <f aca="false">IF(ISNUMBER($AF672),IF($AF672&gt;0,100,IF($AF672&gt;=-50,50,0)),"")</f>
        <v/>
      </c>
      <c r="AR672" s="0" t="str">
        <f aca="false">IF(ISNUMBER($AG672),IF($AG672=1,100,IF($AG672=0,50,0)),"")</f>
        <v/>
      </c>
      <c r="AS672" s="0" t="str">
        <f aca="false">IF(ISNUMBER($AH672),IF($AH672&lt;0,100,IF($AH672&lt;=20,50,0)),"")</f>
        <v/>
      </c>
      <c r="AT672" s="0" t="str">
        <f aca="false">IF(ISNUMBER($AI672),IF($AI672&lt;0.95,100,IF($AI672&lt;=1,50,0)),"")</f>
        <v/>
      </c>
      <c r="AU672" s="0" t="str">
        <f aca="false">IF(ISNUMBER($AJ672),IF($AJ672&lt;30,0,IF($AJ672&lt;40,50,IF($AJ672&lt;=90,100,50))),"")</f>
        <v/>
      </c>
      <c r="AV672" s="0" t="str">
        <f aca="false">IF(ISNUMBER($AK672),IF($AK672&gt;-0.2,100,IF($AK672&gt;=-0.4,50,0)),"")</f>
        <v/>
      </c>
      <c r="AW672" s="59" t="n">
        <f aca="false">01_指標庫!$H$4*ISNUMBER($F672)+01_指標庫!$H$5*ISNUMBER($AA672)+01_指標庫!$H$6*ISNUMBER($G672)+01_指標庫!$H$7*ISNUMBER($H672)+01_指標庫!$H$8*ISNUMBER($AF672)+01_指標庫!$H$9*ISNUMBER($AG672)+01_指標庫!$H$10*ISNUMBER($AB672)+01_指標庫!$H$11*ISNUMBER($AC672)+01_指標庫!$H$12*ISNUMBER($AD672)+01_指標庫!$H$13*ISNUMBER($AE672)+01_指標庫!$H$14*ISNUMBER($I672)+01_指標庫!$H$15*ISNUMBER($AH672)+01_指標庫!$H$16*ISNUMBER($K672)+01_指標庫!$H$17*ISNUMBER($AI672)+01_指標庫!$H$18*ISNUMBER($AJ672)+01_指標庫!$H$19*ISNUMBER($AK672)+01_指標庫!$H$20*ISNUMBER($BB672)+01_指標庫!$H$21*ISNUMBER($BC672)</f>
        <v>51</v>
      </c>
      <c r="AX672" s="59" t="n">
        <f aca="false">IF(AW672=0,50,ROUND((01_指標庫!$H$4*IF(ISNUMBER($F672),L672,0)+01_指標庫!$H$5*IF(ISNUMBER($AA672),AL672,0)+01_指標庫!$H$6*IF(ISNUMBER($G672),M672,0)+01_指標庫!$H$7*IF(ISNUMBER($H672),N672,0)+01_指標庫!$H$8*IF(ISNUMBER($AF672),AQ672,0)+01_指標庫!$H$9*IF(ISNUMBER($AG672),AR672,0)+01_指標庫!$H$10*IF(ISNUMBER($AB672),AM672,0)+01_指標庫!$H$11*IF(ISNUMBER($AC672),AN672,0)+01_指標庫!$H$12*IF(ISNUMBER($AD672),AO672,0)+01_指標庫!$H$13*IF(ISNUMBER($AE672),AP672,0)+01_指標庫!$H$14*IF(ISNUMBER($I672),O672,0)+01_指標庫!$H$15*IF(ISNUMBER($AH672),AS672,0)+01_指標庫!$H$16*IF(ISNUMBER($K672),P672,0)+01_指標庫!$H$17*IF(ISNUMBER($AI672),AT672,0)+01_指標庫!$H$18*IF(ISNUMBER($AJ672),AU672,0)+01_指標庫!$H$19*IF(ISNUMBER($AK672),AV672,0)+01_指標庫!$H$20*IF(ISNUMBER($BB672),BB672,0)+01_指標庫!$H$21*IF(ISNUMBER($BC672),BC672,0))/AW672,1))</f>
        <v>69.6</v>
      </c>
      <c r="AY672" s="60"/>
      <c r="AZ672" s="60"/>
      <c r="BA672" s="58" t="n">
        <f aca="false">AVERAGE($E668:$E672)/AVERAGE($E663:$E672)-1</f>
        <v>0.00347311200343192</v>
      </c>
      <c r="BB672" s="59" t="n">
        <f aca="false">IF(ISNUMBER($BA672),IF(OR($S672&lt;=-0.03,$BA672&lt;-0.003),0,IF(OR($S672&lt;=-0.02,$BA672&lt;0.01),50,100)),"")</f>
        <v>50</v>
      </c>
      <c r="BC672" s="0" t="str">
        <f aca="false">IF(OR(COUNT($AZ672)=0,COUNT($AZ671)=0),"",IF(OR($AY672/$AZ671-1&lt;=-0.03,$AZ672/$AZ671-1&lt;=-0.045,IF(COUNT($AZ663:$AZ672)=10,AVERAGE($AZ668:$AZ672)/AVERAGE($AZ663:$AZ672)-1&lt;-0.01,FALSE())),0,IF(OR($AZ672/$AZ671-1&lt;=-0.02,IF(COUNT($AZ663:$AZ672)=10,AVERAGE($AZ668:$AZ672)/AVERAGE($AZ663:$AZ672)-1&lt;0.005,FALSE())),50,100)))</f>
        <v/>
      </c>
    </row>
    <row r="673" customFormat="false" ht="15" hidden="false" customHeight="true" outlineLevel="0" collapsed="false">
      <c r="A673" s="47" t="n">
        <v>669</v>
      </c>
      <c r="B673" s="48" t="n">
        <v>43530</v>
      </c>
      <c r="C673" s="47" t="n">
        <v>2019</v>
      </c>
      <c r="D673" s="49" t="s">
        <v>238</v>
      </c>
      <c r="E673" s="50" t="n">
        <v>7112.47</v>
      </c>
      <c r="F673" s="51" t="n">
        <v>0.00616</v>
      </c>
      <c r="G673" s="51" t="n">
        <v>-0.071501</v>
      </c>
      <c r="H673" s="52" t="n">
        <v>0.7959</v>
      </c>
      <c r="I673" s="53" t="n">
        <v>398</v>
      </c>
      <c r="J673" s="47" t="s">
        <v>235</v>
      </c>
      <c r="K673" s="54" t="n">
        <v>15.74</v>
      </c>
      <c r="L673" s="55" t="n">
        <f aca="false">IF(COUNT(F673)=0,50,IF(F673&gt;=0,100,IF(F673&gt;=-0.02,50,0)))</f>
        <v>100</v>
      </c>
      <c r="M673" s="55" t="n">
        <f aca="false">IF(COUNT(G673)=0,50,IF(G673&gt;-0.06,100,IF(G673&gt;-0.15,50,0)))</f>
        <v>50</v>
      </c>
      <c r="N673" s="55" t="n">
        <f aca="false">IF(COUNT(H673)=0,50,IF(H673&gt;=0.6,100,IF(H673&gt;=0.4,50,0)))</f>
        <v>100</v>
      </c>
      <c r="O673" s="55" t="n">
        <f aca="false">IF(COUNT(I673)=0,50,IF(J673="proxy_vix",50,IF(I673&lt;350,100,IF(I673&lt;=450,50,0))))</f>
        <v>50</v>
      </c>
      <c r="P673" s="55" t="n">
        <f aca="false">IF(COUNT(K673)=0,50,IF(K673&lt;20,100,IF(K673&lt;=25,50,0)))</f>
        <v>100</v>
      </c>
      <c r="Q673" s="54"/>
      <c r="R673" s="47"/>
      <c r="S673" s="51" t="n">
        <f aca="false">$E673/$E672-1</f>
        <v>-0.00619272047943276</v>
      </c>
      <c r="T673" s="56" t="n">
        <f aca="false">$K673/$K672-1</f>
        <v>0.0678426051560379</v>
      </c>
      <c r="V673" s="57"/>
      <c r="W673" s="57"/>
      <c r="Y673" s="1" t="str">
        <f aca="false">IF(AX673&gt;=70,"EASY",IF(AX673&gt;40,"UNCERTAIN","HARD"))</f>
        <v>UNCERTAIN</v>
      </c>
      <c r="AA673" s="58" t="n">
        <f aca="false">IF($A673&lt;200,"",AVERAGE($E624:$E673)/AVERAGE($E474:$E673)-1)</f>
        <v>-0.0434188299125096</v>
      </c>
      <c r="AB673" s="59" t="n">
        <f aca="false">LOOKUP($B673,07_L1政策步階!$A$4:$A$14,07_L1政策步階!$C$4:$C$14)</f>
        <v>0</v>
      </c>
      <c r="AC673" s="57"/>
      <c r="AD673" s="57"/>
      <c r="AE673" s="57"/>
      <c r="AF673" s="57"/>
      <c r="AG673" s="57"/>
      <c r="AH673" s="57"/>
      <c r="AI673" s="57"/>
      <c r="AJ673" s="57"/>
      <c r="AK673" s="57"/>
      <c r="AL673" s="59" t="n">
        <f aca="false">IF(ISNUMBER($AA673),IF($AA673&gt;=0.005,100,IF($AA673&gt;=-0.015,50,0)),"")</f>
        <v>0</v>
      </c>
      <c r="AM673" s="59" t="n">
        <f aca="false">IF(ISNUMBER($AB673),IF($AB673=1,100,IF($AB673=0,50,0)),"")</f>
        <v>50</v>
      </c>
      <c r="AN673" s="0" t="str">
        <f aca="false">IF(ISNUMBER($AC673),IF($AC673&gt;=0.001,100,IF($AC673&gt;=-0.003,50,0)),"")</f>
        <v/>
      </c>
      <c r="AO673" s="0" t="str">
        <f aca="false">IF(ISNUMBER($AD673),IF($AD673&gt;=0.04,100,IF($AD673&gt;=0,50,0)),"")</f>
        <v/>
      </c>
      <c r="AP673" s="0" t="str">
        <f aca="false">IF(ISNUMBER($AE673),IF($AE673&gt;=25,100,IF($AE673&gt;=-75,50,0)),"")</f>
        <v/>
      </c>
      <c r="AQ673" s="0" t="str">
        <f aca="false">IF(ISNUMBER($AF673),IF($AF673&gt;0,100,IF($AF673&gt;=-50,50,0)),"")</f>
        <v/>
      </c>
      <c r="AR673" s="0" t="str">
        <f aca="false">IF(ISNUMBER($AG673),IF($AG673=1,100,IF($AG673=0,50,0)),"")</f>
        <v/>
      </c>
      <c r="AS673" s="0" t="str">
        <f aca="false">IF(ISNUMBER($AH673),IF($AH673&lt;0,100,IF($AH673&lt;=20,50,0)),"")</f>
        <v/>
      </c>
      <c r="AT673" s="0" t="str">
        <f aca="false">IF(ISNUMBER($AI673),IF($AI673&lt;0.95,100,IF($AI673&lt;=1,50,0)),"")</f>
        <v/>
      </c>
      <c r="AU673" s="0" t="str">
        <f aca="false">IF(ISNUMBER($AJ673),IF($AJ673&lt;30,0,IF($AJ673&lt;40,50,IF($AJ673&lt;=90,100,50))),"")</f>
        <v/>
      </c>
      <c r="AV673" s="0" t="str">
        <f aca="false">IF(ISNUMBER($AK673),IF($AK673&gt;-0.2,100,IF($AK673&gt;=-0.4,50,0)),"")</f>
        <v/>
      </c>
      <c r="AW673" s="59" t="n">
        <f aca="false">01_指標庫!$H$4*ISNUMBER($F673)+01_指標庫!$H$5*ISNUMBER($AA673)+01_指標庫!$H$6*ISNUMBER($G673)+01_指標庫!$H$7*ISNUMBER($H673)+01_指標庫!$H$8*ISNUMBER($AF673)+01_指標庫!$H$9*ISNUMBER($AG673)+01_指標庫!$H$10*ISNUMBER($AB673)+01_指標庫!$H$11*ISNUMBER($AC673)+01_指標庫!$H$12*ISNUMBER($AD673)+01_指標庫!$H$13*ISNUMBER($AE673)+01_指標庫!$H$14*ISNUMBER($I673)+01_指標庫!$H$15*ISNUMBER($AH673)+01_指標庫!$H$16*ISNUMBER($K673)+01_指標庫!$H$17*ISNUMBER($AI673)+01_指標庫!$H$18*ISNUMBER($AJ673)+01_指標庫!$H$19*ISNUMBER($AK673)+01_指標庫!$H$20*ISNUMBER($BB673)+01_指標庫!$H$21*ISNUMBER($BC673)</f>
        <v>51</v>
      </c>
      <c r="AX673" s="59" t="n">
        <f aca="false">IF(AW673=0,50,ROUND((01_指標庫!$H$4*IF(ISNUMBER($F673),L673,0)+01_指標庫!$H$5*IF(ISNUMBER($AA673),AL673,0)+01_指標庫!$H$6*IF(ISNUMBER($G673),M673,0)+01_指標庫!$H$7*IF(ISNUMBER($H673),N673,0)+01_指標庫!$H$8*IF(ISNUMBER($AF673),AQ673,0)+01_指標庫!$H$9*IF(ISNUMBER($AG673),AR673,0)+01_指標庫!$H$10*IF(ISNUMBER($AB673),AM673,0)+01_指標庫!$H$11*IF(ISNUMBER($AC673),AN673,0)+01_指標庫!$H$12*IF(ISNUMBER($AD673),AO673,0)+01_指標庫!$H$13*IF(ISNUMBER($AE673),AP673,0)+01_指標庫!$H$14*IF(ISNUMBER($I673),O673,0)+01_指標庫!$H$15*IF(ISNUMBER($AH673),AS673,0)+01_指標庫!$H$16*IF(ISNUMBER($K673),P673,0)+01_指標庫!$H$17*IF(ISNUMBER($AI673),AT673,0)+01_指標庫!$H$18*IF(ISNUMBER($AJ673),AU673,0)+01_指標庫!$H$19*IF(ISNUMBER($AK673),AV673,0)+01_指標庫!$H$20*IF(ISNUMBER($BB673),BB673,0)+01_指標庫!$H$21*IF(ISNUMBER($BC673),BC673,0))/AW673,1))</f>
        <v>69.6</v>
      </c>
      <c r="AY673" s="60"/>
      <c r="AZ673" s="60"/>
      <c r="BA673" s="58" t="n">
        <f aca="false">AVERAGE($E669:$E673)/AVERAGE($E664:$E673)-1</f>
        <v>0.00263876792095874</v>
      </c>
      <c r="BB673" s="59" t="n">
        <f aca="false">IF(ISNUMBER($BA673),IF(OR($S673&lt;=-0.03,$BA673&lt;-0.003),0,IF(OR($S673&lt;=-0.02,$BA673&lt;0.01),50,100)),"")</f>
        <v>50</v>
      </c>
      <c r="BC673" s="0" t="str">
        <f aca="false">IF(OR(COUNT($AZ673)=0,COUNT($AZ672)=0),"",IF(OR($AY673/$AZ672-1&lt;=-0.03,$AZ673/$AZ672-1&lt;=-0.045,IF(COUNT($AZ664:$AZ673)=10,AVERAGE($AZ669:$AZ673)/AVERAGE($AZ664:$AZ673)-1&lt;-0.01,FALSE())),0,IF(OR($AZ673/$AZ672-1&lt;=-0.02,IF(COUNT($AZ664:$AZ673)=10,AVERAGE($AZ669:$AZ673)/AVERAGE($AZ664:$AZ673)-1&lt;0.005,FALSE())),50,100)))</f>
        <v/>
      </c>
    </row>
    <row r="674" customFormat="false" ht="15" hidden="false" customHeight="true" outlineLevel="0" collapsed="false">
      <c r="A674" s="47" t="n">
        <v>670</v>
      </c>
      <c r="B674" s="48" t="n">
        <v>43531</v>
      </c>
      <c r="C674" s="47" t="n">
        <v>2019</v>
      </c>
      <c r="D674" s="49" t="s">
        <v>239</v>
      </c>
      <c r="E674" s="50" t="n">
        <v>7026.88</v>
      </c>
      <c r="F674" s="51" t="n">
        <v>-0.006061</v>
      </c>
      <c r="G674" s="51" t="n">
        <v>-0.082674</v>
      </c>
      <c r="H674" s="52" t="n">
        <v>0.7551</v>
      </c>
      <c r="I674" s="53" t="n">
        <v>410</v>
      </c>
      <c r="J674" s="47" t="s">
        <v>235</v>
      </c>
      <c r="K674" s="54" t="n">
        <v>16.59</v>
      </c>
      <c r="L674" s="55" t="n">
        <f aca="false">IF(COUNT(F674)=0,50,IF(F674&gt;=0,100,IF(F674&gt;=-0.02,50,0)))</f>
        <v>50</v>
      </c>
      <c r="M674" s="55" t="n">
        <f aca="false">IF(COUNT(G674)=0,50,IF(G674&gt;-0.06,100,IF(G674&gt;-0.15,50,0)))</f>
        <v>50</v>
      </c>
      <c r="N674" s="55" t="n">
        <f aca="false">IF(COUNT(H674)=0,50,IF(H674&gt;=0.6,100,IF(H674&gt;=0.4,50,0)))</f>
        <v>100</v>
      </c>
      <c r="O674" s="55" t="n">
        <f aca="false">IF(COUNT(I674)=0,50,IF(J674="proxy_vix",50,IF(I674&lt;350,100,IF(I674&lt;=450,50,0))))</f>
        <v>50</v>
      </c>
      <c r="P674" s="55" t="n">
        <f aca="false">IF(COUNT(K674)=0,50,IF(K674&lt;20,100,IF(K674&lt;=25,50,0)))</f>
        <v>100</v>
      </c>
      <c r="Q674" s="54"/>
      <c r="R674" s="47"/>
      <c r="S674" s="51" t="n">
        <f aca="false">$E674/$E673-1</f>
        <v>-0.0120337941671459</v>
      </c>
      <c r="T674" s="56" t="n">
        <f aca="false">$K674/$K673-1</f>
        <v>0.054002541296061</v>
      </c>
      <c r="V674" s="57"/>
      <c r="W674" s="57"/>
      <c r="Y674" s="1" t="str">
        <f aca="false">IF(AX674&gt;=70,"EASY",IF(AX674&gt;40,"UNCERTAIN","HARD"))</f>
        <v>UNCERTAIN</v>
      </c>
      <c r="AA674" s="58" t="n">
        <f aca="false">IF($A674&lt;200,"",AVERAGE($E625:$E674)/AVERAGE($E475:$E674)-1)</f>
        <v>-0.0407542127585721</v>
      </c>
      <c r="AB674" s="59" t="n">
        <f aca="false">LOOKUP($B674,07_L1政策步階!$A$4:$A$14,07_L1政策步階!$C$4:$C$14)</f>
        <v>0</v>
      </c>
      <c r="AC674" s="57"/>
      <c r="AD674" s="57"/>
      <c r="AE674" s="57"/>
      <c r="AF674" s="57"/>
      <c r="AG674" s="57"/>
      <c r="AH674" s="57"/>
      <c r="AI674" s="57"/>
      <c r="AJ674" s="57"/>
      <c r="AK674" s="57"/>
      <c r="AL674" s="59" t="n">
        <f aca="false">IF(ISNUMBER($AA674),IF($AA674&gt;=0.005,100,IF($AA674&gt;=-0.015,50,0)),"")</f>
        <v>0</v>
      </c>
      <c r="AM674" s="59" t="n">
        <f aca="false">IF(ISNUMBER($AB674),IF($AB674=1,100,IF($AB674=0,50,0)),"")</f>
        <v>50</v>
      </c>
      <c r="AN674" s="0" t="str">
        <f aca="false">IF(ISNUMBER($AC674),IF($AC674&gt;=0.001,100,IF($AC674&gt;=-0.003,50,0)),"")</f>
        <v/>
      </c>
      <c r="AO674" s="0" t="str">
        <f aca="false">IF(ISNUMBER($AD674),IF($AD674&gt;=0.04,100,IF($AD674&gt;=0,50,0)),"")</f>
        <v/>
      </c>
      <c r="AP674" s="0" t="str">
        <f aca="false">IF(ISNUMBER($AE674),IF($AE674&gt;=25,100,IF($AE674&gt;=-75,50,0)),"")</f>
        <v/>
      </c>
      <c r="AQ674" s="0" t="str">
        <f aca="false">IF(ISNUMBER($AF674),IF($AF674&gt;0,100,IF($AF674&gt;=-50,50,0)),"")</f>
        <v/>
      </c>
      <c r="AR674" s="0" t="str">
        <f aca="false">IF(ISNUMBER($AG674),IF($AG674=1,100,IF($AG674=0,50,0)),"")</f>
        <v/>
      </c>
      <c r="AS674" s="0" t="str">
        <f aca="false">IF(ISNUMBER($AH674),IF($AH674&lt;0,100,IF($AH674&lt;=20,50,0)),"")</f>
        <v/>
      </c>
      <c r="AT674" s="0" t="str">
        <f aca="false">IF(ISNUMBER($AI674),IF($AI674&lt;0.95,100,IF($AI674&lt;=1,50,0)),"")</f>
        <v/>
      </c>
      <c r="AU674" s="0" t="str">
        <f aca="false">IF(ISNUMBER($AJ674),IF($AJ674&lt;30,0,IF($AJ674&lt;40,50,IF($AJ674&lt;=90,100,50))),"")</f>
        <v/>
      </c>
      <c r="AV674" s="0" t="str">
        <f aca="false">IF(ISNUMBER($AK674),IF($AK674&gt;-0.2,100,IF($AK674&gt;=-0.4,50,0)),"")</f>
        <v/>
      </c>
      <c r="AW674" s="59" t="n">
        <f aca="false">01_指標庫!$H$4*ISNUMBER($F674)+01_指標庫!$H$5*ISNUMBER($AA674)+01_指標庫!$H$6*ISNUMBER($G674)+01_指標庫!$H$7*ISNUMBER($H674)+01_指標庫!$H$8*ISNUMBER($AF674)+01_指標庫!$H$9*ISNUMBER($AG674)+01_指標庫!$H$10*ISNUMBER($AB674)+01_指標庫!$H$11*ISNUMBER($AC674)+01_指標庫!$H$12*ISNUMBER($AD674)+01_指標庫!$H$13*ISNUMBER($AE674)+01_指標庫!$H$14*ISNUMBER($I674)+01_指標庫!$H$15*ISNUMBER($AH674)+01_指標庫!$H$16*ISNUMBER($K674)+01_指標庫!$H$17*ISNUMBER($AI674)+01_指標庫!$H$18*ISNUMBER($AJ674)+01_指標庫!$H$19*ISNUMBER($AK674)+01_指標庫!$H$20*ISNUMBER($BB674)+01_指標庫!$H$21*ISNUMBER($BC674)</f>
        <v>51</v>
      </c>
      <c r="AX674" s="59" t="n">
        <f aca="false">IF(AW674=0,50,ROUND((01_指標庫!$H$4*IF(ISNUMBER($F674),L674,0)+01_指標庫!$H$5*IF(ISNUMBER($AA674),AL674,0)+01_指標庫!$H$6*IF(ISNUMBER($G674),M674,0)+01_指標庫!$H$7*IF(ISNUMBER($H674),N674,0)+01_指標庫!$H$8*IF(ISNUMBER($AF674),AQ674,0)+01_指標庫!$H$9*IF(ISNUMBER($AG674),AR674,0)+01_指標庫!$H$10*IF(ISNUMBER($AB674),AM674,0)+01_指標庫!$H$11*IF(ISNUMBER($AC674),AN674,0)+01_指標庫!$H$12*IF(ISNUMBER($AD674),AO674,0)+01_指標庫!$H$13*IF(ISNUMBER($AE674),AP674,0)+01_指標庫!$H$14*IF(ISNUMBER($I674),O674,0)+01_指標庫!$H$15*IF(ISNUMBER($AH674),AS674,0)+01_指標庫!$H$16*IF(ISNUMBER($K674),P674,0)+01_指標庫!$H$17*IF(ISNUMBER($AI674),AT674,0)+01_指標庫!$H$18*IF(ISNUMBER($AJ674),AU674,0)+01_指標庫!$H$19*IF(ISNUMBER($AK674),AV674,0)+01_指標庫!$H$20*IF(ISNUMBER($BB674),BB674,0)+01_指標庫!$H$21*IF(ISNUMBER($BC674),BC674,0))/AW674,1))</f>
        <v>61.8</v>
      </c>
      <c r="AY674" s="60"/>
      <c r="AZ674" s="60"/>
      <c r="BA674" s="58" t="n">
        <f aca="false">AVERAGE($E670:$E674)/AVERAGE($E665:$E674)-1</f>
        <v>0.000769302672740002</v>
      </c>
      <c r="BB674" s="59" t="n">
        <f aca="false">IF(ISNUMBER($BA674),IF(OR($S674&lt;=-0.03,$BA674&lt;-0.003),0,IF(OR($S674&lt;=-0.02,$BA674&lt;0.01),50,100)),"")</f>
        <v>50</v>
      </c>
      <c r="BC674" s="0" t="str">
        <f aca="false">IF(OR(COUNT($AZ674)=0,COUNT($AZ673)=0),"",IF(OR($AY674/$AZ673-1&lt;=-0.03,$AZ674/$AZ673-1&lt;=-0.045,IF(COUNT($AZ665:$AZ674)=10,AVERAGE($AZ670:$AZ674)/AVERAGE($AZ665:$AZ674)-1&lt;-0.01,FALSE())),0,IF(OR($AZ674/$AZ673-1&lt;=-0.02,IF(COUNT($AZ665:$AZ674)=10,AVERAGE($AZ670:$AZ674)/AVERAGE($AZ665:$AZ674)-1&lt;0.005,FALSE())),50,100)))</f>
        <v/>
      </c>
    </row>
    <row r="675" customFormat="false" ht="15" hidden="false" customHeight="true" outlineLevel="0" collapsed="false">
      <c r="A675" s="47" t="n">
        <v>671</v>
      </c>
      <c r="B675" s="48" t="n">
        <v>43532</v>
      </c>
      <c r="C675" s="47" t="n">
        <v>2019</v>
      </c>
      <c r="D675" s="49" t="s">
        <v>234</v>
      </c>
      <c r="E675" s="50" t="n">
        <v>7015.69</v>
      </c>
      <c r="F675" s="51" t="n">
        <v>-0.007721</v>
      </c>
      <c r="G675" s="51" t="n">
        <v>-0.084135</v>
      </c>
      <c r="H675" s="52" t="n">
        <v>0.7347</v>
      </c>
      <c r="I675" s="53" t="n">
        <v>418</v>
      </c>
      <c r="J675" s="47" t="s">
        <v>235</v>
      </c>
      <c r="K675" s="54" t="n">
        <v>16.05</v>
      </c>
      <c r="L675" s="55" t="n">
        <f aca="false">IF(COUNT(F675)=0,50,IF(F675&gt;=0,100,IF(F675&gt;=-0.02,50,0)))</f>
        <v>50</v>
      </c>
      <c r="M675" s="55" t="n">
        <f aca="false">IF(COUNT(G675)=0,50,IF(G675&gt;-0.06,100,IF(G675&gt;-0.15,50,0)))</f>
        <v>50</v>
      </c>
      <c r="N675" s="55" t="n">
        <f aca="false">IF(COUNT(H675)=0,50,IF(H675&gt;=0.6,100,IF(H675&gt;=0.4,50,0)))</f>
        <v>100</v>
      </c>
      <c r="O675" s="55" t="n">
        <f aca="false">IF(COUNT(I675)=0,50,IF(J675="proxy_vix",50,IF(I675&lt;350,100,IF(I675&lt;=450,50,0))))</f>
        <v>50</v>
      </c>
      <c r="P675" s="55" t="n">
        <f aca="false">IF(COUNT(K675)=0,50,IF(K675&lt;20,100,IF(K675&lt;=25,50,0)))</f>
        <v>100</v>
      </c>
      <c r="Q675" s="54"/>
      <c r="R675" s="47"/>
      <c r="S675" s="51" t="n">
        <f aca="false">$E675/$E674-1</f>
        <v>-0.0015924563960108</v>
      </c>
      <c r="T675" s="56" t="n">
        <f aca="false">$K675/$K674-1</f>
        <v>-0.0325497287522604</v>
      </c>
      <c r="V675" s="57"/>
      <c r="W675" s="57"/>
      <c r="Y675" s="1" t="str">
        <f aca="false">IF(AX675&gt;=70,"EASY",IF(AX675&gt;40,"UNCERTAIN","HARD"))</f>
        <v>UNCERTAIN</v>
      </c>
      <c r="AA675" s="58" t="n">
        <f aca="false">IF($A675&lt;200,"",AVERAGE($E626:$E675)/AVERAGE($E476:$E675)-1)</f>
        <v>-0.0376711032825355</v>
      </c>
      <c r="AB675" s="59" t="n">
        <f aca="false">LOOKUP($B675,07_L1政策步階!$A$4:$A$14,07_L1政策步階!$C$4:$C$14)</f>
        <v>0</v>
      </c>
      <c r="AC675" s="57"/>
      <c r="AD675" s="57"/>
      <c r="AE675" s="57"/>
      <c r="AF675" s="57"/>
      <c r="AG675" s="57"/>
      <c r="AH675" s="57"/>
      <c r="AI675" s="57"/>
      <c r="AJ675" s="57"/>
      <c r="AK675" s="57"/>
      <c r="AL675" s="59" t="n">
        <f aca="false">IF(ISNUMBER($AA675),IF($AA675&gt;=0.005,100,IF($AA675&gt;=-0.015,50,0)),"")</f>
        <v>0</v>
      </c>
      <c r="AM675" s="59" t="n">
        <f aca="false">IF(ISNUMBER($AB675),IF($AB675=1,100,IF($AB675=0,50,0)),"")</f>
        <v>50</v>
      </c>
      <c r="AN675" s="0" t="str">
        <f aca="false">IF(ISNUMBER($AC675),IF($AC675&gt;=0.001,100,IF($AC675&gt;=-0.003,50,0)),"")</f>
        <v/>
      </c>
      <c r="AO675" s="0" t="str">
        <f aca="false">IF(ISNUMBER($AD675),IF($AD675&gt;=0.04,100,IF($AD675&gt;=0,50,0)),"")</f>
        <v/>
      </c>
      <c r="AP675" s="0" t="str">
        <f aca="false">IF(ISNUMBER($AE675),IF($AE675&gt;=25,100,IF($AE675&gt;=-75,50,0)),"")</f>
        <v/>
      </c>
      <c r="AQ675" s="0" t="str">
        <f aca="false">IF(ISNUMBER($AF675),IF($AF675&gt;0,100,IF($AF675&gt;=-50,50,0)),"")</f>
        <v/>
      </c>
      <c r="AR675" s="0" t="str">
        <f aca="false">IF(ISNUMBER($AG675),IF($AG675=1,100,IF($AG675=0,50,0)),"")</f>
        <v/>
      </c>
      <c r="AS675" s="0" t="str">
        <f aca="false">IF(ISNUMBER($AH675),IF($AH675&lt;0,100,IF($AH675&lt;=20,50,0)),"")</f>
        <v/>
      </c>
      <c r="AT675" s="0" t="str">
        <f aca="false">IF(ISNUMBER($AI675),IF($AI675&lt;0.95,100,IF($AI675&lt;=1,50,0)),"")</f>
        <v/>
      </c>
      <c r="AU675" s="0" t="str">
        <f aca="false">IF(ISNUMBER($AJ675),IF($AJ675&lt;30,0,IF($AJ675&lt;40,50,IF($AJ675&lt;=90,100,50))),"")</f>
        <v/>
      </c>
      <c r="AV675" s="0" t="str">
        <f aca="false">IF(ISNUMBER($AK675),IF($AK675&gt;-0.2,100,IF($AK675&gt;=-0.4,50,0)),"")</f>
        <v/>
      </c>
      <c r="AW675" s="59" t="n">
        <f aca="false">01_指標庫!$H$4*ISNUMBER($F675)+01_指標庫!$H$5*ISNUMBER($AA675)+01_指標庫!$H$6*ISNUMBER($G675)+01_指標庫!$H$7*ISNUMBER($H675)+01_指標庫!$H$8*ISNUMBER($AF675)+01_指標庫!$H$9*ISNUMBER($AG675)+01_指標庫!$H$10*ISNUMBER($AB675)+01_指標庫!$H$11*ISNUMBER($AC675)+01_指標庫!$H$12*ISNUMBER($AD675)+01_指標庫!$H$13*ISNUMBER($AE675)+01_指標庫!$H$14*ISNUMBER($I675)+01_指標庫!$H$15*ISNUMBER($AH675)+01_指標庫!$H$16*ISNUMBER($K675)+01_指標庫!$H$17*ISNUMBER($AI675)+01_指標庫!$H$18*ISNUMBER($AJ675)+01_指標庫!$H$19*ISNUMBER($AK675)+01_指標庫!$H$20*ISNUMBER($BB675)+01_指標庫!$H$21*ISNUMBER($BC675)</f>
        <v>51</v>
      </c>
      <c r="AX675" s="59" t="n">
        <f aca="false">IF(AW675=0,50,ROUND((01_指標庫!$H$4*IF(ISNUMBER($F675),L675,0)+01_指標庫!$H$5*IF(ISNUMBER($AA675),AL675,0)+01_指標庫!$H$6*IF(ISNUMBER($G675),M675,0)+01_指標庫!$H$7*IF(ISNUMBER($H675),N675,0)+01_指標庫!$H$8*IF(ISNUMBER($AF675),AQ675,0)+01_指標庫!$H$9*IF(ISNUMBER($AG675),AR675,0)+01_指標庫!$H$10*IF(ISNUMBER($AB675),AM675,0)+01_指標庫!$H$11*IF(ISNUMBER($AC675),AN675,0)+01_指標庫!$H$12*IF(ISNUMBER($AD675),AO675,0)+01_指標庫!$H$13*IF(ISNUMBER($AE675),AP675,0)+01_指標庫!$H$14*IF(ISNUMBER($I675),O675,0)+01_指標庫!$H$15*IF(ISNUMBER($AH675),AS675,0)+01_指標庫!$H$16*IF(ISNUMBER($K675),P675,0)+01_指標庫!$H$17*IF(ISNUMBER($AI675),AT675,0)+01_指標庫!$H$18*IF(ISNUMBER($AJ675),AU675,0)+01_指標庫!$H$19*IF(ISNUMBER($AK675),AV675,0)+01_指標庫!$H$20*IF(ISNUMBER($BB675),BB675,0)+01_指標庫!$H$21*IF(ISNUMBER($BC675),BC675,0))/AW675,1))</f>
        <v>61.8</v>
      </c>
      <c r="AY675" s="60"/>
      <c r="AZ675" s="60"/>
      <c r="BA675" s="58" t="n">
        <f aca="false">AVERAGE($E671:$E675)/AVERAGE($E666:$E675)-1</f>
        <v>-0.00199936933117428</v>
      </c>
      <c r="BB675" s="59" t="n">
        <f aca="false">IF(ISNUMBER($BA675),IF(OR($S675&lt;=-0.03,$BA675&lt;-0.003),0,IF(OR($S675&lt;=-0.02,$BA675&lt;0.01),50,100)),"")</f>
        <v>50</v>
      </c>
      <c r="BC675" s="0" t="str">
        <f aca="false">IF(OR(COUNT($AZ675)=0,COUNT($AZ674)=0),"",IF(OR($AY675/$AZ674-1&lt;=-0.03,$AZ675/$AZ674-1&lt;=-0.045,IF(COUNT($AZ666:$AZ675)=10,AVERAGE($AZ671:$AZ675)/AVERAGE($AZ666:$AZ675)-1&lt;-0.01,FALSE())),0,IF(OR($AZ675/$AZ674-1&lt;=-0.02,IF(COUNT($AZ666:$AZ675)=10,AVERAGE($AZ671:$AZ675)/AVERAGE($AZ666:$AZ675)-1&lt;0.005,FALSE())),50,100)))</f>
        <v/>
      </c>
    </row>
    <row r="676" customFormat="false" ht="15" hidden="false" customHeight="true" outlineLevel="0" collapsed="false">
      <c r="A676" s="47" t="n">
        <v>672</v>
      </c>
      <c r="B676" s="48" t="n">
        <v>43535</v>
      </c>
      <c r="C676" s="47" t="n">
        <v>2019</v>
      </c>
      <c r="D676" s="49" t="s">
        <v>236</v>
      </c>
      <c r="E676" s="50" t="n">
        <v>7164.02</v>
      </c>
      <c r="F676" s="51" t="n">
        <v>0.013065</v>
      </c>
      <c r="G676" s="51" t="n">
        <v>-0.064771</v>
      </c>
      <c r="H676" s="52" t="n">
        <v>0.7755</v>
      </c>
      <c r="I676" s="53" t="n">
        <v>412</v>
      </c>
      <c r="J676" s="47" t="s">
        <v>235</v>
      </c>
      <c r="K676" s="54" t="n">
        <v>14.33</v>
      </c>
      <c r="L676" s="55" t="n">
        <f aca="false">IF(COUNT(F676)=0,50,IF(F676&gt;=0,100,IF(F676&gt;=-0.02,50,0)))</f>
        <v>100</v>
      </c>
      <c r="M676" s="55" t="n">
        <f aca="false">IF(COUNT(G676)=0,50,IF(G676&gt;-0.06,100,IF(G676&gt;-0.15,50,0)))</f>
        <v>50</v>
      </c>
      <c r="N676" s="55" t="n">
        <f aca="false">IF(COUNT(H676)=0,50,IF(H676&gt;=0.6,100,IF(H676&gt;=0.4,50,0)))</f>
        <v>100</v>
      </c>
      <c r="O676" s="55" t="n">
        <f aca="false">IF(COUNT(I676)=0,50,IF(J676="proxy_vix",50,IF(I676&lt;350,100,IF(I676&lt;=450,50,0))))</f>
        <v>50</v>
      </c>
      <c r="P676" s="55" t="n">
        <f aca="false">IF(COUNT(K676)=0,50,IF(K676&lt;20,100,IF(K676&lt;=25,50,0)))</f>
        <v>100</v>
      </c>
      <c r="Q676" s="54"/>
      <c r="R676" s="47"/>
      <c r="S676" s="51" t="n">
        <f aca="false">$E676/$E675-1</f>
        <v>0.021142610349089</v>
      </c>
      <c r="T676" s="56" t="n">
        <f aca="false">$K676/$K675-1</f>
        <v>-0.107165109034268</v>
      </c>
      <c r="V676" s="57"/>
      <c r="W676" s="57"/>
      <c r="Y676" s="1" t="str">
        <f aca="false">IF(AX676&gt;=70,"EASY",IF(AX676&gt;40,"UNCERTAIN","HARD"))</f>
        <v>UNCERTAIN</v>
      </c>
      <c r="AA676" s="58" t="n">
        <f aca="false">IF($A676&lt;200,"",AVERAGE($E627:$E676)/AVERAGE($E477:$E676)-1)</f>
        <v>-0.0353061709425336</v>
      </c>
      <c r="AB676" s="59" t="n">
        <f aca="false">LOOKUP($B676,07_L1政策步階!$A$4:$A$14,07_L1政策步階!$C$4:$C$14)</f>
        <v>0</v>
      </c>
      <c r="AC676" s="57"/>
      <c r="AD676" s="57"/>
      <c r="AE676" s="57"/>
      <c r="AF676" s="57"/>
      <c r="AG676" s="57"/>
      <c r="AH676" s="57"/>
      <c r="AI676" s="57"/>
      <c r="AJ676" s="57"/>
      <c r="AK676" s="57"/>
      <c r="AL676" s="59" t="n">
        <f aca="false">IF(ISNUMBER($AA676),IF($AA676&gt;=0.005,100,IF($AA676&gt;=-0.015,50,0)),"")</f>
        <v>0</v>
      </c>
      <c r="AM676" s="59" t="n">
        <f aca="false">IF(ISNUMBER($AB676),IF($AB676=1,100,IF($AB676=0,50,0)),"")</f>
        <v>50</v>
      </c>
      <c r="AN676" s="0" t="str">
        <f aca="false">IF(ISNUMBER($AC676),IF($AC676&gt;=0.001,100,IF($AC676&gt;=-0.003,50,0)),"")</f>
        <v/>
      </c>
      <c r="AO676" s="0" t="str">
        <f aca="false">IF(ISNUMBER($AD676),IF($AD676&gt;=0.04,100,IF($AD676&gt;=0,50,0)),"")</f>
        <v/>
      </c>
      <c r="AP676" s="0" t="str">
        <f aca="false">IF(ISNUMBER($AE676),IF($AE676&gt;=25,100,IF($AE676&gt;=-75,50,0)),"")</f>
        <v/>
      </c>
      <c r="AQ676" s="0" t="str">
        <f aca="false">IF(ISNUMBER($AF676),IF($AF676&gt;0,100,IF($AF676&gt;=-50,50,0)),"")</f>
        <v/>
      </c>
      <c r="AR676" s="0" t="str">
        <f aca="false">IF(ISNUMBER($AG676),IF($AG676=1,100,IF($AG676=0,50,0)),"")</f>
        <v/>
      </c>
      <c r="AS676" s="0" t="str">
        <f aca="false">IF(ISNUMBER($AH676),IF($AH676&lt;0,100,IF($AH676&lt;=20,50,0)),"")</f>
        <v/>
      </c>
      <c r="AT676" s="0" t="str">
        <f aca="false">IF(ISNUMBER($AI676),IF($AI676&lt;0.95,100,IF($AI676&lt;=1,50,0)),"")</f>
        <v/>
      </c>
      <c r="AU676" s="0" t="str">
        <f aca="false">IF(ISNUMBER($AJ676),IF($AJ676&lt;30,0,IF($AJ676&lt;40,50,IF($AJ676&lt;=90,100,50))),"")</f>
        <v/>
      </c>
      <c r="AV676" s="0" t="str">
        <f aca="false">IF(ISNUMBER($AK676),IF($AK676&gt;-0.2,100,IF($AK676&gt;=-0.4,50,0)),"")</f>
        <v/>
      </c>
      <c r="AW676" s="59" t="n">
        <f aca="false">01_指標庫!$H$4*ISNUMBER($F676)+01_指標庫!$H$5*ISNUMBER($AA676)+01_指標庫!$H$6*ISNUMBER($G676)+01_指標庫!$H$7*ISNUMBER($H676)+01_指標庫!$H$8*ISNUMBER($AF676)+01_指標庫!$H$9*ISNUMBER($AG676)+01_指標庫!$H$10*ISNUMBER($AB676)+01_指標庫!$H$11*ISNUMBER($AC676)+01_指標庫!$H$12*ISNUMBER($AD676)+01_指標庫!$H$13*ISNUMBER($AE676)+01_指標庫!$H$14*ISNUMBER($I676)+01_指標庫!$H$15*ISNUMBER($AH676)+01_指標庫!$H$16*ISNUMBER($K676)+01_指標庫!$H$17*ISNUMBER($AI676)+01_指標庫!$H$18*ISNUMBER($AJ676)+01_指標庫!$H$19*ISNUMBER($AK676)+01_指標庫!$H$20*ISNUMBER($BB676)+01_指標庫!$H$21*ISNUMBER($BC676)</f>
        <v>51</v>
      </c>
      <c r="AX676" s="59" t="n">
        <f aca="false">IF(AW676=0,50,ROUND((01_指標庫!$H$4*IF(ISNUMBER($F676),L676,0)+01_指標庫!$H$5*IF(ISNUMBER($AA676),AL676,0)+01_指標庫!$H$6*IF(ISNUMBER($G676),M676,0)+01_指標庫!$H$7*IF(ISNUMBER($H676),N676,0)+01_指標庫!$H$8*IF(ISNUMBER($AF676),AQ676,0)+01_指標庫!$H$9*IF(ISNUMBER($AG676),AR676,0)+01_指標庫!$H$10*IF(ISNUMBER($AB676),AM676,0)+01_指標庫!$H$11*IF(ISNUMBER($AC676),AN676,0)+01_指標庫!$H$12*IF(ISNUMBER($AD676),AO676,0)+01_指標庫!$H$13*IF(ISNUMBER($AE676),AP676,0)+01_指標庫!$H$14*IF(ISNUMBER($I676),O676,0)+01_指標庫!$H$15*IF(ISNUMBER($AH676),AS676,0)+01_指標庫!$H$16*IF(ISNUMBER($K676),P676,0)+01_指標庫!$H$17*IF(ISNUMBER($AI676),AT676,0)+01_指標庫!$H$18*IF(ISNUMBER($AJ676),AU676,0)+01_指標庫!$H$19*IF(ISNUMBER($AK676),AV676,0)+01_指標庫!$H$20*IF(ISNUMBER($BB676),BB676,0)+01_指標庫!$H$21*IF(ISNUMBER($BC676),BC676,0))/AW676,1))</f>
        <v>69.6</v>
      </c>
      <c r="AY676" s="60"/>
      <c r="AZ676" s="60"/>
      <c r="BA676" s="58" t="n">
        <f aca="false">AVERAGE($E672:$E676)/AVERAGE($E667:$E676)-1</f>
        <v>-0.0023103099161933</v>
      </c>
      <c r="BB676" s="59" t="n">
        <f aca="false">IF(ISNUMBER($BA676),IF(OR($S676&lt;=-0.03,$BA676&lt;-0.003),0,IF(OR($S676&lt;=-0.02,$BA676&lt;0.01),50,100)),"")</f>
        <v>50</v>
      </c>
      <c r="BC676" s="0" t="str">
        <f aca="false">IF(OR(COUNT($AZ676)=0,COUNT($AZ675)=0),"",IF(OR($AY676/$AZ675-1&lt;=-0.03,$AZ676/$AZ675-1&lt;=-0.045,IF(COUNT($AZ667:$AZ676)=10,AVERAGE($AZ672:$AZ676)/AVERAGE($AZ667:$AZ676)-1&lt;-0.01,FALSE())),0,IF(OR($AZ676/$AZ675-1&lt;=-0.02,IF(COUNT($AZ667:$AZ676)=10,AVERAGE($AZ672:$AZ676)/AVERAGE($AZ667:$AZ676)-1&lt;0.005,FALSE())),50,100)))</f>
        <v/>
      </c>
    </row>
    <row r="677" customFormat="false" ht="15" hidden="false" customHeight="true" outlineLevel="0" collapsed="false">
      <c r="A677" s="47" t="n">
        <v>673</v>
      </c>
      <c r="B677" s="48" t="n">
        <v>43536</v>
      </c>
      <c r="C677" s="47" t="n">
        <v>2019</v>
      </c>
      <c r="D677" s="49" t="s">
        <v>237</v>
      </c>
      <c r="E677" s="50" t="n">
        <v>7201.28</v>
      </c>
      <c r="F677" s="51" t="n">
        <v>0.018155</v>
      </c>
      <c r="G677" s="51" t="n">
        <v>-0.059907</v>
      </c>
      <c r="H677" s="52" t="n">
        <v>0.7755</v>
      </c>
      <c r="I677" s="53" t="n">
        <v>408</v>
      </c>
      <c r="J677" s="47" t="s">
        <v>235</v>
      </c>
      <c r="K677" s="54" t="n">
        <v>13.77</v>
      </c>
      <c r="L677" s="55" t="n">
        <f aca="false">IF(COUNT(F677)=0,50,IF(F677&gt;=0,100,IF(F677&gt;=-0.02,50,0)))</f>
        <v>100</v>
      </c>
      <c r="M677" s="55" t="n">
        <f aca="false">IF(COUNT(G677)=0,50,IF(G677&gt;-0.06,100,IF(G677&gt;-0.15,50,0)))</f>
        <v>100</v>
      </c>
      <c r="N677" s="55" t="n">
        <f aca="false">IF(COUNT(H677)=0,50,IF(H677&gt;=0.6,100,IF(H677&gt;=0.4,50,0)))</f>
        <v>100</v>
      </c>
      <c r="O677" s="55" t="n">
        <f aca="false">IF(COUNT(I677)=0,50,IF(J677="proxy_vix",50,IF(I677&lt;350,100,IF(I677&lt;=450,50,0))))</f>
        <v>50</v>
      </c>
      <c r="P677" s="55" t="n">
        <f aca="false">IF(COUNT(K677)=0,50,IF(K677&lt;20,100,IF(K677&lt;=25,50,0)))</f>
        <v>100</v>
      </c>
      <c r="Q677" s="54"/>
      <c r="R677" s="47"/>
      <c r="S677" s="51" t="n">
        <f aca="false">$E677/$E676-1</f>
        <v>0.00520099050533074</v>
      </c>
      <c r="T677" s="56" t="n">
        <f aca="false">$K677/$K676-1</f>
        <v>-0.0390788555478019</v>
      </c>
      <c r="V677" s="57"/>
      <c r="W677" s="57"/>
      <c r="Y677" s="1" t="str">
        <f aca="false">IF(AX677&gt;=70,"EASY",IF(AX677&gt;40,"UNCERTAIN","HARD"))</f>
        <v>EASY</v>
      </c>
      <c r="AA677" s="58" t="n">
        <f aca="false">IF($A677&lt;200,"",AVERAGE($E628:$E677)/AVERAGE($E478:$E677)-1)</f>
        <v>-0.0328934209354863</v>
      </c>
      <c r="AB677" s="59" t="n">
        <f aca="false">LOOKUP($B677,07_L1政策步階!$A$4:$A$14,07_L1政策步階!$C$4:$C$14)</f>
        <v>0</v>
      </c>
      <c r="AC677" s="57"/>
      <c r="AD677" s="57"/>
      <c r="AE677" s="57"/>
      <c r="AF677" s="57"/>
      <c r="AG677" s="57"/>
      <c r="AH677" s="57"/>
      <c r="AI677" s="57"/>
      <c r="AJ677" s="57"/>
      <c r="AK677" s="57"/>
      <c r="AL677" s="59" t="n">
        <f aca="false">IF(ISNUMBER($AA677),IF($AA677&gt;=0.005,100,IF($AA677&gt;=-0.015,50,0)),"")</f>
        <v>0</v>
      </c>
      <c r="AM677" s="59" t="n">
        <f aca="false">IF(ISNUMBER($AB677),IF($AB677=1,100,IF($AB677=0,50,0)),"")</f>
        <v>50</v>
      </c>
      <c r="AN677" s="0" t="str">
        <f aca="false">IF(ISNUMBER($AC677),IF($AC677&gt;=0.001,100,IF($AC677&gt;=-0.003,50,0)),"")</f>
        <v/>
      </c>
      <c r="AO677" s="0" t="str">
        <f aca="false">IF(ISNUMBER($AD677),IF($AD677&gt;=0.04,100,IF($AD677&gt;=0,50,0)),"")</f>
        <v/>
      </c>
      <c r="AP677" s="0" t="str">
        <f aca="false">IF(ISNUMBER($AE677),IF($AE677&gt;=25,100,IF($AE677&gt;=-75,50,0)),"")</f>
        <v/>
      </c>
      <c r="AQ677" s="0" t="str">
        <f aca="false">IF(ISNUMBER($AF677),IF($AF677&gt;0,100,IF($AF677&gt;=-50,50,0)),"")</f>
        <v/>
      </c>
      <c r="AR677" s="0" t="str">
        <f aca="false">IF(ISNUMBER($AG677),IF($AG677=1,100,IF($AG677=0,50,0)),"")</f>
        <v/>
      </c>
      <c r="AS677" s="0" t="str">
        <f aca="false">IF(ISNUMBER($AH677),IF($AH677&lt;0,100,IF($AH677&lt;=20,50,0)),"")</f>
        <v/>
      </c>
      <c r="AT677" s="0" t="str">
        <f aca="false">IF(ISNUMBER($AI677),IF($AI677&lt;0.95,100,IF($AI677&lt;=1,50,0)),"")</f>
        <v/>
      </c>
      <c r="AU677" s="0" t="str">
        <f aca="false">IF(ISNUMBER($AJ677),IF($AJ677&lt;30,0,IF($AJ677&lt;40,50,IF($AJ677&lt;=90,100,50))),"")</f>
        <v/>
      </c>
      <c r="AV677" s="0" t="str">
        <f aca="false">IF(ISNUMBER($AK677),IF($AK677&gt;-0.2,100,IF($AK677&gt;=-0.4,50,0)),"")</f>
        <v/>
      </c>
      <c r="AW677" s="59" t="n">
        <f aca="false">01_指標庫!$H$4*ISNUMBER($F677)+01_指標庫!$H$5*ISNUMBER($AA677)+01_指標庫!$H$6*ISNUMBER($G677)+01_指標庫!$H$7*ISNUMBER($H677)+01_指標庫!$H$8*ISNUMBER($AF677)+01_指標庫!$H$9*ISNUMBER($AG677)+01_指標庫!$H$10*ISNUMBER($AB677)+01_指標庫!$H$11*ISNUMBER($AC677)+01_指標庫!$H$12*ISNUMBER($AD677)+01_指標庫!$H$13*ISNUMBER($AE677)+01_指標庫!$H$14*ISNUMBER($I677)+01_指標庫!$H$15*ISNUMBER($AH677)+01_指標庫!$H$16*ISNUMBER($K677)+01_指標庫!$H$17*ISNUMBER($AI677)+01_指標庫!$H$18*ISNUMBER($AJ677)+01_指標庫!$H$19*ISNUMBER($AK677)+01_指標庫!$H$20*ISNUMBER($BB677)+01_指標庫!$H$21*ISNUMBER($BC677)</f>
        <v>51</v>
      </c>
      <c r="AX677" s="59" t="n">
        <f aca="false">IF(AW677=0,50,ROUND((01_指標庫!$H$4*IF(ISNUMBER($F677),L677,0)+01_指標庫!$H$5*IF(ISNUMBER($AA677),AL677,0)+01_指標庫!$H$6*IF(ISNUMBER($G677),M677,0)+01_指標庫!$H$7*IF(ISNUMBER($H677),N677,0)+01_指標庫!$H$8*IF(ISNUMBER($AF677),AQ677,0)+01_指標庫!$H$9*IF(ISNUMBER($AG677),AR677,0)+01_指標庫!$H$10*IF(ISNUMBER($AB677),AM677,0)+01_指標庫!$H$11*IF(ISNUMBER($AC677),AN677,0)+01_指標庫!$H$12*IF(ISNUMBER($AD677),AO677,0)+01_指標庫!$H$13*IF(ISNUMBER($AE677),AP677,0)+01_指標庫!$H$14*IF(ISNUMBER($I677),O677,0)+01_指標庫!$H$15*IF(ISNUMBER($AH677),AS677,0)+01_指標庫!$H$16*IF(ISNUMBER($K677),P677,0)+01_指標庫!$H$17*IF(ISNUMBER($AI677),AT677,0)+01_指標庫!$H$18*IF(ISNUMBER($AJ677),AU677,0)+01_指標庫!$H$19*IF(ISNUMBER($AK677),AV677,0)+01_指標庫!$H$20*IF(ISNUMBER($BB677),BB677,0)+01_指標庫!$H$21*IF(ISNUMBER($BC677),BC677,0))/AW677,1))</f>
        <v>77.5</v>
      </c>
      <c r="AY677" s="60"/>
      <c r="AZ677" s="60"/>
      <c r="BA677" s="58" t="n">
        <f aca="false">AVERAGE($E673:$E677)/AVERAGE($E668:$E677)-1</f>
        <v>-0.00215439321763655</v>
      </c>
      <c r="BB677" s="59" t="n">
        <f aca="false">IF(ISNUMBER($BA677),IF(OR($S677&lt;=-0.03,$BA677&lt;-0.003),0,IF(OR($S677&lt;=-0.02,$BA677&lt;0.01),50,100)),"")</f>
        <v>50</v>
      </c>
      <c r="BC677" s="0" t="str">
        <f aca="false">IF(OR(COUNT($AZ677)=0,COUNT($AZ676)=0),"",IF(OR($AY677/$AZ676-1&lt;=-0.03,$AZ677/$AZ676-1&lt;=-0.045,IF(COUNT($AZ668:$AZ677)=10,AVERAGE($AZ673:$AZ677)/AVERAGE($AZ668:$AZ677)-1&lt;-0.01,FALSE())),0,IF(OR($AZ677/$AZ676-1&lt;=-0.02,IF(COUNT($AZ668:$AZ677)=10,AVERAGE($AZ673:$AZ677)/AVERAGE($AZ668:$AZ677)-1&lt;0.005,FALSE())),50,100)))</f>
        <v/>
      </c>
    </row>
    <row r="678" customFormat="false" ht="15" hidden="false" customHeight="true" outlineLevel="0" collapsed="false">
      <c r="A678" s="47" t="n">
        <v>674</v>
      </c>
      <c r="B678" s="48" t="n">
        <v>43537</v>
      </c>
      <c r="C678" s="47" t="n">
        <v>2019</v>
      </c>
      <c r="D678" s="49" t="s">
        <v>238</v>
      </c>
      <c r="E678" s="50" t="n">
        <v>7256.98</v>
      </c>
      <c r="F678" s="51" t="n">
        <v>0.025808</v>
      </c>
      <c r="G678" s="51" t="n">
        <v>-0.052636</v>
      </c>
      <c r="H678" s="52" t="n">
        <v>0.7755</v>
      </c>
      <c r="I678" s="53" t="n">
        <v>399</v>
      </c>
      <c r="J678" s="47" t="s">
        <v>235</v>
      </c>
      <c r="K678" s="54" t="n">
        <v>13.41</v>
      </c>
      <c r="L678" s="55" t="n">
        <f aca="false">IF(COUNT(F678)=0,50,IF(F678&gt;=0,100,IF(F678&gt;=-0.02,50,0)))</f>
        <v>100</v>
      </c>
      <c r="M678" s="55" t="n">
        <f aca="false">IF(COUNT(G678)=0,50,IF(G678&gt;-0.06,100,IF(G678&gt;-0.15,50,0)))</f>
        <v>100</v>
      </c>
      <c r="N678" s="55" t="n">
        <f aca="false">IF(COUNT(H678)=0,50,IF(H678&gt;=0.6,100,IF(H678&gt;=0.4,50,0)))</f>
        <v>100</v>
      </c>
      <c r="O678" s="55" t="n">
        <f aca="false">IF(COUNT(I678)=0,50,IF(J678="proxy_vix",50,IF(I678&lt;350,100,IF(I678&lt;=450,50,0))))</f>
        <v>50</v>
      </c>
      <c r="P678" s="55" t="n">
        <f aca="false">IF(COUNT(K678)=0,50,IF(K678&lt;20,100,IF(K678&lt;=25,50,0)))</f>
        <v>100</v>
      </c>
      <c r="Q678" s="54"/>
      <c r="R678" s="47"/>
      <c r="S678" s="51" t="n">
        <f aca="false">$E678/$E677-1</f>
        <v>0.00773473604692487</v>
      </c>
      <c r="T678" s="56" t="n">
        <f aca="false">$K678/$K677-1</f>
        <v>-0.0261437908496731</v>
      </c>
      <c r="V678" s="57"/>
      <c r="W678" s="57"/>
      <c r="Y678" s="1" t="str">
        <f aca="false">IF(AX678&gt;=70,"EASY",IF(AX678&gt;40,"UNCERTAIN","HARD"))</f>
        <v>EASY</v>
      </c>
      <c r="AA678" s="58" t="n">
        <f aca="false">IF($A678&lt;200,"",AVERAGE($E629:$E678)/AVERAGE($E479:$E678)-1)</f>
        <v>-0.0303563406949732</v>
      </c>
      <c r="AB678" s="59" t="n">
        <f aca="false">LOOKUP($B678,07_L1政策步階!$A$4:$A$14,07_L1政策步階!$C$4:$C$14)</f>
        <v>0</v>
      </c>
      <c r="AC678" s="57"/>
      <c r="AD678" s="57"/>
      <c r="AE678" s="57"/>
      <c r="AF678" s="57"/>
      <c r="AG678" s="57"/>
      <c r="AH678" s="57"/>
      <c r="AI678" s="57"/>
      <c r="AJ678" s="57"/>
      <c r="AK678" s="57"/>
      <c r="AL678" s="59" t="n">
        <f aca="false">IF(ISNUMBER($AA678),IF($AA678&gt;=0.005,100,IF($AA678&gt;=-0.015,50,0)),"")</f>
        <v>0</v>
      </c>
      <c r="AM678" s="59" t="n">
        <f aca="false">IF(ISNUMBER($AB678),IF($AB678=1,100,IF($AB678=0,50,0)),"")</f>
        <v>50</v>
      </c>
      <c r="AN678" s="0" t="str">
        <f aca="false">IF(ISNUMBER($AC678),IF($AC678&gt;=0.001,100,IF($AC678&gt;=-0.003,50,0)),"")</f>
        <v/>
      </c>
      <c r="AO678" s="0" t="str">
        <f aca="false">IF(ISNUMBER($AD678),IF($AD678&gt;=0.04,100,IF($AD678&gt;=0,50,0)),"")</f>
        <v/>
      </c>
      <c r="AP678" s="0" t="str">
        <f aca="false">IF(ISNUMBER($AE678),IF($AE678&gt;=25,100,IF($AE678&gt;=-75,50,0)),"")</f>
        <v/>
      </c>
      <c r="AQ678" s="0" t="str">
        <f aca="false">IF(ISNUMBER($AF678),IF($AF678&gt;0,100,IF($AF678&gt;=-50,50,0)),"")</f>
        <v/>
      </c>
      <c r="AR678" s="0" t="str">
        <f aca="false">IF(ISNUMBER($AG678),IF($AG678=1,100,IF($AG678=0,50,0)),"")</f>
        <v/>
      </c>
      <c r="AS678" s="0" t="str">
        <f aca="false">IF(ISNUMBER($AH678),IF($AH678&lt;0,100,IF($AH678&lt;=20,50,0)),"")</f>
        <v/>
      </c>
      <c r="AT678" s="0" t="str">
        <f aca="false">IF(ISNUMBER($AI678),IF($AI678&lt;0.95,100,IF($AI678&lt;=1,50,0)),"")</f>
        <v/>
      </c>
      <c r="AU678" s="0" t="str">
        <f aca="false">IF(ISNUMBER($AJ678),IF($AJ678&lt;30,0,IF($AJ678&lt;40,50,IF($AJ678&lt;=90,100,50))),"")</f>
        <v/>
      </c>
      <c r="AV678" s="0" t="str">
        <f aca="false">IF(ISNUMBER($AK678),IF($AK678&gt;-0.2,100,IF($AK678&gt;=-0.4,50,0)),"")</f>
        <v/>
      </c>
      <c r="AW678" s="59" t="n">
        <f aca="false">01_指標庫!$H$4*ISNUMBER($F678)+01_指標庫!$H$5*ISNUMBER($AA678)+01_指標庫!$H$6*ISNUMBER($G678)+01_指標庫!$H$7*ISNUMBER($H678)+01_指標庫!$H$8*ISNUMBER($AF678)+01_指標庫!$H$9*ISNUMBER($AG678)+01_指標庫!$H$10*ISNUMBER($AB678)+01_指標庫!$H$11*ISNUMBER($AC678)+01_指標庫!$H$12*ISNUMBER($AD678)+01_指標庫!$H$13*ISNUMBER($AE678)+01_指標庫!$H$14*ISNUMBER($I678)+01_指標庫!$H$15*ISNUMBER($AH678)+01_指標庫!$H$16*ISNUMBER($K678)+01_指標庫!$H$17*ISNUMBER($AI678)+01_指標庫!$H$18*ISNUMBER($AJ678)+01_指標庫!$H$19*ISNUMBER($AK678)+01_指標庫!$H$20*ISNUMBER($BB678)+01_指標庫!$H$21*ISNUMBER($BC678)</f>
        <v>51</v>
      </c>
      <c r="AX678" s="59" t="n">
        <f aca="false">IF(AW678=0,50,ROUND((01_指標庫!$H$4*IF(ISNUMBER($F678),L678,0)+01_指標庫!$H$5*IF(ISNUMBER($AA678),AL678,0)+01_指標庫!$H$6*IF(ISNUMBER($G678),M678,0)+01_指標庫!$H$7*IF(ISNUMBER($H678),N678,0)+01_指標庫!$H$8*IF(ISNUMBER($AF678),AQ678,0)+01_指標庫!$H$9*IF(ISNUMBER($AG678),AR678,0)+01_指標庫!$H$10*IF(ISNUMBER($AB678),AM678,0)+01_指標庫!$H$11*IF(ISNUMBER($AC678),AN678,0)+01_指標庫!$H$12*IF(ISNUMBER($AD678),AO678,0)+01_指標庫!$H$13*IF(ISNUMBER($AE678),AP678,0)+01_指標庫!$H$14*IF(ISNUMBER($I678),O678,0)+01_指標庫!$H$15*IF(ISNUMBER($AH678),AS678,0)+01_指標庫!$H$16*IF(ISNUMBER($K678),P678,0)+01_指標庫!$H$17*IF(ISNUMBER($AI678),AT678,0)+01_指標庫!$H$18*IF(ISNUMBER($AJ678),AU678,0)+01_指標庫!$H$19*IF(ISNUMBER($AK678),AV678,0)+01_指標庫!$H$20*IF(ISNUMBER($BB678),BB678,0)+01_指標庫!$H$21*IF(ISNUMBER($BC678),BC678,0))/AW678,1))</f>
        <v>77.5</v>
      </c>
      <c r="AY678" s="60"/>
      <c r="AZ678" s="60"/>
      <c r="BA678" s="58" t="n">
        <f aca="false">AVERAGE($E674:$E678)/AVERAGE($E669:$E678)-1</f>
        <v>-6.08405187761951E-005</v>
      </c>
      <c r="BB678" s="59" t="n">
        <f aca="false">IF(ISNUMBER($BA678),IF(OR($S678&lt;=-0.03,$BA678&lt;-0.003),0,IF(OR($S678&lt;=-0.02,$BA678&lt;0.01),50,100)),"")</f>
        <v>50</v>
      </c>
      <c r="BC678" s="0" t="str">
        <f aca="false">IF(OR(COUNT($AZ678)=0,COUNT($AZ677)=0),"",IF(OR($AY678/$AZ677-1&lt;=-0.03,$AZ678/$AZ677-1&lt;=-0.045,IF(COUNT($AZ669:$AZ678)=10,AVERAGE($AZ674:$AZ678)/AVERAGE($AZ669:$AZ678)-1&lt;-0.01,FALSE())),0,IF(OR($AZ678/$AZ677-1&lt;=-0.02,IF(COUNT($AZ669:$AZ678)=10,AVERAGE($AZ674:$AZ678)/AVERAGE($AZ669:$AZ678)-1&lt;0.005,FALSE())),50,100)))</f>
        <v/>
      </c>
    </row>
    <row r="679" customFormat="false" ht="15" hidden="false" customHeight="true" outlineLevel="0" collapsed="false">
      <c r="A679" s="47" t="n">
        <v>675</v>
      </c>
      <c r="B679" s="48" t="n">
        <v>43538</v>
      </c>
      <c r="C679" s="47" t="n">
        <v>2019</v>
      </c>
      <c r="D679" s="49" t="s">
        <v>239</v>
      </c>
      <c r="E679" s="50" t="n">
        <v>7243.01</v>
      </c>
      <c r="F679" s="51" t="n">
        <v>0.023629</v>
      </c>
      <c r="G679" s="51" t="n">
        <v>-0.05446</v>
      </c>
      <c r="H679" s="52" t="n">
        <v>0.7551</v>
      </c>
      <c r="I679" s="53" t="n">
        <v>395</v>
      </c>
      <c r="J679" s="47" t="s">
        <v>235</v>
      </c>
      <c r="K679" s="54" t="n">
        <v>13.5</v>
      </c>
      <c r="L679" s="55" t="n">
        <f aca="false">IF(COUNT(F679)=0,50,IF(F679&gt;=0,100,IF(F679&gt;=-0.02,50,0)))</f>
        <v>100</v>
      </c>
      <c r="M679" s="55" t="n">
        <f aca="false">IF(COUNT(G679)=0,50,IF(G679&gt;-0.06,100,IF(G679&gt;-0.15,50,0)))</f>
        <v>100</v>
      </c>
      <c r="N679" s="55" t="n">
        <f aca="false">IF(COUNT(H679)=0,50,IF(H679&gt;=0.6,100,IF(H679&gt;=0.4,50,0)))</f>
        <v>100</v>
      </c>
      <c r="O679" s="55" t="n">
        <f aca="false">IF(COUNT(I679)=0,50,IF(J679="proxy_vix",50,IF(I679&lt;350,100,IF(I679&lt;=450,50,0))))</f>
        <v>50</v>
      </c>
      <c r="P679" s="55" t="n">
        <f aca="false">IF(COUNT(K679)=0,50,IF(K679&lt;20,100,IF(K679&lt;=25,50,0)))</f>
        <v>100</v>
      </c>
      <c r="Q679" s="54"/>
      <c r="R679" s="47"/>
      <c r="S679" s="51" t="n">
        <f aca="false">$E679/$E678-1</f>
        <v>-0.00192504319978826</v>
      </c>
      <c r="T679" s="56" t="n">
        <f aca="false">$K679/$K678-1</f>
        <v>0.00671140939597303</v>
      </c>
      <c r="V679" s="57"/>
      <c r="W679" s="57"/>
      <c r="Y679" s="1" t="str">
        <f aca="false">IF(AX679&gt;=70,"EASY",IF(AX679&gt;40,"UNCERTAIN","HARD"))</f>
        <v>EASY</v>
      </c>
      <c r="AA679" s="58" t="n">
        <f aca="false">IF($A679&lt;200,"",AVERAGE($E630:$E679)/AVERAGE($E480:$E679)-1)</f>
        <v>-0.0279688897839877</v>
      </c>
      <c r="AB679" s="59" t="n">
        <f aca="false">LOOKUP($B679,07_L1政策步階!$A$4:$A$14,07_L1政策步階!$C$4:$C$14)</f>
        <v>0</v>
      </c>
      <c r="AC679" s="57"/>
      <c r="AD679" s="57"/>
      <c r="AE679" s="57"/>
      <c r="AF679" s="57"/>
      <c r="AG679" s="57"/>
      <c r="AH679" s="57"/>
      <c r="AI679" s="57"/>
      <c r="AJ679" s="57"/>
      <c r="AK679" s="57"/>
      <c r="AL679" s="59" t="n">
        <f aca="false">IF(ISNUMBER($AA679),IF($AA679&gt;=0.005,100,IF($AA679&gt;=-0.015,50,0)),"")</f>
        <v>0</v>
      </c>
      <c r="AM679" s="59" t="n">
        <f aca="false">IF(ISNUMBER($AB679),IF($AB679=1,100,IF($AB679=0,50,0)),"")</f>
        <v>50</v>
      </c>
      <c r="AN679" s="0" t="str">
        <f aca="false">IF(ISNUMBER($AC679),IF($AC679&gt;=0.001,100,IF($AC679&gt;=-0.003,50,0)),"")</f>
        <v/>
      </c>
      <c r="AO679" s="0" t="str">
        <f aca="false">IF(ISNUMBER($AD679),IF($AD679&gt;=0.04,100,IF($AD679&gt;=0,50,0)),"")</f>
        <v/>
      </c>
      <c r="AP679" s="0" t="str">
        <f aca="false">IF(ISNUMBER($AE679),IF($AE679&gt;=25,100,IF($AE679&gt;=-75,50,0)),"")</f>
        <v/>
      </c>
      <c r="AQ679" s="0" t="str">
        <f aca="false">IF(ISNUMBER($AF679),IF($AF679&gt;0,100,IF($AF679&gt;=-50,50,0)),"")</f>
        <v/>
      </c>
      <c r="AR679" s="0" t="str">
        <f aca="false">IF(ISNUMBER($AG679),IF($AG679=1,100,IF($AG679=0,50,0)),"")</f>
        <v/>
      </c>
      <c r="AS679" s="0" t="str">
        <f aca="false">IF(ISNUMBER($AH679),IF($AH679&lt;0,100,IF($AH679&lt;=20,50,0)),"")</f>
        <v/>
      </c>
      <c r="AT679" s="0" t="str">
        <f aca="false">IF(ISNUMBER($AI679),IF($AI679&lt;0.95,100,IF($AI679&lt;=1,50,0)),"")</f>
        <v/>
      </c>
      <c r="AU679" s="0" t="str">
        <f aca="false">IF(ISNUMBER($AJ679),IF($AJ679&lt;30,0,IF($AJ679&lt;40,50,IF($AJ679&lt;=90,100,50))),"")</f>
        <v/>
      </c>
      <c r="AV679" s="0" t="str">
        <f aca="false">IF(ISNUMBER($AK679),IF($AK679&gt;-0.2,100,IF($AK679&gt;=-0.4,50,0)),"")</f>
        <v/>
      </c>
      <c r="AW679" s="59" t="n">
        <f aca="false">01_指標庫!$H$4*ISNUMBER($F679)+01_指標庫!$H$5*ISNUMBER($AA679)+01_指標庫!$H$6*ISNUMBER($G679)+01_指標庫!$H$7*ISNUMBER($H679)+01_指標庫!$H$8*ISNUMBER($AF679)+01_指標庫!$H$9*ISNUMBER($AG679)+01_指標庫!$H$10*ISNUMBER($AB679)+01_指標庫!$H$11*ISNUMBER($AC679)+01_指標庫!$H$12*ISNUMBER($AD679)+01_指標庫!$H$13*ISNUMBER($AE679)+01_指標庫!$H$14*ISNUMBER($I679)+01_指標庫!$H$15*ISNUMBER($AH679)+01_指標庫!$H$16*ISNUMBER($K679)+01_指標庫!$H$17*ISNUMBER($AI679)+01_指標庫!$H$18*ISNUMBER($AJ679)+01_指標庫!$H$19*ISNUMBER($AK679)+01_指標庫!$H$20*ISNUMBER($BB679)+01_指標庫!$H$21*ISNUMBER($BC679)</f>
        <v>51</v>
      </c>
      <c r="AX679" s="59" t="n">
        <f aca="false">IF(AW679=0,50,ROUND((01_指標庫!$H$4*IF(ISNUMBER($F679),L679,0)+01_指標庫!$H$5*IF(ISNUMBER($AA679),AL679,0)+01_指標庫!$H$6*IF(ISNUMBER($G679),M679,0)+01_指標庫!$H$7*IF(ISNUMBER($H679),N679,0)+01_指標庫!$H$8*IF(ISNUMBER($AF679),AQ679,0)+01_指標庫!$H$9*IF(ISNUMBER($AG679),AR679,0)+01_指標庫!$H$10*IF(ISNUMBER($AB679),AM679,0)+01_指標庫!$H$11*IF(ISNUMBER($AC679),AN679,0)+01_指標庫!$H$12*IF(ISNUMBER($AD679),AO679,0)+01_指標庫!$H$13*IF(ISNUMBER($AE679),AP679,0)+01_指標庫!$H$14*IF(ISNUMBER($I679),O679,0)+01_指標庫!$H$15*IF(ISNUMBER($AH679),AS679,0)+01_指標庫!$H$16*IF(ISNUMBER($K679),P679,0)+01_指標庫!$H$17*IF(ISNUMBER($AI679),AT679,0)+01_指標庫!$H$18*IF(ISNUMBER($AJ679),AU679,0)+01_指標庫!$H$19*IF(ISNUMBER($AK679),AV679,0)+01_指標庫!$H$20*IF(ISNUMBER($BB679),BB679,0)+01_指標庫!$H$21*IF(ISNUMBER($BC679),BC679,0))/AW679,1))</f>
        <v>77.5</v>
      </c>
      <c r="AY679" s="60"/>
      <c r="AZ679" s="60"/>
      <c r="BA679" s="58" t="n">
        <f aca="false">AVERAGE($E675:$E679)/AVERAGE($E670:$E679)-1</f>
        <v>0.00395134158707267</v>
      </c>
      <c r="BB679" s="59" t="n">
        <f aca="false">IF(ISNUMBER($BA679),IF(OR($S679&lt;=-0.03,$BA679&lt;-0.003),0,IF(OR($S679&lt;=-0.02,$BA679&lt;0.01),50,100)),"")</f>
        <v>50</v>
      </c>
      <c r="BC679" s="0" t="str">
        <f aca="false">IF(OR(COUNT($AZ679)=0,COUNT($AZ678)=0),"",IF(OR($AY679/$AZ678-1&lt;=-0.03,$AZ679/$AZ678-1&lt;=-0.045,IF(COUNT($AZ670:$AZ679)=10,AVERAGE($AZ675:$AZ679)/AVERAGE($AZ670:$AZ679)-1&lt;-0.01,FALSE())),0,IF(OR($AZ679/$AZ678-1&lt;=-0.02,IF(COUNT($AZ670:$AZ679)=10,AVERAGE($AZ675:$AZ679)/AVERAGE($AZ670:$AZ679)-1&lt;0.005,FALSE())),50,100)))</f>
        <v/>
      </c>
    </row>
    <row r="680" customFormat="false" ht="15" hidden="false" customHeight="true" outlineLevel="0" collapsed="false">
      <c r="A680" s="47" t="n">
        <v>676</v>
      </c>
      <c r="B680" s="48" t="n">
        <v>43539</v>
      </c>
      <c r="C680" s="47" t="n">
        <v>2019</v>
      </c>
      <c r="D680" s="49" t="s">
        <v>234</v>
      </c>
      <c r="E680" s="50" t="n">
        <v>7306.99</v>
      </c>
      <c r="F680" s="51" t="n">
        <v>0.032393</v>
      </c>
      <c r="G680" s="51" t="n">
        <v>-0.046107</v>
      </c>
      <c r="H680" s="52" t="n">
        <v>0.8163</v>
      </c>
      <c r="I680" s="53" t="n">
        <v>395</v>
      </c>
      <c r="J680" s="47" t="s">
        <v>235</v>
      </c>
      <c r="K680" s="54" t="n">
        <v>12.88</v>
      </c>
      <c r="L680" s="55" t="n">
        <f aca="false">IF(COUNT(F680)=0,50,IF(F680&gt;=0,100,IF(F680&gt;=-0.02,50,0)))</f>
        <v>100</v>
      </c>
      <c r="M680" s="55" t="n">
        <f aca="false">IF(COUNT(G680)=0,50,IF(G680&gt;-0.06,100,IF(G680&gt;-0.15,50,0)))</f>
        <v>100</v>
      </c>
      <c r="N680" s="55" t="n">
        <f aca="false">IF(COUNT(H680)=0,50,IF(H680&gt;=0.6,100,IF(H680&gt;=0.4,50,0)))</f>
        <v>100</v>
      </c>
      <c r="O680" s="55" t="n">
        <f aca="false">IF(COUNT(I680)=0,50,IF(J680="proxy_vix",50,IF(I680&lt;350,100,IF(I680&lt;=450,50,0))))</f>
        <v>50</v>
      </c>
      <c r="P680" s="55" t="n">
        <f aca="false">IF(COUNT(K680)=0,50,IF(K680&lt;20,100,IF(K680&lt;=25,50,0)))</f>
        <v>100</v>
      </c>
      <c r="Q680" s="54"/>
      <c r="R680" s="47"/>
      <c r="S680" s="51" t="n">
        <f aca="false">$E680/$E679-1</f>
        <v>0.00883334414835812</v>
      </c>
      <c r="T680" s="56" t="n">
        <f aca="false">$K680/$K679-1</f>
        <v>-0.0459259259259258</v>
      </c>
      <c r="V680" s="57"/>
      <c r="W680" s="57"/>
      <c r="Y680" s="1" t="str">
        <f aca="false">IF(AX680&gt;=70,"EASY",IF(AX680&gt;40,"UNCERTAIN","HARD"))</f>
        <v>EASY</v>
      </c>
      <c r="AA680" s="58" t="n">
        <f aca="false">IF($A680&lt;200,"",AVERAGE($E631:$E680)/AVERAGE($E481:$E680)-1)</f>
        <v>-0.0255566220949643</v>
      </c>
      <c r="AB680" s="59" t="n">
        <f aca="false">LOOKUP($B680,07_L1政策步階!$A$4:$A$14,07_L1政策步階!$C$4:$C$14)</f>
        <v>0</v>
      </c>
      <c r="AC680" s="57"/>
      <c r="AD680" s="57"/>
      <c r="AE680" s="57"/>
      <c r="AF680" s="57"/>
      <c r="AG680" s="57"/>
      <c r="AH680" s="57"/>
      <c r="AI680" s="57"/>
      <c r="AJ680" s="57"/>
      <c r="AK680" s="57"/>
      <c r="AL680" s="59" t="n">
        <f aca="false">IF(ISNUMBER($AA680),IF($AA680&gt;=0.005,100,IF($AA680&gt;=-0.015,50,0)),"")</f>
        <v>0</v>
      </c>
      <c r="AM680" s="59" t="n">
        <f aca="false">IF(ISNUMBER($AB680),IF($AB680=1,100,IF($AB680=0,50,0)),"")</f>
        <v>50</v>
      </c>
      <c r="AN680" s="0" t="str">
        <f aca="false">IF(ISNUMBER($AC680),IF($AC680&gt;=0.001,100,IF($AC680&gt;=-0.003,50,0)),"")</f>
        <v/>
      </c>
      <c r="AO680" s="0" t="str">
        <f aca="false">IF(ISNUMBER($AD680),IF($AD680&gt;=0.04,100,IF($AD680&gt;=0,50,0)),"")</f>
        <v/>
      </c>
      <c r="AP680" s="0" t="str">
        <f aca="false">IF(ISNUMBER($AE680),IF($AE680&gt;=25,100,IF($AE680&gt;=-75,50,0)),"")</f>
        <v/>
      </c>
      <c r="AQ680" s="0" t="str">
        <f aca="false">IF(ISNUMBER($AF680),IF($AF680&gt;0,100,IF($AF680&gt;=-50,50,0)),"")</f>
        <v/>
      </c>
      <c r="AR680" s="0" t="str">
        <f aca="false">IF(ISNUMBER($AG680),IF($AG680=1,100,IF($AG680=0,50,0)),"")</f>
        <v/>
      </c>
      <c r="AS680" s="0" t="str">
        <f aca="false">IF(ISNUMBER($AH680),IF($AH680&lt;0,100,IF($AH680&lt;=20,50,0)),"")</f>
        <v/>
      </c>
      <c r="AT680" s="0" t="str">
        <f aca="false">IF(ISNUMBER($AI680),IF($AI680&lt;0.95,100,IF($AI680&lt;=1,50,0)),"")</f>
        <v/>
      </c>
      <c r="AU680" s="0" t="str">
        <f aca="false">IF(ISNUMBER($AJ680),IF($AJ680&lt;30,0,IF($AJ680&lt;40,50,IF($AJ680&lt;=90,100,50))),"")</f>
        <v/>
      </c>
      <c r="AV680" s="0" t="str">
        <f aca="false">IF(ISNUMBER($AK680),IF($AK680&gt;-0.2,100,IF($AK680&gt;=-0.4,50,0)),"")</f>
        <v/>
      </c>
      <c r="AW680" s="59" t="n">
        <f aca="false">01_指標庫!$H$4*ISNUMBER($F680)+01_指標庫!$H$5*ISNUMBER($AA680)+01_指標庫!$H$6*ISNUMBER($G680)+01_指標庫!$H$7*ISNUMBER($H680)+01_指標庫!$H$8*ISNUMBER($AF680)+01_指標庫!$H$9*ISNUMBER($AG680)+01_指標庫!$H$10*ISNUMBER($AB680)+01_指標庫!$H$11*ISNUMBER($AC680)+01_指標庫!$H$12*ISNUMBER($AD680)+01_指標庫!$H$13*ISNUMBER($AE680)+01_指標庫!$H$14*ISNUMBER($I680)+01_指標庫!$H$15*ISNUMBER($AH680)+01_指標庫!$H$16*ISNUMBER($K680)+01_指標庫!$H$17*ISNUMBER($AI680)+01_指標庫!$H$18*ISNUMBER($AJ680)+01_指標庫!$H$19*ISNUMBER($AK680)+01_指標庫!$H$20*ISNUMBER($BB680)+01_指標庫!$H$21*ISNUMBER($BC680)</f>
        <v>51</v>
      </c>
      <c r="AX680" s="59" t="n">
        <f aca="false">IF(AW680=0,50,ROUND((01_指標庫!$H$4*IF(ISNUMBER($F680),L680,0)+01_指標庫!$H$5*IF(ISNUMBER($AA680),AL680,0)+01_指標庫!$H$6*IF(ISNUMBER($G680),M680,0)+01_指標庫!$H$7*IF(ISNUMBER($H680),N680,0)+01_指標庫!$H$8*IF(ISNUMBER($AF680),AQ680,0)+01_指標庫!$H$9*IF(ISNUMBER($AG680),AR680,0)+01_指標庫!$H$10*IF(ISNUMBER($AB680),AM680,0)+01_指標庫!$H$11*IF(ISNUMBER($AC680),AN680,0)+01_指標庫!$H$12*IF(ISNUMBER($AD680),AO680,0)+01_指標庫!$H$13*IF(ISNUMBER($AE680),AP680,0)+01_指標庫!$H$14*IF(ISNUMBER($I680),O680,0)+01_指標庫!$H$15*IF(ISNUMBER($AH680),AS680,0)+01_指標庫!$H$16*IF(ISNUMBER($K680),P680,0)+01_指標庫!$H$17*IF(ISNUMBER($AI680),AT680,0)+01_指標庫!$H$18*IF(ISNUMBER($AJ680),AU680,0)+01_指標庫!$H$19*IF(ISNUMBER($AK680),AV680,0)+01_指標庫!$H$20*IF(ISNUMBER($BB680),BB680,0)+01_指標庫!$H$21*IF(ISNUMBER($BC680),BC680,0))/AW680,1))</f>
        <v>77.5</v>
      </c>
      <c r="AY680" s="60"/>
      <c r="AZ680" s="60"/>
      <c r="BA680" s="58" t="n">
        <f aca="false">AVERAGE($E676:$E680)/AVERAGE($E671:$E680)-1</f>
        <v>0.00990605980824433</v>
      </c>
      <c r="BB680" s="59" t="n">
        <f aca="false">IF(ISNUMBER($BA680),IF(OR($S680&lt;=-0.03,$BA680&lt;-0.003),0,IF(OR($S680&lt;=-0.02,$BA680&lt;0.01),50,100)),"")</f>
        <v>50</v>
      </c>
      <c r="BC680" s="0" t="str">
        <f aca="false">IF(OR(COUNT($AZ680)=0,COUNT($AZ679)=0),"",IF(OR($AY680/$AZ679-1&lt;=-0.03,$AZ680/$AZ679-1&lt;=-0.045,IF(COUNT($AZ671:$AZ680)=10,AVERAGE($AZ676:$AZ680)/AVERAGE($AZ671:$AZ680)-1&lt;-0.01,FALSE())),0,IF(OR($AZ680/$AZ679-1&lt;=-0.02,IF(COUNT($AZ671:$AZ680)=10,AVERAGE($AZ676:$AZ680)/AVERAGE($AZ671:$AZ680)-1&lt;0.005,FALSE())),50,100)))</f>
        <v/>
      </c>
    </row>
    <row r="681" customFormat="false" ht="15" hidden="false" customHeight="true" outlineLevel="0" collapsed="false">
      <c r="A681" s="47" t="n">
        <v>677</v>
      </c>
      <c r="B681" s="48" t="n">
        <v>43542</v>
      </c>
      <c r="C681" s="47" t="n">
        <v>2019</v>
      </c>
      <c r="D681" s="49" t="s">
        <v>236</v>
      </c>
      <c r="E681" s="50" t="n">
        <v>7326.28</v>
      </c>
      <c r="F681" s="51" t="n">
        <v>0.034863</v>
      </c>
      <c r="G681" s="51" t="n">
        <v>-0.043589</v>
      </c>
      <c r="H681" s="52" t="n">
        <v>0.8367</v>
      </c>
      <c r="I681" s="53" t="n">
        <v>395</v>
      </c>
      <c r="J681" s="47" t="s">
        <v>235</v>
      </c>
      <c r="K681" s="54" t="n">
        <v>13.1</v>
      </c>
      <c r="L681" s="55" t="n">
        <f aca="false">IF(COUNT(F681)=0,50,IF(F681&gt;=0,100,IF(F681&gt;=-0.02,50,0)))</f>
        <v>100</v>
      </c>
      <c r="M681" s="55" t="n">
        <f aca="false">IF(COUNT(G681)=0,50,IF(G681&gt;-0.06,100,IF(G681&gt;-0.15,50,0)))</f>
        <v>100</v>
      </c>
      <c r="N681" s="55" t="n">
        <f aca="false">IF(COUNT(H681)=0,50,IF(H681&gt;=0.6,100,IF(H681&gt;=0.4,50,0)))</f>
        <v>100</v>
      </c>
      <c r="O681" s="55" t="n">
        <f aca="false">IF(COUNT(I681)=0,50,IF(J681="proxy_vix",50,IF(I681&lt;350,100,IF(I681&lt;=450,50,0))))</f>
        <v>50</v>
      </c>
      <c r="P681" s="55" t="n">
        <f aca="false">IF(COUNT(K681)=0,50,IF(K681&lt;20,100,IF(K681&lt;=25,50,0)))</f>
        <v>100</v>
      </c>
      <c r="Q681" s="54"/>
      <c r="R681" s="47"/>
      <c r="S681" s="51" t="n">
        <f aca="false">$E681/$E680-1</f>
        <v>0.00263993792245509</v>
      </c>
      <c r="T681" s="56" t="n">
        <f aca="false">$K681/$K680-1</f>
        <v>0.0170807453416149</v>
      </c>
      <c r="V681" s="57"/>
      <c r="W681" s="57"/>
      <c r="Y681" s="1" t="str">
        <f aca="false">IF(AX681&gt;=70,"EASY",IF(AX681&gt;40,"UNCERTAIN","HARD"))</f>
        <v>EASY</v>
      </c>
      <c r="AA681" s="58" t="n">
        <f aca="false">IF($A681&lt;200,"",AVERAGE($E632:$E681)/AVERAGE($E482:$E681)-1)</f>
        <v>-0.0224662543367749</v>
      </c>
      <c r="AB681" s="59" t="n">
        <f aca="false">LOOKUP($B681,07_L1政策步階!$A$4:$A$14,07_L1政策步階!$C$4:$C$14)</f>
        <v>0</v>
      </c>
      <c r="AC681" s="57"/>
      <c r="AD681" s="57"/>
      <c r="AE681" s="57"/>
      <c r="AF681" s="57"/>
      <c r="AG681" s="57"/>
      <c r="AH681" s="57"/>
      <c r="AI681" s="57"/>
      <c r="AJ681" s="57"/>
      <c r="AK681" s="57"/>
      <c r="AL681" s="59" t="n">
        <f aca="false">IF(ISNUMBER($AA681),IF($AA681&gt;=0.005,100,IF($AA681&gt;=-0.015,50,0)),"")</f>
        <v>0</v>
      </c>
      <c r="AM681" s="59" t="n">
        <f aca="false">IF(ISNUMBER($AB681),IF($AB681=1,100,IF($AB681=0,50,0)),"")</f>
        <v>50</v>
      </c>
      <c r="AN681" s="0" t="str">
        <f aca="false">IF(ISNUMBER($AC681),IF($AC681&gt;=0.001,100,IF($AC681&gt;=-0.003,50,0)),"")</f>
        <v/>
      </c>
      <c r="AO681" s="0" t="str">
        <f aca="false">IF(ISNUMBER($AD681),IF($AD681&gt;=0.04,100,IF($AD681&gt;=0,50,0)),"")</f>
        <v/>
      </c>
      <c r="AP681" s="0" t="str">
        <f aca="false">IF(ISNUMBER($AE681),IF($AE681&gt;=25,100,IF($AE681&gt;=-75,50,0)),"")</f>
        <v/>
      </c>
      <c r="AQ681" s="0" t="str">
        <f aca="false">IF(ISNUMBER($AF681),IF($AF681&gt;0,100,IF($AF681&gt;=-50,50,0)),"")</f>
        <v/>
      </c>
      <c r="AR681" s="0" t="str">
        <f aca="false">IF(ISNUMBER($AG681),IF($AG681=1,100,IF($AG681=0,50,0)),"")</f>
        <v/>
      </c>
      <c r="AS681" s="0" t="str">
        <f aca="false">IF(ISNUMBER($AH681),IF($AH681&lt;0,100,IF($AH681&lt;=20,50,0)),"")</f>
        <v/>
      </c>
      <c r="AT681" s="0" t="str">
        <f aca="false">IF(ISNUMBER($AI681),IF($AI681&lt;0.95,100,IF($AI681&lt;=1,50,0)),"")</f>
        <v/>
      </c>
      <c r="AU681" s="0" t="str">
        <f aca="false">IF(ISNUMBER($AJ681),IF($AJ681&lt;30,0,IF($AJ681&lt;40,50,IF($AJ681&lt;=90,100,50))),"")</f>
        <v/>
      </c>
      <c r="AV681" s="0" t="str">
        <f aca="false">IF(ISNUMBER($AK681),IF($AK681&gt;-0.2,100,IF($AK681&gt;=-0.4,50,0)),"")</f>
        <v/>
      </c>
      <c r="AW681" s="59" t="n">
        <f aca="false">01_指標庫!$H$4*ISNUMBER($F681)+01_指標庫!$H$5*ISNUMBER($AA681)+01_指標庫!$H$6*ISNUMBER($G681)+01_指標庫!$H$7*ISNUMBER($H681)+01_指標庫!$H$8*ISNUMBER($AF681)+01_指標庫!$H$9*ISNUMBER($AG681)+01_指標庫!$H$10*ISNUMBER($AB681)+01_指標庫!$H$11*ISNUMBER($AC681)+01_指標庫!$H$12*ISNUMBER($AD681)+01_指標庫!$H$13*ISNUMBER($AE681)+01_指標庫!$H$14*ISNUMBER($I681)+01_指標庫!$H$15*ISNUMBER($AH681)+01_指標庫!$H$16*ISNUMBER($K681)+01_指標庫!$H$17*ISNUMBER($AI681)+01_指標庫!$H$18*ISNUMBER($AJ681)+01_指標庫!$H$19*ISNUMBER($AK681)+01_指標庫!$H$20*ISNUMBER($BB681)+01_指標庫!$H$21*ISNUMBER($BC681)</f>
        <v>51</v>
      </c>
      <c r="AX681" s="59" t="n">
        <f aca="false">IF(AW681=0,50,ROUND((01_指標庫!$H$4*IF(ISNUMBER($F681),L681,0)+01_指標庫!$H$5*IF(ISNUMBER($AA681),AL681,0)+01_指標庫!$H$6*IF(ISNUMBER($G681),M681,0)+01_指標庫!$H$7*IF(ISNUMBER($H681),N681,0)+01_指標庫!$H$8*IF(ISNUMBER($AF681),AQ681,0)+01_指標庫!$H$9*IF(ISNUMBER($AG681),AR681,0)+01_指標庫!$H$10*IF(ISNUMBER($AB681),AM681,0)+01_指標庫!$H$11*IF(ISNUMBER($AC681),AN681,0)+01_指標庫!$H$12*IF(ISNUMBER($AD681),AO681,0)+01_指標庫!$H$13*IF(ISNUMBER($AE681),AP681,0)+01_指標庫!$H$14*IF(ISNUMBER($I681),O681,0)+01_指標庫!$H$15*IF(ISNUMBER($AH681),AS681,0)+01_指標庫!$H$16*IF(ISNUMBER($K681),P681,0)+01_指標庫!$H$17*IF(ISNUMBER($AI681),AT681,0)+01_指標庫!$H$18*IF(ISNUMBER($AJ681),AU681,0)+01_指標庫!$H$19*IF(ISNUMBER($AK681),AV681,0)+01_指標庫!$H$20*IF(ISNUMBER($BB681),BB681,0)+01_指標庫!$H$21*IF(ISNUMBER($BC681),BC681,0))/AW681,1))</f>
        <v>83.3</v>
      </c>
      <c r="AY681" s="60"/>
      <c r="AZ681" s="60"/>
      <c r="BA681" s="58" t="n">
        <f aca="false">AVERAGE($E677:$E681)/AVERAGE($E672:$E681)-1</f>
        <v>0.0119577403771238</v>
      </c>
      <c r="BB681" s="59" t="n">
        <f aca="false">IF(ISNUMBER($BA681),IF(OR($S681&lt;=-0.03,$BA681&lt;-0.003),0,IF(OR($S681&lt;=-0.02,$BA681&lt;0.01),50,100)),"")</f>
        <v>100</v>
      </c>
      <c r="BC681" s="0" t="str">
        <f aca="false">IF(OR(COUNT($AZ681)=0,COUNT($AZ680)=0),"",IF(OR($AY681/$AZ680-1&lt;=-0.03,$AZ681/$AZ680-1&lt;=-0.045,IF(COUNT($AZ672:$AZ681)=10,AVERAGE($AZ677:$AZ681)/AVERAGE($AZ672:$AZ681)-1&lt;-0.01,FALSE())),0,IF(OR($AZ681/$AZ680-1&lt;=-0.02,IF(COUNT($AZ672:$AZ681)=10,AVERAGE($AZ677:$AZ681)/AVERAGE($AZ672:$AZ681)-1&lt;0.005,FALSE())),50,100)))</f>
        <v/>
      </c>
    </row>
    <row r="682" customFormat="false" ht="15" hidden="false" customHeight="true" outlineLevel="0" collapsed="false">
      <c r="A682" s="47" t="n">
        <v>678</v>
      </c>
      <c r="B682" s="48" t="n">
        <v>43543</v>
      </c>
      <c r="C682" s="47" t="n">
        <v>2019</v>
      </c>
      <c r="D682" s="49" t="s">
        <v>237</v>
      </c>
      <c r="E682" s="50" t="n">
        <v>7349.28</v>
      </c>
      <c r="F682" s="51" t="n">
        <v>0.037832</v>
      </c>
      <c r="G682" s="51" t="n">
        <v>-0.040587</v>
      </c>
      <c r="H682" s="52" t="n">
        <v>0.8367</v>
      </c>
      <c r="I682" s="53" t="n">
        <v>391</v>
      </c>
      <c r="J682" s="47" t="s">
        <v>235</v>
      </c>
      <c r="K682" s="54" t="n">
        <v>13.56</v>
      </c>
      <c r="L682" s="55" t="n">
        <f aca="false">IF(COUNT(F682)=0,50,IF(F682&gt;=0,100,IF(F682&gt;=-0.02,50,0)))</f>
        <v>100</v>
      </c>
      <c r="M682" s="55" t="n">
        <f aca="false">IF(COUNT(G682)=0,50,IF(G682&gt;-0.06,100,IF(G682&gt;-0.15,50,0)))</f>
        <v>100</v>
      </c>
      <c r="N682" s="55" t="n">
        <f aca="false">IF(COUNT(H682)=0,50,IF(H682&gt;=0.6,100,IF(H682&gt;=0.4,50,0)))</f>
        <v>100</v>
      </c>
      <c r="O682" s="55" t="n">
        <f aca="false">IF(COUNT(I682)=0,50,IF(J682="proxy_vix",50,IF(I682&lt;350,100,IF(I682&lt;=450,50,0))))</f>
        <v>50</v>
      </c>
      <c r="P682" s="55" t="n">
        <f aca="false">IF(COUNT(K682)=0,50,IF(K682&lt;20,100,IF(K682&lt;=25,50,0)))</f>
        <v>100</v>
      </c>
      <c r="Q682" s="54"/>
      <c r="R682" s="47"/>
      <c r="S682" s="51" t="n">
        <f aca="false">$E682/$E681-1</f>
        <v>0.00313938315215911</v>
      </c>
      <c r="T682" s="56" t="n">
        <f aca="false">$K682/$K681-1</f>
        <v>0.0351145038167939</v>
      </c>
      <c r="V682" s="57"/>
      <c r="W682" s="57"/>
      <c r="Y682" s="1" t="str">
        <f aca="false">IF(AX682&gt;=70,"EASY",IF(AX682&gt;40,"UNCERTAIN","HARD"))</f>
        <v>EASY</v>
      </c>
      <c r="AA682" s="58" t="n">
        <f aca="false">IF($A682&lt;200,"",AVERAGE($E633:$E682)/AVERAGE($E483:$E682)-1)</f>
        <v>-0.0201125721782321</v>
      </c>
      <c r="AB682" s="59" t="n">
        <f aca="false">LOOKUP($B682,07_L1政策步階!$A$4:$A$14,07_L1政策步階!$C$4:$C$14)</f>
        <v>0</v>
      </c>
      <c r="AC682" s="57"/>
      <c r="AD682" s="57"/>
      <c r="AE682" s="57"/>
      <c r="AF682" s="57"/>
      <c r="AG682" s="57"/>
      <c r="AH682" s="57"/>
      <c r="AI682" s="57"/>
      <c r="AJ682" s="57"/>
      <c r="AK682" s="57"/>
      <c r="AL682" s="59" t="n">
        <f aca="false">IF(ISNUMBER($AA682),IF($AA682&gt;=0.005,100,IF($AA682&gt;=-0.015,50,0)),"")</f>
        <v>0</v>
      </c>
      <c r="AM682" s="59" t="n">
        <f aca="false">IF(ISNUMBER($AB682),IF($AB682=1,100,IF($AB682=0,50,0)),"")</f>
        <v>50</v>
      </c>
      <c r="AN682" s="0" t="str">
        <f aca="false">IF(ISNUMBER($AC682),IF($AC682&gt;=0.001,100,IF($AC682&gt;=-0.003,50,0)),"")</f>
        <v/>
      </c>
      <c r="AO682" s="0" t="str">
        <f aca="false">IF(ISNUMBER($AD682),IF($AD682&gt;=0.04,100,IF($AD682&gt;=0,50,0)),"")</f>
        <v/>
      </c>
      <c r="AP682" s="0" t="str">
        <f aca="false">IF(ISNUMBER($AE682),IF($AE682&gt;=25,100,IF($AE682&gt;=-75,50,0)),"")</f>
        <v/>
      </c>
      <c r="AQ682" s="0" t="str">
        <f aca="false">IF(ISNUMBER($AF682),IF($AF682&gt;0,100,IF($AF682&gt;=-50,50,0)),"")</f>
        <v/>
      </c>
      <c r="AR682" s="0" t="str">
        <f aca="false">IF(ISNUMBER($AG682),IF($AG682=1,100,IF($AG682=0,50,0)),"")</f>
        <v/>
      </c>
      <c r="AS682" s="0" t="str">
        <f aca="false">IF(ISNUMBER($AH682),IF($AH682&lt;0,100,IF($AH682&lt;=20,50,0)),"")</f>
        <v/>
      </c>
      <c r="AT682" s="0" t="str">
        <f aca="false">IF(ISNUMBER($AI682),IF($AI682&lt;0.95,100,IF($AI682&lt;=1,50,0)),"")</f>
        <v/>
      </c>
      <c r="AU682" s="0" t="str">
        <f aca="false">IF(ISNUMBER($AJ682),IF($AJ682&lt;30,0,IF($AJ682&lt;40,50,IF($AJ682&lt;=90,100,50))),"")</f>
        <v/>
      </c>
      <c r="AV682" s="0" t="str">
        <f aca="false">IF(ISNUMBER($AK682),IF($AK682&gt;-0.2,100,IF($AK682&gt;=-0.4,50,0)),"")</f>
        <v/>
      </c>
      <c r="AW682" s="59" t="n">
        <f aca="false">01_指標庫!$H$4*ISNUMBER($F682)+01_指標庫!$H$5*ISNUMBER($AA682)+01_指標庫!$H$6*ISNUMBER($G682)+01_指標庫!$H$7*ISNUMBER($H682)+01_指標庫!$H$8*ISNUMBER($AF682)+01_指標庫!$H$9*ISNUMBER($AG682)+01_指標庫!$H$10*ISNUMBER($AB682)+01_指標庫!$H$11*ISNUMBER($AC682)+01_指標庫!$H$12*ISNUMBER($AD682)+01_指標庫!$H$13*ISNUMBER($AE682)+01_指標庫!$H$14*ISNUMBER($I682)+01_指標庫!$H$15*ISNUMBER($AH682)+01_指標庫!$H$16*ISNUMBER($K682)+01_指標庫!$H$17*ISNUMBER($AI682)+01_指標庫!$H$18*ISNUMBER($AJ682)+01_指標庫!$H$19*ISNUMBER($AK682)+01_指標庫!$H$20*ISNUMBER($BB682)+01_指標庫!$H$21*ISNUMBER($BC682)</f>
        <v>51</v>
      </c>
      <c r="AX682" s="59" t="n">
        <f aca="false">IF(AW682=0,50,ROUND((01_指標庫!$H$4*IF(ISNUMBER($F682),L682,0)+01_指標庫!$H$5*IF(ISNUMBER($AA682),AL682,0)+01_指標庫!$H$6*IF(ISNUMBER($G682),M682,0)+01_指標庫!$H$7*IF(ISNUMBER($H682),N682,0)+01_指標庫!$H$8*IF(ISNUMBER($AF682),AQ682,0)+01_指標庫!$H$9*IF(ISNUMBER($AG682),AR682,0)+01_指標庫!$H$10*IF(ISNUMBER($AB682),AM682,0)+01_指標庫!$H$11*IF(ISNUMBER($AC682),AN682,0)+01_指標庫!$H$12*IF(ISNUMBER($AD682),AO682,0)+01_指標庫!$H$13*IF(ISNUMBER($AE682),AP682,0)+01_指標庫!$H$14*IF(ISNUMBER($I682),O682,0)+01_指標庫!$H$15*IF(ISNUMBER($AH682),AS682,0)+01_指標庫!$H$16*IF(ISNUMBER($K682),P682,0)+01_指標庫!$H$17*IF(ISNUMBER($AI682),AT682,0)+01_指標庫!$H$18*IF(ISNUMBER($AJ682),AU682,0)+01_指標庫!$H$19*IF(ISNUMBER($AK682),AV682,0)+01_指標庫!$H$20*IF(ISNUMBER($BB682),BB682,0)+01_指標庫!$H$21*IF(ISNUMBER($BC682),BC682,0))/AW682,1))</f>
        <v>83.3</v>
      </c>
      <c r="AY682" s="60"/>
      <c r="AZ682" s="60"/>
      <c r="BA682" s="58" t="n">
        <f aca="false">AVERAGE($E678:$E682)/AVERAGE($E673:$E682)-1</f>
        <v>0.0133633543547147</v>
      </c>
      <c r="BB682" s="59" t="n">
        <f aca="false">IF(ISNUMBER($BA682),IF(OR($S682&lt;=-0.03,$BA682&lt;-0.003),0,IF(OR($S682&lt;=-0.02,$BA682&lt;0.01),50,100)),"")</f>
        <v>100</v>
      </c>
      <c r="BC682" s="0" t="str">
        <f aca="false">IF(OR(COUNT($AZ682)=0,COUNT($AZ681)=0),"",IF(OR($AY682/$AZ681-1&lt;=-0.03,$AZ682/$AZ681-1&lt;=-0.045,IF(COUNT($AZ673:$AZ682)=10,AVERAGE($AZ678:$AZ682)/AVERAGE($AZ673:$AZ682)-1&lt;-0.01,FALSE())),0,IF(OR($AZ682/$AZ681-1&lt;=-0.02,IF(COUNT($AZ673:$AZ682)=10,AVERAGE($AZ678:$AZ682)/AVERAGE($AZ673:$AZ682)-1&lt;0.005,FALSE())),50,100)))</f>
        <v/>
      </c>
    </row>
    <row r="683" customFormat="false" ht="15" hidden="false" customHeight="true" outlineLevel="0" collapsed="false">
      <c r="A683" s="47" t="n">
        <v>679</v>
      </c>
      <c r="B683" s="48" t="n">
        <v>43544</v>
      </c>
      <c r="C683" s="47" t="n">
        <v>2019</v>
      </c>
      <c r="D683" s="49" t="s">
        <v>238</v>
      </c>
      <c r="E683" s="50" t="n">
        <v>7380.75</v>
      </c>
      <c r="F683" s="51" t="n">
        <v>0.042058</v>
      </c>
      <c r="G683" s="51" t="n">
        <v>-0.036478</v>
      </c>
      <c r="H683" s="52" t="n">
        <v>0.8367</v>
      </c>
      <c r="I683" s="53" t="n">
        <v>397</v>
      </c>
      <c r="J683" s="47" t="s">
        <v>235</v>
      </c>
      <c r="K683" s="54" t="n">
        <v>13.91</v>
      </c>
      <c r="L683" s="55" t="n">
        <f aca="false">IF(COUNT(F683)=0,50,IF(F683&gt;=0,100,IF(F683&gt;=-0.02,50,0)))</f>
        <v>100</v>
      </c>
      <c r="M683" s="55" t="n">
        <f aca="false">IF(COUNT(G683)=0,50,IF(G683&gt;-0.06,100,IF(G683&gt;-0.15,50,0)))</f>
        <v>100</v>
      </c>
      <c r="N683" s="55" t="n">
        <f aca="false">IF(COUNT(H683)=0,50,IF(H683&gt;=0.6,100,IF(H683&gt;=0.4,50,0)))</f>
        <v>100</v>
      </c>
      <c r="O683" s="55" t="n">
        <f aca="false">IF(COUNT(I683)=0,50,IF(J683="proxy_vix",50,IF(I683&lt;350,100,IF(I683&lt;=450,50,0))))</f>
        <v>50</v>
      </c>
      <c r="P683" s="55" t="n">
        <f aca="false">IF(COUNT(K683)=0,50,IF(K683&lt;20,100,IF(K683&lt;=25,50,0)))</f>
        <v>100</v>
      </c>
      <c r="Q683" s="54"/>
      <c r="R683" s="47"/>
      <c r="S683" s="51" t="n">
        <f aca="false">$E683/$E682-1</f>
        <v>0.00428205211939137</v>
      </c>
      <c r="T683" s="56" t="n">
        <f aca="false">$K683/$K682-1</f>
        <v>0.025811209439528</v>
      </c>
      <c r="V683" s="57"/>
      <c r="W683" s="57"/>
      <c r="Y683" s="1" t="str">
        <f aca="false">IF(AX683&gt;=70,"EASY",IF(AX683&gt;40,"UNCERTAIN","HARD"))</f>
        <v>EASY</v>
      </c>
      <c r="AA683" s="58" t="n">
        <f aca="false">IF($A683&lt;200,"",AVERAGE($E634:$E683)/AVERAGE($E484:$E683)-1)</f>
        <v>-0.01779772376721</v>
      </c>
      <c r="AB683" s="59" t="n">
        <f aca="false">LOOKUP($B683,07_L1政策步階!$A$4:$A$14,07_L1政策步階!$C$4:$C$14)</f>
        <v>0</v>
      </c>
      <c r="AC683" s="57"/>
      <c r="AD683" s="57"/>
      <c r="AE683" s="57"/>
      <c r="AF683" s="57"/>
      <c r="AG683" s="57"/>
      <c r="AH683" s="57"/>
      <c r="AI683" s="57"/>
      <c r="AJ683" s="57"/>
      <c r="AK683" s="57"/>
      <c r="AL683" s="59" t="n">
        <f aca="false">IF(ISNUMBER($AA683),IF($AA683&gt;=0.005,100,IF($AA683&gt;=-0.015,50,0)),"")</f>
        <v>0</v>
      </c>
      <c r="AM683" s="59" t="n">
        <f aca="false">IF(ISNUMBER($AB683),IF($AB683=1,100,IF($AB683=0,50,0)),"")</f>
        <v>50</v>
      </c>
      <c r="AN683" s="0" t="str">
        <f aca="false">IF(ISNUMBER($AC683),IF($AC683&gt;=0.001,100,IF($AC683&gt;=-0.003,50,0)),"")</f>
        <v/>
      </c>
      <c r="AO683" s="0" t="str">
        <f aca="false">IF(ISNUMBER($AD683),IF($AD683&gt;=0.04,100,IF($AD683&gt;=0,50,0)),"")</f>
        <v/>
      </c>
      <c r="AP683" s="0" t="str">
        <f aca="false">IF(ISNUMBER($AE683),IF($AE683&gt;=25,100,IF($AE683&gt;=-75,50,0)),"")</f>
        <v/>
      </c>
      <c r="AQ683" s="0" t="str">
        <f aca="false">IF(ISNUMBER($AF683),IF($AF683&gt;0,100,IF($AF683&gt;=-50,50,0)),"")</f>
        <v/>
      </c>
      <c r="AR683" s="0" t="str">
        <f aca="false">IF(ISNUMBER($AG683),IF($AG683=1,100,IF($AG683=0,50,0)),"")</f>
        <v/>
      </c>
      <c r="AS683" s="0" t="str">
        <f aca="false">IF(ISNUMBER($AH683),IF($AH683&lt;0,100,IF($AH683&lt;=20,50,0)),"")</f>
        <v/>
      </c>
      <c r="AT683" s="0" t="str">
        <f aca="false">IF(ISNUMBER($AI683),IF($AI683&lt;0.95,100,IF($AI683&lt;=1,50,0)),"")</f>
        <v/>
      </c>
      <c r="AU683" s="0" t="str">
        <f aca="false">IF(ISNUMBER($AJ683),IF($AJ683&lt;30,0,IF($AJ683&lt;40,50,IF($AJ683&lt;=90,100,50))),"")</f>
        <v/>
      </c>
      <c r="AV683" s="0" t="str">
        <f aca="false">IF(ISNUMBER($AK683),IF($AK683&gt;-0.2,100,IF($AK683&gt;=-0.4,50,0)),"")</f>
        <v/>
      </c>
      <c r="AW683" s="59" t="n">
        <f aca="false">01_指標庫!$H$4*ISNUMBER($F683)+01_指標庫!$H$5*ISNUMBER($AA683)+01_指標庫!$H$6*ISNUMBER($G683)+01_指標庫!$H$7*ISNUMBER($H683)+01_指標庫!$H$8*ISNUMBER($AF683)+01_指標庫!$H$9*ISNUMBER($AG683)+01_指標庫!$H$10*ISNUMBER($AB683)+01_指標庫!$H$11*ISNUMBER($AC683)+01_指標庫!$H$12*ISNUMBER($AD683)+01_指標庫!$H$13*ISNUMBER($AE683)+01_指標庫!$H$14*ISNUMBER($I683)+01_指標庫!$H$15*ISNUMBER($AH683)+01_指標庫!$H$16*ISNUMBER($K683)+01_指標庫!$H$17*ISNUMBER($AI683)+01_指標庫!$H$18*ISNUMBER($AJ683)+01_指標庫!$H$19*ISNUMBER($AK683)+01_指標庫!$H$20*ISNUMBER($BB683)+01_指標庫!$H$21*ISNUMBER($BC683)</f>
        <v>51</v>
      </c>
      <c r="AX683" s="59" t="n">
        <f aca="false">IF(AW683=0,50,ROUND((01_指標庫!$H$4*IF(ISNUMBER($F683),L683,0)+01_指標庫!$H$5*IF(ISNUMBER($AA683),AL683,0)+01_指標庫!$H$6*IF(ISNUMBER($G683),M683,0)+01_指標庫!$H$7*IF(ISNUMBER($H683),N683,0)+01_指標庫!$H$8*IF(ISNUMBER($AF683),AQ683,0)+01_指標庫!$H$9*IF(ISNUMBER($AG683),AR683,0)+01_指標庫!$H$10*IF(ISNUMBER($AB683),AM683,0)+01_指標庫!$H$11*IF(ISNUMBER($AC683),AN683,0)+01_指標庫!$H$12*IF(ISNUMBER($AD683),AO683,0)+01_指標庫!$H$13*IF(ISNUMBER($AE683),AP683,0)+01_指標庫!$H$14*IF(ISNUMBER($I683),O683,0)+01_指標庫!$H$15*IF(ISNUMBER($AH683),AS683,0)+01_指標庫!$H$16*IF(ISNUMBER($K683),P683,0)+01_指標庫!$H$17*IF(ISNUMBER($AI683),AT683,0)+01_指標庫!$H$18*IF(ISNUMBER($AJ683),AU683,0)+01_指標庫!$H$19*IF(ISNUMBER($AK683),AV683,0)+01_指標庫!$H$20*IF(ISNUMBER($BB683),BB683,0)+01_指標庫!$H$21*IF(ISNUMBER($BC683),BC683,0))/AW683,1))</f>
        <v>83.3</v>
      </c>
      <c r="AY683" s="60"/>
      <c r="AZ683" s="60"/>
      <c r="BA683" s="58" t="n">
        <f aca="false">AVERAGE($E679:$E683)/AVERAGE($E674:$E683)-1</f>
        <v>0.0130267730585756</v>
      </c>
      <c r="BB683" s="59" t="n">
        <f aca="false">IF(ISNUMBER($BA683),IF(OR($S683&lt;=-0.03,$BA683&lt;-0.003),0,IF(OR($S683&lt;=-0.02,$BA683&lt;0.01),50,100)),"")</f>
        <v>100</v>
      </c>
      <c r="BC683" s="0" t="str">
        <f aca="false">IF(OR(COUNT($AZ683)=0,COUNT($AZ682)=0),"",IF(OR($AY683/$AZ682-1&lt;=-0.03,$AZ683/$AZ682-1&lt;=-0.045,IF(COUNT($AZ674:$AZ683)=10,AVERAGE($AZ679:$AZ683)/AVERAGE($AZ674:$AZ683)-1&lt;-0.01,FALSE())),0,IF(OR($AZ683/$AZ682-1&lt;=-0.02,IF(COUNT($AZ674:$AZ683)=10,AVERAGE($AZ679:$AZ683)/AVERAGE($AZ674:$AZ683)-1&lt;0.005,FALSE())),50,100)))</f>
        <v/>
      </c>
    </row>
    <row r="684" customFormat="false" ht="15" hidden="false" customHeight="true" outlineLevel="0" collapsed="false">
      <c r="A684" s="47" t="n">
        <v>680</v>
      </c>
      <c r="B684" s="48" t="n">
        <v>43545</v>
      </c>
      <c r="C684" s="47" t="n">
        <v>2019</v>
      </c>
      <c r="D684" s="49" t="s">
        <v>239</v>
      </c>
      <c r="E684" s="50" t="n">
        <v>7493.27</v>
      </c>
      <c r="F684" s="51" t="n">
        <v>0.057683</v>
      </c>
      <c r="G684" s="51" t="n">
        <v>-0.021789</v>
      </c>
      <c r="H684" s="52" t="n">
        <v>0.898</v>
      </c>
      <c r="I684" s="53" t="n">
        <v>392</v>
      </c>
      <c r="J684" s="47" t="s">
        <v>235</v>
      </c>
      <c r="K684" s="54" t="n">
        <v>13.63</v>
      </c>
      <c r="L684" s="55" t="n">
        <f aca="false">IF(COUNT(F684)=0,50,IF(F684&gt;=0,100,IF(F684&gt;=-0.02,50,0)))</f>
        <v>100</v>
      </c>
      <c r="M684" s="55" t="n">
        <f aca="false">IF(COUNT(G684)=0,50,IF(G684&gt;-0.06,100,IF(G684&gt;-0.15,50,0)))</f>
        <v>100</v>
      </c>
      <c r="N684" s="55" t="n">
        <f aca="false">IF(COUNT(H684)=0,50,IF(H684&gt;=0.6,100,IF(H684&gt;=0.4,50,0)))</f>
        <v>100</v>
      </c>
      <c r="O684" s="55" t="n">
        <f aca="false">IF(COUNT(I684)=0,50,IF(J684="proxy_vix",50,IF(I684&lt;350,100,IF(I684&lt;=450,50,0))))</f>
        <v>50</v>
      </c>
      <c r="P684" s="55" t="n">
        <f aca="false">IF(COUNT(K684)=0,50,IF(K684&lt;20,100,IF(K684&lt;=25,50,0)))</f>
        <v>100</v>
      </c>
      <c r="Q684" s="54"/>
      <c r="R684" s="47"/>
      <c r="S684" s="51" t="n">
        <f aca="false">$E684/$E683-1</f>
        <v>0.015245063171087</v>
      </c>
      <c r="T684" s="56" t="n">
        <f aca="false">$K684/$K683-1</f>
        <v>-0.0201294033069733</v>
      </c>
      <c r="V684" s="57"/>
      <c r="W684" s="57"/>
      <c r="Y684" s="1" t="str">
        <f aca="false">IF(AX684&gt;=70,"EASY",IF(AX684&gt;40,"UNCERTAIN","HARD"))</f>
        <v>EASY</v>
      </c>
      <c r="AA684" s="58" t="n">
        <f aca="false">IF($A684&lt;200,"",AVERAGE($E635:$E684)/AVERAGE($E485:$E684)-1)</f>
        <v>-0.0153824855239371</v>
      </c>
      <c r="AB684" s="59" t="n">
        <f aca="false">LOOKUP($B684,07_L1政策步階!$A$4:$A$14,07_L1政策步階!$C$4:$C$14)</f>
        <v>0</v>
      </c>
      <c r="AC684" s="57"/>
      <c r="AD684" s="57"/>
      <c r="AE684" s="57"/>
      <c r="AF684" s="57"/>
      <c r="AG684" s="57"/>
      <c r="AH684" s="57"/>
      <c r="AI684" s="57"/>
      <c r="AJ684" s="57"/>
      <c r="AK684" s="57"/>
      <c r="AL684" s="59" t="n">
        <f aca="false">IF(ISNUMBER($AA684),IF($AA684&gt;=0.005,100,IF($AA684&gt;=-0.015,50,0)),"")</f>
        <v>0</v>
      </c>
      <c r="AM684" s="59" t="n">
        <f aca="false">IF(ISNUMBER($AB684),IF($AB684=1,100,IF($AB684=0,50,0)),"")</f>
        <v>50</v>
      </c>
      <c r="AN684" s="0" t="str">
        <f aca="false">IF(ISNUMBER($AC684),IF($AC684&gt;=0.001,100,IF($AC684&gt;=-0.003,50,0)),"")</f>
        <v/>
      </c>
      <c r="AO684" s="0" t="str">
        <f aca="false">IF(ISNUMBER($AD684),IF($AD684&gt;=0.04,100,IF($AD684&gt;=0,50,0)),"")</f>
        <v/>
      </c>
      <c r="AP684" s="0" t="str">
        <f aca="false">IF(ISNUMBER($AE684),IF($AE684&gt;=25,100,IF($AE684&gt;=-75,50,0)),"")</f>
        <v/>
      </c>
      <c r="AQ684" s="0" t="str">
        <f aca="false">IF(ISNUMBER($AF684),IF($AF684&gt;0,100,IF($AF684&gt;=-50,50,0)),"")</f>
        <v/>
      </c>
      <c r="AR684" s="0" t="str">
        <f aca="false">IF(ISNUMBER($AG684),IF($AG684=1,100,IF($AG684=0,50,0)),"")</f>
        <v/>
      </c>
      <c r="AS684" s="0" t="str">
        <f aca="false">IF(ISNUMBER($AH684),IF($AH684&lt;0,100,IF($AH684&lt;=20,50,0)),"")</f>
        <v/>
      </c>
      <c r="AT684" s="0" t="str">
        <f aca="false">IF(ISNUMBER($AI684),IF($AI684&lt;0.95,100,IF($AI684&lt;=1,50,0)),"")</f>
        <v/>
      </c>
      <c r="AU684" s="0" t="str">
        <f aca="false">IF(ISNUMBER($AJ684),IF($AJ684&lt;30,0,IF($AJ684&lt;40,50,IF($AJ684&lt;=90,100,50))),"")</f>
        <v/>
      </c>
      <c r="AV684" s="0" t="str">
        <f aca="false">IF(ISNUMBER($AK684),IF($AK684&gt;-0.2,100,IF($AK684&gt;=-0.4,50,0)),"")</f>
        <v/>
      </c>
      <c r="AW684" s="59" t="n">
        <f aca="false">01_指標庫!$H$4*ISNUMBER($F684)+01_指標庫!$H$5*ISNUMBER($AA684)+01_指標庫!$H$6*ISNUMBER($G684)+01_指標庫!$H$7*ISNUMBER($H684)+01_指標庫!$H$8*ISNUMBER($AF684)+01_指標庫!$H$9*ISNUMBER($AG684)+01_指標庫!$H$10*ISNUMBER($AB684)+01_指標庫!$H$11*ISNUMBER($AC684)+01_指標庫!$H$12*ISNUMBER($AD684)+01_指標庫!$H$13*ISNUMBER($AE684)+01_指標庫!$H$14*ISNUMBER($I684)+01_指標庫!$H$15*ISNUMBER($AH684)+01_指標庫!$H$16*ISNUMBER($K684)+01_指標庫!$H$17*ISNUMBER($AI684)+01_指標庫!$H$18*ISNUMBER($AJ684)+01_指標庫!$H$19*ISNUMBER($AK684)+01_指標庫!$H$20*ISNUMBER($BB684)+01_指標庫!$H$21*ISNUMBER($BC684)</f>
        <v>51</v>
      </c>
      <c r="AX684" s="59" t="n">
        <f aca="false">IF(AW684=0,50,ROUND((01_指標庫!$H$4*IF(ISNUMBER($F684),L684,0)+01_指標庫!$H$5*IF(ISNUMBER($AA684),AL684,0)+01_指標庫!$H$6*IF(ISNUMBER($G684),M684,0)+01_指標庫!$H$7*IF(ISNUMBER($H684),N684,0)+01_指標庫!$H$8*IF(ISNUMBER($AF684),AQ684,0)+01_指標庫!$H$9*IF(ISNUMBER($AG684),AR684,0)+01_指標庫!$H$10*IF(ISNUMBER($AB684),AM684,0)+01_指標庫!$H$11*IF(ISNUMBER($AC684),AN684,0)+01_指標庫!$H$12*IF(ISNUMBER($AD684),AO684,0)+01_指標庫!$H$13*IF(ISNUMBER($AE684),AP684,0)+01_指標庫!$H$14*IF(ISNUMBER($I684),O684,0)+01_指標庫!$H$15*IF(ISNUMBER($AH684),AS684,0)+01_指標庫!$H$16*IF(ISNUMBER($K684),P684,0)+01_指標庫!$H$17*IF(ISNUMBER($AI684),AT684,0)+01_指標庫!$H$18*IF(ISNUMBER($AJ684),AU684,0)+01_指標庫!$H$19*IF(ISNUMBER($AK684),AV684,0)+01_指標庫!$H$20*IF(ISNUMBER($BB684),BB684,0)+01_指標庫!$H$21*IF(ISNUMBER($BC684),BC684,0))/AW684,1))</f>
        <v>83.3</v>
      </c>
      <c r="AY684" s="60"/>
      <c r="AZ684" s="60"/>
      <c r="BA684" s="58" t="n">
        <f aca="false">AVERAGE($E680:$E684)/AVERAGE($E675:$E684)-1</f>
        <v>0.0134124671507359</v>
      </c>
      <c r="BB684" s="59" t="n">
        <f aca="false">IF(ISNUMBER($BA684),IF(OR($S684&lt;=-0.03,$BA684&lt;-0.003),0,IF(OR($S684&lt;=-0.02,$BA684&lt;0.01),50,100)),"")</f>
        <v>100</v>
      </c>
      <c r="BC684" s="0" t="str">
        <f aca="false">IF(OR(COUNT($AZ684)=0,COUNT($AZ683)=0),"",IF(OR($AY684/$AZ683-1&lt;=-0.03,$AZ684/$AZ683-1&lt;=-0.045,IF(COUNT($AZ675:$AZ684)=10,AVERAGE($AZ680:$AZ684)/AVERAGE($AZ675:$AZ684)-1&lt;-0.01,FALSE())),0,IF(OR($AZ684/$AZ683-1&lt;=-0.02,IF(COUNT($AZ675:$AZ684)=10,AVERAGE($AZ680:$AZ684)/AVERAGE($AZ675:$AZ684)-1&lt;0.005,FALSE())),50,100)))</f>
        <v/>
      </c>
    </row>
    <row r="685" customFormat="false" ht="15" hidden="false" customHeight="true" outlineLevel="0" collapsed="false">
      <c r="A685" s="47" t="n">
        <v>681</v>
      </c>
      <c r="B685" s="48" t="n">
        <v>43546</v>
      </c>
      <c r="C685" s="47" t="n">
        <v>2019</v>
      </c>
      <c r="D685" s="49" t="s">
        <v>234</v>
      </c>
      <c r="E685" s="50" t="n">
        <v>7326.06</v>
      </c>
      <c r="F685" s="51" t="n">
        <v>0.033965</v>
      </c>
      <c r="G685" s="51" t="n">
        <v>-0.043618</v>
      </c>
      <c r="H685" s="52" t="n">
        <v>0.8163</v>
      </c>
      <c r="I685" s="53" t="n">
        <v>403</v>
      </c>
      <c r="J685" s="47" t="s">
        <v>235</v>
      </c>
      <c r="K685" s="54" t="n">
        <v>16.48</v>
      </c>
      <c r="L685" s="55" t="n">
        <f aca="false">IF(COUNT(F685)=0,50,IF(F685&gt;=0,100,IF(F685&gt;=-0.02,50,0)))</f>
        <v>100</v>
      </c>
      <c r="M685" s="55" t="n">
        <f aca="false">IF(COUNT(G685)=0,50,IF(G685&gt;-0.06,100,IF(G685&gt;-0.15,50,0)))</f>
        <v>100</v>
      </c>
      <c r="N685" s="55" t="n">
        <f aca="false">IF(COUNT(H685)=0,50,IF(H685&gt;=0.6,100,IF(H685&gt;=0.4,50,0)))</f>
        <v>100</v>
      </c>
      <c r="O685" s="55" t="n">
        <f aca="false">IF(COUNT(I685)=0,50,IF(J685="proxy_vix",50,IF(I685&lt;350,100,IF(I685&lt;=450,50,0))))</f>
        <v>50</v>
      </c>
      <c r="P685" s="55" t="n">
        <f aca="false">IF(COUNT(K685)=0,50,IF(K685&lt;20,100,IF(K685&lt;=25,50,0)))</f>
        <v>100</v>
      </c>
      <c r="Q685" s="54"/>
      <c r="R685" s="47"/>
      <c r="S685" s="51" t="n">
        <f aca="false">$E685/$E684-1</f>
        <v>-0.0223146903821696</v>
      </c>
      <c r="T685" s="56" t="n">
        <f aca="false">$K685/$K684-1</f>
        <v>0.209097578870139</v>
      </c>
      <c r="V685" s="57"/>
      <c r="W685" s="57"/>
      <c r="Y685" s="1" t="str">
        <f aca="false">IF(AX685&gt;=70,"EASY",IF(AX685&gt;40,"UNCERTAIN","HARD"))</f>
        <v>EASY</v>
      </c>
      <c r="AA685" s="58" t="n">
        <f aca="false">IF($A685&lt;200,"",AVERAGE($E636:$E685)/AVERAGE($E486:$E685)-1)</f>
        <v>-0.0134456729814565</v>
      </c>
      <c r="AB685" s="59" t="n">
        <f aca="false">LOOKUP($B685,07_L1政策步階!$A$4:$A$14,07_L1政策步階!$C$4:$C$14)</f>
        <v>0</v>
      </c>
      <c r="AC685" s="57"/>
      <c r="AD685" s="57"/>
      <c r="AE685" s="57"/>
      <c r="AF685" s="57"/>
      <c r="AG685" s="57"/>
      <c r="AH685" s="57"/>
      <c r="AI685" s="57"/>
      <c r="AJ685" s="57"/>
      <c r="AK685" s="57"/>
      <c r="AL685" s="59" t="n">
        <f aca="false">IF(ISNUMBER($AA685),IF($AA685&gt;=0.005,100,IF($AA685&gt;=-0.015,50,0)),"")</f>
        <v>50</v>
      </c>
      <c r="AM685" s="59" t="n">
        <f aca="false">IF(ISNUMBER($AB685),IF($AB685=1,100,IF($AB685=0,50,0)),"")</f>
        <v>50</v>
      </c>
      <c r="AN685" s="0" t="str">
        <f aca="false">IF(ISNUMBER($AC685),IF($AC685&gt;=0.001,100,IF($AC685&gt;=-0.003,50,0)),"")</f>
        <v/>
      </c>
      <c r="AO685" s="0" t="str">
        <f aca="false">IF(ISNUMBER($AD685),IF($AD685&gt;=0.04,100,IF($AD685&gt;=0,50,0)),"")</f>
        <v/>
      </c>
      <c r="AP685" s="0" t="str">
        <f aca="false">IF(ISNUMBER($AE685),IF($AE685&gt;=25,100,IF($AE685&gt;=-75,50,0)),"")</f>
        <v/>
      </c>
      <c r="AQ685" s="0" t="str">
        <f aca="false">IF(ISNUMBER($AF685),IF($AF685&gt;0,100,IF($AF685&gt;=-50,50,0)),"")</f>
        <v/>
      </c>
      <c r="AR685" s="0" t="str">
        <f aca="false">IF(ISNUMBER($AG685),IF($AG685=1,100,IF($AG685=0,50,0)),"")</f>
        <v/>
      </c>
      <c r="AS685" s="0" t="str">
        <f aca="false">IF(ISNUMBER($AH685),IF($AH685&lt;0,100,IF($AH685&lt;=20,50,0)),"")</f>
        <v/>
      </c>
      <c r="AT685" s="0" t="str">
        <f aca="false">IF(ISNUMBER($AI685),IF($AI685&lt;0.95,100,IF($AI685&lt;=1,50,0)),"")</f>
        <v/>
      </c>
      <c r="AU685" s="0" t="str">
        <f aca="false">IF(ISNUMBER($AJ685),IF($AJ685&lt;30,0,IF($AJ685&lt;40,50,IF($AJ685&lt;=90,100,50))),"")</f>
        <v/>
      </c>
      <c r="AV685" s="0" t="str">
        <f aca="false">IF(ISNUMBER($AK685),IF($AK685&gt;-0.2,100,IF($AK685&gt;=-0.4,50,0)),"")</f>
        <v/>
      </c>
      <c r="AW685" s="59" t="n">
        <f aca="false">01_指標庫!$H$4*ISNUMBER($F685)+01_指標庫!$H$5*ISNUMBER($AA685)+01_指標庫!$H$6*ISNUMBER($G685)+01_指標庫!$H$7*ISNUMBER($H685)+01_指標庫!$H$8*ISNUMBER($AF685)+01_指標庫!$H$9*ISNUMBER($AG685)+01_指標庫!$H$10*ISNUMBER($AB685)+01_指標庫!$H$11*ISNUMBER($AC685)+01_指標庫!$H$12*ISNUMBER($AD685)+01_指標庫!$H$13*ISNUMBER($AE685)+01_指標庫!$H$14*ISNUMBER($I685)+01_指標庫!$H$15*ISNUMBER($AH685)+01_指標庫!$H$16*ISNUMBER($K685)+01_指標庫!$H$17*ISNUMBER($AI685)+01_指標庫!$H$18*ISNUMBER($AJ685)+01_指標庫!$H$19*ISNUMBER($AK685)+01_指標庫!$H$20*ISNUMBER($BB685)+01_指標庫!$H$21*ISNUMBER($BC685)</f>
        <v>51</v>
      </c>
      <c r="AX685" s="59" t="n">
        <f aca="false">IF(AW685=0,50,ROUND((01_指標庫!$H$4*IF(ISNUMBER($F685),L685,0)+01_指標庫!$H$5*IF(ISNUMBER($AA685),AL685,0)+01_指標庫!$H$6*IF(ISNUMBER($G685),M685,0)+01_指標庫!$H$7*IF(ISNUMBER($H685),N685,0)+01_指標庫!$H$8*IF(ISNUMBER($AF685),AQ685,0)+01_指標庫!$H$9*IF(ISNUMBER($AG685),AR685,0)+01_指標庫!$H$10*IF(ISNUMBER($AB685),AM685,0)+01_指標庫!$H$11*IF(ISNUMBER($AC685),AN685,0)+01_指標庫!$H$12*IF(ISNUMBER($AD685),AO685,0)+01_指標庫!$H$13*IF(ISNUMBER($AE685),AP685,0)+01_指標庫!$H$14*IF(ISNUMBER($I685),O685,0)+01_指標庫!$H$15*IF(ISNUMBER($AH685),AS685,0)+01_指標庫!$H$16*IF(ISNUMBER($K685),P685,0)+01_指標庫!$H$17*IF(ISNUMBER($AI685),AT685,0)+01_指標庫!$H$18*IF(ISNUMBER($AJ685),AU685,0)+01_指標庫!$H$19*IF(ISNUMBER($AK685),AV685,0)+01_指標庫!$H$20*IF(ISNUMBER($BB685),BB685,0)+01_指標庫!$H$21*IF(ISNUMBER($BC685),BC685,0))/AW685,1))</f>
        <v>79.4</v>
      </c>
      <c r="AY685" s="60"/>
      <c r="AZ685" s="60"/>
      <c r="BA685" s="58" t="n">
        <f aca="false">AVERAGE($E681:$E685)/AVERAGE($E676:$E685)-1</f>
        <v>0.00962874781376399</v>
      </c>
      <c r="BB685" s="59" t="n">
        <f aca="false">IF(ISNUMBER($BA685),IF(OR($S685&lt;=-0.03,$BA685&lt;-0.003),0,IF(OR($S685&lt;=-0.02,$BA685&lt;0.01),50,100)),"")</f>
        <v>50</v>
      </c>
      <c r="BC685" s="0" t="str">
        <f aca="false">IF(OR(COUNT($AZ685)=0,COUNT($AZ684)=0),"",IF(OR($AY685/$AZ684-1&lt;=-0.03,$AZ685/$AZ684-1&lt;=-0.045,IF(COUNT($AZ676:$AZ685)=10,AVERAGE($AZ681:$AZ685)/AVERAGE($AZ676:$AZ685)-1&lt;-0.01,FALSE())),0,IF(OR($AZ685/$AZ684-1&lt;=-0.02,IF(COUNT($AZ676:$AZ685)=10,AVERAGE($AZ681:$AZ685)/AVERAGE($AZ676:$AZ685)-1&lt;0.005,FALSE())),50,100)))</f>
        <v/>
      </c>
    </row>
    <row r="686" customFormat="false" ht="15" hidden="false" customHeight="true" outlineLevel="0" collapsed="false">
      <c r="A686" s="47" t="n">
        <v>682</v>
      </c>
      <c r="B686" s="48" t="n">
        <v>43549</v>
      </c>
      <c r="C686" s="47" t="n">
        <v>2019</v>
      </c>
      <c r="D686" s="49" t="s">
        <v>236</v>
      </c>
      <c r="E686" s="50" t="n">
        <v>7316.96</v>
      </c>
      <c r="F686" s="51" t="n">
        <v>0.032603</v>
      </c>
      <c r="G686" s="51" t="n">
        <v>-0.044806</v>
      </c>
      <c r="H686" s="52" t="n">
        <v>0.7959</v>
      </c>
      <c r="I686" s="53" t="n">
        <v>413</v>
      </c>
      <c r="J686" s="47" t="s">
        <v>235</v>
      </c>
      <c r="K686" s="54" t="n">
        <v>16.33</v>
      </c>
      <c r="L686" s="55" t="n">
        <f aca="false">IF(COUNT(F686)=0,50,IF(F686&gt;=0,100,IF(F686&gt;=-0.02,50,0)))</f>
        <v>100</v>
      </c>
      <c r="M686" s="55" t="n">
        <f aca="false">IF(COUNT(G686)=0,50,IF(G686&gt;-0.06,100,IF(G686&gt;-0.15,50,0)))</f>
        <v>100</v>
      </c>
      <c r="N686" s="55" t="n">
        <f aca="false">IF(COUNT(H686)=0,50,IF(H686&gt;=0.6,100,IF(H686&gt;=0.4,50,0)))</f>
        <v>100</v>
      </c>
      <c r="O686" s="55" t="n">
        <f aca="false">IF(COUNT(I686)=0,50,IF(J686="proxy_vix",50,IF(I686&lt;350,100,IF(I686&lt;=450,50,0))))</f>
        <v>50</v>
      </c>
      <c r="P686" s="55" t="n">
        <f aca="false">IF(COUNT(K686)=0,50,IF(K686&lt;20,100,IF(K686&lt;=25,50,0)))</f>
        <v>100</v>
      </c>
      <c r="Q686" s="54"/>
      <c r="R686" s="47"/>
      <c r="S686" s="51" t="n">
        <f aca="false">$E686/$E685-1</f>
        <v>-0.00124214106900578</v>
      </c>
      <c r="T686" s="56" t="n">
        <f aca="false">$K686/$K685-1</f>
        <v>-0.00910194174757295</v>
      </c>
      <c r="V686" s="57"/>
      <c r="W686" s="57"/>
      <c r="Y686" s="1" t="str">
        <f aca="false">IF(AX686&gt;=70,"EASY",IF(AX686&gt;40,"UNCERTAIN","HARD"))</f>
        <v>EASY</v>
      </c>
      <c r="AA686" s="58" t="n">
        <f aca="false">IF($A686&lt;200,"",AVERAGE($E637:$E686)/AVERAGE($E487:$E686)-1)</f>
        <v>-0.01155556596741</v>
      </c>
      <c r="AB686" s="59" t="n">
        <f aca="false">LOOKUP($B686,07_L1政策步階!$A$4:$A$14,07_L1政策步階!$C$4:$C$14)</f>
        <v>0</v>
      </c>
      <c r="AC686" s="57"/>
      <c r="AD686" s="57"/>
      <c r="AE686" s="57"/>
      <c r="AF686" s="57"/>
      <c r="AG686" s="57"/>
      <c r="AH686" s="57"/>
      <c r="AI686" s="57"/>
      <c r="AJ686" s="57"/>
      <c r="AK686" s="57"/>
      <c r="AL686" s="59" t="n">
        <f aca="false">IF(ISNUMBER($AA686),IF($AA686&gt;=0.005,100,IF($AA686&gt;=-0.015,50,0)),"")</f>
        <v>50</v>
      </c>
      <c r="AM686" s="59" t="n">
        <f aca="false">IF(ISNUMBER($AB686),IF($AB686=1,100,IF($AB686=0,50,0)),"")</f>
        <v>50</v>
      </c>
      <c r="AN686" s="0" t="str">
        <f aca="false">IF(ISNUMBER($AC686),IF($AC686&gt;=0.001,100,IF($AC686&gt;=-0.003,50,0)),"")</f>
        <v/>
      </c>
      <c r="AO686" s="0" t="str">
        <f aca="false">IF(ISNUMBER($AD686),IF($AD686&gt;=0.04,100,IF($AD686&gt;=0,50,0)),"")</f>
        <v/>
      </c>
      <c r="AP686" s="0" t="str">
        <f aca="false">IF(ISNUMBER($AE686),IF($AE686&gt;=25,100,IF($AE686&gt;=-75,50,0)),"")</f>
        <v/>
      </c>
      <c r="AQ686" s="0" t="str">
        <f aca="false">IF(ISNUMBER($AF686),IF($AF686&gt;0,100,IF($AF686&gt;=-50,50,0)),"")</f>
        <v/>
      </c>
      <c r="AR686" s="0" t="str">
        <f aca="false">IF(ISNUMBER($AG686),IF($AG686=1,100,IF($AG686=0,50,0)),"")</f>
        <v/>
      </c>
      <c r="AS686" s="0" t="str">
        <f aca="false">IF(ISNUMBER($AH686),IF($AH686&lt;0,100,IF($AH686&lt;=20,50,0)),"")</f>
        <v/>
      </c>
      <c r="AT686" s="0" t="str">
        <f aca="false">IF(ISNUMBER($AI686),IF($AI686&lt;0.95,100,IF($AI686&lt;=1,50,0)),"")</f>
        <v/>
      </c>
      <c r="AU686" s="0" t="str">
        <f aca="false">IF(ISNUMBER($AJ686),IF($AJ686&lt;30,0,IF($AJ686&lt;40,50,IF($AJ686&lt;=90,100,50))),"")</f>
        <v/>
      </c>
      <c r="AV686" s="0" t="str">
        <f aca="false">IF(ISNUMBER($AK686),IF($AK686&gt;-0.2,100,IF($AK686&gt;=-0.4,50,0)),"")</f>
        <v/>
      </c>
      <c r="AW686" s="59" t="n">
        <f aca="false">01_指標庫!$H$4*ISNUMBER($F686)+01_指標庫!$H$5*ISNUMBER($AA686)+01_指標庫!$H$6*ISNUMBER($G686)+01_指標庫!$H$7*ISNUMBER($H686)+01_指標庫!$H$8*ISNUMBER($AF686)+01_指標庫!$H$9*ISNUMBER($AG686)+01_指標庫!$H$10*ISNUMBER($AB686)+01_指標庫!$H$11*ISNUMBER($AC686)+01_指標庫!$H$12*ISNUMBER($AD686)+01_指標庫!$H$13*ISNUMBER($AE686)+01_指標庫!$H$14*ISNUMBER($I686)+01_指標庫!$H$15*ISNUMBER($AH686)+01_指標庫!$H$16*ISNUMBER($K686)+01_指標庫!$H$17*ISNUMBER($AI686)+01_指標庫!$H$18*ISNUMBER($AJ686)+01_指標庫!$H$19*ISNUMBER($AK686)+01_指標庫!$H$20*ISNUMBER($BB686)+01_指標庫!$H$21*ISNUMBER($BC686)</f>
        <v>51</v>
      </c>
      <c r="AX686" s="59" t="n">
        <f aca="false">IF(AW686=0,50,ROUND((01_指標庫!$H$4*IF(ISNUMBER($F686),L686,0)+01_指標庫!$H$5*IF(ISNUMBER($AA686),AL686,0)+01_指標庫!$H$6*IF(ISNUMBER($G686),M686,0)+01_指標庫!$H$7*IF(ISNUMBER($H686),N686,0)+01_指標庫!$H$8*IF(ISNUMBER($AF686),AQ686,0)+01_指標庫!$H$9*IF(ISNUMBER($AG686),AR686,0)+01_指標庫!$H$10*IF(ISNUMBER($AB686),AM686,0)+01_指標庫!$H$11*IF(ISNUMBER($AC686),AN686,0)+01_指標庫!$H$12*IF(ISNUMBER($AD686),AO686,0)+01_指標庫!$H$13*IF(ISNUMBER($AE686),AP686,0)+01_指標庫!$H$14*IF(ISNUMBER($I686),O686,0)+01_指標庫!$H$15*IF(ISNUMBER($AH686),AS686,0)+01_指標庫!$H$16*IF(ISNUMBER($K686),P686,0)+01_指標庫!$H$17*IF(ISNUMBER($AI686),AT686,0)+01_指標庫!$H$18*IF(ISNUMBER($AJ686),AU686,0)+01_指標庫!$H$19*IF(ISNUMBER($AK686),AV686,0)+01_指標庫!$H$20*IF(ISNUMBER($BB686),BB686,0)+01_指標庫!$H$21*IF(ISNUMBER($BC686),BC686,0))/AW686,1))</f>
        <v>79.4</v>
      </c>
      <c r="AY686" s="60"/>
      <c r="AZ686" s="60"/>
      <c r="BA686" s="58" t="n">
        <f aca="false">AVERAGE($E682:$E686)/AVERAGE($E677:$E686)-1</f>
        <v>0.00726466874842724</v>
      </c>
      <c r="BB686" s="59" t="n">
        <f aca="false">IF(ISNUMBER($BA686),IF(OR($S686&lt;=-0.03,$BA686&lt;-0.003),0,IF(OR($S686&lt;=-0.02,$BA686&lt;0.01),50,100)),"")</f>
        <v>50</v>
      </c>
      <c r="BC686" s="0" t="str">
        <f aca="false">IF(OR(COUNT($AZ686)=0,COUNT($AZ685)=0),"",IF(OR($AY686/$AZ685-1&lt;=-0.03,$AZ686/$AZ685-1&lt;=-0.045,IF(COUNT($AZ677:$AZ686)=10,AVERAGE($AZ682:$AZ686)/AVERAGE($AZ677:$AZ686)-1&lt;-0.01,FALSE())),0,IF(OR($AZ686/$AZ685-1&lt;=-0.02,IF(COUNT($AZ677:$AZ686)=10,AVERAGE($AZ682:$AZ686)/AVERAGE($AZ677:$AZ686)-1&lt;0.005,FALSE())),50,100)))</f>
        <v/>
      </c>
    </row>
    <row r="687" customFormat="false" ht="15" hidden="false" customHeight="true" outlineLevel="0" collapsed="false">
      <c r="A687" s="47" t="n">
        <v>683</v>
      </c>
      <c r="B687" s="48" t="n">
        <v>43550</v>
      </c>
      <c r="C687" s="47" t="n">
        <v>2019</v>
      </c>
      <c r="D687" s="49" t="s">
        <v>237</v>
      </c>
      <c r="E687" s="50" t="n">
        <v>7351.15</v>
      </c>
      <c r="F687" s="51" t="n">
        <v>0.037282</v>
      </c>
      <c r="G687" s="51" t="n">
        <v>-0.040342</v>
      </c>
      <c r="H687" s="52" t="n">
        <v>0.8571</v>
      </c>
      <c r="I687" s="53" t="n">
        <v>409</v>
      </c>
      <c r="J687" s="47" t="s">
        <v>235</v>
      </c>
      <c r="K687" s="54" t="n">
        <v>14.68</v>
      </c>
      <c r="L687" s="55" t="n">
        <f aca="false">IF(COUNT(F687)=0,50,IF(F687&gt;=0,100,IF(F687&gt;=-0.02,50,0)))</f>
        <v>100</v>
      </c>
      <c r="M687" s="55" t="n">
        <f aca="false">IF(COUNT(G687)=0,50,IF(G687&gt;-0.06,100,IF(G687&gt;-0.15,50,0)))</f>
        <v>100</v>
      </c>
      <c r="N687" s="55" t="n">
        <f aca="false">IF(COUNT(H687)=0,50,IF(H687&gt;=0.6,100,IF(H687&gt;=0.4,50,0)))</f>
        <v>100</v>
      </c>
      <c r="O687" s="55" t="n">
        <f aca="false">IF(COUNT(I687)=0,50,IF(J687="proxy_vix",50,IF(I687&lt;350,100,IF(I687&lt;=450,50,0))))</f>
        <v>50</v>
      </c>
      <c r="P687" s="55" t="n">
        <f aca="false">IF(COUNT(K687)=0,50,IF(K687&lt;20,100,IF(K687&lt;=25,50,0)))</f>
        <v>100</v>
      </c>
      <c r="Q687" s="54"/>
      <c r="R687" s="47"/>
      <c r="S687" s="51" t="n">
        <f aca="false">$E687/$E686-1</f>
        <v>0.00467270560451327</v>
      </c>
      <c r="T687" s="56" t="n">
        <f aca="false">$K687/$K686-1</f>
        <v>-0.101041028781384</v>
      </c>
      <c r="V687" s="57"/>
      <c r="W687" s="57"/>
      <c r="Y687" s="1" t="str">
        <f aca="false">IF(AX687&gt;=70,"EASY",IF(AX687&gt;40,"UNCERTAIN","HARD"))</f>
        <v>EASY</v>
      </c>
      <c r="AA687" s="58" t="n">
        <f aca="false">IF($A687&lt;200,"",AVERAGE($E638:$E687)/AVERAGE($E488:$E687)-1)</f>
        <v>-0.00957800236219308</v>
      </c>
      <c r="AB687" s="59" t="n">
        <f aca="false">LOOKUP($B687,07_L1政策步階!$A$4:$A$14,07_L1政策步階!$C$4:$C$14)</f>
        <v>0</v>
      </c>
      <c r="AC687" s="57"/>
      <c r="AD687" s="57"/>
      <c r="AE687" s="57"/>
      <c r="AF687" s="57"/>
      <c r="AG687" s="57"/>
      <c r="AH687" s="57"/>
      <c r="AI687" s="57"/>
      <c r="AJ687" s="57"/>
      <c r="AK687" s="57"/>
      <c r="AL687" s="59" t="n">
        <f aca="false">IF(ISNUMBER($AA687),IF($AA687&gt;=0.005,100,IF($AA687&gt;=-0.015,50,0)),"")</f>
        <v>50</v>
      </c>
      <c r="AM687" s="59" t="n">
        <f aca="false">IF(ISNUMBER($AB687),IF($AB687=1,100,IF($AB687=0,50,0)),"")</f>
        <v>50</v>
      </c>
      <c r="AN687" s="0" t="str">
        <f aca="false">IF(ISNUMBER($AC687),IF($AC687&gt;=0.001,100,IF($AC687&gt;=-0.003,50,0)),"")</f>
        <v/>
      </c>
      <c r="AO687" s="0" t="str">
        <f aca="false">IF(ISNUMBER($AD687),IF($AD687&gt;=0.04,100,IF($AD687&gt;=0,50,0)),"")</f>
        <v/>
      </c>
      <c r="AP687" s="0" t="str">
        <f aca="false">IF(ISNUMBER($AE687),IF($AE687&gt;=25,100,IF($AE687&gt;=-75,50,0)),"")</f>
        <v/>
      </c>
      <c r="AQ687" s="0" t="str">
        <f aca="false">IF(ISNUMBER($AF687),IF($AF687&gt;0,100,IF($AF687&gt;=-50,50,0)),"")</f>
        <v/>
      </c>
      <c r="AR687" s="0" t="str">
        <f aca="false">IF(ISNUMBER($AG687),IF($AG687=1,100,IF($AG687=0,50,0)),"")</f>
        <v/>
      </c>
      <c r="AS687" s="0" t="str">
        <f aca="false">IF(ISNUMBER($AH687),IF($AH687&lt;0,100,IF($AH687&lt;=20,50,0)),"")</f>
        <v/>
      </c>
      <c r="AT687" s="0" t="str">
        <f aca="false">IF(ISNUMBER($AI687),IF($AI687&lt;0.95,100,IF($AI687&lt;=1,50,0)),"")</f>
        <v/>
      </c>
      <c r="AU687" s="0" t="str">
        <f aca="false">IF(ISNUMBER($AJ687),IF($AJ687&lt;30,0,IF($AJ687&lt;40,50,IF($AJ687&lt;=90,100,50))),"")</f>
        <v/>
      </c>
      <c r="AV687" s="0" t="str">
        <f aca="false">IF(ISNUMBER($AK687),IF($AK687&gt;-0.2,100,IF($AK687&gt;=-0.4,50,0)),"")</f>
        <v/>
      </c>
      <c r="AW687" s="59" t="n">
        <f aca="false">01_指標庫!$H$4*ISNUMBER($F687)+01_指標庫!$H$5*ISNUMBER($AA687)+01_指標庫!$H$6*ISNUMBER($G687)+01_指標庫!$H$7*ISNUMBER($H687)+01_指標庫!$H$8*ISNUMBER($AF687)+01_指標庫!$H$9*ISNUMBER($AG687)+01_指標庫!$H$10*ISNUMBER($AB687)+01_指標庫!$H$11*ISNUMBER($AC687)+01_指標庫!$H$12*ISNUMBER($AD687)+01_指標庫!$H$13*ISNUMBER($AE687)+01_指標庫!$H$14*ISNUMBER($I687)+01_指標庫!$H$15*ISNUMBER($AH687)+01_指標庫!$H$16*ISNUMBER($K687)+01_指標庫!$H$17*ISNUMBER($AI687)+01_指標庫!$H$18*ISNUMBER($AJ687)+01_指標庫!$H$19*ISNUMBER($AK687)+01_指標庫!$H$20*ISNUMBER($BB687)+01_指標庫!$H$21*ISNUMBER($BC687)</f>
        <v>51</v>
      </c>
      <c r="AX687" s="59" t="n">
        <f aca="false">IF(AW687=0,50,ROUND((01_指標庫!$H$4*IF(ISNUMBER($F687),L687,0)+01_指標庫!$H$5*IF(ISNUMBER($AA687),AL687,0)+01_指標庫!$H$6*IF(ISNUMBER($G687),M687,0)+01_指標庫!$H$7*IF(ISNUMBER($H687),N687,0)+01_指標庫!$H$8*IF(ISNUMBER($AF687),AQ687,0)+01_指標庫!$H$9*IF(ISNUMBER($AG687),AR687,0)+01_指標庫!$H$10*IF(ISNUMBER($AB687),AM687,0)+01_指標庫!$H$11*IF(ISNUMBER($AC687),AN687,0)+01_指標庫!$H$12*IF(ISNUMBER($AD687),AO687,0)+01_指標庫!$H$13*IF(ISNUMBER($AE687),AP687,0)+01_指標庫!$H$14*IF(ISNUMBER($I687),O687,0)+01_指標庫!$H$15*IF(ISNUMBER($AH687),AS687,0)+01_指標庫!$H$16*IF(ISNUMBER($K687),P687,0)+01_指標庫!$H$17*IF(ISNUMBER($AI687),AT687,0)+01_指標庫!$H$18*IF(ISNUMBER($AJ687),AU687,0)+01_指標庫!$H$19*IF(ISNUMBER($AK687),AV687,0)+01_指標庫!$H$20*IF(ISNUMBER($BB687),BB687,0)+01_指標庫!$H$21*IF(ISNUMBER($BC687),BC687,0))/AW687,1))</f>
        <v>79.4</v>
      </c>
      <c r="AY687" s="60"/>
      <c r="AZ687" s="60"/>
      <c r="BA687" s="58" t="n">
        <f aca="false">AVERAGE($E683:$E687)/AVERAGE($E678:$E687)-1</f>
        <v>0.00525761638636735</v>
      </c>
      <c r="BB687" s="59" t="n">
        <f aca="false">IF(ISNUMBER($BA687),IF(OR($S687&lt;=-0.03,$BA687&lt;-0.003),0,IF(OR($S687&lt;=-0.02,$BA687&lt;0.01),50,100)),"")</f>
        <v>50</v>
      </c>
      <c r="BC687" s="0" t="str">
        <f aca="false">IF(OR(COUNT($AZ687)=0,COUNT($AZ686)=0),"",IF(OR($AY687/$AZ686-1&lt;=-0.03,$AZ687/$AZ686-1&lt;=-0.045,IF(COUNT($AZ678:$AZ687)=10,AVERAGE($AZ683:$AZ687)/AVERAGE($AZ678:$AZ687)-1&lt;-0.01,FALSE())),0,IF(OR($AZ687/$AZ686-1&lt;=-0.02,IF(COUNT($AZ678:$AZ687)=10,AVERAGE($AZ683:$AZ687)/AVERAGE($AZ678:$AZ687)-1&lt;0.005,FALSE())),50,100)))</f>
        <v/>
      </c>
    </row>
    <row r="688" customFormat="false" ht="15" hidden="false" customHeight="true" outlineLevel="0" collapsed="false">
      <c r="A688" s="47" t="n">
        <v>684</v>
      </c>
      <c r="B688" s="48" t="n">
        <v>43551</v>
      </c>
      <c r="C688" s="47" t="n">
        <v>2019</v>
      </c>
      <c r="D688" s="49" t="s">
        <v>238</v>
      </c>
      <c r="E688" s="50" t="n">
        <v>7308.19</v>
      </c>
      <c r="F688" s="51" t="n">
        <v>0.031107</v>
      </c>
      <c r="G688" s="51" t="n">
        <v>-0.045951</v>
      </c>
      <c r="H688" s="52" t="n">
        <v>0.7959</v>
      </c>
      <c r="I688" s="53" t="n">
        <v>409</v>
      </c>
      <c r="J688" s="47" t="s">
        <v>235</v>
      </c>
      <c r="K688" s="54" t="n">
        <v>15.15</v>
      </c>
      <c r="L688" s="55" t="n">
        <f aca="false">IF(COUNT(F688)=0,50,IF(F688&gt;=0,100,IF(F688&gt;=-0.02,50,0)))</f>
        <v>100</v>
      </c>
      <c r="M688" s="55" t="n">
        <f aca="false">IF(COUNT(G688)=0,50,IF(G688&gt;-0.06,100,IF(G688&gt;-0.15,50,0)))</f>
        <v>100</v>
      </c>
      <c r="N688" s="55" t="n">
        <f aca="false">IF(COUNT(H688)=0,50,IF(H688&gt;=0.6,100,IF(H688&gt;=0.4,50,0)))</f>
        <v>100</v>
      </c>
      <c r="O688" s="55" t="n">
        <f aca="false">IF(COUNT(I688)=0,50,IF(J688="proxy_vix",50,IF(I688&lt;350,100,IF(I688&lt;=450,50,0))))</f>
        <v>50</v>
      </c>
      <c r="P688" s="55" t="n">
        <f aca="false">IF(COUNT(K688)=0,50,IF(K688&lt;20,100,IF(K688&lt;=25,50,0)))</f>
        <v>100</v>
      </c>
      <c r="Q688" s="54"/>
      <c r="R688" s="47"/>
      <c r="S688" s="51" t="n">
        <f aca="false">$E688/$E687-1</f>
        <v>-0.00584398359440363</v>
      </c>
      <c r="T688" s="56" t="n">
        <f aca="false">$K688/$K687-1</f>
        <v>0.0320163487738421</v>
      </c>
      <c r="V688" s="57"/>
      <c r="W688" s="57"/>
      <c r="Y688" s="1" t="str">
        <f aca="false">IF(AX688&gt;=70,"EASY",IF(AX688&gt;40,"UNCERTAIN","HARD"))</f>
        <v>EASY</v>
      </c>
      <c r="AA688" s="58" t="n">
        <f aca="false">IF($A688&lt;200,"",AVERAGE($E639:$E688)/AVERAGE($E489:$E688)-1)</f>
        <v>-0.00752196439422448</v>
      </c>
      <c r="AB688" s="59" t="n">
        <f aca="false">LOOKUP($B688,07_L1政策步階!$A$4:$A$14,07_L1政策步階!$C$4:$C$14)</f>
        <v>0</v>
      </c>
      <c r="AC688" s="57"/>
      <c r="AD688" s="57"/>
      <c r="AE688" s="57"/>
      <c r="AF688" s="57"/>
      <c r="AG688" s="57"/>
      <c r="AH688" s="57"/>
      <c r="AI688" s="57"/>
      <c r="AJ688" s="57"/>
      <c r="AK688" s="57"/>
      <c r="AL688" s="59" t="n">
        <f aca="false">IF(ISNUMBER($AA688),IF($AA688&gt;=0.005,100,IF($AA688&gt;=-0.015,50,0)),"")</f>
        <v>50</v>
      </c>
      <c r="AM688" s="59" t="n">
        <f aca="false">IF(ISNUMBER($AB688),IF($AB688=1,100,IF($AB688=0,50,0)),"")</f>
        <v>50</v>
      </c>
      <c r="AN688" s="0" t="str">
        <f aca="false">IF(ISNUMBER($AC688),IF($AC688&gt;=0.001,100,IF($AC688&gt;=-0.003,50,0)),"")</f>
        <v/>
      </c>
      <c r="AO688" s="0" t="str">
        <f aca="false">IF(ISNUMBER($AD688),IF($AD688&gt;=0.04,100,IF($AD688&gt;=0,50,0)),"")</f>
        <v/>
      </c>
      <c r="AP688" s="0" t="str">
        <f aca="false">IF(ISNUMBER($AE688),IF($AE688&gt;=25,100,IF($AE688&gt;=-75,50,0)),"")</f>
        <v/>
      </c>
      <c r="AQ688" s="0" t="str">
        <f aca="false">IF(ISNUMBER($AF688),IF($AF688&gt;0,100,IF($AF688&gt;=-50,50,0)),"")</f>
        <v/>
      </c>
      <c r="AR688" s="0" t="str">
        <f aca="false">IF(ISNUMBER($AG688),IF($AG688=1,100,IF($AG688=0,50,0)),"")</f>
        <v/>
      </c>
      <c r="AS688" s="0" t="str">
        <f aca="false">IF(ISNUMBER($AH688),IF($AH688&lt;0,100,IF($AH688&lt;=20,50,0)),"")</f>
        <v/>
      </c>
      <c r="AT688" s="0" t="str">
        <f aca="false">IF(ISNUMBER($AI688),IF($AI688&lt;0.95,100,IF($AI688&lt;=1,50,0)),"")</f>
        <v/>
      </c>
      <c r="AU688" s="0" t="str">
        <f aca="false">IF(ISNUMBER($AJ688),IF($AJ688&lt;30,0,IF($AJ688&lt;40,50,IF($AJ688&lt;=90,100,50))),"")</f>
        <v/>
      </c>
      <c r="AV688" s="0" t="str">
        <f aca="false">IF(ISNUMBER($AK688),IF($AK688&gt;-0.2,100,IF($AK688&gt;=-0.4,50,0)),"")</f>
        <v/>
      </c>
      <c r="AW688" s="59" t="n">
        <f aca="false">01_指標庫!$H$4*ISNUMBER($F688)+01_指標庫!$H$5*ISNUMBER($AA688)+01_指標庫!$H$6*ISNUMBER($G688)+01_指標庫!$H$7*ISNUMBER($H688)+01_指標庫!$H$8*ISNUMBER($AF688)+01_指標庫!$H$9*ISNUMBER($AG688)+01_指標庫!$H$10*ISNUMBER($AB688)+01_指標庫!$H$11*ISNUMBER($AC688)+01_指標庫!$H$12*ISNUMBER($AD688)+01_指標庫!$H$13*ISNUMBER($AE688)+01_指標庫!$H$14*ISNUMBER($I688)+01_指標庫!$H$15*ISNUMBER($AH688)+01_指標庫!$H$16*ISNUMBER($K688)+01_指標庫!$H$17*ISNUMBER($AI688)+01_指標庫!$H$18*ISNUMBER($AJ688)+01_指標庫!$H$19*ISNUMBER($AK688)+01_指標庫!$H$20*ISNUMBER($BB688)+01_指標庫!$H$21*ISNUMBER($BC688)</f>
        <v>51</v>
      </c>
      <c r="AX688" s="59" t="n">
        <f aca="false">IF(AW688=0,50,ROUND((01_指標庫!$H$4*IF(ISNUMBER($F688),L688,0)+01_指標庫!$H$5*IF(ISNUMBER($AA688),AL688,0)+01_指標庫!$H$6*IF(ISNUMBER($G688),M688,0)+01_指標庫!$H$7*IF(ISNUMBER($H688),N688,0)+01_指標庫!$H$8*IF(ISNUMBER($AF688),AQ688,0)+01_指標庫!$H$9*IF(ISNUMBER($AG688),AR688,0)+01_指標庫!$H$10*IF(ISNUMBER($AB688),AM688,0)+01_指標庫!$H$11*IF(ISNUMBER($AC688),AN688,0)+01_指標庫!$H$12*IF(ISNUMBER($AD688),AO688,0)+01_指標庫!$H$13*IF(ISNUMBER($AE688),AP688,0)+01_指標庫!$H$14*IF(ISNUMBER($I688),O688,0)+01_指標庫!$H$15*IF(ISNUMBER($AH688),AS688,0)+01_指標庫!$H$16*IF(ISNUMBER($K688),P688,0)+01_指標庫!$H$17*IF(ISNUMBER($AI688),AT688,0)+01_指標庫!$H$18*IF(ISNUMBER($AJ688),AU688,0)+01_指標庫!$H$19*IF(ISNUMBER($AK688),AV688,0)+01_指標庫!$H$20*IF(ISNUMBER($BB688),BB688,0)+01_指標庫!$H$21*IF(ISNUMBER($BC688),BC688,0))/AW688,1))</f>
        <v>79.4</v>
      </c>
      <c r="AY688" s="60"/>
      <c r="AZ688" s="60"/>
      <c r="BA688" s="58" t="n">
        <f aca="false">AVERAGE($E684:$E688)/AVERAGE($E679:$E688)-1</f>
        <v>0.00257922338292405</v>
      </c>
      <c r="BB688" s="59" t="n">
        <f aca="false">IF(ISNUMBER($BA688),IF(OR($S688&lt;=-0.03,$BA688&lt;-0.003),0,IF(OR($S688&lt;=-0.02,$BA688&lt;0.01),50,100)),"")</f>
        <v>50</v>
      </c>
      <c r="BC688" s="0" t="str">
        <f aca="false">IF(OR(COUNT($AZ688)=0,COUNT($AZ687)=0),"",IF(OR($AY688/$AZ687-1&lt;=-0.03,$AZ688/$AZ687-1&lt;=-0.045,IF(COUNT($AZ679:$AZ688)=10,AVERAGE($AZ684:$AZ688)/AVERAGE($AZ679:$AZ688)-1&lt;-0.01,FALSE())),0,IF(OR($AZ688/$AZ687-1&lt;=-0.02,IF(COUNT($AZ679:$AZ688)=10,AVERAGE($AZ684:$AZ688)/AVERAGE($AZ679:$AZ688)-1&lt;0.005,FALSE())),50,100)))</f>
        <v/>
      </c>
    </row>
    <row r="689" customFormat="false" ht="15" hidden="false" customHeight="true" outlineLevel="0" collapsed="false">
      <c r="A689" s="47" t="n">
        <v>685</v>
      </c>
      <c r="B689" s="48" t="n">
        <v>43552</v>
      </c>
      <c r="C689" s="47" t="n">
        <v>2019</v>
      </c>
      <c r="D689" s="49" t="s">
        <v>239</v>
      </c>
      <c r="E689" s="50" t="n">
        <v>7320.47</v>
      </c>
      <c r="F689" s="51" t="n">
        <v>0.032729</v>
      </c>
      <c r="G689" s="51" t="n">
        <v>-0.044348</v>
      </c>
      <c r="H689" s="52" t="n">
        <v>0.8163</v>
      </c>
      <c r="I689" s="53" t="n">
        <v>408</v>
      </c>
      <c r="J689" s="47" t="s">
        <v>235</v>
      </c>
      <c r="K689" s="54" t="n">
        <v>14.43</v>
      </c>
      <c r="L689" s="55" t="n">
        <f aca="false">IF(COUNT(F689)=0,50,IF(F689&gt;=0,100,IF(F689&gt;=-0.02,50,0)))</f>
        <v>100</v>
      </c>
      <c r="M689" s="55" t="n">
        <f aca="false">IF(COUNT(G689)=0,50,IF(G689&gt;-0.06,100,IF(G689&gt;-0.15,50,0)))</f>
        <v>100</v>
      </c>
      <c r="N689" s="55" t="n">
        <f aca="false">IF(COUNT(H689)=0,50,IF(H689&gt;=0.6,100,IF(H689&gt;=0.4,50,0)))</f>
        <v>100</v>
      </c>
      <c r="O689" s="55" t="n">
        <f aca="false">IF(COUNT(I689)=0,50,IF(J689="proxy_vix",50,IF(I689&lt;350,100,IF(I689&lt;=450,50,0))))</f>
        <v>50</v>
      </c>
      <c r="P689" s="55" t="n">
        <f aca="false">IF(COUNT(K689)=0,50,IF(K689&lt;20,100,IF(K689&lt;=25,50,0)))</f>
        <v>100</v>
      </c>
      <c r="Q689" s="54"/>
      <c r="R689" s="47"/>
      <c r="S689" s="51" t="n">
        <f aca="false">$E689/$E688-1</f>
        <v>0.00168030661490737</v>
      </c>
      <c r="T689" s="56" t="n">
        <f aca="false">$K689/$K688-1</f>
        <v>-0.0475247524752476</v>
      </c>
      <c r="V689" s="57"/>
      <c r="W689" s="57"/>
      <c r="Y689" s="1" t="str">
        <f aca="false">IF(AX689&gt;=70,"EASY",IF(AX689&gt;40,"UNCERTAIN","HARD"))</f>
        <v>EASY</v>
      </c>
      <c r="AA689" s="58" t="n">
        <f aca="false">IF($A689&lt;200,"",AVERAGE($E640:$E689)/AVERAGE($E490:$E689)-1)</f>
        <v>-0.00579206119617093</v>
      </c>
      <c r="AB689" s="59" t="n">
        <f aca="false">LOOKUP($B689,07_L1政策步階!$A$4:$A$14,07_L1政策步階!$C$4:$C$14)</f>
        <v>0</v>
      </c>
      <c r="AC689" s="57"/>
      <c r="AD689" s="57"/>
      <c r="AE689" s="57"/>
      <c r="AF689" s="57"/>
      <c r="AG689" s="57"/>
      <c r="AH689" s="57"/>
      <c r="AI689" s="57"/>
      <c r="AJ689" s="57"/>
      <c r="AK689" s="57"/>
      <c r="AL689" s="59" t="n">
        <f aca="false">IF(ISNUMBER($AA689),IF($AA689&gt;=0.005,100,IF($AA689&gt;=-0.015,50,0)),"")</f>
        <v>50</v>
      </c>
      <c r="AM689" s="59" t="n">
        <f aca="false">IF(ISNUMBER($AB689),IF($AB689=1,100,IF($AB689=0,50,0)),"")</f>
        <v>50</v>
      </c>
      <c r="AN689" s="0" t="str">
        <f aca="false">IF(ISNUMBER($AC689),IF($AC689&gt;=0.001,100,IF($AC689&gt;=-0.003,50,0)),"")</f>
        <v/>
      </c>
      <c r="AO689" s="0" t="str">
        <f aca="false">IF(ISNUMBER($AD689),IF($AD689&gt;=0.04,100,IF($AD689&gt;=0,50,0)),"")</f>
        <v/>
      </c>
      <c r="AP689" s="0" t="str">
        <f aca="false">IF(ISNUMBER($AE689),IF($AE689&gt;=25,100,IF($AE689&gt;=-75,50,0)),"")</f>
        <v/>
      </c>
      <c r="AQ689" s="0" t="str">
        <f aca="false">IF(ISNUMBER($AF689),IF($AF689&gt;0,100,IF($AF689&gt;=-50,50,0)),"")</f>
        <v/>
      </c>
      <c r="AR689" s="0" t="str">
        <f aca="false">IF(ISNUMBER($AG689),IF($AG689=1,100,IF($AG689=0,50,0)),"")</f>
        <v/>
      </c>
      <c r="AS689" s="0" t="str">
        <f aca="false">IF(ISNUMBER($AH689),IF($AH689&lt;0,100,IF($AH689&lt;=20,50,0)),"")</f>
        <v/>
      </c>
      <c r="AT689" s="0" t="str">
        <f aca="false">IF(ISNUMBER($AI689),IF($AI689&lt;0.95,100,IF($AI689&lt;=1,50,0)),"")</f>
        <v/>
      </c>
      <c r="AU689" s="0" t="str">
        <f aca="false">IF(ISNUMBER($AJ689),IF($AJ689&lt;30,0,IF($AJ689&lt;40,50,IF($AJ689&lt;=90,100,50))),"")</f>
        <v/>
      </c>
      <c r="AV689" s="0" t="str">
        <f aca="false">IF(ISNUMBER($AK689),IF($AK689&gt;-0.2,100,IF($AK689&gt;=-0.4,50,0)),"")</f>
        <v/>
      </c>
      <c r="AW689" s="59" t="n">
        <f aca="false">01_指標庫!$H$4*ISNUMBER($F689)+01_指標庫!$H$5*ISNUMBER($AA689)+01_指標庫!$H$6*ISNUMBER($G689)+01_指標庫!$H$7*ISNUMBER($H689)+01_指標庫!$H$8*ISNUMBER($AF689)+01_指標庫!$H$9*ISNUMBER($AG689)+01_指標庫!$H$10*ISNUMBER($AB689)+01_指標庫!$H$11*ISNUMBER($AC689)+01_指標庫!$H$12*ISNUMBER($AD689)+01_指標庫!$H$13*ISNUMBER($AE689)+01_指標庫!$H$14*ISNUMBER($I689)+01_指標庫!$H$15*ISNUMBER($AH689)+01_指標庫!$H$16*ISNUMBER($K689)+01_指標庫!$H$17*ISNUMBER($AI689)+01_指標庫!$H$18*ISNUMBER($AJ689)+01_指標庫!$H$19*ISNUMBER($AK689)+01_指標庫!$H$20*ISNUMBER($BB689)+01_指標庫!$H$21*ISNUMBER($BC689)</f>
        <v>51</v>
      </c>
      <c r="AX689" s="59" t="n">
        <f aca="false">IF(AW689=0,50,ROUND((01_指標庫!$H$4*IF(ISNUMBER($F689),L689,0)+01_指標庫!$H$5*IF(ISNUMBER($AA689),AL689,0)+01_指標庫!$H$6*IF(ISNUMBER($G689),M689,0)+01_指標庫!$H$7*IF(ISNUMBER($H689),N689,0)+01_指標庫!$H$8*IF(ISNUMBER($AF689),AQ689,0)+01_指標庫!$H$9*IF(ISNUMBER($AG689),AR689,0)+01_指標庫!$H$10*IF(ISNUMBER($AB689),AM689,0)+01_指標庫!$H$11*IF(ISNUMBER($AC689),AN689,0)+01_指標庫!$H$12*IF(ISNUMBER($AD689),AO689,0)+01_指標庫!$H$13*IF(ISNUMBER($AE689),AP689,0)+01_指標庫!$H$14*IF(ISNUMBER($I689),O689,0)+01_指標庫!$H$15*IF(ISNUMBER($AH689),AS689,0)+01_指標庫!$H$16*IF(ISNUMBER($K689),P689,0)+01_指標庫!$H$17*IF(ISNUMBER($AI689),AT689,0)+01_指標庫!$H$18*IF(ISNUMBER($AJ689),AU689,0)+01_指標庫!$H$19*IF(ISNUMBER($AK689),AV689,0)+01_指標庫!$H$20*IF(ISNUMBER($BB689),BB689,0)+01_指標庫!$H$21*IF(ISNUMBER($BC689),BC689,0))/AW689,1))</f>
        <v>73.5</v>
      </c>
      <c r="AY689" s="60"/>
      <c r="AZ689" s="60"/>
      <c r="BA689" s="58" t="n">
        <f aca="false">AVERAGE($E685:$E689)/AVERAGE($E680:$E689)-1</f>
        <v>-0.00318102760773753</v>
      </c>
      <c r="BB689" s="59" t="n">
        <f aca="false">IF(ISNUMBER($BA689),IF(OR($S689&lt;=-0.03,$BA689&lt;-0.003),0,IF(OR($S689&lt;=-0.02,$BA689&lt;0.01),50,100)),"")</f>
        <v>0</v>
      </c>
      <c r="BC689" s="0" t="str">
        <f aca="false">IF(OR(COUNT($AZ689)=0,COUNT($AZ688)=0),"",IF(OR($AY689/$AZ688-1&lt;=-0.03,$AZ689/$AZ688-1&lt;=-0.045,IF(COUNT($AZ680:$AZ689)=10,AVERAGE($AZ685:$AZ689)/AVERAGE($AZ680:$AZ689)-1&lt;-0.01,FALSE())),0,IF(OR($AZ689/$AZ688-1&lt;=-0.02,IF(COUNT($AZ680:$AZ689)=10,AVERAGE($AZ685:$AZ689)/AVERAGE($AZ680:$AZ689)-1&lt;0.005,FALSE())),50,100)))</f>
        <v/>
      </c>
    </row>
    <row r="690" customFormat="false" ht="15" hidden="false" customHeight="true" outlineLevel="0" collapsed="false">
      <c r="A690" s="47" t="n">
        <v>686</v>
      </c>
      <c r="B690" s="48" t="n">
        <v>43553</v>
      </c>
      <c r="C690" s="47" t="n">
        <v>2019</v>
      </c>
      <c r="D690" s="49" t="s">
        <v>234</v>
      </c>
      <c r="E690" s="50" t="n">
        <v>7378.77</v>
      </c>
      <c r="F690" s="51" t="n">
        <v>0.040829</v>
      </c>
      <c r="G690" s="51" t="n">
        <v>-0.036737</v>
      </c>
      <c r="H690" s="52" t="n">
        <v>0.8571</v>
      </c>
      <c r="I690" s="53" t="n">
        <v>399</v>
      </c>
      <c r="J690" s="47" t="s">
        <v>235</v>
      </c>
      <c r="K690" s="54" t="n">
        <v>13.71</v>
      </c>
      <c r="L690" s="55" t="n">
        <f aca="false">IF(COUNT(F690)=0,50,IF(F690&gt;=0,100,IF(F690&gt;=-0.02,50,0)))</f>
        <v>100</v>
      </c>
      <c r="M690" s="55" t="n">
        <f aca="false">IF(COUNT(G690)=0,50,IF(G690&gt;-0.06,100,IF(G690&gt;-0.15,50,0)))</f>
        <v>100</v>
      </c>
      <c r="N690" s="55" t="n">
        <f aca="false">IF(COUNT(H690)=0,50,IF(H690&gt;=0.6,100,IF(H690&gt;=0.4,50,0)))</f>
        <v>100</v>
      </c>
      <c r="O690" s="55" t="n">
        <f aca="false">IF(COUNT(I690)=0,50,IF(J690="proxy_vix",50,IF(I690&lt;350,100,IF(I690&lt;=450,50,0))))</f>
        <v>50</v>
      </c>
      <c r="P690" s="55" t="n">
        <f aca="false">IF(COUNT(K690)=0,50,IF(K690&lt;20,100,IF(K690&lt;=25,50,0)))</f>
        <v>100</v>
      </c>
      <c r="Q690" s="54"/>
      <c r="R690" s="47"/>
      <c r="S690" s="51" t="n">
        <f aca="false">$E690/$E689-1</f>
        <v>0.00796396952654677</v>
      </c>
      <c r="T690" s="56" t="n">
        <f aca="false">$K690/$K689-1</f>
        <v>-0.0498960498960498</v>
      </c>
      <c r="V690" s="57"/>
      <c r="W690" s="57"/>
      <c r="Y690" s="1" t="str">
        <f aca="false">IF(AX690&gt;=70,"EASY",IF(AX690&gt;40,"UNCERTAIN","HARD"))</f>
        <v>EASY</v>
      </c>
      <c r="AA690" s="58" t="n">
        <f aca="false">IF($A690&lt;200,"",AVERAGE($E641:$E690)/AVERAGE($E491:$E690)-1)</f>
        <v>-0.00390737184633982</v>
      </c>
      <c r="AB690" s="59" t="n">
        <f aca="false">LOOKUP($B690,07_L1政策步階!$A$4:$A$14,07_L1政策步階!$C$4:$C$14)</f>
        <v>0</v>
      </c>
      <c r="AC690" s="57"/>
      <c r="AD690" s="57"/>
      <c r="AE690" s="57"/>
      <c r="AF690" s="57"/>
      <c r="AG690" s="57"/>
      <c r="AH690" s="57"/>
      <c r="AI690" s="57"/>
      <c r="AJ690" s="57"/>
      <c r="AK690" s="57"/>
      <c r="AL690" s="59" t="n">
        <f aca="false">IF(ISNUMBER($AA690),IF($AA690&gt;=0.005,100,IF($AA690&gt;=-0.015,50,0)),"")</f>
        <v>50</v>
      </c>
      <c r="AM690" s="59" t="n">
        <f aca="false">IF(ISNUMBER($AB690),IF($AB690=1,100,IF($AB690=0,50,0)),"")</f>
        <v>50</v>
      </c>
      <c r="AN690" s="0" t="str">
        <f aca="false">IF(ISNUMBER($AC690),IF($AC690&gt;=0.001,100,IF($AC690&gt;=-0.003,50,0)),"")</f>
        <v/>
      </c>
      <c r="AO690" s="0" t="str">
        <f aca="false">IF(ISNUMBER($AD690),IF($AD690&gt;=0.04,100,IF($AD690&gt;=0,50,0)),"")</f>
        <v/>
      </c>
      <c r="AP690" s="0" t="str">
        <f aca="false">IF(ISNUMBER($AE690),IF($AE690&gt;=25,100,IF($AE690&gt;=-75,50,0)),"")</f>
        <v/>
      </c>
      <c r="AQ690" s="0" t="str">
        <f aca="false">IF(ISNUMBER($AF690),IF($AF690&gt;0,100,IF($AF690&gt;=-50,50,0)),"")</f>
        <v/>
      </c>
      <c r="AR690" s="0" t="str">
        <f aca="false">IF(ISNUMBER($AG690),IF($AG690=1,100,IF($AG690=0,50,0)),"")</f>
        <v/>
      </c>
      <c r="AS690" s="0" t="str">
        <f aca="false">IF(ISNUMBER($AH690),IF($AH690&lt;0,100,IF($AH690&lt;=20,50,0)),"")</f>
        <v/>
      </c>
      <c r="AT690" s="0" t="str">
        <f aca="false">IF(ISNUMBER($AI690),IF($AI690&lt;0.95,100,IF($AI690&lt;=1,50,0)),"")</f>
        <v/>
      </c>
      <c r="AU690" s="0" t="str">
        <f aca="false">IF(ISNUMBER($AJ690),IF($AJ690&lt;30,0,IF($AJ690&lt;40,50,IF($AJ690&lt;=90,100,50))),"")</f>
        <v/>
      </c>
      <c r="AV690" s="0" t="str">
        <f aca="false">IF(ISNUMBER($AK690),IF($AK690&gt;-0.2,100,IF($AK690&gt;=-0.4,50,0)),"")</f>
        <v/>
      </c>
      <c r="AW690" s="59" t="n">
        <f aca="false">01_指標庫!$H$4*ISNUMBER($F690)+01_指標庫!$H$5*ISNUMBER($AA690)+01_指標庫!$H$6*ISNUMBER($G690)+01_指標庫!$H$7*ISNUMBER($H690)+01_指標庫!$H$8*ISNUMBER($AF690)+01_指標庫!$H$9*ISNUMBER($AG690)+01_指標庫!$H$10*ISNUMBER($AB690)+01_指標庫!$H$11*ISNUMBER($AC690)+01_指標庫!$H$12*ISNUMBER($AD690)+01_指標庫!$H$13*ISNUMBER($AE690)+01_指標庫!$H$14*ISNUMBER($I690)+01_指標庫!$H$15*ISNUMBER($AH690)+01_指標庫!$H$16*ISNUMBER($K690)+01_指標庫!$H$17*ISNUMBER($AI690)+01_指標庫!$H$18*ISNUMBER($AJ690)+01_指標庫!$H$19*ISNUMBER($AK690)+01_指標庫!$H$20*ISNUMBER($BB690)+01_指標庫!$H$21*ISNUMBER($BC690)</f>
        <v>51</v>
      </c>
      <c r="AX690" s="59" t="n">
        <f aca="false">IF(AW690=0,50,ROUND((01_指標庫!$H$4*IF(ISNUMBER($F690),L690,0)+01_指標庫!$H$5*IF(ISNUMBER($AA690),AL690,0)+01_指標庫!$H$6*IF(ISNUMBER($G690),M690,0)+01_指標庫!$H$7*IF(ISNUMBER($H690),N690,0)+01_指標庫!$H$8*IF(ISNUMBER($AF690),AQ690,0)+01_指標庫!$H$9*IF(ISNUMBER($AG690),AR690,0)+01_指標庫!$H$10*IF(ISNUMBER($AB690),AM690,0)+01_指標庫!$H$11*IF(ISNUMBER($AC690),AN690,0)+01_指標庫!$H$12*IF(ISNUMBER($AD690),AO690,0)+01_指標庫!$H$13*IF(ISNUMBER($AE690),AP690,0)+01_指標庫!$H$14*IF(ISNUMBER($I690),O690,0)+01_指標庫!$H$15*IF(ISNUMBER($AH690),AS690,0)+01_指標庫!$H$16*IF(ISNUMBER($K690),P690,0)+01_指標庫!$H$17*IF(ISNUMBER($AI690),AT690,0)+01_指標庫!$H$18*IF(ISNUMBER($AJ690),AU690,0)+01_指標庫!$H$19*IF(ISNUMBER($AK690),AV690,0)+01_指標庫!$H$20*IF(ISNUMBER($BB690),BB690,0)+01_指標庫!$H$21*IF(ISNUMBER($BC690),BC690,0))/AW690,1))</f>
        <v>79.4</v>
      </c>
      <c r="AY690" s="60"/>
      <c r="AZ690" s="60"/>
      <c r="BA690" s="58" t="n">
        <f aca="false">AVERAGE($E686:$E690)/AVERAGE($E681:$E690)-1</f>
        <v>-0.002720554585256</v>
      </c>
      <c r="BB690" s="59" t="n">
        <f aca="false">IF(ISNUMBER($BA690),IF(OR($S690&lt;=-0.03,$BA690&lt;-0.003),0,IF(OR($S690&lt;=-0.02,$BA690&lt;0.01),50,100)),"")</f>
        <v>50</v>
      </c>
      <c r="BC690" s="0" t="str">
        <f aca="false">IF(OR(COUNT($AZ690)=0,COUNT($AZ689)=0),"",IF(OR($AY690/$AZ689-1&lt;=-0.03,$AZ690/$AZ689-1&lt;=-0.045,IF(COUNT($AZ681:$AZ690)=10,AVERAGE($AZ686:$AZ690)/AVERAGE($AZ681:$AZ690)-1&lt;-0.01,FALSE())),0,IF(OR($AZ690/$AZ689-1&lt;=-0.02,IF(COUNT($AZ681:$AZ690)=10,AVERAGE($AZ686:$AZ690)/AVERAGE($AZ681:$AZ690)-1&lt;0.005,FALSE())),50,100)))</f>
        <v/>
      </c>
    </row>
    <row r="691" customFormat="false" ht="15" hidden="false" customHeight="true" outlineLevel="0" collapsed="false">
      <c r="A691" s="47" t="n">
        <v>687</v>
      </c>
      <c r="B691" s="48" t="n">
        <v>43556</v>
      </c>
      <c r="C691" s="47" t="n">
        <v>2019</v>
      </c>
      <c r="D691" s="49" t="s">
        <v>236</v>
      </c>
      <c r="E691" s="50" t="n">
        <v>7478.42</v>
      </c>
      <c r="F691" s="51" t="n">
        <v>0.054683</v>
      </c>
      <c r="G691" s="51" t="n">
        <v>-0.023728</v>
      </c>
      <c r="H691" s="52" t="n">
        <v>0.8776</v>
      </c>
      <c r="I691" s="53" t="n">
        <v>394</v>
      </c>
      <c r="J691" s="47" t="s">
        <v>235</v>
      </c>
      <c r="K691" s="54" t="n">
        <v>13.4</v>
      </c>
      <c r="L691" s="55" t="n">
        <f aca="false">IF(COUNT(F691)=0,50,IF(F691&gt;=0,100,IF(F691&gt;=-0.02,50,0)))</f>
        <v>100</v>
      </c>
      <c r="M691" s="55" t="n">
        <f aca="false">IF(COUNT(G691)=0,50,IF(G691&gt;-0.06,100,IF(G691&gt;-0.15,50,0)))</f>
        <v>100</v>
      </c>
      <c r="N691" s="55" t="n">
        <f aca="false">IF(COUNT(H691)=0,50,IF(H691&gt;=0.6,100,IF(H691&gt;=0.4,50,0)))</f>
        <v>100</v>
      </c>
      <c r="O691" s="55" t="n">
        <f aca="false">IF(COUNT(I691)=0,50,IF(J691="proxy_vix",50,IF(I691&lt;350,100,IF(I691&lt;=450,50,0))))</f>
        <v>50</v>
      </c>
      <c r="P691" s="55" t="n">
        <f aca="false">IF(COUNT(K691)=0,50,IF(K691&lt;20,100,IF(K691&lt;=25,50,0)))</f>
        <v>100</v>
      </c>
      <c r="Q691" s="54"/>
      <c r="R691" s="47"/>
      <c r="S691" s="51" t="n">
        <f aca="false">$E691/$E690-1</f>
        <v>0.0135049608539093</v>
      </c>
      <c r="T691" s="56" t="n">
        <f aca="false">$K691/$K690-1</f>
        <v>-0.0226112326768783</v>
      </c>
      <c r="V691" s="57"/>
      <c r="W691" s="57"/>
      <c r="Y691" s="1" t="str">
        <f aca="false">IF(AX691&gt;=70,"EASY",IF(AX691&gt;40,"UNCERTAIN","HARD"))</f>
        <v>EASY</v>
      </c>
      <c r="AA691" s="58" t="n">
        <f aca="false">IF($A691&lt;200,"",AVERAGE($E642:$E691)/AVERAGE($E492:$E691)-1)</f>
        <v>-0.00195566480940335</v>
      </c>
      <c r="AB691" s="59" t="n">
        <f aca="false">LOOKUP($B691,07_L1政策步階!$A$4:$A$14,07_L1政策步階!$C$4:$C$14)</f>
        <v>0</v>
      </c>
      <c r="AC691" s="57"/>
      <c r="AD691" s="57"/>
      <c r="AE691" s="57"/>
      <c r="AF691" s="57"/>
      <c r="AG691" s="57"/>
      <c r="AH691" s="57"/>
      <c r="AI691" s="57"/>
      <c r="AJ691" s="57"/>
      <c r="AK691" s="57"/>
      <c r="AL691" s="59" t="n">
        <f aca="false">IF(ISNUMBER($AA691),IF($AA691&gt;=0.005,100,IF($AA691&gt;=-0.015,50,0)),"")</f>
        <v>50</v>
      </c>
      <c r="AM691" s="59" t="n">
        <f aca="false">IF(ISNUMBER($AB691),IF($AB691=1,100,IF($AB691=0,50,0)),"")</f>
        <v>50</v>
      </c>
      <c r="AN691" s="0" t="str">
        <f aca="false">IF(ISNUMBER($AC691),IF($AC691&gt;=0.001,100,IF($AC691&gt;=-0.003,50,0)),"")</f>
        <v/>
      </c>
      <c r="AO691" s="0" t="str">
        <f aca="false">IF(ISNUMBER($AD691),IF($AD691&gt;=0.04,100,IF($AD691&gt;=0,50,0)),"")</f>
        <v/>
      </c>
      <c r="AP691" s="0" t="str">
        <f aca="false">IF(ISNUMBER($AE691),IF($AE691&gt;=25,100,IF($AE691&gt;=-75,50,0)),"")</f>
        <v/>
      </c>
      <c r="AQ691" s="0" t="str">
        <f aca="false">IF(ISNUMBER($AF691),IF($AF691&gt;0,100,IF($AF691&gt;=-50,50,0)),"")</f>
        <v/>
      </c>
      <c r="AR691" s="0" t="str">
        <f aca="false">IF(ISNUMBER($AG691),IF($AG691=1,100,IF($AG691=0,50,0)),"")</f>
        <v/>
      </c>
      <c r="AS691" s="0" t="str">
        <f aca="false">IF(ISNUMBER($AH691),IF($AH691&lt;0,100,IF($AH691&lt;=20,50,0)),"")</f>
        <v/>
      </c>
      <c r="AT691" s="0" t="str">
        <f aca="false">IF(ISNUMBER($AI691),IF($AI691&lt;0.95,100,IF($AI691&lt;=1,50,0)),"")</f>
        <v/>
      </c>
      <c r="AU691" s="0" t="str">
        <f aca="false">IF(ISNUMBER($AJ691),IF($AJ691&lt;30,0,IF($AJ691&lt;40,50,IF($AJ691&lt;=90,100,50))),"")</f>
        <v/>
      </c>
      <c r="AV691" s="0" t="str">
        <f aca="false">IF(ISNUMBER($AK691),IF($AK691&gt;-0.2,100,IF($AK691&gt;=-0.4,50,0)),"")</f>
        <v/>
      </c>
      <c r="AW691" s="59" t="n">
        <f aca="false">01_指標庫!$H$4*ISNUMBER($F691)+01_指標庫!$H$5*ISNUMBER($AA691)+01_指標庫!$H$6*ISNUMBER($G691)+01_指標庫!$H$7*ISNUMBER($H691)+01_指標庫!$H$8*ISNUMBER($AF691)+01_指標庫!$H$9*ISNUMBER($AG691)+01_指標庫!$H$10*ISNUMBER($AB691)+01_指標庫!$H$11*ISNUMBER($AC691)+01_指標庫!$H$12*ISNUMBER($AD691)+01_指標庫!$H$13*ISNUMBER($AE691)+01_指標庫!$H$14*ISNUMBER($I691)+01_指標庫!$H$15*ISNUMBER($AH691)+01_指標庫!$H$16*ISNUMBER($K691)+01_指標庫!$H$17*ISNUMBER($AI691)+01_指標庫!$H$18*ISNUMBER($AJ691)+01_指標庫!$H$19*ISNUMBER($AK691)+01_指標庫!$H$20*ISNUMBER($BB691)+01_指標庫!$H$21*ISNUMBER($BC691)</f>
        <v>51</v>
      </c>
      <c r="AX691" s="59" t="n">
        <f aca="false">IF(AW691=0,50,ROUND((01_指標庫!$H$4*IF(ISNUMBER($F691),L691,0)+01_指標庫!$H$5*IF(ISNUMBER($AA691),AL691,0)+01_指標庫!$H$6*IF(ISNUMBER($G691),M691,0)+01_指標庫!$H$7*IF(ISNUMBER($H691),N691,0)+01_指標庫!$H$8*IF(ISNUMBER($AF691),AQ691,0)+01_指標庫!$H$9*IF(ISNUMBER($AG691),AR691,0)+01_指標庫!$H$10*IF(ISNUMBER($AB691),AM691,0)+01_指標庫!$H$11*IF(ISNUMBER($AC691),AN691,0)+01_指標庫!$H$12*IF(ISNUMBER($AD691),AO691,0)+01_指標庫!$H$13*IF(ISNUMBER($AE691),AP691,0)+01_指標庫!$H$14*IF(ISNUMBER($I691),O691,0)+01_指標庫!$H$15*IF(ISNUMBER($AH691),AS691,0)+01_指標庫!$H$16*IF(ISNUMBER($K691),P691,0)+01_指標庫!$H$17*IF(ISNUMBER($AI691),AT691,0)+01_指標庫!$H$18*IF(ISNUMBER($AJ691),AU691,0)+01_指標庫!$H$19*IF(ISNUMBER($AK691),AV691,0)+01_指標庫!$H$20*IF(ISNUMBER($BB691),BB691,0)+01_指標庫!$H$21*IF(ISNUMBER($BC691),BC691,0))/AW691,1))</f>
        <v>79.4</v>
      </c>
      <c r="AY691" s="60"/>
      <c r="AZ691" s="60"/>
      <c r="BA691" s="58" t="n">
        <f aca="false">AVERAGE($E687:$E691)/AVERAGE($E682:$E691)-1</f>
        <v>-0.00039781111624293</v>
      </c>
      <c r="BB691" s="59" t="n">
        <f aca="false">IF(ISNUMBER($BA691),IF(OR($S691&lt;=-0.03,$BA691&lt;-0.003),0,IF(OR($S691&lt;=-0.02,$BA691&lt;0.01),50,100)),"")</f>
        <v>50</v>
      </c>
      <c r="BC691" s="0" t="str">
        <f aca="false">IF(OR(COUNT($AZ691)=0,COUNT($AZ690)=0),"",IF(OR($AY691/$AZ690-1&lt;=-0.03,$AZ691/$AZ690-1&lt;=-0.045,IF(COUNT($AZ682:$AZ691)=10,AVERAGE($AZ687:$AZ691)/AVERAGE($AZ682:$AZ691)-1&lt;-0.01,FALSE())),0,IF(OR($AZ691/$AZ690-1&lt;=-0.02,IF(COUNT($AZ682:$AZ691)=10,AVERAGE($AZ687:$AZ691)/AVERAGE($AZ682:$AZ691)-1&lt;0.005,FALSE())),50,100)))</f>
        <v/>
      </c>
    </row>
    <row r="692" customFormat="false" ht="15" hidden="false" customHeight="true" outlineLevel="0" collapsed="false">
      <c r="A692" s="47" t="n">
        <v>688</v>
      </c>
      <c r="B692" s="48" t="n">
        <v>43557</v>
      </c>
      <c r="C692" s="47" t="n">
        <v>2019</v>
      </c>
      <c r="D692" s="49" t="s">
        <v>237</v>
      </c>
      <c r="E692" s="50" t="n">
        <v>7499.64</v>
      </c>
      <c r="F692" s="51" t="n">
        <v>0.057511</v>
      </c>
      <c r="G692" s="51" t="n">
        <v>-0.020958</v>
      </c>
      <c r="H692" s="52" t="n">
        <v>0.8776</v>
      </c>
      <c r="I692" s="53" t="n">
        <v>395</v>
      </c>
      <c r="J692" s="47" t="s">
        <v>235</v>
      </c>
      <c r="K692" s="54" t="n">
        <v>13.36</v>
      </c>
      <c r="L692" s="55" t="n">
        <f aca="false">IF(COUNT(F692)=0,50,IF(F692&gt;=0,100,IF(F692&gt;=-0.02,50,0)))</f>
        <v>100</v>
      </c>
      <c r="M692" s="55" t="n">
        <f aca="false">IF(COUNT(G692)=0,50,IF(G692&gt;-0.06,100,IF(G692&gt;-0.15,50,0)))</f>
        <v>100</v>
      </c>
      <c r="N692" s="55" t="n">
        <f aca="false">IF(COUNT(H692)=0,50,IF(H692&gt;=0.6,100,IF(H692&gt;=0.4,50,0)))</f>
        <v>100</v>
      </c>
      <c r="O692" s="55" t="n">
        <f aca="false">IF(COUNT(I692)=0,50,IF(J692="proxy_vix",50,IF(I692&lt;350,100,IF(I692&lt;=450,50,0))))</f>
        <v>50</v>
      </c>
      <c r="P692" s="55" t="n">
        <f aca="false">IF(COUNT(K692)=0,50,IF(K692&lt;20,100,IF(K692&lt;=25,50,0)))</f>
        <v>100</v>
      </c>
      <c r="Q692" s="54"/>
      <c r="R692" s="47"/>
      <c r="S692" s="51" t="n">
        <f aca="false">$E692/$E691-1</f>
        <v>0.00283749776022213</v>
      </c>
      <c r="T692" s="56" t="n">
        <f aca="false">$K692/$K691-1</f>
        <v>-0.0029850746268657</v>
      </c>
      <c r="V692" s="57"/>
      <c r="W692" s="57"/>
      <c r="Y692" s="1" t="str">
        <f aca="false">IF(AX692&gt;=70,"EASY",IF(AX692&gt;40,"UNCERTAIN","HARD"))</f>
        <v>EASY</v>
      </c>
      <c r="AA692" s="58" t="n">
        <f aca="false">IF($A692&lt;200,"",AVERAGE($E643:$E692)/AVERAGE($E493:$E692)-1)</f>
        <v>-9.40031496873273E-005</v>
      </c>
      <c r="AB692" s="59" t="n">
        <f aca="false">LOOKUP($B692,07_L1政策步階!$A$4:$A$14,07_L1政策步階!$C$4:$C$14)</f>
        <v>0</v>
      </c>
      <c r="AC692" s="57"/>
      <c r="AD692" s="57"/>
      <c r="AE692" s="57"/>
      <c r="AF692" s="57"/>
      <c r="AG692" s="57"/>
      <c r="AH692" s="57"/>
      <c r="AI692" s="57"/>
      <c r="AJ692" s="57"/>
      <c r="AK692" s="57"/>
      <c r="AL692" s="59" t="n">
        <f aca="false">IF(ISNUMBER($AA692),IF($AA692&gt;=0.005,100,IF($AA692&gt;=-0.015,50,0)),"")</f>
        <v>50</v>
      </c>
      <c r="AM692" s="59" t="n">
        <f aca="false">IF(ISNUMBER($AB692),IF($AB692=1,100,IF($AB692=0,50,0)),"")</f>
        <v>50</v>
      </c>
      <c r="AN692" s="0" t="str">
        <f aca="false">IF(ISNUMBER($AC692),IF($AC692&gt;=0.001,100,IF($AC692&gt;=-0.003,50,0)),"")</f>
        <v/>
      </c>
      <c r="AO692" s="0" t="str">
        <f aca="false">IF(ISNUMBER($AD692),IF($AD692&gt;=0.04,100,IF($AD692&gt;=0,50,0)),"")</f>
        <v/>
      </c>
      <c r="AP692" s="0" t="str">
        <f aca="false">IF(ISNUMBER($AE692),IF($AE692&gt;=25,100,IF($AE692&gt;=-75,50,0)),"")</f>
        <v/>
      </c>
      <c r="AQ692" s="0" t="str">
        <f aca="false">IF(ISNUMBER($AF692),IF($AF692&gt;0,100,IF($AF692&gt;=-50,50,0)),"")</f>
        <v/>
      </c>
      <c r="AR692" s="0" t="str">
        <f aca="false">IF(ISNUMBER($AG692),IF($AG692=1,100,IF($AG692=0,50,0)),"")</f>
        <v/>
      </c>
      <c r="AS692" s="0" t="str">
        <f aca="false">IF(ISNUMBER($AH692),IF($AH692&lt;0,100,IF($AH692&lt;=20,50,0)),"")</f>
        <v/>
      </c>
      <c r="AT692" s="0" t="str">
        <f aca="false">IF(ISNUMBER($AI692),IF($AI692&lt;0.95,100,IF($AI692&lt;=1,50,0)),"")</f>
        <v/>
      </c>
      <c r="AU692" s="0" t="str">
        <f aca="false">IF(ISNUMBER($AJ692),IF($AJ692&lt;30,0,IF($AJ692&lt;40,50,IF($AJ692&lt;=90,100,50))),"")</f>
        <v/>
      </c>
      <c r="AV692" s="0" t="str">
        <f aca="false">IF(ISNUMBER($AK692),IF($AK692&gt;-0.2,100,IF($AK692&gt;=-0.4,50,0)),"")</f>
        <v/>
      </c>
      <c r="AW692" s="59" t="n">
        <f aca="false">01_指標庫!$H$4*ISNUMBER($F692)+01_指標庫!$H$5*ISNUMBER($AA692)+01_指標庫!$H$6*ISNUMBER($G692)+01_指標庫!$H$7*ISNUMBER($H692)+01_指標庫!$H$8*ISNUMBER($AF692)+01_指標庫!$H$9*ISNUMBER($AG692)+01_指標庫!$H$10*ISNUMBER($AB692)+01_指標庫!$H$11*ISNUMBER($AC692)+01_指標庫!$H$12*ISNUMBER($AD692)+01_指標庫!$H$13*ISNUMBER($AE692)+01_指標庫!$H$14*ISNUMBER($I692)+01_指標庫!$H$15*ISNUMBER($AH692)+01_指標庫!$H$16*ISNUMBER($K692)+01_指標庫!$H$17*ISNUMBER($AI692)+01_指標庫!$H$18*ISNUMBER($AJ692)+01_指標庫!$H$19*ISNUMBER($AK692)+01_指標庫!$H$20*ISNUMBER($BB692)+01_指標庫!$H$21*ISNUMBER($BC692)</f>
        <v>51</v>
      </c>
      <c r="AX692" s="59" t="n">
        <f aca="false">IF(AW692=0,50,ROUND((01_指標庫!$H$4*IF(ISNUMBER($F692),L692,0)+01_指標庫!$H$5*IF(ISNUMBER($AA692),AL692,0)+01_指標庫!$H$6*IF(ISNUMBER($G692),M692,0)+01_指標庫!$H$7*IF(ISNUMBER($H692),N692,0)+01_指標庫!$H$8*IF(ISNUMBER($AF692),AQ692,0)+01_指標庫!$H$9*IF(ISNUMBER($AG692),AR692,0)+01_指標庫!$H$10*IF(ISNUMBER($AB692),AM692,0)+01_指標庫!$H$11*IF(ISNUMBER($AC692),AN692,0)+01_指標庫!$H$12*IF(ISNUMBER($AD692),AO692,0)+01_指標庫!$H$13*IF(ISNUMBER($AE692),AP692,0)+01_指標庫!$H$14*IF(ISNUMBER($I692),O692,0)+01_指標庫!$H$15*IF(ISNUMBER($AH692),AS692,0)+01_指標庫!$H$16*IF(ISNUMBER($K692),P692,0)+01_指標庫!$H$17*IF(ISNUMBER($AI692),AT692,0)+01_指標庫!$H$18*IF(ISNUMBER($AJ692),AU692,0)+01_指標庫!$H$19*IF(ISNUMBER($AK692),AV692,0)+01_指標庫!$H$20*IF(ISNUMBER($BB692),BB692,0)+01_指標庫!$H$21*IF(ISNUMBER($BC692),BC692,0))/AW692,1))</f>
        <v>79.4</v>
      </c>
      <c r="AY692" s="60"/>
      <c r="AZ692" s="60"/>
      <c r="BA692" s="58" t="n">
        <f aca="false">AVERAGE($E688:$E692)/AVERAGE($E683:$E692)-1</f>
        <v>0.00158827562824215</v>
      </c>
      <c r="BB692" s="59" t="n">
        <f aca="false">IF(ISNUMBER($BA692),IF(OR($S692&lt;=-0.03,$BA692&lt;-0.003),0,IF(OR($S692&lt;=-0.02,$BA692&lt;0.01),50,100)),"")</f>
        <v>50</v>
      </c>
      <c r="BC692" s="0" t="str">
        <f aca="false">IF(OR(COUNT($AZ692)=0,COUNT($AZ691)=0),"",IF(OR($AY692/$AZ691-1&lt;=-0.03,$AZ692/$AZ691-1&lt;=-0.045,IF(COUNT($AZ683:$AZ692)=10,AVERAGE($AZ688:$AZ692)/AVERAGE($AZ683:$AZ692)-1&lt;-0.01,FALSE())),0,IF(OR($AZ692/$AZ691-1&lt;=-0.02,IF(COUNT($AZ683:$AZ692)=10,AVERAGE($AZ688:$AZ692)/AVERAGE($AZ683:$AZ692)-1&lt;0.005,FALSE())),50,100)))</f>
        <v/>
      </c>
    </row>
    <row r="693" customFormat="false" ht="15" hidden="false" customHeight="true" outlineLevel="0" collapsed="false">
      <c r="A693" s="47" t="n">
        <v>689</v>
      </c>
      <c r="B693" s="48" t="n">
        <v>43558</v>
      </c>
      <c r="C693" s="47" t="n">
        <v>2019</v>
      </c>
      <c r="D693" s="49" t="s">
        <v>238</v>
      </c>
      <c r="E693" s="50" t="n">
        <v>7544.97</v>
      </c>
      <c r="F693" s="51" t="n">
        <v>0.063686</v>
      </c>
      <c r="G693" s="51" t="n">
        <v>-0.01504</v>
      </c>
      <c r="H693" s="52" t="n">
        <v>0.898</v>
      </c>
      <c r="I693" s="53" t="n">
        <v>390</v>
      </c>
      <c r="J693" s="47" t="s">
        <v>235</v>
      </c>
      <c r="K693" s="54" t="n">
        <v>13.74</v>
      </c>
      <c r="L693" s="55" t="n">
        <f aca="false">IF(COUNT(F693)=0,50,IF(F693&gt;=0,100,IF(F693&gt;=-0.02,50,0)))</f>
        <v>100</v>
      </c>
      <c r="M693" s="55" t="n">
        <f aca="false">IF(COUNT(G693)=0,50,IF(G693&gt;-0.06,100,IF(G693&gt;-0.15,50,0)))</f>
        <v>100</v>
      </c>
      <c r="N693" s="55" t="n">
        <f aca="false">IF(COUNT(H693)=0,50,IF(H693&gt;=0.6,100,IF(H693&gt;=0.4,50,0)))</f>
        <v>100</v>
      </c>
      <c r="O693" s="55" t="n">
        <f aca="false">IF(COUNT(I693)=0,50,IF(J693="proxy_vix",50,IF(I693&lt;350,100,IF(I693&lt;=450,50,0))))</f>
        <v>50</v>
      </c>
      <c r="P693" s="55" t="n">
        <f aca="false">IF(COUNT(K693)=0,50,IF(K693&lt;20,100,IF(K693&lt;=25,50,0)))</f>
        <v>100</v>
      </c>
      <c r="Q693" s="54"/>
      <c r="R693" s="47"/>
      <c r="S693" s="51" t="n">
        <f aca="false">$E693/$E692-1</f>
        <v>0.00604429012592611</v>
      </c>
      <c r="T693" s="56" t="n">
        <f aca="false">$K693/$K692-1</f>
        <v>0.0284431137724552</v>
      </c>
      <c r="V693" s="57"/>
      <c r="W693" s="57"/>
      <c r="Y693" s="1" t="str">
        <f aca="false">IF(AX693&gt;=70,"EASY",IF(AX693&gt;40,"UNCERTAIN","HARD"))</f>
        <v>EASY</v>
      </c>
      <c r="AA693" s="58" t="n">
        <f aca="false">IF($A693&lt;200,"",AVERAGE($E644:$E693)/AVERAGE($E494:$E693)-1)</f>
        <v>0.0022345956172829</v>
      </c>
      <c r="AB693" s="59" t="n">
        <f aca="false">LOOKUP($B693,07_L1政策步階!$A$4:$A$14,07_L1政策步階!$C$4:$C$14)</f>
        <v>0</v>
      </c>
      <c r="AC693" s="57"/>
      <c r="AD693" s="57"/>
      <c r="AE693" s="57"/>
      <c r="AF693" s="57"/>
      <c r="AG693" s="57"/>
      <c r="AH693" s="57"/>
      <c r="AI693" s="57"/>
      <c r="AJ693" s="57"/>
      <c r="AK693" s="57"/>
      <c r="AL693" s="59" t="n">
        <f aca="false">IF(ISNUMBER($AA693),IF($AA693&gt;=0.005,100,IF($AA693&gt;=-0.015,50,0)),"")</f>
        <v>50</v>
      </c>
      <c r="AM693" s="59" t="n">
        <f aca="false">IF(ISNUMBER($AB693),IF($AB693=1,100,IF($AB693=0,50,0)),"")</f>
        <v>50</v>
      </c>
      <c r="AN693" s="0" t="str">
        <f aca="false">IF(ISNUMBER($AC693),IF($AC693&gt;=0.001,100,IF($AC693&gt;=-0.003,50,0)),"")</f>
        <v/>
      </c>
      <c r="AO693" s="0" t="str">
        <f aca="false">IF(ISNUMBER($AD693),IF($AD693&gt;=0.04,100,IF($AD693&gt;=0,50,0)),"")</f>
        <v/>
      </c>
      <c r="AP693" s="0" t="str">
        <f aca="false">IF(ISNUMBER($AE693),IF($AE693&gt;=25,100,IF($AE693&gt;=-75,50,0)),"")</f>
        <v/>
      </c>
      <c r="AQ693" s="0" t="str">
        <f aca="false">IF(ISNUMBER($AF693),IF($AF693&gt;0,100,IF($AF693&gt;=-50,50,0)),"")</f>
        <v/>
      </c>
      <c r="AR693" s="0" t="str">
        <f aca="false">IF(ISNUMBER($AG693),IF($AG693=1,100,IF($AG693=0,50,0)),"")</f>
        <v/>
      </c>
      <c r="AS693" s="0" t="str">
        <f aca="false">IF(ISNUMBER($AH693),IF($AH693&lt;0,100,IF($AH693&lt;=20,50,0)),"")</f>
        <v/>
      </c>
      <c r="AT693" s="0" t="str">
        <f aca="false">IF(ISNUMBER($AI693),IF($AI693&lt;0.95,100,IF($AI693&lt;=1,50,0)),"")</f>
        <v/>
      </c>
      <c r="AU693" s="0" t="str">
        <f aca="false">IF(ISNUMBER($AJ693),IF($AJ693&lt;30,0,IF($AJ693&lt;40,50,IF($AJ693&lt;=90,100,50))),"")</f>
        <v/>
      </c>
      <c r="AV693" s="0" t="str">
        <f aca="false">IF(ISNUMBER($AK693),IF($AK693&gt;-0.2,100,IF($AK693&gt;=-0.4,50,0)),"")</f>
        <v/>
      </c>
      <c r="AW693" s="59" t="n">
        <f aca="false">01_指標庫!$H$4*ISNUMBER($F693)+01_指標庫!$H$5*ISNUMBER($AA693)+01_指標庫!$H$6*ISNUMBER($G693)+01_指標庫!$H$7*ISNUMBER($H693)+01_指標庫!$H$8*ISNUMBER($AF693)+01_指標庫!$H$9*ISNUMBER($AG693)+01_指標庫!$H$10*ISNUMBER($AB693)+01_指標庫!$H$11*ISNUMBER($AC693)+01_指標庫!$H$12*ISNUMBER($AD693)+01_指標庫!$H$13*ISNUMBER($AE693)+01_指標庫!$H$14*ISNUMBER($I693)+01_指標庫!$H$15*ISNUMBER($AH693)+01_指標庫!$H$16*ISNUMBER($K693)+01_指標庫!$H$17*ISNUMBER($AI693)+01_指標庫!$H$18*ISNUMBER($AJ693)+01_指標庫!$H$19*ISNUMBER($AK693)+01_指標庫!$H$20*ISNUMBER($BB693)+01_指標庫!$H$21*ISNUMBER($BC693)</f>
        <v>51</v>
      </c>
      <c r="AX693" s="59" t="n">
        <f aca="false">IF(AW693=0,50,ROUND((01_指標庫!$H$4*IF(ISNUMBER($F693),L693,0)+01_指標庫!$H$5*IF(ISNUMBER($AA693),AL693,0)+01_指標庫!$H$6*IF(ISNUMBER($G693),M693,0)+01_指標庫!$H$7*IF(ISNUMBER($H693),N693,0)+01_指標庫!$H$8*IF(ISNUMBER($AF693),AQ693,0)+01_指標庫!$H$9*IF(ISNUMBER($AG693),AR693,0)+01_指標庫!$H$10*IF(ISNUMBER($AB693),AM693,0)+01_指標庫!$H$11*IF(ISNUMBER($AC693),AN693,0)+01_指標庫!$H$12*IF(ISNUMBER($AD693),AO693,0)+01_指標庫!$H$13*IF(ISNUMBER($AE693),AP693,0)+01_指標庫!$H$14*IF(ISNUMBER($I693),O693,0)+01_指標庫!$H$15*IF(ISNUMBER($AH693),AS693,0)+01_指標庫!$H$16*IF(ISNUMBER($K693),P693,0)+01_指標庫!$H$17*IF(ISNUMBER($AI693),AT693,0)+01_指標庫!$H$18*IF(ISNUMBER($AJ693),AU693,0)+01_指標庫!$H$19*IF(ISNUMBER($AK693),AV693,0)+01_指標庫!$H$20*IF(ISNUMBER($BB693),BB693,0)+01_指標庫!$H$21*IF(ISNUMBER($BC693),BC693,0))/AW693,1))</f>
        <v>79.4</v>
      </c>
      <c r="AY693" s="60"/>
      <c r="AZ693" s="60"/>
      <c r="BA693" s="58" t="n">
        <f aca="false">AVERAGE($E689:$E693)/AVERAGE($E684:$E693)-1</f>
        <v>0.00576401113784653</v>
      </c>
      <c r="BB693" s="59" t="n">
        <f aca="false">IF(ISNUMBER($BA693),IF(OR($S693&lt;=-0.03,$BA693&lt;-0.003),0,IF(OR($S693&lt;=-0.02,$BA693&lt;0.01),50,100)),"")</f>
        <v>50</v>
      </c>
      <c r="BC693" s="0" t="str">
        <f aca="false">IF(OR(COUNT($AZ693)=0,COUNT($AZ692)=0),"",IF(OR($AY693/$AZ692-1&lt;=-0.03,$AZ693/$AZ692-1&lt;=-0.045,IF(COUNT($AZ684:$AZ693)=10,AVERAGE($AZ689:$AZ693)/AVERAGE($AZ684:$AZ693)-1&lt;-0.01,FALSE())),0,IF(OR($AZ693/$AZ692-1&lt;=-0.02,IF(COUNT($AZ684:$AZ693)=10,AVERAGE($AZ689:$AZ693)/AVERAGE($AZ684:$AZ693)-1&lt;0.005,FALSE())),50,100)))</f>
        <v/>
      </c>
    </row>
    <row r="694" customFormat="false" ht="15" hidden="false" customHeight="true" outlineLevel="0" collapsed="false">
      <c r="A694" s="47" t="n">
        <v>690</v>
      </c>
      <c r="B694" s="48" t="n">
        <v>43559</v>
      </c>
      <c r="C694" s="47" t="n">
        <v>2019</v>
      </c>
      <c r="D694" s="49" t="s">
        <v>239</v>
      </c>
      <c r="E694" s="50" t="n">
        <v>7540.57</v>
      </c>
      <c r="F694" s="51" t="n">
        <v>0.062849</v>
      </c>
      <c r="G694" s="51" t="n">
        <v>-0.015615</v>
      </c>
      <c r="H694" s="52" t="n">
        <v>0.8776</v>
      </c>
      <c r="I694" s="53" t="n">
        <v>390</v>
      </c>
      <c r="J694" s="47" t="s">
        <v>235</v>
      </c>
      <c r="K694" s="54" t="n">
        <v>13.58</v>
      </c>
      <c r="L694" s="55" t="n">
        <f aca="false">IF(COUNT(F694)=0,50,IF(F694&gt;=0,100,IF(F694&gt;=-0.02,50,0)))</f>
        <v>100</v>
      </c>
      <c r="M694" s="55" t="n">
        <f aca="false">IF(COUNT(G694)=0,50,IF(G694&gt;-0.06,100,IF(G694&gt;-0.15,50,0)))</f>
        <v>100</v>
      </c>
      <c r="N694" s="55" t="n">
        <f aca="false">IF(COUNT(H694)=0,50,IF(H694&gt;=0.6,100,IF(H694&gt;=0.4,50,0)))</f>
        <v>100</v>
      </c>
      <c r="O694" s="55" t="n">
        <f aca="false">IF(COUNT(I694)=0,50,IF(J694="proxy_vix",50,IF(I694&lt;350,100,IF(I694&lt;=450,50,0))))</f>
        <v>50</v>
      </c>
      <c r="P694" s="55" t="n">
        <f aca="false">IF(COUNT(K694)=0,50,IF(K694&lt;20,100,IF(K694&lt;=25,50,0)))</f>
        <v>100</v>
      </c>
      <c r="Q694" s="54"/>
      <c r="R694" s="47"/>
      <c r="S694" s="51" t="n">
        <f aca="false">$E694/$E693-1</f>
        <v>-0.000583169979469833</v>
      </c>
      <c r="T694" s="56" t="n">
        <f aca="false">$K694/$K693-1</f>
        <v>-0.0116448326055313</v>
      </c>
      <c r="V694" s="57"/>
      <c r="W694" s="57"/>
      <c r="Y694" s="1" t="str">
        <f aca="false">IF(AX694&gt;=70,"EASY",IF(AX694&gt;40,"UNCERTAIN","HARD"))</f>
        <v>EASY</v>
      </c>
      <c r="AA694" s="58" t="n">
        <f aca="false">IF($A694&lt;200,"",AVERAGE($E645:$E694)/AVERAGE($E495:$E694)-1)</f>
        <v>0.0045161896410908</v>
      </c>
      <c r="AB694" s="59" t="n">
        <f aca="false">LOOKUP($B694,07_L1政策步階!$A$4:$A$14,07_L1政策步階!$C$4:$C$14)</f>
        <v>0</v>
      </c>
      <c r="AC694" s="57"/>
      <c r="AD694" s="57"/>
      <c r="AE694" s="57"/>
      <c r="AF694" s="57"/>
      <c r="AG694" s="57"/>
      <c r="AH694" s="57"/>
      <c r="AI694" s="57"/>
      <c r="AJ694" s="57"/>
      <c r="AK694" s="57"/>
      <c r="AL694" s="59" t="n">
        <f aca="false">IF(ISNUMBER($AA694),IF($AA694&gt;=0.005,100,IF($AA694&gt;=-0.015,50,0)),"")</f>
        <v>50</v>
      </c>
      <c r="AM694" s="59" t="n">
        <f aca="false">IF(ISNUMBER($AB694),IF($AB694=1,100,IF($AB694=0,50,0)),"")</f>
        <v>50</v>
      </c>
      <c r="AN694" s="0" t="str">
        <f aca="false">IF(ISNUMBER($AC694),IF($AC694&gt;=0.001,100,IF($AC694&gt;=-0.003,50,0)),"")</f>
        <v/>
      </c>
      <c r="AO694" s="0" t="str">
        <f aca="false">IF(ISNUMBER($AD694),IF($AD694&gt;=0.04,100,IF($AD694&gt;=0,50,0)),"")</f>
        <v/>
      </c>
      <c r="AP694" s="0" t="str">
        <f aca="false">IF(ISNUMBER($AE694),IF($AE694&gt;=25,100,IF($AE694&gt;=-75,50,0)),"")</f>
        <v/>
      </c>
      <c r="AQ694" s="0" t="str">
        <f aca="false">IF(ISNUMBER($AF694),IF($AF694&gt;0,100,IF($AF694&gt;=-50,50,0)),"")</f>
        <v/>
      </c>
      <c r="AR694" s="0" t="str">
        <f aca="false">IF(ISNUMBER($AG694),IF($AG694=1,100,IF($AG694=0,50,0)),"")</f>
        <v/>
      </c>
      <c r="AS694" s="0" t="str">
        <f aca="false">IF(ISNUMBER($AH694),IF($AH694&lt;0,100,IF($AH694&lt;=20,50,0)),"")</f>
        <v/>
      </c>
      <c r="AT694" s="0" t="str">
        <f aca="false">IF(ISNUMBER($AI694),IF($AI694&lt;0.95,100,IF($AI694&lt;=1,50,0)),"")</f>
        <v/>
      </c>
      <c r="AU694" s="0" t="str">
        <f aca="false">IF(ISNUMBER($AJ694),IF($AJ694&lt;30,0,IF($AJ694&lt;40,50,IF($AJ694&lt;=90,100,50))),"")</f>
        <v/>
      </c>
      <c r="AV694" s="0" t="str">
        <f aca="false">IF(ISNUMBER($AK694),IF($AK694&gt;-0.2,100,IF($AK694&gt;=-0.4,50,0)),"")</f>
        <v/>
      </c>
      <c r="AW694" s="59" t="n">
        <f aca="false">01_指標庫!$H$4*ISNUMBER($F694)+01_指標庫!$H$5*ISNUMBER($AA694)+01_指標庫!$H$6*ISNUMBER($G694)+01_指標庫!$H$7*ISNUMBER($H694)+01_指標庫!$H$8*ISNUMBER($AF694)+01_指標庫!$H$9*ISNUMBER($AG694)+01_指標庫!$H$10*ISNUMBER($AB694)+01_指標庫!$H$11*ISNUMBER($AC694)+01_指標庫!$H$12*ISNUMBER($AD694)+01_指標庫!$H$13*ISNUMBER($AE694)+01_指標庫!$H$14*ISNUMBER($I694)+01_指標庫!$H$15*ISNUMBER($AH694)+01_指標庫!$H$16*ISNUMBER($K694)+01_指標庫!$H$17*ISNUMBER($AI694)+01_指標庫!$H$18*ISNUMBER($AJ694)+01_指標庫!$H$19*ISNUMBER($AK694)+01_指標庫!$H$20*ISNUMBER($BB694)+01_指標庫!$H$21*ISNUMBER($BC694)</f>
        <v>51</v>
      </c>
      <c r="AX694" s="59" t="n">
        <f aca="false">IF(AW694=0,50,ROUND((01_指標庫!$H$4*IF(ISNUMBER($F694),L694,0)+01_指標庫!$H$5*IF(ISNUMBER($AA694),AL694,0)+01_指標庫!$H$6*IF(ISNUMBER($G694),M694,0)+01_指標庫!$H$7*IF(ISNUMBER($H694),N694,0)+01_指標庫!$H$8*IF(ISNUMBER($AF694),AQ694,0)+01_指標庫!$H$9*IF(ISNUMBER($AG694),AR694,0)+01_指標庫!$H$10*IF(ISNUMBER($AB694),AM694,0)+01_指標庫!$H$11*IF(ISNUMBER($AC694),AN694,0)+01_指標庫!$H$12*IF(ISNUMBER($AD694),AO694,0)+01_指標庫!$H$13*IF(ISNUMBER($AE694),AP694,0)+01_指標庫!$H$14*IF(ISNUMBER($I694),O694,0)+01_指標庫!$H$15*IF(ISNUMBER($AH694),AS694,0)+01_指標庫!$H$16*IF(ISNUMBER($K694),P694,0)+01_指標庫!$H$17*IF(ISNUMBER($AI694),AT694,0)+01_指標庫!$H$18*IF(ISNUMBER($AJ694),AU694,0)+01_指標庫!$H$19*IF(ISNUMBER($AK694),AV694,0)+01_指標庫!$H$20*IF(ISNUMBER($BB694),BB694,0)+01_指標庫!$H$21*IF(ISNUMBER($BC694),BC694,0))/AW694,1))</f>
        <v>85.3</v>
      </c>
      <c r="AY694" s="60"/>
      <c r="AZ694" s="60"/>
      <c r="BA694" s="58" t="n">
        <f aca="false">AVERAGE($E690:$E694)/AVERAGE($E685:$E694)-1</f>
        <v>0.011065115600849</v>
      </c>
      <c r="BB694" s="59" t="n">
        <f aca="false">IF(ISNUMBER($BA694),IF(OR($S694&lt;=-0.03,$BA694&lt;-0.003),0,IF(OR($S694&lt;=-0.02,$BA694&lt;0.01),50,100)),"")</f>
        <v>100</v>
      </c>
      <c r="BC694" s="0" t="str">
        <f aca="false">IF(OR(COUNT($AZ694)=0,COUNT($AZ693)=0),"",IF(OR($AY694/$AZ693-1&lt;=-0.03,$AZ694/$AZ693-1&lt;=-0.045,IF(COUNT($AZ685:$AZ694)=10,AVERAGE($AZ690:$AZ694)/AVERAGE($AZ685:$AZ694)-1&lt;-0.01,FALSE())),0,IF(OR($AZ694/$AZ693-1&lt;=-0.02,IF(COUNT($AZ685:$AZ694)=10,AVERAGE($AZ690:$AZ694)/AVERAGE($AZ685:$AZ694)-1&lt;0.005,FALSE())),50,100)))</f>
        <v/>
      </c>
    </row>
    <row r="695" customFormat="false" ht="15" hidden="false" customHeight="true" outlineLevel="0" collapsed="false">
      <c r="A695" s="47" t="n">
        <v>691</v>
      </c>
      <c r="B695" s="48" t="n">
        <v>43560</v>
      </c>
      <c r="C695" s="47" t="n">
        <v>2019</v>
      </c>
      <c r="D695" s="49" t="s">
        <v>234</v>
      </c>
      <c r="E695" s="50" t="n">
        <v>7578.84</v>
      </c>
      <c r="F695" s="51" t="n">
        <v>0.067979</v>
      </c>
      <c r="G695" s="51" t="n">
        <v>-0.010619</v>
      </c>
      <c r="H695" s="52" t="n">
        <v>0.898</v>
      </c>
      <c r="I695" s="53" t="n">
        <v>386</v>
      </c>
      <c r="J695" s="47" t="s">
        <v>235</v>
      </c>
      <c r="K695" s="54" t="n">
        <v>12.82</v>
      </c>
      <c r="L695" s="55" t="n">
        <f aca="false">IF(COUNT(F695)=0,50,IF(F695&gt;=0,100,IF(F695&gt;=-0.02,50,0)))</f>
        <v>100</v>
      </c>
      <c r="M695" s="55" t="n">
        <f aca="false">IF(COUNT(G695)=0,50,IF(G695&gt;-0.06,100,IF(G695&gt;-0.15,50,0)))</f>
        <v>100</v>
      </c>
      <c r="N695" s="55" t="n">
        <f aca="false">IF(COUNT(H695)=0,50,IF(H695&gt;=0.6,100,IF(H695&gt;=0.4,50,0)))</f>
        <v>100</v>
      </c>
      <c r="O695" s="55" t="n">
        <f aca="false">IF(COUNT(I695)=0,50,IF(J695="proxy_vix",50,IF(I695&lt;350,100,IF(I695&lt;=450,50,0))))</f>
        <v>50</v>
      </c>
      <c r="P695" s="55" t="n">
        <f aca="false">IF(COUNT(K695)=0,50,IF(K695&lt;20,100,IF(K695&lt;=25,50,0)))</f>
        <v>100</v>
      </c>
      <c r="Q695" s="54"/>
      <c r="R695" s="47"/>
      <c r="S695" s="51" t="n">
        <f aca="false">$E695/$E694-1</f>
        <v>0.00507521314701687</v>
      </c>
      <c r="T695" s="56" t="n">
        <f aca="false">$K695/$K694-1</f>
        <v>-0.0559646539027983</v>
      </c>
      <c r="V695" s="57"/>
      <c r="W695" s="57"/>
      <c r="Y695" s="1" t="str">
        <f aca="false">IF(AX695&gt;=70,"EASY",IF(AX695&gt;40,"UNCERTAIN","HARD"))</f>
        <v>EASY</v>
      </c>
      <c r="AA695" s="58" t="n">
        <f aca="false">IF($A695&lt;200,"",AVERAGE($E646:$E695)/AVERAGE($E496:$E695)-1)</f>
        <v>0.0067375713378115</v>
      </c>
      <c r="AB695" s="59" t="n">
        <f aca="false">LOOKUP($B695,07_L1政策步階!$A$4:$A$14,07_L1政策步階!$C$4:$C$14)</f>
        <v>0</v>
      </c>
      <c r="AC695" s="57"/>
      <c r="AD695" s="57"/>
      <c r="AE695" s="57"/>
      <c r="AF695" s="57"/>
      <c r="AG695" s="57"/>
      <c r="AH695" s="57"/>
      <c r="AI695" s="57"/>
      <c r="AJ695" s="57"/>
      <c r="AK695" s="57"/>
      <c r="AL695" s="59" t="n">
        <f aca="false">IF(ISNUMBER($AA695),IF($AA695&gt;=0.005,100,IF($AA695&gt;=-0.015,50,0)),"")</f>
        <v>100</v>
      </c>
      <c r="AM695" s="59" t="n">
        <f aca="false">IF(ISNUMBER($AB695),IF($AB695=1,100,IF($AB695=0,50,0)),"")</f>
        <v>50</v>
      </c>
      <c r="AN695" s="0" t="str">
        <f aca="false">IF(ISNUMBER($AC695),IF($AC695&gt;=0.001,100,IF($AC695&gt;=-0.003,50,0)),"")</f>
        <v/>
      </c>
      <c r="AO695" s="0" t="str">
        <f aca="false">IF(ISNUMBER($AD695),IF($AD695&gt;=0.04,100,IF($AD695&gt;=0,50,0)),"")</f>
        <v/>
      </c>
      <c r="AP695" s="0" t="str">
        <f aca="false">IF(ISNUMBER($AE695),IF($AE695&gt;=25,100,IF($AE695&gt;=-75,50,0)),"")</f>
        <v/>
      </c>
      <c r="AQ695" s="0" t="str">
        <f aca="false">IF(ISNUMBER($AF695),IF($AF695&gt;0,100,IF($AF695&gt;=-50,50,0)),"")</f>
        <v/>
      </c>
      <c r="AR695" s="0" t="str">
        <f aca="false">IF(ISNUMBER($AG695),IF($AG695=1,100,IF($AG695=0,50,0)),"")</f>
        <v/>
      </c>
      <c r="AS695" s="0" t="str">
        <f aca="false">IF(ISNUMBER($AH695),IF($AH695&lt;0,100,IF($AH695&lt;=20,50,0)),"")</f>
        <v/>
      </c>
      <c r="AT695" s="0" t="str">
        <f aca="false">IF(ISNUMBER($AI695),IF($AI695&lt;0.95,100,IF($AI695&lt;=1,50,0)),"")</f>
        <v/>
      </c>
      <c r="AU695" s="0" t="str">
        <f aca="false">IF(ISNUMBER($AJ695),IF($AJ695&lt;30,0,IF($AJ695&lt;40,50,IF($AJ695&lt;=90,100,50))),"")</f>
        <v/>
      </c>
      <c r="AV695" s="0" t="str">
        <f aca="false">IF(ISNUMBER($AK695),IF($AK695&gt;-0.2,100,IF($AK695&gt;=-0.4,50,0)),"")</f>
        <v/>
      </c>
      <c r="AW695" s="59" t="n">
        <f aca="false">01_指標庫!$H$4*ISNUMBER($F695)+01_指標庫!$H$5*ISNUMBER($AA695)+01_指標庫!$H$6*ISNUMBER($G695)+01_指標庫!$H$7*ISNUMBER($H695)+01_指標庫!$H$8*ISNUMBER($AF695)+01_指標庫!$H$9*ISNUMBER($AG695)+01_指標庫!$H$10*ISNUMBER($AB695)+01_指標庫!$H$11*ISNUMBER($AC695)+01_指標庫!$H$12*ISNUMBER($AD695)+01_指標庫!$H$13*ISNUMBER($AE695)+01_指標庫!$H$14*ISNUMBER($I695)+01_指標庫!$H$15*ISNUMBER($AH695)+01_指標庫!$H$16*ISNUMBER($K695)+01_指標庫!$H$17*ISNUMBER($AI695)+01_指標庫!$H$18*ISNUMBER($AJ695)+01_指標庫!$H$19*ISNUMBER($AK695)+01_指標庫!$H$20*ISNUMBER($BB695)+01_指標庫!$H$21*ISNUMBER($BC695)</f>
        <v>51</v>
      </c>
      <c r="AX695" s="59" t="n">
        <f aca="false">IF(AW695=0,50,ROUND((01_指標庫!$H$4*IF(ISNUMBER($F695),L695,0)+01_指標庫!$H$5*IF(ISNUMBER($AA695),AL695,0)+01_指標庫!$H$6*IF(ISNUMBER($G695),M695,0)+01_指標庫!$H$7*IF(ISNUMBER($H695),N695,0)+01_指標庫!$H$8*IF(ISNUMBER($AF695),AQ695,0)+01_指標庫!$H$9*IF(ISNUMBER($AG695),AR695,0)+01_指標庫!$H$10*IF(ISNUMBER($AB695),AM695,0)+01_指標庫!$H$11*IF(ISNUMBER($AC695),AN695,0)+01_指標庫!$H$12*IF(ISNUMBER($AD695),AO695,0)+01_指標庫!$H$13*IF(ISNUMBER($AE695),AP695,0)+01_指標庫!$H$14*IF(ISNUMBER($I695),O695,0)+01_指標庫!$H$15*IF(ISNUMBER($AH695),AS695,0)+01_指標庫!$H$16*IF(ISNUMBER($K695),P695,0)+01_指標庫!$H$17*IF(ISNUMBER($AI695),AT695,0)+01_指標庫!$H$18*IF(ISNUMBER($AJ695),AU695,0)+01_指標庫!$H$19*IF(ISNUMBER($AK695),AV695,0)+01_指標庫!$H$20*IF(ISNUMBER($BB695),BB695,0)+01_指標庫!$H$21*IF(ISNUMBER($BC695),BC695,0))/AW695,1))</f>
        <v>87.3</v>
      </c>
      <c r="AY695" s="60"/>
      <c r="AZ695" s="60"/>
      <c r="BA695" s="58" t="n">
        <f aca="false">AVERAGE($E691:$E695)/AVERAGE($E686:$E695)-1</f>
        <v>0.0130103105601094</v>
      </c>
      <c r="BB695" s="59" t="n">
        <f aca="false">IF(ISNUMBER($BA695),IF(OR($S695&lt;=-0.03,$BA695&lt;-0.003),0,IF(OR($S695&lt;=-0.02,$BA695&lt;0.01),50,100)),"")</f>
        <v>100</v>
      </c>
      <c r="BC695" s="0" t="str">
        <f aca="false">IF(OR(COUNT($AZ695)=0,COUNT($AZ694)=0),"",IF(OR($AY695/$AZ694-1&lt;=-0.03,$AZ695/$AZ694-1&lt;=-0.045,IF(COUNT($AZ686:$AZ695)=10,AVERAGE($AZ691:$AZ695)/AVERAGE($AZ686:$AZ695)-1&lt;-0.01,FALSE())),0,IF(OR($AZ695/$AZ694-1&lt;=-0.02,IF(COUNT($AZ686:$AZ695)=10,AVERAGE($AZ691:$AZ695)/AVERAGE($AZ686:$AZ695)-1&lt;0.005,FALSE())),50,100)))</f>
        <v/>
      </c>
    </row>
    <row r="696" customFormat="false" ht="15" hidden="false" customHeight="true" outlineLevel="0" collapsed="false">
      <c r="A696" s="47" t="n">
        <v>692</v>
      </c>
      <c r="B696" s="48" t="n">
        <v>43563</v>
      </c>
      <c r="C696" s="47" t="n">
        <v>2019</v>
      </c>
      <c r="D696" s="49" t="s">
        <v>236</v>
      </c>
      <c r="E696" s="50" t="n">
        <v>7599.74</v>
      </c>
      <c r="F696" s="51" t="n">
        <v>0.070684</v>
      </c>
      <c r="G696" s="51" t="n">
        <v>-0.00789</v>
      </c>
      <c r="H696" s="52" t="n">
        <v>0.898</v>
      </c>
      <c r="I696" s="53" t="n">
        <v>384</v>
      </c>
      <c r="J696" s="47" t="s">
        <v>235</v>
      </c>
      <c r="K696" s="54" t="n">
        <v>13.18</v>
      </c>
      <c r="L696" s="55" t="n">
        <f aca="false">IF(COUNT(F696)=0,50,IF(F696&gt;=0,100,IF(F696&gt;=-0.02,50,0)))</f>
        <v>100</v>
      </c>
      <c r="M696" s="55" t="n">
        <f aca="false">IF(COUNT(G696)=0,50,IF(G696&gt;-0.06,100,IF(G696&gt;-0.15,50,0)))</f>
        <v>100</v>
      </c>
      <c r="N696" s="55" t="n">
        <f aca="false">IF(COUNT(H696)=0,50,IF(H696&gt;=0.6,100,IF(H696&gt;=0.4,50,0)))</f>
        <v>100</v>
      </c>
      <c r="O696" s="55" t="n">
        <f aca="false">IF(COUNT(I696)=0,50,IF(J696="proxy_vix",50,IF(I696&lt;350,100,IF(I696&lt;=450,50,0))))</f>
        <v>50</v>
      </c>
      <c r="P696" s="55" t="n">
        <f aca="false">IF(COUNT(K696)=0,50,IF(K696&lt;20,100,IF(K696&lt;=25,50,0)))</f>
        <v>100</v>
      </c>
      <c r="Q696" s="54"/>
      <c r="R696" s="47"/>
      <c r="S696" s="51" t="n">
        <f aca="false">$E696/$E695-1</f>
        <v>0.00275767795599324</v>
      </c>
      <c r="T696" s="56" t="n">
        <f aca="false">$K696/$K695-1</f>
        <v>0.0280811232449298</v>
      </c>
      <c r="V696" s="57"/>
      <c r="W696" s="57"/>
      <c r="Y696" s="1" t="str">
        <f aca="false">IF(AX696&gt;=70,"EASY",IF(AX696&gt;40,"UNCERTAIN","HARD"))</f>
        <v>EASY</v>
      </c>
      <c r="AA696" s="58" t="n">
        <f aca="false">IF($A696&lt;200,"",AVERAGE($E647:$E696)/AVERAGE($E497:$E696)-1)</f>
        <v>0.00880032158806099</v>
      </c>
      <c r="AB696" s="59" t="n">
        <f aca="false">LOOKUP($B696,07_L1政策步階!$A$4:$A$14,07_L1政策步階!$C$4:$C$14)</f>
        <v>0</v>
      </c>
      <c r="AC696" s="57"/>
      <c r="AD696" s="57"/>
      <c r="AE696" s="57"/>
      <c r="AF696" s="57"/>
      <c r="AG696" s="57"/>
      <c r="AH696" s="57"/>
      <c r="AI696" s="57"/>
      <c r="AJ696" s="57"/>
      <c r="AK696" s="57"/>
      <c r="AL696" s="59" t="n">
        <f aca="false">IF(ISNUMBER($AA696),IF($AA696&gt;=0.005,100,IF($AA696&gt;=-0.015,50,0)),"")</f>
        <v>100</v>
      </c>
      <c r="AM696" s="59" t="n">
        <f aca="false">IF(ISNUMBER($AB696),IF($AB696=1,100,IF($AB696=0,50,0)),"")</f>
        <v>50</v>
      </c>
      <c r="AN696" s="0" t="str">
        <f aca="false">IF(ISNUMBER($AC696),IF($AC696&gt;=0.001,100,IF($AC696&gt;=-0.003,50,0)),"")</f>
        <v/>
      </c>
      <c r="AO696" s="0" t="str">
        <f aca="false">IF(ISNUMBER($AD696),IF($AD696&gt;=0.04,100,IF($AD696&gt;=0,50,0)),"")</f>
        <v/>
      </c>
      <c r="AP696" s="0" t="str">
        <f aca="false">IF(ISNUMBER($AE696),IF($AE696&gt;=25,100,IF($AE696&gt;=-75,50,0)),"")</f>
        <v/>
      </c>
      <c r="AQ696" s="0" t="str">
        <f aca="false">IF(ISNUMBER($AF696),IF($AF696&gt;0,100,IF($AF696&gt;=-50,50,0)),"")</f>
        <v/>
      </c>
      <c r="AR696" s="0" t="str">
        <f aca="false">IF(ISNUMBER($AG696),IF($AG696=1,100,IF($AG696=0,50,0)),"")</f>
        <v/>
      </c>
      <c r="AS696" s="0" t="str">
        <f aca="false">IF(ISNUMBER($AH696),IF($AH696&lt;0,100,IF($AH696&lt;=20,50,0)),"")</f>
        <v/>
      </c>
      <c r="AT696" s="0" t="str">
        <f aca="false">IF(ISNUMBER($AI696),IF($AI696&lt;0.95,100,IF($AI696&lt;=1,50,0)),"")</f>
        <v/>
      </c>
      <c r="AU696" s="0" t="str">
        <f aca="false">IF(ISNUMBER($AJ696),IF($AJ696&lt;30,0,IF($AJ696&lt;40,50,IF($AJ696&lt;=90,100,50))),"")</f>
        <v/>
      </c>
      <c r="AV696" s="0" t="str">
        <f aca="false">IF(ISNUMBER($AK696),IF($AK696&gt;-0.2,100,IF($AK696&gt;=-0.4,50,0)),"")</f>
        <v/>
      </c>
      <c r="AW696" s="59" t="n">
        <f aca="false">01_指標庫!$H$4*ISNUMBER($F696)+01_指標庫!$H$5*ISNUMBER($AA696)+01_指標庫!$H$6*ISNUMBER($G696)+01_指標庫!$H$7*ISNUMBER($H696)+01_指標庫!$H$8*ISNUMBER($AF696)+01_指標庫!$H$9*ISNUMBER($AG696)+01_指標庫!$H$10*ISNUMBER($AB696)+01_指標庫!$H$11*ISNUMBER($AC696)+01_指標庫!$H$12*ISNUMBER($AD696)+01_指標庫!$H$13*ISNUMBER($AE696)+01_指標庫!$H$14*ISNUMBER($I696)+01_指標庫!$H$15*ISNUMBER($AH696)+01_指標庫!$H$16*ISNUMBER($K696)+01_指標庫!$H$17*ISNUMBER($AI696)+01_指標庫!$H$18*ISNUMBER($AJ696)+01_指標庫!$H$19*ISNUMBER($AK696)+01_指標庫!$H$20*ISNUMBER($BB696)+01_指標庫!$H$21*ISNUMBER($BC696)</f>
        <v>51</v>
      </c>
      <c r="AX696" s="59" t="n">
        <f aca="false">IF(AW696=0,50,ROUND((01_指標庫!$H$4*IF(ISNUMBER($F696),L696,0)+01_指標庫!$H$5*IF(ISNUMBER($AA696),AL696,0)+01_指標庫!$H$6*IF(ISNUMBER($G696),M696,0)+01_指標庫!$H$7*IF(ISNUMBER($H696),N696,0)+01_指標庫!$H$8*IF(ISNUMBER($AF696),AQ696,0)+01_指標庫!$H$9*IF(ISNUMBER($AG696),AR696,0)+01_指標庫!$H$10*IF(ISNUMBER($AB696),AM696,0)+01_指標庫!$H$11*IF(ISNUMBER($AC696),AN696,0)+01_指標庫!$H$12*IF(ISNUMBER($AD696),AO696,0)+01_指標庫!$H$13*IF(ISNUMBER($AE696),AP696,0)+01_指標庫!$H$14*IF(ISNUMBER($I696),O696,0)+01_指標庫!$H$15*IF(ISNUMBER($AH696),AS696,0)+01_指標庫!$H$16*IF(ISNUMBER($K696),P696,0)+01_指標庫!$H$17*IF(ISNUMBER($AI696),AT696,0)+01_指標庫!$H$18*IF(ISNUMBER($AJ696),AU696,0)+01_指標庫!$H$19*IF(ISNUMBER($AK696),AV696,0)+01_指標庫!$H$20*IF(ISNUMBER($BB696),BB696,0)+01_指標庫!$H$21*IF(ISNUMBER($BC696),BC696,0))/AW696,1))</f>
        <v>87.3</v>
      </c>
      <c r="AY696" s="60"/>
      <c r="AZ696" s="60"/>
      <c r="BA696" s="58" t="n">
        <f aca="false">AVERAGE($E692:$E696)/AVERAGE($E687:$E696)-1</f>
        <v>0.0124229297395899</v>
      </c>
      <c r="BB696" s="59" t="n">
        <f aca="false">IF(ISNUMBER($BA696),IF(OR($S696&lt;=-0.03,$BA696&lt;-0.003),0,IF(OR($S696&lt;=-0.02,$BA696&lt;0.01),50,100)),"")</f>
        <v>100</v>
      </c>
      <c r="BC696" s="0" t="str">
        <f aca="false">IF(OR(COUNT($AZ696)=0,COUNT($AZ695)=0),"",IF(OR($AY696/$AZ695-1&lt;=-0.03,$AZ696/$AZ695-1&lt;=-0.045,IF(COUNT($AZ687:$AZ696)=10,AVERAGE($AZ692:$AZ696)/AVERAGE($AZ687:$AZ696)-1&lt;-0.01,FALSE())),0,IF(OR($AZ696/$AZ695-1&lt;=-0.02,IF(COUNT($AZ687:$AZ696)=10,AVERAGE($AZ692:$AZ696)/AVERAGE($AZ687:$AZ696)-1&lt;0.005,FALSE())),50,100)))</f>
        <v/>
      </c>
    </row>
    <row r="697" customFormat="false" ht="15" hidden="false" customHeight="true" outlineLevel="0" collapsed="false">
      <c r="A697" s="47" t="n">
        <v>693</v>
      </c>
      <c r="B697" s="48" t="n">
        <v>43564</v>
      </c>
      <c r="C697" s="47" t="n">
        <v>2019</v>
      </c>
      <c r="D697" s="49" t="s">
        <v>237</v>
      </c>
      <c r="E697" s="50" t="n">
        <v>7568.49</v>
      </c>
      <c r="F697" s="51" t="n">
        <v>0.066018</v>
      </c>
      <c r="G697" s="51" t="n">
        <v>-0.01197</v>
      </c>
      <c r="H697" s="52" t="n">
        <v>0.8776</v>
      </c>
      <c r="I697" s="53" t="n">
        <v>386</v>
      </c>
      <c r="J697" s="47" t="s">
        <v>235</v>
      </c>
      <c r="K697" s="54" t="n">
        <v>14.28</v>
      </c>
      <c r="L697" s="55" t="n">
        <f aca="false">IF(COUNT(F697)=0,50,IF(F697&gt;=0,100,IF(F697&gt;=-0.02,50,0)))</f>
        <v>100</v>
      </c>
      <c r="M697" s="55" t="n">
        <f aca="false">IF(COUNT(G697)=0,50,IF(G697&gt;-0.06,100,IF(G697&gt;-0.15,50,0)))</f>
        <v>100</v>
      </c>
      <c r="N697" s="55" t="n">
        <f aca="false">IF(COUNT(H697)=0,50,IF(H697&gt;=0.6,100,IF(H697&gt;=0.4,50,0)))</f>
        <v>100</v>
      </c>
      <c r="O697" s="55" t="n">
        <f aca="false">IF(COUNT(I697)=0,50,IF(J697="proxy_vix",50,IF(I697&lt;350,100,IF(I697&lt;=450,50,0))))</f>
        <v>50</v>
      </c>
      <c r="P697" s="55" t="n">
        <f aca="false">IF(COUNT(K697)=0,50,IF(K697&lt;20,100,IF(K697&lt;=25,50,0)))</f>
        <v>100</v>
      </c>
      <c r="Q697" s="54"/>
      <c r="R697" s="47"/>
      <c r="S697" s="51" t="n">
        <f aca="false">$E697/$E696-1</f>
        <v>-0.00411198277835823</v>
      </c>
      <c r="T697" s="56" t="n">
        <f aca="false">$K697/$K696-1</f>
        <v>0.0834597875569043</v>
      </c>
      <c r="V697" s="57"/>
      <c r="W697" s="57"/>
      <c r="Y697" s="1" t="str">
        <f aca="false">IF(AX697&gt;=70,"EASY",IF(AX697&gt;40,"UNCERTAIN","HARD"))</f>
        <v>EASY</v>
      </c>
      <c r="AA697" s="58" t="n">
        <f aca="false">IF($A697&lt;200,"",AVERAGE($E648:$E697)/AVERAGE($E498:$E697)-1)</f>
        <v>0.011005679514253</v>
      </c>
      <c r="AB697" s="59" t="n">
        <f aca="false">LOOKUP($B697,07_L1政策步階!$A$4:$A$14,07_L1政策步階!$C$4:$C$14)</f>
        <v>0</v>
      </c>
      <c r="AC697" s="57"/>
      <c r="AD697" s="57"/>
      <c r="AE697" s="57"/>
      <c r="AF697" s="57"/>
      <c r="AG697" s="57"/>
      <c r="AH697" s="57"/>
      <c r="AI697" s="57"/>
      <c r="AJ697" s="57"/>
      <c r="AK697" s="57"/>
      <c r="AL697" s="59" t="n">
        <f aca="false">IF(ISNUMBER($AA697),IF($AA697&gt;=0.005,100,IF($AA697&gt;=-0.015,50,0)),"")</f>
        <v>100</v>
      </c>
      <c r="AM697" s="59" t="n">
        <f aca="false">IF(ISNUMBER($AB697),IF($AB697=1,100,IF($AB697=0,50,0)),"")</f>
        <v>50</v>
      </c>
      <c r="AN697" s="0" t="str">
        <f aca="false">IF(ISNUMBER($AC697),IF($AC697&gt;=0.001,100,IF($AC697&gt;=-0.003,50,0)),"")</f>
        <v/>
      </c>
      <c r="AO697" s="0" t="str">
        <f aca="false">IF(ISNUMBER($AD697),IF($AD697&gt;=0.04,100,IF($AD697&gt;=0,50,0)),"")</f>
        <v/>
      </c>
      <c r="AP697" s="0" t="str">
        <f aca="false">IF(ISNUMBER($AE697),IF($AE697&gt;=25,100,IF($AE697&gt;=-75,50,0)),"")</f>
        <v/>
      </c>
      <c r="AQ697" s="0" t="str">
        <f aca="false">IF(ISNUMBER($AF697),IF($AF697&gt;0,100,IF($AF697&gt;=-50,50,0)),"")</f>
        <v/>
      </c>
      <c r="AR697" s="0" t="str">
        <f aca="false">IF(ISNUMBER($AG697),IF($AG697=1,100,IF($AG697=0,50,0)),"")</f>
        <v/>
      </c>
      <c r="AS697" s="0" t="str">
        <f aca="false">IF(ISNUMBER($AH697),IF($AH697&lt;0,100,IF($AH697&lt;=20,50,0)),"")</f>
        <v/>
      </c>
      <c r="AT697" s="0" t="str">
        <f aca="false">IF(ISNUMBER($AI697),IF($AI697&lt;0.95,100,IF($AI697&lt;=1,50,0)),"")</f>
        <v/>
      </c>
      <c r="AU697" s="0" t="str">
        <f aca="false">IF(ISNUMBER($AJ697),IF($AJ697&lt;30,0,IF($AJ697&lt;40,50,IF($AJ697&lt;=90,100,50))),"")</f>
        <v/>
      </c>
      <c r="AV697" s="0" t="str">
        <f aca="false">IF(ISNUMBER($AK697),IF($AK697&gt;-0.2,100,IF($AK697&gt;=-0.4,50,0)),"")</f>
        <v/>
      </c>
      <c r="AW697" s="59" t="n">
        <f aca="false">01_指標庫!$H$4*ISNUMBER($F697)+01_指標庫!$H$5*ISNUMBER($AA697)+01_指標庫!$H$6*ISNUMBER($G697)+01_指標庫!$H$7*ISNUMBER($H697)+01_指標庫!$H$8*ISNUMBER($AF697)+01_指標庫!$H$9*ISNUMBER($AG697)+01_指標庫!$H$10*ISNUMBER($AB697)+01_指標庫!$H$11*ISNUMBER($AC697)+01_指標庫!$H$12*ISNUMBER($AD697)+01_指標庫!$H$13*ISNUMBER($AE697)+01_指標庫!$H$14*ISNUMBER($I697)+01_指標庫!$H$15*ISNUMBER($AH697)+01_指標庫!$H$16*ISNUMBER($K697)+01_指標庫!$H$17*ISNUMBER($AI697)+01_指標庫!$H$18*ISNUMBER($AJ697)+01_指標庫!$H$19*ISNUMBER($AK697)+01_指標庫!$H$20*ISNUMBER($BB697)+01_指標庫!$H$21*ISNUMBER($BC697)</f>
        <v>51</v>
      </c>
      <c r="AX697" s="59" t="n">
        <f aca="false">IF(AW697=0,50,ROUND((01_指標庫!$H$4*IF(ISNUMBER($F697),L697,0)+01_指標庫!$H$5*IF(ISNUMBER($AA697),AL697,0)+01_指標庫!$H$6*IF(ISNUMBER($G697),M697,0)+01_指標庫!$H$7*IF(ISNUMBER($H697),N697,0)+01_指標庫!$H$8*IF(ISNUMBER($AF697),AQ697,0)+01_指標庫!$H$9*IF(ISNUMBER($AG697),AR697,0)+01_指標庫!$H$10*IF(ISNUMBER($AB697),AM697,0)+01_指標庫!$H$11*IF(ISNUMBER($AC697),AN697,0)+01_指標庫!$H$12*IF(ISNUMBER($AD697),AO697,0)+01_指標庫!$H$13*IF(ISNUMBER($AE697),AP697,0)+01_指標庫!$H$14*IF(ISNUMBER($I697),O697,0)+01_指標庫!$H$15*IF(ISNUMBER($AH697),AS697,0)+01_指標庫!$H$16*IF(ISNUMBER($K697),P697,0)+01_指標庫!$H$17*IF(ISNUMBER($AI697),AT697,0)+01_指標庫!$H$18*IF(ISNUMBER($AJ697),AU697,0)+01_指標庫!$H$19*IF(ISNUMBER($AK697),AV697,0)+01_指標庫!$H$20*IF(ISNUMBER($BB697),BB697,0)+01_指標庫!$H$21*IF(ISNUMBER($BC697),BC697,0))/AW697,1))</f>
        <v>87.3</v>
      </c>
      <c r="AY697" s="60"/>
      <c r="AZ697" s="60"/>
      <c r="BA697" s="58" t="n">
        <f aca="false">AVERAGE($E693:$E697)/AVERAGE($E688:$E697)-1</f>
        <v>0.011322393912703</v>
      </c>
      <c r="BB697" s="59" t="n">
        <f aca="false">IF(ISNUMBER($BA697),IF(OR($S697&lt;=-0.03,$BA697&lt;-0.003),0,IF(OR($S697&lt;=-0.02,$BA697&lt;0.01),50,100)),"")</f>
        <v>100</v>
      </c>
      <c r="BC697" s="0" t="str">
        <f aca="false">IF(OR(COUNT($AZ697)=0,COUNT($AZ696)=0),"",IF(OR($AY697/$AZ696-1&lt;=-0.03,$AZ697/$AZ696-1&lt;=-0.045,IF(COUNT($AZ688:$AZ697)=10,AVERAGE($AZ693:$AZ697)/AVERAGE($AZ688:$AZ697)-1&lt;-0.01,FALSE())),0,IF(OR($AZ697/$AZ696-1&lt;=-0.02,IF(COUNT($AZ688:$AZ697)=10,AVERAGE($AZ693:$AZ697)/AVERAGE($AZ688:$AZ697)-1&lt;0.005,FALSE())),50,100)))</f>
        <v/>
      </c>
    </row>
    <row r="698" customFormat="false" ht="15" hidden="false" customHeight="true" outlineLevel="0" collapsed="false">
      <c r="A698" s="47" t="n">
        <v>694</v>
      </c>
      <c r="B698" s="48" t="n">
        <v>43565</v>
      </c>
      <c r="C698" s="47" t="n">
        <v>2019</v>
      </c>
      <c r="D698" s="49" t="s">
        <v>238</v>
      </c>
      <c r="E698" s="50" t="n">
        <v>7611.49</v>
      </c>
      <c r="F698" s="51" t="n">
        <v>0.071762</v>
      </c>
      <c r="G698" s="51" t="n">
        <v>-0.006356</v>
      </c>
      <c r="H698" s="52" t="n">
        <v>0.8776</v>
      </c>
      <c r="I698" s="53" t="n">
        <v>386</v>
      </c>
      <c r="J698" s="47" t="s">
        <v>235</v>
      </c>
      <c r="K698" s="54" t="n">
        <v>13.3</v>
      </c>
      <c r="L698" s="55" t="n">
        <f aca="false">IF(COUNT(F698)=0,50,IF(F698&gt;=0,100,IF(F698&gt;=-0.02,50,0)))</f>
        <v>100</v>
      </c>
      <c r="M698" s="55" t="n">
        <f aca="false">IF(COUNT(G698)=0,50,IF(G698&gt;-0.06,100,IF(G698&gt;-0.15,50,0)))</f>
        <v>100</v>
      </c>
      <c r="N698" s="55" t="n">
        <f aca="false">IF(COUNT(H698)=0,50,IF(H698&gt;=0.6,100,IF(H698&gt;=0.4,50,0)))</f>
        <v>100</v>
      </c>
      <c r="O698" s="55" t="n">
        <f aca="false">IF(COUNT(I698)=0,50,IF(J698="proxy_vix",50,IF(I698&lt;350,100,IF(I698&lt;=450,50,0))))</f>
        <v>50</v>
      </c>
      <c r="P698" s="55" t="n">
        <f aca="false">IF(COUNT(K698)=0,50,IF(K698&lt;20,100,IF(K698&lt;=25,50,0)))</f>
        <v>100</v>
      </c>
      <c r="Q698" s="54"/>
      <c r="R698" s="47"/>
      <c r="S698" s="51" t="n">
        <f aca="false">$E698/$E697-1</f>
        <v>0.00568145032892953</v>
      </c>
      <c r="T698" s="56" t="n">
        <f aca="false">$K698/$K697-1</f>
        <v>-0.068627450980392</v>
      </c>
      <c r="V698" s="57"/>
      <c r="W698" s="57"/>
      <c r="Y698" s="1" t="str">
        <f aca="false">IF(AX698&gt;=70,"EASY",IF(AX698&gt;40,"UNCERTAIN","HARD"))</f>
        <v>EASY</v>
      </c>
      <c r="AA698" s="58" t="n">
        <f aca="false">IF($A698&lt;200,"",AVERAGE($E649:$E698)/AVERAGE($E499:$E698)-1)</f>
        <v>0.013467195925974</v>
      </c>
      <c r="AB698" s="59" t="n">
        <f aca="false">LOOKUP($B698,07_L1政策步階!$A$4:$A$14,07_L1政策步階!$C$4:$C$14)</f>
        <v>0</v>
      </c>
      <c r="AC698" s="57"/>
      <c r="AD698" s="57"/>
      <c r="AE698" s="57"/>
      <c r="AF698" s="57"/>
      <c r="AG698" s="57"/>
      <c r="AH698" s="57"/>
      <c r="AI698" s="57"/>
      <c r="AJ698" s="57"/>
      <c r="AK698" s="57"/>
      <c r="AL698" s="59" t="n">
        <f aca="false">IF(ISNUMBER($AA698),IF($AA698&gt;=0.005,100,IF($AA698&gt;=-0.015,50,0)),"")</f>
        <v>100</v>
      </c>
      <c r="AM698" s="59" t="n">
        <f aca="false">IF(ISNUMBER($AB698),IF($AB698=1,100,IF($AB698=0,50,0)),"")</f>
        <v>50</v>
      </c>
      <c r="AN698" s="0" t="str">
        <f aca="false">IF(ISNUMBER($AC698),IF($AC698&gt;=0.001,100,IF($AC698&gt;=-0.003,50,0)),"")</f>
        <v/>
      </c>
      <c r="AO698" s="0" t="str">
        <f aca="false">IF(ISNUMBER($AD698),IF($AD698&gt;=0.04,100,IF($AD698&gt;=0,50,0)),"")</f>
        <v/>
      </c>
      <c r="AP698" s="0" t="str">
        <f aca="false">IF(ISNUMBER($AE698),IF($AE698&gt;=25,100,IF($AE698&gt;=-75,50,0)),"")</f>
        <v/>
      </c>
      <c r="AQ698" s="0" t="str">
        <f aca="false">IF(ISNUMBER($AF698),IF($AF698&gt;0,100,IF($AF698&gt;=-50,50,0)),"")</f>
        <v/>
      </c>
      <c r="AR698" s="0" t="str">
        <f aca="false">IF(ISNUMBER($AG698),IF($AG698=1,100,IF($AG698=0,50,0)),"")</f>
        <v/>
      </c>
      <c r="AS698" s="0" t="str">
        <f aca="false">IF(ISNUMBER($AH698),IF($AH698&lt;0,100,IF($AH698&lt;=20,50,0)),"")</f>
        <v/>
      </c>
      <c r="AT698" s="0" t="str">
        <f aca="false">IF(ISNUMBER($AI698),IF($AI698&lt;0.95,100,IF($AI698&lt;=1,50,0)),"")</f>
        <v/>
      </c>
      <c r="AU698" s="0" t="str">
        <f aca="false">IF(ISNUMBER($AJ698),IF($AJ698&lt;30,0,IF($AJ698&lt;40,50,IF($AJ698&lt;=90,100,50))),"")</f>
        <v/>
      </c>
      <c r="AV698" s="0" t="str">
        <f aca="false">IF(ISNUMBER($AK698),IF($AK698&gt;-0.2,100,IF($AK698&gt;=-0.4,50,0)),"")</f>
        <v/>
      </c>
      <c r="AW698" s="59" t="n">
        <f aca="false">01_指標庫!$H$4*ISNUMBER($F698)+01_指標庫!$H$5*ISNUMBER($AA698)+01_指標庫!$H$6*ISNUMBER($G698)+01_指標庫!$H$7*ISNUMBER($H698)+01_指標庫!$H$8*ISNUMBER($AF698)+01_指標庫!$H$9*ISNUMBER($AG698)+01_指標庫!$H$10*ISNUMBER($AB698)+01_指標庫!$H$11*ISNUMBER($AC698)+01_指標庫!$H$12*ISNUMBER($AD698)+01_指標庫!$H$13*ISNUMBER($AE698)+01_指標庫!$H$14*ISNUMBER($I698)+01_指標庫!$H$15*ISNUMBER($AH698)+01_指標庫!$H$16*ISNUMBER($K698)+01_指標庫!$H$17*ISNUMBER($AI698)+01_指標庫!$H$18*ISNUMBER($AJ698)+01_指標庫!$H$19*ISNUMBER($AK698)+01_指標庫!$H$20*ISNUMBER($BB698)+01_指標庫!$H$21*ISNUMBER($BC698)</f>
        <v>51</v>
      </c>
      <c r="AX698" s="59" t="n">
        <f aca="false">IF(AW698=0,50,ROUND((01_指標庫!$H$4*IF(ISNUMBER($F698),L698,0)+01_指標庫!$H$5*IF(ISNUMBER($AA698),AL698,0)+01_指標庫!$H$6*IF(ISNUMBER($G698),M698,0)+01_指標庫!$H$7*IF(ISNUMBER($H698),N698,0)+01_指標庫!$H$8*IF(ISNUMBER($AF698),AQ698,0)+01_指標庫!$H$9*IF(ISNUMBER($AG698),AR698,0)+01_指標庫!$H$10*IF(ISNUMBER($AB698),AM698,0)+01_指標庫!$H$11*IF(ISNUMBER($AC698),AN698,0)+01_指標庫!$H$12*IF(ISNUMBER($AD698),AO698,0)+01_指標庫!$H$13*IF(ISNUMBER($AE698),AP698,0)+01_指標庫!$H$14*IF(ISNUMBER($I698),O698,0)+01_指標庫!$H$15*IF(ISNUMBER($AH698),AS698,0)+01_指標庫!$H$16*IF(ISNUMBER($K698),P698,0)+01_指標庫!$H$17*IF(ISNUMBER($AI698),AT698,0)+01_指標庫!$H$18*IF(ISNUMBER($AJ698),AU698,0)+01_指標庫!$H$19*IF(ISNUMBER($AK698),AV698,0)+01_指標庫!$H$20*IF(ISNUMBER($BB698),BB698,0)+01_指標庫!$H$21*IF(ISNUMBER($BC698),BC698,0))/AW698,1))</f>
        <v>81.4</v>
      </c>
      <c r="AY698" s="60"/>
      <c r="AZ698" s="60"/>
      <c r="BA698" s="58" t="n">
        <f aca="false">AVERAGE($E694:$E698)/AVERAGE($E689:$E698)-1</f>
        <v>0.00901021546456793</v>
      </c>
      <c r="BB698" s="59" t="n">
        <f aca="false">IF(ISNUMBER($BA698),IF(OR($S698&lt;=-0.03,$BA698&lt;-0.003),0,IF(OR($S698&lt;=-0.02,$BA698&lt;0.01),50,100)),"")</f>
        <v>50</v>
      </c>
      <c r="BC698" s="0" t="str">
        <f aca="false">IF(OR(COUNT($AZ698)=0,COUNT($AZ697)=0),"",IF(OR($AY698/$AZ697-1&lt;=-0.03,$AZ698/$AZ697-1&lt;=-0.045,IF(COUNT($AZ689:$AZ698)=10,AVERAGE($AZ694:$AZ698)/AVERAGE($AZ689:$AZ698)-1&lt;-0.01,FALSE())),0,IF(OR($AZ698/$AZ697-1&lt;=-0.02,IF(COUNT($AZ689:$AZ698)=10,AVERAGE($AZ694:$AZ698)/AVERAGE($AZ689:$AZ698)-1&lt;0.005,FALSE())),50,100)))</f>
        <v/>
      </c>
    </row>
    <row r="699" customFormat="false" ht="15" hidden="false" customHeight="true" outlineLevel="0" collapsed="false">
      <c r="A699" s="47" t="n">
        <v>695</v>
      </c>
      <c r="B699" s="48" t="n">
        <v>43566</v>
      </c>
      <c r="C699" s="47" t="n">
        <v>2019</v>
      </c>
      <c r="D699" s="49" t="s">
        <v>239</v>
      </c>
      <c r="E699" s="50" t="n">
        <v>7594.89</v>
      </c>
      <c r="F699" s="51" t="n">
        <v>0.069005</v>
      </c>
      <c r="G699" s="51" t="n">
        <v>-0.008523</v>
      </c>
      <c r="H699" s="52" t="n">
        <v>0.8776</v>
      </c>
      <c r="I699" s="53" t="n">
        <v>379</v>
      </c>
      <c r="J699" s="47" t="s">
        <v>235</v>
      </c>
      <c r="K699" s="54" t="n">
        <v>13.02</v>
      </c>
      <c r="L699" s="55" t="n">
        <f aca="false">IF(COUNT(F699)=0,50,IF(F699&gt;=0,100,IF(F699&gt;=-0.02,50,0)))</f>
        <v>100</v>
      </c>
      <c r="M699" s="55" t="n">
        <f aca="false">IF(COUNT(G699)=0,50,IF(G699&gt;-0.06,100,IF(G699&gt;-0.15,50,0)))</f>
        <v>100</v>
      </c>
      <c r="N699" s="55" t="n">
        <f aca="false">IF(COUNT(H699)=0,50,IF(H699&gt;=0.6,100,IF(H699&gt;=0.4,50,0)))</f>
        <v>100</v>
      </c>
      <c r="O699" s="55" t="n">
        <f aca="false">IF(COUNT(I699)=0,50,IF(J699="proxy_vix",50,IF(I699&lt;350,100,IF(I699&lt;=450,50,0))))</f>
        <v>50</v>
      </c>
      <c r="P699" s="55" t="n">
        <f aca="false">IF(COUNT(K699)=0,50,IF(K699&lt;20,100,IF(K699&lt;=25,50,0)))</f>
        <v>100</v>
      </c>
      <c r="Q699" s="54"/>
      <c r="R699" s="47"/>
      <c r="S699" s="51" t="n">
        <f aca="false">$E699/$E698-1</f>
        <v>-0.00218091332971593</v>
      </c>
      <c r="T699" s="56" t="n">
        <f aca="false">$K699/$K698-1</f>
        <v>-0.0210526315789474</v>
      </c>
      <c r="V699" s="57"/>
      <c r="W699" s="57"/>
      <c r="Y699" s="1" t="str">
        <f aca="false">IF(AX699&gt;=70,"EASY",IF(AX699&gt;40,"UNCERTAIN","HARD"))</f>
        <v>EASY</v>
      </c>
      <c r="AA699" s="58" t="n">
        <f aca="false">IF($A699&lt;200,"",AVERAGE($E650:$E699)/AVERAGE($E500:$E699)-1)</f>
        <v>0.0152855181883282</v>
      </c>
      <c r="AB699" s="59" t="n">
        <f aca="false">LOOKUP($B699,07_L1政策步階!$A$4:$A$14,07_L1政策步階!$C$4:$C$14)</f>
        <v>0</v>
      </c>
      <c r="AC699" s="57"/>
      <c r="AD699" s="57"/>
      <c r="AE699" s="57"/>
      <c r="AF699" s="57"/>
      <c r="AG699" s="57"/>
      <c r="AH699" s="57"/>
      <c r="AI699" s="57"/>
      <c r="AJ699" s="57"/>
      <c r="AK699" s="57"/>
      <c r="AL699" s="59" t="n">
        <f aca="false">IF(ISNUMBER($AA699),IF($AA699&gt;=0.005,100,IF($AA699&gt;=-0.015,50,0)),"")</f>
        <v>100</v>
      </c>
      <c r="AM699" s="59" t="n">
        <f aca="false">IF(ISNUMBER($AB699),IF($AB699=1,100,IF($AB699=0,50,0)),"")</f>
        <v>50</v>
      </c>
      <c r="AN699" s="0" t="str">
        <f aca="false">IF(ISNUMBER($AC699),IF($AC699&gt;=0.001,100,IF($AC699&gt;=-0.003,50,0)),"")</f>
        <v/>
      </c>
      <c r="AO699" s="0" t="str">
        <f aca="false">IF(ISNUMBER($AD699),IF($AD699&gt;=0.04,100,IF($AD699&gt;=0,50,0)),"")</f>
        <v/>
      </c>
      <c r="AP699" s="0" t="str">
        <f aca="false">IF(ISNUMBER($AE699),IF($AE699&gt;=25,100,IF($AE699&gt;=-75,50,0)),"")</f>
        <v/>
      </c>
      <c r="AQ699" s="0" t="str">
        <f aca="false">IF(ISNUMBER($AF699),IF($AF699&gt;0,100,IF($AF699&gt;=-50,50,0)),"")</f>
        <v/>
      </c>
      <c r="AR699" s="0" t="str">
        <f aca="false">IF(ISNUMBER($AG699),IF($AG699=1,100,IF($AG699=0,50,0)),"")</f>
        <v/>
      </c>
      <c r="AS699" s="0" t="str">
        <f aca="false">IF(ISNUMBER($AH699),IF($AH699&lt;0,100,IF($AH699&lt;=20,50,0)),"")</f>
        <v/>
      </c>
      <c r="AT699" s="0" t="str">
        <f aca="false">IF(ISNUMBER($AI699),IF($AI699&lt;0.95,100,IF($AI699&lt;=1,50,0)),"")</f>
        <v/>
      </c>
      <c r="AU699" s="0" t="str">
        <f aca="false">IF(ISNUMBER($AJ699),IF($AJ699&lt;30,0,IF($AJ699&lt;40,50,IF($AJ699&lt;=90,100,50))),"")</f>
        <v/>
      </c>
      <c r="AV699" s="0" t="str">
        <f aca="false">IF(ISNUMBER($AK699),IF($AK699&gt;-0.2,100,IF($AK699&gt;=-0.4,50,0)),"")</f>
        <v/>
      </c>
      <c r="AW699" s="59" t="n">
        <f aca="false">01_指標庫!$H$4*ISNUMBER($F699)+01_指標庫!$H$5*ISNUMBER($AA699)+01_指標庫!$H$6*ISNUMBER($G699)+01_指標庫!$H$7*ISNUMBER($H699)+01_指標庫!$H$8*ISNUMBER($AF699)+01_指標庫!$H$9*ISNUMBER($AG699)+01_指標庫!$H$10*ISNUMBER($AB699)+01_指標庫!$H$11*ISNUMBER($AC699)+01_指標庫!$H$12*ISNUMBER($AD699)+01_指標庫!$H$13*ISNUMBER($AE699)+01_指標庫!$H$14*ISNUMBER($I699)+01_指標庫!$H$15*ISNUMBER($AH699)+01_指標庫!$H$16*ISNUMBER($K699)+01_指標庫!$H$17*ISNUMBER($AI699)+01_指標庫!$H$18*ISNUMBER($AJ699)+01_指標庫!$H$19*ISNUMBER($AK699)+01_指標庫!$H$20*ISNUMBER($BB699)+01_指標庫!$H$21*ISNUMBER($BC699)</f>
        <v>51</v>
      </c>
      <c r="AX699" s="59" t="n">
        <f aca="false">IF(AW699=0,50,ROUND((01_指標庫!$H$4*IF(ISNUMBER($F699),L699,0)+01_指標庫!$H$5*IF(ISNUMBER($AA699),AL699,0)+01_指標庫!$H$6*IF(ISNUMBER($G699),M699,0)+01_指標庫!$H$7*IF(ISNUMBER($H699),N699,0)+01_指標庫!$H$8*IF(ISNUMBER($AF699),AQ699,0)+01_指標庫!$H$9*IF(ISNUMBER($AG699),AR699,0)+01_指標庫!$H$10*IF(ISNUMBER($AB699),AM699,0)+01_指標庫!$H$11*IF(ISNUMBER($AC699),AN699,0)+01_指標庫!$H$12*IF(ISNUMBER($AD699),AO699,0)+01_指標庫!$H$13*IF(ISNUMBER($AE699),AP699,0)+01_指標庫!$H$14*IF(ISNUMBER($I699),O699,0)+01_指標庫!$H$15*IF(ISNUMBER($AH699),AS699,0)+01_指標庫!$H$16*IF(ISNUMBER($K699),P699,0)+01_指標庫!$H$17*IF(ISNUMBER($AI699),AT699,0)+01_指標庫!$H$18*IF(ISNUMBER($AJ699),AU699,0)+01_指標庫!$H$19*IF(ISNUMBER($AK699),AV699,0)+01_指標庫!$H$20*IF(ISNUMBER($BB699),BB699,0)+01_指標庫!$H$21*IF(ISNUMBER($BC699),BC699,0))/AW699,1))</f>
        <v>81.4</v>
      </c>
      <c r="AY699" s="60"/>
      <c r="AZ699" s="60"/>
      <c r="BA699" s="58" t="n">
        <f aca="false">AVERAGE($E695:$E699)/AVERAGE($E690:$E699)-1</f>
        <v>0.00677862512802419</v>
      </c>
      <c r="BB699" s="59" t="n">
        <f aca="false">IF(ISNUMBER($BA699),IF(OR($S699&lt;=-0.03,$BA699&lt;-0.003),0,IF(OR($S699&lt;=-0.02,$BA699&lt;0.01),50,100)),"")</f>
        <v>50</v>
      </c>
      <c r="BC699" s="0" t="str">
        <f aca="false">IF(OR(COUNT($AZ699)=0,COUNT($AZ698)=0),"",IF(OR($AY699/$AZ698-1&lt;=-0.03,$AZ699/$AZ698-1&lt;=-0.045,IF(COUNT($AZ690:$AZ699)=10,AVERAGE($AZ695:$AZ699)/AVERAGE($AZ690:$AZ699)-1&lt;-0.01,FALSE())),0,IF(OR($AZ699/$AZ698-1&lt;=-0.02,IF(COUNT($AZ690:$AZ699)=10,AVERAGE($AZ695:$AZ699)/AVERAGE($AZ690:$AZ699)-1&lt;0.005,FALSE())),50,100)))</f>
        <v/>
      </c>
    </row>
    <row r="700" customFormat="false" ht="15" hidden="false" customHeight="true" outlineLevel="0" collapsed="false">
      <c r="A700" s="47" t="n">
        <v>696</v>
      </c>
      <c r="B700" s="48" t="n">
        <v>43567</v>
      </c>
      <c r="C700" s="47" t="n">
        <v>2019</v>
      </c>
      <c r="D700" s="49" t="s">
        <v>234</v>
      </c>
      <c r="E700" s="50" t="n">
        <v>7628.15</v>
      </c>
      <c r="F700" s="51" t="n">
        <v>0.073264</v>
      </c>
      <c r="G700" s="51" t="n">
        <v>-0.004181</v>
      </c>
      <c r="H700" s="52" t="n">
        <v>0.8571</v>
      </c>
      <c r="I700" s="53" t="n">
        <v>368</v>
      </c>
      <c r="J700" s="47" t="s">
        <v>235</v>
      </c>
      <c r="K700" s="54" t="n">
        <v>12.01</v>
      </c>
      <c r="L700" s="55" t="n">
        <f aca="false">IF(COUNT(F700)=0,50,IF(F700&gt;=0,100,IF(F700&gt;=-0.02,50,0)))</f>
        <v>100</v>
      </c>
      <c r="M700" s="55" t="n">
        <f aca="false">IF(COUNT(G700)=0,50,IF(G700&gt;-0.06,100,IF(G700&gt;-0.15,50,0)))</f>
        <v>100</v>
      </c>
      <c r="N700" s="55" t="n">
        <f aca="false">IF(COUNT(H700)=0,50,IF(H700&gt;=0.6,100,IF(H700&gt;=0.4,50,0)))</f>
        <v>100</v>
      </c>
      <c r="O700" s="55" t="n">
        <f aca="false">IF(COUNT(I700)=0,50,IF(J700="proxy_vix",50,IF(I700&lt;350,100,IF(I700&lt;=450,50,0))))</f>
        <v>50</v>
      </c>
      <c r="P700" s="55" t="n">
        <f aca="false">IF(COUNT(K700)=0,50,IF(K700&lt;20,100,IF(K700&lt;=25,50,0)))</f>
        <v>100</v>
      </c>
      <c r="Q700" s="54"/>
      <c r="R700" s="47"/>
      <c r="S700" s="51" t="n">
        <f aca="false">$E700/$E699-1</f>
        <v>0.00437926026578395</v>
      </c>
      <c r="T700" s="56" t="n">
        <f aca="false">$K700/$K699-1</f>
        <v>-0.0775729646697388</v>
      </c>
      <c r="V700" s="57"/>
      <c r="W700" s="57"/>
      <c r="Y700" s="1" t="str">
        <f aca="false">IF(AX700&gt;=70,"EASY",IF(AX700&gt;40,"UNCERTAIN","HARD"))</f>
        <v>EASY</v>
      </c>
      <c r="AA700" s="58" t="n">
        <f aca="false">IF($A700&lt;200,"",AVERAGE($E651:$E700)/AVERAGE($E501:$E700)-1)</f>
        <v>0.0169153125813166</v>
      </c>
      <c r="AB700" s="59" t="n">
        <f aca="false">LOOKUP($B700,07_L1政策步階!$A$4:$A$14,07_L1政策步階!$C$4:$C$14)</f>
        <v>0</v>
      </c>
      <c r="AC700" s="57"/>
      <c r="AD700" s="57"/>
      <c r="AE700" s="57"/>
      <c r="AF700" s="57"/>
      <c r="AG700" s="57"/>
      <c r="AH700" s="57"/>
      <c r="AI700" s="57"/>
      <c r="AJ700" s="57"/>
      <c r="AK700" s="57"/>
      <c r="AL700" s="59" t="n">
        <f aca="false">IF(ISNUMBER($AA700),IF($AA700&gt;=0.005,100,IF($AA700&gt;=-0.015,50,0)),"")</f>
        <v>100</v>
      </c>
      <c r="AM700" s="59" t="n">
        <f aca="false">IF(ISNUMBER($AB700),IF($AB700=1,100,IF($AB700=0,50,0)),"")</f>
        <v>50</v>
      </c>
      <c r="AN700" s="0" t="str">
        <f aca="false">IF(ISNUMBER($AC700),IF($AC700&gt;=0.001,100,IF($AC700&gt;=-0.003,50,0)),"")</f>
        <v/>
      </c>
      <c r="AO700" s="0" t="str">
        <f aca="false">IF(ISNUMBER($AD700),IF($AD700&gt;=0.04,100,IF($AD700&gt;=0,50,0)),"")</f>
        <v/>
      </c>
      <c r="AP700" s="0" t="str">
        <f aca="false">IF(ISNUMBER($AE700),IF($AE700&gt;=25,100,IF($AE700&gt;=-75,50,0)),"")</f>
        <v/>
      </c>
      <c r="AQ700" s="0" t="str">
        <f aca="false">IF(ISNUMBER($AF700),IF($AF700&gt;0,100,IF($AF700&gt;=-50,50,0)),"")</f>
        <v/>
      </c>
      <c r="AR700" s="0" t="str">
        <f aca="false">IF(ISNUMBER($AG700),IF($AG700=1,100,IF($AG700=0,50,0)),"")</f>
        <v/>
      </c>
      <c r="AS700" s="0" t="str">
        <f aca="false">IF(ISNUMBER($AH700),IF($AH700&lt;0,100,IF($AH700&lt;=20,50,0)),"")</f>
        <v/>
      </c>
      <c r="AT700" s="0" t="str">
        <f aca="false">IF(ISNUMBER($AI700),IF($AI700&lt;0.95,100,IF($AI700&lt;=1,50,0)),"")</f>
        <v/>
      </c>
      <c r="AU700" s="0" t="str">
        <f aca="false">IF(ISNUMBER($AJ700),IF($AJ700&lt;30,0,IF($AJ700&lt;40,50,IF($AJ700&lt;=90,100,50))),"")</f>
        <v/>
      </c>
      <c r="AV700" s="0" t="str">
        <f aca="false">IF(ISNUMBER($AK700),IF($AK700&gt;-0.2,100,IF($AK700&gt;=-0.4,50,0)),"")</f>
        <v/>
      </c>
      <c r="AW700" s="59" t="n">
        <f aca="false">01_指標庫!$H$4*ISNUMBER($F700)+01_指標庫!$H$5*ISNUMBER($AA700)+01_指標庫!$H$6*ISNUMBER($G700)+01_指標庫!$H$7*ISNUMBER($H700)+01_指標庫!$H$8*ISNUMBER($AF700)+01_指標庫!$H$9*ISNUMBER($AG700)+01_指標庫!$H$10*ISNUMBER($AB700)+01_指標庫!$H$11*ISNUMBER($AC700)+01_指標庫!$H$12*ISNUMBER($AD700)+01_指標庫!$H$13*ISNUMBER($AE700)+01_指標庫!$H$14*ISNUMBER($I700)+01_指標庫!$H$15*ISNUMBER($AH700)+01_指標庫!$H$16*ISNUMBER($K700)+01_指標庫!$H$17*ISNUMBER($AI700)+01_指標庫!$H$18*ISNUMBER($AJ700)+01_指標庫!$H$19*ISNUMBER($AK700)+01_指標庫!$H$20*ISNUMBER($BB700)+01_指標庫!$H$21*ISNUMBER($BC700)</f>
        <v>51</v>
      </c>
      <c r="AX700" s="59" t="n">
        <f aca="false">IF(AW700=0,50,ROUND((01_指標庫!$H$4*IF(ISNUMBER($F700),L700,0)+01_指標庫!$H$5*IF(ISNUMBER($AA700),AL700,0)+01_指標庫!$H$6*IF(ISNUMBER($G700),M700,0)+01_指標庫!$H$7*IF(ISNUMBER($H700),N700,0)+01_指標庫!$H$8*IF(ISNUMBER($AF700),AQ700,0)+01_指標庫!$H$9*IF(ISNUMBER($AG700),AR700,0)+01_指標庫!$H$10*IF(ISNUMBER($AB700),AM700,0)+01_指標庫!$H$11*IF(ISNUMBER($AC700),AN700,0)+01_指標庫!$H$12*IF(ISNUMBER($AD700),AO700,0)+01_指標庫!$H$13*IF(ISNUMBER($AE700),AP700,0)+01_指標庫!$H$14*IF(ISNUMBER($I700),O700,0)+01_指標庫!$H$15*IF(ISNUMBER($AH700),AS700,0)+01_指標庫!$H$16*IF(ISNUMBER($K700),P700,0)+01_指標庫!$H$17*IF(ISNUMBER($AI700),AT700,0)+01_指標庫!$H$18*IF(ISNUMBER($AJ700),AU700,0)+01_指標庫!$H$19*IF(ISNUMBER($AK700),AV700,0)+01_指標庫!$H$20*IF(ISNUMBER($BB700),BB700,0)+01_指標庫!$H$21*IF(ISNUMBER($BC700),BC700,0))/AW700,1))</f>
        <v>81.4</v>
      </c>
      <c r="AY700" s="60"/>
      <c r="AZ700" s="60"/>
      <c r="BA700" s="58" t="n">
        <f aca="false">AVERAGE($E696:$E700)/AVERAGE($E691:$E700)-1</f>
        <v>0.00476328967337003</v>
      </c>
      <c r="BB700" s="59" t="n">
        <f aca="false">IF(ISNUMBER($BA700),IF(OR($S700&lt;=-0.03,$BA700&lt;-0.003),0,IF(OR($S700&lt;=-0.02,$BA700&lt;0.01),50,100)),"")</f>
        <v>50</v>
      </c>
      <c r="BC700" s="0" t="str">
        <f aca="false">IF(OR(COUNT($AZ700)=0,COUNT($AZ699)=0),"",IF(OR($AY700/$AZ699-1&lt;=-0.03,$AZ700/$AZ699-1&lt;=-0.045,IF(COUNT($AZ691:$AZ700)=10,AVERAGE($AZ696:$AZ700)/AVERAGE($AZ691:$AZ700)-1&lt;-0.01,FALSE())),0,IF(OR($AZ700/$AZ699-1&lt;=-0.02,IF(COUNT($AZ691:$AZ700)=10,AVERAGE($AZ696:$AZ700)/AVERAGE($AZ691:$AZ700)-1&lt;0.005,FALSE())),50,100)))</f>
        <v/>
      </c>
    </row>
    <row r="701" customFormat="false" ht="15" hidden="false" customHeight="true" outlineLevel="0" collapsed="false">
      <c r="A701" s="47" t="n">
        <v>697</v>
      </c>
      <c r="B701" s="48" t="n">
        <v>43570</v>
      </c>
      <c r="C701" s="47" t="n">
        <v>2019</v>
      </c>
      <c r="D701" s="49" t="s">
        <v>236</v>
      </c>
      <c r="E701" s="50" t="n">
        <v>7629.12</v>
      </c>
      <c r="F701" s="51" t="n">
        <v>0.072902</v>
      </c>
      <c r="G701" s="51" t="n">
        <v>-0.004055</v>
      </c>
      <c r="H701" s="52" t="n">
        <v>0.8571</v>
      </c>
      <c r="I701" s="53" t="n">
        <v>368</v>
      </c>
      <c r="J701" s="47" t="s">
        <v>235</v>
      </c>
      <c r="K701" s="54" t="n">
        <v>12.32</v>
      </c>
      <c r="L701" s="55" t="n">
        <f aca="false">IF(COUNT(F701)=0,50,IF(F701&gt;=0,100,IF(F701&gt;=-0.02,50,0)))</f>
        <v>100</v>
      </c>
      <c r="M701" s="55" t="n">
        <f aca="false">IF(COUNT(G701)=0,50,IF(G701&gt;-0.06,100,IF(G701&gt;-0.15,50,0)))</f>
        <v>100</v>
      </c>
      <c r="N701" s="55" t="n">
        <f aca="false">IF(COUNT(H701)=0,50,IF(H701&gt;=0.6,100,IF(H701&gt;=0.4,50,0)))</f>
        <v>100</v>
      </c>
      <c r="O701" s="55" t="n">
        <f aca="false">IF(COUNT(I701)=0,50,IF(J701="proxy_vix",50,IF(I701&lt;350,100,IF(I701&lt;=450,50,0))))</f>
        <v>50</v>
      </c>
      <c r="P701" s="55" t="n">
        <f aca="false">IF(COUNT(K701)=0,50,IF(K701&lt;20,100,IF(K701&lt;=25,50,0)))</f>
        <v>100</v>
      </c>
      <c r="Q701" s="54"/>
      <c r="R701" s="47"/>
      <c r="S701" s="51" t="n">
        <f aca="false">$E701/$E700-1</f>
        <v>0.000127160582841235</v>
      </c>
      <c r="T701" s="56" t="n">
        <f aca="false">$K701/$K700-1</f>
        <v>0.025811823480433</v>
      </c>
      <c r="V701" s="57"/>
      <c r="W701" s="57"/>
      <c r="Y701" s="1" t="str">
        <f aca="false">IF(AX701&gt;=70,"EASY",IF(AX701&gt;40,"UNCERTAIN","HARD"))</f>
        <v>EASY</v>
      </c>
      <c r="AA701" s="58" t="n">
        <f aca="false">IF($A701&lt;200,"",AVERAGE($E652:$E701)/AVERAGE($E502:$E701)-1)</f>
        <v>0.0185633818591513</v>
      </c>
      <c r="AB701" s="59" t="n">
        <f aca="false">LOOKUP($B701,07_L1政策步階!$A$4:$A$14,07_L1政策步階!$C$4:$C$14)</f>
        <v>0</v>
      </c>
      <c r="AC701" s="57"/>
      <c r="AD701" s="57"/>
      <c r="AE701" s="57"/>
      <c r="AF701" s="57"/>
      <c r="AG701" s="57"/>
      <c r="AH701" s="57"/>
      <c r="AI701" s="57"/>
      <c r="AJ701" s="57"/>
      <c r="AK701" s="57"/>
      <c r="AL701" s="59" t="n">
        <f aca="false">IF(ISNUMBER($AA701),IF($AA701&gt;=0.005,100,IF($AA701&gt;=-0.015,50,0)),"")</f>
        <v>100</v>
      </c>
      <c r="AM701" s="59" t="n">
        <f aca="false">IF(ISNUMBER($AB701),IF($AB701=1,100,IF($AB701=0,50,0)),"")</f>
        <v>50</v>
      </c>
      <c r="AN701" s="0" t="str">
        <f aca="false">IF(ISNUMBER($AC701),IF($AC701&gt;=0.001,100,IF($AC701&gt;=-0.003,50,0)),"")</f>
        <v/>
      </c>
      <c r="AO701" s="0" t="str">
        <f aca="false">IF(ISNUMBER($AD701),IF($AD701&gt;=0.04,100,IF($AD701&gt;=0,50,0)),"")</f>
        <v/>
      </c>
      <c r="AP701" s="0" t="str">
        <f aca="false">IF(ISNUMBER($AE701),IF($AE701&gt;=25,100,IF($AE701&gt;=-75,50,0)),"")</f>
        <v/>
      </c>
      <c r="AQ701" s="0" t="str">
        <f aca="false">IF(ISNUMBER($AF701),IF($AF701&gt;0,100,IF($AF701&gt;=-50,50,0)),"")</f>
        <v/>
      </c>
      <c r="AR701" s="0" t="str">
        <f aca="false">IF(ISNUMBER($AG701),IF($AG701=1,100,IF($AG701=0,50,0)),"")</f>
        <v/>
      </c>
      <c r="AS701" s="0" t="str">
        <f aca="false">IF(ISNUMBER($AH701),IF($AH701&lt;0,100,IF($AH701&lt;=20,50,0)),"")</f>
        <v/>
      </c>
      <c r="AT701" s="0" t="str">
        <f aca="false">IF(ISNUMBER($AI701),IF($AI701&lt;0.95,100,IF($AI701&lt;=1,50,0)),"")</f>
        <v/>
      </c>
      <c r="AU701" s="0" t="str">
        <f aca="false">IF(ISNUMBER($AJ701),IF($AJ701&lt;30,0,IF($AJ701&lt;40,50,IF($AJ701&lt;=90,100,50))),"")</f>
        <v/>
      </c>
      <c r="AV701" s="0" t="str">
        <f aca="false">IF(ISNUMBER($AK701),IF($AK701&gt;-0.2,100,IF($AK701&gt;=-0.4,50,0)),"")</f>
        <v/>
      </c>
      <c r="AW701" s="59" t="n">
        <f aca="false">01_指標庫!$H$4*ISNUMBER($F701)+01_指標庫!$H$5*ISNUMBER($AA701)+01_指標庫!$H$6*ISNUMBER($G701)+01_指標庫!$H$7*ISNUMBER($H701)+01_指標庫!$H$8*ISNUMBER($AF701)+01_指標庫!$H$9*ISNUMBER($AG701)+01_指標庫!$H$10*ISNUMBER($AB701)+01_指標庫!$H$11*ISNUMBER($AC701)+01_指標庫!$H$12*ISNUMBER($AD701)+01_指標庫!$H$13*ISNUMBER($AE701)+01_指標庫!$H$14*ISNUMBER($I701)+01_指標庫!$H$15*ISNUMBER($AH701)+01_指標庫!$H$16*ISNUMBER($K701)+01_指標庫!$H$17*ISNUMBER($AI701)+01_指標庫!$H$18*ISNUMBER($AJ701)+01_指標庫!$H$19*ISNUMBER($AK701)+01_指標庫!$H$20*ISNUMBER($BB701)+01_指標庫!$H$21*ISNUMBER($BC701)</f>
        <v>51</v>
      </c>
      <c r="AX701" s="59" t="n">
        <f aca="false">IF(AW701=0,50,ROUND((01_指標庫!$H$4*IF(ISNUMBER($F701),L701,0)+01_指標庫!$H$5*IF(ISNUMBER($AA701),AL701,0)+01_指標庫!$H$6*IF(ISNUMBER($G701),M701,0)+01_指標庫!$H$7*IF(ISNUMBER($H701),N701,0)+01_指標庫!$H$8*IF(ISNUMBER($AF701),AQ701,0)+01_指標庫!$H$9*IF(ISNUMBER($AG701),AR701,0)+01_指標庫!$H$10*IF(ISNUMBER($AB701),AM701,0)+01_指標庫!$H$11*IF(ISNUMBER($AC701),AN701,0)+01_指標庫!$H$12*IF(ISNUMBER($AD701),AO701,0)+01_指標庫!$H$13*IF(ISNUMBER($AE701),AP701,0)+01_指標庫!$H$14*IF(ISNUMBER($I701),O701,0)+01_指標庫!$H$15*IF(ISNUMBER($AH701),AS701,0)+01_指標庫!$H$16*IF(ISNUMBER($K701),P701,0)+01_指標庫!$H$17*IF(ISNUMBER($AI701),AT701,0)+01_指標庫!$H$18*IF(ISNUMBER($AJ701),AU701,0)+01_指標庫!$H$19*IF(ISNUMBER($AK701),AV701,0)+01_指標庫!$H$20*IF(ISNUMBER($BB701),BB701,0)+01_指標庫!$H$21*IF(ISNUMBER($BC701),BC701,0))/AW701,1))</f>
        <v>81.4</v>
      </c>
      <c r="AY701" s="60"/>
      <c r="AZ701" s="60"/>
      <c r="BA701" s="58" t="n">
        <f aca="false">AVERAGE($E697:$E701)/AVERAGE($E692:$E701)-1</f>
        <v>0.00354082476756656</v>
      </c>
      <c r="BB701" s="59" t="n">
        <f aca="false">IF(ISNUMBER($BA701),IF(OR($S701&lt;=-0.03,$BA701&lt;-0.003),0,IF(OR($S701&lt;=-0.02,$BA701&lt;0.01),50,100)),"")</f>
        <v>50</v>
      </c>
      <c r="BC701" s="0" t="str">
        <f aca="false">IF(OR(COUNT($AZ701)=0,COUNT($AZ700)=0),"",IF(OR($AY701/$AZ700-1&lt;=-0.03,$AZ701/$AZ700-1&lt;=-0.045,IF(COUNT($AZ692:$AZ701)=10,AVERAGE($AZ697:$AZ701)/AVERAGE($AZ692:$AZ701)-1&lt;-0.01,FALSE())),0,IF(OR($AZ701/$AZ700-1&lt;=-0.02,IF(COUNT($AZ692:$AZ701)=10,AVERAGE($AZ697:$AZ701)/AVERAGE($AZ692:$AZ701)-1&lt;0.005,FALSE())),50,100)))</f>
        <v/>
      </c>
    </row>
    <row r="702" customFormat="false" ht="15" hidden="false" customHeight="true" outlineLevel="0" collapsed="false">
      <c r="A702" s="47" t="n">
        <v>698</v>
      </c>
      <c r="B702" s="48" t="n">
        <v>43571</v>
      </c>
      <c r="C702" s="47" t="n">
        <v>2019</v>
      </c>
      <c r="D702" s="49" t="s">
        <v>237</v>
      </c>
      <c r="E702" s="50" t="n">
        <v>7654.73</v>
      </c>
      <c r="F702" s="51" t="n">
        <v>0.076033</v>
      </c>
      <c r="G702" s="51" t="n">
        <v>-0.000711</v>
      </c>
      <c r="H702" s="52" t="n">
        <v>0.898</v>
      </c>
      <c r="I702" s="53" t="n">
        <v>364</v>
      </c>
      <c r="J702" s="47" t="s">
        <v>235</v>
      </c>
      <c r="K702" s="54" t="n">
        <v>12.18</v>
      </c>
      <c r="L702" s="55" t="n">
        <f aca="false">IF(COUNT(F702)=0,50,IF(F702&gt;=0,100,IF(F702&gt;=-0.02,50,0)))</f>
        <v>100</v>
      </c>
      <c r="M702" s="55" t="n">
        <f aca="false">IF(COUNT(G702)=0,50,IF(G702&gt;-0.06,100,IF(G702&gt;-0.15,50,0)))</f>
        <v>100</v>
      </c>
      <c r="N702" s="55" t="n">
        <f aca="false">IF(COUNT(H702)=0,50,IF(H702&gt;=0.6,100,IF(H702&gt;=0.4,50,0)))</f>
        <v>100</v>
      </c>
      <c r="O702" s="55" t="n">
        <f aca="false">IF(COUNT(I702)=0,50,IF(J702="proxy_vix",50,IF(I702&lt;350,100,IF(I702&lt;=450,50,0))))</f>
        <v>50</v>
      </c>
      <c r="P702" s="55" t="n">
        <f aca="false">IF(COUNT(K702)=0,50,IF(K702&lt;20,100,IF(K702&lt;=25,50,0)))</f>
        <v>100</v>
      </c>
      <c r="Q702" s="54"/>
      <c r="R702" s="47"/>
      <c r="S702" s="51" t="n">
        <f aca="false">$E702/$E701-1</f>
        <v>0.00335687471163126</v>
      </c>
      <c r="T702" s="56" t="n">
        <f aca="false">$K702/$K701-1</f>
        <v>-0.0113636363636365</v>
      </c>
      <c r="V702" s="57"/>
      <c r="W702" s="57"/>
      <c r="Y702" s="1" t="str">
        <f aca="false">IF(AX702&gt;=70,"EASY",IF(AX702&gt;40,"UNCERTAIN","HARD"))</f>
        <v>EASY</v>
      </c>
      <c r="AA702" s="58" t="n">
        <f aca="false">IF($A702&lt;200,"",AVERAGE($E653:$E702)/AVERAGE($E503:$E702)-1)</f>
        <v>0.0200705712508515</v>
      </c>
      <c r="AB702" s="59" t="n">
        <f aca="false">LOOKUP($B702,07_L1政策步階!$A$4:$A$14,07_L1政策步階!$C$4:$C$14)</f>
        <v>0</v>
      </c>
      <c r="AC702" s="57"/>
      <c r="AD702" s="57"/>
      <c r="AE702" s="57"/>
      <c r="AF702" s="57"/>
      <c r="AG702" s="57"/>
      <c r="AH702" s="57"/>
      <c r="AI702" s="57"/>
      <c r="AJ702" s="57"/>
      <c r="AK702" s="57"/>
      <c r="AL702" s="59" t="n">
        <f aca="false">IF(ISNUMBER($AA702),IF($AA702&gt;=0.005,100,IF($AA702&gt;=-0.015,50,0)),"")</f>
        <v>100</v>
      </c>
      <c r="AM702" s="59" t="n">
        <f aca="false">IF(ISNUMBER($AB702),IF($AB702=1,100,IF($AB702=0,50,0)),"")</f>
        <v>50</v>
      </c>
      <c r="AN702" s="0" t="str">
        <f aca="false">IF(ISNUMBER($AC702),IF($AC702&gt;=0.001,100,IF($AC702&gt;=-0.003,50,0)),"")</f>
        <v/>
      </c>
      <c r="AO702" s="0" t="str">
        <f aca="false">IF(ISNUMBER($AD702),IF($AD702&gt;=0.04,100,IF($AD702&gt;=0,50,0)),"")</f>
        <v/>
      </c>
      <c r="AP702" s="0" t="str">
        <f aca="false">IF(ISNUMBER($AE702),IF($AE702&gt;=25,100,IF($AE702&gt;=-75,50,0)),"")</f>
        <v/>
      </c>
      <c r="AQ702" s="0" t="str">
        <f aca="false">IF(ISNUMBER($AF702),IF($AF702&gt;0,100,IF($AF702&gt;=-50,50,0)),"")</f>
        <v/>
      </c>
      <c r="AR702" s="0" t="str">
        <f aca="false">IF(ISNUMBER($AG702),IF($AG702=1,100,IF($AG702=0,50,0)),"")</f>
        <v/>
      </c>
      <c r="AS702" s="0" t="str">
        <f aca="false">IF(ISNUMBER($AH702),IF($AH702&lt;0,100,IF($AH702&lt;=20,50,0)),"")</f>
        <v/>
      </c>
      <c r="AT702" s="0" t="str">
        <f aca="false">IF(ISNUMBER($AI702),IF($AI702&lt;0.95,100,IF($AI702&lt;=1,50,0)),"")</f>
        <v/>
      </c>
      <c r="AU702" s="0" t="str">
        <f aca="false">IF(ISNUMBER($AJ702),IF($AJ702&lt;30,0,IF($AJ702&lt;40,50,IF($AJ702&lt;=90,100,50))),"")</f>
        <v/>
      </c>
      <c r="AV702" s="0" t="str">
        <f aca="false">IF(ISNUMBER($AK702),IF($AK702&gt;-0.2,100,IF($AK702&gt;=-0.4,50,0)),"")</f>
        <v/>
      </c>
      <c r="AW702" s="59" t="n">
        <f aca="false">01_指標庫!$H$4*ISNUMBER($F702)+01_指標庫!$H$5*ISNUMBER($AA702)+01_指標庫!$H$6*ISNUMBER($G702)+01_指標庫!$H$7*ISNUMBER($H702)+01_指標庫!$H$8*ISNUMBER($AF702)+01_指標庫!$H$9*ISNUMBER($AG702)+01_指標庫!$H$10*ISNUMBER($AB702)+01_指標庫!$H$11*ISNUMBER($AC702)+01_指標庫!$H$12*ISNUMBER($AD702)+01_指標庫!$H$13*ISNUMBER($AE702)+01_指標庫!$H$14*ISNUMBER($I702)+01_指標庫!$H$15*ISNUMBER($AH702)+01_指標庫!$H$16*ISNUMBER($K702)+01_指標庫!$H$17*ISNUMBER($AI702)+01_指標庫!$H$18*ISNUMBER($AJ702)+01_指標庫!$H$19*ISNUMBER($AK702)+01_指標庫!$H$20*ISNUMBER($BB702)+01_指標庫!$H$21*ISNUMBER($BC702)</f>
        <v>51</v>
      </c>
      <c r="AX702" s="59" t="n">
        <f aca="false">IF(AW702=0,50,ROUND((01_指標庫!$H$4*IF(ISNUMBER($F702),L702,0)+01_指標庫!$H$5*IF(ISNUMBER($AA702),AL702,0)+01_指標庫!$H$6*IF(ISNUMBER($G702),M702,0)+01_指標庫!$H$7*IF(ISNUMBER($H702),N702,0)+01_指標庫!$H$8*IF(ISNUMBER($AF702),AQ702,0)+01_指標庫!$H$9*IF(ISNUMBER($AG702),AR702,0)+01_指標庫!$H$10*IF(ISNUMBER($AB702),AM702,0)+01_指標庫!$H$11*IF(ISNUMBER($AC702),AN702,0)+01_指標庫!$H$12*IF(ISNUMBER($AD702),AO702,0)+01_指標庫!$H$13*IF(ISNUMBER($AE702),AP702,0)+01_指標庫!$H$14*IF(ISNUMBER($I702),O702,0)+01_指標庫!$H$15*IF(ISNUMBER($AH702),AS702,0)+01_指標庫!$H$16*IF(ISNUMBER($K702),P702,0)+01_指標庫!$H$17*IF(ISNUMBER($AI702),AT702,0)+01_指標庫!$H$18*IF(ISNUMBER($AJ702),AU702,0)+01_指標庫!$H$19*IF(ISNUMBER($AK702),AV702,0)+01_指標庫!$H$20*IF(ISNUMBER($BB702),BB702,0)+01_指標庫!$H$21*IF(ISNUMBER($BC702),BC702,0))/AW702,1))</f>
        <v>81.4</v>
      </c>
      <c r="AY702" s="60"/>
      <c r="AZ702" s="60"/>
      <c r="BA702" s="58" t="n">
        <f aca="false">AVERAGE($E698:$E702)/AVERAGE($E693:$E702)-1</f>
        <v>0.00376255793374103</v>
      </c>
      <c r="BB702" s="59" t="n">
        <f aca="false">IF(ISNUMBER($BA702),IF(OR($S702&lt;=-0.03,$BA702&lt;-0.003),0,IF(OR($S702&lt;=-0.02,$BA702&lt;0.01),50,100)),"")</f>
        <v>50</v>
      </c>
      <c r="BC702" s="0" t="str">
        <f aca="false">IF(OR(COUNT($AZ702)=0,COUNT($AZ701)=0),"",IF(OR($AY702/$AZ701-1&lt;=-0.03,$AZ702/$AZ701-1&lt;=-0.045,IF(COUNT($AZ693:$AZ702)=10,AVERAGE($AZ698:$AZ702)/AVERAGE($AZ693:$AZ702)-1&lt;-0.01,FALSE())),0,IF(OR($AZ702/$AZ701-1&lt;=-0.02,IF(COUNT($AZ693:$AZ702)=10,AVERAGE($AZ698:$AZ702)/AVERAGE($AZ693:$AZ702)-1&lt;0.005,FALSE())),50,100)))</f>
        <v/>
      </c>
    </row>
    <row r="703" customFormat="false" ht="15" hidden="false" customHeight="true" outlineLevel="0" collapsed="false">
      <c r="A703" s="47" t="n">
        <v>699</v>
      </c>
      <c r="B703" s="48" t="n">
        <v>43572</v>
      </c>
      <c r="C703" s="47" t="n">
        <v>2019</v>
      </c>
      <c r="D703" s="49" t="s">
        <v>238</v>
      </c>
      <c r="E703" s="50" t="n">
        <v>7680.72</v>
      </c>
      <c r="F703" s="51" t="n">
        <v>0.079201</v>
      </c>
      <c r="G703" s="51" t="n">
        <v>0</v>
      </c>
      <c r="H703" s="52" t="n">
        <v>0.8571</v>
      </c>
      <c r="I703" s="53" t="n">
        <v>367</v>
      </c>
      <c r="J703" s="47" t="s">
        <v>235</v>
      </c>
      <c r="K703" s="54" t="n">
        <v>12.6</v>
      </c>
      <c r="L703" s="55" t="n">
        <f aca="false">IF(COUNT(F703)=0,50,IF(F703&gt;=0,100,IF(F703&gt;=-0.02,50,0)))</f>
        <v>100</v>
      </c>
      <c r="M703" s="55" t="n">
        <f aca="false">IF(COUNT(G703)=0,50,IF(G703&gt;-0.06,100,IF(G703&gt;-0.15,50,0)))</f>
        <v>100</v>
      </c>
      <c r="N703" s="55" t="n">
        <f aca="false">IF(COUNT(H703)=0,50,IF(H703&gt;=0.6,100,IF(H703&gt;=0.4,50,0)))</f>
        <v>100</v>
      </c>
      <c r="O703" s="55" t="n">
        <f aca="false">IF(COUNT(I703)=0,50,IF(J703="proxy_vix",50,IF(I703&lt;350,100,IF(I703&lt;=450,50,0))))</f>
        <v>50</v>
      </c>
      <c r="P703" s="55" t="n">
        <f aca="false">IF(COUNT(K703)=0,50,IF(K703&lt;20,100,IF(K703&lt;=25,50,0)))</f>
        <v>100</v>
      </c>
      <c r="Q703" s="54"/>
      <c r="R703" s="47"/>
      <c r="S703" s="51" t="n">
        <f aca="false">$E703/$E702-1</f>
        <v>0.00339528631316854</v>
      </c>
      <c r="T703" s="56" t="n">
        <f aca="false">$K703/$K702-1</f>
        <v>0.0344827586206897</v>
      </c>
      <c r="V703" s="57"/>
      <c r="W703" s="57"/>
      <c r="Y703" s="1" t="str">
        <f aca="false">IF(AX703&gt;=70,"EASY",IF(AX703&gt;40,"UNCERTAIN","HARD"))</f>
        <v>EASY</v>
      </c>
      <c r="AA703" s="58" t="n">
        <f aca="false">IF($A703&lt;200,"",AVERAGE($E654:$E703)/AVERAGE($E504:$E703)-1)</f>
        <v>0.0214588133619407</v>
      </c>
      <c r="AB703" s="59" t="n">
        <f aca="false">LOOKUP($B703,07_L1政策步階!$A$4:$A$14,07_L1政策步階!$C$4:$C$14)</f>
        <v>0</v>
      </c>
      <c r="AC703" s="57"/>
      <c r="AD703" s="57"/>
      <c r="AE703" s="57"/>
      <c r="AF703" s="57"/>
      <c r="AG703" s="57"/>
      <c r="AH703" s="57"/>
      <c r="AI703" s="57"/>
      <c r="AJ703" s="57"/>
      <c r="AK703" s="57"/>
      <c r="AL703" s="59" t="n">
        <f aca="false">IF(ISNUMBER($AA703),IF($AA703&gt;=0.005,100,IF($AA703&gt;=-0.015,50,0)),"")</f>
        <v>100</v>
      </c>
      <c r="AM703" s="59" t="n">
        <f aca="false">IF(ISNUMBER($AB703),IF($AB703=1,100,IF($AB703=0,50,0)),"")</f>
        <v>50</v>
      </c>
      <c r="AN703" s="0" t="str">
        <f aca="false">IF(ISNUMBER($AC703),IF($AC703&gt;=0.001,100,IF($AC703&gt;=-0.003,50,0)),"")</f>
        <v/>
      </c>
      <c r="AO703" s="0" t="str">
        <f aca="false">IF(ISNUMBER($AD703),IF($AD703&gt;=0.04,100,IF($AD703&gt;=0,50,0)),"")</f>
        <v/>
      </c>
      <c r="AP703" s="0" t="str">
        <f aca="false">IF(ISNUMBER($AE703),IF($AE703&gt;=25,100,IF($AE703&gt;=-75,50,0)),"")</f>
        <v/>
      </c>
      <c r="AQ703" s="0" t="str">
        <f aca="false">IF(ISNUMBER($AF703),IF($AF703&gt;0,100,IF($AF703&gt;=-50,50,0)),"")</f>
        <v/>
      </c>
      <c r="AR703" s="0" t="str">
        <f aca="false">IF(ISNUMBER($AG703),IF($AG703=1,100,IF($AG703=0,50,0)),"")</f>
        <v/>
      </c>
      <c r="AS703" s="0" t="str">
        <f aca="false">IF(ISNUMBER($AH703),IF($AH703&lt;0,100,IF($AH703&lt;=20,50,0)),"")</f>
        <v/>
      </c>
      <c r="AT703" s="0" t="str">
        <f aca="false">IF(ISNUMBER($AI703),IF($AI703&lt;0.95,100,IF($AI703&lt;=1,50,0)),"")</f>
        <v/>
      </c>
      <c r="AU703" s="0" t="str">
        <f aca="false">IF(ISNUMBER($AJ703),IF($AJ703&lt;30,0,IF($AJ703&lt;40,50,IF($AJ703&lt;=90,100,50))),"")</f>
        <v/>
      </c>
      <c r="AV703" s="0" t="str">
        <f aca="false">IF(ISNUMBER($AK703),IF($AK703&gt;-0.2,100,IF($AK703&gt;=-0.4,50,0)),"")</f>
        <v/>
      </c>
      <c r="AW703" s="59" t="n">
        <f aca="false">01_指標庫!$H$4*ISNUMBER($F703)+01_指標庫!$H$5*ISNUMBER($AA703)+01_指標庫!$H$6*ISNUMBER($G703)+01_指標庫!$H$7*ISNUMBER($H703)+01_指標庫!$H$8*ISNUMBER($AF703)+01_指標庫!$H$9*ISNUMBER($AG703)+01_指標庫!$H$10*ISNUMBER($AB703)+01_指標庫!$H$11*ISNUMBER($AC703)+01_指標庫!$H$12*ISNUMBER($AD703)+01_指標庫!$H$13*ISNUMBER($AE703)+01_指標庫!$H$14*ISNUMBER($I703)+01_指標庫!$H$15*ISNUMBER($AH703)+01_指標庫!$H$16*ISNUMBER($K703)+01_指標庫!$H$17*ISNUMBER($AI703)+01_指標庫!$H$18*ISNUMBER($AJ703)+01_指標庫!$H$19*ISNUMBER($AK703)+01_指標庫!$H$20*ISNUMBER($BB703)+01_指標庫!$H$21*ISNUMBER($BC703)</f>
        <v>51</v>
      </c>
      <c r="AX703" s="59" t="n">
        <f aca="false">IF(AW703=0,50,ROUND((01_指標庫!$H$4*IF(ISNUMBER($F703),L703,0)+01_指標庫!$H$5*IF(ISNUMBER($AA703),AL703,0)+01_指標庫!$H$6*IF(ISNUMBER($G703),M703,0)+01_指標庫!$H$7*IF(ISNUMBER($H703),N703,0)+01_指標庫!$H$8*IF(ISNUMBER($AF703),AQ703,0)+01_指標庫!$H$9*IF(ISNUMBER($AG703),AR703,0)+01_指標庫!$H$10*IF(ISNUMBER($AB703),AM703,0)+01_指標庫!$H$11*IF(ISNUMBER($AC703),AN703,0)+01_指標庫!$H$12*IF(ISNUMBER($AD703),AO703,0)+01_指標庫!$H$13*IF(ISNUMBER($AE703),AP703,0)+01_指標庫!$H$14*IF(ISNUMBER($I703),O703,0)+01_指標庫!$H$15*IF(ISNUMBER($AH703),AS703,0)+01_指標庫!$H$16*IF(ISNUMBER($K703),P703,0)+01_指標庫!$H$17*IF(ISNUMBER($AI703),AT703,0)+01_指標庫!$H$18*IF(ISNUMBER($AJ703),AU703,0)+01_指標庫!$H$19*IF(ISNUMBER($AK703),AV703,0)+01_指標庫!$H$20*IF(ISNUMBER($BB703),BB703,0)+01_指標庫!$H$21*IF(ISNUMBER($BC703),BC703,0))/AW703,1))</f>
        <v>81.4</v>
      </c>
      <c r="AY703" s="60"/>
      <c r="AZ703" s="60"/>
      <c r="BA703" s="58" t="n">
        <f aca="false">AVERAGE($E699:$E703)/AVERAGE($E694:$E703)-1</f>
        <v>0.00379146221798954</v>
      </c>
      <c r="BB703" s="59" t="n">
        <f aca="false">IF(ISNUMBER($BA703),IF(OR($S703&lt;=-0.03,$BA703&lt;-0.003),0,IF(OR($S703&lt;=-0.02,$BA703&lt;0.01),50,100)),"")</f>
        <v>50</v>
      </c>
      <c r="BC703" s="0" t="str">
        <f aca="false">IF(OR(COUNT($AZ703)=0,COUNT($AZ702)=0),"",IF(OR($AY703/$AZ702-1&lt;=-0.03,$AZ703/$AZ702-1&lt;=-0.045,IF(COUNT($AZ694:$AZ703)=10,AVERAGE($AZ699:$AZ703)/AVERAGE($AZ694:$AZ703)-1&lt;-0.01,FALSE())),0,IF(OR($AZ703/$AZ702-1&lt;=-0.02,IF(COUNT($AZ694:$AZ703)=10,AVERAGE($AZ699:$AZ703)/AVERAGE($AZ694:$AZ703)-1&lt;0.005,FALSE())),50,100)))</f>
        <v/>
      </c>
    </row>
    <row r="704" customFormat="false" ht="15" hidden="false" customHeight="true" outlineLevel="0" collapsed="false">
      <c r="A704" s="47" t="n">
        <v>700</v>
      </c>
      <c r="B704" s="48" t="n">
        <v>43573</v>
      </c>
      <c r="C704" s="47" t="n">
        <v>2019</v>
      </c>
      <c r="D704" s="49" t="s">
        <v>239</v>
      </c>
      <c r="E704" s="50" t="n">
        <v>7689.72</v>
      </c>
      <c r="F704" s="51" t="n">
        <v>0.080016</v>
      </c>
      <c r="G704" s="51" t="n">
        <v>0</v>
      </c>
      <c r="H704" s="52" t="n">
        <v>0.8776</v>
      </c>
      <c r="I704" s="53" t="n">
        <v>373</v>
      </c>
      <c r="J704" s="47" t="s">
        <v>235</v>
      </c>
      <c r="K704" s="54" t="n">
        <v>12.09</v>
      </c>
      <c r="L704" s="55" t="n">
        <f aca="false">IF(COUNT(F704)=0,50,IF(F704&gt;=0,100,IF(F704&gt;=-0.02,50,0)))</f>
        <v>100</v>
      </c>
      <c r="M704" s="55" t="n">
        <f aca="false">IF(COUNT(G704)=0,50,IF(G704&gt;-0.06,100,IF(G704&gt;-0.15,50,0)))</f>
        <v>100</v>
      </c>
      <c r="N704" s="55" t="n">
        <f aca="false">IF(COUNT(H704)=0,50,IF(H704&gt;=0.6,100,IF(H704&gt;=0.4,50,0)))</f>
        <v>100</v>
      </c>
      <c r="O704" s="55" t="n">
        <f aca="false">IF(COUNT(I704)=0,50,IF(J704="proxy_vix",50,IF(I704&lt;350,100,IF(I704&lt;=450,50,0))))</f>
        <v>50</v>
      </c>
      <c r="P704" s="55" t="n">
        <f aca="false">IF(COUNT(K704)=0,50,IF(K704&lt;20,100,IF(K704&lt;=25,50,0)))</f>
        <v>100</v>
      </c>
      <c r="Q704" s="54"/>
      <c r="R704" s="47"/>
      <c r="S704" s="51" t="n">
        <f aca="false">$E704/$E703-1</f>
        <v>0.00117176514701756</v>
      </c>
      <c r="T704" s="56" t="n">
        <f aca="false">$K704/$K703-1</f>
        <v>-0.0404761904761904</v>
      </c>
      <c r="V704" s="57"/>
      <c r="W704" s="57"/>
      <c r="Y704" s="1" t="str">
        <f aca="false">IF(AX704&gt;=70,"EASY",IF(AX704&gt;40,"UNCERTAIN","HARD"))</f>
        <v>EASY</v>
      </c>
      <c r="AA704" s="58" t="n">
        <f aca="false">IF($A704&lt;200,"",AVERAGE($E655:$E704)/AVERAGE($E505:$E704)-1)</f>
        <v>0.0229783337439955</v>
      </c>
      <c r="AB704" s="59" t="n">
        <f aca="false">LOOKUP($B704,07_L1政策步階!$A$4:$A$14,07_L1政策步階!$C$4:$C$14)</f>
        <v>0</v>
      </c>
      <c r="AC704" s="57"/>
      <c r="AD704" s="57"/>
      <c r="AE704" s="57"/>
      <c r="AF704" s="57"/>
      <c r="AG704" s="57"/>
      <c r="AH704" s="57"/>
      <c r="AI704" s="57"/>
      <c r="AJ704" s="57"/>
      <c r="AK704" s="57"/>
      <c r="AL704" s="59" t="n">
        <f aca="false">IF(ISNUMBER($AA704),IF($AA704&gt;=0.005,100,IF($AA704&gt;=-0.015,50,0)),"")</f>
        <v>100</v>
      </c>
      <c r="AM704" s="59" t="n">
        <f aca="false">IF(ISNUMBER($AB704),IF($AB704=1,100,IF($AB704=0,50,0)),"")</f>
        <v>50</v>
      </c>
      <c r="AN704" s="0" t="str">
        <f aca="false">IF(ISNUMBER($AC704),IF($AC704&gt;=0.001,100,IF($AC704&gt;=-0.003,50,0)),"")</f>
        <v/>
      </c>
      <c r="AO704" s="0" t="str">
        <f aca="false">IF(ISNUMBER($AD704),IF($AD704&gt;=0.04,100,IF($AD704&gt;=0,50,0)),"")</f>
        <v/>
      </c>
      <c r="AP704" s="0" t="str">
        <f aca="false">IF(ISNUMBER($AE704),IF($AE704&gt;=25,100,IF($AE704&gt;=-75,50,0)),"")</f>
        <v/>
      </c>
      <c r="AQ704" s="0" t="str">
        <f aca="false">IF(ISNUMBER($AF704),IF($AF704&gt;0,100,IF($AF704&gt;=-50,50,0)),"")</f>
        <v/>
      </c>
      <c r="AR704" s="0" t="str">
        <f aca="false">IF(ISNUMBER($AG704),IF($AG704=1,100,IF($AG704=0,50,0)),"")</f>
        <v/>
      </c>
      <c r="AS704" s="0" t="str">
        <f aca="false">IF(ISNUMBER($AH704),IF($AH704&lt;0,100,IF($AH704&lt;=20,50,0)),"")</f>
        <v/>
      </c>
      <c r="AT704" s="0" t="str">
        <f aca="false">IF(ISNUMBER($AI704),IF($AI704&lt;0.95,100,IF($AI704&lt;=1,50,0)),"")</f>
        <v/>
      </c>
      <c r="AU704" s="0" t="str">
        <f aca="false">IF(ISNUMBER($AJ704),IF($AJ704&lt;30,0,IF($AJ704&lt;40,50,IF($AJ704&lt;=90,100,50))),"")</f>
        <v/>
      </c>
      <c r="AV704" s="0" t="str">
        <f aca="false">IF(ISNUMBER($AK704),IF($AK704&gt;-0.2,100,IF($AK704&gt;=-0.4,50,0)),"")</f>
        <v/>
      </c>
      <c r="AW704" s="59" t="n">
        <f aca="false">01_指標庫!$H$4*ISNUMBER($F704)+01_指標庫!$H$5*ISNUMBER($AA704)+01_指標庫!$H$6*ISNUMBER($G704)+01_指標庫!$H$7*ISNUMBER($H704)+01_指標庫!$H$8*ISNUMBER($AF704)+01_指標庫!$H$9*ISNUMBER($AG704)+01_指標庫!$H$10*ISNUMBER($AB704)+01_指標庫!$H$11*ISNUMBER($AC704)+01_指標庫!$H$12*ISNUMBER($AD704)+01_指標庫!$H$13*ISNUMBER($AE704)+01_指標庫!$H$14*ISNUMBER($I704)+01_指標庫!$H$15*ISNUMBER($AH704)+01_指標庫!$H$16*ISNUMBER($K704)+01_指標庫!$H$17*ISNUMBER($AI704)+01_指標庫!$H$18*ISNUMBER($AJ704)+01_指標庫!$H$19*ISNUMBER($AK704)+01_指標庫!$H$20*ISNUMBER($BB704)+01_指標庫!$H$21*ISNUMBER($BC704)</f>
        <v>51</v>
      </c>
      <c r="AX704" s="59" t="n">
        <f aca="false">IF(AW704=0,50,ROUND((01_指標庫!$H$4*IF(ISNUMBER($F704),L704,0)+01_指標庫!$H$5*IF(ISNUMBER($AA704),AL704,0)+01_指標庫!$H$6*IF(ISNUMBER($G704),M704,0)+01_指標庫!$H$7*IF(ISNUMBER($H704),N704,0)+01_指標庫!$H$8*IF(ISNUMBER($AF704),AQ704,0)+01_指標庫!$H$9*IF(ISNUMBER($AG704),AR704,0)+01_指標庫!$H$10*IF(ISNUMBER($AB704),AM704,0)+01_指標庫!$H$11*IF(ISNUMBER($AC704),AN704,0)+01_指標庫!$H$12*IF(ISNUMBER($AD704),AO704,0)+01_指標庫!$H$13*IF(ISNUMBER($AE704),AP704,0)+01_指標庫!$H$14*IF(ISNUMBER($I704),O704,0)+01_指標庫!$H$15*IF(ISNUMBER($AH704),AS704,0)+01_指標庫!$H$16*IF(ISNUMBER($K704),P704,0)+01_指標庫!$H$17*IF(ISNUMBER($AI704),AT704,0)+01_指標庫!$H$18*IF(ISNUMBER($AJ704),AU704,0)+01_指標庫!$H$19*IF(ISNUMBER($AK704),AV704,0)+01_指標庫!$H$20*IF(ISNUMBER($BB704),BB704,0)+01_指標庫!$H$21*IF(ISNUMBER($BC704),BC704,0))/AW704,1))</f>
        <v>81.4</v>
      </c>
      <c r="AY704" s="60"/>
      <c r="AZ704" s="60"/>
      <c r="BA704" s="58" t="n">
        <f aca="false">AVERAGE($E700:$E704)/AVERAGE($E695:$E704)-1</f>
        <v>0.00431542151603392</v>
      </c>
      <c r="BB704" s="59" t="n">
        <f aca="false">IF(ISNUMBER($BA704),IF(OR($S704&lt;=-0.03,$BA704&lt;-0.003),0,IF(OR($S704&lt;=-0.02,$BA704&lt;0.01),50,100)),"")</f>
        <v>50</v>
      </c>
      <c r="BC704" s="0" t="str">
        <f aca="false">IF(OR(COUNT($AZ704)=0,COUNT($AZ703)=0),"",IF(OR($AY704/$AZ703-1&lt;=-0.03,$AZ704/$AZ703-1&lt;=-0.045,IF(COUNT($AZ695:$AZ704)=10,AVERAGE($AZ700:$AZ704)/AVERAGE($AZ695:$AZ704)-1&lt;-0.01,FALSE())),0,IF(OR($AZ704/$AZ703-1&lt;=-0.02,IF(COUNT($AZ695:$AZ704)=10,AVERAGE($AZ700:$AZ704)/AVERAGE($AZ695:$AZ704)-1&lt;0.005,FALSE())),50,100)))</f>
        <v/>
      </c>
    </row>
    <row r="705" customFormat="false" ht="15" hidden="false" customHeight="true" outlineLevel="0" collapsed="false">
      <c r="A705" s="47" t="n">
        <v>701</v>
      </c>
      <c r="B705" s="48" t="n">
        <v>43577</v>
      </c>
      <c r="C705" s="47" t="n">
        <v>2019</v>
      </c>
      <c r="D705" s="49" t="s">
        <v>236</v>
      </c>
      <c r="E705" s="50" t="n">
        <v>7713.49</v>
      </c>
      <c r="F705" s="51" t="n">
        <v>0.082823</v>
      </c>
      <c r="G705" s="51" t="n">
        <v>0</v>
      </c>
      <c r="H705" s="52" t="n">
        <v>0.8571</v>
      </c>
      <c r="I705" s="53" t="n">
        <v>373</v>
      </c>
      <c r="J705" s="47" t="s">
        <v>235</v>
      </c>
      <c r="K705" s="54" t="n">
        <v>12.42</v>
      </c>
      <c r="L705" s="55" t="n">
        <f aca="false">IF(COUNT(F705)=0,50,IF(F705&gt;=0,100,IF(F705&gt;=-0.02,50,0)))</f>
        <v>100</v>
      </c>
      <c r="M705" s="55" t="n">
        <f aca="false">IF(COUNT(G705)=0,50,IF(G705&gt;-0.06,100,IF(G705&gt;-0.15,50,0)))</f>
        <v>100</v>
      </c>
      <c r="N705" s="55" t="n">
        <f aca="false">IF(COUNT(H705)=0,50,IF(H705&gt;=0.6,100,IF(H705&gt;=0.4,50,0)))</f>
        <v>100</v>
      </c>
      <c r="O705" s="55" t="n">
        <f aca="false">IF(COUNT(I705)=0,50,IF(J705="proxy_vix",50,IF(I705&lt;350,100,IF(I705&lt;=450,50,0))))</f>
        <v>50</v>
      </c>
      <c r="P705" s="55" t="n">
        <f aca="false">IF(COUNT(K705)=0,50,IF(K705&lt;20,100,IF(K705&lt;=25,50,0)))</f>
        <v>100</v>
      </c>
      <c r="Q705" s="54"/>
      <c r="R705" s="47"/>
      <c r="S705" s="51" t="n">
        <f aca="false">$E705/$E704-1</f>
        <v>0.00309113985944864</v>
      </c>
      <c r="T705" s="56" t="n">
        <f aca="false">$K705/$K704-1</f>
        <v>0.0272952853598014</v>
      </c>
      <c r="V705" s="57"/>
      <c r="W705" s="57"/>
      <c r="Y705" s="1" t="str">
        <f aca="false">IF(AX705&gt;=70,"EASY",IF(AX705&gt;40,"UNCERTAIN","HARD"))</f>
        <v>EASY</v>
      </c>
      <c r="AA705" s="58" t="n">
        <f aca="false">IF($A705&lt;200,"",AVERAGE($E656:$E705)/AVERAGE($E506:$E705)-1)</f>
        <v>0.0247464531004786</v>
      </c>
      <c r="AB705" s="59" t="n">
        <f aca="false">LOOKUP($B705,07_L1政策步階!$A$4:$A$14,07_L1政策步階!$C$4:$C$14)</f>
        <v>0</v>
      </c>
      <c r="AC705" s="57"/>
      <c r="AD705" s="57"/>
      <c r="AE705" s="57"/>
      <c r="AF705" s="57"/>
      <c r="AG705" s="57"/>
      <c r="AH705" s="57"/>
      <c r="AI705" s="57"/>
      <c r="AJ705" s="57"/>
      <c r="AK705" s="57"/>
      <c r="AL705" s="59" t="n">
        <f aca="false">IF(ISNUMBER($AA705),IF($AA705&gt;=0.005,100,IF($AA705&gt;=-0.015,50,0)),"")</f>
        <v>100</v>
      </c>
      <c r="AM705" s="59" t="n">
        <f aca="false">IF(ISNUMBER($AB705),IF($AB705=1,100,IF($AB705=0,50,0)),"")</f>
        <v>50</v>
      </c>
      <c r="AN705" s="0" t="str">
        <f aca="false">IF(ISNUMBER($AC705),IF($AC705&gt;=0.001,100,IF($AC705&gt;=-0.003,50,0)),"")</f>
        <v/>
      </c>
      <c r="AO705" s="0" t="str">
        <f aca="false">IF(ISNUMBER($AD705),IF($AD705&gt;=0.04,100,IF($AD705&gt;=0,50,0)),"")</f>
        <v/>
      </c>
      <c r="AP705" s="0" t="str">
        <f aca="false">IF(ISNUMBER($AE705),IF($AE705&gt;=25,100,IF($AE705&gt;=-75,50,0)),"")</f>
        <v/>
      </c>
      <c r="AQ705" s="0" t="str">
        <f aca="false">IF(ISNUMBER($AF705),IF($AF705&gt;0,100,IF($AF705&gt;=-50,50,0)),"")</f>
        <v/>
      </c>
      <c r="AR705" s="0" t="str">
        <f aca="false">IF(ISNUMBER($AG705),IF($AG705=1,100,IF($AG705=0,50,0)),"")</f>
        <v/>
      </c>
      <c r="AS705" s="0" t="str">
        <f aca="false">IF(ISNUMBER($AH705),IF($AH705&lt;0,100,IF($AH705&lt;=20,50,0)),"")</f>
        <v/>
      </c>
      <c r="AT705" s="0" t="str">
        <f aca="false">IF(ISNUMBER($AI705),IF($AI705&lt;0.95,100,IF($AI705&lt;=1,50,0)),"")</f>
        <v/>
      </c>
      <c r="AU705" s="0" t="str">
        <f aca="false">IF(ISNUMBER($AJ705),IF($AJ705&lt;30,0,IF($AJ705&lt;40,50,IF($AJ705&lt;=90,100,50))),"")</f>
        <v/>
      </c>
      <c r="AV705" s="0" t="str">
        <f aca="false">IF(ISNUMBER($AK705),IF($AK705&gt;-0.2,100,IF($AK705&gt;=-0.4,50,0)),"")</f>
        <v/>
      </c>
      <c r="AW705" s="59" t="n">
        <f aca="false">01_指標庫!$H$4*ISNUMBER($F705)+01_指標庫!$H$5*ISNUMBER($AA705)+01_指標庫!$H$6*ISNUMBER($G705)+01_指標庫!$H$7*ISNUMBER($H705)+01_指標庫!$H$8*ISNUMBER($AF705)+01_指標庫!$H$9*ISNUMBER($AG705)+01_指標庫!$H$10*ISNUMBER($AB705)+01_指標庫!$H$11*ISNUMBER($AC705)+01_指標庫!$H$12*ISNUMBER($AD705)+01_指標庫!$H$13*ISNUMBER($AE705)+01_指標庫!$H$14*ISNUMBER($I705)+01_指標庫!$H$15*ISNUMBER($AH705)+01_指標庫!$H$16*ISNUMBER($K705)+01_指標庫!$H$17*ISNUMBER($AI705)+01_指標庫!$H$18*ISNUMBER($AJ705)+01_指標庫!$H$19*ISNUMBER($AK705)+01_指標庫!$H$20*ISNUMBER($BB705)+01_指標庫!$H$21*ISNUMBER($BC705)</f>
        <v>51</v>
      </c>
      <c r="AX705" s="59" t="n">
        <f aca="false">IF(AW705=0,50,ROUND((01_指標庫!$H$4*IF(ISNUMBER($F705),L705,0)+01_指標庫!$H$5*IF(ISNUMBER($AA705),AL705,0)+01_指標庫!$H$6*IF(ISNUMBER($G705),M705,0)+01_指標庫!$H$7*IF(ISNUMBER($H705),N705,0)+01_指標庫!$H$8*IF(ISNUMBER($AF705),AQ705,0)+01_指標庫!$H$9*IF(ISNUMBER($AG705),AR705,0)+01_指標庫!$H$10*IF(ISNUMBER($AB705),AM705,0)+01_指標庫!$H$11*IF(ISNUMBER($AC705),AN705,0)+01_指標庫!$H$12*IF(ISNUMBER($AD705),AO705,0)+01_指標庫!$H$13*IF(ISNUMBER($AE705),AP705,0)+01_指標庫!$H$14*IF(ISNUMBER($I705),O705,0)+01_指標庫!$H$15*IF(ISNUMBER($AH705),AS705,0)+01_指標庫!$H$16*IF(ISNUMBER($K705),P705,0)+01_指標庫!$H$17*IF(ISNUMBER($AI705),AT705,0)+01_指標庫!$H$18*IF(ISNUMBER($AJ705),AU705,0)+01_指標庫!$H$19*IF(ISNUMBER($AK705),AV705,0)+01_指標庫!$H$20*IF(ISNUMBER($BB705),BB705,0)+01_指標庫!$H$21*IF(ISNUMBER($BC705),BC705,0))/AW705,1))</f>
        <v>81.4</v>
      </c>
      <c r="AY705" s="60"/>
      <c r="AZ705" s="60"/>
      <c r="BA705" s="58" t="n">
        <f aca="false">AVERAGE($E701:$E705)/AVERAGE($E696:$E705)-1</f>
        <v>0.00477959171167308</v>
      </c>
      <c r="BB705" s="59" t="n">
        <f aca="false">IF(ISNUMBER($BA705),IF(OR($S705&lt;=-0.03,$BA705&lt;-0.003),0,IF(OR($S705&lt;=-0.02,$BA705&lt;0.01),50,100)),"")</f>
        <v>50</v>
      </c>
      <c r="BC705" s="0" t="str">
        <f aca="false">IF(OR(COUNT($AZ705)=0,COUNT($AZ704)=0),"",IF(OR($AY705/$AZ704-1&lt;=-0.03,$AZ705/$AZ704-1&lt;=-0.045,IF(COUNT($AZ696:$AZ705)=10,AVERAGE($AZ701:$AZ705)/AVERAGE($AZ696:$AZ705)-1&lt;-0.01,FALSE())),0,IF(OR($AZ705/$AZ704-1&lt;=-0.02,IF(COUNT($AZ696:$AZ705)=10,AVERAGE($AZ701:$AZ705)/AVERAGE($AZ696:$AZ705)-1&lt;0.005,FALSE())),50,100)))</f>
        <v/>
      </c>
    </row>
    <row r="706" customFormat="false" ht="15" hidden="false" customHeight="true" outlineLevel="0" collapsed="false">
      <c r="A706" s="47" t="n">
        <v>702</v>
      </c>
      <c r="B706" s="48" t="n">
        <v>43578</v>
      </c>
      <c r="C706" s="47" t="n">
        <v>2019</v>
      </c>
      <c r="D706" s="49" t="s">
        <v>237</v>
      </c>
      <c r="E706" s="50" t="n">
        <v>7810.71</v>
      </c>
      <c r="F706" s="51" t="n">
        <v>0.095925</v>
      </c>
      <c r="G706" s="51" t="n">
        <v>0</v>
      </c>
      <c r="H706" s="52" t="n">
        <v>0.8776</v>
      </c>
      <c r="I706" s="53" t="n">
        <v>372</v>
      </c>
      <c r="J706" s="47" t="s">
        <v>235</v>
      </c>
      <c r="K706" s="54" t="n">
        <v>12.28</v>
      </c>
      <c r="L706" s="55" t="n">
        <f aca="false">IF(COUNT(F706)=0,50,IF(F706&gt;=0,100,IF(F706&gt;=-0.02,50,0)))</f>
        <v>100</v>
      </c>
      <c r="M706" s="55" t="n">
        <f aca="false">IF(COUNT(G706)=0,50,IF(G706&gt;-0.06,100,IF(G706&gt;-0.15,50,0)))</f>
        <v>100</v>
      </c>
      <c r="N706" s="55" t="n">
        <f aca="false">IF(COUNT(H706)=0,50,IF(H706&gt;=0.6,100,IF(H706&gt;=0.4,50,0)))</f>
        <v>100</v>
      </c>
      <c r="O706" s="55" t="n">
        <f aca="false">IF(COUNT(I706)=0,50,IF(J706="proxy_vix",50,IF(I706&lt;350,100,IF(I706&lt;=450,50,0))))</f>
        <v>50</v>
      </c>
      <c r="P706" s="55" t="n">
        <f aca="false">IF(COUNT(K706)=0,50,IF(K706&lt;20,100,IF(K706&lt;=25,50,0)))</f>
        <v>100</v>
      </c>
      <c r="Q706" s="54"/>
      <c r="R706" s="47"/>
      <c r="S706" s="51" t="n">
        <f aca="false">$E706/$E705-1</f>
        <v>0.0126038926607801</v>
      </c>
      <c r="T706" s="56" t="n">
        <f aca="false">$K706/$K705-1</f>
        <v>-0.0112721417069244</v>
      </c>
      <c r="V706" s="57"/>
      <c r="W706" s="57"/>
      <c r="Y706" s="1" t="str">
        <f aca="false">IF(AX706&gt;=70,"EASY",IF(AX706&gt;40,"UNCERTAIN","HARD"))</f>
        <v>EASY</v>
      </c>
      <c r="AA706" s="58" t="n">
        <f aca="false">IF($A706&lt;200,"",AVERAGE($E657:$E706)/AVERAGE($E507:$E706)-1)</f>
        <v>0.0267550676433992</v>
      </c>
      <c r="AB706" s="59" t="n">
        <f aca="false">LOOKUP($B706,07_L1政策步階!$A$4:$A$14,07_L1政策步階!$C$4:$C$14)</f>
        <v>0</v>
      </c>
      <c r="AC706" s="57"/>
      <c r="AD706" s="57"/>
      <c r="AE706" s="57"/>
      <c r="AF706" s="57"/>
      <c r="AG706" s="57"/>
      <c r="AH706" s="57"/>
      <c r="AI706" s="57"/>
      <c r="AJ706" s="57"/>
      <c r="AK706" s="57"/>
      <c r="AL706" s="59" t="n">
        <f aca="false">IF(ISNUMBER($AA706),IF($AA706&gt;=0.005,100,IF($AA706&gt;=-0.015,50,0)),"")</f>
        <v>100</v>
      </c>
      <c r="AM706" s="59" t="n">
        <f aca="false">IF(ISNUMBER($AB706),IF($AB706=1,100,IF($AB706=0,50,0)),"")</f>
        <v>50</v>
      </c>
      <c r="AN706" s="0" t="str">
        <f aca="false">IF(ISNUMBER($AC706),IF($AC706&gt;=0.001,100,IF($AC706&gt;=-0.003,50,0)),"")</f>
        <v/>
      </c>
      <c r="AO706" s="0" t="str">
        <f aca="false">IF(ISNUMBER($AD706),IF($AD706&gt;=0.04,100,IF($AD706&gt;=0,50,0)),"")</f>
        <v/>
      </c>
      <c r="AP706" s="0" t="str">
        <f aca="false">IF(ISNUMBER($AE706),IF($AE706&gt;=25,100,IF($AE706&gt;=-75,50,0)),"")</f>
        <v/>
      </c>
      <c r="AQ706" s="0" t="str">
        <f aca="false">IF(ISNUMBER($AF706),IF($AF706&gt;0,100,IF($AF706&gt;=-50,50,0)),"")</f>
        <v/>
      </c>
      <c r="AR706" s="0" t="str">
        <f aca="false">IF(ISNUMBER($AG706),IF($AG706=1,100,IF($AG706=0,50,0)),"")</f>
        <v/>
      </c>
      <c r="AS706" s="0" t="str">
        <f aca="false">IF(ISNUMBER($AH706),IF($AH706&lt;0,100,IF($AH706&lt;=20,50,0)),"")</f>
        <v/>
      </c>
      <c r="AT706" s="0" t="str">
        <f aca="false">IF(ISNUMBER($AI706),IF($AI706&lt;0.95,100,IF($AI706&lt;=1,50,0)),"")</f>
        <v/>
      </c>
      <c r="AU706" s="0" t="str">
        <f aca="false">IF(ISNUMBER($AJ706),IF($AJ706&lt;30,0,IF($AJ706&lt;40,50,IF($AJ706&lt;=90,100,50))),"")</f>
        <v/>
      </c>
      <c r="AV706" s="0" t="str">
        <f aca="false">IF(ISNUMBER($AK706),IF($AK706&gt;-0.2,100,IF($AK706&gt;=-0.4,50,0)),"")</f>
        <v/>
      </c>
      <c r="AW706" s="59" t="n">
        <f aca="false">01_指標庫!$H$4*ISNUMBER($F706)+01_指標庫!$H$5*ISNUMBER($AA706)+01_指標庫!$H$6*ISNUMBER($G706)+01_指標庫!$H$7*ISNUMBER($H706)+01_指標庫!$H$8*ISNUMBER($AF706)+01_指標庫!$H$9*ISNUMBER($AG706)+01_指標庫!$H$10*ISNUMBER($AB706)+01_指標庫!$H$11*ISNUMBER($AC706)+01_指標庫!$H$12*ISNUMBER($AD706)+01_指標庫!$H$13*ISNUMBER($AE706)+01_指標庫!$H$14*ISNUMBER($I706)+01_指標庫!$H$15*ISNUMBER($AH706)+01_指標庫!$H$16*ISNUMBER($K706)+01_指標庫!$H$17*ISNUMBER($AI706)+01_指標庫!$H$18*ISNUMBER($AJ706)+01_指標庫!$H$19*ISNUMBER($AK706)+01_指標庫!$H$20*ISNUMBER($BB706)+01_指標庫!$H$21*ISNUMBER($BC706)</f>
        <v>51</v>
      </c>
      <c r="AX706" s="59" t="n">
        <f aca="false">IF(AW706=0,50,ROUND((01_指標庫!$H$4*IF(ISNUMBER($F706),L706,0)+01_指標庫!$H$5*IF(ISNUMBER($AA706),AL706,0)+01_指標庫!$H$6*IF(ISNUMBER($G706),M706,0)+01_指標庫!$H$7*IF(ISNUMBER($H706),N706,0)+01_指標庫!$H$8*IF(ISNUMBER($AF706),AQ706,0)+01_指標庫!$H$9*IF(ISNUMBER($AG706),AR706,0)+01_指標庫!$H$10*IF(ISNUMBER($AB706),AM706,0)+01_指標庫!$H$11*IF(ISNUMBER($AC706),AN706,0)+01_指標庫!$H$12*IF(ISNUMBER($AD706),AO706,0)+01_指標庫!$H$13*IF(ISNUMBER($AE706),AP706,0)+01_指標庫!$H$14*IF(ISNUMBER($I706),O706,0)+01_指標庫!$H$15*IF(ISNUMBER($AH706),AS706,0)+01_指標庫!$H$16*IF(ISNUMBER($K706),P706,0)+01_指標庫!$H$17*IF(ISNUMBER($AI706),AT706,0)+01_指標庫!$H$18*IF(ISNUMBER($AJ706),AU706,0)+01_指標庫!$H$19*IF(ISNUMBER($AK706),AV706,0)+01_指標庫!$H$20*IF(ISNUMBER($BB706),BB706,0)+01_指標庫!$H$21*IF(ISNUMBER($BC706),BC706,0))/AW706,1))</f>
        <v>81.4</v>
      </c>
      <c r="AY706" s="60"/>
      <c r="AZ706" s="60"/>
      <c r="BA706" s="58" t="n">
        <f aca="false">AVERAGE($E702:$E706)/AVERAGE($E697:$E706)-1</f>
        <v>0.00675398017093176</v>
      </c>
      <c r="BB706" s="59" t="n">
        <f aca="false">IF(ISNUMBER($BA706),IF(OR($S706&lt;=-0.03,$BA706&lt;-0.003),0,IF(OR($S706&lt;=-0.02,$BA706&lt;0.01),50,100)),"")</f>
        <v>50</v>
      </c>
      <c r="BC706" s="0" t="str">
        <f aca="false">IF(OR(COUNT($AZ706)=0,COUNT($AZ705)=0),"",IF(OR($AY706/$AZ705-1&lt;=-0.03,$AZ706/$AZ705-1&lt;=-0.045,IF(COUNT($AZ697:$AZ706)=10,AVERAGE($AZ702:$AZ706)/AVERAGE($AZ697:$AZ706)-1&lt;-0.01,FALSE())),0,IF(OR($AZ706/$AZ705-1&lt;=-0.02,IF(COUNT($AZ697:$AZ706)=10,AVERAGE($AZ702:$AZ706)/AVERAGE($AZ697:$AZ706)-1&lt;0.005,FALSE())),50,100)))</f>
        <v/>
      </c>
    </row>
    <row r="707" customFormat="false" ht="15" hidden="false" customHeight="true" outlineLevel="0" collapsed="false">
      <c r="A707" s="47" t="n">
        <v>703</v>
      </c>
      <c r="B707" s="48" t="n">
        <v>43579</v>
      </c>
      <c r="C707" s="47" t="n">
        <v>2019</v>
      </c>
      <c r="D707" s="49" t="s">
        <v>238</v>
      </c>
      <c r="E707" s="50" t="n">
        <v>7784.41</v>
      </c>
      <c r="F707" s="51" t="n">
        <v>0.091793</v>
      </c>
      <c r="G707" s="51" t="n">
        <v>-0.003367</v>
      </c>
      <c r="H707" s="52" t="n">
        <v>0.8776</v>
      </c>
      <c r="I707" s="53" t="n">
        <v>373</v>
      </c>
      <c r="J707" s="47" t="s">
        <v>235</v>
      </c>
      <c r="K707" s="54" t="n">
        <v>13.14</v>
      </c>
      <c r="L707" s="55" t="n">
        <f aca="false">IF(COUNT(F707)=0,50,IF(F707&gt;=0,100,IF(F707&gt;=-0.02,50,0)))</f>
        <v>100</v>
      </c>
      <c r="M707" s="55" t="n">
        <f aca="false">IF(COUNT(G707)=0,50,IF(G707&gt;-0.06,100,IF(G707&gt;-0.15,50,0)))</f>
        <v>100</v>
      </c>
      <c r="N707" s="55" t="n">
        <f aca="false">IF(COUNT(H707)=0,50,IF(H707&gt;=0.6,100,IF(H707&gt;=0.4,50,0)))</f>
        <v>100</v>
      </c>
      <c r="O707" s="55" t="n">
        <f aca="false">IF(COUNT(I707)=0,50,IF(J707="proxy_vix",50,IF(I707&lt;350,100,IF(I707&lt;=450,50,0))))</f>
        <v>50</v>
      </c>
      <c r="P707" s="55" t="n">
        <f aca="false">IF(COUNT(K707)=0,50,IF(K707&lt;20,100,IF(K707&lt;=25,50,0)))</f>
        <v>100</v>
      </c>
      <c r="Q707" s="54"/>
      <c r="R707" s="47"/>
      <c r="S707" s="51" t="n">
        <f aca="false">$E707/$E706-1</f>
        <v>-0.00336717148633092</v>
      </c>
      <c r="T707" s="56" t="n">
        <f aca="false">$K707/$K706-1</f>
        <v>0.0700325732899023</v>
      </c>
      <c r="V707" s="57"/>
      <c r="W707" s="57"/>
      <c r="Y707" s="1" t="str">
        <f aca="false">IF(AX707&gt;=70,"EASY",IF(AX707&gt;40,"UNCERTAIN","HARD"))</f>
        <v>EASY</v>
      </c>
      <c r="AA707" s="58" t="n">
        <f aca="false">IF($A707&lt;200,"",AVERAGE($E658:$E707)/AVERAGE($E508:$E707)-1)</f>
        <v>0.0287946380312236</v>
      </c>
      <c r="AB707" s="59" t="n">
        <f aca="false">LOOKUP($B707,07_L1政策步階!$A$4:$A$14,07_L1政策步階!$C$4:$C$14)</f>
        <v>0</v>
      </c>
      <c r="AC707" s="57"/>
      <c r="AD707" s="57"/>
      <c r="AE707" s="57"/>
      <c r="AF707" s="57"/>
      <c r="AG707" s="57"/>
      <c r="AH707" s="57"/>
      <c r="AI707" s="57"/>
      <c r="AJ707" s="57"/>
      <c r="AK707" s="57"/>
      <c r="AL707" s="59" t="n">
        <f aca="false">IF(ISNUMBER($AA707),IF($AA707&gt;=0.005,100,IF($AA707&gt;=-0.015,50,0)),"")</f>
        <v>100</v>
      </c>
      <c r="AM707" s="59" t="n">
        <f aca="false">IF(ISNUMBER($AB707),IF($AB707=1,100,IF($AB707=0,50,0)),"")</f>
        <v>50</v>
      </c>
      <c r="AN707" s="0" t="str">
        <f aca="false">IF(ISNUMBER($AC707),IF($AC707&gt;=0.001,100,IF($AC707&gt;=-0.003,50,0)),"")</f>
        <v/>
      </c>
      <c r="AO707" s="0" t="str">
        <f aca="false">IF(ISNUMBER($AD707),IF($AD707&gt;=0.04,100,IF($AD707&gt;=0,50,0)),"")</f>
        <v/>
      </c>
      <c r="AP707" s="0" t="str">
        <f aca="false">IF(ISNUMBER($AE707),IF($AE707&gt;=25,100,IF($AE707&gt;=-75,50,0)),"")</f>
        <v/>
      </c>
      <c r="AQ707" s="0" t="str">
        <f aca="false">IF(ISNUMBER($AF707),IF($AF707&gt;0,100,IF($AF707&gt;=-50,50,0)),"")</f>
        <v/>
      </c>
      <c r="AR707" s="0" t="str">
        <f aca="false">IF(ISNUMBER($AG707),IF($AG707=1,100,IF($AG707=0,50,0)),"")</f>
        <v/>
      </c>
      <c r="AS707" s="0" t="str">
        <f aca="false">IF(ISNUMBER($AH707),IF($AH707&lt;0,100,IF($AH707&lt;=20,50,0)),"")</f>
        <v/>
      </c>
      <c r="AT707" s="0" t="str">
        <f aca="false">IF(ISNUMBER($AI707),IF($AI707&lt;0.95,100,IF($AI707&lt;=1,50,0)),"")</f>
        <v/>
      </c>
      <c r="AU707" s="0" t="str">
        <f aca="false">IF(ISNUMBER($AJ707),IF($AJ707&lt;30,0,IF($AJ707&lt;40,50,IF($AJ707&lt;=90,100,50))),"")</f>
        <v/>
      </c>
      <c r="AV707" s="0" t="str">
        <f aca="false">IF(ISNUMBER($AK707),IF($AK707&gt;-0.2,100,IF($AK707&gt;=-0.4,50,0)),"")</f>
        <v/>
      </c>
      <c r="AW707" s="59" t="n">
        <f aca="false">01_指標庫!$H$4*ISNUMBER($F707)+01_指標庫!$H$5*ISNUMBER($AA707)+01_指標庫!$H$6*ISNUMBER($G707)+01_指標庫!$H$7*ISNUMBER($H707)+01_指標庫!$H$8*ISNUMBER($AF707)+01_指標庫!$H$9*ISNUMBER($AG707)+01_指標庫!$H$10*ISNUMBER($AB707)+01_指標庫!$H$11*ISNUMBER($AC707)+01_指標庫!$H$12*ISNUMBER($AD707)+01_指標庫!$H$13*ISNUMBER($AE707)+01_指標庫!$H$14*ISNUMBER($I707)+01_指標庫!$H$15*ISNUMBER($AH707)+01_指標庫!$H$16*ISNUMBER($K707)+01_指標庫!$H$17*ISNUMBER($AI707)+01_指標庫!$H$18*ISNUMBER($AJ707)+01_指標庫!$H$19*ISNUMBER($AK707)+01_指標庫!$H$20*ISNUMBER($BB707)+01_指標庫!$H$21*ISNUMBER($BC707)</f>
        <v>51</v>
      </c>
      <c r="AX707" s="59" t="n">
        <f aca="false">IF(AW707=0,50,ROUND((01_指標庫!$H$4*IF(ISNUMBER($F707),L707,0)+01_指標庫!$H$5*IF(ISNUMBER($AA707),AL707,0)+01_指標庫!$H$6*IF(ISNUMBER($G707),M707,0)+01_指標庫!$H$7*IF(ISNUMBER($H707),N707,0)+01_指標庫!$H$8*IF(ISNUMBER($AF707),AQ707,0)+01_指標庫!$H$9*IF(ISNUMBER($AG707),AR707,0)+01_指標庫!$H$10*IF(ISNUMBER($AB707),AM707,0)+01_指標庫!$H$11*IF(ISNUMBER($AC707),AN707,0)+01_指標庫!$H$12*IF(ISNUMBER($AD707),AO707,0)+01_指標庫!$H$13*IF(ISNUMBER($AE707),AP707,0)+01_指標庫!$H$14*IF(ISNUMBER($I707),O707,0)+01_指標庫!$H$15*IF(ISNUMBER($AH707),AS707,0)+01_指標庫!$H$16*IF(ISNUMBER($K707),P707,0)+01_指標庫!$H$17*IF(ISNUMBER($AI707),AT707,0)+01_指標庫!$H$18*IF(ISNUMBER($AJ707),AU707,0)+01_指標庫!$H$19*IF(ISNUMBER($AK707),AV707,0)+01_指標庫!$H$20*IF(ISNUMBER($BB707),BB707,0)+01_指標庫!$H$21*IF(ISNUMBER($BC707),BC707,0))/AW707,1))</f>
        <v>81.4</v>
      </c>
      <c r="AY707" s="60"/>
      <c r="AZ707" s="60"/>
      <c r="BA707" s="58" t="n">
        <f aca="false">AVERAGE($E703:$E707)/AVERAGE($E698:$E707)-1</f>
        <v>0.00730063493010125</v>
      </c>
      <c r="BB707" s="59" t="n">
        <f aca="false">IF(ISNUMBER($BA707),IF(OR($S707&lt;=-0.03,$BA707&lt;-0.003),0,IF(OR($S707&lt;=-0.02,$BA707&lt;0.01),50,100)),"")</f>
        <v>50</v>
      </c>
      <c r="BC707" s="0" t="str">
        <f aca="false">IF(OR(COUNT($AZ707)=0,COUNT($AZ706)=0),"",IF(OR($AY707/$AZ706-1&lt;=-0.03,$AZ707/$AZ706-1&lt;=-0.045,IF(COUNT($AZ698:$AZ707)=10,AVERAGE($AZ703:$AZ707)/AVERAGE($AZ698:$AZ707)-1&lt;-0.01,FALSE())),0,IF(OR($AZ707/$AZ706-1&lt;=-0.02,IF(COUNT($AZ698:$AZ707)=10,AVERAGE($AZ703:$AZ707)/AVERAGE($AZ698:$AZ707)-1&lt;0.005,FALSE())),50,100)))</f>
        <v/>
      </c>
    </row>
    <row r="708" customFormat="false" ht="15" hidden="false" customHeight="true" outlineLevel="0" collapsed="false">
      <c r="A708" s="47" t="n">
        <v>704</v>
      </c>
      <c r="B708" s="48" t="n">
        <v>43580</v>
      </c>
      <c r="C708" s="47" t="n">
        <v>2019</v>
      </c>
      <c r="D708" s="49" t="s">
        <v>239</v>
      </c>
      <c r="E708" s="50" t="n">
        <v>7816.92</v>
      </c>
      <c r="F708" s="51" t="n">
        <v>0.095937</v>
      </c>
      <c r="G708" s="51" t="n">
        <v>0</v>
      </c>
      <c r="H708" s="52" t="n">
        <v>0.8776</v>
      </c>
      <c r="I708" s="53" t="n">
        <v>375</v>
      </c>
      <c r="J708" s="47" t="s">
        <v>235</v>
      </c>
      <c r="K708" s="54" t="n">
        <v>13.25</v>
      </c>
      <c r="L708" s="55" t="n">
        <f aca="false">IF(COUNT(F708)=0,50,IF(F708&gt;=0,100,IF(F708&gt;=-0.02,50,0)))</f>
        <v>100</v>
      </c>
      <c r="M708" s="55" t="n">
        <f aca="false">IF(COUNT(G708)=0,50,IF(G708&gt;-0.06,100,IF(G708&gt;-0.15,50,0)))</f>
        <v>100</v>
      </c>
      <c r="N708" s="55" t="n">
        <f aca="false">IF(COUNT(H708)=0,50,IF(H708&gt;=0.6,100,IF(H708&gt;=0.4,50,0)))</f>
        <v>100</v>
      </c>
      <c r="O708" s="55" t="n">
        <f aca="false">IF(COUNT(I708)=0,50,IF(J708="proxy_vix",50,IF(I708&lt;350,100,IF(I708&lt;=450,50,0))))</f>
        <v>50</v>
      </c>
      <c r="P708" s="55" t="n">
        <f aca="false">IF(COUNT(K708)=0,50,IF(K708&lt;20,100,IF(K708&lt;=25,50,0)))</f>
        <v>100</v>
      </c>
      <c r="Q708" s="54"/>
      <c r="R708" s="47"/>
      <c r="S708" s="51" t="n">
        <f aca="false">$E708/$E707-1</f>
        <v>0.0041762959556344</v>
      </c>
      <c r="T708" s="56" t="n">
        <f aca="false">$K708/$K707-1</f>
        <v>0.00837138508371371</v>
      </c>
      <c r="V708" s="57"/>
      <c r="W708" s="57"/>
      <c r="Y708" s="1" t="str">
        <f aca="false">IF(AX708&gt;=70,"EASY",IF(AX708&gt;40,"UNCERTAIN","HARD"))</f>
        <v>EASY</v>
      </c>
      <c r="AA708" s="58" t="n">
        <f aca="false">IF($A708&lt;200,"",AVERAGE($E659:$E708)/AVERAGE($E509:$E708)-1)</f>
        <v>0.0306540513527676</v>
      </c>
      <c r="AB708" s="59" t="n">
        <f aca="false">LOOKUP($B708,07_L1政策步階!$A$4:$A$14,07_L1政策步階!$C$4:$C$14)</f>
        <v>0</v>
      </c>
      <c r="AC708" s="57"/>
      <c r="AD708" s="57"/>
      <c r="AE708" s="57"/>
      <c r="AF708" s="57"/>
      <c r="AG708" s="57"/>
      <c r="AH708" s="57"/>
      <c r="AI708" s="57"/>
      <c r="AJ708" s="57"/>
      <c r="AK708" s="57"/>
      <c r="AL708" s="59" t="n">
        <f aca="false">IF(ISNUMBER($AA708),IF($AA708&gt;=0.005,100,IF($AA708&gt;=-0.015,50,0)),"")</f>
        <v>100</v>
      </c>
      <c r="AM708" s="59" t="n">
        <f aca="false">IF(ISNUMBER($AB708),IF($AB708=1,100,IF($AB708=0,50,0)),"")</f>
        <v>50</v>
      </c>
      <c r="AN708" s="0" t="str">
        <f aca="false">IF(ISNUMBER($AC708),IF($AC708&gt;=0.001,100,IF($AC708&gt;=-0.003,50,0)),"")</f>
        <v/>
      </c>
      <c r="AO708" s="0" t="str">
        <f aca="false">IF(ISNUMBER($AD708),IF($AD708&gt;=0.04,100,IF($AD708&gt;=0,50,0)),"")</f>
        <v/>
      </c>
      <c r="AP708" s="0" t="str">
        <f aca="false">IF(ISNUMBER($AE708),IF($AE708&gt;=25,100,IF($AE708&gt;=-75,50,0)),"")</f>
        <v/>
      </c>
      <c r="AQ708" s="0" t="str">
        <f aca="false">IF(ISNUMBER($AF708),IF($AF708&gt;0,100,IF($AF708&gt;=-50,50,0)),"")</f>
        <v/>
      </c>
      <c r="AR708" s="0" t="str">
        <f aca="false">IF(ISNUMBER($AG708),IF($AG708=1,100,IF($AG708=0,50,0)),"")</f>
        <v/>
      </c>
      <c r="AS708" s="0" t="str">
        <f aca="false">IF(ISNUMBER($AH708),IF($AH708&lt;0,100,IF($AH708&lt;=20,50,0)),"")</f>
        <v/>
      </c>
      <c r="AT708" s="0" t="str">
        <f aca="false">IF(ISNUMBER($AI708),IF($AI708&lt;0.95,100,IF($AI708&lt;=1,50,0)),"")</f>
        <v/>
      </c>
      <c r="AU708" s="0" t="str">
        <f aca="false">IF(ISNUMBER($AJ708),IF($AJ708&lt;30,0,IF($AJ708&lt;40,50,IF($AJ708&lt;=90,100,50))),"")</f>
        <v/>
      </c>
      <c r="AV708" s="0" t="str">
        <f aca="false">IF(ISNUMBER($AK708),IF($AK708&gt;-0.2,100,IF($AK708&gt;=-0.4,50,0)),"")</f>
        <v/>
      </c>
      <c r="AW708" s="59" t="n">
        <f aca="false">01_指標庫!$H$4*ISNUMBER($F708)+01_指標庫!$H$5*ISNUMBER($AA708)+01_指標庫!$H$6*ISNUMBER($G708)+01_指標庫!$H$7*ISNUMBER($H708)+01_指標庫!$H$8*ISNUMBER($AF708)+01_指標庫!$H$9*ISNUMBER($AG708)+01_指標庫!$H$10*ISNUMBER($AB708)+01_指標庫!$H$11*ISNUMBER($AC708)+01_指標庫!$H$12*ISNUMBER($AD708)+01_指標庫!$H$13*ISNUMBER($AE708)+01_指標庫!$H$14*ISNUMBER($I708)+01_指標庫!$H$15*ISNUMBER($AH708)+01_指標庫!$H$16*ISNUMBER($K708)+01_指標庫!$H$17*ISNUMBER($AI708)+01_指標庫!$H$18*ISNUMBER($AJ708)+01_指標庫!$H$19*ISNUMBER($AK708)+01_指標庫!$H$20*ISNUMBER($BB708)+01_指標庫!$H$21*ISNUMBER($BC708)</f>
        <v>51</v>
      </c>
      <c r="AX708" s="59" t="n">
        <f aca="false">IF(AW708=0,50,ROUND((01_指標庫!$H$4*IF(ISNUMBER($F708),L708,0)+01_指標庫!$H$5*IF(ISNUMBER($AA708),AL708,0)+01_指標庫!$H$6*IF(ISNUMBER($G708),M708,0)+01_指標庫!$H$7*IF(ISNUMBER($H708),N708,0)+01_指標庫!$H$8*IF(ISNUMBER($AF708),AQ708,0)+01_指標庫!$H$9*IF(ISNUMBER($AG708),AR708,0)+01_指標庫!$H$10*IF(ISNUMBER($AB708),AM708,0)+01_指標庫!$H$11*IF(ISNUMBER($AC708),AN708,0)+01_指標庫!$H$12*IF(ISNUMBER($AD708),AO708,0)+01_指標庫!$H$13*IF(ISNUMBER($AE708),AP708,0)+01_指標庫!$H$14*IF(ISNUMBER($I708),O708,0)+01_指標庫!$H$15*IF(ISNUMBER($AH708),AS708,0)+01_指標庫!$H$16*IF(ISNUMBER($K708),P708,0)+01_指標庫!$H$17*IF(ISNUMBER($AI708),AT708,0)+01_指標庫!$H$18*IF(ISNUMBER($AJ708),AU708,0)+01_指標庫!$H$19*IF(ISNUMBER($AK708),AV708,0)+01_指標庫!$H$20*IF(ISNUMBER($BB708),BB708,0)+01_指標庫!$H$21*IF(ISNUMBER($BC708),BC708,0))/AW708,1))</f>
        <v>81.4</v>
      </c>
      <c r="AY708" s="60"/>
      <c r="AZ708" s="60"/>
      <c r="BA708" s="58" t="n">
        <f aca="false">AVERAGE($E704:$E708)/AVERAGE($E699:$E708)-1</f>
        <v>0.00815086608471427</v>
      </c>
      <c r="BB708" s="59" t="n">
        <f aca="false">IF(ISNUMBER($BA708),IF(OR($S708&lt;=-0.03,$BA708&lt;-0.003),0,IF(OR($S708&lt;=-0.02,$BA708&lt;0.01),50,100)),"")</f>
        <v>50</v>
      </c>
      <c r="BC708" s="0" t="str">
        <f aca="false">IF(OR(COUNT($AZ708)=0,COUNT($AZ707)=0),"",IF(OR($AY708/$AZ707-1&lt;=-0.03,$AZ708/$AZ707-1&lt;=-0.045,IF(COUNT($AZ699:$AZ708)=10,AVERAGE($AZ704:$AZ708)/AVERAGE($AZ699:$AZ708)-1&lt;-0.01,FALSE())),0,IF(OR($AZ708/$AZ707-1&lt;=-0.02,IF(COUNT($AZ699:$AZ708)=10,AVERAGE($AZ704:$AZ708)/AVERAGE($AZ699:$AZ708)-1&lt;0.005,FALSE())),50,100)))</f>
        <v/>
      </c>
    </row>
    <row r="709" customFormat="false" ht="15" hidden="false" customHeight="true" outlineLevel="0" collapsed="false">
      <c r="A709" s="47" t="n">
        <v>705</v>
      </c>
      <c r="B709" s="48" t="n">
        <v>43581</v>
      </c>
      <c r="C709" s="47" t="n">
        <v>2019</v>
      </c>
      <c r="D709" s="49" t="s">
        <v>234</v>
      </c>
      <c r="E709" s="50" t="n">
        <v>7826.68</v>
      </c>
      <c r="F709" s="51" t="n">
        <v>0.096887</v>
      </c>
      <c r="G709" s="51" t="n">
        <v>0</v>
      </c>
      <c r="H709" s="52" t="n">
        <v>0.8776</v>
      </c>
      <c r="I709" s="53" t="n">
        <v>376</v>
      </c>
      <c r="J709" s="47" t="s">
        <v>235</v>
      </c>
      <c r="K709" s="54" t="n">
        <v>12.73</v>
      </c>
      <c r="L709" s="55" t="n">
        <f aca="false">IF(COUNT(F709)=0,50,IF(F709&gt;=0,100,IF(F709&gt;=-0.02,50,0)))</f>
        <v>100</v>
      </c>
      <c r="M709" s="55" t="n">
        <f aca="false">IF(COUNT(G709)=0,50,IF(G709&gt;-0.06,100,IF(G709&gt;-0.15,50,0)))</f>
        <v>100</v>
      </c>
      <c r="N709" s="55" t="n">
        <f aca="false">IF(COUNT(H709)=0,50,IF(H709&gt;=0.6,100,IF(H709&gt;=0.4,50,0)))</f>
        <v>100</v>
      </c>
      <c r="O709" s="55" t="n">
        <f aca="false">IF(COUNT(I709)=0,50,IF(J709="proxy_vix",50,IF(I709&lt;350,100,IF(I709&lt;=450,50,0))))</f>
        <v>50</v>
      </c>
      <c r="P709" s="55" t="n">
        <f aca="false">IF(COUNT(K709)=0,50,IF(K709&lt;20,100,IF(K709&lt;=25,50,0)))</f>
        <v>100</v>
      </c>
      <c r="Q709" s="54"/>
      <c r="R709" s="47"/>
      <c r="S709" s="51" t="n">
        <f aca="false">$E709/$E708-1</f>
        <v>0.00124857360699604</v>
      </c>
      <c r="T709" s="56" t="n">
        <f aca="false">$K709/$K708-1</f>
        <v>-0.0392452830188679</v>
      </c>
      <c r="V709" s="57"/>
      <c r="W709" s="57"/>
      <c r="Y709" s="1" t="str">
        <f aca="false">IF(AX709&gt;=70,"EASY",IF(AX709&gt;40,"UNCERTAIN","HARD"))</f>
        <v>EASY</v>
      </c>
      <c r="AA709" s="58" t="n">
        <f aca="false">IF($A709&lt;200,"",AVERAGE($E660:$E709)/AVERAGE($E510:$E709)-1)</f>
        <v>0.0325337339224174</v>
      </c>
      <c r="AB709" s="59" t="n">
        <f aca="false">LOOKUP($B709,07_L1政策步階!$A$4:$A$14,07_L1政策步階!$C$4:$C$14)</f>
        <v>0</v>
      </c>
      <c r="AC709" s="57"/>
      <c r="AD709" s="57"/>
      <c r="AE709" s="57"/>
      <c r="AF709" s="57"/>
      <c r="AG709" s="57"/>
      <c r="AH709" s="57"/>
      <c r="AI709" s="57"/>
      <c r="AJ709" s="57"/>
      <c r="AK709" s="57"/>
      <c r="AL709" s="59" t="n">
        <f aca="false">IF(ISNUMBER($AA709),IF($AA709&gt;=0.005,100,IF($AA709&gt;=-0.015,50,0)),"")</f>
        <v>100</v>
      </c>
      <c r="AM709" s="59" t="n">
        <f aca="false">IF(ISNUMBER($AB709),IF($AB709=1,100,IF($AB709=0,50,0)),"")</f>
        <v>50</v>
      </c>
      <c r="AN709" s="0" t="str">
        <f aca="false">IF(ISNUMBER($AC709),IF($AC709&gt;=0.001,100,IF($AC709&gt;=-0.003,50,0)),"")</f>
        <v/>
      </c>
      <c r="AO709" s="0" t="str">
        <f aca="false">IF(ISNUMBER($AD709),IF($AD709&gt;=0.04,100,IF($AD709&gt;=0,50,0)),"")</f>
        <v/>
      </c>
      <c r="AP709" s="0" t="str">
        <f aca="false">IF(ISNUMBER($AE709),IF($AE709&gt;=25,100,IF($AE709&gt;=-75,50,0)),"")</f>
        <v/>
      </c>
      <c r="AQ709" s="0" t="str">
        <f aca="false">IF(ISNUMBER($AF709),IF($AF709&gt;0,100,IF($AF709&gt;=-50,50,0)),"")</f>
        <v/>
      </c>
      <c r="AR709" s="0" t="str">
        <f aca="false">IF(ISNUMBER($AG709),IF($AG709=1,100,IF($AG709=0,50,0)),"")</f>
        <v/>
      </c>
      <c r="AS709" s="0" t="str">
        <f aca="false">IF(ISNUMBER($AH709),IF($AH709&lt;0,100,IF($AH709&lt;=20,50,0)),"")</f>
        <v/>
      </c>
      <c r="AT709" s="0" t="str">
        <f aca="false">IF(ISNUMBER($AI709),IF($AI709&lt;0.95,100,IF($AI709&lt;=1,50,0)),"")</f>
        <v/>
      </c>
      <c r="AU709" s="0" t="str">
        <f aca="false">IF(ISNUMBER($AJ709),IF($AJ709&lt;30,0,IF($AJ709&lt;40,50,IF($AJ709&lt;=90,100,50))),"")</f>
        <v/>
      </c>
      <c r="AV709" s="0" t="str">
        <f aca="false">IF(ISNUMBER($AK709),IF($AK709&gt;-0.2,100,IF($AK709&gt;=-0.4,50,0)),"")</f>
        <v/>
      </c>
      <c r="AW709" s="59" t="n">
        <f aca="false">01_指標庫!$H$4*ISNUMBER($F709)+01_指標庫!$H$5*ISNUMBER($AA709)+01_指標庫!$H$6*ISNUMBER($G709)+01_指標庫!$H$7*ISNUMBER($H709)+01_指標庫!$H$8*ISNUMBER($AF709)+01_指標庫!$H$9*ISNUMBER($AG709)+01_指標庫!$H$10*ISNUMBER($AB709)+01_指標庫!$H$11*ISNUMBER($AC709)+01_指標庫!$H$12*ISNUMBER($AD709)+01_指標庫!$H$13*ISNUMBER($AE709)+01_指標庫!$H$14*ISNUMBER($I709)+01_指標庫!$H$15*ISNUMBER($AH709)+01_指標庫!$H$16*ISNUMBER($K709)+01_指標庫!$H$17*ISNUMBER($AI709)+01_指標庫!$H$18*ISNUMBER($AJ709)+01_指標庫!$H$19*ISNUMBER($AK709)+01_指標庫!$H$20*ISNUMBER($BB709)+01_指標庫!$H$21*ISNUMBER($BC709)</f>
        <v>51</v>
      </c>
      <c r="AX709" s="59" t="n">
        <f aca="false">IF(AW709=0,50,ROUND((01_指標庫!$H$4*IF(ISNUMBER($F709),L709,0)+01_指標庫!$H$5*IF(ISNUMBER($AA709),AL709,0)+01_指標庫!$H$6*IF(ISNUMBER($G709),M709,0)+01_指標庫!$H$7*IF(ISNUMBER($H709),N709,0)+01_指標庫!$H$8*IF(ISNUMBER($AF709),AQ709,0)+01_指標庫!$H$9*IF(ISNUMBER($AG709),AR709,0)+01_指標庫!$H$10*IF(ISNUMBER($AB709),AM709,0)+01_指標庫!$H$11*IF(ISNUMBER($AC709),AN709,0)+01_指標庫!$H$12*IF(ISNUMBER($AD709),AO709,0)+01_指標庫!$H$13*IF(ISNUMBER($AE709),AP709,0)+01_指標庫!$H$14*IF(ISNUMBER($I709),O709,0)+01_指標庫!$H$15*IF(ISNUMBER($AH709),AS709,0)+01_指標庫!$H$16*IF(ISNUMBER($K709),P709,0)+01_指標庫!$H$17*IF(ISNUMBER($AI709),AT709,0)+01_指標庫!$H$18*IF(ISNUMBER($AJ709),AU709,0)+01_指標庫!$H$19*IF(ISNUMBER($AK709),AV709,0)+01_指標庫!$H$20*IF(ISNUMBER($BB709),BB709,0)+01_指標庫!$H$21*IF(ISNUMBER($BC709),BC709,0))/AW709,1))</f>
        <v>81.4</v>
      </c>
      <c r="AY709" s="60"/>
      <c r="AZ709" s="60"/>
      <c r="BA709" s="58" t="n">
        <f aca="false">AVERAGE($E705:$E709)/AVERAGE($E700:$E709)-1</f>
        <v>0.00867188496354943</v>
      </c>
      <c r="BB709" s="59" t="n">
        <f aca="false">IF(ISNUMBER($BA709),IF(OR($S709&lt;=-0.03,$BA709&lt;-0.003),0,IF(OR($S709&lt;=-0.02,$BA709&lt;0.01),50,100)),"")</f>
        <v>50</v>
      </c>
      <c r="BC709" s="0" t="str">
        <f aca="false">IF(OR(COUNT($AZ709)=0,COUNT($AZ708)=0),"",IF(OR($AY709/$AZ708-1&lt;=-0.03,$AZ709/$AZ708-1&lt;=-0.045,IF(COUNT($AZ700:$AZ709)=10,AVERAGE($AZ705:$AZ709)/AVERAGE($AZ700:$AZ709)-1&lt;-0.01,FALSE())),0,IF(OR($AZ709/$AZ708-1&lt;=-0.02,IF(COUNT($AZ700:$AZ709)=10,AVERAGE($AZ705:$AZ709)/AVERAGE($AZ700:$AZ709)-1&lt;0.005,FALSE())),50,100)))</f>
        <v/>
      </c>
    </row>
    <row r="710" customFormat="false" ht="15" hidden="false" customHeight="true" outlineLevel="0" collapsed="false">
      <c r="A710" s="47" t="n">
        <v>706</v>
      </c>
      <c r="B710" s="48" t="n">
        <v>43584</v>
      </c>
      <c r="C710" s="47" t="n">
        <v>2019</v>
      </c>
      <c r="D710" s="49" t="s">
        <v>236</v>
      </c>
      <c r="E710" s="50" t="n">
        <v>7839.04</v>
      </c>
      <c r="F710" s="51" t="n">
        <v>0.098161</v>
      </c>
      <c r="G710" s="51" t="n">
        <v>0</v>
      </c>
      <c r="H710" s="52" t="n">
        <v>0.8776</v>
      </c>
      <c r="I710" s="53" t="n">
        <v>373</v>
      </c>
      <c r="J710" s="47" t="s">
        <v>235</v>
      </c>
      <c r="K710" s="54" t="n">
        <v>13.11</v>
      </c>
      <c r="L710" s="55" t="n">
        <f aca="false">IF(COUNT(F710)=0,50,IF(F710&gt;=0,100,IF(F710&gt;=-0.02,50,0)))</f>
        <v>100</v>
      </c>
      <c r="M710" s="55" t="n">
        <f aca="false">IF(COUNT(G710)=0,50,IF(G710&gt;-0.06,100,IF(G710&gt;-0.15,50,0)))</f>
        <v>100</v>
      </c>
      <c r="N710" s="55" t="n">
        <f aca="false">IF(COUNT(H710)=0,50,IF(H710&gt;=0.6,100,IF(H710&gt;=0.4,50,0)))</f>
        <v>100</v>
      </c>
      <c r="O710" s="55" t="n">
        <f aca="false">IF(COUNT(I710)=0,50,IF(J710="proxy_vix",50,IF(I710&lt;350,100,IF(I710&lt;=450,50,0))))</f>
        <v>50</v>
      </c>
      <c r="P710" s="55" t="n">
        <f aca="false">IF(COUNT(K710)=0,50,IF(K710&lt;20,100,IF(K710&lt;=25,50,0)))</f>
        <v>100</v>
      </c>
      <c r="Q710" s="54"/>
      <c r="R710" s="47"/>
      <c r="S710" s="51" t="n">
        <f aca="false">$E710/$E709-1</f>
        <v>0.00157921366403113</v>
      </c>
      <c r="T710" s="56" t="n">
        <f aca="false">$K710/$K709-1</f>
        <v>0.0298507462686566</v>
      </c>
      <c r="V710" s="57"/>
      <c r="W710" s="57"/>
      <c r="Y710" s="1" t="str">
        <f aca="false">IF(AX710&gt;=70,"EASY",IF(AX710&gt;40,"UNCERTAIN","HARD"))</f>
        <v>EASY</v>
      </c>
      <c r="AA710" s="58" t="n">
        <f aca="false">IF($A710&lt;200,"",AVERAGE($E661:$E710)/AVERAGE($E511:$E710)-1)</f>
        <v>0.0343913526653381</v>
      </c>
      <c r="AB710" s="59" t="n">
        <f aca="false">LOOKUP($B710,07_L1政策步階!$A$4:$A$14,07_L1政策步階!$C$4:$C$14)</f>
        <v>0</v>
      </c>
      <c r="AC710" s="57"/>
      <c r="AD710" s="57"/>
      <c r="AE710" s="57"/>
      <c r="AF710" s="57"/>
      <c r="AG710" s="57"/>
      <c r="AH710" s="57"/>
      <c r="AI710" s="57"/>
      <c r="AJ710" s="57"/>
      <c r="AK710" s="57"/>
      <c r="AL710" s="59" t="n">
        <f aca="false">IF(ISNUMBER($AA710),IF($AA710&gt;=0.005,100,IF($AA710&gt;=-0.015,50,0)),"")</f>
        <v>100</v>
      </c>
      <c r="AM710" s="59" t="n">
        <f aca="false">IF(ISNUMBER($AB710),IF($AB710=1,100,IF($AB710=0,50,0)),"")</f>
        <v>50</v>
      </c>
      <c r="AN710" s="0" t="str">
        <f aca="false">IF(ISNUMBER($AC710),IF($AC710&gt;=0.001,100,IF($AC710&gt;=-0.003,50,0)),"")</f>
        <v/>
      </c>
      <c r="AO710" s="0" t="str">
        <f aca="false">IF(ISNUMBER($AD710),IF($AD710&gt;=0.04,100,IF($AD710&gt;=0,50,0)),"")</f>
        <v/>
      </c>
      <c r="AP710" s="0" t="str">
        <f aca="false">IF(ISNUMBER($AE710),IF($AE710&gt;=25,100,IF($AE710&gt;=-75,50,0)),"")</f>
        <v/>
      </c>
      <c r="AQ710" s="0" t="str">
        <f aca="false">IF(ISNUMBER($AF710),IF($AF710&gt;0,100,IF($AF710&gt;=-50,50,0)),"")</f>
        <v/>
      </c>
      <c r="AR710" s="0" t="str">
        <f aca="false">IF(ISNUMBER($AG710),IF($AG710=1,100,IF($AG710=0,50,0)),"")</f>
        <v/>
      </c>
      <c r="AS710" s="0" t="str">
        <f aca="false">IF(ISNUMBER($AH710),IF($AH710&lt;0,100,IF($AH710&lt;=20,50,0)),"")</f>
        <v/>
      </c>
      <c r="AT710" s="0" t="str">
        <f aca="false">IF(ISNUMBER($AI710),IF($AI710&lt;0.95,100,IF($AI710&lt;=1,50,0)),"")</f>
        <v/>
      </c>
      <c r="AU710" s="0" t="str">
        <f aca="false">IF(ISNUMBER($AJ710),IF($AJ710&lt;30,0,IF($AJ710&lt;40,50,IF($AJ710&lt;=90,100,50))),"")</f>
        <v/>
      </c>
      <c r="AV710" s="0" t="str">
        <f aca="false">IF(ISNUMBER($AK710),IF($AK710&gt;-0.2,100,IF($AK710&gt;=-0.4,50,0)),"")</f>
        <v/>
      </c>
      <c r="AW710" s="59" t="n">
        <f aca="false">01_指標庫!$H$4*ISNUMBER($F710)+01_指標庫!$H$5*ISNUMBER($AA710)+01_指標庫!$H$6*ISNUMBER($G710)+01_指標庫!$H$7*ISNUMBER($H710)+01_指標庫!$H$8*ISNUMBER($AF710)+01_指標庫!$H$9*ISNUMBER($AG710)+01_指標庫!$H$10*ISNUMBER($AB710)+01_指標庫!$H$11*ISNUMBER($AC710)+01_指標庫!$H$12*ISNUMBER($AD710)+01_指標庫!$H$13*ISNUMBER($AE710)+01_指標庫!$H$14*ISNUMBER($I710)+01_指標庫!$H$15*ISNUMBER($AH710)+01_指標庫!$H$16*ISNUMBER($K710)+01_指標庫!$H$17*ISNUMBER($AI710)+01_指標庫!$H$18*ISNUMBER($AJ710)+01_指標庫!$H$19*ISNUMBER($AK710)+01_指標庫!$H$20*ISNUMBER($BB710)+01_指標庫!$H$21*ISNUMBER($BC710)</f>
        <v>51</v>
      </c>
      <c r="AX710" s="59" t="n">
        <f aca="false">IF(AW710=0,50,ROUND((01_指標庫!$H$4*IF(ISNUMBER($F710),L710,0)+01_指標庫!$H$5*IF(ISNUMBER($AA710),AL710,0)+01_指標庫!$H$6*IF(ISNUMBER($G710),M710,0)+01_指標庫!$H$7*IF(ISNUMBER($H710),N710,0)+01_指標庫!$H$8*IF(ISNUMBER($AF710),AQ710,0)+01_指標庫!$H$9*IF(ISNUMBER($AG710),AR710,0)+01_指標庫!$H$10*IF(ISNUMBER($AB710),AM710,0)+01_指標庫!$H$11*IF(ISNUMBER($AC710),AN710,0)+01_指標庫!$H$12*IF(ISNUMBER($AD710),AO710,0)+01_指標庫!$H$13*IF(ISNUMBER($AE710),AP710,0)+01_指標庫!$H$14*IF(ISNUMBER($I710),O710,0)+01_指標庫!$H$15*IF(ISNUMBER($AH710),AS710,0)+01_指標庫!$H$16*IF(ISNUMBER($K710),P710,0)+01_指標庫!$H$17*IF(ISNUMBER($AI710),AT710,0)+01_指標庫!$H$18*IF(ISNUMBER($AJ710),AU710,0)+01_指標庫!$H$19*IF(ISNUMBER($AK710),AV710,0)+01_指標庫!$H$20*IF(ISNUMBER($BB710),BB710,0)+01_指標庫!$H$21*IF(ISNUMBER($BC710),BC710,0))/AW710,1))</f>
        <v>81.4</v>
      </c>
      <c r="AY710" s="60"/>
      <c r="AZ710" s="60"/>
      <c r="BA710" s="58" t="n">
        <f aca="false">AVERAGE($E706:$E710)/AVERAGE($E701:$E710)-1</f>
        <v>0.00916747433099463</v>
      </c>
      <c r="BB710" s="59" t="n">
        <f aca="false">IF(ISNUMBER($BA710),IF(OR($S710&lt;=-0.03,$BA710&lt;-0.003),0,IF(OR($S710&lt;=-0.02,$BA710&lt;0.01),50,100)),"")</f>
        <v>50</v>
      </c>
      <c r="BC710" s="0" t="str">
        <f aca="false">IF(OR(COUNT($AZ710)=0,COUNT($AZ709)=0),"",IF(OR($AY710/$AZ709-1&lt;=-0.03,$AZ710/$AZ709-1&lt;=-0.045,IF(COUNT($AZ701:$AZ710)=10,AVERAGE($AZ706:$AZ710)/AVERAGE($AZ701:$AZ710)-1&lt;-0.01,FALSE())),0,IF(OR($AZ710/$AZ709-1&lt;=-0.02,IF(COUNT($AZ701:$AZ710)=10,AVERAGE($AZ706:$AZ710)/AVERAGE($AZ701:$AZ710)-1&lt;0.005,FALSE())),50,100)))</f>
        <v/>
      </c>
    </row>
    <row r="711" customFormat="false" ht="15" hidden="false" customHeight="true" outlineLevel="0" collapsed="false">
      <c r="A711" s="47" t="n">
        <v>707</v>
      </c>
      <c r="B711" s="48" t="n">
        <v>43585</v>
      </c>
      <c r="C711" s="47" t="n">
        <v>2019</v>
      </c>
      <c r="D711" s="49" t="s">
        <v>237</v>
      </c>
      <c r="E711" s="50" t="n">
        <v>7781.46</v>
      </c>
      <c r="F711" s="51" t="n">
        <v>0.089778</v>
      </c>
      <c r="G711" s="51" t="n">
        <v>-0.007345</v>
      </c>
      <c r="H711" s="52" t="n">
        <v>0.8776</v>
      </c>
      <c r="I711" s="53" t="n">
        <v>373</v>
      </c>
      <c r="J711" s="47" t="s">
        <v>235</v>
      </c>
      <c r="K711" s="54" t="n">
        <v>13.12</v>
      </c>
      <c r="L711" s="55" t="n">
        <f aca="false">IF(COUNT(F711)=0,50,IF(F711&gt;=0,100,IF(F711&gt;=-0.02,50,0)))</f>
        <v>100</v>
      </c>
      <c r="M711" s="55" t="n">
        <f aca="false">IF(COUNT(G711)=0,50,IF(G711&gt;-0.06,100,IF(G711&gt;-0.15,50,0)))</f>
        <v>100</v>
      </c>
      <c r="N711" s="55" t="n">
        <f aca="false">IF(COUNT(H711)=0,50,IF(H711&gt;=0.6,100,IF(H711&gt;=0.4,50,0)))</f>
        <v>100</v>
      </c>
      <c r="O711" s="55" t="n">
        <f aca="false">IF(COUNT(I711)=0,50,IF(J711="proxy_vix",50,IF(I711&lt;350,100,IF(I711&lt;=450,50,0))))</f>
        <v>50</v>
      </c>
      <c r="P711" s="55" t="n">
        <f aca="false">IF(COUNT(K711)=0,50,IF(K711&lt;20,100,IF(K711&lt;=25,50,0)))</f>
        <v>100</v>
      </c>
      <c r="Q711" s="54"/>
      <c r="R711" s="47"/>
      <c r="S711" s="51" t="n">
        <f aca="false">$E711/$E710-1</f>
        <v>-0.00734528717802174</v>
      </c>
      <c r="T711" s="56" t="n">
        <f aca="false">$K711/$K710-1</f>
        <v>0.000762776506483487</v>
      </c>
      <c r="V711" s="57"/>
      <c r="W711" s="57"/>
      <c r="Y711" s="1" t="str">
        <f aca="false">IF(AX711&gt;=70,"EASY",IF(AX711&gt;40,"UNCERTAIN","HARD"))</f>
        <v>EASY</v>
      </c>
      <c r="AA711" s="58" t="n">
        <f aca="false">IF($A711&lt;200,"",AVERAGE($E662:$E711)/AVERAGE($E512:$E711)-1)</f>
        <v>0.0361248879038412</v>
      </c>
      <c r="AB711" s="59" t="n">
        <f aca="false">LOOKUP($B711,07_L1政策步階!$A$4:$A$14,07_L1政策步階!$C$4:$C$14)</f>
        <v>0</v>
      </c>
      <c r="AC711" s="57"/>
      <c r="AD711" s="57"/>
      <c r="AE711" s="57"/>
      <c r="AF711" s="57"/>
      <c r="AG711" s="57"/>
      <c r="AH711" s="57"/>
      <c r="AI711" s="57"/>
      <c r="AJ711" s="57"/>
      <c r="AK711" s="57"/>
      <c r="AL711" s="59" t="n">
        <f aca="false">IF(ISNUMBER($AA711),IF($AA711&gt;=0.005,100,IF($AA711&gt;=-0.015,50,0)),"")</f>
        <v>100</v>
      </c>
      <c r="AM711" s="59" t="n">
        <f aca="false">IF(ISNUMBER($AB711),IF($AB711=1,100,IF($AB711=0,50,0)),"")</f>
        <v>50</v>
      </c>
      <c r="AN711" s="0" t="str">
        <f aca="false">IF(ISNUMBER($AC711),IF($AC711&gt;=0.001,100,IF($AC711&gt;=-0.003,50,0)),"")</f>
        <v/>
      </c>
      <c r="AO711" s="0" t="str">
        <f aca="false">IF(ISNUMBER($AD711),IF($AD711&gt;=0.04,100,IF($AD711&gt;=0,50,0)),"")</f>
        <v/>
      </c>
      <c r="AP711" s="0" t="str">
        <f aca="false">IF(ISNUMBER($AE711),IF($AE711&gt;=25,100,IF($AE711&gt;=-75,50,0)),"")</f>
        <v/>
      </c>
      <c r="AQ711" s="0" t="str">
        <f aca="false">IF(ISNUMBER($AF711),IF($AF711&gt;0,100,IF($AF711&gt;=-50,50,0)),"")</f>
        <v/>
      </c>
      <c r="AR711" s="0" t="str">
        <f aca="false">IF(ISNUMBER($AG711),IF($AG711=1,100,IF($AG711=0,50,0)),"")</f>
        <v/>
      </c>
      <c r="AS711" s="0" t="str">
        <f aca="false">IF(ISNUMBER($AH711),IF($AH711&lt;0,100,IF($AH711&lt;=20,50,0)),"")</f>
        <v/>
      </c>
      <c r="AT711" s="0" t="str">
        <f aca="false">IF(ISNUMBER($AI711),IF($AI711&lt;0.95,100,IF($AI711&lt;=1,50,0)),"")</f>
        <v/>
      </c>
      <c r="AU711" s="0" t="str">
        <f aca="false">IF(ISNUMBER($AJ711),IF($AJ711&lt;30,0,IF($AJ711&lt;40,50,IF($AJ711&lt;=90,100,50))),"")</f>
        <v/>
      </c>
      <c r="AV711" s="0" t="str">
        <f aca="false">IF(ISNUMBER($AK711),IF($AK711&gt;-0.2,100,IF($AK711&gt;=-0.4,50,0)),"")</f>
        <v/>
      </c>
      <c r="AW711" s="59" t="n">
        <f aca="false">01_指標庫!$H$4*ISNUMBER($F711)+01_指標庫!$H$5*ISNUMBER($AA711)+01_指標庫!$H$6*ISNUMBER($G711)+01_指標庫!$H$7*ISNUMBER($H711)+01_指標庫!$H$8*ISNUMBER($AF711)+01_指標庫!$H$9*ISNUMBER($AG711)+01_指標庫!$H$10*ISNUMBER($AB711)+01_指標庫!$H$11*ISNUMBER($AC711)+01_指標庫!$H$12*ISNUMBER($AD711)+01_指標庫!$H$13*ISNUMBER($AE711)+01_指標庫!$H$14*ISNUMBER($I711)+01_指標庫!$H$15*ISNUMBER($AH711)+01_指標庫!$H$16*ISNUMBER($K711)+01_指標庫!$H$17*ISNUMBER($AI711)+01_指標庫!$H$18*ISNUMBER($AJ711)+01_指標庫!$H$19*ISNUMBER($AK711)+01_指標庫!$H$20*ISNUMBER($BB711)+01_指標庫!$H$21*ISNUMBER($BC711)</f>
        <v>51</v>
      </c>
      <c r="AX711" s="59" t="n">
        <f aca="false">IF(AW711=0,50,ROUND((01_指標庫!$H$4*IF(ISNUMBER($F711),L711,0)+01_指標庫!$H$5*IF(ISNUMBER($AA711),AL711,0)+01_指標庫!$H$6*IF(ISNUMBER($G711),M711,0)+01_指標庫!$H$7*IF(ISNUMBER($H711),N711,0)+01_指標庫!$H$8*IF(ISNUMBER($AF711),AQ711,0)+01_指標庫!$H$9*IF(ISNUMBER($AG711),AR711,0)+01_指標庫!$H$10*IF(ISNUMBER($AB711),AM711,0)+01_指標庫!$H$11*IF(ISNUMBER($AC711),AN711,0)+01_指標庫!$H$12*IF(ISNUMBER($AD711),AO711,0)+01_指標庫!$H$13*IF(ISNUMBER($AE711),AP711,0)+01_指標庫!$H$14*IF(ISNUMBER($I711),O711,0)+01_指標庫!$H$15*IF(ISNUMBER($AH711),AS711,0)+01_指標庫!$H$16*IF(ISNUMBER($K711),P711,0)+01_指標庫!$H$17*IF(ISNUMBER($AI711),AT711,0)+01_指標庫!$H$18*IF(ISNUMBER($AJ711),AU711,0)+01_指標庫!$H$19*IF(ISNUMBER($AK711),AV711,0)+01_指標庫!$H$20*IF(ISNUMBER($BB711),BB711,0)+01_指標庫!$H$21*IF(ISNUMBER($BC711),BC711,0))/AW711,1))</f>
        <v>81.4</v>
      </c>
      <c r="AY711" s="60"/>
      <c r="AZ711" s="60"/>
      <c r="BA711" s="58" t="n">
        <f aca="false">AVERAGE($E707:$E711)/AVERAGE($E702:$E711)-1</f>
        <v>0.00643239222514835</v>
      </c>
      <c r="BB711" s="59" t="n">
        <f aca="false">IF(ISNUMBER($BA711),IF(OR($S711&lt;=-0.03,$BA711&lt;-0.003),0,IF(OR($S711&lt;=-0.02,$BA711&lt;0.01),50,100)),"")</f>
        <v>50</v>
      </c>
      <c r="BC711" s="0" t="str">
        <f aca="false">IF(OR(COUNT($AZ711)=0,COUNT($AZ710)=0),"",IF(OR($AY711/$AZ710-1&lt;=-0.03,$AZ711/$AZ710-1&lt;=-0.045,IF(COUNT($AZ702:$AZ711)=10,AVERAGE($AZ707:$AZ711)/AVERAGE($AZ702:$AZ711)-1&lt;-0.01,FALSE())),0,IF(OR($AZ711/$AZ710-1&lt;=-0.02,IF(COUNT($AZ702:$AZ711)=10,AVERAGE($AZ707:$AZ711)/AVERAGE($AZ702:$AZ711)-1&lt;0.005,FALSE())),50,100)))</f>
        <v/>
      </c>
    </row>
    <row r="712" customFormat="false" ht="15" hidden="false" customHeight="true" outlineLevel="0" collapsed="false">
      <c r="A712" s="47" t="n">
        <v>708</v>
      </c>
      <c r="B712" s="48" t="n">
        <v>43586</v>
      </c>
      <c r="C712" s="47" t="n">
        <v>2019</v>
      </c>
      <c r="D712" s="49" t="s">
        <v>238</v>
      </c>
      <c r="E712" s="50" t="n">
        <v>7751.85</v>
      </c>
      <c r="F712" s="51" t="n">
        <v>0.085345</v>
      </c>
      <c r="G712" s="51" t="n">
        <v>-0.011123</v>
      </c>
      <c r="H712" s="52" t="n">
        <v>0.8571</v>
      </c>
      <c r="I712" s="53" t="n">
        <v>371</v>
      </c>
      <c r="J712" s="47" t="s">
        <v>235</v>
      </c>
      <c r="K712" s="54" t="n">
        <v>14.8</v>
      </c>
      <c r="L712" s="55" t="n">
        <f aca="false">IF(COUNT(F712)=0,50,IF(F712&gt;=0,100,IF(F712&gt;=-0.02,50,0)))</f>
        <v>100</v>
      </c>
      <c r="M712" s="55" t="n">
        <f aca="false">IF(COUNT(G712)=0,50,IF(G712&gt;-0.06,100,IF(G712&gt;-0.15,50,0)))</f>
        <v>100</v>
      </c>
      <c r="N712" s="55" t="n">
        <f aca="false">IF(COUNT(H712)=0,50,IF(H712&gt;=0.6,100,IF(H712&gt;=0.4,50,0)))</f>
        <v>100</v>
      </c>
      <c r="O712" s="55" t="n">
        <f aca="false">IF(COUNT(I712)=0,50,IF(J712="proxy_vix",50,IF(I712&lt;350,100,IF(I712&lt;=450,50,0))))</f>
        <v>50</v>
      </c>
      <c r="P712" s="55" t="n">
        <f aca="false">IF(COUNT(K712)=0,50,IF(K712&lt;20,100,IF(K712&lt;=25,50,0)))</f>
        <v>100</v>
      </c>
      <c r="Q712" s="54"/>
      <c r="R712" s="47"/>
      <c r="S712" s="51" t="n">
        <f aca="false">$E712/$E711-1</f>
        <v>-0.00380519851030525</v>
      </c>
      <c r="T712" s="56" t="n">
        <f aca="false">$K712/$K711-1</f>
        <v>0.128048780487805</v>
      </c>
      <c r="V712" s="57"/>
      <c r="W712" s="57"/>
      <c r="Y712" s="1" t="str">
        <f aca="false">IF(AX712&gt;=70,"EASY",IF(AX712&gt;40,"UNCERTAIN","HARD"))</f>
        <v>EASY</v>
      </c>
      <c r="AA712" s="58" t="n">
        <f aca="false">IF($A712&lt;200,"",AVERAGE($E663:$E712)/AVERAGE($E513:$E712)-1)</f>
        <v>0.0377709608074783</v>
      </c>
      <c r="AB712" s="59" t="n">
        <f aca="false">LOOKUP($B712,07_L1政策步階!$A$4:$A$14,07_L1政策步階!$C$4:$C$14)</f>
        <v>0</v>
      </c>
      <c r="AC712" s="57"/>
      <c r="AD712" s="57"/>
      <c r="AE712" s="57"/>
      <c r="AF712" s="57"/>
      <c r="AG712" s="57"/>
      <c r="AH712" s="57"/>
      <c r="AI712" s="57"/>
      <c r="AJ712" s="57"/>
      <c r="AK712" s="57"/>
      <c r="AL712" s="59" t="n">
        <f aca="false">IF(ISNUMBER($AA712),IF($AA712&gt;=0.005,100,IF($AA712&gt;=-0.015,50,0)),"")</f>
        <v>100</v>
      </c>
      <c r="AM712" s="59" t="n">
        <f aca="false">IF(ISNUMBER($AB712),IF($AB712=1,100,IF($AB712=0,50,0)),"")</f>
        <v>50</v>
      </c>
      <c r="AN712" s="0" t="str">
        <f aca="false">IF(ISNUMBER($AC712),IF($AC712&gt;=0.001,100,IF($AC712&gt;=-0.003,50,0)),"")</f>
        <v/>
      </c>
      <c r="AO712" s="0" t="str">
        <f aca="false">IF(ISNUMBER($AD712),IF($AD712&gt;=0.04,100,IF($AD712&gt;=0,50,0)),"")</f>
        <v/>
      </c>
      <c r="AP712" s="0" t="str">
        <f aca="false">IF(ISNUMBER($AE712),IF($AE712&gt;=25,100,IF($AE712&gt;=-75,50,0)),"")</f>
        <v/>
      </c>
      <c r="AQ712" s="0" t="str">
        <f aca="false">IF(ISNUMBER($AF712),IF($AF712&gt;0,100,IF($AF712&gt;=-50,50,0)),"")</f>
        <v/>
      </c>
      <c r="AR712" s="0" t="str">
        <f aca="false">IF(ISNUMBER($AG712),IF($AG712=1,100,IF($AG712=0,50,0)),"")</f>
        <v/>
      </c>
      <c r="AS712" s="0" t="str">
        <f aca="false">IF(ISNUMBER($AH712),IF($AH712&lt;0,100,IF($AH712&lt;=20,50,0)),"")</f>
        <v/>
      </c>
      <c r="AT712" s="0" t="str">
        <f aca="false">IF(ISNUMBER($AI712),IF($AI712&lt;0.95,100,IF($AI712&lt;=1,50,0)),"")</f>
        <v/>
      </c>
      <c r="AU712" s="0" t="str">
        <f aca="false">IF(ISNUMBER($AJ712),IF($AJ712&lt;30,0,IF($AJ712&lt;40,50,IF($AJ712&lt;=90,100,50))),"")</f>
        <v/>
      </c>
      <c r="AV712" s="0" t="str">
        <f aca="false">IF(ISNUMBER($AK712),IF($AK712&gt;-0.2,100,IF($AK712&gt;=-0.4,50,0)),"")</f>
        <v/>
      </c>
      <c r="AW712" s="59" t="n">
        <f aca="false">01_指標庫!$H$4*ISNUMBER($F712)+01_指標庫!$H$5*ISNUMBER($AA712)+01_指標庫!$H$6*ISNUMBER($G712)+01_指標庫!$H$7*ISNUMBER($H712)+01_指標庫!$H$8*ISNUMBER($AF712)+01_指標庫!$H$9*ISNUMBER($AG712)+01_指標庫!$H$10*ISNUMBER($AB712)+01_指標庫!$H$11*ISNUMBER($AC712)+01_指標庫!$H$12*ISNUMBER($AD712)+01_指標庫!$H$13*ISNUMBER($AE712)+01_指標庫!$H$14*ISNUMBER($I712)+01_指標庫!$H$15*ISNUMBER($AH712)+01_指標庫!$H$16*ISNUMBER($K712)+01_指標庫!$H$17*ISNUMBER($AI712)+01_指標庫!$H$18*ISNUMBER($AJ712)+01_指標庫!$H$19*ISNUMBER($AK712)+01_指標庫!$H$20*ISNUMBER($BB712)+01_指標庫!$H$21*ISNUMBER($BC712)</f>
        <v>51</v>
      </c>
      <c r="AX712" s="59" t="n">
        <f aca="false">IF(AW712=0,50,ROUND((01_指標庫!$H$4*IF(ISNUMBER($F712),L712,0)+01_指標庫!$H$5*IF(ISNUMBER($AA712),AL712,0)+01_指標庫!$H$6*IF(ISNUMBER($G712),M712,0)+01_指標庫!$H$7*IF(ISNUMBER($H712),N712,0)+01_指標庫!$H$8*IF(ISNUMBER($AF712),AQ712,0)+01_指標庫!$H$9*IF(ISNUMBER($AG712),AR712,0)+01_指標庫!$H$10*IF(ISNUMBER($AB712),AM712,0)+01_指標庫!$H$11*IF(ISNUMBER($AC712),AN712,0)+01_指標庫!$H$12*IF(ISNUMBER($AD712),AO712,0)+01_指標庫!$H$13*IF(ISNUMBER($AE712),AP712,0)+01_指標庫!$H$14*IF(ISNUMBER($I712),O712,0)+01_指標庫!$H$15*IF(ISNUMBER($AH712),AS712,0)+01_指標庫!$H$16*IF(ISNUMBER($K712),P712,0)+01_指標庫!$H$17*IF(ISNUMBER($AI712),AT712,0)+01_指標庫!$H$18*IF(ISNUMBER($AJ712),AU712,0)+01_指標庫!$H$19*IF(ISNUMBER($AK712),AV712,0)+01_指標庫!$H$20*IF(ISNUMBER($BB712),BB712,0)+01_指標庫!$H$21*IF(ISNUMBER($BC712),BC712,0))/AW712,1))</f>
        <v>81.4</v>
      </c>
      <c r="AY712" s="60"/>
      <c r="AZ712" s="60"/>
      <c r="BA712" s="58" t="n">
        <f aca="false">AVERAGE($E708:$E712)/AVERAGE($E703:$E712)-1</f>
        <v>0.00433618636977928</v>
      </c>
      <c r="BB712" s="59" t="n">
        <f aca="false">IF(ISNUMBER($BA712),IF(OR($S712&lt;=-0.03,$BA712&lt;-0.003),0,IF(OR($S712&lt;=-0.02,$BA712&lt;0.01),50,100)),"")</f>
        <v>50</v>
      </c>
      <c r="BC712" s="0" t="str">
        <f aca="false">IF(OR(COUNT($AZ712)=0,COUNT($AZ711)=0),"",IF(OR($AY712/$AZ711-1&lt;=-0.03,$AZ712/$AZ711-1&lt;=-0.045,IF(COUNT($AZ703:$AZ712)=10,AVERAGE($AZ708:$AZ712)/AVERAGE($AZ703:$AZ712)-1&lt;-0.01,FALSE())),0,IF(OR($AZ712/$AZ711-1&lt;=-0.02,IF(COUNT($AZ703:$AZ712)=10,AVERAGE($AZ708:$AZ712)/AVERAGE($AZ703:$AZ712)-1&lt;0.005,FALSE())),50,100)))</f>
        <v/>
      </c>
    </row>
    <row r="713" customFormat="false" ht="15" hidden="false" customHeight="true" outlineLevel="0" collapsed="false">
      <c r="A713" s="47" t="n">
        <v>709</v>
      </c>
      <c r="B713" s="48" t="n">
        <v>43587</v>
      </c>
      <c r="C713" s="47" t="n">
        <v>2019</v>
      </c>
      <c r="D713" s="49" t="s">
        <v>239</v>
      </c>
      <c r="E713" s="50" t="n">
        <v>7724.06</v>
      </c>
      <c r="F713" s="51" t="n">
        <v>0.081177</v>
      </c>
      <c r="G713" s="51" t="n">
        <v>-0.014668</v>
      </c>
      <c r="H713" s="52" t="n">
        <v>0.8571</v>
      </c>
      <c r="I713" s="53" t="n">
        <v>374</v>
      </c>
      <c r="J713" s="47" t="s">
        <v>235</v>
      </c>
      <c r="K713" s="54" t="n">
        <v>14.42</v>
      </c>
      <c r="L713" s="55" t="n">
        <f aca="false">IF(COUNT(F713)=0,50,IF(F713&gt;=0,100,IF(F713&gt;=-0.02,50,0)))</f>
        <v>100</v>
      </c>
      <c r="M713" s="55" t="n">
        <f aca="false">IF(COUNT(G713)=0,50,IF(G713&gt;-0.06,100,IF(G713&gt;-0.15,50,0)))</f>
        <v>100</v>
      </c>
      <c r="N713" s="55" t="n">
        <f aca="false">IF(COUNT(H713)=0,50,IF(H713&gt;=0.6,100,IF(H713&gt;=0.4,50,0)))</f>
        <v>100</v>
      </c>
      <c r="O713" s="55" t="n">
        <f aca="false">IF(COUNT(I713)=0,50,IF(J713="proxy_vix",50,IF(I713&lt;350,100,IF(I713&lt;=450,50,0))))</f>
        <v>50</v>
      </c>
      <c r="P713" s="55" t="n">
        <f aca="false">IF(COUNT(K713)=0,50,IF(K713&lt;20,100,IF(K713&lt;=25,50,0)))</f>
        <v>100</v>
      </c>
      <c r="Q713" s="54"/>
      <c r="R713" s="47"/>
      <c r="S713" s="51" t="n">
        <f aca="false">$E713/$E712-1</f>
        <v>-0.00358495068919029</v>
      </c>
      <c r="T713" s="56" t="n">
        <f aca="false">$K713/$K712-1</f>
        <v>-0.0256756756756757</v>
      </c>
      <c r="V713" s="57"/>
      <c r="W713" s="57"/>
      <c r="Y713" s="1" t="str">
        <f aca="false">IF(AX713&gt;=70,"EASY",IF(AX713&gt;40,"UNCERTAIN","HARD"))</f>
        <v>EASY</v>
      </c>
      <c r="AA713" s="58" t="n">
        <f aca="false">IF($A713&lt;200,"",AVERAGE($E664:$E713)/AVERAGE($E514:$E713)-1)</f>
        <v>0.0393575030119346</v>
      </c>
      <c r="AB713" s="59" t="n">
        <f aca="false">LOOKUP($B713,07_L1政策步階!$A$4:$A$14,07_L1政策步階!$C$4:$C$14)</f>
        <v>0</v>
      </c>
      <c r="AC713" s="57"/>
      <c r="AD713" s="57"/>
      <c r="AE713" s="57"/>
      <c r="AF713" s="57"/>
      <c r="AG713" s="57"/>
      <c r="AH713" s="57"/>
      <c r="AI713" s="57"/>
      <c r="AJ713" s="57"/>
      <c r="AK713" s="57"/>
      <c r="AL713" s="59" t="n">
        <f aca="false">IF(ISNUMBER($AA713),IF($AA713&gt;=0.005,100,IF($AA713&gt;=-0.015,50,0)),"")</f>
        <v>100</v>
      </c>
      <c r="AM713" s="59" t="n">
        <f aca="false">IF(ISNUMBER($AB713),IF($AB713=1,100,IF($AB713=0,50,0)),"")</f>
        <v>50</v>
      </c>
      <c r="AN713" s="0" t="str">
        <f aca="false">IF(ISNUMBER($AC713),IF($AC713&gt;=0.001,100,IF($AC713&gt;=-0.003,50,0)),"")</f>
        <v/>
      </c>
      <c r="AO713" s="0" t="str">
        <f aca="false">IF(ISNUMBER($AD713),IF($AD713&gt;=0.04,100,IF($AD713&gt;=0,50,0)),"")</f>
        <v/>
      </c>
      <c r="AP713" s="0" t="str">
        <f aca="false">IF(ISNUMBER($AE713),IF($AE713&gt;=25,100,IF($AE713&gt;=-75,50,0)),"")</f>
        <v/>
      </c>
      <c r="AQ713" s="0" t="str">
        <f aca="false">IF(ISNUMBER($AF713),IF($AF713&gt;0,100,IF($AF713&gt;=-50,50,0)),"")</f>
        <v/>
      </c>
      <c r="AR713" s="0" t="str">
        <f aca="false">IF(ISNUMBER($AG713),IF($AG713=1,100,IF($AG713=0,50,0)),"")</f>
        <v/>
      </c>
      <c r="AS713" s="0" t="str">
        <f aca="false">IF(ISNUMBER($AH713),IF($AH713&lt;0,100,IF($AH713&lt;=20,50,0)),"")</f>
        <v/>
      </c>
      <c r="AT713" s="0" t="str">
        <f aca="false">IF(ISNUMBER($AI713),IF($AI713&lt;0.95,100,IF($AI713&lt;=1,50,0)),"")</f>
        <v/>
      </c>
      <c r="AU713" s="0" t="str">
        <f aca="false">IF(ISNUMBER($AJ713),IF($AJ713&lt;30,0,IF($AJ713&lt;40,50,IF($AJ713&lt;=90,100,50))),"")</f>
        <v/>
      </c>
      <c r="AV713" s="0" t="str">
        <f aca="false">IF(ISNUMBER($AK713),IF($AK713&gt;-0.2,100,IF($AK713&gt;=-0.4,50,0)),"")</f>
        <v/>
      </c>
      <c r="AW713" s="59" t="n">
        <f aca="false">01_指標庫!$H$4*ISNUMBER($F713)+01_指標庫!$H$5*ISNUMBER($AA713)+01_指標庫!$H$6*ISNUMBER($G713)+01_指標庫!$H$7*ISNUMBER($H713)+01_指標庫!$H$8*ISNUMBER($AF713)+01_指標庫!$H$9*ISNUMBER($AG713)+01_指標庫!$H$10*ISNUMBER($AB713)+01_指標庫!$H$11*ISNUMBER($AC713)+01_指標庫!$H$12*ISNUMBER($AD713)+01_指標庫!$H$13*ISNUMBER($AE713)+01_指標庫!$H$14*ISNUMBER($I713)+01_指標庫!$H$15*ISNUMBER($AH713)+01_指標庫!$H$16*ISNUMBER($K713)+01_指標庫!$H$17*ISNUMBER($AI713)+01_指標庫!$H$18*ISNUMBER($AJ713)+01_指標庫!$H$19*ISNUMBER($AK713)+01_指標庫!$H$20*ISNUMBER($BB713)+01_指標庫!$H$21*ISNUMBER($BC713)</f>
        <v>51</v>
      </c>
      <c r="AX713" s="59" t="n">
        <f aca="false">IF(AW713=0,50,ROUND((01_指標庫!$H$4*IF(ISNUMBER($F713),L713,0)+01_指標庫!$H$5*IF(ISNUMBER($AA713),AL713,0)+01_指標庫!$H$6*IF(ISNUMBER($G713),M713,0)+01_指標庫!$H$7*IF(ISNUMBER($H713),N713,0)+01_指標庫!$H$8*IF(ISNUMBER($AF713),AQ713,0)+01_指標庫!$H$9*IF(ISNUMBER($AG713),AR713,0)+01_指標庫!$H$10*IF(ISNUMBER($AB713),AM713,0)+01_指標庫!$H$11*IF(ISNUMBER($AC713),AN713,0)+01_指標庫!$H$12*IF(ISNUMBER($AD713),AO713,0)+01_指標庫!$H$13*IF(ISNUMBER($AE713),AP713,0)+01_指標庫!$H$14*IF(ISNUMBER($I713),O713,0)+01_指標庫!$H$15*IF(ISNUMBER($AH713),AS713,0)+01_指標庫!$H$16*IF(ISNUMBER($K713),P713,0)+01_指標庫!$H$17*IF(ISNUMBER($AI713),AT713,0)+01_指標庫!$H$18*IF(ISNUMBER($AJ713),AU713,0)+01_指標庫!$H$19*IF(ISNUMBER($AK713),AV713,0)+01_指標庫!$H$20*IF(ISNUMBER($BB713),BB713,0)+01_指標庫!$H$21*IF(ISNUMBER($BC713),BC713,0))/AW713,1))</f>
        <v>81.4</v>
      </c>
      <c r="AY713" s="60"/>
      <c r="AZ713" s="60"/>
      <c r="BA713" s="58" t="n">
        <f aca="false">AVERAGE($E709:$E713)/AVERAGE($E704:$E713)-1</f>
        <v>0.00138721768434991</v>
      </c>
      <c r="BB713" s="59" t="n">
        <f aca="false">IF(ISNUMBER($BA713),IF(OR($S713&lt;=-0.03,$BA713&lt;-0.003),0,IF(OR($S713&lt;=-0.02,$BA713&lt;0.01),50,100)),"")</f>
        <v>50</v>
      </c>
      <c r="BC713" s="0" t="str">
        <f aca="false">IF(OR(COUNT($AZ713)=0,COUNT($AZ712)=0),"",IF(OR($AY713/$AZ712-1&lt;=-0.03,$AZ713/$AZ712-1&lt;=-0.045,IF(COUNT($AZ704:$AZ713)=10,AVERAGE($AZ709:$AZ713)/AVERAGE($AZ704:$AZ713)-1&lt;-0.01,FALSE())),0,IF(OR($AZ713/$AZ712-1&lt;=-0.02,IF(COUNT($AZ704:$AZ713)=10,AVERAGE($AZ709:$AZ713)/AVERAGE($AZ704:$AZ713)-1&lt;0.005,FALSE())),50,100)))</f>
        <v/>
      </c>
    </row>
    <row r="714" customFormat="false" ht="15" hidden="false" customHeight="true" outlineLevel="0" collapsed="false">
      <c r="A714" s="47" t="n">
        <v>710</v>
      </c>
      <c r="B714" s="48" t="n">
        <v>43588</v>
      </c>
      <c r="C714" s="47" t="n">
        <v>2019</v>
      </c>
      <c r="D714" s="49" t="s">
        <v>234</v>
      </c>
      <c r="E714" s="50" t="n">
        <v>7845.73</v>
      </c>
      <c r="F714" s="51" t="n">
        <v>0.097868</v>
      </c>
      <c r="G714" s="51" t="n">
        <v>0</v>
      </c>
      <c r="H714" s="52" t="n">
        <v>0.8571</v>
      </c>
      <c r="I714" s="53" t="n">
        <v>372</v>
      </c>
      <c r="J714" s="47" t="s">
        <v>235</v>
      </c>
      <c r="K714" s="54" t="n">
        <v>12.87</v>
      </c>
      <c r="L714" s="55" t="n">
        <f aca="false">IF(COUNT(F714)=0,50,IF(F714&gt;=0,100,IF(F714&gt;=-0.02,50,0)))</f>
        <v>100</v>
      </c>
      <c r="M714" s="55" t="n">
        <f aca="false">IF(COUNT(G714)=0,50,IF(G714&gt;-0.06,100,IF(G714&gt;-0.15,50,0)))</f>
        <v>100</v>
      </c>
      <c r="N714" s="55" t="n">
        <f aca="false">IF(COUNT(H714)=0,50,IF(H714&gt;=0.6,100,IF(H714&gt;=0.4,50,0)))</f>
        <v>100</v>
      </c>
      <c r="O714" s="55" t="n">
        <f aca="false">IF(COUNT(I714)=0,50,IF(J714="proxy_vix",50,IF(I714&lt;350,100,IF(I714&lt;=450,50,0))))</f>
        <v>50</v>
      </c>
      <c r="P714" s="55" t="n">
        <f aca="false">IF(COUNT(K714)=0,50,IF(K714&lt;20,100,IF(K714&lt;=25,50,0)))</f>
        <v>100</v>
      </c>
      <c r="Q714" s="54"/>
      <c r="R714" s="47"/>
      <c r="S714" s="51" t="n">
        <f aca="false">$E714/$E713-1</f>
        <v>0.0157520785700784</v>
      </c>
      <c r="T714" s="56" t="n">
        <f aca="false">$K714/$K713-1</f>
        <v>-0.10748959778086</v>
      </c>
      <c r="V714" s="57"/>
      <c r="W714" s="57"/>
      <c r="Y714" s="1" t="str">
        <f aca="false">IF(AX714&gt;=70,"EASY",IF(AX714&gt;40,"UNCERTAIN","HARD"))</f>
        <v>EASY</v>
      </c>
      <c r="AA714" s="58" t="n">
        <f aca="false">IF($A714&lt;200,"",AVERAGE($E665:$E714)/AVERAGE($E515:$E714)-1)</f>
        <v>0.0413046915263784</v>
      </c>
      <c r="AB714" s="59" t="n">
        <f aca="false">LOOKUP($B714,07_L1政策步階!$A$4:$A$14,07_L1政策步階!$C$4:$C$14)</f>
        <v>0</v>
      </c>
      <c r="AC714" s="57"/>
      <c r="AD714" s="57"/>
      <c r="AE714" s="57"/>
      <c r="AF714" s="57"/>
      <c r="AG714" s="57"/>
      <c r="AH714" s="57"/>
      <c r="AI714" s="57"/>
      <c r="AJ714" s="57"/>
      <c r="AK714" s="57"/>
      <c r="AL714" s="59" t="n">
        <f aca="false">IF(ISNUMBER($AA714),IF($AA714&gt;=0.005,100,IF($AA714&gt;=-0.015,50,0)),"")</f>
        <v>100</v>
      </c>
      <c r="AM714" s="59" t="n">
        <f aca="false">IF(ISNUMBER($AB714),IF($AB714=1,100,IF($AB714=0,50,0)),"")</f>
        <v>50</v>
      </c>
      <c r="AN714" s="0" t="str">
        <f aca="false">IF(ISNUMBER($AC714),IF($AC714&gt;=0.001,100,IF($AC714&gt;=-0.003,50,0)),"")</f>
        <v/>
      </c>
      <c r="AO714" s="0" t="str">
        <f aca="false">IF(ISNUMBER($AD714),IF($AD714&gt;=0.04,100,IF($AD714&gt;=0,50,0)),"")</f>
        <v/>
      </c>
      <c r="AP714" s="0" t="str">
        <f aca="false">IF(ISNUMBER($AE714),IF($AE714&gt;=25,100,IF($AE714&gt;=-75,50,0)),"")</f>
        <v/>
      </c>
      <c r="AQ714" s="0" t="str">
        <f aca="false">IF(ISNUMBER($AF714),IF($AF714&gt;0,100,IF($AF714&gt;=-50,50,0)),"")</f>
        <v/>
      </c>
      <c r="AR714" s="0" t="str">
        <f aca="false">IF(ISNUMBER($AG714),IF($AG714=1,100,IF($AG714=0,50,0)),"")</f>
        <v/>
      </c>
      <c r="AS714" s="0" t="str">
        <f aca="false">IF(ISNUMBER($AH714),IF($AH714&lt;0,100,IF($AH714&lt;=20,50,0)),"")</f>
        <v/>
      </c>
      <c r="AT714" s="0" t="str">
        <f aca="false">IF(ISNUMBER($AI714),IF($AI714&lt;0.95,100,IF($AI714&lt;=1,50,0)),"")</f>
        <v/>
      </c>
      <c r="AU714" s="0" t="str">
        <f aca="false">IF(ISNUMBER($AJ714),IF($AJ714&lt;30,0,IF($AJ714&lt;40,50,IF($AJ714&lt;=90,100,50))),"")</f>
        <v/>
      </c>
      <c r="AV714" s="0" t="str">
        <f aca="false">IF(ISNUMBER($AK714),IF($AK714&gt;-0.2,100,IF($AK714&gt;=-0.4,50,0)),"")</f>
        <v/>
      </c>
      <c r="AW714" s="59" t="n">
        <f aca="false">01_指標庫!$H$4*ISNUMBER($F714)+01_指標庫!$H$5*ISNUMBER($AA714)+01_指標庫!$H$6*ISNUMBER($G714)+01_指標庫!$H$7*ISNUMBER($H714)+01_指標庫!$H$8*ISNUMBER($AF714)+01_指標庫!$H$9*ISNUMBER($AG714)+01_指標庫!$H$10*ISNUMBER($AB714)+01_指標庫!$H$11*ISNUMBER($AC714)+01_指標庫!$H$12*ISNUMBER($AD714)+01_指標庫!$H$13*ISNUMBER($AE714)+01_指標庫!$H$14*ISNUMBER($I714)+01_指標庫!$H$15*ISNUMBER($AH714)+01_指標庫!$H$16*ISNUMBER($K714)+01_指標庫!$H$17*ISNUMBER($AI714)+01_指標庫!$H$18*ISNUMBER($AJ714)+01_指標庫!$H$19*ISNUMBER($AK714)+01_指標庫!$H$20*ISNUMBER($BB714)+01_指標庫!$H$21*ISNUMBER($BC714)</f>
        <v>51</v>
      </c>
      <c r="AX714" s="59" t="n">
        <f aca="false">IF(AW714=0,50,ROUND((01_指標庫!$H$4*IF(ISNUMBER($F714),L714,0)+01_指標庫!$H$5*IF(ISNUMBER($AA714),AL714,0)+01_指標庫!$H$6*IF(ISNUMBER($G714),M714,0)+01_指標庫!$H$7*IF(ISNUMBER($H714),N714,0)+01_指標庫!$H$8*IF(ISNUMBER($AF714),AQ714,0)+01_指標庫!$H$9*IF(ISNUMBER($AG714),AR714,0)+01_指標庫!$H$10*IF(ISNUMBER($AB714),AM714,0)+01_指標庫!$H$11*IF(ISNUMBER($AC714),AN714,0)+01_指標庫!$H$12*IF(ISNUMBER($AD714),AO714,0)+01_指標庫!$H$13*IF(ISNUMBER($AE714),AP714,0)+01_指標庫!$H$14*IF(ISNUMBER($I714),O714,0)+01_指標庫!$H$15*IF(ISNUMBER($AH714),AS714,0)+01_指標庫!$H$16*IF(ISNUMBER($K714),P714,0)+01_指標庫!$H$17*IF(ISNUMBER($AI714),AT714,0)+01_指標庫!$H$18*IF(ISNUMBER($AJ714),AU714,0)+01_指標庫!$H$19*IF(ISNUMBER($AK714),AV714,0)+01_指標庫!$H$20*IF(ISNUMBER($BB714),BB714,0)+01_指標庫!$H$21*IF(ISNUMBER($BC714),BC714,0))/AW714,1))</f>
        <v>81.4</v>
      </c>
      <c r="AY714" s="60"/>
      <c r="AZ714" s="60"/>
      <c r="BA714" s="58" t="n">
        <f aca="false">AVERAGE($E710:$E714)/AVERAGE($E705:$E714)-1</f>
        <v>-0.000129277669047911</v>
      </c>
      <c r="BB714" s="59" t="n">
        <f aca="false">IF(ISNUMBER($BA714),IF(OR($S714&lt;=-0.03,$BA714&lt;-0.003),0,IF(OR($S714&lt;=-0.02,$BA714&lt;0.01),50,100)),"")</f>
        <v>50</v>
      </c>
      <c r="BC714" s="0" t="str">
        <f aca="false">IF(OR(COUNT($AZ714)=0,COUNT($AZ713)=0),"",IF(OR($AY714/$AZ713-1&lt;=-0.03,$AZ714/$AZ713-1&lt;=-0.045,IF(COUNT($AZ705:$AZ714)=10,AVERAGE($AZ710:$AZ714)/AVERAGE($AZ705:$AZ714)-1&lt;-0.01,FALSE())),0,IF(OR($AZ714/$AZ713-1&lt;=-0.02,IF(COUNT($AZ705:$AZ714)=10,AVERAGE($AZ710:$AZ714)/AVERAGE($AZ705:$AZ714)-1&lt;0.005,FALSE())),50,100)))</f>
        <v/>
      </c>
    </row>
    <row r="715" customFormat="false" ht="15" hidden="false" customHeight="true" outlineLevel="0" collapsed="false">
      <c r="A715" s="47" t="n">
        <v>711</v>
      </c>
      <c r="B715" s="48" t="n">
        <v>43591</v>
      </c>
      <c r="C715" s="47" t="n">
        <v>2019</v>
      </c>
      <c r="D715" s="49" t="s">
        <v>236</v>
      </c>
      <c r="E715" s="50" t="n">
        <v>7794.09</v>
      </c>
      <c r="F715" s="51" t="n">
        <v>0.090334</v>
      </c>
      <c r="G715" s="51" t="n">
        <v>-0.006582</v>
      </c>
      <c r="H715" s="52" t="n">
        <v>0.8571</v>
      </c>
      <c r="I715" s="53" t="n">
        <v>382</v>
      </c>
      <c r="J715" s="47" t="s">
        <v>235</v>
      </c>
      <c r="K715" s="54" t="n">
        <v>15.44</v>
      </c>
      <c r="L715" s="55" t="n">
        <f aca="false">IF(COUNT(F715)=0,50,IF(F715&gt;=0,100,IF(F715&gt;=-0.02,50,0)))</f>
        <v>100</v>
      </c>
      <c r="M715" s="55" t="n">
        <f aca="false">IF(COUNT(G715)=0,50,IF(G715&gt;-0.06,100,IF(G715&gt;-0.15,50,0)))</f>
        <v>100</v>
      </c>
      <c r="N715" s="55" t="n">
        <f aca="false">IF(COUNT(H715)=0,50,IF(H715&gt;=0.6,100,IF(H715&gt;=0.4,50,0)))</f>
        <v>100</v>
      </c>
      <c r="O715" s="55" t="n">
        <f aca="false">IF(COUNT(I715)=0,50,IF(J715="proxy_vix",50,IF(I715&lt;350,100,IF(I715&lt;=450,50,0))))</f>
        <v>50</v>
      </c>
      <c r="P715" s="55" t="n">
        <f aca="false">IF(COUNT(K715)=0,50,IF(K715&lt;20,100,IF(K715&lt;=25,50,0)))</f>
        <v>100</v>
      </c>
      <c r="Q715" s="54"/>
      <c r="R715" s="47"/>
      <c r="S715" s="51" t="n">
        <f aca="false">$E715/$E714-1</f>
        <v>-0.00658192418041403</v>
      </c>
      <c r="T715" s="56" t="n">
        <f aca="false">$K715/$K714-1</f>
        <v>0.1996891996892</v>
      </c>
      <c r="V715" s="57"/>
      <c r="W715" s="57"/>
      <c r="Y715" s="1" t="str">
        <f aca="false">IF(AX715&gt;=70,"EASY",IF(AX715&gt;40,"UNCERTAIN","HARD"))</f>
        <v>EASY</v>
      </c>
      <c r="AA715" s="58" t="n">
        <f aca="false">IF($A715&lt;200,"",AVERAGE($E666:$E715)/AVERAGE($E516:$E715)-1)</f>
        <v>0.0429786405313848</v>
      </c>
      <c r="AB715" s="59" t="n">
        <f aca="false">LOOKUP($B715,07_L1政策步階!$A$4:$A$14,07_L1政策步階!$C$4:$C$14)</f>
        <v>0</v>
      </c>
      <c r="AC715" s="57"/>
      <c r="AD715" s="57"/>
      <c r="AE715" s="57"/>
      <c r="AF715" s="57"/>
      <c r="AG715" s="57"/>
      <c r="AH715" s="57"/>
      <c r="AI715" s="57"/>
      <c r="AJ715" s="57"/>
      <c r="AK715" s="57"/>
      <c r="AL715" s="59" t="n">
        <f aca="false">IF(ISNUMBER($AA715),IF($AA715&gt;=0.005,100,IF($AA715&gt;=-0.015,50,0)),"")</f>
        <v>100</v>
      </c>
      <c r="AM715" s="59" t="n">
        <f aca="false">IF(ISNUMBER($AB715),IF($AB715=1,100,IF($AB715=0,50,0)),"")</f>
        <v>50</v>
      </c>
      <c r="AN715" s="0" t="str">
        <f aca="false">IF(ISNUMBER($AC715),IF($AC715&gt;=0.001,100,IF($AC715&gt;=-0.003,50,0)),"")</f>
        <v/>
      </c>
      <c r="AO715" s="0" t="str">
        <f aca="false">IF(ISNUMBER($AD715),IF($AD715&gt;=0.04,100,IF($AD715&gt;=0,50,0)),"")</f>
        <v/>
      </c>
      <c r="AP715" s="0" t="str">
        <f aca="false">IF(ISNUMBER($AE715),IF($AE715&gt;=25,100,IF($AE715&gt;=-75,50,0)),"")</f>
        <v/>
      </c>
      <c r="AQ715" s="0" t="str">
        <f aca="false">IF(ISNUMBER($AF715),IF($AF715&gt;0,100,IF($AF715&gt;=-50,50,0)),"")</f>
        <v/>
      </c>
      <c r="AR715" s="0" t="str">
        <f aca="false">IF(ISNUMBER($AG715),IF($AG715=1,100,IF($AG715=0,50,0)),"")</f>
        <v/>
      </c>
      <c r="AS715" s="0" t="str">
        <f aca="false">IF(ISNUMBER($AH715),IF($AH715&lt;0,100,IF($AH715&lt;=20,50,0)),"")</f>
        <v/>
      </c>
      <c r="AT715" s="0" t="str">
        <f aca="false">IF(ISNUMBER($AI715),IF($AI715&lt;0.95,100,IF($AI715&lt;=1,50,0)),"")</f>
        <v/>
      </c>
      <c r="AU715" s="0" t="str">
        <f aca="false">IF(ISNUMBER($AJ715),IF($AJ715&lt;30,0,IF($AJ715&lt;40,50,IF($AJ715&lt;=90,100,50))),"")</f>
        <v/>
      </c>
      <c r="AV715" s="0" t="str">
        <f aca="false">IF(ISNUMBER($AK715),IF($AK715&gt;-0.2,100,IF($AK715&gt;=-0.4,50,0)),"")</f>
        <v/>
      </c>
      <c r="AW715" s="59" t="n">
        <f aca="false">01_指標庫!$H$4*ISNUMBER($F715)+01_指標庫!$H$5*ISNUMBER($AA715)+01_指標庫!$H$6*ISNUMBER($G715)+01_指標庫!$H$7*ISNUMBER($H715)+01_指標庫!$H$8*ISNUMBER($AF715)+01_指標庫!$H$9*ISNUMBER($AG715)+01_指標庫!$H$10*ISNUMBER($AB715)+01_指標庫!$H$11*ISNUMBER($AC715)+01_指標庫!$H$12*ISNUMBER($AD715)+01_指標庫!$H$13*ISNUMBER($AE715)+01_指標庫!$H$14*ISNUMBER($I715)+01_指標庫!$H$15*ISNUMBER($AH715)+01_指標庫!$H$16*ISNUMBER($K715)+01_指標庫!$H$17*ISNUMBER($AI715)+01_指標庫!$H$18*ISNUMBER($AJ715)+01_指標庫!$H$19*ISNUMBER($AK715)+01_指標庫!$H$20*ISNUMBER($BB715)+01_指標庫!$H$21*ISNUMBER($BC715)</f>
        <v>51</v>
      </c>
      <c r="AX715" s="59" t="n">
        <f aca="false">IF(AW715=0,50,ROUND((01_指標庫!$H$4*IF(ISNUMBER($F715),L715,0)+01_指標庫!$H$5*IF(ISNUMBER($AA715),AL715,0)+01_指標庫!$H$6*IF(ISNUMBER($G715),M715,0)+01_指標庫!$H$7*IF(ISNUMBER($H715),N715,0)+01_指標庫!$H$8*IF(ISNUMBER($AF715),AQ715,0)+01_指標庫!$H$9*IF(ISNUMBER($AG715),AR715,0)+01_指標庫!$H$10*IF(ISNUMBER($AB715),AM715,0)+01_指標庫!$H$11*IF(ISNUMBER($AC715),AN715,0)+01_指標庫!$H$12*IF(ISNUMBER($AD715),AO715,0)+01_指標庫!$H$13*IF(ISNUMBER($AE715),AP715,0)+01_指標庫!$H$14*IF(ISNUMBER($I715),O715,0)+01_指標庫!$H$15*IF(ISNUMBER($AH715),AS715,0)+01_指標庫!$H$16*IF(ISNUMBER($K715),P715,0)+01_指標庫!$H$17*IF(ISNUMBER($AI715),AT715,0)+01_指標庫!$H$18*IF(ISNUMBER($AJ715),AU715,0)+01_指標庫!$H$19*IF(ISNUMBER($AK715),AV715,0)+01_指標庫!$H$20*IF(ISNUMBER($BB715),BB715,0)+01_指標庫!$H$21*IF(ISNUMBER($BC715),BC715,0))/AW715,1))</f>
        <v>81.4</v>
      </c>
      <c r="AY715" s="60"/>
      <c r="AZ715" s="60"/>
      <c r="BA715" s="58" t="n">
        <f aca="false">AVERAGE($E711:$E715)/AVERAGE($E706:$E715)-1</f>
        <v>-0.0023157437099991</v>
      </c>
      <c r="BB715" s="59" t="n">
        <f aca="false">IF(ISNUMBER($BA715),IF(OR($S715&lt;=-0.03,$BA715&lt;-0.003),0,IF(OR($S715&lt;=-0.02,$BA715&lt;0.01),50,100)),"")</f>
        <v>50</v>
      </c>
      <c r="BC715" s="0" t="str">
        <f aca="false">IF(OR(COUNT($AZ715)=0,COUNT($AZ714)=0),"",IF(OR($AY715/$AZ714-1&lt;=-0.03,$AZ715/$AZ714-1&lt;=-0.045,IF(COUNT($AZ706:$AZ715)=10,AVERAGE($AZ711:$AZ715)/AVERAGE($AZ706:$AZ715)-1&lt;-0.01,FALSE())),0,IF(OR($AZ715/$AZ714-1&lt;=-0.02,IF(COUNT($AZ706:$AZ715)=10,AVERAGE($AZ711:$AZ715)/AVERAGE($AZ706:$AZ715)-1&lt;0.005,FALSE())),50,100)))</f>
        <v/>
      </c>
    </row>
    <row r="716" customFormat="false" ht="15" hidden="false" customHeight="true" outlineLevel="0" collapsed="false">
      <c r="A716" s="47" t="n">
        <v>712</v>
      </c>
      <c r="B716" s="48" t="n">
        <v>43592</v>
      </c>
      <c r="C716" s="47" t="n">
        <v>2019</v>
      </c>
      <c r="D716" s="49" t="s">
        <v>237</v>
      </c>
      <c r="E716" s="50" t="n">
        <v>7640.15</v>
      </c>
      <c r="F716" s="51" t="n">
        <v>0.068584</v>
      </c>
      <c r="G716" s="51" t="n">
        <v>-0.026203</v>
      </c>
      <c r="H716" s="52" t="n">
        <v>0.8367</v>
      </c>
      <c r="I716" s="53" t="n">
        <v>389</v>
      </c>
      <c r="J716" s="47" t="s">
        <v>235</v>
      </c>
      <c r="K716" s="54" t="n">
        <v>19.32</v>
      </c>
      <c r="L716" s="55" t="n">
        <f aca="false">IF(COUNT(F716)=0,50,IF(F716&gt;=0,100,IF(F716&gt;=-0.02,50,0)))</f>
        <v>100</v>
      </c>
      <c r="M716" s="55" t="n">
        <f aca="false">IF(COUNT(G716)=0,50,IF(G716&gt;-0.06,100,IF(G716&gt;-0.15,50,0)))</f>
        <v>100</v>
      </c>
      <c r="N716" s="55" t="n">
        <f aca="false">IF(COUNT(H716)=0,50,IF(H716&gt;=0.6,100,IF(H716&gt;=0.4,50,0)))</f>
        <v>100</v>
      </c>
      <c r="O716" s="55" t="n">
        <f aca="false">IF(COUNT(I716)=0,50,IF(J716="proxy_vix",50,IF(I716&lt;350,100,IF(I716&lt;=450,50,0))))</f>
        <v>50</v>
      </c>
      <c r="P716" s="55" t="n">
        <f aca="false">IF(COUNT(K716)=0,50,IF(K716&lt;20,100,IF(K716&lt;=25,50,0)))</f>
        <v>100</v>
      </c>
      <c r="Q716" s="54"/>
      <c r="R716" s="47"/>
      <c r="S716" s="51" t="n">
        <f aca="false">$E716/$E715-1</f>
        <v>-0.0197508625124935</v>
      </c>
      <c r="T716" s="56" t="n">
        <f aca="false">$K716/$K715-1</f>
        <v>0.251295336787565</v>
      </c>
      <c r="V716" s="57"/>
      <c r="W716" s="57"/>
      <c r="Y716" s="1" t="str">
        <f aca="false">IF(AX716&gt;=70,"EASY",IF(AX716&gt;40,"UNCERTAIN","HARD"))</f>
        <v>EASY</v>
      </c>
      <c r="AA716" s="58" t="n">
        <f aca="false">IF($A716&lt;200,"",AVERAGE($E667:$E716)/AVERAGE($E517:$E716)-1)</f>
        <v>0.0442365246994856</v>
      </c>
      <c r="AB716" s="59" t="n">
        <f aca="false">LOOKUP($B716,07_L1政策步階!$A$4:$A$14,07_L1政策步階!$C$4:$C$14)</f>
        <v>0</v>
      </c>
      <c r="AC716" s="57"/>
      <c r="AD716" s="57"/>
      <c r="AE716" s="57"/>
      <c r="AF716" s="57"/>
      <c r="AG716" s="57"/>
      <c r="AH716" s="57"/>
      <c r="AI716" s="57"/>
      <c r="AJ716" s="57"/>
      <c r="AK716" s="57"/>
      <c r="AL716" s="59" t="n">
        <f aca="false">IF(ISNUMBER($AA716),IF($AA716&gt;=0.005,100,IF($AA716&gt;=-0.015,50,0)),"")</f>
        <v>100</v>
      </c>
      <c r="AM716" s="59" t="n">
        <f aca="false">IF(ISNUMBER($AB716),IF($AB716=1,100,IF($AB716=0,50,0)),"")</f>
        <v>50</v>
      </c>
      <c r="AN716" s="0" t="str">
        <f aca="false">IF(ISNUMBER($AC716),IF($AC716&gt;=0.001,100,IF($AC716&gt;=-0.003,50,0)),"")</f>
        <v/>
      </c>
      <c r="AO716" s="0" t="str">
        <f aca="false">IF(ISNUMBER($AD716),IF($AD716&gt;=0.04,100,IF($AD716&gt;=0,50,0)),"")</f>
        <v/>
      </c>
      <c r="AP716" s="0" t="str">
        <f aca="false">IF(ISNUMBER($AE716),IF($AE716&gt;=25,100,IF($AE716&gt;=-75,50,0)),"")</f>
        <v/>
      </c>
      <c r="AQ716" s="0" t="str">
        <f aca="false">IF(ISNUMBER($AF716),IF($AF716&gt;0,100,IF($AF716&gt;=-50,50,0)),"")</f>
        <v/>
      </c>
      <c r="AR716" s="0" t="str">
        <f aca="false">IF(ISNUMBER($AG716),IF($AG716=1,100,IF($AG716=0,50,0)),"")</f>
        <v/>
      </c>
      <c r="AS716" s="0" t="str">
        <f aca="false">IF(ISNUMBER($AH716),IF($AH716&lt;0,100,IF($AH716&lt;=20,50,0)),"")</f>
        <v/>
      </c>
      <c r="AT716" s="0" t="str">
        <f aca="false">IF(ISNUMBER($AI716),IF($AI716&lt;0.95,100,IF($AI716&lt;=1,50,0)),"")</f>
        <v/>
      </c>
      <c r="AU716" s="0" t="str">
        <f aca="false">IF(ISNUMBER($AJ716),IF($AJ716&lt;30,0,IF($AJ716&lt;40,50,IF($AJ716&lt;=90,100,50))),"")</f>
        <v/>
      </c>
      <c r="AV716" s="0" t="str">
        <f aca="false">IF(ISNUMBER($AK716),IF($AK716&gt;-0.2,100,IF($AK716&gt;=-0.4,50,0)),"")</f>
        <v/>
      </c>
      <c r="AW716" s="59" t="n">
        <f aca="false">01_指標庫!$H$4*ISNUMBER($F716)+01_指標庫!$H$5*ISNUMBER($AA716)+01_指標庫!$H$6*ISNUMBER($G716)+01_指標庫!$H$7*ISNUMBER($H716)+01_指標庫!$H$8*ISNUMBER($AF716)+01_指標庫!$H$9*ISNUMBER($AG716)+01_指標庫!$H$10*ISNUMBER($AB716)+01_指標庫!$H$11*ISNUMBER($AC716)+01_指標庫!$H$12*ISNUMBER($AD716)+01_指標庫!$H$13*ISNUMBER($AE716)+01_指標庫!$H$14*ISNUMBER($I716)+01_指標庫!$H$15*ISNUMBER($AH716)+01_指標庫!$H$16*ISNUMBER($K716)+01_指標庫!$H$17*ISNUMBER($AI716)+01_指標庫!$H$18*ISNUMBER($AJ716)+01_指標庫!$H$19*ISNUMBER($AK716)+01_指標庫!$H$20*ISNUMBER($BB716)+01_指標庫!$H$21*ISNUMBER($BC716)</f>
        <v>51</v>
      </c>
      <c r="AX716" s="59" t="n">
        <f aca="false">IF(AW716=0,50,ROUND((01_指標庫!$H$4*IF(ISNUMBER($F716),L716,0)+01_指標庫!$H$5*IF(ISNUMBER($AA716),AL716,0)+01_指標庫!$H$6*IF(ISNUMBER($G716),M716,0)+01_指標庫!$H$7*IF(ISNUMBER($H716),N716,0)+01_指標庫!$H$8*IF(ISNUMBER($AF716),AQ716,0)+01_指標庫!$H$9*IF(ISNUMBER($AG716),AR716,0)+01_指標庫!$H$10*IF(ISNUMBER($AB716),AM716,0)+01_指標庫!$H$11*IF(ISNUMBER($AC716),AN716,0)+01_指標庫!$H$12*IF(ISNUMBER($AD716),AO716,0)+01_指標庫!$H$13*IF(ISNUMBER($AE716),AP716,0)+01_指標庫!$H$14*IF(ISNUMBER($I716),O716,0)+01_指標庫!$H$15*IF(ISNUMBER($AH716),AS716,0)+01_指標庫!$H$16*IF(ISNUMBER($K716),P716,0)+01_指標庫!$H$17*IF(ISNUMBER($AI716),AT716,0)+01_指標庫!$H$18*IF(ISNUMBER($AJ716),AU716,0)+01_指標庫!$H$19*IF(ISNUMBER($AK716),AV716,0)+01_指標庫!$H$20*IF(ISNUMBER($BB716),BB716,0)+01_指標庫!$H$21*IF(ISNUMBER($BC716),BC716,0))/AW716,1))</f>
        <v>75.5</v>
      </c>
      <c r="AY716" s="60"/>
      <c r="AZ716" s="60"/>
      <c r="BA716" s="58" t="n">
        <f aca="false">AVERAGE($E712:$E716)/AVERAGE($E707:$E716)-1</f>
        <v>-0.00376109882745701</v>
      </c>
      <c r="BB716" s="59" t="n">
        <f aca="false">IF(ISNUMBER($BA716),IF(OR($S716&lt;=-0.03,$BA716&lt;-0.003),0,IF(OR($S716&lt;=-0.02,$BA716&lt;0.01),50,100)),"")</f>
        <v>0</v>
      </c>
      <c r="BC716" s="0" t="str">
        <f aca="false">IF(OR(COUNT($AZ716)=0,COUNT($AZ715)=0),"",IF(OR($AY716/$AZ715-1&lt;=-0.03,$AZ716/$AZ715-1&lt;=-0.045,IF(COUNT($AZ707:$AZ716)=10,AVERAGE($AZ712:$AZ716)/AVERAGE($AZ707:$AZ716)-1&lt;-0.01,FALSE())),0,IF(OR($AZ716/$AZ715-1&lt;=-0.02,IF(COUNT($AZ707:$AZ716)=10,AVERAGE($AZ712:$AZ716)/AVERAGE($AZ707:$AZ716)-1&lt;0.005,FALSE())),50,100)))</f>
        <v/>
      </c>
    </row>
    <row r="717" customFormat="false" ht="15" hidden="false" customHeight="true" outlineLevel="0" collapsed="false">
      <c r="A717" s="47" t="n">
        <v>713</v>
      </c>
      <c r="B717" s="48" t="n">
        <v>43593</v>
      </c>
      <c r="C717" s="47" t="n">
        <v>2019</v>
      </c>
      <c r="D717" s="49" t="s">
        <v>238</v>
      </c>
      <c r="E717" s="50" t="n">
        <v>7617.55</v>
      </c>
      <c r="F717" s="51" t="n">
        <v>0.065224</v>
      </c>
      <c r="G717" s="51" t="n">
        <v>-0.029083</v>
      </c>
      <c r="H717" s="52" t="n">
        <v>0.8367</v>
      </c>
      <c r="I717" s="53" t="n">
        <v>387</v>
      </c>
      <c r="J717" s="47" t="s">
        <v>235</v>
      </c>
      <c r="K717" s="54" t="n">
        <v>19.4</v>
      </c>
      <c r="L717" s="55" t="n">
        <f aca="false">IF(COUNT(F717)=0,50,IF(F717&gt;=0,100,IF(F717&gt;=-0.02,50,0)))</f>
        <v>100</v>
      </c>
      <c r="M717" s="55" t="n">
        <f aca="false">IF(COUNT(G717)=0,50,IF(G717&gt;-0.06,100,IF(G717&gt;-0.15,50,0)))</f>
        <v>100</v>
      </c>
      <c r="N717" s="55" t="n">
        <f aca="false">IF(COUNT(H717)=0,50,IF(H717&gt;=0.6,100,IF(H717&gt;=0.4,50,0)))</f>
        <v>100</v>
      </c>
      <c r="O717" s="55" t="n">
        <f aca="false">IF(COUNT(I717)=0,50,IF(J717="proxy_vix",50,IF(I717&lt;350,100,IF(I717&lt;=450,50,0))))</f>
        <v>50</v>
      </c>
      <c r="P717" s="55" t="n">
        <f aca="false">IF(COUNT(K717)=0,50,IF(K717&lt;20,100,IF(K717&lt;=25,50,0)))</f>
        <v>100</v>
      </c>
      <c r="Q717" s="54"/>
      <c r="R717" s="47"/>
      <c r="S717" s="51" t="n">
        <f aca="false">$E717/$E716-1</f>
        <v>-0.00295805710620856</v>
      </c>
      <c r="T717" s="56" t="n">
        <f aca="false">$K717/$K716-1</f>
        <v>0.00414078674948226</v>
      </c>
      <c r="V717" s="57"/>
      <c r="W717" s="57"/>
      <c r="Y717" s="1" t="str">
        <f aca="false">IF(AX717&gt;=70,"EASY",IF(AX717&gt;40,"UNCERTAIN","HARD"))</f>
        <v>EASY</v>
      </c>
      <c r="AA717" s="58" t="n">
        <f aca="false">IF($A717&lt;200,"",AVERAGE($E668:$E717)/AVERAGE($E518:$E717)-1)</f>
        <v>0.045423872595602</v>
      </c>
      <c r="AB717" s="59" t="n">
        <f aca="false">LOOKUP($B717,07_L1政策步階!$A$4:$A$14,07_L1政策步階!$C$4:$C$14)</f>
        <v>0</v>
      </c>
      <c r="AC717" s="57"/>
      <c r="AD717" s="57"/>
      <c r="AE717" s="57"/>
      <c r="AF717" s="57"/>
      <c r="AG717" s="57"/>
      <c r="AH717" s="57"/>
      <c r="AI717" s="57"/>
      <c r="AJ717" s="57"/>
      <c r="AK717" s="57"/>
      <c r="AL717" s="59" t="n">
        <f aca="false">IF(ISNUMBER($AA717),IF($AA717&gt;=0.005,100,IF($AA717&gt;=-0.015,50,0)),"")</f>
        <v>100</v>
      </c>
      <c r="AM717" s="59" t="n">
        <f aca="false">IF(ISNUMBER($AB717),IF($AB717=1,100,IF($AB717=0,50,0)),"")</f>
        <v>50</v>
      </c>
      <c r="AN717" s="0" t="str">
        <f aca="false">IF(ISNUMBER($AC717),IF($AC717&gt;=0.001,100,IF($AC717&gt;=-0.003,50,0)),"")</f>
        <v/>
      </c>
      <c r="AO717" s="0" t="str">
        <f aca="false">IF(ISNUMBER($AD717),IF($AD717&gt;=0.04,100,IF($AD717&gt;=0,50,0)),"")</f>
        <v/>
      </c>
      <c r="AP717" s="0" t="str">
        <f aca="false">IF(ISNUMBER($AE717),IF($AE717&gt;=25,100,IF($AE717&gt;=-75,50,0)),"")</f>
        <v/>
      </c>
      <c r="AQ717" s="0" t="str">
        <f aca="false">IF(ISNUMBER($AF717),IF($AF717&gt;0,100,IF($AF717&gt;=-50,50,0)),"")</f>
        <v/>
      </c>
      <c r="AR717" s="0" t="str">
        <f aca="false">IF(ISNUMBER($AG717),IF($AG717=1,100,IF($AG717=0,50,0)),"")</f>
        <v/>
      </c>
      <c r="AS717" s="0" t="str">
        <f aca="false">IF(ISNUMBER($AH717),IF($AH717&lt;0,100,IF($AH717&lt;=20,50,0)),"")</f>
        <v/>
      </c>
      <c r="AT717" s="0" t="str">
        <f aca="false">IF(ISNUMBER($AI717),IF($AI717&lt;0.95,100,IF($AI717&lt;=1,50,0)),"")</f>
        <v/>
      </c>
      <c r="AU717" s="0" t="str">
        <f aca="false">IF(ISNUMBER($AJ717),IF($AJ717&lt;30,0,IF($AJ717&lt;40,50,IF($AJ717&lt;=90,100,50))),"")</f>
        <v/>
      </c>
      <c r="AV717" s="0" t="str">
        <f aca="false">IF(ISNUMBER($AK717),IF($AK717&gt;-0.2,100,IF($AK717&gt;=-0.4,50,0)),"")</f>
        <v/>
      </c>
      <c r="AW717" s="59" t="n">
        <f aca="false">01_指標庫!$H$4*ISNUMBER($F717)+01_指標庫!$H$5*ISNUMBER($AA717)+01_指標庫!$H$6*ISNUMBER($G717)+01_指標庫!$H$7*ISNUMBER($H717)+01_指標庫!$H$8*ISNUMBER($AF717)+01_指標庫!$H$9*ISNUMBER($AG717)+01_指標庫!$H$10*ISNUMBER($AB717)+01_指標庫!$H$11*ISNUMBER($AC717)+01_指標庫!$H$12*ISNUMBER($AD717)+01_指標庫!$H$13*ISNUMBER($AE717)+01_指標庫!$H$14*ISNUMBER($I717)+01_指標庫!$H$15*ISNUMBER($AH717)+01_指標庫!$H$16*ISNUMBER($K717)+01_指標庫!$H$17*ISNUMBER($AI717)+01_指標庫!$H$18*ISNUMBER($AJ717)+01_指標庫!$H$19*ISNUMBER($AK717)+01_指標庫!$H$20*ISNUMBER($BB717)+01_指標庫!$H$21*ISNUMBER($BC717)</f>
        <v>51</v>
      </c>
      <c r="AX717" s="59" t="n">
        <f aca="false">IF(AW717=0,50,ROUND((01_指標庫!$H$4*IF(ISNUMBER($F717),L717,0)+01_指標庫!$H$5*IF(ISNUMBER($AA717),AL717,0)+01_指標庫!$H$6*IF(ISNUMBER($G717),M717,0)+01_指標庫!$H$7*IF(ISNUMBER($H717),N717,0)+01_指標庫!$H$8*IF(ISNUMBER($AF717),AQ717,0)+01_指標庫!$H$9*IF(ISNUMBER($AG717),AR717,0)+01_指標庫!$H$10*IF(ISNUMBER($AB717),AM717,0)+01_指標庫!$H$11*IF(ISNUMBER($AC717),AN717,0)+01_指標庫!$H$12*IF(ISNUMBER($AD717),AO717,0)+01_指標庫!$H$13*IF(ISNUMBER($AE717),AP717,0)+01_指標庫!$H$14*IF(ISNUMBER($I717),O717,0)+01_指標庫!$H$15*IF(ISNUMBER($AH717),AS717,0)+01_指標庫!$H$16*IF(ISNUMBER($K717),P717,0)+01_指標庫!$H$17*IF(ISNUMBER($AI717),AT717,0)+01_指標庫!$H$18*IF(ISNUMBER($AJ717),AU717,0)+01_指標庫!$H$19*IF(ISNUMBER($AK717),AV717,0)+01_指標庫!$H$20*IF(ISNUMBER($BB717),BB717,0)+01_指標庫!$H$21*IF(ISNUMBER($BC717),BC717,0))/AW717,1))</f>
        <v>75.5</v>
      </c>
      <c r="AY717" s="60"/>
      <c r="AZ717" s="60"/>
      <c r="BA717" s="58" t="n">
        <f aca="false">AVERAGE($E713:$E717)/AVERAGE($E708:$E717)-1</f>
        <v>-0.00507963094652797</v>
      </c>
      <c r="BB717" s="59" t="n">
        <f aca="false">IF(ISNUMBER($BA717),IF(OR($S717&lt;=-0.03,$BA717&lt;-0.003),0,IF(OR($S717&lt;=-0.02,$BA717&lt;0.01),50,100)),"")</f>
        <v>0</v>
      </c>
      <c r="BC717" s="0" t="str">
        <f aca="false">IF(OR(COUNT($AZ717)=0,COUNT($AZ716)=0),"",IF(OR($AY717/$AZ716-1&lt;=-0.03,$AZ717/$AZ716-1&lt;=-0.045,IF(COUNT($AZ708:$AZ717)=10,AVERAGE($AZ713:$AZ717)/AVERAGE($AZ708:$AZ717)-1&lt;-0.01,FALSE())),0,IF(OR($AZ717/$AZ716-1&lt;=-0.02,IF(COUNT($AZ708:$AZ717)=10,AVERAGE($AZ713:$AZ717)/AVERAGE($AZ708:$AZ717)-1&lt;0.005,FALSE())),50,100)))</f>
        <v/>
      </c>
    </row>
    <row r="718" customFormat="false" ht="15" hidden="false" customHeight="true" outlineLevel="0" collapsed="false">
      <c r="A718" s="47" t="n">
        <v>714</v>
      </c>
      <c r="B718" s="48" t="n">
        <v>43594</v>
      </c>
      <c r="C718" s="47" t="n">
        <v>2019</v>
      </c>
      <c r="D718" s="49" t="s">
        <v>239</v>
      </c>
      <c r="E718" s="50" t="n">
        <v>7582.75</v>
      </c>
      <c r="F718" s="51" t="n">
        <v>0.060201</v>
      </c>
      <c r="G718" s="51" t="n">
        <v>-0.033519</v>
      </c>
      <c r="H718" s="52" t="n">
        <v>0.8163</v>
      </c>
      <c r="I718" s="53" t="n">
        <v>399</v>
      </c>
      <c r="J718" s="47" t="s">
        <v>235</v>
      </c>
      <c r="K718" s="54" t="n">
        <v>19.1</v>
      </c>
      <c r="L718" s="55" t="n">
        <f aca="false">IF(COUNT(F718)=0,50,IF(F718&gt;=0,100,IF(F718&gt;=-0.02,50,0)))</f>
        <v>100</v>
      </c>
      <c r="M718" s="55" t="n">
        <f aca="false">IF(COUNT(G718)=0,50,IF(G718&gt;-0.06,100,IF(G718&gt;-0.15,50,0)))</f>
        <v>100</v>
      </c>
      <c r="N718" s="55" t="n">
        <f aca="false">IF(COUNT(H718)=0,50,IF(H718&gt;=0.6,100,IF(H718&gt;=0.4,50,0)))</f>
        <v>100</v>
      </c>
      <c r="O718" s="55" t="n">
        <f aca="false">IF(COUNT(I718)=0,50,IF(J718="proxy_vix",50,IF(I718&lt;350,100,IF(I718&lt;=450,50,0))))</f>
        <v>50</v>
      </c>
      <c r="P718" s="55" t="n">
        <f aca="false">IF(COUNT(K718)=0,50,IF(K718&lt;20,100,IF(K718&lt;=25,50,0)))</f>
        <v>100</v>
      </c>
      <c r="Q718" s="54"/>
      <c r="R718" s="47"/>
      <c r="S718" s="51" t="n">
        <f aca="false">$E718/$E717-1</f>
        <v>-0.00456839797572717</v>
      </c>
      <c r="T718" s="56" t="n">
        <f aca="false">$K718/$K717-1</f>
        <v>-0.015463917525773</v>
      </c>
      <c r="V718" s="57"/>
      <c r="W718" s="57"/>
      <c r="Y718" s="1" t="str">
        <f aca="false">IF(AX718&gt;=70,"EASY",IF(AX718&gt;40,"UNCERTAIN","HARD"))</f>
        <v>EASY</v>
      </c>
      <c r="AA718" s="58" t="n">
        <f aca="false">IF($A718&lt;200,"",AVERAGE($E669:$E718)/AVERAGE($E519:$E718)-1)</f>
        <v>0.046572086786322</v>
      </c>
      <c r="AB718" s="59" t="n">
        <f aca="false">LOOKUP($B718,07_L1政策步階!$A$4:$A$14,07_L1政策步階!$C$4:$C$14)</f>
        <v>0</v>
      </c>
      <c r="AC718" s="57"/>
      <c r="AD718" s="57"/>
      <c r="AE718" s="57"/>
      <c r="AF718" s="57"/>
      <c r="AG718" s="57"/>
      <c r="AH718" s="57"/>
      <c r="AI718" s="57"/>
      <c r="AJ718" s="57"/>
      <c r="AK718" s="57"/>
      <c r="AL718" s="59" t="n">
        <f aca="false">IF(ISNUMBER($AA718),IF($AA718&gt;=0.005,100,IF($AA718&gt;=-0.015,50,0)),"")</f>
        <v>100</v>
      </c>
      <c r="AM718" s="59" t="n">
        <f aca="false">IF(ISNUMBER($AB718),IF($AB718=1,100,IF($AB718=0,50,0)),"")</f>
        <v>50</v>
      </c>
      <c r="AN718" s="0" t="str">
        <f aca="false">IF(ISNUMBER($AC718),IF($AC718&gt;=0.001,100,IF($AC718&gt;=-0.003,50,0)),"")</f>
        <v/>
      </c>
      <c r="AO718" s="0" t="str">
        <f aca="false">IF(ISNUMBER($AD718),IF($AD718&gt;=0.04,100,IF($AD718&gt;=0,50,0)),"")</f>
        <v/>
      </c>
      <c r="AP718" s="0" t="str">
        <f aca="false">IF(ISNUMBER($AE718),IF($AE718&gt;=25,100,IF($AE718&gt;=-75,50,0)),"")</f>
        <v/>
      </c>
      <c r="AQ718" s="0" t="str">
        <f aca="false">IF(ISNUMBER($AF718),IF($AF718&gt;0,100,IF($AF718&gt;=-50,50,0)),"")</f>
        <v/>
      </c>
      <c r="AR718" s="0" t="str">
        <f aca="false">IF(ISNUMBER($AG718),IF($AG718=1,100,IF($AG718=0,50,0)),"")</f>
        <v/>
      </c>
      <c r="AS718" s="0" t="str">
        <f aca="false">IF(ISNUMBER($AH718),IF($AH718&lt;0,100,IF($AH718&lt;=20,50,0)),"")</f>
        <v/>
      </c>
      <c r="AT718" s="0" t="str">
        <f aca="false">IF(ISNUMBER($AI718),IF($AI718&lt;0.95,100,IF($AI718&lt;=1,50,0)),"")</f>
        <v/>
      </c>
      <c r="AU718" s="0" t="str">
        <f aca="false">IF(ISNUMBER($AJ718),IF($AJ718&lt;30,0,IF($AJ718&lt;40,50,IF($AJ718&lt;=90,100,50))),"")</f>
        <v/>
      </c>
      <c r="AV718" s="0" t="str">
        <f aca="false">IF(ISNUMBER($AK718),IF($AK718&gt;-0.2,100,IF($AK718&gt;=-0.4,50,0)),"")</f>
        <v/>
      </c>
      <c r="AW718" s="59" t="n">
        <f aca="false">01_指標庫!$H$4*ISNUMBER($F718)+01_指標庫!$H$5*ISNUMBER($AA718)+01_指標庫!$H$6*ISNUMBER($G718)+01_指標庫!$H$7*ISNUMBER($H718)+01_指標庫!$H$8*ISNUMBER($AF718)+01_指標庫!$H$9*ISNUMBER($AG718)+01_指標庫!$H$10*ISNUMBER($AB718)+01_指標庫!$H$11*ISNUMBER($AC718)+01_指標庫!$H$12*ISNUMBER($AD718)+01_指標庫!$H$13*ISNUMBER($AE718)+01_指標庫!$H$14*ISNUMBER($I718)+01_指標庫!$H$15*ISNUMBER($AH718)+01_指標庫!$H$16*ISNUMBER($K718)+01_指標庫!$H$17*ISNUMBER($AI718)+01_指標庫!$H$18*ISNUMBER($AJ718)+01_指標庫!$H$19*ISNUMBER($AK718)+01_指標庫!$H$20*ISNUMBER($BB718)+01_指標庫!$H$21*ISNUMBER($BC718)</f>
        <v>51</v>
      </c>
      <c r="AX718" s="59" t="n">
        <f aca="false">IF(AW718=0,50,ROUND((01_指標庫!$H$4*IF(ISNUMBER($F718),L718,0)+01_指標庫!$H$5*IF(ISNUMBER($AA718),AL718,0)+01_指標庫!$H$6*IF(ISNUMBER($G718),M718,0)+01_指標庫!$H$7*IF(ISNUMBER($H718),N718,0)+01_指標庫!$H$8*IF(ISNUMBER($AF718),AQ718,0)+01_指標庫!$H$9*IF(ISNUMBER($AG718),AR718,0)+01_指標庫!$H$10*IF(ISNUMBER($AB718),AM718,0)+01_指標庫!$H$11*IF(ISNUMBER($AC718),AN718,0)+01_指標庫!$H$12*IF(ISNUMBER($AD718),AO718,0)+01_指標庫!$H$13*IF(ISNUMBER($AE718),AP718,0)+01_指標庫!$H$14*IF(ISNUMBER($I718),O718,0)+01_指標庫!$H$15*IF(ISNUMBER($AH718),AS718,0)+01_指標庫!$H$16*IF(ISNUMBER($K718),P718,0)+01_指標庫!$H$17*IF(ISNUMBER($AI718),AT718,0)+01_指標庫!$H$18*IF(ISNUMBER($AJ718),AU718,0)+01_指標庫!$H$19*IF(ISNUMBER($AK718),AV718,0)+01_指標庫!$H$20*IF(ISNUMBER($BB718),BB718,0)+01_指標庫!$H$21*IF(ISNUMBER($BC718),BC718,0))/AW718,1))</f>
        <v>75.5</v>
      </c>
      <c r="AY718" s="60"/>
      <c r="AZ718" s="60"/>
      <c r="BA718" s="58" t="n">
        <f aca="false">AVERAGE($E714:$E718)/AVERAGE($E709:$E718)-1</f>
        <v>-0.00572094027959524</v>
      </c>
      <c r="BB718" s="59" t="n">
        <f aca="false">IF(ISNUMBER($BA718),IF(OR($S718&lt;=-0.03,$BA718&lt;-0.003),0,IF(OR($S718&lt;=-0.02,$BA718&lt;0.01),50,100)),"")</f>
        <v>0</v>
      </c>
      <c r="BC718" s="0" t="str">
        <f aca="false">IF(OR(COUNT($AZ718)=0,COUNT($AZ717)=0),"",IF(OR($AY718/$AZ717-1&lt;=-0.03,$AZ718/$AZ717-1&lt;=-0.045,IF(COUNT($AZ709:$AZ718)=10,AVERAGE($AZ714:$AZ718)/AVERAGE($AZ709:$AZ718)-1&lt;-0.01,FALSE())),0,IF(OR($AZ718/$AZ717-1&lt;=-0.02,IF(COUNT($AZ709:$AZ718)=10,AVERAGE($AZ714:$AZ718)/AVERAGE($AZ709:$AZ718)-1&lt;0.005,FALSE())),50,100)))</f>
        <v/>
      </c>
    </row>
    <row r="719" customFormat="false" ht="15" hidden="false" customHeight="true" outlineLevel="0" collapsed="false">
      <c r="A719" s="47" t="n">
        <v>715</v>
      </c>
      <c r="B719" s="48" t="n">
        <v>43595</v>
      </c>
      <c r="C719" s="47" t="n">
        <v>2019</v>
      </c>
      <c r="D719" s="49" t="s">
        <v>234</v>
      </c>
      <c r="E719" s="50" t="n">
        <v>7586.53</v>
      </c>
      <c r="F719" s="51" t="n">
        <v>0.060596</v>
      </c>
      <c r="G719" s="51" t="n">
        <v>-0.033037</v>
      </c>
      <c r="H719" s="52" t="n">
        <v>0.8163</v>
      </c>
      <c r="I719" s="53" t="n">
        <v>401</v>
      </c>
      <c r="J719" s="47" t="s">
        <v>235</v>
      </c>
      <c r="K719" s="54" t="n">
        <v>16.04</v>
      </c>
      <c r="L719" s="55" t="n">
        <f aca="false">IF(COUNT(F719)=0,50,IF(F719&gt;=0,100,IF(F719&gt;=-0.02,50,0)))</f>
        <v>100</v>
      </c>
      <c r="M719" s="55" t="n">
        <f aca="false">IF(COUNT(G719)=0,50,IF(G719&gt;-0.06,100,IF(G719&gt;-0.15,50,0)))</f>
        <v>100</v>
      </c>
      <c r="N719" s="55" t="n">
        <f aca="false">IF(COUNT(H719)=0,50,IF(H719&gt;=0.6,100,IF(H719&gt;=0.4,50,0)))</f>
        <v>100</v>
      </c>
      <c r="O719" s="55" t="n">
        <f aca="false">IF(COUNT(I719)=0,50,IF(J719="proxy_vix",50,IF(I719&lt;350,100,IF(I719&lt;=450,50,0))))</f>
        <v>50</v>
      </c>
      <c r="P719" s="55" t="n">
        <f aca="false">IF(COUNT(K719)=0,50,IF(K719&lt;20,100,IF(K719&lt;=25,50,0)))</f>
        <v>100</v>
      </c>
      <c r="Q719" s="54"/>
      <c r="R719" s="47"/>
      <c r="S719" s="51" t="n">
        <f aca="false">$E719/$E718-1</f>
        <v>0.000498499884606485</v>
      </c>
      <c r="T719" s="56" t="n">
        <f aca="false">$K719/$K718-1</f>
        <v>-0.16020942408377</v>
      </c>
      <c r="V719" s="57"/>
      <c r="W719" s="57"/>
      <c r="Y719" s="1" t="str">
        <f aca="false">IF(AX719&gt;=70,"EASY",IF(AX719&gt;40,"UNCERTAIN","HARD"))</f>
        <v>EASY</v>
      </c>
      <c r="AA719" s="58" t="n">
        <f aca="false">IF($A719&lt;200,"",AVERAGE($E670:$E719)/AVERAGE($E520:$E719)-1)</f>
        <v>0.0478074452794046</v>
      </c>
      <c r="AB719" s="59" t="n">
        <f aca="false">LOOKUP($B719,07_L1政策步階!$A$4:$A$14,07_L1政策步階!$C$4:$C$14)</f>
        <v>0</v>
      </c>
      <c r="AC719" s="57"/>
      <c r="AD719" s="57"/>
      <c r="AE719" s="57"/>
      <c r="AF719" s="57"/>
      <c r="AG719" s="57"/>
      <c r="AH719" s="57"/>
      <c r="AI719" s="57"/>
      <c r="AJ719" s="57"/>
      <c r="AK719" s="57"/>
      <c r="AL719" s="59" t="n">
        <f aca="false">IF(ISNUMBER($AA719),IF($AA719&gt;=0.005,100,IF($AA719&gt;=-0.015,50,0)),"")</f>
        <v>100</v>
      </c>
      <c r="AM719" s="59" t="n">
        <f aca="false">IF(ISNUMBER($AB719),IF($AB719=1,100,IF($AB719=0,50,0)),"")</f>
        <v>50</v>
      </c>
      <c r="AN719" s="0" t="str">
        <f aca="false">IF(ISNUMBER($AC719),IF($AC719&gt;=0.001,100,IF($AC719&gt;=-0.003,50,0)),"")</f>
        <v/>
      </c>
      <c r="AO719" s="0" t="str">
        <f aca="false">IF(ISNUMBER($AD719),IF($AD719&gt;=0.04,100,IF($AD719&gt;=0,50,0)),"")</f>
        <v/>
      </c>
      <c r="AP719" s="0" t="str">
        <f aca="false">IF(ISNUMBER($AE719),IF($AE719&gt;=25,100,IF($AE719&gt;=-75,50,0)),"")</f>
        <v/>
      </c>
      <c r="AQ719" s="0" t="str">
        <f aca="false">IF(ISNUMBER($AF719),IF($AF719&gt;0,100,IF($AF719&gt;=-50,50,0)),"")</f>
        <v/>
      </c>
      <c r="AR719" s="0" t="str">
        <f aca="false">IF(ISNUMBER($AG719),IF($AG719=1,100,IF($AG719=0,50,0)),"")</f>
        <v/>
      </c>
      <c r="AS719" s="0" t="str">
        <f aca="false">IF(ISNUMBER($AH719),IF($AH719&lt;0,100,IF($AH719&lt;=20,50,0)),"")</f>
        <v/>
      </c>
      <c r="AT719" s="0" t="str">
        <f aca="false">IF(ISNUMBER($AI719),IF($AI719&lt;0.95,100,IF($AI719&lt;=1,50,0)),"")</f>
        <v/>
      </c>
      <c r="AU719" s="0" t="str">
        <f aca="false">IF(ISNUMBER($AJ719),IF($AJ719&lt;30,0,IF($AJ719&lt;40,50,IF($AJ719&lt;=90,100,50))),"")</f>
        <v/>
      </c>
      <c r="AV719" s="0" t="str">
        <f aca="false">IF(ISNUMBER($AK719),IF($AK719&gt;-0.2,100,IF($AK719&gt;=-0.4,50,0)),"")</f>
        <v/>
      </c>
      <c r="AW719" s="59" t="n">
        <f aca="false">01_指標庫!$H$4*ISNUMBER($F719)+01_指標庫!$H$5*ISNUMBER($AA719)+01_指標庫!$H$6*ISNUMBER($G719)+01_指標庫!$H$7*ISNUMBER($H719)+01_指標庫!$H$8*ISNUMBER($AF719)+01_指標庫!$H$9*ISNUMBER($AG719)+01_指標庫!$H$10*ISNUMBER($AB719)+01_指標庫!$H$11*ISNUMBER($AC719)+01_指標庫!$H$12*ISNUMBER($AD719)+01_指標庫!$H$13*ISNUMBER($AE719)+01_指標庫!$H$14*ISNUMBER($I719)+01_指標庫!$H$15*ISNUMBER($AH719)+01_指標庫!$H$16*ISNUMBER($K719)+01_指標庫!$H$17*ISNUMBER($AI719)+01_指標庫!$H$18*ISNUMBER($AJ719)+01_指標庫!$H$19*ISNUMBER($AK719)+01_指標庫!$H$20*ISNUMBER($BB719)+01_指標庫!$H$21*ISNUMBER($BC719)</f>
        <v>51</v>
      </c>
      <c r="AX719" s="59" t="n">
        <f aca="false">IF(AW719=0,50,ROUND((01_指標庫!$H$4*IF(ISNUMBER($F719),L719,0)+01_指標庫!$H$5*IF(ISNUMBER($AA719),AL719,0)+01_指標庫!$H$6*IF(ISNUMBER($G719),M719,0)+01_指標庫!$H$7*IF(ISNUMBER($H719),N719,0)+01_指標庫!$H$8*IF(ISNUMBER($AF719),AQ719,0)+01_指標庫!$H$9*IF(ISNUMBER($AG719),AR719,0)+01_指標庫!$H$10*IF(ISNUMBER($AB719),AM719,0)+01_指標庫!$H$11*IF(ISNUMBER($AC719),AN719,0)+01_指標庫!$H$12*IF(ISNUMBER($AD719),AO719,0)+01_指標庫!$H$13*IF(ISNUMBER($AE719),AP719,0)+01_指標庫!$H$14*IF(ISNUMBER($I719),O719,0)+01_指標庫!$H$15*IF(ISNUMBER($AH719),AS719,0)+01_指標庫!$H$16*IF(ISNUMBER($K719),P719,0)+01_指標庫!$H$17*IF(ISNUMBER($AI719),AT719,0)+01_指標庫!$H$18*IF(ISNUMBER($AJ719),AU719,0)+01_指標庫!$H$19*IF(ISNUMBER($AK719),AV719,0)+01_指標庫!$H$20*IF(ISNUMBER($BB719),BB719,0)+01_指標庫!$H$21*IF(ISNUMBER($BC719),BC719,0))/AW719,1))</f>
        <v>75.5</v>
      </c>
      <c r="AY719" s="60"/>
      <c r="AZ719" s="60"/>
      <c r="BA719" s="58" t="n">
        <f aca="false">AVERAGE($E715:$E719)/AVERAGE($E710:$E719)-1</f>
        <v>-0.00934473825026216</v>
      </c>
      <c r="BB719" s="59" t="n">
        <f aca="false">IF(ISNUMBER($BA719),IF(OR($S719&lt;=-0.03,$BA719&lt;-0.003),0,IF(OR($S719&lt;=-0.02,$BA719&lt;0.01),50,100)),"")</f>
        <v>0</v>
      </c>
      <c r="BC719" s="0" t="str">
        <f aca="false">IF(OR(COUNT($AZ719)=0,COUNT($AZ718)=0),"",IF(OR($AY719/$AZ718-1&lt;=-0.03,$AZ719/$AZ718-1&lt;=-0.045,IF(COUNT($AZ710:$AZ719)=10,AVERAGE($AZ715:$AZ719)/AVERAGE($AZ710:$AZ719)-1&lt;-0.01,FALSE())),0,IF(OR($AZ719/$AZ718-1&lt;=-0.02,IF(COUNT($AZ710:$AZ719)=10,AVERAGE($AZ715:$AZ719)/AVERAGE($AZ710:$AZ719)-1&lt;0.005,FALSE())),50,100)))</f>
        <v/>
      </c>
    </row>
    <row r="720" customFormat="false" ht="15" hidden="false" customHeight="true" outlineLevel="0" collapsed="false">
      <c r="A720" s="47" t="n">
        <v>716</v>
      </c>
      <c r="B720" s="48" t="n">
        <v>43598</v>
      </c>
      <c r="C720" s="47" t="n">
        <v>2019</v>
      </c>
      <c r="D720" s="49" t="s">
        <v>236</v>
      </c>
      <c r="E720" s="50" t="n">
        <v>7324.13</v>
      </c>
      <c r="F720" s="51" t="n">
        <v>0.024045</v>
      </c>
      <c r="G720" s="51" t="n">
        <v>-0.066482</v>
      </c>
      <c r="H720" s="52" t="n">
        <v>0.7347</v>
      </c>
      <c r="I720" s="53" t="n">
        <v>420</v>
      </c>
      <c r="J720" s="47" t="s">
        <v>235</v>
      </c>
      <c r="K720" s="54" t="n">
        <v>20.55</v>
      </c>
      <c r="L720" s="55" t="n">
        <f aca="false">IF(COUNT(F720)=0,50,IF(F720&gt;=0,100,IF(F720&gt;=-0.02,50,0)))</f>
        <v>100</v>
      </c>
      <c r="M720" s="55" t="n">
        <f aca="false">IF(COUNT(G720)=0,50,IF(G720&gt;-0.06,100,IF(G720&gt;-0.15,50,0)))</f>
        <v>50</v>
      </c>
      <c r="N720" s="55" t="n">
        <f aca="false">IF(COUNT(H720)=0,50,IF(H720&gt;=0.6,100,IF(H720&gt;=0.4,50,0)))</f>
        <v>100</v>
      </c>
      <c r="O720" s="55" t="n">
        <f aca="false">IF(COUNT(I720)=0,50,IF(J720="proxy_vix",50,IF(I720&lt;350,100,IF(I720&lt;=450,50,0))))</f>
        <v>50</v>
      </c>
      <c r="P720" s="55" t="n">
        <f aca="false">IF(COUNT(K720)=0,50,IF(K720&lt;20,100,IF(K720&lt;=25,50,0)))</f>
        <v>50</v>
      </c>
      <c r="Q720" s="54"/>
      <c r="R720" s="47"/>
      <c r="S720" s="51" t="n">
        <f aca="false">$E720/$E719-1</f>
        <v>-0.0345876177910058</v>
      </c>
      <c r="T720" s="56" t="n">
        <f aca="false">$K720/$K719-1</f>
        <v>0.281172069825437</v>
      </c>
      <c r="V720" s="57"/>
      <c r="W720" s="57"/>
      <c r="Y720" s="1" t="str">
        <f aca="false">IF(AX720&gt;=70,"EASY",IF(AX720&gt;40,"UNCERTAIN","HARD"))</f>
        <v>UNCERTAIN</v>
      </c>
      <c r="AA720" s="58" t="n">
        <f aca="false">IF($A720&lt;200,"",AVERAGE($E671:$E720)/AVERAGE($E521:$E720)-1)</f>
        <v>0.0484251039072583</v>
      </c>
      <c r="AB720" s="59" t="n">
        <f aca="false">LOOKUP($B720,07_L1政策步階!$A$4:$A$14,07_L1政策步階!$C$4:$C$14)</f>
        <v>0</v>
      </c>
      <c r="AC720" s="57"/>
      <c r="AD720" s="57"/>
      <c r="AE720" s="57"/>
      <c r="AF720" s="57"/>
      <c r="AG720" s="57"/>
      <c r="AH720" s="57"/>
      <c r="AI720" s="57"/>
      <c r="AJ720" s="57"/>
      <c r="AK720" s="57"/>
      <c r="AL720" s="59" t="n">
        <f aca="false">IF(ISNUMBER($AA720),IF($AA720&gt;=0.005,100,IF($AA720&gt;=-0.015,50,0)),"")</f>
        <v>100</v>
      </c>
      <c r="AM720" s="59" t="n">
        <f aca="false">IF(ISNUMBER($AB720),IF($AB720=1,100,IF($AB720=0,50,0)),"")</f>
        <v>50</v>
      </c>
      <c r="AN720" s="0" t="str">
        <f aca="false">IF(ISNUMBER($AC720),IF($AC720&gt;=0.001,100,IF($AC720&gt;=-0.003,50,0)),"")</f>
        <v/>
      </c>
      <c r="AO720" s="0" t="str">
        <f aca="false">IF(ISNUMBER($AD720),IF($AD720&gt;=0.04,100,IF($AD720&gt;=0,50,0)),"")</f>
        <v/>
      </c>
      <c r="AP720" s="0" t="str">
        <f aca="false">IF(ISNUMBER($AE720),IF($AE720&gt;=25,100,IF($AE720&gt;=-75,50,0)),"")</f>
        <v/>
      </c>
      <c r="AQ720" s="0" t="str">
        <f aca="false">IF(ISNUMBER($AF720),IF($AF720&gt;0,100,IF($AF720&gt;=-50,50,0)),"")</f>
        <v/>
      </c>
      <c r="AR720" s="0" t="str">
        <f aca="false">IF(ISNUMBER($AG720),IF($AG720=1,100,IF($AG720=0,50,0)),"")</f>
        <v/>
      </c>
      <c r="AS720" s="0" t="str">
        <f aca="false">IF(ISNUMBER($AH720),IF($AH720&lt;0,100,IF($AH720&lt;=20,50,0)),"")</f>
        <v/>
      </c>
      <c r="AT720" s="0" t="str">
        <f aca="false">IF(ISNUMBER($AI720),IF($AI720&lt;0.95,100,IF($AI720&lt;=1,50,0)),"")</f>
        <v/>
      </c>
      <c r="AU720" s="0" t="str">
        <f aca="false">IF(ISNUMBER($AJ720),IF($AJ720&lt;30,0,IF($AJ720&lt;40,50,IF($AJ720&lt;=90,100,50))),"")</f>
        <v/>
      </c>
      <c r="AV720" s="0" t="str">
        <f aca="false">IF(ISNUMBER($AK720),IF($AK720&gt;-0.2,100,IF($AK720&gt;=-0.4,50,0)),"")</f>
        <v/>
      </c>
      <c r="AW720" s="59" t="n">
        <f aca="false">01_指標庫!$H$4*ISNUMBER($F720)+01_指標庫!$H$5*ISNUMBER($AA720)+01_指標庫!$H$6*ISNUMBER($G720)+01_指標庫!$H$7*ISNUMBER($H720)+01_指標庫!$H$8*ISNUMBER($AF720)+01_指標庫!$H$9*ISNUMBER($AG720)+01_指標庫!$H$10*ISNUMBER($AB720)+01_指標庫!$H$11*ISNUMBER($AC720)+01_指標庫!$H$12*ISNUMBER($AD720)+01_指標庫!$H$13*ISNUMBER($AE720)+01_指標庫!$H$14*ISNUMBER($I720)+01_指標庫!$H$15*ISNUMBER($AH720)+01_指標庫!$H$16*ISNUMBER($K720)+01_指標庫!$H$17*ISNUMBER($AI720)+01_指標庫!$H$18*ISNUMBER($AJ720)+01_指標庫!$H$19*ISNUMBER($AK720)+01_指標庫!$H$20*ISNUMBER($BB720)+01_指標庫!$H$21*ISNUMBER($BC720)</f>
        <v>51</v>
      </c>
      <c r="AX720" s="59" t="n">
        <f aca="false">IF(AW720=0,50,ROUND((01_指標庫!$H$4*IF(ISNUMBER($F720),L720,0)+01_指標庫!$H$5*IF(ISNUMBER($AA720),AL720,0)+01_指標庫!$H$6*IF(ISNUMBER($G720),M720,0)+01_指標庫!$H$7*IF(ISNUMBER($H720),N720,0)+01_指標庫!$H$8*IF(ISNUMBER($AF720),AQ720,0)+01_指標庫!$H$9*IF(ISNUMBER($AG720),AR720,0)+01_指標庫!$H$10*IF(ISNUMBER($AB720),AM720,0)+01_指標庫!$H$11*IF(ISNUMBER($AC720),AN720,0)+01_指標庫!$H$12*IF(ISNUMBER($AD720),AO720,0)+01_指標庫!$H$13*IF(ISNUMBER($AE720),AP720,0)+01_指標庫!$H$14*IF(ISNUMBER($I720),O720,0)+01_指標庫!$H$15*IF(ISNUMBER($AH720),AS720,0)+01_指標庫!$H$16*IF(ISNUMBER($K720),P720,0)+01_指標庫!$H$17*IF(ISNUMBER($AI720),AT720,0)+01_指標庫!$H$18*IF(ISNUMBER($AJ720),AU720,0)+01_指標庫!$H$19*IF(ISNUMBER($AK720),AV720,0)+01_指標庫!$H$20*IF(ISNUMBER($BB720),BB720,0)+01_指標庫!$H$21*IF(ISNUMBER($BC720),BC720,0))/AW720,1))</f>
        <v>61.8</v>
      </c>
      <c r="AY720" s="60"/>
      <c r="AZ720" s="60"/>
      <c r="BA720" s="58" t="n">
        <f aca="false">AVERAGE($E716:$E720)/AVERAGE($E711:$E720)-1</f>
        <v>-0.0149524516525481</v>
      </c>
      <c r="BB720" s="59" t="n">
        <f aca="false">IF(ISNUMBER($BA720),IF(OR($S720&lt;=-0.03,$BA720&lt;-0.003),0,IF(OR($S720&lt;=-0.02,$BA720&lt;0.01),50,100)),"")</f>
        <v>0</v>
      </c>
      <c r="BC720" s="0" t="str">
        <f aca="false">IF(OR(COUNT($AZ720)=0,COUNT($AZ719)=0),"",IF(OR($AY720/$AZ719-1&lt;=-0.03,$AZ720/$AZ719-1&lt;=-0.045,IF(COUNT($AZ711:$AZ720)=10,AVERAGE($AZ716:$AZ720)/AVERAGE($AZ711:$AZ720)-1&lt;-0.01,FALSE())),0,IF(OR($AZ720/$AZ719-1&lt;=-0.02,IF(COUNT($AZ711:$AZ720)=10,AVERAGE($AZ716:$AZ720)/AVERAGE($AZ711:$AZ720)-1&lt;0.005,FALSE())),50,100)))</f>
        <v/>
      </c>
    </row>
    <row r="721" customFormat="false" ht="15" hidden="false" customHeight="true" outlineLevel="0" collapsed="false">
      <c r="A721" s="47" t="n">
        <v>717</v>
      </c>
      <c r="B721" s="48" t="n">
        <v>43599</v>
      </c>
      <c r="C721" s="47" t="n">
        <v>2019</v>
      </c>
      <c r="D721" s="49" t="s">
        <v>237</v>
      </c>
      <c r="E721" s="50" t="n">
        <v>7401.88</v>
      </c>
      <c r="F721" s="51" t="n">
        <v>0.034915</v>
      </c>
      <c r="G721" s="51" t="n">
        <v>-0.056572</v>
      </c>
      <c r="H721" s="52" t="n">
        <v>0.7551</v>
      </c>
      <c r="I721" s="53" t="n">
        <v>413</v>
      </c>
      <c r="J721" s="47" t="s">
        <v>235</v>
      </c>
      <c r="K721" s="54" t="n">
        <v>18.06</v>
      </c>
      <c r="L721" s="55" t="n">
        <f aca="false">IF(COUNT(F721)=0,50,IF(F721&gt;=0,100,IF(F721&gt;=-0.02,50,0)))</f>
        <v>100</v>
      </c>
      <c r="M721" s="55" t="n">
        <f aca="false">IF(COUNT(G721)=0,50,IF(G721&gt;-0.06,100,IF(G721&gt;-0.15,50,0)))</f>
        <v>100</v>
      </c>
      <c r="N721" s="55" t="n">
        <f aca="false">IF(COUNT(H721)=0,50,IF(H721&gt;=0.6,100,IF(H721&gt;=0.4,50,0)))</f>
        <v>100</v>
      </c>
      <c r="O721" s="55" t="n">
        <f aca="false">IF(COUNT(I721)=0,50,IF(J721="proxy_vix",50,IF(I721&lt;350,100,IF(I721&lt;=450,50,0))))</f>
        <v>50</v>
      </c>
      <c r="P721" s="55" t="n">
        <f aca="false">IF(COUNT(K721)=0,50,IF(K721&lt;20,100,IF(K721&lt;=25,50,0)))</f>
        <v>100</v>
      </c>
      <c r="Q721" s="54"/>
      <c r="R721" s="47"/>
      <c r="S721" s="51" t="n">
        <f aca="false">$E721/$E720-1</f>
        <v>0.0106155952993734</v>
      </c>
      <c r="T721" s="56" t="n">
        <f aca="false">$K721/$K720-1</f>
        <v>-0.121167883211679</v>
      </c>
      <c r="V721" s="57"/>
      <c r="W721" s="57"/>
      <c r="Y721" s="1" t="str">
        <f aca="false">IF(AX721&gt;=70,"EASY",IF(AX721&gt;40,"UNCERTAIN","HARD"))</f>
        <v>EASY</v>
      </c>
      <c r="AA721" s="58" t="n">
        <f aca="false">IF($A721&lt;200,"",AVERAGE($E672:$E721)/AVERAGE($E522:$E721)-1)</f>
        <v>0.0491263008928431</v>
      </c>
      <c r="AB721" s="59" t="n">
        <f aca="false">LOOKUP($B721,07_L1政策步階!$A$4:$A$14,07_L1政策步階!$C$4:$C$14)</f>
        <v>0</v>
      </c>
      <c r="AC721" s="57"/>
      <c r="AD721" s="57"/>
      <c r="AE721" s="57"/>
      <c r="AF721" s="57"/>
      <c r="AG721" s="57"/>
      <c r="AH721" s="57"/>
      <c r="AI721" s="57"/>
      <c r="AJ721" s="57"/>
      <c r="AK721" s="57"/>
      <c r="AL721" s="59" t="n">
        <f aca="false">IF(ISNUMBER($AA721),IF($AA721&gt;=0.005,100,IF($AA721&gt;=-0.015,50,0)),"")</f>
        <v>100</v>
      </c>
      <c r="AM721" s="59" t="n">
        <f aca="false">IF(ISNUMBER($AB721),IF($AB721=1,100,IF($AB721=0,50,0)),"")</f>
        <v>50</v>
      </c>
      <c r="AN721" s="0" t="str">
        <f aca="false">IF(ISNUMBER($AC721),IF($AC721&gt;=0.001,100,IF($AC721&gt;=-0.003,50,0)),"")</f>
        <v/>
      </c>
      <c r="AO721" s="0" t="str">
        <f aca="false">IF(ISNUMBER($AD721),IF($AD721&gt;=0.04,100,IF($AD721&gt;=0,50,0)),"")</f>
        <v/>
      </c>
      <c r="AP721" s="0" t="str">
        <f aca="false">IF(ISNUMBER($AE721),IF($AE721&gt;=25,100,IF($AE721&gt;=-75,50,0)),"")</f>
        <v/>
      </c>
      <c r="AQ721" s="0" t="str">
        <f aca="false">IF(ISNUMBER($AF721),IF($AF721&gt;0,100,IF($AF721&gt;=-50,50,0)),"")</f>
        <v/>
      </c>
      <c r="AR721" s="0" t="str">
        <f aca="false">IF(ISNUMBER($AG721),IF($AG721=1,100,IF($AG721=0,50,0)),"")</f>
        <v/>
      </c>
      <c r="AS721" s="0" t="str">
        <f aca="false">IF(ISNUMBER($AH721),IF($AH721&lt;0,100,IF($AH721&lt;=20,50,0)),"")</f>
        <v/>
      </c>
      <c r="AT721" s="0" t="str">
        <f aca="false">IF(ISNUMBER($AI721),IF($AI721&lt;0.95,100,IF($AI721&lt;=1,50,0)),"")</f>
        <v/>
      </c>
      <c r="AU721" s="0" t="str">
        <f aca="false">IF(ISNUMBER($AJ721),IF($AJ721&lt;30,0,IF($AJ721&lt;40,50,IF($AJ721&lt;=90,100,50))),"")</f>
        <v/>
      </c>
      <c r="AV721" s="0" t="str">
        <f aca="false">IF(ISNUMBER($AK721),IF($AK721&gt;-0.2,100,IF($AK721&gt;=-0.4,50,0)),"")</f>
        <v/>
      </c>
      <c r="AW721" s="59" t="n">
        <f aca="false">01_指標庫!$H$4*ISNUMBER($F721)+01_指標庫!$H$5*ISNUMBER($AA721)+01_指標庫!$H$6*ISNUMBER($G721)+01_指標庫!$H$7*ISNUMBER($H721)+01_指標庫!$H$8*ISNUMBER($AF721)+01_指標庫!$H$9*ISNUMBER($AG721)+01_指標庫!$H$10*ISNUMBER($AB721)+01_指標庫!$H$11*ISNUMBER($AC721)+01_指標庫!$H$12*ISNUMBER($AD721)+01_指標庫!$H$13*ISNUMBER($AE721)+01_指標庫!$H$14*ISNUMBER($I721)+01_指標庫!$H$15*ISNUMBER($AH721)+01_指標庫!$H$16*ISNUMBER($K721)+01_指標庫!$H$17*ISNUMBER($AI721)+01_指標庫!$H$18*ISNUMBER($AJ721)+01_指標庫!$H$19*ISNUMBER($AK721)+01_指標庫!$H$20*ISNUMBER($BB721)+01_指標庫!$H$21*ISNUMBER($BC721)</f>
        <v>51</v>
      </c>
      <c r="AX721" s="59" t="n">
        <f aca="false">IF(AW721=0,50,ROUND((01_指標庫!$H$4*IF(ISNUMBER($F721),L721,0)+01_指標庫!$H$5*IF(ISNUMBER($AA721),AL721,0)+01_指標庫!$H$6*IF(ISNUMBER($G721),M721,0)+01_指標庫!$H$7*IF(ISNUMBER($H721),N721,0)+01_指標庫!$H$8*IF(ISNUMBER($AF721),AQ721,0)+01_指標庫!$H$9*IF(ISNUMBER($AG721),AR721,0)+01_指標庫!$H$10*IF(ISNUMBER($AB721),AM721,0)+01_指標庫!$H$11*IF(ISNUMBER($AC721),AN721,0)+01_指標庫!$H$12*IF(ISNUMBER($AD721),AO721,0)+01_指標庫!$H$13*IF(ISNUMBER($AE721),AP721,0)+01_指標庫!$H$14*IF(ISNUMBER($I721),O721,0)+01_指標庫!$H$15*IF(ISNUMBER($AH721),AS721,0)+01_指標庫!$H$16*IF(ISNUMBER($K721),P721,0)+01_指標庫!$H$17*IF(ISNUMBER($AI721),AT721,0)+01_指標庫!$H$18*IF(ISNUMBER($AJ721),AU721,0)+01_指標庫!$H$19*IF(ISNUMBER($AK721),AV721,0)+01_指標庫!$H$20*IF(ISNUMBER($BB721),BB721,0)+01_指標庫!$H$21*IF(ISNUMBER($BC721),BC721,0))/AW721,1))</f>
        <v>75.5</v>
      </c>
      <c r="AY721" s="60"/>
      <c r="AZ721" s="60"/>
      <c r="BA721" s="58" t="n">
        <f aca="false">AVERAGE($E717:$E721)/AVERAGE($E712:$E721)-1</f>
        <v>-0.0162981626019161</v>
      </c>
      <c r="BB721" s="59" t="n">
        <f aca="false">IF(ISNUMBER($BA721),IF(OR($S721&lt;=-0.03,$BA721&lt;-0.003),0,IF(OR($S721&lt;=-0.02,$BA721&lt;0.01),50,100)),"")</f>
        <v>0</v>
      </c>
      <c r="BC721" s="0" t="str">
        <f aca="false">IF(OR(COUNT($AZ721)=0,COUNT($AZ720)=0),"",IF(OR($AY721/$AZ720-1&lt;=-0.03,$AZ721/$AZ720-1&lt;=-0.045,IF(COUNT($AZ712:$AZ721)=10,AVERAGE($AZ717:$AZ721)/AVERAGE($AZ712:$AZ721)-1&lt;-0.01,FALSE())),0,IF(OR($AZ721/$AZ720-1&lt;=-0.02,IF(COUNT($AZ712:$AZ721)=10,AVERAGE($AZ717:$AZ721)/AVERAGE($AZ712:$AZ721)-1&lt;0.005,FALSE())),50,100)))</f>
        <v/>
      </c>
    </row>
    <row r="722" customFormat="false" ht="15" hidden="false" customHeight="true" outlineLevel="0" collapsed="false">
      <c r="A722" s="47" t="n">
        <v>718</v>
      </c>
      <c r="B722" s="48" t="n">
        <v>43600</v>
      </c>
      <c r="C722" s="47" t="n">
        <v>2019</v>
      </c>
      <c r="D722" s="49" t="s">
        <v>238</v>
      </c>
      <c r="E722" s="50" t="n">
        <v>7503.25</v>
      </c>
      <c r="F722" s="51" t="n">
        <v>0.048937</v>
      </c>
      <c r="G722" s="51" t="n">
        <v>-0.043652</v>
      </c>
      <c r="H722" s="52" t="n">
        <v>0.8163</v>
      </c>
      <c r="I722" s="53" t="n">
        <v>417</v>
      </c>
      <c r="J722" s="47" t="s">
        <v>235</v>
      </c>
      <c r="K722" s="54" t="n">
        <v>16.44</v>
      </c>
      <c r="L722" s="55" t="n">
        <f aca="false">IF(COUNT(F722)=0,50,IF(F722&gt;=0,100,IF(F722&gt;=-0.02,50,0)))</f>
        <v>100</v>
      </c>
      <c r="M722" s="55" t="n">
        <f aca="false">IF(COUNT(G722)=0,50,IF(G722&gt;-0.06,100,IF(G722&gt;-0.15,50,0)))</f>
        <v>100</v>
      </c>
      <c r="N722" s="55" t="n">
        <f aca="false">IF(COUNT(H722)=0,50,IF(H722&gt;=0.6,100,IF(H722&gt;=0.4,50,0)))</f>
        <v>100</v>
      </c>
      <c r="O722" s="55" t="n">
        <f aca="false">IF(COUNT(I722)=0,50,IF(J722="proxy_vix",50,IF(I722&lt;350,100,IF(I722&lt;=450,50,0))))</f>
        <v>50</v>
      </c>
      <c r="P722" s="55" t="n">
        <f aca="false">IF(COUNT(K722)=0,50,IF(K722&lt;20,100,IF(K722&lt;=25,50,0)))</f>
        <v>100</v>
      </c>
      <c r="Q722" s="54"/>
      <c r="R722" s="47"/>
      <c r="S722" s="51" t="n">
        <f aca="false">$E722/$E721-1</f>
        <v>0.013695169335358</v>
      </c>
      <c r="T722" s="56" t="n">
        <f aca="false">$K722/$K721-1</f>
        <v>-0.0897009966777407</v>
      </c>
      <c r="V722" s="57"/>
      <c r="W722" s="57"/>
      <c r="Y722" s="1" t="str">
        <f aca="false">IF(AX722&gt;=70,"EASY",IF(AX722&gt;40,"UNCERTAIN","HARD"))</f>
        <v>EASY</v>
      </c>
      <c r="AA722" s="58" t="n">
        <f aca="false">IF($A722&lt;200,"",AVERAGE($E673:$E722)/AVERAGE($E523:$E722)-1)</f>
        <v>0.049943576628529</v>
      </c>
      <c r="AB722" s="59" t="n">
        <f aca="false">LOOKUP($B722,07_L1政策步階!$A$4:$A$14,07_L1政策步階!$C$4:$C$14)</f>
        <v>0</v>
      </c>
      <c r="AC722" s="57"/>
      <c r="AD722" s="57"/>
      <c r="AE722" s="57"/>
      <c r="AF722" s="57"/>
      <c r="AG722" s="57"/>
      <c r="AH722" s="57"/>
      <c r="AI722" s="57"/>
      <c r="AJ722" s="57"/>
      <c r="AK722" s="57"/>
      <c r="AL722" s="59" t="n">
        <f aca="false">IF(ISNUMBER($AA722),IF($AA722&gt;=0.005,100,IF($AA722&gt;=-0.015,50,0)),"")</f>
        <v>100</v>
      </c>
      <c r="AM722" s="59" t="n">
        <f aca="false">IF(ISNUMBER($AB722),IF($AB722=1,100,IF($AB722=0,50,0)),"")</f>
        <v>50</v>
      </c>
      <c r="AN722" s="0" t="str">
        <f aca="false">IF(ISNUMBER($AC722),IF($AC722&gt;=0.001,100,IF($AC722&gt;=-0.003,50,0)),"")</f>
        <v/>
      </c>
      <c r="AO722" s="0" t="str">
        <f aca="false">IF(ISNUMBER($AD722),IF($AD722&gt;=0.04,100,IF($AD722&gt;=0,50,0)),"")</f>
        <v/>
      </c>
      <c r="AP722" s="0" t="str">
        <f aca="false">IF(ISNUMBER($AE722),IF($AE722&gt;=25,100,IF($AE722&gt;=-75,50,0)),"")</f>
        <v/>
      </c>
      <c r="AQ722" s="0" t="str">
        <f aca="false">IF(ISNUMBER($AF722),IF($AF722&gt;0,100,IF($AF722&gt;=-50,50,0)),"")</f>
        <v/>
      </c>
      <c r="AR722" s="0" t="str">
        <f aca="false">IF(ISNUMBER($AG722),IF($AG722=1,100,IF($AG722=0,50,0)),"")</f>
        <v/>
      </c>
      <c r="AS722" s="0" t="str">
        <f aca="false">IF(ISNUMBER($AH722),IF($AH722&lt;0,100,IF($AH722&lt;=20,50,0)),"")</f>
        <v/>
      </c>
      <c r="AT722" s="0" t="str">
        <f aca="false">IF(ISNUMBER($AI722),IF($AI722&lt;0.95,100,IF($AI722&lt;=1,50,0)),"")</f>
        <v/>
      </c>
      <c r="AU722" s="0" t="str">
        <f aca="false">IF(ISNUMBER($AJ722),IF($AJ722&lt;30,0,IF($AJ722&lt;40,50,IF($AJ722&lt;=90,100,50))),"")</f>
        <v/>
      </c>
      <c r="AV722" s="0" t="str">
        <f aca="false">IF(ISNUMBER($AK722),IF($AK722&gt;-0.2,100,IF($AK722&gt;=-0.4,50,0)),"")</f>
        <v/>
      </c>
      <c r="AW722" s="59" t="n">
        <f aca="false">01_指標庫!$H$4*ISNUMBER($F722)+01_指標庫!$H$5*ISNUMBER($AA722)+01_指標庫!$H$6*ISNUMBER($G722)+01_指標庫!$H$7*ISNUMBER($H722)+01_指標庫!$H$8*ISNUMBER($AF722)+01_指標庫!$H$9*ISNUMBER($AG722)+01_指標庫!$H$10*ISNUMBER($AB722)+01_指標庫!$H$11*ISNUMBER($AC722)+01_指標庫!$H$12*ISNUMBER($AD722)+01_指標庫!$H$13*ISNUMBER($AE722)+01_指標庫!$H$14*ISNUMBER($I722)+01_指標庫!$H$15*ISNUMBER($AH722)+01_指標庫!$H$16*ISNUMBER($K722)+01_指標庫!$H$17*ISNUMBER($AI722)+01_指標庫!$H$18*ISNUMBER($AJ722)+01_指標庫!$H$19*ISNUMBER($AK722)+01_指標庫!$H$20*ISNUMBER($BB722)+01_指標庫!$H$21*ISNUMBER($BC722)</f>
        <v>51</v>
      </c>
      <c r="AX722" s="59" t="n">
        <f aca="false">IF(AW722=0,50,ROUND((01_指標庫!$H$4*IF(ISNUMBER($F722),L722,0)+01_指標庫!$H$5*IF(ISNUMBER($AA722),AL722,0)+01_指標庫!$H$6*IF(ISNUMBER($G722),M722,0)+01_指標庫!$H$7*IF(ISNUMBER($H722),N722,0)+01_指標庫!$H$8*IF(ISNUMBER($AF722),AQ722,0)+01_指標庫!$H$9*IF(ISNUMBER($AG722),AR722,0)+01_指標庫!$H$10*IF(ISNUMBER($AB722),AM722,0)+01_指標庫!$H$11*IF(ISNUMBER($AC722),AN722,0)+01_指標庫!$H$12*IF(ISNUMBER($AD722),AO722,0)+01_指標庫!$H$13*IF(ISNUMBER($AE722),AP722,0)+01_指標庫!$H$14*IF(ISNUMBER($I722),O722,0)+01_指標庫!$H$15*IF(ISNUMBER($AH722),AS722,0)+01_指標庫!$H$16*IF(ISNUMBER($K722),P722,0)+01_指標庫!$H$17*IF(ISNUMBER($AI722),AT722,0)+01_指標庫!$H$18*IF(ISNUMBER($AJ722),AU722,0)+01_指標庫!$H$19*IF(ISNUMBER($AK722),AV722,0)+01_指標庫!$H$20*IF(ISNUMBER($BB722),BB722,0)+01_指標庫!$H$21*IF(ISNUMBER($BC722),BC722,0))/AW722,1))</f>
        <v>75.5</v>
      </c>
      <c r="AY722" s="60"/>
      <c r="AZ722" s="60"/>
      <c r="BA722" s="58" t="n">
        <f aca="false">AVERAGE($E718:$E722)/AVERAGE($E713:$E722)-1</f>
        <v>-0.016088372394045</v>
      </c>
      <c r="BB722" s="59" t="n">
        <f aca="false">IF(ISNUMBER($BA722),IF(OR($S722&lt;=-0.03,$BA722&lt;-0.003),0,IF(OR($S722&lt;=-0.02,$BA722&lt;0.01),50,100)),"")</f>
        <v>0</v>
      </c>
      <c r="BC722" s="0" t="str">
        <f aca="false">IF(OR(COUNT($AZ722)=0,COUNT($AZ721)=0),"",IF(OR($AY722/$AZ721-1&lt;=-0.03,$AZ722/$AZ721-1&lt;=-0.045,IF(COUNT($AZ713:$AZ722)=10,AVERAGE($AZ718:$AZ722)/AVERAGE($AZ713:$AZ722)-1&lt;-0.01,FALSE())),0,IF(OR($AZ722/$AZ721-1&lt;=-0.02,IF(COUNT($AZ713:$AZ722)=10,AVERAGE($AZ718:$AZ722)/AVERAGE($AZ713:$AZ722)-1&lt;0.005,FALSE())),50,100)))</f>
        <v/>
      </c>
    </row>
    <row r="723" customFormat="false" ht="15" hidden="false" customHeight="true" outlineLevel="0" collapsed="false">
      <c r="A723" s="47" t="n">
        <v>719</v>
      </c>
      <c r="B723" s="48" t="n">
        <v>43601</v>
      </c>
      <c r="C723" s="47" t="n">
        <v>2019</v>
      </c>
      <c r="D723" s="49" t="s">
        <v>239</v>
      </c>
      <c r="E723" s="50" t="n">
        <v>7580.14</v>
      </c>
      <c r="F723" s="51" t="n">
        <v>0.059399</v>
      </c>
      <c r="G723" s="51" t="n">
        <v>-0.033852</v>
      </c>
      <c r="H723" s="52" t="n">
        <v>0.7755</v>
      </c>
      <c r="I723" s="53" t="n">
        <v>406</v>
      </c>
      <c r="J723" s="47" t="s">
        <v>235</v>
      </c>
      <c r="K723" s="54" t="n">
        <v>15.29</v>
      </c>
      <c r="L723" s="55" t="n">
        <f aca="false">IF(COUNT(F723)=0,50,IF(F723&gt;=0,100,IF(F723&gt;=-0.02,50,0)))</f>
        <v>100</v>
      </c>
      <c r="M723" s="55" t="n">
        <f aca="false">IF(COUNT(G723)=0,50,IF(G723&gt;-0.06,100,IF(G723&gt;-0.15,50,0)))</f>
        <v>100</v>
      </c>
      <c r="N723" s="55" t="n">
        <f aca="false">IF(COUNT(H723)=0,50,IF(H723&gt;=0.6,100,IF(H723&gt;=0.4,50,0)))</f>
        <v>100</v>
      </c>
      <c r="O723" s="55" t="n">
        <f aca="false">IF(COUNT(I723)=0,50,IF(J723="proxy_vix",50,IF(I723&lt;350,100,IF(I723&lt;=450,50,0))))</f>
        <v>50</v>
      </c>
      <c r="P723" s="55" t="n">
        <f aca="false">IF(COUNT(K723)=0,50,IF(K723&lt;20,100,IF(K723&lt;=25,50,0)))</f>
        <v>100</v>
      </c>
      <c r="Q723" s="54"/>
      <c r="R723" s="47"/>
      <c r="S723" s="51" t="n">
        <f aca="false">$E723/$E722-1</f>
        <v>0.0102475593909306</v>
      </c>
      <c r="T723" s="56" t="n">
        <f aca="false">$K723/$K722-1</f>
        <v>-0.0699513381995135</v>
      </c>
      <c r="V723" s="57"/>
      <c r="W723" s="57"/>
      <c r="Y723" s="1" t="str">
        <f aca="false">IF(AX723&gt;=70,"EASY",IF(AX723&gt;40,"UNCERTAIN","HARD"))</f>
        <v>EASY</v>
      </c>
      <c r="AA723" s="58" t="n">
        <f aca="false">IF($A723&lt;200,"",AVERAGE($E674:$E723)/AVERAGE($E524:$E723)-1)</f>
        <v>0.0509668350159869</v>
      </c>
      <c r="AB723" s="59" t="n">
        <f aca="false">LOOKUP($B723,07_L1政策步階!$A$4:$A$14,07_L1政策步階!$C$4:$C$14)</f>
        <v>0</v>
      </c>
      <c r="AC723" s="57"/>
      <c r="AD723" s="57"/>
      <c r="AE723" s="57"/>
      <c r="AF723" s="57"/>
      <c r="AG723" s="57"/>
      <c r="AH723" s="57"/>
      <c r="AI723" s="57"/>
      <c r="AJ723" s="57"/>
      <c r="AK723" s="57"/>
      <c r="AL723" s="59" t="n">
        <f aca="false">IF(ISNUMBER($AA723),IF($AA723&gt;=0.005,100,IF($AA723&gt;=-0.015,50,0)),"")</f>
        <v>100</v>
      </c>
      <c r="AM723" s="59" t="n">
        <f aca="false">IF(ISNUMBER($AB723),IF($AB723=1,100,IF($AB723=0,50,0)),"")</f>
        <v>50</v>
      </c>
      <c r="AN723" s="0" t="str">
        <f aca="false">IF(ISNUMBER($AC723),IF($AC723&gt;=0.001,100,IF($AC723&gt;=-0.003,50,0)),"")</f>
        <v/>
      </c>
      <c r="AO723" s="0" t="str">
        <f aca="false">IF(ISNUMBER($AD723),IF($AD723&gt;=0.04,100,IF($AD723&gt;=0,50,0)),"")</f>
        <v/>
      </c>
      <c r="AP723" s="0" t="str">
        <f aca="false">IF(ISNUMBER($AE723),IF($AE723&gt;=25,100,IF($AE723&gt;=-75,50,0)),"")</f>
        <v/>
      </c>
      <c r="AQ723" s="0" t="str">
        <f aca="false">IF(ISNUMBER($AF723),IF($AF723&gt;0,100,IF($AF723&gt;=-50,50,0)),"")</f>
        <v/>
      </c>
      <c r="AR723" s="0" t="str">
        <f aca="false">IF(ISNUMBER($AG723),IF($AG723=1,100,IF($AG723=0,50,0)),"")</f>
        <v/>
      </c>
      <c r="AS723" s="0" t="str">
        <f aca="false">IF(ISNUMBER($AH723),IF($AH723&lt;0,100,IF($AH723&lt;=20,50,0)),"")</f>
        <v/>
      </c>
      <c r="AT723" s="0" t="str">
        <f aca="false">IF(ISNUMBER($AI723),IF($AI723&lt;0.95,100,IF($AI723&lt;=1,50,0)),"")</f>
        <v/>
      </c>
      <c r="AU723" s="0" t="str">
        <f aca="false">IF(ISNUMBER($AJ723),IF($AJ723&lt;30,0,IF($AJ723&lt;40,50,IF($AJ723&lt;=90,100,50))),"")</f>
        <v/>
      </c>
      <c r="AV723" s="0" t="str">
        <f aca="false">IF(ISNUMBER($AK723),IF($AK723&gt;-0.2,100,IF($AK723&gt;=-0.4,50,0)),"")</f>
        <v/>
      </c>
      <c r="AW723" s="59" t="n">
        <f aca="false">01_指標庫!$H$4*ISNUMBER($F723)+01_指標庫!$H$5*ISNUMBER($AA723)+01_指標庫!$H$6*ISNUMBER($G723)+01_指標庫!$H$7*ISNUMBER($H723)+01_指標庫!$H$8*ISNUMBER($AF723)+01_指標庫!$H$9*ISNUMBER($AG723)+01_指標庫!$H$10*ISNUMBER($AB723)+01_指標庫!$H$11*ISNUMBER($AC723)+01_指標庫!$H$12*ISNUMBER($AD723)+01_指標庫!$H$13*ISNUMBER($AE723)+01_指標庫!$H$14*ISNUMBER($I723)+01_指標庫!$H$15*ISNUMBER($AH723)+01_指標庫!$H$16*ISNUMBER($K723)+01_指標庫!$H$17*ISNUMBER($AI723)+01_指標庫!$H$18*ISNUMBER($AJ723)+01_指標庫!$H$19*ISNUMBER($AK723)+01_指標庫!$H$20*ISNUMBER($BB723)+01_指標庫!$H$21*ISNUMBER($BC723)</f>
        <v>51</v>
      </c>
      <c r="AX723" s="59" t="n">
        <f aca="false">IF(AW723=0,50,ROUND((01_指標庫!$H$4*IF(ISNUMBER($F723),L723,0)+01_指標庫!$H$5*IF(ISNUMBER($AA723),AL723,0)+01_指標庫!$H$6*IF(ISNUMBER($G723),M723,0)+01_指標庫!$H$7*IF(ISNUMBER($H723),N723,0)+01_指標庫!$H$8*IF(ISNUMBER($AF723),AQ723,0)+01_指標庫!$H$9*IF(ISNUMBER($AG723),AR723,0)+01_指標庫!$H$10*IF(ISNUMBER($AB723),AM723,0)+01_指標庫!$H$11*IF(ISNUMBER($AC723),AN723,0)+01_指標庫!$H$12*IF(ISNUMBER($AD723),AO723,0)+01_指標庫!$H$13*IF(ISNUMBER($AE723),AP723,0)+01_指標庫!$H$14*IF(ISNUMBER($I723),O723,0)+01_指標庫!$H$15*IF(ISNUMBER($AH723),AS723,0)+01_指標庫!$H$16*IF(ISNUMBER($K723),P723,0)+01_指標庫!$H$17*IF(ISNUMBER($AI723),AT723,0)+01_指標庫!$H$18*IF(ISNUMBER($AJ723),AU723,0)+01_指標庫!$H$19*IF(ISNUMBER($AK723),AV723,0)+01_指標庫!$H$20*IF(ISNUMBER($BB723),BB723,0)+01_指標庫!$H$21*IF(ISNUMBER($BC723),BC723,0))/AW723,1))</f>
        <v>75.5</v>
      </c>
      <c r="AY723" s="60"/>
      <c r="AZ723" s="60"/>
      <c r="BA723" s="58" t="n">
        <f aca="false">AVERAGE($E719:$E723)/AVERAGE($E714:$E723)-1</f>
        <v>-0.0142909107203577</v>
      </c>
      <c r="BB723" s="59" t="n">
        <f aca="false">IF(ISNUMBER($BA723),IF(OR($S723&lt;=-0.03,$BA723&lt;-0.003),0,IF(OR($S723&lt;=-0.02,$BA723&lt;0.01),50,100)),"")</f>
        <v>0</v>
      </c>
      <c r="BC723" s="0" t="str">
        <f aca="false">IF(OR(COUNT($AZ723)=0,COUNT($AZ722)=0),"",IF(OR($AY723/$AZ722-1&lt;=-0.03,$AZ723/$AZ722-1&lt;=-0.045,IF(COUNT($AZ714:$AZ723)=10,AVERAGE($AZ719:$AZ723)/AVERAGE($AZ714:$AZ723)-1&lt;-0.01,FALSE())),0,IF(OR($AZ723/$AZ722-1&lt;=-0.02,IF(COUNT($AZ714:$AZ723)=10,AVERAGE($AZ719:$AZ723)/AVERAGE($AZ714:$AZ723)-1&lt;0.005,FALSE())),50,100)))</f>
        <v/>
      </c>
    </row>
    <row r="724" customFormat="false" ht="15" hidden="false" customHeight="true" outlineLevel="0" collapsed="false">
      <c r="A724" s="47" t="n">
        <v>720</v>
      </c>
      <c r="B724" s="48" t="n">
        <v>43602</v>
      </c>
      <c r="C724" s="47" t="n">
        <v>2019</v>
      </c>
      <c r="D724" s="49" t="s">
        <v>234</v>
      </c>
      <c r="E724" s="50" t="n">
        <v>7503.68</v>
      </c>
      <c r="F724" s="51" t="n">
        <v>0.048514</v>
      </c>
      <c r="G724" s="51" t="n">
        <v>-0.043597</v>
      </c>
      <c r="H724" s="52" t="n">
        <v>0.7755</v>
      </c>
      <c r="I724" s="53" t="n">
        <v>407</v>
      </c>
      <c r="J724" s="47" t="s">
        <v>235</v>
      </c>
      <c r="K724" s="54" t="n">
        <v>15.96</v>
      </c>
      <c r="L724" s="55" t="n">
        <f aca="false">IF(COUNT(F724)=0,50,IF(F724&gt;=0,100,IF(F724&gt;=-0.02,50,0)))</f>
        <v>100</v>
      </c>
      <c r="M724" s="55" t="n">
        <f aca="false">IF(COUNT(G724)=0,50,IF(G724&gt;-0.06,100,IF(G724&gt;-0.15,50,0)))</f>
        <v>100</v>
      </c>
      <c r="N724" s="55" t="n">
        <f aca="false">IF(COUNT(H724)=0,50,IF(H724&gt;=0.6,100,IF(H724&gt;=0.4,50,0)))</f>
        <v>100</v>
      </c>
      <c r="O724" s="55" t="n">
        <f aca="false">IF(COUNT(I724)=0,50,IF(J724="proxy_vix",50,IF(I724&lt;350,100,IF(I724&lt;=450,50,0))))</f>
        <v>50</v>
      </c>
      <c r="P724" s="55" t="n">
        <f aca="false">IF(COUNT(K724)=0,50,IF(K724&lt;20,100,IF(K724&lt;=25,50,0)))</f>
        <v>100</v>
      </c>
      <c r="Q724" s="54"/>
      <c r="R724" s="47"/>
      <c r="S724" s="51" t="n">
        <f aca="false">$E724/$E723-1</f>
        <v>-0.0100868849388006</v>
      </c>
      <c r="T724" s="56" t="n">
        <f aca="false">$K724/$K723-1</f>
        <v>0.0438194898626554</v>
      </c>
      <c r="V724" s="57"/>
      <c r="W724" s="57"/>
      <c r="Y724" s="1" t="str">
        <f aca="false">IF(AX724&gt;=70,"EASY",IF(AX724&gt;40,"UNCERTAIN","HARD"))</f>
        <v>EASY</v>
      </c>
      <c r="AA724" s="58" t="n">
        <f aca="false">IF($A724&lt;200,"",AVERAGE($E675:$E724)/AVERAGE($E525:$E724)-1)</f>
        <v>0.0520998290663643</v>
      </c>
      <c r="AB724" s="59" t="n">
        <f aca="false">LOOKUP($B724,07_L1政策步階!$A$4:$A$14,07_L1政策步階!$C$4:$C$14)</f>
        <v>0</v>
      </c>
      <c r="AC724" s="57"/>
      <c r="AD724" s="57"/>
      <c r="AE724" s="57"/>
      <c r="AF724" s="57"/>
      <c r="AG724" s="57"/>
      <c r="AH724" s="57"/>
      <c r="AI724" s="57"/>
      <c r="AJ724" s="57"/>
      <c r="AK724" s="57"/>
      <c r="AL724" s="59" t="n">
        <f aca="false">IF(ISNUMBER($AA724),IF($AA724&gt;=0.005,100,IF($AA724&gt;=-0.015,50,0)),"")</f>
        <v>100</v>
      </c>
      <c r="AM724" s="59" t="n">
        <f aca="false">IF(ISNUMBER($AB724),IF($AB724=1,100,IF($AB724=0,50,0)),"")</f>
        <v>50</v>
      </c>
      <c r="AN724" s="0" t="str">
        <f aca="false">IF(ISNUMBER($AC724),IF($AC724&gt;=0.001,100,IF($AC724&gt;=-0.003,50,0)),"")</f>
        <v/>
      </c>
      <c r="AO724" s="0" t="str">
        <f aca="false">IF(ISNUMBER($AD724),IF($AD724&gt;=0.04,100,IF($AD724&gt;=0,50,0)),"")</f>
        <v/>
      </c>
      <c r="AP724" s="0" t="str">
        <f aca="false">IF(ISNUMBER($AE724),IF($AE724&gt;=25,100,IF($AE724&gt;=-75,50,0)),"")</f>
        <v/>
      </c>
      <c r="AQ724" s="0" t="str">
        <f aca="false">IF(ISNUMBER($AF724),IF($AF724&gt;0,100,IF($AF724&gt;=-50,50,0)),"")</f>
        <v/>
      </c>
      <c r="AR724" s="0" t="str">
        <f aca="false">IF(ISNUMBER($AG724),IF($AG724=1,100,IF($AG724=0,50,0)),"")</f>
        <v/>
      </c>
      <c r="AS724" s="0" t="str">
        <f aca="false">IF(ISNUMBER($AH724),IF($AH724&lt;0,100,IF($AH724&lt;=20,50,0)),"")</f>
        <v/>
      </c>
      <c r="AT724" s="0" t="str">
        <f aca="false">IF(ISNUMBER($AI724),IF($AI724&lt;0.95,100,IF($AI724&lt;=1,50,0)),"")</f>
        <v/>
      </c>
      <c r="AU724" s="0" t="str">
        <f aca="false">IF(ISNUMBER($AJ724),IF($AJ724&lt;30,0,IF($AJ724&lt;40,50,IF($AJ724&lt;=90,100,50))),"")</f>
        <v/>
      </c>
      <c r="AV724" s="0" t="str">
        <f aca="false">IF(ISNUMBER($AK724),IF($AK724&gt;-0.2,100,IF($AK724&gt;=-0.4,50,0)),"")</f>
        <v/>
      </c>
      <c r="AW724" s="59" t="n">
        <f aca="false">01_指標庫!$H$4*ISNUMBER($F724)+01_指標庫!$H$5*ISNUMBER($AA724)+01_指標庫!$H$6*ISNUMBER($G724)+01_指標庫!$H$7*ISNUMBER($H724)+01_指標庫!$H$8*ISNUMBER($AF724)+01_指標庫!$H$9*ISNUMBER($AG724)+01_指標庫!$H$10*ISNUMBER($AB724)+01_指標庫!$H$11*ISNUMBER($AC724)+01_指標庫!$H$12*ISNUMBER($AD724)+01_指標庫!$H$13*ISNUMBER($AE724)+01_指標庫!$H$14*ISNUMBER($I724)+01_指標庫!$H$15*ISNUMBER($AH724)+01_指標庫!$H$16*ISNUMBER($K724)+01_指標庫!$H$17*ISNUMBER($AI724)+01_指標庫!$H$18*ISNUMBER($AJ724)+01_指標庫!$H$19*ISNUMBER($AK724)+01_指標庫!$H$20*ISNUMBER($BB724)+01_指標庫!$H$21*ISNUMBER($BC724)</f>
        <v>51</v>
      </c>
      <c r="AX724" s="59" t="n">
        <f aca="false">IF(AW724=0,50,ROUND((01_指標庫!$H$4*IF(ISNUMBER($F724),L724,0)+01_指標庫!$H$5*IF(ISNUMBER($AA724),AL724,0)+01_指標庫!$H$6*IF(ISNUMBER($G724),M724,0)+01_指標庫!$H$7*IF(ISNUMBER($H724),N724,0)+01_指標庫!$H$8*IF(ISNUMBER($AF724),AQ724,0)+01_指標庫!$H$9*IF(ISNUMBER($AG724),AR724,0)+01_指標庫!$H$10*IF(ISNUMBER($AB724),AM724,0)+01_指標庫!$H$11*IF(ISNUMBER($AC724),AN724,0)+01_指標庫!$H$12*IF(ISNUMBER($AD724),AO724,0)+01_指標庫!$H$13*IF(ISNUMBER($AE724),AP724,0)+01_指標庫!$H$14*IF(ISNUMBER($I724),O724,0)+01_指標庫!$H$15*IF(ISNUMBER($AH724),AS724,0)+01_指標庫!$H$16*IF(ISNUMBER($K724),P724,0)+01_指標庫!$H$17*IF(ISNUMBER($AI724),AT724,0)+01_指標庫!$H$18*IF(ISNUMBER($AJ724),AU724,0)+01_指標庫!$H$19*IF(ISNUMBER($AK724),AV724,0)+01_指標庫!$H$20*IF(ISNUMBER($BB724),BB724,0)+01_指標庫!$H$21*IF(ISNUMBER($BC724),BC724,0))/AW724,1))</f>
        <v>75.5</v>
      </c>
      <c r="AY724" s="60"/>
      <c r="AZ724" s="60"/>
      <c r="BA724" s="58" t="n">
        <f aca="false">AVERAGE($E720:$E724)/AVERAGE($E715:$E724)-1</f>
        <v>-0.0120209203386811</v>
      </c>
      <c r="BB724" s="59" t="n">
        <f aca="false">IF(ISNUMBER($BA724),IF(OR($S724&lt;=-0.03,$BA724&lt;-0.003),0,IF(OR($S724&lt;=-0.02,$BA724&lt;0.01),50,100)),"")</f>
        <v>0</v>
      </c>
      <c r="BC724" s="0" t="str">
        <f aca="false">IF(OR(COUNT($AZ724)=0,COUNT($AZ723)=0),"",IF(OR($AY724/$AZ723-1&lt;=-0.03,$AZ724/$AZ723-1&lt;=-0.045,IF(COUNT($AZ715:$AZ724)=10,AVERAGE($AZ720:$AZ724)/AVERAGE($AZ715:$AZ724)-1&lt;-0.01,FALSE())),0,IF(OR($AZ724/$AZ723-1&lt;=-0.02,IF(COUNT($AZ715:$AZ724)=10,AVERAGE($AZ720:$AZ724)/AVERAGE($AZ715:$AZ724)-1&lt;0.005,FALSE())),50,100)))</f>
        <v/>
      </c>
    </row>
    <row r="725" customFormat="false" ht="15" hidden="false" customHeight="true" outlineLevel="0" collapsed="false">
      <c r="A725" s="47" t="n">
        <v>721</v>
      </c>
      <c r="B725" s="48" t="n">
        <v>43605</v>
      </c>
      <c r="C725" s="47" t="n">
        <v>2019</v>
      </c>
      <c r="D725" s="49" t="s">
        <v>236</v>
      </c>
      <c r="E725" s="50" t="n">
        <v>7376.7</v>
      </c>
      <c r="F725" s="51" t="n">
        <v>0.030696</v>
      </c>
      <c r="G725" s="51" t="n">
        <v>-0.059782</v>
      </c>
      <c r="H725" s="52" t="n">
        <v>0.7755</v>
      </c>
      <c r="I725" s="53" t="n">
        <v>406</v>
      </c>
      <c r="J725" s="47" t="s">
        <v>235</v>
      </c>
      <c r="K725" s="54" t="n">
        <v>16.31</v>
      </c>
      <c r="L725" s="55" t="n">
        <f aca="false">IF(COUNT(F725)=0,50,IF(F725&gt;=0,100,IF(F725&gt;=-0.02,50,0)))</f>
        <v>100</v>
      </c>
      <c r="M725" s="55" t="n">
        <f aca="false">IF(COUNT(G725)=0,50,IF(G725&gt;-0.06,100,IF(G725&gt;-0.15,50,0)))</f>
        <v>100</v>
      </c>
      <c r="N725" s="55" t="n">
        <f aca="false">IF(COUNT(H725)=0,50,IF(H725&gt;=0.6,100,IF(H725&gt;=0.4,50,0)))</f>
        <v>100</v>
      </c>
      <c r="O725" s="55" t="n">
        <f aca="false">IF(COUNT(I725)=0,50,IF(J725="proxy_vix",50,IF(I725&lt;350,100,IF(I725&lt;=450,50,0))))</f>
        <v>50</v>
      </c>
      <c r="P725" s="55" t="n">
        <f aca="false">IF(COUNT(K725)=0,50,IF(K725&lt;20,100,IF(K725&lt;=25,50,0)))</f>
        <v>100</v>
      </c>
      <c r="Q725" s="54"/>
      <c r="R725" s="47"/>
      <c r="S725" s="51" t="n">
        <f aca="false">$E725/$E724-1</f>
        <v>-0.0169223634270119</v>
      </c>
      <c r="T725" s="56" t="n">
        <f aca="false">$K725/$K724-1</f>
        <v>0.0219298245614035</v>
      </c>
      <c r="V725" s="57"/>
      <c r="W725" s="57"/>
      <c r="Y725" s="1" t="str">
        <f aca="false">IF(AX725&gt;=70,"EASY",IF(AX725&gt;40,"UNCERTAIN","HARD"))</f>
        <v>EASY</v>
      </c>
      <c r="AA725" s="58" t="n">
        <f aca="false">IF($A725&lt;200,"",AVERAGE($E676:$E725)/AVERAGE($E526:$E725)-1)</f>
        <v>0.0530323564314197</v>
      </c>
      <c r="AB725" s="59" t="n">
        <f aca="false">LOOKUP($B725,07_L1政策步階!$A$4:$A$14,07_L1政策步階!$C$4:$C$14)</f>
        <v>0</v>
      </c>
      <c r="AC725" s="57"/>
      <c r="AD725" s="57"/>
      <c r="AE725" s="57"/>
      <c r="AF725" s="57"/>
      <c r="AG725" s="57"/>
      <c r="AH725" s="57"/>
      <c r="AI725" s="57"/>
      <c r="AJ725" s="57"/>
      <c r="AK725" s="57"/>
      <c r="AL725" s="59" t="n">
        <f aca="false">IF(ISNUMBER($AA725),IF($AA725&gt;=0.005,100,IF($AA725&gt;=-0.015,50,0)),"")</f>
        <v>100</v>
      </c>
      <c r="AM725" s="59" t="n">
        <f aca="false">IF(ISNUMBER($AB725),IF($AB725=1,100,IF($AB725=0,50,0)),"")</f>
        <v>50</v>
      </c>
      <c r="AN725" s="0" t="str">
        <f aca="false">IF(ISNUMBER($AC725),IF($AC725&gt;=0.001,100,IF($AC725&gt;=-0.003,50,0)),"")</f>
        <v/>
      </c>
      <c r="AO725" s="0" t="str">
        <f aca="false">IF(ISNUMBER($AD725),IF($AD725&gt;=0.04,100,IF($AD725&gt;=0,50,0)),"")</f>
        <v/>
      </c>
      <c r="AP725" s="0" t="str">
        <f aca="false">IF(ISNUMBER($AE725),IF($AE725&gt;=25,100,IF($AE725&gt;=-75,50,0)),"")</f>
        <v/>
      </c>
      <c r="AQ725" s="0" t="str">
        <f aca="false">IF(ISNUMBER($AF725),IF($AF725&gt;0,100,IF($AF725&gt;=-50,50,0)),"")</f>
        <v/>
      </c>
      <c r="AR725" s="0" t="str">
        <f aca="false">IF(ISNUMBER($AG725),IF($AG725=1,100,IF($AG725=0,50,0)),"")</f>
        <v/>
      </c>
      <c r="AS725" s="0" t="str">
        <f aca="false">IF(ISNUMBER($AH725),IF($AH725&lt;0,100,IF($AH725&lt;=20,50,0)),"")</f>
        <v/>
      </c>
      <c r="AT725" s="0" t="str">
        <f aca="false">IF(ISNUMBER($AI725),IF($AI725&lt;0.95,100,IF($AI725&lt;=1,50,0)),"")</f>
        <v/>
      </c>
      <c r="AU725" s="0" t="str">
        <f aca="false">IF(ISNUMBER($AJ725),IF($AJ725&lt;30,0,IF($AJ725&lt;40,50,IF($AJ725&lt;=90,100,50))),"")</f>
        <v/>
      </c>
      <c r="AV725" s="0" t="str">
        <f aca="false">IF(ISNUMBER($AK725),IF($AK725&gt;-0.2,100,IF($AK725&gt;=-0.4,50,0)),"")</f>
        <v/>
      </c>
      <c r="AW725" s="59" t="n">
        <f aca="false">01_指標庫!$H$4*ISNUMBER($F725)+01_指標庫!$H$5*ISNUMBER($AA725)+01_指標庫!$H$6*ISNUMBER($G725)+01_指標庫!$H$7*ISNUMBER($H725)+01_指標庫!$H$8*ISNUMBER($AF725)+01_指標庫!$H$9*ISNUMBER($AG725)+01_指標庫!$H$10*ISNUMBER($AB725)+01_指標庫!$H$11*ISNUMBER($AC725)+01_指標庫!$H$12*ISNUMBER($AD725)+01_指標庫!$H$13*ISNUMBER($AE725)+01_指標庫!$H$14*ISNUMBER($I725)+01_指標庫!$H$15*ISNUMBER($AH725)+01_指標庫!$H$16*ISNUMBER($K725)+01_指標庫!$H$17*ISNUMBER($AI725)+01_指標庫!$H$18*ISNUMBER($AJ725)+01_指標庫!$H$19*ISNUMBER($AK725)+01_指標庫!$H$20*ISNUMBER($BB725)+01_指標庫!$H$21*ISNUMBER($BC725)</f>
        <v>51</v>
      </c>
      <c r="AX725" s="59" t="n">
        <f aca="false">IF(AW725=0,50,ROUND((01_指標庫!$H$4*IF(ISNUMBER($F725),L725,0)+01_指標庫!$H$5*IF(ISNUMBER($AA725),AL725,0)+01_指標庫!$H$6*IF(ISNUMBER($G725),M725,0)+01_指標庫!$H$7*IF(ISNUMBER($H725),N725,0)+01_指標庫!$H$8*IF(ISNUMBER($AF725),AQ725,0)+01_指標庫!$H$9*IF(ISNUMBER($AG725),AR725,0)+01_指標庫!$H$10*IF(ISNUMBER($AB725),AM725,0)+01_指標庫!$H$11*IF(ISNUMBER($AC725),AN725,0)+01_指標庫!$H$12*IF(ISNUMBER($AD725),AO725,0)+01_指標庫!$H$13*IF(ISNUMBER($AE725),AP725,0)+01_指標庫!$H$14*IF(ISNUMBER($I725),O725,0)+01_指標庫!$H$15*IF(ISNUMBER($AH725),AS725,0)+01_指標庫!$H$16*IF(ISNUMBER($K725),P725,0)+01_指標庫!$H$17*IF(ISNUMBER($AI725),AT725,0)+01_指標庫!$H$18*IF(ISNUMBER($AJ725),AU725,0)+01_指標庫!$H$19*IF(ISNUMBER($AK725),AV725,0)+01_指標庫!$H$20*IF(ISNUMBER($BB725),BB725,0)+01_指標庫!$H$21*IF(ISNUMBER($BC725),BC725,0))/AW725,1))</f>
        <v>75.5</v>
      </c>
      <c r="AY725" s="60"/>
      <c r="AZ725" s="60"/>
      <c r="BA725" s="58" t="n">
        <f aca="false">AVERAGE($E721:$E725)/AVERAGE($E716:$E725)-1</f>
        <v>-0.00513147798174463</v>
      </c>
      <c r="BB725" s="59" t="n">
        <f aca="false">IF(ISNUMBER($BA725),IF(OR($S725&lt;=-0.03,$BA725&lt;-0.003),0,IF(OR($S725&lt;=-0.02,$BA725&lt;0.01),50,100)),"")</f>
        <v>0</v>
      </c>
      <c r="BC725" s="0" t="str">
        <f aca="false">IF(OR(COUNT($AZ725)=0,COUNT($AZ724)=0),"",IF(OR($AY725/$AZ724-1&lt;=-0.03,$AZ725/$AZ724-1&lt;=-0.045,IF(COUNT($AZ716:$AZ725)=10,AVERAGE($AZ721:$AZ725)/AVERAGE($AZ716:$AZ725)-1&lt;-0.01,FALSE())),0,IF(OR($AZ725/$AZ724-1&lt;=-0.02,IF(COUNT($AZ716:$AZ725)=10,AVERAGE($AZ721:$AZ725)/AVERAGE($AZ716:$AZ725)-1&lt;0.005,FALSE())),50,100)))</f>
        <v/>
      </c>
    </row>
    <row r="726" customFormat="false" ht="15" hidden="false" customHeight="true" outlineLevel="0" collapsed="false">
      <c r="A726" s="47" t="n">
        <v>722</v>
      </c>
      <c r="B726" s="48" t="n">
        <v>43606</v>
      </c>
      <c r="C726" s="47" t="n">
        <v>2019</v>
      </c>
      <c r="D726" s="49" t="s">
        <v>237</v>
      </c>
      <c r="E726" s="50" t="n">
        <v>7451.02</v>
      </c>
      <c r="F726" s="51" t="n">
        <v>0.041023</v>
      </c>
      <c r="G726" s="51" t="n">
        <v>-0.050309</v>
      </c>
      <c r="H726" s="52" t="n">
        <v>0.7959</v>
      </c>
      <c r="I726" s="53" t="n">
        <v>399</v>
      </c>
      <c r="J726" s="47" t="s">
        <v>235</v>
      </c>
      <c r="K726" s="54" t="n">
        <v>14.95</v>
      </c>
      <c r="L726" s="55" t="n">
        <f aca="false">IF(COUNT(F726)=0,50,IF(F726&gt;=0,100,IF(F726&gt;=-0.02,50,0)))</f>
        <v>100</v>
      </c>
      <c r="M726" s="55" t="n">
        <f aca="false">IF(COUNT(G726)=0,50,IF(G726&gt;-0.06,100,IF(G726&gt;-0.15,50,0)))</f>
        <v>100</v>
      </c>
      <c r="N726" s="55" t="n">
        <f aca="false">IF(COUNT(H726)=0,50,IF(H726&gt;=0.6,100,IF(H726&gt;=0.4,50,0)))</f>
        <v>100</v>
      </c>
      <c r="O726" s="55" t="n">
        <f aca="false">IF(COUNT(I726)=0,50,IF(J726="proxy_vix",50,IF(I726&lt;350,100,IF(I726&lt;=450,50,0))))</f>
        <v>50</v>
      </c>
      <c r="P726" s="55" t="n">
        <f aca="false">IF(COUNT(K726)=0,50,IF(K726&lt;20,100,IF(K726&lt;=25,50,0)))</f>
        <v>100</v>
      </c>
      <c r="Q726" s="54"/>
      <c r="R726" s="47"/>
      <c r="S726" s="51" t="n">
        <f aca="false">$E726/$E725-1</f>
        <v>0.0100749657706021</v>
      </c>
      <c r="T726" s="56" t="n">
        <f aca="false">$K726/$K725-1</f>
        <v>-0.0833844267320661</v>
      </c>
      <c r="V726" s="57"/>
      <c r="W726" s="57"/>
      <c r="Y726" s="1" t="str">
        <f aca="false">IF(AX726&gt;=70,"EASY",IF(AX726&gt;40,"UNCERTAIN","HARD"))</f>
        <v>EASY</v>
      </c>
      <c r="AA726" s="58" t="n">
        <f aca="false">IF($A726&lt;200,"",AVERAGE($E677:$E726)/AVERAGE($E527:$E726)-1)</f>
        <v>0.0537763044472444</v>
      </c>
      <c r="AB726" s="59" t="n">
        <f aca="false">LOOKUP($B726,07_L1政策步階!$A$4:$A$14,07_L1政策步階!$C$4:$C$14)</f>
        <v>0</v>
      </c>
      <c r="AC726" s="57"/>
      <c r="AD726" s="57"/>
      <c r="AE726" s="57"/>
      <c r="AF726" s="57"/>
      <c r="AG726" s="57"/>
      <c r="AH726" s="57"/>
      <c r="AI726" s="57"/>
      <c r="AJ726" s="57"/>
      <c r="AK726" s="57"/>
      <c r="AL726" s="59" t="n">
        <f aca="false">IF(ISNUMBER($AA726),IF($AA726&gt;=0.005,100,IF($AA726&gt;=-0.015,50,0)),"")</f>
        <v>100</v>
      </c>
      <c r="AM726" s="59" t="n">
        <f aca="false">IF(ISNUMBER($AB726),IF($AB726=1,100,IF($AB726=0,50,0)),"")</f>
        <v>50</v>
      </c>
      <c r="AN726" s="0" t="str">
        <f aca="false">IF(ISNUMBER($AC726),IF($AC726&gt;=0.001,100,IF($AC726&gt;=-0.003,50,0)),"")</f>
        <v/>
      </c>
      <c r="AO726" s="0" t="str">
        <f aca="false">IF(ISNUMBER($AD726),IF($AD726&gt;=0.04,100,IF($AD726&gt;=0,50,0)),"")</f>
        <v/>
      </c>
      <c r="AP726" s="0" t="str">
        <f aca="false">IF(ISNUMBER($AE726),IF($AE726&gt;=25,100,IF($AE726&gt;=-75,50,0)),"")</f>
        <v/>
      </c>
      <c r="AQ726" s="0" t="str">
        <f aca="false">IF(ISNUMBER($AF726),IF($AF726&gt;0,100,IF($AF726&gt;=-50,50,0)),"")</f>
        <v/>
      </c>
      <c r="AR726" s="0" t="str">
        <f aca="false">IF(ISNUMBER($AG726),IF($AG726=1,100,IF($AG726=0,50,0)),"")</f>
        <v/>
      </c>
      <c r="AS726" s="0" t="str">
        <f aca="false">IF(ISNUMBER($AH726),IF($AH726&lt;0,100,IF($AH726&lt;=20,50,0)),"")</f>
        <v/>
      </c>
      <c r="AT726" s="0" t="str">
        <f aca="false">IF(ISNUMBER($AI726),IF($AI726&lt;0.95,100,IF($AI726&lt;=1,50,0)),"")</f>
        <v/>
      </c>
      <c r="AU726" s="0" t="str">
        <f aca="false">IF(ISNUMBER($AJ726),IF($AJ726&lt;30,0,IF($AJ726&lt;40,50,IF($AJ726&lt;=90,100,50))),"")</f>
        <v/>
      </c>
      <c r="AV726" s="0" t="str">
        <f aca="false">IF(ISNUMBER($AK726),IF($AK726&gt;-0.2,100,IF($AK726&gt;=-0.4,50,0)),"")</f>
        <v/>
      </c>
      <c r="AW726" s="59" t="n">
        <f aca="false">01_指標庫!$H$4*ISNUMBER($F726)+01_指標庫!$H$5*ISNUMBER($AA726)+01_指標庫!$H$6*ISNUMBER($G726)+01_指標庫!$H$7*ISNUMBER($H726)+01_指標庫!$H$8*ISNUMBER($AF726)+01_指標庫!$H$9*ISNUMBER($AG726)+01_指標庫!$H$10*ISNUMBER($AB726)+01_指標庫!$H$11*ISNUMBER($AC726)+01_指標庫!$H$12*ISNUMBER($AD726)+01_指標庫!$H$13*ISNUMBER($AE726)+01_指標庫!$H$14*ISNUMBER($I726)+01_指標庫!$H$15*ISNUMBER($AH726)+01_指標庫!$H$16*ISNUMBER($K726)+01_指標庫!$H$17*ISNUMBER($AI726)+01_指標庫!$H$18*ISNUMBER($AJ726)+01_指標庫!$H$19*ISNUMBER($AK726)+01_指標庫!$H$20*ISNUMBER($BB726)+01_指標庫!$H$21*ISNUMBER($BC726)</f>
        <v>51</v>
      </c>
      <c r="AX726" s="59" t="n">
        <f aca="false">IF(AW726=0,50,ROUND((01_指標庫!$H$4*IF(ISNUMBER($F726),L726,0)+01_指標庫!$H$5*IF(ISNUMBER($AA726),AL726,0)+01_指標庫!$H$6*IF(ISNUMBER($G726),M726,0)+01_指標庫!$H$7*IF(ISNUMBER($H726),N726,0)+01_指標庫!$H$8*IF(ISNUMBER($AF726),AQ726,0)+01_指標庫!$H$9*IF(ISNUMBER($AG726),AR726,0)+01_指標庫!$H$10*IF(ISNUMBER($AB726),AM726,0)+01_指標庫!$H$11*IF(ISNUMBER($AC726),AN726,0)+01_指標庫!$H$12*IF(ISNUMBER($AD726),AO726,0)+01_指標庫!$H$13*IF(ISNUMBER($AE726),AP726,0)+01_指標庫!$H$14*IF(ISNUMBER($I726),O726,0)+01_指標庫!$H$15*IF(ISNUMBER($AH726),AS726,0)+01_指標庫!$H$16*IF(ISNUMBER($K726),P726,0)+01_指標庫!$H$17*IF(ISNUMBER($AI726),AT726,0)+01_指標庫!$H$18*IF(ISNUMBER($AJ726),AU726,0)+01_指標庫!$H$19*IF(ISNUMBER($AK726),AV726,0)+01_指標庫!$H$20*IF(ISNUMBER($BB726),BB726,0)+01_指標庫!$H$21*IF(ISNUMBER($BC726),BC726,0))/AW726,1))</f>
        <v>81.4</v>
      </c>
      <c r="AY726" s="60"/>
      <c r="AZ726" s="60"/>
      <c r="BA726" s="58" t="n">
        <f aca="false">AVERAGE($E722:$E726)/AVERAGE($E717:$E726)-1</f>
        <v>-0.00130859604127342</v>
      </c>
      <c r="BB726" s="59" t="n">
        <f aca="false">IF(ISNUMBER($BA726),IF(OR($S726&lt;=-0.03,$BA726&lt;-0.003),0,IF(OR($S726&lt;=-0.02,$BA726&lt;0.01),50,100)),"")</f>
        <v>50</v>
      </c>
      <c r="BC726" s="0" t="str">
        <f aca="false">IF(OR(COUNT($AZ726)=0,COUNT($AZ725)=0),"",IF(OR($AY726/$AZ725-1&lt;=-0.03,$AZ726/$AZ725-1&lt;=-0.045,IF(COUNT($AZ717:$AZ726)=10,AVERAGE($AZ722:$AZ726)/AVERAGE($AZ717:$AZ726)-1&lt;-0.01,FALSE())),0,IF(OR($AZ726/$AZ725-1&lt;=-0.02,IF(COUNT($AZ717:$AZ726)=10,AVERAGE($AZ722:$AZ726)/AVERAGE($AZ717:$AZ726)-1&lt;0.005,FALSE())),50,100)))</f>
        <v/>
      </c>
    </row>
    <row r="727" customFormat="false" ht="15" hidden="false" customHeight="true" outlineLevel="0" collapsed="false">
      <c r="A727" s="47" t="n">
        <v>723</v>
      </c>
      <c r="B727" s="48" t="n">
        <v>43607</v>
      </c>
      <c r="C727" s="47" t="n">
        <v>2019</v>
      </c>
      <c r="D727" s="49" t="s">
        <v>238</v>
      </c>
      <c r="E727" s="50" t="n">
        <v>7420.66</v>
      </c>
      <c r="F727" s="51" t="n">
        <v>0.036763</v>
      </c>
      <c r="G727" s="51" t="n">
        <v>-0.054178</v>
      </c>
      <c r="H727" s="52" t="n">
        <v>0.7959</v>
      </c>
      <c r="I727" s="53" t="n">
        <v>403</v>
      </c>
      <c r="J727" s="47" t="s">
        <v>235</v>
      </c>
      <c r="K727" s="54" t="n">
        <v>14.75</v>
      </c>
      <c r="L727" s="55" t="n">
        <f aca="false">IF(COUNT(F727)=0,50,IF(F727&gt;=0,100,IF(F727&gt;=-0.02,50,0)))</f>
        <v>100</v>
      </c>
      <c r="M727" s="55" t="n">
        <f aca="false">IF(COUNT(G727)=0,50,IF(G727&gt;-0.06,100,IF(G727&gt;-0.15,50,0)))</f>
        <v>100</v>
      </c>
      <c r="N727" s="55" t="n">
        <f aca="false">IF(COUNT(H727)=0,50,IF(H727&gt;=0.6,100,IF(H727&gt;=0.4,50,0)))</f>
        <v>100</v>
      </c>
      <c r="O727" s="55" t="n">
        <f aca="false">IF(COUNT(I727)=0,50,IF(J727="proxy_vix",50,IF(I727&lt;350,100,IF(I727&lt;=450,50,0))))</f>
        <v>50</v>
      </c>
      <c r="P727" s="55" t="n">
        <f aca="false">IF(COUNT(K727)=0,50,IF(K727&lt;20,100,IF(K727&lt;=25,50,0)))</f>
        <v>100</v>
      </c>
      <c r="Q727" s="54"/>
      <c r="R727" s="47"/>
      <c r="S727" s="51" t="n">
        <f aca="false">$E727/$E726-1</f>
        <v>-0.00407460991917896</v>
      </c>
      <c r="T727" s="56" t="n">
        <f aca="false">$K727/$K726-1</f>
        <v>-0.0133779264214047</v>
      </c>
      <c r="V727" s="57"/>
      <c r="W727" s="57"/>
      <c r="Y727" s="1" t="str">
        <f aca="false">IF(AX727&gt;=70,"EASY",IF(AX727&gt;40,"UNCERTAIN","HARD"))</f>
        <v>EASY</v>
      </c>
      <c r="AA727" s="58" t="n">
        <f aca="false">IF($A727&lt;200,"",AVERAGE($E678:$E727)/AVERAGE($E528:$E727)-1)</f>
        <v>0.0543707807809291</v>
      </c>
      <c r="AB727" s="59" t="n">
        <f aca="false">LOOKUP($B727,07_L1政策步階!$A$4:$A$14,07_L1政策步階!$C$4:$C$14)</f>
        <v>0</v>
      </c>
      <c r="AC727" s="57"/>
      <c r="AD727" s="57"/>
      <c r="AE727" s="57"/>
      <c r="AF727" s="57"/>
      <c r="AG727" s="57"/>
      <c r="AH727" s="57"/>
      <c r="AI727" s="57"/>
      <c r="AJ727" s="57"/>
      <c r="AK727" s="57"/>
      <c r="AL727" s="59" t="n">
        <f aca="false">IF(ISNUMBER($AA727),IF($AA727&gt;=0.005,100,IF($AA727&gt;=-0.015,50,0)),"")</f>
        <v>100</v>
      </c>
      <c r="AM727" s="59" t="n">
        <f aca="false">IF(ISNUMBER($AB727),IF($AB727=1,100,IF($AB727=0,50,0)),"")</f>
        <v>50</v>
      </c>
      <c r="AN727" s="0" t="str">
        <f aca="false">IF(ISNUMBER($AC727),IF($AC727&gt;=0.001,100,IF($AC727&gt;=-0.003,50,0)),"")</f>
        <v/>
      </c>
      <c r="AO727" s="0" t="str">
        <f aca="false">IF(ISNUMBER($AD727),IF($AD727&gt;=0.04,100,IF($AD727&gt;=0,50,0)),"")</f>
        <v/>
      </c>
      <c r="AP727" s="0" t="str">
        <f aca="false">IF(ISNUMBER($AE727),IF($AE727&gt;=25,100,IF($AE727&gt;=-75,50,0)),"")</f>
        <v/>
      </c>
      <c r="AQ727" s="0" t="str">
        <f aca="false">IF(ISNUMBER($AF727),IF($AF727&gt;0,100,IF($AF727&gt;=-50,50,0)),"")</f>
        <v/>
      </c>
      <c r="AR727" s="0" t="str">
        <f aca="false">IF(ISNUMBER($AG727),IF($AG727=1,100,IF($AG727=0,50,0)),"")</f>
        <v/>
      </c>
      <c r="AS727" s="0" t="str">
        <f aca="false">IF(ISNUMBER($AH727),IF($AH727&lt;0,100,IF($AH727&lt;=20,50,0)),"")</f>
        <v/>
      </c>
      <c r="AT727" s="0" t="str">
        <f aca="false">IF(ISNUMBER($AI727),IF($AI727&lt;0.95,100,IF($AI727&lt;=1,50,0)),"")</f>
        <v/>
      </c>
      <c r="AU727" s="0" t="str">
        <f aca="false">IF(ISNUMBER($AJ727),IF($AJ727&lt;30,0,IF($AJ727&lt;40,50,IF($AJ727&lt;=90,100,50))),"")</f>
        <v/>
      </c>
      <c r="AV727" s="0" t="str">
        <f aca="false">IF(ISNUMBER($AK727),IF($AK727&gt;-0.2,100,IF($AK727&gt;=-0.4,50,0)),"")</f>
        <v/>
      </c>
      <c r="AW727" s="59" t="n">
        <f aca="false">01_指標庫!$H$4*ISNUMBER($F727)+01_指標庫!$H$5*ISNUMBER($AA727)+01_指標庫!$H$6*ISNUMBER($G727)+01_指標庫!$H$7*ISNUMBER($H727)+01_指標庫!$H$8*ISNUMBER($AF727)+01_指標庫!$H$9*ISNUMBER($AG727)+01_指標庫!$H$10*ISNUMBER($AB727)+01_指標庫!$H$11*ISNUMBER($AC727)+01_指標庫!$H$12*ISNUMBER($AD727)+01_指標庫!$H$13*ISNUMBER($AE727)+01_指標庫!$H$14*ISNUMBER($I727)+01_指標庫!$H$15*ISNUMBER($AH727)+01_指標庫!$H$16*ISNUMBER($K727)+01_指標庫!$H$17*ISNUMBER($AI727)+01_指標庫!$H$18*ISNUMBER($AJ727)+01_指標庫!$H$19*ISNUMBER($AK727)+01_指標庫!$H$20*ISNUMBER($BB727)+01_指標庫!$H$21*ISNUMBER($BC727)</f>
        <v>51</v>
      </c>
      <c r="AX727" s="59" t="n">
        <f aca="false">IF(AW727=0,50,ROUND((01_指標庫!$H$4*IF(ISNUMBER($F727),L727,0)+01_指標庫!$H$5*IF(ISNUMBER($AA727),AL727,0)+01_指標庫!$H$6*IF(ISNUMBER($G727),M727,0)+01_指標庫!$H$7*IF(ISNUMBER($H727),N727,0)+01_指標庫!$H$8*IF(ISNUMBER($AF727),AQ727,0)+01_指標庫!$H$9*IF(ISNUMBER($AG727),AR727,0)+01_指標庫!$H$10*IF(ISNUMBER($AB727),AM727,0)+01_指標庫!$H$11*IF(ISNUMBER($AC727),AN727,0)+01_指標庫!$H$12*IF(ISNUMBER($AD727),AO727,0)+01_指標庫!$H$13*IF(ISNUMBER($AE727),AP727,0)+01_指標庫!$H$14*IF(ISNUMBER($I727),O727,0)+01_指標庫!$H$15*IF(ISNUMBER($AH727),AS727,0)+01_指標庫!$H$16*IF(ISNUMBER($K727),P727,0)+01_指標庫!$H$17*IF(ISNUMBER($AI727),AT727,0)+01_指標庫!$H$18*IF(ISNUMBER($AJ727),AU727,0)+01_指標庫!$H$19*IF(ISNUMBER($AK727),AV727,0)+01_指標庫!$H$20*IF(ISNUMBER($BB727),BB727,0)+01_指標庫!$H$21*IF(ISNUMBER($BC727),BC727,0))/AW727,1))</f>
        <v>81.4</v>
      </c>
      <c r="AY727" s="60"/>
      <c r="AZ727" s="60"/>
      <c r="BA727" s="58" t="n">
        <f aca="false">AVERAGE($E723:$E727)/AVERAGE($E718:$E727)-1</f>
        <v>-0.000887720367816591</v>
      </c>
      <c r="BB727" s="59" t="n">
        <f aca="false">IF(ISNUMBER($BA727),IF(OR($S727&lt;=-0.03,$BA727&lt;-0.003),0,IF(OR($S727&lt;=-0.02,$BA727&lt;0.01),50,100)),"")</f>
        <v>50</v>
      </c>
      <c r="BC727" s="0" t="str">
        <f aca="false">IF(OR(COUNT($AZ727)=0,COUNT($AZ726)=0),"",IF(OR($AY727/$AZ726-1&lt;=-0.03,$AZ727/$AZ726-1&lt;=-0.045,IF(COUNT($AZ718:$AZ727)=10,AVERAGE($AZ723:$AZ727)/AVERAGE($AZ718:$AZ727)-1&lt;-0.01,FALSE())),0,IF(OR($AZ727/$AZ726-1&lt;=-0.02,IF(COUNT($AZ718:$AZ727)=10,AVERAGE($AZ723:$AZ727)/AVERAGE($AZ718:$AZ727)-1&lt;0.005,FALSE())),50,100)))</f>
        <v/>
      </c>
    </row>
    <row r="728" customFormat="false" ht="15" hidden="false" customHeight="true" outlineLevel="0" collapsed="false">
      <c r="A728" s="47" t="n">
        <v>724</v>
      </c>
      <c r="B728" s="48" t="n">
        <v>43608</v>
      </c>
      <c r="C728" s="47" t="n">
        <v>2019</v>
      </c>
      <c r="D728" s="49" t="s">
        <v>239</v>
      </c>
      <c r="E728" s="50" t="n">
        <v>7307.93</v>
      </c>
      <c r="F728" s="51" t="n">
        <v>0.021106</v>
      </c>
      <c r="G728" s="51" t="n">
        <v>-0.068547</v>
      </c>
      <c r="H728" s="52" t="n">
        <v>0.7755</v>
      </c>
      <c r="I728" s="53" t="n">
        <v>422</v>
      </c>
      <c r="J728" s="47" t="s">
        <v>235</v>
      </c>
      <c r="K728" s="54" t="n">
        <v>16.92</v>
      </c>
      <c r="L728" s="55" t="n">
        <f aca="false">IF(COUNT(F728)=0,50,IF(F728&gt;=0,100,IF(F728&gt;=-0.02,50,0)))</f>
        <v>100</v>
      </c>
      <c r="M728" s="55" t="n">
        <f aca="false">IF(COUNT(G728)=0,50,IF(G728&gt;-0.06,100,IF(G728&gt;-0.15,50,0)))</f>
        <v>50</v>
      </c>
      <c r="N728" s="55" t="n">
        <f aca="false">IF(COUNT(H728)=0,50,IF(H728&gt;=0.6,100,IF(H728&gt;=0.4,50,0)))</f>
        <v>100</v>
      </c>
      <c r="O728" s="55" t="n">
        <f aca="false">IF(COUNT(I728)=0,50,IF(J728="proxy_vix",50,IF(I728&lt;350,100,IF(I728&lt;=450,50,0))))</f>
        <v>50</v>
      </c>
      <c r="P728" s="55" t="n">
        <f aca="false">IF(COUNT(K728)=0,50,IF(K728&lt;20,100,IF(K728&lt;=25,50,0)))</f>
        <v>100</v>
      </c>
      <c r="Q728" s="54"/>
      <c r="R728" s="47"/>
      <c r="S728" s="51" t="n">
        <f aca="false">$E728/$E727-1</f>
        <v>-0.0151913711179329</v>
      </c>
      <c r="T728" s="56" t="n">
        <f aca="false">$K728/$K727-1</f>
        <v>0.147118644067797</v>
      </c>
      <c r="V728" s="57"/>
      <c r="W728" s="57"/>
      <c r="Y728" s="1" t="str">
        <f aca="false">IF(AX728&gt;=70,"EASY",IF(AX728&gt;40,"UNCERTAIN","HARD"))</f>
        <v>UNCERTAIN</v>
      </c>
      <c r="AA728" s="58" t="n">
        <f aca="false">IF($A728&lt;200,"",AVERAGE($E679:$E728)/AVERAGE($E529:$E728)-1)</f>
        <v>0.0546097019889185</v>
      </c>
      <c r="AB728" s="59" t="n">
        <f aca="false">LOOKUP($B728,07_L1政策步階!$A$4:$A$14,07_L1政策步階!$C$4:$C$14)</f>
        <v>0</v>
      </c>
      <c r="AC728" s="57"/>
      <c r="AD728" s="57"/>
      <c r="AE728" s="57"/>
      <c r="AF728" s="57"/>
      <c r="AG728" s="57"/>
      <c r="AH728" s="57"/>
      <c r="AI728" s="57"/>
      <c r="AJ728" s="57"/>
      <c r="AK728" s="57"/>
      <c r="AL728" s="59" t="n">
        <f aca="false">IF(ISNUMBER($AA728),IF($AA728&gt;=0.005,100,IF($AA728&gt;=-0.015,50,0)),"")</f>
        <v>100</v>
      </c>
      <c r="AM728" s="59" t="n">
        <f aca="false">IF(ISNUMBER($AB728),IF($AB728=1,100,IF($AB728=0,50,0)),"")</f>
        <v>50</v>
      </c>
      <c r="AN728" s="0" t="str">
        <f aca="false">IF(ISNUMBER($AC728),IF($AC728&gt;=0.001,100,IF($AC728&gt;=-0.003,50,0)),"")</f>
        <v/>
      </c>
      <c r="AO728" s="0" t="str">
        <f aca="false">IF(ISNUMBER($AD728),IF($AD728&gt;=0.04,100,IF($AD728&gt;=0,50,0)),"")</f>
        <v/>
      </c>
      <c r="AP728" s="0" t="str">
        <f aca="false">IF(ISNUMBER($AE728),IF($AE728&gt;=25,100,IF($AE728&gt;=-75,50,0)),"")</f>
        <v/>
      </c>
      <c r="AQ728" s="0" t="str">
        <f aca="false">IF(ISNUMBER($AF728),IF($AF728&gt;0,100,IF($AF728&gt;=-50,50,0)),"")</f>
        <v/>
      </c>
      <c r="AR728" s="0" t="str">
        <f aca="false">IF(ISNUMBER($AG728),IF($AG728=1,100,IF($AG728=0,50,0)),"")</f>
        <v/>
      </c>
      <c r="AS728" s="0" t="str">
        <f aca="false">IF(ISNUMBER($AH728),IF($AH728&lt;0,100,IF($AH728&lt;=20,50,0)),"")</f>
        <v/>
      </c>
      <c r="AT728" s="0" t="str">
        <f aca="false">IF(ISNUMBER($AI728),IF($AI728&lt;0.95,100,IF($AI728&lt;=1,50,0)),"")</f>
        <v/>
      </c>
      <c r="AU728" s="0" t="str">
        <f aca="false">IF(ISNUMBER($AJ728),IF($AJ728&lt;30,0,IF($AJ728&lt;40,50,IF($AJ728&lt;=90,100,50))),"")</f>
        <v/>
      </c>
      <c r="AV728" s="0" t="str">
        <f aca="false">IF(ISNUMBER($AK728),IF($AK728&gt;-0.2,100,IF($AK728&gt;=-0.4,50,0)),"")</f>
        <v/>
      </c>
      <c r="AW728" s="59" t="n">
        <f aca="false">01_指標庫!$H$4*ISNUMBER($F728)+01_指標庫!$H$5*ISNUMBER($AA728)+01_指標庫!$H$6*ISNUMBER($G728)+01_指標庫!$H$7*ISNUMBER($H728)+01_指標庫!$H$8*ISNUMBER($AF728)+01_指標庫!$H$9*ISNUMBER($AG728)+01_指標庫!$H$10*ISNUMBER($AB728)+01_指標庫!$H$11*ISNUMBER($AC728)+01_指標庫!$H$12*ISNUMBER($AD728)+01_指標庫!$H$13*ISNUMBER($AE728)+01_指標庫!$H$14*ISNUMBER($I728)+01_指標庫!$H$15*ISNUMBER($AH728)+01_指標庫!$H$16*ISNUMBER($K728)+01_指標庫!$H$17*ISNUMBER($AI728)+01_指標庫!$H$18*ISNUMBER($AJ728)+01_指標庫!$H$19*ISNUMBER($AK728)+01_指標庫!$H$20*ISNUMBER($BB728)+01_指標庫!$H$21*ISNUMBER($BC728)</f>
        <v>51</v>
      </c>
      <c r="AX728" s="59" t="n">
        <f aca="false">IF(AW728=0,50,ROUND((01_指標庫!$H$4*IF(ISNUMBER($F728),L728,0)+01_指標庫!$H$5*IF(ISNUMBER($AA728),AL728,0)+01_指標庫!$H$6*IF(ISNUMBER($G728),M728,0)+01_指標庫!$H$7*IF(ISNUMBER($H728),N728,0)+01_指標庫!$H$8*IF(ISNUMBER($AF728),AQ728,0)+01_指標庫!$H$9*IF(ISNUMBER($AG728),AR728,0)+01_指標庫!$H$10*IF(ISNUMBER($AB728),AM728,0)+01_指標庫!$H$11*IF(ISNUMBER($AC728),AN728,0)+01_指標庫!$H$12*IF(ISNUMBER($AD728),AO728,0)+01_指標庫!$H$13*IF(ISNUMBER($AE728),AP728,0)+01_指標庫!$H$14*IF(ISNUMBER($I728),O728,0)+01_指標庫!$H$15*IF(ISNUMBER($AH728),AS728,0)+01_指標庫!$H$16*IF(ISNUMBER($K728),P728,0)+01_指標庫!$H$17*IF(ISNUMBER($AI728),AT728,0)+01_指標庫!$H$18*IF(ISNUMBER($AJ728),AU728,0)+01_指標庫!$H$19*IF(ISNUMBER($AK728),AV728,0)+01_指標庫!$H$20*IF(ISNUMBER($BB728),BB728,0)+01_指標庫!$H$21*IF(ISNUMBER($BC728),BC728,0))/AW728,1))</f>
        <v>67.6</v>
      </c>
      <c r="AY728" s="60"/>
      <c r="AZ728" s="60"/>
      <c r="BA728" s="58" t="n">
        <f aca="false">AVERAGE($E724:$E728)/AVERAGE($E719:$E728)-1</f>
        <v>-0.00451193135482042</v>
      </c>
      <c r="BB728" s="59" t="n">
        <f aca="false">IF(ISNUMBER($BA728),IF(OR($S728&lt;=-0.03,$BA728&lt;-0.003),0,IF(OR($S728&lt;=-0.02,$BA728&lt;0.01),50,100)),"")</f>
        <v>0</v>
      </c>
      <c r="BC728" s="0" t="str">
        <f aca="false">IF(OR(COUNT($AZ728)=0,COUNT($AZ727)=0),"",IF(OR($AY728/$AZ727-1&lt;=-0.03,$AZ728/$AZ727-1&lt;=-0.045,IF(COUNT($AZ719:$AZ728)=10,AVERAGE($AZ724:$AZ728)/AVERAGE($AZ719:$AZ728)-1&lt;-0.01,FALSE())),0,IF(OR($AZ728/$AZ727-1&lt;=-0.02,IF(COUNT($AZ719:$AZ728)=10,AVERAGE($AZ724:$AZ728)/AVERAGE($AZ719:$AZ728)-1&lt;0.005,FALSE())),50,100)))</f>
        <v/>
      </c>
    </row>
    <row r="729" customFormat="false" ht="15" hidden="false" customHeight="true" outlineLevel="0" collapsed="false">
      <c r="A729" s="47" t="n">
        <v>725</v>
      </c>
      <c r="B729" s="48" t="n">
        <v>43609</v>
      </c>
      <c r="C729" s="47" t="n">
        <v>2019</v>
      </c>
      <c r="D729" s="49" t="s">
        <v>234</v>
      </c>
      <c r="E729" s="50" t="n">
        <v>7300.96</v>
      </c>
      <c r="F729" s="51" t="n">
        <v>0.020248</v>
      </c>
      <c r="G729" s="51" t="n">
        <v>-0.069435</v>
      </c>
      <c r="H729" s="52" t="n">
        <v>0.7143</v>
      </c>
      <c r="I729" s="53" t="n">
        <v>416</v>
      </c>
      <c r="J729" s="47" t="s">
        <v>235</v>
      </c>
      <c r="K729" s="54" t="n">
        <v>15.85</v>
      </c>
      <c r="L729" s="55" t="n">
        <f aca="false">IF(COUNT(F729)=0,50,IF(F729&gt;=0,100,IF(F729&gt;=-0.02,50,0)))</f>
        <v>100</v>
      </c>
      <c r="M729" s="55" t="n">
        <f aca="false">IF(COUNT(G729)=0,50,IF(G729&gt;-0.06,100,IF(G729&gt;-0.15,50,0)))</f>
        <v>50</v>
      </c>
      <c r="N729" s="55" t="n">
        <f aca="false">IF(COUNT(H729)=0,50,IF(H729&gt;=0.6,100,IF(H729&gt;=0.4,50,0)))</f>
        <v>100</v>
      </c>
      <c r="O729" s="55" t="n">
        <f aca="false">IF(COUNT(I729)=0,50,IF(J729="proxy_vix",50,IF(I729&lt;350,100,IF(I729&lt;=450,50,0))))</f>
        <v>50</v>
      </c>
      <c r="P729" s="55" t="n">
        <f aca="false">IF(COUNT(K729)=0,50,IF(K729&lt;20,100,IF(K729&lt;=25,50,0)))</f>
        <v>100</v>
      </c>
      <c r="Q729" s="54"/>
      <c r="R729" s="47"/>
      <c r="S729" s="51" t="n">
        <f aca="false">$E729/$E728-1</f>
        <v>-0.000953758451435638</v>
      </c>
      <c r="T729" s="56" t="n">
        <f aca="false">$K729/$K728-1</f>
        <v>-0.0632387706855793</v>
      </c>
      <c r="V729" s="57"/>
      <c r="W729" s="57"/>
      <c r="Y729" s="1" t="str">
        <f aca="false">IF(AX729&gt;=70,"EASY",IF(AX729&gt;40,"UNCERTAIN","HARD"))</f>
        <v>UNCERTAIN</v>
      </c>
      <c r="AA729" s="58" t="n">
        <f aca="false">IF($A729&lt;200,"",AVERAGE($E680:$E729)/AVERAGE($E530:$E729)-1)</f>
        <v>0.0548908060361961</v>
      </c>
      <c r="AB729" s="59" t="n">
        <f aca="false">LOOKUP($B729,07_L1政策步階!$A$4:$A$14,07_L1政策步階!$C$4:$C$14)</f>
        <v>0</v>
      </c>
      <c r="AC729" s="57"/>
      <c r="AD729" s="57"/>
      <c r="AE729" s="57"/>
      <c r="AF729" s="57"/>
      <c r="AG729" s="57"/>
      <c r="AH729" s="57"/>
      <c r="AI729" s="57"/>
      <c r="AJ729" s="57"/>
      <c r="AK729" s="57"/>
      <c r="AL729" s="59" t="n">
        <f aca="false">IF(ISNUMBER($AA729),IF($AA729&gt;=0.005,100,IF($AA729&gt;=-0.015,50,0)),"")</f>
        <v>100</v>
      </c>
      <c r="AM729" s="59" t="n">
        <f aca="false">IF(ISNUMBER($AB729),IF($AB729=1,100,IF($AB729=0,50,0)),"")</f>
        <v>50</v>
      </c>
      <c r="AN729" s="0" t="str">
        <f aca="false">IF(ISNUMBER($AC729),IF($AC729&gt;=0.001,100,IF($AC729&gt;=-0.003,50,0)),"")</f>
        <v/>
      </c>
      <c r="AO729" s="0" t="str">
        <f aca="false">IF(ISNUMBER($AD729),IF($AD729&gt;=0.04,100,IF($AD729&gt;=0,50,0)),"")</f>
        <v/>
      </c>
      <c r="AP729" s="0" t="str">
        <f aca="false">IF(ISNUMBER($AE729),IF($AE729&gt;=25,100,IF($AE729&gt;=-75,50,0)),"")</f>
        <v/>
      </c>
      <c r="AQ729" s="0" t="str">
        <f aca="false">IF(ISNUMBER($AF729),IF($AF729&gt;0,100,IF($AF729&gt;=-50,50,0)),"")</f>
        <v/>
      </c>
      <c r="AR729" s="0" t="str">
        <f aca="false">IF(ISNUMBER($AG729),IF($AG729=1,100,IF($AG729=0,50,0)),"")</f>
        <v/>
      </c>
      <c r="AS729" s="0" t="str">
        <f aca="false">IF(ISNUMBER($AH729),IF($AH729&lt;0,100,IF($AH729&lt;=20,50,0)),"")</f>
        <v/>
      </c>
      <c r="AT729" s="0" t="str">
        <f aca="false">IF(ISNUMBER($AI729),IF($AI729&lt;0.95,100,IF($AI729&lt;=1,50,0)),"")</f>
        <v/>
      </c>
      <c r="AU729" s="0" t="str">
        <f aca="false">IF(ISNUMBER($AJ729),IF($AJ729&lt;30,0,IF($AJ729&lt;40,50,IF($AJ729&lt;=90,100,50))),"")</f>
        <v/>
      </c>
      <c r="AV729" s="0" t="str">
        <f aca="false">IF(ISNUMBER($AK729),IF($AK729&gt;-0.2,100,IF($AK729&gt;=-0.4,50,0)),"")</f>
        <v/>
      </c>
      <c r="AW729" s="59" t="n">
        <f aca="false">01_指標庫!$H$4*ISNUMBER($F729)+01_指標庫!$H$5*ISNUMBER($AA729)+01_指標庫!$H$6*ISNUMBER($G729)+01_指標庫!$H$7*ISNUMBER($H729)+01_指標庫!$H$8*ISNUMBER($AF729)+01_指標庫!$H$9*ISNUMBER($AG729)+01_指標庫!$H$10*ISNUMBER($AB729)+01_指標庫!$H$11*ISNUMBER($AC729)+01_指標庫!$H$12*ISNUMBER($AD729)+01_指標庫!$H$13*ISNUMBER($AE729)+01_指標庫!$H$14*ISNUMBER($I729)+01_指標庫!$H$15*ISNUMBER($AH729)+01_指標庫!$H$16*ISNUMBER($K729)+01_指標庫!$H$17*ISNUMBER($AI729)+01_指標庫!$H$18*ISNUMBER($AJ729)+01_指標庫!$H$19*ISNUMBER($AK729)+01_指標庫!$H$20*ISNUMBER($BB729)+01_指標庫!$H$21*ISNUMBER($BC729)</f>
        <v>51</v>
      </c>
      <c r="AX729" s="59" t="n">
        <f aca="false">IF(AW729=0,50,ROUND((01_指標庫!$H$4*IF(ISNUMBER($F729),L729,0)+01_指標庫!$H$5*IF(ISNUMBER($AA729),AL729,0)+01_指標庫!$H$6*IF(ISNUMBER($G729),M729,0)+01_指標庫!$H$7*IF(ISNUMBER($H729),N729,0)+01_指標庫!$H$8*IF(ISNUMBER($AF729),AQ729,0)+01_指標庫!$H$9*IF(ISNUMBER($AG729),AR729,0)+01_指標庫!$H$10*IF(ISNUMBER($AB729),AM729,0)+01_指標庫!$H$11*IF(ISNUMBER($AC729),AN729,0)+01_指標庫!$H$12*IF(ISNUMBER($AD729),AO729,0)+01_指標庫!$H$13*IF(ISNUMBER($AE729),AP729,0)+01_指標庫!$H$14*IF(ISNUMBER($I729),O729,0)+01_指標庫!$H$15*IF(ISNUMBER($AH729),AS729,0)+01_指標庫!$H$16*IF(ISNUMBER($K729),P729,0)+01_指標庫!$H$17*IF(ISNUMBER($AI729),AT729,0)+01_指標庫!$H$18*IF(ISNUMBER($AJ729),AU729,0)+01_指標庫!$H$19*IF(ISNUMBER($AK729),AV729,0)+01_指標庫!$H$20*IF(ISNUMBER($BB729),BB729,0)+01_指標庫!$H$21*IF(ISNUMBER($BC729),BC729,0))/AW729,1))</f>
        <v>67.6</v>
      </c>
      <c r="AY729" s="60"/>
      <c r="AZ729" s="60"/>
      <c r="BA729" s="58" t="n">
        <f aca="false">AVERAGE($E725:$E729)/AVERAGE($E720:$E729)-1</f>
        <v>-0.00614544760810754</v>
      </c>
      <c r="BB729" s="59" t="n">
        <f aca="false">IF(ISNUMBER($BA729),IF(OR($S729&lt;=-0.03,$BA729&lt;-0.003),0,IF(OR($S729&lt;=-0.02,$BA729&lt;0.01),50,100)),"")</f>
        <v>0</v>
      </c>
      <c r="BC729" s="0" t="str">
        <f aca="false">IF(OR(COUNT($AZ729)=0,COUNT($AZ728)=0),"",IF(OR($AY729/$AZ728-1&lt;=-0.03,$AZ729/$AZ728-1&lt;=-0.045,IF(COUNT($AZ720:$AZ729)=10,AVERAGE($AZ725:$AZ729)/AVERAGE($AZ720:$AZ729)-1&lt;-0.01,FALSE())),0,IF(OR($AZ729/$AZ728-1&lt;=-0.02,IF(COUNT($AZ720:$AZ729)=10,AVERAGE($AZ725:$AZ729)/AVERAGE($AZ720:$AZ729)-1&lt;0.005,FALSE())),50,100)))</f>
        <v/>
      </c>
    </row>
    <row r="730" customFormat="false" ht="15" hidden="false" customHeight="true" outlineLevel="0" collapsed="false">
      <c r="A730" s="47" t="n">
        <v>726</v>
      </c>
      <c r="B730" s="48" t="n">
        <v>43613</v>
      </c>
      <c r="C730" s="47" t="n">
        <v>2019</v>
      </c>
      <c r="D730" s="49" t="s">
        <v>237</v>
      </c>
      <c r="E730" s="50" t="n">
        <v>7278.38</v>
      </c>
      <c r="F730" s="51" t="n">
        <v>0.017228</v>
      </c>
      <c r="G730" s="51" t="n">
        <v>-0.072313</v>
      </c>
      <c r="H730" s="52" t="n">
        <v>0.6735</v>
      </c>
      <c r="I730" s="53" t="n">
        <v>419</v>
      </c>
      <c r="J730" s="47" t="s">
        <v>235</v>
      </c>
      <c r="K730" s="54" t="n">
        <v>17.5</v>
      </c>
      <c r="L730" s="55" t="n">
        <f aca="false">IF(COUNT(F730)=0,50,IF(F730&gt;=0,100,IF(F730&gt;=-0.02,50,0)))</f>
        <v>100</v>
      </c>
      <c r="M730" s="55" t="n">
        <f aca="false">IF(COUNT(G730)=0,50,IF(G730&gt;-0.06,100,IF(G730&gt;-0.15,50,0)))</f>
        <v>50</v>
      </c>
      <c r="N730" s="55" t="n">
        <f aca="false">IF(COUNT(H730)=0,50,IF(H730&gt;=0.6,100,IF(H730&gt;=0.4,50,0)))</f>
        <v>100</v>
      </c>
      <c r="O730" s="55" t="n">
        <f aca="false">IF(COUNT(I730)=0,50,IF(J730="proxy_vix",50,IF(I730&lt;350,100,IF(I730&lt;=450,50,0))))</f>
        <v>50</v>
      </c>
      <c r="P730" s="55" t="n">
        <f aca="false">IF(COUNT(K730)=0,50,IF(K730&lt;20,100,IF(K730&lt;=25,50,0)))</f>
        <v>100</v>
      </c>
      <c r="Q730" s="54"/>
      <c r="R730" s="47"/>
      <c r="S730" s="51" t="n">
        <f aca="false">$E730/$E729-1</f>
        <v>-0.00309274396791659</v>
      </c>
      <c r="T730" s="56" t="n">
        <f aca="false">$K730/$K729-1</f>
        <v>0.10410094637224</v>
      </c>
      <c r="V730" s="57"/>
      <c r="W730" s="57"/>
      <c r="Y730" s="1" t="str">
        <f aca="false">IF(AX730&gt;=70,"EASY",IF(AX730&gt;40,"UNCERTAIN","HARD"))</f>
        <v>UNCERTAIN</v>
      </c>
      <c r="AA730" s="58" t="n">
        <f aca="false">IF($A730&lt;200,"",AVERAGE($E681:$E730)/AVERAGE($E531:$E730)-1)</f>
        <v>0.0549517579078618</v>
      </c>
      <c r="AB730" s="59" t="n">
        <f aca="false">LOOKUP($B730,07_L1政策步階!$A$4:$A$14,07_L1政策步階!$C$4:$C$14)</f>
        <v>0</v>
      </c>
      <c r="AC730" s="57"/>
      <c r="AD730" s="57"/>
      <c r="AE730" s="57"/>
      <c r="AF730" s="57"/>
      <c r="AG730" s="57"/>
      <c r="AH730" s="57"/>
      <c r="AI730" s="57"/>
      <c r="AJ730" s="57"/>
      <c r="AK730" s="57"/>
      <c r="AL730" s="59" t="n">
        <f aca="false">IF(ISNUMBER($AA730),IF($AA730&gt;=0.005,100,IF($AA730&gt;=-0.015,50,0)),"")</f>
        <v>100</v>
      </c>
      <c r="AM730" s="59" t="n">
        <f aca="false">IF(ISNUMBER($AB730),IF($AB730=1,100,IF($AB730=0,50,0)),"")</f>
        <v>50</v>
      </c>
      <c r="AN730" s="0" t="str">
        <f aca="false">IF(ISNUMBER($AC730),IF($AC730&gt;=0.001,100,IF($AC730&gt;=-0.003,50,0)),"")</f>
        <v/>
      </c>
      <c r="AO730" s="0" t="str">
        <f aca="false">IF(ISNUMBER($AD730),IF($AD730&gt;=0.04,100,IF($AD730&gt;=0,50,0)),"")</f>
        <v/>
      </c>
      <c r="AP730" s="0" t="str">
        <f aca="false">IF(ISNUMBER($AE730),IF($AE730&gt;=25,100,IF($AE730&gt;=-75,50,0)),"")</f>
        <v/>
      </c>
      <c r="AQ730" s="0" t="str">
        <f aca="false">IF(ISNUMBER($AF730),IF($AF730&gt;0,100,IF($AF730&gt;=-50,50,0)),"")</f>
        <v/>
      </c>
      <c r="AR730" s="0" t="str">
        <f aca="false">IF(ISNUMBER($AG730),IF($AG730=1,100,IF($AG730=0,50,0)),"")</f>
        <v/>
      </c>
      <c r="AS730" s="0" t="str">
        <f aca="false">IF(ISNUMBER($AH730),IF($AH730&lt;0,100,IF($AH730&lt;=20,50,0)),"")</f>
        <v/>
      </c>
      <c r="AT730" s="0" t="str">
        <f aca="false">IF(ISNUMBER($AI730),IF($AI730&lt;0.95,100,IF($AI730&lt;=1,50,0)),"")</f>
        <v/>
      </c>
      <c r="AU730" s="0" t="str">
        <f aca="false">IF(ISNUMBER($AJ730),IF($AJ730&lt;30,0,IF($AJ730&lt;40,50,IF($AJ730&lt;=90,100,50))),"")</f>
        <v/>
      </c>
      <c r="AV730" s="0" t="str">
        <f aca="false">IF(ISNUMBER($AK730),IF($AK730&gt;-0.2,100,IF($AK730&gt;=-0.4,50,0)),"")</f>
        <v/>
      </c>
      <c r="AW730" s="59" t="n">
        <f aca="false">01_指標庫!$H$4*ISNUMBER($F730)+01_指標庫!$H$5*ISNUMBER($AA730)+01_指標庫!$H$6*ISNUMBER($G730)+01_指標庫!$H$7*ISNUMBER($H730)+01_指標庫!$H$8*ISNUMBER($AF730)+01_指標庫!$H$9*ISNUMBER($AG730)+01_指標庫!$H$10*ISNUMBER($AB730)+01_指標庫!$H$11*ISNUMBER($AC730)+01_指標庫!$H$12*ISNUMBER($AD730)+01_指標庫!$H$13*ISNUMBER($AE730)+01_指標庫!$H$14*ISNUMBER($I730)+01_指標庫!$H$15*ISNUMBER($AH730)+01_指標庫!$H$16*ISNUMBER($K730)+01_指標庫!$H$17*ISNUMBER($AI730)+01_指標庫!$H$18*ISNUMBER($AJ730)+01_指標庫!$H$19*ISNUMBER($AK730)+01_指標庫!$H$20*ISNUMBER($BB730)+01_指標庫!$H$21*ISNUMBER($BC730)</f>
        <v>51</v>
      </c>
      <c r="AX730" s="59" t="n">
        <f aca="false">IF(AW730=0,50,ROUND((01_指標庫!$H$4*IF(ISNUMBER($F730),L730,0)+01_指標庫!$H$5*IF(ISNUMBER($AA730),AL730,0)+01_指標庫!$H$6*IF(ISNUMBER($G730),M730,0)+01_指標庫!$H$7*IF(ISNUMBER($H730),N730,0)+01_指標庫!$H$8*IF(ISNUMBER($AF730),AQ730,0)+01_指標庫!$H$9*IF(ISNUMBER($AG730),AR730,0)+01_指標庫!$H$10*IF(ISNUMBER($AB730),AM730,0)+01_指標庫!$H$11*IF(ISNUMBER($AC730),AN730,0)+01_指標庫!$H$12*IF(ISNUMBER($AD730),AO730,0)+01_指標庫!$H$13*IF(ISNUMBER($AE730),AP730,0)+01_指標庫!$H$14*IF(ISNUMBER($I730),O730,0)+01_指標庫!$H$15*IF(ISNUMBER($AH730),AS730,0)+01_指標庫!$H$16*IF(ISNUMBER($K730),P730,0)+01_指標庫!$H$17*IF(ISNUMBER($AI730),AT730,0)+01_指標庫!$H$18*IF(ISNUMBER($AJ730),AU730,0)+01_指標庫!$H$19*IF(ISNUMBER($AK730),AV730,0)+01_指標庫!$H$20*IF(ISNUMBER($BB730),BB730,0)+01_指標庫!$H$21*IF(ISNUMBER($BC730),BC730,0))/AW730,1))</f>
        <v>67.6</v>
      </c>
      <c r="AY730" s="60"/>
      <c r="AZ730" s="60"/>
      <c r="BA730" s="58" t="n">
        <f aca="false">AVERAGE($E726:$E730)/AVERAGE($E721:$E730)-1</f>
        <v>-0.00818486710214983</v>
      </c>
      <c r="BB730" s="59" t="n">
        <f aca="false">IF(ISNUMBER($BA730),IF(OR($S730&lt;=-0.03,$BA730&lt;-0.003),0,IF(OR($S730&lt;=-0.02,$BA730&lt;0.01),50,100)),"")</f>
        <v>0</v>
      </c>
      <c r="BC730" s="0" t="str">
        <f aca="false">IF(OR(COUNT($AZ730)=0,COUNT($AZ729)=0),"",IF(OR($AY730/$AZ729-1&lt;=-0.03,$AZ730/$AZ729-1&lt;=-0.045,IF(COUNT($AZ721:$AZ730)=10,AVERAGE($AZ726:$AZ730)/AVERAGE($AZ721:$AZ730)-1&lt;-0.01,FALSE())),0,IF(OR($AZ730/$AZ729-1&lt;=-0.02,IF(COUNT($AZ721:$AZ730)=10,AVERAGE($AZ726:$AZ730)/AVERAGE($AZ721:$AZ730)-1&lt;0.005,FALSE())),50,100)))</f>
        <v/>
      </c>
    </row>
    <row r="731" customFormat="false" ht="15" hidden="false" customHeight="true" outlineLevel="0" collapsed="false">
      <c r="A731" s="47" t="n">
        <v>727</v>
      </c>
      <c r="B731" s="48" t="n">
        <v>43614</v>
      </c>
      <c r="C731" s="47" t="n">
        <v>2019</v>
      </c>
      <c r="D731" s="49" t="s">
        <v>238</v>
      </c>
      <c r="E731" s="50" t="n">
        <v>7216.86</v>
      </c>
      <c r="F731" s="51" t="n">
        <v>0.008806</v>
      </c>
      <c r="G731" s="51" t="n">
        <v>-0.080154</v>
      </c>
      <c r="H731" s="52" t="n">
        <v>0.6735</v>
      </c>
      <c r="I731" s="53" t="n">
        <v>436</v>
      </c>
      <c r="J731" s="47" t="s">
        <v>235</v>
      </c>
      <c r="K731" s="54" t="n">
        <v>17.9</v>
      </c>
      <c r="L731" s="55" t="n">
        <f aca="false">IF(COUNT(F731)=0,50,IF(F731&gt;=0,100,IF(F731&gt;=-0.02,50,0)))</f>
        <v>100</v>
      </c>
      <c r="M731" s="55" t="n">
        <f aca="false">IF(COUNT(G731)=0,50,IF(G731&gt;-0.06,100,IF(G731&gt;-0.15,50,0)))</f>
        <v>50</v>
      </c>
      <c r="N731" s="55" t="n">
        <f aca="false">IF(COUNT(H731)=0,50,IF(H731&gt;=0.6,100,IF(H731&gt;=0.4,50,0)))</f>
        <v>100</v>
      </c>
      <c r="O731" s="55" t="n">
        <f aca="false">IF(COUNT(I731)=0,50,IF(J731="proxy_vix",50,IF(I731&lt;350,100,IF(I731&lt;=450,50,0))))</f>
        <v>50</v>
      </c>
      <c r="P731" s="55" t="n">
        <f aca="false">IF(COUNT(K731)=0,50,IF(K731&lt;20,100,IF(K731&lt;=25,50,0)))</f>
        <v>100</v>
      </c>
      <c r="Q731" s="54"/>
      <c r="R731" s="47"/>
      <c r="S731" s="51" t="n">
        <f aca="false">$E731/$E730-1</f>
        <v>-0.00845243034851173</v>
      </c>
      <c r="T731" s="56" t="n">
        <f aca="false">$K731/$K730-1</f>
        <v>0.0228571428571427</v>
      </c>
      <c r="V731" s="57"/>
      <c r="W731" s="57"/>
      <c r="Y731" s="1" t="str">
        <f aca="false">IF(AX731&gt;=70,"EASY",IF(AX731&gt;40,"UNCERTAIN","HARD"))</f>
        <v>UNCERTAIN</v>
      </c>
      <c r="AA731" s="58" t="n">
        <f aca="false">IF($A731&lt;200,"",AVERAGE($E682:$E731)/AVERAGE($E532:$E731)-1)</f>
        <v>0.054830259468315</v>
      </c>
      <c r="AB731" s="59" t="n">
        <f aca="false">LOOKUP($B731,07_L1政策步階!$A$4:$A$14,07_L1政策步階!$C$4:$C$14)</f>
        <v>0</v>
      </c>
      <c r="AC731" s="57"/>
      <c r="AD731" s="57"/>
      <c r="AE731" s="57"/>
      <c r="AF731" s="57"/>
      <c r="AG731" s="57"/>
      <c r="AH731" s="57"/>
      <c r="AI731" s="57"/>
      <c r="AJ731" s="57"/>
      <c r="AK731" s="57"/>
      <c r="AL731" s="59" t="n">
        <f aca="false">IF(ISNUMBER($AA731),IF($AA731&gt;=0.005,100,IF($AA731&gt;=-0.015,50,0)),"")</f>
        <v>100</v>
      </c>
      <c r="AM731" s="59" t="n">
        <f aca="false">IF(ISNUMBER($AB731),IF($AB731=1,100,IF($AB731=0,50,0)),"")</f>
        <v>50</v>
      </c>
      <c r="AN731" s="0" t="str">
        <f aca="false">IF(ISNUMBER($AC731),IF($AC731&gt;=0.001,100,IF($AC731&gt;=-0.003,50,0)),"")</f>
        <v/>
      </c>
      <c r="AO731" s="0" t="str">
        <f aca="false">IF(ISNUMBER($AD731),IF($AD731&gt;=0.04,100,IF($AD731&gt;=0,50,0)),"")</f>
        <v/>
      </c>
      <c r="AP731" s="0" t="str">
        <f aca="false">IF(ISNUMBER($AE731),IF($AE731&gt;=25,100,IF($AE731&gt;=-75,50,0)),"")</f>
        <v/>
      </c>
      <c r="AQ731" s="0" t="str">
        <f aca="false">IF(ISNUMBER($AF731),IF($AF731&gt;0,100,IF($AF731&gt;=-50,50,0)),"")</f>
        <v/>
      </c>
      <c r="AR731" s="0" t="str">
        <f aca="false">IF(ISNUMBER($AG731),IF($AG731=1,100,IF($AG731=0,50,0)),"")</f>
        <v/>
      </c>
      <c r="AS731" s="0" t="str">
        <f aca="false">IF(ISNUMBER($AH731),IF($AH731&lt;0,100,IF($AH731&lt;=20,50,0)),"")</f>
        <v/>
      </c>
      <c r="AT731" s="0" t="str">
        <f aca="false">IF(ISNUMBER($AI731),IF($AI731&lt;0.95,100,IF($AI731&lt;=1,50,0)),"")</f>
        <v/>
      </c>
      <c r="AU731" s="0" t="str">
        <f aca="false">IF(ISNUMBER($AJ731),IF($AJ731&lt;30,0,IF($AJ731&lt;40,50,IF($AJ731&lt;=90,100,50))),"")</f>
        <v/>
      </c>
      <c r="AV731" s="0" t="str">
        <f aca="false">IF(ISNUMBER($AK731),IF($AK731&gt;-0.2,100,IF($AK731&gt;=-0.4,50,0)),"")</f>
        <v/>
      </c>
      <c r="AW731" s="59" t="n">
        <f aca="false">01_指標庫!$H$4*ISNUMBER($F731)+01_指標庫!$H$5*ISNUMBER($AA731)+01_指標庫!$H$6*ISNUMBER($G731)+01_指標庫!$H$7*ISNUMBER($H731)+01_指標庫!$H$8*ISNUMBER($AF731)+01_指標庫!$H$9*ISNUMBER($AG731)+01_指標庫!$H$10*ISNUMBER($AB731)+01_指標庫!$H$11*ISNUMBER($AC731)+01_指標庫!$H$12*ISNUMBER($AD731)+01_指標庫!$H$13*ISNUMBER($AE731)+01_指標庫!$H$14*ISNUMBER($I731)+01_指標庫!$H$15*ISNUMBER($AH731)+01_指標庫!$H$16*ISNUMBER($K731)+01_指標庫!$H$17*ISNUMBER($AI731)+01_指標庫!$H$18*ISNUMBER($AJ731)+01_指標庫!$H$19*ISNUMBER($AK731)+01_指標庫!$H$20*ISNUMBER($BB731)+01_指標庫!$H$21*ISNUMBER($BC731)</f>
        <v>51</v>
      </c>
      <c r="AX731" s="59" t="n">
        <f aca="false">IF(AW731=0,50,ROUND((01_指標庫!$H$4*IF(ISNUMBER($F731),L731,0)+01_指標庫!$H$5*IF(ISNUMBER($AA731),AL731,0)+01_指標庫!$H$6*IF(ISNUMBER($G731),M731,0)+01_指標庫!$H$7*IF(ISNUMBER($H731),N731,0)+01_指標庫!$H$8*IF(ISNUMBER($AF731),AQ731,0)+01_指標庫!$H$9*IF(ISNUMBER($AG731),AR731,0)+01_指標庫!$H$10*IF(ISNUMBER($AB731),AM731,0)+01_指標庫!$H$11*IF(ISNUMBER($AC731),AN731,0)+01_指標庫!$H$12*IF(ISNUMBER($AD731),AO731,0)+01_指標庫!$H$13*IF(ISNUMBER($AE731),AP731,0)+01_指標庫!$H$14*IF(ISNUMBER($I731),O731,0)+01_指標庫!$H$15*IF(ISNUMBER($AH731),AS731,0)+01_指標庫!$H$16*IF(ISNUMBER($K731),P731,0)+01_指標庫!$H$17*IF(ISNUMBER($AI731),AT731,0)+01_指標庫!$H$18*IF(ISNUMBER($AJ731),AU731,0)+01_指標庫!$H$19*IF(ISNUMBER($AK731),AV731,0)+01_指標庫!$H$20*IF(ISNUMBER($BB731),BB731,0)+01_指標庫!$H$21*IF(ISNUMBER($BC731),BC731,0))/AW731,1))</f>
        <v>67.6</v>
      </c>
      <c r="AY731" s="60"/>
      <c r="AZ731" s="60"/>
      <c r="BA731" s="58" t="n">
        <f aca="false">AVERAGE($E727:$E731)/AVERAGE($E722:$E731)-1</f>
        <v>-0.0120368549564388</v>
      </c>
      <c r="BB731" s="59" t="n">
        <f aca="false">IF(ISNUMBER($BA731),IF(OR($S731&lt;=-0.03,$BA731&lt;-0.003),0,IF(OR($S731&lt;=-0.02,$BA731&lt;0.01),50,100)),"")</f>
        <v>0</v>
      </c>
      <c r="BC731" s="0" t="str">
        <f aca="false">IF(OR(COUNT($AZ731)=0,COUNT($AZ730)=0),"",IF(OR($AY731/$AZ730-1&lt;=-0.03,$AZ731/$AZ730-1&lt;=-0.045,IF(COUNT($AZ722:$AZ731)=10,AVERAGE($AZ727:$AZ731)/AVERAGE($AZ722:$AZ731)-1&lt;-0.01,FALSE())),0,IF(OR($AZ731/$AZ730-1&lt;=-0.02,IF(COUNT($AZ722:$AZ731)=10,AVERAGE($AZ727:$AZ731)/AVERAGE($AZ722:$AZ731)-1&lt;0.005,FALSE())),50,100)))</f>
        <v/>
      </c>
    </row>
    <row r="732" customFormat="false" ht="15" hidden="false" customHeight="true" outlineLevel="0" collapsed="false">
      <c r="A732" s="47" t="n">
        <v>728</v>
      </c>
      <c r="B732" s="48" t="n">
        <v>43615</v>
      </c>
      <c r="C732" s="47" t="n">
        <v>2019</v>
      </c>
      <c r="D732" s="49" t="s">
        <v>239</v>
      </c>
      <c r="E732" s="50" t="n">
        <v>7245.4</v>
      </c>
      <c r="F732" s="51" t="n">
        <v>0.012911</v>
      </c>
      <c r="G732" s="51" t="n">
        <v>-0.076517</v>
      </c>
      <c r="H732" s="52" t="n">
        <v>0.7143</v>
      </c>
      <c r="I732" s="53" t="n">
        <v>433</v>
      </c>
      <c r="J732" s="47" t="s">
        <v>235</v>
      </c>
      <c r="K732" s="54" t="n">
        <v>17.3</v>
      </c>
      <c r="L732" s="55" t="n">
        <f aca="false">IF(COUNT(F732)=0,50,IF(F732&gt;=0,100,IF(F732&gt;=-0.02,50,0)))</f>
        <v>100</v>
      </c>
      <c r="M732" s="55" t="n">
        <f aca="false">IF(COUNT(G732)=0,50,IF(G732&gt;-0.06,100,IF(G732&gt;-0.15,50,0)))</f>
        <v>50</v>
      </c>
      <c r="N732" s="55" t="n">
        <f aca="false">IF(COUNT(H732)=0,50,IF(H732&gt;=0.6,100,IF(H732&gt;=0.4,50,0)))</f>
        <v>100</v>
      </c>
      <c r="O732" s="55" t="n">
        <f aca="false">IF(COUNT(I732)=0,50,IF(J732="proxy_vix",50,IF(I732&lt;350,100,IF(I732&lt;=450,50,0))))</f>
        <v>50</v>
      </c>
      <c r="P732" s="55" t="n">
        <f aca="false">IF(COUNT(K732)=0,50,IF(K732&lt;20,100,IF(K732&lt;=25,50,0)))</f>
        <v>100</v>
      </c>
      <c r="Q732" s="54"/>
      <c r="R732" s="47"/>
      <c r="S732" s="51" t="n">
        <f aca="false">$E732/$E731-1</f>
        <v>0.00395462846722805</v>
      </c>
      <c r="T732" s="56" t="n">
        <f aca="false">$K732/$K731-1</f>
        <v>-0.0335195530726256</v>
      </c>
      <c r="V732" s="57"/>
      <c r="W732" s="57"/>
      <c r="Y732" s="1" t="str">
        <f aca="false">IF(AX732&gt;=70,"EASY",IF(AX732&gt;40,"UNCERTAIN","HARD"))</f>
        <v>UNCERTAIN</v>
      </c>
      <c r="AA732" s="58" t="n">
        <f aca="false">IF($A732&lt;200,"",AVERAGE($E683:$E732)/AVERAGE($E533:$E732)-1)</f>
        <v>0.0546599207288701</v>
      </c>
      <c r="AB732" s="59" t="n">
        <f aca="false">LOOKUP($B732,07_L1政策步階!$A$4:$A$14,07_L1政策步階!$C$4:$C$14)</f>
        <v>0</v>
      </c>
      <c r="AC732" s="57"/>
      <c r="AD732" s="57"/>
      <c r="AE732" s="57"/>
      <c r="AF732" s="57"/>
      <c r="AG732" s="57"/>
      <c r="AH732" s="57"/>
      <c r="AI732" s="57"/>
      <c r="AJ732" s="57"/>
      <c r="AK732" s="57"/>
      <c r="AL732" s="59" t="n">
        <f aca="false">IF(ISNUMBER($AA732),IF($AA732&gt;=0.005,100,IF($AA732&gt;=-0.015,50,0)),"")</f>
        <v>100</v>
      </c>
      <c r="AM732" s="59" t="n">
        <f aca="false">IF(ISNUMBER($AB732),IF($AB732=1,100,IF($AB732=0,50,0)),"")</f>
        <v>50</v>
      </c>
      <c r="AN732" s="0" t="str">
        <f aca="false">IF(ISNUMBER($AC732),IF($AC732&gt;=0.001,100,IF($AC732&gt;=-0.003,50,0)),"")</f>
        <v/>
      </c>
      <c r="AO732" s="0" t="str">
        <f aca="false">IF(ISNUMBER($AD732),IF($AD732&gt;=0.04,100,IF($AD732&gt;=0,50,0)),"")</f>
        <v/>
      </c>
      <c r="AP732" s="0" t="str">
        <f aca="false">IF(ISNUMBER($AE732),IF($AE732&gt;=25,100,IF($AE732&gt;=-75,50,0)),"")</f>
        <v/>
      </c>
      <c r="AQ732" s="0" t="str">
        <f aca="false">IF(ISNUMBER($AF732),IF($AF732&gt;0,100,IF($AF732&gt;=-50,50,0)),"")</f>
        <v/>
      </c>
      <c r="AR732" s="0" t="str">
        <f aca="false">IF(ISNUMBER($AG732),IF($AG732=1,100,IF($AG732=0,50,0)),"")</f>
        <v/>
      </c>
      <c r="AS732" s="0" t="str">
        <f aca="false">IF(ISNUMBER($AH732),IF($AH732&lt;0,100,IF($AH732&lt;=20,50,0)),"")</f>
        <v/>
      </c>
      <c r="AT732" s="0" t="str">
        <f aca="false">IF(ISNUMBER($AI732),IF($AI732&lt;0.95,100,IF($AI732&lt;=1,50,0)),"")</f>
        <v/>
      </c>
      <c r="AU732" s="0" t="str">
        <f aca="false">IF(ISNUMBER($AJ732),IF($AJ732&lt;30,0,IF($AJ732&lt;40,50,IF($AJ732&lt;=90,100,50))),"")</f>
        <v/>
      </c>
      <c r="AV732" s="0" t="str">
        <f aca="false">IF(ISNUMBER($AK732),IF($AK732&gt;-0.2,100,IF($AK732&gt;=-0.4,50,0)),"")</f>
        <v/>
      </c>
      <c r="AW732" s="59" t="n">
        <f aca="false">01_指標庫!$H$4*ISNUMBER($F732)+01_指標庫!$H$5*ISNUMBER($AA732)+01_指標庫!$H$6*ISNUMBER($G732)+01_指標庫!$H$7*ISNUMBER($H732)+01_指標庫!$H$8*ISNUMBER($AF732)+01_指標庫!$H$9*ISNUMBER($AG732)+01_指標庫!$H$10*ISNUMBER($AB732)+01_指標庫!$H$11*ISNUMBER($AC732)+01_指標庫!$H$12*ISNUMBER($AD732)+01_指標庫!$H$13*ISNUMBER($AE732)+01_指標庫!$H$14*ISNUMBER($I732)+01_指標庫!$H$15*ISNUMBER($AH732)+01_指標庫!$H$16*ISNUMBER($K732)+01_指標庫!$H$17*ISNUMBER($AI732)+01_指標庫!$H$18*ISNUMBER($AJ732)+01_指標庫!$H$19*ISNUMBER($AK732)+01_指標庫!$H$20*ISNUMBER($BB732)+01_指標庫!$H$21*ISNUMBER($BC732)</f>
        <v>51</v>
      </c>
      <c r="AX732" s="59" t="n">
        <f aca="false">IF(AW732=0,50,ROUND((01_指標庫!$H$4*IF(ISNUMBER($F732),L732,0)+01_指標庫!$H$5*IF(ISNUMBER($AA732),AL732,0)+01_指標庫!$H$6*IF(ISNUMBER($G732),M732,0)+01_指標庫!$H$7*IF(ISNUMBER($H732),N732,0)+01_指標庫!$H$8*IF(ISNUMBER($AF732),AQ732,0)+01_指標庫!$H$9*IF(ISNUMBER($AG732),AR732,0)+01_指標庫!$H$10*IF(ISNUMBER($AB732),AM732,0)+01_指標庫!$H$11*IF(ISNUMBER($AC732),AN732,0)+01_指標庫!$H$12*IF(ISNUMBER($AD732),AO732,0)+01_指標庫!$H$13*IF(ISNUMBER($AE732),AP732,0)+01_指標庫!$H$14*IF(ISNUMBER($I732),O732,0)+01_指標庫!$H$15*IF(ISNUMBER($AH732),AS732,0)+01_指標庫!$H$16*IF(ISNUMBER($K732),P732,0)+01_指標庫!$H$17*IF(ISNUMBER($AI732),AT732,0)+01_指標庫!$H$18*IF(ISNUMBER($AJ732),AU732,0)+01_指標庫!$H$19*IF(ISNUMBER($AK732),AV732,0)+01_指標庫!$H$20*IF(ISNUMBER($BB732),BB732,0)+01_指標庫!$H$21*IF(ISNUMBER($BC732),BC732,0))/AW732,1))</f>
        <v>67.6</v>
      </c>
      <c r="AY732" s="60"/>
      <c r="AZ732" s="60"/>
      <c r="BA732" s="58" t="n">
        <f aca="false">AVERAGE($E728:$E732)/AVERAGE($E723:$E732)-1</f>
        <v>-0.0133366846842494</v>
      </c>
      <c r="BB732" s="59" t="n">
        <f aca="false">IF(ISNUMBER($BA732),IF(OR($S732&lt;=-0.03,$BA732&lt;-0.003),0,IF(OR($S732&lt;=-0.02,$BA732&lt;0.01),50,100)),"")</f>
        <v>0</v>
      </c>
      <c r="BC732" s="0" t="str">
        <f aca="false">IF(OR(COUNT($AZ732)=0,COUNT($AZ731)=0),"",IF(OR($AY732/$AZ731-1&lt;=-0.03,$AZ732/$AZ731-1&lt;=-0.045,IF(COUNT($AZ723:$AZ732)=10,AVERAGE($AZ728:$AZ732)/AVERAGE($AZ723:$AZ732)-1&lt;-0.01,FALSE())),0,IF(OR($AZ732/$AZ731-1&lt;=-0.02,IF(COUNT($AZ723:$AZ732)=10,AVERAGE($AZ728:$AZ732)/AVERAGE($AZ723:$AZ732)-1&lt;0.005,FALSE())),50,100)))</f>
        <v/>
      </c>
    </row>
    <row r="733" customFormat="false" ht="15" hidden="false" customHeight="true" outlineLevel="0" collapsed="false">
      <c r="A733" s="47" t="n">
        <v>729</v>
      </c>
      <c r="B733" s="48" t="n">
        <v>43616</v>
      </c>
      <c r="C733" s="47" t="n">
        <v>2019</v>
      </c>
      <c r="D733" s="49" t="s">
        <v>234</v>
      </c>
      <c r="E733" s="50" t="n">
        <v>7127.96</v>
      </c>
      <c r="F733" s="51" t="n">
        <v>-0.003317</v>
      </c>
      <c r="G733" s="51" t="n">
        <v>-0.091485</v>
      </c>
      <c r="H733" s="52" t="n">
        <v>0.6735</v>
      </c>
      <c r="I733" s="53" t="n">
        <v>459</v>
      </c>
      <c r="J733" s="47" t="s">
        <v>235</v>
      </c>
      <c r="K733" s="54" t="n">
        <v>18.71</v>
      </c>
      <c r="L733" s="55" t="n">
        <f aca="false">IF(COUNT(F733)=0,50,IF(F733&gt;=0,100,IF(F733&gt;=-0.02,50,0)))</f>
        <v>50</v>
      </c>
      <c r="M733" s="55" t="n">
        <f aca="false">IF(COUNT(G733)=0,50,IF(G733&gt;-0.06,100,IF(G733&gt;-0.15,50,0)))</f>
        <v>50</v>
      </c>
      <c r="N733" s="55" t="n">
        <f aca="false">IF(COUNT(H733)=0,50,IF(H733&gt;=0.6,100,IF(H733&gt;=0.4,50,0)))</f>
        <v>100</v>
      </c>
      <c r="O733" s="55" t="n">
        <f aca="false">IF(COUNT(I733)=0,50,IF(J733="proxy_vix",50,IF(I733&lt;350,100,IF(I733&lt;=450,50,0))))</f>
        <v>0</v>
      </c>
      <c r="P733" s="55" t="n">
        <f aca="false">IF(COUNT(K733)=0,50,IF(K733&lt;20,100,IF(K733&lt;=25,50,0)))</f>
        <v>100</v>
      </c>
      <c r="Q733" s="54"/>
      <c r="R733" s="47"/>
      <c r="S733" s="51" t="n">
        <f aca="false">$E733/$E732-1</f>
        <v>-0.0162089049603886</v>
      </c>
      <c r="T733" s="56" t="n">
        <f aca="false">$K733/$K732-1</f>
        <v>0.0815028901734105</v>
      </c>
      <c r="V733" s="57"/>
      <c r="W733" s="57"/>
      <c r="Y733" s="1" t="str">
        <f aca="false">IF(AX733&gt;=70,"EASY",IF(AX733&gt;40,"UNCERTAIN","HARD"))</f>
        <v>UNCERTAIN</v>
      </c>
      <c r="AA733" s="58" t="n">
        <f aca="false">IF($A733&lt;200,"",AVERAGE($E684:$E733)/AVERAGE($E534:$E733)-1)</f>
        <v>0.054154433613492</v>
      </c>
      <c r="AB733" s="59" t="n">
        <f aca="false">LOOKUP($B733,07_L1政策步階!$A$4:$A$14,07_L1政策步階!$C$4:$C$14)</f>
        <v>0</v>
      </c>
      <c r="AC733" s="57"/>
      <c r="AD733" s="57"/>
      <c r="AE733" s="57"/>
      <c r="AF733" s="57"/>
      <c r="AG733" s="57"/>
      <c r="AH733" s="57"/>
      <c r="AI733" s="57"/>
      <c r="AJ733" s="57"/>
      <c r="AK733" s="57"/>
      <c r="AL733" s="59" t="n">
        <f aca="false">IF(ISNUMBER($AA733),IF($AA733&gt;=0.005,100,IF($AA733&gt;=-0.015,50,0)),"")</f>
        <v>100</v>
      </c>
      <c r="AM733" s="59" t="n">
        <f aca="false">IF(ISNUMBER($AB733),IF($AB733=1,100,IF($AB733=0,50,0)),"")</f>
        <v>50</v>
      </c>
      <c r="AN733" s="0" t="str">
        <f aca="false">IF(ISNUMBER($AC733),IF($AC733&gt;=0.001,100,IF($AC733&gt;=-0.003,50,0)),"")</f>
        <v/>
      </c>
      <c r="AO733" s="0" t="str">
        <f aca="false">IF(ISNUMBER($AD733),IF($AD733&gt;=0.04,100,IF($AD733&gt;=0,50,0)),"")</f>
        <v/>
      </c>
      <c r="AP733" s="0" t="str">
        <f aca="false">IF(ISNUMBER($AE733),IF($AE733&gt;=25,100,IF($AE733&gt;=-75,50,0)),"")</f>
        <v/>
      </c>
      <c r="AQ733" s="0" t="str">
        <f aca="false">IF(ISNUMBER($AF733),IF($AF733&gt;0,100,IF($AF733&gt;=-50,50,0)),"")</f>
        <v/>
      </c>
      <c r="AR733" s="0" t="str">
        <f aca="false">IF(ISNUMBER($AG733),IF($AG733=1,100,IF($AG733=0,50,0)),"")</f>
        <v/>
      </c>
      <c r="AS733" s="0" t="str">
        <f aca="false">IF(ISNUMBER($AH733),IF($AH733&lt;0,100,IF($AH733&lt;=20,50,0)),"")</f>
        <v/>
      </c>
      <c r="AT733" s="0" t="str">
        <f aca="false">IF(ISNUMBER($AI733),IF($AI733&lt;0.95,100,IF($AI733&lt;=1,50,0)),"")</f>
        <v/>
      </c>
      <c r="AU733" s="0" t="str">
        <f aca="false">IF(ISNUMBER($AJ733),IF($AJ733&lt;30,0,IF($AJ733&lt;40,50,IF($AJ733&lt;=90,100,50))),"")</f>
        <v/>
      </c>
      <c r="AV733" s="0" t="str">
        <f aca="false">IF(ISNUMBER($AK733),IF($AK733&gt;-0.2,100,IF($AK733&gt;=-0.4,50,0)),"")</f>
        <v/>
      </c>
      <c r="AW733" s="59" t="n">
        <f aca="false">01_指標庫!$H$4*ISNUMBER($F733)+01_指標庫!$H$5*ISNUMBER($AA733)+01_指標庫!$H$6*ISNUMBER($G733)+01_指標庫!$H$7*ISNUMBER($H733)+01_指標庫!$H$8*ISNUMBER($AF733)+01_指標庫!$H$9*ISNUMBER($AG733)+01_指標庫!$H$10*ISNUMBER($AB733)+01_指標庫!$H$11*ISNUMBER($AC733)+01_指標庫!$H$12*ISNUMBER($AD733)+01_指標庫!$H$13*ISNUMBER($AE733)+01_指標庫!$H$14*ISNUMBER($I733)+01_指標庫!$H$15*ISNUMBER($AH733)+01_指標庫!$H$16*ISNUMBER($K733)+01_指標庫!$H$17*ISNUMBER($AI733)+01_指標庫!$H$18*ISNUMBER($AJ733)+01_指標庫!$H$19*ISNUMBER($AK733)+01_指標庫!$H$20*ISNUMBER($BB733)+01_指標庫!$H$21*ISNUMBER($BC733)</f>
        <v>51</v>
      </c>
      <c r="AX733" s="59" t="n">
        <f aca="false">IF(AW733=0,50,ROUND((01_指標庫!$H$4*IF(ISNUMBER($F733),L733,0)+01_指標庫!$H$5*IF(ISNUMBER($AA733),AL733,0)+01_指標庫!$H$6*IF(ISNUMBER($G733),M733,0)+01_指標庫!$H$7*IF(ISNUMBER($H733),N733,0)+01_指標庫!$H$8*IF(ISNUMBER($AF733),AQ733,0)+01_指標庫!$H$9*IF(ISNUMBER($AG733),AR733,0)+01_指標庫!$H$10*IF(ISNUMBER($AB733),AM733,0)+01_指標庫!$H$11*IF(ISNUMBER($AC733),AN733,0)+01_指標庫!$H$12*IF(ISNUMBER($AD733),AO733,0)+01_指標庫!$H$13*IF(ISNUMBER($AE733),AP733,0)+01_指標庫!$H$14*IF(ISNUMBER($I733),O733,0)+01_指標庫!$H$15*IF(ISNUMBER($AH733),AS733,0)+01_指標庫!$H$16*IF(ISNUMBER($K733),P733,0)+01_指標庫!$H$17*IF(ISNUMBER($AI733),AT733,0)+01_指標庫!$H$18*IF(ISNUMBER($AJ733),AU733,0)+01_指標庫!$H$19*IF(ISNUMBER($AK733),AV733,0)+01_指標庫!$H$20*IF(ISNUMBER($BB733),BB733,0)+01_指標庫!$H$21*IF(ISNUMBER($BC733),BC733,0))/AW733,1))</f>
        <v>52</v>
      </c>
      <c r="AY733" s="60"/>
      <c r="AZ733" s="60"/>
      <c r="BA733" s="58" t="n">
        <f aca="false">AVERAGE($E729:$E733)/AVERAGE($E724:$E733)-1</f>
        <v>-0.0121594356376628</v>
      </c>
      <c r="BB733" s="59" t="n">
        <f aca="false">IF(ISNUMBER($BA733),IF(OR($S733&lt;=-0.03,$BA733&lt;-0.003),0,IF(OR($S733&lt;=-0.02,$BA733&lt;0.01),50,100)),"")</f>
        <v>0</v>
      </c>
      <c r="BC733" s="0" t="str">
        <f aca="false">IF(OR(COUNT($AZ733)=0,COUNT($AZ732)=0),"",IF(OR($AY733/$AZ732-1&lt;=-0.03,$AZ733/$AZ732-1&lt;=-0.045,IF(COUNT($AZ724:$AZ733)=10,AVERAGE($AZ729:$AZ733)/AVERAGE($AZ724:$AZ733)-1&lt;-0.01,FALSE())),0,IF(OR($AZ733/$AZ732-1&lt;=-0.02,IF(COUNT($AZ724:$AZ733)=10,AVERAGE($AZ729:$AZ733)/AVERAGE($AZ724:$AZ733)-1&lt;0.005,FALSE())),50,100)))</f>
        <v/>
      </c>
    </row>
    <row r="734" customFormat="false" ht="15" hidden="false" customHeight="true" outlineLevel="0" collapsed="false">
      <c r="A734" s="47" t="n">
        <v>730</v>
      </c>
      <c r="B734" s="48" t="n">
        <v>43619</v>
      </c>
      <c r="C734" s="47" t="n">
        <v>2019</v>
      </c>
      <c r="D734" s="49" t="s">
        <v>236</v>
      </c>
      <c r="E734" s="50" t="n">
        <v>6978.02</v>
      </c>
      <c r="F734" s="51" t="n">
        <v>-0.023962</v>
      </c>
      <c r="G734" s="51" t="n">
        <v>-0.110596</v>
      </c>
      <c r="H734" s="52" t="n">
        <v>0.6122</v>
      </c>
      <c r="I734" s="53" t="n">
        <v>470</v>
      </c>
      <c r="J734" s="47" t="s">
        <v>235</v>
      </c>
      <c r="K734" s="54" t="n">
        <v>18.86</v>
      </c>
      <c r="L734" s="55" t="n">
        <f aca="false">IF(COUNT(F734)=0,50,IF(F734&gt;=0,100,IF(F734&gt;=-0.02,50,0)))</f>
        <v>0</v>
      </c>
      <c r="M734" s="55" t="n">
        <f aca="false">IF(COUNT(G734)=0,50,IF(G734&gt;-0.06,100,IF(G734&gt;-0.15,50,0)))</f>
        <v>50</v>
      </c>
      <c r="N734" s="55" t="n">
        <f aca="false">IF(COUNT(H734)=0,50,IF(H734&gt;=0.6,100,IF(H734&gt;=0.4,50,0)))</f>
        <v>100</v>
      </c>
      <c r="O734" s="55" t="n">
        <f aca="false">IF(COUNT(I734)=0,50,IF(J734="proxy_vix",50,IF(I734&lt;350,100,IF(I734&lt;=450,50,0))))</f>
        <v>0</v>
      </c>
      <c r="P734" s="55" t="n">
        <f aca="false">IF(COUNT(K734)=0,50,IF(K734&lt;20,100,IF(K734&lt;=25,50,0)))</f>
        <v>100</v>
      </c>
      <c r="Q734" s="54"/>
      <c r="R734" s="47"/>
      <c r="S734" s="51" t="n">
        <f aca="false">$E734/$E733-1</f>
        <v>-0.0210354715795262</v>
      </c>
      <c r="T734" s="56" t="n">
        <f aca="false">$K734/$K733-1</f>
        <v>0.00801710315339377</v>
      </c>
      <c r="V734" s="57"/>
      <c r="W734" s="57"/>
      <c r="Y734" s="1" t="str">
        <f aca="false">IF(AX734&gt;=70,"EASY",IF(AX734&gt;40,"UNCERTAIN","HARD"))</f>
        <v>UNCERTAIN</v>
      </c>
      <c r="AA734" s="58" t="n">
        <f aca="false">IF($A734&lt;200,"",AVERAGE($E685:$E734)/AVERAGE($E535:$E734)-1)</f>
        <v>0.0530589165253259</v>
      </c>
      <c r="AB734" s="59" t="n">
        <f aca="false">LOOKUP($B734,07_L1政策步階!$A$4:$A$14,07_L1政策步階!$C$4:$C$14)</f>
        <v>0</v>
      </c>
      <c r="AC734" s="57"/>
      <c r="AD734" s="57"/>
      <c r="AE734" s="57"/>
      <c r="AF734" s="57"/>
      <c r="AG734" s="57"/>
      <c r="AH734" s="57"/>
      <c r="AI734" s="57"/>
      <c r="AJ734" s="57"/>
      <c r="AK734" s="57"/>
      <c r="AL734" s="59" t="n">
        <f aca="false">IF(ISNUMBER($AA734),IF($AA734&gt;=0.005,100,IF($AA734&gt;=-0.015,50,0)),"")</f>
        <v>100</v>
      </c>
      <c r="AM734" s="59" t="n">
        <f aca="false">IF(ISNUMBER($AB734),IF($AB734=1,100,IF($AB734=0,50,0)),"")</f>
        <v>50</v>
      </c>
      <c r="AN734" s="0" t="str">
        <f aca="false">IF(ISNUMBER($AC734),IF($AC734&gt;=0.001,100,IF($AC734&gt;=-0.003,50,0)),"")</f>
        <v/>
      </c>
      <c r="AO734" s="0" t="str">
        <f aca="false">IF(ISNUMBER($AD734),IF($AD734&gt;=0.04,100,IF($AD734&gt;=0,50,0)),"")</f>
        <v/>
      </c>
      <c r="AP734" s="0" t="str">
        <f aca="false">IF(ISNUMBER($AE734),IF($AE734&gt;=25,100,IF($AE734&gt;=-75,50,0)),"")</f>
        <v/>
      </c>
      <c r="AQ734" s="0" t="str">
        <f aca="false">IF(ISNUMBER($AF734),IF($AF734&gt;0,100,IF($AF734&gt;=-50,50,0)),"")</f>
        <v/>
      </c>
      <c r="AR734" s="0" t="str">
        <f aca="false">IF(ISNUMBER($AG734),IF($AG734=1,100,IF($AG734=0,50,0)),"")</f>
        <v/>
      </c>
      <c r="AS734" s="0" t="str">
        <f aca="false">IF(ISNUMBER($AH734),IF($AH734&lt;0,100,IF($AH734&lt;=20,50,0)),"")</f>
        <v/>
      </c>
      <c r="AT734" s="0" t="str">
        <f aca="false">IF(ISNUMBER($AI734),IF($AI734&lt;0.95,100,IF($AI734&lt;=1,50,0)),"")</f>
        <v/>
      </c>
      <c r="AU734" s="0" t="str">
        <f aca="false">IF(ISNUMBER($AJ734),IF($AJ734&lt;30,0,IF($AJ734&lt;40,50,IF($AJ734&lt;=90,100,50))),"")</f>
        <v/>
      </c>
      <c r="AV734" s="0" t="str">
        <f aca="false">IF(ISNUMBER($AK734),IF($AK734&gt;-0.2,100,IF($AK734&gt;=-0.4,50,0)),"")</f>
        <v/>
      </c>
      <c r="AW734" s="59" t="n">
        <f aca="false">01_指標庫!$H$4*ISNUMBER($F734)+01_指標庫!$H$5*ISNUMBER($AA734)+01_指標庫!$H$6*ISNUMBER($G734)+01_指標庫!$H$7*ISNUMBER($H734)+01_指標庫!$H$8*ISNUMBER($AF734)+01_指標庫!$H$9*ISNUMBER($AG734)+01_指標庫!$H$10*ISNUMBER($AB734)+01_指標庫!$H$11*ISNUMBER($AC734)+01_指標庫!$H$12*ISNUMBER($AD734)+01_指標庫!$H$13*ISNUMBER($AE734)+01_指標庫!$H$14*ISNUMBER($I734)+01_指標庫!$H$15*ISNUMBER($AH734)+01_指標庫!$H$16*ISNUMBER($K734)+01_指標庫!$H$17*ISNUMBER($AI734)+01_指標庫!$H$18*ISNUMBER($AJ734)+01_指標庫!$H$19*ISNUMBER($AK734)+01_指標庫!$H$20*ISNUMBER($BB734)+01_指標庫!$H$21*ISNUMBER($BC734)</f>
        <v>51</v>
      </c>
      <c r="AX734" s="59" t="n">
        <f aca="false">IF(AW734=0,50,ROUND((01_指標庫!$H$4*IF(ISNUMBER($F734),L734,0)+01_指標庫!$H$5*IF(ISNUMBER($AA734),AL734,0)+01_指標庫!$H$6*IF(ISNUMBER($G734),M734,0)+01_指標庫!$H$7*IF(ISNUMBER($H734),N734,0)+01_指標庫!$H$8*IF(ISNUMBER($AF734),AQ734,0)+01_指標庫!$H$9*IF(ISNUMBER($AG734),AR734,0)+01_指標庫!$H$10*IF(ISNUMBER($AB734),AM734,0)+01_指標庫!$H$11*IF(ISNUMBER($AC734),AN734,0)+01_指標庫!$H$12*IF(ISNUMBER($AD734),AO734,0)+01_指標庫!$H$13*IF(ISNUMBER($AE734),AP734,0)+01_指標庫!$H$14*IF(ISNUMBER($I734),O734,0)+01_指標庫!$H$15*IF(ISNUMBER($AH734),AS734,0)+01_指標庫!$H$16*IF(ISNUMBER($K734),P734,0)+01_指標庫!$H$17*IF(ISNUMBER($AI734),AT734,0)+01_指標庫!$H$18*IF(ISNUMBER($AJ734),AU734,0)+01_指標庫!$H$19*IF(ISNUMBER($AK734),AV734,0)+01_指標庫!$H$20*IF(ISNUMBER($BB734),BB734,0)+01_指標庫!$H$21*IF(ISNUMBER($BC734),BC734,0))/AW734,1))</f>
        <v>44.1</v>
      </c>
      <c r="AY734" s="60"/>
      <c r="AZ734" s="60"/>
      <c r="BA734" s="58" t="n">
        <f aca="false">AVERAGE($E730:$E734)/AVERAGE($E725:$E734)-1</f>
        <v>-0.0139009068153024</v>
      </c>
      <c r="BB734" s="59" t="n">
        <f aca="false">IF(ISNUMBER($BA734),IF(OR($S734&lt;=-0.03,$BA734&lt;-0.003),0,IF(OR($S734&lt;=-0.02,$BA734&lt;0.01),50,100)),"")</f>
        <v>0</v>
      </c>
      <c r="BC734" s="0" t="str">
        <f aca="false">IF(OR(COUNT($AZ734)=0,COUNT($AZ733)=0),"",IF(OR($AY734/$AZ733-1&lt;=-0.03,$AZ734/$AZ733-1&lt;=-0.045,IF(COUNT($AZ725:$AZ734)=10,AVERAGE($AZ730:$AZ734)/AVERAGE($AZ725:$AZ734)-1&lt;-0.01,FALSE())),0,IF(OR($AZ734/$AZ733-1&lt;=-0.02,IF(COUNT($AZ725:$AZ734)=10,AVERAGE($AZ730:$AZ734)/AVERAGE($AZ725:$AZ734)-1&lt;0.005,FALSE())),50,100)))</f>
        <v/>
      </c>
    </row>
    <row r="735" customFormat="false" ht="15" hidden="false" customHeight="true" outlineLevel="0" collapsed="false">
      <c r="A735" s="47" t="n">
        <v>731</v>
      </c>
      <c r="B735" s="48" t="n">
        <v>43620</v>
      </c>
      <c r="C735" s="47" t="n">
        <v>2019</v>
      </c>
      <c r="D735" s="49" t="s">
        <v>237</v>
      </c>
      <c r="E735" s="50" t="n">
        <v>7166.75</v>
      </c>
      <c r="F735" s="51" t="n">
        <v>0.002568</v>
      </c>
      <c r="G735" s="51" t="n">
        <v>-0.086541</v>
      </c>
      <c r="H735" s="52" t="n">
        <v>0.6939</v>
      </c>
      <c r="I735" s="53" t="n">
        <v>453</v>
      </c>
      <c r="J735" s="47" t="s">
        <v>235</v>
      </c>
      <c r="K735" s="54" t="n">
        <v>16.97</v>
      </c>
      <c r="L735" s="55" t="n">
        <f aca="false">IF(COUNT(F735)=0,50,IF(F735&gt;=0,100,IF(F735&gt;=-0.02,50,0)))</f>
        <v>100</v>
      </c>
      <c r="M735" s="55" t="n">
        <f aca="false">IF(COUNT(G735)=0,50,IF(G735&gt;-0.06,100,IF(G735&gt;-0.15,50,0)))</f>
        <v>50</v>
      </c>
      <c r="N735" s="55" t="n">
        <f aca="false">IF(COUNT(H735)=0,50,IF(H735&gt;=0.6,100,IF(H735&gt;=0.4,50,0)))</f>
        <v>100</v>
      </c>
      <c r="O735" s="55" t="n">
        <f aca="false">IF(COUNT(I735)=0,50,IF(J735="proxy_vix",50,IF(I735&lt;350,100,IF(I735&lt;=450,50,0))))</f>
        <v>0</v>
      </c>
      <c r="P735" s="55" t="n">
        <f aca="false">IF(COUNT(K735)=0,50,IF(K735&lt;20,100,IF(K735&lt;=25,50,0)))</f>
        <v>100</v>
      </c>
      <c r="Q735" s="54"/>
      <c r="R735" s="47"/>
      <c r="S735" s="51" t="n">
        <f aca="false">$E735/$E734-1</f>
        <v>0.0270463541233759</v>
      </c>
      <c r="T735" s="56" t="n">
        <f aca="false">$K735/$K734-1</f>
        <v>-0.100212089077413</v>
      </c>
      <c r="V735" s="57"/>
      <c r="W735" s="57"/>
      <c r="Y735" s="1" t="str">
        <f aca="false">IF(AX735&gt;=70,"EASY",IF(AX735&gt;40,"UNCERTAIN","HARD"))</f>
        <v>UNCERTAIN</v>
      </c>
      <c r="AA735" s="58" t="n">
        <f aca="false">IF($A735&lt;200,"",AVERAGE($E686:$E735)/AVERAGE($E536:$E735)-1)</f>
        <v>0.0527516029596662</v>
      </c>
      <c r="AB735" s="59" t="n">
        <f aca="false">LOOKUP($B735,07_L1政策步階!$A$4:$A$14,07_L1政策步階!$C$4:$C$14)</f>
        <v>0</v>
      </c>
      <c r="AC735" s="57"/>
      <c r="AD735" s="57"/>
      <c r="AE735" s="57"/>
      <c r="AF735" s="57"/>
      <c r="AG735" s="57"/>
      <c r="AH735" s="57"/>
      <c r="AI735" s="57"/>
      <c r="AJ735" s="57"/>
      <c r="AK735" s="57"/>
      <c r="AL735" s="59" t="n">
        <f aca="false">IF(ISNUMBER($AA735),IF($AA735&gt;=0.005,100,IF($AA735&gt;=-0.015,50,0)),"")</f>
        <v>100</v>
      </c>
      <c r="AM735" s="59" t="n">
        <f aca="false">IF(ISNUMBER($AB735),IF($AB735=1,100,IF($AB735=0,50,0)),"")</f>
        <v>50</v>
      </c>
      <c r="AN735" s="0" t="str">
        <f aca="false">IF(ISNUMBER($AC735),IF($AC735&gt;=0.001,100,IF($AC735&gt;=-0.003,50,0)),"")</f>
        <v/>
      </c>
      <c r="AO735" s="0" t="str">
        <f aca="false">IF(ISNUMBER($AD735),IF($AD735&gt;=0.04,100,IF($AD735&gt;=0,50,0)),"")</f>
        <v/>
      </c>
      <c r="AP735" s="0" t="str">
        <f aca="false">IF(ISNUMBER($AE735),IF($AE735&gt;=25,100,IF($AE735&gt;=-75,50,0)),"")</f>
        <v/>
      </c>
      <c r="AQ735" s="0" t="str">
        <f aca="false">IF(ISNUMBER($AF735),IF($AF735&gt;0,100,IF($AF735&gt;=-50,50,0)),"")</f>
        <v/>
      </c>
      <c r="AR735" s="0" t="str">
        <f aca="false">IF(ISNUMBER($AG735),IF($AG735=1,100,IF($AG735=0,50,0)),"")</f>
        <v/>
      </c>
      <c r="AS735" s="0" t="str">
        <f aca="false">IF(ISNUMBER($AH735),IF($AH735&lt;0,100,IF($AH735&lt;=20,50,0)),"")</f>
        <v/>
      </c>
      <c r="AT735" s="0" t="str">
        <f aca="false">IF(ISNUMBER($AI735),IF($AI735&lt;0.95,100,IF($AI735&lt;=1,50,0)),"")</f>
        <v/>
      </c>
      <c r="AU735" s="0" t="str">
        <f aca="false">IF(ISNUMBER($AJ735),IF($AJ735&lt;30,0,IF($AJ735&lt;40,50,IF($AJ735&lt;=90,100,50))),"")</f>
        <v/>
      </c>
      <c r="AV735" s="0" t="str">
        <f aca="false">IF(ISNUMBER($AK735),IF($AK735&gt;-0.2,100,IF($AK735&gt;=-0.4,50,0)),"")</f>
        <v/>
      </c>
      <c r="AW735" s="59" t="n">
        <f aca="false">01_指標庫!$H$4*ISNUMBER($F735)+01_指標庫!$H$5*ISNUMBER($AA735)+01_指標庫!$H$6*ISNUMBER($G735)+01_指標庫!$H$7*ISNUMBER($H735)+01_指標庫!$H$8*ISNUMBER($AF735)+01_指標庫!$H$9*ISNUMBER($AG735)+01_指標庫!$H$10*ISNUMBER($AB735)+01_指標庫!$H$11*ISNUMBER($AC735)+01_指標庫!$H$12*ISNUMBER($AD735)+01_指標庫!$H$13*ISNUMBER($AE735)+01_指標庫!$H$14*ISNUMBER($I735)+01_指標庫!$H$15*ISNUMBER($AH735)+01_指標庫!$H$16*ISNUMBER($K735)+01_指標庫!$H$17*ISNUMBER($AI735)+01_指標庫!$H$18*ISNUMBER($AJ735)+01_指標庫!$H$19*ISNUMBER($AK735)+01_指標庫!$H$20*ISNUMBER($BB735)+01_指標庫!$H$21*ISNUMBER($BC735)</f>
        <v>51</v>
      </c>
      <c r="AX735" s="59" t="n">
        <f aca="false">IF(AW735=0,50,ROUND((01_指標庫!$H$4*IF(ISNUMBER($F735),L735,0)+01_指標庫!$H$5*IF(ISNUMBER($AA735),AL735,0)+01_指標庫!$H$6*IF(ISNUMBER($G735),M735,0)+01_指標庫!$H$7*IF(ISNUMBER($H735),N735,0)+01_指標庫!$H$8*IF(ISNUMBER($AF735),AQ735,0)+01_指標庫!$H$9*IF(ISNUMBER($AG735),AR735,0)+01_指標庫!$H$10*IF(ISNUMBER($AB735),AM735,0)+01_指標庫!$H$11*IF(ISNUMBER($AC735),AN735,0)+01_指標庫!$H$12*IF(ISNUMBER($AD735),AO735,0)+01_指標庫!$H$13*IF(ISNUMBER($AE735),AP735,0)+01_指標庫!$H$14*IF(ISNUMBER($I735),O735,0)+01_指標庫!$H$15*IF(ISNUMBER($AH735),AS735,0)+01_指標庫!$H$16*IF(ISNUMBER($K735),P735,0)+01_指標庫!$H$17*IF(ISNUMBER($AI735),AT735,0)+01_指標庫!$H$18*IF(ISNUMBER($AJ735),AU735,0)+01_指標庫!$H$19*IF(ISNUMBER($AK735),AV735,0)+01_指標庫!$H$20*IF(ISNUMBER($BB735),BB735,0)+01_指標庫!$H$21*IF(ISNUMBER($BC735),BC735,0))/AW735,1))</f>
        <v>59.8</v>
      </c>
      <c r="AY735" s="60"/>
      <c r="AZ735" s="60"/>
      <c r="BA735" s="58" t="n">
        <f aca="false">AVERAGE($E731:$E735)/AVERAGE($E726:$E735)-1</f>
        <v>-0.0141247668425804</v>
      </c>
      <c r="BB735" s="59" t="n">
        <f aca="false">IF(ISNUMBER($BA735),IF(OR($S735&lt;=-0.03,$BA735&lt;-0.003),0,IF(OR($S735&lt;=-0.02,$BA735&lt;0.01),50,100)),"")</f>
        <v>0</v>
      </c>
      <c r="BC735" s="0" t="str">
        <f aca="false">IF(OR(COUNT($AZ735)=0,COUNT($AZ734)=0),"",IF(OR($AY735/$AZ734-1&lt;=-0.03,$AZ735/$AZ734-1&lt;=-0.045,IF(COUNT($AZ726:$AZ735)=10,AVERAGE($AZ731:$AZ735)/AVERAGE($AZ726:$AZ735)-1&lt;-0.01,FALSE())),0,IF(OR($AZ735/$AZ734-1&lt;=-0.02,IF(COUNT($AZ726:$AZ735)=10,AVERAGE($AZ731:$AZ735)/AVERAGE($AZ726:$AZ735)-1&lt;0.005,FALSE())),50,100)))</f>
        <v/>
      </c>
    </row>
    <row r="736" customFormat="false" ht="15" hidden="false" customHeight="true" outlineLevel="0" collapsed="false">
      <c r="A736" s="47" t="n">
        <v>732</v>
      </c>
      <c r="B736" s="48" t="n">
        <v>43621</v>
      </c>
      <c r="C736" s="47" t="n">
        <v>2019</v>
      </c>
      <c r="D736" s="49" t="s">
        <v>238</v>
      </c>
      <c r="E736" s="50" t="n">
        <v>7220.9</v>
      </c>
      <c r="F736" s="51" t="n">
        <v>0.010251</v>
      </c>
      <c r="G736" s="51" t="n">
        <v>-0.07964</v>
      </c>
      <c r="H736" s="52" t="n">
        <v>0.6939</v>
      </c>
      <c r="I736" s="53" t="n">
        <v>448</v>
      </c>
      <c r="J736" s="47" t="s">
        <v>235</v>
      </c>
      <c r="K736" s="54" t="n">
        <v>16.09</v>
      </c>
      <c r="L736" s="55" t="n">
        <f aca="false">IF(COUNT(F736)=0,50,IF(F736&gt;=0,100,IF(F736&gt;=-0.02,50,0)))</f>
        <v>100</v>
      </c>
      <c r="M736" s="55" t="n">
        <f aca="false">IF(COUNT(G736)=0,50,IF(G736&gt;-0.06,100,IF(G736&gt;-0.15,50,0)))</f>
        <v>50</v>
      </c>
      <c r="N736" s="55" t="n">
        <f aca="false">IF(COUNT(H736)=0,50,IF(H736&gt;=0.6,100,IF(H736&gt;=0.4,50,0)))</f>
        <v>100</v>
      </c>
      <c r="O736" s="55" t="n">
        <f aca="false">IF(COUNT(I736)=0,50,IF(J736="proxy_vix",50,IF(I736&lt;350,100,IF(I736&lt;=450,50,0))))</f>
        <v>50</v>
      </c>
      <c r="P736" s="55" t="n">
        <f aca="false">IF(COUNT(K736)=0,50,IF(K736&lt;20,100,IF(K736&lt;=25,50,0)))</f>
        <v>100</v>
      </c>
      <c r="Q736" s="54"/>
      <c r="R736" s="47"/>
      <c r="S736" s="51" t="n">
        <f aca="false">$E736/$E735-1</f>
        <v>0.00755572609620803</v>
      </c>
      <c r="T736" s="56" t="n">
        <f aca="false">$K736/$K735-1</f>
        <v>-0.0518562168532705</v>
      </c>
      <c r="V736" s="57"/>
      <c r="W736" s="57"/>
      <c r="Y736" s="1" t="str">
        <f aca="false">IF(AX736&gt;=70,"EASY",IF(AX736&gt;40,"UNCERTAIN","HARD"))</f>
        <v>UNCERTAIN</v>
      </c>
      <c r="AA736" s="58" t="n">
        <f aca="false">IF($A736&lt;200,"",AVERAGE($E687:$E736)/AVERAGE($E537:$E736)-1)</f>
        <v>0.0525957761199409</v>
      </c>
      <c r="AB736" s="59" t="n">
        <f aca="false">LOOKUP($B736,07_L1政策步階!$A$4:$A$14,07_L1政策步階!$C$4:$C$14)</f>
        <v>0</v>
      </c>
      <c r="AC736" s="57"/>
      <c r="AD736" s="57"/>
      <c r="AE736" s="57"/>
      <c r="AF736" s="57"/>
      <c r="AG736" s="57"/>
      <c r="AH736" s="57"/>
      <c r="AI736" s="57"/>
      <c r="AJ736" s="57"/>
      <c r="AK736" s="57"/>
      <c r="AL736" s="59" t="n">
        <f aca="false">IF(ISNUMBER($AA736),IF($AA736&gt;=0.005,100,IF($AA736&gt;=-0.015,50,0)),"")</f>
        <v>100</v>
      </c>
      <c r="AM736" s="59" t="n">
        <f aca="false">IF(ISNUMBER($AB736),IF($AB736=1,100,IF($AB736=0,50,0)),"")</f>
        <v>50</v>
      </c>
      <c r="AN736" s="0" t="str">
        <f aca="false">IF(ISNUMBER($AC736),IF($AC736&gt;=0.001,100,IF($AC736&gt;=-0.003,50,0)),"")</f>
        <v/>
      </c>
      <c r="AO736" s="0" t="str">
        <f aca="false">IF(ISNUMBER($AD736),IF($AD736&gt;=0.04,100,IF($AD736&gt;=0,50,0)),"")</f>
        <v/>
      </c>
      <c r="AP736" s="0" t="str">
        <f aca="false">IF(ISNUMBER($AE736),IF($AE736&gt;=25,100,IF($AE736&gt;=-75,50,0)),"")</f>
        <v/>
      </c>
      <c r="AQ736" s="0" t="str">
        <f aca="false">IF(ISNUMBER($AF736),IF($AF736&gt;0,100,IF($AF736&gt;=-50,50,0)),"")</f>
        <v/>
      </c>
      <c r="AR736" s="0" t="str">
        <f aca="false">IF(ISNUMBER($AG736),IF($AG736=1,100,IF($AG736=0,50,0)),"")</f>
        <v/>
      </c>
      <c r="AS736" s="0" t="str">
        <f aca="false">IF(ISNUMBER($AH736),IF($AH736&lt;0,100,IF($AH736&lt;=20,50,0)),"")</f>
        <v/>
      </c>
      <c r="AT736" s="0" t="str">
        <f aca="false">IF(ISNUMBER($AI736),IF($AI736&lt;0.95,100,IF($AI736&lt;=1,50,0)),"")</f>
        <v/>
      </c>
      <c r="AU736" s="0" t="str">
        <f aca="false">IF(ISNUMBER($AJ736),IF($AJ736&lt;30,0,IF($AJ736&lt;40,50,IF($AJ736&lt;=90,100,50))),"")</f>
        <v/>
      </c>
      <c r="AV736" s="0" t="str">
        <f aca="false">IF(ISNUMBER($AK736),IF($AK736&gt;-0.2,100,IF($AK736&gt;=-0.4,50,0)),"")</f>
        <v/>
      </c>
      <c r="AW736" s="59" t="n">
        <f aca="false">01_指標庫!$H$4*ISNUMBER($F736)+01_指標庫!$H$5*ISNUMBER($AA736)+01_指標庫!$H$6*ISNUMBER($G736)+01_指標庫!$H$7*ISNUMBER($H736)+01_指標庫!$H$8*ISNUMBER($AF736)+01_指標庫!$H$9*ISNUMBER($AG736)+01_指標庫!$H$10*ISNUMBER($AB736)+01_指標庫!$H$11*ISNUMBER($AC736)+01_指標庫!$H$12*ISNUMBER($AD736)+01_指標庫!$H$13*ISNUMBER($AE736)+01_指標庫!$H$14*ISNUMBER($I736)+01_指標庫!$H$15*ISNUMBER($AH736)+01_指標庫!$H$16*ISNUMBER($K736)+01_指標庫!$H$17*ISNUMBER($AI736)+01_指標庫!$H$18*ISNUMBER($AJ736)+01_指標庫!$H$19*ISNUMBER($AK736)+01_指標庫!$H$20*ISNUMBER($BB736)+01_指標庫!$H$21*ISNUMBER($BC736)</f>
        <v>51</v>
      </c>
      <c r="AX736" s="59" t="n">
        <f aca="false">IF(AW736=0,50,ROUND((01_指標庫!$H$4*IF(ISNUMBER($F736),L736,0)+01_指標庫!$H$5*IF(ISNUMBER($AA736),AL736,0)+01_指標庫!$H$6*IF(ISNUMBER($G736),M736,0)+01_指標庫!$H$7*IF(ISNUMBER($H736),N736,0)+01_指標庫!$H$8*IF(ISNUMBER($AF736),AQ736,0)+01_指標庫!$H$9*IF(ISNUMBER($AG736),AR736,0)+01_指標庫!$H$10*IF(ISNUMBER($AB736),AM736,0)+01_指標庫!$H$11*IF(ISNUMBER($AC736),AN736,0)+01_指標庫!$H$12*IF(ISNUMBER($AD736),AO736,0)+01_指標庫!$H$13*IF(ISNUMBER($AE736),AP736,0)+01_指標庫!$H$14*IF(ISNUMBER($I736),O736,0)+01_指標庫!$H$15*IF(ISNUMBER($AH736),AS736,0)+01_指標庫!$H$16*IF(ISNUMBER($K736),P736,0)+01_指標庫!$H$17*IF(ISNUMBER($AI736),AT736,0)+01_指標庫!$H$18*IF(ISNUMBER($AJ736),AU736,0)+01_指標庫!$H$19*IF(ISNUMBER($AK736),AV736,0)+01_指標庫!$H$20*IF(ISNUMBER($BB736),BB736,0)+01_指標庫!$H$21*IF(ISNUMBER($BC736),BC736,0))/AW736,1))</f>
        <v>67.6</v>
      </c>
      <c r="AY736" s="60"/>
      <c r="AZ736" s="60"/>
      <c r="BA736" s="58" t="n">
        <f aca="false">AVERAGE($E732:$E736)/AVERAGE($E727:$E736)-1</f>
        <v>-0.0108734910498782</v>
      </c>
      <c r="BB736" s="59" t="n">
        <f aca="false">IF(ISNUMBER($BA736),IF(OR($S736&lt;=-0.03,$BA736&lt;-0.003),0,IF(OR($S736&lt;=-0.02,$BA736&lt;0.01),50,100)),"")</f>
        <v>0</v>
      </c>
      <c r="BC736" s="0" t="str">
        <f aca="false">IF(OR(COUNT($AZ736)=0,COUNT($AZ735)=0),"",IF(OR($AY736/$AZ735-1&lt;=-0.03,$AZ736/$AZ735-1&lt;=-0.045,IF(COUNT($AZ727:$AZ736)=10,AVERAGE($AZ732:$AZ736)/AVERAGE($AZ727:$AZ736)-1&lt;-0.01,FALSE())),0,IF(OR($AZ736/$AZ735-1&lt;=-0.02,IF(COUNT($AZ727:$AZ736)=10,AVERAGE($AZ732:$AZ736)/AVERAGE($AZ727:$AZ736)-1&lt;0.005,FALSE())),50,100)))</f>
        <v/>
      </c>
    </row>
    <row r="737" customFormat="false" ht="15" hidden="false" customHeight="true" outlineLevel="0" collapsed="false">
      <c r="A737" s="47" t="n">
        <v>733</v>
      </c>
      <c r="B737" s="48" t="n">
        <v>43622</v>
      </c>
      <c r="C737" s="47" t="n">
        <v>2019</v>
      </c>
      <c r="D737" s="49" t="s">
        <v>239</v>
      </c>
      <c r="E737" s="50" t="n">
        <v>7275.93</v>
      </c>
      <c r="F737" s="51" t="n">
        <v>0.018023</v>
      </c>
      <c r="G737" s="51" t="n">
        <v>-0.072625</v>
      </c>
      <c r="H737" s="52" t="n">
        <v>0.7143</v>
      </c>
      <c r="I737" s="53" t="n">
        <v>442</v>
      </c>
      <c r="J737" s="47" t="s">
        <v>235</v>
      </c>
      <c r="K737" s="54" t="n">
        <v>15.93</v>
      </c>
      <c r="L737" s="55" t="n">
        <f aca="false">IF(COUNT(F737)=0,50,IF(F737&gt;=0,100,IF(F737&gt;=-0.02,50,0)))</f>
        <v>100</v>
      </c>
      <c r="M737" s="55" t="n">
        <f aca="false">IF(COUNT(G737)=0,50,IF(G737&gt;-0.06,100,IF(G737&gt;-0.15,50,0)))</f>
        <v>50</v>
      </c>
      <c r="N737" s="55" t="n">
        <f aca="false">IF(COUNT(H737)=0,50,IF(H737&gt;=0.6,100,IF(H737&gt;=0.4,50,0)))</f>
        <v>100</v>
      </c>
      <c r="O737" s="55" t="n">
        <f aca="false">IF(COUNT(I737)=0,50,IF(J737="proxy_vix",50,IF(I737&lt;350,100,IF(I737&lt;=450,50,0))))</f>
        <v>50</v>
      </c>
      <c r="P737" s="55" t="n">
        <f aca="false">IF(COUNT(K737)=0,50,IF(K737&lt;20,100,IF(K737&lt;=25,50,0)))</f>
        <v>100</v>
      </c>
      <c r="Q737" s="54"/>
      <c r="R737" s="47"/>
      <c r="S737" s="51" t="n">
        <f aca="false">$E737/$E736-1</f>
        <v>0.00762093367862748</v>
      </c>
      <c r="T737" s="56" t="n">
        <f aca="false">$K737/$K736-1</f>
        <v>-0.00994406463642017</v>
      </c>
      <c r="V737" s="57"/>
      <c r="W737" s="57"/>
      <c r="Y737" s="1" t="str">
        <f aca="false">IF(AX737&gt;=70,"EASY",IF(AX737&gt;40,"UNCERTAIN","HARD"))</f>
        <v>UNCERTAIN</v>
      </c>
      <c r="AA737" s="58" t="n">
        <f aca="false">IF($A737&lt;200,"",AVERAGE($E688:$E737)/AVERAGE($E538:$E737)-1)</f>
        <v>0.0524601090496721</v>
      </c>
      <c r="AB737" s="59" t="n">
        <f aca="false">LOOKUP($B737,07_L1政策步階!$A$4:$A$14,07_L1政策步階!$C$4:$C$14)</f>
        <v>0</v>
      </c>
      <c r="AC737" s="57"/>
      <c r="AD737" s="57"/>
      <c r="AE737" s="57"/>
      <c r="AF737" s="57"/>
      <c r="AG737" s="57"/>
      <c r="AH737" s="57"/>
      <c r="AI737" s="57"/>
      <c r="AJ737" s="57"/>
      <c r="AK737" s="57"/>
      <c r="AL737" s="59" t="n">
        <f aca="false">IF(ISNUMBER($AA737),IF($AA737&gt;=0.005,100,IF($AA737&gt;=-0.015,50,0)),"")</f>
        <v>100</v>
      </c>
      <c r="AM737" s="59" t="n">
        <f aca="false">IF(ISNUMBER($AB737),IF($AB737=1,100,IF($AB737=0,50,0)),"")</f>
        <v>50</v>
      </c>
      <c r="AN737" s="0" t="str">
        <f aca="false">IF(ISNUMBER($AC737),IF($AC737&gt;=0.001,100,IF($AC737&gt;=-0.003,50,0)),"")</f>
        <v/>
      </c>
      <c r="AO737" s="0" t="str">
        <f aca="false">IF(ISNUMBER($AD737),IF($AD737&gt;=0.04,100,IF($AD737&gt;=0,50,0)),"")</f>
        <v/>
      </c>
      <c r="AP737" s="0" t="str">
        <f aca="false">IF(ISNUMBER($AE737),IF($AE737&gt;=25,100,IF($AE737&gt;=-75,50,0)),"")</f>
        <v/>
      </c>
      <c r="AQ737" s="0" t="str">
        <f aca="false">IF(ISNUMBER($AF737),IF($AF737&gt;0,100,IF($AF737&gt;=-50,50,0)),"")</f>
        <v/>
      </c>
      <c r="AR737" s="0" t="str">
        <f aca="false">IF(ISNUMBER($AG737),IF($AG737=1,100,IF($AG737=0,50,0)),"")</f>
        <v/>
      </c>
      <c r="AS737" s="0" t="str">
        <f aca="false">IF(ISNUMBER($AH737),IF($AH737&lt;0,100,IF($AH737&lt;=20,50,0)),"")</f>
        <v/>
      </c>
      <c r="AT737" s="0" t="str">
        <f aca="false">IF(ISNUMBER($AI737),IF($AI737&lt;0.95,100,IF($AI737&lt;=1,50,0)),"")</f>
        <v/>
      </c>
      <c r="AU737" s="0" t="str">
        <f aca="false">IF(ISNUMBER($AJ737),IF($AJ737&lt;30,0,IF($AJ737&lt;40,50,IF($AJ737&lt;=90,100,50))),"")</f>
        <v/>
      </c>
      <c r="AV737" s="0" t="str">
        <f aca="false">IF(ISNUMBER($AK737),IF($AK737&gt;-0.2,100,IF($AK737&gt;=-0.4,50,0)),"")</f>
        <v/>
      </c>
      <c r="AW737" s="59" t="n">
        <f aca="false">01_指標庫!$H$4*ISNUMBER($F737)+01_指標庫!$H$5*ISNUMBER($AA737)+01_指標庫!$H$6*ISNUMBER($G737)+01_指標庫!$H$7*ISNUMBER($H737)+01_指標庫!$H$8*ISNUMBER($AF737)+01_指標庫!$H$9*ISNUMBER($AG737)+01_指標庫!$H$10*ISNUMBER($AB737)+01_指標庫!$H$11*ISNUMBER($AC737)+01_指標庫!$H$12*ISNUMBER($AD737)+01_指標庫!$H$13*ISNUMBER($AE737)+01_指標庫!$H$14*ISNUMBER($I737)+01_指標庫!$H$15*ISNUMBER($AH737)+01_指標庫!$H$16*ISNUMBER($K737)+01_指標庫!$H$17*ISNUMBER($AI737)+01_指標庫!$H$18*ISNUMBER($AJ737)+01_指標庫!$H$19*ISNUMBER($AK737)+01_指標庫!$H$20*ISNUMBER($BB737)+01_指標庫!$H$21*ISNUMBER($BC737)</f>
        <v>51</v>
      </c>
      <c r="AX737" s="59" t="n">
        <f aca="false">IF(AW737=0,50,ROUND((01_指標庫!$H$4*IF(ISNUMBER($F737),L737,0)+01_指標庫!$H$5*IF(ISNUMBER($AA737),AL737,0)+01_指標庫!$H$6*IF(ISNUMBER($G737),M737,0)+01_指標庫!$H$7*IF(ISNUMBER($H737),N737,0)+01_指標庫!$H$8*IF(ISNUMBER($AF737),AQ737,0)+01_指標庫!$H$9*IF(ISNUMBER($AG737),AR737,0)+01_指標庫!$H$10*IF(ISNUMBER($AB737),AM737,0)+01_指標庫!$H$11*IF(ISNUMBER($AC737),AN737,0)+01_指標庫!$H$12*IF(ISNUMBER($AD737),AO737,0)+01_指標庫!$H$13*IF(ISNUMBER($AE737),AP737,0)+01_指標庫!$H$14*IF(ISNUMBER($I737),O737,0)+01_指標庫!$H$15*IF(ISNUMBER($AH737),AS737,0)+01_指標庫!$H$16*IF(ISNUMBER($K737),P737,0)+01_指標庫!$H$17*IF(ISNUMBER($AI737),AT737,0)+01_指標庫!$H$18*IF(ISNUMBER($AJ737),AU737,0)+01_指標庫!$H$19*IF(ISNUMBER($AK737),AV737,0)+01_指標庫!$H$20*IF(ISNUMBER($BB737),BB737,0)+01_指標庫!$H$21*IF(ISNUMBER($BC737),BC737,0))/AW737,1))</f>
        <v>67.6</v>
      </c>
      <c r="AY737" s="60"/>
      <c r="AZ737" s="60"/>
      <c r="BA737" s="58" t="n">
        <f aca="false">AVERAGE($E733:$E737)/AVERAGE($E728:$E737)-1</f>
        <v>-0.00804183746633524</v>
      </c>
      <c r="BB737" s="59" t="n">
        <f aca="false">IF(ISNUMBER($BA737),IF(OR($S737&lt;=-0.03,$BA737&lt;-0.003),0,IF(OR($S737&lt;=-0.02,$BA737&lt;0.01),50,100)),"")</f>
        <v>0</v>
      </c>
      <c r="BC737" s="0" t="str">
        <f aca="false">IF(OR(COUNT($AZ737)=0,COUNT($AZ736)=0),"",IF(OR($AY737/$AZ736-1&lt;=-0.03,$AZ737/$AZ736-1&lt;=-0.045,IF(COUNT($AZ728:$AZ737)=10,AVERAGE($AZ733:$AZ737)/AVERAGE($AZ728:$AZ737)-1&lt;-0.01,FALSE())),0,IF(OR($AZ737/$AZ736-1&lt;=-0.02,IF(COUNT($AZ728:$AZ737)=10,AVERAGE($AZ733:$AZ737)/AVERAGE($AZ728:$AZ737)-1&lt;0.005,FALSE())),50,100)))</f>
        <v/>
      </c>
    </row>
    <row r="738" customFormat="false" ht="15" hidden="false" customHeight="true" outlineLevel="0" collapsed="false">
      <c r="A738" s="47" t="n">
        <v>734</v>
      </c>
      <c r="B738" s="48" t="n">
        <v>43623</v>
      </c>
      <c r="C738" s="47" t="n">
        <v>2019</v>
      </c>
      <c r="D738" s="49" t="s">
        <v>234</v>
      </c>
      <c r="E738" s="50" t="n">
        <v>7417.29</v>
      </c>
      <c r="F738" s="51" t="n">
        <v>0.037768</v>
      </c>
      <c r="G738" s="51" t="n">
        <v>-0.054608</v>
      </c>
      <c r="H738" s="52" t="n">
        <v>0.7347</v>
      </c>
      <c r="I738" s="53" t="n">
        <v>437</v>
      </c>
      <c r="J738" s="47" t="s">
        <v>235</v>
      </c>
      <c r="K738" s="54" t="n">
        <v>16.3</v>
      </c>
      <c r="L738" s="55" t="n">
        <f aca="false">IF(COUNT(F738)=0,50,IF(F738&gt;=0,100,IF(F738&gt;=-0.02,50,0)))</f>
        <v>100</v>
      </c>
      <c r="M738" s="55" t="n">
        <f aca="false">IF(COUNT(G738)=0,50,IF(G738&gt;-0.06,100,IF(G738&gt;-0.15,50,0)))</f>
        <v>100</v>
      </c>
      <c r="N738" s="55" t="n">
        <f aca="false">IF(COUNT(H738)=0,50,IF(H738&gt;=0.6,100,IF(H738&gt;=0.4,50,0)))</f>
        <v>100</v>
      </c>
      <c r="O738" s="55" t="n">
        <f aca="false">IF(COUNT(I738)=0,50,IF(J738="proxy_vix",50,IF(I738&lt;350,100,IF(I738&lt;=450,50,0))))</f>
        <v>50</v>
      </c>
      <c r="P738" s="55" t="n">
        <f aca="false">IF(COUNT(K738)=0,50,IF(K738&lt;20,100,IF(K738&lt;=25,50,0)))</f>
        <v>100</v>
      </c>
      <c r="Q738" s="54"/>
      <c r="R738" s="47"/>
      <c r="S738" s="51" t="n">
        <f aca="false">$E738/$E737-1</f>
        <v>0.0194284441988859</v>
      </c>
      <c r="T738" s="56" t="n">
        <f aca="false">$K738/$K737-1</f>
        <v>0.0232266164469555</v>
      </c>
      <c r="V738" s="57"/>
      <c r="W738" s="57"/>
      <c r="Y738" s="1" t="str">
        <f aca="false">IF(AX738&gt;=70,"EASY",IF(AX738&gt;40,"UNCERTAIN","HARD"))</f>
        <v>EASY</v>
      </c>
      <c r="AA738" s="58" t="n">
        <f aca="false">IF($A738&lt;200,"",AVERAGE($E689:$E738)/AVERAGE($E539:$E738)-1)</f>
        <v>0.0527316248815906</v>
      </c>
      <c r="AB738" s="59" t="n">
        <f aca="false">LOOKUP($B738,07_L1政策步階!$A$4:$A$14,07_L1政策步階!$C$4:$C$14)</f>
        <v>0</v>
      </c>
      <c r="AC738" s="57"/>
      <c r="AD738" s="57"/>
      <c r="AE738" s="57"/>
      <c r="AF738" s="57"/>
      <c r="AG738" s="57"/>
      <c r="AH738" s="57"/>
      <c r="AI738" s="57"/>
      <c r="AJ738" s="57"/>
      <c r="AK738" s="57"/>
      <c r="AL738" s="59" t="n">
        <f aca="false">IF(ISNUMBER($AA738),IF($AA738&gt;=0.005,100,IF($AA738&gt;=-0.015,50,0)),"")</f>
        <v>100</v>
      </c>
      <c r="AM738" s="59" t="n">
        <f aca="false">IF(ISNUMBER($AB738),IF($AB738=1,100,IF($AB738=0,50,0)),"")</f>
        <v>50</v>
      </c>
      <c r="AN738" s="0" t="str">
        <f aca="false">IF(ISNUMBER($AC738),IF($AC738&gt;=0.001,100,IF($AC738&gt;=-0.003,50,0)),"")</f>
        <v/>
      </c>
      <c r="AO738" s="0" t="str">
        <f aca="false">IF(ISNUMBER($AD738),IF($AD738&gt;=0.04,100,IF($AD738&gt;=0,50,0)),"")</f>
        <v/>
      </c>
      <c r="AP738" s="0" t="str">
        <f aca="false">IF(ISNUMBER($AE738),IF($AE738&gt;=25,100,IF($AE738&gt;=-75,50,0)),"")</f>
        <v/>
      </c>
      <c r="AQ738" s="0" t="str">
        <f aca="false">IF(ISNUMBER($AF738),IF($AF738&gt;0,100,IF($AF738&gt;=-50,50,0)),"")</f>
        <v/>
      </c>
      <c r="AR738" s="0" t="str">
        <f aca="false">IF(ISNUMBER($AG738),IF($AG738=1,100,IF($AG738=0,50,0)),"")</f>
        <v/>
      </c>
      <c r="AS738" s="0" t="str">
        <f aca="false">IF(ISNUMBER($AH738),IF($AH738&lt;0,100,IF($AH738&lt;=20,50,0)),"")</f>
        <v/>
      </c>
      <c r="AT738" s="0" t="str">
        <f aca="false">IF(ISNUMBER($AI738),IF($AI738&lt;0.95,100,IF($AI738&lt;=1,50,0)),"")</f>
        <v/>
      </c>
      <c r="AU738" s="0" t="str">
        <f aca="false">IF(ISNUMBER($AJ738),IF($AJ738&lt;30,0,IF($AJ738&lt;40,50,IF($AJ738&lt;=90,100,50))),"")</f>
        <v/>
      </c>
      <c r="AV738" s="0" t="str">
        <f aca="false">IF(ISNUMBER($AK738),IF($AK738&gt;-0.2,100,IF($AK738&gt;=-0.4,50,0)),"")</f>
        <v/>
      </c>
      <c r="AW738" s="59" t="n">
        <f aca="false">01_指標庫!$H$4*ISNUMBER($F738)+01_指標庫!$H$5*ISNUMBER($AA738)+01_指標庫!$H$6*ISNUMBER($G738)+01_指標庫!$H$7*ISNUMBER($H738)+01_指標庫!$H$8*ISNUMBER($AF738)+01_指標庫!$H$9*ISNUMBER($AG738)+01_指標庫!$H$10*ISNUMBER($AB738)+01_指標庫!$H$11*ISNUMBER($AC738)+01_指標庫!$H$12*ISNUMBER($AD738)+01_指標庫!$H$13*ISNUMBER($AE738)+01_指標庫!$H$14*ISNUMBER($I738)+01_指標庫!$H$15*ISNUMBER($AH738)+01_指標庫!$H$16*ISNUMBER($K738)+01_指標庫!$H$17*ISNUMBER($AI738)+01_指標庫!$H$18*ISNUMBER($AJ738)+01_指標庫!$H$19*ISNUMBER($AK738)+01_指標庫!$H$20*ISNUMBER($BB738)+01_指標庫!$H$21*ISNUMBER($BC738)</f>
        <v>51</v>
      </c>
      <c r="AX738" s="59" t="n">
        <f aca="false">IF(AW738=0,50,ROUND((01_指標庫!$H$4*IF(ISNUMBER($F738),L738,0)+01_指標庫!$H$5*IF(ISNUMBER($AA738),AL738,0)+01_指標庫!$H$6*IF(ISNUMBER($G738),M738,0)+01_指標庫!$H$7*IF(ISNUMBER($H738),N738,0)+01_指標庫!$H$8*IF(ISNUMBER($AF738),AQ738,0)+01_指標庫!$H$9*IF(ISNUMBER($AG738),AR738,0)+01_指標庫!$H$10*IF(ISNUMBER($AB738),AM738,0)+01_指標庫!$H$11*IF(ISNUMBER($AC738),AN738,0)+01_指標庫!$H$12*IF(ISNUMBER($AD738),AO738,0)+01_指標庫!$H$13*IF(ISNUMBER($AE738),AP738,0)+01_指標庫!$H$14*IF(ISNUMBER($I738),O738,0)+01_指標庫!$H$15*IF(ISNUMBER($AH738),AS738,0)+01_指標庫!$H$16*IF(ISNUMBER($K738),P738,0)+01_指標庫!$H$17*IF(ISNUMBER($AI738),AT738,0)+01_指標庫!$H$18*IF(ISNUMBER($AJ738),AU738,0)+01_指標庫!$H$19*IF(ISNUMBER($AK738),AV738,0)+01_指標庫!$H$20*IF(ISNUMBER($BB738),BB738,0)+01_指標庫!$H$21*IF(ISNUMBER($BC738),BC738,0))/AW738,1))</f>
        <v>81.4</v>
      </c>
      <c r="AY738" s="60"/>
      <c r="AZ738" s="60"/>
      <c r="BA738" s="58" t="n">
        <f aca="false">AVERAGE($E734:$E738)/AVERAGE($E729:$E738)-1</f>
        <v>-0.00153222172149603</v>
      </c>
      <c r="BB738" s="59" t="n">
        <f aca="false">IF(ISNUMBER($BA738),IF(OR($S738&lt;=-0.03,$BA738&lt;-0.003),0,IF(OR($S738&lt;=-0.02,$BA738&lt;0.01),50,100)),"")</f>
        <v>50</v>
      </c>
      <c r="BC738" s="0" t="str">
        <f aca="false">IF(OR(COUNT($AZ738)=0,COUNT($AZ737)=0),"",IF(OR($AY738/$AZ737-1&lt;=-0.03,$AZ738/$AZ737-1&lt;=-0.045,IF(COUNT($AZ729:$AZ738)=10,AVERAGE($AZ734:$AZ738)/AVERAGE($AZ729:$AZ738)-1&lt;-0.01,FALSE())),0,IF(OR($AZ738/$AZ737-1&lt;=-0.02,IF(COUNT($AZ729:$AZ738)=10,AVERAGE($AZ734:$AZ738)/AVERAGE($AZ729:$AZ738)-1&lt;0.005,FALSE())),50,100)))</f>
        <v/>
      </c>
    </row>
    <row r="739" customFormat="false" ht="15" hidden="false" customHeight="true" outlineLevel="0" collapsed="false">
      <c r="A739" s="47" t="n">
        <v>735</v>
      </c>
      <c r="B739" s="48" t="n">
        <v>43626</v>
      </c>
      <c r="C739" s="47" t="n">
        <v>2019</v>
      </c>
      <c r="D739" s="49" t="s">
        <v>236</v>
      </c>
      <c r="E739" s="50" t="n">
        <v>7501.93</v>
      </c>
      <c r="F739" s="51" t="n">
        <v>0.049533</v>
      </c>
      <c r="G739" s="51" t="n">
        <v>-0.04382</v>
      </c>
      <c r="H739" s="52" t="n">
        <v>0.7347</v>
      </c>
      <c r="I739" s="53" t="n">
        <v>423</v>
      </c>
      <c r="J739" s="47" t="s">
        <v>235</v>
      </c>
      <c r="K739" s="54" t="n">
        <v>15.94</v>
      </c>
      <c r="L739" s="55" t="n">
        <f aca="false">IF(COUNT(F739)=0,50,IF(F739&gt;=0,100,IF(F739&gt;=-0.02,50,0)))</f>
        <v>100</v>
      </c>
      <c r="M739" s="55" t="n">
        <f aca="false">IF(COUNT(G739)=0,50,IF(G739&gt;-0.06,100,IF(G739&gt;-0.15,50,0)))</f>
        <v>100</v>
      </c>
      <c r="N739" s="55" t="n">
        <f aca="false">IF(COUNT(H739)=0,50,IF(H739&gt;=0.6,100,IF(H739&gt;=0.4,50,0)))</f>
        <v>100</v>
      </c>
      <c r="O739" s="55" t="n">
        <f aca="false">IF(COUNT(I739)=0,50,IF(J739="proxy_vix",50,IF(I739&lt;350,100,IF(I739&lt;=450,50,0))))</f>
        <v>50</v>
      </c>
      <c r="P739" s="55" t="n">
        <f aca="false">IF(COUNT(K739)=0,50,IF(K739&lt;20,100,IF(K739&lt;=25,50,0)))</f>
        <v>100</v>
      </c>
      <c r="Q739" s="54"/>
      <c r="R739" s="47"/>
      <c r="S739" s="51" t="n">
        <f aca="false">$E739/$E738-1</f>
        <v>0.0114111757798334</v>
      </c>
      <c r="T739" s="56" t="n">
        <f aca="false">$K739/$K738-1</f>
        <v>-0.0220858895705522</v>
      </c>
      <c r="V739" s="57"/>
      <c r="W739" s="57"/>
      <c r="Y739" s="1" t="str">
        <f aca="false">IF(AX739&gt;=70,"EASY",IF(AX739&gt;40,"UNCERTAIN","HARD"))</f>
        <v>EASY</v>
      </c>
      <c r="AA739" s="58" t="n">
        <f aca="false">IF($A739&lt;200,"",AVERAGE($E690:$E739)/AVERAGE($E540:$E739)-1)</f>
        <v>0.0531622558434177</v>
      </c>
      <c r="AB739" s="59" t="n">
        <f aca="false">LOOKUP($B739,07_L1政策步階!$A$4:$A$14,07_L1政策步階!$C$4:$C$14)</f>
        <v>0</v>
      </c>
      <c r="AC739" s="57"/>
      <c r="AD739" s="57"/>
      <c r="AE739" s="57"/>
      <c r="AF739" s="57"/>
      <c r="AG739" s="57"/>
      <c r="AH739" s="57"/>
      <c r="AI739" s="57"/>
      <c r="AJ739" s="57"/>
      <c r="AK739" s="57"/>
      <c r="AL739" s="59" t="n">
        <f aca="false">IF(ISNUMBER($AA739),IF($AA739&gt;=0.005,100,IF($AA739&gt;=-0.015,50,0)),"")</f>
        <v>100</v>
      </c>
      <c r="AM739" s="59" t="n">
        <f aca="false">IF(ISNUMBER($AB739),IF($AB739=1,100,IF($AB739=0,50,0)),"")</f>
        <v>50</v>
      </c>
      <c r="AN739" s="0" t="str">
        <f aca="false">IF(ISNUMBER($AC739),IF($AC739&gt;=0.001,100,IF($AC739&gt;=-0.003,50,0)),"")</f>
        <v/>
      </c>
      <c r="AO739" s="0" t="str">
        <f aca="false">IF(ISNUMBER($AD739),IF($AD739&gt;=0.04,100,IF($AD739&gt;=0,50,0)),"")</f>
        <v/>
      </c>
      <c r="AP739" s="0" t="str">
        <f aca="false">IF(ISNUMBER($AE739),IF($AE739&gt;=25,100,IF($AE739&gt;=-75,50,0)),"")</f>
        <v/>
      </c>
      <c r="AQ739" s="0" t="str">
        <f aca="false">IF(ISNUMBER($AF739),IF($AF739&gt;0,100,IF($AF739&gt;=-50,50,0)),"")</f>
        <v/>
      </c>
      <c r="AR739" s="0" t="str">
        <f aca="false">IF(ISNUMBER($AG739),IF($AG739=1,100,IF($AG739=0,50,0)),"")</f>
        <v/>
      </c>
      <c r="AS739" s="0" t="str">
        <f aca="false">IF(ISNUMBER($AH739),IF($AH739&lt;0,100,IF($AH739&lt;=20,50,0)),"")</f>
        <v/>
      </c>
      <c r="AT739" s="0" t="str">
        <f aca="false">IF(ISNUMBER($AI739),IF($AI739&lt;0.95,100,IF($AI739&lt;=1,50,0)),"")</f>
        <v/>
      </c>
      <c r="AU739" s="0" t="str">
        <f aca="false">IF(ISNUMBER($AJ739),IF($AJ739&lt;30,0,IF($AJ739&lt;40,50,IF($AJ739&lt;=90,100,50))),"")</f>
        <v/>
      </c>
      <c r="AV739" s="0" t="str">
        <f aca="false">IF(ISNUMBER($AK739),IF($AK739&gt;-0.2,100,IF($AK739&gt;=-0.4,50,0)),"")</f>
        <v/>
      </c>
      <c r="AW739" s="59" t="n">
        <f aca="false">01_指標庫!$H$4*ISNUMBER($F739)+01_指標庫!$H$5*ISNUMBER($AA739)+01_指標庫!$H$6*ISNUMBER($G739)+01_指標庫!$H$7*ISNUMBER($H739)+01_指標庫!$H$8*ISNUMBER($AF739)+01_指標庫!$H$9*ISNUMBER($AG739)+01_指標庫!$H$10*ISNUMBER($AB739)+01_指標庫!$H$11*ISNUMBER($AC739)+01_指標庫!$H$12*ISNUMBER($AD739)+01_指標庫!$H$13*ISNUMBER($AE739)+01_指標庫!$H$14*ISNUMBER($I739)+01_指標庫!$H$15*ISNUMBER($AH739)+01_指標庫!$H$16*ISNUMBER($K739)+01_指標庫!$H$17*ISNUMBER($AI739)+01_指標庫!$H$18*ISNUMBER($AJ739)+01_指標庫!$H$19*ISNUMBER($AK739)+01_指標庫!$H$20*ISNUMBER($BB739)+01_指標庫!$H$21*ISNUMBER($BC739)</f>
        <v>51</v>
      </c>
      <c r="AX739" s="59" t="n">
        <f aca="false">IF(AW739=0,50,ROUND((01_指標庫!$H$4*IF(ISNUMBER($F739),L739,0)+01_指標庫!$H$5*IF(ISNUMBER($AA739),AL739,0)+01_指標庫!$H$6*IF(ISNUMBER($G739),M739,0)+01_指標庫!$H$7*IF(ISNUMBER($H739),N739,0)+01_指標庫!$H$8*IF(ISNUMBER($AF739),AQ739,0)+01_指標庫!$H$9*IF(ISNUMBER($AG739),AR739,0)+01_指標庫!$H$10*IF(ISNUMBER($AB739),AM739,0)+01_指標庫!$H$11*IF(ISNUMBER($AC739),AN739,0)+01_指標庫!$H$12*IF(ISNUMBER($AD739),AO739,0)+01_指標庫!$H$13*IF(ISNUMBER($AE739),AP739,0)+01_指標庫!$H$14*IF(ISNUMBER($I739),O739,0)+01_指標庫!$H$15*IF(ISNUMBER($AH739),AS739,0)+01_指標庫!$H$16*IF(ISNUMBER($K739),P739,0)+01_指標庫!$H$17*IF(ISNUMBER($AI739),AT739,0)+01_指標庫!$H$18*IF(ISNUMBER($AJ739),AU739,0)+01_指標庫!$H$19*IF(ISNUMBER($AK739),AV739,0)+01_指標庫!$H$20*IF(ISNUMBER($BB739),BB739,0)+01_指標庫!$H$21*IF(ISNUMBER($BC739),BC739,0))/AW739,1))</f>
        <v>87.3</v>
      </c>
      <c r="AY739" s="60"/>
      <c r="AZ739" s="60"/>
      <c r="BA739" s="58" t="n">
        <f aca="false">AVERAGE($E735:$E739)/AVERAGE($E730:$E739)-1</f>
        <v>0.0101641018249214</v>
      </c>
      <c r="BB739" s="59" t="n">
        <f aca="false">IF(ISNUMBER($BA739),IF(OR($S739&lt;=-0.03,$BA739&lt;-0.003),0,IF(OR($S739&lt;=-0.02,$BA739&lt;0.01),50,100)),"")</f>
        <v>100</v>
      </c>
      <c r="BC739" s="0" t="str">
        <f aca="false">IF(OR(COUNT($AZ739)=0,COUNT($AZ738)=0),"",IF(OR($AY739/$AZ738-1&lt;=-0.03,$AZ739/$AZ738-1&lt;=-0.045,IF(COUNT($AZ730:$AZ739)=10,AVERAGE($AZ735:$AZ739)/AVERAGE($AZ730:$AZ739)-1&lt;-0.01,FALSE())),0,IF(OR($AZ739/$AZ738-1&lt;=-0.02,IF(COUNT($AZ730:$AZ739)=10,AVERAGE($AZ735:$AZ739)/AVERAGE($AZ730:$AZ739)-1&lt;0.005,FALSE())),50,100)))</f>
        <v/>
      </c>
    </row>
    <row r="740" customFormat="false" ht="15" hidden="false" customHeight="true" outlineLevel="0" collapsed="false">
      <c r="A740" s="47" t="n">
        <v>736</v>
      </c>
      <c r="B740" s="48" t="n">
        <v>43627</v>
      </c>
      <c r="C740" s="47" t="n">
        <v>2019</v>
      </c>
      <c r="D740" s="49" t="s">
        <v>237</v>
      </c>
      <c r="E740" s="50" t="n">
        <v>7513.85</v>
      </c>
      <c r="F740" s="51" t="n">
        <v>0.051135</v>
      </c>
      <c r="G740" s="51" t="n">
        <v>-0.042301</v>
      </c>
      <c r="H740" s="52" t="n">
        <v>0.7347</v>
      </c>
      <c r="I740" s="53" t="n">
        <v>420</v>
      </c>
      <c r="J740" s="47" t="s">
        <v>235</v>
      </c>
      <c r="K740" s="54" t="n">
        <v>15.99</v>
      </c>
      <c r="L740" s="55" t="n">
        <f aca="false">IF(COUNT(F740)=0,50,IF(F740&gt;=0,100,IF(F740&gt;=-0.02,50,0)))</f>
        <v>100</v>
      </c>
      <c r="M740" s="55" t="n">
        <f aca="false">IF(COUNT(G740)=0,50,IF(G740&gt;-0.06,100,IF(G740&gt;-0.15,50,0)))</f>
        <v>100</v>
      </c>
      <c r="N740" s="55" t="n">
        <f aca="false">IF(COUNT(H740)=0,50,IF(H740&gt;=0.6,100,IF(H740&gt;=0.4,50,0)))</f>
        <v>100</v>
      </c>
      <c r="O740" s="55" t="n">
        <f aca="false">IF(COUNT(I740)=0,50,IF(J740="proxy_vix",50,IF(I740&lt;350,100,IF(I740&lt;=450,50,0))))</f>
        <v>50</v>
      </c>
      <c r="P740" s="55" t="n">
        <f aca="false">IF(COUNT(K740)=0,50,IF(K740&lt;20,100,IF(K740&lt;=25,50,0)))</f>
        <v>100</v>
      </c>
      <c r="Q740" s="54"/>
      <c r="R740" s="47"/>
      <c r="S740" s="51" t="n">
        <f aca="false">$E740/$E739-1</f>
        <v>0.00158892445010816</v>
      </c>
      <c r="T740" s="56" t="n">
        <f aca="false">$K740/$K739-1</f>
        <v>0.00313676286072773</v>
      </c>
      <c r="V740" s="57"/>
      <c r="W740" s="57"/>
      <c r="Y740" s="1" t="str">
        <f aca="false">IF(AX740&gt;=70,"EASY",IF(AX740&gt;40,"UNCERTAIN","HARD"))</f>
        <v>EASY</v>
      </c>
      <c r="AA740" s="58" t="n">
        <f aca="false">IF($A740&lt;200,"",AVERAGE($E691:$E740)/AVERAGE($E541:$E740)-1)</f>
        <v>0.0534744448458211</v>
      </c>
      <c r="AB740" s="59" t="n">
        <f aca="false">LOOKUP($B740,07_L1政策步階!$A$4:$A$14,07_L1政策步階!$C$4:$C$14)</f>
        <v>0</v>
      </c>
      <c r="AC740" s="57"/>
      <c r="AD740" s="57"/>
      <c r="AE740" s="57"/>
      <c r="AF740" s="57"/>
      <c r="AG740" s="57"/>
      <c r="AH740" s="57"/>
      <c r="AI740" s="57"/>
      <c r="AJ740" s="57"/>
      <c r="AK740" s="57"/>
      <c r="AL740" s="59" t="n">
        <f aca="false">IF(ISNUMBER($AA740),IF($AA740&gt;=0.005,100,IF($AA740&gt;=-0.015,50,0)),"")</f>
        <v>100</v>
      </c>
      <c r="AM740" s="59" t="n">
        <f aca="false">IF(ISNUMBER($AB740),IF($AB740=1,100,IF($AB740=0,50,0)),"")</f>
        <v>50</v>
      </c>
      <c r="AN740" s="0" t="str">
        <f aca="false">IF(ISNUMBER($AC740),IF($AC740&gt;=0.001,100,IF($AC740&gt;=-0.003,50,0)),"")</f>
        <v/>
      </c>
      <c r="AO740" s="0" t="str">
        <f aca="false">IF(ISNUMBER($AD740),IF($AD740&gt;=0.04,100,IF($AD740&gt;=0,50,0)),"")</f>
        <v/>
      </c>
      <c r="AP740" s="0" t="str">
        <f aca="false">IF(ISNUMBER($AE740),IF($AE740&gt;=25,100,IF($AE740&gt;=-75,50,0)),"")</f>
        <v/>
      </c>
      <c r="AQ740" s="0" t="str">
        <f aca="false">IF(ISNUMBER($AF740),IF($AF740&gt;0,100,IF($AF740&gt;=-50,50,0)),"")</f>
        <v/>
      </c>
      <c r="AR740" s="0" t="str">
        <f aca="false">IF(ISNUMBER($AG740),IF($AG740=1,100,IF($AG740=0,50,0)),"")</f>
        <v/>
      </c>
      <c r="AS740" s="0" t="str">
        <f aca="false">IF(ISNUMBER($AH740),IF($AH740&lt;0,100,IF($AH740&lt;=20,50,0)),"")</f>
        <v/>
      </c>
      <c r="AT740" s="0" t="str">
        <f aca="false">IF(ISNUMBER($AI740),IF($AI740&lt;0.95,100,IF($AI740&lt;=1,50,0)),"")</f>
        <v/>
      </c>
      <c r="AU740" s="0" t="str">
        <f aca="false">IF(ISNUMBER($AJ740),IF($AJ740&lt;30,0,IF($AJ740&lt;40,50,IF($AJ740&lt;=90,100,50))),"")</f>
        <v/>
      </c>
      <c r="AV740" s="0" t="str">
        <f aca="false">IF(ISNUMBER($AK740),IF($AK740&gt;-0.2,100,IF($AK740&gt;=-0.4,50,0)),"")</f>
        <v/>
      </c>
      <c r="AW740" s="59" t="n">
        <f aca="false">01_指標庫!$H$4*ISNUMBER($F740)+01_指標庫!$H$5*ISNUMBER($AA740)+01_指標庫!$H$6*ISNUMBER($G740)+01_指標庫!$H$7*ISNUMBER($H740)+01_指標庫!$H$8*ISNUMBER($AF740)+01_指標庫!$H$9*ISNUMBER($AG740)+01_指標庫!$H$10*ISNUMBER($AB740)+01_指標庫!$H$11*ISNUMBER($AC740)+01_指標庫!$H$12*ISNUMBER($AD740)+01_指標庫!$H$13*ISNUMBER($AE740)+01_指標庫!$H$14*ISNUMBER($I740)+01_指標庫!$H$15*ISNUMBER($AH740)+01_指標庫!$H$16*ISNUMBER($K740)+01_指標庫!$H$17*ISNUMBER($AI740)+01_指標庫!$H$18*ISNUMBER($AJ740)+01_指標庫!$H$19*ISNUMBER($AK740)+01_指標庫!$H$20*ISNUMBER($BB740)+01_指標庫!$H$21*ISNUMBER($BC740)</f>
        <v>51</v>
      </c>
      <c r="AX740" s="59" t="n">
        <f aca="false">IF(AW740=0,50,ROUND((01_指標庫!$H$4*IF(ISNUMBER($F740),L740,0)+01_指標庫!$H$5*IF(ISNUMBER($AA740),AL740,0)+01_指標庫!$H$6*IF(ISNUMBER($G740),M740,0)+01_指標庫!$H$7*IF(ISNUMBER($H740),N740,0)+01_指標庫!$H$8*IF(ISNUMBER($AF740),AQ740,0)+01_指標庫!$H$9*IF(ISNUMBER($AG740),AR740,0)+01_指標庫!$H$10*IF(ISNUMBER($AB740),AM740,0)+01_指標庫!$H$11*IF(ISNUMBER($AC740),AN740,0)+01_指標庫!$H$12*IF(ISNUMBER($AD740),AO740,0)+01_指標庫!$H$13*IF(ISNUMBER($AE740),AP740,0)+01_指標庫!$H$14*IF(ISNUMBER($I740),O740,0)+01_指標庫!$H$15*IF(ISNUMBER($AH740),AS740,0)+01_指標庫!$H$16*IF(ISNUMBER($K740),P740,0)+01_指標庫!$H$17*IF(ISNUMBER($AI740),AT740,0)+01_指標庫!$H$18*IF(ISNUMBER($AJ740),AU740,0)+01_指標庫!$H$19*IF(ISNUMBER($AK740),AV740,0)+01_指標庫!$H$20*IF(ISNUMBER($BB740),BB740,0)+01_指標庫!$H$21*IF(ISNUMBER($BC740),BC740,0))/AW740,1))</f>
        <v>87.3</v>
      </c>
      <c r="AY740" s="60"/>
      <c r="AZ740" s="60"/>
      <c r="BA740" s="58" t="n">
        <f aca="false">AVERAGE($E736:$E740)/AVERAGE($E731:$E740)-1</f>
        <v>0.0164441176474637</v>
      </c>
      <c r="BB740" s="59" t="n">
        <f aca="false">IF(ISNUMBER($BA740),IF(OR($S740&lt;=-0.03,$BA740&lt;-0.003),0,IF(OR($S740&lt;=-0.02,$BA740&lt;0.01),50,100)),"")</f>
        <v>100</v>
      </c>
      <c r="BC740" s="0" t="str">
        <f aca="false">IF(OR(COUNT($AZ740)=0,COUNT($AZ739)=0),"",IF(OR($AY740/$AZ739-1&lt;=-0.03,$AZ740/$AZ739-1&lt;=-0.045,IF(COUNT($AZ731:$AZ740)=10,AVERAGE($AZ736:$AZ740)/AVERAGE($AZ731:$AZ740)-1&lt;-0.01,FALSE())),0,IF(OR($AZ740/$AZ739-1&lt;=-0.02,IF(COUNT($AZ731:$AZ740)=10,AVERAGE($AZ736:$AZ740)/AVERAGE($AZ731:$AZ740)-1&lt;0.005,FALSE())),50,100)))</f>
        <v/>
      </c>
    </row>
    <row r="741" customFormat="false" ht="15" hidden="false" customHeight="true" outlineLevel="0" collapsed="false">
      <c r="A741" s="47" t="n">
        <v>737</v>
      </c>
      <c r="B741" s="48" t="n">
        <v>43628</v>
      </c>
      <c r="C741" s="47" t="n">
        <v>2019</v>
      </c>
      <c r="D741" s="49" t="s">
        <v>238</v>
      </c>
      <c r="E741" s="50" t="n">
        <v>7472.29</v>
      </c>
      <c r="F741" s="51" t="n">
        <v>0.045279</v>
      </c>
      <c r="G741" s="51" t="n">
        <v>-0.047598</v>
      </c>
      <c r="H741" s="52" t="n">
        <v>0.7551</v>
      </c>
      <c r="I741" s="53" t="n">
        <v>422</v>
      </c>
      <c r="J741" s="47" t="s">
        <v>235</v>
      </c>
      <c r="K741" s="54" t="n">
        <v>15.91</v>
      </c>
      <c r="L741" s="55" t="n">
        <f aca="false">IF(COUNT(F741)=0,50,IF(F741&gt;=0,100,IF(F741&gt;=-0.02,50,0)))</f>
        <v>100</v>
      </c>
      <c r="M741" s="55" t="n">
        <f aca="false">IF(COUNT(G741)=0,50,IF(G741&gt;-0.06,100,IF(G741&gt;-0.15,50,0)))</f>
        <v>100</v>
      </c>
      <c r="N741" s="55" t="n">
        <f aca="false">IF(COUNT(H741)=0,50,IF(H741&gt;=0.6,100,IF(H741&gt;=0.4,50,0)))</f>
        <v>100</v>
      </c>
      <c r="O741" s="55" t="n">
        <f aca="false">IF(COUNT(I741)=0,50,IF(J741="proxy_vix",50,IF(I741&lt;350,100,IF(I741&lt;=450,50,0))))</f>
        <v>50</v>
      </c>
      <c r="P741" s="55" t="n">
        <f aca="false">IF(COUNT(K741)=0,50,IF(K741&lt;20,100,IF(K741&lt;=25,50,0)))</f>
        <v>100</v>
      </c>
      <c r="Q741" s="54"/>
      <c r="R741" s="47"/>
      <c r="S741" s="51" t="n">
        <f aca="false">$E741/$E740-1</f>
        <v>-0.00553111919987759</v>
      </c>
      <c r="T741" s="56" t="n">
        <f aca="false">$K741/$K740-1</f>
        <v>-0.00500312695434646</v>
      </c>
      <c r="V741" s="57"/>
      <c r="W741" s="57"/>
      <c r="Y741" s="1" t="str">
        <f aca="false">IF(AX741&gt;=70,"EASY",IF(AX741&gt;40,"UNCERTAIN","HARD"))</f>
        <v>EASY</v>
      </c>
      <c r="AA741" s="58" t="n">
        <f aca="false">IF($A741&lt;200,"",AVERAGE($E692:$E741)/AVERAGE($E542:$E741)-1)</f>
        <v>0.0534142264430268</v>
      </c>
      <c r="AB741" s="59" t="n">
        <f aca="false">LOOKUP($B741,07_L1政策步階!$A$4:$A$14,07_L1政策步階!$C$4:$C$14)</f>
        <v>0</v>
      </c>
      <c r="AC741" s="57"/>
      <c r="AD741" s="57"/>
      <c r="AE741" s="57"/>
      <c r="AF741" s="57"/>
      <c r="AG741" s="57"/>
      <c r="AH741" s="57"/>
      <c r="AI741" s="57"/>
      <c r="AJ741" s="57"/>
      <c r="AK741" s="57"/>
      <c r="AL741" s="59" t="n">
        <f aca="false">IF(ISNUMBER($AA741),IF($AA741&gt;=0.005,100,IF($AA741&gt;=-0.015,50,0)),"")</f>
        <v>100</v>
      </c>
      <c r="AM741" s="59" t="n">
        <f aca="false">IF(ISNUMBER($AB741),IF($AB741=1,100,IF($AB741=0,50,0)),"")</f>
        <v>50</v>
      </c>
      <c r="AN741" s="0" t="str">
        <f aca="false">IF(ISNUMBER($AC741),IF($AC741&gt;=0.001,100,IF($AC741&gt;=-0.003,50,0)),"")</f>
        <v/>
      </c>
      <c r="AO741" s="0" t="str">
        <f aca="false">IF(ISNUMBER($AD741),IF($AD741&gt;=0.04,100,IF($AD741&gt;=0,50,0)),"")</f>
        <v/>
      </c>
      <c r="AP741" s="0" t="str">
        <f aca="false">IF(ISNUMBER($AE741),IF($AE741&gt;=25,100,IF($AE741&gt;=-75,50,0)),"")</f>
        <v/>
      </c>
      <c r="AQ741" s="0" t="str">
        <f aca="false">IF(ISNUMBER($AF741),IF($AF741&gt;0,100,IF($AF741&gt;=-50,50,0)),"")</f>
        <v/>
      </c>
      <c r="AR741" s="0" t="str">
        <f aca="false">IF(ISNUMBER($AG741),IF($AG741=1,100,IF($AG741=0,50,0)),"")</f>
        <v/>
      </c>
      <c r="AS741" s="0" t="str">
        <f aca="false">IF(ISNUMBER($AH741),IF($AH741&lt;0,100,IF($AH741&lt;=20,50,0)),"")</f>
        <v/>
      </c>
      <c r="AT741" s="0" t="str">
        <f aca="false">IF(ISNUMBER($AI741),IF($AI741&lt;0.95,100,IF($AI741&lt;=1,50,0)),"")</f>
        <v/>
      </c>
      <c r="AU741" s="0" t="str">
        <f aca="false">IF(ISNUMBER($AJ741),IF($AJ741&lt;30,0,IF($AJ741&lt;40,50,IF($AJ741&lt;=90,100,50))),"")</f>
        <v/>
      </c>
      <c r="AV741" s="0" t="str">
        <f aca="false">IF(ISNUMBER($AK741),IF($AK741&gt;-0.2,100,IF($AK741&gt;=-0.4,50,0)),"")</f>
        <v/>
      </c>
      <c r="AW741" s="59" t="n">
        <f aca="false">01_指標庫!$H$4*ISNUMBER($F741)+01_指標庫!$H$5*ISNUMBER($AA741)+01_指標庫!$H$6*ISNUMBER($G741)+01_指標庫!$H$7*ISNUMBER($H741)+01_指標庫!$H$8*ISNUMBER($AF741)+01_指標庫!$H$9*ISNUMBER($AG741)+01_指標庫!$H$10*ISNUMBER($AB741)+01_指標庫!$H$11*ISNUMBER($AC741)+01_指標庫!$H$12*ISNUMBER($AD741)+01_指標庫!$H$13*ISNUMBER($AE741)+01_指標庫!$H$14*ISNUMBER($I741)+01_指標庫!$H$15*ISNUMBER($AH741)+01_指標庫!$H$16*ISNUMBER($K741)+01_指標庫!$H$17*ISNUMBER($AI741)+01_指標庫!$H$18*ISNUMBER($AJ741)+01_指標庫!$H$19*ISNUMBER($AK741)+01_指標庫!$H$20*ISNUMBER($BB741)+01_指標庫!$H$21*ISNUMBER($BC741)</f>
        <v>51</v>
      </c>
      <c r="AX741" s="59" t="n">
        <f aca="false">IF(AW741=0,50,ROUND((01_指標庫!$H$4*IF(ISNUMBER($F741),L741,0)+01_指標庫!$H$5*IF(ISNUMBER($AA741),AL741,0)+01_指標庫!$H$6*IF(ISNUMBER($G741),M741,0)+01_指標庫!$H$7*IF(ISNUMBER($H741),N741,0)+01_指標庫!$H$8*IF(ISNUMBER($AF741),AQ741,0)+01_指標庫!$H$9*IF(ISNUMBER($AG741),AR741,0)+01_指標庫!$H$10*IF(ISNUMBER($AB741),AM741,0)+01_指標庫!$H$11*IF(ISNUMBER($AC741),AN741,0)+01_指標庫!$H$12*IF(ISNUMBER($AD741),AO741,0)+01_指標庫!$H$13*IF(ISNUMBER($AE741),AP741,0)+01_指標庫!$H$14*IF(ISNUMBER($I741),O741,0)+01_指標庫!$H$15*IF(ISNUMBER($AH741),AS741,0)+01_指標庫!$H$16*IF(ISNUMBER($K741),P741,0)+01_指標庫!$H$17*IF(ISNUMBER($AI741),AT741,0)+01_指標庫!$H$18*IF(ISNUMBER($AJ741),AU741,0)+01_指標庫!$H$19*IF(ISNUMBER($AK741),AV741,0)+01_指標庫!$H$20*IF(ISNUMBER($BB741),BB741,0)+01_指標庫!$H$21*IF(ISNUMBER($BC741),BC741,0))/AW741,1))</f>
        <v>87.3</v>
      </c>
      <c r="AY741" s="60"/>
      <c r="AZ741" s="60"/>
      <c r="BA741" s="58" t="n">
        <f aca="false">AVERAGE($E737:$E741)/AVERAGE($E732:$E741)-1</f>
        <v>0.0197785747511803</v>
      </c>
      <c r="BB741" s="59" t="n">
        <f aca="false">IF(ISNUMBER($BA741),IF(OR($S741&lt;=-0.03,$BA741&lt;-0.003),0,IF(OR($S741&lt;=-0.02,$BA741&lt;0.01),50,100)),"")</f>
        <v>100</v>
      </c>
      <c r="BC741" s="0" t="str">
        <f aca="false">IF(OR(COUNT($AZ741)=0,COUNT($AZ740)=0),"",IF(OR($AY741/$AZ740-1&lt;=-0.03,$AZ741/$AZ740-1&lt;=-0.045,IF(COUNT($AZ732:$AZ741)=10,AVERAGE($AZ737:$AZ741)/AVERAGE($AZ732:$AZ741)-1&lt;-0.01,FALSE())),0,IF(OR($AZ741/$AZ740-1&lt;=-0.02,IF(COUNT($AZ732:$AZ741)=10,AVERAGE($AZ737:$AZ741)/AVERAGE($AZ732:$AZ741)-1&lt;0.005,FALSE())),50,100)))</f>
        <v/>
      </c>
    </row>
    <row r="742" customFormat="false" ht="15" hidden="false" customHeight="true" outlineLevel="0" collapsed="false">
      <c r="A742" s="47" t="n">
        <v>738</v>
      </c>
      <c r="B742" s="48" t="n">
        <v>43629</v>
      </c>
      <c r="C742" s="47" t="n">
        <v>2019</v>
      </c>
      <c r="D742" s="49" t="s">
        <v>239</v>
      </c>
      <c r="E742" s="50" t="n">
        <v>7510.68</v>
      </c>
      <c r="F742" s="51" t="n">
        <v>0.05063</v>
      </c>
      <c r="G742" s="51" t="n">
        <v>-0.042705</v>
      </c>
      <c r="H742" s="52" t="n">
        <v>0.7551</v>
      </c>
      <c r="I742" s="53" t="n">
        <v>424</v>
      </c>
      <c r="J742" s="47" t="s">
        <v>235</v>
      </c>
      <c r="K742" s="54" t="n">
        <v>15.82</v>
      </c>
      <c r="L742" s="55" t="n">
        <f aca="false">IF(COUNT(F742)=0,50,IF(F742&gt;=0,100,IF(F742&gt;=-0.02,50,0)))</f>
        <v>100</v>
      </c>
      <c r="M742" s="55" t="n">
        <f aca="false">IF(COUNT(G742)=0,50,IF(G742&gt;-0.06,100,IF(G742&gt;-0.15,50,0)))</f>
        <v>100</v>
      </c>
      <c r="N742" s="55" t="n">
        <f aca="false">IF(COUNT(H742)=0,50,IF(H742&gt;=0.6,100,IF(H742&gt;=0.4,50,0)))</f>
        <v>100</v>
      </c>
      <c r="O742" s="55" t="n">
        <f aca="false">IF(COUNT(I742)=0,50,IF(J742="proxy_vix",50,IF(I742&lt;350,100,IF(I742&lt;=450,50,0))))</f>
        <v>50</v>
      </c>
      <c r="P742" s="55" t="n">
        <f aca="false">IF(COUNT(K742)=0,50,IF(K742&lt;20,100,IF(K742&lt;=25,50,0)))</f>
        <v>100</v>
      </c>
      <c r="Q742" s="54"/>
      <c r="R742" s="47"/>
      <c r="S742" s="51" t="n">
        <f aca="false">$E742/$E741-1</f>
        <v>0.00513764856556698</v>
      </c>
      <c r="T742" s="56" t="n">
        <f aca="false">$K742/$K741-1</f>
        <v>-0.00565681961030795</v>
      </c>
      <c r="V742" s="57"/>
      <c r="W742" s="57"/>
      <c r="Y742" s="1" t="str">
        <f aca="false">IF(AX742&gt;=70,"EASY",IF(AX742&gt;40,"UNCERTAIN","HARD"))</f>
        <v>EASY</v>
      </c>
      <c r="AA742" s="58" t="n">
        <f aca="false">IF($A742&lt;200,"",AVERAGE($E693:$E742)/AVERAGE($E543:$E742)-1)</f>
        <v>0.0534264871322934</v>
      </c>
      <c r="AB742" s="59" t="n">
        <f aca="false">LOOKUP($B742,07_L1政策步階!$A$4:$A$14,07_L1政策步階!$C$4:$C$14)</f>
        <v>0</v>
      </c>
      <c r="AC742" s="57"/>
      <c r="AD742" s="57"/>
      <c r="AE742" s="57"/>
      <c r="AF742" s="57"/>
      <c r="AG742" s="57"/>
      <c r="AH742" s="57"/>
      <c r="AI742" s="57"/>
      <c r="AJ742" s="57"/>
      <c r="AK742" s="57"/>
      <c r="AL742" s="59" t="n">
        <f aca="false">IF(ISNUMBER($AA742),IF($AA742&gt;=0.005,100,IF($AA742&gt;=-0.015,50,0)),"")</f>
        <v>100</v>
      </c>
      <c r="AM742" s="59" t="n">
        <f aca="false">IF(ISNUMBER($AB742),IF($AB742=1,100,IF($AB742=0,50,0)),"")</f>
        <v>50</v>
      </c>
      <c r="AN742" s="0" t="str">
        <f aca="false">IF(ISNUMBER($AC742),IF($AC742&gt;=0.001,100,IF($AC742&gt;=-0.003,50,0)),"")</f>
        <v/>
      </c>
      <c r="AO742" s="0" t="str">
        <f aca="false">IF(ISNUMBER($AD742),IF($AD742&gt;=0.04,100,IF($AD742&gt;=0,50,0)),"")</f>
        <v/>
      </c>
      <c r="AP742" s="0" t="str">
        <f aca="false">IF(ISNUMBER($AE742),IF($AE742&gt;=25,100,IF($AE742&gt;=-75,50,0)),"")</f>
        <v/>
      </c>
      <c r="AQ742" s="0" t="str">
        <f aca="false">IF(ISNUMBER($AF742),IF($AF742&gt;0,100,IF($AF742&gt;=-50,50,0)),"")</f>
        <v/>
      </c>
      <c r="AR742" s="0" t="str">
        <f aca="false">IF(ISNUMBER($AG742),IF($AG742=1,100,IF($AG742=0,50,0)),"")</f>
        <v/>
      </c>
      <c r="AS742" s="0" t="str">
        <f aca="false">IF(ISNUMBER($AH742),IF($AH742&lt;0,100,IF($AH742&lt;=20,50,0)),"")</f>
        <v/>
      </c>
      <c r="AT742" s="0" t="str">
        <f aca="false">IF(ISNUMBER($AI742),IF($AI742&lt;0.95,100,IF($AI742&lt;=1,50,0)),"")</f>
        <v/>
      </c>
      <c r="AU742" s="0" t="str">
        <f aca="false">IF(ISNUMBER($AJ742),IF($AJ742&lt;30,0,IF($AJ742&lt;40,50,IF($AJ742&lt;=90,100,50))),"")</f>
        <v/>
      </c>
      <c r="AV742" s="0" t="str">
        <f aca="false">IF(ISNUMBER($AK742),IF($AK742&gt;-0.2,100,IF($AK742&gt;=-0.4,50,0)),"")</f>
        <v/>
      </c>
      <c r="AW742" s="59" t="n">
        <f aca="false">01_指標庫!$H$4*ISNUMBER($F742)+01_指標庫!$H$5*ISNUMBER($AA742)+01_指標庫!$H$6*ISNUMBER($G742)+01_指標庫!$H$7*ISNUMBER($H742)+01_指標庫!$H$8*ISNUMBER($AF742)+01_指標庫!$H$9*ISNUMBER($AG742)+01_指標庫!$H$10*ISNUMBER($AB742)+01_指標庫!$H$11*ISNUMBER($AC742)+01_指標庫!$H$12*ISNUMBER($AD742)+01_指標庫!$H$13*ISNUMBER($AE742)+01_指標庫!$H$14*ISNUMBER($I742)+01_指標庫!$H$15*ISNUMBER($AH742)+01_指標庫!$H$16*ISNUMBER($K742)+01_指標庫!$H$17*ISNUMBER($AI742)+01_指標庫!$H$18*ISNUMBER($AJ742)+01_指標庫!$H$19*ISNUMBER($AK742)+01_指標庫!$H$20*ISNUMBER($BB742)+01_指標庫!$H$21*ISNUMBER($BC742)</f>
        <v>51</v>
      </c>
      <c r="AX742" s="59" t="n">
        <f aca="false">IF(AW742=0,50,ROUND((01_指標庫!$H$4*IF(ISNUMBER($F742),L742,0)+01_指標庫!$H$5*IF(ISNUMBER($AA742),AL742,0)+01_指標庫!$H$6*IF(ISNUMBER($G742),M742,0)+01_指標庫!$H$7*IF(ISNUMBER($H742),N742,0)+01_指標庫!$H$8*IF(ISNUMBER($AF742),AQ742,0)+01_指標庫!$H$9*IF(ISNUMBER($AG742),AR742,0)+01_指標庫!$H$10*IF(ISNUMBER($AB742),AM742,0)+01_指標庫!$H$11*IF(ISNUMBER($AC742),AN742,0)+01_指標庫!$H$12*IF(ISNUMBER($AD742),AO742,0)+01_指標庫!$H$13*IF(ISNUMBER($AE742),AP742,0)+01_指標庫!$H$14*IF(ISNUMBER($I742),O742,0)+01_指標庫!$H$15*IF(ISNUMBER($AH742),AS742,0)+01_指標庫!$H$16*IF(ISNUMBER($K742),P742,0)+01_指標庫!$H$17*IF(ISNUMBER($AI742),AT742,0)+01_指標庫!$H$18*IF(ISNUMBER($AJ742),AU742,0)+01_指標庫!$H$19*IF(ISNUMBER($AK742),AV742,0)+01_指標庫!$H$20*IF(ISNUMBER($BB742),BB742,0)+01_指標庫!$H$21*IF(ISNUMBER($BC742),BC742,0))/AW742,1))</f>
        <v>87.3</v>
      </c>
      <c r="AY742" s="60"/>
      <c r="AZ742" s="60"/>
      <c r="BA742" s="58" t="n">
        <f aca="false">AVERAGE($E738:$E742)/AVERAGE($E733:$E742)-1</f>
        <v>0.0224973218775277</v>
      </c>
      <c r="BB742" s="59" t="n">
        <f aca="false">IF(ISNUMBER($BA742),IF(OR($S742&lt;=-0.03,$BA742&lt;-0.003),0,IF(OR($S742&lt;=-0.02,$BA742&lt;0.01),50,100)),"")</f>
        <v>100</v>
      </c>
      <c r="BC742" s="0" t="str">
        <f aca="false">IF(OR(COUNT($AZ742)=0,COUNT($AZ741)=0),"",IF(OR($AY742/$AZ741-1&lt;=-0.03,$AZ742/$AZ741-1&lt;=-0.045,IF(COUNT($AZ733:$AZ742)=10,AVERAGE($AZ738:$AZ742)/AVERAGE($AZ733:$AZ742)-1&lt;-0.01,FALSE())),0,IF(OR($AZ742/$AZ741-1&lt;=-0.02,IF(COUNT($AZ733:$AZ742)=10,AVERAGE($AZ738:$AZ742)/AVERAGE($AZ733:$AZ742)-1&lt;0.005,FALSE())),50,100)))</f>
        <v/>
      </c>
    </row>
    <row r="743" customFormat="false" ht="15" hidden="false" customHeight="true" outlineLevel="0" collapsed="false">
      <c r="A743" s="47" t="n">
        <v>739</v>
      </c>
      <c r="B743" s="48" t="n">
        <v>43630</v>
      </c>
      <c r="C743" s="47" t="n">
        <v>2019</v>
      </c>
      <c r="D743" s="49" t="s">
        <v>234</v>
      </c>
      <c r="E743" s="50" t="n">
        <v>7479.11</v>
      </c>
      <c r="F743" s="51" t="n">
        <v>0.046273</v>
      </c>
      <c r="G743" s="51" t="n">
        <v>-0.046729</v>
      </c>
      <c r="H743" s="52" t="n">
        <v>0.7551</v>
      </c>
      <c r="I743" s="53" t="n">
        <v>423</v>
      </c>
      <c r="J743" s="47" t="s">
        <v>235</v>
      </c>
      <c r="K743" s="54" t="n">
        <v>15.28</v>
      </c>
      <c r="L743" s="55" t="n">
        <f aca="false">IF(COUNT(F743)=0,50,IF(F743&gt;=0,100,IF(F743&gt;=-0.02,50,0)))</f>
        <v>100</v>
      </c>
      <c r="M743" s="55" t="n">
        <f aca="false">IF(COUNT(G743)=0,50,IF(G743&gt;-0.06,100,IF(G743&gt;-0.15,50,0)))</f>
        <v>100</v>
      </c>
      <c r="N743" s="55" t="n">
        <f aca="false">IF(COUNT(H743)=0,50,IF(H743&gt;=0.6,100,IF(H743&gt;=0.4,50,0)))</f>
        <v>100</v>
      </c>
      <c r="O743" s="55" t="n">
        <f aca="false">IF(COUNT(I743)=0,50,IF(J743="proxy_vix",50,IF(I743&lt;350,100,IF(I743&lt;=450,50,0))))</f>
        <v>50</v>
      </c>
      <c r="P743" s="55" t="n">
        <f aca="false">IF(COUNT(K743)=0,50,IF(K743&lt;20,100,IF(K743&lt;=25,50,0)))</f>
        <v>100</v>
      </c>
      <c r="Q743" s="54"/>
      <c r="R743" s="47"/>
      <c r="S743" s="51" t="n">
        <f aca="false">$E743/$E742-1</f>
        <v>-0.00420334776611442</v>
      </c>
      <c r="T743" s="56" t="n">
        <f aca="false">$K743/$K742-1</f>
        <v>-0.034134007585335</v>
      </c>
      <c r="V743" s="57"/>
      <c r="W743" s="57"/>
      <c r="Y743" s="1" t="str">
        <f aca="false">IF(AX743&gt;=70,"EASY",IF(AX743&gt;40,"UNCERTAIN","HARD"))</f>
        <v>EASY</v>
      </c>
      <c r="AA743" s="58" t="n">
        <f aca="false">IF($A743&lt;200,"",AVERAGE($E694:$E743)/AVERAGE($E544:$E743)-1)</f>
        <v>0.0533011818917093</v>
      </c>
      <c r="AB743" s="59" t="n">
        <f aca="false">LOOKUP($B743,07_L1政策步階!$A$4:$A$14,07_L1政策步階!$C$4:$C$14)</f>
        <v>0</v>
      </c>
      <c r="AC743" s="57"/>
      <c r="AD743" s="57"/>
      <c r="AE743" s="57"/>
      <c r="AF743" s="57"/>
      <c r="AG743" s="57"/>
      <c r="AH743" s="57"/>
      <c r="AI743" s="57"/>
      <c r="AJ743" s="57"/>
      <c r="AK743" s="57"/>
      <c r="AL743" s="59" t="n">
        <f aca="false">IF(ISNUMBER($AA743),IF($AA743&gt;=0.005,100,IF($AA743&gt;=-0.015,50,0)),"")</f>
        <v>100</v>
      </c>
      <c r="AM743" s="59" t="n">
        <f aca="false">IF(ISNUMBER($AB743),IF($AB743=1,100,IF($AB743=0,50,0)),"")</f>
        <v>50</v>
      </c>
      <c r="AN743" s="0" t="str">
        <f aca="false">IF(ISNUMBER($AC743),IF($AC743&gt;=0.001,100,IF($AC743&gt;=-0.003,50,0)),"")</f>
        <v/>
      </c>
      <c r="AO743" s="0" t="str">
        <f aca="false">IF(ISNUMBER($AD743),IF($AD743&gt;=0.04,100,IF($AD743&gt;=0,50,0)),"")</f>
        <v/>
      </c>
      <c r="AP743" s="0" t="str">
        <f aca="false">IF(ISNUMBER($AE743),IF($AE743&gt;=25,100,IF($AE743&gt;=-75,50,0)),"")</f>
        <v/>
      </c>
      <c r="AQ743" s="0" t="str">
        <f aca="false">IF(ISNUMBER($AF743),IF($AF743&gt;0,100,IF($AF743&gt;=-50,50,0)),"")</f>
        <v/>
      </c>
      <c r="AR743" s="0" t="str">
        <f aca="false">IF(ISNUMBER($AG743),IF($AG743=1,100,IF($AG743=0,50,0)),"")</f>
        <v/>
      </c>
      <c r="AS743" s="0" t="str">
        <f aca="false">IF(ISNUMBER($AH743),IF($AH743&lt;0,100,IF($AH743&lt;=20,50,0)),"")</f>
        <v/>
      </c>
      <c r="AT743" s="0" t="str">
        <f aca="false">IF(ISNUMBER($AI743),IF($AI743&lt;0.95,100,IF($AI743&lt;=1,50,0)),"")</f>
        <v/>
      </c>
      <c r="AU743" s="0" t="str">
        <f aca="false">IF(ISNUMBER($AJ743),IF($AJ743&lt;30,0,IF($AJ743&lt;40,50,IF($AJ743&lt;=90,100,50))),"")</f>
        <v/>
      </c>
      <c r="AV743" s="0" t="str">
        <f aca="false">IF(ISNUMBER($AK743),IF($AK743&gt;-0.2,100,IF($AK743&gt;=-0.4,50,0)),"")</f>
        <v/>
      </c>
      <c r="AW743" s="59" t="n">
        <f aca="false">01_指標庫!$H$4*ISNUMBER($F743)+01_指標庫!$H$5*ISNUMBER($AA743)+01_指標庫!$H$6*ISNUMBER($G743)+01_指標庫!$H$7*ISNUMBER($H743)+01_指標庫!$H$8*ISNUMBER($AF743)+01_指標庫!$H$9*ISNUMBER($AG743)+01_指標庫!$H$10*ISNUMBER($AB743)+01_指標庫!$H$11*ISNUMBER($AC743)+01_指標庫!$H$12*ISNUMBER($AD743)+01_指標庫!$H$13*ISNUMBER($AE743)+01_指標庫!$H$14*ISNUMBER($I743)+01_指標庫!$H$15*ISNUMBER($AH743)+01_指標庫!$H$16*ISNUMBER($K743)+01_指標庫!$H$17*ISNUMBER($AI743)+01_指標庫!$H$18*ISNUMBER($AJ743)+01_指標庫!$H$19*ISNUMBER($AK743)+01_指標庫!$H$20*ISNUMBER($BB743)+01_指標庫!$H$21*ISNUMBER($BC743)</f>
        <v>51</v>
      </c>
      <c r="AX743" s="59" t="n">
        <f aca="false">IF(AW743=0,50,ROUND((01_指標庫!$H$4*IF(ISNUMBER($F743),L743,0)+01_指標庫!$H$5*IF(ISNUMBER($AA743),AL743,0)+01_指標庫!$H$6*IF(ISNUMBER($G743),M743,0)+01_指標庫!$H$7*IF(ISNUMBER($H743),N743,0)+01_指標庫!$H$8*IF(ISNUMBER($AF743),AQ743,0)+01_指標庫!$H$9*IF(ISNUMBER($AG743),AR743,0)+01_指標庫!$H$10*IF(ISNUMBER($AB743),AM743,0)+01_指標庫!$H$11*IF(ISNUMBER($AC743),AN743,0)+01_指標庫!$H$12*IF(ISNUMBER($AD743),AO743,0)+01_指標庫!$H$13*IF(ISNUMBER($AE743),AP743,0)+01_指標庫!$H$14*IF(ISNUMBER($I743),O743,0)+01_指標庫!$H$15*IF(ISNUMBER($AH743),AS743,0)+01_指標庫!$H$16*IF(ISNUMBER($K743),P743,0)+01_指標庫!$H$17*IF(ISNUMBER($AI743),AT743,0)+01_指標庫!$H$18*IF(ISNUMBER($AJ743),AU743,0)+01_指標庫!$H$19*IF(ISNUMBER($AK743),AV743,0)+01_指標庫!$H$20*IF(ISNUMBER($BB743),BB743,0)+01_指標庫!$H$21*IF(ISNUMBER($BC743),BC743,0))/AW743,1))</f>
        <v>87.3</v>
      </c>
      <c r="AY743" s="60"/>
      <c r="AZ743" s="60"/>
      <c r="BA743" s="58" t="n">
        <f aca="false">AVERAGE($E739:$E743)/AVERAGE($E734:$E743)-1</f>
        <v>0.0192960662525881</v>
      </c>
      <c r="BB743" s="59" t="n">
        <f aca="false">IF(ISNUMBER($BA743),IF(OR($S743&lt;=-0.03,$BA743&lt;-0.003),0,IF(OR($S743&lt;=-0.02,$BA743&lt;0.01),50,100)),"")</f>
        <v>100</v>
      </c>
      <c r="BC743" s="0" t="str">
        <f aca="false">IF(OR(COUNT($AZ743)=0,COUNT($AZ742)=0),"",IF(OR($AY743/$AZ742-1&lt;=-0.03,$AZ743/$AZ742-1&lt;=-0.045,IF(COUNT($AZ734:$AZ743)=10,AVERAGE($AZ739:$AZ743)/AVERAGE($AZ734:$AZ743)-1&lt;-0.01,FALSE())),0,IF(OR($AZ743/$AZ742-1&lt;=-0.02,IF(COUNT($AZ734:$AZ743)=10,AVERAGE($AZ739:$AZ743)/AVERAGE($AZ734:$AZ743)-1&lt;0.005,FALSE())),50,100)))</f>
        <v/>
      </c>
    </row>
    <row r="744" customFormat="false" ht="15" hidden="false" customHeight="true" outlineLevel="0" collapsed="false">
      <c r="A744" s="47" t="n">
        <v>740</v>
      </c>
      <c r="B744" s="48" t="n">
        <v>43633</v>
      </c>
      <c r="C744" s="47" t="n">
        <v>2019</v>
      </c>
      <c r="D744" s="49" t="s">
        <v>236</v>
      </c>
      <c r="E744" s="50" t="n">
        <v>7526.52</v>
      </c>
      <c r="F744" s="51" t="n">
        <v>0.052937</v>
      </c>
      <c r="G744" s="51" t="n">
        <v>-0.040686</v>
      </c>
      <c r="H744" s="52" t="n">
        <v>0.7551</v>
      </c>
      <c r="I744" s="53" t="n">
        <v>423</v>
      </c>
      <c r="J744" s="47" t="s">
        <v>235</v>
      </c>
      <c r="K744" s="54" t="n">
        <v>15.35</v>
      </c>
      <c r="L744" s="55" t="n">
        <f aca="false">IF(COUNT(F744)=0,50,IF(F744&gt;=0,100,IF(F744&gt;=-0.02,50,0)))</f>
        <v>100</v>
      </c>
      <c r="M744" s="55" t="n">
        <f aca="false">IF(COUNT(G744)=0,50,IF(G744&gt;-0.06,100,IF(G744&gt;-0.15,50,0)))</f>
        <v>100</v>
      </c>
      <c r="N744" s="55" t="n">
        <f aca="false">IF(COUNT(H744)=0,50,IF(H744&gt;=0.6,100,IF(H744&gt;=0.4,50,0)))</f>
        <v>100</v>
      </c>
      <c r="O744" s="55" t="n">
        <f aca="false">IF(COUNT(I744)=0,50,IF(J744="proxy_vix",50,IF(I744&lt;350,100,IF(I744&lt;=450,50,0))))</f>
        <v>50</v>
      </c>
      <c r="P744" s="55" t="n">
        <f aca="false">IF(COUNT(K744)=0,50,IF(K744&lt;20,100,IF(K744&lt;=25,50,0)))</f>
        <v>100</v>
      </c>
      <c r="Q744" s="54"/>
      <c r="R744" s="47"/>
      <c r="S744" s="51" t="n">
        <f aca="false">$E744/$E743-1</f>
        <v>0.00633898953217704</v>
      </c>
      <c r="T744" s="56" t="n">
        <f aca="false">$K744/$K743-1</f>
        <v>0.00458115183246077</v>
      </c>
      <c r="V744" s="57"/>
      <c r="W744" s="57"/>
      <c r="Y744" s="1" t="str">
        <f aca="false">IF(AX744&gt;=70,"EASY",IF(AX744&gt;40,"UNCERTAIN","HARD"))</f>
        <v>EASY</v>
      </c>
      <c r="AA744" s="58" t="n">
        <f aca="false">IF($A744&lt;200,"",AVERAGE($E695:$E744)/AVERAGE($E545:$E744)-1)</f>
        <v>0.0532940897178653</v>
      </c>
      <c r="AB744" s="59" t="n">
        <f aca="false">LOOKUP($B744,07_L1政策步階!$A$4:$A$14,07_L1政策步階!$C$4:$C$14)</f>
        <v>0</v>
      </c>
      <c r="AC744" s="57"/>
      <c r="AD744" s="57"/>
      <c r="AE744" s="57"/>
      <c r="AF744" s="57"/>
      <c r="AG744" s="57"/>
      <c r="AH744" s="57"/>
      <c r="AI744" s="57"/>
      <c r="AJ744" s="57"/>
      <c r="AK744" s="57"/>
      <c r="AL744" s="59" t="n">
        <f aca="false">IF(ISNUMBER($AA744),IF($AA744&gt;=0.005,100,IF($AA744&gt;=-0.015,50,0)),"")</f>
        <v>100</v>
      </c>
      <c r="AM744" s="59" t="n">
        <f aca="false">IF(ISNUMBER($AB744),IF($AB744=1,100,IF($AB744=0,50,0)),"")</f>
        <v>50</v>
      </c>
      <c r="AN744" s="0" t="str">
        <f aca="false">IF(ISNUMBER($AC744),IF($AC744&gt;=0.001,100,IF($AC744&gt;=-0.003,50,0)),"")</f>
        <v/>
      </c>
      <c r="AO744" s="0" t="str">
        <f aca="false">IF(ISNUMBER($AD744),IF($AD744&gt;=0.04,100,IF($AD744&gt;=0,50,0)),"")</f>
        <v/>
      </c>
      <c r="AP744" s="0" t="str">
        <f aca="false">IF(ISNUMBER($AE744),IF($AE744&gt;=25,100,IF($AE744&gt;=-75,50,0)),"")</f>
        <v/>
      </c>
      <c r="AQ744" s="0" t="str">
        <f aca="false">IF(ISNUMBER($AF744),IF($AF744&gt;0,100,IF($AF744&gt;=-50,50,0)),"")</f>
        <v/>
      </c>
      <c r="AR744" s="0" t="str">
        <f aca="false">IF(ISNUMBER($AG744),IF($AG744=1,100,IF($AG744=0,50,0)),"")</f>
        <v/>
      </c>
      <c r="AS744" s="0" t="str">
        <f aca="false">IF(ISNUMBER($AH744),IF($AH744&lt;0,100,IF($AH744&lt;=20,50,0)),"")</f>
        <v/>
      </c>
      <c r="AT744" s="0" t="str">
        <f aca="false">IF(ISNUMBER($AI744),IF($AI744&lt;0.95,100,IF($AI744&lt;=1,50,0)),"")</f>
        <v/>
      </c>
      <c r="AU744" s="0" t="str">
        <f aca="false">IF(ISNUMBER($AJ744),IF($AJ744&lt;30,0,IF($AJ744&lt;40,50,IF($AJ744&lt;=90,100,50))),"")</f>
        <v/>
      </c>
      <c r="AV744" s="0" t="str">
        <f aca="false">IF(ISNUMBER($AK744),IF($AK744&gt;-0.2,100,IF($AK744&gt;=-0.4,50,0)),"")</f>
        <v/>
      </c>
      <c r="AW744" s="59" t="n">
        <f aca="false">01_指標庫!$H$4*ISNUMBER($F744)+01_指標庫!$H$5*ISNUMBER($AA744)+01_指標庫!$H$6*ISNUMBER($G744)+01_指標庫!$H$7*ISNUMBER($H744)+01_指標庫!$H$8*ISNUMBER($AF744)+01_指標庫!$H$9*ISNUMBER($AG744)+01_指標庫!$H$10*ISNUMBER($AB744)+01_指標庫!$H$11*ISNUMBER($AC744)+01_指標庫!$H$12*ISNUMBER($AD744)+01_指標庫!$H$13*ISNUMBER($AE744)+01_指標庫!$H$14*ISNUMBER($I744)+01_指標庫!$H$15*ISNUMBER($AH744)+01_指標庫!$H$16*ISNUMBER($K744)+01_指標庫!$H$17*ISNUMBER($AI744)+01_指標庫!$H$18*ISNUMBER($AJ744)+01_指標庫!$H$19*ISNUMBER($AK744)+01_指標庫!$H$20*ISNUMBER($BB744)+01_指標庫!$H$21*ISNUMBER($BC744)</f>
        <v>51</v>
      </c>
      <c r="AX744" s="59" t="n">
        <f aca="false">IF(AW744=0,50,ROUND((01_指標庫!$H$4*IF(ISNUMBER($F744),L744,0)+01_指標庫!$H$5*IF(ISNUMBER($AA744),AL744,0)+01_指標庫!$H$6*IF(ISNUMBER($G744),M744,0)+01_指標庫!$H$7*IF(ISNUMBER($H744),N744,0)+01_指標庫!$H$8*IF(ISNUMBER($AF744),AQ744,0)+01_指標庫!$H$9*IF(ISNUMBER($AG744),AR744,0)+01_指標庫!$H$10*IF(ISNUMBER($AB744),AM744,0)+01_指標庫!$H$11*IF(ISNUMBER($AC744),AN744,0)+01_指標庫!$H$12*IF(ISNUMBER($AD744),AO744,0)+01_指標庫!$H$13*IF(ISNUMBER($AE744),AP744,0)+01_指標庫!$H$14*IF(ISNUMBER($I744),O744,0)+01_指標庫!$H$15*IF(ISNUMBER($AH744),AS744,0)+01_指標庫!$H$16*IF(ISNUMBER($K744),P744,0)+01_指標庫!$H$17*IF(ISNUMBER($AI744),AT744,0)+01_指標庫!$H$18*IF(ISNUMBER($AJ744),AU744,0)+01_指標庫!$H$19*IF(ISNUMBER($AK744),AV744,0)+01_指標庫!$H$20*IF(ISNUMBER($BB744),BB744,0)+01_指標庫!$H$21*IF(ISNUMBER($BC744),BC744,0))/AW744,1))</f>
        <v>87.3</v>
      </c>
      <c r="AY744" s="60"/>
      <c r="AZ744" s="60"/>
      <c r="BA744" s="58" t="n">
        <f aca="false">AVERAGE($E740:$E744)/AVERAGE($E735:$E744)-1</f>
        <v>0.0124134021279541</v>
      </c>
      <c r="BB744" s="59" t="n">
        <f aca="false">IF(ISNUMBER($BA744),IF(OR($S744&lt;=-0.03,$BA744&lt;-0.003),0,IF(OR($S744&lt;=-0.02,$BA744&lt;0.01),50,100)),"")</f>
        <v>100</v>
      </c>
      <c r="BC744" s="0" t="str">
        <f aca="false">IF(OR(COUNT($AZ744)=0,COUNT($AZ743)=0),"",IF(OR($AY744/$AZ743-1&lt;=-0.03,$AZ744/$AZ743-1&lt;=-0.045,IF(COUNT($AZ735:$AZ744)=10,AVERAGE($AZ740:$AZ744)/AVERAGE($AZ735:$AZ744)-1&lt;-0.01,FALSE())),0,IF(OR($AZ744/$AZ743-1&lt;=-0.02,IF(COUNT($AZ735:$AZ744)=10,AVERAGE($AZ740:$AZ744)/AVERAGE($AZ735:$AZ744)-1&lt;0.005,FALSE())),50,100)))</f>
        <v/>
      </c>
    </row>
    <row r="745" customFormat="false" ht="15" hidden="false" customHeight="true" outlineLevel="0" collapsed="false">
      <c r="A745" s="47" t="n">
        <v>741</v>
      </c>
      <c r="B745" s="48" t="n">
        <v>43634</v>
      </c>
      <c r="C745" s="47" t="n">
        <v>2019</v>
      </c>
      <c r="D745" s="49" t="s">
        <v>237</v>
      </c>
      <c r="E745" s="50" t="n">
        <v>7635.4</v>
      </c>
      <c r="F745" s="51" t="n">
        <v>0.068188</v>
      </c>
      <c r="G745" s="51" t="n">
        <v>-0.026808</v>
      </c>
      <c r="H745" s="52" t="n">
        <v>0.7755</v>
      </c>
      <c r="I745" s="53" t="n">
        <v>414</v>
      </c>
      <c r="J745" s="47" t="s">
        <v>235</v>
      </c>
      <c r="K745" s="54" t="n">
        <v>15.15</v>
      </c>
      <c r="L745" s="55" t="n">
        <f aca="false">IF(COUNT(F745)=0,50,IF(F745&gt;=0,100,IF(F745&gt;=-0.02,50,0)))</f>
        <v>100</v>
      </c>
      <c r="M745" s="55" t="n">
        <f aca="false">IF(COUNT(G745)=0,50,IF(G745&gt;-0.06,100,IF(G745&gt;-0.15,50,0)))</f>
        <v>100</v>
      </c>
      <c r="N745" s="55" t="n">
        <f aca="false">IF(COUNT(H745)=0,50,IF(H745&gt;=0.6,100,IF(H745&gt;=0.4,50,0)))</f>
        <v>100</v>
      </c>
      <c r="O745" s="55" t="n">
        <f aca="false">IF(COUNT(I745)=0,50,IF(J745="proxy_vix",50,IF(I745&lt;350,100,IF(I745&lt;=450,50,0))))</f>
        <v>50</v>
      </c>
      <c r="P745" s="55" t="n">
        <f aca="false">IF(COUNT(K745)=0,50,IF(K745&lt;20,100,IF(K745&lt;=25,50,0)))</f>
        <v>100</v>
      </c>
      <c r="Q745" s="54"/>
      <c r="R745" s="47"/>
      <c r="S745" s="51" t="n">
        <f aca="false">$E745/$E744-1</f>
        <v>0.0144661809176085</v>
      </c>
      <c r="T745" s="56" t="n">
        <f aca="false">$K745/$K744-1</f>
        <v>-0.0130293159609121</v>
      </c>
      <c r="V745" s="57"/>
      <c r="W745" s="57"/>
      <c r="Y745" s="1" t="str">
        <f aca="false">IF(AX745&gt;=70,"EASY",IF(AX745&gt;40,"UNCERTAIN","HARD"))</f>
        <v>EASY</v>
      </c>
      <c r="AA745" s="58" t="n">
        <f aca="false">IF($A745&lt;200,"",AVERAGE($E696:$E745)/AVERAGE($E546:$E745)-1)</f>
        <v>0.053470601210962</v>
      </c>
      <c r="AB745" s="59" t="n">
        <f aca="false">LOOKUP($B745,07_L1政策步階!$A$4:$A$14,07_L1政策步階!$C$4:$C$14)</f>
        <v>0</v>
      </c>
      <c r="AC745" s="57"/>
      <c r="AD745" s="57"/>
      <c r="AE745" s="57"/>
      <c r="AF745" s="57"/>
      <c r="AG745" s="57"/>
      <c r="AH745" s="57"/>
      <c r="AI745" s="57"/>
      <c r="AJ745" s="57"/>
      <c r="AK745" s="57"/>
      <c r="AL745" s="59" t="n">
        <f aca="false">IF(ISNUMBER($AA745),IF($AA745&gt;=0.005,100,IF($AA745&gt;=-0.015,50,0)),"")</f>
        <v>100</v>
      </c>
      <c r="AM745" s="59" t="n">
        <f aca="false">IF(ISNUMBER($AB745),IF($AB745=1,100,IF($AB745=0,50,0)),"")</f>
        <v>50</v>
      </c>
      <c r="AN745" s="0" t="str">
        <f aca="false">IF(ISNUMBER($AC745),IF($AC745&gt;=0.001,100,IF($AC745&gt;=-0.003,50,0)),"")</f>
        <v/>
      </c>
      <c r="AO745" s="0" t="str">
        <f aca="false">IF(ISNUMBER($AD745),IF($AD745&gt;=0.04,100,IF($AD745&gt;=0,50,0)),"")</f>
        <v/>
      </c>
      <c r="AP745" s="0" t="str">
        <f aca="false">IF(ISNUMBER($AE745),IF($AE745&gt;=25,100,IF($AE745&gt;=-75,50,0)),"")</f>
        <v/>
      </c>
      <c r="AQ745" s="0" t="str">
        <f aca="false">IF(ISNUMBER($AF745),IF($AF745&gt;0,100,IF($AF745&gt;=-50,50,0)),"")</f>
        <v/>
      </c>
      <c r="AR745" s="0" t="str">
        <f aca="false">IF(ISNUMBER($AG745),IF($AG745=1,100,IF($AG745=0,50,0)),"")</f>
        <v/>
      </c>
      <c r="AS745" s="0" t="str">
        <f aca="false">IF(ISNUMBER($AH745),IF($AH745&lt;0,100,IF($AH745&lt;=20,50,0)),"")</f>
        <v/>
      </c>
      <c r="AT745" s="0" t="str">
        <f aca="false">IF(ISNUMBER($AI745),IF($AI745&lt;0.95,100,IF($AI745&lt;=1,50,0)),"")</f>
        <v/>
      </c>
      <c r="AU745" s="0" t="str">
        <f aca="false">IF(ISNUMBER($AJ745),IF($AJ745&lt;30,0,IF($AJ745&lt;40,50,IF($AJ745&lt;=90,100,50))),"")</f>
        <v/>
      </c>
      <c r="AV745" s="0" t="str">
        <f aca="false">IF(ISNUMBER($AK745),IF($AK745&gt;-0.2,100,IF($AK745&gt;=-0.4,50,0)),"")</f>
        <v/>
      </c>
      <c r="AW745" s="59" t="n">
        <f aca="false">01_指標庫!$H$4*ISNUMBER($F745)+01_指標庫!$H$5*ISNUMBER($AA745)+01_指標庫!$H$6*ISNUMBER($G745)+01_指標庫!$H$7*ISNUMBER($H745)+01_指標庫!$H$8*ISNUMBER($AF745)+01_指標庫!$H$9*ISNUMBER($AG745)+01_指標庫!$H$10*ISNUMBER($AB745)+01_指標庫!$H$11*ISNUMBER($AC745)+01_指標庫!$H$12*ISNUMBER($AD745)+01_指標庫!$H$13*ISNUMBER($AE745)+01_指標庫!$H$14*ISNUMBER($I745)+01_指標庫!$H$15*ISNUMBER($AH745)+01_指標庫!$H$16*ISNUMBER($K745)+01_指標庫!$H$17*ISNUMBER($AI745)+01_指標庫!$H$18*ISNUMBER($AJ745)+01_指標庫!$H$19*ISNUMBER($AK745)+01_指標庫!$H$20*ISNUMBER($BB745)+01_指標庫!$H$21*ISNUMBER($BC745)</f>
        <v>51</v>
      </c>
      <c r="AX745" s="59" t="n">
        <f aca="false">IF(AW745=0,50,ROUND((01_指標庫!$H$4*IF(ISNUMBER($F745),L745,0)+01_指標庫!$H$5*IF(ISNUMBER($AA745),AL745,0)+01_指標庫!$H$6*IF(ISNUMBER($G745),M745,0)+01_指標庫!$H$7*IF(ISNUMBER($H745),N745,0)+01_指標庫!$H$8*IF(ISNUMBER($AF745),AQ745,0)+01_指標庫!$H$9*IF(ISNUMBER($AG745),AR745,0)+01_指標庫!$H$10*IF(ISNUMBER($AB745),AM745,0)+01_指標庫!$H$11*IF(ISNUMBER($AC745),AN745,0)+01_指標庫!$H$12*IF(ISNUMBER($AD745),AO745,0)+01_指標庫!$H$13*IF(ISNUMBER($AE745),AP745,0)+01_指標庫!$H$14*IF(ISNUMBER($I745),O745,0)+01_指標庫!$H$15*IF(ISNUMBER($AH745),AS745,0)+01_指標庫!$H$16*IF(ISNUMBER($K745),P745,0)+01_指標庫!$H$17*IF(ISNUMBER($AI745),AT745,0)+01_指標庫!$H$18*IF(ISNUMBER($AJ745),AU745,0)+01_指標庫!$H$19*IF(ISNUMBER($AK745),AV745,0)+01_指標庫!$H$20*IF(ISNUMBER($BB745),BB745,0)+01_指標庫!$H$21*IF(ISNUMBER($BC745),BC745,0))/AW745,1))</f>
        <v>81.4</v>
      </c>
      <c r="AY745" s="60"/>
      <c r="AZ745" s="60"/>
      <c r="BA745" s="58" t="n">
        <f aca="false">AVERAGE($E741:$E745)/AVERAGE($E736:$E745)-1</f>
        <v>0.0093100428012487</v>
      </c>
      <c r="BB745" s="59" t="n">
        <f aca="false">IF(ISNUMBER($BA745),IF(OR($S745&lt;=-0.03,$BA745&lt;-0.003),0,IF(OR($S745&lt;=-0.02,$BA745&lt;0.01),50,100)),"")</f>
        <v>50</v>
      </c>
      <c r="BC745" s="0" t="str">
        <f aca="false">IF(OR(COUNT($AZ745)=0,COUNT($AZ744)=0),"",IF(OR($AY745/$AZ744-1&lt;=-0.03,$AZ745/$AZ744-1&lt;=-0.045,IF(COUNT($AZ736:$AZ745)=10,AVERAGE($AZ741:$AZ745)/AVERAGE($AZ736:$AZ745)-1&lt;-0.01,FALSE())),0,IF(OR($AZ745/$AZ744-1&lt;=-0.02,IF(COUNT($AZ736:$AZ745)=10,AVERAGE($AZ741:$AZ745)/AVERAGE($AZ736:$AZ745)-1&lt;0.005,FALSE())),50,100)))</f>
        <v/>
      </c>
    </row>
    <row r="746" customFormat="false" ht="15" hidden="false" customHeight="true" outlineLevel="0" collapsed="false">
      <c r="A746" s="47" t="n">
        <v>742</v>
      </c>
      <c r="B746" s="48" t="n">
        <v>43635</v>
      </c>
      <c r="C746" s="47" t="n">
        <v>2019</v>
      </c>
      <c r="D746" s="49" t="s">
        <v>238</v>
      </c>
      <c r="E746" s="50" t="n">
        <v>7667.74</v>
      </c>
      <c r="F746" s="51" t="n">
        <v>0.072693</v>
      </c>
      <c r="G746" s="51" t="n">
        <v>-0.022686</v>
      </c>
      <c r="H746" s="52" t="n">
        <v>0.8163</v>
      </c>
      <c r="I746" s="53" t="n">
        <v>416</v>
      </c>
      <c r="J746" s="47" t="s">
        <v>235</v>
      </c>
      <c r="K746" s="54" t="n">
        <v>14.33</v>
      </c>
      <c r="L746" s="55" t="n">
        <f aca="false">IF(COUNT(F746)=0,50,IF(F746&gt;=0,100,IF(F746&gt;=-0.02,50,0)))</f>
        <v>100</v>
      </c>
      <c r="M746" s="55" t="n">
        <f aca="false">IF(COUNT(G746)=0,50,IF(G746&gt;-0.06,100,IF(G746&gt;-0.15,50,0)))</f>
        <v>100</v>
      </c>
      <c r="N746" s="55" t="n">
        <f aca="false">IF(COUNT(H746)=0,50,IF(H746&gt;=0.6,100,IF(H746&gt;=0.4,50,0)))</f>
        <v>100</v>
      </c>
      <c r="O746" s="55" t="n">
        <f aca="false">IF(COUNT(I746)=0,50,IF(J746="proxy_vix",50,IF(I746&lt;350,100,IF(I746&lt;=450,50,0))))</f>
        <v>50</v>
      </c>
      <c r="P746" s="55" t="n">
        <f aca="false">IF(COUNT(K746)=0,50,IF(K746&lt;20,100,IF(K746&lt;=25,50,0)))</f>
        <v>100</v>
      </c>
      <c r="Q746" s="54"/>
      <c r="R746" s="47"/>
      <c r="S746" s="51" t="n">
        <f aca="false">$E746/$E745-1</f>
        <v>0.0042355344841134</v>
      </c>
      <c r="T746" s="56" t="n">
        <f aca="false">$K746/$K745-1</f>
        <v>-0.0541254125412541</v>
      </c>
      <c r="V746" s="57"/>
      <c r="W746" s="57"/>
      <c r="Y746" s="1" t="str">
        <f aca="false">IF(AX746&gt;=70,"EASY",IF(AX746&gt;40,"UNCERTAIN","HARD"))</f>
        <v>EASY</v>
      </c>
      <c r="AA746" s="58" t="n">
        <f aca="false">IF($A746&lt;200,"",AVERAGE($E697:$E746)/AVERAGE($E547:$E746)-1)</f>
        <v>0.0536423872930163</v>
      </c>
      <c r="AB746" s="59" t="n">
        <f aca="false">LOOKUP($B746,07_L1政策步階!$A$4:$A$14,07_L1政策步階!$C$4:$C$14)</f>
        <v>0</v>
      </c>
      <c r="AC746" s="57"/>
      <c r="AD746" s="57"/>
      <c r="AE746" s="57"/>
      <c r="AF746" s="57"/>
      <c r="AG746" s="57"/>
      <c r="AH746" s="57"/>
      <c r="AI746" s="57"/>
      <c r="AJ746" s="57"/>
      <c r="AK746" s="57"/>
      <c r="AL746" s="59" t="n">
        <f aca="false">IF(ISNUMBER($AA746),IF($AA746&gt;=0.005,100,IF($AA746&gt;=-0.015,50,0)),"")</f>
        <v>100</v>
      </c>
      <c r="AM746" s="59" t="n">
        <f aca="false">IF(ISNUMBER($AB746),IF($AB746=1,100,IF($AB746=0,50,0)),"")</f>
        <v>50</v>
      </c>
      <c r="AN746" s="0" t="str">
        <f aca="false">IF(ISNUMBER($AC746),IF($AC746&gt;=0.001,100,IF($AC746&gt;=-0.003,50,0)),"")</f>
        <v/>
      </c>
      <c r="AO746" s="0" t="str">
        <f aca="false">IF(ISNUMBER($AD746),IF($AD746&gt;=0.04,100,IF($AD746&gt;=0,50,0)),"")</f>
        <v/>
      </c>
      <c r="AP746" s="0" t="str">
        <f aca="false">IF(ISNUMBER($AE746),IF($AE746&gt;=25,100,IF($AE746&gt;=-75,50,0)),"")</f>
        <v/>
      </c>
      <c r="AQ746" s="0" t="str">
        <f aca="false">IF(ISNUMBER($AF746),IF($AF746&gt;0,100,IF($AF746&gt;=-50,50,0)),"")</f>
        <v/>
      </c>
      <c r="AR746" s="0" t="str">
        <f aca="false">IF(ISNUMBER($AG746),IF($AG746=1,100,IF($AG746=0,50,0)),"")</f>
        <v/>
      </c>
      <c r="AS746" s="0" t="str">
        <f aca="false">IF(ISNUMBER($AH746),IF($AH746&lt;0,100,IF($AH746&lt;=20,50,0)),"")</f>
        <v/>
      </c>
      <c r="AT746" s="0" t="str">
        <f aca="false">IF(ISNUMBER($AI746),IF($AI746&lt;0.95,100,IF($AI746&lt;=1,50,0)),"")</f>
        <v/>
      </c>
      <c r="AU746" s="0" t="str">
        <f aca="false">IF(ISNUMBER($AJ746),IF($AJ746&lt;30,0,IF($AJ746&lt;40,50,IF($AJ746&lt;=90,100,50))),"")</f>
        <v/>
      </c>
      <c r="AV746" s="0" t="str">
        <f aca="false">IF(ISNUMBER($AK746),IF($AK746&gt;-0.2,100,IF($AK746&gt;=-0.4,50,0)),"")</f>
        <v/>
      </c>
      <c r="AW746" s="59" t="n">
        <f aca="false">01_指標庫!$H$4*ISNUMBER($F746)+01_指標庫!$H$5*ISNUMBER($AA746)+01_指標庫!$H$6*ISNUMBER($G746)+01_指標庫!$H$7*ISNUMBER($H746)+01_指標庫!$H$8*ISNUMBER($AF746)+01_指標庫!$H$9*ISNUMBER($AG746)+01_指標庫!$H$10*ISNUMBER($AB746)+01_指標庫!$H$11*ISNUMBER($AC746)+01_指標庫!$H$12*ISNUMBER($AD746)+01_指標庫!$H$13*ISNUMBER($AE746)+01_指標庫!$H$14*ISNUMBER($I746)+01_指標庫!$H$15*ISNUMBER($AH746)+01_指標庫!$H$16*ISNUMBER($K746)+01_指標庫!$H$17*ISNUMBER($AI746)+01_指標庫!$H$18*ISNUMBER($AJ746)+01_指標庫!$H$19*ISNUMBER($AK746)+01_指標庫!$H$20*ISNUMBER($BB746)+01_指標庫!$H$21*ISNUMBER($BC746)</f>
        <v>51</v>
      </c>
      <c r="AX746" s="59" t="n">
        <f aca="false">IF(AW746=0,50,ROUND((01_指標庫!$H$4*IF(ISNUMBER($F746),L746,0)+01_指標庫!$H$5*IF(ISNUMBER($AA746),AL746,0)+01_指標庫!$H$6*IF(ISNUMBER($G746),M746,0)+01_指標庫!$H$7*IF(ISNUMBER($H746),N746,0)+01_指標庫!$H$8*IF(ISNUMBER($AF746),AQ746,0)+01_指標庫!$H$9*IF(ISNUMBER($AG746),AR746,0)+01_指標庫!$H$10*IF(ISNUMBER($AB746),AM746,0)+01_指標庫!$H$11*IF(ISNUMBER($AC746),AN746,0)+01_指標庫!$H$12*IF(ISNUMBER($AD746),AO746,0)+01_指標庫!$H$13*IF(ISNUMBER($AE746),AP746,0)+01_指標庫!$H$14*IF(ISNUMBER($I746),O746,0)+01_指標庫!$H$15*IF(ISNUMBER($AH746),AS746,0)+01_指標庫!$H$16*IF(ISNUMBER($K746),P746,0)+01_指標庫!$H$17*IF(ISNUMBER($AI746),AT746,0)+01_指標庫!$H$18*IF(ISNUMBER($AJ746),AU746,0)+01_指標庫!$H$19*IF(ISNUMBER($AK746),AV746,0)+01_指標庫!$H$20*IF(ISNUMBER($BB746),BB746,0)+01_指標庫!$H$21*IF(ISNUMBER($BC746),BC746,0))/AW746,1))</f>
        <v>81.4</v>
      </c>
      <c r="AY746" s="60"/>
      <c r="AZ746" s="60"/>
      <c r="BA746" s="58" t="n">
        <f aca="false">AVERAGE($E742:$E746)/AVERAGE($E737:$E746)-1</f>
        <v>0.00850871604733494</v>
      </c>
      <c r="BB746" s="59" t="n">
        <f aca="false">IF(ISNUMBER($BA746),IF(OR($S746&lt;=-0.03,$BA746&lt;-0.003),0,IF(OR($S746&lt;=-0.02,$BA746&lt;0.01),50,100)),"")</f>
        <v>50</v>
      </c>
      <c r="BC746" s="0" t="str">
        <f aca="false">IF(OR(COUNT($AZ746)=0,COUNT($AZ745)=0),"",IF(OR($AY746/$AZ745-1&lt;=-0.03,$AZ746/$AZ745-1&lt;=-0.045,IF(COUNT($AZ737:$AZ746)=10,AVERAGE($AZ742:$AZ746)/AVERAGE($AZ737:$AZ746)-1&lt;-0.01,FALSE())),0,IF(OR($AZ746/$AZ745-1&lt;=-0.02,IF(COUNT($AZ737:$AZ746)=10,AVERAGE($AZ742:$AZ746)/AVERAGE($AZ737:$AZ746)-1&lt;0.005,FALSE())),50,100)))</f>
        <v/>
      </c>
    </row>
    <row r="747" customFormat="false" ht="15" hidden="false" customHeight="true" outlineLevel="0" collapsed="false">
      <c r="A747" s="47" t="n">
        <v>743</v>
      </c>
      <c r="B747" s="48" t="n">
        <v>43636</v>
      </c>
      <c r="C747" s="47" t="n">
        <v>2019</v>
      </c>
      <c r="D747" s="49" t="s">
        <v>239</v>
      </c>
      <c r="E747" s="50" t="n">
        <v>7738.05</v>
      </c>
      <c r="F747" s="51" t="n">
        <v>0.082466</v>
      </c>
      <c r="G747" s="51" t="n">
        <v>-0.013725</v>
      </c>
      <c r="H747" s="52" t="n">
        <v>0.8367</v>
      </c>
      <c r="I747" s="53" t="n">
        <v>403</v>
      </c>
      <c r="J747" s="47" t="s">
        <v>235</v>
      </c>
      <c r="K747" s="54" t="n">
        <v>14.75</v>
      </c>
      <c r="L747" s="55" t="n">
        <f aca="false">IF(COUNT(F747)=0,50,IF(F747&gt;=0,100,IF(F747&gt;=-0.02,50,0)))</f>
        <v>100</v>
      </c>
      <c r="M747" s="55" t="n">
        <f aca="false">IF(COUNT(G747)=0,50,IF(G747&gt;-0.06,100,IF(G747&gt;-0.15,50,0)))</f>
        <v>100</v>
      </c>
      <c r="N747" s="55" t="n">
        <f aca="false">IF(COUNT(H747)=0,50,IF(H747&gt;=0.6,100,IF(H747&gt;=0.4,50,0)))</f>
        <v>100</v>
      </c>
      <c r="O747" s="55" t="n">
        <f aca="false">IF(COUNT(I747)=0,50,IF(J747="proxy_vix",50,IF(I747&lt;350,100,IF(I747&lt;=450,50,0))))</f>
        <v>50</v>
      </c>
      <c r="P747" s="55" t="n">
        <f aca="false">IF(COUNT(K747)=0,50,IF(K747&lt;20,100,IF(K747&lt;=25,50,0)))</f>
        <v>100</v>
      </c>
      <c r="Q747" s="54"/>
      <c r="R747" s="47"/>
      <c r="S747" s="51" t="n">
        <f aca="false">$E747/$E746-1</f>
        <v>0.00916958582320215</v>
      </c>
      <c r="T747" s="56" t="n">
        <f aca="false">$K747/$K746-1</f>
        <v>0.0293091416608513</v>
      </c>
      <c r="V747" s="57"/>
      <c r="W747" s="57"/>
      <c r="Y747" s="1" t="str">
        <f aca="false">IF(AX747&gt;=70,"EASY",IF(AX747&gt;40,"UNCERTAIN","HARD"))</f>
        <v>EASY</v>
      </c>
      <c r="AA747" s="58" t="n">
        <f aca="false">IF($A747&lt;200,"",AVERAGE($E698:$E747)/AVERAGE($E548:$E747)-1)</f>
        <v>0.0540552415962143</v>
      </c>
      <c r="AB747" s="59" t="n">
        <f aca="false">LOOKUP($B747,07_L1政策步階!$A$4:$A$14,07_L1政策步階!$C$4:$C$14)</f>
        <v>0</v>
      </c>
      <c r="AC747" s="57"/>
      <c r="AD747" s="57"/>
      <c r="AE747" s="57"/>
      <c r="AF747" s="57"/>
      <c r="AG747" s="57"/>
      <c r="AH747" s="57"/>
      <c r="AI747" s="57"/>
      <c r="AJ747" s="57"/>
      <c r="AK747" s="57"/>
      <c r="AL747" s="59" t="n">
        <f aca="false">IF(ISNUMBER($AA747),IF($AA747&gt;=0.005,100,IF($AA747&gt;=-0.015,50,0)),"")</f>
        <v>100</v>
      </c>
      <c r="AM747" s="59" t="n">
        <f aca="false">IF(ISNUMBER($AB747),IF($AB747=1,100,IF($AB747=0,50,0)),"")</f>
        <v>50</v>
      </c>
      <c r="AN747" s="0" t="str">
        <f aca="false">IF(ISNUMBER($AC747),IF($AC747&gt;=0.001,100,IF($AC747&gt;=-0.003,50,0)),"")</f>
        <v/>
      </c>
      <c r="AO747" s="0" t="str">
        <f aca="false">IF(ISNUMBER($AD747),IF($AD747&gt;=0.04,100,IF($AD747&gt;=0,50,0)),"")</f>
        <v/>
      </c>
      <c r="AP747" s="0" t="str">
        <f aca="false">IF(ISNUMBER($AE747),IF($AE747&gt;=25,100,IF($AE747&gt;=-75,50,0)),"")</f>
        <v/>
      </c>
      <c r="AQ747" s="0" t="str">
        <f aca="false">IF(ISNUMBER($AF747),IF($AF747&gt;0,100,IF($AF747&gt;=-50,50,0)),"")</f>
        <v/>
      </c>
      <c r="AR747" s="0" t="str">
        <f aca="false">IF(ISNUMBER($AG747),IF($AG747=1,100,IF($AG747=0,50,0)),"")</f>
        <v/>
      </c>
      <c r="AS747" s="0" t="str">
        <f aca="false">IF(ISNUMBER($AH747),IF($AH747&lt;0,100,IF($AH747&lt;=20,50,0)),"")</f>
        <v/>
      </c>
      <c r="AT747" s="0" t="str">
        <f aca="false">IF(ISNUMBER($AI747),IF($AI747&lt;0.95,100,IF($AI747&lt;=1,50,0)),"")</f>
        <v/>
      </c>
      <c r="AU747" s="0" t="str">
        <f aca="false">IF(ISNUMBER($AJ747),IF($AJ747&lt;30,0,IF($AJ747&lt;40,50,IF($AJ747&lt;=90,100,50))),"")</f>
        <v/>
      </c>
      <c r="AV747" s="0" t="str">
        <f aca="false">IF(ISNUMBER($AK747),IF($AK747&gt;-0.2,100,IF($AK747&gt;=-0.4,50,0)),"")</f>
        <v/>
      </c>
      <c r="AW747" s="59" t="n">
        <f aca="false">01_指標庫!$H$4*ISNUMBER($F747)+01_指標庫!$H$5*ISNUMBER($AA747)+01_指標庫!$H$6*ISNUMBER($G747)+01_指標庫!$H$7*ISNUMBER($H747)+01_指標庫!$H$8*ISNUMBER($AF747)+01_指標庫!$H$9*ISNUMBER($AG747)+01_指標庫!$H$10*ISNUMBER($AB747)+01_指標庫!$H$11*ISNUMBER($AC747)+01_指標庫!$H$12*ISNUMBER($AD747)+01_指標庫!$H$13*ISNUMBER($AE747)+01_指標庫!$H$14*ISNUMBER($I747)+01_指標庫!$H$15*ISNUMBER($AH747)+01_指標庫!$H$16*ISNUMBER($K747)+01_指標庫!$H$17*ISNUMBER($AI747)+01_指標庫!$H$18*ISNUMBER($AJ747)+01_指標庫!$H$19*ISNUMBER($AK747)+01_指標庫!$H$20*ISNUMBER($BB747)+01_指標庫!$H$21*ISNUMBER($BC747)</f>
        <v>51</v>
      </c>
      <c r="AX747" s="59" t="n">
        <f aca="false">IF(AW747=0,50,ROUND((01_指標庫!$H$4*IF(ISNUMBER($F747),L747,0)+01_指標庫!$H$5*IF(ISNUMBER($AA747),AL747,0)+01_指標庫!$H$6*IF(ISNUMBER($G747),M747,0)+01_指標庫!$H$7*IF(ISNUMBER($H747),N747,0)+01_指標庫!$H$8*IF(ISNUMBER($AF747),AQ747,0)+01_指標庫!$H$9*IF(ISNUMBER($AG747),AR747,0)+01_指標庫!$H$10*IF(ISNUMBER($AB747),AM747,0)+01_指標庫!$H$11*IF(ISNUMBER($AC747),AN747,0)+01_指標庫!$H$12*IF(ISNUMBER($AD747),AO747,0)+01_指標庫!$H$13*IF(ISNUMBER($AE747),AP747,0)+01_指標庫!$H$14*IF(ISNUMBER($I747),O747,0)+01_指標庫!$H$15*IF(ISNUMBER($AH747),AS747,0)+01_指標庫!$H$16*IF(ISNUMBER($K747),P747,0)+01_指標庫!$H$17*IF(ISNUMBER($AI747),AT747,0)+01_指標庫!$H$18*IF(ISNUMBER($AJ747),AU747,0)+01_指標庫!$H$19*IF(ISNUMBER($AK747),AV747,0)+01_指標庫!$H$20*IF(ISNUMBER($BB747),BB747,0)+01_指標庫!$H$21*IF(ISNUMBER($BC747),BC747,0))/AW747,1))</f>
        <v>81.4</v>
      </c>
      <c r="AY747" s="60"/>
      <c r="AZ747" s="60"/>
      <c r="BA747" s="58" t="n">
        <f aca="false">AVERAGE($E743:$E747)/AVERAGE($E738:$E747)-1</f>
        <v>0.00835881385889681</v>
      </c>
      <c r="BB747" s="59" t="n">
        <f aca="false">IF(ISNUMBER($BA747),IF(OR($S747&lt;=-0.03,$BA747&lt;-0.003),0,IF(OR($S747&lt;=-0.02,$BA747&lt;0.01),50,100)),"")</f>
        <v>50</v>
      </c>
      <c r="BC747" s="0" t="str">
        <f aca="false">IF(OR(COUNT($AZ747)=0,COUNT($AZ746)=0),"",IF(OR($AY747/$AZ746-1&lt;=-0.03,$AZ747/$AZ746-1&lt;=-0.045,IF(COUNT($AZ738:$AZ747)=10,AVERAGE($AZ743:$AZ747)/AVERAGE($AZ738:$AZ747)-1&lt;-0.01,FALSE())),0,IF(OR($AZ747/$AZ746-1&lt;=-0.02,IF(COUNT($AZ738:$AZ747)=10,AVERAGE($AZ743:$AZ747)/AVERAGE($AZ738:$AZ747)-1&lt;0.005,FALSE())),50,100)))</f>
        <v/>
      </c>
    </row>
    <row r="748" customFormat="false" ht="15" hidden="false" customHeight="true" outlineLevel="0" collapsed="false">
      <c r="A748" s="47" t="n">
        <v>744</v>
      </c>
      <c r="B748" s="48" t="n">
        <v>43637</v>
      </c>
      <c r="C748" s="47" t="n">
        <v>2019</v>
      </c>
      <c r="D748" s="49" t="s">
        <v>234</v>
      </c>
      <c r="E748" s="50" t="n">
        <v>7728.78</v>
      </c>
      <c r="F748" s="51" t="n">
        <v>0.081089</v>
      </c>
      <c r="G748" s="51" t="n">
        <v>-0.014906</v>
      </c>
      <c r="H748" s="52" t="n">
        <v>0.8571</v>
      </c>
      <c r="I748" s="53" t="n">
        <v>395</v>
      </c>
      <c r="J748" s="47" t="s">
        <v>235</v>
      </c>
      <c r="K748" s="54" t="n">
        <v>15.4</v>
      </c>
      <c r="L748" s="55" t="n">
        <f aca="false">IF(COUNT(F748)=0,50,IF(F748&gt;=0,100,IF(F748&gt;=-0.02,50,0)))</f>
        <v>100</v>
      </c>
      <c r="M748" s="55" t="n">
        <f aca="false">IF(COUNT(G748)=0,50,IF(G748&gt;-0.06,100,IF(G748&gt;-0.15,50,0)))</f>
        <v>100</v>
      </c>
      <c r="N748" s="55" t="n">
        <f aca="false">IF(COUNT(H748)=0,50,IF(H748&gt;=0.6,100,IF(H748&gt;=0.4,50,0)))</f>
        <v>100</v>
      </c>
      <c r="O748" s="55" t="n">
        <f aca="false">IF(COUNT(I748)=0,50,IF(J748="proxy_vix",50,IF(I748&lt;350,100,IF(I748&lt;=450,50,0))))</f>
        <v>50</v>
      </c>
      <c r="P748" s="55" t="n">
        <f aca="false">IF(COUNT(K748)=0,50,IF(K748&lt;20,100,IF(K748&lt;=25,50,0)))</f>
        <v>100</v>
      </c>
      <c r="Q748" s="54"/>
      <c r="R748" s="47"/>
      <c r="S748" s="51" t="n">
        <f aca="false">$E748/$E747-1</f>
        <v>-0.00119797623432261</v>
      </c>
      <c r="T748" s="56" t="n">
        <f aca="false">$K748/$K747-1</f>
        <v>0.0440677966101695</v>
      </c>
      <c r="V748" s="57"/>
      <c r="W748" s="57"/>
      <c r="Y748" s="1" t="str">
        <f aca="false">IF(AX748&gt;=70,"EASY",IF(AX748&gt;40,"UNCERTAIN","HARD"))</f>
        <v>EASY</v>
      </c>
      <c r="AA748" s="58" t="n">
        <f aca="false">IF($A748&lt;200,"",AVERAGE($E699:$E748)/AVERAGE($E549:$E748)-1)</f>
        <v>0.0543048861716184</v>
      </c>
      <c r="AB748" s="59" t="n">
        <f aca="false">LOOKUP($B748,07_L1政策步階!$A$4:$A$14,07_L1政策步階!$C$4:$C$14)</f>
        <v>0</v>
      </c>
      <c r="AC748" s="57"/>
      <c r="AD748" s="57"/>
      <c r="AE748" s="57"/>
      <c r="AF748" s="57"/>
      <c r="AG748" s="57"/>
      <c r="AH748" s="57"/>
      <c r="AI748" s="57"/>
      <c r="AJ748" s="57"/>
      <c r="AK748" s="57"/>
      <c r="AL748" s="59" t="n">
        <f aca="false">IF(ISNUMBER($AA748),IF($AA748&gt;=0.005,100,IF($AA748&gt;=-0.015,50,0)),"")</f>
        <v>100</v>
      </c>
      <c r="AM748" s="59" t="n">
        <f aca="false">IF(ISNUMBER($AB748),IF($AB748=1,100,IF($AB748=0,50,0)),"")</f>
        <v>50</v>
      </c>
      <c r="AN748" s="0" t="str">
        <f aca="false">IF(ISNUMBER($AC748),IF($AC748&gt;=0.001,100,IF($AC748&gt;=-0.003,50,0)),"")</f>
        <v/>
      </c>
      <c r="AO748" s="0" t="str">
        <f aca="false">IF(ISNUMBER($AD748),IF($AD748&gt;=0.04,100,IF($AD748&gt;=0,50,0)),"")</f>
        <v/>
      </c>
      <c r="AP748" s="0" t="str">
        <f aca="false">IF(ISNUMBER($AE748),IF($AE748&gt;=25,100,IF($AE748&gt;=-75,50,0)),"")</f>
        <v/>
      </c>
      <c r="AQ748" s="0" t="str">
        <f aca="false">IF(ISNUMBER($AF748),IF($AF748&gt;0,100,IF($AF748&gt;=-50,50,0)),"")</f>
        <v/>
      </c>
      <c r="AR748" s="0" t="str">
        <f aca="false">IF(ISNUMBER($AG748),IF($AG748=1,100,IF($AG748=0,50,0)),"")</f>
        <v/>
      </c>
      <c r="AS748" s="0" t="str">
        <f aca="false">IF(ISNUMBER($AH748),IF($AH748&lt;0,100,IF($AH748&lt;=20,50,0)),"")</f>
        <v/>
      </c>
      <c r="AT748" s="0" t="str">
        <f aca="false">IF(ISNUMBER($AI748),IF($AI748&lt;0.95,100,IF($AI748&lt;=1,50,0)),"")</f>
        <v/>
      </c>
      <c r="AU748" s="0" t="str">
        <f aca="false">IF(ISNUMBER($AJ748),IF($AJ748&lt;30,0,IF($AJ748&lt;40,50,IF($AJ748&lt;=90,100,50))),"")</f>
        <v/>
      </c>
      <c r="AV748" s="0" t="str">
        <f aca="false">IF(ISNUMBER($AK748),IF($AK748&gt;-0.2,100,IF($AK748&gt;=-0.4,50,0)),"")</f>
        <v/>
      </c>
      <c r="AW748" s="59" t="n">
        <f aca="false">01_指標庫!$H$4*ISNUMBER($F748)+01_指標庫!$H$5*ISNUMBER($AA748)+01_指標庫!$H$6*ISNUMBER($G748)+01_指標庫!$H$7*ISNUMBER($H748)+01_指標庫!$H$8*ISNUMBER($AF748)+01_指標庫!$H$9*ISNUMBER($AG748)+01_指標庫!$H$10*ISNUMBER($AB748)+01_指標庫!$H$11*ISNUMBER($AC748)+01_指標庫!$H$12*ISNUMBER($AD748)+01_指標庫!$H$13*ISNUMBER($AE748)+01_指標庫!$H$14*ISNUMBER($I748)+01_指標庫!$H$15*ISNUMBER($AH748)+01_指標庫!$H$16*ISNUMBER($K748)+01_指標庫!$H$17*ISNUMBER($AI748)+01_指標庫!$H$18*ISNUMBER($AJ748)+01_指標庫!$H$19*ISNUMBER($AK748)+01_指標庫!$H$20*ISNUMBER($BB748)+01_指標庫!$H$21*ISNUMBER($BC748)</f>
        <v>51</v>
      </c>
      <c r="AX748" s="59" t="n">
        <f aca="false">IF(AW748=0,50,ROUND((01_指標庫!$H$4*IF(ISNUMBER($F748),L748,0)+01_指標庫!$H$5*IF(ISNUMBER($AA748),AL748,0)+01_指標庫!$H$6*IF(ISNUMBER($G748),M748,0)+01_指標庫!$H$7*IF(ISNUMBER($H748),N748,0)+01_指標庫!$H$8*IF(ISNUMBER($AF748),AQ748,0)+01_指標庫!$H$9*IF(ISNUMBER($AG748),AR748,0)+01_指標庫!$H$10*IF(ISNUMBER($AB748),AM748,0)+01_指標庫!$H$11*IF(ISNUMBER($AC748),AN748,0)+01_指標庫!$H$12*IF(ISNUMBER($AD748),AO748,0)+01_指標庫!$H$13*IF(ISNUMBER($AE748),AP748,0)+01_指標庫!$H$14*IF(ISNUMBER($I748),O748,0)+01_指標庫!$H$15*IF(ISNUMBER($AH748),AS748,0)+01_指標庫!$H$16*IF(ISNUMBER($K748),P748,0)+01_指標庫!$H$17*IF(ISNUMBER($AI748),AT748,0)+01_指標庫!$H$18*IF(ISNUMBER($AJ748),AU748,0)+01_指標庫!$H$19*IF(ISNUMBER($AK748),AV748,0)+01_指標庫!$H$20*IF(ISNUMBER($BB748),BB748,0)+01_指標庫!$H$21*IF(ISNUMBER($BC748),BC748,0))/AW748,1))</f>
        <v>87.3</v>
      </c>
      <c r="AY748" s="60"/>
      <c r="AZ748" s="60"/>
      <c r="BA748" s="58" t="n">
        <f aca="false">AVERAGE($E744:$E748)/AVERAGE($E739:$E748)-1</f>
        <v>0.0108035238837416</v>
      </c>
      <c r="BB748" s="59" t="n">
        <f aca="false">IF(ISNUMBER($BA748),IF(OR($S748&lt;=-0.03,$BA748&lt;-0.003),0,IF(OR($S748&lt;=-0.02,$BA748&lt;0.01),50,100)),"")</f>
        <v>100</v>
      </c>
      <c r="BC748" s="0" t="str">
        <f aca="false">IF(OR(COUNT($AZ748)=0,COUNT($AZ747)=0),"",IF(OR($AY748/$AZ747-1&lt;=-0.03,$AZ748/$AZ747-1&lt;=-0.045,IF(COUNT($AZ739:$AZ748)=10,AVERAGE($AZ744:$AZ748)/AVERAGE($AZ739:$AZ748)-1&lt;-0.01,FALSE())),0,IF(OR($AZ748/$AZ747-1&lt;=-0.02,IF(COUNT($AZ739:$AZ748)=10,AVERAGE($AZ744:$AZ748)/AVERAGE($AZ739:$AZ748)-1&lt;0.005,FALSE())),50,100)))</f>
        <v/>
      </c>
    </row>
    <row r="749" customFormat="false" ht="15" hidden="false" customHeight="true" outlineLevel="0" collapsed="false">
      <c r="A749" s="47" t="n">
        <v>745</v>
      </c>
      <c r="B749" s="48" t="n">
        <v>43640</v>
      </c>
      <c r="C749" s="47" t="n">
        <v>2019</v>
      </c>
      <c r="D749" s="49" t="s">
        <v>236</v>
      </c>
      <c r="E749" s="50" t="n">
        <v>7723.02</v>
      </c>
      <c r="F749" s="51" t="n">
        <v>0.080132</v>
      </c>
      <c r="G749" s="51" t="n">
        <v>-0.01564</v>
      </c>
      <c r="H749" s="52" t="n">
        <v>0.8367</v>
      </c>
      <c r="I749" s="53" t="n">
        <v>400</v>
      </c>
      <c r="J749" s="47" t="s">
        <v>235</v>
      </c>
      <c r="K749" s="54" t="n">
        <v>15.26</v>
      </c>
      <c r="L749" s="55" t="n">
        <f aca="false">IF(COUNT(F749)=0,50,IF(F749&gt;=0,100,IF(F749&gt;=-0.02,50,0)))</f>
        <v>100</v>
      </c>
      <c r="M749" s="55" t="n">
        <f aca="false">IF(COUNT(G749)=0,50,IF(G749&gt;-0.06,100,IF(G749&gt;-0.15,50,0)))</f>
        <v>100</v>
      </c>
      <c r="N749" s="55" t="n">
        <f aca="false">IF(COUNT(H749)=0,50,IF(H749&gt;=0.6,100,IF(H749&gt;=0.4,50,0)))</f>
        <v>100</v>
      </c>
      <c r="O749" s="55" t="n">
        <f aca="false">IF(COUNT(I749)=0,50,IF(J749="proxy_vix",50,IF(I749&lt;350,100,IF(I749&lt;=450,50,0))))</f>
        <v>50</v>
      </c>
      <c r="P749" s="55" t="n">
        <f aca="false">IF(COUNT(K749)=0,50,IF(K749&lt;20,100,IF(K749&lt;=25,50,0)))</f>
        <v>100</v>
      </c>
      <c r="Q749" s="54"/>
      <c r="R749" s="47"/>
      <c r="S749" s="51" t="n">
        <f aca="false">$E749/$E748-1</f>
        <v>-0.000745266393919808</v>
      </c>
      <c r="T749" s="56" t="n">
        <f aca="false">$K749/$K748-1</f>
        <v>-0.00909090909090915</v>
      </c>
      <c r="V749" s="57"/>
      <c r="W749" s="57"/>
      <c r="Y749" s="1" t="str">
        <f aca="false">IF(AX749&gt;=70,"EASY",IF(AX749&gt;40,"UNCERTAIN","HARD"))</f>
        <v>EASY</v>
      </c>
      <c r="AA749" s="58" t="n">
        <f aca="false">IF($A749&lt;200,"",AVERAGE($E700:$E749)/AVERAGE($E550:$E749)-1)</f>
        <v>0.0545160114696528</v>
      </c>
      <c r="AB749" s="59" t="n">
        <f aca="false">LOOKUP($B749,07_L1政策步階!$A$4:$A$14,07_L1政策步階!$C$4:$C$14)</f>
        <v>0</v>
      </c>
      <c r="AC749" s="57"/>
      <c r="AD749" s="57"/>
      <c r="AE749" s="57"/>
      <c r="AF749" s="57"/>
      <c r="AG749" s="57"/>
      <c r="AH749" s="57"/>
      <c r="AI749" s="57"/>
      <c r="AJ749" s="57"/>
      <c r="AK749" s="57"/>
      <c r="AL749" s="59" t="n">
        <f aca="false">IF(ISNUMBER($AA749),IF($AA749&gt;=0.005,100,IF($AA749&gt;=-0.015,50,0)),"")</f>
        <v>100</v>
      </c>
      <c r="AM749" s="59" t="n">
        <f aca="false">IF(ISNUMBER($AB749),IF($AB749=1,100,IF($AB749=0,50,0)),"")</f>
        <v>50</v>
      </c>
      <c r="AN749" s="0" t="str">
        <f aca="false">IF(ISNUMBER($AC749),IF($AC749&gt;=0.001,100,IF($AC749&gt;=-0.003,50,0)),"")</f>
        <v/>
      </c>
      <c r="AO749" s="0" t="str">
        <f aca="false">IF(ISNUMBER($AD749),IF($AD749&gt;=0.04,100,IF($AD749&gt;=0,50,0)),"")</f>
        <v/>
      </c>
      <c r="AP749" s="0" t="str">
        <f aca="false">IF(ISNUMBER($AE749),IF($AE749&gt;=25,100,IF($AE749&gt;=-75,50,0)),"")</f>
        <v/>
      </c>
      <c r="AQ749" s="0" t="str">
        <f aca="false">IF(ISNUMBER($AF749),IF($AF749&gt;0,100,IF($AF749&gt;=-50,50,0)),"")</f>
        <v/>
      </c>
      <c r="AR749" s="0" t="str">
        <f aca="false">IF(ISNUMBER($AG749),IF($AG749=1,100,IF($AG749=0,50,0)),"")</f>
        <v/>
      </c>
      <c r="AS749" s="0" t="str">
        <f aca="false">IF(ISNUMBER($AH749),IF($AH749&lt;0,100,IF($AH749&lt;=20,50,0)),"")</f>
        <v/>
      </c>
      <c r="AT749" s="0" t="str">
        <f aca="false">IF(ISNUMBER($AI749),IF($AI749&lt;0.95,100,IF($AI749&lt;=1,50,0)),"")</f>
        <v/>
      </c>
      <c r="AU749" s="0" t="str">
        <f aca="false">IF(ISNUMBER($AJ749),IF($AJ749&lt;30,0,IF($AJ749&lt;40,50,IF($AJ749&lt;=90,100,50))),"")</f>
        <v/>
      </c>
      <c r="AV749" s="0" t="str">
        <f aca="false">IF(ISNUMBER($AK749),IF($AK749&gt;-0.2,100,IF($AK749&gt;=-0.4,50,0)),"")</f>
        <v/>
      </c>
      <c r="AW749" s="59" t="n">
        <f aca="false">01_指標庫!$H$4*ISNUMBER($F749)+01_指標庫!$H$5*ISNUMBER($AA749)+01_指標庫!$H$6*ISNUMBER($G749)+01_指標庫!$H$7*ISNUMBER($H749)+01_指標庫!$H$8*ISNUMBER($AF749)+01_指標庫!$H$9*ISNUMBER($AG749)+01_指標庫!$H$10*ISNUMBER($AB749)+01_指標庫!$H$11*ISNUMBER($AC749)+01_指標庫!$H$12*ISNUMBER($AD749)+01_指標庫!$H$13*ISNUMBER($AE749)+01_指標庫!$H$14*ISNUMBER($I749)+01_指標庫!$H$15*ISNUMBER($AH749)+01_指標庫!$H$16*ISNUMBER($K749)+01_指標庫!$H$17*ISNUMBER($AI749)+01_指標庫!$H$18*ISNUMBER($AJ749)+01_指標庫!$H$19*ISNUMBER($AK749)+01_指標庫!$H$20*ISNUMBER($BB749)+01_指標庫!$H$21*ISNUMBER($BC749)</f>
        <v>51</v>
      </c>
      <c r="AX749" s="59" t="n">
        <f aca="false">IF(AW749=0,50,ROUND((01_指標庫!$H$4*IF(ISNUMBER($F749),L749,0)+01_指標庫!$H$5*IF(ISNUMBER($AA749),AL749,0)+01_指標庫!$H$6*IF(ISNUMBER($G749),M749,0)+01_指標庫!$H$7*IF(ISNUMBER($H749),N749,0)+01_指標庫!$H$8*IF(ISNUMBER($AF749),AQ749,0)+01_指標庫!$H$9*IF(ISNUMBER($AG749),AR749,0)+01_指標庫!$H$10*IF(ISNUMBER($AB749),AM749,0)+01_指標庫!$H$11*IF(ISNUMBER($AC749),AN749,0)+01_指標庫!$H$12*IF(ISNUMBER($AD749),AO749,0)+01_指標庫!$H$13*IF(ISNUMBER($AE749),AP749,0)+01_指標庫!$H$14*IF(ISNUMBER($I749),O749,0)+01_指標庫!$H$15*IF(ISNUMBER($AH749),AS749,0)+01_指標庫!$H$16*IF(ISNUMBER($K749),P749,0)+01_指標庫!$H$17*IF(ISNUMBER($AI749),AT749,0)+01_指標庫!$H$18*IF(ISNUMBER($AJ749),AU749,0)+01_指標庫!$H$19*IF(ISNUMBER($AK749),AV749,0)+01_指標庫!$H$20*IF(ISNUMBER($BB749),BB749,0)+01_指標庫!$H$21*IF(ISNUMBER($BC749),BC749,0))/AW749,1))</f>
        <v>87.3</v>
      </c>
      <c r="AY749" s="60"/>
      <c r="AZ749" s="60"/>
      <c r="BA749" s="58" t="n">
        <f aca="false">AVERAGE($E745:$E749)/AVERAGE($E740:$E749)-1</f>
        <v>0.0130342031048178</v>
      </c>
      <c r="BB749" s="59" t="n">
        <f aca="false">IF(ISNUMBER($BA749),IF(OR($S749&lt;=-0.03,$BA749&lt;-0.003),0,IF(OR($S749&lt;=-0.02,$BA749&lt;0.01),50,100)),"")</f>
        <v>100</v>
      </c>
      <c r="BC749" s="0" t="str">
        <f aca="false">IF(OR(COUNT($AZ749)=0,COUNT($AZ748)=0),"",IF(OR($AY749/$AZ748-1&lt;=-0.03,$AZ749/$AZ748-1&lt;=-0.045,IF(COUNT($AZ740:$AZ749)=10,AVERAGE($AZ745:$AZ749)/AVERAGE($AZ740:$AZ749)-1&lt;-0.01,FALSE())),0,IF(OR($AZ749/$AZ748-1&lt;=-0.02,IF(COUNT($AZ740:$AZ749)=10,AVERAGE($AZ745:$AZ749)/AVERAGE($AZ740:$AZ749)-1&lt;0.005,FALSE())),50,100)))</f>
        <v/>
      </c>
    </row>
    <row r="750" customFormat="false" ht="15" hidden="false" customHeight="true" outlineLevel="0" collapsed="false">
      <c r="A750" s="47" t="n">
        <v>746</v>
      </c>
      <c r="B750" s="48" t="n">
        <v>43641</v>
      </c>
      <c r="C750" s="47" t="n">
        <v>2019</v>
      </c>
      <c r="D750" s="49" t="s">
        <v>237</v>
      </c>
      <c r="E750" s="50" t="n">
        <v>7591.54</v>
      </c>
      <c r="F750" s="51" t="n">
        <v>0.061641</v>
      </c>
      <c r="G750" s="51" t="n">
        <v>-0.032399</v>
      </c>
      <c r="H750" s="52" t="n">
        <v>0.8163</v>
      </c>
      <c r="I750" s="53" t="n">
        <v>409</v>
      </c>
      <c r="J750" s="47" t="s">
        <v>235</v>
      </c>
      <c r="K750" s="54" t="n">
        <v>16.28</v>
      </c>
      <c r="L750" s="55" t="n">
        <f aca="false">IF(COUNT(F750)=0,50,IF(F750&gt;=0,100,IF(F750&gt;=-0.02,50,0)))</f>
        <v>100</v>
      </c>
      <c r="M750" s="55" t="n">
        <f aca="false">IF(COUNT(G750)=0,50,IF(G750&gt;-0.06,100,IF(G750&gt;-0.15,50,0)))</f>
        <v>100</v>
      </c>
      <c r="N750" s="55" t="n">
        <f aca="false">IF(COUNT(H750)=0,50,IF(H750&gt;=0.6,100,IF(H750&gt;=0.4,50,0)))</f>
        <v>100</v>
      </c>
      <c r="O750" s="55" t="n">
        <f aca="false">IF(COUNT(I750)=0,50,IF(J750="proxy_vix",50,IF(I750&lt;350,100,IF(I750&lt;=450,50,0))))</f>
        <v>50</v>
      </c>
      <c r="P750" s="55" t="n">
        <f aca="false">IF(COUNT(K750)=0,50,IF(K750&lt;20,100,IF(K750&lt;=25,50,0)))</f>
        <v>100</v>
      </c>
      <c r="Q750" s="54"/>
      <c r="R750" s="47"/>
      <c r="S750" s="51" t="n">
        <f aca="false">$E750/$E749-1</f>
        <v>-0.0170244282676985</v>
      </c>
      <c r="T750" s="56" t="n">
        <f aca="false">$K750/$K749-1</f>
        <v>0.0668414154652688</v>
      </c>
      <c r="V750" s="57"/>
      <c r="W750" s="57"/>
      <c r="Y750" s="1" t="str">
        <f aca="false">IF(AX750&gt;=70,"EASY",IF(AX750&gt;40,"UNCERTAIN","HARD"))</f>
        <v>EASY</v>
      </c>
      <c r="AA750" s="58" t="n">
        <f aca="false">IF($A750&lt;200,"",AVERAGE($E701:$E750)/AVERAGE($E551:$E750)-1)</f>
        <v>0.0543115902763371</v>
      </c>
      <c r="AB750" s="59" t="n">
        <f aca="false">LOOKUP($B750,07_L1政策步階!$A$4:$A$14,07_L1政策步階!$C$4:$C$14)</f>
        <v>0</v>
      </c>
      <c r="AC750" s="57"/>
      <c r="AD750" s="57"/>
      <c r="AE750" s="57"/>
      <c r="AF750" s="57"/>
      <c r="AG750" s="57"/>
      <c r="AH750" s="57"/>
      <c r="AI750" s="57"/>
      <c r="AJ750" s="57"/>
      <c r="AK750" s="57"/>
      <c r="AL750" s="59" t="n">
        <f aca="false">IF(ISNUMBER($AA750),IF($AA750&gt;=0.005,100,IF($AA750&gt;=-0.015,50,0)),"")</f>
        <v>100</v>
      </c>
      <c r="AM750" s="59" t="n">
        <f aca="false">IF(ISNUMBER($AB750),IF($AB750=1,100,IF($AB750=0,50,0)),"")</f>
        <v>50</v>
      </c>
      <c r="AN750" s="0" t="str">
        <f aca="false">IF(ISNUMBER($AC750),IF($AC750&gt;=0.001,100,IF($AC750&gt;=-0.003,50,0)),"")</f>
        <v/>
      </c>
      <c r="AO750" s="0" t="str">
        <f aca="false">IF(ISNUMBER($AD750),IF($AD750&gt;=0.04,100,IF($AD750&gt;=0,50,0)),"")</f>
        <v/>
      </c>
      <c r="AP750" s="0" t="str">
        <f aca="false">IF(ISNUMBER($AE750),IF($AE750&gt;=25,100,IF($AE750&gt;=-75,50,0)),"")</f>
        <v/>
      </c>
      <c r="AQ750" s="0" t="str">
        <f aca="false">IF(ISNUMBER($AF750),IF($AF750&gt;0,100,IF($AF750&gt;=-50,50,0)),"")</f>
        <v/>
      </c>
      <c r="AR750" s="0" t="str">
        <f aca="false">IF(ISNUMBER($AG750),IF($AG750=1,100,IF($AG750=0,50,0)),"")</f>
        <v/>
      </c>
      <c r="AS750" s="0" t="str">
        <f aca="false">IF(ISNUMBER($AH750),IF($AH750&lt;0,100,IF($AH750&lt;=20,50,0)),"")</f>
        <v/>
      </c>
      <c r="AT750" s="0" t="str">
        <f aca="false">IF(ISNUMBER($AI750),IF($AI750&lt;0.95,100,IF($AI750&lt;=1,50,0)),"")</f>
        <v/>
      </c>
      <c r="AU750" s="0" t="str">
        <f aca="false">IF(ISNUMBER($AJ750),IF($AJ750&lt;30,0,IF($AJ750&lt;40,50,IF($AJ750&lt;=90,100,50))),"")</f>
        <v/>
      </c>
      <c r="AV750" s="0" t="str">
        <f aca="false">IF(ISNUMBER($AK750),IF($AK750&gt;-0.2,100,IF($AK750&gt;=-0.4,50,0)),"")</f>
        <v/>
      </c>
      <c r="AW750" s="59" t="n">
        <f aca="false">01_指標庫!$H$4*ISNUMBER($F750)+01_指標庫!$H$5*ISNUMBER($AA750)+01_指標庫!$H$6*ISNUMBER($G750)+01_指標庫!$H$7*ISNUMBER($H750)+01_指標庫!$H$8*ISNUMBER($AF750)+01_指標庫!$H$9*ISNUMBER($AG750)+01_指標庫!$H$10*ISNUMBER($AB750)+01_指標庫!$H$11*ISNUMBER($AC750)+01_指標庫!$H$12*ISNUMBER($AD750)+01_指標庫!$H$13*ISNUMBER($AE750)+01_指標庫!$H$14*ISNUMBER($I750)+01_指標庫!$H$15*ISNUMBER($AH750)+01_指標庫!$H$16*ISNUMBER($K750)+01_指標庫!$H$17*ISNUMBER($AI750)+01_指標庫!$H$18*ISNUMBER($AJ750)+01_指標庫!$H$19*ISNUMBER($AK750)+01_指標庫!$H$20*ISNUMBER($BB750)+01_指標庫!$H$21*ISNUMBER($BC750)</f>
        <v>51</v>
      </c>
      <c r="AX750" s="59" t="n">
        <f aca="false">IF(AW750=0,50,ROUND((01_指標庫!$H$4*IF(ISNUMBER($F750),L750,0)+01_指標庫!$H$5*IF(ISNUMBER($AA750),AL750,0)+01_指標庫!$H$6*IF(ISNUMBER($G750),M750,0)+01_指標庫!$H$7*IF(ISNUMBER($H750),N750,0)+01_指標庫!$H$8*IF(ISNUMBER($AF750),AQ750,0)+01_指標庫!$H$9*IF(ISNUMBER($AG750),AR750,0)+01_指標庫!$H$10*IF(ISNUMBER($AB750),AM750,0)+01_指標庫!$H$11*IF(ISNUMBER($AC750),AN750,0)+01_指標庫!$H$12*IF(ISNUMBER($AD750),AO750,0)+01_指標庫!$H$13*IF(ISNUMBER($AE750),AP750,0)+01_指標庫!$H$14*IF(ISNUMBER($I750),O750,0)+01_指標庫!$H$15*IF(ISNUMBER($AH750),AS750,0)+01_指標庫!$H$16*IF(ISNUMBER($K750),P750,0)+01_指標庫!$H$17*IF(ISNUMBER($AI750),AT750,0)+01_指標庫!$H$18*IF(ISNUMBER($AJ750),AU750,0)+01_指標庫!$H$19*IF(ISNUMBER($AK750),AV750,0)+01_指標庫!$H$20*IF(ISNUMBER($BB750),BB750,0)+01_指標庫!$H$21*IF(ISNUMBER($BC750),BC750,0))/AW750,1))</f>
        <v>87.3</v>
      </c>
      <c r="AY750" s="60"/>
      <c r="AZ750" s="60"/>
      <c r="BA750" s="58" t="n">
        <f aca="false">AVERAGE($E746:$E750)/AVERAGE($E741:$E750)-1</f>
        <v>0.0108465367469432</v>
      </c>
      <c r="BB750" s="59" t="n">
        <f aca="false">IF(ISNUMBER($BA750),IF(OR($S750&lt;=-0.03,$BA750&lt;-0.003),0,IF(OR($S750&lt;=-0.02,$BA750&lt;0.01),50,100)),"")</f>
        <v>100</v>
      </c>
      <c r="BC750" s="0" t="str">
        <f aca="false">IF(OR(COUNT($AZ750)=0,COUNT($AZ749)=0),"",IF(OR($AY750/$AZ749-1&lt;=-0.03,$AZ750/$AZ749-1&lt;=-0.045,IF(COUNT($AZ741:$AZ750)=10,AVERAGE($AZ746:$AZ750)/AVERAGE($AZ741:$AZ750)-1&lt;-0.01,FALSE())),0,IF(OR($AZ750/$AZ749-1&lt;=-0.02,IF(COUNT($AZ741:$AZ750)=10,AVERAGE($AZ746:$AZ750)/AVERAGE($AZ741:$AZ750)-1&lt;0.005,FALSE())),50,100)))</f>
        <v/>
      </c>
    </row>
    <row r="751" customFormat="false" ht="15" hidden="false" customHeight="true" outlineLevel="0" collapsed="false">
      <c r="A751" s="47" t="n">
        <v>747</v>
      </c>
      <c r="B751" s="48" t="n">
        <v>43642</v>
      </c>
      <c r="C751" s="47" t="n">
        <v>2019</v>
      </c>
      <c r="D751" s="49" t="s">
        <v>238</v>
      </c>
      <c r="E751" s="50" t="n">
        <v>7627.05</v>
      </c>
      <c r="F751" s="51" t="n">
        <v>0.06646</v>
      </c>
      <c r="G751" s="51" t="n">
        <v>-0.027873</v>
      </c>
      <c r="H751" s="52" t="n">
        <v>0.7755</v>
      </c>
      <c r="I751" s="53" t="n">
        <v>405</v>
      </c>
      <c r="J751" s="47" t="s">
        <v>235</v>
      </c>
      <c r="K751" s="54" t="n">
        <v>16.21</v>
      </c>
      <c r="L751" s="55" t="n">
        <f aca="false">IF(COUNT(F751)=0,50,IF(F751&gt;=0,100,IF(F751&gt;=-0.02,50,0)))</f>
        <v>100</v>
      </c>
      <c r="M751" s="55" t="n">
        <f aca="false">IF(COUNT(G751)=0,50,IF(G751&gt;-0.06,100,IF(G751&gt;-0.15,50,0)))</f>
        <v>100</v>
      </c>
      <c r="N751" s="55" t="n">
        <f aca="false">IF(COUNT(H751)=0,50,IF(H751&gt;=0.6,100,IF(H751&gt;=0.4,50,0)))</f>
        <v>100</v>
      </c>
      <c r="O751" s="55" t="n">
        <f aca="false">IF(COUNT(I751)=0,50,IF(J751="proxy_vix",50,IF(I751&lt;350,100,IF(I751&lt;=450,50,0))))</f>
        <v>50</v>
      </c>
      <c r="P751" s="55" t="n">
        <f aca="false">IF(COUNT(K751)=0,50,IF(K751&lt;20,100,IF(K751&lt;=25,50,0)))</f>
        <v>100</v>
      </c>
      <c r="Q751" s="54"/>
      <c r="R751" s="47"/>
      <c r="S751" s="51" t="n">
        <f aca="false">$E751/$E750-1</f>
        <v>0.00467757530092716</v>
      </c>
      <c r="T751" s="56" t="n">
        <f aca="false">$K751/$K750-1</f>
        <v>-0.00429975429975427</v>
      </c>
      <c r="V751" s="57"/>
      <c r="W751" s="57"/>
      <c r="Y751" s="1" t="str">
        <f aca="false">IF(AX751&gt;=70,"EASY",IF(AX751&gt;40,"UNCERTAIN","HARD"))</f>
        <v>EASY</v>
      </c>
      <c r="AA751" s="58" t="n">
        <f aca="false">IF($A751&lt;200,"",AVERAGE($E702:$E751)/AVERAGE($E552:$E751)-1)</f>
        <v>0.0541607473645589</v>
      </c>
      <c r="AB751" s="59" t="n">
        <f aca="false">LOOKUP($B751,07_L1政策步階!$A$4:$A$14,07_L1政策步階!$C$4:$C$14)</f>
        <v>0</v>
      </c>
      <c r="AC751" s="57"/>
      <c r="AD751" s="57"/>
      <c r="AE751" s="57"/>
      <c r="AF751" s="57"/>
      <c r="AG751" s="57"/>
      <c r="AH751" s="57"/>
      <c r="AI751" s="57"/>
      <c r="AJ751" s="57"/>
      <c r="AK751" s="57"/>
      <c r="AL751" s="59" t="n">
        <f aca="false">IF(ISNUMBER($AA751),IF($AA751&gt;=0.005,100,IF($AA751&gt;=-0.015,50,0)),"")</f>
        <v>100</v>
      </c>
      <c r="AM751" s="59" t="n">
        <f aca="false">IF(ISNUMBER($AB751),IF($AB751=1,100,IF($AB751=0,50,0)),"")</f>
        <v>50</v>
      </c>
      <c r="AN751" s="0" t="str">
        <f aca="false">IF(ISNUMBER($AC751),IF($AC751&gt;=0.001,100,IF($AC751&gt;=-0.003,50,0)),"")</f>
        <v/>
      </c>
      <c r="AO751" s="0" t="str">
        <f aca="false">IF(ISNUMBER($AD751),IF($AD751&gt;=0.04,100,IF($AD751&gt;=0,50,0)),"")</f>
        <v/>
      </c>
      <c r="AP751" s="0" t="str">
        <f aca="false">IF(ISNUMBER($AE751),IF($AE751&gt;=25,100,IF($AE751&gt;=-75,50,0)),"")</f>
        <v/>
      </c>
      <c r="AQ751" s="0" t="str">
        <f aca="false">IF(ISNUMBER($AF751),IF($AF751&gt;0,100,IF($AF751&gt;=-50,50,0)),"")</f>
        <v/>
      </c>
      <c r="AR751" s="0" t="str">
        <f aca="false">IF(ISNUMBER($AG751),IF($AG751=1,100,IF($AG751=0,50,0)),"")</f>
        <v/>
      </c>
      <c r="AS751" s="0" t="str">
        <f aca="false">IF(ISNUMBER($AH751),IF($AH751&lt;0,100,IF($AH751&lt;=20,50,0)),"")</f>
        <v/>
      </c>
      <c r="AT751" s="0" t="str">
        <f aca="false">IF(ISNUMBER($AI751),IF($AI751&lt;0.95,100,IF($AI751&lt;=1,50,0)),"")</f>
        <v/>
      </c>
      <c r="AU751" s="0" t="str">
        <f aca="false">IF(ISNUMBER($AJ751),IF($AJ751&lt;30,0,IF($AJ751&lt;40,50,IF($AJ751&lt;=90,100,50))),"")</f>
        <v/>
      </c>
      <c r="AV751" s="0" t="str">
        <f aca="false">IF(ISNUMBER($AK751),IF($AK751&gt;-0.2,100,IF($AK751&gt;=-0.4,50,0)),"")</f>
        <v/>
      </c>
      <c r="AW751" s="59" t="n">
        <f aca="false">01_指標庫!$H$4*ISNUMBER($F751)+01_指標庫!$H$5*ISNUMBER($AA751)+01_指標庫!$H$6*ISNUMBER($G751)+01_指標庫!$H$7*ISNUMBER($H751)+01_指標庫!$H$8*ISNUMBER($AF751)+01_指標庫!$H$9*ISNUMBER($AG751)+01_指標庫!$H$10*ISNUMBER($AB751)+01_指標庫!$H$11*ISNUMBER($AC751)+01_指標庫!$H$12*ISNUMBER($AD751)+01_指標庫!$H$13*ISNUMBER($AE751)+01_指標庫!$H$14*ISNUMBER($I751)+01_指標庫!$H$15*ISNUMBER($AH751)+01_指標庫!$H$16*ISNUMBER($K751)+01_指標庫!$H$17*ISNUMBER($AI751)+01_指標庫!$H$18*ISNUMBER($AJ751)+01_指標庫!$H$19*ISNUMBER($AK751)+01_指標庫!$H$20*ISNUMBER($BB751)+01_指標庫!$H$21*ISNUMBER($BC751)</f>
        <v>51</v>
      </c>
      <c r="AX751" s="59" t="n">
        <f aca="false">IF(AW751=0,50,ROUND((01_指標庫!$H$4*IF(ISNUMBER($F751),L751,0)+01_指標庫!$H$5*IF(ISNUMBER($AA751),AL751,0)+01_指標庫!$H$6*IF(ISNUMBER($G751),M751,0)+01_指標庫!$H$7*IF(ISNUMBER($H751),N751,0)+01_指標庫!$H$8*IF(ISNUMBER($AF751),AQ751,0)+01_指標庫!$H$9*IF(ISNUMBER($AG751),AR751,0)+01_指標庫!$H$10*IF(ISNUMBER($AB751),AM751,0)+01_指標庫!$H$11*IF(ISNUMBER($AC751),AN751,0)+01_指標庫!$H$12*IF(ISNUMBER($AD751),AO751,0)+01_指標庫!$H$13*IF(ISNUMBER($AE751),AP751,0)+01_指標庫!$H$14*IF(ISNUMBER($I751),O751,0)+01_指標庫!$H$15*IF(ISNUMBER($AH751),AS751,0)+01_指標庫!$H$16*IF(ISNUMBER($K751),P751,0)+01_指標庫!$H$17*IF(ISNUMBER($AI751),AT751,0)+01_指標庫!$H$18*IF(ISNUMBER($AJ751),AU751,0)+01_指標庫!$H$19*IF(ISNUMBER($AK751),AV751,0)+01_指標庫!$H$20*IF(ISNUMBER($BB751),BB751,0)+01_指標庫!$H$21*IF(ISNUMBER($BC751),BC751,0))/AW751,1))</f>
        <v>81.4</v>
      </c>
      <c r="AY751" s="60"/>
      <c r="AZ751" s="60"/>
      <c r="BA751" s="58" t="n">
        <f aca="false">AVERAGE($E747:$E751)/AVERAGE($E742:$E751)-1</f>
        <v>0.00772669950591576</v>
      </c>
      <c r="BB751" s="59" t="n">
        <f aca="false">IF(ISNUMBER($BA751),IF(OR($S751&lt;=-0.03,$BA751&lt;-0.003),0,IF(OR($S751&lt;=-0.02,$BA751&lt;0.01),50,100)),"")</f>
        <v>50</v>
      </c>
      <c r="BC751" s="0" t="str">
        <f aca="false">IF(OR(COUNT($AZ751)=0,COUNT($AZ750)=0),"",IF(OR($AY751/$AZ750-1&lt;=-0.03,$AZ751/$AZ750-1&lt;=-0.045,IF(COUNT($AZ742:$AZ751)=10,AVERAGE($AZ747:$AZ751)/AVERAGE($AZ742:$AZ751)-1&lt;-0.01,FALSE())),0,IF(OR($AZ751/$AZ750-1&lt;=-0.02,IF(COUNT($AZ742:$AZ751)=10,AVERAGE($AZ747:$AZ751)/AVERAGE($AZ742:$AZ751)-1&lt;0.005,FALSE())),50,100)))</f>
        <v/>
      </c>
    </row>
    <row r="752" customFormat="false" ht="15" hidden="false" customHeight="true" outlineLevel="0" collapsed="false">
      <c r="A752" s="47" t="n">
        <v>748</v>
      </c>
      <c r="B752" s="48" t="n">
        <v>43643</v>
      </c>
      <c r="C752" s="47" t="n">
        <v>2019</v>
      </c>
      <c r="D752" s="49" t="s">
        <v>239</v>
      </c>
      <c r="E752" s="50" t="n">
        <v>7657.05</v>
      </c>
      <c r="F752" s="51" t="n">
        <v>0.070498</v>
      </c>
      <c r="G752" s="51" t="n">
        <v>-0.024049</v>
      </c>
      <c r="H752" s="52" t="n">
        <v>0.8163</v>
      </c>
      <c r="I752" s="53" t="n">
        <v>409</v>
      </c>
      <c r="J752" s="47" t="s">
        <v>235</v>
      </c>
      <c r="K752" s="54" t="n">
        <v>15.82</v>
      </c>
      <c r="L752" s="55" t="n">
        <f aca="false">IF(COUNT(F752)=0,50,IF(F752&gt;=0,100,IF(F752&gt;=-0.02,50,0)))</f>
        <v>100</v>
      </c>
      <c r="M752" s="55" t="n">
        <f aca="false">IF(COUNT(G752)=0,50,IF(G752&gt;-0.06,100,IF(G752&gt;-0.15,50,0)))</f>
        <v>100</v>
      </c>
      <c r="N752" s="55" t="n">
        <f aca="false">IF(COUNT(H752)=0,50,IF(H752&gt;=0.6,100,IF(H752&gt;=0.4,50,0)))</f>
        <v>100</v>
      </c>
      <c r="O752" s="55" t="n">
        <f aca="false">IF(COUNT(I752)=0,50,IF(J752="proxy_vix",50,IF(I752&lt;350,100,IF(I752&lt;=450,50,0))))</f>
        <v>50</v>
      </c>
      <c r="P752" s="55" t="n">
        <f aca="false">IF(COUNT(K752)=0,50,IF(K752&lt;20,100,IF(K752&lt;=25,50,0)))</f>
        <v>100</v>
      </c>
      <c r="Q752" s="54"/>
      <c r="R752" s="47"/>
      <c r="S752" s="51" t="n">
        <f aca="false">$E752/$E751-1</f>
        <v>0.00393336873365202</v>
      </c>
      <c r="T752" s="56" t="n">
        <f aca="false">$K752/$K751-1</f>
        <v>-0.0240592227020359</v>
      </c>
      <c r="V752" s="57"/>
      <c r="W752" s="57"/>
      <c r="Y752" s="1" t="str">
        <f aca="false">IF(AX752&gt;=70,"EASY",IF(AX752&gt;40,"UNCERTAIN","HARD"))</f>
        <v>EASY</v>
      </c>
      <c r="AA752" s="58" t="n">
        <f aca="false">IF($A752&lt;200,"",AVERAGE($E703:$E752)/AVERAGE($E553:$E752)-1)</f>
        <v>0.0540129521611834</v>
      </c>
      <c r="AB752" s="59" t="n">
        <f aca="false">LOOKUP($B752,07_L1政策步階!$A$4:$A$14,07_L1政策步階!$C$4:$C$14)</f>
        <v>0</v>
      </c>
      <c r="AC752" s="57"/>
      <c r="AD752" s="57"/>
      <c r="AE752" s="57"/>
      <c r="AF752" s="57"/>
      <c r="AG752" s="57"/>
      <c r="AH752" s="57"/>
      <c r="AI752" s="57"/>
      <c r="AJ752" s="57"/>
      <c r="AK752" s="57"/>
      <c r="AL752" s="59" t="n">
        <f aca="false">IF(ISNUMBER($AA752),IF($AA752&gt;=0.005,100,IF($AA752&gt;=-0.015,50,0)),"")</f>
        <v>100</v>
      </c>
      <c r="AM752" s="59" t="n">
        <f aca="false">IF(ISNUMBER($AB752),IF($AB752=1,100,IF($AB752=0,50,0)),"")</f>
        <v>50</v>
      </c>
      <c r="AN752" s="0" t="str">
        <f aca="false">IF(ISNUMBER($AC752),IF($AC752&gt;=0.001,100,IF($AC752&gt;=-0.003,50,0)),"")</f>
        <v/>
      </c>
      <c r="AO752" s="0" t="str">
        <f aca="false">IF(ISNUMBER($AD752),IF($AD752&gt;=0.04,100,IF($AD752&gt;=0,50,0)),"")</f>
        <v/>
      </c>
      <c r="AP752" s="0" t="str">
        <f aca="false">IF(ISNUMBER($AE752),IF($AE752&gt;=25,100,IF($AE752&gt;=-75,50,0)),"")</f>
        <v/>
      </c>
      <c r="AQ752" s="0" t="str">
        <f aca="false">IF(ISNUMBER($AF752),IF($AF752&gt;0,100,IF($AF752&gt;=-50,50,0)),"")</f>
        <v/>
      </c>
      <c r="AR752" s="0" t="str">
        <f aca="false">IF(ISNUMBER($AG752),IF($AG752=1,100,IF($AG752=0,50,0)),"")</f>
        <v/>
      </c>
      <c r="AS752" s="0" t="str">
        <f aca="false">IF(ISNUMBER($AH752),IF($AH752&lt;0,100,IF($AH752&lt;=20,50,0)),"")</f>
        <v/>
      </c>
      <c r="AT752" s="0" t="str">
        <f aca="false">IF(ISNUMBER($AI752),IF($AI752&lt;0.95,100,IF($AI752&lt;=1,50,0)),"")</f>
        <v/>
      </c>
      <c r="AU752" s="0" t="str">
        <f aca="false">IF(ISNUMBER($AJ752),IF($AJ752&lt;30,0,IF($AJ752&lt;40,50,IF($AJ752&lt;=90,100,50))),"")</f>
        <v/>
      </c>
      <c r="AV752" s="0" t="str">
        <f aca="false">IF(ISNUMBER($AK752),IF($AK752&gt;-0.2,100,IF($AK752&gt;=-0.4,50,0)),"")</f>
        <v/>
      </c>
      <c r="AW752" s="59" t="n">
        <f aca="false">01_指標庫!$H$4*ISNUMBER($F752)+01_指標庫!$H$5*ISNUMBER($AA752)+01_指標庫!$H$6*ISNUMBER($G752)+01_指標庫!$H$7*ISNUMBER($H752)+01_指標庫!$H$8*ISNUMBER($AF752)+01_指標庫!$H$9*ISNUMBER($AG752)+01_指標庫!$H$10*ISNUMBER($AB752)+01_指標庫!$H$11*ISNUMBER($AC752)+01_指標庫!$H$12*ISNUMBER($AD752)+01_指標庫!$H$13*ISNUMBER($AE752)+01_指標庫!$H$14*ISNUMBER($I752)+01_指標庫!$H$15*ISNUMBER($AH752)+01_指標庫!$H$16*ISNUMBER($K752)+01_指標庫!$H$17*ISNUMBER($AI752)+01_指標庫!$H$18*ISNUMBER($AJ752)+01_指標庫!$H$19*ISNUMBER($AK752)+01_指標庫!$H$20*ISNUMBER($BB752)+01_指標庫!$H$21*ISNUMBER($BC752)</f>
        <v>51</v>
      </c>
      <c r="AX752" s="59" t="n">
        <f aca="false">IF(AW752=0,50,ROUND((01_指標庫!$H$4*IF(ISNUMBER($F752),L752,0)+01_指標庫!$H$5*IF(ISNUMBER($AA752),AL752,0)+01_指標庫!$H$6*IF(ISNUMBER($G752),M752,0)+01_指標庫!$H$7*IF(ISNUMBER($H752),N752,0)+01_指標庫!$H$8*IF(ISNUMBER($AF752),AQ752,0)+01_指標庫!$H$9*IF(ISNUMBER($AG752),AR752,0)+01_指標庫!$H$10*IF(ISNUMBER($AB752),AM752,0)+01_指標庫!$H$11*IF(ISNUMBER($AC752),AN752,0)+01_指標庫!$H$12*IF(ISNUMBER($AD752),AO752,0)+01_指標庫!$H$13*IF(ISNUMBER($AE752),AP752,0)+01_指標庫!$H$14*IF(ISNUMBER($I752),O752,0)+01_指標庫!$H$15*IF(ISNUMBER($AH752),AS752,0)+01_指標庫!$H$16*IF(ISNUMBER($K752),P752,0)+01_指標庫!$H$17*IF(ISNUMBER($AI752),AT752,0)+01_指標庫!$H$18*IF(ISNUMBER($AJ752),AU752,0)+01_指標庫!$H$19*IF(ISNUMBER($AK752),AV752,0)+01_指標庫!$H$20*IF(ISNUMBER($BB752),BB752,0)+01_指標庫!$H$21*IF(ISNUMBER($BC752),BC752,0))/AW752,1))</f>
        <v>81.4</v>
      </c>
      <c r="AY752" s="60"/>
      <c r="AZ752" s="60"/>
      <c r="BA752" s="58" t="n">
        <f aca="false">AVERAGE($E748:$E752)/AVERAGE($E743:$E752)-1</f>
        <v>0.00367427455270941</v>
      </c>
      <c r="BB752" s="59" t="n">
        <f aca="false">IF(ISNUMBER($BA752),IF(OR($S752&lt;=-0.03,$BA752&lt;-0.003),0,IF(OR($S752&lt;=-0.02,$BA752&lt;0.01),50,100)),"")</f>
        <v>50</v>
      </c>
      <c r="BC752" s="0" t="str">
        <f aca="false">IF(OR(COUNT($AZ752)=0,COUNT($AZ751)=0),"",IF(OR($AY752/$AZ751-1&lt;=-0.03,$AZ752/$AZ751-1&lt;=-0.045,IF(COUNT($AZ743:$AZ752)=10,AVERAGE($AZ748:$AZ752)/AVERAGE($AZ743:$AZ752)-1&lt;-0.01,FALSE())),0,IF(OR($AZ752/$AZ751-1&lt;=-0.02,IF(COUNT($AZ743:$AZ752)=10,AVERAGE($AZ748:$AZ752)/AVERAGE($AZ743:$AZ752)-1&lt;0.005,FALSE())),50,100)))</f>
        <v/>
      </c>
    </row>
    <row r="753" customFormat="false" ht="15" hidden="false" customHeight="true" outlineLevel="0" collapsed="false">
      <c r="A753" s="47" t="n">
        <v>749</v>
      </c>
      <c r="B753" s="48" t="n">
        <v>43644</v>
      </c>
      <c r="C753" s="47" t="n">
        <v>2019</v>
      </c>
      <c r="D753" s="49" t="s">
        <v>234</v>
      </c>
      <c r="E753" s="50" t="n">
        <v>7671.08</v>
      </c>
      <c r="F753" s="51" t="n">
        <v>0.072337</v>
      </c>
      <c r="G753" s="51" t="n">
        <v>-0.022261</v>
      </c>
      <c r="H753" s="52" t="n">
        <v>0.8367</v>
      </c>
      <c r="I753" s="53" t="n">
        <v>407</v>
      </c>
      <c r="J753" s="47" t="s">
        <v>235</v>
      </c>
      <c r="K753" s="54" t="n">
        <v>15.08</v>
      </c>
      <c r="L753" s="55" t="n">
        <f aca="false">IF(COUNT(F753)=0,50,IF(F753&gt;=0,100,IF(F753&gt;=-0.02,50,0)))</f>
        <v>100</v>
      </c>
      <c r="M753" s="55" t="n">
        <f aca="false">IF(COUNT(G753)=0,50,IF(G753&gt;-0.06,100,IF(G753&gt;-0.15,50,0)))</f>
        <v>100</v>
      </c>
      <c r="N753" s="55" t="n">
        <f aca="false">IF(COUNT(H753)=0,50,IF(H753&gt;=0.6,100,IF(H753&gt;=0.4,50,0)))</f>
        <v>100</v>
      </c>
      <c r="O753" s="55" t="n">
        <f aca="false">IF(COUNT(I753)=0,50,IF(J753="proxy_vix",50,IF(I753&lt;350,100,IF(I753&lt;=450,50,0))))</f>
        <v>50</v>
      </c>
      <c r="P753" s="55" t="n">
        <f aca="false">IF(COUNT(K753)=0,50,IF(K753&lt;20,100,IF(K753&lt;=25,50,0)))</f>
        <v>100</v>
      </c>
      <c r="Q753" s="54"/>
      <c r="R753" s="47"/>
      <c r="S753" s="51" t="n">
        <f aca="false">$E753/$E752-1</f>
        <v>0.00183229833943876</v>
      </c>
      <c r="T753" s="56" t="n">
        <f aca="false">$K753/$K752-1</f>
        <v>-0.0467762326169406</v>
      </c>
      <c r="V753" s="57"/>
      <c r="W753" s="57"/>
      <c r="Y753" s="1" t="str">
        <f aca="false">IF(AX753&gt;=70,"EASY",IF(AX753&gt;40,"UNCERTAIN","HARD"))</f>
        <v>EASY</v>
      </c>
      <c r="AA753" s="58" t="n">
        <f aca="false">IF($A753&lt;200,"",AVERAGE($E704:$E753)/AVERAGE($E554:$E753)-1)</f>
        <v>0.0538657638568314</v>
      </c>
      <c r="AB753" s="59" t="n">
        <f aca="false">LOOKUP($B753,07_L1政策步階!$A$4:$A$14,07_L1政策步階!$C$4:$C$14)</f>
        <v>0</v>
      </c>
      <c r="AC753" s="57"/>
      <c r="AD753" s="57"/>
      <c r="AE753" s="57"/>
      <c r="AF753" s="57"/>
      <c r="AG753" s="57"/>
      <c r="AH753" s="57"/>
      <c r="AI753" s="57"/>
      <c r="AJ753" s="57"/>
      <c r="AK753" s="57"/>
      <c r="AL753" s="59" t="n">
        <f aca="false">IF(ISNUMBER($AA753),IF($AA753&gt;=0.005,100,IF($AA753&gt;=-0.015,50,0)),"")</f>
        <v>100</v>
      </c>
      <c r="AM753" s="59" t="n">
        <f aca="false">IF(ISNUMBER($AB753),IF($AB753=1,100,IF($AB753=0,50,0)),"")</f>
        <v>50</v>
      </c>
      <c r="AN753" s="0" t="str">
        <f aca="false">IF(ISNUMBER($AC753),IF($AC753&gt;=0.001,100,IF($AC753&gt;=-0.003,50,0)),"")</f>
        <v/>
      </c>
      <c r="AO753" s="0" t="str">
        <f aca="false">IF(ISNUMBER($AD753),IF($AD753&gt;=0.04,100,IF($AD753&gt;=0,50,0)),"")</f>
        <v/>
      </c>
      <c r="AP753" s="0" t="str">
        <f aca="false">IF(ISNUMBER($AE753),IF($AE753&gt;=25,100,IF($AE753&gt;=-75,50,0)),"")</f>
        <v/>
      </c>
      <c r="AQ753" s="0" t="str">
        <f aca="false">IF(ISNUMBER($AF753),IF($AF753&gt;0,100,IF($AF753&gt;=-50,50,0)),"")</f>
        <v/>
      </c>
      <c r="AR753" s="0" t="str">
        <f aca="false">IF(ISNUMBER($AG753),IF($AG753=1,100,IF($AG753=0,50,0)),"")</f>
        <v/>
      </c>
      <c r="AS753" s="0" t="str">
        <f aca="false">IF(ISNUMBER($AH753),IF($AH753&lt;0,100,IF($AH753&lt;=20,50,0)),"")</f>
        <v/>
      </c>
      <c r="AT753" s="0" t="str">
        <f aca="false">IF(ISNUMBER($AI753),IF($AI753&lt;0.95,100,IF($AI753&lt;=1,50,0)),"")</f>
        <v/>
      </c>
      <c r="AU753" s="0" t="str">
        <f aca="false">IF(ISNUMBER($AJ753),IF($AJ753&lt;30,0,IF($AJ753&lt;40,50,IF($AJ753&lt;=90,100,50))),"")</f>
        <v/>
      </c>
      <c r="AV753" s="0" t="str">
        <f aca="false">IF(ISNUMBER($AK753),IF($AK753&gt;-0.2,100,IF($AK753&gt;=-0.4,50,0)),"")</f>
        <v/>
      </c>
      <c r="AW753" s="59" t="n">
        <f aca="false">01_指標庫!$H$4*ISNUMBER($F753)+01_指標庫!$H$5*ISNUMBER($AA753)+01_指標庫!$H$6*ISNUMBER($G753)+01_指標庫!$H$7*ISNUMBER($H753)+01_指標庫!$H$8*ISNUMBER($AF753)+01_指標庫!$H$9*ISNUMBER($AG753)+01_指標庫!$H$10*ISNUMBER($AB753)+01_指標庫!$H$11*ISNUMBER($AC753)+01_指標庫!$H$12*ISNUMBER($AD753)+01_指標庫!$H$13*ISNUMBER($AE753)+01_指標庫!$H$14*ISNUMBER($I753)+01_指標庫!$H$15*ISNUMBER($AH753)+01_指標庫!$H$16*ISNUMBER($K753)+01_指標庫!$H$17*ISNUMBER($AI753)+01_指標庫!$H$18*ISNUMBER($AJ753)+01_指標庫!$H$19*ISNUMBER($AK753)+01_指標庫!$H$20*ISNUMBER($BB753)+01_指標庫!$H$21*ISNUMBER($BC753)</f>
        <v>51</v>
      </c>
      <c r="AX753" s="59" t="n">
        <f aca="false">IF(AW753=0,50,ROUND((01_指標庫!$H$4*IF(ISNUMBER($F753),L753,0)+01_指標庫!$H$5*IF(ISNUMBER($AA753),AL753,0)+01_指標庫!$H$6*IF(ISNUMBER($G753),M753,0)+01_指標庫!$H$7*IF(ISNUMBER($H753),N753,0)+01_指標庫!$H$8*IF(ISNUMBER($AF753),AQ753,0)+01_指標庫!$H$9*IF(ISNUMBER($AG753),AR753,0)+01_指標庫!$H$10*IF(ISNUMBER($AB753),AM753,0)+01_指標庫!$H$11*IF(ISNUMBER($AC753),AN753,0)+01_指標庫!$H$12*IF(ISNUMBER($AD753),AO753,0)+01_指標庫!$H$13*IF(ISNUMBER($AE753),AP753,0)+01_指標庫!$H$14*IF(ISNUMBER($I753),O753,0)+01_指標庫!$H$15*IF(ISNUMBER($AH753),AS753,0)+01_指標庫!$H$16*IF(ISNUMBER($K753),P753,0)+01_指標庫!$H$17*IF(ISNUMBER($AI753),AT753,0)+01_指標庫!$H$18*IF(ISNUMBER($AJ753),AU753,0)+01_指標庫!$H$19*IF(ISNUMBER($AK753),AV753,0)+01_指標庫!$H$20*IF(ISNUMBER($BB753),BB753,0)+01_指標庫!$H$21*IF(ISNUMBER($BC753),BC753,0))/AW753,1))</f>
        <v>81.4</v>
      </c>
      <c r="AY753" s="60"/>
      <c r="AZ753" s="60"/>
      <c r="BA753" s="58" t="n">
        <f aca="false">AVERAGE($E749:$E753)/AVERAGE($E744:$E753)-1</f>
        <v>-0.000349370734330279</v>
      </c>
      <c r="BB753" s="59" t="n">
        <f aca="false">IF(ISNUMBER($BA753),IF(OR($S753&lt;=-0.03,$BA753&lt;-0.003),0,IF(OR($S753&lt;=-0.02,$BA753&lt;0.01),50,100)),"")</f>
        <v>50</v>
      </c>
      <c r="BC753" s="0" t="str">
        <f aca="false">IF(OR(COUNT($AZ753)=0,COUNT($AZ752)=0),"",IF(OR($AY753/$AZ752-1&lt;=-0.03,$AZ753/$AZ752-1&lt;=-0.045,IF(COUNT($AZ744:$AZ753)=10,AVERAGE($AZ749:$AZ753)/AVERAGE($AZ744:$AZ753)-1&lt;-0.01,FALSE())),0,IF(OR($AZ753/$AZ752-1&lt;=-0.02,IF(COUNT($AZ744:$AZ753)=10,AVERAGE($AZ749:$AZ753)/AVERAGE($AZ744:$AZ753)-1&lt;0.005,FALSE())),50,100)))</f>
        <v/>
      </c>
    </row>
    <row r="754" customFormat="false" ht="15" hidden="false" customHeight="true" outlineLevel="0" collapsed="false">
      <c r="A754" s="47" t="n">
        <v>750</v>
      </c>
      <c r="B754" s="48" t="n">
        <v>43647</v>
      </c>
      <c r="C754" s="47" t="n">
        <v>2019</v>
      </c>
      <c r="D754" s="49" t="s">
        <v>236</v>
      </c>
      <c r="E754" s="50" t="n">
        <v>7768.14</v>
      </c>
      <c r="F754" s="51" t="n">
        <v>0.085693</v>
      </c>
      <c r="G754" s="51" t="n">
        <v>-0.009889</v>
      </c>
      <c r="H754" s="52" t="n">
        <v>0.8571</v>
      </c>
      <c r="I754" s="53" t="n">
        <v>399</v>
      </c>
      <c r="J754" s="47" t="s">
        <v>235</v>
      </c>
      <c r="K754" s="54" t="n">
        <v>14.06</v>
      </c>
      <c r="L754" s="55" t="n">
        <f aca="false">IF(COUNT(F754)=0,50,IF(F754&gt;=0,100,IF(F754&gt;=-0.02,50,0)))</f>
        <v>100</v>
      </c>
      <c r="M754" s="55" t="n">
        <f aca="false">IF(COUNT(G754)=0,50,IF(G754&gt;-0.06,100,IF(G754&gt;-0.15,50,0)))</f>
        <v>100</v>
      </c>
      <c r="N754" s="55" t="n">
        <f aca="false">IF(COUNT(H754)=0,50,IF(H754&gt;=0.6,100,IF(H754&gt;=0.4,50,0)))</f>
        <v>100</v>
      </c>
      <c r="O754" s="55" t="n">
        <f aca="false">IF(COUNT(I754)=0,50,IF(J754="proxy_vix",50,IF(I754&lt;350,100,IF(I754&lt;=450,50,0))))</f>
        <v>50</v>
      </c>
      <c r="P754" s="55" t="n">
        <f aca="false">IF(COUNT(K754)=0,50,IF(K754&lt;20,100,IF(K754&lt;=25,50,0)))</f>
        <v>100</v>
      </c>
      <c r="Q754" s="54"/>
      <c r="R754" s="47"/>
      <c r="S754" s="51" t="n">
        <f aca="false">$E754/$E753-1</f>
        <v>0.0126527164362775</v>
      </c>
      <c r="T754" s="56" t="n">
        <f aca="false">$K754/$K753-1</f>
        <v>-0.0676392572944297</v>
      </c>
      <c r="V754" s="57"/>
      <c r="W754" s="57"/>
      <c r="Y754" s="1" t="str">
        <f aca="false">IF(AX754&gt;=70,"EASY",IF(AX754&gt;40,"UNCERTAIN","HARD"))</f>
        <v>EASY</v>
      </c>
      <c r="AA754" s="58" t="n">
        <f aca="false">IF($A754&lt;200,"",AVERAGE($E705:$E754)/AVERAGE($E555:$E754)-1)</f>
        <v>0.0538787011440225</v>
      </c>
      <c r="AB754" s="59" t="n">
        <f aca="false">LOOKUP($B754,07_L1政策步階!$A$4:$A$14,07_L1政策步階!$C$4:$C$14)</f>
        <v>0</v>
      </c>
      <c r="AC754" s="57"/>
      <c r="AD754" s="57"/>
      <c r="AE754" s="57"/>
      <c r="AF754" s="57"/>
      <c r="AG754" s="57"/>
      <c r="AH754" s="57"/>
      <c r="AI754" s="57"/>
      <c r="AJ754" s="57"/>
      <c r="AK754" s="57"/>
      <c r="AL754" s="59" t="n">
        <f aca="false">IF(ISNUMBER($AA754),IF($AA754&gt;=0.005,100,IF($AA754&gt;=-0.015,50,0)),"")</f>
        <v>100</v>
      </c>
      <c r="AM754" s="59" t="n">
        <f aca="false">IF(ISNUMBER($AB754),IF($AB754=1,100,IF($AB754=0,50,0)),"")</f>
        <v>50</v>
      </c>
      <c r="AN754" s="0" t="str">
        <f aca="false">IF(ISNUMBER($AC754),IF($AC754&gt;=0.001,100,IF($AC754&gt;=-0.003,50,0)),"")</f>
        <v/>
      </c>
      <c r="AO754" s="0" t="str">
        <f aca="false">IF(ISNUMBER($AD754),IF($AD754&gt;=0.04,100,IF($AD754&gt;=0,50,0)),"")</f>
        <v/>
      </c>
      <c r="AP754" s="0" t="str">
        <f aca="false">IF(ISNUMBER($AE754),IF($AE754&gt;=25,100,IF($AE754&gt;=-75,50,0)),"")</f>
        <v/>
      </c>
      <c r="AQ754" s="0" t="str">
        <f aca="false">IF(ISNUMBER($AF754),IF($AF754&gt;0,100,IF($AF754&gt;=-50,50,0)),"")</f>
        <v/>
      </c>
      <c r="AR754" s="0" t="str">
        <f aca="false">IF(ISNUMBER($AG754),IF($AG754=1,100,IF($AG754=0,50,0)),"")</f>
        <v/>
      </c>
      <c r="AS754" s="0" t="str">
        <f aca="false">IF(ISNUMBER($AH754),IF($AH754&lt;0,100,IF($AH754&lt;=20,50,0)),"")</f>
        <v/>
      </c>
      <c r="AT754" s="0" t="str">
        <f aca="false">IF(ISNUMBER($AI754),IF($AI754&lt;0.95,100,IF($AI754&lt;=1,50,0)),"")</f>
        <v/>
      </c>
      <c r="AU754" s="0" t="str">
        <f aca="false">IF(ISNUMBER($AJ754),IF($AJ754&lt;30,0,IF($AJ754&lt;40,50,IF($AJ754&lt;=90,100,50))),"")</f>
        <v/>
      </c>
      <c r="AV754" s="0" t="str">
        <f aca="false">IF(ISNUMBER($AK754),IF($AK754&gt;-0.2,100,IF($AK754&gt;=-0.4,50,0)),"")</f>
        <v/>
      </c>
      <c r="AW754" s="59" t="n">
        <f aca="false">01_指標庫!$H$4*ISNUMBER($F754)+01_指標庫!$H$5*ISNUMBER($AA754)+01_指標庫!$H$6*ISNUMBER($G754)+01_指標庫!$H$7*ISNUMBER($H754)+01_指標庫!$H$8*ISNUMBER($AF754)+01_指標庫!$H$9*ISNUMBER($AG754)+01_指標庫!$H$10*ISNUMBER($AB754)+01_指標庫!$H$11*ISNUMBER($AC754)+01_指標庫!$H$12*ISNUMBER($AD754)+01_指標庫!$H$13*ISNUMBER($AE754)+01_指標庫!$H$14*ISNUMBER($I754)+01_指標庫!$H$15*ISNUMBER($AH754)+01_指標庫!$H$16*ISNUMBER($K754)+01_指標庫!$H$17*ISNUMBER($AI754)+01_指標庫!$H$18*ISNUMBER($AJ754)+01_指標庫!$H$19*ISNUMBER($AK754)+01_指標庫!$H$20*ISNUMBER($BB754)+01_指標庫!$H$21*ISNUMBER($BC754)</f>
        <v>51</v>
      </c>
      <c r="AX754" s="59" t="n">
        <f aca="false">IF(AW754=0,50,ROUND((01_指標庫!$H$4*IF(ISNUMBER($F754),L754,0)+01_指標庫!$H$5*IF(ISNUMBER($AA754),AL754,0)+01_指標庫!$H$6*IF(ISNUMBER($G754),M754,0)+01_指標庫!$H$7*IF(ISNUMBER($H754),N754,0)+01_指標庫!$H$8*IF(ISNUMBER($AF754),AQ754,0)+01_指標庫!$H$9*IF(ISNUMBER($AG754),AR754,0)+01_指標庫!$H$10*IF(ISNUMBER($AB754),AM754,0)+01_指標庫!$H$11*IF(ISNUMBER($AC754),AN754,0)+01_指標庫!$H$12*IF(ISNUMBER($AD754),AO754,0)+01_指標庫!$H$13*IF(ISNUMBER($AE754),AP754,0)+01_指標庫!$H$14*IF(ISNUMBER($I754),O754,0)+01_指標庫!$H$15*IF(ISNUMBER($AH754),AS754,0)+01_指標庫!$H$16*IF(ISNUMBER($K754),P754,0)+01_指標庫!$H$17*IF(ISNUMBER($AI754),AT754,0)+01_指標庫!$H$18*IF(ISNUMBER($AJ754),AU754,0)+01_指標庫!$H$19*IF(ISNUMBER($AK754),AV754,0)+01_指標庫!$H$20*IF(ISNUMBER($BB754),BB754,0)+01_指標庫!$H$21*IF(ISNUMBER($BC754),BC754,0))/AW754,1))</f>
        <v>81.4</v>
      </c>
      <c r="AY754" s="60"/>
      <c r="AZ754" s="60"/>
      <c r="BA754" s="58" t="n">
        <f aca="false">AVERAGE($E750:$E754)/AVERAGE($E745:$E754)-1</f>
        <v>-0.00231916399170151</v>
      </c>
      <c r="BB754" s="59" t="n">
        <f aca="false">IF(ISNUMBER($BA754),IF(OR($S754&lt;=-0.03,$BA754&lt;-0.003),0,IF(OR($S754&lt;=-0.02,$BA754&lt;0.01),50,100)),"")</f>
        <v>50</v>
      </c>
      <c r="BC754" s="0" t="str">
        <f aca="false">IF(OR(COUNT($AZ754)=0,COUNT($AZ753)=0),"",IF(OR($AY754/$AZ753-1&lt;=-0.03,$AZ754/$AZ753-1&lt;=-0.045,IF(COUNT($AZ745:$AZ754)=10,AVERAGE($AZ750:$AZ754)/AVERAGE($AZ745:$AZ754)-1&lt;-0.01,FALSE())),0,IF(OR($AZ754/$AZ753-1&lt;=-0.02,IF(COUNT($AZ745:$AZ754)=10,AVERAGE($AZ750:$AZ754)/AVERAGE($AZ745:$AZ754)-1&lt;0.005,FALSE())),50,100)))</f>
        <v/>
      </c>
    </row>
    <row r="755" customFormat="false" ht="15" hidden="false" customHeight="true" outlineLevel="0" collapsed="false">
      <c r="A755" s="47" t="n">
        <v>751</v>
      </c>
      <c r="B755" s="48" t="n">
        <v>43648</v>
      </c>
      <c r="C755" s="47" t="n">
        <v>2019</v>
      </c>
      <c r="D755" s="49" t="s">
        <v>237</v>
      </c>
      <c r="E755" s="50" t="n">
        <v>7799.82</v>
      </c>
      <c r="F755" s="51" t="n">
        <v>0.089939</v>
      </c>
      <c r="G755" s="51" t="n">
        <v>-0.005852</v>
      </c>
      <c r="H755" s="52" t="n">
        <v>0.8571</v>
      </c>
      <c r="I755" s="53" t="n">
        <v>404</v>
      </c>
      <c r="J755" s="47" t="s">
        <v>235</v>
      </c>
      <c r="K755" s="54" t="n">
        <v>12.93</v>
      </c>
      <c r="L755" s="55" t="n">
        <f aca="false">IF(COUNT(F755)=0,50,IF(F755&gt;=0,100,IF(F755&gt;=-0.02,50,0)))</f>
        <v>100</v>
      </c>
      <c r="M755" s="55" t="n">
        <f aca="false">IF(COUNT(G755)=0,50,IF(G755&gt;-0.06,100,IF(G755&gt;-0.15,50,0)))</f>
        <v>100</v>
      </c>
      <c r="N755" s="55" t="n">
        <f aca="false">IF(COUNT(H755)=0,50,IF(H755&gt;=0.6,100,IF(H755&gt;=0.4,50,0)))</f>
        <v>100</v>
      </c>
      <c r="O755" s="55" t="n">
        <f aca="false">IF(COUNT(I755)=0,50,IF(J755="proxy_vix",50,IF(I755&lt;350,100,IF(I755&lt;=450,50,0))))</f>
        <v>50</v>
      </c>
      <c r="P755" s="55" t="n">
        <f aca="false">IF(COUNT(K755)=0,50,IF(K755&lt;20,100,IF(K755&lt;=25,50,0)))</f>
        <v>100</v>
      </c>
      <c r="Q755" s="54"/>
      <c r="R755" s="47"/>
      <c r="S755" s="51" t="n">
        <f aca="false">$E755/$E754-1</f>
        <v>0.00407819632498896</v>
      </c>
      <c r="T755" s="56" t="n">
        <f aca="false">$K755/$K754-1</f>
        <v>-0.0803698435277384</v>
      </c>
      <c r="V755" s="57"/>
      <c r="W755" s="57"/>
      <c r="Y755" s="1" t="str">
        <f aca="false">IF(AX755&gt;=70,"EASY",IF(AX755&gt;40,"UNCERTAIN","HARD"))</f>
        <v>EASY</v>
      </c>
      <c r="AA755" s="58" t="n">
        <f aca="false">IF($A755&lt;200,"",AVERAGE($E706:$E755)/AVERAGE($E556:$E755)-1)</f>
        <v>0.0539446299134303</v>
      </c>
      <c r="AB755" s="59" t="n">
        <f aca="false">LOOKUP($B755,07_L1政策步階!$A$4:$A$14,07_L1政策步階!$C$4:$C$14)</f>
        <v>0</v>
      </c>
      <c r="AC755" s="57"/>
      <c r="AD755" s="57"/>
      <c r="AE755" s="57"/>
      <c r="AF755" s="57"/>
      <c r="AG755" s="57"/>
      <c r="AH755" s="57"/>
      <c r="AI755" s="57"/>
      <c r="AJ755" s="57"/>
      <c r="AK755" s="57"/>
      <c r="AL755" s="59" t="n">
        <f aca="false">IF(ISNUMBER($AA755),IF($AA755&gt;=0.005,100,IF($AA755&gt;=-0.015,50,0)),"")</f>
        <v>100</v>
      </c>
      <c r="AM755" s="59" t="n">
        <f aca="false">IF(ISNUMBER($AB755),IF($AB755=1,100,IF($AB755=0,50,0)),"")</f>
        <v>50</v>
      </c>
      <c r="AN755" s="0" t="str">
        <f aca="false">IF(ISNUMBER($AC755),IF($AC755&gt;=0.001,100,IF($AC755&gt;=-0.003,50,0)),"")</f>
        <v/>
      </c>
      <c r="AO755" s="0" t="str">
        <f aca="false">IF(ISNUMBER($AD755),IF($AD755&gt;=0.04,100,IF($AD755&gt;=0,50,0)),"")</f>
        <v/>
      </c>
      <c r="AP755" s="0" t="str">
        <f aca="false">IF(ISNUMBER($AE755),IF($AE755&gt;=25,100,IF($AE755&gt;=-75,50,0)),"")</f>
        <v/>
      </c>
      <c r="AQ755" s="0" t="str">
        <f aca="false">IF(ISNUMBER($AF755),IF($AF755&gt;0,100,IF($AF755&gt;=-50,50,0)),"")</f>
        <v/>
      </c>
      <c r="AR755" s="0" t="str">
        <f aca="false">IF(ISNUMBER($AG755),IF($AG755=1,100,IF($AG755=0,50,0)),"")</f>
        <v/>
      </c>
      <c r="AS755" s="0" t="str">
        <f aca="false">IF(ISNUMBER($AH755),IF($AH755&lt;0,100,IF($AH755&lt;=20,50,0)),"")</f>
        <v/>
      </c>
      <c r="AT755" s="0" t="str">
        <f aca="false">IF(ISNUMBER($AI755),IF($AI755&lt;0.95,100,IF($AI755&lt;=1,50,0)),"")</f>
        <v/>
      </c>
      <c r="AU755" s="0" t="str">
        <f aca="false">IF(ISNUMBER($AJ755),IF($AJ755&lt;30,0,IF($AJ755&lt;40,50,IF($AJ755&lt;=90,100,50))),"")</f>
        <v/>
      </c>
      <c r="AV755" s="0" t="str">
        <f aca="false">IF(ISNUMBER($AK755),IF($AK755&gt;-0.2,100,IF($AK755&gt;=-0.4,50,0)),"")</f>
        <v/>
      </c>
      <c r="AW755" s="59" t="n">
        <f aca="false">01_指標庫!$H$4*ISNUMBER($F755)+01_指標庫!$H$5*ISNUMBER($AA755)+01_指標庫!$H$6*ISNUMBER($G755)+01_指標庫!$H$7*ISNUMBER($H755)+01_指標庫!$H$8*ISNUMBER($AF755)+01_指標庫!$H$9*ISNUMBER($AG755)+01_指標庫!$H$10*ISNUMBER($AB755)+01_指標庫!$H$11*ISNUMBER($AC755)+01_指標庫!$H$12*ISNUMBER($AD755)+01_指標庫!$H$13*ISNUMBER($AE755)+01_指標庫!$H$14*ISNUMBER($I755)+01_指標庫!$H$15*ISNUMBER($AH755)+01_指標庫!$H$16*ISNUMBER($K755)+01_指標庫!$H$17*ISNUMBER($AI755)+01_指標庫!$H$18*ISNUMBER($AJ755)+01_指標庫!$H$19*ISNUMBER($AK755)+01_指標庫!$H$20*ISNUMBER($BB755)+01_指標庫!$H$21*ISNUMBER($BC755)</f>
        <v>51</v>
      </c>
      <c r="AX755" s="59" t="n">
        <f aca="false">IF(AW755=0,50,ROUND((01_指標庫!$H$4*IF(ISNUMBER($F755),L755,0)+01_指標庫!$H$5*IF(ISNUMBER($AA755),AL755,0)+01_指標庫!$H$6*IF(ISNUMBER($G755),M755,0)+01_指標庫!$H$7*IF(ISNUMBER($H755),N755,0)+01_指標庫!$H$8*IF(ISNUMBER($AF755),AQ755,0)+01_指標庫!$H$9*IF(ISNUMBER($AG755),AR755,0)+01_指標庫!$H$10*IF(ISNUMBER($AB755),AM755,0)+01_指標庫!$H$11*IF(ISNUMBER($AC755),AN755,0)+01_指標庫!$H$12*IF(ISNUMBER($AD755),AO755,0)+01_指標庫!$H$13*IF(ISNUMBER($AE755),AP755,0)+01_指標庫!$H$14*IF(ISNUMBER($I755),O755,0)+01_指標庫!$H$15*IF(ISNUMBER($AH755),AS755,0)+01_指標庫!$H$16*IF(ISNUMBER($K755),P755,0)+01_指標庫!$H$17*IF(ISNUMBER($AI755),AT755,0)+01_指標庫!$H$18*IF(ISNUMBER($AJ755),AU755,0)+01_指標庫!$H$19*IF(ISNUMBER($AK755),AV755,0)+01_指標庫!$H$20*IF(ISNUMBER($BB755),BB755,0)+01_指標庫!$H$21*IF(ISNUMBER($BC755),BC755,0))/AW755,1))</f>
        <v>81.4</v>
      </c>
      <c r="AY755" s="60"/>
      <c r="AZ755" s="60"/>
      <c r="BA755" s="58" t="n">
        <f aca="false">AVERAGE($E751:$E755)/AVERAGE($E746:$E755)-1</f>
        <v>0.000961515101477239</v>
      </c>
      <c r="BB755" s="59" t="n">
        <f aca="false">IF(ISNUMBER($BA755),IF(OR($S755&lt;=-0.03,$BA755&lt;-0.003),0,IF(OR($S755&lt;=-0.02,$BA755&lt;0.01),50,100)),"")</f>
        <v>50</v>
      </c>
      <c r="BC755" s="0" t="str">
        <f aca="false">IF(OR(COUNT($AZ755)=0,COUNT($AZ754)=0),"",IF(OR($AY755/$AZ754-1&lt;=-0.03,$AZ755/$AZ754-1&lt;=-0.045,IF(COUNT($AZ746:$AZ755)=10,AVERAGE($AZ751:$AZ755)/AVERAGE($AZ746:$AZ755)-1&lt;-0.01,FALSE())),0,IF(OR($AZ755/$AZ754-1&lt;=-0.02,IF(COUNT($AZ746:$AZ755)=10,AVERAGE($AZ751:$AZ755)/AVERAGE($AZ746:$AZ755)-1&lt;0.005,FALSE())),50,100)))</f>
        <v/>
      </c>
    </row>
    <row r="756" customFormat="false" ht="15" hidden="false" customHeight="true" outlineLevel="0" collapsed="false">
      <c r="A756" s="47" t="n">
        <v>752</v>
      </c>
      <c r="B756" s="48" t="n">
        <v>43649</v>
      </c>
      <c r="C756" s="47" t="n">
        <v>2019</v>
      </c>
      <c r="D756" s="49" t="s">
        <v>238</v>
      </c>
      <c r="E756" s="50" t="n">
        <v>7857.69</v>
      </c>
      <c r="F756" s="51" t="n">
        <v>0.097786</v>
      </c>
      <c r="G756" s="51" t="n">
        <v>0</v>
      </c>
      <c r="H756" s="52" t="n">
        <v>0.898</v>
      </c>
      <c r="I756" s="53" t="n">
        <v>402</v>
      </c>
      <c r="J756" s="47" t="s">
        <v>235</v>
      </c>
      <c r="K756" s="54" t="n">
        <v>12.57</v>
      </c>
      <c r="L756" s="55" t="n">
        <f aca="false">IF(COUNT(F756)=0,50,IF(F756&gt;=0,100,IF(F756&gt;=-0.02,50,0)))</f>
        <v>100</v>
      </c>
      <c r="M756" s="55" t="n">
        <f aca="false">IF(COUNT(G756)=0,50,IF(G756&gt;-0.06,100,IF(G756&gt;-0.15,50,0)))</f>
        <v>100</v>
      </c>
      <c r="N756" s="55" t="n">
        <f aca="false">IF(COUNT(H756)=0,50,IF(H756&gt;=0.6,100,IF(H756&gt;=0.4,50,0)))</f>
        <v>100</v>
      </c>
      <c r="O756" s="55" t="n">
        <f aca="false">IF(COUNT(I756)=0,50,IF(J756="proxy_vix",50,IF(I756&lt;350,100,IF(I756&lt;=450,50,0))))</f>
        <v>50</v>
      </c>
      <c r="P756" s="55" t="n">
        <f aca="false">IF(COUNT(K756)=0,50,IF(K756&lt;20,100,IF(K756&lt;=25,50,0)))</f>
        <v>100</v>
      </c>
      <c r="Q756" s="54"/>
      <c r="R756" s="47"/>
      <c r="S756" s="51" t="n">
        <f aca="false">$E756/$E755-1</f>
        <v>0.00741940198619973</v>
      </c>
      <c r="T756" s="56" t="n">
        <f aca="false">$K756/$K755-1</f>
        <v>-0.0278422273781902</v>
      </c>
      <c r="V756" s="57"/>
      <c r="W756" s="57"/>
      <c r="Y756" s="1" t="str">
        <f aca="false">IF(AX756&gt;=70,"EASY",IF(AX756&gt;40,"UNCERTAIN","HARD"))</f>
        <v>EASY</v>
      </c>
      <c r="AA756" s="58" t="n">
        <f aca="false">IF($A756&lt;200,"",AVERAGE($E707:$E756)/AVERAGE($E557:$E756)-1)</f>
        <v>0.053846057877138</v>
      </c>
      <c r="AB756" s="59" t="n">
        <f aca="false">LOOKUP($B756,07_L1政策步階!$A$4:$A$14,07_L1政策步階!$C$4:$C$14)</f>
        <v>0</v>
      </c>
      <c r="AC756" s="57"/>
      <c r="AD756" s="57"/>
      <c r="AE756" s="57"/>
      <c r="AF756" s="57"/>
      <c r="AG756" s="57"/>
      <c r="AH756" s="57"/>
      <c r="AI756" s="57"/>
      <c r="AJ756" s="57"/>
      <c r="AK756" s="57"/>
      <c r="AL756" s="59" t="n">
        <f aca="false">IF(ISNUMBER($AA756),IF($AA756&gt;=0.005,100,IF($AA756&gt;=-0.015,50,0)),"")</f>
        <v>100</v>
      </c>
      <c r="AM756" s="59" t="n">
        <f aca="false">IF(ISNUMBER($AB756),IF($AB756=1,100,IF($AB756=0,50,0)),"")</f>
        <v>50</v>
      </c>
      <c r="AN756" s="0" t="str">
        <f aca="false">IF(ISNUMBER($AC756),IF($AC756&gt;=0.001,100,IF($AC756&gt;=-0.003,50,0)),"")</f>
        <v/>
      </c>
      <c r="AO756" s="0" t="str">
        <f aca="false">IF(ISNUMBER($AD756),IF($AD756&gt;=0.04,100,IF($AD756&gt;=0,50,0)),"")</f>
        <v/>
      </c>
      <c r="AP756" s="0" t="str">
        <f aca="false">IF(ISNUMBER($AE756),IF($AE756&gt;=25,100,IF($AE756&gt;=-75,50,0)),"")</f>
        <v/>
      </c>
      <c r="AQ756" s="0" t="str">
        <f aca="false">IF(ISNUMBER($AF756),IF($AF756&gt;0,100,IF($AF756&gt;=-50,50,0)),"")</f>
        <v/>
      </c>
      <c r="AR756" s="0" t="str">
        <f aca="false">IF(ISNUMBER($AG756),IF($AG756=1,100,IF($AG756=0,50,0)),"")</f>
        <v/>
      </c>
      <c r="AS756" s="0" t="str">
        <f aca="false">IF(ISNUMBER($AH756),IF($AH756&lt;0,100,IF($AH756&lt;=20,50,0)),"")</f>
        <v/>
      </c>
      <c r="AT756" s="0" t="str">
        <f aca="false">IF(ISNUMBER($AI756),IF($AI756&lt;0.95,100,IF($AI756&lt;=1,50,0)),"")</f>
        <v/>
      </c>
      <c r="AU756" s="0" t="str">
        <f aca="false">IF(ISNUMBER($AJ756),IF($AJ756&lt;30,0,IF($AJ756&lt;40,50,IF($AJ756&lt;=90,100,50))),"")</f>
        <v/>
      </c>
      <c r="AV756" s="0" t="str">
        <f aca="false">IF(ISNUMBER($AK756),IF($AK756&gt;-0.2,100,IF($AK756&gt;=-0.4,50,0)),"")</f>
        <v/>
      </c>
      <c r="AW756" s="59" t="n">
        <f aca="false">01_指標庫!$H$4*ISNUMBER($F756)+01_指標庫!$H$5*ISNUMBER($AA756)+01_指標庫!$H$6*ISNUMBER($G756)+01_指標庫!$H$7*ISNUMBER($H756)+01_指標庫!$H$8*ISNUMBER($AF756)+01_指標庫!$H$9*ISNUMBER($AG756)+01_指標庫!$H$10*ISNUMBER($AB756)+01_指標庫!$H$11*ISNUMBER($AC756)+01_指標庫!$H$12*ISNUMBER($AD756)+01_指標庫!$H$13*ISNUMBER($AE756)+01_指標庫!$H$14*ISNUMBER($I756)+01_指標庫!$H$15*ISNUMBER($AH756)+01_指標庫!$H$16*ISNUMBER($K756)+01_指標庫!$H$17*ISNUMBER($AI756)+01_指標庫!$H$18*ISNUMBER($AJ756)+01_指標庫!$H$19*ISNUMBER($AK756)+01_指標庫!$H$20*ISNUMBER($BB756)+01_指標庫!$H$21*ISNUMBER($BC756)</f>
        <v>51</v>
      </c>
      <c r="AX756" s="59" t="n">
        <f aca="false">IF(AW756=0,50,ROUND((01_指標庫!$H$4*IF(ISNUMBER($F756),L756,0)+01_指標庫!$H$5*IF(ISNUMBER($AA756),AL756,0)+01_指標庫!$H$6*IF(ISNUMBER($G756),M756,0)+01_指標庫!$H$7*IF(ISNUMBER($H756),N756,0)+01_指標庫!$H$8*IF(ISNUMBER($AF756),AQ756,0)+01_指標庫!$H$9*IF(ISNUMBER($AG756),AR756,0)+01_指標庫!$H$10*IF(ISNUMBER($AB756),AM756,0)+01_指標庫!$H$11*IF(ISNUMBER($AC756),AN756,0)+01_指標庫!$H$12*IF(ISNUMBER($AD756),AO756,0)+01_指標庫!$H$13*IF(ISNUMBER($AE756),AP756,0)+01_指標庫!$H$14*IF(ISNUMBER($I756),O756,0)+01_指標庫!$H$15*IF(ISNUMBER($AH756),AS756,0)+01_指標庫!$H$16*IF(ISNUMBER($K756),P756,0)+01_指標庫!$H$17*IF(ISNUMBER($AI756),AT756,0)+01_指標庫!$H$18*IF(ISNUMBER($AJ756),AU756,0)+01_指標庫!$H$19*IF(ISNUMBER($AK756),AV756,0)+01_指標庫!$H$20*IF(ISNUMBER($BB756),BB756,0)+01_指標庫!$H$21*IF(ISNUMBER($BC756),BC756,0))/AW756,1))</f>
        <v>81.4</v>
      </c>
      <c r="AY756" s="60"/>
      <c r="AZ756" s="60"/>
      <c r="BA756" s="58" t="n">
        <f aca="false">AVERAGE($E752:$E756)/AVERAGE($E747:$E756)-1</f>
        <v>0.00447550627755389</v>
      </c>
      <c r="BB756" s="59" t="n">
        <f aca="false">IF(ISNUMBER($BA756),IF(OR($S756&lt;=-0.03,$BA756&lt;-0.003),0,IF(OR($S756&lt;=-0.02,$BA756&lt;0.01),50,100)),"")</f>
        <v>50</v>
      </c>
      <c r="BC756" s="0" t="str">
        <f aca="false">IF(OR(COUNT($AZ756)=0,COUNT($AZ755)=0),"",IF(OR($AY756/$AZ755-1&lt;=-0.03,$AZ756/$AZ755-1&lt;=-0.045,IF(COUNT($AZ747:$AZ756)=10,AVERAGE($AZ752:$AZ756)/AVERAGE($AZ747:$AZ756)-1&lt;-0.01,FALSE())),0,IF(OR($AZ756/$AZ755-1&lt;=-0.02,IF(COUNT($AZ747:$AZ756)=10,AVERAGE($AZ752:$AZ756)/AVERAGE($AZ747:$AZ756)-1&lt;0.005,FALSE())),50,100)))</f>
        <v/>
      </c>
    </row>
    <row r="757" customFormat="false" ht="15" hidden="false" customHeight="true" outlineLevel="0" collapsed="false">
      <c r="A757" s="47" t="n">
        <v>753</v>
      </c>
      <c r="B757" s="48" t="n">
        <v>43651</v>
      </c>
      <c r="C757" s="47" t="n">
        <v>2019</v>
      </c>
      <c r="D757" s="49" t="s">
        <v>234</v>
      </c>
      <c r="E757" s="50" t="n">
        <v>7841.3</v>
      </c>
      <c r="F757" s="51" t="n">
        <v>0.095185</v>
      </c>
      <c r="G757" s="51" t="n">
        <v>-0.002086</v>
      </c>
      <c r="H757" s="52" t="n">
        <v>0.898</v>
      </c>
      <c r="I757" s="53" t="n">
        <v>398</v>
      </c>
      <c r="J757" s="47" t="s">
        <v>235</v>
      </c>
      <c r="K757" s="54" t="n">
        <v>13.28</v>
      </c>
      <c r="L757" s="55" t="n">
        <f aca="false">IF(COUNT(F757)=0,50,IF(F757&gt;=0,100,IF(F757&gt;=-0.02,50,0)))</f>
        <v>100</v>
      </c>
      <c r="M757" s="55" t="n">
        <f aca="false">IF(COUNT(G757)=0,50,IF(G757&gt;-0.06,100,IF(G757&gt;-0.15,50,0)))</f>
        <v>100</v>
      </c>
      <c r="N757" s="55" t="n">
        <f aca="false">IF(COUNT(H757)=0,50,IF(H757&gt;=0.6,100,IF(H757&gt;=0.4,50,0)))</f>
        <v>100</v>
      </c>
      <c r="O757" s="55" t="n">
        <f aca="false">IF(COUNT(I757)=0,50,IF(J757="proxy_vix",50,IF(I757&lt;350,100,IF(I757&lt;=450,50,0))))</f>
        <v>50</v>
      </c>
      <c r="P757" s="55" t="n">
        <f aca="false">IF(COUNT(K757)=0,50,IF(K757&lt;20,100,IF(K757&lt;=25,50,0)))</f>
        <v>100</v>
      </c>
      <c r="Q757" s="54"/>
      <c r="R757" s="47"/>
      <c r="S757" s="51" t="n">
        <f aca="false">$E757/$E756-1</f>
        <v>-0.00208585474866019</v>
      </c>
      <c r="T757" s="56" t="n">
        <f aca="false">$K757/$K756-1</f>
        <v>0.05648369132856</v>
      </c>
      <c r="V757" s="57"/>
      <c r="W757" s="57"/>
      <c r="Y757" s="1" t="str">
        <f aca="false">IF(AX757&gt;=70,"EASY",IF(AX757&gt;40,"UNCERTAIN","HARD"))</f>
        <v>EASY</v>
      </c>
      <c r="AA757" s="58" t="n">
        <f aca="false">IF($A757&lt;200,"",AVERAGE($E708:$E757)/AVERAGE($E558:$E757)-1)</f>
        <v>0.0537057589698751</v>
      </c>
      <c r="AB757" s="59" t="n">
        <f aca="false">LOOKUP($B757,07_L1政策步階!$A$4:$A$14,07_L1政策步階!$C$4:$C$14)</f>
        <v>0</v>
      </c>
      <c r="AC757" s="57"/>
      <c r="AD757" s="57"/>
      <c r="AE757" s="57"/>
      <c r="AF757" s="57"/>
      <c r="AG757" s="57"/>
      <c r="AH757" s="57"/>
      <c r="AI757" s="57"/>
      <c r="AJ757" s="57"/>
      <c r="AK757" s="57"/>
      <c r="AL757" s="59" t="n">
        <f aca="false">IF(ISNUMBER($AA757),IF($AA757&gt;=0.005,100,IF($AA757&gt;=-0.015,50,0)),"")</f>
        <v>100</v>
      </c>
      <c r="AM757" s="59" t="n">
        <f aca="false">IF(ISNUMBER($AB757),IF($AB757=1,100,IF($AB757=0,50,0)),"")</f>
        <v>50</v>
      </c>
      <c r="AN757" s="0" t="str">
        <f aca="false">IF(ISNUMBER($AC757),IF($AC757&gt;=0.001,100,IF($AC757&gt;=-0.003,50,0)),"")</f>
        <v/>
      </c>
      <c r="AO757" s="0" t="str">
        <f aca="false">IF(ISNUMBER($AD757),IF($AD757&gt;=0.04,100,IF($AD757&gt;=0,50,0)),"")</f>
        <v/>
      </c>
      <c r="AP757" s="0" t="str">
        <f aca="false">IF(ISNUMBER($AE757),IF($AE757&gt;=25,100,IF($AE757&gt;=-75,50,0)),"")</f>
        <v/>
      </c>
      <c r="AQ757" s="0" t="str">
        <f aca="false">IF(ISNUMBER($AF757),IF($AF757&gt;0,100,IF($AF757&gt;=-50,50,0)),"")</f>
        <v/>
      </c>
      <c r="AR757" s="0" t="str">
        <f aca="false">IF(ISNUMBER($AG757),IF($AG757=1,100,IF($AG757=0,50,0)),"")</f>
        <v/>
      </c>
      <c r="AS757" s="0" t="str">
        <f aca="false">IF(ISNUMBER($AH757),IF($AH757&lt;0,100,IF($AH757&lt;=20,50,0)),"")</f>
        <v/>
      </c>
      <c r="AT757" s="0" t="str">
        <f aca="false">IF(ISNUMBER($AI757),IF($AI757&lt;0.95,100,IF($AI757&lt;=1,50,0)),"")</f>
        <v/>
      </c>
      <c r="AU757" s="0" t="str">
        <f aca="false">IF(ISNUMBER($AJ757),IF($AJ757&lt;30,0,IF($AJ757&lt;40,50,IF($AJ757&lt;=90,100,50))),"")</f>
        <v/>
      </c>
      <c r="AV757" s="0" t="str">
        <f aca="false">IF(ISNUMBER($AK757),IF($AK757&gt;-0.2,100,IF($AK757&gt;=-0.4,50,0)),"")</f>
        <v/>
      </c>
      <c r="AW757" s="59" t="n">
        <f aca="false">01_指標庫!$H$4*ISNUMBER($F757)+01_指標庫!$H$5*ISNUMBER($AA757)+01_指標庫!$H$6*ISNUMBER($G757)+01_指標庫!$H$7*ISNUMBER($H757)+01_指標庫!$H$8*ISNUMBER($AF757)+01_指標庫!$H$9*ISNUMBER($AG757)+01_指標庫!$H$10*ISNUMBER($AB757)+01_指標庫!$H$11*ISNUMBER($AC757)+01_指標庫!$H$12*ISNUMBER($AD757)+01_指標庫!$H$13*ISNUMBER($AE757)+01_指標庫!$H$14*ISNUMBER($I757)+01_指標庫!$H$15*ISNUMBER($AH757)+01_指標庫!$H$16*ISNUMBER($K757)+01_指標庫!$H$17*ISNUMBER($AI757)+01_指標庫!$H$18*ISNUMBER($AJ757)+01_指標庫!$H$19*ISNUMBER($AK757)+01_指標庫!$H$20*ISNUMBER($BB757)+01_指標庫!$H$21*ISNUMBER($BC757)</f>
        <v>51</v>
      </c>
      <c r="AX757" s="59" t="n">
        <f aca="false">IF(AW757=0,50,ROUND((01_指標庫!$H$4*IF(ISNUMBER($F757),L757,0)+01_指標庫!$H$5*IF(ISNUMBER($AA757),AL757,0)+01_指標庫!$H$6*IF(ISNUMBER($G757),M757,0)+01_指標庫!$H$7*IF(ISNUMBER($H757),N757,0)+01_指標庫!$H$8*IF(ISNUMBER($AF757),AQ757,0)+01_指標庫!$H$9*IF(ISNUMBER($AG757),AR757,0)+01_指標庫!$H$10*IF(ISNUMBER($AB757),AM757,0)+01_指標庫!$H$11*IF(ISNUMBER($AC757),AN757,0)+01_指標庫!$H$12*IF(ISNUMBER($AD757),AO757,0)+01_指標庫!$H$13*IF(ISNUMBER($AE757),AP757,0)+01_指標庫!$H$14*IF(ISNUMBER($I757),O757,0)+01_指標庫!$H$15*IF(ISNUMBER($AH757),AS757,0)+01_指標庫!$H$16*IF(ISNUMBER($K757),P757,0)+01_指標庫!$H$17*IF(ISNUMBER($AI757),AT757,0)+01_指標庫!$H$18*IF(ISNUMBER($AJ757),AU757,0)+01_指標庫!$H$19*IF(ISNUMBER($AK757),AV757,0)+01_指標庫!$H$20*IF(ISNUMBER($BB757),BB757,0)+01_指標庫!$H$21*IF(ISNUMBER($BC757),BC757,0))/AW757,1))</f>
        <v>81.4</v>
      </c>
      <c r="AY757" s="60"/>
      <c r="AZ757" s="60"/>
      <c r="BA757" s="58" t="n">
        <f aca="false">AVERAGE($E753:$E757)/AVERAGE($E748:$E757)-1</f>
        <v>0.00790249512492447</v>
      </c>
      <c r="BB757" s="59" t="n">
        <f aca="false">IF(ISNUMBER($BA757),IF(OR($S757&lt;=-0.03,$BA757&lt;-0.003),0,IF(OR($S757&lt;=-0.02,$BA757&lt;0.01),50,100)),"")</f>
        <v>50</v>
      </c>
      <c r="BC757" s="0" t="str">
        <f aca="false">IF(OR(COUNT($AZ757)=0,COUNT($AZ756)=0),"",IF(OR($AY757/$AZ756-1&lt;=-0.03,$AZ757/$AZ756-1&lt;=-0.045,IF(COUNT($AZ748:$AZ757)=10,AVERAGE($AZ753:$AZ757)/AVERAGE($AZ748:$AZ757)-1&lt;-0.01,FALSE())),0,IF(OR($AZ757/$AZ756-1&lt;=-0.02,IF(COUNT($AZ748:$AZ757)=10,AVERAGE($AZ753:$AZ757)/AVERAGE($AZ748:$AZ757)-1&lt;0.005,FALSE())),50,100)))</f>
        <v/>
      </c>
    </row>
    <row r="758" customFormat="false" ht="15" hidden="false" customHeight="true" outlineLevel="0" collapsed="false">
      <c r="A758" s="47" t="n">
        <v>754</v>
      </c>
      <c r="B758" s="48" t="n">
        <v>43654</v>
      </c>
      <c r="C758" s="47" t="n">
        <v>2019</v>
      </c>
      <c r="D758" s="49" t="s">
        <v>236</v>
      </c>
      <c r="E758" s="50" t="n">
        <v>7785.79</v>
      </c>
      <c r="F758" s="51" t="n">
        <v>0.087211</v>
      </c>
      <c r="G758" s="51" t="n">
        <v>-0.00915</v>
      </c>
      <c r="H758" s="52" t="n">
        <v>0.8367</v>
      </c>
      <c r="I758" s="53" t="n">
        <v>400</v>
      </c>
      <c r="J758" s="47" t="s">
        <v>235</v>
      </c>
      <c r="K758" s="54" t="n">
        <v>13.96</v>
      </c>
      <c r="L758" s="55" t="n">
        <f aca="false">IF(COUNT(F758)=0,50,IF(F758&gt;=0,100,IF(F758&gt;=-0.02,50,0)))</f>
        <v>100</v>
      </c>
      <c r="M758" s="55" t="n">
        <f aca="false">IF(COUNT(G758)=0,50,IF(G758&gt;-0.06,100,IF(G758&gt;-0.15,50,0)))</f>
        <v>100</v>
      </c>
      <c r="N758" s="55" t="n">
        <f aca="false">IF(COUNT(H758)=0,50,IF(H758&gt;=0.6,100,IF(H758&gt;=0.4,50,0)))</f>
        <v>100</v>
      </c>
      <c r="O758" s="55" t="n">
        <f aca="false">IF(COUNT(I758)=0,50,IF(J758="proxy_vix",50,IF(I758&lt;350,100,IF(I758&lt;=450,50,0))))</f>
        <v>50</v>
      </c>
      <c r="P758" s="55" t="n">
        <f aca="false">IF(COUNT(K758)=0,50,IF(K758&lt;20,100,IF(K758&lt;=25,50,0)))</f>
        <v>100</v>
      </c>
      <c r="Q758" s="54"/>
      <c r="R758" s="47"/>
      <c r="S758" s="51" t="n">
        <f aca="false">$E758/$E757-1</f>
        <v>-0.00707918329868773</v>
      </c>
      <c r="T758" s="56" t="n">
        <f aca="false">$K758/$K757-1</f>
        <v>0.0512048192771086</v>
      </c>
      <c r="V758" s="57"/>
      <c r="W758" s="57"/>
      <c r="Y758" s="1" t="str">
        <f aca="false">IF(AX758&gt;=70,"EASY",IF(AX758&gt;40,"UNCERTAIN","HARD"))</f>
        <v>EASY</v>
      </c>
      <c r="AA758" s="58" t="n">
        <f aca="false">IF($A758&lt;200,"",AVERAGE($E709:$E758)/AVERAGE($E559:$E758)-1)</f>
        <v>0.0534044432781675</v>
      </c>
      <c r="AB758" s="59" t="n">
        <f aca="false">LOOKUP($B758,07_L1政策步階!$A$4:$A$14,07_L1政策步階!$C$4:$C$14)</f>
        <v>0</v>
      </c>
      <c r="AC758" s="57"/>
      <c r="AD758" s="57"/>
      <c r="AE758" s="57"/>
      <c r="AF758" s="57"/>
      <c r="AG758" s="57"/>
      <c r="AH758" s="57"/>
      <c r="AI758" s="57"/>
      <c r="AJ758" s="57"/>
      <c r="AK758" s="57"/>
      <c r="AL758" s="59" t="n">
        <f aca="false">IF(ISNUMBER($AA758),IF($AA758&gt;=0.005,100,IF($AA758&gt;=-0.015,50,0)),"")</f>
        <v>100</v>
      </c>
      <c r="AM758" s="59" t="n">
        <f aca="false">IF(ISNUMBER($AB758),IF($AB758=1,100,IF($AB758=0,50,0)),"")</f>
        <v>50</v>
      </c>
      <c r="AN758" s="0" t="str">
        <f aca="false">IF(ISNUMBER($AC758),IF($AC758&gt;=0.001,100,IF($AC758&gt;=-0.003,50,0)),"")</f>
        <v/>
      </c>
      <c r="AO758" s="0" t="str">
        <f aca="false">IF(ISNUMBER($AD758),IF($AD758&gt;=0.04,100,IF($AD758&gt;=0,50,0)),"")</f>
        <v/>
      </c>
      <c r="AP758" s="0" t="str">
        <f aca="false">IF(ISNUMBER($AE758),IF($AE758&gt;=25,100,IF($AE758&gt;=-75,50,0)),"")</f>
        <v/>
      </c>
      <c r="AQ758" s="0" t="str">
        <f aca="false">IF(ISNUMBER($AF758),IF($AF758&gt;0,100,IF($AF758&gt;=-50,50,0)),"")</f>
        <v/>
      </c>
      <c r="AR758" s="0" t="str">
        <f aca="false">IF(ISNUMBER($AG758),IF($AG758=1,100,IF($AG758=0,50,0)),"")</f>
        <v/>
      </c>
      <c r="AS758" s="0" t="str">
        <f aca="false">IF(ISNUMBER($AH758),IF($AH758&lt;0,100,IF($AH758&lt;=20,50,0)),"")</f>
        <v/>
      </c>
      <c r="AT758" s="0" t="str">
        <f aca="false">IF(ISNUMBER($AI758),IF($AI758&lt;0.95,100,IF($AI758&lt;=1,50,0)),"")</f>
        <v/>
      </c>
      <c r="AU758" s="0" t="str">
        <f aca="false">IF(ISNUMBER($AJ758),IF($AJ758&lt;30,0,IF($AJ758&lt;40,50,IF($AJ758&lt;=90,100,50))),"")</f>
        <v/>
      </c>
      <c r="AV758" s="0" t="str">
        <f aca="false">IF(ISNUMBER($AK758),IF($AK758&gt;-0.2,100,IF($AK758&gt;=-0.4,50,0)),"")</f>
        <v/>
      </c>
      <c r="AW758" s="59" t="n">
        <f aca="false">01_指標庫!$H$4*ISNUMBER($F758)+01_指標庫!$H$5*ISNUMBER($AA758)+01_指標庫!$H$6*ISNUMBER($G758)+01_指標庫!$H$7*ISNUMBER($H758)+01_指標庫!$H$8*ISNUMBER($AF758)+01_指標庫!$H$9*ISNUMBER($AG758)+01_指標庫!$H$10*ISNUMBER($AB758)+01_指標庫!$H$11*ISNUMBER($AC758)+01_指標庫!$H$12*ISNUMBER($AD758)+01_指標庫!$H$13*ISNUMBER($AE758)+01_指標庫!$H$14*ISNUMBER($I758)+01_指標庫!$H$15*ISNUMBER($AH758)+01_指標庫!$H$16*ISNUMBER($K758)+01_指標庫!$H$17*ISNUMBER($AI758)+01_指標庫!$H$18*ISNUMBER($AJ758)+01_指標庫!$H$19*ISNUMBER($AK758)+01_指標庫!$H$20*ISNUMBER($BB758)+01_指標庫!$H$21*ISNUMBER($BC758)</f>
        <v>51</v>
      </c>
      <c r="AX758" s="59" t="n">
        <f aca="false">IF(AW758=0,50,ROUND((01_指標庫!$H$4*IF(ISNUMBER($F758),L758,0)+01_指標庫!$H$5*IF(ISNUMBER($AA758),AL758,0)+01_指標庫!$H$6*IF(ISNUMBER($G758),M758,0)+01_指標庫!$H$7*IF(ISNUMBER($H758),N758,0)+01_指標庫!$H$8*IF(ISNUMBER($AF758),AQ758,0)+01_指標庫!$H$9*IF(ISNUMBER($AG758),AR758,0)+01_指標庫!$H$10*IF(ISNUMBER($AB758),AM758,0)+01_指標庫!$H$11*IF(ISNUMBER($AC758),AN758,0)+01_指標庫!$H$12*IF(ISNUMBER($AD758),AO758,0)+01_指標庫!$H$13*IF(ISNUMBER($AE758),AP758,0)+01_指標庫!$H$14*IF(ISNUMBER($I758),O758,0)+01_指標庫!$H$15*IF(ISNUMBER($AH758),AS758,0)+01_指標庫!$H$16*IF(ISNUMBER($K758),P758,0)+01_指標庫!$H$17*IF(ISNUMBER($AI758),AT758,0)+01_指標庫!$H$18*IF(ISNUMBER($AJ758),AU758,0)+01_指標庫!$H$19*IF(ISNUMBER($AK758),AV758,0)+01_指標庫!$H$20*IF(ISNUMBER($BB758),BB758,0)+01_指標庫!$H$21*IF(ISNUMBER($BC758),BC758,0))/AW758,1))</f>
        <v>87.3</v>
      </c>
      <c r="AY758" s="60"/>
      <c r="AZ758" s="60"/>
      <c r="BA758" s="58" t="n">
        <f aca="false">AVERAGE($E754:$E758)/AVERAGE($E749:$E758)-1</f>
        <v>0.0101264211908361</v>
      </c>
      <c r="BB758" s="59" t="n">
        <f aca="false">IF(ISNUMBER($BA758),IF(OR($S758&lt;=-0.03,$BA758&lt;-0.003),0,IF(OR($S758&lt;=-0.02,$BA758&lt;0.01),50,100)),"")</f>
        <v>100</v>
      </c>
      <c r="BC758" s="0" t="str">
        <f aca="false">IF(OR(COUNT($AZ758)=0,COUNT($AZ757)=0),"",IF(OR($AY758/$AZ757-1&lt;=-0.03,$AZ758/$AZ757-1&lt;=-0.045,IF(COUNT($AZ749:$AZ758)=10,AVERAGE($AZ754:$AZ758)/AVERAGE($AZ749:$AZ758)-1&lt;-0.01,FALSE())),0,IF(OR($AZ758/$AZ757-1&lt;=-0.02,IF(COUNT($AZ749:$AZ758)=10,AVERAGE($AZ754:$AZ758)/AVERAGE($AZ749:$AZ758)-1&lt;0.005,FALSE())),50,100)))</f>
        <v/>
      </c>
    </row>
    <row r="759" customFormat="false" ht="15" hidden="false" customHeight="true" outlineLevel="0" collapsed="false">
      <c r="A759" s="47" t="n">
        <v>755</v>
      </c>
      <c r="B759" s="48" t="n">
        <v>43655</v>
      </c>
      <c r="C759" s="47" t="n">
        <v>2019</v>
      </c>
      <c r="D759" s="49" t="s">
        <v>237</v>
      </c>
      <c r="E759" s="50" t="n">
        <v>7826.86</v>
      </c>
      <c r="F759" s="51" t="n">
        <v>0.092689</v>
      </c>
      <c r="G759" s="51" t="n">
        <v>-0.003924</v>
      </c>
      <c r="H759" s="52" t="n">
        <v>0.898</v>
      </c>
      <c r="I759" s="53" t="n">
        <v>403</v>
      </c>
      <c r="J759" s="47" t="s">
        <v>235</v>
      </c>
      <c r="K759" s="54" t="n">
        <v>14.09</v>
      </c>
      <c r="L759" s="55" t="n">
        <f aca="false">IF(COUNT(F759)=0,50,IF(F759&gt;=0,100,IF(F759&gt;=-0.02,50,0)))</f>
        <v>100</v>
      </c>
      <c r="M759" s="55" t="n">
        <f aca="false">IF(COUNT(G759)=0,50,IF(G759&gt;-0.06,100,IF(G759&gt;-0.15,50,0)))</f>
        <v>100</v>
      </c>
      <c r="N759" s="55" t="n">
        <f aca="false">IF(COUNT(H759)=0,50,IF(H759&gt;=0.6,100,IF(H759&gt;=0.4,50,0)))</f>
        <v>100</v>
      </c>
      <c r="O759" s="55" t="n">
        <f aca="false">IF(COUNT(I759)=0,50,IF(J759="proxy_vix",50,IF(I759&lt;350,100,IF(I759&lt;=450,50,0))))</f>
        <v>50</v>
      </c>
      <c r="P759" s="55" t="n">
        <f aca="false">IF(COUNT(K759)=0,50,IF(K759&lt;20,100,IF(K759&lt;=25,50,0)))</f>
        <v>100</v>
      </c>
      <c r="Q759" s="54"/>
      <c r="R759" s="47"/>
      <c r="S759" s="51" t="n">
        <f aca="false">$E759/$E758-1</f>
        <v>0.00527499457344716</v>
      </c>
      <c r="T759" s="56" t="n">
        <f aca="false">$K759/$K758-1</f>
        <v>0.00931232091690548</v>
      </c>
      <c r="V759" s="57"/>
      <c r="W759" s="57"/>
      <c r="Y759" s="1" t="str">
        <f aca="false">IF(AX759&gt;=70,"EASY",IF(AX759&gt;40,"UNCERTAIN","HARD"))</f>
        <v>EASY</v>
      </c>
      <c r="AA759" s="58" t="n">
        <f aca="false">IF($A759&lt;200,"",AVERAGE($E710:$E759)/AVERAGE($E560:$E759)-1)</f>
        <v>0.0531574824240255</v>
      </c>
      <c r="AB759" s="59" t="n">
        <f aca="false">LOOKUP($B759,07_L1政策步階!$A$4:$A$14,07_L1政策步階!$C$4:$C$14)</f>
        <v>0</v>
      </c>
      <c r="AC759" s="57"/>
      <c r="AD759" s="57"/>
      <c r="AE759" s="57"/>
      <c r="AF759" s="57"/>
      <c r="AG759" s="57"/>
      <c r="AH759" s="57"/>
      <c r="AI759" s="57"/>
      <c r="AJ759" s="57"/>
      <c r="AK759" s="57"/>
      <c r="AL759" s="59" t="n">
        <f aca="false">IF(ISNUMBER($AA759),IF($AA759&gt;=0.005,100,IF($AA759&gt;=-0.015,50,0)),"")</f>
        <v>100</v>
      </c>
      <c r="AM759" s="59" t="n">
        <f aca="false">IF(ISNUMBER($AB759),IF($AB759=1,100,IF($AB759=0,50,0)),"")</f>
        <v>50</v>
      </c>
      <c r="AN759" s="0" t="str">
        <f aca="false">IF(ISNUMBER($AC759),IF($AC759&gt;=0.001,100,IF($AC759&gt;=-0.003,50,0)),"")</f>
        <v/>
      </c>
      <c r="AO759" s="0" t="str">
        <f aca="false">IF(ISNUMBER($AD759),IF($AD759&gt;=0.04,100,IF($AD759&gt;=0,50,0)),"")</f>
        <v/>
      </c>
      <c r="AP759" s="0" t="str">
        <f aca="false">IF(ISNUMBER($AE759),IF($AE759&gt;=25,100,IF($AE759&gt;=-75,50,0)),"")</f>
        <v/>
      </c>
      <c r="AQ759" s="0" t="str">
        <f aca="false">IF(ISNUMBER($AF759),IF($AF759&gt;0,100,IF($AF759&gt;=-50,50,0)),"")</f>
        <v/>
      </c>
      <c r="AR759" s="0" t="str">
        <f aca="false">IF(ISNUMBER($AG759),IF($AG759=1,100,IF($AG759=0,50,0)),"")</f>
        <v/>
      </c>
      <c r="AS759" s="0" t="str">
        <f aca="false">IF(ISNUMBER($AH759),IF($AH759&lt;0,100,IF($AH759&lt;=20,50,0)),"")</f>
        <v/>
      </c>
      <c r="AT759" s="0" t="str">
        <f aca="false">IF(ISNUMBER($AI759),IF($AI759&lt;0.95,100,IF($AI759&lt;=1,50,0)),"")</f>
        <v/>
      </c>
      <c r="AU759" s="0" t="str">
        <f aca="false">IF(ISNUMBER($AJ759),IF($AJ759&lt;30,0,IF($AJ759&lt;40,50,IF($AJ759&lt;=90,100,50))),"")</f>
        <v/>
      </c>
      <c r="AV759" s="0" t="str">
        <f aca="false">IF(ISNUMBER($AK759),IF($AK759&gt;-0.2,100,IF($AK759&gt;=-0.4,50,0)),"")</f>
        <v/>
      </c>
      <c r="AW759" s="59" t="n">
        <f aca="false">01_指標庫!$H$4*ISNUMBER($F759)+01_指標庫!$H$5*ISNUMBER($AA759)+01_指標庫!$H$6*ISNUMBER($G759)+01_指標庫!$H$7*ISNUMBER($H759)+01_指標庫!$H$8*ISNUMBER($AF759)+01_指標庫!$H$9*ISNUMBER($AG759)+01_指標庫!$H$10*ISNUMBER($AB759)+01_指標庫!$H$11*ISNUMBER($AC759)+01_指標庫!$H$12*ISNUMBER($AD759)+01_指標庫!$H$13*ISNUMBER($AE759)+01_指標庫!$H$14*ISNUMBER($I759)+01_指標庫!$H$15*ISNUMBER($AH759)+01_指標庫!$H$16*ISNUMBER($K759)+01_指標庫!$H$17*ISNUMBER($AI759)+01_指標庫!$H$18*ISNUMBER($AJ759)+01_指標庫!$H$19*ISNUMBER($AK759)+01_指標庫!$H$20*ISNUMBER($BB759)+01_指標庫!$H$21*ISNUMBER($BC759)</f>
        <v>51</v>
      </c>
      <c r="AX759" s="59" t="n">
        <f aca="false">IF(AW759=0,50,ROUND((01_指標庫!$H$4*IF(ISNUMBER($F759),L759,0)+01_指標庫!$H$5*IF(ISNUMBER($AA759),AL759,0)+01_指標庫!$H$6*IF(ISNUMBER($G759),M759,0)+01_指標庫!$H$7*IF(ISNUMBER($H759),N759,0)+01_指標庫!$H$8*IF(ISNUMBER($AF759),AQ759,0)+01_指標庫!$H$9*IF(ISNUMBER($AG759),AR759,0)+01_指標庫!$H$10*IF(ISNUMBER($AB759),AM759,0)+01_指標庫!$H$11*IF(ISNUMBER($AC759),AN759,0)+01_指標庫!$H$12*IF(ISNUMBER($AD759),AO759,0)+01_指標庫!$H$13*IF(ISNUMBER($AE759),AP759,0)+01_指標庫!$H$14*IF(ISNUMBER($I759),O759,0)+01_指標庫!$H$15*IF(ISNUMBER($AH759),AS759,0)+01_指標庫!$H$16*IF(ISNUMBER($K759),P759,0)+01_指標庫!$H$17*IF(ISNUMBER($AI759),AT759,0)+01_指標庫!$H$18*IF(ISNUMBER($AJ759),AU759,0)+01_指標庫!$H$19*IF(ISNUMBER($AK759),AV759,0)+01_指標庫!$H$20*IF(ISNUMBER($BB759),BB759,0)+01_指標庫!$H$21*IF(ISNUMBER($BC759),BC759,0))/AW759,1))</f>
        <v>87.3</v>
      </c>
      <c r="AY759" s="60"/>
      <c r="AZ759" s="60"/>
      <c r="BA759" s="58" t="n">
        <f aca="false">AVERAGE($E755:$E759)/AVERAGE($E750:$E759)-1</f>
        <v>0.0102884910454222</v>
      </c>
      <c r="BB759" s="59" t="n">
        <f aca="false">IF(ISNUMBER($BA759),IF(OR($S759&lt;=-0.03,$BA759&lt;-0.003),0,IF(OR($S759&lt;=-0.02,$BA759&lt;0.01),50,100)),"")</f>
        <v>100</v>
      </c>
      <c r="BC759" s="0" t="str">
        <f aca="false">IF(OR(COUNT($AZ759)=0,COUNT($AZ758)=0),"",IF(OR($AY759/$AZ758-1&lt;=-0.03,$AZ759/$AZ758-1&lt;=-0.045,IF(COUNT($AZ750:$AZ759)=10,AVERAGE($AZ755:$AZ759)/AVERAGE($AZ750:$AZ759)-1&lt;-0.01,FALSE())),0,IF(OR($AZ759/$AZ758-1&lt;=-0.02,IF(COUNT($AZ750:$AZ759)=10,AVERAGE($AZ755:$AZ759)/AVERAGE($AZ750:$AZ759)-1&lt;0.005,FALSE())),50,100)))</f>
        <v/>
      </c>
    </row>
    <row r="760" customFormat="false" ht="15" hidden="false" customHeight="true" outlineLevel="0" collapsed="false">
      <c r="A760" s="47" t="n">
        <v>756</v>
      </c>
      <c r="B760" s="48" t="n">
        <v>43656</v>
      </c>
      <c r="C760" s="47" t="n">
        <v>2019</v>
      </c>
      <c r="D760" s="49" t="s">
        <v>238</v>
      </c>
      <c r="E760" s="50" t="n">
        <v>7903.4</v>
      </c>
      <c r="F760" s="51" t="n">
        <v>0.103118</v>
      </c>
      <c r="G760" s="51" t="n">
        <v>0</v>
      </c>
      <c r="H760" s="52" t="n">
        <v>0.9184</v>
      </c>
      <c r="I760" s="53" t="n">
        <v>401</v>
      </c>
      <c r="J760" s="47" t="s">
        <v>235</v>
      </c>
      <c r="K760" s="54" t="n">
        <v>13.03</v>
      </c>
      <c r="L760" s="55" t="n">
        <f aca="false">IF(COUNT(F760)=0,50,IF(F760&gt;=0,100,IF(F760&gt;=-0.02,50,0)))</f>
        <v>100</v>
      </c>
      <c r="M760" s="55" t="n">
        <f aca="false">IF(COUNT(G760)=0,50,IF(G760&gt;-0.06,100,IF(G760&gt;-0.15,50,0)))</f>
        <v>100</v>
      </c>
      <c r="N760" s="55" t="n">
        <f aca="false">IF(COUNT(H760)=0,50,IF(H760&gt;=0.6,100,IF(H760&gt;=0.4,50,0)))</f>
        <v>100</v>
      </c>
      <c r="O760" s="55" t="n">
        <f aca="false">IF(COUNT(I760)=0,50,IF(J760="proxy_vix",50,IF(I760&lt;350,100,IF(I760&lt;=450,50,0))))</f>
        <v>50</v>
      </c>
      <c r="P760" s="55" t="n">
        <f aca="false">IF(COUNT(K760)=0,50,IF(K760&lt;20,100,IF(K760&lt;=25,50,0)))</f>
        <v>100</v>
      </c>
      <c r="Q760" s="54"/>
      <c r="R760" s="47"/>
      <c r="S760" s="51" t="n">
        <f aca="false">$E760/$E759-1</f>
        <v>0.00977914514888467</v>
      </c>
      <c r="T760" s="56" t="n">
        <f aca="false">$K760/$K759-1</f>
        <v>-0.0752306600425834</v>
      </c>
      <c r="V760" s="57"/>
      <c r="W760" s="57"/>
      <c r="Y760" s="1" t="str">
        <f aca="false">IF(AX760&gt;=70,"EASY",IF(AX760&gt;40,"UNCERTAIN","HARD"))</f>
        <v>EASY</v>
      </c>
      <c r="AA760" s="58" t="n">
        <f aca="false">IF($A760&lt;200,"",AVERAGE($E711:$E760)/AVERAGE($E561:$E760)-1)</f>
        <v>0.0530913906502779</v>
      </c>
      <c r="AB760" s="59" t="n">
        <f aca="false">LOOKUP($B760,07_L1政策步階!$A$4:$A$14,07_L1政策步階!$C$4:$C$14)</f>
        <v>0</v>
      </c>
      <c r="AC760" s="57"/>
      <c r="AD760" s="57"/>
      <c r="AE760" s="57"/>
      <c r="AF760" s="57"/>
      <c r="AG760" s="57"/>
      <c r="AH760" s="57"/>
      <c r="AI760" s="57"/>
      <c r="AJ760" s="57"/>
      <c r="AK760" s="57"/>
      <c r="AL760" s="59" t="n">
        <f aca="false">IF(ISNUMBER($AA760),IF($AA760&gt;=0.005,100,IF($AA760&gt;=-0.015,50,0)),"")</f>
        <v>100</v>
      </c>
      <c r="AM760" s="59" t="n">
        <f aca="false">IF(ISNUMBER($AB760),IF($AB760=1,100,IF($AB760=0,50,0)),"")</f>
        <v>50</v>
      </c>
      <c r="AN760" s="0" t="str">
        <f aca="false">IF(ISNUMBER($AC760),IF($AC760&gt;=0.001,100,IF($AC760&gt;=-0.003,50,0)),"")</f>
        <v/>
      </c>
      <c r="AO760" s="0" t="str">
        <f aca="false">IF(ISNUMBER($AD760),IF($AD760&gt;=0.04,100,IF($AD760&gt;=0,50,0)),"")</f>
        <v/>
      </c>
      <c r="AP760" s="0" t="str">
        <f aca="false">IF(ISNUMBER($AE760),IF($AE760&gt;=25,100,IF($AE760&gt;=-75,50,0)),"")</f>
        <v/>
      </c>
      <c r="AQ760" s="0" t="str">
        <f aca="false">IF(ISNUMBER($AF760),IF($AF760&gt;0,100,IF($AF760&gt;=-50,50,0)),"")</f>
        <v/>
      </c>
      <c r="AR760" s="0" t="str">
        <f aca="false">IF(ISNUMBER($AG760),IF($AG760=1,100,IF($AG760=0,50,0)),"")</f>
        <v/>
      </c>
      <c r="AS760" s="0" t="str">
        <f aca="false">IF(ISNUMBER($AH760),IF($AH760&lt;0,100,IF($AH760&lt;=20,50,0)),"")</f>
        <v/>
      </c>
      <c r="AT760" s="0" t="str">
        <f aca="false">IF(ISNUMBER($AI760),IF($AI760&lt;0.95,100,IF($AI760&lt;=1,50,0)),"")</f>
        <v/>
      </c>
      <c r="AU760" s="0" t="str">
        <f aca="false">IF(ISNUMBER($AJ760),IF($AJ760&lt;30,0,IF($AJ760&lt;40,50,IF($AJ760&lt;=90,100,50))),"")</f>
        <v/>
      </c>
      <c r="AV760" s="0" t="str">
        <f aca="false">IF(ISNUMBER($AK760),IF($AK760&gt;-0.2,100,IF($AK760&gt;=-0.4,50,0)),"")</f>
        <v/>
      </c>
      <c r="AW760" s="59" t="n">
        <f aca="false">01_指標庫!$H$4*ISNUMBER($F760)+01_指標庫!$H$5*ISNUMBER($AA760)+01_指標庫!$H$6*ISNUMBER($G760)+01_指標庫!$H$7*ISNUMBER($H760)+01_指標庫!$H$8*ISNUMBER($AF760)+01_指標庫!$H$9*ISNUMBER($AG760)+01_指標庫!$H$10*ISNUMBER($AB760)+01_指標庫!$H$11*ISNUMBER($AC760)+01_指標庫!$H$12*ISNUMBER($AD760)+01_指標庫!$H$13*ISNUMBER($AE760)+01_指標庫!$H$14*ISNUMBER($I760)+01_指標庫!$H$15*ISNUMBER($AH760)+01_指標庫!$H$16*ISNUMBER($K760)+01_指標庫!$H$17*ISNUMBER($AI760)+01_指標庫!$H$18*ISNUMBER($AJ760)+01_指標庫!$H$19*ISNUMBER($AK760)+01_指標庫!$H$20*ISNUMBER($BB760)+01_指標庫!$H$21*ISNUMBER($BC760)</f>
        <v>51</v>
      </c>
      <c r="AX760" s="59" t="n">
        <f aca="false">IF(AW760=0,50,ROUND((01_指標庫!$H$4*IF(ISNUMBER($F760),L760,0)+01_指標庫!$H$5*IF(ISNUMBER($AA760),AL760,0)+01_指標庫!$H$6*IF(ISNUMBER($G760),M760,0)+01_指標庫!$H$7*IF(ISNUMBER($H760),N760,0)+01_指標庫!$H$8*IF(ISNUMBER($AF760),AQ760,0)+01_指標庫!$H$9*IF(ISNUMBER($AG760),AR760,0)+01_指標庫!$H$10*IF(ISNUMBER($AB760),AM760,0)+01_指標庫!$H$11*IF(ISNUMBER($AC760),AN760,0)+01_指標庫!$H$12*IF(ISNUMBER($AD760),AO760,0)+01_指標庫!$H$13*IF(ISNUMBER($AE760),AP760,0)+01_指標庫!$H$14*IF(ISNUMBER($I760),O760,0)+01_指標庫!$H$15*IF(ISNUMBER($AH760),AS760,0)+01_指標庫!$H$16*IF(ISNUMBER($K760),P760,0)+01_指標庫!$H$17*IF(ISNUMBER($AI760),AT760,0)+01_指標庫!$H$18*IF(ISNUMBER($AJ760),AU760,0)+01_指標庫!$H$19*IF(ISNUMBER($AK760),AV760,0)+01_指標庫!$H$20*IF(ISNUMBER($BB760),BB760,0)+01_指標庫!$H$21*IF(ISNUMBER($BC760),BC760,0))/AW760,1))</f>
        <v>81.4</v>
      </c>
      <c r="AY760" s="60"/>
      <c r="AZ760" s="60"/>
      <c r="BA760" s="58" t="n">
        <f aca="false">AVERAGE($E756:$E760)/AVERAGE($E751:$E760)-1</f>
        <v>0.00890038845776942</v>
      </c>
      <c r="BB760" s="59" t="n">
        <f aca="false">IF(ISNUMBER($BA760),IF(OR($S760&lt;=-0.03,$BA760&lt;-0.003),0,IF(OR($S760&lt;=-0.02,$BA760&lt;0.01),50,100)),"")</f>
        <v>50</v>
      </c>
      <c r="BC760" s="0" t="str">
        <f aca="false">IF(OR(COUNT($AZ760)=0,COUNT($AZ759)=0),"",IF(OR($AY760/$AZ759-1&lt;=-0.03,$AZ760/$AZ759-1&lt;=-0.045,IF(COUNT($AZ751:$AZ760)=10,AVERAGE($AZ756:$AZ760)/AVERAGE($AZ751:$AZ760)-1&lt;-0.01,FALSE())),0,IF(OR($AZ760/$AZ759-1&lt;=-0.02,IF(COUNT($AZ751:$AZ760)=10,AVERAGE($AZ756:$AZ760)/AVERAGE($AZ751:$AZ760)-1&lt;0.005,FALSE())),50,100)))</f>
        <v/>
      </c>
    </row>
    <row r="761" customFormat="false" ht="15" hidden="false" customHeight="true" outlineLevel="0" collapsed="false">
      <c r="A761" s="47" t="n">
        <v>757</v>
      </c>
      <c r="B761" s="48" t="n">
        <v>43657</v>
      </c>
      <c r="C761" s="47" t="n">
        <v>2019</v>
      </c>
      <c r="D761" s="49" t="s">
        <v>239</v>
      </c>
      <c r="E761" s="50" t="n">
        <v>7896.78</v>
      </c>
      <c r="F761" s="51" t="n">
        <v>0.101912</v>
      </c>
      <c r="G761" s="51" t="n">
        <v>-0.000838</v>
      </c>
      <c r="H761" s="52" t="n">
        <v>0.898</v>
      </c>
      <c r="I761" s="53" t="n">
        <v>400</v>
      </c>
      <c r="J761" s="47" t="s">
        <v>235</v>
      </c>
      <c r="K761" s="54" t="n">
        <v>12.93</v>
      </c>
      <c r="L761" s="55" t="n">
        <f aca="false">IF(COUNT(F761)=0,50,IF(F761&gt;=0,100,IF(F761&gt;=-0.02,50,0)))</f>
        <v>100</v>
      </c>
      <c r="M761" s="55" t="n">
        <f aca="false">IF(COUNT(G761)=0,50,IF(G761&gt;-0.06,100,IF(G761&gt;-0.15,50,0)))</f>
        <v>100</v>
      </c>
      <c r="N761" s="55" t="n">
        <f aca="false">IF(COUNT(H761)=0,50,IF(H761&gt;=0.6,100,IF(H761&gt;=0.4,50,0)))</f>
        <v>100</v>
      </c>
      <c r="O761" s="55" t="n">
        <f aca="false">IF(COUNT(I761)=0,50,IF(J761="proxy_vix",50,IF(I761&lt;350,100,IF(I761&lt;=450,50,0))))</f>
        <v>50</v>
      </c>
      <c r="P761" s="55" t="n">
        <f aca="false">IF(COUNT(K761)=0,50,IF(K761&lt;20,100,IF(K761&lt;=25,50,0)))</f>
        <v>100</v>
      </c>
      <c r="Q761" s="54"/>
      <c r="R761" s="47"/>
      <c r="S761" s="51" t="n">
        <f aca="false">$E761/$E760-1</f>
        <v>-0.000837614191360636</v>
      </c>
      <c r="T761" s="56" t="n">
        <f aca="false">$K761/$K760-1</f>
        <v>-0.00767459708365303</v>
      </c>
      <c r="V761" s="57"/>
      <c r="W761" s="57"/>
      <c r="Y761" s="1" t="str">
        <f aca="false">IF(AX761&gt;=70,"EASY",IF(AX761&gt;40,"UNCERTAIN","HARD"))</f>
        <v>EASY</v>
      </c>
      <c r="AA761" s="58" t="n">
        <f aca="false">IF($A761&lt;200,"",AVERAGE($E712:$E761)/AVERAGE($E562:$E761)-1)</f>
        <v>0.053144523052602</v>
      </c>
      <c r="AB761" s="59" t="n">
        <f aca="false">LOOKUP($B761,07_L1政策步階!$A$4:$A$14,07_L1政策步階!$C$4:$C$14)</f>
        <v>0</v>
      </c>
      <c r="AC761" s="57"/>
      <c r="AD761" s="57"/>
      <c r="AE761" s="57"/>
      <c r="AF761" s="57"/>
      <c r="AG761" s="57"/>
      <c r="AH761" s="57"/>
      <c r="AI761" s="57"/>
      <c r="AJ761" s="57"/>
      <c r="AK761" s="57"/>
      <c r="AL761" s="59" t="n">
        <f aca="false">IF(ISNUMBER($AA761),IF($AA761&gt;=0.005,100,IF($AA761&gt;=-0.015,50,0)),"")</f>
        <v>100</v>
      </c>
      <c r="AM761" s="59" t="n">
        <f aca="false">IF(ISNUMBER($AB761),IF($AB761=1,100,IF($AB761=0,50,0)),"")</f>
        <v>50</v>
      </c>
      <c r="AN761" s="0" t="str">
        <f aca="false">IF(ISNUMBER($AC761),IF($AC761&gt;=0.001,100,IF($AC761&gt;=-0.003,50,0)),"")</f>
        <v/>
      </c>
      <c r="AO761" s="0" t="str">
        <f aca="false">IF(ISNUMBER($AD761),IF($AD761&gt;=0.04,100,IF($AD761&gt;=0,50,0)),"")</f>
        <v/>
      </c>
      <c r="AP761" s="0" t="str">
        <f aca="false">IF(ISNUMBER($AE761),IF($AE761&gt;=25,100,IF($AE761&gt;=-75,50,0)),"")</f>
        <v/>
      </c>
      <c r="AQ761" s="0" t="str">
        <f aca="false">IF(ISNUMBER($AF761),IF($AF761&gt;0,100,IF($AF761&gt;=-50,50,0)),"")</f>
        <v/>
      </c>
      <c r="AR761" s="0" t="str">
        <f aca="false">IF(ISNUMBER($AG761),IF($AG761=1,100,IF($AG761=0,50,0)),"")</f>
        <v/>
      </c>
      <c r="AS761" s="0" t="str">
        <f aca="false">IF(ISNUMBER($AH761),IF($AH761&lt;0,100,IF($AH761&lt;=20,50,0)),"")</f>
        <v/>
      </c>
      <c r="AT761" s="0" t="str">
        <f aca="false">IF(ISNUMBER($AI761),IF($AI761&lt;0.95,100,IF($AI761&lt;=1,50,0)),"")</f>
        <v/>
      </c>
      <c r="AU761" s="0" t="str">
        <f aca="false">IF(ISNUMBER($AJ761),IF($AJ761&lt;30,0,IF($AJ761&lt;40,50,IF($AJ761&lt;=90,100,50))),"")</f>
        <v/>
      </c>
      <c r="AV761" s="0" t="str">
        <f aca="false">IF(ISNUMBER($AK761),IF($AK761&gt;-0.2,100,IF($AK761&gt;=-0.4,50,0)),"")</f>
        <v/>
      </c>
      <c r="AW761" s="59" t="n">
        <f aca="false">01_指標庫!$H$4*ISNUMBER($F761)+01_指標庫!$H$5*ISNUMBER($AA761)+01_指標庫!$H$6*ISNUMBER($G761)+01_指標庫!$H$7*ISNUMBER($H761)+01_指標庫!$H$8*ISNUMBER($AF761)+01_指標庫!$H$9*ISNUMBER($AG761)+01_指標庫!$H$10*ISNUMBER($AB761)+01_指標庫!$H$11*ISNUMBER($AC761)+01_指標庫!$H$12*ISNUMBER($AD761)+01_指標庫!$H$13*ISNUMBER($AE761)+01_指標庫!$H$14*ISNUMBER($I761)+01_指標庫!$H$15*ISNUMBER($AH761)+01_指標庫!$H$16*ISNUMBER($K761)+01_指標庫!$H$17*ISNUMBER($AI761)+01_指標庫!$H$18*ISNUMBER($AJ761)+01_指標庫!$H$19*ISNUMBER($AK761)+01_指標庫!$H$20*ISNUMBER($BB761)+01_指標庫!$H$21*ISNUMBER($BC761)</f>
        <v>51</v>
      </c>
      <c r="AX761" s="59" t="n">
        <f aca="false">IF(AW761=0,50,ROUND((01_指標庫!$H$4*IF(ISNUMBER($F761),L761,0)+01_指標庫!$H$5*IF(ISNUMBER($AA761),AL761,0)+01_指標庫!$H$6*IF(ISNUMBER($G761),M761,0)+01_指標庫!$H$7*IF(ISNUMBER($H761),N761,0)+01_指標庫!$H$8*IF(ISNUMBER($AF761),AQ761,0)+01_指標庫!$H$9*IF(ISNUMBER($AG761),AR761,0)+01_指標庫!$H$10*IF(ISNUMBER($AB761),AM761,0)+01_指標庫!$H$11*IF(ISNUMBER($AC761),AN761,0)+01_指標庫!$H$12*IF(ISNUMBER($AD761),AO761,0)+01_指標庫!$H$13*IF(ISNUMBER($AE761),AP761,0)+01_指標庫!$H$14*IF(ISNUMBER($I761),O761,0)+01_指標庫!$H$15*IF(ISNUMBER($AH761),AS761,0)+01_指標庫!$H$16*IF(ISNUMBER($K761),P761,0)+01_指標庫!$H$17*IF(ISNUMBER($AI761),AT761,0)+01_指標庫!$H$18*IF(ISNUMBER($AJ761),AU761,0)+01_指標庫!$H$19*IF(ISNUMBER($AK761),AV761,0)+01_指標庫!$H$20*IF(ISNUMBER($BB761),BB761,0)+01_指標庫!$H$21*IF(ISNUMBER($BC761),BC761,0))/AW761,1))</f>
        <v>81.4</v>
      </c>
      <c r="AY761" s="60"/>
      <c r="AZ761" s="60"/>
      <c r="BA761" s="58" t="n">
        <f aca="false">AVERAGE($E757:$E761)/AVERAGE($E752:$E761)-1</f>
        <v>0.00641409313491392</v>
      </c>
      <c r="BB761" s="59" t="n">
        <f aca="false">IF(ISNUMBER($BA761),IF(OR($S761&lt;=-0.03,$BA761&lt;-0.003),0,IF(OR($S761&lt;=-0.02,$BA761&lt;0.01),50,100)),"")</f>
        <v>50</v>
      </c>
      <c r="BC761" s="0" t="str">
        <f aca="false">IF(OR(COUNT($AZ761)=0,COUNT($AZ760)=0),"",IF(OR($AY761/$AZ760-1&lt;=-0.03,$AZ761/$AZ760-1&lt;=-0.045,IF(COUNT($AZ752:$AZ761)=10,AVERAGE($AZ757:$AZ761)/AVERAGE($AZ752:$AZ761)-1&lt;-0.01,FALSE())),0,IF(OR($AZ761/$AZ760-1&lt;=-0.02,IF(COUNT($AZ752:$AZ761)=10,AVERAGE($AZ757:$AZ761)/AVERAGE($AZ752:$AZ761)-1&lt;0.005,FALSE())),50,100)))</f>
        <v/>
      </c>
    </row>
    <row r="762" customFormat="false" ht="15" hidden="false" customHeight="true" outlineLevel="0" collapsed="false">
      <c r="A762" s="47" t="n">
        <v>758</v>
      </c>
      <c r="B762" s="48" t="n">
        <v>43658</v>
      </c>
      <c r="C762" s="47" t="n">
        <v>2019</v>
      </c>
      <c r="D762" s="49" t="s">
        <v>234</v>
      </c>
      <c r="E762" s="50" t="n">
        <v>7943.24</v>
      </c>
      <c r="F762" s="51" t="n">
        <v>0.10809</v>
      </c>
      <c r="G762" s="51" t="n">
        <v>0</v>
      </c>
      <c r="H762" s="52" t="n">
        <v>0.898</v>
      </c>
      <c r="I762" s="53" t="n">
        <v>402</v>
      </c>
      <c r="J762" s="47" t="s">
        <v>235</v>
      </c>
      <c r="K762" s="54" t="n">
        <v>12.39</v>
      </c>
      <c r="L762" s="55" t="n">
        <f aca="false">IF(COUNT(F762)=0,50,IF(F762&gt;=0,100,IF(F762&gt;=-0.02,50,0)))</f>
        <v>100</v>
      </c>
      <c r="M762" s="55" t="n">
        <f aca="false">IF(COUNT(G762)=0,50,IF(G762&gt;-0.06,100,IF(G762&gt;-0.15,50,0)))</f>
        <v>100</v>
      </c>
      <c r="N762" s="55" t="n">
        <f aca="false">IF(COUNT(H762)=0,50,IF(H762&gt;=0.6,100,IF(H762&gt;=0.4,50,0)))</f>
        <v>100</v>
      </c>
      <c r="O762" s="55" t="n">
        <f aca="false">IF(COUNT(I762)=0,50,IF(J762="proxy_vix",50,IF(I762&lt;350,100,IF(I762&lt;=450,50,0))))</f>
        <v>50</v>
      </c>
      <c r="P762" s="55" t="n">
        <f aca="false">IF(COUNT(K762)=0,50,IF(K762&lt;20,100,IF(K762&lt;=25,50,0)))</f>
        <v>100</v>
      </c>
      <c r="Q762" s="54"/>
      <c r="R762" s="47"/>
      <c r="S762" s="51" t="n">
        <f aca="false">$E762/$E761-1</f>
        <v>0.00588341070664256</v>
      </c>
      <c r="T762" s="56" t="n">
        <f aca="false">$K762/$K761-1</f>
        <v>-0.0417633410672853</v>
      </c>
      <c r="V762" s="57"/>
      <c r="W762" s="57"/>
      <c r="Y762" s="1" t="str">
        <f aca="false">IF(AX762&gt;=70,"EASY",IF(AX762&gt;40,"UNCERTAIN","HARD"))</f>
        <v>EASY</v>
      </c>
      <c r="AA762" s="58" t="n">
        <f aca="false">IF($A762&lt;200,"",AVERAGE($E713:$E762)/AVERAGE($E563:$E762)-1)</f>
        <v>0.0533887231596906</v>
      </c>
      <c r="AB762" s="59" t="n">
        <f aca="false">LOOKUP($B762,07_L1政策步階!$A$4:$A$14,07_L1政策步階!$C$4:$C$14)</f>
        <v>0</v>
      </c>
      <c r="AC762" s="57"/>
      <c r="AD762" s="57"/>
      <c r="AE762" s="57"/>
      <c r="AF762" s="57"/>
      <c r="AG762" s="57"/>
      <c r="AH762" s="57"/>
      <c r="AI762" s="57"/>
      <c r="AJ762" s="57"/>
      <c r="AK762" s="57"/>
      <c r="AL762" s="59" t="n">
        <f aca="false">IF(ISNUMBER($AA762),IF($AA762&gt;=0.005,100,IF($AA762&gt;=-0.015,50,0)),"")</f>
        <v>100</v>
      </c>
      <c r="AM762" s="59" t="n">
        <f aca="false">IF(ISNUMBER($AB762),IF($AB762=1,100,IF($AB762=0,50,0)),"")</f>
        <v>50</v>
      </c>
      <c r="AN762" s="0" t="str">
        <f aca="false">IF(ISNUMBER($AC762),IF($AC762&gt;=0.001,100,IF($AC762&gt;=-0.003,50,0)),"")</f>
        <v/>
      </c>
      <c r="AO762" s="0" t="str">
        <f aca="false">IF(ISNUMBER($AD762),IF($AD762&gt;=0.04,100,IF($AD762&gt;=0,50,0)),"")</f>
        <v/>
      </c>
      <c r="AP762" s="0" t="str">
        <f aca="false">IF(ISNUMBER($AE762),IF($AE762&gt;=25,100,IF($AE762&gt;=-75,50,0)),"")</f>
        <v/>
      </c>
      <c r="AQ762" s="0" t="str">
        <f aca="false">IF(ISNUMBER($AF762),IF($AF762&gt;0,100,IF($AF762&gt;=-50,50,0)),"")</f>
        <v/>
      </c>
      <c r="AR762" s="0" t="str">
        <f aca="false">IF(ISNUMBER($AG762),IF($AG762=1,100,IF($AG762=0,50,0)),"")</f>
        <v/>
      </c>
      <c r="AS762" s="0" t="str">
        <f aca="false">IF(ISNUMBER($AH762),IF($AH762&lt;0,100,IF($AH762&lt;=20,50,0)),"")</f>
        <v/>
      </c>
      <c r="AT762" s="0" t="str">
        <f aca="false">IF(ISNUMBER($AI762),IF($AI762&lt;0.95,100,IF($AI762&lt;=1,50,0)),"")</f>
        <v/>
      </c>
      <c r="AU762" s="0" t="str">
        <f aca="false">IF(ISNUMBER($AJ762),IF($AJ762&lt;30,0,IF($AJ762&lt;40,50,IF($AJ762&lt;=90,100,50))),"")</f>
        <v/>
      </c>
      <c r="AV762" s="0" t="str">
        <f aca="false">IF(ISNUMBER($AK762),IF($AK762&gt;-0.2,100,IF($AK762&gt;=-0.4,50,0)),"")</f>
        <v/>
      </c>
      <c r="AW762" s="59" t="n">
        <f aca="false">01_指標庫!$H$4*ISNUMBER($F762)+01_指標庫!$H$5*ISNUMBER($AA762)+01_指標庫!$H$6*ISNUMBER($G762)+01_指標庫!$H$7*ISNUMBER($H762)+01_指標庫!$H$8*ISNUMBER($AF762)+01_指標庫!$H$9*ISNUMBER($AG762)+01_指標庫!$H$10*ISNUMBER($AB762)+01_指標庫!$H$11*ISNUMBER($AC762)+01_指標庫!$H$12*ISNUMBER($AD762)+01_指標庫!$H$13*ISNUMBER($AE762)+01_指標庫!$H$14*ISNUMBER($I762)+01_指標庫!$H$15*ISNUMBER($AH762)+01_指標庫!$H$16*ISNUMBER($K762)+01_指標庫!$H$17*ISNUMBER($AI762)+01_指標庫!$H$18*ISNUMBER($AJ762)+01_指標庫!$H$19*ISNUMBER($AK762)+01_指標庫!$H$20*ISNUMBER($BB762)+01_指標庫!$H$21*ISNUMBER($BC762)</f>
        <v>51</v>
      </c>
      <c r="AX762" s="59" t="n">
        <f aca="false">IF(AW762=0,50,ROUND((01_指標庫!$H$4*IF(ISNUMBER($F762),L762,0)+01_指標庫!$H$5*IF(ISNUMBER($AA762),AL762,0)+01_指標庫!$H$6*IF(ISNUMBER($G762),M762,0)+01_指標庫!$H$7*IF(ISNUMBER($H762),N762,0)+01_指標庫!$H$8*IF(ISNUMBER($AF762),AQ762,0)+01_指標庫!$H$9*IF(ISNUMBER($AG762),AR762,0)+01_指標庫!$H$10*IF(ISNUMBER($AB762),AM762,0)+01_指標庫!$H$11*IF(ISNUMBER($AC762),AN762,0)+01_指標庫!$H$12*IF(ISNUMBER($AD762),AO762,0)+01_指標庫!$H$13*IF(ISNUMBER($AE762),AP762,0)+01_指標庫!$H$14*IF(ISNUMBER($I762),O762,0)+01_指標庫!$H$15*IF(ISNUMBER($AH762),AS762,0)+01_指標庫!$H$16*IF(ISNUMBER($K762),P762,0)+01_指標庫!$H$17*IF(ISNUMBER($AI762),AT762,0)+01_指標庫!$H$18*IF(ISNUMBER($AJ762),AU762,0)+01_指標庫!$H$19*IF(ISNUMBER($AK762),AV762,0)+01_指標庫!$H$20*IF(ISNUMBER($BB762),BB762,0)+01_指標庫!$H$21*IF(ISNUMBER($BC762),BC762,0))/AW762,1))</f>
        <v>81.4</v>
      </c>
      <c r="AY762" s="60"/>
      <c r="AZ762" s="60"/>
      <c r="BA762" s="58" t="n">
        <f aca="false">AVERAGE($E758:$E762)/AVERAGE($E753:$E762)-1</f>
        <v>0.00533935507273209</v>
      </c>
      <c r="BB762" s="59" t="n">
        <f aca="false">IF(ISNUMBER($BA762),IF(OR($S762&lt;=-0.03,$BA762&lt;-0.003),0,IF(OR($S762&lt;=-0.02,$BA762&lt;0.01),50,100)),"")</f>
        <v>50</v>
      </c>
      <c r="BC762" s="0" t="str">
        <f aca="false">IF(OR(COUNT($AZ762)=0,COUNT($AZ761)=0),"",IF(OR($AY762/$AZ761-1&lt;=-0.03,$AZ762/$AZ761-1&lt;=-0.045,IF(COUNT($AZ753:$AZ762)=10,AVERAGE($AZ758:$AZ762)/AVERAGE($AZ753:$AZ762)-1&lt;-0.01,FALSE())),0,IF(OR($AZ762/$AZ761-1&lt;=-0.02,IF(COUNT($AZ753:$AZ762)=10,AVERAGE($AZ758:$AZ762)/AVERAGE($AZ753:$AZ762)-1&lt;0.005,FALSE())),50,100)))</f>
        <v/>
      </c>
    </row>
    <row r="763" customFormat="false" ht="15" hidden="false" customHeight="true" outlineLevel="0" collapsed="false">
      <c r="A763" s="47" t="n">
        <v>759</v>
      </c>
      <c r="B763" s="48" t="n">
        <v>43661</v>
      </c>
      <c r="C763" s="47" t="n">
        <v>2019</v>
      </c>
      <c r="D763" s="49" t="s">
        <v>236</v>
      </c>
      <c r="E763" s="50" t="n">
        <v>7966.93</v>
      </c>
      <c r="F763" s="51" t="n">
        <v>0.111082</v>
      </c>
      <c r="G763" s="51" t="n">
        <v>0</v>
      </c>
      <c r="H763" s="52" t="n">
        <v>0.9184</v>
      </c>
      <c r="I763" s="53" t="n">
        <v>400</v>
      </c>
      <c r="J763" s="47" t="s">
        <v>235</v>
      </c>
      <c r="K763" s="54" t="n">
        <v>12.68</v>
      </c>
      <c r="L763" s="55" t="n">
        <f aca="false">IF(COUNT(F763)=0,50,IF(F763&gt;=0,100,IF(F763&gt;=-0.02,50,0)))</f>
        <v>100</v>
      </c>
      <c r="M763" s="55" t="n">
        <f aca="false">IF(COUNT(G763)=0,50,IF(G763&gt;-0.06,100,IF(G763&gt;-0.15,50,0)))</f>
        <v>100</v>
      </c>
      <c r="N763" s="55" t="n">
        <f aca="false">IF(COUNT(H763)=0,50,IF(H763&gt;=0.6,100,IF(H763&gt;=0.4,50,0)))</f>
        <v>100</v>
      </c>
      <c r="O763" s="55" t="n">
        <f aca="false">IF(COUNT(I763)=0,50,IF(J763="proxy_vix",50,IF(I763&lt;350,100,IF(I763&lt;=450,50,0))))</f>
        <v>50</v>
      </c>
      <c r="P763" s="55" t="n">
        <f aca="false">IF(COUNT(K763)=0,50,IF(K763&lt;20,100,IF(K763&lt;=25,50,0)))</f>
        <v>100</v>
      </c>
      <c r="Q763" s="54"/>
      <c r="R763" s="47"/>
      <c r="S763" s="51" t="n">
        <f aca="false">$E763/$E762-1</f>
        <v>0.00298241020037171</v>
      </c>
      <c r="T763" s="56" t="n">
        <f aca="false">$K763/$K762-1</f>
        <v>0.023405972558515</v>
      </c>
      <c r="V763" s="57"/>
      <c r="W763" s="57"/>
      <c r="Y763" s="1" t="str">
        <f aca="false">IF(AX763&gt;=70,"EASY",IF(AX763&gt;40,"UNCERTAIN","HARD"))</f>
        <v>EASY</v>
      </c>
      <c r="AA763" s="58" t="n">
        <f aca="false">IF($A763&lt;200,"",AVERAGE($E714:$E763)/AVERAGE($E564:$E763)-1)</f>
        <v>0.0537695827273341</v>
      </c>
      <c r="AB763" s="59" t="n">
        <f aca="false">LOOKUP($B763,07_L1政策步階!$A$4:$A$14,07_L1政策步階!$C$4:$C$14)</f>
        <v>0</v>
      </c>
      <c r="AC763" s="57"/>
      <c r="AD763" s="57"/>
      <c r="AE763" s="57"/>
      <c r="AF763" s="57"/>
      <c r="AG763" s="57"/>
      <c r="AH763" s="57"/>
      <c r="AI763" s="57"/>
      <c r="AJ763" s="57"/>
      <c r="AK763" s="57"/>
      <c r="AL763" s="59" t="n">
        <f aca="false">IF(ISNUMBER($AA763),IF($AA763&gt;=0.005,100,IF($AA763&gt;=-0.015,50,0)),"")</f>
        <v>100</v>
      </c>
      <c r="AM763" s="59" t="n">
        <f aca="false">IF(ISNUMBER($AB763),IF($AB763=1,100,IF($AB763=0,50,0)),"")</f>
        <v>50</v>
      </c>
      <c r="AN763" s="0" t="str">
        <f aca="false">IF(ISNUMBER($AC763),IF($AC763&gt;=0.001,100,IF($AC763&gt;=-0.003,50,0)),"")</f>
        <v/>
      </c>
      <c r="AO763" s="0" t="str">
        <f aca="false">IF(ISNUMBER($AD763),IF($AD763&gt;=0.04,100,IF($AD763&gt;=0,50,0)),"")</f>
        <v/>
      </c>
      <c r="AP763" s="0" t="str">
        <f aca="false">IF(ISNUMBER($AE763),IF($AE763&gt;=25,100,IF($AE763&gt;=-75,50,0)),"")</f>
        <v/>
      </c>
      <c r="AQ763" s="0" t="str">
        <f aca="false">IF(ISNUMBER($AF763),IF($AF763&gt;0,100,IF($AF763&gt;=-50,50,0)),"")</f>
        <v/>
      </c>
      <c r="AR763" s="0" t="str">
        <f aca="false">IF(ISNUMBER($AG763),IF($AG763=1,100,IF($AG763=0,50,0)),"")</f>
        <v/>
      </c>
      <c r="AS763" s="0" t="str">
        <f aca="false">IF(ISNUMBER($AH763),IF($AH763&lt;0,100,IF($AH763&lt;=20,50,0)),"")</f>
        <v/>
      </c>
      <c r="AT763" s="0" t="str">
        <f aca="false">IF(ISNUMBER($AI763),IF($AI763&lt;0.95,100,IF($AI763&lt;=1,50,0)),"")</f>
        <v/>
      </c>
      <c r="AU763" s="0" t="str">
        <f aca="false">IF(ISNUMBER($AJ763),IF($AJ763&lt;30,0,IF($AJ763&lt;40,50,IF($AJ763&lt;=90,100,50))),"")</f>
        <v/>
      </c>
      <c r="AV763" s="0" t="str">
        <f aca="false">IF(ISNUMBER($AK763),IF($AK763&gt;-0.2,100,IF($AK763&gt;=-0.4,50,0)),"")</f>
        <v/>
      </c>
      <c r="AW763" s="59" t="n">
        <f aca="false">01_指標庫!$H$4*ISNUMBER($F763)+01_指標庫!$H$5*ISNUMBER($AA763)+01_指標庫!$H$6*ISNUMBER($G763)+01_指標庫!$H$7*ISNUMBER($H763)+01_指標庫!$H$8*ISNUMBER($AF763)+01_指標庫!$H$9*ISNUMBER($AG763)+01_指標庫!$H$10*ISNUMBER($AB763)+01_指標庫!$H$11*ISNUMBER($AC763)+01_指標庫!$H$12*ISNUMBER($AD763)+01_指標庫!$H$13*ISNUMBER($AE763)+01_指標庫!$H$14*ISNUMBER($I763)+01_指標庫!$H$15*ISNUMBER($AH763)+01_指標庫!$H$16*ISNUMBER($K763)+01_指標庫!$H$17*ISNUMBER($AI763)+01_指標庫!$H$18*ISNUMBER($AJ763)+01_指標庫!$H$19*ISNUMBER($AK763)+01_指標庫!$H$20*ISNUMBER($BB763)+01_指標庫!$H$21*ISNUMBER($BC763)</f>
        <v>51</v>
      </c>
      <c r="AX763" s="59" t="n">
        <f aca="false">IF(AW763=0,50,ROUND((01_指標庫!$H$4*IF(ISNUMBER($F763),L763,0)+01_指標庫!$H$5*IF(ISNUMBER($AA763),AL763,0)+01_指標庫!$H$6*IF(ISNUMBER($G763),M763,0)+01_指標庫!$H$7*IF(ISNUMBER($H763),N763,0)+01_指標庫!$H$8*IF(ISNUMBER($AF763),AQ763,0)+01_指標庫!$H$9*IF(ISNUMBER($AG763),AR763,0)+01_指標庫!$H$10*IF(ISNUMBER($AB763),AM763,0)+01_指標庫!$H$11*IF(ISNUMBER($AC763),AN763,0)+01_指標庫!$H$12*IF(ISNUMBER($AD763),AO763,0)+01_指標庫!$H$13*IF(ISNUMBER($AE763),AP763,0)+01_指標庫!$H$14*IF(ISNUMBER($I763),O763,0)+01_指標庫!$H$15*IF(ISNUMBER($AH763),AS763,0)+01_指標庫!$H$16*IF(ISNUMBER($K763),P763,0)+01_指標庫!$H$17*IF(ISNUMBER($AI763),AT763,0)+01_指標庫!$H$18*IF(ISNUMBER($AJ763),AU763,0)+01_指標庫!$H$19*IF(ISNUMBER($AK763),AV763,0)+01_指標庫!$H$20*IF(ISNUMBER($BB763),BB763,0)+01_指標庫!$H$21*IF(ISNUMBER($BC763),BC763,0))/AW763,1))</f>
        <v>81.4</v>
      </c>
      <c r="AY763" s="60"/>
      <c r="AZ763" s="60"/>
      <c r="BA763" s="58" t="n">
        <f aca="false">AVERAGE($E759:$E763)/AVERAGE($E754:$E763)-1</f>
        <v>0.00616452867065065</v>
      </c>
      <c r="BB763" s="59" t="n">
        <f aca="false">IF(ISNUMBER($BA763),IF(OR($S763&lt;=-0.03,$BA763&lt;-0.003),0,IF(OR($S763&lt;=-0.02,$BA763&lt;0.01),50,100)),"")</f>
        <v>50</v>
      </c>
      <c r="BC763" s="0" t="str">
        <f aca="false">IF(OR(COUNT($AZ763)=0,COUNT($AZ762)=0),"",IF(OR($AY763/$AZ762-1&lt;=-0.03,$AZ763/$AZ762-1&lt;=-0.045,IF(COUNT($AZ754:$AZ763)=10,AVERAGE($AZ759:$AZ763)/AVERAGE($AZ754:$AZ763)-1&lt;-0.01,FALSE())),0,IF(OR($AZ763/$AZ762-1&lt;=-0.02,IF(COUNT($AZ754:$AZ763)=10,AVERAGE($AZ759:$AZ763)/AVERAGE($AZ754:$AZ763)-1&lt;0.005,FALSE())),50,100)))</f>
        <v/>
      </c>
    </row>
    <row r="764" customFormat="false" ht="15" hidden="false" customHeight="true" outlineLevel="0" collapsed="false">
      <c r="A764" s="47" t="n">
        <v>760</v>
      </c>
      <c r="B764" s="48" t="n">
        <v>43662</v>
      </c>
      <c r="C764" s="47" t="n">
        <v>2019</v>
      </c>
      <c r="D764" s="49" t="s">
        <v>237</v>
      </c>
      <c r="E764" s="50" t="n">
        <v>7927.08</v>
      </c>
      <c r="F764" s="51" t="n">
        <v>0.105244</v>
      </c>
      <c r="G764" s="51" t="n">
        <v>-0.005002</v>
      </c>
      <c r="H764" s="52" t="n">
        <v>0.898</v>
      </c>
      <c r="I764" s="53" t="n">
        <v>396</v>
      </c>
      <c r="J764" s="47" t="s">
        <v>235</v>
      </c>
      <c r="K764" s="54" t="n">
        <v>12.86</v>
      </c>
      <c r="L764" s="55" t="n">
        <f aca="false">IF(COUNT(F764)=0,50,IF(F764&gt;=0,100,IF(F764&gt;=-0.02,50,0)))</f>
        <v>100</v>
      </c>
      <c r="M764" s="55" t="n">
        <f aca="false">IF(COUNT(G764)=0,50,IF(G764&gt;-0.06,100,IF(G764&gt;-0.15,50,0)))</f>
        <v>100</v>
      </c>
      <c r="N764" s="55" t="n">
        <f aca="false">IF(COUNT(H764)=0,50,IF(H764&gt;=0.6,100,IF(H764&gt;=0.4,50,0)))</f>
        <v>100</v>
      </c>
      <c r="O764" s="55" t="n">
        <f aca="false">IF(COUNT(I764)=0,50,IF(J764="proxy_vix",50,IF(I764&lt;350,100,IF(I764&lt;=450,50,0))))</f>
        <v>50</v>
      </c>
      <c r="P764" s="55" t="n">
        <f aca="false">IF(COUNT(K764)=0,50,IF(K764&lt;20,100,IF(K764&lt;=25,50,0)))</f>
        <v>100</v>
      </c>
      <c r="Q764" s="54"/>
      <c r="R764" s="47"/>
      <c r="S764" s="51" t="n">
        <f aca="false">$E764/$E763-1</f>
        <v>-0.00500192671455635</v>
      </c>
      <c r="T764" s="56" t="n">
        <f aca="false">$K764/$K763-1</f>
        <v>0.0141955835962144</v>
      </c>
      <c r="V764" s="57"/>
      <c r="W764" s="57"/>
      <c r="Y764" s="1" t="str">
        <f aca="false">IF(AX764&gt;=70,"EASY",IF(AX764&gt;40,"UNCERTAIN","HARD"))</f>
        <v>EASY</v>
      </c>
      <c r="AA764" s="58" t="n">
        <f aca="false">IF($A764&lt;200,"",AVERAGE($E715:$E764)/AVERAGE($E565:$E764)-1)</f>
        <v>0.0537290364217866</v>
      </c>
      <c r="AB764" s="59" t="n">
        <f aca="false">LOOKUP($B764,07_L1政策步階!$A$4:$A$14,07_L1政策步階!$C$4:$C$14)</f>
        <v>0</v>
      </c>
      <c r="AC764" s="57"/>
      <c r="AD764" s="57"/>
      <c r="AE764" s="57"/>
      <c r="AF764" s="57"/>
      <c r="AG764" s="57"/>
      <c r="AH764" s="57"/>
      <c r="AI764" s="57"/>
      <c r="AJ764" s="57"/>
      <c r="AK764" s="57"/>
      <c r="AL764" s="59" t="n">
        <f aca="false">IF(ISNUMBER($AA764),IF($AA764&gt;=0.005,100,IF($AA764&gt;=-0.015,50,0)),"")</f>
        <v>100</v>
      </c>
      <c r="AM764" s="59" t="n">
        <f aca="false">IF(ISNUMBER($AB764),IF($AB764=1,100,IF($AB764=0,50,0)),"")</f>
        <v>50</v>
      </c>
      <c r="AN764" s="0" t="str">
        <f aca="false">IF(ISNUMBER($AC764),IF($AC764&gt;=0.001,100,IF($AC764&gt;=-0.003,50,0)),"")</f>
        <v/>
      </c>
      <c r="AO764" s="0" t="str">
        <f aca="false">IF(ISNUMBER($AD764),IF($AD764&gt;=0.04,100,IF($AD764&gt;=0,50,0)),"")</f>
        <v/>
      </c>
      <c r="AP764" s="0" t="str">
        <f aca="false">IF(ISNUMBER($AE764),IF($AE764&gt;=25,100,IF($AE764&gt;=-75,50,0)),"")</f>
        <v/>
      </c>
      <c r="AQ764" s="0" t="str">
        <f aca="false">IF(ISNUMBER($AF764),IF($AF764&gt;0,100,IF($AF764&gt;=-50,50,0)),"")</f>
        <v/>
      </c>
      <c r="AR764" s="0" t="str">
        <f aca="false">IF(ISNUMBER($AG764),IF($AG764=1,100,IF($AG764=0,50,0)),"")</f>
        <v/>
      </c>
      <c r="AS764" s="0" t="str">
        <f aca="false">IF(ISNUMBER($AH764),IF($AH764&lt;0,100,IF($AH764&lt;=20,50,0)),"")</f>
        <v/>
      </c>
      <c r="AT764" s="0" t="str">
        <f aca="false">IF(ISNUMBER($AI764),IF($AI764&lt;0.95,100,IF($AI764&lt;=1,50,0)),"")</f>
        <v/>
      </c>
      <c r="AU764" s="0" t="str">
        <f aca="false">IF(ISNUMBER($AJ764),IF($AJ764&lt;30,0,IF($AJ764&lt;40,50,IF($AJ764&lt;=90,100,50))),"")</f>
        <v/>
      </c>
      <c r="AV764" s="0" t="str">
        <f aca="false">IF(ISNUMBER($AK764),IF($AK764&gt;-0.2,100,IF($AK764&gt;=-0.4,50,0)),"")</f>
        <v/>
      </c>
      <c r="AW764" s="59" t="n">
        <f aca="false">01_指標庫!$H$4*ISNUMBER($F764)+01_指標庫!$H$5*ISNUMBER($AA764)+01_指標庫!$H$6*ISNUMBER($G764)+01_指標庫!$H$7*ISNUMBER($H764)+01_指標庫!$H$8*ISNUMBER($AF764)+01_指標庫!$H$9*ISNUMBER($AG764)+01_指標庫!$H$10*ISNUMBER($AB764)+01_指標庫!$H$11*ISNUMBER($AC764)+01_指標庫!$H$12*ISNUMBER($AD764)+01_指標庫!$H$13*ISNUMBER($AE764)+01_指標庫!$H$14*ISNUMBER($I764)+01_指標庫!$H$15*ISNUMBER($AH764)+01_指標庫!$H$16*ISNUMBER($K764)+01_指標庫!$H$17*ISNUMBER($AI764)+01_指標庫!$H$18*ISNUMBER($AJ764)+01_指標庫!$H$19*ISNUMBER($AK764)+01_指標庫!$H$20*ISNUMBER($BB764)+01_指標庫!$H$21*ISNUMBER($BC764)</f>
        <v>51</v>
      </c>
      <c r="AX764" s="59" t="n">
        <f aca="false">IF(AW764=0,50,ROUND((01_指標庫!$H$4*IF(ISNUMBER($F764),L764,0)+01_指標庫!$H$5*IF(ISNUMBER($AA764),AL764,0)+01_指標庫!$H$6*IF(ISNUMBER($G764),M764,0)+01_指標庫!$H$7*IF(ISNUMBER($H764),N764,0)+01_指標庫!$H$8*IF(ISNUMBER($AF764),AQ764,0)+01_指標庫!$H$9*IF(ISNUMBER($AG764),AR764,0)+01_指標庫!$H$10*IF(ISNUMBER($AB764),AM764,0)+01_指標庫!$H$11*IF(ISNUMBER($AC764),AN764,0)+01_指標庫!$H$12*IF(ISNUMBER($AD764),AO764,0)+01_指標庫!$H$13*IF(ISNUMBER($AE764),AP764,0)+01_指標庫!$H$14*IF(ISNUMBER($I764),O764,0)+01_指標庫!$H$15*IF(ISNUMBER($AH764),AS764,0)+01_指標庫!$H$16*IF(ISNUMBER($K764),P764,0)+01_指標庫!$H$17*IF(ISNUMBER($AI764),AT764,0)+01_指標庫!$H$18*IF(ISNUMBER($AJ764),AU764,0)+01_指標庫!$H$19*IF(ISNUMBER($AK764),AV764,0)+01_指標庫!$H$20*IF(ISNUMBER($BB764),BB764,0)+01_指標庫!$H$21*IF(ISNUMBER($BC764),BC764,0))/AW764,1))</f>
        <v>81.4</v>
      </c>
      <c r="AY764" s="60"/>
      <c r="AZ764" s="60"/>
      <c r="BA764" s="58" t="n">
        <f aca="false">AVERAGE($E760:$E764)/AVERAGE($E755:$E764)-1</f>
        <v>0.00667907827018266</v>
      </c>
      <c r="BB764" s="59" t="n">
        <f aca="false">IF(ISNUMBER($BA764),IF(OR($S764&lt;=-0.03,$BA764&lt;-0.003),0,IF(OR($S764&lt;=-0.02,$BA764&lt;0.01),50,100)),"")</f>
        <v>50</v>
      </c>
      <c r="BC764" s="0" t="str">
        <f aca="false">IF(OR(COUNT($AZ764)=0,COUNT($AZ763)=0),"",IF(OR($AY764/$AZ763-1&lt;=-0.03,$AZ764/$AZ763-1&lt;=-0.045,IF(COUNT($AZ755:$AZ764)=10,AVERAGE($AZ760:$AZ764)/AVERAGE($AZ755:$AZ764)-1&lt;-0.01,FALSE())),0,IF(OR($AZ764/$AZ763-1&lt;=-0.02,IF(COUNT($AZ755:$AZ764)=10,AVERAGE($AZ760:$AZ764)/AVERAGE($AZ755:$AZ764)-1&lt;0.005,FALSE())),50,100)))</f>
        <v/>
      </c>
    </row>
    <row r="765" customFormat="false" ht="15" hidden="false" customHeight="true" outlineLevel="0" collapsed="false">
      <c r="A765" s="47" t="n">
        <v>761</v>
      </c>
      <c r="B765" s="48" t="n">
        <v>43663</v>
      </c>
      <c r="C765" s="47" t="n">
        <v>2019</v>
      </c>
      <c r="D765" s="49" t="s">
        <v>238</v>
      </c>
      <c r="E765" s="50" t="n">
        <v>7888.76</v>
      </c>
      <c r="F765" s="51" t="n">
        <v>0.099703</v>
      </c>
      <c r="G765" s="51" t="n">
        <v>-0.009812</v>
      </c>
      <c r="H765" s="52" t="n">
        <v>0.898</v>
      </c>
      <c r="I765" s="53" t="n">
        <v>401</v>
      </c>
      <c r="J765" s="47" t="s">
        <v>235</v>
      </c>
      <c r="K765" s="54" t="n">
        <v>13.97</v>
      </c>
      <c r="L765" s="55" t="n">
        <f aca="false">IF(COUNT(F765)=0,50,IF(F765&gt;=0,100,IF(F765&gt;=-0.02,50,0)))</f>
        <v>100</v>
      </c>
      <c r="M765" s="55" t="n">
        <f aca="false">IF(COUNT(G765)=0,50,IF(G765&gt;-0.06,100,IF(G765&gt;-0.15,50,0)))</f>
        <v>100</v>
      </c>
      <c r="N765" s="55" t="n">
        <f aca="false">IF(COUNT(H765)=0,50,IF(H765&gt;=0.6,100,IF(H765&gt;=0.4,50,0)))</f>
        <v>100</v>
      </c>
      <c r="O765" s="55" t="n">
        <f aca="false">IF(COUNT(I765)=0,50,IF(J765="proxy_vix",50,IF(I765&lt;350,100,IF(I765&lt;=450,50,0))))</f>
        <v>50</v>
      </c>
      <c r="P765" s="55" t="n">
        <f aca="false">IF(COUNT(K765)=0,50,IF(K765&lt;20,100,IF(K765&lt;=25,50,0)))</f>
        <v>100</v>
      </c>
      <c r="Q765" s="54"/>
      <c r="R765" s="47"/>
      <c r="S765" s="51" t="n">
        <f aca="false">$E765/$E764-1</f>
        <v>-0.00483406247950058</v>
      </c>
      <c r="T765" s="56" t="n">
        <f aca="false">$K765/$K764-1</f>
        <v>0.0863141524105755</v>
      </c>
      <c r="V765" s="57"/>
      <c r="W765" s="57"/>
      <c r="Y765" s="1" t="str">
        <f aca="false">IF(AX765&gt;=70,"EASY",IF(AX765&gt;40,"UNCERTAIN","HARD"))</f>
        <v>EASY</v>
      </c>
      <c r="AA765" s="58" t="n">
        <f aca="false">IF($A765&lt;200,"",AVERAGE($E716:$E765)/AVERAGE($E566:$E765)-1)</f>
        <v>0.0538026151485889</v>
      </c>
      <c r="AB765" s="59" t="n">
        <f aca="false">LOOKUP($B765,07_L1政策步階!$A$4:$A$14,07_L1政策步階!$C$4:$C$14)</f>
        <v>0</v>
      </c>
      <c r="AC765" s="57"/>
      <c r="AD765" s="57"/>
      <c r="AE765" s="57"/>
      <c r="AF765" s="57"/>
      <c r="AG765" s="57"/>
      <c r="AH765" s="57"/>
      <c r="AI765" s="57"/>
      <c r="AJ765" s="57"/>
      <c r="AK765" s="57"/>
      <c r="AL765" s="59" t="n">
        <f aca="false">IF(ISNUMBER($AA765),IF($AA765&gt;=0.005,100,IF($AA765&gt;=-0.015,50,0)),"")</f>
        <v>100</v>
      </c>
      <c r="AM765" s="59" t="n">
        <f aca="false">IF(ISNUMBER($AB765),IF($AB765=1,100,IF($AB765=0,50,0)),"")</f>
        <v>50</v>
      </c>
      <c r="AN765" s="0" t="str">
        <f aca="false">IF(ISNUMBER($AC765),IF($AC765&gt;=0.001,100,IF($AC765&gt;=-0.003,50,0)),"")</f>
        <v/>
      </c>
      <c r="AO765" s="0" t="str">
        <f aca="false">IF(ISNUMBER($AD765),IF($AD765&gt;=0.04,100,IF($AD765&gt;=0,50,0)),"")</f>
        <v/>
      </c>
      <c r="AP765" s="0" t="str">
        <f aca="false">IF(ISNUMBER($AE765),IF($AE765&gt;=25,100,IF($AE765&gt;=-75,50,0)),"")</f>
        <v/>
      </c>
      <c r="AQ765" s="0" t="str">
        <f aca="false">IF(ISNUMBER($AF765),IF($AF765&gt;0,100,IF($AF765&gt;=-50,50,0)),"")</f>
        <v/>
      </c>
      <c r="AR765" s="0" t="str">
        <f aca="false">IF(ISNUMBER($AG765),IF($AG765=1,100,IF($AG765=0,50,0)),"")</f>
        <v/>
      </c>
      <c r="AS765" s="0" t="str">
        <f aca="false">IF(ISNUMBER($AH765),IF($AH765&lt;0,100,IF($AH765&lt;=20,50,0)),"")</f>
        <v/>
      </c>
      <c r="AT765" s="0" t="str">
        <f aca="false">IF(ISNUMBER($AI765),IF($AI765&lt;0.95,100,IF($AI765&lt;=1,50,0)),"")</f>
        <v/>
      </c>
      <c r="AU765" s="0" t="str">
        <f aca="false">IF(ISNUMBER($AJ765),IF($AJ765&lt;30,0,IF($AJ765&lt;40,50,IF($AJ765&lt;=90,100,50))),"")</f>
        <v/>
      </c>
      <c r="AV765" s="0" t="str">
        <f aca="false">IF(ISNUMBER($AK765),IF($AK765&gt;-0.2,100,IF($AK765&gt;=-0.4,50,0)),"")</f>
        <v/>
      </c>
      <c r="AW765" s="59" t="n">
        <f aca="false">01_指標庫!$H$4*ISNUMBER($F765)+01_指標庫!$H$5*ISNUMBER($AA765)+01_指標庫!$H$6*ISNUMBER($G765)+01_指標庫!$H$7*ISNUMBER($H765)+01_指標庫!$H$8*ISNUMBER($AF765)+01_指標庫!$H$9*ISNUMBER($AG765)+01_指標庫!$H$10*ISNUMBER($AB765)+01_指標庫!$H$11*ISNUMBER($AC765)+01_指標庫!$H$12*ISNUMBER($AD765)+01_指標庫!$H$13*ISNUMBER($AE765)+01_指標庫!$H$14*ISNUMBER($I765)+01_指標庫!$H$15*ISNUMBER($AH765)+01_指標庫!$H$16*ISNUMBER($K765)+01_指標庫!$H$17*ISNUMBER($AI765)+01_指標庫!$H$18*ISNUMBER($AJ765)+01_指標庫!$H$19*ISNUMBER($AK765)+01_指標庫!$H$20*ISNUMBER($BB765)+01_指標庫!$H$21*ISNUMBER($BC765)</f>
        <v>51</v>
      </c>
      <c r="AX765" s="59" t="n">
        <f aca="false">IF(AW765=0,50,ROUND((01_指標庫!$H$4*IF(ISNUMBER($F765),L765,0)+01_指標庫!$H$5*IF(ISNUMBER($AA765),AL765,0)+01_指標庫!$H$6*IF(ISNUMBER($G765),M765,0)+01_指標庫!$H$7*IF(ISNUMBER($H765),N765,0)+01_指標庫!$H$8*IF(ISNUMBER($AF765),AQ765,0)+01_指標庫!$H$9*IF(ISNUMBER($AG765),AR765,0)+01_指標庫!$H$10*IF(ISNUMBER($AB765),AM765,0)+01_指標庫!$H$11*IF(ISNUMBER($AC765),AN765,0)+01_指標庫!$H$12*IF(ISNUMBER($AD765),AO765,0)+01_指標庫!$H$13*IF(ISNUMBER($AE765),AP765,0)+01_指標庫!$H$14*IF(ISNUMBER($I765),O765,0)+01_指標庫!$H$15*IF(ISNUMBER($AH765),AS765,0)+01_指標庫!$H$16*IF(ISNUMBER($K765),P765,0)+01_指標庫!$H$17*IF(ISNUMBER($AI765),AT765,0)+01_指標庫!$H$18*IF(ISNUMBER($AJ765),AU765,0)+01_指標庫!$H$19*IF(ISNUMBER($AK765),AV765,0)+01_指標庫!$H$20*IF(ISNUMBER($BB765),BB765,0)+01_指標庫!$H$21*IF(ISNUMBER($BC765),BC765,0))/AW765,1))</f>
        <v>81.4</v>
      </c>
      <c r="AY765" s="60"/>
      <c r="AZ765" s="60"/>
      <c r="BA765" s="58" t="n">
        <f aca="false">AVERAGE($E761:$E765)/AVERAGE($E756:$E765)-1</f>
        <v>0.00517200942745366</v>
      </c>
      <c r="BB765" s="59" t="n">
        <f aca="false">IF(ISNUMBER($BA765),IF(OR($S765&lt;=-0.03,$BA765&lt;-0.003),0,IF(OR($S765&lt;=-0.02,$BA765&lt;0.01),50,100)),"")</f>
        <v>50</v>
      </c>
      <c r="BC765" s="0" t="str">
        <f aca="false">IF(OR(COUNT($AZ765)=0,COUNT($AZ764)=0),"",IF(OR($AY765/$AZ764-1&lt;=-0.03,$AZ765/$AZ764-1&lt;=-0.045,IF(COUNT($AZ756:$AZ765)=10,AVERAGE($AZ761:$AZ765)/AVERAGE($AZ756:$AZ765)-1&lt;-0.01,FALSE())),0,IF(OR($AZ765/$AZ764-1&lt;=-0.02,IF(COUNT($AZ756:$AZ765)=10,AVERAGE($AZ761:$AZ765)/AVERAGE($AZ756:$AZ765)-1&lt;0.005,FALSE())),50,100)))</f>
        <v/>
      </c>
    </row>
    <row r="766" customFormat="false" ht="15" hidden="false" customHeight="true" outlineLevel="0" collapsed="false">
      <c r="A766" s="47" t="n">
        <v>762</v>
      </c>
      <c r="B766" s="48" t="n">
        <v>43664</v>
      </c>
      <c r="C766" s="47" t="n">
        <v>2019</v>
      </c>
      <c r="D766" s="49" t="s">
        <v>239</v>
      </c>
      <c r="E766" s="50" t="n">
        <v>7904.13</v>
      </c>
      <c r="F766" s="51" t="n">
        <v>0.101633</v>
      </c>
      <c r="G766" s="51" t="n">
        <v>-0.007883</v>
      </c>
      <c r="H766" s="52" t="n">
        <v>0.898</v>
      </c>
      <c r="I766" s="53" t="n">
        <v>411</v>
      </c>
      <c r="J766" s="47" t="s">
        <v>235</v>
      </c>
      <c r="K766" s="54" t="n">
        <v>13.53</v>
      </c>
      <c r="L766" s="55" t="n">
        <f aca="false">IF(COUNT(F766)=0,50,IF(F766&gt;=0,100,IF(F766&gt;=-0.02,50,0)))</f>
        <v>100</v>
      </c>
      <c r="M766" s="55" t="n">
        <f aca="false">IF(COUNT(G766)=0,50,IF(G766&gt;-0.06,100,IF(G766&gt;-0.15,50,0)))</f>
        <v>100</v>
      </c>
      <c r="N766" s="55" t="n">
        <f aca="false">IF(COUNT(H766)=0,50,IF(H766&gt;=0.6,100,IF(H766&gt;=0.4,50,0)))</f>
        <v>100</v>
      </c>
      <c r="O766" s="55" t="n">
        <f aca="false">IF(COUNT(I766)=0,50,IF(J766="proxy_vix",50,IF(I766&lt;350,100,IF(I766&lt;=450,50,0))))</f>
        <v>50</v>
      </c>
      <c r="P766" s="55" t="n">
        <f aca="false">IF(COUNT(K766)=0,50,IF(K766&lt;20,100,IF(K766&lt;=25,50,0)))</f>
        <v>100</v>
      </c>
      <c r="Q766" s="54"/>
      <c r="R766" s="47"/>
      <c r="S766" s="51" t="n">
        <f aca="false">$E766/$E765-1</f>
        <v>0.00194834169121627</v>
      </c>
      <c r="T766" s="56" t="n">
        <f aca="false">$K766/$K765-1</f>
        <v>-0.031496062992126</v>
      </c>
      <c r="V766" s="57"/>
      <c r="W766" s="57"/>
      <c r="Y766" s="1" t="str">
        <f aca="false">IF(AX766&gt;=70,"EASY",IF(AX766&gt;40,"UNCERTAIN","HARD"))</f>
        <v>EASY</v>
      </c>
      <c r="AA766" s="58" t="n">
        <f aca="false">IF($A766&lt;200,"",AVERAGE($E717:$E766)/AVERAGE($E567:$E766)-1)</f>
        <v>0.0543354186640026</v>
      </c>
      <c r="AB766" s="59" t="n">
        <f aca="false">LOOKUP($B766,07_L1政策步階!$A$4:$A$14,07_L1政策步階!$C$4:$C$14)</f>
        <v>0</v>
      </c>
      <c r="AC766" s="57"/>
      <c r="AD766" s="57"/>
      <c r="AE766" s="57"/>
      <c r="AF766" s="57"/>
      <c r="AG766" s="57"/>
      <c r="AH766" s="57"/>
      <c r="AI766" s="57"/>
      <c r="AJ766" s="57"/>
      <c r="AK766" s="57"/>
      <c r="AL766" s="59" t="n">
        <f aca="false">IF(ISNUMBER($AA766),IF($AA766&gt;=0.005,100,IF($AA766&gt;=-0.015,50,0)),"")</f>
        <v>100</v>
      </c>
      <c r="AM766" s="59" t="n">
        <f aca="false">IF(ISNUMBER($AB766),IF($AB766=1,100,IF($AB766=0,50,0)),"")</f>
        <v>50</v>
      </c>
      <c r="AN766" s="0" t="str">
        <f aca="false">IF(ISNUMBER($AC766),IF($AC766&gt;=0.001,100,IF($AC766&gt;=-0.003,50,0)),"")</f>
        <v/>
      </c>
      <c r="AO766" s="0" t="str">
        <f aca="false">IF(ISNUMBER($AD766),IF($AD766&gt;=0.04,100,IF($AD766&gt;=0,50,0)),"")</f>
        <v/>
      </c>
      <c r="AP766" s="0" t="str">
        <f aca="false">IF(ISNUMBER($AE766),IF($AE766&gt;=25,100,IF($AE766&gt;=-75,50,0)),"")</f>
        <v/>
      </c>
      <c r="AQ766" s="0" t="str">
        <f aca="false">IF(ISNUMBER($AF766),IF($AF766&gt;0,100,IF($AF766&gt;=-50,50,0)),"")</f>
        <v/>
      </c>
      <c r="AR766" s="0" t="str">
        <f aca="false">IF(ISNUMBER($AG766),IF($AG766=1,100,IF($AG766=0,50,0)),"")</f>
        <v/>
      </c>
      <c r="AS766" s="0" t="str">
        <f aca="false">IF(ISNUMBER($AH766),IF($AH766&lt;0,100,IF($AH766&lt;=20,50,0)),"")</f>
        <v/>
      </c>
      <c r="AT766" s="0" t="str">
        <f aca="false">IF(ISNUMBER($AI766),IF($AI766&lt;0.95,100,IF($AI766&lt;=1,50,0)),"")</f>
        <v/>
      </c>
      <c r="AU766" s="0" t="str">
        <f aca="false">IF(ISNUMBER($AJ766),IF($AJ766&lt;30,0,IF($AJ766&lt;40,50,IF($AJ766&lt;=90,100,50))),"")</f>
        <v/>
      </c>
      <c r="AV766" s="0" t="str">
        <f aca="false">IF(ISNUMBER($AK766),IF($AK766&gt;-0.2,100,IF($AK766&gt;=-0.4,50,0)),"")</f>
        <v/>
      </c>
      <c r="AW766" s="59" t="n">
        <f aca="false">01_指標庫!$H$4*ISNUMBER($F766)+01_指標庫!$H$5*ISNUMBER($AA766)+01_指標庫!$H$6*ISNUMBER($G766)+01_指標庫!$H$7*ISNUMBER($H766)+01_指標庫!$H$8*ISNUMBER($AF766)+01_指標庫!$H$9*ISNUMBER($AG766)+01_指標庫!$H$10*ISNUMBER($AB766)+01_指標庫!$H$11*ISNUMBER($AC766)+01_指標庫!$H$12*ISNUMBER($AD766)+01_指標庫!$H$13*ISNUMBER($AE766)+01_指標庫!$H$14*ISNUMBER($I766)+01_指標庫!$H$15*ISNUMBER($AH766)+01_指標庫!$H$16*ISNUMBER($K766)+01_指標庫!$H$17*ISNUMBER($AI766)+01_指標庫!$H$18*ISNUMBER($AJ766)+01_指標庫!$H$19*ISNUMBER($AK766)+01_指標庫!$H$20*ISNUMBER($BB766)+01_指標庫!$H$21*ISNUMBER($BC766)</f>
        <v>51</v>
      </c>
      <c r="AX766" s="59" t="n">
        <f aca="false">IF(AW766=0,50,ROUND((01_指標庫!$H$4*IF(ISNUMBER($F766),L766,0)+01_指標庫!$H$5*IF(ISNUMBER($AA766),AL766,0)+01_指標庫!$H$6*IF(ISNUMBER($G766),M766,0)+01_指標庫!$H$7*IF(ISNUMBER($H766),N766,0)+01_指標庫!$H$8*IF(ISNUMBER($AF766),AQ766,0)+01_指標庫!$H$9*IF(ISNUMBER($AG766),AR766,0)+01_指標庫!$H$10*IF(ISNUMBER($AB766),AM766,0)+01_指標庫!$H$11*IF(ISNUMBER($AC766),AN766,0)+01_指標庫!$H$12*IF(ISNUMBER($AD766),AO766,0)+01_指標庫!$H$13*IF(ISNUMBER($AE766),AP766,0)+01_指標庫!$H$14*IF(ISNUMBER($I766),O766,0)+01_指標庫!$H$15*IF(ISNUMBER($AH766),AS766,0)+01_指標庫!$H$16*IF(ISNUMBER($K766),P766,0)+01_指標庫!$H$17*IF(ISNUMBER($AI766),AT766,0)+01_指標庫!$H$18*IF(ISNUMBER($AJ766),AU766,0)+01_指標庫!$H$19*IF(ISNUMBER($AK766),AV766,0)+01_指標庫!$H$20*IF(ISNUMBER($BB766),BB766,0)+01_指標庫!$H$21*IF(ISNUMBER($BC766),BC766,0))/AW766,1))</f>
        <v>81.4</v>
      </c>
      <c r="AY766" s="60"/>
      <c r="AZ766" s="60"/>
      <c r="BA766" s="58" t="n">
        <f aca="false">AVERAGE($E762:$E766)/AVERAGE($E757:$E766)-1</f>
        <v>0.00476660302491228</v>
      </c>
      <c r="BB766" s="59" t="n">
        <f aca="false">IF(ISNUMBER($BA766),IF(OR($S766&lt;=-0.03,$BA766&lt;-0.003),0,IF(OR($S766&lt;=-0.02,$BA766&lt;0.01),50,100)),"")</f>
        <v>50</v>
      </c>
      <c r="BC766" s="0" t="str">
        <f aca="false">IF(OR(COUNT($AZ766)=0,COUNT($AZ765)=0),"",IF(OR($AY766/$AZ765-1&lt;=-0.03,$AZ766/$AZ765-1&lt;=-0.045,IF(COUNT($AZ757:$AZ766)=10,AVERAGE($AZ762:$AZ766)/AVERAGE($AZ757:$AZ766)-1&lt;-0.01,FALSE())),0,IF(OR($AZ766/$AZ765-1&lt;=-0.02,IF(COUNT($AZ757:$AZ766)=10,AVERAGE($AZ762:$AZ766)/AVERAGE($AZ757:$AZ766)-1&lt;0.005,FALSE())),50,100)))</f>
        <v/>
      </c>
    </row>
    <row r="767" customFormat="false" ht="15" hidden="false" customHeight="true" outlineLevel="0" collapsed="false">
      <c r="A767" s="47" t="n">
        <v>763</v>
      </c>
      <c r="B767" s="48" t="n">
        <v>43665</v>
      </c>
      <c r="C767" s="47" t="n">
        <v>2019</v>
      </c>
      <c r="D767" s="49" t="s">
        <v>234</v>
      </c>
      <c r="E767" s="50" t="n">
        <v>7834.9</v>
      </c>
      <c r="F767" s="51" t="n">
        <v>0.09184</v>
      </c>
      <c r="G767" s="51" t="n">
        <v>-0.016572</v>
      </c>
      <c r="H767" s="52" t="n">
        <v>0.8571</v>
      </c>
      <c r="I767" s="53" t="n">
        <v>407</v>
      </c>
      <c r="J767" s="47" t="s">
        <v>235</v>
      </c>
      <c r="K767" s="54" t="n">
        <v>14.45</v>
      </c>
      <c r="L767" s="55" t="n">
        <f aca="false">IF(COUNT(F767)=0,50,IF(F767&gt;=0,100,IF(F767&gt;=-0.02,50,0)))</f>
        <v>100</v>
      </c>
      <c r="M767" s="55" t="n">
        <f aca="false">IF(COUNT(G767)=0,50,IF(G767&gt;-0.06,100,IF(G767&gt;-0.15,50,0)))</f>
        <v>100</v>
      </c>
      <c r="N767" s="55" t="n">
        <f aca="false">IF(COUNT(H767)=0,50,IF(H767&gt;=0.6,100,IF(H767&gt;=0.4,50,0)))</f>
        <v>100</v>
      </c>
      <c r="O767" s="55" t="n">
        <f aca="false">IF(COUNT(I767)=0,50,IF(J767="proxy_vix",50,IF(I767&lt;350,100,IF(I767&lt;=450,50,0))))</f>
        <v>50</v>
      </c>
      <c r="P767" s="55" t="n">
        <f aca="false">IF(COUNT(K767)=0,50,IF(K767&lt;20,100,IF(K767&lt;=25,50,0)))</f>
        <v>100</v>
      </c>
      <c r="Q767" s="54"/>
      <c r="R767" s="47"/>
      <c r="S767" s="51" t="n">
        <f aca="false">$E767/$E766-1</f>
        <v>-0.00875871221753699</v>
      </c>
      <c r="T767" s="56" t="n">
        <f aca="false">$K767/$K766-1</f>
        <v>0.0679970436067998</v>
      </c>
      <c r="V767" s="57"/>
      <c r="W767" s="57"/>
      <c r="Y767" s="1" t="str">
        <f aca="false">IF(AX767&gt;=70,"EASY",IF(AX767&gt;40,"UNCERTAIN","HARD"))</f>
        <v>EASY</v>
      </c>
      <c r="AA767" s="58" t="n">
        <f aca="false">IF($A767&lt;200,"",AVERAGE($E718:$E767)/AVERAGE($E568:$E767)-1)</f>
        <v>0.0548020215253389</v>
      </c>
      <c r="AB767" s="59" t="n">
        <f aca="false">LOOKUP($B767,07_L1政策步階!$A$4:$A$14,07_L1政策步階!$C$4:$C$14)</f>
        <v>0</v>
      </c>
      <c r="AC767" s="57"/>
      <c r="AD767" s="57"/>
      <c r="AE767" s="57"/>
      <c r="AF767" s="57"/>
      <c r="AG767" s="57"/>
      <c r="AH767" s="57"/>
      <c r="AI767" s="57"/>
      <c r="AJ767" s="57"/>
      <c r="AK767" s="57"/>
      <c r="AL767" s="59" t="n">
        <f aca="false">IF(ISNUMBER($AA767),IF($AA767&gt;=0.005,100,IF($AA767&gt;=-0.015,50,0)),"")</f>
        <v>100</v>
      </c>
      <c r="AM767" s="59" t="n">
        <f aca="false">IF(ISNUMBER($AB767),IF($AB767=1,100,IF($AB767=0,50,0)),"")</f>
        <v>50</v>
      </c>
      <c r="AN767" s="0" t="str">
        <f aca="false">IF(ISNUMBER($AC767),IF($AC767&gt;=0.001,100,IF($AC767&gt;=-0.003,50,0)),"")</f>
        <v/>
      </c>
      <c r="AO767" s="0" t="str">
        <f aca="false">IF(ISNUMBER($AD767),IF($AD767&gt;=0.04,100,IF($AD767&gt;=0,50,0)),"")</f>
        <v/>
      </c>
      <c r="AP767" s="0" t="str">
        <f aca="false">IF(ISNUMBER($AE767),IF($AE767&gt;=25,100,IF($AE767&gt;=-75,50,0)),"")</f>
        <v/>
      </c>
      <c r="AQ767" s="0" t="str">
        <f aca="false">IF(ISNUMBER($AF767),IF($AF767&gt;0,100,IF($AF767&gt;=-50,50,0)),"")</f>
        <v/>
      </c>
      <c r="AR767" s="0" t="str">
        <f aca="false">IF(ISNUMBER($AG767),IF($AG767=1,100,IF($AG767=0,50,0)),"")</f>
        <v/>
      </c>
      <c r="AS767" s="0" t="str">
        <f aca="false">IF(ISNUMBER($AH767),IF($AH767&lt;0,100,IF($AH767&lt;=20,50,0)),"")</f>
        <v/>
      </c>
      <c r="AT767" s="0" t="str">
        <f aca="false">IF(ISNUMBER($AI767),IF($AI767&lt;0.95,100,IF($AI767&lt;=1,50,0)),"")</f>
        <v/>
      </c>
      <c r="AU767" s="0" t="str">
        <f aca="false">IF(ISNUMBER($AJ767),IF($AJ767&lt;30,0,IF($AJ767&lt;40,50,IF($AJ767&lt;=90,100,50))),"")</f>
        <v/>
      </c>
      <c r="AV767" s="0" t="str">
        <f aca="false">IF(ISNUMBER($AK767),IF($AK767&gt;-0.2,100,IF($AK767&gt;=-0.4,50,0)),"")</f>
        <v/>
      </c>
      <c r="AW767" s="59" t="n">
        <f aca="false">01_指標庫!$H$4*ISNUMBER($F767)+01_指標庫!$H$5*ISNUMBER($AA767)+01_指標庫!$H$6*ISNUMBER($G767)+01_指標庫!$H$7*ISNUMBER($H767)+01_指標庫!$H$8*ISNUMBER($AF767)+01_指標庫!$H$9*ISNUMBER($AG767)+01_指標庫!$H$10*ISNUMBER($AB767)+01_指標庫!$H$11*ISNUMBER($AC767)+01_指標庫!$H$12*ISNUMBER($AD767)+01_指標庫!$H$13*ISNUMBER($AE767)+01_指標庫!$H$14*ISNUMBER($I767)+01_指標庫!$H$15*ISNUMBER($AH767)+01_指標庫!$H$16*ISNUMBER($K767)+01_指標庫!$H$17*ISNUMBER($AI767)+01_指標庫!$H$18*ISNUMBER($AJ767)+01_指標庫!$H$19*ISNUMBER($AK767)+01_指標庫!$H$20*ISNUMBER($BB767)+01_指標庫!$H$21*ISNUMBER($BC767)</f>
        <v>51</v>
      </c>
      <c r="AX767" s="59" t="n">
        <f aca="false">IF(AW767=0,50,ROUND((01_指標庫!$H$4*IF(ISNUMBER($F767),L767,0)+01_指標庫!$H$5*IF(ISNUMBER($AA767),AL767,0)+01_指標庫!$H$6*IF(ISNUMBER($G767),M767,0)+01_指標庫!$H$7*IF(ISNUMBER($H767),N767,0)+01_指標庫!$H$8*IF(ISNUMBER($AF767),AQ767,0)+01_指標庫!$H$9*IF(ISNUMBER($AG767),AR767,0)+01_指標庫!$H$10*IF(ISNUMBER($AB767),AM767,0)+01_指標庫!$H$11*IF(ISNUMBER($AC767),AN767,0)+01_指標庫!$H$12*IF(ISNUMBER($AD767),AO767,0)+01_指標庫!$H$13*IF(ISNUMBER($AE767),AP767,0)+01_指標庫!$H$14*IF(ISNUMBER($I767),O767,0)+01_指標庫!$H$15*IF(ISNUMBER($AH767),AS767,0)+01_指標庫!$H$16*IF(ISNUMBER($K767),P767,0)+01_指標庫!$H$17*IF(ISNUMBER($AI767),AT767,0)+01_指標庫!$H$18*IF(ISNUMBER($AJ767),AU767,0)+01_指標庫!$H$19*IF(ISNUMBER($AK767),AV767,0)+01_指標庫!$H$20*IF(ISNUMBER($BB767),BB767,0)+01_指標庫!$H$21*IF(ISNUMBER($BC767),BC767,0))/AW767,1))</f>
        <v>81.4</v>
      </c>
      <c r="AY767" s="60"/>
      <c r="AZ767" s="60"/>
      <c r="BA767" s="58" t="n">
        <f aca="false">AVERAGE($E763:$E767)/AVERAGE($E758:$E767)-1</f>
        <v>0.0021010962897452</v>
      </c>
      <c r="BB767" s="59" t="n">
        <f aca="false">IF(ISNUMBER($BA767),IF(OR($S767&lt;=-0.03,$BA767&lt;-0.003),0,IF(OR($S767&lt;=-0.02,$BA767&lt;0.01),50,100)),"")</f>
        <v>50</v>
      </c>
      <c r="BC767" s="0" t="str">
        <f aca="false">IF(OR(COUNT($AZ767)=0,COUNT($AZ766)=0),"",IF(OR($AY767/$AZ766-1&lt;=-0.03,$AZ767/$AZ766-1&lt;=-0.045,IF(COUNT($AZ758:$AZ767)=10,AVERAGE($AZ763:$AZ767)/AVERAGE($AZ758:$AZ767)-1&lt;-0.01,FALSE())),0,IF(OR($AZ767/$AZ766-1&lt;=-0.02,IF(COUNT($AZ758:$AZ767)=10,AVERAGE($AZ763:$AZ767)/AVERAGE($AZ758:$AZ767)-1&lt;0.005,FALSE())),50,100)))</f>
        <v/>
      </c>
    </row>
    <row r="768" customFormat="false" ht="15" hidden="false" customHeight="true" outlineLevel="0" collapsed="false">
      <c r="A768" s="47" t="n">
        <v>764</v>
      </c>
      <c r="B768" s="48" t="n">
        <v>43668</v>
      </c>
      <c r="C768" s="47" t="n">
        <v>2019</v>
      </c>
      <c r="D768" s="49" t="s">
        <v>236</v>
      </c>
      <c r="E768" s="50" t="n">
        <v>7905.12</v>
      </c>
      <c r="F768" s="51" t="n">
        <v>0.101413</v>
      </c>
      <c r="G768" s="51" t="n">
        <v>-0.007758</v>
      </c>
      <c r="H768" s="52" t="n">
        <v>0.8776</v>
      </c>
      <c r="I768" s="53" t="n">
        <v>406</v>
      </c>
      <c r="J768" s="47" t="s">
        <v>235</v>
      </c>
      <c r="K768" s="54" t="n">
        <v>13.53</v>
      </c>
      <c r="L768" s="55" t="n">
        <f aca="false">IF(COUNT(F768)=0,50,IF(F768&gt;=0,100,IF(F768&gt;=-0.02,50,0)))</f>
        <v>100</v>
      </c>
      <c r="M768" s="55" t="n">
        <f aca="false">IF(COUNT(G768)=0,50,IF(G768&gt;-0.06,100,IF(G768&gt;-0.15,50,0)))</f>
        <v>100</v>
      </c>
      <c r="N768" s="55" t="n">
        <f aca="false">IF(COUNT(H768)=0,50,IF(H768&gt;=0.6,100,IF(H768&gt;=0.4,50,0)))</f>
        <v>100</v>
      </c>
      <c r="O768" s="55" t="n">
        <f aca="false">IF(COUNT(I768)=0,50,IF(J768="proxy_vix",50,IF(I768&lt;350,100,IF(I768&lt;=450,50,0))))</f>
        <v>50</v>
      </c>
      <c r="P768" s="55" t="n">
        <f aca="false">IF(COUNT(K768)=0,50,IF(K768&lt;20,100,IF(K768&lt;=25,50,0)))</f>
        <v>100</v>
      </c>
      <c r="Q768" s="54"/>
      <c r="R768" s="47"/>
      <c r="S768" s="51" t="n">
        <f aca="false">$E768/$E767-1</f>
        <v>0.00896246282658364</v>
      </c>
      <c r="T768" s="56" t="n">
        <f aca="false">$K768/$K767-1</f>
        <v>-0.0636678200692041</v>
      </c>
      <c r="V768" s="57"/>
      <c r="W768" s="57"/>
      <c r="Y768" s="1" t="str">
        <f aca="false">IF(AX768&gt;=70,"EASY",IF(AX768&gt;40,"UNCERTAIN","HARD"))</f>
        <v>EASY</v>
      </c>
      <c r="AA768" s="58" t="n">
        <f aca="false">IF($A768&lt;200,"",AVERAGE($E719:$E768)/AVERAGE($E569:$E768)-1)</f>
        <v>0.0554969034321449</v>
      </c>
      <c r="AB768" s="59" t="n">
        <f aca="false">LOOKUP($B768,07_L1政策步階!$A$4:$A$14,07_L1政策步階!$C$4:$C$14)</f>
        <v>0</v>
      </c>
      <c r="AC768" s="57"/>
      <c r="AD768" s="57"/>
      <c r="AE768" s="57"/>
      <c r="AF768" s="57"/>
      <c r="AG768" s="57"/>
      <c r="AH768" s="57"/>
      <c r="AI768" s="57"/>
      <c r="AJ768" s="57"/>
      <c r="AK768" s="57"/>
      <c r="AL768" s="59" t="n">
        <f aca="false">IF(ISNUMBER($AA768),IF($AA768&gt;=0.005,100,IF($AA768&gt;=-0.015,50,0)),"")</f>
        <v>100</v>
      </c>
      <c r="AM768" s="59" t="n">
        <f aca="false">IF(ISNUMBER($AB768),IF($AB768=1,100,IF($AB768=0,50,0)),"")</f>
        <v>50</v>
      </c>
      <c r="AN768" s="0" t="str">
        <f aca="false">IF(ISNUMBER($AC768),IF($AC768&gt;=0.001,100,IF($AC768&gt;=-0.003,50,0)),"")</f>
        <v/>
      </c>
      <c r="AO768" s="0" t="str">
        <f aca="false">IF(ISNUMBER($AD768),IF($AD768&gt;=0.04,100,IF($AD768&gt;=0,50,0)),"")</f>
        <v/>
      </c>
      <c r="AP768" s="0" t="str">
        <f aca="false">IF(ISNUMBER($AE768),IF($AE768&gt;=25,100,IF($AE768&gt;=-75,50,0)),"")</f>
        <v/>
      </c>
      <c r="AQ768" s="0" t="str">
        <f aca="false">IF(ISNUMBER($AF768),IF($AF768&gt;0,100,IF($AF768&gt;=-50,50,0)),"")</f>
        <v/>
      </c>
      <c r="AR768" s="0" t="str">
        <f aca="false">IF(ISNUMBER($AG768),IF($AG768=1,100,IF($AG768=0,50,0)),"")</f>
        <v/>
      </c>
      <c r="AS768" s="0" t="str">
        <f aca="false">IF(ISNUMBER($AH768),IF($AH768&lt;0,100,IF($AH768&lt;=20,50,0)),"")</f>
        <v/>
      </c>
      <c r="AT768" s="0" t="str">
        <f aca="false">IF(ISNUMBER($AI768),IF($AI768&lt;0.95,100,IF($AI768&lt;=1,50,0)),"")</f>
        <v/>
      </c>
      <c r="AU768" s="0" t="str">
        <f aca="false">IF(ISNUMBER($AJ768),IF($AJ768&lt;30,0,IF($AJ768&lt;40,50,IF($AJ768&lt;=90,100,50))),"")</f>
        <v/>
      </c>
      <c r="AV768" s="0" t="str">
        <f aca="false">IF(ISNUMBER($AK768),IF($AK768&gt;-0.2,100,IF($AK768&gt;=-0.4,50,0)),"")</f>
        <v/>
      </c>
      <c r="AW768" s="59" t="n">
        <f aca="false">01_指標庫!$H$4*ISNUMBER($F768)+01_指標庫!$H$5*ISNUMBER($AA768)+01_指標庫!$H$6*ISNUMBER($G768)+01_指標庫!$H$7*ISNUMBER($H768)+01_指標庫!$H$8*ISNUMBER($AF768)+01_指標庫!$H$9*ISNUMBER($AG768)+01_指標庫!$H$10*ISNUMBER($AB768)+01_指標庫!$H$11*ISNUMBER($AC768)+01_指標庫!$H$12*ISNUMBER($AD768)+01_指標庫!$H$13*ISNUMBER($AE768)+01_指標庫!$H$14*ISNUMBER($I768)+01_指標庫!$H$15*ISNUMBER($AH768)+01_指標庫!$H$16*ISNUMBER($K768)+01_指標庫!$H$17*ISNUMBER($AI768)+01_指標庫!$H$18*ISNUMBER($AJ768)+01_指標庫!$H$19*ISNUMBER($AK768)+01_指標庫!$H$20*ISNUMBER($BB768)+01_指標庫!$H$21*ISNUMBER($BC768)</f>
        <v>51</v>
      </c>
      <c r="AX768" s="59" t="n">
        <f aca="false">IF(AW768=0,50,ROUND((01_指標庫!$H$4*IF(ISNUMBER($F768),L768,0)+01_指標庫!$H$5*IF(ISNUMBER($AA768),AL768,0)+01_指標庫!$H$6*IF(ISNUMBER($G768),M768,0)+01_指標庫!$H$7*IF(ISNUMBER($H768),N768,0)+01_指標庫!$H$8*IF(ISNUMBER($AF768),AQ768,0)+01_指標庫!$H$9*IF(ISNUMBER($AG768),AR768,0)+01_指標庫!$H$10*IF(ISNUMBER($AB768),AM768,0)+01_指標庫!$H$11*IF(ISNUMBER($AC768),AN768,0)+01_指標庫!$H$12*IF(ISNUMBER($AD768),AO768,0)+01_指標庫!$H$13*IF(ISNUMBER($AE768),AP768,0)+01_指標庫!$H$14*IF(ISNUMBER($I768),O768,0)+01_指標庫!$H$15*IF(ISNUMBER($AH768),AS768,0)+01_指標庫!$H$16*IF(ISNUMBER($K768),P768,0)+01_指標庫!$H$17*IF(ISNUMBER($AI768),AT768,0)+01_指標庫!$H$18*IF(ISNUMBER($AJ768),AU768,0)+01_指標庫!$H$19*IF(ISNUMBER($AK768),AV768,0)+01_指標庫!$H$20*IF(ISNUMBER($BB768),BB768,0)+01_指標庫!$H$21*IF(ISNUMBER($BC768),BC768,0))/AW768,1))</f>
        <v>81.4</v>
      </c>
      <c r="AY768" s="60"/>
      <c r="AZ768" s="60"/>
      <c r="BA768" s="58" t="n">
        <f aca="false">AVERAGE($E764:$E768)/AVERAGE($E759:$E768)-1</f>
        <v>-0.00097750300010635</v>
      </c>
      <c r="BB768" s="59" t="n">
        <f aca="false">IF(ISNUMBER($BA768),IF(OR($S768&lt;=-0.03,$BA768&lt;-0.003),0,IF(OR($S768&lt;=-0.02,$BA768&lt;0.01),50,100)),"")</f>
        <v>50</v>
      </c>
      <c r="BC768" s="0" t="str">
        <f aca="false">IF(OR(COUNT($AZ768)=0,COUNT($AZ767)=0),"",IF(OR($AY768/$AZ767-1&lt;=-0.03,$AZ768/$AZ767-1&lt;=-0.045,IF(COUNT($AZ759:$AZ768)=10,AVERAGE($AZ764:$AZ768)/AVERAGE($AZ759:$AZ768)-1&lt;-0.01,FALSE())),0,IF(OR($AZ768/$AZ767-1&lt;=-0.02,IF(COUNT($AZ759:$AZ768)=10,AVERAGE($AZ764:$AZ768)/AVERAGE($AZ759:$AZ768)-1&lt;0.005,FALSE())),50,100)))</f>
        <v/>
      </c>
    </row>
    <row r="769" customFormat="false" ht="15" hidden="false" customHeight="true" outlineLevel="0" collapsed="false">
      <c r="A769" s="47" t="n">
        <v>765</v>
      </c>
      <c r="B769" s="48" t="n">
        <v>43669</v>
      </c>
      <c r="C769" s="47" t="n">
        <v>2019</v>
      </c>
      <c r="D769" s="49" t="s">
        <v>237</v>
      </c>
      <c r="E769" s="50" t="n">
        <v>7954.56</v>
      </c>
      <c r="F769" s="51" t="n">
        <v>0.108057</v>
      </c>
      <c r="G769" s="51" t="n">
        <v>-0.001553</v>
      </c>
      <c r="H769" s="52" t="n">
        <v>0.898</v>
      </c>
      <c r="I769" s="53" t="n">
        <v>399</v>
      </c>
      <c r="J769" s="47" t="s">
        <v>235</v>
      </c>
      <c r="K769" s="54" t="n">
        <v>12.61</v>
      </c>
      <c r="L769" s="55" t="n">
        <f aca="false">IF(COUNT(F769)=0,50,IF(F769&gt;=0,100,IF(F769&gt;=-0.02,50,0)))</f>
        <v>100</v>
      </c>
      <c r="M769" s="55" t="n">
        <f aca="false">IF(COUNT(G769)=0,50,IF(G769&gt;-0.06,100,IF(G769&gt;-0.15,50,0)))</f>
        <v>100</v>
      </c>
      <c r="N769" s="55" t="n">
        <f aca="false">IF(COUNT(H769)=0,50,IF(H769&gt;=0.6,100,IF(H769&gt;=0.4,50,0)))</f>
        <v>100</v>
      </c>
      <c r="O769" s="55" t="n">
        <f aca="false">IF(COUNT(I769)=0,50,IF(J769="proxy_vix",50,IF(I769&lt;350,100,IF(I769&lt;=450,50,0))))</f>
        <v>50</v>
      </c>
      <c r="P769" s="55" t="n">
        <f aca="false">IF(COUNT(K769)=0,50,IF(K769&lt;20,100,IF(K769&lt;=25,50,0)))</f>
        <v>100</v>
      </c>
      <c r="Q769" s="54"/>
      <c r="R769" s="47"/>
      <c r="S769" s="51" t="n">
        <f aca="false">$E769/$E768-1</f>
        <v>0.00625417450968491</v>
      </c>
      <c r="T769" s="56" t="n">
        <f aca="false">$K769/$K768-1</f>
        <v>-0.0679970436067997</v>
      </c>
      <c r="V769" s="57"/>
      <c r="W769" s="57"/>
      <c r="Y769" s="1" t="str">
        <f aca="false">IF(AX769&gt;=70,"EASY",IF(AX769&gt;40,"UNCERTAIN","HARD"))</f>
        <v>EASY</v>
      </c>
      <c r="AA769" s="58" t="n">
        <f aca="false">IF($A769&lt;200,"",AVERAGE($E720:$E769)/AVERAGE($E570:$E769)-1)</f>
        <v>0.0562890861026284</v>
      </c>
      <c r="AB769" s="59" t="n">
        <f aca="false">LOOKUP($B769,07_L1政策步階!$A$4:$A$14,07_L1政策步階!$C$4:$C$14)</f>
        <v>0</v>
      </c>
      <c r="AC769" s="57"/>
      <c r="AD769" s="57"/>
      <c r="AE769" s="57"/>
      <c r="AF769" s="57"/>
      <c r="AG769" s="57"/>
      <c r="AH769" s="57"/>
      <c r="AI769" s="57"/>
      <c r="AJ769" s="57"/>
      <c r="AK769" s="57"/>
      <c r="AL769" s="59" t="n">
        <f aca="false">IF(ISNUMBER($AA769),IF($AA769&gt;=0.005,100,IF($AA769&gt;=-0.015,50,0)),"")</f>
        <v>100</v>
      </c>
      <c r="AM769" s="59" t="n">
        <f aca="false">IF(ISNUMBER($AB769),IF($AB769=1,100,IF($AB769=0,50,0)),"")</f>
        <v>50</v>
      </c>
      <c r="AN769" s="0" t="str">
        <f aca="false">IF(ISNUMBER($AC769),IF($AC769&gt;=0.001,100,IF($AC769&gt;=-0.003,50,0)),"")</f>
        <v/>
      </c>
      <c r="AO769" s="0" t="str">
        <f aca="false">IF(ISNUMBER($AD769),IF($AD769&gt;=0.04,100,IF($AD769&gt;=0,50,0)),"")</f>
        <v/>
      </c>
      <c r="AP769" s="0" t="str">
        <f aca="false">IF(ISNUMBER($AE769),IF($AE769&gt;=25,100,IF($AE769&gt;=-75,50,0)),"")</f>
        <v/>
      </c>
      <c r="AQ769" s="0" t="str">
        <f aca="false">IF(ISNUMBER($AF769),IF($AF769&gt;0,100,IF($AF769&gt;=-50,50,0)),"")</f>
        <v/>
      </c>
      <c r="AR769" s="0" t="str">
        <f aca="false">IF(ISNUMBER($AG769),IF($AG769=1,100,IF($AG769=0,50,0)),"")</f>
        <v/>
      </c>
      <c r="AS769" s="0" t="str">
        <f aca="false">IF(ISNUMBER($AH769),IF($AH769&lt;0,100,IF($AH769&lt;=20,50,0)),"")</f>
        <v/>
      </c>
      <c r="AT769" s="0" t="str">
        <f aca="false">IF(ISNUMBER($AI769),IF($AI769&lt;0.95,100,IF($AI769&lt;=1,50,0)),"")</f>
        <v/>
      </c>
      <c r="AU769" s="0" t="str">
        <f aca="false">IF(ISNUMBER($AJ769),IF($AJ769&lt;30,0,IF($AJ769&lt;40,50,IF($AJ769&lt;=90,100,50))),"")</f>
        <v/>
      </c>
      <c r="AV769" s="0" t="str">
        <f aca="false">IF(ISNUMBER($AK769),IF($AK769&gt;-0.2,100,IF($AK769&gt;=-0.4,50,0)),"")</f>
        <v/>
      </c>
      <c r="AW769" s="59" t="n">
        <f aca="false">01_指標庫!$H$4*ISNUMBER($F769)+01_指標庫!$H$5*ISNUMBER($AA769)+01_指標庫!$H$6*ISNUMBER($G769)+01_指標庫!$H$7*ISNUMBER($H769)+01_指標庫!$H$8*ISNUMBER($AF769)+01_指標庫!$H$9*ISNUMBER($AG769)+01_指標庫!$H$10*ISNUMBER($AB769)+01_指標庫!$H$11*ISNUMBER($AC769)+01_指標庫!$H$12*ISNUMBER($AD769)+01_指標庫!$H$13*ISNUMBER($AE769)+01_指標庫!$H$14*ISNUMBER($I769)+01_指標庫!$H$15*ISNUMBER($AH769)+01_指標庫!$H$16*ISNUMBER($K769)+01_指標庫!$H$17*ISNUMBER($AI769)+01_指標庫!$H$18*ISNUMBER($AJ769)+01_指標庫!$H$19*ISNUMBER($AK769)+01_指標庫!$H$20*ISNUMBER($BB769)+01_指標庫!$H$21*ISNUMBER($BC769)</f>
        <v>51</v>
      </c>
      <c r="AX769" s="59" t="n">
        <f aca="false">IF(AW769=0,50,ROUND((01_指標庫!$H$4*IF(ISNUMBER($F769),L769,0)+01_指標庫!$H$5*IF(ISNUMBER($AA769),AL769,0)+01_指標庫!$H$6*IF(ISNUMBER($G769),M769,0)+01_指標庫!$H$7*IF(ISNUMBER($H769),N769,0)+01_指標庫!$H$8*IF(ISNUMBER($AF769),AQ769,0)+01_指標庫!$H$9*IF(ISNUMBER($AG769),AR769,0)+01_指標庫!$H$10*IF(ISNUMBER($AB769),AM769,0)+01_指標庫!$H$11*IF(ISNUMBER($AC769),AN769,0)+01_指標庫!$H$12*IF(ISNUMBER($AD769),AO769,0)+01_指標庫!$H$13*IF(ISNUMBER($AE769),AP769,0)+01_指標庫!$H$14*IF(ISNUMBER($I769),O769,0)+01_指標庫!$H$15*IF(ISNUMBER($AH769),AS769,0)+01_指標庫!$H$16*IF(ISNUMBER($K769),P769,0)+01_指標庫!$H$17*IF(ISNUMBER($AI769),AT769,0)+01_指標庫!$H$18*IF(ISNUMBER($AJ769),AU769,0)+01_指標庫!$H$19*IF(ISNUMBER($AK769),AV769,0)+01_指標庫!$H$20*IF(ISNUMBER($BB769),BB769,0)+01_指標庫!$H$21*IF(ISNUMBER($BC769),BC769,0))/AW769,1))</f>
        <v>81.4</v>
      </c>
      <c r="AY769" s="60"/>
      <c r="AZ769" s="60"/>
      <c r="BA769" s="58" t="n">
        <f aca="false">AVERAGE($E765:$E769)/AVERAGE($E760:$E769)-1</f>
        <v>-0.00189523146316761</v>
      </c>
      <c r="BB769" s="59" t="n">
        <f aca="false">IF(ISNUMBER($BA769),IF(OR($S769&lt;=-0.03,$BA769&lt;-0.003),0,IF(OR($S769&lt;=-0.02,$BA769&lt;0.01),50,100)),"")</f>
        <v>50</v>
      </c>
      <c r="BC769" s="0" t="str">
        <f aca="false">IF(OR(COUNT($AZ769)=0,COUNT($AZ768)=0),"",IF(OR($AY769/$AZ768-1&lt;=-0.03,$AZ769/$AZ768-1&lt;=-0.045,IF(COUNT($AZ760:$AZ769)=10,AVERAGE($AZ765:$AZ769)/AVERAGE($AZ760:$AZ769)-1&lt;-0.01,FALSE())),0,IF(OR($AZ769/$AZ768-1&lt;=-0.02,IF(COUNT($AZ760:$AZ769)=10,AVERAGE($AZ765:$AZ769)/AVERAGE($AZ760:$AZ769)-1&lt;0.005,FALSE())),50,100)))</f>
        <v/>
      </c>
    </row>
    <row r="770" customFormat="false" ht="15" hidden="false" customHeight="true" outlineLevel="0" collapsed="false">
      <c r="A770" s="47" t="n">
        <v>766</v>
      </c>
      <c r="B770" s="48" t="n">
        <v>43670</v>
      </c>
      <c r="C770" s="47" t="n">
        <v>2019</v>
      </c>
      <c r="D770" s="49" t="s">
        <v>238</v>
      </c>
      <c r="E770" s="50" t="n">
        <v>8010.61</v>
      </c>
      <c r="F770" s="51" t="n">
        <v>0.11546</v>
      </c>
      <c r="G770" s="51" t="n">
        <v>0</v>
      </c>
      <c r="H770" s="52" t="n">
        <v>0.898</v>
      </c>
      <c r="I770" s="53" t="n">
        <v>398</v>
      </c>
      <c r="J770" s="47" t="s">
        <v>235</v>
      </c>
      <c r="K770" s="54" t="n">
        <v>12.07</v>
      </c>
      <c r="L770" s="55" t="n">
        <f aca="false">IF(COUNT(F770)=0,50,IF(F770&gt;=0,100,IF(F770&gt;=-0.02,50,0)))</f>
        <v>100</v>
      </c>
      <c r="M770" s="55" t="n">
        <f aca="false">IF(COUNT(G770)=0,50,IF(G770&gt;-0.06,100,IF(G770&gt;-0.15,50,0)))</f>
        <v>100</v>
      </c>
      <c r="N770" s="55" t="n">
        <f aca="false">IF(COUNT(H770)=0,50,IF(H770&gt;=0.6,100,IF(H770&gt;=0.4,50,0)))</f>
        <v>100</v>
      </c>
      <c r="O770" s="55" t="n">
        <f aca="false">IF(COUNT(I770)=0,50,IF(J770="proxy_vix",50,IF(I770&lt;350,100,IF(I770&lt;=450,50,0))))</f>
        <v>50</v>
      </c>
      <c r="P770" s="55" t="n">
        <f aca="false">IF(COUNT(K770)=0,50,IF(K770&lt;20,100,IF(K770&lt;=25,50,0)))</f>
        <v>100</v>
      </c>
      <c r="Q770" s="54"/>
      <c r="R770" s="47"/>
      <c r="S770" s="51" t="n">
        <f aca="false">$E770/$E769-1</f>
        <v>0.00704627282967252</v>
      </c>
      <c r="T770" s="56" t="n">
        <f aca="false">$K770/$K769-1</f>
        <v>-0.042823156225218</v>
      </c>
      <c r="V770" s="57"/>
      <c r="W770" s="57"/>
      <c r="Y770" s="1" t="str">
        <f aca="false">IF(AX770&gt;=70,"EASY",IF(AX770&gt;40,"UNCERTAIN","HARD"))</f>
        <v>EASY</v>
      </c>
      <c r="AA770" s="58" t="n">
        <f aca="false">IF($A770&lt;200,"",AVERAGE($E721:$E770)/AVERAGE($E571:$E770)-1)</f>
        <v>0.0578180307925371</v>
      </c>
      <c r="AB770" s="59" t="n">
        <f aca="false">LOOKUP($B770,07_L1政策步階!$A$4:$A$14,07_L1政策步階!$C$4:$C$14)</f>
        <v>0</v>
      </c>
      <c r="AC770" s="57"/>
      <c r="AD770" s="57"/>
      <c r="AE770" s="57"/>
      <c r="AF770" s="57"/>
      <c r="AG770" s="57"/>
      <c r="AH770" s="57"/>
      <c r="AI770" s="57"/>
      <c r="AJ770" s="57"/>
      <c r="AK770" s="57"/>
      <c r="AL770" s="59" t="n">
        <f aca="false">IF(ISNUMBER($AA770),IF($AA770&gt;=0.005,100,IF($AA770&gt;=-0.015,50,0)),"")</f>
        <v>100</v>
      </c>
      <c r="AM770" s="59" t="n">
        <f aca="false">IF(ISNUMBER($AB770),IF($AB770=1,100,IF($AB770=0,50,0)),"")</f>
        <v>50</v>
      </c>
      <c r="AN770" s="0" t="str">
        <f aca="false">IF(ISNUMBER($AC770),IF($AC770&gt;=0.001,100,IF($AC770&gt;=-0.003,50,0)),"")</f>
        <v/>
      </c>
      <c r="AO770" s="0" t="str">
        <f aca="false">IF(ISNUMBER($AD770),IF($AD770&gt;=0.04,100,IF($AD770&gt;=0,50,0)),"")</f>
        <v/>
      </c>
      <c r="AP770" s="0" t="str">
        <f aca="false">IF(ISNUMBER($AE770),IF($AE770&gt;=25,100,IF($AE770&gt;=-75,50,0)),"")</f>
        <v/>
      </c>
      <c r="AQ770" s="0" t="str">
        <f aca="false">IF(ISNUMBER($AF770),IF($AF770&gt;0,100,IF($AF770&gt;=-50,50,0)),"")</f>
        <v/>
      </c>
      <c r="AR770" s="0" t="str">
        <f aca="false">IF(ISNUMBER($AG770),IF($AG770=1,100,IF($AG770=0,50,0)),"")</f>
        <v/>
      </c>
      <c r="AS770" s="0" t="str">
        <f aca="false">IF(ISNUMBER($AH770),IF($AH770&lt;0,100,IF($AH770&lt;=20,50,0)),"")</f>
        <v/>
      </c>
      <c r="AT770" s="0" t="str">
        <f aca="false">IF(ISNUMBER($AI770),IF($AI770&lt;0.95,100,IF($AI770&lt;=1,50,0)),"")</f>
        <v/>
      </c>
      <c r="AU770" s="0" t="str">
        <f aca="false">IF(ISNUMBER($AJ770),IF($AJ770&lt;30,0,IF($AJ770&lt;40,50,IF($AJ770&lt;=90,100,50))),"")</f>
        <v/>
      </c>
      <c r="AV770" s="0" t="str">
        <f aca="false">IF(ISNUMBER($AK770),IF($AK770&gt;-0.2,100,IF($AK770&gt;=-0.4,50,0)),"")</f>
        <v/>
      </c>
      <c r="AW770" s="59" t="n">
        <f aca="false">01_指標庫!$H$4*ISNUMBER($F770)+01_指標庫!$H$5*ISNUMBER($AA770)+01_指標庫!$H$6*ISNUMBER($G770)+01_指標庫!$H$7*ISNUMBER($H770)+01_指標庫!$H$8*ISNUMBER($AF770)+01_指標庫!$H$9*ISNUMBER($AG770)+01_指標庫!$H$10*ISNUMBER($AB770)+01_指標庫!$H$11*ISNUMBER($AC770)+01_指標庫!$H$12*ISNUMBER($AD770)+01_指標庫!$H$13*ISNUMBER($AE770)+01_指標庫!$H$14*ISNUMBER($I770)+01_指標庫!$H$15*ISNUMBER($AH770)+01_指標庫!$H$16*ISNUMBER($K770)+01_指標庫!$H$17*ISNUMBER($AI770)+01_指標庫!$H$18*ISNUMBER($AJ770)+01_指標庫!$H$19*ISNUMBER($AK770)+01_指標庫!$H$20*ISNUMBER($BB770)+01_指標庫!$H$21*ISNUMBER($BC770)</f>
        <v>51</v>
      </c>
      <c r="AX770" s="59" t="n">
        <f aca="false">IF(AW770=0,50,ROUND((01_指標庫!$H$4*IF(ISNUMBER($F770),L770,0)+01_指標庫!$H$5*IF(ISNUMBER($AA770),AL770,0)+01_指標庫!$H$6*IF(ISNUMBER($G770),M770,0)+01_指標庫!$H$7*IF(ISNUMBER($H770),N770,0)+01_指標庫!$H$8*IF(ISNUMBER($AF770),AQ770,0)+01_指標庫!$H$9*IF(ISNUMBER($AG770),AR770,0)+01_指標庫!$H$10*IF(ISNUMBER($AB770),AM770,0)+01_指標庫!$H$11*IF(ISNUMBER($AC770),AN770,0)+01_指標庫!$H$12*IF(ISNUMBER($AD770),AO770,0)+01_指標庫!$H$13*IF(ISNUMBER($AE770),AP770,0)+01_指標庫!$H$14*IF(ISNUMBER($I770),O770,0)+01_指標庫!$H$15*IF(ISNUMBER($AH770),AS770,0)+01_指標庫!$H$16*IF(ISNUMBER($K770),P770,0)+01_指標庫!$H$17*IF(ISNUMBER($AI770),AT770,0)+01_指標庫!$H$18*IF(ISNUMBER($AJ770),AU770,0)+01_指標庫!$H$19*IF(ISNUMBER($AK770),AV770,0)+01_指標庫!$H$20*IF(ISNUMBER($BB770),BB770,0)+01_指標庫!$H$21*IF(ISNUMBER($BC770),BC770,0))/AW770,1))</f>
        <v>81.4</v>
      </c>
      <c r="AY770" s="60"/>
      <c r="AZ770" s="60"/>
      <c r="BA770" s="58" t="n">
        <f aca="false">AVERAGE($E766:$E770)/AVERAGE($E761:$E770)-1</f>
        <v>-0.000170006831826219</v>
      </c>
      <c r="BB770" s="59" t="n">
        <f aca="false">IF(ISNUMBER($BA770),IF(OR($S770&lt;=-0.03,$BA770&lt;-0.003),0,IF(OR($S770&lt;=-0.02,$BA770&lt;0.01),50,100)),"")</f>
        <v>50</v>
      </c>
      <c r="BC770" s="0" t="str">
        <f aca="false">IF(OR(COUNT($AZ770)=0,COUNT($AZ769)=0),"",IF(OR($AY770/$AZ769-1&lt;=-0.03,$AZ770/$AZ769-1&lt;=-0.045,IF(COUNT($AZ761:$AZ770)=10,AVERAGE($AZ766:$AZ770)/AVERAGE($AZ761:$AZ770)-1&lt;-0.01,FALSE())),0,IF(OR($AZ770/$AZ769-1&lt;=-0.02,IF(COUNT($AZ761:$AZ770)=10,AVERAGE($AZ766:$AZ770)/AVERAGE($AZ761:$AZ770)-1&lt;0.005,FALSE())),50,100)))</f>
        <v/>
      </c>
    </row>
    <row r="771" customFormat="false" ht="15" hidden="false" customHeight="true" outlineLevel="0" collapsed="false">
      <c r="A771" s="47" t="n">
        <v>767</v>
      </c>
      <c r="B771" s="48" t="n">
        <v>43671</v>
      </c>
      <c r="C771" s="47" t="n">
        <v>2019</v>
      </c>
      <c r="D771" s="49" t="s">
        <v>239</v>
      </c>
      <c r="E771" s="50" t="n">
        <v>7929.87</v>
      </c>
      <c r="F771" s="51" t="n">
        <v>0.103809</v>
      </c>
      <c r="G771" s="51" t="n">
        <v>-0.010079</v>
      </c>
      <c r="H771" s="52" t="n">
        <v>0.898</v>
      </c>
      <c r="I771" s="53" t="n">
        <v>393</v>
      </c>
      <c r="J771" s="47" t="s">
        <v>235</v>
      </c>
      <c r="K771" s="54" t="n">
        <v>12.74</v>
      </c>
      <c r="L771" s="55" t="n">
        <f aca="false">IF(COUNT(F771)=0,50,IF(F771&gt;=0,100,IF(F771&gt;=-0.02,50,0)))</f>
        <v>100</v>
      </c>
      <c r="M771" s="55" t="n">
        <f aca="false">IF(COUNT(G771)=0,50,IF(G771&gt;-0.06,100,IF(G771&gt;-0.15,50,0)))</f>
        <v>100</v>
      </c>
      <c r="N771" s="55" t="n">
        <f aca="false">IF(COUNT(H771)=0,50,IF(H771&gt;=0.6,100,IF(H771&gt;=0.4,50,0)))</f>
        <v>100</v>
      </c>
      <c r="O771" s="55" t="n">
        <f aca="false">IF(COUNT(I771)=0,50,IF(J771="proxy_vix",50,IF(I771&lt;350,100,IF(I771&lt;=450,50,0))))</f>
        <v>50</v>
      </c>
      <c r="P771" s="55" t="n">
        <f aca="false">IF(COUNT(K771)=0,50,IF(K771&lt;20,100,IF(K771&lt;=25,50,0)))</f>
        <v>100</v>
      </c>
      <c r="Q771" s="54"/>
      <c r="R771" s="47"/>
      <c r="S771" s="51" t="n">
        <f aca="false">$E771/$E770-1</f>
        <v>-0.0100791325504549</v>
      </c>
      <c r="T771" s="56" t="n">
        <f aca="false">$K771/$K770-1</f>
        <v>0.0555095277547639</v>
      </c>
      <c r="V771" s="57"/>
      <c r="W771" s="57"/>
      <c r="Y771" s="1" t="str">
        <f aca="false">IF(AX771&gt;=70,"EASY",IF(AX771&gt;40,"UNCERTAIN","HARD"))</f>
        <v>EASY</v>
      </c>
      <c r="AA771" s="58" t="n">
        <f aca="false">IF($A771&lt;200,"",AVERAGE($E722:$E771)/AVERAGE($E572:$E771)-1)</f>
        <v>0.0588970856833102</v>
      </c>
      <c r="AB771" s="59" t="n">
        <f aca="false">LOOKUP($B771,07_L1政策步階!$A$4:$A$14,07_L1政策步階!$C$4:$C$14)</f>
        <v>0</v>
      </c>
      <c r="AC771" s="57"/>
      <c r="AD771" s="57"/>
      <c r="AE771" s="57"/>
      <c r="AF771" s="57"/>
      <c r="AG771" s="57"/>
      <c r="AH771" s="57"/>
      <c r="AI771" s="57"/>
      <c r="AJ771" s="57"/>
      <c r="AK771" s="57"/>
      <c r="AL771" s="59" t="n">
        <f aca="false">IF(ISNUMBER($AA771),IF($AA771&gt;=0.005,100,IF($AA771&gt;=-0.015,50,0)),"")</f>
        <v>100</v>
      </c>
      <c r="AM771" s="59" t="n">
        <f aca="false">IF(ISNUMBER($AB771),IF($AB771=1,100,IF($AB771=0,50,0)),"")</f>
        <v>50</v>
      </c>
      <c r="AN771" s="0" t="str">
        <f aca="false">IF(ISNUMBER($AC771),IF($AC771&gt;=0.001,100,IF($AC771&gt;=-0.003,50,0)),"")</f>
        <v/>
      </c>
      <c r="AO771" s="0" t="str">
        <f aca="false">IF(ISNUMBER($AD771),IF($AD771&gt;=0.04,100,IF($AD771&gt;=0,50,0)),"")</f>
        <v/>
      </c>
      <c r="AP771" s="0" t="str">
        <f aca="false">IF(ISNUMBER($AE771),IF($AE771&gt;=25,100,IF($AE771&gt;=-75,50,0)),"")</f>
        <v/>
      </c>
      <c r="AQ771" s="0" t="str">
        <f aca="false">IF(ISNUMBER($AF771),IF($AF771&gt;0,100,IF($AF771&gt;=-50,50,0)),"")</f>
        <v/>
      </c>
      <c r="AR771" s="0" t="str">
        <f aca="false">IF(ISNUMBER($AG771),IF($AG771=1,100,IF($AG771=0,50,0)),"")</f>
        <v/>
      </c>
      <c r="AS771" s="0" t="str">
        <f aca="false">IF(ISNUMBER($AH771),IF($AH771&lt;0,100,IF($AH771&lt;=20,50,0)),"")</f>
        <v/>
      </c>
      <c r="AT771" s="0" t="str">
        <f aca="false">IF(ISNUMBER($AI771),IF($AI771&lt;0.95,100,IF($AI771&lt;=1,50,0)),"")</f>
        <v/>
      </c>
      <c r="AU771" s="0" t="str">
        <f aca="false">IF(ISNUMBER($AJ771),IF($AJ771&lt;30,0,IF($AJ771&lt;40,50,IF($AJ771&lt;=90,100,50))),"")</f>
        <v/>
      </c>
      <c r="AV771" s="0" t="str">
        <f aca="false">IF(ISNUMBER($AK771),IF($AK771&gt;-0.2,100,IF($AK771&gt;=-0.4,50,0)),"")</f>
        <v/>
      </c>
      <c r="AW771" s="59" t="n">
        <f aca="false">01_指標庫!$H$4*ISNUMBER($F771)+01_指標庫!$H$5*ISNUMBER($AA771)+01_指標庫!$H$6*ISNUMBER($G771)+01_指標庫!$H$7*ISNUMBER($H771)+01_指標庫!$H$8*ISNUMBER($AF771)+01_指標庫!$H$9*ISNUMBER($AG771)+01_指標庫!$H$10*ISNUMBER($AB771)+01_指標庫!$H$11*ISNUMBER($AC771)+01_指標庫!$H$12*ISNUMBER($AD771)+01_指標庫!$H$13*ISNUMBER($AE771)+01_指標庫!$H$14*ISNUMBER($I771)+01_指標庫!$H$15*ISNUMBER($AH771)+01_指標庫!$H$16*ISNUMBER($K771)+01_指標庫!$H$17*ISNUMBER($AI771)+01_指標庫!$H$18*ISNUMBER($AJ771)+01_指標庫!$H$19*ISNUMBER($AK771)+01_指標庫!$H$20*ISNUMBER($BB771)+01_指標庫!$H$21*ISNUMBER($BC771)</f>
        <v>51</v>
      </c>
      <c r="AX771" s="59" t="n">
        <f aca="false">IF(AW771=0,50,ROUND((01_指標庫!$H$4*IF(ISNUMBER($F771),L771,0)+01_指標庫!$H$5*IF(ISNUMBER($AA771),AL771,0)+01_指標庫!$H$6*IF(ISNUMBER($G771),M771,0)+01_指標庫!$H$7*IF(ISNUMBER($H771),N771,0)+01_指標庫!$H$8*IF(ISNUMBER($AF771),AQ771,0)+01_指標庫!$H$9*IF(ISNUMBER($AG771),AR771,0)+01_指標庫!$H$10*IF(ISNUMBER($AB771),AM771,0)+01_指標庫!$H$11*IF(ISNUMBER($AC771),AN771,0)+01_指標庫!$H$12*IF(ISNUMBER($AD771),AO771,0)+01_指標庫!$H$13*IF(ISNUMBER($AE771),AP771,0)+01_指標庫!$H$14*IF(ISNUMBER($I771),O771,0)+01_指標庫!$H$15*IF(ISNUMBER($AH771),AS771,0)+01_指標庫!$H$16*IF(ISNUMBER($K771),P771,0)+01_指標庫!$H$17*IF(ISNUMBER($AI771),AT771,0)+01_指標庫!$H$18*IF(ISNUMBER($AJ771),AU771,0)+01_指標庫!$H$19*IF(ISNUMBER($AK771),AV771,0)+01_指標庫!$H$20*IF(ISNUMBER($BB771),BB771,0)+01_指標庫!$H$21*IF(ISNUMBER($BC771),BC771,0))/AW771,1))</f>
        <v>81.4</v>
      </c>
      <c r="AY771" s="60"/>
      <c r="AZ771" s="60"/>
      <c r="BA771" s="58" t="n">
        <f aca="false">AVERAGE($E767:$E771)/AVERAGE($E762:$E771)-1</f>
        <v>6.20701139970592E-005</v>
      </c>
      <c r="BB771" s="59" t="n">
        <f aca="false">IF(ISNUMBER($BA771),IF(OR($S771&lt;=-0.03,$BA771&lt;-0.003),0,IF(OR($S771&lt;=-0.02,$BA771&lt;0.01),50,100)),"")</f>
        <v>50</v>
      </c>
      <c r="BC771" s="0" t="str">
        <f aca="false">IF(OR(COUNT($AZ771)=0,COUNT($AZ770)=0),"",IF(OR($AY771/$AZ770-1&lt;=-0.03,$AZ771/$AZ770-1&lt;=-0.045,IF(COUNT($AZ762:$AZ771)=10,AVERAGE($AZ767:$AZ771)/AVERAGE($AZ762:$AZ771)-1&lt;-0.01,FALSE())),0,IF(OR($AZ771/$AZ770-1&lt;=-0.02,IF(COUNT($AZ762:$AZ771)=10,AVERAGE($AZ767:$AZ771)/AVERAGE($AZ762:$AZ771)-1&lt;0.005,FALSE())),50,100)))</f>
        <v/>
      </c>
    </row>
    <row r="772" customFormat="false" ht="15" hidden="false" customHeight="true" outlineLevel="0" collapsed="false">
      <c r="A772" s="47" t="n">
        <v>768</v>
      </c>
      <c r="B772" s="48" t="n">
        <v>43672</v>
      </c>
      <c r="C772" s="47" t="n">
        <v>2019</v>
      </c>
      <c r="D772" s="49" t="s">
        <v>234</v>
      </c>
      <c r="E772" s="50" t="n">
        <v>8016.95</v>
      </c>
      <c r="F772" s="51" t="n">
        <v>0.115415</v>
      </c>
      <c r="G772" s="51" t="n">
        <v>0</v>
      </c>
      <c r="H772" s="52" t="n">
        <v>0.898</v>
      </c>
      <c r="I772" s="53" t="n">
        <v>389</v>
      </c>
      <c r="J772" s="47" t="s">
        <v>235</v>
      </c>
      <c r="K772" s="54" t="n">
        <v>12.16</v>
      </c>
      <c r="L772" s="55" t="n">
        <f aca="false">IF(COUNT(F772)=0,50,IF(F772&gt;=0,100,IF(F772&gt;=-0.02,50,0)))</f>
        <v>100</v>
      </c>
      <c r="M772" s="55" t="n">
        <f aca="false">IF(COUNT(G772)=0,50,IF(G772&gt;-0.06,100,IF(G772&gt;-0.15,50,0)))</f>
        <v>100</v>
      </c>
      <c r="N772" s="55" t="n">
        <f aca="false">IF(COUNT(H772)=0,50,IF(H772&gt;=0.6,100,IF(H772&gt;=0.4,50,0)))</f>
        <v>100</v>
      </c>
      <c r="O772" s="55" t="n">
        <f aca="false">IF(COUNT(I772)=0,50,IF(J772="proxy_vix",50,IF(I772&lt;350,100,IF(I772&lt;=450,50,0))))</f>
        <v>50</v>
      </c>
      <c r="P772" s="55" t="n">
        <f aca="false">IF(COUNT(K772)=0,50,IF(K772&lt;20,100,IF(K772&lt;=25,50,0)))</f>
        <v>100</v>
      </c>
      <c r="Q772" s="54"/>
      <c r="R772" s="47"/>
      <c r="S772" s="51" t="n">
        <f aca="false">$E772/$E771-1</f>
        <v>0.0109812645100109</v>
      </c>
      <c r="T772" s="56" t="n">
        <f aca="false">$K772/$K771-1</f>
        <v>-0.0455259026687598</v>
      </c>
      <c r="V772" s="57"/>
      <c r="W772" s="57"/>
      <c r="Y772" s="1" t="str">
        <f aca="false">IF(AX772&gt;=70,"EASY",IF(AX772&gt;40,"UNCERTAIN","HARD"))</f>
        <v>EASY</v>
      </c>
      <c r="AA772" s="58" t="n">
        <f aca="false">IF($A772&lt;200,"",AVERAGE($E723:$E772)/AVERAGE($E573:$E772)-1)</f>
        <v>0.0598373085761199</v>
      </c>
      <c r="AB772" s="59" t="n">
        <f aca="false">LOOKUP($B772,07_L1政策步階!$A$4:$A$14,07_L1政策步階!$C$4:$C$14)</f>
        <v>0</v>
      </c>
      <c r="AC772" s="57"/>
      <c r="AD772" s="57"/>
      <c r="AE772" s="57"/>
      <c r="AF772" s="57"/>
      <c r="AG772" s="57"/>
      <c r="AH772" s="57"/>
      <c r="AI772" s="57"/>
      <c r="AJ772" s="57"/>
      <c r="AK772" s="57"/>
      <c r="AL772" s="59" t="n">
        <f aca="false">IF(ISNUMBER($AA772),IF($AA772&gt;=0.005,100,IF($AA772&gt;=-0.015,50,0)),"")</f>
        <v>100</v>
      </c>
      <c r="AM772" s="59" t="n">
        <f aca="false">IF(ISNUMBER($AB772),IF($AB772=1,100,IF($AB772=0,50,0)),"")</f>
        <v>50</v>
      </c>
      <c r="AN772" s="0" t="str">
        <f aca="false">IF(ISNUMBER($AC772),IF($AC772&gt;=0.001,100,IF($AC772&gt;=-0.003,50,0)),"")</f>
        <v/>
      </c>
      <c r="AO772" s="0" t="str">
        <f aca="false">IF(ISNUMBER($AD772),IF($AD772&gt;=0.04,100,IF($AD772&gt;=0,50,0)),"")</f>
        <v/>
      </c>
      <c r="AP772" s="0" t="str">
        <f aca="false">IF(ISNUMBER($AE772),IF($AE772&gt;=25,100,IF($AE772&gt;=-75,50,0)),"")</f>
        <v/>
      </c>
      <c r="AQ772" s="0" t="str">
        <f aca="false">IF(ISNUMBER($AF772),IF($AF772&gt;0,100,IF($AF772&gt;=-50,50,0)),"")</f>
        <v/>
      </c>
      <c r="AR772" s="0" t="str">
        <f aca="false">IF(ISNUMBER($AG772),IF($AG772=1,100,IF($AG772=0,50,0)),"")</f>
        <v/>
      </c>
      <c r="AS772" s="0" t="str">
        <f aca="false">IF(ISNUMBER($AH772),IF($AH772&lt;0,100,IF($AH772&lt;=20,50,0)),"")</f>
        <v/>
      </c>
      <c r="AT772" s="0" t="str">
        <f aca="false">IF(ISNUMBER($AI772),IF($AI772&lt;0.95,100,IF($AI772&lt;=1,50,0)),"")</f>
        <v/>
      </c>
      <c r="AU772" s="0" t="str">
        <f aca="false">IF(ISNUMBER($AJ772),IF($AJ772&lt;30,0,IF($AJ772&lt;40,50,IF($AJ772&lt;=90,100,50))),"")</f>
        <v/>
      </c>
      <c r="AV772" s="0" t="str">
        <f aca="false">IF(ISNUMBER($AK772),IF($AK772&gt;-0.2,100,IF($AK772&gt;=-0.4,50,0)),"")</f>
        <v/>
      </c>
      <c r="AW772" s="59" t="n">
        <f aca="false">01_指標庫!$H$4*ISNUMBER($F772)+01_指標庫!$H$5*ISNUMBER($AA772)+01_指標庫!$H$6*ISNUMBER($G772)+01_指標庫!$H$7*ISNUMBER($H772)+01_指標庫!$H$8*ISNUMBER($AF772)+01_指標庫!$H$9*ISNUMBER($AG772)+01_指標庫!$H$10*ISNUMBER($AB772)+01_指標庫!$H$11*ISNUMBER($AC772)+01_指標庫!$H$12*ISNUMBER($AD772)+01_指標庫!$H$13*ISNUMBER($AE772)+01_指標庫!$H$14*ISNUMBER($I772)+01_指標庫!$H$15*ISNUMBER($AH772)+01_指標庫!$H$16*ISNUMBER($K772)+01_指標庫!$H$17*ISNUMBER($AI772)+01_指標庫!$H$18*ISNUMBER($AJ772)+01_指標庫!$H$19*ISNUMBER($AK772)+01_指標庫!$H$20*ISNUMBER($BB772)+01_指標庫!$H$21*ISNUMBER($BC772)</f>
        <v>51</v>
      </c>
      <c r="AX772" s="59" t="n">
        <f aca="false">IF(AW772=0,50,ROUND((01_指標庫!$H$4*IF(ISNUMBER($F772),L772,0)+01_指標庫!$H$5*IF(ISNUMBER($AA772),AL772,0)+01_指標庫!$H$6*IF(ISNUMBER($G772),M772,0)+01_指標庫!$H$7*IF(ISNUMBER($H772),N772,0)+01_指標庫!$H$8*IF(ISNUMBER($AF772),AQ772,0)+01_指標庫!$H$9*IF(ISNUMBER($AG772),AR772,0)+01_指標庫!$H$10*IF(ISNUMBER($AB772),AM772,0)+01_指標庫!$H$11*IF(ISNUMBER($AC772),AN772,0)+01_指標庫!$H$12*IF(ISNUMBER($AD772),AO772,0)+01_指標庫!$H$13*IF(ISNUMBER($AE772),AP772,0)+01_指標庫!$H$14*IF(ISNUMBER($I772),O772,0)+01_指標庫!$H$15*IF(ISNUMBER($AH772),AS772,0)+01_指標庫!$H$16*IF(ISNUMBER($K772),P772,0)+01_指標庫!$H$17*IF(ISNUMBER($AI772),AT772,0)+01_指標庫!$H$18*IF(ISNUMBER($AJ772),AU772,0)+01_指標庫!$H$19*IF(ISNUMBER($AK772),AV772,0)+01_指標庫!$H$20*IF(ISNUMBER($BB772),BB772,0)+01_指標庫!$H$21*IF(ISNUMBER($BC772),BC772,0))/AW772,1))</f>
        <v>81.4</v>
      </c>
      <c r="AY772" s="60"/>
      <c r="AZ772" s="60"/>
      <c r="BA772" s="58" t="n">
        <f aca="false">AVERAGE($E768:$E772)/AVERAGE($E763:$E772)-1</f>
        <v>0.00372213331390614</v>
      </c>
      <c r="BB772" s="59" t="n">
        <f aca="false">IF(ISNUMBER($BA772),IF(OR($S772&lt;=-0.03,$BA772&lt;-0.003),0,IF(OR($S772&lt;=-0.02,$BA772&lt;0.01),50,100)),"")</f>
        <v>50</v>
      </c>
      <c r="BC772" s="0" t="str">
        <f aca="false">IF(OR(COUNT($AZ772)=0,COUNT($AZ771)=0),"",IF(OR($AY772/$AZ771-1&lt;=-0.03,$AZ772/$AZ771-1&lt;=-0.045,IF(COUNT($AZ763:$AZ772)=10,AVERAGE($AZ768:$AZ772)/AVERAGE($AZ763:$AZ772)-1&lt;-0.01,FALSE())),0,IF(OR($AZ772/$AZ771-1&lt;=-0.02,IF(COUNT($AZ763:$AZ772)=10,AVERAGE($AZ768:$AZ772)/AVERAGE($AZ763:$AZ772)-1&lt;0.005,FALSE())),50,100)))</f>
        <v/>
      </c>
    </row>
    <row r="773" customFormat="false" ht="15" hidden="false" customHeight="true" outlineLevel="0" collapsed="false">
      <c r="A773" s="47" t="n">
        <v>769</v>
      </c>
      <c r="B773" s="48" t="n">
        <v>43675</v>
      </c>
      <c r="C773" s="47" t="n">
        <v>2019</v>
      </c>
      <c r="D773" s="49" t="s">
        <v>236</v>
      </c>
      <c r="E773" s="50" t="n">
        <v>7989.08</v>
      </c>
      <c r="F773" s="51" t="n">
        <v>0.11106</v>
      </c>
      <c r="G773" s="51" t="n">
        <v>-0.003476</v>
      </c>
      <c r="H773" s="52" t="n">
        <v>0.898</v>
      </c>
      <c r="I773" s="53" t="n">
        <v>393</v>
      </c>
      <c r="J773" s="47" t="s">
        <v>235</v>
      </c>
      <c r="K773" s="54" t="n">
        <v>12.83</v>
      </c>
      <c r="L773" s="55" t="n">
        <f aca="false">IF(COUNT(F773)=0,50,IF(F773&gt;=0,100,IF(F773&gt;=-0.02,50,0)))</f>
        <v>100</v>
      </c>
      <c r="M773" s="55" t="n">
        <f aca="false">IF(COUNT(G773)=0,50,IF(G773&gt;-0.06,100,IF(G773&gt;-0.15,50,0)))</f>
        <v>100</v>
      </c>
      <c r="N773" s="55" t="n">
        <f aca="false">IF(COUNT(H773)=0,50,IF(H773&gt;=0.6,100,IF(H773&gt;=0.4,50,0)))</f>
        <v>100</v>
      </c>
      <c r="O773" s="55" t="n">
        <f aca="false">IF(COUNT(I773)=0,50,IF(J773="proxy_vix",50,IF(I773&lt;350,100,IF(I773&lt;=450,50,0))))</f>
        <v>50</v>
      </c>
      <c r="P773" s="55" t="n">
        <f aca="false">IF(COUNT(K773)=0,50,IF(K773&lt;20,100,IF(K773&lt;=25,50,0)))</f>
        <v>100</v>
      </c>
      <c r="Q773" s="54"/>
      <c r="R773" s="47"/>
      <c r="S773" s="51" t="n">
        <f aca="false">$E773/$E772-1</f>
        <v>-0.00347638441053022</v>
      </c>
      <c r="T773" s="56" t="n">
        <f aca="false">$K773/$K772-1</f>
        <v>0.0550986842105263</v>
      </c>
      <c r="V773" s="57"/>
      <c r="W773" s="57"/>
      <c r="Y773" s="1" t="str">
        <f aca="false">IF(AX773&gt;=70,"EASY",IF(AX773&gt;40,"UNCERTAIN","HARD"))</f>
        <v>EASY</v>
      </c>
      <c r="AA773" s="58" t="n">
        <f aca="false">IF($A773&lt;200,"",AVERAGE($E724:$E773)/AVERAGE($E574:$E773)-1)</f>
        <v>0.0605197036510787</v>
      </c>
      <c r="AB773" s="59" t="n">
        <f aca="false">LOOKUP($B773,07_L1政策步階!$A$4:$A$14,07_L1政策步階!$C$4:$C$14)</f>
        <v>0</v>
      </c>
      <c r="AC773" s="57"/>
      <c r="AD773" s="57"/>
      <c r="AE773" s="57"/>
      <c r="AF773" s="57"/>
      <c r="AG773" s="57"/>
      <c r="AH773" s="57"/>
      <c r="AI773" s="57"/>
      <c r="AJ773" s="57"/>
      <c r="AK773" s="57"/>
      <c r="AL773" s="59" t="n">
        <f aca="false">IF(ISNUMBER($AA773),IF($AA773&gt;=0.005,100,IF($AA773&gt;=-0.015,50,0)),"")</f>
        <v>100</v>
      </c>
      <c r="AM773" s="59" t="n">
        <f aca="false">IF(ISNUMBER($AB773),IF($AB773=1,100,IF($AB773=0,50,0)),"")</f>
        <v>50</v>
      </c>
      <c r="AN773" s="0" t="str">
        <f aca="false">IF(ISNUMBER($AC773),IF($AC773&gt;=0.001,100,IF($AC773&gt;=-0.003,50,0)),"")</f>
        <v/>
      </c>
      <c r="AO773" s="0" t="str">
        <f aca="false">IF(ISNUMBER($AD773),IF($AD773&gt;=0.04,100,IF($AD773&gt;=0,50,0)),"")</f>
        <v/>
      </c>
      <c r="AP773" s="0" t="str">
        <f aca="false">IF(ISNUMBER($AE773),IF($AE773&gt;=25,100,IF($AE773&gt;=-75,50,0)),"")</f>
        <v/>
      </c>
      <c r="AQ773" s="0" t="str">
        <f aca="false">IF(ISNUMBER($AF773),IF($AF773&gt;0,100,IF($AF773&gt;=-50,50,0)),"")</f>
        <v/>
      </c>
      <c r="AR773" s="0" t="str">
        <f aca="false">IF(ISNUMBER($AG773),IF($AG773=1,100,IF($AG773=0,50,0)),"")</f>
        <v/>
      </c>
      <c r="AS773" s="0" t="str">
        <f aca="false">IF(ISNUMBER($AH773),IF($AH773&lt;0,100,IF($AH773&lt;=20,50,0)),"")</f>
        <v/>
      </c>
      <c r="AT773" s="0" t="str">
        <f aca="false">IF(ISNUMBER($AI773),IF($AI773&lt;0.95,100,IF($AI773&lt;=1,50,0)),"")</f>
        <v/>
      </c>
      <c r="AU773" s="0" t="str">
        <f aca="false">IF(ISNUMBER($AJ773),IF($AJ773&lt;30,0,IF($AJ773&lt;40,50,IF($AJ773&lt;=90,100,50))),"")</f>
        <v/>
      </c>
      <c r="AV773" s="0" t="str">
        <f aca="false">IF(ISNUMBER($AK773),IF($AK773&gt;-0.2,100,IF($AK773&gt;=-0.4,50,0)),"")</f>
        <v/>
      </c>
      <c r="AW773" s="59" t="n">
        <f aca="false">01_指標庫!$H$4*ISNUMBER($F773)+01_指標庫!$H$5*ISNUMBER($AA773)+01_指標庫!$H$6*ISNUMBER($G773)+01_指標庫!$H$7*ISNUMBER($H773)+01_指標庫!$H$8*ISNUMBER($AF773)+01_指標庫!$H$9*ISNUMBER($AG773)+01_指標庫!$H$10*ISNUMBER($AB773)+01_指標庫!$H$11*ISNUMBER($AC773)+01_指標庫!$H$12*ISNUMBER($AD773)+01_指標庫!$H$13*ISNUMBER($AE773)+01_指標庫!$H$14*ISNUMBER($I773)+01_指標庫!$H$15*ISNUMBER($AH773)+01_指標庫!$H$16*ISNUMBER($K773)+01_指標庫!$H$17*ISNUMBER($AI773)+01_指標庫!$H$18*ISNUMBER($AJ773)+01_指標庫!$H$19*ISNUMBER($AK773)+01_指標庫!$H$20*ISNUMBER($BB773)+01_指標庫!$H$21*ISNUMBER($BC773)</f>
        <v>51</v>
      </c>
      <c r="AX773" s="59" t="n">
        <f aca="false">IF(AW773=0,50,ROUND((01_指標庫!$H$4*IF(ISNUMBER($F773),L773,0)+01_指標庫!$H$5*IF(ISNUMBER($AA773),AL773,0)+01_指標庫!$H$6*IF(ISNUMBER($G773),M773,0)+01_指標庫!$H$7*IF(ISNUMBER($H773),N773,0)+01_指標庫!$H$8*IF(ISNUMBER($AF773),AQ773,0)+01_指標庫!$H$9*IF(ISNUMBER($AG773),AR773,0)+01_指標庫!$H$10*IF(ISNUMBER($AB773),AM773,0)+01_指標庫!$H$11*IF(ISNUMBER($AC773),AN773,0)+01_指標庫!$H$12*IF(ISNUMBER($AD773),AO773,0)+01_指標庫!$H$13*IF(ISNUMBER($AE773),AP773,0)+01_指標庫!$H$14*IF(ISNUMBER($I773),O773,0)+01_指標庫!$H$15*IF(ISNUMBER($AH773),AS773,0)+01_指標庫!$H$16*IF(ISNUMBER($K773),P773,0)+01_指標庫!$H$17*IF(ISNUMBER($AI773),AT773,0)+01_指標庫!$H$18*IF(ISNUMBER($AJ773),AU773,0)+01_指標庫!$H$19*IF(ISNUMBER($AK773),AV773,0)+01_指標庫!$H$20*IF(ISNUMBER($BB773),BB773,0)+01_指標庫!$H$21*IF(ISNUMBER($BC773),BC773,0))/AW773,1))</f>
        <v>81.4</v>
      </c>
      <c r="AY773" s="60"/>
      <c r="AZ773" s="60"/>
      <c r="BA773" s="58" t="n">
        <f aca="false">AVERAGE($E769:$E773)/AVERAGE($E764:$E773)-1</f>
        <v>0.00555788947375446</v>
      </c>
      <c r="BB773" s="59" t="n">
        <f aca="false">IF(ISNUMBER($BA773),IF(OR($S773&lt;=-0.03,$BA773&lt;-0.003),0,IF(OR($S773&lt;=-0.02,$BA773&lt;0.01),50,100)),"")</f>
        <v>50</v>
      </c>
      <c r="BC773" s="0" t="str">
        <f aca="false">IF(OR(COUNT($AZ773)=0,COUNT($AZ772)=0),"",IF(OR($AY773/$AZ772-1&lt;=-0.03,$AZ773/$AZ772-1&lt;=-0.045,IF(COUNT($AZ764:$AZ773)=10,AVERAGE($AZ769:$AZ773)/AVERAGE($AZ764:$AZ773)-1&lt;-0.01,FALSE())),0,IF(OR($AZ773/$AZ772-1&lt;=-0.02,IF(COUNT($AZ764:$AZ773)=10,AVERAGE($AZ769:$AZ773)/AVERAGE($AZ764:$AZ773)-1&lt;0.005,FALSE())),50,100)))</f>
        <v/>
      </c>
    </row>
    <row r="774" customFormat="false" ht="15" hidden="false" customHeight="true" outlineLevel="0" collapsed="false">
      <c r="A774" s="47" t="n">
        <v>770</v>
      </c>
      <c r="B774" s="48" t="n">
        <v>43676</v>
      </c>
      <c r="C774" s="47" t="n">
        <v>2019</v>
      </c>
      <c r="D774" s="49" t="s">
        <v>237</v>
      </c>
      <c r="E774" s="50" t="n">
        <v>7952.47</v>
      </c>
      <c r="F774" s="51" t="n">
        <v>0.105271</v>
      </c>
      <c r="G774" s="51" t="n">
        <v>-0.008043</v>
      </c>
      <c r="H774" s="52" t="n">
        <v>0.898</v>
      </c>
      <c r="I774" s="53" t="n">
        <v>397</v>
      </c>
      <c r="J774" s="47" t="s">
        <v>235</v>
      </c>
      <c r="K774" s="54" t="n">
        <v>13.94</v>
      </c>
      <c r="L774" s="55" t="n">
        <f aca="false">IF(COUNT(F774)=0,50,IF(F774&gt;=0,100,IF(F774&gt;=-0.02,50,0)))</f>
        <v>100</v>
      </c>
      <c r="M774" s="55" t="n">
        <f aca="false">IF(COUNT(G774)=0,50,IF(G774&gt;-0.06,100,IF(G774&gt;-0.15,50,0)))</f>
        <v>100</v>
      </c>
      <c r="N774" s="55" t="n">
        <f aca="false">IF(COUNT(H774)=0,50,IF(H774&gt;=0.6,100,IF(H774&gt;=0.4,50,0)))</f>
        <v>100</v>
      </c>
      <c r="O774" s="55" t="n">
        <f aca="false">IF(COUNT(I774)=0,50,IF(J774="proxy_vix",50,IF(I774&lt;350,100,IF(I774&lt;=450,50,0))))</f>
        <v>50</v>
      </c>
      <c r="P774" s="55" t="n">
        <f aca="false">IF(COUNT(K774)=0,50,IF(K774&lt;20,100,IF(K774&lt;=25,50,0)))</f>
        <v>100</v>
      </c>
      <c r="Q774" s="54"/>
      <c r="R774" s="47"/>
      <c r="S774" s="51" t="n">
        <f aca="false">$E774/$E773-1</f>
        <v>-0.0045825051194881</v>
      </c>
      <c r="T774" s="56" t="n">
        <f aca="false">$K774/$K773-1</f>
        <v>0.0865159781761495</v>
      </c>
      <c r="V774" s="57"/>
      <c r="W774" s="57"/>
      <c r="Y774" s="1" t="str">
        <f aca="false">IF(AX774&gt;=70,"EASY",IF(AX774&gt;40,"UNCERTAIN","HARD"))</f>
        <v>EASY</v>
      </c>
      <c r="AA774" s="58" t="n">
        <f aca="false">IF($A774&lt;200,"",AVERAGE($E725:$E774)/AVERAGE($E575:$E774)-1)</f>
        <v>0.0610980461758153</v>
      </c>
      <c r="AB774" s="59" t="n">
        <f aca="false">LOOKUP($B774,07_L1政策步階!$A$4:$A$14,07_L1政策步階!$C$4:$C$14)</f>
        <v>0</v>
      </c>
      <c r="AC774" s="57"/>
      <c r="AD774" s="57"/>
      <c r="AE774" s="57"/>
      <c r="AF774" s="57"/>
      <c r="AG774" s="57"/>
      <c r="AH774" s="57"/>
      <c r="AI774" s="57"/>
      <c r="AJ774" s="57"/>
      <c r="AK774" s="57"/>
      <c r="AL774" s="59" t="n">
        <f aca="false">IF(ISNUMBER($AA774),IF($AA774&gt;=0.005,100,IF($AA774&gt;=-0.015,50,0)),"")</f>
        <v>100</v>
      </c>
      <c r="AM774" s="59" t="n">
        <f aca="false">IF(ISNUMBER($AB774),IF($AB774=1,100,IF($AB774=0,50,0)),"")</f>
        <v>50</v>
      </c>
      <c r="AN774" s="0" t="str">
        <f aca="false">IF(ISNUMBER($AC774),IF($AC774&gt;=0.001,100,IF($AC774&gt;=-0.003,50,0)),"")</f>
        <v/>
      </c>
      <c r="AO774" s="0" t="str">
        <f aca="false">IF(ISNUMBER($AD774),IF($AD774&gt;=0.04,100,IF($AD774&gt;=0,50,0)),"")</f>
        <v/>
      </c>
      <c r="AP774" s="0" t="str">
        <f aca="false">IF(ISNUMBER($AE774),IF($AE774&gt;=25,100,IF($AE774&gt;=-75,50,0)),"")</f>
        <v/>
      </c>
      <c r="AQ774" s="0" t="str">
        <f aca="false">IF(ISNUMBER($AF774),IF($AF774&gt;0,100,IF($AF774&gt;=-50,50,0)),"")</f>
        <v/>
      </c>
      <c r="AR774" s="0" t="str">
        <f aca="false">IF(ISNUMBER($AG774),IF($AG774=1,100,IF($AG774=0,50,0)),"")</f>
        <v/>
      </c>
      <c r="AS774" s="0" t="str">
        <f aca="false">IF(ISNUMBER($AH774),IF($AH774&lt;0,100,IF($AH774&lt;=20,50,0)),"")</f>
        <v/>
      </c>
      <c r="AT774" s="0" t="str">
        <f aca="false">IF(ISNUMBER($AI774),IF($AI774&lt;0.95,100,IF($AI774&lt;=1,50,0)),"")</f>
        <v/>
      </c>
      <c r="AU774" s="0" t="str">
        <f aca="false">IF(ISNUMBER($AJ774),IF($AJ774&lt;30,0,IF($AJ774&lt;40,50,IF($AJ774&lt;=90,100,50))),"")</f>
        <v/>
      </c>
      <c r="AV774" s="0" t="str">
        <f aca="false">IF(ISNUMBER($AK774),IF($AK774&gt;-0.2,100,IF($AK774&gt;=-0.4,50,0)),"")</f>
        <v/>
      </c>
      <c r="AW774" s="59" t="n">
        <f aca="false">01_指標庫!$H$4*ISNUMBER($F774)+01_指標庫!$H$5*ISNUMBER($AA774)+01_指標庫!$H$6*ISNUMBER($G774)+01_指標庫!$H$7*ISNUMBER($H774)+01_指標庫!$H$8*ISNUMBER($AF774)+01_指標庫!$H$9*ISNUMBER($AG774)+01_指標庫!$H$10*ISNUMBER($AB774)+01_指標庫!$H$11*ISNUMBER($AC774)+01_指標庫!$H$12*ISNUMBER($AD774)+01_指標庫!$H$13*ISNUMBER($AE774)+01_指標庫!$H$14*ISNUMBER($I774)+01_指標庫!$H$15*ISNUMBER($AH774)+01_指標庫!$H$16*ISNUMBER($K774)+01_指標庫!$H$17*ISNUMBER($AI774)+01_指標庫!$H$18*ISNUMBER($AJ774)+01_指標庫!$H$19*ISNUMBER($AK774)+01_指標庫!$H$20*ISNUMBER($BB774)+01_指標庫!$H$21*ISNUMBER($BC774)</f>
        <v>51</v>
      </c>
      <c r="AX774" s="59" t="n">
        <f aca="false">IF(AW774=0,50,ROUND((01_指標庫!$H$4*IF(ISNUMBER($F774),L774,0)+01_指標庫!$H$5*IF(ISNUMBER($AA774),AL774,0)+01_指標庫!$H$6*IF(ISNUMBER($G774),M774,0)+01_指標庫!$H$7*IF(ISNUMBER($H774),N774,0)+01_指標庫!$H$8*IF(ISNUMBER($AF774),AQ774,0)+01_指標庫!$H$9*IF(ISNUMBER($AG774),AR774,0)+01_指標庫!$H$10*IF(ISNUMBER($AB774),AM774,0)+01_指標庫!$H$11*IF(ISNUMBER($AC774),AN774,0)+01_指標庫!$H$12*IF(ISNUMBER($AD774),AO774,0)+01_指標庫!$H$13*IF(ISNUMBER($AE774),AP774,0)+01_指標庫!$H$14*IF(ISNUMBER($I774),O774,0)+01_指標庫!$H$15*IF(ISNUMBER($AH774),AS774,0)+01_指標庫!$H$16*IF(ISNUMBER($K774),P774,0)+01_指標庫!$H$17*IF(ISNUMBER($AI774),AT774,0)+01_指標庫!$H$18*IF(ISNUMBER($AJ774),AU774,0)+01_指標庫!$H$19*IF(ISNUMBER($AK774),AV774,0)+01_指標庫!$H$20*IF(ISNUMBER($BB774),BB774,0)+01_指標庫!$H$21*IF(ISNUMBER($BC774),BC774,0))/AW774,1))</f>
        <v>81.4</v>
      </c>
      <c r="AY774" s="60"/>
      <c r="AZ774" s="60"/>
      <c r="BA774" s="58" t="n">
        <f aca="false">AVERAGE($E770:$E774)/AVERAGE($E765:$E774)-1</f>
        <v>0.00518363020389501</v>
      </c>
      <c r="BB774" s="59" t="n">
        <f aca="false">IF(ISNUMBER($BA774),IF(OR($S774&lt;=-0.03,$BA774&lt;-0.003),0,IF(OR($S774&lt;=-0.02,$BA774&lt;0.01),50,100)),"")</f>
        <v>50</v>
      </c>
      <c r="BC774" s="0" t="str">
        <f aca="false">IF(OR(COUNT($AZ774)=0,COUNT($AZ773)=0),"",IF(OR($AY774/$AZ773-1&lt;=-0.03,$AZ774/$AZ773-1&lt;=-0.045,IF(COUNT($AZ765:$AZ774)=10,AVERAGE($AZ770:$AZ774)/AVERAGE($AZ765:$AZ774)-1&lt;-0.01,FALSE())),0,IF(OR($AZ774/$AZ773-1&lt;=-0.02,IF(COUNT($AZ765:$AZ774)=10,AVERAGE($AZ770:$AZ774)/AVERAGE($AZ765:$AZ774)-1&lt;0.005,FALSE())),50,100)))</f>
        <v/>
      </c>
    </row>
    <row r="775" customFormat="false" ht="15" hidden="false" customHeight="true" outlineLevel="0" collapsed="false">
      <c r="A775" s="47" t="n">
        <v>771</v>
      </c>
      <c r="B775" s="48" t="n">
        <v>43677</v>
      </c>
      <c r="C775" s="47" t="n">
        <v>2019</v>
      </c>
      <c r="D775" s="49" t="s">
        <v>238</v>
      </c>
      <c r="E775" s="50" t="n">
        <v>7848.78</v>
      </c>
      <c r="F775" s="51" t="n">
        <v>0.090189</v>
      </c>
      <c r="G775" s="51" t="n">
        <v>-0.020977</v>
      </c>
      <c r="H775" s="52" t="n">
        <v>0.8776</v>
      </c>
      <c r="I775" s="53" t="n">
        <v>393</v>
      </c>
      <c r="J775" s="47" t="s">
        <v>235</v>
      </c>
      <c r="K775" s="54" t="n">
        <v>16.12</v>
      </c>
      <c r="L775" s="55" t="n">
        <f aca="false">IF(COUNT(F775)=0,50,IF(F775&gt;=0,100,IF(F775&gt;=-0.02,50,0)))</f>
        <v>100</v>
      </c>
      <c r="M775" s="55" t="n">
        <f aca="false">IF(COUNT(G775)=0,50,IF(G775&gt;-0.06,100,IF(G775&gt;-0.15,50,0)))</f>
        <v>100</v>
      </c>
      <c r="N775" s="55" t="n">
        <f aca="false">IF(COUNT(H775)=0,50,IF(H775&gt;=0.6,100,IF(H775&gt;=0.4,50,0)))</f>
        <v>100</v>
      </c>
      <c r="O775" s="55" t="n">
        <f aca="false">IF(COUNT(I775)=0,50,IF(J775="proxy_vix",50,IF(I775&lt;350,100,IF(I775&lt;=450,50,0))))</f>
        <v>50</v>
      </c>
      <c r="P775" s="55" t="n">
        <f aca="false">IF(COUNT(K775)=0,50,IF(K775&lt;20,100,IF(K775&lt;=25,50,0)))</f>
        <v>100</v>
      </c>
      <c r="Q775" s="54"/>
      <c r="R775" s="47"/>
      <c r="S775" s="51" t="n">
        <f aca="false">$E775/$E774-1</f>
        <v>-0.0130387162730574</v>
      </c>
      <c r="T775" s="56" t="n">
        <f aca="false">$K775/$K774-1</f>
        <v>0.156384505021521</v>
      </c>
      <c r="V775" s="57"/>
      <c r="W775" s="57"/>
      <c r="Y775" s="1" t="str">
        <f aca="false">IF(AX775&gt;=70,"EASY",IF(AX775&gt;40,"UNCERTAIN","HARD"))</f>
        <v>EASY</v>
      </c>
      <c r="AA775" s="58" t="n">
        <f aca="false">IF($A775&lt;200,"",AVERAGE($E726:$E775)/AVERAGE($E576:$E775)-1)</f>
        <v>0.0617574793468225</v>
      </c>
      <c r="AB775" s="59" t="n">
        <f aca="false">LOOKUP($B775,07_L1政策步階!$A$4:$A$14,07_L1政策步階!$C$4:$C$14)</f>
        <v>1</v>
      </c>
      <c r="AC775" s="57"/>
      <c r="AD775" s="57"/>
      <c r="AE775" s="57"/>
      <c r="AF775" s="57"/>
      <c r="AG775" s="57"/>
      <c r="AH775" s="57"/>
      <c r="AI775" s="57"/>
      <c r="AJ775" s="57"/>
      <c r="AK775" s="57"/>
      <c r="AL775" s="59" t="n">
        <f aca="false">IF(ISNUMBER($AA775),IF($AA775&gt;=0.005,100,IF($AA775&gt;=-0.015,50,0)),"")</f>
        <v>100</v>
      </c>
      <c r="AM775" s="59" t="n">
        <f aca="false">IF(ISNUMBER($AB775),IF($AB775=1,100,IF($AB775=0,50,0)),"")</f>
        <v>100</v>
      </c>
      <c r="AN775" s="0" t="str">
        <f aca="false">IF(ISNUMBER($AC775),IF($AC775&gt;=0.001,100,IF($AC775&gt;=-0.003,50,0)),"")</f>
        <v/>
      </c>
      <c r="AO775" s="0" t="str">
        <f aca="false">IF(ISNUMBER($AD775),IF($AD775&gt;=0.04,100,IF($AD775&gt;=0,50,0)),"")</f>
        <v/>
      </c>
      <c r="AP775" s="0" t="str">
        <f aca="false">IF(ISNUMBER($AE775),IF($AE775&gt;=25,100,IF($AE775&gt;=-75,50,0)),"")</f>
        <v/>
      </c>
      <c r="AQ775" s="0" t="str">
        <f aca="false">IF(ISNUMBER($AF775),IF($AF775&gt;0,100,IF($AF775&gt;=-50,50,0)),"")</f>
        <v/>
      </c>
      <c r="AR775" s="0" t="str">
        <f aca="false">IF(ISNUMBER($AG775),IF($AG775=1,100,IF($AG775=0,50,0)),"")</f>
        <v/>
      </c>
      <c r="AS775" s="0" t="str">
        <f aca="false">IF(ISNUMBER($AH775),IF($AH775&lt;0,100,IF($AH775&lt;=20,50,0)),"")</f>
        <v/>
      </c>
      <c r="AT775" s="0" t="str">
        <f aca="false">IF(ISNUMBER($AI775),IF($AI775&lt;0.95,100,IF($AI775&lt;=1,50,0)),"")</f>
        <v/>
      </c>
      <c r="AU775" s="0" t="str">
        <f aca="false">IF(ISNUMBER($AJ775),IF($AJ775&lt;30,0,IF($AJ775&lt;40,50,IF($AJ775&lt;=90,100,50))),"")</f>
        <v/>
      </c>
      <c r="AV775" s="0" t="str">
        <f aca="false">IF(ISNUMBER($AK775),IF($AK775&gt;-0.2,100,IF($AK775&gt;=-0.4,50,0)),"")</f>
        <v/>
      </c>
      <c r="AW775" s="59" t="n">
        <f aca="false">01_指標庫!$H$4*ISNUMBER($F775)+01_指標庫!$H$5*ISNUMBER($AA775)+01_指標庫!$H$6*ISNUMBER($G775)+01_指標庫!$H$7*ISNUMBER($H775)+01_指標庫!$H$8*ISNUMBER($AF775)+01_指標庫!$H$9*ISNUMBER($AG775)+01_指標庫!$H$10*ISNUMBER($AB775)+01_指標庫!$H$11*ISNUMBER($AC775)+01_指標庫!$H$12*ISNUMBER($AD775)+01_指標庫!$H$13*ISNUMBER($AE775)+01_指標庫!$H$14*ISNUMBER($I775)+01_指標庫!$H$15*ISNUMBER($AH775)+01_指標庫!$H$16*ISNUMBER($K775)+01_指標庫!$H$17*ISNUMBER($AI775)+01_指標庫!$H$18*ISNUMBER($AJ775)+01_指標庫!$H$19*ISNUMBER($AK775)+01_指標庫!$H$20*ISNUMBER($BB775)+01_指標庫!$H$21*ISNUMBER($BC775)</f>
        <v>51</v>
      </c>
      <c r="AX775" s="59" t="n">
        <f aca="false">IF(AW775=0,50,ROUND((01_指標庫!$H$4*IF(ISNUMBER($F775),L775,0)+01_指標庫!$H$5*IF(ISNUMBER($AA775),AL775,0)+01_指標庫!$H$6*IF(ISNUMBER($G775),M775,0)+01_指標庫!$H$7*IF(ISNUMBER($H775),N775,0)+01_指標庫!$H$8*IF(ISNUMBER($AF775),AQ775,0)+01_指標庫!$H$9*IF(ISNUMBER($AG775),AR775,0)+01_指標庫!$H$10*IF(ISNUMBER($AB775),AM775,0)+01_指標庫!$H$11*IF(ISNUMBER($AC775),AN775,0)+01_指標庫!$H$12*IF(ISNUMBER($AD775),AO775,0)+01_指標庫!$H$13*IF(ISNUMBER($AE775),AP775,0)+01_指標庫!$H$14*IF(ISNUMBER($I775),O775,0)+01_指標庫!$H$15*IF(ISNUMBER($AH775),AS775,0)+01_指標庫!$H$16*IF(ISNUMBER($K775),P775,0)+01_指標庫!$H$17*IF(ISNUMBER($AI775),AT775,0)+01_指標庫!$H$18*IF(ISNUMBER($AJ775),AU775,0)+01_指標庫!$H$19*IF(ISNUMBER($AK775),AV775,0)+01_指標庫!$H$20*IF(ISNUMBER($BB775),BB775,0)+01_指標庫!$H$21*IF(ISNUMBER($BC775),BC775,0))/AW775,1))</f>
        <v>86.3</v>
      </c>
      <c r="AY775" s="60"/>
      <c r="AZ775" s="60"/>
      <c r="BA775" s="58" t="n">
        <f aca="false">AVERAGE($E771:$E775)/AVERAGE($E766:$E775)-1</f>
        <v>0.00161103575244126</v>
      </c>
      <c r="BB775" s="59" t="n">
        <f aca="false">IF(ISNUMBER($BA775),IF(OR($S775&lt;=-0.03,$BA775&lt;-0.003),0,IF(OR($S775&lt;=-0.02,$BA775&lt;0.01),50,100)),"")</f>
        <v>50</v>
      </c>
      <c r="BC775" s="0" t="str">
        <f aca="false">IF(OR(COUNT($AZ775)=0,COUNT($AZ774)=0),"",IF(OR($AY775/$AZ774-1&lt;=-0.03,$AZ775/$AZ774-1&lt;=-0.045,IF(COUNT($AZ766:$AZ775)=10,AVERAGE($AZ771:$AZ775)/AVERAGE($AZ766:$AZ775)-1&lt;-0.01,FALSE())),0,IF(OR($AZ775/$AZ774-1&lt;=-0.02,IF(COUNT($AZ766:$AZ775)=10,AVERAGE($AZ771:$AZ775)/AVERAGE($AZ766:$AZ775)-1&lt;0.005,FALSE())),50,100)))</f>
        <v/>
      </c>
    </row>
    <row r="776" customFormat="false" ht="15" hidden="false" customHeight="true" outlineLevel="0" collapsed="false">
      <c r="A776" s="47" t="n">
        <v>772</v>
      </c>
      <c r="B776" s="48" t="n">
        <v>43678</v>
      </c>
      <c r="C776" s="47" t="n">
        <v>2019</v>
      </c>
      <c r="D776" s="49" t="s">
        <v>239</v>
      </c>
      <c r="E776" s="50" t="n">
        <v>7801.15</v>
      </c>
      <c r="F776" s="51" t="n">
        <v>0.083089</v>
      </c>
      <c r="G776" s="51" t="n">
        <v>-0.026918</v>
      </c>
      <c r="H776" s="52" t="n">
        <v>0.8776</v>
      </c>
      <c r="I776" s="53" t="n">
        <v>410</v>
      </c>
      <c r="J776" s="47" t="s">
        <v>235</v>
      </c>
      <c r="K776" s="54" t="n">
        <v>17.87</v>
      </c>
      <c r="L776" s="55" t="n">
        <f aca="false">IF(COUNT(F776)=0,50,IF(F776&gt;=0,100,IF(F776&gt;=-0.02,50,0)))</f>
        <v>100</v>
      </c>
      <c r="M776" s="55" t="n">
        <f aca="false">IF(COUNT(G776)=0,50,IF(G776&gt;-0.06,100,IF(G776&gt;-0.15,50,0)))</f>
        <v>100</v>
      </c>
      <c r="N776" s="55" t="n">
        <f aca="false">IF(COUNT(H776)=0,50,IF(H776&gt;=0.6,100,IF(H776&gt;=0.4,50,0)))</f>
        <v>100</v>
      </c>
      <c r="O776" s="55" t="n">
        <f aca="false">IF(COUNT(I776)=0,50,IF(J776="proxy_vix",50,IF(I776&lt;350,100,IF(I776&lt;=450,50,0))))</f>
        <v>50</v>
      </c>
      <c r="P776" s="55" t="n">
        <f aca="false">IF(COUNT(K776)=0,50,IF(K776&lt;20,100,IF(K776&lt;=25,50,0)))</f>
        <v>100</v>
      </c>
      <c r="Q776" s="54"/>
      <c r="R776" s="47"/>
      <c r="S776" s="51" t="n">
        <f aca="false">$E776/$E775-1</f>
        <v>-0.0060684590471386</v>
      </c>
      <c r="T776" s="56" t="n">
        <f aca="false">$K776/$K775-1</f>
        <v>0.108560794044665</v>
      </c>
      <c r="V776" s="57"/>
      <c r="W776" s="57"/>
      <c r="Y776" s="1" t="str">
        <f aca="false">IF(AX776&gt;=70,"EASY",IF(AX776&gt;40,"UNCERTAIN","HARD"))</f>
        <v>EASY</v>
      </c>
      <c r="AA776" s="58" t="n">
        <f aca="false">IF($A776&lt;200,"",AVERAGE($E727:$E776)/AVERAGE($E577:$E776)-1)</f>
        <v>0.062255079682451</v>
      </c>
      <c r="AB776" s="59" t="n">
        <f aca="false">LOOKUP($B776,07_L1政策步階!$A$4:$A$14,07_L1政策步階!$C$4:$C$14)</f>
        <v>1</v>
      </c>
      <c r="AC776" s="57"/>
      <c r="AD776" s="57"/>
      <c r="AE776" s="57"/>
      <c r="AF776" s="57"/>
      <c r="AG776" s="57"/>
      <c r="AH776" s="57"/>
      <c r="AI776" s="57"/>
      <c r="AJ776" s="57"/>
      <c r="AK776" s="57"/>
      <c r="AL776" s="59" t="n">
        <f aca="false">IF(ISNUMBER($AA776),IF($AA776&gt;=0.005,100,IF($AA776&gt;=-0.015,50,0)),"")</f>
        <v>100</v>
      </c>
      <c r="AM776" s="59" t="n">
        <f aca="false">IF(ISNUMBER($AB776),IF($AB776=1,100,IF($AB776=0,50,0)),"")</f>
        <v>100</v>
      </c>
      <c r="AN776" s="0" t="str">
        <f aca="false">IF(ISNUMBER($AC776),IF($AC776&gt;=0.001,100,IF($AC776&gt;=-0.003,50,0)),"")</f>
        <v/>
      </c>
      <c r="AO776" s="0" t="str">
        <f aca="false">IF(ISNUMBER($AD776),IF($AD776&gt;=0.04,100,IF($AD776&gt;=0,50,0)),"")</f>
        <v/>
      </c>
      <c r="AP776" s="0" t="str">
        <f aca="false">IF(ISNUMBER($AE776),IF($AE776&gt;=25,100,IF($AE776&gt;=-75,50,0)),"")</f>
        <v/>
      </c>
      <c r="AQ776" s="0" t="str">
        <f aca="false">IF(ISNUMBER($AF776),IF($AF776&gt;0,100,IF($AF776&gt;=-50,50,0)),"")</f>
        <v/>
      </c>
      <c r="AR776" s="0" t="str">
        <f aca="false">IF(ISNUMBER($AG776),IF($AG776=1,100,IF($AG776=0,50,0)),"")</f>
        <v/>
      </c>
      <c r="AS776" s="0" t="str">
        <f aca="false">IF(ISNUMBER($AH776),IF($AH776&lt;0,100,IF($AH776&lt;=20,50,0)),"")</f>
        <v/>
      </c>
      <c r="AT776" s="0" t="str">
        <f aca="false">IF(ISNUMBER($AI776),IF($AI776&lt;0.95,100,IF($AI776&lt;=1,50,0)),"")</f>
        <v/>
      </c>
      <c r="AU776" s="0" t="str">
        <f aca="false">IF(ISNUMBER($AJ776),IF($AJ776&lt;30,0,IF($AJ776&lt;40,50,IF($AJ776&lt;=90,100,50))),"")</f>
        <v/>
      </c>
      <c r="AV776" s="0" t="str">
        <f aca="false">IF(ISNUMBER($AK776),IF($AK776&gt;-0.2,100,IF($AK776&gt;=-0.4,50,0)),"")</f>
        <v/>
      </c>
      <c r="AW776" s="59" t="n">
        <f aca="false">01_指標庫!$H$4*ISNUMBER($F776)+01_指標庫!$H$5*ISNUMBER($AA776)+01_指標庫!$H$6*ISNUMBER($G776)+01_指標庫!$H$7*ISNUMBER($H776)+01_指標庫!$H$8*ISNUMBER($AF776)+01_指標庫!$H$9*ISNUMBER($AG776)+01_指標庫!$H$10*ISNUMBER($AB776)+01_指標庫!$H$11*ISNUMBER($AC776)+01_指標庫!$H$12*ISNUMBER($AD776)+01_指標庫!$H$13*ISNUMBER($AE776)+01_指標庫!$H$14*ISNUMBER($I776)+01_指標庫!$H$15*ISNUMBER($AH776)+01_指標庫!$H$16*ISNUMBER($K776)+01_指標庫!$H$17*ISNUMBER($AI776)+01_指標庫!$H$18*ISNUMBER($AJ776)+01_指標庫!$H$19*ISNUMBER($AK776)+01_指標庫!$H$20*ISNUMBER($BB776)+01_指標庫!$H$21*ISNUMBER($BC776)</f>
        <v>51</v>
      </c>
      <c r="AX776" s="59" t="n">
        <f aca="false">IF(AW776=0,50,ROUND((01_指標庫!$H$4*IF(ISNUMBER($F776),L776,0)+01_指標庫!$H$5*IF(ISNUMBER($AA776),AL776,0)+01_指標庫!$H$6*IF(ISNUMBER($G776),M776,0)+01_指標庫!$H$7*IF(ISNUMBER($H776),N776,0)+01_指標庫!$H$8*IF(ISNUMBER($AF776),AQ776,0)+01_指標庫!$H$9*IF(ISNUMBER($AG776),AR776,0)+01_指標庫!$H$10*IF(ISNUMBER($AB776),AM776,0)+01_指標庫!$H$11*IF(ISNUMBER($AC776),AN776,0)+01_指標庫!$H$12*IF(ISNUMBER($AD776),AO776,0)+01_指標庫!$H$13*IF(ISNUMBER($AE776),AP776,0)+01_指標庫!$H$14*IF(ISNUMBER($I776),O776,0)+01_指標庫!$H$15*IF(ISNUMBER($AH776),AS776,0)+01_指標庫!$H$16*IF(ISNUMBER($K776),P776,0)+01_指標庫!$H$17*IF(ISNUMBER($AI776),AT776,0)+01_指標庫!$H$18*IF(ISNUMBER($AJ776),AU776,0)+01_指標庫!$H$19*IF(ISNUMBER($AK776),AV776,0)+01_指標庫!$H$20*IF(ISNUMBER($BB776),BB776,0)+01_指標庫!$H$21*IF(ISNUMBER($BC776),BC776,0))/AW776,1))</f>
        <v>86.3</v>
      </c>
      <c r="AY776" s="60"/>
      <c r="AZ776" s="60"/>
      <c r="BA776" s="58" t="n">
        <f aca="false">AVERAGE($E772:$E776)/AVERAGE($E767:$E776)-1</f>
        <v>-0.000336052841690915</v>
      </c>
      <c r="BB776" s="59" t="n">
        <f aca="false">IF(ISNUMBER($BA776),IF(OR($S776&lt;=-0.03,$BA776&lt;-0.003),0,IF(OR($S776&lt;=-0.02,$BA776&lt;0.01),50,100)),"")</f>
        <v>50</v>
      </c>
      <c r="BC776" s="0" t="str">
        <f aca="false">IF(OR(COUNT($AZ776)=0,COUNT($AZ775)=0),"",IF(OR($AY776/$AZ775-1&lt;=-0.03,$AZ776/$AZ775-1&lt;=-0.045,IF(COUNT($AZ767:$AZ776)=10,AVERAGE($AZ772:$AZ776)/AVERAGE($AZ767:$AZ776)-1&lt;-0.01,FALSE())),0,IF(OR($AZ776/$AZ775-1&lt;=-0.02,IF(COUNT($AZ767:$AZ776)=10,AVERAGE($AZ772:$AZ776)/AVERAGE($AZ767:$AZ776)-1&lt;0.005,FALSE())),50,100)))</f>
        <v/>
      </c>
    </row>
    <row r="777" customFormat="false" ht="15" hidden="false" customHeight="true" outlineLevel="0" collapsed="false">
      <c r="A777" s="47" t="n">
        <v>773</v>
      </c>
      <c r="B777" s="48" t="n">
        <v>43679</v>
      </c>
      <c r="C777" s="47" t="n">
        <v>2019</v>
      </c>
      <c r="D777" s="49" t="s">
        <v>234</v>
      </c>
      <c r="E777" s="50" t="n">
        <v>7692.8</v>
      </c>
      <c r="F777" s="51" t="n">
        <v>0.067583</v>
      </c>
      <c r="G777" s="51" t="n">
        <v>-0.040433</v>
      </c>
      <c r="H777" s="52" t="n">
        <v>0.8367</v>
      </c>
      <c r="I777" s="53" t="n">
        <v>419</v>
      </c>
      <c r="J777" s="47" t="s">
        <v>235</v>
      </c>
      <c r="K777" s="54" t="n">
        <v>17.61</v>
      </c>
      <c r="L777" s="55" t="n">
        <f aca="false">IF(COUNT(F777)=0,50,IF(F777&gt;=0,100,IF(F777&gt;=-0.02,50,0)))</f>
        <v>100</v>
      </c>
      <c r="M777" s="55" t="n">
        <f aca="false">IF(COUNT(G777)=0,50,IF(G777&gt;-0.06,100,IF(G777&gt;-0.15,50,0)))</f>
        <v>100</v>
      </c>
      <c r="N777" s="55" t="n">
        <f aca="false">IF(COUNT(H777)=0,50,IF(H777&gt;=0.6,100,IF(H777&gt;=0.4,50,0)))</f>
        <v>100</v>
      </c>
      <c r="O777" s="55" t="n">
        <f aca="false">IF(COUNT(I777)=0,50,IF(J777="proxy_vix",50,IF(I777&lt;350,100,IF(I777&lt;=450,50,0))))</f>
        <v>50</v>
      </c>
      <c r="P777" s="55" t="n">
        <f aca="false">IF(COUNT(K777)=0,50,IF(K777&lt;20,100,IF(K777&lt;=25,50,0)))</f>
        <v>100</v>
      </c>
      <c r="Q777" s="54"/>
      <c r="R777" s="47"/>
      <c r="S777" s="51" t="n">
        <f aca="false">$E777/$E776-1</f>
        <v>-0.0138889779071034</v>
      </c>
      <c r="T777" s="56" t="n">
        <f aca="false">$K777/$K776-1</f>
        <v>-0.0145495243424735</v>
      </c>
      <c r="V777" s="57"/>
      <c r="W777" s="57"/>
      <c r="Y777" s="1" t="str">
        <f aca="false">IF(AX777&gt;=70,"EASY",IF(AX777&gt;40,"UNCERTAIN","HARD"))</f>
        <v>EASY</v>
      </c>
      <c r="AA777" s="58" t="n">
        <f aca="false">IF($A777&lt;200,"",AVERAGE($E728:$E777)/AVERAGE($E578:$E777)-1)</f>
        <v>0.0625503795022226</v>
      </c>
      <c r="AB777" s="59" t="n">
        <f aca="false">LOOKUP($B777,07_L1政策步階!$A$4:$A$14,07_L1政策步階!$C$4:$C$14)</f>
        <v>1</v>
      </c>
      <c r="AC777" s="57"/>
      <c r="AD777" s="57"/>
      <c r="AE777" s="57"/>
      <c r="AF777" s="57"/>
      <c r="AG777" s="57"/>
      <c r="AH777" s="57"/>
      <c r="AI777" s="57"/>
      <c r="AJ777" s="57"/>
      <c r="AK777" s="57"/>
      <c r="AL777" s="59" t="n">
        <f aca="false">IF(ISNUMBER($AA777),IF($AA777&gt;=0.005,100,IF($AA777&gt;=-0.015,50,0)),"")</f>
        <v>100</v>
      </c>
      <c r="AM777" s="59" t="n">
        <f aca="false">IF(ISNUMBER($AB777),IF($AB777=1,100,IF($AB777=0,50,0)),"")</f>
        <v>100</v>
      </c>
      <c r="AN777" s="0" t="str">
        <f aca="false">IF(ISNUMBER($AC777),IF($AC777&gt;=0.001,100,IF($AC777&gt;=-0.003,50,0)),"")</f>
        <v/>
      </c>
      <c r="AO777" s="0" t="str">
        <f aca="false">IF(ISNUMBER($AD777),IF($AD777&gt;=0.04,100,IF($AD777&gt;=0,50,0)),"")</f>
        <v/>
      </c>
      <c r="AP777" s="0" t="str">
        <f aca="false">IF(ISNUMBER($AE777),IF($AE777&gt;=25,100,IF($AE777&gt;=-75,50,0)),"")</f>
        <v/>
      </c>
      <c r="AQ777" s="0" t="str">
        <f aca="false">IF(ISNUMBER($AF777),IF($AF777&gt;0,100,IF($AF777&gt;=-50,50,0)),"")</f>
        <v/>
      </c>
      <c r="AR777" s="0" t="str">
        <f aca="false">IF(ISNUMBER($AG777),IF($AG777=1,100,IF($AG777=0,50,0)),"")</f>
        <v/>
      </c>
      <c r="AS777" s="0" t="str">
        <f aca="false">IF(ISNUMBER($AH777),IF($AH777&lt;0,100,IF($AH777&lt;=20,50,0)),"")</f>
        <v/>
      </c>
      <c r="AT777" s="0" t="str">
        <f aca="false">IF(ISNUMBER($AI777),IF($AI777&lt;0.95,100,IF($AI777&lt;=1,50,0)),"")</f>
        <v/>
      </c>
      <c r="AU777" s="0" t="str">
        <f aca="false">IF(ISNUMBER($AJ777),IF($AJ777&lt;30,0,IF($AJ777&lt;40,50,IF($AJ777&lt;=90,100,50))),"")</f>
        <v/>
      </c>
      <c r="AV777" s="0" t="str">
        <f aca="false">IF(ISNUMBER($AK777),IF($AK777&gt;-0.2,100,IF($AK777&gt;=-0.4,50,0)),"")</f>
        <v/>
      </c>
      <c r="AW777" s="59" t="n">
        <f aca="false">01_指標庫!$H$4*ISNUMBER($F777)+01_指標庫!$H$5*ISNUMBER($AA777)+01_指標庫!$H$6*ISNUMBER($G777)+01_指標庫!$H$7*ISNUMBER($H777)+01_指標庫!$H$8*ISNUMBER($AF777)+01_指標庫!$H$9*ISNUMBER($AG777)+01_指標庫!$H$10*ISNUMBER($AB777)+01_指標庫!$H$11*ISNUMBER($AC777)+01_指標庫!$H$12*ISNUMBER($AD777)+01_指標庫!$H$13*ISNUMBER($AE777)+01_指標庫!$H$14*ISNUMBER($I777)+01_指標庫!$H$15*ISNUMBER($AH777)+01_指標庫!$H$16*ISNUMBER($K777)+01_指標庫!$H$17*ISNUMBER($AI777)+01_指標庫!$H$18*ISNUMBER($AJ777)+01_指標庫!$H$19*ISNUMBER($AK777)+01_指標庫!$H$20*ISNUMBER($BB777)+01_指標庫!$H$21*ISNUMBER($BC777)</f>
        <v>51</v>
      </c>
      <c r="AX777" s="59" t="n">
        <f aca="false">IF(AW777=0,50,ROUND((01_指標庫!$H$4*IF(ISNUMBER($F777),L777,0)+01_指標庫!$H$5*IF(ISNUMBER($AA777),AL777,0)+01_指標庫!$H$6*IF(ISNUMBER($G777),M777,0)+01_指標庫!$H$7*IF(ISNUMBER($H777),N777,0)+01_指標庫!$H$8*IF(ISNUMBER($AF777),AQ777,0)+01_指標庫!$H$9*IF(ISNUMBER($AG777),AR777,0)+01_指標庫!$H$10*IF(ISNUMBER($AB777),AM777,0)+01_指標庫!$H$11*IF(ISNUMBER($AC777),AN777,0)+01_指標庫!$H$12*IF(ISNUMBER($AD777),AO777,0)+01_指標庫!$H$13*IF(ISNUMBER($AE777),AP777,0)+01_指標庫!$H$14*IF(ISNUMBER($I777),O777,0)+01_指標庫!$H$15*IF(ISNUMBER($AH777),AS777,0)+01_指標庫!$H$16*IF(ISNUMBER($K777),P777,0)+01_指標庫!$H$17*IF(ISNUMBER($AI777),AT777,0)+01_指標庫!$H$18*IF(ISNUMBER($AJ777),AU777,0)+01_指標庫!$H$19*IF(ISNUMBER($AK777),AV777,0)+01_指標庫!$H$20*IF(ISNUMBER($BB777),BB777,0)+01_指標庫!$H$21*IF(ISNUMBER($BC777),BC777,0))/AW777,1))</f>
        <v>80.4</v>
      </c>
      <c r="AY777" s="60"/>
      <c r="AZ777" s="60"/>
      <c r="BA777" s="58" t="n">
        <f aca="false">AVERAGE($E773:$E777)/AVERAGE($E768:$E777)-1</f>
        <v>-0.00673603839325709</v>
      </c>
      <c r="BB777" s="59" t="n">
        <f aca="false">IF(ISNUMBER($BA777),IF(OR($S777&lt;=-0.03,$BA777&lt;-0.003),0,IF(OR($S777&lt;=-0.02,$BA777&lt;0.01),50,100)),"")</f>
        <v>0</v>
      </c>
      <c r="BC777" s="0" t="str">
        <f aca="false">IF(OR(COUNT($AZ777)=0,COUNT($AZ776)=0),"",IF(OR($AY777/$AZ776-1&lt;=-0.03,$AZ777/$AZ776-1&lt;=-0.045,IF(COUNT($AZ768:$AZ777)=10,AVERAGE($AZ773:$AZ777)/AVERAGE($AZ768:$AZ777)-1&lt;-0.01,FALSE())),0,IF(OR($AZ777/$AZ776-1&lt;=-0.02,IF(COUNT($AZ768:$AZ777)=10,AVERAGE($AZ773:$AZ777)/AVERAGE($AZ768:$AZ777)-1&lt;0.005,FALSE())),50,100)))</f>
        <v/>
      </c>
    </row>
    <row r="778" customFormat="false" ht="15" hidden="false" customHeight="true" outlineLevel="0" collapsed="false">
      <c r="A778" s="47" t="n">
        <v>774</v>
      </c>
      <c r="B778" s="48" t="n">
        <v>43682</v>
      </c>
      <c r="C778" s="47" t="n">
        <v>2019</v>
      </c>
      <c r="D778" s="49" t="s">
        <v>236</v>
      </c>
      <c r="E778" s="50" t="n">
        <v>7415.69</v>
      </c>
      <c r="F778" s="51" t="n">
        <v>0.029027</v>
      </c>
      <c r="G778" s="51" t="n">
        <v>-0.074999</v>
      </c>
      <c r="H778" s="52" t="n">
        <v>0.7551</v>
      </c>
      <c r="I778" s="53" t="n">
        <v>453</v>
      </c>
      <c r="J778" s="47" t="s">
        <v>235</v>
      </c>
      <c r="K778" s="54" t="n">
        <v>24.59</v>
      </c>
      <c r="L778" s="55" t="n">
        <f aca="false">IF(COUNT(F778)=0,50,IF(F778&gt;=0,100,IF(F778&gt;=-0.02,50,0)))</f>
        <v>100</v>
      </c>
      <c r="M778" s="55" t="n">
        <f aca="false">IF(COUNT(G778)=0,50,IF(G778&gt;-0.06,100,IF(G778&gt;-0.15,50,0)))</f>
        <v>50</v>
      </c>
      <c r="N778" s="55" t="n">
        <f aca="false">IF(COUNT(H778)=0,50,IF(H778&gt;=0.6,100,IF(H778&gt;=0.4,50,0)))</f>
        <v>100</v>
      </c>
      <c r="O778" s="55" t="n">
        <f aca="false">IF(COUNT(I778)=0,50,IF(J778="proxy_vix",50,IF(I778&lt;350,100,IF(I778&lt;=450,50,0))))</f>
        <v>0</v>
      </c>
      <c r="P778" s="55" t="n">
        <f aca="false">IF(COUNT(K778)=0,50,IF(K778&lt;20,100,IF(K778&lt;=25,50,0)))</f>
        <v>50</v>
      </c>
      <c r="Q778" s="54"/>
      <c r="R778" s="47"/>
      <c r="S778" s="51" t="n">
        <f aca="false">$E778/$E777-1</f>
        <v>-0.0360219945923461</v>
      </c>
      <c r="T778" s="56" t="n">
        <f aca="false">$K778/$K777-1</f>
        <v>0.396365701306076</v>
      </c>
      <c r="V778" s="57"/>
      <c r="W778" s="57"/>
      <c r="Y778" s="1" t="str">
        <f aca="false">IF(AX778&gt;=70,"EASY",IF(AX778&gt;40,"UNCERTAIN","HARD"))</f>
        <v>UNCERTAIN</v>
      </c>
      <c r="AA778" s="58" t="n">
        <f aca="false">IF($A778&lt;200,"",AVERAGE($E729:$E778)/AVERAGE($E579:$E778)-1)</f>
        <v>0.0627467779487361</v>
      </c>
      <c r="AB778" s="59" t="n">
        <f aca="false">LOOKUP($B778,07_L1政策步階!$A$4:$A$14,07_L1政策步階!$C$4:$C$14)</f>
        <v>1</v>
      </c>
      <c r="AC778" s="57"/>
      <c r="AD778" s="57"/>
      <c r="AE778" s="57"/>
      <c r="AF778" s="57"/>
      <c r="AG778" s="57"/>
      <c r="AH778" s="57"/>
      <c r="AI778" s="57"/>
      <c r="AJ778" s="57"/>
      <c r="AK778" s="57"/>
      <c r="AL778" s="59" t="n">
        <f aca="false">IF(ISNUMBER($AA778),IF($AA778&gt;=0.005,100,IF($AA778&gt;=-0.015,50,0)),"")</f>
        <v>100</v>
      </c>
      <c r="AM778" s="59" t="n">
        <f aca="false">IF(ISNUMBER($AB778),IF($AB778=1,100,IF($AB778=0,50,0)),"")</f>
        <v>100</v>
      </c>
      <c r="AN778" s="0" t="str">
        <f aca="false">IF(ISNUMBER($AC778),IF($AC778&gt;=0.001,100,IF($AC778&gt;=-0.003,50,0)),"")</f>
        <v/>
      </c>
      <c r="AO778" s="0" t="str">
        <f aca="false">IF(ISNUMBER($AD778),IF($AD778&gt;=0.04,100,IF($AD778&gt;=0,50,0)),"")</f>
        <v/>
      </c>
      <c r="AP778" s="0" t="str">
        <f aca="false">IF(ISNUMBER($AE778),IF($AE778&gt;=25,100,IF($AE778&gt;=-75,50,0)),"")</f>
        <v/>
      </c>
      <c r="AQ778" s="0" t="str">
        <f aca="false">IF(ISNUMBER($AF778),IF($AF778&gt;0,100,IF($AF778&gt;=-50,50,0)),"")</f>
        <v/>
      </c>
      <c r="AR778" s="0" t="str">
        <f aca="false">IF(ISNUMBER($AG778),IF($AG778=1,100,IF($AG778=0,50,0)),"")</f>
        <v/>
      </c>
      <c r="AS778" s="0" t="str">
        <f aca="false">IF(ISNUMBER($AH778),IF($AH778&lt;0,100,IF($AH778&lt;=20,50,0)),"")</f>
        <v/>
      </c>
      <c r="AT778" s="0" t="str">
        <f aca="false">IF(ISNUMBER($AI778),IF($AI778&lt;0.95,100,IF($AI778&lt;=1,50,0)),"")</f>
        <v/>
      </c>
      <c r="AU778" s="0" t="str">
        <f aca="false">IF(ISNUMBER($AJ778),IF($AJ778&lt;30,0,IF($AJ778&lt;40,50,IF($AJ778&lt;=90,100,50))),"")</f>
        <v/>
      </c>
      <c r="AV778" s="0" t="str">
        <f aca="false">IF(ISNUMBER($AK778),IF($AK778&gt;-0.2,100,IF($AK778&gt;=-0.4,50,0)),"")</f>
        <v/>
      </c>
      <c r="AW778" s="59" t="n">
        <f aca="false">01_指標庫!$H$4*ISNUMBER($F778)+01_指標庫!$H$5*ISNUMBER($AA778)+01_指標庫!$H$6*ISNUMBER($G778)+01_指標庫!$H$7*ISNUMBER($H778)+01_指標庫!$H$8*ISNUMBER($AF778)+01_指標庫!$H$9*ISNUMBER($AG778)+01_指標庫!$H$10*ISNUMBER($AB778)+01_指標庫!$H$11*ISNUMBER($AC778)+01_指標庫!$H$12*ISNUMBER($AD778)+01_指標庫!$H$13*ISNUMBER($AE778)+01_指標庫!$H$14*ISNUMBER($I778)+01_指標庫!$H$15*ISNUMBER($AH778)+01_指標庫!$H$16*ISNUMBER($K778)+01_指標庫!$H$17*ISNUMBER($AI778)+01_指標庫!$H$18*ISNUMBER($AJ778)+01_指標庫!$H$19*ISNUMBER($AK778)+01_指標庫!$H$20*ISNUMBER($BB778)+01_指標庫!$H$21*ISNUMBER($BC778)</f>
        <v>51</v>
      </c>
      <c r="AX778" s="59" t="n">
        <f aca="false">IF(AW778=0,50,ROUND((01_指標庫!$H$4*IF(ISNUMBER($F778),L778,0)+01_指標庫!$H$5*IF(ISNUMBER($AA778),AL778,0)+01_指標庫!$H$6*IF(ISNUMBER($G778),M778,0)+01_指標庫!$H$7*IF(ISNUMBER($H778),N778,0)+01_指標庫!$H$8*IF(ISNUMBER($AF778),AQ778,0)+01_指標庫!$H$9*IF(ISNUMBER($AG778),AR778,0)+01_指標庫!$H$10*IF(ISNUMBER($AB778),AM778,0)+01_指標庫!$H$11*IF(ISNUMBER($AC778),AN778,0)+01_指標庫!$H$12*IF(ISNUMBER($AD778),AO778,0)+01_指標庫!$H$13*IF(ISNUMBER($AE778),AP778,0)+01_指標庫!$H$14*IF(ISNUMBER($I778),O778,0)+01_指標庫!$H$15*IF(ISNUMBER($AH778),AS778,0)+01_指標庫!$H$16*IF(ISNUMBER($K778),P778,0)+01_指標庫!$H$17*IF(ISNUMBER($AI778),AT778,0)+01_指標庫!$H$18*IF(ISNUMBER($AJ778),AU778,0)+01_指標庫!$H$19*IF(ISNUMBER($AK778),AV778,0)+01_指標庫!$H$20*IF(ISNUMBER($BB778),BB778,0)+01_指標庫!$H$21*IF(ISNUMBER($BC778),BC778,0))/AW778,1))</f>
        <v>58.8</v>
      </c>
      <c r="AY778" s="60"/>
      <c r="AZ778" s="60"/>
      <c r="BA778" s="58" t="n">
        <f aca="false">AVERAGE($E774:$E778)/AVERAGE($E769:$E778)-1</f>
        <v>-0.0151399354500256</v>
      </c>
      <c r="BB778" s="59" t="n">
        <f aca="false">IF(ISNUMBER($BA778),IF(OR($S778&lt;=-0.03,$BA778&lt;-0.003),0,IF(OR($S778&lt;=-0.02,$BA778&lt;0.01),50,100)),"")</f>
        <v>0</v>
      </c>
      <c r="BC778" s="0" t="str">
        <f aca="false">IF(OR(COUNT($AZ778)=0,COUNT($AZ777)=0),"",IF(OR($AY778/$AZ777-1&lt;=-0.03,$AZ778/$AZ777-1&lt;=-0.045,IF(COUNT($AZ769:$AZ778)=10,AVERAGE($AZ774:$AZ778)/AVERAGE($AZ769:$AZ778)-1&lt;-0.01,FALSE())),0,IF(OR($AZ778/$AZ777-1&lt;=-0.02,IF(COUNT($AZ769:$AZ778)=10,AVERAGE($AZ774:$AZ778)/AVERAGE($AZ769:$AZ778)-1&lt;0.005,FALSE())),50,100)))</f>
        <v/>
      </c>
    </row>
    <row r="779" customFormat="false" ht="15" hidden="false" customHeight="true" outlineLevel="0" collapsed="false">
      <c r="A779" s="47" t="n">
        <v>775</v>
      </c>
      <c r="B779" s="48" t="n">
        <v>43683</v>
      </c>
      <c r="C779" s="47" t="n">
        <v>2019</v>
      </c>
      <c r="D779" s="49" t="s">
        <v>237</v>
      </c>
      <c r="E779" s="50" t="n">
        <v>7521.32</v>
      </c>
      <c r="F779" s="51" t="n">
        <v>0.043509</v>
      </c>
      <c r="G779" s="51" t="n">
        <v>-0.061823</v>
      </c>
      <c r="H779" s="52" t="n">
        <v>0.7959</v>
      </c>
      <c r="I779" s="53" t="n">
        <v>446</v>
      </c>
      <c r="J779" s="47" t="s">
        <v>235</v>
      </c>
      <c r="K779" s="54" t="n">
        <v>20.17</v>
      </c>
      <c r="L779" s="55" t="n">
        <f aca="false">IF(COUNT(F779)=0,50,IF(F779&gt;=0,100,IF(F779&gt;=-0.02,50,0)))</f>
        <v>100</v>
      </c>
      <c r="M779" s="55" t="n">
        <f aca="false">IF(COUNT(G779)=0,50,IF(G779&gt;-0.06,100,IF(G779&gt;-0.15,50,0)))</f>
        <v>50</v>
      </c>
      <c r="N779" s="55" t="n">
        <f aca="false">IF(COUNT(H779)=0,50,IF(H779&gt;=0.6,100,IF(H779&gt;=0.4,50,0)))</f>
        <v>100</v>
      </c>
      <c r="O779" s="55" t="n">
        <f aca="false">IF(COUNT(I779)=0,50,IF(J779="proxy_vix",50,IF(I779&lt;350,100,IF(I779&lt;=450,50,0))))</f>
        <v>50</v>
      </c>
      <c r="P779" s="55" t="n">
        <f aca="false">IF(COUNT(K779)=0,50,IF(K779&lt;20,100,IF(K779&lt;=25,50,0)))</f>
        <v>50</v>
      </c>
      <c r="Q779" s="54"/>
      <c r="R779" s="47"/>
      <c r="S779" s="51" t="n">
        <f aca="false">$E779/$E778-1</f>
        <v>0.0142441229339414</v>
      </c>
      <c r="T779" s="56" t="n">
        <f aca="false">$K779/$K778-1</f>
        <v>-0.179747864985766</v>
      </c>
      <c r="V779" s="57"/>
      <c r="W779" s="57"/>
      <c r="Y779" s="1" t="str">
        <f aca="false">IF(AX779&gt;=70,"EASY",IF(AX779&gt;40,"UNCERTAIN","HARD"))</f>
        <v>UNCERTAIN</v>
      </c>
      <c r="AA779" s="58" t="n">
        <f aca="false">IF($A779&lt;200,"",AVERAGE($E730:$E779)/AVERAGE($E580:$E779)-1)</f>
        <v>0.0631793157094318</v>
      </c>
      <c r="AB779" s="59" t="n">
        <f aca="false">LOOKUP($B779,07_L1政策步階!$A$4:$A$14,07_L1政策步階!$C$4:$C$14)</f>
        <v>1</v>
      </c>
      <c r="AC779" s="57"/>
      <c r="AD779" s="57"/>
      <c r="AE779" s="57"/>
      <c r="AF779" s="57"/>
      <c r="AG779" s="57"/>
      <c r="AH779" s="57"/>
      <c r="AI779" s="57"/>
      <c r="AJ779" s="57"/>
      <c r="AK779" s="57"/>
      <c r="AL779" s="59" t="n">
        <f aca="false">IF(ISNUMBER($AA779),IF($AA779&gt;=0.005,100,IF($AA779&gt;=-0.015,50,0)),"")</f>
        <v>100</v>
      </c>
      <c r="AM779" s="59" t="n">
        <f aca="false">IF(ISNUMBER($AB779),IF($AB779=1,100,IF($AB779=0,50,0)),"")</f>
        <v>100</v>
      </c>
      <c r="AN779" s="0" t="str">
        <f aca="false">IF(ISNUMBER($AC779),IF($AC779&gt;=0.001,100,IF($AC779&gt;=-0.003,50,0)),"")</f>
        <v/>
      </c>
      <c r="AO779" s="0" t="str">
        <f aca="false">IF(ISNUMBER($AD779),IF($AD779&gt;=0.04,100,IF($AD779&gt;=0,50,0)),"")</f>
        <v/>
      </c>
      <c r="AP779" s="0" t="str">
        <f aca="false">IF(ISNUMBER($AE779),IF($AE779&gt;=25,100,IF($AE779&gt;=-75,50,0)),"")</f>
        <v/>
      </c>
      <c r="AQ779" s="0" t="str">
        <f aca="false">IF(ISNUMBER($AF779),IF($AF779&gt;0,100,IF($AF779&gt;=-50,50,0)),"")</f>
        <v/>
      </c>
      <c r="AR779" s="0" t="str">
        <f aca="false">IF(ISNUMBER($AG779),IF($AG779=1,100,IF($AG779=0,50,0)),"")</f>
        <v/>
      </c>
      <c r="AS779" s="0" t="str">
        <f aca="false">IF(ISNUMBER($AH779),IF($AH779&lt;0,100,IF($AH779&lt;=20,50,0)),"")</f>
        <v/>
      </c>
      <c r="AT779" s="0" t="str">
        <f aca="false">IF(ISNUMBER($AI779),IF($AI779&lt;0.95,100,IF($AI779&lt;=1,50,0)),"")</f>
        <v/>
      </c>
      <c r="AU779" s="0" t="str">
        <f aca="false">IF(ISNUMBER($AJ779),IF($AJ779&lt;30,0,IF($AJ779&lt;40,50,IF($AJ779&lt;=90,100,50))),"")</f>
        <v/>
      </c>
      <c r="AV779" s="0" t="str">
        <f aca="false">IF(ISNUMBER($AK779),IF($AK779&gt;-0.2,100,IF($AK779&gt;=-0.4,50,0)),"")</f>
        <v/>
      </c>
      <c r="AW779" s="59" t="n">
        <f aca="false">01_指標庫!$H$4*ISNUMBER($F779)+01_指標庫!$H$5*ISNUMBER($AA779)+01_指標庫!$H$6*ISNUMBER($G779)+01_指標庫!$H$7*ISNUMBER($H779)+01_指標庫!$H$8*ISNUMBER($AF779)+01_指標庫!$H$9*ISNUMBER($AG779)+01_指標庫!$H$10*ISNUMBER($AB779)+01_指標庫!$H$11*ISNUMBER($AC779)+01_指標庫!$H$12*ISNUMBER($AD779)+01_指標庫!$H$13*ISNUMBER($AE779)+01_指標庫!$H$14*ISNUMBER($I779)+01_指標庫!$H$15*ISNUMBER($AH779)+01_指標庫!$H$16*ISNUMBER($K779)+01_指標庫!$H$17*ISNUMBER($AI779)+01_指標庫!$H$18*ISNUMBER($AJ779)+01_指標庫!$H$19*ISNUMBER($AK779)+01_指標庫!$H$20*ISNUMBER($BB779)+01_指標庫!$H$21*ISNUMBER($BC779)</f>
        <v>51</v>
      </c>
      <c r="AX779" s="59" t="n">
        <f aca="false">IF(AW779=0,50,ROUND((01_指標庫!$H$4*IF(ISNUMBER($F779),L779,0)+01_指標庫!$H$5*IF(ISNUMBER($AA779),AL779,0)+01_指標庫!$H$6*IF(ISNUMBER($G779),M779,0)+01_指標庫!$H$7*IF(ISNUMBER($H779),N779,0)+01_指標庫!$H$8*IF(ISNUMBER($AF779),AQ779,0)+01_指標庫!$H$9*IF(ISNUMBER($AG779),AR779,0)+01_指標庫!$H$10*IF(ISNUMBER($AB779),AM779,0)+01_指標庫!$H$11*IF(ISNUMBER($AC779),AN779,0)+01_指標庫!$H$12*IF(ISNUMBER($AD779),AO779,0)+01_指標庫!$H$13*IF(ISNUMBER($AE779),AP779,0)+01_指標庫!$H$14*IF(ISNUMBER($I779),O779,0)+01_指標庫!$H$15*IF(ISNUMBER($AH779),AS779,0)+01_指標庫!$H$16*IF(ISNUMBER($K779),P779,0)+01_指標庫!$H$17*IF(ISNUMBER($AI779),AT779,0)+01_指標庫!$H$18*IF(ISNUMBER($AJ779),AU779,0)+01_指標庫!$H$19*IF(ISNUMBER($AK779),AV779,0)+01_指標庫!$H$20*IF(ISNUMBER($BB779),BB779,0)+01_指標庫!$H$21*IF(ISNUMBER($BC779),BC779,0))/AW779,1))</f>
        <v>66.7</v>
      </c>
      <c r="AY779" s="60"/>
      <c r="AZ779" s="60"/>
      <c r="BA779" s="58" t="n">
        <f aca="false">AVERAGE($E775:$E779)/AVERAGE($E770:$E779)-1</f>
        <v>-0.0207120300767268</v>
      </c>
      <c r="BB779" s="59" t="n">
        <f aca="false">IF(ISNUMBER($BA779),IF(OR($S779&lt;=-0.03,$BA779&lt;-0.003),0,IF(OR($S779&lt;=-0.02,$BA779&lt;0.01),50,100)),"")</f>
        <v>0</v>
      </c>
      <c r="BC779" s="0" t="str">
        <f aca="false">IF(OR(COUNT($AZ779)=0,COUNT($AZ778)=0),"",IF(OR($AY779/$AZ778-1&lt;=-0.03,$AZ779/$AZ778-1&lt;=-0.045,IF(COUNT($AZ770:$AZ779)=10,AVERAGE($AZ775:$AZ779)/AVERAGE($AZ770:$AZ779)-1&lt;-0.01,FALSE())),0,IF(OR($AZ779/$AZ778-1&lt;=-0.02,IF(COUNT($AZ770:$AZ779)=10,AVERAGE($AZ775:$AZ779)/AVERAGE($AZ770:$AZ779)-1&lt;0.005,FALSE())),50,100)))</f>
        <v/>
      </c>
    </row>
    <row r="780" customFormat="false" ht="15" hidden="false" customHeight="true" outlineLevel="0" collapsed="false">
      <c r="A780" s="47" t="n">
        <v>776</v>
      </c>
      <c r="B780" s="48" t="n">
        <v>43684</v>
      </c>
      <c r="C780" s="47" t="n">
        <v>2019</v>
      </c>
      <c r="D780" s="49" t="s">
        <v>238</v>
      </c>
      <c r="E780" s="50" t="n">
        <v>7551.9</v>
      </c>
      <c r="F780" s="51" t="n">
        <v>0.047435</v>
      </c>
      <c r="G780" s="51" t="n">
        <v>-0.058008</v>
      </c>
      <c r="H780" s="52" t="n">
        <v>0.7959</v>
      </c>
      <c r="I780" s="53" t="n">
        <v>452</v>
      </c>
      <c r="J780" s="47" t="s">
        <v>235</v>
      </c>
      <c r="K780" s="54" t="n">
        <v>19.49</v>
      </c>
      <c r="L780" s="55" t="n">
        <f aca="false">IF(COUNT(F780)=0,50,IF(F780&gt;=0,100,IF(F780&gt;=-0.02,50,0)))</f>
        <v>100</v>
      </c>
      <c r="M780" s="55" t="n">
        <f aca="false">IF(COUNT(G780)=0,50,IF(G780&gt;-0.06,100,IF(G780&gt;-0.15,50,0)))</f>
        <v>100</v>
      </c>
      <c r="N780" s="55" t="n">
        <f aca="false">IF(COUNT(H780)=0,50,IF(H780&gt;=0.6,100,IF(H780&gt;=0.4,50,0)))</f>
        <v>100</v>
      </c>
      <c r="O780" s="55" t="n">
        <f aca="false">IF(COUNT(I780)=0,50,IF(J780="proxy_vix",50,IF(I780&lt;350,100,IF(I780&lt;=450,50,0))))</f>
        <v>0</v>
      </c>
      <c r="P780" s="55" t="n">
        <f aca="false">IF(COUNT(K780)=0,50,IF(K780&lt;20,100,IF(K780&lt;=25,50,0)))</f>
        <v>100</v>
      </c>
      <c r="Q780" s="54"/>
      <c r="R780" s="47"/>
      <c r="S780" s="51" t="n">
        <f aca="false">$E780/$E779-1</f>
        <v>0.00406577568831001</v>
      </c>
      <c r="T780" s="56" t="n">
        <f aca="false">$K780/$K779-1</f>
        <v>-0.0337134357957364</v>
      </c>
      <c r="V780" s="57"/>
      <c r="W780" s="57"/>
      <c r="Y780" s="1" t="str">
        <f aca="false">IF(AX780&gt;=70,"EASY",IF(AX780&gt;40,"UNCERTAIN","HARD"))</f>
        <v>EASY</v>
      </c>
      <c r="AA780" s="58" t="n">
        <f aca="false">IF($A780&lt;200,"",AVERAGE($E731:$E780)/AVERAGE($E581:$E780)-1)</f>
        <v>0.0636167254774978</v>
      </c>
      <c r="AB780" s="59" t="n">
        <f aca="false">LOOKUP($B780,07_L1政策步階!$A$4:$A$14,07_L1政策步階!$C$4:$C$14)</f>
        <v>1</v>
      </c>
      <c r="AC780" s="57"/>
      <c r="AD780" s="57"/>
      <c r="AE780" s="57"/>
      <c r="AF780" s="57"/>
      <c r="AG780" s="57"/>
      <c r="AH780" s="57"/>
      <c r="AI780" s="57"/>
      <c r="AJ780" s="57"/>
      <c r="AK780" s="57"/>
      <c r="AL780" s="59" t="n">
        <f aca="false">IF(ISNUMBER($AA780),IF($AA780&gt;=0.005,100,IF($AA780&gt;=-0.015,50,0)),"")</f>
        <v>100</v>
      </c>
      <c r="AM780" s="59" t="n">
        <f aca="false">IF(ISNUMBER($AB780),IF($AB780=1,100,IF($AB780=0,50,0)),"")</f>
        <v>100</v>
      </c>
      <c r="AN780" s="0" t="str">
        <f aca="false">IF(ISNUMBER($AC780),IF($AC780&gt;=0.001,100,IF($AC780&gt;=-0.003,50,0)),"")</f>
        <v/>
      </c>
      <c r="AO780" s="0" t="str">
        <f aca="false">IF(ISNUMBER($AD780),IF($AD780&gt;=0.04,100,IF($AD780&gt;=0,50,0)),"")</f>
        <v/>
      </c>
      <c r="AP780" s="0" t="str">
        <f aca="false">IF(ISNUMBER($AE780),IF($AE780&gt;=25,100,IF($AE780&gt;=-75,50,0)),"")</f>
        <v/>
      </c>
      <c r="AQ780" s="0" t="str">
        <f aca="false">IF(ISNUMBER($AF780),IF($AF780&gt;0,100,IF($AF780&gt;=-50,50,0)),"")</f>
        <v/>
      </c>
      <c r="AR780" s="0" t="str">
        <f aca="false">IF(ISNUMBER($AG780),IF($AG780=1,100,IF($AG780=0,50,0)),"")</f>
        <v/>
      </c>
      <c r="AS780" s="0" t="str">
        <f aca="false">IF(ISNUMBER($AH780),IF($AH780&lt;0,100,IF($AH780&lt;=20,50,0)),"")</f>
        <v/>
      </c>
      <c r="AT780" s="0" t="str">
        <f aca="false">IF(ISNUMBER($AI780),IF($AI780&lt;0.95,100,IF($AI780&lt;=1,50,0)),"")</f>
        <v/>
      </c>
      <c r="AU780" s="0" t="str">
        <f aca="false">IF(ISNUMBER($AJ780),IF($AJ780&lt;30,0,IF($AJ780&lt;40,50,IF($AJ780&lt;=90,100,50))),"")</f>
        <v/>
      </c>
      <c r="AV780" s="0" t="str">
        <f aca="false">IF(ISNUMBER($AK780),IF($AK780&gt;-0.2,100,IF($AK780&gt;=-0.4,50,0)),"")</f>
        <v/>
      </c>
      <c r="AW780" s="59" t="n">
        <f aca="false">01_指標庫!$H$4*ISNUMBER($F780)+01_指標庫!$H$5*ISNUMBER($AA780)+01_指標庫!$H$6*ISNUMBER($G780)+01_指標庫!$H$7*ISNUMBER($H780)+01_指標庫!$H$8*ISNUMBER($AF780)+01_指標庫!$H$9*ISNUMBER($AG780)+01_指標庫!$H$10*ISNUMBER($AB780)+01_指標庫!$H$11*ISNUMBER($AC780)+01_指標庫!$H$12*ISNUMBER($AD780)+01_指標庫!$H$13*ISNUMBER($AE780)+01_指標庫!$H$14*ISNUMBER($I780)+01_指標庫!$H$15*ISNUMBER($AH780)+01_指標庫!$H$16*ISNUMBER($K780)+01_指標庫!$H$17*ISNUMBER($AI780)+01_指標庫!$H$18*ISNUMBER($AJ780)+01_指標庫!$H$19*ISNUMBER($AK780)+01_指標庫!$H$20*ISNUMBER($BB780)+01_指標庫!$H$21*ISNUMBER($BC780)</f>
        <v>51</v>
      </c>
      <c r="AX780" s="59" t="n">
        <f aca="false">IF(AW780=0,50,ROUND((01_指標庫!$H$4*IF(ISNUMBER($F780),L780,0)+01_指標庫!$H$5*IF(ISNUMBER($AA780),AL780,0)+01_指標庫!$H$6*IF(ISNUMBER($G780),M780,0)+01_指標庫!$H$7*IF(ISNUMBER($H780),N780,0)+01_指標庫!$H$8*IF(ISNUMBER($AF780),AQ780,0)+01_指標庫!$H$9*IF(ISNUMBER($AG780),AR780,0)+01_指標庫!$H$10*IF(ISNUMBER($AB780),AM780,0)+01_指標庫!$H$11*IF(ISNUMBER($AC780),AN780,0)+01_指標庫!$H$12*IF(ISNUMBER($AD780),AO780,0)+01_指標庫!$H$13*IF(ISNUMBER($AE780),AP780,0)+01_指標庫!$H$14*IF(ISNUMBER($I780),O780,0)+01_指標庫!$H$15*IF(ISNUMBER($AH780),AS780,0)+01_指標庫!$H$16*IF(ISNUMBER($K780),P780,0)+01_指標庫!$H$17*IF(ISNUMBER($AI780),AT780,0)+01_指標庫!$H$18*IF(ISNUMBER($AJ780),AU780,0)+01_指標庫!$H$19*IF(ISNUMBER($AK780),AV780,0)+01_指標庫!$H$20*IF(ISNUMBER($BB780),BB780,0)+01_指標庫!$H$21*IF(ISNUMBER($BC780),BC780,0))/AW780,1))</f>
        <v>72.5</v>
      </c>
      <c r="AY780" s="60"/>
      <c r="AZ780" s="60"/>
      <c r="BA780" s="58" t="n">
        <f aca="false">AVERAGE($E776:$E780)/AVERAGE($E771:$E780)-1</f>
        <v>-0.0225719219542044</v>
      </c>
      <c r="BB780" s="59" t="n">
        <f aca="false">IF(ISNUMBER($BA780),IF(OR($S780&lt;=-0.03,$BA780&lt;-0.003),0,IF(OR($S780&lt;=-0.02,$BA780&lt;0.01),50,100)),"")</f>
        <v>0</v>
      </c>
      <c r="BC780" s="0" t="str">
        <f aca="false">IF(OR(COUNT($AZ780)=0,COUNT($AZ779)=0),"",IF(OR($AY780/$AZ779-1&lt;=-0.03,$AZ780/$AZ779-1&lt;=-0.045,IF(COUNT($AZ771:$AZ780)=10,AVERAGE($AZ776:$AZ780)/AVERAGE($AZ771:$AZ780)-1&lt;-0.01,FALSE())),0,IF(OR($AZ780/$AZ779-1&lt;=-0.02,IF(COUNT($AZ771:$AZ780)=10,AVERAGE($AZ776:$AZ780)/AVERAGE($AZ771:$AZ780)-1&lt;0.005,FALSE())),50,100)))</f>
        <v/>
      </c>
    </row>
    <row r="781" customFormat="false" ht="15" hidden="false" customHeight="true" outlineLevel="0" collapsed="false">
      <c r="A781" s="47" t="n">
        <v>777</v>
      </c>
      <c r="B781" s="48" t="n">
        <v>43685</v>
      </c>
      <c r="C781" s="47" t="n">
        <v>2019</v>
      </c>
      <c r="D781" s="49" t="s">
        <v>239</v>
      </c>
      <c r="E781" s="50" t="n">
        <v>7724.83</v>
      </c>
      <c r="F781" s="51" t="n">
        <v>0.070962</v>
      </c>
      <c r="G781" s="51" t="n">
        <v>-0.036438</v>
      </c>
      <c r="H781" s="52" t="n">
        <v>0.8571</v>
      </c>
      <c r="I781" s="53" t="n">
        <v>431</v>
      </c>
      <c r="J781" s="47" t="s">
        <v>235</v>
      </c>
      <c r="K781" s="54" t="n">
        <v>16.91</v>
      </c>
      <c r="L781" s="55" t="n">
        <f aca="false">IF(COUNT(F781)=0,50,IF(F781&gt;=0,100,IF(F781&gt;=-0.02,50,0)))</f>
        <v>100</v>
      </c>
      <c r="M781" s="55" t="n">
        <f aca="false">IF(COUNT(G781)=0,50,IF(G781&gt;-0.06,100,IF(G781&gt;-0.15,50,0)))</f>
        <v>100</v>
      </c>
      <c r="N781" s="55" t="n">
        <f aca="false">IF(COUNT(H781)=0,50,IF(H781&gt;=0.6,100,IF(H781&gt;=0.4,50,0)))</f>
        <v>100</v>
      </c>
      <c r="O781" s="55" t="n">
        <f aca="false">IF(COUNT(I781)=0,50,IF(J781="proxy_vix",50,IF(I781&lt;350,100,IF(I781&lt;=450,50,0))))</f>
        <v>50</v>
      </c>
      <c r="P781" s="55" t="n">
        <f aca="false">IF(COUNT(K781)=0,50,IF(K781&lt;20,100,IF(K781&lt;=25,50,0)))</f>
        <v>100</v>
      </c>
      <c r="Q781" s="54"/>
      <c r="R781" s="47"/>
      <c r="S781" s="51" t="n">
        <f aca="false">$E781/$E780-1</f>
        <v>0.0228988731312649</v>
      </c>
      <c r="T781" s="56" t="n">
        <f aca="false">$K781/$K780-1</f>
        <v>-0.132375577219087</v>
      </c>
      <c r="V781" s="57"/>
      <c r="W781" s="57"/>
      <c r="Y781" s="1" t="str">
        <f aca="false">IF(AX781&gt;=70,"EASY",IF(AX781&gt;40,"UNCERTAIN","HARD"))</f>
        <v>EASY</v>
      </c>
      <c r="AA781" s="58" t="n">
        <f aca="false">IF($A781&lt;200,"",AVERAGE($E732:$E781)/AVERAGE($E582:$E781)-1)</f>
        <v>0.0645698609856968</v>
      </c>
      <c r="AB781" s="59" t="n">
        <f aca="false">LOOKUP($B781,07_L1政策步階!$A$4:$A$14,07_L1政策步階!$C$4:$C$14)</f>
        <v>1</v>
      </c>
      <c r="AC781" s="57"/>
      <c r="AD781" s="57"/>
      <c r="AE781" s="57"/>
      <c r="AF781" s="57"/>
      <c r="AG781" s="57"/>
      <c r="AH781" s="57"/>
      <c r="AI781" s="57"/>
      <c r="AJ781" s="57"/>
      <c r="AK781" s="57"/>
      <c r="AL781" s="59" t="n">
        <f aca="false">IF(ISNUMBER($AA781),IF($AA781&gt;=0.005,100,IF($AA781&gt;=-0.015,50,0)),"")</f>
        <v>100</v>
      </c>
      <c r="AM781" s="59" t="n">
        <f aca="false">IF(ISNUMBER($AB781),IF($AB781=1,100,IF($AB781=0,50,0)),"")</f>
        <v>100</v>
      </c>
      <c r="AN781" s="0" t="str">
        <f aca="false">IF(ISNUMBER($AC781),IF($AC781&gt;=0.001,100,IF($AC781&gt;=-0.003,50,0)),"")</f>
        <v/>
      </c>
      <c r="AO781" s="0" t="str">
        <f aca="false">IF(ISNUMBER($AD781),IF($AD781&gt;=0.04,100,IF($AD781&gt;=0,50,0)),"")</f>
        <v/>
      </c>
      <c r="AP781" s="0" t="str">
        <f aca="false">IF(ISNUMBER($AE781),IF($AE781&gt;=25,100,IF($AE781&gt;=-75,50,0)),"")</f>
        <v/>
      </c>
      <c r="AQ781" s="0" t="str">
        <f aca="false">IF(ISNUMBER($AF781),IF($AF781&gt;0,100,IF($AF781&gt;=-50,50,0)),"")</f>
        <v/>
      </c>
      <c r="AR781" s="0" t="str">
        <f aca="false">IF(ISNUMBER($AG781),IF($AG781=1,100,IF($AG781=0,50,0)),"")</f>
        <v/>
      </c>
      <c r="AS781" s="0" t="str">
        <f aca="false">IF(ISNUMBER($AH781),IF($AH781&lt;0,100,IF($AH781&lt;=20,50,0)),"")</f>
        <v/>
      </c>
      <c r="AT781" s="0" t="str">
        <f aca="false">IF(ISNUMBER($AI781),IF($AI781&lt;0.95,100,IF($AI781&lt;=1,50,0)),"")</f>
        <v/>
      </c>
      <c r="AU781" s="0" t="str">
        <f aca="false">IF(ISNUMBER($AJ781),IF($AJ781&lt;30,0,IF($AJ781&lt;40,50,IF($AJ781&lt;=90,100,50))),"")</f>
        <v/>
      </c>
      <c r="AV781" s="0" t="str">
        <f aca="false">IF(ISNUMBER($AK781),IF($AK781&gt;-0.2,100,IF($AK781&gt;=-0.4,50,0)),"")</f>
        <v/>
      </c>
      <c r="AW781" s="59" t="n">
        <f aca="false">01_指標庫!$H$4*ISNUMBER($F781)+01_指標庫!$H$5*ISNUMBER($AA781)+01_指標庫!$H$6*ISNUMBER($G781)+01_指標庫!$H$7*ISNUMBER($H781)+01_指標庫!$H$8*ISNUMBER($AF781)+01_指標庫!$H$9*ISNUMBER($AG781)+01_指標庫!$H$10*ISNUMBER($AB781)+01_指標庫!$H$11*ISNUMBER($AC781)+01_指標庫!$H$12*ISNUMBER($AD781)+01_指標庫!$H$13*ISNUMBER($AE781)+01_指標庫!$H$14*ISNUMBER($I781)+01_指標庫!$H$15*ISNUMBER($AH781)+01_指標庫!$H$16*ISNUMBER($K781)+01_指標庫!$H$17*ISNUMBER($AI781)+01_指標庫!$H$18*ISNUMBER($AJ781)+01_指標庫!$H$19*ISNUMBER($AK781)+01_指標庫!$H$20*ISNUMBER($BB781)+01_指標庫!$H$21*ISNUMBER($BC781)</f>
        <v>51</v>
      </c>
      <c r="AX781" s="59" t="n">
        <f aca="false">IF(AW781=0,50,ROUND((01_指標庫!$H$4*IF(ISNUMBER($F781),L781,0)+01_指標庫!$H$5*IF(ISNUMBER($AA781),AL781,0)+01_指標庫!$H$6*IF(ISNUMBER($G781),M781,0)+01_指標庫!$H$7*IF(ISNUMBER($H781),N781,0)+01_指標庫!$H$8*IF(ISNUMBER($AF781),AQ781,0)+01_指標庫!$H$9*IF(ISNUMBER($AG781),AR781,0)+01_指標庫!$H$10*IF(ISNUMBER($AB781),AM781,0)+01_指標庫!$H$11*IF(ISNUMBER($AC781),AN781,0)+01_指標庫!$H$12*IF(ISNUMBER($AD781),AO781,0)+01_指標庫!$H$13*IF(ISNUMBER($AE781),AP781,0)+01_指標庫!$H$14*IF(ISNUMBER($I781),O781,0)+01_指標庫!$H$15*IF(ISNUMBER($AH781),AS781,0)+01_指標庫!$H$16*IF(ISNUMBER($K781),P781,0)+01_指標庫!$H$17*IF(ISNUMBER($AI781),AT781,0)+01_指標庫!$H$18*IF(ISNUMBER($AJ781),AU781,0)+01_指標庫!$H$19*IF(ISNUMBER($AK781),AV781,0)+01_指標庫!$H$20*IF(ISNUMBER($BB781),BB781,0)+01_指標庫!$H$21*IF(ISNUMBER($BC781),BC781,0))/AW781,1))</f>
        <v>80.4</v>
      </c>
      <c r="AY781" s="60"/>
      <c r="AZ781" s="60"/>
      <c r="BA781" s="58" t="n">
        <f aca="false">AVERAGE($E777:$E781)/AVERAGE($E772:$E781)-1</f>
        <v>-0.0219556299899233</v>
      </c>
      <c r="BB781" s="59" t="n">
        <f aca="false">IF(ISNUMBER($BA781),IF(OR($S781&lt;=-0.03,$BA781&lt;-0.003),0,IF(OR($S781&lt;=-0.02,$BA781&lt;0.01),50,100)),"")</f>
        <v>0</v>
      </c>
      <c r="BC781" s="0" t="str">
        <f aca="false">IF(OR(COUNT($AZ781)=0,COUNT($AZ780)=0),"",IF(OR($AY781/$AZ780-1&lt;=-0.03,$AZ781/$AZ780-1&lt;=-0.045,IF(COUNT($AZ772:$AZ781)=10,AVERAGE($AZ777:$AZ781)/AVERAGE($AZ772:$AZ781)-1&lt;-0.01,FALSE())),0,IF(OR($AZ781/$AZ780-1&lt;=-0.02,IF(COUNT($AZ772:$AZ781)=10,AVERAGE($AZ777:$AZ781)/AVERAGE($AZ772:$AZ781)-1&lt;0.005,FALSE())),50,100)))</f>
        <v/>
      </c>
    </row>
    <row r="782" customFormat="false" ht="15" hidden="false" customHeight="true" outlineLevel="0" collapsed="false">
      <c r="A782" s="47" t="n">
        <v>778</v>
      </c>
      <c r="B782" s="48" t="n">
        <v>43686</v>
      </c>
      <c r="C782" s="47" t="n">
        <v>2019</v>
      </c>
      <c r="D782" s="49" t="s">
        <v>234</v>
      </c>
      <c r="E782" s="50" t="n">
        <v>7646.27</v>
      </c>
      <c r="F782" s="51" t="n">
        <v>0.059699</v>
      </c>
      <c r="G782" s="51" t="n">
        <v>-0.046237</v>
      </c>
      <c r="H782" s="52" t="n">
        <v>0.8367</v>
      </c>
      <c r="I782" s="53" t="n">
        <v>431</v>
      </c>
      <c r="J782" s="47" t="s">
        <v>235</v>
      </c>
      <c r="K782" s="54" t="n">
        <v>17.97</v>
      </c>
      <c r="L782" s="55" t="n">
        <f aca="false">IF(COUNT(F782)=0,50,IF(F782&gt;=0,100,IF(F782&gt;=-0.02,50,0)))</f>
        <v>100</v>
      </c>
      <c r="M782" s="55" t="n">
        <f aca="false">IF(COUNT(G782)=0,50,IF(G782&gt;-0.06,100,IF(G782&gt;-0.15,50,0)))</f>
        <v>100</v>
      </c>
      <c r="N782" s="55" t="n">
        <f aca="false">IF(COUNT(H782)=0,50,IF(H782&gt;=0.6,100,IF(H782&gt;=0.4,50,0)))</f>
        <v>100</v>
      </c>
      <c r="O782" s="55" t="n">
        <f aca="false">IF(COUNT(I782)=0,50,IF(J782="proxy_vix",50,IF(I782&lt;350,100,IF(I782&lt;=450,50,0))))</f>
        <v>50</v>
      </c>
      <c r="P782" s="55" t="n">
        <f aca="false">IF(COUNT(K782)=0,50,IF(K782&lt;20,100,IF(K782&lt;=25,50,0)))</f>
        <v>100</v>
      </c>
      <c r="Q782" s="54"/>
      <c r="R782" s="47"/>
      <c r="S782" s="51" t="n">
        <f aca="false">$E782/$E781-1</f>
        <v>-0.0101698030895178</v>
      </c>
      <c r="T782" s="56" t="n">
        <f aca="false">$K782/$K781-1</f>
        <v>0.0626848018923714</v>
      </c>
      <c r="V782" s="57"/>
      <c r="W782" s="57"/>
      <c r="Y782" s="1" t="str">
        <f aca="false">IF(AX782&gt;=70,"EASY",IF(AX782&gt;40,"UNCERTAIN","HARD"))</f>
        <v>EASY</v>
      </c>
      <c r="AA782" s="58" t="n">
        <f aca="false">IF($A782&lt;200,"",AVERAGE($E733:$E782)/AVERAGE($E583:$E782)-1)</f>
        <v>0.0653084147333349</v>
      </c>
      <c r="AB782" s="59" t="n">
        <f aca="false">LOOKUP($B782,07_L1政策步階!$A$4:$A$14,07_L1政策步階!$C$4:$C$14)</f>
        <v>1</v>
      </c>
      <c r="AC782" s="57"/>
      <c r="AD782" s="57"/>
      <c r="AE782" s="57"/>
      <c r="AF782" s="57"/>
      <c r="AG782" s="57"/>
      <c r="AH782" s="57"/>
      <c r="AI782" s="57"/>
      <c r="AJ782" s="57"/>
      <c r="AK782" s="57"/>
      <c r="AL782" s="59" t="n">
        <f aca="false">IF(ISNUMBER($AA782),IF($AA782&gt;=0.005,100,IF($AA782&gt;=-0.015,50,0)),"")</f>
        <v>100</v>
      </c>
      <c r="AM782" s="59" t="n">
        <f aca="false">IF(ISNUMBER($AB782),IF($AB782=1,100,IF($AB782=0,50,0)),"")</f>
        <v>100</v>
      </c>
      <c r="AN782" s="0" t="str">
        <f aca="false">IF(ISNUMBER($AC782),IF($AC782&gt;=0.001,100,IF($AC782&gt;=-0.003,50,0)),"")</f>
        <v/>
      </c>
      <c r="AO782" s="0" t="str">
        <f aca="false">IF(ISNUMBER($AD782),IF($AD782&gt;=0.04,100,IF($AD782&gt;=0,50,0)),"")</f>
        <v/>
      </c>
      <c r="AP782" s="0" t="str">
        <f aca="false">IF(ISNUMBER($AE782),IF($AE782&gt;=25,100,IF($AE782&gt;=-75,50,0)),"")</f>
        <v/>
      </c>
      <c r="AQ782" s="0" t="str">
        <f aca="false">IF(ISNUMBER($AF782),IF($AF782&gt;0,100,IF($AF782&gt;=-50,50,0)),"")</f>
        <v/>
      </c>
      <c r="AR782" s="0" t="str">
        <f aca="false">IF(ISNUMBER($AG782),IF($AG782=1,100,IF($AG782=0,50,0)),"")</f>
        <v/>
      </c>
      <c r="AS782" s="0" t="str">
        <f aca="false">IF(ISNUMBER($AH782),IF($AH782&lt;0,100,IF($AH782&lt;=20,50,0)),"")</f>
        <v/>
      </c>
      <c r="AT782" s="0" t="str">
        <f aca="false">IF(ISNUMBER($AI782),IF($AI782&lt;0.95,100,IF($AI782&lt;=1,50,0)),"")</f>
        <v/>
      </c>
      <c r="AU782" s="0" t="str">
        <f aca="false">IF(ISNUMBER($AJ782),IF($AJ782&lt;30,0,IF($AJ782&lt;40,50,IF($AJ782&lt;=90,100,50))),"")</f>
        <v/>
      </c>
      <c r="AV782" s="0" t="str">
        <f aca="false">IF(ISNUMBER($AK782),IF($AK782&gt;-0.2,100,IF($AK782&gt;=-0.4,50,0)),"")</f>
        <v/>
      </c>
      <c r="AW782" s="59" t="n">
        <f aca="false">01_指標庫!$H$4*ISNUMBER($F782)+01_指標庫!$H$5*ISNUMBER($AA782)+01_指標庫!$H$6*ISNUMBER($G782)+01_指標庫!$H$7*ISNUMBER($H782)+01_指標庫!$H$8*ISNUMBER($AF782)+01_指標庫!$H$9*ISNUMBER($AG782)+01_指標庫!$H$10*ISNUMBER($AB782)+01_指標庫!$H$11*ISNUMBER($AC782)+01_指標庫!$H$12*ISNUMBER($AD782)+01_指標庫!$H$13*ISNUMBER($AE782)+01_指標庫!$H$14*ISNUMBER($I782)+01_指標庫!$H$15*ISNUMBER($AH782)+01_指標庫!$H$16*ISNUMBER($K782)+01_指標庫!$H$17*ISNUMBER($AI782)+01_指標庫!$H$18*ISNUMBER($AJ782)+01_指標庫!$H$19*ISNUMBER($AK782)+01_指標庫!$H$20*ISNUMBER($BB782)+01_指標庫!$H$21*ISNUMBER($BC782)</f>
        <v>51</v>
      </c>
      <c r="AX782" s="59" t="n">
        <f aca="false">IF(AW782=0,50,ROUND((01_指標庫!$H$4*IF(ISNUMBER($F782),L782,0)+01_指標庫!$H$5*IF(ISNUMBER($AA782),AL782,0)+01_指標庫!$H$6*IF(ISNUMBER($G782),M782,0)+01_指標庫!$H$7*IF(ISNUMBER($H782),N782,0)+01_指標庫!$H$8*IF(ISNUMBER($AF782),AQ782,0)+01_指標庫!$H$9*IF(ISNUMBER($AG782),AR782,0)+01_指標庫!$H$10*IF(ISNUMBER($AB782),AM782,0)+01_指標庫!$H$11*IF(ISNUMBER($AC782),AN782,0)+01_指標庫!$H$12*IF(ISNUMBER($AD782),AO782,0)+01_指標庫!$H$13*IF(ISNUMBER($AE782),AP782,0)+01_指標庫!$H$14*IF(ISNUMBER($I782),O782,0)+01_指標庫!$H$15*IF(ISNUMBER($AH782),AS782,0)+01_指標庫!$H$16*IF(ISNUMBER($K782),P782,0)+01_指標庫!$H$17*IF(ISNUMBER($AI782),AT782,0)+01_指標庫!$H$18*IF(ISNUMBER($AJ782),AU782,0)+01_指標庫!$H$19*IF(ISNUMBER($AK782),AV782,0)+01_指標庫!$H$20*IF(ISNUMBER($BB782),BB782,0)+01_指標庫!$H$21*IF(ISNUMBER($BC782),BC782,0))/AW782,1))</f>
        <v>80.4</v>
      </c>
      <c r="AY782" s="60"/>
      <c r="AZ782" s="60"/>
      <c r="BA782" s="58" t="n">
        <f aca="false">AVERAGE($E778:$E782)/AVERAGE($E773:$E782)-1</f>
        <v>-0.0184624163369704</v>
      </c>
      <c r="BB782" s="59" t="n">
        <f aca="false">IF(ISNUMBER($BA782),IF(OR($S782&lt;=-0.03,$BA782&lt;-0.003),0,IF(OR($S782&lt;=-0.02,$BA782&lt;0.01),50,100)),"")</f>
        <v>0</v>
      </c>
      <c r="BC782" s="0" t="str">
        <f aca="false">IF(OR(COUNT($AZ782)=0,COUNT($AZ781)=0),"",IF(OR($AY782/$AZ781-1&lt;=-0.03,$AZ782/$AZ781-1&lt;=-0.045,IF(COUNT($AZ773:$AZ782)=10,AVERAGE($AZ778:$AZ782)/AVERAGE($AZ773:$AZ782)-1&lt;-0.01,FALSE())),0,IF(OR($AZ782/$AZ781-1&lt;=-0.02,IF(COUNT($AZ773:$AZ782)=10,AVERAGE($AZ778:$AZ782)/AVERAGE($AZ773:$AZ782)-1&lt;0.005,FALSE())),50,100)))</f>
        <v/>
      </c>
    </row>
    <row r="783" customFormat="false" ht="15" hidden="false" customHeight="true" outlineLevel="0" collapsed="false">
      <c r="A783" s="47" t="n">
        <v>779</v>
      </c>
      <c r="B783" s="48" t="n">
        <v>43689</v>
      </c>
      <c r="C783" s="47" t="n">
        <v>2019</v>
      </c>
      <c r="D783" s="49" t="s">
        <v>236</v>
      </c>
      <c r="E783" s="50" t="n">
        <v>7561.68</v>
      </c>
      <c r="F783" s="51" t="n">
        <v>0.047654</v>
      </c>
      <c r="G783" s="51" t="n">
        <v>-0.056788</v>
      </c>
      <c r="H783" s="52" t="n">
        <v>0.8163</v>
      </c>
      <c r="I783" s="53" t="n">
        <v>440</v>
      </c>
      <c r="J783" s="47" t="s">
        <v>235</v>
      </c>
      <c r="K783" s="54" t="n">
        <v>21.09</v>
      </c>
      <c r="L783" s="55" t="n">
        <f aca="false">IF(COUNT(F783)=0,50,IF(F783&gt;=0,100,IF(F783&gt;=-0.02,50,0)))</f>
        <v>100</v>
      </c>
      <c r="M783" s="55" t="n">
        <f aca="false">IF(COUNT(G783)=0,50,IF(G783&gt;-0.06,100,IF(G783&gt;-0.15,50,0)))</f>
        <v>100</v>
      </c>
      <c r="N783" s="55" t="n">
        <f aca="false">IF(COUNT(H783)=0,50,IF(H783&gt;=0.6,100,IF(H783&gt;=0.4,50,0)))</f>
        <v>100</v>
      </c>
      <c r="O783" s="55" t="n">
        <f aca="false">IF(COUNT(I783)=0,50,IF(J783="proxy_vix",50,IF(I783&lt;350,100,IF(I783&lt;=450,50,0))))</f>
        <v>50</v>
      </c>
      <c r="P783" s="55" t="n">
        <f aca="false">IF(COUNT(K783)=0,50,IF(K783&lt;20,100,IF(K783&lt;=25,50,0)))</f>
        <v>50</v>
      </c>
      <c r="Q783" s="54"/>
      <c r="R783" s="47"/>
      <c r="S783" s="51" t="n">
        <f aca="false">$E783/$E782-1</f>
        <v>-0.0110629104125279</v>
      </c>
      <c r="T783" s="56" t="n">
        <f aca="false">$K783/$K782-1</f>
        <v>0.173622704507513</v>
      </c>
      <c r="V783" s="57"/>
      <c r="W783" s="57"/>
      <c r="Y783" s="1" t="str">
        <f aca="false">IF(AX783&gt;=70,"EASY",IF(AX783&gt;40,"UNCERTAIN","HARD"))</f>
        <v>EASY</v>
      </c>
      <c r="AA783" s="58" t="n">
        <f aca="false">IF($A783&lt;200,"",AVERAGE($E734:$E783)/AVERAGE($E584:$E783)-1)</f>
        <v>0.0661833010464967</v>
      </c>
      <c r="AB783" s="59" t="n">
        <f aca="false">LOOKUP($B783,07_L1政策步階!$A$4:$A$14,07_L1政策步階!$C$4:$C$14)</f>
        <v>1</v>
      </c>
      <c r="AC783" s="57"/>
      <c r="AD783" s="57"/>
      <c r="AE783" s="57"/>
      <c r="AF783" s="57"/>
      <c r="AG783" s="57"/>
      <c r="AH783" s="57"/>
      <c r="AI783" s="57"/>
      <c r="AJ783" s="57"/>
      <c r="AK783" s="57"/>
      <c r="AL783" s="59" t="n">
        <f aca="false">IF(ISNUMBER($AA783),IF($AA783&gt;=0.005,100,IF($AA783&gt;=-0.015,50,0)),"")</f>
        <v>100</v>
      </c>
      <c r="AM783" s="59" t="n">
        <f aca="false">IF(ISNUMBER($AB783),IF($AB783=1,100,IF($AB783=0,50,0)),"")</f>
        <v>100</v>
      </c>
      <c r="AN783" s="0" t="str">
        <f aca="false">IF(ISNUMBER($AC783),IF($AC783&gt;=0.001,100,IF($AC783&gt;=-0.003,50,0)),"")</f>
        <v/>
      </c>
      <c r="AO783" s="0" t="str">
        <f aca="false">IF(ISNUMBER($AD783),IF($AD783&gt;=0.04,100,IF($AD783&gt;=0,50,0)),"")</f>
        <v/>
      </c>
      <c r="AP783" s="0" t="str">
        <f aca="false">IF(ISNUMBER($AE783),IF($AE783&gt;=25,100,IF($AE783&gt;=-75,50,0)),"")</f>
        <v/>
      </c>
      <c r="AQ783" s="0" t="str">
        <f aca="false">IF(ISNUMBER($AF783),IF($AF783&gt;0,100,IF($AF783&gt;=-50,50,0)),"")</f>
        <v/>
      </c>
      <c r="AR783" s="0" t="str">
        <f aca="false">IF(ISNUMBER($AG783),IF($AG783=1,100,IF($AG783=0,50,0)),"")</f>
        <v/>
      </c>
      <c r="AS783" s="0" t="str">
        <f aca="false">IF(ISNUMBER($AH783),IF($AH783&lt;0,100,IF($AH783&lt;=20,50,0)),"")</f>
        <v/>
      </c>
      <c r="AT783" s="0" t="str">
        <f aca="false">IF(ISNUMBER($AI783),IF($AI783&lt;0.95,100,IF($AI783&lt;=1,50,0)),"")</f>
        <v/>
      </c>
      <c r="AU783" s="0" t="str">
        <f aca="false">IF(ISNUMBER($AJ783),IF($AJ783&lt;30,0,IF($AJ783&lt;40,50,IF($AJ783&lt;=90,100,50))),"")</f>
        <v/>
      </c>
      <c r="AV783" s="0" t="str">
        <f aca="false">IF(ISNUMBER($AK783),IF($AK783&gt;-0.2,100,IF($AK783&gt;=-0.4,50,0)),"")</f>
        <v/>
      </c>
      <c r="AW783" s="59" t="n">
        <f aca="false">01_指標庫!$H$4*ISNUMBER($F783)+01_指標庫!$H$5*ISNUMBER($AA783)+01_指標庫!$H$6*ISNUMBER($G783)+01_指標庫!$H$7*ISNUMBER($H783)+01_指標庫!$H$8*ISNUMBER($AF783)+01_指標庫!$H$9*ISNUMBER($AG783)+01_指標庫!$H$10*ISNUMBER($AB783)+01_指標庫!$H$11*ISNUMBER($AC783)+01_指標庫!$H$12*ISNUMBER($AD783)+01_指標庫!$H$13*ISNUMBER($AE783)+01_指標庫!$H$14*ISNUMBER($I783)+01_指標庫!$H$15*ISNUMBER($AH783)+01_指標庫!$H$16*ISNUMBER($K783)+01_指標庫!$H$17*ISNUMBER($AI783)+01_指標庫!$H$18*ISNUMBER($AJ783)+01_指標庫!$H$19*ISNUMBER($AK783)+01_指標庫!$H$20*ISNUMBER($BB783)+01_指標庫!$H$21*ISNUMBER($BC783)</f>
        <v>51</v>
      </c>
      <c r="AX783" s="59" t="n">
        <f aca="false">IF(AW783=0,50,ROUND((01_指標庫!$H$4*IF(ISNUMBER($F783),L783,0)+01_指標庫!$H$5*IF(ISNUMBER($AA783),AL783,0)+01_指標庫!$H$6*IF(ISNUMBER($G783),M783,0)+01_指標庫!$H$7*IF(ISNUMBER($H783),N783,0)+01_指標庫!$H$8*IF(ISNUMBER($AF783),AQ783,0)+01_指標庫!$H$9*IF(ISNUMBER($AG783),AR783,0)+01_指標庫!$H$10*IF(ISNUMBER($AB783),AM783,0)+01_指標庫!$H$11*IF(ISNUMBER($AC783),AN783,0)+01_指標庫!$H$12*IF(ISNUMBER($AD783),AO783,0)+01_指標庫!$H$13*IF(ISNUMBER($AE783),AP783,0)+01_指標庫!$H$14*IF(ISNUMBER($I783),O783,0)+01_指標庫!$H$15*IF(ISNUMBER($AH783),AS783,0)+01_指標庫!$H$16*IF(ISNUMBER($K783),P783,0)+01_指標庫!$H$17*IF(ISNUMBER($AI783),AT783,0)+01_指標庫!$H$18*IF(ISNUMBER($AJ783),AU783,0)+01_指標庫!$H$19*IF(ISNUMBER($AK783),AV783,0)+01_指標庫!$H$20*IF(ISNUMBER($BB783),BB783,0)+01_指標庫!$H$21*IF(ISNUMBER($BC783),BC783,0))/AW783,1))</f>
        <v>74.5</v>
      </c>
      <c r="AY783" s="60"/>
      <c r="AZ783" s="60"/>
      <c r="BA783" s="58" t="n">
        <f aca="false">AVERAGE($E779:$E783)/AVERAGE($E774:$E783)-1</f>
        <v>-0.00918819832242945</v>
      </c>
      <c r="BB783" s="59" t="n">
        <f aca="false">IF(ISNUMBER($BA783),IF(OR($S783&lt;=-0.03,$BA783&lt;-0.003),0,IF(OR($S783&lt;=-0.02,$BA783&lt;0.01),50,100)),"")</f>
        <v>0</v>
      </c>
      <c r="BC783" s="0" t="str">
        <f aca="false">IF(OR(COUNT($AZ783)=0,COUNT($AZ782)=0),"",IF(OR($AY783/$AZ782-1&lt;=-0.03,$AZ783/$AZ782-1&lt;=-0.045,IF(COUNT($AZ774:$AZ783)=10,AVERAGE($AZ779:$AZ783)/AVERAGE($AZ774:$AZ783)-1&lt;-0.01,FALSE())),0,IF(OR($AZ783/$AZ782-1&lt;=-0.02,IF(COUNT($AZ774:$AZ783)=10,AVERAGE($AZ779:$AZ783)/AVERAGE($AZ774:$AZ783)-1&lt;0.005,FALSE())),50,100)))</f>
        <v/>
      </c>
    </row>
    <row r="784" customFormat="false" ht="15" hidden="false" customHeight="true" outlineLevel="0" collapsed="false">
      <c r="A784" s="47" t="n">
        <v>780</v>
      </c>
      <c r="B784" s="48" t="n">
        <v>43690</v>
      </c>
      <c r="C784" s="47" t="n">
        <v>2019</v>
      </c>
      <c r="D784" s="49" t="s">
        <v>237</v>
      </c>
      <c r="E784" s="50" t="n">
        <v>7728.15</v>
      </c>
      <c r="F784" s="51" t="n">
        <v>0.070022</v>
      </c>
      <c r="G784" s="51" t="n">
        <v>-0.036024</v>
      </c>
      <c r="H784" s="52" t="n">
        <v>0.8367</v>
      </c>
      <c r="I784" s="53" t="n">
        <v>425</v>
      </c>
      <c r="J784" s="47" t="s">
        <v>235</v>
      </c>
      <c r="K784" s="54" t="n">
        <v>17.52</v>
      </c>
      <c r="L784" s="55" t="n">
        <f aca="false">IF(COUNT(F784)=0,50,IF(F784&gt;=0,100,IF(F784&gt;=-0.02,50,0)))</f>
        <v>100</v>
      </c>
      <c r="M784" s="55" t="n">
        <f aca="false">IF(COUNT(G784)=0,50,IF(G784&gt;-0.06,100,IF(G784&gt;-0.15,50,0)))</f>
        <v>100</v>
      </c>
      <c r="N784" s="55" t="n">
        <f aca="false">IF(COUNT(H784)=0,50,IF(H784&gt;=0.6,100,IF(H784&gt;=0.4,50,0)))</f>
        <v>100</v>
      </c>
      <c r="O784" s="55" t="n">
        <f aca="false">IF(COUNT(I784)=0,50,IF(J784="proxy_vix",50,IF(I784&lt;350,100,IF(I784&lt;=450,50,0))))</f>
        <v>50</v>
      </c>
      <c r="P784" s="55" t="n">
        <f aca="false">IF(COUNT(K784)=0,50,IF(K784&lt;20,100,IF(K784&lt;=25,50,0)))</f>
        <v>100</v>
      </c>
      <c r="Q784" s="54"/>
      <c r="R784" s="47"/>
      <c r="S784" s="51" t="n">
        <f aca="false">$E784/$E783-1</f>
        <v>0.0220149490589392</v>
      </c>
      <c r="T784" s="56" t="n">
        <f aca="false">$K784/$K783-1</f>
        <v>-0.16927453769559</v>
      </c>
      <c r="V784" s="57"/>
      <c r="W784" s="57"/>
      <c r="Y784" s="1" t="str">
        <f aca="false">IF(AX784&gt;=70,"EASY",IF(AX784&gt;40,"UNCERTAIN","HARD"))</f>
        <v>EASY</v>
      </c>
      <c r="AA784" s="58" t="n">
        <f aca="false">IF($A784&lt;200,"",AVERAGE($E735:$E784)/AVERAGE($E585:$E784)-1)</f>
        <v>0.0675674451072994</v>
      </c>
      <c r="AB784" s="59" t="n">
        <f aca="false">LOOKUP($B784,07_L1政策步階!$A$4:$A$14,07_L1政策步階!$C$4:$C$14)</f>
        <v>1</v>
      </c>
      <c r="AC784" s="57"/>
      <c r="AD784" s="57"/>
      <c r="AE784" s="57"/>
      <c r="AF784" s="57"/>
      <c r="AG784" s="57"/>
      <c r="AH784" s="57"/>
      <c r="AI784" s="57"/>
      <c r="AJ784" s="57"/>
      <c r="AK784" s="57"/>
      <c r="AL784" s="59" t="n">
        <f aca="false">IF(ISNUMBER($AA784),IF($AA784&gt;=0.005,100,IF($AA784&gt;=-0.015,50,0)),"")</f>
        <v>100</v>
      </c>
      <c r="AM784" s="59" t="n">
        <f aca="false">IF(ISNUMBER($AB784),IF($AB784=1,100,IF($AB784=0,50,0)),"")</f>
        <v>100</v>
      </c>
      <c r="AN784" s="0" t="str">
        <f aca="false">IF(ISNUMBER($AC784),IF($AC784&gt;=0.001,100,IF($AC784&gt;=-0.003,50,0)),"")</f>
        <v/>
      </c>
      <c r="AO784" s="0" t="str">
        <f aca="false">IF(ISNUMBER($AD784),IF($AD784&gt;=0.04,100,IF($AD784&gt;=0,50,0)),"")</f>
        <v/>
      </c>
      <c r="AP784" s="0" t="str">
        <f aca="false">IF(ISNUMBER($AE784),IF($AE784&gt;=25,100,IF($AE784&gt;=-75,50,0)),"")</f>
        <v/>
      </c>
      <c r="AQ784" s="0" t="str">
        <f aca="false">IF(ISNUMBER($AF784),IF($AF784&gt;0,100,IF($AF784&gt;=-50,50,0)),"")</f>
        <v/>
      </c>
      <c r="AR784" s="0" t="str">
        <f aca="false">IF(ISNUMBER($AG784),IF($AG784=1,100,IF($AG784=0,50,0)),"")</f>
        <v/>
      </c>
      <c r="AS784" s="0" t="str">
        <f aca="false">IF(ISNUMBER($AH784),IF($AH784&lt;0,100,IF($AH784&lt;=20,50,0)),"")</f>
        <v/>
      </c>
      <c r="AT784" s="0" t="str">
        <f aca="false">IF(ISNUMBER($AI784),IF($AI784&lt;0.95,100,IF($AI784&lt;=1,50,0)),"")</f>
        <v/>
      </c>
      <c r="AU784" s="0" t="str">
        <f aca="false">IF(ISNUMBER($AJ784),IF($AJ784&lt;30,0,IF($AJ784&lt;40,50,IF($AJ784&lt;=90,100,50))),"")</f>
        <v/>
      </c>
      <c r="AV784" s="0" t="str">
        <f aca="false">IF(ISNUMBER($AK784),IF($AK784&gt;-0.2,100,IF($AK784&gt;=-0.4,50,0)),"")</f>
        <v/>
      </c>
      <c r="AW784" s="59" t="n">
        <f aca="false">01_指標庫!$H$4*ISNUMBER($F784)+01_指標庫!$H$5*ISNUMBER($AA784)+01_指標庫!$H$6*ISNUMBER($G784)+01_指標庫!$H$7*ISNUMBER($H784)+01_指標庫!$H$8*ISNUMBER($AF784)+01_指標庫!$H$9*ISNUMBER($AG784)+01_指標庫!$H$10*ISNUMBER($AB784)+01_指標庫!$H$11*ISNUMBER($AC784)+01_指標庫!$H$12*ISNUMBER($AD784)+01_指標庫!$H$13*ISNUMBER($AE784)+01_指標庫!$H$14*ISNUMBER($I784)+01_指標庫!$H$15*ISNUMBER($AH784)+01_指標庫!$H$16*ISNUMBER($K784)+01_指標庫!$H$17*ISNUMBER($AI784)+01_指標庫!$H$18*ISNUMBER($AJ784)+01_指標庫!$H$19*ISNUMBER($AK784)+01_指標庫!$H$20*ISNUMBER($BB784)+01_指標庫!$H$21*ISNUMBER($BC784)</f>
        <v>51</v>
      </c>
      <c r="AX784" s="59" t="n">
        <f aca="false">IF(AW784=0,50,ROUND((01_指標庫!$H$4*IF(ISNUMBER($F784),L784,0)+01_指標庫!$H$5*IF(ISNUMBER($AA784),AL784,0)+01_指標庫!$H$6*IF(ISNUMBER($G784),M784,0)+01_指標庫!$H$7*IF(ISNUMBER($H784),N784,0)+01_指標庫!$H$8*IF(ISNUMBER($AF784),AQ784,0)+01_指標庫!$H$9*IF(ISNUMBER($AG784),AR784,0)+01_指標庫!$H$10*IF(ISNUMBER($AB784),AM784,0)+01_指標庫!$H$11*IF(ISNUMBER($AC784),AN784,0)+01_指標庫!$H$12*IF(ISNUMBER($AD784),AO784,0)+01_指標庫!$H$13*IF(ISNUMBER($AE784),AP784,0)+01_指標庫!$H$14*IF(ISNUMBER($I784),O784,0)+01_指標庫!$H$15*IF(ISNUMBER($AH784),AS784,0)+01_指標庫!$H$16*IF(ISNUMBER($K784),P784,0)+01_指標庫!$H$17*IF(ISNUMBER($AI784),AT784,0)+01_指標庫!$H$18*IF(ISNUMBER($AJ784),AU784,0)+01_指標庫!$H$19*IF(ISNUMBER($AK784),AV784,0)+01_指標庫!$H$20*IF(ISNUMBER($BB784),BB784,0)+01_指標庫!$H$21*IF(ISNUMBER($BC784),BC784,0))/AW784,1))</f>
        <v>86.3</v>
      </c>
      <c r="AY784" s="60"/>
      <c r="AZ784" s="60"/>
      <c r="BA784" s="58" t="n">
        <f aca="false">AVERAGE($E780:$E784)/AVERAGE($E775:$E784)-1</f>
        <v>-0.000874725479873217</v>
      </c>
      <c r="BB784" s="59" t="n">
        <f aca="false">IF(ISNUMBER($BA784),IF(OR($S784&lt;=-0.03,$BA784&lt;-0.003),0,IF(OR($S784&lt;=-0.02,$BA784&lt;0.01),50,100)),"")</f>
        <v>50</v>
      </c>
      <c r="BC784" s="0" t="str">
        <f aca="false">IF(OR(COUNT($AZ784)=0,COUNT($AZ783)=0),"",IF(OR($AY784/$AZ783-1&lt;=-0.03,$AZ784/$AZ783-1&lt;=-0.045,IF(COUNT($AZ775:$AZ784)=10,AVERAGE($AZ780:$AZ784)/AVERAGE($AZ775:$AZ784)-1&lt;-0.01,FALSE())),0,IF(OR($AZ784/$AZ783-1&lt;=-0.02,IF(COUNT($AZ775:$AZ784)=10,AVERAGE($AZ780:$AZ784)/AVERAGE($AZ775:$AZ784)-1&lt;0.005,FALSE())),50,100)))</f>
        <v/>
      </c>
    </row>
    <row r="785" customFormat="false" ht="15" hidden="false" customHeight="true" outlineLevel="0" collapsed="false">
      <c r="A785" s="47" t="n">
        <v>781</v>
      </c>
      <c r="B785" s="48" t="n">
        <v>43691</v>
      </c>
      <c r="C785" s="47" t="n">
        <v>2019</v>
      </c>
      <c r="D785" s="49" t="s">
        <v>238</v>
      </c>
      <c r="E785" s="50" t="n">
        <v>7490.13</v>
      </c>
      <c r="F785" s="51" t="n">
        <v>0.036727</v>
      </c>
      <c r="G785" s="51" t="n">
        <v>-0.065713</v>
      </c>
      <c r="H785" s="52" t="n">
        <v>0.8163</v>
      </c>
      <c r="I785" s="53" t="n">
        <v>449</v>
      </c>
      <c r="J785" s="47" t="s">
        <v>235</v>
      </c>
      <c r="K785" s="54" t="n">
        <v>22.1</v>
      </c>
      <c r="L785" s="55" t="n">
        <f aca="false">IF(COUNT(F785)=0,50,IF(F785&gt;=0,100,IF(F785&gt;=-0.02,50,0)))</f>
        <v>100</v>
      </c>
      <c r="M785" s="55" t="n">
        <f aca="false">IF(COUNT(G785)=0,50,IF(G785&gt;-0.06,100,IF(G785&gt;-0.15,50,0)))</f>
        <v>50</v>
      </c>
      <c r="N785" s="55" t="n">
        <f aca="false">IF(COUNT(H785)=0,50,IF(H785&gt;=0.6,100,IF(H785&gt;=0.4,50,0)))</f>
        <v>100</v>
      </c>
      <c r="O785" s="55" t="n">
        <f aca="false">IF(COUNT(I785)=0,50,IF(J785="proxy_vix",50,IF(I785&lt;350,100,IF(I785&lt;=450,50,0))))</f>
        <v>50</v>
      </c>
      <c r="P785" s="55" t="n">
        <f aca="false">IF(COUNT(K785)=0,50,IF(K785&lt;20,100,IF(K785&lt;=25,50,0)))</f>
        <v>50</v>
      </c>
      <c r="Q785" s="54"/>
      <c r="R785" s="47"/>
      <c r="S785" s="51" t="n">
        <f aca="false">$E785/$E784-1</f>
        <v>-0.0307990916325381</v>
      </c>
      <c r="T785" s="56" t="n">
        <f aca="false">$K785/$K784-1</f>
        <v>0.261415525114155</v>
      </c>
      <c r="V785" s="57"/>
      <c r="W785" s="57"/>
      <c r="Y785" s="1" t="str">
        <f aca="false">IF(AX785&gt;=70,"EASY",IF(AX785&gt;40,"UNCERTAIN","HARD"))</f>
        <v>UNCERTAIN</v>
      </c>
      <c r="AA785" s="58" t="n">
        <f aca="false">IF($A785&lt;200,"",AVERAGE($E736:$E785)/AVERAGE($E586:$E785)-1)</f>
        <v>0.0681126310348921</v>
      </c>
      <c r="AB785" s="59" t="n">
        <f aca="false">LOOKUP($B785,07_L1政策步階!$A$4:$A$14,07_L1政策步階!$C$4:$C$14)</f>
        <v>1</v>
      </c>
      <c r="AC785" s="57"/>
      <c r="AD785" s="57"/>
      <c r="AE785" s="57"/>
      <c r="AF785" s="57"/>
      <c r="AG785" s="57"/>
      <c r="AH785" s="57"/>
      <c r="AI785" s="57"/>
      <c r="AJ785" s="57"/>
      <c r="AK785" s="57"/>
      <c r="AL785" s="59" t="n">
        <f aca="false">IF(ISNUMBER($AA785),IF($AA785&gt;=0.005,100,IF($AA785&gt;=-0.015,50,0)),"")</f>
        <v>100</v>
      </c>
      <c r="AM785" s="59" t="n">
        <f aca="false">IF(ISNUMBER($AB785),IF($AB785=1,100,IF($AB785=0,50,0)),"")</f>
        <v>100</v>
      </c>
      <c r="AN785" s="0" t="str">
        <f aca="false">IF(ISNUMBER($AC785),IF($AC785&gt;=0.001,100,IF($AC785&gt;=-0.003,50,0)),"")</f>
        <v/>
      </c>
      <c r="AO785" s="0" t="str">
        <f aca="false">IF(ISNUMBER($AD785),IF($AD785&gt;=0.04,100,IF($AD785&gt;=0,50,0)),"")</f>
        <v/>
      </c>
      <c r="AP785" s="0" t="str">
        <f aca="false">IF(ISNUMBER($AE785),IF($AE785&gt;=25,100,IF($AE785&gt;=-75,50,0)),"")</f>
        <v/>
      </c>
      <c r="AQ785" s="0" t="str">
        <f aca="false">IF(ISNUMBER($AF785),IF($AF785&gt;0,100,IF($AF785&gt;=-50,50,0)),"")</f>
        <v/>
      </c>
      <c r="AR785" s="0" t="str">
        <f aca="false">IF(ISNUMBER($AG785),IF($AG785=1,100,IF($AG785=0,50,0)),"")</f>
        <v/>
      </c>
      <c r="AS785" s="0" t="str">
        <f aca="false">IF(ISNUMBER($AH785),IF($AH785&lt;0,100,IF($AH785&lt;=20,50,0)),"")</f>
        <v/>
      </c>
      <c r="AT785" s="0" t="str">
        <f aca="false">IF(ISNUMBER($AI785),IF($AI785&lt;0.95,100,IF($AI785&lt;=1,50,0)),"")</f>
        <v/>
      </c>
      <c r="AU785" s="0" t="str">
        <f aca="false">IF(ISNUMBER($AJ785),IF($AJ785&lt;30,0,IF($AJ785&lt;40,50,IF($AJ785&lt;=90,100,50))),"")</f>
        <v/>
      </c>
      <c r="AV785" s="0" t="str">
        <f aca="false">IF(ISNUMBER($AK785),IF($AK785&gt;-0.2,100,IF($AK785&gt;=-0.4,50,0)),"")</f>
        <v/>
      </c>
      <c r="AW785" s="59" t="n">
        <f aca="false">01_指標庫!$H$4*ISNUMBER($F785)+01_指標庫!$H$5*ISNUMBER($AA785)+01_指標庫!$H$6*ISNUMBER($G785)+01_指標庫!$H$7*ISNUMBER($H785)+01_指標庫!$H$8*ISNUMBER($AF785)+01_指標庫!$H$9*ISNUMBER($AG785)+01_指標庫!$H$10*ISNUMBER($AB785)+01_指標庫!$H$11*ISNUMBER($AC785)+01_指標庫!$H$12*ISNUMBER($AD785)+01_指標庫!$H$13*ISNUMBER($AE785)+01_指標庫!$H$14*ISNUMBER($I785)+01_指標庫!$H$15*ISNUMBER($AH785)+01_指標庫!$H$16*ISNUMBER($K785)+01_指標庫!$H$17*ISNUMBER($AI785)+01_指標庫!$H$18*ISNUMBER($AJ785)+01_指標庫!$H$19*ISNUMBER($AK785)+01_指標庫!$H$20*ISNUMBER($BB785)+01_指標庫!$H$21*ISNUMBER($BC785)</f>
        <v>51</v>
      </c>
      <c r="AX785" s="59" t="n">
        <f aca="false">IF(AW785=0,50,ROUND((01_指標庫!$H$4*IF(ISNUMBER($F785),L785,0)+01_指標庫!$H$5*IF(ISNUMBER($AA785),AL785,0)+01_指標庫!$H$6*IF(ISNUMBER($G785),M785,0)+01_指標庫!$H$7*IF(ISNUMBER($H785),N785,0)+01_指標庫!$H$8*IF(ISNUMBER($AF785),AQ785,0)+01_指標庫!$H$9*IF(ISNUMBER($AG785),AR785,0)+01_指標庫!$H$10*IF(ISNUMBER($AB785),AM785,0)+01_指標庫!$H$11*IF(ISNUMBER($AC785),AN785,0)+01_指標庫!$H$12*IF(ISNUMBER($AD785),AO785,0)+01_指標庫!$H$13*IF(ISNUMBER($AE785),AP785,0)+01_指標庫!$H$14*IF(ISNUMBER($I785),O785,0)+01_指標庫!$H$15*IF(ISNUMBER($AH785),AS785,0)+01_指標庫!$H$16*IF(ISNUMBER($K785),P785,0)+01_指標庫!$H$17*IF(ISNUMBER($AI785),AT785,0)+01_指標庫!$H$18*IF(ISNUMBER($AJ785),AU785,0)+01_指標庫!$H$19*IF(ISNUMBER($AK785),AV785,0)+01_指標庫!$H$20*IF(ISNUMBER($BB785),BB785,0)+01_指標庫!$H$21*IF(ISNUMBER($BC785),BC785,0))/AW785,1))</f>
        <v>66.7</v>
      </c>
      <c r="AY785" s="60"/>
      <c r="AZ785" s="60"/>
      <c r="BA785" s="58" t="n">
        <f aca="false">AVERAGE($E781:$E785)/AVERAGE($E776:$E785)-1</f>
        <v>0.00220926493736306</v>
      </c>
      <c r="BB785" s="59" t="n">
        <f aca="false">IF(ISNUMBER($BA785),IF(OR($S785&lt;=-0.03,$BA785&lt;-0.003),0,IF(OR($S785&lt;=-0.02,$BA785&lt;0.01),50,100)),"")</f>
        <v>0</v>
      </c>
      <c r="BC785" s="0" t="str">
        <f aca="false">IF(OR(COUNT($AZ785)=0,COUNT($AZ784)=0),"",IF(OR($AY785/$AZ784-1&lt;=-0.03,$AZ785/$AZ784-1&lt;=-0.045,IF(COUNT($AZ776:$AZ785)=10,AVERAGE($AZ781:$AZ785)/AVERAGE($AZ776:$AZ785)-1&lt;-0.01,FALSE())),0,IF(OR($AZ785/$AZ784-1&lt;=-0.02,IF(COUNT($AZ776:$AZ785)=10,AVERAGE($AZ781:$AZ785)/AVERAGE($AZ776:$AZ785)-1&lt;0.005,FALSE())),50,100)))</f>
        <v/>
      </c>
    </row>
    <row r="786" customFormat="false" ht="15" hidden="false" customHeight="true" outlineLevel="0" collapsed="false">
      <c r="A786" s="47" t="n">
        <v>782</v>
      </c>
      <c r="B786" s="48" t="n">
        <v>43692</v>
      </c>
      <c r="C786" s="47" t="n">
        <v>2019</v>
      </c>
      <c r="D786" s="49" t="s">
        <v>239</v>
      </c>
      <c r="E786" s="50" t="n">
        <v>7484.89</v>
      </c>
      <c r="F786" s="51" t="n">
        <v>0.035548</v>
      </c>
      <c r="G786" s="51" t="n">
        <v>-0.066367</v>
      </c>
      <c r="H786" s="52" t="n">
        <v>0.7755</v>
      </c>
      <c r="I786" s="53" t="n">
        <v>452</v>
      </c>
      <c r="J786" s="47" t="s">
        <v>235</v>
      </c>
      <c r="K786" s="54" t="n">
        <v>21.18</v>
      </c>
      <c r="L786" s="55" t="n">
        <f aca="false">IF(COUNT(F786)=0,50,IF(F786&gt;=0,100,IF(F786&gt;=-0.02,50,0)))</f>
        <v>100</v>
      </c>
      <c r="M786" s="55" t="n">
        <f aca="false">IF(COUNT(G786)=0,50,IF(G786&gt;-0.06,100,IF(G786&gt;-0.15,50,0)))</f>
        <v>50</v>
      </c>
      <c r="N786" s="55" t="n">
        <f aca="false">IF(COUNT(H786)=0,50,IF(H786&gt;=0.6,100,IF(H786&gt;=0.4,50,0)))</f>
        <v>100</v>
      </c>
      <c r="O786" s="55" t="n">
        <f aca="false">IF(COUNT(I786)=0,50,IF(J786="proxy_vix",50,IF(I786&lt;350,100,IF(I786&lt;=450,50,0))))</f>
        <v>0</v>
      </c>
      <c r="P786" s="55" t="n">
        <f aca="false">IF(COUNT(K786)=0,50,IF(K786&lt;20,100,IF(K786&lt;=25,50,0)))</f>
        <v>50</v>
      </c>
      <c r="Q786" s="54"/>
      <c r="R786" s="47"/>
      <c r="S786" s="51" t="n">
        <f aca="false">$E786/$E785-1</f>
        <v>-0.000699587323584439</v>
      </c>
      <c r="T786" s="56" t="n">
        <f aca="false">$K786/$K785-1</f>
        <v>-0.0416289592760182</v>
      </c>
      <c r="V786" s="57"/>
      <c r="W786" s="57"/>
      <c r="Y786" s="1" t="str">
        <f aca="false">IF(AX786&gt;=70,"EASY",IF(AX786&gt;40,"UNCERTAIN","HARD"))</f>
        <v>UNCERTAIN</v>
      </c>
      <c r="AA786" s="58" t="n">
        <f aca="false">IF($A786&lt;200,"",AVERAGE($E737:$E786)/AVERAGE($E587:$E786)-1)</f>
        <v>0.068375768850339</v>
      </c>
      <c r="AB786" s="59" t="n">
        <f aca="false">LOOKUP($B786,07_L1政策步階!$A$4:$A$14,07_L1政策步階!$C$4:$C$14)</f>
        <v>1</v>
      </c>
      <c r="AC786" s="57"/>
      <c r="AD786" s="57"/>
      <c r="AE786" s="57"/>
      <c r="AF786" s="57"/>
      <c r="AG786" s="57"/>
      <c r="AH786" s="57"/>
      <c r="AI786" s="57"/>
      <c r="AJ786" s="57"/>
      <c r="AK786" s="57"/>
      <c r="AL786" s="59" t="n">
        <f aca="false">IF(ISNUMBER($AA786),IF($AA786&gt;=0.005,100,IF($AA786&gt;=-0.015,50,0)),"")</f>
        <v>100</v>
      </c>
      <c r="AM786" s="59" t="n">
        <f aca="false">IF(ISNUMBER($AB786),IF($AB786=1,100,IF($AB786=0,50,0)),"")</f>
        <v>100</v>
      </c>
      <c r="AN786" s="0" t="str">
        <f aca="false">IF(ISNUMBER($AC786),IF($AC786&gt;=0.001,100,IF($AC786&gt;=-0.003,50,0)),"")</f>
        <v/>
      </c>
      <c r="AO786" s="0" t="str">
        <f aca="false">IF(ISNUMBER($AD786),IF($AD786&gt;=0.04,100,IF($AD786&gt;=0,50,0)),"")</f>
        <v/>
      </c>
      <c r="AP786" s="0" t="str">
        <f aca="false">IF(ISNUMBER($AE786),IF($AE786&gt;=25,100,IF($AE786&gt;=-75,50,0)),"")</f>
        <v/>
      </c>
      <c r="AQ786" s="0" t="str">
        <f aca="false">IF(ISNUMBER($AF786),IF($AF786&gt;0,100,IF($AF786&gt;=-50,50,0)),"")</f>
        <v/>
      </c>
      <c r="AR786" s="0" t="str">
        <f aca="false">IF(ISNUMBER($AG786),IF($AG786=1,100,IF($AG786=0,50,0)),"")</f>
        <v/>
      </c>
      <c r="AS786" s="0" t="str">
        <f aca="false">IF(ISNUMBER($AH786),IF($AH786&lt;0,100,IF($AH786&lt;=20,50,0)),"")</f>
        <v/>
      </c>
      <c r="AT786" s="0" t="str">
        <f aca="false">IF(ISNUMBER($AI786),IF($AI786&lt;0.95,100,IF($AI786&lt;=1,50,0)),"")</f>
        <v/>
      </c>
      <c r="AU786" s="0" t="str">
        <f aca="false">IF(ISNUMBER($AJ786),IF($AJ786&lt;30,0,IF($AJ786&lt;40,50,IF($AJ786&lt;=90,100,50))),"")</f>
        <v/>
      </c>
      <c r="AV786" s="0" t="str">
        <f aca="false">IF(ISNUMBER($AK786),IF($AK786&gt;-0.2,100,IF($AK786&gt;=-0.4,50,0)),"")</f>
        <v/>
      </c>
      <c r="AW786" s="59" t="n">
        <f aca="false">01_指標庫!$H$4*ISNUMBER($F786)+01_指標庫!$H$5*ISNUMBER($AA786)+01_指標庫!$H$6*ISNUMBER($G786)+01_指標庫!$H$7*ISNUMBER($H786)+01_指標庫!$H$8*ISNUMBER($AF786)+01_指標庫!$H$9*ISNUMBER($AG786)+01_指標庫!$H$10*ISNUMBER($AB786)+01_指標庫!$H$11*ISNUMBER($AC786)+01_指標庫!$H$12*ISNUMBER($AD786)+01_指標庫!$H$13*ISNUMBER($AE786)+01_指標庫!$H$14*ISNUMBER($I786)+01_指標庫!$H$15*ISNUMBER($AH786)+01_指標庫!$H$16*ISNUMBER($K786)+01_指標庫!$H$17*ISNUMBER($AI786)+01_指標庫!$H$18*ISNUMBER($AJ786)+01_指標庫!$H$19*ISNUMBER($AK786)+01_指標庫!$H$20*ISNUMBER($BB786)+01_指標庫!$H$21*ISNUMBER($BC786)</f>
        <v>51</v>
      </c>
      <c r="AX786" s="59" t="n">
        <f aca="false">IF(AW786=0,50,ROUND((01_指標庫!$H$4*IF(ISNUMBER($F786),L786,0)+01_指標庫!$H$5*IF(ISNUMBER($AA786),AL786,0)+01_指標庫!$H$6*IF(ISNUMBER($G786),M786,0)+01_指標庫!$H$7*IF(ISNUMBER($H786),N786,0)+01_指標庫!$H$8*IF(ISNUMBER($AF786),AQ786,0)+01_指標庫!$H$9*IF(ISNUMBER($AG786),AR786,0)+01_指標庫!$H$10*IF(ISNUMBER($AB786),AM786,0)+01_指標庫!$H$11*IF(ISNUMBER($AC786),AN786,0)+01_指標庫!$H$12*IF(ISNUMBER($AD786),AO786,0)+01_指標庫!$H$13*IF(ISNUMBER($AE786),AP786,0)+01_指標庫!$H$14*IF(ISNUMBER($I786),O786,0)+01_指標庫!$H$15*IF(ISNUMBER($AH786),AS786,0)+01_指標庫!$H$16*IF(ISNUMBER($K786),P786,0)+01_指標庫!$H$17*IF(ISNUMBER($AI786),AT786,0)+01_指標庫!$H$18*IF(ISNUMBER($AJ786),AU786,0)+01_指標庫!$H$19*IF(ISNUMBER($AK786),AV786,0)+01_指標庫!$H$20*IF(ISNUMBER($BB786),BB786,0)+01_指標庫!$H$21*IF(ISNUMBER($BC786),BC786,0))/AW786,1))</f>
        <v>64.7</v>
      </c>
      <c r="AY786" s="60"/>
      <c r="AZ786" s="60"/>
      <c r="BA786" s="58" t="n">
        <f aca="false">AVERAGE($E782:$E786)/AVERAGE($E777:$E786)-1</f>
        <v>6.04080896191572E-005</v>
      </c>
      <c r="BB786" s="59" t="n">
        <f aca="false">IF(ISNUMBER($BA786),IF(OR($S786&lt;=-0.03,$BA786&lt;-0.003),0,IF(OR($S786&lt;=-0.02,$BA786&lt;0.01),50,100)),"")</f>
        <v>50</v>
      </c>
      <c r="BC786" s="0" t="str">
        <f aca="false">IF(OR(COUNT($AZ786)=0,COUNT($AZ785)=0),"",IF(OR($AY786/$AZ785-1&lt;=-0.03,$AZ786/$AZ785-1&lt;=-0.045,IF(COUNT($AZ777:$AZ786)=10,AVERAGE($AZ782:$AZ786)/AVERAGE($AZ777:$AZ786)-1&lt;-0.01,FALSE())),0,IF(OR($AZ786/$AZ785-1&lt;=-0.02,IF(COUNT($AZ777:$AZ786)=10,AVERAGE($AZ782:$AZ786)/AVERAGE($AZ777:$AZ786)-1&lt;0.005,FALSE())),50,100)))</f>
        <v/>
      </c>
    </row>
    <row r="787" customFormat="false" ht="15" hidden="false" customHeight="true" outlineLevel="0" collapsed="false">
      <c r="A787" s="47" t="n">
        <v>783</v>
      </c>
      <c r="B787" s="48" t="n">
        <v>43693</v>
      </c>
      <c r="C787" s="47" t="n">
        <v>2019</v>
      </c>
      <c r="D787" s="49" t="s">
        <v>234</v>
      </c>
      <c r="E787" s="50" t="n">
        <v>7604.11</v>
      </c>
      <c r="F787" s="51" t="n">
        <v>0.051395</v>
      </c>
      <c r="G787" s="51" t="n">
        <v>-0.051496</v>
      </c>
      <c r="H787" s="52" t="n">
        <v>0.7755</v>
      </c>
      <c r="I787" s="53" t="n">
        <v>447</v>
      </c>
      <c r="J787" s="47" t="s">
        <v>235</v>
      </c>
      <c r="K787" s="54" t="n">
        <v>18.47</v>
      </c>
      <c r="L787" s="55" t="n">
        <f aca="false">IF(COUNT(F787)=0,50,IF(F787&gt;=0,100,IF(F787&gt;=-0.02,50,0)))</f>
        <v>100</v>
      </c>
      <c r="M787" s="55" t="n">
        <f aca="false">IF(COUNT(G787)=0,50,IF(G787&gt;-0.06,100,IF(G787&gt;-0.15,50,0)))</f>
        <v>100</v>
      </c>
      <c r="N787" s="55" t="n">
        <f aca="false">IF(COUNT(H787)=0,50,IF(H787&gt;=0.6,100,IF(H787&gt;=0.4,50,0)))</f>
        <v>100</v>
      </c>
      <c r="O787" s="55" t="n">
        <f aca="false">IF(COUNT(I787)=0,50,IF(J787="proxy_vix",50,IF(I787&lt;350,100,IF(I787&lt;=450,50,0))))</f>
        <v>50</v>
      </c>
      <c r="P787" s="55" t="n">
        <f aca="false">IF(COUNT(K787)=0,50,IF(K787&lt;20,100,IF(K787&lt;=25,50,0)))</f>
        <v>100</v>
      </c>
      <c r="Q787" s="54"/>
      <c r="R787" s="47"/>
      <c r="S787" s="51" t="n">
        <f aca="false">$E787/$E786-1</f>
        <v>0.0159280897915666</v>
      </c>
      <c r="T787" s="56" t="n">
        <f aca="false">$K787/$K786-1</f>
        <v>-0.12795089707271</v>
      </c>
      <c r="V787" s="57"/>
      <c r="W787" s="57"/>
      <c r="Y787" s="1" t="str">
        <f aca="false">IF(AX787&gt;=70,"EASY",IF(AX787&gt;40,"UNCERTAIN","HARD"))</f>
        <v>EASY</v>
      </c>
      <c r="AA787" s="58" t="n">
        <f aca="false">IF($A787&lt;200,"",AVERAGE($E738:$E787)/AVERAGE($E588:$E787)-1)</f>
        <v>0.0686257834439084</v>
      </c>
      <c r="AB787" s="59" t="n">
        <f aca="false">LOOKUP($B787,07_L1政策步階!$A$4:$A$14,07_L1政策步階!$C$4:$C$14)</f>
        <v>1</v>
      </c>
      <c r="AC787" s="57"/>
      <c r="AD787" s="57"/>
      <c r="AE787" s="57"/>
      <c r="AF787" s="57"/>
      <c r="AG787" s="57"/>
      <c r="AH787" s="57"/>
      <c r="AI787" s="57"/>
      <c r="AJ787" s="57"/>
      <c r="AK787" s="57"/>
      <c r="AL787" s="59" t="n">
        <f aca="false">IF(ISNUMBER($AA787),IF($AA787&gt;=0.005,100,IF($AA787&gt;=-0.015,50,0)),"")</f>
        <v>100</v>
      </c>
      <c r="AM787" s="59" t="n">
        <f aca="false">IF(ISNUMBER($AB787),IF($AB787=1,100,IF($AB787=0,50,0)),"")</f>
        <v>100</v>
      </c>
      <c r="AN787" s="0" t="str">
        <f aca="false">IF(ISNUMBER($AC787),IF($AC787&gt;=0.001,100,IF($AC787&gt;=-0.003,50,0)),"")</f>
        <v/>
      </c>
      <c r="AO787" s="0" t="str">
        <f aca="false">IF(ISNUMBER($AD787),IF($AD787&gt;=0.04,100,IF($AD787&gt;=0,50,0)),"")</f>
        <v/>
      </c>
      <c r="AP787" s="0" t="str">
        <f aca="false">IF(ISNUMBER($AE787),IF($AE787&gt;=25,100,IF($AE787&gt;=-75,50,0)),"")</f>
        <v/>
      </c>
      <c r="AQ787" s="0" t="str">
        <f aca="false">IF(ISNUMBER($AF787),IF($AF787&gt;0,100,IF($AF787&gt;=-50,50,0)),"")</f>
        <v/>
      </c>
      <c r="AR787" s="0" t="str">
        <f aca="false">IF(ISNUMBER($AG787),IF($AG787=1,100,IF($AG787=0,50,0)),"")</f>
        <v/>
      </c>
      <c r="AS787" s="0" t="str">
        <f aca="false">IF(ISNUMBER($AH787),IF($AH787&lt;0,100,IF($AH787&lt;=20,50,0)),"")</f>
        <v/>
      </c>
      <c r="AT787" s="0" t="str">
        <f aca="false">IF(ISNUMBER($AI787),IF($AI787&lt;0.95,100,IF($AI787&lt;=1,50,0)),"")</f>
        <v/>
      </c>
      <c r="AU787" s="0" t="str">
        <f aca="false">IF(ISNUMBER($AJ787),IF($AJ787&lt;30,0,IF($AJ787&lt;40,50,IF($AJ787&lt;=90,100,50))),"")</f>
        <v/>
      </c>
      <c r="AV787" s="0" t="str">
        <f aca="false">IF(ISNUMBER($AK787),IF($AK787&gt;-0.2,100,IF($AK787&gt;=-0.4,50,0)),"")</f>
        <v/>
      </c>
      <c r="AW787" s="59" t="n">
        <f aca="false">01_指標庫!$H$4*ISNUMBER($F787)+01_指標庫!$H$5*ISNUMBER($AA787)+01_指標庫!$H$6*ISNUMBER($G787)+01_指標庫!$H$7*ISNUMBER($H787)+01_指標庫!$H$8*ISNUMBER($AF787)+01_指標庫!$H$9*ISNUMBER($AG787)+01_指標庫!$H$10*ISNUMBER($AB787)+01_指標庫!$H$11*ISNUMBER($AC787)+01_指標庫!$H$12*ISNUMBER($AD787)+01_指標庫!$H$13*ISNUMBER($AE787)+01_指標庫!$H$14*ISNUMBER($I787)+01_指標庫!$H$15*ISNUMBER($AH787)+01_指標庫!$H$16*ISNUMBER($K787)+01_指標庫!$H$17*ISNUMBER($AI787)+01_指標庫!$H$18*ISNUMBER($AJ787)+01_指標庫!$H$19*ISNUMBER($AK787)+01_指標庫!$H$20*ISNUMBER($BB787)+01_指標庫!$H$21*ISNUMBER($BC787)</f>
        <v>51</v>
      </c>
      <c r="AX787" s="59" t="n">
        <f aca="false">IF(AW787=0,50,ROUND((01_指標庫!$H$4*IF(ISNUMBER($F787),L787,0)+01_指標庫!$H$5*IF(ISNUMBER($AA787),AL787,0)+01_指標庫!$H$6*IF(ISNUMBER($G787),M787,0)+01_指標庫!$H$7*IF(ISNUMBER($H787),N787,0)+01_指標庫!$H$8*IF(ISNUMBER($AF787),AQ787,0)+01_指標庫!$H$9*IF(ISNUMBER($AG787),AR787,0)+01_指標庫!$H$10*IF(ISNUMBER($AB787),AM787,0)+01_指標庫!$H$11*IF(ISNUMBER($AC787),AN787,0)+01_指標庫!$H$12*IF(ISNUMBER($AD787),AO787,0)+01_指標庫!$H$13*IF(ISNUMBER($AE787),AP787,0)+01_指標庫!$H$14*IF(ISNUMBER($I787),O787,0)+01_指標庫!$H$15*IF(ISNUMBER($AH787),AS787,0)+01_指標庫!$H$16*IF(ISNUMBER($K787),P787,0)+01_指標庫!$H$17*IF(ISNUMBER($AI787),AT787,0)+01_指標庫!$H$18*IF(ISNUMBER($AJ787),AU787,0)+01_指標庫!$H$19*IF(ISNUMBER($AK787),AV787,0)+01_指標庫!$H$20*IF(ISNUMBER($BB787),BB787,0)+01_指標庫!$H$21*IF(ISNUMBER($BC787),BC787,0))/AW787,1))</f>
        <v>86.3</v>
      </c>
      <c r="AY787" s="60"/>
      <c r="AZ787" s="60"/>
      <c r="BA787" s="58" t="n">
        <f aca="false">AVERAGE($E783:$E787)/AVERAGE($E778:$E787)-1</f>
        <v>0.000118184626042073</v>
      </c>
      <c r="BB787" s="59" t="n">
        <f aca="false">IF(ISNUMBER($BA787),IF(OR($S787&lt;=-0.03,$BA787&lt;-0.003),0,IF(OR($S787&lt;=-0.02,$BA787&lt;0.01),50,100)),"")</f>
        <v>50</v>
      </c>
      <c r="BC787" s="0" t="str">
        <f aca="false">IF(OR(COUNT($AZ787)=0,COUNT($AZ786)=0),"",IF(OR($AY787/$AZ786-1&lt;=-0.03,$AZ787/$AZ786-1&lt;=-0.045,IF(COUNT($AZ778:$AZ787)=10,AVERAGE($AZ783:$AZ787)/AVERAGE($AZ778:$AZ787)-1&lt;-0.01,FALSE())),0,IF(OR($AZ787/$AZ786-1&lt;=-0.02,IF(COUNT($AZ778:$AZ787)=10,AVERAGE($AZ783:$AZ787)/AVERAGE($AZ778:$AZ787)-1&lt;0.005,FALSE())),50,100)))</f>
        <v/>
      </c>
    </row>
    <row r="788" customFormat="false" ht="15" hidden="false" customHeight="true" outlineLevel="0" collapsed="false">
      <c r="A788" s="47" t="n">
        <v>784</v>
      </c>
      <c r="B788" s="48" t="n">
        <v>43696</v>
      </c>
      <c r="C788" s="47" t="n">
        <v>2019</v>
      </c>
      <c r="D788" s="49" t="s">
        <v>236</v>
      </c>
      <c r="E788" s="50" t="n">
        <v>7719.32</v>
      </c>
      <c r="F788" s="51" t="n">
        <v>0.066654</v>
      </c>
      <c r="G788" s="51" t="n">
        <v>-0.037125</v>
      </c>
      <c r="H788" s="52" t="n">
        <v>0.7959</v>
      </c>
      <c r="I788" s="53" t="n">
        <v>436</v>
      </c>
      <c r="J788" s="47" t="s">
        <v>235</v>
      </c>
      <c r="K788" s="54" t="n">
        <v>16.88</v>
      </c>
      <c r="L788" s="55" t="n">
        <f aca="false">IF(COUNT(F788)=0,50,IF(F788&gt;=0,100,IF(F788&gt;=-0.02,50,0)))</f>
        <v>100</v>
      </c>
      <c r="M788" s="55" t="n">
        <f aca="false">IF(COUNT(G788)=0,50,IF(G788&gt;-0.06,100,IF(G788&gt;-0.15,50,0)))</f>
        <v>100</v>
      </c>
      <c r="N788" s="55" t="n">
        <f aca="false">IF(COUNT(H788)=0,50,IF(H788&gt;=0.6,100,IF(H788&gt;=0.4,50,0)))</f>
        <v>100</v>
      </c>
      <c r="O788" s="55" t="n">
        <f aca="false">IF(COUNT(I788)=0,50,IF(J788="proxy_vix",50,IF(I788&lt;350,100,IF(I788&lt;=450,50,0))))</f>
        <v>50</v>
      </c>
      <c r="P788" s="55" t="n">
        <f aca="false">IF(COUNT(K788)=0,50,IF(K788&lt;20,100,IF(K788&lt;=25,50,0)))</f>
        <v>100</v>
      </c>
      <c r="Q788" s="54"/>
      <c r="R788" s="47"/>
      <c r="S788" s="51" t="n">
        <f aca="false">$E788/$E787-1</f>
        <v>0.015151017015798</v>
      </c>
      <c r="T788" s="56" t="n">
        <f aca="false">$K788/$K787-1</f>
        <v>-0.0860855441256091</v>
      </c>
      <c r="V788" s="57"/>
      <c r="W788" s="57"/>
      <c r="Y788" s="1" t="str">
        <f aca="false">IF(AX788&gt;=70,"EASY",IF(AX788&gt;40,"UNCERTAIN","HARD"))</f>
        <v>EASY</v>
      </c>
      <c r="AA788" s="58" t="n">
        <f aca="false">IF($A788&lt;200,"",AVERAGE($E739:$E788)/AVERAGE($E589:$E788)-1)</f>
        <v>0.0687891986289606</v>
      </c>
      <c r="AB788" s="59" t="n">
        <f aca="false">LOOKUP($B788,07_L1政策步階!$A$4:$A$14,07_L1政策步階!$C$4:$C$14)</f>
        <v>1</v>
      </c>
      <c r="AC788" s="57"/>
      <c r="AD788" s="57"/>
      <c r="AE788" s="57"/>
      <c r="AF788" s="57"/>
      <c r="AG788" s="57"/>
      <c r="AH788" s="57"/>
      <c r="AI788" s="57"/>
      <c r="AJ788" s="57"/>
      <c r="AK788" s="57"/>
      <c r="AL788" s="59" t="n">
        <f aca="false">IF(ISNUMBER($AA788),IF($AA788&gt;=0.005,100,IF($AA788&gt;=-0.015,50,0)),"")</f>
        <v>100</v>
      </c>
      <c r="AM788" s="59" t="n">
        <f aca="false">IF(ISNUMBER($AB788),IF($AB788=1,100,IF($AB788=0,50,0)),"")</f>
        <v>100</v>
      </c>
      <c r="AN788" s="0" t="str">
        <f aca="false">IF(ISNUMBER($AC788),IF($AC788&gt;=0.001,100,IF($AC788&gt;=-0.003,50,0)),"")</f>
        <v/>
      </c>
      <c r="AO788" s="0" t="str">
        <f aca="false">IF(ISNUMBER($AD788),IF($AD788&gt;=0.04,100,IF($AD788&gt;=0,50,0)),"")</f>
        <v/>
      </c>
      <c r="AP788" s="0" t="str">
        <f aca="false">IF(ISNUMBER($AE788),IF($AE788&gt;=25,100,IF($AE788&gt;=-75,50,0)),"")</f>
        <v/>
      </c>
      <c r="AQ788" s="0" t="str">
        <f aca="false">IF(ISNUMBER($AF788),IF($AF788&gt;0,100,IF($AF788&gt;=-50,50,0)),"")</f>
        <v/>
      </c>
      <c r="AR788" s="0" t="str">
        <f aca="false">IF(ISNUMBER($AG788),IF($AG788=1,100,IF($AG788=0,50,0)),"")</f>
        <v/>
      </c>
      <c r="AS788" s="0" t="str">
        <f aca="false">IF(ISNUMBER($AH788),IF($AH788&lt;0,100,IF($AH788&lt;=20,50,0)),"")</f>
        <v/>
      </c>
      <c r="AT788" s="0" t="str">
        <f aca="false">IF(ISNUMBER($AI788),IF($AI788&lt;0.95,100,IF($AI788&lt;=1,50,0)),"")</f>
        <v/>
      </c>
      <c r="AU788" s="0" t="str">
        <f aca="false">IF(ISNUMBER($AJ788),IF($AJ788&lt;30,0,IF($AJ788&lt;40,50,IF($AJ788&lt;=90,100,50))),"")</f>
        <v/>
      </c>
      <c r="AV788" s="0" t="str">
        <f aca="false">IF(ISNUMBER($AK788),IF($AK788&gt;-0.2,100,IF($AK788&gt;=-0.4,50,0)),"")</f>
        <v/>
      </c>
      <c r="AW788" s="59" t="n">
        <f aca="false">01_指標庫!$H$4*ISNUMBER($F788)+01_指標庫!$H$5*ISNUMBER($AA788)+01_指標庫!$H$6*ISNUMBER($G788)+01_指標庫!$H$7*ISNUMBER($H788)+01_指標庫!$H$8*ISNUMBER($AF788)+01_指標庫!$H$9*ISNUMBER($AG788)+01_指標庫!$H$10*ISNUMBER($AB788)+01_指標庫!$H$11*ISNUMBER($AC788)+01_指標庫!$H$12*ISNUMBER($AD788)+01_指標庫!$H$13*ISNUMBER($AE788)+01_指標庫!$H$14*ISNUMBER($I788)+01_指標庫!$H$15*ISNUMBER($AH788)+01_指標庫!$H$16*ISNUMBER($K788)+01_指標庫!$H$17*ISNUMBER($AI788)+01_指標庫!$H$18*ISNUMBER($AJ788)+01_指標庫!$H$19*ISNUMBER($AK788)+01_指標庫!$H$20*ISNUMBER($BB788)+01_指標庫!$H$21*ISNUMBER($BC788)</f>
        <v>51</v>
      </c>
      <c r="AX788" s="59" t="n">
        <f aca="false">IF(AW788=0,50,ROUND((01_指標庫!$H$4*IF(ISNUMBER($F788),L788,0)+01_指標庫!$H$5*IF(ISNUMBER($AA788),AL788,0)+01_指標庫!$H$6*IF(ISNUMBER($G788),M788,0)+01_指標庫!$H$7*IF(ISNUMBER($H788),N788,0)+01_指標庫!$H$8*IF(ISNUMBER($AF788),AQ788,0)+01_指標庫!$H$9*IF(ISNUMBER($AG788),AR788,0)+01_指標庫!$H$10*IF(ISNUMBER($AB788),AM788,0)+01_指標庫!$H$11*IF(ISNUMBER($AC788),AN788,0)+01_指標庫!$H$12*IF(ISNUMBER($AD788),AO788,0)+01_指標庫!$H$13*IF(ISNUMBER($AE788),AP788,0)+01_指標庫!$H$14*IF(ISNUMBER($I788),O788,0)+01_指標庫!$H$15*IF(ISNUMBER($AH788),AS788,0)+01_指標庫!$H$16*IF(ISNUMBER($K788),P788,0)+01_指標庫!$H$17*IF(ISNUMBER($AI788),AT788,0)+01_指標庫!$H$18*IF(ISNUMBER($AJ788),AU788,0)+01_指標庫!$H$19*IF(ISNUMBER($AK788),AV788,0)+01_指標庫!$H$20*IF(ISNUMBER($BB788),BB788,0)+01_指標庫!$H$21*IF(ISNUMBER($BC788),BC788,0))/AW788,1))</f>
        <v>86.3</v>
      </c>
      <c r="AY788" s="60"/>
      <c r="AZ788" s="60"/>
      <c r="BA788" s="58" t="n">
        <f aca="false">AVERAGE($E784:$E788)/AVERAGE($E779:$E788)-1</f>
        <v>0.000270936414117129</v>
      </c>
      <c r="BB788" s="59" t="n">
        <f aca="false">IF(ISNUMBER($BA788),IF(OR($S788&lt;=-0.03,$BA788&lt;-0.003),0,IF(OR($S788&lt;=-0.02,$BA788&lt;0.01),50,100)),"")</f>
        <v>50</v>
      </c>
      <c r="BC788" s="0" t="str">
        <f aca="false">IF(OR(COUNT($AZ788)=0,COUNT($AZ787)=0),"",IF(OR($AY788/$AZ787-1&lt;=-0.03,$AZ788/$AZ787-1&lt;=-0.045,IF(COUNT($AZ779:$AZ788)=10,AVERAGE($AZ784:$AZ788)/AVERAGE($AZ779:$AZ788)-1&lt;-0.01,FALSE())),0,IF(OR($AZ788/$AZ787-1&lt;=-0.02,IF(COUNT($AZ779:$AZ788)=10,AVERAGE($AZ784:$AZ788)/AVERAGE($AZ779:$AZ788)-1&lt;0.005,FALSE())),50,100)))</f>
        <v/>
      </c>
    </row>
    <row r="789" customFormat="false" ht="15" hidden="false" customHeight="true" outlineLevel="0" collapsed="false">
      <c r="A789" s="47" t="n">
        <v>785</v>
      </c>
      <c r="B789" s="48" t="n">
        <v>43697</v>
      </c>
      <c r="C789" s="47" t="n">
        <v>2019</v>
      </c>
      <c r="D789" s="49" t="s">
        <v>237</v>
      </c>
      <c r="E789" s="50" t="n">
        <v>7664.47</v>
      </c>
      <c r="F789" s="51" t="n">
        <v>0.058565</v>
      </c>
      <c r="G789" s="51" t="n">
        <v>-0.043967</v>
      </c>
      <c r="H789" s="52" t="n">
        <v>0.7959</v>
      </c>
      <c r="I789" s="53" t="n">
        <v>435</v>
      </c>
      <c r="J789" s="47" t="s">
        <v>235</v>
      </c>
      <c r="K789" s="54" t="n">
        <v>17.5</v>
      </c>
      <c r="L789" s="55" t="n">
        <f aca="false">IF(COUNT(F789)=0,50,IF(F789&gt;=0,100,IF(F789&gt;=-0.02,50,0)))</f>
        <v>100</v>
      </c>
      <c r="M789" s="55" t="n">
        <f aca="false">IF(COUNT(G789)=0,50,IF(G789&gt;-0.06,100,IF(G789&gt;-0.15,50,0)))</f>
        <v>100</v>
      </c>
      <c r="N789" s="55" t="n">
        <f aca="false">IF(COUNT(H789)=0,50,IF(H789&gt;=0.6,100,IF(H789&gt;=0.4,50,0)))</f>
        <v>100</v>
      </c>
      <c r="O789" s="55" t="n">
        <f aca="false">IF(COUNT(I789)=0,50,IF(J789="proxy_vix",50,IF(I789&lt;350,100,IF(I789&lt;=450,50,0))))</f>
        <v>50</v>
      </c>
      <c r="P789" s="55" t="n">
        <f aca="false">IF(COUNT(K789)=0,50,IF(K789&lt;20,100,IF(K789&lt;=25,50,0)))</f>
        <v>100</v>
      </c>
      <c r="Q789" s="54"/>
      <c r="R789" s="47"/>
      <c r="S789" s="51" t="n">
        <f aca="false">$E789/$E788-1</f>
        <v>-0.00710554815709152</v>
      </c>
      <c r="T789" s="56" t="n">
        <f aca="false">$K789/$K788-1</f>
        <v>0.0367298578199053</v>
      </c>
      <c r="V789" s="57"/>
      <c r="W789" s="57"/>
      <c r="Y789" s="1" t="str">
        <f aca="false">IF(AX789&gt;=70,"EASY",IF(AX789&gt;40,"UNCERTAIN","HARD"))</f>
        <v>EASY</v>
      </c>
      <c r="AA789" s="58" t="n">
        <f aca="false">IF($A789&lt;200,"",AVERAGE($E740:$E789)/AVERAGE($E590:$E789)-1)</f>
        <v>0.0687234694800374</v>
      </c>
      <c r="AB789" s="59" t="n">
        <f aca="false">LOOKUP($B789,07_L1政策步階!$A$4:$A$14,07_L1政策步階!$C$4:$C$14)</f>
        <v>1</v>
      </c>
      <c r="AC789" s="57"/>
      <c r="AD789" s="57"/>
      <c r="AE789" s="57"/>
      <c r="AF789" s="57"/>
      <c r="AG789" s="57"/>
      <c r="AH789" s="57"/>
      <c r="AI789" s="57"/>
      <c r="AJ789" s="57"/>
      <c r="AK789" s="57"/>
      <c r="AL789" s="59" t="n">
        <f aca="false">IF(ISNUMBER($AA789),IF($AA789&gt;=0.005,100,IF($AA789&gt;=-0.015,50,0)),"")</f>
        <v>100</v>
      </c>
      <c r="AM789" s="59" t="n">
        <f aca="false">IF(ISNUMBER($AB789),IF($AB789=1,100,IF($AB789=0,50,0)),"")</f>
        <v>100</v>
      </c>
      <c r="AN789" s="0" t="str">
        <f aca="false">IF(ISNUMBER($AC789),IF($AC789&gt;=0.001,100,IF($AC789&gt;=-0.003,50,0)),"")</f>
        <v/>
      </c>
      <c r="AO789" s="0" t="str">
        <f aca="false">IF(ISNUMBER($AD789),IF($AD789&gt;=0.04,100,IF($AD789&gt;=0,50,0)),"")</f>
        <v/>
      </c>
      <c r="AP789" s="0" t="str">
        <f aca="false">IF(ISNUMBER($AE789),IF($AE789&gt;=25,100,IF($AE789&gt;=-75,50,0)),"")</f>
        <v/>
      </c>
      <c r="AQ789" s="0" t="str">
        <f aca="false">IF(ISNUMBER($AF789),IF($AF789&gt;0,100,IF($AF789&gt;=-50,50,0)),"")</f>
        <v/>
      </c>
      <c r="AR789" s="0" t="str">
        <f aca="false">IF(ISNUMBER($AG789),IF($AG789=1,100,IF($AG789=0,50,0)),"")</f>
        <v/>
      </c>
      <c r="AS789" s="0" t="str">
        <f aca="false">IF(ISNUMBER($AH789),IF($AH789&lt;0,100,IF($AH789&lt;=20,50,0)),"")</f>
        <v/>
      </c>
      <c r="AT789" s="0" t="str">
        <f aca="false">IF(ISNUMBER($AI789),IF($AI789&lt;0.95,100,IF($AI789&lt;=1,50,0)),"")</f>
        <v/>
      </c>
      <c r="AU789" s="0" t="str">
        <f aca="false">IF(ISNUMBER($AJ789),IF($AJ789&lt;30,0,IF($AJ789&lt;40,50,IF($AJ789&lt;=90,100,50))),"")</f>
        <v/>
      </c>
      <c r="AV789" s="0" t="str">
        <f aca="false">IF(ISNUMBER($AK789),IF($AK789&gt;-0.2,100,IF($AK789&gt;=-0.4,50,0)),"")</f>
        <v/>
      </c>
      <c r="AW789" s="59" t="n">
        <f aca="false">01_指標庫!$H$4*ISNUMBER($F789)+01_指標庫!$H$5*ISNUMBER($AA789)+01_指標庫!$H$6*ISNUMBER($G789)+01_指標庫!$H$7*ISNUMBER($H789)+01_指標庫!$H$8*ISNUMBER($AF789)+01_指標庫!$H$9*ISNUMBER($AG789)+01_指標庫!$H$10*ISNUMBER($AB789)+01_指標庫!$H$11*ISNUMBER($AC789)+01_指標庫!$H$12*ISNUMBER($AD789)+01_指標庫!$H$13*ISNUMBER($AE789)+01_指標庫!$H$14*ISNUMBER($I789)+01_指標庫!$H$15*ISNUMBER($AH789)+01_指標庫!$H$16*ISNUMBER($K789)+01_指標庫!$H$17*ISNUMBER($AI789)+01_指標庫!$H$18*ISNUMBER($AJ789)+01_指標庫!$H$19*ISNUMBER($AK789)+01_指標庫!$H$20*ISNUMBER($BB789)+01_指標庫!$H$21*ISNUMBER($BC789)</f>
        <v>51</v>
      </c>
      <c r="AX789" s="59" t="n">
        <f aca="false">IF(AW789=0,50,ROUND((01_指標庫!$H$4*IF(ISNUMBER($F789),L789,0)+01_指標庫!$H$5*IF(ISNUMBER($AA789),AL789,0)+01_指標庫!$H$6*IF(ISNUMBER($G789),M789,0)+01_指標庫!$H$7*IF(ISNUMBER($H789),N789,0)+01_指標庫!$H$8*IF(ISNUMBER($AF789),AQ789,0)+01_指標庫!$H$9*IF(ISNUMBER($AG789),AR789,0)+01_指標庫!$H$10*IF(ISNUMBER($AB789),AM789,0)+01_指標庫!$H$11*IF(ISNUMBER($AC789),AN789,0)+01_指標庫!$H$12*IF(ISNUMBER($AD789),AO789,0)+01_指標庫!$H$13*IF(ISNUMBER($AE789),AP789,0)+01_指標庫!$H$14*IF(ISNUMBER($I789),O789,0)+01_指標庫!$H$15*IF(ISNUMBER($AH789),AS789,0)+01_指標庫!$H$16*IF(ISNUMBER($K789),P789,0)+01_指標庫!$H$17*IF(ISNUMBER($AI789),AT789,0)+01_指標庫!$H$18*IF(ISNUMBER($AJ789),AU789,0)+01_指標庫!$H$19*IF(ISNUMBER($AK789),AV789,0)+01_指標庫!$H$20*IF(ISNUMBER($BB789),BB789,0)+01_指標庫!$H$21*IF(ISNUMBER($BC789),BC789,0))/AW789,1))</f>
        <v>80.4</v>
      </c>
      <c r="AY789" s="60"/>
      <c r="AZ789" s="60"/>
      <c r="BA789" s="58" t="n">
        <f aca="false">AVERAGE($E785:$E789)/AVERAGE($E780:$E789)-1</f>
        <v>-0.00328070284834736</v>
      </c>
      <c r="BB789" s="59" t="n">
        <f aca="false">IF(ISNUMBER($BA789),IF(OR($S789&lt;=-0.03,$BA789&lt;-0.003),0,IF(OR($S789&lt;=-0.02,$BA789&lt;0.01),50,100)),"")</f>
        <v>0</v>
      </c>
      <c r="BC789" s="0" t="str">
        <f aca="false">IF(OR(COUNT($AZ789)=0,COUNT($AZ788)=0),"",IF(OR($AY789/$AZ788-1&lt;=-0.03,$AZ789/$AZ788-1&lt;=-0.045,IF(COUNT($AZ780:$AZ789)=10,AVERAGE($AZ785:$AZ789)/AVERAGE($AZ780:$AZ789)-1&lt;-0.01,FALSE())),0,IF(OR($AZ789/$AZ788-1&lt;=-0.02,IF(COUNT($AZ780:$AZ789)=10,AVERAGE($AZ785:$AZ789)/AVERAGE($AZ780:$AZ789)-1&lt;0.005,FALSE())),50,100)))</f>
        <v/>
      </c>
    </row>
    <row r="790" customFormat="false" ht="15" hidden="false" customHeight="true" outlineLevel="0" collapsed="false">
      <c r="A790" s="47" t="n">
        <v>786</v>
      </c>
      <c r="B790" s="48" t="n">
        <v>43698</v>
      </c>
      <c r="C790" s="47" t="n">
        <v>2019</v>
      </c>
      <c r="D790" s="49" t="s">
        <v>238</v>
      </c>
      <c r="E790" s="50" t="n">
        <v>7733.22</v>
      </c>
      <c r="F790" s="51" t="n">
        <v>0.067571</v>
      </c>
      <c r="G790" s="51" t="n">
        <v>-0.035391</v>
      </c>
      <c r="H790" s="52" t="n">
        <v>0.7959</v>
      </c>
      <c r="I790" s="53" t="n">
        <v>421</v>
      </c>
      <c r="J790" s="47" t="s">
        <v>235</v>
      </c>
      <c r="K790" s="54" t="n">
        <v>15.8</v>
      </c>
      <c r="L790" s="55" t="n">
        <f aca="false">IF(COUNT(F790)=0,50,IF(F790&gt;=0,100,IF(F790&gt;=-0.02,50,0)))</f>
        <v>100</v>
      </c>
      <c r="M790" s="55" t="n">
        <f aca="false">IF(COUNT(G790)=0,50,IF(G790&gt;-0.06,100,IF(G790&gt;-0.15,50,0)))</f>
        <v>100</v>
      </c>
      <c r="N790" s="55" t="n">
        <f aca="false">IF(COUNT(H790)=0,50,IF(H790&gt;=0.6,100,IF(H790&gt;=0.4,50,0)))</f>
        <v>100</v>
      </c>
      <c r="O790" s="55" t="n">
        <f aca="false">IF(COUNT(I790)=0,50,IF(J790="proxy_vix",50,IF(I790&lt;350,100,IF(I790&lt;=450,50,0))))</f>
        <v>50</v>
      </c>
      <c r="P790" s="55" t="n">
        <f aca="false">IF(COUNT(K790)=0,50,IF(K790&lt;20,100,IF(K790&lt;=25,50,0)))</f>
        <v>100</v>
      </c>
      <c r="Q790" s="54"/>
      <c r="R790" s="47"/>
      <c r="S790" s="51" t="n">
        <f aca="false">$E790/$E789-1</f>
        <v>0.0089699613932861</v>
      </c>
      <c r="T790" s="56" t="n">
        <f aca="false">$K790/$K789-1</f>
        <v>-0.0971428571428571</v>
      </c>
      <c r="V790" s="57"/>
      <c r="W790" s="57"/>
      <c r="Y790" s="1" t="str">
        <f aca="false">IF(AX790&gt;=70,"EASY",IF(AX790&gt;40,"UNCERTAIN","HARD"))</f>
        <v>EASY</v>
      </c>
      <c r="AA790" s="58" t="n">
        <f aca="false">IF($A790&lt;200,"",AVERAGE($E741:$E790)/AVERAGE($E591:$E790)-1)</f>
        <v>0.0688392893682952</v>
      </c>
      <c r="AB790" s="59" t="n">
        <f aca="false">LOOKUP($B790,07_L1政策步階!$A$4:$A$14,07_L1政策步階!$C$4:$C$14)</f>
        <v>1</v>
      </c>
      <c r="AC790" s="57"/>
      <c r="AD790" s="57"/>
      <c r="AE790" s="57"/>
      <c r="AF790" s="57"/>
      <c r="AG790" s="57"/>
      <c r="AH790" s="57"/>
      <c r="AI790" s="57"/>
      <c r="AJ790" s="57"/>
      <c r="AK790" s="57"/>
      <c r="AL790" s="59" t="n">
        <f aca="false">IF(ISNUMBER($AA790),IF($AA790&gt;=0.005,100,IF($AA790&gt;=-0.015,50,0)),"")</f>
        <v>100</v>
      </c>
      <c r="AM790" s="59" t="n">
        <f aca="false">IF(ISNUMBER($AB790),IF($AB790=1,100,IF($AB790=0,50,0)),"")</f>
        <v>100</v>
      </c>
      <c r="AN790" s="0" t="str">
        <f aca="false">IF(ISNUMBER($AC790),IF($AC790&gt;=0.001,100,IF($AC790&gt;=-0.003,50,0)),"")</f>
        <v/>
      </c>
      <c r="AO790" s="0" t="str">
        <f aca="false">IF(ISNUMBER($AD790),IF($AD790&gt;=0.04,100,IF($AD790&gt;=0,50,0)),"")</f>
        <v/>
      </c>
      <c r="AP790" s="0" t="str">
        <f aca="false">IF(ISNUMBER($AE790),IF($AE790&gt;=25,100,IF($AE790&gt;=-75,50,0)),"")</f>
        <v/>
      </c>
      <c r="AQ790" s="0" t="str">
        <f aca="false">IF(ISNUMBER($AF790),IF($AF790&gt;0,100,IF($AF790&gt;=-50,50,0)),"")</f>
        <v/>
      </c>
      <c r="AR790" s="0" t="str">
        <f aca="false">IF(ISNUMBER($AG790),IF($AG790=1,100,IF($AG790=0,50,0)),"")</f>
        <v/>
      </c>
      <c r="AS790" s="0" t="str">
        <f aca="false">IF(ISNUMBER($AH790),IF($AH790&lt;0,100,IF($AH790&lt;=20,50,0)),"")</f>
        <v/>
      </c>
      <c r="AT790" s="0" t="str">
        <f aca="false">IF(ISNUMBER($AI790),IF($AI790&lt;0.95,100,IF($AI790&lt;=1,50,0)),"")</f>
        <v/>
      </c>
      <c r="AU790" s="0" t="str">
        <f aca="false">IF(ISNUMBER($AJ790),IF($AJ790&lt;30,0,IF($AJ790&lt;40,50,IF($AJ790&lt;=90,100,50))),"")</f>
        <v/>
      </c>
      <c r="AV790" s="0" t="str">
        <f aca="false">IF(ISNUMBER($AK790),IF($AK790&gt;-0.2,100,IF($AK790&gt;=-0.4,50,0)),"")</f>
        <v/>
      </c>
      <c r="AW790" s="59" t="n">
        <f aca="false">01_指標庫!$H$4*ISNUMBER($F790)+01_指標庫!$H$5*ISNUMBER($AA790)+01_指標庫!$H$6*ISNUMBER($G790)+01_指標庫!$H$7*ISNUMBER($H790)+01_指標庫!$H$8*ISNUMBER($AF790)+01_指標庫!$H$9*ISNUMBER($AG790)+01_指標庫!$H$10*ISNUMBER($AB790)+01_指標庫!$H$11*ISNUMBER($AC790)+01_指標庫!$H$12*ISNUMBER($AD790)+01_指標庫!$H$13*ISNUMBER($AE790)+01_指標庫!$H$14*ISNUMBER($I790)+01_指標庫!$H$15*ISNUMBER($AH790)+01_指標庫!$H$16*ISNUMBER($K790)+01_指標庫!$H$17*ISNUMBER($AI790)+01_指標庫!$H$18*ISNUMBER($AJ790)+01_指標庫!$H$19*ISNUMBER($AK790)+01_指標庫!$H$20*ISNUMBER($BB790)+01_指標庫!$H$21*ISNUMBER($BC790)</f>
        <v>51</v>
      </c>
      <c r="AX790" s="59" t="n">
        <f aca="false">IF(AW790=0,50,ROUND((01_指標庫!$H$4*IF(ISNUMBER($F790),L790,0)+01_指標庫!$H$5*IF(ISNUMBER($AA790),AL790,0)+01_指標庫!$H$6*IF(ISNUMBER($G790),M790,0)+01_指標庫!$H$7*IF(ISNUMBER($H790),N790,0)+01_指標庫!$H$8*IF(ISNUMBER($AF790),AQ790,0)+01_指標庫!$H$9*IF(ISNUMBER($AG790),AR790,0)+01_指標庫!$H$10*IF(ISNUMBER($AB790),AM790,0)+01_指標庫!$H$11*IF(ISNUMBER($AC790),AN790,0)+01_指標庫!$H$12*IF(ISNUMBER($AD790),AO790,0)+01_指標庫!$H$13*IF(ISNUMBER($AE790),AP790,0)+01_指標庫!$H$14*IF(ISNUMBER($I790),O790,0)+01_指標庫!$H$15*IF(ISNUMBER($AH790),AS790,0)+01_指標庫!$H$16*IF(ISNUMBER($K790),P790,0)+01_指標庫!$H$17*IF(ISNUMBER($AI790),AT790,0)+01_指標庫!$H$18*IF(ISNUMBER($AJ790),AU790,0)+01_指標庫!$H$19*IF(ISNUMBER($AK790),AV790,0)+01_指標庫!$H$20*IF(ISNUMBER($BB790),BB790,0)+01_指標庫!$H$21*IF(ISNUMBER($BC790),BC790,0))/AW790,1))</f>
        <v>86.3</v>
      </c>
      <c r="AY790" s="60"/>
      <c r="AZ790" s="60"/>
      <c r="BA790" s="58" t="n">
        <f aca="false">AVERAGE($E786:$E790)/AVERAGE($E781:$E790)-1</f>
        <v>0.000719645214254605</v>
      </c>
      <c r="BB790" s="59" t="n">
        <f aca="false">IF(ISNUMBER($BA790),IF(OR($S790&lt;=-0.03,$BA790&lt;-0.003),0,IF(OR($S790&lt;=-0.02,$BA790&lt;0.01),50,100)),"")</f>
        <v>50</v>
      </c>
      <c r="BC790" s="0" t="str">
        <f aca="false">IF(OR(COUNT($AZ790)=0,COUNT($AZ789)=0),"",IF(OR($AY790/$AZ789-1&lt;=-0.03,$AZ790/$AZ789-1&lt;=-0.045,IF(COUNT($AZ781:$AZ790)=10,AVERAGE($AZ786:$AZ790)/AVERAGE($AZ781:$AZ790)-1&lt;-0.01,FALSE())),0,IF(OR($AZ790/$AZ789-1&lt;=-0.02,IF(COUNT($AZ781:$AZ790)=10,AVERAGE($AZ786:$AZ790)/AVERAGE($AZ781:$AZ790)-1&lt;0.005,FALSE())),50,100)))</f>
        <v/>
      </c>
    </row>
    <row r="791" customFormat="false" ht="15" hidden="false" customHeight="true" outlineLevel="0" collapsed="false">
      <c r="A791" s="47" t="n">
        <v>787</v>
      </c>
      <c r="B791" s="48" t="n">
        <v>43699</v>
      </c>
      <c r="C791" s="47" t="n">
        <v>2019</v>
      </c>
      <c r="D791" s="49" t="s">
        <v>239</v>
      </c>
      <c r="E791" s="50" t="n">
        <v>7707.43</v>
      </c>
      <c r="F791" s="51" t="n">
        <v>0.063466</v>
      </c>
      <c r="G791" s="51" t="n">
        <v>-0.038608</v>
      </c>
      <c r="H791" s="52" t="n">
        <v>0.7959</v>
      </c>
      <c r="I791" s="53" t="n">
        <v>416</v>
      </c>
      <c r="J791" s="47" t="s">
        <v>235</v>
      </c>
      <c r="K791" s="54" t="n">
        <v>16.68</v>
      </c>
      <c r="L791" s="55" t="n">
        <f aca="false">IF(COUNT(F791)=0,50,IF(F791&gt;=0,100,IF(F791&gt;=-0.02,50,0)))</f>
        <v>100</v>
      </c>
      <c r="M791" s="55" t="n">
        <f aca="false">IF(COUNT(G791)=0,50,IF(G791&gt;-0.06,100,IF(G791&gt;-0.15,50,0)))</f>
        <v>100</v>
      </c>
      <c r="N791" s="55" t="n">
        <f aca="false">IF(COUNT(H791)=0,50,IF(H791&gt;=0.6,100,IF(H791&gt;=0.4,50,0)))</f>
        <v>100</v>
      </c>
      <c r="O791" s="55" t="n">
        <f aca="false">IF(COUNT(I791)=0,50,IF(J791="proxy_vix",50,IF(I791&lt;350,100,IF(I791&lt;=450,50,0))))</f>
        <v>50</v>
      </c>
      <c r="P791" s="55" t="n">
        <f aca="false">IF(COUNT(K791)=0,50,IF(K791&lt;20,100,IF(K791&lt;=25,50,0)))</f>
        <v>100</v>
      </c>
      <c r="Q791" s="54"/>
      <c r="R791" s="47"/>
      <c r="S791" s="51" t="n">
        <f aca="false">$E791/$E790-1</f>
        <v>-0.00333496266755629</v>
      </c>
      <c r="T791" s="56" t="n">
        <f aca="false">$K791/$K790-1</f>
        <v>0.0556962025316454</v>
      </c>
      <c r="V791" s="57"/>
      <c r="W791" s="57"/>
      <c r="Y791" s="1" t="str">
        <f aca="false">IF(AX791&gt;=70,"EASY",IF(AX791&gt;40,"UNCERTAIN","HARD"))</f>
        <v>EASY</v>
      </c>
      <c r="AA791" s="58" t="n">
        <f aca="false">IF($A791&lt;200,"",AVERAGE($E742:$E791)/AVERAGE($E592:$E791)-1)</f>
        <v>0.0689409329047193</v>
      </c>
      <c r="AB791" s="59" t="n">
        <f aca="false">LOOKUP($B791,07_L1政策步階!$A$4:$A$14,07_L1政策步階!$C$4:$C$14)</f>
        <v>1</v>
      </c>
      <c r="AC791" s="57"/>
      <c r="AD791" s="57"/>
      <c r="AE791" s="57"/>
      <c r="AF791" s="57"/>
      <c r="AG791" s="57"/>
      <c r="AH791" s="57"/>
      <c r="AI791" s="57"/>
      <c r="AJ791" s="57"/>
      <c r="AK791" s="57"/>
      <c r="AL791" s="59" t="n">
        <f aca="false">IF(ISNUMBER($AA791),IF($AA791&gt;=0.005,100,IF($AA791&gt;=-0.015,50,0)),"")</f>
        <v>100</v>
      </c>
      <c r="AM791" s="59" t="n">
        <f aca="false">IF(ISNUMBER($AB791),IF($AB791=1,100,IF($AB791=0,50,0)),"")</f>
        <v>100</v>
      </c>
      <c r="AN791" s="0" t="str">
        <f aca="false">IF(ISNUMBER($AC791),IF($AC791&gt;=0.001,100,IF($AC791&gt;=-0.003,50,0)),"")</f>
        <v/>
      </c>
      <c r="AO791" s="0" t="str">
        <f aca="false">IF(ISNUMBER($AD791),IF($AD791&gt;=0.04,100,IF($AD791&gt;=0,50,0)),"")</f>
        <v/>
      </c>
      <c r="AP791" s="0" t="str">
        <f aca="false">IF(ISNUMBER($AE791),IF($AE791&gt;=25,100,IF($AE791&gt;=-75,50,0)),"")</f>
        <v/>
      </c>
      <c r="AQ791" s="0" t="str">
        <f aca="false">IF(ISNUMBER($AF791),IF($AF791&gt;0,100,IF($AF791&gt;=-50,50,0)),"")</f>
        <v/>
      </c>
      <c r="AR791" s="0" t="str">
        <f aca="false">IF(ISNUMBER($AG791),IF($AG791=1,100,IF($AG791=0,50,0)),"")</f>
        <v/>
      </c>
      <c r="AS791" s="0" t="str">
        <f aca="false">IF(ISNUMBER($AH791),IF($AH791&lt;0,100,IF($AH791&lt;=20,50,0)),"")</f>
        <v/>
      </c>
      <c r="AT791" s="0" t="str">
        <f aca="false">IF(ISNUMBER($AI791),IF($AI791&lt;0.95,100,IF($AI791&lt;=1,50,0)),"")</f>
        <v/>
      </c>
      <c r="AU791" s="0" t="str">
        <f aca="false">IF(ISNUMBER($AJ791),IF($AJ791&lt;30,0,IF($AJ791&lt;40,50,IF($AJ791&lt;=90,100,50))),"")</f>
        <v/>
      </c>
      <c r="AV791" s="0" t="str">
        <f aca="false">IF(ISNUMBER($AK791),IF($AK791&gt;-0.2,100,IF($AK791&gt;=-0.4,50,0)),"")</f>
        <v/>
      </c>
      <c r="AW791" s="59" t="n">
        <f aca="false">01_指標庫!$H$4*ISNUMBER($F791)+01_指標庫!$H$5*ISNUMBER($AA791)+01_指標庫!$H$6*ISNUMBER($G791)+01_指標庫!$H$7*ISNUMBER($H791)+01_指標庫!$H$8*ISNUMBER($AF791)+01_指標庫!$H$9*ISNUMBER($AG791)+01_指標庫!$H$10*ISNUMBER($AB791)+01_指標庫!$H$11*ISNUMBER($AC791)+01_指標庫!$H$12*ISNUMBER($AD791)+01_指標庫!$H$13*ISNUMBER($AE791)+01_指標庫!$H$14*ISNUMBER($I791)+01_指標庫!$H$15*ISNUMBER($AH791)+01_指標庫!$H$16*ISNUMBER($K791)+01_指標庫!$H$17*ISNUMBER($AI791)+01_指標庫!$H$18*ISNUMBER($AJ791)+01_指標庫!$H$19*ISNUMBER($AK791)+01_指標庫!$H$20*ISNUMBER($BB791)+01_指標庫!$H$21*ISNUMBER($BC791)</f>
        <v>51</v>
      </c>
      <c r="AX791" s="59" t="n">
        <f aca="false">IF(AW791=0,50,ROUND((01_指標庫!$H$4*IF(ISNUMBER($F791),L791,0)+01_指標庫!$H$5*IF(ISNUMBER($AA791),AL791,0)+01_指標庫!$H$6*IF(ISNUMBER($G791),M791,0)+01_指標庫!$H$7*IF(ISNUMBER($H791),N791,0)+01_指標庫!$H$8*IF(ISNUMBER($AF791),AQ791,0)+01_指標庫!$H$9*IF(ISNUMBER($AG791),AR791,0)+01_指標庫!$H$10*IF(ISNUMBER($AB791),AM791,0)+01_指標庫!$H$11*IF(ISNUMBER($AC791),AN791,0)+01_指標庫!$H$12*IF(ISNUMBER($AD791),AO791,0)+01_指標庫!$H$13*IF(ISNUMBER($AE791),AP791,0)+01_指標庫!$H$14*IF(ISNUMBER($I791),O791,0)+01_指標庫!$H$15*IF(ISNUMBER($AH791),AS791,0)+01_指標庫!$H$16*IF(ISNUMBER($K791),P791,0)+01_指標庫!$H$17*IF(ISNUMBER($AI791),AT791,0)+01_指標庫!$H$18*IF(ISNUMBER($AJ791),AU791,0)+01_指標庫!$H$19*IF(ISNUMBER($AK791),AV791,0)+01_指標庫!$H$20*IF(ISNUMBER($BB791),BB791,0)+01_指標庫!$H$21*IF(ISNUMBER($BC791),BC791,0))/AW791,1))</f>
        <v>86.3</v>
      </c>
      <c r="AY791" s="60"/>
      <c r="AZ791" s="60"/>
      <c r="BA791" s="58" t="n">
        <f aca="false">AVERAGE($E787:$E791)/AVERAGE($E782:$E791)-1</f>
        <v>0.00677799628947851</v>
      </c>
      <c r="BB791" s="59" t="n">
        <f aca="false">IF(ISNUMBER($BA791),IF(OR($S791&lt;=-0.03,$BA791&lt;-0.003),0,IF(OR($S791&lt;=-0.02,$BA791&lt;0.01),50,100)),"")</f>
        <v>50</v>
      </c>
      <c r="BC791" s="0" t="str">
        <f aca="false">IF(OR(COUNT($AZ791)=0,COUNT($AZ790)=0),"",IF(OR($AY791/$AZ790-1&lt;=-0.03,$AZ791/$AZ790-1&lt;=-0.045,IF(COUNT($AZ782:$AZ791)=10,AVERAGE($AZ787:$AZ791)/AVERAGE($AZ782:$AZ791)-1&lt;-0.01,FALSE())),0,IF(OR($AZ791/$AZ790-1&lt;=-0.02,IF(COUNT($AZ782:$AZ791)=10,AVERAGE($AZ787:$AZ791)/AVERAGE($AZ782:$AZ791)-1&lt;0.005,FALSE())),50,100)))</f>
        <v/>
      </c>
    </row>
    <row r="792" customFormat="false" ht="15" hidden="false" customHeight="true" outlineLevel="0" collapsed="false">
      <c r="A792" s="47" t="n">
        <v>788</v>
      </c>
      <c r="B792" s="48" t="n">
        <v>43700</v>
      </c>
      <c r="C792" s="47" t="n">
        <v>2019</v>
      </c>
      <c r="D792" s="49" t="s">
        <v>234</v>
      </c>
      <c r="E792" s="50" t="n">
        <v>7464.99</v>
      </c>
      <c r="F792" s="51" t="n">
        <v>0.029639</v>
      </c>
      <c r="G792" s="51" t="n">
        <v>-0.068849</v>
      </c>
      <c r="H792" s="52" t="n">
        <v>0.7755</v>
      </c>
      <c r="I792" s="53" t="n">
        <v>425</v>
      </c>
      <c r="J792" s="47" t="s">
        <v>235</v>
      </c>
      <c r="K792" s="54" t="n">
        <v>19.87</v>
      </c>
      <c r="L792" s="55" t="n">
        <f aca="false">IF(COUNT(F792)=0,50,IF(F792&gt;=0,100,IF(F792&gt;=-0.02,50,0)))</f>
        <v>100</v>
      </c>
      <c r="M792" s="55" t="n">
        <f aca="false">IF(COUNT(G792)=0,50,IF(G792&gt;-0.06,100,IF(G792&gt;-0.15,50,0)))</f>
        <v>50</v>
      </c>
      <c r="N792" s="55" t="n">
        <f aca="false">IF(COUNT(H792)=0,50,IF(H792&gt;=0.6,100,IF(H792&gt;=0.4,50,0)))</f>
        <v>100</v>
      </c>
      <c r="O792" s="55" t="n">
        <f aca="false">IF(COUNT(I792)=0,50,IF(J792="proxy_vix",50,IF(I792&lt;350,100,IF(I792&lt;=450,50,0))))</f>
        <v>50</v>
      </c>
      <c r="P792" s="55" t="n">
        <f aca="false">IF(COUNT(K792)=0,50,IF(K792&lt;20,100,IF(K792&lt;=25,50,0)))</f>
        <v>100</v>
      </c>
      <c r="Q792" s="54"/>
      <c r="R792" s="47"/>
      <c r="S792" s="51" t="n">
        <f aca="false">$E792/$E791-1</f>
        <v>-0.031455361904033</v>
      </c>
      <c r="T792" s="56" t="n">
        <f aca="false">$K792/$K791-1</f>
        <v>0.191247002398082</v>
      </c>
      <c r="V792" s="57"/>
      <c r="W792" s="57"/>
      <c r="Y792" s="1" t="str">
        <f aca="false">IF(AX792&gt;=70,"EASY",IF(AX792&gt;40,"UNCERTAIN","HARD"))</f>
        <v>EASY</v>
      </c>
      <c r="AA792" s="58" t="n">
        <f aca="false">IF($A792&lt;200,"",AVERAGE($E743:$E792)/AVERAGE($E593:$E792)-1)</f>
        <v>0.0684257307850806</v>
      </c>
      <c r="AB792" s="59" t="n">
        <f aca="false">LOOKUP($B792,07_L1政策步階!$A$4:$A$14,07_L1政策步階!$C$4:$C$14)</f>
        <v>1</v>
      </c>
      <c r="AC792" s="57"/>
      <c r="AD792" s="57"/>
      <c r="AE792" s="57"/>
      <c r="AF792" s="57"/>
      <c r="AG792" s="57"/>
      <c r="AH792" s="57"/>
      <c r="AI792" s="57"/>
      <c r="AJ792" s="57"/>
      <c r="AK792" s="57"/>
      <c r="AL792" s="59" t="n">
        <f aca="false">IF(ISNUMBER($AA792),IF($AA792&gt;=0.005,100,IF($AA792&gt;=-0.015,50,0)),"")</f>
        <v>100</v>
      </c>
      <c r="AM792" s="59" t="n">
        <f aca="false">IF(ISNUMBER($AB792),IF($AB792=1,100,IF($AB792=0,50,0)),"")</f>
        <v>100</v>
      </c>
      <c r="AN792" s="0" t="str">
        <f aca="false">IF(ISNUMBER($AC792),IF($AC792&gt;=0.001,100,IF($AC792&gt;=-0.003,50,0)),"")</f>
        <v/>
      </c>
      <c r="AO792" s="0" t="str">
        <f aca="false">IF(ISNUMBER($AD792),IF($AD792&gt;=0.04,100,IF($AD792&gt;=0,50,0)),"")</f>
        <v/>
      </c>
      <c r="AP792" s="0" t="str">
        <f aca="false">IF(ISNUMBER($AE792),IF($AE792&gt;=25,100,IF($AE792&gt;=-75,50,0)),"")</f>
        <v/>
      </c>
      <c r="AQ792" s="0" t="str">
        <f aca="false">IF(ISNUMBER($AF792),IF($AF792&gt;0,100,IF($AF792&gt;=-50,50,0)),"")</f>
        <v/>
      </c>
      <c r="AR792" s="0" t="str">
        <f aca="false">IF(ISNUMBER($AG792),IF($AG792=1,100,IF($AG792=0,50,0)),"")</f>
        <v/>
      </c>
      <c r="AS792" s="0" t="str">
        <f aca="false">IF(ISNUMBER($AH792),IF($AH792&lt;0,100,IF($AH792&lt;=20,50,0)),"")</f>
        <v/>
      </c>
      <c r="AT792" s="0" t="str">
        <f aca="false">IF(ISNUMBER($AI792),IF($AI792&lt;0.95,100,IF($AI792&lt;=1,50,0)),"")</f>
        <v/>
      </c>
      <c r="AU792" s="0" t="str">
        <f aca="false">IF(ISNUMBER($AJ792),IF($AJ792&lt;30,0,IF($AJ792&lt;40,50,IF($AJ792&lt;=90,100,50))),"")</f>
        <v/>
      </c>
      <c r="AV792" s="0" t="str">
        <f aca="false">IF(ISNUMBER($AK792),IF($AK792&gt;-0.2,100,IF($AK792&gt;=-0.4,50,0)),"")</f>
        <v/>
      </c>
      <c r="AW792" s="59" t="n">
        <f aca="false">01_指標庫!$H$4*ISNUMBER($F792)+01_指標庫!$H$5*ISNUMBER($AA792)+01_指標庫!$H$6*ISNUMBER($G792)+01_指標庫!$H$7*ISNUMBER($H792)+01_指標庫!$H$8*ISNUMBER($AF792)+01_指標庫!$H$9*ISNUMBER($AG792)+01_指標庫!$H$10*ISNUMBER($AB792)+01_指標庫!$H$11*ISNUMBER($AC792)+01_指標庫!$H$12*ISNUMBER($AD792)+01_指標庫!$H$13*ISNUMBER($AE792)+01_指標庫!$H$14*ISNUMBER($I792)+01_指標庫!$H$15*ISNUMBER($AH792)+01_指標庫!$H$16*ISNUMBER($K792)+01_指標庫!$H$17*ISNUMBER($AI792)+01_指標庫!$H$18*ISNUMBER($AJ792)+01_指標庫!$H$19*ISNUMBER($AK792)+01_指標庫!$H$20*ISNUMBER($BB792)+01_指標庫!$H$21*ISNUMBER($BC792)</f>
        <v>51</v>
      </c>
      <c r="AX792" s="59" t="n">
        <f aca="false">IF(AW792=0,50,ROUND((01_指標庫!$H$4*IF(ISNUMBER($F792),L792,0)+01_指標庫!$H$5*IF(ISNUMBER($AA792),AL792,0)+01_指標庫!$H$6*IF(ISNUMBER($G792),M792,0)+01_指標庫!$H$7*IF(ISNUMBER($H792),N792,0)+01_指標庫!$H$8*IF(ISNUMBER($AF792),AQ792,0)+01_指標庫!$H$9*IF(ISNUMBER($AG792),AR792,0)+01_指標庫!$H$10*IF(ISNUMBER($AB792),AM792,0)+01_指標庫!$H$11*IF(ISNUMBER($AC792),AN792,0)+01_指標庫!$H$12*IF(ISNUMBER($AD792),AO792,0)+01_指標庫!$H$13*IF(ISNUMBER($AE792),AP792,0)+01_指標庫!$H$14*IF(ISNUMBER($I792),O792,0)+01_指標庫!$H$15*IF(ISNUMBER($AH792),AS792,0)+01_指標庫!$H$16*IF(ISNUMBER($K792),P792,0)+01_指標庫!$H$17*IF(ISNUMBER($AI792),AT792,0)+01_指標庫!$H$18*IF(ISNUMBER($AJ792),AU792,0)+01_指標庫!$H$19*IF(ISNUMBER($AK792),AV792,0)+01_指標庫!$H$20*IF(ISNUMBER($BB792),BB792,0)+01_指標庫!$H$21*IF(ISNUMBER($BC792),BC792,0))/AW792,1))</f>
        <v>72.5</v>
      </c>
      <c r="AY792" s="60"/>
      <c r="AZ792" s="60"/>
      <c r="BA792" s="58" t="n">
        <f aca="false">AVERAGE($E788:$E792)/AVERAGE($E783:$E792)-1</f>
        <v>0.00552099381302584</v>
      </c>
      <c r="BB792" s="59" t="n">
        <f aca="false">IF(ISNUMBER($BA792),IF(OR($S792&lt;=-0.03,$BA792&lt;-0.003),0,IF(OR($S792&lt;=-0.02,$BA792&lt;0.01),50,100)),"")</f>
        <v>0</v>
      </c>
      <c r="BC792" s="0" t="str">
        <f aca="false">IF(OR(COUNT($AZ792)=0,COUNT($AZ791)=0),"",IF(OR($AY792/$AZ791-1&lt;=-0.03,$AZ792/$AZ791-1&lt;=-0.045,IF(COUNT($AZ783:$AZ792)=10,AVERAGE($AZ788:$AZ792)/AVERAGE($AZ783:$AZ792)-1&lt;-0.01,FALSE())),0,IF(OR($AZ792/$AZ791-1&lt;=-0.02,IF(COUNT($AZ783:$AZ792)=10,AVERAGE($AZ788:$AZ792)/AVERAGE($AZ783:$AZ792)-1&lt;0.005,FALSE())),50,100)))</f>
        <v/>
      </c>
    </row>
    <row r="793" customFormat="false" ht="15" hidden="false" customHeight="true" outlineLevel="0" collapsed="false">
      <c r="A793" s="47" t="n">
        <v>789</v>
      </c>
      <c r="B793" s="48" t="n">
        <v>43703</v>
      </c>
      <c r="C793" s="47" t="n">
        <v>2019</v>
      </c>
      <c r="D793" s="49" t="s">
        <v>236</v>
      </c>
      <c r="E793" s="50" t="n">
        <v>7575.02</v>
      </c>
      <c r="F793" s="51" t="n">
        <v>0.044393</v>
      </c>
      <c r="G793" s="51" t="n">
        <v>-0.055124</v>
      </c>
      <c r="H793" s="52" t="n">
        <v>0.7959</v>
      </c>
      <c r="I793" s="53" t="n">
        <v>422</v>
      </c>
      <c r="J793" s="47" t="s">
        <v>235</v>
      </c>
      <c r="K793" s="54" t="n">
        <v>19.32</v>
      </c>
      <c r="L793" s="55" t="n">
        <f aca="false">IF(COUNT(F793)=0,50,IF(F793&gt;=0,100,IF(F793&gt;=-0.02,50,0)))</f>
        <v>100</v>
      </c>
      <c r="M793" s="55" t="n">
        <f aca="false">IF(COUNT(G793)=0,50,IF(G793&gt;-0.06,100,IF(G793&gt;-0.15,50,0)))</f>
        <v>100</v>
      </c>
      <c r="N793" s="55" t="n">
        <f aca="false">IF(COUNT(H793)=0,50,IF(H793&gt;=0.6,100,IF(H793&gt;=0.4,50,0)))</f>
        <v>100</v>
      </c>
      <c r="O793" s="55" t="n">
        <f aca="false">IF(COUNT(I793)=0,50,IF(J793="proxy_vix",50,IF(I793&lt;350,100,IF(I793&lt;=450,50,0))))</f>
        <v>50</v>
      </c>
      <c r="P793" s="55" t="n">
        <f aca="false">IF(COUNT(K793)=0,50,IF(K793&lt;20,100,IF(K793&lt;=25,50,0)))</f>
        <v>100</v>
      </c>
      <c r="Q793" s="54"/>
      <c r="R793" s="47"/>
      <c r="S793" s="51" t="n">
        <f aca="false">$E793/$E792-1</f>
        <v>0.014739470515031</v>
      </c>
      <c r="T793" s="56" t="n">
        <f aca="false">$K793/$K792-1</f>
        <v>-0.0276799194765979</v>
      </c>
      <c r="V793" s="57"/>
      <c r="W793" s="57"/>
      <c r="Y793" s="1" t="str">
        <f aca="false">IF(AX793&gt;=70,"EASY",IF(AX793&gt;40,"UNCERTAIN","HARD"))</f>
        <v>EASY</v>
      </c>
      <c r="AA793" s="58" t="n">
        <f aca="false">IF($A793&lt;200,"",AVERAGE($E744:$E793)/AVERAGE($E594:$E793)-1)</f>
        <v>0.0682584635143342</v>
      </c>
      <c r="AB793" s="59" t="n">
        <f aca="false">LOOKUP($B793,07_L1政策步階!$A$4:$A$14,07_L1政策步階!$C$4:$C$14)</f>
        <v>1</v>
      </c>
      <c r="AC793" s="57"/>
      <c r="AD793" s="57"/>
      <c r="AE793" s="57"/>
      <c r="AF793" s="57"/>
      <c r="AG793" s="57"/>
      <c r="AH793" s="57"/>
      <c r="AI793" s="57"/>
      <c r="AJ793" s="57"/>
      <c r="AK793" s="57"/>
      <c r="AL793" s="59" t="n">
        <f aca="false">IF(ISNUMBER($AA793),IF($AA793&gt;=0.005,100,IF($AA793&gt;=-0.015,50,0)),"")</f>
        <v>100</v>
      </c>
      <c r="AM793" s="59" t="n">
        <f aca="false">IF(ISNUMBER($AB793),IF($AB793=1,100,IF($AB793=0,50,0)),"")</f>
        <v>100</v>
      </c>
      <c r="AN793" s="0" t="str">
        <f aca="false">IF(ISNUMBER($AC793),IF($AC793&gt;=0.001,100,IF($AC793&gt;=-0.003,50,0)),"")</f>
        <v/>
      </c>
      <c r="AO793" s="0" t="str">
        <f aca="false">IF(ISNUMBER($AD793),IF($AD793&gt;=0.04,100,IF($AD793&gt;=0,50,0)),"")</f>
        <v/>
      </c>
      <c r="AP793" s="0" t="str">
        <f aca="false">IF(ISNUMBER($AE793),IF($AE793&gt;=25,100,IF($AE793&gt;=-75,50,0)),"")</f>
        <v/>
      </c>
      <c r="AQ793" s="0" t="str">
        <f aca="false">IF(ISNUMBER($AF793),IF($AF793&gt;0,100,IF($AF793&gt;=-50,50,0)),"")</f>
        <v/>
      </c>
      <c r="AR793" s="0" t="str">
        <f aca="false">IF(ISNUMBER($AG793),IF($AG793=1,100,IF($AG793=0,50,0)),"")</f>
        <v/>
      </c>
      <c r="AS793" s="0" t="str">
        <f aca="false">IF(ISNUMBER($AH793),IF($AH793&lt;0,100,IF($AH793&lt;=20,50,0)),"")</f>
        <v/>
      </c>
      <c r="AT793" s="0" t="str">
        <f aca="false">IF(ISNUMBER($AI793),IF($AI793&lt;0.95,100,IF($AI793&lt;=1,50,0)),"")</f>
        <v/>
      </c>
      <c r="AU793" s="0" t="str">
        <f aca="false">IF(ISNUMBER($AJ793),IF($AJ793&lt;30,0,IF($AJ793&lt;40,50,IF($AJ793&lt;=90,100,50))),"")</f>
        <v/>
      </c>
      <c r="AV793" s="0" t="str">
        <f aca="false">IF(ISNUMBER($AK793),IF($AK793&gt;-0.2,100,IF($AK793&gt;=-0.4,50,0)),"")</f>
        <v/>
      </c>
      <c r="AW793" s="59" t="n">
        <f aca="false">01_指標庫!$H$4*ISNUMBER($F793)+01_指標庫!$H$5*ISNUMBER($AA793)+01_指標庫!$H$6*ISNUMBER($G793)+01_指標庫!$H$7*ISNUMBER($H793)+01_指標庫!$H$8*ISNUMBER($AF793)+01_指標庫!$H$9*ISNUMBER($AG793)+01_指標庫!$H$10*ISNUMBER($AB793)+01_指標庫!$H$11*ISNUMBER($AC793)+01_指標庫!$H$12*ISNUMBER($AD793)+01_指標庫!$H$13*ISNUMBER($AE793)+01_指標庫!$H$14*ISNUMBER($I793)+01_指標庫!$H$15*ISNUMBER($AH793)+01_指標庫!$H$16*ISNUMBER($K793)+01_指標庫!$H$17*ISNUMBER($AI793)+01_指標庫!$H$18*ISNUMBER($AJ793)+01_指標庫!$H$19*ISNUMBER($AK793)+01_指標庫!$H$20*ISNUMBER($BB793)+01_指標庫!$H$21*ISNUMBER($BC793)</f>
        <v>51</v>
      </c>
      <c r="AX793" s="59" t="n">
        <f aca="false">IF(AW793=0,50,ROUND((01_指標庫!$H$4*IF(ISNUMBER($F793),L793,0)+01_指標庫!$H$5*IF(ISNUMBER($AA793),AL793,0)+01_指標庫!$H$6*IF(ISNUMBER($G793),M793,0)+01_指標庫!$H$7*IF(ISNUMBER($H793),N793,0)+01_指標庫!$H$8*IF(ISNUMBER($AF793),AQ793,0)+01_指標庫!$H$9*IF(ISNUMBER($AG793),AR793,0)+01_指標庫!$H$10*IF(ISNUMBER($AB793),AM793,0)+01_指標庫!$H$11*IF(ISNUMBER($AC793),AN793,0)+01_指標庫!$H$12*IF(ISNUMBER($AD793),AO793,0)+01_指標庫!$H$13*IF(ISNUMBER($AE793),AP793,0)+01_指標庫!$H$14*IF(ISNUMBER($I793),O793,0)+01_指標庫!$H$15*IF(ISNUMBER($AH793),AS793,0)+01_指標庫!$H$16*IF(ISNUMBER($K793),P793,0)+01_指標庫!$H$17*IF(ISNUMBER($AI793),AT793,0)+01_指標庫!$H$18*IF(ISNUMBER($AJ793),AU793,0)+01_指標庫!$H$19*IF(ISNUMBER($AK793),AV793,0)+01_指標庫!$H$20*IF(ISNUMBER($BB793),BB793,0)+01_指標庫!$H$21*IF(ISNUMBER($BC793),BC793,0))/AW793,1))</f>
        <v>86.3</v>
      </c>
      <c r="AY793" s="60"/>
      <c r="AZ793" s="60"/>
      <c r="BA793" s="58" t="n">
        <f aca="false">AVERAGE($E789:$E793)/AVERAGE($E784:$E793)-1</f>
        <v>0.00155608911600158</v>
      </c>
      <c r="BB793" s="59" t="n">
        <f aca="false">IF(ISNUMBER($BA793),IF(OR($S793&lt;=-0.03,$BA793&lt;-0.003),0,IF(OR($S793&lt;=-0.02,$BA793&lt;0.01),50,100)),"")</f>
        <v>50</v>
      </c>
      <c r="BC793" s="0" t="str">
        <f aca="false">IF(OR(COUNT($AZ793)=0,COUNT($AZ792)=0),"",IF(OR($AY793/$AZ792-1&lt;=-0.03,$AZ793/$AZ792-1&lt;=-0.045,IF(COUNT($AZ784:$AZ793)=10,AVERAGE($AZ789:$AZ793)/AVERAGE($AZ784:$AZ793)-1&lt;-0.01,FALSE())),0,IF(OR($AZ793/$AZ792-1&lt;=-0.02,IF(COUNT($AZ784:$AZ793)=10,AVERAGE($AZ789:$AZ793)/AVERAGE($AZ784:$AZ793)-1&lt;0.005,FALSE())),50,100)))</f>
        <v/>
      </c>
    </row>
    <row r="794" customFormat="false" ht="15" hidden="false" customHeight="true" outlineLevel="0" collapsed="false">
      <c r="A794" s="47" t="n">
        <v>790</v>
      </c>
      <c r="B794" s="48" t="n">
        <v>43704</v>
      </c>
      <c r="C794" s="47" t="n">
        <v>2019</v>
      </c>
      <c r="D794" s="49" t="s">
        <v>237</v>
      </c>
      <c r="E794" s="50" t="n">
        <v>7566.03</v>
      </c>
      <c r="F794" s="51" t="n">
        <v>0.042893</v>
      </c>
      <c r="G794" s="51" t="n">
        <v>-0.056246</v>
      </c>
      <c r="H794" s="52" t="n">
        <v>0.7959</v>
      </c>
      <c r="I794" s="53" t="n">
        <v>419</v>
      </c>
      <c r="J794" s="47" t="s">
        <v>235</v>
      </c>
      <c r="K794" s="54" t="n">
        <v>20.31</v>
      </c>
      <c r="L794" s="55" t="n">
        <f aca="false">IF(COUNT(F794)=0,50,IF(F794&gt;=0,100,IF(F794&gt;=-0.02,50,0)))</f>
        <v>100</v>
      </c>
      <c r="M794" s="55" t="n">
        <f aca="false">IF(COUNT(G794)=0,50,IF(G794&gt;-0.06,100,IF(G794&gt;-0.15,50,0)))</f>
        <v>100</v>
      </c>
      <c r="N794" s="55" t="n">
        <f aca="false">IF(COUNT(H794)=0,50,IF(H794&gt;=0.6,100,IF(H794&gt;=0.4,50,0)))</f>
        <v>100</v>
      </c>
      <c r="O794" s="55" t="n">
        <f aca="false">IF(COUNT(I794)=0,50,IF(J794="proxy_vix",50,IF(I794&lt;350,100,IF(I794&lt;=450,50,0))))</f>
        <v>50</v>
      </c>
      <c r="P794" s="55" t="n">
        <f aca="false">IF(COUNT(K794)=0,50,IF(K794&lt;20,100,IF(K794&lt;=25,50,0)))</f>
        <v>50</v>
      </c>
      <c r="Q794" s="54"/>
      <c r="R794" s="47"/>
      <c r="S794" s="51" t="n">
        <f aca="false">$E794/$E793-1</f>
        <v>-0.00118679554641454</v>
      </c>
      <c r="T794" s="56" t="n">
        <f aca="false">$K794/$K793-1</f>
        <v>0.0512422360248446</v>
      </c>
      <c r="V794" s="57"/>
      <c r="W794" s="57"/>
      <c r="Y794" s="1" t="str">
        <f aca="false">IF(AX794&gt;=70,"EASY",IF(AX794&gt;40,"UNCERTAIN","HARD"))</f>
        <v>EASY</v>
      </c>
      <c r="AA794" s="58" t="n">
        <f aca="false">IF($A794&lt;200,"",AVERAGE($E745:$E794)/AVERAGE($E595:$E794)-1)</f>
        <v>0.0681002031937086</v>
      </c>
      <c r="AB794" s="59" t="n">
        <f aca="false">LOOKUP($B794,07_L1政策步階!$A$4:$A$14,07_L1政策步階!$C$4:$C$14)</f>
        <v>1</v>
      </c>
      <c r="AC794" s="57"/>
      <c r="AD794" s="57"/>
      <c r="AE794" s="57"/>
      <c r="AF794" s="57"/>
      <c r="AG794" s="57"/>
      <c r="AH794" s="57"/>
      <c r="AI794" s="57"/>
      <c r="AJ794" s="57"/>
      <c r="AK794" s="57"/>
      <c r="AL794" s="59" t="n">
        <f aca="false">IF(ISNUMBER($AA794),IF($AA794&gt;=0.005,100,IF($AA794&gt;=-0.015,50,0)),"")</f>
        <v>100</v>
      </c>
      <c r="AM794" s="59" t="n">
        <f aca="false">IF(ISNUMBER($AB794),IF($AB794=1,100,IF($AB794=0,50,0)),"")</f>
        <v>100</v>
      </c>
      <c r="AN794" s="0" t="str">
        <f aca="false">IF(ISNUMBER($AC794),IF($AC794&gt;=0.001,100,IF($AC794&gt;=-0.003,50,0)),"")</f>
        <v/>
      </c>
      <c r="AO794" s="0" t="str">
        <f aca="false">IF(ISNUMBER($AD794),IF($AD794&gt;=0.04,100,IF($AD794&gt;=0,50,0)),"")</f>
        <v/>
      </c>
      <c r="AP794" s="0" t="str">
        <f aca="false">IF(ISNUMBER($AE794),IF($AE794&gt;=25,100,IF($AE794&gt;=-75,50,0)),"")</f>
        <v/>
      </c>
      <c r="AQ794" s="0" t="str">
        <f aca="false">IF(ISNUMBER($AF794),IF($AF794&gt;0,100,IF($AF794&gt;=-50,50,0)),"")</f>
        <v/>
      </c>
      <c r="AR794" s="0" t="str">
        <f aca="false">IF(ISNUMBER($AG794),IF($AG794=1,100,IF($AG794=0,50,0)),"")</f>
        <v/>
      </c>
      <c r="AS794" s="0" t="str">
        <f aca="false">IF(ISNUMBER($AH794),IF($AH794&lt;0,100,IF($AH794&lt;=20,50,0)),"")</f>
        <v/>
      </c>
      <c r="AT794" s="0" t="str">
        <f aca="false">IF(ISNUMBER($AI794),IF($AI794&lt;0.95,100,IF($AI794&lt;=1,50,0)),"")</f>
        <v/>
      </c>
      <c r="AU794" s="0" t="str">
        <f aca="false">IF(ISNUMBER($AJ794),IF($AJ794&lt;30,0,IF($AJ794&lt;40,50,IF($AJ794&lt;=90,100,50))),"")</f>
        <v/>
      </c>
      <c r="AV794" s="0" t="str">
        <f aca="false">IF(ISNUMBER($AK794),IF($AK794&gt;-0.2,100,IF($AK794&gt;=-0.4,50,0)),"")</f>
        <v/>
      </c>
      <c r="AW794" s="59" t="n">
        <f aca="false">01_指標庫!$H$4*ISNUMBER($F794)+01_指標庫!$H$5*ISNUMBER($AA794)+01_指標庫!$H$6*ISNUMBER($G794)+01_指標庫!$H$7*ISNUMBER($H794)+01_指標庫!$H$8*ISNUMBER($AF794)+01_指標庫!$H$9*ISNUMBER($AG794)+01_指標庫!$H$10*ISNUMBER($AB794)+01_指標庫!$H$11*ISNUMBER($AC794)+01_指標庫!$H$12*ISNUMBER($AD794)+01_指標庫!$H$13*ISNUMBER($AE794)+01_指標庫!$H$14*ISNUMBER($I794)+01_指標庫!$H$15*ISNUMBER($AH794)+01_指標庫!$H$16*ISNUMBER($K794)+01_指標庫!$H$17*ISNUMBER($AI794)+01_指標庫!$H$18*ISNUMBER($AJ794)+01_指標庫!$H$19*ISNUMBER($AK794)+01_指標庫!$H$20*ISNUMBER($BB794)+01_指標庫!$H$21*ISNUMBER($BC794)</f>
        <v>51</v>
      </c>
      <c r="AX794" s="59" t="n">
        <f aca="false">IF(AW794=0,50,ROUND((01_指標庫!$H$4*IF(ISNUMBER($F794),L794,0)+01_指標庫!$H$5*IF(ISNUMBER($AA794),AL794,0)+01_指標庫!$H$6*IF(ISNUMBER($G794),M794,0)+01_指標庫!$H$7*IF(ISNUMBER($H794),N794,0)+01_指標庫!$H$8*IF(ISNUMBER($AF794),AQ794,0)+01_指標庫!$H$9*IF(ISNUMBER($AG794),AR794,0)+01_指標庫!$H$10*IF(ISNUMBER($AB794),AM794,0)+01_指標庫!$H$11*IF(ISNUMBER($AC794),AN794,0)+01_指標庫!$H$12*IF(ISNUMBER($AD794),AO794,0)+01_指標庫!$H$13*IF(ISNUMBER($AE794),AP794,0)+01_指標庫!$H$14*IF(ISNUMBER($I794),O794,0)+01_指標庫!$H$15*IF(ISNUMBER($AH794),AS794,0)+01_指標庫!$H$16*IF(ISNUMBER($K794),P794,0)+01_指標庫!$H$17*IF(ISNUMBER($AI794),AT794,0)+01_指標庫!$H$18*IF(ISNUMBER($AJ794),AU794,0)+01_指標庫!$H$19*IF(ISNUMBER($AK794),AV794,0)+01_指標庫!$H$20*IF(ISNUMBER($BB794),BB794,0)+01_指標庫!$H$21*IF(ISNUMBER($BC794),BC794,0))/AW794,1))</f>
        <v>80.4</v>
      </c>
      <c r="AY794" s="60"/>
      <c r="AZ794" s="60"/>
      <c r="BA794" s="58" t="n">
        <f aca="false">AVERAGE($E790:$E794)/AVERAGE($E785:$E794)-1</f>
        <v>0.00110209748477863</v>
      </c>
      <c r="BB794" s="59" t="n">
        <f aca="false">IF(ISNUMBER($BA794),IF(OR($S794&lt;=-0.03,$BA794&lt;-0.003),0,IF(OR($S794&lt;=-0.02,$BA794&lt;0.01),50,100)),"")</f>
        <v>50</v>
      </c>
      <c r="BC794" s="0" t="str">
        <f aca="false">IF(OR(COUNT($AZ794)=0,COUNT($AZ793)=0),"",IF(OR($AY794/$AZ793-1&lt;=-0.03,$AZ794/$AZ793-1&lt;=-0.045,IF(COUNT($AZ785:$AZ794)=10,AVERAGE($AZ790:$AZ794)/AVERAGE($AZ785:$AZ794)-1&lt;-0.01,FALSE())),0,IF(OR($AZ794/$AZ793-1&lt;=-0.02,IF(COUNT($AZ785:$AZ794)=10,AVERAGE($AZ790:$AZ794)/AVERAGE($AZ785:$AZ794)-1&lt;0.005,FALSE())),50,100)))</f>
        <v/>
      </c>
    </row>
    <row r="795" customFormat="false" ht="15" hidden="false" customHeight="true" outlineLevel="0" collapsed="false">
      <c r="A795" s="47" t="n">
        <v>791</v>
      </c>
      <c r="B795" s="48" t="n">
        <v>43705</v>
      </c>
      <c r="C795" s="47" t="n">
        <v>2019</v>
      </c>
      <c r="D795" s="49" t="s">
        <v>238</v>
      </c>
      <c r="E795" s="50" t="n">
        <v>7587.9</v>
      </c>
      <c r="F795" s="51" t="n">
        <v>0.045598</v>
      </c>
      <c r="G795" s="51" t="n">
        <v>-0.053518</v>
      </c>
      <c r="H795" s="52" t="n">
        <v>0.7959</v>
      </c>
      <c r="I795" s="53" t="n">
        <v>417</v>
      </c>
      <c r="J795" s="47" t="s">
        <v>235</v>
      </c>
      <c r="K795" s="54" t="n">
        <v>19.35</v>
      </c>
      <c r="L795" s="55" t="n">
        <f aca="false">IF(COUNT(F795)=0,50,IF(F795&gt;=0,100,IF(F795&gt;=-0.02,50,0)))</f>
        <v>100</v>
      </c>
      <c r="M795" s="55" t="n">
        <f aca="false">IF(COUNT(G795)=0,50,IF(G795&gt;-0.06,100,IF(G795&gt;-0.15,50,0)))</f>
        <v>100</v>
      </c>
      <c r="N795" s="55" t="n">
        <f aca="false">IF(COUNT(H795)=0,50,IF(H795&gt;=0.6,100,IF(H795&gt;=0.4,50,0)))</f>
        <v>100</v>
      </c>
      <c r="O795" s="55" t="n">
        <f aca="false">IF(COUNT(I795)=0,50,IF(J795="proxy_vix",50,IF(I795&lt;350,100,IF(I795&lt;=450,50,0))))</f>
        <v>50</v>
      </c>
      <c r="P795" s="55" t="n">
        <f aca="false">IF(COUNT(K795)=0,50,IF(K795&lt;20,100,IF(K795&lt;=25,50,0)))</f>
        <v>100</v>
      </c>
      <c r="Q795" s="54"/>
      <c r="R795" s="47"/>
      <c r="S795" s="51" t="n">
        <f aca="false">$E795/$E794-1</f>
        <v>0.00289055158385576</v>
      </c>
      <c r="T795" s="56" t="n">
        <f aca="false">$K795/$K794-1</f>
        <v>-0.0472673559822746</v>
      </c>
      <c r="V795" s="57"/>
      <c r="W795" s="57"/>
      <c r="Y795" s="1" t="str">
        <f aca="false">IF(AX795&gt;=70,"EASY",IF(AX795&gt;40,"UNCERTAIN","HARD"))</f>
        <v>EASY</v>
      </c>
      <c r="AA795" s="58" t="n">
        <f aca="false">IF($A795&lt;200,"",AVERAGE($E746:$E795)/AVERAGE($E596:$E795)-1)</f>
        <v>0.06765336128043</v>
      </c>
      <c r="AB795" s="59" t="n">
        <f aca="false">LOOKUP($B795,07_L1政策步階!$A$4:$A$14,07_L1政策步階!$C$4:$C$14)</f>
        <v>1</v>
      </c>
      <c r="AC795" s="57"/>
      <c r="AD795" s="57"/>
      <c r="AE795" s="57"/>
      <c r="AF795" s="57"/>
      <c r="AG795" s="57"/>
      <c r="AH795" s="57"/>
      <c r="AI795" s="57"/>
      <c r="AJ795" s="57"/>
      <c r="AK795" s="57"/>
      <c r="AL795" s="59" t="n">
        <f aca="false">IF(ISNUMBER($AA795),IF($AA795&gt;=0.005,100,IF($AA795&gt;=-0.015,50,0)),"")</f>
        <v>100</v>
      </c>
      <c r="AM795" s="59" t="n">
        <f aca="false">IF(ISNUMBER($AB795),IF($AB795=1,100,IF($AB795=0,50,0)),"")</f>
        <v>100</v>
      </c>
      <c r="AN795" s="0" t="str">
        <f aca="false">IF(ISNUMBER($AC795),IF($AC795&gt;=0.001,100,IF($AC795&gt;=-0.003,50,0)),"")</f>
        <v/>
      </c>
      <c r="AO795" s="0" t="str">
        <f aca="false">IF(ISNUMBER($AD795),IF($AD795&gt;=0.04,100,IF($AD795&gt;=0,50,0)),"")</f>
        <v/>
      </c>
      <c r="AP795" s="0" t="str">
        <f aca="false">IF(ISNUMBER($AE795),IF($AE795&gt;=25,100,IF($AE795&gt;=-75,50,0)),"")</f>
        <v/>
      </c>
      <c r="AQ795" s="0" t="str">
        <f aca="false">IF(ISNUMBER($AF795),IF($AF795&gt;0,100,IF($AF795&gt;=-50,50,0)),"")</f>
        <v/>
      </c>
      <c r="AR795" s="0" t="str">
        <f aca="false">IF(ISNUMBER($AG795),IF($AG795=1,100,IF($AG795=0,50,0)),"")</f>
        <v/>
      </c>
      <c r="AS795" s="0" t="str">
        <f aca="false">IF(ISNUMBER($AH795),IF($AH795&lt;0,100,IF($AH795&lt;=20,50,0)),"")</f>
        <v/>
      </c>
      <c r="AT795" s="0" t="str">
        <f aca="false">IF(ISNUMBER($AI795),IF($AI795&lt;0.95,100,IF($AI795&lt;=1,50,0)),"")</f>
        <v/>
      </c>
      <c r="AU795" s="0" t="str">
        <f aca="false">IF(ISNUMBER($AJ795),IF($AJ795&lt;30,0,IF($AJ795&lt;40,50,IF($AJ795&lt;=90,100,50))),"")</f>
        <v/>
      </c>
      <c r="AV795" s="0" t="str">
        <f aca="false">IF(ISNUMBER($AK795),IF($AK795&gt;-0.2,100,IF($AK795&gt;=-0.4,50,0)),"")</f>
        <v/>
      </c>
      <c r="AW795" s="59" t="n">
        <f aca="false">01_指標庫!$H$4*ISNUMBER($F795)+01_指標庫!$H$5*ISNUMBER($AA795)+01_指標庫!$H$6*ISNUMBER($G795)+01_指標庫!$H$7*ISNUMBER($H795)+01_指標庫!$H$8*ISNUMBER($AF795)+01_指標庫!$H$9*ISNUMBER($AG795)+01_指標庫!$H$10*ISNUMBER($AB795)+01_指標庫!$H$11*ISNUMBER($AC795)+01_指標庫!$H$12*ISNUMBER($AD795)+01_指標庫!$H$13*ISNUMBER($AE795)+01_指標庫!$H$14*ISNUMBER($I795)+01_指標庫!$H$15*ISNUMBER($AH795)+01_指標庫!$H$16*ISNUMBER($K795)+01_指標庫!$H$17*ISNUMBER($AI795)+01_指標庫!$H$18*ISNUMBER($AJ795)+01_指標庫!$H$19*ISNUMBER($AK795)+01_指標庫!$H$20*ISNUMBER($BB795)+01_指標庫!$H$21*ISNUMBER($BC795)</f>
        <v>51</v>
      </c>
      <c r="AX795" s="59" t="n">
        <f aca="false">IF(AW795=0,50,ROUND((01_指標庫!$H$4*IF(ISNUMBER($F795),L795,0)+01_指標庫!$H$5*IF(ISNUMBER($AA795),AL795,0)+01_指標庫!$H$6*IF(ISNUMBER($G795),M795,0)+01_指標庫!$H$7*IF(ISNUMBER($H795),N795,0)+01_指標庫!$H$8*IF(ISNUMBER($AF795),AQ795,0)+01_指標庫!$H$9*IF(ISNUMBER($AG795),AR795,0)+01_指標庫!$H$10*IF(ISNUMBER($AB795),AM795,0)+01_指標庫!$H$11*IF(ISNUMBER($AC795),AN795,0)+01_指標庫!$H$12*IF(ISNUMBER($AD795),AO795,0)+01_指標庫!$H$13*IF(ISNUMBER($AE795),AP795,0)+01_指標庫!$H$14*IF(ISNUMBER($I795),O795,0)+01_指標庫!$H$15*IF(ISNUMBER($AH795),AS795,0)+01_指標庫!$H$16*IF(ISNUMBER($K795),P795,0)+01_指標庫!$H$17*IF(ISNUMBER($AI795),AT795,0)+01_指標庫!$H$18*IF(ISNUMBER($AJ795),AU795,0)+01_指標庫!$H$19*IF(ISNUMBER($AK795),AV795,0)+01_指標庫!$H$20*IF(ISNUMBER($BB795),BB795,0)+01_指標庫!$H$21*IF(ISNUMBER($BC795),BC795,0))/AW795,1))</f>
        <v>80.4</v>
      </c>
      <c r="AY795" s="60"/>
      <c r="AZ795" s="60"/>
      <c r="BA795" s="58" t="n">
        <f aca="false">AVERAGE($E791:$E795)/AVERAGE($E786:$E795)-1</f>
        <v>-0.00400276556623025</v>
      </c>
      <c r="BB795" s="59" t="n">
        <f aca="false">IF(ISNUMBER($BA795),IF(OR($S795&lt;=-0.03,$BA795&lt;-0.003),0,IF(OR($S795&lt;=-0.02,$BA795&lt;0.01),50,100)),"")</f>
        <v>0</v>
      </c>
      <c r="BC795" s="0" t="str">
        <f aca="false">IF(OR(COUNT($AZ795)=0,COUNT($AZ794)=0),"",IF(OR($AY795/$AZ794-1&lt;=-0.03,$AZ795/$AZ794-1&lt;=-0.045,IF(COUNT($AZ786:$AZ795)=10,AVERAGE($AZ791:$AZ795)/AVERAGE($AZ786:$AZ795)-1&lt;-0.01,FALSE())),0,IF(OR($AZ795/$AZ794-1&lt;=-0.02,IF(COUNT($AZ786:$AZ795)=10,AVERAGE($AZ791:$AZ795)/AVERAGE($AZ786:$AZ795)-1&lt;0.005,FALSE())),50,100)))</f>
        <v/>
      </c>
    </row>
    <row r="796" customFormat="false" ht="15" hidden="false" customHeight="true" outlineLevel="0" collapsed="false">
      <c r="A796" s="47" t="n">
        <v>792</v>
      </c>
      <c r="B796" s="48" t="n">
        <v>43706</v>
      </c>
      <c r="C796" s="47" t="n">
        <v>2019</v>
      </c>
      <c r="D796" s="49" t="s">
        <v>239</v>
      </c>
      <c r="E796" s="50" t="n">
        <v>7702.31</v>
      </c>
      <c r="F796" s="51" t="n">
        <v>0.060879</v>
      </c>
      <c r="G796" s="51" t="n">
        <v>-0.039247</v>
      </c>
      <c r="H796" s="52" t="n">
        <v>0.8163</v>
      </c>
      <c r="I796" s="53" t="n">
        <v>408</v>
      </c>
      <c r="J796" s="47" t="s">
        <v>235</v>
      </c>
      <c r="K796" s="54" t="n">
        <v>17.88</v>
      </c>
      <c r="L796" s="55" t="n">
        <f aca="false">IF(COUNT(F796)=0,50,IF(F796&gt;=0,100,IF(F796&gt;=-0.02,50,0)))</f>
        <v>100</v>
      </c>
      <c r="M796" s="55" t="n">
        <f aca="false">IF(COUNT(G796)=0,50,IF(G796&gt;-0.06,100,IF(G796&gt;-0.15,50,0)))</f>
        <v>100</v>
      </c>
      <c r="N796" s="55" t="n">
        <f aca="false">IF(COUNT(H796)=0,50,IF(H796&gt;=0.6,100,IF(H796&gt;=0.4,50,0)))</f>
        <v>100</v>
      </c>
      <c r="O796" s="55" t="n">
        <f aca="false">IF(COUNT(I796)=0,50,IF(J796="proxy_vix",50,IF(I796&lt;350,100,IF(I796&lt;=450,50,0))))</f>
        <v>50</v>
      </c>
      <c r="P796" s="55" t="n">
        <f aca="false">IF(COUNT(K796)=0,50,IF(K796&lt;20,100,IF(K796&lt;=25,50,0)))</f>
        <v>100</v>
      </c>
      <c r="Q796" s="54"/>
      <c r="R796" s="47"/>
      <c r="S796" s="51" t="n">
        <f aca="false">$E796/$E795-1</f>
        <v>0.0150779530568406</v>
      </c>
      <c r="T796" s="56" t="n">
        <f aca="false">$K796/$K795-1</f>
        <v>-0.0759689922480621</v>
      </c>
      <c r="V796" s="57"/>
      <c r="W796" s="57"/>
      <c r="Y796" s="1" t="str">
        <f aca="false">IF(AX796&gt;=70,"EASY",IF(AX796&gt;40,"UNCERTAIN","HARD"))</f>
        <v>EASY</v>
      </c>
      <c r="AA796" s="58" t="n">
        <f aca="false">IF($A796&lt;200,"",AVERAGE($E747:$E796)/AVERAGE($E597:$E796)-1)</f>
        <v>0.0672609918281828</v>
      </c>
      <c r="AB796" s="59" t="n">
        <f aca="false">LOOKUP($B796,07_L1政策步階!$A$4:$A$14,07_L1政策步階!$C$4:$C$14)</f>
        <v>1</v>
      </c>
      <c r="AC796" s="57"/>
      <c r="AD796" s="57"/>
      <c r="AE796" s="57"/>
      <c r="AF796" s="57"/>
      <c r="AG796" s="57"/>
      <c r="AH796" s="57"/>
      <c r="AI796" s="57"/>
      <c r="AJ796" s="57"/>
      <c r="AK796" s="57"/>
      <c r="AL796" s="59" t="n">
        <f aca="false">IF(ISNUMBER($AA796),IF($AA796&gt;=0.005,100,IF($AA796&gt;=-0.015,50,0)),"")</f>
        <v>100</v>
      </c>
      <c r="AM796" s="59" t="n">
        <f aca="false">IF(ISNUMBER($AB796),IF($AB796=1,100,IF($AB796=0,50,0)),"")</f>
        <v>100</v>
      </c>
      <c r="AN796" s="0" t="str">
        <f aca="false">IF(ISNUMBER($AC796),IF($AC796&gt;=0.001,100,IF($AC796&gt;=-0.003,50,0)),"")</f>
        <v/>
      </c>
      <c r="AO796" s="0" t="str">
        <f aca="false">IF(ISNUMBER($AD796),IF($AD796&gt;=0.04,100,IF($AD796&gt;=0,50,0)),"")</f>
        <v/>
      </c>
      <c r="AP796" s="0" t="str">
        <f aca="false">IF(ISNUMBER($AE796),IF($AE796&gt;=25,100,IF($AE796&gt;=-75,50,0)),"")</f>
        <v/>
      </c>
      <c r="AQ796" s="0" t="str">
        <f aca="false">IF(ISNUMBER($AF796),IF($AF796&gt;0,100,IF($AF796&gt;=-50,50,0)),"")</f>
        <v/>
      </c>
      <c r="AR796" s="0" t="str">
        <f aca="false">IF(ISNUMBER($AG796),IF($AG796=1,100,IF($AG796=0,50,0)),"")</f>
        <v/>
      </c>
      <c r="AS796" s="0" t="str">
        <f aca="false">IF(ISNUMBER($AH796),IF($AH796&lt;0,100,IF($AH796&lt;=20,50,0)),"")</f>
        <v/>
      </c>
      <c r="AT796" s="0" t="str">
        <f aca="false">IF(ISNUMBER($AI796),IF($AI796&lt;0.95,100,IF($AI796&lt;=1,50,0)),"")</f>
        <v/>
      </c>
      <c r="AU796" s="0" t="str">
        <f aca="false">IF(ISNUMBER($AJ796),IF($AJ796&lt;30,0,IF($AJ796&lt;40,50,IF($AJ796&lt;=90,100,50))),"")</f>
        <v/>
      </c>
      <c r="AV796" s="0" t="str">
        <f aca="false">IF(ISNUMBER($AK796),IF($AK796&gt;-0.2,100,IF($AK796&gt;=-0.4,50,0)),"")</f>
        <v/>
      </c>
      <c r="AW796" s="59" t="n">
        <f aca="false">01_指標庫!$H$4*ISNUMBER($F796)+01_指標庫!$H$5*ISNUMBER($AA796)+01_指標庫!$H$6*ISNUMBER($G796)+01_指標庫!$H$7*ISNUMBER($H796)+01_指標庫!$H$8*ISNUMBER($AF796)+01_指標庫!$H$9*ISNUMBER($AG796)+01_指標庫!$H$10*ISNUMBER($AB796)+01_指標庫!$H$11*ISNUMBER($AC796)+01_指標庫!$H$12*ISNUMBER($AD796)+01_指標庫!$H$13*ISNUMBER($AE796)+01_指標庫!$H$14*ISNUMBER($I796)+01_指標庫!$H$15*ISNUMBER($AH796)+01_指標庫!$H$16*ISNUMBER($K796)+01_指標庫!$H$17*ISNUMBER($AI796)+01_指標庫!$H$18*ISNUMBER($AJ796)+01_指標庫!$H$19*ISNUMBER($AK796)+01_指標庫!$H$20*ISNUMBER($BB796)+01_指標庫!$H$21*ISNUMBER($BC796)</f>
        <v>51</v>
      </c>
      <c r="AX796" s="59" t="n">
        <f aca="false">IF(AW796=0,50,ROUND((01_指標庫!$H$4*IF(ISNUMBER($F796),L796,0)+01_指標庫!$H$5*IF(ISNUMBER($AA796),AL796,0)+01_指標庫!$H$6*IF(ISNUMBER($G796),M796,0)+01_指標庫!$H$7*IF(ISNUMBER($H796),N796,0)+01_指標庫!$H$8*IF(ISNUMBER($AF796),AQ796,0)+01_指標庫!$H$9*IF(ISNUMBER($AG796),AR796,0)+01_指標庫!$H$10*IF(ISNUMBER($AB796),AM796,0)+01_指標庫!$H$11*IF(ISNUMBER($AC796),AN796,0)+01_指標庫!$H$12*IF(ISNUMBER($AD796),AO796,0)+01_指標庫!$H$13*IF(ISNUMBER($AE796),AP796,0)+01_指標庫!$H$14*IF(ISNUMBER($I796),O796,0)+01_指標庫!$H$15*IF(ISNUMBER($AH796),AS796,0)+01_指標庫!$H$16*IF(ISNUMBER($K796),P796,0)+01_指標庫!$H$17*IF(ISNUMBER($AI796),AT796,0)+01_指標庫!$H$18*IF(ISNUMBER($AJ796),AU796,0)+01_指標庫!$H$19*IF(ISNUMBER($AK796),AV796,0)+01_指標庫!$H$20*IF(ISNUMBER($BB796),BB796,0)+01_指標庫!$H$21*IF(ISNUMBER($BC796),BC796,0))/AW796,1))</f>
        <v>80.4</v>
      </c>
      <c r="AY796" s="60"/>
      <c r="AZ796" s="60"/>
      <c r="BA796" s="58" t="n">
        <f aca="false">AVERAGE($E792:$E796)/AVERAGE($E787:$E796)-1</f>
        <v>-0.0069741420874998</v>
      </c>
      <c r="BB796" s="59" t="n">
        <f aca="false">IF(ISNUMBER($BA796),IF(OR($S796&lt;=-0.03,$BA796&lt;-0.003),0,IF(OR($S796&lt;=-0.02,$BA796&lt;0.01),50,100)),"")</f>
        <v>0</v>
      </c>
      <c r="BC796" s="0" t="str">
        <f aca="false">IF(OR(COUNT($AZ796)=0,COUNT($AZ795)=0),"",IF(OR($AY796/$AZ795-1&lt;=-0.03,$AZ796/$AZ795-1&lt;=-0.045,IF(COUNT($AZ787:$AZ796)=10,AVERAGE($AZ792:$AZ796)/AVERAGE($AZ787:$AZ796)-1&lt;-0.01,FALSE())),0,IF(OR($AZ796/$AZ795-1&lt;=-0.02,IF(COUNT($AZ787:$AZ796)=10,AVERAGE($AZ792:$AZ796)/AVERAGE($AZ787:$AZ796)-1&lt;0.005,FALSE())),50,100)))</f>
        <v/>
      </c>
    </row>
    <row r="797" customFormat="false" ht="15" hidden="false" customHeight="true" outlineLevel="0" collapsed="false">
      <c r="A797" s="47" t="n">
        <v>793</v>
      </c>
      <c r="B797" s="48" t="n">
        <v>43707</v>
      </c>
      <c r="C797" s="47" t="n">
        <v>2019</v>
      </c>
      <c r="D797" s="49" t="s">
        <v>234</v>
      </c>
      <c r="E797" s="50" t="n">
        <v>7691</v>
      </c>
      <c r="F797" s="51" t="n">
        <v>0.058692</v>
      </c>
      <c r="G797" s="51" t="n">
        <v>-0.040658</v>
      </c>
      <c r="H797" s="52" t="n">
        <v>0.8163</v>
      </c>
      <c r="I797" s="53" t="n">
        <v>409</v>
      </c>
      <c r="J797" s="47" t="s">
        <v>235</v>
      </c>
      <c r="K797" s="54" t="n">
        <v>18.98</v>
      </c>
      <c r="L797" s="55" t="n">
        <f aca="false">IF(COUNT(F797)=0,50,IF(F797&gt;=0,100,IF(F797&gt;=-0.02,50,0)))</f>
        <v>100</v>
      </c>
      <c r="M797" s="55" t="n">
        <f aca="false">IF(COUNT(G797)=0,50,IF(G797&gt;-0.06,100,IF(G797&gt;-0.15,50,0)))</f>
        <v>100</v>
      </c>
      <c r="N797" s="55" t="n">
        <f aca="false">IF(COUNT(H797)=0,50,IF(H797&gt;=0.6,100,IF(H797&gt;=0.4,50,0)))</f>
        <v>100</v>
      </c>
      <c r="O797" s="55" t="n">
        <f aca="false">IF(COUNT(I797)=0,50,IF(J797="proxy_vix",50,IF(I797&lt;350,100,IF(I797&lt;=450,50,0))))</f>
        <v>50</v>
      </c>
      <c r="P797" s="55" t="n">
        <f aca="false">IF(COUNT(K797)=0,50,IF(K797&lt;20,100,IF(K797&lt;=25,50,0)))</f>
        <v>100</v>
      </c>
      <c r="Q797" s="54"/>
      <c r="R797" s="47"/>
      <c r="S797" s="51" t="n">
        <f aca="false">$E797/$E796-1</f>
        <v>-0.00146839065163573</v>
      </c>
      <c r="T797" s="56" t="n">
        <f aca="false">$K797/$K796-1</f>
        <v>0.0615212527964206</v>
      </c>
      <c r="V797" s="57"/>
      <c r="W797" s="57"/>
      <c r="Y797" s="1" t="str">
        <f aca="false">IF(AX797&gt;=70,"EASY",IF(AX797&gt;40,"UNCERTAIN","HARD"))</f>
        <v>EASY</v>
      </c>
      <c r="AA797" s="58" t="n">
        <f aca="false">IF($A797&lt;200,"",AVERAGE($E748:$E797)/AVERAGE($E598:$E797)-1)</f>
        <v>0.0664983422503946</v>
      </c>
      <c r="AB797" s="59" t="n">
        <f aca="false">LOOKUP($B797,07_L1政策步階!$A$4:$A$14,07_L1政策步階!$C$4:$C$14)</f>
        <v>1</v>
      </c>
      <c r="AC797" s="57"/>
      <c r="AD797" s="57"/>
      <c r="AE797" s="57"/>
      <c r="AF797" s="57"/>
      <c r="AG797" s="57"/>
      <c r="AH797" s="57"/>
      <c r="AI797" s="57"/>
      <c r="AJ797" s="57"/>
      <c r="AK797" s="57"/>
      <c r="AL797" s="59" t="n">
        <f aca="false">IF(ISNUMBER($AA797),IF($AA797&gt;=0.005,100,IF($AA797&gt;=-0.015,50,0)),"")</f>
        <v>100</v>
      </c>
      <c r="AM797" s="59" t="n">
        <f aca="false">IF(ISNUMBER($AB797),IF($AB797=1,100,IF($AB797=0,50,0)),"")</f>
        <v>100</v>
      </c>
      <c r="AN797" s="0" t="str">
        <f aca="false">IF(ISNUMBER($AC797),IF($AC797&gt;=0.001,100,IF($AC797&gt;=-0.003,50,0)),"")</f>
        <v/>
      </c>
      <c r="AO797" s="0" t="str">
        <f aca="false">IF(ISNUMBER($AD797),IF($AD797&gt;=0.04,100,IF($AD797&gt;=0,50,0)),"")</f>
        <v/>
      </c>
      <c r="AP797" s="0" t="str">
        <f aca="false">IF(ISNUMBER($AE797),IF($AE797&gt;=25,100,IF($AE797&gt;=-75,50,0)),"")</f>
        <v/>
      </c>
      <c r="AQ797" s="0" t="str">
        <f aca="false">IF(ISNUMBER($AF797),IF($AF797&gt;0,100,IF($AF797&gt;=-50,50,0)),"")</f>
        <v/>
      </c>
      <c r="AR797" s="0" t="str">
        <f aca="false">IF(ISNUMBER($AG797),IF($AG797=1,100,IF($AG797=0,50,0)),"")</f>
        <v/>
      </c>
      <c r="AS797" s="0" t="str">
        <f aca="false">IF(ISNUMBER($AH797),IF($AH797&lt;0,100,IF($AH797&lt;=20,50,0)),"")</f>
        <v/>
      </c>
      <c r="AT797" s="0" t="str">
        <f aca="false">IF(ISNUMBER($AI797),IF($AI797&lt;0.95,100,IF($AI797&lt;=1,50,0)),"")</f>
        <v/>
      </c>
      <c r="AU797" s="0" t="str">
        <f aca="false">IF(ISNUMBER($AJ797),IF($AJ797&lt;30,0,IF($AJ797&lt;40,50,IF($AJ797&lt;=90,100,50))),"")</f>
        <v/>
      </c>
      <c r="AV797" s="0" t="str">
        <f aca="false">IF(ISNUMBER($AK797),IF($AK797&gt;-0.2,100,IF($AK797&gt;=-0.4,50,0)),"")</f>
        <v/>
      </c>
      <c r="AW797" s="59" t="n">
        <f aca="false">01_指標庫!$H$4*ISNUMBER($F797)+01_指標庫!$H$5*ISNUMBER($AA797)+01_指標庫!$H$6*ISNUMBER($G797)+01_指標庫!$H$7*ISNUMBER($H797)+01_指標庫!$H$8*ISNUMBER($AF797)+01_指標庫!$H$9*ISNUMBER($AG797)+01_指標庫!$H$10*ISNUMBER($AB797)+01_指標庫!$H$11*ISNUMBER($AC797)+01_指標庫!$H$12*ISNUMBER($AD797)+01_指標庫!$H$13*ISNUMBER($AE797)+01_指標庫!$H$14*ISNUMBER($I797)+01_指標庫!$H$15*ISNUMBER($AH797)+01_指標庫!$H$16*ISNUMBER($K797)+01_指標庫!$H$17*ISNUMBER($AI797)+01_指標庫!$H$18*ISNUMBER($AJ797)+01_指標庫!$H$19*ISNUMBER($AK797)+01_指標庫!$H$20*ISNUMBER($BB797)+01_指標庫!$H$21*ISNUMBER($BC797)</f>
        <v>51</v>
      </c>
      <c r="AX797" s="59" t="n">
        <f aca="false">IF(AW797=0,50,ROUND((01_指標庫!$H$4*IF(ISNUMBER($F797),L797,0)+01_指標庫!$H$5*IF(ISNUMBER($AA797),AL797,0)+01_指標庫!$H$6*IF(ISNUMBER($G797),M797,0)+01_指標庫!$H$7*IF(ISNUMBER($H797),N797,0)+01_指標庫!$H$8*IF(ISNUMBER($AF797),AQ797,0)+01_指標庫!$H$9*IF(ISNUMBER($AG797),AR797,0)+01_指標庫!$H$10*IF(ISNUMBER($AB797),AM797,0)+01_指標庫!$H$11*IF(ISNUMBER($AC797),AN797,0)+01_指標庫!$H$12*IF(ISNUMBER($AD797),AO797,0)+01_指標庫!$H$13*IF(ISNUMBER($AE797),AP797,0)+01_指標庫!$H$14*IF(ISNUMBER($I797),O797,0)+01_指標庫!$H$15*IF(ISNUMBER($AH797),AS797,0)+01_指標庫!$H$16*IF(ISNUMBER($K797),P797,0)+01_指標庫!$H$17*IF(ISNUMBER($AI797),AT797,0)+01_指標庫!$H$18*IF(ISNUMBER($AJ797),AU797,0)+01_指標庫!$H$19*IF(ISNUMBER($AK797),AV797,0)+01_指標庫!$H$20*IF(ISNUMBER($BB797),BB797,0)+01_指標庫!$H$21*IF(ISNUMBER($BC797),BC797,0))/AW797,1))</f>
        <v>86.3</v>
      </c>
      <c r="AY797" s="60"/>
      <c r="AZ797" s="60"/>
      <c r="BA797" s="58" t="n">
        <f aca="false">AVERAGE($E793:$E797)/AVERAGE($E788:$E797)-1</f>
        <v>-0.00218775425592599</v>
      </c>
      <c r="BB797" s="59" t="n">
        <f aca="false">IF(ISNUMBER($BA797),IF(OR($S797&lt;=-0.03,$BA797&lt;-0.003),0,IF(OR($S797&lt;=-0.02,$BA797&lt;0.01),50,100)),"")</f>
        <v>50</v>
      </c>
      <c r="BC797" s="0" t="str">
        <f aca="false">IF(OR(COUNT($AZ797)=0,COUNT($AZ796)=0),"",IF(OR($AY797/$AZ796-1&lt;=-0.03,$AZ797/$AZ796-1&lt;=-0.045,IF(COUNT($AZ788:$AZ797)=10,AVERAGE($AZ793:$AZ797)/AVERAGE($AZ788:$AZ797)-1&lt;-0.01,FALSE())),0,IF(OR($AZ797/$AZ796-1&lt;=-0.02,IF(COUNT($AZ788:$AZ797)=10,AVERAGE($AZ793:$AZ797)/AVERAGE($AZ788:$AZ797)-1&lt;0.005,FALSE())),50,100)))</f>
        <v/>
      </c>
    </row>
    <row r="798" customFormat="false" ht="15" hidden="false" customHeight="true" outlineLevel="0" collapsed="false">
      <c r="A798" s="47" t="n">
        <v>794</v>
      </c>
      <c r="B798" s="48" t="n">
        <v>43711</v>
      </c>
      <c r="C798" s="47" t="n">
        <v>2019</v>
      </c>
      <c r="D798" s="49" t="s">
        <v>237</v>
      </c>
      <c r="E798" s="50" t="n">
        <v>7609.51</v>
      </c>
      <c r="F798" s="51" t="n">
        <v>0.046914</v>
      </c>
      <c r="G798" s="51" t="n">
        <v>-0.050822</v>
      </c>
      <c r="H798" s="52" t="n">
        <v>0.7755</v>
      </c>
      <c r="I798" s="53" t="n">
        <v>423</v>
      </c>
      <c r="J798" s="47" t="s">
        <v>235</v>
      </c>
      <c r="K798" s="54" t="n">
        <v>19.66</v>
      </c>
      <c r="L798" s="55" t="n">
        <f aca="false">IF(COUNT(F798)=0,50,IF(F798&gt;=0,100,IF(F798&gt;=-0.02,50,0)))</f>
        <v>100</v>
      </c>
      <c r="M798" s="55" t="n">
        <f aca="false">IF(COUNT(G798)=0,50,IF(G798&gt;-0.06,100,IF(G798&gt;-0.15,50,0)))</f>
        <v>100</v>
      </c>
      <c r="N798" s="55" t="n">
        <f aca="false">IF(COUNT(H798)=0,50,IF(H798&gt;=0.6,100,IF(H798&gt;=0.4,50,0)))</f>
        <v>100</v>
      </c>
      <c r="O798" s="55" t="n">
        <f aca="false">IF(COUNT(I798)=0,50,IF(J798="proxy_vix",50,IF(I798&lt;350,100,IF(I798&lt;=450,50,0))))</f>
        <v>50</v>
      </c>
      <c r="P798" s="55" t="n">
        <f aca="false">IF(COUNT(K798)=0,50,IF(K798&lt;20,100,IF(K798&lt;=25,50,0)))</f>
        <v>100</v>
      </c>
      <c r="Q798" s="54"/>
      <c r="R798" s="47"/>
      <c r="S798" s="51" t="n">
        <f aca="false">$E798/$E797-1</f>
        <v>-0.0105955012352099</v>
      </c>
      <c r="T798" s="56" t="n">
        <f aca="false">$K798/$K797-1</f>
        <v>0.035827186512118</v>
      </c>
      <c r="V798" s="57"/>
      <c r="W798" s="57"/>
      <c r="Y798" s="1" t="str">
        <f aca="false">IF(AX798&gt;=70,"EASY",IF(AX798&gt;40,"UNCERTAIN","HARD"))</f>
        <v>EASY</v>
      </c>
      <c r="AA798" s="58" t="n">
        <f aca="false">IF($A798&lt;200,"",AVERAGE($E749:$E798)/AVERAGE($E599:$E798)-1)</f>
        <v>0.0655989456554018</v>
      </c>
      <c r="AB798" s="59" t="n">
        <f aca="false">LOOKUP($B798,07_L1政策步階!$A$4:$A$14,07_L1政策步階!$C$4:$C$14)</f>
        <v>1</v>
      </c>
      <c r="AC798" s="57"/>
      <c r="AD798" s="57"/>
      <c r="AE798" s="57"/>
      <c r="AF798" s="57"/>
      <c r="AG798" s="57"/>
      <c r="AH798" s="57"/>
      <c r="AI798" s="57"/>
      <c r="AJ798" s="57"/>
      <c r="AK798" s="57"/>
      <c r="AL798" s="59" t="n">
        <f aca="false">IF(ISNUMBER($AA798),IF($AA798&gt;=0.005,100,IF($AA798&gt;=-0.015,50,0)),"")</f>
        <v>100</v>
      </c>
      <c r="AM798" s="59" t="n">
        <f aca="false">IF(ISNUMBER($AB798),IF($AB798=1,100,IF($AB798=0,50,0)),"")</f>
        <v>100</v>
      </c>
      <c r="AN798" s="0" t="str">
        <f aca="false">IF(ISNUMBER($AC798),IF($AC798&gt;=0.001,100,IF($AC798&gt;=-0.003,50,0)),"")</f>
        <v/>
      </c>
      <c r="AO798" s="0" t="str">
        <f aca="false">IF(ISNUMBER($AD798),IF($AD798&gt;=0.04,100,IF($AD798&gt;=0,50,0)),"")</f>
        <v/>
      </c>
      <c r="AP798" s="0" t="str">
        <f aca="false">IF(ISNUMBER($AE798),IF($AE798&gt;=25,100,IF($AE798&gt;=-75,50,0)),"")</f>
        <v/>
      </c>
      <c r="AQ798" s="0" t="str">
        <f aca="false">IF(ISNUMBER($AF798),IF($AF798&gt;0,100,IF($AF798&gt;=-50,50,0)),"")</f>
        <v/>
      </c>
      <c r="AR798" s="0" t="str">
        <f aca="false">IF(ISNUMBER($AG798),IF($AG798=1,100,IF($AG798=0,50,0)),"")</f>
        <v/>
      </c>
      <c r="AS798" s="0" t="str">
        <f aca="false">IF(ISNUMBER($AH798),IF($AH798&lt;0,100,IF($AH798&lt;=20,50,0)),"")</f>
        <v/>
      </c>
      <c r="AT798" s="0" t="str">
        <f aca="false">IF(ISNUMBER($AI798),IF($AI798&lt;0.95,100,IF($AI798&lt;=1,50,0)),"")</f>
        <v/>
      </c>
      <c r="AU798" s="0" t="str">
        <f aca="false">IF(ISNUMBER($AJ798),IF($AJ798&lt;30,0,IF($AJ798&lt;40,50,IF($AJ798&lt;=90,100,50))),"")</f>
        <v/>
      </c>
      <c r="AV798" s="0" t="str">
        <f aca="false">IF(ISNUMBER($AK798),IF($AK798&gt;-0.2,100,IF($AK798&gt;=-0.4,50,0)),"")</f>
        <v/>
      </c>
      <c r="AW798" s="59" t="n">
        <f aca="false">01_指標庫!$H$4*ISNUMBER($F798)+01_指標庫!$H$5*ISNUMBER($AA798)+01_指標庫!$H$6*ISNUMBER($G798)+01_指標庫!$H$7*ISNUMBER($H798)+01_指標庫!$H$8*ISNUMBER($AF798)+01_指標庫!$H$9*ISNUMBER($AG798)+01_指標庫!$H$10*ISNUMBER($AB798)+01_指標庫!$H$11*ISNUMBER($AC798)+01_指標庫!$H$12*ISNUMBER($AD798)+01_指標庫!$H$13*ISNUMBER($AE798)+01_指標庫!$H$14*ISNUMBER($I798)+01_指標庫!$H$15*ISNUMBER($AH798)+01_指標庫!$H$16*ISNUMBER($K798)+01_指標庫!$H$17*ISNUMBER($AI798)+01_指標庫!$H$18*ISNUMBER($AJ798)+01_指標庫!$H$19*ISNUMBER($AK798)+01_指標庫!$H$20*ISNUMBER($BB798)+01_指標庫!$H$21*ISNUMBER($BC798)</f>
        <v>51</v>
      </c>
      <c r="AX798" s="59" t="n">
        <f aca="false">IF(AW798=0,50,ROUND((01_指標庫!$H$4*IF(ISNUMBER($F798),L798,0)+01_指標庫!$H$5*IF(ISNUMBER($AA798),AL798,0)+01_指標庫!$H$6*IF(ISNUMBER($G798),M798,0)+01_指標庫!$H$7*IF(ISNUMBER($H798),N798,0)+01_指標庫!$H$8*IF(ISNUMBER($AF798),AQ798,0)+01_指標庫!$H$9*IF(ISNUMBER($AG798),AR798,0)+01_指標庫!$H$10*IF(ISNUMBER($AB798),AM798,0)+01_指標庫!$H$11*IF(ISNUMBER($AC798),AN798,0)+01_指標庫!$H$12*IF(ISNUMBER($AD798),AO798,0)+01_指標庫!$H$13*IF(ISNUMBER($AE798),AP798,0)+01_指標庫!$H$14*IF(ISNUMBER($I798),O798,0)+01_指標庫!$H$15*IF(ISNUMBER($AH798),AS798,0)+01_指標庫!$H$16*IF(ISNUMBER($K798),P798,0)+01_指標庫!$H$17*IF(ISNUMBER($AI798),AT798,0)+01_指標庫!$H$18*IF(ISNUMBER($AJ798),AU798,0)+01_指標庫!$H$19*IF(ISNUMBER($AK798),AV798,0)+01_指標庫!$H$20*IF(ISNUMBER($BB798),BB798,0)+01_指標庫!$H$21*IF(ISNUMBER($BC798),BC798,0))/AW798,1))</f>
        <v>86.3</v>
      </c>
      <c r="AY798" s="60"/>
      <c r="AZ798" s="60"/>
      <c r="BA798" s="58" t="n">
        <f aca="false">AVERAGE($E794:$E798)/AVERAGE($E789:$E798)-1</f>
        <v>0.000152289825624319</v>
      </c>
      <c r="BB798" s="59" t="n">
        <f aca="false">IF(ISNUMBER($BA798),IF(OR($S798&lt;=-0.03,$BA798&lt;-0.003),0,IF(OR($S798&lt;=-0.02,$BA798&lt;0.01),50,100)),"")</f>
        <v>50</v>
      </c>
      <c r="BC798" s="0" t="str">
        <f aca="false">IF(OR(COUNT($AZ798)=0,COUNT($AZ797)=0),"",IF(OR($AY798/$AZ797-1&lt;=-0.03,$AZ798/$AZ797-1&lt;=-0.045,IF(COUNT($AZ789:$AZ798)=10,AVERAGE($AZ794:$AZ798)/AVERAGE($AZ789:$AZ798)-1&lt;-0.01,FALSE())),0,IF(OR($AZ798/$AZ797-1&lt;=-0.02,IF(COUNT($AZ789:$AZ798)=10,AVERAGE($AZ794:$AZ798)/AVERAGE($AZ789:$AZ798)-1&lt;0.005,FALSE())),50,100)))</f>
        <v/>
      </c>
    </row>
    <row r="799" customFormat="false" ht="15" hidden="false" customHeight="true" outlineLevel="0" collapsed="false">
      <c r="A799" s="47" t="n">
        <v>795</v>
      </c>
      <c r="B799" s="48" t="n">
        <v>43712</v>
      </c>
      <c r="C799" s="47" t="n">
        <v>2019</v>
      </c>
      <c r="D799" s="49" t="s">
        <v>238</v>
      </c>
      <c r="E799" s="50" t="n">
        <v>7719.25</v>
      </c>
      <c r="F799" s="51" t="n">
        <v>0.061319</v>
      </c>
      <c r="G799" s="51" t="n">
        <v>-0.037134</v>
      </c>
      <c r="H799" s="52" t="n">
        <v>0.8163</v>
      </c>
      <c r="I799" s="53" t="n">
        <v>423</v>
      </c>
      <c r="J799" s="47" t="s">
        <v>235</v>
      </c>
      <c r="K799" s="54" t="n">
        <v>17.33</v>
      </c>
      <c r="L799" s="55" t="n">
        <f aca="false">IF(COUNT(F799)=0,50,IF(F799&gt;=0,100,IF(F799&gt;=-0.02,50,0)))</f>
        <v>100</v>
      </c>
      <c r="M799" s="55" t="n">
        <f aca="false">IF(COUNT(G799)=0,50,IF(G799&gt;-0.06,100,IF(G799&gt;-0.15,50,0)))</f>
        <v>100</v>
      </c>
      <c r="N799" s="55" t="n">
        <f aca="false">IF(COUNT(H799)=0,50,IF(H799&gt;=0.6,100,IF(H799&gt;=0.4,50,0)))</f>
        <v>100</v>
      </c>
      <c r="O799" s="55" t="n">
        <f aca="false">IF(COUNT(I799)=0,50,IF(J799="proxy_vix",50,IF(I799&lt;350,100,IF(I799&lt;=450,50,0))))</f>
        <v>50</v>
      </c>
      <c r="P799" s="55" t="n">
        <f aca="false">IF(COUNT(K799)=0,50,IF(K799&lt;20,100,IF(K799&lt;=25,50,0)))</f>
        <v>100</v>
      </c>
      <c r="Q799" s="54"/>
      <c r="R799" s="47"/>
      <c r="S799" s="51" t="n">
        <f aca="false">$E799/$E798-1</f>
        <v>0.0144214279237427</v>
      </c>
      <c r="T799" s="56" t="n">
        <f aca="false">$K799/$K798-1</f>
        <v>-0.118514750762971</v>
      </c>
      <c r="V799" s="57"/>
      <c r="W799" s="57"/>
      <c r="Y799" s="1" t="str">
        <f aca="false">IF(AX799&gt;=70,"EASY",IF(AX799&gt;40,"UNCERTAIN","HARD"))</f>
        <v>EASY</v>
      </c>
      <c r="AA799" s="58" t="n">
        <f aca="false">IF($A799&lt;200,"",AVERAGE($E750:$E799)/AVERAGE($E600:$E799)-1)</f>
        <v>0.0648931149857395</v>
      </c>
      <c r="AB799" s="59" t="n">
        <f aca="false">LOOKUP($B799,07_L1政策步階!$A$4:$A$14,07_L1政策步階!$C$4:$C$14)</f>
        <v>1</v>
      </c>
      <c r="AC799" s="57"/>
      <c r="AD799" s="57"/>
      <c r="AE799" s="57"/>
      <c r="AF799" s="57"/>
      <c r="AG799" s="57"/>
      <c r="AH799" s="57"/>
      <c r="AI799" s="57"/>
      <c r="AJ799" s="57"/>
      <c r="AK799" s="57"/>
      <c r="AL799" s="59" t="n">
        <f aca="false">IF(ISNUMBER($AA799),IF($AA799&gt;=0.005,100,IF($AA799&gt;=-0.015,50,0)),"")</f>
        <v>100</v>
      </c>
      <c r="AM799" s="59" t="n">
        <f aca="false">IF(ISNUMBER($AB799),IF($AB799=1,100,IF($AB799=0,50,0)),"")</f>
        <v>100</v>
      </c>
      <c r="AN799" s="0" t="str">
        <f aca="false">IF(ISNUMBER($AC799),IF($AC799&gt;=0.001,100,IF($AC799&gt;=-0.003,50,0)),"")</f>
        <v/>
      </c>
      <c r="AO799" s="0" t="str">
        <f aca="false">IF(ISNUMBER($AD799),IF($AD799&gt;=0.04,100,IF($AD799&gt;=0,50,0)),"")</f>
        <v/>
      </c>
      <c r="AP799" s="0" t="str">
        <f aca="false">IF(ISNUMBER($AE799),IF($AE799&gt;=25,100,IF($AE799&gt;=-75,50,0)),"")</f>
        <v/>
      </c>
      <c r="AQ799" s="0" t="str">
        <f aca="false">IF(ISNUMBER($AF799),IF($AF799&gt;0,100,IF($AF799&gt;=-50,50,0)),"")</f>
        <v/>
      </c>
      <c r="AR799" s="0" t="str">
        <f aca="false">IF(ISNUMBER($AG799),IF($AG799=1,100,IF($AG799=0,50,0)),"")</f>
        <v/>
      </c>
      <c r="AS799" s="0" t="str">
        <f aca="false">IF(ISNUMBER($AH799),IF($AH799&lt;0,100,IF($AH799&lt;=20,50,0)),"")</f>
        <v/>
      </c>
      <c r="AT799" s="0" t="str">
        <f aca="false">IF(ISNUMBER($AI799),IF($AI799&lt;0.95,100,IF($AI799&lt;=1,50,0)),"")</f>
        <v/>
      </c>
      <c r="AU799" s="0" t="str">
        <f aca="false">IF(ISNUMBER($AJ799),IF($AJ799&lt;30,0,IF($AJ799&lt;40,50,IF($AJ799&lt;=90,100,50))),"")</f>
        <v/>
      </c>
      <c r="AV799" s="0" t="str">
        <f aca="false">IF(ISNUMBER($AK799),IF($AK799&gt;-0.2,100,IF($AK799&gt;=-0.4,50,0)),"")</f>
        <v/>
      </c>
      <c r="AW799" s="59" t="n">
        <f aca="false">01_指標庫!$H$4*ISNUMBER($F799)+01_指標庫!$H$5*ISNUMBER($AA799)+01_指標庫!$H$6*ISNUMBER($G799)+01_指標庫!$H$7*ISNUMBER($H799)+01_指標庫!$H$8*ISNUMBER($AF799)+01_指標庫!$H$9*ISNUMBER($AG799)+01_指標庫!$H$10*ISNUMBER($AB799)+01_指標庫!$H$11*ISNUMBER($AC799)+01_指標庫!$H$12*ISNUMBER($AD799)+01_指標庫!$H$13*ISNUMBER($AE799)+01_指標庫!$H$14*ISNUMBER($I799)+01_指標庫!$H$15*ISNUMBER($AH799)+01_指標庫!$H$16*ISNUMBER($K799)+01_指標庫!$H$17*ISNUMBER($AI799)+01_指標庫!$H$18*ISNUMBER($AJ799)+01_指標庫!$H$19*ISNUMBER($AK799)+01_指標庫!$H$20*ISNUMBER($BB799)+01_指標庫!$H$21*ISNUMBER($BC799)</f>
        <v>51</v>
      </c>
      <c r="AX799" s="59" t="n">
        <f aca="false">IF(AW799=0,50,ROUND((01_指標庫!$H$4*IF(ISNUMBER($F799),L799,0)+01_指標庫!$H$5*IF(ISNUMBER($AA799),AL799,0)+01_指標庫!$H$6*IF(ISNUMBER($G799),M799,0)+01_指標庫!$H$7*IF(ISNUMBER($H799),N799,0)+01_指標庫!$H$8*IF(ISNUMBER($AF799),AQ799,0)+01_指標庫!$H$9*IF(ISNUMBER($AG799),AR799,0)+01_指標庫!$H$10*IF(ISNUMBER($AB799),AM799,0)+01_指標庫!$H$11*IF(ISNUMBER($AC799),AN799,0)+01_指標庫!$H$12*IF(ISNUMBER($AD799),AO799,0)+01_指標庫!$H$13*IF(ISNUMBER($AE799),AP799,0)+01_指標庫!$H$14*IF(ISNUMBER($I799),O799,0)+01_指標庫!$H$15*IF(ISNUMBER($AH799),AS799,0)+01_指標庫!$H$16*IF(ISNUMBER($K799),P799,0)+01_指標庫!$H$17*IF(ISNUMBER($AI799),AT799,0)+01_指標庫!$H$18*IF(ISNUMBER($AJ799),AU799,0)+01_指標庫!$H$19*IF(ISNUMBER($AK799),AV799,0)+01_指標庫!$H$20*IF(ISNUMBER($BB799),BB799,0)+01_指標庫!$H$21*IF(ISNUMBER($BC799),BC799,0))/AW799,1))</f>
        <v>86.3</v>
      </c>
      <c r="AY799" s="60"/>
      <c r="AZ799" s="60"/>
      <c r="BA799" s="58" t="n">
        <f aca="false">AVERAGE($E795:$E799)/AVERAGE($E790:$E799)-1</f>
        <v>0.00344802928781851</v>
      </c>
      <c r="BB799" s="59" t="n">
        <f aca="false">IF(ISNUMBER($BA799),IF(OR($S799&lt;=-0.03,$BA799&lt;-0.003),0,IF(OR($S799&lt;=-0.02,$BA799&lt;0.01),50,100)),"")</f>
        <v>50</v>
      </c>
      <c r="BC799" s="0" t="str">
        <f aca="false">IF(OR(COUNT($AZ799)=0,COUNT($AZ798)=0),"",IF(OR($AY799/$AZ798-1&lt;=-0.03,$AZ799/$AZ798-1&lt;=-0.045,IF(COUNT($AZ790:$AZ799)=10,AVERAGE($AZ795:$AZ799)/AVERAGE($AZ790:$AZ799)-1&lt;-0.01,FALSE())),0,IF(OR($AZ799/$AZ798-1&lt;=-0.02,IF(COUNT($AZ790:$AZ799)=10,AVERAGE($AZ795:$AZ799)/AVERAGE($AZ790:$AZ799)-1&lt;0.005,FALSE())),50,100)))</f>
        <v/>
      </c>
    </row>
    <row r="800" customFormat="false" ht="15" hidden="false" customHeight="true" outlineLevel="0" collapsed="false">
      <c r="A800" s="47" t="n">
        <v>796</v>
      </c>
      <c r="B800" s="48" t="n">
        <v>43713</v>
      </c>
      <c r="C800" s="47" t="n">
        <v>2019</v>
      </c>
      <c r="D800" s="49" t="s">
        <v>239</v>
      </c>
      <c r="E800" s="50" t="n">
        <v>7862.54</v>
      </c>
      <c r="F800" s="51" t="n">
        <v>0.080298</v>
      </c>
      <c r="G800" s="51" t="n">
        <v>-0.01926</v>
      </c>
      <c r="H800" s="52" t="n">
        <v>0.8367</v>
      </c>
      <c r="I800" s="53" t="n">
        <v>407</v>
      </c>
      <c r="J800" s="47" t="s">
        <v>235</v>
      </c>
      <c r="K800" s="54" t="n">
        <v>16.27</v>
      </c>
      <c r="L800" s="55" t="n">
        <f aca="false">IF(COUNT(F800)=0,50,IF(F800&gt;=0,100,IF(F800&gt;=-0.02,50,0)))</f>
        <v>100</v>
      </c>
      <c r="M800" s="55" t="n">
        <f aca="false">IF(COUNT(G800)=0,50,IF(G800&gt;-0.06,100,IF(G800&gt;-0.15,50,0)))</f>
        <v>100</v>
      </c>
      <c r="N800" s="55" t="n">
        <f aca="false">IF(COUNT(H800)=0,50,IF(H800&gt;=0.6,100,IF(H800&gt;=0.4,50,0)))</f>
        <v>100</v>
      </c>
      <c r="O800" s="55" t="n">
        <f aca="false">IF(COUNT(I800)=0,50,IF(J800="proxy_vix",50,IF(I800&lt;350,100,IF(I800&lt;=450,50,0))))</f>
        <v>50</v>
      </c>
      <c r="P800" s="55" t="n">
        <f aca="false">IF(COUNT(K800)=0,50,IF(K800&lt;20,100,IF(K800&lt;=25,50,0)))</f>
        <v>100</v>
      </c>
      <c r="Q800" s="54"/>
      <c r="R800" s="47"/>
      <c r="S800" s="51" t="n">
        <f aca="false">$E800/$E799-1</f>
        <v>0.0185626841985944</v>
      </c>
      <c r="T800" s="56" t="n">
        <f aca="false">$K800/$K799-1</f>
        <v>-0.0611656087709174</v>
      </c>
      <c r="V800" s="57"/>
      <c r="W800" s="57"/>
      <c r="Y800" s="1" t="str">
        <f aca="false">IF(AX800&gt;=70,"EASY",IF(AX800&gt;40,"UNCERTAIN","HARD"))</f>
        <v>EASY</v>
      </c>
      <c r="AA800" s="58" t="n">
        <f aca="false">IF($A800&lt;200,"",AVERAGE($E751:$E800)/AVERAGE($E601:$E800)-1)</f>
        <v>0.064926659385302</v>
      </c>
      <c r="AB800" s="59" t="n">
        <f aca="false">LOOKUP($B800,07_L1政策步階!$A$4:$A$14,07_L1政策步階!$C$4:$C$14)</f>
        <v>1</v>
      </c>
      <c r="AC800" s="57"/>
      <c r="AD800" s="57"/>
      <c r="AE800" s="57"/>
      <c r="AF800" s="57"/>
      <c r="AG800" s="57"/>
      <c r="AH800" s="57"/>
      <c r="AI800" s="57"/>
      <c r="AJ800" s="57"/>
      <c r="AK800" s="57"/>
      <c r="AL800" s="59" t="n">
        <f aca="false">IF(ISNUMBER($AA800),IF($AA800&gt;=0.005,100,IF($AA800&gt;=-0.015,50,0)),"")</f>
        <v>100</v>
      </c>
      <c r="AM800" s="59" t="n">
        <f aca="false">IF(ISNUMBER($AB800),IF($AB800=1,100,IF($AB800=0,50,0)),"")</f>
        <v>100</v>
      </c>
      <c r="AN800" s="0" t="str">
        <f aca="false">IF(ISNUMBER($AC800),IF($AC800&gt;=0.001,100,IF($AC800&gt;=-0.003,50,0)),"")</f>
        <v/>
      </c>
      <c r="AO800" s="0" t="str">
        <f aca="false">IF(ISNUMBER($AD800),IF($AD800&gt;=0.04,100,IF($AD800&gt;=0,50,0)),"")</f>
        <v/>
      </c>
      <c r="AP800" s="0" t="str">
        <f aca="false">IF(ISNUMBER($AE800),IF($AE800&gt;=25,100,IF($AE800&gt;=-75,50,0)),"")</f>
        <v/>
      </c>
      <c r="AQ800" s="0" t="str">
        <f aca="false">IF(ISNUMBER($AF800),IF($AF800&gt;0,100,IF($AF800&gt;=-50,50,0)),"")</f>
        <v/>
      </c>
      <c r="AR800" s="0" t="str">
        <f aca="false">IF(ISNUMBER($AG800),IF($AG800=1,100,IF($AG800=0,50,0)),"")</f>
        <v/>
      </c>
      <c r="AS800" s="0" t="str">
        <f aca="false">IF(ISNUMBER($AH800),IF($AH800&lt;0,100,IF($AH800&lt;=20,50,0)),"")</f>
        <v/>
      </c>
      <c r="AT800" s="0" t="str">
        <f aca="false">IF(ISNUMBER($AI800),IF($AI800&lt;0.95,100,IF($AI800&lt;=1,50,0)),"")</f>
        <v/>
      </c>
      <c r="AU800" s="0" t="str">
        <f aca="false">IF(ISNUMBER($AJ800),IF($AJ800&lt;30,0,IF($AJ800&lt;40,50,IF($AJ800&lt;=90,100,50))),"")</f>
        <v/>
      </c>
      <c r="AV800" s="0" t="str">
        <f aca="false">IF(ISNUMBER($AK800),IF($AK800&gt;-0.2,100,IF($AK800&gt;=-0.4,50,0)),"")</f>
        <v/>
      </c>
      <c r="AW800" s="59" t="n">
        <f aca="false">01_指標庫!$H$4*ISNUMBER($F800)+01_指標庫!$H$5*ISNUMBER($AA800)+01_指標庫!$H$6*ISNUMBER($G800)+01_指標庫!$H$7*ISNUMBER($H800)+01_指標庫!$H$8*ISNUMBER($AF800)+01_指標庫!$H$9*ISNUMBER($AG800)+01_指標庫!$H$10*ISNUMBER($AB800)+01_指標庫!$H$11*ISNUMBER($AC800)+01_指標庫!$H$12*ISNUMBER($AD800)+01_指標庫!$H$13*ISNUMBER($AE800)+01_指標庫!$H$14*ISNUMBER($I800)+01_指標庫!$H$15*ISNUMBER($AH800)+01_指標庫!$H$16*ISNUMBER($K800)+01_指標庫!$H$17*ISNUMBER($AI800)+01_指標庫!$H$18*ISNUMBER($AJ800)+01_指標庫!$H$19*ISNUMBER($AK800)+01_指標庫!$H$20*ISNUMBER($BB800)+01_指標庫!$H$21*ISNUMBER($BC800)</f>
        <v>51</v>
      </c>
      <c r="AX800" s="59" t="n">
        <f aca="false">IF(AW800=0,50,ROUND((01_指標庫!$H$4*IF(ISNUMBER($F800),L800,0)+01_指標庫!$H$5*IF(ISNUMBER($AA800),AL800,0)+01_指標庫!$H$6*IF(ISNUMBER($G800),M800,0)+01_指標庫!$H$7*IF(ISNUMBER($H800),N800,0)+01_指標庫!$H$8*IF(ISNUMBER($AF800),AQ800,0)+01_指標庫!$H$9*IF(ISNUMBER($AG800),AR800,0)+01_指標庫!$H$10*IF(ISNUMBER($AB800),AM800,0)+01_指標庫!$H$11*IF(ISNUMBER($AC800),AN800,0)+01_指標庫!$H$12*IF(ISNUMBER($AD800),AO800,0)+01_指標庫!$H$13*IF(ISNUMBER($AE800),AP800,0)+01_指標庫!$H$14*IF(ISNUMBER($I800),O800,0)+01_指標庫!$H$15*IF(ISNUMBER($AH800),AS800,0)+01_指標庫!$H$16*IF(ISNUMBER($K800),P800,0)+01_指標庫!$H$17*IF(ISNUMBER($AI800),AT800,0)+01_指標庫!$H$18*IF(ISNUMBER($AJ800),AU800,0)+01_指標庫!$H$19*IF(ISNUMBER($AK800),AV800,0)+01_指標庫!$H$20*IF(ISNUMBER($BB800),BB800,0)+01_指標庫!$H$21*IF(ISNUMBER($BC800),BC800,0))/AW800,1))</f>
        <v>86.3</v>
      </c>
      <c r="AY800" s="60"/>
      <c r="AZ800" s="60"/>
      <c r="BA800" s="58" t="n">
        <f aca="false">AVERAGE($E796:$E800)/AVERAGE($E791:$E800)-1</f>
        <v>0.0089328789406895</v>
      </c>
      <c r="BB800" s="59" t="n">
        <f aca="false">IF(ISNUMBER($BA800),IF(OR($S800&lt;=-0.03,$BA800&lt;-0.003),0,IF(OR($S800&lt;=-0.02,$BA800&lt;0.01),50,100)),"")</f>
        <v>50</v>
      </c>
      <c r="BC800" s="0" t="str">
        <f aca="false">IF(OR(COUNT($AZ800)=0,COUNT($AZ799)=0),"",IF(OR($AY800/$AZ799-1&lt;=-0.03,$AZ800/$AZ799-1&lt;=-0.045,IF(COUNT($AZ791:$AZ800)=10,AVERAGE($AZ796:$AZ800)/AVERAGE($AZ791:$AZ800)-1&lt;-0.01,FALSE())),0,IF(OR($AZ800/$AZ799-1&lt;=-0.02,IF(COUNT($AZ791:$AZ800)=10,AVERAGE($AZ796:$AZ800)/AVERAGE($AZ791:$AZ800)-1&lt;0.005,FALSE())),50,100)))</f>
        <v/>
      </c>
    </row>
    <row r="801" customFormat="false" ht="15" hidden="false" customHeight="true" outlineLevel="0" collapsed="false">
      <c r="A801" s="47" t="n">
        <v>797</v>
      </c>
      <c r="B801" s="48" t="n">
        <v>43714</v>
      </c>
      <c r="C801" s="47" t="n">
        <v>2019</v>
      </c>
      <c r="D801" s="49" t="s">
        <v>234</v>
      </c>
      <c r="E801" s="50" t="n">
        <v>7852.54</v>
      </c>
      <c r="F801" s="51" t="n">
        <v>0.078194</v>
      </c>
      <c r="G801" s="51" t="n">
        <v>-0.020508</v>
      </c>
      <c r="H801" s="52" t="n">
        <v>0.8571</v>
      </c>
      <c r="I801" s="53" t="n">
        <v>405</v>
      </c>
      <c r="J801" s="47" t="s">
        <v>235</v>
      </c>
      <c r="K801" s="54" t="n">
        <v>15</v>
      </c>
      <c r="L801" s="55" t="n">
        <f aca="false">IF(COUNT(F801)=0,50,IF(F801&gt;=0,100,IF(F801&gt;=-0.02,50,0)))</f>
        <v>100</v>
      </c>
      <c r="M801" s="55" t="n">
        <f aca="false">IF(COUNT(G801)=0,50,IF(G801&gt;-0.06,100,IF(G801&gt;-0.15,50,0)))</f>
        <v>100</v>
      </c>
      <c r="N801" s="55" t="n">
        <f aca="false">IF(COUNT(H801)=0,50,IF(H801&gt;=0.6,100,IF(H801&gt;=0.4,50,0)))</f>
        <v>100</v>
      </c>
      <c r="O801" s="55" t="n">
        <f aca="false">IF(COUNT(I801)=0,50,IF(J801="proxy_vix",50,IF(I801&lt;350,100,IF(I801&lt;=450,50,0))))</f>
        <v>50</v>
      </c>
      <c r="P801" s="55" t="n">
        <f aca="false">IF(COUNT(K801)=0,50,IF(K801&lt;20,100,IF(K801&lt;=25,50,0)))</f>
        <v>100</v>
      </c>
      <c r="Q801" s="54"/>
      <c r="R801" s="47"/>
      <c r="S801" s="51" t="n">
        <f aca="false">$E801/$E800-1</f>
        <v>-0.00127185362491</v>
      </c>
      <c r="T801" s="56" t="n">
        <f aca="false">$K801/$K800-1</f>
        <v>-0.0780577750460971</v>
      </c>
      <c r="V801" s="57"/>
      <c r="W801" s="57"/>
      <c r="Y801" s="1" t="str">
        <f aca="false">IF(AX801&gt;=70,"EASY",IF(AX801&gt;40,"UNCERTAIN","HARD"))</f>
        <v>EASY</v>
      </c>
      <c r="AA801" s="58" t="n">
        <f aca="false">IF($A801&lt;200,"",AVERAGE($E752:$E801)/AVERAGE($E602:$E801)-1)</f>
        <v>0.0648253649322543</v>
      </c>
      <c r="AB801" s="59" t="n">
        <f aca="false">LOOKUP($B801,07_L1政策步階!$A$4:$A$14,07_L1政策步階!$C$4:$C$14)</f>
        <v>1</v>
      </c>
      <c r="AC801" s="57"/>
      <c r="AD801" s="57"/>
      <c r="AE801" s="57"/>
      <c r="AF801" s="57"/>
      <c r="AG801" s="57"/>
      <c r="AH801" s="57"/>
      <c r="AI801" s="57"/>
      <c r="AJ801" s="57"/>
      <c r="AK801" s="57"/>
      <c r="AL801" s="59" t="n">
        <f aca="false">IF(ISNUMBER($AA801),IF($AA801&gt;=0.005,100,IF($AA801&gt;=-0.015,50,0)),"")</f>
        <v>100</v>
      </c>
      <c r="AM801" s="59" t="n">
        <f aca="false">IF(ISNUMBER($AB801),IF($AB801=1,100,IF($AB801=0,50,0)),"")</f>
        <v>100</v>
      </c>
      <c r="AN801" s="0" t="str">
        <f aca="false">IF(ISNUMBER($AC801),IF($AC801&gt;=0.001,100,IF($AC801&gt;=-0.003,50,0)),"")</f>
        <v/>
      </c>
      <c r="AO801" s="0" t="str">
        <f aca="false">IF(ISNUMBER($AD801),IF($AD801&gt;=0.04,100,IF($AD801&gt;=0,50,0)),"")</f>
        <v/>
      </c>
      <c r="AP801" s="0" t="str">
        <f aca="false">IF(ISNUMBER($AE801),IF($AE801&gt;=25,100,IF($AE801&gt;=-75,50,0)),"")</f>
        <v/>
      </c>
      <c r="AQ801" s="0" t="str">
        <f aca="false">IF(ISNUMBER($AF801),IF($AF801&gt;0,100,IF($AF801&gt;=-50,50,0)),"")</f>
        <v/>
      </c>
      <c r="AR801" s="0" t="str">
        <f aca="false">IF(ISNUMBER($AG801),IF($AG801=1,100,IF($AG801=0,50,0)),"")</f>
        <v/>
      </c>
      <c r="AS801" s="0" t="str">
        <f aca="false">IF(ISNUMBER($AH801),IF($AH801&lt;0,100,IF($AH801&lt;=20,50,0)),"")</f>
        <v/>
      </c>
      <c r="AT801" s="0" t="str">
        <f aca="false">IF(ISNUMBER($AI801),IF($AI801&lt;0.95,100,IF($AI801&lt;=1,50,0)),"")</f>
        <v/>
      </c>
      <c r="AU801" s="0" t="str">
        <f aca="false">IF(ISNUMBER($AJ801),IF($AJ801&lt;30,0,IF($AJ801&lt;40,50,IF($AJ801&lt;=90,100,50))),"")</f>
        <v/>
      </c>
      <c r="AV801" s="0" t="str">
        <f aca="false">IF(ISNUMBER($AK801),IF($AK801&gt;-0.2,100,IF($AK801&gt;=-0.4,50,0)),"")</f>
        <v/>
      </c>
      <c r="AW801" s="59" t="n">
        <f aca="false">01_指標庫!$H$4*ISNUMBER($F801)+01_指標庫!$H$5*ISNUMBER($AA801)+01_指標庫!$H$6*ISNUMBER($G801)+01_指標庫!$H$7*ISNUMBER($H801)+01_指標庫!$H$8*ISNUMBER($AF801)+01_指標庫!$H$9*ISNUMBER($AG801)+01_指標庫!$H$10*ISNUMBER($AB801)+01_指標庫!$H$11*ISNUMBER($AC801)+01_指標庫!$H$12*ISNUMBER($AD801)+01_指標庫!$H$13*ISNUMBER($AE801)+01_指標庫!$H$14*ISNUMBER($I801)+01_指標庫!$H$15*ISNUMBER($AH801)+01_指標庫!$H$16*ISNUMBER($K801)+01_指標庫!$H$17*ISNUMBER($AI801)+01_指標庫!$H$18*ISNUMBER($AJ801)+01_指標庫!$H$19*ISNUMBER($AK801)+01_指標庫!$H$20*ISNUMBER($BB801)+01_指標庫!$H$21*ISNUMBER($BC801)</f>
        <v>51</v>
      </c>
      <c r="AX801" s="59" t="n">
        <f aca="false">IF(AW801=0,50,ROUND((01_指標庫!$H$4*IF(ISNUMBER($F801),L801,0)+01_指標庫!$H$5*IF(ISNUMBER($AA801),AL801,0)+01_指標庫!$H$6*IF(ISNUMBER($G801),M801,0)+01_指標庫!$H$7*IF(ISNUMBER($H801),N801,0)+01_指標庫!$H$8*IF(ISNUMBER($AF801),AQ801,0)+01_指標庫!$H$9*IF(ISNUMBER($AG801),AR801,0)+01_指標庫!$H$10*IF(ISNUMBER($AB801),AM801,0)+01_指標庫!$H$11*IF(ISNUMBER($AC801),AN801,0)+01_指標庫!$H$12*IF(ISNUMBER($AD801),AO801,0)+01_指標庫!$H$13*IF(ISNUMBER($AE801),AP801,0)+01_指標庫!$H$14*IF(ISNUMBER($I801),O801,0)+01_指標庫!$H$15*IF(ISNUMBER($AH801),AS801,0)+01_指標庫!$H$16*IF(ISNUMBER($K801),P801,0)+01_指標庫!$H$17*IF(ISNUMBER($AI801),AT801,0)+01_指標庫!$H$18*IF(ISNUMBER($AJ801),AU801,0)+01_指標庫!$H$19*IF(ISNUMBER($AK801),AV801,0)+01_指標庫!$H$20*IF(ISNUMBER($BB801),BB801,0)+01_指標庫!$H$21*IF(ISNUMBER($BC801),BC801,0))/AW801,1))</f>
        <v>92.2</v>
      </c>
      <c r="AY801" s="60"/>
      <c r="AZ801" s="60"/>
      <c r="BA801" s="58" t="n">
        <f aca="false">AVERAGE($E797:$E801)/AVERAGE($E792:$E801)-1</f>
        <v>0.0109432085593457</v>
      </c>
      <c r="BB801" s="59" t="n">
        <f aca="false">IF(ISNUMBER($BA801),IF(OR($S801&lt;=-0.03,$BA801&lt;-0.003),0,IF(OR($S801&lt;=-0.02,$BA801&lt;0.01),50,100)),"")</f>
        <v>100</v>
      </c>
      <c r="BC801" s="0" t="str">
        <f aca="false">IF(OR(COUNT($AZ801)=0,COUNT($AZ800)=0),"",IF(OR($AY801/$AZ800-1&lt;=-0.03,$AZ801/$AZ800-1&lt;=-0.045,IF(COUNT($AZ792:$AZ801)=10,AVERAGE($AZ797:$AZ801)/AVERAGE($AZ792:$AZ801)-1&lt;-0.01,FALSE())),0,IF(OR($AZ801/$AZ800-1&lt;=-0.02,IF(COUNT($AZ792:$AZ801)=10,AVERAGE($AZ797:$AZ801)/AVERAGE($AZ792:$AZ801)-1&lt;0.005,FALSE())),50,100)))</f>
        <v/>
      </c>
    </row>
    <row r="802" customFormat="false" ht="15" hidden="false" customHeight="true" outlineLevel="0" collapsed="false">
      <c r="A802" s="47" t="n">
        <v>798</v>
      </c>
      <c r="B802" s="48" t="n">
        <v>43717</v>
      </c>
      <c r="C802" s="47" t="n">
        <v>2019</v>
      </c>
      <c r="D802" s="49" t="s">
        <v>236</v>
      </c>
      <c r="E802" s="50" t="n">
        <v>7832.4</v>
      </c>
      <c r="F802" s="51" t="n">
        <v>0.074551</v>
      </c>
      <c r="G802" s="51" t="n">
        <v>-0.02302</v>
      </c>
      <c r="H802" s="52" t="n">
        <v>0.8367</v>
      </c>
      <c r="I802" s="53" t="n">
        <v>399</v>
      </c>
      <c r="J802" s="47" t="s">
        <v>235</v>
      </c>
      <c r="K802" s="54" t="n">
        <v>15.27</v>
      </c>
      <c r="L802" s="55" t="n">
        <f aca="false">IF(COUNT(F802)=0,50,IF(F802&gt;=0,100,IF(F802&gt;=-0.02,50,0)))</f>
        <v>100</v>
      </c>
      <c r="M802" s="55" t="n">
        <f aca="false">IF(COUNT(G802)=0,50,IF(G802&gt;-0.06,100,IF(G802&gt;-0.15,50,0)))</f>
        <v>100</v>
      </c>
      <c r="N802" s="55" t="n">
        <f aca="false">IF(COUNT(H802)=0,50,IF(H802&gt;=0.6,100,IF(H802&gt;=0.4,50,0)))</f>
        <v>100</v>
      </c>
      <c r="O802" s="55" t="n">
        <f aca="false">IF(COUNT(I802)=0,50,IF(J802="proxy_vix",50,IF(I802&lt;350,100,IF(I802&lt;=450,50,0))))</f>
        <v>50</v>
      </c>
      <c r="P802" s="55" t="n">
        <f aca="false">IF(COUNT(K802)=0,50,IF(K802&lt;20,100,IF(K802&lt;=25,50,0)))</f>
        <v>100</v>
      </c>
      <c r="Q802" s="54"/>
      <c r="R802" s="47"/>
      <c r="S802" s="51" t="n">
        <f aca="false">$E802/$E801-1</f>
        <v>-0.00256477521922849</v>
      </c>
      <c r="T802" s="56" t="n">
        <f aca="false">$K802/$K801-1</f>
        <v>0.018</v>
      </c>
      <c r="V802" s="57"/>
      <c r="W802" s="57"/>
      <c r="Y802" s="1" t="str">
        <f aca="false">IF(AX802&gt;=70,"EASY",IF(AX802&gt;40,"UNCERTAIN","HARD"))</f>
        <v>EASY</v>
      </c>
      <c r="AA802" s="58" t="n">
        <f aca="false">IF($A802&lt;200,"",AVERAGE($E753:$E802)/AVERAGE($E603:$E802)-1)</f>
        <v>0.0644376652164718</v>
      </c>
      <c r="AB802" s="59" t="n">
        <f aca="false">LOOKUP($B802,07_L1政策步階!$A$4:$A$14,07_L1政策步階!$C$4:$C$14)</f>
        <v>1</v>
      </c>
      <c r="AC802" s="57"/>
      <c r="AD802" s="57"/>
      <c r="AE802" s="57"/>
      <c r="AF802" s="57"/>
      <c r="AG802" s="57"/>
      <c r="AH802" s="57"/>
      <c r="AI802" s="57"/>
      <c r="AJ802" s="57"/>
      <c r="AK802" s="57"/>
      <c r="AL802" s="59" t="n">
        <f aca="false">IF(ISNUMBER($AA802),IF($AA802&gt;=0.005,100,IF($AA802&gt;=-0.015,50,0)),"")</f>
        <v>100</v>
      </c>
      <c r="AM802" s="59" t="n">
        <f aca="false">IF(ISNUMBER($AB802),IF($AB802=1,100,IF($AB802=0,50,0)),"")</f>
        <v>100</v>
      </c>
      <c r="AN802" s="0" t="str">
        <f aca="false">IF(ISNUMBER($AC802),IF($AC802&gt;=0.001,100,IF($AC802&gt;=-0.003,50,0)),"")</f>
        <v/>
      </c>
      <c r="AO802" s="0" t="str">
        <f aca="false">IF(ISNUMBER($AD802),IF($AD802&gt;=0.04,100,IF($AD802&gt;=0,50,0)),"")</f>
        <v/>
      </c>
      <c r="AP802" s="0" t="str">
        <f aca="false">IF(ISNUMBER($AE802),IF($AE802&gt;=25,100,IF($AE802&gt;=-75,50,0)),"")</f>
        <v/>
      </c>
      <c r="AQ802" s="0" t="str">
        <f aca="false">IF(ISNUMBER($AF802),IF($AF802&gt;0,100,IF($AF802&gt;=-50,50,0)),"")</f>
        <v/>
      </c>
      <c r="AR802" s="0" t="str">
        <f aca="false">IF(ISNUMBER($AG802),IF($AG802=1,100,IF($AG802=0,50,0)),"")</f>
        <v/>
      </c>
      <c r="AS802" s="0" t="str">
        <f aca="false">IF(ISNUMBER($AH802),IF($AH802&lt;0,100,IF($AH802&lt;=20,50,0)),"")</f>
        <v/>
      </c>
      <c r="AT802" s="0" t="str">
        <f aca="false">IF(ISNUMBER($AI802),IF($AI802&lt;0.95,100,IF($AI802&lt;=1,50,0)),"")</f>
        <v/>
      </c>
      <c r="AU802" s="0" t="str">
        <f aca="false">IF(ISNUMBER($AJ802),IF($AJ802&lt;30,0,IF($AJ802&lt;40,50,IF($AJ802&lt;=90,100,50))),"")</f>
        <v/>
      </c>
      <c r="AV802" s="0" t="str">
        <f aca="false">IF(ISNUMBER($AK802),IF($AK802&gt;-0.2,100,IF($AK802&gt;=-0.4,50,0)),"")</f>
        <v/>
      </c>
      <c r="AW802" s="59" t="n">
        <f aca="false">01_指標庫!$H$4*ISNUMBER($F802)+01_指標庫!$H$5*ISNUMBER($AA802)+01_指標庫!$H$6*ISNUMBER($G802)+01_指標庫!$H$7*ISNUMBER($H802)+01_指標庫!$H$8*ISNUMBER($AF802)+01_指標庫!$H$9*ISNUMBER($AG802)+01_指標庫!$H$10*ISNUMBER($AB802)+01_指標庫!$H$11*ISNUMBER($AC802)+01_指標庫!$H$12*ISNUMBER($AD802)+01_指標庫!$H$13*ISNUMBER($AE802)+01_指標庫!$H$14*ISNUMBER($I802)+01_指標庫!$H$15*ISNUMBER($AH802)+01_指標庫!$H$16*ISNUMBER($K802)+01_指標庫!$H$17*ISNUMBER($AI802)+01_指標庫!$H$18*ISNUMBER($AJ802)+01_指標庫!$H$19*ISNUMBER($AK802)+01_指標庫!$H$20*ISNUMBER($BB802)+01_指標庫!$H$21*ISNUMBER($BC802)</f>
        <v>51</v>
      </c>
      <c r="AX802" s="59" t="n">
        <f aca="false">IF(AW802=0,50,ROUND((01_指標庫!$H$4*IF(ISNUMBER($F802),L802,0)+01_指標庫!$H$5*IF(ISNUMBER($AA802),AL802,0)+01_指標庫!$H$6*IF(ISNUMBER($G802),M802,0)+01_指標庫!$H$7*IF(ISNUMBER($H802),N802,0)+01_指標庫!$H$8*IF(ISNUMBER($AF802),AQ802,0)+01_指標庫!$H$9*IF(ISNUMBER($AG802),AR802,0)+01_指標庫!$H$10*IF(ISNUMBER($AB802),AM802,0)+01_指標庫!$H$11*IF(ISNUMBER($AC802),AN802,0)+01_指標庫!$H$12*IF(ISNUMBER($AD802),AO802,0)+01_指標庫!$H$13*IF(ISNUMBER($AE802),AP802,0)+01_指標庫!$H$14*IF(ISNUMBER($I802),O802,0)+01_指標庫!$H$15*IF(ISNUMBER($AH802),AS802,0)+01_指標庫!$H$16*IF(ISNUMBER($K802),P802,0)+01_指標庫!$H$17*IF(ISNUMBER($AI802),AT802,0)+01_指標庫!$H$18*IF(ISNUMBER($AJ802),AU802,0)+01_指標庫!$H$19*IF(ISNUMBER($AK802),AV802,0)+01_指標庫!$H$20*IF(ISNUMBER($BB802),BB802,0)+01_指標庫!$H$21*IF(ISNUMBER($BC802),BC802,0))/AW802,1))</f>
        <v>86.3</v>
      </c>
      <c r="AY802" s="60"/>
      <c r="AZ802" s="60"/>
      <c r="BA802" s="58" t="n">
        <f aca="false">AVERAGE($E798:$E802)/AVERAGE($E793:$E802)-1</f>
        <v>0.00979213880789875</v>
      </c>
      <c r="BB802" s="59" t="n">
        <f aca="false">IF(ISNUMBER($BA802),IF(OR($S802&lt;=-0.03,$BA802&lt;-0.003),0,IF(OR($S802&lt;=-0.02,$BA802&lt;0.01),50,100)),"")</f>
        <v>50</v>
      </c>
      <c r="BC802" s="0" t="str">
        <f aca="false">IF(OR(COUNT($AZ802)=0,COUNT($AZ801)=0),"",IF(OR($AY802/$AZ801-1&lt;=-0.03,$AZ802/$AZ801-1&lt;=-0.045,IF(COUNT($AZ793:$AZ802)=10,AVERAGE($AZ798:$AZ802)/AVERAGE($AZ793:$AZ802)-1&lt;-0.01,FALSE())),0,IF(OR($AZ802/$AZ801-1&lt;=-0.02,IF(COUNT($AZ793:$AZ802)=10,AVERAGE($AZ798:$AZ802)/AVERAGE($AZ793:$AZ802)-1&lt;0.005,FALSE())),50,100)))</f>
        <v/>
      </c>
    </row>
    <row r="803" customFormat="false" ht="15" hidden="false" customHeight="true" outlineLevel="0" collapsed="false">
      <c r="A803" s="47" t="n">
        <v>799</v>
      </c>
      <c r="B803" s="48" t="n">
        <v>43718</v>
      </c>
      <c r="C803" s="47" t="n">
        <v>2019</v>
      </c>
      <c r="D803" s="49" t="s">
        <v>237</v>
      </c>
      <c r="E803" s="50" t="n">
        <v>7814.74</v>
      </c>
      <c r="F803" s="51" t="n">
        <v>0.071182</v>
      </c>
      <c r="G803" s="51" t="n">
        <v>-0.025223</v>
      </c>
      <c r="H803" s="52" t="n">
        <v>0.8367</v>
      </c>
      <c r="I803" s="53" t="n">
        <v>390</v>
      </c>
      <c r="J803" s="47" t="s">
        <v>235</v>
      </c>
      <c r="K803" s="54" t="n">
        <v>15.2</v>
      </c>
      <c r="L803" s="55" t="n">
        <f aca="false">IF(COUNT(F803)=0,50,IF(F803&gt;=0,100,IF(F803&gt;=-0.02,50,0)))</f>
        <v>100</v>
      </c>
      <c r="M803" s="55" t="n">
        <f aca="false">IF(COUNT(G803)=0,50,IF(G803&gt;-0.06,100,IF(G803&gt;-0.15,50,0)))</f>
        <v>100</v>
      </c>
      <c r="N803" s="55" t="n">
        <f aca="false">IF(COUNT(H803)=0,50,IF(H803&gt;=0.6,100,IF(H803&gt;=0.4,50,0)))</f>
        <v>100</v>
      </c>
      <c r="O803" s="55" t="n">
        <f aca="false">IF(COUNT(I803)=0,50,IF(J803="proxy_vix",50,IF(I803&lt;350,100,IF(I803&lt;=450,50,0))))</f>
        <v>50</v>
      </c>
      <c r="P803" s="55" t="n">
        <f aca="false">IF(COUNT(K803)=0,50,IF(K803&lt;20,100,IF(K803&lt;=25,50,0)))</f>
        <v>100</v>
      </c>
      <c r="Q803" s="54"/>
      <c r="R803" s="47"/>
      <c r="S803" s="51" t="n">
        <f aca="false">$E803/$E802-1</f>
        <v>-0.00225473673458965</v>
      </c>
      <c r="T803" s="56" t="n">
        <f aca="false">$K803/$K802-1</f>
        <v>-0.00458415193189266</v>
      </c>
      <c r="V803" s="57"/>
      <c r="W803" s="57"/>
      <c r="Y803" s="1" t="str">
        <f aca="false">IF(AX803&gt;=70,"EASY",IF(AX803&gt;40,"UNCERTAIN","HARD"))</f>
        <v>EASY</v>
      </c>
      <c r="AA803" s="58" t="n">
        <f aca="false">IF($A803&lt;200,"",AVERAGE($E754:$E803)/AVERAGE($E604:$E803)-1)</f>
        <v>0.0638920354144119</v>
      </c>
      <c r="AB803" s="59" t="n">
        <f aca="false">LOOKUP($B803,07_L1政策步階!$A$4:$A$14,07_L1政策步階!$C$4:$C$14)</f>
        <v>1</v>
      </c>
      <c r="AC803" s="57"/>
      <c r="AD803" s="57"/>
      <c r="AE803" s="57"/>
      <c r="AF803" s="57"/>
      <c r="AG803" s="57"/>
      <c r="AH803" s="57"/>
      <c r="AI803" s="57"/>
      <c r="AJ803" s="57"/>
      <c r="AK803" s="57"/>
      <c r="AL803" s="59" t="n">
        <f aca="false">IF(ISNUMBER($AA803),IF($AA803&gt;=0.005,100,IF($AA803&gt;=-0.015,50,0)),"")</f>
        <v>100</v>
      </c>
      <c r="AM803" s="59" t="n">
        <f aca="false">IF(ISNUMBER($AB803),IF($AB803=1,100,IF($AB803=0,50,0)),"")</f>
        <v>100</v>
      </c>
      <c r="AN803" s="0" t="str">
        <f aca="false">IF(ISNUMBER($AC803),IF($AC803&gt;=0.001,100,IF($AC803&gt;=-0.003,50,0)),"")</f>
        <v/>
      </c>
      <c r="AO803" s="0" t="str">
        <f aca="false">IF(ISNUMBER($AD803),IF($AD803&gt;=0.04,100,IF($AD803&gt;=0,50,0)),"")</f>
        <v/>
      </c>
      <c r="AP803" s="0" t="str">
        <f aca="false">IF(ISNUMBER($AE803),IF($AE803&gt;=25,100,IF($AE803&gt;=-75,50,0)),"")</f>
        <v/>
      </c>
      <c r="AQ803" s="0" t="str">
        <f aca="false">IF(ISNUMBER($AF803),IF($AF803&gt;0,100,IF($AF803&gt;=-50,50,0)),"")</f>
        <v/>
      </c>
      <c r="AR803" s="0" t="str">
        <f aca="false">IF(ISNUMBER($AG803),IF($AG803=1,100,IF($AG803=0,50,0)),"")</f>
        <v/>
      </c>
      <c r="AS803" s="0" t="str">
        <f aca="false">IF(ISNUMBER($AH803),IF($AH803&lt;0,100,IF($AH803&lt;=20,50,0)),"")</f>
        <v/>
      </c>
      <c r="AT803" s="0" t="str">
        <f aca="false">IF(ISNUMBER($AI803),IF($AI803&lt;0.95,100,IF($AI803&lt;=1,50,0)),"")</f>
        <v/>
      </c>
      <c r="AU803" s="0" t="str">
        <f aca="false">IF(ISNUMBER($AJ803),IF($AJ803&lt;30,0,IF($AJ803&lt;40,50,IF($AJ803&lt;=90,100,50))),"")</f>
        <v/>
      </c>
      <c r="AV803" s="0" t="str">
        <f aca="false">IF(ISNUMBER($AK803),IF($AK803&gt;-0.2,100,IF($AK803&gt;=-0.4,50,0)),"")</f>
        <v/>
      </c>
      <c r="AW803" s="59" t="n">
        <f aca="false">01_指標庫!$H$4*ISNUMBER($F803)+01_指標庫!$H$5*ISNUMBER($AA803)+01_指標庫!$H$6*ISNUMBER($G803)+01_指標庫!$H$7*ISNUMBER($H803)+01_指標庫!$H$8*ISNUMBER($AF803)+01_指標庫!$H$9*ISNUMBER($AG803)+01_指標庫!$H$10*ISNUMBER($AB803)+01_指標庫!$H$11*ISNUMBER($AC803)+01_指標庫!$H$12*ISNUMBER($AD803)+01_指標庫!$H$13*ISNUMBER($AE803)+01_指標庫!$H$14*ISNUMBER($I803)+01_指標庫!$H$15*ISNUMBER($AH803)+01_指標庫!$H$16*ISNUMBER($K803)+01_指標庫!$H$17*ISNUMBER($AI803)+01_指標庫!$H$18*ISNUMBER($AJ803)+01_指標庫!$H$19*ISNUMBER($AK803)+01_指標庫!$H$20*ISNUMBER($BB803)+01_指標庫!$H$21*ISNUMBER($BC803)</f>
        <v>51</v>
      </c>
      <c r="AX803" s="59" t="n">
        <f aca="false">IF(AW803=0,50,ROUND((01_指標庫!$H$4*IF(ISNUMBER($F803),L803,0)+01_指標庫!$H$5*IF(ISNUMBER($AA803),AL803,0)+01_指標庫!$H$6*IF(ISNUMBER($G803),M803,0)+01_指標庫!$H$7*IF(ISNUMBER($H803),N803,0)+01_指標庫!$H$8*IF(ISNUMBER($AF803),AQ803,0)+01_指標庫!$H$9*IF(ISNUMBER($AG803),AR803,0)+01_指標庫!$H$10*IF(ISNUMBER($AB803),AM803,0)+01_指標庫!$H$11*IF(ISNUMBER($AC803),AN803,0)+01_指標庫!$H$12*IF(ISNUMBER($AD803),AO803,0)+01_指標庫!$H$13*IF(ISNUMBER($AE803),AP803,0)+01_指標庫!$H$14*IF(ISNUMBER($I803),O803,0)+01_指標庫!$H$15*IF(ISNUMBER($AH803),AS803,0)+01_指標庫!$H$16*IF(ISNUMBER($K803),P803,0)+01_指標庫!$H$17*IF(ISNUMBER($AI803),AT803,0)+01_指標庫!$H$18*IF(ISNUMBER($AJ803),AU803,0)+01_指標庫!$H$19*IF(ISNUMBER($AK803),AV803,0)+01_指標庫!$H$20*IF(ISNUMBER($BB803),BB803,0)+01_指標庫!$H$21*IF(ISNUMBER($BC803),BC803,0))/AW803,1))</f>
        <v>92.2</v>
      </c>
      <c r="AY803" s="60"/>
      <c r="AZ803" s="60"/>
      <c r="BA803" s="58" t="n">
        <f aca="false">AVERAGE($E799:$E803)/AVERAGE($E794:$E803)-1</f>
        <v>0.0119723111174752</v>
      </c>
      <c r="BB803" s="59" t="n">
        <f aca="false">IF(ISNUMBER($BA803),IF(OR($S803&lt;=-0.03,$BA803&lt;-0.003),0,IF(OR($S803&lt;=-0.02,$BA803&lt;0.01),50,100)),"")</f>
        <v>100</v>
      </c>
      <c r="BC803" s="0" t="str">
        <f aca="false">IF(OR(COUNT($AZ803)=0,COUNT($AZ802)=0),"",IF(OR($AY803/$AZ802-1&lt;=-0.03,$AZ803/$AZ802-1&lt;=-0.045,IF(COUNT($AZ794:$AZ803)=10,AVERAGE($AZ799:$AZ803)/AVERAGE($AZ794:$AZ803)-1&lt;-0.01,FALSE())),0,IF(OR($AZ803/$AZ802-1&lt;=-0.02,IF(COUNT($AZ794:$AZ803)=10,AVERAGE($AZ799:$AZ803)/AVERAGE($AZ794:$AZ803)-1&lt;0.005,FALSE())),50,100)))</f>
        <v/>
      </c>
    </row>
    <row r="804" customFormat="false" ht="15" hidden="false" customHeight="true" outlineLevel="0" collapsed="false">
      <c r="A804" s="47" t="n">
        <v>800</v>
      </c>
      <c r="B804" s="48" t="n">
        <v>43719</v>
      </c>
      <c r="C804" s="47" t="n">
        <v>2019</v>
      </c>
      <c r="D804" s="49" t="s">
        <v>238</v>
      </c>
      <c r="E804" s="50" t="n">
        <v>7887.58</v>
      </c>
      <c r="F804" s="51" t="n">
        <v>0.080195</v>
      </c>
      <c r="G804" s="51" t="n">
        <v>-0.016137</v>
      </c>
      <c r="H804" s="52" t="n">
        <v>0.8571</v>
      </c>
      <c r="I804" s="53" t="n">
        <v>392</v>
      </c>
      <c r="J804" s="47" t="s">
        <v>235</v>
      </c>
      <c r="K804" s="54" t="n">
        <v>14.61</v>
      </c>
      <c r="L804" s="55" t="n">
        <f aca="false">IF(COUNT(F804)=0,50,IF(F804&gt;=0,100,IF(F804&gt;=-0.02,50,0)))</f>
        <v>100</v>
      </c>
      <c r="M804" s="55" t="n">
        <f aca="false">IF(COUNT(G804)=0,50,IF(G804&gt;-0.06,100,IF(G804&gt;-0.15,50,0)))</f>
        <v>100</v>
      </c>
      <c r="N804" s="55" t="n">
        <f aca="false">IF(COUNT(H804)=0,50,IF(H804&gt;=0.6,100,IF(H804&gt;=0.4,50,0)))</f>
        <v>100</v>
      </c>
      <c r="O804" s="55" t="n">
        <f aca="false">IF(COUNT(I804)=0,50,IF(J804="proxy_vix",50,IF(I804&lt;350,100,IF(I804&lt;=450,50,0))))</f>
        <v>50</v>
      </c>
      <c r="P804" s="55" t="n">
        <f aca="false">IF(COUNT(K804)=0,50,IF(K804&lt;20,100,IF(K804&lt;=25,50,0)))</f>
        <v>100</v>
      </c>
      <c r="Q804" s="54"/>
      <c r="R804" s="47"/>
      <c r="S804" s="51" t="n">
        <f aca="false">$E804/$E803-1</f>
        <v>0.00932084752659712</v>
      </c>
      <c r="T804" s="56" t="n">
        <f aca="false">$K804/$K803-1</f>
        <v>-0.0388157894736843</v>
      </c>
      <c r="V804" s="57"/>
      <c r="W804" s="57"/>
      <c r="Y804" s="1" t="str">
        <f aca="false">IF(AX804&gt;=70,"EASY",IF(AX804&gt;40,"UNCERTAIN","HARD"))</f>
        <v>EASY</v>
      </c>
      <c r="AA804" s="58" t="n">
        <f aca="false">IF($A804&lt;200,"",AVERAGE($E755:$E804)/AVERAGE($E605:$E804)-1)</f>
        <v>0.0632634530368086</v>
      </c>
      <c r="AB804" s="59" t="n">
        <f aca="false">LOOKUP($B804,07_L1政策步階!$A$4:$A$14,07_L1政策步階!$C$4:$C$14)</f>
        <v>1</v>
      </c>
      <c r="AC804" s="57"/>
      <c r="AD804" s="57"/>
      <c r="AE804" s="57"/>
      <c r="AF804" s="57"/>
      <c r="AG804" s="57"/>
      <c r="AH804" s="57"/>
      <c r="AI804" s="57"/>
      <c r="AJ804" s="57"/>
      <c r="AK804" s="57"/>
      <c r="AL804" s="59" t="n">
        <f aca="false">IF(ISNUMBER($AA804),IF($AA804&gt;=0.005,100,IF($AA804&gt;=-0.015,50,0)),"")</f>
        <v>100</v>
      </c>
      <c r="AM804" s="59" t="n">
        <f aca="false">IF(ISNUMBER($AB804),IF($AB804=1,100,IF($AB804=0,50,0)),"")</f>
        <v>100</v>
      </c>
      <c r="AN804" s="0" t="str">
        <f aca="false">IF(ISNUMBER($AC804),IF($AC804&gt;=0.001,100,IF($AC804&gt;=-0.003,50,0)),"")</f>
        <v/>
      </c>
      <c r="AO804" s="0" t="str">
        <f aca="false">IF(ISNUMBER($AD804),IF($AD804&gt;=0.04,100,IF($AD804&gt;=0,50,0)),"")</f>
        <v/>
      </c>
      <c r="AP804" s="0" t="str">
        <f aca="false">IF(ISNUMBER($AE804),IF($AE804&gt;=25,100,IF($AE804&gt;=-75,50,0)),"")</f>
        <v/>
      </c>
      <c r="AQ804" s="0" t="str">
        <f aca="false">IF(ISNUMBER($AF804),IF($AF804&gt;0,100,IF($AF804&gt;=-50,50,0)),"")</f>
        <v/>
      </c>
      <c r="AR804" s="0" t="str">
        <f aca="false">IF(ISNUMBER($AG804),IF($AG804=1,100,IF($AG804=0,50,0)),"")</f>
        <v/>
      </c>
      <c r="AS804" s="0" t="str">
        <f aca="false">IF(ISNUMBER($AH804),IF($AH804&lt;0,100,IF($AH804&lt;=20,50,0)),"")</f>
        <v/>
      </c>
      <c r="AT804" s="0" t="str">
        <f aca="false">IF(ISNUMBER($AI804),IF($AI804&lt;0.95,100,IF($AI804&lt;=1,50,0)),"")</f>
        <v/>
      </c>
      <c r="AU804" s="0" t="str">
        <f aca="false">IF(ISNUMBER($AJ804),IF($AJ804&lt;30,0,IF($AJ804&lt;40,50,IF($AJ804&lt;=90,100,50))),"")</f>
        <v/>
      </c>
      <c r="AV804" s="0" t="str">
        <f aca="false">IF(ISNUMBER($AK804),IF($AK804&gt;-0.2,100,IF($AK804&gt;=-0.4,50,0)),"")</f>
        <v/>
      </c>
      <c r="AW804" s="59" t="n">
        <f aca="false">01_指標庫!$H$4*ISNUMBER($F804)+01_指標庫!$H$5*ISNUMBER($AA804)+01_指標庫!$H$6*ISNUMBER($G804)+01_指標庫!$H$7*ISNUMBER($H804)+01_指標庫!$H$8*ISNUMBER($AF804)+01_指標庫!$H$9*ISNUMBER($AG804)+01_指標庫!$H$10*ISNUMBER($AB804)+01_指標庫!$H$11*ISNUMBER($AC804)+01_指標庫!$H$12*ISNUMBER($AD804)+01_指標庫!$H$13*ISNUMBER($AE804)+01_指標庫!$H$14*ISNUMBER($I804)+01_指標庫!$H$15*ISNUMBER($AH804)+01_指標庫!$H$16*ISNUMBER($K804)+01_指標庫!$H$17*ISNUMBER($AI804)+01_指標庫!$H$18*ISNUMBER($AJ804)+01_指標庫!$H$19*ISNUMBER($AK804)+01_指標庫!$H$20*ISNUMBER($BB804)+01_指標庫!$H$21*ISNUMBER($BC804)</f>
        <v>51</v>
      </c>
      <c r="AX804" s="59" t="n">
        <f aca="false">IF(AW804=0,50,ROUND((01_指標庫!$H$4*IF(ISNUMBER($F804),L804,0)+01_指標庫!$H$5*IF(ISNUMBER($AA804),AL804,0)+01_指標庫!$H$6*IF(ISNUMBER($G804),M804,0)+01_指標庫!$H$7*IF(ISNUMBER($H804),N804,0)+01_指標庫!$H$8*IF(ISNUMBER($AF804),AQ804,0)+01_指標庫!$H$9*IF(ISNUMBER($AG804),AR804,0)+01_指標庫!$H$10*IF(ISNUMBER($AB804),AM804,0)+01_指標庫!$H$11*IF(ISNUMBER($AC804),AN804,0)+01_指標庫!$H$12*IF(ISNUMBER($AD804),AO804,0)+01_指標庫!$H$13*IF(ISNUMBER($AE804),AP804,0)+01_指標庫!$H$14*IF(ISNUMBER($I804),O804,0)+01_指標庫!$H$15*IF(ISNUMBER($AH804),AS804,0)+01_指標庫!$H$16*IF(ISNUMBER($K804),P804,0)+01_指標庫!$H$17*IF(ISNUMBER($AI804),AT804,0)+01_指標庫!$H$18*IF(ISNUMBER($AJ804),AU804,0)+01_指標庫!$H$19*IF(ISNUMBER($AK804),AV804,0)+01_指標庫!$H$20*IF(ISNUMBER($BB804),BB804,0)+01_指標庫!$H$21*IF(ISNUMBER($BC804),BC804,0))/AW804,1))</f>
        <v>92.2</v>
      </c>
      <c r="AY804" s="60"/>
      <c r="AZ804" s="60"/>
      <c r="BA804" s="58" t="n">
        <f aca="false">AVERAGE($E800:$E804)/AVERAGE($E795:$E804)-1</f>
        <v>0.0121174933860686</v>
      </c>
      <c r="BB804" s="59" t="n">
        <f aca="false">IF(ISNUMBER($BA804),IF(OR($S804&lt;=-0.03,$BA804&lt;-0.003),0,IF(OR($S804&lt;=-0.02,$BA804&lt;0.01),50,100)),"")</f>
        <v>100</v>
      </c>
      <c r="BC804" s="0" t="str">
        <f aca="false">IF(OR(COUNT($AZ804)=0,COUNT($AZ803)=0),"",IF(OR($AY804/$AZ803-1&lt;=-0.03,$AZ804/$AZ803-1&lt;=-0.045,IF(COUNT($AZ795:$AZ804)=10,AVERAGE($AZ800:$AZ804)/AVERAGE($AZ795:$AZ804)-1&lt;-0.01,FALSE())),0,IF(OR($AZ804/$AZ803-1&lt;=-0.02,IF(COUNT($AZ795:$AZ804)=10,AVERAGE($AZ800:$AZ804)/AVERAGE($AZ795:$AZ804)-1&lt;0.005,FALSE())),50,100)))</f>
        <v/>
      </c>
    </row>
    <row r="805" customFormat="false" ht="15" hidden="false" customHeight="true" outlineLevel="0" collapsed="false">
      <c r="A805" s="47" t="n">
        <v>801</v>
      </c>
      <c r="B805" s="48" t="n">
        <v>43720</v>
      </c>
      <c r="C805" s="47" t="n">
        <v>2019</v>
      </c>
      <c r="D805" s="49" t="s">
        <v>239</v>
      </c>
      <c r="E805" s="50" t="n">
        <v>7917.34</v>
      </c>
      <c r="F805" s="51" t="n">
        <v>0.08324</v>
      </c>
      <c r="G805" s="51" t="n">
        <v>-0.012425</v>
      </c>
      <c r="H805" s="52" t="n">
        <v>0.8776</v>
      </c>
      <c r="I805" s="53" t="n">
        <v>385</v>
      </c>
      <c r="J805" s="47" t="s">
        <v>235</v>
      </c>
      <c r="K805" s="54" t="n">
        <v>14.22</v>
      </c>
      <c r="L805" s="55" t="n">
        <f aca="false">IF(COUNT(F805)=0,50,IF(F805&gt;=0,100,IF(F805&gt;=-0.02,50,0)))</f>
        <v>100</v>
      </c>
      <c r="M805" s="55" t="n">
        <f aca="false">IF(COUNT(G805)=0,50,IF(G805&gt;-0.06,100,IF(G805&gt;-0.15,50,0)))</f>
        <v>100</v>
      </c>
      <c r="N805" s="55" t="n">
        <f aca="false">IF(COUNT(H805)=0,50,IF(H805&gt;=0.6,100,IF(H805&gt;=0.4,50,0)))</f>
        <v>100</v>
      </c>
      <c r="O805" s="55" t="n">
        <f aca="false">IF(COUNT(I805)=0,50,IF(J805="proxy_vix",50,IF(I805&lt;350,100,IF(I805&lt;=450,50,0))))</f>
        <v>50</v>
      </c>
      <c r="P805" s="55" t="n">
        <f aca="false">IF(COUNT(K805)=0,50,IF(K805&lt;20,100,IF(K805&lt;=25,50,0)))</f>
        <v>100</v>
      </c>
      <c r="Q805" s="54"/>
      <c r="R805" s="47"/>
      <c r="S805" s="51" t="n">
        <f aca="false">$E805/$E804-1</f>
        <v>0.00377302036873162</v>
      </c>
      <c r="T805" s="56" t="n">
        <f aca="false">$K805/$K804-1</f>
        <v>-0.0266940451745379</v>
      </c>
      <c r="V805" s="57"/>
      <c r="W805" s="57"/>
      <c r="Y805" s="1" t="str">
        <f aca="false">IF(AX805&gt;=70,"EASY",IF(AX805&gt;40,"UNCERTAIN","HARD"))</f>
        <v>EASY</v>
      </c>
      <c r="AA805" s="58" t="n">
        <f aca="false">IF($A805&lt;200,"",AVERAGE($E756:$E805)/AVERAGE($E606:$E805)-1)</f>
        <v>0.0625739927968412</v>
      </c>
      <c r="AB805" s="59" t="n">
        <f aca="false">LOOKUP($B805,07_L1政策步階!$A$4:$A$14,07_L1政策步階!$C$4:$C$14)</f>
        <v>1</v>
      </c>
      <c r="AC805" s="57"/>
      <c r="AD805" s="57"/>
      <c r="AE805" s="57"/>
      <c r="AF805" s="57"/>
      <c r="AG805" s="57"/>
      <c r="AH805" s="57"/>
      <c r="AI805" s="57"/>
      <c r="AJ805" s="57"/>
      <c r="AK805" s="57"/>
      <c r="AL805" s="59" t="n">
        <f aca="false">IF(ISNUMBER($AA805),IF($AA805&gt;=0.005,100,IF($AA805&gt;=-0.015,50,0)),"")</f>
        <v>100</v>
      </c>
      <c r="AM805" s="59" t="n">
        <f aca="false">IF(ISNUMBER($AB805),IF($AB805=1,100,IF($AB805=0,50,0)),"")</f>
        <v>100</v>
      </c>
      <c r="AN805" s="0" t="str">
        <f aca="false">IF(ISNUMBER($AC805),IF($AC805&gt;=0.001,100,IF($AC805&gt;=-0.003,50,0)),"")</f>
        <v/>
      </c>
      <c r="AO805" s="0" t="str">
        <f aca="false">IF(ISNUMBER($AD805),IF($AD805&gt;=0.04,100,IF($AD805&gt;=0,50,0)),"")</f>
        <v/>
      </c>
      <c r="AP805" s="0" t="str">
        <f aca="false">IF(ISNUMBER($AE805),IF($AE805&gt;=25,100,IF($AE805&gt;=-75,50,0)),"")</f>
        <v/>
      </c>
      <c r="AQ805" s="0" t="str">
        <f aca="false">IF(ISNUMBER($AF805),IF($AF805&gt;0,100,IF($AF805&gt;=-50,50,0)),"")</f>
        <v/>
      </c>
      <c r="AR805" s="0" t="str">
        <f aca="false">IF(ISNUMBER($AG805),IF($AG805=1,100,IF($AG805=0,50,0)),"")</f>
        <v/>
      </c>
      <c r="AS805" s="0" t="str">
        <f aca="false">IF(ISNUMBER($AH805),IF($AH805&lt;0,100,IF($AH805&lt;=20,50,0)),"")</f>
        <v/>
      </c>
      <c r="AT805" s="0" t="str">
        <f aca="false">IF(ISNUMBER($AI805),IF($AI805&lt;0.95,100,IF($AI805&lt;=1,50,0)),"")</f>
        <v/>
      </c>
      <c r="AU805" s="0" t="str">
        <f aca="false">IF(ISNUMBER($AJ805),IF($AJ805&lt;30,0,IF($AJ805&lt;40,50,IF($AJ805&lt;=90,100,50))),"")</f>
        <v/>
      </c>
      <c r="AV805" s="0" t="str">
        <f aca="false">IF(ISNUMBER($AK805),IF($AK805&gt;-0.2,100,IF($AK805&gt;=-0.4,50,0)),"")</f>
        <v/>
      </c>
      <c r="AW805" s="59" t="n">
        <f aca="false">01_指標庫!$H$4*ISNUMBER($F805)+01_指標庫!$H$5*ISNUMBER($AA805)+01_指標庫!$H$6*ISNUMBER($G805)+01_指標庫!$H$7*ISNUMBER($H805)+01_指標庫!$H$8*ISNUMBER($AF805)+01_指標庫!$H$9*ISNUMBER($AG805)+01_指標庫!$H$10*ISNUMBER($AB805)+01_指標庫!$H$11*ISNUMBER($AC805)+01_指標庫!$H$12*ISNUMBER($AD805)+01_指標庫!$H$13*ISNUMBER($AE805)+01_指標庫!$H$14*ISNUMBER($I805)+01_指標庫!$H$15*ISNUMBER($AH805)+01_指標庫!$H$16*ISNUMBER($K805)+01_指標庫!$H$17*ISNUMBER($AI805)+01_指標庫!$H$18*ISNUMBER($AJ805)+01_指標庫!$H$19*ISNUMBER($AK805)+01_指標庫!$H$20*ISNUMBER($BB805)+01_指標庫!$H$21*ISNUMBER($BC805)</f>
        <v>51</v>
      </c>
      <c r="AX805" s="59" t="n">
        <f aca="false">IF(AW805=0,50,ROUND((01_指標庫!$H$4*IF(ISNUMBER($F805),L805,0)+01_指標庫!$H$5*IF(ISNUMBER($AA805),AL805,0)+01_指標庫!$H$6*IF(ISNUMBER($G805),M805,0)+01_指標庫!$H$7*IF(ISNUMBER($H805),N805,0)+01_指標庫!$H$8*IF(ISNUMBER($AF805),AQ805,0)+01_指標庫!$H$9*IF(ISNUMBER($AG805),AR805,0)+01_指標庫!$H$10*IF(ISNUMBER($AB805),AM805,0)+01_指標庫!$H$11*IF(ISNUMBER($AC805),AN805,0)+01_指標庫!$H$12*IF(ISNUMBER($AD805),AO805,0)+01_指標庫!$H$13*IF(ISNUMBER($AE805),AP805,0)+01_指標庫!$H$14*IF(ISNUMBER($I805),O805,0)+01_指標庫!$H$15*IF(ISNUMBER($AH805),AS805,0)+01_指標庫!$H$16*IF(ISNUMBER($K805),P805,0)+01_指標庫!$H$17*IF(ISNUMBER($AI805),AT805,0)+01_指標庫!$H$18*IF(ISNUMBER($AJ805),AU805,0)+01_指標庫!$H$19*IF(ISNUMBER($AK805),AV805,0)+01_指標庫!$H$20*IF(ISNUMBER($BB805),BB805,0)+01_指標庫!$H$21*IF(ISNUMBER($BC805),BC805,0))/AW805,1))</f>
        <v>86.3</v>
      </c>
      <c r="AY805" s="60"/>
      <c r="AZ805" s="60"/>
      <c r="BA805" s="58" t="n">
        <f aca="false">AVERAGE($E801:$E805)/AVERAGE($E796:$E805)-1</f>
        <v>0.00924377073538163</v>
      </c>
      <c r="BB805" s="59" t="n">
        <f aca="false">IF(ISNUMBER($BA805),IF(OR($S805&lt;=-0.03,$BA805&lt;-0.003),0,IF(OR($S805&lt;=-0.02,$BA805&lt;0.01),50,100)),"")</f>
        <v>50</v>
      </c>
      <c r="BC805" s="0" t="str">
        <f aca="false">IF(OR(COUNT($AZ805)=0,COUNT($AZ804)=0),"",IF(OR($AY805/$AZ804-1&lt;=-0.03,$AZ805/$AZ804-1&lt;=-0.045,IF(COUNT($AZ796:$AZ805)=10,AVERAGE($AZ801:$AZ805)/AVERAGE($AZ796:$AZ805)-1&lt;-0.01,FALSE())),0,IF(OR($AZ805/$AZ804-1&lt;=-0.02,IF(COUNT($AZ796:$AZ805)=10,AVERAGE($AZ801:$AZ805)/AVERAGE($AZ796:$AZ805)-1&lt;0.005,FALSE())),50,100)))</f>
        <v/>
      </c>
    </row>
    <row r="806" customFormat="false" ht="15" hidden="false" customHeight="true" outlineLevel="0" collapsed="false">
      <c r="A806" s="47" t="n">
        <v>802</v>
      </c>
      <c r="B806" s="48" t="n">
        <v>43721</v>
      </c>
      <c r="C806" s="47" t="n">
        <v>2019</v>
      </c>
      <c r="D806" s="49" t="s">
        <v>234</v>
      </c>
      <c r="E806" s="50" t="n">
        <v>7892.95</v>
      </c>
      <c r="F806" s="51" t="n">
        <v>0.079006</v>
      </c>
      <c r="G806" s="51" t="n">
        <v>-0.015467</v>
      </c>
      <c r="H806" s="52" t="n">
        <v>0.8776</v>
      </c>
      <c r="I806" s="53" t="n">
        <v>383</v>
      </c>
      <c r="J806" s="47" t="s">
        <v>235</v>
      </c>
      <c r="K806" s="54" t="n">
        <v>13.74</v>
      </c>
      <c r="L806" s="55" t="n">
        <f aca="false">IF(COUNT(F806)=0,50,IF(F806&gt;=0,100,IF(F806&gt;=-0.02,50,0)))</f>
        <v>100</v>
      </c>
      <c r="M806" s="55" t="n">
        <f aca="false">IF(COUNT(G806)=0,50,IF(G806&gt;-0.06,100,IF(G806&gt;-0.15,50,0)))</f>
        <v>100</v>
      </c>
      <c r="N806" s="55" t="n">
        <f aca="false">IF(COUNT(H806)=0,50,IF(H806&gt;=0.6,100,IF(H806&gt;=0.4,50,0)))</f>
        <v>100</v>
      </c>
      <c r="O806" s="55" t="n">
        <f aca="false">IF(COUNT(I806)=0,50,IF(J806="proxy_vix",50,IF(I806&lt;350,100,IF(I806&lt;=450,50,0))))</f>
        <v>50</v>
      </c>
      <c r="P806" s="55" t="n">
        <f aca="false">IF(COUNT(K806)=0,50,IF(K806&lt;20,100,IF(K806&lt;=25,50,0)))</f>
        <v>100</v>
      </c>
      <c r="Q806" s="54"/>
      <c r="R806" s="47"/>
      <c r="S806" s="51" t="n">
        <f aca="false">$E806/$E805-1</f>
        <v>-0.0030805800938194</v>
      </c>
      <c r="T806" s="56" t="n">
        <f aca="false">$K806/$K805-1</f>
        <v>-0.0337552742616034</v>
      </c>
      <c r="V806" s="57"/>
      <c r="W806" s="57"/>
      <c r="Y806" s="1" t="str">
        <f aca="false">IF(AX806&gt;=70,"EASY",IF(AX806&gt;40,"UNCERTAIN","HARD"))</f>
        <v>EASY</v>
      </c>
      <c r="AA806" s="58" t="n">
        <f aca="false">IF($A806&lt;200,"",AVERAGE($E757:$E806)/AVERAGE($E607:$E806)-1)</f>
        <v>0.0617882306886053</v>
      </c>
      <c r="AB806" s="59" t="n">
        <f aca="false">LOOKUP($B806,07_L1政策步階!$A$4:$A$14,07_L1政策步階!$C$4:$C$14)</f>
        <v>1</v>
      </c>
      <c r="AC806" s="57"/>
      <c r="AD806" s="57"/>
      <c r="AE806" s="57"/>
      <c r="AF806" s="57"/>
      <c r="AG806" s="57"/>
      <c r="AH806" s="57"/>
      <c r="AI806" s="57"/>
      <c r="AJ806" s="57"/>
      <c r="AK806" s="57"/>
      <c r="AL806" s="59" t="n">
        <f aca="false">IF(ISNUMBER($AA806),IF($AA806&gt;=0.005,100,IF($AA806&gt;=-0.015,50,0)),"")</f>
        <v>100</v>
      </c>
      <c r="AM806" s="59" t="n">
        <f aca="false">IF(ISNUMBER($AB806),IF($AB806=1,100,IF($AB806=0,50,0)),"")</f>
        <v>100</v>
      </c>
      <c r="AN806" s="0" t="str">
        <f aca="false">IF(ISNUMBER($AC806),IF($AC806&gt;=0.001,100,IF($AC806&gt;=-0.003,50,0)),"")</f>
        <v/>
      </c>
      <c r="AO806" s="0" t="str">
        <f aca="false">IF(ISNUMBER($AD806),IF($AD806&gt;=0.04,100,IF($AD806&gt;=0,50,0)),"")</f>
        <v/>
      </c>
      <c r="AP806" s="0" t="str">
        <f aca="false">IF(ISNUMBER($AE806),IF($AE806&gt;=25,100,IF($AE806&gt;=-75,50,0)),"")</f>
        <v/>
      </c>
      <c r="AQ806" s="0" t="str">
        <f aca="false">IF(ISNUMBER($AF806),IF($AF806&gt;0,100,IF($AF806&gt;=-50,50,0)),"")</f>
        <v/>
      </c>
      <c r="AR806" s="0" t="str">
        <f aca="false">IF(ISNUMBER($AG806),IF($AG806=1,100,IF($AG806=0,50,0)),"")</f>
        <v/>
      </c>
      <c r="AS806" s="0" t="str">
        <f aca="false">IF(ISNUMBER($AH806),IF($AH806&lt;0,100,IF($AH806&lt;=20,50,0)),"")</f>
        <v/>
      </c>
      <c r="AT806" s="0" t="str">
        <f aca="false">IF(ISNUMBER($AI806),IF($AI806&lt;0.95,100,IF($AI806&lt;=1,50,0)),"")</f>
        <v/>
      </c>
      <c r="AU806" s="0" t="str">
        <f aca="false">IF(ISNUMBER($AJ806),IF($AJ806&lt;30,0,IF($AJ806&lt;40,50,IF($AJ806&lt;=90,100,50))),"")</f>
        <v/>
      </c>
      <c r="AV806" s="0" t="str">
        <f aca="false">IF(ISNUMBER($AK806),IF($AK806&gt;-0.2,100,IF($AK806&gt;=-0.4,50,0)),"")</f>
        <v/>
      </c>
      <c r="AW806" s="59" t="n">
        <f aca="false">01_指標庫!$H$4*ISNUMBER($F806)+01_指標庫!$H$5*ISNUMBER($AA806)+01_指標庫!$H$6*ISNUMBER($G806)+01_指標庫!$H$7*ISNUMBER($H806)+01_指標庫!$H$8*ISNUMBER($AF806)+01_指標庫!$H$9*ISNUMBER($AG806)+01_指標庫!$H$10*ISNUMBER($AB806)+01_指標庫!$H$11*ISNUMBER($AC806)+01_指標庫!$H$12*ISNUMBER($AD806)+01_指標庫!$H$13*ISNUMBER($AE806)+01_指標庫!$H$14*ISNUMBER($I806)+01_指標庫!$H$15*ISNUMBER($AH806)+01_指標庫!$H$16*ISNUMBER($K806)+01_指標庫!$H$17*ISNUMBER($AI806)+01_指標庫!$H$18*ISNUMBER($AJ806)+01_指標庫!$H$19*ISNUMBER($AK806)+01_指標庫!$H$20*ISNUMBER($BB806)+01_指標庫!$H$21*ISNUMBER($BC806)</f>
        <v>51</v>
      </c>
      <c r="AX806" s="59" t="n">
        <f aca="false">IF(AW806=0,50,ROUND((01_指標庫!$H$4*IF(ISNUMBER($F806),L806,0)+01_指標庫!$H$5*IF(ISNUMBER($AA806),AL806,0)+01_指標庫!$H$6*IF(ISNUMBER($G806),M806,0)+01_指標庫!$H$7*IF(ISNUMBER($H806),N806,0)+01_指標庫!$H$8*IF(ISNUMBER($AF806),AQ806,0)+01_指標庫!$H$9*IF(ISNUMBER($AG806),AR806,0)+01_指標庫!$H$10*IF(ISNUMBER($AB806),AM806,0)+01_指標庫!$H$11*IF(ISNUMBER($AC806),AN806,0)+01_指標庫!$H$12*IF(ISNUMBER($AD806),AO806,0)+01_指標庫!$H$13*IF(ISNUMBER($AE806),AP806,0)+01_指標庫!$H$14*IF(ISNUMBER($I806),O806,0)+01_指標庫!$H$15*IF(ISNUMBER($AH806),AS806,0)+01_指標庫!$H$16*IF(ISNUMBER($K806),P806,0)+01_指標庫!$H$17*IF(ISNUMBER($AI806),AT806,0)+01_指標庫!$H$18*IF(ISNUMBER($AJ806),AU806,0)+01_指標庫!$H$19*IF(ISNUMBER($AK806),AV806,0)+01_指標庫!$H$20*IF(ISNUMBER($BB806),BB806,0)+01_指標庫!$H$21*IF(ISNUMBER($BC806),BC806,0))/AW806,1))</f>
        <v>86.3</v>
      </c>
      <c r="AY806" s="60"/>
      <c r="AZ806" s="60"/>
      <c r="BA806" s="58" t="n">
        <f aca="false">AVERAGE($E802:$E806)/AVERAGE($E797:$E806)-1</f>
        <v>0.00781469226695486</v>
      </c>
      <c r="BB806" s="59" t="n">
        <f aca="false">IF(ISNUMBER($BA806),IF(OR($S806&lt;=-0.03,$BA806&lt;-0.003),0,IF(OR($S806&lt;=-0.02,$BA806&lt;0.01),50,100)),"")</f>
        <v>50</v>
      </c>
      <c r="BC806" s="0" t="str">
        <f aca="false">IF(OR(COUNT($AZ806)=0,COUNT($AZ805)=0),"",IF(OR($AY806/$AZ805-1&lt;=-0.03,$AZ806/$AZ805-1&lt;=-0.045,IF(COUNT($AZ797:$AZ806)=10,AVERAGE($AZ802:$AZ806)/AVERAGE($AZ797:$AZ806)-1&lt;-0.01,FALSE())),0,IF(OR($AZ806/$AZ805-1&lt;=-0.02,IF(COUNT($AZ797:$AZ806)=10,AVERAGE($AZ802:$AZ806)/AVERAGE($AZ797:$AZ806)-1&lt;0.005,FALSE())),50,100)))</f>
        <v/>
      </c>
    </row>
    <row r="807" customFormat="false" ht="15" hidden="false" customHeight="true" outlineLevel="0" collapsed="false">
      <c r="A807" s="47" t="n">
        <v>803</v>
      </c>
      <c r="B807" s="48" t="n">
        <v>43724</v>
      </c>
      <c r="C807" s="47" t="n">
        <v>2019</v>
      </c>
      <c r="D807" s="49" t="s">
        <v>236</v>
      </c>
      <c r="E807" s="50" t="n">
        <v>7852.41</v>
      </c>
      <c r="F807" s="51" t="n">
        <v>0.07262</v>
      </c>
      <c r="G807" s="51" t="n">
        <v>-0.020524</v>
      </c>
      <c r="H807" s="52" t="n">
        <v>0.8776</v>
      </c>
      <c r="I807" s="53" t="n">
        <v>380</v>
      </c>
      <c r="J807" s="47" t="s">
        <v>235</v>
      </c>
      <c r="K807" s="54" t="n">
        <v>14.67</v>
      </c>
      <c r="L807" s="55" t="n">
        <f aca="false">IF(COUNT(F807)=0,50,IF(F807&gt;=0,100,IF(F807&gt;=-0.02,50,0)))</f>
        <v>100</v>
      </c>
      <c r="M807" s="55" t="n">
        <f aca="false">IF(COUNT(G807)=0,50,IF(G807&gt;-0.06,100,IF(G807&gt;-0.15,50,0)))</f>
        <v>100</v>
      </c>
      <c r="N807" s="55" t="n">
        <f aca="false">IF(COUNT(H807)=0,50,IF(H807&gt;=0.6,100,IF(H807&gt;=0.4,50,0)))</f>
        <v>100</v>
      </c>
      <c r="O807" s="55" t="n">
        <f aca="false">IF(COUNT(I807)=0,50,IF(J807="proxy_vix",50,IF(I807&lt;350,100,IF(I807&lt;=450,50,0))))</f>
        <v>50</v>
      </c>
      <c r="P807" s="55" t="n">
        <f aca="false">IF(COUNT(K807)=0,50,IF(K807&lt;20,100,IF(K807&lt;=25,50,0)))</f>
        <v>100</v>
      </c>
      <c r="Q807" s="54"/>
      <c r="R807" s="47"/>
      <c r="S807" s="51" t="n">
        <f aca="false">$E807/$E806-1</f>
        <v>-0.00513622916653467</v>
      </c>
      <c r="T807" s="56" t="n">
        <f aca="false">$K807/$K806-1</f>
        <v>0.0676855895196507</v>
      </c>
      <c r="V807" s="57"/>
      <c r="W807" s="57"/>
      <c r="Y807" s="1" t="str">
        <f aca="false">IF(AX807&gt;=70,"EASY",IF(AX807&gt;40,"UNCERTAIN","HARD"))</f>
        <v>EASY</v>
      </c>
      <c r="AA807" s="58" t="n">
        <f aca="false">IF($A807&lt;200,"",AVERAGE($E758:$E807)/AVERAGE($E608:$E807)-1)</f>
        <v>0.0609836226176648</v>
      </c>
      <c r="AB807" s="59" t="n">
        <f aca="false">LOOKUP($B807,07_L1政策步階!$A$4:$A$14,07_L1政策步階!$C$4:$C$14)</f>
        <v>1</v>
      </c>
      <c r="AC807" s="57"/>
      <c r="AD807" s="57"/>
      <c r="AE807" s="57"/>
      <c r="AF807" s="57"/>
      <c r="AG807" s="57"/>
      <c r="AH807" s="57"/>
      <c r="AI807" s="57"/>
      <c r="AJ807" s="57"/>
      <c r="AK807" s="57"/>
      <c r="AL807" s="59" t="n">
        <f aca="false">IF(ISNUMBER($AA807),IF($AA807&gt;=0.005,100,IF($AA807&gt;=-0.015,50,0)),"")</f>
        <v>100</v>
      </c>
      <c r="AM807" s="59" t="n">
        <f aca="false">IF(ISNUMBER($AB807),IF($AB807=1,100,IF($AB807=0,50,0)),"")</f>
        <v>100</v>
      </c>
      <c r="AN807" s="0" t="str">
        <f aca="false">IF(ISNUMBER($AC807),IF($AC807&gt;=0.001,100,IF($AC807&gt;=-0.003,50,0)),"")</f>
        <v/>
      </c>
      <c r="AO807" s="0" t="str">
        <f aca="false">IF(ISNUMBER($AD807),IF($AD807&gt;=0.04,100,IF($AD807&gt;=0,50,0)),"")</f>
        <v/>
      </c>
      <c r="AP807" s="0" t="str">
        <f aca="false">IF(ISNUMBER($AE807),IF($AE807&gt;=25,100,IF($AE807&gt;=-75,50,0)),"")</f>
        <v/>
      </c>
      <c r="AQ807" s="0" t="str">
        <f aca="false">IF(ISNUMBER($AF807),IF($AF807&gt;0,100,IF($AF807&gt;=-50,50,0)),"")</f>
        <v/>
      </c>
      <c r="AR807" s="0" t="str">
        <f aca="false">IF(ISNUMBER($AG807),IF($AG807=1,100,IF($AG807=0,50,0)),"")</f>
        <v/>
      </c>
      <c r="AS807" s="0" t="str">
        <f aca="false">IF(ISNUMBER($AH807),IF($AH807&lt;0,100,IF($AH807&lt;=20,50,0)),"")</f>
        <v/>
      </c>
      <c r="AT807" s="0" t="str">
        <f aca="false">IF(ISNUMBER($AI807),IF($AI807&lt;0.95,100,IF($AI807&lt;=1,50,0)),"")</f>
        <v/>
      </c>
      <c r="AU807" s="0" t="str">
        <f aca="false">IF(ISNUMBER($AJ807),IF($AJ807&lt;30,0,IF($AJ807&lt;40,50,IF($AJ807&lt;=90,100,50))),"")</f>
        <v/>
      </c>
      <c r="AV807" s="0" t="str">
        <f aca="false">IF(ISNUMBER($AK807),IF($AK807&gt;-0.2,100,IF($AK807&gt;=-0.4,50,0)),"")</f>
        <v/>
      </c>
      <c r="AW807" s="59" t="n">
        <f aca="false">01_指標庫!$H$4*ISNUMBER($F807)+01_指標庫!$H$5*ISNUMBER($AA807)+01_指標庫!$H$6*ISNUMBER($G807)+01_指標庫!$H$7*ISNUMBER($H807)+01_指標庫!$H$8*ISNUMBER($AF807)+01_指標庫!$H$9*ISNUMBER($AG807)+01_指標庫!$H$10*ISNUMBER($AB807)+01_指標庫!$H$11*ISNUMBER($AC807)+01_指標庫!$H$12*ISNUMBER($AD807)+01_指標庫!$H$13*ISNUMBER($AE807)+01_指標庫!$H$14*ISNUMBER($I807)+01_指標庫!$H$15*ISNUMBER($AH807)+01_指標庫!$H$16*ISNUMBER($K807)+01_指標庫!$H$17*ISNUMBER($AI807)+01_指標庫!$H$18*ISNUMBER($AJ807)+01_指標庫!$H$19*ISNUMBER($AK807)+01_指標庫!$H$20*ISNUMBER($BB807)+01_指標庫!$H$21*ISNUMBER($BC807)</f>
        <v>51</v>
      </c>
      <c r="AX807" s="59" t="n">
        <f aca="false">IF(AW807=0,50,ROUND((01_指標庫!$H$4*IF(ISNUMBER($F807),L807,0)+01_指標庫!$H$5*IF(ISNUMBER($AA807),AL807,0)+01_指標庫!$H$6*IF(ISNUMBER($G807),M807,0)+01_指標庫!$H$7*IF(ISNUMBER($H807),N807,0)+01_指標庫!$H$8*IF(ISNUMBER($AF807),AQ807,0)+01_指標庫!$H$9*IF(ISNUMBER($AG807),AR807,0)+01_指標庫!$H$10*IF(ISNUMBER($AB807),AM807,0)+01_指標庫!$H$11*IF(ISNUMBER($AC807),AN807,0)+01_指標庫!$H$12*IF(ISNUMBER($AD807),AO807,0)+01_指標庫!$H$13*IF(ISNUMBER($AE807),AP807,0)+01_指標庫!$H$14*IF(ISNUMBER($I807),O807,0)+01_指標庫!$H$15*IF(ISNUMBER($AH807),AS807,0)+01_指標庫!$H$16*IF(ISNUMBER($K807),P807,0)+01_指標庫!$H$17*IF(ISNUMBER($AI807),AT807,0)+01_指標庫!$H$18*IF(ISNUMBER($AJ807),AU807,0)+01_指標庫!$H$19*IF(ISNUMBER($AK807),AV807,0)+01_指標庫!$H$20*IF(ISNUMBER($BB807),BB807,0)+01_指標庫!$H$21*IF(ISNUMBER($BC807),BC807,0))/AW807,1))</f>
        <v>86.3</v>
      </c>
      <c r="AY807" s="60"/>
      <c r="AZ807" s="60"/>
      <c r="BA807" s="58" t="n">
        <f aca="false">AVERAGE($E803:$E807)/AVERAGE($E798:$E807)-1</f>
        <v>0.00624708753412206</v>
      </c>
      <c r="BB807" s="59" t="n">
        <f aca="false">IF(ISNUMBER($BA807),IF(OR($S807&lt;=-0.03,$BA807&lt;-0.003),0,IF(OR($S807&lt;=-0.02,$BA807&lt;0.01),50,100)),"")</f>
        <v>50</v>
      </c>
      <c r="BC807" s="0" t="str">
        <f aca="false">IF(OR(COUNT($AZ807)=0,COUNT($AZ806)=0),"",IF(OR($AY807/$AZ806-1&lt;=-0.03,$AZ807/$AZ806-1&lt;=-0.045,IF(COUNT($AZ798:$AZ807)=10,AVERAGE($AZ803:$AZ807)/AVERAGE($AZ798:$AZ807)-1&lt;-0.01,FALSE())),0,IF(OR($AZ807/$AZ806-1&lt;=-0.02,IF(COUNT($AZ798:$AZ807)=10,AVERAGE($AZ803:$AZ807)/AVERAGE($AZ798:$AZ807)-1&lt;0.005,FALSE())),50,100)))</f>
        <v/>
      </c>
    </row>
    <row r="808" customFormat="false" ht="15" hidden="false" customHeight="true" outlineLevel="0" collapsed="false">
      <c r="A808" s="47" t="n">
        <v>804</v>
      </c>
      <c r="B808" s="48" t="n">
        <v>43725</v>
      </c>
      <c r="C808" s="47" t="n">
        <v>2019</v>
      </c>
      <c r="D808" s="49" t="s">
        <v>237</v>
      </c>
      <c r="E808" s="50" t="n">
        <v>7888.79</v>
      </c>
      <c r="F808" s="51" t="n">
        <v>0.076872</v>
      </c>
      <c r="G808" s="51" t="n">
        <v>-0.015986</v>
      </c>
      <c r="H808" s="52" t="n">
        <v>0.8571</v>
      </c>
      <c r="I808" s="53" t="n">
        <v>381</v>
      </c>
      <c r="J808" s="47" t="s">
        <v>235</v>
      </c>
      <c r="K808" s="54" t="n">
        <v>14.44</v>
      </c>
      <c r="L808" s="55" t="n">
        <f aca="false">IF(COUNT(F808)=0,50,IF(F808&gt;=0,100,IF(F808&gt;=-0.02,50,0)))</f>
        <v>100</v>
      </c>
      <c r="M808" s="55" t="n">
        <f aca="false">IF(COUNT(G808)=0,50,IF(G808&gt;-0.06,100,IF(G808&gt;-0.15,50,0)))</f>
        <v>100</v>
      </c>
      <c r="N808" s="55" t="n">
        <f aca="false">IF(COUNT(H808)=0,50,IF(H808&gt;=0.6,100,IF(H808&gt;=0.4,50,0)))</f>
        <v>100</v>
      </c>
      <c r="O808" s="55" t="n">
        <f aca="false">IF(COUNT(I808)=0,50,IF(J808="proxy_vix",50,IF(I808&lt;350,100,IF(I808&lt;=450,50,0))))</f>
        <v>50</v>
      </c>
      <c r="P808" s="55" t="n">
        <f aca="false">IF(COUNT(K808)=0,50,IF(K808&lt;20,100,IF(K808&lt;=25,50,0)))</f>
        <v>100</v>
      </c>
      <c r="Q808" s="54"/>
      <c r="R808" s="47"/>
      <c r="S808" s="51" t="n">
        <f aca="false">$E808/$E807-1</f>
        <v>0.00463297255237571</v>
      </c>
      <c r="T808" s="56" t="n">
        <f aca="false">$K808/$K807-1</f>
        <v>-0.0156782549420587</v>
      </c>
      <c r="V808" s="57"/>
      <c r="W808" s="57"/>
      <c r="Y808" s="1" t="str">
        <f aca="false">IF(AX808&gt;=70,"EASY",IF(AX808&gt;40,"UNCERTAIN","HARD"))</f>
        <v>EASY</v>
      </c>
      <c r="AA808" s="58" t="n">
        <f aca="false">IF($A808&lt;200,"",AVERAGE($E759:$E808)/AVERAGE($E609:$E808)-1)</f>
        <v>0.0605584406944613</v>
      </c>
      <c r="AB808" s="59" t="n">
        <f aca="false">LOOKUP($B808,07_L1政策步階!$A$4:$A$14,07_L1政策步階!$C$4:$C$14)</f>
        <v>1</v>
      </c>
      <c r="AC808" s="57"/>
      <c r="AD808" s="57"/>
      <c r="AE808" s="57"/>
      <c r="AF808" s="57"/>
      <c r="AG808" s="57"/>
      <c r="AH808" s="57"/>
      <c r="AI808" s="57"/>
      <c r="AJ808" s="57"/>
      <c r="AK808" s="57"/>
      <c r="AL808" s="59" t="n">
        <f aca="false">IF(ISNUMBER($AA808),IF($AA808&gt;=0.005,100,IF($AA808&gt;=-0.015,50,0)),"")</f>
        <v>100</v>
      </c>
      <c r="AM808" s="59" t="n">
        <f aca="false">IF(ISNUMBER($AB808),IF($AB808=1,100,IF($AB808=0,50,0)),"")</f>
        <v>100</v>
      </c>
      <c r="AN808" s="0" t="str">
        <f aca="false">IF(ISNUMBER($AC808),IF($AC808&gt;=0.001,100,IF($AC808&gt;=-0.003,50,0)),"")</f>
        <v/>
      </c>
      <c r="AO808" s="0" t="str">
        <f aca="false">IF(ISNUMBER($AD808),IF($AD808&gt;=0.04,100,IF($AD808&gt;=0,50,0)),"")</f>
        <v/>
      </c>
      <c r="AP808" s="0" t="str">
        <f aca="false">IF(ISNUMBER($AE808),IF($AE808&gt;=25,100,IF($AE808&gt;=-75,50,0)),"")</f>
        <v/>
      </c>
      <c r="AQ808" s="0" t="str">
        <f aca="false">IF(ISNUMBER($AF808),IF($AF808&gt;0,100,IF($AF808&gt;=-50,50,0)),"")</f>
        <v/>
      </c>
      <c r="AR808" s="0" t="str">
        <f aca="false">IF(ISNUMBER($AG808),IF($AG808=1,100,IF($AG808=0,50,0)),"")</f>
        <v/>
      </c>
      <c r="AS808" s="0" t="str">
        <f aca="false">IF(ISNUMBER($AH808),IF($AH808&lt;0,100,IF($AH808&lt;=20,50,0)),"")</f>
        <v/>
      </c>
      <c r="AT808" s="0" t="str">
        <f aca="false">IF(ISNUMBER($AI808),IF($AI808&lt;0.95,100,IF($AI808&lt;=1,50,0)),"")</f>
        <v/>
      </c>
      <c r="AU808" s="0" t="str">
        <f aca="false">IF(ISNUMBER($AJ808),IF($AJ808&lt;30,0,IF($AJ808&lt;40,50,IF($AJ808&lt;=90,100,50))),"")</f>
        <v/>
      </c>
      <c r="AV808" s="0" t="str">
        <f aca="false">IF(ISNUMBER($AK808),IF($AK808&gt;-0.2,100,IF($AK808&gt;=-0.4,50,0)),"")</f>
        <v/>
      </c>
      <c r="AW808" s="59" t="n">
        <f aca="false">01_指標庫!$H$4*ISNUMBER($F808)+01_指標庫!$H$5*ISNUMBER($AA808)+01_指標庫!$H$6*ISNUMBER($G808)+01_指標庫!$H$7*ISNUMBER($H808)+01_指標庫!$H$8*ISNUMBER($AF808)+01_指標庫!$H$9*ISNUMBER($AG808)+01_指標庫!$H$10*ISNUMBER($AB808)+01_指標庫!$H$11*ISNUMBER($AC808)+01_指標庫!$H$12*ISNUMBER($AD808)+01_指標庫!$H$13*ISNUMBER($AE808)+01_指標庫!$H$14*ISNUMBER($I808)+01_指標庫!$H$15*ISNUMBER($AH808)+01_指標庫!$H$16*ISNUMBER($K808)+01_指標庫!$H$17*ISNUMBER($AI808)+01_指標庫!$H$18*ISNUMBER($AJ808)+01_指標庫!$H$19*ISNUMBER($AK808)+01_指標庫!$H$20*ISNUMBER($BB808)+01_指標庫!$H$21*ISNUMBER($BC808)</f>
        <v>51</v>
      </c>
      <c r="AX808" s="59" t="n">
        <f aca="false">IF(AW808=0,50,ROUND((01_指標庫!$H$4*IF(ISNUMBER($F808),L808,0)+01_指標庫!$H$5*IF(ISNUMBER($AA808),AL808,0)+01_指標庫!$H$6*IF(ISNUMBER($G808),M808,0)+01_指標庫!$H$7*IF(ISNUMBER($H808),N808,0)+01_指標庫!$H$8*IF(ISNUMBER($AF808),AQ808,0)+01_指標庫!$H$9*IF(ISNUMBER($AG808),AR808,0)+01_指標庫!$H$10*IF(ISNUMBER($AB808),AM808,0)+01_指標庫!$H$11*IF(ISNUMBER($AC808),AN808,0)+01_指標庫!$H$12*IF(ISNUMBER($AD808),AO808,0)+01_指標庫!$H$13*IF(ISNUMBER($AE808),AP808,0)+01_指標庫!$H$14*IF(ISNUMBER($I808),O808,0)+01_指標庫!$H$15*IF(ISNUMBER($AH808),AS808,0)+01_指標庫!$H$16*IF(ISNUMBER($K808),P808,0)+01_指標庫!$H$17*IF(ISNUMBER($AI808),AT808,0)+01_指標庫!$H$18*IF(ISNUMBER($AJ808),AU808,0)+01_指標庫!$H$19*IF(ISNUMBER($AK808),AV808,0)+01_指標庫!$H$20*IF(ISNUMBER($BB808),BB808,0)+01_指標庫!$H$21*IF(ISNUMBER($BC808),BC808,0))/AW808,1))</f>
        <v>86.3</v>
      </c>
      <c r="AY808" s="60"/>
      <c r="AZ808" s="60"/>
      <c r="BA808" s="58" t="n">
        <f aca="false">AVERAGE($E804:$E808)/AVERAGE($E799:$E808)-1</f>
        <v>0.00455422237289782</v>
      </c>
      <c r="BB808" s="59" t="n">
        <f aca="false">IF(ISNUMBER($BA808),IF(OR($S808&lt;=-0.03,$BA808&lt;-0.003),0,IF(OR($S808&lt;=-0.02,$BA808&lt;0.01),50,100)),"")</f>
        <v>50</v>
      </c>
      <c r="BC808" s="0" t="str">
        <f aca="false">IF(OR(COUNT($AZ808)=0,COUNT($AZ807)=0),"",IF(OR($AY808/$AZ807-1&lt;=-0.03,$AZ808/$AZ807-1&lt;=-0.045,IF(COUNT($AZ799:$AZ808)=10,AVERAGE($AZ804:$AZ808)/AVERAGE($AZ799:$AZ808)-1&lt;-0.01,FALSE())),0,IF(OR($AZ808/$AZ807-1&lt;=-0.02,IF(COUNT($AZ799:$AZ808)=10,AVERAGE($AZ804:$AZ808)/AVERAGE($AZ799:$AZ808)-1&lt;0.005,FALSE())),50,100)))</f>
        <v/>
      </c>
    </row>
    <row r="809" customFormat="false" ht="15" hidden="false" customHeight="true" outlineLevel="0" collapsed="false">
      <c r="A809" s="47" t="n">
        <v>805</v>
      </c>
      <c r="B809" s="48" t="n">
        <v>43726</v>
      </c>
      <c r="C809" s="47" t="n">
        <v>2019</v>
      </c>
      <c r="D809" s="49" t="s">
        <v>238</v>
      </c>
      <c r="E809" s="50" t="n">
        <v>7888.56</v>
      </c>
      <c r="F809" s="51" t="n">
        <v>0.076109</v>
      </c>
      <c r="G809" s="51" t="n">
        <v>-0.016015</v>
      </c>
      <c r="H809" s="52" t="n">
        <v>0.8571</v>
      </c>
      <c r="I809" s="53" t="n">
        <v>382</v>
      </c>
      <c r="J809" s="47" t="s">
        <v>235</v>
      </c>
      <c r="K809" s="54" t="n">
        <v>13.95</v>
      </c>
      <c r="L809" s="55" t="n">
        <f aca="false">IF(COUNT(F809)=0,50,IF(F809&gt;=0,100,IF(F809&gt;=-0.02,50,0)))</f>
        <v>100</v>
      </c>
      <c r="M809" s="55" t="n">
        <f aca="false">IF(COUNT(G809)=0,50,IF(G809&gt;-0.06,100,IF(G809&gt;-0.15,50,0)))</f>
        <v>100</v>
      </c>
      <c r="N809" s="55" t="n">
        <f aca="false">IF(COUNT(H809)=0,50,IF(H809&gt;=0.6,100,IF(H809&gt;=0.4,50,0)))</f>
        <v>100</v>
      </c>
      <c r="O809" s="55" t="n">
        <f aca="false">IF(COUNT(I809)=0,50,IF(J809="proxy_vix",50,IF(I809&lt;350,100,IF(I809&lt;=450,50,0))))</f>
        <v>50</v>
      </c>
      <c r="P809" s="55" t="n">
        <f aca="false">IF(COUNT(K809)=0,50,IF(K809&lt;20,100,IF(K809&lt;=25,50,0)))</f>
        <v>100</v>
      </c>
      <c r="Q809" s="54"/>
      <c r="R809" s="47"/>
      <c r="S809" s="51" t="n">
        <f aca="false">$E809/$E808-1</f>
        <v>-2.91552950452134E-005</v>
      </c>
      <c r="T809" s="56" t="n">
        <f aca="false">$K809/$K808-1</f>
        <v>-0.0339335180055402</v>
      </c>
      <c r="V809" s="57"/>
      <c r="W809" s="57"/>
      <c r="Y809" s="1" t="str">
        <f aca="false">IF(AX809&gt;=70,"EASY",IF(AX809&gt;40,"UNCERTAIN","HARD"))</f>
        <v>EASY</v>
      </c>
      <c r="AA809" s="58" t="n">
        <f aca="false">IF($A809&lt;200,"",AVERAGE($E760:$E809)/AVERAGE($E610:$E809)-1)</f>
        <v>0.0600061788650825</v>
      </c>
      <c r="AB809" s="59" t="n">
        <f aca="false">LOOKUP($B809,07_L1政策步階!$A$4:$A$14,07_L1政策步階!$C$4:$C$14)</f>
        <v>1</v>
      </c>
      <c r="AC809" s="57"/>
      <c r="AD809" s="57"/>
      <c r="AE809" s="57"/>
      <c r="AF809" s="57"/>
      <c r="AG809" s="57"/>
      <c r="AH809" s="57"/>
      <c r="AI809" s="57"/>
      <c r="AJ809" s="57"/>
      <c r="AK809" s="57"/>
      <c r="AL809" s="59" t="n">
        <f aca="false">IF(ISNUMBER($AA809),IF($AA809&gt;=0.005,100,IF($AA809&gt;=-0.015,50,0)),"")</f>
        <v>100</v>
      </c>
      <c r="AM809" s="59" t="n">
        <f aca="false">IF(ISNUMBER($AB809),IF($AB809=1,100,IF($AB809=0,50,0)),"")</f>
        <v>100</v>
      </c>
      <c r="AN809" s="0" t="str">
        <f aca="false">IF(ISNUMBER($AC809),IF($AC809&gt;=0.001,100,IF($AC809&gt;=-0.003,50,0)),"")</f>
        <v/>
      </c>
      <c r="AO809" s="0" t="str">
        <f aca="false">IF(ISNUMBER($AD809),IF($AD809&gt;=0.04,100,IF($AD809&gt;=0,50,0)),"")</f>
        <v/>
      </c>
      <c r="AP809" s="0" t="str">
        <f aca="false">IF(ISNUMBER($AE809),IF($AE809&gt;=25,100,IF($AE809&gt;=-75,50,0)),"")</f>
        <v/>
      </c>
      <c r="AQ809" s="0" t="str">
        <f aca="false">IF(ISNUMBER($AF809),IF($AF809&gt;0,100,IF($AF809&gt;=-50,50,0)),"")</f>
        <v/>
      </c>
      <c r="AR809" s="0" t="str">
        <f aca="false">IF(ISNUMBER($AG809),IF($AG809=1,100,IF($AG809=0,50,0)),"")</f>
        <v/>
      </c>
      <c r="AS809" s="0" t="str">
        <f aca="false">IF(ISNUMBER($AH809),IF($AH809&lt;0,100,IF($AH809&lt;=20,50,0)),"")</f>
        <v/>
      </c>
      <c r="AT809" s="0" t="str">
        <f aca="false">IF(ISNUMBER($AI809),IF($AI809&lt;0.95,100,IF($AI809&lt;=1,50,0)),"")</f>
        <v/>
      </c>
      <c r="AU809" s="0" t="str">
        <f aca="false">IF(ISNUMBER($AJ809),IF($AJ809&lt;30,0,IF($AJ809&lt;40,50,IF($AJ809&lt;=90,100,50))),"")</f>
        <v/>
      </c>
      <c r="AV809" s="0" t="str">
        <f aca="false">IF(ISNUMBER($AK809),IF($AK809&gt;-0.2,100,IF($AK809&gt;=-0.4,50,0)),"")</f>
        <v/>
      </c>
      <c r="AW809" s="59" t="n">
        <f aca="false">01_指標庫!$H$4*ISNUMBER($F809)+01_指標庫!$H$5*ISNUMBER($AA809)+01_指標庫!$H$6*ISNUMBER($G809)+01_指標庫!$H$7*ISNUMBER($H809)+01_指標庫!$H$8*ISNUMBER($AF809)+01_指標庫!$H$9*ISNUMBER($AG809)+01_指標庫!$H$10*ISNUMBER($AB809)+01_指標庫!$H$11*ISNUMBER($AC809)+01_指標庫!$H$12*ISNUMBER($AD809)+01_指標庫!$H$13*ISNUMBER($AE809)+01_指標庫!$H$14*ISNUMBER($I809)+01_指標庫!$H$15*ISNUMBER($AH809)+01_指標庫!$H$16*ISNUMBER($K809)+01_指標庫!$H$17*ISNUMBER($AI809)+01_指標庫!$H$18*ISNUMBER($AJ809)+01_指標庫!$H$19*ISNUMBER($AK809)+01_指標庫!$H$20*ISNUMBER($BB809)+01_指標庫!$H$21*ISNUMBER($BC809)</f>
        <v>51</v>
      </c>
      <c r="AX809" s="59" t="n">
        <f aca="false">IF(AW809=0,50,ROUND((01_指標庫!$H$4*IF(ISNUMBER($F809),L809,0)+01_指標庫!$H$5*IF(ISNUMBER($AA809),AL809,0)+01_指標庫!$H$6*IF(ISNUMBER($G809),M809,0)+01_指標庫!$H$7*IF(ISNUMBER($H809),N809,0)+01_指標庫!$H$8*IF(ISNUMBER($AF809),AQ809,0)+01_指標庫!$H$9*IF(ISNUMBER($AG809),AR809,0)+01_指標庫!$H$10*IF(ISNUMBER($AB809),AM809,0)+01_指標庫!$H$11*IF(ISNUMBER($AC809),AN809,0)+01_指標庫!$H$12*IF(ISNUMBER($AD809),AO809,0)+01_指標庫!$H$13*IF(ISNUMBER($AE809),AP809,0)+01_指標庫!$H$14*IF(ISNUMBER($I809),O809,0)+01_指標庫!$H$15*IF(ISNUMBER($AH809),AS809,0)+01_指標庫!$H$16*IF(ISNUMBER($K809),P809,0)+01_指標庫!$H$17*IF(ISNUMBER($AI809),AT809,0)+01_指標庫!$H$18*IF(ISNUMBER($AJ809),AU809,0)+01_指標庫!$H$19*IF(ISNUMBER($AK809),AV809,0)+01_指標庫!$H$20*IF(ISNUMBER($BB809),BB809,0)+01_指標庫!$H$21*IF(ISNUMBER($BC809),BC809,0))/AW809,1))</f>
        <v>86.3</v>
      </c>
      <c r="AY809" s="60"/>
      <c r="AZ809" s="60"/>
      <c r="BA809" s="58" t="n">
        <f aca="false">AVERAGE($E805:$E809)/AVERAGE($E800:$E809)-1</f>
        <v>0.00241771969320048</v>
      </c>
      <c r="BB809" s="59" t="n">
        <f aca="false">IF(ISNUMBER($BA809),IF(OR($S809&lt;=-0.03,$BA809&lt;-0.003),0,IF(OR($S809&lt;=-0.02,$BA809&lt;0.01),50,100)),"")</f>
        <v>50</v>
      </c>
      <c r="BC809" s="0" t="str">
        <f aca="false">IF(OR(COUNT($AZ809)=0,COUNT($AZ808)=0),"",IF(OR($AY809/$AZ808-1&lt;=-0.03,$AZ809/$AZ808-1&lt;=-0.045,IF(COUNT($AZ800:$AZ809)=10,AVERAGE($AZ805:$AZ809)/AVERAGE($AZ800:$AZ809)-1&lt;-0.01,FALSE())),0,IF(OR($AZ809/$AZ808-1&lt;=-0.02,IF(COUNT($AZ800:$AZ809)=10,AVERAGE($AZ805:$AZ809)/AVERAGE($AZ800:$AZ809)-1&lt;0.005,FALSE())),50,100)))</f>
        <v/>
      </c>
    </row>
    <row r="810" customFormat="false" ht="15" hidden="false" customHeight="true" outlineLevel="0" collapsed="false">
      <c r="A810" s="47" t="n">
        <v>806</v>
      </c>
      <c r="B810" s="48" t="n">
        <v>43727</v>
      </c>
      <c r="C810" s="47" t="n">
        <v>2019</v>
      </c>
      <c r="D810" s="49" t="s">
        <v>239</v>
      </c>
      <c r="E810" s="50" t="n">
        <v>7901.79</v>
      </c>
      <c r="F810" s="51" t="n">
        <v>0.077214</v>
      </c>
      <c r="G810" s="51" t="n">
        <v>-0.014365</v>
      </c>
      <c r="H810" s="52" t="n">
        <v>0.8571</v>
      </c>
      <c r="I810" s="53" t="n">
        <v>377</v>
      </c>
      <c r="J810" s="47" t="s">
        <v>235</v>
      </c>
      <c r="K810" s="54" t="n">
        <v>14.05</v>
      </c>
      <c r="L810" s="55" t="n">
        <f aca="false">IF(COUNT(F810)=0,50,IF(F810&gt;=0,100,IF(F810&gt;=-0.02,50,0)))</f>
        <v>100</v>
      </c>
      <c r="M810" s="55" t="n">
        <f aca="false">IF(COUNT(G810)=0,50,IF(G810&gt;-0.06,100,IF(G810&gt;-0.15,50,0)))</f>
        <v>100</v>
      </c>
      <c r="N810" s="55" t="n">
        <f aca="false">IF(COUNT(H810)=0,50,IF(H810&gt;=0.6,100,IF(H810&gt;=0.4,50,0)))</f>
        <v>100</v>
      </c>
      <c r="O810" s="55" t="n">
        <f aca="false">IF(COUNT(I810)=0,50,IF(J810="proxy_vix",50,IF(I810&lt;350,100,IF(I810&lt;=450,50,0))))</f>
        <v>50</v>
      </c>
      <c r="P810" s="55" t="n">
        <f aca="false">IF(COUNT(K810)=0,50,IF(K810&lt;20,100,IF(K810&lt;=25,50,0)))</f>
        <v>100</v>
      </c>
      <c r="Q810" s="54"/>
      <c r="R810" s="47"/>
      <c r="S810" s="51" t="n">
        <f aca="false">$E810/$E809-1</f>
        <v>0.00167711217256383</v>
      </c>
      <c r="T810" s="56" t="n">
        <f aca="false">$K810/$K809-1</f>
        <v>0.00716845878136208</v>
      </c>
      <c r="V810" s="57"/>
      <c r="W810" s="57"/>
      <c r="Y810" s="1" t="str">
        <f aca="false">IF(AX810&gt;=70,"EASY",IF(AX810&gt;40,"UNCERTAIN","HARD"))</f>
        <v>EASY</v>
      </c>
      <c r="AA810" s="58" t="n">
        <f aca="false">IF($A810&lt;200,"",AVERAGE($E761:$E810)/AVERAGE($E611:$E810)-1)</f>
        <v>0.0593133789199978</v>
      </c>
      <c r="AB810" s="59" t="n">
        <f aca="false">LOOKUP($B810,07_L1政策步階!$A$4:$A$14,07_L1政策步階!$C$4:$C$14)</f>
        <v>1</v>
      </c>
      <c r="AC810" s="57"/>
      <c r="AD810" s="57"/>
      <c r="AE810" s="57"/>
      <c r="AF810" s="57"/>
      <c r="AG810" s="57"/>
      <c r="AH810" s="57"/>
      <c r="AI810" s="57"/>
      <c r="AJ810" s="57"/>
      <c r="AK810" s="57"/>
      <c r="AL810" s="59" t="n">
        <f aca="false">IF(ISNUMBER($AA810),IF($AA810&gt;=0.005,100,IF($AA810&gt;=-0.015,50,0)),"")</f>
        <v>100</v>
      </c>
      <c r="AM810" s="59" t="n">
        <f aca="false">IF(ISNUMBER($AB810),IF($AB810=1,100,IF($AB810=0,50,0)),"")</f>
        <v>100</v>
      </c>
      <c r="AN810" s="0" t="str">
        <f aca="false">IF(ISNUMBER($AC810),IF($AC810&gt;=0.001,100,IF($AC810&gt;=-0.003,50,0)),"")</f>
        <v/>
      </c>
      <c r="AO810" s="0" t="str">
        <f aca="false">IF(ISNUMBER($AD810),IF($AD810&gt;=0.04,100,IF($AD810&gt;=0,50,0)),"")</f>
        <v/>
      </c>
      <c r="AP810" s="0" t="str">
        <f aca="false">IF(ISNUMBER($AE810),IF($AE810&gt;=25,100,IF($AE810&gt;=-75,50,0)),"")</f>
        <v/>
      </c>
      <c r="AQ810" s="0" t="str">
        <f aca="false">IF(ISNUMBER($AF810),IF($AF810&gt;0,100,IF($AF810&gt;=-50,50,0)),"")</f>
        <v/>
      </c>
      <c r="AR810" s="0" t="str">
        <f aca="false">IF(ISNUMBER($AG810),IF($AG810=1,100,IF($AG810=0,50,0)),"")</f>
        <v/>
      </c>
      <c r="AS810" s="0" t="str">
        <f aca="false">IF(ISNUMBER($AH810),IF($AH810&lt;0,100,IF($AH810&lt;=20,50,0)),"")</f>
        <v/>
      </c>
      <c r="AT810" s="0" t="str">
        <f aca="false">IF(ISNUMBER($AI810),IF($AI810&lt;0.95,100,IF($AI810&lt;=1,50,0)),"")</f>
        <v/>
      </c>
      <c r="AU810" s="0" t="str">
        <f aca="false">IF(ISNUMBER($AJ810),IF($AJ810&lt;30,0,IF($AJ810&lt;40,50,IF($AJ810&lt;=90,100,50))),"")</f>
        <v/>
      </c>
      <c r="AV810" s="0" t="str">
        <f aca="false">IF(ISNUMBER($AK810),IF($AK810&gt;-0.2,100,IF($AK810&gt;=-0.4,50,0)),"")</f>
        <v/>
      </c>
      <c r="AW810" s="59" t="n">
        <f aca="false">01_指標庫!$H$4*ISNUMBER($F810)+01_指標庫!$H$5*ISNUMBER($AA810)+01_指標庫!$H$6*ISNUMBER($G810)+01_指標庫!$H$7*ISNUMBER($H810)+01_指標庫!$H$8*ISNUMBER($AF810)+01_指標庫!$H$9*ISNUMBER($AG810)+01_指標庫!$H$10*ISNUMBER($AB810)+01_指標庫!$H$11*ISNUMBER($AC810)+01_指標庫!$H$12*ISNUMBER($AD810)+01_指標庫!$H$13*ISNUMBER($AE810)+01_指標庫!$H$14*ISNUMBER($I810)+01_指標庫!$H$15*ISNUMBER($AH810)+01_指標庫!$H$16*ISNUMBER($K810)+01_指標庫!$H$17*ISNUMBER($AI810)+01_指標庫!$H$18*ISNUMBER($AJ810)+01_指標庫!$H$19*ISNUMBER($AK810)+01_指標庫!$H$20*ISNUMBER($BB810)+01_指標庫!$H$21*ISNUMBER($BC810)</f>
        <v>51</v>
      </c>
      <c r="AX810" s="59" t="n">
        <f aca="false">IF(AW810=0,50,ROUND((01_指標庫!$H$4*IF(ISNUMBER($F810),L810,0)+01_指標庫!$H$5*IF(ISNUMBER($AA810),AL810,0)+01_指標庫!$H$6*IF(ISNUMBER($G810),M810,0)+01_指標庫!$H$7*IF(ISNUMBER($H810),N810,0)+01_指標庫!$H$8*IF(ISNUMBER($AF810),AQ810,0)+01_指標庫!$H$9*IF(ISNUMBER($AG810),AR810,0)+01_指標庫!$H$10*IF(ISNUMBER($AB810),AM810,0)+01_指標庫!$H$11*IF(ISNUMBER($AC810),AN810,0)+01_指標庫!$H$12*IF(ISNUMBER($AD810),AO810,0)+01_指標庫!$H$13*IF(ISNUMBER($AE810),AP810,0)+01_指標庫!$H$14*IF(ISNUMBER($I810),O810,0)+01_指標庫!$H$15*IF(ISNUMBER($AH810),AS810,0)+01_指標庫!$H$16*IF(ISNUMBER($K810),P810,0)+01_指標庫!$H$17*IF(ISNUMBER($AI810),AT810,0)+01_指標庫!$H$18*IF(ISNUMBER($AJ810),AU810,0)+01_指標庫!$H$19*IF(ISNUMBER($AK810),AV810,0)+01_指標庫!$H$20*IF(ISNUMBER($BB810),BB810,0)+01_指標庫!$H$21*IF(ISNUMBER($BC810),BC810,0))/AW810,1))</f>
        <v>86.3</v>
      </c>
      <c r="AY810" s="60"/>
      <c r="AZ810" s="60"/>
      <c r="BA810" s="58" t="n">
        <f aca="false">AVERAGE($E806:$E810)/AVERAGE($E801:$E810)-1</f>
        <v>0.00152294386700702</v>
      </c>
      <c r="BB810" s="59" t="n">
        <f aca="false">IF(ISNUMBER($BA810),IF(OR($S810&lt;=-0.03,$BA810&lt;-0.003),0,IF(OR($S810&lt;=-0.02,$BA810&lt;0.01),50,100)),"")</f>
        <v>50</v>
      </c>
      <c r="BC810" s="0" t="str">
        <f aca="false">IF(OR(COUNT($AZ810)=0,COUNT($AZ809)=0),"",IF(OR($AY810/$AZ809-1&lt;=-0.03,$AZ810/$AZ809-1&lt;=-0.045,IF(COUNT($AZ801:$AZ810)=10,AVERAGE($AZ806:$AZ810)/AVERAGE($AZ801:$AZ810)-1&lt;-0.01,FALSE())),0,IF(OR($AZ810/$AZ809-1&lt;=-0.02,IF(COUNT($AZ801:$AZ810)=10,AVERAGE($AZ806:$AZ810)/AVERAGE($AZ801:$AZ810)-1&lt;0.005,FALSE())),50,100)))</f>
        <v/>
      </c>
    </row>
    <row r="811" customFormat="false" ht="15" hidden="false" customHeight="true" outlineLevel="0" collapsed="false">
      <c r="A811" s="47" t="n">
        <v>807</v>
      </c>
      <c r="B811" s="48" t="n">
        <v>43728</v>
      </c>
      <c r="C811" s="47" t="n">
        <v>2019</v>
      </c>
      <c r="D811" s="49" t="s">
        <v>234</v>
      </c>
      <c r="E811" s="50" t="n">
        <v>7823.55</v>
      </c>
      <c r="F811" s="51" t="n">
        <v>0.065994</v>
      </c>
      <c r="G811" s="51" t="n">
        <v>-0.024124</v>
      </c>
      <c r="H811" s="52" t="n">
        <v>0.8776</v>
      </c>
      <c r="I811" s="53" t="n">
        <v>381</v>
      </c>
      <c r="J811" s="47" t="s">
        <v>235</v>
      </c>
      <c r="K811" s="54" t="n">
        <v>15.32</v>
      </c>
      <c r="L811" s="55" t="n">
        <f aca="false">IF(COUNT(F811)=0,50,IF(F811&gt;=0,100,IF(F811&gt;=-0.02,50,0)))</f>
        <v>100</v>
      </c>
      <c r="M811" s="55" t="n">
        <f aca="false">IF(COUNT(G811)=0,50,IF(G811&gt;-0.06,100,IF(G811&gt;-0.15,50,0)))</f>
        <v>100</v>
      </c>
      <c r="N811" s="55" t="n">
        <f aca="false">IF(COUNT(H811)=0,50,IF(H811&gt;=0.6,100,IF(H811&gt;=0.4,50,0)))</f>
        <v>100</v>
      </c>
      <c r="O811" s="55" t="n">
        <f aca="false">IF(COUNT(I811)=0,50,IF(J811="proxy_vix",50,IF(I811&lt;350,100,IF(I811&lt;=450,50,0))))</f>
        <v>50</v>
      </c>
      <c r="P811" s="55" t="n">
        <f aca="false">IF(COUNT(K811)=0,50,IF(K811&lt;20,100,IF(K811&lt;=25,50,0)))</f>
        <v>100</v>
      </c>
      <c r="Q811" s="54"/>
      <c r="R811" s="47"/>
      <c r="S811" s="51" t="n">
        <f aca="false">$E811/$E810-1</f>
        <v>-0.00990155395169956</v>
      </c>
      <c r="T811" s="56" t="n">
        <f aca="false">$K811/$K810-1</f>
        <v>0.090391459074733</v>
      </c>
      <c r="V811" s="57"/>
      <c r="W811" s="57"/>
      <c r="Y811" s="1" t="str">
        <f aca="false">IF(AX811&gt;=70,"EASY",IF(AX811&gt;40,"UNCERTAIN","HARD"))</f>
        <v>EASY</v>
      </c>
      <c r="AA811" s="58" t="n">
        <f aca="false">IF($A811&lt;200,"",AVERAGE($E762:$E811)/AVERAGE($E612:$E811)-1)</f>
        <v>0.0585643179825226</v>
      </c>
      <c r="AB811" s="59" t="n">
        <f aca="false">LOOKUP($B811,07_L1政策步階!$A$4:$A$14,07_L1政策步階!$C$4:$C$14)</f>
        <v>1</v>
      </c>
      <c r="AC811" s="57"/>
      <c r="AD811" s="57"/>
      <c r="AE811" s="57"/>
      <c r="AF811" s="57"/>
      <c r="AG811" s="57"/>
      <c r="AH811" s="57"/>
      <c r="AI811" s="57"/>
      <c r="AJ811" s="57"/>
      <c r="AK811" s="57"/>
      <c r="AL811" s="59" t="n">
        <f aca="false">IF(ISNUMBER($AA811),IF($AA811&gt;=0.005,100,IF($AA811&gt;=-0.015,50,0)),"")</f>
        <v>100</v>
      </c>
      <c r="AM811" s="59" t="n">
        <f aca="false">IF(ISNUMBER($AB811),IF($AB811=1,100,IF($AB811=0,50,0)),"")</f>
        <v>100</v>
      </c>
      <c r="AN811" s="0" t="str">
        <f aca="false">IF(ISNUMBER($AC811),IF($AC811&gt;=0.001,100,IF($AC811&gt;=-0.003,50,0)),"")</f>
        <v/>
      </c>
      <c r="AO811" s="0" t="str">
        <f aca="false">IF(ISNUMBER($AD811),IF($AD811&gt;=0.04,100,IF($AD811&gt;=0,50,0)),"")</f>
        <v/>
      </c>
      <c r="AP811" s="0" t="str">
        <f aca="false">IF(ISNUMBER($AE811),IF($AE811&gt;=25,100,IF($AE811&gt;=-75,50,0)),"")</f>
        <v/>
      </c>
      <c r="AQ811" s="0" t="str">
        <f aca="false">IF(ISNUMBER($AF811),IF($AF811&gt;0,100,IF($AF811&gt;=-50,50,0)),"")</f>
        <v/>
      </c>
      <c r="AR811" s="0" t="str">
        <f aca="false">IF(ISNUMBER($AG811),IF($AG811=1,100,IF($AG811=0,50,0)),"")</f>
        <v/>
      </c>
      <c r="AS811" s="0" t="str">
        <f aca="false">IF(ISNUMBER($AH811),IF($AH811&lt;0,100,IF($AH811&lt;=20,50,0)),"")</f>
        <v/>
      </c>
      <c r="AT811" s="0" t="str">
        <f aca="false">IF(ISNUMBER($AI811),IF($AI811&lt;0.95,100,IF($AI811&lt;=1,50,0)),"")</f>
        <v/>
      </c>
      <c r="AU811" s="0" t="str">
        <f aca="false">IF(ISNUMBER($AJ811),IF($AJ811&lt;30,0,IF($AJ811&lt;40,50,IF($AJ811&lt;=90,100,50))),"")</f>
        <v/>
      </c>
      <c r="AV811" s="0" t="str">
        <f aca="false">IF(ISNUMBER($AK811),IF($AK811&gt;-0.2,100,IF($AK811&gt;=-0.4,50,0)),"")</f>
        <v/>
      </c>
      <c r="AW811" s="59" t="n">
        <f aca="false">01_指標庫!$H$4*ISNUMBER($F811)+01_指標庫!$H$5*ISNUMBER($AA811)+01_指標庫!$H$6*ISNUMBER($G811)+01_指標庫!$H$7*ISNUMBER($H811)+01_指標庫!$H$8*ISNUMBER($AF811)+01_指標庫!$H$9*ISNUMBER($AG811)+01_指標庫!$H$10*ISNUMBER($AB811)+01_指標庫!$H$11*ISNUMBER($AC811)+01_指標庫!$H$12*ISNUMBER($AD811)+01_指標庫!$H$13*ISNUMBER($AE811)+01_指標庫!$H$14*ISNUMBER($I811)+01_指標庫!$H$15*ISNUMBER($AH811)+01_指標庫!$H$16*ISNUMBER($K811)+01_指標庫!$H$17*ISNUMBER($AI811)+01_指標庫!$H$18*ISNUMBER($AJ811)+01_指標庫!$H$19*ISNUMBER($AK811)+01_指標庫!$H$20*ISNUMBER($BB811)+01_指標庫!$H$21*ISNUMBER($BC811)</f>
        <v>51</v>
      </c>
      <c r="AX811" s="59" t="n">
        <f aca="false">IF(AW811=0,50,ROUND((01_指標庫!$H$4*IF(ISNUMBER($F811),L811,0)+01_指標庫!$H$5*IF(ISNUMBER($AA811),AL811,0)+01_指標庫!$H$6*IF(ISNUMBER($G811),M811,0)+01_指標庫!$H$7*IF(ISNUMBER($H811),N811,0)+01_指標庫!$H$8*IF(ISNUMBER($AF811),AQ811,0)+01_指標庫!$H$9*IF(ISNUMBER($AG811),AR811,0)+01_指標庫!$H$10*IF(ISNUMBER($AB811),AM811,0)+01_指標庫!$H$11*IF(ISNUMBER($AC811),AN811,0)+01_指標庫!$H$12*IF(ISNUMBER($AD811),AO811,0)+01_指標庫!$H$13*IF(ISNUMBER($AE811),AP811,0)+01_指標庫!$H$14*IF(ISNUMBER($I811),O811,0)+01_指標庫!$H$15*IF(ISNUMBER($AH811),AS811,0)+01_指標庫!$H$16*IF(ISNUMBER($K811),P811,0)+01_指標庫!$H$17*IF(ISNUMBER($AI811),AT811,0)+01_指標庫!$H$18*IF(ISNUMBER($AJ811),AU811,0)+01_指標庫!$H$19*IF(ISNUMBER($AK811),AV811,0)+01_指標庫!$H$20*IF(ISNUMBER($BB811),BB811,0)+01_指標庫!$H$21*IF(ISNUMBER($BC811),BC811,0))/AW811,1))</f>
        <v>86.3</v>
      </c>
      <c r="AY811" s="60"/>
      <c r="AZ811" s="60"/>
      <c r="BA811" s="58" t="n">
        <f aca="false">AVERAGE($E807:$E811)/AVERAGE($E802:$E811)-1</f>
        <v>0.000128208207078595</v>
      </c>
      <c r="BB811" s="59" t="n">
        <f aca="false">IF(ISNUMBER($BA811),IF(OR($S811&lt;=-0.03,$BA811&lt;-0.003),0,IF(OR($S811&lt;=-0.02,$BA811&lt;0.01),50,100)),"")</f>
        <v>50</v>
      </c>
      <c r="BC811" s="0" t="str">
        <f aca="false">IF(OR(COUNT($AZ811)=0,COUNT($AZ810)=0),"",IF(OR($AY811/$AZ810-1&lt;=-0.03,$AZ811/$AZ810-1&lt;=-0.045,IF(COUNT($AZ802:$AZ811)=10,AVERAGE($AZ807:$AZ811)/AVERAGE($AZ802:$AZ811)-1&lt;-0.01,FALSE())),0,IF(OR($AZ811/$AZ810-1&lt;=-0.02,IF(COUNT($AZ802:$AZ811)=10,AVERAGE($AZ807:$AZ811)/AVERAGE($AZ802:$AZ811)-1&lt;0.005,FALSE())),50,100)))</f>
        <v/>
      </c>
    </row>
    <row r="812" customFormat="false" ht="15" hidden="false" customHeight="true" outlineLevel="0" collapsed="false">
      <c r="A812" s="47" t="n">
        <v>808</v>
      </c>
      <c r="B812" s="48" t="n">
        <v>43731</v>
      </c>
      <c r="C812" s="47" t="n">
        <v>2019</v>
      </c>
      <c r="D812" s="49" t="s">
        <v>236</v>
      </c>
      <c r="E812" s="50" t="n">
        <v>7818.61</v>
      </c>
      <c r="F812" s="51" t="n">
        <v>0.064579</v>
      </c>
      <c r="G812" s="51" t="n">
        <v>-0.02474</v>
      </c>
      <c r="H812" s="52" t="n">
        <v>0.8571</v>
      </c>
      <c r="I812" s="53" t="n">
        <v>384</v>
      </c>
      <c r="J812" s="47" t="s">
        <v>235</v>
      </c>
      <c r="K812" s="54" t="n">
        <v>14.91</v>
      </c>
      <c r="L812" s="55" t="n">
        <f aca="false">IF(COUNT(F812)=0,50,IF(F812&gt;=0,100,IF(F812&gt;=-0.02,50,0)))</f>
        <v>100</v>
      </c>
      <c r="M812" s="55" t="n">
        <f aca="false">IF(COUNT(G812)=0,50,IF(G812&gt;-0.06,100,IF(G812&gt;-0.15,50,0)))</f>
        <v>100</v>
      </c>
      <c r="N812" s="55" t="n">
        <f aca="false">IF(COUNT(H812)=0,50,IF(H812&gt;=0.6,100,IF(H812&gt;=0.4,50,0)))</f>
        <v>100</v>
      </c>
      <c r="O812" s="55" t="n">
        <f aca="false">IF(COUNT(I812)=0,50,IF(J812="proxy_vix",50,IF(I812&lt;350,100,IF(I812&lt;=450,50,0))))</f>
        <v>50</v>
      </c>
      <c r="P812" s="55" t="n">
        <f aca="false">IF(COUNT(K812)=0,50,IF(K812&lt;20,100,IF(K812&lt;=25,50,0)))</f>
        <v>100</v>
      </c>
      <c r="Q812" s="54"/>
      <c r="R812" s="47"/>
      <c r="S812" s="51" t="n">
        <f aca="false">$E812/$E811-1</f>
        <v>-0.000631426909778909</v>
      </c>
      <c r="T812" s="56" t="n">
        <f aca="false">$K812/$K811-1</f>
        <v>-0.0267624020887729</v>
      </c>
      <c r="V812" s="57"/>
      <c r="W812" s="57"/>
      <c r="Y812" s="1" t="str">
        <f aca="false">IF(AX812&gt;=70,"EASY",IF(AX812&gt;40,"UNCERTAIN","HARD"))</f>
        <v>EASY</v>
      </c>
      <c r="AA812" s="58" t="n">
        <f aca="false">IF($A812&lt;200,"",AVERAGE($E763:$E812)/AVERAGE($E613:$E812)-1)</f>
        <v>0.0574873944290775</v>
      </c>
      <c r="AB812" s="59" t="n">
        <f aca="false">LOOKUP($B812,07_L1政策步階!$A$4:$A$14,07_L1政策步階!$C$4:$C$14)</f>
        <v>1</v>
      </c>
      <c r="AC812" s="57"/>
      <c r="AD812" s="57"/>
      <c r="AE812" s="57"/>
      <c r="AF812" s="57"/>
      <c r="AG812" s="57"/>
      <c r="AH812" s="57"/>
      <c r="AI812" s="57"/>
      <c r="AJ812" s="57"/>
      <c r="AK812" s="57"/>
      <c r="AL812" s="59" t="n">
        <f aca="false">IF(ISNUMBER($AA812),IF($AA812&gt;=0.005,100,IF($AA812&gt;=-0.015,50,0)),"")</f>
        <v>100</v>
      </c>
      <c r="AM812" s="59" t="n">
        <f aca="false">IF(ISNUMBER($AB812),IF($AB812=1,100,IF($AB812=0,50,0)),"")</f>
        <v>100</v>
      </c>
      <c r="AN812" s="0" t="str">
        <f aca="false">IF(ISNUMBER($AC812),IF($AC812&gt;=0.001,100,IF($AC812&gt;=-0.003,50,0)),"")</f>
        <v/>
      </c>
      <c r="AO812" s="0" t="str">
        <f aca="false">IF(ISNUMBER($AD812),IF($AD812&gt;=0.04,100,IF($AD812&gt;=0,50,0)),"")</f>
        <v/>
      </c>
      <c r="AP812" s="0" t="str">
        <f aca="false">IF(ISNUMBER($AE812),IF($AE812&gt;=25,100,IF($AE812&gt;=-75,50,0)),"")</f>
        <v/>
      </c>
      <c r="AQ812" s="0" t="str">
        <f aca="false">IF(ISNUMBER($AF812),IF($AF812&gt;0,100,IF($AF812&gt;=-50,50,0)),"")</f>
        <v/>
      </c>
      <c r="AR812" s="0" t="str">
        <f aca="false">IF(ISNUMBER($AG812),IF($AG812=1,100,IF($AG812=0,50,0)),"")</f>
        <v/>
      </c>
      <c r="AS812" s="0" t="str">
        <f aca="false">IF(ISNUMBER($AH812),IF($AH812&lt;0,100,IF($AH812&lt;=20,50,0)),"")</f>
        <v/>
      </c>
      <c r="AT812" s="0" t="str">
        <f aca="false">IF(ISNUMBER($AI812),IF($AI812&lt;0.95,100,IF($AI812&lt;=1,50,0)),"")</f>
        <v/>
      </c>
      <c r="AU812" s="0" t="str">
        <f aca="false">IF(ISNUMBER($AJ812),IF($AJ812&lt;30,0,IF($AJ812&lt;40,50,IF($AJ812&lt;=90,100,50))),"")</f>
        <v/>
      </c>
      <c r="AV812" s="0" t="str">
        <f aca="false">IF(ISNUMBER($AK812),IF($AK812&gt;-0.2,100,IF($AK812&gt;=-0.4,50,0)),"")</f>
        <v/>
      </c>
      <c r="AW812" s="59" t="n">
        <f aca="false">01_指標庫!$H$4*ISNUMBER($F812)+01_指標庫!$H$5*ISNUMBER($AA812)+01_指標庫!$H$6*ISNUMBER($G812)+01_指標庫!$H$7*ISNUMBER($H812)+01_指標庫!$H$8*ISNUMBER($AF812)+01_指標庫!$H$9*ISNUMBER($AG812)+01_指標庫!$H$10*ISNUMBER($AB812)+01_指標庫!$H$11*ISNUMBER($AC812)+01_指標庫!$H$12*ISNUMBER($AD812)+01_指標庫!$H$13*ISNUMBER($AE812)+01_指標庫!$H$14*ISNUMBER($I812)+01_指標庫!$H$15*ISNUMBER($AH812)+01_指標庫!$H$16*ISNUMBER($K812)+01_指標庫!$H$17*ISNUMBER($AI812)+01_指標庫!$H$18*ISNUMBER($AJ812)+01_指標庫!$H$19*ISNUMBER($AK812)+01_指標庫!$H$20*ISNUMBER($BB812)+01_指標庫!$H$21*ISNUMBER($BC812)</f>
        <v>51</v>
      </c>
      <c r="AX812" s="59" t="n">
        <f aca="false">IF(AW812=0,50,ROUND((01_指標庫!$H$4*IF(ISNUMBER($F812),L812,0)+01_指標庫!$H$5*IF(ISNUMBER($AA812),AL812,0)+01_指標庫!$H$6*IF(ISNUMBER($G812),M812,0)+01_指標庫!$H$7*IF(ISNUMBER($H812),N812,0)+01_指標庫!$H$8*IF(ISNUMBER($AF812),AQ812,0)+01_指標庫!$H$9*IF(ISNUMBER($AG812),AR812,0)+01_指標庫!$H$10*IF(ISNUMBER($AB812),AM812,0)+01_指標庫!$H$11*IF(ISNUMBER($AC812),AN812,0)+01_指標庫!$H$12*IF(ISNUMBER($AD812),AO812,0)+01_指標庫!$H$13*IF(ISNUMBER($AE812),AP812,0)+01_指標庫!$H$14*IF(ISNUMBER($I812),O812,0)+01_指標庫!$H$15*IF(ISNUMBER($AH812),AS812,0)+01_指標庫!$H$16*IF(ISNUMBER($K812),P812,0)+01_指標庫!$H$17*IF(ISNUMBER($AI812),AT812,0)+01_指標庫!$H$18*IF(ISNUMBER($AJ812),AU812,0)+01_指標庫!$H$19*IF(ISNUMBER($AK812),AV812,0)+01_指標庫!$H$20*IF(ISNUMBER($BB812),BB812,0)+01_指標庫!$H$21*IF(ISNUMBER($BC812),BC812,0))/AW812,1))</f>
        <v>86.3</v>
      </c>
      <c r="AY812" s="60"/>
      <c r="AZ812" s="60"/>
      <c r="BA812" s="58" t="n">
        <f aca="false">AVERAGE($E808:$E812)/AVERAGE($E803:$E812)-1</f>
        <v>-0.000555623900062918</v>
      </c>
      <c r="BB812" s="59" t="n">
        <f aca="false">IF(ISNUMBER($BA812),IF(OR($S812&lt;=-0.03,$BA812&lt;-0.003),0,IF(OR($S812&lt;=-0.02,$BA812&lt;0.01),50,100)),"")</f>
        <v>50</v>
      </c>
      <c r="BC812" s="0" t="str">
        <f aca="false">IF(OR(COUNT($AZ812)=0,COUNT($AZ811)=0),"",IF(OR($AY812/$AZ811-1&lt;=-0.03,$AZ812/$AZ811-1&lt;=-0.045,IF(COUNT($AZ803:$AZ812)=10,AVERAGE($AZ808:$AZ812)/AVERAGE($AZ803:$AZ812)-1&lt;-0.01,FALSE())),0,IF(OR($AZ812/$AZ811-1&lt;=-0.02,IF(COUNT($AZ803:$AZ812)=10,AVERAGE($AZ808:$AZ812)/AVERAGE($AZ803:$AZ812)-1&lt;0.005,FALSE())),50,100)))</f>
        <v/>
      </c>
    </row>
    <row r="813" customFormat="false" ht="15" hidden="false" customHeight="true" outlineLevel="0" collapsed="false">
      <c r="A813" s="47" t="n">
        <v>809</v>
      </c>
      <c r="B813" s="48" t="n">
        <v>43732</v>
      </c>
      <c r="C813" s="47" t="n">
        <v>2019</v>
      </c>
      <c r="D813" s="49" t="s">
        <v>237</v>
      </c>
      <c r="E813" s="50" t="n">
        <v>7710.04</v>
      </c>
      <c r="F813" s="51" t="n">
        <v>0.049174</v>
      </c>
      <c r="G813" s="51" t="n">
        <v>-0.038283</v>
      </c>
      <c r="H813" s="52" t="n">
        <v>0.7959</v>
      </c>
      <c r="I813" s="53" t="n">
        <v>390</v>
      </c>
      <c r="J813" s="47" t="s">
        <v>235</v>
      </c>
      <c r="K813" s="54" t="n">
        <v>17.05</v>
      </c>
      <c r="L813" s="55" t="n">
        <f aca="false">IF(COUNT(F813)=0,50,IF(F813&gt;=0,100,IF(F813&gt;=-0.02,50,0)))</f>
        <v>100</v>
      </c>
      <c r="M813" s="55" t="n">
        <f aca="false">IF(COUNT(G813)=0,50,IF(G813&gt;-0.06,100,IF(G813&gt;-0.15,50,0)))</f>
        <v>100</v>
      </c>
      <c r="N813" s="55" t="n">
        <f aca="false">IF(COUNT(H813)=0,50,IF(H813&gt;=0.6,100,IF(H813&gt;=0.4,50,0)))</f>
        <v>100</v>
      </c>
      <c r="O813" s="55" t="n">
        <f aca="false">IF(COUNT(I813)=0,50,IF(J813="proxy_vix",50,IF(I813&lt;350,100,IF(I813&lt;=450,50,0))))</f>
        <v>50</v>
      </c>
      <c r="P813" s="55" t="n">
        <f aca="false">IF(COUNT(K813)=0,50,IF(K813&lt;20,100,IF(K813&lt;=25,50,0)))</f>
        <v>100</v>
      </c>
      <c r="Q813" s="54"/>
      <c r="R813" s="47"/>
      <c r="S813" s="51" t="n">
        <f aca="false">$E813/$E812-1</f>
        <v>-0.0138860999589441</v>
      </c>
      <c r="T813" s="56" t="n">
        <f aca="false">$K813/$K812-1</f>
        <v>0.143527833668679</v>
      </c>
      <c r="V813" s="57"/>
      <c r="W813" s="57"/>
      <c r="Y813" s="1" t="str">
        <f aca="false">IF(AX813&gt;=70,"EASY",IF(AX813&gt;40,"UNCERTAIN","HARD"))</f>
        <v>EASY</v>
      </c>
      <c r="AA813" s="58" t="n">
        <f aca="false">IF($A813&lt;200,"",AVERAGE($E764:$E813)/AVERAGE($E614:$E813)-1)</f>
        <v>0.0561614196142104</v>
      </c>
      <c r="AB813" s="59" t="n">
        <f aca="false">LOOKUP($B813,07_L1政策步階!$A$4:$A$14,07_L1政策步階!$C$4:$C$14)</f>
        <v>1</v>
      </c>
      <c r="AC813" s="57"/>
      <c r="AD813" s="57"/>
      <c r="AE813" s="57"/>
      <c r="AF813" s="57"/>
      <c r="AG813" s="57"/>
      <c r="AH813" s="57"/>
      <c r="AI813" s="57"/>
      <c r="AJ813" s="57"/>
      <c r="AK813" s="57"/>
      <c r="AL813" s="59" t="n">
        <f aca="false">IF(ISNUMBER($AA813),IF($AA813&gt;=0.005,100,IF($AA813&gt;=-0.015,50,0)),"")</f>
        <v>100</v>
      </c>
      <c r="AM813" s="59" t="n">
        <f aca="false">IF(ISNUMBER($AB813),IF($AB813=1,100,IF($AB813=0,50,0)),"")</f>
        <v>100</v>
      </c>
      <c r="AN813" s="0" t="str">
        <f aca="false">IF(ISNUMBER($AC813),IF($AC813&gt;=0.001,100,IF($AC813&gt;=-0.003,50,0)),"")</f>
        <v/>
      </c>
      <c r="AO813" s="0" t="str">
        <f aca="false">IF(ISNUMBER($AD813),IF($AD813&gt;=0.04,100,IF($AD813&gt;=0,50,0)),"")</f>
        <v/>
      </c>
      <c r="AP813" s="0" t="str">
        <f aca="false">IF(ISNUMBER($AE813),IF($AE813&gt;=25,100,IF($AE813&gt;=-75,50,0)),"")</f>
        <v/>
      </c>
      <c r="AQ813" s="0" t="str">
        <f aca="false">IF(ISNUMBER($AF813),IF($AF813&gt;0,100,IF($AF813&gt;=-50,50,0)),"")</f>
        <v/>
      </c>
      <c r="AR813" s="0" t="str">
        <f aca="false">IF(ISNUMBER($AG813),IF($AG813=1,100,IF($AG813=0,50,0)),"")</f>
        <v/>
      </c>
      <c r="AS813" s="0" t="str">
        <f aca="false">IF(ISNUMBER($AH813),IF($AH813&lt;0,100,IF($AH813&lt;=20,50,0)),"")</f>
        <v/>
      </c>
      <c r="AT813" s="0" t="str">
        <f aca="false">IF(ISNUMBER($AI813),IF($AI813&lt;0.95,100,IF($AI813&lt;=1,50,0)),"")</f>
        <v/>
      </c>
      <c r="AU813" s="0" t="str">
        <f aca="false">IF(ISNUMBER($AJ813),IF($AJ813&lt;30,0,IF($AJ813&lt;40,50,IF($AJ813&lt;=90,100,50))),"")</f>
        <v/>
      </c>
      <c r="AV813" s="0" t="str">
        <f aca="false">IF(ISNUMBER($AK813),IF($AK813&gt;-0.2,100,IF($AK813&gt;=-0.4,50,0)),"")</f>
        <v/>
      </c>
      <c r="AW813" s="59" t="n">
        <f aca="false">01_指標庫!$H$4*ISNUMBER($F813)+01_指標庫!$H$5*ISNUMBER($AA813)+01_指標庫!$H$6*ISNUMBER($G813)+01_指標庫!$H$7*ISNUMBER($H813)+01_指標庫!$H$8*ISNUMBER($AF813)+01_指標庫!$H$9*ISNUMBER($AG813)+01_指標庫!$H$10*ISNUMBER($AB813)+01_指標庫!$H$11*ISNUMBER($AC813)+01_指標庫!$H$12*ISNUMBER($AD813)+01_指標庫!$H$13*ISNUMBER($AE813)+01_指標庫!$H$14*ISNUMBER($I813)+01_指標庫!$H$15*ISNUMBER($AH813)+01_指標庫!$H$16*ISNUMBER($K813)+01_指標庫!$H$17*ISNUMBER($AI813)+01_指標庫!$H$18*ISNUMBER($AJ813)+01_指標庫!$H$19*ISNUMBER($AK813)+01_指標庫!$H$20*ISNUMBER($BB813)+01_指標庫!$H$21*ISNUMBER($BC813)</f>
        <v>51</v>
      </c>
      <c r="AX813" s="59" t="n">
        <f aca="false">IF(AW813=0,50,ROUND((01_指標庫!$H$4*IF(ISNUMBER($F813),L813,0)+01_指標庫!$H$5*IF(ISNUMBER($AA813),AL813,0)+01_指標庫!$H$6*IF(ISNUMBER($G813),M813,0)+01_指標庫!$H$7*IF(ISNUMBER($H813),N813,0)+01_指標庫!$H$8*IF(ISNUMBER($AF813),AQ813,0)+01_指標庫!$H$9*IF(ISNUMBER($AG813),AR813,0)+01_指標庫!$H$10*IF(ISNUMBER($AB813),AM813,0)+01_指標庫!$H$11*IF(ISNUMBER($AC813),AN813,0)+01_指標庫!$H$12*IF(ISNUMBER($AD813),AO813,0)+01_指標庫!$H$13*IF(ISNUMBER($AE813),AP813,0)+01_指標庫!$H$14*IF(ISNUMBER($I813),O813,0)+01_指標庫!$H$15*IF(ISNUMBER($AH813),AS813,0)+01_指標庫!$H$16*IF(ISNUMBER($K813),P813,0)+01_指標庫!$H$17*IF(ISNUMBER($AI813),AT813,0)+01_指標庫!$H$18*IF(ISNUMBER($AJ813),AU813,0)+01_指標庫!$H$19*IF(ISNUMBER($AK813),AV813,0)+01_指標庫!$H$20*IF(ISNUMBER($BB813),BB813,0)+01_指標庫!$H$21*IF(ISNUMBER($BC813),BC813,0))/AW813,1))</f>
        <v>80.4</v>
      </c>
      <c r="AY813" s="60"/>
      <c r="AZ813" s="60"/>
      <c r="BA813" s="58" t="n">
        <f aca="false">AVERAGE($E809:$E813)/AVERAGE($E804:$E813)-1</f>
        <v>-0.00377340146461724</v>
      </c>
      <c r="BB813" s="59" t="n">
        <f aca="false">IF(ISNUMBER($BA813),IF(OR($S813&lt;=-0.03,$BA813&lt;-0.003),0,IF(OR($S813&lt;=-0.02,$BA813&lt;0.01),50,100)),"")</f>
        <v>0</v>
      </c>
      <c r="BC813" s="0" t="str">
        <f aca="false">IF(OR(COUNT($AZ813)=0,COUNT($AZ812)=0),"",IF(OR($AY813/$AZ812-1&lt;=-0.03,$AZ813/$AZ812-1&lt;=-0.045,IF(COUNT($AZ804:$AZ813)=10,AVERAGE($AZ809:$AZ813)/AVERAGE($AZ804:$AZ813)-1&lt;-0.01,FALSE())),0,IF(OR($AZ813/$AZ812-1&lt;=-0.02,IF(COUNT($AZ804:$AZ813)=10,AVERAGE($AZ809:$AZ813)/AVERAGE($AZ804:$AZ813)-1&lt;0.005,FALSE())),50,100)))</f>
        <v/>
      </c>
    </row>
    <row r="814" customFormat="false" ht="15" hidden="false" customHeight="true" outlineLevel="0" collapsed="false">
      <c r="A814" s="47" t="n">
        <v>810</v>
      </c>
      <c r="B814" s="48" t="n">
        <v>43733</v>
      </c>
      <c r="C814" s="47" t="n">
        <v>2019</v>
      </c>
      <c r="D814" s="49" t="s">
        <v>238</v>
      </c>
      <c r="E814" s="50" t="n">
        <v>7803.54</v>
      </c>
      <c r="F814" s="51" t="n">
        <v>0.061038</v>
      </c>
      <c r="G814" s="51" t="n">
        <v>-0.02662</v>
      </c>
      <c r="H814" s="52" t="n">
        <v>0.7959</v>
      </c>
      <c r="I814" s="53" t="n">
        <v>391</v>
      </c>
      <c r="J814" s="47" t="s">
        <v>235</v>
      </c>
      <c r="K814" s="54" t="n">
        <v>15.96</v>
      </c>
      <c r="L814" s="55" t="n">
        <f aca="false">IF(COUNT(F814)=0,50,IF(F814&gt;=0,100,IF(F814&gt;=-0.02,50,0)))</f>
        <v>100</v>
      </c>
      <c r="M814" s="55" t="n">
        <f aca="false">IF(COUNT(G814)=0,50,IF(G814&gt;-0.06,100,IF(G814&gt;-0.15,50,0)))</f>
        <v>100</v>
      </c>
      <c r="N814" s="55" t="n">
        <f aca="false">IF(COUNT(H814)=0,50,IF(H814&gt;=0.6,100,IF(H814&gt;=0.4,50,0)))</f>
        <v>100</v>
      </c>
      <c r="O814" s="55" t="n">
        <f aca="false">IF(COUNT(I814)=0,50,IF(J814="proxy_vix",50,IF(I814&lt;350,100,IF(I814&lt;=450,50,0))))</f>
        <v>50</v>
      </c>
      <c r="P814" s="55" t="n">
        <f aca="false">IF(COUNT(K814)=0,50,IF(K814&lt;20,100,IF(K814&lt;=25,50,0)))</f>
        <v>100</v>
      </c>
      <c r="Q814" s="54"/>
      <c r="R814" s="47"/>
      <c r="S814" s="51" t="n">
        <f aca="false">$E814/$E813-1</f>
        <v>0.0121270447364734</v>
      </c>
      <c r="T814" s="56" t="n">
        <f aca="false">$K814/$K813-1</f>
        <v>-0.0639296187683285</v>
      </c>
      <c r="V814" s="57"/>
      <c r="W814" s="57"/>
      <c r="Y814" s="1" t="str">
        <f aca="false">IF(AX814&gt;=70,"EASY",IF(AX814&gt;40,"UNCERTAIN","HARD"))</f>
        <v>EASY</v>
      </c>
      <c r="AA814" s="58" t="n">
        <f aca="false">IF($A814&lt;200,"",AVERAGE($E765:$E814)/AVERAGE($E615:$E814)-1)</f>
        <v>0.054970831637406</v>
      </c>
      <c r="AB814" s="59" t="n">
        <f aca="false">LOOKUP($B814,07_L1政策步階!$A$4:$A$14,07_L1政策步階!$C$4:$C$14)</f>
        <v>1</v>
      </c>
      <c r="AC814" s="57"/>
      <c r="AD814" s="57"/>
      <c r="AE814" s="57"/>
      <c r="AF814" s="57"/>
      <c r="AG814" s="57"/>
      <c r="AH814" s="57"/>
      <c r="AI814" s="57"/>
      <c r="AJ814" s="57"/>
      <c r="AK814" s="57"/>
      <c r="AL814" s="59" t="n">
        <f aca="false">IF(ISNUMBER($AA814),IF($AA814&gt;=0.005,100,IF($AA814&gt;=-0.015,50,0)),"")</f>
        <v>100</v>
      </c>
      <c r="AM814" s="59" t="n">
        <f aca="false">IF(ISNUMBER($AB814),IF($AB814=1,100,IF($AB814=0,50,0)),"")</f>
        <v>100</v>
      </c>
      <c r="AN814" s="0" t="str">
        <f aca="false">IF(ISNUMBER($AC814),IF($AC814&gt;=0.001,100,IF($AC814&gt;=-0.003,50,0)),"")</f>
        <v/>
      </c>
      <c r="AO814" s="0" t="str">
        <f aca="false">IF(ISNUMBER($AD814),IF($AD814&gt;=0.04,100,IF($AD814&gt;=0,50,0)),"")</f>
        <v/>
      </c>
      <c r="AP814" s="0" t="str">
        <f aca="false">IF(ISNUMBER($AE814),IF($AE814&gt;=25,100,IF($AE814&gt;=-75,50,0)),"")</f>
        <v/>
      </c>
      <c r="AQ814" s="0" t="str">
        <f aca="false">IF(ISNUMBER($AF814),IF($AF814&gt;0,100,IF($AF814&gt;=-50,50,0)),"")</f>
        <v/>
      </c>
      <c r="AR814" s="0" t="str">
        <f aca="false">IF(ISNUMBER($AG814),IF($AG814=1,100,IF($AG814=0,50,0)),"")</f>
        <v/>
      </c>
      <c r="AS814" s="0" t="str">
        <f aca="false">IF(ISNUMBER($AH814),IF($AH814&lt;0,100,IF($AH814&lt;=20,50,0)),"")</f>
        <v/>
      </c>
      <c r="AT814" s="0" t="str">
        <f aca="false">IF(ISNUMBER($AI814),IF($AI814&lt;0.95,100,IF($AI814&lt;=1,50,0)),"")</f>
        <v/>
      </c>
      <c r="AU814" s="0" t="str">
        <f aca="false">IF(ISNUMBER($AJ814),IF($AJ814&lt;30,0,IF($AJ814&lt;40,50,IF($AJ814&lt;=90,100,50))),"")</f>
        <v/>
      </c>
      <c r="AV814" s="0" t="str">
        <f aca="false">IF(ISNUMBER($AK814),IF($AK814&gt;-0.2,100,IF($AK814&gt;=-0.4,50,0)),"")</f>
        <v/>
      </c>
      <c r="AW814" s="59" t="n">
        <f aca="false">01_指標庫!$H$4*ISNUMBER($F814)+01_指標庫!$H$5*ISNUMBER($AA814)+01_指標庫!$H$6*ISNUMBER($G814)+01_指標庫!$H$7*ISNUMBER($H814)+01_指標庫!$H$8*ISNUMBER($AF814)+01_指標庫!$H$9*ISNUMBER($AG814)+01_指標庫!$H$10*ISNUMBER($AB814)+01_指標庫!$H$11*ISNUMBER($AC814)+01_指標庫!$H$12*ISNUMBER($AD814)+01_指標庫!$H$13*ISNUMBER($AE814)+01_指標庫!$H$14*ISNUMBER($I814)+01_指標庫!$H$15*ISNUMBER($AH814)+01_指標庫!$H$16*ISNUMBER($K814)+01_指標庫!$H$17*ISNUMBER($AI814)+01_指標庫!$H$18*ISNUMBER($AJ814)+01_指標庫!$H$19*ISNUMBER($AK814)+01_指標庫!$H$20*ISNUMBER($BB814)+01_指標庫!$H$21*ISNUMBER($BC814)</f>
        <v>51</v>
      </c>
      <c r="AX814" s="59" t="n">
        <f aca="false">IF(AW814=0,50,ROUND((01_指標庫!$H$4*IF(ISNUMBER($F814),L814,0)+01_指標庫!$H$5*IF(ISNUMBER($AA814),AL814,0)+01_指標庫!$H$6*IF(ISNUMBER($G814),M814,0)+01_指標庫!$H$7*IF(ISNUMBER($H814),N814,0)+01_指標庫!$H$8*IF(ISNUMBER($AF814),AQ814,0)+01_指標庫!$H$9*IF(ISNUMBER($AG814),AR814,0)+01_指標庫!$H$10*IF(ISNUMBER($AB814),AM814,0)+01_指標庫!$H$11*IF(ISNUMBER($AC814),AN814,0)+01_指標庫!$H$12*IF(ISNUMBER($AD814),AO814,0)+01_指標庫!$H$13*IF(ISNUMBER($AE814),AP814,0)+01_指標庫!$H$14*IF(ISNUMBER($I814),O814,0)+01_指標庫!$H$15*IF(ISNUMBER($AH814),AS814,0)+01_指標庫!$H$16*IF(ISNUMBER($K814),P814,0)+01_指標庫!$H$17*IF(ISNUMBER($AI814),AT814,0)+01_指標庫!$H$18*IF(ISNUMBER($AJ814),AU814,0)+01_指標庫!$H$19*IF(ISNUMBER($AK814),AV814,0)+01_指標庫!$H$20*IF(ISNUMBER($BB814),BB814,0)+01_指標庫!$H$21*IF(ISNUMBER($BC814),BC814,0))/AW814,1))</f>
        <v>80.4</v>
      </c>
      <c r="AY814" s="60"/>
      <c r="AZ814" s="60"/>
      <c r="BA814" s="58" t="n">
        <f aca="false">AVERAGE($E810:$E814)/AVERAGE($E805:$E814)-1</f>
        <v>-0.00487301646751404</v>
      </c>
      <c r="BB814" s="59" t="n">
        <f aca="false">IF(ISNUMBER($BA814),IF(OR($S814&lt;=-0.03,$BA814&lt;-0.003),0,IF(OR($S814&lt;=-0.02,$BA814&lt;0.01),50,100)),"")</f>
        <v>0</v>
      </c>
      <c r="BC814" s="0" t="str">
        <f aca="false">IF(OR(COUNT($AZ814)=0,COUNT($AZ813)=0),"",IF(OR($AY814/$AZ813-1&lt;=-0.03,$AZ814/$AZ813-1&lt;=-0.045,IF(COUNT($AZ805:$AZ814)=10,AVERAGE($AZ810:$AZ814)/AVERAGE($AZ805:$AZ814)-1&lt;-0.01,FALSE())),0,IF(OR($AZ814/$AZ813-1&lt;=-0.02,IF(COUNT($AZ805:$AZ814)=10,AVERAGE($AZ810:$AZ814)/AVERAGE($AZ805:$AZ814)-1&lt;0.005,FALSE())),50,100)))</f>
        <v/>
      </c>
    </row>
    <row r="815" customFormat="false" ht="15" hidden="false" customHeight="true" outlineLevel="0" collapsed="false">
      <c r="A815" s="47" t="n">
        <v>811</v>
      </c>
      <c r="B815" s="48" t="n">
        <v>43734</v>
      </c>
      <c r="C815" s="47" t="n">
        <v>2019</v>
      </c>
      <c r="D815" s="49" t="s">
        <v>239</v>
      </c>
      <c r="E815" s="50" t="n">
        <v>7771.99</v>
      </c>
      <c r="F815" s="51" t="n">
        <v>0.055966</v>
      </c>
      <c r="G815" s="51" t="n">
        <v>-0.030555</v>
      </c>
      <c r="H815" s="52" t="n">
        <v>0.7959</v>
      </c>
      <c r="I815" s="53" t="n">
        <v>395</v>
      </c>
      <c r="J815" s="47" t="s">
        <v>235</v>
      </c>
      <c r="K815" s="54" t="n">
        <v>16.07</v>
      </c>
      <c r="L815" s="55" t="n">
        <f aca="false">IF(COUNT(F815)=0,50,IF(F815&gt;=0,100,IF(F815&gt;=-0.02,50,0)))</f>
        <v>100</v>
      </c>
      <c r="M815" s="55" t="n">
        <f aca="false">IF(COUNT(G815)=0,50,IF(G815&gt;-0.06,100,IF(G815&gt;-0.15,50,0)))</f>
        <v>100</v>
      </c>
      <c r="N815" s="55" t="n">
        <f aca="false">IF(COUNT(H815)=0,50,IF(H815&gt;=0.6,100,IF(H815&gt;=0.4,50,0)))</f>
        <v>100</v>
      </c>
      <c r="O815" s="55" t="n">
        <f aca="false">IF(COUNT(I815)=0,50,IF(J815="proxy_vix",50,IF(I815&lt;350,100,IF(I815&lt;=450,50,0))))</f>
        <v>50</v>
      </c>
      <c r="P815" s="55" t="n">
        <f aca="false">IF(COUNT(K815)=0,50,IF(K815&lt;20,100,IF(K815&lt;=25,50,0)))</f>
        <v>100</v>
      </c>
      <c r="Q815" s="54"/>
      <c r="R815" s="47"/>
      <c r="S815" s="51" t="n">
        <f aca="false">$E815/$E814-1</f>
        <v>-0.00404303687813479</v>
      </c>
      <c r="T815" s="56" t="n">
        <f aca="false">$K815/$K814-1</f>
        <v>0.00689223057644117</v>
      </c>
      <c r="V815" s="57"/>
      <c r="W815" s="57"/>
      <c r="Y815" s="1" t="str">
        <f aca="false">IF(AX815&gt;=70,"EASY",IF(AX815&gt;40,"UNCERTAIN","HARD"))</f>
        <v>EASY</v>
      </c>
      <c r="AA815" s="58" t="n">
        <f aca="false">IF($A815&lt;200,"",AVERAGE($E766:$E815)/AVERAGE($E616:$E815)-1)</f>
        <v>0.0538728762404381</v>
      </c>
      <c r="AB815" s="59" t="n">
        <f aca="false">LOOKUP($B815,07_L1政策步階!$A$4:$A$14,07_L1政策步階!$C$4:$C$14)</f>
        <v>1</v>
      </c>
      <c r="AC815" s="57"/>
      <c r="AD815" s="57"/>
      <c r="AE815" s="57"/>
      <c r="AF815" s="57"/>
      <c r="AG815" s="57"/>
      <c r="AH815" s="57"/>
      <c r="AI815" s="57"/>
      <c r="AJ815" s="57"/>
      <c r="AK815" s="57"/>
      <c r="AL815" s="59" t="n">
        <f aca="false">IF(ISNUMBER($AA815),IF($AA815&gt;=0.005,100,IF($AA815&gt;=-0.015,50,0)),"")</f>
        <v>100</v>
      </c>
      <c r="AM815" s="59" t="n">
        <f aca="false">IF(ISNUMBER($AB815),IF($AB815=1,100,IF($AB815=0,50,0)),"")</f>
        <v>100</v>
      </c>
      <c r="AN815" s="0" t="str">
        <f aca="false">IF(ISNUMBER($AC815),IF($AC815&gt;=0.001,100,IF($AC815&gt;=-0.003,50,0)),"")</f>
        <v/>
      </c>
      <c r="AO815" s="0" t="str">
        <f aca="false">IF(ISNUMBER($AD815),IF($AD815&gt;=0.04,100,IF($AD815&gt;=0,50,0)),"")</f>
        <v/>
      </c>
      <c r="AP815" s="0" t="str">
        <f aca="false">IF(ISNUMBER($AE815),IF($AE815&gt;=25,100,IF($AE815&gt;=-75,50,0)),"")</f>
        <v/>
      </c>
      <c r="AQ815" s="0" t="str">
        <f aca="false">IF(ISNUMBER($AF815),IF($AF815&gt;0,100,IF($AF815&gt;=-50,50,0)),"")</f>
        <v/>
      </c>
      <c r="AR815" s="0" t="str">
        <f aca="false">IF(ISNUMBER($AG815),IF($AG815=1,100,IF($AG815=0,50,0)),"")</f>
        <v/>
      </c>
      <c r="AS815" s="0" t="str">
        <f aca="false">IF(ISNUMBER($AH815),IF($AH815&lt;0,100,IF($AH815&lt;=20,50,0)),"")</f>
        <v/>
      </c>
      <c r="AT815" s="0" t="str">
        <f aca="false">IF(ISNUMBER($AI815),IF($AI815&lt;0.95,100,IF($AI815&lt;=1,50,0)),"")</f>
        <v/>
      </c>
      <c r="AU815" s="0" t="str">
        <f aca="false">IF(ISNUMBER($AJ815),IF($AJ815&lt;30,0,IF($AJ815&lt;40,50,IF($AJ815&lt;=90,100,50))),"")</f>
        <v/>
      </c>
      <c r="AV815" s="0" t="str">
        <f aca="false">IF(ISNUMBER($AK815),IF($AK815&gt;-0.2,100,IF($AK815&gt;=-0.4,50,0)),"")</f>
        <v/>
      </c>
      <c r="AW815" s="59" t="n">
        <f aca="false">01_指標庫!$H$4*ISNUMBER($F815)+01_指標庫!$H$5*ISNUMBER($AA815)+01_指標庫!$H$6*ISNUMBER($G815)+01_指標庫!$H$7*ISNUMBER($H815)+01_指標庫!$H$8*ISNUMBER($AF815)+01_指標庫!$H$9*ISNUMBER($AG815)+01_指標庫!$H$10*ISNUMBER($AB815)+01_指標庫!$H$11*ISNUMBER($AC815)+01_指標庫!$H$12*ISNUMBER($AD815)+01_指標庫!$H$13*ISNUMBER($AE815)+01_指標庫!$H$14*ISNUMBER($I815)+01_指標庫!$H$15*ISNUMBER($AH815)+01_指標庫!$H$16*ISNUMBER($K815)+01_指標庫!$H$17*ISNUMBER($AI815)+01_指標庫!$H$18*ISNUMBER($AJ815)+01_指標庫!$H$19*ISNUMBER($AK815)+01_指標庫!$H$20*ISNUMBER($BB815)+01_指標庫!$H$21*ISNUMBER($BC815)</f>
        <v>51</v>
      </c>
      <c r="AX815" s="59" t="n">
        <f aca="false">IF(AW815=0,50,ROUND((01_指標庫!$H$4*IF(ISNUMBER($F815),L815,0)+01_指標庫!$H$5*IF(ISNUMBER($AA815),AL815,0)+01_指標庫!$H$6*IF(ISNUMBER($G815),M815,0)+01_指標庫!$H$7*IF(ISNUMBER($H815),N815,0)+01_指標庫!$H$8*IF(ISNUMBER($AF815),AQ815,0)+01_指標庫!$H$9*IF(ISNUMBER($AG815),AR815,0)+01_指標庫!$H$10*IF(ISNUMBER($AB815),AM815,0)+01_指標庫!$H$11*IF(ISNUMBER($AC815),AN815,0)+01_指標庫!$H$12*IF(ISNUMBER($AD815),AO815,0)+01_指標庫!$H$13*IF(ISNUMBER($AE815),AP815,0)+01_指標庫!$H$14*IF(ISNUMBER($I815),O815,0)+01_指標庫!$H$15*IF(ISNUMBER($AH815),AS815,0)+01_指標庫!$H$16*IF(ISNUMBER($K815),P815,0)+01_指標庫!$H$17*IF(ISNUMBER($AI815),AT815,0)+01_指標庫!$H$18*IF(ISNUMBER($AJ815),AU815,0)+01_指標庫!$H$19*IF(ISNUMBER($AK815),AV815,0)+01_指標庫!$H$20*IF(ISNUMBER($BB815),BB815,0)+01_指標庫!$H$21*IF(ISNUMBER($BC815),BC815,0))/AW815,1))</f>
        <v>80.4</v>
      </c>
      <c r="AY815" s="60"/>
      <c r="AZ815" s="60"/>
      <c r="BA815" s="58" t="n">
        <f aca="false">AVERAGE($E811:$E815)/AVERAGE($E806:$E815)-1</f>
        <v>-0.00634021520510653</v>
      </c>
      <c r="BB815" s="59" t="n">
        <f aca="false">IF(ISNUMBER($BA815),IF(OR($S815&lt;=-0.03,$BA815&lt;-0.003),0,IF(OR($S815&lt;=-0.02,$BA815&lt;0.01),50,100)),"")</f>
        <v>0</v>
      </c>
      <c r="BC815" s="0" t="str">
        <f aca="false">IF(OR(COUNT($AZ815)=0,COUNT($AZ814)=0),"",IF(OR($AY815/$AZ814-1&lt;=-0.03,$AZ815/$AZ814-1&lt;=-0.045,IF(COUNT($AZ806:$AZ815)=10,AVERAGE($AZ811:$AZ815)/AVERAGE($AZ806:$AZ815)-1&lt;-0.01,FALSE())),0,IF(OR($AZ815/$AZ814-1&lt;=-0.02,IF(COUNT($AZ806:$AZ815)=10,AVERAGE($AZ811:$AZ815)/AVERAGE($AZ806:$AZ815)-1&lt;0.005,FALSE())),50,100)))</f>
        <v/>
      </c>
    </row>
    <row r="816" customFormat="false" ht="15" hidden="false" customHeight="true" outlineLevel="0" collapsed="false">
      <c r="A816" s="47" t="n">
        <v>812</v>
      </c>
      <c r="B816" s="48" t="n">
        <v>43735</v>
      </c>
      <c r="C816" s="47" t="n">
        <v>2019</v>
      </c>
      <c r="D816" s="49" t="s">
        <v>234</v>
      </c>
      <c r="E816" s="50" t="n">
        <v>7681.58</v>
      </c>
      <c r="F816" s="51" t="n">
        <v>0.04299</v>
      </c>
      <c r="G816" s="51" t="n">
        <v>-0.041833</v>
      </c>
      <c r="H816" s="52" t="n">
        <v>0.7755</v>
      </c>
      <c r="I816" s="53" t="n">
        <v>399</v>
      </c>
      <c r="J816" s="47" t="s">
        <v>235</v>
      </c>
      <c r="K816" s="54" t="n">
        <v>17.22</v>
      </c>
      <c r="L816" s="55" t="n">
        <f aca="false">IF(COUNT(F816)=0,50,IF(F816&gt;=0,100,IF(F816&gt;=-0.02,50,0)))</f>
        <v>100</v>
      </c>
      <c r="M816" s="55" t="n">
        <f aca="false">IF(COUNT(G816)=0,50,IF(G816&gt;-0.06,100,IF(G816&gt;-0.15,50,0)))</f>
        <v>100</v>
      </c>
      <c r="N816" s="55" t="n">
        <f aca="false">IF(COUNT(H816)=0,50,IF(H816&gt;=0.6,100,IF(H816&gt;=0.4,50,0)))</f>
        <v>100</v>
      </c>
      <c r="O816" s="55" t="n">
        <f aca="false">IF(COUNT(I816)=0,50,IF(J816="proxy_vix",50,IF(I816&lt;350,100,IF(I816&lt;=450,50,0))))</f>
        <v>50</v>
      </c>
      <c r="P816" s="55" t="n">
        <f aca="false">IF(COUNT(K816)=0,50,IF(K816&lt;20,100,IF(K816&lt;=25,50,0)))</f>
        <v>100</v>
      </c>
      <c r="Q816" s="54"/>
      <c r="R816" s="47"/>
      <c r="S816" s="51" t="n">
        <f aca="false">$E816/$E815-1</f>
        <v>-0.0116327993216666</v>
      </c>
      <c r="T816" s="56" t="n">
        <f aca="false">$K816/$K815-1</f>
        <v>0.07156191661481</v>
      </c>
      <c r="V816" s="57"/>
      <c r="W816" s="57"/>
      <c r="Y816" s="1" t="str">
        <f aca="false">IF(AX816&gt;=70,"EASY",IF(AX816&gt;40,"UNCERTAIN","HARD"))</f>
        <v>EASY</v>
      </c>
      <c r="AA816" s="58" t="n">
        <f aca="false">IF($A816&lt;200,"",AVERAGE($E767:$E816)/AVERAGE($E617:$E816)-1)</f>
        <v>0.0525692768467543</v>
      </c>
      <c r="AB816" s="59" t="n">
        <f aca="false">LOOKUP($B816,07_L1政策步階!$A$4:$A$14,07_L1政策步階!$C$4:$C$14)</f>
        <v>1</v>
      </c>
      <c r="AC816" s="57"/>
      <c r="AD816" s="57"/>
      <c r="AE816" s="57"/>
      <c r="AF816" s="57"/>
      <c r="AG816" s="57"/>
      <c r="AH816" s="57"/>
      <c r="AI816" s="57"/>
      <c r="AJ816" s="57"/>
      <c r="AK816" s="57"/>
      <c r="AL816" s="59" t="n">
        <f aca="false">IF(ISNUMBER($AA816),IF($AA816&gt;=0.005,100,IF($AA816&gt;=-0.015,50,0)),"")</f>
        <v>100</v>
      </c>
      <c r="AM816" s="59" t="n">
        <f aca="false">IF(ISNUMBER($AB816),IF($AB816=1,100,IF($AB816=0,50,0)),"")</f>
        <v>100</v>
      </c>
      <c r="AN816" s="0" t="str">
        <f aca="false">IF(ISNUMBER($AC816),IF($AC816&gt;=0.001,100,IF($AC816&gt;=-0.003,50,0)),"")</f>
        <v/>
      </c>
      <c r="AO816" s="0" t="str">
        <f aca="false">IF(ISNUMBER($AD816),IF($AD816&gt;=0.04,100,IF($AD816&gt;=0,50,0)),"")</f>
        <v/>
      </c>
      <c r="AP816" s="0" t="str">
        <f aca="false">IF(ISNUMBER($AE816),IF($AE816&gt;=25,100,IF($AE816&gt;=-75,50,0)),"")</f>
        <v/>
      </c>
      <c r="AQ816" s="0" t="str">
        <f aca="false">IF(ISNUMBER($AF816),IF($AF816&gt;0,100,IF($AF816&gt;=-50,50,0)),"")</f>
        <v/>
      </c>
      <c r="AR816" s="0" t="str">
        <f aca="false">IF(ISNUMBER($AG816),IF($AG816=1,100,IF($AG816=0,50,0)),"")</f>
        <v/>
      </c>
      <c r="AS816" s="0" t="str">
        <f aca="false">IF(ISNUMBER($AH816),IF($AH816&lt;0,100,IF($AH816&lt;=20,50,0)),"")</f>
        <v/>
      </c>
      <c r="AT816" s="0" t="str">
        <f aca="false">IF(ISNUMBER($AI816),IF($AI816&lt;0.95,100,IF($AI816&lt;=1,50,0)),"")</f>
        <v/>
      </c>
      <c r="AU816" s="0" t="str">
        <f aca="false">IF(ISNUMBER($AJ816),IF($AJ816&lt;30,0,IF($AJ816&lt;40,50,IF($AJ816&lt;=90,100,50))),"")</f>
        <v/>
      </c>
      <c r="AV816" s="0" t="str">
        <f aca="false">IF(ISNUMBER($AK816),IF($AK816&gt;-0.2,100,IF($AK816&gt;=-0.4,50,0)),"")</f>
        <v/>
      </c>
      <c r="AW816" s="59" t="n">
        <f aca="false">01_指標庫!$H$4*ISNUMBER($F816)+01_指標庫!$H$5*ISNUMBER($AA816)+01_指標庫!$H$6*ISNUMBER($G816)+01_指標庫!$H$7*ISNUMBER($H816)+01_指標庫!$H$8*ISNUMBER($AF816)+01_指標庫!$H$9*ISNUMBER($AG816)+01_指標庫!$H$10*ISNUMBER($AB816)+01_指標庫!$H$11*ISNUMBER($AC816)+01_指標庫!$H$12*ISNUMBER($AD816)+01_指標庫!$H$13*ISNUMBER($AE816)+01_指標庫!$H$14*ISNUMBER($I816)+01_指標庫!$H$15*ISNUMBER($AH816)+01_指標庫!$H$16*ISNUMBER($K816)+01_指標庫!$H$17*ISNUMBER($AI816)+01_指標庫!$H$18*ISNUMBER($AJ816)+01_指標庫!$H$19*ISNUMBER($AK816)+01_指標庫!$H$20*ISNUMBER($BB816)+01_指標庫!$H$21*ISNUMBER($BC816)</f>
        <v>51</v>
      </c>
      <c r="AX816" s="59" t="n">
        <f aca="false">IF(AW816=0,50,ROUND((01_指標庫!$H$4*IF(ISNUMBER($F816),L816,0)+01_指標庫!$H$5*IF(ISNUMBER($AA816),AL816,0)+01_指標庫!$H$6*IF(ISNUMBER($G816),M816,0)+01_指標庫!$H$7*IF(ISNUMBER($H816),N816,0)+01_指標庫!$H$8*IF(ISNUMBER($AF816),AQ816,0)+01_指標庫!$H$9*IF(ISNUMBER($AG816),AR816,0)+01_指標庫!$H$10*IF(ISNUMBER($AB816),AM816,0)+01_指標庫!$H$11*IF(ISNUMBER($AC816),AN816,0)+01_指標庫!$H$12*IF(ISNUMBER($AD816),AO816,0)+01_指標庫!$H$13*IF(ISNUMBER($AE816),AP816,0)+01_指標庫!$H$14*IF(ISNUMBER($I816),O816,0)+01_指標庫!$H$15*IF(ISNUMBER($AH816),AS816,0)+01_指標庫!$H$16*IF(ISNUMBER($K816),P816,0)+01_指標庫!$H$17*IF(ISNUMBER($AI816),AT816,0)+01_指標庫!$H$18*IF(ISNUMBER($AJ816),AU816,0)+01_指標庫!$H$19*IF(ISNUMBER($AK816),AV816,0)+01_指標庫!$H$20*IF(ISNUMBER($BB816),BB816,0)+01_指標庫!$H$21*IF(ISNUMBER($BC816),BC816,0))/AW816,1))</f>
        <v>80.4</v>
      </c>
      <c r="AY816" s="60"/>
      <c r="AZ816" s="60"/>
      <c r="BA816" s="58" t="n">
        <f aca="false">AVERAGE($E812:$E816)/AVERAGE($E807:$E816)-1</f>
        <v>-0.00728607286891903</v>
      </c>
      <c r="BB816" s="59" t="n">
        <f aca="false">IF(ISNUMBER($BA816),IF(OR($S816&lt;=-0.03,$BA816&lt;-0.003),0,IF(OR($S816&lt;=-0.02,$BA816&lt;0.01),50,100)),"")</f>
        <v>0</v>
      </c>
      <c r="BC816" s="0" t="str">
        <f aca="false">IF(OR(COUNT($AZ816)=0,COUNT($AZ815)=0),"",IF(OR($AY816/$AZ815-1&lt;=-0.03,$AZ816/$AZ815-1&lt;=-0.045,IF(COUNT($AZ807:$AZ816)=10,AVERAGE($AZ812:$AZ816)/AVERAGE($AZ807:$AZ816)-1&lt;-0.01,FALSE())),0,IF(OR($AZ816/$AZ815-1&lt;=-0.02,IF(COUNT($AZ807:$AZ816)=10,AVERAGE($AZ812:$AZ816)/AVERAGE($AZ807:$AZ816)-1&lt;0.005,FALSE())),50,100)))</f>
        <v/>
      </c>
    </row>
    <row r="817" customFormat="false" ht="15" hidden="false" customHeight="true" outlineLevel="0" collapsed="false">
      <c r="A817" s="47" t="n">
        <v>813</v>
      </c>
      <c r="B817" s="48" t="n">
        <v>43738</v>
      </c>
      <c r="C817" s="47" t="n">
        <v>2019</v>
      </c>
      <c r="D817" s="49" t="s">
        <v>236</v>
      </c>
      <c r="E817" s="50" t="n">
        <v>7749.45</v>
      </c>
      <c r="F817" s="51" t="n">
        <v>0.051501</v>
      </c>
      <c r="G817" s="51" t="n">
        <v>-0.033367</v>
      </c>
      <c r="H817" s="52" t="n">
        <v>0.7959</v>
      </c>
      <c r="I817" s="53" t="n">
        <v>402</v>
      </c>
      <c r="J817" s="47" t="s">
        <v>235</v>
      </c>
      <c r="K817" s="54" t="n">
        <v>16.24</v>
      </c>
      <c r="L817" s="55" t="n">
        <f aca="false">IF(COUNT(F817)=0,50,IF(F817&gt;=0,100,IF(F817&gt;=-0.02,50,0)))</f>
        <v>100</v>
      </c>
      <c r="M817" s="55" t="n">
        <f aca="false">IF(COUNT(G817)=0,50,IF(G817&gt;-0.06,100,IF(G817&gt;-0.15,50,0)))</f>
        <v>100</v>
      </c>
      <c r="N817" s="55" t="n">
        <f aca="false">IF(COUNT(H817)=0,50,IF(H817&gt;=0.6,100,IF(H817&gt;=0.4,50,0)))</f>
        <v>100</v>
      </c>
      <c r="O817" s="55" t="n">
        <f aca="false">IF(COUNT(I817)=0,50,IF(J817="proxy_vix",50,IF(I817&lt;350,100,IF(I817&lt;=450,50,0))))</f>
        <v>50</v>
      </c>
      <c r="P817" s="55" t="n">
        <f aca="false">IF(COUNT(K817)=0,50,IF(K817&lt;20,100,IF(K817&lt;=25,50,0)))</f>
        <v>100</v>
      </c>
      <c r="Q817" s="54"/>
      <c r="R817" s="47"/>
      <c r="S817" s="51" t="n">
        <f aca="false">$E817/$E816-1</f>
        <v>0.00883542187935293</v>
      </c>
      <c r="T817" s="56" t="n">
        <f aca="false">$K817/$K816-1</f>
        <v>-0.056910569105691</v>
      </c>
      <c r="V817" s="57"/>
      <c r="W817" s="57"/>
      <c r="Y817" s="1" t="str">
        <f aca="false">IF(AX817&gt;=70,"EASY",IF(AX817&gt;40,"UNCERTAIN","HARD"))</f>
        <v>EASY</v>
      </c>
      <c r="AA817" s="58" t="n">
        <f aca="false">IF($A817&lt;200,"",AVERAGE($E768:$E817)/AVERAGE($E618:$E817)-1)</f>
        <v>0.0516336478785118</v>
      </c>
      <c r="AB817" s="59" t="n">
        <f aca="false">LOOKUP($B817,07_L1政策步階!$A$4:$A$14,07_L1政策步階!$C$4:$C$14)</f>
        <v>1</v>
      </c>
      <c r="AC817" s="57"/>
      <c r="AD817" s="57"/>
      <c r="AE817" s="57"/>
      <c r="AF817" s="57"/>
      <c r="AG817" s="57"/>
      <c r="AH817" s="57"/>
      <c r="AI817" s="57"/>
      <c r="AJ817" s="57"/>
      <c r="AK817" s="57"/>
      <c r="AL817" s="59" t="n">
        <f aca="false">IF(ISNUMBER($AA817),IF($AA817&gt;=0.005,100,IF($AA817&gt;=-0.015,50,0)),"")</f>
        <v>100</v>
      </c>
      <c r="AM817" s="59" t="n">
        <f aca="false">IF(ISNUMBER($AB817),IF($AB817=1,100,IF($AB817=0,50,0)),"")</f>
        <v>100</v>
      </c>
      <c r="AN817" s="0" t="str">
        <f aca="false">IF(ISNUMBER($AC817),IF($AC817&gt;=0.001,100,IF($AC817&gt;=-0.003,50,0)),"")</f>
        <v/>
      </c>
      <c r="AO817" s="0" t="str">
        <f aca="false">IF(ISNUMBER($AD817),IF($AD817&gt;=0.04,100,IF($AD817&gt;=0,50,0)),"")</f>
        <v/>
      </c>
      <c r="AP817" s="0" t="str">
        <f aca="false">IF(ISNUMBER($AE817),IF($AE817&gt;=25,100,IF($AE817&gt;=-75,50,0)),"")</f>
        <v/>
      </c>
      <c r="AQ817" s="0" t="str">
        <f aca="false">IF(ISNUMBER($AF817),IF($AF817&gt;0,100,IF($AF817&gt;=-50,50,0)),"")</f>
        <v/>
      </c>
      <c r="AR817" s="0" t="str">
        <f aca="false">IF(ISNUMBER($AG817),IF($AG817=1,100,IF($AG817=0,50,0)),"")</f>
        <v/>
      </c>
      <c r="AS817" s="0" t="str">
        <f aca="false">IF(ISNUMBER($AH817),IF($AH817&lt;0,100,IF($AH817&lt;=20,50,0)),"")</f>
        <v/>
      </c>
      <c r="AT817" s="0" t="str">
        <f aca="false">IF(ISNUMBER($AI817),IF($AI817&lt;0.95,100,IF($AI817&lt;=1,50,0)),"")</f>
        <v/>
      </c>
      <c r="AU817" s="0" t="str">
        <f aca="false">IF(ISNUMBER($AJ817),IF($AJ817&lt;30,0,IF($AJ817&lt;40,50,IF($AJ817&lt;=90,100,50))),"")</f>
        <v/>
      </c>
      <c r="AV817" s="0" t="str">
        <f aca="false">IF(ISNUMBER($AK817),IF($AK817&gt;-0.2,100,IF($AK817&gt;=-0.4,50,0)),"")</f>
        <v/>
      </c>
      <c r="AW817" s="59" t="n">
        <f aca="false">01_指標庫!$H$4*ISNUMBER($F817)+01_指標庫!$H$5*ISNUMBER($AA817)+01_指標庫!$H$6*ISNUMBER($G817)+01_指標庫!$H$7*ISNUMBER($H817)+01_指標庫!$H$8*ISNUMBER($AF817)+01_指標庫!$H$9*ISNUMBER($AG817)+01_指標庫!$H$10*ISNUMBER($AB817)+01_指標庫!$H$11*ISNUMBER($AC817)+01_指標庫!$H$12*ISNUMBER($AD817)+01_指標庫!$H$13*ISNUMBER($AE817)+01_指標庫!$H$14*ISNUMBER($I817)+01_指標庫!$H$15*ISNUMBER($AH817)+01_指標庫!$H$16*ISNUMBER($K817)+01_指標庫!$H$17*ISNUMBER($AI817)+01_指標庫!$H$18*ISNUMBER($AJ817)+01_指標庫!$H$19*ISNUMBER($AK817)+01_指標庫!$H$20*ISNUMBER($BB817)+01_指標庫!$H$21*ISNUMBER($BC817)</f>
        <v>51</v>
      </c>
      <c r="AX817" s="59" t="n">
        <f aca="false">IF(AW817=0,50,ROUND((01_指標庫!$H$4*IF(ISNUMBER($F817),L817,0)+01_指標庫!$H$5*IF(ISNUMBER($AA817),AL817,0)+01_指標庫!$H$6*IF(ISNUMBER($G817),M817,0)+01_指標庫!$H$7*IF(ISNUMBER($H817),N817,0)+01_指標庫!$H$8*IF(ISNUMBER($AF817),AQ817,0)+01_指標庫!$H$9*IF(ISNUMBER($AG817),AR817,0)+01_指標庫!$H$10*IF(ISNUMBER($AB817),AM817,0)+01_指標庫!$H$11*IF(ISNUMBER($AC817),AN817,0)+01_指標庫!$H$12*IF(ISNUMBER($AD817),AO817,0)+01_指標庫!$H$13*IF(ISNUMBER($AE817),AP817,0)+01_指標庫!$H$14*IF(ISNUMBER($I817),O817,0)+01_指標庫!$H$15*IF(ISNUMBER($AH817),AS817,0)+01_指標庫!$H$16*IF(ISNUMBER($K817),P817,0)+01_指標庫!$H$17*IF(ISNUMBER($AI817),AT817,0)+01_指標庫!$H$18*IF(ISNUMBER($AJ817),AU817,0)+01_指標庫!$H$19*IF(ISNUMBER($AK817),AV817,0)+01_指標庫!$H$20*IF(ISNUMBER($BB817),BB817,0)+01_指標庫!$H$21*IF(ISNUMBER($BC817),BC817,0))/AW817,1))</f>
        <v>80.4</v>
      </c>
      <c r="AY817" s="60"/>
      <c r="AZ817" s="60"/>
      <c r="BA817" s="58" t="n">
        <f aca="false">AVERAGE($E813:$E817)/AVERAGE($E808:$E817)-1</f>
        <v>-0.00774879898100789</v>
      </c>
      <c r="BB817" s="59" t="n">
        <f aca="false">IF(ISNUMBER($BA817),IF(OR($S817&lt;=-0.03,$BA817&lt;-0.003),0,IF(OR($S817&lt;=-0.02,$BA817&lt;0.01),50,100)),"")</f>
        <v>0</v>
      </c>
      <c r="BC817" s="0" t="str">
        <f aca="false">IF(OR(COUNT($AZ817)=0,COUNT($AZ816)=0),"",IF(OR($AY817/$AZ816-1&lt;=-0.03,$AZ817/$AZ816-1&lt;=-0.045,IF(COUNT($AZ808:$AZ817)=10,AVERAGE($AZ813:$AZ817)/AVERAGE($AZ808:$AZ817)-1&lt;-0.01,FALSE())),0,IF(OR($AZ817/$AZ816-1&lt;=-0.02,IF(COUNT($AZ808:$AZ817)=10,AVERAGE($AZ813:$AZ817)/AVERAGE($AZ808:$AZ817)-1&lt;0.005,FALSE())),50,100)))</f>
        <v/>
      </c>
    </row>
    <row r="818" customFormat="false" ht="15" hidden="false" customHeight="true" outlineLevel="0" collapsed="false">
      <c r="A818" s="47" t="n">
        <v>814</v>
      </c>
      <c r="B818" s="48" t="n">
        <v>43739</v>
      </c>
      <c r="C818" s="47" t="n">
        <v>2019</v>
      </c>
      <c r="D818" s="49" t="s">
        <v>237</v>
      </c>
      <c r="E818" s="50" t="n">
        <v>7684.14</v>
      </c>
      <c r="F818" s="51" t="n">
        <v>0.041992</v>
      </c>
      <c r="G818" s="51" t="n">
        <v>-0.041513</v>
      </c>
      <c r="H818" s="52" t="n">
        <v>0.7755</v>
      </c>
      <c r="I818" s="53" t="n">
        <v>408</v>
      </c>
      <c r="J818" s="47" t="s">
        <v>235</v>
      </c>
      <c r="K818" s="54" t="n">
        <v>18.56</v>
      </c>
      <c r="L818" s="55" t="n">
        <f aca="false">IF(COUNT(F818)=0,50,IF(F818&gt;=0,100,IF(F818&gt;=-0.02,50,0)))</f>
        <v>100</v>
      </c>
      <c r="M818" s="55" t="n">
        <f aca="false">IF(COUNT(G818)=0,50,IF(G818&gt;-0.06,100,IF(G818&gt;-0.15,50,0)))</f>
        <v>100</v>
      </c>
      <c r="N818" s="55" t="n">
        <f aca="false">IF(COUNT(H818)=0,50,IF(H818&gt;=0.6,100,IF(H818&gt;=0.4,50,0)))</f>
        <v>100</v>
      </c>
      <c r="O818" s="55" t="n">
        <f aca="false">IF(COUNT(I818)=0,50,IF(J818="proxy_vix",50,IF(I818&lt;350,100,IF(I818&lt;=450,50,0))))</f>
        <v>50</v>
      </c>
      <c r="P818" s="55" t="n">
        <f aca="false">IF(COUNT(K818)=0,50,IF(K818&lt;20,100,IF(K818&lt;=25,50,0)))</f>
        <v>100</v>
      </c>
      <c r="Q818" s="54"/>
      <c r="R818" s="47"/>
      <c r="S818" s="51" t="n">
        <f aca="false">$E818/$E817-1</f>
        <v>-0.00842769486866801</v>
      </c>
      <c r="T818" s="56" t="n">
        <f aca="false">$K818/$K817-1</f>
        <v>0.142857142857143</v>
      </c>
      <c r="V818" s="57"/>
      <c r="W818" s="57"/>
      <c r="Y818" s="1" t="str">
        <f aca="false">IF(AX818&gt;=70,"EASY",IF(AX818&gt;40,"UNCERTAIN","HARD"))</f>
        <v>EASY</v>
      </c>
      <c r="AA818" s="58" t="n">
        <f aca="false">IF($A818&lt;200,"",AVERAGE($E769:$E818)/AVERAGE($E619:$E818)-1)</f>
        <v>0.0503810866698469</v>
      </c>
      <c r="AB818" s="59" t="n">
        <f aca="false">LOOKUP($B818,07_L1政策步階!$A$4:$A$14,07_L1政策步階!$C$4:$C$14)</f>
        <v>1</v>
      </c>
      <c r="AC818" s="57"/>
      <c r="AD818" s="57"/>
      <c r="AE818" s="57"/>
      <c r="AF818" s="57"/>
      <c r="AG818" s="57"/>
      <c r="AH818" s="57"/>
      <c r="AI818" s="57"/>
      <c r="AJ818" s="57"/>
      <c r="AK818" s="57"/>
      <c r="AL818" s="59" t="n">
        <f aca="false">IF(ISNUMBER($AA818),IF($AA818&gt;=0.005,100,IF($AA818&gt;=-0.015,50,0)),"")</f>
        <v>100</v>
      </c>
      <c r="AM818" s="59" t="n">
        <f aca="false">IF(ISNUMBER($AB818),IF($AB818=1,100,IF($AB818=0,50,0)),"")</f>
        <v>100</v>
      </c>
      <c r="AN818" s="0" t="str">
        <f aca="false">IF(ISNUMBER($AC818),IF($AC818&gt;=0.001,100,IF($AC818&gt;=-0.003,50,0)),"")</f>
        <v/>
      </c>
      <c r="AO818" s="0" t="str">
        <f aca="false">IF(ISNUMBER($AD818),IF($AD818&gt;=0.04,100,IF($AD818&gt;=0,50,0)),"")</f>
        <v/>
      </c>
      <c r="AP818" s="0" t="str">
        <f aca="false">IF(ISNUMBER($AE818),IF($AE818&gt;=25,100,IF($AE818&gt;=-75,50,0)),"")</f>
        <v/>
      </c>
      <c r="AQ818" s="0" t="str">
        <f aca="false">IF(ISNUMBER($AF818),IF($AF818&gt;0,100,IF($AF818&gt;=-50,50,0)),"")</f>
        <v/>
      </c>
      <c r="AR818" s="0" t="str">
        <f aca="false">IF(ISNUMBER($AG818),IF($AG818=1,100,IF($AG818=0,50,0)),"")</f>
        <v/>
      </c>
      <c r="AS818" s="0" t="str">
        <f aca="false">IF(ISNUMBER($AH818),IF($AH818&lt;0,100,IF($AH818&lt;=20,50,0)),"")</f>
        <v/>
      </c>
      <c r="AT818" s="0" t="str">
        <f aca="false">IF(ISNUMBER($AI818),IF($AI818&lt;0.95,100,IF($AI818&lt;=1,50,0)),"")</f>
        <v/>
      </c>
      <c r="AU818" s="0" t="str">
        <f aca="false">IF(ISNUMBER($AJ818),IF($AJ818&lt;30,0,IF($AJ818&lt;40,50,IF($AJ818&lt;=90,100,50))),"")</f>
        <v/>
      </c>
      <c r="AV818" s="0" t="str">
        <f aca="false">IF(ISNUMBER($AK818),IF($AK818&gt;-0.2,100,IF($AK818&gt;=-0.4,50,0)),"")</f>
        <v/>
      </c>
      <c r="AW818" s="59" t="n">
        <f aca="false">01_指標庫!$H$4*ISNUMBER($F818)+01_指標庫!$H$5*ISNUMBER($AA818)+01_指標庫!$H$6*ISNUMBER($G818)+01_指標庫!$H$7*ISNUMBER($H818)+01_指標庫!$H$8*ISNUMBER($AF818)+01_指標庫!$H$9*ISNUMBER($AG818)+01_指標庫!$H$10*ISNUMBER($AB818)+01_指標庫!$H$11*ISNUMBER($AC818)+01_指標庫!$H$12*ISNUMBER($AD818)+01_指標庫!$H$13*ISNUMBER($AE818)+01_指標庫!$H$14*ISNUMBER($I818)+01_指標庫!$H$15*ISNUMBER($AH818)+01_指標庫!$H$16*ISNUMBER($K818)+01_指標庫!$H$17*ISNUMBER($AI818)+01_指標庫!$H$18*ISNUMBER($AJ818)+01_指標庫!$H$19*ISNUMBER($AK818)+01_指標庫!$H$20*ISNUMBER($BB818)+01_指標庫!$H$21*ISNUMBER($BC818)</f>
        <v>51</v>
      </c>
      <c r="AX818" s="59" t="n">
        <f aca="false">IF(AW818=0,50,ROUND((01_指標庫!$H$4*IF(ISNUMBER($F818),L818,0)+01_指標庫!$H$5*IF(ISNUMBER($AA818),AL818,0)+01_指標庫!$H$6*IF(ISNUMBER($G818),M818,0)+01_指標庫!$H$7*IF(ISNUMBER($H818),N818,0)+01_指標庫!$H$8*IF(ISNUMBER($AF818),AQ818,0)+01_指標庫!$H$9*IF(ISNUMBER($AG818),AR818,0)+01_指標庫!$H$10*IF(ISNUMBER($AB818),AM818,0)+01_指標庫!$H$11*IF(ISNUMBER($AC818),AN818,0)+01_指標庫!$H$12*IF(ISNUMBER($AD818),AO818,0)+01_指標庫!$H$13*IF(ISNUMBER($AE818),AP818,0)+01_指標庫!$H$14*IF(ISNUMBER($I818),O818,0)+01_指標庫!$H$15*IF(ISNUMBER($AH818),AS818,0)+01_指標庫!$H$16*IF(ISNUMBER($K818),P818,0)+01_指標庫!$H$17*IF(ISNUMBER($AI818),AT818,0)+01_指標庫!$H$18*IF(ISNUMBER($AJ818),AU818,0)+01_指標庫!$H$19*IF(ISNUMBER($AK818),AV818,0)+01_指標庫!$H$20*IF(ISNUMBER($BB818),BB818,0)+01_指標庫!$H$21*IF(ISNUMBER($BC818),BC818,0))/AW818,1))</f>
        <v>80.4</v>
      </c>
      <c r="AY818" s="60"/>
      <c r="AZ818" s="60"/>
      <c r="BA818" s="58" t="n">
        <f aca="false">AVERAGE($E814:$E818)/AVERAGE($E809:$E818)-1</f>
        <v>-0.00580535953464623</v>
      </c>
      <c r="BB818" s="59" t="n">
        <f aca="false">IF(ISNUMBER($BA818),IF(OR($S818&lt;=-0.03,$BA818&lt;-0.003),0,IF(OR($S818&lt;=-0.02,$BA818&lt;0.01),50,100)),"")</f>
        <v>0</v>
      </c>
      <c r="BC818" s="0" t="str">
        <f aca="false">IF(OR(COUNT($AZ818)=0,COUNT($AZ817)=0),"",IF(OR($AY818/$AZ817-1&lt;=-0.03,$AZ818/$AZ817-1&lt;=-0.045,IF(COUNT($AZ809:$AZ818)=10,AVERAGE($AZ814:$AZ818)/AVERAGE($AZ809:$AZ818)-1&lt;-0.01,FALSE())),0,IF(OR($AZ818/$AZ817-1&lt;=-0.02,IF(COUNT($AZ809:$AZ818)=10,AVERAGE($AZ814:$AZ818)/AVERAGE($AZ809:$AZ818)-1&lt;0.005,FALSE())),50,100)))</f>
        <v/>
      </c>
    </row>
    <row r="819" customFormat="false" ht="15" hidden="false" customHeight="true" outlineLevel="0" collapsed="false">
      <c r="A819" s="47" t="n">
        <v>815</v>
      </c>
      <c r="B819" s="48" t="n">
        <v>43740</v>
      </c>
      <c r="C819" s="47" t="n">
        <v>2019</v>
      </c>
      <c r="D819" s="49" t="s">
        <v>238</v>
      </c>
      <c r="E819" s="50" t="n">
        <v>7550.79</v>
      </c>
      <c r="F819" s="51" t="n">
        <v>0.023246</v>
      </c>
      <c r="G819" s="51" t="n">
        <v>-0.058147</v>
      </c>
      <c r="H819" s="52" t="n">
        <v>0.6939</v>
      </c>
      <c r="I819" s="53" t="n">
        <v>428</v>
      </c>
      <c r="J819" s="47" t="s">
        <v>235</v>
      </c>
      <c r="K819" s="54" t="n">
        <v>20.56</v>
      </c>
      <c r="L819" s="55" t="n">
        <f aca="false">IF(COUNT(F819)=0,50,IF(F819&gt;=0,100,IF(F819&gt;=-0.02,50,0)))</f>
        <v>100</v>
      </c>
      <c r="M819" s="55" t="n">
        <f aca="false">IF(COUNT(G819)=0,50,IF(G819&gt;-0.06,100,IF(G819&gt;-0.15,50,0)))</f>
        <v>100</v>
      </c>
      <c r="N819" s="55" t="n">
        <f aca="false">IF(COUNT(H819)=0,50,IF(H819&gt;=0.6,100,IF(H819&gt;=0.4,50,0)))</f>
        <v>100</v>
      </c>
      <c r="O819" s="55" t="n">
        <f aca="false">IF(COUNT(I819)=0,50,IF(J819="proxy_vix",50,IF(I819&lt;350,100,IF(I819&lt;=450,50,0))))</f>
        <v>50</v>
      </c>
      <c r="P819" s="55" t="n">
        <f aca="false">IF(COUNT(K819)=0,50,IF(K819&lt;20,100,IF(K819&lt;=25,50,0)))</f>
        <v>50</v>
      </c>
      <c r="Q819" s="54"/>
      <c r="R819" s="47"/>
      <c r="S819" s="51" t="n">
        <f aca="false">$E819/$E818-1</f>
        <v>-0.0173539263990505</v>
      </c>
      <c r="T819" s="56" t="n">
        <f aca="false">$K819/$K818-1</f>
        <v>0.107758620689655</v>
      </c>
      <c r="V819" s="57"/>
      <c r="W819" s="57"/>
      <c r="Y819" s="1" t="str">
        <f aca="false">IF(AX819&gt;=70,"EASY",IF(AX819&gt;40,"UNCERTAIN","HARD"))</f>
        <v>EASY</v>
      </c>
      <c r="AA819" s="58" t="n">
        <f aca="false">IF($A819&lt;200,"",AVERAGE($E770:$E819)/AVERAGE($E620:$E819)-1)</f>
        <v>0.0486064715059997</v>
      </c>
      <c r="AB819" s="59" t="n">
        <f aca="false">LOOKUP($B819,07_L1政策步階!$A$4:$A$14,07_L1政策步階!$C$4:$C$14)</f>
        <v>1</v>
      </c>
      <c r="AC819" s="57"/>
      <c r="AD819" s="57"/>
      <c r="AE819" s="57"/>
      <c r="AF819" s="57"/>
      <c r="AG819" s="57"/>
      <c r="AH819" s="57"/>
      <c r="AI819" s="57"/>
      <c r="AJ819" s="57"/>
      <c r="AK819" s="57"/>
      <c r="AL819" s="59" t="n">
        <f aca="false">IF(ISNUMBER($AA819),IF($AA819&gt;=0.005,100,IF($AA819&gt;=-0.015,50,0)),"")</f>
        <v>100</v>
      </c>
      <c r="AM819" s="59" t="n">
        <f aca="false">IF(ISNUMBER($AB819),IF($AB819=1,100,IF($AB819=0,50,0)),"")</f>
        <v>100</v>
      </c>
      <c r="AN819" s="0" t="str">
        <f aca="false">IF(ISNUMBER($AC819),IF($AC819&gt;=0.001,100,IF($AC819&gt;=-0.003,50,0)),"")</f>
        <v/>
      </c>
      <c r="AO819" s="0" t="str">
        <f aca="false">IF(ISNUMBER($AD819),IF($AD819&gt;=0.04,100,IF($AD819&gt;=0,50,0)),"")</f>
        <v/>
      </c>
      <c r="AP819" s="0" t="str">
        <f aca="false">IF(ISNUMBER($AE819),IF($AE819&gt;=25,100,IF($AE819&gt;=-75,50,0)),"")</f>
        <v/>
      </c>
      <c r="AQ819" s="0" t="str">
        <f aca="false">IF(ISNUMBER($AF819),IF($AF819&gt;0,100,IF($AF819&gt;=-50,50,0)),"")</f>
        <v/>
      </c>
      <c r="AR819" s="0" t="str">
        <f aca="false">IF(ISNUMBER($AG819),IF($AG819=1,100,IF($AG819=0,50,0)),"")</f>
        <v/>
      </c>
      <c r="AS819" s="0" t="str">
        <f aca="false">IF(ISNUMBER($AH819),IF($AH819&lt;0,100,IF($AH819&lt;=20,50,0)),"")</f>
        <v/>
      </c>
      <c r="AT819" s="0" t="str">
        <f aca="false">IF(ISNUMBER($AI819),IF($AI819&lt;0.95,100,IF($AI819&lt;=1,50,0)),"")</f>
        <v/>
      </c>
      <c r="AU819" s="0" t="str">
        <f aca="false">IF(ISNUMBER($AJ819),IF($AJ819&lt;30,0,IF($AJ819&lt;40,50,IF($AJ819&lt;=90,100,50))),"")</f>
        <v/>
      </c>
      <c r="AV819" s="0" t="str">
        <f aca="false">IF(ISNUMBER($AK819),IF($AK819&gt;-0.2,100,IF($AK819&gt;=-0.4,50,0)),"")</f>
        <v/>
      </c>
      <c r="AW819" s="59" t="n">
        <f aca="false">01_指標庫!$H$4*ISNUMBER($F819)+01_指標庫!$H$5*ISNUMBER($AA819)+01_指標庫!$H$6*ISNUMBER($G819)+01_指標庫!$H$7*ISNUMBER($H819)+01_指標庫!$H$8*ISNUMBER($AF819)+01_指標庫!$H$9*ISNUMBER($AG819)+01_指標庫!$H$10*ISNUMBER($AB819)+01_指標庫!$H$11*ISNUMBER($AC819)+01_指標庫!$H$12*ISNUMBER($AD819)+01_指標庫!$H$13*ISNUMBER($AE819)+01_指標庫!$H$14*ISNUMBER($I819)+01_指標庫!$H$15*ISNUMBER($AH819)+01_指標庫!$H$16*ISNUMBER($K819)+01_指標庫!$H$17*ISNUMBER($AI819)+01_指標庫!$H$18*ISNUMBER($AJ819)+01_指標庫!$H$19*ISNUMBER($AK819)+01_指標庫!$H$20*ISNUMBER($BB819)+01_指標庫!$H$21*ISNUMBER($BC819)</f>
        <v>51</v>
      </c>
      <c r="AX819" s="59" t="n">
        <f aca="false">IF(AW819=0,50,ROUND((01_指標庫!$H$4*IF(ISNUMBER($F819),L819,0)+01_指標庫!$H$5*IF(ISNUMBER($AA819),AL819,0)+01_指標庫!$H$6*IF(ISNUMBER($G819),M819,0)+01_指標庫!$H$7*IF(ISNUMBER($H819),N819,0)+01_指標庫!$H$8*IF(ISNUMBER($AF819),AQ819,0)+01_指標庫!$H$9*IF(ISNUMBER($AG819),AR819,0)+01_指標庫!$H$10*IF(ISNUMBER($AB819),AM819,0)+01_指標庫!$H$11*IF(ISNUMBER($AC819),AN819,0)+01_指標庫!$H$12*IF(ISNUMBER($AD819),AO819,0)+01_指標庫!$H$13*IF(ISNUMBER($AE819),AP819,0)+01_指標庫!$H$14*IF(ISNUMBER($I819),O819,0)+01_指標庫!$H$15*IF(ISNUMBER($AH819),AS819,0)+01_指標庫!$H$16*IF(ISNUMBER($K819),P819,0)+01_指標庫!$H$17*IF(ISNUMBER($AI819),AT819,0)+01_指標庫!$H$18*IF(ISNUMBER($AJ819),AU819,0)+01_指標庫!$H$19*IF(ISNUMBER($AK819),AV819,0)+01_指標庫!$H$20*IF(ISNUMBER($BB819),BB819,0)+01_指標庫!$H$21*IF(ISNUMBER($BC819),BC819,0))/AW819,1))</f>
        <v>74.5</v>
      </c>
      <c r="AY819" s="60"/>
      <c r="AZ819" s="60"/>
      <c r="BA819" s="58" t="n">
        <f aca="false">AVERAGE($E815:$E819)/AVERAGE($E810:$E819)-1</f>
        <v>-0.00799504693693109</v>
      </c>
      <c r="BB819" s="59" t="n">
        <f aca="false">IF(ISNUMBER($BA819),IF(OR($S819&lt;=-0.03,$BA819&lt;-0.003),0,IF(OR($S819&lt;=-0.02,$BA819&lt;0.01),50,100)),"")</f>
        <v>0</v>
      </c>
      <c r="BC819" s="0" t="str">
        <f aca="false">IF(OR(COUNT($AZ819)=0,COUNT($AZ818)=0),"",IF(OR($AY819/$AZ818-1&lt;=-0.03,$AZ819/$AZ818-1&lt;=-0.045,IF(COUNT($AZ810:$AZ819)=10,AVERAGE($AZ815:$AZ819)/AVERAGE($AZ810:$AZ819)-1&lt;-0.01,FALSE())),0,IF(OR($AZ819/$AZ818-1&lt;=-0.02,IF(COUNT($AZ810:$AZ819)=10,AVERAGE($AZ815:$AZ819)/AVERAGE($AZ810:$AZ819)-1&lt;0.005,FALSE())),50,100)))</f>
        <v/>
      </c>
    </row>
    <row r="820" customFormat="false" ht="15" hidden="false" customHeight="true" outlineLevel="0" collapsed="false">
      <c r="A820" s="47" t="n">
        <v>816</v>
      </c>
      <c r="B820" s="48" t="n">
        <v>43741</v>
      </c>
      <c r="C820" s="47" t="n">
        <v>2019</v>
      </c>
      <c r="D820" s="49" t="s">
        <v>239</v>
      </c>
      <c r="E820" s="50" t="n">
        <v>7638.39</v>
      </c>
      <c r="F820" s="51" t="n">
        <v>0.034283</v>
      </c>
      <c r="G820" s="51" t="n">
        <v>-0.04722</v>
      </c>
      <c r="H820" s="52" t="n">
        <v>0.7551</v>
      </c>
      <c r="I820" s="53" t="n">
        <v>440</v>
      </c>
      <c r="J820" s="47" t="s">
        <v>235</v>
      </c>
      <c r="K820" s="54" t="n">
        <v>19.12</v>
      </c>
      <c r="L820" s="55" t="n">
        <f aca="false">IF(COUNT(F820)=0,50,IF(F820&gt;=0,100,IF(F820&gt;=-0.02,50,0)))</f>
        <v>100</v>
      </c>
      <c r="M820" s="55" t="n">
        <f aca="false">IF(COUNT(G820)=0,50,IF(G820&gt;-0.06,100,IF(G820&gt;-0.15,50,0)))</f>
        <v>100</v>
      </c>
      <c r="N820" s="55" t="n">
        <f aca="false">IF(COUNT(H820)=0,50,IF(H820&gt;=0.6,100,IF(H820&gt;=0.4,50,0)))</f>
        <v>100</v>
      </c>
      <c r="O820" s="55" t="n">
        <f aca="false">IF(COUNT(I820)=0,50,IF(J820="proxy_vix",50,IF(I820&lt;350,100,IF(I820&lt;=450,50,0))))</f>
        <v>50</v>
      </c>
      <c r="P820" s="55" t="n">
        <f aca="false">IF(COUNT(K820)=0,50,IF(K820&lt;20,100,IF(K820&lt;=25,50,0)))</f>
        <v>100</v>
      </c>
      <c r="Q820" s="54"/>
      <c r="R820" s="47"/>
      <c r="S820" s="51" t="n">
        <f aca="false">$E820/$E819-1</f>
        <v>0.0116014350816274</v>
      </c>
      <c r="T820" s="56" t="n">
        <f aca="false">$K820/$K819-1</f>
        <v>-0.0700389105058364</v>
      </c>
      <c r="V820" s="57"/>
      <c r="W820" s="57"/>
      <c r="Y820" s="1" t="str">
        <f aca="false">IF(AX820&gt;=70,"EASY",IF(AX820&gt;40,"UNCERTAIN","HARD"))</f>
        <v>EASY</v>
      </c>
      <c r="AA820" s="58" t="n">
        <f aca="false">IF($A820&lt;200,"",AVERAGE($E771:$E820)/AVERAGE($E621:$E820)-1)</f>
        <v>0.0467536295124524</v>
      </c>
      <c r="AB820" s="59" t="n">
        <f aca="false">LOOKUP($B820,07_L1政策步階!$A$4:$A$14,07_L1政策步階!$C$4:$C$14)</f>
        <v>1</v>
      </c>
      <c r="AC820" s="57"/>
      <c r="AD820" s="57"/>
      <c r="AE820" s="57"/>
      <c r="AF820" s="57"/>
      <c r="AG820" s="57"/>
      <c r="AH820" s="57"/>
      <c r="AI820" s="57"/>
      <c r="AJ820" s="57"/>
      <c r="AK820" s="57"/>
      <c r="AL820" s="59" t="n">
        <f aca="false">IF(ISNUMBER($AA820),IF($AA820&gt;=0.005,100,IF($AA820&gt;=-0.015,50,0)),"")</f>
        <v>100</v>
      </c>
      <c r="AM820" s="59" t="n">
        <f aca="false">IF(ISNUMBER($AB820),IF($AB820=1,100,IF($AB820=0,50,0)),"")</f>
        <v>100</v>
      </c>
      <c r="AN820" s="0" t="str">
        <f aca="false">IF(ISNUMBER($AC820),IF($AC820&gt;=0.001,100,IF($AC820&gt;=-0.003,50,0)),"")</f>
        <v/>
      </c>
      <c r="AO820" s="0" t="str">
        <f aca="false">IF(ISNUMBER($AD820),IF($AD820&gt;=0.04,100,IF($AD820&gt;=0,50,0)),"")</f>
        <v/>
      </c>
      <c r="AP820" s="0" t="str">
        <f aca="false">IF(ISNUMBER($AE820),IF($AE820&gt;=25,100,IF($AE820&gt;=-75,50,0)),"")</f>
        <v/>
      </c>
      <c r="AQ820" s="0" t="str">
        <f aca="false">IF(ISNUMBER($AF820),IF($AF820&gt;0,100,IF($AF820&gt;=-50,50,0)),"")</f>
        <v/>
      </c>
      <c r="AR820" s="0" t="str">
        <f aca="false">IF(ISNUMBER($AG820),IF($AG820=1,100,IF($AG820=0,50,0)),"")</f>
        <v/>
      </c>
      <c r="AS820" s="0" t="str">
        <f aca="false">IF(ISNUMBER($AH820),IF($AH820&lt;0,100,IF($AH820&lt;=20,50,0)),"")</f>
        <v/>
      </c>
      <c r="AT820" s="0" t="str">
        <f aca="false">IF(ISNUMBER($AI820),IF($AI820&lt;0.95,100,IF($AI820&lt;=1,50,0)),"")</f>
        <v/>
      </c>
      <c r="AU820" s="0" t="str">
        <f aca="false">IF(ISNUMBER($AJ820),IF($AJ820&lt;30,0,IF($AJ820&lt;40,50,IF($AJ820&lt;=90,100,50))),"")</f>
        <v/>
      </c>
      <c r="AV820" s="0" t="str">
        <f aca="false">IF(ISNUMBER($AK820),IF($AK820&gt;-0.2,100,IF($AK820&gt;=-0.4,50,0)),"")</f>
        <v/>
      </c>
      <c r="AW820" s="59" t="n">
        <f aca="false">01_指標庫!$H$4*ISNUMBER($F820)+01_指標庫!$H$5*ISNUMBER($AA820)+01_指標庫!$H$6*ISNUMBER($G820)+01_指標庫!$H$7*ISNUMBER($H820)+01_指標庫!$H$8*ISNUMBER($AF820)+01_指標庫!$H$9*ISNUMBER($AG820)+01_指標庫!$H$10*ISNUMBER($AB820)+01_指標庫!$H$11*ISNUMBER($AC820)+01_指標庫!$H$12*ISNUMBER($AD820)+01_指標庫!$H$13*ISNUMBER($AE820)+01_指標庫!$H$14*ISNUMBER($I820)+01_指標庫!$H$15*ISNUMBER($AH820)+01_指標庫!$H$16*ISNUMBER($K820)+01_指標庫!$H$17*ISNUMBER($AI820)+01_指標庫!$H$18*ISNUMBER($AJ820)+01_指標庫!$H$19*ISNUMBER($AK820)+01_指標庫!$H$20*ISNUMBER($BB820)+01_指標庫!$H$21*ISNUMBER($BC820)</f>
        <v>51</v>
      </c>
      <c r="AX820" s="59" t="n">
        <f aca="false">IF(AW820=0,50,ROUND((01_指標庫!$H$4*IF(ISNUMBER($F820),L820,0)+01_指標庫!$H$5*IF(ISNUMBER($AA820),AL820,0)+01_指標庫!$H$6*IF(ISNUMBER($G820),M820,0)+01_指標庫!$H$7*IF(ISNUMBER($H820),N820,0)+01_指標庫!$H$8*IF(ISNUMBER($AF820),AQ820,0)+01_指標庫!$H$9*IF(ISNUMBER($AG820),AR820,0)+01_指標庫!$H$10*IF(ISNUMBER($AB820),AM820,0)+01_指標庫!$H$11*IF(ISNUMBER($AC820),AN820,0)+01_指標庫!$H$12*IF(ISNUMBER($AD820),AO820,0)+01_指標庫!$H$13*IF(ISNUMBER($AE820),AP820,0)+01_指標庫!$H$14*IF(ISNUMBER($I820),O820,0)+01_指標庫!$H$15*IF(ISNUMBER($AH820),AS820,0)+01_指標庫!$H$16*IF(ISNUMBER($K820),P820,0)+01_指標庫!$H$17*IF(ISNUMBER($AI820),AT820,0)+01_指標庫!$H$18*IF(ISNUMBER($AJ820),AU820,0)+01_指標庫!$H$19*IF(ISNUMBER($AK820),AV820,0)+01_指標庫!$H$20*IF(ISNUMBER($BB820),BB820,0)+01_指標庫!$H$21*IF(ISNUMBER($BC820),BC820,0))/AW820,1))</f>
        <v>80.4</v>
      </c>
      <c r="AY820" s="60"/>
      <c r="AZ820" s="60"/>
      <c r="BA820" s="58" t="n">
        <f aca="false">AVERAGE($E816:$E820)/AVERAGE($E811:$E820)-1</f>
        <v>-0.00807151639577763</v>
      </c>
      <c r="BB820" s="59" t="n">
        <f aca="false">IF(ISNUMBER($BA820),IF(OR($S820&lt;=-0.03,$BA820&lt;-0.003),0,IF(OR($S820&lt;=-0.02,$BA820&lt;0.01),50,100)),"")</f>
        <v>0</v>
      </c>
      <c r="BC820" s="0" t="str">
        <f aca="false">IF(OR(COUNT($AZ820)=0,COUNT($AZ819)=0),"",IF(OR($AY820/$AZ819-1&lt;=-0.03,$AZ820/$AZ819-1&lt;=-0.045,IF(COUNT($AZ811:$AZ820)=10,AVERAGE($AZ816:$AZ820)/AVERAGE($AZ811:$AZ820)-1&lt;-0.01,FALSE())),0,IF(OR($AZ820/$AZ819-1&lt;=-0.02,IF(COUNT($AZ811:$AZ820)=10,AVERAGE($AZ816:$AZ820)/AVERAGE($AZ811:$AZ820)-1&lt;0.005,FALSE())),50,100)))</f>
        <v/>
      </c>
    </row>
    <row r="821" customFormat="false" ht="15" hidden="false" customHeight="true" outlineLevel="0" collapsed="false">
      <c r="A821" s="47" t="n">
        <v>817</v>
      </c>
      <c r="B821" s="48" t="n">
        <v>43742</v>
      </c>
      <c r="C821" s="47" t="n">
        <v>2019</v>
      </c>
      <c r="D821" s="49" t="s">
        <v>234</v>
      </c>
      <c r="E821" s="50" t="n">
        <v>7754.1</v>
      </c>
      <c r="F821" s="51" t="n">
        <v>0.049055</v>
      </c>
      <c r="G821" s="51" t="n">
        <v>-0.032787</v>
      </c>
      <c r="H821" s="52" t="n">
        <v>0.7959</v>
      </c>
      <c r="I821" s="53" t="n">
        <v>438</v>
      </c>
      <c r="J821" s="47" t="s">
        <v>235</v>
      </c>
      <c r="K821" s="54" t="n">
        <v>17.04</v>
      </c>
      <c r="L821" s="55" t="n">
        <f aca="false">IF(COUNT(F821)=0,50,IF(F821&gt;=0,100,IF(F821&gt;=-0.02,50,0)))</f>
        <v>100</v>
      </c>
      <c r="M821" s="55" t="n">
        <f aca="false">IF(COUNT(G821)=0,50,IF(G821&gt;-0.06,100,IF(G821&gt;-0.15,50,0)))</f>
        <v>100</v>
      </c>
      <c r="N821" s="55" t="n">
        <f aca="false">IF(COUNT(H821)=0,50,IF(H821&gt;=0.6,100,IF(H821&gt;=0.4,50,0)))</f>
        <v>100</v>
      </c>
      <c r="O821" s="55" t="n">
        <f aca="false">IF(COUNT(I821)=0,50,IF(J821="proxy_vix",50,IF(I821&lt;350,100,IF(I821&lt;=450,50,0))))</f>
        <v>50</v>
      </c>
      <c r="P821" s="55" t="n">
        <f aca="false">IF(COUNT(K821)=0,50,IF(K821&lt;20,100,IF(K821&lt;=25,50,0)))</f>
        <v>100</v>
      </c>
      <c r="Q821" s="54"/>
      <c r="R821" s="47"/>
      <c r="S821" s="51" t="n">
        <f aca="false">$E821/$E820-1</f>
        <v>0.0151484802425641</v>
      </c>
      <c r="T821" s="56" t="n">
        <f aca="false">$K821/$K820-1</f>
        <v>-0.108786610878661</v>
      </c>
      <c r="V821" s="57"/>
      <c r="W821" s="57"/>
      <c r="Y821" s="1" t="str">
        <f aca="false">IF(AX821&gt;=70,"EASY",IF(AX821&gt;40,"UNCERTAIN","HARD"))</f>
        <v>EASY</v>
      </c>
      <c r="AA821" s="58" t="n">
        <f aca="false">IF($A821&lt;200,"",AVERAGE($E772:$E821)/AVERAGE($E622:$E821)-1)</f>
        <v>0.0453840247695978</v>
      </c>
      <c r="AB821" s="59" t="n">
        <f aca="false">LOOKUP($B821,07_L1政策步階!$A$4:$A$14,07_L1政策步階!$C$4:$C$14)</f>
        <v>1</v>
      </c>
      <c r="AC821" s="57"/>
      <c r="AD821" s="57"/>
      <c r="AE821" s="57"/>
      <c r="AF821" s="57"/>
      <c r="AG821" s="57"/>
      <c r="AH821" s="57"/>
      <c r="AI821" s="57"/>
      <c r="AJ821" s="57"/>
      <c r="AK821" s="57"/>
      <c r="AL821" s="59" t="n">
        <f aca="false">IF(ISNUMBER($AA821),IF($AA821&gt;=0.005,100,IF($AA821&gt;=-0.015,50,0)),"")</f>
        <v>100</v>
      </c>
      <c r="AM821" s="59" t="n">
        <f aca="false">IF(ISNUMBER($AB821),IF($AB821=1,100,IF($AB821=0,50,0)),"")</f>
        <v>100</v>
      </c>
      <c r="AN821" s="0" t="str">
        <f aca="false">IF(ISNUMBER($AC821),IF($AC821&gt;=0.001,100,IF($AC821&gt;=-0.003,50,0)),"")</f>
        <v/>
      </c>
      <c r="AO821" s="0" t="str">
        <f aca="false">IF(ISNUMBER($AD821),IF($AD821&gt;=0.04,100,IF($AD821&gt;=0,50,0)),"")</f>
        <v/>
      </c>
      <c r="AP821" s="0" t="str">
        <f aca="false">IF(ISNUMBER($AE821),IF($AE821&gt;=25,100,IF($AE821&gt;=-75,50,0)),"")</f>
        <v/>
      </c>
      <c r="AQ821" s="0" t="str">
        <f aca="false">IF(ISNUMBER($AF821),IF($AF821&gt;0,100,IF($AF821&gt;=-50,50,0)),"")</f>
        <v/>
      </c>
      <c r="AR821" s="0" t="str">
        <f aca="false">IF(ISNUMBER($AG821),IF($AG821=1,100,IF($AG821=0,50,0)),"")</f>
        <v/>
      </c>
      <c r="AS821" s="0" t="str">
        <f aca="false">IF(ISNUMBER($AH821),IF($AH821&lt;0,100,IF($AH821&lt;=20,50,0)),"")</f>
        <v/>
      </c>
      <c r="AT821" s="0" t="str">
        <f aca="false">IF(ISNUMBER($AI821),IF($AI821&lt;0.95,100,IF($AI821&lt;=1,50,0)),"")</f>
        <v/>
      </c>
      <c r="AU821" s="0" t="str">
        <f aca="false">IF(ISNUMBER($AJ821),IF($AJ821&lt;30,0,IF($AJ821&lt;40,50,IF($AJ821&lt;=90,100,50))),"")</f>
        <v/>
      </c>
      <c r="AV821" s="0" t="str">
        <f aca="false">IF(ISNUMBER($AK821),IF($AK821&gt;-0.2,100,IF($AK821&gt;=-0.4,50,0)),"")</f>
        <v/>
      </c>
      <c r="AW821" s="59" t="n">
        <f aca="false">01_指標庫!$H$4*ISNUMBER($F821)+01_指標庫!$H$5*ISNUMBER($AA821)+01_指標庫!$H$6*ISNUMBER($G821)+01_指標庫!$H$7*ISNUMBER($H821)+01_指標庫!$H$8*ISNUMBER($AF821)+01_指標庫!$H$9*ISNUMBER($AG821)+01_指標庫!$H$10*ISNUMBER($AB821)+01_指標庫!$H$11*ISNUMBER($AC821)+01_指標庫!$H$12*ISNUMBER($AD821)+01_指標庫!$H$13*ISNUMBER($AE821)+01_指標庫!$H$14*ISNUMBER($I821)+01_指標庫!$H$15*ISNUMBER($AH821)+01_指標庫!$H$16*ISNUMBER($K821)+01_指標庫!$H$17*ISNUMBER($AI821)+01_指標庫!$H$18*ISNUMBER($AJ821)+01_指標庫!$H$19*ISNUMBER($AK821)+01_指標庫!$H$20*ISNUMBER($BB821)+01_指標庫!$H$21*ISNUMBER($BC821)</f>
        <v>51</v>
      </c>
      <c r="AX821" s="59" t="n">
        <f aca="false">IF(AW821=0,50,ROUND((01_指標庫!$H$4*IF(ISNUMBER($F821),L821,0)+01_指標庫!$H$5*IF(ISNUMBER($AA821),AL821,0)+01_指標庫!$H$6*IF(ISNUMBER($G821),M821,0)+01_指標庫!$H$7*IF(ISNUMBER($H821),N821,0)+01_指標庫!$H$8*IF(ISNUMBER($AF821),AQ821,0)+01_指標庫!$H$9*IF(ISNUMBER($AG821),AR821,0)+01_指標庫!$H$10*IF(ISNUMBER($AB821),AM821,0)+01_指標庫!$H$11*IF(ISNUMBER($AC821),AN821,0)+01_指標庫!$H$12*IF(ISNUMBER($AD821),AO821,0)+01_指標庫!$H$13*IF(ISNUMBER($AE821),AP821,0)+01_指標庫!$H$14*IF(ISNUMBER($I821),O821,0)+01_指標庫!$H$15*IF(ISNUMBER($AH821),AS821,0)+01_指標庫!$H$16*IF(ISNUMBER($K821),P821,0)+01_指標庫!$H$17*IF(ISNUMBER($AI821),AT821,0)+01_指標庫!$H$18*IF(ISNUMBER($AJ821),AU821,0)+01_指標庫!$H$19*IF(ISNUMBER($AK821),AV821,0)+01_指標庫!$H$20*IF(ISNUMBER($BB821),BB821,0)+01_指標庫!$H$21*IF(ISNUMBER($BC821),BC821,0))/AW821,1))</f>
        <v>80.4</v>
      </c>
      <c r="AY821" s="60"/>
      <c r="AZ821" s="60"/>
      <c r="BA821" s="58" t="n">
        <f aca="false">AVERAGE($E817:$E821)/AVERAGE($E812:$E821)-1</f>
        <v>-0.00529906769637067</v>
      </c>
      <c r="BB821" s="59" t="n">
        <f aca="false">IF(ISNUMBER($BA821),IF(OR($S821&lt;=-0.03,$BA821&lt;-0.003),0,IF(OR($S821&lt;=-0.02,$BA821&lt;0.01),50,100)),"")</f>
        <v>0</v>
      </c>
      <c r="BC821" s="0" t="str">
        <f aca="false">IF(OR(COUNT($AZ821)=0,COUNT($AZ820)=0),"",IF(OR($AY821/$AZ820-1&lt;=-0.03,$AZ821/$AZ820-1&lt;=-0.045,IF(COUNT($AZ812:$AZ821)=10,AVERAGE($AZ817:$AZ821)/AVERAGE($AZ812:$AZ821)-1&lt;-0.01,FALSE())),0,IF(OR($AZ821/$AZ820-1&lt;=-0.02,IF(COUNT($AZ812:$AZ821)=10,AVERAGE($AZ817:$AZ821)/AVERAGE($AZ812:$AZ821)-1&lt;0.005,FALSE())),50,100)))</f>
        <v/>
      </c>
    </row>
    <row r="822" customFormat="false" ht="15" hidden="false" customHeight="true" outlineLevel="0" collapsed="false">
      <c r="A822" s="47" t="n">
        <v>818</v>
      </c>
      <c r="B822" s="48" t="n">
        <v>43745</v>
      </c>
      <c r="C822" s="47" t="n">
        <v>2019</v>
      </c>
      <c r="D822" s="49" t="s">
        <v>236</v>
      </c>
      <c r="E822" s="50" t="n">
        <v>7725.13</v>
      </c>
      <c r="F822" s="51" t="n">
        <v>0.044159</v>
      </c>
      <c r="G822" s="51" t="n">
        <v>-0.0364</v>
      </c>
      <c r="H822" s="52" t="n">
        <v>0.7755</v>
      </c>
      <c r="I822" s="53" t="n">
        <v>431</v>
      </c>
      <c r="J822" s="47" t="s">
        <v>235</v>
      </c>
      <c r="K822" s="54" t="n">
        <v>17.86</v>
      </c>
      <c r="L822" s="55" t="n">
        <f aca="false">IF(COUNT(F822)=0,50,IF(F822&gt;=0,100,IF(F822&gt;=-0.02,50,0)))</f>
        <v>100</v>
      </c>
      <c r="M822" s="55" t="n">
        <f aca="false">IF(COUNT(G822)=0,50,IF(G822&gt;-0.06,100,IF(G822&gt;-0.15,50,0)))</f>
        <v>100</v>
      </c>
      <c r="N822" s="55" t="n">
        <f aca="false">IF(COUNT(H822)=0,50,IF(H822&gt;=0.6,100,IF(H822&gt;=0.4,50,0)))</f>
        <v>100</v>
      </c>
      <c r="O822" s="55" t="n">
        <f aca="false">IF(COUNT(I822)=0,50,IF(J822="proxy_vix",50,IF(I822&lt;350,100,IF(I822&lt;=450,50,0))))</f>
        <v>50</v>
      </c>
      <c r="P822" s="55" t="n">
        <f aca="false">IF(COUNT(K822)=0,50,IF(K822&lt;20,100,IF(K822&lt;=25,50,0)))</f>
        <v>100</v>
      </c>
      <c r="Q822" s="54"/>
      <c r="R822" s="47"/>
      <c r="S822" s="51" t="n">
        <f aca="false">$E822/$E821-1</f>
        <v>-0.00373608800505543</v>
      </c>
      <c r="T822" s="56" t="n">
        <f aca="false">$K822/$K821-1</f>
        <v>0.0481220657276995</v>
      </c>
      <c r="V822" s="57"/>
      <c r="W822" s="57"/>
      <c r="Y822" s="1" t="str">
        <f aca="false">IF(AX822&gt;=70,"EASY",IF(AX822&gt;40,"UNCERTAIN","HARD"))</f>
        <v>EASY</v>
      </c>
      <c r="AA822" s="58" t="n">
        <f aca="false">IF($A822&lt;200,"",AVERAGE($E773:$E822)/AVERAGE($E623:$E822)-1)</f>
        <v>0.0436186703340427</v>
      </c>
      <c r="AB822" s="59" t="n">
        <f aca="false">LOOKUP($B822,07_L1政策步階!$A$4:$A$14,07_L1政策步階!$C$4:$C$14)</f>
        <v>1</v>
      </c>
      <c r="AC822" s="57"/>
      <c r="AD822" s="57"/>
      <c r="AE822" s="57"/>
      <c r="AF822" s="57"/>
      <c r="AG822" s="57"/>
      <c r="AH822" s="57"/>
      <c r="AI822" s="57"/>
      <c r="AJ822" s="57"/>
      <c r="AK822" s="57"/>
      <c r="AL822" s="59" t="n">
        <f aca="false">IF(ISNUMBER($AA822),IF($AA822&gt;=0.005,100,IF($AA822&gt;=-0.015,50,0)),"")</f>
        <v>100</v>
      </c>
      <c r="AM822" s="59" t="n">
        <f aca="false">IF(ISNUMBER($AB822),IF($AB822=1,100,IF($AB822=0,50,0)),"")</f>
        <v>100</v>
      </c>
      <c r="AN822" s="0" t="str">
        <f aca="false">IF(ISNUMBER($AC822),IF($AC822&gt;=0.001,100,IF($AC822&gt;=-0.003,50,0)),"")</f>
        <v/>
      </c>
      <c r="AO822" s="0" t="str">
        <f aca="false">IF(ISNUMBER($AD822),IF($AD822&gt;=0.04,100,IF($AD822&gt;=0,50,0)),"")</f>
        <v/>
      </c>
      <c r="AP822" s="0" t="str">
        <f aca="false">IF(ISNUMBER($AE822),IF($AE822&gt;=25,100,IF($AE822&gt;=-75,50,0)),"")</f>
        <v/>
      </c>
      <c r="AQ822" s="0" t="str">
        <f aca="false">IF(ISNUMBER($AF822),IF($AF822&gt;0,100,IF($AF822&gt;=-50,50,0)),"")</f>
        <v/>
      </c>
      <c r="AR822" s="0" t="str">
        <f aca="false">IF(ISNUMBER($AG822),IF($AG822=1,100,IF($AG822=0,50,0)),"")</f>
        <v/>
      </c>
      <c r="AS822" s="0" t="str">
        <f aca="false">IF(ISNUMBER($AH822),IF($AH822&lt;0,100,IF($AH822&lt;=20,50,0)),"")</f>
        <v/>
      </c>
      <c r="AT822" s="0" t="str">
        <f aca="false">IF(ISNUMBER($AI822),IF($AI822&lt;0.95,100,IF($AI822&lt;=1,50,0)),"")</f>
        <v/>
      </c>
      <c r="AU822" s="0" t="str">
        <f aca="false">IF(ISNUMBER($AJ822),IF($AJ822&lt;30,0,IF($AJ822&lt;40,50,IF($AJ822&lt;=90,100,50))),"")</f>
        <v/>
      </c>
      <c r="AV822" s="0" t="str">
        <f aca="false">IF(ISNUMBER($AK822),IF($AK822&gt;-0.2,100,IF($AK822&gt;=-0.4,50,0)),"")</f>
        <v/>
      </c>
      <c r="AW822" s="59" t="n">
        <f aca="false">01_指標庫!$H$4*ISNUMBER($F822)+01_指標庫!$H$5*ISNUMBER($AA822)+01_指標庫!$H$6*ISNUMBER($G822)+01_指標庫!$H$7*ISNUMBER($H822)+01_指標庫!$H$8*ISNUMBER($AF822)+01_指標庫!$H$9*ISNUMBER($AG822)+01_指標庫!$H$10*ISNUMBER($AB822)+01_指標庫!$H$11*ISNUMBER($AC822)+01_指標庫!$H$12*ISNUMBER($AD822)+01_指標庫!$H$13*ISNUMBER($AE822)+01_指標庫!$H$14*ISNUMBER($I822)+01_指標庫!$H$15*ISNUMBER($AH822)+01_指標庫!$H$16*ISNUMBER($K822)+01_指標庫!$H$17*ISNUMBER($AI822)+01_指標庫!$H$18*ISNUMBER($AJ822)+01_指標庫!$H$19*ISNUMBER($AK822)+01_指標庫!$H$20*ISNUMBER($BB822)+01_指標庫!$H$21*ISNUMBER($BC822)</f>
        <v>51</v>
      </c>
      <c r="AX822" s="59" t="n">
        <f aca="false">IF(AW822=0,50,ROUND((01_指標庫!$H$4*IF(ISNUMBER($F822),L822,0)+01_指標庫!$H$5*IF(ISNUMBER($AA822),AL822,0)+01_指標庫!$H$6*IF(ISNUMBER($G822),M822,0)+01_指標庫!$H$7*IF(ISNUMBER($H822),N822,0)+01_指標庫!$H$8*IF(ISNUMBER($AF822),AQ822,0)+01_指標庫!$H$9*IF(ISNUMBER($AG822),AR822,0)+01_指標庫!$H$10*IF(ISNUMBER($AB822),AM822,0)+01_指標庫!$H$11*IF(ISNUMBER($AC822),AN822,0)+01_指標庫!$H$12*IF(ISNUMBER($AD822),AO822,0)+01_指標庫!$H$13*IF(ISNUMBER($AE822),AP822,0)+01_指標庫!$H$14*IF(ISNUMBER($I822),O822,0)+01_指標庫!$H$15*IF(ISNUMBER($AH822),AS822,0)+01_指標庫!$H$16*IF(ISNUMBER($K822),P822,0)+01_指標庫!$H$17*IF(ISNUMBER($AI822),AT822,0)+01_指標庫!$H$18*IF(ISNUMBER($AJ822),AU822,0)+01_指標庫!$H$19*IF(ISNUMBER($AK822),AV822,0)+01_指標庫!$H$20*IF(ISNUMBER($BB822),BB822,0)+01_指標庫!$H$21*IF(ISNUMBER($BC822),BC822,0))/AW822,1))</f>
        <v>80.4</v>
      </c>
      <c r="AY822" s="60"/>
      <c r="AZ822" s="60"/>
      <c r="BA822" s="58" t="n">
        <f aca="false">AVERAGE($E818:$E822)/AVERAGE($E813:$E822)-1</f>
        <v>-0.00472367996792478</v>
      </c>
      <c r="BB822" s="59" t="n">
        <f aca="false">IF(ISNUMBER($BA822),IF(OR($S822&lt;=-0.03,$BA822&lt;-0.003),0,IF(OR($S822&lt;=-0.02,$BA822&lt;0.01),50,100)),"")</f>
        <v>0</v>
      </c>
      <c r="BC822" s="0" t="str">
        <f aca="false">IF(OR(COUNT($AZ822)=0,COUNT($AZ821)=0),"",IF(OR($AY822/$AZ821-1&lt;=-0.03,$AZ822/$AZ821-1&lt;=-0.045,IF(COUNT($AZ813:$AZ822)=10,AVERAGE($AZ818:$AZ822)/AVERAGE($AZ813:$AZ822)-1&lt;-0.01,FALSE())),0,IF(OR($AZ822/$AZ821-1&lt;=-0.02,IF(COUNT($AZ813:$AZ822)=10,AVERAGE($AZ818:$AZ822)/AVERAGE($AZ813:$AZ822)-1&lt;0.005,FALSE())),50,100)))</f>
        <v/>
      </c>
    </row>
    <row r="823" customFormat="false" ht="15" hidden="false" customHeight="true" outlineLevel="0" collapsed="false">
      <c r="A823" s="47" t="n">
        <v>819</v>
      </c>
      <c r="B823" s="48" t="n">
        <v>43746</v>
      </c>
      <c r="C823" s="47" t="n">
        <v>2019</v>
      </c>
      <c r="D823" s="49" t="s">
        <v>237</v>
      </c>
      <c r="E823" s="50" t="n">
        <v>7604.27</v>
      </c>
      <c r="F823" s="51" t="n">
        <v>0.026878</v>
      </c>
      <c r="G823" s="51" t="n">
        <v>-0.051476</v>
      </c>
      <c r="H823" s="52" t="n">
        <v>0.6939</v>
      </c>
      <c r="I823" s="53" t="n">
        <v>439</v>
      </c>
      <c r="J823" s="47" t="s">
        <v>235</v>
      </c>
      <c r="K823" s="54" t="n">
        <v>20.28</v>
      </c>
      <c r="L823" s="55" t="n">
        <f aca="false">IF(COUNT(F823)=0,50,IF(F823&gt;=0,100,IF(F823&gt;=-0.02,50,0)))</f>
        <v>100</v>
      </c>
      <c r="M823" s="55" t="n">
        <f aca="false">IF(COUNT(G823)=0,50,IF(G823&gt;-0.06,100,IF(G823&gt;-0.15,50,0)))</f>
        <v>100</v>
      </c>
      <c r="N823" s="55" t="n">
        <f aca="false">IF(COUNT(H823)=0,50,IF(H823&gt;=0.6,100,IF(H823&gt;=0.4,50,0)))</f>
        <v>100</v>
      </c>
      <c r="O823" s="55" t="n">
        <f aca="false">IF(COUNT(I823)=0,50,IF(J823="proxy_vix",50,IF(I823&lt;350,100,IF(I823&lt;=450,50,0))))</f>
        <v>50</v>
      </c>
      <c r="P823" s="55" t="n">
        <f aca="false">IF(COUNT(K823)=0,50,IF(K823&lt;20,100,IF(K823&lt;=25,50,0)))</f>
        <v>50</v>
      </c>
      <c r="Q823" s="54"/>
      <c r="R823" s="47"/>
      <c r="S823" s="51" t="n">
        <f aca="false">$E823/$E822-1</f>
        <v>-0.015645044161069</v>
      </c>
      <c r="T823" s="56" t="n">
        <f aca="false">$K823/$K822-1</f>
        <v>0.135498320268757</v>
      </c>
      <c r="V823" s="57"/>
      <c r="W823" s="57"/>
      <c r="Y823" s="1" t="str">
        <f aca="false">IF(AX823&gt;=70,"EASY",IF(AX823&gt;40,"UNCERTAIN","HARD"))</f>
        <v>EASY</v>
      </c>
      <c r="AA823" s="58" t="n">
        <f aca="false">IF($A823&lt;200,"",AVERAGE($E774:$E823)/AVERAGE($E624:$E823)-1)</f>
        <v>0.0416202929038387</v>
      </c>
      <c r="AB823" s="59" t="n">
        <f aca="false">LOOKUP($B823,07_L1政策步階!$A$4:$A$14,07_L1政策步階!$C$4:$C$14)</f>
        <v>1</v>
      </c>
      <c r="AC823" s="57"/>
      <c r="AD823" s="57"/>
      <c r="AE823" s="57"/>
      <c r="AF823" s="57"/>
      <c r="AG823" s="57"/>
      <c r="AH823" s="57"/>
      <c r="AI823" s="57"/>
      <c r="AJ823" s="57"/>
      <c r="AK823" s="57"/>
      <c r="AL823" s="59" t="n">
        <f aca="false">IF(ISNUMBER($AA823),IF($AA823&gt;=0.005,100,IF($AA823&gt;=-0.015,50,0)),"")</f>
        <v>100</v>
      </c>
      <c r="AM823" s="59" t="n">
        <f aca="false">IF(ISNUMBER($AB823),IF($AB823=1,100,IF($AB823=0,50,0)),"")</f>
        <v>100</v>
      </c>
      <c r="AN823" s="0" t="str">
        <f aca="false">IF(ISNUMBER($AC823),IF($AC823&gt;=0.001,100,IF($AC823&gt;=-0.003,50,0)),"")</f>
        <v/>
      </c>
      <c r="AO823" s="0" t="str">
        <f aca="false">IF(ISNUMBER($AD823),IF($AD823&gt;=0.04,100,IF($AD823&gt;=0,50,0)),"")</f>
        <v/>
      </c>
      <c r="AP823" s="0" t="str">
        <f aca="false">IF(ISNUMBER($AE823),IF($AE823&gt;=25,100,IF($AE823&gt;=-75,50,0)),"")</f>
        <v/>
      </c>
      <c r="AQ823" s="0" t="str">
        <f aca="false">IF(ISNUMBER($AF823),IF($AF823&gt;0,100,IF($AF823&gt;=-50,50,0)),"")</f>
        <v/>
      </c>
      <c r="AR823" s="0" t="str">
        <f aca="false">IF(ISNUMBER($AG823),IF($AG823=1,100,IF($AG823=0,50,0)),"")</f>
        <v/>
      </c>
      <c r="AS823" s="0" t="str">
        <f aca="false">IF(ISNUMBER($AH823),IF($AH823&lt;0,100,IF($AH823&lt;=20,50,0)),"")</f>
        <v/>
      </c>
      <c r="AT823" s="0" t="str">
        <f aca="false">IF(ISNUMBER($AI823),IF($AI823&lt;0.95,100,IF($AI823&lt;=1,50,0)),"")</f>
        <v/>
      </c>
      <c r="AU823" s="0" t="str">
        <f aca="false">IF(ISNUMBER($AJ823),IF($AJ823&lt;30,0,IF($AJ823&lt;40,50,IF($AJ823&lt;=90,100,50))),"")</f>
        <v/>
      </c>
      <c r="AV823" s="0" t="str">
        <f aca="false">IF(ISNUMBER($AK823),IF($AK823&gt;-0.2,100,IF($AK823&gt;=-0.4,50,0)),"")</f>
        <v/>
      </c>
      <c r="AW823" s="59" t="n">
        <f aca="false">01_指標庫!$H$4*ISNUMBER($F823)+01_指標庫!$H$5*ISNUMBER($AA823)+01_指標庫!$H$6*ISNUMBER($G823)+01_指標庫!$H$7*ISNUMBER($H823)+01_指標庫!$H$8*ISNUMBER($AF823)+01_指標庫!$H$9*ISNUMBER($AG823)+01_指標庫!$H$10*ISNUMBER($AB823)+01_指標庫!$H$11*ISNUMBER($AC823)+01_指標庫!$H$12*ISNUMBER($AD823)+01_指標庫!$H$13*ISNUMBER($AE823)+01_指標庫!$H$14*ISNUMBER($I823)+01_指標庫!$H$15*ISNUMBER($AH823)+01_指標庫!$H$16*ISNUMBER($K823)+01_指標庫!$H$17*ISNUMBER($AI823)+01_指標庫!$H$18*ISNUMBER($AJ823)+01_指標庫!$H$19*ISNUMBER($AK823)+01_指標庫!$H$20*ISNUMBER($BB823)+01_指標庫!$H$21*ISNUMBER($BC823)</f>
        <v>51</v>
      </c>
      <c r="AX823" s="59" t="n">
        <f aca="false">IF(AW823=0,50,ROUND((01_指標庫!$H$4*IF(ISNUMBER($F823),L823,0)+01_指標庫!$H$5*IF(ISNUMBER($AA823),AL823,0)+01_指標庫!$H$6*IF(ISNUMBER($G823),M823,0)+01_指標庫!$H$7*IF(ISNUMBER($H823),N823,0)+01_指標庫!$H$8*IF(ISNUMBER($AF823),AQ823,0)+01_指標庫!$H$9*IF(ISNUMBER($AG823),AR823,0)+01_指標庫!$H$10*IF(ISNUMBER($AB823),AM823,0)+01_指標庫!$H$11*IF(ISNUMBER($AC823),AN823,0)+01_指標庫!$H$12*IF(ISNUMBER($AD823),AO823,0)+01_指標庫!$H$13*IF(ISNUMBER($AE823),AP823,0)+01_指標庫!$H$14*IF(ISNUMBER($I823),O823,0)+01_指標庫!$H$15*IF(ISNUMBER($AH823),AS823,0)+01_指標庫!$H$16*IF(ISNUMBER($K823),P823,0)+01_指標庫!$H$17*IF(ISNUMBER($AI823),AT823,0)+01_指標庫!$H$18*IF(ISNUMBER($AJ823),AU823,0)+01_指標庫!$H$19*IF(ISNUMBER($AK823),AV823,0)+01_指標庫!$H$20*IF(ISNUMBER($BB823),BB823,0)+01_指標庫!$H$21*IF(ISNUMBER($BC823),BC823,0))/AW823,1))</f>
        <v>74.5</v>
      </c>
      <c r="AY823" s="60"/>
      <c r="AZ823" s="60"/>
      <c r="BA823" s="58" t="n">
        <f aca="false">AVERAGE($E819:$E823)/AVERAGE($E814:$E823)-1</f>
        <v>-0.0054314142648102</v>
      </c>
      <c r="BB823" s="59" t="n">
        <f aca="false">IF(ISNUMBER($BA823),IF(OR($S823&lt;=-0.03,$BA823&lt;-0.003),0,IF(OR($S823&lt;=-0.02,$BA823&lt;0.01),50,100)),"")</f>
        <v>0</v>
      </c>
      <c r="BC823" s="0" t="str">
        <f aca="false">IF(OR(COUNT($AZ823)=0,COUNT($AZ822)=0),"",IF(OR($AY823/$AZ822-1&lt;=-0.03,$AZ823/$AZ822-1&lt;=-0.045,IF(COUNT($AZ814:$AZ823)=10,AVERAGE($AZ819:$AZ823)/AVERAGE($AZ814:$AZ823)-1&lt;-0.01,FALSE())),0,IF(OR($AZ823/$AZ822-1&lt;=-0.02,IF(COUNT($AZ814:$AZ823)=10,AVERAGE($AZ819:$AZ823)/AVERAGE($AZ814:$AZ823)-1&lt;0.005,FALSE())),50,100)))</f>
        <v/>
      </c>
    </row>
    <row r="824" customFormat="false" ht="15" hidden="false" customHeight="true" outlineLevel="0" collapsed="false">
      <c r="A824" s="47" t="n">
        <v>820</v>
      </c>
      <c r="B824" s="48" t="n">
        <v>43747</v>
      </c>
      <c r="C824" s="47" t="n">
        <v>2019</v>
      </c>
      <c r="D824" s="49" t="s">
        <v>238</v>
      </c>
      <c r="E824" s="50" t="n">
        <v>7690.53</v>
      </c>
      <c r="F824" s="51" t="n">
        <v>0.037375</v>
      </c>
      <c r="G824" s="51" t="n">
        <v>-0.040716</v>
      </c>
      <c r="H824" s="52" t="n">
        <v>0.7143</v>
      </c>
      <c r="I824" s="53" t="n">
        <v>432</v>
      </c>
      <c r="J824" s="47" t="s">
        <v>235</v>
      </c>
      <c r="K824" s="54" t="n">
        <v>18.64</v>
      </c>
      <c r="L824" s="55" t="n">
        <f aca="false">IF(COUNT(F824)=0,50,IF(F824&gt;=0,100,IF(F824&gt;=-0.02,50,0)))</f>
        <v>100</v>
      </c>
      <c r="M824" s="55" t="n">
        <f aca="false">IF(COUNT(G824)=0,50,IF(G824&gt;-0.06,100,IF(G824&gt;-0.15,50,0)))</f>
        <v>100</v>
      </c>
      <c r="N824" s="55" t="n">
        <f aca="false">IF(COUNT(H824)=0,50,IF(H824&gt;=0.6,100,IF(H824&gt;=0.4,50,0)))</f>
        <v>100</v>
      </c>
      <c r="O824" s="55" t="n">
        <f aca="false">IF(COUNT(I824)=0,50,IF(J824="proxy_vix",50,IF(I824&lt;350,100,IF(I824&lt;=450,50,0))))</f>
        <v>50</v>
      </c>
      <c r="P824" s="55" t="n">
        <f aca="false">IF(COUNT(K824)=0,50,IF(K824&lt;20,100,IF(K824&lt;=25,50,0)))</f>
        <v>100</v>
      </c>
      <c r="Q824" s="54"/>
      <c r="R824" s="47"/>
      <c r="S824" s="51" t="n">
        <f aca="false">$E824/$E823-1</f>
        <v>0.0113436266729088</v>
      </c>
      <c r="T824" s="56" t="n">
        <f aca="false">$K824/$K823-1</f>
        <v>-0.0808678500986193</v>
      </c>
      <c r="V824" s="57"/>
      <c r="W824" s="57"/>
      <c r="Y824" s="1" t="str">
        <f aca="false">IF(AX824&gt;=70,"EASY",IF(AX824&gt;40,"UNCERTAIN","HARD"))</f>
        <v>EASY</v>
      </c>
      <c r="AA824" s="58" t="n">
        <f aca="false">IF($A824&lt;200,"",AVERAGE($E775:$E824)/AVERAGE($E625:$E824)-1)</f>
        <v>0.0397587082562794</v>
      </c>
      <c r="AB824" s="59" t="n">
        <f aca="false">LOOKUP($B824,07_L1政策步階!$A$4:$A$14,07_L1政策步階!$C$4:$C$14)</f>
        <v>1</v>
      </c>
      <c r="AC824" s="57"/>
      <c r="AD824" s="57"/>
      <c r="AE824" s="57"/>
      <c r="AF824" s="57"/>
      <c r="AG824" s="57"/>
      <c r="AH824" s="57"/>
      <c r="AI824" s="57"/>
      <c r="AJ824" s="57"/>
      <c r="AK824" s="57"/>
      <c r="AL824" s="59" t="n">
        <f aca="false">IF(ISNUMBER($AA824),IF($AA824&gt;=0.005,100,IF($AA824&gt;=-0.015,50,0)),"")</f>
        <v>100</v>
      </c>
      <c r="AM824" s="59" t="n">
        <f aca="false">IF(ISNUMBER($AB824),IF($AB824=1,100,IF($AB824=0,50,0)),"")</f>
        <v>100</v>
      </c>
      <c r="AN824" s="0" t="str">
        <f aca="false">IF(ISNUMBER($AC824),IF($AC824&gt;=0.001,100,IF($AC824&gt;=-0.003,50,0)),"")</f>
        <v/>
      </c>
      <c r="AO824" s="0" t="str">
        <f aca="false">IF(ISNUMBER($AD824),IF($AD824&gt;=0.04,100,IF($AD824&gt;=0,50,0)),"")</f>
        <v/>
      </c>
      <c r="AP824" s="0" t="str">
        <f aca="false">IF(ISNUMBER($AE824),IF($AE824&gt;=25,100,IF($AE824&gt;=-75,50,0)),"")</f>
        <v/>
      </c>
      <c r="AQ824" s="0" t="str">
        <f aca="false">IF(ISNUMBER($AF824),IF($AF824&gt;0,100,IF($AF824&gt;=-50,50,0)),"")</f>
        <v/>
      </c>
      <c r="AR824" s="0" t="str">
        <f aca="false">IF(ISNUMBER($AG824),IF($AG824=1,100,IF($AG824=0,50,0)),"")</f>
        <v/>
      </c>
      <c r="AS824" s="0" t="str">
        <f aca="false">IF(ISNUMBER($AH824),IF($AH824&lt;0,100,IF($AH824&lt;=20,50,0)),"")</f>
        <v/>
      </c>
      <c r="AT824" s="0" t="str">
        <f aca="false">IF(ISNUMBER($AI824),IF($AI824&lt;0.95,100,IF($AI824&lt;=1,50,0)),"")</f>
        <v/>
      </c>
      <c r="AU824" s="0" t="str">
        <f aca="false">IF(ISNUMBER($AJ824),IF($AJ824&lt;30,0,IF($AJ824&lt;40,50,IF($AJ824&lt;=90,100,50))),"")</f>
        <v/>
      </c>
      <c r="AV824" s="0" t="str">
        <f aca="false">IF(ISNUMBER($AK824),IF($AK824&gt;-0.2,100,IF($AK824&gt;=-0.4,50,0)),"")</f>
        <v/>
      </c>
      <c r="AW824" s="59" t="n">
        <f aca="false">01_指標庫!$H$4*ISNUMBER($F824)+01_指標庫!$H$5*ISNUMBER($AA824)+01_指標庫!$H$6*ISNUMBER($G824)+01_指標庫!$H$7*ISNUMBER($H824)+01_指標庫!$H$8*ISNUMBER($AF824)+01_指標庫!$H$9*ISNUMBER($AG824)+01_指標庫!$H$10*ISNUMBER($AB824)+01_指標庫!$H$11*ISNUMBER($AC824)+01_指標庫!$H$12*ISNUMBER($AD824)+01_指標庫!$H$13*ISNUMBER($AE824)+01_指標庫!$H$14*ISNUMBER($I824)+01_指標庫!$H$15*ISNUMBER($AH824)+01_指標庫!$H$16*ISNUMBER($K824)+01_指標庫!$H$17*ISNUMBER($AI824)+01_指標庫!$H$18*ISNUMBER($AJ824)+01_指標庫!$H$19*ISNUMBER($AK824)+01_指標庫!$H$20*ISNUMBER($BB824)+01_指標庫!$H$21*ISNUMBER($BC824)</f>
        <v>51</v>
      </c>
      <c r="AX824" s="59" t="n">
        <f aca="false">IF(AW824=0,50,ROUND((01_指標庫!$H$4*IF(ISNUMBER($F824),L824,0)+01_指標庫!$H$5*IF(ISNUMBER($AA824),AL824,0)+01_指標庫!$H$6*IF(ISNUMBER($G824),M824,0)+01_指標庫!$H$7*IF(ISNUMBER($H824),N824,0)+01_指標庫!$H$8*IF(ISNUMBER($AF824),AQ824,0)+01_指標庫!$H$9*IF(ISNUMBER($AG824),AR824,0)+01_指標庫!$H$10*IF(ISNUMBER($AB824),AM824,0)+01_指標庫!$H$11*IF(ISNUMBER($AC824),AN824,0)+01_指標庫!$H$12*IF(ISNUMBER($AD824),AO824,0)+01_指標庫!$H$13*IF(ISNUMBER($AE824),AP824,0)+01_指標庫!$H$14*IF(ISNUMBER($I824),O824,0)+01_指標庫!$H$15*IF(ISNUMBER($AH824),AS824,0)+01_指標庫!$H$16*IF(ISNUMBER($K824),P824,0)+01_指標庫!$H$17*IF(ISNUMBER($AI824),AT824,0)+01_指標庫!$H$18*IF(ISNUMBER($AJ824),AU824,0)+01_指標庫!$H$19*IF(ISNUMBER($AK824),AV824,0)+01_指標庫!$H$20*IF(ISNUMBER($BB824),BB824,0)+01_指標庫!$H$21*IF(ISNUMBER($BC824),BC824,0))/AW824,1))</f>
        <v>86.3</v>
      </c>
      <c r="AY824" s="60"/>
      <c r="AZ824" s="60"/>
      <c r="BA824" s="58" t="n">
        <f aca="false">AVERAGE($E820:$E824)/AVERAGE($E815:$E824)-1</f>
        <v>-0.000332203995894842</v>
      </c>
      <c r="BB824" s="59" t="n">
        <f aca="false">IF(ISNUMBER($BA824),IF(OR($S824&lt;=-0.03,$BA824&lt;-0.003),0,IF(OR($S824&lt;=-0.02,$BA824&lt;0.01),50,100)),"")</f>
        <v>50</v>
      </c>
      <c r="BC824" s="0" t="str">
        <f aca="false">IF(OR(COUNT($AZ824)=0,COUNT($AZ823)=0),"",IF(OR($AY824/$AZ823-1&lt;=-0.03,$AZ824/$AZ823-1&lt;=-0.045,IF(COUNT($AZ815:$AZ824)=10,AVERAGE($AZ820:$AZ824)/AVERAGE($AZ815:$AZ824)-1&lt;-0.01,FALSE())),0,IF(OR($AZ824/$AZ823-1&lt;=-0.02,IF(COUNT($AZ815:$AZ824)=10,AVERAGE($AZ820:$AZ824)/AVERAGE($AZ815:$AZ824)-1&lt;0.005,FALSE())),50,100)))</f>
        <v/>
      </c>
    </row>
    <row r="825" customFormat="false" ht="15" hidden="false" customHeight="true" outlineLevel="0" collapsed="false">
      <c r="A825" s="47" t="n">
        <v>821</v>
      </c>
      <c r="B825" s="48" t="n">
        <v>43748</v>
      </c>
      <c r="C825" s="47" t="n">
        <v>2019</v>
      </c>
      <c r="D825" s="49" t="s">
        <v>239</v>
      </c>
      <c r="E825" s="50" t="n">
        <v>7740.36</v>
      </c>
      <c r="F825" s="51" t="n">
        <v>0.042802</v>
      </c>
      <c r="G825" s="51" t="n">
        <v>-0.034501</v>
      </c>
      <c r="H825" s="52" t="n">
        <v>0.7551</v>
      </c>
      <c r="I825" s="53" t="n">
        <v>426</v>
      </c>
      <c r="J825" s="47" t="s">
        <v>235</v>
      </c>
      <c r="K825" s="54" t="n">
        <v>17.57</v>
      </c>
      <c r="L825" s="55" t="n">
        <f aca="false">IF(COUNT(F825)=0,50,IF(F825&gt;=0,100,IF(F825&gt;=-0.02,50,0)))</f>
        <v>100</v>
      </c>
      <c r="M825" s="55" t="n">
        <f aca="false">IF(COUNT(G825)=0,50,IF(G825&gt;-0.06,100,IF(G825&gt;-0.15,50,0)))</f>
        <v>100</v>
      </c>
      <c r="N825" s="55" t="n">
        <f aca="false">IF(COUNT(H825)=0,50,IF(H825&gt;=0.6,100,IF(H825&gt;=0.4,50,0)))</f>
        <v>100</v>
      </c>
      <c r="O825" s="55" t="n">
        <f aca="false">IF(COUNT(I825)=0,50,IF(J825="proxy_vix",50,IF(I825&lt;350,100,IF(I825&lt;=450,50,0))))</f>
        <v>50</v>
      </c>
      <c r="P825" s="55" t="n">
        <f aca="false">IF(COUNT(K825)=0,50,IF(K825&lt;20,100,IF(K825&lt;=25,50,0)))</f>
        <v>100</v>
      </c>
      <c r="Q825" s="54"/>
      <c r="R825" s="47"/>
      <c r="S825" s="51" t="n">
        <f aca="false">$E825/$E824-1</f>
        <v>0.00647939738873649</v>
      </c>
      <c r="T825" s="56" t="n">
        <f aca="false">$K825/$K824-1</f>
        <v>-0.0574034334763949</v>
      </c>
      <c r="V825" s="57"/>
      <c r="W825" s="57"/>
      <c r="Y825" s="1" t="str">
        <f aca="false">IF(AX825&gt;=70,"EASY",IF(AX825&gt;40,"UNCERTAIN","HARD"))</f>
        <v>EASY</v>
      </c>
      <c r="AA825" s="58" t="n">
        <f aca="false">IF($A825&lt;200,"",AVERAGE($E776:$E825)/AVERAGE($E626:$E825)-1)</f>
        <v>0.0381771403890998</v>
      </c>
      <c r="AB825" s="59" t="n">
        <f aca="false">LOOKUP($B825,07_L1政策步階!$A$4:$A$14,07_L1政策步階!$C$4:$C$14)</f>
        <v>1</v>
      </c>
      <c r="AC825" s="57"/>
      <c r="AD825" s="57"/>
      <c r="AE825" s="57"/>
      <c r="AF825" s="57"/>
      <c r="AG825" s="57"/>
      <c r="AH825" s="57"/>
      <c r="AI825" s="57"/>
      <c r="AJ825" s="57"/>
      <c r="AK825" s="57"/>
      <c r="AL825" s="59" t="n">
        <f aca="false">IF(ISNUMBER($AA825),IF($AA825&gt;=0.005,100,IF($AA825&gt;=-0.015,50,0)),"")</f>
        <v>100</v>
      </c>
      <c r="AM825" s="59" t="n">
        <f aca="false">IF(ISNUMBER($AB825),IF($AB825=1,100,IF($AB825=0,50,0)),"")</f>
        <v>100</v>
      </c>
      <c r="AN825" s="0" t="str">
        <f aca="false">IF(ISNUMBER($AC825),IF($AC825&gt;=0.001,100,IF($AC825&gt;=-0.003,50,0)),"")</f>
        <v/>
      </c>
      <c r="AO825" s="0" t="str">
        <f aca="false">IF(ISNUMBER($AD825),IF($AD825&gt;=0.04,100,IF($AD825&gt;=0,50,0)),"")</f>
        <v/>
      </c>
      <c r="AP825" s="0" t="str">
        <f aca="false">IF(ISNUMBER($AE825),IF($AE825&gt;=25,100,IF($AE825&gt;=-75,50,0)),"")</f>
        <v/>
      </c>
      <c r="AQ825" s="0" t="str">
        <f aca="false">IF(ISNUMBER($AF825),IF($AF825&gt;0,100,IF($AF825&gt;=-50,50,0)),"")</f>
        <v/>
      </c>
      <c r="AR825" s="0" t="str">
        <f aca="false">IF(ISNUMBER($AG825),IF($AG825=1,100,IF($AG825=0,50,0)),"")</f>
        <v/>
      </c>
      <c r="AS825" s="0" t="str">
        <f aca="false">IF(ISNUMBER($AH825),IF($AH825&lt;0,100,IF($AH825&lt;=20,50,0)),"")</f>
        <v/>
      </c>
      <c r="AT825" s="0" t="str">
        <f aca="false">IF(ISNUMBER($AI825),IF($AI825&lt;0.95,100,IF($AI825&lt;=1,50,0)),"")</f>
        <v/>
      </c>
      <c r="AU825" s="0" t="str">
        <f aca="false">IF(ISNUMBER($AJ825),IF($AJ825&lt;30,0,IF($AJ825&lt;40,50,IF($AJ825&lt;=90,100,50))),"")</f>
        <v/>
      </c>
      <c r="AV825" s="0" t="str">
        <f aca="false">IF(ISNUMBER($AK825),IF($AK825&gt;-0.2,100,IF($AK825&gt;=-0.4,50,0)),"")</f>
        <v/>
      </c>
      <c r="AW825" s="59" t="n">
        <f aca="false">01_指標庫!$H$4*ISNUMBER($F825)+01_指標庫!$H$5*ISNUMBER($AA825)+01_指標庫!$H$6*ISNUMBER($G825)+01_指標庫!$H$7*ISNUMBER($H825)+01_指標庫!$H$8*ISNUMBER($AF825)+01_指標庫!$H$9*ISNUMBER($AG825)+01_指標庫!$H$10*ISNUMBER($AB825)+01_指標庫!$H$11*ISNUMBER($AC825)+01_指標庫!$H$12*ISNUMBER($AD825)+01_指標庫!$H$13*ISNUMBER($AE825)+01_指標庫!$H$14*ISNUMBER($I825)+01_指標庫!$H$15*ISNUMBER($AH825)+01_指標庫!$H$16*ISNUMBER($K825)+01_指標庫!$H$17*ISNUMBER($AI825)+01_指標庫!$H$18*ISNUMBER($AJ825)+01_指標庫!$H$19*ISNUMBER($AK825)+01_指標庫!$H$20*ISNUMBER($BB825)+01_指標庫!$H$21*ISNUMBER($BC825)</f>
        <v>51</v>
      </c>
      <c r="AX825" s="59" t="n">
        <f aca="false">IF(AW825=0,50,ROUND((01_指標庫!$H$4*IF(ISNUMBER($F825),L825,0)+01_指標庫!$H$5*IF(ISNUMBER($AA825),AL825,0)+01_指標庫!$H$6*IF(ISNUMBER($G825),M825,0)+01_指標庫!$H$7*IF(ISNUMBER($H825),N825,0)+01_指標庫!$H$8*IF(ISNUMBER($AF825),AQ825,0)+01_指標庫!$H$9*IF(ISNUMBER($AG825),AR825,0)+01_指標庫!$H$10*IF(ISNUMBER($AB825),AM825,0)+01_指標庫!$H$11*IF(ISNUMBER($AC825),AN825,0)+01_指標庫!$H$12*IF(ISNUMBER($AD825),AO825,0)+01_指標庫!$H$13*IF(ISNUMBER($AE825),AP825,0)+01_指標庫!$H$14*IF(ISNUMBER($I825),O825,0)+01_指標庫!$H$15*IF(ISNUMBER($AH825),AS825,0)+01_指標庫!$H$16*IF(ISNUMBER($K825),P825,0)+01_指標庫!$H$17*IF(ISNUMBER($AI825),AT825,0)+01_指標庫!$H$18*IF(ISNUMBER($AJ825),AU825,0)+01_指標庫!$H$19*IF(ISNUMBER($AK825),AV825,0)+01_指標庫!$H$20*IF(ISNUMBER($BB825),BB825,0)+01_指標庫!$H$21*IF(ISNUMBER($BC825),BC825,0))/AW825,1))</f>
        <v>86.3</v>
      </c>
      <c r="AY825" s="60"/>
      <c r="AZ825" s="60"/>
      <c r="BA825" s="58" t="n">
        <f aca="false">AVERAGE($E821:$E825)/AVERAGE($E816:$E825)-1</f>
        <v>0.00273422865306028</v>
      </c>
      <c r="BB825" s="59" t="n">
        <f aca="false">IF(ISNUMBER($BA825),IF(OR($S825&lt;=-0.03,$BA825&lt;-0.003),0,IF(OR($S825&lt;=-0.02,$BA825&lt;0.01),50,100)),"")</f>
        <v>50</v>
      </c>
      <c r="BC825" s="0" t="str">
        <f aca="false">IF(OR(COUNT($AZ825)=0,COUNT($AZ824)=0),"",IF(OR($AY825/$AZ824-1&lt;=-0.03,$AZ825/$AZ824-1&lt;=-0.045,IF(COUNT($AZ816:$AZ825)=10,AVERAGE($AZ821:$AZ825)/AVERAGE($AZ816:$AZ825)-1&lt;-0.01,FALSE())),0,IF(OR($AZ825/$AZ824-1&lt;=-0.02,IF(COUNT($AZ816:$AZ825)=10,AVERAGE($AZ821:$AZ825)/AVERAGE($AZ816:$AZ825)-1&lt;0.005,FALSE())),50,100)))</f>
        <v/>
      </c>
    </row>
    <row r="826" customFormat="false" ht="15" hidden="false" customHeight="true" outlineLevel="0" collapsed="false">
      <c r="A826" s="47" t="n">
        <v>822</v>
      </c>
      <c r="B826" s="48" t="n">
        <v>43749</v>
      </c>
      <c r="C826" s="47" t="n">
        <v>2019</v>
      </c>
      <c r="D826" s="49" t="s">
        <v>234</v>
      </c>
      <c r="E826" s="50" t="n">
        <v>7843.88</v>
      </c>
      <c r="F826" s="51" t="n">
        <v>0.055624</v>
      </c>
      <c r="G826" s="51" t="n">
        <v>-0.021588</v>
      </c>
      <c r="H826" s="52" t="n">
        <v>0.7755</v>
      </c>
      <c r="I826" s="53" t="n">
        <v>410</v>
      </c>
      <c r="J826" s="47" t="s">
        <v>235</v>
      </c>
      <c r="K826" s="54" t="n">
        <v>15.58</v>
      </c>
      <c r="L826" s="55" t="n">
        <f aca="false">IF(COUNT(F826)=0,50,IF(F826&gt;=0,100,IF(F826&gt;=-0.02,50,0)))</f>
        <v>100</v>
      </c>
      <c r="M826" s="55" t="n">
        <f aca="false">IF(COUNT(G826)=0,50,IF(G826&gt;-0.06,100,IF(G826&gt;-0.15,50,0)))</f>
        <v>100</v>
      </c>
      <c r="N826" s="55" t="n">
        <f aca="false">IF(COUNT(H826)=0,50,IF(H826&gt;=0.6,100,IF(H826&gt;=0.4,50,0)))</f>
        <v>100</v>
      </c>
      <c r="O826" s="55" t="n">
        <f aca="false">IF(COUNT(I826)=0,50,IF(J826="proxy_vix",50,IF(I826&lt;350,100,IF(I826&lt;=450,50,0))))</f>
        <v>50</v>
      </c>
      <c r="P826" s="55" t="n">
        <f aca="false">IF(COUNT(K826)=0,50,IF(K826&lt;20,100,IF(K826&lt;=25,50,0)))</f>
        <v>100</v>
      </c>
      <c r="Q826" s="54"/>
      <c r="R826" s="47"/>
      <c r="S826" s="51" t="n">
        <f aca="false">$E826/$E825-1</f>
        <v>0.0133740549535164</v>
      </c>
      <c r="T826" s="56" t="n">
        <f aca="false">$K826/$K825-1</f>
        <v>-0.113261240751281</v>
      </c>
      <c r="V826" s="57"/>
      <c r="W826" s="57"/>
      <c r="Y826" s="1" t="str">
        <f aca="false">IF(AX826&gt;=70,"EASY",IF(AX826&gt;40,"UNCERTAIN","HARD"))</f>
        <v>EASY</v>
      </c>
      <c r="AA826" s="58" t="n">
        <f aca="false">IF($A826&lt;200,"",AVERAGE($E777:$E826)/AVERAGE($E627:$E826)-1)</f>
        <v>0.0371876104160638</v>
      </c>
      <c r="AB826" s="59" t="n">
        <f aca="false">LOOKUP($B826,07_L1政策步階!$A$4:$A$14,07_L1政策步階!$C$4:$C$14)</f>
        <v>1</v>
      </c>
      <c r="AC826" s="57"/>
      <c r="AD826" s="57"/>
      <c r="AE826" s="57"/>
      <c r="AF826" s="57"/>
      <c r="AG826" s="57"/>
      <c r="AH826" s="57"/>
      <c r="AI826" s="57"/>
      <c r="AJ826" s="57"/>
      <c r="AK826" s="57"/>
      <c r="AL826" s="59" t="n">
        <f aca="false">IF(ISNUMBER($AA826),IF($AA826&gt;=0.005,100,IF($AA826&gt;=-0.015,50,0)),"")</f>
        <v>100</v>
      </c>
      <c r="AM826" s="59" t="n">
        <f aca="false">IF(ISNUMBER($AB826),IF($AB826=1,100,IF($AB826=0,50,0)),"")</f>
        <v>100</v>
      </c>
      <c r="AN826" s="0" t="str">
        <f aca="false">IF(ISNUMBER($AC826),IF($AC826&gt;=0.001,100,IF($AC826&gt;=-0.003,50,0)),"")</f>
        <v/>
      </c>
      <c r="AO826" s="0" t="str">
        <f aca="false">IF(ISNUMBER($AD826),IF($AD826&gt;=0.04,100,IF($AD826&gt;=0,50,0)),"")</f>
        <v/>
      </c>
      <c r="AP826" s="0" t="str">
        <f aca="false">IF(ISNUMBER($AE826),IF($AE826&gt;=25,100,IF($AE826&gt;=-75,50,0)),"")</f>
        <v/>
      </c>
      <c r="AQ826" s="0" t="str">
        <f aca="false">IF(ISNUMBER($AF826),IF($AF826&gt;0,100,IF($AF826&gt;=-50,50,0)),"")</f>
        <v/>
      </c>
      <c r="AR826" s="0" t="str">
        <f aca="false">IF(ISNUMBER($AG826),IF($AG826=1,100,IF($AG826=0,50,0)),"")</f>
        <v/>
      </c>
      <c r="AS826" s="0" t="str">
        <f aca="false">IF(ISNUMBER($AH826),IF($AH826&lt;0,100,IF($AH826&lt;=20,50,0)),"")</f>
        <v/>
      </c>
      <c r="AT826" s="0" t="str">
        <f aca="false">IF(ISNUMBER($AI826),IF($AI826&lt;0.95,100,IF($AI826&lt;=1,50,0)),"")</f>
        <v/>
      </c>
      <c r="AU826" s="0" t="str">
        <f aca="false">IF(ISNUMBER($AJ826),IF($AJ826&lt;30,0,IF($AJ826&lt;40,50,IF($AJ826&lt;=90,100,50))),"")</f>
        <v/>
      </c>
      <c r="AV826" s="0" t="str">
        <f aca="false">IF(ISNUMBER($AK826),IF($AK826&gt;-0.2,100,IF($AK826&gt;=-0.4,50,0)),"")</f>
        <v/>
      </c>
      <c r="AW826" s="59" t="n">
        <f aca="false">01_指標庫!$H$4*ISNUMBER($F826)+01_指標庫!$H$5*ISNUMBER($AA826)+01_指標庫!$H$6*ISNUMBER($G826)+01_指標庫!$H$7*ISNUMBER($H826)+01_指標庫!$H$8*ISNUMBER($AF826)+01_指標庫!$H$9*ISNUMBER($AG826)+01_指標庫!$H$10*ISNUMBER($AB826)+01_指標庫!$H$11*ISNUMBER($AC826)+01_指標庫!$H$12*ISNUMBER($AD826)+01_指標庫!$H$13*ISNUMBER($AE826)+01_指標庫!$H$14*ISNUMBER($I826)+01_指標庫!$H$15*ISNUMBER($AH826)+01_指標庫!$H$16*ISNUMBER($K826)+01_指標庫!$H$17*ISNUMBER($AI826)+01_指標庫!$H$18*ISNUMBER($AJ826)+01_指標庫!$H$19*ISNUMBER($AK826)+01_指標庫!$H$20*ISNUMBER($BB826)+01_指標庫!$H$21*ISNUMBER($BC826)</f>
        <v>51</v>
      </c>
      <c r="AX826" s="59" t="n">
        <f aca="false">IF(AW826=0,50,ROUND((01_指標庫!$H$4*IF(ISNUMBER($F826),L826,0)+01_指標庫!$H$5*IF(ISNUMBER($AA826),AL826,0)+01_指標庫!$H$6*IF(ISNUMBER($G826),M826,0)+01_指標庫!$H$7*IF(ISNUMBER($H826),N826,0)+01_指標庫!$H$8*IF(ISNUMBER($AF826),AQ826,0)+01_指標庫!$H$9*IF(ISNUMBER($AG826),AR826,0)+01_指標庫!$H$10*IF(ISNUMBER($AB826),AM826,0)+01_指標庫!$H$11*IF(ISNUMBER($AC826),AN826,0)+01_指標庫!$H$12*IF(ISNUMBER($AD826),AO826,0)+01_指標庫!$H$13*IF(ISNUMBER($AE826),AP826,0)+01_指標庫!$H$14*IF(ISNUMBER($I826),O826,0)+01_指標庫!$H$15*IF(ISNUMBER($AH826),AS826,0)+01_指標庫!$H$16*IF(ISNUMBER($K826),P826,0)+01_指標庫!$H$17*IF(ISNUMBER($AI826),AT826,0)+01_指標庫!$H$18*IF(ISNUMBER($AJ826),AU826,0)+01_指標庫!$H$19*IF(ISNUMBER($AK826),AV826,0)+01_指標庫!$H$20*IF(ISNUMBER($BB826),BB826,0)+01_指標庫!$H$21*IF(ISNUMBER($BC826),BC826,0))/AW826,1))</f>
        <v>86.3</v>
      </c>
      <c r="AY826" s="60"/>
      <c r="AZ826" s="60"/>
      <c r="BA826" s="58" t="n">
        <f aca="false">AVERAGE($E822:$E826)/AVERAGE($E817:$E826)-1</f>
        <v>0.00295267510025821</v>
      </c>
      <c r="BB826" s="59" t="n">
        <f aca="false">IF(ISNUMBER($BA826),IF(OR($S826&lt;=-0.03,$BA826&lt;-0.003),0,IF(OR($S826&lt;=-0.02,$BA826&lt;0.01),50,100)),"")</f>
        <v>50</v>
      </c>
      <c r="BC826" s="0" t="str">
        <f aca="false">IF(OR(COUNT($AZ826)=0,COUNT($AZ825)=0),"",IF(OR($AY826/$AZ825-1&lt;=-0.03,$AZ826/$AZ825-1&lt;=-0.045,IF(COUNT($AZ817:$AZ826)=10,AVERAGE($AZ822:$AZ826)/AVERAGE($AZ817:$AZ826)-1&lt;-0.01,FALSE())),0,IF(OR($AZ826/$AZ825-1&lt;=-0.02,IF(COUNT($AZ817:$AZ826)=10,AVERAGE($AZ822:$AZ826)/AVERAGE($AZ817:$AZ826)-1&lt;0.005,FALSE())),50,100)))</f>
        <v/>
      </c>
    </row>
    <row r="827" customFormat="false" ht="15" hidden="false" customHeight="true" outlineLevel="0" collapsed="false">
      <c r="A827" s="47" t="n">
        <v>823</v>
      </c>
      <c r="B827" s="48" t="n">
        <v>43752</v>
      </c>
      <c r="C827" s="47" t="n">
        <v>2019</v>
      </c>
      <c r="D827" s="49" t="s">
        <v>236</v>
      </c>
      <c r="E827" s="50" t="n">
        <v>7842.33</v>
      </c>
      <c r="F827" s="51" t="n">
        <v>0.054313</v>
      </c>
      <c r="G827" s="51" t="n">
        <v>-0.021781</v>
      </c>
      <c r="H827" s="52" t="n">
        <v>0.7959</v>
      </c>
      <c r="I827" s="53" t="n">
        <v>408</v>
      </c>
      <c r="J827" s="47" t="s">
        <v>235</v>
      </c>
      <c r="K827" s="54" t="n">
        <v>14.57</v>
      </c>
      <c r="L827" s="55" t="n">
        <f aca="false">IF(COUNT(F827)=0,50,IF(F827&gt;=0,100,IF(F827&gt;=-0.02,50,0)))</f>
        <v>100</v>
      </c>
      <c r="M827" s="55" t="n">
        <f aca="false">IF(COUNT(G827)=0,50,IF(G827&gt;-0.06,100,IF(G827&gt;-0.15,50,0)))</f>
        <v>100</v>
      </c>
      <c r="N827" s="55" t="n">
        <f aca="false">IF(COUNT(H827)=0,50,IF(H827&gt;=0.6,100,IF(H827&gt;=0.4,50,0)))</f>
        <v>100</v>
      </c>
      <c r="O827" s="55" t="n">
        <f aca="false">IF(COUNT(I827)=0,50,IF(J827="proxy_vix",50,IF(I827&lt;350,100,IF(I827&lt;=450,50,0))))</f>
        <v>50</v>
      </c>
      <c r="P827" s="55" t="n">
        <f aca="false">IF(COUNT(K827)=0,50,IF(K827&lt;20,100,IF(K827&lt;=25,50,0)))</f>
        <v>100</v>
      </c>
      <c r="Q827" s="54"/>
      <c r="R827" s="47"/>
      <c r="S827" s="51" t="n">
        <f aca="false">$E827/$E826-1</f>
        <v>-0.000197606286684637</v>
      </c>
      <c r="T827" s="56" t="n">
        <f aca="false">$K827/$K826-1</f>
        <v>-0.0648267008985879</v>
      </c>
      <c r="V827" s="57"/>
      <c r="W827" s="57"/>
      <c r="Y827" s="1" t="str">
        <f aca="false">IF(AX827&gt;=70,"EASY",IF(AX827&gt;40,"UNCERTAIN","HARD"))</f>
        <v>EASY</v>
      </c>
      <c r="AA827" s="58" t="n">
        <f aca="false">IF($A827&lt;200,"",AVERAGE($E778:$E827)/AVERAGE($E628:$E827)-1)</f>
        <v>0.036506206984966</v>
      </c>
      <c r="AB827" s="59" t="n">
        <f aca="false">LOOKUP($B827,07_L1政策步階!$A$4:$A$14,07_L1政策步階!$C$4:$C$14)</f>
        <v>1</v>
      </c>
      <c r="AC827" s="57"/>
      <c r="AD827" s="57"/>
      <c r="AE827" s="57"/>
      <c r="AF827" s="57"/>
      <c r="AG827" s="57"/>
      <c r="AH827" s="57"/>
      <c r="AI827" s="57"/>
      <c r="AJ827" s="57"/>
      <c r="AK827" s="57"/>
      <c r="AL827" s="59" t="n">
        <f aca="false">IF(ISNUMBER($AA827),IF($AA827&gt;=0.005,100,IF($AA827&gt;=-0.015,50,0)),"")</f>
        <v>100</v>
      </c>
      <c r="AM827" s="59" t="n">
        <f aca="false">IF(ISNUMBER($AB827),IF($AB827=1,100,IF($AB827=0,50,0)),"")</f>
        <v>100</v>
      </c>
      <c r="AN827" s="0" t="str">
        <f aca="false">IF(ISNUMBER($AC827),IF($AC827&gt;=0.001,100,IF($AC827&gt;=-0.003,50,0)),"")</f>
        <v/>
      </c>
      <c r="AO827" s="0" t="str">
        <f aca="false">IF(ISNUMBER($AD827),IF($AD827&gt;=0.04,100,IF($AD827&gt;=0,50,0)),"")</f>
        <v/>
      </c>
      <c r="AP827" s="0" t="str">
        <f aca="false">IF(ISNUMBER($AE827),IF($AE827&gt;=25,100,IF($AE827&gt;=-75,50,0)),"")</f>
        <v/>
      </c>
      <c r="AQ827" s="0" t="str">
        <f aca="false">IF(ISNUMBER($AF827),IF($AF827&gt;0,100,IF($AF827&gt;=-50,50,0)),"")</f>
        <v/>
      </c>
      <c r="AR827" s="0" t="str">
        <f aca="false">IF(ISNUMBER($AG827),IF($AG827=1,100,IF($AG827=0,50,0)),"")</f>
        <v/>
      </c>
      <c r="AS827" s="0" t="str">
        <f aca="false">IF(ISNUMBER($AH827),IF($AH827&lt;0,100,IF($AH827&lt;=20,50,0)),"")</f>
        <v/>
      </c>
      <c r="AT827" s="0" t="str">
        <f aca="false">IF(ISNUMBER($AI827),IF($AI827&lt;0.95,100,IF($AI827&lt;=1,50,0)),"")</f>
        <v/>
      </c>
      <c r="AU827" s="0" t="str">
        <f aca="false">IF(ISNUMBER($AJ827),IF($AJ827&lt;30,0,IF($AJ827&lt;40,50,IF($AJ827&lt;=90,100,50))),"")</f>
        <v/>
      </c>
      <c r="AV827" s="0" t="str">
        <f aca="false">IF(ISNUMBER($AK827),IF($AK827&gt;-0.2,100,IF($AK827&gt;=-0.4,50,0)),"")</f>
        <v/>
      </c>
      <c r="AW827" s="59" t="n">
        <f aca="false">01_指標庫!$H$4*ISNUMBER($F827)+01_指標庫!$H$5*ISNUMBER($AA827)+01_指標庫!$H$6*ISNUMBER($G827)+01_指標庫!$H$7*ISNUMBER($H827)+01_指標庫!$H$8*ISNUMBER($AF827)+01_指標庫!$H$9*ISNUMBER($AG827)+01_指標庫!$H$10*ISNUMBER($AB827)+01_指標庫!$H$11*ISNUMBER($AC827)+01_指標庫!$H$12*ISNUMBER($AD827)+01_指標庫!$H$13*ISNUMBER($AE827)+01_指標庫!$H$14*ISNUMBER($I827)+01_指標庫!$H$15*ISNUMBER($AH827)+01_指標庫!$H$16*ISNUMBER($K827)+01_指標庫!$H$17*ISNUMBER($AI827)+01_指標庫!$H$18*ISNUMBER($AJ827)+01_指標庫!$H$19*ISNUMBER($AK827)+01_指標庫!$H$20*ISNUMBER($BB827)+01_指標庫!$H$21*ISNUMBER($BC827)</f>
        <v>51</v>
      </c>
      <c r="AX827" s="59" t="n">
        <f aca="false">IF(AW827=0,50,ROUND((01_指標庫!$H$4*IF(ISNUMBER($F827),L827,0)+01_指標庫!$H$5*IF(ISNUMBER($AA827),AL827,0)+01_指標庫!$H$6*IF(ISNUMBER($G827),M827,0)+01_指標庫!$H$7*IF(ISNUMBER($H827),N827,0)+01_指標庫!$H$8*IF(ISNUMBER($AF827),AQ827,0)+01_指標庫!$H$9*IF(ISNUMBER($AG827),AR827,0)+01_指標庫!$H$10*IF(ISNUMBER($AB827),AM827,0)+01_指標庫!$H$11*IF(ISNUMBER($AC827),AN827,0)+01_指標庫!$H$12*IF(ISNUMBER($AD827),AO827,0)+01_指標庫!$H$13*IF(ISNUMBER($AE827),AP827,0)+01_指標庫!$H$14*IF(ISNUMBER($I827),O827,0)+01_指標庫!$H$15*IF(ISNUMBER($AH827),AS827,0)+01_指標庫!$H$16*IF(ISNUMBER($K827),P827,0)+01_指標庫!$H$17*IF(ISNUMBER($AI827),AT827,0)+01_指標庫!$H$18*IF(ISNUMBER($AJ827),AU827,0)+01_指標庫!$H$19*IF(ISNUMBER($AK827),AV827,0)+01_指標庫!$H$20*IF(ISNUMBER($BB827),BB827,0)+01_指標庫!$H$21*IF(ISNUMBER($BC827),BC827,0))/AW827,1))</f>
        <v>86.3</v>
      </c>
      <c r="AY827" s="60"/>
      <c r="AZ827" s="60"/>
      <c r="BA827" s="58" t="n">
        <f aca="false">AVERAGE($E823:$E827)/AVERAGE($E818:$E827)-1</f>
        <v>0.00478527626465608</v>
      </c>
      <c r="BB827" s="59" t="n">
        <f aca="false">IF(ISNUMBER($BA827),IF(OR($S827&lt;=-0.03,$BA827&lt;-0.003),0,IF(OR($S827&lt;=-0.02,$BA827&lt;0.01),50,100)),"")</f>
        <v>50</v>
      </c>
      <c r="BC827" s="0" t="str">
        <f aca="false">IF(OR(COUNT($AZ827)=0,COUNT($AZ826)=0),"",IF(OR($AY827/$AZ826-1&lt;=-0.03,$AZ827/$AZ826-1&lt;=-0.045,IF(COUNT($AZ818:$AZ827)=10,AVERAGE($AZ823:$AZ827)/AVERAGE($AZ818:$AZ827)-1&lt;-0.01,FALSE())),0,IF(OR($AZ827/$AZ826-1&lt;=-0.02,IF(COUNT($AZ818:$AZ827)=10,AVERAGE($AZ823:$AZ827)/AVERAGE($AZ818:$AZ827)-1&lt;0.005,FALSE())),50,100)))</f>
        <v/>
      </c>
    </row>
    <row r="828" customFormat="false" ht="15" hidden="false" customHeight="true" outlineLevel="0" collapsed="false">
      <c r="A828" s="47" t="n">
        <v>824</v>
      </c>
      <c r="B828" s="48" t="n">
        <v>43753</v>
      </c>
      <c r="C828" s="47" t="n">
        <v>2019</v>
      </c>
      <c r="D828" s="49" t="s">
        <v>237</v>
      </c>
      <c r="E828" s="50" t="n">
        <v>7942.85</v>
      </c>
      <c r="F828" s="51" t="n">
        <v>0.066639</v>
      </c>
      <c r="G828" s="51" t="n">
        <v>-0.009243</v>
      </c>
      <c r="H828" s="52" t="n">
        <v>0.8367</v>
      </c>
      <c r="I828" s="53" t="n">
        <v>401</v>
      </c>
      <c r="J828" s="47" t="s">
        <v>235</v>
      </c>
      <c r="K828" s="54" t="n">
        <v>13.54</v>
      </c>
      <c r="L828" s="55" t="n">
        <f aca="false">IF(COUNT(F828)=0,50,IF(F828&gt;=0,100,IF(F828&gt;=-0.02,50,0)))</f>
        <v>100</v>
      </c>
      <c r="M828" s="55" t="n">
        <f aca="false">IF(COUNT(G828)=0,50,IF(G828&gt;-0.06,100,IF(G828&gt;-0.15,50,0)))</f>
        <v>100</v>
      </c>
      <c r="N828" s="55" t="n">
        <f aca="false">IF(COUNT(H828)=0,50,IF(H828&gt;=0.6,100,IF(H828&gt;=0.4,50,0)))</f>
        <v>100</v>
      </c>
      <c r="O828" s="55" t="n">
        <f aca="false">IF(COUNT(I828)=0,50,IF(J828="proxy_vix",50,IF(I828&lt;350,100,IF(I828&lt;=450,50,0))))</f>
        <v>50</v>
      </c>
      <c r="P828" s="55" t="n">
        <f aca="false">IF(COUNT(K828)=0,50,IF(K828&lt;20,100,IF(K828&lt;=25,50,0)))</f>
        <v>100</v>
      </c>
      <c r="Q828" s="54"/>
      <c r="R828" s="47"/>
      <c r="S828" s="51" t="n">
        <f aca="false">$E828/$E827-1</f>
        <v>0.0128176192534617</v>
      </c>
      <c r="T828" s="56" t="n">
        <f aca="false">$K828/$K827-1</f>
        <v>-0.0706932052161977</v>
      </c>
      <c r="V828" s="57"/>
      <c r="W828" s="57"/>
      <c r="Y828" s="1" t="str">
        <f aca="false">IF(AX828&gt;=70,"EASY",IF(AX828&gt;40,"UNCERTAIN","HARD"))</f>
        <v>EASY</v>
      </c>
      <c r="AA828" s="58" t="n">
        <f aca="false">IF($A828&lt;200,"",AVERAGE($E779:$E828)/AVERAGE($E629:$E828)-1)</f>
        <v>0.0367684388247416</v>
      </c>
      <c r="AB828" s="59" t="n">
        <f aca="false">LOOKUP($B828,07_L1政策步階!$A$4:$A$14,07_L1政策步階!$C$4:$C$14)</f>
        <v>1</v>
      </c>
      <c r="AC828" s="57"/>
      <c r="AD828" s="57"/>
      <c r="AE828" s="57"/>
      <c r="AF828" s="57"/>
      <c r="AG828" s="57"/>
      <c r="AH828" s="57"/>
      <c r="AI828" s="57"/>
      <c r="AJ828" s="57"/>
      <c r="AK828" s="57"/>
      <c r="AL828" s="59" t="n">
        <f aca="false">IF(ISNUMBER($AA828),IF($AA828&gt;=0.005,100,IF($AA828&gt;=-0.015,50,0)),"")</f>
        <v>100</v>
      </c>
      <c r="AM828" s="59" t="n">
        <f aca="false">IF(ISNUMBER($AB828),IF($AB828=1,100,IF($AB828=0,50,0)),"")</f>
        <v>100</v>
      </c>
      <c r="AN828" s="0" t="str">
        <f aca="false">IF(ISNUMBER($AC828),IF($AC828&gt;=0.001,100,IF($AC828&gt;=-0.003,50,0)),"")</f>
        <v/>
      </c>
      <c r="AO828" s="0" t="str">
        <f aca="false">IF(ISNUMBER($AD828),IF($AD828&gt;=0.04,100,IF($AD828&gt;=0,50,0)),"")</f>
        <v/>
      </c>
      <c r="AP828" s="0" t="str">
        <f aca="false">IF(ISNUMBER($AE828),IF($AE828&gt;=25,100,IF($AE828&gt;=-75,50,0)),"")</f>
        <v/>
      </c>
      <c r="AQ828" s="0" t="str">
        <f aca="false">IF(ISNUMBER($AF828),IF($AF828&gt;0,100,IF($AF828&gt;=-50,50,0)),"")</f>
        <v/>
      </c>
      <c r="AR828" s="0" t="str">
        <f aca="false">IF(ISNUMBER($AG828),IF($AG828=1,100,IF($AG828=0,50,0)),"")</f>
        <v/>
      </c>
      <c r="AS828" s="0" t="str">
        <f aca="false">IF(ISNUMBER($AH828),IF($AH828&lt;0,100,IF($AH828&lt;=20,50,0)),"")</f>
        <v/>
      </c>
      <c r="AT828" s="0" t="str">
        <f aca="false">IF(ISNUMBER($AI828),IF($AI828&lt;0.95,100,IF($AI828&lt;=1,50,0)),"")</f>
        <v/>
      </c>
      <c r="AU828" s="0" t="str">
        <f aca="false">IF(ISNUMBER($AJ828),IF($AJ828&lt;30,0,IF($AJ828&lt;40,50,IF($AJ828&lt;=90,100,50))),"")</f>
        <v/>
      </c>
      <c r="AV828" s="0" t="str">
        <f aca="false">IF(ISNUMBER($AK828),IF($AK828&gt;-0.2,100,IF($AK828&gt;=-0.4,50,0)),"")</f>
        <v/>
      </c>
      <c r="AW828" s="59" t="n">
        <f aca="false">01_指標庫!$H$4*ISNUMBER($F828)+01_指標庫!$H$5*ISNUMBER($AA828)+01_指標庫!$H$6*ISNUMBER($G828)+01_指標庫!$H$7*ISNUMBER($H828)+01_指標庫!$H$8*ISNUMBER($AF828)+01_指標庫!$H$9*ISNUMBER($AG828)+01_指標庫!$H$10*ISNUMBER($AB828)+01_指標庫!$H$11*ISNUMBER($AC828)+01_指標庫!$H$12*ISNUMBER($AD828)+01_指標庫!$H$13*ISNUMBER($AE828)+01_指標庫!$H$14*ISNUMBER($I828)+01_指標庫!$H$15*ISNUMBER($AH828)+01_指標庫!$H$16*ISNUMBER($K828)+01_指標庫!$H$17*ISNUMBER($AI828)+01_指標庫!$H$18*ISNUMBER($AJ828)+01_指標庫!$H$19*ISNUMBER($AK828)+01_指標庫!$H$20*ISNUMBER($BB828)+01_指標庫!$H$21*ISNUMBER($BC828)</f>
        <v>51</v>
      </c>
      <c r="AX828" s="59" t="n">
        <f aca="false">IF(AW828=0,50,ROUND((01_指標庫!$H$4*IF(ISNUMBER($F828),L828,0)+01_指標庫!$H$5*IF(ISNUMBER($AA828),AL828,0)+01_指標庫!$H$6*IF(ISNUMBER($G828),M828,0)+01_指標庫!$H$7*IF(ISNUMBER($H828),N828,0)+01_指標庫!$H$8*IF(ISNUMBER($AF828),AQ828,0)+01_指標庫!$H$9*IF(ISNUMBER($AG828),AR828,0)+01_指標庫!$H$10*IF(ISNUMBER($AB828),AM828,0)+01_指標庫!$H$11*IF(ISNUMBER($AC828),AN828,0)+01_指標庫!$H$12*IF(ISNUMBER($AD828),AO828,0)+01_指標庫!$H$13*IF(ISNUMBER($AE828),AP828,0)+01_指標庫!$H$14*IF(ISNUMBER($I828),O828,0)+01_指標庫!$H$15*IF(ISNUMBER($AH828),AS828,0)+01_指標庫!$H$16*IF(ISNUMBER($K828),P828,0)+01_指標庫!$H$17*IF(ISNUMBER($AI828),AT828,0)+01_指標庫!$H$18*IF(ISNUMBER($AJ828),AU828,0)+01_指標庫!$H$19*IF(ISNUMBER($AK828),AV828,0)+01_指標庫!$H$20*IF(ISNUMBER($BB828),BB828,0)+01_指標庫!$H$21*IF(ISNUMBER($BC828),BC828,0))/AW828,1))</f>
        <v>92.2</v>
      </c>
      <c r="AY828" s="60"/>
      <c r="AZ828" s="60"/>
      <c r="BA828" s="58" t="n">
        <f aca="false">AVERAGE($E824:$E828)/AVERAGE($E819:$E828)-1</f>
        <v>0.0101803081053882</v>
      </c>
      <c r="BB828" s="59" t="n">
        <f aca="false">IF(ISNUMBER($BA828),IF(OR($S828&lt;=-0.03,$BA828&lt;-0.003),0,IF(OR($S828&lt;=-0.02,$BA828&lt;0.01),50,100)),"")</f>
        <v>100</v>
      </c>
      <c r="BC828" s="0" t="str">
        <f aca="false">IF(OR(COUNT($AZ828)=0,COUNT($AZ827)=0),"",IF(OR($AY828/$AZ827-1&lt;=-0.03,$AZ828/$AZ827-1&lt;=-0.045,IF(COUNT($AZ819:$AZ828)=10,AVERAGE($AZ824:$AZ828)/AVERAGE($AZ819:$AZ828)-1&lt;-0.01,FALSE())),0,IF(OR($AZ828/$AZ827-1&lt;=-0.02,IF(COUNT($AZ819:$AZ828)=10,AVERAGE($AZ824:$AZ828)/AVERAGE($AZ819:$AZ828)-1&lt;0.005,FALSE())),50,100)))</f>
        <v/>
      </c>
    </row>
    <row r="829" customFormat="false" ht="15" hidden="false" customHeight="true" outlineLevel="0" collapsed="false">
      <c r="A829" s="47" t="n">
        <v>825</v>
      </c>
      <c r="B829" s="48" t="n">
        <v>43754</v>
      </c>
      <c r="C829" s="47" t="n">
        <v>2019</v>
      </c>
      <c r="D829" s="49" t="s">
        <v>238</v>
      </c>
      <c r="E829" s="50" t="n">
        <v>7920.21</v>
      </c>
      <c r="F829" s="51" t="n">
        <v>0.062464</v>
      </c>
      <c r="G829" s="51" t="n">
        <v>-0.012067</v>
      </c>
      <c r="H829" s="52" t="n">
        <v>0.8163</v>
      </c>
      <c r="I829" s="53" t="n">
        <v>401</v>
      </c>
      <c r="J829" s="47" t="s">
        <v>235</v>
      </c>
      <c r="K829" s="54" t="n">
        <v>13.68</v>
      </c>
      <c r="L829" s="55" t="n">
        <f aca="false">IF(COUNT(F829)=0,50,IF(F829&gt;=0,100,IF(F829&gt;=-0.02,50,0)))</f>
        <v>100</v>
      </c>
      <c r="M829" s="55" t="n">
        <f aca="false">IF(COUNT(G829)=0,50,IF(G829&gt;-0.06,100,IF(G829&gt;-0.15,50,0)))</f>
        <v>100</v>
      </c>
      <c r="N829" s="55" t="n">
        <f aca="false">IF(COUNT(H829)=0,50,IF(H829&gt;=0.6,100,IF(H829&gt;=0.4,50,0)))</f>
        <v>100</v>
      </c>
      <c r="O829" s="55" t="n">
        <f aca="false">IF(COUNT(I829)=0,50,IF(J829="proxy_vix",50,IF(I829&lt;350,100,IF(I829&lt;=450,50,0))))</f>
        <v>50</v>
      </c>
      <c r="P829" s="55" t="n">
        <f aca="false">IF(COUNT(K829)=0,50,IF(K829&lt;20,100,IF(K829&lt;=25,50,0)))</f>
        <v>100</v>
      </c>
      <c r="Q829" s="54"/>
      <c r="R829" s="47"/>
      <c r="S829" s="51" t="n">
        <f aca="false">$E829/$E828-1</f>
        <v>-0.00285036227550572</v>
      </c>
      <c r="T829" s="56" t="n">
        <f aca="false">$K829/$K828-1</f>
        <v>0.0103397341211227</v>
      </c>
      <c r="V829" s="57"/>
      <c r="W829" s="57"/>
      <c r="Y829" s="1" t="str">
        <f aca="false">IF(AX829&gt;=70,"EASY",IF(AX829&gt;40,"UNCERTAIN","HARD"))</f>
        <v>EASY</v>
      </c>
      <c r="AA829" s="58" t="n">
        <f aca="false">IF($A829&lt;200,"",AVERAGE($E780:$E829)/AVERAGE($E630:$E829)-1)</f>
        <v>0.0367327891149489</v>
      </c>
      <c r="AB829" s="59" t="n">
        <f aca="false">LOOKUP($B829,07_L1政策步階!$A$4:$A$14,07_L1政策步階!$C$4:$C$14)</f>
        <v>1</v>
      </c>
      <c r="AC829" s="57"/>
      <c r="AD829" s="57"/>
      <c r="AE829" s="57"/>
      <c r="AF829" s="57"/>
      <c r="AG829" s="57"/>
      <c r="AH829" s="57"/>
      <c r="AI829" s="57"/>
      <c r="AJ829" s="57"/>
      <c r="AK829" s="57"/>
      <c r="AL829" s="59" t="n">
        <f aca="false">IF(ISNUMBER($AA829),IF($AA829&gt;=0.005,100,IF($AA829&gt;=-0.015,50,0)),"")</f>
        <v>100</v>
      </c>
      <c r="AM829" s="59" t="n">
        <f aca="false">IF(ISNUMBER($AB829),IF($AB829=1,100,IF($AB829=0,50,0)),"")</f>
        <v>100</v>
      </c>
      <c r="AN829" s="0" t="str">
        <f aca="false">IF(ISNUMBER($AC829),IF($AC829&gt;=0.001,100,IF($AC829&gt;=-0.003,50,0)),"")</f>
        <v/>
      </c>
      <c r="AO829" s="0" t="str">
        <f aca="false">IF(ISNUMBER($AD829),IF($AD829&gt;=0.04,100,IF($AD829&gt;=0,50,0)),"")</f>
        <v/>
      </c>
      <c r="AP829" s="0" t="str">
        <f aca="false">IF(ISNUMBER($AE829),IF($AE829&gt;=25,100,IF($AE829&gt;=-75,50,0)),"")</f>
        <v/>
      </c>
      <c r="AQ829" s="0" t="str">
        <f aca="false">IF(ISNUMBER($AF829),IF($AF829&gt;0,100,IF($AF829&gt;=-50,50,0)),"")</f>
        <v/>
      </c>
      <c r="AR829" s="0" t="str">
        <f aca="false">IF(ISNUMBER($AG829),IF($AG829=1,100,IF($AG829=0,50,0)),"")</f>
        <v/>
      </c>
      <c r="AS829" s="0" t="str">
        <f aca="false">IF(ISNUMBER($AH829),IF($AH829&lt;0,100,IF($AH829&lt;=20,50,0)),"")</f>
        <v/>
      </c>
      <c r="AT829" s="0" t="str">
        <f aca="false">IF(ISNUMBER($AI829),IF($AI829&lt;0.95,100,IF($AI829&lt;=1,50,0)),"")</f>
        <v/>
      </c>
      <c r="AU829" s="0" t="str">
        <f aca="false">IF(ISNUMBER($AJ829),IF($AJ829&lt;30,0,IF($AJ829&lt;40,50,IF($AJ829&lt;=90,100,50))),"")</f>
        <v/>
      </c>
      <c r="AV829" s="0" t="str">
        <f aca="false">IF(ISNUMBER($AK829),IF($AK829&gt;-0.2,100,IF($AK829&gt;=-0.4,50,0)),"")</f>
        <v/>
      </c>
      <c r="AW829" s="59" t="n">
        <f aca="false">01_指標庫!$H$4*ISNUMBER($F829)+01_指標庫!$H$5*ISNUMBER($AA829)+01_指標庫!$H$6*ISNUMBER($G829)+01_指標庫!$H$7*ISNUMBER($H829)+01_指標庫!$H$8*ISNUMBER($AF829)+01_指標庫!$H$9*ISNUMBER($AG829)+01_指標庫!$H$10*ISNUMBER($AB829)+01_指標庫!$H$11*ISNUMBER($AC829)+01_指標庫!$H$12*ISNUMBER($AD829)+01_指標庫!$H$13*ISNUMBER($AE829)+01_指標庫!$H$14*ISNUMBER($I829)+01_指標庫!$H$15*ISNUMBER($AH829)+01_指標庫!$H$16*ISNUMBER($K829)+01_指標庫!$H$17*ISNUMBER($AI829)+01_指標庫!$H$18*ISNUMBER($AJ829)+01_指標庫!$H$19*ISNUMBER($AK829)+01_指標庫!$H$20*ISNUMBER($BB829)+01_指標庫!$H$21*ISNUMBER($BC829)</f>
        <v>51</v>
      </c>
      <c r="AX829" s="59" t="n">
        <f aca="false">IF(AW829=0,50,ROUND((01_指標庫!$H$4*IF(ISNUMBER($F829),L829,0)+01_指標庫!$H$5*IF(ISNUMBER($AA829),AL829,0)+01_指標庫!$H$6*IF(ISNUMBER($G829),M829,0)+01_指標庫!$H$7*IF(ISNUMBER($H829),N829,0)+01_指標庫!$H$8*IF(ISNUMBER($AF829),AQ829,0)+01_指標庫!$H$9*IF(ISNUMBER($AG829),AR829,0)+01_指標庫!$H$10*IF(ISNUMBER($AB829),AM829,0)+01_指標庫!$H$11*IF(ISNUMBER($AC829),AN829,0)+01_指標庫!$H$12*IF(ISNUMBER($AD829),AO829,0)+01_指標庫!$H$13*IF(ISNUMBER($AE829),AP829,0)+01_指標庫!$H$14*IF(ISNUMBER($I829),O829,0)+01_指標庫!$H$15*IF(ISNUMBER($AH829),AS829,0)+01_指標庫!$H$16*IF(ISNUMBER($K829),P829,0)+01_指標庫!$H$17*IF(ISNUMBER($AI829),AT829,0)+01_指標庫!$H$18*IF(ISNUMBER($AJ829),AU829,0)+01_指標庫!$H$19*IF(ISNUMBER($AK829),AV829,0)+01_指標庫!$H$20*IF(ISNUMBER($BB829),BB829,0)+01_指標庫!$H$21*IF(ISNUMBER($BC829),BC829,0))/AW829,1))</f>
        <v>92.2</v>
      </c>
      <c r="AY829" s="60"/>
      <c r="AZ829" s="60"/>
      <c r="BA829" s="58" t="n">
        <f aca="false">AVERAGE($E825:$E829)/AVERAGE($E820:$E829)-1</f>
        <v>0.0112894061353592</v>
      </c>
      <c r="BB829" s="59" t="n">
        <f aca="false">IF(ISNUMBER($BA829),IF(OR($S829&lt;=-0.03,$BA829&lt;-0.003),0,IF(OR($S829&lt;=-0.02,$BA829&lt;0.01),50,100)),"")</f>
        <v>100</v>
      </c>
      <c r="BC829" s="0" t="str">
        <f aca="false">IF(OR(COUNT($AZ829)=0,COUNT($AZ828)=0),"",IF(OR($AY829/$AZ828-1&lt;=-0.03,$AZ829/$AZ828-1&lt;=-0.045,IF(COUNT($AZ820:$AZ829)=10,AVERAGE($AZ825:$AZ829)/AVERAGE($AZ820:$AZ829)-1&lt;-0.01,FALSE())),0,IF(OR($AZ829/$AZ828-1&lt;=-0.02,IF(COUNT($AZ820:$AZ829)=10,AVERAGE($AZ825:$AZ829)/AVERAGE($AZ820:$AZ829)-1&lt;0.005,FALSE())),50,100)))</f>
        <v/>
      </c>
    </row>
    <row r="830" customFormat="false" ht="15" hidden="false" customHeight="true" outlineLevel="0" collapsed="false">
      <c r="A830" s="47" t="n">
        <v>826</v>
      </c>
      <c r="B830" s="48" t="n">
        <v>43755</v>
      </c>
      <c r="C830" s="47" t="n">
        <v>2019</v>
      </c>
      <c r="D830" s="49" t="s">
        <v>239</v>
      </c>
      <c r="E830" s="50" t="n">
        <v>7942.14</v>
      </c>
      <c r="F830" s="51" t="n">
        <v>0.064277</v>
      </c>
      <c r="G830" s="51" t="n">
        <v>-0.009331</v>
      </c>
      <c r="H830" s="52" t="n">
        <v>0.8163</v>
      </c>
      <c r="I830" s="53" t="n">
        <v>400</v>
      </c>
      <c r="J830" s="47" t="s">
        <v>235</v>
      </c>
      <c r="K830" s="54" t="n">
        <v>13.79</v>
      </c>
      <c r="L830" s="55" t="n">
        <f aca="false">IF(COUNT(F830)=0,50,IF(F830&gt;=0,100,IF(F830&gt;=-0.02,50,0)))</f>
        <v>100</v>
      </c>
      <c r="M830" s="55" t="n">
        <f aca="false">IF(COUNT(G830)=0,50,IF(G830&gt;-0.06,100,IF(G830&gt;-0.15,50,0)))</f>
        <v>100</v>
      </c>
      <c r="N830" s="55" t="n">
        <f aca="false">IF(COUNT(H830)=0,50,IF(H830&gt;=0.6,100,IF(H830&gt;=0.4,50,0)))</f>
        <v>100</v>
      </c>
      <c r="O830" s="55" t="n">
        <f aca="false">IF(COUNT(I830)=0,50,IF(J830="proxy_vix",50,IF(I830&lt;350,100,IF(I830&lt;=450,50,0))))</f>
        <v>50</v>
      </c>
      <c r="P830" s="55" t="n">
        <f aca="false">IF(COUNT(K830)=0,50,IF(K830&lt;20,100,IF(K830&lt;=25,50,0)))</f>
        <v>100</v>
      </c>
      <c r="Q830" s="54"/>
      <c r="R830" s="47"/>
      <c r="S830" s="51" t="n">
        <f aca="false">$E830/$E829-1</f>
        <v>0.00276886597703863</v>
      </c>
      <c r="T830" s="56" t="n">
        <f aca="false">$K830/$K829-1</f>
        <v>0.00804093567251463</v>
      </c>
      <c r="V830" s="57"/>
      <c r="W830" s="57"/>
      <c r="Y830" s="1" t="str">
        <f aca="false">IF(AX830&gt;=70,"EASY",IF(AX830&gt;40,"UNCERTAIN","HARD"))</f>
        <v>EASY</v>
      </c>
      <c r="AA830" s="58" t="n">
        <f aca="false">IF($A830&lt;200,"",AVERAGE($E781:$E830)/AVERAGE($E631:$E830)-1)</f>
        <v>0.0366802633397079</v>
      </c>
      <c r="AB830" s="59" t="n">
        <f aca="false">LOOKUP($B830,07_L1政策步階!$A$4:$A$14,07_L1政策步階!$C$4:$C$14)</f>
        <v>1</v>
      </c>
      <c r="AC830" s="57"/>
      <c r="AD830" s="57"/>
      <c r="AE830" s="57"/>
      <c r="AF830" s="57"/>
      <c r="AG830" s="57"/>
      <c r="AH830" s="57"/>
      <c r="AI830" s="57"/>
      <c r="AJ830" s="57"/>
      <c r="AK830" s="57"/>
      <c r="AL830" s="59" t="n">
        <f aca="false">IF(ISNUMBER($AA830),IF($AA830&gt;=0.005,100,IF($AA830&gt;=-0.015,50,0)),"")</f>
        <v>100</v>
      </c>
      <c r="AM830" s="59" t="n">
        <f aca="false">IF(ISNUMBER($AB830),IF($AB830=1,100,IF($AB830=0,50,0)),"")</f>
        <v>100</v>
      </c>
      <c r="AN830" s="0" t="str">
        <f aca="false">IF(ISNUMBER($AC830),IF($AC830&gt;=0.001,100,IF($AC830&gt;=-0.003,50,0)),"")</f>
        <v/>
      </c>
      <c r="AO830" s="0" t="str">
        <f aca="false">IF(ISNUMBER($AD830),IF($AD830&gt;=0.04,100,IF($AD830&gt;=0,50,0)),"")</f>
        <v/>
      </c>
      <c r="AP830" s="0" t="str">
        <f aca="false">IF(ISNUMBER($AE830),IF($AE830&gt;=25,100,IF($AE830&gt;=-75,50,0)),"")</f>
        <v/>
      </c>
      <c r="AQ830" s="0" t="str">
        <f aca="false">IF(ISNUMBER($AF830),IF($AF830&gt;0,100,IF($AF830&gt;=-50,50,0)),"")</f>
        <v/>
      </c>
      <c r="AR830" s="0" t="str">
        <f aca="false">IF(ISNUMBER($AG830),IF($AG830=1,100,IF($AG830=0,50,0)),"")</f>
        <v/>
      </c>
      <c r="AS830" s="0" t="str">
        <f aca="false">IF(ISNUMBER($AH830),IF($AH830&lt;0,100,IF($AH830&lt;=20,50,0)),"")</f>
        <v/>
      </c>
      <c r="AT830" s="0" t="str">
        <f aca="false">IF(ISNUMBER($AI830),IF($AI830&lt;0.95,100,IF($AI830&lt;=1,50,0)),"")</f>
        <v/>
      </c>
      <c r="AU830" s="0" t="str">
        <f aca="false">IF(ISNUMBER($AJ830),IF($AJ830&lt;30,0,IF($AJ830&lt;40,50,IF($AJ830&lt;=90,100,50))),"")</f>
        <v/>
      </c>
      <c r="AV830" s="0" t="str">
        <f aca="false">IF(ISNUMBER($AK830),IF($AK830&gt;-0.2,100,IF($AK830&gt;=-0.4,50,0)),"")</f>
        <v/>
      </c>
      <c r="AW830" s="59" t="n">
        <f aca="false">01_指標庫!$H$4*ISNUMBER($F830)+01_指標庫!$H$5*ISNUMBER($AA830)+01_指標庫!$H$6*ISNUMBER($G830)+01_指標庫!$H$7*ISNUMBER($H830)+01_指標庫!$H$8*ISNUMBER($AF830)+01_指標庫!$H$9*ISNUMBER($AG830)+01_指標庫!$H$10*ISNUMBER($AB830)+01_指標庫!$H$11*ISNUMBER($AC830)+01_指標庫!$H$12*ISNUMBER($AD830)+01_指標庫!$H$13*ISNUMBER($AE830)+01_指標庫!$H$14*ISNUMBER($I830)+01_指標庫!$H$15*ISNUMBER($AH830)+01_指標庫!$H$16*ISNUMBER($K830)+01_指標庫!$H$17*ISNUMBER($AI830)+01_指標庫!$H$18*ISNUMBER($AJ830)+01_指標庫!$H$19*ISNUMBER($AK830)+01_指標庫!$H$20*ISNUMBER($BB830)+01_指標庫!$H$21*ISNUMBER($BC830)</f>
        <v>51</v>
      </c>
      <c r="AX830" s="59" t="n">
        <f aca="false">IF(AW830=0,50,ROUND((01_指標庫!$H$4*IF(ISNUMBER($F830),L830,0)+01_指標庫!$H$5*IF(ISNUMBER($AA830),AL830,0)+01_指標庫!$H$6*IF(ISNUMBER($G830),M830,0)+01_指標庫!$H$7*IF(ISNUMBER($H830),N830,0)+01_指標庫!$H$8*IF(ISNUMBER($AF830),AQ830,0)+01_指標庫!$H$9*IF(ISNUMBER($AG830),AR830,0)+01_指標庫!$H$10*IF(ISNUMBER($AB830),AM830,0)+01_指標庫!$H$11*IF(ISNUMBER($AC830),AN830,0)+01_指標庫!$H$12*IF(ISNUMBER($AD830),AO830,0)+01_指標庫!$H$13*IF(ISNUMBER($AE830),AP830,0)+01_指標庫!$H$14*IF(ISNUMBER($I830),O830,0)+01_指標庫!$H$15*IF(ISNUMBER($AH830),AS830,0)+01_指標庫!$H$16*IF(ISNUMBER($K830),P830,0)+01_指標庫!$H$17*IF(ISNUMBER($AI830),AT830,0)+01_指標庫!$H$18*IF(ISNUMBER($AJ830),AU830,0)+01_指標庫!$H$19*IF(ISNUMBER($AK830),AV830,0)+01_指標庫!$H$20*IF(ISNUMBER($BB830),BB830,0)+01_指標庫!$H$21*IF(ISNUMBER($BC830),BC830,0))/AW830,1))</f>
        <v>92.2</v>
      </c>
      <c r="AY830" s="60"/>
      <c r="AZ830" s="60"/>
      <c r="BA830" s="58" t="n">
        <f aca="false">AVERAGE($E826:$E830)/AVERAGE($E821:$E830)-1</f>
        <v>0.0125249660922651</v>
      </c>
      <c r="BB830" s="59" t="n">
        <f aca="false">IF(ISNUMBER($BA830),IF(OR($S830&lt;=-0.03,$BA830&lt;-0.003),0,IF(OR($S830&lt;=-0.02,$BA830&lt;0.01),50,100)),"")</f>
        <v>100</v>
      </c>
      <c r="BC830" s="0" t="str">
        <f aca="false">IF(OR(COUNT($AZ830)=0,COUNT($AZ829)=0),"",IF(OR($AY830/$AZ829-1&lt;=-0.03,$AZ830/$AZ829-1&lt;=-0.045,IF(COUNT($AZ821:$AZ830)=10,AVERAGE($AZ826:$AZ830)/AVERAGE($AZ821:$AZ830)-1&lt;-0.01,FALSE())),0,IF(OR($AZ830/$AZ829-1&lt;=-0.02,IF(COUNT($AZ821:$AZ830)=10,AVERAGE($AZ826:$AZ830)/AVERAGE($AZ821:$AZ830)-1&lt;0.005,FALSE())),50,100)))</f>
        <v/>
      </c>
    </row>
    <row r="831" customFormat="false" ht="15" hidden="false" customHeight="true" outlineLevel="0" collapsed="false">
      <c r="A831" s="47" t="n">
        <v>827</v>
      </c>
      <c r="B831" s="48" t="n">
        <v>43756</v>
      </c>
      <c r="C831" s="47" t="n">
        <v>2019</v>
      </c>
      <c r="D831" s="49" t="s">
        <v>234</v>
      </c>
      <c r="E831" s="50" t="n">
        <v>7868.49</v>
      </c>
      <c r="F831" s="51" t="n">
        <v>0.053193</v>
      </c>
      <c r="G831" s="51" t="n">
        <v>-0.018518</v>
      </c>
      <c r="H831" s="52" t="n">
        <v>0.8163</v>
      </c>
      <c r="I831" s="53" t="n">
        <v>402</v>
      </c>
      <c r="J831" s="47" t="s">
        <v>235</v>
      </c>
      <c r="K831" s="54" t="n">
        <v>14.25</v>
      </c>
      <c r="L831" s="55" t="n">
        <f aca="false">IF(COUNT(F831)=0,50,IF(F831&gt;=0,100,IF(F831&gt;=-0.02,50,0)))</f>
        <v>100</v>
      </c>
      <c r="M831" s="55" t="n">
        <f aca="false">IF(COUNT(G831)=0,50,IF(G831&gt;-0.06,100,IF(G831&gt;-0.15,50,0)))</f>
        <v>100</v>
      </c>
      <c r="N831" s="55" t="n">
        <f aca="false">IF(COUNT(H831)=0,50,IF(H831&gt;=0.6,100,IF(H831&gt;=0.4,50,0)))</f>
        <v>100</v>
      </c>
      <c r="O831" s="55" t="n">
        <f aca="false">IF(COUNT(I831)=0,50,IF(J831="proxy_vix",50,IF(I831&lt;350,100,IF(I831&lt;=450,50,0))))</f>
        <v>50</v>
      </c>
      <c r="P831" s="55" t="n">
        <f aca="false">IF(COUNT(K831)=0,50,IF(K831&lt;20,100,IF(K831&lt;=25,50,0)))</f>
        <v>100</v>
      </c>
      <c r="Q831" s="54"/>
      <c r="R831" s="47"/>
      <c r="S831" s="51" t="n">
        <f aca="false">$E831/$E830-1</f>
        <v>-0.00927331928170505</v>
      </c>
      <c r="T831" s="56" t="n">
        <f aca="false">$K831/$K830-1</f>
        <v>0.0333575054387238</v>
      </c>
      <c r="V831" s="57"/>
      <c r="W831" s="57"/>
      <c r="Y831" s="1" t="str">
        <f aca="false">IF(AX831&gt;=70,"EASY",IF(AX831&gt;40,"UNCERTAIN","HARD"))</f>
        <v>EASY</v>
      </c>
      <c r="AA831" s="58" t="n">
        <f aca="false">IF($A831&lt;200,"",AVERAGE($E782:$E831)/AVERAGE($E632:$E831)-1)</f>
        <v>0.035870568062375</v>
      </c>
      <c r="AB831" s="59" t="n">
        <f aca="false">LOOKUP($B831,07_L1政策步階!$A$4:$A$14,07_L1政策步階!$C$4:$C$14)</f>
        <v>1</v>
      </c>
      <c r="AC831" s="57"/>
      <c r="AD831" s="57"/>
      <c r="AE831" s="57"/>
      <c r="AF831" s="57"/>
      <c r="AG831" s="57"/>
      <c r="AH831" s="57"/>
      <c r="AI831" s="57"/>
      <c r="AJ831" s="57"/>
      <c r="AK831" s="57"/>
      <c r="AL831" s="59" t="n">
        <f aca="false">IF(ISNUMBER($AA831),IF($AA831&gt;=0.005,100,IF($AA831&gt;=-0.015,50,0)),"")</f>
        <v>100</v>
      </c>
      <c r="AM831" s="59" t="n">
        <f aca="false">IF(ISNUMBER($AB831),IF($AB831=1,100,IF($AB831=0,50,0)),"")</f>
        <v>100</v>
      </c>
      <c r="AN831" s="0" t="str">
        <f aca="false">IF(ISNUMBER($AC831),IF($AC831&gt;=0.001,100,IF($AC831&gt;=-0.003,50,0)),"")</f>
        <v/>
      </c>
      <c r="AO831" s="0" t="str">
        <f aca="false">IF(ISNUMBER($AD831),IF($AD831&gt;=0.04,100,IF($AD831&gt;=0,50,0)),"")</f>
        <v/>
      </c>
      <c r="AP831" s="0" t="str">
        <f aca="false">IF(ISNUMBER($AE831),IF($AE831&gt;=25,100,IF($AE831&gt;=-75,50,0)),"")</f>
        <v/>
      </c>
      <c r="AQ831" s="0" t="str">
        <f aca="false">IF(ISNUMBER($AF831),IF($AF831&gt;0,100,IF($AF831&gt;=-50,50,0)),"")</f>
        <v/>
      </c>
      <c r="AR831" s="0" t="str">
        <f aca="false">IF(ISNUMBER($AG831),IF($AG831=1,100,IF($AG831=0,50,0)),"")</f>
        <v/>
      </c>
      <c r="AS831" s="0" t="str">
        <f aca="false">IF(ISNUMBER($AH831),IF($AH831&lt;0,100,IF($AH831&lt;=20,50,0)),"")</f>
        <v/>
      </c>
      <c r="AT831" s="0" t="str">
        <f aca="false">IF(ISNUMBER($AI831),IF($AI831&lt;0.95,100,IF($AI831&lt;=1,50,0)),"")</f>
        <v/>
      </c>
      <c r="AU831" s="0" t="str">
        <f aca="false">IF(ISNUMBER($AJ831),IF($AJ831&lt;30,0,IF($AJ831&lt;40,50,IF($AJ831&lt;=90,100,50))),"")</f>
        <v/>
      </c>
      <c r="AV831" s="0" t="str">
        <f aca="false">IF(ISNUMBER($AK831),IF($AK831&gt;-0.2,100,IF($AK831&gt;=-0.4,50,0)),"")</f>
        <v/>
      </c>
      <c r="AW831" s="59" t="n">
        <f aca="false">01_指標庫!$H$4*ISNUMBER($F831)+01_指標庫!$H$5*ISNUMBER($AA831)+01_指標庫!$H$6*ISNUMBER($G831)+01_指標庫!$H$7*ISNUMBER($H831)+01_指標庫!$H$8*ISNUMBER($AF831)+01_指標庫!$H$9*ISNUMBER($AG831)+01_指標庫!$H$10*ISNUMBER($AB831)+01_指標庫!$H$11*ISNUMBER($AC831)+01_指標庫!$H$12*ISNUMBER($AD831)+01_指標庫!$H$13*ISNUMBER($AE831)+01_指標庫!$H$14*ISNUMBER($I831)+01_指標庫!$H$15*ISNUMBER($AH831)+01_指標庫!$H$16*ISNUMBER($K831)+01_指標庫!$H$17*ISNUMBER($AI831)+01_指標庫!$H$18*ISNUMBER($AJ831)+01_指標庫!$H$19*ISNUMBER($AK831)+01_指標庫!$H$20*ISNUMBER($BB831)+01_指標庫!$H$21*ISNUMBER($BC831)</f>
        <v>51</v>
      </c>
      <c r="AX831" s="59" t="n">
        <f aca="false">IF(AW831=0,50,ROUND((01_指標庫!$H$4*IF(ISNUMBER($F831),L831,0)+01_指標庫!$H$5*IF(ISNUMBER($AA831),AL831,0)+01_指標庫!$H$6*IF(ISNUMBER($G831),M831,0)+01_指標庫!$H$7*IF(ISNUMBER($H831),N831,0)+01_指標庫!$H$8*IF(ISNUMBER($AF831),AQ831,0)+01_指標庫!$H$9*IF(ISNUMBER($AG831),AR831,0)+01_指標庫!$H$10*IF(ISNUMBER($AB831),AM831,0)+01_指標庫!$H$11*IF(ISNUMBER($AC831),AN831,0)+01_指標庫!$H$12*IF(ISNUMBER($AD831),AO831,0)+01_指標庫!$H$13*IF(ISNUMBER($AE831),AP831,0)+01_指標庫!$H$14*IF(ISNUMBER($I831),O831,0)+01_指標庫!$H$15*IF(ISNUMBER($AH831),AS831,0)+01_指標庫!$H$16*IF(ISNUMBER($K831),P831,0)+01_指標庫!$H$17*IF(ISNUMBER($AI831),AT831,0)+01_指標庫!$H$18*IF(ISNUMBER($AJ831),AU831,0)+01_指標庫!$H$19*IF(ISNUMBER($AK831),AV831,0)+01_指標庫!$H$20*IF(ISNUMBER($BB831),BB831,0)+01_指標庫!$H$21*IF(ISNUMBER($BC831),BC831,0))/AW831,1))</f>
        <v>92.2</v>
      </c>
      <c r="AY831" s="60"/>
      <c r="AZ831" s="60"/>
      <c r="BA831" s="58" t="n">
        <f aca="false">AVERAGE($E827:$E831)/AVERAGE($E822:$E831)-1</f>
        <v>0.0116723986462399</v>
      </c>
      <c r="BB831" s="59" t="n">
        <f aca="false">IF(ISNUMBER($BA831),IF(OR($S831&lt;=-0.03,$BA831&lt;-0.003),0,IF(OR($S831&lt;=-0.02,$BA831&lt;0.01),50,100)),"")</f>
        <v>100</v>
      </c>
      <c r="BC831" s="0" t="str">
        <f aca="false">IF(OR(COUNT($AZ831)=0,COUNT($AZ830)=0),"",IF(OR($AY831/$AZ830-1&lt;=-0.03,$AZ831/$AZ830-1&lt;=-0.045,IF(COUNT($AZ822:$AZ831)=10,AVERAGE($AZ827:$AZ831)/AVERAGE($AZ822:$AZ831)-1&lt;-0.01,FALSE())),0,IF(OR($AZ831/$AZ830-1&lt;=-0.02,IF(COUNT($AZ822:$AZ831)=10,AVERAGE($AZ827:$AZ831)/AVERAGE($AZ822:$AZ831)-1&lt;0.005,FALSE())),50,100)))</f>
        <v/>
      </c>
    </row>
    <row r="832" customFormat="false" ht="15" hidden="false" customHeight="true" outlineLevel="0" collapsed="false">
      <c r="A832" s="47" t="n">
        <v>828</v>
      </c>
      <c r="B832" s="48" t="n">
        <v>43759</v>
      </c>
      <c r="C832" s="47" t="n">
        <v>2019</v>
      </c>
      <c r="D832" s="49" t="s">
        <v>236</v>
      </c>
      <c r="E832" s="50" t="n">
        <v>7940.33</v>
      </c>
      <c r="F832" s="51" t="n">
        <v>0.06173</v>
      </c>
      <c r="G832" s="51" t="n">
        <v>-0.009557</v>
      </c>
      <c r="H832" s="52" t="n">
        <v>0.8163</v>
      </c>
      <c r="I832" s="53" t="n">
        <v>398</v>
      </c>
      <c r="J832" s="47" t="s">
        <v>235</v>
      </c>
      <c r="K832" s="54" t="n">
        <v>14</v>
      </c>
      <c r="L832" s="55" t="n">
        <f aca="false">IF(COUNT(F832)=0,50,IF(F832&gt;=0,100,IF(F832&gt;=-0.02,50,0)))</f>
        <v>100</v>
      </c>
      <c r="M832" s="55" t="n">
        <f aca="false">IF(COUNT(G832)=0,50,IF(G832&gt;-0.06,100,IF(G832&gt;-0.15,50,0)))</f>
        <v>100</v>
      </c>
      <c r="N832" s="55" t="n">
        <f aca="false">IF(COUNT(H832)=0,50,IF(H832&gt;=0.6,100,IF(H832&gt;=0.4,50,0)))</f>
        <v>100</v>
      </c>
      <c r="O832" s="55" t="n">
        <f aca="false">IF(COUNT(I832)=0,50,IF(J832="proxy_vix",50,IF(I832&lt;350,100,IF(I832&lt;=450,50,0))))</f>
        <v>50</v>
      </c>
      <c r="P832" s="55" t="n">
        <f aca="false">IF(COUNT(K832)=0,50,IF(K832&lt;20,100,IF(K832&lt;=25,50,0)))</f>
        <v>100</v>
      </c>
      <c r="Q832" s="54"/>
      <c r="R832" s="47"/>
      <c r="S832" s="51" t="n">
        <f aca="false">$E832/$E831-1</f>
        <v>0.00913008722130937</v>
      </c>
      <c r="T832" s="56" t="n">
        <f aca="false">$K832/$K831-1</f>
        <v>-0.0175438596491229</v>
      </c>
      <c r="V832" s="57"/>
      <c r="W832" s="57"/>
      <c r="Y832" s="1" t="str">
        <f aca="false">IF(AX832&gt;=70,"EASY",IF(AX832&gt;40,"UNCERTAIN","HARD"))</f>
        <v>EASY</v>
      </c>
      <c r="AA832" s="58" t="n">
        <f aca="false">IF($A832&lt;200,"",AVERAGE($E783:$E832)/AVERAGE($E633:$E832)-1)</f>
        <v>0.0356059091602001</v>
      </c>
      <c r="AB832" s="59" t="n">
        <f aca="false">LOOKUP($B832,07_L1政策步階!$A$4:$A$14,07_L1政策步階!$C$4:$C$14)</f>
        <v>1</v>
      </c>
      <c r="AC832" s="57"/>
      <c r="AD832" s="57"/>
      <c r="AE832" s="57"/>
      <c r="AF832" s="57"/>
      <c r="AG832" s="57"/>
      <c r="AH832" s="57"/>
      <c r="AI832" s="57"/>
      <c r="AJ832" s="57"/>
      <c r="AK832" s="57"/>
      <c r="AL832" s="59" t="n">
        <f aca="false">IF(ISNUMBER($AA832),IF($AA832&gt;=0.005,100,IF($AA832&gt;=-0.015,50,0)),"")</f>
        <v>100</v>
      </c>
      <c r="AM832" s="59" t="n">
        <f aca="false">IF(ISNUMBER($AB832),IF($AB832=1,100,IF($AB832=0,50,0)),"")</f>
        <v>100</v>
      </c>
      <c r="AN832" s="0" t="str">
        <f aca="false">IF(ISNUMBER($AC832),IF($AC832&gt;=0.001,100,IF($AC832&gt;=-0.003,50,0)),"")</f>
        <v/>
      </c>
      <c r="AO832" s="0" t="str">
        <f aca="false">IF(ISNUMBER($AD832),IF($AD832&gt;=0.04,100,IF($AD832&gt;=0,50,0)),"")</f>
        <v/>
      </c>
      <c r="AP832" s="0" t="str">
        <f aca="false">IF(ISNUMBER($AE832),IF($AE832&gt;=25,100,IF($AE832&gt;=-75,50,0)),"")</f>
        <v/>
      </c>
      <c r="AQ832" s="0" t="str">
        <f aca="false">IF(ISNUMBER($AF832),IF($AF832&gt;0,100,IF($AF832&gt;=-50,50,0)),"")</f>
        <v/>
      </c>
      <c r="AR832" s="0" t="str">
        <f aca="false">IF(ISNUMBER($AG832),IF($AG832=1,100,IF($AG832=0,50,0)),"")</f>
        <v/>
      </c>
      <c r="AS832" s="0" t="str">
        <f aca="false">IF(ISNUMBER($AH832),IF($AH832&lt;0,100,IF($AH832&lt;=20,50,0)),"")</f>
        <v/>
      </c>
      <c r="AT832" s="0" t="str">
        <f aca="false">IF(ISNUMBER($AI832),IF($AI832&lt;0.95,100,IF($AI832&lt;=1,50,0)),"")</f>
        <v/>
      </c>
      <c r="AU832" s="0" t="str">
        <f aca="false">IF(ISNUMBER($AJ832),IF($AJ832&lt;30,0,IF($AJ832&lt;40,50,IF($AJ832&lt;=90,100,50))),"")</f>
        <v/>
      </c>
      <c r="AV832" s="0" t="str">
        <f aca="false">IF(ISNUMBER($AK832),IF($AK832&gt;-0.2,100,IF($AK832&gt;=-0.4,50,0)),"")</f>
        <v/>
      </c>
      <c r="AW832" s="59" t="n">
        <f aca="false">01_指標庫!$H$4*ISNUMBER($F832)+01_指標庫!$H$5*ISNUMBER($AA832)+01_指標庫!$H$6*ISNUMBER($G832)+01_指標庫!$H$7*ISNUMBER($H832)+01_指標庫!$H$8*ISNUMBER($AF832)+01_指標庫!$H$9*ISNUMBER($AG832)+01_指標庫!$H$10*ISNUMBER($AB832)+01_指標庫!$H$11*ISNUMBER($AC832)+01_指標庫!$H$12*ISNUMBER($AD832)+01_指標庫!$H$13*ISNUMBER($AE832)+01_指標庫!$H$14*ISNUMBER($I832)+01_指標庫!$H$15*ISNUMBER($AH832)+01_指標庫!$H$16*ISNUMBER($K832)+01_指標庫!$H$17*ISNUMBER($AI832)+01_指標庫!$H$18*ISNUMBER($AJ832)+01_指標庫!$H$19*ISNUMBER($AK832)+01_指標庫!$H$20*ISNUMBER($BB832)+01_指標庫!$H$21*ISNUMBER($BC832)</f>
        <v>51</v>
      </c>
      <c r="AX832" s="59" t="n">
        <f aca="false">IF(AW832=0,50,ROUND((01_指標庫!$H$4*IF(ISNUMBER($F832),L832,0)+01_指標庫!$H$5*IF(ISNUMBER($AA832),AL832,0)+01_指標庫!$H$6*IF(ISNUMBER($G832),M832,0)+01_指標庫!$H$7*IF(ISNUMBER($H832),N832,0)+01_指標庫!$H$8*IF(ISNUMBER($AF832),AQ832,0)+01_指標庫!$H$9*IF(ISNUMBER($AG832),AR832,0)+01_指標庫!$H$10*IF(ISNUMBER($AB832),AM832,0)+01_指標庫!$H$11*IF(ISNUMBER($AC832),AN832,0)+01_指標庫!$H$12*IF(ISNUMBER($AD832),AO832,0)+01_指標庫!$H$13*IF(ISNUMBER($AE832),AP832,0)+01_指標庫!$H$14*IF(ISNUMBER($I832),O832,0)+01_指標庫!$H$15*IF(ISNUMBER($AH832),AS832,0)+01_指標庫!$H$16*IF(ISNUMBER($K832),P832,0)+01_指標庫!$H$17*IF(ISNUMBER($AI832),AT832,0)+01_指標庫!$H$18*IF(ISNUMBER($AJ832),AU832,0)+01_指標庫!$H$19*IF(ISNUMBER($AK832),AV832,0)+01_指標庫!$H$20*IF(ISNUMBER($BB832),BB832,0)+01_指標庫!$H$21*IF(ISNUMBER($BC832),BC832,0))/AW832,1))</f>
        <v>92.2</v>
      </c>
      <c r="AY832" s="60"/>
      <c r="AZ832" s="60"/>
      <c r="BA832" s="58" t="n">
        <f aca="false">AVERAGE($E828:$E832)/AVERAGE($E823:$E832)-1</f>
        <v>0.0113952327294218</v>
      </c>
      <c r="BB832" s="59" t="n">
        <f aca="false">IF(ISNUMBER($BA832),IF(OR($S832&lt;=-0.03,$BA832&lt;-0.003),0,IF(OR($S832&lt;=-0.02,$BA832&lt;0.01),50,100)),"")</f>
        <v>100</v>
      </c>
      <c r="BC832" s="0" t="str">
        <f aca="false">IF(OR(COUNT($AZ832)=0,COUNT($AZ831)=0),"",IF(OR($AY832/$AZ831-1&lt;=-0.03,$AZ832/$AZ831-1&lt;=-0.045,IF(COUNT($AZ823:$AZ832)=10,AVERAGE($AZ828:$AZ832)/AVERAGE($AZ823:$AZ832)-1&lt;-0.01,FALSE())),0,IF(OR($AZ832/$AZ831-1&lt;=-0.02,IF(COUNT($AZ823:$AZ832)=10,AVERAGE($AZ828:$AZ832)/AVERAGE($AZ823:$AZ832)-1&lt;0.005,FALSE())),50,100)))</f>
        <v/>
      </c>
    </row>
    <row r="833" customFormat="false" ht="15" hidden="false" customHeight="true" outlineLevel="0" collapsed="false">
      <c r="A833" s="47" t="n">
        <v>829</v>
      </c>
      <c r="B833" s="48" t="n">
        <v>43760</v>
      </c>
      <c r="C833" s="47" t="n">
        <v>2019</v>
      </c>
      <c r="D833" s="49" t="s">
        <v>237</v>
      </c>
      <c r="E833" s="50" t="n">
        <v>7874.62</v>
      </c>
      <c r="F833" s="51" t="n">
        <v>0.051969</v>
      </c>
      <c r="G833" s="51" t="n">
        <v>-0.017754</v>
      </c>
      <c r="H833" s="52" t="n">
        <v>0.8163</v>
      </c>
      <c r="I833" s="53" t="n">
        <v>399</v>
      </c>
      <c r="J833" s="47" t="s">
        <v>235</v>
      </c>
      <c r="K833" s="54" t="n">
        <v>14.46</v>
      </c>
      <c r="L833" s="55" t="n">
        <f aca="false">IF(COUNT(F833)=0,50,IF(F833&gt;=0,100,IF(F833&gt;=-0.02,50,0)))</f>
        <v>100</v>
      </c>
      <c r="M833" s="55" t="n">
        <f aca="false">IF(COUNT(G833)=0,50,IF(G833&gt;-0.06,100,IF(G833&gt;-0.15,50,0)))</f>
        <v>100</v>
      </c>
      <c r="N833" s="55" t="n">
        <f aca="false">IF(COUNT(H833)=0,50,IF(H833&gt;=0.6,100,IF(H833&gt;=0.4,50,0)))</f>
        <v>100</v>
      </c>
      <c r="O833" s="55" t="n">
        <f aca="false">IF(COUNT(I833)=0,50,IF(J833="proxy_vix",50,IF(I833&lt;350,100,IF(I833&lt;=450,50,0))))</f>
        <v>50</v>
      </c>
      <c r="P833" s="55" t="n">
        <f aca="false">IF(COUNT(K833)=0,50,IF(K833&lt;20,100,IF(K833&lt;=25,50,0)))</f>
        <v>100</v>
      </c>
      <c r="Q833" s="54"/>
      <c r="R833" s="47"/>
      <c r="S833" s="51" t="n">
        <f aca="false">$E833/$E832-1</f>
        <v>-0.00827547469689549</v>
      </c>
      <c r="T833" s="56" t="n">
        <f aca="false">$K833/$K832-1</f>
        <v>0.0328571428571429</v>
      </c>
      <c r="V833" s="57"/>
      <c r="W833" s="57"/>
      <c r="Y833" s="1" t="str">
        <f aca="false">IF(AX833&gt;=70,"EASY",IF(AX833&gt;40,"UNCERTAIN","HARD"))</f>
        <v>EASY</v>
      </c>
      <c r="AA833" s="58" t="n">
        <f aca="false">IF($A833&lt;200,"",AVERAGE($E784:$E833)/AVERAGE($E634:$E833)-1)</f>
        <v>0.0354830246117814</v>
      </c>
      <c r="AB833" s="59" t="n">
        <f aca="false">LOOKUP($B833,07_L1政策步階!$A$4:$A$14,07_L1政策步階!$C$4:$C$14)</f>
        <v>1</v>
      </c>
      <c r="AC833" s="57"/>
      <c r="AD833" s="57"/>
      <c r="AE833" s="57"/>
      <c r="AF833" s="57"/>
      <c r="AG833" s="57"/>
      <c r="AH833" s="57"/>
      <c r="AI833" s="57"/>
      <c r="AJ833" s="57"/>
      <c r="AK833" s="57"/>
      <c r="AL833" s="59" t="n">
        <f aca="false">IF(ISNUMBER($AA833),IF($AA833&gt;=0.005,100,IF($AA833&gt;=-0.015,50,0)),"")</f>
        <v>100</v>
      </c>
      <c r="AM833" s="59" t="n">
        <f aca="false">IF(ISNUMBER($AB833),IF($AB833=1,100,IF($AB833=0,50,0)),"")</f>
        <v>100</v>
      </c>
      <c r="AN833" s="0" t="str">
        <f aca="false">IF(ISNUMBER($AC833),IF($AC833&gt;=0.001,100,IF($AC833&gt;=-0.003,50,0)),"")</f>
        <v/>
      </c>
      <c r="AO833" s="0" t="str">
        <f aca="false">IF(ISNUMBER($AD833),IF($AD833&gt;=0.04,100,IF($AD833&gt;=0,50,0)),"")</f>
        <v/>
      </c>
      <c r="AP833" s="0" t="str">
        <f aca="false">IF(ISNUMBER($AE833),IF($AE833&gt;=25,100,IF($AE833&gt;=-75,50,0)),"")</f>
        <v/>
      </c>
      <c r="AQ833" s="0" t="str">
        <f aca="false">IF(ISNUMBER($AF833),IF($AF833&gt;0,100,IF($AF833&gt;=-50,50,0)),"")</f>
        <v/>
      </c>
      <c r="AR833" s="0" t="str">
        <f aca="false">IF(ISNUMBER($AG833),IF($AG833=1,100,IF($AG833=0,50,0)),"")</f>
        <v/>
      </c>
      <c r="AS833" s="0" t="str">
        <f aca="false">IF(ISNUMBER($AH833),IF($AH833&lt;0,100,IF($AH833&lt;=20,50,0)),"")</f>
        <v/>
      </c>
      <c r="AT833" s="0" t="str">
        <f aca="false">IF(ISNUMBER($AI833),IF($AI833&lt;0.95,100,IF($AI833&lt;=1,50,0)),"")</f>
        <v/>
      </c>
      <c r="AU833" s="0" t="str">
        <f aca="false">IF(ISNUMBER($AJ833),IF($AJ833&lt;30,0,IF($AJ833&lt;40,50,IF($AJ833&lt;=90,100,50))),"")</f>
        <v/>
      </c>
      <c r="AV833" s="0" t="str">
        <f aca="false">IF(ISNUMBER($AK833),IF($AK833&gt;-0.2,100,IF($AK833&gt;=-0.4,50,0)),"")</f>
        <v/>
      </c>
      <c r="AW833" s="59" t="n">
        <f aca="false">01_指標庫!$H$4*ISNUMBER($F833)+01_指標庫!$H$5*ISNUMBER($AA833)+01_指標庫!$H$6*ISNUMBER($G833)+01_指標庫!$H$7*ISNUMBER($H833)+01_指標庫!$H$8*ISNUMBER($AF833)+01_指標庫!$H$9*ISNUMBER($AG833)+01_指標庫!$H$10*ISNUMBER($AB833)+01_指標庫!$H$11*ISNUMBER($AC833)+01_指標庫!$H$12*ISNUMBER($AD833)+01_指標庫!$H$13*ISNUMBER($AE833)+01_指標庫!$H$14*ISNUMBER($I833)+01_指標庫!$H$15*ISNUMBER($AH833)+01_指標庫!$H$16*ISNUMBER($K833)+01_指標庫!$H$17*ISNUMBER($AI833)+01_指標庫!$H$18*ISNUMBER($AJ833)+01_指標庫!$H$19*ISNUMBER($AK833)+01_指標庫!$H$20*ISNUMBER($BB833)+01_指標庫!$H$21*ISNUMBER($BC833)</f>
        <v>51</v>
      </c>
      <c r="AX833" s="59" t="n">
        <f aca="false">IF(AW833=0,50,ROUND((01_指標庫!$H$4*IF(ISNUMBER($F833),L833,0)+01_指標庫!$H$5*IF(ISNUMBER($AA833),AL833,0)+01_指標庫!$H$6*IF(ISNUMBER($G833),M833,0)+01_指標庫!$H$7*IF(ISNUMBER($H833),N833,0)+01_指標庫!$H$8*IF(ISNUMBER($AF833),AQ833,0)+01_指標庫!$H$9*IF(ISNUMBER($AG833),AR833,0)+01_指標庫!$H$10*IF(ISNUMBER($AB833),AM833,0)+01_指標庫!$H$11*IF(ISNUMBER($AC833),AN833,0)+01_指標庫!$H$12*IF(ISNUMBER($AD833),AO833,0)+01_指標庫!$H$13*IF(ISNUMBER($AE833),AP833,0)+01_指標庫!$H$14*IF(ISNUMBER($I833),O833,0)+01_指標庫!$H$15*IF(ISNUMBER($AH833),AS833,0)+01_指標庫!$H$16*IF(ISNUMBER($K833),P833,0)+01_指標庫!$H$17*IF(ISNUMBER($AI833),AT833,0)+01_指標庫!$H$18*IF(ISNUMBER($AJ833),AU833,0)+01_指標庫!$H$19*IF(ISNUMBER($AK833),AV833,0)+01_指標庫!$H$20*IF(ISNUMBER($BB833),BB833,0)+01_指標庫!$H$21*IF(ISNUMBER($BC833),BC833,0))/AW833,1))</f>
        <v>86.3</v>
      </c>
      <c r="AY833" s="60"/>
      <c r="AZ833" s="60"/>
      <c r="BA833" s="58" t="n">
        <f aca="false">AVERAGE($E829:$E833)/AVERAGE($E824:$E833)-1</f>
        <v>0.00618071911796769</v>
      </c>
      <c r="BB833" s="59" t="n">
        <f aca="false">IF(ISNUMBER($BA833),IF(OR($S833&lt;=-0.03,$BA833&lt;-0.003),0,IF(OR($S833&lt;=-0.02,$BA833&lt;0.01),50,100)),"")</f>
        <v>50</v>
      </c>
      <c r="BC833" s="0" t="str">
        <f aca="false">IF(OR(COUNT($AZ833)=0,COUNT($AZ832)=0),"",IF(OR($AY833/$AZ832-1&lt;=-0.03,$AZ833/$AZ832-1&lt;=-0.045,IF(COUNT($AZ824:$AZ833)=10,AVERAGE($AZ829:$AZ833)/AVERAGE($AZ824:$AZ833)-1&lt;-0.01,FALSE())),0,IF(OR($AZ833/$AZ832-1&lt;=-0.02,IF(COUNT($AZ824:$AZ833)=10,AVERAGE($AZ829:$AZ833)/AVERAGE($AZ824:$AZ833)-1&lt;0.005,FALSE())),50,100)))</f>
        <v/>
      </c>
    </row>
    <row r="834" customFormat="false" ht="15" hidden="false" customHeight="true" outlineLevel="0" collapsed="false">
      <c r="A834" s="47" t="n">
        <v>830</v>
      </c>
      <c r="B834" s="48" t="n">
        <v>43761</v>
      </c>
      <c r="C834" s="47" t="n">
        <v>2019</v>
      </c>
      <c r="D834" s="49" t="s">
        <v>238</v>
      </c>
      <c r="E834" s="50" t="n">
        <v>7889.47</v>
      </c>
      <c r="F834" s="51" t="n">
        <v>0.053012</v>
      </c>
      <c r="G834" s="51" t="n">
        <v>-0.015901</v>
      </c>
      <c r="H834" s="52" t="n">
        <v>0.8163</v>
      </c>
      <c r="I834" s="53" t="n">
        <v>398</v>
      </c>
      <c r="J834" s="47" t="s">
        <v>235</v>
      </c>
      <c r="K834" s="54" t="n">
        <v>14.01</v>
      </c>
      <c r="L834" s="55" t="n">
        <f aca="false">IF(COUNT(F834)=0,50,IF(F834&gt;=0,100,IF(F834&gt;=-0.02,50,0)))</f>
        <v>100</v>
      </c>
      <c r="M834" s="55" t="n">
        <f aca="false">IF(COUNT(G834)=0,50,IF(G834&gt;-0.06,100,IF(G834&gt;-0.15,50,0)))</f>
        <v>100</v>
      </c>
      <c r="N834" s="55" t="n">
        <f aca="false">IF(COUNT(H834)=0,50,IF(H834&gt;=0.6,100,IF(H834&gt;=0.4,50,0)))</f>
        <v>100</v>
      </c>
      <c r="O834" s="55" t="n">
        <f aca="false">IF(COUNT(I834)=0,50,IF(J834="proxy_vix",50,IF(I834&lt;350,100,IF(I834&lt;=450,50,0))))</f>
        <v>50</v>
      </c>
      <c r="P834" s="55" t="n">
        <f aca="false">IF(COUNT(K834)=0,50,IF(K834&lt;20,100,IF(K834&lt;=25,50,0)))</f>
        <v>100</v>
      </c>
      <c r="Q834" s="54"/>
      <c r="R834" s="47"/>
      <c r="S834" s="51" t="n">
        <f aca="false">$E834/$E833-1</f>
        <v>0.00188580528330262</v>
      </c>
      <c r="T834" s="56" t="n">
        <f aca="false">$K834/$K833-1</f>
        <v>-0.0311203319502076</v>
      </c>
      <c r="V834" s="57"/>
      <c r="W834" s="57"/>
      <c r="Y834" s="1" t="str">
        <f aca="false">IF(AX834&gt;=70,"EASY",IF(AX834&gt;40,"UNCERTAIN","HARD"))</f>
        <v>EASY</v>
      </c>
      <c r="AA834" s="58" t="n">
        <f aca="false">IF($A834&lt;200,"",AVERAGE($E785:$E834)/AVERAGE($E635:$E834)-1)</f>
        <v>0.0349893152161847</v>
      </c>
      <c r="AB834" s="59" t="n">
        <f aca="false">LOOKUP($B834,07_L1政策步階!$A$4:$A$14,07_L1政策步階!$C$4:$C$14)</f>
        <v>1</v>
      </c>
      <c r="AC834" s="57"/>
      <c r="AD834" s="57"/>
      <c r="AE834" s="57"/>
      <c r="AF834" s="57"/>
      <c r="AG834" s="57"/>
      <c r="AH834" s="57"/>
      <c r="AI834" s="57"/>
      <c r="AJ834" s="57"/>
      <c r="AK834" s="57"/>
      <c r="AL834" s="59" t="n">
        <f aca="false">IF(ISNUMBER($AA834),IF($AA834&gt;=0.005,100,IF($AA834&gt;=-0.015,50,0)),"")</f>
        <v>100</v>
      </c>
      <c r="AM834" s="59" t="n">
        <f aca="false">IF(ISNUMBER($AB834),IF($AB834=1,100,IF($AB834=0,50,0)),"")</f>
        <v>100</v>
      </c>
      <c r="AN834" s="0" t="str">
        <f aca="false">IF(ISNUMBER($AC834),IF($AC834&gt;=0.001,100,IF($AC834&gt;=-0.003,50,0)),"")</f>
        <v/>
      </c>
      <c r="AO834" s="0" t="str">
        <f aca="false">IF(ISNUMBER($AD834),IF($AD834&gt;=0.04,100,IF($AD834&gt;=0,50,0)),"")</f>
        <v/>
      </c>
      <c r="AP834" s="0" t="str">
        <f aca="false">IF(ISNUMBER($AE834),IF($AE834&gt;=25,100,IF($AE834&gt;=-75,50,0)),"")</f>
        <v/>
      </c>
      <c r="AQ834" s="0" t="str">
        <f aca="false">IF(ISNUMBER($AF834),IF($AF834&gt;0,100,IF($AF834&gt;=-50,50,0)),"")</f>
        <v/>
      </c>
      <c r="AR834" s="0" t="str">
        <f aca="false">IF(ISNUMBER($AG834),IF($AG834=1,100,IF($AG834=0,50,0)),"")</f>
        <v/>
      </c>
      <c r="AS834" s="0" t="str">
        <f aca="false">IF(ISNUMBER($AH834),IF($AH834&lt;0,100,IF($AH834&lt;=20,50,0)),"")</f>
        <v/>
      </c>
      <c r="AT834" s="0" t="str">
        <f aca="false">IF(ISNUMBER($AI834),IF($AI834&lt;0.95,100,IF($AI834&lt;=1,50,0)),"")</f>
        <v/>
      </c>
      <c r="AU834" s="0" t="str">
        <f aca="false">IF(ISNUMBER($AJ834),IF($AJ834&lt;30,0,IF($AJ834&lt;40,50,IF($AJ834&lt;=90,100,50))),"")</f>
        <v/>
      </c>
      <c r="AV834" s="0" t="str">
        <f aca="false">IF(ISNUMBER($AK834),IF($AK834&gt;-0.2,100,IF($AK834&gt;=-0.4,50,0)),"")</f>
        <v/>
      </c>
      <c r="AW834" s="59" t="n">
        <f aca="false">01_指標庫!$H$4*ISNUMBER($F834)+01_指標庫!$H$5*ISNUMBER($AA834)+01_指標庫!$H$6*ISNUMBER($G834)+01_指標庫!$H$7*ISNUMBER($H834)+01_指標庫!$H$8*ISNUMBER($AF834)+01_指標庫!$H$9*ISNUMBER($AG834)+01_指標庫!$H$10*ISNUMBER($AB834)+01_指標庫!$H$11*ISNUMBER($AC834)+01_指標庫!$H$12*ISNUMBER($AD834)+01_指標庫!$H$13*ISNUMBER($AE834)+01_指標庫!$H$14*ISNUMBER($I834)+01_指標庫!$H$15*ISNUMBER($AH834)+01_指標庫!$H$16*ISNUMBER($K834)+01_指標庫!$H$17*ISNUMBER($AI834)+01_指標庫!$H$18*ISNUMBER($AJ834)+01_指標庫!$H$19*ISNUMBER($AK834)+01_指標庫!$H$20*ISNUMBER($BB834)+01_指標庫!$H$21*ISNUMBER($BC834)</f>
        <v>51</v>
      </c>
      <c r="AX834" s="59" t="n">
        <f aca="false">IF(AW834=0,50,ROUND((01_指標庫!$H$4*IF(ISNUMBER($F834),L834,0)+01_指標庫!$H$5*IF(ISNUMBER($AA834),AL834,0)+01_指標庫!$H$6*IF(ISNUMBER($G834),M834,0)+01_指標庫!$H$7*IF(ISNUMBER($H834),N834,0)+01_指標庫!$H$8*IF(ISNUMBER($AF834),AQ834,0)+01_指標庫!$H$9*IF(ISNUMBER($AG834),AR834,0)+01_指標庫!$H$10*IF(ISNUMBER($AB834),AM834,0)+01_指標庫!$H$11*IF(ISNUMBER($AC834),AN834,0)+01_指標庫!$H$12*IF(ISNUMBER($AD834),AO834,0)+01_指標庫!$H$13*IF(ISNUMBER($AE834),AP834,0)+01_指標庫!$H$14*IF(ISNUMBER($I834),O834,0)+01_指標庫!$H$15*IF(ISNUMBER($AH834),AS834,0)+01_指標庫!$H$16*IF(ISNUMBER($K834),P834,0)+01_指標庫!$H$17*IF(ISNUMBER($AI834),AT834,0)+01_指標庫!$H$18*IF(ISNUMBER($AJ834),AU834,0)+01_指標庫!$H$19*IF(ISNUMBER($AK834),AV834,0)+01_指標庫!$H$20*IF(ISNUMBER($BB834),BB834,0)+01_指標庫!$H$21*IF(ISNUMBER($BC834),BC834,0))/AW834,1))</f>
        <v>86.3</v>
      </c>
      <c r="AY834" s="60"/>
      <c r="AZ834" s="60"/>
      <c r="BA834" s="58" t="n">
        <f aca="false">AVERAGE($E830:$E834)/AVERAGE($E825:$E834)-1</f>
        <v>0.00286049001150701</v>
      </c>
      <c r="BB834" s="59" t="n">
        <f aca="false">IF(ISNUMBER($BA834),IF(OR($S834&lt;=-0.03,$BA834&lt;-0.003),0,IF(OR($S834&lt;=-0.02,$BA834&lt;0.01),50,100)),"")</f>
        <v>50</v>
      </c>
      <c r="BC834" s="0" t="str">
        <f aca="false">IF(OR(COUNT($AZ834)=0,COUNT($AZ833)=0),"",IF(OR($AY834/$AZ833-1&lt;=-0.03,$AZ834/$AZ833-1&lt;=-0.045,IF(COUNT($AZ825:$AZ834)=10,AVERAGE($AZ830:$AZ834)/AVERAGE($AZ825:$AZ834)-1&lt;-0.01,FALSE())),0,IF(OR($AZ834/$AZ833-1&lt;=-0.02,IF(COUNT($AZ825:$AZ834)=10,AVERAGE($AZ830:$AZ834)/AVERAGE($AZ825:$AZ834)-1&lt;0.005,FALSE())),50,100)))</f>
        <v/>
      </c>
    </row>
    <row r="835" customFormat="false" ht="15" hidden="false" customHeight="true" outlineLevel="0" collapsed="false">
      <c r="A835" s="47" t="n">
        <v>831</v>
      </c>
      <c r="B835" s="48" t="n">
        <v>43762</v>
      </c>
      <c r="C835" s="47" t="n">
        <v>2019</v>
      </c>
      <c r="D835" s="49" t="s">
        <v>239</v>
      </c>
      <c r="E835" s="50" t="n">
        <v>7966.72</v>
      </c>
      <c r="F835" s="51" t="n">
        <v>0.062354</v>
      </c>
      <c r="G835" s="51" t="n">
        <v>-0.006265</v>
      </c>
      <c r="H835" s="52" t="n">
        <v>0.8367</v>
      </c>
      <c r="I835" s="53" t="n">
        <v>396</v>
      </c>
      <c r="J835" s="47" t="s">
        <v>235</v>
      </c>
      <c r="K835" s="54" t="n">
        <v>13.71</v>
      </c>
      <c r="L835" s="55" t="n">
        <f aca="false">IF(COUNT(F835)=0,50,IF(F835&gt;=0,100,IF(F835&gt;=-0.02,50,0)))</f>
        <v>100</v>
      </c>
      <c r="M835" s="55" t="n">
        <f aca="false">IF(COUNT(G835)=0,50,IF(G835&gt;-0.06,100,IF(G835&gt;-0.15,50,0)))</f>
        <v>100</v>
      </c>
      <c r="N835" s="55" t="n">
        <f aca="false">IF(COUNT(H835)=0,50,IF(H835&gt;=0.6,100,IF(H835&gt;=0.4,50,0)))</f>
        <v>100</v>
      </c>
      <c r="O835" s="55" t="n">
        <f aca="false">IF(COUNT(I835)=0,50,IF(J835="proxy_vix",50,IF(I835&lt;350,100,IF(I835&lt;=450,50,0))))</f>
        <v>50</v>
      </c>
      <c r="P835" s="55" t="n">
        <f aca="false">IF(COUNT(K835)=0,50,IF(K835&lt;20,100,IF(K835&lt;=25,50,0)))</f>
        <v>100</v>
      </c>
      <c r="Q835" s="54"/>
      <c r="R835" s="47"/>
      <c r="S835" s="51" t="n">
        <f aca="false">$E835/$E834-1</f>
        <v>0.00979153225755347</v>
      </c>
      <c r="T835" s="56" t="n">
        <f aca="false">$K835/$K834-1</f>
        <v>-0.0214132762312633</v>
      </c>
      <c r="V835" s="57"/>
      <c r="W835" s="57"/>
      <c r="Y835" s="1" t="str">
        <f aca="false">IF(AX835&gt;=70,"EASY",IF(AX835&gt;40,"UNCERTAIN","HARD"))</f>
        <v>EASY</v>
      </c>
      <c r="AA835" s="58" t="n">
        <f aca="false">IF($A835&lt;200,"",AVERAGE($E786:$E835)/AVERAGE($E636:$E835)-1)</f>
        <v>0.0353177094339832</v>
      </c>
      <c r="AB835" s="59" t="n">
        <f aca="false">LOOKUP($B835,07_L1政策步階!$A$4:$A$14,07_L1政策步階!$C$4:$C$14)</f>
        <v>1</v>
      </c>
      <c r="AC835" s="57"/>
      <c r="AD835" s="57"/>
      <c r="AE835" s="57"/>
      <c r="AF835" s="57"/>
      <c r="AG835" s="57"/>
      <c r="AH835" s="57"/>
      <c r="AI835" s="57"/>
      <c r="AJ835" s="57"/>
      <c r="AK835" s="57"/>
      <c r="AL835" s="59" t="n">
        <f aca="false">IF(ISNUMBER($AA835),IF($AA835&gt;=0.005,100,IF($AA835&gt;=-0.015,50,0)),"")</f>
        <v>100</v>
      </c>
      <c r="AM835" s="59" t="n">
        <f aca="false">IF(ISNUMBER($AB835),IF($AB835=1,100,IF($AB835=0,50,0)),"")</f>
        <v>100</v>
      </c>
      <c r="AN835" s="0" t="str">
        <f aca="false">IF(ISNUMBER($AC835),IF($AC835&gt;=0.001,100,IF($AC835&gt;=-0.003,50,0)),"")</f>
        <v/>
      </c>
      <c r="AO835" s="0" t="str">
        <f aca="false">IF(ISNUMBER($AD835),IF($AD835&gt;=0.04,100,IF($AD835&gt;=0,50,0)),"")</f>
        <v/>
      </c>
      <c r="AP835" s="0" t="str">
        <f aca="false">IF(ISNUMBER($AE835),IF($AE835&gt;=25,100,IF($AE835&gt;=-75,50,0)),"")</f>
        <v/>
      </c>
      <c r="AQ835" s="0" t="str">
        <f aca="false">IF(ISNUMBER($AF835),IF($AF835&gt;0,100,IF($AF835&gt;=-50,50,0)),"")</f>
        <v/>
      </c>
      <c r="AR835" s="0" t="str">
        <f aca="false">IF(ISNUMBER($AG835),IF($AG835=1,100,IF($AG835=0,50,0)),"")</f>
        <v/>
      </c>
      <c r="AS835" s="0" t="str">
        <f aca="false">IF(ISNUMBER($AH835),IF($AH835&lt;0,100,IF($AH835&lt;=20,50,0)),"")</f>
        <v/>
      </c>
      <c r="AT835" s="0" t="str">
        <f aca="false">IF(ISNUMBER($AI835),IF($AI835&lt;0.95,100,IF($AI835&lt;=1,50,0)),"")</f>
        <v/>
      </c>
      <c r="AU835" s="0" t="str">
        <f aca="false">IF(ISNUMBER($AJ835),IF($AJ835&lt;30,0,IF($AJ835&lt;40,50,IF($AJ835&lt;=90,100,50))),"")</f>
        <v/>
      </c>
      <c r="AV835" s="0" t="str">
        <f aca="false">IF(ISNUMBER($AK835),IF($AK835&gt;-0.2,100,IF($AK835&gt;=-0.4,50,0)),"")</f>
        <v/>
      </c>
      <c r="AW835" s="59" t="n">
        <f aca="false">01_指標庫!$H$4*ISNUMBER($F835)+01_指標庫!$H$5*ISNUMBER($AA835)+01_指標庫!$H$6*ISNUMBER($G835)+01_指標庫!$H$7*ISNUMBER($H835)+01_指標庫!$H$8*ISNUMBER($AF835)+01_指標庫!$H$9*ISNUMBER($AG835)+01_指標庫!$H$10*ISNUMBER($AB835)+01_指標庫!$H$11*ISNUMBER($AC835)+01_指標庫!$H$12*ISNUMBER($AD835)+01_指標庫!$H$13*ISNUMBER($AE835)+01_指標庫!$H$14*ISNUMBER($I835)+01_指標庫!$H$15*ISNUMBER($AH835)+01_指標庫!$H$16*ISNUMBER($K835)+01_指標庫!$H$17*ISNUMBER($AI835)+01_指標庫!$H$18*ISNUMBER($AJ835)+01_指標庫!$H$19*ISNUMBER($AK835)+01_指標庫!$H$20*ISNUMBER($BB835)+01_指標庫!$H$21*ISNUMBER($BC835)</f>
        <v>51</v>
      </c>
      <c r="AX835" s="59" t="n">
        <f aca="false">IF(AW835=0,50,ROUND((01_指標庫!$H$4*IF(ISNUMBER($F835),L835,0)+01_指標庫!$H$5*IF(ISNUMBER($AA835),AL835,0)+01_指標庫!$H$6*IF(ISNUMBER($G835),M835,0)+01_指標庫!$H$7*IF(ISNUMBER($H835),N835,0)+01_指標庫!$H$8*IF(ISNUMBER($AF835),AQ835,0)+01_指標庫!$H$9*IF(ISNUMBER($AG835),AR835,0)+01_指標庫!$H$10*IF(ISNUMBER($AB835),AM835,0)+01_指標庫!$H$11*IF(ISNUMBER($AC835),AN835,0)+01_指標庫!$H$12*IF(ISNUMBER($AD835),AO835,0)+01_指標庫!$H$13*IF(ISNUMBER($AE835),AP835,0)+01_指標庫!$H$14*IF(ISNUMBER($I835),O835,0)+01_指標庫!$H$15*IF(ISNUMBER($AH835),AS835,0)+01_指標庫!$H$16*IF(ISNUMBER($K835),P835,0)+01_指標庫!$H$17*IF(ISNUMBER($AI835),AT835,0)+01_指標庫!$H$18*IF(ISNUMBER($AJ835),AU835,0)+01_指標庫!$H$19*IF(ISNUMBER($AK835),AV835,0)+01_指標庫!$H$20*IF(ISNUMBER($BB835),BB835,0)+01_指標庫!$H$21*IF(ISNUMBER($BC835),BC835,0))/AW835,1))</f>
        <v>86.3</v>
      </c>
      <c r="AY835" s="60"/>
      <c r="AZ835" s="60"/>
      <c r="BA835" s="58" t="n">
        <f aca="false">AVERAGE($E831:$E835)/AVERAGE($E826:$E835)-1</f>
        <v>0.000610140015872007</v>
      </c>
      <c r="BB835" s="59" t="n">
        <f aca="false">IF(ISNUMBER($BA835),IF(OR($S835&lt;=-0.03,$BA835&lt;-0.003),0,IF(OR($S835&lt;=-0.02,$BA835&lt;0.01),50,100)),"")</f>
        <v>50</v>
      </c>
      <c r="BC835" s="0" t="str">
        <f aca="false">IF(OR(COUNT($AZ835)=0,COUNT($AZ834)=0),"",IF(OR($AY835/$AZ834-1&lt;=-0.03,$AZ835/$AZ834-1&lt;=-0.045,IF(COUNT($AZ826:$AZ835)=10,AVERAGE($AZ831:$AZ835)/AVERAGE($AZ826:$AZ835)-1&lt;-0.01,FALSE())),0,IF(OR($AZ835/$AZ834-1&lt;=-0.02,IF(COUNT($AZ826:$AZ835)=10,AVERAGE($AZ831:$AZ835)/AVERAGE($AZ826:$AZ835)-1&lt;0.005,FALSE())),50,100)))</f>
        <v/>
      </c>
    </row>
    <row r="836" customFormat="false" ht="15" hidden="false" customHeight="true" outlineLevel="0" collapsed="false">
      <c r="A836" s="47" t="n">
        <v>832</v>
      </c>
      <c r="B836" s="48" t="n">
        <v>43763</v>
      </c>
      <c r="C836" s="47" t="n">
        <v>2019</v>
      </c>
      <c r="D836" s="49" t="s">
        <v>234</v>
      </c>
      <c r="E836" s="50" t="n">
        <v>8029.22</v>
      </c>
      <c r="F836" s="51" t="n">
        <v>0.069684</v>
      </c>
      <c r="G836" s="51" t="n">
        <v>0</v>
      </c>
      <c r="H836" s="52" t="n">
        <v>0.8367</v>
      </c>
      <c r="I836" s="53" t="n">
        <v>389</v>
      </c>
      <c r="J836" s="47" t="s">
        <v>235</v>
      </c>
      <c r="K836" s="54" t="n">
        <v>12.65</v>
      </c>
      <c r="L836" s="55" t="n">
        <f aca="false">IF(COUNT(F836)=0,50,IF(F836&gt;=0,100,IF(F836&gt;=-0.02,50,0)))</f>
        <v>100</v>
      </c>
      <c r="M836" s="55" t="n">
        <f aca="false">IF(COUNT(G836)=0,50,IF(G836&gt;-0.06,100,IF(G836&gt;-0.15,50,0)))</f>
        <v>100</v>
      </c>
      <c r="N836" s="55" t="n">
        <f aca="false">IF(COUNT(H836)=0,50,IF(H836&gt;=0.6,100,IF(H836&gt;=0.4,50,0)))</f>
        <v>100</v>
      </c>
      <c r="O836" s="55" t="n">
        <f aca="false">IF(COUNT(I836)=0,50,IF(J836="proxy_vix",50,IF(I836&lt;350,100,IF(I836&lt;=450,50,0))))</f>
        <v>50</v>
      </c>
      <c r="P836" s="55" t="n">
        <f aca="false">IF(COUNT(K836)=0,50,IF(K836&lt;20,100,IF(K836&lt;=25,50,0)))</f>
        <v>100</v>
      </c>
      <c r="Q836" s="54"/>
      <c r="R836" s="47"/>
      <c r="S836" s="51" t="n">
        <f aca="false">$E836/$E835-1</f>
        <v>0.00784513576478152</v>
      </c>
      <c r="T836" s="56" t="n">
        <f aca="false">$K836/$K835-1</f>
        <v>-0.0773158278628738</v>
      </c>
      <c r="V836" s="57"/>
      <c r="W836" s="57"/>
      <c r="Y836" s="1" t="str">
        <f aca="false">IF(AX836&gt;=70,"EASY",IF(AX836&gt;40,"UNCERTAIN","HARD"))</f>
        <v>EASY</v>
      </c>
      <c r="AA836" s="58" t="n">
        <f aca="false">IF($A836&lt;200,"",AVERAGE($E787:$E836)/AVERAGE($E637:$E836)-1)</f>
        <v>0.0357968509777564</v>
      </c>
      <c r="AB836" s="59" t="n">
        <f aca="false">LOOKUP($B836,07_L1政策步階!$A$4:$A$14,07_L1政策步階!$C$4:$C$14)</f>
        <v>1</v>
      </c>
      <c r="AC836" s="57"/>
      <c r="AD836" s="57"/>
      <c r="AE836" s="57"/>
      <c r="AF836" s="57"/>
      <c r="AG836" s="57"/>
      <c r="AH836" s="57"/>
      <c r="AI836" s="57"/>
      <c r="AJ836" s="57"/>
      <c r="AK836" s="57"/>
      <c r="AL836" s="59" t="n">
        <f aca="false">IF(ISNUMBER($AA836),IF($AA836&gt;=0.005,100,IF($AA836&gt;=-0.015,50,0)),"")</f>
        <v>100</v>
      </c>
      <c r="AM836" s="59" t="n">
        <f aca="false">IF(ISNUMBER($AB836),IF($AB836=1,100,IF($AB836=0,50,0)),"")</f>
        <v>100</v>
      </c>
      <c r="AN836" s="0" t="str">
        <f aca="false">IF(ISNUMBER($AC836),IF($AC836&gt;=0.001,100,IF($AC836&gt;=-0.003,50,0)),"")</f>
        <v/>
      </c>
      <c r="AO836" s="0" t="str">
        <f aca="false">IF(ISNUMBER($AD836),IF($AD836&gt;=0.04,100,IF($AD836&gt;=0,50,0)),"")</f>
        <v/>
      </c>
      <c r="AP836" s="0" t="str">
        <f aca="false">IF(ISNUMBER($AE836),IF($AE836&gt;=25,100,IF($AE836&gt;=-75,50,0)),"")</f>
        <v/>
      </c>
      <c r="AQ836" s="0" t="str">
        <f aca="false">IF(ISNUMBER($AF836),IF($AF836&gt;0,100,IF($AF836&gt;=-50,50,0)),"")</f>
        <v/>
      </c>
      <c r="AR836" s="0" t="str">
        <f aca="false">IF(ISNUMBER($AG836),IF($AG836=1,100,IF($AG836=0,50,0)),"")</f>
        <v/>
      </c>
      <c r="AS836" s="0" t="str">
        <f aca="false">IF(ISNUMBER($AH836),IF($AH836&lt;0,100,IF($AH836&lt;=20,50,0)),"")</f>
        <v/>
      </c>
      <c r="AT836" s="0" t="str">
        <f aca="false">IF(ISNUMBER($AI836),IF($AI836&lt;0.95,100,IF($AI836&lt;=1,50,0)),"")</f>
        <v/>
      </c>
      <c r="AU836" s="0" t="str">
        <f aca="false">IF(ISNUMBER($AJ836),IF($AJ836&lt;30,0,IF($AJ836&lt;40,50,IF($AJ836&lt;=90,100,50))),"")</f>
        <v/>
      </c>
      <c r="AV836" s="0" t="str">
        <f aca="false">IF(ISNUMBER($AK836),IF($AK836&gt;-0.2,100,IF($AK836&gt;=-0.4,50,0)),"")</f>
        <v/>
      </c>
      <c r="AW836" s="59" t="n">
        <f aca="false">01_指標庫!$H$4*ISNUMBER($F836)+01_指標庫!$H$5*ISNUMBER($AA836)+01_指標庫!$H$6*ISNUMBER($G836)+01_指標庫!$H$7*ISNUMBER($H836)+01_指標庫!$H$8*ISNUMBER($AF836)+01_指標庫!$H$9*ISNUMBER($AG836)+01_指標庫!$H$10*ISNUMBER($AB836)+01_指標庫!$H$11*ISNUMBER($AC836)+01_指標庫!$H$12*ISNUMBER($AD836)+01_指標庫!$H$13*ISNUMBER($AE836)+01_指標庫!$H$14*ISNUMBER($I836)+01_指標庫!$H$15*ISNUMBER($AH836)+01_指標庫!$H$16*ISNUMBER($K836)+01_指標庫!$H$17*ISNUMBER($AI836)+01_指標庫!$H$18*ISNUMBER($AJ836)+01_指標庫!$H$19*ISNUMBER($AK836)+01_指標庫!$H$20*ISNUMBER($BB836)+01_指標庫!$H$21*ISNUMBER($BC836)</f>
        <v>51</v>
      </c>
      <c r="AX836" s="59" t="n">
        <f aca="false">IF(AW836=0,50,ROUND((01_指標庫!$H$4*IF(ISNUMBER($F836),L836,0)+01_指標庫!$H$5*IF(ISNUMBER($AA836),AL836,0)+01_指標庫!$H$6*IF(ISNUMBER($G836),M836,0)+01_指標庫!$H$7*IF(ISNUMBER($H836),N836,0)+01_指標庫!$H$8*IF(ISNUMBER($AF836),AQ836,0)+01_指標庫!$H$9*IF(ISNUMBER($AG836),AR836,0)+01_指標庫!$H$10*IF(ISNUMBER($AB836),AM836,0)+01_指標庫!$H$11*IF(ISNUMBER($AC836),AN836,0)+01_指標庫!$H$12*IF(ISNUMBER($AD836),AO836,0)+01_指標庫!$H$13*IF(ISNUMBER($AE836),AP836,0)+01_指標庫!$H$14*IF(ISNUMBER($I836),O836,0)+01_指標庫!$H$15*IF(ISNUMBER($AH836),AS836,0)+01_指標庫!$H$16*IF(ISNUMBER($K836),P836,0)+01_指標庫!$H$17*IF(ISNUMBER($AI836),AT836,0)+01_指標庫!$H$18*IF(ISNUMBER($AJ836),AU836,0)+01_指標庫!$H$19*IF(ISNUMBER($AK836),AV836,0)+01_指標庫!$H$20*IF(ISNUMBER($BB836),BB836,0)+01_指標庫!$H$21*IF(ISNUMBER($BC836),BC836,0))/AW836,1))</f>
        <v>86.3</v>
      </c>
      <c r="AY836" s="60"/>
      <c r="AZ836" s="60"/>
      <c r="BA836" s="58" t="n">
        <f aca="false">AVERAGE($E832:$E836)/AVERAGE($E827:$E836)-1</f>
        <v>0.0023270439775207</v>
      </c>
      <c r="BB836" s="59" t="n">
        <f aca="false">IF(ISNUMBER($BA836),IF(OR($S836&lt;=-0.03,$BA836&lt;-0.003),0,IF(OR($S836&lt;=-0.02,$BA836&lt;0.01),50,100)),"")</f>
        <v>50</v>
      </c>
      <c r="BC836" s="0" t="str">
        <f aca="false">IF(OR(COUNT($AZ836)=0,COUNT($AZ835)=0),"",IF(OR($AY836/$AZ835-1&lt;=-0.03,$AZ836/$AZ835-1&lt;=-0.045,IF(COUNT($AZ827:$AZ836)=10,AVERAGE($AZ832:$AZ836)/AVERAGE($AZ827:$AZ836)-1&lt;-0.01,FALSE())),0,IF(OR($AZ836/$AZ835-1&lt;=-0.02,IF(COUNT($AZ827:$AZ836)=10,AVERAGE($AZ832:$AZ836)/AVERAGE($AZ827:$AZ836)-1&lt;0.005,FALSE())),50,100)))</f>
        <v/>
      </c>
    </row>
    <row r="837" customFormat="false" ht="15" hidden="false" customHeight="true" outlineLevel="0" collapsed="false">
      <c r="A837" s="47" t="n">
        <v>833</v>
      </c>
      <c r="B837" s="48" t="n">
        <v>43766</v>
      </c>
      <c r="C837" s="47" t="n">
        <v>2019</v>
      </c>
      <c r="D837" s="49" t="s">
        <v>236</v>
      </c>
      <c r="E837" s="50" t="n">
        <v>8110.67</v>
      </c>
      <c r="F837" s="51" t="n">
        <v>0.07945</v>
      </c>
      <c r="G837" s="51" t="n">
        <v>0</v>
      </c>
      <c r="H837" s="52" t="n">
        <v>0.8367</v>
      </c>
      <c r="I837" s="53" t="n">
        <v>385</v>
      </c>
      <c r="J837" s="47" t="s">
        <v>235</v>
      </c>
      <c r="K837" s="54" t="n">
        <v>13.11</v>
      </c>
      <c r="L837" s="55" t="n">
        <f aca="false">IF(COUNT(F837)=0,50,IF(F837&gt;=0,100,IF(F837&gt;=-0.02,50,0)))</f>
        <v>100</v>
      </c>
      <c r="M837" s="55" t="n">
        <f aca="false">IF(COUNT(G837)=0,50,IF(G837&gt;-0.06,100,IF(G837&gt;-0.15,50,0)))</f>
        <v>100</v>
      </c>
      <c r="N837" s="55" t="n">
        <f aca="false">IF(COUNT(H837)=0,50,IF(H837&gt;=0.6,100,IF(H837&gt;=0.4,50,0)))</f>
        <v>100</v>
      </c>
      <c r="O837" s="55" t="n">
        <f aca="false">IF(COUNT(I837)=0,50,IF(J837="proxy_vix",50,IF(I837&lt;350,100,IF(I837&lt;=450,50,0))))</f>
        <v>50</v>
      </c>
      <c r="P837" s="55" t="n">
        <f aca="false">IF(COUNT(K837)=0,50,IF(K837&lt;20,100,IF(K837&lt;=25,50,0)))</f>
        <v>100</v>
      </c>
      <c r="Q837" s="54"/>
      <c r="R837" s="47"/>
      <c r="S837" s="51" t="n">
        <f aca="false">$E837/$E836-1</f>
        <v>0.0101441983156521</v>
      </c>
      <c r="T837" s="56" t="n">
        <f aca="false">$K837/$K836-1</f>
        <v>0.0363636363636364</v>
      </c>
      <c r="V837" s="57"/>
      <c r="W837" s="57"/>
      <c r="Y837" s="1" t="str">
        <f aca="false">IF(AX837&gt;=70,"EASY",IF(AX837&gt;40,"UNCERTAIN","HARD"))</f>
        <v>EASY</v>
      </c>
      <c r="AA837" s="58" t="n">
        <f aca="false">IF($A837&lt;200,"",AVERAGE($E788:$E837)/AVERAGE($E638:$E837)-1)</f>
        <v>0.0361049165072689</v>
      </c>
      <c r="AB837" s="59" t="n">
        <f aca="false">LOOKUP($B837,07_L1政策步階!$A$4:$A$14,07_L1政策步階!$C$4:$C$14)</f>
        <v>1</v>
      </c>
      <c r="AC837" s="57"/>
      <c r="AD837" s="57"/>
      <c r="AE837" s="57"/>
      <c r="AF837" s="57"/>
      <c r="AG837" s="57"/>
      <c r="AH837" s="57"/>
      <c r="AI837" s="57"/>
      <c r="AJ837" s="57"/>
      <c r="AK837" s="57"/>
      <c r="AL837" s="59" t="n">
        <f aca="false">IF(ISNUMBER($AA837),IF($AA837&gt;=0.005,100,IF($AA837&gt;=-0.015,50,0)),"")</f>
        <v>100</v>
      </c>
      <c r="AM837" s="59" t="n">
        <f aca="false">IF(ISNUMBER($AB837),IF($AB837=1,100,IF($AB837=0,50,0)),"")</f>
        <v>100</v>
      </c>
      <c r="AN837" s="0" t="str">
        <f aca="false">IF(ISNUMBER($AC837),IF($AC837&gt;=0.001,100,IF($AC837&gt;=-0.003,50,0)),"")</f>
        <v/>
      </c>
      <c r="AO837" s="0" t="str">
        <f aca="false">IF(ISNUMBER($AD837),IF($AD837&gt;=0.04,100,IF($AD837&gt;=0,50,0)),"")</f>
        <v/>
      </c>
      <c r="AP837" s="0" t="str">
        <f aca="false">IF(ISNUMBER($AE837),IF($AE837&gt;=25,100,IF($AE837&gt;=-75,50,0)),"")</f>
        <v/>
      </c>
      <c r="AQ837" s="0" t="str">
        <f aca="false">IF(ISNUMBER($AF837),IF($AF837&gt;0,100,IF($AF837&gt;=-50,50,0)),"")</f>
        <v/>
      </c>
      <c r="AR837" s="0" t="str">
        <f aca="false">IF(ISNUMBER($AG837),IF($AG837=1,100,IF($AG837=0,50,0)),"")</f>
        <v/>
      </c>
      <c r="AS837" s="0" t="str">
        <f aca="false">IF(ISNUMBER($AH837),IF($AH837&lt;0,100,IF($AH837&lt;=20,50,0)),"")</f>
        <v/>
      </c>
      <c r="AT837" s="0" t="str">
        <f aca="false">IF(ISNUMBER($AI837),IF($AI837&lt;0.95,100,IF($AI837&lt;=1,50,0)),"")</f>
        <v/>
      </c>
      <c r="AU837" s="0" t="str">
        <f aca="false">IF(ISNUMBER($AJ837),IF($AJ837&lt;30,0,IF($AJ837&lt;40,50,IF($AJ837&lt;=90,100,50))),"")</f>
        <v/>
      </c>
      <c r="AV837" s="0" t="str">
        <f aca="false">IF(ISNUMBER($AK837),IF($AK837&gt;-0.2,100,IF($AK837&gt;=-0.4,50,0)),"")</f>
        <v/>
      </c>
      <c r="AW837" s="59" t="n">
        <f aca="false">01_指標庫!$H$4*ISNUMBER($F837)+01_指標庫!$H$5*ISNUMBER($AA837)+01_指標庫!$H$6*ISNUMBER($G837)+01_指標庫!$H$7*ISNUMBER($H837)+01_指標庫!$H$8*ISNUMBER($AF837)+01_指標庫!$H$9*ISNUMBER($AG837)+01_指標庫!$H$10*ISNUMBER($AB837)+01_指標庫!$H$11*ISNUMBER($AC837)+01_指標庫!$H$12*ISNUMBER($AD837)+01_指標庫!$H$13*ISNUMBER($AE837)+01_指標庫!$H$14*ISNUMBER($I837)+01_指標庫!$H$15*ISNUMBER($AH837)+01_指標庫!$H$16*ISNUMBER($K837)+01_指標庫!$H$17*ISNUMBER($AI837)+01_指標庫!$H$18*ISNUMBER($AJ837)+01_指標庫!$H$19*ISNUMBER($AK837)+01_指標庫!$H$20*ISNUMBER($BB837)+01_指標庫!$H$21*ISNUMBER($BC837)</f>
        <v>51</v>
      </c>
      <c r="AX837" s="59" t="n">
        <f aca="false">IF(AW837=0,50,ROUND((01_指標庫!$H$4*IF(ISNUMBER($F837),L837,0)+01_指標庫!$H$5*IF(ISNUMBER($AA837),AL837,0)+01_指標庫!$H$6*IF(ISNUMBER($G837),M837,0)+01_指標庫!$H$7*IF(ISNUMBER($H837),N837,0)+01_指標庫!$H$8*IF(ISNUMBER($AF837),AQ837,0)+01_指標庫!$H$9*IF(ISNUMBER($AG837),AR837,0)+01_指標庫!$H$10*IF(ISNUMBER($AB837),AM837,0)+01_指標庫!$H$11*IF(ISNUMBER($AC837),AN837,0)+01_指標庫!$H$12*IF(ISNUMBER($AD837),AO837,0)+01_指標庫!$H$13*IF(ISNUMBER($AE837),AP837,0)+01_指標庫!$H$14*IF(ISNUMBER($I837),O837,0)+01_指標庫!$H$15*IF(ISNUMBER($AH837),AS837,0)+01_指標庫!$H$16*IF(ISNUMBER($K837),P837,0)+01_指標庫!$H$17*IF(ISNUMBER($AI837),AT837,0)+01_指標庫!$H$18*IF(ISNUMBER($AJ837),AU837,0)+01_指標庫!$H$19*IF(ISNUMBER($AK837),AV837,0)+01_指標庫!$H$20*IF(ISNUMBER($BB837),BB837,0)+01_指標庫!$H$21*IF(ISNUMBER($BC837),BC837,0))/AW837,1))</f>
        <v>86.3</v>
      </c>
      <c r="AY837" s="60"/>
      <c r="AZ837" s="60"/>
      <c r="BA837" s="58" t="n">
        <f aca="false">AVERAGE($E833:$E837)/AVERAGE($E828:$E837)-1</f>
        <v>0.00322929992078969</v>
      </c>
      <c r="BB837" s="59" t="n">
        <f aca="false">IF(ISNUMBER($BA837),IF(OR($S837&lt;=-0.03,$BA837&lt;-0.003),0,IF(OR($S837&lt;=-0.02,$BA837&lt;0.01),50,100)),"")</f>
        <v>50</v>
      </c>
      <c r="BC837" s="0" t="str">
        <f aca="false">IF(OR(COUNT($AZ837)=0,COUNT($AZ836)=0),"",IF(OR($AY837/$AZ836-1&lt;=-0.03,$AZ837/$AZ836-1&lt;=-0.045,IF(COUNT($AZ828:$AZ837)=10,AVERAGE($AZ833:$AZ837)/AVERAGE($AZ828:$AZ837)-1&lt;-0.01,FALSE())),0,IF(OR($AZ837/$AZ836-1&lt;=-0.02,IF(COUNT($AZ828:$AZ837)=10,AVERAGE($AZ833:$AZ837)/AVERAGE($AZ828:$AZ837)-1&lt;0.005,FALSE())),50,100)))</f>
        <v/>
      </c>
    </row>
    <row r="838" customFormat="false" ht="15" hidden="false" customHeight="true" outlineLevel="0" collapsed="false">
      <c r="A838" s="47" t="n">
        <v>834</v>
      </c>
      <c r="B838" s="48" t="n">
        <v>43767</v>
      </c>
      <c r="C838" s="47" t="n">
        <v>2019</v>
      </c>
      <c r="D838" s="49" t="s">
        <v>237</v>
      </c>
      <c r="E838" s="50" t="n">
        <v>8047.51</v>
      </c>
      <c r="F838" s="51" t="n">
        <v>0.069971</v>
      </c>
      <c r="G838" s="51" t="n">
        <v>-0.007787</v>
      </c>
      <c r="H838" s="52" t="n">
        <v>0.8367</v>
      </c>
      <c r="I838" s="53" t="n">
        <v>386</v>
      </c>
      <c r="J838" s="47" t="s">
        <v>235</v>
      </c>
      <c r="K838" s="54" t="n">
        <v>13.2</v>
      </c>
      <c r="L838" s="55" t="n">
        <f aca="false">IF(COUNT(F838)=0,50,IF(F838&gt;=0,100,IF(F838&gt;=-0.02,50,0)))</f>
        <v>100</v>
      </c>
      <c r="M838" s="55" t="n">
        <f aca="false">IF(COUNT(G838)=0,50,IF(G838&gt;-0.06,100,IF(G838&gt;-0.15,50,0)))</f>
        <v>100</v>
      </c>
      <c r="N838" s="55" t="n">
        <f aca="false">IF(COUNT(H838)=0,50,IF(H838&gt;=0.6,100,IF(H838&gt;=0.4,50,0)))</f>
        <v>100</v>
      </c>
      <c r="O838" s="55" t="n">
        <f aca="false">IF(COUNT(I838)=0,50,IF(J838="proxy_vix",50,IF(I838&lt;350,100,IF(I838&lt;=450,50,0))))</f>
        <v>50</v>
      </c>
      <c r="P838" s="55" t="n">
        <f aca="false">IF(COUNT(K838)=0,50,IF(K838&lt;20,100,IF(K838&lt;=25,50,0)))</f>
        <v>100</v>
      </c>
      <c r="Q838" s="54"/>
      <c r="R838" s="47"/>
      <c r="S838" s="51" t="n">
        <f aca="false">$E838/$E837-1</f>
        <v>-0.0077872728146996</v>
      </c>
      <c r="T838" s="56" t="n">
        <f aca="false">$K838/$K837-1</f>
        <v>0.00686498855835249</v>
      </c>
      <c r="V838" s="57"/>
      <c r="W838" s="57"/>
      <c r="Y838" s="1" t="str">
        <f aca="false">IF(AX838&gt;=70,"EASY",IF(AX838&gt;40,"UNCERTAIN","HARD"))</f>
        <v>EASY</v>
      </c>
      <c r="AA838" s="58" t="n">
        <f aca="false">IF($A838&lt;200,"",AVERAGE($E789:$E838)/AVERAGE($E639:$E838)-1)</f>
        <v>0.0359399829577312</v>
      </c>
      <c r="AB838" s="59" t="n">
        <f aca="false">LOOKUP($B838,07_L1政策步階!$A$4:$A$14,07_L1政策步階!$C$4:$C$14)</f>
        <v>1</v>
      </c>
      <c r="AC838" s="57"/>
      <c r="AD838" s="57"/>
      <c r="AE838" s="57"/>
      <c r="AF838" s="57"/>
      <c r="AG838" s="57"/>
      <c r="AH838" s="57"/>
      <c r="AI838" s="57"/>
      <c r="AJ838" s="57"/>
      <c r="AK838" s="57"/>
      <c r="AL838" s="59" t="n">
        <f aca="false">IF(ISNUMBER($AA838),IF($AA838&gt;=0.005,100,IF($AA838&gt;=-0.015,50,0)),"")</f>
        <v>100</v>
      </c>
      <c r="AM838" s="59" t="n">
        <f aca="false">IF(ISNUMBER($AB838),IF($AB838=1,100,IF($AB838=0,50,0)),"")</f>
        <v>100</v>
      </c>
      <c r="AN838" s="0" t="str">
        <f aca="false">IF(ISNUMBER($AC838),IF($AC838&gt;=0.001,100,IF($AC838&gt;=-0.003,50,0)),"")</f>
        <v/>
      </c>
      <c r="AO838" s="0" t="str">
        <f aca="false">IF(ISNUMBER($AD838),IF($AD838&gt;=0.04,100,IF($AD838&gt;=0,50,0)),"")</f>
        <v/>
      </c>
      <c r="AP838" s="0" t="str">
        <f aca="false">IF(ISNUMBER($AE838),IF($AE838&gt;=25,100,IF($AE838&gt;=-75,50,0)),"")</f>
        <v/>
      </c>
      <c r="AQ838" s="0" t="str">
        <f aca="false">IF(ISNUMBER($AF838),IF($AF838&gt;0,100,IF($AF838&gt;=-50,50,0)),"")</f>
        <v/>
      </c>
      <c r="AR838" s="0" t="str">
        <f aca="false">IF(ISNUMBER($AG838),IF($AG838=1,100,IF($AG838=0,50,0)),"")</f>
        <v/>
      </c>
      <c r="AS838" s="0" t="str">
        <f aca="false">IF(ISNUMBER($AH838),IF($AH838&lt;0,100,IF($AH838&lt;=20,50,0)),"")</f>
        <v/>
      </c>
      <c r="AT838" s="0" t="str">
        <f aca="false">IF(ISNUMBER($AI838),IF($AI838&lt;0.95,100,IF($AI838&lt;=1,50,0)),"")</f>
        <v/>
      </c>
      <c r="AU838" s="0" t="str">
        <f aca="false">IF(ISNUMBER($AJ838),IF($AJ838&lt;30,0,IF($AJ838&lt;40,50,IF($AJ838&lt;=90,100,50))),"")</f>
        <v/>
      </c>
      <c r="AV838" s="0" t="str">
        <f aca="false">IF(ISNUMBER($AK838),IF($AK838&gt;-0.2,100,IF($AK838&gt;=-0.4,50,0)),"")</f>
        <v/>
      </c>
      <c r="AW838" s="59" t="n">
        <f aca="false">01_指標庫!$H$4*ISNUMBER($F838)+01_指標庫!$H$5*ISNUMBER($AA838)+01_指標庫!$H$6*ISNUMBER($G838)+01_指標庫!$H$7*ISNUMBER($H838)+01_指標庫!$H$8*ISNUMBER($AF838)+01_指標庫!$H$9*ISNUMBER($AG838)+01_指標庫!$H$10*ISNUMBER($AB838)+01_指標庫!$H$11*ISNUMBER($AC838)+01_指標庫!$H$12*ISNUMBER($AD838)+01_指標庫!$H$13*ISNUMBER($AE838)+01_指標庫!$H$14*ISNUMBER($I838)+01_指標庫!$H$15*ISNUMBER($AH838)+01_指標庫!$H$16*ISNUMBER($K838)+01_指標庫!$H$17*ISNUMBER($AI838)+01_指標庫!$H$18*ISNUMBER($AJ838)+01_指標庫!$H$19*ISNUMBER($AK838)+01_指標庫!$H$20*ISNUMBER($BB838)+01_指標庫!$H$21*ISNUMBER($BC838)</f>
        <v>51</v>
      </c>
      <c r="AX838" s="59" t="n">
        <f aca="false">IF(AW838=0,50,ROUND((01_指標庫!$H$4*IF(ISNUMBER($F838),L838,0)+01_指標庫!$H$5*IF(ISNUMBER($AA838),AL838,0)+01_指標庫!$H$6*IF(ISNUMBER($G838),M838,0)+01_指標庫!$H$7*IF(ISNUMBER($H838),N838,0)+01_指標庫!$H$8*IF(ISNUMBER($AF838),AQ838,0)+01_指標庫!$H$9*IF(ISNUMBER($AG838),AR838,0)+01_指標庫!$H$10*IF(ISNUMBER($AB838),AM838,0)+01_指標庫!$H$11*IF(ISNUMBER($AC838),AN838,0)+01_指標庫!$H$12*IF(ISNUMBER($AD838),AO838,0)+01_指標庫!$H$13*IF(ISNUMBER($AE838),AP838,0)+01_指標庫!$H$14*IF(ISNUMBER($I838),O838,0)+01_指標庫!$H$15*IF(ISNUMBER($AH838),AS838,0)+01_指標庫!$H$16*IF(ISNUMBER($K838),P838,0)+01_指標庫!$H$17*IF(ISNUMBER($AI838),AT838,0)+01_指標庫!$H$18*IF(ISNUMBER($AJ838),AU838,0)+01_指標庫!$H$19*IF(ISNUMBER($AK838),AV838,0)+01_指標庫!$H$20*IF(ISNUMBER($BB838),BB838,0)+01_指標庫!$H$21*IF(ISNUMBER($BC838),BC838,0))/AW838,1))</f>
        <v>86.3</v>
      </c>
      <c r="AY838" s="60"/>
      <c r="AZ838" s="60"/>
      <c r="BA838" s="58" t="n">
        <f aca="false">AVERAGE($E834:$E838)/AVERAGE($E829:$E838)-1</f>
        <v>0.00625460331516603</v>
      </c>
      <c r="BB838" s="59" t="n">
        <f aca="false">IF(ISNUMBER($BA838),IF(OR($S838&lt;=-0.03,$BA838&lt;-0.003),0,IF(OR($S838&lt;=-0.02,$BA838&lt;0.01),50,100)),"")</f>
        <v>50</v>
      </c>
      <c r="BC838" s="0" t="str">
        <f aca="false">IF(OR(COUNT($AZ838)=0,COUNT($AZ837)=0),"",IF(OR($AY838/$AZ837-1&lt;=-0.03,$AZ838/$AZ837-1&lt;=-0.045,IF(COUNT($AZ829:$AZ838)=10,AVERAGE($AZ834:$AZ838)/AVERAGE($AZ829:$AZ838)-1&lt;-0.01,FALSE())),0,IF(OR($AZ838/$AZ837-1&lt;=-0.02,IF(COUNT($AZ829:$AZ838)=10,AVERAGE($AZ834:$AZ838)/AVERAGE($AZ829:$AZ838)-1&lt;0.005,FALSE())),50,100)))</f>
        <v/>
      </c>
    </row>
    <row r="839" customFormat="false" ht="15" hidden="false" customHeight="true" outlineLevel="0" collapsed="false">
      <c r="A839" s="47" t="n">
        <v>835</v>
      </c>
      <c r="B839" s="48" t="n">
        <v>43768</v>
      </c>
      <c r="C839" s="47" t="n">
        <v>2019</v>
      </c>
      <c r="D839" s="49" t="s">
        <v>238</v>
      </c>
      <c r="E839" s="50" t="n">
        <v>8083.11</v>
      </c>
      <c r="F839" s="51" t="n">
        <v>0.073695</v>
      </c>
      <c r="G839" s="51" t="n">
        <v>-0.003398</v>
      </c>
      <c r="H839" s="52" t="n">
        <v>0.8571</v>
      </c>
      <c r="I839" s="53" t="n">
        <v>396</v>
      </c>
      <c r="J839" s="47" t="s">
        <v>235</v>
      </c>
      <c r="K839" s="54" t="n">
        <v>12.33</v>
      </c>
      <c r="L839" s="55" t="n">
        <f aca="false">IF(COUNT(F839)=0,50,IF(F839&gt;=0,100,IF(F839&gt;=-0.02,50,0)))</f>
        <v>100</v>
      </c>
      <c r="M839" s="55" t="n">
        <f aca="false">IF(COUNT(G839)=0,50,IF(G839&gt;-0.06,100,IF(G839&gt;-0.15,50,0)))</f>
        <v>100</v>
      </c>
      <c r="N839" s="55" t="n">
        <f aca="false">IF(COUNT(H839)=0,50,IF(H839&gt;=0.6,100,IF(H839&gt;=0.4,50,0)))</f>
        <v>100</v>
      </c>
      <c r="O839" s="55" t="n">
        <f aca="false">IF(COUNT(I839)=0,50,IF(J839="proxy_vix",50,IF(I839&lt;350,100,IF(I839&lt;=450,50,0))))</f>
        <v>50</v>
      </c>
      <c r="P839" s="55" t="n">
        <f aca="false">IF(COUNT(K839)=0,50,IF(K839&lt;20,100,IF(K839&lt;=25,50,0)))</f>
        <v>100</v>
      </c>
      <c r="Q839" s="54"/>
      <c r="R839" s="47"/>
      <c r="S839" s="51" t="n">
        <f aca="false">$E839/$E838-1</f>
        <v>0.00442372858188422</v>
      </c>
      <c r="T839" s="56" t="n">
        <f aca="false">$K839/$K838-1</f>
        <v>-0.0659090909090908</v>
      </c>
      <c r="V839" s="57"/>
      <c r="W839" s="57"/>
      <c r="Y839" s="1" t="str">
        <f aca="false">IF(AX839&gt;=70,"EASY",IF(AX839&gt;40,"UNCERTAIN","HARD"))</f>
        <v>EASY</v>
      </c>
      <c r="AA839" s="58" t="n">
        <f aca="false">IF($A839&lt;200,"",AVERAGE($E790:$E839)/AVERAGE($E640:$E839)-1)</f>
        <v>0.0360796490823563</v>
      </c>
      <c r="AB839" s="59" t="n">
        <f aca="false">LOOKUP($B839,07_L1政策步階!$A$4:$A$14,07_L1政策步階!$C$4:$C$14)</f>
        <v>1</v>
      </c>
      <c r="AC839" s="57"/>
      <c r="AD839" s="57"/>
      <c r="AE839" s="57"/>
      <c r="AF839" s="57"/>
      <c r="AG839" s="57"/>
      <c r="AH839" s="57"/>
      <c r="AI839" s="57"/>
      <c r="AJ839" s="57"/>
      <c r="AK839" s="57"/>
      <c r="AL839" s="59" t="n">
        <f aca="false">IF(ISNUMBER($AA839),IF($AA839&gt;=0.005,100,IF($AA839&gt;=-0.015,50,0)),"")</f>
        <v>100</v>
      </c>
      <c r="AM839" s="59" t="n">
        <f aca="false">IF(ISNUMBER($AB839),IF($AB839=1,100,IF($AB839=0,50,0)),"")</f>
        <v>100</v>
      </c>
      <c r="AN839" s="0" t="str">
        <f aca="false">IF(ISNUMBER($AC839),IF($AC839&gt;=0.001,100,IF($AC839&gt;=-0.003,50,0)),"")</f>
        <v/>
      </c>
      <c r="AO839" s="0" t="str">
        <f aca="false">IF(ISNUMBER($AD839),IF($AD839&gt;=0.04,100,IF($AD839&gt;=0,50,0)),"")</f>
        <v/>
      </c>
      <c r="AP839" s="0" t="str">
        <f aca="false">IF(ISNUMBER($AE839),IF($AE839&gt;=25,100,IF($AE839&gt;=-75,50,0)),"")</f>
        <v/>
      </c>
      <c r="AQ839" s="0" t="str">
        <f aca="false">IF(ISNUMBER($AF839),IF($AF839&gt;0,100,IF($AF839&gt;=-50,50,0)),"")</f>
        <v/>
      </c>
      <c r="AR839" s="0" t="str">
        <f aca="false">IF(ISNUMBER($AG839),IF($AG839=1,100,IF($AG839=0,50,0)),"")</f>
        <v/>
      </c>
      <c r="AS839" s="0" t="str">
        <f aca="false">IF(ISNUMBER($AH839),IF($AH839&lt;0,100,IF($AH839&lt;=20,50,0)),"")</f>
        <v/>
      </c>
      <c r="AT839" s="0" t="str">
        <f aca="false">IF(ISNUMBER($AI839),IF($AI839&lt;0.95,100,IF($AI839&lt;=1,50,0)),"")</f>
        <v/>
      </c>
      <c r="AU839" s="0" t="str">
        <f aca="false">IF(ISNUMBER($AJ839),IF($AJ839&lt;30,0,IF($AJ839&lt;40,50,IF($AJ839&lt;=90,100,50))),"")</f>
        <v/>
      </c>
      <c r="AV839" s="0" t="str">
        <f aca="false">IF(ISNUMBER($AK839),IF($AK839&gt;-0.2,100,IF($AK839&gt;=-0.4,50,0)),"")</f>
        <v/>
      </c>
      <c r="AW839" s="59" t="n">
        <f aca="false">01_指標庫!$H$4*ISNUMBER($F839)+01_指標庫!$H$5*ISNUMBER($AA839)+01_指標庫!$H$6*ISNUMBER($G839)+01_指標庫!$H$7*ISNUMBER($H839)+01_指標庫!$H$8*ISNUMBER($AF839)+01_指標庫!$H$9*ISNUMBER($AG839)+01_指標庫!$H$10*ISNUMBER($AB839)+01_指標庫!$H$11*ISNUMBER($AC839)+01_指標庫!$H$12*ISNUMBER($AD839)+01_指標庫!$H$13*ISNUMBER($AE839)+01_指標庫!$H$14*ISNUMBER($I839)+01_指標庫!$H$15*ISNUMBER($AH839)+01_指標庫!$H$16*ISNUMBER($K839)+01_指標庫!$H$17*ISNUMBER($AI839)+01_指標庫!$H$18*ISNUMBER($AJ839)+01_指標庫!$H$19*ISNUMBER($AK839)+01_指標庫!$H$20*ISNUMBER($BB839)+01_指標庫!$H$21*ISNUMBER($BC839)</f>
        <v>51</v>
      </c>
      <c r="AX839" s="59" t="n">
        <f aca="false">IF(AW839=0,50,ROUND((01_指標庫!$H$4*IF(ISNUMBER($F839),L839,0)+01_指標庫!$H$5*IF(ISNUMBER($AA839),AL839,0)+01_指標庫!$H$6*IF(ISNUMBER($G839),M839,0)+01_指標庫!$H$7*IF(ISNUMBER($H839),N839,0)+01_指標庫!$H$8*IF(ISNUMBER($AF839),AQ839,0)+01_指標庫!$H$9*IF(ISNUMBER($AG839),AR839,0)+01_指標庫!$H$10*IF(ISNUMBER($AB839),AM839,0)+01_指標庫!$H$11*IF(ISNUMBER($AC839),AN839,0)+01_指標庫!$H$12*IF(ISNUMBER($AD839),AO839,0)+01_指標庫!$H$13*IF(ISNUMBER($AE839),AP839,0)+01_指標庫!$H$14*IF(ISNUMBER($I839),O839,0)+01_指標庫!$H$15*IF(ISNUMBER($AH839),AS839,0)+01_指標庫!$H$16*IF(ISNUMBER($K839),P839,0)+01_指標庫!$H$17*IF(ISNUMBER($AI839),AT839,0)+01_指標庫!$H$18*IF(ISNUMBER($AJ839),AU839,0)+01_指標庫!$H$19*IF(ISNUMBER($AK839),AV839,0)+01_指標庫!$H$20*IF(ISNUMBER($BB839),BB839,0)+01_指標庫!$H$21*IF(ISNUMBER($BC839),BC839,0))/AW839,1))</f>
        <v>86.3</v>
      </c>
      <c r="AY839" s="60"/>
      <c r="AZ839" s="60"/>
      <c r="BA839" s="58" t="n">
        <f aca="false">AVERAGE($E835:$E839)/AVERAGE($E830:$E839)-1</f>
        <v>0.00905528970457037</v>
      </c>
      <c r="BB839" s="59" t="n">
        <f aca="false">IF(ISNUMBER($BA839),IF(OR($S839&lt;=-0.03,$BA839&lt;-0.003),0,IF(OR($S839&lt;=-0.02,$BA839&lt;0.01),50,100)),"")</f>
        <v>50</v>
      </c>
      <c r="BC839" s="0" t="str">
        <f aca="false">IF(OR(COUNT($AZ839)=0,COUNT($AZ838)=0),"",IF(OR($AY839/$AZ838-1&lt;=-0.03,$AZ839/$AZ838-1&lt;=-0.045,IF(COUNT($AZ830:$AZ839)=10,AVERAGE($AZ835:$AZ839)/AVERAGE($AZ830:$AZ839)-1&lt;-0.01,FALSE())),0,IF(OR($AZ839/$AZ838-1&lt;=-0.02,IF(COUNT($AZ830:$AZ839)=10,AVERAGE($AZ835:$AZ839)/AVERAGE($AZ830:$AZ839)-1&lt;0.005,FALSE())),50,100)))</f>
        <v/>
      </c>
    </row>
    <row r="840" customFormat="false" ht="15" hidden="false" customHeight="true" outlineLevel="0" collapsed="false">
      <c r="A840" s="47" t="n">
        <v>836</v>
      </c>
      <c r="B840" s="48" t="n">
        <v>43769</v>
      </c>
      <c r="C840" s="47" t="n">
        <v>2019</v>
      </c>
      <c r="D840" s="49" t="s">
        <v>239</v>
      </c>
      <c r="E840" s="50" t="n">
        <v>8083.83</v>
      </c>
      <c r="F840" s="51" t="n">
        <v>0.072783</v>
      </c>
      <c r="G840" s="51" t="n">
        <v>-0.003309</v>
      </c>
      <c r="H840" s="52" t="n">
        <v>0.8163</v>
      </c>
      <c r="I840" s="53" t="n">
        <v>415</v>
      </c>
      <c r="J840" s="47" t="s">
        <v>235</v>
      </c>
      <c r="K840" s="54" t="n">
        <v>13.22</v>
      </c>
      <c r="L840" s="55" t="n">
        <f aca="false">IF(COUNT(F840)=0,50,IF(F840&gt;=0,100,IF(F840&gt;=-0.02,50,0)))</f>
        <v>100</v>
      </c>
      <c r="M840" s="55" t="n">
        <f aca="false">IF(COUNT(G840)=0,50,IF(G840&gt;-0.06,100,IF(G840&gt;-0.15,50,0)))</f>
        <v>100</v>
      </c>
      <c r="N840" s="55" t="n">
        <f aca="false">IF(COUNT(H840)=0,50,IF(H840&gt;=0.6,100,IF(H840&gt;=0.4,50,0)))</f>
        <v>100</v>
      </c>
      <c r="O840" s="55" t="n">
        <f aca="false">IF(COUNT(I840)=0,50,IF(J840="proxy_vix",50,IF(I840&lt;350,100,IF(I840&lt;=450,50,0))))</f>
        <v>50</v>
      </c>
      <c r="P840" s="55" t="n">
        <f aca="false">IF(COUNT(K840)=0,50,IF(K840&lt;20,100,IF(K840&lt;=25,50,0)))</f>
        <v>100</v>
      </c>
      <c r="Q840" s="54"/>
      <c r="R840" s="47"/>
      <c r="S840" s="51" t="n">
        <f aca="false">$E840/$E839-1</f>
        <v>8.90746259794017E-005</v>
      </c>
      <c r="T840" s="56" t="n">
        <f aca="false">$K840/$K839-1</f>
        <v>0.0721816707218168</v>
      </c>
      <c r="V840" s="57"/>
      <c r="W840" s="57"/>
      <c r="Y840" s="1" t="str">
        <f aca="false">IF(AX840&gt;=70,"EASY",IF(AX840&gt;40,"UNCERTAIN","HARD"))</f>
        <v>EASY</v>
      </c>
      <c r="AA840" s="58" t="n">
        <f aca="false">IF($A840&lt;200,"",AVERAGE($E791:$E840)/AVERAGE($E641:$E840)-1)</f>
        <v>0.0360372541330523</v>
      </c>
      <c r="AB840" s="59" t="n">
        <f aca="false">LOOKUP($B840,07_L1政策步階!$A$4:$A$14,07_L1政策步階!$C$4:$C$14)</f>
        <v>1</v>
      </c>
      <c r="AC840" s="57"/>
      <c r="AD840" s="57"/>
      <c r="AE840" s="57"/>
      <c r="AF840" s="57"/>
      <c r="AG840" s="57"/>
      <c r="AH840" s="57"/>
      <c r="AI840" s="57"/>
      <c r="AJ840" s="57"/>
      <c r="AK840" s="57"/>
      <c r="AL840" s="59" t="n">
        <f aca="false">IF(ISNUMBER($AA840),IF($AA840&gt;=0.005,100,IF($AA840&gt;=-0.015,50,0)),"")</f>
        <v>100</v>
      </c>
      <c r="AM840" s="59" t="n">
        <f aca="false">IF(ISNUMBER($AB840),IF($AB840=1,100,IF($AB840=0,50,0)),"")</f>
        <v>100</v>
      </c>
      <c r="AN840" s="0" t="str">
        <f aca="false">IF(ISNUMBER($AC840),IF($AC840&gt;=0.001,100,IF($AC840&gt;=-0.003,50,0)),"")</f>
        <v/>
      </c>
      <c r="AO840" s="0" t="str">
        <f aca="false">IF(ISNUMBER($AD840),IF($AD840&gt;=0.04,100,IF($AD840&gt;=0,50,0)),"")</f>
        <v/>
      </c>
      <c r="AP840" s="0" t="str">
        <f aca="false">IF(ISNUMBER($AE840),IF($AE840&gt;=25,100,IF($AE840&gt;=-75,50,0)),"")</f>
        <v/>
      </c>
      <c r="AQ840" s="0" t="str">
        <f aca="false">IF(ISNUMBER($AF840),IF($AF840&gt;0,100,IF($AF840&gt;=-50,50,0)),"")</f>
        <v/>
      </c>
      <c r="AR840" s="0" t="str">
        <f aca="false">IF(ISNUMBER($AG840),IF($AG840=1,100,IF($AG840=0,50,0)),"")</f>
        <v/>
      </c>
      <c r="AS840" s="0" t="str">
        <f aca="false">IF(ISNUMBER($AH840),IF($AH840&lt;0,100,IF($AH840&lt;=20,50,0)),"")</f>
        <v/>
      </c>
      <c r="AT840" s="0" t="str">
        <f aca="false">IF(ISNUMBER($AI840),IF($AI840&lt;0.95,100,IF($AI840&lt;=1,50,0)),"")</f>
        <v/>
      </c>
      <c r="AU840" s="0" t="str">
        <f aca="false">IF(ISNUMBER($AJ840),IF($AJ840&lt;30,0,IF($AJ840&lt;40,50,IF($AJ840&lt;=90,100,50))),"")</f>
        <v/>
      </c>
      <c r="AV840" s="0" t="str">
        <f aca="false">IF(ISNUMBER($AK840),IF($AK840&gt;-0.2,100,IF($AK840&gt;=-0.4,50,0)),"")</f>
        <v/>
      </c>
      <c r="AW840" s="59" t="n">
        <f aca="false">01_指標庫!$H$4*ISNUMBER($F840)+01_指標庫!$H$5*ISNUMBER($AA840)+01_指標庫!$H$6*ISNUMBER($G840)+01_指標庫!$H$7*ISNUMBER($H840)+01_指標庫!$H$8*ISNUMBER($AF840)+01_指標庫!$H$9*ISNUMBER($AG840)+01_指標庫!$H$10*ISNUMBER($AB840)+01_指標庫!$H$11*ISNUMBER($AC840)+01_指標庫!$H$12*ISNUMBER($AD840)+01_指標庫!$H$13*ISNUMBER($AE840)+01_指標庫!$H$14*ISNUMBER($I840)+01_指標庫!$H$15*ISNUMBER($AH840)+01_指標庫!$H$16*ISNUMBER($K840)+01_指標庫!$H$17*ISNUMBER($AI840)+01_指標庫!$H$18*ISNUMBER($AJ840)+01_指標庫!$H$19*ISNUMBER($AK840)+01_指標庫!$H$20*ISNUMBER($BB840)+01_指標庫!$H$21*ISNUMBER($BC840)</f>
        <v>51</v>
      </c>
      <c r="AX840" s="59" t="n">
        <f aca="false">IF(AW840=0,50,ROUND((01_指標庫!$H$4*IF(ISNUMBER($F840),L840,0)+01_指標庫!$H$5*IF(ISNUMBER($AA840),AL840,0)+01_指標庫!$H$6*IF(ISNUMBER($G840),M840,0)+01_指標庫!$H$7*IF(ISNUMBER($H840),N840,0)+01_指標庫!$H$8*IF(ISNUMBER($AF840),AQ840,0)+01_指標庫!$H$9*IF(ISNUMBER($AG840),AR840,0)+01_指標庫!$H$10*IF(ISNUMBER($AB840),AM840,0)+01_指標庫!$H$11*IF(ISNUMBER($AC840),AN840,0)+01_指標庫!$H$12*IF(ISNUMBER($AD840),AO840,0)+01_指標庫!$H$13*IF(ISNUMBER($AE840),AP840,0)+01_指標庫!$H$14*IF(ISNUMBER($I840),O840,0)+01_指標庫!$H$15*IF(ISNUMBER($AH840),AS840,0)+01_指標庫!$H$16*IF(ISNUMBER($K840),P840,0)+01_指標庫!$H$17*IF(ISNUMBER($AI840),AT840,0)+01_指標庫!$H$18*IF(ISNUMBER($AJ840),AU840,0)+01_指標庫!$H$19*IF(ISNUMBER($AK840),AV840,0)+01_指標庫!$H$20*IF(ISNUMBER($BB840),BB840,0)+01_指標庫!$H$21*IF(ISNUMBER($BC840),BC840,0))/AW840,1))</f>
        <v>92.2</v>
      </c>
      <c r="AY840" s="60"/>
      <c r="AZ840" s="60"/>
      <c r="BA840" s="58" t="n">
        <f aca="false">AVERAGE($E836:$E840)/AVERAGE($E831:$E840)-1</f>
        <v>0.0101973903662567</v>
      </c>
      <c r="BB840" s="59" t="n">
        <f aca="false">IF(ISNUMBER($BA840),IF(OR($S840&lt;=-0.03,$BA840&lt;-0.003),0,IF(OR($S840&lt;=-0.02,$BA840&lt;0.01),50,100)),"")</f>
        <v>100</v>
      </c>
      <c r="BC840" s="0" t="str">
        <f aca="false">IF(OR(COUNT($AZ840)=0,COUNT($AZ839)=0),"",IF(OR($AY840/$AZ839-1&lt;=-0.03,$AZ840/$AZ839-1&lt;=-0.045,IF(COUNT($AZ831:$AZ840)=10,AVERAGE($AZ836:$AZ840)/AVERAGE($AZ831:$AZ840)-1&lt;-0.01,FALSE())),0,IF(OR($AZ840/$AZ839-1&lt;=-0.02,IF(COUNT($AZ831:$AZ840)=10,AVERAGE($AZ836:$AZ840)/AVERAGE($AZ831:$AZ840)-1&lt;0.005,FALSE())),50,100)))</f>
        <v/>
      </c>
    </row>
    <row r="841" customFormat="false" ht="15" hidden="false" customHeight="true" outlineLevel="0" collapsed="false">
      <c r="A841" s="47" t="n">
        <v>837</v>
      </c>
      <c r="B841" s="48" t="n">
        <v>43770</v>
      </c>
      <c r="C841" s="47" t="n">
        <v>2019</v>
      </c>
      <c r="D841" s="49" t="s">
        <v>234</v>
      </c>
      <c r="E841" s="50" t="n">
        <v>8161.17</v>
      </c>
      <c r="F841" s="51" t="n">
        <v>0.082011</v>
      </c>
      <c r="G841" s="51" t="n">
        <v>0</v>
      </c>
      <c r="H841" s="52" t="n">
        <v>0.8776</v>
      </c>
      <c r="I841" s="53" t="n">
        <v>409</v>
      </c>
      <c r="J841" s="47" t="s">
        <v>235</v>
      </c>
      <c r="K841" s="54" t="n">
        <v>12.3</v>
      </c>
      <c r="L841" s="55" t="n">
        <f aca="false">IF(COUNT(F841)=0,50,IF(F841&gt;=0,100,IF(F841&gt;=-0.02,50,0)))</f>
        <v>100</v>
      </c>
      <c r="M841" s="55" t="n">
        <f aca="false">IF(COUNT(G841)=0,50,IF(G841&gt;-0.06,100,IF(G841&gt;-0.15,50,0)))</f>
        <v>100</v>
      </c>
      <c r="N841" s="55" t="n">
        <f aca="false">IF(COUNT(H841)=0,50,IF(H841&gt;=0.6,100,IF(H841&gt;=0.4,50,0)))</f>
        <v>100</v>
      </c>
      <c r="O841" s="55" t="n">
        <f aca="false">IF(COUNT(I841)=0,50,IF(J841="proxy_vix",50,IF(I841&lt;350,100,IF(I841&lt;=450,50,0))))</f>
        <v>50</v>
      </c>
      <c r="P841" s="55" t="n">
        <f aca="false">IF(COUNT(K841)=0,50,IF(K841&lt;20,100,IF(K841&lt;=25,50,0)))</f>
        <v>100</v>
      </c>
      <c r="Q841" s="54"/>
      <c r="R841" s="47"/>
      <c r="S841" s="51" t="n">
        <f aca="false">$E841/$E840-1</f>
        <v>0.00956724720831592</v>
      </c>
      <c r="T841" s="56" t="n">
        <f aca="false">$K841/$K840-1</f>
        <v>-0.0695915279878971</v>
      </c>
      <c r="V841" s="57"/>
      <c r="W841" s="57"/>
      <c r="Y841" s="1" t="str">
        <f aca="false">IF(AX841&gt;=70,"EASY",IF(AX841&gt;40,"UNCERTAIN","HARD"))</f>
        <v>EASY</v>
      </c>
      <c r="AA841" s="58" t="n">
        <f aca="false">IF($A841&lt;200,"",AVERAGE($E792:$E841)/AVERAGE($E642:$E841)-1)</f>
        <v>0.0362495472630706</v>
      </c>
      <c r="AB841" s="59" t="n">
        <f aca="false">LOOKUP($B841,07_L1政策步階!$A$4:$A$14,07_L1政策步階!$C$4:$C$14)</f>
        <v>1</v>
      </c>
      <c r="AC841" s="57"/>
      <c r="AD841" s="57"/>
      <c r="AE841" s="57"/>
      <c r="AF841" s="57"/>
      <c r="AG841" s="57"/>
      <c r="AH841" s="57"/>
      <c r="AI841" s="57"/>
      <c r="AJ841" s="57"/>
      <c r="AK841" s="57"/>
      <c r="AL841" s="59" t="n">
        <f aca="false">IF(ISNUMBER($AA841),IF($AA841&gt;=0.005,100,IF($AA841&gt;=-0.015,50,0)),"")</f>
        <v>100</v>
      </c>
      <c r="AM841" s="59" t="n">
        <f aca="false">IF(ISNUMBER($AB841),IF($AB841=1,100,IF($AB841=0,50,0)),"")</f>
        <v>100</v>
      </c>
      <c r="AN841" s="0" t="str">
        <f aca="false">IF(ISNUMBER($AC841),IF($AC841&gt;=0.001,100,IF($AC841&gt;=-0.003,50,0)),"")</f>
        <v/>
      </c>
      <c r="AO841" s="0" t="str">
        <f aca="false">IF(ISNUMBER($AD841),IF($AD841&gt;=0.04,100,IF($AD841&gt;=0,50,0)),"")</f>
        <v/>
      </c>
      <c r="AP841" s="0" t="str">
        <f aca="false">IF(ISNUMBER($AE841),IF($AE841&gt;=25,100,IF($AE841&gt;=-75,50,0)),"")</f>
        <v/>
      </c>
      <c r="AQ841" s="0" t="str">
        <f aca="false">IF(ISNUMBER($AF841),IF($AF841&gt;0,100,IF($AF841&gt;=-50,50,0)),"")</f>
        <v/>
      </c>
      <c r="AR841" s="0" t="str">
        <f aca="false">IF(ISNUMBER($AG841),IF($AG841=1,100,IF($AG841=0,50,0)),"")</f>
        <v/>
      </c>
      <c r="AS841" s="0" t="str">
        <f aca="false">IF(ISNUMBER($AH841),IF($AH841&lt;0,100,IF($AH841&lt;=20,50,0)),"")</f>
        <v/>
      </c>
      <c r="AT841" s="0" t="str">
        <f aca="false">IF(ISNUMBER($AI841),IF($AI841&lt;0.95,100,IF($AI841&lt;=1,50,0)),"")</f>
        <v/>
      </c>
      <c r="AU841" s="0" t="str">
        <f aca="false">IF(ISNUMBER($AJ841),IF($AJ841&lt;30,0,IF($AJ841&lt;40,50,IF($AJ841&lt;=90,100,50))),"")</f>
        <v/>
      </c>
      <c r="AV841" s="0" t="str">
        <f aca="false">IF(ISNUMBER($AK841),IF($AK841&gt;-0.2,100,IF($AK841&gt;=-0.4,50,0)),"")</f>
        <v/>
      </c>
      <c r="AW841" s="59" t="n">
        <f aca="false">01_指標庫!$H$4*ISNUMBER($F841)+01_指標庫!$H$5*ISNUMBER($AA841)+01_指標庫!$H$6*ISNUMBER($G841)+01_指標庫!$H$7*ISNUMBER($H841)+01_指標庫!$H$8*ISNUMBER($AF841)+01_指標庫!$H$9*ISNUMBER($AG841)+01_指標庫!$H$10*ISNUMBER($AB841)+01_指標庫!$H$11*ISNUMBER($AC841)+01_指標庫!$H$12*ISNUMBER($AD841)+01_指標庫!$H$13*ISNUMBER($AE841)+01_指標庫!$H$14*ISNUMBER($I841)+01_指標庫!$H$15*ISNUMBER($AH841)+01_指標庫!$H$16*ISNUMBER($K841)+01_指標庫!$H$17*ISNUMBER($AI841)+01_指標庫!$H$18*ISNUMBER($AJ841)+01_指標庫!$H$19*ISNUMBER($AK841)+01_指標庫!$H$20*ISNUMBER($BB841)+01_指標庫!$H$21*ISNUMBER($BC841)</f>
        <v>51</v>
      </c>
      <c r="AX841" s="59" t="n">
        <f aca="false">IF(AW841=0,50,ROUND((01_指標庫!$H$4*IF(ISNUMBER($F841),L841,0)+01_指標庫!$H$5*IF(ISNUMBER($AA841),AL841,0)+01_指標庫!$H$6*IF(ISNUMBER($G841),M841,0)+01_指標庫!$H$7*IF(ISNUMBER($H841),N841,0)+01_指標庫!$H$8*IF(ISNUMBER($AF841),AQ841,0)+01_指標庫!$H$9*IF(ISNUMBER($AG841),AR841,0)+01_指標庫!$H$10*IF(ISNUMBER($AB841),AM841,0)+01_指標庫!$H$11*IF(ISNUMBER($AC841),AN841,0)+01_指標庫!$H$12*IF(ISNUMBER($AD841),AO841,0)+01_指標庫!$H$13*IF(ISNUMBER($AE841),AP841,0)+01_指標庫!$H$14*IF(ISNUMBER($I841),O841,0)+01_指標庫!$H$15*IF(ISNUMBER($AH841),AS841,0)+01_指標庫!$H$16*IF(ISNUMBER($K841),P841,0)+01_指標庫!$H$17*IF(ISNUMBER($AI841),AT841,0)+01_指標庫!$H$18*IF(ISNUMBER($AJ841),AU841,0)+01_指標庫!$H$19*IF(ISNUMBER($AK841),AV841,0)+01_指標庫!$H$20*IF(ISNUMBER($BB841),BB841,0)+01_指標庫!$H$21*IF(ISNUMBER($BC841),BC841,0))/AW841,1))</f>
        <v>86.3</v>
      </c>
      <c r="AY841" s="60"/>
      <c r="AZ841" s="60"/>
      <c r="BA841" s="58" t="n">
        <f aca="false">AVERAGE($E837:$E841)/AVERAGE($E832:$E841)-1</f>
        <v>0.0098012574412325</v>
      </c>
      <c r="BB841" s="59" t="n">
        <f aca="false">IF(ISNUMBER($BA841),IF(OR($S841&lt;=-0.03,$BA841&lt;-0.003),0,IF(OR($S841&lt;=-0.02,$BA841&lt;0.01),50,100)),"")</f>
        <v>50</v>
      </c>
      <c r="BC841" s="0" t="str">
        <f aca="false">IF(OR(COUNT($AZ841)=0,COUNT($AZ840)=0),"",IF(OR($AY841/$AZ840-1&lt;=-0.03,$AZ841/$AZ840-1&lt;=-0.045,IF(COUNT($AZ832:$AZ841)=10,AVERAGE($AZ837:$AZ841)/AVERAGE($AZ832:$AZ841)-1&lt;-0.01,FALSE())),0,IF(OR($AZ841/$AZ840-1&lt;=-0.02,IF(COUNT($AZ832:$AZ841)=10,AVERAGE($AZ837:$AZ841)/AVERAGE($AZ832:$AZ841)-1&lt;0.005,FALSE())),50,100)))</f>
        <v/>
      </c>
    </row>
    <row r="842" customFormat="false" ht="15" hidden="false" customHeight="true" outlineLevel="0" collapsed="false">
      <c r="A842" s="47" t="n">
        <v>838</v>
      </c>
      <c r="B842" s="48" t="n">
        <v>43773</v>
      </c>
      <c r="C842" s="47" t="n">
        <v>2019</v>
      </c>
      <c r="D842" s="49" t="s">
        <v>236</v>
      </c>
      <c r="E842" s="50" t="n">
        <v>8210.66</v>
      </c>
      <c r="F842" s="51" t="n">
        <v>0.087544</v>
      </c>
      <c r="G842" s="51" t="n">
        <v>0</v>
      </c>
      <c r="H842" s="52" t="n">
        <v>0.898</v>
      </c>
      <c r="I842" s="53" t="n">
        <v>399</v>
      </c>
      <c r="J842" s="47" t="s">
        <v>235</v>
      </c>
      <c r="K842" s="54" t="n">
        <v>12.83</v>
      </c>
      <c r="L842" s="55" t="n">
        <f aca="false">IF(COUNT(F842)=0,50,IF(F842&gt;=0,100,IF(F842&gt;=-0.02,50,0)))</f>
        <v>100</v>
      </c>
      <c r="M842" s="55" t="n">
        <f aca="false">IF(COUNT(G842)=0,50,IF(G842&gt;-0.06,100,IF(G842&gt;-0.15,50,0)))</f>
        <v>100</v>
      </c>
      <c r="N842" s="55" t="n">
        <f aca="false">IF(COUNT(H842)=0,50,IF(H842&gt;=0.6,100,IF(H842&gt;=0.4,50,0)))</f>
        <v>100</v>
      </c>
      <c r="O842" s="55" t="n">
        <f aca="false">IF(COUNT(I842)=0,50,IF(J842="proxy_vix",50,IF(I842&lt;350,100,IF(I842&lt;=450,50,0))))</f>
        <v>50</v>
      </c>
      <c r="P842" s="55" t="n">
        <f aca="false">IF(COUNT(K842)=0,50,IF(K842&lt;20,100,IF(K842&lt;=25,50,0)))</f>
        <v>100</v>
      </c>
      <c r="Q842" s="54"/>
      <c r="R842" s="47"/>
      <c r="S842" s="51" t="n">
        <f aca="false">$E842/$E841-1</f>
        <v>0.00606408149811855</v>
      </c>
      <c r="T842" s="56" t="n">
        <f aca="false">$K842/$K841-1</f>
        <v>0.0430894308943088</v>
      </c>
      <c r="V842" s="57"/>
      <c r="W842" s="57"/>
      <c r="Y842" s="1" t="str">
        <f aca="false">IF(AX842&gt;=70,"EASY",IF(AX842&gt;40,"UNCERTAIN","HARD"))</f>
        <v>EASY</v>
      </c>
      <c r="AA842" s="58" t="n">
        <f aca="false">IF($A842&lt;200,"",AVERAGE($E793:$E842)/AVERAGE($E643:$E842)-1)</f>
        <v>0.0372462297614724</v>
      </c>
      <c r="AB842" s="59" t="n">
        <f aca="false">LOOKUP($B842,07_L1政策步階!$A$4:$A$14,07_L1政策步階!$C$4:$C$14)</f>
        <v>1</v>
      </c>
      <c r="AC842" s="57"/>
      <c r="AD842" s="57"/>
      <c r="AE842" s="57"/>
      <c r="AF842" s="57"/>
      <c r="AG842" s="57"/>
      <c r="AH842" s="57"/>
      <c r="AI842" s="57"/>
      <c r="AJ842" s="57"/>
      <c r="AK842" s="57"/>
      <c r="AL842" s="59" t="n">
        <f aca="false">IF(ISNUMBER($AA842),IF($AA842&gt;=0.005,100,IF($AA842&gt;=-0.015,50,0)),"")</f>
        <v>100</v>
      </c>
      <c r="AM842" s="59" t="n">
        <f aca="false">IF(ISNUMBER($AB842),IF($AB842=1,100,IF($AB842=0,50,0)),"")</f>
        <v>100</v>
      </c>
      <c r="AN842" s="0" t="str">
        <f aca="false">IF(ISNUMBER($AC842),IF($AC842&gt;=0.001,100,IF($AC842&gt;=-0.003,50,0)),"")</f>
        <v/>
      </c>
      <c r="AO842" s="0" t="str">
        <f aca="false">IF(ISNUMBER($AD842),IF($AD842&gt;=0.04,100,IF($AD842&gt;=0,50,0)),"")</f>
        <v/>
      </c>
      <c r="AP842" s="0" t="str">
        <f aca="false">IF(ISNUMBER($AE842),IF($AE842&gt;=25,100,IF($AE842&gt;=-75,50,0)),"")</f>
        <v/>
      </c>
      <c r="AQ842" s="0" t="str">
        <f aca="false">IF(ISNUMBER($AF842),IF($AF842&gt;0,100,IF($AF842&gt;=-50,50,0)),"")</f>
        <v/>
      </c>
      <c r="AR842" s="0" t="str">
        <f aca="false">IF(ISNUMBER($AG842),IF($AG842=1,100,IF($AG842=0,50,0)),"")</f>
        <v/>
      </c>
      <c r="AS842" s="0" t="str">
        <f aca="false">IF(ISNUMBER($AH842),IF($AH842&lt;0,100,IF($AH842&lt;=20,50,0)),"")</f>
        <v/>
      </c>
      <c r="AT842" s="0" t="str">
        <f aca="false">IF(ISNUMBER($AI842),IF($AI842&lt;0.95,100,IF($AI842&lt;=1,50,0)),"")</f>
        <v/>
      </c>
      <c r="AU842" s="0" t="str">
        <f aca="false">IF(ISNUMBER($AJ842),IF($AJ842&lt;30,0,IF($AJ842&lt;40,50,IF($AJ842&lt;=90,100,50))),"")</f>
        <v/>
      </c>
      <c r="AV842" s="0" t="str">
        <f aca="false">IF(ISNUMBER($AK842),IF($AK842&gt;-0.2,100,IF($AK842&gt;=-0.4,50,0)),"")</f>
        <v/>
      </c>
      <c r="AW842" s="59" t="n">
        <f aca="false">01_指標庫!$H$4*ISNUMBER($F842)+01_指標庫!$H$5*ISNUMBER($AA842)+01_指標庫!$H$6*ISNUMBER($G842)+01_指標庫!$H$7*ISNUMBER($H842)+01_指標庫!$H$8*ISNUMBER($AF842)+01_指標庫!$H$9*ISNUMBER($AG842)+01_指標庫!$H$10*ISNUMBER($AB842)+01_指標庫!$H$11*ISNUMBER($AC842)+01_指標庫!$H$12*ISNUMBER($AD842)+01_指標庫!$H$13*ISNUMBER($AE842)+01_指標庫!$H$14*ISNUMBER($I842)+01_指標庫!$H$15*ISNUMBER($AH842)+01_指標庫!$H$16*ISNUMBER($K842)+01_指標庫!$H$17*ISNUMBER($AI842)+01_指標庫!$H$18*ISNUMBER($AJ842)+01_指標庫!$H$19*ISNUMBER($AK842)+01_指標庫!$H$20*ISNUMBER($BB842)+01_指標庫!$H$21*ISNUMBER($BC842)</f>
        <v>51</v>
      </c>
      <c r="AX842" s="59" t="n">
        <f aca="false">IF(AW842=0,50,ROUND((01_指標庫!$H$4*IF(ISNUMBER($F842),L842,0)+01_指標庫!$H$5*IF(ISNUMBER($AA842),AL842,0)+01_指標庫!$H$6*IF(ISNUMBER($G842),M842,0)+01_指標庫!$H$7*IF(ISNUMBER($H842),N842,0)+01_指標庫!$H$8*IF(ISNUMBER($AF842),AQ842,0)+01_指標庫!$H$9*IF(ISNUMBER($AG842),AR842,0)+01_指標庫!$H$10*IF(ISNUMBER($AB842),AM842,0)+01_指標庫!$H$11*IF(ISNUMBER($AC842),AN842,0)+01_指標庫!$H$12*IF(ISNUMBER($AD842),AO842,0)+01_指標庫!$H$13*IF(ISNUMBER($AE842),AP842,0)+01_指標庫!$H$14*IF(ISNUMBER($I842),O842,0)+01_指標庫!$H$15*IF(ISNUMBER($AH842),AS842,0)+01_指標庫!$H$16*IF(ISNUMBER($K842),P842,0)+01_指標庫!$H$17*IF(ISNUMBER($AI842),AT842,0)+01_指標庫!$H$18*IF(ISNUMBER($AJ842),AU842,0)+01_指標庫!$H$19*IF(ISNUMBER($AK842),AV842,0)+01_指標庫!$H$20*IF(ISNUMBER($BB842),BB842,0)+01_指標庫!$H$21*IF(ISNUMBER($BC842),BC842,0))/AW842,1))</f>
        <v>86.3</v>
      </c>
      <c r="AY842" s="60"/>
      <c r="AZ842" s="60"/>
      <c r="BA842" s="58" t="n">
        <f aca="false">AVERAGE($E838:$E842)/AVERAGE($E833:$E842)-1</f>
        <v>0.00889394555947787</v>
      </c>
      <c r="BB842" s="59" t="n">
        <f aca="false">IF(ISNUMBER($BA842),IF(OR($S842&lt;=-0.03,$BA842&lt;-0.003),0,IF(OR($S842&lt;=-0.02,$BA842&lt;0.01),50,100)),"")</f>
        <v>50</v>
      </c>
      <c r="BC842" s="0" t="str">
        <f aca="false">IF(OR(COUNT($AZ842)=0,COUNT($AZ841)=0),"",IF(OR($AY842/$AZ841-1&lt;=-0.03,$AZ842/$AZ841-1&lt;=-0.045,IF(COUNT($AZ833:$AZ842)=10,AVERAGE($AZ838:$AZ842)/AVERAGE($AZ833:$AZ842)-1&lt;-0.01,FALSE())),0,IF(OR($AZ842/$AZ841-1&lt;=-0.02,IF(COUNT($AZ833:$AZ842)=10,AVERAGE($AZ838:$AZ842)/AVERAGE($AZ833:$AZ842)-1&lt;0.005,FALSE())),50,100)))</f>
        <v/>
      </c>
    </row>
    <row r="843" customFormat="false" ht="15" hidden="false" customHeight="true" outlineLevel="0" collapsed="false">
      <c r="A843" s="47" t="n">
        <v>839</v>
      </c>
      <c r="B843" s="48" t="n">
        <v>43774</v>
      </c>
      <c r="C843" s="47" t="n">
        <v>2019</v>
      </c>
      <c r="D843" s="49" t="s">
        <v>237</v>
      </c>
      <c r="E843" s="50" t="n">
        <v>8210.18</v>
      </c>
      <c r="F843" s="51" t="n">
        <v>0.086355</v>
      </c>
      <c r="G843" s="51" t="n">
        <v>-5.9E-005</v>
      </c>
      <c r="H843" s="52" t="n">
        <v>0.8571</v>
      </c>
      <c r="I843" s="53" t="n">
        <v>397</v>
      </c>
      <c r="J843" s="47" t="s">
        <v>235</v>
      </c>
      <c r="K843" s="54" t="n">
        <v>13.1</v>
      </c>
      <c r="L843" s="55" t="n">
        <f aca="false">IF(COUNT(F843)=0,50,IF(F843&gt;=0,100,IF(F843&gt;=-0.02,50,0)))</f>
        <v>100</v>
      </c>
      <c r="M843" s="55" t="n">
        <f aca="false">IF(COUNT(G843)=0,50,IF(G843&gt;-0.06,100,IF(G843&gt;-0.15,50,0)))</f>
        <v>100</v>
      </c>
      <c r="N843" s="55" t="n">
        <f aca="false">IF(COUNT(H843)=0,50,IF(H843&gt;=0.6,100,IF(H843&gt;=0.4,50,0)))</f>
        <v>100</v>
      </c>
      <c r="O843" s="55" t="n">
        <f aca="false">IF(COUNT(I843)=0,50,IF(J843="proxy_vix",50,IF(I843&lt;350,100,IF(I843&lt;=450,50,0))))</f>
        <v>50</v>
      </c>
      <c r="P843" s="55" t="n">
        <f aca="false">IF(COUNT(K843)=0,50,IF(K843&lt;20,100,IF(K843&lt;=25,50,0)))</f>
        <v>100</v>
      </c>
      <c r="Q843" s="54"/>
      <c r="R843" s="47"/>
      <c r="S843" s="51" t="n">
        <f aca="false">$E843/$E842-1</f>
        <v>-5.84605866031929E-005</v>
      </c>
      <c r="T843" s="56" t="n">
        <f aca="false">$K843/$K842-1</f>
        <v>0.0210444271239283</v>
      </c>
      <c r="V843" s="57"/>
      <c r="W843" s="57"/>
      <c r="Y843" s="1" t="str">
        <f aca="false">IF(AX843&gt;=70,"EASY",IF(AX843&gt;40,"UNCERTAIN","HARD"))</f>
        <v>EASY</v>
      </c>
      <c r="AA843" s="58" t="n">
        <f aca="false">IF($A843&lt;200,"",AVERAGE($E794:$E843)/AVERAGE($E644:$E843)-1)</f>
        <v>0.0378542581570556</v>
      </c>
      <c r="AB843" s="59" t="n">
        <f aca="false">LOOKUP($B843,07_L1政策步階!$A$4:$A$14,07_L1政策步階!$C$4:$C$14)</f>
        <v>1</v>
      </c>
      <c r="AC843" s="57"/>
      <c r="AD843" s="57"/>
      <c r="AE843" s="57"/>
      <c r="AF843" s="57"/>
      <c r="AG843" s="57"/>
      <c r="AH843" s="57"/>
      <c r="AI843" s="57"/>
      <c r="AJ843" s="57"/>
      <c r="AK843" s="57"/>
      <c r="AL843" s="59" t="n">
        <f aca="false">IF(ISNUMBER($AA843),IF($AA843&gt;=0.005,100,IF($AA843&gt;=-0.015,50,0)),"")</f>
        <v>100</v>
      </c>
      <c r="AM843" s="59" t="n">
        <f aca="false">IF(ISNUMBER($AB843),IF($AB843=1,100,IF($AB843=0,50,0)),"")</f>
        <v>100</v>
      </c>
      <c r="AN843" s="0" t="str">
        <f aca="false">IF(ISNUMBER($AC843),IF($AC843&gt;=0.001,100,IF($AC843&gt;=-0.003,50,0)),"")</f>
        <v/>
      </c>
      <c r="AO843" s="0" t="str">
        <f aca="false">IF(ISNUMBER($AD843),IF($AD843&gt;=0.04,100,IF($AD843&gt;=0,50,0)),"")</f>
        <v/>
      </c>
      <c r="AP843" s="0" t="str">
        <f aca="false">IF(ISNUMBER($AE843),IF($AE843&gt;=25,100,IF($AE843&gt;=-75,50,0)),"")</f>
        <v/>
      </c>
      <c r="AQ843" s="0" t="str">
        <f aca="false">IF(ISNUMBER($AF843),IF($AF843&gt;0,100,IF($AF843&gt;=-50,50,0)),"")</f>
        <v/>
      </c>
      <c r="AR843" s="0" t="str">
        <f aca="false">IF(ISNUMBER($AG843),IF($AG843=1,100,IF($AG843=0,50,0)),"")</f>
        <v/>
      </c>
      <c r="AS843" s="0" t="str">
        <f aca="false">IF(ISNUMBER($AH843),IF($AH843&lt;0,100,IF($AH843&lt;=20,50,0)),"")</f>
        <v/>
      </c>
      <c r="AT843" s="0" t="str">
        <f aca="false">IF(ISNUMBER($AI843),IF($AI843&lt;0.95,100,IF($AI843&lt;=1,50,0)),"")</f>
        <v/>
      </c>
      <c r="AU843" s="0" t="str">
        <f aca="false">IF(ISNUMBER($AJ843),IF($AJ843&lt;30,0,IF($AJ843&lt;40,50,IF($AJ843&lt;=90,100,50))),"")</f>
        <v/>
      </c>
      <c r="AV843" s="0" t="str">
        <f aca="false">IF(ISNUMBER($AK843),IF($AK843&gt;-0.2,100,IF($AK843&gt;=-0.4,50,0)),"")</f>
        <v/>
      </c>
      <c r="AW843" s="59" t="n">
        <f aca="false">01_指標庫!$H$4*ISNUMBER($F843)+01_指標庫!$H$5*ISNUMBER($AA843)+01_指標庫!$H$6*ISNUMBER($G843)+01_指標庫!$H$7*ISNUMBER($H843)+01_指標庫!$H$8*ISNUMBER($AF843)+01_指標庫!$H$9*ISNUMBER($AG843)+01_指標庫!$H$10*ISNUMBER($AB843)+01_指標庫!$H$11*ISNUMBER($AC843)+01_指標庫!$H$12*ISNUMBER($AD843)+01_指標庫!$H$13*ISNUMBER($AE843)+01_指標庫!$H$14*ISNUMBER($I843)+01_指標庫!$H$15*ISNUMBER($AH843)+01_指標庫!$H$16*ISNUMBER($K843)+01_指標庫!$H$17*ISNUMBER($AI843)+01_指標庫!$H$18*ISNUMBER($AJ843)+01_指標庫!$H$19*ISNUMBER($AK843)+01_指標庫!$H$20*ISNUMBER($BB843)+01_指標庫!$H$21*ISNUMBER($BC843)</f>
        <v>51</v>
      </c>
      <c r="AX843" s="59" t="n">
        <f aca="false">IF(AW843=0,50,ROUND((01_指標庫!$H$4*IF(ISNUMBER($F843),L843,0)+01_指標庫!$H$5*IF(ISNUMBER($AA843),AL843,0)+01_指標庫!$H$6*IF(ISNUMBER($G843),M843,0)+01_指標庫!$H$7*IF(ISNUMBER($H843),N843,0)+01_指標庫!$H$8*IF(ISNUMBER($AF843),AQ843,0)+01_指標庫!$H$9*IF(ISNUMBER($AG843),AR843,0)+01_指標庫!$H$10*IF(ISNUMBER($AB843),AM843,0)+01_指標庫!$H$11*IF(ISNUMBER($AC843),AN843,0)+01_指標庫!$H$12*IF(ISNUMBER($AD843),AO843,0)+01_指標庫!$H$13*IF(ISNUMBER($AE843),AP843,0)+01_指標庫!$H$14*IF(ISNUMBER($I843),O843,0)+01_指標庫!$H$15*IF(ISNUMBER($AH843),AS843,0)+01_指標庫!$H$16*IF(ISNUMBER($K843),P843,0)+01_指標庫!$H$17*IF(ISNUMBER($AI843),AT843,0)+01_指標庫!$H$18*IF(ISNUMBER($AJ843),AU843,0)+01_指標庫!$H$19*IF(ISNUMBER($AK843),AV843,0)+01_指標庫!$H$20*IF(ISNUMBER($BB843),BB843,0)+01_指標庫!$H$21*IF(ISNUMBER($BC843),BC843,0))/AW843,1))</f>
        <v>86.3</v>
      </c>
      <c r="AY843" s="60"/>
      <c r="AZ843" s="60"/>
      <c r="BA843" s="58" t="n">
        <f aca="false">AVERAGE($E839:$E843)/AVERAGE($E834:$E843)-1</f>
        <v>0.0087305090296701</v>
      </c>
      <c r="BB843" s="59" t="n">
        <f aca="false">IF(ISNUMBER($BA843),IF(OR($S843&lt;=-0.03,$BA843&lt;-0.003),0,IF(OR($S843&lt;=-0.02,$BA843&lt;0.01),50,100)),"")</f>
        <v>50</v>
      </c>
      <c r="BC843" s="0" t="str">
        <f aca="false">IF(OR(COUNT($AZ843)=0,COUNT($AZ842)=0),"",IF(OR($AY843/$AZ842-1&lt;=-0.03,$AZ843/$AZ842-1&lt;=-0.045,IF(COUNT($AZ834:$AZ843)=10,AVERAGE($AZ839:$AZ843)/AVERAGE($AZ834:$AZ843)-1&lt;-0.01,FALSE())),0,IF(OR($AZ843/$AZ842-1&lt;=-0.02,IF(COUNT($AZ834:$AZ843)=10,AVERAGE($AZ839:$AZ843)/AVERAGE($AZ834:$AZ843)-1&lt;0.005,FALSE())),50,100)))</f>
        <v/>
      </c>
    </row>
    <row r="844" customFormat="false" ht="15" hidden="false" customHeight="true" outlineLevel="0" collapsed="false">
      <c r="A844" s="47" t="n">
        <v>840</v>
      </c>
      <c r="B844" s="48" t="n">
        <v>43775</v>
      </c>
      <c r="C844" s="47" t="n">
        <v>2019</v>
      </c>
      <c r="D844" s="49" t="s">
        <v>238</v>
      </c>
      <c r="E844" s="50" t="n">
        <v>8196.03</v>
      </c>
      <c r="F844" s="51" t="n">
        <v>0.083381</v>
      </c>
      <c r="G844" s="51" t="n">
        <v>-0.001782</v>
      </c>
      <c r="H844" s="52" t="n">
        <v>0.8776</v>
      </c>
      <c r="I844" s="53" t="n">
        <v>402</v>
      </c>
      <c r="J844" s="47" t="s">
        <v>235</v>
      </c>
      <c r="K844" s="54" t="n">
        <v>12.62</v>
      </c>
      <c r="L844" s="55" t="n">
        <f aca="false">IF(COUNT(F844)=0,50,IF(F844&gt;=0,100,IF(F844&gt;=-0.02,50,0)))</f>
        <v>100</v>
      </c>
      <c r="M844" s="55" t="n">
        <f aca="false">IF(COUNT(G844)=0,50,IF(G844&gt;-0.06,100,IF(G844&gt;-0.15,50,0)))</f>
        <v>100</v>
      </c>
      <c r="N844" s="55" t="n">
        <f aca="false">IF(COUNT(H844)=0,50,IF(H844&gt;=0.6,100,IF(H844&gt;=0.4,50,0)))</f>
        <v>100</v>
      </c>
      <c r="O844" s="55" t="n">
        <f aca="false">IF(COUNT(I844)=0,50,IF(J844="proxy_vix",50,IF(I844&lt;350,100,IF(I844&lt;=450,50,0))))</f>
        <v>50</v>
      </c>
      <c r="P844" s="55" t="n">
        <f aca="false">IF(COUNT(K844)=0,50,IF(K844&lt;20,100,IF(K844&lt;=25,50,0)))</f>
        <v>100</v>
      </c>
      <c r="Q844" s="54"/>
      <c r="R844" s="47"/>
      <c r="S844" s="51" t="n">
        <f aca="false">$E844/$E843-1</f>
        <v>-0.00172347013098373</v>
      </c>
      <c r="T844" s="56" t="n">
        <f aca="false">$K844/$K843-1</f>
        <v>-0.0366412213740458</v>
      </c>
      <c r="V844" s="57"/>
      <c r="W844" s="57"/>
      <c r="Y844" s="1" t="str">
        <f aca="false">IF(AX844&gt;=70,"EASY",IF(AX844&gt;40,"UNCERTAIN","HARD"))</f>
        <v>EASY</v>
      </c>
      <c r="AA844" s="58" t="n">
        <f aca="false">IF($A844&lt;200,"",AVERAGE($E795:$E844)/AVERAGE($E645:$E844)-1)</f>
        <v>0.0384653021373003</v>
      </c>
      <c r="AB844" s="59" t="n">
        <f aca="false">LOOKUP($B844,07_L1政策步階!$A$4:$A$14,07_L1政策步階!$C$4:$C$14)</f>
        <v>1</v>
      </c>
      <c r="AC844" s="57"/>
      <c r="AD844" s="57"/>
      <c r="AE844" s="57"/>
      <c r="AF844" s="57"/>
      <c r="AG844" s="57"/>
      <c r="AH844" s="57"/>
      <c r="AI844" s="57"/>
      <c r="AJ844" s="57"/>
      <c r="AK844" s="57"/>
      <c r="AL844" s="59" t="n">
        <f aca="false">IF(ISNUMBER($AA844),IF($AA844&gt;=0.005,100,IF($AA844&gt;=-0.015,50,0)),"")</f>
        <v>100</v>
      </c>
      <c r="AM844" s="59" t="n">
        <f aca="false">IF(ISNUMBER($AB844),IF($AB844=1,100,IF($AB844=0,50,0)),"")</f>
        <v>100</v>
      </c>
      <c r="AN844" s="0" t="str">
        <f aca="false">IF(ISNUMBER($AC844),IF($AC844&gt;=0.001,100,IF($AC844&gt;=-0.003,50,0)),"")</f>
        <v/>
      </c>
      <c r="AO844" s="0" t="str">
        <f aca="false">IF(ISNUMBER($AD844),IF($AD844&gt;=0.04,100,IF($AD844&gt;=0,50,0)),"")</f>
        <v/>
      </c>
      <c r="AP844" s="0" t="str">
        <f aca="false">IF(ISNUMBER($AE844),IF($AE844&gt;=25,100,IF($AE844&gt;=-75,50,0)),"")</f>
        <v/>
      </c>
      <c r="AQ844" s="0" t="str">
        <f aca="false">IF(ISNUMBER($AF844),IF($AF844&gt;0,100,IF($AF844&gt;=-50,50,0)),"")</f>
        <v/>
      </c>
      <c r="AR844" s="0" t="str">
        <f aca="false">IF(ISNUMBER($AG844),IF($AG844=1,100,IF($AG844=0,50,0)),"")</f>
        <v/>
      </c>
      <c r="AS844" s="0" t="str">
        <f aca="false">IF(ISNUMBER($AH844),IF($AH844&lt;0,100,IF($AH844&lt;=20,50,0)),"")</f>
        <v/>
      </c>
      <c r="AT844" s="0" t="str">
        <f aca="false">IF(ISNUMBER($AI844),IF($AI844&lt;0.95,100,IF($AI844&lt;=1,50,0)),"")</f>
        <v/>
      </c>
      <c r="AU844" s="0" t="str">
        <f aca="false">IF(ISNUMBER($AJ844),IF($AJ844&lt;30,0,IF($AJ844&lt;40,50,IF($AJ844&lt;=90,100,50))),"")</f>
        <v/>
      </c>
      <c r="AV844" s="0" t="str">
        <f aca="false">IF(ISNUMBER($AK844),IF($AK844&gt;-0.2,100,IF($AK844&gt;=-0.4,50,0)),"")</f>
        <v/>
      </c>
      <c r="AW844" s="59" t="n">
        <f aca="false">01_指標庫!$H$4*ISNUMBER($F844)+01_指標庫!$H$5*ISNUMBER($AA844)+01_指標庫!$H$6*ISNUMBER($G844)+01_指標庫!$H$7*ISNUMBER($H844)+01_指標庫!$H$8*ISNUMBER($AF844)+01_指標庫!$H$9*ISNUMBER($AG844)+01_指標庫!$H$10*ISNUMBER($AB844)+01_指標庫!$H$11*ISNUMBER($AC844)+01_指標庫!$H$12*ISNUMBER($AD844)+01_指標庫!$H$13*ISNUMBER($AE844)+01_指標庫!$H$14*ISNUMBER($I844)+01_指標庫!$H$15*ISNUMBER($AH844)+01_指標庫!$H$16*ISNUMBER($K844)+01_指標庫!$H$17*ISNUMBER($AI844)+01_指標庫!$H$18*ISNUMBER($AJ844)+01_指標庫!$H$19*ISNUMBER($AK844)+01_指標庫!$H$20*ISNUMBER($BB844)+01_指標庫!$H$21*ISNUMBER($BC844)</f>
        <v>51</v>
      </c>
      <c r="AX844" s="59" t="n">
        <f aca="false">IF(AW844=0,50,ROUND((01_指標庫!$H$4*IF(ISNUMBER($F844),L844,0)+01_指標庫!$H$5*IF(ISNUMBER($AA844),AL844,0)+01_指標庫!$H$6*IF(ISNUMBER($G844),M844,0)+01_指標庫!$H$7*IF(ISNUMBER($H844),N844,0)+01_指標庫!$H$8*IF(ISNUMBER($AF844),AQ844,0)+01_指標庫!$H$9*IF(ISNUMBER($AG844),AR844,0)+01_指標庫!$H$10*IF(ISNUMBER($AB844),AM844,0)+01_指標庫!$H$11*IF(ISNUMBER($AC844),AN844,0)+01_指標庫!$H$12*IF(ISNUMBER($AD844),AO844,0)+01_指標庫!$H$13*IF(ISNUMBER($AE844),AP844,0)+01_指標庫!$H$14*IF(ISNUMBER($I844),O844,0)+01_指標庫!$H$15*IF(ISNUMBER($AH844),AS844,0)+01_指標庫!$H$16*IF(ISNUMBER($K844),P844,0)+01_指標庫!$H$17*IF(ISNUMBER($AI844),AT844,0)+01_指標庫!$H$18*IF(ISNUMBER($AJ844),AU844,0)+01_指標庫!$H$19*IF(ISNUMBER($AK844),AV844,0)+01_指標庫!$H$20*IF(ISNUMBER($BB844),BB844,0)+01_指標庫!$H$21*IF(ISNUMBER($BC844),BC844,0))/AW844,1))</f>
        <v>86.3</v>
      </c>
      <c r="AY844" s="60"/>
      <c r="AZ844" s="60"/>
      <c r="BA844" s="58" t="n">
        <f aca="false">AVERAGE($E840:$E844)/AVERAGE($E835:$E844)-1</f>
        <v>0.00770218165183101</v>
      </c>
      <c r="BB844" s="59" t="n">
        <f aca="false">IF(ISNUMBER($BA844),IF(OR($S844&lt;=-0.03,$BA844&lt;-0.003),0,IF(OR($S844&lt;=-0.02,$BA844&lt;0.01),50,100)),"")</f>
        <v>50</v>
      </c>
      <c r="BC844" s="0" t="str">
        <f aca="false">IF(OR(COUNT($AZ844)=0,COUNT($AZ843)=0),"",IF(OR($AY844/$AZ843-1&lt;=-0.03,$AZ844/$AZ843-1&lt;=-0.045,IF(COUNT($AZ835:$AZ844)=10,AVERAGE($AZ840:$AZ844)/AVERAGE($AZ835:$AZ844)-1&lt;-0.01,FALSE())),0,IF(OR($AZ844/$AZ843-1&lt;=-0.02,IF(COUNT($AZ835:$AZ844)=10,AVERAGE($AZ840:$AZ844)/AVERAGE($AZ835:$AZ844)-1&lt;0.005,FALSE())),50,100)))</f>
        <v/>
      </c>
    </row>
    <row r="845" customFormat="false" ht="15" hidden="false" customHeight="true" outlineLevel="0" collapsed="false">
      <c r="A845" s="47" t="n">
        <v>841</v>
      </c>
      <c r="B845" s="48" t="n">
        <v>43776</v>
      </c>
      <c r="C845" s="47" t="n">
        <v>2019</v>
      </c>
      <c r="D845" s="49" t="s">
        <v>239</v>
      </c>
      <c r="E845" s="50" t="n">
        <v>8219.65</v>
      </c>
      <c r="F845" s="51" t="n">
        <v>0.085415</v>
      </c>
      <c r="G845" s="51" t="n">
        <v>0</v>
      </c>
      <c r="H845" s="52" t="n">
        <v>0.8571</v>
      </c>
      <c r="I845" s="53" t="n">
        <v>396</v>
      </c>
      <c r="J845" s="47" t="s">
        <v>235</v>
      </c>
      <c r="K845" s="54" t="n">
        <v>12.73</v>
      </c>
      <c r="L845" s="55" t="n">
        <f aca="false">IF(COUNT(F845)=0,50,IF(F845&gt;=0,100,IF(F845&gt;=-0.02,50,0)))</f>
        <v>100</v>
      </c>
      <c r="M845" s="55" t="n">
        <f aca="false">IF(COUNT(G845)=0,50,IF(G845&gt;-0.06,100,IF(G845&gt;-0.15,50,0)))</f>
        <v>100</v>
      </c>
      <c r="N845" s="55" t="n">
        <f aca="false">IF(COUNT(H845)=0,50,IF(H845&gt;=0.6,100,IF(H845&gt;=0.4,50,0)))</f>
        <v>100</v>
      </c>
      <c r="O845" s="55" t="n">
        <f aca="false">IF(COUNT(I845)=0,50,IF(J845="proxy_vix",50,IF(I845&lt;350,100,IF(I845&lt;=450,50,0))))</f>
        <v>50</v>
      </c>
      <c r="P845" s="55" t="n">
        <f aca="false">IF(COUNT(K845)=0,50,IF(K845&lt;20,100,IF(K845&lt;=25,50,0)))</f>
        <v>100</v>
      </c>
      <c r="Q845" s="54"/>
      <c r="R845" s="47"/>
      <c r="S845" s="51" t="n">
        <f aca="false">$E845/$E844-1</f>
        <v>0.00288188305801707</v>
      </c>
      <c r="T845" s="56" t="n">
        <f aca="false">$K845/$K844-1</f>
        <v>0.00871632329635519</v>
      </c>
      <c r="V845" s="57"/>
      <c r="W845" s="57"/>
      <c r="Y845" s="1" t="str">
        <f aca="false">IF(AX845&gt;=70,"EASY",IF(AX845&gt;40,"UNCERTAIN","HARD"))</f>
        <v>EASY</v>
      </c>
      <c r="AA845" s="58" t="n">
        <f aca="false">IF($A845&lt;200,"",AVERAGE($E796:$E845)/AVERAGE($E646:$E845)-1)</f>
        <v>0.0390935652660596</v>
      </c>
      <c r="AB845" s="59" t="n">
        <f aca="false">LOOKUP($B845,07_L1政策步階!$A$4:$A$14,07_L1政策步階!$C$4:$C$14)</f>
        <v>1</v>
      </c>
      <c r="AC845" s="57"/>
      <c r="AD845" s="57"/>
      <c r="AE845" s="57"/>
      <c r="AF845" s="57"/>
      <c r="AG845" s="57"/>
      <c r="AH845" s="57"/>
      <c r="AI845" s="57"/>
      <c r="AJ845" s="57"/>
      <c r="AK845" s="57"/>
      <c r="AL845" s="59" t="n">
        <f aca="false">IF(ISNUMBER($AA845),IF($AA845&gt;=0.005,100,IF($AA845&gt;=-0.015,50,0)),"")</f>
        <v>100</v>
      </c>
      <c r="AM845" s="59" t="n">
        <f aca="false">IF(ISNUMBER($AB845),IF($AB845=1,100,IF($AB845=0,50,0)),"")</f>
        <v>100</v>
      </c>
      <c r="AN845" s="0" t="str">
        <f aca="false">IF(ISNUMBER($AC845),IF($AC845&gt;=0.001,100,IF($AC845&gt;=-0.003,50,0)),"")</f>
        <v/>
      </c>
      <c r="AO845" s="0" t="str">
        <f aca="false">IF(ISNUMBER($AD845),IF($AD845&gt;=0.04,100,IF($AD845&gt;=0,50,0)),"")</f>
        <v/>
      </c>
      <c r="AP845" s="0" t="str">
        <f aca="false">IF(ISNUMBER($AE845),IF($AE845&gt;=25,100,IF($AE845&gt;=-75,50,0)),"")</f>
        <v/>
      </c>
      <c r="AQ845" s="0" t="str">
        <f aca="false">IF(ISNUMBER($AF845),IF($AF845&gt;0,100,IF($AF845&gt;=-50,50,0)),"")</f>
        <v/>
      </c>
      <c r="AR845" s="0" t="str">
        <f aca="false">IF(ISNUMBER($AG845),IF($AG845=1,100,IF($AG845=0,50,0)),"")</f>
        <v/>
      </c>
      <c r="AS845" s="0" t="str">
        <f aca="false">IF(ISNUMBER($AH845),IF($AH845&lt;0,100,IF($AH845&lt;=20,50,0)),"")</f>
        <v/>
      </c>
      <c r="AT845" s="0" t="str">
        <f aca="false">IF(ISNUMBER($AI845),IF($AI845&lt;0.95,100,IF($AI845&lt;=1,50,0)),"")</f>
        <v/>
      </c>
      <c r="AU845" s="0" t="str">
        <f aca="false">IF(ISNUMBER($AJ845),IF($AJ845&lt;30,0,IF($AJ845&lt;40,50,IF($AJ845&lt;=90,100,50))),"")</f>
        <v/>
      </c>
      <c r="AV845" s="0" t="str">
        <f aca="false">IF(ISNUMBER($AK845),IF($AK845&gt;-0.2,100,IF($AK845&gt;=-0.4,50,0)),"")</f>
        <v/>
      </c>
      <c r="AW845" s="59" t="n">
        <f aca="false">01_指標庫!$H$4*ISNUMBER($F845)+01_指標庫!$H$5*ISNUMBER($AA845)+01_指標庫!$H$6*ISNUMBER($G845)+01_指標庫!$H$7*ISNUMBER($H845)+01_指標庫!$H$8*ISNUMBER($AF845)+01_指標庫!$H$9*ISNUMBER($AG845)+01_指標庫!$H$10*ISNUMBER($AB845)+01_指標庫!$H$11*ISNUMBER($AC845)+01_指標庫!$H$12*ISNUMBER($AD845)+01_指標庫!$H$13*ISNUMBER($AE845)+01_指標庫!$H$14*ISNUMBER($I845)+01_指標庫!$H$15*ISNUMBER($AH845)+01_指標庫!$H$16*ISNUMBER($K845)+01_指標庫!$H$17*ISNUMBER($AI845)+01_指標庫!$H$18*ISNUMBER($AJ845)+01_指標庫!$H$19*ISNUMBER($AK845)+01_指標庫!$H$20*ISNUMBER($BB845)+01_指標庫!$H$21*ISNUMBER($BC845)</f>
        <v>51</v>
      </c>
      <c r="AX845" s="59" t="n">
        <f aca="false">IF(AW845=0,50,ROUND((01_指標庫!$H$4*IF(ISNUMBER($F845),L845,0)+01_指標庫!$H$5*IF(ISNUMBER($AA845),AL845,0)+01_指標庫!$H$6*IF(ISNUMBER($G845),M845,0)+01_指標庫!$H$7*IF(ISNUMBER($H845),N845,0)+01_指標庫!$H$8*IF(ISNUMBER($AF845),AQ845,0)+01_指標庫!$H$9*IF(ISNUMBER($AG845),AR845,0)+01_指標庫!$H$10*IF(ISNUMBER($AB845),AM845,0)+01_指標庫!$H$11*IF(ISNUMBER($AC845),AN845,0)+01_指標庫!$H$12*IF(ISNUMBER($AD845),AO845,0)+01_指標庫!$H$13*IF(ISNUMBER($AE845),AP845,0)+01_指標庫!$H$14*IF(ISNUMBER($I845),O845,0)+01_指標庫!$H$15*IF(ISNUMBER($AH845),AS845,0)+01_指標庫!$H$16*IF(ISNUMBER($K845),P845,0)+01_指標庫!$H$17*IF(ISNUMBER($AI845),AT845,0)+01_指標庫!$H$18*IF(ISNUMBER($AJ845),AU845,0)+01_指標庫!$H$19*IF(ISNUMBER($AK845),AV845,0)+01_指標庫!$H$20*IF(ISNUMBER($BB845),BB845,0)+01_指標庫!$H$21*IF(ISNUMBER($BC845),BC845,0))/AW845,1))</f>
        <v>86.3</v>
      </c>
      <c r="AY845" s="60"/>
      <c r="AZ845" s="60"/>
      <c r="BA845" s="58" t="n">
        <f aca="false">AVERAGE($E841:$E845)/AVERAGE($E836:$E845)-1</f>
        <v>0.00790822306462435</v>
      </c>
      <c r="BB845" s="59" t="n">
        <f aca="false">IF(ISNUMBER($BA845),IF(OR($S845&lt;=-0.03,$BA845&lt;-0.003),0,IF(OR($S845&lt;=-0.02,$BA845&lt;0.01),50,100)),"")</f>
        <v>50</v>
      </c>
      <c r="BC845" s="0" t="str">
        <f aca="false">IF(OR(COUNT($AZ845)=0,COUNT($AZ844)=0),"",IF(OR($AY845/$AZ844-1&lt;=-0.03,$AZ845/$AZ844-1&lt;=-0.045,IF(COUNT($AZ836:$AZ845)=10,AVERAGE($AZ841:$AZ845)/AVERAGE($AZ836:$AZ845)-1&lt;-0.01,FALSE())),0,IF(OR($AZ845/$AZ844-1&lt;=-0.02,IF(COUNT($AZ836:$AZ845)=10,AVERAGE($AZ841:$AZ845)/AVERAGE($AZ836:$AZ845)-1&lt;0.005,FALSE())),50,100)))</f>
        <v/>
      </c>
    </row>
    <row r="846" customFormat="false" ht="15" hidden="false" customHeight="true" outlineLevel="0" collapsed="false">
      <c r="A846" s="47" t="n">
        <v>842</v>
      </c>
      <c r="B846" s="48" t="n">
        <v>43777</v>
      </c>
      <c r="C846" s="47" t="n">
        <v>2019</v>
      </c>
      <c r="D846" s="49" t="s">
        <v>234</v>
      </c>
      <c r="E846" s="50" t="n">
        <v>8255.89</v>
      </c>
      <c r="F846" s="51" t="n">
        <v>0.089145</v>
      </c>
      <c r="G846" s="51" t="n">
        <v>0</v>
      </c>
      <c r="H846" s="52" t="n">
        <v>0.8776</v>
      </c>
      <c r="I846" s="53" t="n">
        <v>400</v>
      </c>
      <c r="J846" s="47" t="s">
        <v>235</v>
      </c>
      <c r="K846" s="54" t="n">
        <v>12.07</v>
      </c>
      <c r="L846" s="55" t="n">
        <f aca="false">IF(COUNT(F846)=0,50,IF(F846&gt;=0,100,IF(F846&gt;=-0.02,50,0)))</f>
        <v>100</v>
      </c>
      <c r="M846" s="55" t="n">
        <f aca="false">IF(COUNT(G846)=0,50,IF(G846&gt;-0.06,100,IF(G846&gt;-0.15,50,0)))</f>
        <v>100</v>
      </c>
      <c r="N846" s="55" t="n">
        <f aca="false">IF(COUNT(H846)=0,50,IF(H846&gt;=0.6,100,IF(H846&gt;=0.4,50,0)))</f>
        <v>100</v>
      </c>
      <c r="O846" s="55" t="n">
        <f aca="false">IF(COUNT(I846)=0,50,IF(J846="proxy_vix",50,IF(I846&lt;350,100,IF(I846&lt;=450,50,0))))</f>
        <v>50</v>
      </c>
      <c r="P846" s="55" t="n">
        <f aca="false">IF(COUNT(K846)=0,50,IF(K846&lt;20,100,IF(K846&lt;=25,50,0)))</f>
        <v>100</v>
      </c>
      <c r="Q846" s="54"/>
      <c r="R846" s="47"/>
      <c r="S846" s="51" t="n">
        <f aca="false">$E846/$E845-1</f>
        <v>0.00440894685296822</v>
      </c>
      <c r="T846" s="56" t="n">
        <f aca="false">$K846/$K845-1</f>
        <v>-0.0518460329929301</v>
      </c>
      <c r="V846" s="57"/>
      <c r="W846" s="57"/>
      <c r="Y846" s="1" t="str">
        <f aca="false">IF(AX846&gt;=70,"EASY",IF(AX846&gt;40,"UNCERTAIN","HARD"))</f>
        <v>EASY</v>
      </c>
      <c r="AA846" s="58" t="n">
        <f aca="false">IF($A846&lt;200,"",AVERAGE($E797:$E846)/AVERAGE($E647:$E846)-1)</f>
        <v>0.0395476390522247</v>
      </c>
      <c r="AB846" s="59" t="n">
        <f aca="false">LOOKUP($B846,07_L1政策步階!$A$4:$A$14,07_L1政策步階!$C$4:$C$14)</f>
        <v>1</v>
      </c>
      <c r="AC846" s="57"/>
      <c r="AD846" s="57"/>
      <c r="AE846" s="57"/>
      <c r="AF846" s="57"/>
      <c r="AG846" s="57"/>
      <c r="AH846" s="57"/>
      <c r="AI846" s="57"/>
      <c r="AJ846" s="57"/>
      <c r="AK846" s="57"/>
      <c r="AL846" s="59" t="n">
        <f aca="false">IF(ISNUMBER($AA846),IF($AA846&gt;=0.005,100,IF($AA846&gt;=-0.015,50,0)),"")</f>
        <v>100</v>
      </c>
      <c r="AM846" s="59" t="n">
        <f aca="false">IF(ISNUMBER($AB846),IF($AB846=1,100,IF($AB846=0,50,0)),"")</f>
        <v>100</v>
      </c>
      <c r="AN846" s="0" t="str">
        <f aca="false">IF(ISNUMBER($AC846),IF($AC846&gt;=0.001,100,IF($AC846&gt;=-0.003,50,0)),"")</f>
        <v/>
      </c>
      <c r="AO846" s="0" t="str">
        <f aca="false">IF(ISNUMBER($AD846),IF($AD846&gt;=0.04,100,IF($AD846&gt;=0,50,0)),"")</f>
        <v/>
      </c>
      <c r="AP846" s="0" t="str">
        <f aca="false">IF(ISNUMBER($AE846),IF($AE846&gt;=25,100,IF($AE846&gt;=-75,50,0)),"")</f>
        <v/>
      </c>
      <c r="AQ846" s="0" t="str">
        <f aca="false">IF(ISNUMBER($AF846),IF($AF846&gt;0,100,IF($AF846&gt;=-50,50,0)),"")</f>
        <v/>
      </c>
      <c r="AR846" s="0" t="str">
        <f aca="false">IF(ISNUMBER($AG846),IF($AG846=1,100,IF($AG846=0,50,0)),"")</f>
        <v/>
      </c>
      <c r="AS846" s="0" t="str">
        <f aca="false">IF(ISNUMBER($AH846),IF($AH846&lt;0,100,IF($AH846&lt;=20,50,0)),"")</f>
        <v/>
      </c>
      <c r="AT846" s="0" t="str">
        <f aca="false">IF(ISNUMBER($AI846),IF($AI846&lt;0.95,100,IF($AI846&lt;=1,50,0)),"")</f>
        <v/>
      </c>
      <c r="AU846" s="0" t="str">
        <f aca="false">IF(ISNUMBER($AJ846),IF($AJ846&lt;30,0,IF($AJ846&lt;40,50,IF($AJ846&lt;=90,100,50))),"")</f>
        <v/>
      </c>
      <c r="AV846" s="0" t="str">
        <f aca="false">IF(ISNUMBER($AK846),IF($AK846&gt;-0.2,100,IF($AK846&gt;=-0.4,50,0)),"")</f>
        <v/>
      </c>
      <c r="AW846" s="59" t="n">
        <f aca="false">01_指標庫!$H$4*ISNUMBER($F846)+01_指標庫!$H$5*ISNUMBER($AA846)+01_指標庫!$H$6*ISNUMBER($G846)+01_指標庫!$H$7*ISNUMBER($H846)+01_指標庫!$H$8*ISNUMBER($AF846)+01_指標庫!$H$9*ISNUMBER($AG846)+01_指標庫!$H$10*ISNUMBER($AB846)+01_指標庫!$H$11*ISNUMBER($AC846)+01_指標庫!$H$12*ISNUMBER($AD846)+01_指標庫!$H$13*ISNUMBER($AE846)+01_指標庫!$H$14*ISNUMBER($I846)+01_指標庫!$H$15*ISNUMBER($AH846)+01_指標庫!$H$16*ISNUMBER($K846)+01_指標庫!$H$17*ISNUMBER($AI846)+01_指標庫!$H$18*ISNUMBER($AJ846)+01_指標庫!$H$19*ISNUMBER($AK846)+01_指標庫!$H$20*ISNUMBER($BB846)+01_指標庫!$H$21*ISNUMBER($BC846)</f>
        <v>51</v>
      </c>
      <c r="AX846" s="59" t="n">
        <f aca="false">IF(AW846=0,50,ROUND((01_指標庫!$H$4*IF(ISNUMBER($F846),L846,0)+01_指標庫!$H$5*IF(ISNUMBER($AA846),AL846,0)+01_指標庫!$H$6*IF(ISNUMBER($G846),M846,0)+01_指標庫!$H$7*IF(ISNUMBER($H846),N846,0)+01_指標庫!$H$8*IF(ISNUMBER($AF846),AQ846,0)+01_指標庫!$H$9*IF(ISNUMBER($AG846),AR846,0)+01_指標庫!$H$10*IF(ISNUMBER($AB846),AM846,0)+01_指標庫!$H$11*IF(ISNUMBER($AC846),AN846,0)+01_指標庫!$H$12*IF(ISNUMBER($AD846),AO846,0)+01_指標庫!$H$13*IF(ISNUMBER($AE846),AP846,0)+01_指標庫!$H$14*IF(ISNUMBER($I846),O846,0)+01_指標庫!$H$15*IF(ISNUMBER($AH846),AS846,0)+01_指標庫!$H$16*IF(ISNUMBER($K846),P846,0)+01_指標庫!$H$17*IF(ISNUMBER($AI846),AT846,0)+01_指標庫!$H$18*IF(ISNUMBER($AJ846),AU846,0)+01_指標庫!$H$19*IF(ISNUMBER($AK846),AV846,0)+01_指標庫!$H$20*IF(ISNUMBER($BB846),BB846,0)+01_指標庫!$H$21*IF(ISNUMBER($BC846),BC846,0))/AW846,1))</f>
        <v>86.3</v>
      </c>
      <c r="AY846" s="60"/>
      <c r="AZ846" s="60"/>
      <c r="BA846" s="58" t="n">
        <f aca="false">AVERAGE($E842:$E846)/AVERAGE($E837:$E846)-1</f>
        <v>0.00742988059383154</v>
      </c>
      <c r="BB846" s="59" t="n">
        <f aca="false">IF(ISNUMBER($BA846),IF(OR($S846&lt;=-0.03,$BA846&lt;-0.003),0,IF(OR($S846&lt;=-0.02,$BA846&lt;0.01),50,100)),"")</f>
        <v>50</v>
      </c>
      <c r="BC846" s="0" t="str">
        <f aca="false">IF(OR(COUNT($AZ846)=0,COUNT($AZ845)=0),"",IF(OR($AY846/$AZ845-1&lt;=-0.03,$AZ846/$AZ845-1&lt;=-0.045,IF(COUNT($AZ837:$AZ846)=10,AVERAGE($AZ842:$AZ846)/AVERAGE($AZ837:$AZ846)-1&lt;-0.01,FALSE())),0,IF(OR($AZ846/$AZ845-1&lt;=-0.02,IF(COUNT($AZ837:$AZ846)=10,AVERAGE($AZ842:$AZ846)/AVERAGE($AZ837:$AZ846)-1&lt;0.005,FALSE())),50,100)))</f>
        <v/>
      </c>
    </row>
    <row r="847" customFormat="false" ht="15" hidden="false" customHeight="true" outlineLevel="0" collapsed="false">
      <c r="A847" s="47" t="n">
        <v>843</v>
      </c>
      <c r="B847" s="48" t="n">
        <v>43780</v>
      </c>
      <c r="C847" s="47" t="n">
        <v>2019</v>
      </c>
      <c r="D847" s="49" t="s">
        <v>236</v>
      </c>
      <c r="E847" s="50" t="n">
        <v>8241.91</v>
      </c>
      <c r="F847" s="51" t="n">
        <v>0.086194</v>
      </c>
      <c r="G847" s="51" t="n">
        <v>-0.001693</v>
      </c>
      <c r="H847" s="52" t="n">
        <v>0.898</v>
      </c>
      <c r="I847" s="53" t="n">
        <v>399</v>
      </c>
      <c r="J847" s="47" t="s">
        <v>235</v>
      </c>
      <c r="K847" s="54" t="n">
        <v>12.69</v>
      </c>
      <c r="L847" s="55" t="n">
        <f aca="false">IF(COUNT(F847)=0,50,IF(F847&gt;=0,100,IF(F847&gt;=-0.02,50,0)))</f>
        <v>100</v>
      </c>
      <c r="M847" s="55" t="n">
        <f aca="false">IF(COUNT(G847)=0,50,IF(G847&gt;-0.06,100,IF(G847&gt;-0.15,50,0)))</f>
        <v>100</v>
      </c>
      <c r="N847" s="55" t="n">
        <f aca="false">IF(COUNT(H847)=0,50,IF(H847&gt;=0.6,100,IF(H847&gt;=0.4,50,0)))</f>
        <v>100</v>
      </c>
      <c r="O847" s="55" t="n">
        <f aca="false">IF(COUNT(I847)=0,50,IF(J847="proxy_vix",50,IF(I847&lt;350,100,IF(I847&lt;=450,50,0))))</f>
        <v>50</v>
      </c>
      <c r="P847" s="55" t="n">
        <f aca="false">IF(COUNT(K847)=0,50,IF(K847&lt;20,100,IF(K847&lt;=25,50,0)))</f>
        <v>100</v>
      </c>
      <c r="Q847" s="54"/>
      <c r="R847" s="47"/>
      <c r="S847" s="51" t="n">
        <f aca="false">$E847/$E846-1</f>
        <v>-0.00169333651490022</v>
      </c>
      <c r="T847" s="56" t="n">
        <f aca="false">$K847/$K846-1</f>
        <v>0.0513670256835128</v>
      </c>
      <c r="V847" s="57"/>
      <c r="W847" s="57"/>
      <c r="Y847" s="1" t="str">
        <f aca="false">IF(AX847&gt;=70,"EASY",IF(AX847&gt;40,"UNCERTAIN","HARD"))</f>
        <v>EASY</v>
      </c>
      <c r="AA847" s="58" t="n">
        <f aca="false">IF($A847&lt;200,"",AVERAGE($E798:$E847)/AVERAGE($E648:$E847)-1)</f>
        <v>0.0399415077983605</v>
      </c>
      <c r="AB847" s="59" t="n">
        <f aca="false">LOOKUP($B847,07_L1政策步階!$A$4:$A$14,07_L1政策步階!$C$4:$C$14)</f>
        <v>1</v>
      </c>
      <c r="AC847" s="57"/>
      <c r="AD847" s="57"/>
      <c r="AE847" s="57"/>
      <c r="AF847" s="57"/>
      <c r="AG847" s="57"/>
      <c r="AH847" s="57"/>
      <c r="AI847" s="57"/>
      <c r="AJ847" s="57"/>
      <c r="AK847" s="57"/>
      <c r="AL847" s="59" t="n">
        <f aca="false">IF(ISNUMBER($AA847),IF($AA847&gt;=0.005,100,IF($AA847&gt;=-0.015,50,0)),"")</f>
        <v>100</v>
      </c>
      <c r="AM847" s="59" t="n">
        <f aca="false">IF(ISNUMBER($AB847),IF($AB847=1,100,IF($AB847=0,50,0)),"")</f>
        <v>100</v>
      </c>
      <c r="AN847" s="0" t="str">
        <f aca="false">IF(ISNUMBER($AC847),IF($AC847&gt;=0.001,100,IF($AC847&gt;=-0.003,50,0)),"")</f>
        <v/>
      </c>
      <c r="AO847" s="0" t="str">
        <f aca="false">IF(ISNUMBER($AD847),IF($AD847&gt;=0.04,100,IF($AD847&gt;=0,50,0)),"")</f>
        <v/>
      </c>
      <c r="AP847" s="0" t="str">
        <f aca="false">IF(ISNUMBER($AE847),IF($AE847&gt;=25,100,IF($AE847&gt;=-75,50,0)),"")</f>
        <v/>
      </c>
      <c r="AQ847" s="0" t="str">
        <f aca="false">IF(ISNUMBER($AF847),IF($AF847&gt;0,100,IF($AF847&gt;=-50,50,0)),"")</f>
        <v/>
      </c>
      <c r="AR847" s="0" t="str">
        <f aca="false">IF(ISNUMBER($AG847),IF($AG847=1,100,IF($AG847=0,50,0)),"")</f>
        <v/>
      </c>
      <c r="AS847" s="0" t="str">
        <f aca="false">IF(ISNUMBER($AH847),IF($AH847&lt;0,100,IF($AH847&lt;=20,50,0)),"")</f>
        <v/>
      </c>
      <c r="AT847" s="0" t="str">
        <f aca="false">IF(ISNUMBER($AI847),IF($AI847&lt;0.95,100,IF($AI847&lt;=1,50,0)),"")</f>
        <v/>
      </c>
      <c r="AU847" s="0" t="str">
        <f aca="false">IF(ISNUMBER($AJ847),IF($AJ847&lt;30,0,IF($AJ847&lt;40,50,IF($AJ847&lt;=90,100,50))),"")</f>
        <v/>
      </c>
      <c r="AV847" s="0" t="str">
        <f aca="false">IF(ISNUMBER($AK847),IF($AK847&gt;-0.2,100,IF($AK847&gt;=-0.4,50,0)),"")</f>
        <v/>
      </c>
      <c r="AW847" s="59" t="n">
        <f aca="false">01_指標庫!$H$4*ISNUMBER($F847)+01_指標庫!$H$5*ISNUMBER($AA847)+01_指標庫!$H$6*ISNUMBER($G847)+01_指標庫!$H$7*ISNUMBER($H847)+01_指標庫!$H$8*ISNUMBER($AF847)+01_指標庫!$H$9*ISNUMBER($AG847)+01_指標庫!$H$10*ISNUMBER($AB847)+01_指標庫!$H$11*ISNUMBER($AC847)+01_指標庫!$H$12*ISNUMBER($AD847)+01_指標庫!$H$13*ISNUMBER($AE847)+01_指標庫!$H$14*ISNUMBER($I847)+01_指標庫!$H$15*ISNUMBER($AH847)+01_指標庫!$H$16*ISNUMBER($K847)+01_指標庫!$H$17*ISNUMBER($AI847)+01_指標庫!$H$18*ISNUMBER($AJ847)+01_指標庫!$H$19*ISNUMBER($AK847)+01_指標庫!$H$20*ISNUMBER($BB847)+01_指標庫!$H$21*ISNUMBER($BC847)</f>
        <v>51</v>
      </c>
      <c r="AX847" s="59" t="n">
        <f aca="false">IF(AW847=0,50,ROUND((01_指標庫!$H$4*IF(ISNUMBER($F847),L847,0)+01_指標庫!$H$5*IF(ISNUMBER($AA847),AL847,0)+01_指標庫!$H$6*IF(ISNUMBER($G847),M847,0)+01_指標庫!$H$7*IF(ISNUMBER($H847),N847,0)+01_指標庫!$H$8*IF(ISNUMBER($AF847),AQ847,0)+01_指標庫!$H$9*IF(ISNUMBER($AG847),AR847,0)+01_指標庫!$H$10*IF(ISNUMBER($AB847),AM847,0)+01_指標庫!$H$11*IF(ISNUMBER($AC847),AN847,0)+01_指標庫!$H$12*IF(ISNUMBER($AD847),AO847,0)+01_指標庫!$H$13*IF(ISNUMBER($AE847),AP847,0)+01_指標庫!$H$14*IF(ISNUMBER($I847),O847,0)+01_指標庫!$H$15*IF(ISNUMBER($AH847),AS847,0)+01_指標庫!$H$16*IF(ISNUMBER($K847),P847,0)+01_指標庫!$H$17*IF(ISNUMBER($AI847),AT847,0)+01_指標庫!$H$18*IF(ISNUMBER($AJ847),AU847,0)+01_指標庫!$H$19*IF(ISNUMBER($AK847),AV847,0)+01_指標庫!$H$20*IF(ISNUMBER($BB847),BB847,0)+01_指標庫!$H$21*IF(ISNUMBER($BC847),BC847,0))/AW847,1))</f>
        <v>86.3</v>
      </c>
      <c r="AY847" s="60"/>
      <c r="AZ847" s="60"/>
      <c r="BA847" s="58" t="n">
        <f aca="false">AVERAGE($E843:$E847)/AVERAGE($E838:$E847)-1</f>
        <v>0.00657667843104526</v>
      </c>
      <c r="BB847" s="59" t="n">
        <f aca="false">IF(ISNUMBER($BA847),IF(OR($S847&lt;=-0.03,$BA847&lt;-0.003),0,IF(OR($S847&lt;=-0.02,$BA847&lt;0.01),50,100)),"")</f>
        <v>50</v>
      </c>
      <c r="BC847" s="0" t="str">
        <f aca="false">IF(OR(COUNT($AZ847)=0,COUNT($AZ846)=0),"",IF(OR($AY847/$AZ846-1&lt;=-0.03,$AZ847/$AZ846-1&lt;=-0.045,IF(COUNT($AZ838:$AZ847)=10,AVERAGE($AZ843:$AZ847)/AVERAGE($AZ838:$AZ847)-1&lt;-0.01,FALSE())),0,IF(OR($AZ847/$AZ846-1&lt;=-0.02,IF(COUNT($AZ838:$AZ847)=10,AVERAGE($AZ843:$AZ847)/AVERAGE($AZ838:$AZ847)-1&lt;0.005,FALSE())),50,100)))</f>
        <v/>
      </c>
    </row>
    <row r="848" customFormat="false" ht="15" hidden="false" customHeight="true" outlineLevel="0" collapsed="false">
      <c r="A848" s="47" t="n">
        <v>844</v>
      </c>
      <c r="B848" s="48" t="n">
        <v>43781</v>
      </c>
      <c r="C848" s="47" t="n">
        <v>2019</v>
      </c>
      <c r="D848" s="49" t="s">
        <v>237</v>
      </c>
      <c r="E848" s="50" t="n">
        <v>8263.79</v>
      </c>
      <c r="F848" s="51" t="n">
        <v>0.087908</v>
      </c>
      <c r="G848" s="51" t="n">
        <v>0</v>
      </c>
      <c r="H848" s="52" t="n">
        <v>0.898</v>
      </c>
      <c r="I848" s="53" t="n">
        <v>400</v>
      </c>
      <c r="J848" s="47" t="s">
        <v>235</v>
      </c>
      <c r="K848" s="54" t="n">
        <v>12.68</v>
      </c>
      <c r="L848" s="55" t="n">
        <f aca="false">IF(COUNT(F848)=0,50,IF(F848&gt;=0,100,IF(F848&gt;=-0.02,50,0)))</f>
        <v>100</v>
      </c>
      <c r="M848" s="55" t="n">
        <f aca="false">IF(COUNT(G848)=0,50,IF(G848&gt;-0.06,100,IF(G848&gt;-0.15,50,0)))</f>
        <v>100</v>
      </c>
      <c r="N848" s="55" t="n">
        <f aca="false">IF(COUNT(H848)=0,50,IF(H848&gt;=0.6,100,IF(H848&gt;=0.4,50,0)))</f>
        <v>100</v>
      </c>
      <c r="O848" s="55" t="n">
        <f aca="false">IF(COUNT(I848)=0,50,IF(J848="proxy_vix",50,IF(I848&lt;350,100,IF(I848&lt;=450,50,0))))</f>
        <v>50</v>
      </c>
      <c r="P848" s="55" t="n">
        <f aca="false">IF(COUNT(K848)=0,50,IF(K848&lt;20,100,IF(K848&lt;=25,50,0)))</f>
        <v>100</v>
      </c>
      <c r="Q848" s="54"/>
      <c r="R848" s="47"/>
      <c r="S848" s="51" t="n">
        <f aca="false">$E848/$E847-1</f>
        <v>0.00265472445100734</v>
      </c>
      <c r="T848" s="56" t="n">
        <f aca="false">$K848/$K847-1</f>
        <v>-0.00078802206461781</v>
      </c>
      <c r="V848" s="57"/>
      <c r="W848" s="57"/>
      <c r="Y848" s="1" t="str">
        <f aca="false">IF(AX848&gt;=70,"EASY",IF(AX848&gt;40,"UNCERTAIN","HARD"))</f>
        <v>EASY</v>
      </c>
      <c r="AA848" s="58" t="n">
        <f aca="false">IF($A848&lt;200,"",AVERAGE($E799:$E848)/AVERAGE($E649:$E848)-1)</f>
        <v>0.0405477286758811</v>
      </c>
      <c r="AB848" s="59" t="n">
        <f aca="false">LOOKUP($B848,07_L1政策步階!$A$4:$A$14,07_L1政策步階!$C$4:$C$14)</f>
        <v>1</v>
      </c>
      <c r="AC848" s="57"/>
      <c r="AD848" s="57"/>
      <c r="AE848" s="57"/>
      <c r="AF848" s="57"/>
      <c r="AG848" s="57"/>
      <c r="AH848" s="57"/>
      <c r="AI848" s="57"/>
      <c r="AJ848" s="57"/>
      <c r="AK848" s="57"/>
      <c r="AL848" s="59" t="n">
        <f aca="false">IF(ISNUMBER($AA848),IF($AA848&gt;=0.005,100,IF($AA848&gt;=-0.015,50,0)),"")</f>
        <v>100</v>
      </c>
      <c r="AM848" s="59" t="n">
        <f aca="false">IF(ISNUMBER($AB848),IF($AB848=1,100,IF($AB848=0,50,0)),"")</f>
        <v>100</v>
      </c>
      <c r="AN848" s="0" t="str">
        <f aca="false">IF(ISNUMBER($AC848),IF($AC848&gt;=0.001,100,IF($AC848&gt;=-0.003,50,0)),"")</f>
        <v/>
      </c>
      <c r="AO848" s="0" t="str">
        <f aca="false">IF(ISNUMBER($AD848),IF($AD848&gt;=0.04,100,IF($AD848&gt;=0,50,0)),"")</f>
        <v/>
      </c>
      <c r="AP848" s="0" t="str">
        <f aca="false">IF(ISNUMBER($AE848),IF($AE848&gt;=25,100,IF($AE848&gt;=-75,50,0)),"")</f>
        <v/>
      </c>
      <c r="AQ848" s="0" t="str">
        <f aca="false">IF(ISNUMBER($AF848),IF($AF848&gt;0,100,IF($AF848&gt;=-50,50,0)),"")</f>
        <v/>
      </c>
      <c r="AR848" s="0" t="str">
        <f aca="false">IF(ISNUMBER($AG848),IF($AG848=1,100,IF($AG848=0,50,0)),"")</f>
        <v/>
      </c>
      <c r="AS848" s="0" t="str">
        <f aca="false">IF(ISNUMBER($AH848),IF($AH848&lt;0,100,IF($AH848&lt;=20,50,0)),"")</f>
        <v/>
      </c>
      <c r="AT848" s="0" t="str">
        <f aca="false">IF(ISNUMBER($AI848),IF($AI848&lt;0.95,100,IF($AI848&lt;=1,50,0)),"")</f>
        <v/>
      </c>
      <c r="AU848" s="0" t="str">
        <f aca="false">IF(ISNUMBER($AJ848),IF($AJ848&lt;30,0,IF($AJ848&lt;40,50,IF($AJ848&lt;=90,100,50))),"")</f>
        <v/>
      </c>
      <c r="AV848" s="0" t="str">
        <f aca="false">IF(ISNUMBER($AK848),IF($AK848&gt;-0.2,100,IF($AK848&gt;=-0.4,50,0)),"")</f>
        <v/>
      </c>
      <c r="AW848" s="59" t="n">
        <f aca="false">01_指標庫!$H$4*ISNUMBER($F848)+01_指標庫!$H$5*ISNUMBER($AA848)+01_指標庫!$H$6*ISNUMBER($G848)+01_指標庫!$H$7*ISNUMBER($H848)+01_指標庫!$H$8*ISNUMBER($AF848)+01_指標庫!$H$9*ISNUMBER($AG848)+01_指標庫!$H$10*ISNUMBER($AB848)+01_指標庫!$H$11*ISNUMBER($AC848)+01_指標庫!$H$12*ISNUMBER($AD848)+01_指標庫!$H$13*ISNUMBER($AE848)+01_指標庫!$H$14*ISNUMBER($I848)+01_指標庫!$H$15*ISNUMBER($AH848)+01_指標庫!$H$16*ISNUMBER($K848)+01_指標庫!$H$17*ISNUMBER($AI848)+01_指標庫!$H$18*ISNUMBER($AJ848)+01_指標庫!$H$19*ISNUMBER($AK848)+01_指標庫!$H$20*ISNUMBER($BB848)+01_指標庫!$H$21*ISNUMBER($BC848)</f>
        <v>51</v>
      </c>
      <c r="AX848" s="59" t="n">
        <f aca="false">IF(AW848=0,50,ROUND((01_指標庫!$H$4*IF(ISNUMBER($F848),L848,0)+01_指標庫!$H$5*IF(ISNUMBER($AA848),AL848,0)+01_指標庫!$H$6*IF(ISNUMBER($G848),M848,0)+01_指標庫!$H$7*IF(ISNUMBER($H848),N848,0)+01_指標庫!$H$8*IF(ISNUMBER($AF848),AQ848,0)+01_指標庫!$H$9*IF(ISNUMBER($AG848),AR848,0)+01_指標庫!$H$10*IF(ISNUMBER($AB848),AM848,0)+01_指標庫!$H$11*IF(ISNUMBER($AC848),AN848,0)+01_指標庫!$H$12*IF(ISNUMBER($AD848),AO848,0)+01_指標庫!$H$13*IF(ISNUMBER($AE848),AP848,0)+01_指標庫!$H$14*IF(ISNUMBER($I848),O848,0)+01_指標庫!$H$15*IF(ISNUMBER($AH848),AS848,0)+01_指標庫!$H$16*IF(ISNUMBER($K848),P848,0)+01_指標庫!$H$17*IF(ISNUMBER($AI848),AT848,0)+01_指標庫!$H$18*IF(ISNUMBER($AJ848),AU848,0)+01_指標庫!$H$19*IF(ISNUMBER($AK848),AV848,0)+01_指標庫!$H$20*IF(ISNUMBER($BB848),BB848,0)+01_指標庫!$H$21*IF(ISNUMBER($BC848),BC848,0))/AW848,1))</f>
        <v>86.3</v>
      </c>
      <c r="AY848" s="60"/>
      <c r="AZ848" s="60"/>
      <c r="BA848" s="58" t="n">
        <f aca="false">AVERAGE($E844:$E848)/AVERAGE($E839:$E848)-1</f>
        <v>0.00522811866579498</v>
      </c>
      <c r="BB848" s="59" t="n">
        <f aca="false">IF(ISNUMBER($BA848),IF(OR($S848&lt;=-0.03,$BA848&lt;-0.003),0,IF(OR($S848&lt;=-0.02,$BA848&lt;0.01),50,100)),"")</f>
        <v>50</v>
      </c>
      <c r="BC848" s="0" t="str">
        <f aca="false">IF(OR(COUNT($AZ848)=0,COUNT($AZ847)=0),"",IF(OR($AY848/$AZ847-1&lt;=-0.03,$AZ848/$AZ847-1&lt;=-0.045,IF(COUNT($AZ839:$AZ848)=10,AVERAGE($AZ844:$AZ848)/AVERAGE($AZ839:$AZ848)-1&lt;-0.01,FALSE())),0,IF(OR($AZ848/$AZ847-1&lt;=-0.02,IF(COUNT($AZ839:$AZ848)=10,AVERAGE($AZ844:$AZ848)/AVERAGE($AZ839:$AZ848)-1&lt;0.005,FALSE())),50,100)))</f>
        <v/>
      </c>
    </row>
    <row r="849" customFormat="false" ht="15" hidden="false" customHeight="true" outlineLevel="0" collapsed="false">
      <c r="A849" s="47" t="n">
        <v>845</v>
      </c>
      <c r="B849" s="48" t="n">
        <v>43782</v>
      </c>
      <c r="C849" s="47" t="n">
        <v>2019</v>
      </c>
      <c r="D849" s="49" t="s">
        <v>238</v>
      </c>
      <c r="E849" s="50" t="n">
        <v>8259.81</v>
      </c>
      <c r="F849" s="51" t="n">
        <v>0.086346</v>
      </c>
      <c r="G849" s="51" t="n">
        <v>-0.000482</v>
      </c>
      <c r="H849" s="52" t="n">
        <v>0.8571</v>
      </c>
      <c r="I849" s="53" t="n">
        <v>405</v>
      </c>
      <c r="J849" s="47" t="s">
        <v>235</v>
      </c>
      <c r="K849" s="54" t="n">
        <v>13</v>
      </c>
      <c r="L849" s="55" t="n">
        <f aca="false">IF(COUNT(F849)=0,50,IF(F849&gt;=0,100,IF(F849&gt;=-0.02,50,0)))</f>
        <v>100</v>
      </c>
      <c r="M849" s="55" t="n">
        <f aca="false">IF(COUNT(G849)=0,50,IF(G849&gt;-0.06,100,IF(G849&gt;-0.15,50,0)))</f>
        <v>100</v>
      </c>
      <c r="N849" s="55" t="n">
        <f aca="false">IF(COUNT(H849)=0,50,IF(H849&gt;=0.6,100,IF(H849&gt;=0.4,50,0)))</f>
        <v>100</v>
      </c>
      <c r="O849" s="55" t="n">
        <f aca="false">IF(COUNT(I849)=0,50,IF(J849="proxy_vix",50,IF(I849&lt;350,100,IF(I849&lt;=450,50,0))))</f>
        <v>50</v>
      </c>
      <c r="P849" s="55" t="n">
        <f aca="false">IF(COUNT(K849)=0,50,IF(K849&lt;20,100,IF(K849&lt;=25,50,0)))</f>
        <v>100</v>
      </c>
      <c r="Q849" s="54"/>
      <c r="R849" s="47"/>
      <c r="S849" s="51" t="n">
        <f aca="false">$E849/$E848-1</f>
        <v>-0.000481619208619888</v>
      </c>
      <c r="T849" s="56" t="n">
        <f aca="false">$K849/$K848-1</f>
        <v>0.025236593059937</v>
      </c>
      <c r="V849" s="57"/>
      <c r="W849" s="57"/>
      <c r="Y849" s="1" t="str">
        <f aca="false">IF(AX849&gt;=70,"EASY",IF(AX849&gt;40,"UNCERTAIN","HARD"))</f>
        <v>EASY</v>
      </c>
      <c r="AA849" s="58" t="n">
        <f aca="false">IF($A849&lt;200,"",AVERAGE($E800:$E849)/AVERAGE($E650:$E849)-1)</f>
        <v>0.0409761406425511</v>
      </c>
      <c r="AB849" s="59" t="n">
        <f aca="false">LOOKUP($B849,07_L1政策步階!$A$4:$A$14,07_L1政策步階!$C$4:$C$14)</f>
        <v>1</v>
      </c>
      <c r="AC849" s="57"/>
      <c r="AD849" s="57"/>
      <c r="AE849" s="57"/>
      <c r="AF849" s="57"/>
      <c r="AG849" s="57"/>
      <c r="AH849" s="57"/>
      <c r="AI849" s="57"/>
      <c r="AJ849" s="57"/>
      <c r="AK849" s="57"/>
      <c r="AL849" s="59" t="n">
        <f aca="false">IF(ISNUMBER($AA849),IF($AA849&gt;=0.005,100,IF($AA849&gt;=-0.015,50,0)),"")</f>
        <v>100</v>
      </c>
      <c r="AM849" s="59" t="n">
        <f aca="false">IF(ISNUMBER($AB849),IF($AB849=1,100,IF($AB849=0,50,0)),"")</f>
        <v>100</v>
      </c>
      <c r="AN849" s="0" t="str">
        <f aca="false">IF(ISNUMBER($AC849),IF($AC849&gt;=0.001,100,IF($AC849&gt;=-0.003,50,0)),"")</f>
        <v/>
      </c>
      <c r="AO849" s="0" t="str">
        <f aca="false">IF(ISNUMBER($AD849),IF($AD849&gt;=0.04,100,IF($AD849&gt;=0,50,0)),"")</f>
        <v/>
      </c>
      <c r="AP849" s="0" t="str">
        <f aca="false">IF(ISNUMBER($AE849),IF($AE849&gt;=25,100,IF($AE849&gt;=-75,50,0)),"")</f>
        <v/>
      </c>
      <c r="AQ849" s="0" t="str">
        <f aca="false">IF(ISNUMBER($AF849),IF($AF849&gt;0,100,IF($AF849&gt;=-50,50,0)),"")</f>
        <v/>
      </c>
      <c r="AR849" s="0" t="str">
        <f aca="false">IF(ISNUMBER($AG849),IF($AG849=1,100,IF($AG849=0,50,0)),"")</f>
        <v/>
      </c>
      <c r="AS849" s="0" t="str">
        <f aca="false">IF(ISNUMBER($AH849),IF($AH849&lt;0,100,IF($AH849&lt;=20,50,0)),"")</f>
        <v/>
      </c>
      <c r="AT849" s="0" t="str">
        <f aca="false">IF(ISNUMBER($AI849),IF($AI849&lt;0.95,100,IF($AI849&lt;=1,50,0)),"")</f>
        <v/>
      </c>
      <c r="AU849" s="0" t="str">
        <f aca="false">IF(ISNUMBER($AJ849),IF($AJ849&lt;30,0,IF($AJ849&lt;40,50,IF($AJ849&lt;=90,100,50))),"")</f>
        <v/>
      </c>
      <c r="AV849" s="0" t="str">
        <f aca="false">IF(ISNUMBER($AK849),IF($AK849&gt;-0.2,100,IF($AK849&gt;=-0.4,50,0)),"")</f>
        <v/>
      </c>
      <c r="AW849" s="59" t="n">
        <f aca="false">01_指標庫!$H$4*ISNUMBER($F849)+01_指標庫!$H$5*ISNUMBER($AA849)+01_指標庫!$H$6*ISNUMBER($G849)+01_指標庫!$H$7*ISNUMBER($H849)+01_指標庫!$H$8*ISNUMBER($AF849)+01_指標庫!$H$9*ISNUMBER($AG849)+01_指標庫!$H$10*ISNUMBER($AB849)+01_指標庫!$H$11*ISNUMBER($AC849)+01_指標庫!$H$12*ISNUMBER($AD849)+01_指標庫!$H$13*ISNUMBER($AE849)+01_指標庫!$H$14*ISNUMBER($I849)+01_指標庫!$H$15*ISNUMBER($AH849)+01_指標庫!$H$16*ISNUMBER($K849)+01_指標庫!$H$17*ISNUMBER($AI849)+01_指標庫!$H$18*ISNUMBER($AJ849)+01_指標庫!$H$19*ISNUMBER($AK849)+01_指標庫!$H$20*ISNUMBER($BB849)+01_指標庫!$H$21*ISNUMBER($BC849)</f>
        <v>51</v>
      </c>
      <c r="AX849" s="59" t="n">
        <f aca="false">IF(AW849=0,50,ROUND((01_指標庫!$H$4*IF(ISNUMBER($F849),L849,0)+01_指標庫!$H$5*IF(ISNUMBER($AA849),AL849,0)+01_指標庫!$H$6*IF(ISNUMBER($G849),M849,0)+01_指標庫!$H$7*IF(ISNUMBER($H849),N849,0)+01_指標庫!$H$8*IF(ISNUMBER($AF849),AQ849,0)+01_指標庫!$H$9*IF(ISNUMBER($AG849),AR849,0)+01_指標庫!$H$10*IF(ISNUMBER($AB849),AM849,0)+01_指標庫!$H$11*IF(ISNUMBER($AC849),AN849,0)+01_指標庫!$H$12*IF(ISNUMBER($AD849),AO849,0)+01_指標庫!$H$13*IF(ISNUMBER($AE849),AP849,0)+01_指標庫!$H$14*IF(ISNUMBER($I849),O849,0)+01_指標庫!$H$15*IF(ISNUMBER($AH849),AS849,0)+01_指標庫!$H$16*IF(ISNUMBER($K849),P849,0)+01_指標庫!$H$17*IF(ISNUMBER($AI849),AT849,0)+01_指標庫!$H$18*IF(ISNUMBER($AJ849),AU849,0)+01_指標庫!$H$19*IF(ISNUMBER($AK849),AV849,0)+01_指標庫!$H$20*IF(ISNUMBER($BB849),BB849,0)+01_指標庫!$H$21*IF(ISNUMBER($BC849),BC849,0))/AW849,1))</f>
        <v>86.3</v>
      </c>
      <c r="AY849" s="60"/>
      <c r="AZ849" s="60"/>
      <c r="BA849" s="58" t="n">
        <f aca="false">AVERAGE($E845:$E849)/AVERAGE($E840:$E849)-1</f>
        <v>0.00461834974931485</v>
      </c>
      <c r="BB849" s="59" t="n">
        <f aca="false">IF(ISNUMBER($BA849),IF(OR($S849&lt;=-0.03,$BA849&lt;-0.003),0,IF(OR($S849&lt;=-0.02,$BA849&lt;0.01),50,100)),"")</f>
        <v>50</v>
      </c>
      <c r="BC849" s="0" t="str">
        <f aca="false">IF(OR(COUNT($AZ849)=0,COUNT($AZ848)=0),"",IF(OR($AY849/$AZ848-1&lt;=-0.03,$AZ849/$AZ848-1&lt;=-0.045,IF(COUNT($AZ840:$AZ849)=10,AVERAGE($AZ845:$AZ849)/AVERAGE($AZ840:$AZ849)-1&lt;-0.01,FALSE())),0,IF(OR($AZ849/$AZ848-1&lt;=-0.02,IF(COUNT($AZ840:$AZ849)=10,AVERAGE($AZ845:$AZ849)/AVERAGE($AZ840:$AZ849)-1&lt;0.005,FALSE())),50,100)))</f>
        <v/>
      </c>
    </row>
    <row r="850" customFormat="false" ht="15" hidden="false" customHeight="true" outlineLevel="0" collapsed="false">
      <c r="A850" s="47" t="n">
        <v>846</v>
      </c>
      <c r="B850" s="48" t="n">
        <v>43783</v>
      </c>
      <c r="C850" s="47" t="n">
        <v>2019</v>
      </c>
      <c r="D850" s="49" t="s">
        <v>239</v>
      </c>
      <c r="E850" s="50" t="n">
        <v>8257.83</v>
      </c>
      <c r="F850" s="51" t="n">
        <v>0.085121</v>
      </c>
      <c r="G850" s="51" t="n">
        <v>-0.000721</v>
      </c>
      <c r="H850" s="52" t="n">
        <v>0.8571</v>
      </c>
      <c r="I850" s="53" t="n">
        <v>408</v>
      </c>
      <c r="J850" s="47" t="s">
        <v>235</v>
      </c>
      <c r="K850" s="54" t="n">
        <v>13.05</v>
      </c>
      <c r="L850" s="55" t="n">
        <f aca="false">IF(COUNT(F850)=0,50,IF(F850&gt;=0,100,IF(F850&gt;=-0.02,50,0)))</f>
        <v>100</v>
      </c>
      <c r="M850" s="55" t="n">
        <f aca="false">IF(COUNT(G850)=0,50,IF(G850&gt;-0.06,100,IF(G850&gt;-0.15,50,0)))</f>
        <v>100</v>
      </c>
      <c r="N850" s="55" t="n">
        <f aca="false">IF(COUNT(H850)=0,50,IF(H850&gt;=0.6,100,IF(H850&gt;=0.4,50,0)))</f>
        <v>100</v>
      </c>
      <c r="O850" s="55" t="n">
        <f aca="false">IF(COUNT(I850)=0,50,IF(J850="proxy_vix",50,IF(I850&lt;350,100,IF(I850&lt;=450,50,0))))</f>
        <v>50</v>
      </c>
      <c r="P850" s="55" t="n">
        <f aca="false">IF(COUNT(K850)=0,50,IF(K850&lt;20,100,IF(K850&lt;=25,50,0)))</f>
        <v>100</v>
      </c>
      <c r="Q850" s="54"/>
      <c r="R850" s="47"/>
      <c r="S850" s="51" t="n">
        <f aca="false">$E850/$E849-1</f>
        <v>-0.000239714957123605</v>
      </c>
      <c r="T850" s="56" t="n">
        <f aca="false">$K850/$K849-1</f>
        <v>0.00384615384615383</v>
      </c>
      <c r="V850" s="57"/>
      <c r="W850" s="57"/>
      <c r="Y850" s="1" t="str">
        <f aca="false">IF(AX850&gt;=70,"EASY",IF(AX850&gt;40,"UNCERTAIN","HARD"))</f>
        <v>EASY</v>
      </c>
      <c r="AA850" s="58" t="n">
        <f aca="false">IF($A850&lt;200,"",AVERAGE($E801:$E850)/AVERAGE($E651:$E850)-1)</f>
        <v>0.0410909963797557</v>
      </c>
      <c r="AB850" s="59" t="n">
        <f aca="false">LOOKUP($B850,07_L1政策步階!$A$4:$A$14,07_L1政策步階!$C$4:$C$14)</f>
        <v>1</v>
      </c>
      <c r="AC850" s="57"/>
      <c r="AD850" s="57"/>
      <c r="AE850" s="57"/>
      <c r="AF850" s="57"/>
      <c r="AG850" s="57"/>
      <c r="AH850" s="57"/>
      <c r="AI850" s="57"/>
      <c r="AJ850" s="57"/>
      <c r="AK850" s="57"/>
      <c r="AL850" s="59" t="n">
        <f aca="false">IF(ISNUMBER($AA850),IF($AA850&gt;=0.005,100,IF($AA850&gt;=-0.015,50,0)),"")</f>
        <v>100</v>
      </c>
      <c r="AM850" s="59" t="n">
        <f aca="false">IF(ISNUMBER($AB850),IF($AB850=1,100,IF($AB850=0,50,0)),"")</f>
        <v>100</v>
      </c>
      <c r="AN850" s="0" t="str">
        <f aca="false">IF(ISNUMBER($AC850),IF($AC850&gt;=0.001,100,IF($AC850&gt;=-0.003,50,0)),"")</f>
        <v/>
      </c>
      <c r="AO850" s="0" t="str">
        <f aca="false">IF(ISNUMBER($AD850),IF($AD850&gt;=0.04,100,IF($AD850&gt;=0,50,0)),"")</f>
        <v/>
      </c>
      <c r="AP850" s="0" t="str">
        <f aca="false">IF(ISNUMBER($AE850),IF($AE850&gt;=25,100,IF($AE850&gt;=-75,50,0)),"")</f>
        <v/>
      </c>
      <c r="AQ850" s="0" t="str">
        <f aca="false">IF(ISNUMBER($AF850),IF($AF850&gt;0,100,IF($AF850&gt;=-50,50,0)),"")</f>
        <v/>
      </c>
      <c r="AR850" s="0" t="str">
        <f aca="false">IF(ISNUMBER($AG850),IF($AG850=1,100,IF($AG850=0,50,0)),"")</f>
        <v/>
      </c>
      <c r="AS850" s="0" t="str">
        <f aca="false">IF(ISNUMBER($AH850),IF($AH850&lt;0,100,IF($AH850&lt;=20,50,0)),"")</f>
        <v/>
      </c>
      <c r="AT850" s="0" t="str">
        <f aca="false">IF(ISNUMBER($AI850),IF($AI850&lt;0.95,100,IF($AI850&lt;=1,50,0)),"")</f>
        <v/>
      </c>
      <c r="AU850" s="0" t="str">
        <f aca="false">IF(ISNUMBER($AJ850),IF($AJ850&lt;30,0,IF($AJ850&lt;40,50,IF($AJ850&lt;=90,100,50))),"")</f>
        <v/>
      </c>
      <c r="AV850" s="0" t="str">
        <f aca="false">IF(ISNUMBER($AK850),IF($AK850&gt;-0.2,100,IF($AK850&gt;=-0.4,50,0)),"")</f>
        <v/>
      </c>
      <c r="AW850" s="59" t="n">
        <f aca="false">01_指標庫!$H$4*ISNUMBER($F850)+01_指標庫!$H$5*ISNUMBER($AA850)+01_指標庫!$H$6*ISNUMBER($G850)+01_指標庫!$H$7*ISNUMBER($H850)+01_指標庫!$H$8*ISNUMBER($AF850)+01_指標庫!$H$9*ISNUMBER($AG850)+01_指標庫!$H$10*ISNUMBER($AB850)+01_指標庫!$H$11*ISNUMBER($AC850)+01_指標庫!$H$12*ISNUMBER($AD850)+01_指標庫!$H$13*ISNUMBER($AE850)+01_指標庫!$H$14*ISNUMBER($I850)+01_指標庫!$H$15*ISNUMBER($AH850)+01_指標庫!$H$16*ISNUMBER($K850)+01_指標庫!$H$17*ISNUMBER($AI850)+01_指標庫!$H$18*ISNUMBER($AJ850)+01_指標庫!$H$19*ISNUMBER($AK850)+01_指標庫!$H$20*ISNUMBER($BB850)+01_指標庫!$H$21*ISNUMBER($BC850)</f>
        <v>51</v>
      </c>
      <c r="AX850" s="59" t="n">
        <f aca="false">IF(AW850=0,50,ROUND((01_指標庫!$H$4*IF(ISNUMBER($F850),L850,0)+01_指標庫!$H$5*IF(ISNUMBER($AA850),AL850,0)+01_指標庫!$H$6*IF(ISNUMBER($G850),M850,0)+01_指標庫!$H$7*IF(ISNUMBER($H850),N850,0)+01_指標庫!$H$8*IF(ISNUMBER($AF850),AQ850,0)+01_指標庫!$H$9*IF(ISNUMBER($AG850),AR850,0)+01_指標庫!$H$10*IF(ISNUMBER($AB850),AM850,0)+01_指標庫!$H$11*IF(ISNUMBER($AC850),AN850,0)+01_指標庫!$H$12*IF(ISNUMBER($AD850),AO850,0)+01_指標庫!$H$13*IF(ISNUMBER($AE850),AP850,0)+01_指標庫!$H$14*IF(ISNUMBER($I850),O850,0)+01_指標庫!$H$15*IF(ISNUMBER($AH850),AS850,0)+01_指標庫!$H$16*IF(ISNUMBER($K850),P850,0)+01_指標庫!$H$17*IF(ISNUMBER($AI850),AT850,0)+01_指標庫!$H$18*IF(ISNUMBER($AJ850),AU850,0)+01_指標庫!$H$19*IF(ISNUMBER($AK850),AV850,0)+01_指標庫!$H$20*IF(ISNUMBER($BB850),BB850,0)+01_指標庫!$H$21*IF(ISNUMBER($BC850),BC850,0))/AW850,1))</f>
        <v>86.3</v>
      </c>
      <c r="AY850" s="60"/>
      <c r="AZ850" s="60"/>
      <c r="BA850" s="58" t="n">
        <f aca="false">AVERAGE($E846:$E850)/AVERAGE($E841:$E850)-1</f>
        <v>0.00342185876671119</v>
      </c>
      <c r="BB850" s="59" t="n">
        <f aca="false">IF(ISNUMBER($BA850),IF(OR($S850&lt;=-0.03,$BA850&lt;-0.003),0,IF(OR($S850&lt;=-0.02,$BA850&lt;0.01),50,100)),"")</f>
        <v>50</v>
      </c>
      <c r="BC850" s="0" t="str">
        <f aca="false">IF(OR(COUNT($AZ850)=0,COUNT($AZ849)=0),"",IF(OR($AY850/$AZ849-1&lt;=-0.03,$AZ850/$AZ849-1&lt;=-0.045,IF(COUNT($AZ841:$AZ850)=10,AVERAGE($AZ846:$AZ850)/AVERAGE($AZ841:$AZ850)-1&lt;-0.01,FALSE())),0,IF(OR($AZ850/$AZ849-1&lt;=-0.02,IF(COUNT($AZ841:$AZ850)=10,AVERAGE($AZ846:$AZ850)/AVERAGE($AZ841:$AZ850)-1&lt;0.005,FALSE())),50,100)))</f>
        <v/>
      </c>
    </row>
    <row r="851" customFormat="false" ht="15" hidden="false" customHeight="true" outlineLevel="0" collapsed="false">
      <c r="A851" s="47" t="n">
        <v>847</v>
      </c>
      <c r="B851" s="48" t="n">
        <v>43784</v>
      </c>
      <c r="C851" s="47" t="n">
        <v>2019</v>
      </c>
      <c r="D851" s="49" t="s">
        <v>234</v>
      </c>
      <c r="E851" s="50" t="n">
        <v>8315.52</v>
      </c>
      <c r="F851" s="51" t="n">
        <v>0.091669</v>
      </c>
      <c r="G851" s="51" t="n">
        <v>0</v>
      </c>
      <c r="H851" s="52" t="n">
        <v>0.898</v>
      </c>
      <c r="I851" s="53" t="n">
        <v>406</v>
      </c>
      <c r="J851" s="47" t="s">
        <v>235</v>
      </c>
      <c r="K851" s="54" t="n">
        <v>12.05</v>
      </c>
      <c r="L851" s="55" t="n">
        <f aca="false">IF(COUNT(F851)=0,50,IF(F851&gt;=0,100,IF(F851&gt;=-0.02,50,0)))</f>
        <v>100</v>
      </c>
      <c r="M851" s="55" t="n">
        <f aca="false">IF(COUNT(G851)=0,50,IF(G851&gt;-0.06,100,IF(G851&gt;-0.15,50,0)))</f>
        <v>100</v>
      </c>
      <c r="N851" s="55" t="n">
        <f aca="false">IF(COUNT(H851)=0,50,IF(H851&gt;=0.6,100,IF(H851&gt;=0.4,50,0)))</f>
        <v>100</v>
      </c>
      <c r="O851" s="55" t="n">
        <f aca="false">IF(COUNT(I851)=0,50,IF(J851="proxy_vix",50,IF(I851&lt;350,100,IF(I851&lt;=450,50,0))))</f>
        <v>50</v>
      </c>
      <c r="P851" s="55" t="n">
        <f aca="false">IF(COUNT(K851)=0,50,IF(K851&lt;20,100,IF(K851&lt;=25,50,0)))</f>
        <v>100</v>
      </c>
      <c r="Q851" s="54"/>
      <c r="R851" s="47"/>
      <c r="S851" s="51" t="n">
        <f aca="false">$E851/$E850-1</f>
        <v>0.00698609683173435</v>
      </c>
      <c r="T851" s="56" t="n">
        <f aca="false">$K851/$K850-1</f>
        <v>-0.0766283524904214</v>
      </c>
      <c r="V851" s="57"/>
      <c r="W851" s="57"/>
      <c r="Y851" s="1" t="str">
        <f aca="false">IF(AX851&gt;=70,"EASY",IF(AX851&gt;40,"UNCERTAIN","HARD"))</f>
        <v>EASY</v>
      </c>
      <c r="AA851" s="58" t="n">
        <f aca="false">IF($A851&lt;200,"",AVERAGE($E802:$E851)/AVERAGE($E652:$E851)-1)</f>
        <v>0.0413225424350006</v>
      </c>
      <c r="AB851" s="59" t="n">
        <f aca="false">LOOKUP($B851,07_L1政策步階!$A$4:$A$14,07_L1政策步階!$C$4:$C$14)</f>
        <v>1</v>
      </c>
      <c r="AC851" s="57"/>
      <c r="AD851" s="57"/>
      <c r="AE851" s="57"/>
      <c r="AF851" s="57"/>
      <c r="AG851" s="57"/>
      <c r="AH851" s="57"/>
      <c r="AI851" s="57"/>
      <c r="AJ851" s="57"/>
      <c r="AK851" s="57"/>
      <c r="AL851" s="59" t="n">
        <f aca="false">IF(ISNUMBER($AA851),IF($AA851&gt;=0.005,100,IF($AA851&gt;=-0.015,50,0)),"")</f>
        <v>100</v>
      </c>
      <c r="AM851" s="59" t="n">
        <f aca="false">IF(ISNUMBER($AB851),IF($AB851=1,100,IF($AB851=0,50,0)),"")</f>
        <v>100</v>
      </c>
      <c r="AN851" s="0" t="str">
        <f aca="false">IF(ISNUMBER($AC851),IF($AC851&gt;=0.001,100,IF($AC851&gt;=-0.003,50,0)),"")</f>
        <v/>
      </c>
      <c r="AO851" s="0" t="str">
        <f aca="false">IF(ISNUMBER($AD851),IF($AD851&gt;=0.04,100,IF($AD851&gt;=0,50,0)),"")</f>
        <v/>
      </c>
      <c r="AP851" s="0" t="str">
        <f aca="false">IF(ISNUMBER($AE851),IF($AE851&gt;=25,100,IF($AE851&gt;=-75,50,0)),"")</f>
        <v/>
      </c>
      <c r="AQ851" s="0" t="str">
        <f aca="false">IF(ISNUMBER($AF851),IF($AF851&gt;0,100,IF($AF851&gt;=-50,50,0)),"")</f>
        <v/>
      </c>
      <c r="AR851" s="0" t="str">
        <f aca="false">IF(ISNUMBER($AG851),IF($AG851=1,100,IF($AG851=0,50,0)),"")</f>
        <v/>
      </c>
      <c r="AS851" s="0" t="str">
        <f aca="false">IF(ISNUMBER($AH851),IF($AH851&lt;0,100,IF($AH851&lt;=20,50,0)),"")</f>
        <v/>
      </c>
      <c r="AT851" s="0" t="str">
        <f aca="false">IF(ISNUMBER($AI851),IF($AI851&lt;0.95,100,IF($AI851&lt;=1,50,0)),"")</f>
        <v/>
      </c>
      <c r="AU851" s="0" t="str">
        <f aca="false">IF(ISNUMBER($AJ851),IF($AJ851&lt;30,0,IF($AJ851&lt;40,50,IF($AJ851&lt;=90,100,50))),"")</f>
        <v/>
      </c>
      <c r="AV851" s="0" t="str">
        <f aca="false">IF(ISNUMBER($AK851),IF($AK851&gt;-0.2,100,IF($AK851&gt;=-0.4,50,0)),"")</f>
        <v/>
      </c>
      <c r="AW851" s="59" t="n">
        <f aca="false">01_指標庫!$H$4*ISNUMBER($F851)+01_指標庫!$H$5*ISNUMBER($AA851)+01_指標庫!$H$6*ISNUMBER($G851)+01_指標庫!$H$7*ISNUMBER($H851)+01_指標庫!$H$8*ISNUMBER($AF851)+01_指標庫!$H$9*ISNUMBER($AG851)+01_指標庫!$H$10*ISNUMBER($AB851)+01_指標庫!$H$11*ISNUMBER($AC851)+01_指標庫!$H$12*ISNUMBER($AD851)+01_指標庫!$H$13*ISNUMBER($AE851)+01_指標庫!$H$14*ISNUMBER($I851)+01_指標庫!$H$15*ISNUMBER($AH851)+01_指標庫!$H$16*ISNUMBER($K851)+01_指標庫!$H$17*ISNUMBER($AI851)+01_指標庫!$H$18*ISNUMBER($AJ851)+01_指標庫!$H$19*ISNUMBER($AK851)+01_指標庫!$H$20*ISNUMBER($BB851)+01_指標庫!$H$21*ISNUMBER($BC851)</f>
        <v>51</v>
      </c>
      <c r="AX851" s="59" t="n">
        <f aca="false">IF(AW851=0,50,ROUND((01_指標庫!$H$4*IF(ISNUMBER($F851),L851,0)+01_指標庫!$H$5*IF(ISNUMBER($AA851),AL851,0)+01_指標庫!$H$6*IF(ISNUMBER($G851),M851,0)+01_指標庫!$H$7*IF(ISNUMBER($H851),N851,0)+01_指標庫!$H$8*IF(ISNUMBER($AF851),AQ851,0)+01_指標庫!$H$9*IF(ISNUMBER($AG851),AR851,0)+01_指標庫!$H$10*IF(ISNUMBER($AB851),AM851,0)+01_指標庫!$H$11*IF(ISNUMBER($AC851),AN851,0)+01_指標庫!$H$12*IF(ISNUMBER($AD851),AO851,0)+01_指標庫!$H$13*IF(ISNUMBER($AE851),AP851,0)+01_指標庫!$H$14*IF(ISNUMBER($I851),O851,0)+01_指標庫!$H$15*IF(ISNUMBER($AH851),AS851,0)+01_指標庫!$H$16*IF(ISNUMBER($K851),P851,0)+01_指標庫!$H$17*IF(ISNUMBER($AI851),AT851,0)+01_指標庫!$H$18*IF(ISNUMBER($AJ851),AU851,0)+01_指標庫!$H$19*IF(ISNUMBER($AK851),AV851,0)+01_指標庫!$H$20*IF(ISNUMBER($BB851),BB851,0)+01_指標庫!$H$21*IF(ISNUMBER($BC851),BC851,0))/AW851,1))</f>
        <v>86.3</v>
      </c>
      <c r="AY851" s="60"/>
      <c r="AZ851" s="60"/>
      <c r="BA851" s="58" t="n">
        <f aca="false">AVERAGE($E847:$E851)/AVERAGE($E842:$E851)-1</f>
        <v>0.00298976347204172</v>
      </c>
      <c r="BB851" s="59" t="n">
        <f aca="false">IF(ISNUMBER($BA851),IF(OR($S851&lt;=-0.03,$BA851&lt;-0.003),0,IF(OR($S851&lt;=-0.02,$BA851&lt;0.01),50,100)),"")</f>
        <v>50</v>
      </c>
      <c r="BC851" s="0" t="str">
        <f aca="false">IF(OR(COUNT($AZ851)=0,COUNT($AZ850)=0),"",IF(OR($AY851/$AZ850-1&lt;=-0.03,$AZ851/$AZ850-1&lt;=-0.045,IF(COUNT($AZ842:$AZ851)=10,AVERAGE($AZ847:$AZ851)/AVERAGE($AZ842:$AZ851)-1&lt;-0.01,FALSE())),0,IF(OR($AZ851/$AZ850-1&lt;=-0.02,IF(COUNT($AZ842:$AZ851)=10,AVERAGE($AZ847:$AZ851)/AVERAGE($AZ842:$AZ851)-1&lt;0.005,FALSE())),50,100)))</f>
        <v/>
      </c>
    </row>
    <row r="852" customFormat="false" ht="15" hidden="false" customHeight="true" outlineLevel="0" collapsed="false">
      <c r="A852" s="47" t="n">
        <v>848</v>
      </c>
      <c r="B852" s="48" t="n">
        <v>43787</v>
      </c>
      <c r="C852" s="47" t="n">
        <v>2019</v>
      </c>
      <c r="D852" s="49" t="s">
        <v>236</v>
      </c>
      <c r="E852" s="50" t="n">
        <v>8328.48</v>
      </c>
      <c r="F852" s="51" t="n">
        <v>0.092389</v>
      </c>
      <c r="G852" s="51" t="n">
        <v>0</v>
      </c>
      <c r="H852" s="52" t="n">
        <v>0.8571</v>
      </c>
      <c r="I852" s="53" t="n">
        <v>409</v>
      </c>
      <c r="J852" s="47" t="s">
        <v>235</v>
      </c>
      <c r="K852" s="54" t="n">
        <v>12.46</v>
      </c>
      <c r="L852" s="55" t="n">
        <f aca="false">IF(COUNT(F852)=0,50,IF(F852&gt;=0,100,IF(F852&gt;=-0.02,50,0)))</f>
        <v>100</v>
      </c>
      <c r="M852" s="55" t="n">
        <f aca="false">IF(COUNT(G852)=0,50,IF(G852&gt;-0.06,100,IF(G852&gt;-0.15,50,0)))</f>
        <v>100</v>
      </c>
      <c r="N852" s="55" t="n">
        <f aca="false">IF(COUNT(H852)=0,50,IF(H852&gt;=0.6,100,IF(H852&gt;=0.4,50,0)))</f>
        <v>100</v>
      </c>
      <c r="O852" s="55" t="n">
        <f aca="false">IF(COUNT(I852)=0,50,IF(J852="proxy_vix",50,IF(I852&lt;350,100,IF(I852&lt;=450,50,0))))</f>
        <v>50</v>
      </c>
      <c r="P852" s="55" t="n">
        <f aca="false">IF(COUNT(K852)=0,50,IF(K852&lt;20,100,IF(K852&lt;=25,50,0)))</f>
        <v>100</v>
      </c>
      <c r="Q852" s="54"/>
      <c r="R852" s="47"/>
      <c r="S852" s="51" t="n">
        <f aca="false">$E852/$E851-1</f>
        <v>0.00155853151697061</v>
      </c>
      <c r="T852" s="56" t="n">
        <f aca="false">$K852/$K851-1</f>
        <v>0.0340248962655603</v>
      </c>
      <c r="V852" s="57"/>
      <c r="W852" s="57"/>
      <c r="Y852" s="1" t="str">
        <f aca="false">IF(AX852&gt;=70,"EASY",IF(AX852&gt;40,"UNCERTAIN","HARD"))</f>
        <v>EASY</v>
      </c>
      <c r="AA852" s="58" t="n">
        <f aca="false">IF($A852&lt;200,"",AVERAGE($E803:$E852)/AVERAGE($E653:$E852)-1)</f>
        <v>0.0416893067844435</v>
      </c>
      <c r="AB852" s="59" t="n">
        <f aca="false">LOOKUP($B852,07_L1政策步階!$A$4:$A$14,07_L1政策步階!$C$4:$C$14)</f>
        <v>1</v>
      </c>
      <c r="AC852" s="57"/>
      <c r="AD852" s="57"/>
      <c r="AE852" s="57"/>
      <c r="AF852" s="57"/>
      <c r="AG852" s="57"/>
      <c r="AH852" s="57"/>
      <c r="AI852" s="57"/>
      <c r="AJ852" s="57"/>
      <c r="AK852" s="57"/>
      <c r="AL852" s="59" t="n">
        <f aca="false">IF(ISNUMBER($AA852),IF($AA852&gt;=0.005,100,IF($AA852&gt;=-0.015,50,0)),"")</f>
        <v>100</v>
      </c>
      <c r="AM852" s="59" t="n">
        <f aca="false">IF(ISNUMBER($AB852),IF($AB852=1,100,IF($AB852=0,50,0)),"")</f>
        <v>100</v>
      </c>
      <c r="AN852" s="0" t="str">
        <f aca="false">IF(ISNUMBER($AC852),IF($AC852&gt;=0.001,100,IF($AC852&gt;=-0.003,50,0)),"")</f>
        <v/>
      </c>
      <c r="AO852" s="0" t="str">
        <f aca="false">IF(ISNUMBER($AD852),IF($AD852&gt;=0.04,100,IF($AD852&gt;=0,50,0)),"")</f>
        <v/>
      </c>
      <c r="AP852" s="0" t="str">
        <f aca="false">IF(ISNUMBER($AE852),IF($AE852&gt;=25,100,IF($AE852&gt;=-75,50,0)),"")</f>
        <v/>
      </c>
      <c r="AQ852" s="0" t="str">
        <f aca="false">IF(ISNUMBER($AF852),IF($AF852&gt;0,100,IF($AF852&gt;=-50,50,0)),"")</f>
        <v/>
      </c>
      <c r="AR852" s="0" t="str">
        <f aca="false">IF(ISNUMBER($AG852),IF($AG852=1,100,IF($AG852=0,50,0)),"")</f>
        <v/>
      </c>
      <c r="AS852" s="0" t="str">
        <f aca="false">IF(ISNUMBER($AH852),IF($AH852&lt;0,100,IF($AH852&lt;=20,50,0)),"")</f>
        <v/>
      </c>
      <c r="AT852" s="0" t="str">
        <f aca="false">IF(ISNUMBER($AI852),IF($AI852&lt;0.95,100,IF($AI852&lt;=1,50,0)),"")</f>
        <v/>
      </c>
      <c r="AU852" s="0" t="str">
        <f aca="false">IF(ISNUMBER($AJ852),IF($AJ852&lt;30,0,IF($AJ852&lt;40,50,IF($AJ852&lt;=90,100,50))),"")</f>
        <v/>
      </c>
      <c r="AV852" s="0" t="str">
        <f aca="false">IF(ISNUMBER($AK852),IF($AK852&gt;-0.2,100,IF($AK852&gt;=-0.4,50,0)),"")</f>
        <v/>
      </c>
      <c r="AW852" s="59" t="n">
        <f aca="false">01_指標庫!$H$4*ISNUMBER($F852)+01_指標庫!$H$5*ISNUMBER($AA852)+01_指標庫!$H$6*ISNUMBER($G852)+01_指標庫!$H$7*ISNUMBER($H852)+01_指標庫!$H$8*ISNUMBER($AF852)+01_指標庫!$H$9*ISNUMBER($AG852)+01_指標庫!$H$10*ISNUMBER($AB852)+01_指標庫!$H$11*ISNUMBER($AC852)+01_指標庫!$H$12*ISNUMBER($AD852)+01_指標庫!$H$13*ISNUMBER($AE852)+01_指標庫!$H$14*ISNUMBER($I852)+01_指標庫!$H$15*ISNUMBER($AH852)+01_指標庫!$H$16*ISNUMBER($K852)+01_指標庫!$H$17*ISNUMBER($AI852)+01_指標庫!$H$18*ISNUMBER($AJ852)+01_指標庫!$H$19*ISNUMBER($AK852)+01_指標庫!$H$20*ISNUMBER($BB852)+01_指標庫!$H$21*ISNUMBER($BC852)</f>
        <v>51</v>
      </c>
      <c r="AX852" s="59" t="n">
        <f aca="false">IF(AW852=0,50,ROUND((01_指標庫!$H$4*IF(ISNUMBER($F852),L852,0)+01_指標庫!$H$5*IF(ISNUMBER($AA852),AL852,0)+01_指標庫!$H$6*IF(ISNUMBER($G852),M852,0)+01_指標庫!$H$7*IF(ISNUMBER($H852),N852,0)+01_指標庫!$H$8*IF(ISNUMBER($AF852),AQ852,0)+01_指標庫!$H$9*IF(ISNUMBER($AG852),AR852,0)+01_指標庫!$H$10*IF(ISNUMBER($AB852),AM852,0)+01_指標庫!$H$11*IF(ISNUMBER($AC852),AN852,0)+01_指標庫!$H$12*IF(ISNUMBER($AD852),AO852,0)+01_指標庫!$H$13*IF(ISNUMBER($AE852),AP852,0)+01_指標庫!$H$14*IF(ISNUMBER($I852),O852,0)+01_指標庫!$H$15*IF(ISNUMBER($AH852),AS852,0)+01_指標庫!$H$16*IF(ISNUMBER($K852),P852,0)+01_指標庫!$H$17*IF(ISNUMBER($AI852),AT852,0)+01_指標庫!$H$18*IF(ISNUMBER($AJ852),AU852,0)+01_指標庫!$H$19*IF(ISNUMBER($AK852),AV852,0)+01_指標庫!$H$20*IF(ISNUMBER($BB852),BB852,0)+01_指標庫!$H$21*IF(ISNUMBER($BC852),BC852,0))/AW852,1))</f>
        <v>86.3</v>
      </c>
      <c r="AY852" s="60"/>
      <c r="AZ852" s="60"/>
      <c r="BA852" s="58" t="n">
        <f aca="false">AVERAGE($E848:$E852)/AVERAGE($E843:$E852)-1</f>
        <v>0.00365564296347776</v>
      </c>
      <c r="BB852" s="59" t="n">
        <f aca="false">IF(ISNUMBER($BA852),IF(OR($S852&lt;=-0.03,$BA852&lt;-0.003),0,IF(OR($S852&lt;=-0.02,$BA852&lt;0.01),50,100)),"")</f>
        <v>50</v>
      </c>
      <c r="BC852" s="0" t="str">
        <f aca="false">IF(OR(COUNT($AZ852)=0,COUNT($AZ851)=0),"",IF(OR($AY852/$AZ851-1&lt;=-0.03,$AZ852/$AZ851-1&lt;=-0.045,IF(COUNT($AZ843:$AZ852)=10,AVERAGE($AZ848:$AZ852)/AVERAGE($AZ843:$AZ852)-1&lt;-0.01,FALSE())),0,IF(OR($AZ852/$AZ851-1&lt;=-0.02,IF(COUNT($AZ843:$AZ852)=10,AVERAGE($AZ848:$AZ852)/AVERAGE($AZ843:$AZ852)-1&lt;0.005,FALSE())),50,100)))</f>
        <v/>
      </c>
    </row>
    <row r="853" customFormat="false" ht="15" hidden="false" customHeight="true" outlineLevel="0" collapsed="false">
      <c r="A853" s="47" t="n">
        <v>849</v>
      </c>
      <c r="B853" s="48" t="n">
        <v>43788</v>
      </c>
      <c r="C853" s="47" t="n">
        <v>2019</v>
      </c>
      <c r="D853" s="49" t="s">
        <v>237</v>
      </c>
      <c r="E853" s="50" t="n">
        <v>8338.74</v>
      </c>
      <c r="F853" s="51" t="n">
        <v>0.092792</v>
      </c>
      <c r="G853" s="51" t="n">
        <v>0</v>
      </c>
      <c r="H853" s="52" t="n">
        <v>0.8776</v>
      </c>
      <c r="I853" s="53" t="n">
        <v>412</v>
      </c>
      <c r="J853" s="47" t="s">
        <v>235</v>
      </c>
      <c r="K853" s="54" t="n">
        <v>12.86</v>
      </c>
      <c r="L853" s="55" t="n">
        <f aca="false">IF(COUNT(F853)=0,50,IF(F853&gt;=0,100,IF(F853&gt;=-0.02,50,0)))</f>
        <v>100</v>
      </c>
      <c r="M853" s="55" t="n">
        <f aca="false">IF(COUNT(G853)=0,50,IF(G853&gt;-0.06,100,IF(G853&gt;-0.15,50,0)))</f>
        <v>100</v>
      </c>
      <c r="N853" s="55" t="n">
        <f aca="false">IF(COUNT(H853)=0,50,IF(H853&gt;=0.6,100,IF(H853&gt;=0.4,50,0)))</f>
        <v>100</v>
      </c>
      <c r="O853" s="55" t="n">
        <f aca="false">IF(COUNT(I853)=0,50,IF(J853="proxy_vix",50,IF(I853&lt;350,100,IF(I853&lt;=450,50,0))))</f>
        <v>50</v>
      </c>
      <c r="P853" s="55" t="n">
        <f aca="false">IF(COUNT(K853)=0,50,IF(K853&lt;20,100,IF(K853&lt;=25,50,0)))</f>
        <v>100</v>
      </c>
      <c r="Q853" s="54"/>
      <c r="R853" s="47"/>
      <c r="S853" s="51" t="n">
        <f aca="false">$E853/$E852-1</f>
        <v>0.00123191746873386</v>
      </c>
      <c r="T853" s="56" t="n">
        <f aca="false">$K853/$K852-1</f>
        <v>0.0321027287319422</v>
      </c>
      <c r="V853" s="57"/>
      <c r="W853" s="57"/>
      <c r="Y853" s="1" t="str">
        <f aca="false">IF(AX853&gt;=70,"EASY",IF(AX853&gt;40,"UNCERTAIN","HARD"))</f>
        <v>EASY</v>
      </c>
      <c r="AA853" s="58" t="n">
        <f aca="false">IF($A853&lt;200,"",AVERAGE($E804:$E853)/AVERAGE($E654:$E853)-1)</f>
        <v>0.0421649853631163</v>
      </c>
      <c r="AB853" s="59" t="n">
        <f aca="false">LOOKUP($B853,07_L1政策步階!$A$4:$A$14,07_L1政策步階!$C$4:$C$14)</f>
        <v>1</v>
      </c>
      <c r="AC853" s="57"/>
      <c r="AD853" s="57"/>
      <c r="AE853" s="57"/>
      <c r="AF853" s="57"/>
      <c r="AG853" s="57"/>
      <c r="AH853" s="57"/>
      <c r="AI853" s="57"/>
      <c r="AJ853" s="57"/>
      <c r="AK853" s="57"/>
      <c r="AL853" s="59" t="n">
        <f aca="false">IF(ISNUMBER($AA853),IF($AA853&gt;=0.005,100,IF($AA853&gt;=-0.015,50,0)),"")</f>
        <v>100</v>
      </c>
      <c r="AM853" s="59" t="n">
        <f aca="false">IF(ISNUMBER($AB853),IF($AB853=1,100,IF($AB853=0,50,0)),"")</f>
        <v>100</v>
      </c>
      <c r="AN853" s="0" t="str">
        <f aca="false">IF(ISNUMBER($AC853),IF($AC853&gt;=0.001,100,IF($AC853&gt;=-0.003,50,0)),"")</f>
        <v/>
      </c>
      <c r="AO853" s="0" t="str">
        <f aca="false">IF(ISNUMBER($AD853),IF($AD853&gt;=0.04,100,IF($AD853&gt;=0,50,0)),"")</f>
        <v/>
      </c>
      <c r="AP853" s="0" t="str">
        <f aca="false">IF(ISNUMBER($AE853),IF($AE853&gt;=25,100,IF($AE853&gt;=-75,50,0)),"")</f>
        <v/>
      </c>
      <c r="AQ853" s="0" t="str">
        <f aca="false">IF(ISNUMBER($AF853),IF($AF853&gt;0,100,IF($AF853&gt;=-50,50,0)),"")</f>
        <v/>
      </c>
      <c r="AR853" s="0" t="str">
        <f aca="false">IF(ISNUMBER($AG853),IF($AG853=1,100,IF($AG853=0,50,0)),"")</f>
        <v/>
      </c>
      <c r="AS853" s="0" t="str">
        <f aca="false">IF(ISNUMBER($AH853),IF($AH853&lt;0,100,IF($AH853&lt;=20,50,0)),"")</f>
        <v/>
      </c>
      <c r="AT853" s="0" t="str">
        <f aca="false">IF(ISNUMBER($AI853),IF($AI853&lt;0.95,100,IF($AI853&lt;=1,50,0)),"")</f>
        <v/>
      </c>
      <c r="AU853" s="0" t="str">
        <f aca="false">IF(ISNUMBER($AJ853),IF($AJ853&lt;30,0,IF($AJ853&lt;40,50,IF($AJ853&lt;=90,100,50))),"")</f>
        <v/>
      </c>
      <c r="AV853" s="0" t="str">
        <f aca="false">IF(ISNUMBER($AK853),IF($AK853&gt;-0.2,100,IF($AK853&gt;=-0.4,50,0)),"")</f>
        <v/>
      </c>
      <c r="AW853" s="59" t="n">
        <f aca="false">01_指標庫!$H$4*ISNUMBER($F853)+01_指標庫!$H$5*ISNUMBER($AA853)+01_指標庫!$H$6*ISNUMBER($G853)+01_指標庫!$H$7*ISNUMBER($H853)+01_指標庫!$H$8*ISNUMBER($AF853)+01_指標庫!$H$9*ISNUMBER($AG853)+01_指標庫!$H$10*ISNUMBER($AB853)+01_指標庫!$H$11*ISNUMBER($AC853)+01_指標庫!$H$12*ISNUMBER($AD853)+01_指標庫!$H$13*ISNUMBER($AE853)+01_指標庫!$H$14*ISNUMBER($I853)+01_指標庫!$H$15*ISNUMBER($AH853)+01_指標庫!$H$16*ISNUMBER($K853)+01_指標庫!$H$17*ISNUMBER($AI853)+01_指標庫!$H$18*ISNUMBER($AJ853)+01_指標庫!$H$19*ISNUMBER($AK853)+01_指標庫!$H$20*ISNUMBER($BB853)+01_指標庫!$H$21*ISNUMBER($BC853)</f>
        <v>51</v>
      </c>
      <c r="AX853" s="59" t="n">
        <f aca="false">IF(AW853=0,50,ROUND((01_指標庫!$H$4*IF(ISNUMBER($F853),L853,0)+01_指標庫!$H$5*IF(ISNUMBER($AA853),AL853,0)+01_指標庫!$H$6*IF(ISNUMBER($G853),M853,0)+01_指標庫!$H$7*IF(ISNUMBER($H853),N853,0)+01_指標庫!$H$8*IF(ISNUMBER($AF853),AQ853,0)+01_指標庫!$H$9*IF(ISNUMBER($AG853),AR853,0)+01_指標庫!$H$10*IF(ISNUMBER($AB853),AM853,0)+01_指標庫!$H$11*IF(ISNUMBER($AC853),AN853,0)+01_指標庫!$H$12*IF(ISNUMBER($AD853),AO853,0)+01_指標庫!$H$13*IF(ISNUMBER($AE853),AP853,0)+01_指標庫!$H$14*IF(ISNUMBER($I853),O853,0)+01_指標庫!$H$15*IF(ISNUMBER($AH853),AS853,0)+01_指標庫!$H$16*IF(ISNUMBER($K853),P853,0)+01_指標庫!$H$17*IF(ISNUMBER($AI853),AT853,0)+01_指標庫!$H$18*IF(ISNUMBER($AJ853),AU853,0)+01_指標庫!$H$19*IF(ISNUMBER($AK853),AV853,0)+01_指標庫!$H$20*IF(ISNUMBER($BB853),BB853,0)+01_指標庫!$H$21*IF(ISNUMBER($BC853),BC853,0))/AW853,1))</f>
        <v>86.3</v>
      </c>
      <c r="AY853" s="60"/>
      <c r="AZ853" s="60"/>
      <c r="BA853" s="58" t="n">
        <f aca="false">AVERAGE($E849:$E853)/AVERAGE($E844:$E853)-1</f>
        <v>0.00390806947222133</v>
      </c>
      <c r="BB853" s="59" t="n">
        <f aca="false">IF(ISNUMBER($BA853),IF(OR($S853&lt;=-0.03,$BA853&lt;-0.003),0,IF(OR($S853&lt;=-0.02,$BA853&lt;0.01),50,100)),"")</f>
        <v>50</v>
      </c>
      <c r="BC853" s="0" t="str">
        <f aca="false">IF(OR(COUNT($AZ853)=0,COUNT($AZ852)=0),"",IF(OR($AY853/$AZ852-1&lt;=-0.03,$AZ853/$AZ852-1&lt;=-0.045,IF(COUNT($AZ844:$AZ853)=10,AVERAGE($AZ849:$AZ853)/AVERAGE($AZ844:$AZ853)-1&lt;-0.01,FALSE())),0,IF(OR($AZ853/$AZ852-1&lt;=-0.02,IF(COUNT($AZ844:$AZ853)=10,AVERAGE($AZ849:$AZ853)/AVERAGE($AZ844:$AZ853)-1&lt;0.005,FALSE())),50,100)))</f>
        <v/>
      </c>
    </row>
    <row r="854" customFormat="false" ht="15" hidden="false" customHeight="true" outlineLevel="0" collapsed="false">
      <c r="A854" s="47" t="n">
        <v>850</v>
      </c>
      <c r="B854" s="48" t="n">
        <v>43789</v>
      </c>
      <c r="C854" s="47" t="n">
        <v>2019</v>
      </c>
      <c r="D854" s="49" t="s">
        <v>238</v>
      </c>
      <c r="E854" s="50" t="n">
        <v>8283.75</v>
      </c>
      <c r="F854" s="51" t="n">
        <v>0.084672</v>
      </c>
      <c r="G854" s="51" t="n">
        <v>-0.006595</v>
      </c>
      <c r="H854" s="52" t="n">
        <v>0.8776</v>
      </c>
      <c r="I854" s="53" t="n">
        <v>418</v>
      </c>
      <c r="J854" s="47" t="s">
        <v>235</v>
      </c>
      <c r="K854" s="54" t="n">
        <v>12.78</v>
      </c>
      <c r="L854" s="55" t="n">
        <f aca="false">IF(COUNT(F854)=0,50,IF(F854&gt;=0,100,IF(F854&gt;=-0.02,50,0)))</f>
        <v>100</v>
      </c>
      <c r="M854" s="55" t="n">
        <f aca="false">IF(COUNT(G854)=0,50,IF(G854&gt;-0.06,100,IF(G854&gt;-0.15,50,0)))</f>
        <v>100</v>
      </c>
      <c r="N854" s="55" t="n">
        <f aca="false">IF(COUNT(H854)=0,50,IF(H854&gt;=0.6,100,IF(H854&gt;=0.4,50,0)))</f>
        <v>100</v>
      </c>
      <c r="O854" s="55" t="n">
        <f aca="false">IF(COUNT(I854)=0,50,IF(J854="proxy_vix",50,IF(I854&lt;350,100,IF(I854&lt;=450,50,0))))</f>
        <v>50</v>
      </c>
      <c r="P854" s="55" t="n">
        <f aca="false">IF(COUNT(K854)=0,50,IF(K854&lt;20,100,IF(K854&lt;=25,50,0)))</f>
        <v>100</v>
      </c>
      <c r="Q854" s="54"/>
      <c r="R854" s="47"/>
      <c r="S854" s="51" t="n">
        <f aca="false">$E854/$E853-1</f>
        <v>-0.00659452147446737</v>
      </c>
      <c r="T854" s="56" t="n">
        <f aca="false">$K854/$K853-1</f>
        <v>-0.00622083981337485</v>
      </c>
      <c r="V854" s="57"/>
      <c r="W854" s="57"/>
      <c r="Y854" s="1" t="str">
        <f aca="false">IF(AX854&gt;=70,"EASY",IF(AX854&gt;40,"UNCERTAIN","HARD"))</f>
        <v>EASY</v>
      </c>
      <c r="AA854" s="58" t="n">
        <f aca="false">IF($A854&lt;200,"",AVERAGE($E805:$E854)/AVERAGE($E655:$E854)-1)</f>
        <v>0.0423249415508009</v>
      </c>
      <c r="AB854" s="59" t="n">
        <f aca="false">LOOKUP($B854,07_L1政策步階!$A$4:$A$14,07_L1政策步階!$C$4:$C$14)</f>
        <v>1</v>
      </c>
      <c r="AC854" s="57"/>
      <c r="AD854" s="57"/>
      <c r="AE854" s="57"/>
      <c r="AF854" s="57"/>
      <c r="AG854" s="57"/>
      <c r="AH854" s="57"/>
      <c r="AI854" s="57"/>
      <c r="AJ854" s="57"/>
      <c r="AK854" s="57"/>
      <c r="AL854" s="59" t="n">
        <f aca="false">IF(ISNUMBER($AA854),IF($AA854&gt;=0.005,100,IF($AA854&gt;=-0.015,50,0)),"")</f>
        <v>100</v>
      </c>
      <c r="AM854" s="59" t="n">
        <f aca="false">IF(ISNUMBER($AB854),IF($AB854=1,100,IF($AB854=0,50,0)),"")</f>
        <v>100</v>
      </c>
      <c r="AN854" s="0" t="str">
        <f aca="false">IF(ISNUMBER($AC854),IF($AC854&gt;=0.001,100,IF($AC854&gt;=-0.003,50,0)),"")</f>
        <v/>
      </c>
      <c r="AO854" s="0" t="str">
        <f aca="false">IF(ISNUMBER($AD854),IF($AD854&gt;=0.04,100,IF($AD854&gt;=0,50,0)),"")</f>
        <v/>
      </c>
      <c r="AP854" s="0" t="str">
        <f aca="false">IF(ISNUMBER($AE854),IF($AE854&gt;=25,100,IF($AE854&gt;=-75,50,0)),"")</f>
        <v/>
      </c>
      <c r="AQ854" s="0" t="str">
        <f aca="false">IF(ISNUMBER($AF854),IF($AF854&gt;0,100,IF($AF854&gt;=-50,50,0)),"")</f>
        <v/>
      </c>
      <c r="AR854" s="0" t="str">
        <f aca="false">IF(ISNUMBER($AG854),IF($AG854=1,100,IF($AG854=0,50,0)),"")</f>
        <v/>
      </c>
      <c r="AS854" s="0" t="str">
        <f aca="false">IF(ISNUMBER($AH854),IF($AH854&lt;0,100,IF($AH854&lt;=20,50,0)),"")</f>
        <v/>
      </c>
      <c r="AT854" s="0" t="str">
        <f aca="false">IF(ISNUMBER($AI854),IF($AI854&lt;0.95,100,IF($AI854&lt;=1,50,0)),"")</f>
        <v/>
      </c>
      <c r="AU854" s="0" t="str">
        <f aca="false">IF(ISNUMBER($AJ854),IF($AJ854&lt;30,0,IF($AJ854&lt;40,50,IF($AJ854&lt;=90,100,50))),"")</f>
        <v/>
      </c>
      <c r="AV854" s="0" t="str">
        <f aca="false">IF(ISNUMBER($AK854),IF($AK854&gt;-0.2,100,IF($AK854&gt;=-0.4,50,0)),"")</f>
        <v/>
      </c>
      <c r="AW854" s="59" t="n">
        <f aca="false">01_指標庫!$H$4*ISNUMBER($F854)+01_指標庫!$H$5*ISNUMBER($AA854)+01_指標庫!$H$6*ISNUMBER($G854)+01_指標庫!$H$7*ISNUMBER($H854)+01_指標庫!$H$8*ISNUMBER($AF854)+01_指標庫!$H$9*ISNUMBER($AG854)+01_指標庫!$H$10*ISNUMBER($AB854)+01_指標庫!$H$11*ISNUMBER($AC854)+01_指標庫!$H$12*ISNUMBER($AD854)+01_指標庫!$H$13*ISNUMBER($AE854)+01_指標庫!$H$14*ISNUMBER($I854)+01_指標庫!$H$15*ISNUMBER($AH854)+01_指標庫!$H$16*ISNUMBER($K854)+01_指標庫!$H$17*ISNUMBER($AI854)+01_指標庫!$H$18*ISNUMBER($AJ854)+01_指標庫!$H$19*ISNUMBER($AK854)+01_指標庫!$H$20*ISNUMBER($BB854)+01_指標庫!$H$21*ISNUMBER($BC854)</f>
        <v>51</v>
      </c>
      <c r="AX854" s="59" t="n">
        <f aca="false">IF(AW854=0,50,ROUND((01_指標庫!$H$4*IF(ISNUMBER($F854),L854,0)+01_指標庫!$H$5*IF(ISNUMBER($AA854),AL854,0)+01_指標庫!$H$6*IF(ISNUMBER($G854),M854,0)+01_指標庫!$H$7*IF(ISNUMBER($H854),N854,0)+01_指標庫!$H$8*IF(ISNUMBER($AF854),AQ854,0)+01_指標庫!$H$9*IF(ISNUMBER($AG854),AR854,0)+01_指標庫!$H$10*IF(ISNUMBER($AB854),AM854,0)+01_指標庫!$H$11*IF(ISNUMBER($AC854),AN854,0)+01_指標庫!$H$12*IF(ISNUMBER($AD854),AO854,0)+01_指標庫!$H$13*IF(ISNUMBER($AE854),AP854,0)+01_指標庫!$H$14*IF(ISNUMBER($I854),O854,0)+01_指標庫!$H$15*IF(ISNUMBER($AH854),AS854,0)+01_指標庫!$H$16*IF(ISNUMBER($K854),P854,0)+01_指標庫!$H$17*IF(ISNUMBER($AI854),AT854,0)+01_指標庫!$H$18*IF(ISNUMBER($AJ854),AU854,0)+01_指標庫!$H$19*IF(ISNUMBER($AK854),AV854,0)+01_指標庫!$H$20*IF(ISNUMBER($BB854),BB854,0)+01_指標庫!$H$21*IF(ISNUMBER($BC854),BC854,0))/AW854,1))</f>
        <v>86.3</v>
      </c>
      <c r="AY854" s="60"/>
      <c r="AZ854" s="60"/>
      <c r="BA854" s="58" t="n">
        <f aca="false">AVERAGE($E850:$E854)/AVERAGE($E845:$E854)-1</f>
        <v>0.00342256670875751</v>
      </c>
      <c r="BB854" s="59" t="n">
        <f aca="false">IF(ISNUMBER($BA854),IF(OR($S854&lt;=-0.03,$BA854&lt;-0.003),0,IF(OR($S854&lt;=-0.02,$BA854&lt;0.01),50,100)),"")</f>
        <v>50</v>
      </c>
      <c r="BC854" s="0" t="str">
        <f aca="false">IF(OR(COUNT($AZ854)=0,COUNT($AZ853)=0),"",IF(OR($AY854/$AZ853-1&lt;=-0.03,$AZ854/$AZ853-1&lt;=-0.045,IF(COUNT($AZ845:$AZ854)=10,AVERAGE($AZ850:$AZ854)/AVERAGE($AZ845:$AZ854)-1&lt;-0.01,FALSE())),0,IF(OR($AZ854/$AZ853-1&lt;=-0.02,IF(COUNT($AZ845:$AZ854)=10,AVERAGE($AZ850:$AZ854)/AVERAGE($AZ845:$AZ854)-1&lt;0.005,FALSE())),50,100)))</f>
        <v/>
      </c>
    </row>
    <row r="855" customFormat="false" ht="15" hidden="false" customHeight="true" outlineLevel="0" collapsed="false">
      <c r="A855" s="47" t="n">
        <v>851</v>
      </c>
      <c r="B855" s="48" t="n">
        <v>43790</v>
      </c>
      <c r="C855" s="47" t="n">
        <v>2019</v>
      </c>
      <c r="D855" s="49" t="s">
        <v>239</v>
      </c>
      <c r="E855" s="50" t="n">
        <v>8265.62</v>
      </c>
      <c r="F855" s="51" t="n">
        <v>0.081335</v>
      </c>
      <c r="G855" s="51" t="n">
        <v>-0.008769</v>
      </c>
      <c r="H855" s="52" t="n">
        <v>0.8776</v>
      </c>
      <c r="I855" s="53" t="n">
        <v>417</v>
      </c>
      <c r="J855" s="47" t="s">
        <v>235</v>
      </c>
      <c r="K855" s="54" t="n">
        <v>13.13</v>
      </c>
      <c r="L855" s="55" t="n">
        <f aca="false">IF(COUNT(F855)=0,50,IF(F855&gt;=0,100,IF(F855&gt;=-0.02,50,0)))</f>
        <v>100</v>
      </c>
      <c r="M855" s="55" t="n">
        <f aca="false">IF(COUNT(G855)=0,50,IF(G855&gt;-0.06,100,IF(G855&gt;-0.15,50,0)))</f>
        <v>100</v>
      </c>
      <c r="N855" s="55" t="n">
        <f aca="false">IF(COUNT(H855)=0,50,IF(H855&gt;=0.6,100,IF(H855&gt;=0.4,50,0)))</f>
        <v>100</v>
      </c>
      <c r="O855" s="55" t="n">
        <f aca="false">IF(COUNT(I855)=0,50,IF(J855="proxy_vix",50,IF(I855&lt;350,100,IF(I855&lt;=450,50,0))))</f>
        <v>50</v>
      </c>
      <c r="P855" s="55" t="n">
        <f aca="false">IF(COUNT(K855)=0,50,IF(K855&lt;20,100,IF(K855&lt;=25,50,0)))</f>
        <v>100</v>
      </c>
      <c r="Q855" s="54"/>
      <c r="R855" s="47"/>
      <c r="S855" s="51" t="n">
        <f aca="false">$E855/$E854-1</f>
        <v>-0.002188622302701</v>
      </c>
      <c r="T855" s="56" t="n">
        <f aca="false">$K855/$K854-1</f>
        <v>0.0273865414710486</v>
      </c>
      <c r="V855" s="57"/>
      <c r="W855" s="57"/>
      <c r="Y855" s="1" t="str">
        <f aca="false">IF(AX855&gt;=70,"EASY",IF(AX855&gt;40,"UNCERTAIN","HARD"))</f>
        <v>EASY</v>
      </c>
      <c r="AA855" s="58" t="n">
        <f aca="false">IF($A855&lt;200,"",AVERAGE($E806:$E855)/AVERAGE($E656:$E855)-1)</f>
        <v>0.0423085173491096</v>
      </c>
      <c r="AB855" s="59" t="n">
        <f aca="false">LOOKUP($B855,07_L1政策步階!$A$4:$A$14,07_L1政策步階!$C$4:$C$14)</f>
        <v>1</v>
      </c>
      <c r="AC855" s="57"/>
      <c r="AD855" s="57"/>
      <c r="AE855" s="57"/>
      <c r="AF855" s="57"/>
      <c r="AG855" s="57"/>
      <c r="AH855" s="57"/>
      <c r="AI855" s="57"/>
      <c r="AJ855" s="57"/>
      <c r="AK855" s="57"/>
      <c r="AL855" s="59" t="n">
        <f aca="false">IF(ISNUMBER($AA855),IF($AA855&gt;=0.005,100,IF($AA855&gt;=-0.015,50,0)),"")</f>
        <v>100</v>
      </c>
      <c r="AM855" s="59" t="n">
        <f aca="false">IF(ISNUMBER($AB855),IF($AB855=1,100,IF($AB855=0,50,0)),"")</f>
        <v>100</v>
      </c>
      <c r="AN855" s="0" t="str">
        <f aca="false">IF(ISNUMBER($AC855),IF($AC855&gt;=0.001,100,IF($AC855&gt;=-0.003,50,0)),"")</f>
        <v/>
      </c>
      <c r="AO855" s="0" t="str">
        <f aca="false">IF(ISNUMBER($AD855),IF($AD855&gt;=0.04,100,IF($AD855&gt;=0,50,0)),"")</f>
        <v/>
      </c>
      <c r="AP855" s="0" t="str">
        <f aca="false">IF(ISNUMBER($AE855),IF($AE855&gt;=25,100,IF($AE855&gt;=-75,50,0)),"")</f>
        <v/>
      </c>
      <c r="AQ855" s="0" t="str">
        <f aca="false">IF(ISNUMBER($AF855),IF($AF855&gt;0,100,IF($AF855&gt;=-50,50,0)),"")</f>
        <v/>
      </c>
      <c r="AR855" s="0" t="str">
        <f aca="false">IF(ISNUMBER($AG855),IF($AG855=1,100,IF($AG855=0,50,0)),"")</f>
        <v/>
      </c>
      <c r="AS855" s="0" t="str">
        <f aca="false">IF(ISNUMBER($AH855),IF($AH855&lt;0,100,IF($AH855&lt;=20,50,0)),"")</f>
        <v/>
      </c>
      <c r="AT855" s="0" t="str">
        <f aca="false">IF(ISNUMBER($AI855),IF($AI855&lt;0.95,100,IF($AI855&lt;=1,50,0)),"")</f>
        <v/>
      </c>
      <c r="AU855" s="0" t="str">
        <f aca="false">IF(ISNUMBER($AJ855),IF($AJ855&lt;30,0,IF($AJ855&lt;40,50,IF($AJ855&lt;=90,100,50))),"")</f>
        <v/>
      </c>
      <c r="AV855" s="0" t="str">
        <f aca="false">IF(ISNUMBER($AK855),IF($AK855&gt;-0.2,100,IF($AK855&gt;=-0.4,50,0)),"")</f>
        <v/>
      </c>
      <c r="AW855" s="59" t="n">
        <f aca="false">01_指標庫!$H$4*ISNUMBER($F855)+01_指標庫!$H$5*ISNUMBER($AA855)+01_指標庫!$H$6*ISNUMBER($G855)+01_指標庫!$H$7*ISNUMBER($H855)+01_指標庫!$H$8*ISNUMBER($AF855)+01_指標庫!$H$9*ISNUMBER($AG855)+01_指標庫!$H$10*ISNUMBER($AB855)+01_指標庫!$H$11*ISNUMBER($AC855)+01_指標庫!$H$12*ISNUMBER($AD855)+01_指標庫!$H$13*ISNUMBER($AE855)+01_指標庫!$H$14*ISNUMBER($I855)+01_指標庫!$H$15*ISNUMBER($AH855)+01_指標庫!$H$16*ISNUMBER($K855)+01_指標庫!$H$17*ISNUMBER($AI855)+01_指標庫!$H$18*ISNUMBER($AJ855)+01_指標庫!$H$19*ISNUMBER($AK855)+01_指標庫!$H$20*ISNUMBER($BB855)+01_指標庫!$H$21*ISNUMBER($BC855)</f>
        <v>51</v>
      </c>
      <c r="AX855" s="59" t="n">
        <f aca="false">IF(AW855=0,50,ROUND((01_指標庫!$H$4*IF(ISNUMBER($F855),L855,0)+01_指標庫!$H$5*IF(ISNUMBER($AA855),AL855,0)+01_指標庫!$H$6*IF(ISNUMBER($G855),M855,0)+01_指標庫!$H$7*IF(ISNUMBER($H855),N855,0)+01_指標庫!$H$8*IF(ISNUMBER($AF855),AQ855,0)+01_指標庫!$H$9*IF(ISNUMBER($AG855),AR855,0)+01_指標庫!$H$10*IF(ISNUMBER($AB855),AM855,0)+01_指標庫!$H$11*IF(ISNUMBER($AC855),AN855,0)+01_指標庫!$H$12*IF(ISNUMBER($AD855),AO855,0)+01_指標庫!$H$13*IF(ISNUMBER($AE855),AP855,0)+01_指標庫!$H$14*IF(ISNUMBER($I855),O855,0)+01_指標庫!$H$15*IF(ISNUMBER($AH855),AS855,0)+01_指標庫!$H$16*IF(ISNUMBER($K855),P855,0)+01_指標庫!$H$17*IF(ISNUMBER($AI855),AT855,0)+01_指標庫!$H$18*IF(ISNUMBER($AJ855),AU855,0)+01_指標庫!$H$19*IF(ISNUMBER($AK855),AV855,0)+01_指標庫!$H$20*IF(ISNUMBER($BB855),BB855,0)+01_指標庫!$H$21*IF(ISNUMBER($BC855),BC855,0))/AW855,1))</f>
        <v>86.3</v>
      </c>
      <c r="AY855" s="60"/>
      <c r="AZ855" s="60"/>
      <c r="BA855" s="58" t="n">
        <f aca="false">AVERAGE($E851:$E855)/AVERAGE($E846:$E855)-1</f>
        <v>0.00305368805769835</v>
      </c>
      <c r="BB855" s="59" t="n">
        <f aca="false">IF(ISNUMBER($BA855),IF(OR($S855&lt;=-0.03,$BA855&lt;-0.003),0,IF(OR($S855&lt;=-0.02,$BA855&lt;0.01),50,100)),"")</f>
        <v>50</v>
      </c>
      <c r="BC855" s="0" t="str">
        <f aca="false">IF(OR(COUNT($AZ855)=0,COUNT($AZ854)=0),"",IF(OR($AY855/$AZ854-1&lt;=-0.03,$AZ855/$AZ854-1&lt;=-0.045,IF(COUNT($AZ846:$AZ855)=10,AVERAGE($AZ851:$AZ855)/AVERAGE($AZ846:$AZ855)-1&lt;-0.01,FALSE())),0,IF(OR($AZ855/$AZ854-1&lt;=-0.02,IF(COUNT($AZ846:$AZ855)=10,AVERAGE($AZ851:$AZ855)/AVERAGE($AZ846:$AZ855)-1&lt;0.005,FALSE())),50,100)))</f>
        <v/>
      </c>
    </row>
    <row r="856" customFormat="false" ht="15" hidden="false" customHeight="true" outlineLevel="0" collapsed="false">
      <c r="A856" s="47" t="n">
        <v>852</v>
      </c>
      <c r="B856" s="48" t="n">
        <v>43791</v>
      </c>
      <c r="C856" s="47" t="n">
        <v>2019</v>
      </c>
      <c r="D856" s="49" t="s">
        <v>234</v>
      </c>
      <c r="E856" s="50" t="n">
        <v>8272.05</v>
      </c>
      <c r="F856" s="51" t="n">
        <v>0.081215</v>
      </c>
      <c r="G856" s="51" t="n">
        <v>-0.007998</v>
      </c>
      <c r="H856" s="52" t="n">
        <v>0.898</v>
      </c>
      <c r="I856" s="53" t="n">
        <v>413</v>
      </c>
      <c r="J856" s="47" t="s">
        <v>235</v>
      </c>
      <c r="K856" s="54" t="n">
        <v>12.34</v>
      </c>
      <c r="L856" s="55" t="n">
        <f aca="false">IF(COUNT(F856)=0,50,IF(F856&gt;=0,100,IF(F856&gt;=-0.02,50,0)))</f>
        <v>100</v>
      </c>
      <c r="M856" s="55" t="n">
        <f aca="false">IF(COUNT(G856)=0,50,IF(G856&gt;-0.06,100,IF(G856&gt;-0.15,50,0)))</f>
        <v>100</v>
      </c>
      <c r="N856" s="55" t="n">
        <f aca="false">IF(COUNT(H856)=0,50,IF(H856&gt;=0.6,100,IF(H856&gt;=0.4,50,0)))</f>
        <v>100</v>
      </c>
      <c r="O856" s="55" t="n">
        <f aca="false">IF(COUNT(I856)=0,50,IF(J856="proxy_vix",50,IF(I856&lt;350,100,IF(I856&lt;=450,50,0))))</f>
        <v>50</v>
      </c>
      <c r="P856" s="55" t="n">
        <f aca="false">IF(COUNT(K856)=0,50,IF(K856&lt;20,100,IF(K856&lt;=25,50,0)))</f>
        <v>100</v>
      </c>
      <c r="Q856" s="54"/>
      <c r="R856" s="47"/>
      <c r="S856" s="51" t="n">
        <f aca="false">$E856/$E855-1</f>
        <v>0.000777921075490795</v>
      </c>
      <c r="T856" s="56" t="n">
        <f aca="false">$K856/$K855-1</f>
        <v>-0.0601675552170602</v>
      </c>
      <c r="V856" s="57"/>
      <c r="W856" s="57"/>
      <c r="Y856" s="1" t="str">
        <f aca="false">IF(AX856&gt;=70,"EASY",IF(AX856&gt;40,"UNCERTAIN","HARD"))</f>
        <v>EASY</v>
      </c>
      <c r="AA856" s="58" t="n">
        <f aca="false">IF($A856&lt;200,"",AVERAGE($E807:$E856)/AVERAGE($E657:$E856)-1)</f>
        <v>0.0423738617691696</v>
      </c>
      <c r="AB856" s="59" t="n">
        <f aca="false">LOOKUP($B856,07_L1政策步階!$A$4:$A$14,07_L1政策步階!$C$4:$C$14)</f>
        <v>1</v>
      </c>
      <c r="AC856" s="57"/>
      <c r="AD856" s="57"/>
      <c r="AE856" s="57"/>
      <c r="AF856" s="57"/>
      <c r="AG856" s="57"/>
      <c r="AH856" s="57"/>
      <c r="AI856" s="57"/>
      <c r="AJ856" s="57"/>
      <c r="AK856" s="57"/>
      <c r="AL856" s="59" t="n">
        <f aca="false">IF(ISNUMBER($AA856),IF($AA856&gt;=0.005,100,IF($AA856&gt;=-0.015,50,0)),"")</f>
        <v>100</v>
      </c>
      <c r="AM856" s="59" t="n">
        <f aca="false">IF(ISNUMBER($AB856),IF($AB856=1,100,IF($AB856=0,50,0)),"")</f>
        <v>100</v>
      </c>
      <c r="AN856" s="0" t="str">
        <f aca="false">IF(ISNUMBER($AC856),IF($AC856&gt;=0.001,100,IF($AC856&gt;=-0.003,50,0)),"")</f>
        <v/>
      </c>
      <c r="AO856" s="0" t="str">
        <f aca="false">IF(ISNUMBER($AD856),IF($AD856&gt;=0.04,100,IF($AD856&gt;=0,50,0)),"")</f>
        <v/>
      </c>
      <c r="AP856" s="0" t="str">
        <f aca="false">IF(ISNUMBER($AE856),IF($AE856&gt;=25,100,IF($AE856&gt;=-75,50,0)),"")</f>
        <v/>
      </c>
      <c r="AQ856" s="0" t="str">
        <f aca="false">IF(ISNUMBER($AF856),IF($AF856&gt;0,100,IF($AF856&gt;=-50,50,0)),"")</f>
        <v/>
      </c>
      <c r="AR856" s="0" t="str">
        <f aca="false">IF(ISNUMBER($AG856),IF($AG856=1,100,IF($AG856=0,50,0)),"")</f>
        <v/>
      </c>
      <c r="AS856" s="0" t="str">
        <f aca="false">IF(ISNUMBER($AH856),IF($AH856&lt;0,100,IF($AH856&lt;=20,50,0)),"")</f>
        <v/>
      </c>
      <c r="AT856" s="0" t="str">
        <f aca="false">IF(ISNUMBER($AI856),IF($AI856&lt;0.95,100,IF($AI856&lt;=1,50,0)),"")</f>
        <v/>
      </c>
      <c r="AU856" s="0" t="str">
        <f aca="false">IF(ISNUMBER($AJ856),IF($AJ856&lt;30,0,IF($AJ856&lt;40,50,IF($AJ856&lt;=90,100,50))),"")</f>
        <v/>
      </c>
      <c r="AV856" s="0" t="str">
        <f aca="false">IF(ISNUMBER($AK856),IF($AK856&gt;-0.2,100,IF($AK856&gt;=-0.4,50,0)),"")</f>
        <v/>
      </c>
      <c r="AW856" s="59" t="n">
        <f aca="false">01_指標庫!$H$4*ISNUMBER($F856)+01_指標庫!$H$5*ISNUMBER($AA856)+01_指標庫!$H$6*ISNUMBER($G856)+01_指標庫!$H$7*ISNUMBER($H856)+01_指標庫!$H$8*ISNUMBER($AF856)+01_指標庫!$H$9*ISNUMBER($AG856)+01_指標庫!$H$10*ISNUMBER($AB856)+01_指標庫!$H$11*ISNUMBER($AC856)+01_指標庫!$H$12*ISNUMBER($AD856)+01_指標庫!$H$13*ISNUMBER($AE856)+01_指標庫!$H$14*ISNUMBER($I856)+01_指標庫!$H$15*ISNUMBER($AH856)+01_指標庫!$H$16*ISNUMBER($K856)+01_指標庫!$H$17*ISNUMBER($AI856)+01_指標庫!$H$18*ISNUMBER($AJ856)+01_指標庫!$H$19*ISNUMBER($AK856)+01_指標庫!$H$20*ISNUMBER($BB856)+01_指標庫!$H$21*ISNUMBER($BC856)</f>
        <v>51</v>
      </c>
      <c r="AX856" s="59" t="n">
        <f aca="false">IF(AW856=0,50,ROUND((01_指標庫!$H$4*IF(ISNUMBER($F856),L856,0)+01_指標庫!$H$5*IF(ISNUMBER($AA856),AL856,0)+01_指標庫!$H$6*IF(ISNUMBER($G856),M856,0)+01_指標庫!$H$7*IF(ISNUMBER($H856),N856,0)+01_指標庫!$H$8*IF(ISNUMBER($AF856),AQ856,0)+01_指標庫!$H$9*IF(ISNUMBER($AG856),AR856,0)+01_指標庫!$H$10*IF(ISNUMBER($AB856),AM856,0)+01_指標庫!$H$11*IF(ISNUMBER($AC856),AN856,0)+01_指標庫!$H$12*IF(ISNUMBER($AD856),AO856,0)+01_指標庫!$H$13*IF(ISNUMBER($AE856),AP856,0)+01_指標庫!$H$14*IF(ISNUMBER($I856),O856,0)+01_指標庫!$H$15*IF(ISNUMBER($AH856),AS856,0)+01_指標庫!$H$16*IF(ISNUMBER($K856),P856,0)+01_指標庫!$H$17*IF(ISNUMBER($AI856),AT856,0)+01_指標庫!$H$18*IF(ISNUMBER($AJ856),AU856,0)+01_指標庫!$H$19*IF(ISNUMBER($AK856),AV856,0)+01_指標庫!$H$20*IF(ISNUMBER($BB856),BB856,0)+01_指標庫!$H$21*IF(ISNUMBER($BC856),BC856,0))/AW856,1))</f>
        <v>86.3</v>
      </c>
      <c r="AY856" s="60"/>
      <c r="AZ856" s="60"/>
      <c r="BA856" s="58" t="n">
        <f aca="false">AVERAGE($E852:$E856)/AVERAGE($E847:$E856)-1</f>
        <v>0.00180833660318114</v>
      </c>
      <c r="BB856" s="59" t="n">
        <f aca="false">IF(ISNUMBER($BA856),IF(OR($S856&lt;=-0.03,$BA856&lt;-0.003),0,IF(OR($S856&lt;=-0.02,$BA856&lt;0.01),50,100)),"")</f>
        <v>50</v>
      </c>
      <c r="BC856" s="0" t="str">
        <f aca="false">IF(OR(COUNT($AZ856)=0,COUNT($AZ855)=0),"",IF(OR($AY856/$AZ855-1&lt;=-0.03,$AZ856/$AZ855-1&lt;=-0.045,IF(COUNT($AZ847:$AZ856)=10,AVERAGE($AZ852:$AZ856)/AVERAGE($AZ847:$AZ856)-1&lt;-0.01,FALSE())),0,IF(OR($AZ856/$AZ855-1&lt;=-0.02,IF(COUNT($AZ847:$AZ856)=10,AVERAGE($AZ852:$AZ856)/AVERAGE($AZ847:$AZ856)-1&lt;0.005,FALSE())),50,100)))</f>
        <v/>
      </c>
    </row>
    <row r="857" customFormat="false" ht="15" hidden="false" customHeight="true" outlineLevel="0" collapsed="false">
      <c r="A857" s="47" t="n">
        <v>853</v>
      </c>
      <c r="B857" s="48" t="n">
        <v>43794</v>
      </c>
      <c r="C857" s="47" t="n">
        <v>2019</v>
      </c>
      <c r="D857" s="49" t="s">
        <v>236</v>
      </c>
      <c r="E857" s="50" t="n">
        <v>8371.93</v>
      </c>
      <c r="F857" s="51" t="n">
        <v>0.093225</v>
      </c>
      <c r="G857" s="51" t="n">
        <v>0</v>
      </c>
      <c r="H857" s="52" t="n">
        <v>0.898</v>
      </c>
      <c r="I857" s="53" t="n">
        <v>408</v>
      </c>
      <c r="J857" s="47" t="s">
        <v>235</v>
      </c>
      <c r="K857" s="54" t="n">
        <v>11.87</v>
      </c>
      <c r="L857" s="55" t="n">
        <f aca="false">IF(COUNT(F857)=0,50,IF(F857&gt;=0,100,IF(F857&gt;=-0.02,50,0)))</f>
        <v>100</v>
      </c>
      <c r="M857" s="55" t="n">
        <f aca="false">IF(COUNT(G857)=0,50,IF(G857&gt;-0.06,100,IF(G857&gt;-0.15,50,0)))</f>
        <v>100</v>
      </c>
      <c r="N857" s="55" t="n">
        <f aca="false">IF(COUNT(H857)=0,50,IF(H857&gt;=0.6,100,IF(H857&gt;=0.4,50,0)))</f>
        <v>100</v>
      </c>
      <c r="O857" s="55" t="n">
        <f aca="false">IF(COUNT(I857)=0,50,IF(J857="proxy_vix",50,IF(I857&lt;350,100,IF(I857&lt;=450,50,0))))</f>
        <v>50</v>
      </c>
      <c r="P857" s="55" t="n">
        <f aca="false">IF(COUNT(K857)=0,50,IF(K857&lt;20,100,IF(K857&lt;=25,50,0)))</f>
        <v>100</v>
      </c>
      <c r="Q857" s="54"/>
      <c r="R857" s="47"/>
      <c r="S857" s="51" t="n">
        <f aca="false">$E857/$E856-1</f>
        <v>0.0120743951015772</v>
      </c>
      <c r="T857" s="56" t="n">
        <f aca="false">$K857/$K856-1</f>
        <v>-0.0380875202593194</v>
      </c>
      <c r="V857" s="57"/>
      <c r="W857" s="57"/>
      <c r="Y857" s="1" t="str">
        <f aca="false">IF(AX857&gt;=70,"EASY",IF(AX857&gt;40,"UNCERTAIN","HARD"))</f>
        <v>EASY</v>
      </c>
      <c r="AA857" s="58" t="n">
        <f aca="false">IF($A857&lt;200,"",AVERAGE($E808:$E857)/AVERAGE($E658:$E857)-1)</f>
        <v>0.0427351484284702</v>
      </c>
      <c r="AB857" s="59" t="n">
        <f aca="false">LOOKUP($B857,07_L1政策步階!$A$4:$A$14,07_L1政策步階!$C$4:$C$14)</f>
        <v>1</v>
      </c>
      <c r="AC857" s="57"/>
      <c r="AD857" s="57"/>
      <c r="AE857" s="57"/>
      <c r="AF857" s="57"/>
      <c r="AG857" s="57"/>
      <c r="AH857" s="57"/>
      <c r="AI857" s="57"/>
      <c r="AJ857" s="57"/>
      <c r="AK857" s="57"/>
      <c r="AL857" s="59" t="n">
        <f aca="false">IF(ISNUMBER($AA857),IF($AA857&gt;=0.005,100,IF($AA857&gt;=-0.015,50,0)),"")</f>
        <v>100</v>
      </c>
      <c r="AM857" s="59" t="n">
        <f aca="false">IF(ISNUMBER($AB857),IF($AB857=1,100,IF($AB857=0,50,0)),"")</f>
        <v>100</v>
      </c>
      <c r="AN857" s="0" t="str">
        <f aca="false">IF(ISNUMBER($AC857),IF($AC857&gt;=0.001,100,IF($AC857&gt;=-0.003,50,0)),"")</f>
        <v/>
      </c>
      <c r="AO857" s="0" t="str">
        <f aca="false">IF(ISNUMBER($AD857),IF($AD857&gt;=0.04,100,IF($AD857&gt;=0,50,0)),"")</f>
        <v/>
      </c>
      <c r="AP857" s="0" t="str">
        <f aca="false">IF(ISNUMBER($AE857),IF($AE857&gt;=25,100,IF($AE857&gt;=-75,50,0)),"")</f>
        <v/>
      </c>
      <c r="AQ857" s="0" t="str">
        <f aca="false">IF(ISNUMBER($AF857),IF($AF857&gt;0,100,IF($AF857&gt;=-50,50,0)),"")</f>
        <v/>
      </c>
      <c r="AR857" s="0" t="str">
        <f aca="false">IF(ISNUMBER($AG857),IF($AG857=1,100,IF($AG857=0,50,0)),"")</f>
        <v/>
      </c>
      <c r="AS857" s="0" t="str">
        <f aca="false">IF(ISNUMBER($AH857),IF($AH857&lt;0,100,IF($AH857&lt;=20,50,0)),"")</f>
        <v/>
      </c>
      <c r="AT857" s="0" t="str">
        <f aca="false">IF(ISNUMBER($AI857),IF($AI857&lt;0.95,100,IF($AI857&lt;=1,50,0)),"")</f>
        <v/>
      </c>
      <c r="AU857" s="0" t="str">
        <f aca="false">IF(ISNUMBER($AJ857),IF($AJ857&lt;30,0,IF($AJ857&lt;40,50,IF($AJ857&lt;=90,100,50))),"")</f>
        <v/>
      </c>
      <c r="AV857" s="0" t="str">
        <f aca="false">IF(ISNUMBER($AK857),IF($AK857&gt;-0.2,100,IF($AK857&gt;=-0.4,50,0)),"")</f>
        <v/>
      </c>
      <c r="AW857" s="59" t="n">
        <f aca="false">01_指標庫!$H$4*ISNUMBER($F857)+01_指標庫!$H$5*ISNUMBER($AA857)+01_指標庫!$H$6*ISNUMBER($G857)+01_指標庫!$H$7*ISNUMBER($H857)+01_指標庫!$H$8*ISNUMBER($AF857)+01_指標庫!$H$9*ISNUMBER($AG857)+01_指標庫!$H$10*ISNUMBER($AB857)+01_指標庫!$H$11*ISNUMBER($AC857)+01_指標庫!$H$12*ISNUMBER($AD857)+01_指標庫!$H$13*ISNUMBER($AE857)+01_指標庫!$H$14*ISNUMBER($I857)+01_指標庫!$H$15*ISNUMBER($AH857)+01_指標庫!$H$16*ISNUMBER($K857)+01_指標庫!$H$17*ISNUMBER($AI857)+01_指標庫!$H$18*ISNUMBER($AJ857)+01_指標庫!$H$19*ISNUMBER($AK857)+01_指標庫!$H$20*ISNUMBER($BB857)+01_指標庫!$H$21*ISNUMBER($BC857)</f>
        <v>51</v>
      </c>
      <c r="AX857" s="59" t="n">
        <f aca="false">IF(AW857=0,50,ROUND((01_指標庫!$H$4*IF(ISNUMBER($F857),L857,0)+01_指標庫!$H$5*IF(ISNUMBER($AA857),AL857,0)+01_指標庫!$H$6*IF(ISNUMBER($G857),M857,0)+01_指標庫!$H$7*IF(ISNUMBER($H857),N857,0)+01_指標庫!$H$8*IF(ISNUMBER($AF857),AQ857,0)+01_指標庫!$H$9*IF(ISNUMBER($AG857),AR857,0)+01_指標庫!$H$10*IF(ISNUMBER($AB857),AM857,0)+01_指標庫!$H$11*IF(ISNUMBER($AC857),AN857,0)+01_指標庫!$H$12*IF(ISNUMBER($AD857),AO857,0)+01_指標庫!$H$13*IF(ISNUMBER($AE857),AP857,0)+01_指標庫!$H$14*IF(ISNUMBER($I857),O857,0)+01_指標庫!$H$15*IF(ISNUMBER($AH857),AS857,0)+01_指標庫!$H$16*IF(ISNUMBER($K857),P857,0)+01_指標庫!$H$17*IF(ISNUMBER($AI857),AT857,0)+01_指標庫!$H$18*IF(ISNUMBER($AJ857),AU857,0)+01_指標庫!$H$19*IF(ISNUMBER($AK857),AV857,0)+01_指標庫!$H$20*IF(ISNUMBER($BB857),BB857,0)+01_指標庫!$H$21*IF(ISNUMBER($BC857),BC857,0))/AW857,1))</f>
        <v>86.3</v>
      </c>
      <c r="AY857" s="60"/>
      <c r="AZ857" s="60"/>
      <c r="BA857" s="58" t="n">
        <f aca="false">AVERAGE($E853:$E857)/AVERAGE($E848:$E857)-1</f>
        <v>0.00128571828087432</v>
      </c>
      <c r="BB857" s="59" t="n">
        <f aca="false">IF(ISNUMBER($BA857),IF(OR($S857&lt;=-0.03,$BA857&lt;-0.003),0,IF(OR($S857&lt;=-0.02,$BA857&lt;0.01),50,100)),"")</f>
        <v>50</v>
      </c>
      <c r="BC857" s="0" t="str">
        <f aca="false">IF(OR(COUNT($AZ857)=0,COUNT($AZ856)=0),"",IF(OR($AY857/$AZ856-1&lt;=-0.03,$AZ857/$AZ856-1&lt;=-0.045,IF(COUNT($AZ848:$AZ857)=10,AVERAGE($AZ853:$AZ857)/AVERAGE($AZ848:$AZ857)-1&lt;-0.01,FALSE())),0,IF(OR($AZ857/$AZ856-1&lt;=-0.02,IF(COUNT($AZ848:$AZ857)=10,AVERAGE($AZ853:$AZ857)/AVERAGE($AZ848:$AZ857)-1&lt;0.005,FALSE())),50,100)))</f>
        <v/>
      </c>
    </row>
    <row r="858" customFormat="false" ht="15" hidden="false" customHeight="true" outlineLevel="0" collapsed="false">
      <c r="A858" s="47" t="n">
        <v>854</v>
      </c>
      <c r="B858" s="48" t="n">
        <v>43795</v>
      </c>
      <c r="C858" s="47" t="n">
        <v>2019</v>
      </c>
      <c r="D858" s="49" t="s">
        <v>237</v>
      </c>
      <c r="E858" s="50" t="n">
        <v>8385.75</v>
      </c>
      <c r="F858" s="51" t="n">
        <v>0.09405</v>
      </c>
      <c r="G858" s="51" t="n">
        <v>0</v>
      </c>
      <c r="H858" s="52" t="n">
        <v>0.898</v>
      </c>
      <c r="I858" s="53" t="n">
        <v>405</v>
      </c>
      <c r="J858" s="47" t="s">
        <v>235</v>
      </c>
      <c r="K858" s="54" t="n">
        <v>11.54</v>
      </c>
      <c r="L858" s="55" t="n">
        <f aca="false">IF(COUNT(F858)=0,50,IF(F858&gt;=0,100,IF(F858&gt;=-0.02,50,0)))</f>
        <v>100</v>
      </c>
      <c r="M858" s="55" t="n">
        <f aca="false">IF(COUNT(G858)=0,50,IF(G858&gt;-0.06,100,IF(G858&gt;-0.15,50,0)))</f>
        <v>100</v>
      </c>
      <c r="N858" s="55" t="n">
        <f aca="false">IF(COUNT(H858)=0,50,IF(H858&gt;=0.6,100,IF(H858&gt;=0.4,50,0)))</f>
        <v>100</v>
      </c>
      <c r="O858" s="55" t="n">
        <f aca="false">IF(COUNT(I858)=0,50,IF(J858="proxy_vix",50,IF(I858&lt;350,100,IF(I858&lt;=450,50,0))))</f>
        <v>50</v>
      </c>
      <c r="P858" s="55" t="n">
        <f aca="false">IF(COUNT(K858)=0,50,IF(K858&lt;20,100,IF(K858&lt;=25,50,0)))</f>
        <v>100</v>
      </c>
      <c r="Q858" s="54"/>
      <c r="R858" s="47"/>
      <c r="S858" s="51" t="n">
        <f aca="false">$E858/$E857-1</f>
        <v>0.00165075436607798</v>
      </c>
      <c r="T858" s="56" t="n">
        <f aca="false">$K858/$K857-1</f>
        <v>-0.0278011794439764</v>
      </c>
      <c r="V858" s="57"/>
      <c r="W858" s="57"/>
      <c r="Y858" s="1" t="str">
        <f aca="false">IF(AX858&gt;=70,"EASY",IF(AX858&gt;40,"UNCERTAIN","HARD"))</f>
        <v>EASY</v>
      </c>
      <c r="AA858" s="58" t="n">
        <f aca="false">IF($A858&lt;200,"",AVERAGE($E809:$E858)/AVERAGE($E659:$E858)-1)</f>
        <v>0.0430992555574059</v>
      </c>
      <c r="AB858" s="59" t="n">
        <f aca="false">LOOKUP($B858,07_L1政策步階!$A$4:$A$14,07_L1政策步階!$C$4:$C$14)</f>
        <v>1</v>
      </c>
      <c r="AC858" s="57"/>
      <c r="AD858" s="57"/>
      <c r="AE858" s="57"/>
      <c r="AF858" s="57"/>
      <c r="AG858" s="57"/>
      <c r="AH858" s="57"/>
      <c r="AI858" s="57"/>
      <c r="AJ858" s="57"/>
      <c r="AK858" s="57"/>
      <c r="AL858" s="59" t="n">
        <f aca="false">IF(ISNUMBER($AA858),IF($AA858&gt;=0.005,100,IF($AA858&gt;=-0.015,50,0)),"")</f>
        <v>100</v>
      </c>
      <c r="AM858" s="59" t="n">
        <f aca="false">IF(ISNUMBER($AB858),IF($AB858=1,100,IF($AB858=0,50,0)),"")</f>
        <v>100</v>
      </c>
      <c r="AN858" s="0" t="str">
        <f aca="false">IF(ISNUMBER($AC858),IF($AC858&gt;=0.001,100,IF($AC858&gt;=-0.003,50,0)),"")</f>
        <v/>
      </c>
      <c r="AO858" s="0" t="str">
        <f aca="false">IF(ISNUMBER($AD858),IF($AD858&gt;=0.04,100,IF($AD858&gt;=0,50,0)),"")</f>
        <v/>
      </c>
      <c r="AP858" s="0" t="str">
        <f aca="false">IF(ISNUMBER($AE858),IF($AE858&gt;=25,100,IF($AE858&gt;=-75,50,0)),"")</f>
        <v/>
      </c>
      <c r="AQ858" s="0" t="str">
        <f aca="false">IF(ISNUMBER($AF858),IF($AF858&gt;0,100,IF($AF858&gt;=-50,50,0)),"")</f>
        <v/>
      </c>
      <c r="AR858" s="0" t="str">
        <f aca="false">IF(ISNUMBER($AG858),IF($AG858=1,100,IF($AG858=0,50,0)),"")</f>
        <v/>
      </c>
      <c r="AS858" s="0" t="str">
        <f aca="false">IF(ISNUMBER($AH858),IF($AH858&lt;0,100,IF($AH858&lt;=20,50,0)),"")</f>
        <v/>
      </c>
      <c r="AT858" s="0" t="str">
        <f aca="false">IF(ISNUMBER($AI858),IF($AI858&lt;0.95,100,IF($AI858&lt;=1,50,0)),"")</f>
        <v/>
      </c>
      <c r="AU858" s="0" t="str">
        <f aca="false">IF(ISNUMBER($AJ858),IF($AJ858&lt;30,0,IF($AJ858&lt;40,50,IF($AJ858&lt;=90,100,50))),"")</f>
        <v/>
      </c>
      <c r="AV858" s="0" t="str">
        <f aca="false">IF(ISNUMBER($AK858),IF($AK858&gt;-0.2,100,IF($AK858&gt;=-0.4,50,0)),"")</f>
        <v/>
      </c>
      <c r="AW858" s="59" t="n">
        <f aca="false">01_指標庫!$H$4*ISNUMBER($F858)+01_指標庫!$H$5*ISNUMBER($AA858)+01_指標庫!$H$6*ISNUMBER($G858)+01_指標庫!$H$7*ISNUMBER($H858)+01_指標庫!$H$8*ISNUMBER($AF858)+01_指標庫!$H$9*ISNUMBER($AG858)+01_指標庫!$H$10*ISNUMBER($AB858)+01_指標庫!$H$11*ISNUMBER($AC858)+01_指標庫!$H$12*ISNUMBER($AD858)+01_指標庫!$H$13*ISNUMBER($AE858)+01_指標庫!$H$14*ISNUMBER($I858)+01_指標庫!$H$15*ISNUMBER($AH858)+01_指標庫!$H$16*ISNUMBER($K858)+01_指標庫!$H$17*ISNUMBER($AI858)+01_指標庫!$H$18*ISNUMBER($AJ858)+01_指標庫!$H$19*ISNUMBER($AK858)+01_指標庫!$H$20*ISNUMBER($BB858)+01_指標庫!$H$21*ISNUMBER($BC858)</f>
        <v>51</v>
      </c>
      <c r="AX858" s="59" t="n">
        <f aca="false">IF(AW858=0,50,ROUND((01_指標庫!$H$4*IF(ISNUMBER($F858),L858,0)+01_指標庫!$H$5*IF(ISNUMBER($AA858),AL858,0)+01_指標庫!$H$6*IF(ISNUMBER($G858),M858,0)+01_指標庫!$H$7*IF(ISNUMBER($H858),N858,0)+01_指標庫!$H$8*IF(ISNUMBER($AF858),AQ858,0)+01_指標庫!$H$9*IF(ISNUMBER($AG858),AR858,0)+01_指標庫!$H$10*IF(ISNUMBER($AB858),AM858,0)+01_指標庫!$H$11*IF(ISNUMBER($AC858),AN858,0)+01_指標庫!$H$12*IF(ISNUMBER($AD858),AO858,0)+01_指標庫!$H$13*IF(ISNUMBER($AE858),AP858,0)+01_指標庫!$H$14*IF(ISNUMBER($I858),O858,0)+01_指標庫!$H$15*IF(ISNUMBER($AH858),AS858,0)+01_指標庫!$H$16*IF(ISNUMBER($K858),P858,0)+01_指標庫!$H$17*IF(ISNUMBER($AI858),AT858,0)+01_指標庫!$H$18*IF(ISNUMBER($AJ858),AU858,0)+01_指標庫!$H$19*IF(ISNUMBER($AK858),AV858,0)+01_指標庫!$H$20*IF(ISNUMBER($BB858),BB858,0)+01_指標庫!$H$21*IF(ISNUMBER($BC858),BC858,0))/AW858,1))</f>
        <v>86.3</v>
      </c>
      <c r="AY858" s="60"/>
      <c r="AZ858" s="60"/>
      <c r="BA858" s="58" t="n">
        <f aca="false">AVERAGE($E854:$E858)/AVERAGE($E849:$E858)-1</f>
        <v>0.000947526392798714</v>
      </c>
      <c r="BB858" s="59" t="n">
        <f aca="false">IF(ISNUMBER($BA858),IF(OR($S858&lt;=-0.03,$BA858&lt;-0.003),0,IF(OR($S858&lt;=-0.02,$BA858&lt;0.01),50,100)),"")</f>
        <v>50</v>
      </c>
      <c r="BC858" s="0" t="str">
        <f aca="false">IF(OR(COUNT($AZ858)=0,COUNT($AZ857)=0),"",IF(OR($AY858/$AZ857-1&lt;=-0.03,$AZ858/$AZ857-1&lt;=-0.045,IF(COUNT($AZ849:$AZ858)=10,AVERAGE($AZ854:$AZ858)/AVERAGE($AZ849:$AZ858)-1&lt;-0.01,FALSE())),0,IF(OR($AZ858/$AZ857-1&lt;=-0.02,IF(COUNT($AZ849:$AZ858)=10,AVERAGE($AZ854:$AZ858)/AVERAGE($AZ849:$AZ858)-1&lt;0.005,FALSE())),50,100)))</f>
        <v/>
      </c>
    </row>
    <row r="859" customFormat="false" ht="15" hidden="false" customHeight="true" outlineLevel="0" collapsed="false">
      <c r="A859" s="47" t="n">
        <v>855</v>
      </c>
      <c r="B859" s="48" t="n">
        <v>43796</v>
      </c>
      <c r="C859" s="47" t="n">
        <v>2019</v>
      </c>
      <c r="D859" s="49" t="s">
        <v>238</v>
      </c>
      <c r="E859" s="50" t="n">
        <v>8444.71</v>
      </c>
      <c r="F859" s="51" t="n">
        <v>0.100716</v>
      </c>
      <c r="G859" s="51" t="n">
        <v>0</v>
      </c>
      <c r="H859" s="52" t="n">
        <v>0.9184</v>
      </c>
      <c r="I859" s="53" t="n">
        <v>399</v>
      </c>
      <c r="J859" s="47" t="s">
        <v>235</v>
      </c>
      <c r="K859" s="54" t="n">
        <v>11.75</v>
      </c>
      <c r="L859" s="55" t="n">
        <f aca="false">IF(COUNT(F859)=0,50,IF(F859&gt;=0,100,IF(F859&gt;=-0.02,50,0)))</f>
        <v>100</v>
      </c>
      <c r="M859" s="55" t="n">
        <f aca="false">IF(COUNT(G859)=0,50,IF(G859&gt;-0.06,100,IF(G859&gt;-0.15,50,0)))</f>
        <v>100</v>
      </c>
      <c r="N859" s="55" t="n">
        <f aca="false">IF(COUNT(H859)=0,50,IF(H859&gt;=0.6,100,IF(H859&gt;=0.4,50,0)))</f>
        <v>100</v>
      </c>
      <c r="O859" s="55" t="n">
        <f aca="false">IF(COUNT(I859)=0,50,IF(J859="proxy_vix",50,IF(I859&lt;350,100,IF(I859&lt;=450,50,0))))</f>
        <v>50</v>
      </c>
      <c r="P859" s="55" t="n">
        <f aca="false">IF(COUNT(K859)=0,50,IF(K859&lt;20,100,IF(K859&lt;=25,50,0)))</f>
        <v>100</v>
      </c>
      <c r="Q859" s="54"/>
      <c r="R859" s="47"/>
      <c r="S859" s="51" t="n">
        <f aca="false">$E859/$E858-1</f>
        <v>0.00703097516620455</v>
      </c>
      <c r="T859" s="56" t="n">
        <f aca="false">$K859/$K858-1</f>
        <v>0.0181975736568458</v>
      </c>
      <c r="V859" s="57"/>
      <c r="W859" s="57"/>
      <c r="Y859" s="1" t="str">
        <f aca="false">IF(AX859&gt;=70,"EASY",IF(AX859&gt;40,"UNCERTAIN","HARD"))</f>
        <v>EASY</v>
      </c>
      <c r="AA859" s="58" t="n">
        <f aca="false">IF($A859&lt;200,"",AVERAGE($E810:$E859)/AVERAGE($E660:$E859)-1)</f>
        <v>0.0435777404553996</v>
      </c>
      <c r="AB859" s="59" t="n">
        <f aca="false">LOOKUP($B859,07_L1政策步階!$A$4:$A$14,07_L1政策步階!$C$4:$C$14)</f>
        <v>1</v>
      </c>
      <c r="AC859" s="57"/>
      <c r="AD859" s="57"/>
      <c r="AE859" s="57"/>
      <c r="AF859" s="57"/>
      <c r="AG859" s="57"/>
      <c r="AH859" s="57"/>
      <c r="AI859" s="57"/>
      <c r="AJ859" s="57"/>
      <c r="AK859" s="57"/>
      <c r="AL859" s="59" t="n">
        <f aca="false">IF(ISNUMBER($AA859),IF($AA859&gt;=0.005,100,IF($AA859&gt;=-0.015,50,0)),"")</f>
        <v>100</v>
      </c>
      <c r="AM859" s="59" t="n">
        <f aca="false">IF(ISNUMBER($AB859),IF($AB859=1,100,IF($AB859=0,50,0)),"")</f>
        <v>100</v>
      </c>
      <c r="AN859" s="0" t="str">
        <f aca="false">IF(ISNUMBER($AC859),IF($AC859&gt;=0.001,100,IF($AC859&gt;=-0.003,50,0)),"")</f>
        <v/>
      </c>
      <c r="AO859" s="0" t="str">
        <f aca="false">IF(ISNUMBER($AD859),IF($AD859&gt;=0.04,100,IF($AD859&gt;=0,50,0)),"")</f>
        <v/>
      </c>
      <c r="AP859" s="0" t="str">
        <f aca="false">IF(ISNUMBER($AE859),IF($AE859&gt;=25,100,IF($AE859&gt;=-75,50,0)),"")</f>
        <v/>
      </c>
      <c r="AQ859" s="0" t="str">
        <f aca="false">IF(ISNUMBER($AF859),IF($AF859&gt;0,100,IF($AF859&gt;=-50,50,0)),"")</f>
        <v/>
      </c>
      <c r="AR859" s="0" t="str">
        <f aca="false">IF(ISNUMBER($AG859),IF($AG859=1,100,IF($AG859=0,50,0)),"")</f>
        <v/>
      </c>
      <c r="AS859" s="0" t="str">
        <f aca="false">IF(ISNUMBER($AH859),IF($AH859&lt;0,100,IF($AH859&lt;=20,50,0)),"")</f>
        <v/>
      </c>
      <c r="AT859" s="0" t="str">
        <f aca="false">IF(ISNUMBER($AI859),IF($AI859&lt;0.95,100,IF($AI859&lt;=1,50,0)),"")</f>
        <v/>
      </c>
      <c r="AU859" s="0" t="str">
        <f aca="false">IF(ISNUMBER($AJ859),IF($AJ859&lt;30,0,IF($AJ859&lt;40,50,IF($AJ859&lt;=90,100,50))),"")</f>
        <v/>
      </c>
      <c r="AV859" s="0" t="str">
        <f aca="false">IF(ISNUMBER($AK859),IF($AK859&gt;-0.2,100,IF($AK859&gt;=-0.4,50,0)),"")</f>
        <v/>
      </c>
      <c r="AW859" s="59" t="n">
        <f aca="false">01_指標庫!$H$4*ISNUMBER($F859)+01_指標庫!$H$5*ISNUMBER($AA859)+01_指標庫!$H$6*ISNUMBER($G859)+01_指標庫!$H$7*ISNUMBER($H859)+01_指標庫!$H$8*ISNUMBER($AF859)+01_指標庫!$H$9*ISNUMBER($AG859)+01_指標庫!$H$10*ISNUMBER($AB859)+01_指標庫!$H$11*ISNUMBER($AC859)+01_指標庫!$H$12*ISNUMBER($AD859)+01_指標庫!$H$13*ISNUMBER($AE859)+01_指標庫!$H$14*ISNUMBER($I859)+01_指標庫!$H$15*ISNUMBER($AH859)+01_指標庫!$H$16*ISNUMBER($K859)+01_指標庫!$H$17*ISNUMBER($AI859)+01_指標庫!$H$18*ISNUMBER($AJ859)+01_指標庫!$H$19*ISNUMBER($AK859)+01_指標庫!$H$20*ISNUMBER($BB859)+01_指標庫!$H$21*ISNUMBER($BC859)</f>
        <v>51</v>
      </c>
      <c r="AX859" s="59" t="n">
        <f aca="false">IF(AW859=0,50,ROUND((01_指標庫!$H$4*IF(ISNUMBER($F859),L859,0)+01_指標庫!$H$5*IF(ISNUMBER($AA859),AL859,0)+01_指標庫!$H$6*IF(ISNUMBER($G859),M859,0)+01_指標庫!$H$7*IF(ISNUMBER($H859),N859,0)+01_指標庫!$H$8*IF(ISNUMBER($AF859),AQ859,0)+01_指標庫!$H$9*IF(ISNUMBER($AG859),AR859,0)+01_指標庫!$H$10*IF(ISNUMBER($AB859),AM859,0)+01_指標庫!$H$11*IF(ISNUMBER($AC859),AN859,0)+01_指標庫!$H$12*IF(ISNUMBER($AD859),AO859,0)+01_指標庫!$H$13*IF(ISNUMBER($AE859),AP859,0)+01_指標庫!$H$14*IF(ISNUMBER($I859),O859,0)+01_指標庫!$H$15*IF(ISNUMBER($AH859),AS859,0)+01_指標庫!$H$16*IF(ISNUMBER($K859),P859,0)+01_指標庫!$H$17*IF(ISNUMBER($AI859),AT859,0)+01_指標庫!$H$18*IF(ISNUMBER($AJ859),AU859,0)+01_指標庫!$H$19*IF(ISNUMBER($AK859),AV859,0)+01_指標庫!$H$20*IF(ISNUMBER($BB859),BB859,0)+01_指標庫!$H$21*IF(ISNUMBER($BC859),BC859,0))/AW859,1))</f>
        <v>86.3</v>
      </c>
      <c r="AY859" s="60"/>
      <c r="AZ859" s="60"/>
      <c r="BA859" s="58" t="n">
        <f aca="false">AVERAGE($E855:$E859)/AVERAGE($E850:$E859)-1</f>
        <v>0.00259102391682964</v>
      </c>
      <c r="BB859" s="59" t="n">
        <f aca="false">IF(ISNUMBER($BA859),IF(OR($S859&lt;=-0.03,$BA859&lt;-0.003),0,IF(OR($S859&lt;=-0.02,$BA859&lt;0.01),50,100)),"")</f>
        <v>50</v>
      </c>
      <c r="BC859" s="0" t="str">
        <f aca="false">IF(OR(COUNT($AZ859)=0,COUNT($AZ858)=0),"",IF(OR($AY859/$AZ858-1&lt;=-0.03,$AZ859/$AZ858-1&lt;=-0.045,IF(COUNT($AZ850:$AZ859)=10,AVERAGE($AZ855:$AZ859)/AVERAGE($AZ850:$AZ859)-1&lt;-0.01,FALSE())),0,IF(OR($AZ859/$AZ858-1&lt;=-0.02,IF(COUNT($AZ850:$AZ859)=10,AVERAGE($AZ855:$AZ859)/AVERAGE($AZ850:$AZ859)-1&lt;0.005,FALSE())),50,100)))</f>
        <v/>
      </c>
    </row>
    <row r="860" customFormat="false" ht="15" hidden="false" customHeight="true" outlineLevel="0" collapsed="false">
      <c r="A860" s="47" t="n">
        <v>856</v>
      </c>
      <c r="B860" s="48" t="n">
        <v>43798</v>
      </c>
      <c r="C860" s="47" t="n">
        <v>2019</v>
      </c>
      <c r="D860" s="49" t="s">
        <v>234</v>
      </c>
      <c r="E860" s="50" t="n">
        <v>8403.68</v>
      </c>
      <c r="F860" s="51" t="n">
        <v>0.094383</v>
      </c>
      <c r="G860" s="51" t="n">
        <v>-0.004859</v>
      </c>
      <c r="H860" s="52" t="n">
        <v>0.898</v>
      </c>
      <c r="I860" s="53" t="n">
        <v>401</v>
      </c>
      <c r="J860" s="47" t="s">
        <v>235</v>
      </c>
      <c r="K860" s="54" t="n">
        <v>12.62</v>
      </c>
      <c r="L860" s="55" t="n">
        <f aca="false">IF(COUNT(F860)=0,50,IF(F860&gt;=0,100,IF(F860&gt;=-0.02,50,0)))</f>
        <v>100</v>
      </c>
      <c r="M860" s="55" t="n">
        <f aca="false">IF(COUNT(G860)=0,50,IF(G860&gt;-0.06,100,IF(G860&gt;-0.15,50,0)))</f>
        <v>100</v>
      </c>
      <c r="N860" s="55" t="n">
        <f aca="false">IF(COUNT(H860)=0,50,IF(H860&gt;=0.6,100,IF(H860&gt;=0.4,50,0)))</f>
        <v>100</v>
      </c>
      <c r="O860" s="55" t="n">
        <f aca="false">IF(COUNT(I860)=0,50,IF(J860="proxy_vix",50,IF(I860&lt;350,100,IF(I860&lt;=450,50,0))))</f>
        <v>50</v>
      </c>
      <c r="P860" s="55" t="n">
        <f aca="false">IF(COUNT(K860)=0,50,IF(K860&lt;20,100,IF(K860&lt;=25,50,0)))</f>
        <v>100</v>
      </c>
      <c r="Q860" s="54"/>
      <c r="R860" s="47"/>
      <c r="S860" s="51" t="n">
        <f aca="false">$E860/$E859-1</f>
        <v>-0.00485866299730819</v>
      </c>
      <c r="T860" s="56" t="n">
        <f aca="false">$K860/$K859-1</f>
        <v>0.0740425531914892</v>
      </c>
      <c r="V860" s="57"/>
      <c r="W860" s="57"/>
      <c r="Y860" s="1" t="str">
        <f aca="false">IF(AX860&gt;=70,"EASY",IF(AX860&gt;40,"UNCERTAIN","HARD"))</f>
        <v>EASY</v>
      </c>
      <c r="AA860" s="58" t="n">
        <f aca="false">IF($A860&lt;200,"",AVERAGE($E811:$E860)/AVERAGE($E661:$E860)-1)</f>
        <v>0.0439463520876864</v>
      </c>
      <c r="AB860" s="59" t="n">
        <f aca="false">LOOKUP($B860,07_L1政策步階!$A$4:$A$14,07_L1政策步階!$C$4:$C$14)</f>
        <v>1</v>
      </c>
      <c r="AC860" s="57"/>
      <c r="AD860" s="57"/>
      <c r="AE860" s="57"/>
      <c r="AF860" s="57"/>
      <c r="AG860" s="57"/>
      <c r="AH860" s="57"/>
      <c r="AI860" s="57"/>
      <c r="AJ860" s="57"/>
      <c r="AK860" s="57"/>
      <c r="AL860" s="59" t="n">
        <f aca="false">IF(ISNUMBER($AA860),IF($AA860&gt;=0.005,100,IF($AA860&gt;=-0.015,50,0)),"")</f>
        <v>100</v>
      </c>
      <c r="AM860" s="59" t="n">
        <f aca="false">IF(ISNUMBER($AB860),IF($AB860=1,100,IF($AB860=0,50,0)),"")</f>
        <v>100</v>
      </c>
      <c r="AN860" s="0" t="str">
        <f aca="false">IF(ISNUMBER($AC860),IF($AC860&gt;=0.001,100,IF($AC860&gt;=-0.003,50,0)),"")</f>
        <v/>
      </c>
      <c r="AO860" s="0" t="str">
        <f aca="false">IF(ISNUMBER($AD860),IF($AD860&gt;=0.04,100,IF($AD860&gt;=0,50,0)),"")</f>
        <v/>
      </c>
      <c r="AP860" s="0" t="str">
        <f aca="false">IF(ISNUMBER($AE860),IF($AE860&gt;=25,100,IF($AE860&gt;=-75,50,0)),"")</f>
        <v/>
      </c>
      <c r="AQ860" s="0" t="str">
        <f aca="false">IF(ISNUMBER($AF860),IF($AF860&gt;0,100,IF($AF860&gt;=-50,50,0)),"")</f>
        <v/>
      </c>
      <c r="AR860" s="0" t="str">
        <f aca="false">IF(ISNUMBER($AG860),IF($AG860=1,100,IF($AG860=0,50,0)),"")</f>
        <v/>
      </c>
      <c r="AS860" s="0" t="str">
        <f aca="false">IF(ISNUMBER($AH860),IF($AH860&lt;0,100,IF($AH860&lt;=20,50,0)),"")</f>
        <v/>
      </c>
      <c r="AT860" s="0" t="str">
        <f aca="false">IF(ISNUMBER($AI860),IF($AI860&lt;0.95,100,IF($AI860&lt;=1,50,0)),"")</f>
        <v/>
      </c>
      <c r="AU860" s="0" t="str">
        <f aca="false">IF(ISNUMBER($AJ860),IF($AJ860&lt;30,0,IF($AJ860&lt;40,50,IF($AJ860&lt;=90,100,50))),"")</f>
        <v/>
      </c>
      <c r="AV860" s="0" t="str">
        <f aca="false">IF(ISNUMBER($AK860),IF($AK860&gt;-0.2,100,IF($AK860&gt;=-0.4,50,0)),"")</f>
        <v/>
      </c>
      <c r="AW860" s="59" t="n">
        <f aca="false">01_指標庫!$H$4*ISNUMBER($F860)+01_指標庫!$H$5*ISNUMBER($AA860)+01_指標庫!$H$6*ISNUMBER($G860)+01_指標庫!$H$7*ISNUMBER($H860)+01_指標庫!$H$8*ISNUMBER($AF860)+01_指標庫!$H$9*ISNUMBER($AG860)+01_指標庫!$H$10*ISNUMBER($AB860)+01_指標庫!$H$11*ISNUMBER($AC860)+01_指標庫!$H$12*ISNUMBER($AD860)+01_指標庫!$H$13*ISNUMBER($AE860)+01_指標庫!$H$14*ISNUMBER($I860)+01_指標庫!$H$15*ISNUMBER($AH860)+01_指標庫!$H$16*ISNUMBER($K860)+01_指標庫!$H$17*ISNUMBER($AI860)+01_指標庫!$H$18*ISNUMBER($AJ860)+01_指標庫!$H$19*ISNUMBER($AK860)+01_指標庫!$H$20*ISNUMBER($BB860)+01_指標庫!$H$21*ISNUMBER($BC860)</f>
        <v>51</v>
      </c>
      <c r="AX860" s="59" t="n">
        <f aca="false">IF(AW860=0,50,ROUND((01_指標庫!$H$4*IF(ISNUMBER($F860),L860,0)+01_指標庫!$H$5*IF(ISNUMBER($AA860),AL860,0)+01_指標庫!$H$6*IF(ISNUMBER($G860),M860,0)+01_指標庫!$H$7*IF(ISNUMBER($H860),N860,0)+01_指標庫!$H$8*IF(ISNUMBER($AF860),AQ860,0)+01_指標庫!$H$9*IF(ISNUMBER($AG860),AR860,0)+01_指標庫!$H$10*IF(ISNUMBER($AB860),AM860,0)+01_指標庫!$H$11*IF(ISNUMBER($AC860),AN860,0)+01_指標庫!$H$12*IF(ISNUMBER($AD860),AO860,0)+01_指標庫!$H$13*IF(ISNUMBER($AE860),AP860,0)+01_指標庫!$H$14*IF(ISNUMBER($I860),O860,0)+01_指標庫!$H$15*IF(ISNUMBER($AH860),AS860,0)+01_指標庫!$H$16*IF(ISNUMBER($K860),P860,0)+01_指標庫!$H$17*IF(ISNUMBER($AI860),AT860,0)+01_指標庫!$H$18*IF(ISNUMBER($AJ860),AU860,0)+01_指標庫!$H$19*IF(ISNUMBER($AK860),AV860,0)+01_指標庫!$H$20*IF(ISNUMBER($BB860),BB860,0)+01_指標庫!$H$21*IF(ISNUMBER($BC860),BC860,0))/AW860,1))</f>
        <v>86.3</v>
      </c>
      <c r="AY860" s="60"/>
      <c r="AZ860" s="60"/>
      <c r="BA860" s="58" t="n">
        <f aca="false">AVERAGE($E856:$E860)/AVERAGE($E851:$E860)-1</f>
        <v>0.00414829212196155</v>
      </c>
      <c r="BB860" s="59" t="n">
        <f aca="false">IF(ISNUMBER($BA860),IF(OR($S860&lt;=-0.03,$BA860&lt;-0.003),0,IF(OR($S860&lt;=-0.02,$BA860&lt;0.01),50,100)),"")</f>
        <v>50</v>
      </c>
      <c r="BC860" s="0" t="str">
        <f aca="false">IF(OR(COUNT($AZ860)=0,COUNT($AZ859)=0),"",IF(OR($AY860/$AZ859-1&lt;=-0.03,$AZ860/$AZ859-1&lt;=-0.045,IF(COUNT($AZ851:$AZ860)=10,AVERAGE($AZ856:$AZ860)/AVERAGE($AZ851:$AZ860)-1&lt;-0.01,FALSE())),0,IF(OR($AZ860/$AZ859-1&lt;=-0.02,IF(COUNT($AZ851:$AZ860)=10,AVERAGE($AZ856:$AZ860)/AVERAGE($AZ851:$AZ860)-1&lt;0.005,FALSE())),50,100)))</f>
        <v/>
      </c>
    </row>
    <row r="861" customFormat="false" ht="15" hidden="false" customHeight="true" outlineLevel="0" collapsed="false">
      <c r="A861" s="47" t="n">
        <v>857</v>
      </c>
      <c r="B861" s="48" t="n">
        <v>43801</v>
      </c>
      <c r="C861" s="47" t="n">
        <v>2019</v>
      </c>
      <c r="D861" s="49" t="s">
        <v>236</v>
      </c>
      <c r="E861" s="50" t="n">
        <v>8309.26</v>
      </c>
      <c r="F861" s="51" t="n">
        <v>0.081204</v>
      </c>
      <c r="G861" s="51" t="n">
        <v>-0.01604</v>
      </c>
      <c r="H861" s="52" t="n">
        <v>0.898</v>
      </c>
      <c r="I861" s="53" t="n">
        <v>403</v>
      </c>
      <c r="J861" s="47" t="s">
        <v>235</v>
      </c>
      <c r="K861" s="54" t="n">
        <v>14.91</v>
      </c>
      <c r="L861" s="55" t="n">
        <f aca="false">IF(COUNT(F861)=0,50,IF(F861&gt;=0,100,IF(F861&gt;=-0.02,50,0)))</f>
        <v>100</v>
      </c>
      <c r="M861" s="55" t="n">
        <f aca="false">IF(COUNT(G861)=0,50,IF(G861&gt;-0.06,100,IF(G861&gt;-0.15,50,0)))</f>
        <v>100</v>
      </c>
      <c r="N861" s="55" t="n">
        <f aca="false">IF(COUNT(H861)=0,50,IF(H861&gt;=0.6,100,IF(H861&gt;=0.4,50,0)))</f>
        <v>100</v>
      </c>
      <c r="O861" s="55" t="n">
        <f aca="false">IF(COUNT(I861)=0,50,IF(J861="proxy_vix",50,IF(I861&lt;350,100,IF(I861&lt;=450,50,0))))</f>
        <v>50</v>
      </c>
      <c r="P861" s="55" t="n">
        <f aca="false">IF(COUNT(K861)=0,50,IF(K861&lt;20,100,IF(K861&lt;=25,50,0)))</f>
        <v>100</v>
      </c>
      <c r="Q861" s="54"/>
      <c r="R861" s="47"/>
      <c r="S861" s="51" t="n">
        <f aca="false">$E861/$E860-1</f>
        <v>-0.0112355539477943</v>
      </c>
      <c r="T861" s="56" t="n">
        <f aca="false">$K861/$K860-1</f>
        <v>0.181458003169572</v>
      </c>
      <c r="V861" s="57"/>
      <c r="W861" s="57"/>
      <c r="Y861" s="1" t="str">
        <f aca="false">IF(AX861&gt;=70,"EASY",IF(AX861&gt;40,"UNCERTAIN","HARD"))</f>
        <v>EASY</v>
      </c>
      <c r="AA861" s="58" t="n">
        <f aca="false">IF($A861&lt;200,"",AVERAGE($E812:$E861)/AVERAGE($E662:$E861)-1)</f>
        <v>0.0443586045934923</v>
      </c>
      <c r="AB861" s="59" t="n">
        <f aca="false">LOOKUP($B861,07_L1政策步階!$A$4:$A$14,07_L1政策步階!$C$4:$C$14)</f>
        <v>1</v>
      </c>
      <c r="AC861" s="57"/>
      <c r="AD861" s="57"/>
      <c r="AE861" s="57"/>
      <c r="AF861" s="57"/>
      <c r="AG861" s="57"/>
      <c r="AH861" s="57"/>
      <c r="AI861" s="57"/>
      <c r="AJ861" s="57"/>
      <c r="AK861" s="57"/>
      <c r="AL861" s="59" t="n">
        <f aca="false">IF(ISNUMBER($AA861),IF($AA861&gt;=0.005,100,IF($AA861&gt;=-0.015,50,0)),"")</f>
        <v>100</v>
      </c>
      <c r="AM861" s="59" t="n">
        <f aca="false">IF(ISNUMBER($AB861),IF($AB861=1,100,IF($AB861=0,50,0)),"")</f>
        <v>100</v>
      </c>
      <c r="AN861" s="0" t="str">
        <f aca="false">IF(ISNUMBER($AC861),IF($AC861&gt;=0.001,100,IF($AC861&gt;=-0.003,50,0)),"")</f>
        <v/>
      </c>
      <c r="AO861" s="0" t="str">
        <f aca="false">IF(ISNUMBER($AD861),IF($AD861&gt;=0.04,100,IF($AD861&gt;=0,50,0)),"")</f>
        <v/>
      </c>
      <c r="AP861" s="0" t="str">
        <f aca="false">IF(ISNUMBER($AE861),IF($AE861&gt;=25,100,IF($AE861&gt;=-75,50,0)),"")</f>
        <v/>
      </c>
      <c r="AQ861" s="0" t="str">
        <f aca="false">IF(ISNUMBER($AF861),IF($AF861&gt;0,100,IF($AF861&gt;=-50,50,0)),"")</f>
        <v/>
      </c>
      <c r="AR861" s="0" t="str">
        <f aca="false">IF(ISNUMBER($AG861),IF($AG861=1,100,IF($AG861=0,50,0)),"")</f>
        <v/>
      </c>
      <c r="AS861" s="0" t="str">
        <f aca="false">IF(ISNUMBER($AH861),IF($AH861&lt;0,100,IF($AH861&lt;=20,50,0)),"")</f>
        <v/>
      </c>
      <c r="AT861" s="0" t="str">
        <f aca="false">IF(ISNUMBER($AI861),IF($AI861&lt;0.95,100,IF($AI861&lt;=1,50,0)),"")</f>
        <v/>
      </c>
      <c r="AU861" s="0" t="str">
        <f aca="false">IF(ISNUMBER($AJ861),IF($AJ861&lt;30,0,IF($AJ861&lt;40,50,IF($AJ861&lt;=90,100,50))),"")</f>
        <v/>
      </c>
      <c r="AV861" s="0" t="str">
        <f aca="false">IF(ISNUMBER($AK861),IF($AK861&gt;-0.2,100,IF($AK861&gt;=-0.4,50,0)),"")</f>
        <v/>
      </c>
      <c r="AW861" s="59" t="n">
        <f aca="false">01_指標庫!$H$4*ISNUMBER($F861)+01_指標庫!$H$5*ISNUMBER($AA861)+01_指標庫!$H$6*ISNUMBER($G861)+01_指標庫!$H$7*ISNUMBER($H861)+01_指標庫!$H$8*ISNUMBER($AF861)+01_指標庫!$H$9*ISNUMBER($AG861)+01_指標庫!$H$10*ISNUMBER($AB861)+01_指標庫!$H$11*ISNUMBER($AC861)+01_指標庫!$H$12*ISNUMBER($AD861)+01_指標庫!$H$13*ISNUMBER($AE861)+01_指標庫!$H$14*ISNUMBER($I861)+01_指標庫!$H$15*ISNUMBER($AH861)+01_指標庫!$H$16*ISNUMBER($K861)+01_指標庫!$H$17*ISNUMBER($AI861)+01_指標庫!$H$18*ISNUMBER($AJ861)+01_指標庫!$H$19*ISNUMBER($AK861)+01_指標庫!$H$20*ISNUMBER($BB861)+01_指標庫!$H$21*ISNUMBER($BC861)</f>
        <v>51</v>
      </c>
      <c r="AX861" s="59" t="n">
        <f aca="false">IF(AW861=0,50,ROUND((01_指標庫!$H$4*IF(ISNUMBER($F861),L861,0)+01_指標庫!$H$5*IF(ISNUMBER($AA861),AL861,0)+01_指標庫!$H$6*IF(ISNUMBER($G861),M861,0)+01_指標庫!$H$7*IF(ISNUMBER($H861),N861,0)+01_指標庫!$H$8*IF(ISNUMBER($AF861),AQ861,0)+01_指標庫!$H$9*IF(ISNUMBER($AG861),AR861,0)+01_指標庫!$H$10*IF(ISNUMBER($AB861),AM861,0)+01_指標庫!$H$11*IF(ISNUMBER($AC861),AN861,0)+01_指標庫!$H$12*IF(ISNUMBER($AD861),AO861,0)+01_指標庫!$H$13*IF(ISNUMBER($AE861),AP861,0)+01_指標庫!$H$14*IF(ISNUMBER($I861),O861,0)+01_指標庫!$H$15*IF(ISNUMBER($AH861),AS861,0)+01_指標庫!$H$16*IF(ISNUMBER($K861),P861,0)+01_指標庫!$H$17*IF(ISNUMBER($AI861),AT861,0)+01_指標庫!$H$18*IF(ISNUMBER($AJ861),AU861,0)+01_指標庫!$H$19*IF(ISNUMBER($AK861),AV861,0)+01_指標庫!$H$20*IF(ISNUMBER($BB861),BB861,0)+01_指標庫!$H$21*IF(ISNUMBER($BC861),BC861,0))/AW861,1))</f>
        <v>86.3</v>
      </c>
      <c r="AY861" s="60"/>
      <c r="AZ861" s="60"/>
      <c r="BA861" s="58" t="n">
        <f aca="false">AVERAGE($E857:$E861)/AVERAGE($E852:$E861)-1</f>
        <v>0.00511594352163325</v>
      </c>
      <c r="BB861" s="59" t="n">
        <f aca="false">IF(ISNUMBER($BA861),IF(OR($S861&lt;=-0.03,$BA861&lt;-0.003),0,IF(OR($S861&lt;=-0.02,$BA861&lt;0.01),50,100)),"")</f>
        <v>50</v>
      </c>
      <c r="BC861" s="0" t="str">
        <f aca="false">IF(OR(COUNT($AZ861)=0,COUNT($AZ860)=0),"",IF(OR($AY861/$AZ860-1&lt;=-0.03,$AZ861/$AZ860-1&lt;=-0.045,IF(COUNT($AZ852:$AZ861)=10,AVERAGE($AZ857:$AZ861)/AVERAGE($AZ852:$AZ861)-1&lt;-0.01,FALSE())),0,IF(OR($AZ861/$AZ860-1&lt;=-0.02,IF(COUNT($AZ852:$AZ861)=10,AVERAGE($AZ857:$AZ861)/AVERAGE($AZ852:$AZ861)-1&lt;0.005,FALSE())),50,100)))</f>
        <v/>
      </c>
    </row>
    <row r="862" customFormat="false" ht="15" hidden="false" customHeight="true" outlineLevel="0" collapsed="false">
      <c r="A862" s="47" t="n">
        <v>858</v>
      </c>
      <c r="B862" s="48" t="n">
        <v>43802</v>
      </c>
      <c r="C862" s="47" t="n">
        <v>2019</v>
      </c>
      <c r="D862" s="49" t="s">
        <v>237</v>
      </c>
      <c r="E862" s="50" t="n">
        <v>8254.74</v>
      </c>
      <c r="F862" s="51" t="n">
        <v>0.07328</v>
      </c>
      <c r="G862" s="51" t="n">
        <v>-0.022496</v>
      </c>
      <c r="H862" s="52" t="n">
        <v>0.8776</v>
      </c>
      <c r="I862" s="53" t="n">
        <v>414</v>
      </c>
      <c r="J862" s="47" t="s">
        <v>235</v>
      </c>
      <c r="K862" s="54" t="n">
        <v>15.96</v>
      </c>
      <c r="L862" s="55" t="n">
        <f aca="false">IF(COUNT(F862)=0,50,IF(F862&gt;=0,100,IF(F862&gt;=-0.02,50,0)))</f>
        <v>100</v>
      </c>
      <c r="M862" s="55" t="n">
        <f aca="false">IF(COUNT(G862)=0,50,IF(G862&gt;-0.06,100,IF(G862&gt;-0.15,50,0)))</f>
        <v>100</v>
      </c>
      <c r="N862" s="55" t="n">
        <f aca="false">IF(COUNT(H862)=0,50,IF(H862&gt;=0.6,100,IF(H862&gt;=0.4,50,0)))</f>
        <v>100</v>
      </c>
      <c r="O862" s="55" t="n">
        <f aca="false">IF(COUNT(I862)=0,50,IF(J862="proxy_vix",50,IF(I862&lt;350,100,IF(I862&lt;=450,50,0))))</f>
        <v>50</v>
      </c>
      <c r="P862" s="55" t="n">
        <f aca="false">IF(COUNT(K862)=0,50,IF(K862&lt;20,100,IF(K862&lt;=25,50,0)))</f>
        <v>100</v>
      </c>
      <c r="Q862" s="54"/>
      <c r="R862" s="47"/>
      <c r="S862" s="51" t="n">
        <f aca="false">$E862/$E861-1</f>
        <v>-0.00656135444070838</v>
      </c>
      <c r="T862" s="56" t="n">
        <f aca="false">$K862/$K861-1</f>
        <v>0.0704225352112677</v>
      </c>
      <c r="V862" s="57"/>
      <c r="W862" s="57"/>
      <c r="Y862" s="1" t="str">
        <f aca="false">IF(AX862&gt;=70,"EASY",IF(AX862&gt;40,"UNCERTAIN","HARD"))</f>
        <v>EASY</v>
      </c>
      <c r="AA862" s="58" t="n">
        <f aca="false">IF($A862&lt;200,"",AVERAGE($E813:$E862)/AVERAGE($E663:$E862)-1)</f>
        <v>0.0446860507393154</v>
      </c>
      <c r="AB862" s="59" t="n">
        <f aca="false">LOOKUP($B862,07_L1政策步階!$A$4:$A$14,07_L1政策步階!$C$4:$C$14)</f>
        <v>1</v>
      </c>
      <c r="AC862" s="57"/>
      <c r="AD862" s="57"/>
      <c r="AE862" s="57"/>
      <c r="AF862" s="57"/>
      <c r="AG862" s="57"/>
      <c r="AH862" s="57"/>
      <c r="AI862" s="57"/>
      <c r="AJ862" s="57"/>
      <c r="AK862" s="57"/>
      <c r="AL862" s="59" t="n">
        <f aca="false">IF(ISNUMBER($AA862),IF($AA862&gt;=0.005,100,IF($AA862&gt;=-0.015,50,0)),"")</f>
        <v>100</v>
      </c>
      <c r="AM862" s="59" t="n">
        <f aca="false">IF(ISNUMBER($AB862),IF($AB862=1,100,IF($AB862=0,50,0)),"")</f>
        <v>100</v>
      </c>
      <c r="AN862" s="0" t="str">
        <f aca="false">IF(ISNUMBER($AC862),IF($AC862&gt;=0.001,100,IF($AC862&gt;=-0.003,50,0)),"")</f>
        <v/>
      </c>
      <c r="AO862" s="0" t="str">
        <f aca="false">IF(ISNUMBER($AD862),IF($AD862&gt;=0.04,100,IF($AD862&gt;=0,50,0)),"")</f>
        <v/>
      </c>
      <c r="AP862" s="0" t="str">
        <f aca="false">IF(ISNUMBER($AE862),IF($AE862&gt;=25,100,IF($AE862&gt;=-75,50,0)),"")</f>
        <v/>
      </c>
      <c r="AQ862" s="0" t="str">
        <f aca="false">IF(ISNUMBER($AF862),IF($AF862&gt;0,100,IF($AF862&gt;=-50,50,0)),"")</f>
        <v/>
      </c>
      <c r="AR862" s="0" t="str">
        <f aca="false">IF(ISNUMBER($AG862),IF($AG862=1,100,IF($AG862=0,50,0)),"")</f>
        <v/>
      </c>
      <c r="AS862" s="0" t="str">
        <f aca="false">IF(ISNUMBER($AH862),IF($AH862&lt;0,100,IF($AH862&lt;=20,50,0)),"")</f>
        <v/>
      </c>
      <c r="AT862" s="0" t="str">
        <f aca="false">IF(ISNUMBER($AI862),IF($AI862&lt;0.95,100,IF($AI862&lt;=1,50,0)),"")</f>
        <v/>
      </c>
      <c r="AU862" s="0" t="str">
        <f aca="false">IF(ISNUMBER($AJ862),IF($AJ862&lt;30,0,IF($AJ862&lt;40,50,IF($AJ862&lt;=90,100,50))),"")</f>
        <v/>
      </c>
      <c r="AV862" s="0" t="str">
        <f aca="false">IF(ISNUMBER($AK862),IF($AK862&gt;-0.2,100,IF($AK862&gt;=-0.4,50,0)),"")</f>
        <v/>
      </c>
      <c r="AW862" s="59" t="n">
        <f aca="false">01_指標庫!$H$4*ISNUMBER($F862)+01_指標庫!$H$5*ISNUMBER($AA862)+01_指標庫!$H$6*ISNUMBER($G862)+01_指標庫!$H$7*ISNUMBER($H862)+01_指標庫!$H$8*ISNUMBER($AF862)+01_指標庫!$H$9*ISNUMBER($AG862)+01_指標庫!$H$10*ISNUMBER($AB862)+01_指標庫!$H$11*ISNUMBER($AC862)+01_指標庫!$H$12*ISNUMBER($AD862)+01_指標庫!$H$13*ISNUMBER($AE862)+01_指標庫!$H$14*ISNUMBER($I862)+01_指標庫!$H$15*ISNUMBER($AH862)+01_指標庫!$H$16*ISNUMBER($K862)+01_指標庫!$H$17*ISNUMBER($AI862)+01_指標庫!$H$18*ISNUMBER($AJ862)+01_指標庫!$H$19*ISNUMBER($AK862)+01_指標庫!$H$20*ISNUMBER($BB862)+01_指標庫!$H$21*ISNUMBER($BC862)</f>
        <v>51</v>
      </c>
      <c r="AX862" s="59" t="n">
        <f aca="false">IF(AW862=0,50,ROUND((01_指標庫!$H$4*IF(ISNUMBER($F862),L862,0)+01_指標庫!$H$5*IF(ISNUMBER($AA862),AL862,0)+01_指標庫!$H$6*IF(ISNUMBER($G862),M862,0)+01_指標庫!$H$7*IF(ISNUMBER($H862),N862,0)+01_指標庫!$H$8*IF(ISNUMBER($AF862),AQ862,0)+01_指標庫!$H$9*IF(ISNUMBER($AG862),AR862,0)+01_指標庫!$H$10*IF(ISNUMBER($AB862),AM862,0)+01_指標庫!$H$11*IF(ISNUMBER($AC862),AN862,0)+01_指標庫!$H$12*IF(ISNUMBER($AD862),AO862,0)+01_指標庫!$H$13*IF(ISNUMBER($AE862),AP862,0)+01_指標庫!$H$14*IF(ISNUMBER($I862),O862,0)+01_指標庫!$H$15*IF(ISNUMBER($AH862),AS862,0)+01_指標庫!$H$16*IF(ISNUMBER($K862),P862,0)+01_指標庫!$H$17*IF(ISNUMBER($AI862),AT862,0)+01_指標庫!$H$18*IF(ISNUMBER($AJ862),AU862,0)+01_指標庫!$H$19*IF(ISNUMBER($AK862),AV862,0)+01_指標庫!$H$20*IF(ISNUMBER($BB862),BB862,0)+01_指標庫!$H$21*IF(ISNUMBER($BC862),BC862,0))/AW862,1))</f>
        <v>86.3</v>
      </c>
      <c r="AY862" s="60"/>
      <c r="AZ862" s="60"/>
      <c r="BA862" s="58" t="n">
        <f aca="false">AVERAGE($E858:$E862)/AVERAGE($E853:$E862)-1</f>
        <v>0.00319271889685191</v>
      </c>
      <c r="BB862" s="59" t="n">
        <f aca="false">IF(ISNUMBER($BA862),IF(OR($S862&lt;=-0.03,$BA862&lt;-0.003),0,IF(OR($S862&lt;=-0.02,$BA862&lt;0.01),50,100)),"")</f>
        <v>50</v>
      </c>
      <c r="BC862" s="0" t="str">
        <f aca="false">IF(OR(COUNT($AZ862)=0,COUNT($AZ861)=0),"",IF(OR($AY862/$AZ861-1&lt;=-0.03,$AZ862/$AZ861-1&lt;=-0.045,IF(COUNT($AZ853:$AZ862)=10,AVERAGE($AZ858:$AZ862)/AVERAGE($AZ853:$AZ862)-1&lt;-0.01,FALSE())),0,IF(OR($AZ862/$AZ861-1&lt;=-0.02,IF(COUNT($AZ853:$AZ862)=10,AVERAGE($AZ858:$AZ862)/AVERAGE($AZ853:$AZ862)-1&lt;0.005,FALSE())),50,100)))</f>
        <v/>
      </c>
    </row>
    <row r="863" customFormat="false" ht="15" hidden="false" customHeight="true" outlineLevel="0" collapsed="false">
      <c r="A863" s="47" t="n">
        <v>859</v>
      </c>
      <c r="B863" s="48" t="n">
        <v>43803</v>
      </c>
      <c r="C863" s="47" t="n">
        <v>2019</v>
      </c>
      <c r="D863" s="49" t="s">
        <v>238</v>
      </c>
      <c r="E863" s="50" t="n">
        <v>8296.53</v>
      </c>
      <c r="F863" s="51" t="n">
        <v>0.077849</v>
      </c>
      <c r="G863" s="51" t="n">
        <v>-0.017547</v>
      </c>
      <c r="H863" s="52" t="n">
        <v>0.8776</v>
      </c>
      <c r="I863" s="53" t="n">
        <v>402</v>
      </c>
      <c r="J863" s="47" t="s">
        <v>235</v>
      </c>
      <c r="K863" s="54" t="n">
        <v>14.8</v>
      </c>
      <c r="L863" s="55" t="n">
        <f aca="false">IF(COUNT(F863)=0,50,IF(F863&gt;=0,100,IF(F863&gt;=-0.02,50,0)))</f>
        <v>100</v>
      </c>
      <c r="M863" s="55" t="n">
        <f aca="false">IF(COUNT(G863)=0,50,IF(G863&gt;-0.06,100,IF(G863&gt;-0.15,50,0)))</f>
        <v>100</v>
      </c>
      <c r="N863" s="55" t="n">
        <f aca="false">IF(COUNT(H863)=0,50,IF(H863&gt;=0.6,100,IF(H863&gt;=0.4,50,0)))</f>
        <v>100</v>
      </c>
      <c r="O863" s="55" t="n">
        <f aca="false">IF(COUNT(I863)=0,50,IF(J863="proxy_vix",50,IF(I863&lt;350,100,IF(I863&lt;=450,50,0))))</f>
        <v>50</v>
      </c>
      <c r="P863" s="55" t="n">
        <f aca="false">IF(COUNT(K863)=0,50,IF(K863&lt;20,100,IF(K863&lt;=25,50,0)))</f>
        <v>100</v>
      </c>
      <c r="Q863" s="54"/>
      <c r="R863" s="47"/>
      <c r="S863" s="51" t="n">
        <f aca="false">$E863/$E862-1</f>
        <v>0.00506254588272936</v>
      </c>
      <c r="T863" s="56" t="n">
        <f aca="false">$K863/$K862-1</f>
        <v>-0.0726817042606517</v>
      </c>
      <c r="V863" s="57"/>
      <c r="W863" s="57"/>
      <c r="Y863" s="1" t="str">
        <f aca="false">IF(AX863&gt;=70,"EASY",IF(AX863&gt;40,"UNCERTAIN","HARD"))</f>
        <v>EASY</v>
      </c>
      <c r="AA863" s="58" t="n">
        <f aca="false">IF($A863&lt;200,"",AVERAGE($E814:$E863)/AVERAGE($E664:$E863)-1)</f>
        <v>0.0453724074599391</v>
      </c>
      <c r="AB863" s="59" t="n">
        <f aca="false">LOOKUP($B863,07_L1政策步階!$A$4:$A$14,07_L1政策步階!$C$4:$C$14)</f>
        <v>1</v>
      </c>
      <c r="AC863" s="57"/>
      <c r="AD863" s="57"/>
      <c r="AE863" s="57"/>
      <c r="AF863" s="57"/>
      <c r="AG863" s="57"/>
      <c r="AH863" s="57"/>
      <c r="AI863" s="57"/>
      <c r="AJ863" s="57"/>
      <c r="AK863" s="57"/>
      <c r="AL863" s="59" t="n">
        <f aca="false">IF(ISNUMBER($AA863),IF($AA863&gt;=0.005,100,IF($AA863&gt;=-0.015,50,0)),"")</f>
        <v>100</v>
      </c>
      <c r="AM863" s="59" t="n">
        <f aca="false">IF(ISNUMBER($AB863),IF($AB863=1,100,IF($AB863=0,50,0)),"")</f>
        <v>100</v>
      </c>
      <c r="AN863" s="0" t="str">
        <f aca="false">IF(ISNUMBER($AC863),IF($AC863&gt;=0.001,100,IF($AC863&gt;=-0.003,50,0)),"")</f>
        <v/>
      </c>
      <c r="AO863" s="0" t="str">
        <f aca="false">IF(ISNUMBER($AD863),IF($AD863&gt;=0.04,100,IF($AD863&gt;=0,50,0)),"")</f>
        <v/>
      </c>
      <c r="AP863" s="0" t="str">
        <f aca="false">IF(ISNUMBER($AE863),IF($AE863&gt;=25,100,IF($AE863&gt;=-75,50,0)),"")</f>
        <v/>
      </c>
      <c r="AQ863" s="0" t="str">
        <f aca="false">IF(ISNUMBER($AF863),IF($AF863&gt;0,100,IF($AF863&gt;=-50,50,0)),"")</f>
        <v/>
      </c>
      <c r="AR863" s="0" t="str">
        <f aca="false">IF(ISNUMBER($AG863),IF($AG863=1,100,IF($AG863=0,50,0)),"")</f>
        <v/>
      </c>
      <c r="AS863" s="0" t="str">
        <f aca="false">IF(ISNUMBER($AH863),IF($AH863&lt;0,100,IF($AH863&lt;=20,50,0)),"")</f>
        <v/>
      </c>
      <c r="AT863" s="0" t="str">
        <f aca="false">IF(ISNUMBER($AI863),IF($AI863&lt;0.95,100,IF($AI863&lt;=1,50,0)),"")</f>
        <v/>
      </c>
      <c r="AU863" s="0" t="str">
        <f aca="false">IF(ISNUMBER($AJ863),IF($AJ863&lt;30,0,IF($AJ863&lt;40,50,IF($AJ863&lt;=90,100,50))),"")</f>
        <v/>
      </c>
      <c r="AV863" s="0" t="str">
        <f aca="false">IF(ISNUMBER($AK863),IF($AK863&gt;-0.2,100,IF($AK863&gt;=-0.4,50,0)),"")</f>
        <v/>
      </c>
      <c r="AW863" s="59" t="n">
        <f aca="false">01_指標庫!$H$4*ISNUMBER($F863)+01_指標庫!$H$5*ISNUMBER($AA863)+01_指標庫!$H$6*ISNUMBER($G863)+01_指標庫!$H$7*ISNUMBER($H863)+01_指標庫!$H$8*ISNUMBER($AF863)+01_指標庫!$H$9*ISNUMBER($AG863)+01_指標庫!$H$10*ISNUMBER($AB863)+01_指標庫!$H$11*ISNUMBER($AC863)+01_指標庫!$H$12*ISNUMBER($AD863)+01_指標庫!$H$13*ISNUMBER($AE863)+01_指標庫!$H$14*ISNUMBER($I863)+01_指標庫!$H$15*ISNUMBER($AH863)+01_指標庫!$H$16*ISNUMBER($K863)+01_指標庫!$H$17*ISNUMBER($AI863)+01_指標庫!$H$18*ISNUMBER($AJ863)+01_指標庫!$H$19*ISNUMBER($AK863)+01_指標庫!$H$20*ISNUMBER($BB863)+01_指標庫!$H$21*ISNUMBER($BC863)</f>
        <v>51</v>
      </c>
      <c r="AX863" s="59" t="n">
        <f aca="false">IF(AW863=0,50,ROUND((01_指標庫!$H$4*IF(ISNUMBER($F863),L863,0)+01_指標庫!$H$5*IF(ISNUMBER($AA863),AL863,0)+01_指標庫!$H$6*IF(ISNUMBER($G863),M863,0)+01_指標庫!$H$7*IF(ISNUMBER($H863),N863,0)+01_指標庫!$H$8*IF(ISNUMBER($AF863),AQ863,0)+01_指標庫!$H$9*IF(ISNUMBER($AG863),AR863,0)+01_指標庫!$H$10*IF(ISNUMBER($AB863),AM863,0)+01_指標庫!$H$11*IF(ISNUMBER($AC863),AN863,0)+01_指標庫!$H$12*IF(ISNUMBER($AD863),AO863,0)+01_指標庫!$H$13*IF(ISNUMBER($AE863),AP863,0)+01_指標庫!$H$14*IF(ISNUMBER($I863),O863,0)+01_指標庫!$H$15*IF(ISNUMBER($AH863),AS863,0)+01_指標庫!$H$16*IF(ISNUMBER($K863),P863,0)+01_指標庫!$H$17*IF(ISNUMBER($AI863),AT863,0)+01_指標庫!$H$18*IF(ISNUMBER($AJ863),AU863,0)+01_指標庫!$H$19*IF(ISNUMBER($AK863),AV863,0)+01_指標庫!$H$20*IF(ISNUMBER($BB863),BB863,0)+01_指標庫!$H$21*IF(ISNUMBER($BC863),BC863,0))/AW863,1))</f>
        <v>86.3</v>
      </c>
      <c r="AY863" s="60"/>
      <c r="AZ863" s="60"/>
      <c r="BA863" s="58" t="n">
        <f aca="false">AVERAGE($E859:$E863)/AVERAGE($E854:$E863)-1</f>
        <v>0.00155868755194333</v>
      </c>
      <c r="BB863" s="59" t="n">
        <f aca="false">IF(ISNUMBER($BA863),IF(OR($S863&lt;=-0.03,$BA863&lt;-0.003),0,IF(OR($S863&lt;=-0.02,$BA863&lt;0.01),50,100)),"")</f>
        <v>50</v>
      </c>
      <c r="BC863" s="0" t="str">
        <f aca="false">IF(OR(COUNT($AZ863)=0,COUNT($AZ862)=0),"",IF(OR($AY863/$AZ862-1&lt;=-0.03,$AZ863/$AZ862-1&lt;=-0.045,IF(COUNT($AZ854:$AZ863)=10,AVERAGE($AZ859:$AZ863)/AVERAGE($AZ854:$AZ863)-1&lt;-0.01,FALSE())),0,IF(OR($AZ863/$AZ862-1&lt;=-0.02,IF(COUNT($AZ854:$AZ863)=10,AVERAGE($AZ859:$AZ863)/AVERAGE($AZ854:$AZ863)-1&lt;0.005,FALSE())),50,100)))</f>
        <v/>
      </c>
    </row>
    <row r="864" customFormat="false" ht="15" hidden="false" customHeight="true" outlineLevel="0" collapsed="false">
      <c r="A864" s="47" t="n">
        <v>860</v>
      </c>
      <c r="B864" s="48" t="n">
        <v>43804</v>
      </c>
      <c r="C864" s="47" t="n">
        <v>2019</v>
      </c>
      <c r="D864" s="49" t="s">
        <v>239</v>
      </c>
      <c r="E864" s="50" t="n">
        <v>8308.4</v>
      </c>
      <c r="F864" s="51" t="n">
        <v>0.078499</v>
      </c>
      <c r="G864" s="51" t="n">
        <v>-0.016141</v>
      </c>
      <c r="H864" s="52" t="n">
        <v>0.8776</v>
      </c>
      <c r="I864" s="53" t="n">
        <v>400</v>
      </c>
      <c r="J864" s="47" t="s">
        <v>235</v>
      </c>
      <c r="K864" s="54" t="n">
        <v>14.52</v>
      </c>
      <c r="L864" s="55" t="n">
        <f aca="false">IF(COUNT(F864)=0,50,IF(F864&gt;=0,100,IF(F864&gt;=-0.02,50,0)))</f>
        <v>100</v>
      </c>
      <c r="M864" s="55" t="n">
        <f aca="false">IF(COUNT(G864)=0,50,IF(G864&gt;-0.06,100,IF(G864&gt;-0.15,50,0)))</f>
        <v>100</v>
      </c>
      <c r="N864" s="55" t="n">
        <f aca="false">IF(COUNT(H864)=0,50,IF(H864&gt;=0.6,100,IF(H864&gt;=0.4,50,0)))</f>
        <v>100</v>
      </c>
      <c r="O864" s="55" t="n">
        <f aca="false">IF(COUNT(I864)=0,50,IF(J864="proxy_vix",50,IF(I864&lt;350,100,IF(I864&lt;=450,50,0))))</f>
        <v>50</v>
      </c>
      <c r="P864" s="55" t="n">
        <f aca="false">IF(COUNT(K864)=0,50,IF(K864&lt;20,100,IF(K864&lt;=25,50,0)))</f>
        <v>100</v>
      </c>
      <c r="Q864" s="54"/>
      <c r="R864" s="47"/>
      <c r="S864" s="51" t="n">
        <f aca="false">$E864/$E863-1</f>
        <v>0.00143071862573851</v>
      </c>
      <c r="T864" s="56" t="n">
        <f aca="false">$K864/$K863-1</f>
        <v>-0.0189189189189189</v>
      </c>
      <c r="V864" s="57"/>
      <c r="W864" s="57"/>
      <c r="Y864" s="1" t="str">
        <f aca="false">IF(AX864&gt;=70,"EASY",IF(AX864&gt;40,"UNCERTAIN","HARD"))</f>
        <v>EASY</v>
      </c>
      <c r="AA864" s="58" t="n">
        <f aca="false">IF($A864&lt;200,"",AVERAGE($E815:$E864)/AVERAGE($E665:$E864)-1)</f>
        <v>0.0458192271195705</v>
      </c>
      <c r="AB864" s="59" t="n">
        <f aca="false">LOOKUP($B864,07_L1政策步階!$A$4:$A$14,07_L1政策步階!$C$4:$C$14)</f>
        <v>1</v>
      </c>
      <c r="AC864" s="57"/>
      <c r="AD864" s="57"/>
      <c r="AE864" s="57"/>
      <c r="AF864" s="57"/>
      <c r="AG864" s="57"/>
      <c r="AH864" s="57"/>
      <c r="AI864" s="57"/>
      <c r="AJ864" s="57"/>
      <c r="AK864" s="57"/>
      <c r="AL864" s="59" t="n">
        <f aca="false">IF(ISNUMBER($AA864),IF($AA864&gt;=0.005,100,IF($AA864&gt;=-0.015,50,0)),"")</f>
        <v>100</v>
      </c>
      <c r="AM864" s="59" t="n">
        <f aca="false">IF(ISNUMBER($AB864),IF($AB864=1,100,IF($AB864=0,50,0)),"")</f>
        <v>100</v>
      </c>
      <c r="AN864" s="0" t="str">
        <f aca="false">IF(ISNUMBER($AC864),IF($AC864&gt;=0.001,100,IF($AC864&gt;=-0.003,50,0)),"")</f>
        <v/>
      </c>
      <c r="AO864" s="0" t="str">
        <f aca="false">IF(ISNUMBER($AD864),IF($AD864&gt;=0.04,100,IF($AD864&gt;=0,50,0)),"")</f>
        <v/>
      </c>
      <c r="AP864" s="0" t="str">
        <f aca="false">IF(ISNUMBER($AE864),IF($AE864&gt;=25,100,IF($AE864&gt;=-75,50,0)),"")</f>
        <v/>
      </c>
      <c r="AQ864" s="0" t="str">
        <f aca="false">IF(ISNUMBER($AF864),IF($AF864&gt;0,100,IF($AF864&gt;=-50,50,0)),"")</f>
        <v/>
      </c>
      <c r="AR864" s="0" t="str">
        <f aca="false">IF(ISNUMBER($AG864),IF($AG864=1,100,IF($AG864=0,50,0)),"")</f>
        <v/>
      </c>
      <c r="AS864" s="0" t="str">
        <f aca="false">IF(ISNUMBER($AH864),IF($AH864&lt;0,100,IF($AH864&lt;=20,50,0)),"")</f>
        <v/>
      </c>
      <c r="AT864" s="0" t="str">
        <f aca="false">IF(ISNUMBER($AI864),IF($AI864&lt;0.95,100,IF($AI864&lt;=1,50,0)),"")</f>
        <v/>
      </c>
      <c r="AU864" s="0" t="str">
        <f aca="false">IF(ISNUMBER($AJ864),IF($AJ864&lt;30,0,IF($AJ864&lt;40,50,IF($AJ864&lt;=90,100,50))),"")</f>
        <v/>
      </c>
      <c r="AV864" s="0" t="str">
        <f aca="false">IF(ISNUMBER($AK864),IF($AK864&gt;-0.2,100,IF($AK864&gt;=-0.4,50,0)),"")</f>
        <v/>
      </c>
      <c r="AW864" s="59" t="n">
        <f aca="false">01_指標庫!$H$4*ISNUMBER($F864)+01_指標庫!$H$5*ISNUMBER($AA864)+01_指標庫!$H$6*ISNUMBER($G864)+01_指標庫!$H$7*ISNUMBER($H864)+01_指標庫!$H$8*ISNUMBER($AF864)+01_指標庫!$H$9*ISNUMBER($AG864)+01_指標庫!$H$10*ISNUMBER($AB864)+01_指標庫!$H$11*ISNUMBER($AC864)+01_指標庫!$H$12*ISNUMBER($AD864)+01_指標庫!$H$13*ISNUMBER($AE864)+01_指標庫!$H$14*ISNUMBER($I864)+01_指標庫!$H$15*ISNUMBER($AH864)+01_指標庫!$H$16*ISNUMBER($K864)+01_指標庫!$H$17*ISNUMBER($AI864)+01_指標庫!$H$18*ISNUMBER($AJ864)+01_指標庫!$H$19*ISNUMBER($AK864)+01_指標庫!$H$20*ISNUMBER($BB864)+01_指標庫!$H$21*ISNUMBER($BC864)</f>
        <v>51</v>
      </c>
      <c r="AX864" s="59" t="n">
        <f aca="false">IF(AW864=0,50,ROUND((01_指標庫!$H$4*IF(ISNUMBER($F864),L864,0)+01_指標庫!$H$5*IF(ISNUMBER($AA864),AL864,0)+01_指標庫!$H$6*IF(ISNUMBER($G864),M864,0)+01_指標庫!$H$7*IF(ISNUMBER($H864),N864,0)+01_指標庫!$H$8*IF(ISNUMBER($AF864),AQ864,0)+01_指標庫!$H$9*IF(ISNUMBER($AG864),AR864,0)+01_指標庫!$H$10*IF(ISNUMBER($AB864),AM864,0)+01_指標庫!$H$11*IF(ISNUMBER($AC864),AN864,0)+01_指標庫!$H$12*IF(ISNUMBER($AD864),AO864,0)+01_指標庫!$H$13*IF(ISNUMBER($AE864),AP864,0)+01_指標庫!$H$14*IF(ISNUMBER($I864),O864,0)+01_指標庫!$H$15*IF(ISNUMBER($AH864),AS864,0)+01_指標庫!$H$16*IF(ISNUMBER($K864),P864,0)+01_指標庫!$H$17*IF(ISNUMBER($AI864),AT864,0)+01_指標庫!$H$18*IF(ISNUMBER($AJ864),AU864,0)+01_指標庫!$H$19*IF(ISNUMBER($AK864),AV864,0)+01_指標庫!$H$20*IF(ISNUMBER($BB864),BB864,0)+01_指標庫!$H$21*IF(ISNUMBER($BC864),BC864,0))/AW864,1))</f>
        <v>86.3</v>
      </c>
      <c r="AY864" s="60"/>
      <c r="AZ864" s="60"/>
      <c r="BA864" s="58" t="n">
        <f aca="false">AVERAGE($E860:$E864)/AVERAGE($E855:$E864)-1</f>
        <v>-0.0020098983744008</v>
      </c>
      <c r="BB864" s="59" t="n">
        <f aca="false">IF(ISNUMBER($BA864),IF(OR($S864&lt;=-0.03,$BA864&lt;-0.003),0,IF(OR($S864&lt;=-0.02,$BA864&lt;0.01),50,100)),"")</f>
        <v>50</v>
      </c>
      <c r="BC864" s="0" t="str">
        <f aca="false">IF(OR(COUNT($AZ864)=0,COUNT($AZ863)=0),"",IF(OR($AY864/$AZ863-1&lt;=-0.03,$AZ864/$AZ863-1&lt;=-0.045,IF(COUNT($AZ855:$AZ864)=10,AVERAGE($AZ860:$AZ864)/AVERAGE($AZ855:$AZ864)-1&lt;-0.01,FALSE())),0,IF(OR($AZ864/$AZ863-1&lt;=-0.02,IF(COUNT($AZ855:$AZ864)=10,AVERAGE($AZ860:$AZ864)/AVERAGE($AZ855:$AZ864)-1&lt;0.005,FALSE())),50,100)))</f>
        <v/>
      </c>
    </row>
    <row r="865" customFormat="false" ht="15" hidden="false" customHeight="true" outlineLevel="0" collapsed="false">
      <c r="A865" s="47" t="n">
        <v>861</v>
      </c>
      <c r="B865" s="48" t="n">
        <v>43805</v>
      </c>
      <c r="C865" s="47" t="n">
        <v>2019</v>
      </c>
      <c r="D865" s="49" t="s">
        <v>234</v>
      </c>
      <c r="E865" s="50" t="n">
        <v>8397.37</v>
      </c>
      <c r="F865" s="51" t="n">
        <v>0.089125</v>
      </c>
      <c r="G865" s="51" t="n">
        <v>-0.005606</v>
      </c>
      <c r="H865" s="52" t="n">
        <v>0.898</v>
      </c>
      <c r="I865" s="53" t="n">
        <v>389</v>
      </c>
      <c r="J865" s="47" t="s">
        <v>235</v>
      </c>
      <c r="K865" s="54" t="n">
        <v>13.62</v>
      </c>
      <c r="L865" s="55" t="n">
        <f aca="false">IF(COUNT(F865)=0,50,IF(F865&gt;=0,100,IF(F865&gt;=-0.02,50,0)))</f>
        <v>100</v>
      </c>
      <c r="M865" s="55" t="n">
        <f aca="false">IF(COUNT(G865)=0,50,IF(G865&gt;-0.06,100,IF(G865&gt;-0.15,50,0)))</f>
        <v>100</v>
      </c>
      <c r="N865" s="55" t="n">
        <f aca="false">IF(COUNT(H865)=0,50,IF(H865&gt;=0.6,100,IF(H865&gt;=0.4,50,0)))</f>
        <v>100</v>
      </c>
      <c r="O865" s="55" t="n">
        <f aca="false">IF(COUNT(I865)=0,50,IF(J865="proxy_vix",50,IF(I865&lt;350,100,IF(I865&lt;=450,50,0))))</f>
        <v>50</v>
      </c>
      <c r="P865" s="55" t="n">
        <f aca="false">IF(COUNT(K865)=0,50,IF(K865&lt;20,100,IF(K865&lt;=25,50,0)))</f>
        <v>100</v>
      </c>
      <c r="Q865" s="54"/>
      <c r="R865" s="47"/>
      <c r="S865" s="51" t="n">
        <f aca="false">$E865/$E864-1</f>
        <v>0.0107084396514372</v>
      </c>
      <c r="T865" s="56" t="n">
        <f aca="false">$K865/$K864-1</f>
        <v>-0.0619834710743802</v>
      </c>
      <c r="V865" s="57"/>
      <c r="W865" s="57"/>
      <c r="Y865" s="1" t="str">
        <f aca="false">IF(AX865&gt;=70,"EASY",IF(AX865&gt;40,"UNCERTAIN","HARD"))</f>
        <v>EASY</v>
      </c>
      <c r="AA865" s="58" t="n">
        <f aca="false">IF($A865&lt;200,"",AVERAGE($E816:$E865)/AVERAGE($E666:$E865)-1)</f>
        <v>0.0465552041221646</v>
      </c>
      <c r="AB865" s="59" t="n">
        <f aca="false">LOOKUP($B865,07_L1政策步階!$A$4:$A$14,07_L1政策步階!$C$4:$C$14)</f>
        <v>1</v>
      </c>
      <c r="AC865" s="57"/>
      <c r="AD865" s="57"/>
      <c r="AE865" s="57"/>
      <c r="AF865" s="57"/>
      <c r="AG865" s="57"/>
      <c r="AH865" s="57"/>
      <c r="AI865" s="57"/>
      <c r="AJ865" s="57"/>
      <c r="AK865" s="57"/>
      <c r="AL865" s="59" t="n">
        <f aca="false">IF(ISNUMBER($AA865),IF($AA865&gt;=0.005,100,IF($AA865&gt;=-0.015,50,0)),"")</f>
        <v>100</v>
      </c>
      <c r="AM865" s="59" t="n">
        <f aca="false">IF(ISNUMBER($AB865),IF($AB865=1,100,IF($AB865=0,50,0)),"")</f>
        <v>100</v>
      </c>
      <c r="AN865" s="0" t="str">
        <f aca="false">IF(ISNUMBER($AC865),IF($AC865&gt;=0.001,100,IF($AC865&gt;=-0.003,50,0)),"")</f>
        <v/>
      </c>
      <c r="AO865" s="0" t="str">
        <f aca="false">IF(ISNUMBER($AD865),IF($AD865&gt;=0.04,100,IF($AD865&gt;=0,50,0)),"")</f>
        <v/>
      </c>
      <c r="AP865" s="0" t="str">
        <f aca="false">IF(ISNUMBER($AE865),IF($AE865&gt;=25,100,IF($AE865&gt;=-75,50,0)),"")</f>
        <v/>
      </c>
      <c r="AQ865" s="0" t="str">
        <f aca="false">IF(ISNUMBER($AF865),IF($AF865&gt;0,100,IF($AF865&gt;=-50,50,0)),"")</f>
        <v/>
      </c>
      <c r="AR865" s="0" t="str">
        <f aca="false">IF(ISNUMBER($AG865),IF($AG865=1,100,IF($AG865=0,50,0)),"")</f>
        <v/>
      </c>
      <c r="AS865" s="0" t="str">
        <f aca="false">IF(ISNUMBER($AH865),IF($AH865&lt;0,100,IF($AH865&lt;=20,50,0)),"")</f>
        <v/>
      </c>
      <c r="AT865" s="0" t="str">
        <f aca="false">IF(ISNUMBER($AI865),IF($AI865&lt;0.95,100,IF($AI865&lt;=1,50,0)),"")</f>
        <v/>
      </c>
      <c r="AU865" s="0" t="str">
        <f aca="false">IF(ISNUMBER($AJ865),IF($AJ865&lt;30,0,IF($AJ865&lt;40,50,IF($AJ865&lt;=90,100,50))),"")</f>
        <v/>
      </c>
      <c r="AV865" s="0" t="str">
        <f aca="false">IF(ISNUMBER($AK865),IF($AK865&gt;-0.2,100,IF($AK865&gt;=-0.4,50,0)),"")</f>
        <v/>
      </c>
      <c r="AW865" s="59" t="n">
        <f aca="false">01_指標庫!$H$4*ISNUMBER($F865)+01_指標庫!$H$5*ISNUMBER($AA865)+01_指標庫!$H$6*ISNUMBER($G865)+01_指標庫!$H$7*ISNUMBER($H865)+01_指標庫!$H$8*ISNUMBER($AF865)+01_指標庫!$H$9*ISNUMBER($AG865)+01_指標庫!$H$10*ISNUMBER($AB865)+01_指標庫!$H$11*ISNUMBER($AC865)+01_指標庫!$H$12*ISNUMBER($AD865)+01_指標庫!$H$13*ISNUMBER($AE865)+01_指標庫!$H$14*ISNUMBER($I865)+01_指標庫!$H$15*ISNUMBER($AH865)+01_指標庫!$H$16*ISNUMBER($K865)+01_指標庫!$H$17*ISNUMBER($AI865)+01_指標庫!$H$18*ISNUMBER($AJ865)+01_指標庫!$H$19*ISNUMBER($AK865)+01_指標庫!$H$20*ISNUMBER($BB865)+01_指標庫!$H$21*ISNUMBER($BC865)</f>
        <v>51</v>
      </c>
      <c r="AX865" s="59" t="n">
        <f aca="false">IF(AW865=0,50,ROUND((01_指標庫!$H$4*IF(ISNUMBER($F865),L865,0)+01_指標庫!$H$5*IF(ISNUMBER($AA865),AL865,0)+01_指標庫!$H$6*IF(ISNUMBER($G865),M865,0)+01_指標庫!$H$7*IF(ISNUMBER($H865),N865,0)+01_指標庫!$H$8*IF(ISNUMBER($AF865),AQ865,0)+01_指標庫!$H$9*IF(ISNUMBER($AG865),AR865,0)+01_指標庫!$H$10*IF(ISNUMBER($AB865),AM865,0)+01_指標庫!$H$11*IF(ISNUMBER($AC865),AN865,0)+01_指標庫!$H$12*IF(ISNUMBER($AD865),AO865,0)+01_指標庫!$H$13*IF(ISNUMBER($AE865),AP865,0)+01_指標庫!$H$14*IF(ISNUMBER($I865),O865,0)+01_指標庫!$H$15*IF(ISNUMBER($AH865),AS865,0)+01_指標庫!$H$16*IF(ISNUMBER($K865),P865,0)+01_指標庫!$H$17*IF(ISNUMBER($AI865),AT865,0)+01_指標庫!$H$18*IF(ISNUMBER($AJ865),AU865,0)+01_指標庫!$H$19*IF(ISNUMBER($AK865),AV865,0)+01_指標庫!$H$20*IF(ISNUMBER($BB865),BB865,0)+01_指標庫!$H$21*IF(ISNUMBER($BC865),BC865,0))/AW865,1))</f>
        <v>80.4</v>
      </c>
      <c r="AY865" s="60"/>
      <c r="AZ865" s="60"/>
      <c r="BA865" s="58" t="n">
        <f aca="false">AVERAGE($E861:$E865)/AVERAGE($E856:$E865)-1</f>
        <v>-0.00373685861798778</v>
      </c>
      <c r="BB865" s="59" t="n">
        <f aca="false">IF(ISNUMBER($BA865),IF(OR($S865&lt;=-0.03,$BA865&lt;-0.003),0,IF(OR($S865&lt;=-0.02,$BA865&lt;0.01),50,100)),"")</f>
        <v>0</v>
      </c>
      <c r="BC865" s="0" t="str">
        <f aca="false">IF(OR(COUNT($AZ865)=0,COUNT($AZ864)=0),"",IF(OR($AY865/$AZ864-1&lt;=-0.03,$AZ865/$AZ864-1&lt;=-0.045,IF(COUNT($AZ856:$AZ865)=10,AVERAGE($AZ861:$AZ865)/AVERAGE($AZ856:$AZ865)-1&lt;-0.01,FALSE())),0,IF(OR($AZ865/$AZ864-1&lt;=-0.02,IF(COUNT($AZ856:$AZ865)=10,AVERAGE($AZ861:$AZ865)/AVERAGE($AZ856:$AZ865)-1&lt;0.005,FALSE())),50,100)))</f>
        <v/>
      </c>
    </row>
    <row r="866" customFormat="false" ht="15" hidden="false" customHeight="true" outlineLevel="0" collapsed="false">
      <c r="A866" s="47" t="n">
        <v>862</v>
      </c>
      <c r="B866" s="48" t="n">
        <v>43808</v>
      </c>
      <c r="C866" s="47" t="n">
        <v>2019</v>
      </c>
      <c r="D866" s="49" t="s">
        <v>236</v>
      </c>
      <c r="E866" s="50" t="n">
        <v>8362.74</v>
      </c>
      <c r="F866" s="51" t="n">
        <v>0.083757</v>
      </c>
      <c r="G866" s="51" t="n">
        <v>-0.009707</v>
      </c>
      <c r="H866" s="52" t="n">
        <v>0.8571</v>
      </c>
      <c r="I866" s="53" t="n">
        <v>388</v>
      </c>
      <c r="J866" s="47" t="s">
        <v>235</v>
      </c>
      <c r="K866" s="54" t="n">
        <v>15.86</v>
      </c>
      <c r="L866" s="55" t="n">
        <f aca="false">IF(COUNT(F866)=0,50,IF(F866&gt;=0,100,IF(F866&gt;=-0.02,50,0)))</f>
        <v>100</v>
      </c>
      <c r="M866" s="55" t="n">
        <f aca="false">IF(COUNT(G866)=0,50,IF(G866&gt;-0.06,100,IF(G866&gt;-0.15,50,0)))</f>
        <v>100</v>
      </c>
      <c r="N866" s="55" t="n">
        <f aca="false">IF(COUNT(H866)=0,50,IF(H866&gt;=0.6,100,IF(H866&gt;=0.4,50,0)))</f>
        <v>100</v>
      </c>
      <c r="O866" s="55" t="n">
        <f aca="false">IF(COUNT(I866)=0,50,IF(J866="proxy_vix",50,IF(I866&lt;350,100,IF(I866&lt;=450,50,0))))</f>
        <v>50</v>
      </c>
      <c r="P866" s="55" t="n">
        <f aca="false">IF(COUNT(K866)=0,50,IF(K866&lt;20,100,IF(K866&lt;=25,50,0)))</f>
        <v>100</v>
      </c>
      <c r="Q866" s="54"/>
      <c r="R866" s="47"/>
      <c r="S866" s="51" t="n">
        <f aca="false">$E866/$E865-1</f>
        <v>-0.00412391022427272</v>
      </c>
      <c r="T866" s="56" t="n">
        <f aca="false">$K866/$K865-1</f>
        <v>0.16446402349486</v>
      </c>
      <c r="V866" s="57"/>
      <c r="W866" s="57"/>
      <c r="Y866" s="1" t="str">
        <f aca="false">IF(AX866&gt;=70,"EASY",IF(AX866&gt;40,"UNCERTAIN","HARD"))</f>
        <v>EASY</v>
      </c>
      <c r="AA866" s="58" t="n">
        <f aca="false">IF($A866&lt;200,"",AVERAGE($E817:$E866)/AVERAGE($E667:$E866)-1)</f>
        <v>0.0474748390868611</v>
      </c>
      <c r="AB866" s="59" t="n">
        <f aca="false">LOOKUP($B866,07_L1政策步階!$A$4:$A$14,07_L1政策步階!$C$4:$C$14)</f>
        <v>1</v>
      </c>
      <c r="AC866" s="57"/>
      <c r="AD866" s="57"/>
      <c r="AE866" s="57"/>
      <c r="AF866" s="57"/>
      <c r="AG866" s="57"/>
      <c r="AH866" s="57"/>
      <c r="AI866" s="57"/>
      <c r="AJ866" s="57"/>
      <c r="AK866" s="57"/>
      <c r="AL866" s="59" t="n">
        <f aca="false">IF(ISNUMBER($AA866),IF($AA866&gt;=0.005,100,IF($AA866&gt;=-0.015,50,0)),"")</f>
        <v>100</v>
      </c>
      <c r="AM866" s="59" t="n">
        <f aca="false">IF(ISNUMBER($AB866),IF($AB866=1,100,IF($AB866=0,50,0)),"")</f>
        <v>100</v>
      </c>
      <c r="AN866" s="0" t="str">
        <f aca="false">IF(ISNUMBER($AC866),IF($AC866&gt;=0.001,100,IF($AC866&gt;=-0.003,50,0)),"")</f>
        <v/>
      </c>
      <c r="AO866" s="0" t="str">
        <f aca="false">IF(ISNUMBER($AD866),IF($AD866&gt;=0.04,100,IF($AD866&gt;=0,50,0)),"")</f>
        <v/>
      </c>
      <c r="AP866" s="0" t="str">
        <f aca="false">IF(ISNUMBER($AE866),IF($AE866&gt;=25,100,IF($AE866&gt;=-75,50,0)),"")</f>
        <v/>
      </c>
      <c r="AQ866" s="0" t="str">
        <f aca="false">IF(ISNUMBER($AF866),IF($AF866&gt;0,100,IF($AF866&gt;=-50,50,0)),"")</f>
        <v/>
      </c>
      <c r="AR866" s="0" t="str">
        <f aca="false">IF(ISNUMBER($AG866),IF($AG866=1,100,IF($AG866=0,50,0)),"")</f>
        <v/>
      </c>
      <c r="AS866" s="0" t="str">
        <f aca="false">IF(ISNUMBER($AH866),IF($AH866&lt;0,100,IF($AH866&lt;=20,50,0)),"")</f>
        <v/>
      </c>
      <c r="AT866" s="0" t="str">
        <f aca="false">IF(ISNUMBER($AI866),IF($AI866&lt;0.95,100,IF($AI866&lt;=1,50,0)),"")</f>
        <v/>
      </c>
      <c r="AU866" s="0" t="str">
        <f aca="false">IF(ISNUMBER($AJ866),IF($AJ866&lt;30,0,IF($AJ866&lt;40,50,IF($AJ866&lt;=90,100,50))),"")</f>
        <v/>
      </c>
      <c r="AV866" s="0" t="str">
        <f aca="false">IF(ISNUMBER($AK866),IF($AK866&gt;-0.2,100,IF($AK866&gt;=-0.4,50,0)),"")</f>
        <v/>
      </c>
      <c r="AW866" s="59" t="n">
        <f aca="false">01_指標庫!$H$4*ISNUMBER($F866)+01_指標庫!$H$5*ISNUMBER($AA866)+01_指標庫!$H$6*ISNUMBER($G866)+01_指標庫!$H$7*ISNUMBER($H866)+01_指標庫!$H$8*ISNUMBER($AF866)+01_指標庫!$H$9*ISNUMBER($AG866)+01_指標庫!$H$10*ISNUMBER($AB866)+01_指標庫!$H$11*ISNUMBER($AC866)+01_指標庫!$H$12*ISNUMBER($AD866)+01_指標庫!$H$13*ISNUMBER($AE866)+01_指標庫!$H$14*ISNUMBER($I866)+01_指標庫!$H$15*ISNUMBER($AH866)+01_指標庫!$H$16*ISNUMBER($K866)+01_指標庫!$H$17*ISNUMBER($AI866)+01_指標庫!$H$18*ISNUMBER($AJ866)+01_指標庫!$H$19*ISNUMBER($AK866)+01_指標庫!$H$20*ISNUMBER($BB866)+01_指標庫!$H$21*ISNUMBER($BC866)</f>
        <v>51</v>
      </c>
      <c r="AX866" s="59" t="n">
        <f aca="false">IF(AW866=0,50,ROUND((01_指標庫!$H$4*IF(ISNUMBER($F866),L866,0)+01_指標庫!$H$5*IF(ISNUMBER($AA866),AL866,0)+01_指標庫!$H$6*IF(ISNUMBER($G866),M866,0)+01_指標庫!$H$7*IF(ISNUMBER($H866),N866,0)+01_指標庫!$H$8*IF(ISNUMBER($AF866),AQ866,0)+01_指標庫!$H$9*IF(ISNUMBER($AG866),AR866,0)+01_指標庫!$H$10*IF(ISNUMBER($AB866),AM866,0)+01_指標庫!$H$11*IF(ISNUMBER($AC866),AN866,0)+01_指標庫!$H$12*IF(ISNUMBER($AD866),AO866,0)+01_指標庫!$H$13*IF(ISNUMBER($AE866),AP866,0)+01_指標庫!$H$14*IF(ISNUMBER($I866),O866,0)+01_指標庫!$H$15*IF(ISNUMBER($AH866),AS866,0)+01_指標庫!$H$16*IF(ISNUMBER($K866),P866,0)+01_指標庫!$H$17*IF(ISNUMBER($AI866),AT866,0)+01_指標庫!$H$18*IF(ISNUMBER($AJ866),AU866,0)+01_指標庫!$H$19*IF(ISNUMBER($AK866),AV866,0)+01_指標庫!$H$20*IF(ISNUMBER($BB866),BB866,0)+01_指標庫!$H$21*IF(ISNUMBER($BC866),BC866,0))/AW866,1))</f>
        <v>80.4</v>
      </c>
      <c r="AY866" s="60"/>
      <c r="AZ866" s="60"/>
      <c r="BA866" s="58" t="n">
        <f aca="false">AVERAGE($E862:$E866)/AVERAGE($E857:$E866)-1</f>
        <v>-0.00353803328923619</v>
      </c>
      <c r="BB866" s="59" t="n">
        <f aca="false">IF(ISNUMBER($BA866),IF(OR($S866&lt;=-0.03,$BA866&lt;-0.003),0,IF(OR($S866&lt;=-0.02,$BA866&lt;0.01),50,100)),"")</f>
        <v>0</v>
      </c>
      <c r="BC866" s="0" t="str">
        <f aca="false">IF(OR(COUNT($AZ866)=0,COUNT($AZ865)=0),"",IF(OR($AY866/$AZ865-1&lt;=-0.03,$AZ866/$AZ865-1&lt;=-0.045,IF(COUNT($AZ857:$AZ866)=10,AVERAGE($AZ862:$AZ866)/AVERAGE($AZ857:$AZ866)-1&lt;-0.01,FALSE())),0,IF(OR($AZ866/$AZ865-1&lt;=-0.02,IF(COUNT($AZ857:$AZ866)=10,AVERAGE($AZ862:$AZ866)/AVERAGE($AZ857:$AZ866)-1&lt;0.005,FALSE())),50,100)))</f>
        <v/>
      </c>
    </row>
    <row r="867" customFormat="false" ht="15" hidden="false" customHeight="true" outlineLevel="0" collapsed="false">
      <c r="A867" s="47" t="n">
        <v>863</v>
      </c>
      <c r="B867" s="48" t="n">
        <v>43809</v>
      </c>
      <c r="C867" s="47" t="n">
        <v>2019</v>
      </c>
      <c r="D867" s="49" t="s">
        <v>237</v>
      </c>
      <c r="E867" s="50" t="n">
        <v>8354.29</v>
      </c>
      <c r="F867" s="51" t="n">
        <v>0.081799</v>
      </c>
      <c r="G867" s="51" t="n">
        <v>-0.010707</v>
      </c>
      <c r="H867" s="52" t="n">
        <v>0.8367</v>
      </c>
      <c r="I867" s="53" t="n">
        <v>384</v>
      </c>
      <c r="J867" s="47" t="s">
        <v>235</v>
      </c>
      <c r="K867" s="54" t="n">
        <v>15.68</v>
      </c>
      <c r="L867" s="55" t="n">
        <f aca="false">IF(COUNT(F867)=0,50,IF(F867&gt;=0,100,IF(F867&gt;=-0.02,50,0)))</f>
        <v>100</v>
      </c>
      <c r="M867" s="55" t="n">
        <f aca="false">IF(COUNT(G867)=0,50,IF(G867&gt;-0.06,100,IF(G867&gt;-0.15,50,0)))</f>
        <v>100</v>
      </c>
      <c r="N867" s="55" t="n">
        <f aca="false">IF(COUNT(H867)=0,50,IF(H867&gt;=0.6,100,IF(H867&gt;=0.4,50,0)))</f>
        <v>100</v>
      </c>
      <c r="O867" s="55" t="n">
        <f aca="false">IF(COUNT(I867)=0,50,IF(J867="proxy_vix",50,IF(I867&lt;350,100,IF(I867&lt;=450,50,0))))</f>
        <v>50</v>
      </c>
      <c r="P867" s="55" t="n">
        <f aca="false">IF(COUNT(K867)=0,50,IF(K867&lt;20,100,IF(K867&lt;=25,50,0)))</f>
        <v>100</v>
      </c>
      <c r="Q867" s="54"/>
      <c r="R867" s="47"/>
      <c r="S867" s="51" t="n">
        <f aca="false">$E867/$E866-1</f>
        <v>-0.00101043437916271</v>
      </c>
      <c r="T867" s="56" t="n">
        <f aca="false">$K867/$K866-1</f>
        <v>-0.0113493064312736</v>
      </c>
      <c r="V867" s="57"/>
      <c r="W867" s="57"/>
      <c r="Y867" s="1" t="str">
        <f aca="false">IF(AX867&gt;=70,"EASY",IF(AX867&gt;40,"UNCERTAIN","HARD"))</f>
        <v>EASY</v>
      </c>
      <c r="AA867" s="58" t="n">
        <f aca="false">IF($A867&lt;200,"",AVERAGE($E818:$E867)/AVERAGE($E668:$E867)-1)</f>
        <v>0.0482063583485615</v>
      </c>
      <c r="AB867" s="59" t="n">
        <f aca="false">LOOKUP($B867,07_L1政策步階!$A$4:$A$14,07_L1政策步階!$C$4:$C$14)</f>
        <v>1</v>
      </c>
      <c r="AC867" s="57"/>
      <c r="AD867" s="57"/>
      <c r="AE867" s="57"/>
      <c r="AF867" s="57"/>
      <c r="AG867" s="57"/>
      <c r="AH867" s="57"/>
      <c r="AI867" s="57"/>
      <c r="AJ867" s="57"/>
      <c r="AK867" s="57"/>
      <c r="AL867" s="59" t="n">
        <f aca="false">IF(ISNUMBER($AA867),IF($AA867&gt;=0.005,100,IF($AA867&gt;=-0.015,50,0)),"")</f>
        <v>100</v>
      </c>
      <c r="AM867" s="59" t="n">
        <f aca="false">IF(ISNUMBER($AB867),IF($AB867=1,100,IF($AB867=0,50,0)),"")</f>
        <v>100</v>
      </c>
      <c r="AN867" s="0" t="str">
        <f aca="false">IF(ISNUMBER($AC867),IF($AC867&gt;=0.001,100,IF($AC867&gt;=-0.003,50,0)),"")</f>
        <v/>
      </c>
      <c r="AO867" s="0" t="str">
        <f aca="false">IF(ISNUMBER($AD867),IF($AD867&gt;=0.04,100,IF($AD867&gt;=0,50,0)),"")</f>
        <v/>
      </c>
      <c r="AP867" s="0" t="str">
        <f aca="false">IF(ISNUMBER($AE867),IF($AE867&gt;=25,100,IF($AE867&gt;=-75,50,0)),"")</f>
        <v/>
      </c>
      <c r="AQ867" s="0" t="str">
        <f aca="false">IF(ISNUMBER($AF867),IF($AF867&gt;0,100,IF($AF867&gt;=-50,50,0)),"")</f>
        <v/>
      </c>
      <c r="AR867" s="0" t="str">
        <f aca="false">IF(ISNUMBER($AG867),IF($AG867=1,100,IF($AG867=0,50,0)),"")</f>
        <v/>
      </c>
      <c r="AS867" s="0" t="str">
        <f aca="false">IF(ISNUMBER($AH867),IF($AH867&lt;0,100,IF($AH867&lt;=20,50,0)),"")</f>
        <v/>
      </c>
      <c r="AT867" s="0" t="str">
        <f aca="false">IF(ISNUMBER($AI867),IF($AI867&lt;0.95,100,IF($AI867&lt;=1,50,0)),"")</f>
        <v/>
      </c>
      <c r="AU867" s="0" t="str">
        <f aca="false">IF(ISNUMBER($AJ867),IF($AJ867&lt;30,0,IF($AJ867&lt;40,50,IF($AJ867&lt;=90,100,50))),"")</f>
        <v/>
      </c>
      <c r="AV867" s="0" t="str">
        <f aca="false">IF(ISNUMBER($AK867),IF($AK867&gt;-0.2,100,IF($AK867&gt;=-0.4,50,0)),"")</f>
        <v/>
      </c>
      <c r="AW867" s="59" t="n">
        <f aca="false">01_指標庫!$H$4*ISNUMBER($F867)+01_指標庫!$H$5*ISNUMBER($AA867)+01_指標庫!$H$6*ISNUMBER($G867)+01_指標庫!$H$7*ISNUMBER($H867)+01_指標庫!$H$8*ISNUMBER($AF867)+01_指標庫!$H$9*ISNUMBER($AG867)+01_指標庫!$H$10*ISNUMBER($AB867)+01_指標庫!$H$11*ISNUMBER($AC867)+01_指標庫!$H$12*ISNUMBER($AD867)+01_指標庫!$H$13*ISNUMBER($AE867)+01_指標庫!$H$14*ISNUMBER($I867)+01_指標庫!$H$15*ISNUMBER($AH867)+01_指標庫!$H$16*ISNUMBER($K867)+01_指標庫!$H$17*ISNUMBER($AI867)+01_指標庫!$H$18*ISNUMBER($AJ867)+01_指標庫!$H$19*ISNUMBER($AK867)+01_指標庫!$H$20*ISNUMBER($BB867)+01_指標庫!$H$21*ISNUMBER($BC867)</f>
        <v>51</v>
      </c>
      <c r="AX867" s="59" t="n">
        <f aca="false">IF(AW867=0,50,ROUND((01_指標庫!$H$4*IF(ISNUMBER($F867),L867,0)+01_指標庫!$H$5*IF(ISNUMBER($AA867),AL867,0)+01_指標庫!$H$6*IF(ISNUMBER($G867),M867,0)+01_指標庫!$H$7*IF(ISNUMBER($H867),N867,0)+01_指標庫!$H$8*IF(ISNUMBER($AF867),AQ867,0)+01_指標庫!$H$9*IF(ISNUMBER($AG867),AR867,0)+01_指標庫!$H$10*IF(ISNUMBER($AB867),AM867,0)+01_指標庫!$H$11*IF(ISNUMBER($AC867),AN867,0)+01_指標庫!$H$12*IF(ISNUMBER($AD867),AO867,0)+01_指標庫!$H$13*IF(ISNUMBER($AE867),AP867,0)+01_指標庫!$H$14*IF(ISNUMBER($I867),O867,0)+01_指標庫!$H$15*IF(ISNUMBER($AH867),AS867,0)+01_指標庫!$H$16*IF(ISNUMBER($K867),P867,0)+01_指標庫!$H$17*IF(ISNUMBER($AI867),AT867,0)+01_指標庫!$H$18*IF(ISNUMBER($AJ867),AU867,0)+01_指標庫!$H$19*IF(ISNUMBER($AK867),AV867,0)+01_指標庫!$H$20*IF(ISNUMBER($BB867),BB867,0)+01_指標庫!$H$21*IF(ISNUMBER($BC867),BC867,0))/AW867,1))</f>
        <v>86.3</v>
      </c>
      <c r="AY867" s="60"/>
      <c r="AZ867" s="60"/>
      <c r="BA867" s="58" t="n">
        <f aca="false">AVERAGE($E863:$E867)/AVERAGE($E858:$E867)-1</f>
        <v>-0.000943634906565016</v>
      </c>
      <c r="BB867" s="59" t="n">
        <f aca="false">IF(ISNUMBER($BA867),IF(OR($S867&lt;=-0.03,$BA867&lt;-0.003),0,IF(OR($S867&lt;=-0.02,$BA867&lt;0.01),50,100)),"")</f>
        <v>50</v>
      </c>
      <c r="BC867" s="0" t="str">
        <f aca="false">IF(OR(COUNT($AZ867)=0,COUNT($AZ866)=0),"",IF(OR($AY867/$AZ866-1&lt;=-0.03,$AZ867/$AZ866-1&lt;=-0.045,IF(COUNT($AZ858:$AZ867)=10,AVERAGE($AZ863:$AZ867)/AVERAGE($AZ858:$AZ867)-1&lt;-0.01,FALSE())),0,IF(OR($AZ867/$AZ866-1&lt;=-0.02,IF(COUNT($AZ858:$AZ867)=10,AVERAGE($AZ863:$AZ867)/AVERAGE($AZ858:$AZ867)-1&lt;0.005,FALSE())),50,100)))</f>
        <v/>
      </c>
    </row>
    <row r="868" customFormat="false" ht="15" hidden="false" customHeight="true" outlineLevel="0" collapsed="false">
      <c r="A868" s="47" t="n">
        <v>864</v>
      </c>
      <c r="B868" s="48" t="n">
        <v>43810</v>
      </c>
      <c r="C868" s="47" t="n">
        <v>2019</v>
      </c>
      <c r="D868" s="49" t="s">
        <v>238</v>
      </c>
      <c r="E868" s="50" t="n">
        <v>8402.61</v>
      </c>
      <c r="F868" s="51" t="n">
        <v>0.087151</v>
      </c>
      <c r="G868" s="51" t="n">
        <v>-0.004985</v>
      </c>
      <c r="H868" s="52" t="n">
        <v>0.8367</v>
      </c>
      <c r="I868" s="53" t="n">
        <v>383</v>
      </c>
      <c r="J868" s="47" t="s">
        <v>235</v>
      </c>
      <c r="K868" s="54" t="n">
        <v>14.99</v>
      </c>
      <c r="L868" s="55" t="n">
        <f aca="false">IF(COUNT(F868)=0,50,IF(F868&gt;=0,100,IF(F868&gt;=-0.02,50,0)))</f>
        <v>100</v>
      </c>
      <c r="M868" s="55" t="n">
        <f aca="false">IF(COUNT(G868)=0,50,IF(G868&gt;-0.06,100,IF(G868&gt;-0.15,50,0)))</f>
        <v>100</v>
      </c>
      <c r="N868" s="55" t="n">
        <f aca="false">IF(COUNT(H868)=0,50,IF(H868&gt;=0.6,100,IF(H868&gt;=0.4,50,0)))</f>
        <v>100</v>
      </c>
      <c r="O868" s="55" t="n">
        <f aca="false">IF(COUNT(I868)=0,50,IF(J868="proxy_vix",50,IF(I868&lt;350,100,IF(I868&lt;=450,50,0))))</f>
        <v>50</v>
      </c>
      <c r="P868" s="55" t="n">
        <f aca="false">IF(COUNT(K868)=0,50,IF(K868&lt;20,100,IF(K868&lt;=25,50,0)))</f>
        <v>100</v>
      </c>
      <c r="Q868" s="54"/>
      <c r="R868" s="47"/>
      <c r="S868" s="51" t="n">
        <f aca="false">$E868/$E867-1</f>
        <v>0.00578385476204435</v>
      </c>
      <c r="T868" s="56" t="n">
        <f aca="false">$K868/$K867-1</f>
        <v>-0.0440051020408163</v>
      </c>
      <c r="V868" s="57"/>
      <c r="W868" s="57"/>
      <c r="Y868" s="1" t="str">
        <f aca="false">IF(AX868&gt;=70,"EASY",IF(AX868&gt;40,"UNCERTAIN","HARD"))</f>
        <v>EASY</v>
      </c>
      <c r="AA868" s="58" t="n">
        <f aca="false">IF($A868&lt;200,"",AVERAGE($E819:$E868)/AVERAGE($E669:$E868)-1)</f>
        <v>0.0491937378333156</v>
      </c>
      <c r="AB868" s="59" t="n">
        <f aca="false">LOOKUP($B868,07_L1政策步階!$A$4:$A$14,07_L1政策步階!$C$4:$C$14)</f>
        <v>1</v>
      </c>
      <c r="AC868" s="57"/>
      <c r="AD868" s="57"/>
      <c r="AE868" s="57"/>
      <c r="AF868" s="57"/>
      <c r="AG868" s="57"/>
      <c r="AH868" s="57"/>
      <c r="AI868" s="57"/>
      <c r="AJ868" s="57"/>
      <c r="AK868" s="57"/>
      <c r="AL868" s="59" t="n">
        <f aca="false">IF(ISNUMBER($AA868),IF($AA868&gt;=0.005,100,IF($AA868&gt;=-0.015,50,0)),"")</f>
        <v>100</v>
      </c>
      <c r="AM868" s="59" t="n">
        <f aca="false">IF(ISNUMBER($AB868),IF($AB868=1,100,IF($AB868=0,50,0)),"")</f>
        <v>100</v>
      </c>
      <c r="AN868" s="0" t="str">
        <f aca="false">IF(ISNUMBER($AC868),IF($AC868&gt;=0.001,100,IF($AC868&gt;=-0.003,50,0)),"")</f>
        <v/>
      </c>
      <c r="AO868" s="0" t="str">
        <f aca="false">IF(ISNUMBER($AD868),IF($AD868&gt;=0.04,100,IF($AD868&gt;=0,50,0)),"")</f>
        <v/>
      </c>
      <c r="AP868" s="0" t="str">
        <f aca="false">IF(ISNUMBER($AE868),IF($AE868&gt;=25,100,IF($AE868&gt;=-75,50,0)),"")</f>
        <v/>
      </c>
      <c r="AQ868" s="0" t="str">
        <f aca="false">IF(ISNUMBER($AF868),IF($AF868&gt;0,100,IF($AF868&gt;=-50,50,0)),"")</f>
        <v/>
      </c>
      <c r="AR868" s="0" t="str">
        <f aca="false">IF(ISNUMBER($AG868),IF($AG868=1,100,IF($AG868=0,50,0)),"")</f>
        <v/>
      </c>
      <c r="AS868" s="0" t="str">
        <f aca="false">IF(ISNUMBER($AH868),IF($AH868&lt;0,100,IF($AH868&lt;=20,50,0)),"")</f>
        <v/>
      </c>
      <c r="AT868" s="0" t="str">
        <f aca="false">IF(ISNUMBER($AI868),IF($AI868&lt;0.95,100,IF($AI868&lt;=1,50,0)),"")</f>
        <v/>
      </c>
      <c r="AU868" s="0" t="str">
        <f aca="false">IF(ISNUMBER($AJ868),IF($AJ868&lt;30,0,IF($AJ868&lt;40,50,IF($AJ868&lt;=90,100,50))),"")</f>
        <v/>
      </c>
      <c r="AV868" s="0" t="str">
        <f aca="false">IF(ISNUMBER($AK868),IF($AK868&gt;-0.2,100,IF($AK868&gt;=-0.4,50,0)),"")</f>
        <v/>
      </c>
      <c r="AW868" s="59" t="n">
        <f aca="false">01_指標庫!$H$4*ISNUMBER($F868)+01_指標庫!$H$5*ISNUMBER($AA868)+01_指標庫!$H$6*ISNUMBER($G868)+01_指標庫!$H$7*ISNUMBER($H868)+01_指標庫!$H$8*ISNUMBER($AF868)+01_指標庫!$H$9*ISNUMBER($AG868)+01_指標庫!$H$10*ISNUMBER($AB868)+01_指標庫!$H$11*ISNUMBER($AC868)+01_指標庫!$H$12*ISNUMBER($AD868)+01_指標庫!$H$13*ISNUMBER($AE868)+01_指標庫!$H$14*ISNUMBER($I868)+01_指標庫!$H$15*ISNUMBER($AH868)+01_指標庫!$H$16*ISNUMBER($K868)+01_指標庫!$H$17*ISNUMBER($AI868)+01_指標庫!$H$18*ISNUMBER($AJ868)+01_指標庫!$H$19*ISNUMBER($AK868)+01_指標庫!$H$20*ISNUMBER($BB868)+01_指標庫!$H$21*ISNUMBER($BC868)</f>
        <v>51</v>
      </c>
      <c r="AX868" s="59" t="n">
        <f aca="false">IF(AW868=0,50,ROUND((01_指標庫!$H$4*IF(ISNUMBER($F868),L868,0)+01_指標庫!$H$5*IF(ISNUMBER($AA868),AL868,0)+01_指標庫!$H$6*IF(ISNUMBER($G868),M868,0)+01_指標庫!$H$7*IF(ISNUMBER($H868),N868,0)+01_指標庫!$H$8*IF(ISNUMBER($AF868),AQ868,0)+01_指標庫!$H$9*IF(ISNUMBER($AG868),AR868,0)+01_指標庫!$H$10*IF(ISNUMBER($AB868),AM868,0)+01_指標庫!$H$11*IF(ISNUMBER($AC868),AN868,0)+01_指標庫!$H$12*IF(ISNUMBER($AD868),AO868,0)+01_指標庫!$H$13*IF(ISNUMBER($AE868),AP868,0)+01_指標庫!$H$14*IF(ISNUMBER($I868),O868,0)+01_指標庫!$H$15*IF(ISNUMBER($AH868),AS868,0)+01_指標庫!$H$16*IF(ISNUMBER($K868),P868,0)+01_指標庫!$H$17*IF(ISNUMBER($AI868),AT868,0)+01_指標庫!$H$18*IF(ISNUMBER($AJ868),AU868,0)+01_指標庫!$H$19*IF(ISNUMBER($AK868),AV868,0)+01_指標庫!$H$20*IF(ISNUMBER($BB868),BB868,0)+01_指標庫!$H$21*IF(ISNUMBER($BC868),BC868,0))/AW868,1))</f>
        <v>86.3</v>
      </c>
      <c r="AY868" s="60"/>
      <c r="AZ868" s="60"/>
      <c r="BA868" s="58" t="n">
        <f aca="false">AVERAGE($E864:$E868)/AVERAGE($E859:$E868)-1</f>
        <v>0.00139451648202593</v>
      </c>
      <c r="BB868" s="59" t="n">
        <f aca="false">IF(ISNUMBER($BA868),IF(OR($S868&lt;=-0.03,$BA868&lt;-0.003),0,IF(OR($S868&lt;=-0.02,$BA868&lt;0.01),50,100)),"")</f>
        <v>50</v>
      </c>
      <c r="BC868" s="0" t="str">
        <f aca="false">IF(OR(COUNT($AZ868)=0,COUNT($AZ867)=0),"",IF(OR($AY868/$AZ867-1&lt;=-0.03,$AZ868/$AZ867-1&lt;=-0.045,IF(COUNT($AZ859:$AZ868)=10,AVERAGE($AZ864:$AZ868)/AVERAGE($AZ859:$AZ868)-1&lt;-0.01,FALSE())),0,IF(OR($AZ868/$AZ867-1&lt;=-0.02,IF(COUNT($AZ859:$AZ868)=10,AVERAGE($AZ864:$AZ868)/AVERAGE($AZ859:$AZ868)-1&lt;0.005,FALSE())),50,100)))</f>
        <v/>
      </c>
    </row>
    <row r="869" customFormat="false" ht="15" hidden="false" customHeight="true" outlineLevel="0" collapsed="false">
      <c r="A869" s="47" t="n">
        <v>865</v>
      </c>
      <c r="B869" s="48" t="n">
        <v>43811</v>
      </c>
      <c r="C869" s="47" t="n">
        <v>2019</v>
      </c>
      <c r="D869" s="49" t="s">
        <v>239</v>
      </c>
      <c r="E869" s="50" t="n">
        <v>8466.89</v>
      </c>
      <c r="F869" s="51" t="n">
        <v>0.094498</v>
      </c>
      <c r="G869" s="51" t="n">
        <v>0</v>
      </c>
      <c r="H869" s="52" t="n">
        <v>0.8776</v>
      </c>
      <c r="I869" s="53" t="n">
        <v>370</v>
      </c>
      <c r="J869" s="47" t="s">
        <v>235</v>
      </c>
      <c r="K869" s="54" t="n">
        <v>13.94</v>
      </c>
      <c r="L869" s="55" t="n">
        <f aca="false">IF(COUNT(F869)=0,50,IF(F869&gt;=0,100,IF(F869&gt;=-0.02,50,0)))</f>
        <v>100</v>
      </c>
      <c r="M869" s="55" t="n">
        <f aca="false">IF(COUNT(G869)=0,50,IF(G869&gt;-0.06,100,IF(G869&gt;-0.15,50,0)))</f>
        <v>100</v>
      </c>
      <c r="N869" s="55" t="n">
        <f aca="false">IF(COUNT(H869)=0,50,IF(H869&gt;=0.6,100,IF(H869&gt;=0.4,50,0)))</f>
        <v>100</v>
      </c>
      <c r="O869" s="55" t="n">
        <f aca="false">IF(COUNT(I869)=0,50,IF(J869="proxy_vix",50,IF(I869&lt;350,100,IF(I869&lt;=450,50,0))))</f>
        <v>50</v>
      </c>
      <c r="P869" s="55" t="n">
        <f aca="false">IF(COUNT(K869)=0,50,IF(K869&lt;20,100,IF(K869&lt;=25,50,0)))</f>
        <v>100</v>
      </c>
      <c r="Q869" s="54"/>
      <c r="R869" s="47"/>
      <c r="S869" s="51" t="n">
        <f aca="false">$E869/$E868-1</f>
        <v>0.00765000398685634</v>
      </c>
      <c r="T869" s="56" t="n">
        <f aca="false">$K869/$K868-1</f>
        <v>-0.0700466977985325</v>
      </c>
      <c r="V869" s="57"/>
      <c r="W869" s="57"/>
      <c r="Y869" s="1" t="str">
        <f aca="false">IF(AX869&gt;=70,"EASY",IF(AX869&gt;40,"UNCERTAIN","HARD"))</f>
        <v>EASY</v>
      </c>
      <c r="AA869" s="58" t="n">
        <f aca="false">IF($A869&lt;200,"",AVERAGE($E820:$E869)/AVERAGE($E670:$E869)-1)</f>
        <v>0.0506335736862322</v>
      </c>
      <c r="AB869" s="59" t="n">
        <f aca="false">LOOKUP($B869,07_L1政策步階!$A$4:$A$14,07_L1政策步階!$C$4:$C$14)</f>
        <v>1</v>
      </c>
      <c r="AC869" s="57"/>
      <c r="AD869" s="57"/>
      <c r="AE869" s="57"/>
      <c r="AF869" s="57"/>
      <c r="AG869" s="57"/>
      <c r="AH869" s="57"/>
      <c r="AI869" s="57"/>
      <c r="AJ869" s="57"/>
      <c r="AK869" s="57"/>
      <c r="AL869" s="59" t="n">
        <f aca="false">IF(ISNUMBER($AA869),IF($AA869&gt;=0.005,100,IF($AA869&gt;=-0.015,50,0)),"")</f>
        <v>100</v>
      </c>
      <c r="AM869" s="59" t="n">
        <f aca="false">IF(ISNUMBER($AB869),IF($AB869=1,100,IF($AB869=0,50,0)),"")</f>
        <v>100</v>
      </c>
      <c r="AN869" s="0" t="str">
        <f aca="false">IF(ISNUMBER($AC869),IF($AC869&gt;=0.001,100,IF($AC869&gt;=-0.003,50,0)),"")</f>
        <v/>
      </c>
      <c r="AO869" s="0" t="str">
        <f aca="false">IF(ISNUMBER($AD869),IF($AD869&gt;=0.04,100,IF($AD869&gt;=0,50,0)),"")</f>
        <v/>
      </c>
      <c r="AP869" s="0" t="str">
        <f aca="false">IF(ISNUMBER($AE869),IF($AE869&gt;=25,100,IF($AE869&gt;=-75,50,0)),"")</f>
        <v/>
      </c>
      <c r="AQ869" s="0" t="str">
        <f aca="false">IF(ISNUMBER($AF869),IF($AF869&gt;0,100,IF($AF869&gt;=-50,50,0)),"")</f>
        <v/>
      </c>
      <c r="AR869" s="0" t="str">
        <f aca="false">IF(ISNUMBER($AG869),IF($AG869=1,100,IF($AG869=0,50,0)),"")</f>
        <v/>
      </c>
      <c r="AS869" s="0" t="str">
        <f aca="false">IF(ISNUMBER($AH869),IF($AH869&lt;0,100,IF($AH869&lt;=20,50,0)),"")</f>
        <v/>
      </c>
      <c r="AT869" s="0" t="str">
        <f aca="false">IF(ISNUMBER($AI869),IF($AI869&lt;0.95,100,IF($AI869&lt;=1,50,0)),"")</f>
        <v/>
      </c>
      <c r="AU869" s="0" t="str">
        <f aca="false">IF(ISNUMBER($AJ869),IF($AJ869&lt;30,0,IF($AJ869&lt;40,50,IF($AJ869&lt;=90,100,50))),"")</f>
        <v/>
      </c>
      <c r="AV869" s="0" t="str">
        <f aca="false">IF(ISNUMBER($AK869),IF($AK869&gt;-0.2,100,IF($AK869&gt;=-0.4,50,0)),"")</f>
        <v/>
      </c>
      <c r="AW869" s="59" t="n">
        <f aca="false">01_指標庫!$H$4*ISNUMBER($F869)+01_指標庫!$H$5*ISNUMBER($AA869)+01_指標庫!$H$6*ISNUMBER($G869)+01_指標庫!$H$7*ISNUMBER($H869)+01_指標庫!$H$8*ISNUMBER($AF869)+01_指標庫!$H$9*ISNUMBER($AG869)+01_指標庫!$H$10*ISNUMBER($AB869)+01_指標庫!$H$11*ISNUMBER($AC869)+01_指標庫!$H$12*ISNUMBER($AD869)+01_指標庫!$H$13*ISNUMBER($AE869)+01_指標庫!$H$14*ISNUMBER($I869)+01_指標庫!$H$15*ISNUMBER($AH869)+01_指標庫!$H$16*ISNUMBER($K869)+01_指標庫!$H$17*ISNUMBER($AI869)+01_指標庫!$H$18*ISNUMBER($AJ869)+01_指標庫!$H$19*ISNUMBER($AK869)+01_指標庫!$H$20*ISNUMBER($BB869)+01_指標庫!$H$21*ISNUMBER($BC869)</f>
        <v>51</v>
      </c>
      <c r="AX869" s="59" t="n">
        <f aca="false">IF(AW869=0,50,ROUND((01_指標庫!$H$4*IF(ISNUMBER($F869),L869,0)+01_指標庫!$H$5*IF(ISNUMBER($AA869),AL869,0)+01_指標庫!$H$6*IF(ISNUMBER($G869),M869,0)+01_指標庫!$H$7*IF(ISNUMBER($H869),N869,0)+01_指標庫!$H$8*IF(ISNUMBER($AF869),AQ869,0)+01_指標庫!$H$9*IF(ISNUMBER($AG869),AR869,0)+01_指標庫!$H$10*IF(ISNUMBER($AB869),AM869,0)+01_指標庫!$H$11*IF(ISNUMBER($AC869),AN869,0)+01_指標庫!$H$12*IF(ISNUMBER($AD869),AO869,0)+01_指標庫!$H$13*IF(ISNUMBER($AE869),AP869,0)+01_指標庫!$H$14*IF(ISNUMBER($I869),O869,0)+01_指標庫!$H$15*IF(ISNUMBER($AH869),AS869,0)+01_指標庫!$H$16*IF(ISNUMBER($K869),P869,0)+01_指標庫!$H$17*IF(ISNUMBER($AI869),AT869,0)+01_指標庫!$H$18*IF(ISNUMBER($AJ869),AU869,0)+01_指標庫!$H$19*IF(ISNUMBER($AK869),AV869,0)+01_指標庫!$H$20*IF(ISNUMBER($BB869),BB869,0)+01_指標庫!$H$21*IF(ISNUMBER($BC869),BC869,0))/AW869,1))</f>
        <v>86.3</v>
      </c>
      <c r="AY869" s="60"/>
      <c r="AZ869" s="60"/>
      <c r="BA869" s="58" t="n">
        <f aca="false">AVERAGE($E865:$E869)/AVERAGE($E860:$E869)-1</f>
        <v>0.00492229749662831</v>
      </c>
      <c r="BB869" s="59" t="n">
        <f aca="false">IF(ISNUMBER($BA869),IF(OR($S869&lt;=-0.03,$BA869&lt;-0.003),0,IF(OR($S869&lt;=-0.02,$BA869&lt;0.01),50,100)),"")</f>
        <v>50</v>
      </c>
      <c r="BC869" s="0" t="str">
        <f aca="false">IF(OR(COUNT($AZ869)=0,COUNT($AZ868)=0),"",IF(OR($AY869/$AZ868-1&lt;=-0.03,$AZ869/$AZ868-1&lt;=-0.045,IF(COUNT($AZ860:$AZ869)=10,AVERAGE($AZ865:$AZ869)/AVERAGE($AZ860:$AZ869)-1&lt;-0.01,FALSE())),0,IF(OR($AZ869/$AZ868-1&lt;=-0.02,IF(COUNT($AZ860:$AZ869)=10,AVERAGE($AZ865:$AZ869)/AVERAGE($AZ860:$AZ869)-1&lt;0.005,FALSE())),50,100)))</f>
        <v/>
      </c>
    </row>
    <row r="870" customFormat="false" ht="15" hidden="false" customHeight="true" outlineLevel="0" collapsed="false">
      <c r="A870" s="47" t="n">
        <v>866</v>
      </c>
      <c r="B870" s="48" t="n">
        <v>43812</v>
      </c>
      <c r="C870" s="47" t="n">
        <v>2019</v>
      </c>
      <c r="D870" s="49" t="s">
        <v>234</v>
      </c>
      <c r="E870" s="50" t="n">
        <v>8487.71</v>
      </c>
      <c r="F870" s="51" t="n">
        <v>0.096242</v>
      </c>
      <c r="G870" s="51" t="n">
        <v>0</v>
      </c>
      <c r="H870" s="52" t="n">
        <v>0.898</v>
      </c>
      <c r="I870" s="53" t="n">
        <v>371</v>
      </c>
      <c r="J870" s="47" t="s">
        <v>235</v>
      </c>
      <c r="K870" s="54" t="n">
        <v>12.63</v>
      </c>
      <c r="L870" s="55" t="n">
        <f aca="false">IF(COUNT(F870)=0,50,IF(F870&gt;=0,100,IF(F870&gt;=-0.02,50,0)))</f>
        <v>100</v>
      </c>
      <c r="M870" s="55" t="n">
        <f aca="false">IF(COUNT(G870)=0,50,IF(G870&gt;-0.06,100,IF(G870&gt;-0.15,50,0)))</f>
        <v>100</v>
      </c>
      <c r="N870" s="55" t="n">
        <f aca="false">IF(COUNT(H870)=0,50,IF(H870&gt;=0.6,100,IF(H870&gt;=0.4,50,0)))</f>
        <v>100</v>
      </c>
      <c r="O870" s="55" t="n">
        <f aca="false">IF(COUNT(I870)=0,50,IF(J870="proxy_vix",50,IF(I870&lt;350,100,IF(I870&lt;=450,50,0))))</f>
        <v>50</v>
      </c>
      <c r="P870" s="55" t="n">
        <f aca="false">IF(COUNT(K870)=0,50,IF(K870&lt;20,100,IF(K870&lt;=25,50,0)))</f>
        <v>100</v>
      </c>
      <c r="Q870" s="54"/>
      <c r="R870" s="47"/>
      <c r="S870" s="51" t="n">
        <f aca="false">$E870/$E869-1</f>
        <v>0.00245899025498142</v>
      </c>
      <c r="T870" s="56" t="n">
        <f aca="false">$K870/$K869-1</f>
        <v>-0.0939741750358679</v>
      </c>
      <c r="V870" s="57"/>
      <c r="W870" s="57"/>
      <c r="Y870" s="1" t="str">
        <f aca="false">IF(AX870&gt;=70,"EASY",IF(AX870&gt;40,"UNCERTAIN","HARD"))</f>
        <v>EASY</v>
      </c>
      <c r="AA870" s="58" t="n">
        <f aca="false">IF($A870&lt;200,"",AVERAGE($E821:$E870)/AVERAGE($E671:$E870)-1)</f>
        <v>0.0519209316968017</v>
      </c>
      <c r="AB870" s="59" t="n">
        <f aca="false">LOOKUP($B870,07_L1政策步階!$A$4:$A$14,07_L1政策步階!$C$4:$C$14)</f>
        <v>1</v>
      </c>
      <c r="AC870" s="57"/>
      <c r="AD870" s="57"/>
      <c r="AE870" s="57"/>
      <c r="AF870" s="57"/>
      <c r="AG870" s="57"/>
      <c r="AH870" s="57"/>
      <c r="AI870" s="57"/>
      <c r="AJ870" s="57"/>
      <c r="AK870" s="57"/>
      <c r="AL870" s="59" t="n">
        <f aca="false">IF(ISNUMBER($AA870),IF($AA870&gt;=0.005,100,IF($AA870&gt;=-0.015,50,0)),"")</f>
        <v>100</v>
      </c>
      <c r="AM870" s="59" t="n">
        <f aca="false">IF(ISNUMBER($AB870),IF($AB870=1,100,IF($AB870=0,50,0)),"")</f>
        <v>100</v>
      </c>
      <c r="AN870" s="0" t="str">
        <f aca="false">IF(ISNUMBER($AC870),IF($AC870&gt;=0.001,100,IF($AC870&gt;=-0.003,50,0)),"")</f>
        <v/>
      </c>
      <c r="AO870" s="0" t="str">
        <f aca="false">IF(ISNUMBER($AD870),IF($AD870&gt;=0.04,100,IF($AD870&gt;=0,50,0)),"")</f>
        <v/>
      </c>
      <c r="AP870" s="0" t="str">
        <f aca="false">IF(ISNUMBER($AE870),IF($AE870&gt;=25,100,IF($AE870&gt;=-75,50,0)),"")</f>
        <v/>
      </c>
      <c r="AQ870" s="0" t="str">
        <f aca="false">IF(ISNUMBER($AF870),IF($AF870&gt;0,100,IF($AF870&gt;=-50,50,0)),"")</f>
        <v/>
      </c>
      <c r="AR870" s="0" t="str">
        <f aca="false">IF(ISNUMBER($AG870),IF($AG870=1,100,IF($AG870=0,50,0)),"")</f>
        <v/>
      </c>
      <c r="AS870" s="0" t="str">
        <f aca="false">IF(ISNUMBER($AH870),IF($AH870&lt;0,100,IF($AH870&lt;=20,50,0)),"")</f>
        <v/>
      </c>
      <c r="AT870" s="0" t="str">
        <f aca="false">IF(ISNUMBER($AI870),IF($AI870&lt;0.95,100,IF($AI870&lt;=1,50,0)),"")</f>
        <v/>
      </c>
      <c r="AU870" s="0" t="str">
        <f aca="false">IF(ISNUMBER($AJ870),IF($AJ870&lt;30,0,IF($AJ870&lt;40,50,IF($AJ870&lt;=90,100,50))),"")</f>
        <v/>
      </c>
      <c r="AV870" s="0" t="str">
        <f aca="false">IF(ISNUMBER($AK870),IF($AK870&gt;-0.2,100,IF($AK870&gt;=-0.4,50,0)),"")</f>
        <v/>
      </c>
      <c r="AW870" s="59" t="n">
        <f aca="false">01_指標庫!$H$4*ISNUMBER($F870)+01_指標庫!$H$5*ISNUMBER($AA870)+01_指標庫!$H$6*ISNUMBER($G870)+01_指標庫!$H$7*ISNUMBER($H870)+01_指標庫!$H$8*ISNUMBER($AF870)+01_指標庫!$H$9*ISNUMBER($AG870)+01_指標庫!$H$10*ISNUMBER($AB870)+01_指標庫!$H$11*ISNUMBER($AC870)+01_指標庫!$H$12*ISNUMBER($AD870)+01_指標庫!$H$13*ISNUMBER($AE870)+01_指標庫!$H$14*ISNUMBER($I870)+01_指標庫!$H$15*ISNUMBER($AH870)+01_指標庫!$H$16*ISNUMBER($K870)+01_指標庫!$H$17*ISNUMBER($AI870)+01_指標庫!$H$18*ISNUMBER($AJ870)+01_指標庫!$H$19*ISNUMBER($AK870)+01_指標庫!$H$20*ISNUMBER($BB870)+01_指標庫!$H$21*ISNUMBER($BC870)</f>
        <v>51</v>
      </c>
      <c r="AX870" s="59" t="n">
        <f aca="false">IF(AW870=0,50,ROUND((01_指標庫!$H$4*IF(ISNUMBER($F870),L870,0)+01_指標庫!$H$5*IF(ISNUMBER($AA870),AL870,0)+01_指標庫!$H$6*IF(ISNUMBER($G870),M870,0)+01_指標庫!$H$7*IF(ISNUMBER($H870),N870,0)+01_指標庫!$H$8*IF(ISNUMBER($AF870),AQ870,0)+01_指標庫!$H$9*IF(ISNUMBER($AG870),AR870,0)+01_指標庫!$H$10*IF(ISNUMBER($AB870),AM870,0)+01_指標庫!$H$11*IF(ISNUMBER($AC870),AN870,0)+01_指標庫!$H$12*IF(ISNUMBER($AD870),AO870,0)+01_指標庫!$H$13*IF(ISNUMBER($AE870),AP870,0)+01_指標庫!$H$14*IF(ISNUMBER($I870),O870,0)+01_指標庫!$H$15*IF(ISNUMBER($AH870),AS870,0)+01_指標庫!$H$16*IF(ISNUMBER($K870),P870,0)+01_指標庫!$H$17*IF(ISNUMBER($AI870),AT870,0)+01_指標庫!$H$18*IF(ISNUMBER($AJ870),AU870,0)+01_指標庫!$H$19*IF(ISNUMBER($AK870),AV870,0)+01_指標庫!$H$20*IF(ISNUMBER($BB870),BB870,0)+01_指標庫!$H$21*IF(ISNUMBER($BC870),BC870,0))/AW870,1))</f>
        <v>86.3</v>
      </c>
      <c r="AY870" s="60"/>
      <c r="AZ870" s="60"/>
      <c r="BA870" s="58" t="n">
        <f aca="false">AVERAGE($E866:$E870)/AVERAGE($E861:$E870)-1</f>
        <v>0.00607289240361197</v>
      </c>
      <c r="BB870" s="59" t="n">
        <f aca="false">IF(ISNUMBER($BA870),IF(OR($S870&lt;=-0.03,$BA870&lt;-0.003),0,IF(OR($S870&lt;=-0.02,$BA870&lt;0.01),50,100)),"")</f>
        <v>50</v>
      </c>
      <c r="BC870" s="0" t="str">
        <f aca="false">IF(OR(COUNT($AZ870)=0,COUNT($AZ869)=0),"",IF(OR($AY870/$AZ869-1&lt;=-0.03,$AZ870/$AZ869-1&lt;=-0.045,IF(COUNT($AZ861:$AZ870)=10,AVERAGE($AZ866:$AZ870)/AVERAGE($AZ861:$AZ870)-1&lt;-0.01,FALSE())),0,IF(OR($AZ870/$AZ869-1&lt;=-0.02,IF(COUNT($AZ861:$AZ870)=10,AVERAGE($AZ866:$AZ870)/AVERAGE($AZ861:$AZ870)-1&lt;0.005,FALSE())),50,100)))</f>
        <v/>
      </c>
    </row>
    <row r="871" customFormat="false" ht="15" hidden="false" customHeight="true" outlineLevel="0" collapsed="false">
      <c r="A871" s="47" t="n">
        <v>867</v>
      </c>
      <c r="B871" s="48" t="n">
        <v>43815</v>
      </c>
      <c r="C871" s="47" t="n">
        <v>2019</v>
      </c>
      <c r="D871" s="49" t="s">
        <v>236</v>
      </c>
      <c r="E871" s="50" t="n">
        <v>8570.33</v>
      </c>
      <c r="F871" s="51" t="n">
        <v>0.1059</v>
      </c>
      <c r="G871" s="51" t="n">
        <v>0</v>
      </c>
      <c r="H871" s="52" t="n">
        <v>0.9184</v>
      </c>
      <c r="I871" s="53" t="n">
        <v>362</v>
      </c>
      <c r="J871" s="47" t="s">
        <v>235</v>
      </c>
      <c r="K871" s="54" t="n">
        <v>12.14</v>
      </c>
      <c r="L871" s="55" t="n">
        <f aca="false">IF(COUNT(F871)=0,50,IF(F871&gt;=0,100,IF(F871&gt;=-0.02,50,0)))</f>
        <v>100</v>
      </c>
      <c r="M871" s="55" t="n">
        <f aca="false">IF(COUNT(G871)=0,50,IF(G871&gt;-0.06,100,IF(G871&gt;-0.15,50,0)))</f>
        <v>100</v>
      </c>
      <c r="N871" s="55" t="n">
        <f aca="false">IF(COUNT(H871)=0,50,IF(H871&gt;=0.6,100,IF(H871&gt;=0.4,50,0)))</f>
        <v>100</v>
      </c>
      <c r="O871" s="55" t="n">
        <f aca="false">IF(COUNT(I871)=0,50,IF(J871="proxy_vix",50,IF(I871&lt;350,100,IF(I871&lt;=450,50,0))))</f>
        <v>50</v>
      </c>
      <c r="P871" s="55" t="n">
        <f aca="false">IF(COUNT(K871)=0,50,IF(K871&lt;20,100,IF(K871&lt;=25,50,0)))</f>
        <v>100</v>
      </c>
      <c r="Q871" s="54"/>
      <c r="R871" s="47"/>
      <c r="S871" s="51" t="n">
        <f aca="false">$E871/$E870-1</f>
        <v>0.00973407432629059</v>
      </c>
      <c r="T871" s="56" t="n">
        <f aca="false">$K871/$K870-1</f>
        <v>-0.0387965162311956</v>
      </c>
      <c r="V871" s="57"/>
      <c r="W871" s="57"/>
      <c r="Y871" s="1" t="str">
        <f aca="false">IF(AX871&gt;=70,"EASY",IF(AX871&gt;40,"UNCERTAIN","HARD"))</f>
        <v>EASY</v>
      </c>
      <c r="AA871" s="58" t="n">
        <f aca="false">IF($A871&lt;200,"",AVERAGE($E822:$E871)/AVERAGE($E672:$E871)-1)</f>
        <v>0.0530640278830272</v>
      </c>
      <c r="AB871" s="59" t="n">
        <f aca="false">LOOKUP($B871,07_L1政策步階!$A$4:$A$14,07_L1政策步階!$C$4:$C$14)</f>
        <v>1</v>
      </c>
      <c r="AC871" s="57"/>
      <c r="AD871" s="57"/>
      <c r="AE871" s="57"/>
      <c r="AF871" s="57"/>
      <c r="AG871" s="57"/>
      <c r="AH871" s="57"/>
      <c r="AI871" s="57"/>
      <c r="AJ871" s="57"/>
      <c r="AK871" s="57"/>
      <c r="AL871" s="59" t="n">
        <f aca="false">IF(ISNUMBER($AA871),IF($AA871&gt;=0.005,100,IF($AA871&gt;=-0.015,50,0)),"")</f>
        <v>100</v>
      </c>
      <c r="AM871" s="59" t="n">
        <f aca="false">IF(ISNUMBER($AB871),IF($AB871=1,100,IF($AB871=0,50,0)),"")</f>
        <v>100</v>
      </c>
      <c r="AN871" s="0" t="str">
        <f aca="false">IF(ISNUMBER($AC871),IF($AC871&gt;=0.001,100,IF($AC871&gt;=-0.003,50,0)),"")</f>
        <v/>
      </c>
      <c r="AO871" s="0" t="str">
        <f aca="false">IF(ISNUMBER($AD871),IF($AD871&gt;=0.04,100,IF($AD871&gt;=0,50,0)),"")</f>
        <v/>
      </c>
      <c r="AP871" s="0" t="str">
        <f aca="false">IF(ISNUMBER($AE871),IF($AE871&gt;=25,100,IF($AE871&gt;=-75,50,0)),"")</f>
        <v/>
      </c>
      <c r="AQ871" s="0" t="str">
        <f aca="false">IF(ISNUMBER($AF871),IF($AF871&gt;0,100,IF($AF871&gt;=-50,50,0)),"")</f>
        <v/>
      </c>
      <c r="AR871" s="0" t="str">
        <f aca="false">IF(ISNUMBER($AG871),IF($AG871=1,100,IF($AG871=0,50,0)),"")</f>
        <v/>
      </c>
      <c r="AS871" s="0" t="str">
        <f aca="false">IF(ISNUMBER($AH871),IF($AH871&lt;0,100,IF($AH871&lt;=20,50,0)),"")</f>
        <v/>
      </c>
      <c r="AT871" s="0" t="str">
        <f aca="false">IF(ISNUMBER($AI871),IF($AI871&lt;0.95,100,IF($AI871&lt;=1,50,0)),"")</f>
        <v/>
      </c>
      <c r="AU871" s="0" t="str">
        <f aca="false">IF(ISNUMBER($AJ871),IF($AJ871&lt;30,0,IF($AJ871&lt;40,50,IF($AJ871&lt;=90,100,50))),"")</f>
        <v/>
      </c>
      <c r="AV871" s="0" t="str">
        <f aca="false">IF(ISNUMBER($AK871),IF($AK871&gt;-0.2,100,IF($AK871&gt;=-0.4,50,0)),"")</f>
        <v/>
      </c>
      <c r="AW871" s="59" t="n">
        <f aca="false">01_指標庫!$H$4*ISNUMBER($F871)+01_指標庫!$H$5*ISNUMBER($AA871)+01_指標庫!$H$6*ISNUMBER($G871)+01_指標庫!$H$7*ISNUMBER($H871)+01_指標庫!$H$8*ISNUMBER($AF871)+01_指標庫!$H$9*ISNUMBER($AG871)+01_指標庫!$H$10*ISNUMBER($AB871)+01_指標庫!$H$11*ISNUMBER($AC871)+01_指標庫!$H$12*ISNUMBER($AD871)+01_指標庫!$H$13*ISNUMBER($AE871)+01_指標庫!$H$14*ISNUMBER($I871)+01_指標庫!$H$15*ISNUMBER($AH871)+01_指標庫!$H$16*ISNUMBER($K871)+01_指標庫!$H$17*ISNUMBER($AI871)+01_指標庫!$H$18*ISNUMBER($AJ871)+01_指標庫!$H$19*ISNUMBER($AK871)+01_指標庫!$H$20*ISNUMBER($BB871)+01_指標庫!$H$21*ISNUMBER($BC871)</f>
        <v>51</v>
      </c>
      <c r="AX871" s="59" t="n">
        <f aca="false">IF(AW871=0,50,ROUND((01_指標庫!$H$4*IF(ISNUMBER($F871),L871,0)+01_指標庫!$H$5*IF(ISNUMBER($AA871),AL871,0)+01_指標庫!$H$6*IF(ISNUMBER($G871),M871,0)+01_指標庫!$H$7*IF(ISNUMBER($H871),N871,0)+01_指標庫!$H$8*IF(ISNUMBER($AF871),AQ871,0)+01_指標庫!$H$9*IF(ISNUMBER($AG871),AR871,0)+01_指標庫!$H$10*IF(ISNUMBER($AB871),AM871,0)+01_指標庫!$H$11*IF(ISNUMBER($AC871),AN871,0)+01_指標庫!$H$12*IF(ISNUMBER($AD871),AO871,0)+01_指標庫!$H$13*IF(ISNUMBER($AE871),AP871,0)+01_指標庫!$H$14*IF(ISNUMBER($I871),O871,0)+01_指標庫!$H$15*IF(ISNUMBER($AH871),AS871,0)+01_指標庫!$H$16*IF(ISNUMBER($K871),P871,0)+01_指標庫!$H$17*IF(ISNUMBER($AI871),AT871,0)+01_指標庫!$H$18*IF(ISNUMBER($AJ871),AU871,0)+01_指標庫!$H$19*IF(ISNUMBER($AK871),AV871,0)+01_指標庫!$H$20*IF(ISNUMBER($BB871),BB871,0)+01_指標庫!$H$21*IF(ISNUMBER($BC871),BC871,0))/AW871,1))</f>
        <v>86.3</v>
      </c>
      <c r="AY871" s="60"/>
      <c r="AZ871" s="60"/>
      <c r="BA871" s="58" t="n">
        <f aca="false">AVERAGE($E867:$E871)/AVERAGE($E862:$E871)-1</f>
        <v>0.007890790176732</v>
      </c>
      <c r="BB871" s="59" t="n">
        <f aca="false">IF(ISNUMBER($BA871),IF(OR($S871&lt;=-0.03,$BA871&lt;-0.003),0,IF(OR($S871&lt;=-0.02,$BA871&lt;0.01),50,100)),"")</f>
        <v>50</v>
      </c>
      <c r="BC871" s="0" t="str">
        <f aca="false">IF(OR(COUNT($AZ871)=0,COUNT($AZ870)=0),"",IF(OR($AY871/$AZ870-1&lt;=-0.03,$AZ871/$AZ870-1&lt;=-0.045,IF(COUNT($AZ862:$AZ871)=10,AVERAGE($AZ867:$AZ871)/AVERAGE($AZ862:$AZ871)-1&lt;-0.01,FALSE())),0,IF(OR($AZ871/$AZ870-1&lt;=-0.02,IF(COUNT($AZ862:$AZ871)=10,AVERAGE($AZ867:$AZ871)/AVERAGE($AZ862:$AZ871)-1&lt;0.005,FALSE())),50,100)))</f>
        <v/>
      </c>
    </row>
    <row r="872" customFormat="false" ht="15" hidden="false" customHeight="true" outlineLevel="0" collapsed="false">
      <c r="A872" s="47" t="n">
        <v>868</v>
      </c>
      <c r="B872" s="48" t="n">
        <v>43816</v>
      </c>
      <c r="C872" s="47" t="n">
        <v>2019</v>
      </c>
      <c r="D872" s="49" t="s">
        <v>237</v>
      </c>
      <c r="E872" s="50" t="n">
        <v>8575.7</v>
      </c>
      <c r="F872" s="51" t="n">
        <v>0.10558</v>
      </c>
      <c r="G872" s="51" t="n">
        <v>0</v>
      </c>
      <c r="H872" s="52" t="n">
        <v>0.8776</v>
      </c>
      <c r="I872" s="53" t="n">
        <v>358</v>
      </c>
      <c r="J872" s="47" t="s">
        <v>235</v>
      </c>
      <c r="K872" s="54" t="n">
        <v>12.29</v>
      </c>
      <c r="L872" s="55" t="n">
        <f aca="false">IF(COUNT(F872)=0,50,IF(F872&gt;=0,100,IF(F872&gt;=-0.02,50,0)))</f>
        <v>100</v>
      </c>
      <c r="M872" s="55" t="n">
        <f aca="false">IF(COUNT(G872)=0,50,IF(G872&gt;-0.06,100,IF(G872&gt;-0.15,50,0)))</f>
        <v>100</v>
      </c>
      <c r="N872" s="55" t="n">
        <f aca="false">IF(COUNT(H872)=0,50,IF(H872&gt;=0.6,100,IF(H872&gt;=0.4,50,0)))</f>
        <v>100</v>
      </c>
      <c r="O872" s="55" t="n">
        <f aca="false">IF(COUNT(I872)=0,50,IF(J872="proxy_vix",50,IF(I872&lt;350,100,IF(I872&lt;=450,50,0))))</f>
        <v>50</v>
      </c>
      <c r="P872" s="55" t="n">
        <f aca="false">IF(COUNT(K872)=0,50,IF(K872&lt;20,100,IF(K872&lt;=25,50,0)))</f>
        <v>100</v>
      </c>
      <c r="Q872" s="54"/>
      <c r="R872" s="47"/>
      <c r="S872" s="51" t="n">
        <f aca="false">$E872/$E871-1</f>
        <v>0.000626580306709368</v>
      </c>
      <c r="T872" s="56" t="n">
        <f aca="false">$K872/$K871-1</f>
        <v>0.0123558484349258</v>
      </c>
      <c r="V872" s="57"/>
      <c r="W872" s="57"/>
      <c r="Y872" s="1" t="str">
        <f aca="false">IF(AX872&gt;=70,"EASY",IF(AX872&gt;40,"UNCERTAIN","HARD"))</f>
        <v>EASY</v>
      </c>
      <c r="AA872" s="58" t="n">
        <f aca="false">IF($A872&lt;200,"",AVERAGE($E823:$E872)/AVERAGE($E673:$E872)-1)</f>
        <v>0.054293975450437</v>
      </c>
      <c r="AB872" s="59" t="n">
        <f aca="false">LOOKUP($B872,07_L1政策步階!$A$4:$A$14,07_L1政策步階!$C$4:$C$14)</f>
        <v>1</v>
      </c>
      <c r="AC872" s="57"/>
      <c r="AD872" s="57"/>
      <c r="AE872" s="57"/>
      <c r="AF872" s="57"/>
      <c r="AG872" s="57"/>
      <c r="AH872" s="57"/>
      <c r="AI872" s="57"/>
      <c r="AJ872" s="57"/>
      <c r="AK872" s="57"/>
      <c r="AL872" s="59" t="n">
        <f aca="false">IF(ISNUMBER($AA872),IF($AA872&gt;=0.005,100,IF($AA872&gt;=-0.015,50,0)),"")</f>
        <v>100</v>
      </c>
      <c r="AM872" s="59" t="n">
        <f aca="false">IF(ISNUMBER($AB872),IF($AB872=1,100,IF($AB872=0,50,0)),"")</f>
        <v>100</v>
      </c>
      <c r="AN872" s="0" t="str">
        <f aca="false">IF(ISNUMBER($AC872),IF($AC872&gt;=0.001,100,IF($AC872&gt;=-0.003,50,0)),"")</f>
        <v/>
      </c>
      <c r="AO872" s="0" t="str">
        <f aca="false">IF(ISNUMBER($AD872),IF($AD872&gt;=0.04,100,IF($AD872&gt;=0,50,0)),"")</f>
        <v/>
      </c>
      <c r="AP872" s="0" t="str">
        <f aca="false">IF(ISNUMBER($AE872),IF($AE872&gt;=25,100,IF($AE872&gt;=-75,50,0)),"")</f>
        <v/>
      </c>
      <c r="AQ872" s="0" t="str">
        <f aca="false">IF(ISNUMBER($AF872),IF($AF872&gt;0,100,IF($AF872&gt;=-50,50,0)),"")</f>
        <v/>
      </c>
      <c r="AR872" s="0" t="str">
        <f aca="false">IF(ISNUMBER($AG872),IF($AG872=1,100,IF($AG872=0,50,0)),"")</f>
        <v/>
      </c>
      <c r="AS872" s="0" t="str">
        <f aca="false">IF(ISNUMBER($AH872),IF($AH872&lt;0,100,IF($AH872&lt;=20,50,0)),"")</f>
        <v/>
      </c>
      <c r="AT872" s="0" t="str">
        <f aca="false">IF(ISNUMBER($AI872),IF($AI872&lt;0.95,100,IF($AI872&lt;=1,50,0)),"")</f>
        <v/>
      </c>
      <c r="AU872" s="0" t="str">
        <f aca="false">IF(ISNUMBER($AJ872),IF($AJ872&lt;30,0,IF($AJ872&lt;40,50,IF($AJ872&lt;=90,100,50))),"")</f>
        <v/>
      </c>
      <c r="AV872" s="0" t="str">
        <f aca="false">IF(ISNUMBER($AK872),IF($AK872&gt;-0.2,100,IF($AK872&gt;=-0.4,50,0)),"")</f>
        <v/>
      </c>
      <c r="AW872" s="59" t="n">
        <f aca="false">01_指標庫!$H$4*ISNUMBER($F872)+01_指標庫!$H$5*ISNUMBER($AA872)+01_指標庫!$H$6*ISNUMBER($G872)+01_指標庫!$H$7*ISNUMBER($H872)+01_指標庫!$H$8*ISNUMBER($AF872)+01_指標庫!$H$9*ISNUMBER($AG872)+01_指標庫!$H$10*ISNUMBER($AB872)+01_指標庫!$H$11*ISNUMBER($AC872)+01_指標庫!$H$12*ISNUMBER($AD872)+01_指標庫!$H$13*ISNUMBER($AE872)+01_指標庫!$H$14*ISNUMBER($I872)+01_指標庫!$H$15*ISNUMBER($AH872)+01_指標庫!$H$16*ISNUMBER($K872)+01_指標庫!$H$17*ISNUMBER($AI872)+01_指標庫!$H$18*ISNUMBER($AJ872)+01_指標庫!$H$19*ISNUMBER($AK872)+01_指標庫!$H$20*ISNUMBER($BB872)+01_指標庫!$H$21*ISNUMBER($BC872)</f>
        <v>51</v>
      </c>
      <c r="AX872" s="59" t="n">
        <f aca="false">IF(AW872=0,50,ROUND((01_指標庫!$H$4*IF(ISNUMBER($F872),L872,0)+01_指標庫!$H$5*IF(ISNUMBER($AA872),AL872,0)+01_指標庫!$H$6*IF(ISNUMBER($G872),M872,0)+01_指標庫!$H$7*IF(ISNUMBER($H872),N872,0)+01_指標庫!$H$8*IF(ISNUMBER($AF872),AQ872,0)+01_指標庫!$H$9*IF(ISNUMBER($AG872),AR872,0)+01_指標庫!$H$10*IF(ISNUMBER($AB872),AM872,0)+01_指標庫!$H$11*IF(ISNUMBER($AC872),AN872,0)+01_指標庫!$H$12*IF(ISNUMBER($AD872),AO872,0)+01_指標庫!$H$13*IF(ISNUMBER($AE872),AP872,0)+01_指標庫!$H$14*IF(ISNUMBER($I872),O872,0)+01_指標庫!$H$15*IF(ISNUMBER($AH872),AS872,0)+01_指標庫!$H$16*IF(ISNUMBER($K872),P872,0)+01_指標庫!$H$17*IF(ISNUMBER($AI872),AT872,0)+01_指標庫!$H$18*IF(ISNUMBER($AJ872),AU872,0)+01_指標庫!$H$19*IF(ISNUMBER($AK872),AV872,0)+01_指標庫!$H$20*IF(ISNUMBER($BB872),BB872,0)+01_指標庫!$H$21*IF(ISNUMBER($BC872),BC872,0))/AW872,1))</f>
        <v>86.3</v>
      </c>
      <c r="AY872" s="60"/>
      <c r="AZ872" s="60"/>
      <c r="BA872" s="58" t="n">
        <f aca="false">AVERAGE($E868:$E872)/AVERAGE($E863:$E872)-1</f>
        <v>0.0093076000886696</v>
      </c>
      <c r="BB872" s="59" t="n">
        <f aca="false">IF(ISNUMBER($BA872),IF(OR($S872&lt;=-0.03,$BA872&lt;-0.003),0,IF(OR($S872&lt;=-0.02,$BA872&lt;0.01),50,100)),"")</f>
        <v>50</v>
      </c>
      <c r="BC872" s="0" t="str">
        <f aca="false">IF(OR(COUNT($AZ872)=0,COUNT($AZ871)=0),"",IF(OR($AY872/$AZ871-1&lt;=-0.03,$AZ872/$AZ871-1&lt;=-0.045,IF(COUNT($AZ863:$AZ872)=10,AVERAGE($AZ868:$AZ872)/AVERAGE($AZ863:$AZ872)-1&lt;-0.01,FALSE())),0,IF(OR($AZ872/$AZ871-1&lt;=-0.02,IF(COUNT($AZ863:$AZ872)=10,AVERAGE($AZ868:$AZ872)/AVERAGE($AZ863:$AZ872)-1&lt;0.005,FALSE())),50,100)))</f>
        <v/>
      </c>
    </row>
    <row r="873" customFormat="false" ht="15" hidden="false" customHeight="true" outlineLevel="0" collapsed="false">
      <c r="A873" s="47" t="n">
        <v>869</v>
      </c>
      <c r="B873" s="48" t="n">
        <v>43817</v>
      </c>
      <c r="C873" s="47" t="n">
        <v>2019</v>
      </c>
      <c r="D873" s="49" t="s">
        <v>238</v>
      </c>
      <c r="E873" s="50" t="n">
        <v>8580.62</v>
      </c>
      <c r="F873" s="51" t="n">
        <v>0.105169</v>
      </c>
      <c r="G873" s="51" t="n">
        <v>0</v>
      </c>
      <c r="H873" s="52" t="n">
        <v>0.9184</v>
      </c>
      <c r="I873" s="53" t="n">
        <v>351</v>
      </c>
      <c r="J873" s="47" t="s">
        <v>235</v>
      </c>
      <c r="K873" s="54" t="n">
        <v>12.58</v>
      </c>
      <c r="L873" s="55" t="n">
        <f aca="false">IF(COUNT(F873)=0,50,IF(F873&gt;=0,100,IF(F873&gt;=-0.02,50,0)))</f>
        <v>100</v>
      </c>
      <c r="M873" s="55" t="n">
        <f aca="false">IF(COUNT(G873)=0,50,IF(G873&gt;-0.06,100,IF(G873&gt;-0.15,50,0)))</f>
        <v>100</v>
      </c>
      <c r="N873" s="55" t="n">
        <f aca="false">IF(COUNT(H873)=0,50,IF(H873&gt;=0.6,100,IF(H873&gt;=0.4,50,0)))</f>
        <v>100</v>
      </c>
      <c r="O873" s="55" t="n">
        <f aca="false">IF(COUNT(I873)=0,50,IF(J873="proxy_vix",50,IF(I873&lt;350,100,IF(I873&lt;=450,50,0))))</f>
        <v>50</v>
      </c>
      <c r="P873" s="55" t="n">
        <f aca="false">IF(COUNT(K873)=0,50,IF(K873&lt;20,100,IF(K873&lt;=25,50,0)))</f>
        <v>100</v>
      </c>
      <c r="Q873" s="54"/>
      <c r="R873" s="47"/>
      <c r="S873" s="51" t="n">
        <f aca="false">$E873/$E872-1</f>
        <v>0.000573714099140643</v>
      </c>
      <c r="T873" s="56" t="n">
        <f aca="false">$K873/$K872-1</f>
        <v>0.0235964198535394</v>
      </c>
      <c r="V873" s="57"/>
      <c r="W873" s="57"/>
      <c r="Y873" s="1" t="str">
        <f aca="false">IF(AX873&gt;=70,"EASY",IF(AX873&gt;40,"UNCERTAIN","HARD"))</f>
        <v>EASY</v>
      </c>
      <c r="AA873" s="58" t="n">
        <f aca="false">IF($A873&lt;200,"",AVERAGE($E824:$E873)/AVERAGE($E674:$E873)-1)</f>
        <v>0.055812209290715</v>
      </c>
      <c r="AB873" s="59" t="n">
        <f aca="false">LOOKUP($B873,07_L1政策步階!$A$4:$A$14,07_L1政策步階!$C$4:$C$14)</f>
        <v>1</v>
      </c>
      <c r="AC873" s="57"/>
      <c r="AD873" s="57"/>
      <c r="AE873" s="57"/>
      <c r="AF873" s="57"/>
      <c r="AG873" s="57"/>
      <c r="AH873" s="57"/>
      <c r="AI873" s="57"/>
      <c r="AJ873" s="57"/>
      <c r="AK873" s="57"/>
      <c r="AL873" s="59" t="n">
        <f aca="false">IF(ISNUMBER($AA873),IF($AA873&gt;=0.005,100,IF($AA873&gt;=-0.015,50,0)),"")</f>
        <v>100</v>
      </c>
      <c r="AM873" s="59" t="n">
        <f aca="false">IF(ISNUMBER($AB873),IF($AB873=1,100,IF($AB873=0,50,0)),"")</f>
        <v>100</v>
      </c>
      <c r="AN873" s="0" t="str">
        <f aca="false">IF(ISNUMBER($AC873),IF($AC873&gt;=0.001,100,IF($AC873&gt;=-0.003,50,0)),"")</f>
        <v/>
      </c>
      <c r="AO873" s="0" t="str">
        <f aca="false">IF(ISNUMBER($AD873),IF($AD873&gt;=0.04,100,IF($AD873&gt;=0,50,0)),"")</f>
        <v/>
      </c>
      <c r="AP873" s="0" t="str">
        <f aca="false">IF(ISNUMBER($AE873),IF($AE873&gt;=25,100,IF($AE873&gt;=-75,50,0)),"")</f>
        <v/>
      </c>
      <c r="AQ873" s="0" t="str">
        <f aca="false">IF(ISNUMBER($AF873),IF($AF873&gt;0,100,IF($AF873&gt;=-50,50,0)),"")</f>
        <v/>
      </c>
      <c r="AR873" s="0" t="str">
        <f aca="false">IF(ISNUMBER($AG873),IF($AG873=1,100,IF($AG873=0,50,0)),"")</f>
        <v/>
      </c>
      <c r="AS873" s="0" t="str">
        <f aca="false">IF(ISNUMBER($AH873),IF($AH873&lt;0,100,IF($AH873&lt;=20,50,0)),"")</f>
        <v/>
      </c>
      <c r="AT873" s="0" t="str">
        <f aca="false">IF(ISNUMBER($AI873),IF($AI873&lt;0.95,100,IF($AI873&lt;=1,50,0)),"")</f>
        <v/>
      </c>
      <c r="AU873" s="0" t="str">
        <f aca="false">IF(ISNUMBER($AJ873),IF($AJ873&lt;30,0,IF($AJ873&lt;40,50,IF($AJ873&lt;=90,100,50))),"")</f>
        <v/>
      </c>
      <c r="AV873" s="0" t="str">
        <f aca="false">IF(ISNUMBER($AK873),IF($AK873&gt;-0.2,100,IF($AK873&gt;=-0.4,50,0)),"")</f>
        <v/>
      </c>
      <c r="AW873" s="59" t="n">
        <f aca="false">01_指標庫!$H$4*ISNUMBER($F873)+01_指標庫!$H$5*ISNUMBER($AA873)+01_指標庫!$H$6*ISNUMBER($G873)+01_指標庫!$H$7*ISNUMBER($H873)+01_指標庫!$H$8*ISNUMBER($AF873)+01_指標庫!$H$9*ISNUMBER($AG873)+01_指標庫!$H$10*ISNUMBER($AB873)+01_指標庫!$H$11*ISNUMBER($AC873)+01_指標庫!$H$12*ISNUMBER($AD873)+01_指標庫!$H$13*ISNUMBER($AE873)+01_指標庫!$H$14*ISNUMBER($I873)+01_指標庫!$H$15*ISNUMBER($AH873)+01_指標庫!$H$16*ISNUMBER($K873)+01_指標庫!$H$17*ISNUMBER($AI873)+01_指標庫!$H$18*ISNUMBER($AJ873)+01_指標庫!$H$19*ISNUMBER($AK873)+01_指標庫!$H$20*ISNUMBER($BB873)+01_指標庫!$H$21*ISNUMBER($BC873)</f>
        <v>51</v>
      </c>
      <c r="AX873" s="59" t="n">
        <f aca="false">IF(AW873=0,50,ROUND((01_指標庫!$H$4*IF(ISNUMBER($F873),L873,0)+01_指標庫!$H$5*IF(ISNUMBER($AA873),AL873,0)+01_指標庫!$H$6*IF(ISNUMBER($G873),M873,0)+01_指標庫!$H$7*IF(ISNUMBER($H873),N873,0)+01_指標庫!$H$8*IF(ISNUMBER($AF873),AQ873,0)+01_指標庫!$H$9*IF(ISNUMBER($AG873),AR873,0)+01_指標庫!$H$10*IF(ISNUMBER($AB873),AM873,0)+01_指標庫!$H$11*IF(ISNUMBER($AC873),AN873,0)+01_指標庫!$H$12*IF(ISNUMBER($AD873),AO873,0)+01_指標庫!$H$13*IF(ISNUMBER($AE873),AP873,0)+01_指標庫!$H$14*IF(ISNUMBER($I873),O873,0)+01_指標庫!$H$15*IF(ISNUMBER($AH873),AS873,0)+01_指標庫!$H$16*IF(ISNUMBER($K873),P873,0)+01_指標庫!$H$17*IF(ISNUMBER($AI873),AT873,0)+01_指標庫!$H$18*IF(ISNUMBER($AJ873),AU873,0)+01_指標庫!$H$19*IF(ISNUMBER($AK873),AV873,0)+01_指標庫!$H$20*IF(ISNUMBER($BB873),BB873,0)+01_指標庫!$H$21*IF(ISNUMBER($BC873),BC873,0))/AW873,1))</f>
        <v>92.2</v>
      </c>
      <c r="AY873" s="60"/>
      <c r="AZ873" s="60"/>
      <c r="BA873" s="58" t="n">
        <f aca="false">AVERAGE($E869:$E873)/AVERAGE($E864:$E873)-1</f>
        <v>0.010127485809994</v>
      </c>
      <c r="BB873" s="59" t="n">
        <f aca="false">IF(ISNUMBER($BA873),IF(OR($S873&lt;=-0.03,$BA873&lt;-0.003),0,IF(OR($S873&lt;=-0.02,$BA873&lt;0.01),50,100)),"")</f>
        <v>100</v>
      </c>
      <c r="BC873" s="0" t="str">
        <f aca="false">IF(OR(COUNT($AZ873)=0,COUNT($AZ872)=0),"",IF(OR($AY873/$AZ872-1&lt;=-0.03,$AZ873/$AZ872-1&lt;=-0.045,IF(COUNT($AZ864:$AZ873)=10,AVERAGE($AZ869:$AZ873)/AVERAGE($AZ864:$AZ873)-1&lt;-0.01,FALSE())),0,IF(OR($AZ873/$AZ872-1&lt;=-0.02,IF(COUNT($AZ864:$AZ873)=10,AVERAGE($AZ869:$AZ873)/AVERAGE($AZ864:$AZ873)-1&lt;0.005,FALSE())),50,100)))</f>
        <v/>
      </c>
    </row>
    <row r="874" customFormat="false" ht="15" hidden="false" customHeight="true" outlineLevel="0" collapsed="false">
      <c r="A874" s="47" t="n">
        <v>870</v>
      </c>
      <c r="B874" s="48" t="n">
        <v>43818</v>
      </c>
      <c r="C874" s="47" t="n">
        <v>2019</v>
      </c>
      <c r="D874" s="49" t="s">
        <v>239</v>
      </c>
      <c r="E874" s="50" t="n">
        <v>8641.29</v>
      </c>
      <c r="F874" s="51" t="n">
        <v>0.111827</v>
      </c>
      <c r="G874" s="51" t="n">
        <v>0</v>
      </c>
      <c r="H874" s="52" t="n">
        <v>0.9592</v>
      </c>
      <c r="I874" s="53" t="n">
        <v>354</v>
      </c>
      <c r="J874" s="47" t="s">
        <v>235</v>
      </c>
      <c r="K874" s="54" t="n">
        <v>12.5</v>
      </c>
      <c r="L874" s="55" t="n">
        <f aca="false">IF(COUNT(F874)=0,50,IF(F874&gt;=0,100,IF(F874&gt;=-0.02,50,0)))</f>
        <v>100</v>
      </c>
      <c r="M874" s="55" t="n">
        <f aca="false">IF(COUNT(G874)=0,50,IF(G874&gt;-0.06,100,IF(G874&gt;-0.15,50,0)))</f>
        <v>100</v>
      </c>
      <c r="N874" s="55" t="n">
        <f aca="false">IF(COUNT(H874)=0,50,IF(H874&gt;=0.6,100,IF(H874&gt;=0.4,50,0)))</f>
        <v>100</v>
      </c>
      <c r="O874" s="55" t="n">
        <f aca="false">IF(COUNT(I874)=0,50,IF(J874="proxy_vix",50,IF(I874&lt;350,100,IF(I874&lt;=450,50,0))))</f>
        <v>50</v>
      </c>
      <c r="P874" s="55" t="n">
        <f aca="false">IF(COUNT(K874)=0,50,IF(K874&lt;20,100,IF(K874&lt;=25,50,0)))</f>
        <v>100</v>
      </c>
      <c r="Q874" s="54"/>
      <c r="R874" s="47"/>
      <c r="S874" s="51" t="n">
        <f aca="false">$E874/$E873-1</f>
        <v>0.00707058464306787</v>
      </c>
      <c r="T874" s="56" t="n">
        <f aca="false">$K874/$K873-1</f>
        <v>-0.00635930047694755</v>
      </c>
      <c r="V874" s="57"/>
      <c r="W874" s="57"/>
      <c r="Y874" s="1" t="str">
        <f aca="false">IF(AX874&gt;=70,"EASY",IF(AX874&gt;40,"UNCERTAIN","HARD"))</f>
        <v>EASY</v>
      </c>
      <c r="AA874" s="58" t="n">
        <f aca="false">IF($A874&lt;200,"",AVERAGE($E825:$E874)/AVERAGE($E675:$E874)-1)</f>
        <v>0.0571622380550709</v>
      </c>
      <c r="AB874" s="59" t="n">
        <f aca="false">LOOKUP($B874,07_L1政策步階!$A$4:$A$14,07_L1政策步階!$C$4:$C$14)</f>
        <v>1</v>
      </c>
      <c r="AC874" s="57"/>
      <c r="AD874" s="57"/>
      <c r="AE874" s="57"/>
      <c r="AF874" s="57"/>
      <c r="AG874" s="57"/>
      <c r="AH874" s="57"/>
      <c r="AI874" s="57"/>
      <c r="AJ874" s="57"/>
      <c r="AK874" s="57"/>
      <c r="AL874" s="59" t="n">
        <f aca="false">IF(ISNUMBER($AA874),IF($AA874&gt;=0.005,100,IF($AA874&gt;=-0.015,50,0)),"")</f>
        <v>100</v>
      </c>
      <c r="AM874" s="59" t="n">
        <f aca="false">IF(ISNUMBER($AB874),IF($AB874=1,100,IF($AB874=0,50,0)),"")</f>
        <v>100</v>
      </c>
      <c r="AN874" s="0" t="str">
        <f aca="false">IF(ISNUMBER($AC874),IF($AC874&gt;=0.001,100,IF($AC874&gt;=-0.003,50,0)),"")</f>
        <v/>
      </c>
      <c r="AO874" s="0" t="str">
        <f aca="false">IF(ISNUMBER($AD874),IF($AD874&gt;=0.04,100,IF($AD874&gt;=0,50,0)),"")</f>
        <v/>
      </c>
      <c r="AP874" s="0" t="str">
        <f aca="false">IF(ISNUMBER($AE874),IF($AE874&gt;=25,100,IF($AE874&gt;=-75,50,0)),"")</f>
        <v/>
      </c>
      <c r="AQ874" s="0" t="str">
        <f aca="false">IF(ISNUMBER($AF874),IF($AF874&gt;0,100,IF($AF874&gt;=-50,50,0)),"")</f>
        <v/>
      </c>
      <c r="AR874" s="0" t="str">
        <f aca="false">IF(ISNUMBER($AG874),IF($AG874=1,100,IF($AG874=0,50,0)),"")</f>
        <v/>
      </c>
      <c r="AS874" s="0" t="str">
        <f aca="false">IF(ISNUMBER($AH874),IF($AH874&lt;0,100,IF($AH874&lt;=20,50,0)),"")</f>
        <v/>
      </c>
      <c r="AT874" s="0" t="str">
        <f aca="false">IF(ISNUMBER($AI874),IF($AI874&lt;0.95,100,IF($AI874&lt;=1,50,0)),"")</f>
        <v/>
      </c>
      <c r="AU874" s="0" t="str">
        <f aca="false">IF(ISNUMBER($AJ874),IF($AJ874&lt;30,0,IF($AJ874&lt;40,50,IF($AJ874&lt;=90,100,50))),"")</f>
        <v/>
      </c>
      <c r="AV874" s="0" t="str">
        <f aca="false">IF(ISNUMBER($AK874),IF($AK874&gt;-0.2,100,IF($AK874&gt;=-0.4,50,0)),"")</f>
        <v/>
      </c>
      <c r="AW874" s="59" t="n">
        <f aca="false">01_指標庫!$H$4*ISNUMBER($F874)+01_指標庫!$H$5*ISNUMBER($AA874)+01_指標庫!$H$6*ISNUMBER($G874)+01_指標庫!$H$7*ISNUMBER($H874)+01_指標庫!$H$8*ISNUMBER($AF874)+01_指標庫!$H$9*ISNUMBER($AG874)+01_指標庫!$H$10*ISNUMBER($AB874)+01_指標庫!$H$11*ISNUMBER($AC874)+01_指標庫!$H$12*ISNUMBER($AD874)+01_指標庫!$H$13*ISNUMBER($AE874)+01_指標庫!$H$14*ISNUMBER($I874)+01_指標庫!$H$15*ISNUMBER($AH874)+01_指標庫!$H$16*ISNUMBER($K874)+01_指標庫!$H$17*ISNUMBER($AI874)+01_指標庫!$H$18*ISNUMBER($AJ874)+01_指標庫!$H$19*ISNUMBER($AK874)+01_指標庫!$H$20*ISNUMBER($BB874)+01_指標庫!$H$21*ISNUMBER($BC874)</f>
        <v>51</v>
      </c>
      <c r="AX874" s="59" t="n">
        <f aca="false">IF(AW874=0,50,ROUND((01_指標庫!$H$4*IF(ISNUMBER($F874),L874,0)+01_指標庫!$H$5*IF(ISNUMBER($AA874),AL874,0)+01_指標庫!$H$6*IF(ISNUMBER($G874),M874,0)+01_指標庫!$H$7*IF(ISNUMBER($H874),N874,0)+01_指標庫!$H$8*IF(ISNUMBER($AF874),AQ874,0)+01_指標庫!$H$9*IF(ISNUMBER($AG874),AR874,0)+01_指標庫!$H$10*IF(ISNUMBER($AB874),AM874,0)+01_指標庫!$H$11*IF(ISNUMBER($AC874),AN874,0)+01_指標庫!$H$12*IF(ISNUMBER($AD874),AO874,0)+01_指標庫!$H$13*IF(ISNUMBER($AE874),AP874,0)+01_指標庫!$H$14*IF(ISNUMBER($I874),O874,0)+01_指標庫!$H$15*IF(ISNUMBER($AH874),AS874,0)+01_指標庫!$H$16*IF(ISNUMBER($K874),P874,0)+01_指標庫!$H$17*IF(ISNUMBER($AI874),AT874,0)+01_指標庫!$H$18*IF(ISNUMBER($AJ874),AU874,0)+01_指標庫!$H$19*IF(ISNUMBER($AK874),AV874,0)+01_指標庫!$H$20*IF(ISNUMBER($BB874),BB874,0)+01_指標庫!$H$21*IF(ISNUMBER($BC874),BC874,0))/AW874,1))</f>
        <v>92.2</v>
      </c>
      <c r="AY874" s="60"/>
      <c r="AZ874" s="60"/>
      <c r="BA874" s="58" t="n">
        <f aca="false">AVERAGE($E870:$E874)/AVERAGE($E865:$E874)-1</f>
        <v>0.0102752784520901</v>
      </c>
      <c r="BB874" s="59" t="n">
        <f aca="false">IF(ISNUMBER($BA874),IF(OR($S874&lt;=-0.03,$BA874&lt;-0.003),0,IF(OR($S874&lt;=-0.02,$BA874&lt;0.01),50,100)),"")</f>
        <v>100</v>
      </c>
      <c r="BC874" s="0" t="str">
        <f aca="false">IF(OR(COUNT($AZ874)=0,COUNT($AZ873)=0),"",IF(OR($AY874/$AZ873-1&lt;=-0.03,$AZ874/$AZ873-1&lt;=-0.045,IF(COUNT($AZ865:$AZ874)=10,AVERAGE($AZ870:$AZ874)/AVERAGE($AZ865:$AZ874)-1&lt;-0.01,FALSE())),0,IF(OR($AZ874/$AZ873-1&lt;=-0.02,IF(COUNT($AZ865:$AZ874)=10,AVERAGE($AZ870:$AZ874)/AVERAGE($AZ865:$AZ874)-1&lt;0.005,FALSE())),50,100)))</f>
        <v/>
      </c>
    </row>
    <row r="875" customFormat="false" ht="15" hidden="false" customHeight="true" outlineLevel="0" collapsed="false">
      <c r="A875" s="47" t="n">
        <v>871</v>
      </c>
      <c r="B875" s="48" t="n">
        <v>43819</v>
      </c>
      <c r="C875" s="47" t="n">
        <v>2019</v>
      </c>
      <c r="D875" s="49" t="s">
        <v>234</v>
      </c>
      <c r="E875" s="50" t="n">
        <v>8678.49</v>
      </c>
      <c r="F875" s="51" t="n">
        <v>0.11542</v>
      </c>
      <c r="G875" s="51" t="n">
        <v>0</v>
      </c>
      <c r="H875" s="52" t="n">
        <v>0.9592</v>
      </c>
      <c r="I875" s="53" t="n">
        <v>353</v>
      </c>
      <c r="J875" s="47" t="s">
        <v>235</v>
      </c>
      <c r="K875" s="54" t="n">
        <v>12.51</v>
      </c>
      <c r="L875" s="55" t="n">
        <f aca="false">IF(COUNT(F875)=0,50,IF(F875&gt;=0,100,IF(F875&gt;=-0.02,50,0)))</f>
        <v>100</v>
      </c>
      <c r="M875" s="55" t="n">
        <f aca="false">IF(COUNT(G875)=0,50,IF(G875&gt;-0.06,100,IF(G875&gt;-0.15,50,0)))</f>
        <v>100</v>
      </c>
      <c r="N875" s="55" t="n">
        <f aca="false">IF(COUNT(H875)=0,50,IF(H875&gt;=0.6,100,IF(H875&gt;=0.4,50,0)))</f>
        <v>100</v>
      </c>
      <c r="O875" s="55" t="n">
        <f aca="false">IF(COUNT(I875)=0,50,IF(J875="proxy_vix",50,IF(I875&lt;350,100,IF(I875&lt;=450,50,0))))</f>
        <v>50</v>
      </c>
      <c r="P875" s="55" t="n">
        <f aca="false">IF(COUNT(K875)=0,50,IF(K875&lt;20,100,IF(K875&lt;=25,50,0)))</f>
        <v>100</v>
      </c>
      <c r="Q875" s="54"/>
      <c r="R875" s="47"/>
      <c r="S875" s="51" t="n">
        <f aca="false">$E875/$E874-1</f>
        <v>0.00430491280815692</v>
      </c>
      <c r="T875" s="56" t="n">
        <f aca="false">$K875/$K874-1</f>
        <v>0.000799999999999912</v>
      </c>
      <c r="V875" s="57"/>
      <c r="W875" s="57"/>
      <c r="Y875" s="1" t="str">
        <f aca="false">IF(AX875&gt;=70,"EASY",IF(AX875&gt;40,"UNCERTAIN","HARD"))</f>
        <v>EASY</v>
      </c>
      <c r="AA875" s="58" t="n">
        <f aca="false">IF($A875&lt;200,"",AVERAGE($E826:$E875)/AVERAGE($E676:$E875)-1)</f>
        <v>0.0584440829951649</v>
      </c>
      <c r="AB875" s="59" t="n">
        <f aca="false">LOOKUP($B875,07_L1政策步階!$A$4:$A$14,07_L1政策步階!$C$4:$C$14)</f>
        <v>1</v>
      </c>
      <c r="AC875" s="57"/>
      <c r="AD875" s="57"/>
      <c r="AE875" s="57"/>
      <c r="AF875" s="57"/>
      <c r="AG875" s="57"/>
      <c r="AH875" s="57"/>
      <c r="AI875" s="57"/>
      <c r="AJ875" s="57"/>
      <c r="AK875" s="57"/>
      <c r="AL875" s="59" t="n">
        <f aca="false">IF(ISNUMBER($AA875),IF($AA875&gt;=0.005,100,IF($AA875&gt;=-0.015,50,0)),"")</f>
        <v>100</v>
      </c>
      <c r="AM875" s="59" t="n">
        <f aca="false">IF(ISNUMBER($AB875),IF($AB875=1,100,IF($AB875=0,50,0)),"")</f>
        <v>100</v>
      </c>
      <c r="AN875" s="0" t="str">
        <f aca="false">IF(ISNUMBER($AC875),IF($AC875&gt;=0.001,100,IF($AC875&gt;=-0.003,50,0)),"")</f>
        <v/>
      </c>
      <c r="AO875" s="0" t="str">
        <f aca="false">IF(ISNUMBER($AD875),IF($AD875&gt;=0.04,100,IF($AD875&gt;=0,50,0)),"")</f>
        <v/>
      </c>
      <c r="AP875" s="0" t="str">
        <f aca="false">IF(ISNUMBER($AE875),IF($AE875&gt;=25,100,IF($AE875&gt;=-75,50,0)),"")</f>
        <v/>
      </c>
      <c r="AQ875" s="0" t="str">
        <f aca="false">IF(ISNUMBER($AF875),IF($AF875&gt;0,100,IF($AF875&gt;=-50,50,0)),"")</f>
        <v/>
      </c>
      <c r="AR875" s="0" t="str">
        <f aca="false">IF(ISNUMBER($AG875),IF($AG875=1,100,IF($AG875=0,50,0)),"")</f>
        <v/>
      </c>
      <c r="AS875" s="0" t="str">
        <f aca="false">IF(ISNUMBER($AH875),IF($AH875&lt;0,100,IF($AH875&lt;=20,50,0)),"")</f>
        <v/>
      </c>
      <c r="AT875" s="0" t="str">
        <f aca="false">IF(ISNUMBER($AI875),IF($AI875&lt;0.95,100,IF($AI875&lt;=1,50,0)),"")</f>
        <v/>
      </c>
      <c r="AU875" s="0" t="str">
        <f aca="false">IF(ISNUMBER($AJ875),IF($AJ875&lt;30,0,IF($AJ875&lt;40,50,IF($AJ875&lt;=90,100,50))),"")</f>
        <v/>
      </c>
      <c r="AV875" s="0" t="str">
        <f aca="false">IF(ISNUMBER($AK875),IF($AK875&gt;-0.2,100,IF($AK875&gt;=-0.4,50,0)),"")</f>
        <v/>
      </c>
      <c r="AW875" s="59" t="n">
        <f aca="false">01_指標庫!$H$4*ISNUMBER($F875)+01_指標庫!$H$5*ISNUMBER($AA875)+01_指標庫!$H$6*ISNUMBER($G875)+01_指標庫!$H$7*ISNUMBER($H875)+01_指標庫!$H$8*ISNUMBER($AF875)+01_指標庫!$H$9*ISNUMBER($AG875)+01_指標庫!$H$10*ISNUMBER($AB875)+01_指標庫!$H$11*ISNUMBER($AC875)+01_指標庫!$H$12*ISNUMBER($AD875)+01_指標庫!$H$13*ISNUMBER($AE875)+01_指標庫!$H$14*ISNUMBER($I875)+01_指標庫!$H$15*ISNUMBER($AH875)+01_指標庫!$H$16*ISNUMBER($K875)+01_指標庫!$H$17*ISNUMBER($AI875)+01_指標庫!$H$18*ISNUMBER($AJ875)+01_指標庫!$H$19*ISNUMBER($AK875)+01_指標庫!$H$20*ISNUMBER($BB875)+01_指標庫!$H$21*ISNUMBER($BC875)</f>
        <v>51</v>
      </c>
      <c r="AX875" s="59" t="n">
        <f aca="false">IF(AW875=0,50,ROUND((01_指標庫!$H$4*IF(ISNUMBER($F875),L875,0)+01_指標庫!$H$5*IF(ISNUMBER($AA875),AL875,0)+01_指標庫!$H$6*IF(ISNUMBER($G875),M875,0)+01_指標庫!$H$7*IF(ISNUMBER($H875),N875,0)+01_指標庫!$H$8*IF(ISNUMBER($AF875),AQ875,0)+01_指標庫!$H$9*IF(ISNUMBER($AG875),AR875,0)+01_指標庫!$H$10*IF(ISNUMBER($AB875),AM875,0)+01_指標庫!$H$11*IF(ISNUMBER($AC875),AN875,0)+01_指標庫!$H$12*IF(ISNUMBER($AD875),AO875,0)+01_指標庫!$H$13*IF(ISNUMBER($AE875),AP875,0)+01_指標庫!$H$14*IF(ISNUMBER($I875),O875,0)+01_指標庫!$H$15*IF(ISNUMBER($AH875),AS875,0)+01_指標庫!$H$16*IF(ISNUMBER($K875),P875,0)+01_指標庫!$H$17*IF(ISNUMBER($AI875),AT875,0)+01_指標庫!$H$18*IF(ISNUMBER($AJ875),AU875,0)+01_指標庫!$H$19*IF(ISNUMBER($AK875),AV875,0)+01_指標庫!$H$20*IF(ISNUMBER($BB875),BB875,0)+01_指標庫!$H$21*IF(ISNUMBER($BC875),BC875,0))/AW875,1))</f>
        <v>92.2</v>
      </c>
      <c r="AY875" s="60"/>
      <c r="AZ875" s="60"/>
      <c r="BA875" s="58" t="n">
        <f aca="false">AVERAGE($E871:$E875)/AVERAGE($E866:$E875)-1</f>
        <v>0.0114213151752685</v>
      </c>
      <c r="BB875" s="59" t="n">
        <f aca="false">IF(ISNUMBER($BA875),IF(OR($S875&lt;=-0.03,$BA875&lt;-0.003),0,IF(OR($S875&lt;=-0.02,$BA875&lt;0.01),50,100)),"")</f>
        <v>100</v>
      </c>
      <c r="BC875" s="0" t="str">
        <f aca="false">IF(OR(COUNT($AZ875)=0,COUNT($AZ874)=0),"",IF(OR($AY875/$AZ874-1&lt;=-0.03,$AZ875/$AZ874-1&lt;=-0.045,IF(COUNT($AZ866:$AZ875)=10,AVERAGE($AZ871:$AZ875)/AVERAGE($AZ866:$AZ875)-1&lt;-0.01,FALSE())),0,IF(OR($AZ875/$AZ874-1&lt;=-0.02,IF(COUNT($AZ866:$AZ875)=10,AVERAGE($AZ871:$AZ875)/AVERAGE($AZ866:$AZ875)-1&lt;0.005,FALSE())),50,100)))</f>
        <v/>
      </c>
    </row>
    <row r="876" customFormat="false" ht="15" hidden="false" customHeight="true" outlineLevel="0" collapsed="false">
      <c r="A876" s="47" t="n">
        <v>872</v>
      </c>
      <c r="B876" s="48" t="n">
        <v>43822</v>
      </c>
      <c r="C876" s="47" t="n">
        <v>2019</v>
      </c>
      <c r="D876" s="49" t="s">
        <v>236</v>
      </c>
      <c r="E876" s="50" t="n">
        <v>8696.01</v>
      </c>
      <c r="F876" s="51" t="n">
        <v>0.116573</v>
      </c>
      <c r="G876" s="51" t="n">
        <v>0</v>
      </c>
      <c r="H876" s="52" t="n">
        <v>0.9592</v>
      </c>
      <c r="I876" s="53" t="n">
        <v>352</v>
      </c>
      <c r="J876" s="47" t="s">
        <v>235</v>
      </c>
      <c r="K876" s="54" t="n">
        <v>12.61</v>
      </c>
      <c r="L876" s="55" t="n">
        <f aca="false">IF(COUNT(F876)=0,50,IF(F876&gt;=0,100,IF(F876&gt;=-0.02,50,0)))</f>
        <v>100</v>
      </c>
      <c r="M876" s="55" t="n">
        <f aca="false">IF(COUNT(G876)=0,50,IF(G876&gt;-0.06,100,IF(G876&gt;-0.15,50,0)))</f>
        <v>100</v>
      </c>
      <c r="N876" s="55" t="n">
        <f aca="false">IF(COUNT(H876)=0,50,IF(H876&gt;=0.6,100,IF(H876&gt;=0.4,50,0)))</f>
        <v>100</v>
      </c>
      <c r="O876" s="55" t="n">
        <f aca="false">IF(COUNT(I876)=0,50,IF(J876="proxy_vix",50,IF(I876&lt;350,100,IF(I876&lt;=450,50,0))))</f>
        <v>50</v>
      </c>
      <c r="P876" s="55" t="n">
        <f aca="false">IF(COUNT(K876)=0,50,IF(K876&lt;20,100,IF(K876&lt;=25,50,0)))</f>
        <v>100</v>
      </c>
      <c r="Q876" s="54"/>
      <c r="R876" s="47"/>
      <c r="S876" s="51" t="n">
        <f aca="false">$E876/$E875-1</f>
        <v>0.00201878437377934</v>
      </c>
      <c r="T876" s="56" t="n">
        <f aca="false">$K876/$K875-1</f>
        <v>0.0079936051159073</v>
      </c>
      <c r="V876" s="57"/>
      <c r="W876" s="57"/>
      <c r="Y876" s="1" t="str">
        <f aca="false">IF(AX876&gt;=70,"EASY",IF(AX876&gt;40,"UNCERTAIN","HARD"))</f>
        <v>EASY</v>
      </c>
      <c r="AA876" s="58" t="n">
        <f aca="false">IF($A876&lt;200,"",AVERAGE($E827:$E876)/AVERAGE($E677:$E876)-1)</f>
        <v>0.0595913383623083</v>
      </c>
      <c r="AB876" s="59" t="n">
        <f aca="false">LOOKUP($B876,07_L1政策步階!$A$4:$A$14,07_L1政策步階!$C$4:$C$14)</f>
        <v>1</v>
      </c>
      <c r="AC876" s="57"/>
      <c r="AD876" s="57"/>
      <c r="AE876" s="57"/>
      <c r="AF876" s="57"/>
      <c r="AG876" s="57"/>
      <c r="AH876" s="57"/>
      <c r="AI876" s="57"/>
      <c r="AJ876" s="57"/>
      <c r="AK876" s="57"/>
      <c r="AL876" s="59" t="n">
        <f aca="false">IF(ISNUMBER($AA876),IF($AA876&gt;=0.005,100,IF($AA876&gt;=-0.015,50,0)),"")</f>
        <v>100</v>
      </c>
      <c r="AM876" s="59" t="n">
        <f aca="false">IF(ISNUMBER($AB876),IF($AB876=1,100,IF($AB876=0,50,0)),"")</f>
        <v>100</v>
      </c>
      <c r="AN876" s="0" t="str">
        <f aca="false">IF(ISNUMBER($AC876),IF($AC876&gt;=0.001,100,IF($AC876&gt;=-0.003,50,0)),"")</f>
        <v/>
      </c>
      <c r="AO876" s="0" t="str">
        <f aca="false">IF(ISNUMBER($AD876),IF($AD876&gt;=0.04,100,IF($AD876&gt;=0,50,0)),"")</f>
        <v/>
      </c>
      <c r="AP876" s="0" t="str">
        <f aca="false">IF(ISNUMBER($AE876),IF($AE876&gt;=25,100,IF($AE876&gt;=-75,50,0)),"")</f>
        <v/>
      </c>
      <c r="AQ876" s="0" t="str">
        <f aca="false">IF(ISNUMBER($AF876),IF($AF876&gt;0,100,IF($AF876&gt;=-50,50,0)),"")</f>
        <v/>
      </c>
      <c r="AR876" s="0" t="str">
        <f aca="false">IF(ISNUMBER($AG876),IF($AG876=1,100,IF($AG876=0,50,0)),"")</f>
        <v/>
      </c>
      <c r="AS876" s="0" t="str">
        <f aca="false">IF(ISNUMBER($AH876),IF($AH876&lt;0,100,IF($AH876&lt;=20,50,0)),"")</f>
        <v/>
      </c>
      <c r="AT876" s="0" t="str">
        <f aca="false">IF(ISNUMBER($AI876),IF($AI876&lt;0.95,100,IF($AI876&lt;=1,50,0)),"")</f>
        <v/>
      </c>
      <c r="AU876" s="0" t="str">
        <f aca="false">IF(ISNUMBER($AJ876),IF($AJ876&lt;30,0,IF($AJ876&lt;40,50,IF($AJ876&lt;=90,100,50))),"")</f>
        <v/>
      </c>
      <c r="AV876" s="0" t="str">
        <f aca="false">IF(ISNUMBER($AK876),IF($AK876&gt;-0.2,100,IF($AK876&gt;=-0.4,50,0)),"")</f>
        <v/>
      </c>
      <c r="AW876" s="59" t="n">
        <f aca="false">01_指標庫!$H$4*ISNUMBER($F876)+01_指標庫!$H$5*ISNUMBER($AA876)+01_指標庫!$H$6*ISNUMBER($G876)+01_指標庫!$H$7*ISNUMBER($H876)+01_指標庫!$H$8*ISNUMBER($AF876)+01_指標庫!$H$9*ISNUMBER($AG876)+01_指標庫!$H$10*ISNUMBER($AB876)+01_指標庫!$H$11*ISNUMBER($AC876)+01_指標庫!$H$12*ISNUMBER($AD876)+01_指標庫!$H$13*ISNUMBER($AE876)+01_指標庫!$H$14*ISNUMBER($I876)+01_指標庫!$H$15*ISNUMBER($AH876)+01_指標庫!$H$16*ISNUMBER($K876)+01_指標庫!$H$17*ISNUMBER($AI876)+01_指標庫!$H$18*ISNUMBER($AJ876)+01_指標庫!$H$19*ISNUMBER($AK876)+01_指標庫!$H$20*ISNUMBER($BB876)+01_指標庫!$H$21*ISNUMBER($BC876)</f>
        <v>51</v>
      </c>
      <c r="AX876" s="59" t="n">
        <f aca="false">IF(AW876=0,50,ROUND((01_指標庫!$H$4*IF(ISNUMBER($F876),L876,0)+01_指標庫!$H$5*IF(ISNUMBER($AA876),AL876,0)+01_指標庫!$H$6*IF(ISNUMBER($G876),M876,0)+01_指標庫!$H$7*IF(ISNUMBER($H876),N876,0)+01_指標庫!$H$8*IF(ISNUMBER($AF876),AQ876,0)+01_指標庫!$H$9*IF(ISNUMBER($AG876),AR876,0)+01_指標庫!$H$10*IF(ISNUMBER($AB876),AM876,0)+01_指標庫!$H$11*IF(ISNUMBER($AC876),AN876,0)+01_指標庫!$H$12*IF(ISNUMBER($AD876),AO876,0)+01_指標庫!$H$13*IF(ISNUMBER($AE876),AP876,0)+01_指標庫!$H$14*IF(ISNUMBER($I876),O876,0)+01_指標庫!$H$15*IF(ISNUMBER($AH876),AS876,0)+01_指標庫!$H$16*IF(ISNUMBER($K876),P876,0)+01_指標庫!$H$17*IF(ISNUMBER($AI876),AT876,0)+01_指標庫!$H$18*IF(ISNUMBER($AJ876),AU876,0)+01_指標庫!$H$19*IF(ISNUMBER($AK876),AV876,0)+01_指標庫!$H$20*IF(ISNUMBER($BB876),BB876,0)+01_指標庫!$H$21*IF(ISNUMBER($BC876),BC876,0))/AW876,1))</f>
        <v>92.2</v>
      </c>
      <c r="AY876" s="60"/>
      <c r="AZ876" s="60"/>
      <c r="BA876" s="58" t="n">
        <f aca="false">AVERAGE($E872:$E876)/AVERAGE($E867:$E876)-1</f>
        <v>0.0104182440271332</v>
      </c>
      <c r="BB876" s="59" t="n">
        <f aca="false">IF(ISNUMBER($BA876),IF(OR($S876&lt;=-0.03,$BA876&lt;-0.003),0,IF(OR($S876&lt;=-0.02,$BA876&lt;0.01),50,100)),"")</f>
        <v>100</v>
      </c>
      <c r="BC876" s="0" t="str">
        <f aca="false">IF(OR(COUNT($AZ876)=0,COUNT($AZ875)=0),"",IF(OR($AY876/$AZ875-1&lt;=-0.03,$AZ876/$AZ875-1&lt;=-0.045,IF(COUNT($AZ867:$AZ876)=10,AVERAGE($AZ872:$AZ876)/AVERAGE($AZ867:$AZ876)-1&lt;-0.01,FALSE())),0,IF(OR($AZ876/$AZ875-1&lt;=-0.02,IF(COUNT($AZ867:$AZ876)=10,AVERAGE($AZ872:$AZ876)/AVERAGE($AZ867:$AZ876)-1&lt;0.005,FALSE())),50,100)))</f>
        <v/>
      </c>
    </row>
    <row r="877" customFormat="false" ht="15" hidden="false" customHeight="true" outlineLevel="0" collapsed="false">
      <c r="A877" s="47" t="n">
        <v>873</v>
      </c>
      <c r="B877" s="48" t="n">
        <v>43823</v>
      </c>
      <c r="C877" s="47" t="n">
        <v>2019</v>
      </c>
      <c r="D877" s="49" t="s">
        <v>237</v>
      </c>
      <c r="E877" s="50" t="n">
        <v>8699.51</v>
      </c>
      <c r="F877" s="51" t="n">
        <v>0.115949</v>
      </c>
      <c r="G877" s="51" t="n">
        <v>0</v>
      </c>
      <c r="H877" s="52" t="n">
        <v>0.9592</v>
      </c>
      <c r="I877" s="53" t="n">
        <v>353</v>
      </c>
      <c r="J877" s="47" t="s">
        <v>235</v>
      </c>
      <c r="K877" s="54" t="n">
        <v>12.67</v>
      </c>
      <c r="L877" s="55" t="n">
        <f aca="false">IF(COUNT(F877)=0,50,IF(F877&gt;=0,100,IF(F877&gt;=-0.02,50,0)))</f>
        <v>100</v>
      </c>
      <c r="M877" s="55" t="n">
        <f aca="false">IF(COUNT(G877)=0,50,IF(G877&gt;-0.06,100,IF(G877&gt;-0.15,50,0)))</f>
        <v>100</v>
      </c>
      <c r="N877" s="55" t="n">
        <f aca="false">IF(COUNT(H877)=0,50,IF(H877&gt;=0.6,100,IF(H877&gt;=0.4,50,0)))</f>
        <v>100</v>
      </c>
      <c r="O877" s="55" t="n">
        <f aca="false">IF(COUNT(I877)=0,50,IF(J877="proxy_vix",50,IF(I877&lt;350,100,IF(I877&lt;=450,50,0))))</f>
        <v>50</v>
      </c>
      <c r="P877" s="55" t="n">
        <f aca="false">IF(COUNT(K877)=0,50,IF(K877&lt;20,100,IF(K877&lt;=25,50,0)))</f>
        <v>100</v>
      </c>
      <c r="Q877" s="54"/>
      <c r="R877" s="47"/>
      <c r="S877" s="51" t="n">
        <f aca="false">$E877/$E876-1</f>
        <v>0.000402483437806467</v>
      </c>
      <c r="T877" s="56" t="n">
        <f aca="false">$K877/$K876-1</f>
        <v>0.00475812846946866</v>
      </c>
      <c r="V877" s="57"/>
      <c r="W877" s="57"/>
      <c r="Y877" s="1" t="str">
        <f aca="false">IF(AX877&gt;=70,"EASY",IF(AX877&gt;40,"UNCERTAIN","HARD"))</f>
        <v>EASY</v>
      </c>
      <c r="AA877" s="58" t="n">
        <f aca="false">IF($A877&lt;200,"",AVERAGE($E828:$E877)/AVERAGE($E678:$E877)-1)</f>
        <v>0.0607722635180674</v>
      </c>
      <c r="AB877" s="59" t="n">
        <f aca="false">LOOKUP($B877,07_L1政策步階!$A$4:$A$14,07_L1政策步階!$C$4:$C$14)</f>
        <v>1</v>
      </c>
      <c r="AC877" s="57"/>
      <c r="AD877" s="57"/>
      <c r="AE877" s="57"/>
      <c r="AF877" s="57"/>
      <c r="AG877" s="57"/>
      <c r="AH877" s="57"/>
      <c r="AI877" s="57"/>
      <c r="AJ877" s="57"/>
      <c r="AK877" s="57"/>
      <c r="AL877" s="59" t="n">
        <f aca="false">IF(ISNUMBER($AA877),IF($AA877&gt;=0.005,100,IF($AA877&gt;=-0.015,50,0)),"")</f>
        <v>100</v>
      </c>
      <c r="AM877" s="59" t="n">
        <f aca="false">IF(ISNUMBER($AB877),IF($AB877=1,100,IF($AB877=0,50,0)),"")</f>
        <v>100</v>
      </c>
      <c r="AN877" s="0" t="str">
        <f aca="false">IF(ISNUMBER($AC877),IF($AC877&gt;=0.001,100,IF($AC877&gt;=-0.003,50,0)),"")</f>
        <v/>
      </c>
      <c r="AO877" s="0" t="str">
        <f aca="false">IF(ISNUMBER($AD877),IF($AD877&gt;=0.04,100,IF($AD877&gt;=0,50,0)),"")</f>
        <v/>
      </c>
      <c r="AP877" s="0" t="str">
        <f aca="false">IF(ISNUMBER($AE877),IF($AE877&gt;=25,100,IF($AE877&gt;=-75,50,0)),"")</f>
        <v/>
      </c>
      <c r="AQ877" s="0" t="str">
        <f aca="false">IF(ISNUMBER($AF877),IF($AF877&gt;0,100,IF($AF877&gt;=-50,50,0)),"")</f>
        <v/>
      </c>
      <c r="AR877" s="0" t="str">
        <f aca="false">IF(ISNUMBER($AG877),IF($AG877=1,100,IF($AG877=0,50,0)),"")</f>
        <v/>
      </c>
      <c r="AS877" s="0" t="str">
        <f aca="false">IF(ISNUMBER($AH877),IF($AH877&lt;0,100,IF($AH877&lt;=20,50,0)),"")</f>
        <v/>
      </c>
      <c r="AT877" s="0" t="str">
        <f aca="false">IF(ISNUMBER($AI877),IF($AI877&lt;0.95,100,IF($AI877&lt;=1,50,0)),"")</f>
        <v/>
      </c>
      <c r="AU877" s="0" t="str">
        <f aca="false">IF(ISNUMBER($AJ877),IF($AJ877&lt;30,0,IF($AJ877&lt;40,50,IF($AJ877&lt;=90,100,50))),"")</f>
        <v/>
      </c>
      <c r="AV877" s="0" t="str">
        <f aca="false">IF(ISNUMBER($AK877),IF($AK877&gt;-0.2,100,IF($AK877&gt;=-0.4,50,0)),"")</f>
        <v/>
      </c>
      <c r="AW877" s="59" t="n">
        <f aca="false">01_指標庫!$H$4*ISNUMBER($F877)+01_指標庫!$H$5*ISNUMBER($AA877)+01_指標庫!$H$6*ISNUMBER($G877)+01_指標庫!$H$7*ISNUMBER($H877)+01_指標庫!$H$8*ISNUMBER($AF877)+01_指標庫!$H$9*ISNUMBER($AG877)+01_指標庫!$H$10*ISNUMBER($AB877)+01_指標庫!$H$11*ISNUMBER($AC877)+01_指標庫!$H$12*ISNUMBER($AD877)+01_指標庫!$H$13*ISNUMBER($AE877)+01_指標庫!$H$14*ISNUMBER($I877)+01_指標庫!$H$15*ISNUMBER($AH877)+01_指標庫!$H$16*ISNUMBER($K877)+01_指標庫!$H$17*ISNUMBER($AI877)+01_指標庫!$H$18*ISNUMBER($AJ877)+01_指標庫!$H$19*ISNUMBER($AK877)+01_指標庫!$H$20*ISNUMBER($BB877)+01_指標庫!$H$21*ISNUMBER($BC877)</f>
        <v>51</v>
      </c>
      <c r="AX877" s="59" t="n">
        <f aca="false">IF(AW877=0,50,ROUND((01_指標庫!$H$4*IF(ISNUMBER($F877),L877,0)+01_指標庫!$H$5*IF(ISNUMBER($AA877),AL877,0)+01_指標庫!$H$6*IF(ISNUMBER($G877),M877,0)+01_指標庫!$H$7*IF(ISNUMBER($H877),N877,0)+01_指標庫!$H$8*IF(ISNUMBER($AF877),AQ877,0)+01_指標庫!$H$9*IF(ISNUMBER($AG877),AR877,0)+01_指標庫!$H$10*IF(ISNUMBER($AB877),AM877,0)+01_指標庫!$H$11*IF(ISNUMBER($AC877),AN877,0)+01_指標庫!$H$12*IF(ISNUMBER($AD877),AO877,0)+01_指標庫!$H$13*IF(ISNUMBER($AE877),AP877,0)+01_指標庫!$H$14*IF(ISNUMBER($I877),O877,0)+01_指標庫!$H$15*IF(ISNUMBER($AH877),AS877,0)+01_指標庫!$H$16*IF(ISNUMBER($K877),P877,0)+01_指標庫!$H$17*IF(ISNUMBER($AI877),AT877,0)+01_指標庫!$H$18*IF(ISNUMBER($AJ877),AU877,0)+01_指標庫!$H$19*IF(ISNUMBER($AK877),AV877,0)+01_指標庫!$H$20*IF(ISNUMBER($BB877),BB877,0)+01_指標庫!$H$21*IF(ISNUMBER($BC877),BC877,0))/AW877,1))</f>
        <v>86.3</v>
      </c>
      <c r="AY877" s="60"/>
      <c r="AZ877" s="60"/>
      <c r="BA877" s="58" t="n">
        <f aca="false">AVERAGE($E873:$E877)/AVERAGE($E868:$E877)-1</f>
        <v>0.00923878508833864</v>
      </c>
      <c r="BB877" s="59" t="n">
        <f aca="false">IF(ISNUMBER($BA877),IF(OR($S877&lt;=-0.03,$BA877&lt;-0.003),0,IF(OR($S877&lt;=-0.02,$BA877&lt;0.01),50,100)),"")</f>
        <v>50</v>
      </c>
      <c r="BC877" s="0" t="str">
        <f aca="false">IF(OR(COUNT($AZ877)=0,COUNT($AZ876)=0),"",IF(OR($AY877/$AZ876-1&lt;=-0.03,$AZ877/$AZ876-1&lt;=-0.045,IF(COUNT($AZ868:$AZ877)=10,AVERAGE($AZ873:$AZ877)/AVERAGE($AZ868:$AZ877)-1&lt;-0.01,FALSE())),0,IF(OR($AZ877/$AZ876-1&lt;=-0.02,IF(COUNT($AZ868:$AZ877)=10,AVERAGE($AZ873:$AZ877)/AVERAGE($AZ868:$AZ877)-1&lt;0.005,FALSE())),50,100)))</f>
        <v/>
      </c>
    </row>
    <row r="878" customFormat="false" ht="15" hidden="false" customHeight="true" outlineLevel="0" collapsed="false">
      <c r="A878" s="47" t="n">
        <v>874</v>
      </c>
      <c r="B878" s="48" t="n">
        <v>43825</v>
      </c>
      <c r="C878" s="47" t="n">
        <v>2019</v>
      </c>
      <c r="D878" s="49" t="s">
        <v>239</v>
      </c>
      <c r="E878" s="50" t="n">
        <v>8778.31</v>
      </c>
      <c r="F878" s="51" t="n">
        <v>0.124959</v>
      </c>
      <c r="G878" s="51" t="n">
        <v>0</v>
      </c>
      <c r="H878" s="52" t="n">
        <v>0.9796</v>
      </c>
      <c r="I878" s="53" t="n">
        <v>353</v>
      </c>
      <c r="J878" s="47" t="s">
        <v>235</v>
      </c>
      <c r="K878" s="54" t="n">
        <v>12.65</v>
      </c>
      <c r="L878" s="55" t="n">
        <f aca="false">IF(COUNT(F878)=0,50,IF(F878&gt;=0,100,IF(F878&gt;=-0.02,50,0)))</f>
        <v>100</v>
      </c>
      <c r="M878" s="55" t="n">
        <f aca="false">IF(COUNT(G878)=0,50,IF(G878&gt;-0.06,100,IF(G878&gt;-0.15,50,0)))</f>
        <v>100</v>
      </c>
      <c r="N878" s="55" t="n">
        <f aca="false">IF(COUNT(H878)=0,50,IF(H878&gt;=0.6,100,IF(H878&gt;=0.4,50,0)))</f>
        <v>100</v>
      </c>
      <c r="O878" s="55" t="n">
        <f aca="false">IF(COUNT(I878)=0,50,IF(J878="proxy_vix",50,IF(I878&lt;350,100,IF(I878&lt;=450,50,0))))</f>
        <v>50</v>
      </c>
      <c r="P878" s="55" t="n">
        <f aca="false">IF(COUNT(K878)=0,50,IF(K878&lt;20,100,IF(K878&lt;=25,50,0)))</f>
        <v>100</v>
      </c>
      <c r="Q878" s="54"/>
      <c r="R878" s="47"/>
      <c r="S878" s="51" t="n">
        <f aca="false">$E878/$E877-1</f>
        <v>0.00905798142654013</v>
      </c>
      <c r="T878" s="56" t="n">
        <f aca="false">$K878/$K877-1</f>
        <v>-0.00157853196527225</v>
      </c>
      <c r="V878" s="57"/>
      <c r="W878" s="57"/>
      <c r="Y878" s="1" t="str">
        <f aca="false">IF(AX878&gt;=70,"EASY",IF(AX878&gt;40,"UNCERTAIN","HARD"))</f>
        <v>EASY</v>
      </c>
      <c r="AA878" s="58" t="n">
        <f aca="false">IF($A878&lt;200,"",AVERAGE($E829:$E878)/AVERAGE($E679:$E878)-1)</f>
        <v>0.0618795334178124</v>
      </c>
      <c r="AB878" s="59" t="n">
        <f aca="false">LOOKUP($B878,07_L1政策步階!$A$4:$A$14,07_L1政策步階!$C$4:$C$14)</f>
        <v>1</v>
      </c>
      <c r="AC878" s="57"/>
      <c r="AD878" s="57"/>
      <c r="AE878" s="57"/>
      <c r="AF878" s="57"/>
      <c r="AG878" s="57"/>
      <c r="AH878" s="57"/>
      <c r="AI878" s="57"/>
      <c r="AJ878" s="57"/>
      <c r="AK878" s="57"/>
      <c r="AL878" s="59" t="n">
        <f aca="false">IF(ISNUMBER($AA878),IF($AA878&gt;=0.005,100,IF($AA878&gt;=-0.015,50,0)),"")</f>
        <v>100</v>
      </c>
      <c r="AM878" s="59" t="n">
        <f aca="false">IF(ISNUMBER($AB878),IF($AB878=1,100,IF($AB878=0,50,0)),"")</f>
        <v>100</v>
      </c>
      <c r="AN878" s="0" t="str">
        <f aca="false">IF(ISNUMBER($AC878),IF($AC878&gt;=0.001,100,IF($AC878&gt;=-0.003,50,0)),"")</f>
        <v/>
      </c>
      <c r="AO878" s="0" t="str">
        <f aca="false">IF(ISNUMBER($AD878),IF($AD878&gt;=0.04,100,IF($AD878&gt;=0,50,0)),"")</f>
        <v/>
      </c>
      <c r="AP878" s="0" t="str">
        <f aca="false">IF(ISNUMBER($AE878),IF($AE878&gt;=25,100,IF($AE878&gt;=-75,50,0)),"")</f>
        <v/>
      </c>
      <c r="AQ878" s="0" t="str">
        <f aca="false">IF(ISNUMBER($AF878),IF($AF878&gt;0,100,IF($AF878&gt;=-50,50,0)),"")</f>
        <v/>
      </c>
      <c r="AR878" s="0" t="str">
        <f aca="false">IF(ISNUMBER($AG878),IF($AG878=1,100,IF($AG878=0,50,0)),"")</f>
        <v/>
      </c>
      <c r="AS878" s="0" t="str">
        <f aca="false">IF(ISNUMBER($AH878),IF($AH878&lt;0,100,IF($AH878&lt;=20,50,0)),"")</f>
        <v/>
      </c>
      <c r="AT878" s="0" t="str">
        <f aca="false">IF(ISNUMBER($AI878),IF($AI878&lt;0.95,100,IF($AI878&lt;=1,50,0)),"")</f>
        <v/>
      </c>
      <c r="AU878" s="0" t="str">
        <f aca="false">IF(ISNUMBER($AJ878),IF($AJ878&lt;30,0,IF($AJ878&lt;40,50,IF($AJ878&lt;=90,100,50))),"")</f>
        <v/>
      </c>
      <c r="AV878" s="0" t="str">
        <f aca="false">IF(ISNUMBER($AK878),IF($AK878&gt;-0.2,100,IF($AK878&gt;=-0.4,50,0)),"")</f>
        <v/>
      </c>
      <c r="AW878" s="59" t="n">
        <f aca="false">01_指標庫!$H$4*ISNUMBER($F878)+01_指標庫!$H$5*ISNUMBER($AA878)+01_指標庫!$H$6*ISNUMBER($G878)+01_指標庫!$H$7*ISNUMBER($H878)+01_指標庫!$H$8*ISNUMBER($AF878)+01_指標庫!$H$9*ISNUMBER($AG878)+01_指標庫!$H$10*ISNUMBER($AB878)+01_指標庫!$H$11*ISNUMBER($AC878)+01_指標庫!$H$12*ISNUMBER($AD878)+01_指標庫!$H$13*ISNUMBER($AE878)+01_指標庫!$H$14*ISNUMBER($I878)+01_指標庫!$H$15*ISNUMBER($AH878)+01_指標庫!$H$16*ISNUMBER($K878)+01_指標庫!$H$17*ISNUMBER($AI878)+01_指標庫!$H$18*ISNUMBER($AJ878)+01_指標庫!$H$19*ISNUMBER($AK878)+01_指標庫!$H$20*ISNUMBER($BB878)+01_指標庫!$H$21*ISNUMBER($BC878)</f>
        <v>51</v>
      </c>
      <c r="AX878" s="59" t="n">
        <f aca="false">IF(AW878=0,50,ROUND((01_指標庫!$H$4*IF(ISNUMBER($F878),L878,0)+01_指標庫!$H$5*IF(ISNUMBER($AA878),AL878,0)+01_指標庫!$H$6*IF(ISNUMBER($G878),M878,0)+01_指標庫!$H$7*IF(ISNUMBER($H878),N878,0)+01_指標庫!$H$8*IF(ISNUMBER($AF878),AQ878,0)+01_指標庫!$H$9*IF(ISNUMBER($AG878),AR878,0)+01_指標庫!$H$10*IF(ISNUMBER($AB878),AM878,0)+01_指標庫!$H$11*IF(ISNUMBER($AC878),AN878,0)+01_指標庫!$H$12*IF(ISNUMBER($AD878),AO878,0)+01_指標庫!$H$13*IF(ISNUMBER($AE878),AP878,0)+01_指標庫!$H$14*IF(ISNUMBER($I878),O878,0)+01_指標庫!$H$15*IF(ISNUMBER($AH878),AS878,0)+01_指標庫!$H$16*IF(ISNUMBER($K878),P878,0)+01_指標庫!$H$17*IF(ISNUMBER($AI878),AT878,0)+01_指標庫!$H$18*IF(ISNUMBER($AJ878),AU878,0)+01_指標庫!$H$19*IF(ISNUMBER($AK878),AV878,0)+01_指標庫!$H$20*IF(ISNUMBER($BB878),BB878,0)+01_指標庫!$H$21*IF(ISNUMBER($BC878),BC878,0))/AW878,1))</f>
        <v>86.3</v>
      </c>
      <c r="AY878" s="60"/>
      <c r="AZ878" s="60"/>
      <c r="BA878" s="58" t="n">
        <f aca="false">AVERAGE($E874:$E878)/AVERAGE($E869:$E878)-1</f>
        <v>0.00942687925457597</v>
      </c>
      <c r="BB878" s="59" t="n">
        <f aca="false">IF(ISNUMBER($BA878),IF(OR($S878&lt;=-0.03,$BA878&lt;-0.003),0,IF(OR($S878&lt;=-0.02,$BA878&lt;0.01),50,100)),"")</f>
        <v>50</v>
      </c>
      <c r="BC878" s="0" t="str">
        <f aca="false">IF(OR(COUNT($AZ878)=0,COUNT($AZ877)=0),"",IF(OR($AY878/$AZ877-1&lt;=-0.03,$AZ878/$AZ877-1&lt;=-0.045,IF(COUNT($AZ869:$AZ878)=10,AVERAGE($AZ874:$AZ878)/AVERAGE($AZ869:$AZ878)-1&lt;-0.01,FALSE())),0,IF(OR($AZ878/$AZ877-1&lt;=-0.02,IF(COUNT($AZ869:$AZ878)=10,AVERAGE($AZ874:$AZ878)/AVERAGE($AZ869:$AZ878)-1&lt;0.005,FALSE())),50,100)))</f>
        <v/>
      </c>
    </row>
    <row r="879" customFormat="false" ht="15" hidden="false" customHeight="true" outlineLevel="0" collapsed="false">
      <c r="A879" s="47" t="n">
        <v>875</v>
      </c>
      <c r="B879" s="48" t="n">
        <v>43826</v>
      </c>
      <c r="C879" s="47" t="n">
        <v>2019</v>
      </c>
      <c r="D879" s="49" t="s">
        <v>234</v>
      </c>
      <c r="E879" s="50" t="n">
        <v>8770.98</v>
      </c>
      <c r="F879" s="51" t="n">
        <v>0.12292</v>
      </c>
      <c r="G879" s="51" t="n">
        <v>-0.000835</v>
      </c>
      <c r="H879" s="52" t="n">
        <v>0.9796</v>
      </c>
      <c r="I879" s="53" t="n">
        <v>356</v>
      </c>
      <c r="J879" s="47" t="s">
        <v>235</v>
      </c>
      <c r="K879" s="54" t="n">
        <v>13.43</v>
      </c>
      <c r="L879" s="55" t="n">
        <f aca="false">IF(COUNT(F879)=0,50,IF(F879&gt;=0,100,IF(F879&gt;=-0.02,50,0)))</f>
        <v>100</v>
      </c>
      <c r="M879" s="55" t="n">
        <f aca="false">IF(COUNT(G879)=0,50,IF(G879&gt;-0.06,100,IF(G879&gt;-0.15,50,0)))</f>
        <v>100</v>
      </c>
      <c r="N879" s="55" t="n">
        <f aca="false">IF(COUNT(H879)=0,50,IF(H879&gt;=0.6,100,IF(H879&gt;=0.4,50,0)))</f>
        <v>100</v>
      </c>
      <c r="O879" s="55" t="n">
        <f aca="false">IF(COUNT(I879)=0,50,IF(J879="proxy_vix",50,IF(I879&lt;350,100,IF(I879&lt;=450,50,0))))</f>
        <v>50</v>
      </c>
      <c r="P879" s="55" t="n">
        <f aca="false">IF(COUNT(K879)=0,50,IF(K879&lt;20,100,IF(K879&lt;=25,50,0)))</f>
        <v>100</v>
      </c>
      <c r="Q879" s="54"/>
      <c r="R879" s="47"/>
      <c r="S879" s="51" t="n">
        <f aca="false">$E879/$E878-1</f>
        <v>-0.000835012661890455</v>
      </c>
      <c r="T879" s="56" t="n">
        <f aca="false">$K879/$K878-1</f>
        <v>0.0616600790513833</v>
      </c>
      <c r="V879" s="57"/>
      <c r="W879" s="57"/>
      <c r="Y879" s="1" t="str">
        <f aca="false">IF(AX879&gt;=70,"EASY",IF(AX879&gt;40,"UNCERTAIN","HARD"))</f>
        <v>EASY</v>
      </c>
      <c r="AA879" s="58" t="n">
        <f aca="false">IF($A879&lt;200,"",AVERAGE($E830:$E879)/AVERAGE($E680:$E879)-1)</f>
        <v>0.0630193302654956</v>
      </c>
      <c r="AB879" s="59" t="n">
        <f aca="false">LOOKUP($B879,07_L1政策步階!$A$4:$A$14,07_L1政策步階!$C$4:$C$14)</f>
        <v>1</v>
      </c>
      <c r="AC879" s="57"/>
      <c r="AD879" s="57"/>
      <c r="AE879" s="57"/>
      <c r="AF879" s="57"/>
      <c r="AG879" s="57"/>
      <c r="AH879" s="57"/>
      <c r="AI879" s="57"/>
      <c r="AJ879" s="57"/>
      <c r="AK879" s="57"/>
      <c r="AL879" s="59" t="n">
        <f aca="false">IF(ISNUMBER($AA879),IF($AA879&gt;=0.005,100,IF($AA879&gt;=-0.015,50,0)),"")</f>
        <v>100</v>
      </c>
      <c r="AM879" s="59" t="n">
        <f aca="false">IF(ISNUMBER($AB879),IF($AB879=1,100,IF($AB879=0,50,0)),"")</f>
        <v>100</v>
      </c>
      <c r="AN879" s="0" t="str">
        <f aca="false">IF(ISNUMBER($AC879),IF($AC879&gt;=0.001,100,IF($AC879&gt;=-0.003,50,0)),"")</f>
        <v/>
      </c>
      <c r="AO879" s="0" t="str">
        <f aca="false">IF(ISNUMBER($AD879),IF($AD879&gt;=0.04,100,IF($AD879&gt;=0,50,0)),"")</f>
        <v/>
      </c>
      <c r="AP879" s="0" t="str">
        <f aca="false">IF(ISNUMBER($AE879),IF($AE879&gt;=25,100,IF($AE879&gt;=-75,50,0)),"")</f>
        <v/>
      </c>
      <c r="AQ879" s="0" t="str">
        <f aca="false">IF(ISNUMBER($AF879),IF($AF879&gt;0,100,IF($AF879&gt;=-50,50,0)),"")</f>
        <v/>
      </c>
      <c r="AR879" s="0" t="str">
        <f aca="false">IF(ISNUMBER($AG879),IF($AG879=1,100,IF($AG879=0,50,0)),"")</f>
        <v/>
      </c>
      <c r="AS879" s="0" t="str">
        <f aca="false">IF(ISNUMBER($AH879),IF($AH879&lt;0,100,IF($AH879&lt;=20,50,0)),"")</f>
        <v/>
      </c>
      <c r="AT879" s="0" t="str">
        <f aca="false">IF(ISNUMBER($AI879),IF($AI879&lt;0.95,100,IF($AI879&lt;=1,50,0)),"")</f>
        <v/>
      </c>
      <c r="AU879" s="0" t="str">
        <f aca="false">IF(ISNUMBER($AJ879),IF($AJ879&lt;30,0,IF($AJ879&lt;40,50,IF($AJ879&lt;=90,100,50))),"")</f>
        <v/>
      </c>
      <c r="AV879" s="0" t="str">
        <f aca="false">IF(ISNUMBER($AK879),IF($AK879&gt;-0.2,100,IF($AK879&gt;=-0.4,50,0)),"")</f>
        <v/>
      </c>
      <c r="AW879" s="59" t="n">
        <f aca="false">01_指標庫!$H$4*ISNUMBER($F879)+01_指標庫!$H$5*ISNUMBER($AA879)+01_指標庫!$H$6*ISNUMBER($G879)+01_指標庫!$H$7*ISNUMBER($H879)+01_指標庫!$H$8*ISNUMBER($AF879)+01_指標庫!$H$9*ISNUMBER($AG879)+01_指標庫!$H$10*ISNUMBER($AB879)+01_指標庫!$H$11*ISNUMBER($AC879)+01_指標庫!$H$12*ISNUMBER($AD879)+01_指標庫!$H$13*ISNUMBER($AE879)+01_指標庫!$H$14*ISNUMBER($I879)+01_指標庫!$H$15*ISNUMBER($AH879)+01_指標庫!$H$16*ISNUMBER($K879)+01_指標庫!$H$17*ISNUMBER($AI879)+01_指標庫!$H$18*ISNUMBER($AJ879)+01_指標庫!$H$19*ISNUMBER($AK879)+01_指標庫!$H$20*ISNUMBER($BB879)+01_指標庫!$H$21*ISNUMBER($BC879)</f>
        <v>51</v>
      </c>
      <c r="AX879" s="59" t="n">
        <f aca="false">IF(AW879=0,50,ROUND((01_指標庫!$H$4*IF(ISNUMBER($F879),L879,0)+01_指標庫!$H$5*IF(ISNUMBER($AA879),AL879,0)+01_指標庫!$H$6*IF(ISNUMBER($G879),M879,0)+01_指標庫!$H$7*IF(ISNUMBER($H879),N879,0)+01_指標庫!$H$8*IF(ISNUMBER($AF879),AQ879,0)+01_指標庫!$H$9*IF(ISNUMBER($AG879),AR879,0)+01_指標庫!$H$10*IF(ISNUMBER($AB879),AM879,0)+01_指標庫!$H$11*IF(ISNUMBER($AC879),AN879,0)+01_指標庫!$H$12*IF(ISNUMBER($AD879),AO879,0)+01_指標庫!$H$13*IF(ISNUMBER($AE879),AP879,0)+01_指標庫!$H$14*IF(ISNUMBER($I879),O879,0)+01_指標庫!$H$15*IF(ISNUMBER($AH879),AS879,0)+01_指標庫!$H$16*IF(ISNUMBER($K879),P879,0)+01_指標庫!$H$17*IF(ISNUMBER($AI879),AT879,0)+01_指標庫!$H$18*IF(ISNUMBER($AJ879),AU879,0)+01_指標庫!$H$19*IF(ISNUMBER($AK879),AV879,0)+01_指標庫!$H$20*IF(ISNUMBER($BB879),BB879,0)+01_指標庫!$H$21*IF(ISNUMBER($BC879),BC879,0))/AW879,1))</f>
        <v>86.3</v>
      </c>
      <c r="AY879" s="60"/>
      <c r="AZ879" s="60"/>
      <c r="BA879" s="58" t="n">
        <f aca="false">AVERAGE($E875:$E879)/AVERAGE($E870:$E879)-1</f>
        <v>0.00887672664850814</v>
      </c>
      <c r="BB879" s="59" t="n">
        <f aca="false">IF(ISNUMBER($BA879),IF(OR($S879&lt;=-0.03,$BA879&lt;-0.003),0,IF(OR($S879&lt;=-0.02,$BA879&lt;0.01),50,100)),"")</f>
        <v>50</v>
      </c>
      <c r="BC879" s="0" t="str">
        <f aca="false">IF(OR(COUNT($AZ879)=0,COUNT($AZ878)=0),"",IF(OR($AY879/$AZ878-1&lt;=-0.03,$AZ879/$AZ878-1&lt;=-0.045,IF(COUNT($AZ870:$AZ879)=10,AVERAGE($AZ875:$AZ879)/AVERAGE($AZ870:$AZ879)-1&lt;-0.01,FALSE())),0,IF(OR($AZ879/$AZ878-1&lt;=-0.02,IF(COUNT($AZ870:$AZ879)=10,AVERAGE($AZ875:$AZ879)/AVERAGE($AZ870:$AZ879)-1&lt;0.005,FALSE())),50,100)))</f>
        <v/>
      </c>
    </row>
    <row r="880" customFormat="false" ht="15" hidden="false" customHeight="true" outlineLevel="0" collapsed="false">
      <c r="A880" s="47" t="n">
        <v>876</v>
      </c>
      <c r="B880" s="48" t="n">
        <v>43829</v>
      </c>
      <c r="C880" s="47" t="n">
        <v>2019</v>
      </c>
      <c r="D880" s="49" t="s">
        <v>236</v>
      </c>
      <c r="E880" s="50" t="n">
        <v>8709.73</v>
      </c>
      <c r="F880" s="51" t="n">
        <v>0.114078</v>
      </c>
      <c r="G880" s="51" t="n">
        <v>-0.007812</v>
      </c>
      <c r="H880" s="52" t="n">
        <v>0.9592</v>
      </c>
      <c r="I880" s="53" t="n">
        <v>360</v>
      </c>
      <c r="J880" s="47" t="s">
        <v>235</v>
      </c>
      <c r="K880" s="54" t="n">
        <v>14.82</v>
      </c>
      <c r="L880" s="55" t="n">
        <f aca="false">IF(COUNT(F880)=0,50,IF(F880&gt;=0,100,IF(F880&gt;=-0.02,50,0)))</f>
        <v>100</v>
      </c>
      <c r="M880" s="55" t="n">
        <f aca="false">IF(COUNT(G880)=0,50,IF(G880&gt;-0.06,100,IF(G880&gt;-0.15,50,0)))</f>
        <v>100</v>
      </c>
      <c r="N880" s="55" t="n">
        <f aca="false">IF(COUNT(H880)=0,50,IF(H880&gt;=0.6,100,IF(H880&gt;=0.4,50,0)))</f>
        <v>100</v>
      </c>
      <c r="O880" s="55" t="n">
        <f aca="false">IF(COUNT(I880)=0,50,IF(J880="proxy_vix",50,IF(I880&lt;350,100,IF(I880&lt;=450,50,0))))</f>
        <v>50</v>
      </c>
      <c r="P880" s="55" t="n">
        <f aca="false">IF(COUNT(K880)=0,50,IF(K880&lt;20,100,IF(K880&lt;=25,50,0)))</f>
        <v>100</v>
      </c>
      <c r="Q880" s="54"/>
      <c r="R880" s="47"/>
      <c r="S880" s="51" t="n">
        <f aca="false">$E880/$E879-1</f>
        <v>-0.00698325614697559</v>
      </c>
      <c r="T880" s="56" t="n">
        <f aca="false">$K880/$K879-1</f>
        <v>0.103499627699181</v>
      </c>
      <c r="V880" s="57"/>
      <c r="W880" s="57"/>
      <c r="Y880" s="1" t="str">
        <f aca="false">IF(AX880&gt;=70,"EASY",IF(AX880&gt;40,"UNCERTAIN","HARD"))</f>
        <v>EASY</v>
      </c>
      <c r="AA880" s="58" t="n">
        <f aca="false">IF($A880&lt;200,"",AVERAGE($E831:$E880)/AVERAGE($E681:$E880)-1)</f>
        <v>0.0640293358339263</v>
      </c>
      <c r="AB880" s="59" t="n">
        <f aca="false">LOOKUP($B880,07_L1政策步階!$A$4:$A$14,07_L1政策步階!$C$4:$C$14)</f>
        <v>1</v>
      </c>
      <c r="AC880" s="57"/>
      <c r="AD880" s="57"/>
      <c r="AE880" s="57"/>
      <c r="AF880" s="57"/>
      <c r="AG880" s="57"/>
      <c r="AH880" s="57"/>
      <c r="AI880" s="57"/>
      <c r="AJ880" s="57"/>
      <c r="AK880" s="57"/>
      <c r="AL880" s="59" t="n">
        <f aca="false">IF(ISNUMBER($AA880),IF($AA880&gt;=0.005,100,IF($AA880&gt;=-0.015,50,0)),"")</f>
        <v>100</v>
      </c>
      <c r="AM880" s="59" t="n">
        <f aca="false">IF(ISNUMBER($AB880),IF($AB880=1,100,IF($AB880=0,50,0)),"")</f>
        <v>100</v>
      </c>
      <c r="AN880" s="0" t="str">
        <f aca="false">IF(ISNUMBER($AC880),IF($AC880&gt;=0.001,100,IF($AC880&gt;=-0.003,50,0)),"")</f>
        <v/>
      </c>
      <c r="AO880" s="0" t="str">
        <f aca="false">IF(ISNUMBER($AD880),IF($AD880&gt;=0.04,100,IF($AD880&gt;=0,50,0)),"")</f>
        <v/>
      </c>
      <c r="AP880" s="0" t="str">
        <f aca="false">IF(ISNUMBER($AE880),IF($AE880&gt;=25,100,IF($AE880&gt;=-75,50,0)),"")</f>
        <v/>
      </c>
      <c r="AQ880" s="0" t="str">
        <f aca="false">IF(ISNUMBER($AF880),IF($AF880&gt;0,100,IF($AF880&gt;=-50,50,0)),"")</f>
        <v/>
      </c>
      <c r="AR880" s="0" t="str">
        <f aca="false">IF(ISNUMBER($AG880),IF($AG880=1,100,IF($AG880=0,50,0)),"")</f>
        <v/>
      </c>
      <c r="AS880" s="0" t="str">
        <f aca="false">IF(ISNUMBER($AH880),IF($AH880&lt;0,100,IF($AH880&lt;=20,50,0)),"")</f>
        <v/>
      </c>
      <c r="AT880" s="0" t="str">
        <f aca="false">IF(ISNUMBER($AI880),IF($AI880&lt;0.95,100,IF($AI880&lt;=1,50,0)),"")</f>
        <v/>
      </c>
      <c r="AU880" s="0" t="str">
        <f aca="false">IF(ISNUMBER($AJ880),IF($AJ880&lt;30,0,IF($AJ880&lt;40,50,IF($AJ880&lt;=90,100,50))),"")</f>
        <v/>
      </c>
      <c r="AV880" s="0" t="str">
        <f aca="false">IF(ISNUMBER($AK880),IF($AK880&gt;-0.2,100,IF($AK880&gt;=-0.4,50,0)),"")</f>
        <v/>
      </c>
      <c r="AW880" s="59" t="n">
        <f aca="false">01_指標庫!$H$4*ISNUMBER($F880)+01_指標庫!$H$5*ISNUMBER($AA880)+01_指標庫!$H$6*ISNUMBER($G880)+01_指標庫!$H$7*ISNUMBER($H880)+01_指標庫!$H$8*ISNUMBER($AF880)+01_指標庫!$H$9*ISNUMBER($AG880)+01_指標庫!$H$10*ISNUMBER($AB880)+01_指標庫!$H$11*ISNUMBER($AC880)+01_指標庫!$H$12*ISNUMBER($AD880)+01_指標庫!$H$13*ISNUMBER($AE880)+01_指標庫!$H$14*ISNUMBER($I880)+01_指標庫!$H$15*ISNUMBER($AH880)+01_指標庫!$H$16*ISNUMBER($K880)+01_指標庫!$H$17*ISNUMBER($AI880)+01_指標庫!$H$18*ISNUMBER($AJ880)+01_指標庫!$H$19*ISNUMBER($AK880)+01_指標庫!$H$20*ISNUMBER($BB880)+01_指標庫!$H$21*ISNUMBER($BC880)</f>
        <v>51</v>
      </c>
      <c r="AX880" s="59" t="n">
        <f aca="false">IF(AW880=0,50,ROUND((01_指標庫!$H$4*IF(ISNUMBER($F880),L880,0)+01_指標庫!$H$5*IF(ISNUMBER($AA880),AL880,0)+01_指標庫!$H$6*IF(ISNUMBER($G880),M880,0)+01_指標庫!$H$7*IF(ISNUMBER($H880),N880,0)+01_指標庫!$H$8*IF(ISNUMBER($AF880),AQ880,0)+01_指標庫!$H$9*IF(ISNUMBER($AG880),AR880,0)+01_指標庫!$H$10*IF(ISNUMBER($AB880),AM880,0)+01_指標庫!$H$11*IF(ISNUMBER($AC880),AN880,0)+01_指標庫!$H$12*IF(ISNUMBER($AD880),AO880,0)+01_指標庫!$H$13*IF(ISNUMBER($AE880),AP880,0)+01_指標庫!$H$14*IF(ISNUMBER($I880),O880,0)+01_指標庫!$H$15*IF(ISNUMBER($AH880),AS880,0)+01_指標庫!$H$16*IF(ISNUMBER($K880),P880,0)+01_指標庫!$H$17*IF(ISNUMBER($AI880),AT880,0)+01_指標庫!$H$18*IF(ISNUMBER($AJ880),AU880,0)+01_指標庫!$H$19*IF(ISNUMBER($AK880),AV880,0)+01_指標庫!$H$20*IF(ISNUMBER($BB880),BB880,0)+01_指標庫!$H$21*IF(ISNUMBER($BC880),BC880,0))/AW880,1))</f>
        <v>86.3</v>
      </c>
      <c r="AY880" s="60"/>
      <c r="AZ880" s="60"/>
      <c r="BA880" s="58" t="n">
        <f aca="false">AVERAGE($E876:$E880)/AVERAGE($E871:$E880)-1</f>
        <v>0.00701387769940753</v>
      </c>
      <c r="BB880" s="59" t="n">
        <f aca="false">IF(ISNUMBER($BA880),IF(OR($S880&lt;=-0.03,$BA880&lt;-0.003),0,IF(OR($S880&lt;=-0.02,$BA880&lt;0.01),50,100)),"")</f>
        <v>50</v>
      </c>
      <c r="BC880" s="0" t="str">
        <f aca="false">IF(OR(COUNT($AZ880)=0,COUNT($AZ879)=0),"",IF(OR($AY880/$AZ879-1&lt;=-0.03,$AZ880/$AZ879-1&lt;=-0.045,IF(COUNT($AZ871:$AZ880)=10,AVERAGE($AZ876:$AZ880)/AVERAGE($AZ871:$AZ880)-1&lt;-0.01,FALSE())),0,IF(OR($AZ880/$AZ879-1&lt;=-0.02,IF(COUNT($AZ871:$AZ880)=10,AVERAGE($AZ876:$AZ880)/AVERAGE($AZ871:$AZ880)-1&lt;0.005,FALSE())),50,100)))</f>
        <v/>
      </c>
    </row>
    <row r="881" customFormat="false" ht="15" hidden="false" customHeight="true" outlineLevel="0" collapsed="false">
      <c r="A881" s="47" t="n">
        <v>877</v>
      </c>
      <c r="B881" s="48" t="n">
        <v>43830</v>
      </c>
      <c r="C881" s="47" t="n">
        <v>2019</v>
      </c>
      <c r="D881" s="49" t="s">
        <v>237</v>
      </c>
      <c r="E881" s="50" t="n">
        <v>8733.07</v>
      </c>
      <c r="F881" s="51" t="n">
        <v>0.11606</v>
      </c>
      <c r="G881" s="51" t="n">
        <v>-0.005154</v>
      </c>
      <c r="H881" s="52" t="n">
        <v>0.9388</v>
      </c>
      <c r="I881" s="53" t="n">
        <v>360</v>
      </c>
      <c r="J881" s="47" t="s">
        <v>235</v>
      </c>
      <c r="K881" s="54" t="n">
        <v>13.78</v>
      </c>
      <c r="L881" s="55" t="n">
        <f aca="false">IF(COUNT(F881)=0,50,IF(F881&gt;=0,100,IF(F881&gt;=-0.02,50,0)))</f>
        <v>100</v>
      </c>
      <c r="M881" s="55" t="n">
        <f aca="false">IF(COUNT(G881)=0,50,IF(G881&gt;-0.06,100,IF(G881&gt;-0.15,50,0)))</f>
        <v>100</v>
      </c>
      <c r="N881" s="55" t="n">
        <f aca="false">IF(COUNT(H881)=0,50,IF(H881&gt;=0.6,100,IF(H881&gt;=0.4,50,0)))</f>
        <v>100</v>
      </c>
      <c r="O881" s="55" t="n">
        <f aca="false">IF(COUNT(I881)=0,50,IF(J881="proxy_vix",50,IF(I881&lt;350,100,IF(I881&lt;=450,50,0))))</f>
        <v>50</v>
      </c>
      <c r="P881" s="55" t="n">
        <f aca="false">IF(COUNT(K881)=0,50,IF(K881&lt;20,100,IF(K881&lt;=25,50,0)))</f>
        <v>100</v>
      </c>
      <c r="Q881" s="54"/>
      <c r="R881" s="47"/>
      <c r="S881" s="51" t="n">
        <f aca="false">$E881/$E880-1</f>
        <v>0.00267976159995786</v>
      </c>
      <c r="T881" s="56" t="n">
        <f aca="false">$K881/$K880-1</f>
        <v>-0.0701754385964913</v>
      </c>
      <c r="V881" s="57"/>
      <c r="W881" s="57"/>
      <c r="Y881" s="1" t="str">
        <f aca="false">IF(AX881&gt;=70,"EASY",IF(AX881&gt;40,"UNCERTAIN","HARD"))</f>
        <v>EASY</v>
      </c>
      <c r="AA881" s="58" t="n">
        <f aca="false">IF($A881&lt;200,"",AVERAGE($E832:$E881)/AVERAGE($E682:$E881)-1)</f>
        <v>0.0652826751254785</v>
      </c>
      <c r="AB881" s="59" t="n">
        <f aca="false">LOOKUP($B881,07_L1政策步階!$A$4:$A$14,07_L1政策步階!$C$4:$C$14)</f>
        <v>1</v>
      </c>
      <c r="AC881" s="57"/>
      <c r="AD881" s="57"/>
      <c r="AE881" s="57"/>
      <c r="AF881" s="57"/>
      <c r="AG881" s="57"/>
      <c r="AH881" s="57"/>
      <c r="AI881" s="57"/>
      <c r="AJ881" s="57"/>
      <c r="AK881" s="57"/>
      <c r="AL881" s="59" t="n">
        <f aca="false">IF(ISNUMBER($AA881),IF($AA881&gt;=0.005,100,IF($AA881&gt;=-0.015,50,0)),"")</f>
        <v>100</v>
      </c>
      <c r="AM881" s="59" t="n">
        <f aca="false">IF(ISNUMBER($AB881),IF($AB881=1,100,IF($AB881=0,50,0)),"")</f>
        <v>100</v>
      </c>
      <c r="AN881" s="0" t="str">
        <f aca="false">IF(ISNUMBER($AC881),IF($AC881&gt;=0.001,100,IF($AC881&gt;=-0.003,50,0)),"")</f>
        <v/>
      </c>
      <c r="AO881" s="0" t="str">
        <f aca="false">IF(ISNUMBER($AD881),IF($AD881&gt;=0.04,100,IF($AD881&gt;=0,50,0)),"")</f>
        <v/>
      </c>
      <c r="AP881" s="0" t="str">
        <f aca="false">IF(ISNUMBER($AE881),IF($AE881&gt;=25,100,IF($AE881&gt;=-75,50,0)),"")</f>
        <v/>
      </c>
      <c r="AQ881" s="0" t="str">
        <f aca="false">IF(ISNUMBER($AF881),IF($AF881&gt;0,100,IF($AF881&gt;=-50,50,0)),"")</f>
        <v/>
      </c>
      <c r="AR881" s="0" t="str">
        <f aca="false">IF(ISNUMBER($AG881),IF($AG881=1,100,IF($AG881=0,50,0)),"")</f>
        <v/>
      </c>
      <c r="AS881" s="0" t="str">
        <f aca="false">IF(ISNUMBER($AH881),IF($AH881&lt;0,100,IF($AH881&lt;=20,50,0)),"")</f>
        <v/>
      </c>
      <c r="AT881" s="0" t="str">
        <f aca="false">IF(ISNUMBER($AI881),IF($AI881&lt;0.95,100,IF($AI881&lt;=1,50,0)),"")</f>
        <v/>
      </c>
      <c r="AU881" s="0" t="str">
        <f aca="false">IF(ISNUMBER($AJ881),IF($AJ881&lt;30,0,IF($AJ881&lt;40,50,IF($AJ881&lt;=90,100,50))),"")</f>
        <v/>
      </c>
      <c r="AV881" s="0" t="str">
        <f aca="false">IF(ISNUMBER($AK881),IF($AK881&gt;-0.2,100,IF($AK881&gt;=-0.4,50,0)),"")</f>
        <v/>
      </c>
      <c r="AW881" s="59" t="n">
        <f aca="false">01_指標庫!$H$4*ISNUMBER($F881)+01_指標庫!$H$5*ISNUMBER($AA881)+01_指標庫!$H$6*ISNUMBER($G881)+01_指標庫!$H$7*ISNUMBER($H881)+01_指標庫!$H$8*ISNUMBER($AF881)+01_指標庫!$H$9*ISNUMBER($AG881)+01_指標庫!$H$10*ISNUMBER($AB881)+01_指標庫!$H$11*ISNUMBER($AC881)+01_指標庫!$H$12*ISNUMBER($AD881)+01_指標庫!$H$13*ISNUMBER($AE881)+01_指標庫!$H$14*ISNUMBER($I881)+01_指標庫!$H$15*ISNUMBER($AH881)+01_指標庫!$H$16*ISNUMBER($K881)+01_指標庫!$H$17*ISNUMBER($AI881)+01_指標庫!$H$18*ISNUMBER($AJ881)+01_指標庫!$H$19*ISNUMBER($AK881)+01_指標庫!$H$20*ISNUMBER($BB881)+01_指標庫!$H$21*ISNUMBER($BC881)</f>
        <v>51</v>
      </c>
      <c r="AX881" s="59" t="n">
        <f aca="false">IF(AW881=0,50,ROUND((01_指標庫!$H$4*IF(ISNUMBER($F881),L881,0)+01_指標庫!$H$5*IF(ISNUMBER($AA881),AL881,0)+01_指標庫!$H$6*IF(ISNUMBER($G881),M881,0)+01_指標庫!$H$7*IF(ISNUMBER($H881),N881,0)+01_指標庫!$H$8*IF(ISNUMBER($AF881),AQ881,0)+01_指標庫!$H$9*IF(ISNUMBER($AG881),AR881,0)+01_指標庫!$H$10*IF(ISNUMBER($AB881),AM881,0)+01_指標庫!$H$11*IF(ISNUMBER($AC881),AN881,0)+01_指標庫!$H$12*IF(ISNUMBER($AD881),AO881,0)+01_指標庫!$H$13*IF(ISNUMBER($AE881),AP881,0)+01_指標庫!$H$14*IF(ISNUMBER($I881),O881,0)+01_指標庫!$H$15*IF(ISNUMBER($AH881),AS881,0)+01_指標庫!$H$16*IF(ISNUMBER($K881),P881,0)+01_指標庫!$H$17*IF(ISNUMBER($AI881),AT881,0)+01_指標庫!$H$18*IF(ISNUMBER($AJ881),AU881,0)+01_指標庫!$H$19*IF(ISNUMBER($AK881),AV881,0)+01_指標庫!$H$20*IF(ISNUMBER($BB881),BB881,0)+01_指標庫!$H$21*IF(ISNUMBER($BC881),BC881,0))/AW881,1))</f>
        <v>86.3</v>
      </c>
      <c r="AY881" s="60"/>
      <c r="AZ881" s="60"/>
      <c r="BA881" s="58" t="n">
        <f aca="false">AVERAGE($E877:$E881)/AVERAGE($E872:$E881)-1</f>
        <v>0.00598051821641032</v>
      </c>
      <c r="BB881" s="59" t="n">
        <f aca="false">IF(ISNUMBER($BA881),IF(OR($S881&lt;=-0.03,$BA881&lt;-0.003),0,IF(OR($S881&lt;=-0.02,$BA881&lt;0.01),50,100)),"")</f>
        <v>50</v>
      </c>
      <c r="BC881" s="0" t="str">
        <f aca="false">IF(OR(COUNT($AZ881)=0,COUNT($AZ880)=0),"",IF(OR($AY881/$AZ880-1&lt;=-0.03,$AZ881/$AZ880-1&lt;=-0.045,IF(COUNT($AZ872:$AZ881)=10,AVERAGE($AZ877:$AZ881)/AVERAGE($AZ872:$AZ881)-1&lt;-0.01,FALSE())),0,IF(OR($AZ881/$AZ880-1&lt;=-0.02,IF(COUNT($AZ872:$AZ881)=10,AVERAGE($AZ877:$AZ881)/AVERAGE($AZ872:$AZ881)-1&lt;0.005,FALSE())),50,100)))</f>
        <v/>
      </c>
    </row>
    <row r="882" customFormat="false" ht="15" hidden="false" customHeight="true" outlineLevel="0" collapsed="false">
      <c r="A882" s="47" t="n">
        <v>878</v>
      </c>
      <c r="B882" s="48" t="n">
        <v>43832</v>
      </c>
      <c r="C882" s="47" t="n">
        <v>2020</v>
      </c>
      <c r="D882" s="49" t="s">
        <v>239</v>
      </c>
      <c r="E882" s="50" t="n">
        <v>8872.22</v>
      </c>
      <c r="F882" s="51" t="n">
        <v>0.13274</v>
      </c>
      <c r="G882" s="51" t="n">
        <v>0</v>
      </c>
      <c r="H882" s="52" t="n">
        <v>0.9796</v>
      </c>
      <c r="I882" s="53" t="n">
        <v>356</v>
      </c>
      <c r="J882" s="47" t="s">
        <v>235</v>
      </c>
      <c r="K882" s="54" t="n">
        <v>12.47</v>
      </c>
      <c r="L882" s="55" t="n">
        <f aca="false">IF(COUNT(F882)=0,50,IF(F882&gt;=0,100,IF(F882&gt;=-0.02,50,0)))</f>
        <v>100</v>
      </c>
      <c r="M882" s="55" t="n">
        <f aca="false">IF(COUNT(G882)=0,50,IF(G882&gt;-0.06,100,IF(G882&gt;-0.15,50,0)))</f>
        <v>100</v>
      </c>
      <c r="N882" s="55" t="n">
        <f aca="false">IF(COUNT(H882)=0,50,IF(H882&gt;=0.6,100,IF(H882&gt;=0.4,50,0)))</f>
        <v>100</v>
      </c>
      <c r="O882" s="55" t="n">
        <f aca="false">IF(COUNT(I882)=0,50,IF(J882="proxy_vix",50,IF(I882&lt;350,100,IF(I882&lt;=450,50,0))))</f>
        <v>50</v>
      </c>
      <c r="P882" s="55" t="n">
        <f aca="false">IF(COUNT(K882)=0,50,IF(K882&lt;20,100,IF(K882&lt;=25,50,0)))</f>
        <v>100</v>
      </c>
      <c r="Q882" s="54"/>
      <c r="R882" s="47"/>
      <c r="S882" s="51" t="n">
        <f aca="false">$E882/$E881-1</f>
        <v>0.0159336865500905</v>
      </c>
      <c r="T882" s="56" t="n">
        <f aca="false">$K882/$K881-1</f>
        <v>-0.0950653120464441</v>
      </c>
      <c r="V882" s="57"/>
      <c r="W882" s="57"/>
      <c r="Y882" s="1" t="str">
        <f aca="false">IF(AX882&gt;=70,"EASY",IF(AX882&gt;40,"UNCERTAIN","HARD"))</f>
        <v>EASY</v>
      </c>
      <c r="AA882" s="58" t="n">
        <f aca="false">IF($A882&lt;200,"",AVERAGE($E833:$E882)/AVERAGE($E683:$E882)-1)</f>
        <v>0.0666265570093454</v>
      </c>
      <c r="AB882" s="59" t="n">
        <f aca="false">LOOKUP($B882,07_L1政策步階!$A$4:$A$14,07_L1政策步階!$C$4:$C$14)</f>
        <v>1</v>
      </c>
      <c r="AC882" s="57"/>
      <c r="AD882" s="57"/>
      <c r="AE882" s="57"/>
      <c r="AF882" s="57"/>
      <c r="AG882" s="57"/>
      <c r="AH882" s="57"/>
      <c r="AI882" s="57"/>
      <c r="AJ882" s="57"/>
      <c r="AK882" s="57"/>
      <c r="AL882" s="59" t="n">
        <f aca="false">IF(ISNUMBER($AA882),IF($AA882&gt;=0.005,100,IF($AA882&gt;=-0.015,50,0)),"")</f>
        <v>100</v>
      </c>
      <c r="AM882" s="59" t="n">
        <f aca="false">IF(ISNUMBER($AB882),IF($AB882=1,100,IF($AB882=0,50,0)),"")</f>
        <v>100</v>
      </c>
      <c r="AN882" s="0" t="str">
        <f aca="false">IF(ISNUMBER($AC882),IF($AC882&gt;=0.001,100,IF($AC882&gt;=-0.003,50,0)),"")</f>
        <v/>
      </c>
      <c r="AO882" s="0" t="str">
        <f aca="false">IF(ISNUMBER($AD882),IF($AD882&gt;=0.04,100,IF($AD882&gt;=0,50,0)),"")</f>
        <v/>
      </c>
      <c r="AP882" s="0" t="str">
        <f aca="false">IF(ISNUMBER($AE882),IF($AE882&gt;=25,100,IF($AE882&gt;=-75,50,0)),"")</f>
        <v/>
      </c>
      <c r="AQ882" s="0" t="str">
        <f aca="false">IF(ISNUMBER($AF882),IF($AF882&gt;0,100,IF($AF882&gt;=-50,50,0)),"")</f>
        <v/>
      </c>
      <c r="AR882" s="0" t="str">
        <f aca="false">IF(ISNUMBER($AG882),IF($AG882=1,100,IF($AG882=0,50,0)),"")</f>
        <v/>
      </c>
      <c r="AS882" s="0" t="str">
        <f aca="false">IF(ISNUMBER($AH882),IF($AH882&lt;0,100,IF($AH882&lt;=20,50,0)),"")</f>
        <v/>
      </c>
      <c r="AT882" s="0" t="str">
        <f aca="false">IF(ISNUMBER($AI882),IF($AI882&lt;0.95,100,IF($AI882&lt;=1,50,0)),"")</f>
        <v/>
      </c>
      <c r="AU882" s="0" t="str">
        <f aca="false">IF(ISNUMBER($AJ882),IF($AJ882&lt;30,0,IF($AJ882&lt;40,50,IF($AJ882&lt;=90,100,50))),"")</f>
        <v/>
      </c>
      <c r="AV882" s="0" t="str">
        <f aca="false">IF(ISNUMBER($AK882),IF($AK882&gt;-0.2,100,IF($AK882&gt;=-0.4,50,0)),"")</f>
        <v/>
      </c>
      <c r="AW882" s="59" t="n">
        <f aca="false">01_指標庫!$H$4*ISNUMBER($F882)+01_指標庫!$H$5*ISNUMBER($AA882)+01_指標庫!$H$6*ISNUMBER($G882)+01_指標庫!$H$7*ISNUMBER($H882)+01_指標庫!$H$8*ISNUMBER($AF882)+01_指標庫!$H$9*ISNUMBER($AG882)+01_指標庫!$H$10*ISNUMBER($AB882)+01_指標庫!$H$11*ISNUMBER($AC882)+01_指標庫!$H$12*ISNUMBER($AD882)+01_指標庫!$H$13*ISNUMBER($AE882)+01_指標庫!$H$14*ISNUMBER($I882)+01_指標庫!$H$15*ISNUMBER($AH882)+01_指標庫!$H$16*ISNUMBER($K882)+01_指標庫!$H$17*ISNUMBER($AI882)+01_指標庫!$H$18*ISNUMBER($AJ882)+01_指標庫!$H$19*ISNUMBER($AK882)+01_指標庫!$H$20*ISNUMBER($BB882)+01_指標庫!$H$21*ISNUMBER($BC882)</f>
        <v>51</v>
      </c>
      <c r="AX882" s="59" t="n">
        <f aca="false">IF(AW882=0,50,ROUND((01_指標庫!$H$4*IF(ISNUMBER($F882),L882,0)+01_指標庫!$H$5*IF(ISNUMBER($AA882),AL882,0)+01_指標庫!$H$6*IF(ISNUMBER($G882),M882,0)+01_指標庫!$H$7*IF(ISNUMBER($H882),N882,0)+01_指標庫!$H$8*IF(ISNUMBER($AF882),AQ882,0)+01_指標庫!$H$9*IF(ISNUMBER($AG882),AR882,0)+01_指標庫!$H$10*IF(ISNUMBER($AB882),AM882,0)+01_指標庫!$H$11*IF(ISNUMBER($AC882),AN882,0)+01_指標庫!$H$12*IF(ISNUMBER($AD882),AO882,0)+01_指標庫!$H$13*IF(ISNUMBER($AE882),AP882,0)+01_指標庫!$H$14*IF(ISNUMBER($I882),O882,0)+01_指標庫!$H$15*IF(ISNUMBER($AH882),AS882,0)+01_指標庫!$H$16*IF(ISNUMBER($K882),P882,0)+01_指標庫!$H$17*IF(ISNUMBER($AI882),AT882,0)+01_指標庫!$H$18*IF(ISNUMBER($AJ882),AU882,0)+01_指標庫!$H$19*IF(ISNUMBER($AK882),AV882,0)+01_指標庫!$H$20*IF(ISNUMBER($BB882),BB882,0)+01_指標庫!$H$21*IF(ISNUMBER($BC882),BC882,0))/AW882,1))</f>
        <v>86.3</v>
      </c>
      <c r="AY882" s="60"/>
      <c r="AZ882" s="60"/>
      <c r="BA882" s="58" t="n">
        <f aca="false">AVERAGE($E878:$E882)/AVERAGE($E873:$E882)-1</f>
        <v>0.0065212081243935</v>
      </c>
      <c r="BB882" s="59" t="n">
        <f aca="false">IF(ISNUMBER($BA882),IF(OR($S882&lt;=-0.03,$BA882&lt;-0.003),0,IF(OR($S882&lt;=-0.02,$BA882&lt;0.01),50,100)),"")</f>
        <v>50</v>
      </c>
      <c r="BC882" s="0" t="str">
        <f aca="false">IF(OR(COUNT($AZ882)=0,COUNT($AZ881)=0),"",IF(OR($AY882/$AZ881-1&lt;=-0.03,$AZ882/$AZ881-1&lt;=-0.045,IF(COUNT($AZ873:$AZ882)=10,AVERAGE($AZ878:$AZ882)/AVERAGE($AZ873:$AZ882)-1&lt;-0.01,FALSE())),0,IF(OR($AZ882/$AZ881-1&lt;=-0.02,IF(COUNT($AZ873:$AZ882)=10,AVERAGE($AZ878:$AZ882)/AVERAGE($AZ873:$AZ882)-1&lt;0.005,FALSE())),50,100)))</f>
        <v/>
      </c>
    </row>
    <row r="883" customFormat="false" ht="15" hidden="false" customHeight="true" outlineLevel="0" collapsed="false">
      <c r="A883" s="47" t="n">
        <v>879</v>
      </c>
      <c r="B883" s="48" t="n">
        <v>43833</v>
      </c>
      <c r="C883" s="47" t="n">
        <v>2020</v>
      </c>
      <c r="D883" s="49" t="s">
        <v>234</v>
      </c>
      <c r="E883" s="50" t="n">
        <v>8793.9</v>
      </c>
      <c r="F883" s="51" t="n">
        <v>0.121729</v>
      </c>
      <c r="G883" s="51" t="n">
        <v>-0.008827</v>
      </c>
      <c r="H883" s="52" t="n">
        <v>0.9796</v>
      </c>
      <c r="I883" s="53" t="n">
        <v>361</v>
      </c>
      <c r="J883" s="47" t="s">
        <v>235</v>
      </c>
      <c r="K883" s="54" t="n">
        <v>14.02</v>
      </c>
      <c r="L883" s="55" t="n">
        <f aca="false">IF(COUNT(F883)=0,50,IF(F883&gt;=0,100,IF(F883&gt;=-0.02,50,0)))</f>
        <v>100</v>
      </c>
      <c r="M883" s="55" t="n">
        <f aca="false">IF(COUNT(G883)=0,50,IF(G883&gt;-0.06,100,IF(G883&gt;-0.15,50,0)))</f>
        <v>100</v>
      </c>
      <c r="N883" s="55" t="n">
        <f aca="false">IF(COUNT(H883)=0,50,IF(H883&gt;=0.6,100,IF(H883&gt;=0.4,50,0)))</f>
        <v>100</v>
      </c>
      <c r="O883" s="55" t="n">
        <f aca="false">IF(COUNT(I883)=0,50,IF(J883="proxy_vix",50,IF(I883&lt;350,100,IF(I883&lt;=450,50,0))))</f>
        <v>50</v>
      </c>
      <c r="P883" s="55" t="n">
        <f aca="false">IF(COUNT(K883)=0,50,IF(K883&lt;20,100,IF(K883&lt;=25,50,0)))</f>
        <v>100</v>
      </c>
      <c r="Q883" s="54"/>
      <c r="R883" s="47"/>
      <c r="S883" s="51" t="n">
        <f aca="false">$E883/$E882-1</f>
        <v>-0.00882755387039547</v>
      </c>
      <c r="T883" s="56" t="n">
        <f aca="false">$K883/$K882-1</f>
        <v>0.1242983159583</v>
      </c>
      <c r="V883" s="57"/>
      <c r="W883" s="57"/>
      <c r="Y883" s="1" t="str">
        <f aca="false">IF(AX883&gt;=70,"EASY",IF(AX883&gt;40,"UNCERTAIN","HARD"))</f>
        <v>EASY</v>
      </c>
      <c r="AA883" s="58" t="n">
        <f aca="false">IF($A883&lt;200,"",AVERAGE($E834:$E883)/AVERAGE($E684:$E883)-1)</f>
        <v>0.0680104404394237</v>
      </c>
      <c r="AB883" s="59" t="n">
        <f aca="false">LOOKUP($B883,07_L1政策步階!$A$4:$A$14,07_L1政策步階!$C$4:$C$14)</f>
        <v>1</v>
      </c>
      <c r="AC883" s="57"/>
      <c r="AD883" s="57"/>
      <c r="AE883" s="57"/>
      <c r="AF883" s="57"/>
      <c r="AG883" s="57"/>
      <c r="AH883" s="57"/>
      <c r="AI883" s="57"/>
      <c r="AJ883" s="57"/>
      <c r="AK883" s="57"/>
      <c r="AL883" s="59" t="n">
        <f aca="false">IF(ISNUMBER($AA883),IF($AA883&gt;=0.005,100,IF($AA883&gt;=-0.015,50,0)),"")</f>
        <v>100</v>
      </c>
      <c r="AM883" s="59" t="n">
        <f aca="false">IF(ISNUMBER($AB883),IF($AB883=1,100,IF($AB883=0,50,0)),"")</f>
        <v>100</v>
      </c>
      <c r="AN883" s="0" t="str">
        <f aca="false">IF(ISNUMBER($AC883),IF($AC883&gt;=0.001,100,IF($AC883&gt;=-0.003,50,0)),"")</f>
        <v/>
      </c>
      <c r="AO883" s="0" t="str">
        <f aca="false">IF(ISNUMBER($AD883),IF($AD883&gt;=0.04,100,IF($AD883&gt;=0,50,0)),"")</f>
        <v/>
      </c>
      <c r="AP883" s="0" t="str">
        <f aca="false">IF(ISNUMBER($AE883),IF($AE883&gt;=25,100,IF($AE883&gt;=-75,50,0)),"")</f>
        <v/>
      </c>
      <c r="AQ883" s="0" t="str">
        <f aca="false">IF(ISNUMBER($AF883),IF($AF883&gt;0,100,IF($AF883&gt;=-50,50,0)),"")</f>
        <v/>
      </c>
      <c r="AR883" s="0" t="str">
        <f aca="false">IF(ISNUMBER($AG883),IF($AG883=1,100,IF($AG883=0,50,0)),"")</f>
        <v/>
      </c>
      <c r="AS883" s="0" t="str">
        <f aca="false">IF(ISNUMBER($AH883),IF($AH883&lt;0,100,IF($AH883&lt;=20,50,0)),"")</f>
        <v/>
      </c>
      <c r="AT883" s="0" t="str">
        <f aca="false">IF(ISNUMBER($AI883),IF($AI883&lt;0.95,100,IF($AI883&lt;=1,50,0)),"")</f>
        <v/>
      </c>
      <c r="AU883" s="0" t="str">
        <f aca="false">IF(ISNUMBER($AJ883),IF($AJ883&lt;30,0,IF($AJ883&lt;40,50,IF($AJ883&lt;=90,100,50))),"")</f>
        <v/>
      </c>
      <c r="AV883" s="0" t="str">
        <f aca="false">IF(ISNUMBER($AK883),IF($AK883&gt;-0.2,100,IF($AK883&gt;=-0.4,50,0)),"")</f>
        <v/>
      </c>
      <c r="AW883" s="59" t="n">
        <f aca="false">01_指標庫!$H$4*ISNUMBER($F883)+01_指標庫!$H$5*ISNUMBER($AA883)+01_指標庫!$H$6*ISNUMBER($G883)+01_指標庫!$H$7*ISNUMBER($H883)+01_指標庫!$H$8*ISNUMBER($AF883)+01_指標庫!$H$9*ISNUMBER($AG883)+01_指標庫!$H$10*ISNUMBER($AB883)+01_指標庫!$H$11*ISNUMBER($AC883)+01_指標庫!$H$12*ISNUMBER($AD883)+01_指標庫!$H$13*ISNUMBER($AE883)+01_指標庫!$H$14*ISNUMBER($I883)+01_指標庫!$H$15*ISNUMBER($AH883)+01_指標庫!$H$16*ISNUMBER($K883)+01_指標庫!$H$17*ISNUMBER($AI883)+01_指標庫!$H$18*ISNUMBER($AJ883)+01_指標庫!$H$19*ISNUMBER($AK883)+01_指標庫!$H$20*ISNUMBER($BB883)+01_指標庫!$H$21*ISNUMBER($BC883)</f>
        <v>51</v>
      </c>
      <c r="AX883" s="59" t="n">
        <f aca="false">IF(AW883=0,50,ROUND((01_指標庫!$H$4*IF(ISNUMBER($F883),L883,0)+01_指標庫!$H$5*IF(ISNUMBER($AA883),AL883,0)+01_指標庫!$H$6*IF(ISNUMBER($G883),M883,0)+01_指標庫!$H$7*IF(ISNUMBER($H883),N883,0)+01_指標庫!$H$8*IF(ISNUMBER($AF883),AQ883,0)+01_指標庫!$H$9*IF(ISNUMBER($AG883),AR883,0)+01_指標庫!$H$10*IF(ISNUMBER($AB883),AM883,0)+01_指標庫!$H$11*IF(ISNUMBER($AC883),AN883,0)+01_指標庫!$H$12*IF(ISNUMBER($AD883),AO883,0)+01_指標庫!$H$13*IF(ISNUMBER($AE883),AP883,0)+01_指標庫!$H$14*IF(ISNUMBER($I883),O883,0)+01_指標庫!$H$15*IF(ISNUMBER($AH883),AS883,0)+01_指標庫!$H$16*IF(ISNUMBER($K883),P883,0)+01_指標庫!$H$17*IF(ISNUMBER($AI883),AT883,0)+01_指標庫!$H$18*IF(ISNUMBER($AJ883),AU883,0)+01_指標庫!$H$19*IF(ISNUMBER($AK883),AV883,0)+01_指標庫!$H$20*IF(ISNUMBER($BB883),BB883,0)+01_指標庫!$H$21*IF(ISNUMBER($BC883),BC883,0))/AW883,1))</f>
        <v>86.3</v>
      </c>
      <c r="AY883" s="60"/>
      <c r="AZ883" s="60"/>
      <c r="BA883" s="58" t="n">
        <f aca="false">AVERAGE($E879:$E883)/AVERAGE($E874:$E883)-1</f>
        <v>0.0044211340485234</v>
      </c>
      <c r="BB883" s="59" t="n">
        <f aca="false">IF(ISNUMBER($BA883),IF(OR($S883&lt;=-0.03,$BA883&lt;-0.003),0,IF(OR($S883&lt;=-0.02,$BA883&lt;0.01),50,100)),"")</f>
        <v>50</v>
      </c>
      <c r="BC883" s="0" t="str">
        <f aca="false">IF(OR(COUNT($AZ883)=0,COUNT($AZ882)=0),"",IF(OR($AY883/$AZ882-1&lt;=-0.03,$AZ883/$AZ882-1&lt;=-0.045,IF(COUNT($AZ874:$AZ883)=10,AVERAGE($AZ879:$AZ883)/AVERAGE($AZ874:$AZ883)-1&lt;-0.01,FALSE())),0,IF(OR($AZ883/$AZ882-1&lt;=-0.02,IF(COUNT($AZ874:$AZ883)=10,AVERAGE($AZ879:$AZ883)/AVERAGE($AZ874:$AZ883)-1&lt;0.005,FALSE())),50,100)))</f>
        <v/>
      </c>
    </row>
    <row r="884" customFormat="false" ht="15" hidden="false" customHeight="true" outlineLevel="0" collapsed="false">
      <c r="A884" s="47" t="n">
        <v>880</v>
      </c>
      <c r="B884" s="48" t="n">
        <v>43836</v>
      </c>
      <c r="C884" s="47" t="n">
        <v>2020</v>
      </c>
      <c r="D884" s="49" t="s">
        <v>236</v>
      </c>
      <c r="E884" s="50" t="n">
        <v>8848.52</v>
      </c>
      <c r="F884" s="51" t="n">
        <v>0.127721</v>
      </c>
      <c r="G884" s="51" t="n">
        <v>-0.002671</v>
      </c>
      <c r="H884" s="52" t="n">
        <v>0.9796</v>
      </c>
      <c r="I884" s="53" t="n">
        <v>357</v>
      </c>
      <c r="J884" s="47" t="s">
        <v>235</v>
      </c>
      <c r="K884" s="54" t="n">
        <v>13.85</v>
      </c>
      <c r="L884" s="55" t="n">
        <f aca="false">IF(COUNT(F884)=0,50,IF(F884&gt;=0,100,IF(F884&gt;=-0.02,50,0)))</f>
        <v>100</v>
      </c>
      <c r="M884" s="55" t="n">
        <f aca="false">IF(COUNT(G884)=0,50,IF(G884&gt;-0.06,100,IF(G884&gt;-0.15,50,0)))</f>
        <v>100</v>
      </c>
      <c r="N884" s="55" t="n">
        <f aca="false">IF(COUNT(H884)=0,50,IF(H884&gt;=0.6,100,IF(H884&gt;=0.4,50,0)))</f>
        <v>100</v>
      </c>
      <c r="O884" s="55" t="n">
        <f aca="false">IF(COUNT(I884)=0,50,IF(J884="proxy_vix",50,IF(I884&lt;350,100,IF(I884&lt;=450,50,0))))</f>
        <v>50</v>
      </c>
      <c r="P884" s="55" t="n">
        <f aca="false">IF(COUNT(K884)=0,50,IF(K884&lt;20,100,IF(K884&lt;=25,50,0)))</f>
        <v>100</v>
      </c>
      <c r="Q884" s="54"/>
      <c r="R884" s="47"/>
      <c r="S884" s="51" t="n">
        <f aca="false">$E884/$E883-1</f>
        <v>0.00621112361978193</v>
      </c>
      <c r="T884" s="56" t="n">
        <f aca="false">$K884/$K883-1</f>
        <v>-0.0121255349500713</v>
      </c>
      <c r="V884" s="57"/>
      <c r="W884" s="57"/>
      <c r="Y884" s="1" t="str">
        <f aca="false">IF(AX884&gt;=70,"EASY",IF(AX884&gt;40,"UNCERTAIN","HARD"))</f>
        <v>EASY</v>
      </c>
      <c r="AA884" s="58" t="n">
        <f aca="false">IF($A884&lt;200,"",AVERAGE($E835:$E884)/AVERAGE($E685:$E884)-1)</f>
        <v>0.0695326596039227</v>
      </c>
      <c r="AB884" s="59" t="n">
        <f aca="false">LOOKUP($B884,07_L1政策步階!$A$4:$A$14,07_L1政策步階!$C$4:$C$14)</f>
        <v>1</v>
      </c>
      <c r="AC884" s="57"/>
      <c r="AD884" s="57"/>
      <c r="AE884" s="57"/>
      <c r="AF884" s="57"/>
      <c r="AG884" s="57"/>
      <c r="AH884" s="57"/>
      <c r="AI884" s="57"/>
      <c r="AJ884" s="57"/>
      <c r="AK884" s="57"/>
      <c r="AL884" s="59" t="n">
        <f aca="false">IF(ISNUMBER($AA884),IF($AA884&gt;=0.005,100,IF($AA884&gt;=-0.015,50,0)),"")</f>
        <v>100</v>
      </c>
      <c r="AM884" s="59" t="n">
        <f aca="false">IF(ISNUMBER($AB884),IF($AB884=1,100,IF($AB884=0,50,0)),"")</f>
        <v>100</v>
      </c>
      <c r="AN884" s="0" t="str">
        <f aca="false">IF(ISNUMBER($AC884),IF($AC884&gt;=0.001,100,IF($AC884&gt;=-0.003,50,0)),"")</f>
        <v/>
      </c>
      <c r="AO884" s="0" t="str">
        <f aca="false">IF(ISNUMBER($AD884),IF($AD884&gt;=0.04,100,IF($AD884&gt;=0,50,0)),"")</f>
        <v/>
      </c>
      <c r="AP884" s="0" t="str">
        <f aca="false">IF(ISNUMBER($AE884),IF($AE884&gt;=25,100,IF($AE884&gt;=-75,50,0)),"")</f>
        <v/>
      </c>
      <c r="AQ884" s="0" t="str">
        <f aca="false">IF(ISNUMBER($AF884),IF($AF884&gt;0,100,IF($AF884&gt;=-50,50,0)),"")</f>
        <v/>
      </c>
      <c r="AR884" s="0" t="str">
        <f aca="false">IF(ISNUMBER($AG884),IF($AG884=1,100,IF($AG884=0,50,0)),"")</f>
        <v/>
      </c>
      <c r="AS884" s="0" t="str">
        <f aca="false">IF(ISNUMBER($AH884),IF($AH884&lt;0,100,IF($AH884&lt;=20,50,0)),"")</f>
        <v/>
      </c>
      <c r="AT884" s="0" t="str">
        <f aca="false">IF(ISNUMBER($AI884),IF($AI884&lt;0.95,100,IF($AI884&lt;=1,50,0)),"")</f>
        <v/>
      </c>
      <c r="AU884" s="0" t="str">
        <f aca="false">IF(ISNUMBER($AJ884),IF($AJ884&lt;30,0,IF($AJ884&lt;40,50,IF($AJ884&lt;=90,100,50))),"")</f>
        <v/>
      </c>
      <c r="AV884" s="0" t="str">
        <f aca="false">IF(ISNUMBER($AK884),IF($AK884&gt;-0.2,100,IF($AK884&gt;=-0.4,50,0)),"")</f>
        <v/>
      </c>
      <c r="AW884" s="59" t="n">
        <f aca="false">01_指標庫!$H$4*ISNUMBER($F884)+01_指標庫!$H$5*ISNUMBER($AA884)+01_指標庫!$H$6*ISNUMBER($G884)+01_指標庫!$H$7*ISNUMBER($H884)+01_指標庫!$H$8*ISNUMBER($AF884)+01_指標庫!$H$9*ISNUMBER($AG884)+01_指標庫!$H$10*ISNUMBER($AB884)+01_指標庫!$H$11*ISNUMBER($AC884)+01_指標庫!$H$12*ISNUMBER($AD884)+01_指標庫!$H$13*ISNUMBER($AE884)+01_指標庫!$H$14*ISNUMBER($I884)+01_指標庫!$H$15*ISNUMBER($AH884)+01_指標庫!$H$16*ISNUMBER($K884)+01_指標庫!$H$17*ISNUMBER($AI884)+01_指標庫!$H$18*ISNUMBER($AJ884)+01_指標庫!$H$19*ISNUMBER($AK884)+01_指標庫!$H$20*ISNUMBER($BB884)+01_指標庫!$H$21*ISNUMBER($BC884)</f>
        <v>51</v>
      </c>
      <c r="AX884" s="59" t="n">
        <f aca="false">IF(AW884=0,50,ROUND((01_指標庫!$H$4*IF(ISNUMBER($F884),L884,0)+01_指標庫!$H$5*IF(ISNUMBER($AA884),AL884,0)+01_指標庫!$H$6*IF(ISNUMBER($G884),M884,0)+01_指標庫!$H$7*IF(ISNUMBER($H884),N884,0)+01_指標庫!$H$8*IF(ISNUMBER($AF884),AQ884,0)+01_指標庫!$H$9*IF(ISNUMBER($AG884),AR884,0)+01_指標庫!$H$10*IF(ISNUMBER($AB884),AM884,0)+01_指標庫!$H$11*IF(ISNUMBER($AC884),AN884,0)+01_指標庫!$H$12*IF(ISNUMBER($AD884),AO884,0)+01_指標庫!$H$13*IF(ISNUMBER($AE884),AP884,0)+01_指標庫!$H$14*IF(ISNUMBER($I884),O884,0)+01_指標庫!$H$15*IF(ISNUMBER($AH884),AS884,0)+01_指標庫!$H$16*IF(ISNUMBER($K884),P884,0)+01_指標庫!$H$17*IF(ISNUMBER($AI884),AT884,0)+01_指標庫!$H$18*IF(ISNUMBER($AJ884),AU884,0)+01_指標庫!$H$19*IF(ISNUMBER($AK884),AV884,0)+01_指標庫!$H$20*IF(ISNUMBER($BB884),BB884,0)+01_指標庫!$H$21*IF(ISNUMBER($BC884),BC884,0))/AW884,1))</f>
        <v>86.3</v>
      </c>
      <c r="AY884" s="60"/>
      <c r="AZ884" s="60"/>
      <c r="BA884" s="58" t="n">
        <f aca="false">AVERAGE($E880:$E884)/AVERAGE($E875:$E884)-1</f>
        <v>0.00381522238793619</v>
      </c>
      <c r="BB884" s="59" t="n">
        <f aca="false">IF(ISNUMBER($BA884),IF(OR($S884&lt;=-0.03,$BA884&lt;-0.003),0,IF(OR($S884&lt;=-0.02,$BA884&lt;0.01),50,100)),"")</f>
        <v>50</v>
      </c>
      <c r="BC884" s="0" t="str">
        <f aca="false">IF(OR(COUNT($AZ884)=0,COUNT($AZ883)=0),"",IF(OR($AY884/$AZ883-1&lt;=-0.03,$AZ884/$AZ883-1&lt;=-0.045,IF(COUNT($AZ875:$AZ884)=10,AVERAGE($AZ880:$AZ884)/AVERAGE($AZ875:$AZ884)-1&lt;-0.01,FALSE())),0,IF(OR($AZ884/$AZ883-1&lt;=-0.02,IF(COUNT($AZ875:$AZ884)=10,AVERAGE($AZ880:$AZ884)/AVERAGE($AZ875:$AZ884)-1&lt;0.005,FALSE())),50,100)))</f>
        <v/>
      </c>
    </row>
    <row r="885" customFormat="false" ht="15" hidden="false" customHeight="true" outlineLevel="0" collapsed="false">
      <c r="A885" s="47" t="n">
        <v>881</v>
      </c>
      <c r="B885" s="48" t="n">
        <v>43837</v>
      </c>
      <c r="C885" s="47" t="n">
        <v>2020</v>
      </c>
      <c r="D885" s="49" t="s">
        <v>237</v>
      </c>
      <c r="E885" s="50" t="n">
        <v>8846.45</v>
      </c>
      <c r="F885" s="51" t="n">
        <v>0.126366</v>
      </c>
      <c r="G885" s="51" t="n">
        <v>-0.002905</v>
      </c>
      <c r="H885" s="52" t="n">
        <v>0.9796</v>
      </c>
      <c r="I885" s="53" t="n">
        <v>354</v>
      </c>
      <c r="J885" s="47" t="s">
        <v>235</v>
      </c>
      <c r="K885" s="54" t="n">
        <v>13.79</v>
      </c>
      <c r="L885" s="55" t="n">
        <f aca="false">IF(COUNT(F885)=0,50,IF(F885&gt;=0,100,IF(F885&gt;=-0.02,50,0)))</f>
        <v>100</v>
      </c>
      <c r="M885" s="55" t="n">
        <f aca="false">IF(COUNT(G885)=0,50,IF(G885&gt;-0.06,100,IF(G885&gt;-0.15,50,0)))</f>
        <v>100</v>
      </c>
      <c r="N885" s="55" t="n">
        <f aca="false">IF(COUNT(H885)=0,50,IF(H885&gt;=0.6,100,IF(H885&gt;=0.4,50,0)))</f>
        <v>100</v>
      </c>
      <c r="O885" s="55" t="n">
        <f aca="false">IF(COUNT(I885)=0,50,IF(J885="proxy_vix",50,IF(I885&lt;350,100,IF(I885&lt;=450,50,0))))</f>
        <v>50</v>
      </c>
      <c r="P885" s="55" t="n">
        <f aca="false">IF(COUNT(K885)=0,50,IF(K885&lt;20,100,IF(K885&lt;=25,50,0)))</f>
        <v>100</v>
      </c>
      <c r="Q885" s="54"/>
      <c r="R885" s="47"/>
      <c r="S885" s="51" t="n">
        <f aca="false">$E885/$E884-1</f>
        <v>-0.000233937426823871</v>
      </c>
      <c r="T885" s="56" t="n">
        <f aca="false">$K885/$K884-1</f>
        <v>-0.00433212996389898</v>
      </c>
      <c r="V885" s="57"/>
      <c r="W885" s="57"/>
      <c r="Y885" s="1" t="str">
        <f aca="false">IF(AX885&gt;=70,"EASY",IF(AX885&gt;40,"UNCERTAIN","HARD"))</f>
        <v>EASY</v>
      </c>
      <c r="AA885" s="58" t="n">
        <f aca="false">IF($A885&lt;200,"",AVERAGE($E836:$E885)/AVERAGE($E686:$E885)-1)</f>
        <v>0.0707376634771635</v>
      </c>
      <c r="AB885" s="59" t="n">
        <f aca="false">LOOKUP($B885,07_L1政策步階!$A$4:$A$14,07_L1政策步階!$C$4:$C$14)</f>
        <v>1</v>
      </c>
      <c r="AC885" s="57"/>
      <c r="AD885" s="57"/>
      <c r="AE885" s="57"/>
      <c r="AF885" s="57"/>
      <c r="AG885" s="57"/>
      <c r="AH885" s="57"/>
      <c r="AI885" s="57"/>
      <c r="AJ885" s="57"/>
      <c r="AK885" s="57"/>
      <c r="AL885" s="59" t="n">
        <f aca="false">IF(ISNUMBER($AA885),IF($AA885&gt;=0.005,100,IF($AA885&gt;=-0.015,50,0)),"")</f>
        <v>100</v>
      </c>
      <c r="AM885" s="59" t="n">
        <f aca="false">IF(ISNUMBER($AB885),IF($AB885=1,100,IF($AB885=0,50,0)),"")</f>
        <v>100</v>
      </c>
      <c r="AN885" s="0" t="str">
        <f aca="false">IF(ISNUMBER($AC885),IF($AC885&gt;=0.001,100,IF($AC885&gt;=-0.003,50,0)),"")</f>
        <v/>
      </c>
      <c r="AO885" s="0" t="str">
        <f aca="false">IF(ISNUMBER($AD885),IF($AD885&gt;=0.04,100,IF($AD885&gt;=0,50,0)),"")</f>
        <v/>
      </c>
      <c r="AP885" s="0" t="str">
        <f aca="false">IF(ISNUMBER($AE885),IF($AE885&gt;=25,100,IF($AE885&gt;=-75,50,0)),"")</f>
        <v/>
      </c>
      <c r="AQ885" s="0" t="str">
        <f aca="false">IF(ISNUMBER($AF885),IF($AF885&gt;0,100,IF($AF885&gt;=-50,50,0)),"")</f>
        <v/>
      </c>
      <c r="AR885" s="0" t="str">
        <f aca="false">IF(ISNUMBER($AG885),IF($AG885=1,100,IF($AG885=0,50,0)),"")</f>
        <v/>
      </c>
      <c r="AS885" s="0" t="str">
        <f aca="false">IF(ISNUMBER($AH885),IF($AH885&lt;0,100,IF($AH885&lt;=20,50,0)),"")</f>
        <v/>
      </c>
      <c r="AT885" s="0" t="str">
        <f aca="false">IF(ISNUMBER($AI885),IF($AI885&lt;0.95,100,IF($AI885&lt;=1,50,0)),"")</f>
        <v/>
      </c>
      <c r="AU885" s="0" t="str">
        <f aca="false">IF(ISNUMBER($AJ885),IF($AJ885&lt;30,0,IF($AJ885&lt;40,50,IF($AJ885&lt;=90,100,50))),"")</f>
        <v/>
      </c>
      <c r="AV885" s="0" t="str">
        <f aca="false">IF(ISNUMBER($AK885),IF($AK885&gt;-0.2,100,IF($AK885&gt;=-0.4,50,0)),"")</f>
        <v/>
      </c>
      <c r="AW885" s="59" t="n">
        <f aca="false">01_指標庫!$H$4*ISNUMBER($F885)+01_指標庫!$H$5*ISNUMBER($AA885)+01_指標庫!$H$6*ISNUMBER($G885)+01_指標庫!$H$7*ISNUMBER($H885)+01_指標庫!$H$8*ISNUMBER($AF885)+01_指標庫!$H$9*ISNUMBER($AG885)+01_指標庫!$H$10*ISNUMBER($AB885)+01_指標庫!$H$11*ISNUMBER($AC885)+01_指標庫!$H$12*ISNUMBER($AD885)+01_指標庫!$H$13*ISNUMBER($AE885)+01_指標庫!$H$14*ISNUMBER($I885)+01_指標庫!$H$15*ISNUMBER($AH885)+01_指標庫!$H$16*ISNUMBER($K885)+01_指標庫!$H$17*ISNUMBER($AI885)+01_指標庫!$H$18*ISNUMBER($AJ885)+01_指標庫!$H$19*ISNUMBER($AK885)+01_指標庫!$H$20*ISNUMBER($BB885)+01_指標庫!$H$21*ISNUMBER($BC885)</f>
        <v>51</v>
      </c>
      <c r="AX885" s="59" t="n">
        <f aca="false">IF(AW885=0,50,ROUND((01_指標庫!$H$4*IF(ISNUMBER($F885),L885,0)+01_指標庫!$H$5*IF(ISNUMBER($AA885),AL885,0)+01_指標庫!$H$6*IF(ISNUMBER($G885),M885,0)+01_指標庫!$H$7*IF(ISNUMBER($H885),N885,0)+01_指標庫!$H$8*IF(ISNUMBER($AF885),AQ885,0)+01_指標庫!$H$9*IF(ISNUMBER($AG885),AR885,0)+01_指標庫!$H$10*IF(ISNUMBER($AB885),AM885,0)+01_指標庫!$H$11*IF(ISNUMBER($AC885),AN885,0)+01_指標庫!$H$12*IF(ISNUMBER($AD885),AO885,0)+01_指標庫!$H$13*IF(ISNUMBER($AE885),AP885,0)+01_指標庫!$H$14*IF(ISNUMBER($I885),O885,0)+01_指標庫!$H$15*IF(ISNUMBER($AH885),AS885,0)+01_指標庫!$H$16*IF(ISNUMBER($K885),P885,0)+01_指標庫!$H$17*IF(ISNUMBER($AI885),AT885,0)+01_指標庫!$H$18*IF(ISNUMBER($AJ885),AU885,0)+01_指標庫!$H$19*IF(ISNUMBER($AK885),AV885,0)+01_指標庫!$H$20*IF(ISNUMBER($BB885),BB885,0)+01_指標庫!$H$21*IF(ISNUMBER($BC885),BC885,0))/AW885,1))</f>
        <v>86.3</v>
      </c>
      <c r="AY885" s="60"/>
      <c r="AZ885" s="60"/>
      <c r="BA885" s="58" t="n">
        <f aca="false">AVERAGE($E881:$E885)/AVERAGE($E876:$E885)-1</f>
        <v>0.00500998875197034</v>
      </c>
      <c r="BB885" s="59" t="n">
        <f aca="false">IF(ISNUMBER($BA885),IF(OR($S885&lt;=-0.03,$BA885&lt;-0.003),0,IF(OR($S885&lt;=-0.02,$BA885&lt;0.01),50,100)),"")</f>
        <v>50</v>
      </c>
      <c r="BC885" s="0" t="str">
        <f aca="false">IF(OR(COUNT($AZ885)=0,COUNT($AZ884)=0),"",IF(OR($AY885/$AZ884-1&lt;=-0.03,$AZ885/$AZ884-1&lt;=-0.045,IF(COUNT($AZ876:$AZ885)=10,AVERAGE($AZ881:$AZ885)/AVERAGE($AZ876:$AZ885)-1&lt;-0.01,FALSE())),0,IF(OR($AZ885/$AZ884-1&lt;=-0.02,IF(COUNT($AZ876:$AZ885)=10,AVERAGE($AZ881:$AZ885)/AVERAGE($AZ876:$AZ885)-1&lt;0.005,FALSE())),50,100)))</f>
        <v/>
      </c>
    </row>
    <row r="886" customFormat="false" ht="15" hidden="false" customHeight="true" outlineLevel="0" collapsed="false">
      <c r="A886" s="47" t="n">
        <v>882</v>
      </c>
      <c r="B886" s="48" t="n">
        <v>43838</v>
      </c>
      <c r="C886" s="47" t="n">
        <v>2020</v>
      </c>
      <c r="D886" s="49" t="s">
        <v>238</v>
      </c>
      <c r="E886" s="50" t="n">
        <v>8912.37</v>
      </c>
      <c r="F886" s="51" t="n">
        <v>0.133608</v>
      </c>
      <c r="G886" s="51" t="n">
        <v>0</v>
      </c>
      <c r="H886" s="52" t="n">
        <v>0.9796</v>
      </c>
      <c r="I886" s="53" t="n">
        <v>350</v>
      </c>
      <c r="J886" s="47" t="s">
        <v>235</v>
      </c>
      <c r="K886" s="54" t="n">
        <v>13.45</v>
      </c>
      <c r="L886" s="55" t="n">
        <f aca="false">IF(COUNT(F886)=0,50,IF(F886&gt;=0,100,IF(F886&gt;=-0.02,50,0)))</f>
        <v>100</v>
      </c>
      <c r="M886" s="55" t="n">
        <f aca="false">IF(COUNT(G886)=0,50,IF(G886&gt;-0.06,100,IF(G886&gt;-0.15,50,0)))</f>
        <v>100</v>
      </c>
      <c r="N886" s="55" t="n">
        <f aca="false">IF(COUNT(H886)=0,50,IF(H886&gt;=0.6,100,IF(H886&gt;=0.4,50,0)))</f>
        <v>100</v>
      </c>
      <c r="O886" s="55" t="n">
        <f aca="false">IF(COUNT(I886)=0,50,IF(J886="proxy_vix",50,IF(I886&lt;350,100,IF(I886&lt;=450,50,0))))</f>
        <v>50</v>
      </c>
      <c r="P886" s="55" t="n">
        <f aca="false">IF(COUNT(K886)=0,50,IF(K886&lt;20,100,IF(K886&lt;=25,50,0)))</f>
        <v>100</v>
      </c>
      <c r="Q886" s="54"/>
      <c r="R886" s="47"/>
      <c r="S886" s="51" t="n">
        <f aca="false">$E886/$E885-1</f>
        <v>0.0074515766211305</v>
      </c>
      <c r="T886" s="56" t="n">
        <f aca="false">$K886/$K885-1</f>
        <v>-0.0246555474981871</v>
      </c>
      <c r="V886" s="57"/>
      <c r="W886" s="57"/>
      <c r="Y886" s="1" t="str">
        <f aca="false">IF(AX886&gt;=70,"EASY",IF(AX886&gt;40,"UNCERTAIN","HARD"))</f>
        <v>EASY</v>
      </c>
      <c r="AA886" s="58" t="n">
        <f aca="false">IF($A886&lt;200,"",AVERAGE($E837:$E886)/AVERAGE($E687:$E886)-1)</f>
        <v>0.071897893914634</v>
      </c>
      <c r="AB886" s="59" t="n">
        <f aca="false">LOOKUP($B886,07_L1政策步階!$A$4:$A$14,07_L1政策步階!$C$4:$C$14)</f>
        <v>1</v>
      </c>
      <c r="AC886" s="57"/>
      <c r="AD886" s="57"/>
      <c r="AE886" s="57"/>
      <c r="AF886" s="57"/>
      <c r="AG886" s="57"/>
      <c r="AH886" s="57"/>
      <c r="AI886" s="57"/>
      <c r="AJ886" s="57"/>
      <c r="AK886" s="57"/>
      <c r="AL886" s="59" t="n">
        <f aca="false">IF(ISNUMBER($AA886),IF($AA886&gt;=0.005,100,IF($AA886&gt;=-0.015,50,0)),"")</f>
        <v>100</v>
      </c>
      <c r="AM886" s="59" t="n">
        <f aca="false">IF(ISNUMBER($AB886),IF($AB886=1,100,IF($AB886=0,50,0)),"")</f>
        <v>100</v>
      </c>
      <c r="AN886" s="0" t="str">
        <f aca="false">IF(ISNUMBER($AC886),IF($AC886&gt;=0.001,100,IF($AC886&gt;=-0.003,50,0)),"")</f>
        <v/>
      </c>
      <c r="AO886" s="0" t="str">
        <f aca="false">IF(ISNUMBER($AD886),IF($AD886&gt;=0.04,100,IF($AD886&gt;=0,50,0)),"")</f>
        <v/>
      </c>
      <c r="AP886" s="0" t="str">
        <f aca="false">IF(ISNUMBER($AE886),IF($AE886&gt;=25,100,IF($AE886&gt;=-75,50,0)),"")</f>
        <v/>
      </c>
      <c r="AQ886" s="0" t="str">
        <f aca="false">IF(ISNUMBER($AF886),IF($AF886&gt;0,100,IF($AF886&gt;=-50,50,0)),"")</f>
        <v/>
      </c>
      <c r="AR886" s="0" t="str">
        <f aca="false">IF(ISNUMBER($AG886),IF($AG886=1,100,IF($AG886=0,50,0)),"")</f>
        <v/>
      </c>
      <c r="AS886" s="0" t="str">
        <f aca="false">IF(ISNUMBER($AH886),IF($AH886&lt;0,100,IF($AH886&lt;=20,50,0)),"")</f>
        <v/>
      </c>
      <c r="AT886" s="0" t="str">
        <f aca="false">IF(ISNUMBER($AI886),IF($AI886&lt;0.95,100,IF($AI886&lt;=1,50,0)),"")</f>
        <v/>
      </c>
      <c r="AU886" s="0" t="str">
        <f aca="false">IF(ISNUMBER($AJ886),IF($AJ886&lt;30,0,IF($AJ886&lt;40,50,IF($AJ886&lt;=90,100,50))),"")</f>
        <v/>
      </c>
      <c r="AV886" s="0" t="str">
        <f aca="false">IF(ISNUMBER($AK886),IF($AK886&gt;-0.2,100,IF($AK886&gt;=-0.4,50,0)),"")</f>
        <v/>
      </c>
      <c r="AW886" s="59" t="n">
        <f aca="false">01_指標庫!$H$4*ISNUMBER($F886)+01_指標庫!$H$5*ISNUMBER($AA886)+01_指標庫!$H$6*ISNUMBER($G886)+01_指標庫!$H$7*ISNUMBER($H886)+01_指標庫!$H$8*ISNUMBER($AF886)+01_指標庫!$H$9*ISNUMBER($AG886)+01_指標庫!$H$10*ISNUMBER($AB886)+01_指標庫!$H$11*ISNUMBER($AC886)+01_指標庫!$H$12*ISNUMBER($AD886)+01_指標庫!$H$13*ISNUMBER($AE886)+01_指標庫!$H$14*ISNUMBER($I886)+01_指標庫!$H$15*ISNUMBER($AH886)+01_指標庫!$H$16*ISNUMBER($K886)+01_指標庫!$H$17*ISNUMBER($AI886)+01_指標庫!$H$18*ISNUMBER($AJ886)+01_指標庫!$H$19*ISNUMBER($AK886)+01_指標庫!$H$20*ISNUMBER($BB886)+01_指標庫!$H$21*ISNUMBER($BC886)</f>
        <v>51</v>
      </c>
      <c r="AX886" s="59" t="n">
        <f aca="false">IF(AW886=0,50,ROUND((01_指標庫!$H$4*IF(ISNUMBER($F886),L886,0)+01_指標庫!$H$5*IF(ISNUMBER($AA886),AL886,0)+01_指標庫!$H$6*IF(ISNUMBER($G886),M886,0)+01_指標庫!$H$7*IF(ISNUMBER($H886),N886,0)+01_指標庫!$H$8*IF(ISNUMBER($AF886),AQ886,0)+01_指標庫!$H$9*IF(ISNUMBER($AG886),AR886,0)+01_指標庫!$H$10*IF(ISNUMBER($AB886),AM886,0)+01_指標庫!$H$11*IF(ISNUMBER($AC886),AN886,0)+01_指標庫!$H$12*IF(ISNUMBER($AD886),AO886,0)+01_指標庫!$H$13*IF(ISNUMBER($AE886),AP886,0)+01_指標庫!$H$14*IF(ISNUMBER($I886),O886,0)+01_指標庫!$H$15*IF(ISNUMBER($AH886),AS886,0)+01_指標庫!$H$16*IF(ISNUMBER($K886),P886,0)+01_指標庫!$H$17*IF(ISNUMBER($AI886),AT886,0)+01_指標庫!$H$18*IF(ISNUMBER($AJ886),AU886,0)+01_指標庫!$H$19*IF(ISNUMBER($AK886),AV886,0)+01_指標庫!$H$20*IF(ISNUMBER($BB886),BB886,0)+01_指標庫!$H$21*IF(ISNUMBER($BC886),BC886,0))/AW886,1))</f>
        <v>86.3</v>
      </c>
      <c r="AY886" s="60"/>
      <c r="AZ886" s="60"/>
      <c r="BA886" s="58" t="n">
        <f aca="false">AVERAGE($E882:$E886)/AVERAGE($E877:$E886)-1</f>
        <v>0.00661467177990893</v>
      </c>
      <c r="BB886" s="59" t="n">
        <f aca="false">IF(ISNUMBER($BA886),IF(OR($S886&lt;=-0.03,$BA886&lt;-0.003),0,IF(OR($S886&lt;=-0.02,$BA886&lt;0.01),50,100)),"")</f>
        <v>50</v>
      </c>
      <c r="BC886" s="0" t="str">
        <f aca="false">IF(OR(COUNT($AZ886)=0,COUNT($AZ885)=0),"",IF(OR($AY886/$AZ885-1&lt;=-0.03,$AZ886/$AZ885-1&lt;=-0.045,IF(COUNT($AZ877:$AZ886)=10,AVERAGE($AZ882:$AZ886)/AVERAGE($AZ877:$AZ886)-1&lt;-0.01,FALSE())),0,IF(OR($AZ886/$AZ885-1&lt;=-0.02,IF(COUNT($AZ877:$AZ886)=10,AVERAGE($AZ882:$AZ886)/AVERAGE($AZ877:$AZ886)-1&lt;0.005,FALSE())),50,100)))</f>
        <v/>
      </c>
    </row>
    <row r="887" customFormat="false" ht="15" hidden="false" customHeight="true" outlineLevel="0" collapsed="false">
      <c r="A887" s="47" t="n">
        <v>883</v>
      </c>
      <c r="B887" s="48" t="n">
        <v>43839</v>
      </c>
      <c r="C887" s="47" t="n">
        <v>2020</v>
      </c>
      <c r="D887" s="49" t="s">
        <v>239</v>
      </c>
      <c r="E887" s="50" t="n">
        <v>8989.63</v>
      </c>
      <c r="F887" s="51" t="n">
        <v>0.142245</v>
      </c>
      <c r="G887" s="51" t="n">
        <v>0</v>
      </c>
      <c r="H887" s="52" t="n">
        <v>0.9796</v>
      </c>
      <c r="I887" s="53" t="n">
        <v>349</v>
      </c>
      <c r="J887" s="47" t="s">
        <v>235</v>
      </c>
      <c r="K887" s="54" t="n">
        <v>12.54</v>
      </c>
      <c r="L887" s="55" t="n">
        <f aca="false">IF(COUNT(F887)=0,50,IF(F887&gt;=0,100,IF(F887&gt;=-0.02,50,0)))</f>
        <v>100</v>
      </c>
      <c r="M887" s="55" t="n">
        <f aca="false">IF(COUNT(G887)=0,50,IF(G887&gt;-0.06,100,IF(G887&gt;-0.15,50,0)))</f>
        <v>100</v>
      </c>
      <c r="N887" s="55" t="n">
        <f aca="false">IF(COUNT(H887)=0,50,IF(H887&gt;=0.6,100,IF(H887&gt;=0.4,50,0)))</f>
        <v>100</v>
      </c>
      <c r="O887" s="55" t="n">
        <f aca="false">IF(COUNT(I887)=0,50,IF(J887="proxy_vix",50,IF(I887&lt;350,100,IF(I887&lt;=450,50,0))))</f>
        <v>100</v>
      </c>
      <c r="P887" s="55" t="n">
        <f aca="false">IF(COUNT(K887)=0,50,IF(K887&lt;20,100,IF(K887&lt;=25,50,0)))</f>
        <v>100</v>
      </c>
      <c r="Q887" s="54"/>
      <c r="R887" s="47"/>
      <c r="S887" s="51" t="n">
        <f aca="false">$E887/$E886-1</f>
        <v>0.00866885014872576</v>
      </c>
      <c r="T887" s="56" t="n">
        <f aca="false">$K887/$K886-1</f>
        <v>-0.0676579925650558</v>
      </c>
      <c r="V887" s="57"/>
      <c r="W887" s="57"/>
      <c r="Y887" s="1" t="str">
        <f aca="false">IF(AX887&gt;=70,"EASY",IF(AX887&gt;40,"UNCERTAIN","HARD"))</f>
        <v>EASY</v>
      </c>
      <c r="AA887" s="58" t="n">
        <f aca="false">IF($A887&lt;200,"",AVERAGE($E838:$E887)/AVERAGE($E688:$E887)-1)</f>
        <v>0.0730157625319816</v>
      </c>
      <c r="AB887" s="59" t="n">
        <f aca="false">LOOKUP($B887,07_L1政策步階!$A$4:$A$14,07_L1政策步階!$C$4:$C$14)</f>
        <v>1</v>
      </c>
      <c r="AC887" s="57"/>
      <c r="AD887" s="57"/>
      <c r="AE887" s="57"/>
      <c r="AF887" s="57"/>
      <c r="AG887" s="57"/>
      <c r="AH887" s="57"/>
      <c r="AI887" s="57"/>
      <c r="AJ887" s="57"/>
      <c r="AK887" s="57"/>
      <c r="AL887" s="59" t="n">
        <f aca="false">IF(ISNUMBER($AA887),IF($AA887&gt;=0.005,100,IF($AA887&gt;=-0.015,50,0)),"")</f>
        <v>100</v>
      </c>
      <c r="AM887" s="59" t="n">
        <f aca="false">IF(ISNUMBER($AB887),IF($AB887=1,100,IF($AB887=0,50,0)),"")</f>
        <v>100</v>
      </c>
      <c r="AN887" s="0" t="str">
        <f aca="false">IF(ISNUMBER($AC887),IF($AC887&gt;=0.001,100,IF($AC887&gt;=-0.003,50,0)),"")</f>
        <v/>
      </c>
      <c r="AO887" s="0" t="str">
        <f aca="false">IF(ISNUMBER($AD887),IF($AD887&gt;=0.04,100,IF($AD887&gt;=0,50,0)),"")</f>
        <v/>
      </c>
      <c r="AP887" s="0" t="str">
        <f aca="false">IF(ISNUMBER($AE887),IF($AE887&gt;=25,100,IF($AE887&gt;=-75,50,0)),"")</f>
        <v/>
      </c>
      <c r="AQ887" s="0" t="str">
        <f aca="false">IF(ISNUMBER($AF887),IF($AF887&gt;0,100,IF($AF887&gt;=-50,50,0)),"")</f>
        <v/>
      </c>
      <c r="AR887" s="0" t="str">
        <f aca="false">IF(ISNUMBER($AG887),IF($AG887=1,100,IF($AG887=0,50,0)),"")</f>
        <v/>
      </c>
      <c r="AS887" s="0" t="str">
        <f aca="false">IF(ISNUMBER($AH887),IF($AH887&lt;0,100,IF($AH887&lt;=20,50,0)),"")</f>
        <v/>
      </c>
      <c r="AT887" s="0" t="str">
        <f aca="false">IF(ISNUMBER($AI887),IF($AI887&lt;0.95,100,IF($AI887&lt;=1,50,0)),"")</f>
        <v/>
      </c>
      <c r="AU887" s="0" t="str">
        <f aca="false">IF(ISNUMBER($AJ887),IF($AJ887&lt;30,0,IF($AJ887&lt;40,50,IF($AJ887&lt;=90,100,50))),"")</f>
        <v/>
      </c>
      <c r="AV887" s="0" t="str">
        <f aca="false">IF(ISNUMBER($AK887),IF($AK887&gt;-0.2,100,IF($AK887&gt;=-0.4,50,0)),"")</f>
        <v/>
      </c>
      <c r="AW887" s="59" t="n">
        <f aca="false">01_指標庫!$H$4*ISNUMBER($F887)+01_指標庫!$H$5*ISNUMBER($AA887)+01_指標庫!$H$6*ISNUMBER($G887)+01_指標庫!$H$7*ISNUMBER($H887)+01_指標庫!$H$8*ISNUMBER($AF887)+01_指標庫!$H$9*ISNUMBER($AG887)+01_指標庫!$H$10*ISNUMBER($AB887)+01_指標庫!$H$11*ISNUMBER($AC887)+01_指標庫!$H$12*ISNUMBER($AD887)+01_指標庫!$H$13*ISNUMBER($AE887)+01_指標庫!$H$14*ISNUMBER($I887)+01_指標庫!$H$15*ISNUMBER($AH887)+01_指標庫!$H$16*ISNUMBER($K887)+01_指標庫!$H$17*ISNUMBER($AI887)+01_指標庫!$H$18*ISNUMBER($AJ887)+01_指標庫!$H$19*ISNUMBER($AK887)+01_指標庫!$H$20*ISNUMBER($BB887)+01_指標庫!$H$21*ISNUMBER($BC887)</f>
        <v>51</v>
      </c>
      <c r="AX887" s="59" t="n">
        <f aca="false">IF(AW887=0,50,ROUND((01_指標庫!$H$4*IF(ISNUMBER($F887),L887,0)+01_指標庫!$H$5*IF(ISNUMBER($AA887),AL887,0)+01_指標庫!$H$6*IF(ISNUMBER($G887),M887,0)+01_指標庫!$H$7*IF(ISNUMBER($H887),N887,0)+01_指標庫!$H$8*IF(ISNUMBER($AF887),AQ887,0)+01_指標庫!$H$9*IF(ISNUMBER($AG887),AR887,0)+01_指標庫!$H$10*IF(ISNUMBER($AB887),AM887,0)+01_指標庫!$H$11*IF(ISNUMBER($AC887),AN887,0)+01_指標庫!$H$12*IF(ISNUMBER($AD887),AO887,0)+01_指標庫!$H$13*IF(ISNUMBER($AE887),AP887,0)+01_指標庫!$H$14*IF(ISNUMBER($I887),O887,0)+01_指標庫!$H$15*IF(ISNUMBER($AH887),AS887,0)+01_指標庫!$H$16*IF(ISNUMBER($K887),P887,0)+01_指標庫!$H$17*IF(ISNUMBER($AI887),AT887,0)+01_指標庫!$H$18*IF(ISNUMBER($AJ887),AU887,0)+01_指標庫!$H$19*IF(ISNUMBER($AK887),AV887,0)+01_指標庫!$H$20*IF(ISNUMBER($BB887),BB887,0)+01_指標庫!$H$21*IF(ISNUMBER($BC887),BC887,0))/AW887,1))</f>
        <v>94.1</v>
      </c>
      <c r="AY887" s="60"/>
      <c r="AZ887" s="60"/>
      <c r="BA887" s="58" t="n">
        <f aca="false">AVERAGE($E883:$E887)/AVERAGE($E878:$E887)-1</f>
        <v>0.0059663353471151</v>
      </c>
      <c r="BB887" s="59" t="n">
        <f aca="false">IF(ISNUMBER($BA887),IF(OR($S887&lt;=-0.03,$BA887&lt;-0.003),0,IF(OR($S887&lt;=-0.02,$BA887&lt;0.01),50,100)),"")</f>
        <v>50</v>
      </c>
      <c r="BC887" s="0" t="str">
        <f aca="false">IF(OR(COUNT($AZ887)=0,COUNT($AZ886)=0),"",IF(OR($AY887/$AZ886-1&lt;=-0.03,$AZ887/$AZ886-1&lt;=-0.045,IF(COUNT($AZ878:$AZ887)=10,AVERAGE($AZ883:$AZ887)/AVERAGE($AZ878:$AZ887)-1&lt;-0.01,FALSE())),0,IF(OR($AZ887/$AZ886-1&lt;=-0.02,IF(COUNT($AZ878:$AZ887)=10,AVERAGE($AZ883:$AZ887)/AVERAGE($AZ878:$AZ887)-1&lt;0.005,FALSE())),50,100)))</f>
        <v/>
      </c>
    </row>
    <row r="888" customFormat="false" ht="15" hidden="false" customHeight="true" outlineLevel="0" collapsed="false">
      <c r="A888" s="47" t="n">
        <v>884</v>
      </c>
      <c r="B888" s="48" t="n">
        <v>43840</v>
      </c>
      <c r="C888" s="47" t="n">
        <v>2020</v>
      </c>
      <c r="D888" s="49" t="s">
        <v>234</v>
      </c>
      <c r="E888" s="50" t="n">
        <v>8966.64</v>
      </c>
      <c r="F888" s="51" t="n">
        <v>0.138125</v>
      </c>
      <c r="G888" s="51" t="n">
        <v>-0.002557</v>
      </c>
      <c r="H888" s="52" t="n">
        <v>0.9796</v>
      </c>
      <c r="I888" s="53" t="n">
        <v>348</v>
      </c>
      <c r="J888" s="47" t="s">
        <v>235</v>
      </c>
      <c r="K888" s="54" t="n">
        <v>12.56</v>
      </c>
      <c r="L888" s="55" t="n">
        <f aca="false">IF(COUNT(F888)=0,50,IF(F888&gt;=0,100,IF(F888&gt;=-0.02,50,0)))</f>
        <v>100</v>
      </c>
      <c r="M888" s="55" t="n">
        <f aca="false">IF(COUNT(G888)=0,50,IF(G888&gt;-0.06,100,IF(G888&gt;-0.15,50,0)))</f>
        <v>100</v>
      </c>
      <c r="N888" s="55" t="n">
        <f aca="false">IF(COUNT(H888)=0,50,IF(H888&gt;=0.6,100,IF(H888&gt;=0.4,50,0)))</f>
        <v>100</v>
      </c>
      <c r="O888" s="55" t="n">
        <f aca="false">IF(COUNT(I888)=0,50,IF(J888="proxy_vix",50,IF(I888&lt;350,100,IF(I888&lt;=450,50,0))))</f>
        <v>100</v>
      </c>
      <c r="P888" s="55" t="n">
        <f aca="false">IF(COUNT(K888)=0,50,IF(K888&lt;20,100,IF(K888&lt;=25,50,0)))</f>
        <v>100</v>
      </c>
      <c r="Q888" s="54"/>
      <c r="R888" s="47"/>
      <c r="S888" s="51" t="n">
        <f aca="false">$E888/$E887-1</f>
        <v>-0.00255739112733222</v>
      </c>
      <c r="T888" s="56" t="n">
        <f aca="false">$K888/$K887-1</f>
        <v>0.00159489633173848</v>
      </c>
      <c r="V888" s="57"/>
      <c r="W888" s="57"/>
      <c r="Y888" s="1" t="str">
        <f aca="false">IF(AX888&gt;=70,"EASY",IF(AX888&gt;40,"UNCERTAIN","HARD"))</f>
        <v>EASY</v>
      </c>
      <c r="AA888" s="58" t="n">
        <f aca="false">IF($A888&lt;200,"",AVERAGE($E839:$E888)/AVERAGE($E689:$E888)-1)</f>
        <v>0.0742196675067364</v>
      </c>
      <c r="AB888" s="59" t="n">
        <f aca="false">LOOKUP($B888,07_L1政策步階!$A$4:$A$14,07_L1政策步階!$C$4:$C$14)</f>
        <v>1</v>
      </c>
      <c r="AC888" s="57"/>
      <c r="AD888" s="57"/>
      <c r="AE888" s="57"/>
      <c r="AF888" s="57"/>
      <c r="AG888" s="57"/>
      <c r="AH888" s="57"/>
      <c r="AI888" s="57"/>
      <c r="AJ888" s="57"/>
      <c r="AK888" s="57"/>
      <c r="AL888" s="59" t="n">
        <f aca="false">IF(ISNUMBER($AA888),IF($AA888&gt;=0.005,100,IF($AA888&gt;=-0.015,50,0)),"")</f>
        <v>100</v>
      </c>
      <c r="AM888" s="59" t="n">
        <f aca="false">IF(ISNUMBER($AB888),IF($AB888=1,100,IF($AB888=0,50,0)),"")</f>
        <v>100</v>
      </c>
      <c r="AN888" s="0" t="str">
        <f aca="false">IF(ISNUMBER($AC888),IF($AC888&gt;=0.001,100,IF($AC888&gt;=-0.003,50,0)),"")</f>
        <v/>
      </c>
      <c r="AO888" s="0" t="str">
        <f aca="false">IF(ISNUMBER($AD888),IF($AD888&gt;=0.04,100,IF($AD888&gt;=0,50,0)),"")</f>
        <v/>
      </c>
      <c r="AP888" s="0" t="str">
        <f aca="false">IF(ISNUMBER($AE888),IF($AE888&gt;=25,100,IF($AE888&gt;=-75,50,0)),"")</f>
        <v/>
      </c>
      <c r="AQ888" s="0" t="str">
        <f aca="false">IF(ISNUMBER($AF888),IF($AF888&gt;0,100,IF($AF888&gt;=-50,50,0)),"")</f>
        <v/>
      </c>
      <c r="AR888" s="0" t="str">
        <f aca="false">IF(ISNUMBER($AG888),IF($AG888=1,100,IF($AG888=0,50,0)),"")</f>
        <v/>
      </c>
      <c r="AS888" s="0" t="str">
        <f aca="false">IF(ISNUMBER($AH888),IF($AH888&lt;0,100,IF($AH888&lt;=20,50,0)),"")</f>
        <v/>
      </c>
      <c r="AT888" s="0" t="str">
        <f aca="false">IF(ISNUMBER($AI888),IF($AI888&lt;0.95,100,IF($AI888&lt;=1,50,0)),"")</f>
        <v/>
      </c>
      <c r="AU888" s="0" t="str">
        <f aca="false">IF(ISNUMBER($AJ888),IF($AJ888&lt;30,0,IF($AJ888&lt;40,50,IF($AJ888&lt;=90,100,50))),"")</f>
        <v/>
      </c>
      <c r="AV888" s="0" t="str">
        <f aca="false">IF(ISNUMBER($AK888),IF($AK888&gt;-0.2,100,IF($AK888&gt;=-0.4,50,0)),"")</f>
        <v/>
      </c>
      <c r="AW888" s="59" t="n">
        <f aca="false">01_指標庫!$H$4*ISNUMBER($F888)+01_指標庫!$H$5*ISNUMBER($AA888)+01_指標庫!$H$6*ISNUMBER($G888)+01_指標庫!$H$7*ISNUMBER($H888)+01_指標庫!$H$8*ISNUMBER($AF888)+01_指標庫!$H$9*ISNUMBER($AG888)+01_指標庫!$H$10*ISNUMBER($AB888)+01_指標庫!$H$11*ISNUMBER($AC888)+01_指標庫!$H$12*ISNUMBER($AD888)+01_指標庫!$H$13*ISNUMBER($AE888)+01_指標庫!$H$14*ISNUMBER($I888)+01_指標庫!$H$15*ISNUMBER($AH888)+01_指標庫!$H$16*ISNUMBER($K888)+01_指標庫!$H$17*ISNUMBER($AI888)+01_指標庫!$H$18*ISNUMBER($AJ888)+01_指標庫!$H$19*ISNUMBER($AK888)+01_指標庫!$H$20*ISNUMBER($BB888)+01_指標庫!$H$21*ISNUMBER($BC888)</f>
        <v>51</v>
      </c>
      <c r="AX888" s="59" t="n">
        <f aca="false">IF(AW888=0,50,ROUND((01_指標庫!$H$4*IF(ISNUMBER($F888),L888,0)+01_指標庫!$H$5*IF(ISNUMBER($AA888),AL888,0)+01_指標庫!$H$6*IF(ISNUMBER($G888),M888,0)+01_指標庫!$H$7*IF(ISNUMBER($H888),N888,0)+01_指標庫!$H$8*IF(ISNUMBER($AF888),AQ888,0)+01_指標庫!$H$9*IF(ISNUMBER($AG888),AR888,0)+01_指標庫!$H$10*IF(ISNUMBER($AB888),AM888,0)+01_指標庫!$H$11*IF(ISNUMBER($AC888),AN888,0)+01_指標庫!$H$12*IF(ISNUMBER($AD888),AO888,0)+01_指標庫!$H$13*IF(ISNUMBER($AE888),AP888,0)+01_指標庫!$H$14*IF(ISNUMBER($I888),O888,0)+01_指標庫!$H$15*IF(ISNUMBER($AH888),AS888,0)+01_指標庫!$H$16*IF(ISNUMBER($K888),P888,0)+01_指標庫!$H$17*IF(ISNUMBER($AI888),AT888,0)+01_指標庫!$H$18*IF(ISNUMBER($AJ888),AU888,0)+01_指標庫!$H$19*IF(ISNUMBER($AK888),AV888,0)+01_指標庫!$H$20*IF(ISNUMBER($BB888),BB888,0)+01_指標庫!$H$21*IF(ISNUMBER($BC888),BC888,0))/AW888,1))</f>
        <v>94.1</v>
      </c>
      <c r="AY888" s="60"/>
      <c r="AZ888" s="60"/>
      <c r="BA888" s="58" t="n">
        <f aca="false">AVERAGE($E884:$E888)/AVERAGE($E879:$E888)-1</f>
        <v>0.00773047112218883</v>
      </c>
      <c r="BB888" s="59" t="n">
        <f aca="false">IF(ISNUMBER($BA888),IF(OR($S888&lt;=-0.03,$BA888&lt;-0.003),0,IF(OR($S888&lt;=-0.02,$BA888&lt;0.01),50,100)),"")</f>
        <v>50</v>
      </c>
      <c r="BC888" s="0" t="str">
        <f aca="false">IF(OR(COUNT($AZ888)=0,COUNT($AZ887)=0),"",IF(OR($AY888/$AZ887-1&lt;=-0.03,$AZ888/$AZ887-1&lt;=-0.045,IF(COUNT($AZ879:$AZ888)=10,AVERAGE($AZ884:$AZ888)/AVERAGE($AZ879:$AZ888)-1&lt;-0.01,FALSE())),0,IF(OR($AZ888/$AZ887-1&lt;=-0.02,IF(COUNT($AZ879:$AZ888)=10,AVERAGE($AZ884:$AZ888)/AVERAGE($AZ879:$AZ888)-1&lt;0.005,FALSE())),50,100)))</f>
        <v/>
      </c>
    </row>
    <row r="889" customFormat="false" ht="15" hidden="false" customHeight="true" outlineLevel="0" collapsed="false">
      <c r="A889" s="47" t="n">
        <v>885</v>
      </c>
      <c r="B889" s="48" t="n">
        <v>43843</v>
      </c>
      <c r="C889" s="47" t="n">
        <v>2020</v>
      </c>
      <c r="D889" s="49" t="s">
        <v>236</v>
      </c>
      <c r="E889" s="50" t="n">
        <v>9070.65</v>
      </c>
      <c r="F889" s="51" t="n">
        <v>0.150049</v>
      </c>
      <c r="G889" s="51" t="n">
        <v>0</v>
      </c>
      <c r="H889" s="52" t="n">
        <v>0.9592</v>
      </c>
      <c r="I889" s="53" t="n">
        <v>348</v>
      </c>
      <c r="J889" s="47" t="s">
        <v>235</v>
      </c>
      <c r="K889" s="54" t="n">
        <v>12.32</v>
      </c>
      <c r="L889" s="55" t="n">
        <f aca="false">IF(COUNT(F889)=0,50,IF(F889&gt;=0,100,IF(F889&gt;=-0.02,50,0)))</f>
        <v>100</v>
      </c>
      <c r="M889" s="55" t="n">
        <f aca="false">IF(COUNT(G889)=0,50,IF(G889&gt;-0.06,100,IF(G889&gt;-0.15,50,0)))</f>
        <v>100</v>
      </c>
      <c r="N889" s="55" t="n">
        <f aca="false">IF(COUNT(H889)=0,50,IF(H889&gt;=0.6,100,IF(H889&gt;=0.4,50,0)))</f>
        <v>100</v>
      </c>
      <c r="O889" s="55" t="n">
        <f aca="false">IF(COUNT(I889)=0,50,IF(J889="proxy_vix",50,IF(I889&lt;350,100,IF(I889&lt;=450,50,0))))</f>
        <v>100</v>
      </c>
      <c r="P889" s="55" t="n">
        <f aca="false">IF(COUNT(K889)=0,50,IF(K889&lt;20,100,IF(K889&lt;=25,50,0)))</f>
        <v>100</v>
      </c>
      <c r="Q889" s="54"/>
      <c r="R889" s="47"/>
      <c r="S889" s="51" t="n">
        <f aca="false">$E889/$E888-1</f>
        <v>0.0115996627499264</v>
      </c>
      <c r="T889" s="56" t="n">
        <f aca="false">$K889/$K888-1</f>
        <v>-0.0191082802547771</v>
      </c>
      <c r="V889" s="57"/>
      <c r="W889" s="57"/>
      <c r="Y889" s="1" t="str">
        <f aca="false">IF(AX889&gt;=70,"EASY",IF(AX889&gt;40,"UNCERTAIN","HARD"))</f>
        <v>EASY</v>
      </c>
      <c r="AA889" s="58" t="n">
        <f aca="false">IF($A889&lt;200,"",AVERAGE($E840:$E889)/AVERAGE($E690:$E889)-1)</f>
        <v>0.0755319750234815</v>
      </c>
      <c r="AB889" s="59" t="n">
        <f aca="false">LOOKUP($B889,07_L1政策步階!$A$4:$A$14,07_L1政策步階!$C$4:$C$14)</f>
        <v>1</v>
      </c>
      <c r="AC889" s="57"/>
      <c r="AD889" s="57"/>
      <c r="AE889" s="57"/>
      <c r="AF889" s="57"/>
      <c r="AG889" s="57"/>
      <c r="AH889" s="57"/>
      <c r="AI889" s="57"/>
      <c r="AJ889" s="57"/>
      <c r="AK889" s="57"/>
      <c r="AL889" s="59" t="n">
        <f aca="false">IF(ISNUMBER($AA889),IF($AA889&gt;=0.005,100,IF($AA889&gt;=-0.015,50,0)),"")</f>
        <v>100</v>
      </c>
      <c r="AM889" s="59" t="n">
        <f aca="false">IF(ISNUMBER($AB889),IF($AB889=1,100,IF($AB889=0,50,0)),"")</f>
        <v>100</v>
      </c>
      <c r="AN889" s="0" t="str">
        <f aca="false">IF(ISNUMBER($AC889),IF($AC889&gt;=0.001,100,IF($AC889&gt;=-0.003,50,0)),"")</f>
        <v/>
      </c>
      <c r="AO889" s="0" t="str">
        <f aca="false">IF(ISNUMBER($AD889),IF($AD889&gt;=0.04,100,IF($AD889&gt;=0,50,0)),"")</f>
        <v/>
      </c>
      <c r="AP889" s="0" t="str">
        <f aca="false">IF(ISNUMBER($AE889),IF($AE889&gt;=25,100,IF($AE889&gt;=-75,50,0)),"")</f>
        <v/>
      </c>
      <c r="AQ889" s="0" t="str">
        <f aca="false">IF(ISNUMBER($AF889),IF($AF889&gt;0,100,IF($AF889&gt;=-50,50,0)),"")</f>
        <v/>
      </c>
      <c r="AR889" s="0" t="str">
        <f aca="false">IF(ISNUMBER($AG889),IF($AG889=1,100,IF($AG889=0,50,0)),"")</f>
        <v/>
      </c>
      <c r="AS889" s="0" t="str">
        <f aca="false">IF(ISNUMBER($AH889),IF($AH889&lt;0,100,IF($AH889&lt;=20,50,0)),"")</f>
        <v/>
      </c>
      <c r="AT889" s="0" t="str">
        <f aca="false">IF(ISNUMBER($AI889),IF($AI889&lt;0.95,100,IF($AI889&lt;=1,50,0)),"")</f>
        <v/>
      </c>
      <c r="AU889" s="0" t="str">
        <f aca="false">IF(ISNUMBER($AJ889),IF($AJ889&lt;30,0,IF($AJ889&lt;40,50,IF($AJ889&lt;=90,100,50))),"")</f>
        <v/>
      </c>
      <c r="AV889" s="0" t="str">
        <f aca="false">IF(ISNUMBER($AK889),IF($AK889&gt;-0.2,100,IF($AK889&gt;=-0.4,50,0)),"")</f>
        <v/>
      </c>
      <c r="AW889" s="59" t="n">
        <f aca="false">01_指標庫!$H$4*ISNUMBER($F889)+01_指標庫!$H$5*ISNUMBER($AA889)+01_指標庫!$H$6*ISNUMBER($G889)+01_指標庫!$H$7*ISNUMBER($H889)+01_指標庫!$H$8*ISNUMBER($AF889)+01_指標庫!$H$9*ISNUMBER($AG889)+01_指標庫!$H$10*ISNUMBER($AB889)+01_指標庫!$H$11*ISNUMBER($AC889)+01_指標庫!$H$12*ISNUMBER($AD889)+01_指標庫!$H$13*ISNUMBER($AE889)+01_指標庫!$H$14*ISNUMBER($I889)+01_指標庫!$H$15*ISNUMBER($AH889)+01_指標庫!$H$16*ISNUMBER($K889)+01_指標庫!$H$17*ISNUMBER($AI889)+01_指標庫!$H$18*ISNUMBER($AJ889)+01_指標庫!$H$19*ISNUMBER($AK889)+01_指標庫!$H$20*ISNUMBER($BB889)+01_指標庫!$H$21*ISNUMBER($BC889)</f>
        <v>51</v>
      </c>
      <c r="AX889" s="59" t="n">
        <f aca="false">IF(AW889=0,50,ROUND((01_指標庫!$H$4*IF(ISNUMBER($F889),L889,0)+01_指標庫!$H$5*IF(ISNUMBER($AA889),AL889,0)+01_指標庫!$H$6*IF(ISNUMBER($G889),M889,0)+01_指標庫!$H$7*IF(ISNUMBER($H889),N889,0)+01_指標庫!$H$8*IF(ISNUMBER($AF889),AQ889,0)+01_指標庫!$H$9*IF(ISNUMBER($AG889),AR889,0)+01_指標庫!$H$10*IF(ISNUMBER($AB889),AM889,0)+01_指標庫!$H$11*IF(ISNUMBER($AC889),AN889,0)+01_指標庫!$H$12*IF(ISNUMBER($AD889),AO889,0)+01_指標庫!$H$13*IF(ISNUMBER($AE889),AP889,0)+01_指標庫!$H$14*IF(ISNUMBER($I889),O889,0)+01_指標庫!$H$15*IF(ISNUMBER($AH889),AS889,0)+01_指標庫!$H$16*IF(ISNUMBER($K889),P889,0)+01_指標庫!$H$17*IF(ISNUMBER($AI889),AT889,0)+01_指標庫!$H$18*IF(ISNUMBER($AJ889),AU889,0)+01_指標庫!$H$19*IF(ISNUMBER($AK889),AV889,0)+01_指標庫!$H$20*IF(ISNUMBER($BB889),BB889,0)+01_指標庫!$H$21*IF(ISNUMBER($BC889),BC889,0))/AW889,1))</f>
        <v>94.1</v>
      </c>
      <c r="AY889" s="60"/>
      <c r="AZ889" s="60"/>
      <c r="BA889" s="58" t="n">
        <f aca="false">AVERAGE($E885:$E889)/AVERAGE($E880:$E889)-1</f>
        <v>0.009333674993391</v>
      </c>
      <c r="BB889" s="59" t="n">
        <f aca="false">IF(ISNUMBER($BA889),IF(OR($S889&lt;=-0.03,$BA889&lt;-0.003),0,IF(OR($S889&lt;=-0.02,$BA889&lt;0.01),50,100)),"")</f>
        <v>50</v>
      </c>
      <c r="BC889" s="0" t="str">
        <f aca="false">IF(OR(COUNT($AZ889)=0,COUNT($AZ888)=0),"",IF(OR($AY889/$AZ888-1&lt;=-0.03,$AZ889/$AZ888-1&lt;=-0.045,IF(COUNT($AZ880:$AZ889)=10,AVERAGE($AZ885:$AZ889)/AVERAGE($AZ880:$AZ889)-1&lt;-0.01,FALSE())),0,IF(OR($AZ889/$AZ888-1&lt;=-0.02,IF(COUNT($AZ880:$AZ889)=10,AVERAGE($AZ885:$AZ889)/AVERAGE($AZ880:$AZ889)-1&lt;0.005,FALSE())),50,100)))</f>
        <v/>
      </c>
    </row>
    <row r="890" customFormat="false" ht="15" hidden="false" customHeight="true" outlineLevel="0" collapsed="false">
      <c r="A890" s="47" t="n">
        <v>886</v>
      </c>
      <c r="B890" s="48" t="n">
        <v>43844</v>
      </c>
      <c r="C890" s="47" t="n">
        <v>2020</v>
      </c>
      <c r="D890" s="49" t="s">
        <v>237</v>
      </c>
      <c r="E890" s="50" t="n">
        <v>9033.42</v>
      </c>
      <c r="F890" s="51" t="n">
        <v>0.144129</v>
      </c>
      <c r="G890" s="51" t="n">
        <v>-0.004104</v>
      </c>
      <c r="H890" s="52" t="n">
        <v>0.9592</v>
      </c>
      <c r="I890" s="53" t="n">
        <v>345</v>
      </c>
      <c r="J890" s="47" t="s">
        <v>235</v>
      </c>
      <c r="K890" s="54" t="n">
        <v>12.39</v>
      </c>
      <c r="L890" s="55" t="n">
        <f aca="false">IF(COUNT(F890)=0,50,IF(F890&gt;=0,100,IF(F890&gt;=-0.02,50,0)))</f>
        <v>100</v>
      </c>
      <c r="M890" s="55" t="n">
        <f aca="false">IF(COUNT(G890)=0,50,IF(G890&gt;-0.06,100,IF(G890&gt;-0.15,50,0)))</f>
        <v>100</v>
      </c>
      <c r="N890" s="55" t="n">
        <f aca="false">IF(COUNT(H890)=0,50,IF(H890&gt;=0.6,100,IF(H890&gt;=0.4,50,0)))</f>
        <v>100</v>
      </c>
      <c r="O890" s="55" t="n">
        <f aca="false">IF(COUNT(I890)=0,50,IF(J890="proxy_vix",50,IF(I890&lt;350,100,IF(I890&lt;=450,50,0))))</f>
        <v>100</v>
      </c>
      <c r="P890" s="55" t="n">
        <f aca="false">IF(COUNT(K890)=0,50,IF(K890&lt;20,100,IF(K890&lt;=25,50,0)))</f>
        <v>100</v>
      </c>
      <c r="Q890" s="54"/>
      <c r="R890" s="47"/>
      <c r="S890" s="51" t="n">
        <f aca="false">$E890/$E889-1</f>
        <v>-0.00410444675960375</v>
      </c>
      <c r="T890" s="56" t="n">
        <f aca="false">$K890/$K889-1</f>
        <v>0.00568181818181812</v>
      </c>
      <c r="V890" s="57"/>
      <c r="W890" s="57"/>
      <c r="Y890" s="1" t="str">
        <f aca="false">IF(AX890&gt;=70,"EASY",IF(AX890&gt;40,"UNCERTAIN","HARD"))</f>
        <v>EASY</v>
      </c>
      <c r="AA890" s="58" t="n">
        <f aca="false">IF($A890&lt;200,"",AVERAGE($E841:$E890)/AVERAGE($E691:$E890)-1)</f>
        <v>0.0768103879782167</v>
      </c>
      <c r="AB890" s="59" t="n">
        <f aca="false">LOOKUP($B890,07_L1政策步階!$A$4:$A$14,07_L1政策步階!$C$4:$C$14)</f>
        <v>1</v>
      </c>
      <c r="AC890" s="57"/>
      <c r="AD890" s="57"/>
      <c r="AE890" s="57"/>
      <c r="AF890" s="57"/>
      <c r="AG890" s="57"/>
      <c r="AH890" s="57"/>
      <c r="AI890" s="57"/>
      <c r="AJ890" s="57"/>
      <c r="AK890" s="57"/>
      <c r="AL890" s="59" t="n">
        <f aca="false">IF(ISNUMBER($AA890),IF($AA890&gt;=0.005,100,IF($AA890&gt;=-0.015,50,0)),"")</f>
        <v>100</v>
      </c>
      <c r="AM890" s="59" t="n">
        <f aca="false">IF(ISNUMBER($AB890),IF($AB890=1,100,IF($AB890=0,50,0)),"")</f>
        <v>100</v>
      </c>
      <c r="AN890" s="0" t="str">
        <f aca="false">IF(ISNUMBER($AC890),IF($AC890&gt;=0.001,100,IF($AC890&gt;=-0.003,50,0)),"")</f>
        <v/>
      </c>
      <c r="AO890" s="0" t="str">
        <f aca="false">IF(ISNUMBER($AD890),IF($AD890&gt;=0.04,100,IF($AD890&gt;=0,50,0)),"")</f>
        <v/>
      </c>
      <c r="AP890" s="0" t="str">
        <f aca="false">IF(ISNUMBER($AE890),IF($AE890&gt;=25,100,IF($AE890&gt;=-75,50,0)),"")</f>
        <v/>
      </c>
      <c r="AQ890" s="0" t="str">
        <f aca="false">IF(ISNUMBER($AF890),IF($AF890&gt;0,100,IF($AF890&gt;=-50,50,0)),"")</f>
        <v/>
      </c>
      <c r="AR890" s="0" t="str">
        <f aca="false">IF(ISNUMBER($AG890),IF($AG890=1,100,IF($AG890=0,50,0)),"")</f>
        <v/>
      </c>
      <c r="AS890" s="0" t="str">
        <f aca="false">IF(ISNUMBER($AH890),IF($AH890&lt;0,100,IF($AH890&lt;=20,50,0)),"")</f>
        <v/>
      </c>
      <c r="AT890" s="0" t="str">
        <f aca="false">IF(ISNUMBER($AI890),IF($AI890&lt;0.95,100,IF($AI890&lt;=1,50,0)),"")</f>
        <v/>
      </c>
      <c r="AU890" s="0" t="str">
        <f aca="false">IF(ISNUMBER($AJ890),IF($AJ890&lt;30,0,IF($AJ890&lt;40,50,IF($AJ890&lt;=90,100,50))),"")</f>
        <v/>
      </c>
      <c r="AV890" s="0" t="str">
        <f aca="false">IF(ISNUMBER($AK890),IF($AK890&gt;-0.2,100,IF($AK890&gt;=-0.4,50,0)),"")</f>
        <v/>
      </c>
      <c r="AW890" s="59" t="n">
        <f aca="false">01_指標庫!$H$4*ISNUMBER($F890)+01_指標庫!$H$5*ISNUMBER($AA890)+01_指標庫!$H$6*ISNUMBER($G890)+01_指標庫!$H$7*ISNUMBER($H890)+01_指標庫!$H$8*ISNUMBER($AF890)+01_指標庫!$H$9*ISNUMBER($AG890)+01_指標庫!$H$10*ISNUMBER($AB890)+01_指標庫!$H$11*ISNUMBER($AC890)+01_指標庫!$H$12*ISNUMBER($AD890)+01_指標庫!$H$13*ISNUMBER($AE890)+01_指標庫!$H$14*ISNUMBER($I890)+01_指標庫!$H$15*ISNUMBER($AH890)+01_指標庫!$H$16*ISNUMBER($K890)+01_指標庫!$H$17*ISNUMBER($AI890)+01_指標庫!$H$18*ISNUMBER($AJ890)+01_指標庫!$H$19*ISNUMBER($AK890)+01_指標庫!$H$20*ISNUMBER($BB890)+01_指標庫!$H$21*ISNUMBER($BC890)</f>
        <v>51</v>
      </c>
      <c r="AX890" s="59" t="n">
        <f aca="false">IF(AW890=0,50,ROUND((01_指標庫!$H$4*IF(ISNUMBER($F890),L890,0)+01_指標庫!$H$5*IF(ISNUMBER($AA890),AL890,0)+01_指標庫!$H$6*IF(ISNUMBER($G890),M890,0)+01_指標庫!$H$7*IF(ISNUMBER($H890),N890,0)+01_指標庫!$H$8*IF(ISNUMBER($AF890),AQ890,0)+01_指標庫!$H$9*IF(ISNUMBER($AG890),AR890,0)+01_指標庫!$H$10*IF(ISNUMBER($AB890),AM890,0)+01_指標庫!$H$11*IF(ISNUMBER($AC890),AN890,0)+01_指標庫!$H$12*IF(ISNUMBER($AD890),AO890,0)+01_指標庫!$H$13*IF(ISNUMBER($AE890),AP890,0)+01_指標庫!$H$14*IF(ISNUMBER($I890),O890,0)+01_指標庫!$H$15*IF(ISNUMBER($AH890),AS890,0)+01_指標庫!$H$16*IF(ISNUMBER($K890),P890,0)+01_指標庫!$H$17*IF(ISNUMBER($AI890),AT890,0)+01_指標庫!$H$18*IF(ISNUMBER($AJ890),AU890,0)+01_指標庫!$H$19*IF(ISNUMBER($AK890),AV890,0)+01_指標庫!$H$20*IF(ISNUMBER($BB890),BB890,0)+01_指標庫!$H$21*IF(ISNUMBER($BC890),BC890,0))/AW890,1))</f>
        <v>94.1</v>
      </c>
      <c r="AY890" s="60"/>
      <c r="AZ890" s="60"/>
      <c r="BA890" s="58" t="n">
        <f aca="false">AVERAGE($E886:$E890)/AVERAGE($E881:$E890)-1</f>
        <v>0.00986393706211963</v>
      </c>
      <c r="BB890" s="59" t="n">
        <f aca="false">IF(ISNUMBER($BA890),IF(OR($S890&lt;=-0.03,$BA890&lt;-0.003),0,IF(OR($S890&lt;=-0.02,$BA890&lt;0.01),50,100)),"")</f>
        <v>50</v>
      </c>
      <c r="BC890" s="0" t="str">
        <f aca="false">IF(OR(COUNT($AZ890)=0,COUNT($AZ889)=0),"",IF(OR($AY890/$AZ889-1&lt;=-0.03,$AZ890/$AZ889-1&lt;=-0.045,IF(COUNT($AZ881:$AZ890)=10,AVERAGE($AZ886:$AZ890)/AVERAGE($AZ881:$AZ890)-1&lt;-0.01,FALSE())),0,IF(OR($AZ890/$AZ889-1&lt;=-0.02,IF(COUNT($AZ881:$AZ890)=10,AVERAGE($AZ886:$AZ890)/AVERAGE($AZ881:$AZ890)-1&lt;0.005,FALSE())),50,100)))</f>
        <v/>
      </c>
    </row>
    <row r="891" customFormat="false" ht="15" hidden="false" customHeight="true" outlineLevel="0" collapsed="false">
      <c r="A891" s="47" t="n">
        <v>887</v>
      </c>
      <c r="B891" s="48" t="n">
        <v>43845</v>
      </c>
      <c r="C891" s="47" t="n">
        <v>2020</v>
      </c>
      <c r="D891" s="49" t="s">
        <v>238</v>
      </c>
      <c r="E891" s="50" t="n">
        <v>9035.67</v>
      </c>
      <c r="F891" s="51" t="n">
        <v>0.143286</v>
      </c>
      <c r="G891" s="51" t="n">
        <v>-0.003856</v>
      </c>
      <c r="H891" s="52" t="n">
        <v>0.9592</v>
      </c>
      <c r="I891" s="53" t="n">
        <v>344</v>
      </c>
      <c r="J891" s="47" t="s">
        <v>235</v>
      </c>
      <c r="K891" s="54" t="n">
        <v>12.42</v>
      </c>
      <c r="L891" s="55" t="n">
        <f aca="false">IF(COUNT(F891)=0,50,IF(F891&gt;=0,100,IF(F891&gt;=-0.02,50,0)))</f>
        <v>100</v>
      </c>
      <c r="M891" s="55" t="n">
        <f aca="false">IF(COUNT(G891)=0,50,IF(G891&gt;-0.06,100,IF(G891&gt;-0.15,50,0)))</f>
        <v>100</v>
      </c>
      <c r="N891" s="55" t="n">
        <f aca="false">IF(COUNT(H891)=0,50,IF(H891&gt;=0.6,100,IF(H891&gt;=0.4,50,0)))</f>
        <v>100</v>
      </c>
      <c r="O891" s="55" t="n">
        <f aca="false">IF(COUNT(I891)=0,50,IF(J891="proxy_vix",50,IF(I891&lt;350,100,IF(I891&lt;=450,50,0))))</f>
        <v>100</v>
      </c>
      <c r="P891" s="55" t="n">
        <f aca="false">IF(COUNT(K891)=0,50,IF(K891&lt;20,100,IF(K891&lt;=25,50,0)))</f>
        <v>100</v>
      </c>
      <c r="Q891" s="54"/>
      <c r="R891" s="47"/>
      <c r="S891" s="51" t="n">
        <f aca="false">$E891/$E890-1</f>
        <v>0.000249075101124596</v>
      </c>
      <c r="T891" s="56" t="n">
        <f aca="false">$K891/$K890-1</f>
        <v>0.00242130750605329</v>
      </c>
      <c r="V891" s="57"/>
      <c r="W891" s="57"/>
      <c r="Y891" s="1" t="str">
        <f aca="false">IF(AX891&gt;=70,"EASY",IF(AX891&gt;40,"UNCERTAIN","HARD"))</f>
        <v>EASY</v>
      </c>
      <c r="AA891" s="58" t="n">
        <f aca="false">IF($A891&lt;200,"",AVERAGE($E842:$E891)/AVERAGE($E692:$E891)-1)</f>
        <v>0.0779625332823788</v>
      </c>
      <c r="AB891" s="59" t="n">
        <f aca="false">LOOKUP($B891,07_L1政策步階!$A$4:$A$14,07_L1政策步階!$C$4:$C$14)</f>
        <v>1</v>
      </c>
      <c r="AC891" s="57"/>
      <c r="AD891" s="57"/>
      <c r="AE891" s="57"/>
      <c r="AF891" s="57"/>
      <c r="AG891" s="57"/>
      <c r="AH891" s="57"/>
      <c r="AI891" s="57"/>
      <c r="AJ891" s="57"/>
      <c r="AK891" s="57"/>
      <c r="AL891" s="59" t="n">
        <f aca="false">IF(ISNUMBER($AA891),IF($AA891&gt;=0.005,100,IF($AA891&gt;=-0.015,50,0)),"")</f>
        <v>100</v>
      </c>
      <c r="AM891" s="59" t="n">
        <f aca="false">IF(ISNUMBER($AB891),IF($AB891=1,100,IF($AB891=0,50,0)),"")</f>
        <v>100</v>
      </c>
      <c r="AN891" s="0" t="str">
        <f aca="false">IF(ISNUMBER($AC891),IF($AC891&gt;=0.001,100,IF($AC891&gt;=-0.003,50,0)),"")</f>
        <v/>
      </c>
      <c r="AO891" s="0" t="str">
        <f aca="false">IF(ISNUMBER($AD891),IF($AD891&gt;=0.04,100,IF($AD891&gt;=0,50,0)),"")</f>
        <v/>
      </c>
      <c r="AP891" s="0" t="str">
        <f aca="false">IF(ISNUMBER($AE891),IF($AE891&gt;=25,100,IF($AE891&gt;=-75,50,0)),"")</f>
        <v/>
      </c>
      <c r="AQ891" s="0" t="str">
        <f aca="false">IF(ISNUMBER($AF891),IF($AF891&gt;0,100,IF($AF891&gt;=-50,50,0)),"")</f>
        <v/>
      </c>
      <c r="AR891" s="0" t="str">
        <f aca="false">IF(ISNUMBER($AG891),IF($AG891=1,100,IF($AG891=0,50,0)),"")</f>
        <v/>
      </c>
      <c r="AS891" s="0" t="str">
        <f aca="false">IF(ISNUMBER($AH891),IF($AH891&lt;0,100,IF($AH891&lt;=20,50,0)),"")</f>
        <v/>
      </c>
      <c r="AT891" s="0" t="str">
        <f aca="false">IF(ISNUMBER($AI891),IF($AI891&lt;0.95,100,IF($AI891&lt;=1,50,0)),"")</f>
        <v/>
      </c>
      <c r="AU891" s="0" t="str">
        <f aca="false">IF(ISNUMBER($AJ891),IF($AJ891&lt;30,0,IF($AJ891&lt;40,50,IF($AJ891&lt;=90,100,50))),"")</f>
        <v/>
      </c>
      <c r="AV891" s="0" t="str">
        <f aca="false">IF(ISNUMBER($AK891),IF($AK891&gt;-0.2,100,IF($AK891&gt;=-0.4,50,0)),"")</f>
        <v/>
      </c>
      <c r="AW891" s="59" t="n">
        <f aca="false">01_指標庫!$H$4*ISNUMBER($F891)+01_指標庫!$H$5*ISNUMBER($AA891)+01_指標庫!$H$6*ISNUMBER($G891)+01_指標庫!$H$7*ISNUMBER($H891)+01_指標庫!$H$8*ISNUMBER($AF891)+01_指標庫!$H$9*ISNUMBER($AG891)+01_指標庫!$H$10*ISNUMBER($AB891)+01_指標庫!$H$11*ISNUMBER($AC891)+01_指標庫!$H$12*ISNUMBER($AD891)+01_指標庫!$H$13*ISNUMBER($AE891)+01_指標庫!$H$14*ISNUMBER($I891)+01_指標庫!$H$15*ISNUMBER($AH891)+01_指標庫!$H$16*ISNUMBER($K891)+01_指標庫!$H$17*ISNUMBER($AI891)+01_指標庫!$H$18*ISNUMBER($AJ891)+01_指標庫!$H$19*ISNUMBER($AK891)+01_指標庫!$H$20*ISNUMBER($BB891)+01_指標庫!$H$21*ISNUMBER($BC891)</f>
        <v>51</v>
      </c>
      <c r="AX891" s="59" t="n">
        <f aca="false">IF(AW891=0,50,ROUND((01_指標庫!$H$4*IF(ISNUMBER($F891),L891,0)+01_指標庫!$H$5*IF(ISNUMBER($AA891),AL891,0)+01_指標庫!$H$6*IF(ISNUMBER($G891),M891,0)+01_指標庫!$H$7*IF(ISNUMBER($H891),N891,0)+01_指標庫!$H$8*IF(ISNUMBER($AF891),AQ891,0)+01_指標庫!$H$9*IF(ISNUMBER($AG891),AR891,0)+01_指標庫!$H$10*IF(ISNUMBER($AB891),AM891,0)+01_指標庫!$H$11*IF(ISNUMBER($AC891),AN891,0)+01_指標庫!$H$12*IF(ISNUMBER($AD891),AO891,0)+01_指標庫!$H$13*IF(ISNUMBER($AE891),AP891,0)+01_指標庫!$H$14*IF(ISNUMBER($I891),O891,0)+01_指標庫!$H$15*IF(ISNUMBER($AH891),AS891,0)+01_指標庫!$H$16*IF(ISNUMBER($K891),P891,0)+01_指標庫!$H$17*IF(ISNUMBER($AI891),AT891,0)+01_指標庫!$H$18*IF(ISNUMBER($AJ891),AU891,0)+01_指標庫!$H$19*IF(ISNUMBER($AK891),AV891,0)+01_指標庫!$H$20*IF(ISNUMBER($BB891),BB891,0)+01_指標庫!$H$21*IF(ISNUMBER($BC891),BC891,0))/AW891,1))</f>
        <v>94.1</v>
      </c>
      <c r="AY891" s="60"/>
      <c r="AZ891" s="60"/>
      <c r="BA891" s="58" t="n">
        <f aca="false">AVERAGE($E887:$E891)/AVERAGE($E882:$E891)-1</f>
        <v>0.00920392612824039</v>
      </c>
      <c r="BB891" s="59" t="n">
        <f aca="false">IF(ISNUMBER($BA891),IF(OR($S891&lt;=-0.03,$BA891&lt;-0.003),0,IF(OR($S891&lt;=-0.02,$BA891&lt;0.01),50,100)),"")</f>
        <v>50</v>
      </c>
      <c r="BC891" s="0" t="str">
        <f aca="false">IF(OR(COUNT($AZ891)=0,COUNT($AZ890)=0),"",IF(OR($AY891/$AZ890-1&lt;=-0.03,$AZ891/$AZ890-1&lt;=-0.045,IF(COUNT($AZ882:$AZ891)=10,AVERAGE($AZ887:$AZ891)/AVERAGE($AZ882:$AZ891)-1&lt;-0.01,FALSE())),0,IF(OR($AZ891/$AZ890-1&lt;=-0.02,IF(COUNT($AZ882:$AZ891)=10,AVERAGE($AZ887:$AZ891)/AVERAGE($AZ882:$AZ891)-1&lt;0.005,FALSE())),50,100)))</f>
        <v/>
      </c>
    </row>
    <row r="892" customFormat="false" ht="15" hidden="false" customHeight="true" outlineLevel="0" collapsed="false">
      <c r="A892" s="47" t="n">
        <v>888</v>
      </c>
      <c r="B892" s="48" t="n">
        <v>43846</v>
      </c>
      <c r="C892" s="47" t="n">
        <v>2020</v>
      </c>
      <c r="D892" s="49" t="s">
        <v>239</v>
      </c>
      <c r="E892" s="50" t="n">
        <v>9125</v>
      </c>
      <c r="F892" s="51" t="n">
        <v>0.153403</v>
      </c>
      <c r="G892" s="51" t="n">
        <v>0</v>
      </c>
      <c r="H892" s="52" t="n">
        <v>0.9592</v>
      </c>
      <c r="I892" s="53" t="n">
        <v>342</v>
      </c>
      <c r="J892" s="47" t="s">
        <v>235</v>
      </c>
      <c r="K892" s="54" t="n">
        <v>12.32</v>
      </c>
      <c r="L892" s="55" t="n">
        <f aca="false">IF(COUNT(F892)=0,50,IF(F892&gt;=0,100,IF(F892&gt;=-0.02,50,0)))</f>
        <v>100</v>
      </c>
      <c r="M892" s="55" t="n">
        <f aca="false">IF(COUNT(G892)=0,50,IF(G892&gt;-0.06,100,IF(G892&gt;-0.15,50,0)))</f>
        <v>100</v>
      </c>
      <c r="N892" s="55" t="n">
        <f aca="false">IF(COUNT(H892)=0,50,IF(H892&gt;=0.6,100,IF(H892&gt;=0.4,50,0)))</f>
        <v>100</v>
      </c>
      <c r="O892" s="55" t="n">
        <f aca="false">IF(COUNT(I892)=0,50,IF(J892="proxy_vix",50,IF(I892&lt;350,100,IF(I892&lt;=450,50,0))))</f>
        <v>100</v>
      </c>
      <c r="P892" s="55" t="n">
        <f aca="false">IF(COUNT(K892)=0,50,IF(K892&lt;20,100,IF(K892&lt;=25,50,0)))</f>
        <v>100</v>
      </c>
      <c r="Q892" s="54"/>
      <c r="R892" s="47"/>
      <c r="S892" s="51" t="n">
        <f aca="false">$E892/$E891-1</f>
        <v>0.00988637256562042</v>
      </c>
      <c r="T892" s="56" t="n">
        <f aca="false">$K892/$K891-1</f>
        <v>-0.00805152979066015</v>
      </c>
      <c r="V892" s="57"/>
      <c r="W892" s="57"/>
      <c r="Y892" s="1" t="str">
        <f aca="false">IF(AX892&gt;=70,"EASY",IF(AX892&gt;40,"UNCERTAIN","HARD"))</f>
        <v>EASY</v>
      </c>
      <c r="AA892" s="58" t="n">
        <f aca="false">IF($A892&lt;200,"",AVERAGE($E843:$E892)/AVERAGE($E693:$E892)-1)</f>
        <v>0.0791666753566906</v>
      </c>
      <c r="AB892" s="59" t="n">
        <f aca="false">LOOKUP($B892,07_L1政策步階!$A$4:$A$14,07_L1政策步階!$C$4:$C$14)</f>
        <v>1</v>
      </c>
      <c r="AC892" s="57"/>
      <c r="AD892" s="57"/>
      <c r="AE892" s="57"/>
      <c r="AF892" s="57"/>
      <c r="AG892" s="57"/>
      <c r="AH892" s="57"/>
      <c r="AI892" s="57"/>
      <c r="AJ892" s="57"/>
      <c r="AK892" s="57"/>
      <c r="AL892" s="59" t="n">
        <f aca="false">IF(ISNUMBER($AA892),IF($AA892&gt;=0.005,100,IF($AA892&gt;=-0.015,50,0)),"")</f>
        <v>100</v>
      </c>
      <c r="AM892" s="59" t="n">
        <f aca="false">IF(ISNUMBER($AB892),IF($AB892=1,100,IF($AB892=0,50,0)),"")</f>
        <v>100</v>
      </c>
      <c r="AN892" s="0" t="str">
        <f aca="false">IF(ISNUMBER($AC892),IF($AC892&gt;=0.001,100,IF($AC892&gt;=-0.003,50,0)),"")</f>
        <v/>
      </c>
      <c r="AO892" s="0" t="str">
        <f aca="false">IF(ISNUMBER($AD892),IF($AD892&gt;=0.04,100,IF($AD892&gt;=0,50,0)),"")</f>
        <v/>
      </c>
      <c r="AP892" s="0" t="str">
        <f aca="false">IF(ISNUMBER($AE892),IF($AE892&gt;=25,100,IF($AE892&gt;=-75,50,0)),"")</f>
        <v/>
      </c>
      <c r="AQ892" s="0" t="str">
        <f aca="false">IF(ISNUMBER($AF892),IF($AF892&gt;0,100,IF($AF892&gt;=-50,50,0)),"")</f>
        <v/>
      </c>
      <c r="AR892" s="0" t="str">
        <f aca="false">IF(ISNUMBER($AG892),IF($AG892=1,100,IF($AG892=0,50,0)),"")</f>
        <v/>
      </c>
      <c r="AS892" s="0" t="str">
        <f aca="false">IF(ISNUMBER($AH892),IF($AH892&lt;0,100,IF($AH892&lt;=20,50,0)),"")</f>
        <v/>
      </c>
      <c r="AT892" s="0" t="str">
        <f aca="false">IF(ISNUMBER($AI892),IF($AI892&lt;0.95,100,IF($AI892&lt;=1,50,0)),"")</f>
        <v/>
      </c>
      <c r="AU892" s="0" t="str">
        <f aca="false">IF(ISNUMBER($AJ892),IF($AJ892&lt;30,0,IF($AJ892&lt;40,50,IF($AJ892&lt;=90,100,50))),"")</f>
        <v/>
      </c>
      <c r="AV892" s="0" t="str">
        <f aca="false">IF(ISNUMBER($AK892),IF($AK892&gt;-0.2,100,IF($AK892&gt;=-0.4,50,0)),"")</f>
        <v/>
      </c>
      <c r="AW892" s="59" t="n">
        <f aca="false">01_指標庫!$H$4*ISNUMBER($F892)+01_指標庫!$H$5*ISNUMBER($AA892)+01_指標庫!$H$6*ISNUMBER($G892)+01_指標庫!$H$7*ISNUMBER($H892)+01_指標庫!$H$8*ISNUMBER($AF892)+01_指標庫!$H$9*ISNUMBER($AG892)+01_指標庫!$H$10*ISNUMBER($AB892)+01_指標庫!$H$11*ISNUMBER($AC892)+01_指標庫!$H$12*ISNUMBER($AD892)+01_指標庫!$H$13*ISNUMBER($AE892)+01_指標庫!$H$14*ISNUMBER($I892)+01_指標庫!$H$15*ISNUMBER($AH892)+01_指標庫!$H$16*ISNUMBER($K892)+01_指標庫!$H$17*ISNUMBER($AI892)+01_指標庫!$H$18*ISNUMBER($AJ892)+01_指標庫!$H$19*ISNUMBER($AK892)+01_指標庫!$H$20*ISNUMBER($BB892)+01_指標庫!$H$21*ISNUMBER($BC892)</f>
        <v>51</v>
      </c>
      <c r="AX892" s="59" t="n">
        <f aca="false">IF(AW892=0,50,ROUND((01_指標庫!$H$4*IF(ISNUMBER($F892),L892,0)+01_指標庫!$H$5*IF(ISNUMBER($AA892),AL892,0)+01_指標庫!$H$6*IF(ISNUMBER($G892),M892,0)+01_指標庫!$H$7*IF(ISNUMBER($H892),N892,0)+01_指標庫!$H$8*IF(ISNUMBER($AF892),AQ892,0)+01_指標庫!$H$9*IF(ISNUMBER($AG892),AR892,0)+01_指標庫!$H$10*IF(ISNUMBER($AB892),AM892,0)+01_指標庫!$H$11*IF(ISNUMBER($AC892),AN892,0)+01_指標庫!$H$12*IF(ISNUMBER($AD892),AO892,0)+01_指標庫!$H$13*IF(ISNUMBER($AE892),AP892,0)+01_指標庫!$H$14*IF(ISNUMBER($I892),O892,0)+01_指標庫!$H$15*IF(ISNUMBER($AH892),AS892,0)+01_指標庫!$H$16*IF(ISNUMBER($K892),P892,0)+01_指標庫!$H$17*IF(ISNUMBER($AI892),AT892,0)+01_指標庫!$H$18*IF(ISNUMBER($AJ892),AU892,0)+01_指標庫!$H$19*IF(ISNUMBER($AK892),AV892,0)+01_指標庫!$H$20*IF(ISNUMBER($BB892),BB892,0)+01_指標庫!$H$21*IF(ISNUMBER($BC892),BC892,0))/AW892,1))</f>
        <v>94.1</v>
      </c>
      <c r="AY892" s="60"/>
      <c r="AZ892" s="60"/>
      <c r="BA892" s="58" t="n">
        <f aca="false">AVERAGE($E888:$E892)/AVERAGE($E883:$E892)-1</f>
        <v>0.00937836307390172</v>
      </c>
      <c r="BB892" s="59" t="n">
        <f aca="false">IF(ISNUMBER($BA892),IF(OR($S892&lt;=-0.03,$BA892&lt;-0.003),0,IF(OR($S892&lt;=-0.02,$BA892&lt;0.01),50,100)),"")</f>
        <v>50</v>
      </c>
      <c r="BC892" s="0" t="str">
        <f aca="false">IF(OR(COUNT($AZ892)=0,COUNT($AZ891)=0),"",IF(OR($AY892/$AZ891-1&lt;=-0.03,$AZ892/$AZ891-1&lt;=-0.045,IF(COUNT($AZ883:$AZ892)=10,AVERAGE($AZ888:$AZ892)/AVERAGE($AZ883:$AZ892)-1&lt;-0.01,FALSE())),0,IF(OR($AZ892/$AZ891-1&lt;=-0.02,IF(COUNT($AZ883:$AZ892)=10,AVERAGE($AZ888:$AZ892)/AVERAGE($AZ883:$AZ892)-1&lt;0.005,FALSE())),50,100)))</f>
        <v/>
      </c>
    </row>
    <row r="893" customFormat="false" ht="15" hidden="false" customHeight="true" outlineLevel="0" collapsed="false">
      <c r="A893" s="47" t="n">
        <v>889</v>
      </c>
      <c r="B893" s="48" t="n">
        <v>43847</v>
      </c>
      <c r="C893" s="47" t="n">
        <v>2020</v>
      </c>
      <c r="D893" s="49" t="s">
        <v>234</v>
      </c>
      <c r="E893" s="50" t="n">
        <v>9173.73</v>
      </c>
      <c r="F893" s="51" t="n">
        <v>0.15837</v>
      </c>
      <c r="G893" s="51" t="n">
        <v>0</v>
      </c>
      <c r="H893" s="52" t="n">
        <v>0.9592</v>
      </c>
      <c r="I893" s="53" t="n">
        <v>339</v>
      </c>
      <c r="J893" s="47" t="s">
        <v>235</v>
      </c>
      <c r="K893" s="54" t="n">
        <v>12.1</v>
      </c>
      <c r="L893" s="55" t="n">
        <f aca="false">IF(COUNT(F893)=0,50,IF(F893&gt;=0,100,IF(F893&gt;=-0.02,50,0)))</f>
        <v>100</v>
      </c>
      <c r="M893" s="55" t="n">
        <f aca="false">IF(COUNT(G893)=0,50,IF(G893&gt;-0.06,100,IF(G893&gt;-0.15,50,0)))</f>
        <v>100</v>
      </c>
      <c r="N893" s="55" t="n">
        <f aca="false">IF(COUNT(H893)=0,50,IF(H893&gt;=0.6,100,IF(H893&gt;=0.4,50,0)))</f>
        <v>100</v>
      </c>
      <c r="O893" s="55" t="n">
        <f aca="false">IF(COUNT(I893)=0,50,IF(J893="proxy_vix",50,IF(I893&lt;350,100,IF(I893&lt;=450,50,0))))</f>
        <v>100</v>
      </c>
      <c r="P893" s="55" t="n">
        <f aca="false">IF(COUNT(K893)=0,50,IF(K893&lt;20,100,IF(K893&lt;=25,50,0)))</f>
        <v>100</v>
      </c>
      <c r="Q893" s="54"/>
      <c r="R893" s="47"/>
      <c r="S893" s="51" t="n">
        <f aca="false">$E893/$E892-1</f>
        <v>0.00534027397260273</v>
      </c>
      <c r="T893" s="56" t="n">
        <f aca="false">$K893/$K892-1</f>
        <v>-0.0178571428571429</v>
      </c>
      <c r="V893" s="57"/>
      <c r="W893" s="57"/>
      <c r="Y893" s="1" t="str">
        <f aca="false">IF(AX893&gt;=70,"EASY",IF(AX893&gt;40,"UNCERTAIN","HARD"))</f>
        <v>EASY</v>
      </c>
      <c r="AA893" s="58" t="n">
        <f aca="false">IF($A893&lt;200,"",AVERAGE($E844:$E893)/AVERAGE($E694:$E893)-1)</f>
        <v>0.0804903022903816</v>
      </c>
      <c r="AB893" s="59" t="n">
        <f aca="false">LOOKUP($B893,07_L1政策步階!$A$4:$A$14,07_L1政策步階!$C$4:$C$14)</f>
        <v>1</v>
      </c>
      <c r="AC893" s="57"/>
      <c r="AD893" s="57"/>
      <c r="AE893" s="57"/>
      <c r="AF893" s="57"/>
      <c r="AG893" s="57"/>
      <c r="AH893" s="57"/>
      <c r="AI893" s="57"/>
      <c r="AJ893" s="57"/>
      <c r="AK893" s="57"/>
      <c r="AL893" s="59" t="n">
        <f aca="false">IF(ISNUMBER($AA893),IF($AA893&gt;=0.005,100,IF($AA893&gt;=-0.015,50,0)),"")</f>
        <v>100</v>
      </c>
      <c r="AM893" s="59" t="n">
        <f aca="false">IF(ISNUMBER($AB893),IF($AB893=1,100,IF($AB893=0,50,0)),"")</f>
        <v>100</v>
      </c>
      <c r="AN893" s="0" t="str">
        <f aca="false">IF(ISNUMBER($AC893),IF($AC893&gt;=0.001,100,IF($AC893&gt;=-0.003,50,0)),"")</f>
        <v/>
      </c>
      <c r="AO893" s="0" t="str">
        <f aca="false">IF(ISNUMBER($AD893),IF($AD893&gt;=0.04,100,IF($AD893&gt;=0,50,0)),"")</f>
        <v/>
      </c>
      <c r="AP893" s="0" t="str">
        <f aca="false">IF(ISNUMBER($AE893),IF($AE893&gt;=25,100,IF($AE893&gt;=-75,50,0)),"")</f>
        <v/>
      </c>
      <c r="AQ893" s="0" t="str">
        <f aca="false">IF(ISNUMBER($AF893),IF($AF893&gt;0,100,IF($AF893&gt;=-50,50,0)),"")</f>
        <v/>
      </c>
      <c r="AR893" s="0" t="str">
        <f aca="false">IF(ISNUMBER($AG893),IF($AG893=1,100,IF($AG893=0,50,0)),"")</f>
        <v/>
      </c>
      <c r="AS893" s="0" t="str">
        <f aca="false">IF(ISNUMBER($AH893),IF($AH893&lt;0,100,IF($AH893&lt;=20,50,0)),"")</f>
        <v/>
      </c>
      <c r="AT893" s="0" t="str">
        <f aca="false">IF(ISNUMBER($AI893),IF($AI893&lt;0.95,100,IF($AI893&lt;=1,50,0)),"")</f>
        <v/>
      </c>
      <c r="AU893" s="0" t="str">
        <f aca="false">IF(ISNUMBER($AJ893),IF($AJ893&lt;30,0,IF($AJ893&lt;40,50,IF($AJ893&lt;=90,100,50))),"")</f>
        <v/>
      </c>
      <c r="AV893" s="0" t="str">
        <f aca="false">IF(ISNUMBER($AK893),IF($AK893&gt;-0.2,100,IF($AK893&gt;=-0.4,50,0)),"")</f>
        <v/>
      </c>
      <c r="AW893" s="59" t="n">
        <f aca="false">01_指標庫!$H$4*ISNUMBER($F893)+01_指標庫!$H$5*ISNUMBER($AA893)+01_指標庫!$H$6*ISNUMBER($G893)+01_指標庫!$H$7*ISNUMBER($H893)+01_指標庫!$H$8*ISNUMBER($AF893)+01_指標庫!$H$9*ISNUMBER($AG893)+01_指標庫!$H$10*ISNUMBER($AB893)+01_指標庫!$H$11*ISNUMBER($AC893)+01_指標庫!$H$12*ISNUMBER($AD893)+01_指標庫!$H$13*ISNUMBER($AE893)+01_指標庫!$H$14*ISNUMBER($I893)+01_指標庫!$H$15*ISNUMBER($AH893)+01_指標庫!$H$16*ISNUMBER($K893)+01_指標庫!$H$17*ISNUMBER($AI893)+01_指標庫!$H$18*ISNUMBER($AJ893)+01_指標庫!$H$19*ISNUMBER($AK893)+01_指標庫!$H$20*ISNUMBER($BB893)+01_指標庫!$H$21*ISNUMBER($BC893)</f>
        <v>51</v>
      </c>
      <c r="AX893" s="59" t="n">
        <f aca="false">IF(AW893=0,50,ROUND((01_指標庫!$H$4*IF(ISNUMBER($F893),L893,0)+01_指標庫!$H$5*IF(ISNUMBER($AA893),AL893,0)+01_指標庫!$H$6*IF(ISNUMBER($G893),M893,0)+01_指標庫!$H$7*IF(ISNUMBER($H893),N893,0)+01_指標庫!$H$8*IF(ISNUMBER($AF893),AQ893,0)+01_指標庫!$H$9*IF(ISNUMBER($AG893),AR893,0)+01_指標庫!$H$10*IF(ISNUMBER($AB893),AM893,0)+01_指標庫!$H$11*IF(ISNUMBER($AC893),AN893,0)+01_指標庫!$H$12*IF(ISNUMBER($AD893),AO893,0)+01_指標庫!$H$13*IF(ISNUMBER($AE893),AP893,0)+01_指標庫!$H$14*IF(ISNUMBER($I893),O893,0)+01_指標庫!$H$15*IF(ISNUMBER($AH893),AS893,0)+01_指標庫!$H$16*IF(ISNUMBER($K893),P893,0)+01_指標庫!$H$17*IF(ISNUMBER($AI893),AT893,0)+01_指標庫!$H$18*IF(ISNUMBER($AJ893),AU893,0)+01_指標庫!$H$19*IF(ISNUMBER($AK893),AV893,0)+01_指標庫!$H$20*IF(ISNUMBER($BB893),BB893,0)+01_指標庫!$H$21*IF(ISNUMBER($BC893),BC893,0))/AW893,1))</f>
        <v>94.1</v>
      </c>
      <c r="AY893" s="60"/>
      <c r="AZ893" s="60"/>
      <c r="BA893" s="58" t="n">
        <f aca="false">AVERAGE($E889:$E893)/AVERAGE($E884:$E893)-1</f>
        <v>0.00972044201645117</v>
      </c>
      <c r="BB893" s="59" t="n">
        <f aca="false">IF(ISNUMBER($BA893),IF(OR($S893&lt;=-0.03,$BA893&lt;-0.003),0,IF(OR($S893&lt;=-0.02,$BA893&lt;0.01),50,100)),"")</f>
        <v>50</v>
      </c>
      <c r="BC893" s="0" t="str">
        <f aca="false">IF(OR(COUNT($AZ893)=0,COUNT($AZ892)=0),"",IF(OR($AY893/$AZ892-1&lt;=-0.03,$AZ893/$AZ892-1&lt;=-0.045,IF(COUNT($AZ884:$AZ893)=10,AVERAGE($AZ889:$AZ893)/AVERAGE($AZ884:$AZ893)-1&lt;-0.01,FALSE())),0,IF(OR($AZ893/$AZ892-1&lt;=-0.02,IF(COUNT($AZ884:$AZ893)=10,AVERAGE($AZ889:$AZ893)/AVERAGE($AZ884:$AZ893)-1&lt;0.005,FALSE())),50,100)))</f>
        <v/>
      </c>
    </row>
    <row r="894" customFormat="false" ht="15" hidden="false" customHeight="true" outlineLevel="0" collapsed="false">
      <c r="A894" s="47" t="n">
        <v>890</v>
      </c>
      <c r="B894" s="48" t="n">
        <v>43851</v>
      </c>
      <c r="C894" s="47" t="n">
        <v>2020</v>
      </c>
      <c r="D894" s="49" t="s">
        <v>237</v>
      </c>
      <c r="E894" s="50" t="n">
        <v>9166.63</v>
      </c>
      <c r="F894" s="51" t="n">
        <v>0.156287</v>
      </c>
      <c r="G894" s="51" t="n">
        <v>-0.000774</v>
      </c>
      <c r="H894" s="52" t="n">
        <v>0.9592</v>
      </c>
      <c r="I894" s="53" t="n">
        <v>347</v>
      </c>
      <c r="J894" s="47" t="s">
        <v>235</v>
      </c>
      <c r="K894" s="54" t="n">
        <v>12.85</v>
      </c>
      <c r="L894" s="55" t="n">
        <f aca="false">IF(COUNT(F894)=0,50,IF(F894&gt;=0,100,IF(F894&gt;=-0.02,50,0)))</f>
        <v>100</v>
      </c>
      <c r="M894" s="55" t="n">
        <f aca="false">IF(COUNT(G894)=0,50,IF(G894&gt;-0.06,100,IF(G894&gt;-0.15,50,0)))</f>
        <v>100</v>
      </c>
      <c r="N894" s="55" t="n">
        <f aca="false">IF(COUNT(H894)=0,50,IF(H894&gt;=0.6,100,IF(H894&gt;=0.4,50,0)))</f>
        <v>100</v>
      </c>
      <c r="O894" s="55" t="n">
        <f aca="false">IF(COUNT(I894)=0,50,IF(J894="proxy_vix",50,IF(I894&lt;350,100,IF(I894&lt;=450,50,0))))</f>
        <v>100</v>
      </c>
      <c r="P894" s="55" t="n">
        <f aca="false">IF(COUNT(K894)=0,50,IF(K894&lt;20,100,IF(K894&lt;=25,50,0)))</f>
        <v>100</v>
      </c>
      <c r="Q894" s="54"/>
      <c r="R894" s="47"/>
      <c r="S894" s="51" t="n">
        <f aca="false">$E894/$E893-1</f>
        <v>-0.000773949091590898</v>
      </c>
      <c r="T894" s="56" t="n">
        <f aca="false">$K894/$K893-1</f>
        <v>0.0619834710743801</v>
      </c>
      <c r="V894" s="57"/>
      <c r="W894" s="57"/>
      <c r="Y894" s="1" t="str">
        <f aca="false">IF(AX894&gt;=70,"EASY",IF(AX894&gt;40,"UNCERTAIN","HARD"))</f>
        <v>EASY</v>
      </c>
      <c r="AA894" s="58" t="n">
        <f aca="false">IF($A894&lt;200,"",AVERAGE($E845:$E894)/AVERAGE($E695:$E894)-1)</f>
        <v>0.0818308378758554</v>
      </c>
      <c r="AB894" s="59" t="n">
        <f aca="false">LOOKUP($B894,07_L1政策步階!$A$4:$A$14,07_L1政策步階!$C$4:$C$14)</f>
        <v>1</v>
      </c>
      <c r="AC894" s="57"/>
      <c r="AD894" s="57"/>
      <c r="AE894" s="57"/>
      <c r="AF894" s="57"/>
      <c r="AG894" s="57"/>
      <c r="AH894" s="57"/>
      <c r="AI894" s="57"/>
      <c r="AJ894" s="57"/>
      <c r="AK894" s="57"/>
      <c r="AL894" s="59" t="n">
        <f aca="false">IF(ISNUMBER($AA894),IF($AA894&gt;=0.005,100,IF($AA894&gt;=-0.015,50,0)),"")</f>
        <v>100</v>
      </c>
      <c r="AM894" s="59" t="n">
        <f aca="false">IF(ISNUMBER($AB894),IF($AB894=1,100,IF($AB894=0,50,0)),"")</f>
        <v>100</v>
      </c>
      <c r="AN894" s="0" t="str">
        <f aca="false">IF(ISNUMBER($AC894),IF($AC894&gt;=0.001,100,IF($AC894&gt;=-0.003,50,0)),"")</f>
        <v/>
      </c>
      <c r="AO894" s="0" t="str">
        <f aca="false">IF(ISNUMBER($AD894),IF($AD894&gt;=0.04,100,IF($AD894&gt;=0,50,0)),"")</f>
        <v/>
      </c>
      <c r="AP894" s="0" t="str">
        <f aca="false">IF(ISNUMBER($AE894),IF($AE894&gt;=25,100,IF($AE894&gt;=-75,50,0)),"")</f>
        <v/>
      </c>
      <c r="AQ894" s="0" t="str">
        <f aca="false">IF(ISNUMBER($AF894),IF($AF894&gt;0,100,IF($AF894&gt;=-50,50,0)),"")</f>
        <v/>
      </c>
      <c r="AR894" s="0" t="str">
        <f aca="false">IF(ISNUMBER($AG894),IF($AG894=1,100,IF($AG894=0,50,0)),"")</f>
        <v/>
      </c>
      <c r="AS894" s="0" t="str">
        <f aca="false">IF(ISNUMBER($AH894),IF($AH894&lt;0,100,IF($AH894&lt;=20,50,0)),"")</f>
        <v/>
      </c>
      <c r="AT894" s="0" t="str">
        <f aca="false">IF(ISNUMBER($AI894),IF($AI894&lt;0.95,100,IF($AI894&lt;=1,50,0)),"")</f>
        <v/>
      </c>
      <c r="AU894" s="0" t="str">
        <f aca="false">IF(ISNUMBER($AJ894),IF($AJ894&lt;30,0,IF($AJ894&lt;40,50,IF($AJ894&lt;=90,100,50))),"")</f>
        <v/>
      </c>
      <c r="AV894" s="0" t="str">
        <f aca="false">IF(ISNUMBER($AK894),IF($AK894&gt;-0.2,100,IF($AK894&gt;=-0.4,50,0)),"")</f>
        <v/>
      </c>
      <c r="AW894" s="59" t="n">
        <f aca="false">01_指標庫!$H$4*ISNUMBER($F894)+01_指標庫!$H$5*ISNUMBER($AA894)+01_指標庫!$H$6*ISNUMBER($G894)+01_指標庫!$H$7*ISNUMBER($H894)+01_指標庫!$H$8*ISNUMBER($AF894)+01_指標庫!$H$9*ISNUMBER($AG894)+01_指標庫!$H$10*ISNUMBER($AB894)+01_指標庫!$H$11*ISNUMBER($AC894)+01_指標庫!$H$12*ISNUMBER($AD894)+01_指標庫!$H$13*ISNUMBER($AE894)+01_指標庫!$H$14*ISNUMBER($I894)+01_指標庫!$H$15*ISNUMBER($AH894)+01_指標庫!$H$16*ISNUMBER($K894)+01_指標庫!$H$17*ISNUMBER($AI894)+01_指標庫!$H$18*ISNUMBER($AJ894)+01_指標庫!$H$19*ISNUMBER($AK894)+01_指標庫!$H$20*ISNUMBER($BB894)+01_指標庫!$H$21*ISNUMBER($BC894)</f>
        <v>51</v>
      </c>
      <c r="AX894" s="59" t="n">
        <f aca="false">IF(AW894=0,50,ROUND((01_指標庫!$H$4*IF(ISNUMBER($F894),L894,0)+01_指標庫!$H$5*IF(ISNUMBER($AA894),AL894,0)+01_指標庫!$H$6*IF(ISNUMBER($G894),M894,0)+01_指標庫!$H$7*IF(ISNUMBER($H894),N894,0)+01_指標庫!$H$8*IF(ISNUMBER($AF894),AQ894,0)+01_指標庫!$H$9*IF(ISNUMBER($AG894),AR894,0)+01_指標庫!$H$10*IF(ISNUMBER($AB894),AM894,0)+01_指標庫!$H$11*IF(ISNUMBER($AC894),AN894,0)+01_指標庫!$H$12*IF(ISNUMBER($AD894),AO894,0)+01_指標庫!$H$13*IF(ISNUMBER($AE894),AP894,0)+01_指標庫!$H$14*IF(ISNUMBER($I894),O894,0)+01_指標庫!$H$15*IF(ISNUMBER($AH894),AS894,0)+01_指標庫!$H$16*IF(ISNUMBER($K894),P894,0)+01_指標庫!$H$17*IF(ISNUMBER($AI894),AT894,0)+01_指標庫!$H$18*IF(ISNUMBER($AJ894),AU894,0)+01_指標庫!$H$19*IF(ISNUMBER($AK894),AV894,0)+01_指標庫!$H$20*IF(ISNUMBER($BB894),BB894,0)+01_指標庫!$H$21*IF(ISNUMBER($BC894),BC894,0))/AW894,1))</f>
        <v>94.1</v>
      </c>
      <c r="AY894" s="60"/>
      <c r="AZ894" s="60"/>
      <c r="BA894" s="58" t="n">
        <f aca="false">AVERAGE($E890:$E894)/AVERAGE($E885:$E894)-1</f>
        <v>0.00828950869124601</v>
      </c>
      <c r="BB894" s="59" t="n">
        <f aca="false">IF(ISNUMBER($BA894),IF(OR($S894&lt;=-0.03,$BA894&lt;-0.003),0,IF(OR($S894&lt;=-0.02,$BA894&lt;0.01),50,100)),"")</f>
        <v>50</v>
      </c>
      <c r="BC894" s="0" t="str">
        <f aca="false">IF(OR(COUNT($AZ894)=0,COUNT($AZ893)=0),"",IF(OR($AY894/$AZ893-1&lt;=-0.03,$AZ894/$AZ893-1&lt;=-0.045,IF(COUNT($AZ885:$AZ894)=10,AVERAGE($AZ890:$AZ894)/AVERAGE($AZ885:$AZ894)-1&lt;-0.01,FALSE())),0,IF(OR($AZ894/$AZ893-1&lt;=-0.02,IF(COUNT($AZ885:$AZ894)=10,AVERAGE($AZ890:$AZ894)/AVERAGE($AZ885:$AZ894)-1&lt;0.005,FALSE())),50,100)))</f>
        <v/>
      </c>
    </row>
    <row r="895" customFormat="false" ht="15" hidden="false" customHeight="true" outlineLevel="0" collapsed="false">
      <c r="A895" s="47" t="n">
        <v>891</v>
      </c>
      <c r="B895" s="48" t="n">
        <v>43852</v>
      </c>
      <c r="C895" s="47" t="n">
        <v>2020</v>
      </c>
      <c r="D895" s="49" t="s">
        <v>238</v>
      </c>
      <c r="E895" s="50" t="n">
        <v>9188.58</v>
      </c>
      <c r="F895" s="51" t="n">
        <v>0.15788</v>
      </c>
      <c r="G895" s="51" t="n">
        <v>0</v>
      </c>
      <c r="H895" s="52" t="n">
        <v>0.9592</v>
      </c>
      <c r="I895" s="53" t="n">
        <v>349</v>
      </c>
      <c r="J895" s="47" t="s">
        <v>235</v>
      </c>
      <c r="K895" s="54" t="n">
        <v>12.91</v>
      </c>
      <c r="L895" s="55" t="n">
        <f aca="false">IF(COUNT(F895)=0,50,IF(F895&gt;=0,100,IF(F895&gt;=-0.02,50,0)))</f>
        <v>100</v>
      </c>
      <c r="M895" s="55" t="n">
        <f aca="false">IF(COUNT(G895)=0,50,IF(G895&gt;-0.06,100,IF(G895&gt;-0.15,50,0)))</f>
        <v>100</v>
      </c>
      <c r="N895" s="55" t="n">
        <f aca="false">IF(COUNT(H895)=0,50,IF(H895&gt;=0.6,100,IF(H895&gt;=0.4,50,0)))</f>
        <v>100</v>
      </c>
      <c r="O895" s="55" t="n">
        <f aca="false">IF(COUNT(I895)=0,50,IF(J895="proxy_vix",50,IF(I895&lt;350,100,IF(I895&lt;=450,50,0))))</f>
        <v>100</v>
      </c>
      <c r="P895" s="55" t="n">
        <f aca="false">IF(COUNT(K895)=0,50,IF(K895&lt;20,100,IF(K895&lt;=25,50,0)))</f>
        <v>100</v>
      </c>
      <c r="Q895" s="54"/>
      <c r="R895" s="47"/>
      <c r="S895" s="51" t="n">
        <f aca="false">$E895/$E894-1</f>
        <v>0.00239455503276576</v>
      </c>
      <c r="T895" s="56" t="n">
        <f aca="false">$K895/$K894-1</f>
        <v>0.00466926070038909</v>
      </c>
      <c r="V895" s="57"/>
      <c r="W895" s="57"/>
      <c r="Y895" s="1" t="str">
        <f aca="false">IF(AX895&gt;=70,"EASY",IF(AX895&gt;40,"UNCERTAIN","HARD"))</f>
        <v>EASY</v>
      </c>
      <c r="AA895" s="58" t="n">
        <f aca="false">IF($A895&lt;200,"",AVERAGE($E846:$E895)/AVERAGE($E696:$E895)-1)</f>
        <v>0.0831755556883731</v>
      </c>
      <c r="AB895" s="59" t="n">
        <f aca="false">LOOKUP($B895,07_L1政策步階!$A$4:$A$14,07_L1政策步階!$C$4:$C$14)</f>
        <v>1</v>
      </c>
      <c r="AC895" s="57"/>
      <c r="AD895" s="57"/>
      <c r="AE895" s="57"/>
      <c r="AF895" s="57"/>
      <c r="AG895" s="57"/>
      <c r="AH895" s="57"/>
      <c r="AI895" s="57"/>
      <c r="AJ895" s="57"/>
      <c r="AK895" s="57"/>
      <c r="AL895" s="59" t="n">
        <f aca="false">IF(ISNUMBER($AA895),IF($AA895&gt;=0.005,100,IF($AA895&gt;=-0.015,50,0)),"")</f>
        <v>100</v>
      </c>
      <c r="AM895" s="59" t="n">
        <f aca="false">IF(ISNUMBER($AB895),IF($AB895=1,100,IF($AB895=0,50,0)),"")</f>
        <v>100</v>
      </c>
      <c r="AN895" s="0" t="str">
        <f aca="false">IF(ISNUMBER($AC895),IF($AC895&gt;=0.001,100,IF($AC895&gt;=-0.003,50,0)),"")</f>
        <v/>
      </c>
      <c r="AO895" s="0" t="str">
        <f aca="false">IF(ISNUMBER($AD895),IF($AD895&gt;=0.04,100,IF($AD895&gt;=0,50,0)),"")</f>
        <v/>
      </c>
      <c r="AP895" s="0" t="str">
        <f aca="false">IF(ISNUMBER($AE895),IF($AE895&gt;=25,100,IF($AE895&gt;=-75,50,0)),"")</f>
        <v/>
      </c>
      <c r="AQ895" s="0" t="str">
        <f aca="false">IF(ISNUMBER($AF895),IF($AF895&gt;0,100,IF($AF895&gt;=-50,50,0)),"")</f>
        <v/>
      </c>
      <c r="AR895" s="0" t="str">
        <f aca="false">IF(ISNUMBER($AG895),IF($AG895=1,100,IF($AG895=0,50,0)),"")</f>
        <v/>
      </c>
      <c r="AS895" s="0" t="str">
        <f aca="false">IF(ISNUMBER($AH895),IF($AH895&lt;0,100,IF($AH895&lt;=20,50,0)),"")</f>
        <v/>
      </c>
      <c r="AT895" s="0" t="str">
        <f aca="false">IF(ISNUMBER($AI895),IF($AI895&lt;0.95,100,IF($AI895&lt;=1,50,0)),"")</f>
        <v/>
      </c>
      <c r="AU895" s="0" t="str">
        <f aca="false">IF(ISNUMBER($AJ895),IF($AJ895&lt;30,0,IF($AJ895&lt;40,50,IF($AJ895&lt;=90,100,50))),"")</f>
        <v/>
      </c>
      <c r="AV895" s="0" t="str">
        <f aca="false">IF(ISNUMBER($AK895),IF($AK895&gt;-0.2,100,IF($AK895&gt;=-0.4,50,0)),"")</f>
        <v/>
      </c>
      <c r="AW895" s="59" t="n">
        <f aca="false">01_指標庫!$H$4*ISNUMBER($F895)+01_指標庫!$H$5*ISNUMBER($AA895)+01_指標庫!$H$6*ISNUMBER($G895)+01_指標庫!$H$7*ISNUMBER($H895)+01_指標庫!$H$8*ISNUMBER($AF895)+01_指標庫!$H$9*ISNUMBER($AG895)+01_指標庫!$H$10*ISNUMBER($AB895)+01_指標庫!$H$11*ISNUMBER($AC895)+01_指標庫!$H$12*ISNUMBER($AD895)+01_指標庫!$H$13*ISNUMBER($AE895)+01_指標庫!$H$14*ISNUMBER($I895)+01_指標庫!$H$15*ISNUMBER($AH895)+01_指標庫!$H$16*ISNUMBER($K895)+01_指標庫!$H$17*ISNUMBER($AI895)+01_指標庫!$H$18*ISNUMBER($AJ895)+01_指標庫!$H$19*ISNUMBER($AK895)+01_指標庫!$H$20*ISNUMBER($BB895)+01_指標庫!$H$21*ISNUMBER($BC895)</f>
        <v>51</v>
      </c>
      <c r="AX895" s="59" t="n">
        <f aca="false">IF(AW895=0,50,ROUND((01_指標庫!$H$4*IF(ISNUMBER($F895),L895,0)+01_指標庫!$H$5*IF(ISNUMBER($AA895),AL895,0)+01_指標庫!$H$6*IF(ISNUMBER($G895),M895,0)+01_指標庫!$H$7*IF(ISNUMBER($H895),N895,0)+01_指標庫!$H$8*IF(ISNUMBER($AF895),AQ895,0)+01_指標庫!$H$9*IF(ISNUMBER($AG895),AR895,0)+01_指標庫!$H$10*IF(ISNUMBER($AB895),AM895,0)+01_指標庫!$H$11*IF(ISNUMBER($AC895),AN895,0)+01_指標庫!$H$12*IF(ISNUMBER($AD895),AO895,0)+01_指標庫!$H$13*IF(ISNUMBER($AE895),AP895,0)+01_指標庫!$H$14*IF(ISNUMBER($I895),O895,0)+01_指標庫!$H$15*IF(ISNUMBER($AH895),AS895,0)+01_指標庫!$H$16*IF(ISNUMBER($K895),P895,0)+01_指標庫!$H$17*IF(ISNUMBER($AI895),AT895,0)+01_指標庫!$H$18*IF(ISNUMBER($AJ895),AU895,0)+01_指標庫!$H$19*IF(ISNUMBER($AK895),AV895,0)+01_指標庫!$H$20*IF(ISNUMBER($BB895),BB895,0)+01_指標庫!$H$21*IF(ISNUMBER($BC895),BC895,0))/AW895,1))</f>
        <v>94.1</v>
      </c>
      <c r="AY895" s="60"/>
      <c r="AZ895" s="60"/>
      <c r="BA895" s="58" t="n">
        <f aca="false">AVERAGE($E891:$E895)/AVERAGE($E886:$E895)-1</f>
        <v>0.00790736438246897</v>
      </c>
      <c r="BB895" s="59" t="n">
        <f aca="false">IF(ISNUMBER($BA895),IF(OR($S895&lt;=-0.03,$BA895&lt;-0.003),0,IF(OR($S895&lt;=-0.02,$BA895&lt;0.01),50,100)),"")</f>
        <v>50</v>
      </c>
      <c r="BC895" s="0" t="str">
        <f aca="false">IF(OR(COUNT($AZ895)=0,COUNT($AZ894)=0),"",IF(OR($AY895/$AZ894-1&lt;=-0.03,$AZ895/$AZ894-1&lt;=-0.045,IF(COUNT($AZ886:$AZ895)=10,AVERAGE($AZ891:$AZ895)/AVERAGE($AZ886:$AZ895)-1&lt;-0.01,FALSE())),0,IF(OR($AZ895/$AZ894-1&lt;=-0.02,IF(COUNT($AZ886:$AZ895)=10,AVERAGE($AZ891:$AZ895)/AVERAGE($AZ886:$AZ895)-1&lt;0.005,FALSE())),50,100)))</f>
        <v/>
      </c>
    </row>
    <row r="896" customFormat="false" ht="15" hidden="false" customHeight="true" outlineLevel="0" collapsed="false">
      <c r="A896" s="47" t="n">
        <v>892</v>
      </c>
      <c r="B896" s="48" t="n">
        <v>43853</v>
      </c>
      <c r="C896" s="47" t="n">
        <v>2020</v>
      </c>
      <c r="D896" s="49" t="s">
        <v>239</v>
      </c>
      <c r="E896" s="50" t="n">
        <v>9216.98</v>
      </c>
      <c r="F896" s="51" t="n">
        <v>0.160276</v>
      </c>
      <c r="G896" s="51" t="n">
        <v>0</v>
      </c>
      <c r="H896" s="52" t="n">
        <v>0.9592</v>
      </c>
      <c r="I896" s="53" t="n">
        <v>358</v>
      </c>
      <c r="J896" s="47" t="s">
        <v>235</v>
      </c>
      <c r="K896" s="54" t="n">
        <v>12.98</v>
      </c>
      <c r="L896" s="55" t="n">
        <f aca="false">IF(COUNT(F896)=0,50,IF(F896&gt;=0,100,IF(F896&gt;=-0.02,50,0)))</f>
        <v>100</v>
      </c>
      <c r="M896" s="55" t="n">
        <f aca="false">IF(COUNT(G896)=0,50,IF(G896&gt;-0.06,100,IF(G896&gt;-0.15,50,0)))</f>
        <v>100</v>
      </c>
      <c r="N896" s="55" t="n">
        <f aca="false">IF(COUNT(H896)=0,50,IF(H896&gt;=0.6,100,IF(H896&gt;=0.4,50,0)))</f>
        <v>100</v>
      </c>
      <c r="O896" s="55" t="n">
        <f aca="false">IF(COUNT(I896)=0,50,IF(J896="proxy_vix",50,IF(I896&lt;350,100,IF(I896&lt;=450,50,0))))</f>
        <v>50</v>
      </c>
      <c r="P896" s="55" t="n">
        <f aca="false">IF(COUNT(K896)=0,50,IF(K896&lt;20,100,IF(K896&lt;=25,50,0)))</f>
        <v>100</v>
      </c>
      <c r="Q896" s="54"/>
      <c r="R896" s="47"/>
      <c r="S896" s="51" t="n">
        <f aca="false">$E896/$E895-1</f>
        <v>0.00309079313669791</v>
      </c>
      <c r="T896" s="56" t="n">
        <f aca="false">$K896/$K895-1</f>
        <v>0.00542215336948115</v>
      </c>
      <c r="V896" s="57"/>
      <c r="W896" s="57"/>
      <c r="Y896" s="1" t="str">
        <f aca="false">IF(AX896&gt;=70,"EASY",IF(AX896&gt;40,"UNCERTAIN","HARD"))</f>
        <v>EASY</v>
      </c>
      <c r="AA896" s="58" t="n">
        <f aca="false">IF($A896&lt;200,"",AVERAGE($E847:$E896)/AVERAGE($E697:$E896)-1)</f>
        <v>0.0844926901608989</v>
      </c>
      <c r="AB896" s="59" t="n">
        <f aca="false">LOOKUP($B896,07_L1政策步階!$A$4:$A$14,07_L1政策步階!$C$4:$C$14)</f>
        <v>1</v>
      </c>
      <c r="AC896" s="57"/>
      <c r="AD896" s="57"/>
      <c r="AE896" s="57"/>
      <c r="AF896" s="57"/>
      <c r="AG896" s="57"/>
      <c r="AH896" s="57"/>
      <c r="AI896" s="57"/>
      <c r="AJ896" s="57"/>
      <c r="AK896" s="57"/>
      <c r="AL896" s="59" t="n">
        <f aca="false">IF(ISNUMBER($AA896),IF($AA896&gt;=0.005,100,IF($AA896&gt;=-0.015,50,0)),"")</f>
        <v>100</v>
      </c>
      <c r="AM896" s="59" t="n">
        <f aca="false">IF(ISNUMBER($AB896),IF($AB896=1,100,IF($AB896=0,50,0)),"")</f>
        <v>100</v>
      </c>
      <c r="AN896" s="0" t="str">
        <f aca="false">IF(ISNUMBER($AC896),IF($AC896&gt;=0.001,100,IF($AC896&gt;=-0.003,50,0)),"")</f>
        <v/>
      </c>
      <c r="AO896" s="0" t="str">
        <f aca="false">IF(ISNUMBER($AD896),IF($AD896&gt;=0.04,100,IF($AD896&gt;=0,50,0)),"")</f>
        <v/>
      </c>
      <c r="AP896" s="0" t="str">
        <f aca="false">IF(ISNUMBER($AE896),IF($AE896&gt;=25,100,IF($AE896&gt;=-75,50,0)),"")</f>
        <v/>
      </c>
      <c r="AQ896" s="0" t="str">
        <f aca="false">IF(ISNUMBER($AF896),IF($AF896&gt;0,100,IF($AF896&gt;=-50,50,0)),"")</f>
        <v/>
      </c>
      <c r="AR896" s="0" t="str">
        <f aca="false">IF(ISNUMBER($AG896),IF($AG896=1,100,IF($AG896=0,50,0)),"")</f>
        <v/>
      </c>
      <c r="AS896" s="0" t="str">
        <f aca="false">IF(ISNUMBER($AH896),IF($AH896&lt;0,100,IF($AH896&lt;=20,50,0)),"")</f>
        <v/>
      </c>
      <c r="AT896" s="0" t="str">
        <f aca="false">IF(ISNUMBER($AI896),IF($AI896&lt;0.95,100,IF($AI896&lt;=1,50,0)),"")</f>
        <v/>
      </c>
      <c r="AU896" s="0" t="str">
        <f aca="false">IF(ISNUMBER($AJ896),IF($AJ896&lt;30,0,IF($AJ896&lt;40,50,IF($AJ896&lt;=90,100,50))),"")</f>
        <v/>
      </c>
      <c r="AV896" s="0" t="str">
        <f aca="false">IF(ISNUMBER($AK896),IF($AK896&gt;-0.2,100,IF($AK896&gt;=-0.4,50,0)),"")</f>
        <v/>
      </c>
      <c r="AW896" s="59" t="n">
        <f aca="false">01_指標庫!$H$4*ISNUMBER($F896)+01_指標庫!$H$5*ISNUMBER($AA896)+01_指標庫!$H$6*ISNUMBER($G896)+01_指標庫!$H$7*ISNUMBER($H896)+01_指標庫!$H$8*ISNUMBER($AF896)+01_指標庫!$H$9*ISNUMBER($AG896)+01_指標庫!$H$10*ISNUMBER($AB896)+01_指標庫!$H$11*ISNUMBER($AC896)+01_指標庫!$H$12*ISNUMBER($AD896)+01_指標庫!$H$13*ISNUMBER($AE896)+01_指標庫!$H$14*ISNUMBER($I896)+01_指標庫!$H$15*ISNUMBER($AH896)+01_指標庫!$H$16*ISNUMBER($K896)+01_指標庫!$H$17*ISNUMBER($AI896)+01_指標庫!$H$18*ISNUMBER($AJ896)+01_指標庫!$H$19*ISNUMBER($AK896)+01_指標庫!$H$20*ISNUMBER($BB896)+01_指標庫!$H$21*ISNUMBER($BC896)</f>
        <v>51</v>
      </c>
      <c r="AX896" s="59" t="n">
        <f aca="false">IF(AW896=0,50,ROUND((01_指標庫!$H$4*IF(ISNUMBER($F896),L896,0)+01_指標庫!$H$5*IF(ISNUMBER($AA896),AL896,0)+01_指標庫!$H$6*IF(ISNUMBER($G896),M896,0)+01_指標庫!$H$7*IF(ISNUMBER($H896),N896,0)+01_指標庫!$H$8*IF(ISNUMBER($AF896),AQ896,0)+01_指標庫!$H$9*IF(ISNUMBER($AG896),AR896,0)+01_指標庫!$H$10*IF(ISNUMBER($AB896),AM896,0)+01_指標庫!$H$11*IF(ISNUMBER($AC896),AN896,0)+01_指標庫!$H$12*IF(ISNUMBER($AD896),AO896,0)+01_指標庫!$H$13*IF(ISNUMBER($AE896),AP896,0)+01_指標庫!$H$14*IF(ISNUMBER($I896),O896,0)+01_指標庫!$H$15*IF(ISNUMBER($AH896),AS896,0)+01_指標庫!$H$16*IF(ISNUMBER($K896),P896,0)+01_指標庫!$H$17*IF(ISNUMBER($AI896),AT896,0)+01_指標庫!$H$18*IF(ISNUMBER($AJ896),AU896,0)+01_指標庫!$H$19*IF(ISNUMBER($AK896),AV896,0)+01_指標庫!$H$20*IF(ISNUMBER($BB896),BB896,0)+01_指標庫!$H$21*IF(ISNUMBER($BC896),BC896,0))/AW896,1))</f>
        <v>86.3</v>
      </c>
      <c r="AY896" s="60"/>
      <c r="AZ896" s="60"/>
      <c r="BA896" s="58" t="n">
        <f aca="false">AVERAGE($E892:$E896)/AVERAGE($E887:$E896)-1</f>
        <v>0.00851859021734591</v>
      </c>
      <c r="BB896" s="59" t="n">
        <f aca="false">IF(ISNUMBER($BA896),IF(OR($S896&lt;=-0.03,$BA896&lt;-0.003),0,IF(OR($S896&lt;=-0.02,$BA896&lt;0.01),50,100)),"")</f>
        <v>50</v>
      </c>
      <c r="BC896" s="0" t="str">
        <f aca="false">IF(OR(COUNT($AZ896)=0,COUNT($AZ895)=0),"",IF(OR($AY896/$AZ895-1&lt;=-0.03,$AZ896/$AZ895-1&lt;=-0.045,IF(COUNT($AZ887:$AZ896)=10,AVERAGE($AZ892:$AZ896)/AVERAGE($AZ887:$AZ896)-1&lt;-0.01,FALSE())),0,IF(OR($AZ896/$AZ895-1&lt;=-0.02,IF(COUNT($AZ887:$AZ896)=10,AVERAGE($AZ892:$AZ896)/AVERAGE($AZ887:$AZ896)-1&lt;0.005,FALSE())),50,100)))</f>
        <v/>
      </c>
    </row>
    <row r="897" customFormat="false" ht="15" hidden="false" customHeight="true" outlineLevel="0" collapsed="false">
      <c r="A897" s="47" t="n">
        <v>893</v>
      </c>
      <c r="B897" s="48" t="n">
        <v>43854</v>
      </c>
      <c r="C897" s="47" t="n">
        <v>2020</v>
      </c>
      <c r="D897" s="49" t="s">
        <v>234</v>
      </c>
      <c r="E897" s="50" t="n">
        <v>9141.47</v>
      </c>
      <c r="F897" s="51" t="n">
        <v>0.149633</v>
      </c>
      <c r="G897" s="51" t="n">
        <v>-0.008193</v>
      </c>
      <c r="H897" s="52" t="n">
        <v>0.9592</v>
      </c>
      <c r="I897" s="53" t="n">
        <v>368</v>
      </c>
      <c r="J897" s="47" t="s">
        <v>235</v>
      </c>
      <c r="K897" s="54" t="n">
        <v>14.56</v>
      </c>
      <c r="L897" s="55" t="n">
        <f aca="false">IF(COUNT(F897)=0,50,IF(F897&gt;=0,100,IF(F897&gt;=-0.02,50,0)))</f>
        <v>100</v>
      </c>
      <c r="M897" s="55" t="n">
        <f aca="false">IF(COUNT(G897)=0,50,IF(G897&gt;-0.06,100,IF(G897&gt;-0.15,50,0)))</f>
        <v>100</v>
      </c>
      <c r="N897" s="55" t="n">
        <f aca="false">IF(COUNT(H897)=0,50,IF(H897&gt;=0.6,100,IF(H897&gt;=0.4,50,0)))</f>
        <v>100</v>
      </c>
      <c r="O897" s="55" t="n">
        <f aca="false">IF(COUNT(I897)=0,50,IF(J897="proxy_vix",50,IF(I897&lt;350,100,IF(I897&lt;=450,50,0))))</f>
        <v>50</v>
      </c>
      <c r="P897" s="55" t="n">
        <f aca="false">IF(COUNT(K897)=0,50,IF(K897&lt;20,100,IF(K897&lt;=25,50,0)))</f>
        <v>100</v>
      </c>
      <c r="Q897" s="54"/>
      <c r="R897" s="47"/>
      <c r="S897" s="51" t="n">
        <f aca="false">$E897/$E896-1</f>
        <v>-0.00819248821197405</v>
      </c>
      <c r="T897" s="56" t="n">
        <f aca="false">$K897/$K896-1</f>
        <v>0.121725731895223</v>
      </c>
      <c r="V897" s="57"/>
      <c r="W897" s="57"/>
      <c r="Y897" s="1" t="str">
        <f aca="false">IF(AX897&gt;=70,"EASY",IF(AX897&gt;40,"UNCERTAIN","HARD"))</f>
        <v>EASY</v>
      </c>
      <c r="AA897" s="58" t="n">
        <f aca="false">IF($A897&lt;200,"",AVERAGE($E848:$E897)/AVERAGE($E698:$E897)-1)</f>
        <v>0.0856826042170598</v>
      </c>
      <c r="AB897" s="59" t="n">
        <f aca="false">LOOKUP($B897,07_L1政策步階!$A$4:$A$14,07_L1政策步階!$C$4:$C$14)</f>
        <v>1</v>
      </c>
      <c r="AC897" s="57"/>
      <c r="AD897" s="57"/>
      <c r="AE897" s="57"/>
      <c r="AF897" s="57"/>
      <c r="AG897" s="57"/>
      <c r="AH897" s="57"/>
      <c r="AI897" s="57"/>
      <c r="AJ897" s="57"/>
      <c r="AK897" s="57"/>
      <c r="AL897" s="59" t="n">
        <f aca="false">IF(ISNUMBER($AA897),IF($AA897&gt;=0.005,100,IF($AA897&gt;=-0.015,50,0)),"")</f>
        <v>100</v>
      </c>
      <c r="AM897" s="59" t="n">
        <f aca="false">IF(ISNUMBER($AB897),IF($AB897=1,100,IF($AB897=0,50,0)),"")</f>
        <v>100</v>
      </c>
      <c r="AN897" s="0" t="str">
        <f aca="false">IF(ISNUMBER($AC897),IF($AC897&gt;=0.001,100,IF($AC897&gt;=-0.003,50,0)),"")</f>
        <v/>
      </c>
      <c r="AO897" s="0" t="str">
        <f aca="false">IF(ISNUMBER($AD897),IF($AD897&gt;=0.04,100,IF($AD897&gt;=0,50,0)),"")</f>
        <v/>
      </c>
      <c r="AP897" s="0" t="str">
        <f aca="false">IF(ISNUMBER($AE897),IF($AE897&gt;=25,100,IF($AE897&gt;=-75,50,0)),"")</f>
        <v/>
      </c>
      <c r="AQ897" s="0" t="str">
        <f aca="false">IF(ISNUMBER($AF897),IF($AF897&gt;0,100,IF($AF897&gt;=-50,50,0)),"")</f>
        <v/>
      </c>
      <c r="AR897" s="0" t="str">
        <f aca="false">IF(ISNUMBER($AG897),IF($AG897=1,100,IF($AG897=0,50,0)),"")</f>
        <v/>
      </c>
      <c r="AS897" s="0" t="str">
        <f aca="false">IF(ISNUMBER($AH897),IF($AH897&lt;0,100,IF($AH897&lt;=20,50,0)),"")</f>
        <v/>
      </c>
      <c r="AT897" s="0" t="str">
        <f aca="false">IF(ISNUMBER($AI897),IF($AI897&lt;0.95,100,IF($AI897&lt;=1,50,0)),"")</f>
        <v/>
      </c>
      <c r="AU897" s="0" t="str">
        <f aca="false">IF(ISNUMBER($AJ897),IF($AJ897&lt;30,0,IF($AJ897&lt;40,50,IF($AJ897&lt;=90,100,50))),"")</f>
        <v/>
      </c>
      <c r="AV897" s="0" t="str">
        <f aca="false">IF(ISNUMBER($AK897),IF($AK897&gt;-0.2,100,IF($AK897&gt;=-0.4,50,0)),"")</f>
        <v/>
      </c>
      <c r="AW897" s="59" t="n">
        <f aca="false">01_指標庫!$H$4*ISNUMBER($F897)+01_指標庫!$H$5*ISNUMBER($AA897)+01_指標庫!$H$6*ISNUMBER($G897)+01_指標庫!$H$7*ISNUMBER($H897)+01_指標庫!$H$8*ISNUMBER($AF897)+01_指標庫!$H$9*ISNUMBER($AG897)+01_指標庫!$H$10*ISNUMBER($AB897)+01_指標庫!$H$11*ISNUMBER($AC897)+01_指標庫!$H$12*ISNUMBER($AD897)+01_指標庫!$H$13*ISNUMBER($AE897)+01_指標庫!$H$14*ISNUMBER($I897)+01_指標庫!$H$15*ISNUMBER($AH897)+01_指標庫!$H$16*ISNUMBER($K897)+01_指標庫!$H$17*ISNUMBER($AI897)+01_指標庫!$H$18*ISNUMBER($AJ897)+01_指標庫!$H$19*ISNUMBER($AK897)+01_指標庫!$H$20*ISNUMBER($BB897)+01_指標庫!$H$21*ISNUMBER($BC897)</f>
        <v>51</v>
      </c>
      <c r="AX897" s="59" t="n">
        <f aca="false">IF(AW897=0,50,ROUND((01_指標庫!$H$4*IF(ISNUMBER($F897),L897,0)+01_指標庫!$H$5*IF(ISNUMBER($AA897),AL897,0)+01_指標庫!$H$6*IF(ISNUMBER($G897),M897,0)+01_指標庫!$H$7*IF(ISNUMBER($H897),N897,0)+01_指標庫!$H$8*IF(ISNUMBER($AF897),AQ897,0)+01_指標庫!$H$9*IF(ISNUMBER($AG897),AR897,0)+01_指標庫!$H$10*IF(ISNUMBER($AB897),AM897,0)+01_指標庫!$H$11*IF(ISNUMBER($AC897),AN897,0)+01_指標庫!$H$12*IF(ISNUMBER($AD897),AO897,0)+01_指標庫!$H$13*IF(ISNUMBER($AE897),AP897,0)+01_指標庫!$H$14*IF(ISNUMBER($I897),O897,0)+01_指標庫!$H$15*IF(ISNUMBER($AH897),AS897,0)+01_指標庫!$H$16*IF(ISNUMBER($K897),P897,0)+01_指標庫!$H$17*IF(ISNUMBER($AI897),AT897,0)+01_指標庫!$H$18*IF(ISNUMBER($AJ897),AU897,0)+01_指標庫!$H$19*IF(ISNUMBER($AK897),AV897,0)+01_指標庫!$H$20*IF(ISNUMBER($BB897),BB897,0)+01_指標庫!$H$21*IF(ISNUMBER($BC897),BC897,0))/AW897,1))</f>
        <v>86.3</v>
      </c>
      <c r="AY897" s="60"/>
      <c r="AZ897" s="60"/>
      <c r="BA897" s="58" t="n">
        <f aca="false">AVERAGE($E893:$E897)/AVERAGE($E888:$E897)-1</f>
        <v>0.00719950455872054</v>
      </c>
      <c r="BB897" s="59" t="n">
        <f aca="false">IF(ISNUMBER($BA897),IF(OR($S897&lt;=-0.03,$BA897&lt;-0.003),0,IF(OR($S897&lt;=-0.02,$BA897&lt;0.01),50,100)),"")</f>
        <v>50</v>
      </c>
      <c r="BC897" s="0" t="str">
        <f aca="false">IF(OR(COUNT($AZ897)=0,COUNT($AZ896)=0),"",IF(OR($AY897/$AZ896-1&lt;=-0.03,$AZ897/$AZ896-1&lt;=-0.045,IF(COUNT($AZ888:$AZ897)=10,AVERAGE($AZ893:$AZ897)/AVERAGE($AZ888:$AZ897)-1&lt;-0.01,FALSE())),0,IF(OR($AZ897/$AZ896-1&lt;=-0.02,IF(COUNT($AZ888:$AZ897)=10,AVERAGE($AZ893:$AZ897)/AVERAGE($AZ888:$AZ897)-1&lt;0.005,FALSE())),50,100)))</f>
        <v/>
      </c>
    </row>
    <row r="898" customFormat="false" ht="15" hidden="false" customHeight="true" outlineLevel="0" collapsed="false">
      <c r="A898" s="47" t="n">
        <v>894</v>
      </c>
      <c r="B898" s="48" t="n">
        <v>43857</v>
      </c>
      <c r="C898" s="47" t="n">
        <v>2020</v>
      </c>
      <c r="D898" s="49" t="s">
        <v>236</v>
      </c>
      <c r="E898" s="50" t="n">
        <v>8952.18</v>
      </c>
      <c r="F898" s="51" t="n">
        <v>0.124879</v>
      </c>
      <c r="G898" s="51" t="n">
        <v>-0.02873</v>
      </c>
      <c r="H898" s="52" t="n">
        <v>0.9184</v>
      </c>
      <c r="I898" s="53" t="n">
        <v>403</v>
      </c>
      <c r="J898" s="47" t="s">
        <v>235</v>
      </c>
      <c r="K898" s="54" t="n">
        <v>18.23</v>
      </c>
      <c r="L898" s="55" t="n">
        <f aca="false">IF(COUNT(F898)=0,50,IF(F898&gt;=0,100,IF(F898&gt;=-0.02,50,0)))</f>
        <v>100</v>
      </c>
      <c r="M898" s="55" t="n">
        <f aca="false">IF(COUNT(G898)=0,50,IF(G898&gt;-0.06,100,IF(G898&gt;-0.15,50,0)))</f>
        <v>100</v>
      </c>
      <c r="N898" s="55" t="n">
        <f aca="false">IF(COUNT(H898)=0,50,IF(H898&gt;=0.6,100,IF(H898&gt;=0.4,50,0)))</f>
        <v>100</v>
      </c>
      <c r="O898" s="55" t="n">
        <f aca="false">IF(COUNT(I898)=0,50,IF(J898="proxy_vix",50,IF(I898&lt;350,100,IF(I898&lt;=450,50,0))))</f>
        <v>50</v>
      </c>
      <c r="P898" s="55" t="n">
        <f aca="false">IF(COUNT(K898)=0,50,IF(K898&lt;20,100,IF(K898&lt;=25,50,0)))</f>
        <v>100</v>
      </c>
      <c r="Q898" s="54"/>
      <c r="R898" s="47"/>
      <c r="S898" s="51" t="n">
        <f aca="false">$E898/$E897-1</f>
        <v>-0.0207067353500038</v>
      </c>
      <c r="T898" s="56" t="n">
        <f aca="false">$K898/$K897-1</f>
        <v>0.25206043956044</v>
      </c>
      <c r="V898" s="57"/>
      <c r="W898" s="57"/>
      <c r="Y898" s="1" t="str">
        <f aca="false">IF(AX898&gt;=70,"EASY",IF(AX898&gt;40,"UNCERTAIN","HARD"))</f>
        <v>EASY</v>
      </c>
      <c r="AA898" s="58" t="n">
        <f aca="false">IF($A898&lt;200,"",AVERAGE($E849:$E898)/AVERAGE($E699:$E898)-1)</f>
        <v>0.086498097717606</v>
      </c>
      <c r="AB898" s="59" t="n">
        <f aca="false">LOOKUP($B898,07_L1政策步階!$A$4:$A$14,07_L1政策步階!$C$4:$C$14)</f>
        <v>1</v>
      </c>
      <c r="AC898" s="57"/>
      <c r="AD898" s="57"/>
      <c r="AE898" s="57"/>
      <c r="AF898" s="57"/>
      <c r="AG898" s="57"/>
      <c r="AH898" s="57"/>
      <c r="AI898" s="57"/>
      <c r="AJ898" s="57"/>
      <c r="AK898" s="57"/>
      <c r="AL898" s="59" t="n">
        <f aca="false">IF(ISNUMBER($AA898),IF($AA898&gt;=0.005,100,IF($AA898&gt;=-0.015,50,0)),"")</f>
        <v>100</v>
      </c>
      <c r="AM898" s="59" t="n">
        <f aca="false">IF(ISNUMBER($AB898),IF($AB898=1,100,IF($AB898=0,50,0)),"")</f>
        <v>100</v>
      </c>
      <c r="AN898" s="0" t="str">
        <f aca="false">IF(ISNUMBER($AC898),IF($AC898&gt;=0.001,100,IF($AC898&gt;=-0.003,50,0)),"")</f>
        <v/>
      </c>
      <c r="AO898" s="0" t="str">
        <f aca="false">IF(ISNUMBER($AD898),IF($AD898&gt;=0.04,100,IF($AD898&gt;=0,50,0)),"")</f>
        <v/>
      </c>
      <c r="AP898" s="0" t="str">
        <f aca="false">IF(ISNUMBER($AE898),IF($AE898&gt;=25,100,IF($AE898&gt;=-75,50,0)),"")</f>
        <v/>
      </c>
      <c r="AQ898" s="0" t="str">
        <f aca="false">IF(ISNUMBER($AF898),IF($AF898&gt;0,100,IF($AF898&gt;=-50,50,0)),"")</f>
        <v/>
      </c>
      <c r="AR898" s="0" t="str">
        <f aca="false">IF(ISNUMBER($AG898),IF($AG898=1,100,IF($AG898=0,50,0)),"")</f>
        <v/>
      </c>
      <c r="AS898" s="0" t="str">
        <f aca="false">IF(ISNUMBER($AH898),IF($AH898&lt;0,100,IF($AH898&lt;=20,50,0)),"")</f>
        <v/>
      </c>
      <c r="AT898" s="0" t="str">
        <f aca="false">IF(ISNUMBER($AI898),IF($AI898&lt;0.95,100,IF($AI898&lt;=1,50,0)),"")</f>
        <v/>
      </c>
      <c r="AU898" s="0" t="str">
        <f aca="false">IF(ISNUMBER($AJ898),IF($AJ898&lt;30,0,IF($AJ898&lt;40,50,IF($AJ898&lt;=90,100,50))),"")</f>
        <v/>
      </c>
      <c r="AV898" s="0" t="str">
        <f aca="false">IF(ISNUMBER($AK898),IF($AK898&gt;-0.2,100,IF($AK898&gt;=-0.4,50,0)),"")</f>
        <v/>
      </c>
      <c r="AW898" s="59" t="n">
        <f aca="false">01_指標庫!$H$4*ISNUMBER($F898)+01_指標庫!$H$5*ISNUMBER($AA898)+01_指標庫!$H$6*ISNUMBER($G898)+01_指標庫!$H$7*ISNUMBER($H898)+01_指標庫!$H$8*ISNUMBER($AF898)+01_指標庫!$H$9*ISNUMBER($AG898)+01_指標庫!$H$10*ISNUMBER($AB898)+01_指標庫!$H$11*ISNUMBER($AC898)+01_指標庫!$H$12*ISNUMBER($AD898)+01_指標庫!$H$13*ISNUMBER($AE898)+01_指標庫!$H$14*ISNUMBER($I898)+01_指標庫!$H$15*ISNUMBER($AH898)+01_指標庫!$H$16*ISNUMBER($K898)+01_指標庫!$H$17*ISNUMBER($AI898)+01_指標庫!$H$18*ISNUMBER($AJ898)+01_指標庫!$H$19*ISNUMBER($AK898)+01_指標庫!$H$20*ISNUMBER($BB898)+01_指標庫!$H$21*ISNUMBER($BC898)</f>
        <v>51</v>
      </c>
      <c r="AX898" s="59" t="n">
        <f aca="false">IF(AW898=0,50,ROUND((01_指標庫!$H$4*IF(ISNUMBER($F898),L898,0)+01_指標庫!$H$5*IF(ISNUMBER($AA898),AL898,0)+01_指標庫!$H$6*IF(ISNUMBER($G898),M898,0)+01_指標庫!$H$7*IF(ISNUMBER($H898),N898,0)+01_指標庫!$H$8*IF(ISNUMBER($AF898),AQ898,0)+01_指標庫!$H$9*IF(ISNUMBER($AG898),AR898,0)+01_指標庫!$H$10*IF(ISNUMBER($AB898),AM898,0)+01_指標庫!$H$11*IF(ISNUMBER($AC898),AN898,0)+01_指標庫!$H$12*IF(ISNUMBER($AD898),AO898,0)+01_指標庫!$H$13*IF(ISNUMBER($AE898),AP898,0)+01_指標庫!$H$14*IF(ISNUMBER($I898),O898,0)+01_指標庫!$H$15*IF(ISNUMBER($AH898),AS898,0)+01_指標庫!$H$16*IF(ISNUMBER($K898),P898,0)+01_指標庫!$H$17*IF(ISNUMBER($AI898),AT898,0)+01_指標庫!$H$18*IF(ISNUMBER($AJ898),AU898,0)+01_指標庫!$H$19*IF(ISNUMBER($AK898),AV898,0)+01_指標庫!$H$20*IF(ISNUMBER($BB898),BB898,0)+01_指標庫!$H$21*IF(ISNUMBER($BC898),BC898,0))/AW898,1))</f>
        <v>86.3</v>
      </c>
      <c r="AY898" s="60"/>
      <c r="AZ898" s="60"/>
      <c r="BA898" s="58" t="n">
        <f aca="false">AVERAGE($E894:$E898)/AVERAGE($E889:$E898)-1</f>
        <v>0.00249571068591581</v>
      </c>
      <c r="BB898" s="59" t="n">
        <f aca="false">IF(ISNUMBER($BA898),IF(OR($S898&lt;=-0.03,$BA898&lt;-0.003),0,IF(OR($S898&lt;=-0.02,$BA898&lt;0.01),50,100)),"")</f>
        <v>50</v>
      </c>
      <c r="BC898" s="0" t="str">
        <f aca="false">IF(OR(COUNT($AZ898)=0,COUNT($AZ897)=0),"",IF(OR($AY898/$AZ897-1&lt;=-0.03,$AZ898/$AZ897-1&lt;=-0.045,IF(COUNT($AZ889:$AZ898)=10,AVERAGE($AZ894:$AZ898)/AVERAGE($AZ889:$AZ898)-1&lt;-0.01,FALSE())),0,IF(OR($AZ898/$AZ897-1&lt;=-0.02,IF(COUNT($AZ889:$AZ898)=10,AVERAGE($AZ894:$AZ898)/AVERAGE($AZ889:$AZ898)-1&lt;0.005,FALSE())),50,100)))</f>
        <v/>
      </c>
    </row>
    <row r="899" customFormat="false" ht="15" hidden="false" customHeight="true" outlineLevel="0" collapsed="false">
      <c r="A899" s="47" t="n">
        <v>895</v>
      </c>
      <c r="B899" s="48" t="n">
        <v>43858</v>
      </c>
      <c r="C899" s="47" t="n">
        <v>2020</v>
      </c>
      <c r="D899" s="49" t="s">
        <v>237</v>
      </c>
      <c r="E899" s="50" t="n">
        <v>9090.93</v>
      </c>
      <c r="F899" s="51" t="n">
        <v>0.141241</v>
      </c>
      <c r="G899" s="51" t="n">
        <v>-0.013676</v>
      </c>
      <c r="H899" s="52" t="n">
        <v>0.9796</v>
      </c>
      <c r="I899" s="53" t="n">
        <v>386</v>
      </c>
      <c r="J899" s="47" t="s">
        <v>235</v>
      </c>
      <c r="K899" s="54" t="n">
        <v>16.28</v>
      </c>
      <c r="L899" s="55" t="n">
        <f aca="false">IF(COUNT(F899)=0,50,IF(F899&gt;=0,100,IF(F899&gt;=-0.02,50,0)))</f>
        <v>100</v>
      </c>
      <c r="M899" s="55" t="n">
        <f aca="false">IF(COUNT(G899)=0,50,IF(G899&gt;-0.06,100,IF(G899&gt;-0.15,50,0)))</f>
        <v>100</v>
      </c>
      <c r="N899" s="55" t="n">
        <f aca="false">IF(COUNT(H899)=0,50,IF(H899&gt;=0.6,100,IF(H899&gt;=0.4,50,0)))</f>
        <v>100</v>
      </c>
      <c r="O899" s="55" t="n">
        <f aca="false">IF(COUNT(I899)=0,50,IF(J899="proxy_vix",50,IF(I899&lt;350,100,IF(I899&lt;=450,50,0))))</f>
        <v>50</v>
      </c>
      <c r="P899" s="55" t="n">
        <f aca="false">IF(COUNT(K899)=0,50,IF(K899&lt;20,100,IF(K899&lt;=25,50,0)))</f>
        <v>100</v>
      </c>
      <c r="Q899" s="54"/>
      <c r="R899" s="47"/>
      <c r="S899" s="51" t="n">
        <f aca="false">$E899/$E898-1</f>
        <v>0.0154990181162578</v>
      </c>
      <c r="T899" s="56" t="n">
        <f aca="false">$K899/$K898-1</f>
        <v>-0.106966538672518</v>
      </c>
      <c r="V899" s="57"/>
      <c r="W899" s="57"/>
      <c r="Y899" s="1" t="str">
        <f aca="false">IF(AX899&gt;=70,"EASY",IF(AX899&gt;40,"UNCERTAIN","HARD"))</f>
        <v>EASY</v>
      </c>
      <c r="AA899" s="58" t="n">
        <f aca="false">IF($A899&lt;200,"",AVERAGE($E850:$E899)/AVERAGE($E700:$E899)-1)</f>
        <v>0.0875645501788103</v>
      </c>
      <c r="AB899" s="59" t="n">
        <f aca="false">LOOKUP($B899,07_L1政策步階!$A$4:$A$14,07_L1政策步階!$C$4:$C$14)</f>
        <v>1</v>
      </c>
      <c r="AC899" s="57"/>
      <c r="AD899" s="57"/>
      <c r="AE899" s="57"/>
      <c r="AF899" s="57"/>
      <c r="AG899" s="57"/>
      <c r="AH899" s="57"/>
      <c r="AI899" s="57"/>
      <c r="AJ899" s="57"/>
      <c r="AK899" s="57"/>
      <c r="AL899" s="59" t="n">
        <f aca="false">IF(ISNUMBER($AA899),IF($AA899&gt;=0.005,100,IF($AA899&gt;=-0.015,50,0)),"")</f>
        <v>100</v>
      </c>
      <c r="AM899" s="59" t="n">
        <f aca="false">IF(ISNUMBER($AB899),IF($AB899=1,100,IF($AB899=0,50,0)),"")</f>
        <v>100</v>
      </c>
      <c r="AN899" s="0" t="str">
        <f aca="false">IF(ISNUMBER($AC899),IF($AC899&gt;=0.001,100,IF($AC899&gt;=-0.003,50,0)),"")</f>
        <v/>
      </c>
      <c r="AO899" s="0" t="str">
        <f aca="false">IF(ISNUMBER($AD899),IF($AD899&gt;=0.04,100,IF($AD899&gt;=0,50,0)),"")</f>
        <v/>
      </c>
      <c r="AP899" s="0" t="str">
        <f aca="false">IF(ISNUMBER($AE899),IF($AE899&gt;=25,100,IF($AE899&gt;=-75,50,0)),"")</f>
        <v/>
      </c>
      <c r="AQ899" s="0" t="str">
        <f aca="false">IF(ISNUMBER($AF899),IF($AF899&gt;0,100,IF($AF899&gt;=-50,50,0)),"")</f>
        <v/>
      </c>
      <c r="AR899" s="0" t="str">
        <f aca="false">IF(ISNUMBER($AG899),IF($AG899=1,100,IF($AG899=0,50,0)),"")</f>
        <v/>
      </c>
      <c r="AS899" s="0" t="str">
        <f aca="false">IF(ISNUMBER($AH899),IF($AH899&lt;0,100,IF($AH899&lt;=20,50,0)),"")</f>
        <v/>
      </c>
      <c r="AT899" s="0" t="str">
        <f aca="false">IF(ISNUMBER($AI899),IF($AI899&lt;0.95,100,IF($AI899&lt;=1,50,0)),"")</f>
        <v/>
      </c>
      <c r="AU899" s="0" t="str">
        <f aca="false">IF(ISNUMBER($AJ899),IF($AJ899&lt;30,0,IF($AJ899&lt;40,50,IF($AJ899&lt;=90,100,50))),"")</f>
        <v/>
      </c>
      <c r="AV899" s="0" t="str">
        <f aca="false">IF(ISNUMBER($AK899),IF($AK899&gt;-0.2,100,IF($AK899&gt;=-0.4,50,0)),"")</f>
        <v/>
      </c>
      <c r="AW899" s="59" t="n">
        <f aca="false">01_指標庫!$H$4*ISNUMBER($F899)+01_指標庫!$H$5*ISNUMBER($AA899)+01_指標庫!$H$6*ISNUMBER($G899)+01_指標庫!$H$7*ISNUMBER($H899)+01_指標庫!$H$8*ISNUMBER($AF899)+01_指標庫!$H$9*ISNUMBER($AG899)+01_指標庫!$H$10*ISNUMBER($AB899)+01_指標庫!$H$11*ISNUMBER($AC899)+01_指標庫!$H$12*ISNUMBER($AD899)+01_指標庫!$H$13*ISNUMBER($AE899)+01_指標庫!$H$14*ISNUMBER($I899)+01_指標庫!$H$15*ISNUMBER($AH899)+01_指標庫!$H$16*ISNUMBER($K899)+01_指標庫!$H$17*ISNUMBER($AI899)+01_指標庫!$H$18*ISNUMBER($AJ899)+01_指標庫!$H$19*ISNUMBER($AK899)+01_指標庫!$H$20*ISNUMBER($BB899)+01_指標庫!$H$21*ISNUMBER($BC899)</f>
        <v>51</v>
      </c>
      <c r="AX899" s="59" t="n">
        <f aca="false">IF(AW899=0,50,ROUND((01_指標庫!$H$4*IF(ISNUMBER($F899),L899,0)+01_指標庫!$H$5*IF(ISNUMBER($AA899),AL899,0)+01_指標庫!$H$6*IF(ISNUMBER($G899),M899,0)+01_指標庫!$H$7*IF(ISNUMBER($H899),N899,0)+01_指標庫!$H$8*IF(ISNUMBER($AF899),AQ899,0)+01_指標庫!$H$9*IF(ISNUMBER($AG899),AR899,0)+01_指標庫!$H$10*IF(ISNUMBER($AB899),AM899,0)+01_指標庫!$H$11*IF(ISNUMBER($AC899),AN899,0)+01_指標庫!$H$12*IF(ISNUMBER($AD899),AO899,0)+01_指標庫!$H$13*IF(ISNUMBER($AE899),AP899,0)+01_指標庫!$H$14*IF(ISNUMBER($I899),O899,0)+01_指標庫!$H$15*IF(ISNUMBER($AH899),AS899,0)+01_指標庫!$H$16*IF(ISNUMBER($K899),P899,0)+01_指標庫!$H$17*IF(ISNUMBER($AI899),AT899,0)+01_指標庫!$H$18*IF(ISNUMBER($AJ899),AU899,0)+01_指標庫!$H$19*IF(ISNUMBER($AK899),AV899,0)+01_指標庫!$H$20*IF(ISNUMBER($BB899),BB899,0)+01_指標庫!$H$21*IF(ISNUMBER($BC899),BC899,0))/AW899,1))</f>
        <v>86.3</v>
      </c>
      <c r="AY899" s="60"/>
      <c r="AZ899" s="60"/>
      <c r="BA899" s="58" t="n">
        <f aca="false">AVERAGE($E895:$E899)/AVERAGE($E890:$E899)-1</f>
        <v>0.000611141295670192</v>
      </c>
      <c r="BB899" s="59" t="n">
        <f aca="false">IF(ISNUMBER($BA899),IF(OR($S899&lt;=-0.03,$BA899&lt;-0.003),0,IF(OR($S899&lt;=-0.02,$BA899&lt;0.01),50,100)),"")</f>
        <v>50</v>
      </c>
      <c r="BC899" s="0" t="str">
        <f aca="false">IF(OR(COUNT($AZ899)=0,COUNT($AZ898)=0),"",IF(OR($AY899/$AZ898-1&lt;=-0.03,$AZ899/$AZ898-1&lt;=-0.045,IF(COUNT($AZ890:$AZ899)=10,AVERAGE($AZ895:$AZ899)/AVERAGE($AZ890:$AZ899)-1&lt;-0.01,FALSE())),0,IF(OR($AZ899/$AZ898-1&lt;=-0.02,IF(COUNT($AZ890:$AZ899)=10,AVERAGE($AZ895:$AZ899)/AVERAGE($AZ890:$AZ899)-1&lt;0.005,FALSE())),50,100)))</f>
        <v/>
      </c>
    </row>
    <row r="900" customFormat="false" ht="15" hidden="false" customHeight="true" outlineLevel="0" collapsed="false">
      <c r="A900" s="47" t="n">
        <v>896</v>
      </c>
      <c r="B900" s="48" t="n">
        <v>43859</v>
      </c>
      <c r="C900" s="47" t="n">
        <v>2020</v>
      </c>
      <c r="D900" s="49" t="s">
        <v>238</v>
      </c>
      <c r="E900" s="50" t="n">
        <v>9101.61</v>
      </c>
      <c r="F900" s="51" t="n">
        <v>0.141526</v>
      </c>
      <c r="G900" s="51" t="n">
        <v>-0.012517</v>
      </c>
      <c r="H900" s="52" t="n">
        <v>0.9184</v>
      </c>
      <c r="I900" s="53" t="n">
        <v>383</v>
      </c>
      <c r="J900" s="47" t="s">
        <v>235</v>
      </c>
      <c r="K900" s="54" t="n">
        <v>16.39</v>
      </c>
      <c r="L900" s="55" t="n">
        <f aca="false">IF(COUNT(F900)=0,50,IF(F900&gt;=0,100,IF(F900&gt;=-0.02,50,0)))</f>
        <v>100</v>
      </c>
      <c r="M900" s="55" t="n">
        <f aca="false">IF(COUNT(G900)=0,50,IF(G900&gt;-0.06,100,IF(G900&gt;-0.15,50,0)))</f>
        <v>100</v>
      </c>
      <c r="N900" s="55" t="n">
        <f aca="false">IF(COUNT(H900)=0,50,IF(H900&gt;=0.6,100,IF(H900&gt;=0.4,50,0)))</f>
        <v>100</v>
      </c>
      <c r="O900" s="55" t="n">
        <f aca="false">IF(COUNT(I900)=0,50,IF(J900="proxy_vix",50,IF(I900&lt;350,100,IF(I900&lt;=450,50,0))))</f>
        <v>50</v>
      </c>
      <c r="P900" s="55" t="n">
        <f aca="false">IF(COUNT(K900)=0,50,IF(K900&lt;20,100,IF(K900&lt;=25,50,0)))</f>
        <v>100</v>
      </c>
      <c r="Q900" s="54"/>
      <c r="R900" s="47"/>
      <c r="S900" s="51" t="n">
        <f aca="false">$E900/$E899-1</f>
        <v>0.00117479729796632</v>
      </c>
      <c r="T900" s="56" t="n">
        <f aca="false">$K900/$K899-1</f>
        <v>0.0067567567567568</v>
      </c>
      <c r="V900" s="57"/>
      <c r="W900" s="57"/>
      <c r="Y900" s="1" t="str">
        <f aca="false">IF(AX900&gt;=70,"EASY",IF(AX900&gt;40,"UNCERTAIN","HARD"))</f>
        <v>EASY</v>
      </c>
      <c r="AA900" s="58" t="n">
        <f aca="false">IF($A900&lt;200,"",AVERAGE($E851:$E900)/AVERAGE($E701:$E900)-1)</f>
        <v>0.0886761729724834</v>
      </c>
      <c r="AB900" s="59" t="n">
        <f aca="false">LOOKUP($B900,07_L1政策步階!$A$4:$A$14,07_L1政策步階!$C$4:$C$14)</f>
        <v>1</v>
      </c>
      <c r="AC900" s="57"/>
      <c r="AD900" s="57"/>
      <c r="AE900" s="57"/>
      <c r="AF900" s="57"/>
      <c r="AG900" s="57"/>
      <c r="AH900" s="57"/>
      <c r="AI900" s="57"/>
      <c r="AJ900" s="57"/>
      <c r="AK900" s="57"/>
      <c r="AL900" s="59" t="n">
        <f aca="false">IF(ISNUMBER($AA900),IF($AA900&gt;=0.005,100,IF($AA900&gt;=-0.015,50,0)),"")</f>
        <v>100</v>
      </c>
      <c r="AM900" s="59" t="n">
        <f aca="false">IF(ISNUMBER($AB900),IF($AB900=1,100,IF($AB900=0,50,0)),"")</f>
        <v>100</v>
      </c>
      <c r="AN900" s="0" t="str">
        <f aca="false">IF(ISNUMBER($AC900),IF($AC900&gt;=0.001,100,IF($AC900&gt;=-0.003,50,0)),"")</f>
        <v/>
      </c>
      <c r="AO900" s="0" t="str">
        <f aca="false">IF(ISNUMBER($AD900),IF($AD900&gt;=0.04,100,IF($AD900&gt;=0,50,0)),"")</f>
        <v/>
      </c>
      <c r="AP900" s="0" t="str">
        <f aca="false">IF(ISNUMBER($AE900),IF($AE900&gt;=25,100,IF($AE900&gt;=-75,50,0)),"")</f>
        <v/>
      </c>
      <c r="AQ900" s="0" t="str">
        <f aca="false">IF(ISNUMBER($AF900),IF($AF900&gt;0,100,IF($AF900&gt;=-50,50,0)),"")</f>
        <v/>
      </c>
      <c r="AR900" s="0" t="str">
        <f aca="false">IF(ISNUMBER($AG900),IF($AG900=1,100,IF($AG900=0,50,0)),"")</f>
        <v/>
      </c>
      <c r="AS900" s="0" t="str">
        <f aca="false">IF(ISNUMBER($AH900),IF($AH900&lt;0,100,IF($AH900&lt;=20,50,0)),"")</f>
        <v/>
      </c>
      <c r="AT900" s="0" t="str">
        <f aca="false">IF(ISNUMBER($AI900),IF($AI900&lt;0.95,100,IF($AI900&lt;=1,50,0)),"")</f>
        <v/>
      </c>
      <c r="AU900" s="0" t="str">
        <f aca="false">IF(ISNUMBER($AJ900),IF($AJ900&lt;30,0,IF($AJ900&lt;40,50,IF($AJ900&lt;=90,100,50))),"")</f>
        <v/>
      </c>
      <c r="AV900" s="0" t="str">
        <f aca="false">IF(ISNUMBER($AK900),IF($AK900&gt;-0.2,100,IF($AK900&gt;=-0.4,50,0)),"")</f>
        <v/>
      </c>
      <c r="AW900" s="59" t="n">
        <f aca="false">01_指標庫!$H$4*ISNUMBER($F900)+01_指標庫!$H$5*ISNUMBER($AA900)+01_指標庫!$H$6*ISNUMBER($G900)+01_指標庫!$H$7*ISNUMBER($H900)+01_指標庫!$H$8*ISNUMBER($AF900)+01_指標庫!$H$9*ISNUMBER($AG900)+01_指標庫!$H$10*ISNUMBER($AB900)+01_指標庫!$H$11*ISNUMBER($AC900)+01_指標庫!$H$12*ISNUMBER($AD900)+01_指標庫!$H$13*ISNUMBER($AE900)+01_指標庫!$H$14*ISNUMBER($I900)+01_指標庫!$H$15*ISNUMBER($AH900)+01_指標庫!$H$16*ISNUMBER($K900)+01_指標庫!$H$17*ISNUMBER($AI900)+01_指標庫!$H$18*ISNUMBER($AJ900)+01_指標庫!$H$19*ISNUMBER($AK900)+01_指標庫!$H$20*ISNUMBER($BB900)+01_指標庫!$H$21*ISNUMBER($BC900)</f>
        <v>51</v>
      </c>
      <c r="AX900" s="59" t="n">
        <f aca="false">IF(AW900=0,50,ROUND((01_指標庫!$H$4*IF(ISNUMBER($F900),L900,0)+01_指標庫!$H$5*IF(ISNUMBER($AA900),AL900,0)+01_指標庫!$H$6*IF(ISNUMBER($G900),M900,0)+01_指標庫!$H$7*IF(ISNUMBER($H900),N900,0)+01_指標庫!$H$8*IF(ISNUMBER($AF900),AQ900,0)+01_指標庫!$H$9*IF(ISNUMBER($AG900),AR900,0)+01_指標庫!$H$10*IF(ISNUMBER($AB900),AM900,0)+01_指標庫!$H$11*IF(ISNUMBER($AC900),AN900,0)+01_指標庫!$H$12*IF(ISNUMBER($AD900),AO900,0)+01_指標庫!$H$13*IF(ISNUMBER($AE900),AP900,0)+01_指標庫!$H$14*IF(ISNUMBER($I900),O900,0)+01_指標庫!$H$15*IF(ISNUMBER($AH900),AS900,0)+01_指標庫!$H$16*IF(ISNUMBER($K900),P900,0)+01_指標庫!$H$17*IF(ISNUMBER($AI900),AT900,0)+01_指標庫!$H$18*IF(ISNUMBER($AJ900),AU900,0)+01_指標庫!$H$19*IF(ISNUMBER($AK900),AV900,0)+01_指標庫!$H$20*IF(ISNUMBER($BB900),BB900,0)+01_指標庫!$H$21*IF(ISNUMBER($BC900),BC900,0))/AW900,1))</f>
        <v>86.3</v>
      </c>
      <c r="AY900" s="60"/>
      <c r="AZ900" s="60"/>
      <c r="BA900" s="58" t="n">
        <f aca="false">AVERAGE($E896:$E900)/AVERAGE($E891:$E900)-1</f>
        <v>-0.00204446009870518</v>
      </c>
      <c r="BB900" s="59" t="n">
        <f aca="false">IF(ISNUMBER($BA900),IF(OR($S900&lt;=-0.03,$BA900&lt;-0.003),0,IF(OR($S900&lt;=-0.02,$BA900&lt;0.01),50,100)),"")</f>
        <v>50</v>
      </c>
      <c r="BC900" s="0" t="str">
        <f aca="false">IF(OR(COUNT($AZ900)=0,COUNT($AZ899)=0),"",IF(OR($AY900/$AZ899-1&lt;=-0.03,$AZ900/$AZ899-1&lt;=-0.045,IF(COUNT($AZ891:$AZ900)=10,AVERAGE($AZ896:$AZ900)/AVERAGE($AZ891:$AZ900)-1&lt;-0.01,FALSE())),0,IF(OR($AZ900/$AZ899-1&lt;=-0.02,IF(COUNT($AZ891:$AZ900)=10,AVERAGE($AZ896:$AZ900)/AVERAGE($AZ891:$AZ900)-1&lt;0.005,FALSE())),50,100)))</f>
        <v/>
      </c>
    </row>
    <row r="901" customFormat="false" ht="15" hidden="false" customHeight="true" outlineLevel="0" collapsed="false">
      <c r="A901" s="47" t="n">
        <v>897</v>
      </c>
      <c r="B901" s="48" t="n">
        <v>43860</v>
      </c>
      <c r="C901" s="47" t="n">
        <v>2020</v>
      </c>
      <c r="D901" s="49" t="s">
        <v>239</v>
      </c>
      <c r="E901" s="50" t="n">
        <v>9136.09</v>
      </c>
      <c r="F901" s="51" t="n">
        <v>0.144769</v>
      </c>
      <c r="G901" s="51" t="n">
        <v>-0.008776</v>
      </c>
      <c r="H901" s="52" t="n">
        <v>0.9184</v>
      </c>
      <c r="I901" s="53" t="n">
        <v>395</v>
      </c>
      <c r="J901" s="47" t="s">
        <v>235</v>
      </c>
      <c r="K901" s="54" t="n">
        <v>15.49</v>
      </c>
      <c r="L901" s="55" t="n">
        <f aca="false">IF(COUNT(F901)=0,50,IF(F901&gt;=0,100,IF(F901&gt;=-0.02,50,0)))</f>
        <v>100</v>
      </c>
      <c r="M901" s="55" t="n">
        <f aca="false">IF(COUNT(G901)=0,50,IF(G901&gt;-0.06,100,IF(G901&gt;-0.15,50,0)))</f>
        <v>100</v>
      </c>
      <c r="N901" s="55" t="n">
        <f aca="false">IF(COUNT(H901)=0,50,IF(H901&gt;=0.6,100,IF(H901&gt;=0.4,50,0)))</f>
        <v>100</v>
      </c>
      <c r="O901" s="55" t="n">
        <f aca="false">IF(COUNT(I901)=0,50,IF(J901="proxy_vix",50,IF(I901&lt;350,100,IF(I901&lt;=450,50,0))))</f>
        <v>50</v>
      </c>
      <c r="P901" s="55" t="n">
        <f aca="false">IF(COUNT(K901)=0,50,IF(K901&lt;20,100,IF(K901&lt;=25,50,0)))</f>
        <v>100</v>
      </c>
      <c r="Q901" s="54"/>
      <c r="R901" s="47"/>
      <c r="S901" s="51" t="n">
        <f aca="false">$E901/$E900-1</f>
        <v>0.00378834074411016</v>
      </c>
      <c r="T901" s="56" t="n">
        <f aca="false">$K901/$K900-1</f>
        <v>-0.0549115314215986</v>
      </c>
      <c r="V901" s="57"/>
      <c r="W901" s="57"/>
      <c r="Y901" s="1" t="str">
        <f aca="false">IF(AX901&gt;=70,"EASY",IF(AX901&gt;40,"UNCERTAIN","HARD"))</f>
        <v>EASY</v>
      </c>
      <c r="AA901" s="58" t="n">
        <f aca="false">IF($A901&lt;200,"",AVERAGE($E852:$E901)/AVERAGE($E702:$E901)-1)</f>
        <v>0.0897046989509807</v>
      </c>
      <c r="AB901" s="59" t="n">
        <f aca="false">LOOKUP($B901,07_L1政策步階!$A$4:$A$14,07_L1政策步階!$C$4:$C$14)</f>
        <v>1</v>
      </c>
      <c r="AC901" s="57"/>
      <c r="AD901" s="57"/>
      <c r="AE901" s="57"/>
      <c r="AF901" s="57"/>
      <c r="AG901" s="57"/>
      <c r="AH901" s="57"/>
      <c r="AI901" s="57"/>
      <c r="AJ901" s="57"/>
      <c r="AK901" s="57"/>
      <c r="AL901" s="59" t="n">
        <f aca="false">IF(ISNUMBER($AA901),IF($AA901&gt;=0.005,100,IF($AA901&gt;=-0.015,50,0)),"")</f>
        <v>100</v>
      </c>
      <c r="AM901" s="59" t="n">
        <f aca="false">IF(ISNUMBER($AB901),IF($AB901=1,100,IF($AB901=0,50,0)),"")</f>
        <v>100</v>
      </c>
      <c r="AN901" s="0" t="str">
        <f aca="false">IF(ISNUMBER($AC901),IF($AC901&gt;=0.001,100,IF($AC901&gt;=-0.003,50,0)),"")</f>
        <v/>
      </c>
      <c r="AO901" s="0" t="str">
        <f aca="false">IF(ISNUMBER($AD901),IF($AD901&gt;=0.04,100,IF($AD901&gt;=0,50,0)),"")</f>
        <v/>
      </c>
      <c r="AP901" s="0" t="str">
        <f aca="false">IF(ISNUMBER($AE901),IF($AE901&gt;=25,100,IF($AE901&gt;=-75,50,0)),"")</f>
        <v/>
      </c>
      <c r="AQ901" s="0" t="str">
        <f aca="false">IF(ISNUMBER($AF901),IF($AF901&gt;0,100,IF($AF901&gt;=-50,50,0)),"")</f>
        <v/>
      </c>
      <c r="AR901" s="0" t="str">
        <f aca="false">IF(ISNUMBER($AG901),IF($AG901=1,100,IF($AG901=0,50,0)),"")</f>
        <v/>
      </c>
      <c r="AS901" s="0" t="str">
        <f aca="false">IF(ISNUMBER($AH901),IF($AH901&lt;0,100,IF($AH901&lt;=20,50,0)),"")</f>
        <v/>
      </c>
      <c r="AT901" s="0" t="str">
        <f aca="false">IF(ISNUMBER($AI901),IF($AI901&lt;0.95,100,IF($AI901&lt;=1,50,0)),"")</f>
        <v/>
      </c>
      <c r="AU901" s="0" t="str">
        <f aca="false">IF(ISNUMBER($AJ901),IF($AJ901&lt;30,0,IF($AJ901&lt;40,50,IF($AJ901&lt;=90,100,50))),"")</f>
        <v/>
      </c>
      <c r="AV901" s="0" t="str">
        <f aca="false">IF(ISNUMBER($AK901),IF($AK901&gt;-0.2,100,IF($AK901&gt;=-0.4,50,0)),"")</f>
        <v/>
      </c>
      <c r="AW901" s="59" t="n">
        <f aca="false">01_指標庫!$H$4*ISNUMBER($F901)+01_指標庫!$H$5*ISNUMBER($AA901)+01_指標庫!$H$6*ISNUMBER($G901)+01_指標庫!$H$7*ISNUMBER($H901)+01_指標庫!$H$8*ISNUMBER($AF901)+01_指標庫!$H$9*ISNUMBER($AG901)+01_指標庫!$H$10*ISNUMBER($AB901)+01_指標庫!$H$11*ISNUMBER($AC901)+01_指標庫!$H$12*ISNUMBER($AD901)+01_指標庫!$H$13*ISNUMBER($AE901)+01_指標庫!$H$14*ISNUMBER($I901)+01_指標庫!$H$15*ISNUMBER($AH901)+01_指標庫!$H$16*ISNUMBER($K901)+01_指標庫!$H$17*ISNUMBER($AI901)+01_指標庫!$H$18*ISNUMBER($AJ901)+01_指標庫!$H$19*ISNUMBER($AK901)+01_指標庫!$H$20*ISNUMBER($BB901)+01_指標庫!$H$21*ISNUMBER($BC901)</f>
        <v>51</v>
      </c>
      <c r="AX901" s="59" t="n">
        <f aca="false">IF(AW901=0,50,ROUND((01_指標庫!$H$4*IF(ISNUMBER($F901),L901,0)+01_指標庫!$H$5*IF(ISNUMBER($AA901),AL901,0)+01_指標庫!$H$6*IF(ISNUMBER($G901),M901,0)+01_指標庫!$H$7*IF(ISNUMBER($H901),N901,0)+01_指標庫!$H$8*IF(ISNUMBER($AF901),AQ901,0)+01_指標庫!$H$9*IF(ISNUMBER($AG901),AR901,0)+01_指標庫!$H$10*IF(ISNUMBER($AB901),AM901,0)+01_指標庫!$H$11*IF(ISNUMBER($AC901),AN901,0)+01_指標庫!$H$12*IF(ISNUMBER($AD901),AO901,0)+01_指標庫!$H$13*IF(ISNUMBER($AE901),AP901,0)+01_指標庫!$H$14*IF(ISNUMBER($I901),O901,0)+01_指標庫!$H$15*IF(ISNUMBER($AH901),AS901,0)+01_指標庫!$H$16*IF(ISNUMBER($K901),P901,0)+01_指標庫!$H$17*IF(ISNUMBER($AI901),AT901,0)+01_指標庫!$H$18*IF(ISNUMBER($AJ901),AU901,0)+01_指標庫!$H$19*IF(ISNUMBER($AK901),AV901,0)+01_指標庫!$H$20*IF(ISNUMBER($BB901),BB901,0)+01_指標庫!$H$21*IF(ISNUMBER($BC901),BC901,0))/AW901,1))</f>
        <v>80.4</v>
      </c>
      <c r="AY901" s="60"/>
      <c r="AZ901" s="60"/>
      <c r="BA901" s="58" t="n">
        <f aca="false">AVERAGE($E897:$E901)/AVERAGE($E892:$E901)-1</f>
        <v>-0.00491427620019891</v>
      </c>
      <c r="BB901" s="59" t="n">
        <f aca="false">IF(ISNUMBER($BA901),IF(OR($S901&lt;=-0.03,$BA901&lt;-0.003),0,IF(OR($S901&lt;=-0.02,$BA901&lt;0.01),50,100)),"")</f>
        <v>0</v>
      </c>
      <c r="BC901" s="0" t="str">
        <f aca="false">IF(OR(COUNT($AZ901)=0,COUNT($AZ900)=0),"",IF(OR($AY901/$AZ900-1&lt;=-0.03,$AZ901/$AZ900-1&lt;=-0.045,IF(COUNT($AZ892:$AZ901)=10,AVERAGE($AZ897:$AZ901)/AVERAGE($AZ892:$AZ901)-1&lt;-0.01,FALSE())),0,IF(OR($AZ901/$AZ900-1&lt;=-0.02,IF(COUNT($AZ892:$AZ901)=10,AVERAGE($AZ897:$AZ901)/AVERAGE($AZ892:$AZ901)-1&lt;0.005,FALSE())),50,100)))</f>
        <v/>
      </c>
    </row>
    <row r="902" customFormat="false" ht="15" hidden="false" customHeight="true" outlineLevel="0" collapsed="false">
      <c r="A902" s="47" t="n">
        <v>898</v>
      </c>
      <c r="B902" s="48" t="n">
        <v>43861</v>
      </c>
      <c r="C902" s="47" t="n">
        <v>2020</v>
      </c>
      <c r="D902" s="49" t="s">
        <v>234</v>
      </c>
      <c r="E902" s="50" t="n">
        <v>8991.51</v>
      </c>
      <c r="F902" s="51" t="n">
        <v>0.12571</v>
      </c>
      <c r="G902" s="51" t="n">
        <v>-0.024463</v>
      </c>
      <c r="H902" s="52" t="n">
        <v>0.8776</v>
      </c>
      <c r="I902" s="53" t="n">
        <v>403</v>
      </c>
      <c r="J902" s="47" t="s">
        <v>235</v>
      </c>
      <c r="K902" s="54" t="n">
        <v>18.84</v>
      </c>
      <c r="L902" s="55" t="n">
        <f aca="false">IF(COUNT(F902)=0,50,IF(F902&gt;=0,100,IF(F902&gt;=-0.02,50,0)))</f>
        <v>100</v>
      </c>
      <c r="M902" s="55" t="n">
        <f aca="false">IF(COUNT(G902)=0,50,IF(G902&gt;-0.06,100,IF(G902&gt;-0.15,50,0)))</f>
        <v>100</v>
      </c>
      <c r="N902" s="55" t="n">
        <f aca="false">IF(COUNT(H902)=0,50,IF(H902&gt;=0.6,100,IF(H902&gt;=0.4,50,0)))</f>
        <v>100</v>
      </c>
      <c r="O902" s="55" t="n">
        <f aca="false">IF(COUNT(I902)=0,50,IF(J902="proxy_vix",50,IF(I902&lt;350,100,IF(I902&lt;=450,50,0))))</f>
        <v>50</v>
      </c>
      <c r="P902" s="55" t="n">
        <f aca="false">IF(COUNT(K902)=0,50,IF(K902&lt;20,100,IF(K902&lt;=25,50,0)))</f>
        <v>100</v>
      </c>
      <c r="Q902" s="54"/>
      <c r="R902" s="47"/>
      <c r="S902" s="51" t="n">
        <f aca="false">$E902/$E901-1</f>
        <v>-0.015825150584112</v>
      </c>
      <c r="T902" s="56" t="n">
        <f aca="false">$K902/$K901-1</f>
        <v>0.216268560361524</v>
      </c>
      <c r="V902" s="57"/>
      <c r="W902" s="57"/>
      <c r="Y902" s="1" t="str">
        <f aca="false">IF(AX902&gt;=70,"EASY",IF(AX902&gt;40,"UNCERTAIN","HARD"))</f>
        <v>EASY</v>
      </c>
      <c r="AA902" s="58" t="n">
        <f aca="false">IF($A902&lt;200,"",AVERAGE($E853:$E902)/AVERAGE($E703:$E902)-1)</f>
        <v>0.090453016577668</v>
      </c>
      <c r="AB902" s="59" t="n">
        <f aca="false">LOOKUP($B902,07_L1政策步階!$A$4:$A$14,07_L1政策步階!$C$4:$C$14)</f>
        <v>1</v>
      </c>
      <c r="AC902" s="57"/>
      <c r="AD902" s="57"/>
      <c r="AE902" s="57"/>
      <c r="AF902" s="57"/>
      <c r="AG902" s="57"/>
      <c r="AH902" s="57"/>
      <c r="AI902" s="57"/>
      <c r="AJ902" s="57"/>
      <c r="AK902" s="57"/>
      <c r="AL902" s="59" t="n">
        <f aca="false">IF(ISNUMBER($AA902),IF($AA902&gt;=0.005,100,IF($AA902&gt;=-0.015,50,0)),"")</f>
        <v>100</v>
      </c>
      <c r="AM902" s="59" t="n">
        <f aca="false">IF(ISNUMBER($AB902),IF($AB902=1,100,IF($AB902=0,50,0)),"")</f>
        <v>100</v>
      </c>
      <c r="AN902" s="0" t="str">
        <f aca="false">IF(ISNUMBER($AC902),IF($AC902&gt;=0.001,100,IF($AC902&gt;=-0.003,50,0)),"")</f>
        <v/>
      </c>
      <c r="AO902" s="0" t="str">
        <f aca="false">IF(ISNUMBER($AD902),IF($AD902&gt;=0.04,100,IF($AD902&gt;=0,50,0)),"")</f>
        <v/>
      </c>
      <c r="AP902" s="0" t="str">
        <f aca="false">IF(ISNUMBER($AE902),IF($AE902&gt;=25,100,IF($AE902&gt;=-75,50,0)),"")</f>
        <v/>
      </c>
      <c r="AQ902" s="0" t="str">
        <f aca="false">IF(ISNUMBER($AF902),IF($AF902&gt;0,100,IF($AF902&gt;=-50,50,0)),"")</f>
        <v/>
      </c>
      <c r="AR902" s="0" t="str">
        <f aca="false">IF(ISNUMBER($AG902),IF($AG902=1,100,IF($AG902=0,50,0)),"")</f>
        <v/>
      </c>
      <c r="AS902" s="0" t="str">
        <f aca="false">IF(ISNUMBER($AH902),IF($AH902&lt;0,100,IF($AH902&lt;=20,50,0)),"")</f>
        <v/>
      </c>
      <c r="AT902" s="0" t="str">
        <f aca="false">IF(ISNUMBER($AI902),IF($AI902&lt;0.95,100,IF($AI902&lt;=1,50,0)),"")</f>
        <v/>
      </c>
      <c r="AU902" s="0" t="str">
        <f aca="false">IF(ISNUMBER($AJ902),IF($AJ902&lt;30,0,IF($AJ902&lt;40,50,IF($AJ902&lt;=90,100,50))),"")</f>
        <v/>
      </c>
      <c r="AV902" s="0" t="str">
        <f aca="false">IF(ISNUMBER($AK902),IF($AK902&gt;-0.2,100,IF($AK902&gt;=-0.4,50,0)),"")</f>
        <v/>
      </c>
      <c r="AW902" s="59" t="n">
        <f aca="false">01_指標庫!$H$4*ISNUMBER($F902)+01_指標庫!$H$5*ISNUMBER($AA902)+01_指標庫!$H$6*ISNUMBER($G902)+01_指標庫!$H$7*ISNUMBER($H902)+01_指標庫!$H$8*ISNUMBER($AF902)+01_指標庫!$H$9*ISNUMBER($AG902)+01_指標庫!$H$10*ISNUMBER($AB902)+01_指標庫!$H$11*ISNUMBER($AC902)+01_指標庫!$H$12*ISNUMBER($AD902)+01_指標庫!$H$13*ISNUMBER($AE902)+01_指標庫!$H$14*ISNUMBER($I902)+01_指標庫!$H$15*ISNUMBER($AH902)+01_指標庫!$H$16*ISNUMBER($K902)+01_指標庫!$H$17*ISNUMBER($AI902)+01_指標庫!$H$18*ISNUMBER($AJ902)+01_指標庫!$H$19*ISNUMBER($AK902)+01_指標庫!$H$20*ISNUMBER($BB902)+01_指標庫!$H$21*ISNUMBER($BC902)</f>
        <v>51</v>
      </c>
      <c r="AX902" s="59" t="n">
        <f aca="false">IF(AW902=0,50,ROUND((01_指標庫!$H$4*IF(ISNUMBER($F902),L902,0)+01_指標庫!$H$5*IF(ISNUMBER($AA902),AL902,0)+01_指標庫!$H$6*IF(ISNUMBER($G902),M902,0)+01_指標庫!$H$7*IF(ISNUMBER($H902),N902,0)+01_指標庫!$H$8*IF(ISNUMBER($AF902),AQ902,0)+01_指標庫!$H$9*IF(ISNUMBER($AG902),AR902,0)+01_指標庫!$H$10*IF(ISNUMBER($AB902),AM902,0)+01_指標庫!$H$11*IF(ISNUMBER($AC902),AN902,0)+01_指標庫!$H$12*IF(ISNUMBER($AD902),AO902,0)+01_指標庫!$H$13*IF(ISNUMBER($AE902),AP902,0)+01_指標庫!$H$14*IF(ISNUMBER($I902),O902,0)+01_指標庫!$H$15*IF(ISNUMBER($AH902),AS902,0)+01_指標庫!$H$16*IF(ISNUMBER($K902),P902,0)+01_指標庫!$H$17*IF(ISNUMBER($AI902),AT902,0)+01_指標庫!$H$18*IF(ISNUMBER($AJ902),AU902,0)+01_指標庫!$H$19*IF(ISNUMBER($AK902),AV902,0)+01_指標庫!$H$20*IF(ISNUMBER($BB902),BB902,0)+01_指標庫!$H$21*IF(ISNUMBER($BC902),BC902,0))/AW902,1))</f>
        <v>80.4</v>
      </c>
      <c r="AY902" s="60"/>
      <c r="AZ902" s="60"/>
      <c r="BA902" s="58" t="n">
        <f aca="false">AVERAGE($E898:$E902)/AVERAGE($E893:$E902)-1</f>
        <v>-0.00674716933610253</v>
      </c>
      <c r="BB902" s="59" t="n">
        <f aca="false">IF(ISNUMBER($BA902),IF(OR($S902&lt;=-0.03,$BA902&lt;-0.003),0,IF(OR($S902&lt;=-0.02,$BA902&lt;0.01),50,100)),"")</f>
        <v>0</v>
      </c>
      <c r="BC902" s="0" t="str">
        <f aca="false">IF(OR(COUNT($AZ902)=0,COUNT($AZ901)=0),"",IF(OR($AY902/$AZ901-1&lt;=-0.03,$AZ902/$AZ901-1&lt;=-0.045,IF(COUNT($AZ893:$AZ902)=10,AVERAGE($AZ898:$AZ902)/AVERAGE($AZ893:$AZ902)-1&lt;-0.01,FALSE())),0,IF(OR($AZ902/$AZ901-1&lt;=-0.02,IF(COUNT($AZ893:$AZ902)=10,AVERAGE($AZ898:$AZ902)/AVERAGE($AZ893:$AZ902)-1&lt;0.005,FALSE())),50,100)))</f>
        <v/>
      </c>
    </row>
    <row r="903" customFormat="false" ht="15" hidden="false" customHeight="true" outlineLevel="0" collapsed="false">
      <c r="A903" s="47" t="n">
        <v>899</v>
      </c>
      <c r="B903" s="48" t="n">
        <v>43864</v>
      </c>
      <c r="C903" s="47" t="n">
        <v>2020</v>
      </c>
      <c r="D903" s="49" t="s">
        <v>236</v>
      </c>
      <c r="E903" s="50" t="n">
        <v>9126.23</v>
      </c>
      <c r="F903" s="51" t="n">
        <v>0.141543</v>
      </c>
      <c r="G903" s="51" t="n">
        <v>-0.009846</v>
      </c>
      <c r="H903" s="52" t="n">
        <v>0.898</v>
      </c>
      <c r="I903" s="53" t="n">
        <v>397</v>
      </c>
      <c r="J903" s="47" t="s">
        <v>235</v>
      </c>
      <c r="K903" s="54" t="n">
        <v>17.97</v>
      </c>
      <c r="L903" s="55" t="n">
        <f aca="false">IF(COUNT(F903)=0,50,IF(F903&gt;=0,100,IF(F903&gt;=-0.02,50,0)))</f>
        <v>100</v>
      </c>
      <c r="M903" s="55" t="n">
        <f aca="false">IF(COUNT(G903)=0,50,IF(G903&gt;-0.06,100,IF(G903&gt;-0.15,50,0)))</f>
        <v>100</v>
      </c>
      <c r="N903" s="55" t="n">
        <f aca="false">IF(COUNT(H903)=0,50,IF(H903&gt;=0.6,100,IF(H903&gt;=0.4,50,0)))</f>
        <v>100</v>
      </c>
      <c r="O903" s="55" t="n">
        <f aca="false">IF(COUNT(I903)=0,50,IF(J903="proxy_vix",50,IF(I903&lt;350,100,IF(I903&lt;=450,50,0))))</f>
        <v>50</v>
      </c>
      <c r="P903" s="55" t="n">
        <f aca="false">IF(COUNT(K903)=0,50,IF(K903&lt;20,100,IF(K903&lt;=25,50,0)))</f>
        <v>100</v>
      </c>
      <c r="Q903" s="54"/>
      <c r="R903" s="47"/>
      <c r="S903" s="51" t="n">
        <f aca="false">$E903/$E902-1</f>
        <v>0.0149830228737997</v>
      </c>
      <c r="T903" s="56" t="n">
        <f aca="false">$K903/$K902-1</f>
        <v>-0.0461783439490446</v>
      </c>
      <c r="V903" s="57"/>
      <c r="W903" s="57"/>
      <c r="Y903" s="1" t="str">
        <f aca="false">IF(AX903&gt;=70,"EASY",IF(AX903&gt;40,"UNCERTAIN","HARD"))</f>
        <v>EASY</v>
      </c>
      <c r="AA903" s="58" t="n">
        <f aca="false">IF($A903&lt;200,"",AVERAGE($E854:$E903)/AVERAGE($E704:$E903)-1)</f>
        <v>0.0914372378404225</v>
      </c>
      <c r="AB903" s="59" t="n">
        <f aca="false">LOOKUP($B903,07_L1政策步階!$A$4:$A$14,07_L1政策步階!$C$4:$C$14)</f>
        <v>1</v>
      </c>
      <c r="AC903" s="57"/>
      <c r="AD903" s="57"/>
      <c r="AE903" s="57"/>
      <c r="AF903" s="57"/>
      <c r="AG903" s="57"/>
      <c r="AH903" s="57"/>
      <c r="AI903" s="57"/>
      <c r="AJ903" s="57"/>
      <c r="AK903" s="57"/>
      <c r="AL903" s="59" t="n">
        <f aca="false">IF(ISNUMBER($AA903),IF($AA903&gt;=0.005,100,IF($AA903&gt;=-0.015,50,0)),"")</f>
        <v>100</v>
      </c>
      <c r="AM903" s="59" t="n">
        <f aca="false">IF(ISNUMBER($AB903),IF($AB903=1,100,IF($AB903=0,50,0)),"")</f>
        <v>100</v>
      </c>
      <c r="AN903" s="0" t="str">
        <f aca="false">IF(ISNUMBER($AC903),IF($AC903&gt;=0.001,100,IF($AC903&gt;=-0.003,50,0)),"")</f>
        <v/>
      </c>
      <c r="AO903" s="0" t="str">
        <f aca="false">IF(ISNUMBER($AD903),IF($AD903&gt;=0.04,100,IF($AD903&gt;=0,50,0)),"")</f>
        <v/>
      </c>
      <c r="AP903" s="0" t="str">
        <f aca="false">IF(ISNUMBER($AE903),IF($AE903&gt;=25,100,IF($AE903&gt;=-75,50,0)),"")</f>
        <v/>
      </c>
      <c r="AQ903" s="0" t="str">
        <f aca="false">IF(ISNUMBER($AF903),IF($AF903&gt;0,100,IF($AF903&gt;=-50,50,0)),"")</f>
        <v/>
      </c>
      <c r="AR903" s="0" t="str">
        <f aca="false">IF(ISNUMBER($AG903),IF($AG903=1,100,IF($AG903=0,50,0)),"")</f>
        <v/>
      </c>
      <c r="AS903" s="0" t="str">
        <f aca="false">IF(ISNUMBER($AH903),IF($AH903&lt;0,100,IF($AH903&lt;=20,50,0)),"")</f>
        <v/>
      </c>
      <c r="AT903" s="0" t="str">
        <f aca="false">IF(ISNUMBER($AI903),IF($AI903&lt;0.95,100,IF($AI903&lt;=1,50,0)),"")</f>
        <v/>
      </c>
      <c r="AU903" s="0" t="str">
        <f aca="false">IF(ISNUMBER($AJ903),IF($AJ903&lt;30,0,IF($AJ903&lt;40,50,IF($AJ903&lt;=90,100,50))),"")</f>
        <v/>
      </c>
      <c r="AV903" s="0" t="str">
        <f aca="false">IF(ISNUMBER($AK903),IF($AK903&gt;-0.2,100,IF($AK903&gt;=-0.4,50,0)),"")</f>
        <v/>
      </c>
      <c r="AW903" s="59" t="n">
        <f aca="false">01_指標庫!$H$4*ISNUMBER($F903)+01_指標庫!$H$5*ISNUMBER($AA903)+01_指標庫!$H$6*ISNUMBER($G903)+01_指標庫!$H$7*ISNUMBER($H903)+01_指標庫!$H$8*ISNUMBER($AF903)+01_指標庫!$H$9*ISNUMBER($AG903)+01_指標庫!$H$10*ISNUMBER($AB903)+01_指標庫!$H$11*ISNUMBER($AC903)+01_指標庫!$H$12*ISNUMBER($AD903)+01_指標庫!$H$13*ISNUMBER($AE903)+01_指標庫!$H$14*ISNUMBER($I903)+01_指標庫!$H$15*ISNUMBER($AH903)+01_指標庫!$H$16*ISNUMBER($K903)+01_指標庫!$H$17*ISNUMBER($AI903)+01_指標庫!$H$18*ISNUMBER($AJ903)+01_指標庫!$H$19*ISNUMBER($AK903)+01_指標庫!$H$20*ISNUMBER($BB903)+01_指標庫!$H$21*ISNUMBER($BC903)</f>
        <v>51</v>
      </c>
      <c r="AX903" s="59" t="n">
        <f aca="false">IF(AW903=0,50,ROUND((01_指標庫!$H$4*IF(ISNUMBER($F903),L903,0)+01_指標庫!$H$5*IF(ISNUMBER($AA903),AL903,0)+01_指標庫!$H$6*IF(ISNUMBER($G903),M903,0)+01_指標庫!$H$7*IF(ISNUMBER($H903),N903,0)+01_指標庫!$H$8*IF(ISNUMBER($AF903),AQ903,0)+01_指標庫!$H$9*IF(ISNUMBER($AG903),AR903,0)+01_指標庫!$H$10*IF(ISNUMBER($AB903),AM903,0)+01_指標庫!$H$11*IF(ISNUMBER($AC903),AN903,0)+01_指標庫!$H$12*IF(ISNUMBER($AD903),AO903,0)+01_指標庫!$H$13*IF(ISNUMBER($AE903),AP903,0)+01_指標庫!$H$14*IF(ISNUMBER($I903),O903,0)+01_指標庫!$H$15*IF(ISNUMBER($AH903),AS903,0)+01_指標庫!$H$16*IF(ISNUMBER($K903),P903,0)+01_指標庫!$H$17*IF(ISNUMBER($AI903),AT903,0)+01_指標庫!$H$18*IF(ISNUMBER($AJ903),AU903,0)+01_指標庫!$H$19*IF(ISNUMBER($AK903),AV903,0)+01_指標庫!$H$20*IF(ISNUMBER($BB903),BB903,0)+01_指標庫!$H$21*IF(ISNUMBER($BC903),BC903,0))/AW903,1))</f>
        <v>86.3</v>
      </c>
      <c r="AY903" s="60"/>
      <c r="AZ903" s="60"/>
      <c r="BA903" s="58" t="n">
        <f aca="false">AVERAGE($E899:$E903)/AVERAGE($E894:$E903)-1</f>
        <v>-0.00240878802083699</v>
      </c>
      <c r="BB903" s="59" t="n">
        <f aca="false">IF(ISNUMBER($BA903),IF(OR($S903&lt;=-0.03,$BA903&lt;-0.003),0,IF(OR($S903&lt;=-0.02,$BA903&lt;0.01),50,100)),"")</f>
        <v>50</v>
      </c>
      <c r="BC903" s="0" t="str">
        <f aca="false">IF(OR(COUNT($AZ903)=0,COUNT($AZ902)=0),"",IF(OR($AY903/$AZ902-1&lt;=-0.03,$AZ903/$AZ902-1&lt;=-0.045,IF(COUNT($AZ894:$AZ903)=10,AVERAGE($AZ899:$AZ903)/AVERAGE($AZ894:$AZ903)-1&lt;-0.01,FALSE())),0,IF(OR($AZ903/$AZ902-1&lt;=-0.02,IF(COUNT($AZ894:$AZ903)=10,AVERAGE($AZ899:$AZ903)/AVERAGE($AZ894:$AZ903)-1&lt;0.005,FALSE())),50,100)))</f>
        <v/>
      </c>
    </row>
    <row r="904" customFormat="false" ht="15" hidden="false" customHeight="true" outlineLevel="0" collapsed="false">
      <c r="A904" s="47" t="n">
        <v>900</v>
      </c>
      <c r="B904" s="48" t="n">
        <v>43865</v>
      </c>
      <c r="C904" s="47" t="n">
        <v>2020</v>
      </c>
      <c r="D904" s="49" t="s">
        <v>237</v>
      </c>
      <c r="E904" s="50" t="n">
        <v>9334.06</v>
      </c>
      <c r="F904" s="51" t="n">
        <v>0.16634</v>
      </c>
      <c r="G904" s="51" t="n">
        <v>0</v>
      </c>
      <c r="H904" s="52" t="n">
        <v>0.9592</v>
      </c>
      <c r="I904" s="53" t="n">
        <v>385</v>
      </c>
      <c r="J904" s="47" t="s">
        <v>235</v>
      </c>
      <c r="K904" s="54" t="n">
        <v>16.05</v>
      </c>
      <c r="L904" s="55" t="n">
        <f aca="false">IF(COUNT(F904)=0,50,IF(F904&gt;=0,100,IF(F904&gt;=-0.02,50,0)))</f>
        <v>100</v>
      </c>
      <c r="M904" s="55" t="n">
        <f aca="false">IF(COUNT(G904)=0,50,IF(G904&gt;-0.06,100,IF(G904&gt;-0.15,50,0)))</f>
        <v>100</v>
      </c>
      <c r="N904" s="55" t="n">
        <f aca="false">IF(COUNT(H904)=0,50,IF(H904&gt;=0.6,100,IF(H904&gt;=0.4,50,0)))</f>
        <v>100</v>
      </c>
      <c r="O904" s="55" t="n">
        <f aca="false">IF(COUNT(I904)=0,50,IF(J904="proxy_vix",50,IF(I904&lt;350,100,IF(I904&lt;=450,50,0))))</f>
        <v>50</v>
      </c>
      <c r="P904" s="55" t="n">
        <f aca="false">IF(COUNT(K904)=0,50,IF(K904&lt;20,100,IF(K904&lt;=25,50,0)))</f>
        <v>100</v>
      </c>
      <c r="Q904" s="54"/>
      <c r="R904" s="47"/>
      <c r="S904" s="51" t="n">
        <f aca="false">$E904/$E903-1</f>
        <v>0.022772820759503</v>
      </c>
      <c r="T904" s="56" t="n">
        <f aca="false">$K904/$K903-1</f>
        <v>-0.106844741235392</v>
      </c>
      <c r="V904" s="57"/>
      <c r="W904" s="57"/>
      <c r="Y904" s="1" t="str">
        <f aca="false">IF(AX904&gt;=70,"EASY",IF(AX904&gt;40,"UNCERTAIN","HARD"))</f>
        <v>EASY</v>
      </c>
      <c r="AA904" s="58" t="n">
        <f aca="false">IF($A904&lt;200,"",AVERAGE($E855:$E904)/AVERAGE($E705:$E904)-1)</f>
        <v>0.092940790998262</v>
      </c>
      <c r="AB904" s="59" t="n">
        <f aca="false">LOOKUP($B904,07_L1政策步階!$A$4:$A$14,07_L1政策步階!$C$4:$C$14)</f>
        <v>1</v>
      </c>
      <c r="AC904" s="57"/>
      <c r="AD904" s="57"/>
      <c r="AE904" s="57"/>
      <c r="AF904" s="57"/>
      <c r="AG904" s="57"/>
      <c r="AH904" s="57"/>
      <c r="AI904" s="57"/>
      <c r="AJ904" s="57"/>
      <c r="AK904" s="57"/>
      <c r="AL904" s="59" t="n">
        <f aca="false">IF(ISNUMBER($AA904),IF($AA904&gt;=0.005,100,IF($AA904&gt;=-0.015,50,0)),"")</f>
        <v>100</v>
      </c>
      <c r="AM904" s="59" t="n">
        <f aca="false">IF(ISNUMBER($AB904),IF($AB904=1,100,IF($AB904=0,50,0)),"")</f>
        <v>100</v>
      </c>
      <c r="AN904" s="0" t="str">
        <f aca="false">IF(ISNUMBER($AC904),IF($AC904&gt;=0.001,100,IF($AC904&gt;=-0.003,50,0)),"")</f>
        <v/>
      </c>
      <c r="AO904" s="0" t="str">
        <f aca="false">IF(ISNUMBER($AD904),IF($AD904&gt;=0.04,100,IF($AD904&gt;=0,50,0)),"")</f>
        <v/>
      </c>
      <c r="AP904" s="0" t="str">
        <f aca="false">IF(ISNUMBER($AE904),IF($AE904&gt;=25,100,IF($AE904&gt;=-75,50,0)),"")</f>
        <v/>
      </c>
      <c r="AQ904" s="0" t="str">
        <f aca="false">IF(ISNUMBER($AF904),IF($AF904&gt;0,100,IF($AF904&gt;=-50,50,0)),"")</f>
        <v/>
      </c>
      <c r="AR904" s="0" t="str">
        <f aca="false">IF(ISNUMBER($AG904),IF($AG904=1,100,IF($AG904=0,50,0)),"")</f>
        <v/>
      </c>
      <c r="AS904" s="0" t="str">
        <f aca="false">IF(ISNUMBER($AH904),IF($AH904&lt;0,100,IF($AH904&lt;=20,50,0)),"")</f>
        <v/>
      </c>
      <c r="AT904" s="0" t="str">
        <f aca="false">IF(ISNUMBER($AI904),IF($AI904&lt;0.95,100,IF($AI904&lt;=1,50,0)),"")</f>
        <v/>
      </c>
      <c r="AU904" s="0" t="str">
        <f aca="false">IF(ISNUMBER($AJ904),IF($AJ904&lt;30,0,IF($AJ904&lt;40,50,IF($AJ904&lt;=90,100,50))),"")</f>
        <v/>
      </c>
      <c r="AV904" s="0" t="str">
        <f aca="false">IF(ISNUMBER($AK904),IF($AK904&gt;-0.2,100,IF($AK904&gt;=-0.4,50,0)),"")</f>
        <v/>
      </c>
      <c r="AW904" s="59" t="n">
        <f aca="false">01_指標庫!$H$4*ISNUMBER($F904)+01_指標庫!$H$5*ISNUMBER($AA904)+01_指標庫!$H$6*ISNUMBER($G904)+01_指標庫!$H$7*ISNUMBER($H904)+01_指標庫!$H$8*ISNUMBER($AF904)+01_指標庫!$H$9*ISNUMBER($AG904)+01_指標庫!$H$10*ISNUMBER($AB904)+01_指標庫!$H$11*ISNUMBER($AC904)+01_指標庫!$H$12*ISNUMBER($AD904)+01_指標庫!$H$13*ISNUMBER($AE904)+01_指標庫!$H$14*ISNUMBER($I904)+01_指標庫!$H$15*ISNUMBER($AH904)+01_指標庫!$H$16*ISNUMBER($K904)+01_指標庫!$H$17*ISNUMBER($AI904)+01_指標庫!$H$18*ISNUMBER($AJ904)+01_指標庫!$H$19*ISNUMBER($AK904)+01_指標庫!$H$20*ISNUMBER($BB904)+01_指標庫!$H$21*ISNUMBER($BC904)</f>
        <v>51</v>
      </c>
      <c r="AX904" s="59" t="n">
        <f aca="false">IF(AW904=0,50,ROUND((01_指標庫!$H$4*IF(ISNUMBER($F904),L904,0)+01_指標庫!$H$5*IF(ISNUMBER($AA904),AL904,0)+01_指標庫!$H$6*IF(ISNUMBER($G904),M904,0)+01_指標庫!$H$7*IF(ISNUMBER($H904),N904,0)+01_指標庫!$H$8*IF(ISNUMBER($AF904),AQ904,0)+01_指標庫!$H$9*IF(ISNUMBER($AG904),AR904,0)+01_指標庫!$H$10*IF(ISNUMBER($AB904),AM904,0)+01_指標庫!$H$11*IF(ISNUMBER($AC904),AN904,0)+01_指標庫!$H$12*IF(ISNUMBER($AD904),AO904,0)+01_指標庫!$H$13*IF(ISNUMBER($AE904),AP904,0)+01_指標庫!$H$14*IF(ISNUMBER($I904),O904,0)+01_指標庫!$H$15*IF(ISNUMBER($AH904),AS904,0)+01_指標庫!$H$16*IF(ISNUMBER($K904),P904,0)+01_指標庫!$H$17*IF(ISNUMBER($AI904),AT904,0)+01_指標庫!$H$18*IF(ISNUMBER($AJ904),AU904,0)+01_指標庫!$H$19*IF(ISNUMBER($AK904),AV904,0)+01_指標庫!$H$20*IF(ISNUMBER($BB904),BB904,0)+01_指標庫!$H$21*IF(ISNUMBER($BC904),BC904,0))/AW904,1))</f>
        <v>86.3</v>
      </c>
      <c r="AY904" s="60"/>
      <c r="AZ904" s="60"/>
      <c r="BA904" s="58" t="n">
        <f aca="false">AVERAGE($E900:$E904)/AVERAGE($E895:$E904)-1</f>
        <v>0.00108852313615615</v>
      </c>
      <c r="BB904" s="59" t="n">
        <f aca="false">IF(ISNUMBER($BA904),IF(OR($S904&lt;=-0.03,$BA904&lt;-0.003),0,IF(OR($S904&lt;=-0.02,$BA904&lt;0.01),50,100)),"")</f>
        <v>50</v>
      </c>
      <c r="BC904" s="0" t="str">
        <f aca="false">IF(OR(COUNT($AZ904)=0,COUNT($AZ903)=0),"",IF(OR($AY904/$AZ903-1&lt;=-0.03,$AZ904/$AZ903-1&lt;=-0.045,IF(COUNT($AZ895:$AZ904)=10,AVERAGE($AZ900:$AZ904)/AVERAGE($AZ895:$AZ904)-1&lt;-0.01,FALSE())),0,IF(OR($AZ904/$AZ903-1&lt;=-0.02,IF(COUNT($AZ895:$AZ904)=10,AVERAGE($AZ900:$AZ904)/AVERAGE($AZ895:$AZ904)-1&lt;0.005,FALSE())),50,100)))</f>
        <v/>
      </c>
    </row>
    <row r="905" customFormat="false" ht="15" hidden="false" customHeight="true" outlineLevel="0" collapsed="false">
      <c r="A905" s="47" t="n">
        <v>901</v>
      </c>
      <c r="B905" s="48" t="n">
        <v>43866</v>
      </c>
      <c r="C905" s="47" t="n">
        <v>2020</v>
      </c>
      <c r="D905" s="49" t="s">
        <v>238</v>
      </c>
      <c r="E905" s="50" t="n">
        <v>9367.48</v>
      </c>
      <c r="F905" s="51" t="n">
        <v>0.169308</v>
      </c>
      <c r="G905" s="51" t="n">
        <v>0</v>
      </c>
      <c r="H905" s="52" t="n">
        <v>0.9796</v>
      </c>
      <c r="I905" s="53" t="n">
        <v>375</v>
      </c>
      <c r="J905" s="47" t="s">
        <v>235</v>
      </c>
      <c r="K905" s="54" t="n">
        <v>15.15</v>
      </c>
      <c r="L905" s="55" t="n">
        <f aca="false">IF(COUNT(F905)=0,50,IF(F905&gt;=0,100,IF(F905&gt;=-0.02,50,0)))</f>
        <v>100</v>
      </c>
      <c r="M905" s="55" t="n">
        <f aca="false">IF(COUNT(G905)=0,50,IF(G905&gt;-0.06,100,IF(G905&gt;-0.15,50,0)))</f>
        <v>100</v>
      </c>
      <c r="N905" s="55" t="n">
        <f aca="false">IF(COUNT(H905)=0,50,IF(H905&gt;=0.6,100,IF(H905&gt;=0.4,50,0)))</f>
        <v>100</v>
      </c>
      <c r="O905" s="55" t="n">
        <f aca="false">IF(COUNT(I905)=0,50,IF(J905="proxy_vix",50,IF(I905&lt;350,100,IF(I905&lt;=450,50,0))))</f>
        <v>50</v>
      </c>
      <c r="P905" s="55" t="n">
        <f aca="false">IF(COUNT(K905)=0,50,IF(K905&lt;20,100,IF(K905&lt;=25,50,0)))</f>
        <v>100</v>
      </c>
      <c r="Q905" s="54"/>
      <c r="R905" s="47"/>
      <c r="S905" s="51" t="n">
        <f aca="false">$E905/$E904-1</f>
        <v>0.00358043552323428</v>
      </c>
      <c r="T905" s="56" t="n">
        <f aca="false">$K905/$K904-1</f>
        <v>-0.0560747663551402</v>
      </c>
      <c r="V905" s="57"/>
      <c r="W905" s="57"/>
      <c r="Y905" s="1" t="str">
        <f aca="false">IF(AX905&gt;=70,"EASY",IF(AX905&gt;40,"UNCERTAIN","HARD"))</f>
        <v>EASY</v>
      </c>
      <c r="AA905" s="58" t="n">
        <f aca="false">IF($A905&lt;200,"",AVERAGE($E856:$E905)/AVERAGE($E706:$E905)-1)</f>
        <v>0.0945633622149318</v>
      </c>
      <c r="AB905" s="59" t="n">
        <f aca="false">LOOKUP($B905,07_L1政策步階!$A$4:$A$14,07_L1政策步階!$C$4:$C$14)</f>
        <v>1</v>
      </c>
      <c r="AC905" s="57"/>
      <c r="AD905" s="57"/>
      <c r="AE905" s="57"/>
      <c r="AF905" s="57"/>
      <c r="AG905" s="57"/>
      <c r="AH905" s="57"/>
      <c r="AI905" s="57"/>
      <c r="AJ905" s="57"/>
      <c r="AK905" s="57"/>
      <c r="AL905" s="59" t="n">
        <f aca="false">IF(ISNUMBER($AA905),IF($AA905&gt;=0.005,100,IF($AA905&gt;=-0.015,50,0)),"")</f>
        <v>100</v>
      </c>
      <c r="AM905" s="59" t="n">
        <f aca="false">IF(ISNUMBER($AB905),IF($AB905=1,100,IF($AB905=0,50,0)),"")</f>
        <v>100</v>
      </c>
      <c r="AN905" s="0" t="str">
        <f aca="false">IF(ISNUMBER($AC905),IF($AC905&gt;=0.001,100,IF($AC905&gt;=-0.003,50,0)),"")</f>
        <v/>
      </c>
      <c r="AO905" s="0" t="str">
        <f aca="false">IF(ISNUMBER($AD905),IF($AD905&gt;=0.04,100,IF($AD905&gt;=0,50,0)),"")</f>
        <v/>
      </c>
      <c r="AP905" s="0" t="str">
        <f aca="false">IF(ISNUMBER($AE905),IF($AE905&gt;=25,100,IF($AE905&gt;=-75,50,0)),"")</f>
        <v/>
      </c>
      <c r="AQ905" s="0" t="str">
        <f aca="false">IF(ISNUMBER($AF905),IF($AF905&gt;0,100,IF($AF905&gt;=-50,50,0)),"")</f>
        <v/>
      </c>
      <c r="AR905" s="0" t="str">
        <f aca="false">IF(ISNUMBER($AG905),IF($AG905=1,100,IF($AG905=0,50,0)),"")</f>
        <v/>
      </c>
      <c r="AS905" s="0" t="str">
        <f aca="false">IF(ISNUMBER($AH905),IF($AH905&lt;0,100,IF($AH905&lt;=20,50,0)),"")</f>
        <v/>
      </c>
      <c r="AT905" s="0" t="str">
        <f aca="false">IF(ISNUMBER($AI905),IF($AI905&lt;0.95,100,IF($AI905&lt;=1,50,0)),"")</f>
        <v/>
      </c>
      <c r="AU905" s="0" t="str">
        <f aca="false">IF(ISNUMBER($AJ905),IF($AJ905&lt;30,0,IF($AJ905&lt;40,50,IF($AJ905&lt;=90,100,50))),"")</f>
        <v/>
      </c>
      <c r="AV905" s="0" t="str">
        <f aca="false">IF(ISNUMBER($AK905),IF($AK905&gt;-0.2,100,IF($AK905&gt;=-0.4,50,0)),"")</f>
        <v/>
      </c>
      <c r="AW905" s="59" t="n">
        <f aca="false">01_指標庫!$H$4*ISNUMBER($F905)+01_指標庫!$H$5*ISNUMBER($AA905)+01_指標庫!$H$6*ISNUMBER($G905)+01_指標庫!$H$7*ISNUMBER($H905)+01_指標庫!$H$8*ISNUMBER($AF905)+01_指標庫!$H$9*ISNUMBER($AG905)+01_指標庫!$H$10*ISNUMBER($AB905)+01_指標庫!$H$11*ISNUMBER($AC905)+01_指標庫!$H$12*ISNUMBER($AD905)+01_指標庫!$H$13*ISNUMBER($AE905)+01_指標庫!$H$14*ISNUMBER($I905)+01_指標庫!$H$15*ISNUMBER($AH905)+01_指標庫!$H$16*ISNUMBER($K905)+01_指標庫!$H$17*ISNUMBER($AI905)+01_指標庫!$H$18*ISNUMBER($AJ905)+01_指標庫!$H$19*ISNUMBER($AK905)+01_指標庫!$H$20*ISNUMBER($BB905)+01_指標庫!$H$21*ISNUMBER($BC905)</f>
        <v>51</v>
      </c>
      <c r="AX905" s="59" t="n">
        <f aca="false">IF(AW905=0,50,ROUND((01_指標庫!$H$4*IF(ISNUMBER($F905),L905,0)+01_指標庫!$H$5*IF(ISNUMBER($AA905),AL905,0)+01_指標庫!$H$6*IF(ISNUMBER($G905),M905,0)+01_指標庫!$H$7*IF(ISNUMBER($H905),N905,0)+01_指標庫!$H$8*IF(ISNUMBER($AF905),AQ905,0)+01_指標庫!$H$9*IF(ISNUMBER($AG905),AR905,0)+01_指標庫!$H$10*IF(ISNUMBER($AB905),AM905,0)+01_指標庫!$H$11*IF(ISNUMBER($AC905),AN905,0)+01_指標庫!$H$12*IF(ISNUMBER($AD905),AO905,0)+01_指標庫!$H$13*IF(ISNUMBER($AE905),AP905,0)+01_指標庫!$H$14*IF(ISNUMBER($I905),O905,0)+01_指標庫!$H$15*IF(ISNUMBER($AH905),AS905,0)+01_指標庫!$H$16*IF(ISNUMBER($K905),P905,0)+01_指標庫!$H$17*IF(ISNUMBER($AI905),AT905,0)+01_指標庫!$H$18*IF(ISNUMBER($AJ905),AU905,0)+01_指標庫!$H$19*IF(ISNUMBER($AK905),AV905,0)+01_指標庫!$H$20*IF(ISNUMBER($BB905),BB905,0)+01_指標庫!$H$21*IF(ISNUMBER($BC905),BC905,0))/AW905,1))</f>
        <v>86.3</v>
      </c>
      <c r="AY905" s="60"/>
      <c r="AZ905" s="60"/>
      <c r="BA905" s="58" t="n">
        <f aca="false">AVERAGE($E901:$E905)/AVERAGE($E896:$E905)-1</f>
        <v>0.00494431684564378</v>
      </c>
      <c r="BB905" s="59" t="n">
        <f aca="false">IF(ISNUMBER($BA905),IF(OR($S905&lt;=-0.03,$BA905&lt;-0.003),0,IF(OR($S905&lt;=-0.02,$BA905&lt;0.01),50,100)),"")</f>
        <v>50</v>
      </c>
      <c r="BC905" s="0" t="str">
        <f aca="false">IF(OR(COUNT($AZ905)=0,COUNT($AZ904)=0),"",IF(OR($AY905/$AZ904-1&lt;=-0.03,$AZ905/$AZ904-1&lt;=-0.045,IF(COUNT($AZ896:$AZ905)=10,AVERAGE($AZ901:$AZ905)/AVERAGE($AZ896:$AZ905)-1&lt;-0.01,FALSE())),0,IF(OR($AZ905/$AZ904-1&lt;=-0.02,IF(COUNT($AZ896:$AZ905)=10,AVERAGE($AZ901:$AZ905)/AVERAGE($AZ896:$AZ905)-1&lt;0.005,FALSE())),50,100)))</f>
        <v/>
      </c>
    </row>
    <row r="906" customFormat="false" ht="15" hidden="false" customHeight="true" outlineLevel="0" collapsed="false">
      <c r="A906" s="47" t="n">
        <v>902</v>
      </c>
      <c r="B906" s="48" t="n">
        <v>43867</v>
      </c>
      <c r="C906" s="47" t="n">
        <v>2020</v>
      </c>
      <c r="D906" s="49" t="s">
        <v>239</v>
      </c>
      <c r="E906" s="50" t="n">
        <v>9445.92</v>
      </c>
      <c r="F906" s="51" t="n">
        <v>0.177897</v>
      </c>
      <c r="G906" s="51" t="n">
        <v>0</v>
      </c>
      <c r="H906" s="52" t="n">
        <v>0.9592</v>
      </c>
      <c r="I906" s="53" t="n">
        <v>370</v>
      </c>
      <c r="J906" s="47" t="s">
        <v>235</v>
      </c>
      <c r="K906" s="54" t="n">
        <v>14.96</v>
      </c>
      <c r="L906" s="55" t="n">
        <f aca="false">IF(COUNT(F906)=0,50,IF(F906&gt;=0,100,IF(F906&gt;=-0.02,50,0)))</f>
        <v>100</v>
      </c>
      <c r="M906" s="55" t="n">
        <f aca="false">IF(COUNT(G906)=0,50,IF(G906&gt;-0.06,100,IF(G906&gt;-0.15,50,0)))</f>
        <v>100</v>
      </c>
      <c r="N906" s="55" t="n">
        <f aca="false">IF(COUNT(H906)=0,50,IF(H906&gt;=0.6,100,IF(H906&gt;=0.4,50,0)))</f>
        <v>100</v>
      </c>
      <c r="O906" s="55" t="n">
        <f aca="false">IF(COUNT(I906)=0,50,IF(J906="proxy_vix",50,IF(I906&lt;350,100,IF(I906&lt;=450,50,0))))</f>
        <v>50</v>
      </c>
      <c r="P906" s="55" t="n">
        <f aca="false">IF(COUNT(K906)=0,50,IF(K906&lt;20,100,IF(K906&lt;=25,50,0)))</f>
        <v>100</v>
      </c>
      <c r="Q906" s="54"/>
      <c r="R906" s="47"/>
      <c r="S906" s="51" t="n">
        <f aca="false">$E906/$E905-1</f>
        <v>0.00837365011721403</v>
      </c>
      <c r="T906" s="56" t="n">
        <f aca="false">$K906/$K905-1</f>
        <v>-0.0125412541254125</v>
      </c>
      <c r="V906" s="57"/>
      <c r="W906" s="57"/>
      <c r="Y906" s="1" t="str">
        <f aca="false">IF(AX906&gt;=70,"EASY",IF(AX906&gt;40,"UNCERTAIN","HARD"))</f>
        <v>EASY</v>
      </c>
      <c r="AA906" s="58" t="n">
        <f aca="false">IF($A906&lt;200,"",AVERAGE($E857:$E906)/AVERAGE($E707:$E906)-1)</f>
        <v>0.0963750138906914</v>
      </c>
      <c r="AB906" s="59" t="n">
        <f aca="false">LOOKUP($B906,07_L1政策步階!$A$4:$A$14,07_L1政策步階!$C$4:$C$14)</f>
        <v>1</v>
      </c>
      <c r="AC906" s="57"/>
      <c r="AD906" s="57"/>
      <c r="AE906" s="57"/>
      <c r="AF906" s="57"/>
      <c r="AG906" s="57"/>
      <c r="AH906" s="57"/>
      <c r="AI906" s="57"/>
      <c r="AJ906" s="57"/>
      <c r="AK906" s="57"/>
      <c r="AL906" s="59" t="n">
        <f aca="false">IF(ISNUMBER($AA906),IF($AA906&gt;=0.005,100,IF($AA906&gt;=-0.015,50,0)),"")</f>
        <v>100</v>
      </c>
      <c r="AM906" s="59" t="n">
        <f aca="false">IF(ISNUMBER($AB906),IF($AB906=1,100,IF($AB906=0,50,0)),"")</f>
        <v>100</v>
      </c>
      <c r="AN906" s="0" t="str">
        <f aca="false">IF(ISNUMBER($AC906),IF($AC906&gt;=0.001,100,IF($AC906&gt;=-0.003,50,0)),"")</f>
        <v/>
      </c>
      <c r="AO906" s="0" t="str">
        <f aca="false">IF(ISNUMBER($AD906),IF($AD906&gt;=0.04,100,IF($AD906&gt;=0,50,0)),"")</f>
        <v/>
      </c>
      <c r="AP906" s="0" t="str">
        <f aca="false">IF(ISNUMBER($AE906),IF($AE906&gt;=25,100,IF($AE906&gt;=-75,50,0)),"")</f>
        <v/>
      </c>
      <c r="AQ906" s="0" t="str">
        <f aca="false">IF(ISNUMBER($AF906),IF($AF906&gt;0,100,IF($AF906&gt;=-50,50,0)),"")</f>
        <v/>
      </c>
      <c r="AR906" s="0" t="str">
        <f aca="false">IF(ISNUMBER($AG906),IF($AG906=1,100,IF($AG906=0,50,0)),"")</f>
        <v/>
      </c>
      <c r="AS906" s="0" t="str">
        <f aca="false">IF(ISNUMBER($AH906),IF($AH906&lt;0,100,IF($AH906&lt;=20,50,0)),"")</f>
        <v/>
      </c>
      <c r="AT906" s="0" t="str">
        <f aca="false">IF(ISNUMBER($AI906),IF($AI906&lt;0.95,100,IF($AI906&lt;=1,50,0)),"")</f>
        <v/>
      </c>
      <c r="AU906" s="0" t="str">
        <f aca="false">IF(ISNUMBER($AJ906),IF($AJ906&lt;30,0,IF($AJ906&lt;40,50,IF($AJ906&lt;=90,100,50))),"")</f>
        <v/>
      </c>
      <c r="AV906" s="0" t="str">
        <f aca="false">IF(ISNUMBER($AK906),IF($AK906&gt;-0.2,100,IF($AK906&gt;=-0.4,50,0)),"")</f>
        <v/>
      </c>
      <c r="AW906" s="59" t="n">
        <f aca="false">01_指標庫!$H$4*ISNUMBER($F906)+01_指標庫!$H$5*ISNUMBER($AA906)+01_指標庫!$H$6*ISNUMBER($G906)+01_指標庫!$H$7*ISNUMBER($H906)+01_指標庫!$H$8*ISNUMBER($AF906)+01_指標庫!$H$9*ISNUMBER($AG906)+01_指標庫!$H$10*ISNUMBER($AB906)+01_指標庫!$H$11*ISNUMBER($AC906)+01_指標庫!$H$12*ISNUMBER($AD906)+01_指標庫!$H$13*ISNUMBER($AE906)+01_指標庫!$H$14*ISNUMBER($I906)+01_指標庫!$H$15*ISNUMBER($AH906)+01_指標庫!$H$16*ISNUMBER($K906)+01_指標庫!$H$17*ISNUMBER($AI906)+01_指標庫!$H$18*ISNUMBER($AJ906)+01_指標庫!$H$19*ISNUMBER($AK906)+01_指標庫!$H$20*ISNUMBER($BB906)+01_指標庫!$H$21*ISNUMBER($BC906)</f>
        <v>51</v>
      </c>
      <c r="AX906" s="59" t="n">
        <f aca="false">IF(AW906=0,50,ROUND((01_指標庫!$H$4*IF(ISNUMBER($F906),L906,0)+01_指標庫!$H$5*IF(ISNUMBER($AA906),AL906,0)+01_指標庫!$H$6*IF(ISNUMBER($G906),M906,0)+01_指標庫!$H$7*IF(ISNUMBER($H906),N906,0)+01_指標庫!$H$8*IF(ISNUMBER($AF906),AQ906,0)+01_指標庫!$H$9*IF(ISNUMBER($AG906),AR906,0)+01_指標庫!$H$10*IF(ISNUMBER($AB906),AM906,0)+01_指標庫!$H$11*IF(ISNUMBER($AC906),AN906,0)+01_指標庫!$H$12*IF(ISNUMBER($AD906),AO906,0)+01_指標庫!$H$13*IF(ISNUMBER($AE906),AP906,0)+01_指標庫!$H$14*IF(ISNUMBER($I906),O906,0)+01_指標庫!$H$15*IF(ISNUMBER($AH906),AS906,0)+01_指標庫!$H$16*IF(ISNUMBER($K906),P906,0)+01_指標庫!$H$17*IF(ISNUMBER($AI906),AT906,0)+01_指標庫!$H$18*IF(ISNUMBER($AJ906),AU906,0)+01_指標庫!$H$19*IF(ISNUMBER($AK906),AV906,0)+01_指標庫!$H$20*IF(ISNUMBER($BB906),BB906,0)+01_指標庫!$H$21*IF(ISNUMBER($BC906),BC906,0))/AW906,1))</f>
        <v>86.3</v>
      </c>
      <c r="AY906" s="60"/>
      <c r="AZ906" s="60"/>
      <c r="BA906" s="58" t="n">
        <f aca="false">AVERAGE($E902:$E906)/AVERAGE($E897:$E906)-1</f>
        <v>0.00919340350503672</v>
      </c>
      <c r="BB906" s="59" t="n">
        <f aca="false">IF(ISNUMBER($BA906),IF(OR($S906&lt;=-0.03,$BA906&lt;-0.003),0,IF(OR($S906&lt;=-0.02,$BA906&lt;0.01),50,100)),"")</f>
        <v>50</v>
      </c>
      <c r="BC906" s="0" t="str">
        <f aca="false">IF(OR(COUNT($AZ906)=0,COUNT($AZ905)=0),"",IF(OR($AY906/$AZ905-1&lt;=-0.03,$AZ906/$AZ905-1&lt;=-0.045,IF(COUNT($AZ897:$AZ906)=10,AVERAGE($AZ902:$AZ906)/AVERAGE($AZ897:$AZ906)-1&lt;-0.01,FALSE())),0,IF(OR($AZ906/$AZ905-1&lt;=-0.02,IF(COUNT($AZ897:$AZ906)=10,AVERAGE($AZ902:$AZ906)/AVERAGE($AZ897:$AZ906)-1&lt;0.005,FALSE())),50,100)))</f>
        <v/>
      </c>
    </row>
    <row r="907" customFormat="false" ht="15" hidden="false" customHeight="true" outlineLevel="0" collapsed="false">
      <c r="A907" s="47" t="n">
        <v>903</v>
      </c>
      <c r="B907" s="48" t="n">
        <v>43868</v>
      </c>
      <c r="C907" s="47" t="n">
        <v>2020</v>
      </c>
      <c r="D907" s="49" t="s">
        <v>234</v>
      </c>
      <c r="E907" s="50" t="n">
        <v>9401.1</v>
      </c>
      <c r="F907" s="51" t="n">
        <v>0.171127</v>
      </c>
      <c r="G907" s="51" t="n">
        <v>-0.004745</v>
      </c>
      <c r="H907" s="52" t="n">
        <v>0.9388</v>
      </c>
      <c r="I907" s="53" t="n">
        <v>375</v>
      </c>
      <c r="J907" s="47" t="s">
        <v>235</v>
      </c>
      <c r="K907" s="54" t="n">
        <v>15.47</v>
      </c>
      <c r="L907" s="55" t="n">
        <f aca="false">IF(COUNT(F907)=0,50,IF(F907&gt;=0,100,IF(F907&gt;=-0.02,50,0)))</f>
        <v>100</v>
      </c>
      <c r="M907" s="55" t="n">
        <f aca="false">IF(COUNT(G907)=0,50,IF(G907&gt;-0.06,100,IF(G907&gt;-0.15,50,0)))</f>
        <v>100</v>
      </c>
      <c r="N907" s="55" t="n">
        <f aca="false">IF(COUNT(H907)=0,50,IF(H907&gt;=0.6,100,IF(H907&gt;=0.4,50,0)))</f>
        <v>100</v>
      </c>
      <c r="O907" s="55" t="n">
        <f aca="false">IF(COUNT(I907)=0,50,IF(J907="proxy_vix",50,IF(I907&lt;350,100,IF(I907&lt;=450,50,0))))</f>
        <v>50</v>
      </c>
      <c r="P907" s="55" t="n">
        <f aca="false">IF(COUNT(K907)=0,50,IF(K907&lt;20,100,IF(K907&lt;=25,50,0)))</f>
        <v>100</v>
      </c>
      <c r="Q907" s="54"/>
      <c r="R907" s="47"/>
      <c r="S907" s="51" t="n">
        <f aca="false">$E907/$E906-1</f>
        <v>-0.00474490573708009</v>
      </c>
      <c r="T907" s="56" t="n">
        <f aca="false">$K907/$K906-1</f>
        <v>0.0340909090909092</v>
      </c>
      <c r="V907" s="57"/>
      <c r="W907" s="57"/>
      <c r="Y907" s="1" t="str">
        <f aca="false">IF(AX907&gt;=70,"EASY",IF(AX907&gt;40,"UNCERTAIN","HARD"))</f>
        <v>EASY</v>
      </c>
      <c r="AA907" s="58" t="n">
        <f aca="false">IF($A907&lt;200,"",AVERAGE($E858:$E907)/AVERAGE($E708:$E907)-1)</f>
        <v>0.0978351277391085</v>
      </c>
      <c r="AB907" s="59" t="n">
        <f aca="false">LOOKUP($B907,07_L1政策步階!$A$4:$A$14,07_L1政策步階!$C$4:$C$14)</f>
        <v>1</v>
      </c>
      <c r="AC907" s="57"/>
      <c r="AD907" s="57"/>
      <c r="AE907" s="57"/>
      <c r="AF907" s="57"/>
      <c r="AG907" s="57"/>
      <c r="AH907" s="57"/>
      <c r="AI907" s="57"/>
      <c r="AJ907" s="57"/>
      <c r="AK907" s="57"/>
      <c r="AL907" s="59" t="n">
        <f aca="false">IF(ISNUMBER($AA907),IF($AA907&gt;=0.005,100,IF($AA907&gt;=-0.015,50,0)),"")</f>
        <v>100</v>
      </c>
      <c r="AM907" s="59" t="n">
        <f aca="false">IF(ISNUMBER($AB907),IF($AB907=1,100,IF($AB907=0,50,0)),"")</f>
        <v>100</v>
      </c>
      <c r="AN907" s="0" t="str">
        <f aca="false">IF(ISNUMBER($AC907),IF($AC907&gt;=0.001,100,IF($AC907&gt;=-0.003,50,0)),"")</f>
        <v/>
      </c>
      <c r="AO907" s="0" t="str">
        <f aca="false">IF(ISNUMBER($AD907),IF($AD907&gt;=0.04,100,IF($AD907&gt;=0,50,0)),"")</f>
        <v/>
      </c>
      <c r="AP907" s="0" t="str">
        <f aca="false">IF(ISNUMBER($AE907),IF($AE907&gt;=25,100,IF($AE907&gt;=-75,50,0)),"")</f>
        <v/>
      </c>
      <c r="AQ907" s="0" t="str">
        <f aca="false">IF(ISNUMBER($AF907),IF($AF907&gt;0,100,IF($AF907&gt;=-50,50,0)),"")</f>
        <v/>
      </c>
      <c r="AR907" s="0" t="str">
        <f aca="false">IF(ISNUMBER($AG907),IF($AG907=1,100,IF($AG907=0,50,0)),"")</f>
        <v/>
      </c>
      <c r="AS907" s="0" t="str">
        <f aca="false">IF(ISNUMBER($AH907),IF($AH907&lt;0,100,IF($AH907&lt;=20,50,0)),"")</f>
        <v/>
      </c>
      <c r="AT907" s="0" t="str">
        <f aca="false">IF(ISNUMBER($AI907),IF($AI907&lt;0.95,100,IF($AI907&lt;=1,50,0)),"")</f>
        <v/>
      </c>
      <c r="AU907" s="0" t="str">
        <f aca="false">IF(ISNUMBER($AJ907),IF($AJ907&lt;30,0,IF($AJ907&lt;40,50,IF($AJ907&lt;=90,100,50))),"")</f>
        <v/>
      </c>
      <c r="AV907" s="0" t="str">
        <f aca="false">IF(ISNUMBER($AK907),IF($AK907&gt;-0.2,100,IF($AK907&gt;=-0.4,50,0)),"")</f>
        <v/>
      </c>
      <c r="AW907" s="59" t="n">
        <f aca="false">01_指標庫!$H$4*ISNUMBER($F907)+01_指標庫!$H$5*ISNUMBER($AA907)+01_指標庫!$H$6*ISNUMBER($G907)+01_指標庫!$H$7*ISNUMBER($H907)+01_指標庫!$H$8*ISNUMBER($AF907)+01_指標庫!$H$9*ISNUMBER($AG907)+01_指標庫!$H$10*ISNUMBER($AB907)+01_指標庫!$H$11*ISNUMBER($AC907)+01_指標庫!$H$12*ISNUMBER($AD907)+01_指標庫!$H$13*ISNUMBER($AE907)+01_指標庫!$H$14*ISNUMBER($I907)+01_指標庫!$H$15*ISNUMBER($AH907)+01_指標庫!$H$16*ISNUMBER($K907)+01_指標庫!$H$17*ISNUMBER($AI907)+01_指標庫!$H$18*ISNUMBER($AJ907)+01_指標庫!$H$19*ISNUMBER($AK907)+01_指標庫!$H$20*ISNUMBER($BB907)+01_指標庫!$H$21*ISNUMBER($BC907)</f>
        <v>51</v>
      </c>
      <c r="AX907" s="59" t="n">
        <f aca="false">IF(AW907=0,50,ROUND((01_指標庫!$H$4*IF(ISNUMBER($F907),L907,0)+01_指標庫!$H$5*IF(ISNUMBER($AA907),AL907,0)+01_指標庫!$H$6*IF(ISNUMBER($G907),M907,0)+01_指標庫!$H$7*IF(ISNUMBER($H907),N907,0)+01_指標庫!$H$8*IF(ISNUMBER($AF907),AQ907,0)+01_指標庫!$H$9*IF(ISNUMBER($AG907),AR907,0)+01_指標庫!$H$10*IF(ISNUMBER($AB907),AM907,0)+01_指標庫!$H$11*IF(ISNUMBER($AC907),AN907,0)+01_指標庫!$H$12*IF(ISNUMBER($AD907),AO907,0)+01_指標庫!$H$13*IF(ISNUMBER($AE907),AP907,0)+01_指標庫!$H$14*IF(ISNUMBER($I907),O907,0)+01_指標庫!$H$15*IF(ISNUMBER($AH907),AS907,0)+01_指標庫!$H$16*IF(ISNUMBER($K907),P907,0)+01_指標庫!$H$17*IF(ISNUMBER($AI907),AT907,0)+01_指標庫!$H$18*IF(ISNUMBER($AJ907),AU907,0)+01_指標庫!$H$19*IF(ISNUMBER($AK907),AV907,0)+01_指標庫!$H$20*IF(ISNUMBER($BB907),BB907,0)+01_指標庫!$H$21*IF(ISNUMBER($BC907),BC907,0))/AW907,1))</f>
        <v>92.2</v>
      </c>
      <c r="AY907" s="60"/>
      <c r="AZ907" s="60"/>
      <c r="BA907" s="58" t="n">
        <f aca="false">AVERAGE($E903:$E907)/AVERAGE($E898:$E907)-1</f>
        <v>0.0152530079520716</v>
      </c>
      <c r="BB907" s="59" t="n">
        <f aca="false">IF(ISNUMBER($BA907),IF(OR($S907&lt;=-0.03,$BA907&lt;-0.003),0,IF(OR($S907&lt;=-0.02,$BA907&lt;0.01),50,100)),"")</f>
        <v>100</v>
      </c>
      <c r="BC907" s="0" t="str">
        <f aca="false">IF(OR(COUNT($AZ907)=0,COUNT($AZ906)=0),"",IF(OR($AY907/$AZ906-1&lt;=-0.03,$AZ907/$AZ906-1&lt;=-0.045,IF(COUNT($AZ898:$AZ907)=10,AVERAGE($AZ903:$AZ907)/AVERAGE($AZ898:$AZ907)-1&lt;-0.01,FALSE())),0,IF(OR($AZ907/$AZ906-1&lt;=-0.02,IF(COUNT($AZ898:$AZ907)=10,AVERAGE($AZ903:$AZ907)/AVERAGE($AZ898:$AZ907)-1&lt;0.005,FALSE())),50,100)))</f>
        <v/>
      </c>
    </row>
    <row r="908" customFormat="false" ht="15" hidden="false" customHeight="true" outlineLevel="0" collapsed="false">
      <c r="A908" s="47" t="n">
        <v>904</v>
      </c>
      <c r="B908" s="48" t="n">
        <v>43871</v>
      </c>
      <c r="C908" s="47" t="n">
        <v>2020</v>
      </c>
      <c r="D908" s="49" t="s">
        <v>236</v>
      </c>
      <c r="E908" s="50" t="n">
        <v>9516.84</v>
      </c>
      <c r="F908" s="51" t="n">
        <v>0.184292</v>
      </c>
      <c r="G908" s="51" t="n">
        <v>0</v>
      </c>
      <c r="H908" s="52" t="n">
        <v>0.9388</v>
      </c>
      <c r="I908" s="53" t="n">
        <v>375</v>
      </c>
      <c r="J908" s="47" t="s">
        <v>235</v>
      </c>
      <c r="K908" s="54" t="n">
        <v>15.04</v>
      </c>
      <c r="L908" s="55" t="n">
        <f aca="false">IF(COUNT(F908)=0,50,IF(F908&gt;=0,100,IF(F908&gt;=-0.02,50,0)))</f>
        <v>100</v>
      </c>
      <c r="M908" s="55" t="n">
        <f aca="false">IF(COUNT(G908)=0,50,IF(G908&gt;-0.06,100,IF(G908&gt;-0.15,50,0)))</f>
        <v>100</v>
      </c>
      <c r="N908" s="55" t="n">
        <f aca="false">IF(COUNT(H908)=0,50,IF(H908&gt;=0.6,100,IF(H908&gt;=0.4,50,0)))</f>
        <v>100</v>
      </c>
      <c r="O908" s="55" t="n">
        <f aca="false">IF(COUNT(I908)=0,50,IF(J908="proxy_vix",50,IF(I908&lt;350,100,IF(I908&lt;=450,50,0))))</f>
        <v>50</v>
      </c>
      <c r="P908" s="55" t="n">
        <f aca="false">IF(COUNT(K908)=0,50,IF(K908&lt;20,100,IF(K908&lt;=25,50,0)))</f>
        <v>100</v>
      </c>
      <c r="Q908" s="54"/>
      <c r="R908" s="47"/>
      <c r="S908" s="51" t="n">
        <f aca="false">$E908/$E907-1</f>
        <v>0.012311325270447</v>
      </c>
      <c r="T908" s="56" t="n">
        <f aca="false">$K908/$K907-1</f>
        <v>-0.0277957336780867</v>
      </c>
      <c r="V908" s="57"/>
      <c r="W908" s="57"/>
      <c r="Y908" s="1" t="str">
        <f aca="false">IF(AX908&gt;=70,"EASY",IF(AX908&gt;40,"UNCERTAIN","HARD"))</f>
        <v>EASY</v>
      </c>
      <c r="AA908" s="58" t="n">
        <f aca="false">IF($A908&lt;200,"",AVERAGE($E859:$E908)/AVERAGE($E709:$E908)-1)</f>
        <v>0.0994890374589885</v>
      </c>
      <c r="AB908" s="59" t="n">
        <f aca="false">LOOKUP($B908,07_L1政策步階!$A$4:$A$14,07_L1政策步階!$C$4:$C$14)</f>
        <v>1</v>
      </c>
      <c r="AC908" s="57"/>
      <c r="AD908" s="57"/>
      <c r="AE908" s="57"/>
      <c r="AF908" s="57"/>
      <c r="AG908" s="57"/>
      <c r="AH908" s="57"/>
      <c r="AI908" s="57"/>
      <c r="AJ908" s="57"/>
      <c r="AK908" s="57"/>
      <c r="AL908" s="59" t="n">
        <f aca="false">IF(ISNUMBER($AA908),IF($AA908&gt;=0.005,100,IF($AA908&gt;=-0.015,50,0)),"")</f>
        <v>100</v>
      </c>
      <c r="AM908" s="59" t="n">
        <f aca="false">IF(ISNUMBER($AB908),IF($AB908=1,100,IF($AB908=0,50,0)),"")</f>
        <v>100</v>
      </c>
      <c r="AN908" s="0" t="str">
        <f aca="false">IF(ISNUMBER($AC908),IF($AC908&gt;=0.001,100,IF($AC908&gt;=-0.003,50,0)),"")</f>
        <v/>
      </c>
      <c r="AO908" s="0" t="str">
        <f aca="false">IF(ISNUMBER($AD908),IF($AD908&gt;=0.04,100,IF($AD908&gt;=0,50,0)),"")</f>
        <v/>
      </c>
      <c r="AP908" s="0" t="str">
        <f aca="false">IF(ISNUMBER($AE908),IF($AE908&gt;=25,100,IF($AE908&gt;=-75,50,0)),"")</f>
        <v/>
      </c>
      <c r="AQ908" s="0" t="str">
        <f aca="false">IF(ISNUMBER($AF908),IF($AF908&gt;0,100,IF($AF908&gt;=-50,50,0)),"")</f>
        <v/>
      </c>
      <c r="AR908" s="0" t="str">
        <f aca="false">IF(ISNUMBER($AG908),IF($AG908=1,100,IF($AG908=0,50,0)),"")</f>
        <v/>
      </c>
      <c r="AS908" s="0" t="str">
        <f aca="false">IF(ISNUMBER($AH908),IF($AH908&lt;0,100,IF($AH908&lt;=20,50,0)),"")</f>
        <v/>
      </c>
      <c r="AT908" s="0" t="str">
        <f aca="false">IF(ISNUMBER($AI908),IF($AI908&lt;0.95,100,IF($AI908&lt;=1,50,0)),"")</f>
        <v/>
      </c>
      <c r="AU908" s="0" t="str">
        <f aca="false">IF(ISNUMBER($AJ908),IF($AJ908&lt;30,0,IF($AJ908&lt;40,50,IF($AJ908&lt;=90,100,50))),"")</f>
        <v/>
      </c>
      <c r="AV908" s="0" t="str">
        <f aca="false">IF(ISNUMBER($AK908),IF($AK908&gt;-0.2,100,IF($AK908&gt;=-0.4,50,0)),"")</f>
        <v/>
      </c>
      <c r="AW908" s="59" t="n">
        <f aca="false">01_指標庫!$H$4*ISNUMBER($F908)+01_指標庫!$H$5*ISNUMBER($AA908)+01_指標庫!$H$6*ISNUMBER($G908)+01_指標庫!$H$7*ISNUMBER($H908)+01_指標庫!$H$8*ISNUMBER($AF908)+01_指標庫!$H$9*ISNUMBER($AG908)+01_指標庫!$H$10*ISNUMBER($AB908)+01_指標庫!$H$11*ISNUMBER($AC908)+01_指標庫!$H$12*ISNUMBER($AD908)+01_指標庫!$H$13*ISNUMBER($AE908)+01_指標庫!$H$14*ISNUMBER($I908)+01_指標庫!$H$15*ISNUMBER($AH908)+01_指標庫!$H$16*ISNUMBER($K908)+01_指標庫!$H$17*ISNUMBER($AI908)+01_指標庫!$H$18*ISNUMBER($AJ908)+01_指標庫!$H$19*ISNUMBER($AK908)+01_指標庫!$H$20*ISNUMBER($BB908)+01_指標庫!$H$21*ISNUMBER($BC908)</f>
        <v>51</v>
      </c>
      <c r="AX908" s="59" t="n">
        <f aca="false">IF(AW908=0,50,ROUND((01_指標庫!$H$4*IF(ISNUMBER($F908),L908,0)+01_指標庫!$H$5*IF(ISNUMBER($AA908),AL908,0)+01_指標庫!$H$6*IF(ISNUMBER($G908),M908,0)+01_指標庫!$H$7*IF(ISNUMBER($H908),N908,0)+01_指標庫!$H$8*IF(ISNUMBER($AF908),AQ908,0)+01_指標庫!$H$9*IF(ISNUMBER($AG908),AR908,0)+01_指標庫!$H$10*IF(ISNUMBER($AB908),AM908,0)+01_指標庫!$H$11*IF(ISNUMBER($AC908),AN908,0)+01_指標庫!$H$12*IF(ISNUMBER($AD908),AO908,0)+01_指標庫!$H$13*IF(ISNUMBER($AE908),AP908,0)+01_指標庫!$H$14*IF(ISNUMBER($I908),O908,0)+01_指標庫!$H$15*IF(ISNUMBER($AH908),AS908,0)+01_指標庫!$H$16*IF(ISNUMBER($K908),P908,0)+01_指標庫!$H$17*IF(ISNUMBER($AI908),AT908,0)+01_指標庫!$H$18*IF(ISNUMBER($AJ908),AU908,0)+01_指標庫!$H$19*IF(ISNUMBER($AK908),AV908,0)+01_指標庫!$H$20*IF(ISNUMBER($BB908),BB908,0)+01_指標庫!$H$21*IF(ISNUMBER($BC908),BC908,0))/AW908,1))</f>
        <v>92.2</v>
      </c>
      <c r="AY908" s="60"/>
      <c r="AZ908" s="60"/>
      <c r="BA908" s="58" t="n">
        <f aca="false">AVERAGE($E904:$E908)/AVERAGE($E899:$E908)-1</f>
        <v>0.0175008001684542</v>
      </c>
      <c r="BB908" s="59" t="n">
        <f aca="false">IF(ISNUMBER($BA908),IF(OR($S908&lt;=-0.03,$BA908&lt;-0.003),0,IF(OR($S908&lt;=-0.02,$BA908&lt;0.01),50,100)),"")</f>
        <v>100</v>
      </c>
      <c r="BC908" s="0" t="str">
        <f aca="false">IF(OR(COUNT($AZ908)=0,COUNT($AZ907)=0),"",IF(OR($AY908/$AZ907-1&lt;=-0.03,$AZ908/$AZ907-1&lt;=-0.045,IF(COUNT($AZ899:$AZ908)=10,AVERAGE($AZ904:$AZ908)/AVERAGE($AZ899:$AZ908)-1&lt;-0.01,FALSE())),0,IF(OR($AZ908/$AZ907-1&lt;=-0.02,IF(COUNT($AZ899:$AZ908)=10,AVERAGE($AZ904:$AZ908)/AVERAGE($AZ899:$AZ908)-1&lt;0.005,FALSE())),50,100)))</f>
        <v/>
      </c>
    </row>
    <row r="909" customFormat="false" ht="15" hidden="false" customHeight="true" outlineLevel="0" collapsed="false">
      <c r="A909" s="47" t="n">
        <v>905</v>
      </c>
      <c r="B909" s="48" t="n">
        <v>43872</v>
      </c>
      <c r="C909" s="47" t="n">
        <v>2020</v>
      </c>
      <c r="D909" s="49" t="s">
        <v>237</v>
      </c>
      <c r="E909" s="50" t="n">
        <v>9517.86</v>
      </c>
      <c r="F909" s="51" t="n">
        <v>0.183174</v>
      </c>
      <c r="G909" s="51" t="n">
        <v>0</v>
      </c>
      <c r="H909" s="52" t="n">
        <v>0.9388</v>
      </c>
      <c r="I909" s="53" t="n">
        <v>365</v>
      </c>
      <c r="J909" s="47" t="s">
        <v>235</v>
      </c>
      <c r="K909" s="54" t="n">
        <v>15.18</v>
      </c>
      <c r="L909" s="55" t="n">
        <f aca="false">IF(COUNT(F909)=0,50,IF(F909&gt;=0,100,IF(F909&gt;=-0.02,50,0)))</f>
        <v>100</v>
      </c>
      <c r="M909" s="55" t="n">
        <f aca="false">IF(COUNT(G909)=0,50,IF(G909&gt;-0.06,100,IF(G909&gt;-0.15,50,0)))</f>
        <v>100</v>
      </c>
      <c r="N909" s="55" t="n">
        <f aca="false">IF(COUNT(H909)=0,50,IF(H909&gt;=0.6,100,IF(H909&gt;=0.4,50,0)))</f>
        <v>100</v>
      </c>
      <c r="O909" s="55" t="n">
        <f aca="false">IF(COUNT(I909)=0,50,IF(J909="proxy_vix",50,IF(I909&lt;350,100,IF(I909&lt;=450,50,0))))</f>
        <v>50</v>
      </c>
      <c r="P909" s="55" t="n">
        <f aca="false">IF(COUNT(K909)=0,50,IF(K909&lt;20,100,IF(K909&lt;=25,50,0)))</f>
        <v>100</v>
      </c>
      <c r="Q909" s="54"/>
      <c r="R909" s="47"/>
      <c r="S909" s="51" t="n">
        <f aca="false">$E909/$E908-1</f>
        <v>0.000107178433177424</v>
      </c>
      <c r="T909" s="56" t="n">
        <f aca="false">$K909/$K908-1</f>
        <v>0.00930851063829796</v>
      </c>
      <c r="V909" s="57"/>
      <c r="W909" s="57"/>
      <c r="Y909" s="1" t="str">
        <f aca="false">IF(AX909&gt;=70,"EASY",IF(AX909&gt;40,"UNCERTAIN","HARD"))</f>
        <v>EASY</v>
      </c>
      <c r="AA909" s="58" t="n">
        <f aca="false">IF($A909&lt;200,"",AVERAGE($E860:$E909)/AVERAGE($E710:$E909)-1)</f>
        <v>0.101001382548292</v>
      </c>
      <c r="AB909" s="59" t="n">
        <f aca="false">LOOKUP($B909,07_L1政策步階!$A$4:$A$14,07_L1政策步階!$C$4:$C$14)</f>
        <v>1</v>
      </c>
      <c r="AC909" s="57"/>
      <c r="AD909" s="57"/>
      <c r="AE909" s="57"/>
      <c r="AF909" s="57"/>
      <c r="AG909" s="57"/>
      <c r="AH909" s="57"/>
      <c r="AI909" s="57"/>
      <c r="AJ909" s="57"/>
      <c r="AK909" s="57"/>
      <c r="AL909" s="59" t="n">
        <f aca="false">IF(ISNUMBER($AA909),IF($AA909&gt;=0.005,100,IF($AA909&gt;=-0.015,50,0)),"")</f>
        <v>100</v>
      </c>
      <c r="AM909" s="59" t="n">
        <f aca="false">IF(ISNUMBER($AB909),IF($AB909=1,100,IF($AB909=0,50,0)),"")</f>
        <v>100</v>
      </c>
      <c r="AN909" s="0" t="str">
        <f aca="false">IF(ISNUMBER($AC909),IF($AC909&gt;=0.001,100,IF($AC909&gt;=-0.003,50,0)),"")</f>
        <v/>
      </c>
      <c r="AO909" s="0" t="str">
        <f aca="false">IF(ISNUMBER($AD909),IF($AD909&gt;=0.04,100,IF($AD909&gt;=0,50,0)),"")</f>
        <v/>
      </c>
      <c r="AP909" s="0" t="str">
        <f aca="false">IF(ISNUMBER($AE909),IF($AE909&gt;=25,100,IF($AE909&gt;=-75,50,0)),"")</f>
        <v/>
      </c>
      <c r="AQ909" s="0" t="str">
        <f aca="false">IF(ISNUMBER($AF909),IF($AF909&gt;0,100,IF($AF909&gt;=-50,50,0)),"")</f>
        <v/>
      </c>
      <c r="AR909" s="0" t="str">
        <f aca="false">IF(ISNUMBER($AG909),IF($AG909=1,100,IF($AG909=0,50,0)),"")</f>
        <v/>
      </c>
      <c r="AS909" s="0" t="str">
        <f aca="false">IF(ISNUMBER($AH909),IF($AH909&lt;0,100,IF($AH909&lt;=20,50,0)),"")</f>
        <v/>
      </c>
      <c r="AT909" s="0" t="str">
        <f aca="false">IF(ISNUMBER($AI909),IF($AI909&lt;0.95,100,IF($AI909&lt;=1,50,0)),"")</f>
        <v/>
      </c>
      <c r="AU909" s="0" t="str">
        <f aca="false">IF(ISNUMBER($AJ909),IF($AJ909&lt;30,0,IF($AJ909&lt;40,50,IF($AJ909&lt;=90,100,50))),"")</f>
        <v/>
      </c>
      <c r="AV909" s="0" t="str">
        <f aca="false">IF(ISNUMBER($AK909),IF($AK909&gt;-0.2,100,IF($AK909&gt;=-0.4,50,0)),"")</f>
        <v/>
      </c>
      <c r="AW909" s="59" t="n">
        <f aca="false">01_指標庫!$H$4*ISNUMBER($F909)+01_指標庫!$H$5*ISNUMBER($AA909)+01_指標庫!$H$6*ISNUMBER($G909)+01_指標庫!$H$7*ISNUMBER($H909)+01_指標庫!$H$8*ISNUMBER($AF909)+01_指標庫!$H$9*ISNUMBER($AG909)+01_指標庫!$H$10*ISNUMBER($AB909)+01_指標庫!$H$11*ISNUMBER($AC909)+01_指標庫!$H$12*ISNUMBER($AD909)+01_指標庫!$H$13*ISNUMBER($AE909)+01_指標庫!$H$14*ISNUMBER($I909)+01_指標庫!$H$15*ISNUMBER($AH909)+01_指標庫!$H$16*ISNUMBER($K909)+01_指標庫!$H$17*ISNUMBER($AI909)+01_指標庫!$H$18*ISNUMBER($AJ909)+01_指標庫!$H$19*ISNUMBER($AK909)+01_指標庫!$H$20*ISNUMBER($BB909)+01_指標庫!$H$21*ISNUMBER($BC909)</f>
        <v>51</v>
      </c>
      <c r="AX909" s="59" t="n">
        <f aca="false">IF(AW909=0,50,ROUND((01_指標庫!$H$4*IF(ISNUMBER($F909),L909,0)+01_指標庫!$H$5*IF(ISNUMBER($AA909),AL909,0)+01_指標庫!$H$6*IF(ISNUMBER($G909),M909,0)+01_指標庫!$H$7*IF(ISNUMBER($H909),N909,0)+01_指標庫!$H$8*IF(ISNUMBER($AF909),AQ909,0)+01_指標庫!$H$9*IF(ISNUMBER($AG909),AR909,0)+01_指標庫!$H$10*IF(ISNUMBER($AB909),AM909,0)+01_指標庫!$H$11*IF(ISNUMBER($AC909),AN909,0)+01_指標庫!$H$12*IF(ISNUMBER($AD909),AO909,0)+01_指標庫!$H$13*IF(ISNUMBER($AE909),AP909,0)+01_指標庫!$H$14*IF(ISNUMBER($I909),O909,0)+01_指標庫!$H$15*IF(ISNUMBER($AH909),AS909,0)+01_指標庫!$H$16*IF(ISNUMBER($K909),P909,0)+01_指標庫!$H$17*IF(ISNUMBER($AI909),AT909,0)+01_指標庫!$H$18*IF(ISNUMBER($AJ909),AU909,0)+01_指標庫!$H$19*IF(ISNUMBER($AK909),AV909,0)+01_指標庫!$H$20*IF(ISNUMBER($BB909),BB909,0)+01_指標庫!$H$21*IF(ISNUMBER($BC909),BC909,0))/AW909,1))</f>
        <v>92.2</v>
      </c>
      <c r="AY909" s="60"/>
      <c r="AZ909" s="60"/>
      <c r="BA909" s="58" t="n">
        <f aca="false">AVERAGE($E905:$E909)/AVERAGE($E900:$E909)-1</f>
        <v>0.016782029445215</v>
      </c>
      <c r="BB909" s="59" t="n">
        <f aca="false">IF(ISNUMBER($BA909),IF(OR($S909&lt;=-0.03,$BA909&lt;-0.003),0,IF(OR($S909&lt;=-0.02,$BA909&lt;0.01),50,100)),"")</f>
        <v>100</v>
      </c>
      <c r="BC909" s="0" t="str">
        <f aca="false">IF(OR(COUNT($AZ909)=0,COUNT($AZ908)=0),"",IF(OR($AY909/$AZ908-1&lt;=-0.03,$AZ909/$AZ908-1&lt;=-0.045,IF(COUNT($AZ900:$AZ909)=10,AVERAGE($AZ905:$AZ909)/AVERAGE($AZ900:$AZ909)-1&lt;-0.01,FALSE())),0,IF(OR($AZ909/$AZ908-1&lt;=-0.02,IF(COUNT($AZ900:$AZ909)=10,AVERAGE($AZ905:$AZ909)/AVERAGE($AZ900:$AZ909)-1&lt;0.005,FALSE())),50,100)))</f>
        <v/>
      </c>
    </row>
    <row r="910" customFormat="false" ht="15" hidden="false" customHeight="true" outlineLevel="0" collapsed="false">
      <c r="A910" s="47" t="n">
        <v>906</v>
      </c>
      <c r="B910" s="48" t="n">
        <v>43873</v>
      </c>
      <c r="C910" s="47" t="n">
        <v>2020</v>
      </c>
      <c r="D910" s="49" t="s">
        <v>238</v>
      </c>
      <c r="E910" s="50" t="n">
        <v>9613.2</v>
      </c>
      <c r="F910" s="51" t="n">
        <v>0.193709</v>
      </c>
      <c r="G910" s="51" t="n">
        <v>0</v>
      </c>
      <c r="H910" s="52" t="n">
        <v>0.9796</v>
      </c>
      <c r="I910" s="53" t="n">
        <v>359</v>
      </c>
      <c r="J910" s="47" t="s">
        <v>235</v>
      </c>
      <c r="K910" s="54" t="n">
        <v>13.74</v>
      </c>
      <c r="L910" s="55" t="n">
        <f aca="false">IF(COUNT(F910)=0,50,IF(F910&gt;=0,100,IF(F910&gt;=-0.02,50,0)))</f>
        <v>100</v>
      </c>
      <c r="M910" s="55" t="n">
        <f aca="false">IF(COUNT(G910)=0,50,IF(G910&gt;-0.06,100,IF(G910&gt;-0.15,50,0)))</f>
        <v>100</v>
      </c>
      <c r="N910" s="55" t="n">
        <f aca="false">IF(COUNT(H910)=0,50,IF(H910&gt;=0.6,100,IF(H910&gt;=0.4,50,0)))</f>
        <v>100</v>
      </c>
      <c r="O910" s="55" t="n">
        <f aca="false">IF(COUNT(I910)=0,50,IF(J910="proxy_vix",50,IF(I910&lt;350,100,IF(I910&lt;=450,50,0))))</f>
        <v>50</v>
      </c>
      <c r="P910" s="55" t="n">
        <f aca="false">IF(COUNT(K910)=0,50,IF(K910&lt;20,100,IF(K910&lt;=25,50,0)))</f>
        <v>100</v>
      </c>
      <c r="Q910" s="54"/>
      <c r="R910" s="47"/>
      <c r="S910" s="51" t="n">
        <f aca="false">$E910/$E909-1</f>
        <v>0.0100169575934086</v>
      </c>
      <c r="T910" s="56" t="n">
        <f aca="false">$K910/$K909-1</f>
        <v>-0.0948616600790514</v>
      </c>
      <c r="V910" s="57"/>
      <c r="W910" s="57"/>
      <c r="Y910" s="1" t="str">
        <f aca="false">IF(AX910&gt;=70,"EASY",IF(AX910&gt;40,"UNCERTAIN","HARD"))</f>
        <v>EASY</v>
      </c>
      <c r="AA910" s="58" t="n">
        <f aca="false">IF($A910&lt;200,"",AVERAGE($E861:$E910)/AVERAGE($E711:$E910)-1)</f>
        <v>0.102792422473642</v>
      </c>
      <c r="AB910" s="59" t="n">
        <f aca="false">LOOKUP($B910,07_L1政策步階!$A$4:$A$14,07_L1政策步階!$C$4:$C$14)</f>
        <v>1</v>
      </c>
      <c r="AC910" s="57"/>
      <c r="AD910" s="57"/>
      <c r="AE910" s="57"/>
      <c r="AF910" s="57"/>
      <c r="AG910" s="57"/>
      <c r="AH910" s="57"/>
      <c r="AI910" s="57"/>
      <c r="AJ910" s="57"/>
      <c r="AK910" s="57"/>
      <c r="AL910" s="59" t="n">
        <f aca="false">IF(ISNUMBER($AA910),IF($AA910&gt;=0.005,100,IF($AA910&gt;=-0.015,50,0)),"")</f>
        <v>100</v>
      </c>
      <c r="AM910" s="59" t="n">
        <f aca="false">IF(ISNUMBER($AB910),IF($AB910=1,100,IF($AB910=0,50,0)),"")</f>
        <v>100</v>
      </c>
      <c r="AN910" s="0" t="str">
        <f aca="false">IF(ISNUMBER($AC910),IF($AC910&gt;=0.001,100,IF($AC910&gt;=-0.003,50,0)),"")</f>
        <v/>
      </c>
      <c r="AO910" s="0" t="str">
        <f aca="false">IF(ISNUMBER($AD910),IF($AD910&gt;=0.04,100,IF($AD910&gt;=0,50,0)),"")</f>
        <v/>
      </c>
      <c r="AP910" s="0" t="str">
        <f aca="false">IF(ISNUMBER($AE910),IF($AE910&gt;=25,100,IF($AE910&gt;=-75,50,0)),"")</f>
        <v/>
      </c>
      <c r="AQ910" s="0" t="str">
        <f aca="false">IF(ISNUMBER($AF910),IF($AF910&gt;0,100,IF($AF910&gt;=-50,50,0)),"")</f>
        <v/>
      </c>
      <c r="AR910" s="0" t="str">
        <f aca="false">IF(ISNUMBER($AG910),IF($AG910=1,100,IF($AG910=0,50,0)),"")</f>
        <v/>
      </c>
      <c r="AS910" s="0" t="str">
        <f aca="false">IF(ISNUMBER($AH910),IF($AH910&lt;0,100,IF($AH910&lt;=20,50,0)),"")</f>
        <v/>
      </c>
      <c r="AT910" s="0" t="str">
        <f aca="false">IF(ISNUMBER($AI910),IF($AI910&lt;0.95,100,IF($AI910&lt;=1,50,0)),"")</f>
        <v/>
      </c>
      <c r="AU910" s="0" t="str">
        <f aca="false">IF(ISNUMBER($AJ910),IF($AJ910&lt;30,0,IF($AJ910&lt;40,50,IF($AJ910&lt;=90,100,50))),"")</f>
        <v/>
      </c>
      <c r="AV910" s="0" t="str">
        <f aca="false">IF(ISNUMBER($AK910),IF($AK910&gt;-0.2,100,IF($AK910&gt;=-0.4,50,0)),"")</f>
        <v/>
      </c>
      <c r="AW910" s="59" t="n">
        <f aca="false">01_指標庫!$H$4*ISNUMBER($F910)+01_指標庫!$H$5*ISNUMBER($AA910)+01_指標庫!$H$6*ISNUMBER($G910)+01_指標庫!$H$7*ISNUMBER($H910)+01_指標庫!$H$8*ISNUMBER($AF910)+01_指標庫!$H$9*ISNUMBER($AG910)+01_指標庫!$H$10*ISNUMBER($AB910)+01_指標庫!$H$11*ISNUMBER($AC910)+01_指標庫!$H$12*ISNUMBER($AD910)+01_指標庫!$H$13*ISNUMBER($AE910)+01_指標庫!$H$14*ISNUMBER($I910)+01_指標庫!$H$15*ISNUMBER($AH910)+01_指標庫!$H$16*ISNUMBER($K910)+01_指標庫!$H$17*ISNUMBER($AI910)+01_指標庫!$H$18*ISNUMBER($AJ910)+01_指標庫!$H$19*ISNUMBER($AK910)+01_指標庫!$H$20*ISNUMBER($BB910)+01_指標庫!$H$21*ISNUMBER($BC910)</f>
        <v>51</v>
      </c>
      <c r="AX910" s="59" t="n">
        <f aca="false">IF(AW910=0,50,ROUND((01_指標庫!$H$4*IF(ISNUMBER($F910),L910,0)+01_指標庫!$H$5*IF(ISNUMBER($AA910),AL910,0)+01_指標庫!$H$6*IF(ISNUMBER($G910),M910,0)+01_指標庫!$H$7*IF(ISNUMBER($H910),N910,0)+01_指標庫!$H$8*IF(ISNUMBER($AF910),AQ910,0)+01_指標庫!$H$9*IF(ISNUMBER($AG910),AR910,0)+01_指標庫!$H$10*IF(ISNUMBER($AB910),AM910,0)+01_指標庫!$H$11*IF(ISNUMBER($AC910),AN910,0)+01_指標庫!$H$12*IF(ISNUMBER($AD910),AO910,0)+01_指標庫!$H$13*IF(ISNUMBER($AE910),AP910,0)+01_指標庫!$H$14*IF(ISNUMBER($I910),O910,0)+01_指標庫!$H$15*IF(ISNUMBER($AH910),AS910,0)+01_指標庫!$H$16*IF(ISNUMBER($K910),P910,0)+01_指標庫!$H$17*IF(ISNUMBER($AI910),AT910,0)+01_指標庫!$H$18*IF(ISNUMBER($AJ910),AU910,0)+01_指標庫!$H$19*IF(ISNUMBER($AK910),AV910,0)+01_指標庫!$H$20*IF(ISNUMBER($BB910),BB910,0)+01_指標庫!$H$21*IF(ISNUMBER($BC910),BC910,0))/AW910,1))</f>
        <v>92.2</v>
      </c>
      <c r="AY910" s="60"/>
      <c r="AZ910" s="60"/>
      <c r="BA910" s="58" t="n">
        <f aca="false">AVERAGE($E906:$E910)/AVERAGE($E901:$E910)-1</f>
        <v>0.0164745342149286</v>
      </c>
      <c r="BB910" s="59" t="n">
        <f aca="false">IF(ISNUMBER($BA910),IF(OR($S910&lt;=-0.03,$BA910&lt;-0.003),0,IF(OR($S910&lt;=-0.02,$BA910&lt;0.01),50,100)),"")</f>
        <v>100</v>
      </c>
      <c r="BC910" s="0" t="str">
        <f aca="false">IF(OR(COUNT($AZ910)=0,COUNT($AZ909)=0),"",IF(OR($AY910/$AZ909-1&lt;=-0.03,$AZ910/$AZ909-1&lt;=-0.045,IF(COUNT($AZ901:$AZ910)=10,AVERAGE($AZ906:$AZ910)/AVERAGE($AZ901:$AZ910)-1&lt;-0.01,FALSE())),0,IF(OR($AZ910/$AZ909-1&lt;=-0.02,IF(COUNT($AZ901:$AZ910)=10,AVERAGE($AZ906:$AZ910)/AVERAGE($AZ901:$AZ910)-1&lt;0.005,FALSE())),50,100)))</f>
        <v/>
      </c>
    </row>
    <row r="911" customFormat="false" ht="15" hidden="false" customHeight="true" outlineLevel="0" collapsed="false">
      <c r="A911" s="47" t="n">
        <v>907</v>
      </c>
      <c r="B911" s="48" t="n">
        <v>43874</v>
      </c>
      <c r="C911" s="47" t="n">
        <v>2020</v>
      </c>
      <c r="D911" s="49" t="s">
        <v>239</v>
      </c>
      <c r="E911" s="50" t="n">
        <v>9595.7</v>
      </c>
      <c r="F911" s="51" t="n">
        <v>0.190195</v>
      </c>
      <c r="G911" s="51" t="n">
        <v>-0.00182</v>
      </c>
      <c r="H911" s="52" t="n">
        <v>0.9592</v>
      </c>
      <c r="I911" s="53" t="n">
        <v>357</v>
      </c>
      <c r="J911" s="47" t="s">
        <v>235</v>
      </c>
      <c r="K911" s="54" t="n">
        <v>14.15</v>
      </c>
      <c r="L911" s="55" t="n">
        <f aca="false">IF(COUNT(F911)=0,50,IF(F911&gt;=0,100,IF(F911&gt;=-0.02,50,0)))</f>
        <v>100</v>
      </c>
      <c r="M911" s="55" t="n">
        <f aca="false">IF(COUNT(G911)=0,50,IF(G911&gt;-0.06,100,IF(G911&gt;-0.15,50,0)))</f>
        <v>100</v>
      </c>
      <c r="N911" s="55" t="n">
        <f aca="false">IF(COUNT(H911)=0,50,IF(H911&gt;=0.6,100,IF(H911&gt;=0.4,50,0)))</f>
        <v>100</v>
      </c>
      <c r="O911" s="55" t="n">
        <f aca="false">IF(COUNT(I911)=0,50,IF(J911="proxy_vix",50,IF(I911&lt;350,100,IF(I911&lt;=450,50,0))))</f>
        <v>50</v>
      </c>
      <c r="P911" s="55" t="n">
        <f aca="false">IF(COUNT(K911)=0,50,IF(K911&lt;20,100,IF(K911&lt;=25,50,0)))</f>
        <v>100</v>
      </c>
      <c r="Q911" s="54"/>
      <c r="R911" s="47"/>
      <c r="S911" s="51" t="n">
        <f aca="false">$E911/$E910-1</f>
        <v>-0.00182041359796947</v>
      </c>
      <c r="T911" s="56" t="n">
        <f aca="false">$K911/$K910-1</f>
        <v>0.029839883551674</v>
      </c>
      <c r="V911" s="57"/>
      <c r="W911" s="57"/>
      <c r="Y911" s="1" t="str">
        <f aca="false">IF(AX911&gt;=70,"EASY",IF(AX911&gt;40,"UNCERTAIN","HARD"))</f>
        <v>EASY</v>
      </c>
      <c r="AA911" s="58" t="n">
        <f aca="false">IF($A911&lt;200,"",AVERAGE($E862:$E911)/AVERAGE($E712:$E911)-1)</f>
        <v>0.104742879327974</v>
      </c>
      <c r="AB911" s="59" t="n">
        <f aca="false">LOOKUP($B911,07_L1政策步階!$A$4:$A$14,07_L1政策步階!$C$4:$C$14)</f>
        <v>1</v>
      </c>
      <c r="AC911" s="57"/>
      <c r="AD911" s="57"/>
      <c r="AE911" s="57"/>
      <c r="AF911" s="57"/>
      <c r="AG911" s="57"/>
      <c r="AH911" s="57"/>
      <c r="AI911" s="57"/>
      <c r="AJ911" s="57"/>
      <c r="AK911" s="57"/>
      <c r="AL911" s="59" t="n">
        <f aca="false">IF(ISNUMBER($AA911),IF($AA911&gt;=0.005,100,IF($AA911&gt;=-0.015,50,0)),"")</f>
        <v>100</v>
      </c>
      <c r="AM911" s="59" t="n">
        <f aca="false">IF(ISNUMBER($AB911),IF($AB911=1,100,IF($AB911=0,50,0)),"")</f>
        <v>100</v>
      </c>
      <c r="AN911" s="0" t="str">
        <f aca="false">IF(ISNUMBER($AC911),IF($AC911&gt;=0.001,100,IF($AC911&gt;=-0.003,50,0)),"")</f>
        <v/>
      </c>
      <c r="AO911" s="0" t="str">
        <f aca="false">IF(ISNUMBER($AD911),IF($AD911&gt;=0.04,100,IF($AD911&gt;=0,50,0)),"")</f>
        <v/>
      </c>
      <c r="AP911" s="0" t="str">
        <f aca="false">IF(ISNUMBER($AE911),IF($AE911&gt;=25,100,IF($AE911&gt;=-75,50,0)),"")</f>
        <v/>
      </c>
      <c r="AQ911" s="0" t="str">
        <f aca="false">IF(ISNUMBER($AF911),IF($AF911&gt;0,100,IF($AF911&gt;=-50,50,0)),"")</f>
        <v/>
      </c>
      <c r="AR911" s="0" t="str">
        <f aca="false">IF(ISNUMBER($AG911),IF($AG911=1,100,IF($AG911=0,50,0)),"")</f>
        <v/>
      </c>
      <c r="AS911" s="0" t="str">
        <f aca="false">IF(ISNUMBER($AH911),IF($AH911&lt;0,100,IF($AH911&lt;=20,50,0)),"")</f>
        <v/>
      </c>
      <c r="AT911" s="0" t="str">
        <f aca="false">IF(ISNUMBER($AI911),IF($AI911&lt;0.95,100,IF($AI911&lt;=1,50,0)),"")</f>
        <v/>
      </c>
      <c r="AU911" s="0" t="str">
        <f aca="false">IF(ISNUMBER($AJ911),IF($AJ911&lt;30,0,IF($AJ911&lt;40,50,IF($AJ911&lt;=90,100,50))),"")</f>
        <v/>
      </c>
      <c r="AV911" s="0" t="str">
        <f aca="false">IF(ISNUMBER($AK911),IF($AK911&gt;-0.2,100,IF($AK911&gt;=-0.4,50,0)),"")</f>
        <v/>
      </c>
      <c r="AW911" s="59" t="n">
        <f aca="false">01_指標庫!$H$4*ISNUMBER($F911)+01_指標庫!$H$5*ISNUMBER($AA911)+01_指標庫!$H$6*ISNUMBER($G911)+01_指標庫!$H$7*ISNUMBER($H911)+01_指標庫!$H$8*ISNUMBER($AF911)+01_指標庫!$H$9*ISNUMBER($AG911)+01_指標庫!$H$10*ISNUMBER($AB911)+01_指標庫!$H$11*ISNUMBER($AC911)+01_指標庫!$H$12*ISNUMBER($AD911)+01_指標庫!$H$13*ISNUMBER($AE911)+01_指標庫!$H$14*ISNUMBER($I911)+01_指標庫!$H$15*ISNUMBER($AH911)+01_指標庫!$H$16*ISNUMBER($K911)+01_指標庫!$H$17*ISNUMBER($AI911)+01_指標庫!$H$18*ISNUMBER($AJ911)+01_指標庫!$H$19*ISNUMBER($AK911)+01_指標庫!$H$20*ISNUMBER($BB911)+01_指標庫!$H$21*ISNUMBER($BC911)</f>
        <v>51</v>
      </c>
      <c r="AX911" s="59" t="n">
        <f aca="false">IF(AW911=0,50,ROUND((01_指標庫!$H$4*IF(ISNUMBER($F911),L911,0)+01_指標庫!$H$5*IF(ISNUMBER($AA911),AL911,0)+01_指標庫!$H$6*IF(ISNUMBER($G911),M911,0)+01_指標庫!$H$7*IF(ISNUMBER($H911),N911,0)+01_指標庫!$H$8*IF(ISNUMBER($AF911),AQ911,0)+01_指標庫!$H$9*IF(ISNUMBER($AG911),AR911,0)+01_指標庫!$H$10*IF(ISNUMBER($AB911),AM911,0)+01_指標庫!$H$11*IF(ISNUMBER($AC911),AN911,0)+01_指標庫!$H$12*IF(ISNUMBER($AD911),AO911,0)+01_指標庫!$H$13*IF(ISNUMBER($AE911),AP911,0)+01_指標庫!$H$14*IF(ISNUMBER($I911),O911,0)+01_指標庫!$H$15*IF(ISNUMBER($AH911),AS911,0)+01_指標庫!$H$16*IF(ISNUMBER($K911),P911,0)+01_指標庫!$H$17*IF(ISNUMBER($AI911),AT911,0)+01_指標庫!$H$18*IF(ISNUMBER($AJ911),AU911,0)+01_指標庫!$H$19*IF(ISNUMBER($AK911),AV911,0)+01_指標庫!$H$20*IF(ISNUMBER($BB911),BB911,0)+01_指標庫!$H$21*IF(ISNUMBER($BC911),BC911,0))/AW911,1))</f>
        <v>92.2</v>
      </c>
      <c r="AY911" s="60"/>
      <c r="AZ911" s="60"/>
      <c r="BA911" s="58" t="n">
        <f aca="false">AVERAGE($E907:$E911)/AVERAGE($E902:$E911)-1</f>
        <v>0.0146896120643298</v>
      </c>
      <c r="BB911" s="59" t="n">
        <f aca="false">IF(ISNUMBER($BA911),IF(OR($S911&lt;=-0.03,$BA911&lt;-0.003),0,IF(OR($S911&lt;=-0.02,$BA911&lt;0.01),50,100)),"")</f>
        <v>100</v>
      </c>
      <c r="BC911" s="0" t="str">
        <f aca="false">IF(OR(COUNT($AZ911)=0,COUNT($AZ910)=0),"",IF(OR($AY911/$AZ910-1&lt;=-0.03,$AZ911/$AZ910-1&lt;=-0.045,IF(COUNT($AZ902:$AZ911)=10,AVERAGE($AZ907:$AZ911)/AVERAGE($AZ902:$AZ911)-1&lt;-0.01,FALSE())),0,IF(OR($AZ911/$AZ910-1&lt;=-0.02,IF(COUNT($AZ902:$AZ911)=10,AVERAGE($AZ907:$AZ911)/AVERAGE($AZ902:$AZ911)-1&lt;0.005,FALSE())),50,100)))</f>
        <v/>
      </c>
    </row>
    <row r="912" customFormat="false" ht="15" hidden="false" customHeight="true" outlineLevel="0" collapsed="false">
      <c r="A912" s="47" t="n">
        <v>908</v>
      </c>
      <c r="B912" s="48" t="n">
        <v>43875</v>
      </c>
      <c r="C912" s="47" t="n">
        <v>2020</v>
      </c>
      <c r="D912" s="49" t="s">
        <v>234</v>
      </c>
      <c r="E912" s="50" t="n">
        <v>9623.58</v>
      </c>
      <c r="F912" s="51" t="n">
        <v>0.192269</v>
      </c>
      <c r="G912" s="51" t="n">
        <v>0</v>
      </c>
      <c r="H912" s="52" t="n">
        <v>0.9592</v>
      </c>
      <c r="I912" s="53" t="n">
        <v>356</v>
      </c>
      <c r="J912" s="47" t="s">
        <v>235</v>
      </c>
      <c r="K912" s="54" t="n">
        <v>13.68</v>
      </c>
      <c r="L912" s="55" t="n">
        <f aca="false">IF(COUNT(F912)=0,50,IF(F912&gt;=0,100,IF(F912&gt;=-0.02,50,0)))</f>
        <v>100</v>
      </c>
      <c r="M912" s="55" t="n">
        <f aca="false">IF(COUNT(G912)=0,50,IF(G912&gt;-0.06,100,IF(G912&gt;-0.15,50,0)))</f>
        <v>100</v>
      </c>
      <c r="N912" s="55" t="n">
        <f aca="false">IF(COUNT(H912)=0,50,IF(H912&gt;=0.6,100,IF(H912&gt;=0.4,50,0)))</f>
        <v>100</v>
      </c>
      <c r="O912" s="55" t="n">
        <f aca="false">IF(COUNT(I912)=0,50,IF(J912="proxy_vix",50,IF(I912&lt;350,100,IF(I912&lt;=450,50,0))))</f>
        <v>50</v>
      </c>
      <c r="P912" s="55" t="n">
        <f aca="false">IF(COUNT(K912)=0,50,IF(K912&lt;20,100,IF(K912&lt;=25,50,0)))</f>
        <v>100</v>
      </c>
      <c r="Q912" s="54"/>
      <c r="R912" s="47"/>
      <c r="S912" s="51" t="n">
        <f aca="false">$E912/$E911-1</f>
        <v>0.00290546807424152</v>
      </c>
      <c r="T912" s="56" t="n">
        <f aca="false">$K912/$K911-1</f>
        <v>-0.0332155477031803</v>
      </c>
      <c r="V912" s="57"/>
      <c r="W912" s="57"/>
      <c r="Y912" s="1" t="str">
        <f aca="false">IF(AX912&gt;=70,"EASY",IF(AX912&gt;40,"UNCERTAIN","HARD"))</f>
        <v>EASY</v>
      </c>
      <c r="AA912" s="58" t="n">
        <f aca="false">IF($A912&lt;200,"",AVERAGE($E863:$E912)/AVERAGE($E713:$E912)-1)</f>
        <v>0.106853711718967</v>
      </c>
      <c r="AB912" s="59" t="n">
        <f aca="false">LOOKUP($B912,07_L1政策步階!$A$4:$A$14,07_L1政策步階!$C$4:$C$14)</f>
        <v>1</v>
      </c>
      <c r="AC912" s="57"/>
      <c r="AD912" s="57"/>
      <c r="AE912" s="57"/>
      <c r="AF912" s="57"/>
      <c r="AG912" s="57"/>
      <c r="AH912" s="57"/>
      <c r="AI912" s="57"/>
      <c r="AJ912" s="57"/>
      <c r="AK912" s="57"/>
      <c r="AL912" s="59" t="n">
        <f aca="false">IF(ISNUMBER($AA912),IF($AA912&gt;=0.005,100,IF($AA912&gt;=-0.015,50,0)),"")</f>
        <v>100</v>
      </c>
      <c r="AM912" s="59" t="n">
        <f aca="false">IF(ISNUMBER($AB912),IF($AB912=1,100,IF($AB912=0,50,0)),"")</f>
        <v>100</v>
      </c>
      <c r="AN912" s="0" t="str">
        <f aca="false">IF(ISNUMBER($AC912),IF($AC912&gt;=0.001,100,IF($AC912&gt;=-0.003,50,0)),"")</f>
        <v/>
      </c>
      <c r="AO912" s="0" t="str">
        <f aca="false">IF(ISNUMBER($AD912),IF($AD912&gt;=0.04,100,IF($AD912&gt;=0,50,0)),"")</f>
        <v/>
      </c>
      <c r="AP912" s="0" t="str">
        <f aca="false">IF(ISNUMBER($AE912),IF($AE912&gt;=25,100,IF($AE912&gt;=-75,50,0)),"")</f>
        <v/>
      </c>
      <c r="AQ912" s="0" t="str">
        <f aca="false">IF(ISNUMBER($AF912),IF($AF912&gt;0,100,IF($AF912&gt;=-50,50,0)),"")</f>
        <v/>
      </c>
      <c r="AR912" s="0" t="str">
        <f aca="false">IF(ISNUMBER($AG912),IF($AG912=1,100,IF($AG912=0,50,0)),"")</f>
        <v/>
      </c>
      <c r="AS912" s="0" t="str">
        <f aca="false">IF(ISNUMBER($AH912),IF($AH912&lt;0,100,IF($AH912&lt;=20,50,0)),"")</f>
        <v/>
      </c>
      <c r="AT912" s="0" t="str">
        <f aca="false">IF(ISNUMBER($AI912),IF($AI912&lt;0.95,100,IF($AI912&lt;=1,50,0)),"")</f>
        <v/>
      </c>
      <c r="AU912" s="0" t="str">
        <f aca="false">IF(ISNUMBER($AJ912),IF($AJ912&lt;30,0,IF($AJ912&lt;40,50,IF($AJ912&lt;=90,100,50))),"")</f>
        <v/>
      </c>
      <c r="AV912" s="0" t="str">
        <f aca="false">IF(ISNUMBER($AK912),IF($AK912&gt;-0.2,100,IF($AK912&gt;=-0.4,50,0)),"")</f>
        <v/>
      </c>
      <c r="AW912" s="59" t="n">
        <f aca="false">01_指標庫!$H$4*ISNUMBER($F912)+01_指標庫!$H$5*ISNUMBER($AA912)+01_指標庫!$H$6*ISNUMBER($G912)+01_指標庫!$H$7*ISNUMBER($H912)+01_指標庫!$H$8*ISNUMBER($AF912)+01_指標庫!$H$9*ISNUMBER($AG912)+01_指標庫!$H$10*ISNUMBER($AB912)+01_指標庫!$H$11*ISNUMBER($AC912)+01_指標庫!$H$12*ISNUMBER($AD912)+01_指標庫!$H$13*ISNUMBER($AE912)+01_指標庫!$H$14*ISNUMBER($I912)+01_指標庫!$H$15*ISNUMBER($AH912)+01_指標庫!$H$16*ISNUMBER($K912)+01_指標庫!$H$17*ISNUMBER($AI912)+01_指標庫!$H$18*ISNUMBER($AJ912)+01_指標庫!$H$19*ISNUMBER($AK912)+01_指標庫!$H$20*ISNUMBER($BB912)+01_指標庫!$H$21*ISNUMBER($BC912)</f>
        <v>51</v>
      </c>
      <c r="AX912" s="59" t="n">
        <f aca="false">IF(AW912=0,50,ROUND((01_指標庫!$H$4*IF(ISNUMBER($F912),L912,0)+01_指標庫!$H$5*IF(ISNUMBER($AA912),AL912,0)+01_指標庫!$H$6*IF(ISNUMBER($G912),M912,0)+01_指標庫!$H$7*IF(ISNUMBER($H912),N912,0)+01_指標庫!$H$8*IF(ISNUMBER($AF912),AQ912,0)+01_指標庫!$H$9*IF(ISNUMBER($AG912),AR912,0)+01_指標庫!$H$10*IF(ISNUMBER($AB912),AM912,0)+01_指標庫!$H$11*IF(ISNUMBER($AC912),AN912,0)+01_指標庫!$H$12*IF(ISNUMBER($AD912),AO912,0)+01_指標庫!$H$13*IF(ISNUMBER($AE912),AP912,0)+01_指標庫!$H$14*IF(ISNUMBER($I912),O912,0)+01_指標庫!$H$15*IF(ISNUMBER($AH912),AS912,0)+01_指標庫!$H$16*IF(ISNUMBER($K912),P912,0)+01_指標庫!$H$17*IF(ISNUMBER($AI912),AT912,0)+01_指標庫!$H$18*IF(ISNUMBER($AJ912),AU912,0)+01_指標庫!$H$19*IF(ISNUMBER($AK912),AV912,0)+01_指標庫!$H$20*IF(ISNUMBER($BB912),BB912,0)+01_指標庫!$H$21*IF(ISNUMBER($BC912),BC912,0))/AW912,1))</f>
        <v>92.2</v>
      </c>
      <c r="AY912" s="60"/>
      <c r="AZ912" s="60"/>
      <c r="BA912" s="58" t="n">
        <f aca="false">AVERAGE($E908:$E912)/AVERAGE($E903:$E912)-1</f>
        <v>0.0126122821430523</v>
      </c>
      <c r="BB912" s="59" t="n">
        <f aca="false">IF(ISNUMBER($BA912),IF(OR($S912&lt;=-0.03,$BA912&lt;-0.003),0,IF(OR($S912&lt;=-0.02,$BA912&lt;0.01),50,100)),"")</f>
        <v>100</v>
      </c>
      <c r="BC912" s="0" t="str">
        <f aca="false">IF(OR(COUNT($AZ912)=0,COUNT($AZ911)=0),"",IF(OR($AY912/$AZ911-1&lt;=-0.03,$AZ912/$AZ911-1&lt;=-0.045,IF(COUNT($AZ903:$AZ912)=10,AVERAGE($AZ908:$AZ912)/AVERAGE($AZ903:$AZ912)-1&lt;-0.01,FALSE())),0,IF(OR($AZ912/$AZ911-1&lt;=-0.02,IF(COUNT($AZ903:$AZ912)=10,AVERAGE($AZ908:$AZ912)/AVERAGE($AZ903:$AZ912)-1&lt;0.005,FALSE())),50,100)))</f>
        <v/>
      </c>
    </row>
    <row r="913" customFormat="false" ht="15" hidden="false" customHeight="true" outlineLevel="0" collapsed="false">
      <c r="A913" s="47" t="n">
        <v>909</v>
      </c>
      <c r="B913" s="48" t="n">
        <v>43879</v>
      </c>
      <c r="C913" s="47" t="n">
        <v>2020</v>
      </c>
      <c r="D913" s="49" t="s">
        <v>237</v>
      </c>
      <c r="E913" s="50" t="n">
        <v>9629.8</v>
      </c>
      <c r="F913" s="51" t="n">
        <v>0.191633</v>
      </c>
      <c r="G913" s="51" t="n">
        <v>0</v>
      </c>
      <c r="H913" s="52" t="n">
        <v>0.9592</v>
      </c>
      <c r="I913" s="53" t="n">
        <v>361</v>
      </c>
      <c r="J913" s="47" t="s">
        <v>235</v>
      </c>
      <c r="K913" s="54" t="n">
        <v>14.83</v>
      </c>
      <c r="L913" s="55" t="n">
        <f aca="false">IF(COUNT(F913)=0,50,IF(F913&gt;=0,100,IF(F913&gt;=-0.02,50,0)))</f>
        <v>100</v>
      </c>
      <c r="M913" s="55" t="n">
        <f aca="false">IF(COUNT(G913)=0,50,IF(G913&gt;-0.06,100,IF(G913&gt;-0.15,50,0)))</f>
        <v>100</v>
      </c>
      <c r="N913" s="55" t="n">
        <f aca="false">IF(COUNT(H913)=0,50,IF(H913&gt;=0.6,100,IF(H913&gt;=0.4,50,0)))</f>
        <v>100</v>
      </c>
      <c r="O913" s="55" t="n">
        <f aca="false">IF(COUNT(I913)=0,50,IF(J913="proxy_vix",50,IF(I913&lt;350,100,IF(I913&lt;=450,50,0))))</f>
        <v>50</v>
      </c>
      <c r="P913" s="55" t="n">
        <f aca="false">IF(COUNT(K913)=0,50,IF(K913&lt;20,100,IF(K913&lt;=25,50,0)))</f>
        <v>100</v>
      </c>
      <c r="Q913" s="54"/>
      <c r="R913" s="47"/>
      <c r="S913" s="51" t="n">
        <f aca="false">$E913/$E912-1</f>
        <v>0.000646329120763678</v>
      </c>
      <c r="T913" s="56" t="n">
        <f aca="false">$K913/$K912-1</f>
        <v>0.0840643274853801</v>
      </c>
      <c r="V913" s="57"/>
      <c r="W913" s="57"/>
      <c r="Y913" s="1" t="str">
        <f aca="false">IF(AX913&gt;=70,"EASY",IF(AX913&gt;40,"UNCERTAIN","HARD"))</f>
        <v>EASY</v>
      </c>
      <c r="AA913" s="58" t="n">
        <f aca="false">IF($A913&lt;200,"",AVERAGE($E864:$E913)/AVERAGE($E714:$E913)-1)</f>
        <v>0.1088482877245</v>
      </c>
      <c r="AB913" s="59" t="n">
        <f aca="false">LOOKUP($B913,07_L1政策步階!$A$4:$A$14,07_L1政策步階!$C$4:$C$14)</f>
        <v>1</v>
      </c>
      <c r="AC913" s="57"/>
      <c r="AD913" s="57"/>
      <c r="AE913" s="57"/>
      <c r="AF913" s="57"/>
      <c r="AG913" s="57"/>
      <c r="AH913" s="57"/>
      <c r="AI913" s="57"/>
      <c r="AJ913" s="57"/>
      <c r="AK913" s="57"/>
      <c r="AL913" s="59" t="n">
        <f aca="false">IF(ISNUMBER($AA913),IF($AA913&gt;=0.005,100,IF($AA913&gt;=-0.015,50,0)),"")</f>
        <v>100</v>
      </c>
      <c r="AM913" s="59" t="n">
        <f aca="false">IF(ISNUMBER($AB913),IF($AB913=1,100,IF($AB913=0,50,0)),"")</f>
        <v>100</v>
      </c>
      <c r="AN913" s="0" t="str">
        <f aca="false">IF(ISNUMBER($AC913),IF($AC913&gt;=0.001,100,IF($AC913&gt;=-0.003,50,0)),"")</f>
        <v/>
      </c>
      <c r="AO913" s="0" t="str">
        <f aca="false">IF(ISNUMBER($AD913),IF($AD913&gt;=0.04,100,IF($AD913&gt;=0,50,0)),"")</f>
        <v/>
      </c>
      <c r="AP913" s="0" t="str">
        <f aca="false">IF(ISNUMBER($AE913),IF($AE913&gt;=25,100,IF($AE913&gt;=-75,50,0)),"")</f>
        <v/>
      </c>
      <c r="AQ913" s="0" t="str">
        <f aca="false">IF(ISNUMBER($AF913),IF($AF913&gt;0,100,IF($AF913&gt;=-50,50,0)),"")</f>
        <v/>
      </c>
      <c r="AR913" s="0" t="str">
        <f aca="false">IF(ISNUMBER($AG913),IF($AG913=1,100,IF($AG913=0,50,0)),"")</f>
        <v/>
      </c>
      <c r="AS913" s="0" t="str">
        <f aca="false">IF(ISNUMBER($AH913),IF($AH913&lt;0,100,IF($AH913&lt;=20,50,0)),"")</f>
        <v/>
      </c>
      <c r="AT913" s="0" t="str">
        <f aca="false">IF(ISNUMBER($AI913),IF($AI913&lt;0.95,100,IF($AI913&lt;=1,50,0)),"")</f>
        <v/>
      </c>
      <c r="AU913" s="0" t="str">
        <f aca="false">IF(ISNUMBER($AJ913),IF($AJ913&lt;30,0,IF($AJ913&lt;40,50,IF($AJ913&lt;=90,100,50))),"")</f>
        <v/>
      </c>
      <c r="AV913" s="0" t="str">
        <f aca="false">IF(ISNUMBER($AK913),IF($AK913&gt;-0.2,100,IF($AK913&gt;=-0.4,50,0)),"")</f>
        <v/>
      </c>
      <c r="AW913" s="59" t="n">
        <f aca="false">01_指標庫!$H$4*ISNUMBER($F913)+01_指標庫!$H$5*ISNUMBER($AA913)+01_指標庫!$H$6*ISNUMBER($G913)+01_指標庫!$H$7*ISNUMBER($H913)+01_指標庫!$H$8*ISNUMBER($AF913)+01_指標庫!$H$9*ISNUMBER($AG913)+01_指標庫!$H$10*ISNUMBER($AB913)+01_指標庫!$H$11*ISNUMBER($AC913)+01_指標庫!$H$12*ISNUMBER($AD913)+01_指標庫!$H$13*ISNUMBER($AE913)+01_指標庫!$H$14*ISNUMBER($I913)+01_指標庫!$H$15*ISNUMBER($AH913)+01_指標庫!$H$16*ISNUMBER($K913)+01_指標庫!$H$17*ISNUMBER($AI913)+01_指標庫!$H$18*ISNUMBER($AJ913)+01_指標庫!$H$19*ISNUMBER($AK913)+01_指標庫!$H$20*ISNUMBER($BB913)+01_指標庫!$H$21*ISNUMBER($BC913)</f>
        <v>51</v>
      </c>
      <c r="AX913" s="59" t="n">
        <f aca="false">IF(AW913=0,50,ROUND((01_指標庫!$H$4*IF(ISNUMBER($F913),L913,0)+01_指標庫!$H$5*IF(ISNUMBER($AA913),AL913,0)+01_指標庫!$H$6*IF(ISNUMBER($G913),M913,0)+01_指標庫!$H$7*IF(ISNUMBER($H913),N913,0)+01_指標庫!$H$8*IF(ISNUMBER($AF913),AQ913,0)+01_指標庫!$H$9*IF(ISNUMBER($AG913),AR913,0)+01_指標庫!$H$10*IF(ISNUMBER($AB913),AM913,0)+01_指標庫!$H$11*IF(ISNUMBER($AC913),AN913,0)+01_指標庫!$H$12*IF(ISNUMBER($AD913),AO913,0)+01_指標庫!$H$13*IF(ISNUMBER($AE913),AP913,0)+01_指標庫!$H$14*IF(ISNUMBER($I913),O913,0)+01_指標庫!$H$15*IF(ISNUMBER($AH913),AS913,0)+01_指標庫!$H$16*IF(ISNUMBER($K913),P913,0)+01_指標庫!$H$17*IF(ISNUMBER($AI913),AT913,0)+01_指標庫!$H$18*IF(ISNUMBER($AJ913),AU913,0)+01_指標庫!$H$19*IF(ISNUMBER($AK913),AV913,0)+01_指標庫!$H$20*IF(ISNUMBER($BB913),BB913,0)+01_指標庫!$H$21*IF(ISNUMBER($BC913),BC913,0))/AW913,1))</f>
        <v>86.3</v>
      </c>
      <c r="AY913" s="60"/>
      <c r="AZ913" s="60"/>
      <c r="BA913" s="58" t="n">
        <f aca="false">AVERAGE($E909:$E913)/AVERAGE($E904:$E913)-1</f>
        <v>0.00962422855401734</v>
      </c>
      <c r="BB913" s="59" t="n">
        <f aca="false">IF(ISNUMBER($BA913),IF(OR($S913&lt;=-0.03,$BA913&lt;-0.003),0,IF(OR($S913&lt;=-0.02,$BA913&lt;0.01),50,100)),"")</f>
        <v>50</v>
      </c>
      <c r="BC913" s="0" t="str">
        <f aca="false">IF(OR(COUNT($AZ913)=0,COUNT($AZ912)=0),"",IF(OR($AY913/$AZ912-1&lt;=-0.03,$AZ913/$AZ912-1&lt;=-0.045,IF(COUNT($AZ904:$AZ913)=10,AVERAGE($AZ909:$AZ913)/AVERAGE($AZ904:$AZ913)-1&lt;-0.01,FALSE())),0,IF(OR($AZ913/$AZ912-1&lt;=-0.02,IF(COUNT($AZ904:$AZ913)=10,AVERAGE($AZ909:$AZ913)/AVERAGE($AZ904:$AZ913)-1&lt;0.005,FALSE())),50,100)))</f>
        <v/>
      </c>
    </row>
    <row r="914" customFormat="false" ht="15" hidden="false" customHeight="true" outlineLevel="0" collapsed="false">
      <c r="A914" s="47" t="n">
        <v>910</v>
      </c>
      <c r="B914" s="48" t="n">
        <v>43880</v>
      </c>
      <c r="C914" s="47" t="n">
        <v>2020</v>
      </c>
      <c r="D914" s="49" t="s">
        <v>238</v>
      </c>
      <c r="E914" s="50" t="n">
        <v>9718.73</v>
      </c>
      <c r="F914" s="51" t="n">
        <v>0.201246</v>
      </c>
      <c r="G914" s="51" t="n">
        <v>0</v>
      </c>
      <c r="H914" s="52" t="n">
        <v>0.9592</v>
      </c>
      <c r="I914" s="53" t="n">
        <v>357</v>
      </c>
      <c r="J914" s="47" t="s">
        <v>235</v>
      </c>
      <c r="K914" s="54" t="n">
        <v>14.38</v>
      </c>
      <c r="L914" s="55" t="n">
        <f aca="false">IF(COUNT(F914)=0,50,IF(F914&gt;=0,100,IF(F914&gt;=-0.02,50,0)))</f>
        <v>100</v>
      </c>
      <c r="M914" s="55" t="n">
        <f aca="false">IF(COUNT(G914)=0,50,IF(G914&gt;-0.06,100,IF(G914&gt;-0.15,50,0)))</f>
        <v>100</v>
      </c>
      <c r="N914" s="55" t="n">
        <f aca="false">IF(COUNT(H914)=0,50,IF(H914&gt;=0.6,100,IF(H914&gt;=0.4,50,0)))</f>
        <v>100</v>
      </c>
      <c r="O914" s="55" t="n">
        <f aca="false">IF(COUNT(I914)=0,50,IF(J914="proxy_vix",50,IF(I914&lt;350,100,IF(I914&lt;=450,50,0))))</f>
        <v>50</v>
      </c>
      <c r="P914" s="55" t="n">
        <f aca="false">IF(COUNT(K914)=0,50,IF(K914&lt;20,100,IF(K914&lt;=25,50,0)))</f>
        <v>100</v>
      </c>
      <c r="Q914" s="54"/>
      <c r="R914" s="47"/>
      <c r="S914" s="51" t="n">
        <f aca="false">$E914/$E913-1</f>
        <v>0.00923487507528709</v>
      </c>
      <c r="T914" s="56" t="n">
        <f aca="false">$K914/$K913-1</f>
        <v>-0.0303438975050573</v>
      </c>
      <c r="V914" s="57"/>
      <c r="W914" s="57"/>
      <c r="Y914" s="1" t="str">
        <f aca="false">IF(AX914&gt;=70,"EASY",IF(AX914&gt;40,"UNCERTAIN","HARD"))</f>
        <v>EASY</v>
      </c>
      <c r="AA914" s="58" t="n">
        <f aca="false">IF($A914&lt;200,"",AVERAGE($E865:$E914)/AVERAGE($E715:$E914)-1)</f>
        <v>0.111051135735623</v>
      </c>
      <c r="AB914" s="59" t="n">
        <f aca="false">LOOKUP($B914,07_L1政策步階!$A$4:$A$14,07_L1政策步階!$C$4:$C$14)</f>
        <v>1</v>
      </c>
      <c r="AC914" s="57"/>
      <c r="AD914" s="57"/>
      <c r="AE914" s="57"/>
      <c r="AF914" s="57"/>
      <c r="AG914" s="57"/>
      <c r="AH914" s="57"/>
      <c r="AI914" s="57"/>
      <c r="AJ914" s="57"/>
      <c r="AK914" s="57"/>
      <c r="AL914" s="59" t="n">
        <f aca="false">IF(ISNUMBER($AA914),IF($AA914&gt;=0.005,100,IF($AA914&gt;=-0.015,50,0)),"")</f>
        <v>100</v>
      </c>
      <c r="AM914" s="59" t="n">
        <f aca="false">IF(ISNUMBER($AB914),IF($AB914=1,100,IF($AB914=0,50,0)),"")</f>
        <v>100</v>
      </c>
      <c r="AN914" s="0" t="str">
        <f aca="false">IF(ISNUMBER($AC914),IF($AC914&gt;=0.001,100,IF($AC914&gt;=-0.003,50,0)),"")</f>
        <v/>
      </c>
      <c r="AO914" s="0" t="str">
        <f aca="false">IF(ISNUMBER($AD914),IF($AD914&gt;=0.04,100,IF($AD914&gt;=0,50,0)),"")</f>
        <v/>
      </c>
      <c r="AP914" s="0" t="str">
        <f aca="false">IF(ISNUMBER($AE914),IF($AE914&gt;=25,100,IF($AE914&gt;=-75,50,0)),"")</f>
        <v/>
      </c>
      <c r="AQ914" s="0" t="str">
        <f aca="false">IF(ISNUMBER($AF914),IF($AF914&gt;0,100,IF($AF914&gt;=-50,50,0)),"")</f>
        <v/>
      </c>
      <c r="AR914" s="0" t="str">
        <f aca="false">IF(ISNUMBER($AG914),IF($AG914=1,100,IF($AG914=0,50,0)),"")</f>
        <v/>
      </c>
      <c r="AS914" s="0" t="str">
        <f aca="false">IF(ISNUMBER($AH914),IF($AH914&lt;0,100,IF($AH914&lt;=20,50,0)),"")</f>
        <v/>
      </c>
      <c r="AT914" s="0" t="str">
        <f aca="false">IF(ISNUMBER($AI914),IF($AI914&lt;0.95,100,IF($AI914&lt;=1,50,0)),"")</f>
        <v/>
      </c>
      <c r="AU914" s="0" t="str">
        <f aca="false">IF(ISNUMBER($AJ914),IF($AJ914&lt;30,0,IF($AJ914&lt;40,50,IF($AJ914&lt;=90,100,50))),"")</f>
        <v/>
      </c>
      <c r="AV914" s="0" t="str">
        <f aca="false">IF(ISNUMBER($AK914),IF($AK914&gt;-0.2,100,IF($AK914&gt;=-0.4,50,0)),"")</f>
        <v/>
      </c>
      <c r="AW914" s="59" t="n">
        <f aca="false">01_指標庫!$H$4*ISNUMBER($F914)+01_指標庫!$H$5*ISNUMBER($AA914)+01_指標庫!$H$6*ISNUMBER($G914)+01_指標庫!$H$7*ISNUMBER($H914)+01_指標庫!$H$8*ISNUMBER($AF914)+01_指標庫!$H$9*ISNUMBER($AG914)+01_指標庫!$H$10*ISNUMBER($AB914)+01_指標庫!$H$11*ISNUMBER($AC914)+01_指標庫!$H$12*ISNUMBER($AD914)+01_指標庫!$H$13*ISNUMBER($AE914)+01_指標庫!$H$14*ISNUMBER($I914)+01_指標庫!$H$15*ISNUMBER($AH914)+01_指標庫!$H$16*ISNUMBER($K914)+01_指標庫!$H$17*ISNUMBER($AI914)+01_指標庫!$H$18*ISNUMBER($AJ914)+01_指標庫!$H$19*ISNUMBER($AK914)+01_指標庫!$H$20*ISNUMBER($BB914)+01_指標庫!$H$21*ISNUMBER($BC914)</f>
        <v>51</v>
      </c>
      <c r="AX914" s="59" t="n">
        <f aca="false">IF(AW914=0,50,ROUND((01_指標庫!$H$4*IF(ISNUMBER($F914),L914,0)+01_指標庫!$H$5*IF(ISNUMBER($AA914),AL914,0)+01_指標庫!$H$6*IF(ISNUMBER($G914),M914,0)+01_指標庫!$H$7*IF(ISNUMBER($H914),N914,0)+01_指標庫!$H$8*IF(ISNUMBER($AF914),AQ914,0)+01_指標庫!$H$9*IF(ISNUMBER($AG914),AR914,0)+01_指標庫!$H$10*IF(ISNUMBER($AB914),AM914,0)+01_指標庫!$H$11*IF(ISNUMBER($AC914),AN914,0)+01_指標庫!$H$12*IF(ISNUMBER($AD914),AO914,0)+01_指標庫!$H$13*IF(ISNUMBER($AE914),AP914,0)+01_指標庫!$H$14*IF(ISNUMBER($I914),O914,0)+01_指標庫!$H$15*IF(ISNUMBER($AH914),AS914,0)+01_指標庫!$H$16*IF(ISNUMBER($K914),P914,0)+01_指標庫!$H$17*IF(ISNUMBER($AI914),AT914,0)+01_指標庫!$H$18*IF(ISNUMBER($AJ914),AU914,0)+01_指標庫!$H$19*IF(ISNUMBER($AK914),AV914,0)+01_指標庫!$H$20*IF(ISNUMBER($BB914),BB914,0)+01_指標庫!$H$21*IF(ISNUMBER($BC914),BC914,0))/AW914,1))</f>
        <v>86.3</v>
      </c>
      <c r="AY914" s="60"/>
      <c r="AZ914" s="60"/>
      <c r="BA914" s="58" t="n">
        <f aca="false">AVERAGE($E910:$E914)/AVERAGE($E905:$E914)-1</f>
        <v>0.00976430838829767</v>
      </c>
      <c r="BB914" s="59" t="n">
        <f aca="false">IF(ISNUMBER($BA914),IF(OR($S914&lt;=-0.03,$BA914&lt;-0.003),0,IF(OR($S914&lt;=-0.02,$BA914&lt;0.01),50,100)),"")</f>
        <v>50</v>
      </c>
      <c r="BC914" s="0" t="str">
        <f aca="false">IF(OR(COUNT($AZ914)=0,COUNT($AZ913)=0),"",IF(OR($AY914/$AZ913-1&lt;=-0.03,$AZ914/$AZ913-1&lt;=-0.045,IF(COUNT($AZ905:$AZ914)=10,AVERAGE($AZ910:$AZ914)/AVERAGE($AZ905:$AZ914)-1&lt;-0.01,FALSE())),0,IF(OR($AZ914/$AZ913-1&lt;=-0.02,IF(COUNT($AZ905:$AZ914)=10,AVERAGE($AZ910:$AZ914)/AVERAGE($AZ905:$AZ914)-1&lt;0.005,FALSE())),50,100)))</f>
        <v/>
      </c>
    </row>
    <row r="915" customFormat="false" ht="15" hidden="false" customHeight="true" outlineLevel="0" collapsed="false">
      <c r="A915" s="47" t="n">
        <v>911</v>
      </c>
      <c r="B915" s="48" t="n">
        <v>43881</v>
      </c>
      <c r="C915" s="47" t="n">
        <v>2020</v>
      </c>
      <c r="D915" s="49" t="s">
        <v>239</v>
      </c>
      <c r="E915" s="50" t="n">
        <v>9627.83</v>
      </c>
      <c r="F915" s="51" t="n">
        <v>0.188663</v>
      </c>
      <c r="G915" s="51" t="n">
        <v>-0.009353</v>
      </c>
      <c r="H915" s="52" t="n">
        <v>0.9592</v>
      </c>
      <c r="I915" s="53" t="n">
        <v>362</v>
      </c>
      <c r="J915" s="47" t="s">
        <v>235</v>
      </c>
      <c r="K915" s="54" t="n">
        <v>15.56</v>
      </c>
      <c r="L915" s="55" t="n">
        <f aca="false">IF(COUNT(F915)=0,50,IF(F915&gt;=0,100,IF(F915&gt;=-0.02,50,0)))</f>
        <v>100</v>
      </c>
      <c r="M915" s="55" t="n">
        <f aca="false">IF(COUNT(G915)=0,50,IF(G915&gt;-0.06,100,IF(G915&gt;-0.15,50,0)))</f>
        <v>100</v>
      </c>
      <c r="N915" s="55" t="n">
        <f aca="false">IF(COUNT(H915)=0,50,IF(H915&gt;=0.6,100,IF(H915&gt;=0.4,50,0)))</f>
        <v>100</v>
      </c>
      <c r="O915" s="55" t="n">
        <f aca="false">IF(COUNT(I915)=0,50,IF(J915="proxy_vix",50,IF(I915&lt;350,100,IF(I915&lt;=450,50,0))))</f>
        <v>50</v>
      </c>
      <c r="P915" s="55" t="n">
        <f aca="false">IF(COUNT(K915)=0,50,IF(K915&lt;20,100,IF(K915&lt;=25,50,0)))</f>
        <v>100</v>
      </c>
      <c r="Q915" s="54"/>
      <c r="R915" s="47"/>
      <c r="S915" s="51" t="n">
        <f aca="false">$E915/$E914-1</f>
        <v>-0.00935307390986262</v>
      </c>
      <c r="T915" s="56" t="n">
        <f aca="false">$K915/$K914-1</f>
        <v>0.082058414464534</v>
      </c>
      <c r="V915" s="57"/>
      <c r="W915" s="57"/>
      <c r="Y915" s="1" t="str">
        <f aca="false">IF(AX915&gt;=70,"EASY",IF(AX915&gt;40,"UNCERTAIN","HARD"))</f>
        <v>EASY</v>
      </c>
      <c r="AA915" s="58" t="n">
        <f aca="false">IF($A915&lt;200,"",AVERAGE($E866:$E915)/AVERAGE($E716:$E915)-1)</f>
        <v>0.112831730725812</v>
      </c>
      <c r="AB915" s="59" t="n">
        <f aca="false">LOOKUP($B915,07_L1政策步階!$A$4:$A$14,07_L1政策步階!$C$4:$C$14)</f>
        <v>1</v>
      </c>
      <c r="AC915" s="57"/>
      <c r="AD915" s="57"/>
      <c r="AE915" s="57"/>
      <c r="AF915" s="57"/>
      <c r="AG915" s="57"/>
      <c r="AH915" s="57"/>
      <c r="AI915" s="57"/>
      <c r="AJ915" s="57"/>
      <c r="AK915" s="57"/>
      <c r="AL915" s="59" t="n">
        <f aca="false">IF(ISNUMBER($AA915),IF($AA915&gt;=0.005,100,IF($AA915&gt;=-0.015,50,0)),"")</f>
        <v>100</v>
      </c>
      <c r="AM915" s="59" t="n">
        <f aca="false">IF(ISNUMBER($AB915),IF($AB915=1,100,IF($AB915=0,50,0)),"")</f>
        <v>100</v>
      </c>
      <c r="AN915" s="0" t="str">
        <f aca="false">IF(ISNUMBER($AC915),IF($AC915&gt;=0.001,100,IF($AC915&gt;=-0.003,50,0)),"")</f>
        <v/>
      </c>
      <c r="AO915" s="0" t="str">
        <f aca="false">IF(ISNUMBER($AD915),IF($AD915&gt;=0.04,100,IF($AD915&gt;=0,50,0)),"")</f>
        <v/>
      </c>
      <c r="AP915" s="0" t="str">
        <f aca="false">IF(ISNUMBER($AE915),IF($AE915&gt;=25,100,IF($AE915&gt;=-75,50,0)),"")</f>
        <v/>
      </c>
      <c r="AQ915" s="0" t="str">
        <f aca="false">IF(ISNUMBER($AF915),IF($AF915&gt;0,100,IF($AF915&gt;=-50,50,0)),"")</f>
        <v/>
      </c>
      <c r="AR915" s="0" t="str">
        <f aca="false">IF(ISNUMBER($AG915),IF($AG915=1,100,IF($AG915=0,50,0)),"")</f>
        <v/>
      </c>
      <c r="AS915" s="0" t="str">
        <f aca="false">IF(ISNUMBER($AH915),IF($AH915&lt;0,100,IF($AH915&lt;=20,50,0)),"")</f>
        <v/>
      </c>
      <c r="AT915" s="0" t="str">
        <f aca="false">IF(ISNUMBER($AI915),IF($AI915&lt;0.95,100,IF($AI915&lt;=1,50,0)),"")</f>
        <v/>
      </c>
      <c r="AU915" s="0" t="str">
        <f aca="false">IF(ISNUMBER($AJ915),IF($AJ915&lt;30,0,IF($AJ915&lt;40,50,IF($AJ915&lt;=90,100,50))),"")</f>
        <v/>
      </c>
      <c r="AV915" s="0" t="str">
        <f aca="false">IF(ISNUMBER($AK915),IF($AK915&gt;-0.2,100,IF($AK915&gt;=-0.4,50,0)),"")</f>
        <v/>
      </c>
      <c r="AW915" s="59" t="n">
        <f aca="false">01_指標庫!$H$4*ISNUMBER($F915)+01_指標庫!$H$5*ISNUMBER($AA915)+01_指標庫!$H$6*ISNUMBER($G915)+01_指標庫!$H$7*ISNUMBER($H915)+01_指標庫!$H$8*ISNUMBER($AF915)+01_指標庫!$H$9*ISNUMBER($AG915)+01_指標庫!$H$10*ISNUMBER($AB915)+01_指標庫!$H$11*ISNUMBER($AC915)+01_指標庫!$H$12*ISNUMBER($AD915)+01_指標庫!$H$13*ISNUMBER($AE915)+01_指標庫!$H$14*ISNUMBER($I915)+01_指標庫!$H$15*ISNUMBER($AH915)+01_指標庫!$H$16*ISNUMBER($K915)+01_指標庫!$H$17*ISNUMBER($AI915)+01_指標庫!$H$18*ISNUMBER($AJ915)+01_指標庫!$H$19*ISNUMBER($AK915)+01_指標庫!$H$20*ISNUMBER($BB915)+01_指標庫!$H$21*ISNUMBER($BC915)</f>
        <v>51</v>
      </c>
      <c r="AX915" s="59" t="n">
        <f aca="false">IF(AW915=0,50,ROUND((01_指標庫!$H$4*IF(ISNUMBER($F915),L915,0)+01_指標庫!$H$5*IF(ISNUMBER($AA915),AL915,0)+01_指標庫!$H$6*IF(ISNUMBER($G915),M915,0)+01_指標庫!$H$7*IF(ISNUMBER($H915),N915,0)+01_指標庫!$H$8*IF(ISNUMBER($AF915),AQ915,0)+01_指標庫!$H$9*IF(ISNUMBER($AG915),AR915,0)+01_指標庫!$H$10*IF(ISNUMBER($AB915),AM915,0)+01_指標庫!$H$11*IF(ISNUMBER($AC915),AN915,0)+01_指標庫!$H$12*IF(ISNUMBER($AD915),AO915,0)+01_指標庫!$H$13*IF(ISNUMBER($AE915),AP915,0)+01_指標庫!$H$14*IF(ISNUMBER($I915),O915,0)+01_指標庫!$H$15*IF(ISNUMBER($AH915),AS915,0)+01_指標庫!$H$16*IF(ISNUMBER($K915),P915,0)+01_指標庫!$H$17*IF(ISNUMBER($AI915),AT915,0)+01_指標庫!$H$18*IF(ISNUMBER($AJ915),AU915,0)+01_指標庫!$H$19*IF(ISNUMBER($AK915),AV915,0)+01_指標庫!$H$20*IF(ISNUMBER($BB915),BB915,0)+01_指標庫!$H$21*IF(ISNUMBER($BC915),BC915,0))/AW915,1))</f>
        <v>86.3</v>
      </c>
      <c r="AY915" s="60"/>
      <c r="AZ915" s="60"/>
      <c r="BA915" s="58" t="n">
        <f aca="false">AVERAGE($E911:$E915)/AVERAGE($E906:$E915)-1</f>
        <v>0.00732277039657836</v>
      </c>
      <c r="BB915" s="59" t="n">
        <f aca="false">IF(ISNUMBER($BA915),IF(OR($S915&lt;=-0.03,$BA915&lt;-0.003),0,IF(OR($S915&lt;=-0.02,$BA915&lt;0.01),50,100)),"")</f>
        <v>50</v>
      </c>
      <c r="BC915" s="0" t="str">
        <f aca="false">IF(OR(COUNT($AZ915)=0,COUNT($AZ914)=0),"",IF(OR($AY915/$AZ914-1&lt;=-0.03,$AZ915/$AZ914-1&lt;=-0.045,IF(COUNT($AZ906:$AZ915)=10,AVERAGE($AZ911:$AZ915)/AVERAGE($AZ906:$AZ915)-1&lt;-0.01,FALSE())),0,IF(OR($AZ915/$AZ914-1&lt;=-0.02,IF(COUNT($AZ906:$AZ915)=10,AVERAGE($AZ911:$AZ915)/AVERAGE($AZ906:$AZ915)-1&lt;0.005,FALSE())),50,100)))</f>
        <v/>
      </c>
    </row>
    <row r="916" customFormat="false" ht="15" hidden="false" customHeight="true" outlineLevel="0" collapsed="false">
      <c r="A916" s="47" t="n">
        <v>912</v>
      </c>
      <c r="B916" s="48" t="n">
        <v>43882</v>
      </c>
      <c r="C916" s="47" t="n">
        <v>2020</v>
      </c>
      <c r="D916" s="49" t="s">
        <v>234</v>
      </c>
      <c r="E916" s="50" t="n">
        <v>9446.69</v>
      </c>
      <c r="F916" s="51" t="n">
        <v>0.165</v>
      </c>
      <c r="G916" s="51" t="n">
        <v>-0.027991</v>
      </c>
      <c r="H916" s="52" t="n">
        <v>0.9592</v>
      </c>
      <c r="I916" s="53" t="n">
        <v>366</v>
      </c>
      <c r="J916" s="47" t="s">
        <v>235</v>
      </c>
      <c r="K916" s="54" t="n">
        <v>17.08</v>
      </c>
      <c r="L916" s="55" t="n">
        <f aca="false">IF(COUNT(F916)=0,50,IF(F916&gt;=0,100,IF(F916&gt;=-0.02,50,0)))</f>
        <v>100</v>
      </c>
      <c r="M916" s="55" t="n">
        <f aca="false">IF(COUNT(G916)=0,50,IF(G916&gt;-0.06,100,IF(G916&gt;-0.15,50,0)))</f>
        <v>100</v>
      </c>
      <c r="N916" s="55" t="n">
        <f aca="false">IF(COUNT(H916)=0,50,IF(H916&gt;=0.6,100,IF(H916&gt;=0.4,50,0)))</f>
        <v>100</v>
      </c>
      <c r="O916" s="55" t="n">
        <f aca="false">IF(COUNT(I916)=0,50,IF(J916="proxy_vix",50,IF(I916&lt;350,100,IF(I916&lt;=450,50,0))))</f>
        <v>50</v>
      </c>
      <c r="P916" s="55" t="n">
        <f aca="false">IF(COUNT(K916)=0,50,IF(K916&lt;20,100,IF(K916&lt;=25,50,0)))</f>
        <v>100</v>
      </c>
      <c r="Q916" s="54"/>
      <c r="R916" s="47"/>
      <c r="S916" s="51" t="n">
        <f aca="false">$E916/$E915-1</f>
        <v>-0.0188142083937917</v>
      </c>
      <c r="T916" s="56" t="n">
        <f aca="false">$K916/$K915-1</f>
        <v>0.0976863753213366</v>
      </c>
      <c r="V916" s="57"/>
      <c r="W916" s="57"/>
      <c r="Y916" s="1" t="str">
        <f aca="false">IF(AX916&gt;=70,"EASY",IF(AX916&gt;40,"UNCERTAIN","HARD"))</f>
        <v>EASY</v>
      </c>
      <c r="AA916" s="58" t="n">
        <f aca="false">IF($A916&lt;200,"",AVERAGE($E867:$E916)/AVERAGE($E717:$E916)-1)</f>
        <v>0.114265630322861</v>
      </c>
      <c r="AB916" s="59" t="n">
        <f aca="false">LOOKUP($B916,07_L1政策步階!$A$4:$A$14,07_L1政策步階!$C$4:$C$14)</f>
        <v>1</v>
      </c>
      <c r="AC916" s="57"/>
      <c r="AD916" s="57"/>
      <c r="AE916" s="57"/>
      <c r="AF916" s="57"/>
      <c r="AG916" s="57"/>
      <c r="AH916" s="57"/>
      <c r="AI916" s="57"/>
      <c r="AJ916" s="57"/>
      <c r="AK916" s="57"/>
      <c r="AL916" s="59" t="n">
        <f aca="false">IF(ISNUMBER($AA916),IF($AA916&gt;=0.005,100,IF($AA916&gt;=-0.015,50,0)),"")</f>
        <v>100</v>
      </c>
      <c r="AM916" s="59" t="n">
        <f aca="false">IF(ISNUMBER($AB916),IF($AB916=1,100,IF($AB916=0,50,0)),"")</f>
        <v>100</v>
      </c>
      <c r="AN916" s="0" t="str">
        <f aca="false">IF(ISNUMBER($AC916),IF($AC916&gt;=0.001,100,IF($AC916&gt;=-0.003,50,0)),"")</f>
        <v/>
      </c>
      <c r="AO916" s="0" t="str">
        <f aca="false">IF(ISNUMBER($AD916),IF($AD916&gt;=0.04,100,IF($AD916&gt;=0,50,0)),"")</f>
        <v/>
      </c>
      <c r="AP916" s="0" t="str">
        <f aca="false">IF(ISNUMBER($AE916),IF($AE916&gt;=25,100,IF($AE916&gt;=-75,50,0)),"")</f>
        <v/>
      </c>
      <c r="AQ916" s="0" t="str">
        <f aca="false">IF(ISNUMBER($AF916),IF($AF916&gt;0,100,IF($AF916&gt;=-50,50,0)),"")</f>
        <v/>
      </c>
      <c r="AR916" s="0" t="str">
        <f aca="false">IF(ISNUMBER($AG916),IF($AG916=1,100,IF($AG916=0,50,0)),"")</f>
        <v/>
      </c>
      <c r="AS916" s="0" t="str">
        <f aca="false">IF(ISNUMBER($AH916),IF($AH916&lt;0,100,IF($AH916&lt;=20,50,0)),"")</f>
        <v/>
      </c>
      <c r="AT916" s="0" t="str">
        <f aca="false">IF(ISNUMBER($AI916),IF($AI916&lt;0.95,100,IF($AI916&lt;=1,50,0)),"")</f>
        <v/>
      </c>
      <c r="AU916" s="0" t="str">
        <f aca="false">IF(ISNUMBER($AJ916),IF($AJ916&lt;30,0,IF($AJ916&lt;40,50,IF($AJ916&lt;=90,100,50))),"")</f>
        <v/>
      </c>
      <c r="AV916" s="0" t="str">
        <f aca="false">IF(ISNUMBER($AK916),IF($AK916&gt;-0.2,100,IF($AK916&gt;=-0.4,50,0)),"")</f>
        <v/>
      </c>
      <c r="AW916" s="59" t="n">
        <f aca="false">01_指標庫!$H$4*ISNUMBER($F916)+01_指標庫!$H$5*ISNUMBER($AA916)+01_指標庫!$H$6*ISNUMBER($G916)+01_指標庫!$H$7*ISNUMBER($H916)+01_指標庫!$H$8*ISNUMBER($AF916)+01_指標庫!$H$9*ISNUMBER($AG916)+01_指標庫!$H$10*ISNUMBER($AB916)+01_指標庫!$H$11*ISNUMBER($AC916)+01_指標庫!$H$12*ISNUMBER($AD916)+01_指標庫!$H$13*ISNUMBER($AE916)+01_指標庫!$H$14*ISNUMBER($I916)+01_指標庫!$H$15*ISNUMBER($AH916)+01_指標庫!$H$16*ISNUMBER($K916)+01_指標庫!$H$17*ISNUMBER($AI916)+01_指標庫!$H$18*ISNUMBER($AJ916)+01_指標庫!$H$19*ISNUMBER($AK916)+01_指標庫!$H$20*ISNUMBER($BB916)+01_指標庫!$H$21*ISNUMBER($BC916)</f>
        <v>51</v>
      </c>
      <c r="AX916" s="59" t="n">
        <f aca="false">IF(AW916=0,50,ROUND((01_指標庫!$H$4*IF(ISNUMBER($F916),L916,0)+01_指標庫!$H$5*IF(ISNUMBER($AA916),AL916,0)+01_指標庫!$H$6*IF(ISNUMBER($G916),M916,0)+01_指標庫!$H$7*IF(ISNUMBER($H916),N916,0)+01_指標庫!$H$8*IF(ISNUMBER($AF916),AQ916,0)+01_指標庫!$H$9*IF(ISNUMBER($AG916),AR916,0)+01_指標庫!$H$10*IF(ISNUMBER($AB916),AM916,0)+01_指標庫!$H$11*IF(ISNUMBER($AC916),AN916,0)+01_指標庫!$H$12*IF(ISNUMBER($AD916),AO916,0)+01_指標庫!$H$13*IF(ISNUMBER($AE916),AP916,0)+01_指標庫!$H$14*IF(ISNUMBER($I916),O916,0)+01_指標庫!$H$15*IF(ISNUMBER($AH916),AS916,0)+01_指標庫!$H$16*IF(ISNUMBER($K916),P916,0)+01_指標庫!$H$17*IF(ISNUMBER($AI916),AT916,0)+01_指標庫!$H$18*IF(ISNUMBER($AJ916),AU916,0)+01_指標庫!$H$19*IF(ISNUMBER($AK916),AV916,0)+01_指標庫!$H$20*IF(ISNUMBER($BB916),BB916,0)+01_指標庫!$H$21*IF(ISNUMBER($BC916),BC916,0))/AW916,1))</f>
        <v>86.3</v>
      </c>
      <c r="AY916" s="60"/>
      <c r="AZ916" s="60"/>
      <c r="BA916" s="58" t="n">
        <f aca="false">AVERAGE($E912:$E916)/AVERAGE($E907:$E916)-1</f>
        <v>0.00420027603336681</v>
      </c>
      <c r="BB916" s="59" t="n">
        <f aca="false">IF(ISNUMBER($BA916),IF(OR($S916&lt;=-0.03,$BA916&lt;-0.003),0,IF(OR($S916&lt;=-0.02,$BA916&lt;0.01),50,100)),"")</f>
        <v>50</v>
      </c>
      <c r="BC916" s="0" t="str">
        <f aca="false">IF(OR(COUNT($AZ916)=0,COUNT($AZ915)=0),"",IF(OR($AY916/$AZ915-1&lt;=-0.03,$AZ916/$AZ915-1&lt;=-0.045,IF(COUNT($AZ907:$AZ916)=10,AVERAGE($AZ912:$AZ916)/AVERAGE($AZ907:$AZ916)-1&lt;-0.01,FALSE())),0,IF(OR($AZ916/$AZ915-1&lt;=-0.02,IF(COUNT($AZ907:$AZ916)=10,AVERAGE($AZ912:$AZ916)/AVERAGE($AZ907:$AZ916)-1&lt;0.005,FALSE())),50,100)))</f>
        <v/>
      </c>
    </row>
    <row r="917" customFormat="false" ht="15" hidden="false" customHeight="true" outlineLevel="0" collapsed="false">
      <c r="A917" s="47" t="n">
        <v>913</v>
      </c>
      <c r="B917" s="48" t="n">
        <v>43885</v>
      </c>
      <c r="C917" s="47" t="n">
        <v>2020</v>
      </c>
      <c r="D917" s="49" t="s">
        <v>236</v>
      </c>
      <c r="E917" s="50" t="n">
        <v>9079.63</v>
      </c>
      <c r="F917" s="51" t="n">
        <v>0.118725</v>
      </c>
      <c r="G917" s="51" t="n">
        <v>-0.06576</v>
      </c>
      <c r="H917" s="52" t="n">
        <v>0.9184</v>
      </c>
      <c r="I917" s="53" t="n">
        <v>403</v>
      </c>
      <c r="J917" s="47" t="s">
        <v>235</v>
      </c>
      <c r="K917" s="54" t="n">
        <v>25.03</v>
      </c>
      <c r="L917" s="55" t="n">
        <f aca="false">IF(COUNT(F917)=0,50,IF(F917&gt;=0,100,IF(F917&gt;=-0.02,50,0)))</f>
        <v>100</v>
      </c>
      <c r="M917" s="55" t="n">
        <f aca="false">IF(COUNT(G917)=0,50,IF(G917&gt;-0.06,100,IF(G917&gt;-0.15,50,0)))</f>
        <v>50</v>
      </c>
      <c r="N917" s="55" t="n">
        <f aca="false">IF(COUNT(H917)=0,50,IF(H917&gt;=0.6,100,IF(H917&gt;=0.4,50,0)))</f>
        <v>100</v>
      </c>
      <c r="O917" s="55" t="n">
        <f aca="false">IF(COUNT(I917)=0,50,IF(J917="proxy_vix",50,IF(I917&lt;350,100,IF(I917&lt;=450,50,0))))</f>
        <v>50</v>
      </c>
      <c r="P917" s="55" t="n">
        <f aca="false">IF(COUNT(K917)=0,50,IF(K917&lt;20,100,IF(K917&lt;=25,50,0)))</f>
        <v>0</v>
      </c>
      <c r="Q917" s="54"/>
      <c r="R917" s="47"/>
      <c r="S917" s="51" t="n">
        <f aca="false">$E917/$E916-1</f>
        <v>-0.0388559378999418</v>
      </c>
      <c r="T917" s="56" t="n">
        <f aca="false">$K917/$K916-1</f>
        <v>0.465456674473068</v>
      </c>
      <c r="V917" s="57"/>
      <c r="W917" s="57"/>
      <c r="Y917" s="1" t="str">
        <f aca="false">IF(AX917&gt;=70,"EASY",IF(AX917&gt;40,"UNCERTAIN","HARD"))</f>
        <v>UNCERTAIN</v>
      </c>
      <c r="AA917" s="58" t="n">
        <f aca="false">IF($A917&lt;200,"",AVERAGE($E868:$E917)/AVERAGE($E718:$E917)-1)</f>
        <v>0.115049394475169</v>
      </c>
      <c r="AB917" s="59" t="n">
        <f aca="false">LOOKUP($B917,07_L1政策步階!$A$4:$A$14,07_L1政策步階!$C$4:$C$14)</f>
        <v>1</v>
      </c>
      <c r="AC917" s="57"/>
      <c r="AD917" s="57"/>
      <c r="AE917" s="57"/>
      <c r="AF917" s="57"/>
      <c r="AG917" s="57"/>
      <c r="AH917" s="57"/>
      <c r="AI917" s="57"/>
      <c r="AJ917" s="57"/>
      <c r="AK917" s="57"/>
      <c r="AL917" s="59" t="n">
        <f aca="false">IF(ISNUMBER($AA917),IF($AA917&gt;=0.005,100,IF($AA917&gt;=-0.015,50,0)),"")</f>
        <v>100</v>
      </c>
      <c r="AM917" s="59" t="n">
        <f aca="false">IF(ISNUMBER($AB917),IF($AB917=1,100,IF($AB917=0,50,0)),"")</f>
        <v>100</v>
      </c>
      <c r="AN917" s="0" t="str">
        <f aca="false">IF(ISNUMBER($AC917),IF($AC917&gt;=0.001,100,IF($AC917&gt;=-0.003,50,0)),"")</f>
        <v/>
      </c>
      <c r="AO917" s="0" t="str">
        <f aca="false">IF(ISNUMBER($AD917),IF($AD917&gt;=0.04,100,IF($AD917&gt;=0,50,0)),"")</f>
        <v/>
      </c>
      <c r="AP917" s="0" t="str">
        <f aca="false">IF(ISNUMBER($AE917),IF($AE917&gt;=25,100,IF($AE917&gt;=-75,50,0)),"")</f>
        <v/>
      </c>
      <c r="AQ917" s="0" t="str">
        <f aca="false">IF(ISNUMBER($AF917),IF($AF917&gt;0,100,IF($AF917&gt;=-50,50,0)),"")</f>
        <v/>
      </c>
      <c r="AR917" s="0" t="str">
        <f aca="false">IF(ISNUMBER($AG917),IF($AG917=1,100,IF($AG917=0,50,0)),"")</f>
        <v/>
      </c>
      <c r="AS917" s="0" t="str">
        <f aca="false">IF(ISNUMBER($AH917),IF($AH917&lt;0,100,IF($AH917&lt;=20,50,0)),"")</f>
        <v/>
      </c>
      <c r="AT917" s="0" t="str">
        <f aca="false">IF(ISNUMBER($AI917),IF($AI917&lt;0.95,100,IF($AI917&lt;=1,50,0)),"")</f>
        <v/>
      </c>
      <c r="AU917" s="0" t="str">
        <f aca="false">IF(ISNUMBER($AJ917),IF($AJ917&lt;30,0,IF($AJ917&lt;40,50,IF($AJ917&lt;=90,100,50))),"")</f>
        <v/>
      </c>
      <c r="AV917" s="0" t="str">
        <f aca="false">IF(ISNUMBER($AK917),IF($AK917&gt;-0.2,100,IF($AK917&gt;=-0.4,50,0)),"")</f>
        <v/>
      </c>
      <c r="AW917" s="59" t="n">
        <f aca="false">01_指標庫!$H$4*ISNUMBER($F917)+01_指標庫!$H$5*ISNUMBER($AA917)+01_指標庫!$H$6*ISNUMBER($G917)+01_指標庫!$H$7*ISNUMBER($H917)+01_指標庫!$H$8*ISNUMBER($AF917)+01_指標庫!$H$9*ISNUMBER($AG917)+01_指標庫!$H$10*ISNUMBER($AB917)+01_指標庫!$H$11*ISNUMBER($AC917)+01_指標庫!$H$12*ISNUMBER($AD917)+01_指標庫!$H$13*ISNUMBER($AE917)+01_指標庫!$H$14*ISNUMBER($I917)+01_指標庫!$H$15*ISNUMBER($AH917)+01_指標庫!$H$16*ISNUMBER($K917)+01_指標庫!$H$17*ISNUMBER($AI917)+01_指標庫!$H$18*ISNUMBER($AJ917)+01_指標庫!$H$19*ISNUMBER($AK917)+01_指標庫!$H$20*ISNUMBER($BB917)+01_指標庫!$H$21*ISNUMBER($BC917)</f>
        <v>51</v>
      </c>
      <c r="AX917" s="59" t="n">
        <f aca="false">IF(AW917=0,50,ROUND((01_指標庫!$H$4*IF(ISNUMBER($F917),L917,0)+01_指標庫!$H$5*IF(ISNUMBER($AA917),AL917,0)+01_指標庫!$H$6*IF(ISNUMBER($G917),M917,0)+01_指標庫!$H$7*IF(ISNUMBER($H917),N917,0)+01_指標庫!$H$8*IF(ISNUMBER($AF917),AQ917,0)+01_指標庫!$H$9*IF(ISNUMBER($AG917),AR917,0)+01_指標庫!$H$10*IF(ISNUMBER($AB917),AM917,0)+01_指標庫!$H$11*IF(ISNUMBER($AC917),AN917,0)+01_指標庫!$H$12*IF(ISNUMBER($AD917),AO917,0)+01_指標庫!$H$13*IF(ISNUMBER($AE917),AP917,0)+01_指標庫!$H$14*IF(ISNUMBER($I917),O917,0)+01_指標庫!$H$15*IF(ISNUMBER($AH917),AS917,0)+01_指標庫!$H$16*IF(ISNUMBER($K917),P917,0)+01_指標庫!$H$17*IF(ISNUMBER($AI917),AT917,0)+01_指標庫!$H$18*IF(ISNUMBER($AJ917),AU917,0)+01_指標庫!$H$19*IF(ISNUMBER($AK917),AV917,0)+01_指標庫!$H$20*IF(ISNUMBER($BB917),BB917,0)+01_指標庫!$H$21*IF(ISNUMBER($BC917),BC917,0))/AW917,1))</f>
        <v>60.8</v>
      </c>
      <c r="AY917" s="60"/>
      <c r="AZ917" s="60"/>
      <c r="BA917" s="58" t="n">
        <f aca="false">AVERAGE($E913:$E917)/AVERAGE($E908:$E917)-1</f>
        <v>-0.00382196220063658</v>
      </c>
      <c r="BB917" s="59" t="n">
        <f aca="false">IF(ISNUMBER($BA917),IF(OR($S917&lt;=-0.03,$BA917&lt;-0.003),0,IF(OR($S917&lt;=-0.02,$BA917&lt;0.01),50,100)),"")</f>
        <v>0</v>
      </c>
      <c r="BC917" s="0" t="str">
        <f aca="false">IF(OR(COUNT($AZ917)=0,COUNT($AZ916)=0),"",IF(OR($AY917/$AZ916-1&lt;=-0.03,$AZ917/$AZ916-1&lt;=-0.045,IF(COUNT($AZ908:$AZ917)=10,AVERAGE($AZ913:$AZ917)/AVERAGE($AZ908:$AZ917)-1&lt;-0.01,FALSE())),0,IF(OR($AZ917/$AZ916-1&lt;=-0.02,IF(COUNT($AZ908:$AZ917)=10,AVERAGE($AZ913:$AZ917)/AVERAGE($AZ908:$AZ917)-1&lt;0.005,FALSE())),50,100)))</f>
        <v/>
      </c>
    </row>
    <row r="918" customFormat="false" ht="15" hidden="false" customHeight="true" outlineLevel="0" collapsed="false">
      <c r="A918" s="47" t="n">
        <v>914</v>
      </c>
      <c r="B918" s="48" t="n">
        <v>43886</v>
      </c>
      <c r="C918" s="47" t="n">
        <v>2020</v>
      </c>
      <c r="D918" s="49" t="s">
        <v>237</v>
      </c>
      <c r="E918" s="50" t="n">
        <v>8834.87</v>
      </c>
      <c r="F918" s="51" t="n">
        <v>0.087728</v>
      </c>
      <c r="G918" s="51" t="n">
        <v>-0.090944</v>
      </c>
      <c r="H918" s="52" t="n">
        <v>0.7143</v>
      </c>
      <c r="I918" s="53" t="n">
        <v>418</v>
      </c>
      <c r="J918" s="47" t="s">
        <v>235</v>
      </c>
      <c r="K918" s="54" t="n">
        <v>27.85</v>
      </c>
      <c r="L918" s="55" t="n">
        <f aca="false">IF(COUNT(F918)=0,50,IF(F918&gt;=0,100,IF(F918&gt;=-0.02,50,0)))</f>
        <v>100</v>
      </c>
      <c r="M918" s="55" t="n">
        <f aca="false">IF(COUNT(G918)=0,50,IF(G918&gt;-0.06,100,IF(G918&gt;-0.15,50,0)))</f>
        <v>50</v>
      </c>
      <c r="N918" s="55" t="n">
        <f aca="false">IF(COUNT(H918)=0,50,IF(H918&gt;=0.6,100,IF(H918&gt;=0.4,50,0)))</f>
        <v>100</v>
      </c>
      <c r="O918" s="55" t="n">
        <f aca="false">IF(COUNT(I918)=0,50,IF(J918="proxy_vix",50,IF(I918&lt;350,100,IF(I918&lt;=450,50,0))))</f>
        <v>50</v>
      </c>
      <c r="P918" s="55" t="n">
        <f aca="false">IF(COUNT(K918)=0,50,IF(K918&lt;20,100,IF(K918&lt;=25,50,0)))</f>
        <v>0</v>
      </c>
      <c r="Q918" s="54"/>
      <c r="R918" s="47"/>
      <c r="S918" s="51" t="n">
        <f aca="false">$E918/$E917-1</f>
        <v>-0.0269570456064838</v>
      </c>
      <c r="T918" s="56" t="n">
        <f aca="false">$K918/$K917-1</f>
        <v>0.112664802237315</v>
      </c>
      <c r="V918" s="57"/>
      <c r="W918" s="57"/>
      <c r="Y918" s="1" t="str">
        <f aca="false">IF(AX918&gt;=70,"EASY",IF(AX918&gt;40,"UNCERTAIN","HARD"))</f>
        <v>UNCERTAIN</v>
      </c>
      <c r="AA918" s="58" t="n">
        <f aca="false">IF($A918&lt;200,"",AVERAGE($E869:$E918)/AVERAGE($E719:$E918)-1)</f>
        <v>0.115254301789242</v>
      </c>
      <c r="AB918" s="59" t="n">
        <f aca="false">LOOKUP($B918,07_L1政策步階!$A$4:$A$14,07_L1政策步階!$C$4:$C$14)</f>
        <v>1</v>
      </c>
      <c r="AC918" s="57"/>
      <c r="AD918" s="57"/>
      <c r="AE918" s="57"/>
      <c r="AF918" s="57"/>
      <c r="AG918" s="57"/>
      <c r="AH918" s="57"/>
      <c r="AI918" s="57"/>
      <c r="AJ918" s="57"/>
      <c r="AK918" s="57"/>
      <c r="AL918" s="59" t="n">
        <f aca="false">IF(ISNUMBER($AA918),IF($AA918&gt;=0.005,100,IF($AA918&gt;=-0.015,50,0)),"")</f>
        <v>100</v>
      </c>
      <c r="AM918" s="59" t="n">
        <f aca="false">IF(ISNUMBER($AB918),IF($AB918=1,100,IF($AB918=0,50,0)),"")</f>
        <v>100</v>
      </c>
      <c r="AN918" s="0" t="str">
        <f aca="false">IF(ISNUMBER($AC918),IF($AC918&gt;=0.001,100,IF($AC918&gt;=-0.003,50,0)),"")</f>
        <v/>
      </c>
      <c r="AO918" s="0" t="str">
        <f aca="false">IF(ISNUMBER($AD918),IF($AD918&gt;=0.04,100,IF($AD918&gt;=0,50,0)),"")</f>
        <v/>
      </c>
      <c r="AP918" s="0" t="str">
        <f aca="false">IF(ISNUMBER($AE918),IF($AE918&gt;=25,100,IF($AE918&gt;=-75,50,0)),"")</f>
        <v/>
      </c>
      <c r="AQ918" s="0" t="str">
        <f aca="false">IF(ISNUMBER($AF918),IF($AF918&gt;0,100,IF($AF918&gt;=-50,50,0)),"")</f>
        <v/>
      </c>
      <c r="AR918" s="0" t="str">
        <f aca="false">IF(ISNUMBER($AG918),IF($AG918=1,100,IF($AG918=0,50,0)),"")</f>
        <v/>
      </c>
      <c r="AS918" s="0" t="str">
        <f aca="false">IF(ISNUMBER($AH918),IF($AH918&lt;0,100,IF($AH918&lt;=20,50,0)),"")</f>
        <v/>
      </c>
      <c r="AT918" s="0" t="str">
        <f aca="false">IF(ISNUMBER($AI918),IF($AI918&lt;0.95,100,IF($AI918&lt;=1,50,0)),"")</f>
        <v/>
      </c>
      <c r="AU918" s="0" t="str">
        <f aca="false">IF(ISNUMBER($AJ918),IF($AJ918&lt;30,0,IF($AJ918&lt;40,50,IF($AJ918&lt;=90,100,50))),"")</f>
        <v/>
      </c>
      <c r="AV918" s="0" t="str">
        <f aca="false">IF(ISNUMBER($AK918),IF($AK918&gt;-0.2,100,IF($AK918&gt;=-0.4,50,0)),"")</f>
        <v/>
      </c>
      <c r="AW918" s="59" t="n">
        <f aca="false">01_指標庫!$H$4*ISNUMBER($F918)+01_指標庫!$H$5*ISNUMBER($AA918)+01_指標庫!$H$6*ISNUMBER($G918)+01_指標庫!$H$7*ISNUMBER($H918)+01_指標庫!$H$8*ISNUMBER($AF918)+01_指標庫!$H$9*ISNUMBER($AG918)+01_指標庫!$H$10*ISNUMBER($AB918)+01_指標庫!$H$11*ISNUMBER($AC918)+01_指標庫!$H$12*ISNUMBER($AD918)+01_指標庫!$H$13*ISNUMBER($AE918)+01_指標庫!$H$14*ISNUMBER($I918)+01_指標庫!$H$15*ISNUMBER($AH918)+01_指標庫!$H$16*ISNUMBER($K918)+01_指標庫!$H$17*ISNUMBER($AI918)+01_指標庫!$H$18*ISNUMBER($AJ918)+01_指標庫!$H$19*ISNUMBER($AK918)+01_指標庫!$H$20*ISNUMBER($BB918)+01_指標庫!$H$21*ISNUMBER($BC918)</f>
        <v>51</v>
      </c>
      <c r="AX918" s="59" t="n">
        <f aca="false">IF(AW918=0,50,ROUND((01_指標庫!$H$4*IF(ISNUMBER($F918),L918,0)+01_指標庫!$H$5*IF(ISNUMBER($AA918),AL918,0)+01_指標庫!$H$6*IF(ISNUMBER($G918),M918,0)+01_指標庫!$H$7*IF(ISNUMBER($H918),N918,0)+01_指標庫!$H$8*IF(ISNUMBER($AF918),AQ918,0)+01_指標庫!$H$9*IF(ISNUMBER($AG918),AR918,0)+01_指標庫!$H$10*IF(ISNUMBER($AB918),AM918,0)+01_指標庫!$H$11*IF(ISNUMBER($AC918),AN918,0)+01_指標庫!$H$12*IF(ISNUMBER($AD918),AO918,0)+01_指標庫!$H$13*IF(ISNUMBER($AE918),AP918,0)+01_指標庫!$H$14*IF(ISNUMBER($I918),O918,0)+01_指標庫!$H$15*IF(ISNUMBER($AH918),AS918,0)+01_指標庫!$H$16*IF(ISNUMBER($K918),P918,0)+01_指標庫!$H$17*IF(ISNUMBER($AI918),AT918,0)+01_指標庫!$H$18*IF(ISNUMBER($AJ918),AU918,0)+01_指標庫!$H$19*IF(ISNUMBER($AK918),AV918,0)+01_指標庫!$H$20*IF(ISNUMBER($BB918),BB918,0)+01_指標庫!$H$21*IF(ISNUMBER($BC918),BC918,0))/AW918,1))</f>
        <v>60.8</v>
      </c>
      <c r="AY918" s="60"/>
      <c r="AZ918" s="60"/>
      <c r="BA918" s="58" t="n">
        <f aca="false">AVERAGE($E914:$E918)/AVERAGE($E909:$E918)-1</f>
        <v>-0.0134377268307491</v>
      </c>
      <c r="BB918" s="59" t="n">
        <f aca="false">IF(ISNUMBER($BA918),IF(OR($S918&lt;=-0.03,$BA918&lt;-0.003),0,IF(OR($S918&lt;=-0.02,$BA918&lt;0.01),50,100)),"")</f>
        <v>0</v>
      </c>
      <c r="BC918" s="0" t="str">
        <f aca="false">IF(OR(COUNT($AZ918)=0,COUNT($AZ917)=0),"",IF(OR($AY918/$AZ917-1&lt;=-0.03,$AZ918/$AZ917-1&lt;=-0.045,IF(COUNT($AZ909:$AZ918)=10,AVERAGE($AZ914:$AZ918)/AVERAGE($AZ909:$AZ918)-1&lt;-0.01,FALSE())),0,IF(OR($AZ918/$AZ917-1&lt;=-0.02,IF(COUNT($AZ909:$AZ918)=10,AVERAGE($AZ914:$AZ918)/AVERAGE($AZ909:$AZ918)-1&lt;0.005,FALSE())),50,100)))</f>
        <v/>
      </c>
    </row>
    <row r="919" customFormat="false" ht="15" hidden="false" customHeight="true" outlineLevel="0" collapsed="false">
      <c r="A919" s="47" t="n">
        <v>915</v>
      </c>
      <c r="B919" s="48" t="n">
        <v>43887</v>
      </c>
      <c r="C919" s="47" t="n">
        <v>2020</v>
      </c>
      <c r="D919" s="49" t="s">
        <v>238</v>
      </c>
      <c r="E919" s="50" t="n">
        <v>8873.76</v>
      </c>
      <c r="F919" s="51" t="n">
        <v>0.091651</v>
      </c>
      <c r="G919" s="51" t="n">
        <v>-0.086942</v>
      </c>
      <c r="H919" s="52" t="n">
        <v>0.7143</v>
      </c>
      <c r="I919" s="53" t="n">
        <v>427</v>
      </c>
      <c r="J919" s="47" t="s">
        <v>235</v>
      </c>
      <c r="K919" s="54" t="n">
        <v>27.56</v>
      </c>
      <c r="L919" s="55" t="n">
        <f aca="false">IF(COUNT(F919)=0,50,IF(F919&gt;=0,100,IF(F919&gt;=-0.02,50,0)))</f>
        <v>100</v>
      </c>
      <c r="M919" s="55" t="n">
        <f aca="false">IF(COUNT(G919)=0,50,IF(G919&gt;-0.06,100,IF(G919&gt;-0.15,50,0)))</f>
        <v>50</v>
      </c>
      <c r="N919" s="55" t="n">
        <f aca="false">IF(COUNT(H919)=0,50,IF(H919&gt;=0.6,100,IF(H919&gt;=0.4,50,0)))</f>
        <v>100</v>
      </c>
      <c r="O919" s="55" t="n">
        <f aca="false">IF(COUNT(I919)=0,50,IF(J919="proxy_vix",50,IF(I919&lt;350,100,IF(I919&lt;=450,50,0))))</f>
        <v>50</v>
      </c>
      <c r="P919" s="55" t="n">
        <f aca="false">IF(COUNT(K919)=0,50,IF(K919&lt;20,100,IF(K919&lt;=25,50,0)))</f>
        <v>0</v>
      </c>
      <c r="Q919" s="54"/>
      <c r="R919" s="47"/>
      <c r="S919" s="51" t="n">
        <f aca="false">$E919/$E918-1</f>
        <v>0.00440187574916195</v>
      </c>
      <c r="T919" s="56" t="n">
        <f aca="false">$K919/$K918-1</f>
        <v>-0.0104129263913825</v>
      </c>
      <c r="V919" s="57"/>
      <c r="W919" s="57"/>
      <c r="Y919" s="1" t="str">
        <f aca="false">IF(AX919&gt;=70,"EASY",IF(AX919&gt;40,"UNCERTAIN","HARD"))</f>
        <v>UNCERTAIN</v>
      </c>
      <c r="AA919" s="58" t="n">
        <f aca="false">IF($A919&lt;200,"",AVERAGE($E870:$E919)/AVERAGE($E720:$E919)-1)</f>
        <v>0.115372334190767</v>
      </c>
      <c r="AB919" s="59" t="n">
        <f aca="false">LOOKUP($B919,07_L1政策步階!$A$4:$A$14,07_L1政策步階!$C$4:$C$14)</f>
        <v>1</v>
      </c>
      <c r="AC919" s="57"/>
      <c r="AD919" s="57"/>
      <c r="AE919" s="57"/>
      <c r="AF919" s="57"/>
      <c r="AG919" s="57"/>
      <c r="AH919" s="57"/>
      <c r="AI919" s="57"/>
      <c r="AJ919" s="57"/>
      <c r="AK919" s="57"/>
      <c r="AL919" s="59" t="n">
        <f aca="false">IF(ISNUMBER($AA919),IF($AA919&gt;=0.005,100,IF($AA919&gt;=-0.015,50,0)),"")</f>
        <v>100</v>
      </c>
      <c r="AM919" s="59" t="n">
        <f aca="false">IF(ISNUMBER($AB919),IF($AB919=1,100,IF($AB919=0,50,0)),"")</f>
        <v>100</v>
      </c>
      <c r="AN919" s="0" t="str">
        <f aca="false">IF(ISNUMBER($AC919),IF($AC919&gt;=0.001,100,IF($AC919&gt;=-0.003,50,0)),"")</f>
        <v/>
      </c>
      <c r="AO919" s="0" t="str">
        <f aca="false">IF(ISNUMBER($AD919),IF($AD919&gt;=0.04,100,IF($AD919&gt;=0,50,0)),"")</f>
        <v/>
      </c>
      <c r="AP919" s="0" t="str">
        <f aca="false">IF(ISNUMBER($AE919),IF($AE919&gt;=25,100,IF($AE919&gt;=-75,50,0)),"")</f>
        <v/>
      </c>
      <c r="AQ919" s="0" t="str">
        <f aca="false">IF(ISNUMBER($AF919),IF($AF919&gt;0,100,IF($AF919&gt;=-50,50,0)),"")</f>
        <v/>
      </c>
      <c r="AR919" s="0" t="str">
        <f aca="false">IF(ISNUMBER($AG919),IF($AG919=1,100,IF($AG919=0,50,0)),"")</f>
        <v/>
      </c>
      <c r="AS919" s="0" t="str">
        <f aca="false">IF(ISNUMBER($AH919),IF($AH919&lt;0,100,IF($AH919&lt;=20,50,0)),"")</f>
        <v/>
      </c>
      <c r="AT919" s="0" t="str">
        <f aca="false">IF(ISNUMBER($AI919),IF($AI919&lt;0.95,100,IF($AI919&lt;=1,50,0)),"")</f>
        <v/>
      </c>
      <c r="AU919" s="0" t="str">
        <f aca="false">IF(ISNUMBER($AJ919),IF($AJ919&lt;30,0,IF($AJ919&lt;40,50,IF($AJ919&lt;=90,100,50))),"")</f>
        <v/>
      </c>
      <c r="AV919" s="0" t="str">
        <f aca="false">IF(ISNUMBER($AK919),IF($AK919&gt;-0.2,100,IF($AK919&gt;=-0.4,50,0)),"")</f>
        <v/>
      </c>
      <c r="AW919" s="59" t="n">
        <f aca="false">01_指標庫!$H$4*ISNUMBER($F919)+01_指標庫!$H$5*ISNUMBER($AA919)+01_指標庫!$H$6*ISNUMBER($G919)+01_指標庫!$H$7*ISNUMBER($H919)+01_指標庫!$H$8*ISNUMBER($AF919)+01_指標庫!$H$9*ISNUMBER($AG919)+01_指標庫!$H$10*ISNUMBER($AB919)+01_指標庫!$H$11*ISNUMBER($AC919)+01_指標庫!$H$12*ISNUMBER($AD919)+01_指標庫!$H$13*ISNUMBER($AE919)+01_指標庫!$H$14*ISNUMBER($I919)+01_指標庫!$H$15*ISNUMBER($AH919)+01_指標庫!$H$16*ISNUMBER($K919)+01_指標庫!$H$17*ISNUMBER($AI919)+01_指標庫!$H$18*ISNUMBER($AJ919)+01_指標庫!$H$19*ISNUMBER($AK919)+01_指標庫!$H$20*ISNUMBER($BB919)+01_指標庫!$H$21*ISNUMBER($BC919)</f>
        <v>51</v>
      </c>
      <c r="AX919" s="59" t="n">
        <f aca="false">IF(AW919=0,50,ROUND((01_指標庫!$H$4*IF(ISNUMBER($F919),L919,0)+01_指標庫!$H$5*IF(ISNUMBER($AA919),AL919,0)+01_指標庫!$H$6*IF(ISNUMBER($G919),M919,0)+01_指標庫!$H$7*IF(ISNUMBER($H919),N919,0)+01_指標庫!$H$8*IF(ISNUMBER($AF919),AQ919,0)+01_指標庫!$H$9*IF(ISNUMBER($AG919),AR919,0)+01_指標庫!$H$10*IF(ISNUMBER($AB919),AM919,0)+01_指標庫!$H$11*IF(ISNUMBER($AC919),AN919,0)+01_指標庫!$H$12*IF(ISNUMBER($AD919),AO919,0)+01_指標庫!$H$13*IF(ISNUMBER($AE919),AP919,0)+01_指標庫!$H$14*IF(ISNUMBER($I919),O919,0)+01_指標庫!$H$15*IF(ISNUMBER($AH919),AS919,0)+01_指標庫!$H$16*IF(ISNUMBER($K919),P919,0)+01_指標庫!$H$17*IF(ISNUMBER($AI919),AT919,0)+01_指標庫!$H$18*IF(ISNUMBER($AJ919),AU919,0)+01_指標庫!$H$19*IF(ISNUMBER($AK919),AV919,0)+01_指標庫!$H$20*IF(ISNUMBER($BB919),BB919,0)+01_指標庫!$H$21*IF(ISNUMBER($BC919),BC919,0))/AW919,1))</f>
        <v>60.8</v>
      </c>
      <c r="AY919" s="60"/>
      <c r="AZ919" s="60"/>
      <c r="BA919" s="58" t="n">
        <f aca="false">AVERAGE($E915:$E919)/AVERAGE($E910:$E919)-1</f>
        <v>-0.0246505377973389</v>
      </c>
      <c r="BB919" s="59" t="n">
        <f aca="false">IF(ISNUMBER($BA919),IF(OR($S919&lt;=-0.03,$BA919&lt;-0.003),0,IF(OR($S919&lt;=-0.02,$BA919&lt;0.01),50,100)),"")</f>
        <v>0</v>
      </c>
      <c r="BC919" s="0" t="str">
        <f aca="false">IF(OR(COUNT($AZ919)=0,COUNT($AZ918)=0),"",IF(OR($AY919/$AZ918-1&lt;=-0.03,$AZ919/$AZ918-1&lt;=-0.045,IF(COUNT($AZ910:$AZ919)=10,AVERAGE($AZ915:$AZ919)/AVERAGE($AZ910:$AZ919)-1&lt;-0.01,FALSE())),0,IF(OR($AZ919/$AZ918-1&lt;=-0.02,IF(COUNT($AZ910:$AZ919)=10,AVERAGE($AZ915:$AZ919)/AVERAGE($AZ910:$AZ919)-1&lt;0.005,FALSE())),50,100)))</f>
        <v/>
      </c>
    </row>
    <row r="920" customFormat="false" ht="15" hidden="false" customHeight="true" outlineLevel="0" collapsed="false">
      <c r="A920" s="47" t="n">
        <v>916</v>
      </c>
      <c r="B920" s="48" t="n">
        <v>43888</v>
      </c>
      <c r="C920" s="47" t="n">
        <v>2020</v>
      </c>
      <c r="D920" s="49" t="s">
        <v>239</v>
      </c>
      <c r="E920" s="50" t="n">
        <v>8436.67</v>
      </c>
      <c r="F920" s="51" t="n">
        <v>0.03717</v>
      </c>
      <c r="G920" s="51" t="n">
        <v>-0.131916</v>
      </c>
      <c r="H920" s="52" t="n">
        <v>0.6327</v>
      </c>
      <c r="I920" s="53" t="n">
        <v>462</v>
      </c>
      <c r="J920" s="47" t="s">
        <v>235</v>
      </c>
      <c r="K920" s="54" t="n">
        <v>39.16</v>
      </c>
      <c r="L920" s="55" t="n">
        <f aca="false">IF(COUNT(F920)=0,50,IF(F920&gt;=0,100,IF(F920&gt;=-0.02,50,0)))</f>
        <v>100</v>
      </c>
      <c r="M920" s="55" t="n">
        <f aca="false">IF(COUNT(G920)=0,50,IF(G920&gt;-0.06,100,IF(G920&gt;-0.15,50,0)))</f>
        <v>50</v>
      </c>
      <c r="N920" s="55" t="n">
        <f aca="false">IF(COUNT(H920)=0,50,IF(H920&gt;=0.6,100,IF(H920&gt;=0.4,50,0)))</f>
        <v>100</v>
      </c>
      <c r="O920" s="55" t="n">
        <f aca="false">IF(COUNT(I920)=0,50,IF(J920="proxy_vix",50,IF(I920&lt;350,100,IF(I920&lt;=450,50,0))))</f>
        <v>0</v>
      </c>
      <c r="P920" s="55" t="n">
        <f aca="false">IF(COUNT(K920)=0,50,IF(K920&lt;20,100,IF(K920&lt;=25,50,0)))</f>
        <v>0</v>
      </c>
      <c r="Q920" s="54"/>
      <c r="R920" s="47"/>
      <c r="S920" s="51" t="n">
        <f aca="false">$E920/$E919-1</f>
        <v>-0.0492564594940589</v>
      </c>
      <c r="T920" s="56" t="n">
        <f aca="false">$K920/$K919-1</f>
        <v>0.420899854862119</v>
      </c>
      <c r="V920" s="57"/>
      <c r="W920" s="57"/>
      <c r="Y920" s="1" t="str">
        <f aca="false">IF(AX920&gt;=70,"EASY",IF(AX920&gt;40,"UNCERTAIN","HARD"))</f>
        <v>UNCERTAIN</v>
      </c>
      <c r="AA920" s="58" t="n">
        <f aca="false">IF($A920&lt;200,"",AVERAGE($E871:$E920)/AVERAGE($E721:$E920)-1)</f>
        <v>0.114484086973826</v>
      </c>
      <c r="AB920" s="59" t="n">
        <f aca="false">LOOKUP($B920,07_L1政策步階!$A$4:$A$14,07_L1政策步階!$C$4:$C$14)</f>
        <v>1</v>
      </c>
      <c r="AC920" s="57"/>
      <c r="AD920" s="57"/>
      <c r="AE920" s="57"/>
      <c r="AF920" s="57"/>
      <c r="AG920" s="57"/>
      <c r="AH920" s="57"/>
      <c r="AI920" s="57"/>
      <c r="AJ920" s="57"/>
      <c r="AK920" s="57"/>
      <c r="AL920" s="59" t="n">
        <f aca="false">IF(ISNUMBER($AA920),IF($AA920&gt;=0.005,100,IF($AA920&gt;=-0.015,50,0)),"")</f>
        <v>100</v>
      </c>
      <c r="AM920" s="59" t="n">
        <f aca="false">IF(ISNUMBER($AB920),IF($AB920=1,100,IF($AB920=0,50,0)),"")</f>
        <v>100</v>
      </c>
      <c r="AN920" s="0" t="str">
        <f aca="false">IF(ISNUMBER($AC920),IF($AC920&gt;=0.001,100,IF($AC920&gt;=-0.003,50,0)),"")</f>
        <v/>
      </c>
      <c r="AO920" s="0" t="str">
        <f aca="false">IF(ISNUMBER($AD920),IF($AD920&gt;=0.04,100,IF($AD920&gt;=0,50,0)),"")</f>
        <v/>
      </c>
      <c r="AP920" s="0" t="str">
        <f aca="false">IF(ISNUMBER($AE920),IF($AE920&gt;=25,100,IF($AE920&gt;=-75,50,0)),"")</f>
        <v/>
      </c>
      <c r="AQ920" s="0" t="str">
        <f aca="false">IF(ISNUMBER($AF920),IF($AF920&gt;0,100,IF($AF920&gt;=-50,50,0)),"")</f>
        <v/>
      </c>
      <c r="AR920" s="0" t="str">
        <f aca="false">IF(ISNUMBER($AG920),IF($AG920=1,100,IF($AG920=0,50,0)),"")</f>
        <v/>
      </c>
      <c r="AS920" s="0" t="str">
        <f aca="false">IF(ISNUMBER($AH920),IF($AH920&lt;0,100,IF($AH920&lt;=20,50,0)),"")</f>
        <v/>
      </c>
      <c r="AT920" s="0" t="str">
        <f aca="false">IF(ISNUMBER($AI920),IF($AI920&lt;0.95,100,IF($AI920&lt;=1,50,0)),"")</f>
        <v/>
      </c>
      <c r="AU920" s="0" t="str">
        <f aca="false">IF(ISNUMBER($AJ920),IF($AJ920&lt;30,0,IF($AJ920&lt;40,50,IF($AJ920&lt;=90,100,50))),"")</f>
        <v/>
      </c>
      <c r="AV920" s="0" t="str">
        <f aca="false">IF(ISNUMBER($AK920),IF($AK920&gt;-0.2,100,IF($AK920&gt;=-0.4,50,0)),"")</f>
        <v/>
      </c>
      <c r="AW920" s="59" t="n">
        <f aca="false">01_指標庫!$H$4*ISNUMBER($F920)+01_指標庫!$H$5*ISNUMBER($AA920)+01_指標庫!$H$6*ISNUMBER($G920)+01_指標庫!$H$7*ISNUMBER($H920)+01_指標庫!$H$8*ISNUMBER($AF920)+01_指標庫!$H$9*ISNUMBER($AG920)+01_指標庫!$H$10*ISNUMBER($AB920)+01_指標庫!$H$11*ISNUMBER($AC920)+01_指標庫!$H$12*ISNUMBER($AD920)+01_指標庫!$H$13*ISNUMBER($AE920)+01_指標庫!$H$14*ISNUMBER($I920)+01_指標庫!$H$15*ISNUMBER($AH920)+01_指標庫!$H$16*ISNUMBER($K920)+01_指標庫!$H$17*ISNUMBER($AI920)+01_指標庫!$H$18*ISNUMBER($AJ920)+01_指標庫!$H$19*ISNUMBER($AK920)+01_指標庫!$H$20*ISNUMBER($BB920)+01_指標庫!$H$21*ISNUMBER($BC920)</f>
        <v>51</v>
      </c>
      <c r="AX920" s="59" t="n">
        <f aca="false">IF(AW920=0,50,ROUND((01_指標庫!$H$4*IF(ISNUMBER($F920),L920,0)+01_指標庫!$H$5*IF(ISNUMBER($AA920),AL920,0)+01_指標庫!$H$6*IF(ISNUMBER($G920),M920,0)+01_指標庫!$H$7*IF(ISNUMBER($H920),N920,0)+01_指標庫!$H$8*IF(ISNUMBER($AF920),AQ920,0)+01_指標庫!$H$9*IF(ISNUMBER($AG920),AR920,0)+01_指標庫!$H$10*IF(ISNUMBER($AB920),AM920,0)+01_指標庫!$H$11*IF(ISNUMBER($AC920),AN920,0)+01_指標庫!$H$12*IF(ISNUMBER($AD920),AO920,0)+01_指標庫!$H$13*IF(ISNUMBER($AE920),AP920,0)+01_指標庫!$H$14*IF(ISNUMBER($I920),O920,0)+01_指標庫!$H$15*IF(ISNUMBER($AH920),AS920,0)+01_指標庫!$H$16*IF(ISNUMBER($K920),P920,0)+01_指標庫!$H$17*IF(ISNUMBER($AI920),AT920,0)+01_指標庫!$H$18*IF(ISNUMBER($AJ920),AU920,0)+01_指標庫!$H$19*IF(ISNUMBER($AK920),AV920,0)+01_指標庫!$H$20*IF(ISNUMBER($BB920),BB920,0)+01_指標庫!$H$21*IF(ISNUMBER($BC920),BC920,0))/AW920,1))</f>
        <v>52.9</v>
      </c>
      <c r="AY920" s="60"/>
      <c r="AZ920" s="60"/>
      <c r="BA920" s="58" t="n">
        <f aca="false">AVERAGE($E916:$E920)/AVERAGE($E911:$E920)-1</f>
        <v>-0.03794685016011</v>
      </c>
      <c r="BB920" s="59" t="n">
        <f aca="false">IF(ISNUMBER($BA920),IF(OR($S920&lt;=-0.03,$BA920&lt;-0.003),0,IF(OR($S920&lt;=-0.02,$BA920&lt;0.01),50,100)),"")</f>
        <v>0</v>
      </c>
      <c r="BC920" s="0" t="str">
        <f aca="false">IF(OR(COUNT($AZ920)=0,COUNT($AZ919)=0),"",IF(OR($AY920/$AZ919-1&lt;=-0.03,$AZ920/$AZ919-1&lt;=-0.045,IF(COUNT($AZ911:$AZ920)=10,AVERAGE($AZ916:$AZ920)/AVERAGE($AZ911:$AZ920)-1&lt;-0.01,FALSE())),0,IF(OR($AZ920/$AZ919-1&lt;=-0.02,IF(COUNT($AZ911:$AZ920)=10,AVERAGE($AZ916:$AZ920)/AVERAGE($AZ911:$AZ920)-1&lt;0.005,FALSE())),50,100)))</f>
        <v/>
      </c>
    </row>
    <row r="921" customFormat="false" ht="15" hidden="false" customHeight="true" outlineLevel="0" collapsed="false">
      <c r="A921" s="47" t="n">
        <v>917</v>
      </c>
      <c r="B921" s="48" t="n">
        <v>43889</v>
      </c>
      <c r="C921" s="47" t="n">
        <v>2020</v>
      </c>
      <c r="D921" s="49" t="s">
        <v>234</v>
      </c>
      <c r="E921" s="50" t="n">
        <v>8461.83</v>
      </c>
      <c r="F921" s="51" t="n">
        <v>0.039586</v>
      </c>
      <c r="G921" s="51" t="n">
        <v>-0.129328</v>
      </c>
      <c r="H921" s="52" t="n">
        <v>0.5306</v>
      </c>
      <c r="I921" s="53" t="n">
        <v>504</v>
      </c>
      <c r="J921" s="47" t="s">
        <v>235</v>
      </c>
      <c r="K921" s="54" t="n">
        <v>40.11</v>
      </c>
      <c r="L921" s="55" t="n">
        <f aca="false">IF(COUNT(F921)=0,50,IF(F921&gt;=0,100,IF(F921&gt;=-0.02,50,0)))</f>
        <v>100</v>
      </c>
      <c r="M921" s="55" t="n">
        <f aca="false">IF(COUNT(G921)=0,50,IF(G921&gt;-0.06,100,IF(G921&gt;-0.15,50,0)))</f>
        <v>50</v>
      </c>
      <c r="N921" s="55" t="n">
        <f aca="false">IF(COUNT(H921)=0,50,IF(H921&gt;=0.6,100,IF(H921&gt;=0.4,50,0)))</f>
        <v>50</v>
      </c>
      <c r="O921" s="55" t="n">
        <f aca="false">IF(COUNT(I921)=0,50,IF(J921="proxy_vix",50,IF(I921&lt;350,100,IF(I921&lt;=450,50,0))))</f>
        <v>0</v>
      </c>
      <c r="P921" s="55" t="n">
        <f aca="false">IF(COUNT(K921)=0,50,IF(K921&lt;20,100,IF(K921&lt;=25,50,0)))</f>
        <v>0</v>
      </c>
      <c r="Q921" s="54"/>
      <c r="R921" s="47"/>
      <c r="S921" s="51" t="n">
        <f aca="false">$E921/$E920-1</f>
        <v>0.00298221928794185</v>
      </c>
      <c r="T921" s="56" t="n">
        <f aca="false">$K921/$K920-1</f>
        <v>0.0242594484167518</v>
      </c>
      <c r="V921" s="57"/>
      <c r="W921" s="57"/>
      <c r="Y921" s="1" t="str">
        <f aca="false">IF(AX921&gt;=70,"EASY",IF(AX921&gt;40,"UNCERTAIN","HARD"))</f>
        <v>UNCERTAIN</v>
      </c>
      <c r="AA921" s="58" t="n">
        <f aca="false">IF($A921&lt;200,"",AVERAGE($E872:$E921)/AVERAGE($E722:$E921)-1)</f>
        <v>0.113491842453726</v>
      </c>
      <c r="AB921" s="59" t="n">
        <f aca="false">LOOKUP($B921,07_L1政策步階!$A$4:$A$14,07_L1政策步階!$C$4:$C$14)</f>
        <v>1</v>
      </c>
      <c r="AC921" s="57"/>
      <c r="AD921" s="57"/>
      <c r="AE921" s="57"/>
      <c r="AF921" s="57"/>
      <c r="AG921" s="57"/>
      <c r="AH921" s="57"/>
      <c r="AI921" s="57"/>
      <c r="AJ921" s="57"/>
      <c r="AK921" s="57"/>
      <c r="AL921" s="59" t="n">
        <f aca="false">IF(ISNUMBER($AA921),IF($AA921&gt;=0.005,100,IF($AA921&gt;=-0.015,50,0)),"")</f>
        <v>100</v>
      </c>
      <c r="AM921" s="59" t="n">
        <f aca="false">IF(ISNUMBER($AB921),IF($AB921=1,100,IF($AB921=0,50,0)),"")</f>
        <v>100</v>
      </c>
      <c r="AN921" s="0" t="str">
        <f aca="false">IF(ISNUMBER($AC921),IF($AC921&gt;=0.001,100,IF($AC921&gt;=-0.003,50,0)),"")</f>
        <v/>
      </c>
      <c r="AO921" s="0" t="str">
        <f aca="false">IF(ISNUMBER($AD921),IF($AD921&gt;=0.04,100,IF($AD921&gt;=0,50,0)),"")</f>
        <v/>
      </c>
      <c r="AP921" s="0" t="str">
        <f aca="false">IF(ISNUMBER($AE921),IF($AE921&gt;=25,100,IF($AE921&gt;=-75,50,0)),"")</f>
        <v/>
      </c>
      <c r="AQ921" s="0" t="str">
        <f aca="false">IF(ISNUMBER($AF921),IF($AF921&gt;0,100,IF($AF921&gt;=-50,50,0)),"")</f>
        <v/>
      </c>
      <c r="AR921" s="0" t="str">
        <f aca="false">IF(ISNUMBER($AG921),IF($AG921=1,100,IF($AG921=0,50,0)),"")</f>
        <v/>
      </c>
      <c r="AS921" s="0" t="str">
        <f aca="false">IF(ISNUMBER($AH921),IF($AH921&lt;0,100,IF($AH921&lt;=20,50,0)),"")</f>
        <v/>
      </c>
      <c r="AT921" s="0" t="str">
        <f aca="false">IF(ISNUMBER($AI921),IF($AI921&lt;0.95,100,IF($AI921&lt;=1,50,0)),"")</f>
        <v/>
      </c>
      <c r="AU921" s="0" t="str">
        <f aca="false">IF(ISNUMBER($AJ921),IF($AJ921&lt;30,0,IF($AJ921&lt;40,50,IF($AJ921&lt;=90,100,50))),"")</f>
        <v/>
      </c>
      <c r="AV921" s="0" t="str">
        <f aca="false">IF(ISNUMBER($AK921),IF($AK921&gt;-0.2,100,IF($AK921&gt;=-0.4,50,0)),"")</f>
        <v/>
      </c>
      <c r="AW921" s="59" t="n">
        <f aca="false">01_指標庫!$H$4*ISNUMBER($F921)+01_指標庫!$H$5*ISNUMBER($AA921)+01_指標庫!$H$6*ISNUMBER($G921)+01_指標庫!$H$7*ISNUMBER($H921)+01_指標庫!$H$8*ISNUMBER($AF921)+01_指標庫!$H$9*ISNUMBER($AG921)+01_指標庫!$H$10*ISNUMBER($AB921)+01_指標庫!$H$11*ISNUMBER($AC921)+01_指標庫!$H$12*ISNUMBER($AD921)+01_指標庫!$H$13*ISNUMBER($AE921)+01_指標庫!$H$14*ISNUMBER($I921)+01_指標庫!$H$15*ISNUMBER($AH921)+01_指標庫!$H$16*ISNUMBER($K921)+01_指標庫!$H$17*ISNUMBER($AI921)+01_指標庫!$H$18*ISNUMBER($AJ921)+01_指標庫!$H$19*ISNUMBER($AK921)+01_指標庫!$H$20*ISNUMBER($BB921)+01_指標庫!$H$21*ISNUMBER($BC921)</f>
        <v>51</v>
      </c>
      <c r="AX921" s="59" t="n">
        <f aca="false">IF(AW921=0,50,ROUND((01_指標庫!$H$4*IF(ISNUMBER($F921),L921,0)+01_指標庫!$H$5*IF(ISNUMBER($AA921),AL921,0)+01_指標庫!$H$6*IF(ISNUMBER($G921),M921,0)+01_指標庫!$H$7*IF(ISNUMBER($H921),N921,0)+01_指標庫!$H$8*IF(ISNUMBER($AF921),AQ921,0)+01_指標庫!$H$9*IF(ISNUMBER($AG921),AR921,0)+01_指標庫!$H$10*IF(ISNUMBER($AB921),AM921,0)+01_指標庫!$H$11*IF(ISNUMBER($AC921),AN921,0)+01_指標庫!$H$12*IF(ISNUMBER($AD921),AO921,0)+01_指標庫!$H$13*IF(ISNUMBER($AE921),AP921,0)+01_指標庫!$H$14*IF(ISNUMBER($I921),O921,0)+01_指標庫!$H$15*IF(ISNUMBER($AH921),AS921,0)+01_指標庫!$H$16*IF(ISNUMBER($K921),P921,0)+01_指標庫!$H$17*IF(ISNUMBER($AI921),AT921,0)+01_指標庫!$H$18*IF(ISNUMBER($AJ921),AU921,0)+01_指標庫!$H$19*IF(ISNUMBER($AK921),AV921,0)+01_指標庫!$H$20*IF(ISNUMBER($BB921),BB921,0)+01_指標庫!$H$21*IF(ISNUMBER($BC921),BC921,0))/AW921,1))</f>
        <v>45.1</v>
      </c>
      <c r="AY921" s="60"/>
      <c r="AZ921" s="60"/>
      <c r="BA921" s="58" t="n">
        <f aca="false">AVERAGE($E917:$E921)/AVERAGE($E912:$E921)-1</f>
        <v>-0.0475276232569187</v>
      </c>
      <c r="BB921" s="59" t="n">
        <f aca="false">IF(ISNUMBER($BA921),IF(OR($S921&lt;=-0.03,$BA921&lt;-0.003),0,IF(OR($S921&lt;=-0.02,$BA921&lt;0.01),50,100)),"")</f>
        <v>0</v>
      </c>
      <c r="BC921" s="0" t="str">
        <f aca="false">IF(OR(COUNT($AZ921)=0,COUNT($AZ920)=0),"",IF(OR($AY921/$AZ920-1&lt;=-0.03,$AZ921/$AZ920-1&lt;=-0.045,IF(COUNT($AZ912:$AZ921)=10,AVERAGE($AZ917:$AZ921)/AVERAGE($AZ912:$AZ921)-1&lt;-0.01,FALSE())),0,IF(OR($AZ921/$AZ920-1&lt;=-0.02,IF(COUNT($AZ912:$AZ921)=10,AVERAGE($AZ917:$AZ921)/AVERAGE($AZ912:$AZ921)-1&lt;0.005,FALSE())),50,100)))</f>
        <v/>
      </c>
    </row>
    <row r="922" customFormat="false" ht="15" hidden="false" customHeight="true" outlineLevel="0" collapsed="false">
      <c r="A922" s="47" t="n">
        <v>918</v>
      </c>
      <c r="B922" s="48" t="n">
        <v>43892</v>
      </c>
      <c r="C922" s="47" t="n">
        <v>2020</v>
      </c>
      <c r="D922" s="49" t="s">
        <v>236</v>
      </c>
      <c r="E922" s="50" t="n">
        <v>8877.98</v>
      </c>
      <c r="F922" s="51" t="n">
        <v>0.089792</v>
      </c>
      <c r="G922" s="51" t="n">
        <v>-0.086508</v>
      </c>
      <c r="H922" s="52" t="n">
        <v>0.6939</v>
      </c>
      <c r="I922" s="53" t="n">
        <v>497</v>
      </c>
      <c r="J922" s="47" t="s">
        <v>235</v>
      </c>
      <c r="K922" s="54" t="n">
        <v>33.42</v>
      </c>
      <c r="L922" s="55" t="n">
        <f aca="false">IF(COUNT(F922)=0,50,IF(F922&gt;=0,100,IF(F922&gt;=-0.02,50,0)))</f>
        <v>100</v>
      </c>
      <c r="M922" s="55" t="n">
        <f aca="false">IF(COUNT(G922)=0,50,IF(G922&gt;-0.06,100,IF(G922&gt;-0.15,50,0)))</f>
        <v>50</v>
      </c>
      <c r="N922" s="55" t="n">
        <f aca="false">IF(COUNT(H922)=0,50,IF(H922&gt;=0.6,100,IF(H922&gt;=0.4,50,0)))</f>
        <v>100</v>
      </c>
      <c r="O922" s="55" t="n">
        <f aca="false">IF(COUNT(I922)=0,50,IF(J922="proxy_vix",50,IF(I922&lt;350,100,IF(I922&lt;=450,50,0))))</f>
        <v>0</v>
      </c>
      <c r="P922" s="55" t="n">
        <f aca="false">IF(COUNT(K922)=0,50,IF(K922&lt;20,100,IF(K922&lt;=25,50,0)))</f>
        <v>0</v>
      </c>
      <c r="Q922" s="54"/>
      <c r="R922" s="47"/>
      <c r="S922" s="51" t="n">
        <f aca="false">$E922/$E921-1</f>
        <v>0.0491796691732167</v>
      </c>
      <c r="T922" s="56" t="n">
        <f aca="false">$K922/$K921-1</f>
        <v>-0.166791323859387</v>
      </c>
      <c r="V922" s="57"/>
      <c r="W922" s="57"/>
      <c r="Y922" s="1" t="str">
        <f aca="false">IF(AX922&gt;=70,"EASY",IF(AX922&gt;40,"UNCERTAIN","HARD"))</f>
        <v>UNCERTAIN</v>
      </c>
      <c r="AA922" s="58" t="n">
        <f aca="false">IF($A922&lt;200,"",AVERAGE($E873:$E922)/AVERAGE($E723:$E922)-1)</f>
        <v>0.113294437959782</v>
      </c>
      <c r="AB922" s="59" t="n">
        <f aca="false">LOOKUP($B922,07_L1政策步階!$A$4:$A$14,07_L1政策步階!$C$4:$C$14)</f>
        <v>1</v>
      </c>
      <c r="AC922" s="57"/>
      <c r="AD922" s="57"/>
      <c r="AE922" s="57"/>
      <c r="AF922" s="57"/>
      <c r="AG922" s="57"/>
      <c r="AH922" s="57"/>
      <c r="AI922" s="57"/>
      <c r="AJ922" s="57"/>
      <c r="AK922" s="57"/>
      <c r="AL922" s="59" t="n">
        <f aca="false">IF(ISNUMBER($AA922),IF($AA922&gt;=0.005,100,IF($AA922&gt;=-0.015,50,0)),"")</f>
        <v>100</v>
      </c>
      <c r="AM922" s="59" t="n">
        <f aca="false">IF(ISNUMBER($AB922),IF($AB922=1,100,IF($AB922=0,50,0)),"")</f>
        <v>100</v>
      </c>
      <c r="AN922" s="0" t="str">
        <f aca="false">IF(ISNUMBER($AC922),IF($AC922&gt;=0.001,100,IF($AC922&gt;=-0.003,50,0)),"")</f>
        <v/>
      </c>
      <c r="AO922" s="0" t="str">
        <f aca="false">IF(ISNUMBER($AD922),IF($AD922&gt;=0.04,100,IF($AD922&gt;=0,50,0)),"")</f>
        <v/>
      </c>
      <c r="AP922" s="0" t="str">
        <f aca="false">IF(ISNUMBER($AE922),IF($AE922&gt;=25,100,IF($AE922&gt;=-75,50,0)),"")</f>
        <v/>
      </c>
      <c r="AQ922" s="0" t="str">
        <f aca="false">IF(ISNUMBER($AF922),IF($AF922&gt;0,100,IF($AF922&gt;=-50,50,0)),"")</f>
        <v/>
      </c>
      <c r="AR922" s="0" t="str">
        <f aca="false">IF(ISNUMBER($AG922),IF($AG922=1,100,IF($AG922=0,50,0)),"")</f>
        <v/>
      </c>
      <c r="AS922" s="0" t="str">
        <f aca="false">IF(ISNUMBER($AH922),IF($AH922&lt;0,100,IF($AH922&lt;=20,50,0)),"")</f>
        <v/>
      </c>
      <c r="AT922" s="0" t="str">
        <f aca="false">IF(ISNUMBER($AI922),IF($AI922&lt;0.95,100,IF($AI922&lt;=1,50,0)),"")</f>
        <v/>
      </c>
      <c r="AU922" s="0" t="str">
        <f aca="false">IF(ISNUMBER($AJ922),IF($AJ922&lt;30,0,IF($AJ922&lt;40,50,IF($AJ922&lt;=90,100,50))),"")</f>
        <v/>
      </c>
      <c r="AV922" s="0" t="str">
        <f aca="false">IF(ISNUMBER($AK922),IF($AK922&gt;-0.2,100,IF($AK922&gt;=-0.4,50,0)),"")</f>
        <v/>
      </c>
      <c r="AW922" s="59" t="n">
        <f aca="false">01_指標庫!$H$4*ISNUMBER($F922)+01_指標庫!$H$5*ISNUMBER($AA922)+01_指標庫!$H$6*ISNUMBER($G922)+01_指標庫!$H$7*ISNUMBER($H922)+01_指標庫!$H$8*ISNUMBER($AF922)+01_指標庫!$H$9*ISNUMBER($AG922)+01_指標庫!$H$10*ISNUMBER($AB922)+01_指標庫!$H$11*ISNUMBER($AC922)+01_指標庫!$H$12*ISNUMBER($AD922)+01_指標庫!$H$13*ISNUMBER($AE922)+01_指標庫!$H$14*ISNUMBER($I922)+01_指標庫!$H$15*ISNUMBER($AH922)+01_指標庫!$H$16*ISNUMBER($K922)+01_指標庫!$H$17*ISNUMBER($AI922)+01_指標庫!$H$18*ISNUMBER($AJ922)+01_指標庫!$H$19*ISNUMBER($AK922)+01_指標庫!$H$20*ISNUMBER($BB922)+01_指標庫!$H$21*ISNUMBER($BC922)</f>
        <v>51</v>
      </c>
      <c r="AX922" s="59" t="n">
        <f aca="false">IF(AW922=0,50,ROUND((01_指標庫!$H$4*IF(ISNUMBER($F922),L922,0)+01_指標庫!$H$5*IF(ISNUMBER($AA922),AL922,0)+01_指標庫!$H$6*IF(ISNUMBER($G922),M922,0)+01_指標庫!$H$7*IF(ISNUMBER($H922),N922,0)+01_指標庫!$H$8*IF(ISNUMBER($AF922),AQ922,0)+01_指標庫!$H$9*IF(ISNUMBER($AG922),AR922,0)+01_指標庫!$H$10*IF(ISNUMBER($AB922),AM922,0)+01_指標庫!$H$11*IF(ISNUMBER($AC922),AN922,0)+01_指標庫!$H$12*IF(ISNUMBER($AD922),AO922,0)+01_指標庫!$H$13*IF(ISNUMBER($AE922),AP922,0)+01_指標庫!$H$14*IF(ISNUMBER($I922),O922,0)+01_指標庫!$H$15*IF(ISNUMBER($AH922),AS922,0)+01_指標庫!$H$16*IF(ISNUMBER($K922),P922,0)+01_指標庫!$H$17*IF(ISNUMBER($AI922),AT922,0)+01_指標庫!$H$18*IF(ISNUMBER($AJ922),AU922,0)+01_指標庫!$H$19*IF(ISNUMBER($AK922),AV922,0)+01_指標庫!$H$20*IF(ISNUMBER($BB922),BB922,0)+01_指標庫!$H$21*IF(ISNUMBER($BC922),BC922,0))/AW922,1))</f>
        <v>52.9</v>
      </c>
      <c r="AY922" s="60"/>
      <c r="AZ922" s="60"/>
      <c r="BA922" s="58" t="n">
        <f aca="false">AVERAGE($E918:$E922)/AVERAGE($E913:$E922)-1</f>
        <v>-0.0441550454187313</v>
      </c>
      <c r="BB922" s="59" t="n">
        <f aca="false">IF(ISNUMBER($BA922),IF(OR($S922&lt;=-0.03,$BA922&lt;-0.003),0,IF(OR($S922&lt;=-0.02,$BA922&lt;0.01),50,100)),"")</f>
        <v>0</v>
      </c>
      <c r="BC922" s="0" t="str">
        <f aca="false">IF(OR(COUNT($AZ922)=0,COUNT($AZ921)=0),"",IF(OR($AY922/$AZ921-1&lt;=-0.03,$AZ922/$AZ921-1&lt;=-0.045,IF(COUNT($AZ913:$AZ922)=10,AVERAGE($AZ918:$AZ922)/AVERAGE($AZ913:$AZ922)-1&lt;-0.01,FALSE())),0,IF(OR($AZ922/$AZ921-1&lt;=-0.02,IF(COUNT($AZ913:$AZ922)=10,AVERAGE($AZ918:$AZ922)/AVERAGE($AZ913:$AZ922)-1&lt;0.005,FALSE())),50,100)))</f>
        <v/>
      </c>
    </row>
    <row r="923" customFormat="false" ht="15" hidden="false" customHeight="true" outlineLevel="0" collapsed="false">
      <c r="A923" s="47" t="n">
        <v>919</v>
      </c>
      <c r="B923" s="48" t="n">
        <v>43893</v>
      </c>
      <c r="C923" s="47" t="n">
        <v>2020</v>
      </c>
      <c r="D923" s="49" t="s">
        <v>237</v>
      </c>
      <c r="E923" s="50" t="n">
        <v>8594.49</v>
      </c>
      <c r="F923" s="51" t="n">
        <v>0.054337</v>
      </c>
      <c r="G923" s="51" t="n">
        <v>-0.115678</v>
      </c>
      <c r="H923" s="52" t="n">
        <v>0.6122</v>
      </c>
      <c r="I923" s="53" t="n">
        <v>484</v>
      </c>
      <c r="J923" s="47" t="s">
        <v>235</v>
      </c>
      <c r="K923" s="54" t="n">
        <v>36.82</v>
      </c>
      <c r="L923" s="55" t="n">
        <f aca="false">IF(COUNT(F923)=0,50,IF(F923&gt;=0,100,IF(F923&gt;=-0.02,50,0)))</f>
        <v>100</v>
      </c>
      <c r="M923" s="55" t="n">
        <f aca="false">IF(COUNT(G923)=0,50,IF(G923&gt;-0.06,100,IF(G923&gt;-0.15,50,0)))</f>
        <v>50</v>
      </c>
      <c r="N923" s="55" t="n">
        <f aca="false">IF(COUNT(H923)=0,50,IF(H923&gt;=0.6,100,IF(H923&gt;=0.4,50,0)))</f>
        <v>100</v>
      </c>
      <c r="O923" s="55" t="n">
        <f aca="false">IF(COUNT(I923)=0,50,IF(J923="proxy_vix",50,IF(I923&lt;350,100,IF(I923&lt;=450,50,0))))</f>
        <v>0</v>
      </c>
      <c r="P923" s="55" t="n">
        <f aca="false">IF(COUNT(K923)=0,50,IF(K923&lt;20,100,IF(K923&lt;=25,50,0)))</f>
        <v>0</v>
      </c>
      <c r="Q923" s="54"/>
      <c r="R923" s="47"/>
      <c r="S923" s="51" t="n">
        <f aca="false">$E923/$E922-1</f>
        <v>-0.0319318133178944</v>
      </c>
      <c r="T923" s="56" t="n">
        <f aca="false">$K923/$K922-1</f>
        <v>0.101735487731897</v>
      </c>
      <c r="V923" s="57"/>
      <c r="W923" s="57"/>
      <c r="Y923" s="1" t="str">
        <f aca="false">IF(AX923&gt;=70,"EASY",IF(AX923&gt;40,"UNCERTAIN","HARD"))</f>
        <v>UNCERTAIN</v>
      </c>
      <c r="AA923" s="58" t="n">
        <f aca="false">IF($A923&lt;200,"",AVERAGE($E874:$E923)/AVERAGE($E724:$E923)-1)</f>
        <v>0.112635796952241</v>
      </c>
      <c r="AB923" s="59" t="n">
        <f aca="false">LOOKUP($B923,07_L1政策步階!$A$4:$A$14,07_L1政策步階!$C$4:$C$14)</f>
        <v>1</v>
      </c>
      <c r="AC923" s="57"/>
      <c r="AD923" s="57"/>
      <c r="AE923" s="57"/>
      <c r="AF923" s="57"/>
      <c r="AG923" s="57"/>
      <c r="AH923" s="57"/>
      <c r="AI923" s="57"/>
      <c r="AJ923" s="57"/>
      <c r="AK923" s="57"/>
      <c r="AL923" s="59" t="n">
        <f aca="false">IF(ISNUMBER($AA923),IF($AA923&gt;=0.005,100,IF($AA923&gt;=-0.015,50,0)),"")</f>
        <v>100</v>
      </c>
      <c r="AM923" s="59" t="n">
        <f aca="false">IF(ISNUMBER($AB923),IF($AB923=1,100,IF($AB923=0,50,0)),"")</f>
        <v>100</v>
      </c>
      <c r="AN923" s="0" t="str">
        <f aca="false">IF(ISNUMBER($AC923),IF($AC923&gt;=0.001,100,IF($AC923&gt;=-0.003,50,0)),"")</f>
        <v/>
      </c>
      <c r="AO923" s="0" t="str">
        <f aca="false">IF(ISNUMBER($AD923),IF($AD923&gt;=0.04,100,IF($AD923&gt;=0,50,0)),"")</f>
        <v/>
      </c>
      <c r="AP923" s="0" t="str">
        <f aca="false">IF(ISNUMBER($AE923),IF($AE923&gt;=25,100,IF($AE923&gt;=-75,50,0)),"")</f>
        <v/>
      </c>
      <c r="AQ923" s="0" t="str">
        <f aca="false">IF(ISNUMBER($AF923),IF($AF923&gt;0,100,IF($AF923&gt;=-50,50,0)),"")</f>
        <v/>
      </c>
      <c r="AR923" s="0" t="str">
        <f aca="false">IF(ISNUMBER($AG923),IF($AG923=1,100,IF($AG923=0,50,0)),"")</f>
        <v/>
      </c>
      <c r="AS923" s="0" t="str">
        <f aca="false">IF(ISNUMBER($AH923),IF($AH923&lt;0,100,IF($AH923&lt;=20,50,0)),"")</f>
        <v/>
      </c>
      <c r="AT923" s="0" t="str">
        <f aca="false">IF(ISNUMBER($AI923),IF($AI923&lt;0.95,100,IF($AI923&lt;=1,50,0)),"")</f>
        <v/>
      </c>
      <c r="AU923" s="0" t="str">
        <f aca="false">IF(ISNUMBER($AJ923),IF($AJ923&lt;30,0,IF($AJ923&lt;40,50,IF($AJ923&lt;=90,100,50))),"")</f>
        <v/>
      </c>
      <c r="AV923" s="0" t="str">
        <f aca="false">IF(ISNUMBER($AK923),IF($AK923&gt;-0.2,100,IF($AK923&gt;=-0.4,50,0)),"")</f>
        <v/>
      </c>
      <c r="AW923" s="59" t="n">
        <f aca="false">01_指標庫!$H$4*ISNUMBER($F923)+01_指標庫!$H$5*ISNUMBER($AA923)+01_指標庫!$H$6*ISNUMBER($G923)+01_指標庫!$H$7*ISNUMBER($H923)+01_指標庫!$H$8*ISNUMBER($AF923)+01_指標庫!$H$9*ISNUMBER($AG923)+01_指標庫!$H$10*ISNUMBER($AB923)+01_指標庫!$H$11*ISNUMBER($AC923)+01_指標庫!$H$12*ISNUMBER($AD923)+01_指標庫!$H$13*ISNUMBER($AE923)+01_指標庫!$H$14*ISNUMBER($I923)+01_指標庫!$H$15*ISNUMBER($AH923)+01_指標庫!$H$16*ISNUMBER($K923)+01_指標庫!$H$17*ISNUMBER($AI923)+01_指標庫!$H$18*ISNUMBER($AJ923)+01_指標庫!$H$19*ISNUMBER($AK923)+01_指標庫!$H$20*ISNUMBER($BB923)+01_指標庫!$H$21*ISNUMBER($BC923)</f>
        <v>51</v>
      </c>
      <c r="AX923" s="59" t="n">
        <f aca="false">IF(AW923=0,50,ROUND((01_指標庫!$H$4*IF(ISNUMBER($F923),L923,0)+01_指標庫!$H$5*IF(ISNUMBER($AA923),AL923,0)+01_指標庫!$H$6*IF(ISNUMBER($G923),M923,0)+01_指標庫!$H$7*IF(ISNUMBER($H923),N923,0)+01_指標庫!$H$8*IF(ISNUMBER($AF923),AQ923,0)+01_指標庫!$H$9*IF(ISNUMBER($AG923),AR923,0)+01_指標庫!$H$10*IF(ISNUMBER($AB923),AM923,0)+01_指標庫!$H$11*IF(ISNUMBER($AC923),AN923,0)+01_指標庫!$H$12*IF(ISNUMBER($AD923),AO923,0)+01_指標庫!$H$13*IF(ISNUMBER($AE923),AP923,0)+01_指標庫!$H$14*IF(ISNUMBER($I923),O923,0)+01_指標庫!$H$15*IF(ISNUMBER($AH923),AS923,0)+01_指標庫!$H$16*IF(ISNUMBER($K923),P923,0)+01_指標庫!$H$17*IF(ISNUMBER($AI923),AT923,0)+01_指標庫!$H$18*IF(ISNUMBER($AJ923),AU923,0)+01_指標庫!$H$19*IF(ISNUMBER($AK923),AV923,0)+01_指標庫!$H$20*IF(ISNUMBER($BB923),BB923,0)+01_指標庫!$H$21*IF(ISNUMBER($BC923),BC923,0))/AW923,1))</f>
        <v>52.9</v>
      </c>
      <c r="AY923" s="60"/>
      <c r="AZ923" s="60"/>
      <c r="BA923" s="58" t="n">
        <f aca="false">AVERAGE($E919:$E923)/AVERAGE($E914:$E923)-1</f>
        <v>-0.0384983271167176</v>
      </c>
      <c r="BB923" s="59" t="n">
        <f aca="false">IF(ISNUMBER($BA923),IF(OR($S923&lt;=-0.03,$BA923&lt;-0.003),0,IF(OR($S923&lt;=-0.02,$BA923&lt;0.01),50,100)),"")</f>
        <v>0</v>
      </c>
      <c r="BC923" s="0" t="str">
        <f aca="false">IF(OR(COUNT($AZ923)=0,COUNT($AZ922)=0),"",IF(OR($AY923/$AZ922-1&lt;=-0.03,$AZ923/$AZ922-1&lt;=-0.045,IF(COUNT($AZ914:$AZ923)=10,AVERAGE($AZ919:$AZ923)/AVERAGE($AZ914:$AZ923)-1&lt;-0.01,FALSE())),0,IF(OR($AZ923/$AZ922-1&lt;=-0.02,IF(COUNT($AZ914:$AZ923)=10,AVERAGE($AZ919:$AZ923)/AVERAGE($AZ914:$AZ923)-1&lt;0.005,FALSE())),50,100)))</f>
        <v/>
      </c>
    </row>
    <row r="924" customFormat="false" ht="15" hidden="false" customHeight="true" outlineLevel="0" collapsed="false">
      <c r="A924" s="47" t="n">
        <v>920</v>
      </c>
      <c r="B924" s="48" t="n">
        <v>43894</v>
      </c>
      <c r="C924" s="47" t="n">
        <v>2020</v>
      </c>
      <c r="D924" s="49" t="s">
        <v>238</v>
      </c>
      <c r="E924" s="50" t="n">
        <v>8949.28</v>
      </c>
      <c r="F924" s="51" t="n">
        <v>0.096889</v>
      </c>
      <c r="G924" s="51" t="n">
        <v>-0.079172</v>
      </c>
      <c r="H924" s="52" t="n">
        <v>0.7143</v>
      </c>
      <c r="I924" s="53" t="n">
        <v>475</v>
      </c>
      <c r="J924" s="47" t="s">
        <v>235</v>
      </c>
      <c r="K924" s="54" t="n">
        <v>31.99</v>
      </c>
      <c r="L924" s="55" t="n">
        <f aca="false">IF(COUNT(F924)=0,50,IF(F924&gt;=0,100,IF(F924&gt;=-0.02,50,0)))</f>
        <v>100</v>
      </c>
      <c r="M924" s="55" t="n">
        <f aca="false">IF(COUNT(G924)=0,50,IF(G924&gt;-0.06,100,IF(G924&gt;-0.15,50,0)))</f>
        <v>50</v>
      </c>
      <c r="N924" s="55" t="n">
        <f aca="false">IF(COUNT(H924)=0,50,IF(H924&gt;=0.6,100,IF(H924&gt;=0.4,50,0)))</f>
        <v>100</v>
      </c>
      <c r="O924" s="55" t="n">
        <f aca="false">IF(COUNT(I924)=0,50,IF(J924="proxy_vix",50,IF(I924&lt;350,100,IF(I924&lt;=450,50,0))))</f>
        <v>0</v>
      </c>
      <c r="P924" s="55" t="n">
        <f aca="false">IF(COUNT(K924)=0,50,IF(K924&lt;20,100,IF(K924&lt;=25,50,0)))</f>
        <v>0</v>
      </c>
      <c r="Q924" s="54"/>
      <c r="R924" s="47"/>
      <c r="S924" s="51" t="n">
        <f aca="false">$E924/$E923-1</f>
        <v>0.0412810998674733</v>
      </c>
      <c r="T924" s="56" t="n">
        <f aca="false">$K924/$K923-1</f>
        <v>-0.131178707224335</v>
      </c>
      <c r="V924" s="57"/>
      <c r="W924" s="57"/>
      <c r="Y924" s="1" t="str">
        <f aca="false">IF(AX924&gt;=70,"EASY",IF(AX924&gt;40,"UNCERTAIN","HARD"))</f>
        <v>UNCERTAIN</v>
      </c>
      <c r="AA924" s="58" t="n">
        <f aca="false">IF($A924&lt;200,"",AVERAGE($E875:$E924)/AVERAGE($E725:$E924)-1)</f>
        <v>0.112405084772987</v>
      </c>
      <c r="AB924" s="59" t="n">
        <f aca="false">LOOKUP($B924,07_L1政策步階!$A$4:$A$14,07_L1政策步階!$C$4:$C$14)</f>
        <v>1</v>
      </c>
      <c r="AC924" s="57"/>
      <c r="AD924" s="57"/>
      <c r="AE924" s="57"/>
      <c r="AF924" s="57"/>
      <c r="AG924" s="57"/>
      <c r="AH924" s="57"/>
      <c r="AI924" s="57"/>
      <c r="AJ924" s="57"/>
      <c r="AK924" s="57"/>
      <c r="AL924" s="59" t="n">
        <f aca="false">IF(ISNUMBER($AA924),IF($AA924&gt;=0.005,100,IF($AA924&gt;=-0.015,50,0)),"")</f>
        <v>100</v>
      </c>
      <c r="AM924" s="59" t="n">
        <f aca="false">IF(ISNUMBER($AB924),IF($AB924=1,100,IF($AB924=0,50,0)),"")</f>
        <v>100</v>
      </c>
      <c r="AN924" s="0" t="str">
        <f aca="false">IF(ISNUMBER($AC924),IF($AC924&gt;=0.001,100,IF($AC924&gt;=-0.003,50,0)),"")</f>
        <v/>
      </c>
      <c r="AO924" s="0" t="str">
        <f aca="false">IF(ISNUMBER($AD924),IF($AD924&gt;=0.04,100,IF($AD924&gt;=0,50,0)),"")</f>
        <v/>
      </c>
      <c r="AP924" s="0" t="str">
        <f aca="false">IF(ISNUMBER($AE924),IF($AE924&gt;=25,100,IF($AE924&gt;=-75,50,0)),"")</f>
        <v/>
      </c>
      <c r="AQ924" s="0" t="str">
        <f aca="false">IF(ISNUMBER($AF924),IF($AF924&gt;0,100,IF($AF924&gt;=-50,50,0)),"")</f>
        <v/>
      </c>
      <c r="AR924" s="0" t="str">
        <f aca="false">IF(ISNUMBER($AG924),IF($AG924=1,100,IF($AG924=0,50,0)),"")</f>
        <v/>
      </c>
      <c r="AS924" s="0" t="str">
        <f aca="false">IF(ISNUMBER($AH924),IF($AH924&lt;0,100,IF($AH924&lt;=20,50,0)),"")</f>
        <v/>
      </c>
      <c r="AT924" s="0" t="str">
        <f aca="false">IF(ISNUMBER($AI924),IF($AI924&lt;0.95,100,IF($AI924&lt;=1,50,0)),"")</f>
        <v/>
      </c>
      <c r="AU924" s="0" t="str">
        <f aca="false">IF(ISNUMBER($AJ924),IF($AJ924&lt;30,0,IF($AJ924&lt;40,50,IF($AJ924&lt;=90,100,50))),"")</f>
        <v/>
      </c>
      <c r="AV924" s="0" t="str">
        <f aca="false">IF(ISNUMBER($AK924),IF($AK924&gt;-0.2,100,IF($AK924&gt;=-0.4,50,0)),"")</f>
        <v/>
      </c>
      <c r="AW924" s="59" t="n">
        <f aca="false">01_指標庫!$H$4*ISNUMBER($F924)+01_指標庫!$H$5*ISNUMBER($AA924)+01_指標庫!$H$6*ISNUMBER($G924)+01_指標庫!$H$7*ISNUMBER($H924)+01_指標庫!$H$8*ISNUMBER($AF924)+01_指標庫!$H$9*ISNUMBER($AG924)+01_指標庫!$H$10*ISNUMBER($AB924)+01_指標庫!$H$11*ISNUMBER($AC924)+01_指標庫!$H$12*ISNUMBER($AD924)+01_指標庫!$H$13*ISNUMBER($AE924)+01_指標庫!$H$14*ISNUMBER($I924)+01_指標庫!$H$15*ISNUMBER($AH924)+01_指標庫!$H$16*ISNUMBER($K924)+01_指標庫!$H$17*ISNUMBER($AI924)+01_指標庫!$H$18*ISNUMBER($AJ924)+01_指標庫!$H$19*ISNUMBER($AK924)+01_指標庫!$H$20*ISNUMBER($BB924)+01_指標庫!$H$21*ISNUMBER($BC924)</f>
        <v>51</v>
      </c>
      <c r="AX924" s="59" t="n">
        <f aca="false">IF(AW924=0,50,ROUND((01_指標庫!$H$4*IF(ISNUMBER($F924),L924,0)+01_指標庫!$H$5*IF(ISNUMBER($AA924),AL924,0)+01_指標庫!$H$6*IF(ISNUMBER($G924),M924,0)+01_指標庫!$H$7*IF(ISNUMBER($H924),N924,0)+01_指標庫!$H$8*IF(ISNUMBER($AF924),AQ924,0)+01_指標庫!$H$9*IF(ISNUMBER($AG924),AR924,0)+01_指標庫!$H$10*IF(ISNUMBER($AB924),AM924,0)+01_指標庫!$H$11*IF(ISNUMBER($AC924),AN924,0)+01_指標庫!$H$12*IF(ISNUMBER($AD924),AO924,0)+01_指標庫!$H$13*IF(ISNUMBER($AE924),AP924,0)+01_指標庫!$H$14*IF(ISNUMBER($I924),O924,0)+01_指標庫!$H$15*IF(ISNUMBER($AH924),AS924,0)+01_指標庫!$H$16*IF(ISNUMBER($K924),P924,0)+01_指標庫!$H$17*IF(ISNUMBER($AI924),AT924,0)+01_指標庫!$H$18*IF(ISNUMBER($AJ924),AU924,0)+01_指標庫!$H$19*IF(ISNUMBER($AK924),AV924,0)+01_指標庫!$H$20*IF(ISNUMBER($BB924),BB924,0)+01_指標庫!$H$21*IF(ISNUMBER($BC924),BC924,0))/AW924,1))</f>
        <v>52.9</v>
      </c>
      <c r="AY924" s="60"/>
      <c r="AZ924" s="60"/>
      <c r="BA924" s="58" t="n">
        <f aca="false">AVERAGE($E920:$E924)/AVERAGE($E915:$E924)-1</f>
        <v>-0.0285091233163978</v>
      </c>
      <c r="BB924" s="59" t="n">
        <f aca="false">IF(ISNUMBER($BA924),IF(OR($S924&lt;=-0.03,$BA924&lt;-0.003),0,IF(OR($S924&lt;=-0.02,$BA924&lt;0.01),50,100)),"")</f>
        <v>0</v>
      </c>
      <c r="BC924" s="0" t="str">
        <f aca="false">IF(OR(COUNT($AZ924)=0,COUNT($AZ923)=0),"",IF(OR($AY924/$AZ923-1&lt;=-0.03,$AZ924/$AZ923-1&lt;=-0.045,IF(COUNT($AZ915:$AZ924)=10,AVERAGE($AZ920:$AZ924)/AVERAGE($AZ915:$AZ924)-1&lt;-0.01,FALSE())),0,IF(OR($AZ924/$AZ923-1&lt;=-0.02,IF(COUNT($AZ915:$AZ924)=10,AVERAGE($AZ920:$AZ924)/AVERAGE($AZ915:$AZ924)-1&lt;0.005,FALSE())),50,100)))</f>
        <v/>
      </c>
    </row>
    <row r="925" customFormat="false" ht="15" hidden="false" customHeight="true" outlineLevel="0" collapsed="false">
      <c r="A925" s="47" t="n">
        <v>921</v>
      </c>
      <c r="B925" s="48" t="n">
        <v>43895</v>
      </c>
      <c r="C925" s="47" t="n">
        <v>2020</v>
      </c>
      <c r="D925" s="49" t="s">
        <v>239</v>
      </c>
      <c r="E925" s="50" t="n">
        <v>8671.66</v>
      </c>
      <c r="F925" s="51" t="n">
        <v>0.062019</v>
      </c>
      <c r="G925" s="51" t="n">
        <v>-0.107737</v>
      </c>
      <c r="H925" s="52" t="n">
        <v>0.6327</v>
      </c>
      <c r="I925" s="53" t="n">
        <v>505</v>
      </c>
      <c r="J925" s="47" t="s">
        <v>235</v>
      </c>
      <c r="K925" s="54" t="n">
        <v>39.62</v>
      </c>
      <c r="L925" s="55" t="n">
        <f aca="false">IF(COUNT(F925)=0,50,IF(F925&gt;=0,100,IF(F925&gt;=-0.02,50,0)))</f>
        <v>100</v>
      </c>
      <c r="M925" s="55" t="n">
        <f aca="false">IF(COUNT(G925)=0,50,IF(G925&gt;-0.06,100,IF(G925&gt;-0.15,50,0)))</f>
        <v>50</v>
      </c>
      <c r="N925" s="55" t="n">
        <f aca="false">IF(COUNT(H925)=0,50,IF(H925&gt;=0.6,100,IF(H925&gt;=0.4,50,0)))</f>
        <v>100</v>
      </c>
      <c r="O925" s="55" t="n">
        <f aca="false">IF(COUNT(I925)=0,50,IF(J925="proxy_vix",50,IF(I925&lt;350,100,IF(I925&lt;=450,50,0))))</f>
        <v>0</v>
      </c>
      <c r="P925" s="55" t="n">
        <f aca="false">IF(COUNT(K925)=0,50,IF(K925&lt;20,100,IF(K925&lt;=25,50,0)))</f>
        <v>0</v>
      </c>
      <c r="Q925" s="54"/>
      <c r="R925" s="47"/>
      <c r="S925" s="51" t="n">
        <f aca="false">$E925/$E924-1</f>
        <v>-0.0310214899969608</v>
      </c>
      <c r="T925" s="56" t="n">
        <f aca="false">$K925/$K924-1</f>
        <v>0.238512035010941</v>
      </c>
      <c r="V925" s="57"/>
      <c r="W925" s="57"/>
      <c r="Y925" s="1" t="str">
        <f aca="false">IF(AX925&gt;=70,"EASY",IF(AX925&gt;40,"UNCERTAIN","HARD"))</f>
        <v>UNCERTAIN</v>
      </c>
      <c r="AA925" s="58" t="n">
        <f aca="false">IF($A925&lt;200,"",AVERAGE($E876:$E925)/AVERAGE($E726:$E925)-1)</f>
        <v>0.111506252552084</v>
      </c>
      <c r="AB925" s="59" t="n">
        <f aca="false">LOOKUP($B925,07_L1政策步階!$A$4:$A$14,07_L1政策步階!$C$4:$C$14)</f>
        <v>1</v>
      </c>
      <c r="AC925" s="57"/>
      <c r="AD925" s="57"/>
      <c r="AE925" s="57"/>
      <c r="AF925" s="57"/>
      <c r="AG925" s="57"/>
      <c r="AH925" s="57"/>
      <c r="AI925" s="57"/>
      <c r="AJ925" s="57"/>
      <c r="AK925" s="57"/>
      <c r="AL925" s="59" t="n">
        <f aca="false">IF(ISNUMBER($AA925),IF($AA925&gt;=0.005,100,IF($AA925&gt;=-0.015,50,0)),"")</f>
        <v>100</v>
      </c>
      <c r="AM925" s="59" t="n">
        <f aca="false">IF(ISNUMBER($AB925),IF($AB925=1,100,IF($AB925=0,50,0)),"")</f>
        <v>100</v>
      </c>
      <c r="AN925" s="0" t="str">
        <f aca="false">IF(ISNUMBER($AC925),IF($AC925&gt;=0.001,100,IF($AC925&gt;=-0.003,50,0)),"")</f>
        <v/>
      </c>
      <c r="AO925" s="0" t="str">
        <f aca="false">IF(ISNUMBER($AD925),IF($AD925&gt;=0.04,100,IF($AD925&gt;=0,50,0)),"")</f>
        <v/>
      </c>
      <c r="AP925" s="0" t="str">
        <f aca="false">IF(ISNUMBER($AE925),IF($AE925&gt;=25,100,IF($AE925&gt;=-75,50,0)),"")</f>
        <v/>
      </c>
      <c r="AQ925" s="0" t="str">
        <f aca="false">IF(ISNUMBER($AF925),IF($AF925&gt;0,100,IF($AF925&gt;=-50,50,0)),"")</f>
        <v/>
      </c>
      <c r="AR925" s="0" t="str">
        <f aca="false">IF(ISNUMBER($AG925),IF($AG925=1,100,IF($AG925=0,50,0)),"")</f>
        <v/>
      </c>
      <c r="AS925" s="0" t="str">
        <f aca="false">IF(ISNUMBER($AH925),IF($AH925&lt;0,100,IF($AH925&lt;=20,50,0)),"")</f>
        <v/>
      </c>
      <c r="AT925" s="0" t="str">
        <f aca="false">IF(ISNUMBER($AI925),IF($AI925&lt;0.95,100,IF($AI925&lt;=1,50,0)),"")</f>
        <v/>
      </c>
      <c r="AU925" s="0" t="str">
        <f aca="false">IF(ISNUMBER($AJ925),IF($AJ925&lt;30,0,IF($AJ925&lt;40,50,IF($AJ925&lt;=90,100,50))),"")</f>
        <v/>
      </c>
      <c r="AV925" s="0" t="str">
        <f aca="false">IF(ISNUMBER($AK925),IF($AK925&gt;-0.2,100,IF($AK925&gt;=-0.4,50,0)),"")</f>
        <v/>
      </c>
      <c r="AW925" s="59" t="n">
        <f aca="false">01_指標庫!$H$4*ISNUMBER($F925)+01_指標庫!$H$5*ISNUMBER($AA925)+01_指標庫!$H$6*ISNUMBER($G925)+01_指標庫!$H$7*ISNUMBER($H925)+01_指標庫!$H$8*ISNUMBER($AF925)+01_指標庫!$H$9*ISNUMBER($AG925)+01_指標庫!$H$10*ISNUMBER($AB925)+01_指標庫!$H$11*ISNUMBER($AC925)+01_指標庫!$H$12*ISNUMBER($AD925)+01_指標庫!$H$13*ISNUMBER($AE925)+01_指標庫!$H$14*ISNUMBER($I925)+01_指標庫!$H$15*ISNUMBER($AH925)+01_指標庫!$H$16*ISNUMBER($K925)+01_指標庫!$H$17*ISNUMBER($AI925)+01_指標庫!$H$18*ISNUMBER($AJ925)+01_指標庫!$H$19*ISNUMBER($AK925)+01_指標庫!$H$20*ISNUMBER($BB925)+01_指標庫!$H$21*ISNUMBER($BC925)</f>
        <v>51</v>
      </c>
      <c r="AX925" s="59" t="n">
        <f aca="false">IF(AW925=0,50,ROUND((01_指標庫!$H$4*IF(ISNUMBER($F925),L925,0)+01_指標庫!$H$5*IF(ISNUMBER($AA925),AL925,0)+01_指標庫!$H$6*IF(ISNUMBER($G925),M925,0)+01_指標庫!$H$7*IF(ISNUMBER($H925),N925,0)+01_指標庫!$H$8*IF(ISNUMBER($AF925),AQ925,0)+01_指標庫!$H$9*IF(ISNUMBER($AG925),AR925,0)+01_指標庫!$H$10*IF(ISNUMBER($AB925),AM925,0)+01_指標庫!$H$11*IF(ISNUMBER($AC925),AN925,0)+01_指標庫!$H$12*IF(ISNUMBER($AD925),AO925,0)+01_指標庫!$H$13*IF(ISNUMBER($AE925),AP925,0)+01_指標庫!$H$14*IF(ISNUMBER($I925),O925,0)+01_指標庫!$H$15*IF(ISNUMBER($AH925),AS925,0)+01_指標庫!$H$16*IF(ISNUMBER($K925),P925,0)+01_指標庫!$H$17*IF(ISNUMBER($AI925),AT925,0)+01_指標庫!$H$18*IF(ISNUMBER($AJ925),AU925,0)+01_指標庫!$H$19*IF(ISNUMBER($AK925),AV925,0)+01_指標庫!$H$20*IF(ISNUMBER($BB925),BB925,0)+01_指標庫!$H$21*IF(ISNUMBER($BC925),BC925,0))/AW925,1))</f>
        <v>52.9</v>
      </c>
      <c r="AY925" s="60"/>
      <c r="AZ925" s="60"/>
      <c r="BA925" s="58" t="n">
        <f aca="false">AVERAGE($E921:$E925)/AVERAGE($E916:$E925)-1</f>
        <v>-0.0126535161740995</v>
      </c>
      <c r="BB925" s="59" t="n">
        <f aca="false">IF(ISNUMBER($BA925),IF(OR($S925&lt;=-0.03,$BA925&lt;-0.003),0,IF(OR($S925&lt;=-0.02,$BA925&lt;0.01),50,100)),"")</f>
        <v>0</v>
      </c>
      <c r="BC925" s="0" t="str">
        <f aca="false">IF(OR(COUNT($AZ925)=0,COUNT($AZ924)=0),"",IF(OR($AY925/$AZ924-1&lt;=-0.03,$AZ925/$AZ924-1&lt;=-0.045,IF(COUNT($AZ916:$AZ925)=10,AVERAGE($AZ921:$AZ925)/AVERAGE($AZ916:$AZ925)-1&lt;-0.01,FALSE())),0,IF(OR($AZ925/$AZ924-1&lt;=-0.02,IF(COUNT($AZ916:$AZ925)=10,AVERAGE($AZ921:$AZ925)/AVERAGE($AZ916:$AZ925)-1&lt;0.005,FALSE())),50,100)))</f>
        <v/>
      </c>
    </row>
    <row r="926" customFormat="false" ht="15" hidden="false" customHeight="true" outlineLevel="0" collapsed="false">
      <c r="A926" s="47" t="n">
        <v>922</v>
      </c>
      <c r="B926" s="48" t="n">
        <v>43896</v>
      </c>
      <c r="C926" s="47" t="n">
        <v>2020</v>
      </c>
      <c r="D926" s="49" t="s">
        <v>234</v>
      </c>
      <c r="E926" s="50" t="n">
        <v>8530.34</v>
      </c>
      <c r="F926" s="51" t="n">
        <v>0.044021</v>
      </c>
      <c r="G926" s="51" t="n">
        <v>-0.122278</v>
      </c>
      <c r="H926" s="52" t="n">
        <v>0.6122</v>
      </c>
      <c r="I926" s="53" t="n">
        <v>564</v>
      </c>
      <c r="J926" s="47" t="s">
        <v>235</v>
      </c>
      <c r="K926" s="54" t="n">
        <v>41.94</v>
      </c>
      <c r="L926" s="55" t="n">
        <f aca="false">IF(COUNT(F926)=0,50,IF(F926&gt;=0,100,IF(F926&gt;=-0.02,50,0)))</f>
        <v>100</v>
      </c>
      <c r="M926" s="55" t="n">
        <f aca="false">IF(COUNT(G926)=0,50,IF(G926&gt;-0.06,100,IF(G926&gt;-0.15,50,0)))</f>
        <v>50</v>
      </c>
      <c r="N926" s="55" t="n">
        <f aca="false">IF(COUNT(H926)=0,50,IF(H926&gt;=0.6,100,IF(H926&gt;=0.4,50,0)))</f>
        <v>100</v>
      </c>
      <c r="O926" s="55" t="n">
        <f aca="false">IF(COUNT(I926)=0,50,IF(J926="proxy_vix",50,IF(I926&lt;350,100,IF(I926&lt;=450,50,0))))</f>
        <v>0</v>
      </c>
      <c r="P926" s="55" t="n">
        <f aca="false">IF(COUNT(K926)=0,50,IF(K926&lt;20,100,IF(K926&lt;=25,50,0)))</f>
        <v>0</v>
      </c>
      <c r="Q926" s="54"/>
      <c r="R926" s="47"/>
      <c r="S926" s="51" t="n">
        <f aca="false">$E926/$E925-1</f>
        <v>-0.0162967644026634</v>
      </c>
      <c r="T926" s="56" t="n">
        <f aca="false">$K926/$K925-1</f>
        <v>0.0585562847046945</v>
      </c>
      <c r="V926" s="57"/>
      <c r="W926" s="57"/>
      <c r="Y926" s="1" t="str">
        <f aca="false">IF(AX926&gt;=70,"EASY",IF(AX926&gt;40,"UNCERTAIN","HARD"))</f>
        <v>UNCERTAIN</v>
      </c>
      <c r="AA926" s="58" t="n">
        <f aca="false">IF($A926&lt;200,"",AVERAGE($E877:$E926)/AVERAGE($E727:$E926)-1)</f>
        <v>0.110366594751002</v>
      </c>
      <c r="AB926" s="59" t="n">
        <f aca="false">LOOKUP($B926,07_L1政策步階!$A$4:$A$14,07_L1政策步階!$C$4:$C$14)</f>
        <v>1</v>
      </c>
      <c r="AC926" s="57"/>
      <c r="AD926" s="57"/>
      <c r="AE926" s="57"/>
      <c r="AF926" s="57"/>
      <c r="AG926" s="57"/>
      <c r="AH926" s="57"/>
      <c r="AI926" s="57"/>
      <c r="AJ926" s="57"/>
      <c r="AK926" s="57"/>
      <c r="AL926" s="59" t="n">
        <f aca="false">IF(ISNUMBER($AA926),IF($AA926&gt;=0.005,100,IF($AA926&gt;=-0.015,50,0)),"")</f>
        <v>100</v>
      </c>
      <c r="AM926" s="59" t="n">
        <f aca="false">IF(ISNUMBER($AB926),IF($AB926=1,100,IF($AB926=0,50,0)),"")</f>
        <v>100</v>
      </c>
      <c r="AN926" s="0" t="str">
        <f aca="false">IF(ISNUMBER($AC926),IF($AC926&gt;=0.001,100,IF($AC926&gt;=-0.003,50,0)),"")</f>
        <v/>
      </c>
      <c r="AO926" s="0" t="str">
        <f aca="false">IF(ISNUMBER($AD926),IF($AD926&gt;=0.04,100,IF($AD926&gt;=0,50,0)),"")</f>
        <v/>
      </c>
      <c r="AP926" s="0" t="str">
        <f aca="false">IF(ISNUMBER($AE926),IF($AE926&gt;=25,100,IF($AE926&gt;=-75,50,0)),"")</f>
        <v/>
      </c>
      <c r="AQ926" s="0" t="str">
        <f aca="false">IF(ISNUMBER($AF926),IF($AF926&gt;0,100,IF($AF926&gt;=-50,50,0)),"")</f>
        <v/>
      </c>
      <c r="AR926" s="0" t="str">
        <f aca="false">IF(ISNUMBER($AG926),IF($AG926=1,100,IF($AG926=0,50,0)),"")</f>
        <v/>
      </c>
      <c r="AS926" s="0" t="str">
        <f aca="false">IF(ISNUMBER($AH926),IF($AH926&lt;0,100,IF($AH926&lt;=20,50,0)),"")</f>
        <v/>
      </c>
      <c r="AT926" s="0" t="str">
        <f aca="false">IF(ISNUMBER($AI926),IF($AI926&lt;0.95,100,IF($AI926&lt;=1,50,0)),"")</f>
        <v/>
      </c>
      <c r="AU926" s="0" t="str">
        <f aca="false">IF(ISNUMBER($AJ926),IF($AJ926&lt;30,0,IF($AJ926&lt;40,50,IF($AJ926&lt;=90,100,50))),"")</f>
        <v/>
      </c>
      <c r="AV926" s="0" t="str">
        <f aca="false">IF(ISNUMBER($AK926),IF($AK926&gt;-0.2,100,IF($AK926&gt;=-0.4,50,0)),"")</f>
        <v/>
      </c>
      <c r="AW926" s="59" t="n">
        <f aca="false">01_指標庫!$H$4*ISNUMBER($F926)+01_指標庫!$H$5*ISNUMBER($AA926)+01_指標庫!$H$6*ISNUMBER($G926)+01_指標庫!$H$7*ISNUMBER($H926)+01_指標庫!$H$8*ISNUMBER($AF926)+01_指標庫!$H$9*ISNUMBER($AG926)+01_指標庫!$H$10*ISNUMBER($AB926)+01_指標庫!$H$11*ISNUMBER($AC926)+01_指標庫!$H$12*ISNUMBER($AD926)+01_指標庫!$H$13*ISNUMBER($AE926)+01_指標庫!$H$14*ISNUMBER($I926)+01_指標庫!$H$15*ISNUMBER($AH926)+01_指標庫!$H$16*ISNUMBER($K926)+01_指標庫!$H$17*ISNUMBER($AI926)+01_指標庫!$H$18*ISNUMBER($AJ926)+01_指標庫!$H$19*ISNUMBER($AK926)+01_指標庫!$H$20*ISNUMBER($BB926)+01_指標庫!$H$21*ISNUMBER($BC926)</f>
        <v>51</v>
      </c>
      <c r="AX926" s="59" t="n">
        <f aca="false">IF(AW926=0,50,ROUND((01_指標庫!$H$4*IF(ISNUMBER($F926),L926,0)+01_指標庫!$H$5*IF(ISNUMBER($AA926),AL926,0)+01_指標庫!$H$6*IF(ISNUMBER($G926),M926,0)+01_指標庫!$H$7*IF(ISNUMBER($H926),N926,0)+01_指標庫!$H$8*IF(ISNUMBER($AF926),AQ926,0)+01_指標庫!$H$9*IF(ISNUMBER($AG926),AR926,0)+01_指標庫!$H$10*IF(ISNUMBER($AB926),AM926,0)+01_指標庫!$H$11*IF(ISNUMBER($AC926),AN926,0)+01_指標庫!$H$12*IF(ISNUMBER($AD926),AO926,0)+01_指標庫!$H$13*IF(ISNUMBER($AE926),AP926,0)+01_指標庫!$H$14*IF(ISNUMBER($I926),O926,0)+01_指標庫!$H$15*IF(ISNUMBER($AH926),AS926,0)+01_指標庫!$H$16*IF(ISNUMBER($K926),P926,0)+01_指標庫!$H$17*IF(ISNUMBER($AI926),AT926,0)+01_指標庫!$H$18*IF(ISNUMBER($AJ926),AU926,0)+01_指標庫!$H$19*IF(ISNUMBER($AK926),AV926,0)+01_指標庫!$H$20*IF(ISNUMBER($BB926),BB926,0)+01_指標庫!$H$21*IF(ISNUMBER($BC926),BC926,0))/AW926,1))</f>
        <v>58.8</v>
      </c>
      <c r="AY926" s="60"/>
      <c r="AZ926" s="60"/>
      <c r="BA926" s="58" t="n">
        <f aca="false">AVERAGE($E922:$E926)/AVERAGE($E917:$E926)-1</f>
        <v>-0.000721677149749689</v>
      </c>
      <c r="BB926" s="59" t="n">
        <f aca="false">IF(ISNUMBER($BA926),IF(OR($S926&lt;=-0.03,$BA926&lt;-0.003),0,IF(OR($S926&lt;=-0.02,$BA926&lt;0.01),50,100)),"")</f>
        <v>50</v>
      </c>
      <c r="BC926" s="0" t="str">
        <f aca="false">IF(OR(COUNT($AZ926)=0,COUNT($AZ925)=0),"",IF(OR($AY926/$AZ925-1&lt;=-0.03,$AZ926/$AZ925-1&lt;=-0.045,IF(COUNT($AZ917:$AZ926)=10,AVERAGE($AZ922:$AZ926)/AVERAGE($AZ917:$AZ926)-1&lt;-0.01,FALSE())),0,IF(OR($AZ926/$AZ925-1&lt;=-0.02,IF(COUNT($AZ917:$AZ926)=10,AVERAGE($AZ922:$AZ926)/AVERAGE($AZ917:$AZ926)-1&lt;0.005,FALSE())),50,100)))</f>
        <v/>
      </c>
    </row>
    <row r="927" customFormat="false" ht="15" hidden="false" customHeight="true" outlineLevel="0" collapsed="false">
      <c r="A927" s="47" t="n">
        <v>923</v>
      </c>
      <c r="B927" s="48" t="n">
        <v>43899</v>
      </c>
      <c r="C927" s="47" t="n">
        <v>2020</v>
      </c>
      <c r="D927" s="49" t="s">
        <v>236</v>
      </c>
      <c r="E927" s="50" t="n">
        <v>7948.03</v>
      </c>
      <c r="F927" s="51" t="n">
        <v>-0.027561</v>
      </c>
      <c r="G927" s="51" t="n">
        <v>-0.182195</v>
      </c>
      <c r="H927" s="52" t="n">
        <v>0.3061</v>
      </c>
      <c r="I927" s="53" t="n">
        <v>668</v>
      </c>
      <c r="J927" s="47" t="s">
        <v>235</v>
      </c>
      <c r="K927" s="54" t="n">
        <v>54.46</v>
      </c>
      <c r="L927" s="55" t="n">
        <f aca="false">IF(COUNT(F927)=0,50,IF(F927&gt;=0,100,IF(F927&gt;=-0.02,50,0)))</f>
        <v>0</v>
      </c>
      <c r="M927" s="55" t="n">
        <f aca="false">IF(COUNT(G927)=0,50,IF(G927&gt;-0.06,100,IF(G927&gt;-0.15,50,0)))</f>
        <v>0</v>
      </c>
      <c r="N927" s="55" t="n">
        <f aca="false">IF(COUNT(H927)=0,50,IF(H927&gt;=0.6,100,IF(H927&gt;=0.4,50,0)))</f>
        <v>0</v>
      </c>
      <c r="O927" s="55" t="n">
        <f aca="false">IF(COUNT(I927)=0,50,IF(J927="proxy_vix",50,IF(I927&lt;350,100,IF(I927&lt;=450,50,0))))</f>
        <v>0</v>
      </c>
      <c r="P927" s="55" t="n">
        <f aca="false">IF(COUNT(K927)=0,50,IF(K927&lt;20,100,IF(K927&lt;=25,50,0)))</f>
        <v>0</v>
      </c>
      <c r="Q927" s="54"/>
      <c r="R927" s="47"/>
      <c r="S927" s="51" t="n">
        <f aca="false">$E927/$E926-1</f>
        <v>-0.0682633986453061</v>
      </c>
      <c r="T927" s="56" t="n">
        <f aca="false">$K927/$K926-1</f>
        <v>0.298521697663329</v>
      </c>
      <c r="V927" s="57"/>
      <c r="W927" s="57"/>
      <c r="Y927" s="1" t="str">
        <f aca="false">IF(AX927&gt;=70,"EASY",IF(AX927&gt;40,"UNCERTAIN","HARD"))</f>
        <v>HARD</v>
      </c>
      <c r="AA927" s="58" t="n">
        <f aca="false">IF($A927&lt;200,"",AVERAGE($E878:$E927)/AVERAGE($E728:$E927)-1)</f>
        <v>0.108169504165596</v>
      </c>
      <c r="AB927" s="59" t="n">
        <f aca="false">LOOKUP($B927,07_L1政策步階!$A$4:$A$14,07_L1政策步階!$C$4:$C$14)</f>
        <v>1</v>
      </c>
      <c r="AC927" s="57"/>
      <c r="AD927" s="57"/>
      <c r="AE927" s="57"/>
      <c r="AF927" s="57"/>
      <c r="AG927" s="57"/>
      <c r="AH927" s="57"/>
      <c r="AI927" s="57"/>
      <c r="AJ927" s="57"/>
      <c r="AK927" s="57"/>
      <c r="AL927" s="59" t="n">
        <f aca="false">IF(ISNUMBER($AA927),IF($AA927&gt;=0.005,100,IF($AA927&gt;=-0.015,50,0)),"")</f>
        <v>100</v>
      </c>
      <c r="AM927" s="59" t="n">
        <f aca="false">IF(ISNUMBER($AB927),IF($AB927=1,100,IF($AB927=0,50,0)),"")</f>
        <v>100</v>
      </c>
      <c r="AN927" s="0" t="str">
        <f aca="false">IF(ISNUMBER($AC927),IF($AC927&gt;=0.001,100,IF($AC927&gt;=-0.003,50,0)),"")</f>
        <v/>
      </c>
      <c r="AO927" s="0" t="str">
        <f aca="false">IF(ISNUMBER($AD927),IF($AD927&gt;=0.04,100,IF($AD927&gt;=0,50,0)),"")</f>
        <v/>
      </c>
      <c r="AP927" s="0" t="str">
        <f aca="false">IF(ISNUMBER($AE927),IF($AE927&gt;=25,100,IF($AE927&gt;=-75,50,0)),"")</f>
        <v/>
      </c>
      <c r="AQ927" s="0" t="str">
        <f aca="false">IF(ISNUMBER($AF927),IF($AF927&gt;0,100,IF($AF927&gt;=-50,50,0)),"")</f>
        <v/>
      </c>
      <c r="AR927" s="0" t="str">
        <f aca="false">IF(ISNUMBER($AG927),IF($AG927=1,100,IF($AG927=0,50,0)),"")</f>
        <v/>
      </c>
      <c r="AS927" s="0" t="str">
        <f aca="false">IF(ISNUMBER($AH927),IF($AH927&lt;0,100,IF($AH927&lt;=20,50,0)),"")</f>
        <v/>
      </c>
      <c r="AT927" s="0" t="str">
        <f aca="false">IF(ISNUMBER($AI927),IF($AI927&lt;0.95,100,IF($AI927&lt;=1,50,0)),"")</f>
        <v/>
      </c>
      <c r="AU927" s="0" t="str">
        <f aca="false">IF(ISNUMBER($AJ927),IF($AJ927&lt;30,0,IF($AJ927&lt;40,50,IF($AJ927&lt;=90,100,50))),"")</f>
        <v/>
      </c>
      <c r="AV927" s="0" t="str">
        <f aca="false">IF(ISNUMBER($AK927),IF($AK927&gt;-0.2,100,IF($AK927&gt;=-0.4,50,0)),"")</f>
        <v/>
      </c>
      <c r="AW927" s="59" t="n">
        <f aca="false">01_指標庫!$H$4*ISNUMBER($F927)+01_指標庫!$H$5*ISNUMBER($AA927)+01_指標庫!$H$6*ISNUMBER($G927)+01_指標庫!$H$7*ISNUMBER($H927)+01_指標庫!$H$8*ISNUMBER($AF927)+01_指標庫!$H$9*ISNUMBER($AG927)+01_指標庫!$H$10*ISNUMBER($AB927)+01_指標庫!$H$11*ISNUMBER($AC927)+01_指標庫!$H$12*ISNUMBER($AD927)+01_指標庫!$H$13*ISNUMBER($AE927)+01_指標庫!$H$14*ISNUMBER($I927)+01_指標庫!$H$15*ISNUMBER($AH927)+01_指標庫!$H$16*ISNUMBER($K927)+01_指標庫!$H$17*ISNUMBER($AI927)+01_指標庫!$H$18*ISNUMBER($AJ927)+01_指標庫!$H$19*ISNUMBER($AK927)+01_指標庫!$H$20*ISNUMBER($BB927)+01_指標庫!$H$21*ISNUMBER($BC927)</f>
        <v>51</v>
      </c>
      <c r="AX927" s="59" t="n">
        <f aca="false">IF(AW927=0,50,ROUND((01_指標庫!$H$4*IF(ISNUMBER($F927),L927,0)+01_指標庫!$H$5*IF(ISNUMBER($AA927),AL927,0)+01_指標庫!$H$6*IF(ISNUMBER($G927),M927,0)+01_指標庫!$H$7*IF(ISNUMBER($H927),N927,0)+01_指標庫!$H$8*IF(ISNUMBER($AF927),AQ927,0)+01_指標庫!$H$9*IF(ISNUMBER($AG927),AR927,0)+01_指標庫!$H$10*IF(ISNUMBER($AB927),AM927,0)+01_指標庫!$H$11*IF(ISNUMBER($AC927),AN927,0)+01_指標庫!$H$12*IF(ISNUMBER($AD927),AO927,0)+01_指標庫!$H$13*IF(ISNUMBER($AE927),AP927,0)+01_指標庫!$H$14*IF(ISNUMBER($I927),O927,0)+01_指標庫!$H$15*IF(ISNUMBER($AH927),AS927,0)+01_指標庫!$H$16*IF(ISNUMBER($K927),P927,0)+01_指標庫!$H$17*IF(ISNUMBER($AI927),AT927,0)+01_指標庫!$H$18*IF(ISNUMBER($AJ927),AU927,0)+01_指標庫!$H$19*IF(ISNUMBER($AK927),AV927,0)+01_指標庫!$H$20*IF(ISNUMBER($BB927),BB927,0)+01_指標庫!$H$21*IF(ISNUMBER($BC927),BC927,0))/AW927,1))</f>
        <v>13.7</v>
      </c>
      <c r="AY927" s="60"/>
      <c r="AZ927" s="60"/>
      <c r="BA927" s="58" t="n">
        <f aca="false">AVERAGE($E923:$E927)/AVERAGE($E918:$E927)-1</f>
        <v>-0.00918217693864998</v>
      </c>
      <c r="BB927" s="59" t="n">
        <f aca="false">IF(ISNUMBER($BA927),IF(OR($S927&lt;=-0.03,$BA927&lt;-0.003),0,IF(OR($S927&lt;=-0.02,$BA927&lt;0.01),50,100)),"")</f>
        <v>0</v>
      </c>
      <c r="BC927" s="0" t="str">
        <f aca="false">IF(OR(COUNT($AZ927)=0,COUNT($AZ926)=0),"",IF(OR($AY927/$AZ926-1&lt;=-0.03,$AZ927/$AZ926-1&lt;=-0.045,IF(COUNT($AZ918:$AZ927)=10,AVERAGE($AZ923:$AZ927)/AVERAGE($AZ918:$AZ927)-1&lt;-0.01,FALSE())),0,IF(OR($AZ927/$AZ926-1&lt;=-0.02,IF(COUNT($AZ918:$AZ927)=10,AVERAGE($AZ923:$AZ927)/AVERAGE($AZ918:$AZ927)-1&lt;0.005,FALSE())),50,100)))</f>
        <v/>
      </c>
    </row>
    <row r="928" customFormat="false" ht="15" hidden="false" customHeight="true" outlineLevel="0" collapsed="false">
      <c r="A928" s="47" t="n">
        <v>924</v>
      </c>
      <c r="B928" s="48" t="n">
        <v>43900</v>
      </c>
      <c r="C928" s="47" t="n">
        <v>2020</v>
      </c>
      <c r="D928" s="49" t="s">
        <v>237</v>
      </c>
      <c r="E928" s="50" t="n">
        <v>8372.27</v>
      </c>
      <c r="F928" s="51" t="n">
        <v>0.023678</v>
      </c>
      <c r="G928" s="51" t="n">
        <v>-0.138543</v>
      </c>
      <c r="H928" s="52" t="n">
        <v>0.551</v>
      </c>
      <c r="I928" s="53" t="n">
        <v>638</v>
      </c>
      <c r="J928" s="47" t="s">
        <v>235</v>
      </c>
      <c r="K928" s="54" t="n">
        <v>47.3</v>
      </c>
      <c r="L928" s="55" t="n">
        <f aca="false">IF(COUNT(F928)=0,50,IF(F928&gt;=0,100,IF(F928&gt;=-0.02,50,0)))</f>
        <v>100</v>
      </c>
      <c r="M928" s="55" t="n">
        <f aca="false">IF(COUNT(G928)=0,50,IF(G928&gt;-0.06,100,IF(G928&gt;-0.15,50,0)))</f>
        <v>50</v>
      </c>
      <c r="N928" s="55" t="n">
        <f aca="false">IF(COUNT(H928)=0,50,IF(H928&gt;=0.6,100,IF(H928&gt;=0.4,50,0)))</f>
        <v>50</v>
      </c>
      <c r="O928" s="55" t="n">
        <f aca="false">IF(COUNT(I928)=0,50,IF(J928="proxy_vix",50,IF(I928&lt;350,100,IF(I928&lt;=450,50,0))))</f>
        <v>0</v>
      </c>
      <c r="P928" s="55" t="n">
        <f aca="false">IF(COUNT(K928)=0,50,IF(K928&lt;20,100,IF(K928&lt;=25,50,0)))</f>
        <v>0</v>
      </c>
      <c r="Q928" s="54"/>
      <c r="R928" s="47"/>
      <c r="S928" s="51" t="n">
        <f aca="false">$E928/$E927-1</f>
        <v>0.0533767487037669</v>
      </c>
      <c r="T928" s="56" t="n">
        <f aca="false">$K928/$K927-1</f>
        <v>-0.13147264047007</v>
      </c>
      <c r="V928" s="57"/>
      <c r="W928" s="57"/>
      <c r="Y928" s="1" t="str">
        <f aca="false">IF(AX928&gt;=70,"EASY",IF(AX928&gt;40,"UNCERTAIN","HARD"))</f>
        <v>UNCERTAIN</v>
      </c>
      <c r="AA928" s="58" t="n">
        <f aca="false">IF($A928&lt;200,"",AVERAGE($E879:$E928)/AVERAGE($E729:$E928)-1)</f>
        <v>0.106455504640944</v>
      </c>
      <c r="AB928" s="59" t="n">
        <f aca="false">LOOKUP($B928,07_L1政策步階!$A$4:$A$14,07_L1政策步階!$C$4:$C$14)</f>
        <v>1</v>
      </c>
      <c r="AC928" s="57"/>
      <c r="AD928" s="57"/>
      <c r="AE928" s="57"/>
      <c r="AF928" s="57"/>
      <c r="AG928" s="57"/>
      <c r="AH928" s="57"/>
      <c r="AI928" s="57"/>
      <c r="AJ928" s="57"/>
      <c r="AK928" s="57"/>
      <c r="AL928" s="59" t="n">
        <f aca="false">IF(ISNUMBER($AA928),IF($AA928&gt;=0.005,100,IF($AA928&gt;=-0.015,50,0)),"")</f>
        <v>100</v>
      </c>
      <c r="AM928" s="59" t="n">
        <f aca="false">IF(ISNUMBER($AB928),IF($AB928=1,100,IF($AB928=0,50,0)),"")</f>
        <v>100</v>
      </c>
      <c r="AN928" s="0" t="str">
        <f aca="false">IF(ISNUMBER($AC928),IF($AC928&gt;=0.001,100,IF($AC928&gt;=-0.003,50,0)),"")</f>
        <v/>
      </c>
      <c r="AO928" s="0" t="str">
        <f aca="false">IF(ISNUMBER($AD928),IF($AD928&gt;=0.04,100,IF($AD928&gt;=0,50,0)),"")</f>
        <v/>
      </c>
      <c r="AP928" s="0" t="str">
        <f aca="false">IF(ISNUMBER($AE928),IF($AE928&gt;=25,100,IF($AE928&gt;=-75,50,0)),"")</f>
        <v/>
      </c>
      <c r="AQ928" s="0" t="str">
        <f aca="false">IF(ISNUMBER($AF928),IF($AF928&gt;0,100,IF($AF928&gt;=-50,50,0)),"")</f>
        <v/>
      </c>
      <c r="AR928" s="0" t="str">
        <f aca="false">IF(ISNUMBER($AG928),IF($AG928=1,100,IF($AG928=0,50,0)),"")</f>
        <v/>
      </c>
      <c r="AS928" s="0" t="str">
        <f aca="false">IF(ISNUMBER($AH928),IF($AH928&lt;0,100,IF($AH928&lt;=20,50,0)),"")</f>
        <v/>
      </c>
      <c r="AT928" s="0" t="str">
        <f aca="false">IF(ISNUMBER($AI928),IF($AI928&lt;0.95,100,IF($AI928&lt;=1,50,0)),"")</f>
        <v/>
      </c>
      <c r="AU928" s="0" t="str">
        <f aca="false">IF(ISNUMBER($AJ928),IF($AJ928&lt;30,0,IF($AJ928&lt;40,50,IF($AJ928&lt;=90,100,50))),"")</f>
        <v/>
      </c>
      <c r="AV928" s="0" t="str">
        <f aca="false">IF(ISNUMBER($AK928),IF($AK928&gt;-0.2,100,IF($AK928&gt;=-0.4,50,0)),"")</f>
        <v/>
      </c>
      <c r="AW928" s="59" t="n">
        <f aca="false">01_指標庫!$H$4*ISNUMBER($F928)+01_指標庫!$H$5*ISNUMBER($AA928)+01_指標庫!$H$6*ISNUMBER($G928)+01_指標庫!$H$7*ISNUMBER($H928)+01_指標庫!$H$8*ISNUMBER($AF928)+01_指標庫!$H$9*ISNUMBER($AG928)+01_指標庫!$H$10*ISNUMBER($AB928)+01_指標庫!$H$11*ISNUMBER($AC928)+01_指標庫!$H$12*ISNUMBER($AD928)+01_指標庫!$H$13*ISNUMBER($AE928)+01_指標庫!$H$14*ISNUMBER($I928)+01_指標庫!$H$15*ISNUMBER($AH928)+01_指標庫!$H$16*ISNUMBER($K928)+01_指標庫!$H$17*ISNUMBER($AI928)+01_指標庫!$H$18*ISNUMBER($AJ928)+01_指標庫!$H$19*ISNUMBER($AK928)+01_指標庫!$H$20*ISNUMBER($BB928)+01_指標庫!$H$21*ISNUMBER($BC928)</f>
        <v>51</v>
      </c>
      <c r="AX928" s="59" t="n">
        <f aca="false">IF(AW928=0,50,ROUND((01_指標庫!$H$4*IF(ISNUMBER($F928),L928,0)+01_指標庫!$H$5*IF(ISNUMBER($AA928),AL928,0)+01_指標庫!$H$6*IF(ISNUMBER($G928),M928,0)+01_指標庫!$H$7*IF(ISNUMBER($H928),N928,0)+01_指標庫!$H$8*IF(ISNUMBER($AF928),AQ928,0)+01_指標庫!$H$9*IF(ISNUMBER($AG928),AR928,0)+01_指標庫!$H$10*IF(ISNUMBER($AB928),AM928,0)+01_指標庫!$H$11*IF(ISNUMBER($AC928),AN928,0)+01_指標庫!$H$12*IF(ISNUMBER($AD928),AO928,0)+01_指標庫!$H$13*IF(ISNUMBER($AE928),AP928,0)+01_指標庫!$H$14*IF(ISNUMBER($I928),O928,0)+01_指標庫!$H$15*IF(ISNUMBER($AH928),AS928,0)+01_指標庫!$H$16*IF(ISNUMBER($K928),P928,0)+01_指標庫!$H$17*IF(ISNUMBER($AI928),AT928,0)+01_指標庫!$H$18*IF(ISNUMBER($AJ928),AU928,0)+01_指標庫!$H$19*IF(ISNUMBER($AK928),AV928,0)+01_指標庫!$H$20*IF(ISNUMBER($BB928),BB928,0)+01_指標庫!$H$21*IF(ISNUMBER($BC928),BC928,0))/AW928,1))</f>
        <v>45.1</v>
      </c>
      <c r="AY928" s="60"/>
      <c r="AZ928" s="60"/>
      <c r="BA928" s="58" t="n">
        <f aca="false">AVERAGE($E924:$E928)/AVERAGE($E919:$E928)-1</f>
        <v>-0.0090198703140626</v>
      </c>
      <c r="BB928" s="59" t="n">
        <f aca="false">IF(ISNUMBER($BA928),IF(OR($S928&lt;=-0.03,$BA928&lt;-0.003),0,IF(OR($S928&lt;=-0.02,$BA928&lt;0.01),50,100)),"")</f>
        <v>0</v>
      </c>
      <c r="BC928" s="0" t="str">
        <f aca="false">IF(OR(COUNT($AZ928)=0,COUNT($AZ927)=0),"",IF(OR($AY928/$AZ927-1&lt;=-0.03,$AZ928/$AZ927-1&lt;=-0.045,IF(COUNT($AZ919:$AZ928)=10,AVERAGE($AZ924:$AZ928)/AVERAGE($AZ919:$AZ928)-1&lt;-0.01,FALSE())),0,IF(OR($AZ928/$AZ927-1&lt;=-0.02,IF(COUNT($AZ919:$AZ928)=10,AVERAGE($AZ924:$AZ928)/AVERAGE($AZ919:$AZ928)-1&lt;0.005,FALSE())),50,100)))</f>
        <v/>
      </c>
    </row>
    <row r="929" customFormat="false" ht="15" hidden="false" customHeight="true" outlineLevel="0" collapsed="false">
      <c r="A929" s="47" t="n">
        <v>925</v>
      </c>
      <c r="B929" s="48" t="n">
        <v>43901</v>
      </c>
      <c r="C929" s="47" t="n">
        <v>2020</v>
      </c>
      <c r="D929" s="49" t="s">
        <v>238</v>
      </c>
      <c r="E929" s="50" t="n">
        <v>8006.12</v>
      </c>
      <c r="F929" s="51" t="n">
        <v>-0.021513</v>
      </c>
      <c r="G929" s="51" t="n">
        <v>-0.176217</v>
      </c>
      <c r="H929" s="52" t="n">
        <v>0.3061</v>
      </c>
      <c r="I929" s="53" t="n">
        <v>661</v>
      </c>
      <c r="J929" s="47" t="s">
        <v>235</v>
      </c>
      <c r="K929" s="54" t="n">
        <v>53.9</v>
      </c>
      <c r="L929" s="55" t="n">
        <f aca="false">IF(COUNT(F929)=0,50,IF(F929&gt;=0,100,IF(F929&gt;=-0.02,50,0)))</f>
        <v>0</v>
      </c>
      <c r="M929" s="55" t="n">
        <f aca="false">IF(COUNT(G929)=0,50,IF(G929&gt;-0.06,100,IF(G929&gt;-0.15,50,0)))</f>
        <v>0</v>
      </c>
      <c r="N929" s="55" t="n">
        <f aca="false">IF(COUNT(H929)=0,50,IF(H929&gt;=0.6,100,IF(H929&gt;=0.4,50,0)))</f>
        <v>0</v>
      </c>
      <c r="O929" s="55" t="n">
        <f aca="false">IF(COUNT(I929)=0,50,IF(J929="proxy_vix",50,IF(I929&lt;350,100,IF(I929&lt;=450,50,0))))</f>
        <v>0</v>
      </c>
      <c r="P929" s="55" t="n">
        <f aca="false">IF(COUNT(K929)=0,50,IF(K929&lt;20,100,IF(K929&lt;=25,50,0)))</f>
        <v>0</v>
      </c>
      <c r="Q929" s="54"/>
      <c r="R929" s="47"/>
      <c r="S929" s="51" t="n">
        <f aca="false">$E929/$E928-1</f>
        <v>-0.0437336588523782</v>
      </c>
      <c r="T929" s="56" t="n">
        <f aca="false">$K929/$K928-1</f>
        <v>0.13953488372093</v>
      </c>
      <c r="V929" s="57"/>
      <c r="W929" s="57"/>
      <c r="Y929" s="1" t="str">
        <f aca="false">IF(AX929&gt;=70,"EASY",IF(AX929&gt;40,"UNCERTAIN","HARD"))</f>
        <v>HARD</v>
      </c>
      <c r="AA929" s="58" t="n">
        <f aca="false">IF($A929&lt;200,"",AVERAGE($E880:$E929)/AVERAGE($E730:$E929)-1)</f>
        <v>0.10410913385672</v>
      </c>
      <c r="AB929" s="59" t="n">
        <f aca="false">LOOKUP($B929,07_L1政策步階!$A$4:$A$14,07_L1政策步階!$C$4:$C$14)</f>
        <v>1</v>
      </c>
      <c r="AC929" s="57"/>
      <c r="AD929" s="57"/>
      <c r="AE929" s="57"/>
      <c r="AF929" s="57"/>
      <c r="AG929" s="57"/>
      <c r="AH929" s="57"/>
      <c r="AI929" s="57"/>
      <c r="AJ929" s="57"/>
      <c r="AK929" s="57"/>
      <c r="AL929" s="59" t="n">
        <f aca="false">IF(ISNUMBER($AA929),IF($AA929&gt;=0.005,100,IF($AA929&gt;=-0.015,50,0)),"")</f>
        <v>100</v>
      </c>
      <c r="AM929" s="59" t="n">
        <f aca="false">IF(ISNUMBER($AB929),IF($AB929=1,100,IF($AB929=0,50,0)),"")</f>
        <v>100</v>
      </c>
      <c r="AN929" s="0" t="str">
        <f aca="false">IF(ISNUMBER($AC929),IF($AC929&gt;=0.001,100,IF($AC929&gt;=-0.003,50,0)),"")</f>
        <v/>
      </c>
      <c r="AO929" s="0" t="str">
        <f aca="false">IF(ISNUMBER($AD929),IF($AD929&gt;=0.04,100,IF($AD929&gt;=0,50,0)),"")</f>
        <v/>
      </c>
      <c r="AP929" s="0" t="str">
        <f aca="false">IF(ISNUMBER($AE929),IF($AE929&gt;=25,100,IF($AE929&gt;=-75,50,0)),"")</f>
        <v/>
      </c>
      <c r="AQ929" s="0" t="str">
        <f aca="false">IF(ISNUMBER($AF929),IF($AF929&gt;0,100,IF($AF929&gt;=-50,50,0)),"")</f>
        <v/>
      </c>
      <c r="AR929" s="0" t="str">
        <f aca="false">IF(ISNUMBER($AG929),IF($AG929=1,100,IF($AG929=0,50,0)),"")</f>
        <v/>
      </c>
      <c r="AS929" s="0" t="str">
        <f aca="false">IF(ISNUMBER($AH929),IF($AH929&lt;0,100,IF($AH929&lt;=20,50,0)),"")</f>
        <v/>
      </c>
      <c r="AT929" s="0" t="str">
        <f aca="false">IF(ISNUMBER($AI929),IF($AI929&lt;0.95,100,IF($AI929&lt;=1,50,0)),"")</f>
        <v/>
      </c>
      <c r="AU929" s="0" t="str">
        <f aca="false">IF(ISNUMBER($AJ929),IF($AJ929&lt;30,0,IF($AJ929&lt;40,50,IF($AJ929&lt;=90,100,50))),"")</f>
        <v/>
      </c>
      <c r="AV929" s="0" t="str">
        <f aca="false">IF(ISNUMBER($AK929),IF($AK929&gt;-0.2,100,IF($AK929&gt;=-0.4,50,0)),"")</f>
        <v/>
      </c>
      <c r="AW929" s="59" t="n">
        <f aca="false">01_指標庫!$H$4*ISNUMBER($F929)+01_指標庫!$H$5*ISNUMBER($AA929)+01_指標庫!$H$6*ISNUMBER($G929)+01_指標庫!$H$7*ISNUMBER($H929)+01_指標庫!$H$8*ISNUMBER($AF929)+01_指標庫!$H$9*ISNUMBER($AG929)+01_指標庫!$H$10*ISNUMBER($AB929)+01_指標庫!$H$11*ISNUMBER($AC929)+01_指標庫!$H$12*ISNUMBER($AD929)+01_指標庫!$H$13*ISNUMBER($AE929)+01_指標庫!$H$14*ISNUMBER($I929)+01_指標庫!$H$15*ISNUMBER($AH929)+01_指標庫!$H$16*ISNUMBER($K929)+01_指標庫!$H$17*ISNUMBER($AI929)+01_指標庫!$H$18*ISNUMBER($AJ929)+01_指標庫!$H$19*ISNUMBER($AK929)+01_指標庫!$H$20*ISNUMBER($BB929)+01_指標庫!$H$21*ISNUMBER($BC929)</f>
        <v>51</v>
      </c>
      <c r="AX929" s="59" t="n">
        <f aca="false">IF(AW929=0,50,ROUND((01_指標庫!$H$4*IF(ISNUMBER($F929),L929,0)+01_指標庫!$H$5*IF(ISNUMBER($AA929),AL929,0)+01_指標庫!$H$6*IF(ISNUMBER($G929),M929,0)+01_指標庫!$H$7*IF(ISNUMBER($H929),N929,0)+01_指標庫!$H$8*IF(ISNUMBER($AF929),AQ929,0)+01_指標庫!$H$9*IF(ISNUMBER($AG929),AR929,0)+01_指標庫!$H$10*IF(ISNUMBER($AB929),AM929,0)+01_指標庫!$H$11*IF(ISNUMBER($AC929),AN929,0)+01_指標庫!$H$12*IF(ISNUMBER($AD929),AO929,0)+01_指標庫!$H$13*IF(ISNUMBER($AE929),AP929,0)+01_指標庫!$H$14*IF(ISNUMBER($I929),O929,0)+01_指標庫!$H$15*IF(ISNUMBER($AH929),AS929,0)+01_指標庫!$H$16*IF(ISNUMBER($K929),P929,0)+01_指標庫!$H$17*IF(ISNUMBER($AI929),AT929,0)+01_指標庫!$H$18*IF(ISNUMBER($AJ929),AU929,0)+01_指標庫!$H$19*IF(ISNUMBER($AK929),AV929,0)+01_指標庫!$H$20*IF(ISNUMBER($BB929),BB929,0)+01_指標庫!$H$21*IF(ISNUMBER($BC929),BC929,0))/AW929,1))</f>
        <v>13.7</v>
      </c>
      <c r="AY929" s="60"/>
      <c r="AZ929" s="60"/>
      <c r="BA929" s="58" t="n">
        <f aca="false">AVERAGE($E925:$E929)/AVERAGE($E920:$E929)-1</f>
        <v>-0.021117950346187</v>
      </c>
      <c r="BB929" s="59" t="n">
        <f aca="false">IF(ISNUMBER($BA929),IF(OR($S929&lt;=-0.03,$BA929&lt;-0.003),0,IF(OR($S929&lt;=-0.02,$BA929&lt;0.01),50,100)),"")</f>
        <v>0</v>
      </c>
      <c r="BC929" s="0" t="str">
        <f aca="false">IF(OR(COUNT($AZ929)=0,COUNT($AZ928)=0),"",IF(OR($AY929/$AZ928-1&lt;=-0.03,$AZ929/$AZ928-1&lt;=-0.045,IF(COUNT($AZ920:$AZ929)=10,AVERAGE($AZ925:$AZ929)/AVERAGE($AZ920:$AZ929)-1&lt;-0.01,FALSE())),0,IF(OR($AZ929/$AZ928-1&lt;=-0.02,IF(COUNT($AZ920:$AZ929)=10,AVERAGE($AZ925:$AZ929)/AVERAGE($AZ920:$AZ929)-1&lt;0.005,FALSE())),50,100)))</f>
        <v/>
      </c>
    </row>
    <row r="930" customFormat="false" ht="15" hidden="false" customHeight="true" outlineLevel="0" collapsed="false">
      <c r="A930" s="47" t="n">
        <v>926</v>
      </c>
      <c r="B930" s="48" t="n">
        <v>43902</v>
      </c>
      <c r="C930" s="47" t="n">
        <v>2020</v>
      </c>
      <c r="D930" s="49" t="s">
        <v>239</v>
      </c>
      <c r="E930" s="50" t="n">
        <v>7263.65</v>
      </c>
      <c r="F930" s="51" t="n">
        <v>-0.112248</v>
      </c>
      <c r="G930" s="51" t="n">
        <v>-0.252613</v>
      </c>
      <c r="H930" s="52" t="n">
        <v>0.1429</v>
      </c>
      <c r="I930" s="53" t="n">
        <v>742</v>
      </c>
      <c r="J930" s="47" t="s">
        <v>235</v>
      </c>
      <c r="K930" s="54" t="n">
        <v>75.47</v>
      </c>
      <c r="L930" s="55" t="n">
        <f aca="false">IF(COUNT(F930)=0,50,IF(F930&gt;=0,100,IF(F930&gt;=-0.02,50,0)))</f>
        <v>0</v>
      </c>
      <c r="M930" s="55" t="n">
        <f aca="false">IF(COUNT(G930)=0,50,IF(G930&gt;-0.06,100,IF(G930&gt;-0.15,50,0)))</f>
        <v>0</v>
      </c>
      <c r="N930" s="55" t="n">
        <f aca="false">IF(COUNT(H930)=0,50,IF(H930&gt;=0.6,100,IF(H930&gt;=0.4,50,0)))</f>
        <v>0</v>
      </c>
      <c r="O930" s="55" t="n">
        <f aca="false">IF(COUNT(I930)=0,50,IF(J930="proxy_vix",50,IF(I930&lt;350,100,IF(I930&lt;=450,50,0))))</f>
        <v>0</v>
      </c>
      <c r="P930" s="55" t="n">
        <f aca="false">IF(COUNT(K930)=0,50,IF(K930&lt;20,100,IF(K930&lt;=25,50,0)))</f>
        <v>0</v>
      </c>
      <c r="Q930" s="54"/>
      <c r="R930" s="47"/>
      <c r="S930" s="51" t="n">
        <f aca="false">$E930/$E929-1</f>
        <v>-0.0927378055787324</v>
      </c>
      <c r="T930" s="56" t="n">
        <f aca="false">$K930/$K929-1</f>
        <v>0.400185528756957</v>
      </c>
      <c r="V930" s="57"/>
      <c r="W930" s="57"/>
      <c r="Y930" s="1" t="str">
        <f aca="false">IF(AX930&gt;=70,"EASY",IF(AX930&gt;40,"UNCERTAIN","HARD"))</f>
        <v>HARD</v>
      </c>
      <c r="AA930" s="58" t="n">
        <f aca="false">IF($A930&lt;200,"",AVERAGE($E881:$E930)/AVERAGE($E731:$E930)-1)</f>
        <v>0.100584318576677</v>
      </c>
      <c r="AB930" s="59" t="n">
        <f aca="false">LOOKUP($B930,07_L1政策步階!$A$4:$A$14,07_L1政策步階!$C$4:$C$14)</f>
        <v>1</v>
      </c>
      <c r="AC930" s="57"/>
      <c r="AD930" s="57"/>
      <c r="AE930" s="57"/>
      <c r="AF930" s="57"/>
      <c r="AG930" s="57"/>
      <c r="AH930" s="57"/>
      <c r="AI930" s="57"/>
      <c r="AJ930" s="57"/>
      <c r="AK930" s="57"/>
      <c r="AL930" s="59" t="n">
        <f aca="false">IF(ISNUMBER($AA930),IF($AA930&gt;=0.005,100,IF($AA930&gt;=-0.015,50,0)),"")</f>
        <v>100</v>
      </c>
      <c r="AM930" s="59" t="n">
        <f aca="false">IF(ISNUMBER($AB930),IF($AB930=1,100,IF($AB930=0,50,0)),"")</f>
        <v>100</v>
      </c>
      <c r="AN930" s="0" t="str">
        <f aca="false">IF(ISNUMBER($AC930),IF($AC930&gt;=0.001,100,IF($AC930&gt;=-0.003,50,0)),"")</f>
        <v/>
      </c>
      <c r="AO930" s="0" t="str">
        <f aca="false">IF(ISNUMBER($AD930),IF($AD930&gt;=0.04,100,IF($AD930&gt;=0,50,0)),"")</f>
        <v/>
      </c>
      <c r="AP930" s="0" t="str">
        <f aca="false">IF(ISNUMBER($AE930),IF($AE930&gt;=25,100,IF($AE930&gt;=-75,50,0)),"")</f>
        <v/>
      </c>
      <c r="AQ930" s="0" t="str">
        <f aca="false">IF(ISNUMBER($AF930),IF($AF930&gt;0,100,IF($AF930&gt;=-50,50,0)),"")</f>
        <v/>
      </c>
      <c r="AR930" s="0" t="str">
        <f aca="false">IF(ISNUMBER($AG930),IF($AG930=1,100,IF($AG930=0,50,0)),"")</f>
        <v/>
      </c>
      <c r="AS930" s="0" t="str">
        <f aca="false">IF(ISNUMBER($AH930),IF($AH930&lt;0,100,IF($AH930&lt;=20,50,0)),"")</f>
        <v/>
      </c>
      <c r="AT930" s="0" t="str">
        <f aca="false">IF(ISNUMBER($AI930),IF($AI930&lt;0.95,100,IF($AI930&lt;=1,50,0)),"")</f>
        <v/>
      </c>
      <c r="AU930" s="0" t="str">
        <f aca="false">IF(ISNUMBER($AJ930),IF($AJ930&lt;30,0,IF($AJ930&lt;40,50,IF($AJ930&lt;=90,100,50))),"")</f>
        <v/>
      </c>
      <c r="AV930" s="0" t="str">
        <f aca="false">IF(ISNUMBER($AK930),IF($AK930&gt;-0.2,100,IF($AK930&gt;=-0.4,50,0)),"")</f>
        <v/>
      </c>
      <c r="AW930" s="59" t="n">
        <f aca="false">01_指標庫!$H$4*ISNUMBER($F930)+01_指標庫!$H$5*ISNUMBER($AA930)+01_指標庫!$H$6*ISNUMBER($G930)+01_指標庫!$H$7*ISNUMBER($H930)+01_指標庫!$H$8*ISNUMBER($AF930)+01_指標庫!$H$9*ISNUMBER($AG930)+01_指標庫!$H$10*ISNUMBER($AB930)+01_指標庫!$H$11*ISNUMBER($AC930)+01_指標庫!$H$12*ISNUMBER($AD930)+01_指標庫!$H$13*ISNUMBER($AE930)+01_指標庫!$H$14*ISNUMBER($I930)+01_指標庫!$H$15*ISNUMBER($AH930)+01_指標庫!$H$16*ISNUMBER($K930)+01_指標庫!$H$17*ISNUMBER($AI930)+01_指標庫!$H$18*ISNUMBER($AJ930)+01_指標庫!$H$19*ISNUMBER($AK930)+01_指標庫!$H$20*ISNUMBER($BB930)+01_指標庫!$H$21*ISNUMBER($BC930)</f>
        <v>51</v>
      </c>
      <c r="AX930" s="59" t="n">
        <f aca="false">IF(AW930=0,50,ROUND((01_指標庫!$H$4*IF(ISNUMBER($F930),L930,0)+01_指標庫!$H$5*IF(ISNUMBER($AA930),AL930,0)+01_指標庫!$H$6*IF(ISNUMBER($G930),M930,0)+01_指標庫!$H$7*IF(ISNUMBER($H930),N930,0)+01_指標庫!$H$8*IF(ISNUMBER($AF930),AQ930,0)+01_指標庫!$H$9*IF(ISNUMBER($AG930),AR930,0)+01_指標庫!$H$10*IF(ISNUMBER($AB930),AM930,0)+01_指標庫!$H$11*IF(ISNUMBER($AC930),AN930,0)+01_指標庫!$H$12*IF(ISNUMBER($AD930),AO930,0)+01_指標庫!$H$13*IF(ISNUMBER($AE930),AP930,0)+01_指標庫!$H$14*IF(ISNUMBER($I930),O930,0)+01_指標庫!$H$15*IF(ISNUMBER($AH930),AS930,0)+01_指標庫!$H$16*IF(ISNUMBER($K930),P930,0)+01_指標庫!$H$17*IF(ISNUMBER($AI930),AT930,0)+01_指標庫!$H$18*IF(ISNUMBER($AJ930),AU930,0)+01_指標庫!$H$19*IF(ISNUMBER($AK930),AV930,0)+01_指標庫!$H$20*IF(ISNUMBER($BB930),BB930,0)+01_指標庫!$H$21*IF(ISNUMBER($BC930),BC930,0))/AW930,1))</f>
        <v>13.7</v>
      </c>
      <c r="AY930" s="60"/>
      <c r="AZ930" s="60"/>
      <c r="BA930" s="58" t="n">
        <f aca="false">AVERAGE($E926:$E930)/AVERAGE($E921:$E930)-1</f>
        <v>-0.0410493375312888</v>
      </c>
      <c r="BB930" s="59" t="n">
        <f aca="false">IF(ISNUMBER($BA930),IF(OR($S930&lt;=-0.03,$BA930&lt;-0.003),0,IF(OR($S930&lt;=-0.02,$BA930&lt;0.01),50,100)),"")</f>
        <v>0</v>
      </c>
      <c r="BC930" s="0" t="str">
        <f aca="false">IF(OR(COUNT($AZ930)=0,COUNT($AZ929)=0),"",IF(OR($AY930/$AZ929-1&lt;=-0.03,$AZ930/$AZ929-1&lt;=-0.045,IF(COUNT($AZ921:$AZ930)=10,AVERAGE($AZ926:$AZ930)/AVERAGE($AZ921:$AZ930)-1&lt;-0.01,FALSE())),0,IF(OR($AZ930/$AZ929-1&lt;=-0.02,IF(COUNT($AZ921:$AZ930)=10,AVERAGE($AZ926:$AZ930)/AVERAGE($AZ921:$AZ930)-1&lt;0.005,FALSE())),50,100)))</f>
        <v/>
      </c>
    </row>
    <row r="931" customFormat="false" ht="15" hidden="false" customHeight="true" outlineLevel="0" collapsed="false">
      <c r="A931" s="47" t="n">
        <v>927</v>
      </c>
      <c r="B931" s="48" t="n">
        <v>43903</v>
      </c>
      <c r="C931" s="47" t="n">
        <v>2020</v>
      </c>
      <c r="D931" s="49" t="s">
        <v>234</v>
      </c>
      <c r="E931" s="50" t="n">
        <v>7995.26</v>
      </c>
      <c r="F931" s="51" t="n">
        <v>-0.023296</v>
      </c>
      <c r="G931" s="51" t="n">
        <v>-0.177335</v>
      </c>
      <c r="H931" s="52" t="n">
        <v>0.3265</v>
      </c>
      <c r="I931" s="53" t="n">
        <v>731</v>
      </c>
      <c r="J931" s="47" t="s">
        <v>235</v>
      </c>
      <c r="K931" s="54" t="n">
        <v>57.83</v>
      </c>
      <c r="L931" s="55" t="n">
        <f aca="false">IF(COUNT(F931)=0,50,IF(F931&gt;=0,100,IF(F931&gt;=-0.02,50,0)))</f>
        <v>0</v>
      </c>
      <c r="M931" s="55" t="n">
        <f aca="false">IF(COUNT(G931)=0,50,IF(G931&gt;-0.06,100,IF(G931&gt;-0.15,50,0)))</f>
        <v>0</v>
      </c>
      <c r="N931" s="55" t="n">
        <f aca="false">IF(COUNT(H931)=0,50,IF(H931&gt;=0.6,100,IF(H931&gt;=0.4,50,0)))</f>
        <v>0</v>
      </c>
      <c r="O931" s="55" t="n">
        <f aca="false">IF(COUNT(I931)=0,50,IF(J931="proxy_vix",50,IF(I931&lt;350,100,IF(I931&lt;=450,50,0))))</f>
        <v>0</v>
      </c>
      <c r="P931" s="55" t="n">
        <f aca="false">IF(COUNT(K931)=0,50,IF(K931&lt;20,100,IF(K931&lt;=25,50,0)))</f>
        <v>0</v>
      </c>
      <c r="Q931" s="54"/>
      <c r="R931" s="47"/>
      <c r="S931" s="51" t="n">
        <f aca="false">$E931/$E930-1</f>
        <v>0.10072208875703</v>
      </c>
      <c r="T931" s="56" t="n">
        <f aca="false">$K931/$K930-1</f>
        <v>-0.233735259043328</v>
      </c>
      <c r="V931" s="57"/>
      <c r="W931" s="57"/>
      <c r="Y931" s="1" t="str">
        <f aca="false">IF(AX931&gt;=70,"EASY",IF(AX931&gt;40,"UNCERTAIN","HARD"))</f>
        <v>HARD</v>
      </c>
      <c r="AA931" s="58" t="n">
        <f aca="false">IF($A931&lt;200,"",AVERAGE($E882:$E931)/AVERAGE($E732:$E931)-1)</f>
        <v>0.0982584250354033</v>
      </c>
      <c r="AB931" s="59" t="n">
        <f aca="false">LOOKUP($B931,07_L1政策步階!$A$4:$A$14,07_L1政策步階!$C$4:$C$14)</f>
        <v>1</v>
      </c>
      <c r="AC931" s="57"/>
      <c r="AD931" s="57"/>
      <c r="AE931" s="57"/>
      <c r="AF931" s="57"/>
      <c r="AG931" s="57"/>
      <c r="AH931" s="57"/>
      <c r="AI931" s="57"/>
      <c r="AJ931" s="57"/>
      <c r="AK931" s="57"/>
      <c r="AL931" s="59" t="n">
        <f aca="false">IF(ISNUMBER($AA931),IF($AA931&gt;=0.005,100,IF($AA931&gt;=-0.015,50,0)),"")</f>
        <v>100</v>
      </c>
      <c r="AM931" s="59" t="n">
        <f aca="false">IF(ISNUMBER($AB931),IF($AB931=1,100,IF($AB931=0,50,0)),"")</f>
        <v>100</v>
      </c>
      <c r="AN931" s="0" t="str">
        <f aca="false">IF(ISNUMBER($AC931),IF($AC931&gt;=0.001,100,IF($AC931&gt;=-0.003,50,0)),"")</f>
        <v/>
      </c>
      <c r="AO931" s="0" t="str">
        <f aca="false">IF(ISNUMBER($AD931),IF($AD931&gt;=0.04,100,IF($AD931&gt;=0,50,0)),"")</f>
        <v/>
      </c>
      <c r="AP931" s="0" t="str">
        <f aca="false">IF(ISNUMBER($AE931),IF($AE931&gt;=25,100,IF($AE931&gt;=-75,50,0)),"")</f>
        <v/>
      </c>
      <c r="AQ931" s="0" t="str">
        <f aca="false">IF(ISNUMBER($AF931),IF($AF931&gt;0,100,IF($AF931&gt;=-50,50,0)),"")</f>
        <v/>
      </c>
      <c r="AR931" s="0" t="str">
        <f aca="false">IF(ISNUMBER($AG931),IF($AG931=1,100,IF($AG931=0,50,0)),"")</f>
        <v/>
      </c>
      <c r="AS931" s="0" t="str">
        <f aca="false">IF(ISNUMBER($AH931),IF($AH931&lt;0,100,IF($AH931&lt;=20,50,0)),"")</f>
        <v/>
      </c>
      <c r="AT931" s="0" t="str">
        <f aca="false">IF(ISNUMBER($AI931),IF($AI931&lt;0.95,100,IF($AI931&lt;=1,50,0)),"")</f>
        <v/>
      </c>
      <c r="AU931" s="0" t="str">
        <f aca="false">IF(ISNUMBER($AJ931),IF($AJ931&lt;30,0,IF($AJ931&lt;40,50,IF($AJ931&lt;=90,100,50))),"")</f>
        <v/>
      </c>
      <c r="AV931" s="0" t="str">
        <f aca="false">IF(ISNUMBER($AK931),IF($AK931&gt;-0.2,100,IF($AK931&gt;=-0.4,50,0)),"")</f>
        <v/>
      </c>
      <c r="AW931" s="59" t="n">
        <f aca="false">01_指標庫!$H$4*ISNUMBER($F931)+01_指標庫!$H$5*ISNUMBER($AA931)+01_指標庫!$H$6*ISNUMBER($G931)+01_指標庫!$H$7*ISNUMBER($H931)+01_指標庫!$H$8*ISNUMBER($AF931)+01_指標庫!$H$9*ISNUMBER($AG931)+01_指標庫!$H$10*ISNUMBER($AB931)+01_指標庫!$H$11*ISNUMBER($AC931)+01_指標庫!$H$12*ISNUMBER($AD931)+01_指標庫!$H$13*ISNUMBER($AE931)+01_指標庫!$H$14*ISNUMBER($I931)+01_指標庫!$H$15*ISNUMBER($AH931)+01_指標庫!$H$16*ISNUMBER($K931)+01_指標庫!$H$17*ISNUMBER($AI931)+01_指標庫!$H$18*ISNUMBER($AJ931)+01_指標庫!$H$19*ISNUMBER($AK931)+01_指標庫!$H$20*ISNUMBER($BB931)+01_指標庫!$H$21*ISNUMBER($BC931)</f>
        <v>51</v>
      </c>
      <c r="AX931" s="59" t="n">
        <f aca="false">IF(AW931=0,50,ROUND((01_指標庫!$H$4*IF(ISNUMBER($F931),L931,0)+01_指標庫!$H$5*IF(ISNUMBER($AA931),AL931,0)+01_指標庫!$H$6*IF(ISNUMBER($G931),M931,0)+01_指標庫!$H$7*IF(ISNUMBER($H931),N931,0)+01_指標庫!$H$8*IF(ISNUMBER($AF931),AQ931,0)+01_指標庫!$H$9*IF(ISNUMBER($AG931),AR931,0)+01_指標庫!$H$10*IF(ISNUMBER($AB931),AM931,0)+01_指標庫!$H$11*IF(ISNUMBER($AC931),AN931,0)+01_指標庫!$H$12*IF(ISNUMBER($AD931),AO931,0)+01_指標庫!$H$13*IF(ISNUMBER($AE931),AP931,0)+01_指標庫!$H$14*IF(ISNUMBER($I931),O931,0)+01_指標庫!$H$15*IF(ISNUMBER($AH931),AS931,0)+01_指標庫!$H$16*IF(ISNUMBER($K931),P931,0)+01_指標庫!$H$17*IF(ISNUMBER($AI931),AT931,0)+01_指標庫!$H$18*IF(ISNUMBER($AJ931),AU931,0)+01_指標庫!$H$19*IF(ISNUMBER($AK931),AV931,0)+01_指標庫!$H$20*IF(ISNUMBER($BB931),BB931,0)+01_指標庫!$H$21*IF(ISNUMBER($BC931),BC931,0))/AW931,1))</f>
        <v>13.7</v>
      </c>
      <c r="AY931" s="60"/>
      <c r="AZ931" s="60"/>
      <c r="BA931" s="58" t="n">
        <f aca="false">AVERAGE($E927:$E931)/AVERAGE($E922:$E931)-1</f>
        <v>-0.0485334052485616</v>
      </c>
      <c r="BB931" s="59" t="n">
        <f aca="false">IF(ISNUMBER($BA931),IF(OR($S931&lt;=-0.03,$BA931&lt;-0.003),0,IF(OR($S931&lt;=-0.02,$BA931&lt;0.01),50,100)),"")</f>
        <v>0</v>
      </c>
      <c r="BC931" s="0" t="str">
        <f aca="false">IF(OR(COUNT($AZ931)=0,COUNT($AZ930)=0),"",IF(OR($AY931/$AZ930-1&lt;=-0.03,$AZ931/$AZ930-1&lt;=-0.045,IF(COUNT($AZ922:$AZ931)=10,AVERAGE($AZ927:$AZ931)/AVERAGE($AZ922:$AZ931)-1&lt;-0.01,FALSE())),0,IF(OR($AZ931/$AZ930-1&lt;=-0.02,IF(COUNT($AZ922:$AZ931)=10,AVERAGE($AZ927:$AZ931)/AVERAGE($AZ922:$AZ931)-1&lt;0.005,FALSE())),50,100)))</f>
        <v/>
      </c>
    </row>
    <row r="932" customFormat="false" ht="15" hidden="false" customHeight="true" outlineLevel="0" collapsed="false">
      <c r="A932" s="47" t="n">
        <v>928</v>
      </c>
      <c r="B932" s="48" t="n">
        <v>43906</v>
      </c>
      <c r="C932" s="47" t="n">
        <v>2020</v>
      </c>
      <c r="D932" s="49" t="s">
        <v>236</v>
      </c>
      <c r="E932" s="50" t="n">
        <v>7020.38</v>
      </c>
      <c r="F932" s="51" t="n">
        <v>-0.14227</v>
      </c>
      <c r="G932" s="51" t="n">
        <v>-0.277644</v>
      </c>
      <c r="H932" s="52" t="n">
        <v>0.102</v>
      </c>
      <c r="I932" s="53" t="n">
        <v>838</v>
      </c>
      <c r="J932" s="47" t="s">
        <v>235</v>
      </c>
      <c r="K932" s="54" t="n">
        <v>82.69</v>
      </c>
      <c r="L932" s="55" t="n">
        <f aca="false">IF(COUNT(F932)=0,50,IF(F932&gt;=0,100,IF(F932&gt;=-0.02,50,0)))</f>
        <v>0</v>
      </c>
      <c r="M932" s="55" t="n">
        <f aca="false">IF(COUNT(G932)=0,50,IF(G932&gt;-0.06,100,IF(G932&gt;-0.15,50,0)))</f>
        <v>0</v>
      </c>
      <c r="N932" s="55" t="n">
        <f aca="false">IF(COUNT(H932)=0,50,IF(H932&gt;=0.6,100,IF(H932&gt;=0.4,50,0)))</f>
        <v>0</v>
      </c>
      <c r="O932" s="55" t="n">
        <f aca="false">IF(COUNT(I932)=0,50,IF(J932="proxy_vix",50,IF(I932&lt;350,100,IF(I932&lt;=450,50,0))))</f>
        <v>0</v>
      </c>
      <c r="P932" s="55" t="n">
        <f aca="false">IF(COUNT(K932)=0,50,IF(K932&lt;20,100,IF(K932&lt;=25,50,0)))</f>
        <v>0</v>
      </c>
      <c r="Q932" s="54"/>
      <c r="R932" s="47"/>
      <c r="S932" s="51" t="n">
        <f aca="false">$E932/$E931-1</f>
        <v>-0.121932244855077</v>
      </c>
      <c r="T932" s="56" t="n">
        <f aca="false">$K932/$K931-1</f>
        <v>0.429880684765693</v>
      </c>
      <c r="V932" s="57"/>
      <c r="W932" s="57"/>
      <c r="Y932" s="1" t="str">
        <f aca="false">IF(AX932&gt;=70,"EASY",IF(AX932&gt;40,"UNCERTAIN","HARD"))</f>
        <v>HARD</v>
      </c>
      <c r="AA932" s="58" t="n">
        <f aca="false">IF($A932&lt;200,"",AVERAGE($E883:$E932)/AVERAGE($E733:$E932)-1)</f>
        <v>0.0938843423748239</v>
      </c>
      <c r="AB932" s="59" t="n">
        <f aca="false">LOOKUP($B932,07_L1政策步階!$A$4:$A$14,07_L1政策步階!$C$4:$C$14)</f>
        <v>1</v>
      </c>
      <c r="AC932" s="57"/>
      <c r="AD932" s="57"/>
      <c r="AE932" s="57"/>
      <c r="AF932" s="57"/>
      <c r="AG932" s="57"/>
      <c r="AH932" s="57"/>
      <c r="AI932" s="57"/>
      <c r="AJ932" s="57"/>
      <c r="AK932" s="57"/>
      <c r="AL932" s="59" t="n">
        <f aca="false">IF(ISNUMBER($AA932),IF($AA932&gt;=0.005,100,IF($AA932&gt;=-0.015,50,0)),"")</f>
        <v>100</v>
      </c>
      <c r="AM932" s="59" t="n">
        <f aca="false">IF(ISNUMBER($AB932),IF($AB932=1,100,IF($AB932=0,50,0)),"")</f>
        <v>100</v>
      </c>
      <c r="AN932" s="0" t="str">
        <f aca="false">IF(ISNUMBER($AC932),IF($AC932&gt;=0.001,100,IF($AC932&gt;=-0.003,50,0)),"")</f>
        <v/>
      </c>
      <c r="AO932" s="0" t="str">
        <f aca="false">IF(ISNUMBER($AD932),IF($AD932&gt;=0.04,100,IF($AD932&gt;=0,50,0)),"")</f>
        <v/>
      </c>
      <c r="AP932" s="0" t="str">
        <f aca="false">IF(ISNUMBER($AE932),IF($AE932&gt;=25,100,IF($AE932&gt;=-75,50,0)),"")</f>
        <v/>
      </c>
      <c r="AQ932" s="0" t="str">
        <f aca="false">IF(ISNUMBER($AF932),IF($AF932&gt;0,100,IF($AF932&gt;=-50,50,0)),"")</f>
        <v/>
      </c>
      <c r="AR932" s="0" t="str">
        <f aca="false">IF(ISNUMBER($AG932),IF($AG932=1,100,IF($AG932=0,50,0)),"")</f>
        <v/>
      </c>
      <c r="AS932" s="0" t="str">
        <f aca="false">IF(ISNUMBER($AH932),IF($AH932&lt;0,100,IF($AH932&lt;=20,50,0)),"")</f>
        <v/>
      </c>
      <c r="AT932" s="0" t="str">
        <f aca="false">IF(ISNUMBER($AI932),IF($AI932&lt;0.95,100,IF($AI932&lt;=1,50,0)),"")</f>
        <v/>
      </c>
      <c r="AU932" s="0" t="str">
        <f aca="false">IF(ISNUMBER($AJ932),IF($AJ932&lt;30,0,IF($AJ932&lt;40,50,IF($AJ932&lt;=90,100,50))),"")</f>
        <v/>
      </c>
      <c r="AV932" s="0" t="str">
        <f aca="false">IF(ISNUMBER($AK932),IF($AK932&gt;-0.2,100,IF($AK932&gt;=-0.4,50,0)),"")</f>
        <v/>
      </c>
      <c r="AW932" s="59" t="n">
        <f aca="false">01_指標庫!$H$4*ISNUMBER($F932)+01_指標庫!$H$5*ISNUMBER($AA932)+01_指標庫!$H$6*ISNUMBER($G932)+01_指標庫!$H$7*ISNUMBER($H932)+01_指標庫!$H$8*ISNUMBER($AF932)+01_指標庫!$H$9*ISNUMBER($AG932)+01_指標庫!$H$10*ISNUMBER($AB932)+01_指標庫!$H$11*ISNUMBER($AC932)+01_指標庫!$H$12*ISNUMBER($AD932)+01_指標庫!$H$13*ISNUMBER($AE932)+01_指標庫!$H$14*ISNUMBER($I932)+01_指標庫!$H$15*ISNUMBER($AH932)+01_指標庫!$H$16*ISNUMBER($K932)+01_指標庫!$H$17*ISNUMBER($AI932)+01_指標庫!$H$18*ISNUMBER($AJ932)+01_指標庫!$H$19*ISNUMBER($AK932)+01_指標庫!$H$20*ISNUMBER($BB932)+01_指標庫!$H$21*ISNUMBER($BC932)</f>
        <v>51</v>
      </c>
      <c r="AX932" s="59" t="n">
        <f aca="false">IF(AW932=0,50,ROUND((01_指標庫!$H$4*IF(ISNUMBER($F932),L932,0)+01_指標庫!$H$5*IF(ISNUMBER($AA932),AL932,0)+01_指標庫!$H$6*IF(ISNUMBER($G932),M932,0)+01_指標庫!$H$7*IF(ISNUMBER($H932),N932,0)+01_指標庫!$H$8*IF(ISNUMBER($AF932),AQ932,0)+01_指標庫!$H$9*IF(ISNUMBER($AG932),AR932,0)+01_指標庫!$H$10*IF(ISNUMBER($AB932),AM932,0)+01_指標庫!$H$11*IF(ISNUMBER($AC932),AN932,0)+01_指標庫!$H$12*IF(ISNUMBER($AD932),AO932,0)+01_指標庫!$H$13*IF(ISNUMBER($AE932),AP932,0)+01_指標庫!$H$14*IF(ISNUMBER($I932),O932,0)+01_指標庫!$H$15*IF(ISNUMBER($AH932),AS932,0)+01_指標庫!$H$16*IF(ISNUMBER($K932),P932,0)+01_指標庫!$H$17*IF(ISNUMBER($AI932),AT932,0)+01_指標庫!$H$18*IF(ISNUMBER($AJ932),AU932,0)+01_指標庫!$H$19*IF(ISNUMBER($AK932),AV932,0)+01_指標庫!$H$20*IF(ISNUMBER($BB932),BB932,0)+01_指標庫!$H$21*IF(ISNUMBER($BC932),BC932,0))/AW932,1))</f>
        <v>13.7</v>
      </c>
      <c r="AY932" s="60"/>
      <c r="AZ932" s="60"/>
      <c r="BA932" s="58" t="n">
        <f aca="false">AVERAGE($E928:$E932)/AVERAGE($E923:$E932)-1</f>
        <v>-0.0496133567576151</v>
      </c>
      <c r="BB932" s="59" t="n">
        <f aca="false">IF(ISNUMBER($BA932),IF(OR($S932&lt;=-0.03,$BA932&lt;-0.003),0,IF(OR($S932&lt;=-0.02,$BA932&lt;0.01),50,100)),"")</f>
        <v>0</v>
      </c>
      <c r="BC932" s="0" t="str">
        <f aca="false">IF(OR(COUNT($AZ932)=0,COUNT($AZ931)=0),"",IF(OR($AY932/$AZ931-1&lt;=-0.03,$AZ932/$AZ931-1&lt;=-0.045,IF(COUNT($AZ923:$AZ932)=10,AVERAGE($AZ928:$AZ932)/AVERAGE($AZ923:$AZ932)-1&lt;-0.01,FALSE())),0,IF(OR($AZ932/$AZ931-1&lt;=-0.02,IF(COUNT($AZ923:$AZ932)=10,AVERAGE($AZ928:$AZ932)/AVERAGE($AZ923:$AZ932)-1&lt;0.005,FALSE())),50,100)))</f>
        <v/>
      </c>
    </row>
    <row r="933" customFormat="false" ht="15" hidden="false" customHeight="true" outlineLevel="0" collapsed="false">
      <c r="A933" s="47" t="n">
        <v>929</v>
      </c>
      <c r="B933" s="48" t="n">
        <v>43907</v>
      </c>
      <c r="C933" s="47" t="n">
        <v>2020</v>
      </c>
      <c r="D933" s="49" t="s">
        <v>237</v>
      </c>
      <c r="E933" s="50" t="n">
        <v>7473.95</v>
      </c>
      <c r="F933" s="51" t="n">
        <v>-0.087047</v>
      </c>
      <c r="G933" s="51" t="n">
        <v>-0.230975</v>
      </c>
      <c r="H933" s="52" t="n">
        <v>0.1837</v>
      </c>
      <c r="I933" s="53" t="n">
        <v>841</v>
      </c>
      <c r="J933" s="47" t="s">
        <v>235</v>
      </c>
      <c r="K933" s="54" t="n">
        <v>75.91</v>
      </c>
      <c r="L933" s="55" t="n">
        <f aca="false">IF(COUNT(F933)=0,50,IF(F933&gt;=0,100,IF(F933&gt;=-0.02,50,0)))</f>
        <v>0</v>
      </c>
      <c r="M933" s="55" t="n">
        <f aca="false">IF(COUNT(G933)=0,50,IF(G933&gt;-0.06,100,IF(G933&gt;-0.15,50,0)))</f>
        <v>0</v>
      </c>
      <c r="N933" s="55" t="n">
        <f aca="false">IF(COUNT(H933)=0,50,IF(H933&gt;=0.6,100,IF(H933&gt;=0.4,50,0)))</f>
        <v>0</v>
      </c>
      <c r="O933" s="55" t="n">
        <f aca="false">IF(COUNT(I933)=0,50,IF(J933="proxy_vix",50,IF(I933&lt;350,100,IF(I933&lt;=450,50,0))))</f>
        <v>0</v>
      </c>
      <c r="P933" s="55" t="n">
        <f aca="false">IF(COUNT(K933)=0,50,IF(K933&lt;20,100,IF(K933&lt;=25,50,0)))</f>
        <v>0</v>
      </c>
      <c r="Q933" s="54"/>
      <c r="R933" s="47"/>
      <c r="S933" s="51" t="n">
        <f aca="false">$E933/$E932-1</f>
        <v>0.0646076138328695</v>
      </c>
      <c r="T933" s="56" t="n">
        <f aca="false">$K933/$K932-1</f>
        <v>-0.081992985850768</v>
      </c>
      <c r="V933" s="57"/>
      <c r="W933" s="57"/>
      <c r="Y933" s="1" t="str">
        <f aca="false">IF(AX933&gt;=70,"EASY",IF(AX933&gt;40,"UNCERTAIN","HARD"))</f>
        <v>HARD</v>
      </c>
      <c r="AA933" s="58" t="n">
        <f aca="false">IF($A933&lt;200,"",AVERAGE($E884:$E933)/AVERAGE($E734:$E933)-1)</f>
        <v>0.0904285142268444</v>
      </c>
      <c r="AB933" s="59" t="n">
        <f aca="false">LOOKUP($B933,07_L1政策步階!$A$4:$A$14,07_L1政策步階!$C$4:$C$14)</f>
        <v>1</v>
      </c>
      <c r="AC933" s="57"/>
      <c r="AD933" s="57"/>
      <c r="AE933" s="57"/>
      <c r="AF933" s="57"/>
      <c r="AG933" s="57"/>
      <c r="AH933" s="57"/>
      <c r="AI933" s="57"/>
      <c r="AJ933" s="57"/>
      <c r="AK933" s="57"/>
      <c r="AL933" s="59" t="n">
        <f aca="false">IF(ISNUMBER($AA933),IF($AA933&gt;=0.005,100,IF($AA933&gt;=-0.015,50,0)),"")</f>
        <v>100</v>
      </c>
      <c r="AM933" s="59" t="n">
        <f aca="false">IF(ISNUMBER($AB933),IF($AB933=1,100,IF($AB933=0,50,0)),"")</f>
        <v>100</v>
      </c>
      <c r="AN933" s="0" t="str">
        <f aca="false">IF(ISNUMBER($AC933),IF($AC933&gt;=0.001,100,IF($AC933&gt;=-0.003,50,0)),"")</f>
        <v/>
      </c>
      <c r="AO933" s="0" t="str">
        <f aca="false">IF(ISNUMBER($AD933),IF($AD933&gt;=0.04,100,IF($AD933&gt;=0,50,0)),"")</f>
        <v/>
      </c>
      <c r="AP933" s="0" t="str">
        <f aca="false">IF(ISNUMBER($AE933),IF($AE933&gt;=25,100,IF($AE933&gt;=-75,50,0)),"")</f>
        <v/>
      </c>
      <c r="AQ933" s="0" t="str">
        <f aca="false">IF(ISNUMBER($AF933),IF($AF933&gt;0,100,IF($AF933&gt;=-50,50,0)),"")</f>
        <v/>
      </c>
      <c r="AR933" s="0" t="str">
        <f aca="false">IF(ISNUMBER($AG933),IF($AG933=1,100,IF($AG933=0,50,0)),"")</f>
        <v/>
      </c>
      <c r="AS933" s="0" t="str">
        <f aca="false">IF(ISNUMBER($AH933),IF($AH933&lt;0,100,IF($AH933&lt;=20,50,0)),"")</f>
        <v/>
      </c>
      <c r="AT933" s="0" t="str">
        <f aca="false">IF(ISNUMBER($AI933),IF($AI933&lt;0.95,100,IF($AI933&lt;=1,50,0)),"")</f>
        <v/>
      </c>
      <c r="AU933" s="0" t="str">
        <f aca="false">IF(ISNUMBER($AJ933),IF($AJ933&lt;30,0,IF($AJ933&lt;40,50,IF($AJ933&lt;=90,100,50))),"")</f>
        <v/>
      </c>
      <c r="AV933" s="0" t="str">
        <f aca="false">IF(ISNUMBER($AK933),IF($AK933&gt;-0.2,100,IF($AK933&gt;=-0.4,50,0)),"")</f>
        <v/>
      </c>
      <c r="AW933" s="59" t="n">
        <f aca="false">01_指標庫!$H$4*ISNUMBER($F933)+01_指標庫!$H$5*ISNUMBER($AA933)+01_指標庫!$H$6*ISNUMBER($G933)+01_指標庫!$H$7*ISNUMBER($H933)+01_指標庫!$H$8*ISNUMBER($AF933)+01_指標庫!$H$9*ISNUMBER($AG933)+01_指標庫!$H$10*ISNUMBER($AB933)+01_指標庫!$H$11*ISNUMBER($AC933)+01_指標庫!$H$12*ISNUMBER($AD933)+01_指標庫!$H$13*ISNUMBER($AE933)+01_指標庫!$H$14*ISNUMBER($I933)+01_指標庫!$H$15*ISNUMBER($AH933)+01_指標庫!$H$16*ISNUMBER($K933)+01_指標庫!$H$17*ISNUMBER($AI933)+01_指標庫!$H$18*ISNUMBER($AJ933)+01_指標庫!$H$19*ISNUMBER($AK933)+01_指標庫!$H$20*ISNUMBER($BB933)+01_指標庫!$H$21*ISNUMBER($BC933)</f>
        <v>51</v>
      </c>
      <c r="AX933" s="59" t="n">
        <f aca="false">IF(AW933=0,50,ROUND((01_指標庫!$H$4*IF(ISNUMBER($F933),L933,0)+01_指標庫!$H$5*IF(ISNUMBER($AA933),AL933,0)+01_指標庫!$H$6*IF(ISNUMBER($G933),M933,0)+01_指標庫!$H$7*IF(ISNUMBER($H933),N933,0)+01_指標庫!$H$8*IF(ISNUMBER($AF933),AQ933,0)+01_指標庫!$H$9*IF(ISNUMBER($AG933),AR933,0)+01_指標庫!$H$10*IF(ISNUMBER($AB933),AM933,0)+01_指標庫!$H$11*IF(ISNUMBER($AC933),AN933,0)+01_指標庫!$H$12*IF(ISNUMBER($AD933),AO933,0)+01_指標庫!$H$13*IF(ISNUMBER($AE933),AP933,0)+01_指標庫!$H$14*IF(ISNUMBER($I933),O933,0)+01_指標庫!$H$15*IF(ISNUMBER($AH933),AS933,0)+01_指標庫!$H$16*IF(ISNUMBER($K933),P933,0)+01_指標庫!$H$17*IF(ISNUMBER($AI933),AT933,0)+01_指標庫!$H$18*IF(ISNUMBER($AJ933),AU933,0)+01_指標庫!$H$19*IF(ISNUMBER($AK933),AV933,0)+01_指標庫!$H$20*IF(ISNUMBER($BB933),BB933,0)+01_指標庫!$H$21*IF(ISNUMBER($BC933),BC933,0))/AW933,1))</f>
        <v>13.7</v>
      </c>
      <c r="AY933" s="60"/>
      <c r="AZ933" s="60"/>
      <c r="BA933" s="58" t="n">
        <f aca="false">AVERAGE($E929:$E933)/AVERAGE($E924:$E933)-1</f>
        <v>-0.0587332019293305</v>
      </c>
      <c r="BB933" s="59" t="n">
        <f aca="false">IF(ISNUMBER($BA933),IF(OR($S933&lt;=-0.03,$BA933&lt;-0.003),0,IF(OR($S933&lt;=-0.02,$BA933&lt;0.01),50,100)),"")</f>
        <v>0</v>
      </c>
      <c r="BC933" s="0" t="str">
        <f aca="false">IF(OR(COUNT($AZ933)=0,COUNT($AZ932)=0),"",IF(OR($AY933/$AZ932-1&lt;=-0.03,$AZ933/$AZ932-1&lt;=-0.045,IF(COUNT($AZ924:$AZ933)=10,AVERAGE($AZ929:$AZ933)/AVERAGE($AZ924:$AZ933)-1&lt;-0.01,FALSE())),0,IF(OR($AZ933/$AZ932-1&lt;=-0.02,IF(COUNT($AZ924:$AZ933)=10,AVERAGE($AZ929:$AZ933)/AVERAGE($AZ924:$AZ933)-1&lt;0.005,FALSE())),50,100)))</f>
        <v/>
      </c>
    </row>
    <row r="934" customFormat="false" ht="15" hidden="false" customHeight="true" outlineLevel="0" collapsed="false">
      <c r="A934" s="47" t="n">
        <v>930</v>
      </c>
      <c r="B934" s="48" t="n">
        <v>43908</v>
      </c>
      <c r="C934" s="47" t="n">
        <v>2020</v>
      </c>
      <c r="D934" s="49" t="s">
        <v>238</v>
      </c>
      <c r="E934" s="50" t="n">
        <v>7175.18</v>
      </c>
      <c r="F934" s="51" t="n">
        <v>-0.123648</v>
      </c>
      <c r="G934" s="51" t="n">
        <v>-0.261716</v>
      </c>
      <c r="H934" s="52" t="n">
        <v>0.1224</v>
      </c>
      <c r="I934" s="53" t="n">
        <v>904</v>
      </c>
      <c r="J934" s="47" t="s">
        <v>235</v>
      </c>
      <c r="K934" s="54" t="n">
        <v>76.45</v>
      </c>
      <c r="L934" s="55" t="n">
        <f aca="false">IF(COUNT(F934)=0,50,IF(F934&gt;=0,100,IF(F934&gt;=-0.02,50,0)))</f>
        <v>0</v>
      </c>
      <c r="M934" s="55" t="n">
        <f aca="false">IF(COUNT(G934)=0,50,IF(G934&gt;-0.06,100,IF(G934&gt;-0.15,50,0)))</f>
        <v>0</v>
      </c>
      <c r="N934" s="55" t="n">
        <f aca="false">IF(COUNT(H934)=0,50,IF(H934&gt;=0.6,100,IF(H934&gt;=0.4,50,0)))</f>
        <v>0</v>
      </c>
      <c r="O934" s="55" t="n">
        <f aca="false">IF(COUNT(I934)=0,50,IF(J934="proxy_vix",50,IF(I934&lt;350,100,IF(I934&lt;=450,50,0))))</f>
        <v>0</v>
      </c>
      <c r="P934" s="55" t="n">
        <f aca="false">IF(COUNT(K934)=0,50,IF(K934&lt;20,100,IF(K934&lt;=25,50,0)))</f>
        <v>0</v>
      </c>
      <c r="Q934" s="54"/>
      <c r="R934" s="47"/>
      <c r="S934" s="51" t="n">
        <f aca="false">$E934/$E933-1</f>
        <v>-0.039974845964985</v>
      </c>
      <c r="T934" s="56" t="n">
        <f aca="false">$K934/$K933-1</f>
        <v>0.00711368726123052</v>
      </c>
      <c r="V934" s="57"/>
      <c r="W934" s="57"/>
      <c r="Y934" s="1" t="str">
        <f aca="false">IF(AX934&gt;=70,"EASY",IF(AX934&gt;40,"UNCERTAIN","HARD"))</f>
        <v>HARD</v>
      </c>
      <c r="AA934" s="58" t="n">
        <f aca="false">IF($A934&lt;200,"",AVERAGE($E885:$E934)/AVERAGE($E735:$E934)-1)</f>
        <v>0.0862097019038095</v>
      </c>
      <c r="AB934" s="59" t="n">
        <f aca="false">LOOKUP($B934,07_L1政策步階!$A$4:$A$14,07_L1政策步階!$C$4:$C$14)</f>
        <v>1</v>
      </c>
      <c r="AC934" s="57"/>
      <c r="AD934" s="57"/>
      <c r="AE934" s="57"/>
      <c r="AF934" s="57"/>
      <c r="AG934" s="57"/>
      <c r="AH934" s="57"/>
      <c r="AI934" s="57"/>
      <c r="AJ934" s="57"/>
      <c r="AK934" s="57"/>
      <c r="AL934" s="59" t="n">
        <f aca="false">IF(ISNUMBER($AA934),IF($AA934&gt;=0.005,100,IF($AA934&gt;=-0.015,50,0)),"")</f>
        <v>100</v>
      </c>
      <c r="AM934" s="59" t="n">
        <f aca="false">IF(ISNUMBER($AB934),IF($AB934=1,100,IF($AB934=0,50,0)),"")</f>
        <v>100</v>
      </c>
      <c r="AN934" s="0" t="str">
        <f aca="false">IF(ISNUMBER($AC934),IF($AC934&gt;=0.001,100,IF($AC934&gt;=-0.003,50,0)),"")</f>
        <v/>
      </c>
      <c r="AO934" s="0" t="str">
        <f aca="false">IF(ISNUMBER($AD934),IF($AD934&gt;=0.04,100,IF($AD934&gt;=0,50,0)),"")</f>
        <v/>
      </c>
      <c r="AP934" s="0" t="str">
        <f aca="false">IF(ISNUMBER($AE934),IF($AE934&gt;=25,100,IF($AE934&gt;=-75,50,0)),"")</f>
        <v/>
      </c>
      <c r="AQ934" s="0" t="str">
        <f aca="false">IF(ISNUMBER($AF934),IF($AF934&gt;0,100,IF($AF934&gt;=-50,50,0)),"")</f>
        <v/>
      </c>
      <c r="AR934" s="0" t="str">
        <f aca="false">IF(ISNUMBER($AG934),IF($AG934=1,100,IF($AG934=0,50,0)),"")</f>
        <v/>
      </c>
      <c r="AS934" s="0" t="str">
        <f aca="false">IF(ISNUMBER($AH934),IF($AH934&lt;0,100,IF($AH934&lt;=20,50,0)),"")</f>
        <v/>
      </c>
      <c r="AT934" s="0" t="str">
        <f aca="false">IF(ISNUMBER($AI934),IF($AI934&lt;0.95,100,IF($AI934&lt;=1,50,0)),"")</f>
        <v/>
      </c>
      <c r="AU934" s="0" t="str">
        <f aca="false">IF(ISNUMBER($AJ934),IF($AJ934&lt;30,0,IF($AJ934&lt;40,50,IF($AJ934&lt;=90,100,50))),"")</f>
        <v/>
      </c>
      <c r="AV934" s="0" t="str">
        <f aca="false">IF(ISNUMBER($AK934),IF($AK934&gt;-0.2,100,IF($AK934&gt;=-0.4,50,0)),"")</f>
        <v/>
      </c>
      <c r="AW934" s="59" t="n">
        <f aca="false">01_指標庫!$H$4*ISNUMBER($F934)+01_指標庫!$H$5*ISNUMBER($AA934)+01_指標庫!$H$6*ISNUMBER($G934)+01_指標庫!$H$7*ISNUMBER($H934)+01_指標庫!$H$8*ISNUMBER($AF934)+01_指標庫!$H$9*ISNUMBER($AG934)+01_指標庫!$H$10*ISNUMBER($AB934)+01_指標庫!$H$11*ISNUMBER($AC934)+01_指標庫!$H$12*ISNUMBER($AD934)+01_指標庫!$H$13*ISNUMBER($AE934)+01_指標庫!$H$14*ISNUMBER($I934)+01_指標庫!$H$15*ISNUMBER($AH934)+01_指標庫!$H$16*ISNUMBER($K934)+01_指標庫!$H$17*ISNUMBER($AI934)+01_指標庫!$H$18*ISNUMBER($AJ934)+01_指標庫!$H$19*ISNUMBER($AK934)+01_指標庫!$H$20*ISNUMBER($BB934)+01_指標庫!$H$21*ISNUMBER($BC934)</f>
        <v>51</v>
      </c>
      <c r="AX934" s="59" t="n">
        <f aca="false">IF(AW934=0,50,ROUND((01_指標庫!$H$4*IF(ISNUMBER($F934),L934,0)+01_指標庫!$H$5*IF(ISNUMBER($AA934),AL934,0)+01_指標庫!$H$6*IF(ISNUMBER($G934),M934,0)+01_指標庫!$H$7*IF(ISNUMBER($H934),N934,0)+01_指標庫!$H$8*IF(ISNUMBER($AF934),AQ934,0)+01_指標庫!$H$9*IF(ISNUMBER($AG934),AR934,0)+01_指標庫!$H$10*IF(ISNUMBER($AB934),AM934,0)+01_指標庫!$H$11*IF(ISNUMBER($AC934),AN934,0)+01_指標庫!$H$12*IF(ISNUMBER($AD934),AO934,0)+01_指標庫!$H$13*IF(ISNUMBER($AE934),AP934,0)+01_指標庫!$H$14*IF(ISNUMBER($I934),O934,0)+01_指標庫!$H$15*IF(ISNUMBER($AH934),AS934,0)+01_指標庫!$H$16*IF(ISNUMBER($K934),P934,0)+01_指標庫!$H$17*IF(ISNUMBER($AI934),AT934,0)+01_指標庫!$H$18*IF(ISNUMBER($AJ934),AU934,0)+01_指標庫!$H$19*IF(ISNUMBER($AK934),AV934,0)+01_指標庫!$H$20*IF(ISNUMBER($BB934),BB934,0)+01_指標庫!$H$21*IF(ISNUMBER($BC934),BC934,0))/AW934,1))</f>
        <v>13.7</v>
      </c>
      <c r="AY934" s="60"/>
      <c r="AZ934" s="60"/>
      <c r="BA934" s="58" t="n">
        <f aca="false">AVERAGE($E930:$E934)/AVERAGE($E925:$E934)-1</f>
        <v>-0.0586309619403483</v>
      </c>
      <c r="BB934" s="59" t="n">
        <f aca="false">IF(ISNUMBER($BA934),IF(OR($S934&lt;=-0.03,$BA934&lt;-0.003),0,IF(OR($S934&lt;=-0.02,$BA934&lt;0.01),50,100)),"")</f>
        <v>0</v>
      </c>
      <c r="BC934" s="0" t="str">
        <f aca="false">IF(OR(COUNT($AZ934)=0,COUNT($AZ933)=0),"",IF(OR($AY934/$AZ933-1&lt;=-0.03,$AZ934/$AZ933-1&lt;=-0.045,IF(COUNT($AZ925:$AZ934)=10,AVERAGE($AZ930:$AZ934)/AVERAGE($AZ925:$AZ934)-1&lt;-0.01,FALSE())),0,IF(OR($AZ934/$AZ933-1&lt;=-0.02,IF(COUNT($AZ925:$AZ934)=10,AVERAGE($AZ930:$AZ934)/AVERAGE($AZ925:$AZ934)-1&lt;0.005,FALSE())),50,100)))</f>
        <v/>
      </c>
    </row>
    <row r="935" customFormat="false" ht="15" hidden="false" customHeight="true" outlineLevel="0" collapsed="false">
      <c r="A935" s="47" t="n">
        <v>931</v>
      </c>
      <c r="B935" s="48" t="n">
        <v>43909</v>
      </c>
      <c r="C935" s="47" t="n">
        <v>2020</v>
      </c>
      <c r="D935" s="49" t="s">
        <v>239</v>
      </c>
      <c r="E935" s="50" t="n">
        <v>7288.52</v>
      </c>
      <c r="F935" s="51" t="n">
        <v>-0.109871</v>
      </c>
      <c r="G935" s="51" t="n">
        <v>-0.250054</v>
      </c>
      <c r="H935" s="52" t="n">
        <v>0.2041</v>
      </c>
      <c r="I935" s="53" t="n">
        <v>982</v>
      </c>
      <c r="J935" s="47" t="s">
        <v>235</v>
      </c>
      <c r="K935" s="54" t="n">
        <v>72</v>
      </c>
      <c r="L935" s="55" t="n">
        <f aca="false">IF(COUNT(F935)=0,50,IF(F935&gt;=0,100,IF(F935&gt;=-0.02,50,0)))</f>
        <v>0</v>
      </c>
      <c r="M935" s="55" t="n">
        <f aca="false">IF(COUNT(G935)=0,50,IF(G935&gt;-0.06,100,IF(G935&gt;-0.15,50,0)))</f>
        <v>0</v>
      </c>
      <c r="N935" s="55" t="n">
        <f aca="false">IF(COUNT(H935)=0,50,IF(H935&gt;=0.6,100,IF(H935&gt;=0.4,50,0)))</f>
        <v>0</v>
      </c>
      <c r="O935" s="55" t="n">
        <f aca="false">IF(COUNT(I935)=0,50,IF(J935="proxy_vix",50,IF(I935&lt;350,100,IF(I935&lt;=450,50,0))))</f>
        <v>0</v>
      </c>
      <c r="P935" s="55" t="n">
        <f aca="false">IF(COUNT(K935)=0,50,IF(K935&lt;20,100,IF(K935&lt;=25,50,0)))</f>
        <v>0</v>
      </c>
      <c r="Q935" s="54"/>
      <c r="R935" s="47"/>
      <c r="S935" s="51" t="n">
        <f aca="false">$E935/$E934-1</f>
        <v>0.015796119400489</v>
      </c>
      <c r="T935" s="56" t="n">
        <f aca="false">$K935/$K934-1</f>
        <v>-0.0582079790712885</v>
      </c>
      <c r="V935" s="57"/>
      <c r="W935" s="57"/>
      <c r="Y935" s="1" t="str">
        <f aca="false">IF(AX935&gt;=70,"EASY",IF(AX935&gt;40,"UNCERTAIN","HARD"))</f>
        <v>HARD</v>
      </c>
      <c r="AA935" s="58" t="n">
        <f aca="false">IF($A935&lt;200,"",AVERAGE($E886:$E935)/AVERAGE($E736:$E935)-1)</f>
        <v>0.0823236107366798</v>
      </c>
      <c r="AB935" s="59" t="n">
        <f aca="false">LOOKUP($B935,07_L1政策步階!$A$4:$A$14,07_L1政策步階!$C$4:$C$14)</f>
        <v>1</v>
      </c>
      <c r="AC935" s="57"/>
      <c r="AD935" s="57"/>
      <c r="AE935" s="57"/>
      <c r="AF935" s="57"/>
      <c r="AG935" s="57"/>
      <c r="AH935" s="57"/>
      <c r="AI935" s="57"/>
      <c r="AJ935" s="57"/>
      <c r="AK935" s="57"/>
      <c r="AL935" s="59" t="n">
        <f aca="false">IF(ISNUMBER($AA935),IF($AA935&gt;=0.005,100,IF($AA935&gt;=-0.015,50,0)),"")</f>
        <v>100</v>
      </c>
      <c r="AM935" s="59" t="n">
        <f aca="false">IF(ISNUMBER($AB935),IF($AB935=1,100,IF($AB935=0,50,0)),"")</f>
        <v>100</v>
      </c>
      <c r="AN935" s="0" t="str">
        <f aca="false">IF(ISNUMBER($AC935),IF($AC935&gt;=0.001,100,IF($AC935&gt;=-0.003,50,0)),"")</f>
        <v/>
      </c>
      <c r="AO935" s="0" t="str">
        <f aca="false">IF(ISNUMBER($AD935),IF($AD935&gt;=0.04,100,IF($AD935&gt;=0,50,0)),"")</f>
        <v/>
      </c>
      <c r="AP935" s="0" t="str">
        <f aca="false">IF(ISNUMBER($AE935),IF($AE935&gt;=25,100,IF($AE935&gt;=-75,50,0)),"")</f>
        <v/>
      </c>
      <c r="AQ935" s="0" t="str">
        <f aca="false">IF(ISNUMBER($AF935),IF($AF935&gt;0,100,IF($AF935&gt;=-50,50,0)),"")</f>
        <v/>
      </c>
      <c r="AR935" s="0" t="str">
        <f aca="false">IF(ISNUMBER($AG935),IF($AG935=1,100,IF($AG935=0,50,0)),"")</f>
        <v/>
      </c>
      <c r="AS935" s="0" t="str">
        <f aca="false">IF(ISNUMBER($AH935),IF($AH935&lt;0,100,IF($AH935&lt;=20,50,0)),"")</f>
        <v/>
      </c>
      <c r="AT935" s="0" t="str">
        <f aca="false">IF(ISNUMBER($AI935),IF($AI935&lt;0.95,100,IF($AI935&lt;=1,50,0)),"")</f>
        <v/>
      </c>
      <c r="AU935" s="0" t="str">
        <f aca="false">IF(ISNUMBER($AJ935),IF($AJ935&lt;30,0,IF($AJ935&lt;40,50,IF($AJ935&lt;=90,100,50))),"")</f>
        <v/>
      </c>
      <c r="AV935" s="0" t="str">
        <f aca="false">IF(ISNUMBER($AK935),IF($AK935&gt;-0.2,100,IF($AK935&gt;=-0.4,50,0)),"")</f>
        <v/>
      </c>
      <c r="AW935" s="59" t="n">
        <f aca="false">01_指標庫!$H$4*ISNUMBER($F935)+01_指標庫!$H$5*ISNUMBER($AA935)+01_指標庫!$H$6*ISNUMBER($G935)+01_指標庫!$H$7*ISNUMBER($H935)+01_指標庫!$H$8*ISNUMBER($AF935)+01_指標庫!$H$9*ISNUMBER($AG935)+01_指標庫!$H$10*ISNUMBER($AB935)+01_指標庫!$H$11*ISNUMBER($AC935)+01_指標庫!$H$12*ISNUMBER($AD935)+01_指標庫!$H$13*ISNUMBER($AE935)+01_指標庫!$H$14*ISNUMBER($I935)+01_指標庫!$H$15*ISNUMBER($AH935)+01_指標庫!$H$16*ISNUMBER($K935)+01_指標庫!$H$17*ISNUMBER($AI935)+01_指標庫!$H$18*ISNUMBER($AJ935)+01_指標庫!$H$19*ISNUMBER($AK935)+01_指標庫!$H$20*ISNUMBER($BB935)+01_指標庫!$H$21*ISNUMBER($BC935)</f>
        <v>51</v>
      </c>
      <c r="AX935" s="59" t="n">
        <f aca="false">IF(AW935=0,50,ROUND((01_指標庫!$H$4*IF(ISNUMBER($F935),L935,0)+01_指標庫!$H$5*IF(ISNUMBER($AA935),AL935,0)+01_指標庫!$H$6*IF(ISNUMBER($G935),M935,0)+01_指標庫!$H$7*IF(ISNUMBER($H935),N935,0)+01_指標庫!$H$8*IF(ISNUMBER($AF935),AQ935,0)+01_指標庫!$H$9*IF(ISNUMBER($AG935),AR935,0)+01_指標庫!$H$10*IF(ISNUMBER($AB935),AM935,0)+01_指標庫!$H$11*IF(ISNUMBER($AC935),AN935,0)+01_指標庫!$H$12*IF(ISNUMBER($AD935),AO935,0)+01_指標庫!$H$13*IF(ISNUMBER($AE935),AP935,0)+01_指標庫!$H$14*IF(ISNUMBER($I935),O935,0)+01_指標庫!$H$15*IF(ISNUMBER($AH935),AS935,0)+01_指標庫!$H$16*IF(ISNUMBER($K935),P935,0)+01_指標庫!$H$17*IF(ISNUMBER($AI935),AT935,0)+01_指標庫!$H$18*IF(ISNUMBER($AJ935),AU935,0)+01_指標庫!$H$19*IF(ISNUMBER($AK935),AV935,0)+01_指標庫!$H$20*IF(ISNUMBER($BB935),BB935,0)+01_指標庫!$H$21*IF(ISNUMBER($BC935),BC935,0))/AW935,1))</f>
        <v>13.7</v>
      </c>
      <c r="AY935" s="60"/>
      <c r="AZ935" s="60"/>
      <c r="BA935" s="58" t="n">
        <f aca="false">AVERAGE($E931:$E935)/AVERAGE($E926:$E935)-1</f>
        <v>-0.0410920975637603</v>
      </c>
      <c r="BB935" s="59" t="n">
        <f aca="false">IF(ISNUMBER($BA935),IF(OR($S935&lt;=-0.03,$BA935&lt;-0.003),0,IF(OR($S935&lt;=-0.02,$BA935&lt;0.01),50,100)),"")</f>
        <v>0</v>
      </c>
      <c r="BC935" s="0" t="str">
        <f aca="false">IF(OR(COUNT($AZ935)=0,COUNT($AZ934)=0),"",IF(OR($AY935/$AZ934-1&lt;=-0.03,$AZ935/$AZ934-1&lt;=-0.045,IF(COUNT($AZ926:$AZ935)=10,AVERAGE($AZ931:$AZ935)/AVERAGE($AZ926:$AZ935)-1&lt;-0.01,FALSE())),0,IF(OR($AZ935/$AZ934-1&lt;=-0.02,IF(COUNT($AZ926:$AZ935)=10,AVERAGE($AZ931:$AZ935)/AVERAGE($AZ926:$AZ935)-1&lt;0.005,FALSE())),50,100)))</f>
        <v/>
      </c>
    </row>
    <row r="936" customFormat="false" ht="15" hidden="false" customHeight="true" outlineLevel="0" collapsed="false">
      <c r="A936" s="47" t="n">
        <v>932</v>
      </c>
      <c r="B936" s="48" t="n">
        <v>43910</v>
      </c>
      <c r="C936" s="47" t="n">
        <v>2020</v>
      </c>
      <c r="D936" s="49" t="s">
        <v>234</v>
      </c>
      <c r="E936" s="50" t="n">
        <v>6994.29</v>
      </c>
      <c r="F936" s="51" t="n">
        <v>-0.145686</v>
      </c>
      <c r="G936" s="51" t="n">
        <v>-0.280329</v>
      </c>
      <c r="H936" s="52" t="n">
        <v>0.1429</v>
      </c>
      <c r="I936" s="53" t="n">
        <v>1009</v>
      </c>
      <c r="J936" s="47" t="s">
        <v>235</v>
      </c>
      <c r="K936" s="54" t="n">
        <v>66.04</v>
      </c>
      <c r="L936" s="55" t="n">
        <f aca="false">IF(COUNT(F936)=0,50,IF(F936&gt;=0,100,IF(F936&gt;=-0.02,50,0)))</f>
        <v>0</v>
      </c>
      <c r="M936" s="55" t="n">
        <f aca="false">IF(COUNT(G936)=0,50,IF(G936&gt;-0.06,100,IF(G936&gt;-0.15,50,0)))</f>
        <v>0</v>
      </c>
      <c r="N936" s="55" t="n">
        <f aca="false">IF(COUNT(H936)=0,50,IF(H936&gt;=0.6,100,IF(H936&gt;=0.4,50,0)))</f>
        <v>0</v>
      </c>
      <c r="O936" s="55" t="n">
        <f aca="false">IF(COUNT(I936)=0,50,IF(J936="proxy_vix",50,IF(I936&lt;350,100,IF(I936&lt;=450,50,0))))</f>
        <v>0</v>
      </c>
      <c r="P936" s="55" t="n">
        <f aca="false">IF(COUNT(K936)=0,50,IF(K936&lt;20,100,IF(K936&lt;=25,50,0)))</f>
        <v>0</v>
      </c>
      <c r="Q936" s="54"/>
      <c r="R936" s="47"/>
      <c r="S936" s="51" t="n">
        <f aca="false">$E936/$E935-1</f>
        <v>-0.040368963795119</v>
      </c>
      <c r="T936" s="56" t="n">
        <f aca="false">$K936/$K935-1</f>
        <v>-0.0827777777777777</v>
      </c>
      <c r="V936" s="57"/>
      <c r="W936" s="57"/>
      <c r="Y936" s="1" t="str">
        <f aca="false">IF(AX936&gt;=70,"EASY",IF(AX936&gt;40,"UNCERTAIN","HARD"))</f>
        <v>HARD</v>
      </c>
      <c r="AA936" s="58" t="n">
        <f aca="false">IF($A936&lt;200,"",AVERAGE($E887:$E936)/AVERAGE($E737:$E936)-1)</f>
        <v>0.0777877431364713</v>
      </c>
      <c r="AB936" s="59" t="n">
        <f aca="false">LOOKUP($B936,07_L1政策步階!$A$4:$A$14,07_L1政策步階!$C$4:$C$14)</f>
        <v>1</v>
      </c>
      <c r="AC936" s="57"/>
      <c r="AD936" s="57"/>
      <c r="AE936" s="57"/>
      <c r="AF936" s="57"/>
      <c r="AG936" s="57"/>
      <c r="AH936" s="57"/>
      <c r="AI936" s="57"/>
      <c r="AJ936" s="57"/>
      <c r="AK936" s="57"/>
      <c r="AL936" s="59" t="n">
        <f aca="false">IF(ISNUMBER($AA936),IF($AA936&gt;=0.005,100,IF($AA936&gt;=-0.015,50,0)),"")</f>
        <v>100</v>
      </c>
      <c r="AM936" s="59" t="n">
        <f aca="false">IF(ISNUMBER($AB936),IF($AB936=1,100,IF($AB936=0,50,0)),"")</f>
        <v>100</v>
      </c>
      <c r="AN936" s="0" t="str">
        <f aca="false">IF(ISNUMBER($AC936),IF($AC936&gt;=0.001,100,IF($AC936&gt;=-0.003,50,0)),"")</f>
        <v/>
      </c>
      <c r="AO936" s="0" t="str">
        <f aca="false">IF(ISNUMBER($AD936),IF($AD936&gt;=0.04,100,IF($AD936&gt;=0,50,0)),"")</f>
        <v/>
      </c>
      <c r="AP936" s="0" t="str">
        <f aca="false">IF(ISNUMBER($AE936),IF($AE936&gt;=25,100,IF($AE936&gt;=-75,50,0)),"")</f>
        <v/>
      </c>
      <c r="AQ936" s="0" t="str">
        <f aca="false">IF(ISNUMBER($AF936),IF($AF936&gt;0,100,IF($AF936&gt;=-50,50,0)),"")</f>
        <v/>
      </c>
      <c r="AR936" s="0" t="str">
        <f aca="false">IF(ISNUMBER($AG936),IF($AG936=1,100,IF($AG936=0,50,0)),"")</f>
        <v/>
      </c>
      <c r="AS936" s="0" t="str">
        <f aca="false">IF(ISNUMBER($AH936),IF($AH936&lt;0,100,IF($AH936&lt;=20,50,0)),"")</f>
        <v/>
      </c>
      <c r="AT936" s="0" t="str">
        <f aca="false">IF(ISNUMBER($AI936),IF($AI936&lt;0.95,100,IF($AI936&lt;=1,50,0)),"")</f>
        <v/>
      </c>
      <c r="AU936" s="0" t="str">
        <f aca="false">IF(ISNUMBER($AJ936),IF($AJ936&lt;30,0,IF($AJ936&lt;40,50,IF($AJ936&lt;=90,100,50))),"")</f>
        <v/>
      </c>
      <c r="AV936" s="0" t="str">
        <f aca="false">IF(ISNUMBER($AK936),IF($AK936&gt;-0.2,100,IF($AK936&gt;=-0.4,50,0)),"")</f>
        <v/>
      </c>
      <c r="AW936" s="59" t="n">
        <f aca="false">01_指標庫!$H$4*ISNUMBER($F936)+01_指標庫!$H$5*ISNUMBER($AA936)+01_指標庫!$H$6*ISNUMBER($G936)+01_指標庫!$H$7*ISNUMBER($H936)+01_指標庫!$H$8*ISNUMBER($AF936)+01_指標庫!$H$9*ISNUMBER($AG936)+01_指標庫!$H$10*ISNUMBER($AB936)+01_指標庫!$H$11*ISNUMBER($AC936)+01_指標庫!$H$12*ISNUMBER($AD936)+01_指標庫!$H$13*ISNUMBER($AE936)+01_指標庫!$H$14*ISNUMBER($I936)+01_指標庫!$H$15*ISNUMBER($AH936)+01_指標庫!$H$16*ISNUMBER($K936)+01_指標庫!$H$17*ISNUMBER($AI936)+01_指標庫!$H$18*ISNUMBER($AJ936)+01_指標庫!$H$19*ISNUMBER($AK936)+01_指標庫!$H$20*ISNUMBER($BB936)+01_指標庫!$H$21*ISNUMBER($BC936)</f>
        <v>51</v>
      </c>
      <c r="AX936" s="59" t="n">
        <f aca="false">IF(AW936=0,50,ROUND((01_指標庫!$H$4*IF(ISNUMBER($F936),L936,0)+01_指標庫!$H$5*IF(ISNUMBER($AA936),AL936,0)+01_指標庫!$H$6*IF(ISNUMBER($G936),M936,0)+01_指標庫!$H$7*IF(ISNUMBER($H936),N936,0)+01_指標庫!$H$8*IF(ISNUMBER($AF936),AQ936,0)+01_指標庫!$H$9*IF(ISNUMBER($AG936),AR936,0)+01_指標庫!$H$10*IF(ISNUMBER($AB936),AM936,0)+01_指標庫!$H$11*IF(ISNUMBER($AC936),AN936,0)+01_指標庫!$H$12*IF(ISNUMBER($AD936),AO936,0)+01_指標庫!$H$13*IF(ISNUMBER($AE936),AP936,0)+01_指標庫!$H$14*IF(ISNUMBER($I936),O936,0)+01_指標庫!$H$15*IF(ISNUMBER($AH936),AS936,0)+01_指標庫!$H$16*IF(ISNUMBER($K936),P936,0)+01_指標庫!$H$17*IF(ISNUMBER($AI936),AT936,0)+01_指標庫!$H$18*IF(ISNUMBER($AJ936),AU936,0)+01_指標庫!$H$19*IF(ISNUMBER($AK936),AV936,0)+01_指標庫!$H$20*IF(ISNUMBER($BB936),BB936,0)+01_指標庫!$H$21*IF(ISNUMBER($BC936),BC936,0))/AW936,1))</f>
        <v>13.7</v>
      </c>
      <c r="AY936" s="60"/>
      <c r="AZ936" s="60"/>
      <c r="BA936" s="58" t="n">
        <f aca="false">AVERAGE($E932:$E936)/AVERAGE($E927:$E936)-1</f>
        <v>-0.0480953537739127</v>
      </c>
      <c r="BB936" s="59" t="n">
        <f aca="false">IF(ISNUMBER($BA936),IF(OR($S936&lt;=-0.03,$BA936&lt;-0.003),0,IF(OR($S936&lt;=-0.02,$BA936&lt;0.01),50,100)),"")</f>
        <v>0</v>
      </c>
      <c r="BC936" s="0" t="str">
        <f aca="false">IF(OR(COUNT($AZ936)=0,COUNT($AZ935)=0),"",IF(OR($AY936/$AZ935-1&lt;=-0.03,$AZ936/$AZ935-1&lt;=-0.045,IF(COUNT($AZ927:$AZ936)=10,AVERAGE($AZ932:$AZ936)/AVERAGE($AZ927:$AZ936)-1&lt;-0.01,FALSE())),0,IF(OR($AZ936/$AZ935-1&lt;=-0.02,IF(COUNT($AZ927:$AZ936)=10,AVERAGE($AZ932:$AZ936)/AVERAGE($AZ927:$AZ936)-1&lt;0.005,FALSE())),50,100)))</f>
        <v/>
      </c>
    </row>
    <row r="937" customFormat="false" ht="15" hidden="false" customHeight="true" outlineLevel="0" collapsed="false">
      <c r="A937" s="47" t="n">
        <v>933</v>
      </c>
      <c r="B937" s="48" t="n">
        <v>43913</v>
      </c>
      <c r="C937" s="47" t="n">
        <v>2020</v>
      </c>
      <c r="D937" s="49" t="s">
        <v>236</v>
      </c>
      <c r="E937" s="50" t="n">
        <v>7006.92</v>
      </c>
      <c r="F937" s="51" t="n">
        <v>-0.144003</v>
      </c>
      <c r="G937" s="51" t="n">
        <v>-0.279029</v>
      </c>
      <c r="H937" s="52" t="n">
        <v>0.1837</v>
      </c>
      <c r="I937" s="53" t="n">
        <v>1087</v>
      </c>
      <c r="J937" s="47" t="s">
        <v>235</v>
      </c>
      <c r="K937" s="54" t="n">
        <v>61.59</v>
      </c>
      <c r="L937" s="55" t="n">
        <f aca="false">IF(COUNT(F937)=0,50,IF(F937&gt;=0,100,IF(F937&gt;=-0.02,50,0)))</f>
        <v>0</v>
      </c>
      <c r="M937" s="55" t="n">
        <f aca="false">IF(COUNT(G937)=0,50,IF(G937&gt;-0.06,100,IF(G937&gt;-0.15,50,0)))</f>
        <v>0</v>
      </c>
      <c r="N937" s="55" t="n">
        <f aca="false">IF(COUNT(H937)=0,50,IF(H937&gt;=0.6,100,IF(H937&gt;=0.4,50,0)))</f>
        <v>0</v>
      </c>
      <c r="O937" s="55" t="n">
        <f aca="false">IF(COUNT(I937)=0,50,IF(J937="proxy_vix",50,IF(I937&lt;350,100,IF(I937&lt;=450,50,0))))</f>
        <v>0</v>
      </c>
      <c r="P937" s="55" t="n">
        <f aca="false">IF(COUNT(K937)=0,50,IF(K937&lt;20,100,IF(K937&lt;=25,50,0)))</f>
        <v>0</v>
      </c>
      <c r="Q937" s="54"/>
      <c r="R937" s="47"/>
      <c r="S937" s="51" t="n">
        <f aca="false">$E937/$E936-1</f>
        <v>0.00180575869745181</v>
      </c>
      <c r="T937" s="56" t="n">
        <f aca="false">$K937/$K936-1</f>
        <v>-0.0673834039975773</v>
      </c>
      <c r="V937" s="57"/>
      <c r="W937" s="57"/>
      <c r="Y937" s="1" t="str">
        <f aca="false">IF(AX937&gt;=70,"EASY",IF(AX937&gt;40,"UNCERTAIN","HARD"))</f>
        <v>HARD</v>
      </c>
      <c r="AA937" s="58" t="n">
        <f aca="false">IF($A937&lt;200,"",AVERAGE($E888:$E937)/AVERAGE($E738:$E937)-1)</f>
        <v>0.0731205059986109</v>
      </c>
      <c r="AB937" s="59" t="n">
        <f aca="false">LOOKUP($B937,07_L1政策步階!$A$4:$A$14,07_L1政策步階!$C$4:$C$14)</f>
        <v>1</v>
      </c>
      <c r="AC937" s="57"/>
      <c r="AD937" s="57"/>
      <c r="AE937" s="57"/>
      <c r="AF937" s="57"/>
      <c r="AG937" s="57"/>
      <c r="AH937" s="57"/>
      <c r="AI937" s="57"/>
      <c r="AJ937" s="57"/>
      <c r="AK937" s="57"/>
      <c r="AL937" s="59" t="n">
        <f aca="false">IF(ISNUMBER($AA937),IF($AA937&gt;=0.005,100,IF($AA937&gt;=-0.015,50,0)),"")</f>
        <v>100</v>
      </c>
      <c r="AM937" s="59" t="n">
        <f aca="false">IF(ISNUMBER($AB937),IF($AB937=1,100,IF($AB937=0,50,0)),"")</f>
        <v>100</v>
      </c>
      <c r="AN937" s="0" t="str">
        <f aca="false">IF(ISNUMBER($AC937),IF($AC937&gt;=0.001,100,IF($AC937&gt;=-0.003,50,0)),"")</f>
        <v/>
      </c>
      <c r="AO937" s="0" t="str">
        <f aca="false">IF(ISNUMBER($AD937),IF($AD937&gt;=0.04,100,IF($AD937&gt;=0,50,0)),"")</f>
        <v/>
      </c>
      <c r="AP937" s="0" t="str">
        <f aca="false">IF(ISNUMBER($AE937),IF($AE937&gt;=25,100,IF($AE937&gt;=-75,50,0)),"")</f>
        <v/>
      </c>
      <c r="AQ937" s="0" t="str">
        <f aca="false">IF(ISNUMBER($AF937),IF($AF937&gt;0,100,IF($AF937&gt;=-50,50,0)),"")</f>
        <v/>
      </c>
      <c r="AR937" s="0" t="str">
        <f aca="false">IF(ISNUMBER($AG937),IF($AG937=1,100,IF($AG937=0,50,0)),"")</f>
        <v/>
      </c>
      <c r="AS937" s="0" t="str">
        <f aca="false">IF(ISNUMBER($AH937),IF($AH937&lt;0,100,IF($AH937&lt;=20,50,0)),"")</f>
        <v/>
      </c>
      <c r="AT937" s="0" t="str">
        <f aca="false">IF(ISNUMBER($AI937),IF($AI937&lt;0.95,100,IF($AI937&lt;=1,50,0)),"")</f>
        <v/>
      </c>
      <c r="AU937" s="0" t="str">
        <f aca="false">IF(ISNUMBER($AJ937),IF($AJ937&lt;30,0,IF($AJ937&lt;40,50,IF($AJ937&lt;=90,100,50))),"")</f>
        <v/>
      </c>
      <c r="AV937" s="0" t="str">
        <f aca="false">IF(ISNUMBER($AK937),IF($AK937&gt;-0.2,100,IF($AK937&gt;=-0.4,50,0)),"")</f>
        <v/>
      </c>
      <c r="AW937" s="59" t="n">
        <f aca="false">01_指標庫!$H$4*ISNUMBER($F937)+01_指標庫!$H$5*ISNUMBER($AA937)+01_指標庫!$H$6*ISNUMBER($G937)+01_指標庫!$H$7*ISNUMBER($H937)+01_指標庫!$H$8*ISNUMBER($AF937)+01_指標庫!$H$9*ISNUMBER($AG937)+01_指標庫!$H$10*ISNUMBER($AB937)+01_指標庫!$H$11*ISNUMBER($AC937)+01_指標庫!$H$12*ISNUMBER($AD937)+01_指標庫!$H$13*ISNUMBER($AE937)+01_指標庫!$H$14*ISNUMBER($I937)+01_指標庫!$H$15*ISNUMBER($AH937)+01_指標庫!$H$16*ISNUMBER($K937)+01_指標庫!$H$17*ISNUMBER($AI937)+01_指標庫!$H$18*ISNUMBER($AJ937)+01_指標庫!$H$19*ISNUMBER($AK937)+01_指標庫!$H$20*ISNUMBER($BB937)+01_指標庫!$H$21*ISNUMBER($BC937)</f>
        <v>51</v>
      </c>
      <c r="AX937" s="59" t="n">
        <f aca="false">IF(AW937=0,50,ROUND((01_指標庫!$H$4*IF(ISNUMBER($F937),L937,0)+01_指標庫!$H$5*IF(ISNUMBER($AA937),AL937,0)+01_指標庫!$H$6*IF(ISNUMBER($G937),M937,0)+01_指標庫!$H$7*IF(ISNUMBER($H937),N937,0)+01_指標庫!$H$8*IF(ISNUMBER($AF937),AQ937,0)+01_指標庫!$H$9*IF(ISNUMBER($AG937),AR937,0)+01_指標庫!$H$10*IF(ISNUMBER($AB937),AM937,0)+01_指標庫!$H$11*IF(ISNUMBER($AC937),AN937,0)+01_指標庫!$H$12*IF(ISNUMBER($AD937),AO937,0)+01_指標庫!$H$13*IF(ISNUMBER($AE937),AP937,0)+01_指標庫!$H$14*IF(ISNUMBER($I937),O937,0)+01_指標庫!$H$15*IF(ISNUMBER($AH937),AS937,0)+01_指標庫!$H$16*IF(ISNUMBER($K937),P937,0)+01_指標庫!$H$17*IF(ISNUMBER($AI937),AT937,0)+01_指標庫!$H$18*IF(ISNUMBER($AJ937),AU937,0)+01_指標庫!$H$19*IF(ISNUMBER($AK937),AV937,0)+01_指標庫!$H$20*IF(ISNUMBER($BB937),BB937,0)+01_指標庫!$H$21*IF(ISNUMBER($BC937),BC937,0))/AW937,1))</f>
        <v>13.7</v>
      </c>
      <c r="AY937" s="60"/>
      <c r="AZ937" s="60"/>
      <c r="BA937" s="58" t="n">
        <f aca="false">AVERAGE($E933:$E937)/AVERAGE($E928:$E937)-1</f>
        <v>-0.0364469987481993</v>
      </c>
      <c r="BB937" s="59" t="n">
        <f aca="false">IF(ISNUMBER($BA937),IF(OR($S937&lt;=-0.03,$BA937&lt;-0.003),0,IF(OR($S937&lt;=-0.02,$BA937&lt;0.01),50,100)),"")</f>
        <v>0</v>
      </c>
      <c r="BC937" s="0" t="str">
        <f aca="false">IF(OR(COUNT($AZ937)=0,COUNT($AZ936)=0),"",IF(OR($AY937/$AZ936-1&lt;=-0.03,$AZ937/$AZ936-1&lt;=-0.045,IF(COUNT($AZ928:$AZ937)=10,AVERAGE($AZ933:$AZ937)/AVERAGE($AZ928:$AZ937)-1&lt;-0.01,FALSE())),0,IF(OR($AZ937/$AZ936-1&lt;=-0.02,IF(COUNT($AZ928:$AZ937)=10,AVERAGE($AZ933:$AZ937)/AVERAGE($AZ928:$AZ937)-1&lt;0.005,FALSE())),50,100)))</f>
        <v/>
      </c>
    </row>
    <row r="938" customFormat="false" ht="15" hidden="false" customHeight="true" outlineLevel="0" collapsed="false">
      <c r="A938" s="47" t="n">
        <v>934</v>
      </c>
      <c r="B938" s="48" t="n">
        <v>43914</v>
      </c>
      <c r="C938" s="47" t="n">
        <v>2020</v>
      </c>
      <c r="D938" s="49" t="s">
        <v>237</v>
      </c>
      <c r="E938" s="50" t="n">
        <v>7553.83</v>
      </c>
      <c r="F938" s="51" t="n">
        <v>-0.077267</v>
      </c>
      <c r="G938" s="51" t="n">
        <v>-0.222755</v>
      </c>
      <c r="H938" s="52" t="n">
        <v>0.2449</v>
      </c>
      <c r="I938" s="53" t="n">
        <v>1055</v>
      </c>
      <c r="J938" s="47" t="s">
        <v>235</v>
      </c>
      <c r="K938" s="54" t="n">
        <v>61.67</v>
      </c>
      <c r="L938" s="55" t="n">
        <f aca="false">IF(COUNT(F938)=0,50,IF(F938&gt;=0,100,IF(F938&gt;=-0.02,50,0)))</f>
        <v>0</v>
      </c>
      <c r="M938" s="55" t="n">
        <f aca="false">IF(COUNT(G938)=0,50,IF(G938&gt;-0.06,100,IF(G938&gt;-0.15,50,0)))</f>
        <v>0</v>
      </c>
      <c r="N938" s="55" t="n">
        <f aca="false">IF(COUNT(H938)=0,50,IF(H938&gt;=0.6,100,IF(H938&gt;=0.4,50,0)))</f>
        <v>0</v>
      </c>
      <c r="O938" s="55" t="n">
        <f aca="false">IF(COUNT(I938)=0,50,IF(J938="proxy_vix",50,IF(I938&lt;350,100,IF(I938&lt;=450,50,0))))</f>
        <v>0</v>
      </c>
      <c r="P938" s="55" t="n">
        <f aca="false">IF(COUNT(K938)=0,50,IF(K938&lt;20,100,IF(K938&lt;=25,50,0)))</f>
        <v>0</v>
      </c>
      <c r="Q938" s="54"/>
      <c r="R938" s="47"/>
      <c r="S938" s="51" t="n">
        <f aca="false">$E938/$E937-1</f>
        <v>0.0780528391932547</v>
      </c>
      <c r="T938" s="56" t="n">
        <f aca="false">$K938/$K937-1</f>
        <v>0.00129891216106515</v>
      </c>
      <c r="V938" s="57"/>
      <c r="W938" s="57"/>
      <c r="Y938" s="1" t="str">
        <f aca="false">IF(AX938&gt;=70,"EASY",IF(AX938&gt;40,"UNCERTAIN","HARD"))</f>
        <v>HARD</v>
      </c>
      <c r="AA938" s="58" t="n">
        <f aca="false">IF($A938&lt;200,"",AVERAGE($E889:$E938)/AVERAGE($E739:$E938)-1)</f>
        <v>0.069579396057365</v>
      </c>
      <c r="AB938" s="59" t="n">
        <f aca="false">LOOKUP($B938,07_L1政策步階!$A$4:$A$14,07_L1政策步階!$C$4:$C$14)</f>
        <v>1</v>
      </c>
      <c r="AC938" s="57"/>
      <c r="AD938" s="57"/>
      <c r="AE938" s="57"/>
      <c r="AF938" s="57"/>
      <c r="AG938" s="57"/>
      <c r="AH938" s="57"/>
      <c r="AI938" s="57"/>
      <c r="AJ938" s="57"/>
      <c r="AK938" s="57"/>
      <c r="AL938" s="59" t="n">
        <f aca="false">IF(ISNUMBER($AA938),IF($AA938&gt;=0.005,100,IF($AA938&gt;=-0.015,50,0)),"")</f>
        <v>100</v>
      </c>
      <c r="AM938" s="59" t="n">
        <f aca="false">IF(ISNUMBER($AB938),IF($AB938=1,100,IF($AB938=0,50,0)),"")</f>
        <v>100</v>
      </c>
      <c r="AN938" s="0" t="str">
        <f aca="false">IF(ISNUMBER($AC938),IF($AC938&gt;=0.001,100,IF($AC938&gt;=-0.003,50,0)),"")</f>
        <v/>
      </c>
      <c r="AO938" s="0" t="str">
        <f aca="false">IF(ISNUMBER($AD938),IF($AD938&gt;=0.04,100,IF($AD938&gt;=0,50,0)),"")</f>
        <v/>
      </c>
      <c r="AP938" s="0" t="str">
        <f aca="false">IF(ISNUMBER($AE938),IF($AE938&gt;=25,100,IF($AE938&gt;=-75,50,0)),"")</f>
        <v/>
      </c>
      <c r="AQ938" s="0" t="str">
        <f aca="false">IF(ISNUMBER($AF938),IF($AF938&gt;0,100,IF($AF938&gt;=-50,50,0)),"")</f>
        <v/>
      </c>
      <c r="AR938" s="0" t="str">
        <f aca="false">IF(ISNUMBER($AG938),IF($AG938=1,100,IF($AG938=0,50,0)),"")</f>
        <v/>
      </c>
      <c r="AS938" s="0" t="str">
        <f aca="false">IF(ISNUMBER($AH938),IF($AH938&lt;0,100,IF($AH938&lt;=20,50,0)),"")</f>
        <v/>
      </c>
      <c r="AT938" s="0" t="str">
        <f aca="false">IF(ISNUMBER($AI938),IF($AI938&lt;0.95,100,IF($AI938&lt;=1,50,0)),"")</f>
        <v/>
      </c>
      <c r="AU938" s="0" t="str">
        <f aca="false">IF(ISNUMBER($AJ938),IF($AJ938&lt;30,0,IF($AJ938&lt;40,50,IF($AJ938&lt;=90,100,50))),"")</f>
        <v/>
      </c>
      <c r="AV938" s="0" t="str">
        <f aca="false">IF(ISNUMBER($AK938),IF($AK938&gt;-0.2,100,IF($AK938&gt;=-0.4,50,0)),"")</f>
        <v/>
      </c>
      <c r="AW938" s="59" t="n">
        <f aca="false">01_指標庫!$H$4*ISNUMBER($F938)+01_指標庫!$H$5*ISNUMBER($AA938)+01_指標庫!$H$6*ISNUMBER($G938)+01_指標庫!$H$7*ISNUMBER($H938)+01_指標庫!$H$8*ISNUMBER($AF938)+01_指標庫!$H$9*ISNUMBER($AG938)+01_指標庫!$H$10*ISNUMBER($AB938)+01_指標庫!$H$11*ISNUMBER($AC938)+01_指標庫!$H$12*ISNUMBER($AD938)+01_指標庫!$H$13*ISNUMBER($AE938)+01_指標庫!$H$14*ISNUMBER($I938)+01_指標庫!$H$15*ISNUMBER($AH938)+01_指標庫!$H$16*ISNUMBER($K938)+01_指標庫!$H$17*ISNUMBER($AI938)+01_指標庫!$H$18*ISNUMBER($AJ938)+01_指標庫!$H$19*ISNUMBER($AK938)+01_指標庫!$H$20*ISNUMBER($BB938)+01_指標庫!$H$21*ISNUMBER($BC938)</f>
        <v>51</v>
      </c>
      <c r="AX938" s="59" t="n">
        <f aca="false">IF(AW938=0,50,ROUND((01_指標庫!$H$4*IF(ISNUMBER($F938),L938,0)+01_指標庫!$H$5*IF(ISNUMBER($AA938),AL938,0)+01_指標庫!$H$6*IF(ISNUMBER($G938),M938,0)+01_指標庫!$H$7*IF(ISNUMBER($H938),N938,0)+01_指標庫!$H$8*IF(ISNUMBER($AF938),AQ938,0)+01_指標庫!$H$9*IF(ISNUMBER($AG938),AR938,0)+01_指標庫!$H$10*IF(ISNUMBER($AB938),AM938,0)+01_指標庫!$H$11*IF(ISNUMBER($AC938),AN938,0)+01_指標庫!$H$12*IF(ISNUMBER($AD938),AO938,0)+01_指標庫!$H$13*IF(ISNUMBER($AE938),AP938,0)+01_指標庫!$H$14*IF(ISNUMBER($I938),O938,0)+01_指標庫!$H$15*IF(ISNUMBER($AH938),AS938,0)+01_指標庫!$H$16*IF(ISNUMBER($K938),P938,0)+01_指標庫!$H$17*IF(ISNUMBER($AI938),AT938,0)+01_指標庫!$H$18*IF(ISNUMBER($AJ938),AU938,0)+01_指標庫!$H$19*IF(ISNUMBER($AK938),AV938,0)+01_指標庫!$H$20*IF(ISNUMBER($BB938),BB938,0)+01_指標庫!$H$21*IF(ISNUMBER($BC938),BC938,0))/AW938,1))</f>
        <v>13.7</v>
      </c>
      <c r="AY938" s="60"/>
      <c r="AZ938" s="60"/>
      <c r="BA938" s="58" t="n">
        <f aca="false">AVERAGE($E934:$E938)/AVERAGE($E929:$E938)-1</f>
        <v>-0.02359263792372</v>
      </c>
      <c r="BB938" s="59" t="n">
        <f aca="false">IF(ISNUMBER($BA938),IF(OR($S938&lt;=-0.03,$BA938&lt;-0.003),0,IF(OR($S938&lt;=-0.02,$BA938&lt;0.01),50,100)),"")</f>
        <v>0</v>
      </c>
      <c r="BC938" s="0" t="str">
        <f aca="false">IF(OR(COUNT($AZ938)=0,COUNT($AZ937)=0),"",IF(OR($AY938/$AZ937-1&lt;=-0.03,$AZ938/$AZ937-1&lt;=-0.045,IF(COUNT($AZ929:$AZ938)=10,AVERAGE($AZ934:$AZ938)/AVERAGE($AZ929:$AZ938)-1&lt;-0.01,FALSE())),0,IF(OR($AZ938/$AZ937-1&lt;=-0.02,IF(COUNT($AZ929:$AZ938)=10,AVERAGE($AZ934:$AZ938)/AVERAGE($AZ929:$AZ938)-1&lt;0.005,FALSE())),50,100)))</f>
        <v/>
      </c>
    </row>
    <row r="939" customFormat="false" ht="15" hidden="false" customHeight="true" outlineLevel="0" collapsed="false">
      <c r="A939" s="47" t="n">
        <v>935</v>
      </c>
      <c r="B939" s="48" t="n">
        <v>43915</v>
      </c>
      <c r="C939" s="47" t="n">
        <v>2020</v>
      </c>
      <c r="D939" s="49" t="s">
        <v>238</v>
      </c>
      <c r="E939" s="50" t="n">
        <v>7469.62</v>
      </c>
      <c r="F939" s="51" t="n">
        <v>-0.087536</v>
      </c>
      <c r="G939" s="51" t="n">
        <v>-0.23142</v>
      </c>
      <c r="H939" s="52" t="n">
        <v>0.2041</v>
      </c>
      <c r="I939" s="53" t="n">
        <v>1011</v>
      </c>
      <c r="J939" s="47" t="s">
        <v>235</v>
      </c>
      <c r="K939" s="54" t="n">
        <v>63.95</v>
      </c>
      <c r="L939" s="55" t="n">
        <f aca="false">IF(COUNT(F939)=0,50,IF(F939&gt;=0,100,IF(F939&gt;=-0.02,50,0)))</f>
        <v>0</v>
      </c>
      <c r="M939" s="55" t="n">
        <f aca="false">IF(COUNT(G939)=0,50,IF(G939&gt;-0.06,100,IF(G939&gt;-0.15,50,0)))</f>
        <v>0</v>
      </c>
      <c r="N939" s="55" t="n">
        <f aca="false">IF(COUNT(H939)=0,50,IF(H939&gt;=0.6,100,IF(H939&gt;=0.4,50,0)))</f>
        <v>0</v>
      </c>
      <c r="O939" s="55" t="n">
        <f aca="false">IF(COUNT(I939)=0,50,IF(J939="proxy_vix",50,IF(I939&lt;350,100,IF(I939&lt;=450,50,0))))</f>
        <v>0</v>
      </c>
      <c r="P939" s="55" t="n">
        <f aca="false">IF(COUNT(K939)=0,50,IF(K939&lt;20,100,IF(K939&lt;=25,50,0)))</f>
        <v>0</v>
      </c>
      <c r="Q939" s="54"/>
      <c r="R939" s="47"/>
      <c r="S939" s="51" t="n">
        <f aca="false">$E939/$E938-1</f>
        <v>-0.0111479871800133</v>
      </c>
      <c r="T939" s="56" t="n">
        <f aca="false">$K939/$K938-1</f>
        <v>0.0369709745419167</v>
      </c>
      <c r="V939" s="57"/>
      <c r="W939" s="57"/>
      <c r="Y939" s="1" t="str">
        <f aca="false">IF(AX939&gt;=70,"EASY",IF(AX939&gt;40,"UNCERTAIN","HARD"))</f>
        <v>HARD</v>
      </c>
      <c r="AA939" s="58" t="n">
        <f aca="false">IF($A939&lt;200,"",AVERAGE($E890:$E939)/AVERAGE($E740:$E939)-1)</f>
        <v>0.0656889713115738</v>
      </c>
      <c r="AB939" s="59" t="n">
        <f aca="false">LOOKUP($B939,07_L1政策步階!$A$4:$A$14,07_L1政策步階!$C$4:$C$14)</f>
        <v>1</v>
      </c>
      <c r="AC939" s="57"/>
      <c r="AD939" s="57"/>
      <c r="AE939" s="57"/>
      <c r="AF939" s="57"/>
      <c r="AG939" s="57"/>
      <c r="AH939" s="57"/>
      <c r="AI939" s="57"/>
      <c r="AJ939" s="57"/>
      <c r="AK939" s="57"/>
      <c r="AL939" s="59" t="n">
        <f aca="false">IF(ISNUMBER($AA939),IF($AA939&gt;=0.005,100,IF($AA939&gt;=-0.015,50,0)),"")</f>
        <v>100</v>
      </c>
      <c r="AM939" s="59" t="n">
        <f aca="false">IF(ISNUMBER($AB939),IF($AB939=1,100,IF($AB939=0,50,0)),"")</f>
        <v>100</v>
      </c>
      <c r="AN939" s="0" t="str">
        <f aca="false">IF(ISNUMBER($AC939),IF($AC939&gt;=0.001,100,IF($AC939&gt;=-0.003,50,0)),"")</f>
        <v/>
      </c>
      <c r="AO939" s="0" t="str">
        <f aca="false">IF(ISNUMBER($AD939),IF($AD939&gt;=0.04,100,IF($AD939&gt;=0,50,0)),"")</f>
        <v/>
      </c>
      <c r="AP939" s="0" t="str">
        <f aca="false">IF(ISNUMBER($AE939),IF($AE939&gt;=25,100,IF($AE939&gt;=-75,50,0)),"")</f>
        <v/>
      </c>
      <c r="AQ939" s="0" t="str">
        <f aca="false">IF(ISNUMBER($AF939),IF($AF939&gt;0,100,IF($AF939&gt;=-50,50,0)),"")</f>
        <v/>
      </c>
      <c r="AR939" s="0" t="str">
        <f aca="false">IF(ISNUMBER($AG939),IF($AG939=1,100,IF($AG939=0,50,0)),"")</f>
        <v/>
      </c>
      <c r="AS939" s="0" t="str">
        <f aca="false">IF(ISNUMBER($AH939),IF($AH939&lt;0,100,IF($AH939&lt;=20,50,0)),"")</f>
        <v/>
      </c>
      <c r="AT939" s="0" t="str">
        <f aca="false">IF(ISNUMBER($AI939),IF($AI939&lt;0.95,100,IF($AI939&lt;=1,50,0)),"")</f>
        <v/>
      </c>
      <c r="AU939" s="0" t="str">
        <f aca="false">IF(ISNUMBER($AJ939),IF($AJ939&lt;30,0,IF($AJ939&lt;40,50,IF($AJ939&lt;=90,100,50))),"")</f>
        <v/>
      </c>
      <c r="AV939" s="0" t="str">
        <f aca="false">IF(ISNUMBER($AK939),IF($AK939&gt;-0.2,100,IF($AK939&gt;=-0.4,50,0)),"")</f>
        <v/>
      </c>
      <c r="AW939" s="59" t="n">
        <f aca="false">01_指標庫!$H$4*ISNUMBER($F939)+01_指標庫!$H$5*ISNUMBER($AA939)+01_指標庫!$H$6*ISNUMBER($G939)+01_指標庫!$H$7*ISNUMBER($H939)+01_指標庫!$H$8*ISNUMBER($AF939)+01_指標庫!$H$9*ISNUMBER($AG939)+01_指標庫!$H$10*ISNUMBER($AB939)+01_指標庫!$H$11*ISNUMBER($AC939)+01_指標庫!$H$12*ISNUMBER($AD939)+01_指標庫!$H$13*ISNUMBER($AE939)+01_指標庫!$H$14*ISNUMBER($I939)+01_指標庫!$H$15*ISNUMBER($AH939)+01_指標庫!$H$16*ISNUMBER($K939)+01_指標庫!$H$17*ISNUMBER($AI939)+01_指標庫!$H$18*ISNUMBER($AJ939)+01_指標庫!$H$19*ISNUMBER($AK939)+01_指標庫!$H$20*ISNUMBER($BB939)+01_指標庫!$H$21*ISNUMBER($BC939)</f>
        <v>51</v>
      </c>
      <c r="AX939" s="59" t="n">
        <f aca="false">IF(AW939=0,50,ROUND((01_指標庫!$H$4*IF(ISNUMBER($F939),L939,0)+01_指標庫!$H$5*IF(ISNUMBER($AA939),AL939,0)+01_指標庫!$H$6*IF(ISNUMBER($G939),M939,0)+01_指標庫!$H$7*IF(ISNUMBER($H939),N939,0)+01_指標庫!$H$8*IF(ISNUMBER($AF939),AQ939,0)+01_指標庫!$H$9*IF(ISNUMBER($AG939),AR939,0)+01_指標庫!$H$10*IF(ISNUMBER($AB939),AM939,0)+01_指標庫!$H$11*IF(ISNUMBER($AC939),AN939,0)+01_指標庫!$H$12*IF(ISNUMBER($AD939),AO939,0)+01_指標庫!$H$13*IF(ISNUMBER($AE939),AP939,0)+01_指標庫!$H$14*IF(ISNUMBER($I939),O939,0)+01_指標庫!$H$15*IF(ISNUMBER($AH939),AS939,0)+01_指標庫!$H$16*IF(ISNUMBER($K939),P939,0)+01_指標庫!$H$17*IF(ISNUMBER($AI939),AT939,0)+01_指標庫!$H$18*IF(ISNUMBER($AJ939),AU939,0)+01_指標庫!$H$19*IF(ISNUMBER($AK939),AV939,0)+01_指標庫!$H$20*IF(ISNUMBER($BB939),BB939,0)+01_指標庫!$H$21*IF(ISNUMBER($BC939),BC939,0))/AW939,1))</f>
        <v>13.7</v>
      </c>
      <c r="AY939" s="60"/>
      <c r="AZ939" s="60"/>
      <c r="BA939" s="58" t="n">
        <f aca="false">AVERAGE($E935:$E939)/AVERAGE($E930:$E939)-1</f>
        <v>-0.00840014418035662</v>
      </c>
      <c r="BB939" s="59" t="n">
        <f aca="false">IF(ISNUMBER($BA939),IF(OR($S939&lt;=-0.03,$BA939&lt;-0.003),0,IF(OR($S939&lt;=-0.02,$BA939&lt;0.01),50,100)),"")</f>
        <v>0</v>
      </c>
      <c r="BC939" s="0" t="str">
        <f aca="false">IF(OR(COUNT($AZ939)=0,COUNT($AZ938)=0),"",IF(OR($AY939/$AZ938-1&lt;=-0.03,$AZ939/$AZ938-1&lt;=-0.045,IF(COUNT($AZ930:$AZ939)=10,AVERAGE($AZ935:$AZ939)/AVERAGE($AZ930:$AZ939)-1&lt;-0.01,FALSE())),0,IF(OR($AZ939/$AZ938-1&lt;=-0.02,IF(COUNT($AZ930:$AZ939)=10,AVERAGE($AZ935:$AZ939)/AVERAGE($AZ930:$AZ939)-1&lt;0.005,FALSE())),50,100)))</f>
        <v/>
      </c>
    </row>
    <row r="940" customFormat="false" ht="15" hidden="false" customHeight="true" outlineLevel="0" collapsed="false">
      <c r="A940" s="47" t="n">
        <v>936</v>
      </c>
      <c r="B940" s="48" t="n">
        <v>43916</v>
      </c>
      <c r="C940" s="47" t="n">
        <v>2020</v>
      </c>
      <c r="D940" s="49" t="s">
        <v>239</v>
      </c>
      <c r="E940" s="50" t="n">
        <v>7897.13</v>
      </c>
      <c r="F940" s="51" t="n">
        <v>-0.035538</v>
      </c>
      <c r="G940" s="51" t="n">
        <v>-0.187432</v>
      </c>
      <c r="H940" s="52" t="n">
        <v>0.3469</v>
      </c>
      <c r="I940" s="53" t="n">
        <v>929</v>
      </c>
      <c r="J940" s="47" t="s">
        <v>235</v>
      </c>
      <c r="K940" s="54" t="n">
        <v>61</v>
      </c>
      <c r="L940" s="55" t="n">
        <f aca="false">IF(COUNT(F940)=0,50,IF(F940&gt;=0,100,IF(F940&gt;=-0.02,50,0)))</f>
        <v>0</v>
      </c>
      <c r="M940" s="55" t="n">
        <f aca="false">IF(COUNT(G940)=0,50,IF(G940&gt;-0.06,100,IF(G940&gt;-0.15,50,0)))</f>
        <v>0</v>
      </c>
      <c r="N940" s="55" t="n">
        <f aca="false">IF(COUNT(H940)=0,50,IF(H940&gt;=0.6,100,IF(H940&gt;=0.4,50,0)))</f>
        <v>0</v>
      </c>
      <c r="O940" s="55" t="n">
        <f aca="false">IF(COUNT(I940)=0,50,IF(J940="proxy_vix",50,IF(I940&lt;350,100,IF(I940&lt;=450,50,0))))</f>
        <v>0</v>
      </c>
      <c r="P940" s="55" t="n">
        <f aca="false">IF(COUNT(K940)=0,50,IF(K940&lt;20,100,IF(K940&lt;=25,50,0)))</f>
        <v>0</v>
      </c>
      <c r="Q940" s="54"/>
      <c r="R940" s="47"/>
      <c r="S940" s="51" t="n">
        <f aca="false">$E940/$E939-1</f>
        <v>0.0572331658103089</v>
      </c>
      <c r="T940" s="56" t="n">
        <f aca="false">$K940/$K939-1</f>
        <v>-0.0461297888975762</v>
      </c>
      <c r="V940" s="57"/>
      <c r="W940" s="57"/>
      <c r="Y940" s="1" t="str">
        <f aca="false">IF(AX940&gt;=70,"EASY",IF(AX940&gt;40,"UNCERTAIN","HARD"))</f>
        <v>HARD</v>
      </c>
      <c r="AA940" s="58" t="n">
        <f aca="false">IF($A940&lt;200,"",AVERAGE($E891:$E940)/AVERAGE($E741:$E940)-1)</f>
        <v>0.0626640906256371</v>
      </c>
      <c r="AB940" s="59" t="n">
        <f aca="false">LOOKUP($B940,07_L1政策步階!$A$4:$A$14,07_L1政策步階!$C$4:$C$14)</f>
        <v>1</v>
      </c>
      <c r="AC940" s="57"/>
      <c r="AD940" s="57"/>
      <c r="AE940" s="57"/>
      <c r="AF940" s="57"/>
      <c r="AG940" s="57"/>
      <c r="AH940" s="57"/>
      <c r="AI940" s="57"/>
      <c r="AJ940" s="57"/>
      <c r="AK940" s="57"/>
      <c r="AL940" s="59" t="n">
        <f aca="false">IF(ISNUMBER($AA940),IF($AA940&gt;=0.005,100,IF($AA940&gt;=-0.015,50,0)),"")</f>
        <v>100</v>
      </c>
      <c r="AM940" s="59" t="n">
        <f aca="false">IF(ISNUMBER($AB940),IF($AB940=1,100,IF($AB940=0,50,0)),"")</f>
        <v>100</v>
      </c>
      <c r="AN940" s="0" t="str">
        <f aca="false">IF(ISNUMBER($AC940),IF($AC940&gt;=0.001,100,IF($AC940&gt;=-0.003,50,0)),"")</f>
        <v/>
      </c>
      <c r="AO940" s="0" t="str">
        <f aca="false">IF(ISNUMBER($AD940),IF($AD940&gt;=0.04,100,IF($AD940&gt;=0,50,0)),"")</f>
        <v/>
      </c>
      <c r="AP940" s="0" t="str">
        <f aca="false">IF(ISNUMBER($AE940),IF($AE940&gt;=25,100,IF($AE940&gt;=-75,50,0)),"")</f>
        <v/>
      </c>
      <c r="AQ940" s="0" t="str">
        <f aca="false">IF(ISNUMBER($AF940),IF($AF940&gt;0,100,IF($AF940&gt;=-50,50,0)),"")</f>
        <v/>
      </c>
      <c r="AR940" s="0" t="str">
        <f aca="false">IF(ISNUMBER($AG940),IF($AG940=1,100,IF($AG940=0,50,0)),"")</f>
        <v/>
      </c>
      <c r="AS940" s="0" t="str">
        <f aca="false">IF(ISNUMBER($AH940),IF($AH940&lt;0,100,IF($AH940&lt;=20,50,0)),"")</f>
        <v/>
      </c>
      <c r="AT940" s="0" t="str">
        <f aca="false">IF(ISNUMBER($AI940),IF($AI940&lt;0.95,100,IF($AI940&lt;=1,50,0)),"")</f>
        <v/>
      </c>
      <c r="AU940" s="0" t="str">
        <f aca="false">IF(ISNUMBER($AJ940),IF($AJ940&lt;30,0,IF($AJ940&lt;40,50,IF($AJ940&lt;=90,100,50))),"")</f>
        <v/>
      </c>
      <c r="AV940" s="0" t="str">
        <f aca="false">IF(ISNUMBER($AK940),IF($AK940&gt;-0.2,100,IF($AK940&gt;=-0.4,50,0)),"")</f>
        <v/>
      </c>
      <c r="AW940" s="59" t="n">
        <f aca="false">01_指標庫!$H$4*ISNUMBER($F940)+01_指標庫!$H$5*ISNUMBER($AA940)+01_指標庫!$H$6*ISNUMBER($G940)+01_指標庫!$H$7*ISNUMBER($H940)+01_指標庫!$H$8*ISNUMBER($AF940)+01_指標庫!$H$9*ISNUMBER($AG940)+01_指標庫!$H$10*ISNUMBER($AB940)+01_指標庫!$H$11*ISNUMBER($AC940)+01_指標庫!$H$12*ISNUMBER($AD940)+01_指標庫!$H$13*ISNUMBER($AE940)+01_指標庫!$H$14*ISNUMBER($I940)+01_指標庫!$H$15*ISNUMBER($AH940)+01_指標庫!$H$16*ISNUMBER($K940)+01_指標庫!$H$17*ISNUMBER($AI940)+01_指標庫!$H$18*ISNUMBER($AJ940)+01_指標庫!$H$19*ISNUMBER($AK940)+01_指標庫!$H$20*ISNUMBER($BB940)+01_指標庫!$H$21*ISNUMBER($BC940)</f>
        <v>51</v>
      </c>
      <c r="AX940" s="59" t="n">
        <f aca="false">IF(AW940=0,50,ROUND((01_指標庫!$H$4*IF(ISNUMBER($F940),L940,0)+01_指標庫!$H$5*IF(ISNUMBER($AA940),AL940,0)+01_指標庫!$H$6*IF(ISNUMBER($G940),M940,0)+01_指標庫!$H$7*IF(ISNUMBER($H940),N940,0)+01_指標庫!$H$8*IF(ISNUMBER($AF940),AQ940,0)+01_指標庫!$H$9*IF(ISNUMBER($AG940),AR940,0)+01_指標庫!$H$10*IF(ISNUMBER($AB940),AM940,0)+01_指標庫!$H$11*IF(ISNUMBER($AC940),AN940,0)+01_指標庫!$H$12*IF(ISNUMBER($AD940),AO940,0)+01_指標庫!$H$13*IF(ISNUMBER($AE940),AP940,0)+01_指標庫!$H$14*IF(ISNUMBER($I940),O940,0)+01_指標庫!$H$15*IF(ISNUMBER($AH940),AS940,0)+01_指標庫!$H$16*IF(ISNUMBER($K940),P940,0)+01_指標庫!$H$17*IF(ISNUMBER($AI940),AT940,0)+01_指標庫!$H$18*IF(ISNUMBER($AJ940),AU940,0)+01_指標庫!$H$19*IF(ISNUMBER($AK940),AV940,0)+01_指標庫!$H$20*IF(ISNUMBER($BB940),BB940,0)+01_指標庫!$H$21*IF(ISNUMBER($BC940),BC940,0))/AW940,1))</f>
        <v>19.6</v>
      </c>
      <c r="AY940" s="60"/>
      <c r="AZ940" s="60"/>
      <c r="BA940" s="58" t="n">
        <f aca="false">AVERAGE($E936:$E940)/AVERAGE($E931:$E940)-1</f>
        <v>-0.000426395477338137</v>
      </c>
      <c r="BB940" s="59" t="n">
        <f aca="false">IF(ISNUMBER($BA940),IF(OR($S940&lt;=-0.03,$BA940&lt;-0.003),0,IF(OR($S940&lt;=-0.02,$BA940&lt;0.01),50,100)),"")</f>
        <v>50</v>
      </c>
      <c r="BC940" s="0" t="str">
        <f aca="false">IF(OR(COUNT($AZ940)=0,COUNT($AZ939)=0),"",IF(OR($AY940/$AZ939-1&lt;=-0.03,$AZ940/$AZ939-1&lt;=-0.045,IF(COUNT($AZ931:$AZ940)=10,AVERAGE($AZ936:$AZ940)/AVERAGE($AZ931:$AZ940)-1&lt;-0.01,FALSE())),0,IF(OR($AZ940/$AZ939-1&lt;=-0.02,IF(COUNT($AZ931:$AZ940)=10,AVERAGE($AZ936:$AZ940)/AVERAGE($AZ931:$AZ940)-1&lt;0.005,FALSE())),50,100)))</f>
        <v/>
      </c>
    </row>
    <row r="941" customFormat="false" ht="15" hidden="false" customHeight="true" outlineLevel="0" collapsed="false">
      <c r="A941" s="47" t="n">
        <v>937</v>
      </c>
      <c r="B941" s="48" t="n">
        <v>43917</v>
      </c>
      <c r="C941" s="47" t="n">
        <v>2020</v>
      </c>
      <c r="D941" s="49" t="s">
        <v>234</v>
      </c>
      <c r="E941" s="50" t="n">
        <v>7588.37</v>
      </c>
      <c r="F941" s="51" t="n">
        <v>-0.073312</v>
      </c>
      <c r="G941" s="51" t="n">
        <v>-0.219202</v>
      </c>
      <c r="H941" s="52" t="n">
        <v>0.2245</v>
      </c>
      <c r="I941" s="53" t="n">
        <v>899</v>
      </c>
      <c r="J941" s="47" t="s">
        <v>235</v>
      </c>
      <c r="K941" s="54" t="n">
        <v>65.54</v>
      </c>
      <c r="L941" s="55" t="n">
        <f aca="false">IF(COUNT(F941)=0,50,IF(F941&gt;=0,100,IF(F941&gt;=-0.02,50,0)))</f>
        <v>0</v>
      </c>
      <c r="M941" s="55" t="n">
        <f aca="false">IF(COUNT(G941)=0,50,IF(G941&gt;-0.06,100,IF(G941&gt;-0.15,50,0)))</f>
        <v>0</v>
      </c>
      <c r="N941" s="55" t="n">
        <f aca="false">IF(COUNT(H941)=0,50,IF(H941&gt;=0.6,100,IF(H941&gt;=0.4,50,0)))</f>
        <v>0</v>
      </c>
      <c r="O941" s="55" t="n">
        <f aca="false">IF(COUNT(I941)=0,50,IF(J941="proxy_vix",50,IF(I941&lt;350,100,IF(I941&lt;=450,50,0))))</f>
        <v>0</v>
      </c>
      <c r="P941" s="55" t="n">
        <f aca="false">IF(COUNT(K941)=0,50,IF(K941&lt;20,100,IF(K941&lt;=25,50,0)))</f>
        <v>0</v>
      </c>
      <c r="Q941" s="54"/>
      <c r="R941" s="47"/>
      <c r="S941" s="51" t="n">
        <f aca="false">$E941/$E940-1</f>
        <v>-0.0390977481692717</v>
      </c>
      <c r="T941" s="56" t="n">
        <f aca="false">$K941/$K940-1</f>
        <v>0.0744262295081968</v>
      </c>
      <c r="V941" s="57"/>
      <c r="W941" s="57"/>
      <c r="Y941" s="1" t="str">
        <f aca="false">IF(AX941&gt;=70,"EASY",IF(AX941&gt;40,"UNCERTAIN","HARD"))</f>
        <v>HARD</v>
      </c>
      <c r="AA941" s="58" t="n">
        <f aca="false">IF($A941&lt;200,"",AVERAGE($E892:$E941)/AVERAGE($E742:$E941)-1)</f>
        <v>0.0590538999441974</v>
      </c>
      <c r="AB941" s="59" t="n">
        <f aca="false">LOOKUP($B941,07_L1政策步階!$A$4:$A$14,07_L1政策步階!$C$4:$C$14)</f>
        <v>1</v>
      </c>
      <c r="AC941" s="57"/>
      <c r="AD941" s="57"/>
      <c r="AE941" s="57"/>
      <c r="AF941" s="57"/>
      <c r="AG941" s="57"/>
      <c r="AH941" s="57"/>
      <c r="AI941" s="57"/>
      <c r="AJ941" s="57"/>
      <c r="AK941" s="57"/>
      <c r="AL941" s="59" t="n">
        <f aca="false">IF(ISNUMBER($AA941),IF($AA941&gt;=0.005,100,IF($AA941&gt;=-0.015,50,0)),"")</f>
        <v>100</v>
      </c>
      <c r="AM941" s="59" t="n">
        <f aca="false">IF(ISNUMBER($AB941),IF($AB941=1,100,IF($AB941=0,50,0)),"")</f>
        <v>100</v>
      </c>
      <c r="AN941" s="0" t="str">
        <f aca="false">IF(ISNUMBER($AC941),IF($AC941&gt;=0.001,100,IF($AC941&gt;=-0.003,50,0)),"")</f>
        <v/>
      </c>
      <c r="AO941" s="0" t="str">
        <f aca="false">IF(ISNUMBER($AD941),IF($AD941&gt;=0.04,100,IF($AD941&gt;=0,50,0)),"")</f>
        <v/>
      </c>
      <c r="AP941" s="0" t="str">
        <f aca="false">IF(ISNUMBER($AE941),IF($AE941&gt;=25,100,IF($AE941&gt;=-75,50,0)),"")</f>
        <v/>
      </c>
      <c r="AQ941" s="0" t="str">
        <f aca="false">IF(ISNUMBER($AF941),IF($AF941&gt;0,100,IF($AF941&gt;=-50,50,0)),"")</f>
        <v/>
      </c>
      <c r="AR941" s="0" t="str">
        <f aca="false">IF(ISNUMBER($AG941),IF($AG941=1,100,IF($AG941=0,50,0)),"")</f>
        <v/>
      </c>
      <c r="AS941" s="0" t="str">
        <f aca="false">IF(ISNUMBER($AH941),IF($AH941&lt;0,100,IF($AH941&lt;=20,50,0)),"")</f>
        <v/>
      </c>
      <c r="AT941" s="0" t="str">
        <f aca="false">IF(ISNUMBER($AI941),IF($AI941&lt;0.95,100,IF($AI941&lt;=1,50,0)),"")</f>
        <v/>
      </c>
      <c r="AU941" s="0" t="str">
        <f aca="false">IF(ISNUMBER($AJ941),IF($AJ941&lt;30,0,IF($AJ941&lt;40,50,IF($AJ941&lt;=90,100,50))),"")</f>
        <v/>
      </c>
      <c r="AV941" s="0" t="str">
        <f aca="false">IF(ISNUMBER($AK941),IF($AK941&gt;-0.2,100,IF($AK941&gt;=-0.4,50,0)),"")</f>
        <v/>
      </c>
      <c r="AW941" s="59" t="n">
        <f aca="false">01_指標庫!$H$4*ISNUMBER($F941)+01_指標庫!$H$5*ISNUMBER($AA941)+01_指標庫!$H$6*ISNUMBER($G941)+01_指標庫!$H$7*ISNUMBER($H941)+01_指標庫!$H$8*ISNUMBER($AF941)+01_指標庫!$H$9*ISNUMBER($AG941)+01_指標庫!$H$10*ISNUMBER($AB941)+01_指標庫!$H$11*ISNUMBER($AC941)+01_指標庫!$H$12*ISNUMBER($AD941)+01_指標庫!$H$13*ISNUMBER($AE941)+01_指標庫!$H$14*ISNUMBER($I941)+01_指標庫!$H$15*ISNUMBER($AH941)+01_指標庫!$H$16*ISNUMBER($K941)+01_指標庫!$H$17*ISNUMBER($AI941)+01_指標庫!$H$18*ISNUMBER($AJ941)+01_指標庫!$H$19*ISNUMBER($AK941)+01_指標庫!$H$20*ISNUMBER($BB941)+01_指標庫!$H$21*ISNUMBER($BC941)</f>
        <v>51</v>
      </c>
      <c r="AX941" s="59" t="n">
        <f aca="false">IF(AW941=0,50,ROUND((01_指標庫!$H$4*IF(ISNUMBER($F941),L941,0)+01_指標庫!$H$5*IF(ISNUMBER($AA941),AL941,0)+01_指標庫!$H$6*IF(ISNUMBER($G941),M941,0)+01_指標庫!$H$7*IF(ISNUMBER($H941),N941,0)+01_指標庫!$H$8*IF(ISNUMBER($AF941),AQ941,0)+01_指標庫!$H$9*IF(ISNUMBER($AG941),AR941,0)+01_指標庫!$H$10*IF(ISNUMBER($AB941),AM941,0)+01_指標庫!$H$11*IF(ISNUMBER($AC941),AN941,0)+01_指標庫!$H$12*IF(ISNUMBER($AD941),AO941,0)+01_指標庫!$H$13*IF(ISNUMBER($AE941),AP941,0)+01_指標庫!$H$14*IF(ISNUMBER($I941),O941,0)+01_指標庫!$H$15*IF(ISNUMBER($AH941),AS941,0)+01_指標庫!$H$16*IF(ISNUMBER($K941),P941,0)+01_指標庫!$H$17*IF(ISNUMBER($AI941),AT941,0)+01_指標庫!$H$18*IF(ISNUMBER($AJ941),AU941,0)+01_指標庫!$H$19*IF(ISNUMBER($AK941),AV941,0)+01_指標庫!$H$20*IF(ISNUMBER($BB941),BB941,0)+01_指標庫!$H$21*IF(ISNUMBER($BC941),BC941,0))/AW941,1))</f>
        <v>13.7</v>
      </c>
      <c r="AY941" s="60"/>
      <c r="AZ941" s="60"/>
      <c r="BA941" s="58" t="n">
        <f aca="false">AVERAGE($E937:$E941)/AVERAGE($E932:$E941)-1</f>
        <v>0.0212819997334901</v>
      </c>
      <c r="BB941" s="59" t="n">
        <f aca="false">IF(ISNUMBER($BA941),IF(OR($S941&lt;=-0.03,$BA941&lt;-0.003),0,IF(OR($S941&lt;=-0.02,$BA941&lt;0.01),50,100)),"")</f>
        <v>0</v>
      </c>
      <c r="BC941" s="0" t="str">
        <f aca="false">IF(OR(COUNT($AZ941)=0,COUNT($AZ940)=0),"",IF(OR($AY941/$AZ940-1&lt;=-0.03,$AZ941/$AZ940-1&lt;=-0.045,IF(COUNT($AZ932:$AZ941)=10,AVERAGE($AZ937:$AZ941)/AVERAGE($AZ932:$AZ941)-1&lt;-0.01,FALSE())),0,IF(OR($AZ941/$AZ940-1&lt;=-0.02,IF(COUNT($AZ932:$AZ941)=10,AVERAGE($AZ937:$AZ941)/AVERAGE($AZ932:$AZ941)-1&lt;0.005,FALSE())),50,100)))</f>
        <v/>
      </c>
    </row>
    <row r="942" customFormat="false" ht="15" hidden="false" customHeight="true" outlineLevel="0" collapsed="false">
      <c r="A942" s="47" t="n">
        <v>938</v>
      </c>
      <c r="B942" s="48" t="n">
        <v>43920</v>
      </c>
      <c r="C942" s="47" t="n">
        <v>2020</v>
      </c>
      <c r="D942" s="49" t="s">
        <v>236</v>
      </c>
      <c r="E942" s="50" t="n">
        <v>7889.01</v>
      </c>
      <c r="F942" s="51" t="n">
        <v>-0.036821</v>
      </c>
      <c r="G942" s="51" t="n">
        <v>-0.188267</v>
      </c>
      <c r="H942" s="52" t="n">
        <v>0.3265</v>
      </c>
      <c r="I942" s="53" t="n">
        <v>882</v>
      </c>
      <c r="J942" s="47" t="s">
        <v>235</v>
      </c>
      <c r="K942" s="54" t="n">
        <v>57.08</v>
      </c>
      <c r="L942" s="55" t="n">
        <f aca="false">IF(COUNT(F942)=0,50,IF(F942&gt;=0,100,IF(F942&gt;=-0.02,50,0)))</f>
        <v>0</v>
      </c>
      <c r="M942" s="55" t="n">
        <f aca="false">IF(COUNT(G942)=0,50,IF(G942&gt;-0.06,100,IF(G942&gt;-0.15,50,0)))</f>
        <v>0</v>
      </c>
      <c r="N942" s="55" t="n">
        <f aca="false">IF(COUNT(H942)=0,50,IF(H942&gt;=0.6,100,IF(H942&gt;=0.4,50,0)))</f>
        <v>0</v>
      </c>
      <c r="O942" s="55" t="n">
        <f aca="false">IF(COUNT(I942)=0,50,IF(J942="proxy_vix",50,IF(I942&lt;350,100,IF(I942&lt;=450,50,0))))</f>
        <v>0</v>
      </c>
      <c r="P942" s="55" t="n">
        <f aca="false">IF(COUNT(K942)=0,50,IF(K942&lt;20,100,IF(K942&lt;=25,50,0)))</f>
        <v>0</v>
      </c>
      <c r="Q942" s="54"/>
      <c r="R942" s="47"/>
      <c r="S942" s="51" t="n">
        <f aca="false">$E942/$E941-1</f>
        <v>0.0396185215006648</v>
      </c>
      <c r="T942" s="56" t="n">
        <f aca="false">$K942/$K941-1</f>
        <v>-0.129081476960635</v>
      </c>
      <c r="V942" s="57"/>
      <c r="W942" s="57"/>
      <c r="Y942" s="1" t="str">
        <f aca="false">IF(AX942&gt;=70,"EASY",IF(AX942&gt;40,"UNCERTAIN","HARD"))</f>
        <v>HARD</v>
      </c>
      <c r="AA942" s="58" t="n">
        <f aca="false">IF($A942&lt;200,"",AVERAGE($E893:$E942)/AVERAGE($E743:$E942)-1)</f>
        <v>0.0557912348254335</v>
      </c>
      <c r="AB942" s="59" t="n">
        <f aca="false">LOOKUP($B942,07_L1政策步階!$A$4:$A$14,07_L1政策步階!$C$4:$C$14)</f>
        <v>1</v>
      </c>
      <c r="AC942" s="57"/>
      <c r="AD942" s="57"/>
      <c r="AE942" s="57"/>
      <c r="AF942" s="57"/>
      <c r="AG942" s="57"/>
      <c r="AH942" s="57"/>
      <c r="AI942" s="57"/>
      <c r="AJ942" s="57"/>
      <c r="AK942" s="57"/>
      <c r="AL942" s="59" t="n">
        <f aca="false">IF(ISNUMBER($AA942),IF($AA942&gt;=0.005,100,IF($AA942&gt;=-0.015,50,0)),"")</f>
        <v>100</v>
      </c>
      <c r="AM942" s="59" t="n">
        <f aca="false">IF(ISNUMBER($AB942),IF($AB942=1,100,IF($AB942=0,50,0)),"")</f>
        <v>100</v>
      </c>
      <c r="AN942" s="0" t="str">
        <f aca="false">IF(ISNUMBER($AC942),IF($AC942&gt;=0.001,100,IF($AC942&gt;=-0.003,50,0)),"")</f>
        <v/>
      </c>
      <c r="AO942" s="0" t="str">
        <f aca="false">IF(ISNUMBER($AD942),IF($AD942&gt;=0.04,100,IF($AD942&gt;=0,50,0)),"")</f>
        <v/>
      </c>
      <c r="AP942" s="0" t="str">
        <f aca="false">IF(ISNUMBER($AE942),IF($AE942&gt;=25,100,IF($AE942&gt;=-75,50,0)),"")</f>
        <v/>
      </c>
      <c r="AQ942" s="0" t="str">
        <f aca="false">IF(ISNUMBER($AF942),IF($AF942&gt;0,100,IF($AF942&gt;=-50,50,0)),"")</f>
        <v/>
      </c>
      <c r="AR942" s="0" t="str">
        <f aca="false">IF(ISNUMBER($AG942),IF($AG942=1,100,IF($AG942=0,50,0)),"")</f>
        <v/>
      </c>
      <c r="AS942" s="0" t="str">
        <f aca="false">IF(ISNUMBER($AH942),IF($AH942&lt;0,100,IF($AH942&lt;=20,50,0)),"")</f>
        <v/>
      </c>
      <c r="AT942" s="0" t="str">
        <f aca="false">IF(ISNUMBER($AI942),IF($AI942&lt;0.95,100,IF($AI942&lt;=1,50,0)),"")</f>
        <v/>
      </c>
      <c r="AU942" s="0" t="str">
        <f aca="false">IF(ISNUMBER($AJ942),IF($AJ942&lt;30,0,IF($AJ942&lt;40,50,IF($AJ942&lt;=90,100,50))),"")</f>
        <v/>
      </c>
      <c r="AV942" s="0" t="str">
        <f aca="false">IF(ISNUMBER($AK942),IF($AK942&gt;-0.2,100,IF($AK942&gt;=-0.4,50,0)),"")</f>
        <v/>
      </c>
      <c r="AW942" s="59" t="n">
        <f aca="false">01_指標庫!$H$4*ISNUMBER($F942)+01_指標庫!$H$5*ISNUMBER($AA942)+01_指標庫!$H$6*ISNUMBER($G942)+01_指標庫!$H$7*ISNUMBER($H942)+01_指標庫!$H$8*ISNUMBER($AF942)+01_指標庫!$H$9*ISNUMBER($AG942)+01_指標庫!$H$10*ISNUMBER($AB942)+01_指標庫!$H$11*ISNUMBER($AC942)+01_指標庫!$H$12*ISNUMBER($AD942)+01_指標庫!$H$13*ISNUMBER($AE942)+01_指標庫!$H$14*ISNUMBER($I942)+01_指標庫!$H$15*ISNUMBER($AH942)+01_指標庫!$H$16*ISNUMBER($K942)+01_指標庫!$H$17*ISNUMBER($AI942)+01_指標庫!$H$18*ISNUMBER($AJ942)+01_指標庫!$H$19*ISNUMBER($AK942)+01_指標庫!$H$20*ISNUMBER($BB942)+01_指標庫!$H$21*ISNUMBER($BC942)</f>
        <v>51</v>
      </c>
      <c r="AX942" s="59" t="n">
        <f aca="false">IF(AW942=0,50,ROUND((01_指標庫!$H$4*IF(ISNUMBER($F942),L942,0)+01_指標庫!$H$5*IF(ISNUMBER($AA942),AL942,0)+01_指標庫!$H$6*IF(ISNUMBER($G942),M942,0)+01_指標庫!$H$7*IF(ISNUMBER($H942),N942,0)+01_指標庫!$H$8*IF(ISNUMBER($AF942),AQ942,0)+01_指標庫!$H$9*IF(ISNUMBER($AG942),AR942,0)+01_指標庫!$H$10*IF(ISNUMBER($AB942),AM942,0)+01_指標庫!$H$11*IF(ISNUMBER($AC942),AN942,0)+01_指標庫!$H$12*IF(ISNUMBER($AD942),AO942,0)+01_指標庫!$H$13*IF(ISNUMBER($AE942),AP942,0)+01_指標庫!$H$14*IF(ISNUMBER($I942),O942,0)+01_指標庫!$H$15*IF(ISNUMBER($AH942),AS942,0)+01_指標庫!$H$16*IF(ISNUMBER($K942),P942,0)+01_指標庫!$H$17*IF(ISNUMBER($AI942),AT942,0)+01_指標庫!$H$18*IF(ISNUMBER($AJ942),AU942,0)+01_指標庫!$H$19*IF(ISNUMBER($AK942),AV942,0)+01_指標庫!$H$20*IF(ISNUMBER($BB942),BB942,0)+01_指標庫!$H$21*IF(ISNUMBER($BC942),BC942,0))/AW942,1))</f>
        <v>25.5</v>
      </c>
      <c r="AY942" s="60"/>
      <c r="AZ942" s="60"/>
      <c r="BA942" s="58" t="n">
        <f aca="false">AVERAGE($E938:$E942)/AVERAGE($E933:$E942)-1</f>
        <v>0.0330805111114518</v>
      </c>
      <c r="BB942" s="59" t="n">
        <f aca="false">IF(ISNUMBER($BA942),IF(OR($S942&lt;=-0.03,$BA942&lt;-0.003),0,IF(OR($S942&lt;=-0.02,$BA942&lt;0.01),50,100)),"")</f>
        <v>100</v>
      </c>
      <c r="BC942" s="0" t="str">
        <f aca="false">IF(OR(COUNT($AZ942)=0,COUNT($AZ941)=0),"",IF(OR($AY942/$AZ941-1&lt;=-0.03,$AZ942/$AZ941-1&lt;=-0.045,IF(COUNT($AZ933:$AZ942)=10,AVERAGE($AZ938:$AZ942)/AVERAGE($AZ933:$AZ942)-1&lt;-0.01,FALSE())),0,IF(OR($AZ942/$AZ941-1&lt;=-0.02,IF(COUNT($AZ933:$AZ942)=10,AVERAGE($AZ938:$AZ942)/AVERAGE($AZ933:$AZ942)-1&lt;0.005,FALSE())),50,100)))</f>
        <v/>
      </c>
    </row>
    <row r="943" customFormat="false" ht="15" hidden="false" customHeight="true" outlineLevel="0" collapsed="false">
      <c r="A943" s="47" t="n">
        <v>939</v>
      </c>
      <c r="B943" s="48" t="n">
        <v>43921</v>
      </c>
      <c r="C943" s="47" t="n">
        <v>2020</v>
      </c>
      <c r="D943" s="49" t="s">
        <v>237</v>
      </c>
      <c r="E943" s="50" t="n">
        <v>7813.5</v>
      </c>
      <c r="F943" s="51" t="n">
        <v>-0.046234</v>
      </c>
      <c r="G943" s="51" t="n">
        <v>-0.196037</v>
      </c>
      <c r="H943" s="52" t="n">
        <v>0.3061</v>
      </c>
      <c r="I943" s="53" t="n">
        <v>877</v>
      </c>
      <c r="J943" s="47" t="s">
        <v>235</v>
      </c>
      <c r="K943" s="54" t="n">
        <v>53.54</v>
      </c>
      <c r="L943" s="55" t="n">
        <f aca="false">IF(COUNT(F943)=0,50,IF(F943&gt;=0,100,IF(F943&gt;=-0.02,50,0)))</f>
        <v>0</v>
      </c>
      <c r="M943" s="55" t="n">
        <f aca="false">IF(COUNT(G943)=0,50,IF(G943&gt;-0.06,100,IF(G943&gt;-0.15,50,0)))</f>
        <v>0</v>
      </c>
      <c r="N943" s="55" t="n">
        <f aca="false">IF(COUNT(H943)=0,50,IF(H943&gt;=0.6,100,IF(H943&gt;=0.4,50,0)))</f>
        <v>0</v>
      </c>
      <c r="O943" s="55" t="n">
        <f aca="false">IF(COUNT(I943)=0,50,IF(J943="proxy_vix",50,IF(I943&lt;350,100,IF(I943&lt;=450,50,0))))</f>
        <v>0</v>
      </c>
      <c r="P943" s="55" t="n">
        <f aca="false">IF(COUNT(K943)=0,50,IF(K943&lt;20,100,IF(K943&lt;=25,50,0)))</f>
        <v>0</v>
      </c>
      <c r="Q943" s="54"/>
      <c r="R943" s="47"/>
      <c r="S943" s="51" t="n">
        <f aca="false">$E943/$E942-1</f>
        <v>-0.00957154319743547</v>
      </c>
      <c r="T943" s="56" t="n">
        <f aca="false">$K943/$K942-1</f>
        <v>-0.0620182200420463</v>
      </c>
      <c r="V943" s="57"/>
      <c r="W943" s="57"/>
      <c r="Y943" s="1" t="str">
        <f aca="false">IF(AX943&gt;=70,"EASY",IF(AX943&gt;40,"UNCERTAIN","HARD"))</f>
        <v>HARD</v>
      </c>
      <c r="AA943" s="58" t="n">
        <f aca="false">IF($A943&lt;200,"",AVERAGE($E894:$E943)/AVERAGE($E744:$E943)-1)</f>
        <v>0.0522549926094302</v>
      </c>
      <c r="AB943" s="59" t="n">
        <f aca="false">LOOKUP($B943,07_L1政策步階!$A$4:$A$14,07_L1政策步階!$C$4:$C$14)</f>
        <v>1</v>
      </c>
      <c r="AC943" s="57"/>
      <c r="AD943" s="57"/>
      <c r="AE943" s="57"/>
      <c r="AF943" s="57"/>
      <c r="AG943" s="57"/>
      <c r="AH943" s="57"/>
      <c r="AI943" s="57"/>
      <c r="AJ943" s="57"/>
      <c r="AK943" s="57"/>
      <c r="AL943" s="59" t="n">
        <f aca="false">IF(ISNUMBER($AA943),IF($AA943&gt;=0.005,100,IF($AA943&gt;=-0.015,50,0)),"")</f>
        <v>100</v>
      </c>
      <c r="AM943" s="59" t="n">
        <f aca="false">IF(ISNUMBER($AB943),IF($AB943=1,100,IF($AB943=0,50,0)),"")</f>
        <v>100</v>
      </c>
      <c r="AN943" s="0" t="str">
        <f aca="false">IF(ISNUMBER($AC943),IF($AC943&gt;=0.001,100,IF($AC943&gt;=-0.003,50,0)),"")</f>
        <v/>
      </c>
      <c r="AO943" s="0" t="str">
        <f aca="false">IF(ISNUMBER($AD943),IF($AD943&gt;=0.04,100,IF($AD943&gt;=0,50,0)),"")</f>
        <v/>
      </c>
      <c r="AP943" s="0" t="str">
        <f aca="false">IF(ISNUMBER($AE943),IF($AE943&gt;=25,100,IF($AE943&gt;=-75,50,0)),"")</f>
        <v/>
      </c>
      <c r="AQ943" s="0" t="str">
        <f aca="false">IF(ISNUMBER($AF943),IF($AF943&gt;0,100,IF($AF943&gt;=-50,50,0)),"")</f>
        <v/>
      </c>
      <c r="AR943" s="0" t="str">
        <f aca="false">IF(ISNUMBER($AG943),IF($AG943=1,100,IF($AG943=0,50,0)),"")</f>
        <v/>
      </c>
      <c r="AS943" s="0" t="str">
        <f aca="false">IF(ISNUMBER($AH943),IF($AH943&lt;0,100,IF($AH943&lt;=20,50,0)),"")</f>
        <v/>
      </c>
      <c r="AT943" s="0" t="str">
        <f aca="false">IF(ISNUMBER($AI943),IF($AI943&lt;0.95,100,IF($AI943&lt;=1,50,0)),"")</f>
        <v/>
      </c>
      <c r="AU943" s="0" t="str">
        <f aca="false">IF(ISNUMBER($AJ943),IF($AJ943&lt;30,0,IF($AJ943&lt;40,50,IF($AJ943&lt;=90,100,50))),"")</f>
        <v/>
      </c>
      <c r="AV943" s="0" t="str">
        <f aca="false">IF(ISNUMBER($AK943),IF($AK943&gt;-0.2,100,IF($AK943&gt;=-0.4,50,0)),"")</f>
        <v/>
      </c>
      <c r="AW943" s="59" t="n">
        <f aca="false">01_指標庫!$H$4*ISNUMBER($F943)+01_指標庫!$H$5*ISNUMBER($AA943)+01_指標庫!$H$6*ISNUMBER($G943)+01_指標庫!$H$7*ISNUMBER($H943)+01_指標庫!$H$8*ISNUMBER($AF943)+01_指標庫!$H$9*ISNUMBER($AG943)+01_指標庫!$H$10*ISNUMBER($AB943)+01_指標庫!$H$11*ISNUMBER($AC943)+01_指標庫!$H$12*ISNUMBER($AD943)+01_指標庫!$H$13*ISNUMBER($AE943)+01_指標庫!$H$14*ISNUMBER($I943)+01_指標庫!$H$15*ISNUMBER($AH943)+01_指標庫!$H$16*ISNUMBER($K943)+01_指標庫!$H$17*ISNUMBER($AI943)+01_指標庫!$H$18*ISNUMBER($AJ943)+01_指標庫!$H$19*ISNUMBER($AK943)+01_指標庫!$H$20*ISNUMBER($BB943)+01_指標庫!$H$21*ISNUMBER($BC943)</f>
        <v>51</v>
      </c>
      <c r="AX943" s="59" t="n">
        <f aca="false">IF(AW943=0,50,ROUND((01_指標庫!$H$4*IF(ISNUMBER($F943),L943,0)+01_指標庫!$H$5*IF(ISNUMBER($AA943),AL943,0)+01_指標庫!$H$6*IF(ISNUMBER($G943),M943,0)+01_指標庫!$H$7*IF(ISNUMBER($H943),N943,0)+01_指標庫!$H$8*IF(ISNUMBER($AF943),AQ943,0)+01_指標庫!$H$9*IF(ISNUMBER($AG943),AR943,0)+01_指標庫!$H$10*IF(ISNUMBER($AB943),AM943,0)+01_指標庫!$H$11*IF(ISNUMBER($AC943),AN943,0)+01_指標庫!$H$12*IF(ISNUMBER($AD943),AO943,0)+01_指標庫!$H$13*IF(ISNUMBER($AE943),AP943,0)+01_指標庫!$H$14*IF(ISNUMBER($I943),O943,0)+01_指標庫!$H$15*IF(ISNUMBER($AH943),AS943,0)+01_指標庫!$H$16*IF(ISNUMBER($K943),P943,0)+01_指標庫!$H$17*IF(ISNUMBER($AI943),AT943,0)+01_指標庫!$H$18*IF(ISNUMBER($AJ943),AU943,0)+01_指標庫!$H$19*IF(ISNUMBER($AK943),AV943,0)+01_指標庫!$H$20*IF(ISNUMBER($BB943),BB943,0)+01_指標庫!$H$21*IF(ISNUMBER($BC943),BC943,0))/AW943,1))</f>
        <v>25.5</v>
      </c>
      <c r="AY943" s="60"/>
      <c r="AZ943" s="60"/>
      <c r="BA943" s="58" t="n">
        <f aca="false">AVERAGE($E939:$E943)/AVERAGE($E934:$E943)-1</f>
        <v>0.0353376844643092</v>
      </c>
      <c r="BB943" s="59" t="n">
        <f aca="false">IF(ISNUMBER($BA943),IF(OR($S943&lt;=-0.03,$BA943&lt;-0.003),0,IF(OR($S943&lt;=-0.02,$BA943&lt;0.01),50,100)),"")</f>
        <v>100</v>
      </c>
      <c r="BC943" s="0" t="str">
        <f aca="false">IF(OR(COUNT($AZ943)=0,COUNT($AZ942)=0),"",IF(OR($AY943/$AZ942-1&lt;=-0.03,$AZ943/$AZ942-1&lt;=-0.045,IF(COUNT($AZ934:$AZ943)=10,AVERAGE($AZ939:$AZ943)/AVERAGE($AZ934:$AZ943)-1&lt;-0.01,FALSE())),0,IF(OR($AZ943/$AZ942-1&lt;=-0.02,IF(COUNT($AZ934:$AZ943)=10,AVERAGE($AZ939:$AZ943)/AVERAGE($AZ934:$AZ943)-1&lt;0.005,FALSE())),50,100)))</f>
        <v/>
      </c>
    </row>
    <row r="944" customFormat="false" ht="15" hidden="false" customHeight="true" outlineLevel="0" collapsed="false">
      <c r="A944" s="47" t="n">
        <v>940</v>
      </c>
      <c r="B944" s="48" t="n">
        <v>43922</v>
      </c>
      <c r="C944" s="47" t="n">
        <v>2020</v>
      </c>
      <c r="D944" s="49" t="s">
        <v>238</v>
      </c>
      <c r="E944" s="50" t="n">
        <v>7486.29</v>
      </c>
      <c r="F944" s="51" t="n">
        <v>-0.086153</v>
      </c>
      <c r="G944" s="51" t="n">
        <v>-0.229705</v>
      </c>
      <c r="H944" s="52" t="n">
        <v>0.2245</v>
      </c>
      <c r="I944" s="53" t="n">
        <v>911</v>
      </c>
      <c r="J944" s="47" t="s">
        <v>235</v>
      </c>
      <c r="K944" s="54" t="n">
        <v>57.06</v>
      </c>
      <c r="L944" s="55" t="n">
        <f aca="false">IF(COUNT(F944)=0,50,IF(F944&gt;=0,100,IF(F944&gt;=-0.02,50,0)))</f>
        <v>0</v>
      </c>
      <c r="M944" s="55" t="n">
        <f aca="false">IF(COUNT(G944)=0,50,IF(G944&gt;-0.06,100,IF(G944&gt;-0.15,50,0)))</f>
        <v>0</v>
      </c>
      <c r="N944" s="55" t="n">
        <f aca="false">IF(COUNT(H944)=0,50,IF(H944&gt;=0.6,100,IF(H944&gt;=0.4,50,0)))</f>
        <v>0</v>
      </c>
      <c r="O944" s="55" t="n">
        <f aca="false">IF(COUNT(I944)=0,50,IF(J944="proxy_vix",50,IF(I944&lt;350,100,IF(I944&lt;=450,50,0))))</f>
        <v>0</v>
      </c>
      <c r="P944" s="55" t="n">
        <f aca="false">IF(COUNT(K944)=0,50,IF(K944&lt;20,100,IF(K944&lt;=25,50,0)))</f>
        <v>0</v>
      </c>
      <c r="Q944" s="54"/>
      <c r="R944" s="47"/>
      <c r="S944" s="51" t="n">
        <f aca="false">$E944/$E943-1</f>
        <v>-0.0418775196774813</v>
      </c>
      <c r="T944" s="56" t="n">
        <f aca="false">$K944/$K943-1</f>
        <v>0.0657452372058276</v>
      </c>
      <c r="V944" s="57"/>
      <c r="W944" s="57"/>
      <c r="Y944" s="1" t="str">
        <f aca="false">IF(AX944&gt;=70,"EASY",IF(AX944&gt;40,"UNCERTAIN","HARD"))</f>
        <v>HARD</v>
      </c>
      <c r="AA944" s="58" t="n">
        <f aca="false">IF($A944&lt;200,"",AVERAGE($E895:$E944)/AVERAGE($E745:$E944)-1)</f>
        <v>0.0481784688922589</v>
      </c>
      <c r="AB944" s="59" t="n">
        <f aca="false">LOOKUP($B944,07_L1政策步階!$A$4:$A$14,07_L1政策步階!$C$4:$C$14)</f>
        <v>1</v>
      </c>
      <c r="AC944" s="57"/>
      <c r="AD944" s="57"/>
      <c r="AE944" s="57"/>
      <c r="AF944" s="57"/>
      <c r="AG944" s="57"/>
      <c r="AH944" s="57"/>
      <c r="AI944" s="57"/>
      <c r="AJ944" s="57"/>
      <c r="AK944" s="57"/>
      <c r="AL944" s="59" t="n">
        <f aca="false">IF(ISNUMBER($AA944),IF($AA944&gt;=0.005,100,IF($AA944&gt;=-0.015,50,0)),"")</f>
        <v>100</v>
      </c>
      <c r="AM944" s="59" t="n">
        <f aca="false">IF(ISNUMBER($AB944),IF($AB944=1,100,IF($AB944=0,50,0)),"")</f>
        <v>100</v>
      </c>
      <c r="AN944" s="0" t="str">
        <f aca="false">IF(ISNUMBER($AC944),IF($AC944&gt;=0.001,100,IF($AC944&gt;=-0.003,50,0)),"")</f>
        <v/>
      </c>
      <c r="AO944" s="0" t="str">
        <f aca="false">IF(ISNUMBER($AD944),IF($AD944&gt;=0.04,100,IF($AD944&gt;=0,50,0)),"")</f>
        <v/>
      </c>
      <c r="AP944" s="0" t="str">
        <f aca="false">IF(ISNUMBER($AE944),IF($AE944&gt;=25,100,IF($AE944&gt;=-75,50,0)),"")</f>
        <v/>
      </c>
      <c r="AQ944" s="0" t="str">
        <f aca="false">IF(ISNUMBER($AF944),IF($AF944&gt;0,100,IF($AF944&gt;=-50,50,0)),"")</f>
        <v/>
      </c>
      <c r="AR944" s="0" t="str">
        <f aca="false">IF(ISNUMBER($AG944),IF($AG944=1,100,IF($AG944=0,50,0)),"")</f>
        <v/>
      </c>
      <c r="AS944" s="0" t="str">
        <f aca="false">IF(ISNUMBER($AH944),IF($AH944&lt;0,100,IF($AH944&lt;=20,50,0)),"")</f>
        <v/>
      </c>
      <c r="AT944" s="0" t="str">
        <f aca="false">IF(ISNUMBER($AI944),IF($AI944&lt;0.95,100,IF($AI944&lt;=1,50,0)),"")</f>
        <v/>
      </c>
      <c r="AU944" s="0" t="str">
        <f aca="false">IF(ISNUMBER($AJ944),IF($AJ944&lt;30,0,IF($AJ944&lt;40,50,IF($AJ944&lt;=90,100,50))),"")</f>
        <v/>
      </c>
      <c r="AV944" s="0" t="str">
        <f aca="false">IF(ISNUMBER($AK944),IF($AK944&gt;-0.2,100,IF($AK944&gt;=-0.4,50,0)),"")</f>
        <v/>
      </c>
      <c r="AW944" s="59" t="n">
        <f aca="false">01_指標庫!$H$4*ISNUMBER($F944)+01_指標庫!$H$5*ISNUMBER($AA944)+01_指標庫!$H$6*ISNUMBER($G944)+01_指標庫!$H$7*ISNUMBER($H944)+01_指標庫!$H$8*ISNUMBER($AF944)+01_指標庫!$H$9*ISNUMBER($AG944)+01_指標庫!$H$10*ISNUMBER($AB944)+01_指標庫!$H$11*ISNUMBER($AC944)+01_指標庫!$H$12*ISNUMBER($AD944)+01_指標庫!$H$13*ISNUMBER($AE944)+01_指標庫!$H$14*ISNUMBER($I944)+01_指標庫!$H$15*ISNUMBER($AH944)+01_指標庫!$H$16*ISNUMBER($K944)+01_指標庫!$H$17*ISNUMBER($AI944)+01_指標庫!$H$18*ISNUMBER($AJ944)+01_指標庫!$H$19*ISNUMBER($AK944)+01_指標庫!$H$20*ISNUMBER($BB944)+01_指標庫!$H$21*ISNUMBER($BC944)</f>
        <v>51</v>
      </c>
      <c r="AX944" s="59" t="n">
        <f aca="false">IF(AW944=0,50,ROUND((01_指標庫!$H$4*IF(ISNUMBER($F944),L944,0)+01_指標庫!$H$5*IF(ISNUMBER($AA944),AL944,0)+01_指標庫!$H$6*IF(ISNUMBER($G944),M944,0)+01_指標庫!$H$7*IF(ISNUMBER($H944),N944,0)+01_指標庫!$H$8*IF(ISNUMBER($AF944),AQ944,0)+01_指標庫!$H$9*IF(ISNUMBER($AG944),AR944,0)+01_指標庫!$H$10*IF(ISNUMBER($AB944),AM944,0)+01_指標庫!$H$11*IF(ISNUMBER($AC944),AN944,0)+01_指標庫!$H$12*IF(ISNUMBER($AD944),AO944,0)+01_指標庫!$H$13*IF(ISNUMBER($AE944),AP944,0)+01_指標庫!$H$14*IF(ISNUMBER($I944),O944,0)+01_指標庫!$H$15*IF(ISNUMBER($AH944),AS944,0)+01_指標庫!$H$16*IF(ISNUMBER($K944),P944,0)+01_指標庫!$H$17*IF(ISNUMBER($AI944),AT944,0)+01_指標庫!$H$18*IF(ISNUMBER($AJ944),AU944,0)+01_指標庫!$H$19*IF(ISNUMBER($AK944),AV944,0)+01_指標庫!$H$20*IF(ISNUMBER($BB944),BB944,0)+01_指標庫!$H$21*IF(ISNUMBER($BC944),BC944,0))/AW944,1))</f>
        <v>13.7</v>
      </c>
      <c r="AY944" s="60"/>
      <c r="AZ944" s="60"/>
      <c r="BA944" s="58" t="n">
        <f aca="false">AVERAGE($E940:$E944)/AVERAGE($E935:$E944)-1</f>
        <v>0.0314868562058628</v>
      </c>
      <c r="BB944" s="59" t="n">
        <f aca="false">IF(ISNUMBER($BA944),IF(OR($S944&lt;=-0.03,$BA944&lt;-0.003),0,IF(OR($S944&lt;=-0.02,$BA944&lt;0.01),50,100)),"")</f>
        <v>0</v>
      </c>
      <c r="BC944" s="0" t="str">
        <f aca="false">IF(OR(COUNT($AZ944)=0,COUNT($AZ943)=0),"",IF(OR($AY944/$AZ943-1&lt;=-0.03,$AZ944/$AZ943-1&lt;=-0.045,IF(COUNT($AZ935:$AZ944)=10,AVERAGE($AZ940:$AZ944)/AVERAGE($AZ935:$AZ944)-1&lt;-0.01,FALSE())),0,IF(OR($AZ944/$AZ943-1&lt;=-0.02,IF(COUNT($AZ935:$AZ944)=10,AVERAGE($AZ940:$AZ944)/AVERAGE($AZ935:$AZ944)-1&lt;0.005,FALSE())),50,100)))</f>
        <v/>
      </c>
    </row>
    <row r="945" customFormat="false" ht="15" hidden="false" customHeight="true" outlineLevel="0" collapsed="false">
      <c r="A945" s="47" t="n">
        <v>941</v>
      </c>
      <c r="B945" s="48" t="n">
        <v>43923</v>
      </c>
      <c r="C945" s="47" t="n">
        <v>2020</v>
      </c>
      <c r="D945" s="49" t="s">
        <v>239</v>
      </c>
      <c r="E945" s="50" t="n">
        <v>7635.66</v>
      </c>
      <c r="F945" s="51" t="n">
        <v>-0.06792</v>
      </c>
      <c r="G945" s="51" t="n">
        <v>-0.214336</v>
      </c>
      <c r="H945" s="52" t="n">
        <v>0.2449</v>
      </c>
      <c r="I945" s="53" t="n">
        <v>917</v>
      </c>
      <c r="J945" s="47" t="s">
        <v>235</v>
      </c>
      <c r="K945" s="54" t="n">
        <v>50.91</v>
      </c>
      <c r="L945" s="55" t="n">
        <f aca="false">IF(COUNT(F945)=0,50,IF(F945&gt;=0,100,IF(F945&gt;=-0.02,50,0)))</f>
        <v>0</v>
      </c>
      <c r="M945" s="55" t="n">
        <f aca="false">IF(COUNT(G945)=0,50,IF(G945&gt;-0.06,100,IF(G945&gt;-0.15,50,0)))</f>
        <v>0</v>
      </c>
      <c r="N945" s="55" t="n">
        <f aca="false">IF(COUNT(H945)=0,50,IF(H945&gt;=0.6,100,IF(H945&gt;=0.4,50,0)))</f>
        <v>0</v>
      </c>
      <c r="O945" s="55" t="n">
        <f aca="false">IF(COUNT(I945)=0,50,IF(J945="proxy_vix",50,IF(I945&lt;350,100,IF(I945&lt;=450,50,0))))</f>
        <v>0</v>
      </c>
      <c r="P945" s="55" t="n">
        <f aca="false">IF(COUNT(K945)=0,50,IF(K945&lt;20,100,IF(K945&lt;=25,50,0)))</f>
        <v>0</v>
      </c>
      <c r="Q945" s="54"/>
      <c r="R945" s="47"/>
      <c r="S945" s="51" t="n">
        <f aca="false">$E945/$E944-1</f>
        <v>0.0199524731208649</v>
      </c>
      <c r="T945" s="56" t="n">
        <f aca="false">$K945/$K944-1</f>
        <v>-0.107781282860147</v>
      </c>
      <c r="V945" s="57"/>
      <c r="W945" s="57"/>
      <c r="Y945" s="1" t="str">
        <f aca="false">IF(AX945&gt;=70,"EASY",IF(AX945&gt;40,"UNCERTAIN","HARD"))</f>
        <v>HARD</v>
      </c>
      <c r="AA945" s="58" t="n">
        <f aca="false">IF($A945&lt;200,"",AVERAGE($E896:$E945)/AVERAGE($E746:$E945)-1)</f>
        <v>0.0443870236979647</v>
      </c>
      <c r="AB945" s="59" t="n">
        <f aca="false">LOOKUP($B945,07_L1政策步階!$A$4:$A$14,07_L1政策步階!$C$4:$C$14)</f>
        <v>1</v>
      </c>
      <c r="AC945" s="57"/>
      <c r="AD945" s="57"/>
      <c r="AE945" s="57"/>
      <c r="AF945" s="57"/>
      <c r="AG945" s="57"/>
      <c r="AH945" s="57"/>
      <c r="AI945" s="57"/>
      <c r="AJ945" s="57"/>
      <c r="AK945" s="57"/>
      <c r="AL945" s="59" t="n">
        <f aca="false">IF(ISNUMBER($AA945),IF($AA945&gt;=0.005,100,IF($AA945&gt;=-0.015,50,0)),"")</f>
        <v>100</v>
      </c>
      <c r="AM945" s="59" t="n">
        <f aca="false">IF(ISNUMBER($AB945),IF($AB945=1,100,IF($AB945=0,50,0)),"")</f>
        <v>100</v>
      </c>
      <c r="AN945" s="0" t="str">
        <f aca="false">IF(ISNUMBER($AC945),IF($AC945&gt;=0.001,100,IF($AC945&gt;=-0.003,50,0)),"")</f>
        <v/>
      </c>
      <c r="AO945" s="0" t="str">
        <f aca="false">IF(ISNUMBER($AD945),IF($AD945&gt;=0.04,100,IF($AD945&gt;=0,50,0)),"")</f>
        <v/>
      </c>
      <c r="AP945" s="0" t="str">
        <f aca="false">IF(ISNUMBER($AE945),IF($AE945&gt;=25,100,IF($AE945&gt;=-75,50,0)),"")</f>
        <v/>
      </c>
      <c r="AQ945" s="0" t="str">
        <f aca="false">IF(ISNUMBER($AF945),IF($AF945&gt;0,100,IF($AF945&gt;=-50,50,0)),"")</f>
        <v/>
      </c>
      <c r="AR945" s="0" t="str">
        <f aca="false">IF(ISNUMBER($AG945),IF($AG945=1,100,IF($AG945=0,50,0)),"")</f>
        <v/>
      </c>
      <c r="AS945" s="0" t="str">
        <f aca="false">IF(ISNUMBER($AH945),IF($AH945&lt;0,100,IF($AH945&lt;=20,50,0)),"")</f>
        <v/>
      </c>
      <c r="AT945" s="0" t="str">
        <f aca="false">IF(ISNUMBER($AI945),IF($AI945&lt;0.95,100,IF($AI945&lt;=1,50,0)),"")</f>
        <v/>
      </c>
      <c r="AU945" s="0" t="str">
        <f aca="false">IF(ISNUMBER($AJ945),IF($AJ945&lt;30,0,IF($AJ945&lt;40,50,IF($AJ945&lt;=90,100,50))),"")</f>
        <v/>
      </c>
      <c r="AV945" s="0" t="str">
        <f aca="false">IF(ISNUMBER($AK945),IF($AK945&gt;-0.2,100,IF($AK945&gt;=-0.4,50,0)),"")</f>
        <v/>
      </c>
      <c r="AW945" s="59" t="n">
        <f aca="false">01_指標庫!$H$4*ISNUMBER($F945)+01_指標庫!$H$5*ISNUMBER($AA945)+01_指標庫!$H$6*ISNUMBER($G945)+01_指標庫!$H$7*ISNUMBER($H945)+01_指標庫!$H$8*ISNUMBER($AF945)+01_指標庫!$H$9*ISNUMBER($AG945)+01_指標庫!$H$10*ISNUMBER($AB945)+01_指標庫!$H$11*ISNUMBER($AC945)+01_指標庫!$H$12*ISNUMBER($AD945)+01_指標庫!$H$13*ISNUMBER($AE945)+01_指標庫!$H$14*ISNUMBER($I945)+01_指標庫!$H$15*ISNUMBER($AH945)+01_指標庫!$H$16*ISNUMBER($K945)+01_指標庫!$H$17*ISNUMBER($AI945)+01_指標庫!$H$18*ISNUMBER($AJ945)+01_指標庫!$H$19*ISNUMBER($AK945)+01_指標庫!$H$20*ISNUMBER($BB945)+01_指標庫!$H$21*ISNUMBER($BC945)</f>
        <v>51</v>
      </c>
      <c r="AX945" s="59" t="n">
        <f aca="false">IF(AW945=0,50,ROUND((01_指標庫!$H$4*IF(ISNUMBER($F945),L945,0)+01_指標庫!$H$5*IF(ISNUMBER($AA945),AL945,0)+01_指標庫!$H$6*IF(ISNUMBER($G945),M945,0)+01_指標庫!$H$7*IF(ISNUMBER($H945),N945,0)+01_指標庫!$H$8*IF(ISNUMBER($AF945),AQ945,0)+01_指標庫!$H$9*IF(ISNUMBER($AG945),AR945,0)+01_指標庫!$H$10*IF(ISNUMBER($AB945),AM945,0)+01_指標庫!$H$11*IF(ISNUMBER($AC945),AN945,0)+01_指標庫!$H$12*IF(ISNUMBER($AD945),AO945,0)+01_指標庫!$H$13*IF(ISNUMBER($AE945),AP945,0)+01_指標庫!$H$14*IF(ISNUMBER($I945),O945,0)+01_指標庫!$H$15*IF(ISNUMBER($AH945),AS945,0)+01_指標庫!$H$16*IF(ISNUMBER($K945),P945,0)+01_指標庫!$H$17*IF(ISNUMBER($AI945),AT945,0)+01_指標庫!$H$18*IF(ISNUMBER($AJ945),AU945,0)+01_指標庫!$H$19*IF(ISNUMBER($AK945),AV945,0)+01_指標庫!$H$20*IF(ISNUMBER($BB945),BB945,0)+01_指標庫!$H$21*IF(ISNUMBER($BC945),BC945,0))/AW945,1))</f>
        <v>25.5</v>
      </c>
      <c r="AY945" s="60"/>
      <c r="AZ945" s="60"/>
      <c r="BA945" s="58" t="n">
        <f aca="false">AVERAGE($E941:$E945)/AVERAGE($E936:$E945)-1</f>
        <v>0.0197922283274279</v>
      </c>
      <c r="BB945" s="59" t="n">
        <f aca="false">IF(ISNUMBER($BA945),IF(OR($S945&lt;=-0.03,$BA945&lt;-0.003),0,IF(OR($S945&lt;=-0.02,$BA945&lt;0.01),50,100)),"")</f>
        <v>100</v>
      </c>
      <c r="BC945" s="0" t="str">
        <f aca="false">IF(OR(COUNT($AZ945)=0,COUNT($AZ944)=0),"",IF(OR($AY945/$AZ944-1&lt;=-0.03,$AZ945/$AZ944-1&lt;=-0.045,IF(COUNT($AZ936:$AZ945)=10,AVERAGE($AZ941:$AZ945)/AVERAGE($AZ936:$AZ945)-1&lt;-0.01,FALSE())),0,IF(OR($AZ945/$AZ944-1&lt;=-0.02,IF(COUNT($AZ936:$AZ945)=10,AVERAGE($AZ941:$AZ945)/AVERAGE($AZ936:$AZ945)-1&lt;0.005,FALSE())),50,100)))</f>
        <v/>
      </c>
    </row>
    <row r="946" customFormat="false" ht="15" hidden="false" customHeight="true" outlineLevel="0" collapsed="false">
      <c r="A946" s="47" t="n">
        <v>942</v>
      </c>
      <c r="B946" s="48" t="n">
        <v>43924</v>
      </c>
      <c r="C946" s="47" t="n">
        <v>2020</v>
      </c>
      <c r="D946" s="49" t="s">
        <v>234</v>
      </c>
      <c r="E946" s="50" t="n">
        <v>7528.11</v>
      </c>
      <c r="F946" s="51" t="n">
        <v>-0.08097</v>
      </c>
      <c r="G946" s="51" t="n">
        <v>-0.225402</v>
      </c>
      <c r="H946" s="52" t="n">
        <v>0.2449</v>
      </c>
      <c r="I946" s="53" t="n">
        <v>943</v>
      </c>
      <c r="J946" s="47" t="s">
        <v>235</v>
      </c>
      <c r="K946" s="54" t="n">
        <v>46.8</v>
      </c>
      <c r="L946" s="55" t="n">
        <f aca="false">IF(COUNT(F946)=0,50,IF(F946&gt;=0,100,IF(F946&gt;=-0.02,50,0)))</f>
        <v>0</v>
      </c>
      <c r="M946" s="55" t="n">
        <f aca="false">IF(COUNT(G946)=0,50,IF(G946&gt;-0.06,100,IF(G946&gt;-0.15,50,0)))</f>
        <v>0</v>
      </c>
      <c r="N946" s="55" t="n">
        <f aca="false">IF(COUNT(H946)=0,50,IF(H946&gt;=0.6,100,IF(H946&gt;=0.4,50,0)))</f>
        <v>0</v>
      </c>
      <c r="O946" s="55" t="n">
        <f aca="false">IF(COUNT(I946)=0,50,IF(J946="proxy_vix",50,IF(I946&lt;350,100,IF(I946&lt;=450,50,0))))</f>
        <v>0</v>
      </c>
      <c r="P946" s="55" t="n">
        <f aca="false">IF(COUNT(K946)=0,50,IF(K946&lt;20,100,IF(K946&lt;=25,50,0)))</f>
        <v>0</v>
      </c>
      <c r="Q946" s="54"/>
      <c r="R946" s="47"/>
      <c r="S946" s="51" t="n">
        <f aca="false">$E946/$E945-1</f>
        <v>-0.0140852264244349</v>
      </c>
      <c r="T946" s="56" t="n">
        <f aca="false">$K946/$K945-1</f>
        <v>-0.0807307012374779</v>
      </c>
      <c r="V946" s="57"/>
      <c r="W946" s="57"/>
      <c r="Y946" s="1" t="str">
        <f aca="false">IF(AX946&gt;=70,"EASY",IF(AX946&gt;40,"UNCERTAIN","HARD"))</f>
        <v>HARD</v>
      </c>
      <c r="AA946" s="58" t="n">
        <f aca="false">IF($A946&lt;200,"",AVERAGE($E897:$E946)/AVERAGE($E747:$E946)-1)</f>
        <v>0.0403524999328255</v>
      </c>
      <c r="AB946" s="59" t="n">
        <f aca="false">LOOKUP($B946,07_L1政策步階!$A$4:$A$14,07_L1政策步階!$C$4:$C$14)</f>
        <v>1</v>
      </c>
      <c r="AC946" s="57"/>
      <c r="AD946" s="57"/>
      <c r="AE946" s="57"/>
      <c r="AF946" s="57"/>
      <c r="AG946" s="57"/>
      <c r="AH946" s="57"/>
      <c r="AI946" s="57"/>
      <c r="AJ946" s="57"/>
      <c r="AK946" s="57"/>
      <c r="AL946" s="59" t="n">
        <f aca="false">IF(ISNUMBER($AA946),IF($AA946&gt;=0.005,100,IF($AA946&gt;=-0.015,50,0)),"")</f>
        <v>100</v>
      </c>
      <c r="AM946" s="59" t="n">
        <f aca="false">IF(ISNUMBER($AB946),IF($AB946=1,100,IF($AB946=0,50,0)),"")</f>
        <v>100</v>
      </c>
      <c r="AN946" s="0" t="str">
        <f aca="false">IF(ISNUMBER($AC946),IF($AC946&gt;=0.001,100,IF($AC946&gt;=-0.003,50,0)),"")</f>
        <v/>
      </c>
      <c r="AO946" s="0" t="str">
        <f aca="false">IF(ISNUMBER($AD946),IF($AD946&gt;=0.04,100,IF($AD946&gt;=0,50,0)),"")</f>
        <v/>
      </c>
      <c r="AP946" s="0" t="str">
        <f aca="false">IF(ISNUMBER($AE946),IF($AE946&gt;=25,100,IF($AE946&gt;=-75,50,0)),"")</f>
        <v/>
      </c>
      <c r="AQ946" s="0" t="str">
        <f aca="false">IF(ISNUMBER($AF946),IF($AF946&gt;0,100,IF($AF946&gt;=-50,50,0)),"")</f>
        <v/>
      </c>
      <c r="AR946" s="0" t="str">
        <f aca="false">IF(ISNUMBER($AG946),IF($AG946=1,100,IF($AG946=0,50,0)),"")</f>
        <v/>
      </c>
      <c r="AS946" s="0" t="str">
        <f aca="false">IF(ISNUMBER($AH946),IF($AH946&lt;0,100,IF($AH946&lt;=20,50,0)),"")</f>
        <v/>
      </c>
      <c r="AT946" s="0" t="str">
        <f aca="false">IF(ISNUMBER($AI946),IF($AI946&lt;0.95,100,IF($AI946&lt;=1,50,0)),"")</f>
        <v/>
      </c>
      <c r="AU946" s="0" t="str">
        <f aca="false">IF(ISNUMBER($AJ946),IF($AJ946&lt;30,0,IF($AJ946&lt;40,50,IF($AJ946&lt;=90,100,50))),"")</f>
        <v/>
      </c>
      <c r="AV946" s="0" t="str">
        <f aca="false">IF(ISNUMBER($AK946),IF($AK946&gt;-0.2,100,IF($AK946&gt;=-0.4,50,0)),"")</f>
        <v/>
      </c>
      <c r="AW946" s="59" t="n">
        <f aca="false">01_指標庫!$H$4*ISNUMBER($F946)+01_指標庫!$H$5*ISNUMBER($AA946)+01_指標庫!$H$6*ISNUMBER($G946)+01_指標庫!$H$7*ISNUMBER($H946)+01_指標庫!$H$8*ISNUMBER($AF946)+01_指標庫!$H$9*ISNUMBER($AG946)+01_指標庫!$H$10*ISNUMBER($AB946)+01_指標庫!$H$11*ISNUMBER($AC946)+01_指標庫!$H$12*ISNUMBER($AD946)+01_指標庫!$H$13*ISNUMBER($AE946)+01_指標庫!$H$14*ISNUMBER($I946)+01_指標庫!$H$15*ISNUMBER($AH946)+01_指標庫!$H$16*ISNUMBER($K946)+01_指標庫!$H$17*ISNUMBER($AI946)+01_指標庫!$H$18*ISNUMBER($AJ946)+01_指標庫!$H$19*ISNUMBER($AK946)+01_指標庫!$H$20*ISNUMBER($BB946)+01_指標庫!$H$21*ISNUMBER($BC946)</f>
        <v>51</v>
      </c>
      <c r="AX946" s="59" t="n">
        <f aca="false">IF(AW946=0,50,ROUND((01_指標庫!$H$4*IF(ISNUMBER($F946),L946,0)+01_指標庫!$H$5*IF(ISNUMBER($AA946),AL946,0)+01_指標庫!$H$6*IF(ISNUMBER($G946),M946,0)+01_指標庫!$H$7*IF(ISNUMBER($H946),N946,0)+01_指標庫!$H$8*IF(ISNUMBER($AF946),AQ946,0)+01_指標庫!$H$9*IF(ISNUMBER($AG946),AR946,0)+01_指標庫!$H$10*IF(ISNUMBER($AB946),AM946,0)+01_指標庫!$H$11*IF(ISNUMBER($AC946),AN946,0)+01_指標庫!$H$12*IF(ISNUMBER($AD946),AO946,0)+01_指標庫!$H$13*IF(ISNUMBER($AE946),AP946,0)+01_指標庫!$H$14*IF(ISNUMBER($I946),O946,0)+01_指標庫!$H$15*IF(ISNUMBER($AH946),AS946,0)+01_指標庫!$H$16*IF(ISNUMBER($K946),P946,0)+01_指標庫!$H$17*IF(ISNUMBER($AI946),AT946,0)+01_指標庫!$H$18*IF(ISNUMBER($AJ946),AU946,0)+01_指標庫!$H$19*IF(ISNUMBER($AK946),AV946,0)+01_指標庫!$H$20*IF(ISNUMBER($BB946),BB946,0)+01_指標庫!$H$21*IF(ISNUMBER($BC946),BC946,0))/AW946,1))</f>
        <v>25.5</v>
      </c>
      <c r="AY946" s="60"/>
      <c r="AZ946" s="60"/>
      <c r="BA946" s="58" t="n">
        <f aca="false">AVERAGE($E942:$E946)/AVERAGE($E937:$E946)-1</f>
        <v>0.0110283010959498</v>
      </c>
      <c r="BB946" s="59" t="n">
        <f aca="false">IF(ISNUMBER($BA946),IF(OR($S946&lt;=-0.03,$BA946&lt;-0.003),0,IF(OR($S946&lt;=-0.02,$BA946&lt;0.01),50,100)),"")</f>
        <v>100</v>
      </c>
      <c r="BC946" s="0" t="str">
        <f aca="false">IF(OR(COUNT($AZ946)=0,COUNT($AZ945)=0),"",IF(OR($AY946/$AZ945-1&lt;=-0.03,$AZ946/$AZ945-1&lt;=-0.045,IF(COUNT($AZ937:$AZ946)=10,AVERAGE($AZ942:$AZ946)/AVERAGE($AZ937:$AZ946)-1&lt;-0.01,FALSE())),0,IF(OR($AZ946/$AZ945-1&lt;=-0.02,IF(COUNT($AZ937:$AZ946)=10,AVERAGE($AZ942:$AZ946)/AVERAGE($AZ937:$AZ946)-1&lt;0.005,FALSE())),50,100)))</f>
        <v/>
      </c>
    </row>
    <row r="947" customFormat="false" ht="15" hidden="false" customHeight="true" outlineLevel="0" collapsed="false">
      <c r="A947" s="47" t="n">
        <v>943</v>
      </c>
      <c r="B947" s="48" t="n">
        <v>43927</v>
      </c>
      <c r="C947" s="47" t="n">
        <v>2020</v>
      </c>
      <c r="D947" s="49" t="s">
        <v>236</v>
      </c>
      <c r="E947" s="50" t="n">
        <v>8081.66</v>
      </c>
      <c r="F947" s="51" t="n">
        <v>-0.0136</v>
      </c>
      <c r="G947" s="51" t="n">
        <v>-0.168445</v>
      </c>
      <c r="H947" s="52" t="n">
        <v>0.3673</v>
      </c>
      <c r="I947" s="53" t="n">
        <v>926</v>
      </c>
      <c r="J947" s="47" t="s">
        <v>235</v>
      </c>
      <c r="K947" s="54" t="n">
        <v>45.24</v>
      </c>
      <c r="L947" s="55" t="n">
        <f aca="false">IF(COUNT(F947)=0,50,IF(F947&gt;=0,100,IF(F947&gt;=-0.02,50,0)))</f>
        <v>50</v>
      </c>
      <c r="M947" s="55" t="n">
        <f aca="false">IF(COUNT(G947)=0,50,IF(G947&gt;-0.06,100,IF(G947&gt;-0.15,50,0)))</f>
        <v>0</v>
      </c>
      <c r="N947" s="55" t="n">
        <f aca="false">IF(COUNT(H947)=0,50,IF(H947&gt;=0.6,100,IF(H947&gt;=0.4,50,0)))</f>
        <v>0</v>
      </c>
      <c r="O947" s="55" t="n">
        <f aca="false">IF(COUNT(I947)=0,50,IF(J947="proxy_vix",50,IF(I947&lt;350,100,IF(I947&lt;=450,50,0))))</f>
        <v>0</v>
      </c>
      <c r="P947" s="55" t="n">
        <f aca="false">IF(COUNT(K947)=0,50,IF(K947&lt;20,100,IF(K947&lt;=25,50,0)))</f>
        <v>0</v>
      </c>
      <c r="Q947" s="54"/>
      <c r="R947" s="47"/>
      <c r="S947" s="51" t="n">
        <f aca="false">$E947/$E946-1</f>
        <v>0.0735310722080309</v>
      </c>
      <c r="T947" s="56" t="n">
        <f aca="false">$K947/$K946-1</f>
        <v>-0.0333333333333332</v>
      </c>
      <c r="V947" s="57"/>
      <c r="W947" s="57"/>
      <c r="Y947" s="1" t="str">
        <f aca="false">IF(AX947&gt;=70,"EASY",IF(AX947&gt;40,"UNCERTAIN","HARD"))</f>
        <v>HARD</v>
      </c>
      <c r="AA947" s="58" t="n">
        <f aca="false">IF($A947&lt;200,"",AVERAGE($E898:$E947)/AVERAGE($E748:$E947)-1)</f>
        <v>0.0375472586840206</v>
      </c>
      <c r="AB947" s="59" t="n">
        <f aca="false">LOOKUP($B947,07_L1政策步階!$A$4:$A$14,07_L1政策步階!$C$4:$C$14)</f>
        <v>1</v>
      </c>
      <c r="AC947" s="57"/>
      <c r="AD947" s="57"/>
      <c r="AE947" s="57"/>
      <c r="AF947" s="57"/>
      <c r="AG947" s="57"/>
      <c r="AH947" s="57"/>
      <c r="AI947" s="57"/>
      <c r="AJ947" s="57"/>
      <c r="AK947" s="57"/>
      <c r="AL947" s="59" t="n">
        <f aca="false">IF(ISNUMBER($AA947),IF($AA947&gt;=0.005,100,IF($AA947&gt;=-0.015,50,0)),"")</f>
        <v>100</v>
      </c>
      <c r="AM947" s="59" t="n">
        <f aca="false">IF(ISNUMBER($AB947),IF($AB947=1,100,IF($AB947=0,50,0)),"")</f>
        <v>100</v>
      </c>
      <c r="AN947" s="0" t="str">
        <f aca="false">IF(ISNUMBER($AC947),IF($AC947&gt;=0.001,100,IF($AC947&gt;=-0.003,50,0)),"")</f>
        <v/>
      </c>
      <c r="AO947" s="0" t="str">
        <f aca="false">IF(ISNUMBER($AD947),IF($AD947&gt;=0.04,100,IF($AD947&gt;=0,50,0)),"")</f>
        <v/>
      </c>
      <c r="AP947" s="0" t="str">
        <f aca="false">IF(ISNUMBER($AE947),IF($AE947&gt;=25,100,IF($AE947&gt;=-75,50,0)),"")</f>
        <v/>
      </c>
      <c r="AQ947" s="0" t="str">
        <f aca="false">IF(ISNUMBER($AF947),IF($AF947&gt;0,100,IF($AF947&gt;=-50,50,0)),"")</f>
        <v/>
      </c>
      <c r="AR947" s="0" t="str">
        <f aca="false">IF(ISNUMBER($AG947),IF($AG947=1,100,IF($AG947=0,50,0)),"")</f>
        <v/>
      </c>
      <c r="AS947" s="0" t="str">
        <f aca="false">IF(ISNUMBER($AH947),IF($AH947&lt;0,100,IF($AH947&lt;=20,50,0)),"")</f>
        <v/>
      </c>
      <c r="AT947" s="0" t="str">
        <f aca="false">IF(ISNUMBER($AI947),IF($AI947&lt;0.95,100,IF($AI947&lt;=1,50,0)),"")</f>
        <v/>
      </c>
      <c r="AU947" s="0" t="str">
        <f aca="false">IF(ISNUMBER($AJ947),IF($AJ947&lt;30,0,IF($AJ947&lt;40,50,IF($AJ947&lt;=90,100,50))),"")</f>
        <v/>
      </c>
      <c r="AV947" s="0" t="str">
        <f aca="false">IF(ISNUMBER($AK947),IF($AK947&gt;-0.2,100,IF($AK947&gt;=-0.4,50,0)),"")</f>
        <v/>
      </c>
      <c r="AW947" s="59" t="n">
        <f aca="false">01_指標庫!$H$4*ISNUMBER($F947)+01_指標庫!$H$5*ISNUMBER($AA947)+01_指標庫!$H$6*ISNUMBER($G947)+01_指標庫!$H$7*ISNUMBER($H947)+01_指標庫!$H$8*ISNUMBER($AF947)+01_指標庫!$H$9*ISNUMBER($AG947)+01_指標庫!$H$10*ISNUMBER($AB947)+01_指標庫!$H$11*ISNUMBER($AC947)+01_指標庫!$H$12*ISNUMBER($AD947)+01_指標庫!$H$13*ISNUMBER($AE947)+01_指標庫!$H$14*ISNUMBER($I947)+01_指標庫!$H$15*ISNUMBER($AH947)+01_指標庫!$H$16*ISNUMBER($K947)+01_指標庫!$H$17*ISNUMBER($AI947)+01_指標庫!$H$18*ISNUMBER($AJ947)+01_指標庫!$H$19*ISNUMBER($AK947)+01_指標庫!$H$20*ISNUMBER($BB947)+01_指標庫!$H$21*ISNUMBER($BC947)</f>
        <v>51</v>
      </c>
      <c r="AX947" s="59" t="n">
        <f aca="false">IF(AW947=0,50,ROUND((01_指標庫!$H$4*IF(ISNUMBER($F947),L947,0)+01_指標庫!$H$5*IF(ISNUMBER($AA947),AL947,0)+01_指標庫!$H$6*IF(ISNUMBER($G947),M947,0)+01_指標庫!$H$7*IF(ISNUMBER($H947),N947,0)+01_指標庫!$H$8*IF(ISNUMBER($AF947),AQ947,0)+01_指標庫!$H$9*IF(ISNUMBER($AG947),AR947,0)+01_指標庫!$H$10*IF(ISNUMBER($AB947),AM947,0)+01_指標庫!$H$11*IF(ISNUMBER($AC947),AN947,0)+01_指標庫!$H$12*IF(ISNUMBER($AD947),AO947,0)+01_指標庫!$H$13*IF(ISNUMBER($AE947),AP947,0)+01_指標庫!$H$14*IF(ISNUMBER($I947),O947,0)+01_指標庫!$H$15*IF(ISNUMBER($AH947),AS947,0)+01_指標庫!$H$16*IF(ISNUMBER($K947),P947,0)+01_指標庫!$H$17*IF(ISNUMBER($AI947),AT947,0)+01_指標庫!$H$18*IF(ISNUMBER($AJ947),AU947,0)+01_指標庫!$H$19*IF(ISNUMBER($AK947),AV947,0)+01_指標庫!$H$20*IF(ISNUMBER($BB947),BB947,0)+01_指標庫!$H$21*IF(ISNUMBER($BC947),BC947,0))/AW947,1))</f>
        <v>27.5</v>
      </c>
      <c r="AY947" s="60"/>
      <c r="AZ947" s="60"/>
      <c r="BA947" s="58" t="n">
        <f aca="false">AVERAGE($E943:$E947)/AVERAGE($E938:$E947)-1</f>
        <v>0.00191387982664626</v>
      </c>
      <c r="BB947" s="59" t="n">
        <f aca="false">IF(ISNUMBER($BA947),IF(OR($S947&lt;=-0.03,$BA947&lt;-0.003),0,IF(OR($S947&lt;=-0.02,$BA947&lt;0.01),50,100)),"")</f>
        <v>50</v>
      </c>
      <c r="BC947" s="0" t="str">
        <f aca="false">IF(OR(COUNT($AZ947)=0,COUNT($AZ946)=0),"",IF(OR($AY947/$AZ946-1&lt;=-0.03,$AZ947/$AZ946-1&lt;=-0.045,IF(COUNT($AZ938:$AZ947)=10,AVERAGE($AZ943:$AZ947)/AVERAGE($AZ938:$AZ947)-1&lt;-0.01,FALSE())),0,IF(OR($AZ947/$AZ946-1&lt;=-0.02,IF(COUNT($AZ938:$AZ947)=10,AVERAGE($AZ943:$AZ947)/AVERAGE($AZ938:$AZ947)-1&lt;0.005,FALSE())),50,100)))</f>
        <v/>
      </c>
    </row>
    <row r="948" customFormat="false" ht="15" hidden="false" customHeight="true" outlineLevel="0" collapsed="false">
      <c r="A948" s="47" t="n">
        <v>944</v>
      </c>
      <c r="B948" s="48" t="n">
        <v>43928</v>
      </c>
      <c r="C948" s="47" t="n">
        <v>2020</v>
      </c>
      <c r="D948" s="49" t="s">
        <v>237</v>
      </c>
      <c r="E948" s="50" t="n">
        <v>8049.31</v>
      </c>
      <c r="F948" s="51" t="n">
        <v>-0.01774</v>
      </c>
      <c r="G948" s="51" t="n">
        <v>-0.171774</v>
      </c>
      <c r="H948" s="52" t="n">
        <v>0.3673</v>
      </c>
      <c r="I948" s="53" t="n">
        <v>888</v>
      </c>
      <c r="J948" s="47" t="s">
        <v>235</v>
      </c>
      <c r="K948" s="54" t="n">
        <v>46.7</v>
      </c>
      <c r="L948" s="55" t="n">
        <f aca="false">IF(COUNT(F948)=0,50,IF(F948&gt;=0,100,IF(F948&gt;=-0.02,50,0)))</f>
        <v>50</v>
      </c>
      <c r="M948" s="55" t="n">
        <f aca="false">IF(COUNT(G948)=0,50,IF(G948&gt;-0.06,100,IF(G948&gt;-0.15,50,0)))</f>
        <v>0</v>
      </c>
      <c r="N948" s="55" t="n">
        <f aca="false">IF(COUNT(H948)=0,50,IF(H948&gt;=0.6,100,IF(H948&gt;=0.4,50,0)))</f>
        <v>0</v>
      </c>
      <c r="O948" s="55" t="n">
        <f aca="false">IF(COUNT(I948)=0,50,IF(J948="proxy_vix",50,IF(I948&lt;350,100,IF(I948&lt;=450,50,0))))</f>
        <v>0</v>
      </c>
      <c r="P948" s="55" t="n">
        <f aca="false">IF(COUNT(K948)=0,50,IF(K948&lt;20,100,IF(K948&lt;=25,50,0)))</f>
        <v>0</v>
      </c>
      <c r="Q948" s="54"/>
      <c r="R948" s="47"/>
      <c r="S948" s="51" t="n">
        <f aca="false">$E948/$E947-1</f>
        <v>-0.00400289049526947</v>
      </c>
      <c r="T948" s="56" t="n">
        <f aca="false">$K948/$K947-1</f>
        <v>0.0322723253757737</v>
      </c>
      <c r="V948" s="57"/>
      <c r="W948" s="57"/>
      <c r="Y948" s="1" t="str">
        <f aca="false">IF(AX948&gt;=70,"EASY",IF(AX948&gt;40,"UNCERTAIN","HARD"))</f>
        <v>HARD</v>
      </c>
      <c r="AA948" s="58" t="n">
        <f aca="false">IF($A948&lt;200,"",AVERAGE($E899:$E948)/AVERAGE($E749:$E948)-1)</f>
        <v>0.0351407939105126</v>
      </c>
      <c r="AB948" s="59" t="n">
        <f aca="false">LOOKUP($B948,07_L1政策步階!$A$4:$A$14,07_L1政策步階!$C$4:$C$14)</f>
        <v>1</v>
      </c>
      <c r="AC948" s="57"/>
      <c r="AD948" s="57"/>
      <c r="AE948" s="57"/>
      <c r="AF948" s="57"/>
      <c r="AG948" s="57"/>
      <c r="AH948" s="57"/>
      <c r="AI948" s="57"/>
      <c r="AJ948" s="57"/>
      <c r="AK948" s="57"/>
      <c r="AL948" s="59" t="n">
        <f aca="false">IF(ISNUMBER($AA948),IF($AA948&gt;=0.005,100,IF($AA948&gt;=-0.015,50,0)),"")</f>
        <v>100</v>
      </c>
      <c r="AM948" s="59" t="n">
        <f aca="false">IF(ISNUMBER($AB948),IF($AB948=1,100,IF($AB948=0,50,0)),"")</f>
        <v>100</v>
      </c>
      <c r="AN948" s="0" t="str">
        <f aca="false">IF(ISNUMBER($AC948),IF($AC948&gt;=0.001,100,IF($AC948&gt;=-0.003,50,0)),"")</f>
        <v/>
      </c>
      <c r="AO948" s="0" t="str">
        <f aca="false">IF(ISNUMBER($AD948),IF($AD948&gt;=0.04,100,IF($AD948&gt;=0,50,0)),"")</f>
        <v/>
      </c>
      <c r="AP948" s="0" t="str">
        <f aca="false">IF(ISNUMBER($AE948),IF($AE948&gt;=25,100,IF($AE948&gt;=-75,50,0)),"")</f>
        <v/>
      </c>
      <c r="AQ948" s="0" t="str">
        <f aca="false">IF(ISNUMBER($AF948),IF($AF948&gt;0,100,IF($AF948&gt;=-50,50,0)),"")</f>
        <v/>
      </c>
      <c r="AR948" s="0" t="str">
        <f aca="false">IF(ISNUMBER($AG948),IF($AG948=1,100,IF($AG948=0,50,0)),"")</f>
        <v/>
      </c>
      <c r="AS948" s="0" t="str">
        <f aca="false">IF(ISNUMBER($AH948),IF($AH948&lt;0,100,IF($AH948&lt;=20,50,0)),"")</f>
        <v/>
      </c>
      <c r="AT948" s="0" t="str">
        <f aca="false">IF(ISNUMBER($AI948),IF($AI948&lt;0.95,100,IF($AI948&lt;=1,50,0)),"")</f>
        <v/>
      </c>
      <c r="AU948" s="0" t="str">
        <f aca="false">IF(ISNUMBER($AJ948),IF($AJ948&lt;30,0,IF($AJ948&lt;40,50,IF($AJ948&lt;=90,100,50))),"")</f>
        <v/>
      </c>
      <c r="AV948" s="0" t="str">
        <f aca="false">IF(ISNUMBER($AK948),IF($AK948&gt;-0.2,100,IF($AK948&gt;=-0.4,50,0)),"")</f>
        <v/>
      </c>
      <c r="AW948" s="59" t="n">
        <f aca="false">01_指標庫!$H$4*ISNUMBER($F948)+01_指標庫!$H$5*ISNUMBER($AA948)+01_指標庫!$H$6*ISNUMBER($G948)+01_指標庫!$H$7*ISNUMBER($H948)+01_指標庫!$H$8*ISNUMBER($AF948)+01_指標庫!$H$9*ISNUMBER($AG948)+01_指標庫!$H$10*ISNUMBER($AB948)+01_指標庫!$H$11*ISNUMBER($AC948)+01_指標庫!$H$12*ISNUMBER($AD948)+01_指標庫!$H$13*ISNUMBER($AE948)+01_指標庫!$H$14*ISNUMBER($I948)+01_指標庫!$H$15*ISNUMBER($AH948)+01_指標庫!$H$16*ISNUMBER($K948)+01_指標庫!$H$17*ISNUMBER($AI948)+01_指標庫!$H$18*ISNUMBER($AJ948)+01_指標庫!$H$19*ISNUMBER($AK948)+01_指標庫!$H$20*ISNUMBER($BB948)+01_指標庫!$H$21*ISNUMBER($BC948)</f>
        <v>51</v>
      </c>
      <c r="AX948" s="59" t="n">
        <f aca="false">IF(AW948=0,50,ROUND((01_指標庫!$H$4*IF(ISNUMBER($F948),L948,0)+01_指標庫!$H$5*IF(ISNUMBER($AA948),AL948,0)+01_指標庫!$H$6*IF(ISNUMBER($G948),M948,0)+01_指標庫!$H$7*IF(ISNUMBER($H948),N948,0)+01_指標庫!$H$8*IF(ISNUMBER($AF948),AQ948,0)+01_指標庫!$H$9*IF(ISNUMBER($AG948),AR948,0)+01_指標庫!$H$10*IF(ISNUMBER($AB948),AM948,0)+01_指標庫!$H$11*IF(ISNUMBER($AC948),AN948,0)+01_指標庫!$H$12*IF(ISNUMBER($AD948),AO948,0)+01_指標庫!$H$13*IF(ISNUMBER($AE948),AP948,0)+01_指標庫!$H$14*IF(ISNUMBER($I948),O948,0)+01_指標庫!$H$15*IF(ISNUMBER($AH948),AS948,0)+01_指標庫!$H$16*IF(ISNUMBER($K948),P948,0)+01_指標庫!$H$17*IF(ISNUMBER($AI948),AT948,0)+01_指標庫!$H$18*IF(ISNUMBER($AJ948),AU948,0)+01_指標庫!$H$19*IF(ISNUMBER($AK948),AV948,0)+01_指標庫!$H$20*IF(ISNUMBER($BB948),BB948,0)+01_指標庫!$H$21*IF(ISNUMBER($BC948),BC948,0))/AW948,1))</f>
        <v>27.5</v>
      </c>
      <c r="AY948" s="60"/>
      <c r="AZ948" s="60"/>
      <c r="BA948" s="58" t="n">
        <f aca="false">AVERAGE($E944:$E948)/AVERAGE($E939:$E948)-1</f>
        <v>0.00159351930934748</v>
      </c>
      <c r="BB948" s="59" t="n">
        <f aca="false">IF(ISNUMBER($BA948),IF(OR($S948&lt;=-0.03,$BA948&lt;-0.003),0,IF(OR($S948&lt;=-0.02,$BA948&lt;0.01),50,100)),"")</f>
        <v>50</v>
      </c>
      <c r="BC948" s="0" t="str">
        <f aca="false">IF(OR(COUNT($AZ948)=0,COUNT($AZ947)=0),"",IF(OR($AY948/$AZ947-1&lt;=-0.03,$AZ948/$AZ947-1&lt;=-0.045,IF(COUNT($AZ939:$AZ948)=10,AVERAGE($AZ944:$AZ948)/AVERAGE($AZ939:$AZ948)-1&lt;-0.01,FALSE())),0,IF(OR($AZ948/$AZ947-1&lt;=-0.02,IF(COUNT($AZ939:$AZ948)=10,AVERAGE($AZ944:$AZ948)/AVERAGE($AZ939:$AZ948)-1&lt;0.005,FALSE())),50,100)))</f>
        <v/>
      </c>
    </row>
    <row r="949" customFormat="false" ht="15" hidden="false" customHeight="true" outlineLevel="0" collapsed="false">
      <c r="A949" s="47" t="n">
        <v>945</v>
      </c>
      <c r="B949" s="48" t="n">
        <v>43929</v>
      </c>
      <c r="C949" s="47" t="n">
        <v>2020</v>
      </c>
      <c r="D949" s="49" t="s">
        <v>238</v>
      </c>
      <c r="E949" s="50" t="n">
        <v>8229.54</v>
      </c>
      <c r="F949" s="51" t="n">
        <v>0.003943</v>
      </c>
      <c r="G949" s="51" t="n">
        <v>-0.153229</v>
      </c>
      <c r="H949" s="52" t="n">
        <v>0.4082</v>
      </c>
      <c r="I949" s="53" t="n">
        <v>881</v>
      </c>
      <c r="J949" s="47" t="s">
        <v>235</v>
      </c>
      <c r="K949" s="54" t="n">
        <v>43.35</v>
      </c>
      <c r="L949" s="55" t="n">
        <f aca="false">IF(COUNT(F949)=0,50,IF(F949&gt;=0,100,IF(F949&gt;=-0.02,50,0)))</f>
        <v>100</v>
      </c>
      <c r="M949" s="55" t="n">
        <f aca="false">IF(COUNT(G949)=0,50,IF(G949&gt;-0.06,100,IF(G949&gt;-0.15,50,0)))</f>
        <v>0</v>
      </c>
      <c r="N949" s="55" t="n">
        <f aca="false">IF(COUNT(H949)=0,50,IF(H949&gt;=0.6,100,IF(H949&gt;=0.4,50,0)))</f>
        <v>50</v>
      </c>
      <c r="O949" s="55" t="n">
        <f aca="false">IF(COUNT(I949)=0,50,IF(J949="proxy_vix",50,IF(I949&lt;350,100,IF(I949&lt;=450,50,0))))</f>
        <v>0</v>
      </c>
      <c r="P949" s="55" t="n">
        <f aca="false">IF(COUNT(K949)=0,50,IF(K949&lt;20,100,IF(K949&lt;=25,50,0)))</f>
        <v>0</v>
      </c>
      <c r="Q949" s="54"/>
      <c r="R949" s="47"/>
      <c r="S949" s="51" t="n">
        <f aca="false">$E949/$E948-1</f>
        <v>0.0223907390819835</v>
      </c>
      <c r="T949" s="56" t="n">
        <f aca="false">$K949/$K948-1</f>
        <v>-0.0717344753747323</v>
      </c>
      <c r="V949" s="57"/>
      <c r="W949" s="57"/>
      <c r="Y949" s="1" t="str">
        <f aca="false">IF(AX949&gt;=70,"EASY",IF(AX949&gt;40,"UNCERTAIN","HARD"))</f>
        <v>UNCERTAIN</v>
      </c>
      <c r="AA949" s="58" t="n">
        <f aca="false">IF($A949&lt;200,"",AVERAGE($E900:$E949)/AVERAGE($E750:$E949)-1)</f>
        <v>0.0327193145519566</v>
      </c>
      <c r="AB949" s="59" t="n">
        <f aca="false">LOOKUP($B949,07_L1政策步階!$A$4:$A$14,07_L1政策步階!$C$4:$C$14)</f>
        <v>1</v>
      </c>
      <c r="AC949" s="57"/>
      <c r="AD949" s="57"/>
      <c r="AE949" s="57"/>
      <c r="AF949" s="57"/>
      <c r="AG949" s="57"/>
      <c r="AH949" s="57"/>
      <c r="AI949" s="57"/>
      <c r="AJ949" s="57"/>
      <c r="AK949" s="57"/>
      <c r="AL949" s="59" t="n">
        <f aca="false">IF(ISNUMBER($AA949),IF($AA949&gt;=0.005,100,IF($AA949&gt;=-0.015,50,0)),"")</f>
        <v>100</v>
      </c>
      <c r="AM949" s="59" t="n">
        <f aca="false">IF(ISNUMBER($AB949),IF($AB949=1,100,IF($AB949=0,50,0)),"")</f>
        <v>100</v>
      </c>
      <c r="AN949" s="0" t="str">
        <f aca="false">IF(ISNUMBER($AC949),IF($AC949&gt;=0.001,100,IF($AC949&gt;=-0.003,50,0)),"")</f>
        <v/>
      </c>
      <c r="AO949" s="0" t="str">
        <f aca="false">IF(ISNUMBER($AD949),IF($AD949&gt;=0.04,100,IF($AD949&gt;=0,50,0)),"")</f>
        <v/>
      </c>
      <c r="AP949" s="0" t="str">
        <f aca="false">IF(ISNUMBER($AE949),IF($AE949&gt;=25,100,IF($AE949&gt;=-75,50,0)),"")</f>
        <v/>
      </c>
      <c r="AQ949" s="0" t="str">
        <f aca="false">IF(ISNUMBER($AF949),IF($AF949&gt;0,100,IF($AF949&gt;=-50,50,0)),"")</f>
        <v/>
      </c>
      <c r="AR949" s="0" t="str">
        <f aca="false">IF(ISNUMBER($AG949),IF($AG949=1,100,IF($AG949=0,50,0)),"")</f>
        <v/>
      </c>
      <c r="AS949" s="0" t="str">
        <f aca="false">IF(ISNUMBER($AH949),IF($AH949&lt;0,100,IF($AH949&lt;=20,50,0)),"")</f>
        <v/>
      </c>
      <c r="AT949" s="0" t="str">
        <f aca="false">IF(ISNUMBER($AI949),IF($AI949&lt;0.95,100,IF($AI949&lt;=1,50,0)),"")</f>
        <v/>
      </c>
      <c r="AU949" s="0" t="str">
        <f aca="false">IF(ISNUMBER($AJ949),IF($AJ949&lt;30,0,IF($AJ949&lt;40,50,IF($AJ949&lt;=90,100,50))),"")</f>
        <v/>
      </c>
      <c r="AV949" s="0" t="str">
        <f aca="false">IF(ISNUMBER($AK949),IF($AK949&gt;-0.2,100,IF($AK949&gt;=-0.4,50,0)),"")</f>
        <v/>
      </c>
      <c r="AW949" s="59" t="n">
        <f aca="false">01_指標庫!$H$4*ISNUMBER($F949)+01_指標庫!$H$5*ISNUMBER($AA949)+01_指標庫!$H$6*ISNUMBER($G949)+01_指標庫!$H$7*ISNUMBER($H949)+01_指標庫!$H$8*ISNUMBER($AF949)+01_指標庫!$H$9*ISNUMBER($AG949)+01_指標庫!$H$10*ISNUMBER($AB949)+01_指標庫!$H$11*ISNUMBER($AC949)+01_指標庫!$H$12*ISNUMBER($AD949)+01_指標庫!$H$13*ISNUMBER($AE949)+01_指標庫!$H$14*ISNUMBER($I949)+01_指標庫!$H$15*ISNUMBER($AH949)+01_指標庫!$H$16*ISNUMBER($K949)+01_指標庫!$H$17*ISNUMBER($AI949)+01_指標庫!$H$18*ISNUMBER($AJ949)+01_指標庫!$H$19*ISNUMBER($AK949)+01_指標庫!$H$20*ISNUMBER($BB949)+01_指標庫!$H$21*ISNUMBER($BC949)</f>
        <v>51</v>
      </c>
      <c r="AX949" s="59" t="n">
        <f aca="false">IF(AW949=0,50,ROUND((01_指標庫!$H$4*IF(ISNUMBER($F949),L949,0)+01_指標庫!$H$5*IF(ISNUMBER($AA949),AL949,0)+01_指標庫!$H$6*IF(ISNUMBER($G949),M949,0)+01_指標庫!$H$7*IF(ISNUMBER($H949),N949,0)+01_指標庫!$H$8*IF(ISNUMBER($AF949),AQ949,0)+01_指標庫!$H$9*IF(ISNUMBER($AG949),AR949,0)+01_指標庫!$H$10*IF(ISNUMBER($AB949),AM949,0)+01_指標庫!$H$11*IF(ISNUMBER($AC949),AN949,0)+01_指標庫!$H$12*IF(ISNUMBER($AD949),AO949,0)+01_指標庫!$H$13*IF(ISNUMBER($AE949),AP949,0)+01_指標庫!$H$14*IF(ISNUMBER($I949),O949,0)+01_指標庫!$H$15*IF(ISNUMBER($AH949),AS949,0)+01_指標庫!$H$16*IF(ISNUMBER($K949),P949,0)+01_指標庫!$H$17*IF(ISNUMBER($AI949),AT949,0)+01_指標庫!$H$18*IF(ISNUMBER($AJ949),AU949,0)+01_指標庫!$H$19*IF(ISNUMBER($AK949),AV949,0)+01_指標庫!$H$20*IF(ISNUMBER($BB949),BB949,0)+01_指標庫!$H$21*IF(ISNUMBER($BC949),BC949,0))/AW949,1))</f>
        <v>49</v>
      </c>
      <c r="AY949" s="60"/>
      <c r="AZ949" s="60"/>
      <c r="BA949" s="58" t="n">
        <f aca="false">AVERAGE($E945:$E949)/AVERAGE($E940:$E949)-1</f>
        <v>0.0108695068375921</v>
      </c>
      <c r="BB949" s="59" t="n">
        <f aca="false">IF(ISNUMBER($BA949),IF(OR($S949&lt;=-0.03,$BA949&lt;-0.003),0,IF(OR($S949&lt;=-0.02,$BA949&lt;0.01),50,100)),"")</f>
        <v>100</v>
      </c>
      <c r="BC949" s="0" t="str">
        <f aca="false">IF(OR(COUNT($AZ949)=0,COUNT($AZ948)=0),"",IF(OR($AY949/$AZ948-1&lt;=-0.03,$AZ949/$AZ948-1&lt;=-0.045,IF(COUNT($AZ940:$AZ949)=10,AVERAGE($AZ945:$AZ949)/AVERAGE($AZ940:$AZ949)-1&lt;-0.01,FALSE())),0,IF(OR($AZ949/$AZ948-1&lt;=-0.02,IF(COUNT($AZ940:$AZ949)=10,AVERAGE($AZ945:$AZ949)/AVERAGE($AZ940:$AZ949)-1&lt;0.005,FALSE())),50,100)))</f>
        <v/>
      </c>
    </row>
    <row r="950" customFormat="false" ht="15" hidden="false" customHeight="true" outlineLevel="0" collapsed="false">
      <c r="A950" s="47" t="n">
        <v>946</v>
      </c>
      <c r="B950" s="48" t="n">
        <v>43930</v>
      </c>
      <c r="C950" s="47" t="n">
        <v>2020</v>
      </c>
      <c r="D950" s="49" t="s">
        <v>239</v>
      </c>
      <c r="E950" s="50" t="n">
        <v>8238.53</v>
      </c>
      <c r="F950" s="51" t="n">
        <v>0.004643</v>
      </c>
      <c r="G950" s="51" t="n">
        <v>-0.152304</v>
      </c>
      <c r="H950" s="52" t="n">
        <v>0.3878</v>
      </c>
      <c r="I950" s="53" t="n">
        <v>796</v>
      </c>
      <c r="J950" s="47" t="s">
        <v>235</v>
      </c>
      <c r="K950" s="54" t="n">
        <v>41.67</v>
      </c>
      <c r="L950" s="55" t="n">
        <f aca="false">IF(COUNT(F950)=0,50,IF(F950&gt;=0,100,IF(F950&gt;=-0.02,50,0)))</f>
        <v>100</v>
      </c>
      <c r="M950" s="55" t="n">
        <f aca="false">IF(COUNT(G950)=0,50,IF(G950&gt;-0.06,100,IF(G950&gt;-0.15,50,0)))</f>
        <v>0</v>
      </c>
      <c r="N950" s="55" t="n">
        <f aca="false">IF(COUNT(H950)=0,50,IF(H950&gt;=0.6,100,IF(H950&gt;=0.4,50,0)))</f>
        <v>0</v>
      </c>
      <c r="O950" s="55" t="n">
        <f aca="false">IF(COUNT(I950)=0,50,IF(J950="proxy_vix",50,IF(I950&lt;350,100,IF(I950&lt;=450,50,0))))</f>
        <v>0</v>
      </c>
      <c r="P950" s="55" t="n">
        <f aca="false">IF(COUNT(K950)=0,50,IF(K950&lt;20,100,IF(K950&lt;=25,50,0)))</f>
        <v>0</v>
      </c>
      <c r="Q950" s="54"/>
      <c r="R950" s="47"/>
      <c r="S950" s="51" t="n">
        <f aca="false">$E950/$E949-1</f>
        <v>0.00109240613691641</v>
      </c>
      <c r="T950" s="56" t="n">
        <f aca="false">$K950/$K949-1</f>
        <v>-0.0387543252595156</v>
      </c>
      <c r="V950" s="57"/>
      <c r="W950" s="61"/>
      <c r="Y950" s="1" t="str">
        <f aca="false">IF(AX950&gt;=70,"EASY",IF(AX950&gt;40,"UNCERTAIN","HARD"))</f>
        <v>UNCERTAIN</v>
      </c>
      <c r="AA950" s="58" t="n">
        <f aca="false">IF($A950&lt;200,"",AVERAGE($E901:$E950)/AVERAGE($E751:$E950)-1)</f>
        <v>0.0302069665200928</v>
      </c>
      <c r="AB950" s="59" t="n">
        <f aca="false">LOOKUP($B950,07_L1政策步階!$A$4:$A$14,07_L1政策步階!$C$4:$C$14)</f>
        <v>1</v>
      </c>
      <c r="AC950" s="57"/>
      <c r="AD950" s="57"/>
      <c r="AE950" s="57"/>
      <c r="AF950" s="57"/>
      <c r="AG950" s="57"/>
      <c r="AH950" s="57"/>
      <c r="AI950" s="57"/>
      <c r="AJ950" s="57"/>
      <c r="AK950" s="57"/>
      <c r="AL950" s="59" t="n">
        <f aca="false">IF(ISNUMBER($AA950),IF($AA950&gt;=0.005,100,IF($AA950&gt;=-0.015,50,0)),"")</f>
        <v>100</v>
      </c>
      <c r="AM950" s="59" t="n">
        <f aca="false">IF(ISNUMBER($AB950),IF($AB950=1,100,IF($AB950=0,50,0)),"")</f>
        <v>100</v>
      </c>
      <c r="AN950" s="0" t="str">
        <f aca="false">IF(ISNUMBER($AC950),IF($AC950&gt;=0.001,100,IF($AC950&gt;=-0.003,50,0)),"")</f>
        <v/>
      </c>
      <c r="AO950" s="0" t="str">
        <f aca="false">IF(ISNUMBER($AD950),IF($AD950&gt;=0.04,100,IF($AD950&gt;=0,50,0)),"")</f>
        <v/>
      </c>
      <c r="AP950" s="0" t="str">
        <f aca="false">IF(ISNUMBER($AE950),IF($AE950&gt;=25,100,IF($AE950&gt;=-75,50,0)),"")</f>
        <v/>
      </c>
      <c r="AQ950" s="0" t="str">
        <f aca="false">IF(ISNUMBER($AF950),IF($AF950&gt;0,100,IF($AF950&gt;=-50,50,0)),"")</f>
        <v/>
      </c>
      <c r="AR950" s="0" t="str">
        <f aca="false">IF(ISNUMBER($AG950),IF($AG950=1,100,IF($AG950=0,50,0)),"")</f>
        <v/>
      </c>
      <c r="AS950" s="0" t="str">
        <f aca="false">IF(ISNUMBER($AH950),IF($AH950&lt;0,100,IF($AH950&lt;=20,50,0)),"")</f>
        <v/>
      </c>
      <c r="AT950" s="0" t="str">
        <f aca="false">IF(ISNUMBER($AI950),IF($AI950&lt;0.95,100,IF($AI950&lt;=1,50,0)),"")</f>
        <v/>
      </c>
      <c r="AU950" s="0" t="str">
        <f aca="false">IF(ISNUMBER($AJ950),IF($AJ950&lt;30,0,IF($AJ950&lt;40,50,IF($AJ950&lt;=90,100,50))),"")</f>
        <v/>
      </c>
      <c r="AV950" s="0" t="str">
        <f aca="false">IF(ISNUMBER($AK950),IF($AK950&gt;-0.2,100,IF($AK950&gt;=-0.4,50,0)),"")</f>
        <v/>
      </c>
      <c r="AW950" s="59" t="n">
        <f aca="false">01_指標庫!$H$4*ISNUMBER($F950)+01_指標庫!$H$5*ISNUMBER($AA950)+01_指標庫!$H$6*ISNUMBER($G950)+01_指標庫!$H$7*ISNUMBER($H950)+01_指標庫!$H$8*ISNUMBER($AF950)+01_指標庫!$H$9*ISNUMBER($AG950)+01_指標庫!$H$10*ISNUMBER($AB950)+01_指標庫!$H$11*ISNUMBER($AC950)+01_指標庫!$H$12*ISNUMBER($AD950)+01_指標庫!$H$13*ISNUMBER($AE950)+01_指標庫!$H$14*ISNUMBER($I950)+01_指標庫!$H$15*ISNUMBER($AH950)+01_指標庫!$H$16*ISNUMBER($K950)+01_指標庫!$H$17*ISNUMBER($AI950)+01_指標庫!$H$18*ISNUMBER($AJ950)+01_指標庫!$H$19*ISNUMBER($AK950)+01_指標庫!$H$20*ISNUMBER($BB950)+01_指標庫!$H$21*ISNUMBER($BC950)</f>
        <v>51</v>
      </c>
      <c r="AX950" s="59" t="n">
        <f aca="false">IF(AW950=0,50,ROUND((01_指標庫!$H$4*IF(ISNUMBER($F950),L950,0)+01_指標庫!$H$5*IF(ISNUMBER($AA950),AL950,0)+01_指標庫!$H$6*IF(ISNUMBER($G950),M950,0)+01_指標庫!$H$7*IF(ISNUMBER($H950),N950,0)+01_指標庫!$H$8*IF(ISNUMBER($AF950),AQ950,0)+01_指標庫!$H$9*IF(ISNUMBER($AG950),AR950,0)+01_指標庫!$H$10*IF(ISNUMBER($AB950),AM950,0)+01_指標庫!$H$11*IF(ISNUMBER($AC950),AN950,0)+01_指標庫!$H$12*IF(ISNUMBER($AD950),AO950,0)+01_指標庫!$H$13*IF(ISNUMBER($AE950),AP950,0)+01_指標庫!$H$14*IF(ISNUMBER($I950),O950,0)+01_指標庫!$H$15*IF(ISNUMBER($AH950),AS950,0)+01_指標庫!$H$16*IF(ISNUMBER($K950),P950,0)+01_指標庫!$H$17*IF(ISNUMBER($AI950),AT950,0)+01_指標庫!$H$18*IF(ISNUMBER($AJ950),AU950,0)+01_指標庫!$H$19*IF(ISNUMBER($AK950),AV950,0)+01_指標庫!$H$20*IF(ISNUMBER($BB950),BB950,0)+01_指標庫!$H$21*IF(ISNUMBER($BC950),BC950,0))/AW950,1))</f>
        <v>41.2</v>
      </c>
      <c r="AY950" s="60"/>
      <c r="AZ950" s="60"/>
      <c r="BA950" s="58" t="n">
        <f aca="false">AVERAGE($E946:$E950)/AVERAGE($E941:$E950)-1</f>
        <v>0.0218273546797441</v>
      </c>
      <c r="BB950" s="59" t="n">
        <f aca="false">IF(ISNUMBER($BA950),IF(OR($S950&lt;=-0.03,$BA950&lt;-0.003),0,IF(OR($S950&lt;=-0.02,$BA950&lt;0.01),50,100)),"")</f>
        <v>100</v>
      </c>
      <c r="BC950" s="0" t="str">
        <f aca="false">IF(OR(COUNT($AZ950)=0,COUNT($AZ949)=0),"",IF(OR($AY950/$AZ949-1&lt;=-0.03,$AZ950/$AZ949-1&lt;=-0.045,IF(COUNT($AZ941:$AZ950)=10,AVERAGE($AZ946:$AZ950)/AVERAGE($AZ941:$AZ950)-1&lt;-0.01,FALSE())),0,IF(OR($AZ950/$AZ949-1&lt;=-0.02,IF(COUNT($AZ941:$AZ950)=10,AVERAGE($AZ946:$AZ950)/AVERAGE($AZ941:$AZ950)-1&lt;0.005,FALSE())),50,100)))</f>
        <v/>
      </c>
    </row>
    <row r="951" customFormat="false" ht="15" hidden="false" customHeight="true" outlineLevel="0" collapsed="false">
      <c r="A951" s="47" t="n">
        <v>947</v>
      </c>
      <c r="B951" s="48" t="n">
        <v>43934</v>
      </c>
      <c r="C951" s="47" t="n">
        <v>2020</v>
      </c>
      <c r="D951" s="49" t="s">
        <v>236</v>
      </c>
      <c r="E951" s="50" t="n">
        <v>8332.74</v>
      </c>
      <c r="F951" s="51" t="n">
        <v>0.015695</v>
      </c>
      <c r="G951" s="51" t="n">
        <v>-0.14261</v>
      </c>
      <c r="H951" s="52" t="n">
        <v>0.3878</v>
      </c>
      <c r="I951" s="53" t="n">
        <v>770</v>
      </c>
      <c r="J951" s="47" t="s">
        <v>235</v>
      </c>
      <c r="K951" s="54" t="n">
        <v>41.17</v>
      </c>
      <c r="L951" s="55" t="n">
        <f aca="false">IF(COUNT(F951)=0,50,IF(F951&gt;=0,100,IF(F951&gt;=-0.02,50,0)))</f>
        <v>100</v>
      </c>
      <c r="M951" s="55" t="n">
        <f aca="false">IF(COUNT(G951)=0,50,IF(G951&gt;-0.06,100,IF(G951&gt;-0.15,50,0)))</f>
        <v>50</v>
      </c>
      <c r="N951" s="55" t="n">
        <f aca="false">IF(COUNT(H951)=0,50,IF(H951&gt;=0.6,100,IF(H951&gt;=0.4,50,0)))</f>
        <v>0</v>
      </c>
      <c r="O951" s="55" t="n">
        <f aca="false">IF(COUNT(I951)=0,50,IF(J951="proxy_vix",50,IF(I951&lt;350,100,IF(I951&lt;=450,50,0))))</f>
        <v>0</v>
      </c>
      <c r="P951" s="55" t="n">
        <f aca="false">IF(COUNT(K951)=0,50,IF(K951&lt;20,100,IF(K951&lt;=25,50,0)))</f>
        <v>0</v>
      </c>
      <c r="Q951" s="54"/>
      <c r="R951" s="47"/>
      <c r="S951" s="51" t="n">
        <f aca="false">$E951/$E950-1</f>
        <v>0.0114352924611549</v>
      </c>
      <c r="T951" s="56" t="n">
        <f aca="false">$K951/$K950-1</f>
        <v>-0.0119990400767939</v>
      </c>
      <c r="V951" s="57"/>
      <c r="W951" s="57"/>
      <c r="Y951" s="1" t="str">
        <f aca="false">IF(AX951&gt;=70,"EASY",IF(AX951&gt;40,"UNCERTAIN","HARD"))</f>
        <v>UNCERTAIN</v>
      </c>
      <c r="AA951" s="58" t="n">
        <f aca="false">IF($A951&lt;200,"",AVERAGE($E902:$E951)/AVERAGE($E752:$E951)-1)</f>
        <v>0.0278054459109789</v>
      </c>
      <c r="AB951" s="59" t="n">
        <f aca="false">LOOKUP($B951,07_L1政策步階!$A$4:$A$14,07_L1政策步階!$C$4:$C$14)</f>
        <v>1</v>
      </c>
      <c r="AC951" s="57"/>
      <c r="AD951" s="57"/>
      <c r="AE951" s="57"/>
      <c r="AF951" s="57"/>
      <c r="AG951" s="57"/>
      <c r="AH951" s="57"/>
      <c r="AI951" s="57"/>
      <c r="AJ951" s="57"/>
      <c r="AK951" s="57"/>
      <c r="AL951" s="59" t="n">
        <f aca="false">IF(ISNUMBER($AA951),IF($AA951&gt;=0.005,100,IF($AA951&gt;=-0.015,50,0)),"")</f>
        <v>100</v>
      </c>
      <c r="AM951" s="59" t="n">
        <f aca="false">IF(ISNUMBER($AB951),IF($AB951=1,100,IF($AB951=0,50,0)),"")</f>
        <v>100</v>
      </c>
      <c r="AN951" s="0" t="str">
        <f aca="false">IF(ISNUMBER($AC951),IF($AC951&gt;=0.001,100,IF($AC951&gt;=-0.003,50,0)),"")</f>
        <v/>
      </c>
      <c r="AO951" s="0" t="str">
        <f aca="false">IF(ISNUMBER($AD951),IF($AD951&gt;=0.04,100,IF($AD951&gt;=0,50,0)),"")</f>
        <v/>
      </c>
      <c r="AP951" s="0" t="str">
        <f aca="false">IF(ISNUMBER($AE951),IF($AE951&gt;=25,100,IF($AE951&gt;=-75,50,0)),"")</f>
        <v/>
      </c>
      <c r="AQ951" s="0" t="str">
        <f aca="false">IF(ISNUMBER($AF951),IF($AF951&gt;0,100,IF($AF951&gt;=-50,50,0)),"")</f>
        <v/>
      </c>
      <c r="AR951" s="0" t="str">
        <f aca="false">IF(ISNUMBER($AG951),IF($AG951=1,100,IF($AG951=0,50,0)),"")</f>
        <v/>
      </c>
      <c r="AS951" s="0" t="str">
        <f aca="false">IF(ISNUMBER($AH951),IF($AH951&lt;0,100,IF($AH951&lt;=20,50,0)),"")</f>
        <v/>
      </c>
      <c r="AT951" s="0" t="str">
        <f aca="false">IF(ISNUMBER($AI951),IF($AI951&lt;0.95,100,IF($AI951&lt;=1,50,0)),"")</f>
        <v/>
      </c>
      <c r="AU951" s="0" t="str">
        <f aca="false">IF(ISNUMBER($AJ951),IF($AJ951&lt;30,0,IF($AJ951&lt;40,50,IF($AJ951&lt;=90,100,50))),"")</f>
        <v/>
      </c>
      <c r="AV951" s="0" t="str">
        <f aca="false">IF(ISNUMBER($AK951),IF($AK951&gt;-0.2,100,IF($AK951&gt;=-0.4,50,0)),"")</f>
        <v/>
      </c>
      <c r="AW951" s="59" t="n">
        <f aca="false">01_指標庫!$H$4*ISNUMBER($F951)+01_指標庫!$H$5*ISNUMBER($AA951)+01_指標庫!$H$6*ISNUMBER($G951)+01_指標庫!$H$7*ISNUMBER($H951)+01_指標庫!$H$8*ISNUMBER($AF951)+01_指標庫!$H$9*ISNUMBER($AG951)+01_指標庫!$H$10*ISNUMBER($AB951)+01_指標庫!$H$11*ISNUMBER($AC951)+01_指標庫!$H$12*ISNUMBER($AD951)+01_指標庫!$H$13*ISNUMBER($AE951)+01_指標庫!$H$14*ISNUMBER($I951)+01_指標庫!$H$15*ISNUMBER($AH951)+01_指標庫!$H$16*ISNUMBER($K951)+01_指標庫!$H$17*ISNUMBER($AI951)+01_指標庫!$H$18*ISNUMBER($AJ951)+01_指標庫!$H$19*ISNUMBER($AK951)+01_指標庫!$H$20*ISNUMBER($BB951)+01_指標庫!$H$21*ISNUMBER($BC951)</f>
        <v>51</v>
      </c>
      <c r="AX951" s="59" t="n">
        <f aca="false">IF(AW951=0,50,ROUND((01_指標庫!$H$4*IF(ISNUMBER($F951),L951,0)+01_指標庫!$H$5*IF(ISNUMBER($AA951),AL951,0)+01_指標庫!$H$6*IF(ISNUMBER($G951),M951,0)+01_指標庫!$H$7*IF(ISNUMBER($H951),N951,0)+01_指標庫!$H$8*IF(ISNUMBER($AF951),AQ951,0)+01_指標庫!$H$9*IF(ISNUMBER($AG951),AR951,0)+01_指標庫!$H$10*IF(ISNUMBER($AB951),AM951,0)+01_指標庫!$H$11*IF(ISNUMBER($AC951),AN951,0)+01_指標庫!$H$12*IF(ISNUMBER($AD951),AO951,0)+01_指標庫!$H$13*IF(ISNUMBER($AE951),AP951,0)+01_指標庫!$H$14*IF(ISNUMBER($I951),O951,0)+01_指標庫!$H$15*IF(ISNUMBER($AH951),AS951,0)+01_指標庫!$H$16*IF(ISNUMBER($K951),P951,0)+01_指標庫!$H$17*IF(ISNUMBER($AI951),AT951,0)+01_指標庫!$H$18*IF(ISNUMBER($AJ951),AU951,0)+01_指標庫!$H$19*IF(ISNUMBER($AK951),AV951,0)+01_指標庫!$H$20*IF(ISNUMBER($BB951),BB951,0)+01_指標庫!$H$21*IF(ISNUMBER($BC951),BC951,0))/AW951,1))</f>
        <v>49</v>
      </c>
      <c r="AY951" s="60"/>
      <c r="AZ951" s="60"/>
      <c r="BA951" s="58" t="n">
        <f aca="false">AVERAGE($E947:$E951)/AVERAGE($E942:$E951)-1</f>
        <v>0.0325311363465803</v>
      </c>
      <c r="BB951" s="59" t="n">
        <f aca="false">IF(ISNUMBER($BA951),IF(OR($S951&lt;=-0.03,$BA951&lt;-0.003),0,IF(OR($S951&lt;=-0.02,$BA951&lt;0.01),50,100)),"")</f>
        <v>100</v>
      </c>
      <c r="BC951" s="0" t="str">
        <f aca="false">IF(OR(COUNT($AZ951)=0,COUNT($AZ950)=0),"",IF(OR($AY951/$AZ950-1&lt;=-0.03,$AZ951/$AZ950-1&lt;=-0.045,IF(COUNT($AZ942:$AZ951)=10,AVERAGE($AZ947:$AZ951)/AVERAGE($AZ942:$AZ951)-1&lt;-0.01,FALSE())),0,IF(OR($AZ951/$AZ950-1&lt;=-0.02,IF(COUNT($AZ942:$AZ951)=10,AVERAGE($AZ947:$AZ951)/AVERAGE($AZ942:$AZ951)-1&lt;0.005,FALSE())),50,100)))</f>
        <v/>
      </c>
    </row>
    <row r="952" customFormat="false" ht="15" hidden="false" customHeight="true" outlineLevel="0" collapsed="false">
      <c r="A952" s="47" t="n">
        <v>948</v>
      </c>
      <c r="B952" s="48" t="n">
        <v>43935</v>
      </c>
      <c r="C952" s="47" t="n">
        <v>2020</v>
      </c>
      <c r="D952" s="49" t="s">
        <v>237</v>
      </c>
      <c r="E952" s="50" t="n">
        <v>8692.16</v>
      </c>
      <c r="F952" s="51" t="n">
        <v>0.058837</v>
      </c>
      <c r="G952" s="51" t="n">
        <v>-0.105628</v>
      </c>
      <c r="H952" s="52" t="n">
        <v>0.4286</v>
      </c>
      <c r="I952" s="53" t="n">
        <v>735</v>
      </c>
      <c r="J952" s="47" t="s">
        <v>235</v>
      </c>
      <c r="K952" s="54" t="n">
        <v>37.76</v>
      </c>
      <c r="L952" s="55" t="n">
        <f aca="false">IF(COUNT(F952)=0,50,IF(F952&gt;=0,100,IF(F952&gt;=-0.02,50,0)))</f>
        <v>100</v>
      </c>
      <c r="M952" s="55" t="n">
        <f aca="false">IF(COUNT(G952)=0,50,IF(G952&gt;-0.06,100,IF(G952&gt;-0.15,50,0)))</f>
        <v>50</v>
      </c>
      <c r="N952" s="55" t="n">
        <f aca="false">IF(COUNT(H952)=0,50,IF(H952&gt;=0.6,100,IF(H952&gt;=0.4,50,0)))</f>
        <v>50</v>
      </c>
      <c r="O952" s="55" t="n">
        <f aca="false">IF(COUNT(I952)=0,50,IF(J952="proxy_vix",50,IF(I952&lt;350,100,IF(I952&lt;=450,50,0))))</f>
        <v>0</v>
      </c>
      <c r="P952" s="55" t="n">
        <f aca="false">IF(COUNT(K952)=0,50,IF(K952&lt;20,100,IF(K952&lt;=25,50,0)))</f>
        <v>0</v>
      </c>
      <c r="Q952" s="54"/>
      <c r="R952" s="47"/>
      <c r="S952" s="51" t="n">
        <f aca="false">$E952/$E951-1</f>
        <v>0.0431334711031426</v>
      </c>
      <c r="T952" s="56" t="n">
        <f aca="false">$K952/$K951-1</f>
        <v>-0.0828273014330825</v>
      </c>
      <c r="V952" s="57"/>
      <c r="W952" s="57"/>
      <c r="Y952" s="1" t="str">
        <f aca="false">IF(AX952&gt;=70,"EASY",IF(AX952&gt;40,"UNCERTAIN","HARD"))</f>
        <v>UNCERTAIN</v>
      </c>
      <c r="AA952" s="58" t="n">
        <f aca="false">IF($A952&lt;200,"",AVERAGE($E903:$E952)/AVERAGE($E753:$E952)-1)</f>
        <v>0.0264281477771713</v>
      </c>
      <c r="AB952" s="59" t="n">
        <f aca="false">LOOKUP($B952,07_L1政策步階!$A$4:$A$14,07_L1政策步階!$C$4:$C$14)</f>
        <v>1</v>
      </c>
      <c r="AC952" s="57"/>
      <c r="AD952" s="57"/>
      <c r="AE952" s="57"/>
      <c r="AF952" s="57"/>
      <c r="AG952" s="57"/>
      <c r="AH952" s="57"/>
      <c r="AI952" s="57"/>
      <c r="AJ952" s="57"/>
      <c r="AK952" s="57"/>
      <c r="AL952" s="59" t="n">
        <f aca="false">IF(ISNUMBER($AA952),IF($AA952&gt;=0.005,100,IF($AA952&gt;=-0.015,50,0)),"")</f>
        <v>100</v>
      </c>
      <c r="AM952" s="59" t="n">
        <f aca="false">IF(ISNUMBER($AB952),IF($AB952=1,100,IF($AB952=0,50,0)),"")</f>
        <v>100</v>
      </c>
      <c r="AN952" s="0" t="str">
        <f aca="false">IF(ISNUMBER($AC952),IF($AC952&gt;=0.001,100,IF($AC952&gt;=-0.003,50,0)),"")</f>
        <v/>
      </c>
      <c r="AO952" s="0" t="str">
        <f aca="false">IF(ISNUMBER($AD952),IF($AD952&gt;=0.04,100,IF($AD952&gt;=0,50,0)),"")</f>
        <v/>
      </c>
      <c r="AP952" s="0" t="str">
        <f aca="false">IF(ISNUMBER($AE952),IF($AE952&gt;=25,100,IF($AE952&gt;=-75,50,0)),"")</f>
        <v/>
      </c>
      <c r="AQ952" s="0" t="str">
        <f aca="false">IF(ISNUMBER($AF952),IF($AF952&gt;0,100,IF($AF952&gt;=-50,50,0)),"")</f>
        <v/>
      </c>
      <c r="AR952" s="0" t="str">
        <f aca="false">IF(ISNUMBER($AG952),IF($AG952=1,100,IF($AG952=0,50,0)),"")</f>
        <v/>
      </c>
      <c r="AS952" s="0" t="str">
        <f aca="false">IF(ISNUMBER($AH952),IF($AH952&lt;0,100,IF($AH952&lt;=20,50,0)),"")</f>
        <v/>
      </c>
      <c r="AT952" s="0" t="str">
        <f aca="false">IF(ISNUMBER($AI952),IF($AI952&lt;0.95,100,IF($AI952&lt;=1,50,0)),"")</f>
        <v/>
      </c>
      <c r="AU952" s="0" t="str">
        <f aca="false">IF(ISNUMBER($AJ952),IF($AJ952&lt;30,0,IF($AJ952&lt;40,50,IF($AJ952&lt;=90,100,50))),"")</f>
        <v/>
      </c>
      <c r="AV952" s="0" t="str">
        <f aca="false">IF(ISNUMBER($AK952),IF($AK952&gt;-0.2,100,IF($AK952&gt;=-0.4,50,0)),"")</f>
        <v/>
      </c>
      <c r="AW952" s="59" t="n">
        <f aca="false">01_指標庫!$H$4*ISNUMBER($F952)+01_指標庫!$H$5*ISNUMBER($AA952)+01_指標庫!$H$6*ISNUMBER($G952)+01_指標庫!$H$7*ISNUMBER($H952)+01_指標庫!$H$8*ISNUMBER($AF952)+01_指標庫!$H$9*ISNUMBER($AG952)+01_指標庫!$H$10*ISNUMBER($AB952)+01_指標庫!$H$11*ISNUMBER($AC952)+01_指標庫!$H$12*ISNUMBER($AD952)+01_指標庫!$H$13*ISNUMBER($AE952)+01_指標庫!$H$14*ISNUMBER($I952)+01_指標庫!$H$15*ISNUMBER($AH952)+01_指標庫!$H$16*ISNUMBER($K952)+01_指標庫!$H$17*ISNUMBER($AI952)+01_指標庫!$H$18*ISNUMBER($AJ952)+01_指標庫!$H$19*ISNUMBER($AK952)+01_指標庫!$H$20*ISNUMBER($BB952)+01_指標庫!$H$21*ISNUMBER($BC952)</f>
        <v>51</v>
      </c>
      <c r="AX952" s="59" t="n">
        <f aca="false">IF(AW952=0,50,ROUND((01_指標庫!$H$4*IF(ISNUMBER($F952),L952,0)+01_指標庫!$H$5*IF(ISNUMBER($AA952),AL952,0)+01_指標庫!$H$6*IF(ISNUMBER($G952),M952,0)+01_指標庫!$H$7*IF(ISNUMBER($H952),N952,0)+01_指標庫!$H$8*IF(ISNUMBER($AF952),AQ952,0)+01_指標庫!$H$9*IF(ISNUMBER($AG952),AR952,0)+01_指標庫!$H$10*IF(ISNUMBER($AB952),AM952,0)+01_指標庫!$H$11*IF(ISNUMBER($AC952),AN952,0)+01_指標庫!$H$12*IF(ISNUMBER($AD952),AO952,0)+01_指標庫!$H$13*IF(ISNUMBER($AE952),AP952,0)+01_指標庫!$H$14*IF(ISNUMBER($I952),O952,0)+01_指標庫!$H$15*IF(ISNUMBER($AH952),AS952,0)+01_指標庫!$H$16*IF(ISNUMBER($K952),P952,0)+01_指標庫!$H$17*IF(ISNUMBER($AI952),AT952,0)+01_指標庫!$H$18*IF(ISNUMBER($AJ952),AU952,0)+01_指標庫!$H$19*IF(ISNUMBER($AK952),AV952,0)+01_指標庫!$H$20*IF(ISNUMBER($BB952),BB952,0)+01_指標庫!$H$21*IF(ISNUMBER($BC952),BC952,0))/AW952,1))</f>
        <v>56.9</v>
      </c>
      <c r="AY952" s="60"/>
      <c r="AZ952" s="60"/>
      <c r="BA952" s="58" t="n">
        <f aca="false">AVERAGE($E948:$E952)/AVERAGE($E943:$E952)-1</f>
        <v>0.0374223193382239</v>
      </c>
      <c r="BB952" s="59" t="n">
        <f aca="false">IF(ISNUMBER($BA952),IF(OR($S952&lt;=-0.03,$BA952&lt;-0.003),0,IF(OR($S952&lt;=-0.02,$BA952&lt;0.01),50,100)),"")</f>
        <v>100</v>
      </c>
      <c r="BC952" s="0" t="str">
        <f aca="false">IF(OR(COUNT($AZ952)=0,COUNT($AZ951)=0),"",IF(OR($AY952/$AZ951-1&lt;=-0.03,$AZ952/$AZ951-1&lt;=-0.045,IF(COUNT($AZ943:$AZ952)=10,AVERAGE($AZ948:$AZ952)/AVERAGE($AZ943:$AZ952)-1&lt;-0.01,FALSE())),0,IF(OR($AZ952/$AZ951-1&lt;=-0.02,IF(COUNT($AZ943:$AZ952)=10,AVERAGE($AZ948:$AZ952)/AVERAGE($AZ943:$AZ952)-1&lt;0.005,FALSE())),50,100)))</f>
        <v/>
      </c>
    </row>
    <row r="953" customFormat="false" ht="15" hidden="false" customHeight="true" outlineLevel="0" collapsed="false">
      <c r="A953" s="47" t="n">
        <v>949</v>
      </c>
      <c r="B953" s="48" t="n">
        <v>43936</v>
      </c>
      <c r="C953" s="47" t="n">
        <v>2020</v>
      </c>
      <c r="D953" s="49" t="s">
        <v>238</v>
      </c>
      <c r="E953" s="50" t="n">
        <v>8591.96</v>
      </c>
      <c r="F953" s="51" t="n">
        <v>0.046044</v>
      </c>
      <c r="G953" s="51" t="n">
        <v>-0.115938</v>
      </c>
      <c r="H953" s="52" t="n">
        <v>0.4286</v>
      </c>
      <c r="I953" s="53" t="n">
        <v>764</v>
      </c>
      <c r="J953" s="47" t="s">
        <v>235</v>
      </c>
      <c r="K953" s="54" t="n">
        <v>40.84</v>
      </c>
      <c r="L953" s="55" t="n">
        <f aca="false">IF(COUNT(F953)=0,50,IF(F953&gt;=0,100,IF(F953&gt;=-0.02,50,0)))</f>
        <v>100</v>
      </c>
      <c r="M953" s="55" t="n">
        <f aca="false">IF(COUNT(G953)=0,50,IF(G953&gt;-0.06,100,IF(G953&gt;-0.15,50,0)))</f>
        <v>50</v>
      </c>
      <c r="N953" s="55" t="n">
        <f aca="false">IF(COUNT(H953)=0,50,IF(H953&gt;=0.6,100,IF(H953&gt;=0.4,50,0)))</f>
        <v>50</v>
      </c>
      <c r="O953" s="55" t="n">
        <f aca="false">IF(COUNT(I953)=0,50,IF(J953="proxy_vix",50,IF(I953&lt;350,100,IF(I953&lt;=450,50,0))))</f>
        <v>0</v>
      </c>
      <c r="P953" s="55" t="n">
        <f aca="false">IF(COUNT(K953)=0,50,IF(K953&lt;20,100,IF(K953&lt;=25,50,0)))</f>
        <v>0</v>
      </c>
      <c r="Q953" s="54"/>
      <c r="R953" s="47"/>
      <c r="S953" s="51" t="n">
        <f aca="false">$E953/$E952-1</f>
        <v>-0.0115276294960057</v>
      </c>
      <c r="T953" s="56" t="n">
        <f aca="false">$K953/$K952-1</f>
        <v>0.0815677966101696</v>
      </c>
      <c r="V953" s="57"/>
      <c r="W953" s="57"/>
      <c r="Y953" s="1" t="str">
        <f aca="false">IF(AX953&gt;=70,"EASY",IF(AX953&gt;40,"UNCERTAIN","HARD"))</f>
        <v>UNCERTAIN</v>
      </c>
      <c r="AA953" s="58" t="n">
        <f aca="false">IF($A953&lt;200,"",AVERAGE($E904:$E953)/AVERAGE($E754:$E953)-1)</f>
        <v>0.0245518474465309</v>
      </c>
      <c r="AB953" s="59" t="n">
        <f aca="false">LOOKUP($B953,07_L1政策步階!$A$4:$A$14,07_L1政策步階!$C$4:$C$14)</f>
        <v>1</v>
      </c>
      <c r="AC953" s="57"/>
      <c r="AD953" s="57"/>
      <c r="AE953" s="57"/>
      <c r="AF953" s="57"/>
      <c r="AG953" s="57"/>
      <c r="AH953" s="57"/>
      <c r="AI953" s="57"/>
      <c r="AJ953" s="57"/>
      <c r="AK953" s="57"/>
      <c r="AL953" s="59" t="n">
        <f aca="false">IF(ISNUMBER($AA953),IF($AA953&gt;=0.005,100,IF($AA953&gt;=-0.015,50,0)),"")</f>
        <v>100</v>
      </c>
      <c r="AM953" s="59" t="n">
        <f aca="false">IF(ISNUMBER($AB953),IF($AB953=1,100,IF($AB953=0,50,0)),"")</f>
        <v>100</v>
      </c>
      <c r="AN953" s="0" t="str">
        <f aca="false">IF(ISNUMBER($AC953),IF($AC953&gt;=0.001,100,IF($AC953&gt;=-0.003,50,0)),"")</f>
        <v/>
      </c>
      <c r="AO953" s="0" t="str">
        <f aca="false">IF(ISNUMBER($AD953),IF($AD953&gt;=0.04,100,IF($AD953&gt;=0,50,0)),"")</f>
        <v/>
      </c>
      <c r="AP953" s="0" t="str">
        <f aca="false">IF(ISNUMBER($AE953),IF($AE953&gt;=25,100,IF($AE953&gt;=-75,50,0)),"")</f>
        <v/>
      </c>
      <c r="AQ953" s="0" t="str">
        <f aca="false">IF(ISNUMBER($AF953),IF($AF953&gt;0,100,IF($AF953&gt;=-50,50,0)),"")</f>
        <v/>
      </c>
      <c r="AR953" s="0" t="str">
        <f aca="false">IF(ISNUMBER($AG953),IF($AG953=1,100,IF($AG953=0,50,0)),"")</f>
        <v/>
      </c>
      <c r="AS953" s="0" t="str">
        <f aca="false">IF(ISNUMBER($AH953),IF($AH953&lt;0,100,IF($AH953&lt;=20,50,0)),"")</f>
        <v/>
      </c>
      <c r="AT953" s="0" t="str">
        <f aca="false">IF(ISNUMBER($AI953),IF($AI953&lt;0.95,100,IF($AI953&lt;=1,50,0)),"")</f>
        <v/>
      </c>
      <c r="AU953" s="0" t="str">
        <f aca="false">IF(ISNUMBER($AJ953),IF($AJ953&lt;30,0,IF($AJ953&lt;40,50,IF($AJ953&lt;=90,100,50))),"")</f>
        <v/>
      </c>
      <c r="AV953" s="0" t="str">
        <f aca="false">IF(ISNUMBER($AK953),IF($AK953&gt;-0.2,100,IF($AK953&gt;=-0.4,50,0)),"")</f>
        <v/>
      </c>
      <c r="AW953" s="59" t="n">
        <f aca="false">01_指標庫!$H$4*ISNUMBER($F953)+01_指標庫!$H$5*ISNUMBER($AA953)+01_指標庫!$H$6*ISNUMBER($G953)+01_指標庫!$H$7*ISNUMBER($H953)+01_指標庫!$H$8*ISNUMBER($AF953)+01_指標庫!$H$9*ISNUMBER($AG953)+01_指標庫!$H$10*ISNUMBER($AB953)+01_指標庫!$H$11*ISNUMBER($AC953)+01_指標庫!$H$12*ISNUMBER($AD953)+01_指標庫!$H$13*ISNUMBER($AE953)+01_指標庫!$H$14*ISNUMBER($I953)+01_指標庫!$H$15*ISNUMBER($AH953)+01_指標庫!$H$16*ISNUMBER($K953)+01_指標庫!$H$17*ISNUMBER($AI953)+01_指標庫!$H$18*ISNUMBER($AJ953)+01_指標庫!$H$19*ISNUMBER($AK953)+01_指標庫!$H$20*ISNUMBER($BB953)+01_指標庫!$H$21*ISNUMBER($BC953)</f>
        <v>51</v>
      </c>
      <c r="AX953" s="59" t="n">
        <f aca="false">IF(AW953=0,50,ROUND((01_指標庫!$H$4*IF(ISNUMBER($F953),L953,0)+01_指標庫!$H$5*IF(ISNUMBER($AA953),AL953,0)+01_指標庫!$H$6*IF(ISNUMBER($G953),M953,0)+01_指標庫!$H$7*IF(ISNUMBER($H953),N953,0)+01_指標庫!$H$8*IF(ISNUMBER($AF953),AQ953,0)+01_指標庫!$H$9*IF(ISNUMBER($AG953),AR953,0)+01_指標庫!$H$10*IF(ISNUMBER($AB953),AM953,0)+01_指標庫!$H$11*IF(ISNUMBER($AC953),AN953,0)+01_指標庫!$H$12*IF(ISNUMBER($AD953),AO953,0)+01_指標庫!$H$13*IF(ISNUMBER($AE953),AP953,0)+01_指標庫!$H$14*IF(ISNUMBER($I953),O953,0)+01_指標庫!$H$15*IF(ISNUMBER($AH953),AS953,0)+01_指標庫!$H$16*IF(ISNUMBER($K953),P953,0)+01_指標庫!$H$17*IF(ISNUMBER($AI953),AT953,0)+01_指標庫!$H$18*IF(ISNUMBER($AJ953),AU953,0)+01_指標庫!$H$19*IF(ISNUMBER($AK953),AV953,0)+01_指標庫!$H$20*IF(ISNUMBER($BB953),BB953,0)+01_指標庫!$H$21*IF(ISNUMBER($BC953),BC953,0))/AW953,1))</f>
        <v>56.9</v>
      </c>
      <c r="AY953" s="60"/>
      <c r="AZ953" s="60"/>
      <c r="BA953" s="58" t="n">
        <f aca="false">AVERAGE($E949:$E953)/AVERAGE($E944:$E953)-1</f>
        <v>0.0408564988284317</v>
      </c>
      <c r="BB953" s="59" t="n">
        <f aca="false">IF(ISNUMBER($BA953),IF(OR($S953&lt;=-0.03,$BA953&lt;-0.003),0,IF(OR($S953&lt;=-0.02,$BA953&lt;0.01),50,100)),"")</f>
        <v>100</v>
      </c>
      <c r="BC953" s="0" t="str">
        <f aca="false">IF(OR(COUNT($AZ953)=0,COUNT($AZ952)=0),"",IF(OR($AY953/$AZ952-1&lt;=-0.03,$AZ953/$AZ952-1&lt;=-0.045,IF(COUNT($AZ944:$AZ953)=10,AVERAGE($AZ949:$AZ953)/AVERAGE($AZ944:$AZ953)-1&lt;-0.01,FALSE())),0,IF(OR($AZ953/$AZ952-1&lt;=-0.02,IF(COUNT($AZ944:$AZ953)=10,AVERAGE($AZ949:$AZ953)/AVERAGE($AZ944:$AZ953)-1&lt;0.005,FALSE())),50,100)))</f>
        <v/>
      </c>
    </row>
    <row r="954" customFormat="false" ht="15" hidden="false" customHeight="true" outlineLevel="0" collapsed="false">
      <c r="A954" s="47" t="n">
        <v>950</v>
      </c>
      <c r="B954" s="48" t="n">
        <v>43937</v>
      </c>
      <c r="C954" s="47" t="n">
        <v>2020</v>
      </c>
      <c r="D954" s="49" t="s">
        <v>239</v>
      </c>
      <c r="E954" s="50" t="n">
        <v>8757.83</v>
      </c>
      <c r="F954" s="51" t="n">
        <v>0.065597</v>
      </c>
      <c r="G954" s="51" t="n">
        <v>-0.098871</v>
      </c>
      <c r="H954" s="52" t="n">
        <v>0.449</v>
      </c>
      <c r="I954" s="53" t="n">
        <v>758</v>
      </c>
      <c r="J954" s="47" t="s">
        <v>235</v>
      </c>
      <c r="K954" s="54" t="n">
        <v>40.11</v>
      </c>
      <c r="L954" s="55" t="n">
        <f aca="false">IF(COUNT(F954)=0,50,IF(F954&gt;=0,100,IF(F954&gt;=-0.02,50,0)))</f>
        <v>100</v>
      </c>
      <c r="M954" s="55" t="n">
        <f aca="false">IF(COUNT(G954)=0,50,IF(G954&gt;-0.06,100,IF(G954&gt;-0.15,50,0)))</f>
        <v>50</v>
      </c>
      <c r="N954" s="55" t="n">
        <f aca="false">IF(COUNT(H954)=0,50,IF(H954&gt;=0.6,100,IF(H954&gt;=0.4,50,0)))</f>
        <v>50</v>
      </c>
      <c r="O954" s="55" t="n">
        <f aca="false">IF(COUNT(I954)=0,50,IF(J954="proxy_vix",50,IF(I954&lt;350,100,IF(I954&lt;=450,50,0))))</f>
        <v>0</v>
      </c>
      <c r="P954" s="55" t="n">
        <f aca="false">IF(COUNT(K954)=0,50,IF(K954&lt;20,100,IF(K954&lt;=25,50,0)))</f>
        <v>0</v>
      </c>
      <c r="Q954" s="54"/>
      <c r="R954" s="47"/>
      <c r="S954" s="51" t="n">
        <f aca="false">$E954/$E953-1</f>
        <v>0.0193052574732657</v>
      </c>
      <c r="T954" s="56" t="n">
        <f aca="false">$K954/$K953-1</f>
        <v>-0.0178746327130266</v>
      </c>
      <c r="V954" s="57"/>
      <c r="W954" s="57"/>
      <c r="Y954" s="1" t="str">
        <f aca="false">IF(AX954&gt;=70,"EASY",IF(AX954&gt;40,"UNCERTAIN","HARD"))</f>
        <v>UNCERTAIN</v>
      </c>
      <c r="AA954" s="58" t="n">
        <f aca="false">IF($A954&lt;200,"",AVERAGE($E905:$E954)/AVERAGE($E755:$E954)-1)</f>
        <v>0.0225327299491922</v>
      </c>
      <c r="AB954" s="59" t="n">
        <f aca="false">LOOKUP($B954,07_L1政策步階!$A$4:$A$14,07_L1政策步階!$C$4:$C$14)</f>
        <v>1</v>
      </c>
      <c r="AC954" s="57"/>
      <c r="AD954" s="57"/>
      <c r="AE954" s="57"/>
      <c r="AF954" s="57"/>
      <c r="AG954" s="57"/>
      <c r="AH954" s="57"/>
      <c r="AI954" s="57"/>
      <c r="AJ954" s="57"/>
      <c r="AK954" s="57"/>
      <c r="AL954" s="59" t="n">
        <f aca="false">IF(ISNUMBER($AA954),IF($AA954&gt;=0.005,100,IF($AA954&gt;=-0.015,50,0)),"")</f>
        <v>100</v>
      </c>
      <c r="AM954" s="59" t="n">
        <f aca="false">IF(ISNUMBER($AB954),IF($AB954=1,100,IF($AB954=0,50,0)),"")</f>
        <v>100</v>
      </c>
      <c r="AN954" s="0" t="str">
        <f aca="false">IF(ISNUMBER($AC954),IF($AC954&gt;=0.001,100,IF($AC954&gt;=-0.003,50,0)),"")</f>
        <v/>
      </c>
      <c r="AO954" s="0" t="str">
        <f aca="false">IF(ISNUMBER($AD954),IF($AD954&gt;=0.04,100,IF($AD954&gt;=0,50,0)),"")</f>
        <v/>
      </c>
      <c r="AP954" s="0" t="str">
        <f aca="false">IF(ISNUMBER($AE954),IF($AE954&gt;=25,100,IF($AE954&gt;=-75,50,0)),"")</f>
        <v/>
      </c>
      <c r="AQ954" s="0" t="str">
        <f aca="false">IF(ISNUMBER($AF954),IF($AF954&gt;0,100,IF($AF954&gt;=-50,50,0)),"")</f>
        <v/>
      </c>
      <c r="AR954" s="0" t="str">
        <f aca="false">IF(ISNUMBER($AG954),IF($AG954=1,100,IF($AG954=0,50,0)),"")</f>
        <v/>
      </c>
      <c r="AS954" s="0" t="str">
        <f aca="false">IF(ISNUMBER($AH954),IF($AH954&lt;0,100,IF($AH954&lt;=20,50,0)),"")</f>
        <v/>
      </c>
      <c r="AT954" s="0" t="str">
        <f aca="false">IF(ISNUMBER($AI954),IF($AI954&lt;0.95,100,IF($AI954&lt;=1,50,0)),"")</f>
        <v/>
      </c>
      <c r="AU954" s="0" t="str">
        <f aca="false">IF(ISNUMBER($AJ954),IF($AJ954&lt;30,0,IF($AJ954&lt;40,50,IF($AJ954&lt;=90,100,50))),"")</f>
        <v/>
      </c>
      <c r="AV954" s="0" t="str">
        <f aca="false">IF(ISNUMBER($AK954),IF($AK954&gt;-0.2,100,IF($AK954&gt;=-0.4,50,0)),"")</f>
        <v/>
      </c>
      <c r="AW954" s="59" t="n">
        <f aca="false">01_指標庫!$H$4*ISNUMBER($F954)+01_指標庫!$H$5*ISNUMBER($AA954)+01_指標庫!$H$6*ISNUMBER($G954)+01_指標庫!$H$7*ISNUMBER($H954)+01_指標庫!$H$8*ISNUMBER($AF954)+01_指標庫!$H$9*ISNUMBER($AG954)+01_指標庫!$H$10*ISNUMBER($AB954)+01_指標庫!$H$11*ISNUMBER($AC954)+01_指標庫!$H$12*ISNUMBER($AD954)+01_指標庫!$H$13*ISNUMBER($AE954)+01_指標庫!$H$14*ISNUMBER($I954)+01_指標庫!$H$15*ISNUMBER($AH954)+01_指標庫!$H$16*ISNUMBER($K954)+01_指標庫!$H$17*ISNUMBER($AI954)+01_指標庫!$H$18*ISNUMBER($AJ954)+01_指標庫!$H$19*ISNUMBER($AK954)+01_指標庫!$H$20*ISNUMBER($BB954)+01_指標庫!$H$21*ISNUMBER($BC954)</f>
        <v>51</v>
      </c>
      <c r="AX954" s="59" t="n">
        <f aca="false">IF(AW954=0,50,ROUND((01_指標庫!$H$4*IF(ISNUMBER($F954),L954,0)+01_指標庫!$H$5*IF(ISNUMBER($AA954),AL954,0)+01_指標庫!$H$6*IF(ISNUMBER($G954),M954,0)+01_指標庫!$H$7*IF(ISNUMBER($H954),N954,0)+01_指標庫!$H$8*IF(ISNUMBER($AF954),AQ954,0)+01_指標庫!$H$9*IF(ISNUMBER($AG954),AR954,0)+01_指標庫!$H$10*IF(ISNUMBER($AB954),AM954,0)+01_指標庫!$H$11*IF(ISNUMBER($AC954),AN954,0)+01_指標庫!$H$12*IF(ISNUMBER($AD954),AO954,0)+01_指標庫!$H$13*IF(ISNUMBER($AE954),AP954,0)+01_指標庫!$H$14*IF(ISNUMBER($I954),O954,0)+01_指標庫!$H$15*IF(ISNUMBER($AH954),AS954,0)+01_指標庫!$H$16*IF(ISNUMBER($K954),P954,0)+01_指標庫!$H$17*IF(ISNUMBER($AI954),AT954,0)+01_指標庫!$H$18*IF(ISNUMBER($AJ954),AU954,0)+01_指標庫!$H$19*IF(ISNUMBER($AK954),AV954,0)+01_指標庫!$H$20*IF(ISNUMBER($BB954),BB954,0)+01_指標庫!$H$21*IF(ISNUMBER($BC954),BC954,0))/AW954,1))</f>
        <v>56.9</v>
      </c>
      <c r="AY954" s="60"/>
      <c r="AZ954" s="60"/>
      <c r="BA954" s="58" t="n">
        <f aca="false">AVERAGE($E950:$E954)/AVERAGE($E945:$E954)-1</f>
        <v>0.0376069395830163</v>
      </c>
      <c r="BB954" s="59" t="n">
        <f aca="false">IF(ISNUMBER($BA954),IF(OR($S954&lt;=-0.03,$BA954&lt;-0.003),0,IF(OR($S954&lt;=-0.02,$BA954&lt;0.01),50,100)),"")</f>
        <v>100</v>
      </c>
      <c r="BC954" s="0" t="str">
        <f aca="false">IF(OR(COUNT($AZ954)=0,COUNT($AZ953)=0),"",IF(OR($AY954/$AZ953-1&lt;=-0.03,$AZ954/$AZ953-1&lt;=-0.045,IF(COUNT($AZ945:$AZ954)=10,AVERAGE($AZ950:$AZ954)/AVERAGE($AZ945:$AZ954)-1&lt;-0.01,FALSE())),0,IF(OR($AZ954/$AZ953-1&lt;=-0.02,IF(COUNT($AZ945:$AZ954)=10,AVERAGE($AZ950:$AZ954)/AVERAGE($AZ945:$AZ954)-1&lt;0.005,FALSE())),50,100)))</f>
        <v/>
      </c>
    </row>
    <row r="955" customFormat="false" ht="15" hidden="false" customHeight="true" outlineLevel="0" collapsed="false">
      <c r="A955" s="47" t="n">
        <v>951</v>
      </c>
      <c r="B955" s="48" t="n">
        <v>43938</v>
      </c>
      <c r="C955" s="47" t="n">
        <v>2020</v>
      </c>
      <c r="D955" s="49" t="s">
        <v>234</v>
      </c>
      <c r="E955" s="50" t="n">
        <v>8832.41</v>
      </c>
      <c r="F955" s="51" t="n">
        <v>0.073996</v>
      </c>
      <c r="G955" s="51" t="n">
        <v>-0.091197</v>
      </c>
      <c r="H955" s="52" t="n">
        <v>0.4898</v>
      </c>
      <c r="I955" s="53" t="n">
        <v>731</v>
      </c>
      <c r="J955" s="47" t="s">
        <v>235</v>
      </c>
      <c r="K955" s="54" t="n">
        <v>38.15</v>
      </c>
      <c r="L955" s="55" t="n">
        <f aca="false">IF(COUNT(F955)=0,50,IF(F955&gt;=0,100,IF(F955&gt;=-0.02,50,0)))</f>
        <v>100</v>
      </c>
      <c r="M955" s="55" t="n">
        <f aca="false">IF(COUNT(G955)=0,50,IF(G955&gt;-0.06,100,IF(G955&gt;-0.15,50,0)))</f>
        <v>50</v>
      </c>
      <c r="N955" s="55" t="n">
        <f aca="false">IF(COUNT(H955)=0,50,IF(H955&gt;=0.6,100,IF(H955&gt;=0.4,50,0)))</f>
        <v>50</v>
      </c>
      <c r="O955" s="55" t="n">
        <f aca="false">IF(COUNT(I955)=0,50,IF(J955="proxy_vix",50,IF(I955&lt;350,100,IF(I955&lt;=450,50,0))))</f>
        <v>0</v>
      </c>
      <c r="P955" s="55" t="n">
        <f aca="false">IF(COUNT(K955)=0,50,IF(K955&lt;20,100,IF(K955&lt;=25,50,0)))</f>
        <v>0</v>
      </c>
      <c r="Q955" s="54"/>
      <c r="R955" s="47"/>
      <c r="S955" s="51" t="n">
        <f aca="false">$E955/$E954-1</f>
        <v>0.00851580813968766</v>
      </c>
      <c r="T955" s="56" t="n">
        <f aca="false">$K955/$K954-1</f>
        <v>-0.0488656195462478</v>
      </c>
      <c r="V955" s="57"/>
      <c r="W955" s="57"/>
      <c r="Y955" s="1" t="str">
        <f aca="false">IF(AX955&gt;=70,"EASY",IF(AX955&gt;40,"UNCERTAIN","HARD"))</f>
        <v>UNCERTAIN</v>
      </c>
      <c r="AA955" s="58" t="n">
        <f aca="false">IF($A955&lt;200,"",AVERAGE($E906:$E955)/AVERAGE($E756:$E955)-1)</f>
        <v>0.0205895234911881</v>
      </c>
      <c r="AB955" s="59" t="n">
        <f aca="false">LOOKUP($B955,07_L1政策步階!$A$4:$A$14,07_L1政策步階!$C$4:$C$14)</f>
        <v>1</v>
      </c>
      <c r="AC955" s="57"/>
      <c r="AD955" s="57"/>
      <c r="AE955" s="57"/>
      <c r="AF955" s="57"/>
      <c r="AG955" s="57"/>
      <c r="AH955" s="57"/>
      <c r="AI955" s="57"/>
      <c r="AJ955" s="57"/>
      <c r="AK955" s="57"/>
      <c r="AL955" s="59" t="n">
        <f aca="false">IF(ISNUMBER($AA955),IF($AA955&gt;=0.005,100,IF($AA955&gt;=-0.015,50,0)),"")</f>
        <v>100</v>
      </c>
      <c r="AM955" s="59" t="n">
        <f aca="false">IF(ISNUMBER($AB955),IF($AB955=1,100,IF($AB955=0,50,0)),"")</f>
        <v>100</v>
      </c>
      <c r="AN955" s="0" t="str">
        <f aca="false">IF(ISNUMBER($AC955),IF($AC955&gt;=0.001,100,IF($AC955&gt;=-0.003,50,0)),"")</f>
        <v/>
      </c>
      <c r="AO955" s="0" t="str">
        <f aca="false">IF(ISNUMBER($AD955),IF($AD955&gt;=0.04,100,IF($AD955&gt;=0,50,0)),"")</f>
        <v/>
      </c>
      <c r="AP955" s="0" t="str">
        <f aca="false">IF(ISNUMBER($AE955),IF($AE955&gt;=25,100,IF($AE955&gt;=-75,50,0)),"")</f>
        <v/>
      </c>
      <c r="AQ955" s="0" t="str">
        <f aca="false">IF(ISNUMBER($AF955),IF($AF955&gt;0,100,IF($AF955&gt;=-50,50,0)),"")</f>
        <v/>
      </c>
      <c r="AR955" s="0" t="str">
        <f aca="false">IF(ISNUMBER($AG955),IF($AG955=1,100,IF($AG955=0,50,0)),"")</f>
        <v/>
      </c>
      <c r="AS955" s="0" t="str">
        <f aca="false">IF(ISNUMBER($AH955),IF($AH955&lt;0,100,IF($AH955&lt;=20,50,0)),"")</f>
        <v/>
      </c>
      <c r="AT955" s="0" t="str">
        <f aca="false">IF(ISNUMBER($AI955),IF($AI955&lt;0.95,100,IF($AI955&lt;=1,50,0)),"")</f>
        <v/>
      </c>
      <c r="AU955" s="0" t="str">
        <f aca="false">IF(ISNUMBER($AJ955),IF($AJ955&lt;30,0,IF($AJ955&lt;40,50,IF($AJ955&lt;=90,100,50))),"")</f>
        <v/>
      </c>
      <c r="AV955" s="0" t="str">
        <f aca="false">IF(ISNUMBER($AK955),IF($AK955&gt;-0.2,100,IF($AK955&gt;=-0.4,50,0)),"")</f>
        <v/>
      </c>
      <c r="AW955" s="59" t="n">
        <f aca="false">01_指標庫!$H$4*ISNUMBER($F955)+01_指標庫!$H$5*ISNUMBER($AA955)+01_指標庫!$H$6*ISNUMBER($G955)+01_指標庫!$H$7*ISNUMBER($H955)+01_指標庫!$H$8*ISNUMBER($AF955)+01_指標庫!$H$9*ISNUMBER($AG955)+01_指標庫!$H$10*ISNUMBER($AB955)+01_指標庫!$H$11*ISNUMBER($AC955)+01_指標庫!$H$12*ISNUMBER($AD955)+01_指標庫!$H$13*ISNUMBER($AE955)+01_指標庫!$H$14*ISNUMBER($I955)+01_指標庫!$H$15*ISNUMBER($AH955)+01_指標庫!$H$16*ISNUMBER($K955)+01_指標庫!$H$17*ISNUMBER($AI955)+01_指標庫!$H$18*ISNUMBER($AJ955)+01_指標庫!$H$19*ISNUMBER($AK955)+01_指標庫!$H$20*ISNUMBER($BB955)+01_指標庫!$H$21*ISNUMBER($BC955)</f>
        <v>51</v>
      </c>
      <c r="AX955" s="59" t="n">
        <f aca="false">IF(AW955=0,50,ROUND((01_指標庫!$H$4*IF(ISNUMBER($F955),L955,0)+01_指標庫!$H$5*IF(ISNUMBER($AA955),AL955,0)+01_指標庫!$H$6*IF(ISNUMBER($G955),M955,0)+01_指標庫!$H$7*IF(ISNUMBER($H955),N955,0)+01_指標庫!$H$8*IF(ISNUMBER($AF955),AQ955,0)+01_指標庫!$H$9*IF(ISNUMBER($AG955),AR955,0)+01_指標庫!$H$10*IF(ISNUMBER($AB955),AM955,0)+01_指標庫!$H$11*IF(ISNUMBER($AC955),AN955,0)+01_指標庫!$H$12*IF(ISNUMBER($AD955),AO955,0)+01_指標庫!$H$13*IF(ISNUMBER($AE955),AP955,0)+01_指標庫!$H$14*IF(ISNUMBER($I955),O955,0)+01_指標庫!$H$15*IF(ISNUMBER($AH955),AS955,0)+01_指標庫!$H$16*IF(ISNUMBER($K955),P955,0)+01_指標庫!$H$17*IF(ISNUMBER($AI955),AT955,0)+01_指標庫!$H$18*IF(ISNUMBER($AJ955),AU955,0)+01_指標庫!$H$19*IF(ISNUMBER($AK955),AV955,0)+01_指標庫!$H$20*IF(ISNUMBER($BB955),BB955,0)+01_指標庫!$H$21*IF(ISNUMBER($BC955),BC955,0))/AW955,1))</f>
        <v>56.9</v>
      </c>
      <c r="AY955" s="60"/>
      <c r="AZ955" s="60"/>
      <c r="BA955" s="58" t="n">
        <f aca="false">AVERAGE($E951:$E955)/AVERAGE($E946:$E955)-1</f>
        <v>0.0369589934510721</v>
      </c>
      <c r="BB955" s="59" t="n">
        <f aca="false">IF(ISNUMBER($BA955),IF(OR($S955&lt;=-0.03,$BA955&lt;-0.003),0,IF(OR($S955&lt;=-0.02,$BA955&lt;0.01),50,100)),"")</f>
        <v>100</v>
      </c>
      <c r="BC955" s="0" t="str">
        <f aca="false">IF(OR(COUNT($AZ955)=0,COUNT($AZ954)=0),"",IF(OR($AY955/$AZ954-1&lt;=-0.03,$AZ955/$AZ954-1&lt;=-0.045,IF(COUNT($AZ946:$AZ955)=10,AVERAGE($AZ951:$AZ955)/AVERAGE($AZ946:$AZ955)-1&lt;-0.01,FALSE())),0,IF(OR($AZ955/$AZ954-1&lt;=-0.02,IF(COUNT($AZ946:$AZ955)=10,AVERAGE($AZ951:$AZ955)/AVERAGE($AZ946:$AZ955)-1&lt;0.005,FALSE())),50,100)))</f>
        <v/>
      </c>
    </row>
    <row r="956" customFormat="false" ht="15" hidden="false" customHeight="true" outlineLevel="0" collapsed="false">
      <c r="A956" s="47" t="n">
        <v>952</v>
      </c>
      <c r="B956" s="48" t="n">
        <v>43941</v>
      </c>
      <c r="C956" s="47" t="n">
        <v>2020</v>
      </c>
      <c r="D956" s="49" t="s">
        <v>236</v>
      </c>
      <c r="E956" s="50" t="n">
        <v>8726.51</v>
      </c>
      <c r="F956" s="51" t="n">
        <v>0.060559</v>
      </c>
      <c r="G956" s="51" t="n">
        <v>-0.102094</v>
      </c>
      <c r="H956" s="52" t="n">
        <v>0.449</v>
      </c>
      <c r="I956" s="53" t="n">
        <v>752</v>
      </c>
      <c r="J956" s="47" t="s">
        <v>235</v>
      </c>
      <c r="K956" s="54" t="n">
        <v>43.83</v>
      </c>
      <c r="L956" s="55" t="n">
        <f aca="false">IF(COUNT(F956)=0,50,IF(F956&gt;=0,100,IF(F956&gt;=-0.02,50,0)))</f>
        <v>100</v>
      </c>
      <c r="M956" s="55" t="n">
        <f aca="false">IF(COUNT(G956)=0,50,IF(G956&gt;-0.06,100,IF(G956&gt;-0.15,50,0)))</f>
        <v>50</v>
      </c>
      <c r="N956" s="55" t="n">
        <f aca="false">IF(COUNT(H956)=0,50,IF(H956&gt;=0.6,100,IF(H956&gt;=0.4,50,0)))</f>
        <v>50</v>
      </c>
      <c r="O956" s="55" t="n">
        <f aca="false">IF(COUNT(I956)=0,50,IF(J956="proxy_vix",50,IF(I956&lt;350,100,IF(I956&lt;=450,50,0))))</f>
        <v>0</v>
      </c>
      <c r="P956" s="55" t="n">
        <f aca="false">IF(COUNT(K956)=0,50,IF(K956&lt;20,100,IF(K956&lt;=25,50,0)))</f>
        <v>0</v>
      </c>
      <c r="Q956" s="54"/>
      <c r="R956" s="47"/>
      <c r="S956" s="51" t="n">
        <f aca="false">$E956/$E955-1</f>
        <v>-0.0119899325325703</v>
      </c>
      <c r="T956" s="56" t="n">
        <f aca="false">$K956/$K955-1</f>
        <v>0.148885976408912</v>
      </c>
      <c r="V956" s="57"/>
      <c r="W956" s="57"/>
      <c r="Y956" s="1" t="str">
        <f aca="false">IF(AX956&gt;=70,"EASY",IF(AX956&gt;40,"UNCERTAIN","HARD"))</f>
        <v>UNCERTAIN</v>
      </c>
      <c r="AA956" s="58" t="n">
        <f aca="false">IF($A956&lt;200,"",AVERAGE($E907:$E956)/AVERAGE($E757:$E956)-1)</f>
        <v>0.0183020607164863</v>
      </c>
      <c r="AB956" s="59" t="n">
        <f aca="false">LOOKUP($B956,07_L1政策步階!$A$4:$A$14,07_L1政策步階!$C$4:$C$14)</f>
        <v>1</v>
      </c>
      <c r="AC956" s="57"/>
      <c r="AD956" s="57"/>
      <c r="AE956" s="57"/>
      <c r="AF956" s="57"/>
      <c r="AG956" s="57"/>
      <c r="AH956" s="57"/>
      <c r="AI956" s="57"/>
      <c r="AJ956" s="57"/>
      <c r="AK956" s="57"/>
      <c r="AL956" s="59" t="n">
        <f aca="false">IF(ISNUMBER($AA956),IF($AA956&gt;=0.005,100,IF($AA956&gt;=-0.015,50,0)),"")</f>
        <v>100</v>
      </c>
      <c r="AM956" s="59" t="n">
        <f aca="false">IF(ISNUMBER($AB956),IF($AB956=1,100,IF($AB956=0,50,0)),"")</f>
        <v>100</v>
      </c>
      <c r="AN956" s="0" t="str">
        <f aca="false">IF(ISNUMBER($AC956),IF($AC956&gt;=0.001,100,IF($AC956&gt;=-0.003,50,0)),"")</f>
        <v/>
      </c>
      <c r="AO956" s="0" t="str">
        <f aca="false">IF(ISNUMBER($AD956),IF($AD956&gt;=0.04,100,IF($AD956&gt;=0,50,0)),"")</f>
        <v/>
      </c>
      <c r="AP956" s="0" t="str">
        <f aca="false">IF(ISNUMBER($AE956),IF($AE956&gt;=25,100,IF($AE956&gt;=-75,50,0)),"")</f>
        <v/>
      </c>
      <c r="AQ956" s="0" t="str">
        <f aca="false">IF(ISNUMBER($AF956),IF($AF956&gt;0,100,IF($AF956&gt;=-50,50,0)),"")</f>
        <v/>
      </c>
      <c r="AR956" s="0" t="str">
        <f aca="false">IF(ISNUMBER($AG956),IF($AG956=1,100,IF($AG956=0,50,0)),"")</f>
        <v/>
      </c>
      <c r="AS956" s="0" t="str">
        <f aca="false">IF(ISNUMBER($AH956),IF($AH956&lt;0,100,IF($AH956&lt;=20,50,0)),"")</f>
        <v/>
      </c>
      <c r="AT956" s="0" t="str">
        <f aca="false">IF(ISNUMBER($AI956),IF($AI956&lt;0.95,100,IF($AI956&lt;=1,50,0)),"")</f>
        <v/>
      </c>
      <c r="AU956" s="0" t="str">
        <f aca="false">IF(ISNUMBER($AJ956),IF($AJ956&lt;30,0,IF($AJ956&lt;40,50,IF($AJ956&lt;=90,100,50))),"")</f>
        <v/>
      </c>
      <c r="AV956" s="0" t="str">
        <f aca="false">IF(ISNUMBER($AK956),IF($AK956&gt;-0.2,100,IF($AK956&gt;=-0.4,50,0)),"")</f>
        <v/>
      </c>
      <c r="AW956" s="59" t="n">
        <f aca="false">01_指標庫!$H$4*ISNUMBER($F956)+01_指標庫!$H$5*ISNUMBER($AA956)+01_指標庫!$H$6*ISNUMBER($G956)+01_指標庫!$H$7*ISNUMBER($H956)+01_指標庫!$H$8*ISNUMBER($AF956)+01_指標庫!$H$9*ISNUMBER($AG956)+01_指標庫!$H$10*ISNUMBER($AB956)+01_指標庫!$H$11*ISNUMBER($AC956)+01_指標庫!$H$12*ISNUMBER($AD956)+01_指標庫!$H$13*ISNUMBER($AE956)+01_指標庫!$H$14*ISNUMBER($I956)+01_指標庫!$H$15*ISNUMBER($AH956)+01_指標庫!$H$16*ISNUMBER($K956)+01_指標庫!$H$17*ISNUMBER($AI956)+01_指標庫!$H$18*ISNUMBER($AJ956)+01_指標庫!$H$19*ISNUMBER($AK956)+01_指標庫!$H$20*ISNUMBER($BB956)+01_指標庫!$H$21*ISNUMBER($BC956)</f>
        <v>51</v>
      </c>
      <c r="AX956" s="59" t="n">
        <f aca="false">IF(AW956=0,50,ROUND((01_指標庫!$H$4*IF(ISNUMBER($F956),L956,0)+01_指標庫!$H$5*IF(ISNUMBER($AA956),AL956,0)+01_指標庫!$H$6*IF(ISNUMBER($G956),M956,0)+01_指標庫!$H$7*IF(ISNUMBER($H956),N956,0)+01_指標庫!$H$8*IF(ISNUMBER($AF956),AQ956,0)+01_指標庫!$H$9*IF(ISNUMBER($AG956),AR956,0)+01_指標庫!$H$10*IF(ISNUMBER($AB956),AM956,0)+01_指標庫!$H$11*IF(ISNUMBER($AC956),AN956,0)+01_指標庫!$H$12*IF(ISNUMBER($AD956),AO956,0)+01_指標庫!$H$13*IF(ISNUMBER($AE956),AP956,0)+01_指標庫!$H$14*IF(ISNUMBER($I956),O956,0)+01_指標庫!$H$15*IF(ISNUMBER($AH956),AS956,0)+01_指標庫!$H$16*IF(ISNUMBER($K956),P956,0)+01_指標庫!$H$17*IF(ISNUMBER($AI956),AT956,0)+01_指標庫!$H$18*IF(ISNUMBER($AJ956),AU956,0)+01_指標庫!$H$19*IF(ISNUMBER($AK956),AV956,0)+01_指標庫!$H$20*IF(ISNUMBER($BB956),BB956,0)+01_指標庫!$H$21*IF(ISNUMBER($BC956),BC956,0))/AW956,1))</f>
        <v>56.9</v>
      </c>
      <c r="AY956" s="60"/>
      <c r="AZ956" s="60"/>
      <c r="BA956" s="58" t="n">
        <f aca="false">AVERAGE($E952:$E956)/AVERAGE($E947:$E956)-1</f>
        <v>0.0315746637541825</v>
      </c>
      <c r="BB956" s="59" t="n">
        <f aca="false">IF(ISNUMBER($BA956),IF(OR($S956&lt;=-0.03,$BA956&lt;-0.003),0,IF(OR($S956&lt;=-0.02,$BA956&lt;0.01),50,100)),"")</f>
        <v>100</v>
      </c>
      <c r="BC956" s="0" t="str">
        <f aca="false">IF(OR(COUNT($AZ956)=0,COUNT($AZ955)=0),"",IF(OR($AY956/$AZ955-1&lt;=-0.03,$AZ956/$AZ955-1&lt;=-0.045,IF(COUNT($AZ947:$AZ956)=10,AVERAGE($AZ952:$AZ956)/AVERAGE($AZ947:$AZ956)-1&lt;-0.01,FALSE())),0,IF(OR($AZ956/$AZ955-1&lt;=-0.02,IF(COUNT($AZ947:$AZ956)=10,AVERAGE($AZ952:$AZ956)/AVERAGE($AZ947:$AZ956)-1&lt;0.005,FALSE())),50,100)))</f>
        <v/>
      </c>
    </row>
    <row r="957" customFormat="false" ht="15" hidden="false" customHeight="true" outlineLevel="0" collapsed="false">
      <c r="A957" s="47" t="n">
        <v>953</v>
      </c>
      <c r="B957" s="48" t="n">
        <v>43942</v>
      </c>
      <c r="C957" s="47" t="n">
        <v>2020</v>
      </c>
      <c r="D957" s="49" t="s">
        <v>237</v>
      </c>
      <c r="E957" s="50" t="n">
        <v>8403</v>
      </c>
      <c r="F957" s="51" t="n">
        <v>0.020893</v>
      </c>
      <c r="G957" s="51" t="n">
        <v>-0.135381</v>
      </c>
      <c r="H957" s="52" t="n">
        <v>0.3673</v>
      </c>
      <c r="I957" s="53" t="n">
        <v>790</v>
      </c>
      <c r="J957" s="47" t="s">
        <v>235</v>
      </c>
      <c r="K957" s="54" t="n">
        <v>45.41</v>
      </c>
      <c r="L957" s="55" t="n">
        <f aca="false">IF(COUNT(F957)=0,50,IF(F957&gt;=0,100,IF(F957&gt;=-0.02,50,0)))</f>
        <v>100</v>
      </c>
      <c r="M957" s="55" t="n">
        <f aca="false">IF(COUNT(G957)=0,50,IF(G957&gt;-0.06,100,IF(G957&gt;-0.15,50,0)))</f>
        <v>50</v>
      </c>
      <c r="N957" s="55" t="n">
        <f aca="false">IF(COUNT(H957)=0,50,IF(H957&gt;=0.6,100,IF(H957&gt;=0.4,50,0)))</f>
        <v>0</v>
      </c>
      <c r="O957" s="55" t="n">
        <f aca="false">IF(COUNT(I957)=0,50,IF(J957="proxy_vix",50,IF(I957&lt;350,100,IF(I957&lt;=450,50,0))))</f>
        <v>0</v>
      </c>
      <c r="P957" s="55" t="n">
        <f aca="false">IF(COUNT(K957)=0,50,IF(K957&lt;20,100,IF(K957&lt;=25,50,0)))</f>
        <v>0</v>
      </c>
      <c r="Q957" s="54"/>
      <c r="R957" s="47"/>
      <c r="S957" s="51" t="n">
        <f aca="false">$E957/$E956-1</f>
        <v>-0.0370720941132251</v>
      </c>
      <c r="T957" s="56" t="n">
        <f aca="false">$K957/$K956-1</f>
        <v>0.0360483686972393</v>
      </c>
      <c r="V957" s="57"/>
      <c r="W957" s="57"/>
      <c r="Y957" s="1" t="str">
        <f aca="false">IF(AX957&gt;=70,"EASY",IF(AX957&gt;40,"UNCERTAIN","HARD"))</f>
        <v>HARD</v>
      </c>
      <c r="AA957" s="58" t="n">
        <f aca="false">IF($A957&lt;200,"",AVERAGE($E908:$E957)/AVERAGE($E758:$E957)-1)</f>
        <v>0.0155293930978901</v>
      </c>
      <c r="AB957" s="59" t="n">
        <f aca="false">LOOKUP($B957,07_L1政策步階!$A$4:$A$14,07_L1政策步階!$C$4:$C$14)</f>
        <v>1</v>
      </c>
      <c r="AC957" s="57"/>
      <c r="AD957" s="57"/>
      <c r="AE957" s="57"/>
      <c r="AF957" s="57"/>
      <c r="AG957" s="57"/>
      <c r="AH957" s="57"/>
      <c r="AI957" s="57"/>
      <c r="AJ957" s="57"/>
      <c r="AK957" s="57"/>
      <c r="AL957" s="59" t="n">
        <f aca="false">IF(ISNUMBER($AA957),IF($AA957&gt;=0.005,100,IF($AA957&gt;=-0.015,50,0)),"")</f>
        <v>100</v>
      </c>
      <c r="AM957" s="59" t="n">
        <f aca="false">IF(ISNUMBER($AB957),IF($AB957=1,100,IF($AB957=0,50,0)),"")</f>
        <v>100</v>
      </c>
      <c r="AN957" s="0" t="str">
        <f aca="false">IF(ISNUMBER($AC957),IF($AC957&gt;=0.001,100,IF($AC957&gt;=-0.003,50,0)),"")</f>
        <v/>
      </c>
      <c r="AO957" s="0" t="str">
        <f aca="false">IF(ISNUMBER($AD957),IF($AD957&gt;=0.04,100,IF($AD957&gt;=0,50,0)),"")</f>
        <v/>
      </c>
      <c r="AP957" s="0" t="str">
        <f aca="false">IF(ISNUMBER($AE957),IF($AE957&gt;=25,100,IF($AE957&gt;=-75,50,0)),"")</f>
        <v/>
      </c>
      <c r="AQ957" s="0" t="str">
        <f aca="false">IF(ISNUMBER($AF957),IF($AF957&gt;0,100,IF($AF957&gt;=-50,50,0)),"")</f>
        <v/>
      </c>
      <c r="AR957" s="0" t="str">
        <f aca="false">IF(ISNUMBER($AG957),IF($AG957=1,100,IF($AG957=0,50,0)),"")</f>
        <v/>
      </c>
      <c r="AS957" s="0" t="str">
        <f aca="false">IF(ISNUMBER($AH957),IF($AH957&lt;0,100,IF($AH957&lt;=20,50,0)),"")</f>
        <v/>
      </c>
      <c r="AT957" s="0" t="str">
        <f aca="false">IF(ISNUMBER($AI957),IF($AI957&lt;0.95,100,IF($AI957&lt;=1,50,0)),"")</f>
        <v/>
      </c>
      <c r="AU957" s="0" t="str">
        <f aca="false">IF(ISNUMBER($AJ957),IF($AJ957&lt;30,0,IF($AJ957&lt;40,50,IF($AJ957&lt;=90,100,50))),"")</f>
        <v/>
      </c>
      <c r="AV957" s="0" t="str">
        <f aca="false">IF(ISNUMBER($AK957),IF($AK957&gt;-0.2,100,IF($AK957&gt;=-0.4,50,0)),"")</f>
        <v/>
      </c>
      <c r="AW957" s="59" t="n">
        <f aca="false">01_指標庫!$H$4*ISNUMBER($F957)+01_指標庫!$H$5*ISNUMBER($AA957)+01_指標庫!$H$6*ISNUMBER($G957)+01_指標庫!$H$7*ISNUMBER($H957)+01_指標庫!$H$8*ISNUMBER($AF957)+01_指標庫!$H$9*ISNUMBER($AG957)+01_指標庫!$H$10*ISNUMBER($AB957)+01_指標庫!$H$11*ISNUMBER($AC957)+01_指標庫!$H$12*ISNUMBER($AD957)+01_指標庫!$H$13*ISNUMBER($AE957)+01_指標庫!$H$14*ISNUMBER($I957)+01_指標庫!$H$15*ISNUMBER($AH957)+01_指標庫!$H$16*ISNUMBER($K957)+01_指標庫!$H$17*ISNUMBER($AI957)+01_指標庫!$H$18*ISNUMBER($AJ957)+01_指標庫!$H$19*ISNUMBER($AK957)+01_指標庫!$H$20*ISNUMBER($BB957)+01_指標庫!$H$21*ISNUMBER($BC957)</f>
        <v>51</v>
      </c>
      <c r="AX957" s="59" t="n">
        <f aca="false">IF(AW957=0,50,ROUND((01_指標庫!$H$4*IF(ISNUMBER($F957),L957,0)+01_指標庫!$H$5*IF(ISNUMBER($AA957),AL957,0)+01_指標庫!$H$6*IF(ISNUMBER($G957),M957,0)+01_指標庫!$H$7*IF(ISNUMBER($H957),N957,0)+01_指標庫!$H$8*IF(ISNUMBER($AF957),AQ957,0)+01_指標庫!$H$9*IF(ISNUMBER($AG957),AR957,0)+01_指標庫!$H$10*IF(ISNUMBER($AB957),AM957,0)+01_指標庫!$H$11*IF(ISNUMBER($AC957),AN957,0)+01_指標庫!$H$12*IF(ISNUMBER($AD957),AO957,0)+01_指標庫!$H$13*IF(ISNUMBER($AE957),AP957,0)+01_指標庫!$H$14*IF(ISNUMBER($I957),O957,0)+01_指標庫!$H$15*IF(ISNUMBER($AH957),AS957,0)+01_指標庫!$H$16*IF(ISNUMBER($K957),P957,0)+01_指標庫!$H$17*IF(ISNUMBER($AI957),AT957,0)+01_指標庫!$H$18*IF(ISNUMBER($AJ957),AU957,0)+01_指標庫!$H$19*IF(ISNUMBER($AK957),AV957,0)+01_指標庫!$H$20*IF(ISNUMBER($BB957),BB957,0)+01_指標庫!$H$21*IF(ISNUMBER($BC957),BC957,0))/AW957,1))</f>
        <v>37.3</v>
      </c>
      <c r="AY957" s="60"/>
      <c r="AZ957" s="60"/>
      <c r="BA957" s="58" t="n">
        <f aca="false">AVERAGE($E953:$E957)/AVERAGE($E948:$E957)-1</f>
        <v>0.0208526434643792</v>
      </c>
      <c r="BB957" s="59" t="n">
        <f aca="false">IF(ISNUMBER($BA957),IF(OR($S957&lt;=-0.03,$BA957&lt;-0.003),0,IF(OR($S957&lt;=-0.02,$BA957&lt;0.01),50,100)),"")</f>
        <v>0</v>
      </c>
      <c r="BC957" s="0" t="str">
        <f aca="false">IF(OR(COUNT($AZ957)=0,COUNT($AZ956)=0),"",IF(OR($AY957/$AZ956-1&lt;=-0.03,$AZ957/$AZ956-1&lt;=-0.045,IF(COUNT($AZ948:$AZ957)=10,AVERAGE($AZ953:$AZ957)/AVERAGE($AZ948:$AZ957)-1&lt;-0.01,FALSE())),0,IF(OR($AZ957/$AZ956-1&lt;=-0.02,IF(COUNT($AZ948:$AZ957)=10,AVERAGE($AZ953:$AZ957)/AVERAGE($AZ948:$AZ957)-1&lt;0.005,FALSE())),50,100)))</f>
        <v/>
      </c>
    </row>
    <row r="958" customFormat="false" ht="15" hidden="false" customHeight="true" outlineLevel="0" collapsed="false">
      <c r="A958" s="47" t="n">
        <v>954</v>
      </c>
      <c r="B958" s="48" t="n">
        <v>43943</v>
      </c>
      <c r="C958" s="47" t="n">
        <v>2020</v>
      </c>
      <c r="D958" s="49" t="s">
        <v>238</v>
      </c>
      <c r="E958" s="50" t="n">
        <v>8664.64</v>
      </c>
      <c r="F958" s="51" t="n">
        <v>0.052119</v>
      </c>
      <c r="G958" s="51" t="n">
        <v>-0.10846</v>
      </c>
      <c r="H958" s="52" t="n">
        <v>0.4286</v>
      </c>
      <c r="I958" s="53" t="n">
        <v>785</v>
      </c>
      <c r="J958" s="47" t="s">
        <v>235</v>
      </c>
      <c r="K958" s="54" t="n">
        <v>41.98</v>
      </c>
      <c r="L958" s="55" t="n">
        <f aca="false">IF(COUNT(F958)=0,50,IF(F958&gt;=0,100,IF(F958&gt;=-0.02,50,0)))</f>
        <v>100</v>
      </c>
      <c r="M958" s="55" t="n">
        <f aca="false">IF(COUNT(G958)=0,50,IF(G958&gt;-0.06,100,IF(G958&gt;-0.15,50,0)))</f>
        <v>50</v>
      </c>
      <c r="N958" s="55" t="n">
        <f aca="false">IF(COUNT(H958)=0,50,IF(H958&gt;=0.6,100,IF(H958&gt;=0.4,50,0)))</f>
        <v>50</v>
      </c>
      <c r="O958" s="55" t="n">
        <f aca="false">IF(COUNT(I958)=0,50,IF(J958="proxy_vix",50,IF(I958&lt;350,100,IF(I958&lt;=450,50,0))))</f>
        <v>0</v>
      </c>
      <c r="P958" s="55" t="n">
        <f aca="false">IF(COUNT(K958)=0,50,IF(K958&lt;20,100,IF(K958&lt;=25,50,0)))</f>
        <v>0</v>
      </c>
      <c r="Q958" s="54"/>
      <c r="R958" s="47"/>
      <c r="S958" s="51" t="n">
        <f aca="false">$E958/$E957-1</f>
        <v>0.0311364988694514</v>
      </c>
      <c r="T958" s="56" t="n">
        <f aca="false">$K958/$K957-1</f>
        <v>-0.0755340233428761</v>
      </c>
      <c r="V958" s="57"/>
      <c r="W958" s="57"/>
      <c r="Y958" s="1" t="str">
        <f aca="false">IF(AX958&gt;=70,"EASY",IF(AX958&gt;40,"UNCERTAIN","HARD"))</f>
        <v>UNCERTAIN</v>
      </c>
      <c r="AA958" s="58" t="n">
        <f aca="false">IF($A958&lt;200,"",AVERAGE($E909:$E958)/AVERAGE($E759:$E958)-1)</f>
        <v>0.0129179309715921</v>
      </c>
      <c r="AB958" s="59" t="n">
        <f aca="false">LOOKUP($B958,07_L1政策步階!$A$4:$A$14,07_L1政策步階!$C$4:$C$14)</f>
        <v>1</v>
      </c>
      <c r="AC958" s="57"/>
      <c r="AD958" s="57"/>
      <c r="AE958" s="57"/>
      <c r="AF958" s="57"/>
      <c r="AG958" s="57"/>
      <c r="AH958" s="57"/>
      <c r="AI958" s="57"/>
      <c r="AJ958" s="57"/>
      <c r="AK958" s="57"/>
      <c r="AL958" s="59" t="n">
        <f aca="false">IF(ISNUMBER($AA958),IF($AA958&gt;=0.005,100,IF($AA958&gt;=-0.015,50,0)),"")</f>
        <v>100</v>
      </c>
      <c r="AM958" s="59" t="n">
        <f aca="false">IF(ISNUMBER($AB958),IF($AB958=1,100,IF($AB958=0,50,0)),"")</f>
        <v>100</v>
      </c>
      <c r="AN958" s="0" t="str">
        <f aca="false">IF(ISNUMBER($AC958),IF($AC958&gt;=0.001,100,IF($AC958&gt;=-0.003,50,0)),"")</f>
        <v/>
      </c>
      <c r="AO958" s="0" t="str">
        <f aca="false">IF(ISNUMBER($AD958),IF($AD958&gt;=0.04,100,IF($AD958&gt;=0,50,0)),"")</f>
        <v/>
      </c>
      <c r="AP958" s="0" t="str">
        <f aca="false">IF(ISNUMBER($AE958),IF($AE958&gt;=25,100,IF($AE958&gt;=-75,50,0)),"")</f>
        <v/>
      </c>
      <c r="AQ958" s="0" t="str">
        <f aca="false">IF(ISNUMBER($AF958),IF($AF958&gt;0,100,IF($AF958&gt;=-50,50,0)),"")</f>
        <v/>
      </c>
      <c r="AR958" s="0" t="str">
        <f aca="false">IF(ISNUMBER($AG958),IF($AG958=1,100,IF($AG958=0,50,0)),"")</f>
        <v/>
      </c>
      <c r="AS958" s="0" t="str">
        <f aca="false">IF(ISNUMBER($AH958),IF($AH958&lt;0,100,IF($AH958&lt;=20,50,0)),"")</f>
        <v/>
      </c>
      <c r="AT958" s="0" t="str">
        <f aca="false">IF(ISNUMBER($AI958),IF($AI958&lt;0.95,100,IF($AI958&lt;=1,50,0)),"")</f>
        <v/>
      </c>
      <c r="AU958" s="0" t="str">
        <f aca="false">IF(ISNUMBER($AJ958),IF($AJ958&lt;30,0,IF($AJ958&lt;40,50,IF($AJ958&lt;=90,100,50))),"")</f>
        <v/>
      </c>
      <c r="AV958" s="0" t="str">
        <f aca="false">IF(ISNUMBER($AK958),IF($AK958&gt;-0.2,100,IF($AK958&gt;=-0.4,50,0)),"")</f>
        <v/>
      </c>
      <c r="AW958" s="59" t="n">
        <f aca="false">01_指標庫!$H$4*ISNUMBER($F958)+01_指標庫!$H$5*ISNUMBER($AA958)+01_指標庫!$H$6*ISNUMBER($G958)+01_指標庫!$H$7*ISNUMBER($H958)+01_指標庫!$H$8*ISNUMBER($AF958)+01_指標庫!$H$9*ISNUMBER($AG958)+01_指標庫!$H$10*ISNUMBER($AB958)+01_指標庫!$H$11*ISNUMBER($AC958)+01_指標庫!$H$12*ISNUMBER($AD958)+01_指標庫!$H$13*ISNUMBER($AE958)+01_指標庫!$H$14*ISNUMBER($I958)+01_指標庫!$H$15*ISNUMBER($AH958)+01_指標庫!$H$16*ISNUMBER($K958)+01_指標庫!$H$17*ISNUMBER($AI958)+01_指標庫!$H$18*ISNUMBER($AJ958)+01_指標庫!$H$19*ISNUMBER($AK958)+01_指標庫!$H$20*ISNUMBER($BB958)+01_指標庫!$H$21*ISNUMBER($BC958)</f>
        <v>51</v>
      </c>
      <c r="AX958" s="59" t="n">
        <f aca="false">IF(AW958=0,50,ROUND((01_指標庫!$H$4*IF(ISNUMBER($F958),L958,0)+01_指標庫!$H$5*IF(ISNUMBER($AA958),AL958,0)+01_指標庫!$H$6*IF(ISNUMBER($G958),M958,0)+01_指標庫!$H$7*IF(ISNUMBER($H958),N958,0)+01_指標庫!$H$8*IF(ISNUMBER($AF958),AQ958,0)+01_指標庫!$H$9*IF(ISNUMBER($AG958),AR958,0)+01_指標庫!$H$10*IF(ISNUMBER($AB958),AM958,0)+01_指標庫!$H$11*IF(ISNUMBER($AC958),AN958,0)+01_指標庫!$H$12*IF(ISNUMBER($AD958),AO958,0)+01_指標庫!$H$13*IF(ISNUMBER($AE958),AP958,0)+01_指標庫!$H$14*IF(ISNUMBER($I958),O958,0)+01_指標庫!$H$15*IF(ISNUMBER($AH958),AS958,0)+01_指標庫!$H$16*IF(ISNUMBER($K958),P958,0)+01_指標庫!$H$17*IF(ISNUMBER($AI958),AT958,0)+01_指標庫!$H$18*IF(ISNUMBER($AJ958),AU958,0)+01_指標庫!$H$19*IF(ISNUMBER($AK958),AV958,0)+01_指標庫!$H$20*IF(ISNUMBER($BB958),BB958,0)+01_指標庫!$H$21*IF(ISNUMBER($BC958),BC958,0))/AW958,1))</f>
        <v>56.9</v>
      </c>
      <c r="AY958" s="60"/>
      <c r="AZ958" s="60"/>
      <c r="BA958" s="58" t="n">
        <f aca="false">AVERAGE($E954:$E958)/AVERAGE($E949:$E958)-1</f>
        <v>0.0152038181653955</v>
      </c>
      <c r="BB958" s="59" t="n">
        <f aca="false">IF(ISNUMBER($BA958),IF(OR($S958&lt;=-0.03,$BA958&lt;-0.003),0,IF(OR($S958&lt;=-0.02,$BA958&lt;0.01),50,100)),"")</f>
        <v>100</v>
      </c>
      <c r="BC958" s="0" t="str">
        <f aca="false">IF(OR(COUNT($AZ958)=0,COUNT($AZ957)=0),"",IF(OR($AY958/$AZ957-1&lt;=-0.03,$AZ958/$AZ957-1&lt;=-0.045,IF(COUNT($AZ949:$AZ958)=10,AVERAGE($AZ954:$AZ958)/AVERAGE($AZ949:$AZ958)-1&lt;-0.01,FALSE())),0,IF(OR($AZ958/$AZ957-1&lt;=-0.02,IF(COUNT($AZ949:$AZ958)=10,AVERAGE($AZ954:$AZ958)/AVERAGE($AZ949:$AZ958)-1&lt;0.005,FALSE())),50,100)))</f>
        <v/>
      </c>
    </row>
    <row r="959" customFormat="false" ht="15" hidden="false" customHeight="true" outlineLevel="0" collapsed="false">
      <c r="A959" s="47" t="n">
        <v>955</v>
      </c>
      <c r="B959" s="48" t="n">
        <v>43944</v>
      </c>
      <c r="C959" s="47" t="n">
        <v>2020</v>
      </c>
      <c r="D959" s="49" t="s">
        <v>239</v>
      </c>
      <c r="E959" s="50" t="n">
        <v>8641.5</v>
      </c>
      <c r="F959" s="51" t="n">
        <v>0.04879</v>
      </c>
      <c r="G959" s="51" t="n">
        <v>-0.110841</v>
      </c>
      <c r="H959" s="52" t="n">
        <v>0.4286</v>
      </c>
      <c r="I959" s="53" t="n">
        <v>787</v>
      </c>
      <c r="J959" s="47" t="s">
        <v>235</v>
      </c>
      <c r="K959" s="54" t="n">
        <v>41.38</v>
      </c>
      <c r="L959" s="55" t="n">
        <f aca="false">IF(COUNT(F959)=0,50,IF(F959&gt;=0,100,IF(F959&gt;=-0.02,50,0)))</f>
        <v>100</v>
      </c>
      <c r="M959" s="55" t="n">
        <f aca="false">IF(COUNT(G959)=0,50,IF(G959&gt;-0.06,100,IF(G959&gt;-0.15,50,0)))</f>
        <v>50</v>
      </c>
      <c r="N959" s="55" t="n">
        <f aca="false">IF(COUNT(H959)=0,50,IF(H959&gt;=0.6,100,IF(H959&gt;=0.4,50,0)))</f>
        <v>50</v>
      </c>
      <c r="O959" s="55" t="n">
        <f aca="false">IF(COUNT(I959)=0,50,IF(J959="proxy_vix",50,IF(I959&lt;350,100,IF(I959&lt;=450,50,0))))</f>
        <v>0</v>
      </c>
      <c r="P959" s="55" t="n">
        <f aca="false">IF(COUNT(K959)=0,50,IF(K959&lt;20,100,IF(K959&lt;=25,50,0)))</f>
        <v>0</v>
      </c>
      <c r="Q959" s="54"/>
      <c r="R959" s="47"/>
      <c r="S959" s="51" t="n">
        <f aca="false">$E959/$E958-1</f>
        <v>-0.00267062451527123</v>
      </c>
      <c r="T959" s="56" t="n">
        <f aca="false">$K959/$K958-1</f>
        <v>-0.0142925202477369</v>
      </c>
      <c r="V959" s="57"/>
      <c r="W959" s="57"/>
      <c r="Y959" s="1" t="str">
        <f aca="false">IF(AX959&gt;=70,"EASY",IF(AX959&gt;40,"UNCERTAIN","HARD"))</f>
        <v>UNCERTAIN</v>
      </c>
      <c r="AA959" s="58" t="n">
        <f aca="false">IF($A959&lt;200,"",AVERAGE($E910:$E959)/AVERAGE($E760:$E959)-1)</f>
        <v>0.0102899762949038</v>
      </c>
      <c r="AB959" s="59" t="n">
        <f aca="false">LOOKUP($B959,07_L1政策步階!$A$4:$A$14,07_L1政策步階!$C$4:$C$14)</f>
        <v>1</v>
      </c>
      <c r="AC959" s="57"/>
      <c r="AD959" s="57"/>
      <c r="AE959" s="57"/>
      <c r="AF959" s="57"/>
      <c r="AG959" s="57"/>
      <c r="AH959" s="57"/>
      <c r="AI959" s="57"/>
      <c r="AJ959" s="57"/>
      <c r="AK959" s="57"/>
      <c r="AL959" s="59" t="n">
        <f aca="false">IF(ISNUMBER($AA959),IF($AA959&gt;=0.005,100,IF($AA959&gt;=-0.015,50,0)),"")</f>
        <v>100</v>
      </c>
      <c r="AM959" s="59" t="n">
        <f aca="false">IF(ISNUMBER($AB959),IF($AB959=1,100,IF($AB959=0,50,0)),"")</f>
        <v>100</v>
      </c>
      <c r="AN959" s="0" t="str">
        <f aca="false">IF(ISNUMBER($AC959),IF($AC959&gt;=0.001,100,IF($AC959&gt;=-0.003,50,0)),"")</f>
        <v/>
      </c>
      <c r="AO959" s="0" t="str">
        <f aca="false">IF(ISNUMBER($AD959),IF($AD959&gt;=0.04,100,IF($AD959&gt;=0,50,0)),"")</f>
        <v/>
      </c>
      <c r="AP959" s="0" t="str">
        <f aca="false">IF(ISNUMBER($AE959),IF($AE959&gt;=25,100,IF($AE959&gt;=-75,50,0)),"")</f>
        <v/>
      </c>
      <c r="AQ959" s="0" t="str">
        <f aca="false">IF(ISNUMBER($AF959),IF($AF959&gt;0,100,IF($AF959&gt;=-50,50,0)),"")</f>
        <v/>
      </c>
      <c r="AR959" s="0" t="str">
        <f aca="false">IF(ISNUMBER($AG959),IF($AG959=1,100,IF($AG959=0,50,0)),"")</f>
        <v/>
      </c>
      <c r="AS959" s="0" t="str">
        <f aca="false">IF(ISNUMBER($AH959),IF($AH959&lt;0,100,IF($AH959&lt;=20,50,0)),"")</f>
        <v/>
      </c>
      <c r="AT959" s="0" t="str">
        <f aca="false">IF(ISNUMBER($AI959),IF($AI959&lt;0.95,100,IF($AI959&lt;=1,50,0)),"")</f>
        <v/>
      </c>
      <c r="AU959" s="0" t="str">
        <f aca="false">IF(ISNUMBER($AJ959),IF($AJ959&lt;30,0,IF($AJ959&lt;40,50,IF($AJ959&lt;=90,100,50))),"")</f>
        <v/>
      </c>
      <c r="AV959" s="0" t="str">
        <f aca="false">IF(ISNUMBER($AK959),IF($AK959&gt;-0.2,100,IF($AK959&gt;=-0.4,50,0)),"")</f>
        <v/>
      </c>
      <c r="AW959" s="59" t="n">
        <f aca="false">01_指標庫!$H$4*ISNUMBER($F959)+01_指標庫!$H$5*ISNUMBER($AA959)+01_指標庫!$H$6*ISNUMBER($G959)+01_指標庫!$H$7*ISNUMBER($H959)+01_指標庫!$H$8*ISNUMBER($AF959)+01_指標庫!$H$9*ISNUMBER($AG959)+01_指標庫!$H$10*ISNUMBER($AB959)+01_指標庫!$H$11*ISNUMBER($AC959)+01_指標庫!$H$12*ISNUMBER($AD959)+01_指標庫!$H$13*ISNUMBER($AE959)+01_指標庫!$H$14*ISNUMBER($I959)+01_指標庫!$H$15*ISNUMBER($AH959)+01_指標庫!$H$16*ISNUMBER($K959)+01_指標庫!$H$17*ISNUMBER($AI959)+01_指標庫!$H$18*ISNUMBER($AJ959)+01_指標庫!$H$19*ISNUMBER($AK959)+01_指標庫!$H$20*ISNUMBER($BB959)+01_指標庫!$H$21*ISNUMBER($BC959)</f>
        <v>51</v>
      </c>
      <c r="AX959" s="59" t="n">
        <f aca="false">IF(AW959=0,50,ROUND((01_指標庫!$H$4*IF(ISNUMBER($F959),L959,0)+01_指標庫!$H$5*IF(ISNUMBER($AA959),AL959,0)+01_指標庫!$H$6*IF(ISNUMBER($G959),M959,0)+01_指標庫!$H$7*IF(ISNUMBER($H959),N959,0)+01_指標庫!$H$8*IF(ISNUMBER($AF959),AQ959,0)+01_指標庫!$H$9*IF(ISNUMBER($AG959),AR959,0)+01_指標庫!$H$10*IF(ISNUMBER($AB959),AM959,0)+01_指標庫!$H$11*IF(ISNUMBER($AC959),AN959,0)+01_指標庫!$H$12*IF(ISNUMBER($AD959),AO959,0)+01_指標庫!$H$13*IF(ISNUMBER($AE959),AP959,0)+01_指標庫!$H$14*IF(ISNUMBER($I959),O959,0)+01_指標庫!$H$15*IF(ISNUMBER($AH959),AS959,0)+01_指標庫!$H$16*IF(ISNUMBER($K959),P959,0)+01_指標庫!$H$17*IF(ISNUMBER($AI959),AT959,0)+01_指標庫!$H$18*IF(ISNUMBER($AJ959),AU959,0)+01_指標庫!$H$19*IF(ISNUMBER($AK959),AV959,0)+01_指標庫!$H$20*IF(ISNUMBER($BB959),BB959,0)+01_指標庫!$H$21*IF(ISNUMBER($BC959),BC959,0))/AW959,1))</f>
        <v>51</v>
      </c>
      <c r="AY959" s="60"/>
      <c r="AZ959" s="60"/>
      <c r="BA959" s="58" t="n">
        <f aca="false">AVERAGE($E955:$E959)/AVERAGE($E950:$E959)-1</f>
        <v>0.00762494457464991</v>
      </c>
      <c r="BB959" s="59" t="n">
        <f aca="false">IF(ISNUMBER($BA959),IF(OR($S959&lt;=-0.03,$BA959&lt;-0.003),0,IF(OR($S959&lt;=-0.02,$BA959&lt;0.01),50,100)),"")</f>
        <v>50</v>
      </c>
      <c r="BC959" s="0" t="str">
        <f aca="false">IF(OR(COUNT($AZ959)=0,COUNT($AZ958)=0),"",IF(OR($AY959/$AZ958-1&lt;=-0.03,$AZ959/$AZ958-1&lt;=-0.045,IF(COUNT($AZ950:$AZ959)=10,AVERAGE($AZ955:$AZ959)/AVERAGE($AZ950:$AZ959)-1&lt;-0.01,FALSE())),0,IF(OR($AZ959/$AZ958-1&lt;=-0.02,IF(COUNT($AZ950:$AZ959)=10,AVERAGE($AZ955:$AZ959)/AVERAGE($AZ950:$AZ959)-1&lt;0.005,FALSE())),50,100)))</f>
        <v/>
      </c>
    </row>
    <row r="960" customFormat="false" ht="15" hidden="false" customHeight="true" outlineLevel="0" collapsed="false">
      <c r="A960" s="47" t="n">
        <v>956</v>
      </c>
      <c r="B960" s="48" t="n">
        <v>43945</v>
      </c>
      <c r="C960" s="47" t="n">
        <v>2020</v>
      </c>
      <c r="D960" s="49" t="s">
        <v>234</v>
      </c>
      <c r="E960" s="50" t="n">
        <v>8786.6</v>
      </c>
      <c r="F960" s="51" t="n">
        <v>0.065829</v>
      </c>
      <c r="G960" s="51" t="n">
        <v>-0.095911</v>
      </c>
      <c r="H960" s="52" t="n">
        <v>0.4694</v>
      </c>
      <c r="I960" s="53" t="n">
        <v>803</v>
      </c>
      <c r="J960" s="47" t="s">
        <v>235</v>
      </c>
      <c r="K960" s="54" t="n">
        <v>35.93</v>
      </c>
      <c r="L960" s="55" t="n">
        <f aca="false">IF(COUNT(F960)=0,50,IF(F960&gt;=0,100,IF(F960&gt;=-0.02,50,0)))</f>
        <v>100</v>
      </c>
      <c r="M960" s="55" t="n">
        <f aca="false">IF(COUNT(G960)=0,50,IF(G960&gt;-0.06,100,IF(G960&gt;-0.15,50,0)))</f>
        <v>50</v>
      </c>
      <c r="N960" s="55" t="n">
        <f aca="false">IF(COUNT(H960)=0,50,IF(H960&gt;=0.6,100,IF(H960&gt;=0.4,50,0)))</f>
        <v>50</v>
      </c>
      <c r="O960" s="55" t="n">
        <f aca="false">IF(COUNT(I960)=0,50,IF(J960="proxy_vix",50,IF(I960&lt;350,100,IF(I960&lt;=450,50,0))))</f>
        <v>0</v>
      </c>
      <c r="P960" s="55" t="n">
        <f aca="false">IF(COUNT(K960)=0,50,IF(K960&lt;20,100,IF(K960&lt;=25,50,0)))</f>
        <v>0</v>
      </c>
      <c r="Q960" s="54"/>
      <c r="R960" s="47"/>
      <c r="S960" s="51" t="n">
        <f aca="false">$E960/$E959-1</f>
        <v>0.0167910663657931</v>
      </c>
      <c r="T960" s="56" t="n">
        <f aca="false">$K960/$K959-1</f>
        <v>-0.13170613823103</v>
      </c>
      <c r="V960" s="57"/>
      <c r="W960" s="57"/>
      <c r="Y960" s="1" t="str">
        <f aca="false">IF(AX960&gt;=70,"EASY",IF(AX960&gt;40,"UNCERTAIN","HARD"))</f>
        <v>UNCERTAIN</v>
      </c>
      <c r="AA960" s="58" t="n">
        <f aca="false">IF($A960&lt;200,"",AVERAGE($E911:$E960)/AVERAGE($E761:$E960)-1)</f>
        <v>0.00774343708887071</v>
      </c>
      <c r="AB960" s="59" t="n">
        <f aca="false">LOOKUP($B960,07_L1政策步階!$A$4:$A$14,07_L1政策步階!$C$4:$C$14)</f>
        <v>1</v>
      </c>
      <c r="AC960" s="57"/>
      <c r="AD960" s="57"/>
      <c r="AE960" s="57"/>
      <c r="AF960" s="57"/>
      <c r="AG960" s="57"/>
      <c r="AH960" s="57"/>
      <c r="AI960" s="57"/>
      <c r="AJ960" s="57"/>
      <c r="AK960" s="57"/>
      <c r="AL960" s="59" t="n">
        <f aca="false">IF(ISNUMBER($AA960),IF($AA960&gt;=0.005,100,IF($AA960&gt;=-0.015,50,0)),"")</f>
        <v>100</v>
      </c>
      <c r="AM960" s="59" t="n">
        <f aca="false">IF(ISNUMBER($AB960),IF($AB960=1,100,IF($AB960=0,50,0)),"")</f>
        <v>100</v>
      </c>
      <c r="AN960" s="0" t="str">
        <f aca="false">IF(ISNUMBER($AC960),IF($AC960&gt;=0.001,100,IF($AC960&gt;=-0.003,50,0)),"")</f>
        <v/>
      </c>
      <c r="AO960" s="0" t="str">
        <f aca="false">IF(ISNUMBER($AD960),IF($AD960&gt;=0.04,100,IF($AD960&gt;=0,50,0)),"")</f>
        <v/>
      </c>
      <c r="AP960" s="0" t="str">
        <f aca="false">IF(ISNUMBER($AE960),IF($AE960&gt;=25,100,IF($AE960&gt;=-75,50,0)),"")</f>
        <v/>
      </c>
      <c r="AQ960" s="0" t="str">
        <f aca="false">IF(ISNUMBER($AF960),IF($AF960&gt;0,100,IF($AF960&gt;=-50,50,0)),"")</f>
        <v/>
      </c>
      <c r="AR960" s="0" t="str">
        <f aca="false">IF(ISNUMBER($AG960),IF($AG960=1,100,IF($AG960=0,50,0)),"")</f>
        <v/>
      </c>
      <c r="AS960" s="0" t="str">
        <f aca="false">IF(ISNUMBER($AH960),IF($AH960&lt;0,100,IF($AH960&lt;=20,50,0)),"")</f>
        <v/>
      </c>
      <c r="AT960" s="0" t="str">
        <f aca="false">IF(ISNUMBER($AI960),IF($AI960&lt;0.95,100,IF($AI960&lt;=1,50,0)),"")</f>
        <v/>
      </c>
      <c r="AU960" s="0" t="str">
        <f aca="false">IF(ISNUMBER($AJ960),IF($AJ960&lt;30,0,IF($AJ960&lt;40,50,IF($AJ960&lt;=90,100,50))),"")</f>
        <v/>
      </c>
      <c r="AV960" s="0" t="str">
        <f aca="false">IF(ISNUMBER($AK960),IF($AK960&gt;-0.2,100,IF($AK960&gt;=-0.4,50,0)),"")</f>
        <v/>
      </c>
      <c r="AW960" s="59" t="n">
        <f aca="false">01_指標庫!$H$4*ISNUMBER($F960)+01_指標庫!$H$5*ISNUMBER($AA960)+01_指標庫!$H$6*ISNUMBER($G960)+01_指標庫!$H$7*ISNUMBER($H960)+01_指標庫!$H$8*ISNUMBER($AF960)+01_指標庫!$H$9*ISNUMBER($AG960)+01_指標庫!$H$10*ISNUMBER($AB960)+01_指標庫!$H$11*ISNUMBER($AC960)+01_指標庫!$H$12*ISNUMBER($AD960)+01_指標庫!$H$13*ISNUMBER($AE960)+01_指標庫!$H$14*ISNUMBER($I960)+01_指標庫!$H$15*ISNUMBER($AH960)+01_指標庫!$H$16*ISNUMBER($K960)+01_指標庫!$H$17*ISNUMBER($AI960)+01_指標庫!$H$18*ISNUMBER($AJ960)+01_指標庫!$H$19*ISNUMBER($AK960)+01_指標庫!$H$20*ISNUMBER($BB960)+01_指標庫!$H$21*ISNUMBER($BC960)</f>
        <v>51</v>
      </c>
      <c r="AX960" s="59" t="n">
        <f aca="false">IF(AW960=0,50,ROUND((01_指標庫!$H$4*IF(ISNUMBER($F960),L960,0)+01_指標庫!$H$5*IF(ISNUMBER($AA960),AL960,0)+01_指標庫!$H$6*IF(ISNUMBER($G960),M960,0)+01_指標庫!$H$7*IF(ISNUMBER($H960),N960,0)+01_指標庫!$H$8*IF(ISNUMBER($AF960),AQ960,0)+01_指標庫!$H$9*IF(ISNUMBER($AG960),AR960,0)+01_指標庫!$H$10*IF(ISNUMBER($AB960),AM960,0)+01_指標庫!$H$11*IF(ISNUMBER($AC960),AN960,0)+01_指標庫!$H$12*IF(ISNUMBER($AD960),AO960,0)+01_指標庫!$H$13*IF(ISNUMBER($AE960),AP960,0)+01_指標庫!$H$14*IF(ISNUMBER($I960),O960,0)+01_指標庫!$H$15*IF(ISNUMBER($AH960),AS960,0)+01_指標庫!$H$16*IF(ISNUMBER($K960),P960,0)+01_指標庫!$H$17*IF(ISNUMBER($AI960),AT960,0)+01_指標庫!$H$18*IF(ISNUMBER($AJ960),AU960,0)+01_指標庫!$H$19*IF(ISNUMBER($AK960),AV960,0)+01_指標庫!$H$20*IF(ISNUMBER($BB960),BB960,0)+01_指標庫!$H$21*IF(ISNUMBER($BC960),BC960,0))/AW960,1))</f>
        <v>51</v>
      </c>
      <c r="AY960" s="60"/>
      <c r="AZ960" s="60"/>
      <c r="BA960" s="58" t="n">
        <f aca="false">AVERAGE($E956:$E960)/AVERAGE($E951:$E960)-1</f>
        <v>0.000175287677160574</v>
      </c>
      <c r="BB960" s="59" t="n">
        <f aca="false">IF(ISNUMBER($BA960),IF(OR($S960&lt;=-0.03,$BA960&lt;-0.003),0,IF(OR($S960&lt;=-0.02,$BA960&lt;0.01),50,100)),"")</f>
        <v>50</v>
      </c>
      <c r="BC960" s="0" t="str">
        <f aca="false">IF(OR(COUNT($AZ960)=0,COUNT($AZ959)=0),"",IF(OR($AY960/$AZ959-1&lt;=-0.03,$AZ960/$AZ959-1&lt;=-0.045,IF(COUNT($AZ951:$AZ960)=10,AVERAGE($AZ956:$AZ960)/AVERAGE($AZ951:$AZ960)-1&lt;-0.01,FALSE())),0,IF(OR($AZ960/$AZ959-1&lt;=-0.02,IF(COUNT($AZ951:$AZ960)=10,AVERAGE($AZ956:$AZ960)/AVERAGE($AZ951:$AZ960)-1&lt;0.005,FALSE())),50,100)))</f>
        <v/>
      </c>
    </row>
    <row r="961" customFormat="false" ht="15" hidden="false" customHeight="true" outlineLevel="0" collapsed="false">
      <c r="A961" s="47" t="n">
        <v>957</v>
      </c>
      <c r="B961" s="48" t="n">
        <v>43948</v>
      </c>
      <c r="C961" s="47" t="n">
        <v>2020</v>
      </c>
      <c r="D961" s="49" t="s">
        <v>236</v>
      </c>
      <c r="E961" s="50" t="n">
        <v>8837.66</v>
      </c>
      <c r="F961" s="51" t="n">
        <v>0.071411</v>
      </c>
      <c r="G961" s="51" t="n">
        <v>-0.090657</v>
      </c>
      <c r="H961" s="52" t="n">
        <v>0.4694</v>
      </c>
      <c r="I961" s="53" t="n">
        <v>801</v>
      </c>
      <c r="J961" s="47" t="s">
        <v>235</v>
      </c>
      <c r="K961" s="54" t="n">
        <v>33.29</v>
      </c>
      <c r="L961" s="55" t="n">
        <f aca="false">IF(COUNT(F961)=0,50,IF(F961&gt;=0,100,IF(F961&gt;=-0.02,50,0)))</f>
        <v>100</v>
      </c>
      <c r="M961" s="55" t="n">
        <f aca="false">IF(COUNT(G961)=0,50,IF(G961&gt;-0.06,100,IF(G961&gt;-0.15,50,0)))</f>
        <v>50</v>
      </c>
      <c r="N961" s="55" t="n">
        <f aca="false">IF(COUNT(H961)=0,50,IF(H961&gt;=0.6,100,IF(H961&gt;=0.4,50,0)))</f>
        <v>50</v>
      </c>
      <c r="O961" s="55" t="n">
        <f aca="false">IF(COUNT(I961)=0,50,IF(J961="proxy_vix",50,IF(I961&lt;350,100,IF(I961&lt;=450,50,0))))</f>
        <v>0</v>
      </c>
      <c r="P961" s="55" t="n">
        <f aca="false">IF(COUNT(K961)=0,50,IF(K961&lt;20,100,IF(K961&lt;=25,50,0)))</f>
        <v>0</v>
      </c>
      <c r="Q961" s="54"/>
      <c r="R961" s="47"/>
      <c r="S961" s="51" t="n">
        <f aca="false">$E961/$E960-1</f>
        <v>0.00581112148043617</v>
      </c>
      <c r="T961" s="56" t="n">
        <f aca="false">$K961/$K960-1</f>
        <v>-0.0734762037294739</v>
      </c>
      <c r="V961" s="57"/>
      <c r="W961" s="57"/>
      <c r="Y961" s="1" t="str">
        <f aca="false">IF(AX961&gt;=70,"EASY",IF(AX961&gt;40,"UNCERTAIN","HARD"))</f>
        <v>UNCERTAIN</v>
      </c>
      <c r="AA961" s="58" t="n">
        <f aca="false">IF($A961&lt;200,"",AVERAGE($E912:$E961)/AVERAGE($E762:$E961)-1)</f>
        <v>0.0053307133539735</v>
      </c>
      <c r="AB961" s="59" t="n">
        <f aca="false">LOOKUP($B961,07_L1政策步階!$A$4:$A$14,07_L1政策步階!$C$4:$C$14)</f>
        <v>1</v>
      </c>
      <c r="AC961" s="57"/>
      <c r="AD961" s="57"/>
      <c r="AE961" s="57"/>
      <c r="AF961" s="57"/>
      <c r="AG961" s="57"/>
      <c r="AH961" s="57"/>
      <c r="AI961" s="57"/>
      <c r="AJ961" s="57"/>
      <c r="AK961" s="57"/>
      <c r="AL961" s="59" t="n">
        <f aca="false">IF(ISNUMBER($AA961),IF($AA961&gt;=0.005,100,IF($AA961&gt;=-0.015,50,0)),"")</f>
        <v>100</v>
      </c>
      <c r="AM961" s="59" t="n">
        <f aca="false">IF(ISNUMBER($AB961),IF($AB961=1,100,IF($AB961=0,50,0)),"")</f>
        <v>100</v>
      </c>
      <c r="AN961" s="0" t="str">
        <f aca="false">IF(ISNUMBER($AC961),IF($AC961&gt;=0.001,100,IF($AC961&gt;=-0.003,50,0)),"")</f>
        <v/>
      </c>
      <c r="AO961" s="0" t="str">
        <f aca="false">IF(ISNUMBER($AD961),IF($AD961&gt;=0.04,100,IF($AD961&gt;=0,50,0)),"")</f>
        <v/>
      </c>
      <c r="AP961" s="0" t="str">
        <f aca="false">IF(ISNUMBER($AE961),IF($AE961&gt;=25,100,IF($AE961&gt;=-75,50,0)),"")</f>
        <v/>
      </c>
      <c r="AQ961" s="0" t="str">
        <f aca="false">IF(ISNUMBER($AF961),IF($AF961&gt;0,100,IF($AF961&gt;=-50,50,0)),"")</f>
        <v/>
      </c>
      <c r="AR961" s="0" t="str">
        <f aca="false">IF(ISNUMBER($AG961),IF($AG961=1,100,IF($AG961=0,50,0)),"")</f>
        <v/>
      </c>
      <c r="AS961" s="0" t="str">
        <f aca="false">IF(ISNUMBER($AH961),IF($AH961&lt;0,100,IF($AH961&lt;=20,50,0)),"")</f>
        <v/>
      </c>
      <c r="AT961" s="0" t="str">
        <f aca="false">IF(ISNUMBER($AI961),IF($AI961&lt;0.95,100,IF($AI961&lt;=1,50,0)),"")</f>
        <v/>
      </c>
      <c r="AU961" s="0" t="str">
        <f aca="false">IF(ISNUMBER($AJ961),IF($AJ961&lt;30,0,IF($AJ961&lt;40,50,IF($AJ961&lt;=90,100,50))),"")</f>
        <v/>
      </c>
      <c r="AV961" s="0" t="str">
        <f aca="false">IF(ISNUMBER($AK961),IF($AK961&gt;-0.2,100,IF($AK961&gt;=-0.4,50,0)),"")</f>
        <v/>
      </c>
      <c r="AW961" s="59" t="n">
        <f aca="false">01_指標庫!$H$4*ISNUMBER($F961)+01_指標庫!$H$5*ISNUMBER($AA961)+01_指標庫!$H$6*ISNUMBER($G961)+01_指標庫!$H$7*ISNUMBER($H961)+01_指標庫!$H$8*ISNUMBER($AF961)+01_指標庫!$H$9*ISNUMBER($AG961)+01_指標庫!$H$10*ISNUMBER($AB961)+01_指標庫!$H$11*ISNUMBER($AC961)+01_指標庫!$H$12*ISNUMBER($AD961)+01_指標庫!$H$13*ISNUMBER($AE961)+01_指標庫!$H$14*ISNUMBER($I961)+01_指標庫!$H$15*ISNUMBER($AH961)+01_指標庫!$H$16*ISNUMBER($K961)+01_指標庫!$H$17*ISNUMBER($AI961)+01_指標庫!$H$18*ISNUMBER($AJ961)+01_指標庫!$H$19*ISNUMBER($AK961)+01_指標庫!$H$20*ISNUMBER($BB961)+01_指標庫!$H$21*ISNUMBER($BC961)</f>
        <v>51</v>
      </c>
      <c r="AX961" s="59" t="n">
        <f aca="false">IF(AW961=0,50,ROUND((01_指標庫!$H$4*IF(ISNUMBER($F961),L961,0)+01_指標庫!$H$5*IF(ISNUMBER($AA961),AL961,0)+01_指標庫!$H$6*IF(ISNUMBER($G961),M961,0)+01_指標庫!$H$7*IF(ISNUMBER($H961),N961,0)+01_指標庫!$H$8*IF(ISNUMBER($AF961),AQ961,0)+01_指標庫!$H$9*IF(ISNUMBER($AG961),AR961,0)+01_指標庫!$H$10*IF(ISNUMBER($AB961),AM961,0)+01_指標庫!$H$11*IF(ISNUMBER($AC961),AN961,0)+01_指標庫!$H$12*IF(ISNUMBER($AD961),AO961,0)+01_指標庫!$H$13*IF(ISNUMBER($AE961),AP961,0)+01_指標庫!$H$14*IF(ISNUMBER($I961),O961,0)+01_指標庫!$H$15*IF(ISNUMBER($AH961),AS961,0)+01_指標庫!$H$16*IF(ISNUMBER($K961),P961,0)+01_指標庫!$H$17*IF(ISNUMBER($AI961),AT961,0)+01_指標庫!$H$18*IF(ISNUMBER($AJ961),AU961,0)+01_指標庫!$H$19*IF(ISNUMBER($AK961),AV961,0)+01_指標庫!$H$20*IF(ISNUMBER($BB961),BB961,0)+01_指標庫!$H$21*IF(ISNUMBER($BC961),BC961,0))/AW961,1))</f>
        <v>45.1</v>
      </c>
      <c r="AY961" s="60"/>
      <c r="AZ961" s="60"/>
      <c r="BA961" s="58" t="n">
        <f aca="false">AVERAGE($E957:$E961)/AVERAGE($E952:$E961)-1</f>
        <v>-0.0030766923101786</v>
      </c>
      <c r="BB961" s="59" t="n">
        <f aca="false">IF(ISNUMBER($BA961),IF(OR($S961&lt;=-0.03,$BA961&lt;-0.003),0,IF(OR($S961&lt;=-0.02,$BA961&lt;0.01),50,100)),"")</f>
        <v>0</v>
      </c>
      <c r="BC961" s="0" t="str">
        <f aca="false">IF(OR(COUNT($AZ961)=0,COUNT($AZ960)=0),"",IF(OR($AY961/$AZ960-1&lt;=-0.03,$AZ961/$AZ960-1&lt;=-0.045,IF(COUNT($AZ952:$AZ961)=10,AVERAGE($AZ957:$AZ961)/AVERAGE($AZ952:$AZ961)-1&lt;-0.01,FALSE())),0,IF(OR($AZ961/$AZ960-1&lt;=-0.02,IF(COUNT($AZ952:$AZ961)=10,AVERAGE($AZ957:$AZ961)/AVERAGE($AZ952:$AZ961)-1&lt;0.005,FALSE())),50,100)))</f>
        <v/>
      </c>
    </row>
    <row r="962" customFormat="false" ht="15" hidden="false" customHeight="true" outlineLevel="0" collapsed="false">
      <c r="A962" s="47" t="n">
        <v>958</v>
      </c>
      <c r="B962" s="48" t="n">
        <v>43949</v>
      </c>
      <c r="C962" s="47" t="n">
        <v>2020</v>
      </c>
      <c r="D962" s="49" t="s">
        <v>237</v>
      </c>
      <c r="E962" s="50" t="n">
        <v>8677.6</v>
      </c>
      <c r="F962" s="51" t="n">
        <v>0.051539</v>
      </c>
      <c r="G962" s="51" t="n">
        <v>-0.107126</v>
      </c>
      <c r="H962" s="52" t="n">
        <v>0.4694</v>
      </c>
      <c r="I962" s="53" t="n">
        <v>802</v>
      </c>
      <c r="J962" s="47" t="s">
        <v>235</v>
      </c>
      <c r="K962" s="54" t="n">
        <v>33.57</v>
      </c>
      <c r="L962" s="55" t="n">
        <f aca="false">IF(COUNT(F962)=0,50,IF(F962&gt;=0,100,IF(F962&gt;=-0.02,50,0)))</f>
        <v>100</v>
      </c>
      <c r="M962" s="55" t="n">
        <f aca="false">IF(COUNT(G962)=0,50,IF(G962&gt;-0.06,100,IF(G962&gt;-0.15,50,0)))</f>
        <v>50</v>
      </c>
      <c r="N962" s="55" t="n">
        <f aca="false">IF(COUNT(H962)=0,50,IF(H962&gt;=0.6,100,IF(H962&gt;=0.4,50,0)))</f>
        <v>50</v>
      </c>
      <c r="O962" s="55" t="n">
        <f aca="false">IF(COUNT(I962)=0,50,IF(J962="proxy_vix",50,IF(I962&lt;350,100,IF(I962&lt;=450,50,0))))</f>
        <v>0</v>
      </c>
      <c r="P962" s="55" t="n">
        <f aca="false">IF(COUNT(K962)=0,50,IF(K962&lt;20,100,IF(K962&lt;=25,50,0)))</f>
        <v>0</v>
      </c>
      <c r="Q962" s="54"/>
      <c r="R962" s="47"/>
      <c r="S962" s="51" t="n">
        <f aca="false">$E962/$E961-1</f>
        <v>-0.0181111289640017</v>
      </c>
      <c r="T962" s="56" t="n">
        <f aca="false">$K962/$K961-1</f>
        <v>0.00841093421447892</v>
      </c>
      <c r="V962" s="57"/>
      <c r="W962" s="57"/>
      <c r="Y962" s="1" t="str">
        <f aca="false">IF(AX962&gt;=70,"EASY",IF(AX962&gt;40,"UNCERTAIN","HARD"))</f>
        <v>UNCERTAIN</v>
      </c>
      <c r="AA962" s="58" t="n">
        <f aca="false">IF($A962&lt;200,"",AVERAGE($E913:$E962)/AVERAGE($E763:$E962)-1)</f>
        <v>0.00259074866815068</v>
      </c>
      <c r="AB962" s="59" t="n">
        <f aca="false">LOOKUP($B962,07_L1政策步階!$A$4:$A$14,07_L1政策步階!$C$4:$C$14)</f>
        <v>1</v>
      </c>
      <c r="AC962" s="57"/>
      <c r="AD962" s="57"/>
      <c r="AE962" s="57"/>
      <c r="AF962" s="57"/>
      <c r="AG962" s="57"/>
      <c r="AH962" s="57"/>
      <c r="AI962" s="57"/>
      <c r="AJ962" s="57"/>
      <c r="AK962" s="57"/>
      <c r="AL962" s="59" t="n">
        <f aca="false">IF(ISNUMBER($AA962),IF($AA962&gt;=0.005,100,IF($AA962&gt;=-0.015,50,0)),"")</f>
        <v>50</v>
      </c>
      <c r="AM962" s="59" t="n">
        <f aca="false">IF(ISNUMBER($AB962),IF($AB962=1,100,IF($AB962=0,50,0)),"")</f>
        <v>100</v>
      </c>
      <c r="AN962" s="0" t="str">
        <f aca="false">IF(ISNUMBER($AC962),IF($AC962&gt;=0.001,100,IF($AC962&gt;=-0.003,50,0)),"")</f>
        <v/>
      </c>
      <c r="AO962" s="0" t="str">
        <f aca="false">IF(ISNUMBER($AD962),IF($AD962&gt;=0.04,100,IF($AD962&gt;=0,50,0)),"")</f>
        <v/>
      </c>
      <c r="AP962" s="0" t="str">
        <f aca="false">IF(ISNUMBER($AE962),IF($AE962&gt;=25,100,IF($AE962&gt;=-75,50,0)),"")</f>
        <v/>
      </c>
      <c r="AQ962" s="0" t="str">
        <f aca="false">IF(ISNUMBER($AF962),IF($AF962&gt;0,100,IF($AF962&gt;=-50,50,0)),"")</f>
        <v/>
      </c>
      <c r="AR962" s="0" t="str">
        <f aca="false">IF(ISNUMBER($AG962),IF($AG962=1,100,IF($AG962=0,50,0)),"")</f>
        <v/>
      </c>
      <c r="AS962" s="0" t="str">
        <f aca="false">IF(ISNUMBER($AH962),IF($AH962&lt;0,100,IF($AH962&lt;=20,50,0)),"")</f>
        <v/>
      </c>
      <c r="AT962" s="0" t="str">
        <f aca="false">IF(ISNUMBER($AI962),IF($AI962&lt;0.95,100,IF($AI962&lt;=1,50,0)),"")</f>
        <v/>
      </c>
      <c r="AU962" s="0" t="str">
        <f aca="false">IF(ISNUMBER($AJ962),IF($AJ962&lt;30,0,IF($AJ962&lt;40,50,IF($AJ962&lt;=90,100,50))),"")</f>
        <v/>
      </c>
      <c r="AV962" s="0" t="str">
        <f aca="false">IF(ISNUMBER($AK962),IF($AK962&gt;-0.2,100,IF($AK962&gt;=-0.4,50,0)),"")</f>
        <v/>
      </c>
      <c r="AW962" s="59" t="n">
        <f aca="false">01_指標庫!$H$4*ISNUMBER($F962)+01_指標庫!$H$5*ISNUMBER($AA962)+01_指標庫!$H$6*ISNUMBER($G962)+01_指標庫!$H$7*ISNUMBER($H962)+01_指標庫!$H$8*ISNUMBER($AF962)+01_指標庫!$H$9*ISNUMBER($AG962)+01_指標庫!$H$10*ISNUMBER($AB962)+01_指標庫!$H$11*ISNUMBER($AC962)+01_指標庫!$H$12*ISNUMBER($AD962)+01_指標庫!$H$13*ISNUMBER($AE962)+01_指標庫!$H$14*ISNUMBER($I962)+01_指標庫!$H$15*ISNUMBER($AH962)+01_指標庫!$H$16*ISNUMBER($K962)+01_指標庫!$H$17*ISNUMBER($AI962)+01_指標庫!$H$18*ISNUMBER($AJ962)+01_指標庫!$H$19*ISNUMBER($AK962)+01_指標庫!$H$20*ISNUMBER($BB962)+01_指標庫!$H$21*ISNUMBER($BC962)</f>
        <v>51</v>
      </c>
      <c r="AX962" s="59" t="n">
        <f aca="false">IF(AW962=0,50,ROUND((01_指標庫!$H$4*IF(ISNUMBER($F962),L962,0)+01_指標庫!$H$5*IF(ISNUMBER($AA962),AL962,0)+01_指標庫!$H$6*IF(ISNUMBER($G962),M962,0)+01_指標庫!$H$7*IF(ISNUMBER($H962),N962,0)+01_指標庫!$H$8*IF(ISNUMBER($AF962),AQ962,0)+01_指標庫!$H$9*IF(ISNUMBER($AG962),AR962,0)+01_指標庫!$H$10*IF(ISNUMBER($AB962),AM962,0)+01_指標庫!$H$11*IF(ISNUMBER($AC962),AN962,0)+01_指標庫!$H$12*IF(ISNUMBER($AD962),AO962,0)+01_指標庫!$H$13*IF(ISNUMBER($AE962),AP962,0)+01_指標庫!$H$14*IF(ISNUMBER($I962),O962,0)+01_指標庫!$H$15*IF(ISNUMBER($AH962),AS962,0)+01_指標庫!$H$16*IF(ISNUMBER($K962),P962,0)+01_指標庫!$H$17*IF(ISNUMBER($AI962),AT962,0)+01_指標庫!$H$18*IF(ISNUMBER($AJ962),AU962,0)+01_指標庫!$H$19*IF(ISNUMBER($AK962),AV962,0)+01_指標庫!$H$20*IF(ISNUMBER($BB962),BB962,0)+01_指標庫!$H$21*IF(ISNUMBER($BC962),BC962,0))/AW962,1))</f>
        <v>49</v>
      </c>
      <c r="AY962" s="60"/>
      <c r="AZ962" s="60"/>
      <c r="BA962" s="58" t="n">
        <f aca="false">AVERAGE($E958:$E962)/AVERAGE($E953:$E962)-1</f>
        <v>0.00340877805505802</v>
      </c>
      <c r="BB962" s="59" t="n">
        <f aca="false">IF(ISNUMBER($BA962),IF(OR($S962&lt;=-0.03,$BA962&lt;-0.003),0,IF(OR($S962&lt;=-0.02,$BA962&lt;0.01),50,100)),"")</f>
        <v>50</v>
      </c>
      <c r="BC962" s="0" t="str">
        <f aca="false">IF(OR(COUNT($AZ962)=0,COUNT($AZ961)=0),"",IF(OR($AY962/$AZ961-1&lt;=-0.03,$AZ962/$AZ961-1&lt;=-0.045,IF(COUNT($AZ953:$AZ962)=10,AVERAGE($AZ958:$AZ962)/AVERAGE($AZ953:$AZ962)-1&lt;-0.01,FALSE())),0,IF(OR($AZ962/$AZ961-1&lt;=-0.02,IF(COUNT($AZ953:$AZ962)=10,AVERAGE($AZ958:$AZ962)/AVERAGE($AZ953:$AZ962)-1&lt;0.005,FALSE())),50,100)))</f>
        <v/>
      </c>
    </row>
    <row r="963" customFormat="false" ht="15" hidden="false" customHeight="true" outlineLevel="0" collapsed="false">
      <c r="A963" s="47" t="n">
        <v>959</v>
      </c>
      <c r="B963" s="48" t="n">
        <v>43950</v>
      </c>
      <c r="C963" s="47" t="n">
        <v>2020</v>
      </c>
      <c r="D963" s="49" t="s">
        <v>238</v>
      </c>
      <c r="E963" s="50" t="n">
        <v>8982.76</v>
      </c>
      <c r="F963" s="51" t="n">
        <v>0.087848</v>
      </c>
      <c r="G963" s="51" t="n">
        <v>-0.075727</v>
      </c>
      <c r="H963" s="52" t="n">
        <v>0.6122</v>
      </c>
      <c r="I963" s="53" t="n">
        <v>787</v>
      </c>
      <c r="J963" s="47" t="s">
        <v>235</v>
      </c>
      <c r="K963" s="54" t="n">
        <v>31.23</v>
      </c>
      <c r="L963" s="55" t="n">
        <f aca="false">IF(COUNT(F963)=0,50,IF(F963&gt;=0,100,IF(F963&gt;=-0.02,50,0)))</f>
        <v>100</v>
      </c>
      <c r="M963" s="55" t="n">
        <f aca="false">IF(COUNT(G963)=0,50,IF(G963&gt;-0.06,100,IF(G963&gt;-0.15,50,0)))</f>
        <v>50</v>
      </c>
      <c r="N963" s="55" t="n">
        <f aca="false">IF(COUNT(H963)=0,50,IF(H963&gt;=0.6,100,IF(H963&gt;=0.4,50,0)))</f>
        <v>100</v>
      </c>
      <c r="O963" s="55" t="n">
        <f aca="false">IF(COUNT(I963)=0,50,IF(J963="proxy_vix",50,IF(I963&lt;350,100,IF(I963&lt;=450,50,0))))</f>
        <v>0</v>
      </c>
      <c r="P963" s="55" t="n">
        <f aca="false">IF(COUNT(K963)=0,50,IF(K963&lt;20,100,IF(K963&lt;=25,50,0)))</f>
        <v>0</v>
      </c>
      <c r="Q963" s="54"/>
      <c r="R963" s="47"/>
      <c r="S963" s="51" t="n">
        <f aca="false">$E963/$E962-1</f>
        <v>0.0351664054577303</v>
      </c>
      <c r="T963" s="56" t="n">
        <f aca="false">$K963/$K962-1</f>
        <v>-0.0697050938337802</v>
      </c>
      <c r="V963" s="57"/>
      <c r="W963" s="57"/>
      <c r="Y963" s="1" t="str">
        <f aca="false">IF(AX963&gt;=70,"EASY",IF(AX963&gt;40,"UNCERTAIN","HARD"))</f>
        <v>UNCERTAIN</v>
      </c>
      <c r="AA963" s="58" t="n">
        <f aca="false">IF($A963&lt;200,"",AVERAGE($E914:$E963)/AVERAGE($E764:$E963)-1)</f>
        <v>0.00040686705458981</v>
      </c>
      <c r="AB963" s="59" t="n">
        <f aca="false">LOOKUP($B963,07_L1政策步階!$A$4:$A$14,07_L1政策步階!$C$4:$C$14)</f>
        <v>1</v>
      </c>
      <c r="AC963" s="57"/>
      <c r="AD963" s="57"/>
      <c r="AE963" s="57"/>
      <c r="AF963" s="57"/>
      <c r="AG963" s="57"/>
      <c r="AH963" s="57"/>
      <c r="AI963" s="57"/>
      <c r="AJ963" s="57"/>
      <c r="AK963" s="57"/>
      <c r="AL963" s="59" t="n">
        <f aca="false">IF(ISNUMBER($AA963),IF($AA963&gt;=0.005,100,IF($AA963&gt;=-0.015,50,0)),"")</f>
        <v>50</v>
      </c>
      <c r="AM963" s="59" t="n">
        <f aca="false">IF(ISNUMBER($AB963),IF($AB963=1,100,IF($AB963=0,50,0)),"")</f>
        <v>100</v>
      </c>
      <c r="AN963" s="0" t="str">
        <f aca="false">IF(ISNUMBER($AC963),IF($AC963&gt;=0.001,100,IF($AC963&gt;=-0.003,50,0)),"")</f>
        <v/>
      </c>
      <c r="AO963" s="0" t="str">
        <f aca="false">IF(ISNUMBER($AD963),IF($AD963&gt;=0.04,100,IF($AD963&gt;=0,50,0)),"")</f>
        <v/>
      </c>
      <c r="AP963" s="0" t="str">
        <f aca="false">IF(ISNUMBER($AE963),IF($AE963&gt;=25,100,IF($AE963&gt;=-75,50,0)),"")</f>
        <v/>
      </c>
      <c r="AQ963" s="0" t="str">
        <f aca="false">IF(ISNUMBER($AF963),IF($AF963&gt;0,100,IF($AF963&gt;=-50,50,0)),"")</f>
        <v/>
      </c>
      <c r="AR963" s="0" t="str">
        <f aca="false">IF(ISNUMBER($AG963),IF($AG963=1,100,IF($AG963=0,50,0)),"")</f>
        <v/>
      </c>
      <c r="AS963" s="0" t="str">
        <f aca="false">IF(ISNUMBER($AH963),IF($AH963&lt;0,100,IF($AH963&lt;=20,50,0)),"")</f>
        <v/>
      </c>
      <c r="AT963" s="0" t="str">
        <f aca="false">IF(ISNUMBER($AI963),IF($AI963&lt;0.95,100,IF($AI963&lt;=1,50,0)),"")</f>
        <v/>
      </c>
      <c r="AU963" s="0" t="str">
        <f aca="false">IF(ISNUMBER($AJ963),IF($AJ963&lt;30,0,IF($AJ963&lt;40,50,IF($AJ963&lt;=90,100,50))),"")</f>
        <v/>
      </c>
      <c r="AV963" s="0" t="str">
        <f aca="false">IF(ISNUMBER($AK963),IF($AK963&gt;-0.2,100,IF($AK963&gt;=-0.4,50,0)),"")</f>
        <v/>
      </c>
      <c r="AW963" s="59" t="n">
        <f aca="false">01_指標庫!$H$4*ISNUMBER($F963)+01_指標庫!$H$5*ISNUMBER($AA963)+01_指標庫!$H$6*ISNUMBER($G963)+01_指標庫!$H$7*ISNUMBER($H963)+01_指標庫!$H$8*ISNUMBER($AF963)+01_指標庫!$H$9*ISNUMBER($AG963)+01_指標庫!$H$10*ISNUMBER($AB963)+01_指標庫!$H$11*ISNUMBER($AC963)+01_指標庫!$H$12*ISNUMBER($AD963)+01_指標庫!$H$13*ISNUMBER($AE963)+01_指標庫!$H$14*ISNUMBER($I963)+01_指標庫!$H$15*ISNUMBER($AH963)+01_指標庫!$H$16*ISNUMBER($K963)+01_指標庫!$H$17*ISNUMBER($AI963)+01_指標庫!$H$18*ISNUMBER($AJ963)+01_指標庫!$H$19*ISNUMBER($AK963)+01_指標庫!$H$20*ISNUMBER($BB963)+01_指標庫!$H$21*ISNUMBER($BC963)</f>
        <v>51</v>
      </c>
      <c r="AX963" s="59" t="n">
        <f aca="false">IF(AW963=0,50,ROUND((01_指標庫!$H$4*IF(ISNUMBER($F963),L963,0)+01_指標庫!$H$5*IF(ISNUMBER($AA963),AL963,0)+01_指標庫!$H$6*IF(ISNUMBER($G963),M963,0)+01_指標庫!$H$7*IF(ISNUMBER($H963),N963,0)+01_指標庫!$H$8*IF(ISNUMBER($AF963),AQ963,0)+01_指標庫!$H$9*IF(ISNUMBER($AG963),AR963,0)+01_指標庫!$H$10*IF(ISNUMBER($AB963),AM963,0)+01_指標庫!$H$11*IF(ISNUMBER($AC963),AN963,0)+01_指標庫!$H$12*IF(ISNUMBER($AD963),AO963,0)+01_指標庫!$H$13*IF(ISNUMBER($AE963),AP963,0)+01_指標庫!$H$14*IF(ISNUMBER($I963),O963,0)+01_指標庫!$H$15*IF(ISNUMBER($AH963),AS963,0)+01_指標庫!$H$16*IF(ISNUMBER($K963),P963,0)+01_指標庫!$H$17*IF(ISNUMBER($AI963),AT963,0)+01_指標庫!$H$18*IF(ISNUMBER($AJ963),AU963,0)+01_指標庫!$H$19*IF(ISNUMBER($AK963),AV963,0)+01_指標庫!$H$20*IF(ISNUMBER($BB963),BB963,0)+01_指標庫!$H$21*IF(ISNUMBER($BC963),BC963,0))/AW963,1))</f>
        <v>56.9</v>
      </c>
      <c r="AY963" s="60"/>
      <c r="AZ963" s="60"/>
      <c r="BA963" s="58" t="n">
        <f aca="false">AVERAGE($E959:$E963)/AVERAGE($E954:$E963)-1</f>
        <v>0.0062046367613704</v>
      </c>
      <c r="BB963" s="59" t="n">
        <f aca="false">IF(ISNUMBER($BA963),IF(OR($S963&lt;=-0.03,$BA963&lt;-0.003),0,IF(OR($S963&lt;=-0.02,$BA963&lt;0.01),50,100)),"")</f>
        <v>50</v>
      </c>
      <c r="BC963" s="0" t="str">
        <f aca="false">IF(OR(COUNT($AZ963)=0,COUNT($AZ962)=0),"",IF(OR($AY963/$AZ962-1&lt;=-0.03,$AZ963/$AZ962-1&lt;=-0.045,IF(COUNT($AZ954:$AZ963)=10,AVERAGE($AZ959:$AZ963)/AVERAGE($AZ954:$AZ963)-1&lt;-0.01,FALSE())),0,IF(OR($AZ963/$AZ962-1&lt;=-0.02,IF(COUNT($AZ954:$AZ963)=10,AVERAGE($AZ959:$AZ963)/AVERAGE($AZ954:$AZ963)-1&lt;0.005,FALSE())),50,100)))</f>
        <v/>
      </c>
    </row>
    <row r="964" customFormat="false" ht="15" hidden="false" customHeight="true" outlineLevel="0" collapsed="false">
      <c r="A964" s="47" t="n">
        <v>960</v>
      </c>
      <c r="B964" s="48" t="n">
        <v>43951</v>
      </c>
      <c r="C964" s="47" t="n">
        <v>2020</v>
      </c>
      <c r="D964" s="49" t="s">
        <v>239</v>
      </c>
      <c r="E964" s="50" t="n">
        <v>9000.51</v>
      </c>
      <c r="F964" s="51" t="n">
        <v>0.08929</v>
      </c>
      <c r="G964" s="51" t="n">
        <v>-0.073901</v>
      </c>
      <c r="H964" s="52" t="n">
        <v>0.4694</v>
      </c>
      <c r="I964" s="53" t="n">
        <v>763</v>
      </c>
      <c r="J964" s="47" t="s">
        <v>235</v>
      </c>
      <c r="K964" s="54" t="n">
        <v>34.15</v>
      </c>
      <c r="L964" s="55" t="n">
        <f aca="false">IF(COUNT(F964)=0,50,IF(F964&gt;=0,100,IF(F964&gt;=-0.02,50,0)))</f>
        <v>100</v>
      </c>
      <c r="M964" s="55" t="n">
        <f aca="false">IF(COUNT(G964)=0,50,IF(G964&gt;-0.06,100,IF(G964&gt;-0.15,50,0)))</f>
        <v>50</v>
      </c>
      <c r="N964" s="55" t="n">
        <f aca="false">IF(COUNT(H964)=0,50,IF(H964&gt;=0.6,100,IF(H964&gt;=0.4,50,0)))</f>
        <v>50</v>
      </c>
      <c r="O964" s="55" t="n">
        <f aca="false">IF(COUNT(I964)=0,50,IF(J964="proxy_vix",50,IF(I964&lt;350,100,IF(I964&lt;=450,50,0))))</f>
        <v>0</v>
      </c>
      <c r="P964" s="55" t="n">
        <f aca="false">IF(COUNT(K964)=0,50,IF(K964&lt;20,100,IF(K964&lt;=25,50,0)))</f>
        <v>0</v>
      </c>
      <c r="Q964" s="54"/>
      <c r="R964" s="47"/>
      <c r="S964" s="51" t="n">
        <f aca="false">$E964/$E963-1</f>
        <v>0.00197600737412551</v>
      </c>
      <c r="T964" s="56" t="n">
        <f aca="false">$K964/$K963-1</f>
        <v>0.0934998398975344</v>
      </c>
      <c r="V964" s="57"/>
      <c r="W964" s="57"/>
      <c r="Y964" s="1" t="str">
        <f aca="false">IF(AX964&gt;=70,"EASY",IF(AX964&gt;40,"UNCERTAIN","HARD"))</f>
        <v>UNCERTAIN</v>
      </c>
      <c r="AA964" s="58" t="n">
        <f aca="false">IF($A964&lt;200,"",AVERAGE($E915:$E964)/AVERAGE($E765:$E964)-1)</f>
        <v>-0.00198141469589108</v>
      </c>
      <c r="AB964" s="59" t="n">
        <f aca="false">LOOKUP($B964,07_L1政策步階!$A$4:$A$14,07_L1政策步階!$C$4:$C$14)</f>
        <v>1</v>
      </c>
      <c r="AC964" s="57"/>
      <c r="AD964" s="57"/>
      <c r="AE964" s="57"/>
      <c r="AF964" s="57"/>
      <c r="AG964" s="57"/>
      <c r="AH964" s="57"/>
      <c r="AI964" s="57"/>
      <c r="AJ964" s="57"/>
      <c r="AK964" s="57"/>
      <c r="AL964" s="59" t="n">
        <f aca="false">IF(ISNUMBER($AA964),IF($AA964&gt;=0.005,100,IF($AA964&gt;=-0.015,50,0)),"")</f>
        <v>50</v>
      </c>
      <c r="AM964" s="59" t="n">
        <f aca="false">IF(ISNUMBER($AB964),IF($AB964=1,100,IF($AB964=0,50,0)),"")</f>
        <v>100</v>
      </c>
      <c r="AN964" s="0" t="str">
        <f aca="false">IF(ISNUMBER($AC964),IF($AC964&gt;=0.001,100,IF($AC964&gt;=-0.003,50,0)),"")</f>
        <v/>
      </c>
      <c r="AO964" s="0" t="str">
        <f aca="false">IF(ISNUMBER($AD964),IF($AD964&gt;=0.04,100,IF($AD964&gt;=0,50,0)),"")</f>
        <v/>
      </c>
      <c r="AP964" s="0" t="str">
        <f aca="false">IF(ISNUMBER($AE964),IF($AE964&gt;=25,100,IF($AE964&gt;=-75,50,0)),"")</f>
        <v/>
      </c>
      <c r="AQ964" s="0" t="str">
        <f aca="false">IF(ISNUMBER($AF964),IF($AF964&gt;0,100,IF($AF964&gt;=-50,50,0)),"")</f>
        <v/>
      </c>
      <c r="AR964" s="0" t="str">
        <f aca="false">IF(ISNUMBER($AG964),IF($AG964=1,100,IF($AG964=0,50,0)),"")</f>
        <v/>
      </c>
      <c r="AS964" s="0" t="str">
        <f aca="false">IF(ISNUMBER($AH964),IF($AH964&lt;0,100,IF($AH964&lt;=20,50,0)),"")</f>
        <v/>
      </c>
      <c r="AT964" s="0" t="str">
        <f aca="false">IF(ISNUMBER($AI964),IF($AI964&lt;0.95,100,IF($AI964&lt;=1,50,0)),"")</f>
        <v/>
      </c>
      <c r="AU964" s="0" t="str">
        <f aca="false">IF(ISNUMBER($AJ964),IF($AJ964&lt;30,0,IF($AJ964&lt;40,50,IF($AJ964&lt;=90,100,50))),"")</f>
        <v/>
      </c>
      <c r="AV964" s="0" t="str">
        <f aca="false">IF(ISNUMBER($AK964),IF($AK964&gt;-0.2,100,IF($AK964&gt;=-0.4,50,0)),"")</f>
        <v/>
      </c>
      <c r="AW964" s="59" t="n">
        <f aca="false">01_指標庫!$H$4*ISNUMBER($F964)+01_指標庫!$H$5*ISNUMBER($AA964)+01_指標庫!$H$6*ISNUMBER($G964)+01_指標庫!$H$7*ISNUMBER($H964)+01_指標庫!$H$8*ISNUMBER($AF964)+01_指標庫!$H$9*ISNUMBER($AG964)+01_指標庫!$H$10*ISNUMBER($AB964)+01_指標庫!$H$11*ISNUMBER($AC964)+01_指標庫!$H$12*ISNUMBER($AD964)+01_指標庫!$H$13*ISNUMBER($AE964)+01_指標庫!$H$14*ISNUMBER($I964)+01_指標庫!$H$15*ISNUMBER($AH964)+01_指標庫!$H$16*ISNUMBER($K964)+01_指標庫!$H$17*ISNUMBER($AI964)+01_指標庫!$H$18*ISNUMBER($AJ964)+01_指標庫!$H$19*ISNUMBER($AK964)+01_指標庫!$H$20*ISNUMBER($BB964)+01_指標庫!$H$21*ISNUMBER($BC964)</f>
        <v>51</v>
      </c>
      <c r="AX964" s="59" t="n">
        <f aca="false">IF(AW964=0,50,ROUND((01_指標庫!$H$4*IF(ISNUMBER($F964),L964,0)+01_指標庫!$H$5*IF(ISNUMBER($AA964),AL964,0)+01_指標庫!$H$6*IF(ISNUMBER($G964),M964,0)+01_指標庫!$H$7*IF(ISNUMBER($H964),N964,0)+01_指標庫!$H$8*IF(ISNUMBER($AF964),AQ964,0)+01_指標庫!$H$9*IF(ISNUMBER($AG964),AR964,0)+01_指標庫!$H$10*IF(ISNUMBER($AB964),AM964,0)+01_指標庫!$H$11*IF(ISNUMBER($AC964),AN964,0)+01_指標庫!$H$12*IF(ISNUMBER($AD964),AO964,0)+01_指標庫!$H$13*IF(ISNUMBER($AE964),AP964,0)+01_指標庫!$H$14*IF(ISNUMBER($I964),O964,0)+01_指標庫!$H$15*IF(ISNUMBER($AH964),AS964,0)+01_指標庫!$H$16*IF(ISNUMBER($K964),P964,0)+01_指標庫!$H$17*IF(ISNUMBER($AI964),AT964,0)+01_指標庫!$H$18*IF(ISNUMBER($AJ964),AU964,0)+01_指標庫!$H$19*IF(ISNUMBER($AK964),AV964,0)+01_指標庫!$H$20*IF(ISNUMBER($BB964),BB964,0)+01_指標庫!$H$21*IF(ISNUMBER($BC964),BC964,0))/AW964,1))</f>
        <v>54.9</v>
      </c>
      <c r="AY964" s="60"/>
      <c r="AZ964" s="60"/>
      <c r="BA964" s="58" t="n">
        <f aca="false">AVERAGE($E960:$E964)/AVERAGE($E955:$E964)-1</f>
        <v>0.0116165955803555</v>
      </c>
      <c r="BB964" s="59" t="n">
        <f aca="false">IF(ISNUMBER($BA964),IF(OR($S964&lt;=-0.03,$BA964&lt;-0.003),0,IF(OR($S964&lt;=-0.02,$BA964&lt;0.01),50,100)),"")</f>
        <v>100</v>
      </c>
      <c r="BC964" s="0" t="str">
        <f aca="false">IF(OR(COUNT($AZ964)=0,COUNT($AZ963)=0),"",IF(OR($AY964/$AZ963-1&lt;=-0.03,$AZ964/$AZ963-1&lt;=-0.045,IF(COUNT($AZ955:$AZ964)=10,AVERAGE($AZ960:$AZ964)/AVERAGE($AZ955:$AZ964)-1&lt;-0.01,FALSE())),0,IF(OR($AZ964/$AZ963-1&lt;=-0.02,IF(COUNT($AZ955:$AZ964)=10,AVERAGE($AZ960:$AZ964)/AVERAGE($AZ955:$AZ964)-1&lt;0.005,FALSE())),50,100)))</f>
        <v/>
      </c>
    </row>
    <row r="965" customFormat="false" ht="15" hidden="false" customHeight="true" outlineLevel="0" collapsed="false">
      <c r="A965" s="47" t="n">
        <v>961</v>
      </c>
      <c r="B965" s="48" t="n">
        <v>43952</v>
      </c>
      <c r="C965" s="47" t="n">
        <v>2020</v>
      </c>
      <c r="D965" s="49" t="s">
        <v>234</v>
      </c>
      <c r="E965" s="50" t="n">
        <v>8718.18</v>
      </c>
      <c r="F965" s="51" t="n">
        <v>0.054591</v>
      </c>
      <c r="G965" s="51" t="n">
        <v>-0.102951</v>
      </c>
      <c r="H965" s="52" t="n">
        <v>0.449</v>
      </c>
      <c r="I965" s="53" t="n">
        <v>770</v>
      </c>
      <c r="J965" s="47" t="s">
        <v>235</v>
      </c>
      <c r="K965" s="54" t="n">
        <v>37.19</v>
      </c>
      <c r="L965" s="55" t="n">
        <f aca="false">IF(COUNT(F965)=0,50,IF(F965&gt;=0,100,IF(F965&gt;=-0.02,50,0)))</f>
        <v>100</v>
      </c>
      <c r="M965" s="55" t="n">
        <f aca="false">IF(COUNT(G965)=0,50,IF(G965&gt;-0.06,100,IF(G965&gt;-0.15,50,0)))</f>
        <v>50</v>
      </c>
      <c r="N965" s="55" t="n">
        <f aca="false">IF(COUNT(H965)=0,50,IF(H965&gt;=0.6,100,IF(H965&gt;=0.4,50,0)))</f>
        <v>50</v>
      </c>
      <c r="O965" s="55" t="n">
        <f aca="false">IF(COUNT(I965)=0,50,IF(J965="proxy_vix",50,IF(I965&lt;350,100,IF(I965&lt;=450,50,0))))</f>
        <v>0</v>
      </c>
      <c r="P965" s="55" t="n">
        <f aca="false">IF(COUNT(K965)=0,50,IF(K965&lt;20,100,IF(K965&lt;=25,50,0)))</f>
        <v>0</v>
      </c>
      <c r="Q965" s="54"/>
      <c r="R965" s="47"/>
      <c r="S965" s="51" t="n">
        <f aca="false">$E965/$E964-1</f>
        <v>-0.0313682224673935</v>
      </c>
      <c r="T965" s="56" t="n">
        <f aca="false">$K965/$K964-1</f>
        <v>0.0890190336749634</v>
      </c>
      <c r="V965" s="57"/>
      <c r="W965" s="57"/>
      <c r="Y965" s="1" t="str">
        <f aca="false">IF(AX965&gt;=70,"EASY",IF(AX965&gt;40,"UNCERTAIN","HARD"))</f>
        <v>UNCERTAIN</v>
      </c>
      <c r="AA965" s="58" t="n">
        <f aca="false">IF($A965&lt;200,"",AVERAGE($E916:$E965)/AVERAGE($E766:$E965)-1)</f>
        <v>-0.00468278249309972</v>
      </c>
      <c r="AB965" s="59" t="n">
        <f aca="false">LOOKUP($B965,07_L1政策步階!$A$4:$A$14,07_L1政策步階!$C$4:$C$14)</f>
        <v>1</v>
      </c>
      <c r="AC965" s="57"/>
      <c r="AD965" s="57"/>
      <c r="AE965" s="57"/>
      <c r="AF965" s="57"/>
      <c r="AG965" s="57"/>
      <c r="AH965" s="57"/>
      <c r="AI965" s="57"/>
      <c r="AJ965" s="57"/>
      <c r="AK965" s="57"/>
      <c r="AL965" s="59" t="n">
        <f aca="false">IF(ISNUMBER($AA965),IF($AA965&gt;=0.005,100,IF($AA965&gt;=-0.015,50,0)),"")</f>
        <v>50</v>
      </c>
      <c r="AM965" s="59" t="n">
        <f aca="false">IF(ISNUMBER($AB965),IF($AB965=1,100,IF($AB965=0,50,0)),"")</f>
        <v>100</v>
      </c>
      <c r="AN965" s="0" t="str">
        <f aca="false">IF(ISNUMBER($AC965),IF($AC965&gt;=0.001,100,IF($AC965&gt;=-0.003,50,0)),"")</f>
        <v/>
      </c>
      <c r="AO965" s="0" t="str">
        <f aca="false">IF(ISNUMBER($AD965),IF($AD965&gt;=0.04,100,IF($AD965&gt;=0,50,0)),"")</f>
        <v/>
      </c>
      <c r="AP965" s="0" t="str">
        <f aca="false">IF(ISNUMBER($AE965),IF($AE965&gt;=25,100,IF($AE965&gt;=-75,50,0)),"")</f>
        <v/>
      </c>
      <c r="AQ965" s="0" t="str">
        <f aca="false">IF(ISNUMBER($AF965),IF($AF965&gt;0,100,IF($AF965&gt;=-50,50,0)),"")</f>
        <v/>
      </c>
      <c r="AR965" s="0" t="str">
        <f aca="false">IF(ISNUMBER($AG965),IF($AG965=1,100,IF($AG965=0,50,0)),"")</f>
        <v/>
      </c>
      <c r="AS965" s="0" t="str">
        <f aca="false">IF(ISNUMBER($AH965),IF($AH965&lt;0,100,IF($AH965&lt;=20,50,0)),"")</f>
        <v/>
      </c>
      <c r="AT965" s="0" t="str">
        <f aca="false">IF(ISNUMBER($AI965),IF($AI965&lt;0.95,100,IF($AI965&lt;=1,50,0)),"")</f>
        <v/>
      </c>
      <c r="AU965" s="0" t="str">
        <f aca="false">IF(ISNUMBER($AJ965),IF($AJ965&lt;30,0,IF($AJ965&lt;40,50,IF($AJ965&lt;=90,100,50))),"")</f>
        <v/>
      </c>
      <c r="AV965" s="0" t="str">
        <f aca="false">IF(ISNUMBER($AK965),IF($AK965&gt;-0.2,100,IF($AK965&gt;=-0.4,50,0)),"")</f>
        <v/>
      </c>
      <c r="AW965" s="59" t="n">
        <f aca="false">01_指標庫!$H$4*ISNUMBER($F965)+01_指標庫!$H$5*ISNUMBER($AA965)+01_指標庫!$H$6*ISNUMBER($G965)+01_指標庫!$H$7*ISNUMBER($H965)+01_指標庫!$H$8*ISNUMBER($AF965)+01_指標庫!$H$9*ISNUMBER($AG965)+01_指標庫!$H$10*ISNUMBER($AB965)+01_指標庫!$H$11*ISNUMBER($AC965)+01_指標庫!$H$12*ISNUMBER($AD965)+01_指標庫!$H$13*ISNUMBER($AE965)+01_指標庫!$H$14*ISNUMBER($I965)+01_指標庫!$H$15*ISNUMBER($AH965)+01_指標庫!$H$16*ISNUMBER($K965)+01_指標庫!$H$17*ISNUMBER($AI965)+01_指標庫!$H$18*ISNUMBER($AJ965)+01_指標庫!$H$19*ISNUMBER($AK965)+01_指標庫!$H$20*ISNUMBER($BB965)+01_指標庫!$H$21*ISNUMBER($BC965)</f>
        <v>51</v>
      </c>
      <c r="AX965" s="59" t="n">
        <f aca="false">IF(AW965=0,50,ROUND((01_指標庫!$H$4*IF(ISNUMBER($F965),L965,0)+01_指標庫!$H$5*IF(ISNUMBER($AA965),AL965,0)+01_指標庫!$H$6*IF(ISNUMBER($G965),M965,0)+01_指標庫!$H$7*IF(ISNUMBER($H965),N965,0)+01_指標庫!$H$8*IF(ISNUMBER($AF965),AQ965,0)+01_指標庫!$H$9*IF(ISNUMBER($AG965),AR965,0)+01_指標庫!$H$10*IF(ISNUMBER($AB965),AM965,0)+01_指標庫!$H$11*IF(ISNUMBER($AC965),AN965,0)+01_指標庫!$H$12*IF(ISNUMBER($AD965),AO965,0)+01_指標庫!$H$13*IF(ISNUMBER($AE965),AP965,0)+01_指標庫!$H$14*IF(ISNUMBER($I965),O965,0)+01_指標庫!$H$15*IF(ISNUMBER($AH965),AS965,0)+01_指標庫!$H$16*IF(ISNUMBER($K965),P965,0)+01_指標庫!$H$17*IF(ISNUMBER($AI965),AT965,0)+01_指標庫!$H$18*IF(ISNUMBER($AJ965),AU965,0)+01_指標庫!$H$19*IF(ISNUMBER($AK965),AV965,0)+01_指標庫!$H$20*IF(ISNUMBER($BB965),BB965,0)+01_指標庫!$H$21*IF(ISNUMBER($BC965),BC965,0))/AW965,1))</f>
        <v>43.1</v>
      </c>
      <c r="AY965" s="60"/>
      <c r="AZ965" s="60"/>
      <c r="BA965" s="58" t="n">
        <f aca="false">AVERAGE($E961:$E965)/AVERAGE($E956:$E965)-1</f>
        <v>0.0113731910809551</v>
      </c>
      <c r="BB965" s="59" t="n">
        <f aca="false">IF(ISNUMBER($BA965),IF(OR($S965&lt;=-0.03,$BA965&lt;-0.003),0,IF(OR($S965&lt;=-0.02,$BA965&lt;0.01),50,100)),"")</f>
        <v>0</v>
      </c>
      <c r="BC965" s="0" t="str">
        <f aca="false">IF(OR(COUNT($AZ965)=0,COUNT($AZ964)=0),"",IF(OR($AY965/$AZ964-1&lt;=-0.03,$AZ965/$AZ964-1&lt;=-0.045,IF(COUNT($AZ956:$AZ965)=10,AVERAGE($AZ961:$AZ965)/AVERAGE($AZ956:$AZ965)-1&lt;-0.01,FALSE())),0,IF(OR($AZ965/$AZ964-1&lt;=-0.02,IF(COUNT($AZ956:$AZ965)=10,AVERAGE($AZ961:$AZ965)/AVERAGE($AZ956:$AZ965)-1&lt;0.005,FALSE())),50,100)))</f>
        <v/>
      </c>
    </row>
    <row r="966" customFormat="false" ht="15" hidden="false" customHeight="true" outlineLevel="0" collapsed="false">
      <c r="A966" s="47" t="n">
        <v>962</v>
      </c>
      <c r="B966" s="48" t="n">
        <v>43955</v>
      </c>
      <c r="C966" s="47" t="n">
        <v>2020</v>
      </c>
      <c r="D966" s="49" t="s">
        <v>236</v>
      </c>
      <c r="E966" s="50" t="n">
        <v>8834.11</v>
      </c>
      <c r="F966" s="51" t="n">
        <v>0.068014</v>
      </c>
      <c r="G966" s="51" t="n">
        <v>-0.091022</v>
      </c>
      <c r="H966" s="52" t="n">
        <v>0.4694</v>
      </c>
      <c r="I966" s="53" t="n">
        <v>779</v>
      </c>
      <c r="J966" s="47" t="s">
        <v>235</v>
      </c>
      <c r="K966" s="54" t="n">
        <v>35.97</v>
      </c>
      <c r="L966" s="55" t="n">
        <f aca="false">IF(COUNT(F966)=0,50,IF(F966&gt;=0,100,IF(F966&gt;=-0.02,50,0)))</f>
        <v>100</v>
      </c>
      <c r="M966" s="55" t="n">
        <f aca="false">IF(COUNT(G966)=0,50,IF(G966&gt;-0.06,100,IF(G966&gt;-0.15,50,0)))</f>
        <v>50</v>
      </c>
      <c r="N966" s="55" t="n">
        <f aca="false">IF(COUNT(H966)=0,50,IF(H966&gt;=0.6,100,IF(H966&gt;=0.4,50,0)))</f>
        <v>50</v>
      </c>
      <c r="O966" s="55" t="n">
        <f aca="false">IF(COUNT(I966)=0,50,IF(J966="proxy_vix",50,IF(I966&lt;350,100,IF(I966&lt;=450,50,0))))</f>
        <v>0</v>
      </c>
      <c r="P966" s="55" t="n">
        <f aca="false">IF(COUNT(K966)=0,50,IF(K966&lt;20,100,IF(K966&lt;=25,50,0)))</f>
        <v>0</v>
      </c>
      <c r="Q966" s="54"/>
      <c r="R966" s="47"/>
      <c r="S966" s="51" t="n">
        <f aca="false">$E966/$E965-1</f>
        <v>0.0132975001663191</v>
      </c>
      <c r="T966" s="56" t="n">
        <f aca="false">$K966/$K965-1</f>
        <v>-0.0328045173433719</v>
      </c>
      <c r="V966" s="57"/>
      <c r="W966" s="57"/>
      <c r="Y966" s="1" t="str">
        <f aca="false">IF(AX966&gt;=70,"EASY",IF(AX966&gt;40,"UNCERTAIN","HARD"))</f>
        <v>UNCERTAIN</v>
      </c>
      <c r="AA966" s="58" t="n">
        <f aca="false">IF($A966&lt;200,"",AVERAGE($E917:$E966)/AVERAGE($E767:$E966)-1)</f>
        <v>-0.00672348429094072</v>
      </c>
      <c r="AB966" s="59" t="n">
        <f aca="false">LOOKUP($B966,07_L1政策步階!$A$4:$A$14,07_L1政策步階!$C$4:$C$14)</f>
        <v>1</v>
      </c>
      <c r="AC966" s="57"/>
      <c r="AD966" s="57"/>
      <c r="AE966" s="57"/>
      <c r="AF966" s="57"/>
      <c r="AG966" s="57"/>
      <c r="AH966" s="57"/>
      <c r="AI966" s="57"/>
      <c r="AJ966" s="57"/>
      <c r="AK966" s="57"/>
      <c r="AL966" s="59" t="n">
        <f aca="false">IF(ISNUMBER($AA966),IF($AA966&gt;=0.005,100,IF($AA966&gt;=-0.015,50,0)),"")</f>
        <v>50</v>
      </c>
      <c r="AM966" s="59" t="n">
        <f aca="false">IF(ISNUMBER($AB966),IF($AB966=1,100,IF($AB966=0,50,0)),"")</f>
        <v>100</v>
      </c>
      <c r="AN966" s="0" t="str">
        <f aca="false">IF(ISNUMBER($AC966),IF($AC966&gt;=0.001,100,IF($AC966&gt;=-0.003,50,0)),"")</f>
        <v/>
      </c>
      <c r="AO966" s="0" t="str">
        <f aca="false">IF(ISNUMBER($AD966),IF($AD966&gt;=0.04,100,IF($AD966&gt;=0,50,0)),"")</f>
        <v/>
      </c>
      <c r="AP966" s="0" t="str">
        <f aca="false">IF(ISNUMBER($AE966),IF($AE966&gt;=25,100,IF($AE966&gt;=-75,50,0)),"")</f>
        <v/>
      </c>
      <c r="AQ966" s="0" t="str">
        <f aca="false">IF(ISNUMBER($AF966),IF($AF966&gt;0,100,IF($AF966&gt;=-50,50,0)),"")</f>
        <v/>
      </c>
      <c r="AR966" s="0" t="str">
        <f aca="false">IF(ISNUMBER($AG966),IF($AG966=1,100,IF($AG966=0,50,0)),"")</f>
        <v/>
      </c>
      <c r="AS966" s="0" t="str">
        <f aca="false">IF(ISNUMBER($AH966),IF($AH966&lt;0,100,IF($AH966&lt;=20,50,0)),"")</f>
        <v/>
      </c>
      <c r="AT966" s="0" t="str">
        <f aca="false">IF(ISNUMBER($AI966),IF($AI966&lt;0.95,100,IF($AI966&lt;=1,50,0)),"")</f>
        <v/>
      </c>
      <c r="AU966" s="0" t="str">
        <f aca="false">IF(ISNUMBER($AJ966),IF($AJ966&lt;30,0,IF($AJ966&lt;40,50,IF($AJ966&lt;=90,100,50))),"")</f>
        <v/>
      </c>
      <c r="AV966" s="0" t="str">
        <f aca="false">IF(ISNUMBER($AK966),IF($AK966&gt;-0.2,100,IF($AK966&gt;=-0.4,50,0)),"")</f>
        <v/>
      </c>
      <c r="AW966" s="59" t="n">
        <f aca="false">01_指標庫!$H$4*ISNUMBER($F966)+01_指標庫!$H$5*ISNUMBER($AA966)+01_指標庫!$H$6*ISNUMBER($G966)+01_指標庫!$H$7*ISNUMBER($H966)+01_指標庫!$H$8*ISNUMBER($AF966)+01_指標庫!$H$9*ISNUMBER($AG966)+01_指標庫!$H$10*ISNUMBER($AB966)+01_指標庫!$H$11*ISNUMBER($AC966)+01_指標庫!$H$12*ISNUMBER($AD966)+01_指標庫!$H$13*ISNUMBER($AE966)+01_指標庫!$H$14*ISNUMBER($I966)+01_指標庫!$H$15*ISNUMBER($AH966)+01_指標庫!$H$16*ISNUMBER($K966)+01_指標庫!$H$17*ISNUMBER($AI966)+01_指標庫!$H$18*ISNUMBER($AJ966)+01_指標庫!$H$19*ISNUMBER($AK966)+01_指標庫!$H$20*ISNUMBER($BB966)+01_指標庫!$H$21*ISNUMBER($BC966)</f>
        <v>51</v>
      </c>
      <c r="AX966" s="59" t="n">
        <f aca="false">IF(AW966=0,50,ROUND((01_指標庫!$H$4*IF(ISNUMBER($F966),L966,0)+01_指標庫!$H$5*IF(ISNUMBER($AA966),AL966,0)+01_指標庫!$H$6*IF(ISNUMBER($G966),M966,0)+01_指標庫!$H$7*IF(ISNUMBER($H966),N966,0)+01_指標庫!$H$8*IF(ISNUMBER($AF966),AQ966,0)+01_指標庫!$H$9*IF(ISNUMBER($AG966),AR966,0)+01_指標庫!$H$10*IF(ISNUMBER($AB966),AM966,0)+01_指標庫!$H$11*IF(ISNUMBER($AC966),AN966,0)+01_指標庫!$H$12*IF(ISNUMBER($AD966),AO966,0)+01_指標庫!$H$13*IF(ISNUMBER($AE966),AP966,0)+01_指標庫!$H$14*IF(ISNUMBER($I966),O966,0)+01_指標庫!$H$15*IF(ISNUMBER($AH966),AS966,0)+01_指標庫!$H$16*IF(ISNUMBER($K966),P966,0)+01_指標庫!$H$17*IF(ISNUMBER($AI966),AT966,0)+01_指標庫!$H$18*IF(ISNUMBER($AJ966),AU966,0)+01_指標庫!$H$19*IF(ISNUMBER($AK966),AV966,0)+01_指標庫!$H$20*IF(ISNUMBER($BB966),BB966,0)+01_指標庫!$H$21*IF(ISNUMBER($BC966),BC966,0))/AW966,1))</f>
        <v>54.9</v>
      </c>
      <c r="AY966" s="60"/>
      <c r="AZ966" s="60"/>
      <c r="BA966" s="58" t="n">
        <f aca="false">AVERAGE($E962:$E966)/AVERAGE($E957:$E966)-1</f>
        <v>0.0100490527554713</v>
      </c>
      <c r="BB966" s="59" t="n">
        <f aca="false">IF(ISNUMBER($BA966),IF(OR($S966&lt;=-0.03,$BA966&lt;-0.003),0,IF(OR($S966&lt;=-0.02,$BA966&lt;0.01),50,100)),"")</f>
        <v>100</v>
      </c>
      <c r="BC966" s="0" t="str">
        <f aca="false">IF(OR(COUNT($AZ966)=0,COUNT($AZ965)=0),"",IF(OR($AY966/$AZ965-1&lt;=-0.03,$AZ966/$AZ965-1&lt;=-0.045,IF(COUNT($AZ957:$AZ966)=10,AVERAGE($AZ962:$AZ966)/AVERAGE($AZ957:$AZ966)-1&lt;-0.01,FALSE())),0,IF(OR($AZ966/$AZ965-1&lt;=-0.02,IF(COUNT($AZ957:$AZ966)=10,AVERAGE($AZ962:$AZ966)/AVERAGE($AZ957:$AZ966)-1&lt;0.005,FALSE())),50,100)))</f>
        <v/>
      </c>
    </row>
    <row r="967" customFormat="false" ht="15" hidden="false" customHeight="true" outlineLevel="0" collapsed="false">
      <c r="A967" s="47" t="n">
        <v>963</v>
      </c>
      <c r="B967" s="48" t="n">
        <v>43956</v>
      </c>
      <c r="C967" s="47" t="n">
        <v>2020</v>
      </c>
      <c r="D967" s="49" t="s">
        <v>237</v>
      </c>
      <c r="E967" s="50" t="n">
        <v>8930.62</v>
      </c>
      <c r="F967" s="51" t="n">
        <v>0.078967</v>
      </c>
      <c r="G967" s="51" t="n">
        <v>-0.081092</v>
      </c>
      <c r="H967" s="52" t="n">
        <v>0.4694</v>
      </c>
      <c r="I967" s="53" t="n">
        <v>760</v>
      </c>
      <c r="J967" s="47" t="s">
        <v>235</v>
      </c>
      <c r="K967" s="54" t="n">
        <v>33.61</v>
      </c>
      <c r="L967" s="55" t="n">
        <f aca="false">IF(COUNT(F967)=0,50,IF(F967&gt;=0,100,IF(F967&gt;=-0.02,50,0)))</f>
        <v>100</v>
      </c>
      <c r="M967" s="55" t="n">
        <f aca="false">IF(COUNT(G967)=0,50,IF(G967&gt;-0.06,100,IF(G967&gt;-0.15,50,0)))</f>
        <v>50</v>
      </c>
      <c r="N967" s="55" t="n">
        <f aca="false">IF(COUNT(H967)=0,50,IF(H967&gt;=0.6,100,IF(H967&gt;=0.4,50,0)))</f>
        <v>50</v>
      </c>
      <c r="O967" s="55" t="n">
        <f aca="false">IF(COUNT(I967)=0,50,IF(J967="proxy_vix",50,IF(I967&lt;350,100,IF(I967&lt;=450,50,0))))</f>
        <v>0</v>
      </c>
      <c r="P967" s="55" t="n">
        <f aca="false">IF(COUNT(K967)=0,50,IF(K967&lt;20,100,IF(K967&lt;=25,50,0)))</f>
        <v>0</v>
      </c>
      <c r="Q967" s="54"/>
      <c r="R967" s="47"/>
      <c r="S967" s="51" t="n">
        <f aca="false">$E967/$E966-1</f>
        <v>0.0109246998282793</v>
      </c>
      <c r="T967" s="56" t="n">
        <f aca="false">$K967/$K966-1</f>
        <v>-0.0656102307478454</v>
      </c>
      <c r="V967" s="57"/>
      <c r="W967" s="57"/>
      <c r="Y967" s="1" t="str">
        <f aca="false">IF(AX967&gt;=70,"EASY",IF(AX967&gt;40,"UNCERTAIN","HARD"))</f>
        <v>UNCERTAIN</v>
      </c>
      <c r="AA967" s="58" t="n">
        <f aca="false">IF($A967&lt;200,"",AVERAGE($E918:$E967)/AVERAGE($E768:$E967)-1)</f>
        <v>-0.00774099743261103</v>
      </c>
      <c r="AB967" s="59" t="n">
        <f aca="false">LOOKUP($B967,07_L1政策步階!$A$4:$A$14,07_L1政策步階!$C$4:$C$14)</f>
        <v>1</v>
      </c>
      <c r="AC967" s="57"/>
      <c r="AD967" s="57"/>
      <c r="AE967" s="57"/>
      <c r="AF967" s="57"/>
      <c r="AG967" s="57"/>
      <c r="AH967" s="57"/>
      <c r="AI967" s="57"/>
      <c r="AJ967" s="57"/>
      <c r="AK967" s="57"/>
      <c r="AL967" s="59" t="n">
        <f aca="false">IF(ISNUMBER($AA967),IF($AA967&gt;=0.005,100,IF($AA967&gt;=-0.015,50,0)),"")</f>
        <v>50</v>
      </c>
      <c r="AM967" s="59" t="n">
        <f aca="false">IF(ISNUMBER($AB967),IF($AB967=1,100,IF($AB967=0,50,0)),"")</f>
        <v>100</v>
      </c>
      <c r="AN967" s="0" t="str">
        <f aca="false">IF(ISNUMBER($AC967),IF($AC967&gt;=0.001,100,IF($AC967&gt;=-0.003,50,0)),"")</f>
        <v/>
      </c>
      <c r="AO967" s="0" t="str">
        <f aca="false">IF(ISNUMBER($AD967),IF($AD967&gt;=0.04,100,IF($AD967&gt;=0,50,0)),"")</f>
        <v/>
      </c>
      <c r="AP967" s="0" t="str">
        <f aca="false">IF(ISNUMBER($AE967),IF($AE967&gt;=25,100,IF($AE967&gt;=-75,50,0)),"")</f>
        <v/>
      </c>
      <c r="AQ967" s="0" t="str">
        <f aca="false">IF(ISNUMBER($AF967),IF($AF967&gt;0,100,IF($AF967&gt;=-50,50,0)),"")</f>
        <v/>
      </c>
      <c r="AR967" s="0" t="str">
        <f aca="false">IF(ISNUMBER($AG967),IF($AG967=1,100,IF($AG967=0,50,0)),"")</f>
        <v/>
      </c>
      <c r="AS967" s="0" t="str">
        <f aca="false">IF(ISNUMBER($AH967),IF($AH967&lt;0,100,IF($AH967&lt;=20,50,0)),"")</f>
        <v/>
      </c>
      <c r="AT967" s="0" t="str">
        <f aca="false">IF(ISNUMBER($AI967),IF($AI967&lt;0.95,100,IF($AI967&lt;=1,50,0)),"")</f>
        <v/>
      </c>
      <c r="AU967" s="0" t="str">
        <f aca="false">IF(ISNUMBER($AJ967),IF($AJ967&lt;30,0,IF($AJ967&lt;40,50,IF($AJ967&lt;=90,100,50))),"")</f>
        <v/>
      </c>
      <c r="AV967" s="0" t="str">
        <f aca="false">IF(ISNUMBER($AK967),IF($AK967&gt;-0.2,100,IF($AK967&gt;=-0.4,50,0)),"")</f>
        <v/>
      </c>
      <c r="AW967" s="59" t="n">
        <f aca="false">01_指標庫!$H$4*ISNUMBER($F967)+01_指標庫!$H$5*ISNUMBER($AA967)+01_指標庫!$H$6*ISNUMBER($G967)+01_指標庫!$H$7*ISNUMBER($H967)+01_指標庫!$H$8*ISNUMBER($AF967)+01_指標庫!$H$9*ISNUMBER($AG967)+01_指標庫!$H$10*ISNUMBER($AB967)+01_指標庫!$H$11*ISNUMBER($AC967)+01_指標庫!$H$12*ISNUMBER($AD967)+01_指標庫!$H$13*ISNUMBER($AE967)+01_指標庫!$H$14*ISNUMBER($I967)+01_指標庫!$H$15*ISNUMBER($AH967)+01_指標庫!$H$16*ISNUMBER($K967)+01_指標庫!$H$17*ISNUMBER($AI967)+01_指標庫!$H$18*ISNUMBER($AJ967)+01_指標庫!$H$19*ISNUMBER($AK967)+01_指標庫!$H$20*ISNUMBER($BB967)+01_指標庫!$H$21*ISNUMBER($BC967)</f>
        <v>51</v>
      </c>
      <c r="AX967" s="59" t="n">
        <f aca="false">IF(AW967=0,50,ROUND((01_指標庫!$H$4*IF(ISNUMBER($F967),L967,0)+01_指標庫!$H$5*IF(ISNUMBER($AA967),AL967,0)+01_指標庫!$H$6*IF(ISNUMBER($G967),M967,0)+01_指標庫!$H$7*IF(ISNUMBER($H967),N967,0)+01_指標庫!$H$8*IF(ISNUMBER($AF967),AQ967,0)+01_指標庫!$H$9*IF(ISNUMBER($AG967),AR967,0)+01_指標庫!$H$10*IF(ISNUMBER($AB967),AM967,0)+01_指標庫!$H$11*IF(ISNUMBER($AC967),AN967,0)+01_指標庫!$H$12*IF(ISNUMBER($AD967),AO967,0)+01_指標庫!$H$13*IF(ISNUMBER($AE967),AP967,0)+01_指標庫!$H$14*IF(ISNUMBER($I967),O967,0)+01_指標庫!$H$15*IF(ISNUMBER($AH967),AS967,0)+01_指標庫!$H$16*IF(ISNUMBER($K967),P967,0)+01_指標庫!$H$17*IF(ISNUMBER($AI967),AT967,0)+01_指標庫!$H$18*IF(ISNUMBER($AJ967),AU967,0)+01_指標庫!$H$19*IF(ISNUMBER($AK967),AV967,0)+01_指標庫!$H$20*IF(ISNUMBER($BB967),BB967,0)+01_指標庫!$H$21*IF(ISNUMBER($BC967),BC967,0))/AW967,1))</f>
        <v>49</v>
      </c>
      <c r="AY967" s="60"/>
      <c r="AZ967" s="60"/>
      <c r="BA967" s="58" t="n">
        <f aca="false">AVERAGE($E963:$E967)/AVERAGE($E958:$E967)-1</f>
        <v>0.00974383184719962</v>
      </c>
      <c r="BB967" s="59" t="n">
        <f aca="false">IF(ISNUMBER($BA967),IF(OR($S967&lt;=-0.03,$BA967&lt;-0.003),0,IF(OR($S967&lt;=-0.02,$BA967&lt;0.01),50,100)),"")</f>
        <v>50</v>
      </c>
      <c r="BC967" s="0" t="str">
        <f aca="false">IF(OR(COUNT($AZ967)=0,COUNT($AZ966)=0),"",IF(OR($AY967/$AZ966-1&lt;=-0.03,$AZ967/$AZ966-1&lt;=-0.045,IF(COUNT($AZ958:$AZ967)=10,AVERAGE($AZ963:$AZ967)/AVERAGE($AZ958:$AZ967)-1&lt;-0.01,FALSE())),0,IF(OR($AZ967/$AZ966-1&lt;=-0.02,IF(COUNT($AZ958:$AZ967)=10,AVERAGE($AZ963:$AZ967)/AVERAGE($AZ958:$AZ967)-1&lt;0.005,FALSE())),50,100)))</f>
        <v/>
      </c>
    </row>
    <row r="968" customFormat="false" ht="15" hidden="false" customHeight="true" outlineLevel="0" collapsed="false">
      <c r="A968" s="47" t="n">
        <v>964</v>
      </c>
      <c r="B968" s="48" t="n">
        <v>43957</v>
      </c>
      <c r="C968" s="47" t="n">
        <v>2020</v>
      </c>
      <c r="D968" s="49" t="s">
        <v>238</v>
      </c>
      <c r="E968" s="50" t="n">
        <v>8984.86</v>
      </c>
      <c r="F968" s="51" t="n">
        <v>0.084813</v>
      </c>
      <c r="G968" s="51" t="n">
        <v>-0.075511</v>
      </c>
      <c r="H968" s="52" t="n">
        <v>0.5102</v>
      </c>
      <c r="I968" s="53" t="n">
        <v>760</v>
      </c>
      <c r="J968" s="47" t="s">
        <v>235</v>
      </c>
      <c r="K968" s="54" t="n">
        <v>34.12</v>
      </c>
      <c r="L968" s="55" t="n">
        <f aca="false">IF(COUNT(F968)=0,50,IF(F968&gt;=0,100,IF(F968&gt;=-0.02,50,0)))</f>
        <v>100</v>
      </c>
      <c r="M968" s="55" t="n">
        <f aca="false">IF(COUNT(G968)=0,50,IF(G968&gt;-0.06,100,IF(G968&gt;-0.15,50,0)))</f>
        <v>50</v>
      </c>
      <c r="N968" s="55" t="n">
        <f aca="false">IF(COUNT(H968)=0,50,IF(H968&gt;=0.6,100,IF(H968&gt;=0.4,50,0)))</f>
        <v>50</v>
      </c>
      <c r="O968" s="55" t="n">
        <f aca="false">IF(COUNT(I968)=0,50,IF(J968="proxy_vix",50,IF(I968&lt;350,100,IF(I968&lt;=450,50,0))))</f>
        <v>0</v>
      </c>
      <c r="P968" s="55" t="n">
        <f aca="false">IF(COUNT(K968)=0,50,IF(K968&lt;20,100,IF(K968&lt;=25,50,0)))</f>
        <v>0</v>
      </c>
      <c r="Q968" s="54"/>
      <c r="R968" s="47"/>
      <c r="S968" s="51" t="n">
        <f aca="false">$E968/$E967-1</f>
        <v>0.00607348649925754</v>
      </c>
      <c r="T968" s="56" t="n">
        <f aca="false">$K968/$K967-1</f>
        <v>0.0151740553406723</v>
      </c>
      <c r="V968" s="57"/>
      <c r="W968" s="57"/>
      <c r="Y968" s="1" t="str">
        <f aca="false">IF(AX968&gt;=70,"EASY",IF(AX968&gt;40,"UNCERTAIN","HARD"))</f>
        <v>UNCERTAIN</v>
      </c>
      <c r="AA968" s="58" t="n">
        <f aca="false">IF($A968&lt;200,"",AVERAGE($E919:$E968)/AVERAGE($E769:$E968)-1)</f>
        <v>-0.00802558966252198</v>
      </c>
      <c r="AB968" s="59" t="n">
        <f aca="false">LOOKUP($B968,07_L1政策步階!$A$4:$A$14,07_L1政策步階!$C$4:$C$14)</f>
        <v>1</v>
      </c>
      <c r="AC968" s="57"/>
      <c r="AD968" s="57"/>
      <c r="AE968" s="57"/>
      <c r="AF968" s="57"/>
      <c r="AG968" s="57"/>
      <c r="AH968" s="57"/>
      <c r="AI968" s="57"/>
      <c r="AJ968" s="57"/>
      <c r="AK968" s="57"/>
      <c r="AL968" s="59" t="n">
        <f aca="false">IF(ISNUMBER($AA968),IF($AA968&gt;=0.005,100,IF($AA968&gt;=-0.015,50,0)),"")</f>
        <v>50</v>
      </c>
      <c r="AM968" s="59" t="n">
        <f aca="false">IF(ISNUMBER($AB968),IF($AB968=1,100,IF($AB968=0,50,0)),"")</f>
        <v>100</v>
      </c>
      <c r="AN968" s="0" t="str">
        <f aca="false">IF(ISNUMBER($AC968),IF($AC968&gt;=0.001,100,IF($AC968&gt;=-0.003,50,0)),"")</f>
        <v/>
      </c>
      <c r="AO968" s="0" t="str">
        <f aca="false">IF(ISNUMBER($AD968),IF($AD968&gt;=0.04,100,IF($AD968&gt;=0,50,0)),"")</f>
        <v/>
      </c>
      <c r="AP968" s="0" t="str">
        <f aca="false">IF(ISNUMBER($AE968),IF($AE968&gt;=25,100,IF($AE968&gt;=-75,50,0)),"")</f>
        <v/>
      </c>
      <c r="AQ968" s="0" t="str">
        <f aca="false">IF(ISNUMBER($AF968),IF($AF968&gt;0,100,IF($AF968&gt;=-50,50,0)),"")</f>
        <v/>
      </c>
      <c r="AR968" s="0" t="str">
        <f aca="false">IF(ISNUMBER($AG968),IF($AG968=1,100,IF($AG968=0,50,0)),"")</f>
        <v/>
      </c>
      <c r="AS968" s="0" t="str">
        <f aca="false">IF(ISNUMBER($AH968),IF($AH968&lt;0,100,IF($AH968&lt;=20,50,0)),"")</f>
        <v/>
      </c>
      <c r="AT968" s="0" t="str">
        <f aca="false">IF(ISNUMBER($AI968),IF($AI968&lt;0.95,100,IF($AI968&lt;=1,50,0)),"")</f>
        <v/>
      </c>
      <c r="AU968" s="0" t="str">
        <f aca="false">IF(ISNUMBER($AJ968),IF($AJ968&lt;30,0,IF($AJ968&lt;40,50,IF($AJ968&lt;=90,100,50))),"")</f>
        <v/>
      </c>
      <c r="AV968" s="0" t="str">
        <f aca="false">IF(ISNUMBER($AK968),IF($AK968&gt;-0.2,100,IF($AK968&gt;=-0.4,50,0)),"")</f>
        <v/>
      </c>
      <c r="AW968" s="59" t="n">
        <f aca="false">01_指標庫!$H$4*ISNUMBER($F968)+01_指標庫!$H$5*ISNUMBER($AA968)+01_指標庫!$H$6*ISNUMBER($G968)+01_指標庫!$H$7*ISNUMBER($H968)+01_指標庫!$H$8*ISNUMBER($AF968)+01_指標庫!$H$9*ISNUMBER($AG968)+01_指標庫!$H$10*ISNUMBER($AB968)+01_指標庫!$H$11*ISNUMBER($AC968)+01_指標庫!$H$12*ISNUMBER($AD968)+01_指標庫!$H$13*ISNUMBER($AE968)+01_指標庫!$H$14*ISNUMBER($I968)+01_指標庫!$H$15*ISNUMBER($AH968)+01_指標庫!$H$16*ISNUMBER($K968)+01_指標庫!$H$17*ISNUMBER($AI968)+01_指標庫!$H$18*ISNUMBER($AJ968)+01_指標庫!$H$19*ISNUMBER($AK968)+01_指標庫!$H$20*ISNUMBER($BB968)+01_指標庫!$H$21*ISNUMBER($BC968)</f>
        <v>51</v>
      </c>
      <c r="AX968" s="59" t="n">
        <f aca="false">IF(AW968=0,50,ROUND((01_指標庫!$H$4*IF(ISNUMBER($F968),L968,0)+01_指標庫!$H$5*IF(ISNUMBER($AA968),AL968,0)+01_指標庫!$H$6*IF(ISNUMBER($G968),M968,0)+01_指標庫!$H$7*IF(ISNUMBER($H968),N968,0)+01_指標庫!$H$8*IF(ISNUMBER($AF968),AQ968,0)+01_指標庫!$H$9*IF(ISNUMBER($AG968),AR968,0)+01_指標庫!$H$10*IF(ISNUMBER($AB968),AM968,0)+01_指標庫!$H$11*IF(ISNUMBER($AC968),AN968,0)+01_指標庫!$H$12*IF(ISNUMBER($AD968),AO968,0)+01_指標庫!$H$13*IF(ISNUMBER($AE968),AP968,0)+01_指標庫!$H$14*IF(ISNUMBER($I968),O968,0)+01_指標庫!$H$15*IF(ISNUMBER($AH968),AS968,0)+01_指標庫!$H$16*IF(ISNUMBER($K968),P968,0)+01_指標庫!$H$17*IF(ISNUMBER($AI968),AT968,0)+01_指標庫!$H$18*IF(ISNUMBER($AJ968),AU968,0)+01_指標庫!$H$19*IF(ISNUMBER($AK968),AV968,0)+01_指標庫!$H$20*IF(ISNUMBER($BB968),BB968,0)+01_指標庫!$H$21*IF(ISNUMBER($BC968),BC968,0))/AW968,1))</f>
        <v>49</v>
      </c>
      <c r="AY968" s="60"/>
      <c r="AZ968" s="60"/>
      <c r="BA968" s="58" t="n">
        <f aca="false">AVERAGE($E964:$E968)/AVERAGE($E959:$E968)-1</f>
        <v>0.00613342021666519</v>
      </c>
      <c r="BB968" s="59" t="n">
        <f aca="false">IF(ISNUMBER($BA968),IF(OR($S968&lt;=-0.03,$BA968&lt;-0.003),0,IF(OR($S968&lt;=-0.02,$BA968&lt;0.01),50,100)),"")</f>
        <v>50</v>
      </c>
      <c r="BC968" s="0" t="str">
        <f aca="false">IF(OR(COUNT($AZ968)=0,COUNT($AZ967)=0),"",IF(OR($AY968/$AZ967-1&lt;=-0.03,$AZ968/$AZ967-1&lt;=-0.045,IF(COUNT($AZ959:$AZ968)=10,AVERAGE($AZ964:$AZ968)/AVERAGE($AZ959:$AZ968)-1&lt;-0.01,FALSE())),0,IF(OR($AZ968/$AZ967-1&lt;=-0.02,IF(COUNT($AZ959:$AZ968)=10,AVERAGE($AZ964:$AZ968)/AVERAGE($AZ959:$AZ968)-1&lt;0.005,FALSE())),50,100)))</f>
        <v/>
      </c>
    </row>
    <row r="969" customFormat="false" ht="15" hidden="false" customHeight="true" outlineLevel="0" collapsed="false">
      <c r="A969" s="47" t="n">
        <v>965</v>
      </c>
      <c r="B969" s="48" t="n">
        <v>43958</v>
      </c>
      <c r="C969" s="47" t="n">
        <v>2020</v>
      </c>
      <c r="D969" s="49" t="s">
        <v>239</v>
      </c>
      <c r="E969" s="50" t="n">
        <v>9101.88</v>
      </c>
      <c r="F969" s="51" t="n">
        <v>0.098181</v>
      </c>
      <c r="G969" s="51" t="n">
        <v>-0.06347</v>
      </c>
      <c r="H969" s="52" t="n">
        <v>0.5102</v>
      </c>
      <c r="I969" s="53" t="n">
        <v>760</v>
      </c>
      <c r="J969" s="47" t="s">
        <v>235</v>
      </c>
      <c r="K969" s="54" t="n">
        <v>31.44</v>
      </c>
      <c r="L969" s="55" t="n">
        <f aca="false">IF(COUNT(F969)=0,50,IF(F969&gt;=0,100,IF(F969&gt;=-0.02,50,0)))</f>
        <v>100</v>
      </c>
      <c r="M969" s="55" t="n">
        <f aca="false">IF(COUNT(G969)=0,50,IF(G969&gt;-0.06,100,IF(G969&gt;-0.15,50,0)))</f>
        <v>50</v>
      </c>
      <c r="N969" s="55" t="n">
        <f aca="false">IF(COUNT(H969)=0,50,IF(H969&gt;=0.6,100,IF(H969&gt;=0.4,50,0)))</f>
        <v>50</v>
      </c>
      <c r="O969" s="55" t="n">
        <f aca="false">IF(COUNT(I969)=0,50,IF(J969="proxy_vix",50,IF(I969&lt;350,100,IF(I969&lt;=450,50,0))))</f>
        <v>0</v>
      </c>
      <c r="P969" s="55" t="n">
        <f aca="false">IF(COUNT(K969)=0,50,IF(K969&lt;20,100,IF(K969&lt;=25,50,0)))</f>
        <v>0</v>
      </c>
      <c r="Q969" s="54"/>
      <c r="R969" s="47"/>
      <c r="S969" s="51" t="n">
        <f aca="false">$E969/$E968-1</f>
        <v>0.0130241317060031</v>
      </c>
      <c r="T969" s="56" t="n">
        <f aca="false">$K969/$K968-1</f>
        <v>-0.0785463071512308</v>
      </c>
      <c r="V969" s="57"/>
      <c r="W969" s="57"/>
      <c r="Y969" s="1" t="str">
        <f aca="false">IF(AX969&gt;=70,"EASY",IF(AX969&gt;40,"UNCERTAIN","HARD"))</f>
        <v>UNCERTAIN</v>
      </c>
      <c r="AA969" s="58" t="n">
        <f aca="false">IF($A969&lt;200,"",AVERAGE($E920:$E969)/AVERAGE($E770:$E969)-1)</f>
        <v>-0.00816170704378239</v>
      </c>
      <c r="AB969" s="59" t="n">
        <f aca="false">LOOKUP($B969,07_L1政策步階!$A$4:$A$14,07_L1政策步階!$C$4:$C$14)</f>
        <v>1</v>
      </c>
      <c r="AC969" s="57"/>
      <c r="AD969" s="57"/>
      <c r="AE969" s="57"/>
      <c r="AF969" s="57"/>
      <c r="AG969" s="57"/>
      <c r="AH969" s="57"/>
      <c r="AI969" s="57"/>
      <c r="AJ969" s="57"/>
      <c r="AK969" s="57"/>
      <c r="AL969" s="59" t="n">
        <f aca="false">IF(ISNUMBER($AA969),IF($AA969&gt;=0.005,100,IF($AA969&gt;=-0.015,50,0)),"")</f>
        <v>50</v>
      </c>
      <c r="AM969" s="59" t="n">
        <f aca="false">IF(ISNUMBER($AB969),IF($AB969=1,100,IF($AB969=0,50,0)),"")</f>
        <v>100</v>
      </c>
      <c r="AN969" s="0" t="str">
        <f aca="false">IF(ISNUMBER($AC969),IF($AC969&gt;=0.001,100,IF($AC969&gt;=-0.003,50,0)),"")</f>
        <v/>
      </c>
      <c r="AO969" s="0" t="str">
        <f aca="false">IF(ISNUMBER($AD969),IF($AD969&gt;=0.04,100,IF($AD969&gt;=0,50,0)),"")</f>
        <v/>
      </c>
      <c r="AP969" s="0" t="str">
        <f aca="false">IF(ISNUMBER($AE969),IF($AE969&gt;=25,100,IF($AE969&gt;=-75,50,0)),"")</f>
        <v/>
      </c>
      <c r="AQ969" s="0" t="str">
        <f aca="false">IF(ISNUMBER($AF969),IF($AF969&gt;0,100,IF($AF969&gt;=-50,50,0)),"")</f>
        <v/>
      </c>
      <c r="AR969" s="0" t="str">
        <f aca="false">IF(ISNUMBER($AG969),IF($AG969=1,100,IF($AG969=0,50,0)),"")</f>
        <v/>
      </c>
      <c r="AS969" s="0" t="str">
        <f aca="false">IF(ISNUMBER($AH969),IF($AH969&lt;0,100,IF($AH969&lt;=20,50,0)),"")</f>
        <v/>
      </c>
      <c r="AT969" s="0" t="str">
        <f aca="false">IF(ISNUMBER($AI969),IF($AI969&lt;0.95,100,IF($AI969&lt;=1,50,0)),"")</f>
        <v/>
      </c>
      <c r="AU969" s="0" t="str">
        <f aca="false">IF(ISNUMBER($AJ969),IF($AJ969&lt;30,0,IF($AJ969&lt;40,50,IF($AJ969&lt;=90,100,50))),"")</f>
        <v/>
      </c>
      <c r="AV969" s="0" t="str">
        <f aca="false">IF(ISNUMBER($AK969),IF($AK969&gt;-0.2,100,IF($AK969&gt;=-0.4,50,0)),"")</f>
        <v/>
      </c>
      <c r="AW969" s="59" t="n">
        <f aca="false">01_指標庫!$H$4*ISNUMBER($F969)+01_指標庫!$H$5*ISNUMBER($AA969)+01_指標庫!$H$6*ISNUMBER($G969)+01_指標庫!$H$7*ISNUMBER($H969)+01_指標庫!$H$8*ISNUMBER($AF969)+01_指標庫!$H$9*ISNUMBER($AG969)+01_指標庫!$H$10*ISNUMBER($AB969)+01_指標庫!$H$11*ISNUMBER($AC969)+01_指標庫!$H$12*ISNUMBER($AD969)+01_指標庫!$H$13*ISNUMBER($AE969)+01_指標庫!$H$14*ISNUMBER($I969)+01_指標庫!$H$15*ISNUMBER($AH969)+01_指標庫!$H$16*ISNUMBER($K969)+01_指標庫!$H$17*ISNUMBER($AI969)+01_指標庫!$H$18*ISNUMBER($AJ969)+01_指標庫!$H$19*ISNUMBER($AK969)+01_指標庫!$H$20*ISNUMBER($BB969)+01_指標庫!$H$21*ISNUMBER($BC969)</f>
        <v>51</v>
      </c>
      <c r="AX969" s="59" t="n">
        <f aca="false">IF(AW969=0,50,ROUND((01_指標庫!$H$4*IF(ISNUMBER($F969),L969,0)+01_指標庫!$H$5*IF(ISNUMBER($AA969),AL969,0)+01_指標庫!$H$6*IF(ISNUMBER($G969),M969,0)+01_指標庫!$H$7*IF(ISNUMBER($H969),N969,0)+01_指標庫!$H$8*IF(ISNUMBER($AF969),AQ969,0)+01_指標庫!$H$9*IF(ISNUMBER($AG969),AR969,0)+01_指標庫!$H$10*IF(ISNUMBER($AB969),AM969,0)+01_指標庫!$H$11*IF(ISNUMBER($AC969),AN969,0)+01_指標庫!$H$12*IF(ISNUMBER($AD969),AO969,0)+01_指標庫!$H$13*IF(ISNUMBER($AE969),AP969,0)+01_指標庫!$H$14*IF(ISNUMBER($I969),O969,0)+01_指標庫!$H$15*IF(ISNUMBER($AH969),AS969,0)+01_指標庫!$H$16*IF(ISNUMBER($K969),P969,0)+01_指標庫!$H$17*IF(ISNUMBER($AI969),AT969,0)+01_指標庫!$H$18*IF(ISNUMBER($AJ969),AU969,0)+01_指標庫!$H$19*IF(ISNUMBER($AK969),AV969,0)+01_指標庫!$H$20*IF(ISNUMBER($BB969),BB969,0)+01_指標庫!$H$21*IF(ISNUMBER($BC969),BC969,0))/AW969,1))</f>
        <v>49</v>
      </c>
      <c r="AY969" s="60"/>
      <c r="AZ969" s="60"/>
      <c r="BA969" s="58" t="n">
        <f aca="false">AVERAGE($E965:$E969)/AVERAGE($E960:$E969)-1</f>
        <v>0.0032020787176561</v>
      </c>
      <c r="BB969" s="59" t="n">
        <f aca="false">IF(ISNUMBER($BA969),IF(OR($S969&lt;=-0.03,$BA969&lt;-0.003),0,IF(OR($S969&lt;=-0.02,$BA969&lt;0.01),50,100)),"")</f>
        <v>50</v>
      </c>
      <c r="BC969" s="0" t="str">
        <f aca="false">IF(OR(COUNT($AZ969)=0,COUNT($AZ968)=0),"",IF(OR($AY969/$AZ968-1&lt;=-0.03,$AZ969/$AZ968-1&lt;=-0.045,IF(COUNT($AZ960:$AZ969)=10,AVERAGE($AZ965:$AZ969)/AVERAGE($AZ960:$AZ969)-1&lt;-0.01,FALSE())),0,IF(OR($AZ969/$AZ968-1&lt;=-0.02,IF(COUNT($AZ960:$AZ969)=10,AVERAGE($AZ965:$AZ969)/AVERAGE($AZ960:$AZ969)-1&lt;0.005,FALSE())),50,100)))</f>
        <v/>
      </c>
    </row>
    <row r="970" customFormat="false" ht="15" hidden="false" customHeight="true" outlineLevel="0" collapsed="false">
      <c r="A970" s="47" t="n">
        <v>966</v>
      </c>
      <c r="B970" s="48" t="n">
        <v>43959</v>
      </c>
      <c r="C970" s="47" t="n">
        <v>2020</v>
      </c>
      <c r="D970" s="49" t="s">
        <v>234</v>
      </c>
      <c r="E970" s="50" t="n">
        <v>9220.35</v>
      </c>
      <c r="F970" s="51" t="n">
        <v>0.111663</v>
      </c>
      <c r="G970" s="51" t="n">
        <v>-0.05128</v>
      </c>
      <c r="H970" s="52" t="n">
        <v>0.6327</v>
      </c>
      <c r="I970" s="53" t="n">
        <v>752</v>
      </c>
      <c r="J970" s="47" t="s">
        <v>235</v>
      </c>
      <c r="K970" s="54" t="n">
        <v>27.98</v>
      </c>
      <c r="L970" s="55" t="n">
        <f aca="false">IF(COUNT(F970)=0,50,IF(F970&gt;=0,100,IF(F970&gt;=-0.02,50,0)))</f>
        <v>100</v>
      </c>
      <c r="M970" s="55" t="n">
        <f aca="false">IF(COUNT(G970)=0,50,IF(G970&gt;-0.06,100,IF(G970&gt;-0.15,50,0)))</f>
        <v>100</v>
      </c>
      <c r="N970" s="55" t="n">
        <f aca="false">IF(COUNT(H970)=0,50,IF(H970&gt;=0.6,100,IF(H970&gt;=0.4,50,0)))</f>
        <v>100</v>
      </c>
      <c r="O970" s="55" t="n">
        <f aca="false">IF(COUNT(I970)=0,50,IF(J970="proxy_vix",50,IF(I970&lt;350,100,IF(I970&lt;=450,50,0))))</f>
        <v>0</v>
      </c>
      <c r="P970" s="55" t="n">
        <f aca="false">IF(COUNT(K970)=0,50,IF(K970&lt;20,100,IF(K970&lt;=25,50,0)))</f>
        <v>0</v>
      </c>
      <c r="Q970" s="54"/>
      <c r="R970" s="47"/>
      <c r="S970" s="51" t="n">
        <f aca="false">$E970/$E969-1</f>
        <v>0.013015992300492</v>
      </c>
      <c r="T970" s="56" t="n">
        <f aca="false">$K970/$K969-1</f>
        <v>-0.110050890585242</v>
      </c>
      <c r="V970" s="57"/>
      <c r="W970" s="57"/>
      <c r="Y970" s="1" t="str">
        <f aca="false">IF(AX970&gt;=70,"EASY",IF(AX970&gt;40,"UNCERTAIN","HARD"))</f>
        <v>UNCERTAIN</v>
      </c>
      <c r="AA970" s="58" t="n">
        <f aca="false">IF($A970&lt;200,"",AVERAGE($E921:$E970)/AVERAGE($E771:$E970)-1)</f>
        <v>-0.00699531646981477</v>
      </c>
      <c r="AB970" s="59" t="n">
        <f aca="false">LOOKUP($B970,07_L1政策步階!$A$4:$A$14,07_L1政策步階!$C$4:$C$14)</f>
        <v>1</v>
      </c>
      <c r="AC970" s="57"/>
      <c r="AD970" s="57"/>
      <c r="AE970" s="57"/>
      <c r="AF970" s="57"/>
      <c r="AG970" s="57"/>
      <c r="AH970" s="57"/>
      <c r="AI970" s="57"/>
      <c r="AJ970" s="57"/>
      <c r="AK970" s="57"/>
      <c r="AL970" s="59" t="n">
        <f aca="false">IF(ISNUMBER($AA970),IF($AA970&gt;=0.005,100,IF($AA970&gt;=-0.015,50,0)),"")</f>
        <v>50</v>
      </c>
      <c r="AM970" s="59" t="n">
        <f aca="false">IF(ISNUMBER($AB970),IF($AB970=1,100,IF($AB970=0,50,0)),"")</f>
        <v>100</v>
      </c>
      <c r="AN970" s="0" t="str">
        <f aca="false">IF(ISNUMBER($AC970),IF($AC970&gt;=0.001,100,IF($AC970&gt;=-0.003,50,0)),"")</f>
        <v/>
      </c>
      <c r="AO970" s="0" t="str">
        <f aca="false">IF(ISNUMBER($AD970),IF($AD970&gt;=0.04,100,IF($AD970&gt;=0,50,0)),"")</f>
        <v/>
      </c>
      <c r="AP970" s="0" t="str">
        <f aca="false">IF(ISNUMBER($AE970),IF($AE970&gt;=25,100,IF($AE970&gt;=-75,50,0)),"")</f>
        <v/>
      </c>
      <c r="AQ970" s="0" t="str">
        <f aca="false">IF(ISNUMBER($AF970),IF($AF970&gt;0,100,IF($AF970&gt;=-50,50,0)),"")</f>
        <v/>
      </c>
      <c r="AR970" s="0" t="str">
        <f aca="false">IF(ISNUMBER($AG970),IF($AG970=1,100,IF($AG970=0,50,0)),"")</f>
        <v/>
      </c>
      <c r="AS970" s="0" t="str">
        <f aca="false">IF(ISNUMBER($AH970),IF($AH970&lt;0,100,IF($AH970&lt;=20,50,0)),"")</f>
        <v/>
      </c>
      <c r="AT970" s="0" t="str">
        <f aca="false">IF(ISNUMBER($AI970),IF($AI970&lt;0.95,100,IF($AI970&lt;=1,50,0)),"")</f>
        <v/>
      </c>
      <c r="AU970" s="0" t="str">
        <f aca="false">IF(ISNUMBER($AJ970),IF($AJ970&lt;30,0,IF($AJ970&lt;40,50,IF($AJ970&lt;=90,100,50))),"")</f>
        <v/>
      </c>
      <c r="AV970" s="0" t="str">
        <f aca="false">IF(ISNUMBER($AK970),IF($AK970&gt;-0.2,100,IF($AK970&gt;=-0.4,50,0)),"")</f>
        <v/>
      </c>
      <c r="AW970" s="59" t="n">
        <f aca="false">01_指標庫!$H$4*ISNUMBER($F970)+01_指標庫!$H$5*ISNUMBER($AA970)+01_指標庫!$H$6*ISNUMBER($G970)+01_指標庫!$H$7*ISNUMBER($H970)+01_指標庫!$H$8*ISNUMBER($AF970)+01_指標庫!$H$9*ISNUMBER($AG970)+01_指標庫!$H$10*ISNUMBER($AB970)+01_指標庫!$H$11*ISNUMBER($AC970)+01_指標庫!$H$12*ISNUMBER($AD970)+01_指標庫!$H$13*ISNUMBER($AE970)+01_指標庫!$H$14*ISNUMBER($I970)+01_指標庫!$H$15*ISNUMBER($AH970)+01_指標庫!$H$16*ISNUMBER($K970)+01_指標庫!$H$17*ISNUMBER($AI970)+01_指標庫!$H$18*ISNUMBER($AJ970)+01_指標庫!$H$19*ISNUMBER($AK970)+01_指標庫!$H$20*ISNUMBER($BB970)+01_指標庫!$H$21*ISNUMBER($BC970)</f>
        <v>51</v>
      </c>
      <c r="AX970" s="59" t="n">
        <f aca="false">IF(AW970=0,50,ROUND((01_指標庫!$H$4*IF(ISNUMBER($F970),L970,0)+01_指標庫!$H$5*IF(ISNUMBER($AA970),AL970,0)+01_指標庫!$H$6*IF(ISNUMBER($G970),M970,0)+01_指標庫!$H$7*IF(ISNUMBER($H970),N970,0)+01_指標庫!$H$8*IF(ISNUMBER($AF970),AQ970,0)+01_指標庫!$H$9*IF(ISNUMBER($AG970),AR970,0)+01_指標庫!$H$10*IF(ISNUMBER($AB970),AM970,0)+01_指標庫!$H$11*IF(ISNUMBER($AC970),AN970,0)+01_指標庫!$H$12*IF(ISNUMBER($AD970),AO970,0)+01_指標庫!$H$13*IF(ISNUMBER($AE970),AP970,0)+01_指標庫!$H$14*IF(ISNUMBER($I970),O970,0)+01_指標庫!$H$15*IF(ISNUMBER($AH970),AS970,0)+01_指標庫!$H$16*IF(ISNUMBER($K970),P970,0)+01_指標庫!$H$17*IF(ISNUMBER($AI970),AT970,0)+01_指標庫!$H$18*IF(ISNUMBER($AJ970),AU970,0)+01_指標庫!$H$19*IF(ISNUMBER($AK970),AV970,0)+01_指標庫!$H$20*IF(ISNUMBER($BB970),BB970,0)+01_指標庫!$H$21*IF(ISNUMBER($BC970),BC970,0))/AW970,1))</f>
        <v>64.7</v>
      </c>
      <c r="AY970" s="60"/>
      <c r="AZ970" s="60"/>
      <c r="BA970" s="58" t="n">
        <f aca="false">AVERAGE($E966:$E970)/AVERAGE($E961:$E970)-1</f>
        <v>0.00957692998193616</v>
      </c>
      <c r="BB970" s="59" t="n">
        <f aca="false">IF(ISNUMBER($BA970),IF(OR($S970&lt;=-0.03,$BA970&lt;-0.003),0,IF(OR($S970&lt;=-0.02,$BA970&lt;0.01),50,100)),"")</f>
        <v>50</v>
      </c>
      <c r="BC970" s="0" t="str">
        <f aca="false">IF(OR(COUNT($AZ970)=0,COUNT($AZ969)=0),"",IF(OR($AY970/$AZ969-1&lt;=-0.03,$AZ970/$AZ969-1&lt;=-0.045,IF(COUNT($AZ961:$AZ970)=10,AVERAGE($AZ966:$AZ970)/AVERAGE($AZ961:$AZ970)-1&lt;-0.01,FALSE())),0,IF(OR($AZ970/$AZ969-1&lt;=-0.02,IF(COUNT($AZ961:$AZ970)=10,AVERAGE($AZ966:$AZ970)/AVERAGE($AZ961:$AZ970)-1&lt;0.005,FALSE())),50,100)))</f>
        <v/>
      </c>
    </row>
    <row r="971" customFormat="false" ht="15" hidden="false" customHeight="true" outlineLevel="0" collapsed="false">
      <c r="A971" s="47" t="n">
        <v>967</v>
      </c>
      <c r="B971" s="48" t="n">
        <v>43962</v>
      </c>
      <c r="C971" s="47" t="n">
        <v>2020</v>
      </c>
      <c r="D971" s="49" t="s">
        <v>236</v>
      </c>
      <c r="E971" s="50" t="n">
        <v>9298.92</v>
      </c>
      <c r="F971" s="51" t="n">
        <v>0.120212</v>
      </c>
      <c r="G971" s="51" t="n">
        <v>-0.043196</v>
      </c>
      <c r="H971" s="52" t="n">
        <v>0.6122</v>
      </c>
      <c r="I971" s="53" t="n">
        <v>751</v>
      </c>
      <c r="J971" s="47" t="s">
        <v>235</v>
      </c>
      <c r="K971" s="54" t="n">
        <v>27.57</v>
      </c>
      <c r="L971" s="55" t="n">
        <f aca="false">IF(COUNT(F971)=0,50,IF(F971&gt;=0,100,IF(F971&gt;=-0.02,50,0)))</f>
        <v>100</v>
      </c>
      <c r="M971" s="55" t="n">
        <f aca="false">IF(COUNT(G971)=0,50,IF(G971&gt;-0.06,100,IF(G971&gt;-0.15,50,0)))</f>
        <v>100</v>
      </c>
      <c r="N971" s="55" t="n">
        <f aca="false">IF(COUNT(H971)=0,50,IF(H971&gt;=0.6,100,IF(H971&gt;=0.4,50,0)))</f>
        <v>100</v>
      </c>
      <c r="O971" s="55" t="n">
        <f aca="false">IF(COUNT(I971)=0,50,IF(J971="proxy_vix",50,IF(I971&lt;350,100,IF(I971&lt;=450,50,0))))</f>
        <v>0</v>
      </c>
      <c r="P971" s="55" t="n">
        <f aca="false">IF(COUNT(K971)=0,50,IF(K971&lt;20,100,IF(K971&lt;=25,50,0)))</f>
        <v>0</v>
      </c>
      <c r="Q971" s="54"/>
      <c r="R971" s="47"/>
      <c r="S971" s="51" t="n">
        <f aca="false">$E971/$E970-1</f>
        <v>0.00852136849468832</v>
      </c>
      <c r="T971" s="56" t="n">
        <f aca="false">$K971/$K970-1</f>
        <v>-0.0146533238027162</v>
      </c>
      <c r="V971" s="57"/>
      <c r="W971" s="57"/>
      <c r="Y971" s="1" t="str">
        <f aca="false">IF(AX971&gt;=70,"EASY",IF(AX971&gt;40,"UNCERTAIN","HARD"))</f>
        <v>EASY</v>
      </c>
      <c r="AA971" s="58" t="n">
        <f aca="false">IF($A971&lt;200,"",AVERAGE($E922:$E971)/AVERAGE($E772:$E971)-1)</f>
        <v>-0.00579734156244127</v>
      </c>
      <c r="AB971" s="59" t="n">
        <f aca="false">LOOKUP($B971,07_L1政策步階!$A$4:$A$14,07_L1政策步階!$C$4:$C$14)</f>
        <v>1</v>
      </c>
      <c r="AC971" s="57"/>
      <c r="AD971" s="57"/>
      <c r="AE971" s="57"/>
      <c r="AF971" s="57"/>
      <c r="AG971" s="57"/>
      <c r="AH971" s="57"/>
      <c r="AI971" s="57"/>
      <c r="AJ971" s="57"/>
      <c r="AK971" s="57"/>
      <c r="AL971" s="59" t="n">
        <f aca="false">IF(ISNUMBER($AA971),IF($AA971&gt;=0.005,100,IF($AA971&gt;=-0.015,50,0)),"")</f>
        <v>50</v>
      </c>
      <c r="AM971" s="59" t="n">
        <f aca="false">IF(ISNUMBER($AB971),IF($AB971=1,100,IF($AB971=0,50,0)),"")</f>
        <v>100</v>
      </c>
      <c r="AN971" s="0" t="str">
        <f aca="false">IF(ISNUMBER($AC971),IF($AC971&gt;=0.001,100,IF($AC971&gt;=-0.003,50,0)),"")</f>
        <v/>
      </c>
      <c r="AO971" s="0" t="str">
        <f aca="false">IF(ISNUMBER($AD971),IF($AD971&gt;=0.04,100,IF($AD971&gt;=0,50,0)),"")</f>
        <v/>
      </c>
      <c r="AP971" s="0" t="str">
        <f aca="false">IF(ISNUMBER($AE971),IF($AE971&gt;=25,100,IF($AE971&gt;=-75,50,0)),"")</f>
        <v/>
      </c>
      <c r="AQ971" s="0" t="str">
        <f aca="false">IF(ISNUMBER($AF971),IF($AF971&gt;0,100,IF($AF971&gt;=-50,50,0)),"")</f>
        <v/>
      </c>
      <c r="AR971" s="0" t="str">
        <f aca="false">IF(ISNUMBER($AG971),IF($AG971=1,100,IF($AG971=0,50,0)),"")</f>
        <v/>
      </c>
      <c r="AS971" s="0" t="str">
        <f aca="false">IF(ISNUMBER($AH971),IF($AH971&lt;0,100,IF($AH971&lt;=20,50,0)),"")</f>
        <v/>
      </c>
      <c r="AT971" s="0" t="str">
        <f aca="false">IF(ISNUMBER($AI971),IF($AI971&lt;0.95,100,IF($AI971&lt;=1,50,0)),"")</f>
        <v/>
      </c>
      <c r="AU971" s="0" t="str">
        <f aca="false">IF(ISNUMBER($AJ971),IF($AJ971&lt;30,0,IF($AJ971&lt;40,50,IF($AJ971&lt;=90,100,50))),"")</f>
        <v/>
      </c>
      <c r="AV971" s="0" t="str">
        <f aca="false">IF(ISNUMBER($AK971),IF($AK971&gt;-0.2,100,IF($AK971&gt;=-0.4,50,0)),"")</f>
        <v/>
      </c>
      <c r="AW971" s="59" t="n">
        <f aca="false">01_指標庫!$H$4*ISNUMBER($F971)+01_指標庫!$H$5*ISNUMBER($AA971)+01_指標庫!$H$6*ISNUMBER($G971)+01_指標庫!$H$7*ISNUMBER($H971)+01_指標庫!$H$8*ISNUMBER($AF971)+01_指標庫!$H$9*ISNUMBER($AG971)+01_指標庫!$H$10*ISNUMBER($AB971)+01_指標庫!$H$11*ISNUMBER($AC971)+01_指標庫!$H$12*ISNUMBER($AD971)+01_指標庫!$H$13*ISNUMBER($AE971)+01_指標庫!$H$14*ISNUMBER($I971)+01_指標庫!$H$15*ISNUMBER($AH971)+01_指標庫!$H$16*ISNUMBER($K971)+01_指標庫!$H$17*ISNUMBER($AI971)+01_指標庫!$H$18*ISNUMBER($AJ971)+01_指標庫!$H$19*ISNUMBER($AK971)+01_指標庫!$H$20*ISNUMBER($BB971)+01_指標庫!$H$21*ISNUMBER($BC971)</f>
        <v>51</v>
      </c>
      <c r="AX971" s="59" t="n">
        <f aca="false">IF(AW971=0,50,ROUND((01_指標庫!$H$4*IF(ISNUMBER($F971),L971,0)+01_指標庫!$H$5*IF(ISNUMBER($AA971),AL971,0)+01_指標庫!$H$6*IF(ISNUMBER($G971),M971,0)+01_指標庫!$H$7*IF(ISNUMBER($H971),N971,0)+01_指標庫!$H$8*IF(ISNUMBER($AF971),AQ971,0)+01_指標庫!$H$9*IF(ISNUMBER($AG971),AR971,0)+01_指標庫!$H$10*IF(ISNUMBER($AB971),AM971,0)+01_指標庫!$H$11*IF(ISNUMBER($AC971),AN971,0)+01_指標庫!$H$12*IF(ISNUMBER($AD971),AO971,0)+01_指標庫!$H$13*IF(ISNUMBER($AE971),AP971,0)+01_指標庫!$H$14*IF(ISNUMBER($I971),O971,0)+01_指標庫!$H$15*IF(ISNUMBER($AH971),AS971,0)+01_指標庫!$H$16*IF(ISNUMBER($K971),P971,0)+01_指標庫!$H$17*IF(ISNUMBER($AI971),AT971,0)+01_指標庫!$H$18*IF(ISNUMBER($AJ971),AU971,0)+01_指標庫!$H$19*IF(ISNUMBER($AK971),AV971,0)+01_指標庫!$H$20*IF(ISNUMBER($BB971),BB971,0)+01_指標庫!$H$21*IF(ISNUMBER($BC971),BC971,0))/AW971,1))</f>
        <v>70.6</v>
      </c>
      <c r="AY971" s="60"/>
      <c r="AZ971" s="60"/>
      <c r="BA971" s="58" t="n">
        <f aca="false">AVERAGE($E967:$E971)/AVERAGE($E962:$E971)-1</f>
        <v>0.0147462183476974</v>
      </c>
      <c r="BB971" s="59" t="n">
        <f aca="false">IF(ISNUMBER($BA971),IF(OR($S971&lt;=-0.03,$BA971&lt;-0.003),0,IF(OR($S971&lt;=-0.02,$BA971&lt;0.01),50,100)),"")</f>
        <v>100</v>
      </c>
      <c r="BC971" s="0" t="str">
        <f aca="false">IF(OR(COUNT($AZ971)=0,COUNT($AZ970)=0),"",IF(OR($AY971/$AZ970-1&lt;=-0.03,$AZ971/$AZ970-1&lt;=-0.045,IF(COUNT($AZ962:$AZ971)=10,AVERAGE($AZ967:$AZ971)/AVERAGE($AZ962:$AZ971)-1&lt;-0.01,FALSE())),0,IF(OR($AZ971/$AZ970-1&lt;=-0.02,IF(COUNT($AZ962:$AZ971)=10,AVERAGE($AZ967:$AZ971)/AVERAGE($AZ962:$AZ971)-1&lt;0.005,FALSE())),50,100)))</f>
        <v/>
      </c>
    </row>
    <row r="972" customFormat="false" ht="15" hidden="false" customHeight="true" outlineLevel="0" collapsed="false">
      <c r="A972" s="47" t="n">
        <v>968</v>
      </c>
      <c r="B972" s="48" t="n">
        <v>43963</v>
      </c>
      <c r="C972" s="47" t="n">
        <v>2020</v>
      </c>
      <c r="D972" s="49" t="s">
        <v>237</v>
      </c>
      <c r="E972" s="50" t="n">
        <v>9112.45</v>
      </c>
      <c r="F972" s="51" t="n">
        <v>0.097024</v>
      </c>
      <c r="G972" s="51" t="n">
        <v>-0.062383</v>
      </c>
      <c r="H972" s="52" t="n">
        <v>0.5102</v>
      </c>
      <c r="I972" s="53" t="n">
        <v>742</v>
      </c>
      <c r="J972" s="47" t="s">
        <v>235</v>
      </c>
      <c r="K972" s="54" t="n">
        <v>33.04</v>
      </c>
      <c r="L972" s="55" t="n">
        <f aca="false">IF(COUNT(F972)=0,50,IF(F972&gt;=0,100,IF(F972&gt;=-0.02,50,0)))</f>
        <v>100</v>
      </c>
      <c r="M972" s="55" t="n">
        <f aca="false">IF(COUNT(G972)=0,50,IF(G972&gt;-0.06,100,IF(G972&gt;-0.15,50,0)))</f>
        <v>50</v>
      </c>
      <c r="N972" s="55" t="n">
        <f aca="false">IF(COUNT(H972)=0,50,IF(H972&gt;=0.6,100,IF(H972&gt;=0.4,50,0)))</f>
        <v>50</v>
      </c>
      <c r="O972" s="55" t="n">
        <f aca="false">IF(COUNT(I972)=0,50,IF(J972="proxy_vix",50,IF(I972&lt;350,100,IF(I972&lt;=450,50,0))))</f>
        <v>0</v>
      </c>
      <c r="P972" s="55" t="n">
        <f aca="false">IF(COUNT(K972)=0,50,IF(K972&lt;20,100,IF(K972&lt;=25,50,0)))</f>
        <v>0</v>
      </c>
      <c r="Q972" s="54"/>
      <c r="R972" s="47"/>
      <c r="S972" s="51" t="n">
        <f aca="false">$E972/$E971-1</f>
        <v>-0.0200528663543723</v>
      </c>
      <c r="T972" s="56" t="n">
        <f aca="false">$K972/$K971-1</f>
        <v>0.198404062386652</v>
      </c>
      <c r="V972" s="57"/>
      <c r="W972" s="57"/>
      <c r="Y972" s="1" t="str">
        <f aca="false">IF(AX972&gt;=70,"EASY",IF(AX972&gt;40,"UNCERTAIN","HARD"))</f>
        <v>UNCERTAIN</v>
      </c>
      <c r="AA972" s="58" t="n">
        <f aca="false">IF($A972&lt;200,"",AVERAGE($E923:$E972)/AVERAGE($E773:$E972)-1)</f>
        <v>-0.00588839600067892</v>
      </c>
      <c r="AB972" s="59" t="n">
        <f aca="false">LOOKUP($B972,07_L1政策步階!$A$4:$A$14,07_L1政策步階!$C$4:$C$14)</f>
        <v>1</v>
      </c>
      <c r="AC972" s="57"/>
      <c r="AD972" s="57"/>
      <c r="AE972" s="57"/>
      <c r="AF972" s="57"/>
      <c r="AG972" s="57"/>
      <c r="AH972" s="57"/>
      <c r="AI972" s="57"/>
      <c r="AJ972" s="57"/>
      <c r="AK972" s="57"/>
      <c r="AL972" s="59" t="n">
        <f aca="false">IF(ISNUMBER($AA972),IF($AA972&gt;=0.005,100,IF($AA972&gt;=-0.015,50,0)),"")</f>
        <v>50</v>
      </c>
      <c r="AM972" s="59" t="n">
        <f aca="false">IF(ISNUMBER($AB972),IF($AB972=1,100,IF($AB972=0,50,0)),"")</f>
        <v>100</v>
      </c>
      <c r="AN972" s="0" t="str">
        <f aca="false">IF(ISNUMBER($AC972),IF($AC972&gt;=0.001,100,IF($AC972&gt;=-0.003,50,0)),"")</f>
        <v/>
      </c>
      <c r="AO972" s="0" t="str">
        <f aca="false">IF(ISNUMBER($AD972),IF($AD972&gt;=0.04,100,IF($AD972&gt;=0,50,0)),"")</f>
        <v/>
      </c>
      <c r="AP972" s="0" t="str">
        <f aca="false">IF(ISNUMBER($AE972),IF($AE972&gt;=25,100,IF($AE972&gt;=-75,50,0)),"")</f>
        <v/>
      </c>
      <c r="AQ972" s="0" t="str">
        <f aca="false">IF(ISNUMBER($AF972),IF($AF972&gt;0,100,IF($AF972&gt;=-50,50,0)),"")</f>
        <v/>
      </c>
      <c r="AR972" s="0" t="str">
        <f aca="false">IF(ISNUMBER($AG972),IF($AG972=1,100,IF($AG972=0,50,0)),"")</f>
        <v/>
      </c>
      <c r="AS972" s="0" t="str">
        <f aca="false">IF(ISNUMBER($AH972),IF($AH972&lt;0,100,IF($AH972&lt;=20,50,0)),"")</f>
        <v/>
      </c>
      <c r="AT972" s="0" t="str">
        <f aca="false">IF(ISNUMBER($AI972),IF($AI972&lt;0.95,100,IF($AI972&lt;=1,50,0)),"")</f>
        <v/>
      </c>
      <c r="AU972" s="0" t="str">
        <f aca="false">IF(ISNUMBER($AJ972),IF($AJ972&lt;30,0,IF($AJ972&lt;40,50,IF($AJ972&lt;=90,100,50))),"")</f>
        <v/>
      </c>
      <c r="AV972" s="0" t="str">
        <f aca="false">IF(ISNUMBER($AK972),IF($AK972&gt;-0.2,100,IF($AK972&gt;=-0.4,50,0)),"")</f>
        <v/>
      </c>
      <c r="AW972" s="59" t="n">
        <f aca="false">01_指標庫!$H$4*ISNUMBER($F972)+01_指標庫!$H$5*ISNUMBER($AA972)+01_指標庫!$H$6*ISNUMBER($G972)+01_指標庫!$H$7*ISNUMBER($H972)+01_指標庫!$H$8*ISNUMBER($AF972)+01_指標庫!$H$9*ISNUMBER($AG972)+01_指標庫!$H$10*ISNUMBER($AB972)+01_指標庫!$H$11*ISNUMBER($AC972)+01_指標庫!$H$12*ISNUMBER($AD972)+01_指標庫!$H$13*ISNUMBER($AE972)+01_指標庫!$H$14*ISNUMBER($I972)+01_指標庫!$H$15*ISNUMBER($AH972)+01_指標庫!$H$16*ISNUMBER($K972)+01_指標庫!$H$17*ISNUMBER($AI972)+01_指標庫!$H$18*ISNUMBER($AJ972)+01_指標庫!$H$19*ISNUMBER($AK972)+01_指標庫!$H$20*ISNUMBER($BB972)+01_指標庫!$H$21*ISNUMBER($BC972)</f>
        <v>51</v>
      </c>
      <c r="AX972" s="59" t="n">
        <f aca="false">IF(AW972=0,50,ROUND((01_指標庫!$H$4*IF(ISNUMBER($F972),L972,0)+01_指標庫!$H$5*IF(ISNUMBER($AA972),AL972,0)+01_指標庫!$H$6*IF(ISNUMBER($G972),M972,0)+01_指標庫!$H$7*IF(ISNUMBER($H972),N972,0)+01_指標庫!$H$8*IF(ISNUMBER($AF972),AQ972,0)+01_指標庫!$H$9*IF(ISNUMBER($AG972),AR972,0)+01_指標庫!$H$10*IF(ISNUMBER($AB972),AM972,0)+01_指標庫!$H$11*IF(ISNUMBER($AC972),AN972,0)+01_指標庫!$H$12*IF(ISNUMBER($AD972),AO972,0)+01_指標庫!$H$13*IF(ISNUMBER($AE972),AP972,0)+01_指標庫!$H$14*IF(ISNUMBER($I972),O972,0)+01_指標庫!$H$15*IF(ISNUMBER($AH972),AS972,0)+01_指標庫!$H$16*IF(ISNUMBER($K972),P972,0)+01_指標庫!$H$17*IF(ISNUMBER($AI972),AT972,0)+01_指標庫!$H$18*IF(ISNUMBER($AJ972),AU972,0)+01_指標庫!$H$19*IF(ISNUMBER($AK972),AV972,0)+01_指標庫!$H$20*IF(ISNUMBER($BB972),BB972,0)+01_指標庫!$H$21*IF(ISNUMBER($BC972),BC972,0))/AW972,1))</f>
        <v>49</v>
      </c>
      <c r="AY972" s="60"/>
      <c r="AZ972" s="60"/>
      <c r="BA972" s="58" t="n">
        <f aca="false">AVERAGE($E968:$E972)/AVERAGE($E963:$E972)-1</f>
        <v>0.0138857348657153</v>
      </c>
      <c r="BB972" s="59" t="n">
        <f aca="false">IF(ISNUMBER($BA972),IF(OR($S972&lt;=-0.03,$BA972&lt;-0.003),0,IF(OR($S972&lt;=-0.02,$BA972&lt;0.01),50,100)),"")</f>
        <v>50</v>
      </c>
      <c r="BC972" s="0" t="str">
        <f aca="false">IF(OR(COUNT($AZ972)=0,COUNT($AZ971)=0),"",IF(OR($AY972/$AZ971-1&lt;=-0.03,$AZ972/$AZ971-1&lt;=-0.045,IF(COUNT($AZ963:$AZ972)=10,AVERAGE($AZ968:$AZ972)/AVERAGE($AZ963:$AZ972)-1&lt;-0.01,FALSE())),0,IF(OR($AZ972/$AZ971-1&lt;=-0.02,IF(COUNT($AZ963:$AZ972)=10,AVERAGE($AZ968:$AZ972)/AVERAGE($AZ963:$AZ972)-1&lt;0.005,FALSE())),50,100)))</f>
        <v/>
      </c>
    </row>
    <row r="973" customFormat="false" ht="15" hidden="false" customHeight="true" outlineLevel="0" collapsed="false">
      <c r="A973" s="47" t="n">
        <v>969</v>
      </c>
      <c r="B973" s="48" t="n">
        <v>43964</v>
      </c>
      <c r="C973" s="47" t="n">
        <v>2020</v>
      </c>
      <c r="D973" s="49" t="s">
        <v>238</v>
      </c>
      <c r="E973" s="50" t="n">
        <v>9000.08</v>
      </c>
      <c r="F973" s="51" t="n">
        <v>0.082838</v>
      </c>
      <c r="G973" s="51" t="n">
        <v>-0.073945</v>
      </c>
      <c r="H973" s="52" t="n">
        <v>0.5102</v>
      </c>
      <c r="I973" s="53" t="n">
        <v>761</v>
      </c>
      <c r="J973" s="47" t="s">
        <v>235</v>
      </c>
      <c r="K973" s="54" t="n">
        <v>35.28</v>
      </c>
      <c r="L973" s="55" t="n">
        <f aca="false">IF(COUNT(F973)=0,50,IF(F973&gt;=0,100,IF(F973&gt;=-0.02,50,0)))</f>
        <v>100</v>
      </c>
      <c r="M973" s="55" t="n">
        <f aca="false">IF(COUNT(G973)=0,50,IF(G973&gt;-0.06,100,IF(G973&gt;-0.15,50,0)))</f>
        <v>50</v>
      </c>
      <c r="N973" s="55" t="n">
        <f aca="false">IF(COUNT(H973)=0,50,IF(H973&gt;=0.6,100,IF(H973&gt;=0.4,50,0)))</f>
        <v>50</v>
      </c>
      <c r="O973" s="55" t="n">
        <f aca="false">IF(COUNT(I973)=0,50,IF(J973="proxy_vix",50,IF(I973&lt;350,100,IF(I973&lt;=450,50,0))))</f>
        <v>0</v>
      </c>
      <c r="P973" s="55" t="n">
        <f aca="false">IF(COUNT(K973)=0,50,IF(K973&lt;20,100,IF(K973&lt;=25,50,0)))</f>
        <v>0</v>
      </c>
      <c r="Q973" s="54"/>
      <c r="R973" s="47"/>
      <c r="S973" s="51" t="n">
        <f aca="false">$E973/$E972-1</f>
        <v>-0.0123314805568207</v>
      </c>
      <c r="T973" s="56" t="n">
        <f aca="false">$K973/$K972-1</f>
        <v>0.0677966101694916</v>
      </c>
      <c r="V973" s="57"/>
      <c r="W973" s="57"/>
      <c r="Y973" s="1" t="str">
        <f aca="false">IF(AX973&gt;=70,"EASY",IF(AX973&gt;40,"UNCERTAIN","HARD"))</f>
        <v>UNCERTAIN</v>
      </c>
      <c r="AA973" s="58" t="n">
        <f aca="false">IF($A973&lt;200,"",AVERAGE($E924:$E973)/AVERAGE($E774:$E973)-1)</f>
        <v>-0.00551703826402816</v>
      </c>
      <c r="AB973" s="59" t="n">
        <f aca="false">LOOKUP($B973,07_L1政策步階!$A$4:$A$14,07_L1政策步階!$C$4:$C$14)</f>
        <v>1</v>
      </c>
      <c r="AC973" s="57"/>
      <c r="AD973" s="57"/>
      <c r="AE973" s="57"/>
      <c r="AF973" s="57"/>
      <c r="AG973" s="57"/>
      <c r="AH973" s="57"/>
      <c r="AI973" s="57"/>
      <c r="AJ973" s="57"/>
      <c r="AK973" s="57"/>
      <c r="AL973" s="59" t="n">
        <f aca="false">IF(ISNUMBER($AA973),IF($AA973&gt;=0.005,100,IF($AA973&gt;=-0.015,50,0)),"")</f>
        <v>50</v>
      </c>
      <c r="AM973" s="59" t="n">
        <f aca="false">IF(ISNUMBER($AB973),IF($AB973=1,100,IF($AB973=0,50,0)),"")</f>
        <v>100</v>
      </c>
      <c r="AN973" s="0" t="str">
        <f aca="false">IF(ISNUMBER($AC973),IF($AC973&gt;=0.001,100,IF($AC973&gt;=-0.003,50,0)),"")</f>
        <v/>
      </c>
      <c r="AO973" s="0" t="str">
        <f aca="false">IF(ISNUMBER($AD973),IF($AD973&gt;=0.04,100,IF($AD973&gt;=0,50,0)),"")</f>
        <v/>
      </c>
      <c r="AP973" s="0" t="str">
        <f aca="false">IF(ISNUMBER($AE973),IF($AE973&gt;=25,100,IF($AE973&gt;=-75,50,0)),"")</f>
        <v/>
      </c>
      <c r="AQ973" s="0" t="str">
        <f aca="false">IF(ISNUMBER($AF973),IF($AF973&gt;0,100,IF($AF973&gt;=-50,50,0)),"")</f>
        <v/>
      </c>
      <c r="AR973" s="0" t="str">
        <f aca="false">IF(ISNUMBER($AG973),IF($AG973=1,100,IF($AG973=0,50,0)),"")</f>
        <v/>
      </c>
      <c r="AS973" s="0" t="str">
        <f aca="false">IF(ISNUMBER($AH973),IF($AH973&lt;0,100,IF($AH973&lt;=20,50,0)),"")</f>
        <v/>
      </c>
      <c r="AT973" s="0" t="str">
        <f aca="false">IF(ISNUMBER($AI973),IF($AI973&lt;0.95,100,IF($AI973&lt;=1,50,0)),"")</f>
        <v/>
      </c>
      <c r="AU973" s="0" t="str">
        <f aca="false">IF(ISNUMBER($AJ973),IF($AJ973&lt;30,0,IF($AJ973&lt;40,50,IF($AJ973&lt;=90,100,50))),"")</f>
        <v/>
      </c>
      <c r="AV973" s="0" t="str">
        <f aca="false">IF(ISNUMBER($AK973),IF($AK973&gt;-0.2,100,IF($AK973&gt;=-0.4,50,0)),"")</f>
        <v/>
      </c>
      <c r="AW973" s="59" t="n">
        <f aca="false">01_指標庫!$H$4*ISNUMBER($F973)+01_指標庫!$H$5*ISNUMBER($AA973)+01_指標庫!$H$6*ISNUMBER($G973)+01_指標庫!$H$7*ISNUMBER($H973)+01_指標庫!$H$8*ISNUMBER($AF973)+01_指標庫!$H$9*ISNUMBER($AG973)+01_指標庫!$H$10*ISNUMBER($AB973)+01_指標庫!$H$11*ISNUMBER($AC973)+01_指標庫!$H$12*ISNUMBER($AD973)+01_指標庫!$H$13*ISNUMBER($AE973)+01_指標庫!$H$14*ISNUMBER($I973)+01_指標庫!$H$15*ISNUMBER($AH973)+01_指標庫!$H$16*ISNUMBER($K973)+01_指標庫!$H$17*ISNUMBER($AI973)+01_指標庫!$H$18*ISNUMBER($AJ973)+01_指標庫!$H$19*ISNUMBER($AK973)+01_指標庫!$H$20*ISNUMBER($BB973)+01_指標庫!$H$21*ISNUMBER($BC973)</f>
        <v>51</v>
      </c>
      <c r="AX973" s="59" t="n">
        <f aca="false">IF(AW973=0,50,ROUND((01_指標庫!$H$4*IF(ISNUMBER($F973),L973,0)+01_指標庫!$H$5*IF(ISNUMBER($AA973),AL973,0)+01_指標庫!$H$6*IF(ISNUMBER($G973),M973,0)+01_指標庫!$H$7*IF(ISNUMBER($H973),N973,0)+01_指標庫!$H$8*IF(ISNUMBER($AF973),AQ973,0)+01_指標庫!$H$9*IF(ISNUMBER($AG973),AR973,0)+01_指標庫!$H$10*IF(ISNUMBER($AB973),AM973,0)+01_指標庫!$H$11*IF(ISNUMBER($AC973),AN973,0)+01_指標庫!$H$12*IF(ISNUMBER($AD973),AO973,0)+01_指標庫!$H$13*IF(ISNUMBER($AE973),AP973,0)+01_指標庫!$H$14*IF(ISNUMBER($I973),O973,0)+01_指標庫!$H$15*IF(ISNUMBER($AH973),AS973,0)+01_指標庫!$H$16*IF(ISNUMBER($K973),P973,0)+01_指標庫!$H$17*IF(ISNUMBER($AI973),AT973,0)+01_指標庫!$H$18*IF(ISNUMBER($AJ973),AU973,0)+01_指標庫!$H$19*IF(ISNUMBER($AK973),AV973,0)+01_指標庫!$H$20*IF(ISNUMBER($BB973),BB973,0)+01_指標庫!$H$21*IF(ISNUMBER($BC973),BC973,0))/AW973,1))</f>
        <v>54.9</v>
      </c>
      <c r="AY973" s="60"/>
      <c r="AZ973" s="60"/>
      <c r="BA973" s="58" t="n">
        <f aca="false">AVERAGE($E969:$E973)/AVERAGE($E964:$E973)-1</f>
        <v>0.0140285200011177</v>
      </c>
      <c r="BB973" s="59" t="n">
        <f aca="false">IF(ISNUMBER($BA973),IF(OR($S973&lt;=-0.03,$BA973&lt;-0.003),0,IF(OR($S973&lt;=-0.02,$BA973&lt;0.01),50,100)),"")</f>
        <v>100</v>
      </c>
      <c r="BC973" s="0" t="str">
        <f aca="false">IF(OR(COUNT($AZ973)=0,COUNT($AZ972)=0),"",IF(OR($AY973/$AZ972-1&lt;=-0.03,$AZ973/$AZ972-1&lt;=-0.045,IF(COUNT($AZ964:$AZ973)=10,AVERAGE($AZ969:$AZ973)/AVERAGE($AZ964:$AZ973)-1&lt;-0.01,FALSE())),0,IF(OR($AZ973/$AZ972-1&lt;=-0.02,IF(COUNT($AZ964:$AZ973)=10,AVERAGE($AZ969:$AZ973)/AVERAGE($AZ964:$AZ973)-1&lt;0.005,FALSE())),50,100)))</f>
        <v/>
      </c>
    </row>
    <row r="974" customFormat="false" ht="15" hidden="false" customHeight="true" outlineLevel="0" collapsed="false">
      <c r="A974" s="47" t="n">
        <v>970</v>
      </c>
      <c r="B974" s="48" t="n">
        <v>43965</v>
      </c>
      <c r="C974" s="47" t="n">
        <v>2020</v>
      </c>
      <c r="D974" s="49" t="s">
        <v>239</v>
      </c>
      <c r="E974" s="50" t="n">
        <v>9094.42</v>
      </c>
      <c r="F974" s="51" t="n">
        <v>0.093437</v>
      </c>
      <c r="G974" s="51" t="n">
        <v>-0.064238</v>
      </c>
      <c r="H974" s="52" t="n">
        <v>0.5918</v>
      </c>
      <c r="I974" s="53" t="n">
        <v>777</v>
      </c>
      <c r="J974" s="47" t="s">
        <v>235</v>
      </c>
      <c r="K974" s="54" t="n">
        <v>32.61</v>
      </c>
      <c r="L974" s="55" t="n">
        <f aca="false">IF(COUNT(F974)=0,50,IF(F974&gt;=0,100,IF(F974&gt;=-0.02,50,0)))</f>
        <v>100</v>
      </c>
      <c r="M974" s="55" t="n">
        <f aca="false">IF(COUNT(G974)=0,50,IF(G974&gt;-0.06,100,IF(G974&gt;-0.15,50,0)))</f>
        <v>50</v>
      </c>
      <c r="N974" s="55" t="n">
        <f aca="false">IF(COUNT(H974)=0,50,IF(H974&gt;=0.6,100,IF(H974&gt;=0.4,50,0)))</f>
        <v>50</v>
      </c>
      <c r="O974" s="55" t="n">
        <f aca="false">IF(COUNT(I974)=0,50,IF(J974="proxy_vix",50,IF(I974&lt;350,100,IF(I974&lt;=450,50,0))))</f>
        <v>0</v>
      </c>
      <c r="P974" s="55" t="n">
        <f aca="false">IF(COUNT(K974)=0,50,IF(K974&lt;20,100,IF(K974&lt;=25,50,0)))</f>
        <v>0</v>
      </c>
      <c r="Q974" s="54"/>
      <c r="R974" s="47"/>
      <c r="S974" s="51" t="n">
        <f aca="false">$E974/$E973-1</f>
        <v>0.0104821290477417</v>
      </c>
      <c r="T974" s="56" t="n">
        <f aca="false">$K974/$K973-1</f>
        <v>-0.0756802721088435</v>
      </c>
      <c r="V974" s="57"/>
      <c r="W974" s="57"/>
      <c r="Y974" s="1" t="str">
        <f aca="false">IF(AX974&gt;=70,"EASY",IF(AX974&gt;40,"UNCERTAIN","HARD"))</f>
        <v>UNCERTAIN</v>
      </c>
      <c r="AA974" s="58" t="n">
        <f aca="false">IF($A974&lt;200,"",AVERAGE($E925:$E974)/AVERAGE($E775:$E974)-1)</f>
        <v>-0.00585073499631461</v>
      </c>
      <c r="AB974" s="59" t="n">
        <f aca="false">LOOKUP($B974,07_L1政策步階!$A$4:$A$14,07_L1政策步階!$C$4:$C$14)</f>
        <v>1</v>
      </c>
      <c r="AC974" s="57"/>
      <c r="AD974" s="57"/>
      <c r="AE974" s="57"/>
      <c r="AF974" s="57"/>
      <c r="AG974" s="57"/>
      <c r="AH974" s="57"/>
      <c r="AI974" s="57"/>
      <c r="AJ974" s="57"/>
      <c r="AK974" s="57"/>
      <c r="AL974" s="59" t="n">
        <f aca="false">IF(ISNUMBER($AA974),IF($AA974&gt;=0.005,100,IF($AA974&gt;=-0.015,50,0)),"")</f>
        <v>50</v>
      </c>
      <c r="AM974" s="59" t="n">
        <f aca="false">IF(ISNUMBER($AB974),IF($AB974=1,100,IF($AB974=0,50,0)),"")</f>
        <v>100</v>
      </c>
      <c r="AN974" s="0" t="str">
        <f aca="false">IF(ISNUMBER($AC974),IF($AC974&gt;=0.001,100,IF($AC974&gt;=-0.003,50,0)),"")</f>
        <v/>
      </c>
      <c r="AO974" s="0" t="str">
        <f aca="false">IF(ISNUMBER($AD974),IF($AD974&gt;=0.04,100,IF($AD974&gt;=0,50,0)),"")</f>
        <v/>
      </c>
      <c r="AP974" s="0" t="str">
        <f aca="false">IF(ISNUMBER($AE974),IF($AE974&gt;=25,100,IF($AE974&gt;=-75,50,0)),"")</f>
        <v/>
      </c>
      <c r="AQ974" s="0" t="str">
        <f aca="false">IF(ISNUMBER($AF974),IF($AF974&gt;0,100,IF($AF974&gt;=-50,50,0)),"")</f>
        <v/>
      </c>
      <c r="AR974" s="0" t="str">
        <f aca="false">IF(ISNUMBER($AG974),IF($AG974=1,100,IF($AG974=0,50,0)),"")</f>
        <v/>
      </c>
      <c r="AS974" s="0" t="str">
        <f aca="false">IF(ISNUMBER($AH974),IF($AH974&lt;0,100,IF($AH974&lt;=20,50,0)),"")</f>
        <v/>
      </c>
      <c r="AT974" s="0" t="str">
        <f aca="false">IF(ISNUMBER($AI974),IF($AI974&lt;0.95,100,IF($AI974&lt;=1,50,0)),"")</f>
        <v/>
      </c>
      <c r="AU974" s="0" t="str">
        <f aca="false">IF(ISNUMBER($AJ974),IF($AJ974&lt;30,0,IF($AJ974&lt;40,50,IF($AJ974&lt;=90,100,50))),"")</f>
        <v/>
      </c>
      <c r="AV974" s="0" t="str">
        <f aca="false">IF(ISNUMBER($AK974),IF($AK974&gt;-0.2,100,IF($AK974&gt;=-0.4,50,0)),"")</f>
        <v/>
      </c>
      <c r="AW974" s="59" t="n">
        <f aca="false">01_指標庫!$H$4*ISNUMBER($F974)+01_指標庫!$H$5*ISNUMBER($AA974)+01_指標庫!$H$6*ISNUMBER($G974)+01_指標庫!$H$7*ISNUMBER($H974)+01_指標庫!$H$8*ISNUMBER($AF974)+01_指標庫!$H$9*ISNUMBER($AG974)+01_指標庫!$H$10*ISNUMBER($AB974)+01_指標庫!$H$11*ISNUMBER($AC974)+01_指標庫!$H$12*ISNUMBER($AD974)+01_指標庫!$H$13*ISNUMBER($AE974)+01_指標庫!$H$14*ISNUMBER($I974)+01_指標庫!$H$15*ISNUMBER($AH974)+01_指標庫!$H$16*ISNUMBER($K974)+01_指標庫!$H$17*ISNUMBER($AI974)+01_指標庫!$H$18*ISNUMBER($AJ974)+01_指標庫!$H$19*ISNUMBER($AK974)+01_指標庫!$H$20*ISNUMBER($BB974)+01_指標庫!$H$21*ISNUMBER($BC974)</f>
        <v>51</v>
      </c>
      <c r="AX974" s="59" t="n">
        <f aca="false">IF(AW974=0,50,ROUND((01_指標庫!$H$4*IF(ISNUMBER($F974),L974,0)+01_指標庫!$H$5*IF(ISNUMBER($AA974),AL974,0)+01_指標庫!$H$6*IF(ISNUMBER($G974),M974,0)+01_指標庫!$H$7*IF(ISNUMBER($H974),N974,0)+01_指標庫!$H$8*IF(ISNUMBER($AF974),AQ974,0)+01_指標庫!$H$9*IF(ISNUMBER($AG974),AR974,0)+01_指標庫!$H$10*IF(ISNUMBER($AB974),AM974,0)+01_指標庫!$H$11*IF(ISNUMBER($AC974),AN974,0)+01_指標庫!$H$12*IF(ISNUMBER($AD974),AO974,0)+01_指標庫!$H$13*IF(ISNUMBER($AE974),AP974,0)+01_指標庫!$H$14*IF(ISNUMBER($I974),O974,0)+01_指標庫!$H$15*IF(ISNUMBER($AH974),AS974,0)+01_指標庫!$H$16*IF(ISNUMBER($K974),P974,0)+01_指標庫!$H$17*IF(ISNUMBER($AI974),AT974,0)+01_指標庫!$H$18*IF(ISNUMBER($AJ974),AU974,0)+01_指標庫!$H$19*IF(ISNUMBER($AK974),AV974,0)+01_指標庫!$H$20*IF(ISNUMBER($BB974),BB974,0)+01_指標庫!$H$21*IF(ISNUMBER($BC974),BC974,0))/AW974,1))</f>
        <v>54.9</v>
      </c>
      <c r="AY974" s="60"/>
      <c r="AZ974" s="60"/>
      <c r="BA974" s="58" t="n">
        <f aca="false">AVERAGE($E970:$E974)/AVERAGE($E965:$E974)-1</f>
        <v>0.0128086699867891</v>
      </c>
      <c r="BB974" s="59" t="n">
        <f aca="false">IF(ISNUMBER($BA974),IF(OR($S974&lt;=-0.03,$BA974&lt;-0.003),0,IF(OR($S974&lt;=-0.02,$BA974&lt;0.01),50,100)),"")</f>
        <v>100</v>
      </c>
      <c r="BC974" s="0" t="str">
        <f aca="false">IF(OR(COUNT($AZ974)=0,COUNT($AZ973)=0),"",IF(OR($AY974/$AZ973-1&lt;=-0.03,$AZ974/$AZ973-1&lt;=-0.045,IF(COUNT($AZ965:$AZ974)=10,AVERAGE($AZ970:$AZ974)/AVERAGE($AZ965:$AZ974)-1&lt;-0.01,FALSE())),0,IF(OR($AZ974/$AZ973-1&lt;=-0.02,IF(COUNT($AZ965:$AZ974)=10,AVERAGE($AZ970:$AZ974)/AVERAGE($AZ965:$AZ974)-1&lt;0.005,FALSE())),50,100)))</f>
        <v/>
      </c>
    </row>
    <row r="975" customFormat="false" ht="15" hidden="false" customHeight="true" outlineLevel="0" collapsed="false">
      <c r="A975" s="47" t="n">
        <v>971</v>
      </c>
      <c r="B975" s="48" t="n">
        <v>43966</v>
      </c>
      <c r="C975" s="47" t="n">
        <v>2020</v>
      </c>
      <c r="D975" s="49" t="s">
        <v>234</v>
      </c>
      <c r="E975" s="50" t="n">
        <v>9152.64</v>
      </c>
      <c r="F975" s="51" t="n">
        <v>0.099575</v>
      </c>
      <c r="G975" s="51" t="n">
        <v>-0.058247</v>
      </c>
      <c r="H975" s="52" t="n">
        <v>0.551</v>
      </c>
      <c r="I975" s="53" t="n">
        <v>778</v>
      </c>
      <c r="J975" s="47" t="s">
        <v>235</v>
      </c>
      <c r="K975" s="54" t="n">
        <v>31.89</v>
      </c>
      <c r="L975" s="55" t="n">
        <f aca="false">IF(COUNT(F975)=0,50,IF(F975&gt;=0,100,IF(F975&gt;=-0.02,50,0)))</f>
        <v>100</v>
      </c>
      <c r="M975" s="55" t="n">
        <f aca="false">IF(COUNT(G975)=0,50,IF(G975&gt;-0.06,100,IF(G975&gt;-0.15,50,0)))</f>
        <v>100</v>
      </c>
      <c r="N975" s="55" t="n">
        <f aca="false">IF(COUNT(H975)=0,50,IF(H975&gt;=0.6,100,IF(H975&gt;=0.4,50,0)))</f>
        <v>50</v>
      </c>
      <c r="O975" s="55" t="n">
        <f aca="false">IF(COUNT(I975)=0,50,IF(J975="proxy_vix",50,IF(I975&lt;350,100,IF(I975&lt;=450,50,0))))</f>
        <v>0</v>
      </c>
      <c r="P975" s="55" t="n">
        <f aca="false">IF(COUNT(K975)=0,50,IF(K975&lt;20,100,IF(K975&lt;=25,50,0)))</f>
        <v>0</v>
      </c>
      <c r="Q975" s="54"/>
      <c r="R975" s="47"/>
      <c r="S975" s="51" t="n">
        <f aca="false">$E975/$E974-1</f>
        <v>0.00640172765278035</v>
      </c>
      <c r="T975" s="56" t="n">
        <f aca="false">$K975/$K974-1</f>
        <v>-0.0220791168353266</v>
      </c>
      <c r="V975" s="57"/>
      <c r="W975" s="57"/>
      <c r="Y975" s="1" t="str">
        <f aca="false">IF(AX975&gt;=70,"EASY",IF(AX975&gt;40,"UNCERTAIN","HARD"))</f>
        <v>UNCERTAIN</v>
      </c>
      <c r="AA975" s="58" t="n">
        <f aca="false">IF($A975&lt;200,"",AVERAGE($E926:$E975)/AVERAGE($E776:$E975)-1)</f>
        <v>-0.00547369049308277</v>
      </c>
      <c r="AB975" s="59" t="n">
        <f aca="false">LOOKUP($B975,07_L1政策步階!$A$4:$A$14,07_L1政策步階!$C$4:$C$14)</f>
        <v>1</v>
      </c>
      <c r="AC975" s="57"/>
      <c r="AD975" s="57"/>
      <c r="AE975" s="57"/>
      <c r="AF975" s="57"/>
      <c r="AG975" s="57"/>
      <c r="AH975" s="57"/>
      <c r="AI975" s="57"/>
      <c r="AJ975" s="57"/>
      <c r="AK975" s="57"/>
      <c r="AL975" s="59" t="n">
        <f aca="false">IF(ISNUMBER($AA975),IF($AA975&gt;=0.005,100,IF($AA975&gt;=-0.015,50,0)),"")</f>
        <v>50</v>
      </c>
      <c r="AM975" s="59" t="n">
        <f aca="false">IF(ISNUMBER($AB975),IF($AB975=1,100,IF($AB975=0,50,0)),"")</f>
        <v>100</v>
      </c>
      <c r="AN975" s="0" t="str">
        <f aca="false">IF(ISNUMBER($AC975),IF($AC975&gt;=0.001,100,IF($AC975&gt;=-0.003,50,0)),"")</f>
        <v/>
      </c>
      <c r="AO975" s="0" t="str">
        <f aca="false">IF(ISNUMBER($AD975),IF($AD975&gt;=0.04,100,IF($AD975&gt;=0,50,0)),"")</f>
        <v/>
      </c>
      <c r="AP975" s="0" t="str">
        <f aca="false">IF(ISNUMBER($AE975),IF($AE975&gt;=25,100,IF($AE975&gt;=-75,50,0)),"")</f>
        <v/>
      </c>
      <c r="AQ975" s="0" t="str">
        <f aca="false">IF(ISNUMBER($AF975),IF($AF975&gt;0,100,IF($AF975&gt;=-50,50,0)),"")</f>
        <v/>
      </c>
      <c r="AR975" s="0" t="str">
        <f aca="false">IF(ISNUMBER($AG975),IF($AG975=1,100,IF($AG975=0,50,0)),"")</f>
        <v/>
      </c>
      <c r="AS975" s="0" t="str">
        <f aca="false">IF(ISNUMBER($AH975),IF($AH975&lt;0,100,IF($AH975&lt;=20,50,0)),"")</f>
        <v/>
      </c>
      <c r="AT975" s="0" t="str">
        <f aca="false">IF(ISNUMBER($AI975),IF($AI975&lt;0.95,100,IF($AI975&lt;=1,50,0)),"")</f>
        <v/>
      </c>
      <c r="AU975" s="0" t="str">
        <f aca="false">IF(ISNUMBER($AJ975),IF($AJ975&lt;30,0,IF($AJ975&lt;40,50,IF($AJ975&lt;=90,100,50))),"")</f>
        <v/>
      </c>
      <c r="AV975" s="0" t="str">
        <f aca="false">IF(ISNUMBER($AK975),IF($AK975&gt;-0.2,100,IF($AK975&gt;=-0.4,50,0)),"")</f>
        <v/>
      </c>
      <c r="AW975" s="59" t="n">
        <f aca="false">01_指標庫!$H$4*ISNUMBER($F975)+01_指標庫!$H$5*ISNUMBER($AA975)+01_指標庫!$H$6*ISNUMBER($G975)+01_指標庫!$H$7*ISNUMBER($H975)+01_指標庫!$H$8*ISNUMBER($AF975)+01_指標庫!$H$9*ISNUMBER($AG975)+01_指標庫!$H$10*ISNUMBER($AB975)+01_指標庫!$H$11*ISNUMBER($AC975)+01_指標庫!$H$12*ISNUMBER($AD975)+01_指標庫!$H$13*ISNUMBER($AE975)+01_指標庫!$H$14*ISNUMBER($I975)+01_指標庫!$H$15*ISNUMBER($AH975)+01_指標庫!$H$16*ISNUMBER($K975)+01_指標庫!$H$17*ISNUMBER($AI975)+01_指標庫!$H$18*ISNUMBER($AJ975)+01_指標庫!$H$19*ISNUMBER($AK975)+01_指標庫!$H$20*ISNUMBER($BB975)+01_指標庫!$H$21*ISNUMBER($BC975)</f>
        <v>51</v>
      </c>
      <c r="AX975" s="59" t="n">
        <f aca="false">IF(AW975=0,50,ROUND((01_指標庫!$H$4*IF(ISNUMBER($F975),L975,0)+01_指標庫!$H$5*IF(ISNUMBER($AA975),AL975,0)+01_指標庫!$H$6*IF(ISNUMBER($G975),M975,0)+01_指標庫!$H$7*IF(ISNUMBER($H975),N975,0)+01_指標庫!$H$8*IF(ISNUMBER($AF975),AQ975,0)+01_指標庫!$H$9*IF(ISNUMBER($AG975),AR975,0)+01_指標庫!$H$10*IF(ISNUMBER($AB975),AM975,0)+01_指標庫!$H$11*IF(ISNUMBER($AC975),AN975,0)+01_指標庫!$H$12*IF(ISNUMBER($AD975),AO975,0)+01_指標庫!$H$13*IF(ISNUMBER($AE975),AP975,0)+01_指標庫!$H$14*IF(ISNUMBER($I975),O975,0)+01_指標庫!$H$15*IF(ISNUMBER($AH975),AS975,0)+01_指標庫!$H$16*IF(ISNUMBER($K975),P975,0)+01_指標庫!$H$17*IF(ISNUMBER($AI975),AT975,0)+01_指標庫!$H$18*IF(ISNUMBER($AJ975),AU975,0)+01_指標庫!$H$19*IF(ISNUMBER($AK975),AV975,0)+01_指標庫!$H$20*IF(ISNUMBER($BB975),BB975,0)+01_指標庫!$H$21*IF(ISNUMBER($BC975),BC975,0))/AW975,1))</f>
        <v>56.9</v>
      </c>
      <c r="AY975" s="60"/>
      <c r="AZ975" s="60"/>
      <c r="BA975" s="58" t="n">
        <f aca="false">AVERAGE($E971:$E975)/AVERAGE($E966:$E975)-1</f>
        <v>0.00646630514845503</v>
      </c>
      <c r="BB975" s="59" t="n">
        <f aca="false">IF(ISNUMBER($BA975),IF(OR($S975&lt;=-0.03,$BA975&lt;-0.003),0,IF(OR($S975&lt;=-0.02,$BA975&lt;0.01),50,100)),"")</f>
        <v>50</v>
      </c>
      <c r="BC975" s="0" t="str">
        <f aca="false">IF(OR(COUNT($AZ975)=0,COUNT($AZ974)=0),"",IF(OR($AY975/$AZ974-1&lt;=-0.03,$AZ975/$AZ974-1&lt;=-0.045,IF(COUNT($AZ966:$AZ975)=10,AVERAGE($AZ971:$AZ975)/AVERAGE($AZ966:$AZ975)-1&lt;-0.01,FALSE())),0,IF(OR($AZ975/$AZ974-1&lt;=-0.02,IF(COUNT($AZ966:$AZ975)=10,AVERAGE($AZ971:$AZ975)/AVERAGE($AZ966:$AZ975)-1&lt;0.005,FALSE())),50,100)))</f>
        <v/>
      </c>
    </row>
    <row r="976" customFormat="false" ht="15" hidden="false" customHeight="true" outlineLevel="0" collapsed="false">
      <c r="A976" s="47" t="n">
        <v>972</v>
      </c>
      <c r="B976" s="48" t="n">
        <v>43969</v>
      </c>
      <c r="C976" s="47" t="n">
        <v>2020</v>
      </c>
      <c r="D976" s="49" t="s">
        <v>236</v>
      </c>
      <c r="E976" s="50" t="n">
        <v>9331.93</v>
      </c>
      <c r="F976" s="51" t="n">
        <v>0.120084</v>
      </c>
      <c r="G976" s="51" t="n">
        <v>-0.0398</v>
      </c>
      <c r="H976" s="52" t="n">
        <v>0.6327</v>
      </c>
      <c r="I976" s="53" t="n">
        <v>741</v>
      </c>
      <c r="J976" s="47" t="s">
        <v>235</v>
      </c>
      <c r="K976" s="54" t="n">
        <v>29.3</v>
      </c>
      <c r="L976" s="55" t="n">
        <f aca="false">IF(COUNT(F976)=0,50,IF(F976&gt;=0,100,IF(F976&gt;=-0.02,50,0)))</f>
        <v>100</v>
      </c>
      <c r="M976" s="55" t="n">
        <f aca="false">IF(COUNT(G976)=0,50,IF(G976&gt;-0.06,100,IF(G976&gt;-0.15,50,0)))</f>
        <v>100</v>
      </c>
      <c r="N976" s="55" t="n">
        <f aca="false">IF(COUNT(H976)=0,50,IF(H976&gt;=0.6,100,IF(H976&gt;=0.4,50,0)))</f>
        <v>100</v>
      </c>
      <c r="O976" s="55" t="n">
        <f aca="false">IF(COUNT(I976)=0,50,IF(J976="proxy_vix",50,IF(I976&lt;350,100,IF(I976&lt;=450,50,0))))</f>
        <v>0</v>
      </c>
      <c r="P976" s="55" t="n">
        <f aca="false">IF(COUNT(K976)=0,50,IF(K976&lt;20,100,IF(K976&lt;=25,50,0)))</f>
        <v>0</v>
      </c>
      <c r="Q976" s="54"/>
      <c r="R976" s="47"/>
      <c r="S976" s="51" t="n">
        <f aca="false">$E976/$E975-1</f>
        <v>0.0195888836445004</v>
      </c>
      <c r="T976" s="56" t="n">
        <f aca="false">$K976/$K975-1</f>
        <v>-0.0812166823455629</v>
      </c>
      <c r="V976" s="57"/>
      <c r="W976" s="57"/>
      <c r="Y976" s="1" t="str">
        <f aca="false">IF(AX976&gt;=70,"EASY",IF(AX976&gt;40,"UNCERTAIN","HARD"))</f>
        <v>UNCERTAIN</v>
      </c>
      <c r="AA976" s="58" t="n">
        <f aca="false">IF($A976&lt;200,"",AVERAGE($E927:$E976)/AVERAGE($E777:$E976)-1)</f>
        <v>-0.00446308705096232</v>
      </c>
      <c r="AB976" s="59" t="n">
        <f aca="false">LOOKUP($B976,07_L1政策步階!$A$4:$A$14,07_L1政策步階!$C$4:$C$14)</f>
        <v>1</v>
      </c>
      <c r="AC976" s="57"/>
      <c r="AD976" s="57"/>
      <c r="AE976" s="57"/>
      <c r="AF976" s="57"/>
      <c r="AG976" s="57"/>
      <c r="AH976" s="57"/>
      <c r="AI976" s="57"/>
      <c r="AJ976" s="57"/>
      <c r="AK976" s="57"/>
      <c r="AL976" s="59" t="n">
        <f aca="false">IF(ISNUMBER($AA976),IF($AA976&gt;=0.005,100,IF($AA976&gt;=-0.015,50,0)),"")</f>
        <v>50</v>
      </c>
      <c r="AM976" s="59" t="n">
        <f aca="false">IF(ISNUMBER($AB976),IF($AB976=1,100,IF($AB976=0,50,0)),"")</f>
        <v>100</v>
      </c>
      <c r="AN976" s="0" t="str">
        <f aca="false">IF(ISNUMBER($AC976),IF($AC976&gt;=0.001,100,IF($AC976&gt;=-0.003,50,0)),"")</f>
        <v/>
      </c>
      <c r="AO976" s="0" t="str">
        <f aca="false">IF(ISNUMBER($AD976),IF($AD976&gt;=0.04,100,IF($AD976&gt;=0,50,0)),"")</f>
        <v/>
      </c>
      <c r="AP976" s="0" t="str">
        <f aca="false">IF(ISNUMBER($AE976),IF($AE976&gt;=25,100,IF($AE976&gt;=-75,50,0)),"")</f>
        <v/>
      </c>
      <c r="AQ976" s="0" t="str">
        <f aca="false">IF(ISNUMBER($AF976),IF($AF976&gt;0,100,IF($AF976&gt;=-50,50,0)),"")</f>
        <v/>
      </c>
      <c r="AR976" s="0" t="str">
        <f aca="false">IF(ISNUMBER($AG976),IF($AG976=1,100,IF($AG976=0,50,0)),"")</f>
        <v/>
      </c>
      <c r="AS976" s="0" t="str">
        <f aca="false">IF(ISNUMBER($AH976),IF($AH976&lt;0,100,IF($AH976&lt;=20,50,0)),"")</f>
        <v/>
      </c>
      <c r="AT976" s="0" t="str">
        <f aca="false">IF(ISNUMBER($AI976),IF($AI976&lt;0.95,100,IF($AI976&lt;=1,50,0)),"")</f>
        <v/>
      </c>
      <c r="AU976" s="0" t="str">
        <f aca="false">IF(ISNUMBER($AJ976),IF($AJ976&lt;30,0,IF($AJ976&lt;40,50,IF($AJ976&lt;=90,100,50))),"")</f>
        <v/>
      </c>
      <c r="AV976" s="0" t="str">
        <f aca="false">IF(ISNUMBER($AK976),IF($AK976&gt;-0.2,100,IF($AK976&gt;=-0.4,50,0)),"")</f>
        <v/>
      </c>
      <c r="AW976" s="59" t="n">
        <f aca="false">01_指標庫!$H$4*ISNUMBER($F976)+01_指標庫!$H$5*ISNUMBER($AA976)+01_指標庫!$H$6*ISNUMBER($G976)+01_指標庫!$H$7*ISNUMBER($H976)+01_指標庫!$H$8*ISNUMBER($AF976)+01_指標庫!$H$9*ISNUMBER($AG976)+01_指標庫!$H$10*ISNUMBER($AB976)+01_指標庫!$H$11*ISNUMBER($AC976)+01_指標庫!$H$12*ISNUMBER($AD976)+01_指標庫!$H$13*ISNUMBER($AE976)+01_指標庫!$H$14*ISNUMBER($I976)+01_指標庫!$H$15*ISNUMBER($AH976)+01_指標庫!$H$16*ISNUMBER($K976)+01_指標庫!$H$17*ISNUMBER($AI976)+01_指標庫!$H$18*ISNUMBER($AJ976)+01_指標庫!$H$19*ISNUMBER($AK976)+01_指標庫!$H$20*ISNUMBER($BB976)+01_指標庫!$H$21*ISNUMBER($BC976)</f>
        <v>51</v>
      </c>
      <c r="AX976" s="59" t="n">
        <f aca="false">IF(AW976=0,50,ROUND((01_指標庫!$H$4*IF(ISNUMBER($F976),L976,0)+01_指標庫!$H$5*IF(ISNUMBER($AA976),AL976,0)+01_指標庫!$H$6*IF(ISNUMBER($G976),M976,0)+01_指標庫!$H$7*IF(ISNUMBER($H976),N976,0)+01_指標庫!$H$8*IF(ISNUMBER($AF976),AQ976,0)+01_指標庫!$H$9*IF(ISNUMBER($AG976),AR976,0)+01_指標庫!$H$10*IF(ISNUMBER($AB976),AM976,0)+01_指標庫!$H$11*IF(ISNUMBER($AC976),AN976,0)+01_指標庫!$H$12*IF(ISNUMBER($AD976),AO976,0)+01_指標庫!$H$13*IF(ISNUMBER($AE976),AP976,0)+01_指標庫!$H$14*IF(ISNUMBER($I976),O976,0)+01_指標庫!$H$15*IF(ISNUMBER($AH976),AS976,0)+01_指標庫!$H$16*IF(ISNUMBER($K976),P976,0)+01_指標庫!$H$17*IF(ISNUMBER($AI976),AT976,0)+01_指標庫!$H$18*IF(ISNUMBER($AJ976),AU976,0)+01_指標庫!$H$19*IF(ISNUMBER($AK976),AV976,0)+01_指標庫!$H$20*IF(ISNUMBER($BB976),BB976,0)+01_指標庫!$H$21*IF(ISNUMBER($BC976),BC976,0))/AW976,1))</f>
        <v>64.7</v>
      </c>
      <c r="AY976" s="60"/>
      <c r="AZ976" s="60"/>
      <c r="BA976" s="58" t="n">
        <f aca="false">AVERAGE($E972:$E976)/AVERAGE($E967:$E976)-1</f>
        <v>0.00169783120670552</v>
      </c>
      <c r="BB976" s="59" t="n">
        <f aca="false">IF(ISNUMBER($BA976),IF(OR($S976&lt;=-0.03,$BA976&lt;-0.003),0,IF(OR($S976&lt;=-0.02,$BA976&lt;0.01),50,100)),"")</f>
        <v>50</v>
      </c>
      <c r="BC976" s="0" t="str">
        <f aca="false">IF(OR(COUNT($AZ976)=0,COUNT($AZ975)=0),"",IF(OR($AY976/$AZ975-1&lt;=-0.03,$AZ976/$AZ975-1&lt;=-0.045,IF(COUNT($AZ967:$AZ976)=10,AVERAGE($AZ972:$AZ976)/AVERAGE($AZ967:$AZ976)-1&lt;-0.01,FALSE())),0,IF(OR($AZ976/$AZ975-1&lt;=-0.02,IF(COUNT($AZ967:$AZ976)=10,AVERAGE($AZ972:$AZ976)/AVERAGE($AZ967:$AZ976)-1&lt;0.005,FALSE())),50,100)))</f>
        <v/>
      </c>
    </row>
    <row r="977" customFormat="false" ht="15" hidden="false" customHeight="true" outlineLevel="0" collapsed="false">
      <c r="A977" s="47" t="n">
        <v>973</v>
      </c>
      <c r="B977" s="48" t="n">
        <v>43970</v>
      </c>
      <c r="C977" s="47" t="n">
        <v>2020</v>
      </c>
      <c r="D977" s="49" t="s">
        <v>237</v>
      </c>
      <c r="E977" s="50" t="n">
        <v>9298.54</v>
      </c>
      <c r="F977" s="51" t="n">
        <v>0.115002</v>
      </c>
      <c r="G977" s="51" t="n">
        <v>-0.043235</v>
      </c>
      <c r="H977" s="52" t="n">
        <v>0.5714</v>
      </c>
      <c r="I977" s="53" t="n">
        <v>735</v>
      </c>
      <c r="J977" s="47" t="s">
        <v>235</v>
      </c>
      <c r="K977" s="54" t="n">
        <v>30.53</v>
      </c>
      <c r="L977" s="55" t="n">
        <f aca="false">IF(COUNT(F977)=0,50,IF(F977&gt;=0,100,IF(F977&gt;=-0.02,50,0)))</f>
        <v>100</v>
      </c>
      <c r="M977" s="55" t="n">
        <f aca="false">IF(COUNT(G977)=0,50,IF(G977&gt;-0.06,100,IF(G977&gt;-0.15,50,0)))</f>
        <v>100</v>
      </c>
      <c r="N977" s="55" t="n">
        <f aca="false">IF(COUNT(H977)=0,50,IF(H977&gt;=0.6,100,IF(H977&gt;=0.4,50,0)))</f>
        <v>50</v>
      </c>
      <c r="O977" s="55" t="n">
        <f aca="false">IF(COUNT(I977)=0,50,IF(J977="proxy_vix",50,IF(I977&lt;350,100,IF(I977&lt;=450,50,0))))</f>
        <v>0</v>
      </c>
      <c r="P977" s="55" t="n">
        <f aca="false">IF(COUNT(K977)=0,50,IF(K977&lt;20,100,IF(K977&lt;=25,50,0)))</f>
        <v>0</v>
      </c>
      <c r="Q977" s="54"/>
      <c r="R977" s="47"/>
      <c r="S977" s="51" t="n">
        <f aca="false">$E977/$E976-1</f>
        <v>-0.00357803798356815</v>
      </c>
      <c r="T977" s="56" t="n">
        <f aca="false">$K977/$K976-1</f>
        <v>0.0419795221843005</v>
      </c>
      <c r="V977" s="57"/>
      <c r="W977" s="57"/>
      <c r="Y977" s="1" t="str">
        <f aca="false">IF(AX977&gt;=70,"EASY",IF(AX977&gt;40,"UNCERTAIN","HARD"))</f>
        <v>UNCERTAIN</v>
      </c>
      <c r="AA977" s="58" t="n">
        <f aca="false">IF($A977&lt;200,"",AVERAGE($E928:$E977)/AVERAGE($E778:$E977)-1)</f>
        <v>-0.00218268960288015</v>
      </c>
      <c r="AB977" s="59" t="n">
        <f aca="false">LOOKUP($B977,07_L1政策步階!$A$4:$A$14,07_L1政策步階!$C$4:$C$14)</f>
        <v>1</v>
      </c>
      <c r="AC977" s="57"/>
      <c r="AD977" s="57"/>
      <c r="AE977" s="57"/>
      <c r="AF977" s="57"/>
      <c r="AG977" s="57"/>
      <c r="AH977" s="57"/>
      <c r="AI977" s="57"/>
      <c r="AJ977" s="57"/>
      <c r="AK977" s="57"/>
      <c r="AL977" s="59" t="n">
        <f aca="false">IF(ISNUMBER($AA977),IF($AA977&gt;=0.005,100,IF($AA977&gt;=-0.015,50,0)),"")</f>
        <v>50</v>
      </c>
      <c r="AM977" s="59" t="n">
        <f aca="false">IF(ISNUMBER($AB977),IF($AB977=1,100,IF($AB977=0,50,0)),"")</f>
        <v>100</v>
      </c>
      <c r="AN977" s="0" t="str">
        <f aca="false">IF(ISNUMBER($AC977),IF($AC977&gt;=0.001,100,IF($AC977&gt;=-0.003,50,0)),"")</f>
        <v/>
      </c>
      <c r="AO977" s="0" t="str">
        <f aca="false">IF(ISNUMBER($AD977),IF($AD977&gt;=0.04,100,IF($AD977&gt;=0,50,0)),"")</f>
        <v/>
      </c>
      <c r="AP977" s="0" t="str">
        <f aca="false">IF(ISNUMBER($AE977),IF($AE977&gt;=25,100,IF($AE977&gt;=-75,50,0)),"")</f>
        <v/>
      </c>
      <c r="AQ977" s="0" t="str">
        <f aca="false">IF(ISNUMBER($AF977),IF($AF977&gt;0,100,IF($AF977&gt;=-50,50,0)),"")</f>
        <v/>
      </c>
      <c r="AR977" s="0" t="str">
        <f aca="false">IF(ISNUMBER($AG977),IF($AG977=1,100,IF($AG977=0,50,0)),"")</f>
        <v/>
      </c>
      <c r="AS977" s="0" t="str">
        <f aca="false">IF(ISNUMBER($AH977),IF($AH977&lt;0,100,IF($AH977&lt;=20,50,0)),"")</f>
        <v/>
      </c>
      <c r="AT977" s="0" t="str">
        <f aca="false">IF(ISNUMBER($AI977),IF($AI977&lt;0.95,100,IF($AI977&lt;=1,50,0)),"")</f>
        <v/>
      </c>
      <c r="AU977" s="0" t="str">
        <f aca="false">IF(ISNUMBER($AJ977),IF($AJ977&lt;30,0,IF($AJ977&lt;40,50,IF($AJ977&lt;=90,100,50))),"")</f>
        <v/>
      </c>
      <c r="AV977" s="0" t="str">
        <f aca="false">IF(ISNUMBER($AK977),IF($AK977&gt;-0.2,100,IF($AK977&gt;=-0.4,50,0)),"")</f>
        <v/>
      </c>
      <c r="AW977" s="59" t="n">
        <f aca="false">01_指標庫!$H$4*ISNUMBER($F977)+01_指標庫!$H$5*ISNUMBER($AA977)+01_指標庫!$H$6*ISNUMBER($G977)+01_指標庫!$H$7*ISNUMBER($H977)+01_指標庫!$H$8*ISNUMBER($AF977)+01_指標庫!$H$9*ISNUMBER($AG977)+01_指標庫!$H$10*ISNUMBER($AB977)+01_指標庫!$H$11*ISNUMBER($AC977)+01_指標庫!$H$12*ISNUMBER($AD977)+01_指標庫!$H$13*ISNUMBER($AE977)+01_指標庫!$H$14*ISNUMBER($I977)+01_指標庫!$H$15*ISNUMBER($AH977)+01_指標庫!$H$16*ISNUMBER($K977)+01_指標庫!$H$17*ISNUMBER($AI977)+01_指標庫!$H$18*ISNUMBER($AJ977)+01_指標庫!$H$19*ISNUMBER($AK977)+01_指標庫!$H$20*ISNUMBER($BB977)+01_指標庫!$H$21*ISNUMBER($BC977)</f>
        <v>51</v>
      </c>
      <c r="AX977" s="59" t="n">
        <f aca="false">IF(AW977=0,50,ROUND((01_指標庫!$H$4*IF(ISNUMBER($F977),L977,0)+01_指標庫!$H$5*IF(ISNUMBER($AA977),AL977,0)+01_指標庫!$H$6*IF(ISNUMBER($G977),M977,0)+01_指標庫!$H$7*IF(ISNUMBER($H977),N977,0)+01_指標庫!$H$8*IF(ISNUMBER($AF977),AQ977,0)+01_指標庫!$H$9*IF(ISNUMBER($AG977),AR977,0)+01_指標庫!$H$10*IF(ISNUMBER($AB977),AM977,0)+01_指標庫!$H$11*IF(ISNUMBER($AC977),AN977,0)+01_指標庫!$H$12*IF(ISNUMBER($AD977),AO977,0)+01_指標庫!$H$13*IF(ISNUMBER($AE977),AP977,0)+01_指標庫!$H$14*IF(ISNUMBER($I977),O977,0)+01_指標庫!$H$15*IF(ISNUMBER($AH977),AS977,0)+01_指標庫!$H$16*IF(ISNUMBER($K977),P977,0)+01_指標庫!$H$17*IF(ISNUMBER($AI977),AT977,0)+01_指標庫!$H$18*IF(ISNUMBER($AJ977),AU977,0)+01_指標庫!$H$19*IF(ISNUMBER($AK977),AV977,0)+01_指標庫!$H$20*IF(ISNUMBER($BB977),BB977,0)+01_指標庫!$H$21*IF(ISNUMBER($BC977),BC977,0))/AW977,1))</f>
        <v>56.9</v>
      </c>
      <c r="AY977" s="60"/>
      <c r="AZ977" s="60"/>
      <c r="BA977" s="58" t="n">
        <f aca="false">AVERAGE($E973:$E977)/AVERAGE($E968:$E977)-1</f>
        <v>0.00173751996128235</v>
      </c>
      <c r="BB977" s="59" t="n">
        <f aca="false">IF(ISNUMBER($BA977),IF(OR($S977&lt;=-0.03,$BA977&lt;-0.003),0,IF(OR($S977&lt;=-0.02,$BA977&lt;0.01),50,100)),"")</f>
        <v>50</v>
      </c>
      <c r="BC977" s="0" t="str">
        <f aca="false">IF(OR(COUNT($AZ977)=0,COUNT($AZ976)=0),"",IF(OR($AY977/$AZ976-1&lt;=-0.03,$AZ977/$AZ976-1&lt;=-0.045,IF(COUNT($AZ968:$AZ977)=10,AVERAGE($AZ973:$AZ977)/AVERAGE($AZ968:$AZ977)-1&lt;-0.01,FALSE())),0,IF(OR($AZ977/$AZ976-1&lt;=-0.02,IF(COUNT($AZ968:$AZ977)=10,AVERAGE($AZ973:$AZ977)/AVERAGE($AZ968:$AZ977)-1&lt;0.005,FALSE())),50,100)))</f>
        <v/>
      </c>
    </row>
    <row r="978" customFormat="false" ht="15" hidden="false" customHeight="true" outlineLevel="0" collapsed="false">
      <c r="A978" s="47" t="n">
        <v>974</v>
      </c>
      <c r="B978" s="48" t="n">
        <v>43971</v>
      </c>
      <c r="C978" s="47" t="n">
        <v>2020</v>
      </c>
      <c r="D978" s="49" t="s">
        <v>238</v>
      </c>
      <c r="E978" s="50" t="n">
        <v>9485.02</v>
      </c>
      <c r="F978" s="51" t="n">
        <v>0.135954</v>
      </c>
      <c r="G978" s="51" t="n">
        <v>-0.024047</v>
      </c>
      <c r="H978" s="52" t="n">
        <v>0.6735</v>
      </c>
      <c r="I978" s="53" t="n">
        <v>716</v>
      </c>
      <c r="J978" s="47" t="s">
        <v>235</v>
      </c>
      <c r="K978" s="54" t="n">
        <v>27.99</v>
      </c>
      <c r="L978" s="55" t="n">
        <f aca="false">IF(COUNT(F978)=0,50,IF(F978&gt;=0,100,IF(F978&gt;=-0.02,50,0)))</f>
        <v>100</v>
      </c>
      <c r="M978" s="55" t="n">
        <f aca="false">IF(COUNT(G978)=0,50,IF(G978&gt;-0.06,100,IF(G978&gt;-0.15,50,0)))</f>
        <v>100</v>
      </c>
      <c r="N978" s="55" t="n">
        <f aca="false">IF(COUNT(H978)=0,50,IF(H978&gt;=0.6,100,IF(H978&gt;=0.4,50,0)))</f>
        <v>100</v>
      </c>
      <c r="O978" s="55" t="n">
        <f aca="false">IF(COUNT(I978)=0,50,IF(J978="proxy_vix",50,IF(I978&lt;350,100,IF(I978&lt;=450,50,0))))</f>
        <v>0</v>
      </c>
      <c r="P978" s="55" t="n">
        <f aca="false">IF(COUNT(K978)=0,50,IF(K978&lt;20,100,IF(K978&lt;=25,50,0)))</f>
        <v>0</v>
      </c>
      <c r="Q978" s="54"/>
      <c r="R978" s="47"/>
      <c r="S978" s="51" t="n">
        <f aca="false">$E978/$E977-1</f>
        <v>0.020054761285105</v>
      </c>
      <c r="T978" s="56" t="n">
        <f aca="false">$K978/$K977-1</f>
        <v>-0.0831968555519163</v>
      </c>
      <c r="V978" s="57"/>
      <c r="W978" s="57"/>
      <c r="Y978" s="1" t="str">
        <f aca="false">IF(AX978&gt;=70,"EASY",IF(AX978&gt;40,"UNCERTAIN","HARD"))</f>
        <v>UNCERTAIN</v>
      </c>
      <c r="AA978" s="58" t="n">
        <f aca="false">IF($A978&lt;200,"",AVERAGE($E929:$E978)/AVERAGE($E779:$E978)-1)</f>
        <v>-0.000753805915064132</v>
      </c>
      <c r="AB978" s="59" t="n">
        <f aca="false">LOOKUP($B978,07_L1政策步階!$A$4:$A$14,07_L1政策步階!$C$4:$C$14)</f>
        <v>1</v>
      </c>
      <c r="AC978" s="57"/>
      <c r="AD978" s="57"/>
      <c r="AE978" s="57"/>
      <c r="AF978" s="57"/>
      <c r="AG978" s="57"/>
      <c r="AH978" s="57"/>
      <c r="AI978" s="57"/>
      <c r="AJ978" s="57"/>
      <c r="AK978" s="57"/>
      <c r="AL978" s="59" t="n">
        <f aca="false">IF(ISNUMBER($AA978),IF($AA978&gt;=0.005,100,IF($AA978&gt;=-0.015,50,0)),"")</f>
        <v>50</v>
      </c>
      <c r="AM978" s="59" t="n">
        <f aca="false">IF(ISNUMBER($AB978),IF($AB978=1,100,IF($AB978=0,50,0)),"")</f>
        <v>100</v>
      </c>
      <c r="AN978" s="0" t="str">
        <f aca="false">IF(ISNUMBER($AC978),IF($AC978&gt;=0.001,100,IF($AC978&gt;=-0.003,50,0)),"")</f>
        <v/>
      </c>
      <c r="AO978" s="0" t="str">
        <f aca="false">IF(ISNUMBER($AD978),IF($AD978&gt;=0.04,100,IF($AD978&gt;=0,50,0)),"")</f>
        <v/>
      </c>
      <c r="AP978" s="0" t="str">
        <f aca="false">IF(ISNUMBER($AE978),IF($AE978&gt;=25,100,IF($AE978&gt;=-75,50,0)),"")</f>
        <v/>
      </c>
      <c r="AQ978" s="0" t="str">
        <f aca="false">IF(ISNUMBER($AF978),IF($AF978&gt;0,100,IF($AF978&gt;=-50,50,0)),"")</f>
        <v/>
      </c>
      <c r="AR978" s="0" t="str">
        <f aca="false">IF(ISNUMBER($AG978),IF($AG978=1,100,IF($AG978=0,50,0)),"")</f>
        <v/>
      </c>
      <c r="AS978" s="0" t="str">
        <f aca="false">IF(ISNUMBER($AH978),IF($AH978&lt;0,100,IF($AH978&lt;=20,50,0)),"")</f>
        <v/>
      </c>
      <c r="AT978" s="0" t="str">
        <f aca="false">IF(ISNUMBER($AI978),IF($AI978&lt;0.95,100,IF($AI978&lt;=1,50,0)),"")</f>
        <v/>
      </c>
      <c r="AU978" s="0" t="str">
        <f aca="false">IF(ISNUMBER($AJ978),IF($AJ978&lt;30,0,IF($AJ978&lt;40,50,IF($AJ978&lt;=90,100,50))),"")</f>
        <v/>
      </c>
      <c r="AV978" s="0" t="str">
        <f aca="false">IF(ISNUMBER($AK978),IF($AK978&gt;-0.2,100,IF($AK978&gt;=-0.4,50,0)),"")</f>
        <v/>
      </c>
      <c r="AW978" s="59" t="n">
        <f aca="false">01_指標庫!$H$4*ISNUMBER($F978)+01_指標庫!$H$5*ISNUMBER($AA978)+01_指標庫!$H$6*ISNUMBER($G978)+01_指標庫!$H$7*ISNUMBER($H978)+01_指標庫!$H$8*ISNUMBER($AF978)+01_指標庫!$H$9*ISNUMBER($AG978)+01_指標庫!$H$10*ISNUMBER($AB978)+01_指標庫!$H$11*ISNUMBER($AC978)+01_指標庫!$H$12*ISNUMBER($AD978)+01_指標庫!$H$13*ISNUMBER($AE978)+01_指標庫!$H$14*ISNUMBER($I978)+01_指標庫!$H$15*ISNUMBER($AH978)+01_指標庫!$H$16*ISNUMBER($K978)+01_指標庫!$H$17*ISNUMBER($AI978)+01_指標庫!$H$18*ISNUMBER($AJ978)+01_指標庫!$H$19*ISNUMBER($AK978)+01_指標庫!$H$20*ISNUMBER($BB978)+01_指標庫!$H$21*ISNUMBER($BC978)</f>
        <v>51</v>
      </c>
      <c r="AX978" s="59" t="n">
        <f aca="false">IF(AW978=0,50,ROUND((01_指標庫!$H$4*IF(ISNUMBER($F978),L978,0)+01_指標庫!$H$5*IF(ISNUMBER($AA978),AL978,0)+01_指標庫!$H$6*IF(ISNUMBER($G978),M978,0)+01_指標庫!$H$7*IF(ISNUMBER($H978),N978,0)+01_指標庫!$H$8*IF(ISNUMBER($AF978),AQ978,0)+01_指標庫!$H$9*IF(ISNUMBER($AG978),AR978,0)+01_指標庫!$H$10*IF(ISNUMBER($AB978),AM978,0)+01_指標庫!$H$11*IF(ISNUMBER($AC978),AN978,0)+01_指標庫!$H$12*IF(ISNUMBER($AD978),AO978,0)+01_指標庫!$H$13*IF(ISNUMBER($AE978),AP978,0)+01_指標庫!$H$14*IF(ISNUMBER($I978),O978,0)+01_指標庫!$H$15*IF(ISNUMBER($AH978),AS978,0)+01_指標庫!$H$16*IF(ISNUMBER($K978),P978,0)+01_指標庫!$H$17*IF(ISNUMBER($AI978),AT978,0)+01_指標庫!$H$18*IF(ISNUMBER($AJ978),AU978,0)+01_指標庫!$H$19*IF(ISNUMBER($AK978),AV978,0)+01_指標庫!$H$20*IF(ISNUMBER($BB978),BB978,0)+01_指標庫!$H$21*IF(ISNUMBER($BC978),BC978,0))/AW978,1))</f>
        <v>64.7</v>
      </c>
      <c r="AY978" s="60"/>
      <c r="AZ978" s="60"/>
      <c r="BA978" s="58" t="n">
        <f aca="false">AVERAGE($E974:$E978)/AVERAGE($E969:$E978)-1</f>
        <v>0.00682840111913374</v>
      </c>
      <c r="BB978" s="59" t="n">
        <f aca="false">IF(ISNUMBER($BA978),IF(OR($S978&lt;=-0.03,$BA978&lt;-0.003),0,IF(OR($S978&lt;=-0.02,$BA978&lt;0.01),50,100)),"")</f>
        <v>50</v>
      </c>
      <c r="BC978" s="0" t="str">
        <f aca="false">IF(OR(COUNT($AZ978)=0,COUNT($AZ977)=0),"",IF(OR($AY978/$AZ977-1&lt;=-0.03,$AZ978/$AZ977-1&lt;=-0.045,IF(COUNT($AZ969:$AZ978)=10,AVERAGE($AZ974:$AZ978)/AVERAGE($AZ969:$AZ978)-1&lt;-0.01,FALSE())),0,IF(OR($AZ978/$AZ977-1&lt;=-0.02,IF(COUNT($AZ969:$AZ978)=10,AVERAGE($AZ974:$AZ978)/AVERAGE($AZ969:$AZ978)-1&lt;0.005,FALSE())),50,100)))</f>
        <v/>
      </c>
    </row>
    <row r="979" customFormat="false" ht="15" hidden="false" customHeight="true" outlineLevel="0" collapsed="false">
      <c r="A979" s="47" t="n">
        <v>975</v>
      </c>
      <c r="B979" s="48" t="n">
        <v>43972</v>
      </c>
      <c r="C979" s="47" t="n">
        <v>2020</v>
      </c>
      <c r="D979" s="49" t="s">
        <v>239</v>
      </c>
      <c r="E979" s="50" t="n">
        <v>9377.99</v>
      </c>
      <c r="F979" s="51" t="n">
        <v>0.121888</v>
      </c>
      <c r="G979" s="51" t="n">
        <v>-0.03506</v>
      </c>
      <c r="H979" s="52" t="n">
        <v>0.6122</v>
      </c>
      <c r="I979" s="53" t="n">
        <v>708</v>
      </c>
      <c r="J979" s="47" t="s">
        <v>235</v>
      </c>
      <c r="K979" s="54" t="n">
        <v>29.53</v>
      </c>
      <c r="L979" s="55" t="n">
        <f aca="false">IF(COUNT(F979)=0,50,IF(F979&gt;=0,100,IF(F979&gt;=-0.02,50,0)))</f>
        <v>100</v>
      </c>
      <c r="M979" s="55" t="n">
        <f aca="false">IF(COUNT(G979)=0,50,IF(G979&gt;-0.06,100,IF(G979&gt;-0.15,50,0)))</f>
        <v>100</v>
      </c>
      <c r="N979" s="55" t="n">
        <f aca="false">IF(COUNT(H979)=0,50,IF(H979&gt;=0.6,100,IF(H979&gt;=0.4,50,0)))</f>
        <v>100</v>
      </c>
      <c r="O979" s="55" t="n">
        <f aca="false">IF(COUNT(I979)=0,50,IF(J979="proxy_vix",50,IF(I979&lt;350,100,IF(I979&lt;=450,50,0))))</f>
        <v>0</v>
      </c>
      <c r="P979" s="55" t="n">
        <f aca="false">IF(COUNT(K979)=0,50,IF(K979&lt;20,100,IF(K979&lt;=25,50,0)))</f>
        <v>0</v>
      </c>
      <c r="Q979" s="54"/>
      <c r="R979" s="47"/>
      <c r="S979" s="51" t="n">
        <f aca="false">$E979/$E978-1</f>
        <v>-0.0112841090477406</v>
      </c>
      <c r="T979" s="56" t="n">
        <f aca="false">$K979/$K978-1</f>
        <v>0.0550196498749553</v>
      </c>
      <c r="V979" s="57"/>
      <c r="W979" s="57"/>
      <c r="Y979" s="1" t="str">
        <f aca="false">IF(AX979&gt;=70,"EASY",IF(AX979&gt;40,"UNCERTAIN","HARD"))</f>
        <v>UNCERTAIN</v>
      </c>
      <c r="AA979" s="58" t="n">
        <f aca="false">IF($A979&lt;200,"",AVERAGE($E930:$E979)/AVERAGE($E780:$E979)-1)</f>
        <v>0.00141879908124687</v>
      </c>
      <c r="AB979" s="59" t="n">
        <f aca="false">LOOKUP($B979,07_L1政策步階!$A$4:$A$14,07_L1政策步階!$C$4:$C$14)</f>
        <v>1</v>
      </c>
      <c r="AC979" s="57"/>
      <c r="AD979" s="57"/>
      <c r="AE979" s="57"/>
      <c r="AF979" s="57"/>
      <c r="AG979" s="57"/>
      <c r="AH979" s="57"/>
      <c r="AI979" s="57"/>
      <c r="AJ979" s="57"/>
      <c r="AK979" s="57"/>
      <c r="AL979" s="59" t="n">
        <f aca="false">IF(ISNUMBER($AA979),IF($AA979&gt;=0.005,100,IF($AA979&gt;=-0.015,50,0)),"")</f>
        <v>50</v>
      </c>
      <c r="AM979" s="59" t="n">
        <f aca="false">IF(ISNUMBER($AB979),IF($AB979=1,100,IF($AB979=0,50,0)),"")</f>
        <v>100</v>
      </c>
      <c r="AN979" s="0" t="str">
        <f aca="false">IF(ISNUMBER($AC979),IF($AC979&gt;=0.001,100,IF($AC979&gt;=-0.003,50,0)),"")</f>
        <v/>
      </c>
      <c r="AO979" s="0" t="str">
        <f aca="false">IF(ISNUMBER($AD979),IF($AD979&gt;=0.04,100,IF($AD979&gt;=0,50,0)),"")</f>
        <v/>
      </c>
      <c r="AP979" s="0" t="str">
        <f aca="false">IF(ISNUMBER($AE979),IF($AE979&gt;=25,100,IF($AE979&gt;=-75,50,0)),"")</f>
        <v/>
      </c>
      <c r="AQ979" s="0" t="str">
        <f aca="false">IF(ISNUMBER($AF979),IF($AF979&gt;0,100,IF($AF979&gt;=-50,50,0)),"")</f>
        <v/>
      </c>
      <c r="AR979" s="0" t="str">
        <f aca="false">IF(ISNUMBER($AG979),IF($AG979=1,100,IF($AG979=0,50,0)),"")</f>
        <v/>
      </c>
      <c r="AS979" s="0" t="str">
        <f aca="false">IF(ISNUMBER($AH979),IF($AH979&lt;0,100,IF($AH979&lt;=20,50,0)),"")</f>
        <v/>
      </c>
      <c r="AT979" s="0" t="str">
        <f aca="false">IF(ISNUMBER($AI979),IF($AI979&lt;0.95,100,IF($AI979&lt;=1,50,0)),"")</f>
        <v/>
      </c>
      <c r="AU979" s="0" t="str">
        <f aca="false">IF(ISNUMBER($AJ979),IF($AJ979&lt;30,0,IF($AJ979&lt;40,50,IF($AJ979&lt;=90,100,50))),"")</f>
        <v/>
      </c>
      <c r="AV979" s="0" t="str">
        <f aca="false">IF(ISNUMBER($AK979),IF($AK979&gt;-0.2,100,IF($AK979&gt;=-0.4,50,0)),"")</f>
        <v/>
      </c>
      <c r="AW979" s="59" t="n">
        <f aca="false">01_指標庫!$H$4*ISNUMBER($F979)+01_指標庫!$H$5*ISNUMBER($AA979)+01_指標庫!$H$6*ISNUMBER($G979)+01_指標庫!$H$7*ISNUMBER($H979)+01_指標庫!$H$8*ISNUMBER($AF979)+01_指標庫!$H$9*ISNUMBER($AG979)+01_指標庫!$H$10*ISNUMBER($AB979)+01_指標庫!$H$11*ISNUMBER($AC979)+01_指標庫!$H$12*ISNUMBER($AD979)+01_指標庫!$H$13*ISNUMBER($AE979)+01_指標庫!$H$14*ISNUMBER($I979)+01_指標庫!$H$15*ISNUMBER($AH979)+01_指標庫!$H$16*ISNUMBER($K979)+01_指標庫!$H$17*ISNUMBER($AI979)+01_指標庫!$H$18*ISNUMBER($AJ979)+01_指標庫!$H$19*ISNUMBER($AK979)+01_指標庫!$H$20*ISNUMBER($BB979)+01_指標庫!$H$21*ISNUMBER($BC979)</f>
        <v>51</v>
      </c>
      <c r="AX979" s="59" t="n">
        <f aca="false">IF(AW979=0,50,ROUND((01_指標庫!$H$4*IF(ISNUMBER($F979),L979,0)+01_指標庫!$H$5*IF(ISNUMBER($AA979),AL979,0)+01_指標庫!$H$6*IF(ISNUMBER($G979),M979,0)+01_指標庫!$H$7*IF(ISNUMBER($H979),N979,0)+01_指標庫!$H$8*IF(ISNUMBER($AF979),AQ979,0)+01_指標庫!$H$9*IF(ISNUMBER($AG979),AR979,0)+01_指標庫!$H$10*IF(ISNUMBER($AB979),AM979,0)+01_指標庫!$H$11*IF(ISNUMBER($AC979),AN979,0)+01_指標庫!$H$12*IF(ISNUMBER($AD979),AO979,0)+01_指標庫!$H$13*IF(ISNUMBER($AE979),AP979,0)+01_指標庫!$H$14*IF(ISNUMBER($I979),O979,0)+01_指標庫!$H$15*IF(ISNUMBER($AH979),AS979,0)+01_指標庫!$H$16*IF(ISNUMBER($K979),P979,0)+01_指標庫!$H$17*IF(ISNUMBER($AI979),AT979,0)+01_指標庫!$H$18*IF(ISNUMBER($AJ979),AU979,0)+01_指標庫!$H$19*IF(ISNUMBER($AK979),AV979,0)+01_指標庫!$H$20*IF(ISNUMBER($BB979),BB979,0)+01_指標庫!$H$21*IF(ISNUMBER($BC979),BC979,0))/AW979,1))</f>
        <v>64.7</v>
      </c>
      <c r="AY979" s="60"/>
      <c r="AZ979" s="60"/>
      <c r="BA979" s="58" t="n">
        <f aca="false">AVERAGE($E975:$E979)/AVERAGE($E970:$E979)-1</f>
        <v>0.00995860882164501</v>
      </c>
      <c r="BB979" s="59" t="n">
        <f aca="false">IF(ISNUMBER($BA979),IF(OR($S979&lt;=-0.03,$BA979&lt;-0.003),0,IF(OR($S979&lt;=-0.02,$BA979&lt;0.01),50,100)),"")</f>
        <v>50</v>
      </c>
      <c r="BC979" s="0" t="str">
        <f aca="false">IF(OR(COUNT($AZ979)=0,COUNT($AZ978)=0),"",IF(OR($AY979/$AZ978-1&lt;=-0.03,$AZ979/$AZ978-1&lt;=-0.045,IF(COUNT($AZ970:$AZ979)=10,AVERAGE($AZ975:$AZ979)/AVERAGE($AZ970:$AZ979)-1&lt;-0.01,FALSE())),0,IF(OR($AZ979/$AZ978-1&lt;=-0.02,IF(COUNT($AZ970:$AZ979)=10,AVERAGE($AZ975:$AZ979)/AVERAGE($AZ970:$AZ979)-1&lt;0.005,FALSE())),50,100)))</f>
        <v/>
      </c>
    </row>
    <row r="980" customFormat="false" ht="15" hidden="false" customHeight="true" outlineLevel="0" collapsed="false">
      <c r="A980" s="47" t="n">
        <v>976</v>
      </c>
      <c r="B980" s="48" t="n">
        <v>43973</v>
      </c>
      <c r="C980" s="47" t="n">
        <v>2020</v>
      </c>
      <c r="D980" s="49" t="s">
        <v>234</v>
      </c>
      <c r="E980" s="50" t="n">
        <v>9413.99</v>
      </c>
      <c r="F980" s="51" t="n">
        <v>0.124942</v>
      </c>
      <c r="G980" s="51" t="n">
        <v>-0.031356</v>
      </c>
      <c r="H980" s="52" t="n">
        <v>0.6531</v>
      </c>
      <c r="I980" s="53" t="n">
        <v>706</v>
      </c>
      <c r="J980" s="47" t="s">
        <v>235</v>
      </c>
      <c r="K980" s="54" t="n">
        <v>28.16</v>
      </c>
      <c r="L980" s="55" t="n">
        <f aca="false">IF(COUNT(F980)=0,50,IF(F980&gt;=0,100,IF(F980&gt;=-0.02,50,0)))</f>
        <v>100</v>
      </c>
      <c r="M980" s="55" t="n">
        <f aca="false">IF(COUNT(G980)=0,50,IF(G980&gt;-0.06,100,IF(G980&gt;-0.15,50,0)))</f>
        <v>100</v>
      </c>
      <c r="N980" s="55" t="n">
        <f aca="false">IF(COUNT(H980)=0,50,IF(H980&gt;=0.6,100,IF(H980&gt;=0.4,50,0)))</f>
        <v>100</v>
      </c>
      <c r="O980" s="55" t="n">
        <f aca="false">IF(COUNT(I980)=0,50,IF(J980="proxy_vix",50,IF(I980&lt;350,100,IF(I980&lt;=450,50,0))))</f>
        <v>0</v>
      </c>
      <c r="P980" s="55" t="n">
        <f aca="false">IF(COUNT(K980)=0,50,IF(K980&lt;20,100,IF(K980&lt;=25,50,0)))</f>
        <v>0</v>
      </c>
      <c r="Q980" s="54"/>
      <c r="R980" s="47"/>
      <c r="S980" s="51" t="n">
        <f aca="false">$E980/$E979-1</f>
        <v>0.00383877568647439</v>
      </c>
      <c r="T980" s="56" t="n">
        <f aca="false">$K980/$K979-1</f>
        <v>-0.0463934981374874</v>
      </c>
      <c r="V980" s="57"/>
      <c r="W980" s="57"/>
      <c r="Y980" s="1" t="str">
        <f aca="false">IF(AX980&gt;=70,"EASY",IF(AX980&gt;40,"UNCERTAIN","HARD"))</f>
        <v>EASY</v>
      </c>
      <c r="AA980" s="58" t="n">
        <f aca="false">IF($A980&lt;200,"",AVERAGE($E931:$E980)/AVERAGE($E781:$E980)-1)</f>
        <v>0.00544382790249176</v>
      </c>
      <c r="AB980" s="59" t="n">
        <f aca="false">LOOKUP($B980,07_L1政策步階!$A$4:$A$14,07_L1政策步階!$C$4:$C$14)</f>
        <v>1</v>
      </c>
      <c r="AC980" s="57"/>
      <c r="AD980" s="57"/>
      <c r="AE980" s="57"/>
      <c r="AF980" s="57"/>
      <c r="AG980" s="57"/>
      <c r="AH980" s="57"/>
      <c r="AI980" s="57"/>
      <c r="AJ980" s="57"/>
      <c r="AK980" s="57"/>
      <c r="AL980" s="59" t="n">
        <f aca="false">IF(ISNUMBER($AA980),IF($AA980&gt;=0.005,100,IF($AA980&gt;=-0.015,50,0)),"")</f>
        <v>100</v>
      </c>
      <c r="AM980" s="59" t="n">
        <f aca="false">IF(ISNUMBER($AB980),IF($AB980=1,100,IF($AB980=0,50,0)),"")</f>
        <v>100</v>
      </c>
      <c r="AN980" s="0" t="str">
        <f aca="false">IF(ISNUMBER($AC980),IF($AC980&gt;=0.001,100,IF($AC980&gt;=-0.003,50,0)),"")</f>
        <v/>
      </c>
      <c r="AO980" s="0" t="str">
        <f aca="false">IF(ISNUMBER($AD980),IF($AD980&gt;=0.04,100,IF($AD980&gt;=0,50,0)),"")</f>
        <v/>
      </c>
      <c r="AP980" s="0" t="str">
        <f aca="false">IF(ISNUMBER($AE980),IF($AE980&gt;=25,100,IF($AE980&gt;=-75,50,0)),"")</f>
        <v/>
      </c>
      <c r="AQ980" s="0" t="str">
        <f aca="false">IF(ISNUMBER($AF980),IF($AF980&gt;0,100,IF($AF980&gt;=-50,50,0)),"")</f>
        <v/>
      </c>
      <c r="AR980" s="0" t="str">
        <f aca="false">IF(ISNUMBER($AG980),IF($AG980=1,100,IF($AG980=0,50,0)),"")</f>
        <v/>
      </c>
      <c r="AS980" s="0" t="str">
        <f aca="false">IF(ISNUMBER($AH980),IF($AH980&lt;0,100,IF($AH980&lt;=20,50,0)),"")</f>
        <v/>
      </c>
      <c r="AT980" s="0" t="str">
        <f aca="false">IF(ISNUMBER($AI980),IF($AI980&lt;0.95,100,IF($AI980&lt;=1,50,0)),"")</f>
        <v/>
      </c>
      <c r="AU980" s="0" t="str">
        <f aca="false">IF(ISNUMBER($AJ980),IF($AJ980&lt;30,0,IF($AJ980&lt;40,50,IF($AJ980&lt;=90,100,50))),"")</f>
        <v/>
      </c>
      <c r="AV980" s="0" t="str">
        <f aca="false">IF(ISNUMBER($AK980),IF($AK980&gt;-0.2,100,IF($AK980&gt;=-0.4,50,0)),"")</f>
        <v/>
      </c>
      <c r="AW980" s="59" t="n">
        <f aca="false">01_指標庫!$H$4*ISNUMBER($F980)+01_指標庫!$H$5*ISNUMBER($AA980)+01_指標庫!$H$6*ISNUMBER($G980)+01_指標庫!$H$7*ISNUMBER($H980)+01_指標庫!$H$8*ISNUMBER($AF980)+01_指標庫!$H$9*ISNUMBER($AG980)+01_指標庫!$H$10*ISNUMBER($AB980)+01_指標庫!$H$11*ISNUMBER($AC980)+01_指標庫!$H$12*ISNUMBER($AD980)+01_指標庫!$H$13*ISNUMBER($AE980)+01_指標庫!$H$14*ISNUMBER($I980)+01_指標庫!$H$15*ISNUMBER($AH980)+01_指標庫!$H$16*ISNUMBER($K980)+01_指標庫!$H$17*ISNUMBER($AI980)+01_指標庫!$H$18*ISNUMBER($AJ980)+01_指標庫!$H$19*ISNUMBER($AK980)+01_指標庫!$H$20*ISNUMBER($BB980)+01_指標庫!$H$21*ISNUMBER($BC980)</f>
        <v>51</v>
      </c>
      <c r="AX980" s="59" t="n">
        <f aca="false">IF(AW980=0,50,ROUND((01_指標庫!$H$4*IF(ISNUMBER($F980),L980,0)+01_指標庫!$H$5*IF(ISNUMBER($AA980),AL980,0)+01_指標庫!$H$6*IF(ISNUMBER($G980),M980,0)+01_指標庫!$H$7*IF(ISNUMBER($H980),N980,0)+01_指標庫!$H$8*IF(ISNUMBER($AF980),AQ980,0)+01_指標庫!$H$9*IF(ISNUMBER($AG980),AR980,0)+01_指標庫!$H$10*IF(ISNUMBER($AB980),AM980,0)+01_指標庫!$H$11*IF(ISNUMBER($AC980),AN980,0)+01_指標庫!$H$12*IF(ISNUMBER($AD980),AO980,0)+01_指標庫!$H$13*IF(ISNUMBER($AE980),AP980,0)+01_指標庫!$H$14*IF(ISNUMBER($I980),O980,0)+01_指標庫!$H$15*IF(ISNUMBER($AH980),AS980,0)+01_指標庫!$H$16*IF(ISNUMBER($K980),P980,0)+01_指標庫!$H$17*IF(ISNUMBER($AI980),AT980,0)+01_指標庫!$H$18*IF(ISNUMBER($AJ980),AU980,0)+01_指標庫!$H$19*IF(ISNUMBER($AK980),AV980,0)+01_指標庫!$H$20*IF(ISNUMBER($BB980),BB980,0)+01_指標庫!$H$21*IF(ISNUMBER($BC980),BC980,0))/AW980,1))</f>
        <v>72.5</v>
      </c>
      <c r="AY980" s="60"/>
      <c r="AZ980" s="60"/>
      <c r="BA980" s="58" t="n">
        <f aca="false">AVERAGE($E976:$E980)/AVERAGE($E971:$E980)-1</f>
        <v>0.0134926460023435</v>
      </c>
      <c r="BB980" s="59" t="n">
        <f aca="false">IF(ISNUMBER($BA980),IF(OR($S980&lt;=-0.03,$BA980&lt;-0.003),0,IF(OR($S980&lt;=-0.02,$BA980&lt;0.01),50,100)),"")</f>
        <v>100</v>
      </c>
      <c r="BC980" s="0" t="str">
        <f aca="false">IF(OR(COUNT($AZ980)=0,COUNT($AZ979)=0),"",IF(OR($AY980/$AZ979-1&lt;=-0.03,$AZ980/$AZ979-1&lt;=-0.045,IF(COUNT($AZ971:$AZ980)=10,AVERAGE($AZ976:$AZ980)/AVERAGE($AZ971:$AZ980)-1&lt;-0.01,FALSE())),0,IF(OR($AZ980/$AZ979-1&lt;=-0.02,IF(COUNT($AZ971:$AZ980)=10,AVERAGE($AZ976:$AZ980)/AVERAGE($AZ971:$AZ980)-1&lt;0.005,FALSE())),50,100)))</f>
        <v/>
      </c>
    </row>
    <row r="981" customFormat="false" ht="15" hidden="false" customHeight="true" outlineLevel="0" collapsed="false">
      <c r="A981" s="47" t="n">
        <v>977</v>
      </c>
      <c r="B981" s="48" t="n">
        <v>43977</v>
      </c>
      <c r="C981" s="47" t="n">
        <v>2020</v>
      </c>
      <c r="D981" s="49" t="s">
        <v>237</v>
      </c>
      <c r="E981" s="50" t="n">
        <v>9389.98</v>
      </c>
      <c r="F981" s="51" t="n">
        <v>0.120958</v>
      </c>
      <c r="G981" s="51" t="n">
        <v>-0.033826</v>
      </c>
      <c r="H981" s="52" t="n">
        <v>0.7143</v>
      </c>
      <c r="I981" s="53" t="n">
        <v>675</v>
      </c>
      <c r="J981" s="47" t="s">
        <v>235</v>
      </c>
      <c r="K981" s="54" t="n">
        <v>28.01</v>
      </c>
      <c r="L981" s="55" t="n">
        <f aca="false">IF(COUNT(F981)=0,50,IF(F981&gt;=0,100,IF(F981&gt;=-0.02,50,0)))</f>
        <v>100</v>
      </c>
      <c r="M981" s="55" t="n">
        <f aca="false">IF(COUNT(G981)=0,50,IF(G981&gt;-0.06,100,IF(G981&gt;-0.15,50,0)))</f>
        <v>100</v>
      </c>
      <c r="N981" s="55" t="n">
        <f aca="false">IF(COUNT(H981)=0,50,IF(H981&gt;=0.6,100,IF(H981&gt;=0.4,50,0)))</f>
        <v>100</v>
      </c>
      <c r="O981" s="55" t="n">
        <f aca="false">IF(COUNT(I981)=0,50,IF(J981="proxy_vix",50,IF(I981&lt;350,100,IF(I981&lt;=450,50,0))))</f>
        <v>0</v>
      </c>
      <c r="P981" s="55" t="n">
        <f aca="false">IF(COUNT(K981)=0,50,IF(K981&lt;20,100,IF(K981&lt;=25,50,0)))</f>
        <v>0</v>
      </c>
      <c r="Q981" s="54"/>
      <c r="R981" s="47"/>
      <c r="S981" s="51" t="n">
        <f aca="false">$E981/$E980-1</f>
        <v>-0.00255045947573773</v>
      </c>
      <c r="T981" s="56" t="n">
        <f aca="false">$K981/$K980-1</f>
        <v>-0.00532670454545448</v>
      </c>
      <c r="V981" s="57"/>
      <c r="W981" s="57"/>
      <c r="Y981" s="1" t="str">
        <f aca="false">IF(AX981&gt;=70,"EASY",IF(AX981&gt;40,"UNCERTAIN","HARD"))</f>
        <v>EASY</v>
      </c>
      <c r="AA981" s="58" t="n">
        <f aca="false">IF($A981&lt;200,"",AVERAGE($E932:$E981)/AVERAGE($E782:$E981)-1)</f>
        <v>0.00777448489287846</v>
      </c>
      <c r="AB981" s="59" t="n">
        <f aca="false">LOOKUP($B981,07_L1政策步階!$A$4:$A$14,07_L1政策步階!$C$4:$C$14)</f>
        <v>1</v>
      </c>
      <c r="AC981" s="57"/>
      <c r="AD981" s="57"/>
      <c r="AE981" s="57"/>
      <c r="AF981" s="57"/>
      <c r="AG981" s="57"/>
      <c r="AH981" s="57"/>
      <c r="AI981" s="57"/>
      <c r="AJ981" s="57"/>
      <c r="AK981" s="57"/>
      <c r="AL981" s="59" t="n">
        <f aca="false">IF(ISNUMBER($AA981),IF($AA981&gt;=0.005,100,IF($AA981&gt;=-0.015,50,0)),"")</f>
        <v>100</v>
      </c>
      <c r="AM981" s="59" t="n">
        <f aca="false">IF(ISNUMBER($AB981),IF($AB981=1,100,IF($AB981=0,50,0)),"")</f>
        <v>100</v>
      </c>
      <c r="AN981" s="0" t="str">
        <f aca="false">IF(ISNUMBER($AC981),IF($AC981&gt;=0.001,100,IF($AC981&gt;=-0.003,50,0)),"")</f>
        <v/>
      </c>
      <c r="AO981" s="0" t="str">
        <f aca="false">IF(ISNUMBER($AD981),IF($AD981&gt;=0.04,100,IF($AD981&gt;=0,50,0)),"")</f>
        <v/>
      </c>
      <c r="AP981" s="0" t="str">
        <f aca="false">IF(ISNUMBER($AE981),IF($AE981&gt;=25,100,IF($AE981&gt;=-75,50,0)),"")</f>
        <v/>
      </c>
      <c r="AQ981" s="0" t="str">
        <f aca="false">IF(ISNUMBER($AF981),IF($AF981&gt;0,100,IF($AF981&gt;=-50,50,0)),"")</f>
        <v/>
      </c>
      <c r="AR981" s="0" t="str">
        <f aca="false">IF(ISNUMBER($AG981),IF($AG981=1,100,IF($AG981=0,50,0)),"")</f>
        <v/>
      </c>
      <c r="AS981" s="0" t="str">
        <f aca="false">IF(ISNUMBER($AH981),IF($AH981&lt;0,100,IF($AH981&lt;=20,50,0)),"")</f>
        <v/>
      </c>
      <c r="AT981" s="0" t="str">
        <f aca="false">IF(ISNUMBER($AI981),IF($AI981&lt;0.95,100,IF($AI981&lt;=1,50,0)),"")</f>
        <v/>
      </c>
      <c r="AU981" s="0" t="str">
        <f aca="false">IF(ISNUMBER($AJ981),IF($AJ981&lt;30,0,IF($AJ981&lt;40,50,IF($AJ981&lt;=90,100,50))),"")</f>
        <v/>
      </c>
      <c r="AV981" s="0" t="str">
        <f aca="false">IF(ISNUMBER($AK981),IF($AK981&gt;-0.2,100,IF($AK981&gt;=-0.4,50,0)),"")</f>
        <v/>
      </c>
      <c r="AW981" s="59" t="n">
        <f aca="false">01_指標庫!$H$4*ISNUMBER($F981)+01_指標庫!$H$5*ISNUMBER($AA981)+01_指標庫!$H$6*ISNUMBER($G981)+01_指標庫!$H$7*ISNUMBER($H981)+01_指標庫!$H$8*ISNUMBER($AF981)+01_指標庫!$H$9*ISNUMBER($AG981)+01_指標庫!$H$10*ISNUMBER($AB981)+01_指標庫!$H$11*ISNUMBER($AC981)+01_指標庫!$H$12*ISNUMBER($AD981)+01_指標庫!$H$13*ISNUMBER($AE981)+01_指標庫!$H$14*ISNUMBER($I981)+01_指標庫!$H$15*ISNUMBER($AH981)+01_指標庫!$H$16*ISNUMBER($K981)+01_指標庫!$H$17*ISNUMBER($AI981)+01_指標庫!$H$18*ISNUMBER($AJ981)+01_指標庫!$H$19*ISNUMBER($AK981)+01_指標庫!$H$20*ISNUMBER($BB981)+01_指標庫!$H$21*ISNUMBER($BC981)</f>
        <v>51</v>
      </c>
      <c r="AX981" s="59" t="n">
        <f aca="false">IF(AW981=0,50,ROUND((01_指標庫!$H$4*IF(ISNUMBER($F981),L981,0)+01_指標庫!$H$5*IF(ISNUMBER($AA981),AL981,0)+01_指標庫!$H$6*IF(ISNUMBER($G981),M981,0)+01_指標庫!$H$7*IF(ISNUMBER($H981),N981,0)+01_指標庫!$H$8*IF(ISNUMBER($AF981),AQ981,0)+01_指標庫!$H$9*IF(ISNUMBER($AG981),AR981,0)+01_指標庫!$H$10*IF(ISNUMBER($AB981),AM981,0)+01_指標庫!$H$11*IF(ISNUMBER($AC981),AN981,0)+01_指標庫!$H$12*IF(ISNUMBER($AD981),AO981,0)+01_指標庫!$H$13*IF(ISNUMBER($AE981),AP981,0)+01_指標庫!$H$14*IF(ISNUMBER($I981),O981,0)+01_指標庫!$H$15*IF(ISNUMBER($AH981),AS981,0)+01_指標庫!$H$16*IF(ISNUMBER($K981),P981,0)+01_指標庫!$H$17*IF(ISNUMBER($AI981),AT981,0)+01_指標庫!$H$18*IF(ISNUMBER($AJ981),AU981,0)+01_指標庫!$H$19*IF(ISNUMBER($AK981),AV981,0)+01_指標庫!$H$20*IF(ISNUMBER($BB981),BB981,0)+01_指標庫!$H$21*IF(ISNUMBER($BC981),BC981,0))/AW981,1))</f>
        <v>72.5</v>
      </c>
      <c r="AY981" s="60"/>
      <c r="AZ981" s="60"/>
      <c r="BA981" s="58" t="n">
        <f aca="false">AVERAGE($E977:$E981)/AVERAGE($E972:$E981)-1</f>
        <v>0.0137496298176587</v>
      </c>
      <c r="BB981" s="59" t="n">
        <f aca="false">IF(ISNUMBER($BA981),IF(OR($S981&lt;=-0.03,$BA981&lt;-0.003),0,IF(OR($S981&lt;=-0.02,$BA981&lt;0.01),50,100)),"")</f>
        <v>100</v>
      </c>
      <c r="BC981" s="0" t="str">
        <f aca="false">IF(OR(COUNT($AZ981)=0,COUNT($AZ980)=0),"",IF(OR($AY981/$AZ980-1&lt;=-0.03,$AZ981/$AZ980-1&lt;=-0.045,IF(COUNT($AZ972:$AZ981)=10,AVERAGE($AZ977:$AZ981)/AVERAGE($AZ972:$AZ981)-1&lt;-0.01,FALSE())),0,IF(OR($AZ981/$AZ980-1&lt;=-0.02,IF(COUNT($AZ972:$AZ981)=10,AVERAGE($AZ977:$AZ981)/AVERAGE($AZ972:$AZ981)-1&lt;0.005,FALSE())),50,100)))</f>
        <v/>
      </c>
    </row>
    <row r="982" customFormat="false" ht="15" hidden="false" customHeight="true" outlineLevel="0" collapsed="false">
      <c r="A982" s="47" t="n">
        <v>978</v>
      </c>
      <c r="B982" s="48" t="n">
        <v>43978</v>
      </c>
      <c r="C982" s="47" t="n">
        <v>2020</v>
      </c>
      <c r="D982" s="49" t="s">
        <v>238</v>
      </c>
      <c r="E982" s="50" t="n">
        <v>9442.05</v>
      </c>
      <c r="F982" s="51" t="n">
        <v>0.125967</v>
      </c>
      <c r="G982" s="51" t="n">
        <v>-0.028469</v>
      </c>
      <c r="H982" s="52" t="n">
        <v>0.7347</v>
      </c>
      <c r="I982" s="53" t="n">
        <v>670</v>
      </c>
      <c r="J982" s="47" t="s">
        <v>235</v>
      </c>
      <c r="K982" s="54" t="n">
        <v>27.62</v>
      </c>
      <c r="L982" s="55" t="n">
        <f aca="false">IF(COUNT(F982)=0,50,IF(F982&gt;=0,100,IF(F982&gt;=-0.02,50,0)))</f>
        <v>100</v>
      </c>
      <c r="M982" s="55" t="n">
        <f aca="false">IF(COUNT(G982)=0,50,IF(G982&gt;-0.06,100,IF(G982&gt;-0.15,50,0)))</f>
        <v>100</v>
      </c>
      <c r="N982" s="55" t="n">
        <f aca="false">IF(COUNT(H982)=0,50,IF(H982&gt;=0.6,100,IF(H982&gt;=0.4,50,0)))</f>
        <v>100</v>
      </c>
      <c r="O982" s="55" t="n">
        <f aca="false">IF(COUNT(I982)=0,50,IF(J982="proxy_vix",50,IF(I982&lt;350,100,IF(I982&lt;=450,50,0))))</f>
        <v>0</v>
      </c>
      <c r="P982" s="55" t="n">
        <f aca="false">IF(COUNT(K982)=0,50,IF(K982&lt;20,100,IF(K982&lt;=25,50,0)))</f>
        <v>0</v>
      </c>
      <c r="Q982" s="54"/>
      <c r="R982" s="47"/>
      <c r="S982" s="51" t="n">
        <f aca="false">$E982/$E981-1</f>
        <v>0.00554527272688543</v>
      </c>
      <c r="T982" s="56" t="n">
        <f aca="false">$K982/$K981-1</f>
        <v>-0.0139235987147448</v>
      </c>
      <c r="V982" s="57"/>
      <c r="W982" s="57"/>
      <c r="Y982" s="1" t="str">
        <f aca="false">IF(AX982&gt;=70,"EASY",IF(AX982&gt;40,"UNCERTAIN","HARD"))</f>
        <v>EASY</v>
      </c>
      <c r="AA982" s="58" t="n">
        <f aca="false">IF($A982&lt;200,"",AVERAGE($E933:$E982)/AVERAGE($E783:$E982)-1)</f>
        <v>0.0124711193787042</v>
      </c>
      <c r="AB982" s="59" t="n">
        <f aca="false">LOOKUP($B982,07_L1政策步階!$A$4:$A$14,07_L1政策步階!$C$4:$C$14)</f>
        <v>1</v>
      </c>
      <c r="AC982" s="57"/>
      <c r="AD982" s="57"/>
      <c r="AE982" s="57"/>
      <c r="AF982" s="57"/>
      <c r="AG982" s="57"/>
      <c r="AH982" s="57"/>
      <c r="AI982" s="57"/>
      <c r="AJ982" s="57"/>
      <c r="AK982" s="57"/>
      <c r="AL982" s="59" t="n">
        <f aca="false">IF(ISNUMBER($AA982),IF($AA982&gt;=0.005,100,IF($AA982&gt;=-0.015,50,0)),"")</f>
        <v>100</v>
      </c>
      <c r="AM982" s="59" t="n">
        <f aca="false">IF(ISNUMBER($AB982),IF($AB982=1,100,IF($AB982=0,50,0)),"")</f>
        <v>100</v>
      </c>
      <c r="AN982" s="0" t="str">
        <f aca="false">IF(ISNUMBER($AC982),IF($AC982&gt;=0.001,100,IF($AC982&gt;=-0.003,50,0)),"")</f>
        <v/>
      </c>
      <c r="AO982" s="0" t="str">
        <f aca="false">IF(ISNUMBER($AD982),IF($AD982&gt;=0.04,100,IF($AD982&gt;=0,50,0)),"")</f>
        <v/>
      </c>
      <c r="AP982" s="0" t="str">
        <f aca="false">IF(ISNUMBER($AE982),IF($AE982&gt;=25,100,IF($AE982&gt;=-75,50,0)),"")</f>
        <v/>
      </c>
      <c r="AQ982" s="0" t="str">
        <f aca="false">IF(ISNUMBER($AF982),IF($AF982&gt;0,100,IF($AF982&gt;=-50,50,0)),"")</f>
        <v/>
      </c>
      <c r="AR982" s="0" t="str">
        <f aca="false">IF(ISNUMBER($AG982),IF($AG982=1,100,IF($AG982=0,50,0)),"")</f>
        <v/>
      </c>
      <c r="AS982" s="0" t="str">
        <f aca="false">IF(ISNUMBER($AH982),IF($AH982&lt;0,100,IF($AH982&lt;=20,50,0)),"")</f>
        <v/>
      </c>
      <c r="AT982" s="0" t="str">
        <f aca="false">IF(ISNUMBER($AI982),IF($AI982&lt;0.95,100,IF($AI982&lt;=1,50,0)),"")</f>
        <v/>
      </c>
      <c r="AU982" s="0" t="str">
        <f aca="false">IF(ISNUMBER($AJ982),IF($AJ982&lt;30,0,IF($AJ982&lt;40,50,IF($AJ982&lt;=90,100,50))),"")</f>
        <v/>
      </c>
      <c r="AV982" s="0" t="str">
        <f aca="false">IF(ISNUMBER($AK982),IF($AK982&gt;-0.2,100,IF($AK982&gt;=-0.4,50,0)),"")</f>
        <v/>
      </c>
      <c r="AW982" s="59" t="n">
        <f aca="false">01_指標庫!$H$4*ISNUMBER($F982)+01_指標庫!$H$5*ISNUMBER($AA982)+01_指標庫!$H$6*ISNUMBER($G982)+01_指標庫!$H$7*ISNUMBER($H982)+01_指標庫!$H$8*ISNUMBER($AF982)+01_指標庫!$H$9*ISNUMBER($AG982)+01_指標庫!$H$10*ISNUMBER($AB982)+01_指標庫!$H$11*ISNUMBER($AC982)+01_指標庫!$H$12*ISNUMBER($AD982)+01_指標庫!$H$13*ISNUMBER($AE982)+01_指標庫!$H$14*ISNUMBER($I982)+01_指標庫!$H$15*ISNUMBER($AH982)+01_指標庫!$H$16*ISNUMBER($K982)+01_指標庫!$H$17*ISNUMBER($AI982)+01_指標庫!$H$18*ISNUMBER($AJ982)+01_指標庫!$H$19*ISNUMBER($AK982)+01_指標庫!$H$20*ISNUMBER($BB982)+01_指標庫!$H$21*ISNUMBER($BC982)</f>
        <v>51</v>
      </c>
      <c r="AX982" s="59" t="n">
        <f aca="false">IF(AW982=0,50,ROUND((01_指標庫!$H$4*IF(ISNUMBER($F982),L982,0)+01_指標庫!$H$5*IF(ISNUMBER($AA982),AL982,0)+01_指標庫!$H$6*IF(ISNUMBER($G982),M982,0)+01_指標庫!$H$7*IF(ISNUMBER($H982),N982,0)+01_指標庫!$H$8*IF(ISNUMBER($AF982),AQ982,0)+01_指標庫!$H$9*IF(ISNUMBER($AG982),AR982,0)+01_指標庫!$H$10*IF(ISNUMBER($AB982),AM982,0)+01_指標庫!$H$11*IF(ISNUMBER($AC982),AN982,0)+01_指標庫!$H$12*IF(ISNUMBER($AD982),AO982,0)+01_指標庫!$H$13*IF(ISNUMBER($AE982),AP982,0)+01_指標庫!$H$14*IF(ISNUMBER($I982),O982,0)+01_指標庫!$H$15*IF(ISNUMBER($AH982),AS982,0)+01_指標庫!$H$16*IF(ISNUMBER($K982),P982,0)+01_指標庫!$H$17*IF(ISNUMBER($AI982),AT982,0)+01_指標庫!$H$18*IF(ISNUMBER($AJ982),AU982,0)+01_指標庫!$H$19*IF(ISNUMBER($AK982),AV982,0)+01_指標庫!$H$20*IF(ISNUMBER($BB982),BB982,0)+01_指標庫!$H$21*IF(ISNUMBER($BC982),BC982,0))/AW982,1))</f>
        <v>72.5</v>
      </c>
      <c r="AY982" s="60"/>
      <c r="AZ982" s="60"/>
      <c r="BA982" s="58" t="n">
        <f aca="false">AVERAGE($E978:$E982)/AVERAGE($E973:$E982)-1</f>
        <v>0.0132429777008827</v>
      </c>
      <c r="BB982" s="59" t="n">
        <f aca="false">IF(ISNUMBER($BA982),IF(OR($S982&lt;=-0.03,$BA982&lt;-0.003),0,IF(OR($S982&lt;=-0.02,$BA982&lt;0.01),50,100)),"")</f>
        <v>100</v>
      </c>
      <c r="BC982" s="0" t="str">
        <f aca="false">IF(OR(COUNT($AZ982)=0,COUNT($AZ981)=0),"",IF(OR($AY982/$AZ981-1&lt;=-0.03,$AZ982/$AZ981-1&lt;=-0.045,IF(COUNT($AZ973:$AZ982)=10,AVERAGE($AZ978:$AZ982)/AVERAGE($AZ973:$AZ982)-1&lt;-0.01,FALSE())),0,IF(OR($AZ982/$AZ981-1&lt;=-0.02,IF(COUNT($AZ973:$AZ982)=10,AVERAGE($AZ978:$AZ982)/AVERAGE($AZ973:$AZ982)-1&lt;0.005,FALSE())),50,100)))</f>
        <v/>
      </c>
    </row>
    <row r="983" customFormat="false" ht="15" hidden="false" customHeight="true" outlineLevel="0" collapsed="false">
      <c r="A983" s="47" t="n">
        <v>979</v>
      </c>
      <c r="B983" s="48" t="n">
        <v>43979</v>
      </c>
      <c r="C983" s="47" t="n">
        <v>2020</v>
      </c>
      <c r="D983" s="49" t="s">
        <v>239</v>
      </c>
      <c r="E983" s="50" t="n">
        <v>9416.71</v>
      </c>
      <c r="F983" s="51" t="n">
        <v>0.121704</v>
      </c>
      <c r="G983" s="51" t="n">
        <v>-0.031076</v>
      </c>
      <c r="H983" s="52" t="n">
        <v>0.7143</v>
      </c>
      <c r="I983" s="53" t="n">
        <v>660</v>
      </c>
      <c r="J983" s="47" t="s">
        <v>235</v>
      </c>
      <c r="K983" s="54" t="n">
        <v>28.59</v>
      </c>
      <c r="L983" s="55" t="n">
        <f aca="false">IF(COUNT(F983)=0,50,IF(F983&gt;=0,100,IF(F983&gt;=-0.02,50,0)))</f>
        <v>100</v>
      </c>
      <c r="M983" s="55" t="n">
        <f aca="false">IF(COUNT(G983)=0,50,IF(G983&gt;-0.06,100,IF(G983&gt;-0.15,50,0)))</f>
        <v>100</v>
      </c>
      <c r="N983" s="55" t="n">
        <f aca="false">IF(COUNT(H983)=0,50,IF(H983&gt;=0.6,100,IF(H983&gt;=0.4,50,0)))</f>
        <v>100</v>
      </c>
      <c r="O983" s="55" t="n">
        <f aca="false">IF(COUNT(I983)=0,50,IF(J983="proxy_vix",50,IF(I983&lt;350,100,IF(I983&lt;=450,50,0))))</f>
        <v>0</v>
      </c>
      <c r="P983" s="55" t="n">
        <f aca="false">IF(COUNT(K983)=0,50,IF(K983&lt;20,100,IF(K983&lt;=25,50,0)))</f>
        <v>0</v>
      </c>
      <c r="Q983" s="54"/>
      <c r="R983" s="47"/>
      <c r="S983" s="51" t="n">
        <f aca="false">$E983/$E982-1</f>
        <v>-0.00268373923035781</v>
      </c>
      <c r="T983" s="56" t="n">
        <f aca="false">$K983/$K982-1</f>
        <v>0.0351194786386675</v>
      </c>
      <c r="V983" s="57"/>
      <c r="W983" s="57"/>
      <c r="Y983" s="1" t="str">
        <f aca="false">IF(AX983&gt;=70,"EASY",IF(AX983&gt;40,"UNCERTAIN","HARD"))</f>
        <v>UNCERTAIN</v>
      </c>
      <c r="AA983" s="58" t="n">
        <f aca="false">IF($A983&lt;200,"",AVERAGE($E934:$E983)/AVERAGE($E784:$E983)-1)</f>
        <v>0.0159808718090888</v>
      </c>
      <c r="AB983" s="59" t="n">
        <f aca="false">LOOKUP($B983,07_L1政策步階!$A$4:$A$14,07_L1政策步階!$C$4:$C$14)</f>
        <v>1</v>
      </c>
      <c r="AC983" s="57"/>
      <c r="AD983" s="57"/>
      <c r="AE983" s="57"/>
      <c r="AF983" s="57"/>
      <c r="AG983" s="57"/>
      <c r="AH983" s="57"/>
      <c r="AI983" s="57"/>
      <c r="AJ983" s="57"/>
      <c r="AK983" s="57"/>
      <c r="AL983" s="59" t="n">
        <f aca="false">IF(ISNUMBER($AA983),IF($AA983&gt;=0.005,100,IF($AA983&gt;=-0.015,50,0)),"")</f>
        <v>100</v>
      </c>
      <c r="AM983" s="59" t="n">
        <f aca="false">IF(ISNUMBER($AB983),IF($AB983=1,100,IF($AB983=0,50,0)),"")</f>
        <v>100</v>
      </c>
      <c r="AN983" s="0" t="str">
        <f aca="false">IF(ISNUMBER($AC983),IF($AC983&gt;=0.001,100,IF($AC983&gt;=-0.003,50,0)),"")</f>
        <v/>
      </c>
      <c r="AO983" s="0" t="str">
        <f aca="false">IF(ISNUMBER($AD983),IF($AD983&gt;=0.04,100,IF($AD983&gt;=0,50,0)),"")</f>
        <v/>
      </c>
      <c r="AP983" s="0" t="str">
        <f aca="false">IF(ISNUMBER($AE983),IF($AE983&gt;=25,100,IF($AE983&gt;=-75,50,0)),"")</f>
        <v/>
      </c>
      <c r="AQ983" s="0" t="str">
        <f aca="false">IF(ISNUMBER($AF983),IF($AF983&gt;0,100,IF($AF983&gt;=-50,50,0)),"")</f>
        <v/>
      </c>
      <c r="AR983" s="0" t="str">
        <f aca="false">IF(ISNUMBER($AG983),IF($AG983=1,100,IF($AG983=0,50,0)),"")</f>
        <v/>
      </c>
      <c r="AS983" s="0" t="str">
        <f aca="false">IF(ISNUMBER($AH983),IF($AH983&lt;0,100,IF($AH983&lt;=20,50,0)),"")</f>
        <v/>
      </c>
      <c r="AT983" s="0" t="str">
        <f aca="false">IF(ISNUMBER($AI983),IF($AI983&lt;0.95,100,IF($AI983&lt;=1,50,0)),"")</f>
        <v/>
      </c>
      <c r="AU983" s="0" t="str">
        <f aca="false">IF(ISNUMBER($AJ983),IF($AJ983&lt;30,0,IF($AJ983&lt;40,50,IF($AJ983&lt;=90,100,50))),"")</f>
        <v/>
      </c>
      <c r="AV983" s="0" t="str">
        <f aca="false">IF(ISNUMBER($AK983),IF($AK983&gt;-0.2,100,IF($AK983&gt;=-0.4,50,0)),"")</f>
        <v/>
      </c>
      <c r="AW983" s="59" t="n">
        <f aca="false">01_指標庫!$H$4*ISNUMBER($F983)+01_指標庫!$H$5*ISNUMBER($AA983)+01_指標庫!$H$6*ISNUMBER($G983)+01_指標庫!$H$7*ISNUMBER($H983)+01_指標庫!$H$8*ISNUMBER($AF983)+01_指標庫!$H$9*ISNUMBER($AG983)+01_指標庫!$H$10*ISNUMBER($AB983)+01_指標庫!$H$11*ISNUMBER($AC983)+01_指標庫!$H$12*ISNUMBER($AD983)+01_指標庫!$H$13*ISNUMBER($AE983)+01_指標庫!$H$14*ISNUMBER($I983)+01_指標庫!$H$15*ISNUMBER($AH983)+01_指標庫!$H$16*ISNUMBER($K983)+01_指標庫!$H$17*ISNUMBER($AI983)+01_指標庫!$H$18*ISNUMBER($AJ983)+01_指標庫!$H$19*ISNUMBER($AK983)+01_指標庫!$H$20*ISNUMBER($BB983)+01_指標庫!$H$21*ISNUMBER($BC983)</f>
        <v>51</v>
      </c>
      <c r="AX983" s="59" t="n">
        <f aca="false">IF(AW983=0,50,ROUND((01_指標庫!$H$4*IF(ISNUMBER($F983),L983,0)+01_指標庫!$H$5*IF(ISNUMBER($AA983),AL983,0)+01_指標庫!$H$6*IF(ISNUMBER($G983),M983,0)+01_指標庫!$H$7*IF(ISNUMBER($H983),N983,0)+01_指標庫!$H$8*IF(ISNUMBER($AF983),AQ983,0)+01_指標庫!$H$9*IF(ISNUMBER($AG983),AR983,0)+01_指標庫!$H$10*IF(ISNUMBER($AB983),AM983,0)+01_指標庫!$H$11*IF(ISNUMBER($AC983),AN983,0)+01_指標庫!$H$12*IF(ISNUMBER($AD983),AO983,0)+01_指標庫!$H$13*IF(ISNUMBER($AE983),AP983,0)+01_指標庫!$H$14*IF(ISNUMBER($I983),O983,0)+01_指標庫!$H$15*IF(ISNUMBER($AH983),AS983,0)+01_指標庫!$H$16*IF(ISNUMBER($K983),P983,0)+01_指標庫!$H$17*IF(ISNUMBER($AI983),AT983,0)+01_指標庫!$H$18*IF(ISNUMBER($AJ983),AU983,0)+01_指標庫!$H$19*IF(ISNUMBER($AK983),AV983,0)+01_指標庫!$H$20*IF(ISNUMBER($BB983),BB983,0)+01_指標庫!$H$21*IF(ISNUMBER($BC983),BC983,0))/AW983,1))</f>
        <v>66.7</v>
      </c>
      <c r="AY983" s="60"/>
      <c r="AZ983" s="60"/>
      <c r="BA983" s="58" t="n">
        <f aca="false">AVERAGE($E979:$E983)/AVERAGE($E974:$E983)-1</f>
        <v>0.0072606665698105</v>
      </c>
      <c r="BB983" s="59" t="n">
        <f aca="false">IF(ISNUMBER($BA983),IF(OR($S983&lt;=-0.03,$BA983&lt;-0.003),0,IF(OR($S983&lt;=-0.02,$BA983&lt;0.01),50,100)),"")</f>
        <v>50</v>
      </c>
      <c r="BC983" s="0" t="str">
        <f aca="false">IF(OR(COUNT($AZ983)=0,COUNT($AZ982)=0),"",IF(OR($AY983/$AZ982-1&lt;=-0.03,$AZ983/$AZ982-1&lt;=-0.045,IF(COUNT($AZ974:$AZ983)=10,AVERAGE($AZ979:$AZ983)/AVERAGE($AZ974:$AZ983)-1&lt;-0.01,FALSE())),0,IF(OR($AZ983/$AZ982-1&lt;=-0.02,IF(COUNT($AZ974:$AZ983)=10,AVERAGE($AZ979:$AZ983)/AVERAGE($AZ974:$AZ983)-1&lt;0.005,FALSE())),50,100)))</f>
        <v/>
      </c>
    </row>
    <row r="984" customFormat="false" ht="15" hidden="false" customHeight="true" outlineLevel="0" collapsed="false">
      <c r="A984" s="47" t="n">
        <v>980</v>
      </c>
      <c r="B984" s="48" t="n">
        <v>43980</v>
      </c>
      <c r="C984" s="47" t="n">
        <v>2020</v>
      </c>
      <c r="D984" s="49" t="s">
        <v>234</v>
      </c>
      <c r="E984" s="50" t="n">
        <v>9555.53</v>
      </c>
      <c r="F984" s="51" t="n">
        <v>0.137003</v>
      </c>
      <c r="G984" s="51" t="n">
        <v>-0.016792</v>
      </c>
      <c r="H984" s="52" t="n">
        <v>0.7347</v>
      </c>
      <c r="I984" s="53" t="n">
        <v>671</v>
      </c>
      <c r="J984" s="47" t="s">
        <v>235</v>
      </c>
      <c r="K984" s="54" t="n">
        <v>27.51</v>
      </c>
      <c r="L984" s="55" t="n">
        <f aca="false">IF(COUNT(F984)=0,50,IF(F984&gt;=0,100,IF(F984&gt;=-0.02,50,0)))</f>
        <v>100</v>
      </c>
      <c r="M984" s="55" t="n">
        <f aca="false">IF(COUNT(G984)=0,50,IF(G984&gt;-0.06,100,IF(G984&gt;-0.15,50,0)))</f>
        <v>100</v>
      </c>
      <c r="N984" s="55" t="n">
        <f aca="false">IF(COUNT(H984)=0,50,IF(H984&gt;=0.6,100,IF(H984&gt;=0.4,50,0)))</f>
        <v>100</v>
      </c>
      <c r="O984" s="55" t="n">
        <f aca="false">IF(COUNT(I984)=0,50,IF(J984="proxy_vix",50,IF(I984&lt;350,100,IF(I984&lt;=450,50,0))))</f>
        <v>0</v>
      </c>
      <c r="P984" s="55" t="n">
        <f aca="false">IF(COUNT(K984)=0,50,IF(K984&lt;20,100,IF(K984&lt;=25,50,0)))</f>
        <v>0</v>
      </c>
      <c r="Q984" s="54"/>
      <c r="R984" s="47"/>
      <c r="S984" s="51" t="n">
        <f aca="false">$E984/$E983-1</f>
        <v>0.0147418790639196</v>
      </c>
      <c r="T984" s="56" t="n">
        <f aca="false">$K984/$K983-1</f>
        <v>-0.0377754459601258</v>
      </c>
      <c r="V984" s="57"/>
      <c r="W984" s="57"/>
      <c r="Y984" s="1" t="str">
        <f aca="false">IF(AX984&gt;=70,"EASY",IF(AX984&gt;40,"UNCERTAIN","HARD"))</f>
        <v>UNCERTAIN</v>
      </c>
      <c r="AA984" s="58" t="n">
        <f aca="false">IF($A984&lt;200,"",AVERAGE($E935:$E984)/AVERAGE($E785:$E984)-1)</f>
        <v>0.020541015930502</v>
      </c>
      <c r="AB984" s="59" t="n">
        <f aca="false">LOOKUP($B984,07_L1政策步階!$A$4:$A$14,07_L1政策步階!$C$4:$C$14)</f>
        <v>1</v>
      </c>
      <c r="AC984" s="57"/>
      <c r="AD984" s="57"/>
      <c r="AE984" s="57"/>
      <c r="AF984" s="57"/>
      <c r="AG984" s="57"/>
      <c r="AH984" s="57"/>
      <c r="AI984" s="57"/>
      <c r="AJ984" s="57"/>
      <c r="AK984" s="57"/>
      <c r="AL984" s="59" t="n">
        <f aca="false">IF(ISNUMBER($AA984),IF($AA984&gt;=0.005,100,IF($AA984&gt;=-0.015,50,0)),"")</f>
        <v>100</v>
      </c>
      <c r="AM984" s="59" t="n">
        <f aca="false">IF(ISNUMBER($AB984),IF($AB984=1,100,IF($AB984=0,50,0)),"")</f>
        <v>100</v>
      </c>
      <c r="AN984" s="0" t="str">
        <f aca="false">IF(ISNUMBER($AC984),IF($AC984&gt;=0.001,100,IF($AC984&gt;=-0.003,50,0)),"")</f>
        <v/>
      </c>
      <c r="AO984" s="0" t="str">
        <f aca="false">IF(ISNUMBER($AD984),IF($AD984&gt;=0.04,100,IF($AD984&gt;=0,50,0)),"")</f>
        <v/>
      </c>
      <c r="AP984" s="0" t="str">
        <f aca="false">IF(ISNUMBER($AE984),IF($AE984&gt;=25,100,IF($AE984&gt;=-75,50,0)),"")</f>
        <v/>
      </c>
      <c r="AQ984" s="0" t="str">
        <f aca="false">IF(ISNUMBER($AF984),IF($AF984&gt;0,100,IF($AF984&gt;=-50,50,0)),"")</f>
        <v/>
      </c>
      <c r="AR984" s="0" t="str">
        <f aca="false">IF(ISNUMBER($AG984),IF($AG984=1,100,IF($AG984=0,50,0)),"")</f>
        <v/>
      </c>
      <c r="AS984" s="0" t="str">
        <f aca="false">IF(ISNUMBER($AH984),IF($AH984&lt;0,100,IF($AH984&lt;=20,50,0)),"")</f>
        <v/>
      </c>
      <c r="AT984" s="0" t="str">
        <f aca="false">IF(ISNUMBER($AI984),IF($AI984&lt;0.95,100,IF($AI984&lt;=1,50,0)),"")</f>
        <v/>
      </c>
      <c r="AU984" s="0" t="str">
        <f aca="false">IF(ISNUMBER($AJ984),IF($AJ984&lt;30,0,IF($AJ984&lt;40,50,IF($AJ984&lt;=90,100,50))),"")</f>
        <v/>
      </c>
      <c r="AV984" s="0" t="str">
        <f aca="false">IF(ISNUMBER($AK984),IF($AK984&gt;-0.2,100,IF($AK984&gt;=-0.4,50,0)),"")</f>
        <v/>
      </c>
      <c r="AW984" s="59" t="n">
        <f aca="false">01_指標庫!$H$4*ISNUMBER($F984)+01_指標庫!$H$5*ISNUMBER($AA984)+01_指標庫!$H$6*ISNUMBER($G984)+01_指標庫!$H$7*ISNUMBER($H984)+01_指標庫!$H$8*ISNUMBER($AF984)+01_指標庫!$H$9*ISNUMBER($AG984)+01_指標庫!$H$10*ISNUMBER($AB984)+01_指標庫!$H$11*ISNUMBER($AC984)+01_指標庫!$H$12*ISNUMBER($AD984)+01_指標庫!$H$13*ISNUMBER($AE984)+01_指標庫!$H$14*ISNUMBER($I984)+01_指標庫!$H$15*ISNUMBER($AH984)+01_指標庫!$H$16*ISNUMBER($K984)+01_指標庫!$H$17*ISNUMBER($AI984)+01_指標庫!$H$18*ISNUMBER($AJ984)+01_指標庫!$H$19*ISNUMBER($AK984)+01_指標庫!$H$20*ISNUMBER($BB984)+01_指標庫!$H$21*ISNUMBER($BC984)</f>
        <v>51</v>
      </c>
      <c r="AX984" s="59" t="n">
        <f aca="false">IF(AW984=0,50,ROUND((01_指標庫!$H$4*IF(ISNUMBER($F984),L984,0)+01_指標庫!$H$5*IF(ISNUMBER($AA984),AL984,0)+01_指標庫!$H$6*IF(ISNUMBER($G984),M984,0)+01_指標庫!$H$7*IF(ISNUMBER($H984),N984,0)+01_指標庫!$H$8*IF(ISNUMBER($AF984),AQ984,0)+01_指標庫!$H$9*IF(ISNUMBER($AG984),AR984,0)+01_指標庫!$H$10*IF(ISNUMBER($AB984),AM984,0)+01_指標庫!$H$11*IF(ISNUMBER($AC984),AN984,0)+01_指標庫!$H$12*IF(ISNUMBER($AD984),AO984,0)+01_指標庫!$H$13*IF(ISNUMBER($AE984),AP984,0)+01_指標庫!$H$14*IF(ISNUMBER($I984),O984,0)+01_指標庫!$H$15*IF(ISNUMBER($AH984),AS984,0)+01_指標庫!$H$16*IF(ISNUMBER($K984),P984,0)+01_指標庫!$H$17*IF(ISNUMBER($AI984),AT984,0)+01_指標庫!$H$18*IF(ISNUMBER($AJ984),AU984,0)+01_指標庫!$H$19*IF(ISNUMBER($AK984),AV984,0)+01_指標庫!$H$20*IF(ISNUMBER($BB984),BB984,0)+01_指標庫!$H$21*IF(ISNUMBER($BC984),BC984,0))/AW984,1))</f>
        <v>66.7</v>
      </c>
      <c r="AY984" s="60"/>
      <c r="AZ984" s="60"/>
      <c r="BA984" s="58" t="n">
        <f aca="false">AVERAGE($E980:$E984)/AVERAGE($E975:$E984)-1</f>
        <v>0.00609538996582071</v>
      </c>
      <c r="BB984" s="59" t="n">
        <f aca="false">IF(ISNUMBER($BA984),IF(OR($S984&lt;=-0.03,$BA984&lt;-0.003),0,IF(OR($S984&lt;=-0.02,$BA984&lt;0.01),50,100)),"")</f>
        <v>50</v>
      </c>
      <c r="BC984" s="0" t="str">
        <f aca="false">IF(OR(COUNT($AZ984)=0,COUNT($AZ983)=0),"",IF(OR($AY984/$AZ983-1&lt;=-0.03,$AZ984/$AZ983-1&lt;=-0.045,IF(COUNT($AZ975:$AZ984)=10,AVERAGE($AZ980:$AZ984)/AVERAGE($AZ975:$AZ984)-1&lt;-0.01,FALSE())),0,IF(OR($AZ984/$AZ983-1&lt;=-0.02,IF(COUNT($AZ975:$AZ984)=10,AVERAGE($AZ980:$AZ984)/AVERAGE($AZ975:$AZ984)-1&lt;0.005,FALSE())),50,100)))</f>
        <v/>
      </c>
    </row>
    <row r="985" customFormat="false" ht="15" hidden="false" customHeight="true" outlineLevel="0" collapsed="false">
      <c r="A985" s="47" t="n">
        <v>981</v>
      </c>
      <c r="B985" s="48" t="n">
        <v>43983</v>
      </c>
      <c r="C985" s="47" t="n">
        <v>2020</v>
      </c>
      <c r="D985" s="49" t="s">
        <v>236</v>
      </c>
      <c r="E985" s="50" t="n">
        <v>9598.89</v>
      </c>
      <c r="F985" s="51" t="n">
        <v>0.140731</v>
      </c>
      <c r="G985" s="51" t="n">
        <v>-0.012331</v>
      </c>
      <c r="H985" s="52" t="n">
        <v>0.7347</v>
      </c>
      <c r="I985" s="53" t="n">
        <v>643</v>
      </c>
      <c r="J985" s="47" t="s">
        <v>235</v>
      </c>
      <c r="K985" s="54" t="n">
        <v>28.23</v>
      </c>
      <c r="L985" s="55" t="n">
        <f aca="false">IF(COUNT(F985)=0,50,IF(F985&gt;=0,100,IF(F985&gt;=-0.02,50,0)))</f>
        <v>100</v>
      </c>
      <c r="M985" s="55" t="n">
        <f aca="false">IF(COUNT(G985)=0,50,IF(G985&gt;-0.06,100,IF(G985&gt;-0.15,50,0)))</f>
        <v>100</v>
      </c>
      <c r="N985" s="55" t="n">
        <f aca="false">IF(COUNT(H985)=0,50,IF(H985&gt;=0.6,100,IF(H985&gt;=0.4,50,0)))</f>
        <v>100</v>
      </c>
      <c r="O985" s="55" t="n">
        <f aca="false">IF(COUNT(I985)=0,50,IF(J985="proxy_vix",50,IF(I985&lt;350,100,IF(I985&lt;=450,50,0))))</f>
        <v>0</v>
      </c>
      <c r="P985" s="55" t="n">
        <f aca="false">IF(COUNT(K985)=0,50,IF(K985&lt;20,100,IF(K985&lt;=25,50,0)))</f>
        <v>0</v>
      </c>
      <c r="Q985" s="54"/>
      <c r="R985" s="47"/>
      <c r="S985" s="51" t="n">
        <f aca="false">$E985/$E984-1</f>
        <v>0.00453768655427789</v>
      </c>
      <c r="T985" s="56" t="n">
        <f aca="false">$K985/$K984-1</f>
        <v>0.0261723009814612</v>
      </c>
      <c r="V985" s="57"/>
      <c r="W985" s="57"/>
      <c r="Y985" s="1" t="str">
        <f aca="false">IF(AX985&gt;=70,"EASY",IF(AX985&gt;40,"UNCERTAIN","HARD"))</f>
        <v>UNCERTAIN</v>
      </c>
      <c r="AA985" s="58" t="n">
        <f aca="false">IF($A985&lt;200,"",AVERAGE($E936:$E985)/AVERAGE($E786:$E985)-1)</f>
        <v>0.0247535360112481</v>
      </c>
      <c r="AB985" s="59" t="n">
        <f aca="false">LOOKUP($B985,07_L1政策步階!$A$4:$A$14,07_L1政策步階!$C$4:$C$14)</f>
        <v>1</v>
      </c>
      <c r="AC985" s="57"/>
      <c r="AD985" s="57"/>
      <c r="AE985" s="57"/>
      <c r="AF985" s="57"/>
      <c r="AG985" s="57"/>
      <c r="AH985" s="57"/>
      <c r="AI985" s="57"/>
      <c r="AJ985" s="57"/>
      <c r="AK985" s="57"/>
      <c r="AL985" s="59" t="n">
        <f aca="false">IF(ISNUMBER($AA985),IF($AA985&gt;=0.005,100,IF($AA985&gt;=-0.015,50,0)),"")</f>
        <v>100</v>
      </c>
      <c r="AM985" s="59" t="n">
        <f aca="false">IF(ISNUMBER($AB985),IF($AB985=1,100,IF($AB985=0,50,0)),"")</f>
        <v>100</v>
      </c>
      <c r="AN985" s="0" t="str">
        <f aca="false">IF(ISNUMBER($AC985),IF($AC985&gt;=0.001,100,IF($AC985&gt;=-0.003,50,0)),"")</f>
        <v/>
      </c>
      <c r="AO985" s="0" t="str">
        <f aca="false">IF(ISNUMBER($AD985),IF($AD985&gt;=0.04,100,IF($AD985&gt;=0,50,0)),"")</f>
        <v/>
      </c>
      <c r="AP985" s="0" t="str">
        <f aca="false">IF(ISNUMBER($AE985),IF($AE985&gt;=25,100,IF($AE985&gt;=-75,50,0)),"")</f>
        <v/>
      </c>
      <c r="AQ985" s="0" t="str">
        <f aca="false">IF(ISNUMBER($AF985),IF($AF985&gt;0,100,IF($AF985&gt;=-50,50,0)),"")</f>
        <v/>
      </c>
      <c r="AR985" s="0" t="str">
        <f aca="false">IF(ISNUMBER($AG985),IF($AG985=1,100,IF($AG985=0,50,0)),"")</f>
        <v/>
      </c>
      <c r="AS985" s="0" t="str">
        <f aca="false">IF(ISNUMBER($AH985),IF($AH985&lt;0,100,IF($AH985&lt;=20,50,0)),"")</f>
        <v/>
      </c>
      <c r="AT985" s="0" t="str">
        <f aca="false">IF(ISNUMBER($AI985),IF($AI985&lt;0.95,100,IF($AI985&lt;=1,50,0)),"")</f>
        <v/>
      </c>
      <c r="AU985" s="0" t="str">
        <f aca="false">IF(ISNUMBER($AJ985),IF($AJ985&lt;30,0,IF($AJ985&lt;40,50,IF($AJ985&lt;=90,100,50))),"")</f>
        <v/>
      </c>
      <c r="AV985" s="0" t="str">
        <f aca="false">IF(ISNUMBER($AK985),IF($AK985&gt;-0.2,100,IF($AK985&gt;=-0.4,50,0)),"")</f>
        <v/>
      </c>
      <c r="AW985" s="59" t="n">
        <f aca="false">01_指標庫!$H$4*ISNUMBER($F985)+01_指標庫!$H$5*ISNUMBER($AA985)+01_指標庫!$H$6*ISNUMBER($G985)+01_指標庫!$H$7*ISNUMBER($H985)+01_指標庫!$H$8*ISNUMBER($AF985)+01_指標庫!$H$9*ISNUMBER($AG985)+01_指標庫!$H$10*ISNUMBER($AB985)+01_指標庫!$H$11*ISNUMBER($AC985)+01_指標庫!$H$12*ISNUMBER($AD985)+01_指標庫!$H$13*ISNUMBER($AE985)+01_指標庫!$H$14*ISNUMBER($I985)+01_指標庫!$H$15*ISNUMBER($AH985)+01_指標庫!$H$16*ISNUMBER($K985)+01_指標庫!$H$17*ISNUMBER($AI985)+01_指標庫!$H$18*ISNUMBER($AJ985)+01_指標庫!$H$19*ISNUMBER($AK985)+01_指標庫!$H$20*ISNUMBER($BB985)+01_指標庫!$H$21*ISNUMBER($BC985)</f>
        <v>51</v>
      </c>
      <c r="AX985" s="59" t="n">
        <f aca="false">IF(AW985=0,50,ROUND((01_指標庫!$H$4*IF(ISNUMBER($F985),L985,0)+01_指標庫!$H$5*IF(ISNUMBER($AA985),AL985,0)+01_指標庫!$H$6*IF(ISNUMBER($G985),M985,0)+01_指標庫!$H$7*IF(ISNUMBER($H985),N985,0)+01_指標庫!$H$8*IF(ISNUMBER($AF985),AQ985,0)+01_指標庫!$H$9*IF(ISNUMBER($AG985),AR985,0)+01_指標庫!$H$10*IF(ISNUMBER($AB985),AM985,0)+01_指標庫!$H$11*IF(ISNUMBER($AC985),AN985,0)+01_指標庫!$H$12*IF(ISNUMBER($AD985),AO985,0)+01_指標庫!$H$13*IF(ISNUMBER($AE985),AP985,0)+01_指標庫!$H$14*IF(ISNUMBER($I985),O985,0)+01_指標庫!$H$15*IF(ISNUMBER($AH985),AS985,0)+01_指標庫!$H$16*IF(ISNUMBER($K985),P985,0)+01_指標庫!$H$17*IF(ISNUMBER($AI985),AT985,0)+01_指標庫!$H$18*IF(ISNUMBER($AJ985),AU985,0)+01_指標庫!$H$19*IF(ISNUMBER($AK985),AV985,0)+01_指標庫!$H$20*IF(ISNUMBER($BB985),BB985,0)+01_指標庫!$H$21*IF(ISNUMBER($BC985),BC985,0))/AW985,1))</f>
        <v>66.7</v>
      </c>
      <c r="AY985" s="60"/>
      <c r="AZ985" s="60"/>
      <c r="BA985" s="58" t="n">
        <f aca="false">AVERAGE($E981:$E985)/AVERAGE($E976:$E985)-1</f>
        <v>0.0052559292626928</v>
      </c>
      <c r="BB985" s="59" t="n">
        <f aca="false">IF(ISNUMBER($BA985),IF(OR($S985&lt;=-0.03,$BA985&lt;-0.003),0,IF(OR($S985&lt;=-0.02,$BA985&lt;0.01),50,100)),"")</f>
        <v>50</v>
      </c>
      <c r="BC985" s="0" t="str">
        <f aca="false">IF(OR(COUNT($AZ985)=0,COUNT($AZ984)=0),"",IF(OR($AY985/$AZ984-1&lt;=-0.03,$AZ985/$AZ984-1&lt;=-0.045,IF(COUNT($AZ976:$AZ985)=10,AVERAGE($AZ981:$AZ985)/AVERAGE($AZ976:$AZ985)-1&lt;-0.01,FALSE())),0,IF(OR($AZ985/$AZ984-1&lt;=-0.02,IF(COUNT($AZ976:$AZ985)=10,AVERAGE($AZ981:$AZ985)/AVERAGE($AZ976:$AZ985)-1&lt;0.005,FALSE())),50,100)))</f>
        <v/>
      </c>
    </row>
    <row r="986" customFormat="false" ht="15" hidden="false" customHeight="true" outlineLevel="0" collapsed="false">
      <c r="A986" s="47" t="n">
        <v>982</v>
      </c>
      <c r="B986" s="48" t="n">
        <v>43984</v>
      </c>
      <c r="C986" s="47" t="n">
        <v>2020</v>
      </c>
      <c r="D986" s="49" t="s">
        <v>237</v>
      </c>
      <c r="E986" s="50" t="n">
        <v>9657.31</v>
      </c>
      <c r="F986" s="51" t="n">
        <v>0.146194</v>
      </c>
      <c r="G986" s="51" t="n">
        <v>-0.00632</v>
      </c>
      <c r="H986" s="52" t="n">
        <v>0.7551</v>
      </c>
      <c r="I986" s="53" t="n">
        <v>618</v>
      </c>
      <c r="J986" s="47" t="s">
        <v>235</v>
      </c>
      <c r="K986" s="54" t="n">
        <v>26.84</v>
      </c>
      <c r="L986" s="55" t="n">
        <f aca="false">IF(COUNT(F986)=0,50,IF(F986&gt;=0,100,IF(F986&gt;=-0.02,50,0)))</f>
        <v>100</v>
      </c>
      <c r="M986" s="55" t="n">
        <f aca="false">IF(COUNT(G986)=0,50,IF(G986&gt;-0.06,100,IF(G986&gt;-0.15,50,0)))</f>
        <v>100</v>
      </c>
      <c r="N986" s="55" t="n">
        <f aca="false">IF(COUNT(H986)=0,50,IF(H986&gt;=0.6,100,IF(H986&gt;=0.4,50,0)))</f>
        <v>100</v>
      </c>
      <c r="O986" s="55" t="n">
        <f aca="false">IF(COUNT(I986)=0,50,IF(J986="proxy_vix",50,IF(I986&lt;350,100,IF(I986&lt;=450,50,0))))</f>
        <v>0</v>
      </c>
      <c r="P986" s="55" t="n">
        <f aca="false">IF(COUNT(K986)=0,50,IF(K986&lt;20,100,IF(K986&lt;=25,50,0)))</f>
        <v>0</v>
      </c>
      <c r="Q986" s="54"/>
      <c r="R986" s="47"/>
      <c r="S986" s="51" t="n">
        <f aca="false">$E986/$E985-1</f>
        <v>0.00608612037433498</v>
      </c>
      <c r="T986" s="56" t="n">
        <f aca="false">$K986/$K985-1</f>
        <v>-0.0492383988664541</v>
      </c>
      <c r="V986" s="57"/>
      <c r="W986" s="57"/>
      <c r="Y986" s="1" t="str">
        <f aca="false">IF(AX986&gt;=70,"EASY",IF(AX986&gt;40,"UNCERTAIN","HARD"))</f>
        <v>UNCERTAIN</v>
      </c>
      <c r="AA986" s="58" t="n">
        <f aca="false">IF($A986&lt;200,"",AVERAGE($E937:$E986)/AVERAGE($E787:$E986)-1)</f>
        <v>0.0297537378814587</v>
      </c>
      <c r="AB986" s="59" t="n">
        <f aca="false">LOOKUP($B986,07_L1政策步階!$A$4:$A$14,07_L1政策步階!$C$4:$C$14)</f>
        <v>1</v>
      </c>
      <c r="AC986" s="57"/>
      <c r="AD986" s="57"/>
      <c r="AE986" s="57"/>
      <c r="AF986" s="57"/>
      <c r="AG986" s="57"/>
      <c r="AH986" s="57"/>
      <c r="AI986" s="57"/>
      <c r="AJ986" s="57"/>
      <c r="AK986" s="57"/>
      <c r="AL986" s="59" t="n">
        <f aca="false">IF(ISNUMBER($AA986),IF($AA986&gt;=0.005,100,IF($AA986&gt;=-0.015,50,0)),"")</f>
        <v>100</v>
      </c>
      <c r="AM986" s="59" t="n">
        <f aca="false">IF(ISNUMBER($AB986),IF($AB986=1,100,IF($AB986=0,50,0)),"")</f>
        <v>100</v>
      </c>
      <c r="AN986" s="0" t="str">
        <f aca="false">IF(ISNUMBER($AC986),IF($AC986&gt;=0.001,100,IF($AC986&gt;=-0.003,50,0)),"")</f>
        <v/>
      </c>
      <c r="AO986" s="0" t="str">
        <f aca="false">IF(ISNUMBER($AD986),IF($AD986&gt;=0.04,100,IF($AD986&gt;=0,50,0)),"")</f>
        <v/>
      </c>
      <c r="AP986" s="0" t="str">
        <f aca="false">IF(ISNUMBER($AE986),IF($AE986&gt;=25,100,IF($AE986&gt;=-75,50,0)),"")</f>
        <v/>
      </c>
      <c r="AQ986" s="0" t="str">
        <f aca="false">IF(ISNUMBER($AF986),IF($AF986&gt;0,100,IF($AF986&gt;=-50,50,0)),"")</f>
        <v/>
      </c>
      <c r="AR986" s="0" t="str">
        <f aca="false">IF(ISNUMBER($AG986),IF($AG986=1,100,IF($AG986=0,50,0)),"")</f>
        <v/>
      </c>
      <c r="AS986" s="0" t="str">
        <f aca="false">IF(ISNUMBER($AH986),IF($AH986&lt;0,100,IF($AH986&lt;=20,50,0)),"")</f>
        <v/>
      </c>
      <c r="AT986" s="0" t="str">
        <f aca="false">IF(ISNUMBER($AI986),IF($AI986&lt;0.95,100,IF($AI986&lt;=1,50,0)),"")</f>
        <v/>
      </c>
      <c r="AU986" s="0" t="str">
        <f aca="false">IF(ISNUMBER($AJ986),IF($AJ986&lt;30,0,IF($AJ986&lt;40,50,IF($AJ986&lt;=90,100,50))),"")</f>
        <v/>
      </c>
      <c r="AV986" s="0" t="str">
        <f aca="false">IF(ISNUMBER($AK986),IF($AK986&gt;-0.2,100,IF($AK986&gt;=-0.4,50,0)),"")</f>
        <v/>
      </c>
      <c r="AW986" s="59" t="n">
        <f aca="false">01_指標庫!$H$4*ISNUMBER($F986)+01_指標庫!$H$5*ISNUMBER($AA986)+01_指標庫!$H$6*ISNUMBER($G986)+01_指標庫!$H$7*ISNUMBER($H986)+01_指標庫!$H$8*ISNUMBER($AF986)+01_指標庫!$H$9*ISNUMBER($AG986)+01_指標庫!$H$10*ISNUMBER($AB986)+01_指標庫!$H$11*ISNUMBER($AC986)+01_指標庫!$H$12*ISNUMBER($AD986)+01_指標庫!$H$13*ISNUMBER($AE986)+01_指標庫!$H$14*ISNUMBER($I986)+01_指標庫!$H$15*ISNUMBER($AH986)+01_指標庫!$H$16*ISNUMBER($K986)+01_指標庫!$H$17*ISNUMBER($AI986)+01_指標庫!$H$18*ISNUMBER($AJ986)+01_指標庫!$H$19*ISNUMBER($AK986)+01_指標庫!$H$20*ISNUMBER($BB986)+01_指標庫!$H$21*ISNUMBER($BC986)</f>
        <v>51</v>
      </c>
      <c r="AX986" s="59" t="n">
        <f aca="false">IF(AW986=0,50,ROUND((01_指標庫!$H$4*IF(ISNUMBER($F986),L986,0)+01_指標庫!$H$5*IF(ISNUMBER($AA986),AL986,0)+01_指標庫!$H$6*IF(ISNUMBER($G986),M986,0)+01_指標庫!$H$7*IF(ISNUMBER($H986),N986,0)+01_指標庫!$H$8*IF(ISNUMBER($AF986),AQ986,0)+01_指標庫!$H$9*IF(ISNUMBER($AG986),AR986,0)+01_指標庫!$H$10*IF(ISNUMBER($AB986),AM986,0)+01_指標庫!$H$11*IF(ISNUMBER($AC986),AN986,0)+01_指標庫!$H$12*IF(ISNUMBER($AD986),AO986,0)+01_指標庫!$H$13*IF(ISNUMBER($AE986),AP986,0)+01_指標庫!$H$14*IF(ISNUMBER($I986),O986,0)+01_指標庫!$H$15*IF(ISNUMBER($AH986),AS986,0)+01_指標庫!$H$16*IF(ISNUMBER($K986),P986,0)+01_指標庫!$H$17*IF(ISNUMBER($AI986),AT986,0)+01_指標庫!$H$18*IF(ISNUMBER($AJ986),AU986,0)+01_指標庫!$H$19*IF(ISNUMBER($AK986),AV986,0)+01_指標庫!$H$20*IF(ISNUMBER($BB986),BB986,0)+01_指標庫!$H$21*IF(ISNUMBER($BC986),BC986,0))/AW986,1))</f>
        <v>66.7</v>
      </c>
      <c r="AY986" s="60"/>
      <c r="AZ986" s="60"/>
      <c r="BA986" s="58" t="n">
        <f aca="false">AVERAGE($E982:$E986)/AVERAGE($E977:$E986)-1</f>
        <v>0.00744927855686228</v>
      </c>
      <c r="BB986" s="59" t="n">
        <f aca="false">IF(ISNUMBER($BA986),IF(OR($S986&lt;=-0.03,$BA986&lt;-0.003),0,IF(OR($S986&lt;=-0.02,$BA986&lt;0.01),50,100)),"")</f>
        <v>50</v>
      </c>
      <c r="BC986" s="0" t="str">
        <f aca="false">IF(OR(COUNT($AZ986)=0,COUNT($AZ985)=0),"",IF(OR($AY986/$AZ985-1&lt;=-0.03,$AZ986/$AZ985-1&lt;=-0.045,IF(COUNT($AZ977:$AZ986)=10,AVERAGE($AZ982:$AZ986)/AVERAGE($AZ977:$AZ986)-1&lt;-0.01,FALSE())),0,IF(OR($AZ986/$AZ985-1&lt;=-0.02,IF(COUNT($AZ977:$AZ986)=10,AVERAGE($AZ982:$AZ986)/AVERAGE($AZ977:$AZ986)-1&lt;0.005,FALSE())),50,100)))</f>
        <v/>
      </c>
    </row>
    <row r="987" customFormat="false" ht="15" hidden="false" customHeight="true" outlineLevel="0" collapsed="false">
      <c r="A987" s="47" t="n">
        <v>983</v>
      </c>
      <c r="B987" s="48" t="n">
        <v>43985</v>
      </c>
      <c r="C987" s="47" t="n">
        <v>2020</v>
      </c>
      <c r="D987" s="49" t="s">
        <v>238</v>
      </c>
      <c r="E987" s="50" t="n">
        <v>9704.69</v>
      </c>
      <c r="F987" s="51" t="n">
        <v>0.150384</v>
      </c>
      <c r="G987" s="51" t="n">
        <v>-0.001445</v>
      </c>
      <c r="H987" s="52" t="n">
        <v>0.7755</v>
      </c>
      <c r="I987" s="53" t="n">
        <v>580</v>
      </c>
      <c r="J987" s="47" t="s">
        <v>235</v>
      </c>
      <c r="K987" s="54" t="n">
        <v>25.66</v>
      </c>
      <c r="L987" s="55" t="n">
        <f aca="false">IF(COUNT(F987)=0,50,IF(F987&gt;=0,100,IF(F987&gt;=-0.02,50,0)))</f>
        <v>100</v>
      </c>
      <c r="M987" s="55" t="n">
        <f aca="false">IF(COUNT(G987)=0,50,IF(G987&gt;-0.06,100,IF(G987&gt;-0.15,50,0)))</f>
        <v>100</v>
      </c>
      <c r="N987" s="55" t="n">
        <f aca="false">IF(COUNT(H987)=0,50,IF(H987&gt;=0.6,100,IF(H987&gt;=0.4,50,0)))</f>
        <v>100</v>
      </c>
      <c r="O987" s="55" t="n">
        <f aca="false">IF(COUNT(I987)=0,50,IF(J987="proxy_vix",50,IF(I987&lt;350,100,IF(I987&lt;=450,50,0))))</f>
        <v>0</v>
      </c>
      <c r="P987" s="55" t="n">
        <f aca="false">IF(COUNT(K987)=0,50,IF(K987&lt;20,100,IF(K987&lt;=25,50,0)))</f>
        <v>0</v>
      </c>
      <c r="Q987" s="54"/>
      <c r="R987" s="47"/>
      <c r="S987" s="51" t="n">
        <f aca="false">$E987/$E986-1</f>
        <v>0.00490612810399593</v>
      </c>
      <c r="T987" s="56" t="n">
        <f aca="false">$K987/$K986-1</f>
        <v>-0.0439642324888226</v>
      </c>
      <c r="V987" s="57"/>
      <c r="W987" s="57"/>
      <c r="Y987" s="1" t="str">
        <f aca="false">IF(AX987&gt;=70,"EASY",IF(AX987&gt;40,"UNCERTAIN","HARD"))</f>
        <v>UNCERTAIN</v>
      </c>
      <c r="AA987" s="58" t="n">
        <f aca="false">IF($A987&lt;200,"",AVERAGE($E938:$E987)/AVERAGE($E788:$E987)-1)</f>
        <v>0.034867506942069</v>
      </c>
      <c r="AB987" s="59" t="n">
        <f aca="false">LOOKUP($B987,07_L1政策步階!$A$4:$A$14,07_L1政策步階!$C$4:$C$14)</f>
        <v>1</v>
      </c>
      <c r="AC987" s="57"/>
      <c r="AD987" s="57"/>
      <c r="AE987" s="57"/>
      <c r="AF987" s="57"/>
      <c r="AG987" s="57"/>
      <c r="AH987" s="57"/>
      <c r="AI987" s="57"/>
      <c r="AJ987" s="57"/>
      <c r="AK987" s="57"/>
      <c r="AL987" s="59" t="n">
        <f aca="false">IF(ISNUMBER($AA987),IF($AA987&gt;=0.005,100,IF($AA987&gt;=-0.015,50,0)),"")</f>
        <v>100</v>
      </c>
      <c r="AM987" s="59" t="n">
        <f aca="false">IF(ISNUMBER($AB987),IF($AB987=1,100,IF($AB987=0,50,0)),"")</f>
        <v>100</v>
      </c>
      <c r="AN987" s="0" t="str">
        <f aca="false">IF(ISNUMBER($AC987),IF($AC987&gt;=0.001,100,IF($AC987&gt;=-0.003,50,0)),"")</f>
        <v/>
      </c>
      <c r="AO987" s="0" t="str">
        <f aca="false">IF(ISNUMBER($AD987),IF($AD987&gt;=0.04,100,IF($AD987&gt;=0,50,0)),"")</f>
        <v/>
      </c>
      <c r="AP987" s="0" t="str">
        <f aca="false">IF(ISNUMBER($AE987),IF($AE987&gt;=25,100,IF($AE987&gt;=-75,50,0)),"")</f>
        <v/>
      </c>
      <c r="AQ987" s="0" t="str">
        <f aca="false">IF(ISNUMBER($AF987),IF($AF987&gt;0,100,IF($AF987&gt;=-50,50,0)),"")</f>
        <v/>
      </c>
      <c r="AR987" s="0" t="str">
        <f aca="false">IF(ISNUMBER($AG987),IF($AG987=1,100,IF($AG987=0,50,0)),"")</f>
        <v/>
      </c>
      <c r="AS987" s="0" t="str">
        <f aca="false">IF(ISNUMBER($AH987),IF($AH987&lt;0,100,IF($AH987&lt;=20,50,0)),"")</f>
        <v/>
      </c>
      <c r="AT987" s="0" t="str">
        <f aca="false">IF(ISNUMBER($AI987),IF($AI987&lt;0.95,100,IF($AI987&lt;=1,50,0)),"")</f>
        <v/>
      </c>
      <c r="AU987" s="0" t="str">
        <f aca="false">IF(ISNUMBER($AJ987),IF($AJ987&lt;30,0,IF($AJ987&lt;40,50,IF($AJ987&lt;=90,100,50))),"")</f>
        <v/>
      </c>
      <c r="AV987" s="0" t="str">
        <f aca="false">IF(ISNUMBER($AK987),IF($AK987&gt;-0.2,100,IF($AK987&gt;=-0.4,50,0)),"")</f>
        <v/>
      </c>
      <c r="AW987" s="59" t="n">
        <f aca="false">01_指標庫!$H$4*ISNUMBER($F987)+01_指標庫!$H$5*ISNUMBER($AA987)+01_指標庫!$H$6*ISNUMBER($G987)+01_指標庫!$H$7*ISNUMBER($H987)+01_指標庫!$H$8*ISNUMBER($AF987)+01_指標庫!$H$9*ISNUMBER($AG987)+01_指標庫!$H$10*ISNUMBER($AB987)+01_指標庫!$H$11*ISNUMBER($AC987)+01_指標庫!$H$12*ISNUMBER($AD987)+01_指標庫!$H$13*ISNUMBER($AE987)+01_指標庫!$H$14*ISNUMBER($I987)+01_指標庫!$H$15*ISNUMBER($AH987)+01_指標庫!$H$16*ISNUMBER($K987)+01_指標庫!$H$17*ISNUMBER($AI987)+01_指標庫!$H$18*ISNUMBER($AJ987)+01_指標庫!$H$19*ISNUMBER($AK987)+01_指標庫!$H$20*ISNUMBER($BB987)+01_指標庫!$H$21*ISNUMBER($BC987)</f>
        <v>51</v>
      </c>
      <c r="AX987" s="59" t="n">
        <f aca="false">IF(AW987=0,50,ROUND((01_指標庫!$H$4*IF(ISNUMBER($F987),L987,0)+01_指標庫!$H$5*IF(ISNUMBER($AA987),AL987,0)+01_指標庫!$H$6*IF(ISNUMBER($G987),M987,0)+01_指標庫!$H$7*IF(ISNUMBER($H987),N987,0)+01_指標庫!$H$8*IF(ISNUMBER($AF987),AQ987,0)+01_指標庫!$H$9*IF(ISNUMBER($AG987),AR987,0)+01_指標庫!$H$10*IF(ISNUMBER($AB987),AM987,0)+01_指標庫!$H$11*IF(ISNUMBER($AC987),AN987,0)+01_指標庫!$H$12*IF(ISNUMBER($AD987),AO987,0)+01_指標庫!$H$13*IF(ISNUMBER($AE987),AP987,0)+01_指標庫!$H$14*IF(ISNUMBER($I987),O987,0)+01_指標庫!$H$15*IF(ISNUMBER($AH987),AS987,0)+01_指標庫!$H$16*IF(ISNUMBER($K987),P987,0)+01_指標庫!$H$17*IF(ISNUMBER($AI987),AT987,0)+01_指標庫!$H$18*IF(ISNUMBER($AJ987),AU987,0)+01_指標庫!$H$19*IF(ISNUMBER($AK987),AV987,0)+01_指標庫!$H$20*IF(ISNUMBER($BB987),BB987,0)+01_指標庫!$H$21*IF(ISNUMBER($BC987),BC987,0))/AW987,1))</f>
        <v>66.7</v>
      </c>
      <c r="AY987" s="60"/>
      <c r="AZ987" s="60"/>
      <c r="BA987" s="58" t="n">
        <f aca="false">AVERAGE($E983:$E987)/AVERAGE($E978:$E987)-1</f>
        <v>0.00867088879293143</v>
      </c>
      <c r="BB987" s="59" t="n">
        <f aca="false">IF(ISNUMBER($BA987),IF(OR($S987&lt;=-0.03,$BA987&lt;-0.003),0,IF(OR($S987&lt;=-0.02,$BA987&lt;0.01),50,100)),"")</f>
        <v>50</v>
      </c>
      <c r="BC987" s="0" t="str">
        <f aca="false">IF(OR(COUNT($AZ987)=0,COUNT($AZ986)=0),"",IF(OR($AY987/$AZ986-1&lt;=-0.03,$AZ987/$AZ986-1&lt;=-0.045,IF(COUNT($AZ978:$AZ987)=10,AVERAGE($AZ983:$AZ987)/AVERAGE($AZ978:$AZ987)-1&lt;-0.01,FALSE())),0,IF(OR($AZ987/$AZ986-1&lt;=-0.02,IF(COUNT($AZ978:$AZ987)=10,AVERAGE($AZ983:$AZ987)/AVERAGE($AZ978:$AZ987)-1&lt;0.005,FALSE())),50,100)))</f>
        <v/>
      </c>
    </row>
    <row r="988" customFormat="false" ht="15" hidden="false" customHeight="true" outlineLevel="0" collapsed="false">
      <c r="A988" s="47" t="n">
        <v>984</v>
      </c>
      <c r="B988" s="48" t="n">
        <v>43986</v>
      </c>
      <c r="C988" s="47" t="n">
        <v>2020</v>
      </c>
      <c r="D988" s="49" t="s">
        <v>239</v>
      </c>
      <c r="E988" s="50" t="n">
        <v>9629.66</v>
      </c>
      <c r="F988" s="51" t="n">
        <v>0.140199</v>
      </c>
      <c r="G988" s="51" t="n">
        <v>-0.009165</v>
      </c>
      <c r="H988" s="52" t="n">
        <v>0.7755</v>
      </c>
      <c r="I988" s="53" t="n">
        <v>583</v>
      </c>
      <c r="J988" s="47" t="s">
        <v>235</v>
      </c>
      <c r="K988" s="54" t="n">
        <v>25.81</v>
      </c>
      <c r="L988" s="55" t="n">
        <f aca="false">IF(COUNT(F988)=0,50,IF(F988&gt;=0,100,IF(F988&gt;=-0.02,50,0)))</f>
        <v>100</v>
      </c>
      <c r="M988" s="55" t="n">
        <f aca="false">IF(COUNT(G988)=0,50,IF(G988&gt;-0.06,100,IF(G988&gt;-0.15,50,0)))</f>
        <v>100</v>
      </c>
      <c r="N988" s="55" t="n">
        <f aca="false">IF(COUNT(H988)=0,50,IF(H988&gt;=0.6,100,IF(H988&gt;=0.4,50,0)))</f>
        <v>100</v>
      </c>
      <c r="O988" s="55" t="n">
        <f aca="false">IF(COUNT(I988)=0,50,IF(J988="proxy_vix",50,IF(I988&lt;350,100,IF(I988&lt;=450,50,0))))</f>
        <v>0</v>
      </c>
      <c r="P988" s="55" t="n">
        <f aca="false">IF(COUNT(K988)=0,50,IF(K988&lt;20,100,IF(K988&lt;=25,50,0)))</f>
        <v>0</v>
      </c>
      <c r="Q988" s="54"/>
      <c r="R988" s="47"/>
      <c r="S988" s="51" t="n">
        <f aca="false">$E988/$E987-1</f>
        <v>-0.00773131341650279</v>
      </c>
      <c r="T988" s="56" t="n">
        <f aca="false">$K988/$K987-1</f>
        <v>0.00584567420109106</v>
      </c>
      <c r="V988" s="57"/>
      <c r="W988" s="57"/>
      <c r="Y988" s="1" t="str">
        <f aca="false">IF(AX988&gt;=70,"EASY",IF(AX988&gt;40,"UNCERTAIN","HARD"))</f>
        <v>EASY</v>
      </c>
      <c r="AA988" s="58" t="n">
        <f aca="false">IF($A988&lt;200,"",AVERAGE($E939:$E988)/AVERAGE($E789:$E988)-1)</f>
        <v>0.0386128723948997</v>
      </c>
      <c r="AB988" s="59" t="n">
        <f aca="false">LOOKUP($B988,07_L1政策步階!$A$4:$A$14,07_L1政策步階!$C$4:$C$14)</f>
        <v>1</v>
      </c>
      <c r="AC988" s="57"/>
      <c r="AD988" s="57"/>
      <c r="AE988" s="57"/>
      <c r="AF988" s="57"/>
      <c r="AG988" s="57"/>
      <c r="AH988" s="57"/>
      <c r="AI988" s="57"/>
      <c r="AJ988" s="57"/>
      <c r="AK988" s="57"/>
      <c r="AL988" s="59" t="n">
        <f aca="false">IF(ISNUMBER($AA988),IF($AA988&gt;=0.005,100,IF($AA988&gt;=-0.015,50,0)),"")</f>
        <v>100</v>
      </c>
      <c r="AM988" s="59" t="n">
        <f aca="false">IF(ISNUMBER($AB988),IF($AB988=1,100,IF($AB988=0,50,0)),"")</f>
        <v>100</v>
      </c>
      <c r="AN988" s="0" t="str">
        <f aca="false">IF(ISNUMBER($AC988),IF($AC988&gt;=0.001,100,IF($AC988&gt;=-0.003,50,0)),"")</f>
        <v/>
      </c>
      <c r="AO988" s="0" t="str">
        <f aca="false">IF(ISNUMBER($AD988),IF($AD988&gt;=0.04,100,IF($AD988&gt;=0,50,0)),"")</f>
        <v/>
      </c>
      <c r="AP988" s="0" t="str">
        <f aca="false">IF(ISNUMBER($AE988),IF($AE988&gt;=25,100,IF($AE988&gt;=-75,50,0)),"")</f>
        <v/>
      </c>
      <c r="AQ988" s="0" t="str">
        <f aca="false">IF(ISNUMBER($AF988),IF($AF988&gt;0,100,IF($AF988&gt;=-50,50,0)),"")</f>
        <v/>
      </c>
      <c r="AR988" s="0" t="str">
        <f aca="false">IF(ISNUMBER($AG988),IF($AG988=1,100,IF($AG988=0,50,0)),"")</f>
        <v/>
      </c>
      <c r="AS988" s="0" t="str">
        <f aca="false">IF(ISNUMBER($AH988),IF($AH988&lt;0,100,IF($AH988&lt;=20,50,0)),"")</f>
        <v/>
      </c>
      <c r="AT988" s="0" t="str">
        <f aca="false">IF(ISNUMBER($AI988),IF($AI988&lt;0.95,100,IF($AI988&lt;=1,50,0)),"")</f>
        <v/>
      </c>
      <c r="AU988" s="0" t="str">
        <f aca="false">IF(ISNUMBER($AJ988),IF($AJ988&lt;30,0,IF($AJ988&lt;40,50,IF($AJ988&lt;=90,100,50))),"")</f>
        <v/>
      </c>
      <c r="AV988" s="0" t="str">
        <f aca="false">IF(ISNUMBER($AK988),IF($AK988&gt;-0.2,100,IF($AK988&gt;=-0.4,50,0)),"")</f>
        <v/>
      </c>
      <c r="AW988" s="59" t="n">
        <f aca="false">01_指標庫!$H$4*ISNUMBER($F988)+01_指標庫!$H$5*ISNUMBER($AA988)+01_指標庫!$H$6*ISNUMBER($G988)+01_指標庫!$H$7*ISNUMBER($H988)+01_指標庫!$H$8*ISNUMBER($AF988)+01_指標庫!$H$9*ISNUMBER($AG988)+01_指標庫!$H$10*ISNUMBER($AB988)+01_指標庫!$H$11*ISNUMBER($AC988)+01_指標庫!$H$12*ISNUMBER($AD988)+01_指標庫!$H$13*ISNUMBER($AE988)+01_指標庫!$H$14*ISNUMBER($I988)+01_指標庫!$H$15*ISNUMBER($AH988)+01_指標庫!$H$16*ISNUMBER($K988)+01_指標庫!$H$17*ISNUMBER($AI988)+01_指標庫!$H$18*ISNUMBER($AJ988)+01_指標庫!$H$19*ISNUMBER($AK988)+01_指標庫!$H$20*ISNUMBER($BB988)+01_指標庫!$H$21*ISNUMBER($BC988)</f>
        <v>51</v>
      </c>
      <c r="AX988" s="59" t="n">
        <f aca="false">IF(AW988=0,50,ROUND((01_指標庫!$H$4*IF(ISNUMBER($F988),L988,0)+01_指標庫!$H$5*IF(ISNUMBER($AA988),AL988,0)+01_指標庫!$H$6*IF(ISNUMBER($G988),M988,0)+01_指標庫!$H$7*IF(ISNUMBER($H988),N988,0)+01_指標庫!$H$8*IF(ISNUMBER($AF988),AQ988,0)+01_指標庫!$H$9*IF(ISNUMBER($AG988),AR988,0)+01_指標庫!$H$10*IF(ISNUMBER($AB988),AM988,0)+01_指標庫!$H$11*IF(ISNUMBER($AC988),AN988,0)+01_指標庫!$H$12*IF(ISNUMBER($AD988),AO988,0)+01_指標庫!$H$13*IF(ISNUMBER($AE988),AP988,0)+01_指標庫!$H$14*IF(ISNUMBER($I988),O988,0)+01_指標庫!$H$15*IF(ISNUMBER($AH988),AS988,0)+01_指標庫!$H$16*IF(ISNUMBER($K988),P988,0)+01_指標庫!$H$17*IF(ISNUMBER($AI988),AT988,0)+01_指標庫!$H$18*IF(ISNUMBER($AJ988),AU988,0)+01_指標庫!$H$19*IF(ISNUMBER($AK988),AV988,0)+01_指標庫!$H$20*IF(ISNUMBER($BB988),BB988,0)+01_指標庫!$H$21*IF(ISNUMBER($BC988),BC988,0))/AW988,1))</f>
        <v>72.5</v>
      </c>
      <c r="AY988" s="60"/>
      <c r="AZ988" s="60"/>
      <c r="BA988" s="58" t="n">
        <f aca="false">AVERAGE($E984:$E988)/AVERAGE($E979:$E988)-1</f>
        <v>0.0116125345110876</v>
      </c>
      <c r="BB988" s="59" t="n">
        <f aca="false">IF(ISNUMBER($BA988),IF(OR($S988&lt;=-0.03,$BA988&lt;-0.003),0,IF(OR($S988&lt;=-0.02,$BA988&lt;0.01),50,100)),"")</f>
        <v>100</v>
      </c>
      <c r="BC988" s="0" t="str">
        <f aca="false">IF(OR(COUNT($AZ988)=0,COUNT($AZ987)=0),"",IF(OR($AY988/$AZ987-1&lt;=-0.03,$AZ988/$AZ987-1&lt;=-0.045,IF(COUNT($AZ979:$AZ988)=10,AVERAGE($AZ984:$AZ988)/AVERAGE($AZ979:$AZ988)-1&lt;-0.01,FALSE())),0,IF(OR($AZ988/$AZ987-1&lt;=-0.02,IF(COUNT($AZ979:$AZ988)=10,AVERAGE($AZ984:$AZ988)/AVERAGE($AZ979:$AZ988)-1&lt;0.005,FALSE())),50,100)))</f>
        <v/>
      </c>
    </row>
    <row r="989" customFormat="false" ht="15" hidden="false" customHeight="true" outlineLevel="0" collapsed="false">
      <c r="A989" s="47" t="n">
        <v>985</v>
      </c>
      <c r="B989" s="48" t="n">
        <v>43987</v>
      </c>
      <c r="C989" s="47" t="n">
        <v>2020</v>
      </c>
      <c r="D989" s="49" t="s">
        <v>234</v>
      </c>
      <c r="E989" s="50" t="n">
        <v>9824.39</v>
      </c>
      <c r="F989" s="51" t="n">
        <v>0.16177</v>
      </c>
      <c r="G989" s="51" t="n">
        <v>0</v>
      </c>
      <c r="H989" s="52" t="n">
        <v>0.9184</v>
      </c>
      <c r="I989" s="53" t="n">
        <v>550</v>
      </c>
      <c r="J989" s="47" t="s">
        <v>235</v>
      </c>
      <c r="K989" s="54" t="n">
        <v>24.52</v>
      </c>
      <c r="L989" s="55" t="n">
        <f aca="false">IF(COUNT(F989)=0,50,IF(F989&gt;=0,100,IF(F989&gt;=-0.02,50,0)))</f>
        <v>100</v>
      </c>
      <c r="M989" s="55" t="n">
        <f aca="false">IF(COUNT(G989)=0,50,IF(G989&gt;-0.06,100,IF(G989&gt;-0.15,50,0)))</f>
        <v>100</v>
      </c>
      <c r="N989" s="55" t="n">
        <f aca="false">IF(COUNT(H989)=0,50,IF(H989&gt;=0.6,100,IF(H989&gt;=0.4,50,0)))</f>
        <v>100</v>
      </c>
      <c r="O989" s="55" t="n">
        <f aca="false">IF(COUNT(I989)=0,50,IF(J989="proxy_vix",50,IF(I989&lt;350,100,IF(I989&lt;=450,50,0))))</f>
        <v>0</v>
      </c>
      <c r="P989" s="55" t="n">
        <f aca="false">IF(COUNT(K989)=0,50,IF(K989&lt;20,100,IF(K989&lt;=25,50,0)))</f>
        <v>50</v>
      </c>
      <c r="Q989" s="54"/>
      <c r="R989" s="47"/>
      <c r="S989" s="51" t="n">
        <f aca="false">$E989/$E988-1</f>
        <v>0.020221897761707</v>
      </c>
      <c r="T989" s="56" t="n">
        <f aca="false">$K989/$K988-1</f>
        <v>-0.0499806276636963</v>
      </c>
      <c r="V989" s="57"/>
      <c r="W989" s="57"/>
      <c r="Y989" s="1" t="str">
        <f aca="false">IF(AX989&gt;=70,"EASY",IF(AX989&gt;40,"UNCERTAIN","HARD"))</f>
        <v>EASY</v>
      </c>
      <c r="AA989" s="58" t="n">
        <f aca="false">IF($A989&lt;200,"",AVERAGE($E940:$E989)/AVERAGE($E790:$E989)-1)</f>
        <v>0.0428556708526622</v>
      </c>
      <c r="AB989" s="59" t="n">
        <f aca="false">LOOKUP($B989,07_L1政策步階!$A$4:$A$14,07_L1政策步階!$C$4:$C$14)</f>
        <v>1</v>
      </c>
      <c r="AC989" s="57"/>
      <c r="AD989" s="57"/>
      <c r="AE989" s="57"/>
      <c r="AF989" s="57"/>
      <c r="AG989" s="57"/>
      <c r="AH989" s="57"/>
      <c r="AI989" s="57"/>
      <c r="AJ989" s="57"/>
      <c r="AK989" s="57"/>
      <c r="AL989" s="59" t="n">
        <f aca="false">IF(ISNUMBER($AA989),IF($AA989&gt;=0.005,100,IF($AA989&gt;=-0.015,50,0)),"")</f>
        <v>100</v>
      </c>
      <c r="AM989" s="59" t="n">
        <f aca="false">IF(ISNUMBER($AB989),IF($AB989=1,100,IF($AB989=0,50,0)),"")</f>
        <v>100</v>
      </c>
      <c r="AN989" s="0" t="str">
        <f aca="false">IF(ISNUMBER($AC989),IF($AC989&gt;=0.001,100,IF($AC989&gt;=-0.003,50,0)),"")</f>
        <v/>
      </c>
      <c r="AO989" s="0" t="str">
        <f aca="false">IF(ISNUMBER($AD989),IF($AD989&gt;=0.04,100,IF($AD989&gt;=0,50,0)),"")</f>
        <v/>
      </c>
      <c r="AP989" s="0" t="str">
        <f aca="false">IF(ISNUMBER($AE989),IF($AE989&gt;=25,100,IF($AE989&gt;=-75,50,0)),"")</f>
        <v/>
      </c>
      <c r="AQ989" s="0" t="str">
        <f aca="false">IF(ISNUMBER($AF989),IF($AF989&gt;0,100,IF($AF989&gt;=-50,50,0)),"")</f>
        <v/>
      </c>
      <c r="AR989" s="0" t="str">
        <f aca="false">IF(ISNUMBER($AG989),IF($AG989=1,100,IF($AG989=0,50,0)),"")</f>
        <v/>
      </c>
      <c r="AS989" s="0" t="str">
        <f aca="false">IF(ISNUMBER($AH989),IF($AH989&lt;0,100,IF($AH989&lt;=20,50,0)),"")</f>
        <v/>
      </c>
      <c r="AT989" s="0" t="str">
        <f aca="false">IF(ISNUMBER($AI989),IF($AI989&lt;0.95,100,IF($AI989&lt;=1,50,0)),"")</f>
        <v/>
      </c>
      <c r="AU989" s="0" t="str">
        <f aca="false">IF(ISNUMBER($AJ989),IF($AJ989&lt;30,0,IF($AJ989&lt;40,50,IF($AJ989&lt;=90,100,50))),"")</f>
        <v/>
      </c>
      <c r="AV989" s="0" t="str">
        <f aca="false">IF(ISNUMBER($AK989),IF($AK989&gt;-0.2,100,IF($AK989&gt;=-0.4,50,0)),"")</f>
        <v/>
      </c>
      <c r="AW989" s="59" t="n">
        <f aca="false">01_指標庫!$H$4*ISNUMBER($F989)+01_指標庫!$H$5*ISNUMBER($AA989)+01_指標庫!$H$6*ISNUMBER($G989)+01_指標庫!$H$7*ISNUMBER($H989)+01_指標庫!$H$8*ISNUMBER($AF989)+01_指標庫!$H$9*ISNUMBER($AG989)+01_指標庫!$H$10*ISNUMBER($AB989)+01_指標庫!$H$11*ISNUMBER($AC989)+01_指標庫!$H$12*ISNUMBER($AD989)+01_指標庫!$H$13*ISNUMBER($AE989)+01_指標庫!$H$14*ISNUMBER($I989)+01_指標庫!$H$15*ISNUMBER($AH989)+01_指標庫!$H$16*ISNUMBER($K989)+01_指標庫!$H$17*ISNUMBER($AI989)+01_指標庫!$H$18*ISNUMBER($AJ989)+01_指標庫!$H$19*ISNUMBER($AK989)+01_指標庫!$H$20*ISNUMBER($BB989)+01_指標庫!$H$21*ISNUMBER($BC989)</f>
        <v>51</v>
      </c>
      <c r="AX989" s="59" t="n">
        <f aca="false">IF(AW989=0,50,ROUND((01_指標庫!$H$4*IF(ISNUMBER($F989),L989,0)+01_指標庫!$H$5*IF(ISNUMBER($AA989),AL989,0)+01_指標庫!$H$6*IF(ISNUMBER($G989),M989,0)+01_指標庫!$H$7*IF(ISNUMBER($H989),N989,0)+01_指標庫!$H$8*IF(ISNUMBER($AF989),AQ989,0)+01_指標庫!$H$9*IF(ISNUMBER($AG989),AR989,0)+01_指標庫!$H$10*IF(ISNUMBER($AB989),AM989,0)+01_指標庫!$H$11*IF(ISNUMBER($AC989),AN989,0)+01_指標庫!$H$12*IF(ISNUMBER($AD989),AO989,0)+01_指標庫!$H$13*IF(ISNUMBER($AE989),AP989,0)+01_指標庫!$H$14*IF(ISNUMBER($I989),O989,0)+01_指標庫!$H$15*IF(ISNUMBER($AH989),AS989,0)+01_指標庫!$H$16*IF(ISNUMBER($K989),P989,0)+01_指標庫!$H$17*IF(ISNUMBER($AI989),AT989,0)+01_指標庫!$H$18*IF(ISNUMBER($AJ989),AU989,0)+01_指標庫!$H$19*IF(ISNUMBER($AK989),AV989,0)+01_指標庫!$H$20*IF(ISNUMBER($BB989),BB989,0)+01_指標庫!$H$21*IF(ISNUMBER($BC989),BC989,0))/AW989,1))</f>
        <v>78.4</v>
      </c>
      <c r="AY989" s="60"/>
      <c r="AZ989" s="60"/>
      <c r="BA989" s="58" t="n">
        <f aca="false">AVERAGE($E985:$E989)/AVERAGE($E980:$E989)-1</f>
        <v>0.0125132276238797</v>
      </c>
      <c r="BB989" s="59" t="n">
        <f aca="false">IF(ISNUMBER($BA989),IF(OR($S989&lt;=-0.03,$BA989&lt;-0.003),0,IF(OR($S989&lt;=-0.02,$BA989&lt;0.01),50,100)),"")</f>
        <v>100</v>
      </c>
      <c r="BC989" s="0" t="str">
        <f aca="false">IF(OR(COUNT($AZ989)=0,COUNT($AZ988)=0),"",IF(OR($AY989/$AZ988-1&lt;=-0.03,$AZ989/$AZ988-1&lt;=-0.045,IF(COUNT($AZ980:$AZ989)=10,AVERAGE($AZ985:$AZ989)/AVERAGE($AZ980:$AZ989)-1&lt;-0.01,FALSE())),0,IF(OR($AZ989/$AZ988-1&lt;=-0.02,IF(COUNT($AZ980:$AZ989)=10,AVERAGE($AZ985:$AZ989)/AVERAGE($AZ980:$AZ989)-1&lt;0.005,FALSE())),50,100)))</f>
        <v/>
      </c>
    </row>
    <row r="990" customFormat="false" ht="15" hidden="false" customHeight="true" outlineLevel="0" collapsed="false">
      <c r="A990" s="47" t="n">
        <v>986</v>
      </c>
      <c r="B990" s="48" t="n">
        <v>43990</v>
      </c>
      <c r="C990" s="47" t="n">
        <v>2020</v>
      </c>
      <c r="D990" s="49" t="s">
        <v>236</v>
      </c>
      <c r="E990" s="50" t="n">
        <v>9901.52</v>
      </c>
      <c r="F990" s="51" t="n">
        <v>0.169392</v>
      </c>
      <c r="G990" s="51" t="n">
        <v>0</v>
      </c>
      <c r="H990" s="52" t="n">
        <v>0.9184</v>
      </c>
      <c r="I990" s="53" t="n">
        <v>551</v>
      </c>
      <c r="J990" s="47" t="s">
        <v>235</v>
      </c>
      <c r="K990" s="54" t="n">
        <v>25.81</v>
      </c>
      <c r="L990" s="55" t="n">
        <f aca="false">IF(COUNT(F990)=0,50,IF(F990&gt;=0,100,IF(F990&gt;=-0.02,50,0)))</f>
        <v>100</v>
      </c>
      <c r="M990" s="55" t="n">
        <f aca="false">IF(COUNT(G990)=0,50,IF(G990&gt;-0.06,100,IF(G990&gt;-0.15,50,0)))</f>
        <v>100</v>
      </c>
      <c r="N990" s="55" t="n">
        <f aca="false">IF(COUNT(H990)=0,50,IF(H990&gt;=0.6,100,IF(H990&gt;=0.4,50,0)))</f>
        <v>100</v>
      </c>
      <c r="O990" s="55" t="n">
        <f aca="false">IF(COUNT(I990)=0,50,IF(J990="proxy_vix",50,IF(I990&lt;350,100,IF(I990&lt;=450,50,0))))</f>
        <v>0</v>
      </c>
      <c r="P990" s="55" t="n">
        <f aca="false">IF(COUNT(K990)=0,50,IF(K990&lt;20,100,IF(K990&lt;=25,50,0)))</f>
        <v>0</v>
      </c>
      <c r="Q990" s="54"/>
      <c r="R990" s="47"/>
      <c r="S990" s="51" t="n">
        <f aca="false">$E990/$E989-1</f>
        <v>0.00785086911248434</v>
      </c>
      <c r="T990" s="56" t="n">
        <f aca="false">$K990/$K989-1</f>
        <v>0.052610114192496</v>
      </c>
      <c r="V990" s="57"/>
      <c r="W990" s="57"/>
      <c r="Y990" s="1" t="str">
        <f aca="false">IF(AX990&gt;=70,"EASY",IF(AX990&gt;40,"UNCERTAIN","HARD"))</f>
        <v>EASY</v>
      </c>
      <c r="AA990" s="58" t="n">
        <f aca="false">IF($A990&lt;200,"",AVERAGE($E941:$E990)/AVERAGE($E791:$E990)-1)</f>
        <v>0.0462548515437518</v>
      </c>
      <c r="AB990" s="59" t="n">
        <f aca="false">LOOKUP($B990,07_L1政策步階!$A$4:$A$14,07_L1政策步階!$C$4:$C$14)</f>
        <v>1</v>
      </c>
      <c r="AC990" s="57"/>
      <c r="AD990" s="57"/>
      <c r="AE990" s="57"/>
      <c r="AF990" s="57"/>
      <c r="AG990" s="57"/>
      <c r="AH990" s="57"/>
      <c r="AI990" s="57"/>
      <c r="AJ990" s="57"/>
      <c r="AK990" s="57"/>
      <c r="AL990" s="59" t="n">
        <f aca="false">IF(ISNUMBER($AA990),IF($AA990&gt;=0.005,100,IF($AA990&gt;=-0.015,50,0)),"")</f>
        <v>100</v>
      </c>
      <c r="AM990" s="59" t="n">
        <f aca="false">IF(ISNUMBER($AB990),IF($AB990=1,100,IF($AB990=0,50,0)),"")</f>
        <v>100</v>
      </c>
      <c r="AN990" s="0" t="str">
        <f aca="false">IF(ISNUMBER($AC990),IF($AC990&gt;=0.001,100,IF($AC990&gt;=-0.003,50,0)),"")</f>
        <v/>
      </c>
      <c r="AO990" s="0" t="str">
        <f aca="false">IF(ISNUMBER($AD990),IF($AD990&gt;=0.04,100,IF($AD990&gt;=0,50,0)),"")</f>
        <v/>
      </c>
      <c r="AP990" s="0" t="str">
        <f aca="false">IF(ISNUMBER($AE990),IF($AE990&gt;=25,100,IF($AE990&gt;=-75,50,0)),"")</f>
        <v/>
      </c>
      <c r="AQ990" s="0" t="str">
        <f aca="false">IF(ISNUMBER($AF990),IF($AF990&gt;0,100,IF($AF990&gt;=-50,50,0)),"")</f>
        <v/>
      </c>
      <c r="AR990" s="0" t="str">
        <f aca="false">IF(ISNUMBER($AG990),IF($AG990=1,100,IF($AG990=0,50,0)),"")</f>
        <v/>
      </c>
      <c r="AS990" s="0" t="str">
        <f aca="false">IF(ISNUMBER($AH990),IF($AH990&lt;0,100,IF($AH990&lt;=20,50,0)),"")</f>
        <v/>
      </c>
      <c r="AT990" s="0" t="str">
        <f aca="false">IF(ISNUMBER($AI990),IF($AI990&lt;0.95,100,IF($AI990&lt;=1,50,0)),"")</f>
        <v/>
      </c>
      <c r="AU990" s="0" t="str">
        <f aca="false">IF(ISNUMBER($AJ990),IF($AJ990&lt;30,0,IF($AJ990&lt;40,50,IF($AJ990&lt;=90,100,50))),"")</f>
        <v/>
      </c>
      <c r="AV990" s="0" t="str">
        <f aca="false">IF(ISNUMBER($AK990),IF($AK990&gt;-0.2,100,IF($AK990&gt;=-0.4,50,0)),"")</f>
        <v/>
      </c>
      <c r="AW990" s="59" t="n">
        <f aca="false">01_指標庫!$H$4*ISNUMBER($F990)+01_指標庫!$H$5*ISNUMBER($AA990)+01_指標庫!$H$6*ISNUMBER($G990)+01_指標庫!$H$7*ISNUMBER($H990)+01_指標庫!$H$8*ISNUMBER($AF990)+01_指標庫!$H$9*ISNUMBER($AG990)+01_指標庫!$H$10*ISNUMBER($AB990)+01_指標庫!$H$11*ISNUMBER($AC990)+01_指標庫!$H$12*ISNUMBER($AD990)+01_指標庫!$H$13*ISNUMBER($AE990)+01_指標庫!$H$14*ISNUMBER($I990)+01_指標庫!$H$15*ISNUMBER($AH990)+01_指標庫!$H$16*ISNUMBER($K990)+01_指標庫!$H$17*ISNUMBER($AI990)+01_指標庫!$H$18*ISNUMBER($AJ990)+01_指標庫!$H$19*ISNUMBER($AK990)+01_指標庫!$H$20*ISNUMBER($BB990)+01_指標庫!$H$21*ISNUMBER($BC990)</f>
        <v>51</v>
      </c>
      <c r="AX990" s="59" t="n">
        <f aca="false">IF(AW990=0,50,ROUND((01_指標庫!$H$4*IF(ISNUMBER($F990),L990,0)+01_指標庫!$H$5*IF(ISNUMBER($AA990),AL990,0)+01_指標庫!$H$6*IF(ISNUMBER($G990),M990,0)+01_指標庫!$H$7*IF(ISNUMBER($H990),N990,0)+01_指標庫!$H$8*IF(ISNUMBER($AF990),AQ990,0)+01_指標庫!$H$9*IF(ISNUMBER($AG990),AR990,0)+01_指標庫!$H$10*IF(ISNUMBER($AB990),AM990,0)+01_指標庫!$H$11*IF(ISNUMBER($AC990),AN990,0)+01_指標庫!$H$12*IF(ISNUMBER($AD990),AO990,0)+01_指標庫!$H$13*IF(ISNUMBER($AE990),AP990,0)+01_指標庫!$H$14*IF(ISNUMBER($I990),O990,0)+01_指標庫!$H$15*IF(ISNUMBER($AH990),AS990,0)+01_指標庫!$H$16*IF(ISNUMBER($K990),P990,0)+01_指標庫!$H$17*IF(ISNUMBER($AI990),AT990,0)+01_指標庫!$H$18*IF(ISNUMBER($AJ990),AU990,0)+01_指標庫!$H$19*IF(ISNUMBER($AK990),AV990,0)+01_指標庫!$H$20*IF(ISNUMBER($BB990),BB990,0)+01_指標庫!$H$21*IF(ISNUMBER($BC990),BC990,0))/AW990,1))</f>
        <v>72.5</v>
      </c>
      <c r="AY990" s="60"/>
      <c r="AZ990" s="60"/>
      <c r="BA990" s="58" t="n">
        <f aca="false">AVERAGE($E986:$E990)/AVERAGE($E981:$E990)-1</f>
        <v>0.0136745736325554</v>
      </c>
      <c r="BB990" s="59" t="n">
        <f aca="false">IF(ISNUMBER($BA990),IF(OR($S990&lt;=-0.03,$BA990&lt;-0.003),0,IF(OR($S990&lt;=-0.02,$BA990&lt;0.01),50,100)),"")</f>
        <v>100</v>
      </c>
      <c r="BC990" s="0" t="str">
        <f aca="false">IF(OR(COUNT($AZ990)=0,COUNT($AZ989)=0),"",IF(OR($AY990/$AZ989-1&lt;=-0.03,$AZ990/$AZ989-1&lt;=-0.045,IF(COUNT($AZ981:$AZ990)=10,AVERAGE($AZ986:$AZ990)/AVERAGE($AZ981:$AZ990)-1&lt;-0.01,FALSE())),0,IF(OR($AZ990/$AZ989-1&lt;=-0.02,IF(COUNT($AZ981:$AZ990)=10,AVERAGE($AZ986:$AZ990)/AVERAGE($AZ981:$AZ990)-1&lt;0.005,FALSE())),50,100)))</f>
        <v/>
      </c>
    </row>
    <row r="991" customFormat="false" ht="15" hidden="false" customHeight="true" outlineLevel="0" collapsed="false">
      <c r="A991" s="47" t="n">
        <v>987</v>
      </c>
      <c r="B991" s="48" t="n">
        <v>43991</v>
      </c>
      <c r="C991" s="47" t="n">
        <v>2020</v>
      </c>
      <c r="D991" s="49" t="s">
        <v>237</v>
      </c>
      <c r="E991" s="50" t="n">
        <v>9967.17</v>
      </c>
      <c r="F991" s="51" t="n">
        <v>0.175576</v>
      </c>
      <c r="G991" s="51" t="n">
        <v>0</v>
      </c>
      <c r="H991" s="52" t="n">
        <v>0.898</v>
      </c>
      <c r="I991" s="53" t="n">
        <v>575</v>
      </c>
      <c r="J991" s="47" t="s">
        <v>235</v>
      </c>
      <c r="K991" s="54" t="n">
        <v>27.57</v>
      </c>
      <c r="L991" s="55" t="n">
        <f aca="false">IF(COUNT(F991)=0,50,IF(F991&gt;=0,100,IF(F991&gt;=-0.02,50,0)))</f>
        <v>100</v>
      </c>
      <c r="M991" s="55" t="n">
        <f aca="false">IF(COUNT(G991)=0,50,IF(G991&gt;-0.06,100,IF(G991&gt;-0.15,50,0)))</f>
        <v>100</v>
      </c>
      <c r="N991" s="55" t="n">
        <f aca="false">IF(COUNT(H991)=0,50,IF(H991&gt;=0.6,100,IF(H991&gt;=0.4,50,0)))</f>
        <v>100</v>
      </c>
      <c r="O991" s="55" t="n">
        <f aca="false">IF(COUNT(I991)=0,50,IF(J991="proxy_vix",50,IF(I991&lt;350,100,IF(I991&lt;=450,50,0))))</f>
        <v>0</v>
      </c>
      <c r="P991" s="55" t="n">
        <f aca="false">IF(COUNT(K991)=0,50,IF(K991&lt;20,100,IF(K991&lt;=25,50,0)))</f>
        <v>0</v>
      </c>
      <c r="Q991" s="54"/>
      <c r="R991" s="47"/>
      <c r="S991" s="51" t="n">
        <f aca="false">$E991/$E990-1</f>
        <v>0.00663029514660374</v>
      </c>
      <c r="T991" s="56" t="n">
        <f aca="false">$K991/$K990-1</f>
        <v>0.0681906237892291</v>
      </c>
      <c r="V991" s="57"/>
      <c r="W991" s="57"/>
      <c r="Y991" s="1" t="str">
        <f aca="false">IF(AX991&gt;=70,"EASY",IF(AX991&gt;40,"UNCERTAIN","HARD"))</f>
        <v>EASY</v>
      </c>
      <c r="AA991" s="58" t="n">
        <f aca="false">IF($A991&lt;200,"",AVERAGE($E942:$E991)/AVERAGE($E792:$E991)-1)</f>
        <v>0.050471931830379</v>
      </c>
      <c r="AB991" s="59" t="n">
        <f aca="false">LOOKUP($B991,07_L1政策步階!$A$4:$A$14,07_L1政策步階!$C$4:$C$14)</f>
        <v>1</v>
      </c>
      <c r="AC991" s="57"/>
      <c r="AD991" s="57"/>
      <c r="AE991" s="57"/>
      <c r="AF991" s="57"/>
      <c r="AG991" s="57"/>
      <c r="AH991" s="57"/>
      <c r="AI991" s="57"/>
      <c r="AJ991" s="57"/>
      <c r="AK991" s="57"/>
      <c r="AL991" s="59" t="n">
        <f aca="false">IF(ISNUMBER($AA991),IF($AA991&gt;=0.005,100,IF($AA991&gt;=-0.015,50,0)),"")</f>
        <v>100</v>
      </c>
      <c r="AM991" s="59" t="n">
        <f aca="false">IF(ISNUMBER($AB991),IF($AB991=1,100,IF($AB991=0,50,0)),"")</f>
        <v>100</v>
      </c>
      <c r="AN991" s="0" t="str">
        <f aca="false">IF(ISNUMBER($AC991),IF($AC991&gt;=0.001,100,IF($AC991&gt;=-0.003,50,0)),"")</f>
        <v/>
      </c>
      <c r="AO991" s="0" t="str">
        <f aca="false">IF(ISNUMBER($AD991),IF($AD991&gt;=0.04,100,IF($AD991&gt;=0,50,0)),"")</f>
        <v/>
      </c>
      <c r="AP991" s="0" t="str">
        <f aca="false">IF(ISNUMBER($AE991),IF($AE991&gt;=25,100,IF($AE991&gt;=-75,50,0)),"")</f>
        <v/>
      </c>
      <c r="AQ991" s="0" t="str">
        <f aca="false">IF(ISNUMBER($AF991),IF($AF991&gt;0,100,IF($AF991&gt;=-50,50,0)),"")</f>
        <v/>
      </c>
      <c r="AR991" s="0" t="str">
        <f aca="false">IF(ISNUMBER($AG991),IF($AG991=1,100,IF($AG991=0,50,0)),"")</f>
        <v/>
      </c>
      <c r="AS991" s="0" t="str">
        <f aca="false">IF(ISNUMBER($AH991),IF($AH991&lt;0,100,IF($AH991&lt;=20,50,0)),"")</f>
        <v/>
      </c>
      <c r="AT991" s="0" t="str">
        <f aca="false">IF(ISNUMBER($AI991),IF($AI991&lt;0.95,100,IF($AI991&lt;=1,50,0)),"")</f>
        <v/>
      </c>
      <c r="AU991" s="0" t="str">
        <f aca="false">IF(ISNUMBER($AJ991),IF($AJ991&lt;30,0,IF($AJ991&lt;40,50,IF($AJ991&lt;=90,100,50))),"")</f>
        <v/>
      </c>
      <c r="AV991" s="0" t="str">
        <f aca="false">IF(ISNUMBER($AK991),IF($AK991&gt;-0.2,100,IF($AK991&gt;=-0.4,50,0)),"")</f>
        <v/>
      </c>
      <c r="AW991" s="59" t="n">
        <f aca="false">01_指標庫!$H$4*ISNUMBER($F991)+01_指標庫!$H$5*ISNUMBER($AA991)+01_指標庫!$H$6*ISNUMBER($G991)+01_指標庫!$H$7*ISNUMBER($H991)+01_指標庫!$H$8*ISNUMBER($AF991)+01_指標庫!$H$9*ISNUMBER($AG991)+01_指標庫!$H$10*ISNUMBER($AB991)+01_指標庫!$H$11*ISNUMBER($AC991)+01_指標庫!$H$12*ISNUMBER($AD991)+01_指標庫!$H$13*ISNUMBER($AE991)+01_指標庫!$H$14*ISNUMBER($I991)+01_指標庫!$H$15*ISNUMBER($AH991)+01_指標庫!$H$16*ISNUMBER($K991)+01_指標庫!$H$17*ISNUMBER($AI991)+01_指標庫!$H$18*ISNUMBER($AJ991)+01_指標庫!$H$19*ISNUMBER($AK991)+01_指標庫!$H$20*ISNUMBER($BB991)+01_指標庫!$H$21*ISNUMBER($BC991)</f>
        <v>51</v>
      </c>
      <c r="AX991" s="59" t="n">
        <f aca="false">IF(AW991=0,50,ROUND((01_指標庫!$H$4*IF(ISNUMBER($F991),L991,0)+01_指標庫!$H$5*IF(ISNUMBER($AA991),AL991,0)+01_指標庫!$H$6*IF(ISNUMBER($G991),M991,0)+01_指標庫!$H$7*IF(ISNUMBER($H991),N991,0)+01_指標庫!$H$8*IF(ISNUMBER($AF991),AQ991,0)+01_指標庫!$H$9*IF(ISNUMBER($AG991),AR991,0)+01_指標庫!$H$10*IF(ISNUMBER($AB991),AM991,0)+01_指標庫!$H$11*IF(ISNUMBER($AC991),AN991,0)+01_指標庫!$H$12*IF(ISNUMBER($AD991),AO991,0)+01_指標庫!$H$13*IF(ISNUMBER($AE991),AP991,0)+01_指標庫!$H$14*IF(ISNUMBER($I991),O991,0)+01_指標庫!$H$15*IF(ISNUMBER($AH991),AS991,0)+01_指標庫!$H$16*IF(ISNUMBER($K991),P991,0)+01_指標庫!$H$17*IF(ISNUMBER($AI991),AT991,0)+01_指標庫!$H$18*IF(ISNUMBER($AJ991),AU991,0)+01_指標庫!$H$19*IF(ISNUMBER($AK991),AV991,0)+01_指標庫!$H$20*IF(ISNUMBER($BB991),BB991,0)+01_指標庫!$H$21*IF(ISNUMBER($BC991),BC991,0))/AW991,1))</f>
        <v>72.5</v>
      </c>
      <c r="AY991" s="60"/>
      <c r="AZ991" s="60"/>
      <c r="BA991" s="58" t="n">
        <f aca="false">AVERAGE($E987:$E991)/AVERAGE($E982:$E991)-1</f>
        <v>0.0140327734040195</v>
      </c>
      <c r="BB991" s="59" t="n">
        <f aca="false">IF(ISNUMBER($BA991),IF(OR($S991&lt;=-0.03,$BA991&lt;-0.003),0,IF(OR($S991&lt;=-0.02,$BA991&lt;0.01),50,100)),"")</f>
        <v>100</v>
      </c>
      <c r="BC991" s="0" t="str">
        <f aca="false">IF(OR(COUNT($AZ991)=0,COUNT($AZ990)=0),"",IF(OR($AY991/$AZ990-1&lt;=-0.03,$AZ991/$AZ990-1&lt;=-0.045,IF(COUNT($AZ982:$AZ991)=10,AVERAGE($AZ987:$AZ991)/AVERAGE($AZ982:$AZ991)-1&lt;-0.01,FALSE())),0,IF(OR($AZ991/$AZ990-1&lt;=-0.02,IF(COUNT($AZ982:$AZ991)=10,AVERAGE($AZ987:$AZ991)/AVERAGE($AZ982:$AZ991)-1&lt;0.005,FALSE())),50,100)))</f>
        <v/>
      </c>
    </row>
    <row r="992" customFormat="false" ht="15" hidden="false" customHeight="true" outlineLevel="0" collapsed="false">
      <c r="A992" s="47" t="n">
        <v>988</v>
      </c>
      <c r="B992" s="48" t="n">
        <v>43992</v>
      </c>
      <c r="C992" s="47" t="n">
        <v>2020</v>
      </c>
      <c r="D992" s="49" t="s">
        <v>238</v>
      </c>
      <c r="E992" s="50" t="n">
        <v>10094.26</v>
      </c>
      <c r="F992" s="51" t="n">
        <v>0.188723</v>
      </c>
      <c r="G992" s="51" t="n">
        <v>0</v>
      </c>
      <c r="H992" s="52" t="n">
        <v>0.8163</v>
      </c>
      <c r="I992" s="53" t="n">
        <v>592</v>
      </c>
      <c r="J992" s="47" t="s">
        <v>235</v>
      </c>
      <c r="K992" s="54" t="n">
        <v>27.57</v>
      </c>
      <c r="L992" s="55" t="n">
        <f aca="false">IF(COUNT(F992)=0,50,IF(F992&gt;=0,100,IF(F992&gt;=-0.02,50,0)))</f>
        <v>100</v>
      </c>
      <c r="M992" s="55" t="n">
        <f aca="false">IF(COUNT(G992)=0,50,IF(G992&gt;-0.06,100,IF(G992&gt;-0.15,50,0)))</f>
        <v>100</v>
      </c>
      <c r="N992" s="55" t="n">
        <f aca="false">IF(COUNT(H992)=0,50,IF(H992&gt;=0.6,100,IF(H992&gt;=0.4,50,0)))</f>
        <v>100</v>
      </c>
      <c r="O992" s="55" t="n">
        <f aca="false">IF(COUNT(I992)=0,50,IF(J992="proxy_vix",50,IF(I992&lt;350,100,IF(I992&lt;=450,50,0))))</f>
        <v>0</v>
      </c>
      <c r="P992" s="55" t="n">
        <f aca="false">IF(COUNT(K992)=0,50,IF(K992&lt;20,100,IF(K992&lt;=25,50,0)))</f>
        <v>0</v>
      </c>
      <c r="Q992" s="54"/>
      <c r="R992" s="47"/>
      <c r="S992" s="51" t="n">
        <f aca="false">$E992/$E991-1</f>
        <v>0.0127508610769156</v>
      </c>
      <c r="T992" s="56" t="n">
        <f aca="false">$K992/$K991-1</f>
        <v>0</v>
      </c>
      <c r="V992" s="57"/>
      <c r="W992" s="57"/>
      <c r="Y992" s="1" t="str">
        <f aca="false">IF(AX992&gt;=70,"EASY",IF(AX992&gt;40,"UNCERTAIN","HARD"))</f>
        <v>EASY</v>
      </c>
      <c r="AA992" s="58" t="n">
        <f aca="false">IF($A992&lt;200,"",AVERAGE($E943:$E992)/AVERAGE($E793:$E992)-1)</f>
        <v>0.0540395543381818</v>
      </c>
      <c r="AB992" s="59" t="n">
        <f aca="false">LOOKUP($B992,07_L1政策步階!$A$4:$A$14,07_L1政策步階!$C$4:$C$14)</f>
        <v>1</v>
      </c>
      <c r="AC992" s="57"/>
      <c r="AD992" s="57"/>
      <c r="AE992" s="57"/>
      <c r="AF992" s="57"/>
      <c r="AG992" s="57"/>
      <c r="AH992" s="57"/>
      <c r="AI992" s="57"/>
      <c r="AJ992" s="57"/>
      <c r="AK992" s="57"/>
      <c r="AL992" s="59" t="n">
        <f aca="false">IF(ISNUMBER($AA992),IF($AA992&gt;=0.005,100,IF($AA992&gt;=-0.015,50,0)),"")</f>
        <v>100</v>
      </c>
      <c r="AM992" s="59" t="n">
        <f aca="false">IF(ISNUMBER($AB992),IF($AB992=1,100,IF($AB992=0,50,0)),"")</f>
        <v>100</v>
      </c>
      <c r="AN992" s="0" t="str">
        <f aca="false">IF(ISNUMBER($AC992),IF($AC992&gt;=0.001,100,IF($AC992&gt;=-0.003,50,0)),"")</f>
        <v/>
      </c>
      <c r="AO992" s="0" t="str">
        <f aca="false">IF(ISNUMBER($AD992),IF($AD992&gt;=0.04,100,IF($AD992&gt;=0,50,0)),"")</f>
        <v/>
      </c>
      <c r="AP992" s="0" t="str">
        <f aca="false">IF(ISNUMBER($AE992),IF($AE992&gt;=25,100,IF($AE992&gt;=-75,50,0)),"")</f>
        <v/>
      </c>
      <c r="AQ992" s="0" t="str">
        <f aca="false">IF(ISNUMBER($AF992),IF($AF992&gt;0,100,IF($AF992&gt;=-50,50,0)),"")</f>
        <v/>
      </c>
      <c r="AR992" s="0" t="str">
        <f aca="false">IF(ISNUMBER($AG992),IF($AG992=1,100,IF($AG992=0,50,0)),"")</f>
        <v/>
      </c>
      <c r="AS992" s="0" t="str">
        <f aca="false">IF(ISNUMBER($AH992),IF($AH992&lt;0,100,IF($AH992&lt;=20,50,0)),"")</f>
        <v/>
      </c>
      <c r="AT992" s="0" t="str">
        <f aca="false">IF(ISNUMBER($AI992),IF($AI992&lt;0.95,100,IF($AI992&lt;=1,50,0)),"")</f>
        <v/>
      </c>
      <c r="AU992" s="0" t="str">
        <f aca="false">IF(ISNUMBER($AJ992),IF($AJ992&lt;30,0,IF($AJ992&lt;40,50,IF($AJ992&lt;=90,100,50))),"")</f>
        <v/>
      </c>
      <c r="AV992" s="0" t="str">
        <f aca="false">IF(ISNUMBER($AK992),IF($AK992&gt;-0.2,100,IF($AK992&gt;=-0.4,50,0)),"")</f>
        <v/>
      </c>
      <c r="AW992" s="59" t="n">
        <f aca="false">01_指標庫!$H$4*ISNUMBER($F992)+01_指標庫!$H$5*ISNUMBER($AA992)+01_指標庫!$H$6*ISNUMBER($G992)+01_指標庫!$H$7*ISNUMBER($H992)+01_指標庫!$H$8*ISNUMBER($AF992)+01_指標庫!$H$9*ISNUMBER($AG992)+01_指標庫!$H$10*ISNUMBER($AB992)+01_指標庫!$H$11*ISNUMBER($AC992)+01_指標庫!$H$12*ISNUMBER($AD992)+01_指標庫!$H$13*ISNUMBER($AE992)+01_指標庫!$H$14*ISNUMBER($I992)+01_指標庫!$H$15*ISNUMBER($AH992)+01_指標庫!$H$16*ISNUMBER($K992)+01_指標庫!$H$17*ISNUMBER($AI992)+01_指標庫!$H$18*ISNUMBER($AJ992)+01_指標庫!$H$19*ISNUMBER($AK992)+01_指標庫!$H$20*ISNUMBER($BB992)+01_指標庫!$H$21*ISNUMBER($BC992)</f>
        <v>51</v>
      </c>
      <c r="AX992" s="59" t="n">
        <f aca="false">IF(AW992=0,50,ROUND((01_指標庫!$H$4*IF(ISNUMBER($F992),L992,0)+01_指標庫!$H$5*IF(ISNUMBER($AA992),AL992,0)+01_指標庫!$H$6*IF(ISNUMBER($G992),M992,0)+01_指標庫!$H$7*IF(ISNUMBER($H992),N992,0)+01_指標庫!$H$8*IF(ISNUMBER($AF992),AQ992,0)+01_指標庫!$H$9*IF(ISNUMBER($AG992),AR992,0)+01_指標庫!$H$10*IF(ISNUMBER($AB992),AM992,0)+01_指標庫!$H$11*IF(ISNUMBER($AC992),AN992,0)+01_指標庫!$H$12*IF(ISNUMBER($AD992),AO992,0)+01_指標庫!$H$13*IF(ISNUMBER($AE992),AP992,0)+01_指標庫!$H$14*IF(ISNUMBER($I992),O992,0)+01_指標庫!$H$15*IF(ISNUMBER($AH992),AS992,0)+01_指標庫!$H$16*IF(ISNUMBER($K992),P992,0)+01_指標庫!$H$17*IF(ISNUMBER($AI992),AT992,0)+01_指標庫!$H$18*IF(ISNUMBER($AJ992),AU992,0)+01_指標庫!$H$19*IF(ISNUMBER($AK992),AV992,0)+01_指標庫!$H$20*IF(ISNUMBER($BB992),BB992,0)+01_指標庫!$H$21*IF(ISNUMBER($BC992),BC992,0))/AW992,1))</f>
        <v>72.5</v>
      </c>
      <c r="AY992" s="60"/>
      <c r="AZ992" s="60"/>
      <c r="BA992" s="58" t="n">
        <f aca="false">AVERAGE($E988:$E992)/AVERAGE($E983:$E992)-1</f>
        <v>0.0152426093319031</v>
      </c>
      <c r="BB992" s="59" t="n">
        <f aca="false">IF(ISNUMBER($BA992),IF(OR($S992&lt;=-0.03,$BA992&lt;-0.003),0,IF(OR($S992&lt;=-0.02,$BA992&lt;0.01),50,100)),"")</f>
        <v>100</v>
      </c>
      <c r="BC992" s="0" t="str">
        <f aca="false">IF(OR(COUNT($AZ992)=0,COUNT($AZ991)=0),"",IF(OR($AY992/$AZ991-1&lt;=-0.03,$AZ992/$AZ991-1&lt;=-0.045,IF(COUNT($AZ983:$AZ992)=10,AVERAGE($AZ988:$AZ992)/AVERAGE($AZ983:$AZ992)-1&lt;-0.01,FALSE())),0,IF(OR($AZ992/$AZ991-1&lt;=-0.02,IF(COUNT($AZ983:$AZ992)=10,AVERAGE($AZ988:$AZ992)/AVERAGE($AZ983:$AZ992)-1&lt;0.005,FALSE())),50,100)))</f>
        <v/>
      </c>
    </row>
    <row r="993" customFormat="false" ht="15" hidden="false" customHeight="true" outlineLevel="0" collapsed="false">
      <c r="A993" s="47" t="n">
        <v>989</v>
      </c>
      <c r="B993" s="48" t="n">
        <v>43993</v>
      </c>
      <c r="C993" s="47" t="n">
        <v>2020</v>
      </c>
      <c r="D993" s="49" t="s">
        <v>239</v>
      </c>
      <c r="E993" s="50" t="n">
        <v>9588.48</v>
      </c>
      <c r="F993" s="51" t="n">
        <v>0.127824</v>
      </c>
      <c r="G993" s="51" t="n">
        <v>-0.050106</v>
      </c>
      <c r="H993" s="52" t="n">
        <v>0.7143</v>
      </c>
      <c r="I993" s="53" t="n">
        <v>640</v>
      </c>
      <c r="J993" s="47" t="s">
        <v>235</v>
      </c>
      <c r="K993" s="54" t="n">
        <v>40.79</v>
      </c>
      <c r="L993" s="55" t="n">
        <f aca="false">IF(COUNT(F993)=0,50,IF(F993&gt;=0,100,IF(F993&gt;=-0.02,50,0)))</f>
        <v>100</v>
      </c>
      <c r="M993" s="55" t="n">
        <f aca="false">IF(COUNT(G993)=0,50,IF(G993&gt;-0.06,100,IF(G993&gt;-0.15,50,0)))</f>
        <v>100</v>
      </c>
      <c r="N993" s="55" t="n">
        <f aca="false">IF(COUNT(H993)=0,50,IF(H993&gt;=0.6,100,IF(H993&gt;=0.4,50,0)))</f>
        <v>100</v>
      </c>
      <c r="O993" s="55" t="n">
        <f aca="false">IF(COUNT(I993)=0,50,IF(J993="proxy_vix",50,IF(I993&lt;350,100,IF(I993&lt;=450,50,0))))</f>
        <v>0</v>
      </c>
      <c r="P993" s="55" t="n">
        <f aca="false">IF(COUNT(K993)=0,50,IF(K993&lt;20,100,IF(K993&lt;=25,50,0)))</f>
        <v>0</v>
      </c>
      <c r="Q993" s="54"/>
      <c r="R993" s="47"/>
      <c r="S993" s="51" t="n">
        <f aca="false">$E993/$E992-1</f>
        <v>-0.0501057036375129</v>
      </c>
      <c r="T993" s="56" t="n">
        <f aca="false">$K993/$K992-1</f>
        <v>0.479506710192238</v>
      </c>
      <c r="V993" s="57"/>
      <c r="W993" s="57"/>
      <c r="Y993" s="1" t="str">
        <f aca="false">IF(AX993&gt;=70,"EASY",IF(AX993&gt;40,"UNCERTAIN","HARD"))</f>
        <v>UNCERTAIN</v>
      </c>
      <c r="AA993" s="58" t="n">
        <f aca="false">IF($A993&lt;200,"",AVERAGE($E944:$E993)/AVERAGE($E794:$E993)-1)</f>
        <v>0.0569669821498455</v>
      </c>
      <c r="AB993" s="59" t="n">
        <f aca="false">LOOKUP($B993,07_L1政策步階!$A$4:$A$14,07_L1政策步階!$C$4:$C$14)</f>
        <v>1</v>
      </c>
      <c r="AC993" s="57"/>
      <c r="AD993" s="57"/>
      <c r="AE993" s="57"/>
      <c r="AF993" s="57"/>
      <c r="AG993" s="57"/>
      <c r="AH993" s="57"/>
      <c r="AI993" s="57"/>
      <c r="AJ993" s="57"/>
      <c r="AK993" s="57"/>
      <c r="AL993" s="59" t="n">
        <f aca="false">IF(ISNUMBER($AA993),IF($AA993&gt;=0.005,100,IF($AA993&gt;=-0.015,50,0)),"")</f>
        <v>100</v>
      </c>
      <c r="AM993" s="59" t="n">
        <f aca="false">IF(ISNUMBER($AB993),IF($AB993=1,100,IF($AB993=0,50,0)),"")</f>
        <v>100</v>
      </c>
      <c r="AN993" s="0" t="str">
        <f aca="false">IF(ISNUMBER($AC993),IF($AC993&gt;=0.001,100,IF($AC993&gt;=-0.003,50,0)),"")</f>
        <v/>
      </c>
      <c r="AO993" s="0" t="str">
        <f aca="false">IF(ISNUMBER($AD993),IF($AD993&gt;=0.04,100,IF($AD993&gt;=0,50,0)),"")</f>
        <v/>
      </c>
      <c r="AP993" s="0" t="str">
        <f aca="false">IF(ISNUMBER($AE993),IF($AE993&gt;=25,100,IF($AE993&gt;=-75,50,0)),"")</f>
        <v/>
      </c>
      <c r="AQ993" s="0" t="str">
        <f aca="false">IF(ISNUMBER($AF993),IF($AF993&gt;0,100,IF($AF993&gt;=-50,50,0)),"")</f>
        <v/>
      </c>
      <c r="AR993" s="0" t="str">
        <f aca="false">IF(ISNUMBER($AG993),IF($AG993=1,100,IF($AG993=0,50,0)),"")</f>
        <v/>
      </c>
      <c r="AS993" s="0" t="str">
        <f aca="false">IF(ISNUMBER($AH993),IF($AH993&lt;0,100,IF($AH993&lt;=20,50,0)),"")</f>
        <v/>
      </c>
      <c r="AT993" s="0" t="str">
        <f aca="false">IF(ISNUMBER($AI993),IF($AI993&lt;0.95,100,IF($AI993&lt;=1,50,0)),"")</f>
        <v/>
      </c>
      <c r="AU993" s="0" t="str">
        <f aca="false">IF(ISNUMBER($AJ993),IF($AJ993&lt;30,0,IF($AJ993&lt;40,50,IF($AJ993&lt;=90,100,50))),"")</f>
        <v/>
      </c>
      <c r="AV993" s="0" t="str">
        <f aca="false">IF(ISNUMBER($AK993),IF($AK993&gt;-0.2,100,IF($AK993&gt;=-0.4,50,0)),"")</f>
        <v/>
      </c>
      <c r="AW993" s="59" t="n">
        <f aca="false">01_指標庫!$H$4*ISNUMBER($F993)+01_指標庫!$H$5*ISNUMBER($AA993)+01_指標庫!$H$6*ISNUMBER($G993)+01_指標庫!$H$7*ISNUMBER($H993)+01_指標庫!$H$8*ISNUMBER($AF993)+01_指標庫!$H$9*ISNUMBER($AG993)+01_指標庫!$H$10*ISNUMBER($AB993)+01_指標庫!$H$11*ISNUMBER($AC993)+01_指標庫!$H$12*ISNUMBER($AD993)+01_指標庫!$H$13*ISNUMBER($AE993)+01_指標庫!$H$14*ISNUMBER($I993)+01_指標庫!$H$15*ISNUMBER($AH993)+01_指標庫!$H$16*ISNUMBER($K993)+01_指標庫!$H$17*ISNUMBER($AI993)+01_指標庫!$H$18*ISNUMBER($AJ993)+01_指標庫!$H$19*ISNUMBER($AK993)+01_指標庫!$H$20*ISNUMBER($BB993)+01_指標庫!$H$21*ISNUMBER($BC993)</f>
        <v>51</v>
      </c>
      <c r="AX993" s="59" t="n">
        <f aca="false">IF(AW993=0,50,ROUND((01_指標庫!$H$4*IF(ISNUMBER($F993),L993,0)+01_指標庫!$H$5*IF(ISNUMBER($AA993),AL993,0)+01_指標庫!$H$6*IF(ISNUMBER($G993),M993,0)+01_指標庫!$H$7*IF(ISNUMBER($H993),N993,0)+01_指標庫!$H$8*IF(ISNUMBER($AF993),AQ993,0)+01_指標庫!$H$9*IF(ISNUMBER($AG993),AR993,0)+01_指標庫!$H$10*IF(ISNUMBER($AB993),AM993,0)+01_指標庫!$H$11*IF(ISNUMBER($AC993),AN993,0)+01_指標庫!$H$12*IF(ISNUMBER($AD993),AO993,0)+01_指標庫!$H$13*IF(ISNUMBER($AE993),AP993,0)+01_指標庫!$H$14*IF(ISNUMBER($I993),O993,0)+01_指標庫!$H$15*IF(ISNUMBER($AH993),AS993,0)+01_指標庫!$H$16*IF(ISNUMBER($K993),P993,0)+01_指標庫!$H$17*IF(ISNUMBER($AI993),AT993,0)+01_指標庫!$H$18*IF(ISNUMBER($AJ993),AU993,0)+01_指標庫!$H$19*IF(ISNUMBER($AK993),AV993,0)+01_指標庫!$H$20*IF(ISNUMBER($BB993),BB993,0)+01_指標庫!$H$21*IF(ISNUMBER($BC993),BC993,0))/AW993,1))</f>
        <v>60.8</v>
      </c>
      <c r="AY993" s="60"/>
      <c r="AZ993" s="60"/>
      <c r="BA993" s="58" t="n">
        <f aca="false">AVERAGE($E989:$E993)/AVERAGE($E984:$E993)-1</f>
        <v>0.0126098855744199</v>
      </c>
      <c r="BB993" s="59" t="n">
        <f aca="false">IF(ISNUMBER($BA993),IF(OR($S993&lt;=-0.03,$BA993&lt;-0.003),0,IF(OR($S993&lt;=-0.02,$BA993&lt;0.01),50,100)),"")</f>
        <v>0</v>
      </c>
      <c r="BC993" s="0" t="str">
        <f aca="false">IF(OR(COUNT($AZ993)=0,COUNT($AZ992)=0),"",IF(OR($AY993/$AZ992-1&lt;=-0.03,$AZ993/$AZ992-1&lt;=-0.045,IF(COUNT($AZ984:$AZ993)=10,AVERAGE($AZ989:$AZ993)/AVERAGE($AZ984:$AZ993)-1&lt;-0.01,FALSE())),0,IF(OR($AZ993/$AZ992-1&lt;=-0.02,IF(COUNT($AZ984:$AZ993)=10,AVERAGE($AZ989:$AZ993)/AVERAGE($AZ984:$AZ993)-1&lt;0.005,FALSE())),50,100)))</f>
        <v/>
      </c>
    </row>
    <row r="994" customFormat="false" ht="15" hidden="false" customHeight="true" outlineLevel="0" collapsed="false">
      <c r="A994" s="47" t="n">
        <v>990</v>
      </c>
      <c r="B994" s="48" t="n">
        <v>43994</v>
      </c>
      <c r="C994" s="47" t="n">
        <v>2020</v>
      </c>
      <c r="D994" s="49" t="s">
        <v>234</v>
      </c>
      <c r="E994" s="50" t="n">
        <v>9663.78</v>
      </c>
      <c r="F994" s="51" t="n">
        <v>0.13528</v>
      </c>
      <c r="G994" s="51" t="n">
        <v>-0.042646</v>
      </c>
      <c r="H994" s="52" t="n">
        <v>0.7347</v>
      </c>
      <c r="I994" s="53" t="n">
        <v>628</v>
      </c>
      <c r="J994" s="47" t="s">
        <v>235</v>
      </c>
      <c r="K994" s="54" t="n">
        <v>36.09</v>
      </c>
      <c r="L994" s="55" t="n">
        <f aca="false">IF(COUNT(F994)=0,50,IF(F994&gt;=0,100,IF(F994&gt;=-0.02,50,0)))</f>
        <v>100</v>
      </c>
      <c r="M994" s="55" t="n">
        <f aca="false">IF(COUNT(G994)=0,50,IF(G994&gt;-0.06,100,IF(G994&gt;-0.15,50,0)))</f>
        <v>100</v>
      </c>
      <c r="N994" s="55" t="n">
        <f aca="false">IF(COUNT(H994)=0,50,IF(H994&gt;=0.6,100,IF(H994&gt;=0.4,50,0)))</f>
        <v>100</v>
      </c>
      <c r="O994" s="55" t="n">
        <f aca="false">IF(COUNT(I994)=0,50,IF(J994="proxy_vix",50,IF(I994&lt;350,100,IF(I994&lt;=450,50,0))))</f>
        <v>0</v>
      </c>
      <c r="P994" s="55" t="n">
        <f aca="false">IF(COUNT(K994)=0,50,IF(K994&lt;20,100,IF(K994&lt;=25,50,0)))</f>
        <v>0</v>
      </c>
      <c r="Q994" s="54"/>
      <c r="R994" s="47"/>
      <c r="S994" s="51" t="n">
        <f aca="false">$E994/$E993-1</f>
        <v>0.00785317380857031</v>
      </c>
      <c r="T994" s="56" t="n">
        <f aca="false">$K994/$K993-1</f>
        <v>-0.115224319686198</v>
      </c>
      <c r="V994" s="57"/>
      <c r="W994" s="57"/>
      <c r="Y994" s="1" t="str">
        <f aca="false">IF(AX994&gt;=70,"EASY",IF(AX994&gt;40,"UNCERTAIN","HARD"))</f>
        <v>UNCERTAIN</v>
      </c>
      <c r="AA994" s="58" t="n">
        <f aca="false">IF($A994&lt;200,"",AVERAGE($E945:$E994)/AVERAGE($E795:$E994)-1)</f>
        <v>0.0607807293720419</v>
      </c>
      <c r="AB994" s="59" t="n">
        <f aca="false">LOOKUP($B994,07_L1政策步階!$A$4:$A$14,07_L1政策步階!$C$4:$C$14)</f>
        <v>1</v>
      </c>
      <c r="AC994" s="57"/>
      <c r="AD994" s="57"/>
      <c r="AE994" s="57"/>
      <c r="AF994" s="57"/>
      <c r="AG994" s="57"/>
      <c r="AH994" s="57"/>
      <c r="AI994" s="57"/>
      <c r="AJ994" s="57"/>
      <c r="AK994" s="57"/>
      <c r="AL994" s="59" t="n">
        <f aca="false">IF(ISNUMBER($AA994),IF($AA994&gt;=0.005,100,IF($AA994&gt;=-0.015,50,0)),"")</f>
        <v>100</v>
      </c>
      <c r="AM994" s="59" t="n">
        <f aca="false">IF(ISNUMBER($AB994),IF($AB994=1,100,IF($AB994=0,50,0)),"")</f>
        <v>100</v>
      </c>
      <c r="AN994" s="0" t="str">
        <f aca="false">IF(ISNUMBER($AC994),IF($AC994&gt;=0.001,100,IF($AC994&gt;=-0.003,50,0)),"")</f>
        <v/>
      </c>
      <c r="AO994" s="0" t="str">
        <f aca="false">IF(ISNUMBER($AD994),IF($AD994&gt;=0.04,100,IF($AD994&gt;=0,50,0)),"")</f>
        <v/>
      </c>
      <c r="AP994" s="0" t="str">
        <f aca="false">IF(ISNUMBER($AE994),IF($AE994&gt;=25,100,IF($AE994&gt;=-75,50,0)),"")</f>
        <v/>
      </c>
      <c r="AQ994" s="0" t="str">
        <f aca="false">IF(ISNUMBER($AF994),IF($AF994&gt;0,100,IF($AF994&gt;=-50,50,0)),"")</f>
        <v/>
      </c>
      <c r="AR994" s="0" t="str">
        <f aca="false">IF(ISNUMBER($AG994),IF($AG994=1,100,IF($AG994=0,50,0)),"")</f>
        <v/>
      </c>
      <c r="AS994" s="0" t="str">
        <f aca="false">IF(ISNUMBER($AH994),IF($AH994&lt;0,100,IF($AH994&lt;=20,50,0)),"")</f>
        <v/>
      </c>
      <c r="AT994" s="0" t="str">
        <f aca="false">IF(ISNUMBER($AI994),IF($AI994&lt;0.95,100,IF($AI994&lt;=1,50,0)),"")</f>
        <v/>
      </c>
      <c r="AU994" s="0" t="str">
        <f aca="false">IF(ISNUMBER($AJ994),IF($AJ994&lt;30,0,IF($AJ994&lt;40,50,IF($AJ994&lt;=90,100,50))),"")</f>
        <v/>
      </c>
      <c r="AV994" s="0" t="str">
        <f aca="false">IF(ISNUMBER($AK994),IF($AK994&gt;-0.2,100,IF($AK994&gt;=-0.4,50,0)),"")</f>
        <v/>
      </c>
      <c r="AW994" s="59" t="n">
        <f aca="false">01_指標庫!$H$4*ISNUMBER($F994)+01_指標庫!$H$5*ISNUMBER($AA994)+01_指標庫!$H$6*ISNUMBER($G994)+01_指標庫!$H$7*ISNUMBER($H994)+01_指標庫!$H$8*ISNUMBER($AF994)+01_指標庫!$H$9*ISNUMBER($AG994)+01_指標庫!$H$10*ISNUMBER($AB994)+01_指標庫!$H$11*ISNUMBER($AC994)+01_指標庫!$H$12*ISNUMBER($AD994)+01_指標庫!$H$13*ISNUMBER($AE994)+01_指標庫!$H$14*ISNUMBER($I994)+01_指標庫!$H$15*ISNUMBER($AH994)+01_指標庫!$H$16*ISNUMBER($K994)+01_指標庫!$H$17*ISNUMBER($AI994)+01_指標庫!$H$18*ISNUMBER($AJ994)+01_指標庫!$H$19*ISNUMBER($AK994)+01_指標庫!$H$20*ISNUMBER($BB994)+01_指標庫!$H$21*ISNUMBER($BC994)</f>
        <v>51</v>
      </c>
      <c r="AX994" s="59" t="n">
        <f aca="false">IF(AW994=0,50,ROUND((01_指標庫!$H$4*IF(ISNUMBER($F994),L994,0)+01_指標庫!$H$5*IF(ISNUMBER($AA994),AL994,0)+01_指標庫!$H$6*IF(ISNUMBER($G994),M994,0)+01_指標庫!$H$7*IF(ISNUMBER($H994),N994,0)+01_指標庫!$H$8*IF(ISNUMBER($AF994),AQ994,0)+01_指標庫!$H$9*IF(ISNUMBER($AG994),AR994,0)+01_指標庫!$H$10*IF(ISNUMBER($AB994),AM994,0)+01_指標庫!$H$11*IF(ISNUMBER($AC994),AN994,0)+01_指標庫!$H$12*IF(ISNUMBER($AD994),AO994,0)+01_指標庫!$H$13*IF(ISNUMBER($AE994),AP994,0)+01_指標庫!$H$14*IF(ISNUMBER($I994),O994,0)+01_指標庫!$H$15*IF(ISNUMBER($AH994),AS994,0)+01_指標庫!$H$16*IF(ISNUMBER($K994),P994,0)+01_指標庫!$H$17*IF(ISNUMBER($AI994),AT994,0)+01_指標庫!$H$18*IF(ISNUMBER($AJ994),AU994,0)+01_指標庫!$H$19*IF(ISNUMBER($AK994),AV994,0)+01_指標庫!$H$20*IF(ISNUMBER($BB994),BB994,0)+01_指標庫!$H$21*IF(ISNUMBER($BC994),BC994,0))/AW994,1))</f>
        <v>66.7</v>
      </c>
      <c r="AY994" s="60"/>
      <c r="AZ994" s="60"/>
      <c r="BA994" s="58" t="n">
        <f aca="false">AVERAGE($E990:$E994)/AVERAGE($E985:$E994)-1</f>
        <v>0.00819695555112832</v>
      </c>
      <c r="BB994" s="59" t="n">
        <f aca="false">IF(ISNUMBER($BA994),IF(OR($S994&lt;=-0.03,$BA994&lt;-0.003),0,IF(OR($S994&lt;=-0.02,$BA994&lt;0.01),50,100)),"")</f>
        <v>50</v>
      </c>
      <c r="BC994" s="0" t="str">
        <f aca="false">IF(OR(COUNT($AZ994)=0,COUNT($AZ993)=0),"",IF(OR($AY994/$AZ993-1&lt;=-0.03,$AZ994/$AZ993-1&lt;=-0.045,IF(COUNT($AZ985:$AZ994)=10,AVERAGE($AZ990:$AZ994)/AVERAGE($AZ985:$AZ994)-1&lt;-0.01,FALSE())),0,IF(OR($AZ994/$AZ993-1&lt;=-0.02,IF(COUNT($AZ985:$AZ994)=10,AVERAGE($AZ990:$AZ994)/AVERAGE($AZ985:$AZ994)-1&lt;0.005,FALSE())),50,100)))</f>
        <v/>
      </c>
    </row>
    <row r="995" customFormat="false" ht="15" hidden="false" customHeight="true" outlineLevel="0" collapsed="false">
      <c r="A995" s="47" t="n">
        <v>991</v>
      </c>
      <c r="B995" s="48" t="n">
        <v>43997</v>
      </c>
      <c r="C995" s="47" t="n">
        <v>2020</v>
      </c>
      <c r="D995" s="49" t="s">
        <v>236</v>
      </c>
      <c r="E995" s="50" t="n">
        <v>9776.89</v>
      </c>
      <c r="F995" s="51" t="n">
        <v>0.147093</v>
      </c>
      <c r="G995" s="51" t="n">
        <v>-0.031441</v>
      </c>
      <c r="H995" s="52" t="n">
        <v>0.7551</v>
      </c>
      <c r="I995" s="53" t="n">
        <v>625</v>
      </c>
      <c r="J995" s="47" t="s">
        <v>235</v>
      </c>
      <c r="K995" s="54" t="n">
        <v>34.4</v>
      </c>
      <c r="L995" s="55" t="n">
        <f aca="false">IF(COUNT(F995)=0,50,IF(F995&gt;=0,100,IF(F995&gt;=-0.02,50,0)))</f>
        <v>100</v>
      </c>
      <c r="M995" s="55" t="n">
        <f aca="false">IF(COUNT(G995)=0,50,IF(G995&gt;-0.06,100,IF(G995&gt;-0.15,50,0)))</f>
        <v>100</v>
      </c>
      <c r="N995" s="55" t="n">
        <f aca="false">IF(COUNT(H995)=0,50,IF(H995&gt;=0.6,100,IF(H995&gt;=0.4,50,0)))</f>
        <v>100</v>
      </c>
      <c r="O995" s="55" t="n">
        <f aca="false">IF(COUNT(I995)=0,50,IF(J995="proxy_vix",50,IF(I995&lt;350,100,IF(I995&lt;=450,50,0))))</f>
        <v>0</v>
      </c>
      <c r="P995" s="55" t="n">
        <f aca="false">IF(COUNT(K995)=0,50,IF(K995&lt;20,100,IF(K995&lt;=25,50,0)))</f>
        <v>0</v>
      </c>
      <c r="Q995" s="54"/>
      <c r="R995" s="47"/>
      <c r="S995" s="51" t="n">
        <f aca="false">$E995/$E994-1</f>
        <v>0.0117045296974889</v>
      </c>
      <c r="T995" s="56" t="n">
        <f aca="false">$K995/$K994-1</f>
        <v>-0.0468273760044335</v>
      </c>
      <c r="V995" s="57"/>
      <c r="W995" s="57"/>
      <c r="Y995" s="1" t="str">
        <f aca="false">IF(AX995&gt;=70,"EASY",IF(AX995&gt;40,"UNCERTAIN","HARD"))</f>
        <v>UNCERTAIN</v>
      </c>
      <c r="AA995" s="58" t="n">
        <f aca="false">IF($A995&lt;200,"",AVERAGE($E946:$E995)/AVERAGE($E796:$E995)-1)</f>
        <v>0.0644430225714292</v>
      </c>
      <c r="AB995" s="59" t="n">
        <f aca="false">LOOKUP($B995,07_L1政策步階!$A$4:$A$14,07_L1政策步階!$C$4:$C$14)</f>
        <v>1</v>
      </c>
      <c r="AC995" s="57"/>
      <c r="AD995" s="57"/>
      <c r="AE995" s="57"/>
      <c r="AF995" s="57"/>
      <c r="AG995" s="57"/>
      <c r="AH995" s="57"/>
      <c r="AI995" s="57"/>
      <c r="AJ995" s="57"/>
      <c r="AK995" s="57"/>
      <c r="AL995" s="59" t="n">
        <f aca="false">IF(ISNUMBER($AA995),IF($AA995&gt;=0.005,100,IF($AA995&gt;=-0.015,50,0)),"")</f>
        <v>100</v>
      </c>
      <c r="AM995" s="59" t="n">
        <f aca="false">IF(ISNUMBER($AB995),IF($AB995=1,100,IF($AB995=0,50,0)),"")</f>
        <v>100</v>
      </c>
      <c r="AN995" s="0" t="str">
        <f aca="false">IF(ISNUMBER($AC995),IF($AC995&gt;=0.001,100,IF($AC995&gt;=-0.003,50,0)),"")</f>
        <v/>
      </c>
      <c r="AO995" s="0" t="str">
        <f aca="false">IF(ISNUMBER($AD995),IF($AD995&gt;=0.04,100,IF($AD995&gt;=0,50,0)),"")</f>
        <v/>
      </c>
      <c r="AP995" s="0" t="str">
        <f aca="false">IF(ISNUMBER($AE995),IF($AE995&gt;=25,100,IF($AE995&gt;=-75,50,0)),"")</f>
        <v/>
      </c>
      <c r="AQ995" s="0" t="str">
        <f aca="false">IF(ISNUMBER($AF995),IF($AF995&gt;0,100,IF($AF995&gt;=-50,50,0)),"")</f>
        <v/>
      </c>
      <c r="AR995" s="0" t="str">
        <f aca="false">IF(ISNUMBER($AG995),IF($AG995=1,100,IF($AG995=0,50,0)),"")</f>
        <v/>
      </c>
      <c r="AS995" s="0" t="str">
        <f aca="false">IF(ISNUMBER($AH995),IF($AH995&lt;0,100,IF($AH995&lt;=20,50,0)),"")</f>
        <v/>
      </c>
      <c r="AT995" s="0" t="str">
        <f aca="false">IF(ISNUMBER($AI995),IF($AI995&lt;0.95,100,IF($AI995&lt;=1,50,0)),"")</f>
        <v/>
      </c>
      <c r="AU995" s="0" t="str">
        <f aca="false">IF(ISNUMBER($AJ995),IF($AJ995&lt;30,0,IF($AJ995&lt;40,50,IF($AJ995&lt;=90,100,50))),"")</f>
        <v/>
      </c>
      <c r="AV995" s="0" t="str">
        <f aca="false">IF(ISNUMBER($AK995),IF($AK995&gt;-0.2,100,IF($AK995&gt;=-0.4,50,0)),"")</f>
        <v/>
      </c>
      <c r="AW995" s="59" t="n">
        <f aca="false">01_指標庫!$H$4*ISNUMBER($F995)+01_指標庫!$H$5*ISNUMBER($AA995)+01_指標庫!$H$6*ISNUMBER($G995)+01_指標庫!$H$7*ISNUMBER($H995)+01_指標庫!$H$8*ISNUMBER($AF995)+01_指標庫!$H$9*ISNUMBER($AG995)+01_指標庫!$H$10*ISNUMBER($AB995)+01_指標庫!$H$11*ISNUMBER($AC995)+01_指標庫!$H$12*ISNUMBER($AD995)+01_指標庫!$H$13*ISNUMBER($AE995)+01_指標庫!$H$14*ISNUMBER($I995)+01_指標庫!$H$15*ISNUMBER($AH995)+01_指標庫!$H$16*ISNUMBER($K995)+01_指標庫!$H$17*ISNUMBER($AI995)+01_指標庫!$H$18*ISNUMBER($AJ995)+01_指標庫!$H$19*ISNUMBER($AK995)+01_指標庫!$H$20*ISNUMBER($BB995)+01_指標庫!$H$21*ISNUMBER($BC995)</f>
        <v>51</v>
      </c>
      <c r="AX995" s="59" t="n">
        <f aca="false">IF(AW995=0,50,ROUND((01_指標庫!$H$4*IF(ISNUMBER($F995),L995,0)+01_指標庫!$H$5*IF(ISNUMBER($AA995),AL995,0)+01_指標庫!$H$6*IF(ISNUMBER($G995),M995,0)+01_指標庫!$H$7*IF(ISNUMBER($H995),N995,0)+01_指標庫!$H$8*IF(ISNUMBER($AF995),AQ995,0)+01_指標庫!$H$9*IF(ISNUMBER($AG995),AR995,0)+01_指標庫!$H$10*IF(ISNUMBER($AB995),AM995,0)+01_指標庫!$H$11*IF(ISNUMBER($AC995),AN995,0)+01_指標庫!$H$12*IF(ISNUMBER($AD995),AO995,0)+01_指標庫!$H$13*IF(ISNUMBER($AE995),AP995,0)+01_指標庫!$H$14*IF(ISNUMBER($I995),O995,0)+01_指標庫!$H$15*IF(ISNUMBER($AH995),AS995,0)+01_指標庫!$H$16*IF(ISNUMBER($K995),P995,0)+01_指標庫!$H$17*IF(ISNUMBER($AI995),AT995,0)+01_指標庫!$H$18*IF(ISNUMBER($AJ995),AU995,0)+01_指標庫!$H$19*IF(ISNUMBER($AK995),AV995,0)+01_指標庫!$H$20*IF(ISNUMBER($BB995),BB995,0)+01_指標庫!$H$21*IF(ISNUMBER($BC995),BC995,0))/AW995,1))</f>
        <v>66.7</v>
      </c>
      <c r="AY995" s="60"/>
      <c r="AZ995" s="60"/>
      <c r="BA995" s="58" t="n">
        <f aca="false">AVERAGE($E991:$E995)/AVERAGE($E986:$E995)-1</f>
        <v>0.00381369037242818</v>
      </c>
      <c r="BB995" s="59" t="n">
        <f aca="false">IF(ISNUMBER($BA995),IF(OR($S995&lt;=-0.03,$BA995&lt;-0.003),0,IF(OR($S995&lt;=-0.02,$BA995&lt;0.01),50,100)),"")</f>
        <v>50</v>
      </c>
      <c r="BC995" s="0" t="str">
        <f aca="false">IF(OR(COUNT($AZ995)=0,COUNT($AZ994)=0),"",IF(OR($AY995/$AZ994-1&lt;=-0.03,$AZ995/$AZ994-1&lt;=-0.045,IF(COUNT($AZ986:$AZ995)=10,AVERAGE($AZ991:$AZ995)/AVERAGE($AZ986:$AZ995)-1&lt;-0.01,FALSE())),0,IF(OR($AZ995/$AZ994-1&lt;=-0.02,IF(COUNT($AZ986:$AZ995)=10,AVERAGE($AZ991:$AZ995)/AVERAGE($AZ986:$AZ995)-1&lt;0.005,FALSE())),50,100)))</f>
        <v/>
      </c>
    </row>
    <row r="996" customFormat="false" ht="15" hidden="false" customHeight="true" outlineLevel="0" collapsed="false">
      <c r="A996" s="47" t="n">
        <v>992</v>
      </c>
      <c r="B996" s="48" t="n">
        <v>43998</v>
      </c>
      <c r="C996" s="47" t="n">
        <v>2020</v>
      </c>
      <c r="D996" s="49" t="s">
        <v>237</v>
      </c>
      <c r="E996" s="50" t="n">
        <v>9949.37</v>
      </c>
      <c r="F996" s="51" t="n">
        <v>0.165793</v>
      </c>
      <c r="G996" s="51" t="n">
        <v>-0.014354</v>
      </c>
      <c r="H996" s="52" t="n">
        <v>0.7959</v>
      </c>
      <c r="I996" s="53" t="n">
        <v>578</v>
      </c>
      <c r="J996" s="47" t="s">
        <v>235</v>
      </c>
      <c r="K996" s="54" t="n">
        <v>33.67</v>
      </c>
      <c r="L996" s="55" t="n">
        <f aca="false">IF(COUNT(F996)=0,50,IF(F996&gt;=0,100,IF(F996&gt;=-0.02,50,0)))</f>
        <v>100</v>
      </c>
      <c r="M996" s="55" t="n">
        <f aca="false">IF(COUNT(G996)=0,50,IF(G996&gt;-0.06,100,IF(G996&gt;-0.15,50,0)))</f>
        <v>100</v>
      </c>
      <c r="N996" s="55" t="n">
        <f aca="false">IF(COUNT(H996)=0,50,IF(H996&gt;=0.6,100,IF(H996&gt;=0.4,50,0)))</f>
        <v>100</v>
      </c>
      <c r="O996" s="55" t="n">
        <f aca="false">IF(COUNT(I996)=0,50,IF(J996="proxy_vix",50,IF(I996&lt;350,100,IF(I996&lt;=450,50,0))))</f>
        <v>0</v>
      </c>
      <c r="P996" s="55" t="n">
        <f aca="false">IF(COUNT(K996)=0,50,IF(K996&lt;20,100,IF(K996&lt;=25,50,0)))</f>
        <v>0</v>
      </c>
      <c r="Q996" s="54"/>
      <c r="R996" s="47"/>
      <c r="S996" s="51" t="n">
        <f aca="false">$E996/$E995-1</f>
        <v>0.0176416017772525</v>
      </c>
      <c r="T996" s="56" t="n">
        <f aca="false">$K996/$K995-1</f>
        <v>-0.021220930232558</v>
      </c>
      <c r="V996" s="57"/>
      <c r="W996" s="57"/>
      <c r="Y996" s="1" t="str">
        <f aca="false">IF(AX996&gt;=70,"EASY",IF(AX996&gt;40,"UNCERTAIN","HARD"))</f>
        <v>UNCERTAIN</v>
      </c>
      <c r="AA996" s="58" t="n">
        <f aca="false">IF($A996&lt;200,"",AVERAGE($E947:$E996)/AVERAGE($E797:$E996)-1)</f>
        <v>0.0687158209124372</v>
      </c>
      <c r="AB996" s="59" t="n">
        <f aca="false">LOOKUP($B996,07_L1政策步階!$A$4:$A$14,07_L1政策步階!$C$4:$C$14)</f>
        <v>1</v>
      </c>
      <c r="AC996" s="57"/>
      <c r="AD996" s="57"/>
      <c r="AE996" s="57"/>
      <c r="AF996" s="57"/>
      <c r="AG996" s="57"/>
      <c r="AH996" s="57"/>
      <c r="AI996" s="57"/>
      <c r="AJ996" s="57"/>
      <c r="AK996" s="57"/>
      <c r="AL996" s="59" t="n">
        <f aca="false">IF(ISNUMBER($AA996),IF($AA996&gt;=0.005,100,IF($AA996&gt;=-0.015,50,0)),"")</f>
        <v>100</v>
      </c>
      <c r="AM996" s="59" t="n">
        <f aca="false">IF(ISNUMBER($AB996),IF($AB996=1,100,IF($AB996=0,50,0)),"")</f>
        <v>100</v>
      </c>
      <c r="AN996" s="0" t="str">
        <f aca="false">IF(ISNUMBER($AC996),IF($AC996&gt;=0.001,100,IF($AC996&gt;=-0.003,50,0)),"")</f>
        <v/>
      </c>
      <c r="AO996" s="0" t="str">
        <f aca="false">IF(ISNUMBER($AD996),IF($AD996&gt;=0.04,100,IF($AD996&gt;=0,50,0)),"")</f>
        <v/>
      </c>
      <c r="AP996" s="0" t="str">
        <f aca="false">IF(ISNUMBER($AE996),IF($AE996&gt;=25,100,IF($AE996&gt;=-75,50,0)),"")</f>
        <v/>
      </c>
      <c r="AQ996" s="0" t="str">
        <f aca="false">IF(ISNUMBER($AF996),IF($AF996&gt;0,100,IF($AF996&gt;=-50,50,0)),"")</f>
        <v/>
      </c>
      <c r="AR996" s="0" t="str">
        <f aca="false">IF(ISNUMBER($AG996),IF($AG996=1,100,IF($AG996=0,50,0)),"")</f>
        <v/>
      </c>
      <c r="AS996" s="0" t="str">
        <f aca="false">IF(ISNUMBER($AH996),IF($AH996&lt;0,100,IF($AH996&lt;=20,50,0)),"")</f>
        <v/>
      </c>
      <c r="AT996" s="0" t="str">
        <f aca="false">IF(ISNUMBER($AI996),IF($AI996&lt;0.95,100,IF($AI996&lt;=1,50,0)),"")</f>
        <v/>
      </c>
      <c r="AU996" s="0" t="str">
        <f aca="false">IF(ISNUMBER($AJ996),IF($AJ996&lt;30,0,IF($AJ996&lt;40,50,IF($AJ996&lt;=90,100,50))),"")</f>
        <v/>
      </c>
      <c r="AV996" s="0" t="str">
        <f aca="false">IF(ISNUMBER($AK996),IF($AK996&gt;-0.2,100,IF($AK996&gt;=-0.4,50,0)),"")</f>
        <v/>
      </c>
      <c r="AW996" s="59" t="n">
        <f aca="false">01_指標庫!$H$4*ISNUMBER($F996)+01_指標庫!$H$5*ISNUMBER($AA996)+01_指標庫!$H$6*ISNUMBER($G996)+01_指標庫!$H$7*ISNUMBER($H996)+01_指標庫!$H$8*ISNUMBER($AF996)+01_指標庫!$H$9*ISNUMBER($AG996)+01_指標庫!$H$10*ISNUMBER($AB996)+01_指標庫!$H$11*ISNUMBER($AC996)+01_指標庫!$H$12*ISNUMBER($AD996)+01_指標庫!$H$13*ISNUMBER($AE996)+01_指標庫!$H$14*ISNUMBER($I996)+01_指標庫!$H$15*ISNUMBER($AH996)+01_指標庫!$H$16*ISNUMBER($K996)+01_指標庫!$H$17*ISNUMBER($AI996)+01_指標庫!$H$18*ISNUMBER($AJ996)+01_指標庫!$H$19*ISNUMBER($AK996)+01_指標庫!$H$20*ISNUMBER($BB996)+01_指標庫!$H$21*ISNUMBER($BC996)</f>
        <v>51</v>
      </c>
      <c r="AX996" s="59" t="n">
        <f aca="false">IF(AW996=0,50,ROUND((01_指標庫!$H$4*IF(ISNUMBER($F996),L996,0)+01_指標庫!$H$5*IF(ISNUMBER($AA996),AL996,0)+01_指標庫!$H$6*IF(ISNUMBER($G996),M996,0)+01_指標庫!$H$7*IF(ISNUMBER($H996),N996,0)+01_指標庫!$H$8*IF(ISNUMBER($AF996),AQ996,0)+01_指標庫!$H$9*IF(ISNUMBER($AG996),AR996,0)+01_指標庫!$H$10*IF(ISNUMBER($AB996),AM996,0)+01_指標庫!$H$11*IF(ISNUMBER($AC996),AN996,0)+01_指標庫!$H$12*IF(ISNUMBER($AD996),AO996,0)+01_指標庫!$H$13*IF(ISNUMBER($AE996),AP996,0)+01_指標庫!$H$14*IF(ISNUMBER($I996),O996,0)+01_指標庫!$H$15*IF(ISNUMBER($AH996),AS996,0)+01_指標庫!$H$16*IF(ISNUMBER($K996),P996,0)+01_指標庫!$H$17*IF(ISNUMBER($AI996),AT996,0)+01_指標庫!$H$18*IF(ISNUMBER($AJ996),AU996,0)+01_指標庫!$H$19*IF(ISNUMBER($AK996),AV996,0)+01_指標庫!$H$20*IF(ISNUMBER($BB996),BB996,0)+01_指標庫!$H$21*IF(ISNUMBER($BC996),BC996,0))/AW996,1))</f>
        <v>66.7</v>
      </c>
      <c r="AY996" s="60"/>
      <c r="AZ996" s="60"/>
      <c r="BA996" s="58" t="n">
        <f aca="false">AVERAGE($E992:$E996)/AVERAGE($E987:$E996)-1</f>
        <v>0.00046228239470647</v>
      </c>
      <c r="BB996" s="59" t="n">
        <f aca="false">IF(ISNUMBER($BA996),IF(OR($S996&lt;=-0.03,$BA996&lt;-0.003),0,IF(OR($S996&lt;=-0.02,$BA996&lt;0.01),50,100)),"")</f>
        <v>50</v>
      </c>
      <c r="BC996" s="0" t="str">
        <f aca="false">IF(OR(COUNT($AZ996)=0,COUNT($AZ995)=0),"",IF(OR($AY996/$AZ995-1&lt;=-0.03,$AZ996/$AZ995-1&lt;=-0.045,IF(COUNT($AZ987:$AZ996)=10,AVERAGE($AZ992:$AZ996)/AVERAGE($AZ987:$AZ996)-1&lt;-0.01,FALSE())),0,IF(OR($AZ996/$AZ995-1&lt;=-0.02,IF(COUNT($AZ987:$AZ996)=10,AVERAGE($AZ992:$AZ996)/AVERAGE($AZ987:$AZ996)-1&lt;0.005,FALSE())),50,100)))</f>
        <v/>
      </c>
    </row>
    <row r="997" customFormat="false" ht="15" hidden="false" customHeight="true" outlineLevel="0" collapsed="false">
      <c r="A997" s="47" t="n">
        <v>993</v>
      </c>
      <c r="B997" s="48" t="n">
        <v>43999</v>
      </c>
      <c r="C997" s="47" t="n">
        <v>2020</v>
      </c>
      <c r="D997" s="49" t="s">
        <v>238</v>
      </c>
      <c r="E997" s="50" t="n">
        <v>9982.48</v>
      </c>
      <c r="F997" s="51" t="n">
        <v>0.168105</v>
      </c>
      <c r="G997" s="51" t="n">
        <v>-0.011074</v>
      </c>
      <c r="H997" s="52" t="n">
        <v>0.7755</v>
      </c>
      <c r="I997" s="53" t="n">
        <v>585</v>
      </c>
      <c r="J997" s="47" t="s">
        <v>235</v>
      </c>
      <c r="K997" s="54" t="n">
        <v>33.47</v>
      </c>
      <c r="L997" s="55" t="n">
        <f aca="false">IF(COUNT(F997)=0,50,IF(F997&gt;=0,100,IF(F997&gt;=-0.02,50,0)))</f>
        <v>100</v>
      </c>
      <c r="M997" s="55" t="n">
        <f aca="false">IF(COUNT(G997)=0,50,IF(G997&gt;-0.06,100,IF(G997&gt;-0.15,50,0)))</f>
        <v>100</v>
      </c>
      <c r="N997" s="55" t="n">
        <f aca="false">IF(COUNT(H997)=0,50,IF(H997&gt;=0.6,100,IF(H997&gt;=0.4,50,0)))</f>
        <v>100</v>
      </c>
      <c r="O997" s="55" t="n">
        <f aca="false">IF(COUNT(I997)=0,50,IF(J997="proxy_vix",50,IF(I997&lt;350,100,IF(I997&lt;=450,50,0))))</f>
        <v>0</v>
      </c>
      <c r="P997" s="55" t="n">
        <f aca="false">IF(COUNT(K997)=0,50,IF(K997&lt;20,100,IF(K997&lt;=25,50,0)))</f>
        <v>0</v>
      </c>
      <c r="Q997" s="54"/>
      <c r="R997" s="47"/>
      <c r="S997" s="51" t="n">
        <f aca="false">$E997/$E996-1</f>
        <v>0.00332784889897542</v>
      </c>
      <c r="T997" s="56" t="n">
        <f aca="false">$K997/$K996-1</f>
        <v>-0.00594000594000599</v>
      </c>
      <c r="V997" s="57"/>
      <c r="W997" s="57"/>
      <c r="Y997" s="1" t="str">
        <f aca="false">IF(AX997&gt;=70,"EASY",IF(AX997&gt;40,"UNCERTAIN","HARD"))</f>
        <v>UNCERTAIN</v>
      </c>
      <c r="AA997" s="58" t="n">
        <f aca="false">IF($A997&lt;200,"",AVERAGE($E948:$E997)/AVERAGE($E798:$E997)-1)</f>
        <v>0.0717315077423513</v>
      </c>
      <c r="AB997" s="59" t="n">
        <f aca="false">LOOKUP($B997,07_L1政策步階!$A$4:$A$14,07_L1政策步階!$C$4:$C$14)</f>
        <v>1</v>
      </c>
      <c r="AC997" s="57"/>
      <c r="AD997" s="57"/>
      <c r="AE997" s="57"/>
      <c r="AF997" s="57"/>
      <c r="AG997" s="57"/>
      <c r="AH997" s="57"/>
      <c r="AI997" s="57"/>
      <c r="AJ997" s="57"/>
      <c r="AK997" s="57"/>
      <c r="AL997" s="59" t="n">
        <f aca="false">IF(ISNUMBER($AA997),IF($AA997&gt;=0.005,100,IF($AA997&gt;=-0.015,50,0)),"")</f>
        <v>100</v>
      </c>
      <c r="AM997" s="59" t="n">
        <f aca="false">IF(ISNUMBER($AB997),IF($AB997=1,100,IF($AB997=0,50,0)),"")</f>
        <v>100</v>
      </c>
      <c r="AN997" s="0" t="str">
        <f aca="false">IF(ISNUMBER($AC997),IF($AC997&gt;=0.001,100,IF($AC997&gt;=-0.003,50,0)),"")</f>
        <v/>
      </c>
      <c r="AO997" s="0" t="str">
        <f aca="false">IF(ISNUMBER($AD997),IF($AD997&gt;=0.04,100,IF($AD997&gt;=0,50,0)),"")</f>
        <v/>
      </c>
      <c r="AP997" s="0" t="str">
        <f aca="false">IF(ISNUMBER($AE997),IF($AE997&gt;=25,100,IF($AE997&gt;=-75,50,0)),"")</f>
        <v/>
      </c>
      <c r="AQ997" s="0" t="str">
        <f aca="false">IF(ISNUMBER($AF997),IF($AF997&gt;0,100,IF($AF997&gt;=-50,50,0)),"")</f>
        <v/>
      </c>
      <c r="AR997" s="0" t="str">
        <f aca="false">IF(ISNUMBER($AG997),IF($AG997=1,100,IF($AG997=0,50,0)),"")</f>
        <v/>
      </c>
      <c r="AS997" s="0" t="str">
        <f aca="false">IF(ISNUMBER($AH997),IF($AH997&lt;0,100,IF($AH997&lt;=20,50,0)),"")</f>
        <v/>
      </c>
      <c r="AT997" s="0" t="str">
        <f aca="false">IF(ISNUMBER($AI997),IF($AI997&lt;0.95,100,IF($AI997&lt;=1,50,0)),"")</f>
        <v/>
      </c>
      <c r="AU997" s="0" t="str">
        <f aca="false">IF(ISNUMBER($AJ997),IF($AJ997&lt;30,0,IF($AJ997&lt;40,50,IF($AJ997&lt;=90,100,50))),"")</f>
        <v/>
      </c>
      <c r="AV997" s="0" t="str">
        <f aca="false">IF(ISNUMBER($AK997),IF($AK997&gt;-0.2,100,IF($AK997&gt;=-0.4,50,0)),"")</f>
        <v/>
      </c>
      <c r="AW997" s="59" t="n">
        <f aca="false">01_指標庫!$H$4*ISNUMBER($F997)+01_指標庫!$H$5*ISNUMBER($AA997)+01_指標庫!$H$6*ISNUMBER($G997)+01_指標庫!$H$7*ISNUMBER($H997)+01_指標庫!$H$8*ISNUMBER($AF997)+01_指標庫!$H$9*ISNUMBER($AG997)+01_指標庫!$H$10*ISNUMBER($AB997)+01_指標庫!$H$11*ISNUMBER($AC997)+01_指標庫!$H$12*ISNUMBER($AD997)+01_指標庫!$H$13*ISNUMBER($AE997)+01_指標庫!$H$14*ISNUMBER($I997)+01_指標庫!$H$15*ISNUMBER($AH997)+01_指標庫!$H$16*ISNUMBER($K997)+01_指標庫!$H$17*ISNUMBER($AI997)+01_指標庫!$H$18*ISNUMBER($AJ997)+01_指標庫!$H$19*ISNUMBER($AK997)+01_指標庫!$H$20*ISNUMBER($BB997)+01_指標庫!$H$21*ISNUMBER($BC997)</f>
        <v>51</v>
      </c>
      <c r="AX997" s="59" t="n">
        <f aca="false">IF(AW997=0,50,ROUND((01_指標庫!$H$4*IF(ISNUMBER($F997),L997,0)+01_指標庫!$H$5*IF(ISNUMBER($AA997),AL997,0)+01_指標庫!$H$6*IF(ISNUMBER($G997),M997,0)+01_指標庫!$H$7*IF(ISNUMBER($H997),N997,0)+01_指標庫!$H$8*IF(ISNUMBER($AF997),AQ997,0)+01_指標庫!$H$9*IF(ISNUMBER($AG997),AR997,0)+01_指標庫!$H$10*IF(ISNUMBER($AB997),AM997,0)+01_指標庫!$H$11*IF(ISNUMBER($AC997),AN997,0)+01_指標庫!$H$12*IF(ISNUMBER($AD997),AO997,0)+01_指標庫!$H$13*IF(ISNUMBER($AE997),AP997,0)+01_指標庫!$H$14*IF(ISNUMBER($I997),O997,0)+01_指標庫!$H$15*IF(ISNUMBER($AH997),AS997,0)+01_指標庫!$H$16*IF(ISNUMBER($K997),P997,0)+01_指標庫!$H$17*IF(ISNUMBER($AI997),AT997,0)+01_指標庫!$H$18*IF(ISNUMBER($AJ997),AU997,0)+01_指標庫!$H$19*IF(ISNUMBER($AK997),AV997,0)+01_指標庫!$H$20*IF(ISNUMBER($BB997),BB997,0)+01_指標庫!$H$21*IF(ISNUMBER($BC997),BC997,0))/AW997,1))</f>
        <v>60.8</v>
      </c>
      <c r="AY997" s="60"/>
      <c r="AZ997" s="60"/>
      <c r="BA997" s="58" t="n">
        <f aca="false">AVERAGE($E993:$E997)/AVERAGE($E988:$E997)-1</f>
        <v>-0.00463518266279028</v>
      </c>
      <c r="BB997" s="59" t="n">
        <f aca="false">IF(ISNUMBER($BA997),IF(OR($S997&lt;=-0.03,$BA997&lt;-0.003),0,IF(OR($S997&lt;=-0.02,$BA997&lt;0.01),50,100)),"")</f>
        <v>0</v>
      </c>
      <c r="BC997" s="0" t="str">
        <f aca="false">IF(OR(COUNT($AZ997)=0,COUNT($AZ996)=0),"",IF(OR($AY997/$AZ996-1&lt;=-0.03,$AZ997/$AZ996-1&lt;=-0.045,IF(COUNT($AZ988:$AZ997)=10,AVERAGE($AZ993:$AZ997)/AVERAGE($AZ988:$AZ997)-1&lt;-0.01,FALSE())),0,IF(OR($AZ997/$AZ996-1&lt;=-0.02,IF(COUNT($AZ988:$AZ997)=10,AVERAGE($AZ993:$AZ997)/AVERAGE($AZ988:$AZ997)-1&lt;0.005,FALSE())),50,100)))</f>
        <v/>
      </c>
    </row>
    <row r="998" customFormat="false" ht="15" hidden="false" customHeight="true" outlineLevel="0" collapsed="false">
      <c r="A998" s="47" t="n">
        <v>994</v>
      </c>
      <c r="B998" s="48" t="n">
        <v>44000</v>
      </c>
      <c r="C998" s="47" t="n">
        <v>2020</v>
      </c>
      <c r="D998" s="49" t="s">
        <v>239</v>
      </c>
      <c r="E998" s="50" t="n">
        <v>10012.05</v>
      </c>
      <c r="F998" s="51" t="n">
        <v>0.16992</v>
      </c>
      <c r="G998" s="51" t="n">
        <v>-0.008144</v>
      </c>
      <c r="H998" s="52" t="n">
        <v>0.7755</v>
      </c>
      <c r="I998" s="53" t="n">
        <v>601</v>
      </c>
      <c r="J998" s="47" t="s">
        <v>235</v>
      </c>
      <c r="K998" s="54" t="n">
        <v>32.94</v>
      </c>
      <c r="L998" s="55" t="n">
        <f aca="false">IF(COUNT(F998)=0,50,IF(F998&gt;=0,100,IF(F998&gt;=-0.02,50,0)))</f>
        <v>100</v>
      </c>
      <c r="M998" s="55" t="n">
        <f aca="false">IF(COUNT(G998)=0,50,IF(G998&gt;-0.06,100,IF(G998&gt;-0.15,50,0)))</f>
        <v>100</v>
      </c>
      <c r="N998" s="55" t="n">
        <f aca="false">IF(COUNT(H998)=0,50,IF(H998&gt;=0.6,100,IF(H998&gt;=0.4,50,0)))</f>
        <v>100</v>
      </c>
      <c r="O998" s="55" t="n">
        <f aca="false">IF(COUNT(I998)=0,50,IF(J998="proxy_vix",50,IF(I998&lt;350,100,IF(I998&lt;=450,50,0))))</f>
        <v>0</v>
      </c>
      <c r="P998" s="55" t="n">
        <f aca="false">IF(COUNT(K998)=0,50,IF(K998&lt;20,100,IF(K998&lt;=25,50,0)))</f>
        <v>0</v>
      </c>
      <c r="Q998" s="54"/>
      <c r="R998" s="47"/>
      <c r="S998" s="51" t="n">
        <f aca="false">$E998/$E997-1</f>
        <v>0.00296218975645335</v>
      </c>
      <c r="T998" s="56" t="n">
        <f aca="false">$K998/$K997-1</f>
        <v>-0.0158350761876308</v>
      </c>
      <c r="V998" s="57"/>
      <c r="W998" s="57"/>
      <c r="Y998" s="1" t="str">
        <f aca="false">IF(AX998&gt;=70,"EASY",IF(AX998&gt;40,"UNCERTAIN","HARD"))</f>
        <v>UNCERTAIN</v>
      </c>
      <c r="AA998" s="58" t="n">
        <f aca="false">IF($A998&lt;200,"",AVERAGE($E949:$E998)/AVERAGE($E799:$E998)-1)</f>
        <v>0.0748140906056549</v>
      </c>
      <c r="AB998" s="59" t="n">
        <f aca="false">LOOKUP($B998,07_L1政策步階!$A$4:$A$14,07_L1政策步階!$C$4:$C$14)</f>
        <v>1</v>
      </c>
      <c r="AC998" s="57"/>
      <c r="AD998" s="57"/>
      <c r="AE998" s="57"/>
      <c r="AF998" s="57"/>
      <c r="AG998" s="57"/>
      <c r="AH998" s="57"/>
      <c r="AI998" s="57"/>
      <c r="AJ998" s="57"/>
      <c r="AK998" s="57"/>
      <c r="AL998" s="59" t="n">
        <f aca="false">IF(ISNUMBER($AA998),IF($AA998&gt;=0.005,100,IF($AA998&gt;=-0.015,50,0)),"")</f>
        <v>100</v>
      </c>
      <c r="AM998" s="59" t="n">
        <f aca="false">IF(ISNUMBER($AB998),IF($AB998=1,100,IF($AB998=0,50,0)),"")</f>
        <v>100</v>
      </c>
      <c r="AN998" s="0" t="str">
        <f aca="false">IF(ISNUMBER($AC998),IF($AC998&gt;=0.001,100,IF($AC998&gt;=-0.003,50,0)),"")</f>
        <v/>
      </c>
      <c r="AO998" s="0" t="str">
        <f aca="false">IF(ISNUMBER($AD998),IF($AD998&gt;=0.04,100,IF($AD998&gt;=0,50,0)),"")</f>
        <v/>
      </c>
      <c r="AP998" s="0" t="str">
        <f aca="false">IF(ISNUMBER($AE998),IF($AE998&gt;=25,100,IF($AE998&gt;=-75,50,0)),"")</f>
        <v/>
      </c>
      <c r="AQ998" s="0" t="str">
        <f aca="false">IF(ISNUMBER($AF998),IF($AF998&gt;0,100,IF($AF998&gt;=-50,50,0)),"")</f>
        <v/>
      </c>
      <c r="AR998" s="0" t="str">
        <f aca="false">IF(ISNUMBER($AG998),IF($AG998=1,100,IF($AG998=0,50,0)),"")</f>
        <v/>
      </c>
      <c r="AS998" s="0" t="str">
        <f aca="false">IF(ISNUMBER($AH998),IF($AH998&lt;0,100,IF($AH998&lt;=20,50,0)),"")</f>
        <v/>
      </c>
      <c r="AT998" s="0" t="str">
        <f aca="false">IF(ISNUMBER($AI998),IF($AI998&lt;0.95,100,IF($AI998&lt;=1,50,0)),"")</f>
        <v/>
      </c>
      <c r="AU998" s="0" t="str">
        <f aca="false">IF(ISNUMBER($AJ998),IF($AJ998&lt;30,0,IF($AJ998&lt;40,50,IF($AJ998&lt;=90,100,50))),"")</f>
        <v/>
      </c>
      <c r="AV998" s="0" t="str">
        <f aca="false">IF(ISNUMBER($AK998),IF($AK998&gt;-0.2,100,IF($AK998&gt;=-0.4,50,0)),"")</f>
        <v/>
      </c>
      <c r="AW998" s="59" t="n">
        <f aca="false">01_指標庫!$H$4*ISNUMBER($F998)+01_指標庫!$H$5*ISNUMBER($AA998)+01_指標庫!$H$6*ISNUMBER($G998)+01_指標庫!$H$7*ISNUMBER($H998)+01_指標庫!$H$8*ISNUMBER($AF998)+01_指標庫!$H$9*ISNUMBER($AG998)+01_指標庫!$H$10*ISNUMBER($AB998)+01_指標庫!$H$11*ISNUMBER($AC998)+01_指標庫!$H$12*ISNUMBER($AD998)+01_指標庫!$H$13*ISNUMBER($AE998)+01_指標庫!$H$14*ISNUMBER($I998)+01_指標庫!$H$15*ISNUMBER($AH998)+01_指標庫!$H$16*ISNUMBER($K998)+01_指標庫!$H$17*ISNUMBER($AI998)+01_指標庫!$H$18*ISNUMBER($AJ998)+01_指標庫!$H$19*ISNUMBER($AK998)+01_指標庫!$H$20*ISNUMBER($BB998)+01_指標庫!$H$21*ISNUMBER($BC998)</f>
        <v>51</v>
      </c>
      <c r="AX998" s="59" t="n">
        <f aca="false">IF(AW998=0,50,ROUND((01_指標庫!$H$4*IF(ISNUMBER($F998),L998,0)+01_指標庫!$H$5*IF(ISNUMBER($AA998),AL998,0)+01_指標庫!$H$6*IF(ISNUMBER($G998),M998,0)+01_指標庫!$H$7*IF(ISNUMBER($H998),N998,0)+01_指標庫!$H$8*IF(ISNUMBER($AF998),AQ998,0)+01_指標庫!$H$9*IF(ISNUMBER($AG998),AR998,0)+01_指標庫!$H$10*IF(ISNUMBER($AB998),AM998,0)+01_指標庫!$H$11*IF(ISNUMBER($AC998),AN998,0)+01_指標庫!$H$12*IF(ISNUMBER($AD998),AO998,0)+01_指標庫!$H$13*IF(ISNUMBER($AE998),AP998,0)+01_指標庫!$H$14*IF(ISNUMBER($I998),O998,0)+01_指標庫!$H$15*IF(ISNUMBER($AH998),AS998,0)+01_指標庫!$H$16*IF(ISNUMBER($K998),P998,0)+01_指標庫!$H$17*IF(ISNUMBER($AI998),AT998,0)+01_指標庫!$H$18*IF(ISNUMBER($AJ998),AU998,0)+01_指標庫!$H$19*IF(ISNUMBER($AK998),AV998,0)+01_指標庫!$H$20*IF(ISNUMBER($BB998),BB998,0)+01_指標庫!$H$21*IF(ISNUMBER($BC998),BC998,0))/AW998,1))</f>
        <v>66.7</v>
      </c>
      <c r="AY998" s="60"/>
      <c r="AZ998" s="60"/>
      <c r="BA998" s="58" t="n">
        <f aca="false">AVERAGE($E994:$E998)/AVERAGE($E989:$E998)-1</f>
        <v>8.85982730525203E-005</v>
      </c>
      <c r="BB998" s="59" t="n">
        <f aca="false">IF(ISNUMBER($BA998),IF(OR($S998&lt;=-0.03,$BA998&lt;-0.003),0,IF(OR($S998&lt;=-0.02,$BA998&lt;0.01),50,100)),"")</f>
        <v>50</v>
      </c>
      <c r="BC998" s="0" t="str">
        <f aca="false">IF(OR(COUNT($AZ998)=0,COUNT($AZ997)=0),"",IF(OR($AY998/$AZ997-1&lt;=-0.03,$AZ998/$AZ997-1&lt;=-0.045,IF(COUNT($AZ989:$AZ998)=10,AVERAGE($AZ994:$AZ998)/AVERAGE($AZ989:$AZ998)-1&lt;-0.01,FALSE())),0,IF(OR($AZ998/$AZ997-1&lt;=-0.02,IF(COUNT($AZ989:$AZ998)=10,AVERAGE($AZ994:$AZ998)/AVERAGE($AZ989:$AZ998)-1&lt;0.005,FALSE())),50,100)))</f>
        <v/>
      </c>
    </row>
    <row r="999" customFormat="false" ht="15" hidden="false" customHeight="true" outlineLevel="0" collapsed="false">
      <c r="A999" s="47" t="n">
        <v>995</v>
      </c>
      <c r="B999" s="48" t="n">
        <v>44001</v>
      </c>
      <c r="C999" s="47" t="n">
        <v>2020</v>
      </c>
      <c r="D999" s="49" t="s">
        <v>234</v>
      </c>
      <c r="E999" s="50" t="n">
        <v>10008.64</v>
      </c>
      <c r="F999" s="51" t="n">
        <v>0.167959</v>
      </c>
      <c r="G999" s="51" t="n">
        <v>-0.008482</v>
      </c>
      <c r="H999" s="52" t="n">
        <v>0.7755</v>
      </c>
      <c r="I999" s="53" t="n">
        <v>602</v>
      </c>
      <c r="J999" s="47" t="s">
        <v>235</v>
      </c>
      <c r="K999" s="54" t="n">
        <v>35.12</v>
      </c>
      <c r="L999" s="55" t="n">
        <f aca="false">IF(COUNT(F999)=0,50,IF(F999&gt;=0,100,IF(F999&gt;=-0.02,50,0)))</f>
        <v>100</v>
      </c>
      <c r="M999" s="55" t="n">
        <f aca="false">IF(COUNT(G999)=0,50,IF(G999&gt;-0.06,100,IF(G999&gt;-0.15,50,0)))</f>
        <v>100</v>
      </c>
      <c r="N999" s="55" t="n">
        <f aca="false">IF(COUNT(H999)=0,50,IF(H999&gt;=0.6,100,IF(H999&gt;=0.4,50,0)))</f>
        <v>100</v>
      </c>
      <c r="O999" s="55" t="n">
        <f aca="false">IF(COUNT(I999)=0,50,IF(J999="proxy_vix",50,IF(I999&lt;350,100,IF(I999&lt;=450,50,0))))</f>
        <v>0</v>
      </c>
      <c r="P999" s="55" t="n">
        <f aca="false">IF(COUNT(K999)=0,50,IF(K999&lt;20,100,IF(K999&lt;=25,50,0)))</f>
        <v>0</v>
      </c>
      <c r="Q999" s="54"/>
      <c r="R999" s="47"/>
      <c r="S999" s="51" t="n">
        <f aca="false">$E999/$E998-1</f>
        <v>-0.000340589589544638</v>
      </c>
      <c r="T999" s="56" t="n">
        <f aca="false">$K999/$K998-1</f>
        <v>0.066180935033394</v>
      </c>
      <c r="V999" s="57"/>
      <c r="W999" s="57"/>
      <c r="Y999" s="1" t="str">
        <f aca="false">IF(AX999&gt;=70,"EASY",IF(AX999&gt;40,"UNCERTAIN","HARD"))</f>
        <v>UNCERTAIN</v>
      </c>
      <c r="AA999" s="58" t="n">
        <f aca="false">IF($A999&lt;200,"",AVERAGE($E950:$E999)/AVERAGE($E800:$E999)-1)</f>
        <v>0.0775305961906267</v>
      </c>
      <c r="AB999" s="59" t="n">
        <f aca="false">LOOKUP($B999,07_L1政策步階!$A$4:$A$14,07_L1政策步階!$C$4:$C$14)</f>
        <v>1</v>
      </c>
      <c r="AC999" s="57"/>
      <c r="AD999" s="57"/>
      <c r="AE999" s="57"/>
      <c r="AF999" s="57"/>
      <c r="AG999" s="57"/>
      <c r="AH999" s="57"/>
      <c r="AI999" s="57"/>
      <c r="AJ999" s="57"/>
      <c r="AK999" s="57"/>
      <c r="AL999" s="59" t="n">
        <f aca="false">IF(ISNUMBER($AA999),IF($AA999&gt;=0.005,100,IF($AA999&gt;=-0.015,50,0)),"")</f>
        <v>100</v>
      </c>
      <c r="AM999" s="59" t="n">
        <f aca="false">IF(ISNUMBER($AB999),IF($AB999=1,100,IF($AB999=0,50,0)),"")</f>
        <v>100</v>
      </c>
      <c r="AN999" s="0" t="str">
        <f aca="false">IF(ISNUMBER($AC999),IF($AC999&gt;=0.001,100,IF($AC999&gt;=-0.003,50,0)),"")</f>
        <v/>
      </c>
      <c r="AO999" s="0" t="str">
        <f aca="false">IF(ISNUMBER($AD999),IF($AD999&gt;=0.04,100,IF($AD999&gt;=0,50,0)),"")</f>
        <v/>
      </c>
      <c r="AP999" s="0" t="str">
        <f aca="false">IF(ISNUMBER($AE999),IF($AE999&gt;=25,100,IF($AE999&gt;=-75,50,0)),"")</f>
        <v/>
      </c>
      <c r="AQ999" s="0" t="str">
        <f aca="false">IF(ISNUMBER($AF999),IF($AF999&gt;0,100,IF($AF999&gt;=-50,50,0)),"")</f>
        <v/>
      </c>
      <c r="AR999" s="0" t="str">
        <f aca="false">IF(ISNUMBER($AG999),IF($AG999=1,100,IF($AG999=0,50,0)),"")</f>
        <v/>
      </c>
      <c r="AS999" s="0" t="str">
        <f aca="false">IF(ISNUMBER($AH999),IF($AH999&lt;0,100,IF($AH999&lt;=20,50,0)),"")</f>
        <v/>
      </c>
      <c r="AT999" s="0" t="str">
        <f aca="false">IF(ISNUMBER($AI999),IF($AI999&lt;0.95,100,IF($AI999&lt;=1,50,0)),"")</f>
        <v/>
      </c>
      <c r="AU999" s="0" t="str">
        <f aca="false">IF(ISNUMBER($AJ999),IF($AJ999&lt;30,0,IF($AJ999&lt;40,50,IF($AJ999&lt;=90,100,50))),"")</f>
        <v/>
      </c>
      <c r="AV999" s="0" t="str">
        <f aca="false">IF(ISNUMBER($AK999),IF($AK999&gt;-0.2,100,IF($AK999&gt;=-0.4,50,0)),"")</f>
        <v/>
      </c>
      <c r="AW999" s="59" t="n">
        <f aca="false">01_指標庫!$H$4*ISNUMBER($F999)+01_指標庫!$H$5*ISNUMBER($AA999)+01_指標庫!$H$6*ISNUMBER($G999)+01_指標庫!$H$7*ISNUMBER($H999)+01_指標庫!$H$8*ISNUMBER($AF999)+01_指標庫!$H$9*ISNUMBER($AG999)+01_指標庫!$H$10*ISNUMBER($AB999)+01_指標庫!$H$11*ISNUMBER($AC999)+01_指標庫!$H$12*ISNUMBER($AD999)+01_指標庫!$H$13*ISNUMBER($AE999)+01_指標庫!$H$14*ISNUMBER($I999)+01_指標庫!$H$15*ISNUMBER($AH999)+01_指標庫!$H$16*ISNUMBER($K999)+01_指標庫!$H$17*ISNUMBER($AI999)+01_指標庫!$H$18*ISNUMBER($AJ999)+01_指標庫!$H$19*ISNUMBER($AK999)+01_指標庫!$H$20*ISNUMBER($BB999)+01_指標庫!$H$21*ISNUMBER($BC999)</f>
        <v>51</v>
      </c>
      <c r="AX999" s="59" t="n">
        <f aca="false">IF(AW999=0,50,ROUND((01_指標庫!$H$4*IF(ISNUMBER($F999),L999,0)+01_指標庫!$H$5*IF(ISNUMBER($AA999),AL999,0)+01_指標庫!$H$6*IF(ISNUMBER($G999),M999,0)+01_指標庫!$H$7*IF(ISNUMBER($H999),N999,0)+01_指標庫!$H$8*IF(ISNUMBER($AF999),AQ999,0)+01_指標庫!$H$9*IF(ISNUMBER($AG999),AR999,0)+01_指標庫!$H$10*IF(ISNUMBER($AB999),AM999,0)+01_指標庫!$H$11*IF(ISNUMBER($AC999),AN999,0)+01_指標庫!$H$12*IF(ISNUMBER($AD999),AO999,0)+01_指標庫!$H$13*IF(ISNUMBER($AE999),AP999,0)+01_指標庫!$H$14*IF(ISNUMBER($I999),O999,0)+01_指標庫!$H$15*IF(ISNUMBER($AH999),AS999,0)+01_指標庫!$H$16*IF(ISNUMBER($K999),P999,0)+01_指標庫!$H$17*IF(ISNUMBER($AI999),AT999,0)+01_指標庫!$H$18*IF(ISNUMBER($AJ999),AU999,0)+01_指標庫!$H$19*IF(ISNUMBER($AK999),AV999,0)+01_指標庫!$H$20*IF(ISNUMBER($BB999),BB999,0)+01_指標庫!$H$21*IF(ISNUMBER($BC999),BC999,0))/AW999,1))</f>
        <v>66.7</v>
      </c>
      <c r="AY999" s="60"/>
      <c r="AZ999" s="60"/>
      <c r="BA999" s="58" t="n">
        <f aca="false">AVERAGE($E995:$E999)/AVERAGE($E990:$E999)-1</f>
        <v>0.00519704756114137</v>
      </c>
      <c r="BB999" s="59" t="n">
        <f aca="false">IF(ISNUMBER($BA999),IF(OR($S999&lt;=-0.03,$BA999&lt;-0.003),0,IF(OR($S999&lt;=-0.02,$BA999&lt;0.01),50,100)),"")</f>
        <v>50</v>
      </c>
      <c r="BC999" s="0" t="str">
        <f aca="false">IF(OR(COUNT($AZ999)=0,COUNT($AZ998)=0),"",IF(OR($AY999/$AZ998-1&lt;=-0.03,$AZ999/$AZ998-1&lt;=-0.045,IF(COUNT($AZ990:$AZ999)=10,AVERAGE($AZ995:$AZ999)/AVERAGE($AZ990:$AZ999)-1&lt;-0.01,FALSE())),0,IF(OR($AZ999/$AZ998-1&lt;=-0.02,IF(COUNT($AZ990:$AZ999)=10,AVERAGE($AZ995:$AZ999)/AVERAGE($AZ990:$AZ999)-1&lt;0.005,FALSE())),50,100)))</f>
        <v/>
      </c>
    </row>
    <row r="1000" customFormat="false" ht="15" hidden="false" customHeight="true" outlineLevel="0" collapsed="false">
      <c r="A1000" s="47" t="n">
        <v>996</v>
      </c>
      <c r="B1000" s="48" t="n">
        <v>44004</v>
      </c>
      <c r="C1000" s="47" t="n">
        <v>2020</v>
      </c>
      <c r="D1000" s="49" t="s">
        <v>236</v>
      </c>
      <c r="E1000" s="50" t="n">
        <v>10130.33</v>
      </c>
      <c r="F1000" s="51" t="n">
        <v>0.180598</v>
      </c>
      <c r="G1000" s="51" t="n">
        <v>0</v>
      </c>
      <c r="H1000" s="52" t="n">
        <v>0.7755</v>
      </c>
      <c r="I1000" s="53" t="n">
        <v>603</v>
      </c>
      <c r="J1000" s="47" t="s">
        <v>235</v>
      </c>
      <c r="K1000" s="54" t="n">
        <v>31.77</v>
      </c>
      <c r="L1000" s="55" t="n">
        <f aca="false">IF(COUNT(F1000)=0,50,IF(F1000&gt;=0,100,IF(F1000&gt;=-0.02,50,0)))</f>
        <v>100</v>
      </c>
      <c r="M1000" s="55" t="n">
        <f aca="false">IF(COUNT(G1000)=0,50,IF(G1000&gt;-0.06,100,IF(G1000&gt;-0.15,50,0)))</f>
        <v>100</v>
      </c>
      <c r="N1000" s="55" t="n">
        <f aca="false">IF(COUNT(H1000)=0,50,IF(H1000&gt;=0.6,100,IF(H1000&gt;=0.4,50,0)))</f>
        <v>100</v>
      </c>
      <c r="O1000" s="55" t="n">
        <f aca="false">IF(COUNT(I1000)=0,50,IF(J1000="proxy_vix",50,IF(I1000&lt;350,100,IF(I1000&lt;=450,50,0))))</f>
        <v>0</v>
      </c>
      <c r="P1000" s="55" t="n">
        <f aca="false">IF(COUNT(K1000)=0,50,IF(K1000&lt;20,100,IF(K1000&lt;=25,50,0)))</f>
        <v>0</v>
      </c>
      <c r="Q1000" s="54"/>
      <c r="R1000" s="47"/>
      <c r="S1000" s="51" t="n">
        <f aca="false">$E1000/$E999-1</f>
        <v>0.012158495060268</v>
      </c>
      <c r="T1000" s="56" t="n">
        <f aca="false">$K1000/$K999-1</f>
        <v>-0.095387243735763</v>
      </c>
      <c r="V1000" s="57"/>
      <c r="W1000" s="57"/>
      <c r="Y1000" s="1" t="str">
        <f aca="false">IF(AX1000&gt;=70,"EASY",IF(AX1000&gt;40,"UNCERTAIN","HARD"))</f>
        <v>EASY</v>
      </c>
      <c r="AA1000" s="58" t="n">
        <f aca="false">IF($A1000&lt;200,"",AVERAGE($E951:$E1000)/AVERAGE($E801:$E1000)-1)</f>
        <v>0.0805161335856242</v>
      </c>
      <c r="AB1000" s="59" t="n">
        <f aca="false">LOOKUP($B1000,07_L1政策步階!$A$4:$A$14,07_L1政策步階!$C$4:$C$14)</f>
        <v>1</v>
      </c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9" t="n">
        <f aca="false">IF(ISNUMBER($AA1000),IF($AA1000&gt;=0.005,100,IF($AA1000&gt;=-0.015,50,0)),"")</f>
        <v>100</v>
      </c>
      <c r="AM1000" s="59" t="n">
        <f aca="false">IF(ISNUMBER($AB1000),IF($AB1000=1,100,IF($AB1000=0,50,0)),"")</f>
        <v>100</v>
      </c>
      <c r="AN1000" s="0" t="str">
        <f aca="false">IF(ISNUMBER($AC1000),IF($AC1000&gt;=0.001,100,IF($AC1000&gt;=-0.003,50,0)),"")</f>
        <v/>
      </c>
      <c r="AO1000" s="0" t="str">
        <f aca="false">IF(ISNUMBER($AD1000),IF($AD1000&gt;=0.04,100,IF($AD1000&gt;=0,50,0)),"")</f>
        <v/>
      </c>
      <c r="AP1000" s="0" t="str">
        <f aca="false">IF(ISNUMBER($AE1000),IF($AE1000&gt;=25,100,IF($AE1000&gt;=-75,50,0)),"")</f>
        <v/>
      </c>
      <c r="AQ1000" s="0" t="str">
        <f aca="false">IF(ISNUMBER($AF1000),IF($AF1000&gt;0,100,IF($AF1000&gt;=-50,50,0)),"")</f>
        <v/>
      </c>
      <c r="AR1000" s="0" t="str">
        <f aca="false">IF(ISNUMBER($AG1000),IF($AG1000=1,100,IF($AG1000=0,50,0)),"")</f>
        <v/>
      </c>
      <c r="AS1000" s="0" t="str">
        <f aca="false">IF(ISNUMBER($AH1000),IF($AH1000&lt;0,100,IF($AH1000&lt;=20,50,0)),"")</f>
        <v/>
      </c>
      <c r="AT1000" s="0" t="str">
        <f aca="false">IF(ISNUMBER($AI1000),IF($AI1000&lt;0.95,100,IF($AI1000&lt;=1,50,0)),"")</f>
        <v/>
      </c>
      <c r="AU1000" s="0" t="str">
        <f aca="false">IF(ISNUMBER($AJ1000),IF($AJ1000&lt;30,0,IF($AJ1000&lt;40,50,IF($AJ1000&lt;=90,100,50))),"")</f>
        <v/>
      </c>
      <c r="AV1000" s="0" t="str">
        <f aca="false">IF(ISNUMBER($AK1000),IF($AK1000&gt;-0.2,100,IF($AK1000&gt;=-0.4,50,0)),"")</f>
        <v/>
      </c>
      <c r="AW1000" s="59" t="n">
        <f aca="false">01_指標庫!$H$4*ISNUMBER($F1000)+01_指標庫!$H$5*ISNUMBER($AA1000)+01_指標庫!$H$6*ISNUMBER($G1000)+01_指標庫!$H$7*ISNUMBER($H1000)+01_指標庫!$H$8*ISNUMBER($AF1000)+01_指標庫!$H$9*ISNUMBER($AG1000)+01_指標庫!$H$10*ISNUMBER($AB1000)+01_指標庫!$H$11*ISNUMBER($AC1000)+01_指標庫!$H$12*ISNUMBER($AD1000)+01_指標庫!$H$13*ISNUMBER($AE1000)+01_指標庫!$H$14*ISNUMBER($I1000)+01_指標庫!$H$15*ISNUMBER($AH1000)+01_指標庫!$H$16*ISNUMBER($K1000)+01_指標庫!$H$17*ISNUMBER($AI1000)+01_指標庫!$H$18*ISNUMBER($AJ1000)+01_指標庫!$H$19*ISNUMBER($AK1000)+01_指標庫!$H$20*ISNUMBER($BB1000)+01_指標庫!$H$21*ISNUMBER($BC1000)</f>
        <v>51</v>
      </c>
      <c r="AX1000" s="59" t="n">
        <f aca="false">IF(AW1000=0,50,ROUND((01_指標庫!$H$4*IF(ISNUMBER($F1000),L1000,0)+01_指標庫!$H$5*IF(ISNUMBER($AA1000),AL1000,0)+01_指標庫!$H$6*IF(ISNUMBER($G1000),M1000,0)+01_指標庫!$H$7*IF(ISNUMBER($H1000),N1000,0)+01_指標庫!$H$8*IF(ISNUMBER($AF1000),AQ1000,0)+01_指標庫!$H$9*IF(ISNUMBER($AG1000),AR1000,0)+01_指標庫!$H$10*IF(ISNUMBER($AB1000),AM1000,0)+01_指標庫!$H$11*IF(ISNUMBER($AC1000),AN1000,0)+01_指標庫!$H$12*IF(ISNUMBER($AD1000),AO1000,0)+01_指標庫!$H$13*IF(ISNUMBER($AE1000),AP1000,0)+01_指標庫!$H$14*IF(ISNUMBER($I1000),O1000,0)+01_指標庫!$H$15*IF(ISNUMBER($AH1000),AS1000,0)+01_指標庫!$H$16*IF(ISNUMBER($K1000),P1000,0)+01_指標庫!$H$17*IF(ISNUMBER($AI1000),AT1000,0)+01_指標庫!$H$18*IF(ISNUMBER($AJ1000),AU1000,0)+01_指標庫!$H$19*IF(ISNUMBER($AK1000),AV1000,0)+01_指標庫!$H$20*IF(ISNUMBER($BB1000),BB1000,0)+01_指標庫!$H$21*IF(ISNUMBER($BC1000),BC1000,0))/AW1000,1))</f>
        <v>72.5</v>
      </c>
      <c r="AY1000" s="60"/>
      <c r="AZ1000" s="60"/>
      <c r="BA1000" s="58" t="n">
        <f aca="false">AVERAGE($E996:$E1000)/AVERAGE($E991:$E1000)-1</f>
        <v>0.0100056012975247</v>
      </c>
      <c r="BB1000" s="59" t="n">
        <f aca="false">IF(ISNUMBER($BA1000),IF(OR($S1000&lt;=-0.03,$BA1000&lt;-0.003),0,IF(OR($S1000&lt;=-0.02,$BA1000&lt;0.01),50,100)),"")</f>
        <v>100</v>
      </c>
      <c r="BC1000" s="0" t="str">
        <f aca="false">IF(OR(COUNT($AZ1000)=0,COUNT($AZ999)=0),"",IF(OR($AY1000/$AZ999-1&lt;=-0.03,$AZ1000/$AZ999-1&lt;=-0.045,IF(COUNT($AZ991:$AZ1000)=10,AVERAGE($AZ996:$AZ1000)/AVERAGE($AZ991:$AZ1000)-1&lt;-0.01,FALSE())),0,IF(OR($AZ1000/$AZ999-1&lt;=-0.02,IF(COUNT($AZ991:$AZ1000)=10,AVERAGE($AZ996:$AZ1000)/AVERAGE($AZ991:$AZ1000)-1&lt;0.005,FALSE())),50,100)))</f>
        <v/>
      </c>
    </row>
    <row r="1001" customFormat="false" ht="15" hidden="false" customHeight="true" outlineLevel="0" collapsed="false">
      <c r="A1001" s="47" t="n">
        <v>997</v>
      </c>
      <c r="B1001" s="48" t="n">
        <v>44005</v>
      </c>
      <c r="C1001" s="47" t="n">
        <v>2020</v>
      </c>
      <c r="D1001" s="49" t="s">
        <v>237</v>
      </c>
      <c r="E1001" s="50" t="n">
        <v>10209.82</v>
      </c>
      <c r="F1001" s="51" t="n">
        <v>0.18823</v>
      </c>
      <c r="G1001" s="51" t="n">
        <v>0</v>
      </c>
      <c r="H1001" s="52" t="n">
        <v>0.7959</v>
      </c>
      <c r="I1001" s="53" t="n">
        <v>602</v>
      </c>
      <c r="J1001" s="47" t="s">
        <v>235</v>
      </c>
      <c r="K1001" s="54" t="n">
        <v>31.37</v>
      </c>
      <c r="L1001" s="55" t="n">
        <f aca="false">IF(COUNT(F1001)=0,50,IF(F1001&gt;=0,100,IF(F1001&gt;=-0.02,50,0)))</f>
        <v>100</v>
      </c>
      <c r="M1001" s="55" t="n">
        <f aca="false">IF(COUNT(G1001)=0,50,IF(G1001&gt;-0.06,100,IF(G1001&gt;-0.15,50,0)))</f>
        <v>100</v>
      </c>
      <c r="N1001" s="55" t="n">
        <f aca="false">IF(COUNT(H1001)=0,50,IF(H1001&gt;=0.6,100,IF(H1001&gt;=0.4,50,0)))</f>
        <v>100</v>
      </c>
      <c r="O1001" s="55" t="n">
        <f aca="false">IF(COUNT(I1001)=0,50,IF(J1001="proxy_vix",50,IF(I1001&lt;350,100,IF(I1001&lt;=450,50,0))))</f>
        <v>0</v>
      </c>
      <c r="P1001" s="55" t="n">
        <f aca="false">IF(COUNT(K1001)=0,50,IF(K1001&lt;20,100,IF(K1001&lt;=25,50,0)))</f>
        <v>0</v>
      </c>
      <c r="Q1001" s="54"/>
      <c r="R1001" s="47"/>
      <c r="S1001" s="51" t="n">
        <f aca="false">$E1001/$E1000-1</f>
        <v>0.0078467335220076</v>
      </c>
      <c r="T1001" s="56" t="n">
        <f aca="false">$K1001/$K1000-1</f>
        <v>-0.0125904941768964</v>
      </c>
      <c r="V1001" s="57"/>
      <c r="W1001" s="57"/>
      <c r="Y1001" s="1" t="str">
        <f aca="false">IF(AX1001&gt;=70,"EASY",IF(AX1001&gt;40,"UNCERTAIN","HARD"))</f>
        <v>EASY</v>
      </c>
      <c r="AA1001" s="58" t="n">
        <f aca="false">IF($A1001&lt;200,"",AVERAGE($E952:$E1001)/AVERAGE($E802:$E1001)-1)</f>
        <v>0.0834031057120959</v>
      </c>
      <c r="AB1001" s="59" t="n">
        <f aca="false">LOOKUP($B1001,07_L1政策步階!$A$4:$A$14,07_L1政策步階!$C$4:$C$14)</f>
        <v>1</v>
      </c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9" t="n">
        <f aca="false">IF(ISNUMBER($AA1001),IF($AA1001&gt;=0.005,100,IF($AA1001&gt;=-0.015,50,0)),"")</f>
        <v>100</v>
      </c>
      <c r="AM1001" s="59" t="n">
        <f aca="false">IF(ISNUMBER($AB1001),IF($AB1001=1,100,IF($AB1001=0,50,0)),"")</f>
        <v>100</v>
      </c>
      <c r="AN1001" s="0" t="str">
        <f aca="false">IF(ISNUMBER($AC1001),IF($AC1001&gt;=0.001,100,IF($AC1001&gt;=-0.003,50,0)),"")</f>
        <v/>
      </c>
      <c r="AO1001" s="0" t="str">
        <f aca="false">IF(ISNUMBER($AD1001),IF($AD1001&gt;=0.04,100,IF($AD1001&gt;=0,50,0)),"")</f>
        <v/>
      </c>
      <c r="AP1001" s="0" t="str">
        <f aca="false">IF(ISNUMBER($AE1001),IF($AE1001&gt;=25,100,IF($AE1001&gt;=-75,50,0)),"")</f>
        <v/>
      </c>
      <c r="AQ1001" s="0" t="str">
        <f aca="false">IF(ISNUMBER($AF1001),IF($AF1001&gt;0,100,IF($AF1001&gt;=-50,50,0)),"")</f>
        <v/>
      </c>
      <c r="AR1001" s="0" t="str">
        <f aca="false">IF(ISNUMBER($AG1001),IF($AG1001=1,100,IF($AG1001=0,50,0)),"")</f>
        <v/>
      </c>
      <c r="AS1001" s="0" t="str">
        <f aca="false">IF(ISNUMBER($AH1001),IF($AH1001&lt;0,100,IF($AH1001&lt;=20,50,0)),"")</f>
        <v/>
      </c>
      <c r="AT1001" s="0" t="str">
        <f aca="false">IF(ISNUMBER($AI1001),IF($AI1001&lt;0.95,100,IF($AI1001&lt;=1,50,0)),"")</f>
        <v/>
      </c>
      <c r="AU1001" s="0" t="str">
        <f aca="false">IF(ISNUMBER($AJ1001),IF($AJ1001&lt;30,0,IF($AJ1001&lt;40,50,IF($AJ1001&lt;=90,100,50))),"")</f>
        <v/>
      </c>
      <c r="AV1001" s="0" t="str">
        <f aca="false">IF(ISNUMBER($AK1001),IF($AK1001&gt;-0.2,100,IF($AK1001&gt;=-0.4,50,0)),"")</f>
        <v/>
      </c>
      <c r="AW1001" s="59" t="n">
        <f aca="false">01_指標庫!$H$4*ISNUMBER($F1001)+01_指標庫!$H$5*ISNUMBER($AA1001)+01_指標庫!$H$6*ISNUMBER($G1001)+01_指標庫!$H$7*ISNUMBER($H1001)+01_指標庫!$H$8*ISNUMBER($AF1001)+01_指標庫!$H$9*ISNUMBER($AG1001)+01_指標庫!$H$10*ISNUMBER($AB1001)+01_指標庫!$H$11*ISNUMBER($AC1001)+01_指標庫!$H$12*ISNUMBER($AD1001)+01_指標庫!$H$13*ISNUMBER($AE1001)+01_指標庫!$H$14*ISNUMBER($I1001)+01_指標庫!$H$15*ISNUMBER($AH1001)+01_指標庫!$H$16*ISNUMBER($K1001)+01_指標庫!$H$17*ISNUMBER($AI1001)+01_指標庫!$H$18*ISNUMBER($AJ1001)+01_指標庫!$H$19*ISNUMBER($AK1001)+01_指標庫!$H$20*ISNUMBER($BB1001)+01_指標庫!$H$21*ISNUMBER($BC1001)</f>
        <v>51</v>
      </c>
      <c r="AX1001" s="59" t="n">
        <f aca="false">IF(AW1001=0,50,ROUND((01_指標庫!$H$4*IF(ISNUMBER($F1001),L1001,0)+01_指標庫!$H$5*IF(ISNUMBER($AA1001),AL1001,0)+01_指標庫!$H$6*IF(ISNUMBER($G1001),M1001,0)+01_指標庫!$H$7*IF(ISNUMBER($H1001),N1001,0)+01_指標庫!$H$8*IF(ISNUMBER($AF1001),AQ1001,0)+01_指標庫!$H$9*IF(ISNUMBER($AG1001),AR1001,0)+01_指標庫!$H$10*IF(ISNUMBER($AB1001),AM1001,0)+01_指標庫!$H$11*IF(ISNUMBER($AC1001),AN1001,0)+01_指標庫!$H$12*IF(ISNUMBER($AD1001),AO1001,0)+01_指標庫!$H$13*IF(ISNUMBER($AE1001),AP1001,0)+01_指標庫!$H$14*IF(ISNUMBER($I1001),O1001,0)+01_指標庫!$H$15*IF(ISNUMBER($AH1001),AS1001,0)+01_指標庫!$H$16*IF(ISNUMBER($K1001),P1001,0)+01_指標庫!$H$17*IF(ISNUMBER($AI1001),AT1001,0)+01_指標庫!$H$18*IF(ISNUMBER($AJ1001),AU1001,0)+01_指標庫!$H$19*IF(ISNUMBER($AK1001),AV1001,0)+01_指標庫!$H$20*IF(ISNUMBER($BB1001),BB1001,0)+01_指標庫!$H$21*IF(ISNUMBER($BC1001),BC1001,0))/AW1001,1))</f>
        <v>72.5</v>
      </c>
      <c r="AY1001" s="60"/>
      <c r="AZ1001" s="60"/>
      <c r="BA1001" s="58" t="n">
        <f aca="false">AVERAGE($E997:$E1001)/AVERAGE($E992:$E1001)-1</f>
        <v>0.0127800225516792</v>
      </c>
      <c r="BB1001" s="59" t="n">
        <f aca="false">IF(ISNUMBER($BA1001),IF(OR($S1001&lt;=-0.03,$BA1001&lt;-0.003),0,IF(OR($S1001&lt;=-0.02,$BA1001&lt;0.01),50,100)),"")</f>
        <v>100</v>
      </c>
      <c r="BC1001" s="0" t="str">
        <f aca="false">IF(OR(COUNT($AZ1001)=0,COUNT($AZ1000)=0),"",IF(OR($AY1001/$AZ1000-1&lt;=-0.03,$AZ1001/$AZ1000-1&lt;=-0.045,IF(COUNT($AZ992:$AZ1001)=10,AVERAGE($AZ997:$AZ1001)/AVERAGE($AZ992:$AZ1001)-1&lt;-0.01,FALSE())),0,IF(OR($AZ1001/$AZ1000-1&lt;=-0.02,IF(COUNT($AZ992:$AZ1001)=10,AVERAGE($AZ997:$AZ1001)/AVERAGE($AZ992:$AZ1001)-1&lt;0.005,FALSE())),50,100)))</f>
        <v/>
      </c>
    </row>
    <row r="1002" customFormat="false" ht="15" hidden="false" customHeight="true" outlineLevel="0" collapsed="false">
      <c r="A1002" s="47" t="n">
        <v>998</v>
      </c>
      <c r="B1002" s="48" t="n">
        <v>44006</v>
      </c>
      <c r="C1002" s="47" t="n">
        <v>2020</v>
      </c>
      <c r="D1002" s="49" t="s">
        <v>238</v>
      </c>
      <c r="E1002" s="50" t="n">
        <v>10002.7</v>
      </c>
      <c r="F1002" s="51" t="n">
        <v>0.162656</v>
      </c>
      <c r="G1002" s="51" t="n">
        <v>-0.020286</v>
      </c>
      <c r="H1002" s="52" t="n">
        <v>0.7347</v>
      </c>
      <c r="I1002" s="53" t="n">
        <v>623</v>
      </c>
      <c r="J1002" s="47" t="s">
        <v>235</v>
      </c>
      <c r="K1002" s="54" t="n">
        <v>33.84</v>
      </c>
      <c r="L1002" s="55" t="n">
        <f aca="false">IF(COUNT(F1002)=0,50,IF(F1002&gt;=0,100,IF(F1002&gt;=-0.02,50,0)))</f>
        <v>100</v>
      </c>
      <c r="M1002" s="55" t="n">
        <f aca="false">IF(COUNT(G1002)=0,50,IF(G1002&gt;-0.06,100,IF(G1002&gt;-0.15,50,0)))</f>
        <v>100</v>
      </c>
      <c r="N1002" s="55" t="n">
        <f aca="false">IF(COUNT(H1002)=0,50,IF(H1002&gt;=0.6,100,IF(H1002&gt;=0.4,50,0)))</f>
        <v>100</v>
      </c>
      <c r="O1002" s="55" t="n">
        <f aca="false">IF(COUNT(I1002)=0,50,IF(J1002="proxy_vix",50,IF(I1002&lt;350,100,IF(I1002&lt;=450,50,0))))</f>
        <v>0</v>
      </c>
      <c r="P1002" s="55" t="n">
        <f aca="false">IF(COUNT(K1002)=0,50,IF(K1002&lt;20,100,IF(K1002&lt;=25,50,0)))</f>
        <v>0</v>
      </c>
      <c r="Q1002" s="54"/>
      <c r="R1002" s="47"/>
      <c r="S1002" s="51" t="n">
        <f aca="false">$E1002/$E1001-1</f>
        <v>-0.02028635176722</v>
      </c>
      <c r="T1002" s="56" t="n">
        <f aca="false">$K1002/$K1001-1</f>
        <v>0.0787376474338541</v>
      </c>
      <c r="V1002" s="57"/>
      <c r="W1002" s="57"/>
      <c r="Y1002" s="1" t="str">
        <f aca="false">IF(AX1002&gt;=70,"EASY",IF(AX1002&gt;40,"UNCERTAIN","HARD"))</f>
        <v>UNCERTAIN</v>
      </c>
      <c r="AA1002" s="58" t="n">
        <f aca="false">IF($A1002&lt;200,"",AVERAGE($E953:$E1002)/AVERAGE($E803:$E1002)-1)</f>
        <v>0.0850831848469771</v>
      </c>
      <c r="AB1002" s="59" t="n">
        <f aca="false">LOOKUP($B1002,07_L1政策步階!$A$4:$A$14,07_L1政策步階!$C$4:$C$14)</f>
        <v>1</v>
      </c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9" t="n">
        <f aca="false">IF(ISNUMBER($AA1002),IF($AA1002&gt;=0.005,100,IF($AA1002&gt;=-0.015,50,0)),"")</f>
        <v>100</v>
      </c>
      <c r="AM1002" s="59" t="n">
        <f aca="false">IF(ISNUMBER($AB1002),IF($AB1002=1,100,IF($AB1002=0,50,0)),"")</f>
        <v>100</v>
      </c>
      <c r="AN1002" s="0" t="str">
        <f aca="false">IF(ISNUMBER($AC1002),IF($AC1002&gt;=0.001,100,IF($AC1002&gt;=-0.003,50,0)),"")</f>
        <v/>
      </c>
      <c r="AO1002" s="0" t="str">
        <f aca="false">IF(ISNUMBER($AD1002),IF($AD1002&gt;=0.04,100,IF($AD1002&gt;=0,50,0)),"")</f>
        <v/>
      </c>
      <c r="AP1002" s="0" t="str">
        <f aca="false">IF(ISNUMBER($AE1002),IF($AE1002&gt;=25,100,IF($AE1002&gt;=-75,50,0)),"")</f>
        <v/>
      </c>
      <c r="AQ1002" s="0" t="str">
        <f aca="false">IF(ISNUMBER($AF1002),IF($AF1002&gt;0,100,IF($AF1002&gt;=-50,50,0)),"")</f>
        <v/>
      </c>
      <c r="AR1002" s="0" t="str">
        <f aca="false">IF(ISNUMBER($AG1002),IF($AG1002=1,100,IF($AG1002=0,50,0)),"")</f>
        <v/>
      </c>
      <c r="AS1002" s="0" t="str">
        <f aca="false">IF(ISNUMBER($AH1002),IF($AH1002&lt;0,100,IF($AH1002&lt;=20,50,0)),"")</f>
        <v/>
      </c>
      <c r="AT1002" s="0" t="str">
        <f aca="false">IF(ISNUMBER($AI1002),IF($AI1002&lt;0.95,100,IF($AI1002&lt;=1,50,0)),"")</f>
        <v/>
      </c>
      <c r="AU1002" s="0" t="str">
        <f aca="false">IF(ISNUMBER($AJ1002),IF($AJ1002&lt;30,0,IF($AJ1002&lt;40,50,IF($AJ1002&lt;=90,100,50))),"")</f>
        <v/>
      </c>
      <c r="AV1002" s="0" t="str">
        <f aca="false">IF(ISNUMBER($AK1002),IF($AK1002&gt;-0.2,100,IF($AK1002&gt;=-0.4,50,0)),"")</f>
        <v/>
      </c>
      <c r="AW1002" s="59" t="n">
        <f aca="false">01_指標庫!$H$4*ISNUMBER($F1002)+01_指標庫!$H$5*ISNUMBER($AA1002)+01_指標庫!$H$6*ISNUMBER($G1002)+01_指標庫!$H$7*ISNUMBER($H1002)+01_指標庫!$H$8*ISNUMBER($AF1002)+01_指標庫!$H$9*ISNUMBER($AG1002)+01_指標庫!$H$10*ISNUMBER($AB1002)+01_指標庫!$H$11*ISNUMBER($AC1002)+01_指標庫!$H$12*ISNUMBER($AD1002)+01_指標庫!$H$13*ISNUMBER($AE1002)+01_指標庫!$H$14*ISNUMBER($I1002)+01_指標庫!$H$15*ISNUMBER($AH1002)+01_指標庫!$H$16*ISNUMBER($K1002)+01_指標庫!$H$17*ISNUMBER($AI1002)+01_指標庫!$H$18*ISNUMBER($AJ1002)+01_指標庫!$H$19*ISNUMBER($AK1002)+01_指標庫!$H$20*ISNUMBER($BB1002)+01_指標庫!$H$21*ISNUMBER($BC1002)</f>
        <v>51</v>
      </c>
      <c r="AX1002" s="59" t="n">
        <f aca="false">IF(AW1002=0,50,ROUND((01_指標庫!$H$4*IF(ISNUMBER($F1002),L1002,0)+01_指標庫!$H$5*IF(ISNUMBER($AA1002),AL1002,0)+01_指標庫!$H$6*IF(ISNUMBER($G1002),M1002,0)+01_指標庫!$H$7*IF(ISNUMBER($H1002),N1002,0)+01_指標庫!$H$8*IF(ISNUMBER($AF1002),AQ1002,0)+01_指標庫!$H$9*IF(ISNUMBER($AG1002),AR1002,0)+01_指標庫!$H$10*IF(ISNUMBER($AB1002),AM1002,0)+01_指標庫!$H$11*IF(ISNUMBER($AC1002),AN1002,0)+01_指標庫!$H$12*IF(ISNUMBER($AD1002),AO1002,0)+01_指標庫!$H$13*IF(ISNUMBER($AE1002),AP1002,0)+01_指標庫!$H$14*IF(ISNUMBER($I1002),O1002,0)+01_指標庫!$H$15*IF(ISNUMBER($AH1002),AS1002,0)+01_指標庫!$H$16*IF(ISNUMBER($K1002),P1002,0)+01_指標庫!$H$17*IF(ISNUMBER($AI1002),AT1002,0)+01_指標庫!$H$18*IF(ISNUMBER($AJ1002),AU1002,0)+01_指標庫!$H$19*IF(ISNUMBER($AK1002),AV1002,0)+01_指標庫!$H$20*IF(ISNUMBER($BB1002),BB1002,0)+01_指標庫!$H$21*IF(ISNUMBER($BC1002),BC1002,0))/AW1002,1))</f>
        <v>66.7</v>
      </c>
      <c r="AY1002" s="60"/>
      <c r="AZ1002" s="60"/>
      <c r="BA1002" s="58" t="n">
        <f aca="false">AVERAGE($E998:$E1002)/AVERAGE($E993:$E1002)-1</f>
        <v>0.0141207802220882</v>
      </c>
      <c r="BB1002" s="59" t="n">
        <f aca="false">IF(ISNUMBER($BA1002),IF(OR($S1002&lt;=-0.03,$BA1002&lt;-0.003),0,IF(OR($S1002&lt;=-0.02,$BA1002&lt;0.01),50,100)),"")</f>
        <v>50</v>
      </c>
      <c r="BC1002" s="0" t="str">
        <f aca="false">IF(OR(COUNT($AZ1002)=0,COUNT($AZ1001)=0),"",IF(OR($AY1002/$AZ1001-1&lt;=-0.03,$AZ1002/$AZ1001-1&lt;=-0.045,IF(COUNT($AZ993:$AZ1002)=10,AVERAGE($AZ998:$AZ1002)/AVERAGE($AZ993:$AZ1002)-1&lt;-0.01,FALSE())),0,IF(OR($AZ1002/$AZ1001-1&lt;=-0.02,IF(COUNT($AZ993:$AZ1002)=10,AVERAGE($AZ998:$AZ1002)/AVERAGE($AZ993:$AZ1002)-1&lt;0.005,FALSE())),50,100)))</f>
        <v/>
      </c>
    </row>
    <row r="1003" customFormat="false" ht="15" hidden="false" customHeight="true" outlineLevel="0" collapsed="false">
      <c r="A1003" s="47" t="n">
        <v>999</v>
      </c>
      <c r="B1003" s="48" t="n">
        <v>44007</v>
      </c>
      <c r="C1003" s="47" t="n">
        <v>2020</v>
      </c>
      <c r="D1003" s="49" t="s">
        <v>239</v>
      </c>
      <c r="E1003" s="50" t="n">
        <v>10101.83</v>
      </c>
      <c r="F1003" s="51" t="n">
        <v>0.17262</v>
      </c>
      <c r="G1003" s="51" t="n">
        <v>-0.010577</v>
      </c>
      <c r="H1003" s="52" t="n">
        <v>0.7755</v>
      </c>
      <c r="I1003" s="53" t="n">
        <v>630</v>
      </c>
      <c r="J1003" s="47" t="s">
        <v>235</v>
      </c>
      <c r="K1003" s="54" t="n">
        <v>32.22</v>
      </c>
      <c r="L1003" s="55" t="n">
        <f aca="false">IF(COUNT(F1003)=0,50,IF(F1003&gt;=0,100,IF(F1003&gt;=-0.02,50,0)))</f>
        <v>100</v>
      </c>
      <c r="M1003" s="55" t="n">
        <f aca="false">IF(COUNT(G1003)=0,50,IF(G1003&gt;-0.06,100,IF(G1003&gt;-0.15,50,0)))</f>
        <v>100</v>
      </c>
      <c r="N1003" s="55" t="n">
        <f aca="false">IF(COUNT(H1003)=0,50,IF(H1003&gt;=0.6,100,IF(H1003&gt;=0.4,50,0)))</f>
        <v>100</v>
      </c>
      <c r="O1003" s="55" t="n">
        <f aca="false">IF(COUNT(I1003)=0,50,IF(J1003="proxy_vix",50,IF(I1003&lt;350,100,IF(I1003&lt;=450,50,0))))</f>
        <v>0</v>
      </c>
      <c r="P1003" s="55" t="n">
        <f aca="false">IF(COUNT(K1003)=0,50,IF(K1003&lt;20,100,IF(K1003&lt;=25,50,0)))</f>
        <v>0</v>
      </c>
      <c r="Q1003" s="54"/>
      <c r="R1003" s="47"/>
      <c r="S1003" s="51" t="n">
        <f aca="false">$E1003/$E1002-1</f>
        <v>0.00991032421246252</v>
      </c>
      <c r="T1003" s="56" t="n">
        <f aca="false">$K1003/$K1002-1</f>
        <v>-0.047872340425532</v>
      </c>
      <c r="V1003" s="57"/>
      <c r="W1003" s="57"/>
      <c r="Y1003" s="1" t="str">
        <f aca="false">IF(AX1003&gt;=70,"EASY",IF(AX1003&gt;40,"UNCERTAIN","HARD"))</f>
        <v>EASY</v>
      </c>
      <c r="AA1003" s="58" t="n">
        <f aca="false">IF($A1003&lt;200,"",AVERAGE($E954:$E1003)/AVERAGE($E804:$E1003)-1)</f>
        <v>0.0871481296357588</v>
      </c>
      <c r="AB1003" s="59" t="n">
        <f aca="false">LOOKUP($B1003,07_L1政策步階!$A$4:$A$14,07_L1政策步階!$C$4:$C$14)</f>
        <v>1</v>
      </c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9" t="n">
        <f aca="false">IF(ISNUMBER($AA1003),IF($AA1003&gt;=0.005,100,IF($AA1003&gt;=-0.015,50,0)),"")</f>
        <v>100</v>
      </c>
      <c r="AM1003" s="59" t="n">
        <f aca="false">IF(ISNUMBER($AB1003),IF($AB1003=1,100,IF($AB1003=0,50,0)),"")</f>
        <v>100</v>
      </c>
      <c r="AN1003" s="0" t="str">
        <f aca="false">IF(ISNUMBER($AC1003),IF($AC1003&gt;=0.001,100,IF($AC1003&gt;=-0.003,50,0)),"")</f>
        <v/>
      </c>
      <c r="AO1003" s="0" t="str">
        <f aca="false">IF(ISNUMBER($AD1003),IF($AD1003&gt;=0.04,100,IF($AD1003&gt;=0,50,0)),"")</f>
        <v/>
      </c>
      <c r="AP1003" s="0" t="str">
        <f aca="false">IF(ISNUMBER($AE1003),IF($AE1003&gt;=25,100,IF($AE1003&gt;=-75,50,0)),"")</f>
        <v/>
      </c>
      <c r="AQ1003" s="0" t="str">
        <f aca="false">IF(ISNUMBER($AF1003),IF($AF1003&gt;0,100,IF($AF1003&gt;=-50,50,0)),"")</f>
        <v/>
      </c>
      <c r="AR1003" s="0" t="str">
        <f aca="false">IF(ISNUMBER($AG1003),IF($AG1003=1,100,IF($AG1003=0,50,0)),"")</f>
        <v/>
      </c>
      <c r="AS1003" s="0" t="str">
        <f aca="false">IF(ISNUMBER($AH1003),IF($AH1003&lt;0,100,IF($AH1003&lt;=20,50,0)),"")</f>
        <v/>
      </c>
      <c r="AT1003" s="0" t="str">
        <f aca="false">IF(ISNUMBER($AI1003),IF($AI1003&lt;0.95,100,IF($AI1003&lt;=1,50,0)),"")</f>
        <v/>
      </c>
      <c r="AU1003" s="0" t="str">
        <f aca="false">IF(ISNUMBER($AJ1003),IF($AJ1003&lt;30,0,IF($AJ1003&lt;40,50,IF($AJ1003&lt;=90,100,50))),"")</f>
        <v/>
      </c>
      <c r="AV1003" s="0" t="str">
        <f aca="false">IF(ISNUMBER($AK1003),IF($AK1003&gt;-0.2,100,IF($AK1003&gt;=-0.4,50,0)),"")</f>
        <v/>
      </c>
      <c r="AW1003" s="59" t="n">
        <f aca="false">01_指標庫!$H$4*ISNUMBER($F1003)+01_指標庫!$H$5*ISNUMBER($AA1003)+01_指標庫!$H$6*ISNUMBER($G1003)+01_指標庫!$H$7*ISNUMBER($H1003)+01_指標庫!$H$8*ISNUMBER($AF1003)+01_指標庫!$H$9*ISNUMBER($AG1003)+01_指標庫!$H$10*ISNUMBER($AB1003)+01_指標庫!$H$11*ISNUMBER($AC1003)+01_指標庫!$H$12*ISNUMBER($AD1003)+01_指標庫!$H$13*ISNUMBER($AE1003)+01_指標庫!$H$14*ISNUMBER($I1003)+01_指標庫!$H$15*ISNUMBER($AH1003)+01_指標庫!$H$16*ISNUMBER($K1003)+01_指標庫!$H$17*ISNUMBER($AI1003)+01_指標庫!$H$18*ISNUMBER($AJ1003)+01_指標庫!$H$19*ISNUMBER($AK1003)+01_指標庫!$H$20*ISNUMBER($BB1003)+01_指標庫!$H$21*ISNUMBER($BC1003)</f>
        <v>51</v>
      </c>
      <c r="AX1003" s="59" t="n">
        <f aca="false">IF(AW1003=0,50,ROUND((01_指標庫!$H$4*IF(ISNUMBER($F1003),L1003,0)+01_指標庫!$H$5*IF(ISNUMBER($AA1003),AL1003,0)+01_指標庫!$H$6*IF(ISNUMBER($G1003),M1003,0)+01_指標庫!$H$7*IF(ISNUMBER($H1003),N1003,0)+01_指標庫!$H$8*IF(ISNUMBER($AF1003),AQ1003,0)+01_指標庫!$H$9*IF(ISNUMBER($AG1003),AR1003,0)+01_指標庫!$H$10*IF(ISNUMBER($AB1003),AM1003,0)+01_指標庫!$H$11*IF(ISNUMBER($AC1003),AN1003,0)+01_指標庫!$H$12*IF(ISNUMBER($AD1003),AO1003,0)+01_指標庫!$H$13*IF(ISNUMBER($AE1003),AP1003,0)+01_指標庫!$H$14*IF(ISNUMBER($I1003),O1003,0)+01_指標庫!$H$15*IF(ISNUMBER($AH1003),AS1003,0)+01_指標庫!$H$16*IF(ISNUMBER($K1003),P1003,0)+01_指標庫!$H$17*IF(ISNUMBER($AI1003),AT1003,0)+01_指標庫!$H$18*IF(ISNUMBER($AJ1003),AU1003,0)+01_指標庫!$H$19*IF(ISNUMBER($AK1003),AV1003,0)+01_指標庫!$H$20*IF(ISNUMBER($BB1003),BB1003,0)+01_指標庫!$H$21*IF(ISNUMBER($BC1003),BC1003,0))/AW1003,1))</f>
        <v>72.5</v>
      </c>
      <c r="AY1003" s="60"/>
      <c r="AZ1003" s="60"/>
      <c r="BA1003" s="58" t="n">
        <f aca="false">AVERAGE($E999:$E1003)/AVERAGE($E994:$E1003)-1</f>
        <v>0.010704853638233</v>
      </c>
      <c r="BB1003" s="59" t="n">
        <f aca="false">IF(ISNUMBER($BA1003),IF(OR($S1003&lt;=-0.03,$BA1003&lt;-0.003),0,IF(OR($S1003&lt;=-0.02,$BA1003&lt;0.01),50,100)),"")</f>
        <v>100</v>
      </c>
      <c r="BC1003" s="0" t="str">
        <f aca="false">IF(OR(COUNT($AZ1003)=0,COUNT($AZ1002)=0),"",IF(OR($AY1003/$AZ1002-1&lt;=-0.03,$AZ1003/$AZ1002-1&lt;=-0.045,IF(COUNT($AZ994:$AZ1003)=10,AVERAGE($AZ999:$AZ1003)/AVERAGE($AZ994:$AZ1003)-1&lt;-0.01,FALSE())),0,IF(OR($AZ1003/$AZ1002-1&lt;=-0.02,IF(COUNT($AZ994:$AZ1003)=10,AVERAGE($AZ999:$AZ1003)/AVERAGE($AZ994:$AZ1003)-1&lt;0.005,FALSE())),50,100)))</f>
        <v/>
      </c>
    </row>
    <row r="1004" customFormat="false" ht="15" hidden="false" customHeight="true" outlineLevel="0" collapsed="false">
      <c r="A1004" s="47" t="n">
        <v>1000</v>
      </c>
      <c r="B1004" s="48" t="n">
        <v>44008</v>
      </c>
      <c r="C1004" s="47" t="n">
        <v>2020</v>
      </c>
      <c r="D1004" s="49" t="s">
        <v>234</v>
      </c>
      <c r="E1004" s="50" t="n">
        <v>9849.36</v>
      </c>
      <c r="F1004" s="51" t="n">
        <v>0.142013</v>
      </c>
      <c r="G1004" s="51" t="n">
        <v>-0.035305</v>
      </c>
      <c r="H1004" s="52" t="n">
        <v>0.7143</v>
      </c>
      <c r="I1004" s="53" t="n">
        <v>641</v>
      </c>
      <c r="J1004" s="47" t="s">
        <v>235</v>
      </c>
      <c r="K1004" s="54" t="n">
        <v>34.73</v>
      </c>
      <c r="L1004" s="55" t="n">
        <f aca="false">IF(COUNT(F1004)=0,50,IF(F1004&gt;=0,100,IF(F1004&gt;=-0.02,50,0)))</f>
        <v>100</v>
      </c>
      <c r="M1004" s="55" t="n">
        <f aca="false">IF(COUNT(G1004)=0,50,IF(G1004&gt;-0.06,100,IF(G1004&gt;-0.15,50,0)))</f>
        <v>100</v>
      </c>
      <c r="N1004" s="55" t="n">
        <f aca="false">IF(COUNT(H1004)=0,50,IF(H1004&gt;=0.6,100,IF(H1004&gt;=0.4,50,0)))</f>
        <v>100</v>
      </c>
      <c r="O1004" s="55" t="n">
        <f aca="false">IF(COUNT(I1004)=0,50,IF(J1004="proxy_vix",50,IF(I1004&lt;350,100,IF(I1004&lt;=450,50,0))))</f>
        <v>0</v>
      </c>
      <c r="P1004" s="55" t="n">
        <f aca="false">IF(COUNT(K1004)=0,50,IF(K1004&lt;20,100,IF(K1004&lt;=25,50,0)))</f>
        <v>0</v>
      </c>
      <c r="Q1004" s="54"/>
      <c r="R1004" s="47"/>
      <c r="S1004" s="51" t="n">
        <f aca="false">$E1004/$E1003-1</f>
        <v>-0.0249925013586646</v>
      </c>
      <c r="T1004" s="56" t="n">
        <f aca="false">$K1004/$K1003-1</f>
        <v>0.0779019242706394</v>
      </c>
      <c r="V1004" s="57"/>
      <c r="W1004" s="57"/>
      <c r="Y1004" s="1" t="str">
        <f aca="false">IF(AX1004&gt;=70,"EASY",IF(AX1004&gt;40,"UNCERTAIN","HARD"))</f>
        <v>UNCERTAIN</v>
      </c>
      <c r="AA1004" s="58" t="n">
        <f aca="false">IF($A1004&lt;200,"",AVERAGE($E955:$E1004)/AVERAGE($E805:$E1004)-1)</f>
        <v>0.088442905560151</v>
      </c>
      <c r="AB1004" s="59" t="n">
        <f aca="false">LOOKUP($B1004,07_L1政策步階!$A$4:$A$14,07_L1政策步階!$C$4:$C$14)</f>
        <v>1</v>
      </c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9" t="n">
        <f aca="false">IF(ISNUMBER($AA1004),IF($AA1004&gt;=0.005,100,IF($AA1004&gt;=-0.015,50,0)),"")</f>
        <v>100</v>
      </c>
      <c r="AM1004" s="59" t="n">
        <f aca="false">IF(ISNUMBER($AB1004),IF($AB1004=1,100,IF($AB1004=0,50,0)),"")</f>
        <v>100</v>
      </c>
      <c r="AN1004" s="0" t="str">
        <f aca="false">IF(ISNUMBER($AC1004),IF($AC1004&gt;=0.001,100,IF($AC1004&gt;=-0.003,50,0)),"")</f>
        <v/>
      </c>
      <c r="AO1004" s="0" t="str">
        <f aca="false">IF(ISNUMBER($AD1004),IF($AD1004&gt;=0.04,100,IF($AD1004&gt;=0,50,0)),"")</f>
        <v/>
      </c>
      <c r="AP1004" s="0" t="str">
        <f aca="false">IF(ISNUMBER($AE1004),IF($AE1004&gt;=25,100,IF($AE1004&gt;=-75,50,0)),"")</f>
        <v/>
      </c>
      <c r="AQ1004" s="0" t="str">
        <f aca="false">IF(ISNUMBER($AF1004),IF($AF1004&gt;0,100,IF($AF1004&gt;=-50,50,0)),"")</f>
        <v/>
      </c>
      <c r="AR1004" s="0" t="str">
        <f aca="false">IF(ISNUMBER($AG1004),IF($AG1004=1,100,IF($AG1004=0,50,0)),"")</f>
        <v/>
      </c>
      <c r="AS1004" s="0" t="str">
        <f aca="false">IF(ISNUMBER($AH1004),IF($AH1004&lt;0,100,IF($AH1004&lt;=20,50,0)),"")</f>
        <v/>
      </c>
      <c r="AT1004" s="0" t="str">
        <f aca="false">IF(ISNUMBER($AI1004),IF($AI1004&lt;0.95,100,IF($AI1004&lt;=1,50,0)),"")</f>
        <v/>
      </c>
      <c r="AU1004" s="0" t="str">
        <f aca="false">IF(ISNUMBER($AJ1004),IF($AJ1004&lt;30,0,IF($AJ1004&lt;40,50,IF($AJ1004&lt;=90,100,50))),"")</f>
        <v/>
      </c>
      <c r="AV1004" s="0" t="str">
        <f aca="false">IF(ISNUMBER($AK1004),IF($AK1004&gt;-0.2,100,IF($AK1004&gt;=-0.4,50,0)),"")</f>
        <v/>
      </c>
      <c r="AW1004" s="59" t="n">
        <f aca="false">01_指標庫!$H$4*ISNUMBER($F1004)+01_指標庫!$H$5*ISNUMBER($AA1004)+01_指標庫!$H$6*ISNUMBER($G1004)+01_指標庫!$H$7*ISNUMBER($H1004)+01_指標庫!$H$8*ISNUMBER($AF1004)+01_指標庫!$H$9*ISNUMBER($AG1004)+01_指標庫!$H$10*ISNUMBER($AB1004)+01_指標庫!$H$11*ISNUMBER($AC1004)+01_指標庫!$H$12*ISNUMBER($AD1004)+01_指標庫!$H$13*ISNUMBER($AE1004)+01_指標庫!$H$14*ISNUMBER($I1004)+01_指標庫!$H$15*ISNUMBER($AH1004)+01_指標庫!$H$16*ISNUMBER($K1004)+01_指標庫!$H$17*ISNUMBER($AI1004)+01_指標庫!$H$18*ISNUMBER($AJ1004)+01_指標庫!$H$19*ISNUMBER($AK1004)+01_指標庫!$H$20*ISNUMBER($BB1004)+01_指標庫!$H$21*ISNUMBER($BC1004)</f>
        <v>51</v>
      </c>
      <c r="AX1004" s="59" t="n">
        <f aca="false">IF(AW1004=0,50,ROUND((01_指標庫!$H$4*IF(ISNUMBER($F1004),L1004,0)+01_指標庫!$H$5*IF(ISNUMBER($AA1004),AL1004,0)+01_指標庫!$H$6*IF(ISNUMBER($G1004),M1004,0)+01_指標庫!$H$7*IF(ISNUMBER($H1004),N1004,0)+01_指標庫!$H$8*IF(ISNUMBER($AF1004),AQ1004,0)+01_指標庫!$H$9*IF(ISNUMBER($AG1004),AR1004,0)+01_指標庫!$H$10*IF(ISNUMBER($AB1004),AM1004,0)+01_指標庫!$H$11*IF(ISNUMBER($AC1004),AN1004,0)+01_指標庫!$H$12*IF(ISNUMBER($AD1004),AO1004,0)+01_指標庫!$H$13*IF(ISNUMBER($AE1004),AP1004,0)+01_指標庫!$H$14*IF(ISNUMBER($I1004),O1004,0)+01_指標庫!$H$15*IF(ISNUMBER($AH1004),AS1004,0)+01_指標庫!$H$16*IF(ISNUMBER($K1004),P1004,0)+01_指標庫!$H$17*IF(ISNUMBER($AI1004),AT1004,0)+01_指標庫!$H$18*IF(ISNUMBER($AJ1004),AU1004,0)+01_指標庫!$H$19*IF(ISNUMBER($AK1004),AV1004,0)+01_指標庫!$H$20*IF(ISNUMBER($BB1004),BB1004,0)+01_指標庫!$H$21*IF(ISNUMBER($BC1004),BC1004,0))/AW1004,1))</f>
        <v>66.7</v>
      </c>
      <c r="AY1004" s="60"/>
      <c r="AZ1004" s="60"/>
      <c r="BA1004" s="58" t="n">
        <f aca="false">AVERAGE($E1000:$E1004)/AVERAGE($E995:$E1004)-1</f>
        <v>0.00564477517126738</v>
      </c>
      <c r="BB1004" s="59" t="n">
        <f aca="false">IF(ISNUMBER($BA1004),IF(OR($S1004&lt;=-0.03,$BA1004&lt;-0.003),0,IF(OR($S1004&lt;=-0.02,$BA1004&lt;0.01),50,100)),"")</f>
        <v>50</v>
      </c>
      <c r="BC1004" s="0" t="str">
        <f aca="false">IF(OR(COUNT($AZ1004)=0,COUNT($AZ1003)=0),"",IF(OR($AY1004/$AZ1003-1&lt;=-0.03,$AZ1004/$AZ1003-1&lt;=-0.045,IF(COUNT($AZ995:$AZ1004)=10,AVERAGE($AZ1000:$AZ1004)/AVERAGE($AZ995:$AZ1004)-1&lt;-0.01,FALSE())),0,IF(OR($AZ1004/$AZ1003-1&lt;=-0.02,IF(COUNT($AZ995:$AZ1004)=10,AVERAGE($AZ1000:$AZ1004)/AVERAGE($AZ995:$AZ1004)-1&lt;0.005,FALSE())),50,100)))</f>
        <v/>
      </c>
    </row>
    <row r="1005" customFormat="false" ht="15" hidden="false" customHeight="true" outlineLevel="0" collapsed="false">
      <c r="A1005" s="47" t="n">
        <v>1001</v>
      </c>
      <c r="B1005" s="48" t="n">
        <v>44011</v>
      </c>
      <c r="C1005" s="47" t="n">
        <v>2020</v>
      </c>
      <c r="D1005" s="49" t="s">
        <v>236</v>
      </c>
      <c r="E1005" s="50" t="n">
        <v>9961.16</v>
      </c>
      <c r="F1005" s="51" t="n">
        <v>0.153609</v>
      </c>
      <c r="G1005" s="51" t="n">
        <v>-0.024355</v>
      </c>
      <c r="H1005" s="52" t="n">
        <v>0.7755</v>
      </c>
      <c r="I1005" s="53" t="n">
        <v>652</v>
      </c>
      <c r="J1005" s="47" t="s">
        <v>235</v>
      </c>
      <c r="K1005" s="54" t="n">
        <v>31.78</v>
      </c>
      <c r="L1005" s="55" t="n">
        <f aca="false">IF(COUNT(F1005)=0,50,IF(F1005&gt;=0,100,IF(F1005&gt;=-0.02,50,0)))</f>
        <v>100</v>
      </c>
      <c r="M1005" s="55" t="n">
        <f aca="false">IF(COUNT(G1005)=0,50,IF(G1005&gt;-0.06,100,IF(G1005&gt;-0.15,50,0)))</f>
        <v>100</v>
      </c>
      <c r="N1005" s="55" t="n">
        <f aca="false">IF(COUNT(H1005)=0,50,IF(H1005&gt;=0.6,100,IF(H1005&gt;=0.4,50,0)))</f>
        <v>100</v>
      </c>
      <c r="O1005" s="55" t="n">
        <f aca="false">IF(COUNT(I1005)=0,50,IF(J1005="proxy_vix",50,IF(I1005&lt;350,100,IF(I1005&lt;=450,50,0))))</f>
        <v>0</v>
      </c>
      <c r="P1005" s="55" t="n">
        <f aca="false">IF(COUNT(K1005)=0,50,IF(K1005&lt;20,100,IF(K1005&lt;=25,50,0)))</f>
        <v>0</v>
      </c>
      <c r="Q1005" s="54"/>
      <c r="R1005" s="47"/>
      <c r="S1005" s="51" t="n">
        <f aca="false">$E1005/$E1004-1</f>
        <v>0.0113509913334471</v>
      </c>
      <c r="T1005" s="56" t="n">
        <f aca="false">$K1005/$K1004-1</f>
        <v>-0.0849409732219981</v>
      </c>
      <c r="V1005" s="57"/>
      <c r="W1005" s="57"/>
      <c r="Y1005" s="1" t="str">
        <f aca="false">IF(AX1005&gt;=70,"EASY",IF(AX1005&gt;40,"UNCERTAIN","HARD"))</f>
        <v>UNCERTAIN</v>
      </c>
      <c r="AA1005" s="58" t="n">
        <f aca="false">IF($A1005&lt;200,"",AVERAGE($E956:$E1005)/AVERAGE($E806:$E1005)-1)</f>
        <v>0.0897691807207368</v>
      </c>
      <c r="AB1005" s="59" t="n">
        <f aca="false">LOOKUP($B1005,07_L1政策步階!$A$4:$A$14,07_L1政策步階!$C$4:$C$14)</f>
        <v>1</v>
      </c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9" t="n">
        <f aca="false">IF(ISNUMBER($AA1005),IF($AA1005&gt;=0.005,100,IF($AA1005&gt;=-0.015,50,0)),"")</f>
        <v>100</v>
      </c>
      <c r="AM1005" s="59" t="n">
        <f aca="false">IF(ISNUMBER($AB1005),IF($AB1005=1,100,IF($AB1005=0,50,0)),"")</f>
        <v>100</v>
      </c>
      <c r="AN1005" s="0" t="str">
        <f aca="false">IF(ISNUMBER($AC1005),IF($AC1005&gt;=0.001,100,IF($AC1005&gt;=-0.003,50,0)),"")</f>
        <v/>
      </c>
      <c r="AO1005" s="0" t="str">
        <f aca="false">IF(ISNUMBER($AD1005),IF($AD1005&gt;=0.04,100,IF($AD1005&gt;=0,50,0)),"")</f>
        <v/>
      </c>
      <c r="AP1005" s="0" t="str">
        <f aca="false">IF(ISNUMBER($AE1005),IF($AE1005&gt;=25,100,IF($AE1005&gt;=-75,50,0)),"")</f>
        <v/>
      </c>
      <c r="AQ1005" s="0" t="str">
        <f aca="false">IF(ISNUMBER($AF1005),IF($AF1005&gt;0,100,IF($AF1005&gt;=-50,50,0)),"")</f>
        <v/>
      </c>
      <c r="AR1005" s="0" t="str">
        <f aca="false">IF(ISNUMBER($AG1005),IF($AG1005=1,100,IF($AG1005=0,50,0)),"")</f>
        <v/>
      </c>
      <c r="AS1005" s="0" t="str">
        <f aca="false">IF(ISNUMBER($AH1005),IF($AH1005&lt;0,100,IF($AH1005&lt;=20,50,0)),"")</f>
        <v/>
      </c>
      <c r="AT1005" s="0" t="str">
        <f aca="false">IF(ISNUMBER($AI1005),IF($AI1005&lt;0.95,100,IF($AI1005&lt;=1,50,0)),"")</f>
        <v/>
      </c>
      <c r="AU1005" s="0" t="str">
        <f aca="false">IF(ISNUMBER($AJ1005),IF($AJ1005&lt;30,0,IF($AJ1005&lt;40,50,IF($AJ1005&lt;=90,100,50))),"")</f>
        <v/>
      </c>
      <c r="AV1005" s="0" t="str">
        <f aca="false">IF(ISNUMBER($AK1005),IF($AK1005&gt;-0.2,100,IF($AK1005&gt;=-0.4,50,0)),"")</f>
        <v/>
      </c>
      <c r="AW1005" s="59" t="n">
        <f aca="false">01_指標庫!$H$4*ISNUMBER($F1005)+01_指標庫!$H$5*ISNUMBER($AA1005)+01_指標庫!$H$6*ISNUMBER($G1005)+01_指標庫!$H$7*ISNUMBER($H1005)+01_指標庫!$H$8*ISNUMBER($AF1005)+01_指標庫!$H$9*ISNUMBER($AG1005)+01_指標庫!$H$10*ISNUMBER($AB1005)+01_指標庫!$H$11*ISNUMBER($AC1005)+01_指標庫!$H$12*ISNUMBER($AD1005)+01_指標庫!$H$13*ISNUMBER($AE1005)+01_指標庫!$H$14*ISNUMBER($I1005)+01_指標庫!$H$15*ISNUMBER($AH1005)+01_指標庫!$H$16*ISNUMBER($K1005)+01_指標庫!$H$17*ISNUMBER($AI1005)+01_指標庫!$H$18*ISNUMBER($AJ1005)+01_指標庫!$H$19*ISNUMBER($AK1005)+01_指標庫!$H$20*ISNUMBER($BB1005)+01_指標庫!$H$21*ISNUMBER($BC1005)</f>
        <v>51</v>
      </c>
      <c r="AX1005" s="59" t="n">
        <f aca="false">IF(AW1005=0,50,ROUND((01_指標庫!$H$4*IF(ISNUMBER($F1005),L1005,0)+01_指標庫!$H$5*IF(ISNUMBER($AA1005),AL1005,0)+01_指標庫!$H$6*IF(ISNUMBER($G1005),M1005,0)+01_指標庫!$H$7*IF(ISNUMBER($H1005),N1005,0)+01_指標庫!$H$8*IF(ISNUMBER($AF1005),AQ1005,0)+01_指標庫!$H$9*IF(ISNUMBER($AG1005),AR1005,0)+01_指標庫!$H$10*IF(ISNUMBER($AB1005),AM1005,0)+01_指標庫!$H$11*IF(ISNUMBER($AC1005),AN1005,0)+01_指標庫!$H$12*IF(ISNUMBER($AD1005),AO1005,0)+01_指標庫!$H$13*IF(ISNUMBER($AE1005),AP1005,0)+01_指標庫!$H$14*IF(ISNUMBER($I1005),O1005,0)+01_指標庫!$H$15*IF(ISNUMBER($AH1005),AS1005,0)+01_指標庫!$H$16*IF(ISNUMBER($K1005),P1005,0)+01_指標庫!$H$17*IF(ISNUMBER($AI1005),AT1005,0)+01_指標庫!$H$18*IF(ISNUMBER($AJ1005),AU1005,0)+01_指標庫!$H$19*IF(ISNUMBER($AK1005),AV1005,0)+01_指標庫!$H$20*IF(ISNUMBER($BB1005),BB1005,0)+01_指標庫!$H$21*IF(ISNUMBER($BC1005),BC1005,0))/AW1005,1))</f>
        <v>66.7</v>
      </c>
      <c r="AY1005" s="60"/>
      <c r="AZ1005" s="60"/>
      <c r="BA1005" s="58" t="n">
        <f aca="false">AVERAGE($E1001:$E1005)/AVERAGE($E996:$E1005)-1</f>
        <v>0.000419129300790466</v>
      </c>
      <c r="BB1005" s="59" t="n">
        <f aca="false">IF(ISNUMBER($BA1005),IF(OR($S1005&lt;=-0.03,$BA1005&lt;-0.003),0,IF(OR($S1005&lt;=-0.02,$BA1005&lt;0.01),50,100)),"")</f>
        <v>50</v>
      </c>
      <c r="BC1005" s="0" t="str">
        <f aca="false">IF(OR(COUNT($AZ1005)=0,COUNT($AZ1004)=0),"",IF(OR($AY1005/$AZ1004-1&lt;=-0.03,$AZ1005/$AZ1004-1&lt;=-0.045,IF(COUNT($AZ996:$AZ1005)=10,AVERAGE($AZ1001:$AZ1005)/AVERAGE($AZ996:$AZ1005)-1&lt;-0.01,FALSE())),0,IF(OR($AZ1005/$AZ1004-1&lt;=-0.02,IF(COUNT($AZ996:$AZ1005)=10,AVERAGE($AZ1001:$AZ1005)/AVERAGE($AZ996:$AZ1005)-1&lt;0.005,FALSE())),50,100)))</f>
        <v/>
      </c>
    </row>
    <row r="1006" customFormat="false" ht="15" hidden="false" customHeight="true" outlineLevel="0" collapsed="false">
      <c r="A1006" s="47" t="n">
        <v>1002</v>
      </c>
      <c r="B1006" s="48" t="n">
        <v>44012</v>
      </c>
      <c r="C1006" s="47" t="n">
        <v>2020</v>
      </c>
      <c r="D1006" s="49" t="s">
        <v>237</v>
      </c>
      <c r="E1006" s="50" t="n">
        <v>10156.85</v>
      </c>
      <c r="F1006" s="51" t="n">
        <v>0.174732</v>
      </c>
      <c r="G1006" s="51" t="n">
        <v>-0.005188</v>
      </c>
      <c r="H1006" s="52" t="n">
        <v>0.7959</v>
      </c>
      <c r="I1006" s="53" t="n">
        <v>644</v>
      </c>
      <c r="J1006" s="47" t="s">
        <v>235</v>
      </c>
      <c r="K1006" s="54" t="n">
        <v>30.43</v>
      </c>
      <c r="L1006" s="55" t="n">
        <f aca="false">IF(COUNT(F1006)=0,50,IF(F1006&gt;=0,100,IF(F1006&gt;=-0.02,50,0)))</f>
        <v>100</v>
      </c>
      <c r="M1006" s="55" t="n">
        <f aca="false">IF(COUNT(G1006)=0,50,IF(G1006&gt;-0.06,100,IF(G1006&gt;-0.15,50,0)))</f>
        <v>100</v>
      </c>
      <c r="N1006" s="55" t="n">
        <f aca="false">IF(COUNT(H1006)=0,50,IF(H1006&gt;=0.6,100,IF(H1006&gt;=0.4,50,0)))</f>
        <v>100</v>
      </c>
      <c r="O1006" s="55" t="n">
        <f aca="false">IF(COUNT(I1006)=0,50,IF(J1006="proxy_vix",50,IF(I1006&lt;350,100,IF(I1006&lt;=450,50,0))))</f>
        <v>0</v>
      </c>
      <c r="P1006" s="55" t="n">
        <f aca="false">IF(COUNT(K1006)=0,50,IF(K1006&lt;20,100,IF(K1006&lt;=25,50,0)))</f>
        <v>0</v>
      </c>
      <c r="Q1006" s="54"/>
      <c r="R1006" s="47"/>
      <c r="S1006" s="51" t="n">
        <f aca="false">$E1006/$E1005-1</f>
        <v>0.0196453023543444</v>
      </c>
      <c r="T1006" s="56" t="n">
        <f aca="false">$K1006/$K1005-1</f>
        <v>-0.0424795468848332</v>
      </c>
      <c r="V1006" s="57"/>
      <c r="W1006" s="57"/>
      <c r="Y1006" s="1" t="str">
        <f aca="false">IF(AX1006&gt;=70,"EASY",IF(AX1006&gt;40,"UNCERTAIN","HARD"))</f>
        <v>UNCERTAIN</v>
      </c>
      <c r="AA1006" s="58" t="n">
        <f aca="false">IF($A1006&lt;200,"",AVERAGE($E957:$E1006)/AVERAGE($E807:$E1006)-1)</f>
        <v>0.0916510882049675</v>
      </c>
      <c r="AB1006" s="59" t="n">
        <f aca="false">LOOKUP($B1006,07_L1政策步階!$A$4:$A$14,07_L1政策步階!$C$4:$C$14)</f>
        <v>1</v>
      </c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9" t="n">
        <f aca="false">IF(ISNUMBER($AA1006),IF($AA1006&gt;=0.005,100,IF($AA1006&gt;=-0.015,50,0)),"")</f>
        <v>100</v>
      </c>
      <c r="AM1006" s="59" t="n">
        <f aca="false">IF(ISNUMBER($AB1006),IF($AB1006=1,100,IF($AB1006=0,50,0)),"")</f>
        <v>100</v>
      </c>
      <c r="AN1006" s="0" t="str">
        <f aca="false">IF(ISNUMBER($AC1006),IF($AC1006&gt;=0.001,100,IF($AC1006&gt;=-0.003,50,0)),"")</f>
        <v/>
      </c>
      <c r="AO1006" s="0" t="str">
        <f aca="false">IF(ISNUMBER($AD1006),IF($AD1006&gt;=0.04,100,IF($AD1006&gt;=0,50,0)),"")</f>
        <v/>
      </c>
      <c r="AP1006" s="0" t="str">
        <f aca="false">IF(ISNUMBER($AE1006),IF($AE1006&gt;=25,100,IF($AE1006&gt;=-75,50,0)),"")</f>
        <v/>
      </c>
      <c r="AQ1006" s="0" t="str">
        <f aca="false">IF(ISNUMBER($AF1006),IF($AF1006&gt;0,100,IF($AF1006&gt;=-50,50,0)),"")</f>
        <v/>
      </c>
      <c r="AR1006" s="0" t="str">
        <f aca="false">IF(ISNUMBER($AG1006),IF($AG1006=1,100,IF($AG1006=0,50,0)),"")</f>
        <v/>
      </c>
      <c r="AS1006" s="0" t="str">
        <f aca="false">IF(ISNUMBER($AH1006),IF($AH1006&lt;0,100,IF($AH1006&lt;=20,50,0)),"")</f>
        <v/>
      </c>
      <c r="AT1006" s="0" t="str">
        <f aca="false">IF(ISNUMBER($AI1006),IF($AI1006&lt;0.95,100,IF($AI1006&lt;=1,50,0)),"")</f>
        <v/>
      </c>
      <c r="AU1006" s="0" t="str">
        <f aca="false">IF(ISNUMBER($AJ1006),IF($AJ1006&lt;30,0,IF($AJ1006&lt;40,50,IF($AJ1006&lt;=90,100,50))),"")</f>
        <v/>
      </c>
      <c r="AV1006" s="0" t="str">
        <f aca="false">IF(ISNUMBER($AK1006),IF($AK1006&gt;-0.2,100,IF($AK1006&gt;=-0.4,50,0)),"")</f>
        <v/>
      </c>
      <c r="AW1006" s="59" t="n">
        <f aca="false">01_指標庫!$H$4*ISNUMBER($F1006)+01_指標庫!$H$5*ISNUMBER($AA1006)+01_指標庫!$H$6*ISNUMBER($G1006)+01_指標庫!$H$7*ISNUMBER($H1006)+01_指標庫!$H$8*ISNUMBER($AF1006)+01_指標庫!$H$9*ISNUMBER($AG1006)+01_指標庫!$H$10*ISNUMBER($AB1006)+01_指標庫!$H$11*ISNUMBER($AC1006)+01_指標庫!$H$12*ISNUMBER($AD1006)+01_指標庫!$H$13*ISNUMBER($AE1006)+01_指標庫!$H$14*ISNUMBER($I1006)+01_指標庫!$H$15*ISNUMBER($AH1006)+01_指標庫!$H$16*ISNUMBER($K1006)+01_指標庫!$H$17*ISNUMBER($AI1006)+01_指標庫!$H$18*ISNUMBER($AJ1006)+01_指標庫!$H$19*ISNUMBER($AK1006)+01_指標庫!$H$20*ISNUMBER($BB1006)+01_指標庫!$H$21*ISNUMBER($BC1006)</f>
        <v>51</v>
      </c>
      <c r="AX1006" s="59" t="n">
        <f aca="false">IF(AW1006=0,50,ROUND((01_指標庫!$H$4*IF(ISNUMBER($F1006),L1006,0)+01_指標庫!$H$5*IF(ISNUMBER($AA1006),AL1006,0)+01_指標庫!$H$6*IF(ISNUMBER($G1006),M1006,0)+01_指標庫!$H$7*IF(ISNUMBER($H1006),N1006,0)+01_指標庫!$H$8*IF(ISNUMBER($AF1006),AQ1006,0)+01_指標庫!$H$9*IF(ISNUMBER($AG1006),AR1006,0)+01_指標庫!$H$10*IF(ISNUMBER($AB1006),AM1006,0)+01_指標庫!$H$11*IF(ISNUMBER($AC1006),AN1006,0)+01_指標庫!$H$12*IF(ISNUMBER($AD1006),AO1006,0)+01_指標庫!$H$13*IF(ISNUMBER($AE1006),AP1006,0)+01_指標庫!$H$14*IF(ISNUMBER($I1006),O1006,0)+01_指標庫!$H$15*IF(ISNUMBER($AH1006),AS1006,0)+01_指標庫!$H$16*IF(ISNUMBER($K1006),P1006,0)+01_指標庫!$H$17*IF(ISNUMBER($AI1006),AT1006,0)+01_指標庫!$H$18*IF(ISNUMBER($AJ1006),AU1006,0)+01_指標庫!$H$19*IF(ISNUMBER($AK1006),AV1006,0)+01_指標庫!$H$20*IF(ISNUMBER($BB1006),BB1006,0)+01_指標庫!$H$21*IF(ISNUMBER($BC1006),BC1006,0))/AW1006,1))</f>
        <v>66.7</v>
      </c>
      <c r="AY1006" s="60"/>
      <c r="AZ1006" s="60"/>
      <c r="BA1006" s="58" t="n">
        <f aca="false">AVERAGE($E1002:$E1006)/AVERAGE($E997:$E1006)-1</f>
        <v>-0.00270297670014563</v>
      </c>
      <c r="BB1006" s="59" t="n">
        <f aca="false">IF(ISNUMBER($BA1006),IF(OR($S1006&lt;=-0.03,$BA1006&lt;-0.003),0,IF(OR($S1006&lt;=-0.02,$BA1006&lt;0.01),50,100)),"")</f>
        <v>50</v>
      </c>
      <c r="BC1006" s="0" t="str">
        <f aca="false">IF(OR(COUNT($AZ1006)=0,COUNT($AZ1005)=0),"",IF(OR($AY1006/$AZ1005-1&lt;=-0.03,$AZ1006/$AZ1005-1&lt;=-0.045,IF(COUNT($AZ997:$AZ1006)=10,AVERAGE($AZ1002:$AZ1006)/AVERAGE($AZ997:$AZ1006)-1&lt;-0.01,FALSE())),0,IF(OR($AZ1006/$AZ1005-1&lt;=-0.02,IF(COUNT($AZ997:$AZ1006)=10,AVERAGE($AZ1002:$AZ1006)/AVERAGE($AZ997:$AZ1006)-1&lt;0.005,FALSE())),50,100)))</f>
        <v/>
      </c>
    </row>
    <row r="1007" customFormat="false" ht="15" hidden="false" customHeight="true" outlineLevel="0" collapsed="false">
      <c r="A1007" s="47" t="n">
        <v>1003</v>
      </c>
      <c r="B1007" s="48" t="n">
        <v>44013</v>
      </c>
      <c r="C1007" s="47" t="n">
        <v>2020</v>
      </c>
      <c r="D1007" s="49" t="s">
        <v>238</v>
      </c>
      <c r="E1007" s="50" t="n">
        <v>10279.25</v>
      </c>
      <c r="F1007" s="51" t="n">
        <v>0.187223</v>
      </c>
      <c r="G1007" s="51" t="n">
        <v>0</v>
      </c>
      <c r="H1007" s="52" t="n">
        <v>0.7755</v>
      </c>
      <c r="I1007" s="53" t="n">
        <v>633</v>
      </c>
      <c r="J1007" s="47" t="s">
        <v>235</v>
      </c>
      <c r="K1007" s="54" t="n">
        <v>28.62</v>
      </c>
      <c r="L1007" s="55" t="n">
        <f aca="false">IF(COUNT(F1007)=0,50,IF(F1007&gt;=0,100,IF(F1007&gt;=-0.02,50,0)))</f>
        <v>100</v>
      </c>
      <c r="M1007" s="55" t="n">
        <f aca="false">IF(COUNT(G1007)=0,50,IF(G1007&gt;-0.06,100,IF(G1007&gt;-0.15,50,0)))</f>
        <v>100</v>
      </c>
      <c r="N1007" s="55" t="n">
        <f aca="false">IF(COUNT(H1007)=0,50,IF(H1007&gt;=0.6,100,IF(H1007&gt;=0.4,50,0)))</f>
        <v>100</v>
      </c>
      <c r="O1007" s="55" t="n">
        <f aca="false">IF(COUNT(I1007)=0,50,IF(J1007="proxy_vix",50,IF(I1007&lt;350,100,IF(I1007&lt;=450,50,0))))</f>
        <v>0</v>
      </c>
      <c r="P1007" s="55" t="n">
        <f aca="false">IF(COUNT(K1007)=0,50,IF(K1007&lt;20,100,IF(K1007&lt;=25,50,0)))</f>
        <v>0</v>
      </c>
      <c r="Q1007" s="54"/>
      <c r="R1007" s="47"/>
      <c r="S1007" s="51" t="n">
        <f aca="false">$E1007/$E1006-1</f>
        <v>0.0120509803728517</v>
      </c>
      <c r="T1007" s="56" t="n">
        <f aca="false">$K1007/$K1006-1</f>
        <v>-0.0594807755504436</v>
      </c>
      <c r="V1007" s="57"/>
      <c r="W1007" s="57"/>
      <c r="Y1007" s="1" t="str">
        <f aca="false">IF(AX1007&gt;=70,"EASY",IF(AX1007&gt;40,"UNCERTAIN","HARD"))</f>
        <v>UNCERTAIN</v>
      </c>
      <c r="AA1007" s="58" t="n">
        <f aca="false">IF($A1007&lt;200,"",AVERAGE($E958:$E1007)/AVERAGE($E808:$E1007)-1)</f>
        <v>0.0944552039854183</v>
      </c>
      <c r="AB1007" s="59" t="n">
        <f aca="false">LOOKUP($B1007,07_L1政策步階!$A$4:$A$14,07_L1政策步階!$C$4:$C$14)</f>
        <v>1</v>
      </c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9" t="n">
        <f aca="false">IF(ISNUMBER($AA1007),IF($AA1007&gt;=0.005,100,IF($AA1007&gt;=-0.015,50,0)),"")</f>
        <v>100</v>
      </c>
      <c r="AM1007" s="59" t="n">
        <f aca="false">IF(ISNUMBER($AB1007),IF($AB1007=1,100,IF($AB1007=0,50,0)),"")</f>
        <v>100</v>
      </c>
      <c r="AN1007" s="0" t="str">
        <f aca="false">IF(ISNUMBER($AC1007),IF($AC1007&gt;=0.001,100,IF($AC1007&gt;=-0.003,50,0)),"")</f>
        <v/>
      </c>
      <c r="AO1007" s="0" t="str">
        <f aca="false">IF(ISNUMBER($AD1007),IF($AD1007&gt;=0.04,100,IF($AD1007&gt;=0,50,0)),"")</f>
        <v/>
      </c>
      <c r="AP1007" s="0" t="str">
        <f aca="false">IF(ISNUMBER($AE1007),IF($AE1007&gt;=25,100,IF($AE1007&gt;=-75,50,0)),"")</f>
        <v/>
      </c>
      <c r="AQ1007" s="0" t="str">
        <f aca="false">IF(ISNUMBER($AF1007),IF($AF1007&gt;0,100,IF($AF1007&gt;=-50,50,0)),"")</f>
        <v/>
      </c>
      <c r="AR1007" s="0" t="str">
        <f aca="false">IF(ISNUMBER($AG1007),IF($AG1007=1,100,IF($AG1007=0,50,0)),"")</f>
        <v/>
      </c>
      <c r="AS1007" s="0" t="str">
        <f aca="false">IF(ISNUMBER($AH1007),IF($AH1007&lt;0,100,IF($AH1007&lt;=20,50,0)),"")</f>
        <v/>
      </c>
      <c r="AT1007" s="0" t="str">
        <f aca="false">IF(ISNUMBER($AI1007),IF($AI1007&lt;0.95,100,IF($AI1007&lt;=1,50,0)),"")</f>
        <v/>
      </c>
      <c r="AU1007" s="0" t="str">
        <f aca="false">IF(ISNUMBER($AJ1007),IF($AJ1007&lt;30,0,IF($AJ1007&lt;40,50,IF($AJ1007&lt;=90,100,50))),"")</f>
        <v/>
      </c>
      <c r="AV1007" s="0" t="str">
        <f aca="false">IF(ISNUMBER($AK1007),IF($AK1007&gt;-0.2,100,IF($AK1007&gt;=-0.4,50,0)),"")</f>
        <v/>
      </c>
      <c r="AW1007" s="59" t="n">
        <f aca="false">01_指標庫!$H$4*ISNUMBER($F1007)+01_指標庫!$H$5*ISNUMBER($AA1007)+01_指標庫!$H$6*ISNUMBER($G1007)+01_指標庫!$H$7*ISNUMBER($H1007)+01_指標庫!$H$8*ISNUMBER($AF1007)+01_指標庫!$H$9*ISNUMBER($AG1007)+01_指標庫!$H$10*ISNUMBER($AB1007)+01_指標庫!$H$11*ISNUMBER($AC1007)+01_指標庫!$H$12*ISNUMBER($AD1007)+01_指標庫!$H$13*ISNUMBER($AE1007)+01_指標庫!$H$14*ISNUMBER($I1007)+01_指標庫!$H$15*ISNUMBER($AH1007)+01_指標庫!$H$16*ISNUMBER($K1007)+01_指標庫!$H$17*ISNUMBER($AI1007)+01_指標庫!$H$18*ISNUMBER($AJ1007)+01_指標庫!$H$19*ISNUMBER($AK1007)+01_指標庫!$H$20*ISNUMBER($BB1007)+01_指標庫!$H$21*ISNUMBER($BC1007)</f>
        <v>51</v>
      </c>
      <c r="AX1007" s="59" t="n">
        <f aca="false">IF(AW1007=0,50,ROUND((01_指標庫!$H$4*IF(ISNUMBER($F1007),L1007,0)+01_指標庫!$H$5*IF(ISNUMBER($AA1007),AL1007,0)+01_指標庫!$H$6*IF(ISNUMBER($G1007),M1007,0)+01_指標庫!$H$7*IF(ISNUMBER($H1007),N1007,0)+01_指標庫!$H$8*IF(ISNUMBER($AF1007),AQ1007,0)+01_指標庫!$H$9*IF(ISNUMBER($AG1007),AR1007,0)+01_指標庫!$H$10*IF(ISNUMBER($AB1007),AM1007,0)+01_指標庫!$H$11*IF(ISNUMBER($AC1007),AN1007,0)+01_指標庫!$H$12*IF(ISNUMBER($AD1007),AO1007,0)+01_指標庫!$H$13*IF(ISNUMBER($AE1007),AP1007,0)+01_指標庫!$H$14*IF(ISNUMBER($I1007),O1007,0)+01_指標庫!$H$15*IF(ISNUMBER($AH1007),AS1007,0)+01_指標庫!$H$16*IF(ISNUMBER($K1007),P1007,0)+01_指標庫!$H$17*IF(ISNUMBER($AI1007),AT1007,0)+01_指標庫!$H$18*IF(ISNUMBER($AJ1007),AU1007,0)+01_指標庫!$H$19*IF(ISNUMBER($AK1007),AV1007,0)+01_指標庫!$H$20*IF(ISNUMBER($BB1007),BB1007,0)+01_指標庫!$H$21*IF(ISNUMBER($BC1007),BC1007,0))/AW1007,1))</f>
        <v>66.7</v>
      </c>
      <c r="AY1007" s="60"/>
      <c r="AZ1007" s="60"/>
      <c r="BA1007" s="58" t="n">
        <f aca="false">AVERAGE($E1003:$E1007)/AVERAGE($E998:$E1007)-1</f>
        <v>-0.000149833202581107</v>
      </c>
      <c r="BB1007" s="59" t="n">
        <f aca="false">IF(ISNUMBER($BA1007),IF(OR($S1007&lt;=-0.03,$BA1007&lt;-0.003),0,IF(OR($S1007&lt;=-0.02,$BA1007&lt;0.01),50,100)),"")</f>
        <v>50</v>
      </c>
      <c r="BC1007" s="0" t="str">
        <f aca="false">IF(OR(COUNT($AZ1007)=0,COUNT($AZ1006)=0),"",IF(OR($AY1007/$AZ1006-1&lt;=-0.03,$AZ1007/$AZ1006-1&lt;=-0.045,IF(COUNT($AZ998:$AZ1007)=10,AVERAGE($AZ1003:$AZ1007)/AVERAGE($AZ998:$AZ1007)-1&lt;-0.01,FALSE())),0,IF(OR($AZ1007/$AZ1006-1&lt;=-0.02,IF(COUNT($AZ998:$AZ1007)=10,AVERAGE($AZ1003:$AZ1007)/AVERAGE($AZ998:$AZ1007)-1&lt;0.005,FALSE())),50,100)))</f>
        <v/>
      </c>
    </row>
    <row r="1008" customFormat="false" ht="15" hidden="false" customHeight="true" outlineLevel="0" collapsed="false">
      <c r="A1008" s="47" t="n">
        <v>1004</v>
      </c>
      <c r="B1008" s="48" t="n">
        <v>44014</v>
      </c>
      <c r="C1008" s="47" t="n">
        <v>2020</v>
      </c>
      <c r="D1008" s="49" t="s">
        <v>239</v>
      </c>
      <c r="E1008" s="50" t="n">
        <v>10341.89</v>
      </c>
      <c r="F1008" s="51" t="n">
        <v>0.192768</v>
      </c>
      <c r="G1008" s="51" t="n">
        <v>0</v>
      </c>
      <c r="H1008" s="52" t="n">
        <v>0.8163</v>
      </c>
      <c r="I1008" s="53" t="n">
        <v>617</v>
      </c>
      <c r="J1008" s="47" t="s">
        <v>235</v>
      </c>
      <c r="K1008" s="54" t="n">
        <v>27.68</v>
      </c>
      <c r="L1008" s="55" t="n">
        <f aca="false">IF(COUNT(F1008)=0,50,IF(F1008&gt;=0,100,IF(F1008&gt;=-0.02,50,0)))</f>
        <v>100</v>
      </c>
      <c r="M1008" s="55" t="n">
        <f aca="false">IF(COUNT(G1008)=0,50,IF(G1008&gt;-0.06,100,IF(G1008&gt;-0.15,50,0)))</f>
        <v>100</v>
      </c>
      <c r="N1008" s="55" t="n">
        <f aca="false">IF(COUNT(H1008)=0,50,IF(H1008&gt;=0.6,100,IF(H1008&gt;=0.4,50,0)))</f>
        <v>100</v>
      </c>
      <c r="O1008" s="55" t="n">
        <f aca="false">IF(COUNT(I1008)=0,50,IF(J1008="proxy_vix",50,IF(I1008&lt;350,100,IF(I1008&lt;=450,50,0))))</f>
        <v>0</v>
      </c>
      <c r="P1008" s="55" t="n">
        <f aca="false">IF(COUNT(K1008)=0,50,IF(K1008&lt;20,100,IF(K1008&lt;=25,50,0)))</f>
        <v>0</v>
      </c>
      <c r="Q1008" s="54"/>
      <c r="R1008" s="47"/>
      <c r="S1008" s="51" t="n">
        <f aca="false">$E1008/$E1007-1</f>
        <v>0.00609382980275797</v>
      </c>
      <c r="T1008" s="56" t="n">
        <f aca="false">$K1008/$K1007-1</f>
        <v>-0.0328441649196367</v>
      </c>
      <c r="V1008" s="57"/>
      <c r="W1008" s="57"/>
      <c r="Y1008" s="1" t="str">
        <f aca="false">IF(AX1008&gt;=70,"EASY",IF(AX1008&gt;40,"UNCERTAIN","HARD"))</f>
        <v>UNCERTAIN</v>
      </c>
      <c r="AA1008" s="58" t="n">
        <f aca="false">IF($A1008&lt;200,"",AVERAGE($E959:$E1008)/AVERAGE($E809:$E1008)-1)</f>
        <v>0.0967758271933701</v>
      </c>
      <c r="AB1008" s="59" t="n">
        <f aca="false">LOOKUP($B1008,07_L1政策步階!$A$4:$A$14,07_L1政策步階!$C$4:$C$14)</f>
        <v>1</v>
      </c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9" t="n">
        <f aca="false">IF(ISNUMBER($AA1008),IF($AA1008&gt;=0.005,100,IF($AA1008&gt;=-0.015,50,0)),"")</f>
        <v>100</v>
      </c>
      <c r="AM1008" s="59" t="n">
        <f aca="false">IF(ISNUMBER($AB1008),IF($AB1008=1,100,IF($AB1008=0,50,0)),"")</f>
        <v>100</v>
      </c>
      <c r="AN1008" s="0" t="str">
        <f aca="false">IF(ISNUMBER($AC1008),IF($AC1008&gt;=0.001,100,IF($AC1008&gt;=-0.003,50,0)),"")</f>
        <v/>
      </c>
      <c r="AO1008" s="0" t="str">
        <f aca="false">IF(ISNUMBER($AD1008),IF($AD1008&gt;=0.04,100,IF($AD1008&gt;=0,50,0)),"")</f>
        <v/>
      </c>
      <c r="AP1008" s="0" t="str">
        <f aca="false">IF(ISNUMBER($AE1008),IF($AE1008&gt;=25,100,IF($AE1008&gt;=-75,50,0)),"")</f>
        <v/>
      </c>
      <c r="AQ1008" s="0" t="str">
        <f aca="false">IF(ISNUMBER($AF1008),IF($AF1008&gt;0,100,IF($AF1008&gt;=-50,50,0)),"")</f>
        <v/>
      </c>
      <c r="AR1008" s="0" t="str">
        <f aca="false">IF(ISNUMBER($AG1008),IF($AG1008=1,100,IF($AG1008=0,50,0)),"")</f>
        <v/>
      </c>
      <c r="AS1008" s="0" t="str">
        <f aca="false">IF(ISNUMBER($AH1008),IF($AH1008&lt;0,100,IF($AH1008&lt;=20,50,0)),"")</f>
        <v/>
      </c>
      <c r="AT1008" s="0" t="str">
        <f aca="false">IF(ISNUMBER($AI1008),IF($AI1008&lt;0.95,100,IF($AI1008&lt;=1,50,0)),"")</f>
        <v/>
      </c>
      <c r="AU1008" s="0" t="str">
        <f aca="false">IF(ISNUMBER($AJ1008),IF($AJ1008&lt;30,0,IF($AJ1008&lt;40,50,IF($AJ1008&lt;=90,100,50))),"")</f>
        <v/>
      </c>
      <c r="AV1008" s="0" t="str">
        <f aca="false">IF(ISNUMBER($AK1008),IF($AK1008&gt;-0.2,100,IF($AK1008&gt;=-0.4,50,0)),"")</f>
        <v/>
      </c>
      <c r="AW1008" s="59" t="n">
        <f aca="false">01_指標庫!$H$4*ISNUMBER($F1008)+01_指標庫!$H$5*ISNUMBER($AA1008)+01_指標庫!$H$6*ISNUMBER($G1008)+01_指標庫!$H$7*ISNUMBER($H1008)+01_指標庫!$H$8*ISNUMBER($AF1008)+01_指標庫!$H$9*ISNUMBER($AG1008)+01_指標庫!$H$10*ISNUMBER($AB1008)+01_指標庫!$H$11*ISNUMBER($AC1008)+01_指標庫!$H$12*ISNUMBER($AD1008)+01_指標庫!$H$13*ISNUMBER($AE1008)+01_指標庫!$H$14*ISNUMBER($I1008)+01_指標庫!$H$15*ISNUMBER($AH1008)+01_指標庫!$H$16*ISNUMBER($K1008)+01_指標庫!$H$17*ISNUMBER($AI1008)+01_指標庫!$H$18*ISNUMBER($AJ1008)+01_指標庫!$H$19*ISNUMBER($AK1008)+01_指標庫!$H$20*ISNUMBER($BB1008)+01_指標庫!$H$21*ISNUMBER($BC1008)</f>
        <v>51</v>
      </c>
      <c r="AX1008" s="59" t="n">
        <f aca="false">IF(AW1008=0,50,ROUND((01_指標庫!$H$4*IF(ISNUMBER($F1008),L1008,0)+01_指標庫!$H$5*IF(ISNUMBER($AA1008),AL1008,0)+01_指標庫!$H$6*IF(ISNUMBER($G1008),M1008,0)+01_指標庫!$H$7*IF(ISNUMBER($H1008),N1008,0)+01_指標庫!$H$8*IF(ISNUMBER($AF1008),AQ1008,0)+01_指標庫!$H$9*IF(ISNUMBER($AG1008),AR1008,0)+01_指標庫!$H$10*IF(ISNUMBER($AB1008),AM1008,0)+01_指標庫!$H$11*IF(ISNUMBER($AC1008),AN1008,0)+01_指標庫!$H$12*IF(ISNUMBER($AD1008),AO1008,0)+01_指標庫!$H$13*IF(ISNUMBER($AE1008),AP1008,0)+01_指標庫!$H$14*IF(ISNUMBER($I1008),O1008,0)+01_指標庫!$H$15*IF(ISNUMBER($AH1008),AS1008,0)+01_指標庫!$H$16*IF(ISNUMBER($K1008),P1008,0)+01_指標庫!$H$17*IF(ISNUMBER($AI1008),AT1008,0)+01_指標庫!$H$18*IF(ISNUMBER($AJ1008),AU1008,0)+01_指標庫!$H$19*IF(ISNUMBER($AK1008),AV1008,0)+01_指標庫!$H$20*IF(ISNUMBER($BB1008),BB1008,0)+01_指標庫!$H$21*IF(ISNUMBER($BC1008),BC1008,0))/AW1008,1))</f>
        <v>66.7</v>
      </c>
      <c r="AY1008" s="60"/>
      <c r="AZ1008" s="60"/>
      <c r="BA1008" s="58" t="n">
        <f aca="false">AVERAGE($E1004:$E1008)/AVERAGE($E999:$E1008)-1</f>
        <v>0.00133796072379133</v>
      </c>
      <c r="BB1008" s="59" t="n">
        <f aca="false">IF(ISNUMBER($BA1008),IF(OR($S1008&lt;=-0.03,$BA1008&lt;-0.003),0,IF(OR($S1008&lt;=-0.02,$BA1008&lt;0.01),50,100)),"")</f>
        <v>50</v>
      </c>
      <c r="BC1008" s="0" t="str">
        <f aca="false">IF(OR(COUNT($AZ1008)=0,COUNT($AZ1007)=0),"",IF(OR($AY1008/$AZ1007-1&lt;=-0.03,$AZ1008/$AZ1007-1&lt;=-0.045,IF(COUNT($AZ999:$AZ1008)=10,AVERAGE($AZ1004:$AZ1008)/AVERAGE($AZ999:$AZ1008)-1&lt;-0.01,FALSE())),0,IF(OR($AZ1008/$AZ1007-1&lt;=-0.02,IF(COUNT($AZ999:$AZ1008)=10,AVERAGE($AZ1004:$AZ1008)/AVERAGE($AZ999:$AZ1008)-1&lt;0.005,FALSE())),50,100)))</f>
        <v/>
      </c>
    </row>
    <row r="1009" customFormat="false" ht="15" hidden="false" customHeight="true" outlineLevel="0" collapsed="false">
      <c r="A1009" s="47" t="n">
        <v>1005</v>
      </c>
      <c r="B1009" s="48" t="n">
        <v>44018</v>
      </c>
      <c r="C1009" s="47" t="n">
        <v>2020</v>
      </c>
      <c r="D1009" s="49" t="s">
        <v>236</v>
      </c>
      <c r="E1009" s="50" t="n">
        <v>10604.06</v>
      </c>
      <c r="F1009" s="51" t="n">
        <v>0.221092</v>
      </c>
      <c r="G1009" s="51" t="n">
        <v>0</v>
      </c>
      <c r="H1009" s="52" t="n">
        <v>0.8367</v>
      </c>
      <c r="I1009" s="53" t="n">
        <v>603</v>
      </c>
      <c r="J1009" s="47" t="s">
        <v>235</v>
      </c>
      <c r="K1009" s="54" t="n">
        <v>27.94</v>
      </c>
      <c r="L1009" s="55" t="n">
        <f aca="false">IF(COUNT(F1009)=0,50,IF(F1009&gt;=0,100,IF(F1009&gt;=-0.02,50,0)))</f>
        <v>100</v>
      </c>
      <c r="M1009" s="55" t="n">
        <f aca="false">IF(COUNT(G1009)=0,50,IF(G1009&gt;-0.06,100,IF(G1009&gt;-0.15,50,0)))</f>
        <v>100</v>
      </c>
      <c r="N1009" s="55" t="n">
        <f aca="false">IF(COUNT(H1009)=0,50,IF(H1009&gt;=0.6,100,IF(H1009&gt;=0.4,50,0)))</f>
        <v>100</v>
      </c>
      <c r="O1009" s="55" t="n">
        <f aca="false">IF(COUNT(I1009)=0,50,IF(J1009="proxy_vix",50,IF(I1009&lt;350,100,IF(I1009&lt;=450,50,0))))</f>
        <v>0</v>
      </c>
      <c r="P1009" s="55" t="n">
        <f aca="false">IF(COUNT(K1009)=0,50,IF(K1009&lt;20,100,IF(K1009&lt;=25,50,0)))</f>
        <v>0</v>
      </c>
      <c r="Q1009" s="54"/>
      <c r="R1009" s="47"/>
      <c r="S1009" s="51" t="n">
        <f aca="false">$E1009/$E1008-1</f>
        <v>0.0253502986398038</v>
      </c>
      <c r="T1009" s="56" t="n">
        <f aca="false">$K1009/$K1008-1</f>
        <v>0.00939306358381509</v>
      </c>
      <c r="V1009" s="57"/>
      <c r="W1009" s="57"/>
      <c r="Y1009" s="1" t="str">
        <f aca="false">IF(AX1009&gt;=70,"EASY",IF(AX1009&gt;40,"UNCERTAIN","HARD"))</f>
        <v>EASY</v>
      </c>
      <c r="AA1009" s="58" t="n">
        <f aca="false">IF($A1009&lt;200,"",AVERAGE($E960:$E1009)/AVERAGE($E810:$E1009)-1)</f>
        <v>0.099580930076745</v>
      </c>
      <c r="AB1009" s="59" t="n">
        <f aca="false">LOOKUP($B1009,07_L1政策步階!$A$4:$A$14,07_L1政策步階!$C$4:$C$14)</f>
        <v>1</v>
      </c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9" t="n">
        <f aca="false">IF(ISNUMBER($AA1009),IF($AA1009&gt;=0.005,100,IF($AA1009&gt;=-0.015,50,0)),"")</f>
        <v>100</v>
      </c>
      <c r="AM1009" s="59" t="n">
        <f aca="false">IF(ISNUMBER($AB1009),IF($AB1009=1,100,IF($AB1009=0,50,0)),"")</f>
        <v>100</v>
      </c>
      <c r="AN1009" s="0" t="str">
        <f aca="false">IF(ISNUMBER($AC1009),IF($AC1009&gt;=0.001,100,IF($AC1009&gt;=-0.003,50,0)),"")</f>
        <v/>
      </c>
      <c r="AO1009" s="0" t="str">
        <f aca="false">IF(ISNUMBER($AD1009),IF($AD1009&gt;=0.04,100,IF($AD1009&gt;=0,50,0)),"")</f>
        <v/>
      </c>
      <c r="AP1009" s="0" t="str">
        <f aca="false">IF(ISNUMBER($AE1009),IF($AE1009&gt;=25,100,IF($AE1009&gt;=-75,50,0)),"")</f>
        <v/>
      </c>
      <c r="AQ1009" s="0" t="str">
        <f aca="false">IF(ISNUMBER($AF1009),IF($AF1009&gt;0,100,IF($AF1009&gt;=-50,50,0)),"")</f>
        <v/>
      </c>
      <c r="AR1009" s="0" t="str">
        <f aca="false">IF(ISNUMBER($AG1009),IF($AG1009=1,100,IF($AG1009=0,50,0)),"")</f>
        <v/>
      </c>
      <c r="AS1009" s="0" t="str">
        <f aca="false">IF(ISNUMBER($AH1009),IF($AH1009&lt;0,100,IF($AH1009&lt;=20,50,0)),"")</f>
        <v/>
      </c>
      <c r="AT1009" s="0" t="str">
        <f aca="false">IF(ISNUMBER($AI1009),IF($AI1009&lt;0.95,100,IF($AI1009&lt;=1,50,0)),"")</f>
        <v/>
      </c>
      <c r="AU1009" s="0" t="str">
        <f aca="false">IF(ISNUMBER($AJ1009),IF($AJ1009&lt;30,0,IF($AJ1009&lt;40,50,IF($AJ1009&lt;=90,100,50))),"")</f>
        <v/>
      </c>
      <c r="AV1009" s="0" t="str">
        <f aca="false">IF(ISNUMBER($AK1009),IF($AK1009&gt;-0.2,100,IF($AK1009&gt;=-0.4,50,0)),"")</f>
        <v/>
      </c>
      <c r="AW1009" s="59" t="n">
        <f aca="false">01_指標庫!$H$4*ISNUMBER($F1009)+01_指標庫!$H$5*ISNUMBER($AA1009)+01_指標庫!$H$6*ISNUMBER($G1009)+01_指標庫!$H$7*ISNUMBER($H1009)+01_指標庫!$H$8*ISNUMBER($AF1009)+01_指標庫!$H$9*ISNUMBER($AG1009)+01_指標庫!$H$10*ISNUMBER($AB1009)+01_指標庫!$H$11*ISNUMBER($AC1009)+01_指標庫!$H$12*ISNUMBER($AD1009)+01_指標庫!$H$13*ISNUMBER($AE1009)+01_指標庫!$H$14*ISNUMBER($I1009)+01_指標庫!$H$15*ISNUMBER($AH1009)+01_指標庫!$H$16*ISNUMBER($K1009)+01_指標庫!$H$17*ISNUMBER($AI1009)+01_指標庫!$H$18*ISNUMBER($AJ1009)+01_指標庫!$H$19*ISNUMBER($AK1009)+01_指標庫!$H$20*ISNUMBER($BB1009)+01_指標庫!$H$21*ISNUMBER($BC1009)</f>
        <v>51</v>
      </c>
      <c r="AX1009" s="59" t="n">
        <f aca="false">IF(AW1009=0,50,ROUND((01_指標庫!$H$4*IF(ISNUMBER($F1009),L1009,0)+01_指標庫!$H$5*IF(ISNUMBER($AA1009),AL1009,0)+01_指標庫!$H$6*IF(ISNUMBER($G1009),M1009,0)+01_指標庫!$H$7*IF(ISNUMBER($H1009),N1009,0)+01_指標庫!$H$8*IF(ISNUMBER($AF1009),AQ1009,0)+01_指標庫!$H$9*IF(ISNUMBER($AG1009),AR1009,0)+01_指標庫!$H$10*IF(ISNUMBER($AB1009),AM1009,0)+01_指標庫!$H$11*IF(ISNUMBER($AC1009),AN1009,0)+01_指標庫!$H$12*IF(ISNUMBER($AD1009),AO1009,0)+01_指標庫!$H$13*IF(ISNUMBER($AE1009),AP1009,0)+01_指標庫!$H$14*IF(ISNUMBER($I1009),O1009,0)+01_指標庫!$H$15*IF(ISNUMBER($AH1009),AS1009,0)+01_指標庫!$H$16*IF(ISNUMBER($K1009),P1009,0)+01_指標庫!$H$17*IF(ISNUMBER($AI1009),AT1009,0)+01_指標庫!$H$18*IF(ISNUMBER($AJ1009),AU1009,0)+01_指標庫!$H$19*IF(ISNUMBER($AK1009),AV1009,0)+01_指標庫!$H$20*IF(ISNUMBER($BB1009),BB1009,0)+01_指標庫!$H$21*IF(ISNUMBER($BC1009),BC1009,0))/AW1009,1))</f>
        <v>72.5</v>
      </c>
      <c r="AY1009" s="60"/>
      <c r="AZ1009" s="60"/>
      <c r="BA1009" s="58" t="n">
        <f aca="false">AVERAGE($E1005:$E1009)/AVERAGE($E1000:$E1009)-1</f>
        <v>0.0103226917296562</v>
      </c>
      <c r="BB1009" s="59" t="n">
        <f aca="false">IF(ISNUMBER($BA1009),IF(OR($S1009&lt;=-0.03,$BA1009&lt;-0.003),0,IF(OR($S1009&lt;=-0.02,$BA1009&lt;0.01),50,100)),"")</f>
        <v>100</v>
      </c>
      <c r="BC1009" s="0" t="str">
        <f aca="false">IF(OR(COUNT($AZ1009)=0,COUNT($AZ1008)=0),"",IF(OR($AY1009/$AZ1008-1&lt;=-0.03,$AZ1009/$AZ1008-1&lt;=-0.045,IF(COUNT($AZ1000:$AZ1009)=10,AVERAGE($AZ1005:$AZ1009)/AVERAGE($AZ1000:$AZ1009)-1&lt;-0.01,FALSE())),0,IF(OR($AZ1009/$AZ1008-1&lt;=-0.02,IF(COUNT($AZ1000:$AZ1009)=10,AVERAGE($AZ1005:$AZ1009)/AVERAGE($AZ1000:$AZ1009)-1&lt;0.005,FALSE())),50,100)))</f>
        <v/>
      </c>
    </row>
    <row r="1010" customFormat="false" ht="15" hidden="false" customHeight="true" outlineLevel="0" collapsed="false">
      <c r="A1010" s="47" t="n">
        <v>1006</v>
      </c>
      <c r="B1010" s="48" t="n">
        <v>44019</v>
      </c>
      <c r="C1010" s="47" t="n">
        <v>2020</v>
      </c>
      <c r="D1010" s="49" t="s">
        <v>237</v>
      </c>
      <c r="E1010" s="50" t="n">
        <v>10524.01</v>
      </c>
      <c r="F1010" s="51" t="n">
        <v>0.210048</v>
      </c>
      <c r="G1010" s="51" t="n">
        <v>-0.007549</v>
      </c>
      <c r="H1010" s="52" t="n">
        <v>0.7959</v>
      </c>
      <c r="I1010" s="53" t="n">
        <v>604</v>
      </c>
      <c r="J1010" s="47" t="s">
        <v>235</v>
      </c>
      <c r="K1010" s="54" t="n">
        <v>29.43</v>
      </c>
      <c r="L1010" s="55" t="n">
        <f aca="false">IF(COUNT(F1010)=0,50,IF(F1010&gt;=0,100,IF(F1010&gt;=-0.02,50,0)))</f>
        <v>100</v>
      </c>
      <c r="M1010" s="55" t="n">
        <f aca="false">IF(COUNT(G1010)=0,50,IF(G1010&gt;-0.06,100,IF(G1010&gt;-0.15,50,0)))</f>
        <v>100</v>
      </c>
      <c r="N1010" s="55" t="n">
        <f aca="false">IF(COUNT(H1010)=0,50,IF(H1010&gt;=0.6,100,IF(H1010&gt;=0.4,50,0)))</f>
        <v>100</v>
      </c>
      <c r="O1010" s="55" t="n">
        <f aca="false">IF(COUNT(I1010)=0,50,IF(J1010="proxy_vix",50,IF(I1010&lt;350,100,IF(I1010&lt;=450,50,0))))</f>
        <v>0</v>
      </c>
      <c r="P1010" s="55" t="n">
        <f aca="false">IF(COUNT(K1010)=0,50,IF(K1010&lt;20,100,IF(K1010&lt;=25,50,0)))</f>
        <v>0</v>
      </c>
      <c r="Q1010" s="54"/>
      <c r="R1010" s="47"/>
      <c r="S1010" s="51" t="n">
        <f aca="false">$E1010/$E1009-1</f>
        <v>-0.00754899538478648</v>
      </c>
      <c r="T1010" s="56" t="n">
        <f aca="false">$K1010/$K1009-1</f>
        <v>0.0533285612025769</v>
      </c>
      <c r="V1010" s="57"/>
      <c r="W1010" s="57"/>
      <c r="Y1010" s="1" t="str">
        <f aca="false">IF(AX1010&gt;=70,"EASY",IF(AX1010&gt;40,"UNCERTAIN","HARD"))</f>
        <v>EASY</v>
      </c>
      <c r="AA1010" s="58" t="n">
        <f aca="false">IF($A1010&lt;200,"",AVERAGE($E961:$E1010)/AVERAGE($E811:$E1010)-1)</f>
        <v>0.101918638186799</v>
      </c>
      <c r="AB1010" s="59" t="n">
        <f aca="false">LOOKUP($B1010,07_L1政策步階!$A$4:$A$14,07_L1政策步階!$C$4:$C$14)</f>
        <v>1</v>
      </c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9" t="n">
        <f aca="false">IF(ISNUMBER($AA1010),IF($AA1010&gt;=0.005,100,IF($AA1010&gt;=-0.015,50,0)),"")</f>
        <v>100</v>
      </c>
      <c r="AM1010" s="59" t="n">
        <f aca="false">IF(ISNUMBER($AB1010),IF($AB1010=1,100,IF($AB1010=0,50,0)),"")</f>
        <v>100</v>
      </c>
      <c r="AN1010" s="0" t="str">
        <f aca="false">IF(ISNUMBER($AC1010),IF($AC1010&gt;=0.001,100,IF($AC1010&gt;=-0.003,50,0)),"")</f>
        <v/>
      </c>
      <c r="AO1010" s="0" t="str">
        <f aca="false">IF(ISNUMBER($AD1010),IF($AD1010&gt;=0.04,100,IF($AD1010&gt;=0,50,0)),"")</f>
        <v/>
      </c>
      <c r="AP1010" s="0" t="str">
        <f aca="false">IF(ISNUMBER($AE1010),IF($AE1010&gt;=25,100,IF($AE1010&gt;=-75,50,0)),"")</f>
        <v/>
      </c>
      <c r="AQ1010" s="0" t="str">
        <f aca="false">IF(ISNUMBER($AF1010),IF($AF1010&gt;0,100,IF($AF1010&gt;=-50,50,0)),"")</f>
        <v/>
      </c>
      <c r="AR1010" s="0" t="str">
        <f aca="false">IF(ISNUMBER($AG1010),IF($AG1010=1,100,IF($AG1010=0,50,0)),"")</f>
        <v/>
      </c>
      <c r="AS1010" s="0" t="str">
        <f aca="false">IF(ISNUMBER($AH1010),IF($AH1010&lt;0,100,IF($AH1010&lt;=20,50,0)),"")</f>
        <v/>
      </c>
      <c r="AT1010" s="0" t="str">
        <f aca="false">IF(ISNUMBER($AI1010),IF($AI1010&lt;0.95,100,IF($AI1010&lt;=1,50,0)),"")</f>
        <v/>
      </c>
      <c r="AU1010" s="0" t="str">
        <f aca="false">IF(ISNUMBER($AJ1010),IF($AJ1010&lt;30,0,IF($AJ1010&lt;40,50,IF($AJ1010&lt;=90,100,50))),"")</f>
        <v/>
      </c>
      <c r="AV1010" s="0" t="str">
        <f aca="false">IF(ISNUMBER($AK1010),IF($AK1010&gt;-0.2,100,IF($AK1010&gt;=-0.4,50,0)),"")</f>
        <v/>
      </c>
      <c r="AW1010" s="59" t="n">
        <f aca="false">01_指標庫!$H$4*ISNUMBER($F1010)+01_指標庫!$H$5*ISNUMBER($AA1010)+01_指標庫!$H$6*ISNUMBER($G1010)+01_指標庫!$H$7*ISNUMBER($H1010)+01_指標庫!$H$8*ISNUMBER($AF1010)+01_指標庫!$H$9*ISNUMBER($AG1010)+01_指標庫!$H$10*ISNUMBER($AB1010)+01_指標庫!$H$11*ISNUMBER($AC1010)+01_指標庫!$H$12*ISNUMBER($AD1010)+01_指標庫!$H$13*ISNUMBER($AE1010)+01_指標庫!$H$14*ISNUMBER($I1010)+01_指標庫!$H$15*ISNUMBER($AH1010)+01_指標庫!$H$16*ISNUMBER($K1010)+01_指標庫!$H$17*ISNUMBER($AI1010)+01_指標庫!$H$18*ISNUMBER($AJ1010)+01_指標庫!$H$19*ISNUMBER($AK1010)+01_指標庫!$H$20*ISNUMBER($BB1010)+01_指標庫!$H$21*ISNUMBER($BC1010)</f>
        <v>51</v>
      </c>
      <c r="AX1010" s="59" t="n">
        <f aca="false">IF(AW1010=0,50,ROUND((01_指標庫!$H$4*IF(ISNUMBER($F1010),L1010,0)+01_指標庫!$H$5*IF(ISNUMBER($AA1010),AL1010,0)+01_指標庫!$H$6*IF(ISNUMBER($G1010),M1010,0)+01_指標庫!$H$7*IF(ISNUMBER($H1010),N1010,0)+01_指標庫!$H$8*IF(ISNUMBER($AF1010),AQ1010,0)+01_指標庫!$H$9*IF(ISNUMBER($AG1010),AR1010,0)+01_指標庫!$H$10*IF(ISNUMBER($AB1010),AM1010,0)+01_指標庫!$H$11*IF(ISNUMBER($AC1010),AN1010,0)+01_指標庫!$H$12*IF(ISNUMBER($AD1010),AO1010,0)+01_指標庫!$H$13*IF(ISNUMBER($AE1010),AP1010,0)+01_指標庫!$H$14*IF(ISNUMBER($I1010),O1010,0)+01_指標庫!$H$15*IF(ISNUMBER($AH1010),AS1010,0)+01_指標庫!$H$16*IF(ISNUMBER($K1010),P1010,0)+01_指標庫!$H$17*IF(ISNUMBER($AI1010),AT1010,0)+01_指標庫!$H$18*IF(ISNUMBER($AJ1010),AU1010,0)+01_指標庫!$H$19*IF(ISNUMBER($AK1010),AV1010,0)+01_指標庫!$H$20*IF(ISNUMBER($BB1010),BB1010,0)+01_指標庫!$H$21*IF(ISNUMBER($BC1010),BC1010,0))/AW1010,1))</f>
        <v>72.5</v>
      </c>
      <c r="AY1010" s="60"/>
      <c r="AZ1010" s="60"/>
      <c r="BA1010" s="58" t="n">
        <f aca="false">AVERAGE($E1006:$E1010)/AVERAGE($E1001:$E1010)-1</f>
        <v>0.017457353373139</v>
      </c>
      <c r="BB1010" s="59" t="n">
        <f aca="false">IF(ISNUMBER($BA1010),IF(OR($S1010&lt;=-0.03,$BA1010&lt;-0.003),0,IF(OR($S1010&lt;=-0.02,$BA1010&lt;0.01),50,100)),"")</f>
        <v>100</v>
      </c>
      <c r="BC1010" s="0" t="str">
        <f aca="false">IF(OR(COUNT($AZ1010)=0,COUNT($AZ1009)=0),"",IF(OR($AY1010/$AZ1009-1&lt;=-0.03,$AZ1010/$AZ1009-1&lt;=-0.045,IF(COUNT($AZ1001:$AZ1010)=10,AVERAGE($AZ1006:$AZ1010)/AVERAGE($AZ1001:$AZ1010)-1&lt;-0.01,FALSE())),0,IF(OR($AZ1010/$AZ1009-1&lt;=-0.02,IF(COUNT($AZ1001:$AZ1010)=10,AVERAGE($AZ1006:$AZ1010)/AVERAGE($AZ1001:$AZ1010)-1&lt;0.005,FALSE())),50,100)))</f>
        <v/>
      </c>
    </row>
    <row r="1011" customFormat="false" ht="15" hidden="false" customHeight="true" outlineLevel="0" collapsed="false">
      <c r="A1011" s="47" t="n">
        <v>1007</v>
      </c>
      <c r="B1011" s="48" t="n">
        <v>44020</v>
      </c>
      <c r="C1011" s="47" t="n">
        <v>2020</v>
      </c>
      <c r="D1011" s="49" t="s">
        <v>238</v>
      </c>
      <c r="E1011" s="50" t="n">
        <v>10666.7</v>
      </c>
      <c r="F1011" s="51" t="n">
        <v>0.224453</v>
      </c>
      <c r="G1011" s="51" t="n">
        <v>0</v>
      </c>
      <c r="H1011" s="52" t="n">
        <v>0.8163</v>
      </c>
      <c r="I1011" s="53" t="n">
        <v>606</v>
      </c>
      <c r="J1011" s="47" t="s">
        <v>235</v>
      </c>
      <c r="K1011" s="54" t="n">
        <v>28.08</v>
      </c>
      <c r="L1011" s="55" t="n">
        <f aca="false">IF(COUNT(F1011)=0,50,IF(F1011&gt;=0,100,IF(F1011&gt;=-0.02,50,0)))</f>
        <v>100</v>
      </c>
      <c r="M1011" s="55" t="n">
        <f aca="false">IF(COUNT(G1011)=0,50,IF(G1011&gt;-0.06,100,IF(G1011&gt;-0.15,50,0)))</f>
        <v>100</v>
      </c>
      <c r="N1011" s="55" t="n">
        <f aca="false">IF(COUNT(H1011)=0,50,IF(H1011&gt;=0.6,100,IF(H1011&gt;=0.4,50,0)))</f>
        <v>100</v>
      </c>
      <c r="O1011" s="55" t="n">
        <f aca="false">IF(COUNT(I1011)=0,50,IF(J1011="proxy_vix",50,IF(I1011&lt;350,100,IF(I1011&lt;=450,50,0))))</f>
        <v>0</v>
      </c>
      <c r="P1011" s="55" t="n">
        <f aca="false">IF(COUNT(K1011)=0,50,IF(K1011&lt;20,100,IF(K1011&lt;=25,50,0)))</f>
        <v>0</v>
      </c>
      <c r="Q1011" s="54"/>
      <c r="R1011" s="47"/>
      <c r="S1011" s="51" t="n">
        <f aca="false">$E1011/$E1010-1</f>
        <v>0.0135585199938046</v>
      </c>
      <c r="T1011" s="56" t="n">
        <f aca="false">$K1011/$K1010-1</f>
        <v>-0.0458715596330276</v>
      </c>
      <c r="V1011" s="57"/>
      <c r="W1011" s="57"/>
      <c r="Y1011" s="1" t="str">
        <f aca="false">IF(AX1011&gt;=70,"EASY",IF(AX1011&gt;40,"UNCERTAIN","HARD"))</f>
        <v>EASY</v>
      </c>
      <c r="AA1011" s="58" t="n">
        <f aca="false">IF($A1011&lt;200,"",AVERAGE($E962:$E1011)/AVERAGE($E812:$E1011)-1)</f>
        <v>0.10431965221858</v>
      </c>
      <c r="AB1011" s="59" t="n">
        <f aca="false">LOOKUP($B1011,07_L1政策步階!$A$4:$A$14,07_L1政策步階!$C$4:$C$14)</f>
        <v>1</v>
      </c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9" t="n">
        <f aca="false">IF(ISNUMBER($AA1011),IF($AA1011&gt;=0.005,100,IF($AA1011&gt;=-0.015,50,0)),"")</f>
        <v>100</v>
      </c>
      <c r="AM1011" s="59" t="n">
        <f aca="false">IF(ISNUMBER($AB1011),IF($AB1011=1,100,IF($AB1011=0,50,0)),"")</f>
        <v>100</v>
      </c>
      <c r="AN1011" s="0" t="str">
        <f aca="false">IF(ISNUMBER($AC1011),IF($AC1011&gt;=0.001,100,IF($AC1011&gt;=-0.003,50,0)),"")</f>
        <v/>
      </c>
      <c r="AO1011" s="0" t="str">
        <f aca="false">IF(ISNUMBER($AD1011),IF($AD1011&gt;=0.04,100,IF($AD1011&gt;=0,50,0)),"")</f>
        <v/>
      </c>
      <c r="AP1011" s="0" t="str">
        <f aca="false">IF(ISNUMBER($AE1011),IF($AE1011&gt;=25,100,IF($AE1011&gt;=-75,50,0)),"")</f>
        <v/>
      </c>
      <c r="AQ1011" s="0" t="str">
        <f aca="false">IF(ISNUMBER($AF1011),IF($AF1011&gt;0,100,IF($AF1011&gt;=-50,50,0)),"")</f>
        <v/>
      </c>
      <c r="AR1011" s="0" t="str">
        <f aca="false">IF(ISNUMBER($AG1011),IF($AG1011=1,100,IF($AG1011=0,50,0)),"")</f>
        <v/>
      </c>
      <c r="AS1011" s="0" t="str">
        <f aca="false">IF(ISNUMBER($AH1011),IF($AH1011&lt;0,100,IF($AH1011&lt;=20,50,0)),"")</f>
        <v/>
      </c>
      <c r="AT1011" s="0" t="str">
        <f aca="false">IF(ISNUMBER($AI1011),IF($AI1011&lt;0.95,100,IF($AI1011&lt;=1,50,0)),"")</f>
        <v/>
      </c>
      <c r="AU1011" s="0" t="str">
        <f aca="false">IF(ISNUMBER($AJ1011),IF($AJ1011&lt;30,0,IF($AJ1011&lt;40,50,IF($AJ1011&lt;=90,100,50))),"")</f>
        <v/>
      </c>
      <c r="AV1011" s="0" t="str">
        <f aca="false">IF(ISNUMBER($AK1011),IF($AK1011&gt;-0.2,100,IF($AK1011&gt;=-0.4,50,0)),"")</f>
        <v/>
      </c>
      <c r="AW1011" s="59" t="n">
        <f aca="false">01_指標庫!$H$4*ISNUMBER($F1011)+01_指標庫!$H$5*ISNUMBER($AA1011)+01_指標庫!$H$6*ISNUMBER($G1011)+01_指標庫!$H$7*ISNUMBER($H1011)+01_指標庫!$H$8*ISNUMBER($AF1011)+01_指標庫!$H$9*ISNUMBER($AG1011)+01_指標庫!$H$10*ISNUMBER($AB1011)+01_指標庫!$H$11*ISNUMBER($AC1011)+01_指標庫!$H$12*ISNUMBER($AD1011)+01_指標庫!$H$13*ISNUMBER($AE1011)+01_指標庫!$H$14*ISNUMBER($I1011)+01_指標庫!$H$15*ISNUMBER($AH1011)+01_指標庫!$H$16*ISNUMBER($K1011)+01_指標庫!$H$17*ISNUMBER($AI1011)+01_指標庫!$H$18*ISNUMBER($AJ1011)+01_指標庫!$H$19*ISNUMBER($AK1011)+01_指標庫!$H$20*ISNUMBER($BB1011)+01_指標庫!$H$21*ISNUMBER($BC1011)</f>
        <v>51</v>
      </c>
      <c r="AX1011" s="59" t="n">
        <f aca="false">IF(AW1011=0,50,ROUND((01_指標庫!$H$4*IF(ISNUMBER($F1011),L1011,0)+01_指標庫!$H$5*IF(ISNUMBER($AA1011),AL1011,0)+01_指標庫!$H$6*IF(ISNUMBER($G1011),M1011,0)+01_指標庫!$H$7*IF(ISNUMBER($H1011),N1011,0)+01_指標庫!$H$8*IF(ISNUMBER($AF1011),AQ1011,0)+01_指標庫!$H$9*IF(ISNUMBER($AG1011),AR1011,0)+01_指標庫!$H$10*IF(ISNUMBER($AB1011),AM1011,0)+01_指標庫!$H$11*IF(ISNUMBER($AC1011),AN1011,0)+01_指標庫!$H$12*IF(ISNUMBER($AD1011),AO1011,0)+01_指標庫!$H$13*IF(ISNUMBER($AE1011),AP1011,0)+01_指標庫!$H$14*IF(ISNUMBER($I1011),O1011,0)+01_指標庫!$H$15*IF(ISNUMBER($AH1011),AS1011,0)+01_指標庫!$H$16*IF(ISNUMBER($K1011),P1011,0)+01_指標庫!$H$17*IF(ISNUMBER($AI1011),AT1011,0)+01_指標庫!$H$18*IF(ISNUMBER($AJ1011),AU1011,0)+01_指標庫!$H$19*IF(ISNUMBER($AK1011),AV1011,0)+01_指標庫!$H$20*IF(ISNUMBER($BB1011),BB1011,0)+01_指標庫!$H$21*IF(ISNUMBER($BC1011),BC1011,0))/AW1011,1))</f>
        <v>72.5</v>
      </c>
      <c r="AY1011" s="60"/>
      <c r="AZ1011" s="60"/>
      <c r="BA1011" s="58" t="n">
        <f aca="false">AVERAGE($E1007:$E1011)/AVERAGE($E1002:$E1011)-1</f>
        <v>0.0228711102325243</v>
      </c>
      <c r="BB1011" s="59" t="n">
        <f aca="false">IF(ISNUMBER($BA1011),IF(OR($S1011&lt;=-0.03,$BA1011&lt;-0.003),0,IF(OR($S1011&lt;=-0.02,$BA1011&lt;0.01),50,100)),"")</f>
        <v>100</v>
      </c>
      <c r="BC1011" s="0" t="str">
        <f aca="false">IF(OR(COUNT($AZ1011)=0,COUNT($AZ1010)=0),"",IF(OR($AY1011/$AZ1010-1&lt;=-0.03,$AZ1011/$AZ1010-1&lt;=-0.045,IF(COUNT($AZ1002:$AZ1011)=10,AVERAGE($AZ1007:$AZ1011)/AVERAGE($AZ1002:$AZ1011)-1&lt;-0.01,FALSE())),0,IF(OR($AZ1011/$AZ1010-1&lt;=-0.02,IF(COUNT($AZ1002:$AZ1011)=10,AVERAGE($AZ1007:$AZ1011)/AVERAGE($AZ1002:$AZ1011)-1&lt;0.005,FALSE())),50,100)))</f>
        <v/>
      </c>
    </row>
    <row r="1012" customFormat="false" ht="15" hidden="false" customHeight="true" outlineLevel="0" collapsed="false">
      <c r="A1012" s="47" t="n">
        <v>1008</v>
      </c>
      <c r="B1012" s="48" t="n">
        <v>44021</v>
      </c>
      <c r="C1012" s="47" t="n">
        <v>2020</v>
      </c>
      <c r="D1012" s="49" t="s">
        <v>239</v>
      </c>
      <c r="E1012" s="50" t="n">
        <v>10754.59</v>
      </c>
      <c r="F1012" s="51" t="n">
        <v>0.232465</v>
      </c>
      <c r="G1012" s="51" t="n">
        <v>0</v>
      </c>
      <c r="H1012" s="52" t="n">
        <v>0.7959</v>
      </c>
      <c r="I1012" s="53" t="n">
        <v>614</v>
      </c>
      <c r="J1012" s="47" t="s">
        <v>235</v>
      </c>
      <c r="K1012" s="54" t="n">
        <v>29.26</v>
      </c>
      <c r="L1012" s="55" t="n">
        <f aca="false">IF(COUNT(F1012)=0,50,IF(F1012&gt;=0,100,IF(F1012&gt;=-0.02,50,0)))</f>
        <v>100</v>
      </c>
      <c r="M1012" s="55" t="n">
        <f aca="false">IF(COUNT(G1012)=0,50,IF(G1012&gt;-0.06,100,IF(G1012&gt;-0.15,50,0)))</f>
        <v>100</v>
      </c>
      <c r="N1012" s="55" t="n">
        <f aca="false">IF(COUNT(H1012)=0,50,IF(H1012&gt;=0.6,100,IF(H1012&gt;=0.4,50,0)))</f>
        <v>100</v>
      </c>
      <c r="O1012" s="55" t="n">
        <f aca="false">IF(COUNT(I1012)=0,50,IF(J1012="proxy_vix",50,IF(I1012&lt;350,100,IF(I1012&lt;=450,50,0))))</f>
        <v>0</v>
      </c>
      <c r="P1012" s="55" t="n">
        <f aca="false">IF(COUNT(K1012)=0,50,IF(K1012&lt;20,100,IF(K1012&lt;=25,50,0)))</f>
        <v>0</v>
      </c>
      <c r="Q1012" s="54"/>
      <c r="R1012" s="47"/>
      <c r="S1012" s="51" t="n">
        <f aca="false">$E1012/$E1011-1</f>
        <v>0.00823966175105695</v>
      </c>
      <c r="T1012" s="56" t="n">
        <f aca="false">$K1012/$K1011-1</f>
        <v>0.0420227920227922</v>
      </c>
      <c r="V1012" s="57"/>
      <c r="W1012" s="57"/>
      <c r="Y1012" s="1" t="str">
        <f aca="false">IF(AX1012&gt;=70,"EASY",IF(AX1012&gt;40,"UNCERTAIN","HARD"))</f>
        <v>EASY</v>
      </c>
      <c r="AA1012" s="58" t="n">
        <f aca="false">IF($A1012&lt;200,"",AVERAGE($E963:$E1012)/AVERAGE($E813:$E1012)-1)</f>
        <v>0.107222271767173</v>
      </c>
      <c r="AB1012" s="59" t="n">
        <f aca="false">LOOKUP($B1012,07_L1政策步階!$A$4:$A$14,07_L1政策步階!$C$4:$C$14)</f>
        <v>1</v>
      </c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9" t="n">
        <f aca="false">IF(ISNUMBER($AA1012),IF($AA1012&gt;=0.005,100,IF($AA1012&gt;=-0.015,50,0)),"")</f>
        <v>100</v>
      </c>
      <c r="AM1012" s="59" t="n">
        <f aca="false">IF(ISNUMBER($AB1012),IF($AB1012=1,100,IF($AB1012=0,50,0)),"")</f>
        <v>100</v>
      </c>
      <c r="AN1012" s="0" t="str">
        <f aca="false">IF(ISNUMBER($AC1012),IF($AC1012&gt;=0.001,100,IF($AC1012&gt;=-0.003,50,0)),"")</f>
        <v/>
      </c>
      <c r="AO1012" s="0" t="str">
        <f aca="false">IF(ISNUMBER($AD1012),IF($AD1012&gt;=0.04,100,IF($AD1012&gt;=0,50,0)),"")</f>
        <v/>
      </c>
      <c r="AP1012" s="0" t="str">
        <f aca="false">IF(ISNUMBER($AE1012),IF($AE1012&gt;=25,100,IF($AE1012&gt;=-75,50,0)),"")</f>
        <v/>
      </c>
      <c r="AQ1012" s="0" t="str">
        <f aca="false">IF(ISNUMBER($AF1012),IF($AF1012&gt;0,100,IF($AF1012&gt;=-50,50,0)),"")</f>
        <v/>
      </c>
      <c r="AR1012" s="0" t="str">
        <f aca="false">IF(ISNUMBER($AG1012),IF($AG1012=1,100,IF($AG1012=0,50,0)),"")</f>
        <v/>
      </c>
      <c r="AS1012" s="0" t="str">
        <f aca="false">IF(ISNUMBER($AH1012),IF($AH1012&lt;0,100,IF($AH1012&lt;=20,50,0)),"")</f>
        <v/>
      </c>
      <c r="AT1012" s="0" t="str">
        <f aca="false">IF(ISNUMBER($AI1012),IF($AI1012&lt;0.95,100,IF($AI1012&lt;=1,50,0)),"")</f>
        <v/>
      </c>
      <c r="AU1012" s="0" t="str">
        <f aca="false">IF(ISNUMBER($AJ1012),IF($AJ1012&lt;30,0,IF($AJ1012&lt;40,50,IF($AJ1012&lt;=90,100,50))),"")</f>
        <v/>
      </c>
      <c r="AV1012" s="0" t="str">
        <f aca="false">IF(ISNUMBER($AK1012),IF($AK1012&gt;-0.2,100,IF($AK1012&gt;=-0.4,50,0)),"")</f>
        <v/>
      </c>
      <c r="AW1012" s="59" t="n">
        <f aca="false">01_指標庫!$H$4*ISNUMBER($F1012)+01_指標庫!$H$5*ISNUMBER($AA1012)+01_指標庫!$H$6*ISNUMBER($G1012)+01_指標庫!$H$7*ISNUMBER($H1012)+01_指標庫!$H$8*ISNUMBER($AF1012)+01_指標庫!$H$9*ISNUMBER($AG1012)+01_指標庫!$H$10*ISNUMBER($AB1012)+01_指標庫!$H$11*ISNUMBER($AC1012)+01_指標庫!$H$12*ISNUMBER($AD1012)+01_指標庫!$H$13*ISNUMBER($AE1012)+01_指標庫!$H$14*ISNUMBER($I1012)+01_指標庫!$H$15*ISNUMBER($AH1012)+01_指標庫!$H$16*ISNUMBER($K1012)+01_指標庫!$H$17*ISNUMBER($AI1012)+01_指標庫!$H$18*ISNUMBER($AJ1012)+01_指標庫!$H$19*ISNUMBER($AK1012)+01_指標庫!$H$20*ISNUMBER($BB1012)+01_指標庫!$H$21*ISNUMBER($BC1012)</f>
        <v>51</v>
      </c>
      <c r="AX1012" s="59" t="n">
        <f aca="false">IF(AW1012=0,50,ROUND((01_指標庫!$H$4*IF(ISNUMBER($F1012),L1012,0)+01_指標庫!$H$5*IF(ISNUMBER($AA1012),AL1012,0)+01_指標庫!$H$6*IF(ISNUMBER($G1012),M1012,0)+01_指標庫!$H$7*IF(ISNUMBER($H1012),N1012,0)+01_指標庫!$H$8*IF(ISNUMBER($AF1012),AQ1012,0)+01_指標庫!$H$9*IF(ISNUMBER($AG1012),AR1012,0)+01_指標庫!$H$10*IF(ISNUMBER($AB1012),AM1012,0)+01_指標庫!$H$11*IF(ISNUMBER($AC1012),AN1012,0)+01_指標庫!$H$12*IF(ISNUMBER($AD1012),AO1012,0)+01_指標庫!$H$13*IF(ISNUMBER($AE1012),AP1012,0)+01_指標庫!$H$14*IF(ISNUMBER($I1012),O1012,0)+01_指標庫!$H$15*IF(ISNUMBER($AH1012),AS1012,0)+01_指標庫!$H$16*IF(ISNUMBER($K1012),P1012,0)+01_指標庫!$H$17*IF(ISNUMBER($AI1012),AT1012,0)+01_指標庫!$H$18*IF(ISNUMBER($AJ1012),AU1012,0)+01_指標庫!$H$19*IF(ISNUMBER($AK1012),AV1012,0)+01_指標庫!$H$20*IF(ISNUMBER($BB1012),BB1012,0)+01_指標庫!$H$21*IF(ISNUMBER($BC1012),BC1012,0))/AW1012,1))</f>
        <v>72.5</v>
      </c>
      <c r="AY1012" s="60"/>
      <c r="AZ1012" s="60"/>
      <c r="BA1012" s="58" t="n">
        <f aca="false">AVERAGE($E1008:$E1012)/AVERAGE($E1003:$E1012)-1</f>
        <v>0.024630059947869</v>
      </c>
      <c r="BB1012" s="59" t="n">
        <f aca="false">IF(ISNUMBER($BA1012),IF(OR($S1012&lt;=-0.03,$BA1012&lt;-0.003),0,IF(OR($S1012&lt;=-0.02,$BA1012&lt;0.01),50,100)),"")</f>
        <v>100</v>
      </c>
      <c r="BC1012" s="0" t="str">
        <f aca="false">IF(OR(COUNT($AZ1012)=0,COUNT($AZ1011)=0),"",IF(OR($AY1012/$AZ1011-1&lt;=-0.03,$AZ1012/$AZ1011-1&lt;=-0.045,IF(COUNT($AZ1003:$AZ1012)=10,AVERAGE($AZ1008:$AZ1012)/AVERAGE($AZ1003:$AZ1012)-1&lt;-0.01,FALSE())),0,IF(OR($AZ1012/$AZ1011-1&lt;=-0.02,IF(COUNT($AZ1003:$AZ1012)=10,AVERAGE($AZ1008:$AZ1012)/AVERAGE($AZ1003:$AZ1012)-1&lt;0.005,FALSE())),50,100)))</f>
        <v/>
      </c>
    </row>
    <row r="1013" customFormat="false" ht="15" hidden="false" customHeight="true" outlineLevel="0" collapsed="false">
      <c r="A1013" s="47" t="n">
        <v>1009</v>
      </c>
      <c r="B1013" s="48" t="n">
        <v>44022</v>
      </c>
      <c r="C1013" s="47" t="n">
        <v>2020</v>
      </c>
      <c r="D1013" s="49" t="s">
        <v>234</v>
      </c>
      <c r="E1013" s="50" t="n">
        <v>10836.33</v>
      </c>
      <c r="F1013" s="51" t="n">
        <v>0.239612</v>
      </c>
      <c r="G1013" s="51" t="n">
        <v>0</v>
      </c>
      <c r="H1013" s="52" t="n">
        <v>0.7959</v>
      </c>
      <c r="I1013" s="53" t="n">
        <v>614</v>
      </c>
      <c r="J1013" s="47" t="s">
        <v>235</v>
      </c>
      <c r="K1013" s="54" t="n">
        <v>27.29</v>
      </c>
      <c r="L1013" s="55" t="n">
        <f aca="false">IF(COUNT(F1013)=0,50,IF(F1013&gt;=0,100,IF(F1013&gt;=-0.02,50,0)))</f>
        <v>100</v>
      </c>
      <c r="M1013" s="55" t="n">
        <f aca="false">IF(COUNT(G1013)=0,50,IF(G1013&gt;-0.06,100,IF(G1013&gt;-0.15,50,0)))</f>
        <v>100</v>
      </c>
      <c r="N1013" s="55" t="n">
        <f aca="false">IF(COUNT(H1013)=0,50,IF(H1013&gt;=0.6,100,IF(H1013&gt;=0.4,50,0)))</f>
        <v>100</v>
      </c>
      <c r="O1013" s="55" t="n">
        <f aca="false">IF(COUNT(I1013)=0,50,IF(J1013="proxy_vix",50,IF(I1013&lt;350,100,IF(I1013&lt;=450,50,0))))</f>
        <v>0</v>
      </c>
      <c r="P1013" s="55" t="n">
        <f aca="false">IF(COUNT(K1013)=0,50,IF(K1013&lt;20,100,IF(K1013&lt;=25,50,0)))</f>
        <v>0</v>
      </c>
      <c r="Q1013" s="54"/>
      <c r="R1013" s="47"/>
      <c r="S1013" s="51" t="n">
        <f aca="false">$E1013/$E1012-1</f>
        <v>0.00760047570386213</v>
      </c>
      <c r="T1013" s="56" t="n">
        <f aca="false">$K1013/$K1012-1</f>
        <v>-0.0673274094326727</v>
      </c>
      <c r="V1013" s="57"/>
      <c r="W1013" s="57"/>
      <c r="Y1013" s="1" t="str">
        <f aca="false">IF(AX1013&gt;=70,"EASY",IF(AX1013&gt;40,"UNCERTAIN","HARD"))</f>
        <v>EASY</v>
      </c>
      <c r="AA1013" s="58" t="n">
        <f aca="false">IF($A1013&lt;200,"",AVERAGE($E964:$E1013)/AVERAGE($E814:$E1013)-1)</f>
        <v>0.109483145356373</v>
      </c>
      <c r="AB1013" s="59" t="n">
        <f aca="false">LOOKUP($B1013,07_L1政策步階!$A$4:$A$14,07_L1政策步階!$C$4:$C$14)</f>
        <v>1</v>
      </c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9" t="n">
        <f aca="false">IF(ISNUMBER($AA1013),IF($AA1013&gt;=0.005,100,IF($AA1013&gt;=-0.015,50,0)),"")</f>
        <v>100</v>
      </c>
      <c r="AM1013" s="59" t="n">
        <f aca="false">IF(ISNUMBER($AB1013),IF($AB1013=1,100,IF($AB1013=0,50,0)),"")</f>
        <v>100</v>
      </c>
      <c r="AN1013" s="0" t="str">
        <f aca="false">IF(ISNUMBER($AC1013),IF($AC1013&gt;=0.001,100,IF($AC1013&gt;=-0.003,50,0)),"")</f>
        <v/>
      </c>
      <c r="AO1013" s="0" t="str">
        <f aca="false">IF(ISNUMBER($AD1013),IF($AD1013&gt;=0.04,100,IF($AD1013&gt;=0,50,0)),"")</f>
        <v/>
      </c>
      <c r="AP1013" s="0" t="str">
        <f aca="false">IF(ISNUMBER($AE1013),IF($AE1013&gt;=25,100,IF($AE1013&gt;=-75,50,0)),"")</f>
        <v/>
      </c>
      <c r="AQ1013" s="0" t="str">
        <f aca="false">IF(ISNUMBER($AF1013),IF($AF1013&gt;0,100,IF($AF1013&gt;=-50,50,0)),"")</f>
        <v/>
      </c>
      <c r="AR1013" s="0" t="str">
        <f aca="false">IF(ISNUMBER($AG1013),IF($AG1013=1,100,IF($AG1013=0,50,0)),"")</f>
        <v/>
      </c>
      <c r="AS1013" s="0" t="str">
        <f aca="false">IF(ISNUMBER($AH1013),IF($AH1013&lt;0,100,IF($AH1013&lt;=20,50,0)),"")</f>
        <v/>
      </c>
      <c r="AT1013" s="0" t="str">
        <f aca="false">IF(ISNUMBER($AI1013),IF($AI1013&lt;0.95,100,IF($AI1013&lt;=1,50,0)),"")</f>
        <v/>
      </c>
      <c r="AU1013" s="0" t="str">
        <f aca="false">IF(ISNUMBER($AJ1013),IF($AJ1013&lt;30,0,IF($AJ1013&lt;40,50,IF($AJ1013&lt;=90,100,50))),"")</f>
        <v/>
      </c>
      <c r="AV1013" s="0" t="str">
        <f aca="false">IF(ISNUMBER($AK1013),IF($AK1013&gt;-0.2,100,IF($AK1013&gt;=-0.4,50,0)),"")</f>
        <v/>
      </c>
      <c r="AW1013" s="59" t="n">
        <f aca="false">01_指標庫!$H$4*ISNUMBER($F1013)+01_指標庫!$H$5*ISNUMBER($AA1013)+01_指標庫!$H$6*ISNUMBER($G1013)+01_指標庫!$H$7*ISNUMBER($H1013)+01_指標庫!$H$8*ISNUMBER($AF1013)+01_指標庫!$H$9*ISNUMBER($AG1013)+01_指標庫!$H$10*ISNUMBER($AB1013)+01_指標庫!$H$11*ISNUMBER($AC1013)+01_指標庫!$H$12*ISNUMBER($AD1013)+01_指標庫!$H$13*ISNUMBER($AE1013)+01_指標庫!$H$14*ISNUMBER($I1013)+01_指標庫!$H$15*ISNUMBER($AH1013)+01_指標庫!$H$16*ISNUMBER($K1013)+01_指標庫!$H$17*ISNUMBER($AI1013)+01_指標庫!$H$18*ISNUMBER($AJ1013)+01_指標庫!$H$19*ISNUMBER($AK1013)+01_指標庫!$H$20*ISNUMBER($BB1013)+01_指標庫!$H$21*ISNUMBER($BC1013)</f>
        <v>51</v>
      </c>
      <c r="AX1013" s="59" t="n">
        <f aca="false">IF(AW1013=0,50,ROUND((01_指標庫!$H$4*IF(ISNUMBER($F1013),L1013,0)+01_指標庫!$H$5*IF(ISNUMBER($AA1013),AL1013,0)+01_指標庫!$H$6*IF(ISNUMBER($G1013),M1013,0)+01_指標庫!$H$7*IF(ISNUMBER($H1013),N1013,0)+01_指標庫!$H$8*IF(ISNUMBER($AF1013),AQ1013,0)+01_指標庫!$H$9*IF(ISNUMBER($AG1013),AR1013,0)+01_指標庫!$H$10*IF(ISNUMBER($AB1013),AM1013,0)+01_指標庫!$H$11*IF(ISNUMBER($AC1013),AN1013,0)+01_指標庫!$H$12*IF(ISNUMBER($AD1013),AO1013,0)+01_指標庫!$H$13*IF(ISNUMBER($AE1013),AP1013,0)+01_指標庫!$H$14*IF(ISNUMBER($I1013),O1013,0)+01_指標庫!$H$15*IF(ISNUMBER($AH1013),AS1013,0)+01_指標庫!$H$16*IF(ISNUMBER($K1013),P1013,0)+01_指標庫!$H$17*IF(ISNUMBER($AI1013),AT1013,0)+01_指標庫!$H$18*IF(ISNUMBER($AJ1013),AU1013,0)+01_指標庫!$H$19*IF(ISNUMBER($AK1013),AV1013,0)+01_指標庫!$H$20*IF(ISNUMBER($BB1013),BB1013,0)+01_指標庫!$H$21*IF(ISNUMBER($BC1013),BC1013,0))/AW1013,1))</f>
        <v>72.5</v>
      </c>
      <c r="AY1013" s="60"/>
      <c r="AZ1013" s="60"/>
      <c r="BA1013" s="58" t="n">
        <f aca="false">AVERAGE($E1009:$E1013)/AVERAGE($E1004:$E1013)-1</f>
        <v>0.0269026354614896</v>
      </c>
      <c r="BB1013" s="59" t="n">
        <f aca="false">IF(ISNUMBER($BA1013),IF(OR($S1013&lt;=-0.03,$BA1013&lt;-0.003),0,IF(OR($S1013&lt;=-0.02,$BA1013&lt;0.01),50,100)),"")</f>
        <v>100</v>
      </c>
      <c r="BC1013" s="0" t="str">
        <f aca="false">IF(OR(COUNT($AZ1013)=0,COUNT($AZ1012)=0),"",IF(OR($AY1013/$AZ1012-1&lt;=-0.03,$AZ1013/$AZ1012-1&lt;=-0.045,IF(COUNT($AZ1004:$AZ1013)=10,AVERAGE($AZ1009:$AZ1013)/AVERAGE($AZ1004:$AZ1013)-1&lt;-0.01,FALSE())),0,IF(OR($AZ1013/$AZ1012-1&lt;=-0.02,IF(COUNT($AZ1004:$AZ1013)=10,AVERAGE($AZ1009:$AZ1013)/AVERAGE($AZ1004:$AZ1013)-1&lt;0.005,FALSE())),50,100)))</f>
        <v/>
      </c>
    </row>
    <row r="1014" customFormat="false" ht="15" hidden="false" customHeight="true" outlineLevel="0" collapsed="false">
      <c r="A1014" s="47" t="n">
        <v>1010</v>
      </c>
      <c r="B1014" s="48" t="n">
        <v>44025</v>
      </c>
      <c r="C1014" s="47" t="n">
        <v>2020</v>
      </c>
      <c r="D1014" s="49" t="s">
        <v>236</v>
      </c>
      <c r="E1014" s="50" t="n">
        <v>10602.21</v>
      </c>
      <c r="F1014" s="51" t="n">
        <v>0.210891</v>
      </c>
      <c r="G1014" s="51" t="n">
        <v>-0.021605</v>
      </c>
      <c r="H1014" s="52" t="n">
        <v>0.7959</v>
      </c>
      <c r="I1014" s="53" t="n">
        <v>601</v>
      </c>
      <c r="J1014" s="47" t="s">
        <v>235</v>
      </c>
      <c r="K1014" s="54" t="n">
        <v>32.19</v>
      </c>
      <c r="L1014" s="55" t="n">
        <f aca="false">IF(COUNT(F1014)=0,50,IF(F1014&gt;=0,100,IF(F1014&gt;=-0.02,50,0)))</f>
        <v>100</v>
      </c>
      <c r="M1014" s="55" t="n">
        <f aca="false">IF(COUNT(G1014)=0,50,IF(G1014&gt;-0.06,100,IF(G1014&gt;-0.15,50,0)))</f>
        <v>100</v>
      </c>
      <c r="N1014" s="55" t="n">
        <f aca="false">IF(COUNT(H1014)=0,50,IF(H1014&gt;=0.6,100,IF(H1014&gt;=0.4,50,0)))</f>
        <v>100</v>
      </c>
      <c r="O1014" s="55" t="n">
        <f aca="false">IF(COUNT(I1014)=0,50,IF(J1014="proxy_vix",50,IF(I1014&lt;350,100,IF(I1014&lt;=450,50,0))))</f>
        <v>0</v>
      </c>
      <c r="P1014" s="55" t="n">
        <f aca="false">IF(COUNT(K1014)=0,50,IF(K1014&lt;20,100,IF(K1014&lt;=25,50,0)))</f>
        <v>0</v>
      </c>
      <c r="Q1014" s="54"/>
      <c r="R1014" s="47"/>
      <c r="S1014" s="51" t="n">
        <f aca="false">$E1014/$E1013-1</f>
        <v>-0.0216051006198594</v>
      </c>
      <c r="T1014" s="56" t="n">
        <f aca="false">$K1014/$K1013-1</f>
        <v>0.179552949798461</v>
      </c>
      <c r="V1014" s="57"/>
      <c r="W1014" s="57"/>
      <c r="Y1014" s="1" t="str">
        <f aca="false">IF(AX1014&gt;=70,"EASY",IF(AX1014&gt;40,"UNCERTAIN","HARD"))</f>
        <v>UNCERTAIN</v>
      </c>
      <c r="AA1014" s="58" t="n">
        <f aca="false">IF($A1014&lt;200,"",AVERAGE($E965:$E1014)/AVERAGE($E815:$E1014)-1)</f>
        <v>0.11136861425954</v>
      </c>
      <c r="AB1014" s="59" t="n">
        <f aca="false">LOOKUP($B1014,07_L1政策步階!$A$4:$A$14,07_L1政策步階!$C$4:$C$14)</f>
        <v>1</v>
      </c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9" t="n">
        <f aca="false">IF(ISNUMBER($AA1014),IF($AA1014&gt;=0.005,100,IF($AA1014&gt;=-0.015,50,0)),"")</f>
        <v>100</v>
      </c>
      <c r="AM1014" s="59" t="n">
        <f aca="false">IF(ISNUMBER($AB1014),IF($AB1014=1,100,IF($AB1014=0,50,0)),"")</f>
        <v>100</v>
      </c>
      <c r="AN1014" s="0" t="str">
        <f aca="false">IF(ISNUMBER($AC1014),IF($AC1014&gt;=0.001,100,IF($AC1014&gt;=-0.003,50,0)),"")</f>
        <v/>
      </c>
      <c r="AO1014" s="0" t="str">
        <f aca="false">IF(ISNUMBER($AD1014),IF($AD1014&gt;=0.04,100,IF($AD1014&gt;=0,50,0)),"")</f>
        <v/>
      </c>
      <c r="AP1014" s="0" t="str">
        <f aca="false">IF(ISNUMBER($AE1014),IF($AE1014&gt;=25,100,IF($AE1014&gt;=-75,50,0)),"")</f>
        <v/>
      </c>
      <c r="AQ1014" s="0" t="str">
        <f aca="false">IF(ISNUMBER($AF1014),IF($AF1014&gt;0,100,IF($AF1014&gt;=-50,50,0)),"")</f>
        <v/>
      </c>
      <c r="AR1014" s="0" t="str">
        <f aca="false">IF(ISNUMBER($AG1014),IF($AG1014=1,100,IF($AG1014=0,50,0)),"")</f>
        <v/>
      </c>
      <c r="AS1014" s="0" t="str">
        <f aca="false">IF(ISNUMBER($AH1014),IF($AH1014&lt;0,100,IF($AH1014&lt;=20,50,0)),"")</f>
        <v/>
      </c>
      <c r="AT1014" s="0" t="str">
        <f aca="false">IF(ISNUMBER($AI1014),IF($AI1014&lt;0.95,100,IF($AI1014&lt;=1,50,0)),"")</f>
        <v/>
      </c>
      <c r="AU1014" s="0" t="str">
        <f aca="false">IF(ISNUMBER($AJ1014),IF($AJ1014&lt;30,0,IF($AJ1014&lt;40,50,IF($AJ1014&lt;=90,100,50))),"")</f>
        <v/>
      </c>
      <c r="AV1014" s="0" t="str">
        <f aca="false">IF(ISNUMBER($AK1014),IF($AK1014&gt;-0.2,100,IF($AK1014&gt;=-0.4,50,0)),"")</f>
        <v/>
      </c>
      <c r="AW1014" s="59" t="n">
        <f aca="false">01_指標庫!$H$4*ISNUMBER($F1014)+01_指標庫!$H$5*ISNUMBER($AA1014)+01_指標庫!$H$6*ISNUMBER($G1014)+01_指標庫!$H$7*ISNUMBER($H1014)+01_指標庫!$H$8*ISNUMBER($AF1014)+01_指標庫!$H$9*ISNUMBER($AG1014)+01_指標庫!$H$10*ISNUMBER($AB1014)+01_指標庫!$H$11*ISNUMBER($AC1014)+01_指標庫!$H$12*ISNUMBER($AD1014)+01_指標庫!$H$13*ISNUMBER($AE1014)+01_指標庫!$H$14*ISNUMBER($I1014)+01_指標庫!$H$15*ISNUMBER($AH1014)+01_指標庫!$H$16*ISNUMBER($K1014)+01_指標庫!$H$17*ISNUMBER($AI1014)+01_指標庫!$H$18*ISNUMBER($AJ1014)+01_指標庫!$H$19*ISNUMBER($AK1014)+01_指標庫!$H$20*ISNUMBER($BB1014)+01_指標庫!$H$21*ISNUMBER($BC1014)</f>
        <v>51</v>
      </c>
      <c r="AX1014" s="59" t="n">
        <f aca="false">IF(AW1014=0,50,ROUND((01_指標庫!$H$4*IF(ISNUMBER($F1014),L1014,0)+01_指標庫!$H$5*IF(ISNUMBER($AA1014),AL1014,0)+01_指標庫!$H$6*IF(ISNUMBER($G1014),M1014,0)+01_指標庫!$H$7*IF(ISNUMBER($H1014),N1014,0)+01_指標庫!$H$8*IF(ISNUMBER($AF1014),AQ1014,0)+01_指標庫!$H$9*IF(ISNUMBER($AG1014),AR1014,0)+01_指標庫!$H$10*IF(ISNUMBER($AB1014),AM1014,0)+01_指標庫!$H$11*IF(ISNUMBER($AC1014),AN1014,0)+01_指標庫!$H$12*IF(ISNUMBER($AD1014),AO1014,0)+01_指標庫!$H$13*IF(ISNUMBER($AE1014),AP1014,0)+01_指標庫!$H$14*IF(ISNUMBER($I1014),O1014,0)+01_指標庫!$H$15*IF(ISNUMBER($AH1014),AS1014,0)+01_指標庫!$H$16*IF(ISNUMBER($K1014),P1014,0)+01_指標庫!$H$17*IF(ISNUMBER($AI1014),AT1014,0)+01_指標庫!$H$18*IF(ISNUMBER($AJ1014),AU1014,0)+01_指標庫!$H$19*IF(ISNUMBER($AK1014),AV1014,0)+01_指標庫!$H$20*IF(ISNUMBER($BB1014),BB1014,0)+01_指標庫!$H$21*IF(ISNUMBER($BC1014),BC1014,0))/AW1014,1))</f>
        <v>66.7</v>
      </c>
      <c r="AY1014" s="60"/>
      <c r="AZ1014" s="60"/>
      <c r="BA1014" s="58" t="n">
        <f aca="false">AVERAGE($E1010:$E1014)/AVERAGE($E1005:$E1014)-1</f>
        <v>0.0194852237315957</v>
      </c>
      <c r="BB1014" s="59" t="n">
        <f aca="false">IF(ISNUMBER($BA1014),IF(OR($S1014&lt;=-0.03,$BA1014&lt;-0.003),0,IF(OR($S1014&lt;=-0.02,$BA1014&lt;0.01),50,100)),"")</f>
        <v>50</v>
      </c>
      <c r="BC1014" s="0" t="str">
        <f aca="false">IF(OR(COUNT($AZ1014)=0,COUNT($AZ1013)=0),"",IF(OR($AY1014/$AZ1013-1&lt;=-0.03,$AZ1014/$AZ1013-1&lt;=-0.045,IF(COUNT($AZ1005:$AZ1014)=10,AVERAGE($AZ1010:$AZ1014)/AVERAGE($AZ1005:$AZ1014)-1&lt;-0.01,FALSE())),0,IF(OR($AZ1014/$AZ1013-1&lt;=-0.02,IF(COUNT($AZ1005:$AZ1014)=10,AVERAGE($AZ1010:$AZ1014)/AVERAGE($AZ1005:$AZ1014)-1&lt;0.005,FALSE())),50,100)))</f>
        <v/>
      </c>
    </row>
    <row r="1015" customFormat="false" ht="15" hidden="false" customHeight="true" outlineLevel="0" collapsed="false">
      <c r="A1015" s="47" t="n">
        <v>1011</v>
      </c>
      <c r="B1015" s="48" t="n">
        <v>44026</v>
      </c>
      <c r="C1015" s="47" t="n">
        <v>2020</v>
      </c>
      <c r="D1015" s="49" t="s">
        <v>237</v>
      </c>
      <c r="E1015" s="50" t="n">
        <v>10689.52</v>
      </c>
      <c r="F1015" s="51" t="n">
        <v>0.218832</v>
      </c>
      <c r="G1015" s="51" t="n">
        <v>-0.013548</v>
      </c>
      <c r="H1015" s="52" t="n">
        <v>0.8367</v>
      </c>
      <c r="I1015" s="53" t="n">
        <v>603</v>
      </c>
      <c r="J1015" s="47" t="s">
        <v>235</v>
      </c>
      <c r="K1015" s="54" t="n">
        <v>29.52</v>
      </c>
      <c r="L1015" s="55" t="n">
        <f aca="false">IF(COUNT(F1015)=0,50,IF(F1015&gt;=0,100,IF(F1015&gt;=-0.02,50,0)))</f>
        <v>100</v>
      </c>
      <c r="M1015" s="55" t="n">
        <f aca="false">IF(COUNT(G1015)=0,50,IF(G1015&gt;-0.06,100,IF(G1015&gt;-0.15,50,0)))</f>
        <v>100</v>
      </c>
      <c r="N1015" s="55" t="n">
        <f aca="false">IF(COUNT(H1015)=0,50,IF(H1015&gt;=0.6,100,IF(H1015&gt;=0.4,50,0)))</f>
        <v>100</v>
      </c>
      <c r="O1015" s="55" t="n">
        <f aca="false">IF(COUNT(I1015)=0,50,IF(J1015="proxy_vix",50,IF(I1015&lt;350,100,IF(I1015&lt;=450,50,0))))</f>
        <v>0</v>
      </c>
      <c r="P1015" s="55" t="n">
        <f aca="false">IF(COUNT(K1015)=0,50,IF(K1015&lt;20,100,IF(K1015&lt;=25,50,0)))</f>
        <v>0</v>
      </c>
      <c r="Q1015" s="54"/>
      <c r="R1015" s="47"/>
      <c r="S1015" s="51" t="n">
        <f aca="false">$E1015/$E1014-1</f>
        <v>0.00823507551727443</v>
      </c>
      <c r="T1015" s="56" t="n">
        <f aca="false">$K1015/$K1014-1</f>
        <v>-0.0829450139794967</v>
      </c>
      <c r="V1015" s="57"/>
      <c r="W1015" s="57"/>
      <c r="Y1015" s="1" t="str">
        <f aca="false">IF(AX1015&gt;=70,"EASY",IF(AX1015&gt;40,"UNCERTAIN","HARD"))</f>
        <v>EASY</v>
      </c>
      <c r="AA1015" s="58" t="n">
        <f aca="false">IF($A1015&lt;200,"",AVERAGE($E966:$E1015)/AVERAGE($E816:$E1015)-1)</f>
        <v>0.114015565531059</v>
      </c>
      <c r="AB1015" s="59" t="n">
        <f aca="false">LOOKUP($B1015,07_L1政策步階!$A$4:$A$14,07_L1政策步階!$C$4:$C$14)</f>
        <v>1</v>
      </c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9" t="n">
        <f aca="false">IF(ISNUMBER($AA1015),IF($AA1015&gt;=0.005,100,IF($AA1015&gt;=-0.015,50,0)),"")</f>
        <v>100</v>
      </c>
      <c r="AM1015" s="59" t="n">
        <f aca="false">IF(ISNUMBER($AB1015),IF($AB1015=1,100,IF($AB1015=0,50,0)),"")</f>
        <v>100</v>
      </c>
      <c r="AN1015" s="0" t="str">
        <f aca="false">IF(ISNUMBER($AC1015),IF($AC1015&gt;=0.001,100,IF($AC1015&gt;=-0.003,50,0)),"")</f>
        <v/>
      </c>
      <c r="AO1015" s="0" t="str">
        <f aca="false">IF(ISNUMBER($AD1015),IF($AD1015&gt;=0.04,100,IF($AD1015&gt;=0,50,0)),"")</f>
        <v/>
      </c>
      <c r="AP1015" s="0" t="str">
        <f aca="false">IF(ISNUMBER($AE1015),IF($AE1015&gt;=25,100,IF($AE1015&gt;=-75,50,0)),"")</f>
        <v/>
      </c>
      <c r="AQ1015" s="0" t="str">
        <f aca="false">IF(ISNUMBER($AF1015),IF($AF1015&gt;0,100,IF($AF1015&gt;=-50,50,0)),"")</f>
        <v/>
      </c>
      <c r="AR1015" s="0" t="str">
        <f aca="false">IF(ISNUMBER($AG1015),IF($AG1015=1,100,IF($AG1015=0,50,0)),"")</f>
        <v/>
      </c>
      <c r="AS1015" s="0" t="str">
        <f aca="false">IF(ISNUMBER($AH1015),IF($AH1015&lt;0,100,IF($AH1015&lt;=20,50,0)),"")</f>
        <v/>
      </c>
      <c r="AT1015" s="0" t="str">
        <f aca="false">IF(ISNUMBER($AI1015),IF($AI1015&lt;0.95,100,IF($AI1015&lt;=1,50,0)),"")</f>
        <v/>
      </c>
      <c r="AU1015" s="0" t="str">
        <f aca="false">IF(ISNUMBER($AJ1015),IF($AJ1015&lt;30,0,IF($AJ1015&lt;40,50,IF($AJ1015&lt;=90,100,50))),"")</f>
        <v/>
      </c>
      <c r="AV1015" s="0" t="str">
        <f aca="false">IF(ISNUMBER($AK1015),IF($AK1015&gt;-0.2,100,IF($AK1015&gt;=-0.4,50,0)),"")</f>
        <v/>
      </c>
      <c r="AW1015" s="59" t="n">
        <f aca="false">01_指標庫!$H$4*ISNUMBER($F1015)+01_指標庫!$H$5*ISNUMBER($AA1015)+01_指標庫!$H$6*ISNUMBER($G1015)+01_指標庫!$H$7*ISNUMBER($H1015)+01_指標庫!$H$8*ISNUMBER($AF1015)+01_指標庫!$H$9*ISNUMBER($AG1015)+01_指標庫!$H$10*ISNUMBER($AB1015)+01_指標庫!$H$11*ISNUMBER($AC1015)+01_指標庫!$H$12*ISNUMBER($AD1015)+01_指標庫!$H$13*ISNUMBER($AE1015)+01_指標庫!$H$14*ISNUMBER($I1015)+01_指標庫!$H$15*ISNUMBER($AH1015)+01_指標庫!$H$16*ISNUMBER($K1015)+01_指標庫!$H$17*ISNUMBER($AI1015)+01_指標庫!$H$18*ISNUMBER($AJ1015)+01_指標庫!$H$19*ISNUMBER($AK1015)+01_指標庫!$H$20*ISNUMBER($BB1015)+01_指標庫!$H$21*ISNUMBER($BC1015)</f>
        <v>51</v>
      </c>
      <c r="AX1015" s="59" t="n">
        <f aca="false">IF(AW1015=0,50,ROUND((01_指標庫!$H$4*IF(ISNUMBER($F1015),L1015,0)+01_指標庫!$H$5*IF(ISNUMBER($AA1015),AL1015,0)+01_指標庫!$H$6*IF(ISNUMBER($G1015),M1015,0)+01_指標庫!$H$7*IF(ISNUMBER($H1015),N1015,0)+01_指標庫!$H$8*IF(ISNUMBER($AF1015),AQ1015,0)+01_指標庫!$H$9*IF(ISNUMBER($AG1015),AR1015,0)+01_指標庫!$H$10*IF(ISNUMBER($AB1015),AM1015,0)+01_指標庫!$H$11*IF(ISNUMBER($AC1015),AN1015,0)+01_指標庫!$H$12*IF(ISNUMBER($AD1015),AO1015,0)+01_指標庫!$H$13*IF(ISNUMBER($AE1015),AP1015,0)+01_指標庫!$H$14*IF(ISNUMBER($I1015),O1015,0)+01_指標庫!$H$15*IF(ISNUMBER($AH1015),AS1015,0)+01_指標庫!$H$16*IF(ISNUMBER($K1015),P1015,0)+01_指標庫!$H$17*IF(ISNUMBER($AI1015),AT1015,0)+01_指標庫!$H$18*IF(ISNUMBER($AJ1015),AU1015,0)+01_指標庫!$H$19*IF(ISNUMBER($AK1015),AV1015,0)+01_指標庫!$H$20*IF(ISNUMBER($BB1015),BB1015,0)+01_指標庫!$H$21*IF(ISNUMBER($BC1015),BC1015,0))/AW1015,1))</f>
        <v>72.5</v>
      </c>
      <c r="AY1015" s="60"/>
      <c r="AZ1015" s="60"/>
      <c r="BA1015" s="58" t="n">
        <f aca="false">AVERAGE($E1011:$E1015)/AVERAGE($E1006:$E1015)-1</f>
        <v>0.0155827946617435</v>
      </c>
      <c r="BB1015" s="59" t="n">
        <f aca="false">IF(ISNUMBER($BA1015),IF(OR($S1015&lt;=-0.03,$BA1015&lt;-0.003),0,IF(OR($S1015&lt;=-0.02,$BA1015&lt;0.01),50,100)),"")</f>
        <v>100</v>
      </c>
      <c r="BC1015" s="0" t="str">
        <f aca="false">IF(OR(COUNT($AZ1015)=0,COUNT($AZ1014)=0),"",IF(OR($AY1015/$AZ1014-1&lt;=-0.03,$AZ1015/$AZ1014-1&lt;=-0.045,IF(COUNT($AZ1006:$AZ1015)=10,AVERAGE($AZ1011:$AZ1015)/AVERAGE($AZ1006:$AZ1015)-1&lt;-0.01,FALSE())),0,IF(OR($AZ1015/$AZ1014-1&lt;=-0.02,IF(COUNT($AZ1006:$AZ1015)=10,AVERAGE($AZ1011:$AZ1015)/AVERAGE($AZ1006:$AZ1015)-1&lt;0.005,FALSE())),50,100)))</f>
        <v/>
      </c>
    </row>
    <row r="1016" customFormat="false" ht="15" hidden="false" customHeight="true" outlineLevel="0" collapsed="false">
      <c r="A1016" s="47" t="n">
        <v>1012</v>
      </c>
      <c r="B1016" s="48" t="n">
        <v>44027</v>
      </c>
      <c r="C1016" s="47" t="n">
        <v>2020</v>
      </c>
      <c r="D1016" s="49" t="s">
        <v>238</v>
      </c>
      <c r="E1016" s="50" t="n">
        <v>10701.68</v>
      </c>
      <c r="F1016" s="51" t="n">
        <v>0.218122</v>
      </c>
      <c r="G1016" s="51" t="n">
        <v>-0.012426</v>
      </c>
      <c r="H1016" s="52" t="n">
        <v>0.8571</v>
      </c>
      <c r="I1016" s="53" t="n">
        <v>581</v>
      </c>
      <c r="J1016" s="47" t="s">
        <v>235</v>
      </c>
      <c r="K1016" s="54" t="n">
        <v>27.76</v>
      </c>
      <c r="L1016" s="55" t="n">
        <f aca="false">IF(COUNT(F1016)=0,50,IF(F1016&gt;=0,100,IF(F1016&gt;=-0.02,50,0)))</f>
        <v>100</v>
      </c>
      <c r="M1016" s="55" t="n">
        <f aca="false">IF(COUNT(G1016)=0,50,IF(G1016&gt;-0.06,100,IF(G1016&gt;-0.15,50,0)))</f>
        <v>100</v>
      </c>
      <c r="N1016" s="55" t="n">
        <f aca="false">IF(COUNT(H1016)=0,50,IF(H1016&gt;=0.6,100,IF(H1016&gt;=0.4,50,0)))</f>
        <v>100</v>
      </c>
      <c r="O1016" s="55" t="n">
        <f aca="false">IF(COUNT(I1016)=0,50,IF(J1016="proxy_vix",50,IF(I1016&lt;350,100,IF(I1016&lt;=450,50,0))))</f>
        <v>0</v>
      </c>
      <c r="P1016" s="55" t="n">
        <f aca="false">IF(COUNT(K1016)=0,50,IF(K1016&lt;20,100,IF(K1016&lt;=25,50,0)))</f>
        <v>0</v>
      </c>
      <c r="Q1016" s="54"/>
      <c r="R1016" s="47"/>
      <c r="S1016" s="51" t="n">
        <f aca="false">$E1016/$E1015-1</f>
        <v>0.00113756277176158</v>
      </c>
      <c r="T1016" s="56" t="n">
        <f aca="false">$K1016/$K1015-1</f>
        <v>-0.0596205962059619</v>
      </c>
      <c r="V1016" s="57"/>
      <c r="W1016" s="57"/>
      <c r="Y1016" s="1" t="str">
        <f aca="false">IF(AX1016&gt;=70,"EASY",IF(AX1016&gt;40,"UNCERTAIN","HARD"))</f>
        <v>EASY</v>
      </c>
      <c r="AA1016" s="58" t="n">
        <f aca="false">IF($A1016&lt;200,"",AVERAGE($E967:$E1016)/AVERAGE($E817:$E1016)-1)</f>
        <v>0.116352308121175</v>
      </c>
      <c r="AB1016" s="59" t="n">
        <f aca="false">LOOKUP($B1016,07_L1政策步階!$A$4:$A$14,07_L1政策步階!$C$4:$C$14)</f>
        <v>1</v>
      </c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9" t="n">
        <f aca="false">IF(ISNUMBER($AA1016),IF($AA1016&gt;=0.005,100,IF($AA1016&gt;=-0.015,50,0)),"")</f>
        <v>100</v>
      </c>
      <c r="AM1016" s="59" t="n">
        <f aca="false">IF(ISNUMBER($AB1016),IF($AB1016=1,100,IF($AB1016=0,50,0)),"")</f>
        <v>100</v>
      </c>
      <c r="AN1016" s="0" t="str">
        <f aca="false">IF(ISNUMBER($AC1016),IF($AC1016&gt;=0.001,100,IF($AC1016&gt;=-0.003,50,0)),"")</f>
        <v/>
      </c>
      <c r="AO1016" s="0" t="str">
        <f aca="false">IF(ISNUMBER($AD1016),IF($AD1016&gt;=0.04,100,IF($AD1016&gt;=0,50,0)),"")</f>
        <v/>
      </c>
      <c r="AP1016" s="0" t="str">
        <f aca="false">IF(ISNUMBER($AE1016),IF($AE1016&gt;=25,100,IF($AE1016&gt;=-75,50,0)),"")</f>
        <v/>
      </c>
      <c r="AQ1016" s="0" t="str">
        <f aca="false">IF(ISNUMBER($AF1016),IF($AF1016&gt;0,100,IF($AF1016&gt;=-50,50,0)),"")</f>
        <v/>
      </c>
      <c r="AR1016" s="0" t="str">
        <f aca="false">IF(ISNUMBER($AG1016),IF($AG1016=1,100,IF($AG1016=0,50,0)),"")</f>
        <v/>
      </c>
      <c r="AS1016" s="0" t="str">
        <f aca="false">IF(ISNUMBER($AH1016),IF($AH1016&lt;0,100,IF($AH1016&lt;=20,50,0)),"")</f>
        <v/>
      </c>
      <c r="AT1016" s="0" t="str">
        <f aca="false">IF(ISNUMBER($AI1016),IF($AI1016&lt;0.95,100,IF($AI1016&lt;=1,50,0)),"")</f>
        <v/>
      </c>
      <c r="AU1016" s="0" t="str">
        <f aca="false">IF(ISNUMBER($AJ1016),IF($AJ1016&lt;30,0,IF($AJ1016&lt;40,50,IF($AJ1016&lt;=90,100,50))),"")</f>
        <v/>
      </c>
      <c r="AV1016" s="0" t="str">
        <f aca="false">IF(ISNUMBER($AK1016),IF($AK1016&gt;-0.2,100,IF($AK1016&gt;=-0.4,50,0)),"")</f>
        <v/>
      </c>
      <c r="AW1016" s="59" t="n">
        <f aca="false">01_指標庫!$H$4*ISNUMBER($F1016)+01_指標庫!$H$5*ISNUMBER($AA1016)+01_指標庫!$H$6*ISNUMBER($G1016)+01_指標庫!$H$7*ISNUMBER($H1016)+01_指標庫!$H$8*ISNUMBER($AF1016)+01_指標庫!$H$9*ISNUMBER($AG1016)+01_指標庫!$H$10*ISNUMBER($AB1016)+01_指標庫!$H$11*ISNUMBER($AC1016)+01_指標庫!$H$12*ISNUMBER($AD1016)+01_指標庫!$H$13*ISNUMBER($AE1016)+01_指標庫!$H$14*ISNUMBER($I1016)+01_指標庫!$H$15*ISNUMBER($AH1016)+01_指標庫!$H$16*ISNUMBER($K1016)+01_指標庫!$H$17*ISNUMBER($AI1016)+01_指標庫!$H$18*ISNUMBER($AJ1016)+01_指標庫!$H$19*ISNUMBER($AK1016)+01_指標庫!$H$20*ISNUMBER($BB1016)+01_指標庫!$H$21*ISNUMBER($BC1016)</f>
        <v>51</v>
      </c>
      <c r="AX1016" s="59" t="n">
        <f aca="false">IF(AW1016=0,50,ROUND((01_指標庫!$H$4*IF(ISNUMBER($F1016),L1016,0)+01_指標庫!$H$5*IF(ISNUMBER($AA1016),AL1016,0)+01_指標庫!$H$6*IF(ISNUMBER($G1016),M1016,0)+01_指標庫!$H$7*IF(ISNUMBER($H1016),N1016,0)+01_指標庫!$H$8*IF(ISNUMBER($AF1016),AQ1016,0)+01_指標庫!$H$9*IF(ISNUMBER($AG1016),AR1016,0)+01_指標庫!$H$10*IF(ISNUMBER($AB1016),AM1016,0)+01_指標庫!$H$11*IF(ISNUMBER($AC1016),AN1016,0)+01_指標庫!$H$12*IF(ISNUMBER($AD1016),AO1016,0)+01_指標庫!$H$13*IF(ISNUMBER($AE1016),AP1016,0)+01_指標庫!$H$14*IF(ISNUMBER($I1016),O1016,0)+01_指標庫!$H$15*IF(ISNUMBER($AH1016),AS1016,0)+01_指標庫!$H$16*IF(ISNUMBER($K1016),P1016,0)+01_指標庫!$H$17*IF(ISNUMBER($AI1016),AT1016,0)+01_指標庫!$H$18*IF(ISNUMBER($AJ1016),AU1016,0)+01_指標庫!$H$19*IF(ISNUMBER($AK1016),AV1016,0)+01_指標庫!$H$20*IF(ISNUMBER($BB1016),BB1016,0)+01_指標庫!$H$21*IF(ISNUMBER($BC1016),BC1016,0))/AW1016,1))</f>
        <v>72.5</v>
      </c>
      <c r="AY1016" s="60"/>
      <c r="AZ1016" s="60"/>
      <c r="BA1016" s="58" t="n">
        <f aca="false">AVERAGE($E1012:$E1016)/AVERAGE($E1007:$E1016)-1</f>
        <v>0.0110228052313843</v>
      </c>
      <c r="BB1016" s="59" t="n">
        <f aca="false">IF(ISNUMBER($BA1016),IF(OR($S1016&lt;=-0.03,$BA1016&lt;-0.003),0,IF(OR($S1016&lt;=-0.02,$BA1016&lt;0.01),50,100)),"")</f>
        <v>100</v>
      </c>
      <c r="BC1016" s="0" t="str">
        <f aca="false">IF(OR(COUNT($AZ1016)=0,COUNT($AZ1015)=0),"",IF(OR($AY1016/$AZ1015-1&lt;=-0.03,$AZ1016/$AZ1015-1&lt;=-0.045,IF(COUNT($AZ1007:$AZ1016)=10,AVERAGE($AZ1012:$AZ1016)/AVERAGE($AZ1007:$AZ1016)-1&lt;-0.01,FALSE())),0,IF(OR($AZ1016/$AZ1015-1&lt;=-0.02,IF(COUNT($AZ1007:$AZ1016)=10,AVERAGE($AZ1012:$AZ1016)/AVERAGE($AZ1007:$AZ1016)-1&lt;0.005,FALSE())),50,100)))</f>
        <v/>
      </c>
    </row>
    <row r="1017" customFormat="false" ht="15" hidden="false" customHeight="true" outlineLevel="0" collapsed="false">
      <c r="A1017" s="47" t="n">
        <v>1013</v>
      </c>
      <c r="B1017" s="48" t="n">
        <v>44028</v>
      </c>
      <c r="C1017" s="47" t="n">
        <v>2020</v>
      </c>
      <c r="D1017" s="49" t="s">
        <v>239</v>
      </c>
      <c r="E1017" s="50" t="n">
        <v>10626.46</v>
      </c>
      <c r="F1017" s="51" t="n">
        <v>0.207582</v>
      </c>
      <c r="G1017" s="51" t="n">
        <v>-0.019367</v>
      </c>
      <c r="H1017" s="52" t="n">
        <v>0.8571</v>
      </c>
      <c r="I1017" s="53" t="n">
        <v>576</v>
      </c>
      <c r="J1017" s="47" t="s">
        <v>235</v>
      </c>
      <c r="K1017" s="54" t="n">
        <v>28</v>
      </c>
      <c r="L1017" s="55" t="n">
        <f aca="false">IF(COUNT(F1017)=0,50,IF(F1017&gt;=0,100,IF(F1017&gt;=-0.02,50,0)))</f>
        <v>100</v>
      </c>
      <c r="M1017" s="55" t="n">
        <f aca="false">IF(COUNT(G1017)=0,50,IF(G1017&gt;-0.06,100,IF(G1017&gt;-0.15,50,0)))</f>
        <v>100</v>
      </c>
      <c r="N1017" s="55" t="n">
        <f aca="false">IF(COUNT(H1017)=0,50,IF(H1017&gt;=0.6,100,IF(H1017&gt;=0.4,50,0)))</f>
        <v>100</v>
      </c>
      <c r="O1017" s="55" t="n">
        <f aca="false">IF(COUNT(I1017)=0,50,IF(J1017="proxy_vix",50,IF(I1017&lt;350,100,IF(I1017&lt;=450,50,0))))</f>
        <v>0</v>
      </c>
      <c r="P1017" s="55" t="n">
        <f aca="false">IF(COUNT(K1017)=0,50,IF(K1017&lt;20,100,IF(K1017&lt;=25,50,0)))</f>
        <v>0</v>
      </c>
      <c r="Q1017" s="54"/>
      <c r="R1017" s="47"/>
      <c r="S1017" s="51" t="n">
        <f aca="false">$E1017/$E1016-1</f>
        <v>-0.00702880295430264</v>
      </c>
      <c r="T1017" s="56" t="n">
        <f aca="false">$K1017/$K1016-1</f>
        <v>0.0086455331412103</v>
      </c>
      <c r="V1017" s="57"/>
      <c r="W1017" s="57"/>
      <c r="Y1017" s="1" t="str">
        <f aca="false">IF(AX1017&gt;=70,"EASY",IF(AX1017&gt;40,"UNCERTAIN","HARD"))</f>
        <v>UNCERTAIN</v>
      </c>
      <c r="AA1017" s="58" t="n">
        <f aca="false">IF($A1017&lt;200,"",AVERAGE($E968:$E1017)/AVERAGE($E818:$E1017)-1)</f>
        <v>0.118381678743218</v>
      </c>
      <c r="AB1017" s="59" t="n">
        <f aca="false">LOOKUP($B1017,07_L1政策步階!$A$4:$A$14,07_L1政策步階!$C$4:$C$14)</f>
        <v>1</v>
      </c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9" t="n">
        <f aca="false">IF(ISNUMBER($AA1017),IF($AA1017&gt;=0.005,100,IF($AA1017&gt;=-0.015,50,0)),"")</f>
        <v>100</v>
      </c>
      <c r="AM1017" s="59" t="n">
        <f aca="false">IF(ISNUMBER($AB1017),IF($AB1017=1,100,IF($AB1017=0,50,0)),"")</f>
        <v>100</v>
      </c>
      <c r="AN1017" s="0" t="str">
        <f aca="false">IF(ISNUMBER($AC1017),IF($AC1017&gt;=0.001,100,IF($AC1017&gt;=-0.003,50,0)),"")</f>
        <v/>
      </c>
      <c r="AO1017" s="0" t="str">
        <f aca="false">IF(ISNUMBER($AD1017),IF($AD1017&gt;=0.04,100,IF($AD1017&gt;=0,50,0)),"")</f>
        <v/>
      </c>
      <c r="AP1017" s="0" t="str">
        <f aca="false">IF(ISNUMBER($AE1017),IF($AE1017&gt;=25,100,IF($AE1017&gt;=-75,50,0)),"")</f>
        <v/>
      </c>
      <c r="AQ1017" s="0" t="str">
        <f aca="false">IF(ISNUMBER($AF1017),IF($AF1017&gt;0,100,IF($AF1017&gt;=-50,50,0)),"")</f>
        <v/>
      </c>
      <c r="AR1017" s="0" t="str">
        <f aca="false">IF(ISNUMBER($AG1017),IF($AG1017=1,100,IF($AG1017=0,50,0)),"")</f>
        <v/>
      </c>
      <c r="AS1017" s="0" t="str">
        <f aca="false">IF(ISNUMBER($AH1017),IF($AH1017&lt;0,100,IF($AH1017&lt;=20,50,0)),"")</f>
        <v/>
      </c>
      <c r="AT1017" s="0" t="str">
        <f aca="false">IF(ISNUMBER($AI1017),IF($AI1017&lt;0.95,100,IF($AI1017&lt;=1,50,0)),"")</f>
        <v/>
      </c>
      <c r="AU1017" s="0" t="str">
        <f aca="false">IF(ISNUMBER($AJ1017),IF($AJ1017&lt;30,0,IF($AJ1017&lt;40,50,IF($AJ1017&lt;=90,100,50))),"")</f>
        <v/>
      </c>
      <c r="AV1017" s="0" t="str">
        <f aca="false">IF(ISNUMBER($AK1017),IF($AK1017&gt;-0.2,100,IF($AK1017&gt;=-0.4,50,0)),"")</f>
        <v/>
      </c>
      <c r="AW1017" s="59" t="n">
        <f aca="false">01_指標庫!$H$4*ISNUMBER($F1017)+01_指標庫!$H$5*ISNUMBER($AA1017)+01_指標庫!$H$6*ISNUMBER($G1017)+01_指標庫!$H$7*ISNUMBER($H1017)+01_指標庫!$H$8*ISNUMBER($AF1017)+01_指標庫!$H$9*ISNUMBER($AG1017)+01_指標庫!$H$10*ISNUMBER($AB1017)+01_指標庫!$H$11*ISNUMBER($AC1017)+01_指標庫!$H$12*ISNUMBER($AD1017)+01_指標庫!$H$13*ISNUMBER($AE1017)+01_指標庫!$H$14*ISNUMBER($I1017)+01_指標庫!$H$15*ISNUMBER($AH1017)+01_指標庫!$H$16*ISNUMBER($K1017)+01_指標庫!$H$17*ISNUMBER($AI1017)+01_指標庫!$H$18*ISNUMBER($AJ1017)+01_指標庫!$H$19*ISNUMBER($AK1017)+01_指標庫!$H$20*ISNUMBER($BB1017)+01_指標庫!$H$21*ISNUMBER($BC1017)</f>
        <v>51</v>
      </c>
      <c r="AX1017" s="59" t="n">
        <f aca="false">IF(AW1017=0,50,ROUND((01_指標庫!$H$4*IF(ISNUMBER($F1017),L1017,0)+01_指標庫!$H$5*IF(ISNUMBER($AA1017),AL1017,0)+01_指標庫!$H$6*IF(ISNUMBER($G1017),M1017,0)+01_指標庫!$H$7*IF(ISNUMBER($H1017),N1017,0)+01_指標庫!$H$8*IF(ISNUMBER($AF1017),AQ1017,0)+01_指標庫!$H$9*IF(ISNUMBER($AG1017),AR1017,0)+01_指標庫!$H$10*IF(ISNUMBER($AB1017),AM1017,0)+01_指標庫!$H$11*IF(ISNUMBER($AC1017),AN1017,0)+01_指標庫!$H$12*IF(ISNUMBER($AD1017),AO1017,0)+01_指標庫!$H$13*IF(ISNUMBER($AE1017),AP1017,0)+01_指標庫!$H$14*IF(ISNUMBER($I1017),O1017,0)+01_指標庫!$H$15*IF(ISNUMBER($AH1017),AS1017,0)+01_指標庫!$H$16*IF(ISNUMBER($K1017),P1017,0)+01_指標庫!$H$17*IF(ISNUMBER($AI1017),AT1017,0)+01_指標庫!$H$18*IF(ISNUMBER($AJ1017),AU1017,0)+01_指標庫!$H$19*IF(ISNUMBER($AK1017),AV1017,0)+01_指標庫!$H$20*IF(ISNUMBER($BB1017),BB1017,0)+01_指標庫!$H$21*IF(ISNUMBER($BC1017),BC1017,0))/AW1017,1))</f>
        <v>66.7</v>
      </c>
      <c r="AY1017" s="60"/>
      <c r="AZ1017" s="60"/>
      <c r="BA1017" s="58" t="n">
        <f aca="false">AVERAGE($E1013:$E1017)/AVERAGE($E1008:$E1017)-1</f>
        <v>0.00531230415021722</v>
      </c>
      <c r="BB1017" s="59" t="n">
        <f aca="false">IF(ISNUMBER($BA1017),IF(OR($S1017&lt;=-0.03,$BA1017&lt;-0.003),0,IF(OR($S1017&lt;=-0.02,$BA1017&lt;0.01),50,100)),"")</f>
        <v>50</v>
      </c>
      <c r="BC1017" s="0" t="str">
        <f aca="false">IF(OR(COUNT($AZ1017)=0,COUNT($AZ1016)=0),"",IF(OR($AY1017/$AZ1016-1&lt;=-0.03,$AZ1017/$AZ1016-1&lt;=-0.045,IF(COUNT($AZ1008:$AZ1017)=10,AVERAGE($AZ1013:$AZ1017)/AVERAGE($AZ1008:$AZ1017)-1&lt;-0.01,FALSE())),0,IF(OR($AZ1017/$AZ1016-1&lt;=-0.02,IF(COUNT($AZ1008:$AZ1017)=10,AVERAGE($AZ1013:$AZ1017)/AVERAGE($AZ1008:$AZ1017)-1&lt;0.005,FALSE())),50,100)))</f>
        <v/>
      </c>
    </row>
    <row r="1018" customFormat="false" ht="15" hidden="false" customHeight="true" outlineLevel="0" collapsed="false">
      <c r="A1018" s="47" t="n">
        <v>1014</v>
      </c>
      <c r="B1018" s="48" t="n">
        <v>44029</v>
      </c>
      <c r="C1018" s="47" t="n">
        <v>2020</v>
      </c>
      <c r="D1018" s="49" t="s">
        <v>234</v>
      </c>
      <c r="E1018" s="50" t="n">
        <v>10645.22</v>
      </c>
      <c r="F1018" s="51" t="n">
        <v>0.207682</v>
      </c>
      <c r="G1018" s="51" t="n">
        <v>-0.017636</v>
      </c>
      <c r="H1018" s="52" t="n">
        <v>0.8367</v>
      </c>
      <c r="I1018" s="53" t="n">
        <v>574</v>
      </c>
      <c r="J1018" s="47" t="s">
        <v>235</v>
      </c>
      <c r="K1018" s="54" t="n">
        <v>25.68</v>
      </c>
      <c r="L1018" s="55" t="n">
        <f aca="false">IF(COUNT(F1018)=0,50,IF(F1018&gt;=0,100,IF(F1018&gt;=-0.02,50,0)))</f>
        <v>100</v>
      </c>
      <c r="M1018" s="55" t="n">
        <f aca="false">IF(COUNT(G1018)=0,50,IF(G1018&gt;-0.06,100,IF(G1018&gt;-0.15,50,0)))</f>
        <v>100</v>
      </c>
      <c r="N1018" s="55" t="n">
        <f aca="false">IF(COUNT(H1018)=0,50,IF(H1018&gt;=0.6,100,IF(H1018&gt;=0.4,50,0)))</f>
        <v>100</v>
      </c>
      <c r="O1018" s="55" t="n">
        <f aca="false">IF(COUNT(I1018)=0,50,IF(J1018="proxy_vix",50,IF(I1018&lt;350,100,IF(I1018&lt;=450,50,0))))</f>
        <v>0</v>
      </c>
      <c r="P1018" s="55" t="n">
        <f aca="false">IF(COUNT(K1018)=0,50,IF(K1018&lt;20,100,IF(K1018&lt;=25,50,0)))</f>
        <v>0</v>
      </c>
      <c r="Q1018" s="54"/>
      <c r="R1018" s="47"/>
      <c r="S1018" s="51" t="n">
        <f aca="false">$E1018/$E1017-1</f>
        <v>0.00176540447147966</v>
      </c>
      <c r="T1018" s="56" t="n">
        <f aca="false">$K1018/$K1017-1</f>
        <v>-0.0828571428571429</v>
      </c>
      <c r="V1018" s="57"/>
      <c r="W1018" s="57"/>
      <c r="Y1018" s="1" t="str">
        <f aca="false">IF(AX1018&gt;=70,"EASY",IF(AX1018&gt;40,"UNCERTAIN","HARD"))</f>
        <v>UNCERTAIN</v>
      </c>
      <c r="AA1018" s="58" t="n">
        <f aca="false">IF($A1018&lt;200,"",AVERAGE($E969:$E1018)/AVERAGE($E819:$E1018)-1)</f>
        <v>0.12027049256766</v>
      </c>
      <c r="AB1018" s="59" t="n">
        <f aca="false">LOOKUP($B1018,07_L1政策步階!$A$4:$A$14,07_L1政策步階!$C$4:$C$14)</f>
        <v>1</v>
      </c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9" t="n">
        <f aca="false">IF(ISNUMBER($AA1018),IF($AA1018&gt;=0.005,100,IF($AA1018&gt;=-0.015,50,0)),"")</f>
        <v>100</v>
      </c>
      <c r="AM1018" s="59" t="n">
        <f aca="false">IF(ISNUMBER($AB1018),IF($AB1018=1,100,IF($AB1018=0,50,0)),"")</f>
        <v>100</v>
      </c>
      <c r="AN1018" s="0" t="str">
        <f aca="false">IF(ISNUMBER($AC1018),IF($AC1018&gt;=0.001,100,IF($AC1018&gt;=-0.003,50,0)),"")</f>
        <v/>
      </c>
      <c r="AO1018" s="0" t="str">
        <f aca="false">IF(ISNUMBER($AD1018),IF($AD1018&gt;=0.04,100,IF($AD1018&gt;=0,50,0)),"")</f>
        <v/>
      </c>
      <c r="AP1018" s="0" t="str">
        <f aca="false">IF(ISNUMBER($AE1018),IF($AE1018&gt;=25,100,IF($AE1018&gt;=-75,50,0)),"")</f>
        <v/>
      </c>
      <c r="AQ1018" s="0" t="str">
        <f aca="false">IF(ISNUMBER($AF1018),IF($AF1018&gt;0,100,IF($AF1018&gt;=-50,50,0)),"")</f>
        <v/>
      </c>
      <c r="AR1018" s="0" t="str">
        <f aca="false">IF(ISNUMBER($AG1018),IF($AG1018=1,100,IF($AG1018=0,50,0)),"")</f>
        <v/>
      </c>
      <c r="AS1018" s="0" t="str">
        <f aca="false">IF(ISNUMBER($AH1018),IF($AH1018&lt;0,100,IF($AH1018&lt;=20,50,0)),"")</f>
        <v/>
      </c>
      <c r="AT1018" s="0" t="str">
        <f aca="false">IF(ISNUMBER($AI1018),IF($AI1018&lt;0.95,100,IF($AI1018&lt;=1,50,0)),"")</f>
        <v/>
      </c>
      <c r="AU1018" s="0" t="str">
        <f aca="false">IF(ISNUMBER($AJ1018),IF($AJ1018&lt;30,0,IF($AJ1018&lt;40,50,IF($AJ1018&lt;=90,100,50))),"")</f>
        <v/>
      </c>
      <c r="AV1018" s="0" t="str">
        <f aca="false">IF(ISNUMBER($AK1018),IF($AK1018&gt;-0.2,100,IF($AK1018&gt;=-0.4,50,0)),"")</f>
        <v/>
      </c>
      <c r="AW1018" s="59" t="n">
        <f aca="false">01_指標庫!$H$4*ISNUMBER($F1018)+01_指標庫!$H$5*ISNUMBER($AA1018)+01_指標庫!$H$6*ISNUMBER($G1018)+01_指標庫!$H$7*ISNUMBER($H1018)+01_指標庫!$H$8*ISNUMBER($AF1018)+01_指標庫!$H$9*ISNUMBER($AG1018)+01_指標庫!$H$10*ISNUMBER($AB1018)+01_指標庫!$H$11*ISNUMBER($AC1018)+01_指標庫!$H$12*ISNUMBER($AD1018)+01_指標庫!$H$13*ISNUMBER($AE1018)+01_指標庫!$H$14*ISNUMBER($I1018)+01_指標庫!$H$15*ISNUMBER($AH1018)+01_指標庫!$H$16*ISNUMBER($K1018)+01_指標庫!$H$17*ISNUMBER($AI1018)+01_指標庫!$H$18*ISNUMBER($AJ1018)+01_指標庫!$H$19*ISNUMBER($AK1018)+01_指標庫!$H$20*ISNUMBER($BB1018)+01_指標庫!$H$21*ISNUMBER($BC1018)</f>
        <v>51</v>
      </c>
      <c r="AX1018" s="59" t="n">
        <f aca="false">IF(AW1018=0,50,ROUND((01_指標庫!$H$4*IF(ISNUMBER($F1018),L1018,0)+01_指標庫!$H$5*IF(ISNUMBER($AA1018),AL1018,0)+01_指標庫!$H$6*IF(ISNUMBER($G1018),M1018,0)+01_指標庫!$H$7*IF(ISNUMBER($H1018),N1018,0)+01_指標庫!$H$8*IF(ISNUMBER($AF1018),AQ1018,0)+01_指標庫!$H$9*IF(ISNUMBER($AG1018),AR1018,0)+01_指標庫!$H$10*IF(ISNUMBER($AB1018),AM1018,0)+01_指標庫!$H$11*IF(ISNUMBER($AC1018),AN1018,0)+01_指標庫!$H$12*IF(ISNUMBER($AD1018),AO1018,0)+01_指標庫!$H$13*IF(ISNUMBER($AE1018),AP1018,0)+01_指標庫!$H$14*IF(ISNUMBER($I1018),O1018,0)+01_指標庫!$H$15*IF(ISNUMBER($AH1018),AS1018,0)+01_指標庫!$H$16*IF(ISNUMBER($K1018),P1018,0)+01_指標庫!$H$17*IF(ISNUMBER($AI1018),AT1018,0)+01_指標庫!$H$18*IF(ISNUMBER($AJ1018),AU1018,0)+01_指標庫!$H$19*IF(ISNUMBER($AK1018),AV1018,0)+01_指標庫!$H$20*IF(ISNUMBER($BB1018),BB1018,0)+01_指標庫!$H$21*IF(ISNUMBER($BC1018),BC1018,0))/AW1018,1))</f>
        <v>66.7</v>
      </c>
      <c r="AY1018" s="60"/>
      <c r="AZ1018" s="60"/>
      <c r="BA1018" s="58" t="n">
        <f aca="false">AVERAGE($E1014:$E1018)/AVERAGE($E1009:$E1018)-1</f>
        <v>-0.00113079341754463</v>
      </c>
      <c r="BB1018" s="59" t="n">
        <f aca="false">IF(ISNUMBER($BA1018),IF(OR($S1018&lt;=-0.03,$BA1018&lt;-0.003),0,IF(OR($S1018&lt;=-0.02,$BA1018&lt;0.01),50,100)),"")</f>
        <v>50</v>
      </c>
      <c r="BC1018" s="0" t="str">
        <f aca="false">IF(OR(COUNT($AZ1018)=0,COUNT($AZ1017)=0),"",IF(OR($AY1018/$AZ1017-1&lt;=-0.03,$AZ1018/$AZ1017-1&lt;=-0.045,IF(COUNT($AZ1009:$AZ1018)=10,AVERAGE($AZ1014:$AZ1018)/AVERAGE($AZ1009:$AZ1018)-1&lt;-0.01,FALSE())),0,IF(OR($AZ1018/$AZ1017-1&lt;=-0.02,IF(COUNT($AZ1009:$AZ1018)=10,AVERAGE($AZ1014:$AZ1018)/AVERAGE($AZ1009:$AZ1018)-1&lt;0.005,FALSE())),50,100)))</f>
        <v/>
      </c>
    </row>
    <row r="1019" customFormat="false" ht="15" hidden="false" customHeight="true" outlineLevel="0" collapsed="false">
      <c r="A1019" s="47" t="n">
        <v>1015</v>
      </c>
      <c r="B1019" s="48" t="n">
        <v>44032</v>
      </c>
      <c r="C1019" s="47" t="n">
        <v>2020</v>
      </c>
      <c r="D1019" s="49" t="s">
        <v>236</v>
      </c>
      <c r="E1019" s="50" t="n">
        <v>10952.08</v>
      </c>
      <c r="F1019" s="51" t="n">
        <v>0.240103</v>
      </c>
      <c r="G1019" s="51" t="n">
        <v>0</v>
      </c>
      <c r="H1019" s="52" t="n">
        <v>0.8367</v>
      </c>
      <c r="I1019" s="53" t="n">
        <v>554</v>
      </c>
      <c r="J1019" s="47" t="s">
        <v>235</v>
      </c>
      <c r="K1019" s="54" t="n">
        <v>24.46</v>
      </c>
      <c r="L1019" s="55" t="n">
        <f aca="false">IF(COUNT(F1019)=0,50,IF(F1019&gt;=0,100,IF(F1019&gt;=-0.02,50,0)))</f>
        <v>100</v>
      </c>
      <c r="M1019" s="55" t="n">
        <f aca="false">IF(COUNT(G1019)=0,50,IF(G1019&gt;-0.06,100,IF(G1019&gt;-0.15,50,0)))</f>
        <v>100</v>
      </c>
      <c r="N1019" s="55" t="n">
        <f aca="false">IF(COUNT(H1019)=0,50,IF(H1019&gt;=0.6,100,IF(H1019&gt;=0.4,50,0)))</f>
        <v>100</v>
      </c>
      <c r="O1019" s="55" t="n">
        <f aca="false">IF(COUNT(I1019)=0,50,IF(J1019="proxy_vix",50,IF(I1019&lt;350,100,IF(I1019&lt;=450,50,0))))</f>
        <v>0</v>
      </c>
      <c r="P1019" s="55" t="n">
        <f aca="false">IF(COUNT(K1019)=0,50,IF(K1019&lt;20,100,IF(K1019&lt;=25,50,0)))</f>
        <v>50</v>
      </c>
      <c r="Q1019" s="54"/>
      <c r="R1019" s="47"/>
      <c r="S1019" s="51" t="n">
        <f aca="false">$E1019/$E1018-1</f>
        <v>0.0288260834440246</v>
      </c>
      <c r="T1019" s="56" t="n">
        <f aca="false">$K1019/$K1018-1</f>
        <v>-0.0475077881619938</v>
      </c>
      <c r="V1019" s="57"/>
      <c r="W1019" s="57"/>
      <c r="Y1019" s="1" t="str">
        <f aca="false">IF(AX1019&gt;=70,"EASY",IF(AX1019&gt;40,"UNCERTAIN","HARD"))</f>
        <v>EASY</v>
      </c>
      <c r="AA1019" s="58" t="n">
        <f aca="false">IF($A1019&lt;200,"",AVERAGE($E970:$E1019)/AVERAGE($E820:$E1019)-1)</f>
        <v>0.122303214976819</v>
      </c>
      <c r="AB1019" s="59" t="n">
        <f aca="false">LOOKUP($B1019,07_L1政策步階!$A$4:$A$14,07_L1政策步階!$C$4:$C$14)</f>
        <v>1</v>
      </c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9" t="n">
        <f aca="false">IF(ISNUMBER($AA1019),IF($AA1019&gt;=0.005,100,IF($AA1019&gt;=-0.015,50,0)),"")</f>
        <v>100</v>
      </c>
      <c r="AM1019" s="59" t="n">
        <f aca="false">IF(ISNUMBER($AB1019),IF($AB1019=1,100,IF($AB1019=0,50,0)),"")</f>
        <v>100</v>
      </c>
      <c r="AN1019" s="0" t="str">
        <f aca="false">IF(ISNUMBER($AC1019),IF($AC1019&gt;=0.001,100,IF($AC1019&gt;=-0.003,50,0)),"")</f>
        <v/>
      </c>
      <c r="AO1019" s="0" t="str">
        <f aca="false">IF(ISNUMBER($AD1019),IF($AD1019&gt;=0.04,100,IF($AD1019&gt;=0,50,0)),"")</f>
        <v/>
      </c>
      <c r="AP1019" s="0" t="str">
        <f aca="false">IF(ISNUMBER($AE1019),IF($AE1019&gt;=25,100,IF($AE1019&gt;=-75,50,0)),"")</f>
        <v/>
      </c>
      <c r="AQ1019" s="0" t="str">
        <f aca="false">IF(ISNUMBER($AF1019),IF($AF1019&gt;0,100,IF($AF1019&gt;=-50,50,0)),"")</f>
        <v/>
      </c>
      <c r="AR1019" s="0" t="str">
        <f aca="false">IF(ISNUMBER($AG1019),IF($AG1019=1,100,IF($AG1019=0,50,0)),"")</f>
        <v/>
      </c>
      <c r="AS1019" s="0" t="str">
        <f aca="false">IF(ISNUMBER($AH1019),IF($AH1019&lt;0,100,IF($AH1019&lt;=20,50,0)),"")</f>
        <v/>
      </c>
      <c r="AT1019" s="0" t="str">
        <f aca="false">IF(ISNUMBER($AI1019),IF($AI1019&lt;0.95,100,IF($AI1019&lt;=1,50,0)),"")</f>
        <v/>
      </c>
      <c r="AU1019" s="0" t="str">
        <f aca="false">IF(ISNUMBER($AJ1019),IF($AJ1019&lt;30,0,IF($AJ1019&lt;40,50,IF($AJ1019&lt;=90,100,50))),"")</f>
        <v/>
      </c>
      <c r="AV1019" s="0" t="str">
        <f aca="false">IF(ISNUMBER($AK1019),IF($AK1019&gt;-0.2,100,IF($AK1019&gt;=-0.4,50,0)),"")</f>
        <v/>
      </c>
      <c r="AW1019" s="59" t="n">
        <f aca="false">01_指標庫!$H$4*ISNUMBER($F1019)+01_指標庫!$H$5*ISNUMBER($AA1019)+01_指標庫!$H$6*ISNUMBER($G1019)+01_指標庫!$H$7*ISNUMBER($H1019)+01_指標庫!$H$8*ISNUMBER($AF1019)+01_指標庫!$H$9*ISNUMBER($AG1019)+01_指標庫!$H$10*ISNUMBER($AB1019)+01_指標庫!$H$11*ISNUMBER($AC1019)+01_指標庫!$H$12*ISNUMBER($AD1019)+01_指標庫!$H$13*ISNUMBER($AE1019)+01_指標庫!$H$14*ISNUMBER($I1019)+01_指標庫!$H$15*ISNUMBER($AH1019)+01_指標庫!$H$16*ISNUMBER($K1019)+01_指標庫!$H$17*ISNUMBER($AI1019)+01_指標庫!$H$18*ISNUMBER($AJ1019)+01_指標庫!$H$19*ISNUMBER($AK1019)+01_指標庫!$H$20*ISNUMBER($BB1019)+01_指標庫!$H$21*ISNUMBER($BC1019)</f>
        <v>51</v>
      </c>
      <c r="AX1019" s="59" t="n">
        <f aca="false">IF(AW1019=0,50,ROUND((01_指標庫!$H$4*IF(ISNUMBER($F1019),L1019,0)+01_指標庫!$H$5*IF(ISNUMBER($AA1019),AL1019,0)+01_指標庫!$H$6*IF(ISNUMBER($G1019),M1019,0)+01_指標庫!$H$7*IF(ISNUMBER($H1019),N1019,0)+01_指標庫!$H$8*IF(ISNUMBER($AF1019),AQ1019,0)+01_指標庫!$H$9*IF(ISNUMBER($AG1019),AR1019,0)+01_指標庫!$H$10*IF(ISNUMBER($AB1019),AM1019,0)+01_指標庫!$H$11*IF(ISNUMBER($AC1019),AN1019,0)+01_指標庫!$H$12*IF(ISNUMBER($AD1019),AO1019,0)+01_指標庫!$H$13*IF(ISNUMBER($AE1019),AP1019,0)+01_指標庫!$H$14*IF(ISNUMBER($I1019),O1019,0)+01_指標庫!$H$15*IF(ISNUMBER($AH1019),AS1019,0)+01_指標庫!$H$16*IF(ISNUMBER($K1019),P1019,0)+01_指標庫!$H$17*IF(ISNUMBER($AI1019),AT1019,0)+01_指標庫!$H$18*IF(ISNUMBER($AJ1019),AU1019,0)+01_指標庫!$H$19*IF(ISNUMBER($AK1019),AV1019,0)+01_指標庫!$H$20*IF(ISNUMBER($BB1019),BB1019,0)+01_指標庫!$H$21*IF(ISNUMBER($BC1019),BC1019,0))/AW1019,1))</f>
        <v>72.5</v>
      </c>
      <c r="AY1019" s="60"/>
      <c r="AZ1019" s="60"/>
      <c r="BA1019" s="58" t="n">
        <f aca="false">AVERAGE($E1015:$E1019)/AVERAGE($E1010:$E1019)-1</f>
        <v>0.00216002422457073</v>
      </c>
      <c r="BB1019" s="59" t="n">
        <f aca="false">IF(ISNUMBER($BA1019),IF(OR($S1019&lt;=-0.03,$BA1019&lt;-0.003),0,IF(OR($S1019&lt;=-0.02,$BA1019&lt;0.01),50,100)),"")</f>
        <v>50</v>
      </c>
      <c r="BC1019" s="0" t="str">
        <f aca="false">IF(OR(COUNT($AZ1019)=0,COUNT($AZ1018)=0),"",IF(OR($AY1019/$AZ1018-1&lt;=-0.03,$AZ1019/$AZ1018-1&lt;=-0.045,IF(COUNT($AZ1010:$AZ1019)=10,AVERAGE($AZ1015:$AZ1019)/AVERAGE($AZ1010:$AZ1019)-1&lt;-0.01,FALSE())),0,IF(OR($AZ1019/$AZ1018-1&lt;=-0.02,IF(COUNT($AZ1010:$AZ1019)=10,AVERAGE($AZ1015:$AZ1019)/AVERAGE($AZ1010:$AZ1019)-1&lt;0.005,FALSE())),50,100)))</f>
        <v/>
      </c>
    </row>
    <row r="1020" customFormat="false" ht="15" hidden="false" customHeight="true" outlineLevel="0" collapsed="false">
      <c r="A1020" s="47" t="n">
        <v>1016</v>
      </c>
      <c r="B1020" s="48" t="n">
        <v>44033</v>
      </c>
      <c r="C1020" s="47" t="n">
        <v>2020</v>
      </c>
      <c r="D1020" s="49" t="s">
        <v>237</v>
      </c>
      <c r="E1020" s="50" t="n">
        <v>10833.07</v>
      </c>
      <c r="F1020" s="51" t="n">
        <v>0.224413</v>
      </c>
      <c r="G1020" s="51" t="n">
        <v>-0.010866</v>
      </c>
      <c r="H1020" s="52" t="n">
        <v>0.8367</v>
      </c>
      <c r="I1020" s="53" t="n">
        <v>533</v>
      </c>
      <c r="J1020" s="47" t="s">
        <v>235</v>
      </c>
      <c r="K1020" s="54" t="n">
        <v>24.84</v>
      </c>
      <c r="L1020" s="55" t="n">
        <f aca="false">IF(COUNT(F1020)=0,50,IF(F1020&gt;=0,100,IF(F1020&gt;=-0.02,50,0)))</f>
        <v>100</v>
      </c>
      <c r="M1020" s="55" t="n">
        <f aca="false">IF(COUNT(G1020)=0,50,IF(G1020&gt;-0.06,100,IF(G1020&gt;-0.15,50,0)))</f>
        <v>100</v>
      </c>
      <c r="N1020" s="55" t="n">
        <f aca="false">IF(COUNT(H1020)=0,50,IF(H1020&gt;=0.6,100,IF(H1020&gt;=0.4,50,0)))</f>
        <v>100</v>
      </c>
      <c r="O1020" s="55" t="n">
        <f aca="false">IF(COUNT(I1020)=0,50,IF(J1020="proxy_vix",50,IF(I1020&lt;350,100,IF(I1020&lt;=450,50,0))))</f>
        <v>0</v>
      </c>
      <c r="P1020" s="55" t="n">
        <f aca="false">IF(COUNT(K1020)=0,50,IF(K1020&lt;20,100,IF(K1020&lt;=25,50,0)))</f>
        <v>50</v>
      </c>
      <c r="Q1020" s="54"/>
      <c r="R1020" s="47"/>
      <c r="S1020" s="51" t="n">
        <f aca="false">$E1020/$E1019-1</f>
        <v>-0.0108664290253541</v>
      </c>
      <c r="T1020" s="56" t="n">
        <f aca="false">$K1020/$K1019-1</f>
        <v>0.0155355682747342</v>
      </c>
      <c r="V1020" s="57"/>
      <c r="W1020" s="57"/>
      <c r="Y1020" s="1" t="str">
        <f aca="false">IF(AX1020&gt;=70,"EASY",IF(AX1020&gt;40,"UNCERTAIN","HARD"))</f>
        <v>EASY</v>
      </c>
      <c r="AA1020" s="58" t="n">
        <f aca="false">IF($A1020&lt;200,"",AVERAGE($E971:$E1020)/AVERAGE($E821:$E1020)-1)</f>
        <v>0.123922575834799</v>
      </c>
      <c r="AB1020" s="59" t="n">
        <f aca="false">LOOKUP($B1020,07_L1政策步階!$A$4:$A$14,07_L1政策步階!$C$4:$C$14)</f>
        <v>1</v>
      </c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9" t="n">
        <f aca="false">IF(ISNUMBER($AA1020),IF($AA1020&gt;=0.005,100,IF($AA1020&gt;=-0.015,50,0)),"")</f>
        <v>100</v>
      </c>
      <c r="AM1020" s="59" t="n">
        <f aca="false">IF(ISNUMBER($AB1020),IF($AB1020=1,100,IF($AB1020=0,50,0)),"")</f>
        <v>100</v>
      </c>
      <c r="AN1020" s="0" t="str">
        <f aca="false">IF(ISNUMBER($AC1020),IF($AC1020&gt;=0.001,100,IF($AC1020&gt;=-0.003,50,0)),"")</f>
        <v/>
      </c>
      <c r="AO1020" s="0" t="str">
        <f aca="false">IF(ISNUMBER($AD1020),IF($AD1020&gt;=0.04,100,IF($AD1020&gt;=0,50,0)),"")</f>
        <v/>
      </c>
      <c r="AP1020" s="0" t="str">
        <f aca="false">IF(ISNUMBER($AE1020),IF($AE1020&gt;=25,100,IF($AE1020&gt;=-75,50,0)),"")</f>
        <v/>
      </c>
      <c r="AQ1020" s="0" t="str">
        <f aca="false">IF(ISNUMBER($AF1020),IF($AF1020&gt;0,100,IF($AF1020&gt;=-50,50,0)),"")</f>
        <v/>
      </c>
      <c r="AR1020" s="0" t="str">
        <f aca="false">IF(ISNUMBER($AG1020),IF($AG1020=1,100,IF($AG1020=0,50,0)),"")</f>
        <v/>
      </c>
      <c r="AS1020" s="0" t="str">
        <f aca="false">IF(ISNUMBER($AH1020),IF($AH1020&lt;0,100,IF($AH1020&lt;=20,50,0)),"")</f>
        <v/>
      </c>
      <c r="AT1020" s="0" t="str">
        <f aca="false">IF(ISNUMBER($AI1020),IF($AI1020&lt;0.95,100,IF($AI1020&lt;=1,50,0)),"")</f>
        <v/>
      </c>
      <c r="AU1020" s="0" t="str">
        <f aca="false">IF(ISNUMBER($AJ1020),IF($AJ1020&lt;30,0,IF($AJ1020&lt;40,50,IF($AJ1020&lt;=90,100,50))),"")</f>
        <v/>
      </c>
      <c r="AV1020" s="0" t="str">
        <f aca="false">IF(ISNUMBER($AK1020),IF($AK1020&gt;-0.2,100,IF($AK1020&gt;=-0.4,50,0)),"")</f>
        <v/>
      </c>
      <c r="AW1020" s="59" t="n">
        <f aca="false">01_指標庫!$H$4*ISNUMBER($F1020)+01_指標庫!$H$5*ISNUMBER($AA1020)+01_指標庫!$H$6*ISNUMBER($G1020)+01_指標庫!$H$7*ISNUMBER($H1020)+01_指標庫!$H$8*ISNUMBER($AF1020)+01_指標庫!$H$9*ISNUMBER($AG1020)+01_指標庫!$H$10*ISNUMBER($AB1020)+01_指標庫!$H$11*ISNUMBER($AC1020)+01_指標庫!$H$12*ISNUMBER($AD1020)+01_指標庫!$H$13*ISNUMBER($AE1020)+01_指標庫!$H$14*ISNUMBER($I1020)+01_指標庫!$H$15*ISNUMBER($AH1020)+01_指標庫!$H$16*ISNUMBER($K1020)+01_指標庫!$H$17*ISNUMBER($AI1020)+01_指標庫!$H$18*ISNUMBER($AJ1020)+01_指標庫!$H$19*ISNUMBER($AK1020)+01_指標庫!$H$20*ISNUMBER($BB1020)+01_指標庫!$H$21*ISNUMBER($BC1020)</f>
        <v>51</v>
      </c>
      <c r="AX1020" s="59" t="n">
        <f aca="false">IF(AW1020=0,50,ROUND((01_指標庫!$H$4*IF(ISNUMBER($F1020),L1020,0)+01_指標庫!$H$5*IF(ISNUMBER($AA1020),AL1020,0)+01_指標庫!$H$6*IF(ISNUMBER($G1020),M1020,0)+01_指標庫!$H$7*IF(ISNUMBER($H1020),N1020,0)+01_指標庫!$H$8*IF(ISNUMBER($AF1020),AQ1020,0)+01_指標庫!$H$9*IF(ISNUMBER($AG1020),AR1020,0)+01_指標庫!$H$10*IF(ISNUMBER($AB1020),AM1020,0)+01_指標庫!$H$11*IF(ISNUMBER($AC1020),AN1020,0)+01_指標庫!$H$12*IF(ISNUMBER($AD1020),AO1020,0)+01_指標庫!$H$13*IF(ISNUMBER($AE1020),AP1020,0)+01_指標庫!$H$14*IF(ISNUMBER($I1020),O1020,0)+01_指標庫!$H$15*IF(ISNUMBER($AH1020),AS1020,0)+01_指標庫!$H$16*IF(ISNUMBER($K1020),P1020,0)+01_指標庫!$H$17*IF(ISNUMBER($AI1020),AT1020,0)+01_指標庫!$H$18*IF(ISNUMBER($AJ1020),AU1020,0)+01_指標庫!$H$19*IF(ISNUMBER($AK1020),AV1020,0)+01_指標庫!$H$20*IF(ISNUMBER($BB1020),BB1020,0)+01_指標庫!$H$21*IF(ISNUMBER($BC1020),BC1020,0))/AW1020,1))</f>
        <v>72.5</v>
      </c>
      <c r="AY1020" s="60"/>
      <c r="AZ1020" s="60"/>
      <c r="BA1020" s="58" t="n">
        <f aca="false">AVERAGE($E1016:$E1020)/AVERAGE($E1011:$E1020)-1</f>
        <v>0.00194915824432607</v>
      </c>
      <c r="BB1020" s="59" t="n">
        <f aca="false">IF(ISNUMBER($BA1020),IF(OR($S1020&lt;=-0.03,$BA1020&lt;-0.003),0,IF(OR($S1020&lt;=-0.02,$BA1020&lt;0.01),50,100)),"")</f>
        <v>50</v>
      </c>
      <c r="BC1020" s="0" t="str">
        <f aca="false">IF(OR(COUNT($AZ1020)=0,COUNT($AZ1019)=0),"",IF(OR($AY1020/$AZ1019-1&lt;=-0.03,$AZ1020/$AZ1019-1&lt;=-0.045,IF(COUNT($AZ1011:$AZ1020)=10,AVERAGE($AZ1016:$AZ1020)/AVERAGE($AZ1011:$AZ1020)-1&lt;-0.01,FALSE())),0,IF(OR($AZ1020/$AZ1019-1&lt;=-0.02,IF(COUNT($AZ1011:$AZ1020)=10,AVERAGE($AZ1016:$AZ1020)/AVERAGE($AZ1011:$AZ1020)-1&lt;0.005,FALSE())),50,100)))</f>
        <v/>
      </c>
    </row>
    <row r="1021" customFormat="false" ht="15" hidden="false" customHeight="true" outlineLevel="0" collapsed="false">
      <c r="A1021" s="47" t="n">
        <v>1017</v>
      </c>
      <c r="B1021" s="48" t="n">
        <v>44034</v>
      </c>
      <c r="C1021" s="47" t="n">
        <v>2020</v>
      </c>
      <c r="D1021" s="49" t="s">
        <v>238</v>
      </c>
      <c r="E1021" s="50" t="n">
        <v>10870.75</v>
      </c>
      <c r="F1021" s="51" t="n">
        <v>0.226511</v>
      </c>
      <c r="G1021" s="51" t="n">
        <v>-0.007426</v>
      </c>
      <c r="H1021" s="52" t="n">
        <v>0.8571</v>
      </c>
      <c r="I1021" s="53" t="n">
        <v>528</v>
      </c>
      <c r="J1021" s="47" t="s">
        <v>235</v>
      </c>
      <c r="K1021" s="54" t="n">
        <v>24.32</v>
      </c>
      <c r="L1021" s="55" t="n">
        <f aca="false">IF(COUNT(F1021)=0,50,IF(F1021&gt;=0,100,IF(F1021&gt;=-0.02,50,0)))</f>
        <v>100</v>
      </c>
      <c r="M1021" s="55" t="n">
        <f aca="false">IF(COUNT(G1021)=0,50,IF(G1021&gt;-0.06,100,IF(G1021&gt;-0.15,50,0)))</f>
        <v>100</v>
      </c>
      <c r="N1021" s="55" t="n">
        <f aca="false">IF(COUNT(H1021)=0,50,IF(H1021&gt;=0.6,100,IF(H1021&gt;=0.4,50,0)))</f>
        <v>100</v>
      </c>
      <c r="O1021" s="55" t="n">
        <f aca="false">IF(COUNT(I1021)=0,50,IF(J1021="proxy_vix",50,IF(I1021&lt;350,100,IF(I1021&lt;=450,50,0))))</f>
        <v>0</v>
      </c>
      <c r="P1021" s="55" t="n">
        <f aca="false">IF(COUNT(K1021)=0,50,IF(K1021&lt;20,100,IF(K1021&lt;=25,50,0)))</f>
        <v>50</v>
      </c>
      <c r="Q1021" s="54"/>
      <c r="R1021" s="47"/>
      <c r="S1021" s="51" t="n">
        <f aca="false">$E1021/$E1020-1</f>
        <v>0.00347823839410255</v>
      </c>
      <c r="T1021" s="56" t="n">
        <f aca="false">$K1021/$K1020-1</f>
        <v>-0.0209339774557166</v>
      </c>
      <c r="V1021" s="57"/>
      <c r="W1021" s="57"/>
      <c r="Y1021" s="1" t="str">
        <f aca="false">IF(AX1021&gt;=70,"EASY",IF(AX1021&gt;40,"UNCERTAIN","HARD"))</f>
        <v>EASY</v>
      </c>
      <c r="AA1021" s="58" t="n">
        <f aca="false">IF($A1021&lt;200,"",AVERAGE($E972:$E1021)/AVERAGE($E822:$E1021)-1)</f>
        <v>0.125493375712251</v>
      </c>
      <c r="AB1021" s="59" t="n">
        <f aca="false">LOOKUP($B1021,07_L1政策步階!$A$4:$A$14,07_L1政策步階!$C$4:$C$14)</f>
        <v>1</v>
      </c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9" t="n">
        <f aca="false">IF(ISNUMBER($AA1021),IF($AA1021&gt;=0.005,100,IF($AA1021&gt;=-0.015,50,0)),"")</f>
        <v>100</v>
      </c>
      <c r="AM1021" s="59" t="n">
        <f aca="false">IF(ISNUMBER($AB1021),IF($AB1021=1,100,IF($AB1021=0,50,0)),"")</f>
        <v>100</v>
      </c>
      <c r="AN1021" s="0" t="str">
        <f aca="false">IF(ISNUMBER($AC1021),IF($AC1021&gt;=0.001,100,IF($AC1021&gt;=-0.003,50,0)),"")</f>
        <v/>
      </c>
      <c r="AO1021" s="0" t="str">
        <f aca="false">IF(ISNUMBER($AD1021),IF($AD1021&gt;=0.04,100,IF($AD1021&gt;=0,50,0)),"")</f>
        <v/>
      </c>
      <c r="AP1021" s="0" t="str">
        <f aca="false">IF(ISNUMBER($AE1021),IF($AE1021&gt;=25,100,IF($AE1021&gt;=-75,50,0)),"")</f>
        <v/>
      </c>
      <c r="AQ1021" s="0" t="str">
        <f aca="false">IF(ISNUMBER($AF1021),IF($AF1021&gt;0,100,IF($AF1021&gt;=-50,50,0)),"")</f>
        <v/>
      </c>
      <c r="AR1021" s="0" t="str">
        <f aca="false">IF(ISNUMBER($AG1021),IF($AG1021=1,100,IF($AG1021=0,50,0)),"")</f>
        <v/>
      </c>
      <c r="AS1021" s="0" t="str">
        <f aca="false">IF(ISNUMBER($AH1021),IF($AH1021&lt;0,100,IF($AH1021&lt;=20,50,0)),"")</f>
        <v/>
      </c>
      <c r="AT1021" s="0" t="str">
        <f aca="false">IF(ISNUMBER($AI1021),IF($AI1021&lt;0.95,100,IF($AI1021&lt;=1,50,0)),"")</f>
        <v/>
      </c>
      <c r="AU1021" s="0" t="str">
        <f aca="false">IF(ISNUMBER($AJ1021),IF($AJ1021&lt;30,0,IF($AJ1021&lt;40,50,IF($AJ1021&lt;=90,100,50))),"")</f>
        <v/>
      </c>
      <c r="AV1021" s="0" t="str">
        <f aca="false">IF(ISNUMBER($AK1021),IF($AK1021&gt;-0.2,100,IF($AK1021&gt;=-0.4,50,0)),"")</f>
        <v/>
      </c>
      <c r="AW1021" s="59" t="n">
        <f aca="false">01_指標庫!$H$4*ISNUMBER($F1021)+01_指標庫!$H$5*ISNUMBER($AA1021)+01_指標庫!$H$6*ISNUMBER($G1021)+01_指標庫!$H$7*ISNUMBER($H1021)+01_指標庫!$H$8*ISNUMBER($AF1021)+01_指標庫!$H$9*ISNUMBER($AG1021)+01_指標庫!$H$10*ISNUMBER($AB1021)+01_指標庫!$H$11*ISNUMBER($AC1021)+01_指標庫!$H$12*ISNUMBER($AD1021)+01_指標庫!$H$13*ISNUMBER($AE1021)+01_指標庫!$H$14*ISNUMBER($I1021)+01_指標庫!$H$15*ISNUMBER($AH1021)+01_指標庫!$H$16*ISNUMBER($K1021)+01_指標庫!$H$17*ISNUMBER($AI1021)+01_指標庫!$H$18*ISNUMBER($AJ1021)+01_指標庫!$H$19*ISNUMBER($AK1021)+01_指標庫!$H$20*ISNUMBER($BB1021)+01_指標庫!$H$21*ISNUMBER($BC1021)</f>
        <v>51</v>
      </c>
      <c r="AX1021" s="59" t="n">
        <f aca="false">IF(AW1021=0,50,ROUND((01_指標庫!$H$4*IF(ISNUMBER($F1021),L1021,0)+01_指標庫!$H$5*IF(ISNUMBER($AA1021),AL1021,0)+01_指標庫!$H$6*IF(ISNUMBER($G1021),M1021,0)+01_指標庫!$H$7*IF(ISNUMBER($H1021),N1021,0)+01_指標庫!$H$8*IF(ISNUMBER($AF1021),AQ1021,0)+01_指標庫!$H$9*IF(ISNUMBER($AG1021),AR1021,0)+01_指標庫!$H$10*IF(ISNUMBER($AB1021),AM1021,0)+01_指標庫!$H$11*IF(ISNUMBER($AC1021),AN1021,0)+01_指標庫!$H$12*IF(ISNUMBER($AD1021),AO1021,0)+01_指標庫!$H$13*IF(ISNUMBER($AE1021),AP1021,0)+01_指標庫!$H$14*IF(ISNUMBER($I1021),O1021,0)+01_指標庫!$H$15*IF(ISNUMBER($AH1021),AS1021,0)+01_指標庫!$H$16*IF(ISNUMBER($K1021),P1021,0)+01_指標庫!$H$17*IF(ISNUMBER($AI1021),AT1021,0)+01_指標庫!$H$18*IF(ISNUMBER($AJ1021),AU1021,0)+01_指標庫!$H$19*IF(ISNUMBER($AK1021),AV1021,0)+01_指標庫!$H$20*IF(ISNUMBER($BB1021),BB1021,0)+01_指標庫!$H$21*IF(ISNUMBER($BC1021),BC1021,0))/AW1021,1))</f>
        <v>72.5</v>
      </c>
      <c r="AY1021" s="60"/>
      <c r="AZ1021" s="60"/>
      <c r="BA1021" s="58" t="n">
        <f aca="false">AVERAGE($E1017:$E1021)/AVERAGE($E1012:$E1021)-1</f>
        <v>0.00319266953772823</v>
      </c>
      <c r="BB1021" s="59" t="n">
        <f aca="false">IF(ISNUMBER($BA1021),IF(OR($S1021&lt;=-0.03,$BA1021&lt;-0.003),0,IF(OR($S1021&lt;=-0.02,$BA1021&lt;0.01),50,100)),"")</f>
        <v>50</v>
      </c>
      <c r="BC1021" s="0" t="str">
        <f aca="false">IF(OR(COUNT($AZ1021)=0,COUNT($AZ1020)=0),"",IF(OR($AY1021/$AZ1020-1&lt;=-0.03,$AZ1021/$AZ1020-1&lt;=-0.045,IF(COUNT($AZ1012:$AZ1021)=10,AVERAGE($AZ1017:$AZ1021)/AVERAGE($AZ1012:$AZ1021)-1&lt;-0.01,FALSE())),0,IF(OR($AZ1021/$AZ1020-1&lt;=-0.02,IF(COUNT($AZ1012:$AZ1021)=10,AVERAGE($AZ1017:$AZ1021)/AVERAGE($AZ1012:$AZ1021)-1&lt;0.005,FALSE())),50,100)))</f>
        <v/>
      </c>
    </row>
    <row r="1022" customFormat="false" ht="15" hidden="false" customHeight="true" outlineLevel="0" collapsed="false">
      <c r="A1022" s="47" t="n">
        <v>1018</v>
      </c>
      <c r="B1022" s="48" t="n">
        <v>44035</v>
      </c>
      <c r="C1022" s="47" t="n">
        <v>2020</v>
      </c>
      <c r="D1022" s="49" t="s">
        <v>239</v>
      </c>
      <c r="E1022" s="50" t="n">
        <v>10580.59</v>
      </c>
      <c r="F1022" s="51" t="n">
        <v>0.191853</v>
      </c>
      <c r="G1022" s="51" t="n">
        <v>-0.03392</v>
      </c>
      <c r="H1022" s="52" t="n">
        <v>0.8571</v>
      </c>
      <c r="I1022" s="53" t="n">
        <v>526</v>
      </c>
      <c r="J1022" s="47" t="s">
        <v>235</v>
      </c>
      <c r="K1022" s="54" t="n">
        <v>26.08</v>
      </c>
      <c r="L1022" s="55" t="n">
        <f aca="false">IF(COUNT(F1022)=0,50,IF(F1022&gt;=0,100,IF(F1022&gt;=-0.02,50,0)))</f>
        <v>100</v>
      </c>
      <c r="M1022" s="55" t="n">
        <f aca="false">IF(COUNT(G1022)=0,50,IF(G1022&gt;-0.06,100,IF(G1022&gt;-0.15,50,0)))</f>
        <v>100</v>
      </c>
      <c r="N1022" s="55" t="n">
        <f aca="false">IF(COUNT(H1022)=0,50,IF(H1022&gt;=0.6,100,IF(H1022&gt;=0.4,50,0)))</f>
        <v>100</v>
      </c>
      <c r="O1022" s="55" t="n">
        <f aca="false">IF(COUNT(I1022)=0,50,IF(J1022="proxy_vix",50,IF(I1022&lt;350,100,IF(I1022&lt;=450,50,0))))</f>
        <v>0</v>
      </c>
      <c r="P1022" s="55" t="n">
        <f aca="false">IF(COUNT(K1022)=0,50,IF(K1022&lt;20,100,IF(K1022&lt;=25,50,0)))</f>
        <v>0</v>
      </c>
      <c r="Q1022" s="54"/>
      <c r="R1022" s="47"/>
      <c r="S1022" s="51" t="n">
        <f aca="false">$E1022/$E1021-1</f>
        <v>-0.0266918105926454</v>
      </c>
      <c r="T1022" s="56" t="n">
        <f aca="false">$K1022/$K1021-1</f>
        <v>0.0723684210526314</v>
      </c>
      <c r="V1022" s="57"/>
      <c r="W1022" s="57"/>
      <c r="Y1022" s="1" t="str">
        <f aca="false">IF(AX1022&gt;=70,"EASY",IF(AX1022&gt;40,"UNCERTAIN","HARD"))</f>
        <v>UNCERTAIN</v>
      </c>
      <c r="AA1022" s="58" t="n">
        <f aca="false">IF($A1022&lt;200,"",AVERAGE($E973:$E1022)/AVERAGE($E823:$E1022)-1)</f>
        <v>0.126990858521789</v>
      </c>
      <c r="AB1022" s="59" t="n">
        <f aca="false">LOOKUP($B1022,07_L1政策步階!$A$4:$A$14,07_L1政策步階!$C$4:$C$14)</f>
        <v>1</v>
      </c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9" t="n">
        <f aca="false">IF(ISNUMBER($AA1022),IF($AA1022&gt;=0.005,100,IF($AA1022&gt;=-0.015,50,0)),"")</f>
        <v>100</v>
      </c>
      <c r="AM1022" s="59" t="n">
        <f aca="false">IF(ISNUMBER($AB1022),IF($AB1022=1,100,IF($AB1022=0,50,0)),"")</f>
        <v>100</v>
      </c>
      <c r="AN1022" s="0" t="str">
        <f aca="false">IF(ISNUMBER($AC1022),IF($AC1022&gt;=0.001,100,IF($AC1022&gt;=-0.003,50,0)),"")</f>
        <v/>
      </c>
      <c r="AO1022" s="0" t="str">
        <f aca="false">IF(ISNUMBER($AD1022),IF($AD1022&gt;=0.04,100,IF($AD1022&gt;=0,50,0)),"")</f>
        <v/>
      </c>
      <c r="AP1022" s="0" t="str">
        <f aca="false">IF(ISNUMBER($AE1022),IF($AE1022&gt;=25,100,IF($AE1022&gt;=-75,50,0)),"")</f>
        <v/>
      </c>
      <c r="AQ1022" s="0" t="str">
        <f aca="false">IF(ISNUMBER($AF1022),IF($AF1022&gt;0,100,IF($AF1022&gt;=-50,50,0)),"")</f>
        <v/>
      </c>
      <c r="AR1022" s="0" t="str">
        <f aca="false">IF(ISNUMBER($AG1022),IF($AG1022=1,100,IF($AG1022=0,50,0)),"")</f>
        <v/>
      </c>
      <c r="AS1022" s="0" t="str">
        <f aca="false">IF(ISNUMBER($AH1022),IF($AH1022&lt;0,100,IF($AH1022&lt;=20,50,0)),"")</f>
        <v/>
      </c>
      <c r="AT1022" s="0" t="str">
        <f aca="false">IF(ISNUMBER($AI1022),IF($AI1022&lt;0.95,100,IF($AI1022&lt;=1,50,0)),"")</f>
        <v/>
      </c>
      <c r="AU1022" s="0" t="str">
        <f aca="false">IF(ISNUMBER($AJ1022),IF($AJ1022&lt;30,0,IF($AJ1022&lt;40,50,IF($AJ1022&lt;=90,100,50))),"")</f>
        <v/>
      </c>
      <c r="AV1022" s="0" t="str">
        <f aca="false">IF(ISNUMBER($AK1022),IF($AK1022&gt;-0.2,100,IF($AK1022&gt;=-0.4,50,0)),"")</f>
        <v/>
      </c>
      <c r="AW1022" s="59" t="n">
        <f aca="false">01_指標庫!$H$4*ISNUMBER($F1022)+01_指標庫!$H$5*ISNUMBER($AA1022)+01_指標庫!$H$6*ISNUMBER($G1022)+01_指標庫!$H$7*ISNUMBER($H1022)+01_指標庫!$H$8*ISNUMBER($AF1022)+01_指標庫!$H$9*ISNUMBER($AG1022)+01_指標庫!$H$10*ISNUMBER($AB1022)+01_指標庫!$H$11*ISNUMBER($AC1022)+01_指標庫!$H$12*ISNUMBER($AD1022)+01_指標庫!$H$13*ISNUMBER($AE1022)+01_指標庫!$H$14*ISNUMBER($I1022)+01_指標庫!$H$15*ISNUMBER($AH1022)+01_指標庫!$H$16*ISNUMBER($K1022)+01_指標庫!$H$17*ISNUMBER($AI1022)+01_指標庫!$H$18*ISNUMBER($AJ1022)+01_指標庫!$H$19*ISNUMBER($AK1022)+01_指標庫!$H$20*ISNUMBER($BB1022)+01_指標庫!$H$21*ISNUMBER($BC1022)</f>
        <v>51</v>
      </c>
      <c r="AX1022" s="59" t="n">
        <f aca="false">IF(AW1022=0,50,ROUND((01_指標庫!$H$4*IF(ISNUMBER($F1022),L1022,0)+01_指標庫!$H$5*IF(ISNUMBER($AA1022),AL1022,0)+01_指標庫!$H$6*IF(ISNUMBER($G1022),M1022,0)+01_指標庫!$H$7*IF(ISNUMBER($H1022),N1022,0)+01_指標庫!$H$8*IF(ISNUMBER($AF1022),AQ1022,0)+01_指標庫!$H$9*IF(ISNUMBER($AG1022),AR1022,0)+01_指標庫!$H$10*IF(ISNUMBER($AB1022),AM1022,0)+01_指標庫!$H$11*IF(ISNUMBER($AC1022),AN1022,0)+01_指標庫!$H$12*IF(ISNUMBER($AD1022),AO1022,0)+01_指標庫!$H$13*IF(ISNUMBER($AE1022),AP1022,0)+01_指標庫!$H$14*IF(ISNUMBER($I1022),O1022,0)+01_指標庫!$H$15*IF(ISNUMBER($AH1022),AS1022,0)+01_指標庫!$H$16*IF(ISNUMBER($K1022),P1022,0)+01_指標庫!$H$17*IF(ISNUMBER($AI1022),AT1022,0)+01_指標庫!$H$18*IF(ISNUMBER($AJ1022),AU1022,0)+01_指標庫!$H$19*IF(ISNUMBER($AK1022),AV1022,0)+01_指標庫!$H$20*IF(ISNUMBER($BB1022),BB1022,0)+01_指標庫!$H$21*IF(ISNUMBER($BC1022),BC1022,0))/AW1022,1))</f>
        <v>66.7</v>
      </c>
      <c r="AY1022" s="60"/>
      <c r="AZ1022" s="60"/>
      <c r="BA1022" s="58" t="n">
        <f aca="false">AVERAGE($E1018:$E1022)/AVERAGE($E1013:$E1022)-1</f>
        <v>0.00396420984906443</v>
      </c>
      <c r="BB1022" s="59" t="n">
        <f aca="false">IF(ISNUMBER($BA1022),IF(OR($S1022&lt;=-0.03,$BA1022&lt;-0.003),0,IF(OR($S1022&lt;=-0.02,$BA1022&lt;0.01),50,100)),"")</f>
        <v>50</v>
      </c>
      <c r="BC1022" s="0" t="str">
        <f aca="false">IF(OR(COUNT($AZ1022)=0,COUNT($AZ1021)=0),"",IF(OR($AY1022/$AZ1021-1&lt;=-0.03,$AZ1022/$AZ1021-1&lt;=-0.045,IF(COUNT($AZ1013:$AZ1022)=10,AVERAGE($AZ1018:$AZ1022)/AVERAGE($AZ1013:$AZ1022)-1&lt;-0.01,FALSE())),0,IF(OR($AZ1022/$AZ1021-1&lt;=-0.02,IF(COUNT($AZ1013:$AZ1022)=10,AVERAGE($AZ1018:$AZ1022)/AVERAGE($AZ1013:$AZ1022)-1&lt;0.005,FALSE())),50,100)))</f>
        <v/>
      </c>
    </row>
    <row r="1023" customFormat="false" ht="15" hidden="false" customHeight="true" outlineLevel="0" collapsed="false">
      <c r="A1023" s="47" t="n">
        <v>1019</v>
      </c>
      <c r="B1023" s="48" t="n">
        <v>44036</v>
      </c>
      <c r="C1023" s="47" t="n">
        <v>2020</v>
      </c>
      <c r="D1023" s="49" t="s">
        <v>234</v>
      </c>
      <c r="E1023" s="50" t="n">
        <v>10483.13</v>
      </c>
      <c r="F1023" s="51" t="n">
        <v>0.178963</v>
      </c>
      <c r="G1023" s="51" t="n">
        <v>-0.042818</v>
      </c>
      <c r="H1023" s="52" t="n">
        <v>0.8163</v>
      </c>
      <c r="I1023" s="53" t="n">
        <v>529</v>
      </c>
      <c r="J1023" s="47" t="s">
        <v>235</v>
      </c>
      <c r="K1023" s="54" t="n">
        <v>25.84</v>
      </c>
      <c r="L1023" s="55" t="n">
        <f aca="false">IF(COUNT(F1023)=0,50,IF(F1023&gt;=0,100,IF(F1023&gt;=-0.02,50,0)))</f>
        <v>100</v>
      </c>
      <c r="M1023" s="55" t="n">
        <f aca="false">IF(COUNT(G1023)=0,50,IF(G1023&gt;-0.06,100,IF(G1023&gt;-0.15,50,0)))</f>
        <v>100</v>
      </c>
      <c r="N1023" s="55" t="n">
        <f aca="false">IF(COUNT(H1023)=0,50,IF(H1023&gt;=0.6,100,IF(H1023&gt;=0.4,50,0)))</f>
        <v>100</v>
      </c>
      <c r="O1023" s="55" t="n">
        <f aca="false">IF(COUNT(I1023)=0,50,IF(J1023="proxy_vix",50,IF(I1023&lt;350,100,IF(I1023&lt;=450,50,0))))</f>
        <v>0</v>
      </c>
      <c r="P1023" s="55" t="n">
        <f aca="false">IF(COUNT(K1023)=0,50,IF(K1023&lt;20,100,IF(K1023&lt;=25,50,0)))</f>
        <v>0</v>
      </c>
      <c r="Q1023" s="54"/>
      <c r="R1023" s="47"/>
      <c r="S1023" s="51" t="n">
        <f aca="false">$E1023/$E1022-1</f>
        <v>-0.00921120655842456</v>
      </c>
      <c r="T1023" s="56" t="n">
        <f aca="false">$K1023/$K1022-1</f>
        <v>-0.00920245398773001</v>
      </c>
      <c r="V1023" s="57"/>
      <c r="W1023" s="57"/>
      <c r="Y1023" s="1" t="str">
        <f aca="false">IF(AX1023&gt;=70,"EASY",IF(AX1023&gt;40,"UNCERTAIN","HARD"))</f>
        <v>UNCERTAIN</v>
      </c>
      <c r="AA1023" s="58" t="n">
        <f aca="false">IF($A1023&lt;200,"",AVERAGE($E974:$E1023)/AVERAGE($E824:$E1023)-1)</f>
        <v>0.128502220023397</v>
      </c>
      <c r="AB1023" s="59" t="n">
        <f aca="false">LOOKUP($B1023,07_L1政策步階!$A$4:$A$14,07_L1政策步階!$C$4:$C$14)</f>
        <v>1</v>
      </c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9" t="n">
        <f aca="false">IF(ISNUMBER($AA1023),IF($AA1023&gt;=0.005,100,IF($AA1023&gt;=-0.015,50,0)),"")</f>
        <v>100</v>
      </c>
      <c r="AM1023" s="59" t="n">
        <f aca="false">IF(ISNUMBER($AB1023),IF($AB1023=1,100,IF($AB1023=0,50,0)),"")</f>
        <v>100</v>
      </c>
      <c r="AN1023" s="0" t="str">
        <f aca="false">IF(ISNUMBER($AC1023),IF($AC1023&gt;=0.001,100,IF($AC1023&gt;=-0.003,50,0)),"")</f>
        <v/>
      </c>
      <c r="AO1023" s="0" t="str">
        <f aca="false">IF(ISNUMBER($AD1023),IF($AD1023&gt;=0.04,100,IF($AD1023&gt;=0,50,0)),"")</f>
        <v/>
      </c>
      <c r="AP1023" s="0" t="str">
        <f aca="false">IF(ISNUMBER($AE1023),IF($AE1023&gt;=25,100,IF($AE1023&gt;=-75,50,0)),"")</f>
        <v/>
      </c>
      <c r="AQ1023" s="0" t="str">
        <f aca="false">IF(ISNUMBER($AF1023),IF($AF1023&gt;0,100,IF($AF1023&gt;=-50,50,0)),"")</f>
        <v/>
      </c>
      <c r="AR1023" s="0" t="str">
        <f aca="false">IF(ISNUMBER($AG1023),IF($AG1023=1,100,IF($AG1023=0,50,0)),"")</f>
        <v/>
      </c>
      <c r="AS1023" s="0" t="str">
        <f aca="false">IF(ISNUMBER($AH1023),IF($AH1023&lt;0,100,IF($AH1023&lt;=20,50,0)),"")</f>
        <v/>
      </c>
      <c r="AT1023" s="0" t="str">
        <f aca="false">IF(ISNUMBER($AI1023),IF($AI1023&lt;0.95,100,IF($AI1023&lt;=1,50,0)),"")</f>
        <v/>
      </c>
      <c r="AU1023" s="0" t="str">
        <f aca="false">IF(ISNUMBER($AJ1023),IF($AJ1023&lt;30,0,IF($AJ1023&lt;40,50,IF($AJ1023&lt;=90,100,50))),"")</f>
        <v/>
      </c>
      <c r="AV1023" s="0" t="str">
        <f aca="false">IF(ISNUMBER($AK1023),IF($AK1023&gt;-0.2,100,IF($AK1023&gt;=-0.4,50,0)),"")</f>
        <v/>
      </c>
      <c r="AW1023" s="59" t="n">
        <f aca="false">01_指標庫!$H$4*ISNUMBER($F1023)+01_指標庫!$H$5*ISNUMBER($AA1023)+01_指標庫!$H$6*ISNUMBER($G1023)+01_指標庫!$H$7*ISNUMBER($H1023)+01_指標庫!$H$8*ISNUMBER($AF1023)+01_指標庫!$H$9*ISNUMBER($AG1023)+01_指標庫!$H$10*ISNUMBER($AB1023)+01_指標庫!$H$11*ISNUMBER($AC1023)+01_指標庫!$H$12*ISNUMBER($AD1023)+01_指標庫!$H$13*ISNUMBER($AE1023)+01_指標庫!$H$14*ISNUMBER($I1023)+01_指標庫!$H$15*ISNUMBER($AH1023)+01_指標庫!$H$16*ISNUMBER($K1023)+01_指標庫!$H$17*ISNUMBER($AI1023)+01_指標庫!$H$18*ISNUMBER($AJ1023)+01_指標庫!$H$19*ISNUMBER($AK1023)+01_指標庫!$H$20*ISNUMBER($BB1023)+01_指標庫!$H$21*ISNUMBER($BC1023)</f>
        <v>51</v>
      </c>
      <c r="AX1023" s="59" t="n">
        <f aca="false">IF(AW1023=0,50,ROUND((01_指標庫!$H$4*IF(ISNUMBER($F1023),L1023,0)+01_指標庫!$H$5*IF(ISNUMBER($AA1023),AL1023,0)+01_指標庫!$H$6*IF(ISNUMBER($G1023),M1023,0)+01_指標庫!$H$7*IF(ISNUMBER($H1023),N1023,0)+01_指標庫!$H$8*IF(ISNUMBER($AF1023),AQ1023,0)+01_指標庫!$H$9*IF(ISNUMBER($AG1023),AR1023,0)+01_指標庫!$H$10*IF(ISNUMBER($AB1023),AM1023,0)+01_指標庫!$H$11*IF(ISNUMBER($AC1023),AN1023,0)+01_指標庫!$H$12*IF(ISNUMBER($AD1023),AO1023,0)+01_指標庫!$H$13*IF(ISNUMBER($AE1023),AP1023,0)+01_指標庫!$H$14*IF(ISNUMBER($I1023),O1023,0)+01_指標庫!$H$15*IF(ISNUMBER($AH1023),AS1023,0)+01_指標庫!$H$16*IF(ISNUMBER($K1023),P1023,0)+01_指標庫!$H$17*IF(ISNUMBER($AI1023),AT1023,0)+01_指標庫!$H$18*IF(ISNUMBER($AJ1023),AU1023,0)+01_指標庫!$H$19*IF(ISNUMBER($AK1023),AV1023,0)+01_指標庫!$H$20*IF(ISNUMBER($BB1023),BB1023,0)+01_指標庫!$H$21*IF(ISNUMBER($BC1023),BC1023,0))/AW1023,1))</f>
        <v>66.7</v>
      </c>
      <c r="AY1023" s="60"/>
      <c r="AZ1023" s="60"/>
      <c r="BA1023" s="58" t="n">
        <f aca="false">AVERAGE($E1019:$E1023)/AVERAGE($E1014:$E1023)-1</f>
        <v>0.0042485510312642</v>
      </c>
      <c r="BB1023" s="59" t="n">
        <f aca="false">IF(ISNUMBER($BA1023),IF(OR($S1023&lt;=-0.03,$BA1023&lt;-0.003),0,IF(OR($S1023&lt;=-0.02,$BA1023&lt;0.01),50,100)),"")</f>
        <v>50</v>
      </c>
      <c r="BC1023" s="0" t="str">
        <f aca="false">IF(OR(COUNT($AZ1023)=0,COUNT($AZ1022)=0),"",IF(OR($AY1023/$AZ1022-1&lt;=-0.03,$AZ1023/$AZ1022-1&lt;=-0.045,IF(COUNT($AZ1014:$AZ1023)=10,AVERAGE($AZ1019:$AZ1023)/AVERAGE($AZ1014:$AZ1023)-1&lt;-0.01,FALSE())),0,IF(OR($AZ1023/$AZ1022-1&lt;=-0.02,IF(COUNT($AZ1014:$AZ1023)=10,AVERAGE($AZ1019:$AZ1023)/AVERAGE($AZ1014:$AZ1023)-1&lt;0.005,FALSE())),50,100)))</f>
        <v/>
      </c>
    </row>
    <row r="1024" customFormat="false" ht="15" hidden="false" customHeight="true" outlineLevel="0" collapsed="false">
      <c r="A1024" s="47" t="n">
        <v>1020</v>
      </c>
      <c r="B1024" s="48" t="n">
        <v>44039</v>
      </c>
      <c r="C1024" s="47" t="n">
        <v>2020</v>
      </c>
      <c r="D1024" s="49" t="s">
        <v>236</v>
      </c>
      <c r="E1024" s="50" t="n">
        <v>10674.38</v>
      </c>
      <c r="F1024" s="51" t="n">
        <v>0.198461</v>
      </c>
      <c r="G1024" s="51" t="n">
        <v>-0.025356</v>
      </c>
      <c r="H1024" s="52" t="n">
        <v>0.8163</v>
      </c>
      <c r="I1024" s="53" t="n">
        <v>524</v>
      </c>
      <c r="J1024" s="47" t="s">
        <v>235</v>
      </c>
      <c r="K1024" s="54" t="n">
        <v>24.74</v>
      </c>
      <c r="L1024" s="55" t="n">
        <f aca="false">IF(COUNT(F1024)=0,50,IF(F1024&gt;=0,100,IF(F1024&gt;=-0.02,50,0)))</f>
        <v>100</v>
      </c>
      <c r="M1024" s="55" t="n">
        <f aca="false">IF(COUNT(G1024)=0,50,IF(G1024&gt;-0.06,100,IF(G1024&gt;-0.15,50,0)))</f>
        <v>100</v>
      </c>
      <c r="N1024" s="55" t="n">
        <f aca="false">IF(COUNT(H1024)=0,50,IF(H1024&gt;=0.6,100,IF(H1024&gt;=0.4,50,0)))</f>
        <v>100</v>
      </c>
      <c r="O1024" s="55" t="n">
        <f aca="false">IF(COUNT(I1024)=0,50,IF(J1024="proxy_vix",50,IF(I1024&lt;350,100,IF(I1024&lt;=450,50,0))))</f>
        <v>0</v>
      </c>
      <c r="P1024" s="55" t="n">
        <f aca="false">IF(COUNT(K1024)=0,50,IF(K1024&lt;20,100,IF(K1024&lt;=25,50,0)))</f>
        <v>50</v>
      </c>
      <c r="Q1024" s="54"/>
      <c r="R1024" s="47"/>
      <c r="S1024" s="51" t="n">
        <f aca="false">$E1024/$E1023-1</f>
        <v>0.0182435970936161</v>
      </c>
      <c r="T1024" s="56" t="n">
        <f aca="false">$K1024/$K1023-1</f>
        <v>-0.0425696594427245</v>
      </c>
      <c r="V1024" s="57"/>
      <c r="W1024" s="57"/>
      <c r="Y1024" s="1" t="str">
        <f aca="false">IF(AX1024&gt;=70,"EASY",IF(AX1024&gt;40,"UNCERTAIN","HARD"))</f>
        <v>EASY</v>
      </c>
      <c r="AA1024" s="58" t="n">
        <f aca="false">IF($A1024&lt;200,"",AVERAGE($E975:$E1024)/AVERAGE($E825:$E1024)-1)</f>
        <v>0.13015970562832</v>
      </c>
      <c r="AB1024" s="59" t="n">
        <f aca="false">LOOKUP($B1024,07_L1政策步階!$A$4:$A$14,07_L1政策步階!$C$4:$C$14)</f>
        <v>1</v>
      </c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9" t="n">
        <f aca="false">IF(ISNUMBER($AA1024),IF($AA1024&gt;=0.005,100,IF($AA1024&gt;=-0.015,50,0)),"")</f>
        <v>100</v>
      </c>
      <c r="AM1024" s="59" t="n">
        <f aca="false">IF(ISNUMBER($AB1024),IF($AB1024=1,100,IF($AB1024=0,50,0)),"")</f>
        <v>100</v>
      </c>
      <c r="AN1024" s="0" t="str">
        <f aca="false">IF(ISNUMBER($AC1024),IF($AC1024&gt;=0.001,100,IF($AC1024&gt;=-0.003,50,0)),"")</f>
        <v/>
      </c>
      <c r="AO1024" s="0" t="str">
        <f aca="false">IF(ISNUMBER($AD1024),IF($AD1024&gt;=0.04,100,IF($AD1024&gt;=0,50,0)),"")</f>
        <v/>
      </c>
      <c r="AP1024" s="0" t="str">
        <f aca="false">IF(ISNUMBER($AE1024),IF($AE1024&gt;=25,100,IF($AE1024&gt;=-75,50,0)),"")</f>
        <v/>
      </c>
      <c r="AQ1024" s="0" t="str">
        <f aca="false">IF(ISNUMBER($AF1024),IF($AF1024&gt;0,100,IF($AF1024&gt;=-50,50,0)),"")</f>
        <v/>
      </c>
      <c r="AR1024" s="0" t="str">
        <f aca="false">IF(ISNUMBER($AG1024),IF($AG1024=1,100,IF($AG1024=0,50,0)),"")</f>
        <v/>
      </c>
      <c r="AS1024" s="0" t="str">
        <f aca="false">IF(ISNUMBER($AH1024),IF($AH1024&lt;0,100,IF($AH1024&lt;=20,50,0)),"")</f>
        <v/>
      </c>
      <c r="AT1024" s="0" t="str">
        <f aca="false">IF(ISNUMBER($AI1024),IF($AI1024&lt;0.95,100,IF($AI1024&lt;=1,50,0)),"")</f>
        <v/>
      </c>
      <c r="AU1024" s="0" t="str">
        <f aca="false">IF(ISNUMBER($AJ1024),IF($AJ1024&lt;30,0,IF($AJ1024&lt;40,50,IF($AJ1024&lt;=90,100,50))),"")</f>
        <v/>
      </c>
      <c r="AV1024" s="0" t="str">
        <f aca="false">IF(ISNUMBER($AK1024),IF($AK1024&gt;-0.2,100,IF($AK1024&gt;=-0.4,50,0)),"")</f>
        <v/>
      </c>
      <c r="AW1024" s="59" t="n">
        <f aca="false">01_指標庫!$H$4*ISNUMBER($F1024)+01_指標庫!$H$5*ISNUMBER($AA1024)+01_指標庫!$H$6*ISNUMBER($G1024)+01_指標庫!$H$7*ISNUMBER($H1024)+01_指標庫!$H$8*ISNUMBER($AF1024)+01_指標庫!$H$9*ISNUMBER($AG1024)+01_指標庫!$H$10*ISNUMBER($AB1024)+01_指標庫!$H$11*ISNUMBER($AC1024)+01_指標庫!$H$12*ISNUMBER($AD1024)+01_指標庫!$H$13*ISNUMBER($AE1024)+01_指標庫!$H$14*ISNUMBER($I1024)+01_指標庫!$H$15*ISNUMBER($AH1024)+01_指標庫!$H$16*ISNUMBER($K1024)+01_指標庫!$H$17*ISNUMBER($AI1024)+01_指標庫!$H$18*ISNUMBER($AJ1024)+01_指標庫!$H$19*ISNUMBER($AK1024)+01_指標庫!$H$20*ISNUMBER($BB1024)+01_指標庫!$H$21*ISNUMBER($BC1024)</f>
        <v>51</v>
      </c>
      <c r="AX1024" s="59" t="n">
        <f aca="false">IF(AW1024=0,50,ROUND((01_指標庫!$H$4*IF(ISNUMBER($F1024),L1024,0)+01_指標庫!$H$5*IF(ISNUMBER($AA1024),AL1024,0)+01_指標庫!$H$6*IF(ISNUMBER($G1024),M1024,0)+01_指標庫!$H$7*IF(ISNUMBER($H1024),N1024,0)+01_指標庫!$H$8*IF(ISNUMBER($AF1024),AQ1024,0)+01_指標庫!$H$9*IF(ISNUMBER($AG1024),AR1024,0)+01_指標庫!$H$10*IF(ISNUMBER($AB1024),AM1024,0)+01_指標庫!$H$11*IF(ISNUMBER($AC1024),AN1024,0)+01_指標庫!$H$12*IF(ISNUMBER($AD1024),AO1024,0)+01_指標庫!$H$13*IF(ISNUMBER($AE1024),AP1024,0)+01_指標庫!$H$14*IF(ISNUMBER($I1024),O1024,0)+01_指標庫!$H$15*IF(ISNUMBER($AH1024),AS1024,0)+01_指標庫!$H$16*IF(ISNUMBER($K1024),P1024,0)+01_指標庫!$H$17*IF(ISNUMBER($AI1024),AT1024,0)+01_指標庫!$H$18*IF(ISNUMBER($AJ1024),AU1024,0)+01_指標庫!$H$19*IF(ISNUMBER($AK1024),AV1024,0)+01_指標庫!$H$20*IF(ISNUMBER($BB1024),BB1024,0)+01_指標庫!$H$21*IF(ISNUMBER($BC1024),BC1024,0))/AW1024,1))</f>
        <v>72.5</v>
      </c>
      <c r="AY1024" s="60"/>
      <c r="AZ1024" s="60"/>
      <c r="BA1024" s="58" t="n">
        <f aca="false">AVERAGE($E1020:$E1024)/AVERAGE($E1015:$E1024)-1</f>
        <v>-0.0016163370350416</v>
      </c>
      <c r="BB1024" s="59" t="n">
        <f aca="false">IF(ISNUMBER($BA1024),IF(OR($S1024&lt;=-0.03,$BA1024&lt;-0.003),0,IF(OR($S1024&lt;=-0.02,$BA1024&lt;0.01),50,100)),"")</f>
        <v>50</v>
      </c>
      <c r="BC1024" s="0" t="str">
        <f aca="false">IF(OR(COUNT($AZ1024)=0,COUNT($AZ1023)=0),"",IF(OR($AY1024/$AZ1023-1&lt;=-0.03,$AZ1024/$AZ1023-1&lt;=-0.045,IF(COUNT($AZ1015:$AZ1024)=10,AVERAGE($AZ1020:$AZ1024)/AVERAGE($AZ1015:$AZ1024)-1&lt;-0.01,FALSE())),0,IF(OR($AZ1024/$AZ1023-1&lt;=-0.02,IF(COUNT($AZ1015:$AZ1024)=10,AVERAGE($AZ1020:$AZ1024)/AVERAGE($AZ1015:$AZ1024)-1&lt;0.005,FALSE())),50,100)))</f>
        <v/>
      </c>
    </row>
    <row r="1025" customFormat="false" ht="15" hidden="false" customHeight="true" outlineLevel="0" collapsed="false">
      <c r="A1025" s="47" t="n">
        <v>1021</v>
      </c>
      <c r="B1025" s="48" t="n">
        <v>44040</v>
      </c>
      <c r="C1025" s="47" t="n">
        <v>2020</v>
      </c>
      <c r="D1025" s="49" t="s">
        <v>237</v>
      </c>
      <c r="E1025" s="50" t="n">
        <v>10532.5</v>
      </c>
      <c r="F1025" s="51" t="n">
        <v>0.180681</v>
      </c>
      <c r="G1025" s="51" t="n">
        <v>-0.038311</v>
      </c>
      <c r="H1025" s="52" t="n">
        <v>0.8163</v>
      </c>
      <c r="I1025" s="53" t="n">
        <v>527</v>
      </c>
      <c r="J1025" s="47" t="s">
        <v>235</v>
      </c>
      <c r="K1025" s="54" t="n">
        <v>25.44</v>
      </c>
      <c r="L1025" s="55" t="n">
        <f aca="false">IF(COUNT(F1025)=0,50,IF(F1025&gt;=0,100,IF(F1025&gt;=-0.02,50,0)))</f>
        <v>100</v>
      </c>
      <c r="M1025" s="55" t="n">
        <f aca="false">IF(COUNT(G1025)=0,50,IF(G1025&gt;-0.06,100,IF(G1025&gt;-0.15,50,0)))</f>
        <v>100</v>
      </c>
      <c r="N1025" s="55" t="n">
        <f aca="false">IF(COUNT(H1025)=0,50,IF(H1025&gt;=0.6,100,IF(H1025&gt;=0.4,50,0)))</f>
        <v>100</v>
      </c>
      <c r="O1025" s="55" t="n">
        <f aca="false">IF(COUNT(I1025)=0,50,IF(J1025="proxy_vix",50,IF(I1025&lt;350,100,IF(I1025&lt;=450,50,0))))</f>
        <v>0</v>
      </c>
      <c r="P1025" s="55" t="n">
        <f aca="false">IF(COUNT(K1025)=0,50,IF(K1025&lt;20,100,IF(K1025&lt;=25,50,0)))</f>
        <v>0</v>
      </c>
      <c r="Q1025" s="54"/>
      <c r="R1025" s="47"/>
      <c r="S1025" s="51" t="n">
        <f aca="false">$E1025/$E1024-1</f>
        <v>-0.0132916384839212</v>
      </c>
      <c r="T1025" s="56" t="n">
        <f aca="false">$K1025/$K1024-1</f>
        <v>0.028294260307195</v>
      </c>
      <c r="V1025" s="57"/>
      <c r="W1025" s="57"/>
      <c r="Y1025" s="1" t="str">
        <f aca="false">IF(AX1025&gt;=70,"EASY",IF(AX1025&gt;40,"UNCERTAIN","HARD"))</f>
        <v>UNCERTAIN</v>
      </c>
      <c r="AA1025" s="58" t="n">
        <f aca="false">IF($A1025&lt;200,"",AVERAGE($E976:$E1025)/AVERAGE($E826:$E1025)-1)</f>
        <v>0.131484644090148</v>
      </c>
      <c r="AB1025" s="59" t="n">
        <f aca="false">LOOKUP($B1025,07_L1政策步階!$A$4:$A$14,07_L1政策步階!$C$4:$C$14)</f>
        <v>1</v>
      </c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9" t="n">
        <f aca="false">IF(ISNUMBER($AA1025),IF($AA1025&gt;=0.005,100,IF($AA1025&gt;=-0.015,50,0)),"")</f>
        <v>100</v>
      </c>
      <c r="AM1025" s="59" t="n">
        <f aca="false">IF(ISNUMBER($AB1025),IF($AB1025=1,100,IF($AB1025=0,50,0)),"")</f>
        <v>100</v>
      </c>
      <c r="AN1025" s="0" t="str">
        <f aca="false">IF(ISNUMBER($AC1025),IF($AC1025&gt;=0.001,100,IF($AC1025&gt;=-0.003,50,0)),"")</f>
        <v/>
      </c>
      <c r="AO1025" s="0" t="str">
        <f aca="false">IF(ISNUMBER($AD1025),IF($AD1025&gt;=0.04,100,IF($AD1025&gt;=0,50,0)),"")</f>
        <v/>
      </c>
      <c r="AP1025" s="0" t="str">
        <f aca="false">IF(ISNUMBER($AE1025),IF($AE1025&gt;=25,100,IF($AE1025&gt;=-75,50,0)),"")</f>
        <v/>
      </c>
      <c r="AQ1025" s="0" t="str">
        <f aca="false">IF(ISNUMBER($AF1025),IF($AF1025&gt;0,100,IF($AF1025&gt;=-50,50,0)),"")</f>
        <v/>
      </c>
      <c r="AR1025" s="0" t="str">
        <f aca="false">IF(ISNUMBER($AG1025),IF($AG1025=1,100,IF($AG1025=0,50,0)),"")</f>
        <v/>
      </c>
      <c r="AS1025" s="0" t="str">
        <f aca="false">IF(ISNUMBER($AH1025),IF($AH1025&lt;0,100,IF($AH1025&lt;=20,50,0)),"")</f>
        <v/>
      </c>
      <c r="AT1025" s="0" t="str">
        <f aca="false">IF(ISNUMBER($AI1025),IF($AI1025&lt;0.95,100,IF($AI1025&lt;=1,50,0)),"")</f>
        <v/>
      </c>
      <c r="AU1025" s="0" t="str">
        <f aca="false">IF(ISNUMBER($AJ1025),IF($AJ1025&lt;30,0,IF($AJ1025&lt;40,50,IF($AJ1025&lt;=90,100,50))),"")</f>
        <v/>
      </c>
      <c r="AV1025" s="0" t="str">
        <f aca="false">IF(ISNUMBER($AK1025),IF($AK1025&gt;-0.2,100,IF($AK1025&gt;=-0.4,50,0)),"")</f>
        <v/>
      </c>
      <c r="AW1025" s="59" t="n">
        <f aca="false">01_指標庫!$H$4*ISNUMBER($F1025)+01_指標庫!$H$5*ISNUMBER($AA1025)+01_指標庫!$H$6*ISNUMBER($G1025)+01_指標庫!$H$7*ISNUMBER($H1025)+01_指標庫!$H$8*ISNUMBER($AF1025)+01_指標庫!$H$9*ISNUMBER($AG1025)+01_指標庫!$H$10*ISNUMBER($AB1025)+01_指標庫!$H$11*ISNUMBER($AC1025)+01_指標庫!$H$12*ISNUMBER($AD1025)+01_指標庫!$H$13*ISNUMBER($AE1025)+01_指標庫!$H$14*ISNUMBER($I1025)+01_指標庫!$H$15*ISNUMBER($AH1025)+01_指標庫!$H$16*ISNUMBER($K1025)+01_指標庫!$H$17*ISNUMBER($AI1025)+01_指標庫!$H$18*ISNUMBER($AJ1025)+01_指標庫!$H$19*ISNUMBER($AK1025)+01_指標庫!$H$20*ISNUMBER($BB1025)+01_指標庫!$H$21*ISNUMBER($BC1025)</f>
        <v>51</v>
      </c>
      <c r="AX1025" s="59" t="n">
        <f aca="false">IF(AW1025=0,50,ROUND((01_指標庫!$H$4*IF(ISNUMBER($F1025),L1025,0)+01_指標庫!$H$5*IF(ISNUMBER($AA1025),AL1025,0)+01_指標庫!$H$6*IF(ISNUMBER($G1025),M1025,0)+01_指標庫!$H$7*IF(ISNUMBER($H1025),N1025,0)+01_指標庫!$H$8*IF(ISNUMBER($AF1025),AQ1025,0)+01_指標庫!$H$9*IF(ISNUMBER($AG1025),AR1025,0)+01_指標庫!$H$10*IF(ISNUMBER($AB1025),AM1025,0)+01_指標庫!$H$11*IF(ISNUMBER($AC1025),AN1025,0)+01_指標庫!$H$12*IF(ISNUMBER($AD1025),AO1025,0)+01_指標庫!$H$13*IF(ISNUMBER($AE1025),AP1025,0)+01_指標庫!$H$14*IF(ISNUMBER($I1025),O1025,0)+01_指標庫!$H$15*IF(ISNUMBER($AH1025),AS1025,0)+01_指標庫!$H$16*IF(ISNUMBER($K1025),P1025,0)+01_指標庫!$H$17*IF(ISNUMBER($AI1025),AT1025,0)+01_指標庫!$H$18*IF(ISNUMBER($AJ1025),AU1025,0)+01_指標庫!$H$19*IF(ISNUMBER($AK1025),AV1025,0)+01_指標庫!$H$20*IF(ISNUMBER($BB1025),BB1025,0)+01_指標庫!$H$21*IF(ISNUMBER($BC1025),BC1025,0))/AW1025,1))</f>
        <v>60.8</v>
      </c>
      <c r="AY1025" s="60"/>
      <c r="AZ1025" s="60"/>
      <c r="BA1025" s="58" t="n">
        <f aca="false">AVERAGE($E1021:$E1025)/AVERAGE($E1016:$E1025)-1</f>
        <v>-0.00577325358517777</v>
      </c>
      <c r="BB1025" s="59" t="n">
        <f aca="false">IF(ISNUMBER($BA1025),IF(OR($S1025&lt;=-0.03,$BA1025&lt;-0.003),0,IF(OR($S1025&lt;=-0.02,$BA1025&lt;0.01),50,100)),"")</f>
        <v>0</v>
      </c>
      <c r="BC1025" s="0" t="str">
        <f aca="false">IF(OR(COUNT($AZ1025)=0,COUNT($AZ1024)=0),"",IF(OR($AY1025/$AZ1024-1&lt;=-0.03,$AZ1025/$AZ1024-1&lt;=-0.045,IF(COUNT($AZ1016:$AZ1025)=10,AVERAGE($AZ1021:$AZ1025)/AVERAGE($AZ1016:$AZ1025)-1&lt;-0.01,FALSE())),0,IF(OR($AZ1025/$AZ1024-1&lt;=-0.02,IF(COUNT($AZ1016:$AZ1025)=10,AVERAGE($AZ1021:$AZ1025)/AVERAGE($AZ1016:$AZ1025)-1&lt;0.005,FALSE())),50,100)))</f>
        <v/>
      </c>
    </row>
    <row r="1026" customFormat="false" ht="15" hidden="false" customHeight="true" outlineLevel="0" collapsed="false">
      <c r="A1026" s="47" t="n">
        <v>1022</v>
      </c>
      <c r="B1026" s="48" t="n">
        <v>44041</v>
      </c>
      <c r="C1026" s="47" t="n">
        <v>2020</v>
      </c>
      <c r="D1026" s="49" t="s">
        <v>238</v>
      </c>
      <c r="E1026" s="50" t="n">
        <v>10662.98</v>
      </c>
      <c r="F1026" s="51" t="n">
        <v>0.193422</v>
      </c>
      <c r="G1026" s="51" t="n">
        <v>-0.026397</v>
      </c>
      <c r="H1026" s="52" t="n">
        <v>0.8163</v>
      </c>
      <c r="I1026" s="53" t="n">
        <v>515</v>
      </c>
      <c r="J1026" s="47" t="s">
        <v>235</v>
      </c>
      <c r="K1026" s="54" t="n">
        <v>24.1</v>
      </c>
      <c r="L1026" s="55" t="n">
        <f aca="false">IF(COUNT(F1026)=0,50,IF(F1026&gt;=0,100,IF(F1026&gt;=-0.02,50,0)))</f>
        <v>100</v>
      </c>
      <c r="M1026" s="55" t="n">
        <f aca="false">IF(COUNT(G1026)=0,50,IF(G1026&gt;-0.06,100,IF(G1026&gt;-0.15,50,0)))</f>
        <v>100</v>
      </c>
      <c r="N1026" s="55" t="n">
        <f aca="false">IF(COUNT(H1026)=0,50,IF(H1026&gt;=0.6,100,IF(H1026&gt;=0.4,50,0)))</f>
        <v>100</v>
      </c>
      <c r="O1026" s="55" t="n">
        <f aca="false">IF(COUNT(I1026)=0,50,IF(J1026="proxy_vix",50,IF(I1026&lt;350,100,IF(I1026&lt;=450,50,0))))</f>
        <v>0</v>
      </c>
      <c r="P1026" s="55" t="n">
        <f aca="false">IF(COUNT(K1026)=0,50,IF(K1026&lt;20,100,IF(K1026&lt;=25,50,0)))</f>
        <v>50</v>
      </c>
      <c r="Q1026" s="54"/>
      <c r="R1026" s="47"/>
      <c r="S1026" s="51" t="n">
        <f aca="false">$E1026/$E1025-1</f>
        <v>0.0123883218609067</v>
      </c>
      <c r="T1026" s="56" t="n">
        <f aca="false">$K1026/$K1025-1</f>
        <v>-0.0526729559748428</v>
      </c>
      <c r="V1026" s="57"/>
      <c r="W1026" s="57"/>
      <c r="Y1026" s="1" t="str">
        <f aca="false">IF(AX1026&gt;=70,"EASY",IF(AX1026&gt;40,"UNCERTAIN","HARD"))</f>
        <v>UNCERTAIN</v>
      </c>
      <c r="AA1026" s="58" t="n">
        <f aca="false">IF($A1026&lt;200,"",AVERAGE($E977:$E1026)/AVERAGE($E827:$E1026)-1)</f>
        <v>0.132679093075895</v>
      </c>
      <c r="AB1026" s="59" t="n">
        <f aca="false">LOOKUP($B1026,07_L1政策步階!$A$4:$A$14,07_L1政策步階!$C$4:$C$14)</f>
        <v>1</v>
      </c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9" t="n">
        <f aca="false">IF(ISNUMBER($AA1026),IF($AA1026&gt;=0.005,100,IF($AA1026&gt;=-0.015,50,0)),"")</f>
        <v>100</v>
      </c>
      <c r="AM1026" s="59" t="n">
        <f aca="false">IF(ISNUMBER($AB1026),IF($AB1026=1,100,IF($AB1026=0,50,0)),"")</f>
        <v>100</v>
      </c>
      <c r="AN1026" s="0" t="str">
        <f aca="false">IF(ISNUMBER($AC1026),IF($AC1026&gt;=0.001,100,IF($AC1026&gt;=-0.003,50,0)),"")</f>
        <v/>
      </c>
      <c r="AO1026" s="0" t="str">
        <f aca="false">IF(ISNUMBER($AD1026),IF($AD1026&gt;=0.04,100,IF($AD1026&gt;=0,50,0)),"")</f>
        <v/>
      </c>
      <c r="AP1026" s="0" t="str">
        <f aca="false">IF(ISNUMBER($AE1026),IF($AE1026&gt;=25,100,IF($AE1026&gt;=-75,50,0)),"")</f>
        <v/>
      </c>
      <c r="AQ1026" s="0" t="str">
        <f aca="false">IF(ISNUMBER($AF1026),IF($AF1026&gt;0,100,IF($AF1026&gt;=-50,50,0)),"")</f>
        <v/>
      </c>
      <c r="AR1026" s="0" t="str">
        <f aca="false">IF(ISNUMBER($AG1026),IF($AG1026=1,100,IF($AG1026=0,50,0)),"")</f>
        <v/>
      </c>
      <c r="AS1026" s="0" t="str">
        <f aca="false">IF(ISNUMBER($AH1026),IF($AH1026&lt;0,100,IF($AH1026&lt;=20,50,0)),"")</f>
        <v/>
      </c>
      <c r="AT1026" s="0" t="str">
        <f aca="false">IF(ISNUMBER($AI1026),IF($AI1026&lt;0.95,100,IF($AI1026&lt;=1,50,0)),"")</f>
        <v/>
      </c>
      <c r="AU1026" s="0" t="str">
        <f aca="false">IF(ISNUMBER($AJ1026),IF($AJ1026&lt;30,0,IF($AJ1026&lt;40,50,IF($AJ1026&lt;=90,100,50))),"")</f>
        <v/>
      </c>
      <c r="AV1026" s="0" t="str">
        <f aca="false">IF(ISNUMBER($AK1026),IF($AK1026&gt;-0.2,100,IF($AK1026&gt;=-0.4,50,0)),"")</f>
        <v/>
      </c>
      <c r="AW1026" s="59" t="n">
        <f aca="false">01_指標庫!$H$4*ISNUMBER($F1026)+01_指標庫!$H$5*ISNUMBER($AA1026)+01_指標庫!$H$6*ISNUMBER($G1026)+01_指標庫!$H$7*ISNUMBER($H1026)+01_指標庫!$H$8*ISNUMBER($AF1026)+01_指標庫!$H$9*ISNUMBER($AG1026)+01_指標庫!$H$10*ISNUMBER($AB1026)+01_指標庫!$H$11*ISNUMBER($AC1026)+01_指標庫!$H$12*ISNUMBER($AD1026)+01_指標庫!$H$13*ISNUMBER($AE1026)+01_指標庫!$H$14*ISNUMBER($I1026)+01_指標庫!$H$15*ISNUMBER($AH1026)+01_指標庫!$H$16*ISNUMBER($K1026)+01_指標庫!$H$17*ISNUMBER($AI1026)+01_指標庫!$H$18*ISNUMBER($AJ1026)+01_指標庫!$H$19*ISNUMBER($AK1026)+01_指標庫!$H$20*ISNUMBER($BB1026)+01_指標庫!$H$21*ISNUMBER($BC1026)</f>
        <v>51</v>
      </c>
      <c r="AX1026" s="59" t="n">
        <f aca="false">IF(AW1026=0,50,ROUND((01_指標庫!$H$4*IF(ISNUMBER($F1026),L1026,0)+01_指標庫!$H$5*IF(ISNUMBER($AA1026),AL1026,0)+01_指標庫!$H$6*IF(ISNUMBER($G1026),M1026,0)+01_指標庫!$H$7*IF(ISNUMBER($H1026),N1026,0)+01_指標庫!$H$8*IF(ISNUMBER($AF1026),AQ1026,0)+01_指標庫!$H$9*IF(ISNUMBER($AG1026),AR1026,0)+01_指標庫!$H$10*IF(ISNUMBER($AB1026),AM1026,0)+01_指標庫!$H$11*IF(ISNUMBER($AC1026),AN1026,0)+01_指標庫!$H$12*IF(ISNUMBER($AD1026),AO1026,0)+01_指標庫!$H$13*IF(ISNUMBER($AE1026),AP1026,0)+01_指標庫!$H$14*IF(ISNUMBER($I1026),O1026,0)+01_指標庫!$H$15*IF(ISNUMBER($AH1026),AS1026,0)+01_指標庫!$H$16*IF(ISNUMBER($K1026),P1026,0)+01_指標庫!$H$17*IF(ISNUMBER($AI1026),AT1026,0)+01_指標庫!$H$18*IF(ISNUMBER($AJ1026),AU1026,0)+01_指標庫!$H$19*IF(ISNUMBER($AK1026),AV1026,0)+01_指標庫!$H$20*IF(ISNUMBER($BB1026),BB1026,0)+01_指標庫!$H$21*IF(ISNUMBER($BC1026),BC1026,0))/AW1026,1))</f>
        <v>66.7</v>
      </c>
      <c r="AY1026" s="60"/>
      <c r="AZ1026" s="60"/>
      <c r="BA1026" s="58" t="n">
        <f aca="false">AVERAGE($E1022:$E1026)/AVERAGE($E1017:$E1026)-1</f>
        <v>-0.00930178934984416</v>
      </c>
      <c r="BB1026" s="59" t="n">
        <f aca="false">IF(ISNUMBER($BA1026),IF(OR($S1026&lt;=-0.03,$BA1026&lt;-0.003),0,IF(OR($S1026&lt;=-0.02,$BA1026&lt;0.01),50,100)),"")</f>
        <v>0</v>
      </c>
      <c r="BC1026" s="0" t="str">
        <f aca="false">IF(OR(COUNT($AZ1026)=0,COUNT($AZ1025)=0),"",IF(OR($AY1026/$AZ1025-1&lt;=-0.03,$AZ1026/$AZ1025-1&lt;=-0.045,IF(COUNT($AZ1017:$AZ1026)=10,AVERAGE($AZ1022:$AZ1026)/AVERAGE($AZ1017:$AZ1026)-1&lt;-0.01,FALSE())),0,IF(OR($AZ1026/$AZ1025-1&lt;=-0.02,IF(COUNT($AZ1017:$AZ1026)=10,AVERAGE($AZ1022:$AZ1026)/AVERAGE($AZ1017:$AZ1026)-1&lt;0.005,FALSE())),50,100)))</f>
        <v/>
      </c>
    </row>
    <row r="1027" customFormat="false" ht="15" hidden="false" customHeight="true" outlineLevel="0" collapsed="false">
      <c r="A1027" s="47" t="n">
        <v>1023</v>
      </c>
      <c r="B1027" s="48" t="n">
        <v>44042</v>
      </c>
      <c r="C1027" s="47" t="n">
        <v>2020</v>
      </c>
      <c r="D1027" s="49" t="s">
        <v>239</v>
      </c>
      <c r="E1027" s="50" t="n">
        <v>10715.51</v>
      </c>
      <c r="F1027" s="51" t="n">
        <v>0.197376</v>
      </c>
      <c r="G1027" s="51" t="n">
        <v>-0.0216</v>
      </c>
      <c r="H1027" s="52" t="n">
        <v>0.8163</v>
      </c>
      <c r="I1027" s="53" t="n">
        <v>514</v>
      </c>
      <c r="J1027" s="47" t="s">
        <v>235</v>
      </c>
      <c r="K1027" s="54" t="n">
        <v>24.76</v>
      </c>
      <c r="L1027" s="55" t="n">
        <f aca="false">IF(COUNT(F1027)=0,50,IF(F1027&gt;=0,100,IF(F1027&gt;=-0.02,50,0)))</f>
        <v>100</v>
      </c>
      <c r="M1027" s="55" t="n">
        <f aca="false">IF(COUNT(G1027)=0,50,IF(G1027&gt;-0.06,100,IF(G1027&gt;-0.15,50,0)))</f>
        <v>100</v>
      </c>
      <c r="N1027" s="55" t="n">
        <f aca="false">IF(COUNT(H1027)=0,50,IF(H1027&gt;=0.6,100,IF(H1027&gt;=0.4,50,0)))</f>
        <v>100</v>
      </c>
      <c r="O1027" s="55" t="n">
        <f aca="false">IF(COUNT(I1027)=0,50,IF(J1027="proxy_vix",50,IF(I1027&lt;350,100,IF(I1027&lt;=450,50,0))))</f>
        <v>0</v>
      </c>
      <c r="P1027" s="55" t="n">
        <f aca="false">IF(COUNT(K1027)=0,50,IF(K1027&lt;20,100,IF(K1027&lt;=25,50,0)))</f>
        <v>50</v>
      </c>
      <c r="Q1027" s="54"/>
      <c r="R1027" s="47"/>
      <c r="S1027" s="51" t="n">
        <f aca="false">$E1027/$E1026-1</f>
        <v>0.00492639018360719</v>
      </c>
      <c r="T1027" s="56" t="n">
        <f aca="false">$K1027/$K1026-1</f>
        <v>0.0273858921161825</v>
      </c>
      <c r="V1027" s="57"/>
      <c r="W1027" s="57"/>
      <c r="Y1027" s="1" t="str">
        <f aca="false">IF(AX1027&gt;=70,"EASY",IF(AX1027&gt;40,"UNCERTAIN","HARD"))</f>
        <v>UNCERTAIN</v>
      </c>
      <c r="AA1027" s="58" t="n">
        <f aca="false">IF($A1027&lt;200,"",AVERAGE($E978:$E1027)/AVERAGE($E828:$E1027)-1)</f>
        <v>0.134027537248585</v>
      </c>
      <c r="AB1027" s="59" t="n">
        <f aca="false">LOOKUP($B1027,07_L1政策步階!$A$4:$A$14,07_L1政策步階!$C$4:$C$14)</f>
        <v>1</v>
      </c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9" t="n">
        <f aca="false">IF(ISNUMBER($AA1027),IF($AA1027&gt;=0.005,100,IF($AA1027&gt;=-0.015,50,0)),"")</f>
        <v>100</v>
      </c>
      <c r="AM1027" s="59" t="n">
        <f aca="false">IF(ISNUMBER($AB1027),IF($AB1027=1,100,IF($AB1027=0,50,0)),"")</f>
        <v>100</v>
      </c>
      <c r="AN1027" s="0" t="str">
        <f aca="false">IF(ISNUMBER($AC1027),IF($AC1027&gt;=0.001,100,IF($AC1027&gt;=-0.003,50,0)),"")</f>
        <v/>
      </c>
      <c r="AO1027" s="0" t="str">
        <f aca="false">IF(ISNUMBER($AD1027),IF($AD1027&gt;=0.04,100,IF($AD1027&gt;=0,50,0)),"")</f>
        <v/>
      </c>
      <c r="AP1027" s="0" t="str">
        <f aca="false">IF(ISNUMBER($AE1027),IF($AE1027&gt;=25,100,IF($AE1027&gt;=-75,50,0)),"")</f>
        <v/>
      </c>
      <c r="AQ1027" s="0" t="str">
        <f aca="false">IF(ISNUMBER($AF1027),IF($AF1027&gt;0,100,IF($AF1027&gt;=-50,50,0)),"")</f>
        <v/>
      </c>
      <c r="AR1027" s="0" t="str">
        <f aca="false">IF(ISNUMBER($AG1027),IF($AG1027=1,100,IF($AG1027=0,50,0)),"")</f>
        <v/>
      </c>
      <c r="AS1027" s="0" t="str">
        <f aca="false">IF(ISNUMBER($AH1027),IF($AH1027&lt;0,100,IF($AH1027&lt;=20,50,0)),"")</f>
        <v/>
      </c>
      <c r="AT1027" s="0" t="str">
        <f aca="false">IF(ISNUMBER($AI1027),IF($AI1027&lt;0.95,100,IF($AI1027&lt;=1,50,0)),"")</f>
        <v/>
      </c>
      <c r="AU1027" s="0" t="str">
        <f aca="false">IF(ISNUMBER($AJ1027),IF($AJ1027&lt;30,0,IF($AJ1027&lt;40,50,IF($AJ1027&lt;=90,100,50))),"")</f>
        <v/>
      </c>
      <c r="AV1027" s="0" t="str">
        <f aca="false">IF(ISNUMBER($AK1027),IF($AK1027&gt;-0.2,100,IF($AK1027&gt;=-0.4,50,0)),"")</f>
        <v/>
      </c>
      <c r="AW1027" s="59" t="n">
        <f aca="false">01_指標庫!$H$4*ISNUMBER($F1027)+01_指標庫!$H$5*ISNUMBER($AA1027)+01_指標庫!$H$6*ISNUMBER($G1027)+01_指標庫!$H$7*ISNUMBER($H1027)+01_指標庫!$H$8*ISNUMBER($AF1027)+01_指標庫!$H$9*ISNUMBER($AG1027)+01_指標庫!$H$10*ISNUMBER($AB1027)+01_指標庫!$H$11*ISNUMBER($AC1027)+01_指標庫!$H$12*ISNUMBER($AD1027)+01_指標庫!$H$13*ISNUMBER($AE1027)+01_指標庫!$H$14*ISNUMBER($I1027)+01_指標庫!$H$15*ISNUMBER($AH1027)+01_指標庫!$H$16*ISNUMBER($K1027)+01_指標庫!$H$17*ISNUMBER($AI1027)+01_指標庫!$H$18*ISNUMBER($AJ1027)+01_指標庫!$H$19*ISNUMBER($AK1027)+01_指標庫!$H$20*ISNUMBER($BB1027)+01_指標庫!$H$21*ISNUMBER($BC1027)</f>
        <v>51</v>
      </c>
      <c r="AX1027" s="59" t="n">
        <f aca="false">IF(AW1027=0,50,ROUND((01_指標庫!$H$4*IF(ISNUMBER($F1027),L1027,0)+01_指標庫!$H$5*IF(ISNUMBER($AA1027),AL1027,0)+01_指標庫!$H$6*IF(ISNUMBER($G1027),M1027,0)+01_指標庫!$H$7*IF(ISNUMBER($H1027),N1027,0)+01_指標庫!$H$8*IF(ISNUMBER($AF1027),AQ1027,0)+01_指標庫!$H$9*IF(ISNUMBER($AG1027),AR1027,0)+01_指標庫!$H$10*IF(ISNUMBER($AB1027),AM1027,0)+01_指標庫!$H$11*IF(ISNUMBER($AC1027),AN1027,0)+01_指標庫!$H$12*IF(ISNUMBER($AD1027),AO1027,0)+01_指標庫!$H$13*IF(ISNUMBER($AE1027),AP1027,0)+01_指標庫!$H$14*IF(ISNUMBER($I1027),O1027,0)+01_指標庫!$H$15*IF(ISNUMBER($AH1027),AS1027,0)+01_指標庫!$H$16*IF(ISNUMBER($K1027),P1027,0)+01_指標庫!$H$17*IF(ISNUMBER($AI1027),AT1027,0)+01_指標庫!$H$18*IF(ISNUMBER($AJ1027),AU1027,0)+01_指標庫!$H$19*IF(ISNUMBER($AK1027),AV1027,0)+01_指標庫!$H$20*IF(ISNUMBER($BB1027),BB1027,0)+01_指標庫!$H$21*IF(ISNUMBER($BC1027),BC1027,0))/AW1027,1))</f>
        <v>66.7</v>
      </c>
      <c r="AY1027" s="60"/>
      <c r="AZ1027" s="60"/>
      <c r="BA1027" s="58" t="n">
        <f aca="false">AVERAGE($E1023:$E1027)/AVERAGE($E1018:$E1027)-1</f>
        <v>-0.00760363163382272</v>
      </c>
      <c r="BB1027" s="59" t="n">
        <f aca="false">IF(ISNUMBER($BA1027),IF(OR($S1027&lt;=-0.03,$BA1027&lt;-0.003),0,IF(OR($S1027&lt;=-0.02,$BA1027&lt;0.01),50,100)),"")</f>
        <v>0</v>
      </c>
      <c r="BC1027" s="0" t="str">
        <f aca="false">IF(OR(COUNT($AZ1027)=0,COUNT($AZ1026)=0),"",IF(OR($AY1027/$AZ1026-1&lt;=-0.03,$AZ1027/$AZ1026-1&lt;=-0.045,IF(COUNT($AZ1018:$AZ1027)=10,AVERAGE($AZ1023:$AZ1027)/AVERAGE($AZ1018:$AZ1027)-1&lt;-0.01,FALSE())),0,IF(OR($AZ1027/$AZ1026-1&lt;=-0.02,IF(COUNT($AZ1018:$AZ1027)=10,AVERAGE($AZ1023:$AZ1027)/AVERAGE($AZ1018:$AZ1027)-1&lt;0.005,FALSE())),50,100)))</f>
        <v/>
      </c>
    </row>
    <row r="1028" customFormat="false" ht="15" hidden="false" customHeight="true" outlineLevel="0" collapsed="false">
      <c r="A1028" s="47" t="n">
        <v>1024</v>
      </c>
      <c r="B1028" s="48" t="n">
        <v>44043</v>
      </c>
      <c r="C1028" s="47" t="n">
        <v>2020</v>
      </c>
      <c r="D1028" s="49" t="s">
        <v>234</v>
      </c>
      <c r="E1028" s="50" t="n">
        <v>10905.88</v>
      </c>
      <c r="F1028" s="51" t="n">
        <v>0.216634</v>
      </c>
      <c r="G1028" s="51" t="n">
        <v>-0.004218</v>
      </c>
      <c r="H1028" s="52" t="n">
        <v>0.7959</v>
      </c>
      <c r="I1028" s="53" t="n">
        <v>516</v>
      </c>
      <c r="J1028" s="47" t="s">
        <v>235</v>
      </c>
      <c r="K1028" s="54" t="n">
        <v>24.46</v>
      </c>
      <c r="L1028" s="55" t="n">
        <f aca="false">IF(COUNT(F1028)=0,50,IF(F1028&gt;=0,100,IF(F1028&gt;=-0.02,50,0)))</f>
        <v>100</v>
      </c>
      <c r="M1028" s="55" t="n">
        <f aca="false">IF(COUNT(G1028)=0,50,IF(G1028&gt;-0.06,100,IF(G1028&gt;-0.15,50,0)))</f>
        <v>100</v>
      </c>
      <c r="N1028" s="55" t="n">
        <f aca="false">IF(COUNT(H1028)=0,50,IF(H1028&gt;=0.6,100,IF(H1028&gt;=0.4,50,0)))</f>
        <v>100</v>
      </c>
      <c r="O1028" s="55" t="n">
        <f aca="false">IF(COUNT(I1028)=0,50,IF(J1028="proxy_vix",50,IF(I1028&lt;350,100,IF(I1028&lt;=450,50,0))))</f>
        <v>0</v>
      </c>
      <c r="P1028" s="55" t="n">
        <f aca="false">IF(COUNT(K1028)=0,50,IF(K1028&lt;20,100,IF(K1028&lt;=25,50,0)))</f>
        <v>50</v>
      </c>
      <c r="Q1028" s="54"/>
      <c r="R1028" s="47"/>
      <c r="S1028" s="51" t="n">
        <f aca="false">$E1028/$E1027-1</f>
        <v>0.017765836623735</v>
      </c>
      <c r="T1028" s="56" t="n">
        <f aca="false">$K1028/$K1027-1</f>
        <v>-0.0121163166397416</v>
      </c>
      <c r="V1028" s="57"/>
      <c r="W1028" s="57"/>
      <c r="Y1028" s="1" t="str">
        <f aca="false">IF(AX1028&gt;=70,"EASY",IF(AX1028&gt;40,"UNCERTAIN","HARD"))</f>
        <v>EASY</v>
      </c>
      <c r="AA1028" s="58" t="n">
        <f aca="false">IF($A1028&lt;200,"",AVERAGE($E979:$E1028)/AVERAGE($E829:$E1028)-1)</f>
        <v>0.135323436565635</v>
      </c>
      <c r="AB1028" s="59" t="n">
        <f aca="false">LOOKUP($B1028,07_L1政策步階!$A$4:$A$14,07_L1政策步階!$C$4:$C$14)</f>
        <v>1</v>
      </c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9" t="n">
        <f aca="false">IF(ISNUMBER($AA1028),IF($AA1028&gt;=0.005,100,IF($AA1028&gt;=-0.015,50,0)),"")</f>
        <v>100</v>
      </c>
      <c r="AM1028" s="59" t="n">
        <f aca="false">IF(ISNUMBER($AB1028),IF($AB1028=1,100,IF($AB1028=0,50,0)),"")</f>
        <v>100</v>
      </c>
      <c r="AN1028" s="0" t="str">
        <f aca="false">IF(ISNUMBER($AC1028),IF($AC1028&gt;=0.001,100,IF($AC1028&gt;=-0.003,50,0)),"")</f>
        <v/>
      </c>
      <c r="AO1028" s="0" t="str">
        <f aca="false">IF(ISNUMBER($AD1028),IF($AD1028&gt;=0.04,100,IF($AD1028&gt;=0,50,0)),"")</f>
        <v/>
      </c>
      <c r="AP1028" s="0" t="str">
        <f aca="false">IF(ISNUMBER($AE1028),IF($AE1028&gt;=25,100,IF($AE1028&gt;=-75,50,0)),"")</f>
        <v/>
      </c>
      <c r="AQ1028" s="0" t="str">
        <f aca="false">IF(ISNUMBER($AF1028),IF($AF1028&gt;0,100,IF($AF1028&gt;=-50,50,0)),"")</f>
        <v/>
      </c>
      <c r="AR1028" s="0" t="str">
        <f aca="false">IF(ISNUMBER($AG1028),IF($AG1028=1,100,IF($AG1028=0,50,0)),"")</f>
        <v/>
      </c>
      <c r="AS1028" s="0" t="str">
        <f aca="false">IF(ISNUMBER($AH1028),IF($AH1028&lt;0,100,IF($AH1028&lt;=20,50,0)),"")</f>
        <v/>
      </c>
      <c r="AT1028" s="0" t="str">
        <f aca="false">IF(ISNUMBER($AI1028),IF($AI1028&lt;0.95,100,IF($AI1028&lt;=1,50,0)),"")</f>
        <v/>
      </c>
      <c r="AU1028" s="0" t="str">
        <f aca="false">IF(ISNUMBER($AJ1028),IF($AJ1028&lt;30,0,IF($AJ1028&lt;40,50,IF($AJ1028&lt;=90,100,50))),"")</f>
        <v/>
      </c>
      <c r="AV1028" s="0" t="str">
        <f aca="false">IF(ISNUMBER($AK1028),IF($AK1028&gt;-0.2,100,IF($AK1028&gt;=-0.4,50,0)),"")</f>
        <v/>
      </c>
      <c r="AW1028" s="59" t="n">
        <f aca="false">01_指標庫!$H$4*ISNUMBER($F1028)+01_指標庫!$H$5*ISNUMBER($AA1028)+01_指標庫!$H$6*ISNUMBER($G1028)+01_指標庫!$H$7*ISNUMBER($H1028)+01_指標庫!$H$8*ISNUMBER($AF1028)+01_指標庫!$H$9*ISNUMBER($AG1028)+01_指標庫!$H$10*ISNUMBER($AB1028)+01_指標庫!$H$11*ISNUMBER($AC1028)+01_指標庫!$H$12*ISNUMBER($AD1028)+01_指標庫!$H$13*ISNUMBER($AE1028)+01_指標庫!$H$14*ISNUMBER($I1028)+01_指標庫!$H$15*ISNUMBER($AH1028)+01_指標庫!$H$16*ISNUMBER($K1028)+01_指標庫!$H$17*ISNUMBER($AI1028)+01_指標庫!$H$18*ISNUMBER($AJ1028)+01_指標庫!$H$19*ISNUMBER($AK1028)+01_指標庫!$H$20*ISNUMBER($BB1028)+01_指標庫!$H$21*ISNUMBER($BC1028)</f>
        <v>51</v>
      </c>
      <c r="AX1028" s="59" t="n">
        <f aca="false">IF(AW1028=0,50,ROUND((01_指標庫!$H$4*IF(ISNUMBER($F1028),L1028,0)+01_指標庫!$H$5*IF(ISNUMBER($AA1028),AL1028,0)+01_指標庫!$H$6*IF(ISNUMBER($G1028),M1028,0)+01_指標庫!$H$7*IF(ISNUMBER($H1028),N1028,0)+01_指標庫!$H$8*IF(ISNUMBER($AF1028),AQ1028,0)+01_指標庫!$H$9*IF(ISNUMBER($AG1028),AR1028,0)+01_指標庫!$H$10*IF(ISNUMBER($AB1028),AM1028,0)+01_指標庫!$H$11*IF(ISNUMBER($AC1028),AN1028,0)+01_指標庫!$H$12*IF(ISNUMBER($AD1028),AO1028,0)+01_指標庫!$H$13*IF(ISNUMBER($AE1028),AP1028,0)+01_指標庫!$H$14*IF(ISNUMBER($I1028),O1028,0)+01_指標庫!$H$15*IF(ISNUMBER($AH1028),AS1028,0)+01_指標庫!$H$16*IF(ISNUMBER($K1028),P1028,0)+01_指標庫!$H$17*IF(ISNUMBER($AI1028),AT1028,0)+01_指標庫!$H$18*IF(ISNUMBER($AJ1028),AU1028,0)+01_指標庫!$H$19*IF(ISNUMBER($AK1028),AV1028,0)+01_指標庫!$H$20*IF(ISNUMBER($BB1028),BB1028,0)+01_指標庫!$H$21*IF(ISNUMBER($BC1028),BC1028,0))/AW1028,1))</f>
        <v>72.5</v>
      </c>
      <c r="AY1028" s="60"/>
      <c r="AZ1028" s="60"/>
      <c r="BA1028" s="58" t="n">
        <f aca="false">AVERAGE($E1024:$E1028)/AVERAGE($E1019:$E1028)-1</f>
        <v>-0.00213010117350965</v>
      </c>
      <c r="BB1028" s="59" t="n">
        <f aca="false">IF(ISNUMBER($BA1028),IF(OR($S1028&lt;=-0.03,$BA1028&lt;-0.003),0,IF(OR($S1028&lt;=-0.02,$BA1028&lt;0.01),50,100)),"")</f>
        <v>50</v>
      </c>
      <c r="BC1028" s="0" t="str">
        <f aca="false">IF(OR(COUNT($AZ1028)=0,COUNT($AZ1027)=0),"",IF(OR($AY1028/$AZ1027-1&lt;=-0.03,$AZ1028/$AZ1027-1&lt;=-0.045,IF(COUNT($AZ1019:$AZ1028)=10,AVERAGE($AZ1024:$AZ1028)/AVERAGE($AZ1019:$AZ1028)-1&lt;-0.01,FALSE())),0,IF(OR($AZ1028/$AZ1027-1&lt;=-0.02,IF(COUNT($AZ1019:$AZ1028)=10,AVERAGE($AZ1024:$AZ1028)/AVERAGE($AZ1019:$AZ1028)-1&lt;0.005,FALSE())),50,100)))</f>
        <v/>
      </c>
    </row>
    <row r="1029" customFormat="false" ht="15" hidden="false" customHeight="true" outlineLevel="0" collapsed="false">
      <c r="A1029" s="47" t="n">
        <v>1025</v>
      </c>
      <c r="B1029" s="48" t="n">
        <v>44046</v>
      </c>
      <c r="C1029" s="47" t="n">
        <v>2020</v>
      </c>
      <c r="D1029" s="49" t="s">
        <v>236</v>
      </c>
      <c r="E1029" s="50" t="n">
        <v>11055.08</v>
      </c>
      <c r="F1029" s="51" t="n">
        <v>0.231126</v>
      </c>
      <c r="G1029" s="51" t="n">
        <v>0</v>
      </c>
      <c r="H1029" s="52" t="n">
        <v>0.8163</v>
      </c>
      <c r="I1029" s="53" t="n">
        <v>508</v>
      </c>
      <c r="J1029" s="47" t="s">
        <v>235</v>
      </c>
      <c r="K1029" s="54" t="n">
        <v>24.28</v>
      </c>
      <c r="L1029" s="55" t="n">
        <f aca="false">IF(COUNT(F1029)=0,50,IF(F1029&gt;=0,100,IF(F1029&gt;=-0.02,50,0)))</f>
        <v>100</v>
      </c>
      <c r="M1029" s="55" t="n">
        <f aca="false">IF(COUNT(G1029)=0,50,IF(G1029&gt;-0.06,100,IF(G1029&gt;-0.15,50,0)))</f>
        <v>100</v>
      </c>
      <c r="N1029" s="55" t="n">
        <f aca="false">IF(COUNT(H1029)=0,50,IF(H1029&gt;=0.6,100,IF(H1029&gt;=0.4,50,0)))</f>
        <v>100</v>
      </c>
      <c r="O1029" s="55" t="n">
        <f aca="false">IF(COUNT(I1029)=0,50,IF(J1029="proxy_vix",50,IF(I1029&lt;350,100,IF(I1029&lt;=450,50,0))))</f>
        <v>0</v>
      </c>
      <c r="P1029" s="55" t="n">
        <f aca="false">IF(COUNT(K1029)=0,50,IF(K1029&lt;20,100,IF(K1029&lt;=25,50,0)))</f>
        <v>50</v>
      </c>
      <c r="Q1029" s="54"/>
      <c r="R1029" s="47"/>
      <c r="S1029" s="51" t="n">
        <f aca="false">$E1029/$E1028-1</f>
        <v>0.013680693350743</v>
      </c>
      <c r="T1029" s="56" t="n">
        <f aca="false">$K1029/$K1028-1</f>
        <v>-0.00735895339329518</v>
      </c>
      <c r="V1029" s="57"/>
      <c r="W1029" s="57"/>
      <c r="Y1029" s="1" t="str">
        <f aca="false">IF(AX1029&gt;=70,"EASY",IF(AX1029&gt;40,"UNCERTAIN","HARD"))</f>
        <v>EASY</v>
      </c>
      <c r="AA1029" s="58" t="n">
        <f aca="false">IF($A1029&lt;200,"",AVERAGE($E980:$E1029)/AVERAGE($E830:$E1029)-1)</f>
        <v>0.137076994930833</v>
      </c>
      <c r="AB1029" s="59" t="n">
        <f aca="false">LOOKUP($B1029,07_L1政策步階!$A$4:$A$14,07_L1政策步階!$C$4:$C$14)</f>
        <v>1</v>
      </c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9" t="n">
        <f aca="false">IF(ISNUMBER($AA1029),IF($AA1029&gt;=0.005,100,IF($AA1029&gt;=-0.015,50,0)),"")</f>
        <v>100</v>
      </c>
      <c r="AM1029" s="59" t="n">
        <f aca="false">IF(ISNUMBER($AB1029),IF($AB1029=1,100,IF($AB1029=0,50,0)),"")</f>
        <v>100</v>
      </c>
      <c r="AN1029" s="0" t="str">
        <f aca="false">IF(ISNUMBER($AC1029),IF($AC1029&gt;=0.001,100,IF($AC1029&gt;=-0.003,50,0)),"")</f>
        <v/>
      </c>
      <c r="AO1029" s="0" t="str">
        <f aca="false">IF(ISNUMBER($AD1029),IF($AD1029&gt;=0.04,100,IF($AD1029&gt;=0,50,0)),"")</f>
        <v/>
      </c>
      <c r="AP1029" s="0" t="str">
        <f aca="false">IF(ISNUMBER($AE1029),IF($AE1029&gt;=25,100,IF($AE1029&gt;=-75,50,0)),"")</f>
        <v/>
      </c>
      <c r="AQ1029" s="0" t="str">
        <f aca="false">IF(ISNUMBER($AF1029),IF($AF1029&gt;0,100,IF($AF1029&gt;=-50,50,0)),"")</f>
        <v/>
      </c>
      <c r="AR1029" s="0" t="str">
        <f aca="false">IF(ISNUMBER($AG1029),IF($AG1029=1,100,IF($AG1029=0,50,0)),"")</f>
        <v/>
      </c>
      <c r="AS1029" s="0" t="str">
        <f aca="false">IF(ISNUMBER($AH1029),IF($AH1029&lt;0,100,IF($AH1029&lt;=20,50,0)),"")</f>
        <v/>
      </c>
      <c r="AT1029" s="0" t="str">
        <f aca="false">IF(ISNUMBER($AI1029),IF($AI1029&lt;0.95,100,IF($AI1029&lt;=1,50,0)),"")</f>
        <v/>
      </c>
      <c r="AU1029" s="0" t="str">
        <f aca="false">IF(ISNUMBER($AJ1029),IF($AJ1029&lt;30,0,IF($AJ1029&lt;40,50,IF($AJ1029&lt;=90,100,50))),"")</f>
        <v/>
      </c>
      <c r="AV1029" s="0" t="str">
        <f aca="false">IF(ISNUMBER($AK1029),IF($AK1029&gt;-0.2,100,IF($AK1029&gt;=-0.4,50,0)),"")</f>
        <v/>
      </c>
      <c r="AW1029" s="59" t="n">
        <f aca="false">01_指標庫!$H$4*ISNUMBER($F1029)+01_指標庫!$H$5*ISNUMBER($AA1029)+01_指標庫!$H$6*ISNUMBER($G1029)+01_指標庫!$H$7*ISNUMBER($H1029)+01_指標庫!$H$8*ISNUMBER($AF1029)+01_指標庫!$H$9*ISNUMBER($AG1029)+01_指標庫!$H$10*ISNUMBER($AB1029)+01_指標庫!$H$11*ISNUMBER($AC1029)+01_指標庫!$H$12*ISNUMBER($AD1029)+01_指標庫!$H$13*ISNUMBER($AE1029)+01_指標庫!$H$14*ISNUMBER($I1029)+01_指標庫!$H$15*ISNUMBER($AH1029)+01_指標庫!$H$16*ISNUMBER($K1029)+01_指標庫!$H$17*ISNUMBER($AI1029)+01_指標庫!$H$18*ISNUMBER($AJ1029)+01_指標庫!$H$19*ISNUMBER($AK1029)+01_指標庫!$H$20*ISNUMBER($BB1029)+01_指標庫!$H$21*ISNUMBER($BC1029)</f>
        <v>51</v>
      </c>
      <c r="AX1029" s="59" t="n">
        <f aca="false">IF(AW1029=0,50,ROUND((01_指標庫!$H$4*IF(ISNUMBER($F1029),L1029,0)+01_指標庫!$H$5*IF(ISNUMBER($AA1029),AL1029,0)+01_指標庫!$H$6*IF(ISNUMBER($G1029),M1029,0)+01_指標庫!$H$7*IF(ISNUMBER($H1029),N1029,0)+01_指標庫!$H$8*IF(ISNUMBER($AF1029),AQ1029,0)+01_指標庫!$H$9*IF(ISNUMBER($AG1029),AR1029,0)+01_指標庫!$H$10*IF(ISNUMBER($AB1029),AM1029,0)+01_指標庫!$H$11*IF(ISNUMBER($AC1029),AN1029,0)+01_指標庫!$H$12*IF(ISNUMBER($AD1029),AO1029,0)+01_指標庫!$H$13*IF(ISNUMBER($AE1029),AP1029,0)+01_指標庫!$H$14*IF(ISNUMBER($I1029),O1029,0)+01_指標庫!$H$15*IF(ISNUMBER($AH1029),AS1029,0)+01_指標庫!$H$16*IF(ISNUMBER($K1029),P1029,0)+01_指標庫!$H$17*IF(ISNUMBER($AI1029),AT1029,0)+01_指標庫!$H$18*IF(ISNUMBER($AJ1029),AU1029,0)+01_指標庫!$H$19*IF(ISNUMBER($AK1029),AV1029,0)+01_指標庫!$H$20*IF(ISNUMBER($BB1029),BB1029,0)+01_指標庫!$H$21*IF(ISNUMBER($BC1029),BC1029,0))/AW1029,1))</f>
        <v>72.5</v>
      </c>
      <c r="AY1029" s="60"/>
      <c r="AZ1029" s="60"/>
      <c r="BA1029" s="58" t="n">
        <f aca="false">AVERAGE($E1025:$E1029)/AVERAGE($E1020:$E1029)-1</f>
        <v>0.00400721733360299</v>
      </c>
      <c r="BB1029" s="59" t="n">
        <f aca="false">IF(ISNUMBER($BA1029),IF(OR($S1029&lt;=-0.03,$BA1029&lt;-0.003),0,IF(OR($S1029&lt;=-0.02,$BA1029&lt;0.01),50,100)),"")</f>
        <v>50</v>
      </c>
      <c r="BC1029" s="0" t="str">
        <f aca="false">IF(OR(COUNT($AZ1029)=0,COUNT($AZ1028)=0),"",IF(OR($AY1029/$AZ1028-1&lt;=-0.03,$AZ1029/$AZ1028-1&lt;=-0.045,IF(COUNT($AZ1020:$AZ1029)=10,AVERAGE($AZ1025:$AZ1029)/AVERAGE($AZ1020:$AZ1029)-1&lt;-0.01,FALSE())),0,IF(OR($AZ1029/$AZ1028-1&lt;=-0.02,IF(COUNT($AZ1020:$AZ1029)=10,AVERAGE($AZ1025:$AZ1029)/AVERAGE($AZ1020:$AZ1029)-1&lt;0.005,FALSE())),50,100)))</f>
        <v/>
      </c>
    </row>
    <row r="1030" customFormat="false" ht="15" hidden="false" customHeight="true" outlineLevel="0" collapsed="false">
      <c r="A1030" s="47" t="n">
        <v>1026</v>
      </c>
      <c r="B1030" s="48" t="n">
        <v>44047</v>
      </c>
      <c r="C1030" s="47" t="n">
        <v>2020</v>
      </c>
      <c r="D1030" s="49" t="s">
        <v>237</v>
      </c>
      <c r="E1030" s="50" t="n">
        <v>11096.54</v>
      </c>
      <c r="F1030" s="51" t="n">
        <v>0.233576</v>
      </c>
      <c r="G1030" s="51" t="n">
        <v>0</v>
      </c>
      <c r="H1030" s="52" t="n">
        <v>0.8163</v>
      </c>
      <c r="I1030" s="53" t="n">
        <v>513</v>
      </c>
      <c r="J1030" s="47" t="s">
        <v>235</v>
      </c>
      <c r="K1030" s="54" t="n">
        <v>23.76</v>
      </c>
      <c r="L1030" s="55" t="n">
        <f aca="false">IF(COUNT(F1030)=0,50,IF(F1030&gt;=0,100,IF(F1030&gt;=-0.02,50,0)))</f>
        <v>100</v>
      </c>
      <c r="M1030" s="55" t="n">
        <f aca="false">IF(COUNT(G1030)=0,50,IF(G1030&gt;-0.06,100,IF(G1030&gt;-0.15,50,0)))</f>
        <v>100</v>
      </c>
      <c r="N1030" s="55" t="n">
        <f aca="false">IF(COUNT(H1030)=0,50,IF(H1030&gt;=0.6,100,IF(H1030&gt;=0.4,50,0)))</f>
        <v>100</v>
      </c>
      <c r="O1030" s="55" t="n">
        <f aca="false">IF(COUNT(I1030)=0,50,IF(J1030="proxy_vix",50,IF(I1030&lt;350,100,IF(I1030&lt;=450,50,0))))</f>
        <v>0</v>
      </c>
      <c r="P1030" s="55" t="n">
        <f aca="false">IF(COUNT(K1030)=0,50,IF(K1030&lt;20,100,IF(K1030&lt;=25,50,0)))</f>
        <v>50</v>
      </c>
      <c r="Q1030" s="54"/>
      <c r="R1030" s="47"/>
      <c r="S1030" s="51" t="n">
        <f aca="false">$E1030/$E1029-1</f>
        <v>0.00375031207372545</v>
      </c>
      <c r="T1030" s="56" t="n">
        <f aca="false">$K1030/$K1029-1</f>
        <v>-0.0214168039538715</v>
      </c>
      <c r="V1030" s="57"/>
      <c r="W1030" s="57"/>
      <c r="Y1030" s="1" t="str">
        <f aca="false">IF(AX1030&gt;=70,"EASY",IF(AX1030&gt;40,"UNCERTAIN","HARD"))</f>
        <v>EASY</v>
      </c>
      <c r="AA1030" s="58" t="n">
        <f aca="false">IF($A1030&lt;200,"",AVERAGE($E981:$E1030)/AVERAGE($E831:$E1030)-1)</f>
        <v>0.138824219121956</v>
      </c>
      <c r="AB1030" s="59" t="n">
        <f aca="false">LOOKUP($B1030,07_L1政策步階!$A$4:$A$14,07_L1政策步階!$C$4:$C$14)</f>
        <v>1</v>
      </c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9" t="n">
        <f aca="false">IF(ISNUMBER($AA1030),IF($AA1030&gt;=0.005,100,IF($AA1030&gt;=-0.015,50,0)),"")</f>
        <v>100</v>
      </c>
      <c r="AM1030" s="59" t="n">
        <f aca="false">IF(ISNUMBER($AB1030),IF($AB1030=1,100,IF($AB1030=0,50,0)),"")</f>
        <v>100</v>
      </c>
      <c r="AN1030" s="0" t="str">
        <f aca="false">IF(ISNUMBER($AC1030),IF($AC1030&gt;=0.001,100,IF($AC1030&gt;=-0.003,50,0)),"")</f>
        <v/>
      </c>
      <c r="AO1030" s="0" t="str">
        <f aca="false">IF(ISNUMBER($AD1030),IF($AD1030&gt;=0.04,100,IF($AD1030&gt;=0,50,0)),"")</f>
        <v/>
      </c>
      <c r="AP1030" s="0" t="str">
        <f aca="false">IF(ISNUMBER($AE1030),IF($AE1030&gt;=25,100,IF($AE1030&gt;=-75,50,0)),"")</f>
        <v/>
      </c>
      <c r="AQ1030" s="0" t="str">
        <f aca="false">IF(ISNUMBER($AF1030),IF($AF1030&gt;0,100,IF($AF1030&gt;=-50,50,0)),"")</f>
        <v/>
      </c>
      <c r="AR1030" s="0" t="str">
        <f aca="false">IF(ISNUMBER($AG1030),IF($AG1030=1,100,IF($AG1030=0,50,0)),"")</f>
        <v/>
      </c>
      <c r="AS1030" s="0" t="str">
        <f aca="false">IF(ISNUMBER($AH1030),IF($AH1030&lt;0,100,IF($AH1030&lt;=20,50,0)),"")</f>
        <v/>
      </c>
      <c r="AT1030" s="0" t="str">
        <f aca="false">IF(ISNUMBER($AI1030),IF($AI1030&lt;0.95,100,IF($AI1030&lt;=1,50,0)),"")</f>
        <v/>
      </c>
      <c r="AU1030" s="0" t="str">
        <f aca="false">IF(ISNUMBER($AJ1030),IF($AJ1030&lt;30,0,IF($AJ1030&lt;40,50,IF($AJ1030&lt;=90,100,50))),"")</f>
        <v/>
      </c>
      <c r="AV1030" s="0" t="str">
        <f aca="false">IF(ISNUMBER($AK1030),IF($AK1030&gt;-0.2,100,IF($AK1030&gt;=-0.4,50,0)),"")</f>
        <v/>
      </c>
      <c r="AW1030" s="59" t="n">
        <f aca="false">01_指標庫!$H$4*ISNUMBER($F1030)+01_指標庫!$H$5*ISNUMBER($AA1030)+01_指標庫!$H$6*ISNUMBER($G1030)+01_指標庫!$H$7*ISNUMBER($H1030)+01_指標庫!$H$8*ISNUMBER($AF1030)+01_指標庫!$H$9*ISNUMBER($AG1030)+01_指標庫!$H$10*ISNUMBER($AB1030)+01_指標庫!$H$11*ISNUMBER($AC1030)+01_指標庫!$H$12*ISNUMBER($AD1030)+01_指標庫!$H$13*ISNUMBER($AE1030)+01_指標庫!$H$14*ISNUMBER($I1030)+01_指標庫!$H$15*ISNUMBER($AH1030)+01_指標庫!$H$16*ISNUMBER($K1030)+01_指標庫!$H$17*ISNUMBER($AI1030)+01_指標庫!$H$18*ISNUMBER($AJ1030)+01_指標庫!$H$19*ISNUMBER($AK1030)+01_指標庫!$H$20*ISNUMBER($BB1030)+01_指標庫!$H$21*ISNUMBER($BC1030)</f>
        <v>51</v>
      </c>
      <c r="AX1030" s="59" t="n">
        <f aca="false">IF(AW1030=0,50,ROUND((01_指標庫!$H$4*IF(ISNUMBER($F1030),L1030,0)+01_指標庫!$H$5*IF(ISNUMBER($AA1030),AL1030,0)+01_指標庫!$H$6*IF(ISNUMBER($G1030),M1030,0)+01_指標庫!$H$7*IF(ISNUMBER($H1030),N1030,0)+01_指標庫!$H$8*IF(ISNUMBER($AF1030),AQ1030,0)+01_指標庫!$H$9*IF(ISNUMBER($AG1030),AR1030,0)+01_指標庫!$H$10*IF(ISNUMBER($AB1030),AM1030,0)+01_指標庫!$H$11*IF(ISNUMBER($AC1030),AN1030,0)+01_指標庫!$H$12*IF(ISNUMBER($AD1030),AO1030,0)+01_指標庫!$H$13*IF(ISNUMBER($AE1030),AP1030,0)+01_指標庫!$H$14*IF(ISNUMBER($I1030),O1030,0)+01_指標庫!$H$15*IF(ISNUMBER($AH1030),AS1030,0)+01_指標庫!$H$16*IF(ISNUMBER($K1030),P1030,0)+01_指標庫!$H$17*IF(ISNUMBER($AI1030),AT1030,0)+01_指標庫!$H$18*IF(ISNUMBER($AJ1030),AU1030,0)+01_指標庫!$H$19*IF(ISNUMBER($AK1030),AV1030,0)+01_指標庫!$H$20*IF(ISNUMBER($BB1030),BB1030,0)+01_指標庫!$H$21*IF(ISNUMBER($BC1030),BC1030,0))/AW1030,1))</f>
        <v>78.4</v>
      </c>
      <c r="AY1030" s="60"/>
      <c r="AZ1030" s="60"/>
      <c r="BA1030" s="58" t="n">
        <f aca="false">AVERAGE($E1026:$E1030)/AVERAGE($E1021:$E1030)-1</f>
        <v>0.0120345046642723</v>
      </c>
      <c r="BB1030" s="59" t="n">
        <f aca="false">IF(ISNUMBER($BA1030),IF(OR($S1030&lt;=-0.03,$BA1030&lt;-0.003),0,IF(OR($S1030&lt;=-0.02,$BA1030&lt;0.01),50,100)),"")</f>
        <v>100</v>
      </c>
      <c r="BC1030" s="0" t="str">
        <f aca="false">IF(OR(COUNT($AZ1030)=0,COUNT($AZ1029)=0),"",IF(OR($AY1030/$AZ1029-1&lt;=-0.03,$AZ1030/$AZ1029-1&lt;=-0.045,IF(COUNT($AZ1021:$AZ1030)=10,AVERAGE($AZ1026:$AZ1030)/AVERAGE($AZ1021:$AZ1030)-1&lt;-0.01,FALSE())),0,IF(OR($AZ1030/$AZ1029-1&lt;=-0.02,IF(COUNT($AZ1021:$AZ1030)=10,AVERAGE($AZ1026:$AZ1030)/AVERAGE($AZ1021:$AZ1030)-1&lt;0.005,FALSE())),50,100)))</f>
        <v/>
      </c>
    </row>
    <row r="1031" customFormat="false" ht="15" hidden="false" customHeight="true" outlineLevel="0" collapsed="false">
      <c r="A1031" s="47" t="n">
        <v>1027</v>
      </c>
      <c r="B1031" s="48" t="n">
        <v>44048</v>
      </c>
      <c r="C1031" s="47" t="n">
        <v>2020</v>
      </c>
      <c r="D1031" s="49" t="s">
        <v>238</v>
      </c>
      <c r="E1031" s="50" t="n">
        <v>11125.44</v>
      </c>
      <c r="F1031" s="51" t="n">
        <v>0.234554</v>
      </c>
      <c r="G1031" s="51" t="n">
        <v>0</v>
      </c>
      <c r="H1031" s="52" t="n">
        <v>0.7959</v>
      </c>
      <c r="I1031" s="53" t="n">
        <v>504</v>
      </c>
      <c r="J1031" s="47" t="s">
        <v>235</v>
      </c>
      <c r="K1031" s="54" t="n">
        <v>22.99</v>
      </c>
      <c r="L1031" s="55" t="n">
        <f aca="false">IF(COUNT(F1031)=0,50,IF(F1031&gt;=0,100,IF(F1031&gt;=-0.02,50,0)))</f>
        <v>100</v>
      </c>
      <c r="M1031" s="55" t="n">
        <f aca="false">IF(COUNT(G1031)=0,50,IF(G1031&gt;-0.06,100,IF(G1031&gt;-0.15,50,0)))</f>
        <v>100</v>
      </c>
      <c r="N1031" s="55" t="n">
        <f aca="false">IF(COUNT(H1031)=0,50,IF(H1031&gt;=0.6,100,IF(H1031&gt;=0.4,50,0)))</f>
        <v>100</v>
      </c>
      <c r="O1031" s="55" t="n">
        <f aca="false">IF(COUNT(I1031)=0,50,IF(J1031="proxy_vix",50,IF(I1031&lt;350,100,IF(I1031&lt;=450,50,0))))</f>
        <v>0</v>
      </c>
      <c r="P1031" s="55" t="n">
        <f aca="false">IF(COUNT(K1031)=0,50,IF(K1031&lt;20,100,IF(K1031&lt;=25,50,0)))</f>
        <v>50</v>
      </c>
      <c r="Q1031" s="54"/>
      <c r="R1031" s="47"/>
      <c r="S1031" s="51" t="n">
        <f aca="false">$E1031/$E1030-1</f>
        <v>0.00260441543039547</v>
      </c>
      <c r="T1031" s="56" t="n">
        <f aca="false">$K1031/$K1030-1</f>
        <v>-0.0324074074074076</v>
      </c>
      <c r="V1031" s="57"/>
      <c r="W1031" s="57"/>
      <c r="Y1031" s="1" t="str">
        <f aca="false">IF(AX1031&gt;=70,"EASY",IF(AX1031&gt;40,"UNCERTAIN","HARD"))</f>
        <v>EASY</v>
      </c>
      <c r="AA1031" s="58" t="n">
        <f aca="false">IF($A1031&lt;200,"",AVERAGE($E982:$E1031)/AVERAGE($E832:$E1031)-1)</f>
        <v>0.140617855995183</v>
      </c>
      <c r="AB1031" s="59" t="n">
        <f aca="false">LOOKUP($B1031,07_L1政策步階!$A$4:$A$14,07_L1政策步階!$C$4:$C$14)</f>
        <v>1</v>
      </c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9" t="n">
        <f aca="false">IF(ISNUMBER($AA1031),IF($AA1031&gt;=0.005,100,IF($AA1031&gt;=-0.015,50,0)),"")</f>
        <v>100</v>
      </c>
      <c r="AM1031" s="59" t="n">
        <f aca="false">IF(ISNUMBER($AB1031),IF($AB1031=1,100,IF($AB1031=0,50,0)),"")</f>
        <v>100</v>
      </c>
      <c r="AN1031" s="0" t="str">
        <f aca="false">IF(ISNUMBER($AC1031),IF($AC1031&gt;=0.001,100,IF($AC1031&gt;=-0.003,50,0)),"")</f>
        <v/>
      </c>
      <c r="AO1031" s="0" t="str">
        <f aca="false">IF(ISNUMBER($AD1031),IF($AD1031&gt;=0.04,100,IF($AD1031&gt;=0,50,0)),"")</f>
        <v/>
      </c>
      <c r="AP1031" s="0" t="str">
        <f aca="false">IF(ISNUMBER($AE1031),IF($AE1031&gt;=25,100,IF($AE1031&gt;=-75,50,0)),"")</f>
        <v/>
      </c>
      <c r="AQ1031" s="0" t="str">
        <f aca="false">IF(ISNUMBER($AF1031),IF($AF1031&gt;0,100,IF($AF1031&gt;=-50,50,0)),"")</f>
        <v/>
      </c>
      <c r="AR1031" s="0" t="str">
        <f aca="false">IF(ISNUMBER($AG1031),IF($AG1031=1,100,IF($AG1031=0,50,0)),"")</f>
        <v/>
      </c>
      <c r="AS1031" s="0" t="str">
        <f aca="false">IF(ISNUMBER($AH1031),IF($AH1031&lt;0,100,IF($AH1031&lt;=20,50,0)),"")</f>
        <v/>
      </c>
      <c r="AT1031" s="0" t="str">
        <f aca="false">IF(ISNUMBER($AI1031),IF($AI1031&lt;0.95,100,IF($AI1031&lt;=1,50,0)),"")</f>
        <v/>
      </c>
      <c r="AU1031" s="0" t="str">
        <f aca="false">IF(ISNUMBER($AJ1031),IF($AJ1031&lt;30,0,IF($AJ1031&lt;40,50,IF($AJ1031&lt;=90,100,50))),"")</f>
        <v/>
      </c>
      <c r="AV1031" s="0" t="str">
        <f aca="false">IF(ISNUMBER($AK1031),IF($AK1031&gt;-0.2,100,IF($AK1031&gt;=-0.4,50,0)),"")</f>
        <v/>
      </c>
      <c r="AW1031" s="59" t="n">
        <f aca="false">01_指標庫!$H$4*ISNUMBER($F1031)+01_指標庫!$H$5*ISNUMBER($AA1031)+01_指標庫!$H$6*ISNUMBER($G1031)+01_指標庫!$H$7*ISNUMBER($H1031)+01_指標庫!$H$8*ISNUMBER($AF1031)+01_指標庫!$H$9*ISNUMBER($AG1031)+01_指標庫!$H$10*ISNUMBER($AB1031)+01_指標庫!$H$11*ISNUMBER($AC1031)+01_指標庫!$H$12*ISNUMBER($AD1031)+01_指標庫!$H$13*ISNUMBER($AE1031)+01_指標庫!$H$14*ISNUMBER($I1031)+01_指標庫!$H$15*ISNUMBER($AH1031)+01_指標庫!$H$16*ISNUMBER($K1031)+01_指標庫!$H$17*ISNUMBER($AI1031)+01_指標庫!$H$18*ISNUMBER($AJ1031)+01_指標庫!$H$19*ISNUMBER($AK1031)+01_指標庫!$H$20*ISNUMBER($BB1031)+01_指標庫!$H$21*ISNUMBER($BC1031)</f>
        <v>51</v>
      </c>
      <c r="AX1031" s="59" t="n">
        <f aca="false">IF(AW1031=0,50,ROUND((01_指標庫!$H$4*IF(ISNUMBER($F1031),L1031,0)+01_指標庫!$H$5*IF(ISNUMBER($AA1031),AL1031,0)+01_指標庫!$H$6*IF(ISNUMBER($G1031),M1031,0)+01_指標庫!$H$7*IF(ISNUMBER($H1031),N1031,0)+01_指標庫!$H$8*IF(ISNUMBER($AF1031),AQ1031,0)+01_指標庫!$H$9*IF(ISNUMBER($AG1031),AR1031,0)+01_指標庫!$H$10*IF(ISNUMBER($AB1031),AM1031,0)+01_指標庫!$H$11*IF(ISNUMBER($AC1031),AN1031,0)+01_指標庫!$H$12*IF(ISNUMBER($AD1031),AO1031,0)+01_指標庫!$H$13*IF(ISNUMBER($AE1031),AP1031,0)+01_指標庫!$H$14*IF(ISNUMBER($I1031),O1031,0)+01_指標庫!$H$15*IF(ISNUMBER($AH1031),AS1031,0)+01_指標庫!$H$16*IF(ISNUMBER($K1031),P1031,0)+01_指標庫!$H$17*IF(ISNUMBER($AI1031),AT1031,0)+01_指標庫!$H$18*IF(ISNUMBER($AJ1031),AU1031,0)+01_指標庫!$H$19*IF(ISNUMBER($AK1031),AV1031,0)+01_指標庫!$H$20*IF(ISNUMBER($BB1031),BB1031,0)+01_指標庫!$H$21*IF(ISNUMBER($BC1031),BC1031,0))/AW1031,1))</f>
        <v>78.4</v>
      </c>
      <c r="AY1031" s="60"/>
      <c r="AZ1031" s="60"/>
      <c r="BA1031" s="58" t="n">
        <f aca="false">AVERAGE($E1027:$E1031)/AVERAGE($E1022:$E1031)-1</f>
        <v>0.0182215803597501</v>
      </c>
      <c r="BB1031" s="59" t="n">
        <f aca="false">IF(ISNUMBER($BA1031),IF(OR($S1031&lt;=-0.03,$BA1031&lt;-0.003),0,IF(OR($S1031&lt;=-0.02,$BA1031&lt;0.01),50,100)),"")</f>
        <v>100</v>
      </c>
      <c r="BC1031" s="0" t="str">
        <f aca="false">IF(OR(COUNT($AZ1031)=0,COUNT($AZ1030)=0),"",IF(OR($AY1031/$AZ1030-1&lt;=-0.03,$AZ1031/$AZ1030-1&lt;=-0.045,IF(COUNT($AZ1022:$AZ1031)=10,AVERAGE($AZ1027:$AZ1031)/AVERAGE($AZ1022:$AZ1031)-1&lt;-0.01,FALSE())),0,IF(OR($AZ1031/$AZ1030-1&lt;=-0.02,IF(COUNT($AZ1022:$AZ1031)=10,AVERAGE($AZ1027:$AZ1031)/AVERAGE($AZ1022:$AZ1031)-1&lt;0.005,FALSE())),50,100)))</f>
        <v/>
      </c>
    </row>
    <row r="1032" customFormat="false" ht="15" hidden="false" customHeight="true" outlineLevel="0" collapsed="false">
      <c r="A1032" s="47" t="n">
        <v>1028</v>
      </c>
      <c r="B1032" s="48" t="n">
        <v>44049</v>
      </c>
      <c r="C1032" s="47" t="n">
        <v>2020</v>
      </c>
      <c r="D1032" s="49" t="s">
        <v>239</v>
      </c>
      <c r="E1032" s="50" t="n">
        <v>11267.08</v>
      </c>
      <c r="F1032" s="51" t="n">
        <v>0.247968</v>
      </c>
      <c r="G1032" s="51" t="n">
        <v>0</v>
      </c>
      <c r="H1032" s="52" t="n">
        <v>0.7959</v>
      </c>
      <c r="I1032" s="53" t="n">
        <v>506</v>
      </c>
      <c r="J1032" s="47" t="s">
        <v>235</v>
      </c>
      <c r="K1032" s="54" t="n">
        <v>22.65</v>
      </c>
      <c r="L1032" s="55" t="n">
        <f aca="false">IF(COUNT(F1032)=0,50,IF(F1032&gt;=0,100,IF(F1032&gt;=-0.02,50,0)))</f>
        <v>100</v>
      </c>
      <c r="M1032" s="55" t="n">
        <f aca="false">IF(COUNT(G1032)=0,50,IF(G1032&gt;-0.06,100,IF(G1032&gt;-0.15,50,0)))</f>
        <v>100</v>
      </c>
      <c r="N1032" s="55" t="n">
        <f aca="false">IF(COUNT(H1032)=0,50,IF(H1032&gt;=0.6,100,IF(H1032&gt;=0.4,50,0)))</f>
        <v>100</v>
      </c>
      <c r="O1032" s="55" t="n">
        <f aca="false">IF(COUNT(I1032)=0,50,IF(J1032="proxy_vix",50,IF(I1032&lt;350,100,IF(I1032&lt;=450,50,0))))</f>
        <v>0</v>
      </c>
      <c r="P1032" s="55" t="n">
        <f aca="false">IF(COUNT(K1032)=0,50,IF(K1032&lt;20,100,IF(K1032&lt;=25,50,0)))</f>
        <v>50</v>
      </c>
      <c r="Q1032" s="54"/>
      <c r="R1032" s="47"/>
      <c r="S1032" s="51" t="n">
        <f aca="false">$E1032/$E1031-1</f>
        <v>0.0127311818678633</v>
      </c>
      <c r="T1032" s="56" t="n">
        <f aca="false">$K1032/$K1031-1</f>
        <v>-0.0147890387124837</v>
      </c>
      <c r="V1032" s="57"/>
      <c r="W1032" s="57"/>
      <c r="Y1032" s="1" t="str">
        <f aca="false">IF(AX1032&gt;=70,"EASY",IF(AX1032&gt;40,"UNCERTAIN","HARD"))</f>
        <v>EASY</v>
      </c>
      <c r="AA1032" s="58" t="n">
        <f aca="false">IF($A1032&lt;200,"",AVERAGE($E983:$E1032)/AVERAGE($E833:$E1032)-1)</f>
        <v>0.142559280859325</v>
      </c>
      <c r="AB1032" s="59" t="n">
        <f aca="false">LOOKUP($B1032,07_L1政策步階!$A$4:$A$14,07_L1政策步階!$C$4:$C$14)</f>
        <v>1</v>
      </c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9" t="n">
        <f aca="false">IF(ISNUMBER($AA1032),IF($AA1032&gt;=0.005,100,IF($AA1032&gt;=-0.015,50,0)),"")</f>
        <v>100</v>
      </c>
      <c r="AM1032" s="59" t="n">
        <f aca="false">IF(ISNUMBER($AB1032),IF($AB1032=1,100,IF($AB1032=0,50,0)),"")</f>
        <v>100</v>
      </c>
      <c r="AN1032" s="0" t="str">
        <f aca="false">IF(ISNUMBER($AC1032),IF($AC1032&gt;=0.001,100,IF($AC1032&gt;=-0.003,50,0)),"")</f>
        <v/>
      </c>
      <c r="AO1032" s="0" t="str">
        <f aca="false">IF(ISNUMBER($AD1032),IF($AD1032&gt;=0.04,100,IF($AD1032&gt;=0,50,0)),"")</f>
        <v/>
      </c>
      <c r="AP1032" s="0" t="str">
        <f aca="false">IF(ISNUMBER($AE1032),IF($AE1032&gt;=25,100,IF($AE1032&gt;=-75,50,0)),"")</f>
        <v/>
      </c>
      <c r="AQ1032" s="0" t="str">
        <f aca="false">IF(ISNUMBER($AF1032),IF($AF1032&gt;0,100,IF($AF1032&gt;=-50,50,0)),"")</f>
        <v/>
      </c>
      <c r="AR1032" s="0" t="str">
        <f aca="false">IF(ISNUMBER($AG1032),IF($AG1032=1,100,IF($AG1032=0,50,0)),"")</f>
        <v/>
      </c>
      <c r="AS1032" s="0" t="str">
        <f aca="false">IF(ISNUMBER($AH1032),IF($AH1032&lt;0,100,IF($AH1032&lt;=20,50,0)),"")</f>
        <v/>
      </c>
      <c r="AT1032" s="0" t="str">
        <f aca="false">IF(ISNUMBER($AI1032),IF($AI1032&lt;0.95,100,IF($AI1032&lt;=1,50,0)),"")</f>
        <v/>
      </c>
      <c r="AU1032" s="0" t="str">
        <f aca="false">IF(ISNUMBER($AJ1032),IF($AJ1032&lt;30,0,IF($AJ1032&lt;40,50,IF($AJ1032&lt;=90,100,50))),"")</f>
        <v/>
      </c>
      <c r="AV1032" s="0" t="str">
        <f aca="false">IF(ISNUMBER($AK1032),IF($AK1032&gt;-0.2,100,IF($AK1032&gt;=-0.4,50,0)),"")</f>
        <v/>
      </c>
      <c r="AW1032" s="59" t="n">
        <f aca="false">01_指標庫!$H$4*ISNUMBER($F1032)+01_指標庫!$H$5*ISNUMBER($AA1032)+01_指標庫!$H$6*ISNUMBER($G1032)+01_指標庫!$H$7*ISNUMBER($H1032)+01_指標庫!$H$8*ISNUMBER($AF1032)+01_指標庫!$H$9*ISNUMBER($AG1032)+01_指標庫!$H$10*ISNUMBER($AB1032)+01_指標庫!$H$11*ISNUMBER($AC1032)+01_指標庫!$H$12*ISNUMBER($AD1032)+01_指標庫!$H$13*ISNUMBER($AE1032)+01_指標庫!$H$14*ISNUMBER($I1032)+01_指標庫!$H$15*ISNUMBER($AH1032)+01_指標庫!$H$16*ISNUMBER($K1032)+01_指標庫!$H$17*ISNUMBER($AI1032)+01_指標庫!$H$18*ISNUMBER($AJ1032)+01_指標庫!$H$19*ISNUMBER($AK1032)+01_指標庫!$H$20*ISNUMBER($BB1032)+01_指標庫!$H$21*ISNUMBER($BC1032)</f>
        <v>51</v>
      </c>
      <c r="AX1032" s="59" t="n">
        <f aca="false">IF(AW1032=0,50,ROUND((01_指標庫!$H$4*IF(ISNUMBER($F1032),L1032,0)+01_指標庫!$H$5*IF(ISNUMBER($AA1032),AL1032,0)+01_指標庫!$H$6*IF(ISNUMBER($G1032),M1032,0)+01_指標庫!$H$7*IF(ISNUMBER($H1032),N1032,0)+01_指標庫!$H$8*IF(ISNUMBER($AF1032),AQ1032,0)+01_指標庫!$H$9*IF(ISNUMBER($AG1032),AR1032,0)+01_指標庫!$H$10*IF(ISNUMBER($AB1032),AM1032,0)+01_指標庫!$H$11*IF(ISNUMBER($AC1032),AN1032,0)+01_指標庫!$H$12*IF(ISNUMBER($AD1032),AO1032,0)+01_指標庫!$H$13*IF(ISNUMBER($AE1032),AP1032,0)+01_指標庫!$H$14*IF(ISNUMBER($I1032),O1032,0)+01_指標庫!$H$15*IF(ISNUMBER($AH1032),AS1032,0)+01_指標庫!$H$16*IF(ISNUMBER($K1032),P1032,0)+01_指標庫!$H$17*IF(ISNUMBER($AI1032),AT1032,0)+01_指標庫!$H$18*IF(ISNUMBER($AJ1032),AU1032,0)+01_指標庫!$H$19*IF(ISNUMBER($AK1032),AV1032,0)+01_指標庫!$H$20*IF(ISNUMBER($BB1032),BB1032,0)+01_指標庫!$H$21*IF(ISNUMBER($BC1032),BC1032,0))/AW1032,1))</f>
        <v>78.4</v>
      </c>
      <c r="AY1032" s="60"/>
      <c r="AZ1032" s="60"/>
      <c r="BA1032" s="58" t="n">
        <f aca="false">AVERAGE($E1028:$E1032)/AVERAGE($E1023:$E1032)-1</f>
        <v>0.0219457471406723</v>
      </c>
      <c r="BB1032" s="59" t="n">
        <f aca="false">IF(ISNUMBER($BA1032),IF(OR($S1032&lt;=-0.03,$BA1032&lt;-0.003),0,IF(OR($S1032&lt;=-0.02,$BA1032&lt;0.01),50,100)),"")</f>
        <v>100</v>
      </c>
      <c r="BC1032" s="0" t="str">
        <f aca="false">IF(OR(COUNT($AZ1032)=0,COUNT($AZ1031)=0),"",IF(OR($AY1032/$AZ1031-1&lt;=-0.03,$AZ1032/$AZ1031-1&lt;=-0.045,IF(COUNT($AZ1023:$AZ1032)=10,AVERAGE($AZ1028:$AZ1032)/AVERAGE($AZ1023:$AZ1032)-1&lt;-0.01,FALSE())),0,IF(OR($AZ1032/$AZ1031-1&lt;=-0.02,IF(COUNT($AZ1023:$AZ1032)=10,AVERAGE($AZ1028:$AZ1032)/AVERAGE($AZ1023:$AZ1032)-1&lt;0.005,FALSE())),50,100)))</f>
        <v/>
      </c>
    </row>
    <row r="1033" customFormat="false" ht="15" hidden="false" customHeight="true" outlineLevel="0" collapsed="false">
      <c r="A1033" s="47" t="n">
        <v>1029</v>
      </c>
      <c r="B1033" s="48" t="n">
        <v>44050</v>
      </c>
      <c r="C1033" s="47" t="n">
        <v>2020</v>
      </c>
      <c r="D1033" s="49" t="s">
        <v>234</v>
      </c>
      <c r="E1033" s="50" t="n">
        <v>11139.39</v>
      </c>
      <c r="F1033" s="51" t="n">
        <v>0.231598</v>
      </c>
      <c r="G1033" s="51" t="n">
        <v>-0.011333</v>
      </c>
      <c r="H1033" s="52" t="n">
        <v>0.7959</v>
      </c>
      <c r="I1033" s="53" t="n">
        <v>506</v>
      </c>
      <c r="J1033" s="47" t="s">
        <v>235</v>
      </c>
      <c r="K1033" s="54" t="n">
        <v>22.21</v>
      </c>
      <c r="L1033" s="55" t="n">
        <f aca="false">IF(COUNT(F1033)=0,50,IF(F1033&gt;=0,100,IF(F1033&gt;=-0.02,50,0)))</f>
        <v>100</v>
      </c>
      <c r="M1033" s="55" t="n">
        <f aca="false">IF(COUNT(G1033)=0,50,IF(G1033&gt;-0.06,100,IF(G1033&gt;-0.15,50,0)))</f>
        <v>100</v>
      </c>
      <c r="N1033" s="55" t="n">
        <f aca="false">IF(COUNT(H1033)=0,50,IF(H1033&gt;=0.6,100,IF(H1033&gt;=0.4,50,0)))</f>
        <v>100</v>
      </c>
      <c r="O1033" s="55" t="n">
        <f aca="false">IF(COUNT(I1033)=0,50,IF(J1033="proxy_vix",50,IF(I1033&lt;350,100,IF(I1033&lt;=450,50,0))))</f>
        <v>0</v>
      </c>
      <c r="P1033" s="55" t="n">
        <f aca="false">IF(COUNT(K1033)=0,50,IF(K1033&lt;20,100,IF(K1033&lt;=25,50,0)))</f>
        <v>50</v>
      </c>
      <c r="Q1033" s="54"/>
      <c r="R1033" s="47"/>
      <c r="S1033" s="51" t="n">
        <f aca="false">$E1033/$E1032-1</f>
        <v>-0.0113330161852051</v>
      </c>
      <c r="T1033" s="56" t="n">
        <f aca="false">$K1033/$K1032-1</f>
        <v>-0.0194260485651213</v>
      </c>
      <c r="V1033" s="57"/>
      <c r="W1033" s="57"/>
      <c r="Y1033" s="1" t="str">
        <f aca="false">IF(AX1033&gt;=70,"EASY",IF(AX1033&gt;40,"UNCERTAIN","HARD"))</f>
        <v>EASY</v>
      </c>
      <c r="AA1033" s="58" t="n">
        <f aca="false">IF($A1033&lt;200,"",AVERAGE($E984:$E1033)/AVERAGE($E834:$E1033)-1)</f>
        <v>0.144306458019638</v>
      </c>
      <c r="AB1033" s="59" t="n">
        <f aca="false">LOOKUP($B1033,07_L1政策步階!$A$4:$A$14,07_L1政策步階!$C$4:$C$14)</f>
        <v>1</v>
      </c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9" t="n">
        <f aca="false">IF(ISNUMBER($AA1033),IF($AA1033&gt;=0.005,100,IF($AA1033&gt;=-0.015,50,0)),"")</f>
        <v>100</v>
      </c>
      <c r="AM1033" s="59" t="n">
        <f aca="false">IF(ISNUMBER($AB1033),IF($AB1033=1,100,IF($AB1033=0,50,0)),"")</f>
        <v>100</v>
      </c>
      <c r="AN1033" s="0" t="str">
        <f aca="false">IF(ISNUMBER($AC1033),IF($AC1033&gt;=0.001,100,IF($AC1033&gt;=-0.003,50,0)),"")</f>
        <v/>
      </c>
      <c r="AO1033" s="0" t="str">
        <f aca="false">IF(ISNUMBER($AD1033),IF($AD1033&gt;=0.04,100,IF($AD1033&gt;=0,50,0)),"")</f>
        <v/>
      </c>
      <c r="AP1033" s="0" t="str">
        <f aca="false">IF(ISNUMBER($AE1033),IF($AE1033&gt;=25,100,IF($AE1033&gt;=-75,50,0)),"")</f>
        <v/>
      </c>
      <c r="AQ1033" s="0" t="str">
        <f aca="false">IF(ISNUMBER($AF1033),IF($AF1033&gt;0,100,IF($AF1033&gt;=-50,50,0)),"")</f>
        <v/>
      </c>
      <c r="AR1033" s="0" t="str">
        <f aca="false">IF(ISNUMBER($AG1033),IF($AG1033=1,100,IF($AG1033=0,50,0)),"")</f>
        <v/>
      </c>
      <c r="AS1033" s="0" t="str">
        <f aca="false">IF(ISNUMBER($AH1033),IF($AH1033&lt;0,100,IF($AH1033&lt;=20,50,0)),"")</f>
        <v/>
      </c>
      <c r="AT1033" s="0" t="str">
        <f aca="false">IF(ISNUMBER($AI1033),IF($AI1033&lt;0.95,100,IF($AI1033&lt;=1,50,0)),"")</f>
        <v/>
      </c>
      <c r="AU1033" s="0" t="str">
        <f aca="false">IF(ISNUMBER($AJ1033),IF($AJ1033&lt;30,0,IF($AJ1033&lt;40,50,IF($AJ1033&lt;=90,100,50))),"")</f>
        <v/>
      </c>
      <c r="AV1033" s="0" t="str">
        <f aca="false">IF(ISNUMBER($AK1033),IF($AK1033&gt;-0.2,100,IF($AK1033&gt;=-0.4,50,0)),"")</f>
        <v/>
      </c>
      <c r="AW1033" s="59" t="n">
        <f aca="false">01_指標庫!$H$4*ISNUMBER($F1033)+01_指標庫!$H$5*ISNUMBER($AA1033)+01_指標庫!$H$6*ISNUMBER($G1033)+01_指標庫!$H$7*ISNUMBER($H1033)+01_指標庫!$H$8*ISNUMBER($AF1033)+01_指標庫!$H$9*ISNUMBER($AG1033)+01_指標庫!$H$10*ISNUMBER($AB1033)+01_指標庫!$H$11*ISNUMBER($AC1033)+01_指標庫!$H$12*ISNUMBER($AD1033)+01_指標庫!$H$13*ISNUMBER($AE1033)+01_指標庫!$H$14*ISNUMBER($I1033)+01_指標庫!$H$15*ISNUMBER($AH1033)+01_指標庫!$H$16*ISNUMBER($K1033)+01_指標庫!$H$17*ISNUMBER($AI1033)+01_指標庫!$H$18*ISNUMBER($AJ1033)+01_指標庫!$H$19*ISNUMBER($AK1033)+01_指標庫!$H$20*ISNUMBER($BB1033)+01_指標庫!$H$21*ISNUMBER($BC1033)</f>
        <v>51</v>
      </c>
      <c r="AX1033" s="59" t="n">
        <f aca="false">IF(AW1033=0,50,ROUND((01_指標庫!$H$4*IF(ISNUMBER($F1033),L1033,0)+01_指標庫!$H$5*IF(ISNUMBER($AA1033),AL1033,0)+01_指標庫!$H$6*IF(ISNUMBER($G1033),M1033,0)+01_指標庫!$H$7*IF(ISNUMBER($H1033),N1033,0)+01_指標庫!$H$8*IF(ISNUMBER($AF1033),AQ1033,0)+01_指標庫!$H$9*IF(ISNUMBER($AG1033),AR1033,0)+01_指標庫!$H$10*IF(ISNUMBER($AB1033),AM1033,0)+01_指標庫!$H$11*IF(ISNUMBER($AC1033),AN1033,0)+01_指標庫!$H$12*IF(ISNUMBER($AD1033),AO1033,0)+01_指標庫!$H$13*IF(ISNUMBER($AE1033),AP1033,0)+01_指標庫!$H$14*IF(ISNUMBER($I1033),O1033,0)+01_指標庫!$H$15*IF(ISNUMBER($AH1033),AS1033,0)+01_指標庫!$H$16*IF(ISNUMBER($K1033),P1033,0)+01_指標庫!$H$17*IF(ISNUMBER($AI1033),AT1033,0)+01_指標庫!$H$18*IF(ISNUMBER($AJ1033),AU1033,0)+01_指標庫!$H$19*IF(ISNUMBER($AK1033),AV1033,0)+01_指標庫!$H$20*IF(ISNUMBER($BB1033),BB1033,0)+01_指標庫!$H$21*IF(ISNUMBER($BC1033),BC1033,0))/AW1033,1))</f>
        <v>78.4</v>
      </c>
      <c r="AY1033" s="60"/>
      <c r="AZ1033" s="60"/>
      <c r="BA1033" s="58" t="n">
        <f aca="false">AVERAGE($E1029:$E1033)/AVERAGE($E1024:$E1033)-1</f>
        <v>0.0200804618062891</v>
      </c>
      <c r="BB1033" s="59" t="n">
        <f aca="false">IF(ISNUMBER($BA1033),IF(OR($S1033&lt;=-0.03,$BA1033&lt;-0.003),0,IF(OR($S1033&lt;=-0.02,$BA1033&lt;0.01),50,100)),"")</f>
        <v>100</v>
      </c>
      <c r="BC1033" s="0" t="str">
        <f aca="false">IF(OR(COUNT($AZ1033)=0,COUNT($AZ1032)=0),"",IF(OR($AY1033/$AZ1032-1&lt;=-0.03,$AZ1033/$AZ1032-1&lt;=-0.045,IF(COUNT($AZ1024:$AZ1033)=10,AVERAGE($AZ1029:$AZ1033)/AVERAGE($AZ1024:$AZ1033)-1&lt;-0.01,FALSE())),0,IF(OR($AZ1033/$AZ1032-1&lt;=-0.02,IF(COUNT($AZ1024:$AZ1033)=10,AVERAGE($AZ1029:$AZ1033)/AVERAGE($AZ1024:$AZ1033)-1&lt;0.005,FALSE())),50,100)))</f>
        <v/>
      </c>
    </row>
    <row r="1034" customFormat="false" ht="15" hidden="false" customHeight="true" outlineLevel="0" collapsed="false">
      <c r="A1034" s="47" t="n">
        <v>1030</v>
      </c>
      <c r="B1034" s="48" t="n">
        <v>44053</v>
      </c>
      <c r="C1034" s="47" t="n">
        <v>2020</v>
      </c>
      <c r="D1034" s="49" t="s">
        <v>236</v>
      </c>
      <c r="E1034" s="50" t="n">
        <v>11085.17</v>
      </c>
      <c r="F1034" s="51" t="n">
        <v>0.223442</v>
      </c>
      <c r="G1034" s="51" t="n">
        <v>-0.016145</v>
      </c>
      <c r="H1034" s="52" t="n">
        <v>0.8163</v>
      </c>
      <c r="I1034" s="53" t="n">
        <v>509</v>
      </c>
      <c r="J1034" s="47" t="s">
        <v>235</v>
      </c>
      <c r="K1034" s="54" t="n">
        <v>22.13</v>
      </c>
      <c r="L1034" s="55" t="n">
        <f aca="false">IF(COUNT(F1034)=0,50,IF(F1034&gt;=0,100,IF(F1034&gt;=-0.02,50,0)))</f>
        <v>100</v>
      </c>
      <c r="M1034" s="55" t="n">
        <f aca="false">IF(COUNT(G1034)=0,50,IF(G1034&gt;-0.06,100,IF(G1034&gt;-0.15,50,0)))</f>
        <v>100</v>
      </c>
      <c r="N1034" s="55" t="n">
        <f aca="false">IF(COUNT(H1034)=0,50,IF(H1034&gt;=0.6,100,IF(H1034&gt;=0.4,50,0)))</f>
        <v>100</v>
      </c>
      <c r="O1034" s="55" t="n">
        <f aca="false">IF(COUNT(I1034)=0,50,IF(J1034="proxy_vix",50,IF(I1034&lt;350,100,IF(I1034&lt;=450,50,0))))</f>
        <v>0</v>
      </c>
      <c r="P1034" s="55" t="n">
        <f aca="false">IF(COUNT(K1034)=0,50,IF(K1034&lt;20,100,IF(K1034&lt;=25,50,0)))</f>
        <v>50</v>
      </c>
      <c r="Q1034" s="54"/>
      <c r="R1034" s="47"/>
      <c r="S1034" s="51" t="n">
        <f aca="false">$E1034/$E1033-1</f>
        <v>-0.00486741194984641</v>
      </c>
      <c r="T1034" s="56" t="n">
        <f aca="false">$K1034/$K1033-1</f>
        <v>-0.00360198108959942</v>
      </c>
      <c r="V1034" s="57"/>
      <c r="W1034" s="57"/>
      <c r="Y1034" s="1" t="str">
        <f aca="false">IF(AX1034&gt;=70,"EASY",IF(AX1034&gt;40,"UNCERTAIN","HARD"))</f>
        <v>EASY</v>
      </c>
      <c r="AA1034" s="58" t="n">
        <f aca="false">IF($A1034&lt;200,"",AVERAGE($E985:$E1034)/AVERAGE($E835:$E1034)-1)</f>
        <v>0.145664915400499</v>
      </c>
      <c r="AB1034" s="59" t="n">
        <f aca="false">LOOKUP($B1034,07_L1政策步階!$A$4:$A$14,07_L1政策步階!$C$4:$C$14)</f>
        <v>1</v>
      </c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9" t="n">
        <f aca="false">IF(ISNUMBER($AA1034),IF($AA1034&gt;=0.005,100,IF($AA1034&gt;=-0.015,50,0)),"")</f>
        <v>100</v>
      </c>
      <c r="AM1034" s="59" t="n">
        <f aca="false">IF(ISNUMBER($AB1034),IF($AB1034=1,100,IF($AB1034=0,50,0)),"")</f>
        <v>100</v>
      </c>
      <c r="AN1034" s="0" t="str">
        <f aca="false">IF(ISNUMBER($AC1034),IF($AC1034&gt;=0.001,100,IF($AC1034&gt;=-0.003,50,0)),"")</f>
        <v/>
      </c>
      <c r="AO1034" s="0" t="str">
        <f aca="false">IF(ISNUMBER($AD1034),IF($AD1034&gt;=0.04,100,IF($AD1034&gt;=0,50,0)),"")</f>
        <v/>
      </c>
      <c r="AP1034" s="0" t="str">
        <f aca="false">IF(ISNUMBER($AE1034),IF($AE1034&gt;=25,100,IF($AE1034&gt;=-75,50,0)),"")</f>
        <v/>
      </c>
      <c r="AQ1034" s="0" t="str">
        <f aca="false">IF(ISNUMBER($AF1034),IF($AF1034&gt;0,100,IF($AF1034&gt;=-50,50,0)),"")</f>
        <v/>
      </c>
      <c r="AR1034" s="0" t="str">
        <f aca="false">IF(ISNUMBER($AG1034),IF($AG1034=1,100,IF($AG1034=0,50,0)),"")</f>
        <v/>
      </c>
      <c r="AS1034" s="0" t="str">
        <f aca="false">IF(ISNUMBER($AH1034),IF($AH1034&lt;0,100,IF($AH1034&lt;=20,50,0)),"")</f>
        <v/>
      </c>
      <c r="AT1034" s="0" t="str">
        <f aca="false">IF(ISNUMBER($AI1034),IF($AI1034&lt;0.95,100,IF($AI1034&lt;=1,50,0)),"")</f>
        <v/>
      </c>
      <c r="AU1034" s="0" t="str">
        <f aca="false">IF(ISNUMBER($AJ1034),IF($AJ1034&lt;30,0,IF($AJ1034&lt;40,50,IF($AJ1034&lt;=90,100,50))),"")</f>
        <v/>
      </c>
      <c r="AV1034" s="0" t="str">
        <f aca="false">IF(ISNUMBER($AK1034),IF($AK1034&gt;-0.2,100,IF($AK1034&gt;=-0.4,50,0)),"")</f>
        <v/>
      </c>
      <c r="AW1034" s="59" t="n">
        <f aca="false">01_指標庫!$H$4*ISNUMBER($F1034)+01_指標庫!$H$5*ISNUMBER($AA1034)+01_指標庫!$H$6*ISNUMBER($G1034)+01_指標庫!$H$7*ISNUMBER($H1034)+01_指標庫!$H$8*ISNUMBER($AF1034)+01_指標庫!$H$9*ISNUMBER($AG1034)+01_指標庫!$H$10*ISNUMBER($AB1034)+01_指標庫!$H$11*ISNUMBER($AC1034)+01_指標庫!$H$12*ISNUMBER($AD1034)+01_指標庫!$H$13*ISNUMBER($AE1034)+01_指標庫!$H$14*ISNUMBER($I1034)+01_指標庫!$H$15*ISNUMBER($AH1034)+01_指標庫!$H$16*ISNUMBER($K1034)+01_指標庫!$H$17*ISNUMBER($AI1034)+01_指標庫!$H$18*ISNUMBER($AJ1034)+01_指標庫!$H$19*ISNUMBER($AK1034)+01_指標庫!$H$20*ISNUMBER($BB1034)+01_指標庫!$H$21*ISNUMBER($BC1034)</f>
        <v>51</v>
      </c>
      <c r="AX1034" s="59" t="n">
        <f aca="false">IF(AW1034=0,50,ROUND((01_指標庫!$H$4*IF(ISNUMBER($F1034),L1034,0)+01_指標庫!$H$5*IF(ISNUMBER($AA1034),AL1034,0)+01_指標庫!$H$6*IF(ISNUMBER($G1034),M1034,0)+01_指標庫!$H$7*IF(ISNUMBER($H1034),N1034,0)+01_指標庫!$H$8*IF(ISNUMBER($AF1034),AQ1034,0)+01_指標庫!$H$9*IF(ISNUMBER($AG1034),AR1034,0)+01_指標庫!$H$10*IF(ISNUMBER($AB1034),AM1034,0)+01_指標庫!$H$11*IF(ISNUMBER($AC1034),AN1034,0)+01_指標庫!$H$12*IF(ISNUMBER($AD1034),AO1034,0)+01_指標庫!$H$13*IF(ISNUMBER($AE1034),AP1034,0)+01_指標庫!$H$14*IF(ISNUMBER($I1034),O1034,0)+01_指標庫!$H$15*IF(ISNUMBER($AH1034),AS1034,0)+01_指標庫!$H$16*IF(ISNUMBER($K1034),P1034,0)+01_指標庫!$H$17*IF(ISNUMBER($AI1034),AT1034,0)+01_指標庫!$H$18*IF(ISNUMBER($AJ1034),AU1034,0)+01_指標庫!$H$19*IF(ISNUMBER($AK1034),AV1034,0)+01_指標庫!$H$20*IF(ISNUMBER($BB1034),BB1034,0)+01_指標庫!$H$21*IF(ISNUMBER($BC1034),BC1034,0))/AW1034,1))</f>
        <v>78.4</v>
      </c>
      <c r="AY1034" s="60"/>
      <c r="AZ1034" s="60"/>
      <c r="BA1034" s="58" t="n">
        <f aca="false">AVERAGE($E1030:$E1034)/AVERAGE($E1025:$E1034)-1</f>
        <v>0.0168057710517908</v>
      </c>
      <c r="BB1034" s="59" t="n">
        <f aca="false">IF(ISNUMBER($BA1034),IF(OR($S1034&lt;=-0.03,$BA1034&lt;-0.003),0,IF(OR($S1034&lt;=-0.02,$BA1034&lt;0.01),50,100)),"")</f>
        <v>100</v>
      </c>
      <c r="BC1034" s="0" t="str">
        <f aca="false">IF(OR(COUNT($AZ1034)=0,COUNT($AZ1033)=0),"",IF(OR($AY1034/$AZ1033-1&lt;=-0.03,$AZ1034/$AZ1033-1&lt;=-0.045,IF(COUNT($AZ1025:$AZ1034)=10,AVERAGE($AZ1030:$AZ1034)/AVERAGE($AZ1025:$AZ1034)-1&lt;-0.01,FALSE())),0,IF(OR($AZ1034/$AZ1033-1&lt;=-0.02,IF(COUNT($AZ1025:$AZ1034)=10,AVERAGE($AZ1030:$AZ1034)/AVERAGE($AZ1025:$AZ1034)-1&lt;0.005,FALSE())),50,100)))</f>
        <v/>
      </c>
    </row>
    <row r="1035" customFormat="false" ht="15" hidden="false" customHeight="true" outlineLevel="0" collapsed="false">
      <c r="A1035" s="47" t="n">
        <v>1031</v>
      </c>
      <c r="B1035" s="48" t="n">
        <v>44054</v>
      </c>
      <c r="C1035" s="47" t="n">
        <v>2020</v>
      </c>
      <c r="D1035" s="49" t="s">
        <v>237</v>
      </c>
      <c r="E1035" s="50" t="n">
        <v>10876.08</v>
      </c>
      <c r="F1035" s="51" t="n">
        <v>0.198441</v>
      </c>
      <c r="G1035" s="51" t="n">
        <v>-0.034703</v>
      </c>
      <c r="H1035" s="52" t="n">
        <v>0.8367</v>
      </c>
      <c r="I1035" s="53" t="n">
        <v>503</v>
      </c>
      <c r="J1035" s="47" t="s">
        <v>235</v>
      </c>
      <c r="K1035" s="54" t="n">
        <v>24.03</v>
      </c>
      <c r="L1035" s="55" t="n">
        <f aca="false">IF(COUNT(F1035)=0,50,IF(F1035&gt;=0,100,IF(F1035&gt;=-0.02,50,0)))</f>
        <v>100</v>
      </c>
      <c r="M1035" s="55" t="n">
        <f aca="false">IF(COUNT(G1035)=0,50,IF(G1035&gt;-0.06,100,IF(G1035&gt;-0.15,50,0)))</f>
        <v>100</v>
      </c>
      <c r="N1035" s="55" t="n">
        <f aca="false">IF(COUNT(H1035)=0,50,IF(H1035&gt;=0.6,100,IF(H1035&gt;=0.4,50,0)))</f>
        <v>100</v>
      </c>
      <c r="O1035" s="55" t="n">
        <f aca="false">IF(COUNT(I1035)=0,50,IF(J1035="proxy_vix",50,IF(I1035&lt;350,100,IF(I1035&lt;=450,50,0))))</f>
        <v>0</v>
      </c>
      <c r="P1035" s="55" t="n">
        <f aca="false">IF(COUNT(K1035)=0,50,IF(K1035&lt;20,100,IF(K1035&lt;=25,50,0)))</f>
        <v>50</v>
      </c>
      <c r="Q1035" s="54"/>
      <c r="R1035" s="47"/>
      <c r="S1035" s="51" t="n">
        <f aca="false">$E1035/$E1034-1</f>
        <v>-0.0188621374322632</v>
      </c>
      <c r="T1035" s="56" t="n">
        <f aca="false">$K1035/$K1034-1</f>
        <v>0.0858563036601898</v>
      </c>
      <c r="V1035" s="57"/>
      <c r="W1035" s="57"/>
      <c r="Y1035" s="1" t="str">
        <f aca="false">IF(AX1035&gt;=70,"EASY",IF(AX1035&gt;40,"UNCERTAIN","HARD"))</f>
        <v>EASY</v>
      </c>
      <c r="AA1035" s="58" t="n">
        <f aca="false">IF($A1035&lt;200,"",AVERAGE($E986:$E1035)/AVERAGE($E836:$E1035)-1)</f>
        <v>0.146643191385323</v>
      </c>
      <c r="AB1035" s="59" t="n">
        <f aca="false">LOOKUP($B1035,07_L1政策步階!$A$4:$A$14,07_L1政策步階!$C$4:$C$14)</f>
        <v>1</v>
      </c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9" t="n">
        <f aca="false">IF(ISNUMBER($AA1035),IF($AA1035&gt;=0.005,100,IF($AA1035&gt;=-0.015,50,0)),"")</f>
        <v>100</v>
      </c>
      <c r="AM1035" s="59" t="n">
        <f aca="false">IF(ISNUMBER($AB1035),IF($AB1035=1,100,IF($AB1035=0,50,0)),"")</f>
        <v>100</v>
      </c>
      <c r="AN1035" s="0" t="str">
        <f aca="false">IF(ISNUMBER($AC1035),IF($AC1035&gt;=0.001,100,IF($AC1035&gt;=-0.003,50,0)),"")</f>
        <v/>
      </c>
      <c r="AO1035" s="0" t="str">
        <f aca="false">IF(ISNUMBER($AD1035),IF($AD1035&gt;=0.04,100,IF($AD1035&gt;=0,50,0)),"")</f>
        <v/>
      </c>
      <c r="AP1035" s="0" t="str">
        <f aca="false">IF(ISNUMBER($AE1035),IF($AE1035&gt;=25,100,IF($AE1035&gt;=-75,50,0)),"")</f>
        <v/>
      </c>
      <c r="AQ1035" s="0" t="str">
        <f aca="false">IF(ISNUMBER($AF1035),IF($AF1035&gt;0,100,IF($AF1035&gt;=-50,50,0)),"")</f>
        <v/>
      </c>
      <c r="AR1035" s="0" t="str">
        <f aca="false">IF(ISNUMBER($AG1035),IF($AG1035=1,100,IF($AG1035=0,50,0)),"")</f>
        <v/>
      </c>
      <c r="AS1035" s="0" t="str">
        <f aca="false">IF(ISNUMBER($AH1035),IF($AH1035&lt;0,100,IF($AH1035&lt;=20,50,0)),"")</f>
        <v/>
      </c>
      <c r="AT1035" s="0" t="str">
        <f aca="false">IF(ISNUMBER($AI1035),IF($AI1035&lt;0.95,100,IF($AI1035&lt;=1,50,0)),"")</f>
        <v/>
      </c>
      <c r="AU1035" s="0" t="str">
        <f aca="false">IF(ISNUMBER($AJ1035),IF($AJ1035&lt;30,0,IF($AJ1035&lt;40,50,IF($AJ1035&lt;=90,100,50))),"")</f>
        <v/>
      </c>
      <c r="AV1035" s="0" t="str">
        <f aca="false">IF(ISNUMBER($AK1035),IF($AK1035&gt;-0.2,100,IF($AK1035&gt;=-0.4,50,0)),"")</f>
        <v/>
      </c>
      <c r="AW1035" s="59" t="n">
        <f aca="false">01_指標庫!$H$4*ISNUMBER($F1035)+01_指標庫!$H$5*ISNUMBER($AA1035)+01_指標庫!$H$6*ISNUMBER($G1035)+01_指標庫!$H$7*ISNUMBER($H1035)+01_指標庫!$H$8*ISNUMBER($AF1035)+01_指標庫!$H$9*ISNUMBER($AG1035)+01_指標庫!$H$10*ISNUMBER($AB1035)+01_指標庫!$H$11*ISNUMBER($AC1035)+01_指標庫!$H$12*ISNUMBER($AD1035)+01_指標庫!$H$13*ISNUMBER($AE1035)+01_指標庫!$H$14*ISNUMBER($I1035)+01_指標庫!$H$15*ISNUMBER($AH1035)+01_指標庫!$H$16*ISNUMBER($K1035)+01_指標庫!$H$17*ISNUMBER($AI1035)+01_指標庫!$H$18*ISNUMBER($AJ1035)+01_指標庫!$H$19*ISNUMBER($AK1035)+01_指標庫!$H$20*ISNUMBER($BB1035)+01_指標庫!$H$21*ISNUMBER($BC1035)</f>
        <v>51</v>
      </c>
      <c r="AX1035" s="59" t="n">
        <f aca="false">IF(AW1035=0,50,ROUND((01_指標庫!$H$4*IF(ISNUMBER($F1035),L1035,0)+01_指標庫!$H$5*IF(ISNUMBER($AA1035),AL1035,0)+01_指標庫!$H$6*IF(ISNUMBER($G1035),M1035,0)+01_指標庫!$H$7*IF(ISNUMBER($H1035),N1035,0)+01_指標庫!$H$8*IF(ISNUMBER($AF1035),AQ1035,0)+01_指標庫!$H$9*IF(ISNUMBER($AG1035),AR1035,0)+01_指標庫!$H$10*IF(ISNUMBER($AB1035),AM1035,0)+01_指標庫!$H$11*IF(ISNUMBER($AC1035),AN1035,0)+01_指標庫!$H$12*IF(ISNUMBER($AD1035),AO1035,0)+01_指標庫!$H$13*IF(ISNUMBER($AE1035),AP1035,0)+01_指標庫!$H$14*IF(ISNUMBER($I1035),O1035,0)+01_指標庫!$H$15*IF(ISNUMBER($AH1035),AS1035,0)+01_指標庫!$H$16*IF(ISNUMBER($K1035),P1035,0)+01_指標庫!$H$17*IF(ISNUMBER($AI1035),AT1035,0)+01_指標庫!$H$18*IF(ISNUMBER($AJ1035),AU1035,0)+01_指標庫!$H$19*IF(ISNUMBER($AK1035),AV1035,0)+01_指標庫!$H$20*IF(ISNUMBER($BB1035),BB1035,0)+01_指標庫!$H$21*IF(ISNUMBER($BC1035),BC1035,0))/AW1035,1))</f>
        <v>72.5</v>
      </c>
      <c r="AY1035" s="60"/>
      <c r="AZ1035" s="60"/>
      <c r="BA1035" s="58" t="n">
        <f aca="false">AVERAGE($E1031:$E1035)/AVERAGE($E1026:$E1035)-1</f>
        <v>0.0096168304767208</v>
      </c>
      <c r="BB1035" s="59" t="n">
        <f aca="false">IF(ISNUMBER($BA1035),IF(OR($S1035&lt;=-0.03,$BA1035&lt;-0.003),0,IF(OR($S1035&lt;=-0.02,$BA1035&lt;0.01),50,100)),"")</f>
        <v>50</v>
      </c>
      <c r="BC1035" s="0" t="str">
        <f aca="false">IF(OR(COUNT($AZ1035)=0,COUNT($AZ1034)=0),"",IF(OR($AY1035/$AZ1034-1&lt;=-0.03,$AZ1035/$AZ1034-1&lt;=-0.045,IF(COUNT($AZ1026:$AZ1035)=10,AVERAGE($AZ1031:$AZ1035)/AVERAGE($AZ1026:$AZ1035)-1&lt;-0.01,FALSE())),0,IF(OR($AZ1035/$AZ1034-1&lt;=-0.02,IF(COUNT($AZ1026:$AZ1035)=10,AVERAGE($AZ1031:$AZ1035)/AVERAGE($AZ1026:$AZ1035)-1&lt;0.005,FALSE())),50,100)))</f>
        <v/>
      </c>
    </row>
    <row r="1036" customFormat="false" ht="15" hidden="false" customHeight="true" outlineLevel="0" collapsed="false">
      <c r="A1036" s="47" t="n">
        <v>1032</v>
      </c>
      <c r="B1036" s="48" t="n">
        <v>44055</v>
      </c>
      <c r="C1036" s="47" t="n">
        <v>2020</v>
      </c>
      <c r="D1036" s="49" t="s">
        <v>238</v>
      </c>
      <c r="E1036" s="50" t="n">
        <v>11157.72</v>
      </c>
      <c r="F1036" s="51" t="n">
        <v>0.227359</v>
      </c>
      <c r="G1036" s="51" t="n">
        <v>-0.009706</v>
      </c>
      <c r="H1036" s="52" t="n">
        <v>0.8367</v>
      </c>
      <c r="I1036" s="53" t="n">
        <v>510</v>
      </c>
      <c r="J1036" s="47" t="s">
        <v>235</v>
      </c>
      <c r="K1036" s="54" t="n">
        <v>22.28</v>
      </c>
      <c r="L1036" s="55" t="n">
        <f aca="false">IF(COUNT(F1036)=0,50,IF(F1036&gt;=0,100,IF(F1036&gt;=-0.02,50,0)))</f>
        <v>100</v>
      </c>
      <c r="M1036" s="55" t="n">
        <f aca="false">IF(COUNT(G1036)=0,50,IF(G1036&gt;-0.06,100,IF(G1036&gt;-0.15,50,0)))</f>
        <v>100</v>
      </c>
      <c r="N1036" s="55" t="n">
        <f aca="false">IF(COUNT(H1036)=0,50,IF(H1036&gt;=0.6,100,IF(H1036&gt;=0.4,50,0)))</f>
        <v>100</v>
      </c>
      <c r="O1036" s="55" t="n">
        <f aca="false">IF(COUNT(I1036)=0,50,IF(J1036="proxy_vix",50,IF(I1036&lt;350,100,IF(I1036&lt;=450,50,0))))</f>
        <v>0</v>
      </c>
      <c r="P1036" s="55" t="n">
        <f aca="false">IF(COUNT(K1036)=0,50,IF(K1036&lt;20,100,IF(K1036&lt;=25,50,0)))</f>
        <v>50</v>
      </c>
      <c r="Q1036" s="54"/>
      <c r="R1036" s="47"/>
      <c r="S1036" s="51" t="n">
        <f aca="false">$E1036/$E1035-1</f>
        <v>0.0258953593574154</v>
      </c>
      <c r="T1036" s="56" t="n">
        <f aca="false">$K1036/$K1035-1</f>
        <v>-0.0728256346233874</v>
      </c>
      <c r="V1036" s="57"/>
      <c r="W1036" s="57"/>
      <c r="Y1036" s="1" t="str">
        <f aca="false">IF(AX1036&gt;=70,"EASY",IF(AX1036&gt;40,"UNCERTAIN","HARD"))</f>
        <v>EASY</v>
      </c>
      <c r="AA1036" s="58" t="n">
        <f aca="false">IF($A1036&lt;200,"",AVERAGE($E987:$E1036)/AVERAGE($E837:$E1036)-1)</f>
        <v>0.147971104124367</v>
      </c>
      <c r="AB1036" s="59" t="n">
        <f aca="false">LOOKUP($B1036,07_L1政策步階!$A$4:$A$14,07_L1政策步階!$C$4:$C$14)</f>
        <v>1</v>
      </c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9" t="n">
        <f aca="false">IF(ISNUMBER($AA1036),IF($AA1036&gt;=0.005,100,IF($AA1036&gt;=-0.015,50,0)),"")</f>
        <v>100</v>
      </c>
      <c r="AM1036" s="59" t="n">
        <f aca="false">IF(ISNUMBER($AB1036),IF($AB1036=1,100,IF($AB1036=0,50,0)),"")</f>
        <v>100</v>
      </c>
      <c r="AN1036" s="0" t="str">
        <f aca="false">IF(ISNUMBER($AC1036),IF($AC1036&gt;=0.001,100,IF($AC1036&gt;=-0.003,50,0)),"")</f>
        <v/>
      </c>
      <c r="AO1036" s="0" t="str">
        <f aca="false">IF(ISNUMBER($AD1036),IF($AD1036&gt;=0.04,100,IF($AD1036&gt;=0,50,0)),"")</f>
        <v/>
      </c>
      <c r="AP1036" s="0" t="str">
        <f aca="false">IF(ISNUMBER($AE1036),IF($AE1036&gt;=25,100,IF($AE1036&gt;=-75,50,0)),"")</f>
        <v/>
      </c>
      <c r="AQ1036" s="0" t="str">
        <f aca="false">IF(ISNUMBER($AF1036),IF($AF1036&gt;0,100,IF($AF1036&gt;=-50,50,0)),"")</f>
        <v/>
      </c>
      <c r="AR1036" s="0" t="str">
        <f aca="false">IF(ISNUMBER($AG1036),IF($AG1036=1,100,IF($AG1036=0,50,0)),"")</f>
        <v/>
      </c>
      <c r="AS1036" s="0" t="str">
        <f aca="false">IF(ISNUMBER($AH1036),IF($AH1036&lt;0,100,IF($AH1036&lt;=20,50,0)),"")</f>
        <v/>
      </c>
      <c r="AT1036" s="0" t="str">
        <f aca="false">IF(ISNUMBER($AI1036),IF($AI1036&lt;0.95,100,IF($AI1036&lt;=1,50,0)),"")</f>
        <v/>
      </c>
      <c r="AU1036" s="0" t="str">
        <f aca="false">IF(ISNUMBER($AJ1036),IF($AJ1036&lt;30,0,IF($AJ1036&lt;40,50,IF($AJ1036&lt;=90,100,50))),"")</f>
        <v/>
      </c>
      <c r="AV1036" s="0" t="str">
        <f aca="false">IF(ISNUMBER($AK1036),IF($AK1036&gt;-0.2,100,IF($AK1036&gt;=-0.4,50,0)),"")</f>
        <v/>
      </c>
      <c r="AW1036" s="59" t="n">
        <f aca="false">01_指標庫!$H$4*ISNUMBER($F1036)+01_指標庫!$H$5*ISNUMBER($AA1036)+01_指標庫!$H$6*ISNUMBER($G1036)+01_指標庫!$H$7*ISNUMBER($H1036)+01_指標庫!$H$8*ISNUMBER($AF1036)+01_指標庫!$H$9*ISNUMBER($AG1036)+01_指標庫!$H$10*ISNUMBER($AB1036)+01_指標庫!$H$11*ISNUMBER($AC1036)+01_指標庫!$H$12*ISNUMBER($AD1036)+01_指標庫!$H$13*ISNUMBER($AE1036)+01_指標庫!$H$14*ISNUMBER($I1036)+01_指標庫!$H$15*ISNUMBER($AH1036)+01_指標庫!$H$16*ISNUMBER($K1036)+01_指標庫!$H$17*ISNUMBER($AI1036)+01_指標庫!$H$18*ISNUMBER($AJ1036)+01_指標庫!$H$19*ISNUMBER($AK1036)+01_指標庫!$H$20*ISNUMBER($BB1036)+01_指標庫!$H$21*ISNUMBER($BC1036)</f>
        <v>51</v>
      </c>
      <c r="AX1036" s="59" t="n">
        <f aca="false">IF(AW1036=0,50,ROUND((01_指標庫!$H$4*IF(ISNUMBER($F1036),L1036,0)+01_指標庫!$H$5*IF(ISNUMBER($AA1036),AL1036,0)+01_指標庫!$H$6*IF(ISNUMBER($G1036),M1036,0)+01_指標庫!$H$7*IF(ISNUMBER($H1036),N1036,0)+01_指標庫!$H$8*IF(ISNUMBER($AF1036),AQ1036,0)+01_指標庫!$H$9*IF(ISNUMBER($AG1036),AR1036,0)+01_指標庫!$H$10*IF(ISNUMBER($AB1036),AM1036,0)+01_指標庫!$H$11*IF(ISNUMBER($AC1036),AN1036,0)+01_指標庫!$H$12*IF(ISNUMBER($AD1036),AO1036,0)+01_指標庫!$H$13*IF(ISNUMBER($AE1036),AP1036,0)+01_指標庫!$H$14*IF(ISNUMBER($I1036),O1036,0)+01_指標庫!$H$15*IF(ISNUMBER($AH1036),AS1036,0)+01_指標庫!$H$16*IF(ISNUMBER($K1036),P1036,0)+01_指標庫!$H$17*IF(ISNUMBER($AI1036),AT1036,0)+01_指標庫!$H$18*IF(ISNUMBER($AJ1036),AU1036,0)+01_指標庫!$H$19*IF(ISNUMBER($AK1036),AV1036,0)+01_指標庫!$H$20*IF(ISNUMBER($BB1036),BB1036,0)+01_指標庫!$H$21*IF(ISNUMBER($BC1036),BC1036,0))/AW1036,1))</f>
        <v>72.5</v>
      </c>
      <c r="AY1036" s="60"/>
      <c r="AZ1036" s="60"/>
      <c r="BA1036" s="58" t="n">
        <f aca="false">AVERAGE($E1032:$E1036)/AVERAGE($E1027:$E1036)-1</f>
        <v>0.00567802854980037</v>
      </c>
      <c r="BB1036" s="59" t="n">
        <f aca="false">IF(ISNUMBER($BA1036),IF(OR($S1036&lt;=-0.03,$BA1036&lt;-0.003),0,IF(OR($S1036&lt;=-0.02,$BA1036&lt;0.01),50,100)),"")</f>
        <v>50</v>
      </c>
      <c r="BC1036" s="0" t="str">
        <f aca="false">IF(OR(COUNT($AZ1036)=0,COUNT($AZ1035)=0),"",IF(OR($AY1036/$AZ1035-1&lt;=-0.03,$AZ1036/$AZ1035-1&lt;=-0.045,IF(COUNT($AZ1027:$AZ1036)=10,AVERAGE($AZ1032:$AZ1036)/AVERAGE($AZ1027:$AZ1036)-1&lt;-0.01,FALSE())),0,IF(OR($AZ1036/$AZ1035-1&lt;=-0.02,IF(COUNT($AZ1027:$AZ1036)=10,AVERAGE($AZ1032:$AZ1036)/AVERAGE($AZ1027:$AZ1036)-1&lt;0.005,FALSE())),50,100)))</f>
        <v/>
      </c>
    </row>
    <row r="1037" customFormat="false" ht="15" hidden="false" customHeight="true" outlineLevel="0" collapsed="false">
      <c r="A1037" s="47" t="n">
        <v>1033</v>
      </c>
      <c r="B1037" s="48" t="n">
        <v>44056</v>
      </c>
      <c r="C1037" s="47" t="n">
        <v>2020</v>
      </c>
      <c r="D1037" s="49" t="s">
        <v>239</v>
      </c>
      <c r="E1037" s="50" t="n">
        <v>11178.37</v>
      </c>
      <c r="F1037" s="51" t="n">
        <v>0.22756</v>
      </c>
      <c r="G1037" s="51" t="n">
        <v>-0.007873</v>
      </c>
      <c r="H1037" s="52" t="n">
        <v>0.8163</v>
      </c>
      <c r="I1037" s="53" t="n">
        <v>516</v>
      </c>
      <c r="J1037" s="47" t="s">
        <v>235</v>
      </c>
      <c r="K1037" s="54" t="n">
        <v>22.13</v>
      </c>
      <c r="L1037" s="55" t="n">
        <f aca="false">IF(COUNT(F1037)=0,50,IF(F1037&gt;=0,100,IF(F1037&gt;=-0.02,50,0)))</f>
        <v>100</v>
      </c>
      <c r="M1037" s="55" t="n">
        <f aca="false">IF(COUNT(G1037)=0,50,IF(G1037&gt;-0.06,100,IF(G1037&gt;-0.15,50,0)))</f>
        <v>100</v>
      </c>
      <c r="N1037" s="55" t="n">
        <f aca="false">IF(COUNT(H1037)=0,50,IF(H1037&gt;=0.6,100,IF(H1037&gt;=0.4,50,0)))</f>
        <v>100</v>
      </c>
      <c r="O1037" s="55" t="n">
        <f aca="false">IF(COUNT(I1037)=0,50,IF(J1037="proxy_vix",50,IF(I1037&lt;350,100,IF(I1037&lt;=450,50,0))))</f>
        <v>0</v>
      </c>
      <c r="P1037" s="55" t="n">
        <f aca="false">IF(COUNT(K1037)=0,50,IF(K1037&lt;20,100,IF(K1037&lt;=25,50,0)))</f>
        <v>50</v>
      </c>
      <c r="Q1037" s="54"/>
      <c r="R1037" s="47"/>
      <c r="S1037" s="51" t="n">
        <f aca="false">$E1037/$E1036-1</f>
        <v>0.00185073653040235</v>
      </c>
      <c r="T1037" s="56" t="n">
        <f aca="false">$K1037/$K1036-1</f>
        <v>-0.00673249551166977</v>
      </c>
      <c r="V1037" s="57"/>
      <c r="W1037" s="57"/>
      <c r="Y1037" s="1" t="str">
        <f aca="false">IF(AX1037&gt;=70,"EASY",IF(AX1037&gt;40,"UNCERTAIN","HARD"))</f>
        <v>EASY</v>
      </c>
      <c r="AA1037" s="58" t="n">
        <f aca="false">IF($A1037&lt;200,"",AVERAGE($E988:$E1037)/AVERAGE($E838:$E1037)-1)</f>
        <v>0.149274115418112</v>
      </c>
      <c r="AB1037" s="59" t="n">
        <f aca="false">LOOKUP($B1037,07_L1政策步階!$A$4:$A$14,07_L1政策步階!$C$4:$C$14)</f>
        <v>1</v>
      </c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9" t="n">
        <f aca="false">IF(ISNUMBER($AA1037),IF($AA1037&gt;=0.005,100,IF($AA1037&gt;=-0.015,50,0)),"")</f>
        <v>100</v>
      </c>
      <c r="AM1037" s="59" t="n">
        <f aca="false">IF(ISNUMBER($AB1037),IF($AB1037=1,100,IF($AB1037=0,50,0)),"")</f>
        <v>100</v>
      </c>
      <c r="AN1037" s="0" t="str">
        <f aca="false">IF(ISNUMBER($AC1037),IF($AC1037&gt;=0.001,100,IF($AC1037&gt;=-0.003,50,0)),"")</f>
        <v/>
      </c>
      <c r="AO1037" s="0" t="str">
        <f aca="false">IF(ISNUMBER($AD1037),IF($AD1037&gt;=0.04,100,IF($AD1037&gt;=0,50,0)),"")</f>
        <v/>
      </c>
      <c r="AP1037" s="0" t="str">
        <f aca="false">IF(ISNUMBER($AE1037),IF($AE1037&gt;=25,100,IF($AE1037&gt;=-75,50,0)),"")</f>
        <v/>
      </c>
      <c r="AQ1037" s="0" t="str">
        <f aca="false">IF(ISNUMBER($AF1037),IF($AF1037&gt;0,100,IF($AF1037&gt;=-50,50,0)),"")</f>
        <v/>
      </c>
      <c r="AR1037" s="0" t="str">
        <f aca="false">IF(ISNUMBER($AG1037),IF($AG1037=1,100,IF($AG1037=0,50,0)),"")</f>
        <v/>
      </c>
      <c r="AS1037" s="0" t="str">
        <f aca="false">IF(ISNUMBER($AH1037),IF($AH1037&lt;0,100,IF($AH1037&lt;=20,50,0)),"")</f>
        <v/>
      </c>
      <c r="AT1037" s="0" t="str">
        <f aca="false">IF(ISNUMBER($AI1037),IF($AI1037&lt;0.95,100,IF($AI1037&lt;=1,50,0)),"")</f>
        <v/>
      </c>
      <c r="AU1037" s="0" t="str">
        <f aca="false">IF(ISNUMBER($AJ1037),IF($AJ1037&lt;30,0,IF($AJ1037&lt;40,50,IF($AJ1037&lt;=90,100,50))),"")</f>
        <v/>
      </c>
      <c r="AV1037" s="0" t="str">
        <f aca="false">IF(ISNUMBER($AK1037),IF($AK1037&gt;-0.2,100,IF($AK1037&gt;=-0.4,50,0)),"")</f>
        <v/>
      </c>
      <c r="AW1037" s="59" t="n">
        <f aca="false">01_指標庫!$H$4*ISNUMBER($F1037)+01_指標庫!$H$5*ISNUMBER($AA1037)+01_指標庫!$H$6*ISNUMBER($G1037)+01_指標庫!$H$7*ISNUMBER($H1037)+01_指標庫!$H$8*ISNUMBER($AF1037)+01_指標庫!$H$9*ISNUMBER($AG1037)+01_指標庫!$H$10*ISNUMBER($AB1037)+01_指標庫!$H$11*ISNUMBER($AC1037)+01_指標庫!$H$12*ISNUMBER($AD1037)+01_指標庫!$H$13*ISNUMBER($AE1037)+01_指標庫!$H$14*ISNUMBER($I1037)+01_指標庫!$H$15*ISNUMBER($AH1037)+01_指標庫!$H$16*ISNUMBER($K1037)+01_指標庫!$H$17*ISNUMBER($AI1037)+01_指標庫!$H$18*ISNUMBER($AJ1037)+01_指標庫!$H$19*ISNUMBER($AK1037)+01_指標庫!$H$20*ISNUMBER($BB1037)+01_指標庫!$H$21*ISNUMBER($BC1037)</f>
        <v>51</v>
      </c>
      <c r="AX1037" s="59" t="n">
        <f aca="false">IF(AW1037=0,50,ROUND((01_指標庫!$H$4*IF(ISNUMBER($F1037),L1037,0)+01_指標庫!$H$5*IF(ISNUMBER($AA1037),AL1037,0)+01_指標庫!$H$6*IF(ISNUMBER($G1037),M1037,0)+01_指標庫!$H$7*IF(ISNUMBER($H1037),N1037,0)+01_指標庫!$H$8*IF(ISNUMBER($AF1037),AQ1037,0)+01_指標庫!$H$9*IF(ISNUMBER($AG1037),AR1037,0)+01_指標庫!$H$10*IF(ISNUMBER($AB1037),AM1037,0)+01_指標庫!$H$11*IF(ISNUMBER($AC1037),AN1037,0)+01_指標庫!$H$12*IF(ISNUMBER($AD1037),AO1037,0)+01_指標庫!$H$13*IF(ISNUMBER($AE1037),AP1037,0)+01_指標庫!$H$14*IF(ISNUMBER($I1037),O1037,0)+01_指標庫!$H$15*IF(ISNUMBER($AH1037),AS1037,0)+01_指標庫!$H$16*IF(ISNUMBER($K1037),P1037,0)+01_指標庫!$H$17*IF(ISNUMBER($AI1037),AT1037,0)+01_指標庫!$H$18*IF(ISNUMBER($AJ1037),AU1037,0)+01_指標庫!$H$19*IF(ISNUMBER($AK1037),AV1037,0)+01_指標庫!$H$20*IF(ISNUMBER($BB1037),BB1037,0)+01_指標庫!$H$21*IF(ISNUMBER($BC1037),BC1037,0))/AW1037,1))</f>
        <v>72.5</v>
      </c>
      <c r="AY1037" s="60"/>
      <c r="AZ1037" s="60"/>
      <c r="BA1037" s="58" t="n">
        <f aca="false">AVERAGE($E1033:$E1037)/AVERAGE($E1028:$E1037)-1</f>
        <v>-0.000119852011173482</v>
      </c>
      <c r="BB1037" s="59" t="n">
        <f aca="false">IF(ISNUMBER($BA1037),IF(OR($S1037&lt;=-0.03,$BA1037&lt;-0.003),0,IF(OR($S1037&lt;=-0.02,$BA1037&lt;0.01),50,100)),"")</f>
        <v>50</v>
      </c>
      <c r="BC1037" s="0" t="str">
        <f aca="false">IF(OR(COUNT($AZ1037)=0,COUNT($AZ1036)=0),"",IF(OR($AY1037/$AZ1036-1&lt;=-0.03,$AZ1037/$AZ1036-1&lt;=-0.045,IF(COUNT($AZ1028:$AZ1037)=10,AVERAGE($AZ1033:$AZ1037)/AVERAGE($AZ1028:$AZ1037)-1&lt;-0.01,FALSE())),0,IF(OR($AZ1037/$AZ1036-1&lt;=-0.02,IF(COUNT($AZ1028:$AZ1037)=10,AVERAGE($AZ1033:$AZ1037)/AVERAGE($AZ1028:$AZ1037)-1&lt;0.005,FALSE())),50,100)))</f>
        <v/>
      </c>
    </row>
    <row r="1038" customFormat="false" ht="15" hidden="false" customHeight="true" outlineLevel="0" collapsed="false">
      <c r="A1038" s="47" t="n">
        <v>1034</v>
      </c>
      <c r="B1038" s="48" t="n">
        <v>44057</v>
      </c>
      <c r="C1038" s="47" t="n">
        <v>2020</v>
      </c>
      <c r="D1038" s="49" t="s">
        <v>234</v>
      </c>
      <c r="E1038" s="50" t="n">
        <v>11164.45</v>
      </c>
      <c r="F1038" s="51" t="n">
        <v>0.223936</v>
      </c>
      <c r="G1038" s="51" t="n">
        <v>-0.009109</v>
      </c>
      <c r="H1038" s="52" t="n">
        <v>0.8163</v>
      </c>
      <c r="I1038" s="53" t="n">
        <v>526</v>
      </c>
      <c r="J1038" s="47" t="s">
        <v>235</v>
      </c>
      <c r="K1038" s="54" t="n">
        <v>22.05</v>
      </c>
      <c r="L1038" s="55" t="n">
        <f aca="false">IF(COUNT(F1038)=0,50,IF(F1038&gt;=0,100,IF(F1038&gt;=-0.02,50,0)))</f>
        <v>100</v>
      </c>
      <c r="M1038" s="55" t="n">
        <f aca="false">IF(COUNT(G1038)=0,50,IF(G1038&gt;-0.06,100,IF(G1038&gt;-0.15,50,0)))</f>
        <v>100</v>
      </c>
      <c r="N1038" s="55" t="n">
        <f aca="false">IF(COUNT(H1038)=0,50,IF(H1038&gt;=0.6,100,IF(H1038&gt;=0.4,50,0)))</f>
        <v>100</v>
      </c>
      <c r="O1038" s="55" t="n">
        <f aca="false">IF(COUNT(I1038)=0,50,IF(J1038="proxy_vix",50,IF(I1038&lt;350,100,IF(I1038&lt;=450,50,0))))</f>
        <v>0</v>
      </c>
      <c r="P1038" s="55" t="n">
        <f aca="false">IF(COUNT(K1038)=0,50,IF(K1038&lt;20,100,IF(K1038&lt;=25,50,0)))</f>
        <v>50</v>
      </c>
      <c r="Q1038" s="54"/>
      <c r="R1038" s="47"/>
      <c r="S1038" s="51" t="n">
        <f aca="false">$E1038/$E1037-1</f>
        <v>-0.00124526205520126</v>
      </c>
      <c r="T1038" s="56" t="n">
        <f aca="false">$K1038/$K1037-1</f>
        <v>-0.00361500225937639</v>
      </c>
      <c r="V1038" s="57"/>
      <c r="W1038" s="57"/>
      <c r="Y1038" s="1" t="str">
        <f aca="false">IF(AX1038&gt;=70,"EASY",IF(AX1038&gt;40,"UNCERTAIN","HARD"))</f>
        <v>EASY</v>
      </c>
      <c r="AA1038" s="58" t="n">
        <f aca="false">IF($A1038&lt;200,"",AVERAGE($E989:$E1038)/AVERAGE($E839:$E1038)-1)</f>
        <v>0.150675677401576</v>
      </c>
      <c r="AB1038" s="59" t="n">
        <f aca="false">LOOKUP($B1038,07_L1政策步階!$A$4:$A$14,07_L1政策步階!$C$4:$C$14)</f>
        <v>1</v>
      </c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9" t="n">
        <f aca="false">IF(ISNUMBER($AA1038),IF($AA1038&gt;=0.005,100,IF($AA1038&gt;=-0.015,50,0)),"")</f>
        <v>100</v>
      </c>
      <c r="AM1038" s="59" t="n">
        <f aca="false">IF(ISNUMBER($AB1038),IF($AB1038=1,100,IF($AB1038=0,50,0)),"")</f>
        <v>100</v>
      </c>
      <c r="AN1038" s="0" t="str">
        <f aca="false">IF(ISNUMBER($AC1038),IF($AC1038&gt;=0.001,100,IF($AC1038&gt;=-0.003,50,0)),"")</f>
        <v/>
      </c>
      <c r="AO1038" s="0" t="str">
        <f aca="false">IF(ISNUMBER($AD1038),IF($AD1038&gt;=0.04,100,IF($AD1038&gt;=0,50,0)),"")</f>
        <v/>
      </c>
      <c r="AP1038" s="0" t="str">
        <f aca="false">IF(ISNUMBER($AE1038),IF($AE1038&gt;=25,100,IF($AE1038&gt;=-75,50,0)),"")</f>
        <v/>
      </c>
      <c r="AQ1038" s="0" t="str">
        <f aca="false">IF(ISNUMBER($AF1038),IF($AF1038&gt;0,100,IF($AF1038&gt;=-50,50,0)),"")</f>
        <v/>
      </c>
      <c r="AR1038" s="0" t="str">
        <f aca="false">IF(ISNUMBER($AG1038),IF($AG1038=1,100,IF($AG1038=0,50,0)),"")</f>
        <v/>
      </c>
      <c r="AS1038" s="0" t="str">
        <f aca="false">IF(ISNUMBER($AH1038),IF($AH1038&lt;0,100,IF($AH1038&lt;=20,50,0)),"")</f>
        <v/>
      </c>
      <c r="AT1038" s="0" t="str">
        <f aca="false">IF(ISNUMBER($AI1038),IF($AI1038&lt;0.95,100,IF($AI1038&lt;=1,50,0)),"")</f>
        <v/>
      </c>
      <c r="AU1038" s="0" t="str">
        <f aca="false">IF(ISNUMBER($AJ1038),IF($AJ1038&lt;30,0,IF($AJ1038&lt;40,50,IF($AJ1038&lt;=90,100,50))),"")</f>
        <v/>
      </c>
      <c r="AV1038" s="0" t="str">
        <f aca="false">IF(ISNUMBER($AK1038),IF($AK1038&gt;-0.2,100,IF($AK1038&gt;=-0.4,50,0)),"")</f>
        <v/>
      </c>
      <c r="AW1038" s="59" t="n">
        <f aca="false">01_指標庫!$H$4*ISNUMBER($F1038)+01_指標庫!$H$5*ISNUMBER($AA1038)+01_指標庫!$H$6*ISNUMBER($G1038)+01_指標庫!$H$7*ISNUMBER($H1038)+01_指標庫!$H$8*ISNUMBER($AF1038)+01_指標庫!$H$9*ISNUMBER($AG1038)+01_指標庫!$H$10*ISNUMBER($AB1038)+01_指標庫!$H$11*ISNUMBER($AC1038)+01_指標庫!$H$12*ISNUMBER($AD1038)+01_指標庫!$H$13*ISNUMBER($AE1038)+01_指標庫!$H$14*ISNUMBER($I1038)+01_指標庫!$H$15*ISNUMBER($AH1038)+01_指標庫!$H$16*ISNUMBER($K1038)+01_指標庫!$H$17*ISNUMBER($AI1038)+01_指標庫!$H$18*ISNUMBER($AJ1038)+01_指標庫!$H$19*ISNUMBER($AK1038)+01_指標庫!$H$20*ISNUMBER($BB1038)+01_指標庫!$H$21*ISNUMBER($BC1038)</f>
        <v>51</v>
      </c>
      <c r="AX1038" s="59" t="n">
        <f aca="false">IF(AW1038=0,50,ROUND((01_指標庫!$H$4*IF(ISNUMBER($F1038),L1038,0)+01_指標庫!$H$5*IF(ISNUMBER($AA1038),AL1038,0)+01_指標庫!$H$6*IF(ISNUMBER($G1038),M1038,0)+01_指標庫!$H$7*IF(ISNUMBER($H1038),N1038,0)+01_指標庫!$H$8*IF(ISNUMBER($AF1038),AQ1038,0)+01_指標庫!$H$9*IF(ISNUMBER($AG1038),AR1038,0)+01_指標庫!$H$10*IF(ISNUMBER($AB1038),AM1038,0)+01_指標庫!$H$11*IF(ISNUMBER($AC1038),AN1038,0)+01_指標庫!$H$12*IF(ISNUMBER($AD1038),AO1038,0)+01_指標庫!$H$13*IF(ISNUMBER($AE1038),AP1038,0)+01_指標庫!$H$14*IF(ISNUMBER($I1038),O1038,0)+01_指標庫!$H$15*IF(ISNUMBER($AH1038),AS1038,0)+01_指標庫!$H$16*IF(ISNUMBER($K1038),P1038,0)+01_指標庫!$H$17*IF(ISNUMBER($AI1038),AT1038,0)+01_指標庫!$H$18*IF(ISNUMBER($AJ1038),AU1038,0)+01_指標庫!$H$19*IF(ISNUMBER($AK1038),AV1038,0)+01_指標庫!$H$20*IF(ISNUMBER($BB1038),BB1038,0)+01_指標庫!$H$21*IF(ISNUMBER($BC1038),BC1038,0))/AW1038,1))</f>
        <v>72.5</v>
      </c>
      <c r="AY1038" s="60"/>
      <c r="AZ1038" s="60"/>
      <c r="BA1038" s="58" t="n">
        <f aca="false">AVERAGE($E1034:$E1038)/AVERAGE($E1029:$E1038)-1</f>
        <v>-0.00199504576530984</v>
      </c>
      <c r="BB1038" s="59" t="n">
        <f aca="false">IF(ISNUMBER($BA1038),IF(OR($S1038&lt;=-0.03,$BA1038&lt;-0.003),0,IF(OR($S1038&lt;=-0.02,$BA1038&lt;0.01),50,100)),"")</f>
        <v>50</v>
      </c>
      <c r="BC1038" s="0" t="str">
        <f aca="false">IF(OR(COUNT($AZ1038)=0,COUNT($AZ1037)=0),"",IF(OR($AY1038/$AZ1037-1&lt;=-0.03,$AZ1038/$AZ1037-1&lt;=-0.045,IF(COUNT($AZ1029:$AZ1038)=10,AVERAGE($AZ1034:$AZ1038)/AVERAGE($AZ1029:$AZ1038)-1&lt;-0.01,FALSE())),0,IF(OR($AZ1038/$AZ1037-1&lt;=-0.02,IF(COUNT($AZ1029:$AZ1038)=10,AVERAGE($AZ1034:$AZ1038)/AVERAGE($AZ1029:$AZ1038)-1&lt;0.005,FALSE())),50,100)))</f>
        <v/>
      </c>
    </row>
    <row r="1039" customFormat="false" ht="15" hidden="false" customHeight="true" outlineLevel="0" collapsed="false">
      <c r="A1039" s="47" t="n">
        <v>1035</v>
      </c>
      <c r="B1039" s="48" t="n">
        <v>44060</v>
      </c>
      <c r="C1039" s="47" t="n">
        <v>2020</v>
      </c>
      <c r="D1039" s="49" t="s">
        <v>236</v>
      </c>
      <c r="E1039" s="50" t="n">
        <v>11288.57</v>
      </c>
      <c r="F1039" s="51" t="n">
        <v>0.235373</v>
      </c>
      <c r="G1039" s="51" t="n">
        <v>0</v>
      </c>
      <c r="H1039" s="52" t="n">
        <v>0.8163</v>
      </c>
      <c r="I1039" s="53" t="n">
        <v>529</v>
      </c>
      <c r="J1039" s="47" t="s">
        <v>235</v>
      </c>
      <c r="K1039" s="54" t="n">
        <v>21.35</v>
      </c>
      <c r="L1039" s="55" t="n">
        <f aca="false">IF(COUNT(F1039)=0,50,IF(F1039&gt;=0,100,IF(F1039&gt;=-0.02,50,0)))</f>
        <v>100</v>
      </c>
      <c r="M1039" s="55" t="n">
        <f aca="false">IF(COUNT(G1039)=0,50,IF(G1039&gt;-0.06,100,IF(G1039&gt;-0.15,50,0)))</f>
        <v>100</v>
      </c>
      <c r="N1039" s="55" t="n">
        <f aca="false">IF(COUNT(H1039)=0,50,IF(H1039&gt;=0.6,100,IF(H1039&gt;=0.4,50,0)))</f>
        <v>100</v>
      </c>
      <c r="O1039" s="55" t="n">
        <f aca="false">IF(COUNT(I1039)=0,50,IF(J1039="proxy_vix",50,IF(I1039&lt;350,100,IF(I1039&lt;=450,50,0))))</f>
        <v>0</v>
      </c>
      <c r="P1039" s="55" t="n">
        <f aca="false">IF(COUNT(K1039)=0,50,IF(K1039&lt;20,100,IF(K1039&lt;=25,50,0)))</f>
        <v>50</v>
      </c>
      <c r="Q1039" s="54"/>
      <c r="R1039" s="47"/>
      <c r="S1039" s="51" t="n">
        <f aca="false">$E1039/$E1038-1</f>
        <v>0.0111174307735713</v>
      </c>
      <c r="T1039" s="56" t="n">
        <f aca="false">$K1039/$K1038-1</f>
        <v>-0.0317460317460317</v>
      </c>
      <c r="V1039" s="57"/>
      <c r="W1039" s="57"/>
      <c r="Y1039" s="1" t="str">
        <f aca="false">IF(AX1039&gt;=70,"EASY",IF(AX1039&gt;40,"UNCERTAIN","HARD"))</f>
        <v>EASY</v>
      </c>
      <c r="AA1039" s="58" t="n">
        <f aca="false">IF($A1039&lt;200,"",AVERAGE($E990:$E1039)/AVERAGE($E840:$E1039)-1)</f>
        <v>0.15186211116695</v>
      </c>
      <c r="AB1039" s="59" t="n">
        <f aca="false">LOOKUP($B1039,07_L1政策步階!$A$4:$A$14,07_L1政策步階!$C$4:$C$14)</f>
        <v>1</v>
      </c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9" t="n">
        <f aca="false">IF(ISNUMBER($AA1039),IF($AA1039&gt;=0.005,100,IF($AA1039&gt;=-0.015,50,0)),"")</f>
        <v>100</v>
      </c>
      <c r="AM1039" s="59" t="n">
        <f aca="false">IF(ISNUMBER($AB1039),IF($AB1039=1,100,IF($AB1039=0,50,0)),"")</f>
        <v>100</v>
      </c>
      <c r="AN1039" s="0" t="str">
        <f aca="false">IF(ISNUMBER($AC1039),IF($AC1039&gt;=0.001,100,IF($AC1039&gt;=-0.003,50,0)),"")</f>
        <v/>
      </c>
      <c r="AO1039" s="0" t="str">
        <f aca="false">IF(ISNUMBER($AD1039),IF($AD1039&gt;=0.04,100,IF($AD1039&gt;=0,50,0)),"")</f>
        <v/>
      </c>
      <c r="AP1039" s="0" t="str">
        <f aca="false">IF(ISNUMBER($AE1039),IF($AE1039&gt;=25,100,IF($AE1039&gt;=-75,50,0)),"")</f>
        <v/>
      </c>
      <c r="AQ1039" s="0" t="str">
        <f aca="false">IF(ISNUMBER($AF1039),IF($AF1039&gt;0,100,IF($AF1039&gt;=-50,50,0)),"")</f>
        <v/>
      </c>
      <c r="AR1039" s="0" t="str">
        <f aca="false">IF(ISNUMBER($AG1039),IF($AG1039=1,100,IF($AG1039=0,50,0)),"")</f>
        <v/>
      </c>
      <c r="AS1039" s="0" t="str">
        <f aca="false">IF(ISNUMBER($AH1039),IF($AH1039&lt;0,100,IF($AH1039&lt;=20,50,0)),"")</f>
        <v/>
      </c>
      <c r="AT1039" s="0" t="str">
        <f aca="false">IF(ISNUMBER($AI1039),IF($AI1039&lt;0.95,100,IF($AI1039&lt;=1,50,0)),"")</f>
        <v/>
      </c>
      <c r="AU1039" s="0" t="str">
        <f aca="false">IF(ISNUMBER($AJ1039),IF($AJ1039&lt;30,0,IF($AJ1039&lt;40,50,IF($AJ1039&lt;=90,100,50))),"")</f>
        <v/>
      </c>
      <c r="AV1039" s="0" t="str">
        <f aca="false">IF(ISNUMBER($AK1039),IF($AK1039&gt;-0.2,100,IF($AK1039&gt;=-0.4,50,0)),"")</f>
        <v/>
      </c>
      <c r="AW1039" s="59" t="n">
        <f aca="false">01_指標庫!$H$4*ISNUMBER($F1039)+01_指標庫!$H$5*ISNUMBER($AA1039)+01_指標庫!$H$6*ISNUMBER($G1039)+01_指標庫!$H$7*ISNUMBER($H1039)+01_指標庫!$H$8*ISNUMBER($AF1039)+01_指標庫!$H$9*ISNUMBER($AG1039)+01_指標庫!$H$10*ISNUMBER($AB1039)+01_指標庫!$H$11*ISNUMBER($AC1039)+01_指標庫!$H$12*ISNUMBER($AD1039)+01_指標庫!$H$13*ISNUMBER($AE1039)+01_指標庫!$H$14*ISNUMBER($I1039)+01_指標庫!$H$15*ISNUMBER($AH1039)+01_指標庫!$H$16*ISNUMBER($K1039)+01_指標庫!$H$17*ISNUMBER($AI1039)+01_指標庫!$H$18*ISNUMBER($AJ1039)+01_指標庫!$H$19*ISNUMBER($AK1039)+01_指標庫!$H$20*ISNUMBER($BB1039)+01_指標庫!$H$21*ISNUMBER($BC1039)</f>
        <v>51</v>
      </c>
      <c r="AX1039" s="59" t="n">
        <f aca="false">IF(AW1039=0,50,ROUND((01_指標庫!$H$4*IF(ISNUMBER($F1039),L1039,0)+01_指標庫!$H$5*IF(ISNUMBER($AA1039),AL1039,0)+01_指標庫!$H$6*IF(ISNUMBER($G1039),M1039,0)+01_指標庫!$H$7*IF(ISNUMBER($H1039),N1039,0)+01_指標庫!$H$8*IF(ISNUMBER($AF1039),AQ1039,0)+01_指標庫!$H$9*IF(ISNUMBER($AG1039),AR1039,0)+01_指標庫!$H$10*IF(ISNUMBER($AB1039),AM1039,0)+01_指標庫!$H$11*IF(ISNUMBER($AC1039),AN1039,0)+01_指標庫!$H$12*IF(ISNUMBER($AD1039),AO1039,0)+01_指標庫!$H$13*IF(ISNUMBER($AE1039),AP1039,0)+01_指標庫!$H$14*IF(ISNUMBER($I1039),O1039,0)+01_指標庫!$H$15*IF(ISNUMBER($AH1039),AS1039,0)+01_指標庫!$H$16*IF(ISNUMBER($K1039),P1039,0)+01_指標庫!$H$17*IF(ISNUMBER($AI1039),AT1039,0)+01_指標庫!$H$18*IF(ISNUMBER($AJ1039),AU1039,0)+01_指標庫!$H$19*IF(ISNUMBER($AK1039),AV1039,0)+01_指標庫!$H$20*IF(ISNUMBER($BB1039),BB1039,0)+01_指標庫!$H$21*IF(ISNUMBER($BC1039),BC1039,0))/AW1039,1))</f>
        <v>72.5</v>
      </c>
      <c r="AY1039" s="60"/>
      <c r="AZ1039" s="60"/>
      <c r="BA1039" s="58" t="n">
        <f aca="false">AVERAGE($E1035:$E1039)/AVERAGE($E1030:$E1039)-1</f>
        <v>-0.000434822386771727</v>
      </c>
      <c r="BB1039" s="59" t="n">
        <f aca="false">IF(ISNUMBER($BA1039),IF(OR($S1039&lt;=-0.03,$BA1039&lt;-0.003),0,IF(OR($S1039&lt;=-0.02,$BA1039&lt;0.01),50,100)),"")</f>
        <v>50</v>
      </c>
      <c r="BC1039" s="0" t="str">
        <f aca="false">IF(OR(COUNT($AZ1039)=0,COUNT($AZ1038)=0),"",IF(OR($AY1039/$AZ1038-1&lt;=-0.03,$AZ1039/$AZ1038-1&lt;=-0.045,IF(COUNT($AZ1030:$AZ1039)=10,AVERAGE($AZ1035:$AZ1039)/AVERAGE($AZ1030:$AZ1039)-1&lt;-0.01,FALSE())),0,IF(OR($AZ1039/$AZ1038-1&lt;=-0.02,IF(COUNT($AZ1030:$AZ1039)=10,AVERAGE($AZ1035:$AZ1039)/AVERAGE($AZ1030:$AZ1039)-1&lt;0.005,FALSE())),50,100)))</f>
        <v/>
      </c>
    </row>
    <row r="1040" customFormat="false" ht="15" hidden="false" customHeight="true" outlineLevel="0" collapsed="false">
      <c r="A1040" s="47" t="n">
        <v>1036</v>
      </c>
      <c r="B1040" s="48" t="n">
        <v>44061</v>
      </c>
      <c r="C1040" s="47" t="n">
        <v>2020</v>
      </c>
      <c r="D1040" s="49" t="s">
        <v>237</v>
      </c>
      <c r="E1040" s="50" t="n">
        <v>11399.03</v>
      </c>
      <c r="F1040" s="51" t="n">
        <v>0.245202</v>
      </c>
      <c r="G1040" s="51" t="n">
        <v>0</v>
      </c>
      <c r="H1040" s="52" t="n">
        <v>0.8163</v>
      </c>
      <c r="I1040" s="53" t="n">
        <v>526</v>
      </c>
      <c r="J1040" s="47" t="s">
        <v>235</v>
      </c>
      <c r="K1040" s="54" t="n">
        <v>21.51</v>
      </c>
      <c r="L1040" s="55" t="n">
        <f aca="false">IF(COUNT(F1040)=0,50,IF(F1040&gt;=0,100,IF(F1040&gt;=-0.02,50,0)))</f>
        <v>100</v>
      </c>
      <c r="M1040" s="55" t="n">
        <f aca="false">IF(COUNT(G1040)=0,50,IF(G1040&gt;-0.06,100,IF(G1040&gt;-0.15,50,0)))</f>
        <v>100</v>
      </c>
      <c r="N1040" s="55" t="n">
        <f aca="false">IF(COUNT(H1040)=0,50,IF(H1040&gt;=0.6,100,IF(H1040&gt;=0.4,50,0)))</f>
        <v>100</v>
      </c>
      <c r="O1040" s="55" t="n">
        <f aca="false">IF(COUNT(I1040)=0,50,IF(J1040="proxy_vix",50,IF(I1040&lt;350,100,IF(I1040&lt;=450,50,0))))</f>
        <v>0</v>
      </c>
      <c r="P1040" s="55" t="n">
        <f aca="false">IF(COUNT(K1040)=0,50,IF(K1040&lt;20,100,IF(K1040&lt;=25,50,0)))</f>
        <v>50</v>
      </c>
      <c r="Q1040" s="54"/>
      <c r="R1040" s="47"/>
      <c r="S1040" s="51" t="n">
        <f aca="false">$E1040/$E1039-1</f>
        <v>0.00978511893003287</v>
      </c>
      <c r="T1040" s="56" t="n">
        <f aca="false">$K1040/$K1039-1</f>
        <v>0.00749414519906333</v>
      </c>
      <c r="V1040" s="57"/>
      <c r="W1040" s="57"/>
      <c r="Y1040" s="1" t="str">
        <f aca="false">IF(AX1040&gt;=70,"EASY",IF(AX1040&gt;40,"UNCERTAIN","HARD"))</f>
        <v>EASY</v>
      </c>
      <c r="AA1040" s="58" t="n">
        <f aca="false">IF($A1040&lt;200,"",AVERAGE($E991:$E1040)/AVERAGE($E841:$E1040)-1)</f>
        <v>0.153048096141115</v>
      </c>
      <c r="AB1040" s="59" t="n">
        <f aca="false">LOOKUP($B1040,07_L1政策步階!$A$4:$A$14,07_L1政策步階!$C$4:$C$14)</f>
        <v>1</v>
      </c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9" t="n">
        <f aca="false">IF(ISNUMBER($AA1040),IF($AA1040&gt;=0.005,100,IF($AA1040&gt;=-0.015,50,0)),"")</f>
        <v>100</v>
      </c>
      <c r="AM1040" s="59" t="n">
        <f aca="false">IF(ISNUMBER($AB1040),IF($AB1040=1,100,IF($AB1040=0,50,0)),"")</f>
        <v>100</v>
      </c>
      <c r="AN1040" s="0" t="str">
        <f aca="false">IF(ISNUMBER($AC1040),IF($AC1040&gt;=0.001,100,IF($AC1040&gt;=-0.003,50,0)),"")</f>
        <v/>
      </c>
      <c r="AO1040" s="0" t="str">
        <f aca="false">IF(ISNUMBER($AD1040),IF($AD1040&gt;=0.04,100,IF($AD1040&gt;=0,50,0)),"")</f>
        <v/>
      </c>
      <c r="AP1040" s="0" t="str">
        <f aca="false">IF(ISNUMBER($AE1040),IF($AE1040&gt;=25,100,IF($AE1040&gt;=-75,50,0)),"")</f>
        <v/>
      </c>
      <c r="AQ1040" s="0" t="str">
        <f aca="false">IF(ISNUMBER($AF1040),IF($AF1040&gt;0,100,IF($AF1040&gt;=-50,50,0)),"")</f>
        <v/>
      </c>
      <c r="AR1040" s="0" t="str">
        <f aca="false">IF(ISNUMBER($AG1040),IF($AG1040=1,100,IF($AG1040=0,50,0)),"")</f>
        <v/>
      </c>
      <c r="AS1040" s="0" t="str">
        <f aca="false">IF(ISNUMBER($AH1040),IF($AH1040&lt;0,100,IF($AH1040&lt;=20,50,0)),"")</f>
        <v/>
      </c>
      <c r="AT1040" s="0" t="str">
        <f aca="false">IF(ISNUMBER($AI1040),IF($AI1040&lt;0.95,100,IF($AI1040&lt;=1,50,0)),"")</f>
        <v/>
      </c>
      <c r="AU1040" s="0" t="str">
        <f aca="false">IF(ISNUMBER($AJ1040),IF($AJ1040&lt;30,0,IF($AJ1040&lt;40,50,IF($AJ1040&lt;=90,100,50))),"")</f>
        <v/>
      </c>
      <c r="AV1040" s="0" t="str">
        <f aca="false">IF(ISNUMBER($AK1040),IF($AK1040&gt;-0.2,100,IF($AK1040&gt;=-0.4,50,0)),"")</f>
        <v/>
      </c>
      <c r="AW1040" s="59" t="n">
        <f aca="false">01_指標庫!$H$4*ISNUMBER($F1040)+01_指標庫!$H$5*ISNUMBER($AA1040)+01_指標庫!$H$6*ISNUMBER($G1040)+01_指標庫!$H$7*ISNUMBER($H1040)+01_指標庫!$H$8*ISNUMBER($AF1040)+01_指標庫!$H$9*ISNUMBER($AG1040)+01_指標庫!$H$10*ISNUMBER($AB1040)+01_指標庫!$H$11*ISNUMBER($AC1040)+01_指標庫!$H$12*ISNUMBER($AD1040)+01_指標庫!$H$13*ISNUMBER($AE1040)+01_指標庫!$H$14*ISNUMBER($I1040)+01_指標庫!$H$15*ISNUMBER($AH1040)+01_指標庫!$H$16*ISNUMBER($K1040)+01_指標庫!$H$17*ISNUMBER($AI1040)+01_指標庫!$H$18*ISNUMBER($AJ1040)+01_指標庫!$H$19*ISNUMBER($AK1040)+01_指標庫!$H$20*ISNUMBER($BB1040)+01_指標庫!$H$21*ISNUMBER($BC1040)</f>
        <v>51</v>
      </c>
      <c r="AX1040" s="59" t="n">
        <f aca="false">IF(AW1040=0,50,ROUND((01_指標庫!$H$4*IF(ISNUMBER($F1040),L1040,0)+01_指標庫!$H$5*IF(ISNUMBER($AA1040),AL1040,0)+01_指標庫!$H$6*IF(ISNUMBER($G1040),M1040,0)+01_指標庫!$H$7*IF(ISNUMBER($H1040),N1040,0)+01_指標庫!$H$8*IF(ISNUMBER($AF1040),AQ1040,0)+01_指標庫!$H$9*IF(ISNUMBER($AG1040),AR1040,0)+01_指標庫!$H$10*IF(ISNUMBER($AB1040),AM1040,0)+01_指標庫!$H$11*IF(ISNUMBER($AC1040),AN1040,0)+01_指標庫!$H$12*IF(ISNUMBER($AD1040),AO1040,0)+01_指標庫!$H$13*IF(ISNUMBER($AE1040),AP1040,0)+01_指標庫!$H$14*IF(ISNUMBER($I1040),O1040,0)+01_指標庫!$H$15*IF(ISNUMBER($AH1040),AS1040,0)+01_指標庫!$H$16*IF(ISNUMBER($K1040),P1040,0)+01_指標庫!$H$17*IF(ISNUMBER($AI1040),AT1040,0)+01_指標庫!$H$18*IF(ISNUMBER($AJ1040),AU1040,0)+01_指標庫!$H$19*IF(ISNUMBER($AK1040),AV1040,0)+01_指標庫!$H$20*IF(ISNUMBER($BB1040),BB1040,0)+01_指標庫!$H$21*IF(ISNUMBER($BC1040),BC1040,0))/AW1040,1))</f>
        <v>72.5</v>
      </c>
      <c r="AY1040" s="60"/>
      <c r="AZ1040" s="60"/>
      <c r="BA1040" s="58" t="n">
        <f aca="false">AVERAGE($E1036:$E1040)/AVERAGE($E1031:$E1040)-1</f>
        <v>0.00622288601583243</v>
      </c>
      <c r="BB1040" s="59" t="n">
        <f aca="false">IF(ISNUMBER($BA1040),IF(OR($S1040&lt;=-0.03,$BA1040&lt;-0.003),0,IF(OR($S1040&lt;=-0.02,$BA1040&lt;0.01),50,100)),"")</f>
        <v>50</v>
      </c>
      <c r="BC1040" s="0" t="str">
        <f aca="false">IF(OR(COUNT($AZ1040)=0,COUNT($AZ1039)=0),"",IF(OR($AY1040/$AZ1039-1&lt;=-0.03,$AZ1040/$AZ1039-1&lt;=-0.045,IF(COUNT($AZ1031:$AZ1040)=10,AVERAGE($AZ1036:$AZ1040)/AVERAGE($AZ1031:$AZ1040)-1&lt;-0.01,FALSE())),0,IF(OR($AZ1040/$AZ1039-1&lt;=-0.02,IF(COUNT($AZ1031:$AZ1040)=10,AVERAGE($AZ1036:$AZ1040)/AVERAGE($AZ1031:$AZ1040)-1&lt;0.005,FALSE())),50,100)))</f>
        <v/>
      </c>
    </row>
    <row r="1041" customFormat="false" ht="15" hidden="false" customHeight="true" outlineLevel="0" collapsed="false">
      <c r="A1041" s="47" t="n">
        <v>1037</v>
      </c>
      <c r="B1041" s="48" t="n">
        <v>44062</v>
      </c>
      <c r="C1041" s="47" t="n">
        <v>2020</v>
      </c>
      <c r="D1041" s="49" t="s">
        <v>238</v>
      </c>
      <c r="E1041" s="50" t="n">
        <v>11318.64</v>
      </c>
      <c r="F1041" s="51" t="n">
        <v>0.234292</v>
      </c>
      <c r="G1041" s="51" t="n">
        <v>-0.007052</v>
      </c>
      <c r="H1041" s="52" t="n">
        <v>0.7959</v>
      </c>
      <c r="I1041" s="53" t="n">
        <v>525</v>
      </c>
      <c r="J1041" s="47" t="s">
        <v>235</v>
      </c>
      <c r="K1041" s="54" t="n">
        <v>22.54</v>
      </c>
      <c r="L1041" s="55" t="n">
        <f aca="false">IF(COUNT(F1041)=0,50,IF(F1041&gt;=0,100,IF(F1041&gt;=-0.02,50,0)))</f>
        <v>100</v>
      </c>
      <c r="M1041" s="55" t="n">
        <f aca="false">IF(COUNT(G1041)=0,50,IF(G1041&gt;-0.06,100,IF(G1041&gt;-0.15,50,0)))</f>
        <v>100</v>
      </c>
      <c r="N1041" s="55" t="n">
        <f aca="false">IF(COUNT(H1041)=0,50,IF(H1041&gt;=0.6,100,IF(H1041&gt;=0.4,50,0)))</f>
        <v>100</v>
      </c>
      <c r="O1041" s="55" t="n">
        <f aca="false">IF(COUNT(I1041)=0,50,IF(J1041="proxy_vix",50,IF(I1041&lt;350,100,IF(I1041&lt;=450,50,0))))</f>
        <v>0</v>
      </c>
      <c r="P1041" s="55" t="n">
        <f aca="false">IF(COUNT(K1041)=0,50,IF(K1041&lt;20,100,IF(K1041&lt;=25,50,0)))</f>
        <v>50</v>
      </c>
      <c r="Q1041" s="54"/>
      <c r="R1041" s="47"/>
      <c r="S1041" s="51" t="n">
        <f aca="false">$E1041/$E1040-1</f>
        <v>-0.0070523544547213</v>
      </c>
      <c r="T1041" s="56" t="n">
        <f aca="false">$K1041/$K1040-1</f>
        <v>0.0478847047884703</v>
      </c>
      <c r="V1041" s="57"/>
      <c r="W1041" s="57"/>
      <c r="Y1041" s="1" t="str">
        <f aca="false">IF(AX1041&gt;=70,"EASY",IF(AX1041&gt;40,"UNCERTAIN","HARD"))</f>
        <v>EASY</v>
      </c>
      <c r="AA1041" s="58" t="n">
        <f aca="false">IF($A1041&lt;200,"",AVERAGE($E992:$E1041)/AVERAGE($E842:$E1041)-1)</f>
        <v>0.154010548063646</v>
      </c>
      <c r="AB1041" s="59" t="n">
        <f aca="false">LOOKUP($B1041,07_L1政策步階!$A$4:$A$14,07_L1政策步階!$C$4:$C$14)</f>
        <v>1</v>
      </c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9" t="n">
        <f aca="false">IF(ISNUMBER($AA1041),IF($AA1041&gt;=0.005,100,IF($AA1041&gt;=-0.015,50,0)),"")</f>
        <v>100</v>
      </c>
      <c r="AM1041" s="59" t="n">
        <f aca="false">IF(ISNUMBER($AB1041),IF($AB1041=1,100,IF($AB1041=0,50,0)),"")</f>
        <v>100</v>
      </c>
      <c r="AN1041" s="0" t="str">
        <f aca="false">IF(ISNUMBER($AC1041),IF($AC1041&gt;=0.001,100,IF($AC1041&gt;=-0.003,50,0)),"")</f>
        <v/>
      </c>
      <c r="AO1041" s="0" t="str">
        <f aca="false">IF(ISNUMBER($AD1041),IF($AD1041&gt;=0.04,100,IF($AD1041&gt;=0,50,0)),"")</f>
        <v/>
      </c>
      <c r="AP1041" s="0" t="str">
        <f aca="false">IF(ISNUMBER($AE1041),IF($AE1041&gt;=25,100,IF($AE1041&gt;=-75,50,0)),"")</f>
        <v/>
      </c>
      <c r="AQ1041" s="0" t="str">
        <f aca="false">IF(ISNUMBER($AF1041),IF($AF1041&gt;0,100,IF($AF1041&gt;=-50,50,0)),"")</f>
        <v/>
      </c>
      <c r="AR1041" s="0" t="str">
        <f aca="false">IF(ISNUMBER($AG1041),IF($AG1041=1,100,IF($AG1041=0,50,0)),"")</f>
        <v/>
      </c>
      <c r="AS1041" s="0" t="str">
        <f aca="false">IF(ISNUMBER($AH1041),IF($AH1041&lt;0,100,IF($AH1041&lt;=20,50,0)),"")</f>
        <v/>
      </c>
      <c r="AT1041" s="0" t="str">
        <f aca="false">IF(ISNUMBER($AI1041),IF($AI1041&lt;0.95,100,IF($AI1041&lt;=1,50,0)),"")</f>
        <v/>
      </c>
      <c r="AU1041" s="0" t="str">
        <f aca="false">IF(ISNUMBER($AJ1041),IF($AJ1041&lt;30,0,IF($AJ1041&lt;40,50,IF($AJ1041&lt;=90,100,50))),"")</f>
        <v/>
      </c>
      <c r="AV1041" s="0" t="str">
        <f aca="false">IF(ISNUMBER($AK1041),IF($AK1041&gt;-0.2,100,IF($AK1041&gt;=-0.4,50,0)),"")</f>
        <v/>
      </c>
      <c r="AW1041" s="59" t="n">
        <f aca="false">01_指標庫!$H$4*ISNUMBER($F1041)+01_指標庫!$H$5*ISNUMBER($AA1041)+01_指標庫!$H$6*ISNUMBER($G1041)+01_指標庫!$H$7*ISNUMBER($H1041)+01_指標庫!$H$8*ISNUMBER($AF1041)+01_指標庫!$H$9*ISNUMBER($AG1041)+01_指標庫!$H$10*ISNUMBER($AB1041)+01_指標庫!$H$11*ISNUMBER($AC1041)+01_指標庫!$H$12*ISNUMBER($AD1041)+01_指標庫!$H$13*ISNUMBER($AE1041)+01_指標庫!$H$14*ISNUMBER($I1041)+01_指標庫!$H$15*ISNUMBER($AH1041)+01_指標庫!$H$16*ISNUMBER($K1041)+01_指標庫!$H$17*ISNUMBER($AI1041)+01_指標庫!$H$18*ISNUMBER($AJ1041)+01_指標庫!$H$19*ISNUMBER($AK1041)+01_指標庫!$H$20*ISNUMBER($BB1041)+01_指標庫!$H$21*ISNUMBER($BC1041)</f>
        <v>51</v>
      </c>
      <c r="AX1041" s="59" t="n">
        <f aca="false">IF(AW1041=0,50,ROUND((01_指標庫!$H$4*IF(ISNUMBER($F1041),L1041,0)+01_指標庫!$H$5*IF(ISNUMBER($AA1041),AL1041,0)+01_指標庫!$H$6*IF(ISNUMBER($G1041),M1041,0)+01_指標庫!$H$7*IF(ISNUMBER($H1041),N1041,0)+01_指標庫!$H$8*IF(ISNUMBER($AF1041),AQ1041,0)+01_指標庫!$H$9*IF(ISNUMBER($AG1041),AR1041,0)+01_指標庫!$H$10*IF(ISNUMBER($AB1041),AM1041,0)+01_指標庫!$H$11*IF(ISNUMBER($AC1041),AN1041,0)+01_指標庫!$H$12*IF(ISNUMBER($AD1041),AO1041,0)+01_指標庫!$H$13*IF(ISNUMBER($AE1041),AP1041,0)+01_指標庫!$H$14*IF(ISNUMBER($I1041),O1041,0)+01_指標庫!$H$15*IF(ISNUMBER($AH1041),AS1041,0)+01_指標庫!$H$16*IF(ISNUMBER($K1041),P1041,0)+01_指標庫!$H$17*IF(ISNUMBER($AI1041),AT1041,0)+01_指標庫!$H$18*IF(ISNUMBER($AJ1041),AU1041,0)+01_指標庫!$H$19*IF(ISNUMBER($AK1041),AV1041,0)+01_指標庫!$H$20*IF(ISNUMBER($BB1041),BB1041,0)+01_指標庫!$H$21*IF(ISNUMBER($BC1041),BC1041,0))/AW1041,1))</f>
        <v>72.5</v>
      </c>
      <c r="AY1041" s="60"/>
      <c r="AZ1041" s="60"/>
      <c r="BA1041" s="58" t="n">
        <f aca="false">AVERAGE($E1037:$E1041)/AVERAGE($E1032:$E1041)-1</f>
        <v>0.00736199938323745</v>
      </c>
      <c r="BB1041" s="59" t="n">
        <f aca="false">IF(ISNUMBER($BA1041),IF(OR($S1041&lt;=-0.03,$BA1041&lt;-0.003),0,IF(OR($S1041&lt;=-0.02,$BA1041&lt;0.01),50,100)),"")</f>
        <v>50</v>
      </c>
      <c r="BC1041" s="0" t="str">
        <f aca="false">IF(OR(COUNT($AZ1041)=0,COUNT($AZ1040)=0),"",IF(OR($AY1041/$AZ1040-1&lt;=-0.03,$AZ1041/$AZ1040-1&lt;=-0.045,IF(COUNT($AZ1032:$AZ1041)=10,AVERAGE($AZ1037:$AZ1041)/AVERAGE($AZ1032:$AZ1041)-1&lt;-0.01,FALSE())),0,IF(OR($AZ1041/$AZ1040-1&lt;=-0.02,IF(COUNT($AZ1032:$AZ1041)=10,AVERAGE($AZ1037:$AZ1041)/AVERAGE($AZ1032:$AZ1041)-1&lt;0.005,FALSE())),50,100)))</f>
        <v/>
      </c>
    </row>
    <row r="1042" customFormat="false" ht="15" hidden="false" customHeight="true" outlineLevel="0" collapsed="false">
      <c r="A1042" s="47" t="n">
        <v>1038</v>
      </c>
      <c r="B1042" s="48" t="n">
        <v>44063</v>
      </c>
      <c r="C1042" s="47" t="n">
        <v>2020</v>
      </c>
      <c r="D1042" s="49" t="s">
        <v>239</v>
      </c>
      <c r="E1042" s="50" t="n">
        <v>11477.05</v>
      </c>
      <c r="F1042" s="51" t="n">
        <v>0.249341</v>
      </c>
      <c r="G1042" s="51" t="n">
        <v>0</v>
      </c>
      <c r="H1042" s="52" t="n">
        <v>0.7959</v>
      </c>
      <c r="I1042" s="53" t="n">
        <v>528</v>
      </c>
      <c r="J1042" s="47" t="s">
        <v>235</v>
      </c>
      <c r="K1042" s="54" t="n">
        <v>22.72</v>
      </c>
      <c r="L1042" s="55" t="n">
        <f aca="false">IF(COUNT(F1042)=0,50,IF(F1042&gt;=0,100,IF(F1042&gt;=-0.02,50,0)))</f>
        <v>100</v>
      </c>
      <c r="M1042" s="55" t="n">
        <f aca="false">IF(COUNT(G1042)=0,50,IF(G1042&gt;-0.06,100,IF(G1042&gt;-0.15,50,0)))</f>
        <v>100</v>
      </c>
      <c r="N1042" s="55" t="n">
        <f aca="false">IF(COUNT(H1042)=0,50,IF(H1042&gt;=0.6,100,IF(H1042&gt;=0.4,50,0)))</f>
        <v>100</v>
      </c>
      <c r="O1042" s="55" t="n">
        <f aca="false">IF(COUNT(I1042)=0,50,IF(J1042="proxy_vix",50,IF(I1042&lt;350,100,IF(I1042&lt;=450,50,0))))</f>
        <v>0</v>
      </c>
      <c r="P1042" s="55" t="n">
        <f aca="false">IF(COUNT(K1042)=0,50,IF(K1042&lt;20,100,IF(K1042&lt;=25,50,0)))</f>
        <v>50</v>
      </c>
      <c r="Q1042" s="54"/>
      <c r="R1042" s="47"/>
      <c r="S1042" s="51" t="n">
        <f aca="false">$E1042/$E1041-1</f>
        <v>0.0139954976923022</v>
      </c>
      <c r="T1042" s="56" t="n">
        <f aca="false">$K1042/$K1041-1</f>
        <v>0.00798580301685892</v>
      </c>
      <c r="V1042" s="57"/>
      <c r="W1042" s="57"/>
      <c r="Y1042" s="1" t="str">
        <f aca="false">IF(AX1042&gt;=70,"EASY",IF(AX1042&gt;40,"UNCERTAIN","HARD"))</f>
        <v>EASY</v>
      </c>
      <c r="AA1042" s="58" t="n">
        <f aca="false">IF($A1042&lt;200,"",AVERAGE($E993:$E1042)/AVERAGE($E843:$E1042)-1)</f>
        <v>0.15496940911913</v>
      </c>
      <c r="AB1042" s="59" t="n">
        <f aca="false">LOOKUP($B1042,07_L1政策步階!$A$4:$A$14,07_L1政策步階!$C$4:$C$14)</f>
        <v>1</v>
      </c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9" t="n">
        <f aca="false">IF(ISNUMBER($AA1042),IF($AA1042&gt;=0.005,100,IF($AA1042&gt;=-0.015,50,0)),"")</f>
        <v>100</v>
      </c>
      <c r="AM1042" s="59" t="n">
        <f aca="false">IF(ISNUMBER($AB1042),IF($AB1042=1,100,IF($AB1042=0,50,0)),"")</f>
        <v>100</v>
      </c>
      <c r="AN1042" s="0" t="str">
        <f aca="false">IF(ISNUMBER($AC1042),IF($AC1042&gt;=0.001,100,IF($AC1042&gt;=-0.003,50,0)),"")</f>
        <v/>
      </c>
      <c r="AO1042" s="0" t="str">
        <f aca="false">IF(ISNUMBER($AD1042),IF($AD1042&gt;=0.04,100,IF($AD1042&gt;=0,50,0)),"")</f>
        <v/>
      </c>
      <c r="AP1042" s="0" t="str">
        <f aca="false">IF(ISNUMBER($AE1042),IF($AE1042&gt;=25,100,IF($AE1042&gt;=-75,50,0)),"")</f>
        <v/>
      </c>
      <c r="AQ1042" s="0" t="str">
        <f aca="false">IF(ISNUMBER($AF1042),IF($AF1042&gt;0,100,IF($AF1042&gt;=-50,50,0)),"")</f>
        <v/>
      </c>
      <c r="AR1042" s="0" t="str">
        <f aca="false">IF(ISNUMBER($AG1042),IF($AG1042=1,100,IF($AG1042=0,50,0)),"")</f>
        <v/>
      </c>
      <c r="AS1042" s="0" t="str">
        <f aca="false">IF(ISNUMBER($AH1042),IF($AH1042&lt;0,100,IF($AH1042&lt;=20,50,0)),"")</f>
        <v/>
      </c>
      <c r="AT1042" s="0" t="str">
        <f aca="false">IF(ISNUMBER($AI1042),IF($AI1042&lt;0.95,100,IF($AI1042&lt;=1,50,0)),"")</f>
        <v/>
      </c>
      <c r="AU1042" s="0" t="str">
        <f aca="false">IF(ISNUMBER($AJ1042),IF($AJ1042&lt;30,0,IF($AJ1042&lt;40,50,IF($AJ1042&lt;=90,100,50))),"")</f>
        <v/>
      </c>
      <c r="AV1042" s="0" t="str">
        <f aca="false">IF(ISNUMBER($AK1042),IF($AK1042&gt;-0.2,100,IF($AK1042&gt;=-0.4,50,0)),"")</f>
        <v/>
      </c>
      <c r="AW1042" s="59" t="n">
        <f aca="false">01_指標庫!$H$4*ISNUMBER($F1042)+01_指標庫!$H$5*ISNUMBER($AA1042)+01_指標庫!$H$6*ISNUMBER($G1042)+01_指標庫!$H$7*ISNUMBER($H1042)+01_指標庫!$H$8*ISNUMBER($AF1042)+01_指標庫!$H$9*ISNUMBER($AG1042)+01_指標庫!$H$10*ISNUMBER($AB1042)+01_指標庫!$H$11*ISNUMBER($AC1042)+01_指標庫!$H$12*ISNUMBER($AD1042)+01_指標庫!$H$13*ISNUMBER($AE1042)+01_指標庫!$H$14*ISNUMBER($I1042)+01_指標庫!$H$15*ISNUMBER($AH1042)+01_指標庫!$H$16*ISNUMBER($K1042)+01_指標庫!$H$17*ISNUMBER($AI1042)+01_指標庫!$H$18*ISNUMBER($AJ1042)+01_指標庫!$H$19*ISNUMBER($AK1042)+01_指標庫!$H$20*ISNUMBER($BB1042)+01_指標庫!$H$21*ISNUMBER($BC1042)</f>
        <v>51</v>
      </c>
      <c r="AX1042" s="59" t="n">
        <f aca="false">IF(AW1042=0,50,ROUND((01_指標庫!$H$4*IF(ISNUMBER($F1042),L1042,0)+01_指標庫!$H$5*IF(ISNUMBER($AA1042),AL1042,0)+01_指標庫!$H$6*IF(ISNUMBER($G1042),M1042,0)+01_指標庫!$H$7*IF(ISNUMBER($H1042),N1042,0)+01_指標庫!$H$8*IF(ISNUMBER($AF1042),AQ1042,0)+01_指標庫!$H$9*IF(ISNUMBER($AG1042),AR1042,0)+01_指標庫!$H$10*IF(ISNUMBER($AB1042),AM1042,0)+01_指標庫!$H$11*IF(ISNUMBER($AC1042),AN1042,0)+01_指標庫!$H$12*IF(ISNUMBER($AD1042),AO1042,0)+01_指標庫!$H$13*IF(ISNUMBER($AE1042),AP1042,0)+01_指標庫!$H$14*IF(ISNUMBER($I1042),O1042,0)+01_指標庫!$H$15*IF(ISNUMBER($AH1042),AS1042,0)+01_指標庫!$H$16*IF(ISNUMBER($K1042),P1042,0)+01_指標庫!$H$17*IF(ISNUMBER($AI1042),AT1042,0)+01_指標庫!$H$18*IF(ISNUMBER($AJ1042),AU1042,0)+01_指標庫!$H$19*IF(ISNUMBER($AK1042),AV1042,0)+01_指標庫!$H$20*IF(ISNUMBER($BB1042),BB1042,0)+01_指標庫!$H$21*IF(ISNUMBER($BC1042),BC1042,0))/AW1042,1))</f>
        <v>78.4</v>
      </c>
      <c r="AY1042" s="60"/>
      <c r="AZ1042" s="60"/>
      <c r="BA1042" s="58" t="n">
        <f aca="false">AVERAGE($E1038:$E1042)/AVERAGE($E1033:$E1042)-1</f>
        <v>0.0108044406151895</v>
      </c>
      <c r="BB1042" s="59" t="n">
        <f aca="false">IF(ISNUMBER($BA1042),IF(OR($S1042&lt;=-0.03,$BA1042&lt;-0.003),0,IF(OR($S1042&lt;=-0.02,$BA1042&lt;0.01),50,100)),"")</f>
        <v>100</v>
      </c>
      <c r="BC1042" s="0" t="str">
        <f aca="false">IF(OR(COUNT($AZ1042)=0,COUNT($AZ1041)=0),"",IF(OR($AY1042/$AZ1041-1&lt;=-0.03,$AZ1042/$AZ1041-1&lt;=-0.045,IF(COUNT($AZ1033:$AZ1042)=10,AVERAGE($AZ1038:$AZ1042)/AVERAGE($AZ1033:$AZ1042)-1&lt;-0.01,FALSE())),0,IF(OR($AZ1042/$AZ1041-1&lt;=-0.02,IF(COUNT($AZ1033:$AZ1042)=10,AVERAGE($AZ1038:$AZ1042)/AVERAGE($AZ1033:$AZ1042)-1&lt;0.005,FALSE())),50,100)))</f>
        <v/>
      </c>
    </row>
    <row r="1043" customFormat="false" ht="15" hidden="false" customHeight="true" outlineLevel="0" collapsed="false">
      <c r="A1043" s="47" t="n">
        <v>1039</v>
      </c>
      <c r="B1043" s="48" t="n">
        <v>44064</v>
      </c>
      <c r="C1043" s="47" t="n">
        <v>2020</v>
      </c>
      <c r="D1043" s="49" t="s">
        <v>234</v>
      </c>
      <c r="E1043" s="50" t="n">
        <v>11555.16</v>
      </c>
      <c r="F1043" s="51" t="n">
        <v>0.255558</v>
      </c>
      <c r="G1043" s="51" t="n">
        <v>0</v>
      </c>
      <c r="H1043" s="52" t="n">
        <v>0.7959</v>
      </c>
      <c r="I1043" s="53" t="n">
        <v>525</v>
      </c>
      <c r="J1043" s="47" t="s">
        <v>235</v>
      </c>
      <c r="K1043" s="54" t="n">
        <v>22.54</v>
      </c>
      <c r="L1043" s="55" t="n">
        <f aca="false">IF(COUNT(F1043)=0,50,IF(F1043&gt;=0,100,IF(F1043&gt;=-0.02,50,0)))</f>
        <v>100</v>
      </c>
      <c r="M1043" s="55" t="n">
        <f aca="false">IF(COUNT(G1043)=0,50,IF(G1043&gt;-0.06,100,IF(G1043&gt;-0.15,50,0)))</f>
        <v>100</v>
      </c>
      <c r="N1043" s="55" t="n">
        <f aca="false">IF(COUNT(H1043)=0,50,IF(H1043&gt;=0.6,100,IF(H1043&gt;=0.4,50,0)))</f>
        <v>100</v>
      </c>
      <c r="O1043" s="55" t="n">
        <f aca="false">IF(COUNT(I1043)=0,50,IF(J1043="proxy_vix",50,IF(I1043&lt;350,100,IF(I1043&lt;=450,50,0))))</f>
        <v>0</v>
      </c>
      <c r="P1043" s="55" t="n">
        <f aca="false">IF(COUNT(K1043)=0,50,IF(K1043&lt;20,100,IF(K1043&lt;=25,50,0)))</f>
        <v>50</v>
      </c>
      <c r="Q1043" s="54"/>
      <c r="R1043" s="47"/>
      <c r="S1043" s="51" t="n">
        <f aca="false">$E1043/$E1042-1</f>
        <v>0.00680575583446963</v>
      </c>
      <c r="T1043" s="56" t="n">
        <f aca="false">$K1043/$K1042-1</f>
        <v>-0.00792253521126762</v>
      </c>
      <c r="V1043" s="57"/>
      <c r="W1043" s="57"/>
      <c r="Y1043" s="1" t="str">
        <f aca="false">IF(AX1043&gt;=70,"EASY",IF(AX1043&gt;40,"UNCERTAIN","HARD"))</f>
        <v>EASY</v>
      </c>
      <c r="AA1043" s="58" t="n">
        <f aca="false">IF($A1043&lt;200,"",AVERAGE($E994:$E1043)/AVERAGE($E844:$E1043)-1)</f>
        <v>0.157144396358295</v>
      </c>
      <c r="AB1043" s="59" t="n">
        <f aca="false">LOOKUP($B1043,07_L1政策步階!$A$4:$A$14,07_L1政策步階!$C$4:$C$14)</f>
        <v>1</v>
      </c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9" t="n">
        <f aca="false">IF(ISNUMBER($AA1043),IF($AA1043&gt;=0.005,100,IF($AA1043&gt;=-0.015,50,0)),"")</f>
        <v>100</v>
      </c>
      <c r="AM1043" s="59" t="n">
        <f aca="false">IF(ISNUMBER($AB1043),IF($AB1043=1,100,IF($AB1043=0,50,0)),"")</f>
        <v>100</v>
      </c>
      <c r="AN1043" s="0" t="str">
        <f aca="false">IF(ISNUMBER($AC1043),IF($AC1043&gt;=0.001,100,IF($AC1043&gt;=-0.003,50,0)),"")</f>
        <v/>
      </c>
      <c r="AO1043" s="0" t="str">
        <f aca="false">IF(ISNUMBER($AD1043),IF($AD1043&gt;=0.04,100,IF($AD1043&gt;=0,50,0)),"")</f>
        <v/>
      </c>
      <c r="AP1043" s="0" t="str">
        <f aca="false">IF(ISNUMBER($AE1043),IF($AE1043&gt;=25,100,IF($AE1043&gt;=-75,50,0)),"")</f>
        <v/>
      </c>
      <c r="AQ1043" s="0" t="str">
        <f aca="false">IF(ISNUMBER($AF1043),IF($AF1043&gt;0,100,IF($AF1043&gt;=-50,50,0)),"")</f>
        <v/>
      </c>
      <c r="AR1043" s="0" t="str">
        <f aca="false">IF(ISNUMBER($AG1043),IF($AG1043=1,100,IF($AG1043=0,50,0)),"")</f>
        <v/>
      </c>
      <c r="AS1043" s="0" t="str">
        <f aca="false">IF(ISNUMBER($AH1043),IF($AH1043&lt;0,100,IF($AH1043&lt;=20,50,0)),"")</f>
        <v/>
      </c>
      <c r="AT1043" s="0" t="str">
        <f aca="false">IF(ISNUMBER($AI1043),IF($AI1043&lt;0.95,100,IF($AI1043&lt;=1,50,0)),"")</f>
        <v/>
      </c>
      <c r="AU1043" s="0" t="str">
        <f aca="false">IF(ISNUMBER($AJ1043),IF($AJ1043&lt;30,0,IF($AJ1043&lt;40,50,IF($AJ1043&lt;=90,100,50))),"")</f>
        <v/>
      </c>
      <c r="AV1043" s="0" t="str">
        <f aca="false">IF(ISNUMBER($AK1043),IF($AK1043&gt;-0.2,100,IF($AK1043&gt;=-0.4,50,0)),"")</f>
        <v/>
      </c>
      <c r="AW1043" s="59" t="n">
        <f aca="false">01_指標庫!$H$4*ISNUMBER($F1043)+01_指標庫!$H$5*ISNUMBER($AA1043)+01_指標庫!$H$6*ISNUMBER($G1043)+01_指標庫!$H$7*ISNUMBER($H1043)+01_指標庫!$H$8*ISNUMBER($AF1043)+01_指標庫!$H$9*ISNUMBER($AG1043)+01_指標庫!$H$10*ISNUMBER($AB1043)+01_指標庫!$H$11*ISNUMBER($AC1043)+01_指標庫!$H$12*ISNUMBER($AD1043)+01_指標庫!$H$13*ISNUMBER($AE1043)+01_指標庫!$H$14*ISNUMBER($I1043)+01_指標庫!$H$15*ISNUMBER($AH1043)+01_指標庫!$H$16*ISNUMBER($K1043)+01_指標庫!$H$17*ISNUMBER($AI1043)+01_指標庫!$H$18*ISNUMBER($AJ1043)+01_指標庫!$H$19*ISNUMBER($AK1043)+01_指標庫!$H$20*ISNUMBER($BB1043)+01_指標庫!$H$21*ISNUMBER($BC1043)</f>
        <v>51</v>
      </c>
      <c r="AX1043" s="59" t="n">
        <f aca="false">IF(AW1043=0,50,ROUND((01_指標庫!$H$4*IF(ISNUMBER($F1043),L1043,0)+01_指標庫!$H$5*IF(ISNUMBER($AA1043),AL1043,0)+01_指標庫!$H$6*IF(ISNUMBER($G1043),M1043,0)+01_指標庫!$H$7*IF(ISNUMBER($H1043),N1043,0)+01_指標庫!$H$8*IF(ISNUMBER($AF1043),AQ1043,0)+01_指標庫!$H$9*IF(ISNUMBER($AG1043),AR1043,0)+01_指標庫!$H$10*IF(ISNUMBER($AB1043),AM1043,0)+01_指標庫!$H$11*IF(ISNUMBER($AC1043),AN1043,0)+01_指標庫!$H$12*IF(ISNUMBER($AD1043),AO1043,0)+01_指標庫!$H$13*IF(ISNUMBER($AE1043),AP1043,0)+01_指標庫!$H$14*IF(ISNUMBER($I1043),O1043,0)+01_指標庫!$H$15*IF(ISNUMBER($AH1043),AS1043,0)+01_指標庫!$H$16*IF(ISNUMBER($K1043),P1043,0)+01_指標庫!$H$17*IF(ISNUMBER($AI1043),AT1043,0)+01_指標庫!$H$18*IF(ISNUMBER($AJ1043),AU1043,0)+01_指標庫!$H$19*IF(ISNUMBER($AK1043),AV1043,0)+01_指標庫!$H$20*IF(ISNUMBER($BB1043),BB1043,0)+01_指標庫!$H$21*IF(ISNUMBER($BC1043),BC1043,0))/AW1043,1))</f>
        <v>78.4</v>
      </c>
      <c r="AY1043" s="60"/>
      <c r="AZ1043" s="60"/>
      <c r="BA1043" s="58" t="n">
        <f aca="false">AVERAGE($E1039:$E1043)/AVERAGE($E1034:$E1043)-1</f>
        <v>0.0140147256574739</v>
      </c>
      <c r="BB1043" s="59" t="n">
        <f aca="false">IF(ISNUMBER($BA1043),IF(OR($S1043&lt;=-0.03,$BA1043&lt;-0.003),0,IF(OR($S1043&lt;=-0.02,$BA1043&lt;0.01),50,100)),"")</f>
        <v>100</v>
      </c>
      <c r="BC1043" s="0" t="str">
        <f aca="false">IF(OR(COUNT($AZ1043)=0,COUNT($AZ1042)=0),"",IF(OR($AY1043/$AZ1042-1&lt;=-0.03,$AZ1043/$AZ1042-1&lt;=-0.045,IF(COUNT($AZ1034:$AZ1043)=10,AVERAGE($AZ1039:$AZ1043)/AVERAGE($AZ1034:$AZ1043)-1&lt;-0.01,FALSE())),0,IF(OR($AZ1043/$AZ1042-1&lt;=-0.02,IF(COUNT($AZ1034:$AZ1043)=10,AVERAGE($AZ1039:$AZ1043)/AVERAGE($AZ1034:$AZ1043)-1&lt;0.005,FALSE())),50,100)))</f>
        <v/>
      </c>
    </row>
    <row r="1044" customFormat="false" ht="15" hidden="false" customHeight="true" outlineLevel="0" collapsed="false">
      <c r="A1044" s="47" t="n">
        <v>1040</v>
      </c>
      <c r="B1044" s="48" t="n">
        <v>44067</v>
      </c>
      <c r="C1044" s="47" t="n">
        <v>2020</v>
      </c>
      <c r="D1044" s="49" t="s">
        <v>236</v>
      </c>
      <c r="E1044" s="50" t="n">
        <v>11626.17</v>
      </c>
      <c r="F1044" s="51" t="n">
        <v>0.260924</v>
      </c>
      <c r="G1044" s="51" t="n">
        <v>0</v>
      </c>
      <c r="H1044" s="52" t="n">
        <v>0.8367</v>
      </c>
      <c r="I1044" s="53" t="n">
        <v>517</v>
      </c>
      <c r="J1044" s="47" t="s">
        <v>235</v>
      </c>
      <c r="K1044" s="54" t="n">
        <v>22.37</v>
      </c>
      <c r="L1044" s="55" t="n">
        <f aca="false">IF(COUNT(F1044)=0,50,IF(F1044&gt;=0,100,IF(F1044&gt;=-0.02,50,0)))</f>
        <v>100</v>
      </c>
      <c r="M1044" s="55" t="n">
        <f aca="false">IF(COUNT(G1044)=0,50,IF(G1044&gt;-0.06,100,IF(G1044&gt;-0.15,50,0)))</f>
        <v>100</v>
      </c>
      <c r="N1044" s="55" t="n">
        <f aca="false">IF(COUNT(H1044)=0,50,IF(H1044&gt;=0.6,100,IF(H1044&gt;=0.4,50,0)))</f>
        <v>100</v>
      </c>
      <c r="O1044" s="55" t="n">
        <f aca="false">IF(COUNT(I1044)=0,50,IF(J1044="proxy_vix",50,IF(I1044&lt;350,100,IF(I1044&lt;=450,50,0))))</f>
        <v>0</v>
      </c>
      <c r="P1044" s="55" t="n">
        <f aca="false">IF(COUNT(K1044)=0,50,IF(K1044&lt;20,100,IF(K1044&lt;=25,50,0)))</f>
        <v>50</v>
      </c>
      <c r="Q1044" s="54"/>
      <c r="R1044" s="47"/>
      <c r="S1044" s="51" t="n">
        <f aca="false">$E1044/$E1043-1</f>
        <v>0.00614530651241529</v>
      </c>
      <c r="T1044" s="56" t="n">
        <f aca="false">$K1044/$K1043-1</f>
        <v>-0.00754214729369995</v>
      </c>
      <c r="V1044" s="57"/>
      <c r="W1044" s="57"/>
      <c r="Y1044" s="1" t="str">
        <f aca="false">IF(AX1044&gt;=70,"EASY",IF(AX1044&gt;40,"UNCERTAIN","HARD"))</f>
        <v>EASY</v>
      </c>
      <c r="AA1044" s="58" t="n">
        <f aca="false">IF($A1044&lt;200,"",AVERAGE($E995:$E1044)/AVERAGE($E845:$E1044)-1)</f>
        <v>0.159248649761873</v>
      </c>
      <c r="AB1044" s="59" t="n">
        <f aca="false">LOOKUP($B1044,07_L1政策步階!$A$4:$A$14,07_L1政策步階!$C$4:$C$14)</f>
        <v>1</v>
      </c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9" t="n">
        <f aca="false">IF(ISNUMBER($AA1044),IF($AA1044&gt;=0.005,100,IF($AA1044&gt;=-0.015,50,0)),"")</f>
        <v>100</v>
      </c>
      <c r="AM1044" s="59" t="n">
        <f aca="false">IF(ISNUMBER($AB1044),IF($AB1044=1,100,IF($AB1044=0,50,0)),"")</f>
        <v>100</v>
      </c>
      <c r="AN1044" s="0" t="str">
        <f aca="false">IF(ISNUMBER($AC1044),IF($AC1044&gt;=0.001,100,IF($AC1044&gt;=-0.003,50,0)),"")</f>
        <v/>
      </c>
      <c r="AO1044" s="0" t="str">
        <f aca="false">IF(ISNUMBER($AD1044),IF($AD1044&gt;=0.04,100,IF($AD1044&gt;=0,50,0)),"")</f>
        <v/>
      </c>
      <c r="AP1044" s="0" t="str">
        <f aca="false">IF(ISNUMBER($AE1044),IF($AE1044&gt;=25,100,IF($AE1044&gt;=-75,50,0)),"")</f>
        <v/>
      </c>
      <c r="AQ1044" s="0" t="str">
        <f aca="false">IF(ISNUMBER($AF1044),IF($AF1044&gt;0,100,IF($AF1044&gt;=-50,50,0)),"")</f>
        <v/>
      </c>
      <c r="AR1044" s="0" t="str">
        <f aca="false">IF(ISNUMBER($AG1044),IF($AG1044=1,100,IF($AG1044=0,50,0)),"")</f>
        <v/>
      </c>
      <c r="AS1044" s="0" t="str">
        <f aca="false">IF(ISNUMBER($AH1044),IF($AH1044&lt;0,100,IF($AH1044&lt;=20,50,0)),"")</f>
        <v/>
      </c>
      <c r="AT1044" s="0" t="str">
        <f aca="false">IF(ISNUMBER($AI1044),IF($AI1044&lt;0.95,100,IF($AI1044&lt;=1,50,0)),"")</f>
        <v/>
      </c>
      <c r="AU1044" s="0" t="str">
        <f aca="false">IF(ISNUMBER($AJ1044),IF($AJ1044&lt;30,0,IF($AJ1044&lt;40,50,IF($AJ1044&lt;=90,100,50))),"")</f>
        <v/>
      </c>
      <c r="AV1044" s="0" t="str">
        <f aca="false">IF(ISNUMBER($AK1044),IF($AK1044&gt;-0.2,100,IF($AK1044&gt;=-0.4,50,0)),"")</f>
        <v/>
      </c>
      <c r="AW1044" s="59" t="n">
        <f aca="false">01_指標庫!$H$4*ISNUMBER($F1044)+01_指標庫!$H$5*ISNUMBER($AA1044)+01_指標庫!$H$6*ISNUMBER($G1044)+01_指標庫!$H$7*ISNUMBER($H1044)+01_指標庫!$H$8*ISNUMBER($AF1044)+01_指標庫!$H$9*ISNUMBER($AG1044)+01_指標庫!$H$10*ISNUMBER($AB1044)+01_指標庫!$H$11*ISNUMBER($AC1044)+01_指標庫!$H$12*ISNUMBER($AD1044)+01_指標庫!$H$13*ISNUMBER($AE1044)+01_指標庫!$H$14*ISNUMBER($I1044)+01_指標庫!$H$15*ISNUMBER($AH1044)+01_指標庫!$H$16*ISNUMBER($K1044)+01_指標庫!$H$17*ISNUMBER($AI1044)+01_指標庫!$H$18*ISNUMBER($AJ1044)+01_指標庫!$H$19*ISNUMBER($AK1044)+01_指標庫!$H$20*ISNUMBER($BB1044)+01_指標庫!$H$21*ISNUMBER($BC1044)</f>
        <v>51</v>
      </c>
      <c r="AX1044" s="59" t="n">
        <f aca="false">IF(AW1044=0,50,ROUND((01_指標庫!$H$4*IF(ISNUMBER($F1044),L1044,0)+01_指標庫!$H$5*IF(ISNUMBER($AA1044),AL1044,0)+01_指標庫!$H$6*IF(ISNUMBER($G1044),M1044,0)+01_指標庫!$H$7*IF(ISNUMBER($H1044),N1044,0)+01_指標庫!$H$8*IF(ISNUMBER($AF1044),AQ1044,0)+01_指標庫!$H$9*IF(ISNUMBER($AG1044),AR1044,0)+01_指標庫!$H$10*IF(ISNUMBER($AB1044),AM1044,0)+01_指標庫!$H$11*IF(ISNUMBER($AC1044),AN1044,0)+01_指標庫!$H$12*IF(ISNUMBER($AD1044),AO1044,0)+01_指標庫!$H$13*IF(ISNUMBER($AE1044),AP1044,0)+01_指標庫!$H$14*IF(ISNUMBER($I1044),O1044,0)+01_指標庫!$H$15*IF(ISNUMBER($AH1044),AS1044,0)+01_指標庫!$H$16*IF(ISNUMBER($K1044),P1044,0)+01_指標庫!$H$17*IF(ISNUMBER($AI1044),AT1044,0)+01_指標庫!$H$18*IF(ISNUMBER($AJ1044),AU1044,0)+01_指標庫!$H$19*IF(ISNUMBER($AK1044),AV1044,0)+01_指標庫!$H$20*IF(ISNUMBER($BB1044),BB1044,0)+01_指標庫!$H$21*IF(ISNUMBER($BC1044),BC1044,0))/AW1044,1))</f>
        <v>78.4</v>
      </c>
      <c r="AY1044" s="60"/>
      <c r="AZ1044" s="60"/>
      <c r="BA1044" s="58" t="n">
        <f aca="false">AVERAGE($E1040:$E1044)/AVERAGE($E1035:$E1044)-1</f>
        <v>0.0151348304388736</v>
      </c>
      <c r="BB1044" s="59" t="n">
        <f aca="false">IF(ISNUMBER($BA1044),IF(OR($S1044&lt;=-0.03,$BA1044&lt;-0.003),0,IF(OR($S1044&lt;=-0.02,$BA1044&lt;0.01),50,100)),"")</f>
        <v>100</v>
      </c>
      <c r="BC1044" s="0" t="str">
        <f aca="false">IF(OR(COUNT($AZ1044)=0,COUNT($AZ1043)=0),"",IF(OR($AY1044/$AZ1043-1&lt;=-0.03,$AZ1044/$AZ1043-1&lt;=-0.045,IF(COUNT($AZ1035:$AZ1044)=10,AVERAGE($AZ1040:$AZ1044)/AVERAGE($AZ1035:$AZ1044)-1&lt;-0.01,FALSE())),0,IF(OR($AZ1044/$AZ1043-1&lt;=-0.02,IF(COUNT($AZ1035:$AZ1044)=10,AVERAGE($AZ1040:$AZ1044)/AVERAGE($AZ1035:$AZ1044)-1&lt;0.005,FALSE())),50,100)))</f>
        <v/>
      </c>
    </row>
    <row r="1045" customFormat="false" ht="15" hidden="false" customHeight="true" outlineLevel="0" collapsed="false">
      <c r="A1045" s="47" t="n">
        <v>1041</v>
      </c>
      <c r="B1045" s="48" t="n">
        <v>44068</v>
      </c>
      <c r="C1045" s="47" t="n">
        <v>2020</v>
      </c>
      <c r="D1045" s="49" t="s">
        <v>237</v>
      </c>
      <c r="E1045" s="50" t="n">
        <v>11721.81</v>
      </c>
      <c r="F1045" s="51" t="n">
        <v>0.268887</v>
      </c>
      <c r="G1045" s="51" t="n">
        <v>0</v>
      </c>
      <c r="H1045" s="52" t="n">
        <v>0.8367</v>
      </c>
      <c r="I1045" s="53" t="n">
        <v>507</v>
      </c>
      <c r="J1045" s="47" t="s">
        <v>235</v>
      </c>
      <c r="K1045" s="54" t="n">
        <v>22.03</v>
      </c>
      <c r="L1045" s="55" t="n">
        <f aca="false">IF(COUNT(F1045)=0,50,IF(F1045&gt;=0,100,IF(F1045&gt;=-0.02,50,0)))</f>
        <v>100</v>
      </c>
      <c r="M1045" s="55" t="n">
        <f aca="false">IF(COUNT(G1045)=0,50,IF(G1045&gt;-0.06,100,IF(G1045&gt;-0.15,50,0)))</f>
        <v>100</v>
      </c>
      <c r="N1045" s="55" t="n">
        <f aca="false">IF(COUNT(H1045)=0,50,IF(H1045&gt;=0.6,100,IF(H1045&gt;=0.4,50,0)))</f>
        <v>100</v>
      </c>
      <c r="O1045" s="55" t="n">
        <f aca="false">IF(COUNT(I1045)=0,50,IF(J1045="proxy_vix",50,IF(I1045&lt;350,100,IF(I1045&lt;=450,50,0))))</f>
        <v>0</v>
      </c>
      <c r="P1045" s="55" t="n">
        <f aca="false">IF(COUNT(K1045)=0,50,IF(K1045&lt;20,100,IF(K1045&lt;=25,50,0)))</f>
        <v>50</v>
      </c>
      <c r="Q1045" s="54"/>
      <c r="R1045" s="47"/>
      <c r="S1045" s="51" t="n">
        <f aca="false">$E1045/$E1044-1</f>
        <v>0.00822626884003919</v>
      </c>
      <c r="T1045" s="56" t="n">
        <f aca="false">$K1045/$K1044-1</f>
        <v>-0.0151989271345552</v>
      </c>
      <c r="V1045" s="57"/>
      <c r="W1045" s="57"/>
      <c r="Y1045" s="1" t="str">
        <f aca="false">IF(AX1045&gt;=70,"EASY",IF(AX1045&gt;40,"UNCERTAIN","HARD"))</f>
        <v>EASY</v>
      </c>
      <c r="AA1045" s="58" t="n">
        <f aca="false">IF($A1045&lt;200,"",AVERAGE($E996:$E1045)/AVERAGE($E846:$E1045)-1)</f>
        <v>0.161261996669599</v>
      </c>
      <c r="AB1045" s="59" t="n">
        <f aca="false">LOOKUP($B1045,07_L1政策步階!$A$4:$A$14,07_L1政策步階!$C$4:$C$14)</f>
        <v>1</v>
      </c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9" t="n">
        <f aca="false">IF(ISNUMBER($AA1045),IF($AA1045&gt;=0.005,100,IF($AA1045&gt;=-0.015,50,0)),"")</f>
        <v>100</v>
      </c>
      <c r="AM1045" s="59" t="n">
        <f aca="false">IF(ISNUMBER($AB1045),IF($AB1045=1,100,IF($AB1045=0,50,0)),"")</f>
        <v>100</v>
      </c>
      <c r="AN1045" s="0" t="str">
        <f aca="false">IF(ISNUMBER($AC1045),IF($AC1045&gt;=0.001,100,IF($AC1045&gt;=-0.003,50,0)),"")</f>
        <v/>
      </c>
      <c r="AO1045" s="0" t="str">
        <f aca="false">IF(ISNUMBER($AD1045),IF($AD1045&gt;=0.04,100,IF($AD1045&gt;=0,50,0)),"")</f>
        <v/>
      </c>
      <c r="AP1045" s="0" t="str">
        <f aca="false">IF(ISNUMBER($AE1045),IF($AE1045&gt;=25,100,IF($AE1045&gt;=-75,50,0)),"")</f>
        <v/>
      </c>
      <c r="AQ1045" s="0" t="str">
        <f aca="false">IF(ISNUMBER($AF1045),IF($AF1045&gt;0,100,IF($AF1045&gt;=-50,50,0)),"")</f>
        <v/>
      </c>
      <c r="AR1045" s="0" t="str">
        <f aca="false">IF(ISNUMBER($AG1045),IF($AG1045=1,100,IF($AG1045=0,50,0)),"")</f>
        <v/>
      </c>
      <c r="AS1045" s="0" t="str">
        <f aca="false">IF(ISNUMBER($AH1045),IF($AH1045&lt;0,100,IF($AH1045&lt;=20,50,0)),"")</f>
        <v/>
      </c>
      <c r="AT1045" s="0" t="str">
        <f aca="false">IF(ISNUMBER($AI1045),IF($AI1045&lt;0.95,100,IF($AI1045&lt;=1,50,0)),"")</f>
        <v/>
      </c>
      <c r="AU1045" s="0" t="str">
        <f aca="false">IF(ISNUMBER($AJ1045),IF($AJ1045&lt;30,0,IF($AJ1045&lt;40,50,IF($AJ1045&lt;=90,100,50))),"")</f>
        <v/>
      </c>
      <c r="AV1045" s="0" t="str">
        <f aca="false">IF(ISNUMBER($AK1045),IF($AK1045&gt;-0.2,100,IF($AK1045&gt;=-0.4,50,0)),"")</f>
        <v/>
      </c>
      <c r="AW1045" s="59" t="n">
        <f aca="false">01_指標庫!$H$4*ISNUMBER($F1045)+01_指標庫!$H$5*ISNUMBER($AA1045)+01_指標庫!$H$6*ISNUMBER($G1045)+01_指標庫!$H$7*ISNUMBER($H1045)+01_指標庫!$H$8*ISNUMBER($AF1045)+01_指標庫!$H$9*ISNUMBER($AG1045)+01_指標庫!$H$10*ISNUMBER($AB1045)+01_指標庫!$H$11*ISNUMBER($AC1045)+01_指標庫!$H$12*ISNUMBER($AD1045)+01_指標庫!$H$13*ISNUMBER($AE1045)+01_指標庫!$H$14*ISNUMBER($I1045)+01_指標庫!$H$15*ISNUMBER($AH1045)+01_指標庫!$H$16*ISNUMBER($K1045)+01_指標庫!$H$17*ISNUMBER($AI1045)+01_指標庫!$H$18*ISNUMBER($AJ1045)+01_指標庫!$H$19*ISNUMBER($AK1045)+01_指標庫!$H$20*ISNUMBER($BB1045)+01_指標庫!$H$21*ISNUMBER($BC1045)</f>
        <v>51</v>
      </c>
      <c r="AX1045" s="59" t="n">
        <f aca="false">IF(AW1045=0,50,ROUND((01_指標庫!$H$4*IF(ISNUMBER($F1045),L1045,0)+01_指標庫!$H$5*IF(ISNUMBER($AA1045),AL1045,0)+01_指標庫!$H$6*IF(ISNUMBER($G1045),M1045,0)+01_指標庫!$H$7*IF(ISNUMBER($H1045),N1045,0)+01_指標庫!$H$8*IF(ISNUMBER($AF1045),AQ1045,0)+01_指標庫!$H$9*IF(ISNUMBER($AG1045),AR1045,0)+01_指標庫!$H$10*IF(ISNUMBER($AB1045),AM1045,0)+01_指標庫!$H$11*IF(ISNUMBER($AC1045),AN1045,0)+01_指標庫!$H$12*IF(ISNUMBER($AD1045),AO1045,0)+01_指標庫!$H$13*IF(ISNUMBER($AE1045),AP1045,0)+01_指標庫!$H$14*IF(ISNUMBER($I1045),O1045,0)+01_指標庫!$H$15*IF(ISNUMBER($AH1045),AS1045,0)+01_指標庫!$H$16*IF(ISNUMBER($K1045),P1045,0)+01_指標庫!$H$17*IF(ISNUMBER($AI1045),AT1045,0)+01_指標庫!$H$18*IF(ISNUMBER($AJ1045),AU1045,0)+01_指標庫!$H$19*IF(ISNUMBER($AK1045),AV1045,0)+01_指標庫!$H$20*IF(ISNUMBER($BB1045),BB1045,0)+01_指標庫!$H$21*IF(ISNUMBER($BC1045),BC1045,0))/AW1045,1))</f>
        <v>78.4</v>
      </c>
      <c r="AY1045" s="60"/>
      <c r="AZ1045" s="60"/>
      <c r="BA1045" s="58" t="n">
        <f aca="false">AVERAGE($E1041:$E1045)/AVERAGE($E1036:$E1045)-1</f>
        <v>0.0132648186179682</v>
      </c>
      <c r="BB1045" s="59" t="n">
        <f aca="false">IF(ISNUMBER($BA1045),IF(OR($S1045&lt;=-0.03,$BA1045&lt;-0.003),0,IF(OR($S1045&lt;=-0.02,$BA1045&lt;0.01),50,100)),"")</f>
        <v>100</v>
      </c>
      <c r="BC1045" s="0" t="str">
        <f aca="false">IF(OR(COUNT($AZ1045)=0,COUNT($AZ1044)=0),"",IF(OR($AY1045/$AZ1044-1&lt;=-0.03,$AZ1045/$AZ1044-1&lt;=-0.045,IF(COUNT($AZ1036:$AZ1045)=10,AVERAGE($AZ1041:$AZ1045)/AVERAGE($AZ1036:$AZ1045)-1&lt;-0.01,FALSE())),0,IF(OR($AZ1045/$AZ1044-1&lt;=-0.02,IF(COUNT($AZ1036:$AZ1045)=10,AVERAGE($AZ1041:$AZ1045)/AVERAGE($AZ1036:$AZ1045)-1&lt;0.005,FALSE())),50,100)))</f>
        <v/>
      </c>
    </row>
    <row r="1046" customFormat="false" ht="15" hidden="false" customHeight="true" outlineLevel="0" collapsed="false">
      <c r="A1046" s="47" t="n">
        <v>1042</v>
      </c>
      <c r="B1046" s="48" t="n">
        <v>44069</v>
      </c>
      <c r="C1046" s="47" t="n">
        <v>2020</v>
      </c>
      <c r="D1046" s="49" t="s">
        <v>238</v>
      </c>
      <c r="E1046" s="50" t="n">
        <v>11971.94</v>
      </c>
      <c r="F1046" s="51" t="n">
        <v>0.293363</v>
      </c>
      <c r="G1046" s="51" t="n">
        <v>0</v>
      </c>
      <c r="H1046" s="52" t="n">
        <v>0.8367</v>
      </c>
      <c r="I1046" s="53" t="n">
        <v>502</v>
      </c>
      <c r="J1046" s="47" t="s">
        <v>235</v>
      </c>
      <c r="K1046" s="54" t="n">
        <v>23.27</v>
      </c>
      <c r="L1046" s="55" t="n">
        <f aca="false">IF(COUNT(F1046)=0,50,IF(F1046&gt;=0,100,IF(F1046&gt;=-0.02,50,0)))</f>
        <v>100</v>
      </c>
      <c r="M1046" s="55" t="n">
        <f aca="false">IF(COUNT(G1046)=0,50,IF(G1046&gt;-0.06,100,IF(G1046&gt;-0.15,50,0)))</f>
        <v>100</v>
      </c>
      <c r="N1046" s="55" t="n">
        <f aca="false">IF(COUNT(H1046)=0,50,IF(H1046&gt;=0.6,100,IF(H1046&gt;=0.4,50,0)))</f>
        <v>100</v>
      </c>
      <c r="O1046" s="55" t="n">
        <f aca="false">IF(COUNT(I1046)=0,50,IF(J1046="proxy_vix",50,IF(I1046&lt;350,100,IF(I1046&lt;=450,50,0))))</f>
        <v>0</v>
      </c>
      <c r="P1046" s="55" t="n">
        <f aca="false">IF(COUNT(K1046)=0,50,IF(K1046&lt;20,100,IF(K1046&lt;=25,50,0)))</f>
        <v>50</v>
      </c>
      <c r="Q1046" s="54"/>
      <c r="R1046" s="47"/>
      <c r="S1046" s="51" t="n">
        <f aca="false">$E1046/$E1045-1</f>
        <v>0.0213388546649367</v>
      </c>
      <c r="T1046" s="56" t="n">
        <f aca="false">$K1046/$K1045-1</f>
        <v>0.0562868815251929</v>
      </c>
      <c r="V1046" s="57"/>
      <c r="W1046" s="57"/>
      <c r="Y1046" s="1" t="str">
        <f aca="false">IF(AX1046&gt;=70,"EASY",IF(AX1046&gt;40,"UNCERTAIN","HARD"))</f>
        <v>EASY</v>
      </c>
      <c r="AA1046" s="58" t="n">
        <f aca="false">IF($A1046&lt;200,"",AVERAGE($E997:$E1046)/AVERAGE($E847:$E1046)-1)</f>
        <v>0.163301101254719</v>
      </c>
      <c r="AB1046" s="59" t="n">
        <f aca="false">LOOKUP($B1046,07_L1政策步階!$A$4:$A$14,07_L1政策步階!$C$4:$C$14)</f>
        <v>1</v>
      </c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9" t="n">
        <f aca="false">IF(ISNUMBER($AA1046),IF($AA1046&gt;=0.005,100,IF($AA1046&gt;=-0.015,50,0)),"")</f>
        <v>100</v>
      </c>
      <c r="AM1046" s="59" t="n">
        <f aca="false">IF(ISNUMBER($AB1046),IF($AB1046=1,100,IF($AB1046=0,50,0)),"")</f>
        <v>100</v>
      </c>
      <c r="AN1046" s="0" t="str">
        <f aca="false">IF(ISNUMBER($AC1046),IF($AC1046&gt;=0.001,100,IF($AC1046&gt;=-0.003,50,0)),"")</f>
        <v/>
      </c>
      <c r="AO1046" s="0" t="str">
        <f aca="false">IF(ISNUMBER($AD1046),IF($AD1046&gt;=0.04,100,IF($AD1046&gt;=0,50,0)),"")</f>
        <v/>
      </c>
      <c r="AP1046" s="0" t="str">
        <f aca="false">IF(ISNUMBER($AE1046),IF($AE1046&gt;=25,100,IF($AE1046&gt;=-75,50,0)),"")</f>
        <v/>
      </c>
      <c r="AQ1046" s="0" t="str">
        <f aca="false">IF(ISNUMBER($AF1046),IF($AF1046&gt;0,100,IF($AF1046&gt;=-50,50,0)),"")</f>
        <v/>
      </c>
      <c r="AR1046" s="0" t="str">
        <f aca="false">IF(ISNUMBER($AG1046),IF($AG1046=1,100,IF($AG1046=0,50,0)),"")</f>
        <v/>
      </c>
      <c r="AS1046" s="0" t="str">
        <f aca="false">IF(ISNUMBER($AH1046),IF($AH1046&lt;0,100,IF($AH1046&lt;=20,50,0)),"")</f>
        <v/>
      </c>
      <c r="AT1046" s="0" t="str">
        <f aca="false">IF(ISNUMBER($AI1046),IF($AI1046&lt;0.95,100,IF($AI1046&lt;=1,50,0)),"")</f>
        <v/>
      </c>
      <c r="AU1046" s="0" t="str">
        <f aca="false">IF(ISNUMBER($AJ1046),IF($AJ1046&lt;30,0,IF($AJ1046&lt;40,50,IF($AJ1046&lt;=90,100,50))),"")</f>
        <v/>
      </c>
      <c r="AV1046" s="0" t="str">
        <f aca="false">IF(ISNUMBER($AK1046),IF($AK1046&gt;-0.2,100,IF($AK1046&gt;=-0.4,50,0)),"")</f>
        <v/>
      </c>
      <c r="AW1046" s="59" t="n">
        <f aca="false">01_指標庫!$H$4*ISNUMBER($F1046)+01_指標庫!$H$5*ISNUMBER($AA1046)+01_指標庫!$H$6*ISNUMBER($G1046)+01_指標庫!$H$7*ISNUMBER($H1046)+01_指標庫!$H$8*ISNUMBER($AF1046)+01_指標庫!$H$9*ISNUMBER($AG1046)+01_指標庫!$H$10*ISNUMBER($AB1046)+01_指標庫!$H$11*ISNUMBER($AC1046)+01_指標庫!$H$12*ISNUMBER($AD1046)+01_指標庫!$H$13*ISNUMBER($AE1046)+01_指標庫!$H$14*ISNUMBER($I1046)+01_指標庫!$H$15*ISNUMBER($AH1046)+01_指標庫!$H$16*ISNUMBER($K1046)+01_指標庫!$H$17*ISNUMBER($AI1046)+01_指標庫!$H$18*ISNUMBER($AJ1046)+01_指標庫!$H$19*ISNUMBER($AK1046)+01_指標庫!$H$20*ISNUMBER($BB1046)+01_指標庫!$H$21*ISNUMBER($BC1046)</f>
        <v>51</v>
      </c>
      <c r="AX1046" s="59" t="n">
        <f aca="false">IF(AW1046=0,50,ROUND((01_指標庫!$H$4*IF(ISNUMBER($F1046),L1046,0)+01_指標庫!$H$5*IF(ISNUMBER($AA1046),AL1046,0)+01_指標庫!$H$6*IF(ISNUMBER($G1046),M1046,0)+01_指標庫!$H$7*IF(ISNUMBER($H1046),N1046,0)+01_指標庫!$H$8*IF(ISNUMBER($AF1046),AQ1046,0)+01_指標庫!$H$9*IF(ISNUMBER($AG1046),AR1046,0)+01_指標庫!$H$10*IF(ISNUMBER($AB1046),AM1046,0)+01_指標庫!$H$11*IF(ISNUMBER($AC1046),AN1046,0)+01_指標庫!$H$12*IF(ISNUMBER($AD1046),AO1046,0)+01_指標庫!$H$13*IF(ISNUMBER($AE1046),AP1046,0)+01_指標庫!$H$14*IF(ISNUMBER($I1046),O1046,0)+01_指標庫!$H$15*IF(ISNUMBER($AH1046),AS1046,0)+01_指標庫!$H$16*IF(ISNUMBER($K1046),P1046,0)+01_指標庫!$H$17*IF(ISNUMBER($AI1046),AT1046,0)+01_指標庫!$H$18*IF(ISNUMBER($AJ1046),AU1046,0)+01_指標庫!$H$19*IF(ISNUMBER($AK1046),AV1046,0)+01_指標庫!$H$20*IF(ISNUMBER($BB1046),BB1046,0)+01_指標庫!$H$21*IF(ISNUMBER($BC1046),BC1046,0))/AW1046,1))</f>
        <v>78.4</v>
      </c>
      <c r="AY1046" s="60"/>
      <c r="AZ1046" s="60"/>
      <c r="BA1046" s="58" t="n">
        <f aca="false">AVERAGE($E1042:$E1046)/AVERAGE($E1037:$E1046)-1</f>
        <v>0.0174633759248704</v>
      </c>
      <c r="BB1046" s="59" t="n">
        <f aca="false">IF(ISNUMBER($BA1046),IF(OR($S1046&lt;=-0.03,$BA1046&lt;-0.003),0,IF(OR($S1046&lt;=-0.02,$BA1046&lt;0.01),50,100)),"")</f>
        <v>100</v>
      </c>
      <c r="BC1046" s="0" t="str">
        <f aca="false">IF(OR(COUNT($AZ1046)=0,COUNT($AZ1045)=0),"",IF(OR($AY1046/$AZ1045-1&lt;=-0.03,$AZ1046/$AZ1045-1&lt;=-0.045,IF(COUNT($AZ1037:$AZ1046)=10,AVERAGE($AZ1042:$AZ1046)/AVERAGE($AZ1037:$AZ1046)-1&lt;-0.01,FALSE())),0,IF(OR($AZ1046/$AZ1045-1&lt;=-0.02,IF(COUNT($AZ1037:$AZ1046)=10,AVERAGE($AZ1042:$AZ1046)/AVERAGE($AZ1037:$AZ1046)-1&lt;0.005,FALSE())),50,100)))</f>
        <v/>
      </c>
    </row>
    <row r="1047" customFormat="false" ht="15" hidden="false" customHeight="true" outlineLevel="0" collapsed="false">
      <c r="A1047" s="47" t="n">
        <v>1043</v>
      </c>
      <c r="B1047" s="48" t="n">
        <v>44070</v>
      </c>
      <c r="C1047" s="47" t="n">
        <v>2020</v>
      </c>
      <c r="D1047" s="49" t="s">
        <v>239</v>
      </c>
      <c r="E1047" s="50" t="n">
        <v>11926.16</v>
      </c>
      <c r="F1047" s="51" t="n">
        <v>0.285858</v>
      </c>
      <c r="G1047" s="51" t="n">
        <v>-0.003824</v>
      </c>
      <c r="H1047" s="52" t="n">
        <v>0.8367</v>
      </c>
      <c r="I1047" s="53" t="n">
        <v>498</v>
      </c>
      <c r="J1047" s="47" t="s">
        <v>235</v>
      </c>
      <c r="K1047" s="54" t="n">
        <v>24.47</v>
      </c>
      <c r="L1047" s="55" t="n">
        <f aca="false">IF(COUNT(F1047)=0,50,IF(F1047&gt;=0,100,IF(F1047&gt;=-0.02,50,0)))</f>
        <v>100</v>
      </c>
      <c r="M1047" s="55" t="n">
        <f aca="false">IF(COUNT(G1047)=0,50,IF(G1047&gt;-0.06,100,IF(G1047&gt;-0.15,50,0)))</f>
        <v>100</v>
      </c>
      <c r="N1047" s="55" t="n">
        <f aca="false">IF(COUNT(H1047)=0,50,IF(H1047&gt;=0.6,100,IF(H1047&gt;=0.4,50,0)))</f>
        <v>100</v>
      </c>
      <c r="O1047" s="55" t="n">
        <f aca="false">IF(COUNT(I1047)=0,50,IF(J1047="proxy_vix",50,IF(I1047&lt;350,100,IF(I1047&lt;=450,50,0))))</f>
        <v>0</v>
      </c>
      <c r="P1047" s="55" t="n">
        <f aca="false">IF(COUNT(K1047)=0,50,IF(K1047&lt;20,100,IF(K1047&lt;=25,50,0)))</f>
        <v>50</v>
      </c>
      <c r="Q1047" s="54"/>
      <c r="R1047" s="47"/>
      <c r="S1047" s="51" t="n">
        <f aca="false">$E1047/$E1046-1</f>
        <v>-0.00382394165022548</v>
      </c>
      <c r="T1047" s="56" t="n">
        <f aca="false">$K1047/$K1046-1</f>
        <v>0.0515685431886548</v>
      </c>
      <c r="V1047" s="57"/>
      <c r="W1047" s="57"/>
      <c r="Y1047" s="1" t="str">
        <f aca="false">IF(AX1047&gt;=70,"EASY",IF(AX1047&gt;40,"UNCERTAIN","HARD"))</f>
        <v>EASY</v>
      </c>
      <c r="AA1047" s="58" t="n">
        <f aca="false">IF($A1047&lt;200,"",AVERAGE($E998:$E1047)/AVERAGE($E848:$E1047)-1)</f>
        <v>0.165181897910476</v>
      </c>
      <c r="AB1047" s="59" t="n">
        <f aca="false">LOOKUP($B1047,07_L1政策步階!$A$4:$A$14,07_L1政策步階!$C$4:$C$14)</f>
        <v>1</v>
      </c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9" t="n">
        <f aca="false">IF(ISNUMBER($AA1047),IF($AA1047&gt;=0.005,100,IF($AA1047&gt;=-0.015,50,0)),"")</f>
        <v>100</v>
      </c>
      <c r="AM1047" s="59" t="n">
        <f aca="false">IF(ISNUMBER($AB1047),IF($AB1047=1,100,IF($AB1047=0,50,0)),"")</f>
        <v>100</v>
      </c>
      <c r="AN1047" s="0" t="str">
        <f aca="false">IF(ISNUMBER($AC1047),IF($AC1047&gt;=0.001,100,IF($AC1047&gt;=-0.003,50,0)),"")</f>
        <v/>
      </c>
      <c r="AO1047" s="0" t="str">
        <f aca="false">IF(ISNUMBER($AD1047),IF($AD1047&gt;=0.04,100,IF($AD1047&gt;=0,50,0)),"")</f>
        <v/>
      </c>
      <c r="AP1047" s="0" t="str">
        <f aca="false">IF(ISNUMBER($AE1047),IF($AE1047&gt;=25,100,IF($AE1047&gt;=-75,50,0)),"")</f>
        <v/>
      </c>
      <c r="AQ1047" s="0" t="str">
        <f aca="false">IF(ISNUMBER($AF1047),IF($AF1047&gt;0,100,IF($AF1047&gt;=-50,50,0)),"")</f>
        <v/>
      </c>
      <c r="AR1047" s="0" t="str">
        <f aca="false">IF(ISNUMBER($AG1047),IF($AG1047=1,100,IF($AG1047=0,50,0)),"")</f>
        <v/>
      </c>
      <c r="AS1047" s="0" t="str">
        <f aca="false">IF(ISNUMBER($AH1047),IF($AH1047&lt;0,100,IF($AH1047&lt;=20,50,0)),"")</f>
        <v/>
      </c>
      <c r="AT1047" s="0" t="str">
        <f aca="false">IF(ISNUMBER($AI1047),IF($AI1047&lt;0.95,100,IF($AI1047&lt;=1,50,0)),"")</f>
        <v/>
      </c>
      <c r="AU1047" s="0" t="str">
        <f aca="false">IF(ISNUMBER($AJ1047),IF($AJ1047&lt;30,0,IF($AJ1047&lt;40,50,IF($AJ1047&lt;=90,100,50))),"")</f>
        <v/>
      </c>
      <c r="AV1047" s="0" t="str">
        <f aca="false">IF(ISNUMBER($AK1047),IF($AK1047&gt;-0.2,100,IF($AK1047&gt;=-0.4,50,0)),"")</f>
        <v/>
      </c>
      <c r="AW1047" s="59" t="n">
        <f aca="false">01_指標庫!$H$4*ISNUMBER($F1047)+01_指標庫!$H$5*ISNUMBER($AA1047)+01_指標庫!$H$6*ISNUMBER($G1047)+01_指標庫!$H$7*ISNUMBER($H1047)+01_指標庫!$H$8*ISNUMBER($AF1047)+01_指標庫!$H$9*ISNUMBER($AG1047)+01_指標庫!$H$10*ISNUMBER($AB1047)+01_指標庫!$H$11*ISNUMBER($AC1047)+01_指標庫!$H$12*ISNUMBER($AD1047)+01_指標庫!$H$13*ISNUMBER($AE1047)+01_指標庫!$H$14*ISNUMBER($I1047)+01_指標庫!$H$15*ISNUMBER($AH1047)+01_指標庫!$H$16*ISNUMBER($K1047)+01_指標庫!$H$17*ISNUMBER($AI1047)+01_指標庫!$H$18*ISNUMBER($AJ1047)+01_指標庫!$H$19*ISNUMBER($AK1047)+01_指標庫!$H$20*ISNUMBER($BB1047)+01_指標庫!$H$21*ISNUMBER($BC1047)</f>
        <v>51</v>
      </c>
      <c r="AX1047" s="59" t="n">
        <f aca="false">IF(AW1047=0,50,ROUND((01_指標庫!$H$4*IF(ISNUMBER($F1047),L1047,0)+01_指標庫!$H$5*IF(ISNUMBER($AA1047),AL1047,0)+01_指標庫!$H$6*IF(ISNUMBER($G1047),M1047,0)+01_指標庫!$H$7*IF(ISNUMBER($H1047),N1047,0)+01_指標庫!$H$8*IF(ISNUMBER($AF1047),AQ1047,0)+01_指標庫!$H$9*IF(ISNUMBER($AG1047),AR1047,0)+01_指標庫!$H$10*IF(ISNUMBER($AB1047),AM1047,0)+01_指標庫!$H$11*IF(ISNUMBER($AC1047),AN1047,0)+01_指標庫!$H$12*IF(ISNUMBER($AD1047),AO1047,0)+01_指標庫!$H$13*IF(ISNUMBER($AE1047),AP1047,0)+01_指標庫!$H$14*IF(ISNUMBER($I1047),O1047,0)+01_指標庫!$H$15*IF(ISNUMBER($AH1047),AS1047,0)+01_指標庫!$H$16*IF(ISNUMBER($K1047),P1047,0)+01_指標庫!$H$17*IF(ISNUMBER($AI1047),AT1047,0)+01_指標庫!$H$18*IF(ISNUMBER($AJ1047),AU1047,0)+01_指標庫!$H$19*IF(ISNUMBER($AK1047),AV1047,0)+01_指標庫!$H$20*IF(ISNUMBER($BB1047),BB1047,0)+01_指標庫!$H$21*IF(ISNUMBER($BC1047),BC1047,0))/AW1047,1))</f>
        <v>78.4</v>
      </c>
      <c r="AY1047" s="60"/>
      <c r="AZ1047" s="60"/>
      <c r="BA1047" s="58" t="n">
        <f aca="false">AVERAGE($E1043:$E1047)/AVERAGE($E1038:$E1047)-1</f>
        <v>0.0186532613800485</v>
      </c>
      <c r="BB1047" s="59" t="n">
        <f aca="false">IF(ISNUMBER($BA1047),IF(OR($S1047&lt;=-0.03,$BA1047&lt;-0.003),0,IF(OR($S1047&lt;=-0.02,$BA1047&lt;0.01),50,100)),"")</f>
        <v>100</v>
      </c>
      <c r="BC1047" s="0" t="str">
        <f aca="false">IF(OR(COUNT($AZ1047)=0,COUNT($AZ1046)=0),"",IF(OR($AY1047/$AZ1046-1&lt;=-0.03,$AZ1047/$AZ1046-1&lt;=-0.045,IF(COUNT($AZ1038:$AZ1047)=10,AVERAGE($AZ1043:$AZ1047)/AVERAGE($AZ1038:$AZ1047)-1&lt;-0.01,FALSE())),0,IF(OR($AZ1047/$AZ1046-1&lt;=-0.02,IF(COUNT($AZ1038:$AZ1047)=10,AVERAGE($AZ1043:$AZ1047)/AVERAGE($AZ1038:$AZ1047)-1&lt;0.005,FALSE())),50,100)))</f>
        <v/>
      </c>
    </row>
    <row r="1048" customFormat="false" ht="15" hidden="false" customHeight="true" outlineLevel="0" collapsed="false">
      <c r="A1048" s="47" t="n">
        <v>1044</v>
      </c>
      <c r="B1048" s="48" t="n">
        <v>44071</v>
      </c>
      <c r="C1048" s="47" t="n">
        <v>2020</v>
      </c>
      <c r="D1048" s="49" t="s">
        <v>234</v>
      </c>
      <c r="E1048" s="50" t="n">
        <v>11995.85</v>
      </c>
      <c r="F1048" s="51" t="n">
        <v>0.290775</v>
      </c>
      <c r="G1048" s="51" t="n">
        <v>0</v>
      </c>
      <c r="H1048" s="52" t="n">
        <v>0.8367</v>
      </c>
      <c r="I1048" s="53" t="n">
        <v>500</v>
      </c>
      <c r="J1048" s="47" t="s">
        <v>235</v>
      </c>
      <c r="K1048" s="54" t="n">
        <v>22.96</v>
      </c>
      <c r="L1048" s="55" t="n">
        <f aca="false">IF(COUNT(F1048)=0,50,IF(F1048&gt;=0,100,IF(F1048&gt;=-0.02,50,0)))</f>
        <v>100</v>
      </c>
      <c r="M1048" s="55" t="n">
        <f aca="false">IF(COUNT(G1048)=0,50,IF(G1048&gt;-0.06,100,IF(G1048&gt;-0.15,50,0)))</f>
        <v>100</v>
      </c>
      <c r="N1048" s="55" t="n">
        <f aca="false">IF(COUNT(H1048)=0,50,IF(H1048&gt;=0.6,100,IF(H1048&gt;=0.4,50,0)))</f>
        <v>100</v>
      </c>
      <c r="O1048" s="55" t="n">
        <f aca="false">IF(COUNT(I1048)=0,50,IF(J1048="proxy_vix",50,IF(I1048&lt;350,100,IF(I1048&lt;=450,50,0))))</f>
        <v>0</v>
      </c>
      <c r="P1048" s="55" t="n">
        <f aca="false">IF(COUNT(K1048)=0,50,IF(K1048&lt;20,100,IF(K1048&lt;=25,50,0)))</f>
        <v>50</v>
      </c>
      <c r="Q1048" s="54"/>
      <c r="R1048" s="47"/>
      <c r="S1048" s="51" t="n">
        <f aca="false">$E1048/$E1047-1</f>
        <v>0.00584345673712239</v>
      </c>
      <c r="T1048" s="56" t="n">
        <f aca="false">$K1048/$K1047-1</f>
        <v>-0.0617082141397629</v>
      </c>
      <c r="V1048" s="57"/>
      <c r="W1048" s="57"/>
      <c r="Y1048" s="1" t="str">
        <f aca="false">IF(AX1048&gt;=70,"EASY",IF(AX1048&gt;40,"UNCERTAIN","HARD"))</f>
        <v>EASY</v>
      </c>
      <c r="AA1048" s="58" t="n">
        <f aca="false">IF($A1048&lt;200,"",AVERAGE($E999:$E1048)/AVERAGE($E849:$E1048)-1)</f>
        <v>0.167111558724896</v>
      </c>
      <c r="AB1048" s="59" t="n">
        <f aca="false">LOOKUP($B1048,07_L1政策步階!$A$4:$A$14,07_L1政策步階!$C$4:$C$14)</f>
        <v>1</v>
      </c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9" t="n">
        <f aca="false">IF(ISNUMBER($AA1048),IF($AA1048&gt;=0.005,100,IF($AA1048&gt;=-0.015,50,0)),"")</f>
        <v>100</v>
      </c>
      <c r="AM1048" s="59" t="n">
        <f aca="false">IF(ISNUMBER($AB1048),IF($AB1048=1,100,IF($AB1048=0,50,0)),"")</f>
        <v>100</v>
      </c>
      <c r="AN1048" s="0" t="str">
        <f aca="false">IF(ISNUMBER($AC1048),IF($AC1048&gt;=0.001,100,IF($AC1048&gt;=-0.003,50,0)),"")</f>
        <v/>
      </c>
      <c r="AO1048" s="0" t="str">
        <f aca="false">IF(ISNUMBER($AD1048),IF($AD1048&gt;=0.04,100,IF($AD1048&gt;=0,50,0)),"")</f>
        <v/>
      </c>
      <c r="AP1048" s="0" t="str">
        <f aca="false">IF(ISNUMBER($AE1048),IF($AE1048&gt;=25,100,IF($AE1048&gt;=-75,50,0)),"")</f>
        <v/>
      </c>
      <c r="AQ1048" s="0" t="str">
        <f aca="false">IF(ISNUMBER($AF1048),IF($AF1048&gt;0,100,IF($AF1048&gt;=-50,50,0)),"")</f>
        <v/>
      </c>
      <c r="AR1048" s="0" t="str">
        <f aca="false">IF(ISNUMBER($AG1048),IF($AG1048=1,100,IF($AG1048=0,50,0)),"")</f>
        <v/>
      </c>
      <c r="AS1048" s="0" t="str">
        <f aca="false">IF(ISNUMBER($AH1048),IF($AH1048&lt;0,100,IF($AH1048&lt;=20,50,0)),"")</f>
        <v/>
      </c>
      <c r="AT1048" s="0" t="str">
        <f aca="false">IF(ISNUMBER($AI1048),IF($AI1048&lt;0.95,100,IF($AI1048&lt;=1,50,0)),"")</f>
        <v/>
      </c>
      <c r="AU1048" s="0" t="str">
        <f aca="false">IF(ISNUMBER($AJ1048),IF($AJ1048&lt;30,0,IF($AJ1048&lt;40,50,IF($AJ1048&lt;=90,100,50))),"")</f>
        <v/>
      </c>
      <c r="AV1048" s="0" t="str">
        <f aca="false">IF(ISNUMBER($AK1048),IF($AK1048&gt;-0.2,100,IF($AK1048&gt;=-0.4,50,0)),"")</f>
        <v/>
      </c>
      <c r="AW1048" s="59" t="n">
        <f aca="false">01_指標庫!$H$4*ISNUMBER($F1048)+01_指標庫!$H$5*ISNUMBER($AA1048)+01_指標庫!$H$6*ISNUMBER($G1048)+01_指標庫!$H$7*ISNUMBER($H1048)+01_指標庫!$H$8*ISNUMBER($AF1048)+01_指標庫!$H$9*ISNUMBER($AG1048)+01_指標庫!$H$10*ISNUMBER($AB1048)+01_指標庫!$H$11*ISNUMBER($AC1048)+01_指標庫!$H$12*ISNUMBER($AD1048)+01_指標庫!$H$13*ISNUMBER($AE1048)+01_指標庫!$H$14*ISNUMBER($I1048)+01_指標庫!$H$15*ISNUMBER($AH1048)+01_指標庫!$H$16*ISNUMBER($K1048)+01_指標庫!$H$17*ISNUMBER($AI1048)+01_指標庫!$H$18*ISNUMBER($AJ1048)+01_指標庫!$H$19*ISNUMBER($AK1048)+01_指標庫!$H$20*ISNUMBER($BB1048)+01_指標庫!$H$21*ISNUMBER($BC1048)</f>
        <v>51</v>
      </c>
      <c r="AX1048" s="59" t="n">
        <f aca="false">IF(AW1048=0,50,ROUND((01_指標庫!$H$4*IF(ISNUMBER($F1048),L1048,0)+01_指標庫!$H$5*IF(ISNUMBER($AA1048),AL1048,0)+01_指標庫!$H$6*IF(ISNUMBER($G1048),M1048,0)+01_指標庫!$H$7*IF(ISNUMBER($H1048),N1048,0)+01_指標庫!$H$8*IF(ISNUMBER($AF1048),AQ1048,0)+01_指標庫!$H$9*IF(ISNUMBER($AG1048),AR1048,0)+01_指標庫!$H$10*IF(ISNUMBER($AB1048),AM1048,0)+01_指標庫!$H$11*IF(ISNUMBER($AC1048),AN1048,0)+01_指標庫!$H$12*IF(ISNUMBER($AD1048),AO1048,0)+01_指標庫!$H$13*IF(ISNUMBER($AE1048),AP1048,0)+01_指標庫!$H$14*IF(ISNUMBER($I1048),O1048,0)+01_指標庫!$H$15*IF(ISNUMBER($AH1048),AS1048,0)+01_指標庫!$H$16*IF(ISNUMBER($K1048),P1048,0)+01_指標庫!$H$17*IF(ISNUMBER($AI1048),AT1048,0)+01_指標庫!$H$18*IF(ISNUMBER($AJ1048),AU1048,0)+01_指標庫!$H$19*IF(ISNUMBER($AK1048),AV1048,0)+01_指標庫!$H$20*IF(ISNUMBER($BB1048),BB1048,0)+01_指標庫!$H$21*IF(ISNUMBER($BC1048),BC1048,0))/AW1048,1))</f>
        <v>78.4</v>
      </c>
      <c r="AY1048" s="60"/>
      <c r="AZ1048" s="60"/>
      <c r="BA1048" s="58" t="n">
        <f aca="false">AVERAGE($E1044:$E1048)/AVERAGE($E1039:$E1048)-1</f>
        <v>0.0189497144746174</v>
      </c>
      <c r="BB1048" s="59" t="n">
        <f aca="false">IF(ISNUMBER($BA1048),IF(OR($S1048&lt;=-0.03,$BA1048&lt;-0.003),0,IF(OR($S1048&lt;=-0.02,$BA1048&lt;0.01),50,100)),"")</f>
        <v>100</v>
      </c>
      <c r="BC1048" s="0" t="str">
        <f aca="false">IF(OR(COUNT($AZ1048)=0,COUNT($AZ1047)=0),"",IF(OR($AY1048/$AZ1047-1&lt;=-0.03,$AZ1048/$AZ1047-1&lt;=-0.045,IF(COUNT($AZ1039:$AZ1048)=10,AVERAGE($AZ1044:$AZ1048)/AVERAGE($AZ1039:$AZ1048)-1&lt;-0.01,FALSE())),0,IF(OR($AZ1048/$AZ1047-1&lt;=-0.02,IF(COUNT($AZ1039:$AZ1048)=10,AVERAGE($AZ1044:$AZ1048)/AVERAGE($AZ1039:$AZ1048)-1&lt;0.005,FALSE())),50,100)))</f>
        <v/>
      </c>
    </row>
    <row r="1049" customFormat="false" ht="15" hidden="false" customHeight="true" outlineLevel="0" collapsed="false">
      <c r="A1049" s="47" t="n">
        <v>1045</v>
      </c>
      <c r="B1049" s="48" t="n">
        <v>44074</v>
      </c>
      <c r="C1049" s="47" t="n">
        <v>2020</v>
      </c>
      <c r="D1049" s="49" t="s">
        <v>236</v>
      </c>
      <c r="E1049" s="50" t="n">
        <v>12110.7</v>
      </c>
      <c r="F1049" s="51" t="n">
        <v>0.300438</v>
      </c>
      <c r="G1049" s="51" t="n">
        <v>0</v>
      </c>
      <c r="H1049" s="52" t="n">
        <v>0.8367</v>
      </c>
      <c r="I1049" s="53" t="n">
        <v>502</v>
      </c>
      <c r="J1049" s="47" t="s">
        <v>235</v>
      </c>
      <c r="K1049" s="54" t="n">
        <v>26.41</v>
      </c>
      <c r="L1049" s="55" t="n">
        <f aca="false">IF(COUNT(F1049)=0,50,IF(F1049&gt;=0,100,IF(F1049&gt;=-0.02,50,0)))</f>
        <v>100</v>
      </c>
      <c r="M1049" s="55" t="n">
        <f aca="false">IF(COUNT(G1049)=0,50,IF(G1049&gt;-0.06,100,IF(G1049&gt;-0.15,50,0)))</f>
        <v>100</v>
      </c>
      <c r="N1049" s="55" t="n">
        <f aca="false">IF(COUNT(H1049)=0,50,IF(H1049&gt;=0.6,100,IF(H1049&gt;=0.4,50,0)))</f>
        <v>100</v>
      </c>
      <c r="O1049" s="55" t="n">
        <f aca="false">IF(COUNT(I1049)=0,50,IF(J1049="proxy_vix",50,IF(I1049&lt;350,100,IF(I1049&lt;=450,50,0))))</f>
        <v>0</v>
      </c>
      <c r="P1049" s="55" t="n">
        <f aca="false">IF(COUNT(K1049)=0,50,IF(K1049&lt;20,100,IF(K1049&lt;=25,50,0)))</f>
        <v>0</v>
      </c>
      <c r="Q1049" s="54"/>
      <c r="R1049" s="47"/>
      <c r="S1049" s="51" t="n">
        <f aca="false">$E1049/$E1048-1</f>
        <v>0.0095741443916022</v>
      </c>
      <c r="T1049" s="56" t="n">
        <f aca="false">$K1049/$K1048-1</f>
        <v>0.150261324041812</v>
      </c>
      <c r="V1049" s="57"/>
      <c r="W1049" s="57"/>
      <c r="Y1049" s="1" t="str">
        <f aca="false">IF(AX1049&gt;=70,"EASY",IF(AX1049&gt;40,"UNCERTAIN","HARD"))</f>
        <v>EASY</v>
      </c>
      <c r="AA1049" s="58" t="n">
        <f aca="false">IF($A1049&lt;200,"",AVERAGE($E1000:$E1049)/AVERAGE($E850:$E1049)-1)</f>
        <v>0.169212875875122</v>
      </c>
      <c r="AB1049" s="59" t="n">
        <f aca="false">LOOKUP($B1049,07_L1政策步階!$A$4:$A$14,07_L1政策步階!$C$4:$C$14)</f>
        <v>1</v>
      </c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9" t="n">
        <f aca="false">IF(ISNUMBER($AA1049),IF($AA1049&gt;=0.005,100,IF($AA1049&gt;=-0.015,50,0)),"")</f>
        <v>100</v>
      </c>
      <c r="AM1049" s="59" t="n">
        <f aca="false">IF(ISNUMBER($AB1049),IF($AB1049=1,100,IF($AB1049=0,50,0)),"")</f>
        <v>100</v>
      </c>
      <c r="AN1049" s="0" t="str">
        <f aca="false">IF(ISNUMBER($AC1049),IF($AC1049&gt;=0.001,100,IF($AC1049&gt;=-0.003,50,0)),"")</f>
        <v/>
      </c>
      <c r="AO1049" s="0" t="str">
        <f aca="false">IF(ISNUMBER($AD1049),IF($AD1049&gt;=0.04,100,IF($AD1049&gt;=0,50,0)),"")</f>
        <v/>
      </c>
      <c r="AP1049" s="0" t="str">
        <f aca="false">IF(ISNUMBER($AE1049),IF($AE1049&gt;=25,100,IF($AE1049&gt;=-75,50,0)),"")</f>
        <v/>
      </c>
      <c r="AQ1049" s="0" t="str">
        <f aca="false">IF(ISNUMBER($AF1049),IF($AF1049&gt;0,100,IF($AF1049&gt;=-50,50,0)),"")</f>
        <v/>
      </c>
      <c r="AR1049" s="0" t="str">
        <f aca="false">IF(ISNUMBER($AG1049),IF($AG1049=1,100,IF($AG1049=0,50,0)),"")</f>
        <v/>
      </c>
      <c r="AS1049" s="0" t="str">
        <f aca="false">IF(ISNUMBER($AH1049),IF($AH1049&lt;0,100,IF($AH1049&lt;=20,50,0)),"")</f>
        <v/>
      </c>
      <c r="AT1049" s="0" t="str">
        <f aca="false">IF(ISNUMBER($AI1049),IF($AI1049&lt;0.95,100,IF($AI1049&lt;=1,50,0)),"")</f>
        <v/>
      </c>
      <c r="AU1049" s="0" t="str">
        <f aca="false">IF(ISNUMBER($AJ1049),IF($AJ1049&lt;30,0,IF($AJ1049&lt;40,50,IF($AJ1049&lt;=90,100,50))),"")</f>
        <v/>
      </c>
      <c r="AV1049" s="0" t="str">
        <f aca="false">IF(ISNUMBER($AK1049),IF($AK1049&gt;-0.2,100,IF($AK1049&gt;=-0.4,50,0)),"")</f>
        <v/>
      </c>
      <c r="AW1049" s="59" t="n">
        <f aca="false">01_指標庫!$H$4*ISNUMBER($F1049)+01_指標庫!$H$5*ISNUMBER($AA1049)+01_指標庫!$H$6*ISNUMBER($G1049)+01_指標庫!$H$7*ISNUMBER($H1049)+01_指標庫!$H$8*ISNUMBER($AF1049)+01_指標庫!$H$9*ISNUMBER($AG1049)+01_指標庫!$H$10*ISNUMBER($AB1049)+01_指標庫!$H$11*ISNUMBER($AC1049)+01_指標庫!$H$12*ISNUMBER($AD1049)+01_指標庫!$H$13*ISNUMBER($AE1049)+01_指標庫!$H$14*ISNUMBER($I1049)+01_指標庫!$H$15*ISNUMBER($AH1049)+01_指標庫!$H$16*ISNUMBER($K1049)+01_指標庫!$H$17*ISNUMBER($AI1049)+01_指標庫!$H$18*ISNUMBER($AJ1049)+01_指標庫!$H$19*ISNUMBER($AK1049)+01_指標庫!$H$20*ISNUMBER($BB1049)+01_指標庫!$H$21*ISNUMBER($BC1049)</f>
        <v>51</v>
      </c>
      <c r="AX1049" s="59" t="n">
        <f aca="false">IF(AW1049=0,50,ROUND((01_指標庫!$H$4*IF(ISNUMBER($F1049),L1049,0)+01_指標庫!$H$5*IF(ISNUMBER($AA1049),AL1049,0)+01_指標庫!$H$6*IF(ISNUMBER($G1049),M1049,0)+01_指標庫!$H$7*IF(ISNUMBER($H1049),N1049,0)+01_指標庫!$H$8*IF(ISNUMBER($AF1049),AQ1049,0)+01_指標庫!$H$9*IF(ISNUMBER($AG1049),AR1049,0)+01_指標庫!$H$10*IF(ISNUMBER($AB1049),AM1049,0)+01_指標庫!$H$11*IF(ISNUMBER($AC1049),AN1049,0)+01_指標庫!$H$12*IF(ISNUMBER($AD1049),AO1049,0)+01_指標庫!$H$13*IF(ISNUMBER($AE1049),AP1049,0)+01_指標庫!$H$14*IF(ISNUMBER($I1049),O1049,0)+01_指標庫!$H$15*IF(ISNUMBER($AH1049),AS1049,0)+01_指標庫!$H$16*IF(ISNUMBER($K1049),P1049,0)+01_指標庫!$H$17*IF(ISNUMBER($AI1049),AT1049,0)+01_指標庫!$H$18*IF(ISNUMBER($AJ1049),AU1049,0)+01_指標庫!$H$19*IF(ISNUMBER($AK1049),AV1049,0)+01_指標庫!$H$20*IF(ISNUMBER($BB1049),BB1049,0)+01_指標庫!$H$21*IF(ISNUMBER($BC1049),BC1049,0))/AW1049,1))</f>
        <v>72.5</v>
      </c>
      <c r="AY1049" s="60"/>
      <c r="AZ1049" s="60"/>
      <c r="BA1049" s="58" t="n">
        <f aca="false">AVERAGE($E1045:$E1049)/AVERAGE($E1040:$E1049)-1</f>
        <v>0.020071388734537</v>
      </c>
      <c r="BB1049" s="59" t="n">
        <f aca="false">IF(ISNUMBER($BA1049),IF(OR($S1049&lt;=-0.03,$BA1049&lt;-0.003),0,IF(OR($S1049&lt;=-0.02,$BA1049&lt;0.01),50,100)),"")</f>
        <v>100</v>
      </c>
      <c r="BC1049" s="0" t="str">
        <f aca="false">IF(OR(COUNT($AZ1049)=0,COUNT($AZ1048)=0),"",IF(OR($AY1049/$AZ1048-1&lt;=-0.03,$AZ1049/$AZ1048-1&lt;=-0.045,IF(COUNT($AZ1040:$AZ1049)=10,AVERAGE($AZ1045:$AZ1049)/AVERAGE($AZ1040:$AZ1049)-1&lt;-0.01,FALSE())),0,IF(OR($AZ1049/$AZ1048-1&lt;=-0.02,IF(COUNT($AZ1040:$AZ1049)=10,AVERAGE($AZ1045:$AZ1049)/AVERAGE($AZ1040:$AZ1049)-1&lt;0.005,FALSE())),50,100)))</f>
        <v/>
      </c>
    </row>
    <row r="1050" customFormat="false" ht="15" hidden="false" customHeight="true" outlineLevel="0" collapsed="false">
      <c r="A1050" s="47" t="n">
        <v>1046</v>
      </c>
      <c r="B1050" s="48" t="n">
        <v>44075</v>
      </c>
      <c r="C1050" s="47" t="n">
        <v>2020</v>
      </c>
      <c r="D1050" s="49" t="s">
        <v>237</v>
      </c>
      <c r="E1050" s="50" t="n">
        <v>12292.86</v>
      </c>
      <c r="F1050" s="51" t="n">
        <v>0.317145</v>
      </c>
      <c r="G1050" s="51" t="n">
        <v>0</v>
      </c>
      <c r="H1050" s="52" t="n">
        <v>0.8367</v>
      </c>
      <c r="I1050" s="53" t="n">
        <v>497</v>
      </c>
      <c r="J1050" s="47" t="s">
        <v>235</v>
      </c>
      <c r="K1050" s="54" t="n">
        <v>26.12</v>
      </c>
      <c r="L1050" s="55" t="n">
        <f aca="false">IF(COUNT(F1050)=0,50,IF(F1050&gt;=0,100,IF(F1050&gt;=-0.02,50,0)))</f>
        <v>100</v>
      </c>
      <c r="M1050" s="55" t="n">
        <f aca="false">IF(COUNT(G1050)=0,50,IF(G1050&gt;-0.06,100,IF(G1050&gt;-0.15,50,0)))</f>
        <v>100</v>
      </c>
      <c r="N1050" s="55" t="n">
        <f aca="false">IF(COUNT(H1050)=0,50,IF(H1050&gt;=0.6,100,IF(H1050&gt;=0.4,50,0)))</f>
        <v>100</v>
      </c>
      <c r="O1050" s="55" t="n">
        <f aca="false">IF(COUNT(I1050)=0,50,IF(J1050="proxy_vix",50,IF(I1050&lt;350,100,IF(I1050&lt;=450,50,0))))</f>
        <v>0</v>
      </c>
      <c r="P1050" s="55" t="n">
        <f aca="false">IF(COUNT(K1050)=0,50,IF(K1050&lt;20,100,IF(K1050&lt;=25,50,0)))</f>
        <v>0</v>
      </c>
      <c r="Q1050" s="54"/>
      <c r="R1050" s="47"/>
      <c r="S1050" s="51" t="n">
        <f aca="false">$E1050/$E1049-1</f>
        <v>0.0150412445193093</v>
      </c>
      <c r="T1050" s="56" t="n">
        <f aca="false">$K1050/$K1049-1</f>
        <v>-0.0109806891329042</v>
      </c>
      <c r="V1050" s="57"/>
      <c r="W1050" s="57"/>
      <c r="Y1050" s="1" t="str">
        <f aca="false">IF(AX1050&gt;=70,"EASY",IF(AX1050&gt;40,"UNCERTAIN","HARD"))</f>
        <v>EASY</v>
      </c>
      <c r="AA1050" s="58" t="n">
        <f aca="false">IF($A1050&lt;200,"",AVERAGE($E1001:$E1050)/AVERAGE($E851:$E1050)-1)</f>
        <v>0.171319555913965</v>
      </c>
      <c r="AB1050" s="59" t="n">
        <f aca="false">LOOKUP($B1050,07_L1政策步階!$A$4:$A$14,07_L1政策步階!$C$4:$C$14)</f>
        <v>1</v>
      </c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9" t="n">
        <f aca="false">IF(ISNUMBER($AA1050),IF($AA1050&gt;=0.005,100,IF($AA1050&gt;=-0.015,50,0)),"")</f>
        <v>100</v>
      </c>
      <c r="AM1050" s="59" t="n">
        <f aca="false">IF(ISNUMBER($AB1050),IF($AB1050=1,100,IF($AB1050=0,50,0)),"")</f>
        <v>100</v>
      </c>
      <c r="AN1050" s="0" t="str">
        <f aca="false">IF(ISNUMBER($AC1050),IF($AC1050&gt;=0.001,100,IF($AC1050&gt;=-0.003,50,0)),"")</f>
        <v/>
      </c>
      <c r="AO1050" s="0" t="str">
        <f aca="false">IF(ISNUMBER($AD1050),IF($AD1050&gt;=0.04,100,IF($AD1050&gt;=0,50,0)),"")</f>
        <v/>
      </c>
      <c r="AP1050" s="0" t="str">
        <f aca="false">IF(ISNUMBER($AE1050),IF($AE1050&gt;=25,100,IF($AE1050&gt;=-75,50,0)),"")</f>
        <v/>
      </c>
      <c r="AQ1050" s="0" t="str">
        <f aca="false">IF(ISNUMBER($AF1050),IF($AF1050&gt;0,100,IF($AF1050&gt;=-50,50,0)),"")</f>
        <v/>
      </c>
      <c r="AR1050" s="0" t="str">
        <f aca="false">IF(ISNUMBER($AG1050),IF($AG1050=1,100,IF($AG1050=0,50,0)),"")</f>
        <v/>
      </c>
      <c r="AS1050" s="0" t="str">
        <f aca="false">IF(ISNUMBER($AH1050),IF($AH1050&lt;0,100,IF($AH1050&lt;=20,50,0)),"")</f>
        <v/>
      </c>
      <c r="AT1050" s="0" t="str">
        <f aca="false">IF(ISNUMBER($AI1050),IF($AI1050&lt;0.95,100,IF($AI1050&lt;=1,50,0)),"")</f>
        <v/>
      </c>
      <c r="AU1050" s="0" t="str">
        <f aca="false">IF(ISNUMBER($AJ1050),IF($AJ1050&lt;30,0,IF($AJ1050&lt;40,50,IF($AJ1050&lt;=90,100,50))),"")</f>
        <v/>
      </c>
      <c r="AV1050" s="0" t="str">
        <f aca="false">IF(ISNUMBER($AK1050),IF($AK1050&gt;-0.2,100,IF($AK1050&gt;=-0.4,50,0)),"")</f>
        <v/>
      </c>
      <c r="AW1050" s="59" t="n">
        <f aca="false">01_指標庫!$H$4*ISNUMBER($F1050)+01_指標庫!$H$5*ISNUMBER($AA1050)+01_指標庫!$H$6*ISNUMBER($G1050)+01_指標庫!$H$7*ISNUMBER($H1050)+01_指標庫!$H$8*ISNUMBER($AF1050)+01_指標庫!$H$9*ISNUMBER($AG1050)+01_指標庫!$H$10*ISNUMBER($AB1050)+01_指標庫!$H$11*ISNUMBER($AC1050)+01_指標庫!$H$12*ISNUMBER($AD1050)+01_指標庫!$H$13*ISNUMBER($AE1050)+01_指標庫!$H$14*ISNUMBER($I1050)+01_指標庫!$H$15*ISNUMBER($AH1050)+01_指標庫!$H$16*ISNUMBER($K1050)+01_指標庫!$H$17*ISNUMBER($AI1050)+01_指標庫!$H$18*ISNUMBER($AJ1050)+01_指標庫!$H$19*ISNUMBER($AK1050)+01_指標庫!$H$20*ISNUMBER($BB1050)+01_指標庫!$H$21*ISNUMBER($BC1050)</f>
        <v>51</v>
      </c>
      <c r="AX1050" s="59" t="n">
        <f aca="false">IF(AW1050=0,50,ROUND((01_指標庫!$H$4*IF(ISNUMBER($F1050),L1050,0)+01_指標庫!$H$5*IF(ISNUMBER($AA1050),AL1050,0)+01_指標庫!$H$6*IF(ISNUMBER($G1050),M1050,0)+01_指標庫!$H$7*IF(ISNUMBER($H1050),N1050,0)+01_指標庫!$H$8*IF(ISNUMBER($AF1050),AQ1050,0)+01_指標庫!$H$9*IF(ISNUMBER($AG1050),AR1050,0)+01_指標庫!$H$10*IF(ISNUMBER($AB1050),AM1050,0)+01_指標庫!$H$11*IF(ISNUMBER($AC1050),AN1050,0)+01_指標庫!$H$12*IF(ISNUMBER($AD1050),AO1050,0)+01_指標庫!$H$13*IF(ISNUMBER($AE1050),AP1050,0)+01_指標庫!$H$14*IF(ISNUMBER($I1050),O1050,0)+01_指標庫!$H$15*IF(ISNUMBER($AH1050),AS1050,0)+01_指標庫!$H$16*IF(ISNUMBER($K1050),P1050,0)+01_指標庫!$H$17*IF(ISNUMBER($AI1050),AT1050,0)+01_指標庫!$H$18*IF(ISNUMBER($AJ1050),AU1050,0)+01_指標庫!$H$19*IF(ISNUMBER($AK1050),AV1050,0)+01_指標庫!$H$20*IF(ISNUMBER($BB1050),BB1050,0)+01_指標庫!$H$21*IF(ISNUMBER($BC1050),BC1050,0))/AW1050,1))</f>
        <v>72.5</v>
      </c>
      <c r="AY1050" s="60"/>
      <c r="AZ1050" s="60"/>
      <c r="BA1050" s="58" t="n">
        <f aca="false">AVERAGE($E1046:$E1050)/AVERAGE($E1041:$E1050)-1</f>
        <v>0.0220233949629285</v>
      </c>
      <c r="BB1050" s="59" t="n">
        <f aca="false">IF(ISNUMBER($BA1050),IF(OR($S1050&lt;=-0.03,$BA1050&lt;-0.003),0,IF(OR($S1050&lt;=-0.02,$BA1050&lt;0.01),50,100)),"")</f>
        <v>100</v>
      </c>
      <c r="BC1050" s="0" t="str">
        <f aca="false">IF(OR(COUNT($AZ1050)=0,COUNT($AZ1049)=0),"",IF(OR($AY1050/$AZ1049-1&lt;=-0.03,$AZ1050/$AZ1049-1&lt;=-0.045,IF(COUNT($AZ1041:$AZ1050)=10,AVERAGE($AZ1046:$AZ1050)/AVERAGE($AZ1041:$AZ1050)-1&lt;-0.01,FALSE())),0,IF(OR($AZ1050/$AZ1049-1&lt;=-0.02,IF(COUNT($AZ1041:$AZ1050)=10,AVERAGE($AZ1046:$AZ1050)/AVERAGE($AZ1041:$AZ1050)-1&lt;0.005,FALSE())),50,100)))</f>
        <v/>
      </c>
    </row>
    <row r="1051" customFormat="false" ht="15" hidden="false" customHeight="true" outlineLevel="0" collapsed="false">
      <c r="A1051" s="47" t="n">
        <v>1047</v>
      </c>
      <c r="B1051" s="48" t="n">
        <v>44076</v>
      </c>
      <c r="C1051" s="47" t="n">
        <v>2020</v>
      </c>
      <c r="D1051" s="49" t="s">
        <v>238</v>
      </c>
      <c r="E1051" s="50" t="n">
        <v>12420.54</v>
      </c>
      <c r="F1051" s="51" t="n">
        <v>0.327905</v>
      </c>
      <c r="G1051" s="51" t="n">
        <v>0</v>
      </c>
      <c r="H1051" s="52" t="n">
        <v>0.8367</v>
      </c>
      <c r="I1051" s="53" t="n">
        <v>493</v>
      </c>
      <c r="J1051" s="47" t="s">
        <v>235</v>
      </c>
      <c r="K1051" s="54" t="n">
        <v>26.57</v>
      </c>
      <c r="L1051" s="55" t="n">
        <f aca="false">IF(COUNT(F1051)=0,50,IF(F1051&gt;=0,100,IF(F1051&gt;=-0.02,50,0)))</f>
        <v>100</v>
      </c>
      <c r="M1051" s="55" t="n">
        <f aca="false">IF(COUNT(G1051)=0,50,IF(G1051&gt;-0.06,100,IF(G1051&gt;-0.15,50,0)))</f>
        <v>100</v>
      </c>
      <c r="N1051" s="55" t="n">
        <f aca="false">IF(COUNT(H1051)=0,50,IF(H1051&gt;=0.6,100,IF(H1051&gt;=0.4,50,0)))</f>
        <v>100</v>
      </c>
      <c r="O1051" s="55" t="n">
        <f aca="false">IF(COUNT(I1051)=0,50,IF(J1051="proxy_vix",50,IF(I1051&lt;350,100,IF(I1051&lt;=450,50,0))))</f>
        <v>0</v>
      </c>
      <c r="P1051" s="55" t="n">
        <f aca="false">IF(COUNT(K1051)=0,50,IF(K1051&lt;20,100,IF(K1051&lt;=25,50,0)))</f>
        <v>0</v>
      </c>
      <c r="Q1051" s="54"/>
      <c r="R1051" s="47"/>
      <c r="S1051" s="51" t="n">
        <f aca="false">$E1051/$E1050-1</f>
        <v>0.0103865170513615</v>
      </c>
      <c r="T1051" s="56" t="n">
        <f aca="false">$K1051/$K1050-1</f>
        <v>0.0172281776416539</v>
      </c>
      <c r="V1051" s="57"/>
      <c r="W1051" s="57"/>
      <c r="Y1051" s="1" t="str">
        <f aca="false">IF(AX1051&gt;=70,"EASY",IF(AX1051&gt;40,"UNCERTAIN","HARD"))</f>
        <v>EASY</v>
      </c>
      <c r="AA1051" s="58" t="n">
        <f aca="false">IF($A1051&lt;200,"",AVERAGE($E1002:$E1051)/AVERAGE($E852:$E1051)-1)</f>
        <v>0.173476287291672</v>
      </c>
      <c r="AB1051" s="59" t="n">
        <f aca="false">LOOKUP($B1051,07_L1政策步階!$A$4:$A$14,07_L1政策步階!$C$4:$C$14)</f>
        <v>1</v>
      </c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9" t="n">
        <f aca="false">IF(ISNUMBER($AA1051),IF($AA1051&gt;=0.005,100,IF($AA1051&gt;=-0.015,50,0)),"")</f>
        <v>100</v>
      </c>
      <c r="AM1051" s="59" t="n">
        <f aca="false">IF(ISNUMBER($AB1051),IF($AB1051=1,100,IF($AB1051=0,50,0)),"")</f>
        <v>100</v>
      </c>
      <c r="AN1051" s="0" t="str">
        <f aca="false">IF(ISNUMBER($AC1051),IF($AC1051&gt;=0.001,100,IF($AC1051&gt;=-0.003,50,0)),"")</f>
        <v/>
      </c>
      <c r="AO1051" s="0" t="str">
        <f aca="false">IF(ISNUMBER($AD1051),IF($AD1051&gt;=0.04,100,IF($AD1051&gt;=0,50,0)),"")</f>
        <v/>
      </c>
      <c r="AP1051" s="0" t="str">
        <f aca="false">IF(ISNUMBER($AE1051),IF($AE1051&gt;=25,100,IF($AE1051&gt;=-75,50,0)),"")</f>
        <v/>
      </c>
      <c r="AQ1051" s="0" t="str">
        <f aca="false">IF(ISNUMBER($AF1051),IF($AF1051&gt;0,100,IF($AF1051&gt;=-50,50,0)),"")</f>
        <v/>
      </c>
      <c r="AR1051" s="0" t="str">
        <f aca="false">IF(ISNUMBER($AG1051),IF($AG1051=1,100,IF($AG1051=0,50,0)),"")</f>
        <v/>
      </c>
      <c r="AS1051" s="0" t="str">
        <f aca="false">IF(ISNUMBER($AH1051),IF($AH1051&lt;0,100,IF($AH1051&lt;=20,50,0)),"")</f>
        <v/>
      </c>
      <c r="AT1051" s="0" t="str">
        <f aca="false">IF(ISNUMBER($AI1051),IF($AI1051&lt;0.95,100,IF($AI1051&lt;=1,50,0)),"")</f>
        <v/>
      </c>
      <c r="AU1051" s="0" t="str">
        <f aca="false">IF(ISNUMBER($AJ1051),IF($AJ1051&lt;30,0,IF($AJ1051&lt;40,50,IF($AJ1051&lt;=90,100,50))),"")</f>
        <v/>
      </c>
      <c r="AV1051" s="0" t="str">
        <f aca="false">IF(ISNUMBER($AK1051),IF($AK1051&gt;-0.2,100,IF($AK1051&gt;=-0.4,50,0)),"")</f>
        <v/>
      </c>
      <c r="AW1051" s="59" t="n">
        <f aca="false">01_指標庫!$H$4*ISNUMBER($F1051)+01_指標庫!$H$5*ISNUMBER($AA1051)+01_指標庫!$H$6*ISNUMBER($G1051)+01_指標庫!$H$7*ISNUMBER($H1051)+01_指標庫!$H$8*ISNUMBER($AF1051)+01_指標庫!$H$9*ISNUMBER($AG1051)+01_指標庫!$H$10*ISNUMBER($AB1051)+01_指標庫!$H$11*ISNUMBER($AC1051)+01_指標庫!$H$12*ISNUMBER($AD1051)+01_指標庫!$H$13*ISNUMBER($AE1051)+01_指標庫!$H$14*ISNUMBER($I1051)+01_指標庫!$H$15*ISNUMBER($AH1051)+01_指標庫!$H$16*ISNUMBER($K1051)+01_指標庫!$H$17*ISNUMBER($AI1051)+01_指標庫!$H$18*ISNUMBER($AJ1051)+01_指標庫!$H$19*ISNUMBER($AK1051)+01_指標庫!$H$20*ISNUMBER($BB1051)+01_指標庫!$H$21*ISNUMBER($BC1051)</f>
        <v>51</v>
      </c>
      <c r="AX1051" s="59" t="n">
        <f aca="false">IF(AW1051=0,50,ROUND((01_指標庫!$H$4*IF(ISNUMBER($F1051),L1051,0)+01_指標庫!$H$5*IF(ISNUMBER($AA1051),AL1051,0)+01_指標庫!$H$6*IF(ISNUMBER($G1051),M1051,0)+01_指標庫!$H$7*IF(ISNUMBER($H1051),N1051,0)+01_指標庫!$H$8*IF(ISNUMBER($AF1051),AQ1051,0)+01_指標庫!$H$9*IF(ISNUMBER($AG1051),AR1051,0)+01_指標庫!$H$10*IF(ISNUMBER($AB1051),AM1051,0)+01_指標庫!$H$11*IF(ISNUMBER($AC1051),AN1051,0)+01_指標庫!$H$12*IF(ISNUMBER($AD1051),AO1051,0)+01_指標庫!$H$13*IF(ISNUMBER($AE1051),AP1051,0)+01_指標庫!$H$14*IF(ISNUMBER($I1051),O1051,0)+01_指標庫!$H$15*IF(ISNUMBER($AH1051),AS1051,0)+01_指標庫!$H$16*IF(ISNUMBER($K1051),P1051,0)+01_指標庫!$H$17*IF(ISNUMBER($AI1051),AT1051,0)+01_指標庫!$H$18*IF(ISNUMBER($AJ1051),AU1051,0)+01_指標庫!$H$19*IF(ISNUMBER($AK1051),AV1051,0)+01_指標庫!$H$20*IF(ISNUMBER($BB1051),BB1051,0)+01_指標庫!$H$21*IF(ISNUMBER($BC1051),BC1051,0))/AW1051,1))</f>
        <v>72.5</v>
      </c>
      <c r="AY1051" s="60"/>
      <c r="AZ1051" s="60"/>
      <c r="BA1051" s="58" t="n">
        <f aca="false">AVERAGE($E1047:$E1051)/AVERAGE($E1042:$E1051)-1</f>
        <v>0.0201008847821764</v>
      </c>
      <c r="BB1051" s="59" t="n">
        <f aca="false">IF(ISNUMBER($BA1051),IF(OR($S1051&lt;=-0.03,$BA1051&lt;-0.003),0,IF(OR($S1051&lt;=-0.02,$BA1051&lt;0.01),50,100)),"")</f>
        <v>100</v>
      </c>
      <c r="BC1051" s="0" t="str">
        <f aca="false">IF(OR(COUNT($AZ1051)=0,COUNT($AZ1050)=0),"",IF(OR($AY1051/$AZ1050-1&lt;=-0.03,$AZ1051/$AZ1050-1&lt;=-0.045,IF(COUNT($AZ1042:$AZ1051)=10,AVERAGE($AZ1047:$AZ1051)/AVERAGE($AZ1042:$AZ1051)-1&lt;-0.01,FALSE())),0,IF(OR($AZ1051/$AZ1050-1&lt;=-0.02,IF(COUNT($AZ1042:$AZ1051)=10,AVERAGE($AZ1047:$AZ1051)/AVERAGE($AZ1042:$AZ1051)-1&lt;0.005,FALSE())),50,100)))</f>
        <v/>
      </c>
    </row>
    <row r="1052" customFormat="false" ht="15" hidden="false" customHeight="true" outlineLevel="0" collapsed="false">
      <c r="A1052" s="47" t="n">
        <v>1048</v>
      </c>
      <c r="B1052" s="48" t="n">
        <v>44077</v>
      </c>
      <c r="C1052" s="47" t="n">
        <v>2020</v>
      </c>
      <c r="D1052" s="49" t="s">
        <v>239</v>
      </c>
      <c r="E1052" s="50" t="n">
        <v>11771.37</v>
      </c>
      <c r="F1052" s="51" t="n">
        <v>0.256189</v>
      </c>
      <c r="G1052" s="51" t="n">
        <v>-0.052266</v>
      </c>
      <c r="H1052" s="52" t="n">
        <v>0.8367</v>
      </c>
      <c r="I1052" s="53" t="n">
        <v>504</v>
      </c>
      <c r="J1052" s="47" t="s">
        <v>235</v>
      </c>
      <c r="K1052" s="54" t="n">
        <v>33.6</v>
      </c>
      <c r="L1052" s="55" t="n">
        <f aca="false">IF(COUNT(F1052)=0,50,IF(F1052&gt;=0,100,IF(F1052&gt;=-0.02,50,0)))</f>
        <v>100</v>
      </c>
      <c r="M1052" s="55" t="n">
        <f aca="false">IF(COUNT(G1052)=0,50,IF(G1052&gt;-0.06,100,IF(G1052&gt;-0.15,50,0)))</f>
        <v>100</v>
      </c>
      <c r="N1052" s="55" t="n">
        <f aca="false">IF(COUNT(H1052)=0,50,IF(H1052&gt;=0.6,100,IF(H1052&gt;=0.4,50,0)))</f>
        <v>100</v>
      </c>
      <c r="O1052" s="55" t="n">
        <f aca="false">IF(COUNT(I1052)=0,50,IF(J1052="proxy_vix",50,IF(I1052&lt;350,100,IF(I1052&lt;=450,50,0))))</f>
        <v>0</v>
      </c>
      <c r="P1052" s="55" t="n">
        <f aca="false">IF(COUNT(K1052)=0,50,IF(K1052&lt;20,100,IF(K1052&lt;=25,50,0)))</f>
        <v>0</v>
      </c>
      <c r="Q1052" s="54"/>
      <c r="R1052" s="47"/>
      <c r="S1052" s="51" t="n">
        <f aca="false">$E1052/$E1051-1</f>
        <v>-0.0522658435140502</v>
      </c>
      <c r="T1052" s="56" t="n">
        <f aca="false">$K1052/$K1051-1</f>
        <v>0.264584117425668</v>
      </c>
      <c r="V1052" s="57"/>
      <c r="W1052" s="57"/>
      <c r="Y1052" s="1" t="str">
        <f aca="false">IF(AX1052&gt;=70,"EASY",IF(AX1052&gt;40,"UNCERTAIN","HARD"))</f>
        <v>UNCERTAIN</v>
      </c>
      <c r="AA1052" s="58" t="n">
        <f aca="false">IF($A1052&lt;200,"",AVERAGE($E1003:$E1052)/AVERAGE($E853:$E1052)-1)</f>
        <v>0.175095446610249</v>
      </c>
      <c r="AB1052" s="59" t="n">
        <f aca="false">LOOKUP($B1052,07_L1政策步階!$A$4:$A$14,07_L1政策步階!$C$4:$C$14)</f>
        <v>1</v>
      </c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9" t="n">
        <f aca="false">IF(ISNUMBER($AA1052),IF($AA1052&gt;=0.005,100,IF($AA1052&gt;=-0.015,50,0)),"")</f>
        <v>100</v>
      </c>
      <c r="AM1052" s="59" t="n">
        <f aca="false">IF(ISNUMBER($AB1052),IF($AB1052=1,100,IF($AB1052=0,50,0)),"")</f>
        <v>100</v>
      </c>
      <c r="AN1052" s="0" t="str">
        <f aca="false">IF(ISNUMBER($AC1052),IF($AC1052&gt;=0.001,100,IF($AC1052&gt;=-0.003,50,0)),"")</f>
        <v/>
      </c>
      <c r="AO1052" s="0" t="str">
        <f aca="false">IF(ISNUMBER($AD1052),IF($AD1052&gt;=0.04,100,IF($AD1052&gt;=0,50,0)),"")</f>
        <v/>
      </c>
      <c r="AP1052" s="0" t="str">
        <f aca="false">IF(ISNUMBER($AE1052),IF($AE1052&gt;=25,100,IF($AE1052&gt;=-75,50,0)),"")</f>
        <v/>
      </c>
      <c r="AQ1052" s="0" t="str">
        <f aca="false">IF(ISNUMBER($AF1052),IF($AF1052&gt;0,100,IF($AF1052&gt;=-50,50,0)),"")</f>
        <v/>
      </c>
      <c r="AR1052" s="0" t="str">
        <f aca="false">IF(ISNUMBER($AG1052),IF($AG1052=1,100,IF($AG1052=0,50,0)),"")</f>
        <v/>
      </c>
      <c r="AS1052" s="0" t="str">
        <f aca="false">IF(ISNUMBER($AH1052),IF($AH1052&lt;0,100,IF($AH1052&lt;=20,50,0)),"")</f>
        <v/>
      </c>
      <c r="AT1052" s="0" t="str">
        <f aca="false">IF(ISNUMBER($AI1052),IF($AI1052&lt;0.95,100,IF($AI1052&lt;=1,50,0)),"")</f>
        <v/>
      </c>
      <c r="AU1052" s="0" t="str">
        <f aca="false">IF(ISNUMBER($AJ1052),IF($AJ1052&lt;30,0,IF($AJ1052&lt;40,50,IF($AJ1052&lt;=90,100,50))),"")</f>
        <v/>
      </c>
      <c r="AV1052" s="0" t="str">
        <f aca="false">IF(ISNUMBER($AK1052),IF($AK1052&gt;-0.2,100,IF($AK1052&gt;=-0.4,50,0)),"")</f>
        <v/>
      </c>
      <c r="AW1052" s="59" t="n">
        <f aca="false">01_指標庫!$H$4*ISNUMBER($F1052)+01_指標庫!$H$5*ISNUMBER($AA1052)+01_指標庫!$H$6*ISNUMBER($G1052)+01_指標庫!$H$7*ISNUMBER($H1052)+01_指標庫!$H$8*ISNUMBER($AF1052)+01_指標庫!$H$9*ISNUMBER($AG1052)+01_指標庫!$H$10*ISNUMBER($AB1052)+01_指標庫!$H$11*ISNUMBER($AC1052)+01_指標庫!$H$12*ISNUMBER($AD1052)+01_指標庫!$H$13*ISNUMBER($AE1052)+01_指標庫!$H$14*ISNUMBER($I1052)+01_指標庫!$H$15*ISNUMBER($AH1052)+01_指標庫!$H$16*ISNUMBER($K1052)+01_指標庫!$H$17*ISNUMBER($AI1052)+01_指標庫!$H$18*ISNUMBER($AJ1052)+01_指標庫!$H$19*ISNUMBER($AK1052)+01_指標庫!$H$20*ISNUMBER($BB1052)+01_指標庫!$H$21*ISNUMBER($BC1052)</f>
        <v>51</v>
      </c>
      <c r="AX1052" s="59" t="n">
        <f aca="false">IF(AW1052=0,50,ROUND((01_指標庫!$H$4*IF(ISNUMBER($F1052),L1052,0)+01_指標庫!$H$5*IF(ISNUMBER($AA1052),AL1052,0)+01_指標庫!$H$6*IF(ISNUMBER($G1052),M1052,0)+01_指標庫!$H$7*IF(ISNUMBER($H1052),N1052,0)+01_指標庫!$H$8*IF(ISNUMBER($AF1052),AQ1052,0)+01_指標庫!$H$9*IF(ISNUMBER($AG1052),AR1052,0)+01_指標庫!$H$10*IF(ISNUMBER($AB1052),AM1052,0)+01_指標庫!$H$11*IF(ISNUMBER($AC1052),AN1052,0)+01_指標庫!$H$12*IF(ISNUMBER($AD1052),AO1052,0)+01_指標庫!$H$13*IF(ISNUMBER($AE1052),AP1052,0)+01_指標庫!$H$14*IF(ISNUMBER($I1052),O1052,0)+01_指標庫!$H$15*IF(ISNUMBER($AH1052),AS1052,0)+01_指標庫!$H$16*IF(ISNUMBER($K1052),P1052,0)+01_指標庫!$H$17*IF(ISNUMBER($AI1052),AT1052,0)+01_指標庫!$H$18*IF(ISNUMBER($AJ1052),AU1052,0)+01_指標庫!$H$19*IF(ISNUMBER($AK1052),AV1052,0)+01_指標庫!$H$20*IF(ISNUMBER($BB1052),BB1052,0)+01_指標庫!$H$21*IF(ISNUMBER($BC1052),BC1052,0))/AW1052,1))</f>
        <v>60.8</v>
      </c>
      <c r="AY1052" s="60"/>
      <c r="AZ1052" s="60"/>
      <c r="BA1052" s="58" t="n">
        <f aca="false">AVERAGE($E1048:$E1052)/AVERAGE($E1043:$E1052)-1</f>
        <v>0.0149932290588293</v>
      </c>
      <c r="BB1052" s="59" t="n">
        <f aca="false">IF(ISNUMBER($BA1052),IF(OR($S1052&lt;=-0.03,$BA1052&lt;-0.003),0,IF(OR($S1052&lt;=-0.02,$BA1052&lt;0.01),50,100)),"")</f>
        <v>0</v>
      </c>
      <c r="BC1052" s="0" t="str">
        <f aca="false">IF(OR(COUNT($AZ1052)=0,COUNT($AZ1051)=0),"",IF(OR($AY1052/$AZ1051-1&lt;=-0.03,$AZ1052/$AZ1051-1&lt;=-0.045,IF(COUNT($AZ1043:$AZ1052)=10,AVERAGE($AZ1048:$AZ1052)/AVERAGE($AZ1043:$AZ1052)-1&lt;-0.01,FALSE())),0,IF(OR($AZ1052/$AZ1051-1&lt;=-0.02,IF(COUNT($AZ1043:$AZ1052)=10,AVERAGE($AZ1048:$AZ1052)/AVERAGE($AZ1043:$AZ1052)-1&lt;0.005,FALSE())),50,100)))</f>
        <v/>
      </c>
    </row>
    <row r="1053" customFormat="false" ht="15" hidden="false" customHeight="true" outlineLevel="0" collapsed="false">
      <c r="A1053" s="47" t="n">
        <v>1049</v>
      </c>
      <c r="B1053" s="48" t="n">
        <v>44078</v>
      </c>
      <c r="C1053" s="47" t="n">
        <v>2020</v>
      </c>
      <c r="D1053" s="49" t="s">
        <v>234</v>
      </c>
      <c r="E1053" s="50" t="n">
        <v>11622.13</v>
      </c>
      <c r="F1053" s="51" t="n">
        <v>0.238094</v>
      </c>
      <c r="G1053" s="51" t="n">
        <v>-0.064281</v>
      </c>
      <c r="H1053" s="52" t="n">
        <v>0.8367</v>
      </c>
      <c r="I1053" s="53" t="n">
        <v>513</v>
      </c>
      <c r="J1053" s="47" t="s">
        <v>235</v>
      </c>
      <c r="K1053" s="54" t="n">
        <v>30.75</v>
      </c>
      <c r="L1053" s="55" t="n">
        <f aca="false">IF(COUNT(F1053)=0,50,IF(F1053&gt;=0,100,IF(F1053&gt;=-0.02,50,0)))</f>
        <v>100</v>
      </c>
      <c r="M1053" s="55" t="n">
        <f aca="false">IF(COUNT(G1053)=0,50,IF(G1053&gt;-0.06,100,IF(G1053&gt;-0.15,50,0)))</f>
        <v>50</v>
      </c>
      <c r="N1053" s="55" t="n">
        <f aca="false">IF(COUNT(H1053)=0,50,IF(H1053&gt;=0.6,100,IF(H1053&gt;=0.4,50,0)))</f>
        <v>100</v>
      </c>
      <c r="O1053" s="55" t="n">
        <f aca="false">IF(COUNT(I1053)=0,50,IF(J1053="proxy_vix",50,IF(I1053&lt;350,100,IF(I1053&lt;=450,50,0))))</f>
        <v>0</v>
      </c>
      <c r="P1053" s="55" t="n">
        <f aca="false">IF(COUNT(K1053)=0,50,IF(K1053&lt;20,100,IF(K1053&lt;=25,50,0)))</f>
        <v>0</v>
      </c>
      <c r="Q1053" s="54"/>
      <c r="R1053" s="47"/>
      <c r="S1053" s="51" t="n">
        <f aca="false">$E1053/$E1052-1</f>
        <v>-0.0126782184231743</v>
      </c>
      <c r="T1053" s="56" t="n">
        <f aca="false">$K1053/$K1052-1</f>
        <v>-0.0848214285714286</v>
      </c>
      <c r="V1053" s="57"/>
      <c r="W1053" s="57"/>
      <c r="Y1053" s="1" t="str">
        <f aca="false">IF(AX1053&gt;=70,"EASY",IF(AX1053&gt;40,"UNCERTAIN","HARD"))</f>
        <v>UNCERTAIN</v>
      </c>
      <c r="AA1053" s="58" t="n">
        <f aca="false">IF($A1053&lt;200,"",AVERAGE($E1004:$E1053)/AVERAGE($E854:$E1053)-1)</f>
        <v>0.176279465153602</v>
      </c>
      <c r="AB1053" s="59" t="n">
        <f aca="false">LOOKUP($B1053,07_L1政策步階!$A$4:$A$14,07_L1政策步階!$C$4:$C$14)</f>
        <v>1</v>
      </c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9" t="n">
        <f aca="false">IF(ISNUMBER($AA1053),IF($AA1053&gt;=0.005,100,IF($AA1053&gt;=-0.015,50,0)),"")</f>
        <v>100</v>
      </c>
      <c r="AM1053" s="59" t="n">
        <f aca="false">IF(ISNUMBER($AB1053),IF($AB1053=1,100,IF($AB1053=0,50,0)),"")</f>
        <v>100</v>
      </c>
      <c r="AN1053" s="0" t="str">
        <f aca="false">IF(ISNUMBER($AC1053),IF($AC1053&gt;=0.001,100,IF($AC1053&gt;=-0.003,50,0)),"")</f>
        <v/>
      </c>
      <c r="AO1053" s="0" t="str">
        <f aca="false">IF(ISNUMBER($AD1053),IF($AD1053&gt;=0.04,100,IF($AD1053&gt;=0,50,0)),"")</f>
        <v/>
      </c>
      <c r="AP1053" s="0" t="str">
        <f aca="false">IF(ISNUMBER($AE1053),IF($AE1053&gt;=25,100,IF($AE1053&gt;=-75,50,0)),"")</f>
        <v/>
      </c>
      <c r="AQ1053" s="0" t="str">
        <f aca="false">IF(ISNUMBER($AF1053),IF($AF1053&gt;0,100,IF($AF1053&gt;=-50,50,0)),"")</f>
        <v/>
      </c>
      <c r="AR1053" s="0" t="str">
        <f aca="false">IF(ISNUMBER($AG1053),IF($AG1053=1,100,IF($AG1053=0,50,0)),"")</f>
        <v/>
      </c>
      <c r="AS1053" s="0" t="str">
        <f aca="false">IF(ISNUMBER($AH1053),IF($AH1053&lt;0,100,IF($AH1053&lt;=20,50,0)),"")</f>
        <v/>
      </c>
      <c r="AT1053" s="0" t="str">
        <f aca="false">IF(ISNUMBER($AI1053),IF($AI1053&lt;0.95,100,IF($AI1053&lt;=1,50,0)),"")</f>
        <v/>
      </c>
      <c r="AU1053" s="0" t="str">
        <f aca="false">IF(ISNUMBER($AJ1053),IF($AJ1053&lt;30,0,IF($AJ1053&lt;40,50,IF($AJ1053&lt;=90,100,50))),"")</f>
        <v/>
      </c>
      <c r="AV1053" s="0" t="str">
        <f aca="false">IF(ISNUMBER($AK1053),IF($AK1053&gt;-0.2,100,IF($AK1053&gt;=-0.4,50,0)),"")</f>
        <v/>
      </c>
      <c r="AW1053" s="59" t="n">
        <f aca="false">01_指標庫!$H$4*ISNUMBER($F1053)+01_指標庫!$H$5*ISNUMBER($AA1053)+01_指標庫!$H$6*ISNUMBER($G1053)+01_指標庫!$H$7*ISNUMBER($H1053)+01_指標庫!$H$8*ISNUMBER($AF1053)+01_指標庫!$H$9*ISNUMBER($AG1053)+01_指標庫!$H$10*ISNUMBER($AB1053)+01_指標庫!$H$11*ISNUMBER($AC1053)+01_指標庫!$H$12*ISNUMBER($AD1053)+01_指標庫!$H$13*ISNUMBER($AE1053)+01_指標庫!$H$14*ISNUMBER($I1053)+01_指標庫!$H$15*ISNUMBER($AH1053)+01_指標庫!$H$16*ISNUMBER($K1053)+01_指標庫!$H$17*ISNUMBER($AI1053)+01_指標庫!$H$18*ISNUMBER($AJ1053)+01_指標庫!$H$19*ISNUMBER($AK1053)+01_指標庫!$H$20*ISNUMBER($BB1053)+01_指標庫!$H$21*ISNUMBER($BC1053)</f>
        <v>51</v>
      </c>
      <c r="AX1053" s="59" t="n">
        <f aca="false">IF(AW1053=0,50,ROUND((01_指標庫!$H$4*IF(ISNUMBER($F1053),L1053,0)+01_指標庫!$H$5*IF(ISNUMBER($AA1053),AL1053,0)+01_指標庫!$H$6*IF(ISNUMBER($G1053),M1053,0)+01_指標庫!$H$7*IF(ISNUMBER($H1053),N1053,0)+01_指標庫!$H$8*IF(ISNUMBER($AF1053),AQ1053,0)+01_指標庫!$H$9*IF(ISNUMBER($AG1053),AR1053,0)+01_指標庫!$H$10*IF(ISNUMBER($AB1053),AM1053,0)+01_指標庫!$H$11*IF(ISNUMBER($AC1053),AN1053,0)+01_指標庫!$H$12*IF(ISNUMBER($AD1053),AO1053,0)+01_指標庫!$H$13*IF(ISNUMBER($AE1053),AP1053,0)+01_指標庫!$H$14*IF(ISNUMBER($I1053),O1053,0)+01_指標庫!$H$15*IF(ISNUMBER($AH1053),AS1053,0)+01_指標庫!$H$16*IF(ISNUMBER($K1053),P1053,0)+01_指標庫!$H$17*IF(ISNUMBER($AI1053),AT1053,0)+01_指標庫!$H$18*IF(ISNUMBER($AJ1053),AU1053,0)+01_指標庫!$H$19*IF(ISNUMBER($AK1053),AV1053,0)+01_指標庫!$H$20*IF(ISNUMBER($BB1053),BB1053,0)+01_指標庫!$H$21*IF(ISNUMBER($BC1053),BC1053,0))/AW1053,1))</f>
        <v>58.8</v>
      </c>
      <c r="AY1053" s="60"/>
      <c r="AZ1053" s="60"/>
      <c r="BA1053" s="58" t="n">
        <f aca="false">AVERAGE($E1049:$E1053)/AVERAGE($E1044:$E1053)-1</f>
        <v>0.00816736848035493</v>
      </c>
      <c r="BB1053" s="59" t="n">
        <f aca="false">IF(ISNUMBER($BA1053),IF(OR($S1053&lt;=-0.03,$BA1053&lt;-0.003),0,IF(OR($S1053&lt;=-0.02,$BA1053&lt;0.01),50,100)),"")</f>
        <v>50</v>
      </c>
      <c r="BC1053" s="0" t="str">
        <f aca="false">IF(OR(COUNT($AZ1053)=0,COUNT($AZ1052)=0),"",IF(OR($AY1053/$AZ1052-1&lt;=-0.03,$AZ1053/$AZ1052-1&lt;=-0.045,IF(COUNT($AZ1044:$AZ1053)=10,AVERAGE($AZ1049:$AZ1053)/AVERAGE($AZ1044:$AZ1053)-1&lt;-0.01,FALSE())),0,IF(OR($AZ1053/$AZ1052-1&lt;=-0.02,IF(COUNT($AZ1044:$AZ1053)=10,AVERAGE($AZ1049:$AZ1053)/AVERAGE($AZ1044:$AZ1053)-1&lt;0.005,FALSE())),50,100)))</f>
        <v/>
      </c>
    </row>
    <row r="1054" customFormat="false" ht="15" hidden="false" customHeight="true" outlineLevel="0" collapsed="false">
      <c r="A1054" s="47" t="n">
        <v>1050</v>
      </c>
      <c r="B1054" s="48" t="n">
        <v>44082</v>
      </c>
      <c r="C1054" s="47" t="n">
        <v>2020</v>
      </c>
      <c r="D1054" s="49" t="s">
        <v>237</v>
      </c>
      <c r="E1054" s="50" t="n">
        <v>11068.26</v>
      </c>
      <c r="F1054" s="51" t="n">
        <v>0.177345</v>
      </c>
      <c r="G1054" s="51" t="n">
        <v>-0.108875</v>
      </c>
      <c r="H1054" s="52" t="n">
        <v>0.7959</v>
      </c>
      <c r="I1054" s="53" t="n">
        <v>525</v>
      </c>
      <c r="J1054" s="47" t="s">
        <v>235</v>
      </c>
      <c r="K1054" s="54" t="n">
        <v>31.46</v>
      </c>
      <c r="L1054" s="55" t="n">
        <f aca="false">IF(COUNT(F1054)=0,50,IF(F1054&gt;=0,100,IF(F1054&gt;=-0.02,50,0)))</f>
        <v>100</v>
      </c>
      <c r="M1054" s="55" t="n">
        <f aca="false">IF(COUNT(G1054)=0,50,IF(G1054&gt;-0.06,100,IF(G1054&gt;-0.15,50,0)))</f>
        <v>50</v>
      </c>
      <c r="N1054" s="55" t="n">
        <f aca="false">IF(COUNT(H1054)=0,50,IF(H1054&gt;=0.6,100,IF(H1054&gt;=0.4,50,0)))</f>
        <v>100</v>
      </c>
      <c r="O1054" s="55" t="n">
        <f aca="false">IF(COUNT(I1054)=0,50,IF(J1054="proxy_vix",50,IF(I1054&lt;350,100,IF(I1054&lt;=450,50,0))))</f>
        <v>0</v>
      </c>
      <c r="P1054" s="55" t="n">
        <f aca="false">IF(COUNT(K1054)=0,50,IF(K1054&lt;20,100,IF(K1054&lt;=25,50,0)))</f>
        <v>0</v>
      </c>
      <c r="Q1054" s="54"/>
      <c r="R1054" s="47"/>
      <c r="S1054" s="51" t="n">
        <f aca="false">$E1054/$E1053-1</f>
        <v>-0.0476564967006907</v>
      </c>
      <c r="T1054" s="56" t="n">
        <f aca="false">$K1054/$K1053-1</f>
        <v>0.023089430894309</v>
      </c>
      <c r="V1054" s="57"/>
      <c r="W1054" s="57"/>
      <c r="Y1054" s="1" t="str">
        <f aca="false">IF(AX1054&gt;=70,"EASY",IF(AX1054&gt;40,"UNCERTAIN","HARD"))</f>
        <v>UNCERTAIN</v>
      </c>
      <c r="AA1054" s="58" t="n">
        <f aca="false">IF($A1054&lt;200,"",AVERAGE($E1005:$E1054)/AVERAGE($E855:$E1054)-1)</f>
        <v>0.177130561781095</v>
      </c>
      <c r="AB1054" s="59" t="n">
        <f aca="false">LOOKUP($B1054,07_L1政策步階!$A$4:$A$14,07_L1政策步階!$C$4:$C$14)</f>
        <v>1</v>
      </c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9" t="n">
        <f aca="false">IF(ISNUMBER($AA1054),IF($AA1054&gt;=0.005,100,IF($AA1054&gt;=-0.015,50,0)),"")</f>
        <v>100</v>
      </c>
      <c r="AM1054" s="59" t="n">
        <f aca="false">IF(ISNUMBER($AB1054),IF($AB1054=1,100,IF($AB1054=0,50,0)),"")</f>
        <v>100</v>
      </c>
      <c r="AN1054" s="0" t="str">
        <f aca="false">IF(ISNUMBER($AC1054),IF($AC1054&gt;=0.001,100,IF($AC1054&gt;=-0.003,50,0)),"")</f>
        <v/>
      </c>
      <c r="AO1054" s="0" t="str">
        <f aca="false">IF(ISNUMBER($AD1054),IF($AD1054&gt;=0.04,100,IF($AD1054&gt;=0,50,0)),"")</f>
        <v/>
      </c>
      <c r="AP1054" s="0" t="str">
        <f aca="false">IF(ISNUMBER($AE1054),IF($AE1054&gt;=25,100,IF($AE1054&gt;=-75,50,0)),"")</f>
        <v/>
      </c>
      <c r="AQ1054" s="0" t="str">
        <f aca="false">IF(ISNUMBER($AF1054),IF($AF1054&gt;0,100,IF($AF1054&gt;=-50,50,0)),"")</f>
        <v/>
      </c>
      <c r="AR1054" s="0" t="str">
        <f aca="false">IF(ISNUMBER($AG1054),IF($AG1054=1,100,IF($AG1054=0,50,0)),"")</f>
        <v/>
      </c>
      <c r="AS1054" s="0" t="str">
        <f aca="false">IF(ISNUMBER($AH1054),IF($AH1054&lt;0,100,IF($AH1054&lt;=20,50,0)),"")</f>
        <v/>
      </c>
      <c r="AT1054" s="0" t="str">
        <f aca="false">IF(ISNUMBER($AI1054),IF($AI1054&lt;0.95,100,IF($AI1054&lt;=1,50,0)),"")</f>
        <v/>
      </c>
      <c r="AU1054" s="0" t="str">
        <f aca="false">IF(ISNUMBER($AJ1054),IF($AJ1054&lt;30,0,IF($AJ1054&lt;40,50,IF($AJ1054&lt;=90,100,50))),"")</f>
        <v/>
      </c>
      <c r="AV1054" s="0" t="str">
        <f aca="false">IF(ISNUMBER($AK1054),IF($AK1054&gt;-0.2,100,IF($AK1054&gt;=-0.4,50,0)),"")</f>
        <v/>
      </c>
      <c r="AW1054" s="59" t="n">
        <f aca="false">01_指標庫!$H$4*ISNUMBER($F1054)+01_指標庫!$H$5*ISNUMBER($AA1054)+01_指標庫!$H$6*ISNUMBER($G1054)+01_指標庫!$H$7*ISNUMBER($H1054)+01_指標庫!$H$8*ISNUMBER($AF1054)+01_指標庫!$H$9*ISNUMBER($AG1054)+01_指標庫!$H$10*ISNUMBER($AB1054)+01_指標庫!$H$11*ISNUMBER($AC1054)+01_指標庫!$H$12*ISNUMBER($AD1054)+01_指標庫!$H$13*ISNUMBER($AE1054)+01_指標庫!$H$14*ISNUMBER($I1054)+01_指標庫!$H$15*ISNUMBER($AH1054)+01_指標庫!$H$16*ISNUMBER($K1054)+01_指標庫!$H$17*ISNUMBER($AI1054)+01_指標庫!$H$18*ISNUMBER($AJ1054)+01_指標庫!$H$19*ISNUMBER($AK1054)+01_指標庫!$H$20*ISNUMBER($BB1054)+01_指標庫!$H$21*ISNUMBER($BC1054)</f>
        <v>51</v>
      </c>
      <c r="AX1054" s="59" t="n">
        <f aca="false">IF(AW1054=0,50,ROUND((01_指標庫!$H$4*IF(ISNUMBER($F1054),L1054,0)+01_指標庫!$H$5*IF(ISNUMBER($AA1054),AL1054,0)+01_指標庫!$H$6*IF(ISNUMBER($G1054),M1054,0)+01_指標庫!$H$7*IF(ISNUMBER($H1054),N1054,0)+01_指標庫!$H$8*IF(ISNUMBER($AF1054),AQ1054,0)+01_指標庫!$H$9*IF(ISNUMBER($AG1054),AR1054,0)+01_指標庫!$H$10*IF(ISNUMBER($AB1054),AM1054,0)+01_指標庫!$H$11*IF(ISNUMBER($AC1054),AN1054,0)+01_指標庫!$H$12*IF(ISNUMBER($AD1054),AO1054,0)+01_指標庫!$H$13*IF(ISNUMBER($AE1054),AP1054,0)+01_指標庫!$H$14*IF(ISNUMBER($I1054),O1054,0)+01_指標庫!$H$15*IF(ISNUMBER($AH1054),AS1054,0)+01_指標庫!$H$16*IF(ISNUMBER($K1054),P1054,0)+01_指標庫!$H$17*IF(ISNUMBER($AI1054),AT1054,0)+01_指標庫!$H$18*IF(ISNUMBER($AJ1054),AU1054,0)+01_指標庫!$H$19*IF(ISNUMBER($AK1054),AV1054,0)+01_指標庫!$H$20*IF(ISNUMBER($BB1054),BB1054,0)+01_指標庫!$H$21*IF(ISNUMBER($BC1054),BC1054,0))/AW1054,1))</f>
        <v>52.9</v>
      </c>
      <c r="AY1054" s="60"/>
      <c r="AZ1054" s="60"/>
      <c r="BA1054" s="58" t="n">
        <f aca="false">AVERAGE($E1050:$E1054)/AVERAGE($E1045:$E1054)-1</f>
        <v>-0.00463660629686957</v>
      </c>
      <c r="BB1054" s="59" t="n">
        <f aca="false">IF(ISNUMBER($BA1054),IF(OR($S1054&lt;=-0.03,$BA1054&lt;-0.003),0,IF(OR($S1054&lt;=-0.02,$BA1054&lt;0.01),50,100)),"")</f>
        <v>0</v>
      </c>
      <c r="BC1054" s="0" t="str">
        <f aca="false">IF(OR(COUNT($AZ1054)=0,COUNT($AZ1053)=0),"",IF(OR($AY1054/$AZ1053-1&lt;=-0.03,$AZ1054/$AZ1053-1&lt;=-0.045,IF(COUNT($AZ1045:$AZ1054)=10,AVERAGE($AZ1050:$AZ1054)/AVERAGE($AZ1045:$AZ1054)-1&lt;-0.01,FALSE())),0,IF(OR($AZ1054/$AZ1053-1&lt;=-0.02,IF(COUNT($AZ1045:$AZ1054)=10,AVERAGE($AZ1050:$AZ1054)/AVERAGE($AZ1045:$AZ1054)-1&lt;0.005,FALSE())),50,100)))</f>
        <v/>
      </c>
    </row>
    <row r="1055" customFormat="false" ht="15" hidden="false" customHeight="true" outlineLevel="0" collapsed="false">
      <c r="A1055" s="47" t="n">
        <v>1051</v>
      </c>
      <c r="B1055" s="48" t="n">
        <v>44083</v>
      </c>
      <c r="C1055" s="47" t="n">
        <v>2020</v>
      </c>
      <c r="D1055" s="49" t="s">
        <v>238</v>
      </c>
      <c r="E1055" s="50" t="n">
        <v>11395.85</v>
      </c>
      <c r="F1055" s="51" t="n">
        <v>0.210176</v>
      </c>
      <c r="G1055" s="51" t="n">
        <v>-0.0825</v>
      </c>
      <c r="H1055" s="52" t="n">
        <v>0.8163</v>
      </c>
      <c r="I1055" s="53" t="n">
        <v>516</v>
      </c>
      <c r="J1055" s="47" t="s">
        <v>235</v>
      </c>
      <c r="K1055" s="54" t="n">
        <v>28.81</v>
      </c>
      <c r="L1055" s="55" t="n">
        <f aca="false">IF(COUNT(F1055)=0,50,IF(F1055&gt;=0,100,IF(F1055&gt;=-0.02,50,0)))</f>
        <v>100</v>
      </c>
      <c r="M1055" s="55" t="n">
        <f aca="false">IF(COUNT(G1055)=0,50,IF(G1055&gt;-0.06,100,IF(G1055&gt;-0.15,50,0)))</f>
        <v>50</v>
      </c>
      <c r="N1055" s="55" t="n">
        <f aca="false">IF(COUNT(H1055)=0,50,IF(H1055&gt;=0.6,100,IF(H1055&gt;=0.4,50,0)))</f>
        <v>100</v>
      </c>
      <c r="O1055" s="55" t="n">
        <f aca="false">IF(COUNT(I1055)=0,50,IF(J1055="proxy_vix",50,IF(I1055&lt;350,100,IF(I1055&lt;=450,50,0))))</f>
        <v>0</v>
      </c>
      <c r="P1055" s="55" t="n">
        <f aca="false">IF(COUNT(K1055)=0,50,IF(K1055&lt;20,100,IF(K1055&lt;=25,50,0)))</f>
        <v>0</v>
      </c>
      <c r="Q1055" s="54"/>
      <c r="R1055" s="47"/>
      <c r="S1055" s="51" t="n">
        <f aca="false">$E1055/$E1054-1</f>
        <v>0.0295972447340414</v>
      </c>
      <c r="T1055" s="56" t="n">
        <f aca="false">$K1055/$K1054-1</f>
        <v>-0.0842339478703116</v>
      </c>
      <c r="V1055" s="57"/>
      <c r="W1055" s="57"/>
      <c r="Y1055" s="1" t="str">
        <f aca="false">IF(AX1055&gt;=70,"EASY",IF(AX1055&gt;40,"UNCERTAIN","HARD"))</f>
        <v>UNCERTAIN</v>
      </c>
      <c r="AA1055" s="58" t="n">
        <f aca="false">IF($A1055&lt;200,"",AVERAGE($E1006:$E1055)/AVERAGE($E856:$E1055)-1)</f>
        <v>0.178221216324743</v>
      </c>
      <c r="AB1055" s="59" t="n">
        <f aca="false">LOOKUP($B1055,07_L1政策步階!$A$4:$A$14,07_L1政策步階!$C$4:$C$14)</f>
        <v>1</v>
      </c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9" t="n">
        <f aca="false">IF(ISNUMBER($AA1055),IF($AA1055&gt;=0.005,100,IF($AA1055&gt;=-0.015,50,0)),"")</f>
        <v>100</v>
      </c>
      <c r="AM1055" s="59" t="n">
        <f aca="false">IF(ISNUMBER($AB1055),IF($AB1055=1,100,IF($AB1055=0,50,0)),"")</f>
        <v>100</v>
      </c>
      <c r="AN1055" s="0" t="str">
        <f aca="false">IF(ISNUMBER($AC1055),IF($AC1055&gt;=0.001,100,IF($AC1055&gt;=-0.003,50,0)),"")</f>
        <v/>
      </c>
      <c r="AO1055" s="0" t="str">
        <f aca="false">IF(ISNUMBER($AD1055),IF($AD1055&gt;=0.04,100,IF($AD1055&gt;=0,50,0)),"")</f>
        <v/>
      </c>
      <c r="AP1055" s="0" t="str">
        <f aca="false">IF(ISNUMBER($AE1055),IF($AE1055&gt;=25,100,IF($AE1055&gt;=-75,50,0)),"")</f>
        <v/>
      </c>
      <c r="AQ1055" s="0" t="str">
        <f aca="false">IF(ISNUMBER($AF1055),IF($AF1055&gt;0,100,IF($AF1055&gt;=-50,50,0)),"")</f>
        <v/>
      </c>
      <c r="AR1055" s="0" t="str">
        <f aca="false">IF(ISNUMBER($AG1055),IF($AG1055=1,100,IF($AG1055=0,50,0)),"")</f>
        <v/>
      </c>
      <c r="AS1055" s="0" t="str">
        <f aca="false">IF(ISNUMBER($AH1055),IF($AH1055&lt;0,100,IF($AH1055&lt;=20,50,0)),"")</f>
        <v/>
      </c>
      <c r="AT1055" s="0" t="str">
        <f aca="false">IF(ISNUMBER($AI1055),IF($AI1055&lt;0.95,100,IF($AI1055&lt;=1,50,0)),"")</f>
        <v/>
      </c>
      <c r="AU1055" s="0" t="str">
        <f aca="false">IF(ISNUMBER($AJ1055),IF($AJ1055&lt;30,0,IF($AJ1055&lt;40,50,IF($AJ1055&lt;=90,100,50))),"")</f>
        <v/>
      </c>
      <c r="AV1055" s="0" t="str">
        <f aca="false">IF(ISNUMBER($AK1055),IF($AK1055&gt;-0.2,100,IF($AK1055&gt;=-0.4,50,0)),"")</f>
        <v/>
      </c>
      <c r="AW1055" s="59" t="n">
        <f aca="false">01_指標庫!$H$4*ISNUMBER($F1055)+01_指標庫!$H$5*ISNUMBER($AA1055)+01_指標庫!$H$6*ISNUMBER($G1055)+01_指標庫!$H$7*ISNUMBER($H1055)+01_指標庫!$H$8*ISNUMBER($AF1055)+01_指標庫!$H$9*ISNUMBER($AG1055)+01_指標庫!$H$10*ISNUMBER($AB1055)+01_指標庫!$H$11*ISNUMBER($AC1055)+01_指標庫!$H$12*ISNUMBER($AD1055)+01_指標庫!$H$13*ISNUMBER($AE1055)+01_指標庫!$H$14*ISNUMBER($I1055)+01_指標庫!$H$15*ISNUMBER($AH1055)+01_指標庫!$H$16*ISNUMBER($K1055)+01_指標庫!$H$17*ISNUMBER($AI1055)+01_指標庫!$H$18*ISNUMBER($AJ1055)+01_指標庫!$H$19*ISNUMBER($AK1055)+01_指標庫!$H$20*ISNUMBER($BB1055)+01_指標庫!$H$21*ISNUMBER($BC1055)</f>
        <v>51</v>
      </c>
      <c r="AX1055" s="59" t="n">
        <f aca="false">IF(AW1055=0,50,ROUND((01_指標庫!$H$4*IF(ISNUMBER($F1055),L1055,0)+01_指標庫!$H$5*IF(ISNUMBER($AA1055),AL1055,0)+01_指標庫!$H$6*IF(ISNUMBER($G1055),M1055,0)+01_指標庫!$H$7*IF(ISNUMBER($H1055),N1055,0)+01_指標庫!$H$8*IF(ISNUMBER($AF1055),AQ1055,0)+01_指標庫!$H$9*IF(ISNUMBER($AG1055),AR1055,0)+01_指標庫!$H$10*IF(ISNUMBER($AB1055),AM1055,0)+01_指標庫!$H$11*IF(ISNUMBER($AC1055),AN1055,0)+01_指標庫!$H$12*IF(ISNUMBER($AD1055),AO1055,0)+01_指標庫!$H$13*IF(ISNUMBER($AE1055),AP1055,0)+01_指標庫!$H$14*IF(ISNUMBER($I1055),O1055,0)+01_指標庫!$H$15*IF(ISNUMBER($AH1055),AS1055,0)+01_指標庫!$H$16*IF(ISNUMBER($K1055),P1055,0)+01_指標庫!$H$17*IF(ISNUMBER($AI1055),AT1055,0)+01_指標庫!$H$18*IF(ISNUMBER($AJ1055),AU1055,0)+01_指標庫!$H$19*IF(ISNUMBER($AK1055),AV1055,0)+01_指標庫!$H$20*IF(ISNUMBER($BB1055),BB1055,0)+01_指標庫!$H$21*IF(ISNUMBER($BC1055),BC1055,0))/AW1055,1))</f>
        <v>52.9</v>
      </c>
      <c r="AY1055" s="60"/>
      <c r="AZ1055" s="60"/>
      <c r="BA1055" s="58" t="n">
        <f aca="false">AVERAGE($E1051:$E1055)/AVERAGE($E1046:$E1055)-1</f>
        <v>-0.0170301392376816</v>
      </c>
      <c r="BB1055" s="59" t="n">
        <f aca="false">IF(ISNUMBER($BA1055),IF(OR($S1055&lt;=-0.03,$BA1055&lt;-0.003),0,IF(OR($S1055&lt;=-0.02,$BA1055&lt;0.01),50,100)),"")</f>
        <v>0</v>
      </c>
      <c r="BC1055" s="0" t="str">
        <f aca="false">IF(OR(COUNT($AZ1055)=0,COUNT($AZ1054)=0),"",IF(OR($AY1055/$AZ1054-1&lt;=-0.03,$AZ1055/$AZ1054-1&lt;=-0.045,IF(COUNT($AZ1046:$AZ1055)=10,AVERAGE($AZ1051:$AZ1055)/AVERAGE($AZ1046:$AZ1055)-1&lt;-0.01,FALSE())),0,IF(OR($AZ1055/$AZ1054-1&lt;=-0.02,IF(COUNT($AZ1046:$AZ1055)=10,AVERAGE($AZ1051:$AZ1055)/AVERAGE($AZ1046:$AZ1055)-1&lt;0.005,FALSE())),50,100)))</f>
        <v/>
      </c>
    </row>
    <row r="1056" customFormat="false" ht="15" hidden="false" customHeight="true" outlineLevel="0" collapsed="false">
      <c r="A1056" s="47" t="n">
        <v>1052</v>
      </c>
      <c r="B1056" s="48" t="n">
        <v>44084</v>
      </c>
      <c r="C1056" s="47" t="n">
        <v>2020</v>
      </c>
      <c r="D1056" s="49" t="s">
        <v>239</v>
      </c>
      <c r="E1056" s="50" t="n">
        <v>11154.12</v>
      </c>
      <c r="F1056" s="51" t="n">
        <v>0.182696</v>
      </c>
      <c r="G1056" s="51" t="n">
        <v>-0.101962</v>
      </c>
      <c r="H1056" s="52" t="n">
        <v>0.7959</v>
      </c>
      <c r="I1056" s="53" t="n">
        <v>516</v>
      </c>
      <c r="J1056" s="47" t="s">
        <v>235</v>
      </c>
      <c r="K1056" s="54" t="n">
        <v>29.71</v>
      </c>
      <c r="L1056" s="55" t="n">
        <f aca="false">IF(COUNT(F1056)=0,50,IF(F1056&gt;=0,100,IF(F1056&gt;=-0.02,50,0)))</f>
        <v>100</v>
      </c>
      <c r="M1056" s="55" t="n">
        <f aca="false">IF(COUNT(G1056)=0,50,IF(G1056&gt;-0.06,100,IF(G1056&gt;-0.15,50,0)))</f>
        <v>50</v>
      </c>
      <c r="N1056" s="55" t="n">
        <f aca="false">IF(COUNT(H1056)=0,50,IF(H1056&gt;=0.6,100,IF(H1056&gt;=0.4,50,0)))</f>
        <v>100</v>
      </c>
      <c r="O1056" s="55" t="n">
        <f aca="false">IF(COUNT(I1056)=0,50,IF(J1056="proxy_vix",50,IF(I1056&lt;350,100,IF(I1056&lt;=450,50,0))))</f>
        <v>0</v>
      </c>
      <c r="P1056" s="55" t="n">
        <f aca="false">IF(COUNT(K1056)=0,50,IF(K1056&lt;20,100,IF(K1056&lt;=25,50,0)))</f>
        <v>0</v>
      </c>
      <c r="Q1056" s="54"/>
      <c r="R1056" s="47"/>
      <c r="S1056" s="51" t="n">
        <f aca="false">$E1056/$E1055-1</f>
        <v>-0.0212121079164783</v>
      </c>
      <c r="T1056" s="56" t="n">
        <f aca="false">$K1056/$K1055-1</f>
        <v>0.0312391530718501</v>
      </c>
      <c r="V1056" s="57"/>
      <c r="W1056" s="57"/>
      <c r="Y1056" s="1" t="str">
        <f aca="false">IF(AX1056&gt;=70,"EASY",IF(AX1056&gt;40,"UNCERTAIN","HARD"))</f>
        <v>UNCERTAIN</v>
      </c>
      <c r="AA1056" s="58" t="n">
        <f aca="false">IF($A1056&lt;200,"",AVERAGE($E1007:$E1056)/AVERAGE($E857:$E1056)-1)</f>
        <v>0.178535794748434</v>
      </c>
      <c r="AB1056" s="59" t="n">
        <f aca="false">LOOKUP($B1056,07_L1政策步階!$A$4:$A$14,07_L1政策步階!$C$4:$C$14)</f>
        <v>1</v>
      </c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9" t="n">
        <f aca="false">IF(ISNUMBER($AA1056),IF($AA1056&gt;=0.005,100,IF($AA1056&gt;=-0.015,50,0)),"")</f>
        <v>100</v>
      </c>
      <c r="AM1056" s="59" t="n">
        <f aca="false">IF(ISNUMBER($AB1056),IF($AB1056=1,100,IF($AB1056=0,50,0)),"")</f>
        <v>100</v>
      </c>
      <c r="AN1056" s="0" t="str">
        <f aca="false">IF(ISNUMBER($AC1056),IF($AC1056&gt;=0.001,100,IF($AC1056&gt;=-0.003,50,0)),"")</f>
        <v/>
      </c>
      <c r="AO1056" s="0" t="str">
        <f aca="false">IF(ISNUMBER($AD1056),IF($AD1056&gt;=0.04,100,IF($AD1056&gt;=0,50,0)),"")</f>
        <v/>
      </c>
      <c r="AP1056" s="0" t="str">
        <f aca="false">IF(ISNUMBER($AE1056),IF($AE1056&gt;=25,100,IF($AE1056&gt;=-75,50,0)),"")</f>
        <v/>
      </c>
      <c r="AQ1056" s="0" t="str">
        <f aca="false">IF(ISNUMBER($AF1056),IF($AF1056&gt;0,100,IF($AF1056&gt;=-50,50,0)),"")</f>
        <v/>
      </c>
      <c r="AR1056" s="0" t="str">
        <f aca="false">IF(ISNUMBER($AG1056),IF($AG1056=1,100,IF($AG1056=0,50,0)),"")</f>
        <v/>
      </c>
      <c r="AS1056" s="0" t="str">
        <f aca="false">IF(ISNUMBER($AH1056),IF($AH1056&lt;0,100,IF($AH1056&lt;=20,50,0)),"")</f>
        <v/>
      </c>
      <c r="AT1056" s="0" t="str">
        <f aca="false">IF(ISNUMBER($AI1056),IF($AI1056&lt;0.95,100,IF($AI1056&lt;=1,50,0)),"")</f>
        <v/>
      </c>
      <c r="AU1056" s="0" t="str">
        <f aca="false">IF(ISNUMBER($AJ1056),IF($AJ1056&lt;30,0,IF($AJ1056&lt;40,50,IF($AJ1056&lt;=90,100,50))),"")</f>
        <v/>
      </c>
      <c r="AV1056" s="0" t="str">
        <f aca="false">IF(ISNUMBER($AK1056),IF($AK1056&gt;-0.2,100,IF($AK1056&gt;=-0.4,50,0)),"")</f>
        <v/>
      </c>
      <c r="AW1056" s="59" t="n">
        <f aca="false">01_指標庫!$H$4*ISNUMBER($F1056)+01_指標庫!$H$5*ISNUMBER($AA1056)+01_指標庫!$H$6*ISNUMBER($G1056)+01_指標庫!$H$7*ISNUMBER($H1056)+01_指標庫!$H$8*ISNUMBER($AF1056)+01_指標庫!$H$9*ISNUMBER($AG1056)+01_指標庫!$H$10*ISNUMBER($AB1056)+01_指標庫!$H$11*ISNUMBER($AC1056)+01_指標庫!$H$12*ISNUMBER($AD1056)+01_指標庫!$H$13*ISNUMBER($AE1056)+01_指標庫!$H$14*ISNUMBER($I1056)+01_指標庫!$H$15*ISNUMBER($AH1056)+01_指標庫!$H$16*ISNUMBER($K1056)+01_指標庫!$H$17*ISNUMBER($AI1056)+01_指標庫!$H$18*ISNUMBER($AJ1056)+01_指標庫!$H$19*ISNUMBER($AK1056)+01_指標庫!$H$20*ISNUMBER($BB1056)+01_指標庫!$H$21*ISNUMBER($BC1056)</f>
        <v>51</v>
      </c>
      <c r="AX1056" s="59" t="n">
        <f aca="false">IF(AW1056=0,50,ROUND((01_指標庫!$H$4*IF(ISNUMBER($F1056),L1056,0)+01_指標庫!$H$5*IF(ISNUMBER($AA1056),AL1056,0)+01_指標庫!$H$6*IF(ISNUMBER($G1056),M1056,0)+01_指標庫!$H$7*IF(ISNUMBER($H1056),N1056,0)+01_指標庫!$H$8*IF(ISNUMBER($AF1056),AQ1056,0)+01_指標庫!$H$9*IF(ISNUMBER($AG1056),AR1056,0)+01_指標庫!$H$10*IF(ISNUMBER($AB1056),AM1056,0)+01_指標庫!$H$11*IF(ISNUMBER($AC1056),AN1056,0)+01_指標庫!$H$12*IF(ISNUMBER($AD1056),AO1056,0)+01_指標庫!$H$13*IF(ISNUMBER($AE1056),AP1056,0)+01_指標庫!$H$14*IF(ISNUMBER($I1056),O1056,0)+01_指標庫!$H$15*IF(ISNUMBER($AH1056),AS1056,0)+01_指標庫!$H$16*IF(ISNUMBER($K1056),P1056,0)+01_指標庫!$H$17*IF(ISNUMBER($AI1056),AT1056,0)+01_指標庫!$H$18*IF(ISNUMBER($AJ1056),AU1056,0)+01_指標庫!$H$19*IF(ISNUMBER($AK1056),AV1056,0)+01_指標庫!$H$20*IF(ISNUMBER($BB1056),BB1056,0)+01_指標庫!$H$21*IF(ISNUMBER($BC1056),BC1056,0))/AW1056,1))</f>
        <v>52.9</v>
      </c>
      <c r="AY1056" s="60"/>
      <c r="AZ1056" s="60"/>
      <c r="BA1056" s="58" t="n">
        <f aca="false">AVERAGE($E1052:$E1056)/AVERAGE($E1047:$E1056)-1</f>
        <v>-0.0317123683654522</v>
      </c>
      <c r="BB1056" s="59" t="n">
        <f aca="false">IF(ISNUMBER($BA1056),IF(OR($S1056&lt;=-0.03,$BA1056&lt;-0.003),0,IF(OR($S1056&lt;=-0.02,$BA1056&lt;0.01),50,100)),"")</f>
        <v>0</v>
      </c>
      <c r="BC1056" s="0" t="str">
        <f aca="false">IF(OR(COUNT($AZ1056)=0,COUNT($AZ1055)=0),"",IF(OR($AY1056/$AZ1055-1&lt;=-0.03,$AZ1056/$AZ1055-1&lt;=-0.045,IF(COUNT($AZ1047:$AZ1056)=10,AVERAGE($AZ1052:$AZ1056)/AVERAGE($AZ1047:$AZ1056)-1&lt;-0.01,FALSE())),0,IF(OR($AZ1056/$AZ1055-1&lt;=-0.02,IF(COUNT($AZ1047:$AZ1056)=10,AVERAGE($AZ1052:$AZ1056)/AVERAGE($AZ1047:$AZ1056)-1&lt;0.005,FALSE())),50,100)))</f>
        <v/>
      </c>
    </row>
    <row r="1057" customFormat="false" ht="15" hidden="false" customHeight="true" outlineLevel="0" collapsed="false">
      <c r="A1057" s="47" t="n">
        <v>1053</v>
      </c>
      <c r="B1057" s="48" t="n">
        <v>44085</v>
      </c>
      <c r="C1057" s="47" t="n">
        <v>2020</v>
      </c>
      <c r="D1057" s="49" t="s">
        <v>234</v>
      </c>
      <c r="E1057" s="50" t="n">
        <v>11087.4</v>
      </c>
      <c r="F1057" s="51" t="n">
        <v>0.173931</v>
      </c>
      <c r="G1057" s="51" t="n">
        <v>-0.107333</v>
      </c>
      <c r="H1057" s="52" t="n">
        <v>0.7755</v>
      </c>
      <c r="I1057" s="53" t="n">
        <v>521</v>
      </c>
      <c r="J1057" s="47" t="s">
        <v>235</v>
      </c>
      <c r="K1057" s="54" t="n">
        <v>26.87</v>
      </c>
      <c r="L1057" s="55" t="n">
        <f aca="false">IF(COUNT(F1057)=0,50,IF(F1057&gt;=0,100,IF(F1057&gt;=-0.02,50,0)))</f>
        <v>100</v>
      </c>
      <c r="M1057" s="55" t="n">
        <f aca="false">IF(COUNT(G1057)=0,50,IF(G1057&gt;-0.06,100,IF(G1057&gt;-0.15,50,0)))</f>
        <v>50</v>
      </c>
      <c r="N1057" s="55" t="n">
        <f aca="false">IF(COUNT(H1057)=0,50,IF(H1057&gt;=0.6,100,IF(H1057&gt;=0.4,50,0)))</f>
        <v>100</v>
      </c>
      <c r="O1057" s="55" t="n">
        <f aca="false">IF(COUNT(I1057)=0,50,IF(J1057="proxy_vix",50,IF(I1057&lt;350,100,IF(I1057&lt;=450,50,0))))</f>
        <v>0</v>
      </c>
      <c r="P1057" s="55" t="n">
        <f aca="false">IF(COUNT(K1057)=0,50,IF(K1057&lt;20,100,IF(K1057&lt;=25,50,0)))</f>
        <v>0</v>
      </c>
      <c r="Q1057" s="54"/>
      <c r="R1057" s="47"/>
      <c r="S1057" s="51" t="n">
        <f aca="false">$E1057/$E1056-1</f>
        <v>-0.00598164624371989</v>
      </c>
      <c r="T1057" s="56" t="n">
        <f aca="false">$K1057/$K1056-1</f>
        <v>-0.0955907101985863</v>
      </c>
      <c r="V1057" s="57"/>
      <c r="W1057" s="57"/>
      <c r="Y1057" s="1" t="str">
        <f aca="false">IF(AX1057&gt;=70,"EASY",IF(AX1057&gt;40,"UNCERTAIN","HARD"))</f>
        <v>UNCERTAIN</v>
      </c>
      <c r="AA1057" s="58" t="n">
        <f aca="false">IF($A1057&lt;200,"",AVERAGE($E1008:$E1057)/AVERAGE($E858:$E1057)-1)</f>
        <v>0.178552905662653</v>
      </c>
      <c r="AB1057" s="59" t="n">
        <f aca="false">LOOKUP($B1057,07_L1政策步階!$A$4:$A$14,07_L1政策步階!$C$4:$C$14)</f>
        <v>1</v>
      </c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9" t="n">
        <f aca="false">IF(ISNUMBER($AA1057),IF($AA1057&gt;=0.005,100,IF($AA1057&gt;=-0.015,50,0)),"")</f>
        <v>100</v>
      </c>
      <c r="AM1057" s="59" t="n">
        <f aca="false">IF(ISNUMBER($AB1057),IF($AB1057=1,100,IF($AB1057=0,50,0)),"")</f>
        <v>100</v>
      </c>
      <c r="AN1057" s="0" t="str">
        <f aca="false">IF(ISNUMBER($AC1057),IF($AC1057&gt;=0.001,100,IF($AC1057&gt;=-0.003,50,0)),"")</f>
        <v/>
      </c>
      <c r="AO1057" s="0" t="str">
        <f aca="false">IF(ISNUMBER($AD1057),IF($AD1057&gt;=0.04,100,IF($AD1057&gt;=0,50,0)),"")</f>
        <v/>
      </c>
      <c r="AP1057" s="0" t="str">
        <f aca="false">IF(ISNUMBER($AE1057),IF($AE1057&gt;=25,100,IF($AE1057&gt;=-75,50,0)),"")</f>
        <v/>
      </c>
      <c r="AQ1057" s="0" t="str">
        <f aca="false">IF(ISNUMBER($AF1057),IF($AF1057&gt;0,100,IF($AF1057&gt;=-50,50,0)),"")</f>
        <v/>
      </c>
      <c r="AR1057" s="0" t="str">
        <f aca="false">IF(ISNUMBER($AG1057),IF($AG1057=1,100,IF($AG1057=0,50,0)),"")</f>
        <v/>
      </c>
      <c r="AS1057" s="0" t="str">
        <f aca="false">IF(ISNUMBER($AH1057),IF($AH1057&lt;0,100,IF($AH1057&lt;=20,50,0)),"")</f>
        <v/>
      </c>
      <c r="AT1057" s="0" t="str">
        <f aca="false">IF(ISNUMBER($AI1057),IF($AI1057&lt;0.95,100,IF($AI1057&lt;=1,50,0)),"")</f>
        <v/>
      </c>
      <c r="AU1057" s="0" t="str">
        <f aca="false">IF(ISNUMBER($AJ1057),IF($AJ1057&lt;30,0,IF($AJ1057&lt;40,50,IF($AJ1057&lt;=90,100,50))),"")</f>
        <v/>
      </c>
      <c r="AV1057" s="0" t="str">
        <f aca="false">IF(ISNUMBER($AK1057),IF($AK1057&gt;-0.2,100,IF($AK1057&gt;=-0.4,50,0)),"")</f>
        <v/>
      </c>
      <c r="AW1057" s="59" t="n">
        <f aca="false">01_指標庫!$H$4*ISNUMBER($F1057)+01_指標庫!$H$5*ISNUMBER($AA1057)+01_指標庫!$H$6*ISNUMBER($G1057)+01_指標庫!$H$7*ISNUMBER($H1057)+01_指標庫!$H$8*ISNUMBER($AF1057)+01_指標庫!$H$9*ISNUMBER($AG1057)+01_指標庫!$H$10*ISNUMBER($AB1057)+01_指標庫!$H$11*ISNUMBER($AC1057)+01_指標庫!$H$12*ISNUMBER($AD1057)+01_指標庫!$H$13*ISNUMBER($AE1057)+01_指標庫!$H$14*ISNUMBER($I1057)+01_指標庫!$H$15*ISNUMBER($AH1057)+01_指標庫!$H$16*ISNUMBER($K1057)+01_指標庫!$H$17*ISNUMBER($AI1057)+01_指標庫!$H$18*ISNUMBER($AJ1057)+01_指標庫!$H$19*ISNUMBER($AK1057)+01_指標庫!$H$20*ISNUMBER($BB1057)+01_指標庫!$H$21*ISNUMBER($BC1057)</f>
        <v>51</v>
      </c>
      <c r="AX1057" s="59" t="n">
        <f aca="false">IF(AW1057=0,50,ROUND((01_指標庫!$H$4*IF(ISNUMBER($F1057),L1057,0)+01_指標庫!$H$5*IF(ISNUMBER($AA1057),AL1057,0)+01_指標庫!$H$6*IF(ISNUMBER($G1057),M1057,0)+01_指標庫!$H$7*IF(ISNUMBER($H1057),N1057,0)+01_指標庫!$H$8*IF(ISNUMBER($AF1057),AQ1057,0)+01_指標庫!$H$9*IF(ISNUMBER($AG1057),AR1057,0)+01_指標庫!$H$10*IF(ISNUMBER($AB1057),AM1057,0)+01_指標庫!$H$11*IF(ISNUMBER($AC1057),AN1057,0)+01_指標庫!$H$12*IF(ISNUMBER($AD1057),AO1057,0)+01_指標庫!$H$13*IF(ISNUMBER($AE1057),AP1057,0)+01_指標庫!$H$14*IF(ISNUMBER($I1057),O1057,0)+01_指標庫!$H$15*IF(ISNUMBER($AH1057),AS1057,0)+01_指標庫!$H$16*IF(ISNUMBER($K1057),P1057,0)+01_指標庫!$H$17*IF(ISNUMBER($AI1057),AT1057,0)+01_指標庫!$H$18*IF(ISNUMBER($AJ1057),AU1057,0)+01_指標庫!$H$19*IF(ISNUMBER($AK1057),AV1057,0)+01_指標庫!$H$20*IF(ISNUMBER($BB1057),BB1057,0)+01_指標庫!$H$21*IF(ISNUMBER($BC1057),BC1057,0))/AW1057,1))</f>
        <v>52.9</v>
      </c>
      <c r="AY1057" s="60"/>
      <c r="AZ1057" s="60"/>
      <c r="BA1057" s="58" t="n">
        <f aca="false">AVERAGE($E1053:$E1057)/AVERAGE($E1048:$E1057)-1</f>
        <v>-0.0364659044528917</v>
      </c>
      <c r="BB1057" s="59" t="n">
        <f aca="false">IF(ISNUMBER($BA1057),IF(OR($S1057&lt;=-0.03,$BA1057&lt;-0.003),0,IF(OR($S1057&lt;=-0.02,$BA1057&lt;0.01),50,100)),"")</f>
        <v>0</v>
      </c>
      <c r="BC1057" s="0" t="str">
        <f aca="false">IF(OR(COUNT($AZ1057)=0,COUNT($AZ1056)=0),"",IF(OR($AY1057/$AZ1056-1&lt;=-0.03,$AZ1057/$AZ1056-1&lt;=-0.045,IF(COUNT($AZ1048:$AZ1057)=10,AVERAGE($AZ1053:$AZ1057)/AVERAGE($AZ1048:$AZ1057)-1&lt;-0.01,FALSE())),0,IF(OR($AZ1057/$AZ1056-1&lt;=-0.02,IF(COUNT($AZ1048:$AZ1057)=10,AVERAGE($AZ1053:$AZ1057)/AVERAGE($AZ1048:$AZ1057)-1&lt;0.005,FALSE())),50,100)))</f>
        <v/>
      </c>
    </row>
    <row r="1058" customFormat="false" ht="15" hidden="false" customHeight="true" outlineLevel="0" collapsed="false">
      <c r="A1058" s="47" t="n">
        <v>1054</v>
      </c>
      <c r="B1058" s="48" t="n">
        <v>44088</v>
      </c>
      <c r="C1058" s="47" t="n">
        <v>2020</v>
      </c>
      <c r="D1058" s="49" t="s">
        <v>236</v>
      </c>
      <c r="E1058" s="50" t="n">
        <v>11277.76</v>
      </c>
      <c r="F1058" s="51" t="n">
        <v>0.192261</v>
      </c>
      <c r="G1058" s="51" t="n">
        <v>-0.092007</v>
      </c>
      <c r="H1058" s="52" t="n">
        <v>0.8163</v>
      </c>
      <c r="I1058" s="53" t="n">
        <v>518</v>
      </c>
      <c r="J1058" s="47" t="s">
        <v>235</v>
      </c>
      <c r="K1058" s="54" t="n">
        <v>25.85</v>
      </c>
      <c r="L1058" s="55" t="n">
        <f aca="false">IF(COUNT(F1058)=0,50,IF(F1058&gt;=0,100,IF(F1058&gt;=-0.02,50,0)))</f>
        <v>100</v>
      </c>
      <c r="M1058" s="55" t="n">
        <f aca="false">IF(COUNT(G1058)=0,50,IF(G1058&gt;-0.06,100,IF(G1058&gt;-0.15,50,0)))</f>
        <v>50</v>
      </c>
      <c r="N1058" s="55" t="n">
        <f aca="false">IF(COUNT(H1058)=0,50,IF(H1058&gt;=0.6,100,IF(H1058&gt;=0.4,50,0)))</f>
        <v>100</v>
      </c>
      <c r="O1058" s="55" t="n">
        <f aca="false">IF(COUNT(I1058)=0,50,IF(J1058="proxy_vix",50,IF(I1058&lt;350,100,IF(I1058&lt;=450,50,0))))</f>
        <v>0</v>
      </c>
      <c r="P1058" s="55" t="n">
        <f aca="false">IF(COUNT(K1058)=0,50,IF(K1058&lt;20,100,IF(K1058&lt;=25,50,0)))</f>
        <v>0</v>
      </c>
      <c r="Q1058" s="54"/>
      <c r="R1058" s="47"/>
      <c r="S1058" s="51" t="n">
        <f aca="false">$E1058/$E1057-1</f>
        <v>0.0171690387286469</v>
      </c>
      <c r="T1058" s="56" t="n">
        <f aca="false">$K1058/$K1057-1</f>
        <v>-0.0379605508001488</v>
      </c>
      <c r="V1058" s="57"/>
      <c r="W1058" s="57"/>
      <c r="Y1058" s="1" t="str">
        <f aca="false">IF(AX1058&gt;=70,"EASY",IF(AX1058&gt;40,"UNCERTAIN","HARD"))</f>
        <v>UNCERTAIN</v>
      </c>
      <c r="AA1058" s="58" t="n">
        <f aca="false">IF($A1058&lt;200,"",AVERAGE($E1009:$E1058)/AVERAGE($E859:$E1058)-1)</f>
        <v>0.178730032430819</v>
      </c>
      <c r="AB1058" s="59" t="n">
        <f aca="false">LOOKUP($B1058,07_L1政策步階!$A$4:$A$14,07_L1政策步階!$C$4:$C$14)</f>
        <v>1</v>
      </c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9" t="n">
        <f aca="false">IF(ISNUMBER($AA1058),IF($AA1058&gt;=0.005,100,IF($AA1058&gt;=-0.015,50,0)),"")</f>
        <v>100</v>
      </c>
      <c r="AM1058" s="59" t="n">
        <f aca="false">IF(ISNUMBER($AB1058),IF($AB1058=1,100,IF($AB1058=0,50,0)),"")</f>
        <v>100</v>
      </c>
      <c r="AN1058" s="0" t="str">
        <f aca="false">IF(ISNUMBER($AC1058),IF($AC1058&gt;=0.001,100,IF($AC1058&gt;=-0.003,50,0)),"")</f>
        <v/>
      </c>
      <c r="AO1058" s="0" t="str">
        <f aca="false">IF(ISNUMBER($AD1058),IF($AD1058&gt;=0.04,100,IF($AD1058&gt;=0,50,0)),"")</f>
        <v/>
      </c>
      <c r="AP1058" s="0" t="str">
        <f aca="false">IF(ISNUMBER($AE1058),IF($AE1058&gt;=25,100,IF($AE1058&gt;=-75,50,0)),"")</f>
        <v/>
      </c>
      <c r="AQ1058" s="0" t="str">
        <f aca="false">IF(ISNUMBER($AF1058),IF($AF1058&gt;0,100,IF($AF1058&gt;=-50,50,0)),"")</f>
        <v/>
      </c>
      <c r="AR1058" s="0" t="str">
        <f aca="false">IF(ISNUMBER($AG1058),IF($AG1058=1,100,IF($AG1058=0,50,0)),"")</f>
        <v/>
      </c>
      <c r="AS1058" s="0" t="str">
        <f aca="false">IF(ISNUMBER($AH1058),IF($AH1058&lt;0,100,IF($AH1058&lt;=20,50,0)),"")</f>
        <v/>
      </c>
      <c r="AT1058" s="0" t="str">
        <f aca="false">IF(ISNUMBER($AI1058),IF($AI1058&lt;0.95,100,IF($AI1058&lt;=1,50,0)),"")</f>
        <v/>
      </c>
      <c r="AU1058" s="0" t="str">
        <f aca="false">IF(ISNUMBER($AJ1058),IF($AJ1058&lt;30,0,IF($AJ1058&lt;40,50,IF($AJ1058&lt;=90,100,50))),"")</f>
        <v/>
      </c>
      <c r="AV1058" s="0" t="str">
        <f aca="false">IF(ISNUMBER($AK1058),IF($AK1058&gt;-0.2,100,IF($AK1058&gt;=-0.4,50,0)),"")</f>
        <v/>
      </c>
      <c r="AW1058" s="59" t="n">
        <f aca="false">01_指標庫!$H$4*ISNUMBER($F1058)+01_指標庫!$H$5*ISNUMBER($AA1058)+01_指標庫!$H$6*ISNUMBER($G1058)+01_指標庫!$H$7*ISNUMBER($H1058)+01_指標庫!$H$8*ISNUMBER($AF1058)+01_指標庫!$H$9*ISNUMBER($AG1058)+01_指標庫!$H$10*ISNUMBER($AB1058)+01_指標庫!$H$11*ISNUMBER($AC1058)+01_指標庫!$H$12*ISNUMBER($AD1058)+01_指標庫!$H$13*ISNUMBER($AE1058)+01_指標庫!$H$14*ISNUMBER($I1058)+01_指標庫!$H$15*ISNUMBER($AH1058)+01_指標庫!$H$16*ISNUMBER($K1058)+01_指標庫!$H$17*ISNUMBER($AI1058)+01_指標庫!$H$18*ISNUMBER($AJ1058)+01_指標庫!$H$19*ISNUMBER($AK1058)+01_指標庫!$H$20*ISNUMBER($BB1058)+01_指標庫!$H$21*ISNUMBER($BC1058)</f>
        <v>51</v>
      </c>
      <c r="AX1058" s="59" t="n">
        <f aca="false">IF(AW1058=0,50,ROUND((01_指標庫!$H$4*IF(ISNUMBER($F1058),L1058,0)+01_指標庫!$H$5*IF(ISNUMBER($AA1058),AL1058,0)+01_指標庫!$H$6*IF(ISNUMBER($G1058),M1058,0)+01_指標庫!$H$7*IF(ISNUMBER($H1058),N1058,0)+01_指標庫!$H$8*IF(ISNUMBER($AF1058),AQ1058,0)+01_指標庫!$H$9*IF(ISNUMBER($AG1058),AR1058,0)+01_指標庫!$H$10*IF(ISNUMBER($AB1058),AM1058,0)+01_指標庫!$H$11*IF(ISNUMBER($AC1058),AN1058,0)+01_指標庫!$H$12*IF(ISNUMBER($AD1058),AO1058,0)+01_指標庫!$H$13*IF(ISNUMBER($AE1058),AP1058,0)+01_指標庫!$H$14*IF(ISNUMBER($I1058),O1058,0)+01_指標庫!$H$15*IF(ISNUMBER($AH1058),AS1058,0)+01_指標庫!$H$16*IF(ISNUMBER($K1058),P1058,0)+01_指標庫!$H$17*IF(ISNUMBER($AI1058),AT1058,0)+01_指標庫!$H$18*IF(ISNUMBER($AJ1058),AU1058,0)+01_指標庫!$H$19*IF(ISNUMBER($AK1058),AV1058,0)+01_指標庫!$H$20*IF(ISNUMBER($BB1058),BB1058,0)+01_指標庫!$H$21*IF(ISNUMBER($BC1058),BC1058,0))/AW1058,1))</f>
        <v>52.9</v>
      </c>
      <c r="AY1058" s="60"/>
      <c r="AZ1058" s="60"/>
      <c r="BA1058" s="58" t="n">
        <f aca="false">AVERAGE($E1054:$E1058)/AVERAGE($E1049:$E1058)-1</f>
        <v>-0.0364386740594895</v>
      </c>
      <c r="BB1058" s="59" t="n">
        <f aca="false">IF(ISNUMBER($BA1058),IF(OR($S1058&lt;=-0.03,$BA1058&lt;-0.003),0,IF(OR($S1058&lt;=-0.02,$BA1058&lt;0.01),50,100)),"")</f>
        <v>0</v>
      </c>
      <c r="BC1058" s="0" t="str">
        <f aca="false">IF(OR(COUNT($AZ1058)=0,COUNT($AZ1057)=0),"",IF(OR($AY1058/$AZ1057-1&lt;=-0.03,$AZ1058/$AZ1057-1&lt;=-0.045,IF(COUNT($AZ1049:$AZ1058)=10,AVERAGE($AZ1054:$AZ1058)/AVERAGE($AZ1049:$AZ1058)-1&lt;-0.01,FALSE())),0,IF(OR($AZ1058/$AZ1057-1&lt;=-0.02,IF(COUNT($AZ1049:$AZ1058)=10,AVERAGE($AZ1054:$AZ1058)/AVERAGE($AZ1049:$AZ1058)-1&lt;0.005,FALSE())),50,100)))</f>
        <v/>
      </c>
    </row>
    <row r="1059" customFormat="false" ht="15" hidden="false" customHeight="true" outlineLevel="0" collapsed="false">
      <c r="A1059" s="47" t="n">
        <v>1055</v>
      </c>
      <c r="B1059" s="48" t="n">
        <v>44089</v>
      </c>
      <c r="C1059" s="47" t="n">
        <v>2020</v>
      </c>
      <c r="D1059" s="49" t="s">
        <v>237</v>
      </c>
      <c r="E1059" s="50" t="n">
        <v>11438.87</v>
      </c>
      <c r="F1059" s="51" t="n">
        <v>0.207383</v>
      </c>
      <c r="G1059" s="51" t="n">
        <v>-0.079036</v>
      </c>
      <c r="H1059" s="52" t="n">
        <v>0.8163</v>
      </c>
      <c r="I1059" s="53" t="n">
        <v>514</v>
      </c>
      <c r="J1059" s="47" t="s">
        <v>235</v>
      </c>
      <c r="K1059" s="54" t="n">
        <v>25.59</v>
      </c>
      <c r="L1059" s="55" t="n">
        <f aca="false">IF(COUNT(F1059)=0,50,IF(F1059&gt;=0,100,IF(F1059&gt;=-0.02,50,0)))</f>
        <v>100</v>
      </c>
      <c r="M1059" s="55" t="n">
        <f aca="false">IF(COUNT(G1059)=0,50,IF(G1059&gt;-0.06,100,IF(G1059&gt;-0.15,50,0)))</f>
        <v>50</v>
      </c>
      <c r="N1059" s="55" t="n">
        <f aca="false">IF(COUNT(H1059)=0,50,IF(H1059&gt;=0.6,100,IF(H1059&gt;=0.4,50,0)))</f>
        <v>100</v>
      </c>
      <c r="O1059" s="55" t="n">
        <f aca="false">IF(COUNT(I1059)=0,50,IF(J1059="proxy_vix",50,IF(I1059&lt;350,100,IF(I1059&lt;=450,50,0))))</f>
        <v>0</v>
      </c>
      <c r="P1059" s="55" t="n">
        <f aca="false">IF(COUNT(K1059)=0,50,IF(K1059&lt;20,100,IF(K1059&lt;=25,50,0)))</f>
        <v>0</v>
      </c>
      <c r="Q1059" s="54"/>
      <c r="R1059" s="47"/>
      <c r="S1059" s="51" t="n">
        <f aca="false">$E1059/$E1058-1</f>
        <v>0.0142856382827796</v>
      </c>
      <c r="T1059" s="56" t="n">
        <f aca="false">$K1059/$K1058-1</f>
        <v>-0.0100580270793037</v>
      </c>
      <c r="V1059" s="57"/>
      <c r="W1059" s="57"/>
      <c r="Y1059" s="1" t="str">
        <f aca="false">IF(AX1059&gt;=70,"EASY",IF(AX1059&gt;40,"UNCERTAIN","HARD"))</f>
        <v>UNCERTAIN</v>
      </c>
      <c r="AA1059" s="58" t="n">
        <f aca="false">IF($A1059&lt;200,"",AVERAGE($E1010:$E1059)/AVERAGE($E860:$E1059)-1)</f>
        <v>0.178629724120515</v>
      </c>
      <c r="AB1059" s="59" t="n">
        <f aca="false">LOOKUP($B1059,07_L1政策步階!$A$4:$A$14,07_L1政策步階!$C$4:$C$14)</f>
        <v>1</v>
      </c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9" t="n">
        <f aca="false">IF(ISNUMBER($AA1059),IF($AA1059&gt;=0.005,100,IF($AA1059&gt;=-0.015,50,0)),"")</f>
        <v>100</v>
      </c>
      <c r="AM1059" s="59" t="n">
        <f aca="false">IF(ISNUMBER($AB1059),IF($AB1059=1,100,IF($AB1059=0,50,0)),"")</f>
        <v>100</v>
      </c>
      <c r="AN1059" s="0" t="str">
        <f aca="false">IF(ISNUMBER($AC1059),IF($AC1059&gt;=0.001,100,IF($AC1059&gt;=-0.003,50,0)),"")</f>
        <v/>
      </c>
      <c r="AO1059" s="0" t="str">
        <f aca="false">IF(ISNUMBER($AD1059),IF($AD1059&gt;=0.04,100,IF($AD1059&gt;=0,50,0)),"")</f>
        <v/>
      </c>
      <c r="AP1059" s="0" t="str">
        <f aca="false">IF(ISNUMBER($AE1059),IF($AE1059&gt;=25,100,IF($AE1059&gt;=-75,50,0)),"")</f>
        <v/>
      </c>
      <c r="AQ1059" s="0" t="str">
        <f aca="false">IF(ISNUMBER($AF1059),IF($AF1059&gt;0,100,IF($AF1059&gt;=-50,50,0)),"")</f>
        <v/>
      </c>
      <c r="AR1059" s="0" t="str">
        <f aca="false">IF(ISNUMBER($AG1059),IF($AG1059=1,100,IF($AG1059=0,50,0)),"")</f>
        <v/>
      </c>
      <c r="AS1059" s="0" t="str">
        <f aca="false">IF(ISNUMBER($AH1059),IF($AH1059&lt;0,100,IF($AH1059&lt;=20,50,0)),"")</f>
        <v/>
      </c>
      <c r="AT1059" s="0" t="str">
        <f aca="false">IF(ISNUMBER($AI1059),IF($AI1059&lt;0.95,100,IF($AI1059&lt;=1,50,0)),"")</f>
        <v/>
      </c>
      <c r="AU1059" s="0" t="str">
        <f aca="false">IF(ISNUMBER($AJ1059),IF($AJ1059&lt;30,0,IF($AJ1059&lt;40,50,IF($AJ1059&lt;=90,100,50))),"")</f>
        <v/>
      </c>
      <c r="AV1059" s="0" t="str">
        <f aca="false">IF(ISNUMBER($AK1059),IF($AK1059&gt;-0.2,100,IF($AK1059&gt;=-0.4,50,0)),"")</f>
        <v/>
      </c>
      <c r="AW1059" s="59" t="n">
        <f aca="false">01_指標庫!$H$4*ISNUMBER($F1059)+01_指標庫!$H$5*ISNUMBER($AA1059)+01_指標庫!$H$6*ISNUMBER($G1059)+01_指標庫!$H$7*ISNUMBER($H1059)+01_指標庫!$H$8*ISNUMBER($AF1059)+01_指標庫!$H$9*ISNUMBER($AG1059)+01_指標庫!$H$10*ISNUMBER($AB1059)+01_指標庫!$H$11*ISNUMBER($AC1059)+01_指標庫!$H$12*ISNUMBER($AD1059)+01_指標庫!$H$13*ISNUMBER($AE1059)+01_指標庫!$H$14*ISNUMBER($I1059)+01_指標庫!$H$15*ISNUMBER($AH1059)+01_指標庫!$H$16*ISNUMBER($K1059)+01_指標庫!$H$17*ISNUMBER($AI1059)+01_指標庫!$H$18*ISNUMBER($AJ1059)+01_指標庫!$H$19*ISNUMBER($AK1059)+01_指標庫!$H$20*ISNUMBER($BB1059)+01_指標庫!$H$21*ISNUMBER($BC1059)</f>
        <v>51</v>
      </c>
      <c r="AX1059" s="59" t="n">
        <f aca="false">IF(AW1059=0,50,ROUND((01_指標庫!$H$4*IF(ISNUMBER($F1059),L1059,0)+01_指標庫!$H$5*IF(ISNUMBER($AA1059),AL1059,0)+01_指標庫!$H$6*IF(ISNUMBER($G1059),M1059,0)+01_指標庫!$H$7*IF(ISNUMBER($H1059),N1059,0)+01_指標庫!$H$8*IF(ISNUMBER($AF1059),AQ1059,0)+01_指標庫!$H$9*IF(ISNUMBER($AG1059),AR1059,0)+01_指標庫!$H$10*IF(ISNUMBER($AB1059),AM1059,0)+01_指標庫!$H$11*IF(ISNUMBER($AC1059),AN1059,0)+01_指標庫!$H$12*IF(ISNUMBER($AD1059),AO1059,0)+01_指標庫!$H$13*IF(ISNUMBER($AE1059),AP1059,0)+01_指標庫!$H$14*IF(ISNUMBER($I1059),O1059,0)+01_指標庫!$H$15*IF(ISNUMBER($AH1059),AS1059,0)+01_指標庫!$H$16*IF(ISNUMBER($K1059),P1059,0)+01_指標庫!$H$17*IF(ISNUMBER($AI1059),AT1059,0)+01_指標庫!$H$18*IF(ISNUMBER($AJ1059),AU1059,0)+01_指標庫!$H$19*IF(ISNUMBER($AK1059),AV1059,0)+01_指標庫!$H$20*IF(ISNUMBER($BB1059),BB1059,0)+01_指標庫!$H$21*IF(ISNUMBER($BC1059),BC1059,0))/AW1059,1))</f>
        <v>52.9</v>
      </c>
      <c r="AY1059" s="60"/>
      <c r="AZ1059" s="60"/>
      <c r="BA1059" s="58" t="n">
        <f aca="false">AVERAGE($E1055:$E1059)/AVERAGE($E1050:$E1059)-1</f>
        <v>-0.0244194625841651</v>
      </c>
      <c r="BB1059" s="59" t="n">
        <f aca="false">IF(ISNUMBER($BA1059),IF(OR($S1059&lt;=-0.03,$BA1059&lt;-0.003),0,IF(OR($S1059&lt;=-0.02,$BA1059&lt;0.01),50,100)),"")</f>
        <v>0</v>
      </c>
      <c r="BC1059" s="0" t="str">
        <f aca="false">IF(OR(COUNT($AZ1059)=0,COUNT($AZ1058)=0),"",IF(OR($AY1059/$AZ1058-1&lt;=-0.03,$AZ1059/$AZ1058-1&lt;=-0.045,IF(COUNT($AZ1050:$AZ1059)=10,AVERAGE($AZ1055:$AZ1059)/AVERAGE($AZ1050:$AZ1059)-1&lt;-0.01,FALSE())),0,IF(OR($AZ1059/$AZ1058-1&lt;=-0.02,IF(COUNT($AZ1050:$AZ1059)=10,AVERAGE($AZ1055:$AZ1059)/AVERAGE($AZ1050:$AZ1059)-1&lt;0.005,FALSE())),50,100)))</f>
        <v/>
      </c>
    </row>
    <row r="1060" customFormat="false" ht="15" hidden="false" customHeight="true" outlineLevel="0" collapsed="false">
      <c r="A1060" s="47" t="n">
        <v>1056</v>
      </c>
      <c r="B1060" s="48" t="n">
        <v>44090</v>
      </c>
      <c r="C1060" s="47" t="n">
        <v>2020</v>
      </c>
      <c r="D1060" s="49" t="s">
        <v>238</v>
      </c>
      <c r="E1060" s="50" t="n">
        <v>11247.6</v>
      </c>
      <c r="F1060" s="51" t="n">
        <v>0.185415</v>
      </c>
      <c r="G1060" s="51" t="n">
        <v>-0.094436</v>
      </c>
      <c r="H1060" s="52" t="n">
        <v>0.8571</v>
      </c>
      <c r="I1060" s="53" t="n">
        <v>507</v>
      </c>
      <c r="J1060" s="47" t="s">
        <v>235</v>
      </c>
      <c r="K1060" s="54" t="n">
        <v>26.04</v>
      </c>
      <c r="L1060" s="55" t="n">
        <f aca="false">IF(COUNT(F1060)=0,50,IF(F1060&gt;=0,100,IF(F1060&gt;=-0.02,50,0)))</f>
        <v>100</v>
      </c>
      <c r="M1060" s="55" t="n">
        <f aca="false">IF(COUNT(G1060)=0,50,IF(G1060&gt;-0.06,100,IF(G1060&gt;-0.15,50,0)))</f>
        <v>50</v>
      </c>
      <c r="N1060" s="55" t="n">
        <f aca="false">IF(COUNT(H1060)=0,50,IF(H1060&gt;=0.6,100,IF(H1060&gt;=0.4,50,0)))</f>
        <v>100</v>
      </c>
      <c r="O1060" s="55" t="n">
        <f aca="false">IF(COUNT(I1060)=0,50,IF(J1060="proxy_vix",50,IF(I1060&lt;350,100,IF(I1060&lt;=450,50,0))))</f>
        <v>0</v>
      </c>
      <c r="P1060" s="55" t="n">
        <f aca="false">IF(COUNT(K1060)=0,50,IF(K1060&lt;20,100,IF(K1060&lt;=25,50,0)))</f>
        <v>0</v>
      </c>
      <c r="Q1060" s="54"/>
      <c r="R1060" s="47"/>
      <c r="S1060" s="51" t="n">
        <f aca="false">$E1060/$E1059-1</f>
        <v>-0.0167210572372971</v>
      </c>
      <c r="T1060" s="56" t="n">
        <f aca="false">$K1060/$K1059-1</f>
        <v>0.0175849941383353</v>
      </c>
      <c r="V1060" s="57"/>
      <c r="W1060" s="57"/>
      <c r="Y1060" s="1" t="str">
        <f aca="false">IF(AX1060&gt;=70,"EASY",IF(AX1060&gt;40,"UNCERTAIN","HARD"))</f>
        <v>UNCERTAIN</v>
      </c>
      <c r="AA1060" s="58" t="n">
        <f aca="false">IF($A1060&lt;200,"",AVERAGE($E1011:$E1060)/AVERAGE($E861:$E1060)-1)</f>
        <v>0.178388602208231</v>
      </c>
      <c r="AB1060" s="59" t="n">
        <f aca="false">LOOKUP($B1060,07_L1政策步階!$A$4:$A$14,07_L1政策步階!$C$4:$C$14)</f>
        <v>1</v>
      </c>
      <c r="AC1060" s="57"/>
      <c r="AD1060" s="57"/>
      <c r="AE1060" s="57"/>
      <c r="AF1060" s="57"/>
      <c r="AG1060" s="57"/>
      <c r="AH1060" s="57"/>
      <c r="AI1060" s="57"/>
      <c r="AJ1060" s="57"/>
      <c r="AK1060" s="57"/>
      <c r="AL1060" s="59" t="n">
        <f aca="false">IF(ISNUMBER($AA1060),IF($AA1060&gt;=0.005,100,IF($AA1060&gt;=-0.015,50,0)),"")</f>
        <v>100</v>
      </c>
      <c r="AM1060" s="59" t="n">
        <f aca="false">IF(ISNUMBER($AB1060),IF($AB1060=1,100,IF($AB1060=0,50,0)),"")</f>
        <v>100</v>
      </c>
      <c r="AN1060" s="0" t="str">
        <f aca="false">IF(ISNUMBER($AC1060),IF($AC1060&gt;=0.001,100,IF($AC1060&gt;=-0.003,50,0)),"")</f>
        <v/>
      </c>
      <c r="AO1060" s="0" t="str">
        <f aca="false">IF(ISNUMBER($AD1060),IF($AD1060&gt;=0.04,100,IF($AD1060&gt;=0,50,0)),"")</f>
        <v/>
      </c>
      <c r="AP1060" s="0" t="str">
        <f aca="false">IF(ISNUMBER($AE1060),IF($AE1060&gt;=25,100,IF($AE1060&gt;=-75,50,0)),"")</f>
        <v/>
      </c>
      <c r="AQ1060" s="0" t="str">
        <f aca="false">IF(ISNUMBER($AF1060),IF($AF1060&gt;0,100,IF($AF1060&gt;=-50,50,0)),"")</f>
        <v/>
      </c>
      <c r="AR1060" s="0" t="str">
        <f aca="false">IF(ISNUMBER($AG1060),IF($AG1060=1,100,IF($AG1060=0,50,0)),"")</f>
        <v/>
      </c>
      <c r="AS1060" s="0" t="str">
        <f aca="false">IF(ISNUMBER($AH1060),IF($AH1060&lt;0,100,IF($AH1060&lt;=20,50,0)),"")</f>
        <v/>
      </c>
      <c r="AT1060" s="0" t="str">
        <f aca="false">IF(ISNUMBER($AI1060),IF($AI1060&lt;0.95,100,IF($AI1060&lt;=1,50,0)),"")</f>
        <v/>
      </c>
      <c r="AU1060" s="0" t="str">
        <f aca="false">IF(ISNUMBER($AJ1060),IF($AJ1060&lt;30,0,IF($AJ1060&lt;40,50,IF($AJ1060&lt;=90,100,50))),"")</f>
        <v/>
      </c>
      <c r="AV1060" s="0" t="str">
        <f aca="false">IF(ISNUMBER($AK1060),IF($AK1060&gt;-0.2,100,IF($AK1060&gt;=-0.4,50,0)),"")</f>
        <v/>
      </c>
      <c r="AW1060" s="59" t="n">
        <f aca="false">01_指標庫!$H$4*ISNUMBER($F1060)+01_指標庫!$H$5*ISNUMBER($AA1060)+01_指標庫!$H$6*ISNUMBER($G1060)+01_指標庫!$H$7*ISNUMBER($H1060)+01_指標庫!$H$8*ISNUMBER($AF1060)+01_指標庫!$H$9*ISNUMBER($AG1060)+01_指標庫!$H$10*ISNUMBER($AB1060)+01_指標庫!$H$11*ISNUMBER($AC1060)+01_指標庫!$H$12*ISNUMBER($AD1060)+01_指標庫!$H$13*ISNUMBER($AE1060)+01_指標庫!$H$14*ISNUMBER($I1060)+01_指標庫!$H$15*ISNUMBER($AH1060)+01_指標庫!$H$16*ISNUMBER($K1060)+01_指標庫!$H$17*ISNUMBER($AI1060)+01_指標庫!$H$18*ISNUMBER($AJ1060)+01_指標庫!$H$19*ISNUMBER($AK1060)+01_指標庫!$H$20*ISNUMBER($BB1060)+01_指標庫!$H$21*ISNUMBER($BC1060)</f>
        <v>51</v>
      </c>
      <c r="AX1060" s="59" t="n">
        <f aca="false">IF(AW1060=0,50,ROUND((01_指標庫!$H$4*IF(ISNUMBER($F1060),L1060,0)+01_指標庫!$H$5*IF(ISNUMBER($AA1060),AL1060,0)+01_指標庫!$H$6*IF(ISNUMBER($G1060),M1060,0)+01_指標庫!$H$7*IF(ISNUMBER($H1060),N1060,0)+01_指標庫!$H$8*IF(ISNUMBER($AF1060),AQ1060,0)+01_指標庫!$H$9*IF(ISNUMBER($AG1060),AR1060,0)+01_指標庫!$H$10*IF(ISNUMBER($AB1060),AM1060,0)+01_指標庫!$H$11*IF(ISNUMBER($AC1060),AN1060,0)+01_指標庫!$H$12*IF(ISNUMBER($AD1060),AO1060,0)+01_指標庫!$H$13*IF(ISNUMBER($AE1060),AP1060,0)+01_指標庫!$H$14*IF(ISNUMBER($I1060),O1060,0)+01_指標庫!$H$15*IF(ISNUMBER($AH1060),AS1060,0)+01_指標庫!$H$16*IF(ISNUMBER($K1060),P1060,0)+01_指標庫!$H$17*IF(ISNUMBER($AI1060),AT1060,0)+01_指標庫!$H$18*IF(ISNUMBER($AJ1060),AU1060,0)+01_指標庫!$H$19*IF(ISNUMBER($AK1060),AV1060,0)+01_指標庫!$H$20*IF(ISNUMBER($BB1060),BB1060,0)+01_指標庫!$H$21*IF(ISNUMBER($BC1060),BC1060,0))/AW1060,1))</f>
        <v>52.9</v>
      </c>
      <c r="AY1060" s="60"/>
      <c r="AZ1060" s="60"/>
      <c r="BA1060" s="58" t="n">
        <f aca="false">AVERAGE($E1056:$E1060)/AVERAGE($E1051:$E1060)-1</f>
        <v>-0.0181021086807841</v>
      </c>
      <c r="BB1060" s="59" t="n">
        <f aca="false">IF(ISNUMBER($BA1060),IF(OR($S1060&lt;=-0.03,$BA1060&lt;-0.003),0,IF(OR($S1060&lt;=-0.02,$BA1060&lt;0.01),50,100)),"")</f>
        <v>0</v>
      </c>
      <c r="BC1060" s="0" t="str">
        <f aca="false">IF(OR(COUNT($AZ1060)=0,COUNT($AZ1059)=0),"",IF(OR($AY1060/$AZ1059-1&lt;=-0.03,$AZ1060/$AZ1059-1&lt;=-0.045,IF(COUNT($AZ1051:$AZ1060)=10,AVERAGE($AZ1056:$AZ1060)/AVERAGE($AZ1051:$AZ1060)-1&lt;-0.01,FALSE())),0,IF(OR($AZ1060/$AZ1059-1&lt;=-0.02,IF(COUNT($AZ1051:$AZ1060)=10,AVERAGE($AZ1056:$AZ1060)/AVERAGE($AZ1051:$AZ1060)-1&lt;0.005,FALSE())),50,100)))</f>
        <v/>
      </c>
    </row>
    <row r="1061" customFormat="false" ht="15" hidden="false" customHeight="true" outlineLevel="0" collapsed="false">
      <c r="A1061" s="47" t="n">
        <v>1057</v>
      </c>
      <c r="B1061" s="48" t="n">
        <v>44091</v>
      </c>
      <c r="C1061" s="47" t="n">
        <v>2020</v>
      </c>
      <c r="D1061" s="49" t="s">
        <v>239</v>
      </c>
      <c r="E1061" s="50" t="n">
        <v>11080.95</v>
      </c>
      <c r="F1061" s="51" t="n">
        <v>0.166148</v>
      </c>
      <c r="G1061" s="51" t="n">
        <v>-0.107853</v>
      </c>
      <c r="H1061" s="52" t="n">
        <v>0.8367</v>
      </c>
      <c r="I1061" s="53" t="n">
        <v>514</v>
      </c>
      <c r="J1061" s="47" t="s">
        <v>235</v>
      </c>
      <c r="K1061" s="54" t="n">
        <v>26.46</v>
      </c>
      <c r="L1061" s="55" t="n">
        <f aca="false">IF(COUNT(F1061)=0,50,IF(F1061&gt;=0,100,IF(F1061&gt;=-0.02,50,0)))</f>
        <v>100</v>
      </c>
      <c r="M1061" s="55" t="n">
        <f aca="false">IF(COUNT(G1061)=0,50,IF(G1061&gt;-0.06,100,IF(G1061&gt;-0.15,50,0)))</f>
        <v>50</v>
      </c>
      <c r="N1061" s="55" t="n">
        <f aca="false">IF(COUNT(H1061)=0,50,IF(H1061&gt;=0.6,100,IF(H1061&gt;=0.4,50,0)))</f>
        <v>100</v>
      </c>
      <c r="O1061" s="55" t="n">
        <f aca="false">IF(COUNT(I1061)=0,50,IF(J1061="proxy_vix",50,IF(I1061&lt;350,100,IF(I1061&lt;=450,50,0))))</f>
        <v>0</v>
      </c>
      <c r="P1061" s="55" t="n">
        <f aca="false">IF(COUNT(K1061)=0,50,IF(K1061&lt;20,100,IF(K1061&lt;=25,50,0)))</f>
        <v>0</v>
      </c>
      <c r="Q1061" s="54"/>
      <c r="R1061" s="47"/>
      <c r="S1061" s="51" t="n">
        <f aca="false">$E1061/$E1060-1</f>
        <v>-0.0148164941854262</v>
      </c>
      <c r="T1061" s="56" t="n">
        <f aca="false">$K1061/$K1060-1</f>
        <v>0.0161290322580645</v>
      </c>
      <c r="V1061" s="57"/>
      <c r="W1061" s="57"/>
      <c r="Y1061" s="1" t="str">
        <f aca="false">IF(AX1061&gt;=70,"EASY",IF(AX1061&gt;40,"UNCERTAIN","HARD"))</f>
        <v>UNCERTAIN</v>
      </c>
      <c r="AA1061" s="58" t="n">
        <f aca="false">IF($A1061&lt;200,"",AVERAGE($E1012:$E1061)/AVERAGE($E862:$E1061)-1)</f>
        <v>0.177541887448802</v>
      </c>
      <c r="AB1061" s="59" t="n">
        <f aca="false">LOOKUP($B1061,07_L1政策步階!$A$4:$A$14,07_L1政策步階!$C$4:$C$14)</f>
        <v>1</v>
      </c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9" t="n">
        <f aca="false">IF(ISNUMBER($AA1061),IF($AA1061&gt;=0.005,100,IF($AA1061&gt;=-0.015,50,0)),"")</f>
        <v>100</v>
      </c>
      <c r="AM1061" s="59" t="n">
        <f aca="false">IF(ISNUMBER($AB1061),IF($AB1061=1,100,IF($AB1061=0,50,0)),"")</f>
        <v>100</v>
      </c>
      <c r="AN1061" s="0" t="str">
        <f aca="false">IF(ISNUMBER($AC1061),IF($AC1061&gt;=0.001,100,IF($AC1061&gt;=-0.003,50,0)),"")</f>
        <v/>
      </c>
      <c r="AO1061" s="0" t="str">
        <f aca="false">IF(ISNUMBER($AD1061),IF($AD1061&gt;=0.04,100,IF($AD1061&gt;=0,50,0)),"")</f>
        <v/>
      </c>
      <c r="AP1061" s="0" t="str">
        <f aca="false">IF(ISNUMBER($AE1061),IF($AE1061&gt;=25,100,IF($AE1061&gt;=-75,50,0)),"")</f>
        <v/>
      </c>
      <c r="AQ1061" s="0" t="str">
        <f aca="false">IF(ISNUMBER($AF1061),IF($AF1061&gt;0,100,IF($AF1061&gt;=-50,50,0)),"")</f>
        <v/>
      </c>
      <c r="AR1061" s="0" t="str">
        <f aca="false">IF(ISNUMBER($AG1061),IF($AG1061=1,100,IF($AG1061=0,50,0)),"")</f>
        <v/>
      </c>
      <c r="AS1061" s="0" t="str">
        <f aca="false">IF(ISNUMBER($AH1061),IF($AH1061&lt;0,100,IF($AH1061&lt;=20,50,0)),"")</f>
        <v/>
      </c>
      <c r="AT1061" s="0" t="str">
        <f aca="false">IF(ISNUMBER($AI1061),IF($AI1061&lt;0.95,100,IF($AI1061&lt;=1,50,0)),"")</f>
        <v/>
      </c>
      <c r="AU1061" s="0" t="str">
        <f aca="false">IF(ISNUMBER($AJ1061),IF($AJ1061&lt;30,0,IF($AJ1061&lt;40,50,IF($AJ1061&lt;=90,100,50))),"")</f>
        <v/>
      </c>
      <c r="AV1061" s="0" t="str">
        <f aca="false">IF(ISNUMBER($AK1061),IF($AK1061&gt;-0.2,100,IF($AK1061&gt;=-0.4,50,0)),"")</f>
        <v/>
      </c>
      <c r="AW1061" s="59" t="n">
        <f aca="false">01_指標庫!$H$4*ISNUMBER($F1061)+01_指標庫!$H$5*ISNUMBER($AA1061)+01_指標庫!$H$6*ISNUMBER($G1061)+01_指標庫!$H$7*ISNUMBER($H1061)+01_指標庫!$H$8*ISNUMBER($AF1061)+01_指標庫!$H$9*ISNUMBER($AG1061)+01_指標庫!$H$10*ISNUMBER($AB1061)+01_指標庫!$H$11*ISNUMBER($AC1061)+01_指標庫!$H$12*ISNUMBER($AD1061)+01_指標庫!$H$13*ISNUMBER($AE1061)+01_指標庫!$H$14*ISNUMBER($I1061)+01_指標庫!$H$15*ISNUMBER($AH1061)+01_指標庫!$H$16*ISNUMBER($K1061)+01_指標庫!$H$17*ISNUMBER($AI1061)+01_指標庫!$H$18*ISNUMBER($AJ1061)+01_指標庫!$H$19*ISNUMBER($AK1061)+01_指標庫!$H$20*ISNUMBER($BB1061)+01_指標庫!$H$21*ISNUMBER($BC1061)</f>
        <v>51</v>
      </c>
      <c r="AX1061" s="59" t="n">
        <f aca="false">IF(AW1061=0,50,ROUND((01_指標庫!$H$4*IF(ISNUMBER($F1061),L1061,0)+01_指標庫!$H$5*IF(ISNUMBER($AA1061),AL1061,0)+01_指標庫!$H$6*IF(ISNUMBER($G1061),M1061,0)+01_指標庫!$H$7*IF(ISNUMBER($H1061),N1061,0)+01_指標庫!$H$8*IF(ISNUMBER($AF1061),AQ1061,0)+01_指標庫!$H$9*IF(ISNUMBER($AG1061),AR1061,0)+01_指標庫!$H$10*IF(ISNUMBER($AB1061),AM1061,0)+01_指標庫!$H$11*IF(ISNUMBER($AC1061),AN1061,0)+01_指標庫!$H$12*IF(ISNUMBER($AD1061),AO1061,0)+01_指標庫!$H$13*IF(ISNUMBER($AE1061),AP1061,0)+01_指標庫!$H$14*IF(ISNUMBER($I1061),O1061,0)+01_指標庫!$H$15*IF(ISNUMBER($AH1061),AS1061,0)+01_指標庫!$H$16*IF(ISNUMBER($K1061),P1061,0)+01_指標庫!$H$17*IF(ISNUMBER($AI1061),AT1061,0)+01_指標庫!$H$18*IF(ISNUMBER($AJ1061),AU1061,0)+01_指標庫!$H$19*IF(ISNUMBER($AK1061),AV1061,0)+01_指標庫!$H$20*IF(ISNUMBER($BB1061),BB1061,0)+01_指標庫!$H$21*IF(ISNUMBER($BC1061),BC1061,0))/AW1061,1))</f>
        <v>52.9</v>
      </c>
      <c r="AY1061" s="60"/>
      <c r="AZ1061" s="60"/>
      <c r="BA1061" s="58" t="n">
        <f aca="false">AVERAGE($E1057:$E1061)/AVERAGE($E1052:$E1061)-1</f>
        <v>-0.00777016537552799</v>
      </c>
      <c r="BB1061" s="59" t="n">
        <f aca="false">IF(ISNUMBER($BA1061),IF(OR($S1061&lt;=-0.03,$BA1061&lt;-0.003),0,IF(OR($S1061&lt;=-0.02,$BA1061&lt;0.01),50,100)),"")</f>
        <v>0</v>
      </c>
      <c r="BC1061" s="0" t="str">
        <f aca="false">IF(OR(COUNT($AZ1061)=0,COUNT($AZ1060)=0),"",IF(OR($AY1061/$AZ1060-1&lt;=-0.03,$AZ1061/$AZ1060-1&lt;=-0.045,IF(COUNT($AZ1052:$AZ1061)=10,AVERAGE($AZ1057:$AZ1061)/AVERAGE($AZ1052:$AZ1061)-1&lt;-0.01,FALSE())),0,IF(OR($AZ1061/$AZ1060-1&lt;=-0.02,IF(COUNT($AZ1052:$AZ1061)=10,AVERAGE($AZ1057:$AZ1061)/AVERAGE($AZ1052:$AZ1061)-1&lt;0.005,FALSE())),50,100)))</f>
        <v/>
      </c>
    </row>
    <row r="1062" customFormat="false" ht="15" hidden="false" customHeight="true" outlineLevel="0" collapsed="false">
      <c r="A1062" s="47" t="n">
        <v>1058</v>
      </c>
      <c r="B1062" s="48" t="n">
        <v>44092</v>
      </c>
      <c r="C1062" s="47" t="n">
        <v>2020</v>
      </c>
      <c r="D1062" s="49" t="s">
        <v>234</v>
      </c>
      <c r="E1062" s="50" t="n">
        <v>10936.98</v>
      </c>
      <c r="F1062" s="51" t="n">
        <v>0.149374</v>
      </c>
      <c r="G1062" s="51" t="n">
        <v>-0.119444</v>
      </c>
      <c r="H1062" s="52" t="n">
        <v>0.8163</v>
      </c>
      <c r="I1062" s="53" t="n">
        <v>516</v>
      </c>
      <c r="J1062" s="47" t="s">
        <v>235</v>
      </c>
      <c r="K1062" s="54" t="n">
        <v>25.83</v>
      </c>
      <c r="L1062" s="55" t="n">
        <f aca="false">IF(COUNT(F1062)=0,50,IF(F1062&gt;=0,100,IF(F1062&gt;=-0.02,50,0)))</f>
        <v>100</v>
      </c>
      <c r="M1062" s="55" t="n">
        <f aca="false">IF(COUNT(G1062)=0,50,IF(G1062&gt;-0.06,100,IF(G1062&gt;-0.15,50,0)))</f>
        <v>50</v>
      </c>
      <c r="N1062" s="55" t="n">
        <f aca="false">IF(COUNT(H1062)=0,50,IF(H1062&gt;=0.6,100,IF(H1062&gt;=0.4,50,0)))</f>
        <v>100</v>
      </c>
      <c r="O1062" s="55" t="n">
        <f aca="false">IF(COUNT(I1062)=0,50,IF(J1062="proxy_vix",50,IF(I1062&lt;350,100,IF(I1062&lt;=450,50,0))))</f>
        <v>0</v>
      </c>
      <c r="P1062" s="55" t="n">
        <f aca="false">IF(COUNT(K1062)=0,50,IF(K1062&lt;20,100,IF(K1062&lt;=25,50,0)))</f>
        <v>0</v>
      </c>
      <c r="Q1062" s="54"/>
      <c r="R1062" s="47"/>
      <c r="S1062" s="51" t="n">
        <f aca="false">$E1062/$E1061-1</f>
        <v>-0.012992568326723</v>
      </c>
      <c r="T1062" s="56" t="n">
        <f aca="false">$K1062/$K1061-1</f>
        <v>-0.0238095238095239</v>
      </c>
      <c r="V1062" s="57"/>
      <c r="W1062" s="57"/>
      <c r="Y1062" s="1" t="str">
        <f aca="false">IF(AX1062&gt;=70,"EASY",IF(AX1062&gt;40,"UNCERTAIN","HARD"))</f>
        <v>UNCERTAIN</v>
      </c>
      <c r="AA1062" s="58" t="n">
        <f aca="false">IF($A1062&lt;200,"",AVERAGE($E1013:$E1062)/AVERAGE($E863:$E1062)-1)</f>
        <v>0.17626561945105</v>
      </c>
      <c r="AB1062" s="59" t="n">
        <f aca="false">LOOKUP($B1062,07_L1政策步階!$A$4:$A$14,07_L1政策步階!$C$4:$C$14)</f>
        <v>1</v>
      </c>
      <c r="AC1062" s="57"/>
      <c r="AD1062" s="57"/>
      <c r="AE1062" s="57"/>
      <c r="AF1062" s="57"/>
      <c r="AG1062" s="57"/>
      <c r="AH1062" s="57"/>
      <c r="AI1062" s="57"/>
      <c r="AJ1062" s="57"/>
      <c r="AK1062" s="57"/>
      <c r="AL1062" s="59" t="n">
        <f aca="false">IF(ISNUMBER($AA1062),IF($AA1062&gt;=0.005,100,IF($AA1062&gt;=-0.015,50,0)),"")</f>
        <v>100</v>
      </c>
      <c r="AM1062" s="59" t="n">
        <f aca="false">IF(ISNUMBER($AB1062),IF($AB1062=1,100,IF($AB1062=0,50,0)),"")</f>
        <v>100</v>
      </c>
      <c r="AN1062" s="0" t="str">
        <f aca="false">IF(ISNUMBER($AC1062),IF($AC1062&gt;=0.001,100,IF($AC1062&gt;=-0.003,50,0)),"")</f>
        <v/>
      </c>
      <c r="AO1062" s="0" t="str">
        <f aca="false">IF(ISNUMBER($AD1062),IF($AD1062&gt;=0.04,100,IF($AD1062&gt;=0,50,0)),"")</f>
        <v/>
      </c>
      <c r="AP1062" s="0" t="str">
        <f aca="false">IF(ISNUMBER($AE1062),IF($AE1062&gt;=25,100,IF($AE1062&gt;=-75,50,0)),"")</f>
        <v/>
      </c>
      <c r="AQ1062" s="0" t="str">
        <f aca="false">IF(ISNUMBER($AF1062),IF($AF1062&gt;0,100,IF($AF1062&gt;=-50,50,0)),"")</f>
        <v/>
      </c>
      <c r="AR1062" s="0" t="str">
        <f aca="false">IF(ISNUMBER($AG1062),IF($AG1062=1,100,IF($AG1062=0,50,0)),"")</f>
        <v/>
      </c>
      <c r="AS1062" s="0" t="str">
        <f aca="false">IF(ISNUMBER($AH1062),IF($AH1062&lt;0,100,IF($AH1062&lt;=20,50,0)),"")</f>
        <v/>
      </c>
      <c r="AT1062" s="0" t="str">
        <f aca="false">IF(ISNUMBER($AI1062),IF($AI1062&lt;0.95,100,IF($AI1062&lt;=1,50,0)),"")</f>
        <v/>
      </c>
      <c r="AU1062" s="0" t="str">
        <f aca="false">IF(ISNUMBER($AJ1062),IF($AJ1062&lt;30,0,IF($AJ1062&lt;40,50,IF($AJ1062&lt;=90,100,50))),"")</f>
        <v/>
      </c>
      <c r="AV1062" s="0" t="str">
        <f aca="false">IF(ISNUMBER($AK1062),IF($AK1062&gt;-0.2,100,IF($AK1062&gt;=-0.4,50,0)),"")</f>
        <v/>
      </c>
      <c r="AW1062" s="59" t="n">
        <f aca="false">01_指標庫!$H$4*ISNUMBER($F1062)+01_指標庫!$H$5*ISNUMBER($AA1062)+01_指標庫!$H$6*ISNUMBER($G1062)+01_指標庫!$H$7*ISNUMBER($H1062)+01_指標庫!$H$8*ISNUMBER($AF1062)+01_指標庫!$H$9*ISNUMBER($AG1062)+01_指標庫!$H$10*ISNUMBER($AB1062)+01_指標庫!$H$11*ISNUMBER($AC1062)+01_指標庫!$H$12*ISNUMBER($AD1062)+01_指標庫!$H$13*ISNUMBER($AE1062)+01_指標庫!$H$14*ISNUMBER($I1062)+01_指標庫!$H$15*ISNUMBER($AH1062)+01_指標庫!$H$16*ISNUMBER($K1062)+01_指標庫!$H$17*ISNUMBER($AI1062)+01_指標庫!$H$18*ISNUMBER($AJ1062)+01_指標庫!$H$19*ISNUMBER($AK1062)+01_指標庫!$H$20*ISNUMBER($BB1062)+01_指標庫!$H$21*ISNUMBER($BC1062)</f>
        <v>51</v>
      </c>
      <c r="AX1062" s="59" t="n">
        <f aca="false">IF(AW1062=0,50,ROUND((01_指標庫!$H$4*IF(ISNUMBER($F1062),L1062,0)+01_指標庫!$H$5*IF(ISNUMBER($AA1062),AL1062,0)+01_指標庫!$H$6*IF(ISNUMBER($G1062),M1062,0)+01_指標庫!$H$7*IF(ISNUMBER($H1062),N1062,0)+01_指標庫!$H$8*IF(ISNUMBER($AF1062),AQ1062,0)+01_指標庫!$H$9*IF(ISNUMBER($AG1062),AR1062,0)+01_指標庫!$H$10*IF(ISNUMBER($AB1062),AM1062,0)+01_指標庫!$H$11*IF(ISNUMBER($AC1062),AN1062,0)+01_指標庫!$H$12*IF(ISNUMBER($AD1062),AO1062,0)+01_指標庫!$H$13*IF(ISNUMBER($AE1062),AP1062,0)+01_指標庫!$H$14*IF(ISNUMBER($I1062),O1062,0)+01_指標庫!$H$15*IF(ISNUMBER($AH1062),AS1062,0)+01_指標庫!$H$16*IF(ISNUMBER($K1062),P1062,0)+01_指標庫!$H$17*IF(ISNUMBER($AI1062),AT1062,0)+01_指標庫!$H$18*IF(ISNUMBER($AJ1062),AU1062,0)+01_指標庫!$H$19*IF(ISNUMBER($AK1062),AV1062,0)+01_指標庫!$H$20*IF(ISNUMBER($BB1062),BB1062,0)+01_指標庫!$H$21*IF(ISNUMBER($BC1062),BC1062,0))/AW1062,1))</f>
        <v>52.9</v>
      </c>
      <c r="AY1062" s="60"/>
      <c r="AZ1062" s="60"/>
      <c r="BA1062" s="58" t="n">
        <f aca="false">AVERAGE($E1058:$E1062)/AVERAGE($E1053:$E1062)-1</f>
        <v>-0.00307719923582883</v>
      </c>
      <c r="BB1062" s="59" t="n">
        <f aca="false">IF(ISNUMBER($BA1062),IF(OR($S1062&lt;=-0.03,$BA1062&lt;-0.003),0,IF(OR($S1062&lt;=-0.02,$BA1062&lt;0.01),50,100)),"")</f>
        <v>0</v>
      </c>
      <c r="BC1062" s="0" t="str">
        <f aca="false">IF(OR(COUNT($AZ1062)=0,COUNT($AZ1061)=0),"",IF(OR($AY1062/$AZ1061-1&lt;=-0.03,$AZ1062/$AZ1061-1&lt;=-0.045,IF(COUNT($AZ1053:$AZ1062)=10,AVERAGE($AZ1058:$AZ1062)/AVERAGE($AZ1053:$AZ1062)-1&lt;-0.01,FALSE())),0,IF(OR($AZ1062/$AZ1061-1&lt;=-0.02,IF(COUNT($AZ1053:$AZ1062)=10,AVERAGE($AZ1058:$AZ1062)/AVERAGE($AZ1053:$AZ1062)-1&lt;0.005,FALSE())),50,100)))</f>
        <v/>
      </c>
    </row>
    <row r="1063" customFormat="false" ht="15" hidden="false" customHeight="true" outlineLevel="0" collapsed="false">
      <c r="A1063" s="47" t="n">
        <v>1059</v>
      </c>
      <c r="B1063" s="48" t="n">
        <v>44095</v>
      </c>
      <c r="C1063" s="47" t="n">
        <v>2020</v>
      </c>
      <c r="D1063" s="49" t="s">
        <v>236</v>
      </c>
      <c r="E1063" s="50" t="n">
        <v>10980.22</v>
      </c>
      <c r="F1063" s="51" t="n">
        <v>0.152293</v>
      </c>
      <c r="G1063" s="51" t="n">
        <v>-0.115963</v>
      </c>
      <c r="H1063" s="52" t="n">
        <v>0.7755</v>
      </c>
      <c r="I1063" s="53" t="n">
        <v>542</v>
      </c>
      <c r="J1063" s="47" t="s">
        <v>235</v>
      </c>
      <c r="K1063" s="54" t="n">
        <v>27.78</v>
      </c>
      <c r="L1063" s="55" t="n">
        <f aca="false">IF(COUNT(F1063)=0,50,IF(F1063&gt;=0,100,IF(F1063&gt;=-0.02,50,0)))</f>
        <v>100</v>
      </c>
      <c r="M1063" s="55" t="n">
        <f aca="false">IF(COUNT(G1063)=0,50,IF(G1063&gt;-0.06,100,IF(G1063&gt;-0.15,50,0)))</f>
        <v>50</v>
      </c>
      <c r="N1063" s="55" t="n">
        <f aca="false">IF(COUNT(H1063)=0,50,IF(H1063&gt;=0.6,100,IF(H1063&gt;=0.4,50,0)))</f>
        <v>100</v>
      </c>
      <c r="O1063" s="55" t="n">
        <f aca="false">IF(COUNT(I1063)=0,50,IF(J1063="proxy_vix",50,IF(I1063&lt;350,100,IF(I1063&lt;=450,50,0))))</f>
        <v>0</v>
      </c>
      <c r="P1063" s="55" t="n">
        <f aca="false">IF(COUNT(K1063)=0,50,IF(K1063&lt;20,100,IF(K1063&lt;=25,50,0)))</f>
        <v>0</v>
      </c>
      <c r="Q1063" s="54"/>
      <c r="R1063" s="47"/>
      <c r="S1063" s="51" t="n">
        <f aca="false">$E1063/$E1062-1</f>
        <v>0.00395355939208075</v>
      </c>
      <c r="T1063" s="56" t="n">
        <f aca="false">$K1063/$K1062-1</f>
        <v>0.075493612078978</v>
      </c>
      <c r="V1063" s="57"/>
      <c r="W1063" s="57"/>
      <c r="Y1063" s="1" t="str">
        <f aca="false">IF(AX1063&gt;=70,"EASY",IF(AX1063&gt;40,"UNCERTAIN","HARD"))</f>
        <v>UNCERTAIN</v>
      </c>
      <c r="AA1063" s="58" t="n">
        <f aca="false">IF($A1063&lt;200,"",AVERAGE($E1014:$E1063)/AVERAGE($E864:$E1063)-1)</f>
        <v>0.17491124409386</v>
      </c>
      <c r="AB1063" s="59" t="n">
        <f aca="false">LOOKUP($B1063,07_L1政策步階!$A$4:$A$14,07_L1政策步階!$C$4:$C$14)</f>
        <v>1</v>
      </c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9" t="n">
        <f aca="false">IF(ISNUMBER($AA1063),IF($AA1063&gt;=0.005,100,IF($AA1063&gt;=-0.015,50,0)),"")</f>
        <v>100</v>
      </c>
      <c r="AM1063" s="59" t="n">
        <f aca="false">IF(ISNUMBER($AB1063),IF($AB1063=1,100,IF($AB1063=0,50,0)),"")</f>
        <v>100</v>
      </c>
      <c r="AN1063" s="0" t="str">
        <f aca="false">IF(ISNUMBER($AC1063),IF($AC1063&gt;=0.001,100,IF($AC1063&gt;=-0.003,50,0)),"")</f>
        <v/>
      </c>
      <c r="AO1063" s="0" t="str">
        <f aca="false">IF(ISNUMBER($AD1063),IF($AD1063&gt;=0.04,100,IF($AD1063&gt;=0,50,0)),"")</f>
        <v/>
      </c>
      <c r="AP1063" s="0" t="str">
        <f aca="false">IF(ISNUMBER($AE1063),IF($AE1063&gt;=25,100,IF($AE1063&gt;=-75,50,0)),"")</f>
        <v/>
      </c>
      <c r="AQ1063" s="0" t="str">
        <f aca="false">IF(ISNUMBER($AF1063),IF($AF1063&gt;0,100,IF($AF1063&gt;=-50,50,0)),"")</f>
        <v/>
      </c>
      <c r="AR1063" s="0" t="str">
        <f aca="false">IF(ISNUMBER($AG1063),IF($AG1063=1,100,IF($AG1063=0,50,0)),"")</f>
        <v/>
      </c>
      <c r="AS1063" s="0" t="str">
        <f aca="false">IF(ISNUMBER($AH1063),IF($AH1063&lt;0,100,IF($AH1063&lt;=20,50,0)),"")</f>
        <v/>
      </c>
      <c r="AT1063" s="0" t="str">
        <f aca="false">IF(ISNUMBER($AI1063),IF($AI1063&lt;0.95,100,IF($AI1063&lt;=1,50,0)),"")</f>
        <v/>
      </c>
      <c r="AU1063" s="0" t="str">
        <f aca="false">IF(ISNUMBER($AJ1063),IF($AJ1063&lt;30,0,IF($AJ1063&lt;40,50,IF($AJ1063&lt;=90,100,50))),"")</f>
        <v/>
      </c>
      <c r="AV1063" s="0" t="str">
        <f aca="false">IF(ISNUMBER($AK1063),IF($AK1063&gt;-0.2,100,IF($AK1063&gt;=-0.4,50,0)),"")</f>
        <v/>
      </c>
      <c r="AW1063" s="59" t="n">
        <f aca="false">01_指標庫!$H$4*ISNUMBER($F1063)+01_指標庫!$H$5*ISNUMBER($AA1063)+01_指標庫!$H$6*ISNUMBER($G1063)+01_指標庫!$H$7*ISNUMBER($H1063)+01_指標庫!$H$8*ISNUMBER($AF1063)+01_指標庫!$H$9*ISNUMBER($AG1063)+01_指標庫!$H$10*ISNUMBER($AB1063)+01_指標庫!$H$11*ISNUMBER($AC1063)+01_指標庫!$H$12*ISNUMBER($AD1063)+01_指標庫!$H$13*ISNUMBER($AE1063)+01_指標庫!$H$14*ISNUMBER($I1063)+01_指標庫!$H$15*ISNUMBER($AH1063)+01_指標庫!$H$16*ISNUMBER($K1063)+01_指標庫!$H$17*ISNUMBER($AI1063)+01_指標庫!$H$18*ISNUMBER($AJ1063)+01_指標庫!$H$19*ISNUMBER($AK1063)+01_指標庫!$H$20*ISNUMBER($BB1063)+01_指標庫!$H$21*ISNUMBER($BC1063)</f>
        <v>51</v>
      </c>
      <c r="AX1063" s="59" t="n">
        <f aca="false">IF(AW1063=0,50,ROUND((01_指標庫!$H$4*IF(ISNUMBER($F1063),L1063,0)+01_指標庫!$H$5*IF(ISNUMBER($AA1063),AL1063,0)+01_指標庫!$H$6*IF(ISNUMBER($G1063),M1063,0)+01_指標庫!$H$7*IF(ISNUMBER($H1063),N1063,0)+01_指標庫!$H$8*IF(ISNUMBER($AF1063),AQ1063,0)+01_指標庫!$H$9*IF(ISNUMBER($AG1063),AR1063,0)+01_指標庫!$H$10*IF(ISNUMBER($AB1063),AM1063,0)+01_指標庫!$H$11*IF(ISNUMBER($AC1063),AN1063,0)+01_指標庫!$H$12*IF(ISNUMBER($AD1063),AO1063,0)+01_指標庫!$H$13*IF(ISNUMBER($AE1063),AP1063,0)+01_指標庫!$H$14*IF(ISNUMBER($I1063),O1063,0)+01_指標庫!$H$15*IF(ISNUMBER($AH1063),AS1063,0)+01_指標庫!$H$16*IF(ISNUMBER($K1063),P1063,0)+01_指標庫!$H$17*IF(ISNUMBER($AI1063),AT1063,0)+01_指標庫!$H$18*IF(ISNUMBER($AJ1063),AU1063,0)+01_指標庫!$H$19*IF(ISNUMBER($AK1063),AV1063,0)+01_指標庫!$H$20*IF(ISNUMBER($BB1063),BB1063,0)+01_指標庫!$H$21*IF(ISNUMBER($BC1063),BC1063,0))/AW1063,1))</f>
        <v>58.8</v>
      </c>
      <c r="AY1063" s="60"/>
      <c r="AZ1063" s="60"/>
      <c r="BA1063" s="58" t="n">
        <f aca="false">AVERAGE($E1059:$E1063)/AVERAGE($E1054:$E1063)-1</f>
        <v>-0.00267552005269911</v>
      </c>
      <c r="BB1063" s="59" t="n">
        <f aca="false">IF(ISNUMBER($BA1063),IF(OR($S1063&lt;=-0.03,$BA1063&lt;-0.003),0,IF(OR($S1063&lt;=-0.02,$BA1063&lt;0.01),50,100)),"")</f>
        <v>50</v>
      </c>
      <c r="BC1063" s="0" t="str">
        <f aca="false">IF(OR(COUNT($AZ1063)=0,COUNT($AZ1062)=0),"",IF(OR($AY1063/$AZ1062-1&lt;=-0.03,$AZ1063/$AZ1062-1&lt;=-0.045,IF(COUNT($AZ1054:$AZ1063)=10,AVERAGE($AZ1059:$AZ1063)/AVERAGE($AZ1054:$AZ1063)-1&lt;-0.01,FALSE())),0,IF(OR($AZ1063/$AZ1062-1&lt;=-0.02,IF(COUNT($AZ1054:$AZ1063)=10,AVERAGE($AZ1059:$AZ1063)/AVERAGE($AZ1054:$AZ1063)-1&lt;0.005,FALSE())),50,100)))</f>
        <v/>
      </c>
    </row>
    <row r="1064" customFormat="false" ht="15" hidden="false" customHeight="true" outlineLevel="0" collapsed="false">
      <c r="A1064" s="47" t="n">
        <v>1060</v>
      </c>
      <c r="B1064" s="48" t="n">
        <v>44096</v>
      </c>
      <c r="C1064" s="47" t="n">
        <v>2020</v>
      </c>
      <c r="D1064" s="49" t="s">
        <v>237</v>
      </c>
      <c r="E1064" s="50" t="n">
        <v>11186.37</v>
      </c>
      <c r="F1064" s="51" t="n">
        <v>0.172157</v>
      </c>
      <c r="G1064" s="51" t="n">
        <v>-0.099365</v>
      </c>
      <c r="H1064" s="52" t="n">
        <v>0.8163</v>
      </c>
      <c r="I1064" s="53" t="n">
        <v>545</v>
      </c>
      <c r="J1064" s="47" t="s">
        <v>235</v>
      </c>
      <c r="K1064" s="54" t="n">
        <v>26.86</v>
      </c>
      <c r="L1064" s="55" t="n">
        <f aca="false">IF(COUNT(F1064)=0,50,IF(F1064&gt;=0,100,IF(F1064&gt;=-0.02,50,0)))</f>
        <v>100</v>
      </c>
      <c r="M1064" s="55" t="n">
        <f aca="false">IF(COUNT(G1064)=0,50,IF(G1064&gt;-0.06,100,IF(G1064&gt;-0.15,50,0)))</f>
        <v>50</v>
      </c>
      <c r="N1064" s="55" t="n">
        <f aca="false">IF(COUNT(H1064)=0,50,IF(H1064&gt;=0.6,100,IF(H1064&gt;=0.4,50,0)))</f>
        <v>100</v>
      </c>
      <c r="O1064" s="55" t="n">
        <f aca="false">IF(COUNT(I1064)=0,50,IF(J1064="proxy_vix",50,IF(I1064&lt;350,100,IF(I1064&lt;=450,50,0))))</f>
        <v>0</v>
      </c>
      <c r="P1064" s="55" t="n">
        <f aca="false">IF(COUNT(K1064)=0,50,IF(K1064&lt;20,100,IF(K1064&lt;=25,50,0)))</f>
        <v>0</v>
      </c>
      <c r="Q1064" s="54"/>
      <c r="R1064" s="47"/>
      <c r="S1064" s="51" t="n">
        <f aca="false">$E1064/$E1063-1</f>
        <v>0.0187746693599948</v>
      </c>
      <c r="T1064" s="56" t="n">
        <f aca="false">$K1064/$K1063-1</f>
        <v>-0.0331173506119511</v>
      </c>
      <c r="V1064" s="57"/>
      <c r="W1064" s="57"/>
      <c r="Y1064" s="1" t="str">
        <f aca="false">IF(AX1064&gt;=70,"EASY",IF(AX1064&gt;40,"UNCERTAIN","HARD"))</f>
        <v>UNCERTAIN</v>
      </c>
      <c r="AA1064" s="58" t="n">
        <f aca="false">IF($A1064&lt;200,"",AVERAGE($E1015:$E1064)/AVERAGE($E865:$E1064)-1)</f>
        <v>0.174363892563446</v>
      </c>
      <c r="AB1064" s="59" t="n">
        <f aca="false">LOOKUP($B1064,07_L1政策步階!$A$4:$A$14,07_L1政策步階!$C$4:$C$14)</f>
        <v>1</v>
      </c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9" t="n">
        <f aca="false">IF(ISNUMBER($AA1064),IF($AA1064&gt;=0.005,100,IF($AA1064&gt;=-0.015,50,0)),"")</f>
        <v>100</v>
      </c>
      <c r="AM1064" s="59" t="n">
        <f aca="false">IF(ISNUMBER($AB1064),IF($AB1064=1,100,IF($AB1064=0,50,0)),"")</f>
        <v>100</v>
      </c>
      <c r="AN1064" s="0" t="str">
        <f aca="false">IF(ISNUMBER($AC1064),IF($AC1064&gt;=0.001,100,IF($AC1064&gt;=-0.003,50,0)),"")</f>
        <v/>
      </c>
      <c r="AO1064" s="0" t="str">
        <f aca="false">IF(ISNUMBER($AD1064),IF($AD1064&gt;=0.04,100,IF($AD1064&gt;=0,50,0)),"")</f>
        <v/>
      </c>
      <c r="AP1064" s="0" t="str">
        <f aca="false">IF(ISNUMBER($AE1064),IF($AE1064&gt;=25,100,IF($AE1064&gt;=-75,50,0)),"")</f>
        <v/>
      </c>
      <c r="AQ1064" s="0" t="str">
        <f aca="false">IF(ISNUMBER($AF1064),IF($AF1064&gt;0,100,IF($AF1064&gt;=-50,50,0)),"")</f>
        <v/>
      </c>
      <c r="AR1064" s="0" t="str">
        <f aca="false">IF(ISNUMBER($AG1064),IF($AG1064=1,100,IF($AG1064=0,50,0)),"")</f>
        <v/>
      </c>
      <c r="AS1064" s="0" t="str">
        <f aca="false">IF(ISNUMBER($AH1064),IF($AH1064&lt;0,100,IF($AH1064&lt;=20,50,0)),"")</f>
        <v/>
      </c>
      <c r="AT1064" s="0" t="str">
        <f aca="false">IF(ISNUMBER($AI1064),IF($AI1064&lt;0.95,100,IF($AI1064&lt;=1,50,0)),"")</f>
        <v/>
      </c>
      <c r="AU1064" s="0" t="str">
        <f aca="false">IF(ISNUMBER($AJ1064),IF($AJ1064&lt;30,0,IF($AJ1064&lt;40,50,IF($AJ1064&lt;=90,100,50))),"")</f>
        <v/>
      </c>
      <c r="AV1064" s="0" t="str">
        <f aca="false">IF(ISNUMBER($AK1064),IF($AK1064&gt;-0.2,100,IF($AK1064&gt;=-0.4,50,0)),"")</f>
        <v/>
      </c>
      <c r="AW1064" s="59" t="n">
        <f aca="false">01_指標庫!$H$4*ISNUMBER($F1064)+01_指標庫!$H$5*ISNUMBER($AA1064)+01_指標庫!$H$6*ISNUMBER($G1064)+01_指標庫!$H$7*ISNUMBER($H1064)+01_指標庫!$H$8*ISNUMBER($AF1064)+01_指標庫!$H$9*ISNUMBER($AG1064)+01_指標庫!$H$10*ISNUMBER($AB1064)+01_指標庫!$H$11*ISNUMBER($AC1064)+01_指標庫!$H$12*ISNUMBER($AD1064)+01_指標庫!$H$13*ISNUMBER($AE1064)+01_指標庫!$H$14*ISNUMBER($I1064)+01_指標庫!$H$15*ISNUMBER($AH1064)+01_指標庫!$H$16*ISNUMBER($K1064)+01_指標庫!$H$17*ISNUMBER($AI1064)+01_指標庫!$H$18*ISNUMBER($AJ1064)+01_指標庫!$H$19*ISNUMBER($AK1064)+01_指標庫!$H$20*ISNUMBER($BB1064)+01_指標庫!$H$21*ISNUMBER($BC1064)</f>
        <v>51</v>
      </c>
      <c r="AX1064" s="59" t="n">
        <f aca="false">IF(AW1064=0,50,ROUND((01_指標庫!$H$4*IF(ISNUMBER($F1064),L1064,0)+01_指標庫!$H$5*IF(ISNUMBER($AA1064),AL1064,0)+01_指標庫!$H$6*IF(ISNUMBER($G1064),M1064,0)+01_指標庫!$H$7*IF(ISNUMBER($H1064),N1064,0)+01_指標庫!$H$8*IF(ISNUMBER($AF1064),AQ1064,0)+01_指標庫!$H$9*IF(ISNUMBER($AG1064),AR1064,0)+01_指標庫!$H$10*IF(ISNUMBER($AB1064),AM1064,0)+01_指標庫!$H$11*IF(ISNUMBER($AC1064),AN1064,0)+01_指標庫!$H$12*IF(ISNUMBER($AD1064),AO1064,0)+01_指標庫!$H$13*IF(ISNUMBER($AE1064),AP1064,0)+01_指標庫!$H$14*IF(ISNUMBER($I1064),O1064,0)+01_指標庫!$H$15*IF(ISNUMBER($AH1064),AS1064,0)+01_指標庫!$H$16*IF(ISNUMBER($K1064),P1064,0)+01_指標庫!$H$17*IF(ISNUMBER($AI1064),AT1064,0)+01_指標庫!$H$18*IF(ISNUMBER($AJ1064),AU1064,0)+01_指標庫!$H$19*IF(ISNUMBER($AK1064),AV1064,0)+01_指標庫!$H$20*IF(ISNUMBER($BB1064),BB1064,0)+01_指標庫!$H$21*IF(ISNUMBER($BC1064),BC1064,0))/AW1064,1))</f>
        <v>52.9</v>
      </c>
      <c r="AY1064" s="60"/>
      <c r="AZ1064" s="60"/>
      <c r="BA1064" s="58" t="n">
        <f aca="false">AVERAGE($E1060:$E1064)/AVERAGE($E1055:$E1064)-1</f>
        <v>-0.0082468199093052</v>
      </c>
      <c r="BB1064" s="59" t="n">
        <f aca="false">IF(ISNUMBER($BA1064),IF(OR($S1064&lt;=-0.03,$BA1064&lt;-0.003),0,IF(OR($S1064&lt;=-0.02,$BA1064&lt;0.01),50,100)),"")</f>
        <v>0</v>
      </c>
      <c r="BC1064" s="0" t="str">
        <f aca="false">IF(OR(COUNT($AZ1064)=0,COUNT($AZ1063)=0),"",IF(OR($AY1064/$AZ1063-1&lt;=-0.03,$AZ1064/$AZ1063-1&lt;=-0.045,IF(COUNT($AZ1055:$AZ1064)=10,AVERAGE($AZ1060:$AZ1064)/AVERAGE($AZ1055:$AZ1064)-1&lt;-0.01,FALSE())),0,IF(OR($AZ1064/$AZ1063-1&lt;=-0.02,IF(COUNT($AZ1055:$AZ1064)=10,AVERAGE($AZ1060:$AZ1064)/AVERAGE($AZ1055:$AZ1064)-1&lt;0.005,FALSE())),50,100)))</f>
        <v/>
      </c>
    </row>
    <row r="1065" customFormat="false" ht="15" hidden="false" customHeight="true" outlineLevel="0" collapsed="false">
      <c r="A1065" s="47" t="n">
        <v>1061</v>
      </c>
      <c r="B1065" s="48" t="n">
        <v>44097</v>
      </c>
      <c r="C1065" s="47" t="n">
        <v>2020</v>
      </c>
      <c r="D1065" s="49" t="s">
        <v>238</v>
      </c>
      <c r="E1065" s="50" t="n">
        <v>10833.33</v>
      </c>
      <c r="F1065" s="51" t="n">
        <v>0.133717</v>
      </c>
      <c r="G1065" s="51" t="n">
        <v>-0.127789</v>
      </c>
      <c r="H1065" s="52" t="n">
        <v>0.7959</v>
      </c>
      <c r="I1065" s="53" t="n">
        <v>547</v>
      </c>
      <c r="J1065" s="47" t="s">
        <v>235</v>
      </c>
      <c r="K1065" s="54" t="n">
        <v>28.58</v>
      </c>
      <c r="L1065" s="55" t="n">
        <f aca="false">IF(COUNT(F1065)=0,50,IF(F1065&gt;=0,100,IF(F1065&gt;=-0.02,50,0)))</f>
        <v>100</v>
      </c>
      <c r="M1065" s="55" t="n">
        <f aca="false">IF(COUNT(G1065)=0,50,IF(G1065&gt;-0.06,100,IF(G1065&gt;-0.15,50,0)))</f>
        <v>50</v>
      </c>
      <c r="N1065" s="55" t="n">
        <f aca="false">IF(COUNT(H1065)=0,50,IF(H1065&gt;=0.6,100,IF(H1065&gt;=0.4,50,0)))</f>
        <v>100</v>
      </c>
      <c r="O1065" s="55" t="n">
        <f aca="false">IF(COUNT(I1065)=0,50,IF(J1065="proxy_vix",50,IF(I1065&lt;350,100,IF(I1065&lt;=450,50,0))))</f>
        <v>0</v>
      </c>
      <c r="P1065" s="55" t="n">
        <f aca="false">IF(COUNT(K1065)=0,50,IF(K1065&lt;20,100,IF(K1065&lt;=25,50,0)))</f>
        <v>0</v>
      </c>
      <c r="Q1065" s="54"/>
      <c r="R1065" s="47"/>
      <c r="S1065" s="51" t="n">
        <f aca="false">$E1065/$E1064-1</f>
        <v>-0.0315598357644169</v>
      </c>
      <c r="T1065" s="56" t="n">
        <f aca="false">$K1065/$K1064-1</f>
        <v>0.0640357408786298</v>
      </c>
      <c r="V1065" s="57"/>
      <c r="W1065" s="57"/>
      <c r="Y1065" s="1" t="str">
        <f aca="false">IF(AX1065&gt;=70,"EASY",IF(AX1065&gt;40,"UNCERTAIN","HARD"))</f>
        <v>UNCERTAIN</v>
      </c>
      <c r="AA1065" s="58" t="n">
        <f aca="false">IF($A1065&lt;200,"",AVERAGE($E1016:$E1065)/AVERAGE($E866:$E1065)-1)</f>
        <v>0.173168014001113</v>
      </c>
      <c r="AB1065" s="59" t="n">
        <f aca="false">LOOKUP($B1065,07_L1政策步階!$A$4:$A$14,07_L1政策步階!$C$4:$C$14)</f>
        <v>1</v>
      </c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9" t="n">
        <f aca="false">IF(ISNUMBER($AA1065),IF($AA1065&gt;=0.005,100,IF($AA1065&gt;=-0.015,50,0)),"")</f>
        <v>100</v>
      </c>
      <c r="AM1065" s="59" t="n">
        <f aca="false">IF(ISNUMBER($AB1065),IF($AB1065=1,100,IF($AB1065=0,50,0)),"")</f>
        <v>100</v>
      </c>
      <c r="AN1065" s="0" t="str">
        <f aca="false">IF(ISNUMBER($AC1065),IF($AC1065&gt;=0.001,100,IF($AC1065&gt;=-0.003,50,0)),"")</f>
        <v/>
      </c>
      <c r="AO1065" s="0" t="str">
        <f aca="false">IF(ISNUMBER($AD1065),IF($AD1065&gt;=0.04,100,IF($AD1065&gt;=0,50,0)),"")</f>
        <v/>
      </c>
      <c r="AP1065" s="0" t="str">
        <f aca="false">IF(ISNUMBER($AE1065),IF($AE1065&gt;=25,100,IF($AE1065&gt;=-75,50,0)),"")</f>
        <v/>
      </c>
      <c r="AQ1065" s="0" t="str">
        <f aca="false">IF(ISNUMBER($AF1065),IF($AF1065&gt;0,100,IF($AF1065&gt;=-50,50,0)),"")</f>
        <v/>
      </c>
      <c r="AR1065" s="0" t="str">
        <f aca="false">IF(ISNUMBER($AG1065),IF($AG1065=1,100,IF($AG1065=0,50,0)),"")</f>
        <v/>
      </c>
      <c r="AS1065" s="0" t="str">
        <f aca="false">IF(ISNUMBER($AH1065),IF($AH1065&lt;0,100,IF($AH1065&lt;=20,50,0)),"")</f>
        <v/>
      </c>
      <c r="AT1065" s="0" t="str">
        <f aca="false">IF(ISNUMBER($AI1065),IF($AI1065&lt;0.95,100,IF($AI1065&lt;=1,50,0)),"")</f>
        <v/>
      </c>
      <c r="AU1065" s="0" t="str">
        <f aca="false">IF(ISNUMBER($AJ1065),IF($AJ1065&lt;30,0,IF($AJ1065&lt;40,50,IF($AJ1065&lt;=90,100,50))),"")</f>
        <v/>
      </c>
      <c r="AV1065" s="0" t="str">
        <f aca="false">IF(ISNUMBER($AK1065),IF($AK1065&gt;-0.2,100,IF($AK1065&gt;=-0.4,50,0)),"")</f>
        <v/>
      </c>
      <c r="AW1065" s="59" t="n">
        <f aca="false">01_指標庫!$H$4*ISNUMBER($F1065)+01_指標庫!$H$5*ISNUMBER($AA1065)+01_指標庫!$H$6*ISNUMBER($G1065)+01_指標庫!$H$7*ISNUMBER($H1065)+01_指標庫!$H$8*ISNUMBER($AF1065)+01_指標庫!$H$9*ISNUMBER($AG1065)+01_指標庫!$H$10*ISNUMBER($AB1065)+01_指標庫!$H$11*ISNUMBER($AC1065)+01_指標庫!$H$12*ISNUMBER($AD1065)+01_指標庫!$H$13*ISNUMBER($AE1065)+01_指標庫!$H$14*ISNUMBER($I1065)+01_指標庫!$H$15*ISNUMBER($AH1065)+01_指標庫!$H$16*ISNUMBER($K1065)+01_指標庫!$H$17*ISNUMBER($AI1065)+01_指標庫!$H$18*ISNUMBER($AJ1065)+01_指標庫!$H$19*ISNUMBER($AK1065)+01_指標庫!$H$20*ISNUMBER($BB1065)+01_指標庫!$H$21*ISNUMBER($BC1065)</f>
        <v>51</v>
      </c>
      <c r="AX1065" s="59" t="n">
        <f aca="false">IF(AW1065=0,50,ROUND((01_指標庫!$H$4*IF(ISNUMBER($F1065),L1065,0)+01_指標庫!$H$5*IF(ISNUMBER($AA1065),AL1065,0)+01_指標庫!$H$6*IF(ISNUMBER($G1065),M1065,0)+01_指標庫!$H$7*IF(ISNUMBER($H1065),N1065,0)+01_指標庫!$H$8*IF(ISNUMBER($AF1065),AQ1065,0)+01_指標庫!$H$9*IF(ISNUMBER($AG1065),AR1065,0)+01_指標庫!$H$10*IF(ISNUMBER($AB1065),AM1065,0)+01_指標庫!$H$11*IF(ISNUMBER($AC1065),AN1065,0)+01_指標庫!$H$12*IF(ISNUMBER($AD1065),AO1065,0)+01_指標庫!$H$13*IF(ISNUMBER($AE1065),AP1065,0)+01_指標庫!$H$14*IF(ISNUMBER($I1065),O1065,0)+01_指標庫!$H$15*IF(ISNUMBER($AH1065),AS1065,0)+01_指標庫!$H$16*IF(ISNUMBER($K1065),P1065,0)+01_指標庫!$H$17*IF(ISNUMBER($AI1065),AT1065,0)+01_指標庫!$H$18*IF(ISNUMBER($AJ1065),AU1065,0)+01_指標庫!$H$19*IF(ISNUMBER($AK1065),AV1065,0)+01_指標庫!$H$20*IF(ISNUMBER($BB1065),BB1065,0)+01_指標庫!$H$21*IF(ISNUMBER($BC1065),BC1065,0))/AW1065,1))</f>
        <v>52.9</v>
      </c>
      <c r="AY1065" s="60"/>
      <c r="AZ1065" s="60"/>
      <c r="BA1065" s="58" t="n">
        <f aca="false">AVERAGE($E1061:$E1065)/AVERAGE($E1056:$E1065)-1</f>
        <v>-0.0106802872771606</v>
      </c>
      <c r="BB1065" s="59" t="n">
        <f aca="false">IF(ISNUMBER($BA1065),IF(OR($S1065&lt;=-0.03,$BA1065&lt;-0.003),0,IF(OR($S1065&lt;=-0.02,$BA1065&lt;0.01),50,100)),"")</f>
        <v>0</v>
      </c>
      <c r="BC1065" s="0" t="str">
        <f aca="false">IF(OR(COUNT($AZ1065)=0,COUNT($AZ1064)=0),"",IF(OR($AY1065/$AZ1064-1&lt;=-0.03,$AZ1065/$AZ1064-1&lt;=-0.045,IF(COUNT($AZ1056:$AZ1065)=10,AVERAGE($AZ1061:$AZ1065)/AVERAGE($AZ1056:$AZ1065)-1&lt;-0.01,FALSE())),0,IF(OR($AZ1065/$AZ1064-1&lt;=-0.02,IF(COUNT($AZ1056:$AZ1065)=10,AVERAGE($AZ1061:$AZ1065)/AVERAGE($AZ1056:$AZ1065)-1&lt;0.005,FALSE())),50,100)))</f>
        <v/>
      </c>
    </row>
    <row r="1066" customFormat="false" ht="15" hidden="false" customHeight="true" outlineLevel="0" collapsed="false">
      <c r="A1066" s="47" t="n">
        <v>1062</v>
      </c>
      <c r="B1066" s="48" t="n">
        <v>44098</v>
      </c>
      <c r="C1066" s="47" t="n">
        <v>2020</v>
      </c>
      <c r="D1066" s="49" t="s">
        <v>239</v>
      </c>
      <c r="E1066" s="50" t="n">
        <v>10896.47</v>
      </c>
      <c r="F1066" s="51" t="n">
        <v>0.138815</v>
      </c>
      <c r="G1066" s="51" t="n">
        <v>-0.122706</v>
      </c>
      <c r="H1066" s="52" t="n">
        <v>0.8163</v>
      </c>
      <c r="I1066" s="53" t="n">
        <v>564</v>
      </c>
      <c r="J1066" s="47" t="s">
        <v>235</v>
      </c>
      <c r="K1066" s="54" t="n">
        <v>28.51</v>
      </c>
      <c r="L1066" s="55" t="n">
        <f aca="false">IF(COUNT(F1066)=0,50,IF(F1066&gt;=0,100,IF(F1066&gt;=-0.02,50,0)))</f>
        <v>100</v>
      </c>
      <c r="M1066" s="55" t="n">
        <f aca="false">IF(COUNT(G1066)=0,50,IF(G1066&gt;-0.06,100,IF(G1066&gt;-0.15,50,0)))</f>
        <v>50</v>
      </c>
      <c r="N1066" s="55" t="n">
        <f aca="false">IF(COUNT(H1066)=0,50,IF(H1066&gt;=0.6,100,IF(H1066&gt;=0.4,50,0)))</f>
        <v>100</v>
      </c>
      <c r="O1066" s="55" t="n">
        <f aca="false">IF(COUNT(I1066)=0,50,IF(J1066="proxy_vix",50,IF(I1066&lt;350,100,IF(I1066&lt;=450,50,0))))</f>
        <v>0</v>
      </c>
      <c r="P1066" s="55" t="n">
        <f aca="false">IF(COUNT(K1066)=0,50,IF(K1066&lt;20,100,IF(K1066&lt;=25,50,0)))</f>
        <v>0</v>
      </c>
      <c r="Q1066" s="54"/>
      <c r="R1066" s="47"/>
      <c r="S1066" s="51" t="n">
        <f aca="false">$E1066/$E1065-1</f>
        <v>0.00582830948563373</v>
      </c>
      <c r="T1066" s="56" t="n">
        <f aca="false">$K1066/$K1065-1</f>
        <v>-0.00244926522043376</v>
      </c>
      <c r="V1066" s="57"/>
      <c r="W1066" s="57"/>
      <c r="Y1066" s="1" t="str">
        <f aca="false">IF(AX1066&gt;=70,"EASY",IF(AX1066&gt;40,"UNCERTAIN","HARD"))</f>
        <v>UNCERTAIN</v>
      </c>
      <c r="AA1066" s="58" t="n">
        <f aca="false">IF($A1066&lt;200,"",AVERAGE($E1017:$E1066)/AVERAGE($E867:$E1066)-1)</f>
        <v>0.1720218637008</v>
      </c>
      <c r="AB1066" s="59" t="n">
        <f aca="false">LOOKUP($B1066,07_L1政策步階!$A$4:$A$14,07_L1政策步階!$C$4:$C$14)</f>
        <v>1</v>
      </c>
      <c r="AC1066" s="57"/>
      <c r="AD1066" s="57"/>
      <c r="AE1066" s="57"/>
      <c r="AF1066" s="57"/>
      <c r="AG1066" s="57"/>
      <c r="AH1066" s="57"/>
      <c r="AI1066" s="57"/>
      <c r="AJ1066" s="57"/>
      <c r="AK1066" s="57"/>
      <c r="AL1066" s="59" t="n">
        <f aca="false">IF(ISNUMBER($AA1066),IF($AA1066&gt;=0.005,100,IF($AA1066&gt;=-0.015,50,0)),"")</f>
        <v>100</v>
      </c>
      <c r="AM1066" s="59" t="n">
        <f aca="false">IF(ISNUMBER($AB1066),IF($AB1066=1,100,IF($AB1066=0,50,0)),"")</f>
        <v>100</v>
      </c>
      <c r="AN1066" s="0" t="str">
        <f aca="false">IF(ISNUMBER($AC1066),IF($AC1066&gt;=0.001,100,IF($AC1066&gt;=-0.003,50,0)),"")</f>
        <v/>
      </c>
      <c r="AO1066" s="0" t="str">
        <f aca="false">IF(ISNUMBER($AD1066),IF($AD1066&gt;=0.04,100,IF($AD1066&gt;=0,50,0)),"")</f>
        <v/>
      </c>
      <c r="AP1066" s="0" t="str">
        <f aca="false">IF(ISNUMBER($AE1066),IF($AE1066&gt;=25,100,IF($AE1066&gt;=-75,50,0)),"")</f>
        <v/>
      </c>
      <c r="AQ1066" s="0" t="str">
        <f aca="false">IF(ISNUMBER($AF1066),IF($AF1066&gt;0,100,IF($AF1066&gt;=-50,50,0)),"")</f>
        <v/>
      </c>
      <c r="AR1066" s="0" t="str">
        <f aca="false">IF(ISNUMBER($AG1066),IF($AG1066=1,100,IF($AG1066=0,50,0)),"")</f>
        <v/>
      </c>
      <c r="AS1066" s="0" t="str">
        <f aca="false">IF(ISNUMBER($AH1066),IF($AH1066&lt;0,100,IF($AH1066&lt;=20,50,0)),"")</f>
        <v/>
      </c>
      <c r="AT1066" s="0" t="str">
        <f aca="false">IF(ISNUMBER($AI1066),IF($AI1066&lt;0.95,100,IF($AI1066&lt;=1,50,0)),"")</f>
        <v/>
      </c>
      <c r="AU1066" s="0" t="str">
        <f aca="false">IF(ISNUMBER($AJ1066),IF($AJ1066&lt;30,0,IF($AJ1066&lt;40,50,IF($AJ1066&lt;=90,100,50))),"")</f>
        <v/>
      </c>
      <c r="AV1066" s="0" t="str">
        <f aca="false">IF(ISNUMBER($AK1066),IF($AK1066&gt;-0.2,100,IF($AK1066&gt;=-0.4,50,0)),"")</f>
        <v/>
      </c>
      <c r="AW1066" s="59" t="n">
        <f aca="false">01_指標庫!$H$4*ISNUMBER($F1066)+01_指標庫!$H$5*ISNUMBER($AA1066)+01_指標庫!$H$6*ISNUMBER($G1066)+01_指標庫!$H$7*ISNUMBER($H1066)+01_指標庫!$H$8*ISNUMBER($AF1066)+01_指標庫!$H$9*ISNUMBER($AG1066)+01_指標庫!$H$10*ISNUMBER($AB1066)+01_指標庫!$H$11*ISNUMBER($AC1066)+01_指標庫!$H$12*ISNUMBER($AD1066)+01_指標庫!$H$13*ISNUMBER($AE1066)+01_指標庫!$H$14*ISNUMBER($I1066)+01_指標庫!$H$15*ISNUMBER($AH1066)+01_指標庫!$H$16*ISNUMBER($K1066)+01_指標庫!$H$17*ISNUMBER($AI1066)+01_指標庫!$H$18*ISNUMBER($AJ1066)+01_指標庫!$H$19*ISNUMBER($AK1066)+01_指標庫!$H$20*ISNUMBER($BB1066)+01_指標庫!$H$21*ISNUMBER($BC1066)</f>
        <v>51</v>
      </c>
      <c r="AX1066" s="59" t="n">
        <f aca="false">IF(AW1066=0,50,ROUND((01_指標庫!$H$4*IF(ISNUMBER($F1066),L1066,0)+01_指標庫!$H$5*IF(ISNUMBER($AA1066),AL1066,0)+01_指標庫!$H$6*IF(ISNUMBER($G1066),M1066,0)+01_指標庫!$H$7*IF(ISNUMBER($H1066),N1066,0)+01_指標庫!$H$8*IF(ISNUMBER($AF1066),AQ1066,0)+01_指標庫!$H$9*IF(ISNUMBER($AG1066),AR1066,0)+01_指標庫!$H$10*IF(ISNUMBER($AB1066),AM1066,0)+01_指標庫!$H$11*IF(ISNUMBER($AC1066),AN1066,0)+01_指標庫!$H$12*IF(ISNUMBER($AD1066),AO1066,0)+01_指標庫!$H$13*IF(ISNUMBER($AE1066),AP1066,0)+01_指標庫!$H$14*IF(ISNUMBER($I1066),O1066,0)+01_指標庫!$H$15*IF(ISNUMBER($AH1066),AS1066,0)+01_指標庫!$H$16*IF(ISNUMBER($K1066),P1066,0)+01_指標庫!$H$17*IF(ISNUMBER($AI1066),AT1066,0)+01_指標庫!$H$18*IF(ISNUMBER($AJ1066),AU1066,0)+01_指標庫!$H$19*IF(ISNUMBER($AK1066),AV1066,0)+01_指標庫!$H$20*IF(ISNUMBER($BB1066),BB1066,0)+01_指標庫!$H$21*IF(ISNUMBER($BC1066),BC1066,0))/AW1066,1))</f>
        <v>52.9</v>
      </c>
      <c r="AY1066" s="60"/>
      <c r="AZ1066" s="60"/>
      <c r="BA1066" s="58" t="n">
        <f aca="false">AVERAGE($E1062:$E1066)/AVERAGE($E1057:$E1066)-1</f>
        <v>-0.0117081861598085</v>
      </c>
      <c r="BB1066" s="59" t="n">
        <f aca="false">IF(ISNUMBER($BA1066),IF(OR($S1066&lt;=-0.03,$BA1066&lt;-0.003),0,IF(OR($S1066&lt;=-0.02,$BA1066&lt;0.01),50,100)),"")</f>
        <v>0</v>
      </c>
      <c r="BC1066" s="0" t="str">
        <f aca="false">IF(OR(COUNT($AZ1066)=0,COUNT($AZ1065)=0),"",IF(OR($AY1066/$AZ1065-1&lt;=-0.03,$AZ1066/$AZ1065-1&lt;=-0.045,IF(COUNT($AZ1057:$AZ1066)=10,AVERAGE($AZ1062:$AZ1066)/AVERAGE($AZ1057:$AZ1066)-1&lt;-0.01,FALSE())),0,IF(OR($AZ1066/$AZ1065-1&lt;=-0.02,IF(COUNT($AZ1057:$AZ1066)=10,AVERAGE($AZ1062:$AZ1066)/AVERAGE($AZ1057:$AZ1066)-1&lt;0.005,FALSE())),50,100)))</f>
        <v/>
      </c>
    </row>
    <row r="1067" customFormat="false" ht="15" hidden="false" customHeight="true" outlineLevel="0" collapsed="false">
      <c r="A1067" s="47" t="n">
        <v>1063</v>
      </c>
      <c r="B1067" s="48" t="n">
        <v>44099</v>
      </c>
      <c r="C1067" s="47" t="n">
        <v>2020</v>
      </c>
      <c r="D1067" s="49" t="s">
        <v>234</v>
      </c>
      <c r="E1067" s="50" t="n">
        <v>11151.13</v>
      </c>
      <c r="F1067" s="51" t="n">
        <v>0.163729</v>
      </c>
      <c r="G1067" s="51" t="n">
        <v>-0.102202</v>
      </c>
      <c r="H1067" s="52" t="n">
        <v>0.8163</v>
      </c>
      <c r="I1067" s="53" t="n">
        <v>564</v>
      </c>
      <c r="J1067" s="47" t="s">
        <v>235</v>
      </c>
      <c r="K1067" s="54" t="n">
        <v>26.38</v>
      </c>
      <c r="L1067" s="55" t="n">
        <f aca="false">IF(COUNT(F1067)=0,50,IF(F1067&gt;=0,100,IF(F1067&gt;=-0.02,50,0)))</f>
        <v>100</v>
      </c>
      <c r="M1067" s="55" t="n">
        <f aca="false">IF(COUNT(G1067)=0,50,IF(G1067&gt;-0.06,100,IF(G1067&gt;-0.15,50,0)))</f>
        <v>50</v>
      </c>
      <c r="N1067" s="55" t="n">
        <f aca="false">IF(COUNT(H1067)=0,50,IF(H1067&gt;=0.6,100,IF(H1067&gt;=0.4,50,0)))</f>
        <v>100</v>
      </c>
      <c r="O1067" s="55" t="n">
        <f aca="false">IF(COUNT(I1067)=0,50,IF(J1067="proxy_vix",50,IF(I1067&lt;350,100,IF(I1067&lt;=450,50,0))))</f>
        <v>0</v>
      </c>
      <c r="P1067" s="55" t="n">
        <f aca="false">IF(COUNT(K1067)=0,50,IF(K1067&lt;20,100,IF(K1067&lt;=25,50,0)))</f>
        <v>0</v>
      </c>
      <c r="Q1067" s="54"/>
      <c r="R1067" s="47"/>
      <c r="S1067" s="51" t="n">
        <f aca="false">$E1067/$E1066-1</f>
        <v>0.0233708714840677</v>
      </c>
      <c r="T1067" s="56" t="n">
        <f aca="false">$K1067/$K1066-1</f>
        <v>-0.0747106278498774</v>
      </c>
      <c r="V1067" s="57"/>
      <c r="W1067" s="57"/>
      <c r="Y1067" s="1" t="str">
        <f aca="false">IF(AX1067&gt;=70,"EASY",IF(AX1067&gt;40,"UNCERTAIN","HARD"))</f>
        <v>UNCERTAIN</v>
      </c>
      <c r="AA1067" s="58" t="n">
        <f aca="false">IF($A1067&lt;200,"",AVERAGE($E1018:$E1067)/AVERAGE($E868:$E1067)-1)</f>
        <v>0.171406517972253</v>
      </c>
      <c r="AB1067" s="59" t="n">
        <f aca="false">LOOKUP($B1067,07_L1政策步階!$A$4:$A$14,07_L1政策步階!$C$4:$C$14)</f>
        <v>1</v>
      </c>
      <c r="AC1067" s="57"/>
      <c r="AD1067" s="57"/>
      <c r="AE1067" s="57"/>
      <c r="AF1067" s="57"/>
      <c r="AG1067" s="57"/>
      <c r="AH1067" s="57"/>
      <c r="AI1067" s="57"/>
      <c r="AJ1067" s="57"/>
      <c r="AK1067" s="57"/>
      <c r="AL1067" s="59" t="n">
        <f aca="false">IF(ISNUMBER($AA1067),IF($AA1067&gt;=0.005,100,IF($AA1067&gt;=-0.015,50,0)),"")</f>
        <v>100</v>
      </c>
      <c r="AM1067" s="59" t="n">
        <f aca="false">IF(ISNUMBER($AB1067),IF($AB1067=1,100,IF($AB1067=0,50,0)),"")</f>
        <v>100</v>
      </c>
      <c r="AN1067" s="0" t="str">
        <f aca="false">IF(ISNUMBER($AC1067),IF($AC1067&gt;=0.001,100,IF($AC1067&gt;=-0.003,50,0)),"")</f>
        <v/>
      </c>
      <c r="AO1067" s="0" t="str">
        <f aca="false">IF(ISNUMBER($AD1067),IF($AD1067&gt;=0.04,100,IF($AD1067&gt;=0,50,0)),"")</f>
        <v/>
      </c>
      <c r="AP1067" s="0" t="str">
        <f aca="false">IF(ISNUMBER($AE1067),IF($AE1067&gt;=25,100,IF($AE1067&gt;=-75,50,0)),"")</f>
        <v/>
      </c>
      <c r="AQ1067" s="0" t="str">
        <f aca="false">IF(ISNUMBER($AF1067),IF($AF1067&gt;0,100,IF($AF1067&gt;=-50,50,0)),"")</f>
        <v/>
      </c>
      <c r="AR1067" s="0" t="str">
        <f aca="false">IF(ISNUMBER($AG1067),IF($AG1067=1,100,IF($AG1067=0,50,0)),"")</f>
        <v/>
      </c>
      <c r="AS1067" s="0" t="str">
        <f aca="false">IF(ISNUMBER($AH1067),IF($AH1067&lt;0,100,IF($AH1067&lt;=20,50,0)),"")</f>
        <v/>
      </c>
      <c r="AT1067" s="0" t="str">
        <f aca="false">IF(ISNUMBER($AI1067),IF($AI1067&lt;0.95,100,IF($AI1067&lt;=1,50,0)),"")</f>
        <v/>
      </c>
      <c r="AU1067" s="0" t="str">
        <f aca="false">IF(ISNUMBER($AJ1067),IF($AJ1067&lt;30,0,IF($AJ1067&lt;40,50,IF($AJ1067&lt;=90,100,50))),"")</f>
        <v/>
      </c>
      <c r="AV1067" s="0" t="str">
        <f aca="false">IF(ISNUMBER($AK1067),IF($AK1067&gt;-0.2,100,IF($AK1067&gt;=-0.4,50,0)),"")</f>
        <v/>
      </c>
      <c r="AW1067" s="59" t="n">
        <f aca="false">01_指標庫!$H$4*ISNUMBER($F1067)+01_指標庫!$H$5*ISNUMBER($AA1067)+01_指標庫!$H$6*ISNUMBER($G1067)+01_指標庫!$H$7*ISNUMBER($H1067)+01_指標庫!$H$8*ISNUMBER($AF1067)+01_指標庫!$H$9*ISNUMBER($AG1067)+01_指標庫!$H$10*ISNUMBER($AB1067)+01_指標庫!$H$11*ISNUMBER($AC1067)+01_指標庫!$H$12*ISNUMBER($AD1067)+01_指標庫!$H$13*ISNUMBER($AE1067)+01_指標庫!$H$14*ISNUMBER($I1067)+01_指標庫!$H$15*ISNUMBER($AH1067)+01_指標庫!$H$16*ISNUMBER($K1067)+01_指標庫!$H$17*ISNUMBER($AI1067)+01_指標庫!$H$18*ISNUMBER($AJ1067)+01_指標庫!$H$19*ISNUMBER($AK1067)+01_指標庫!$H$20*ISNUMBER($BB1067)+01_指標庫!$H$21*ISNUMBER($BC1067)</f>
        <v>51</v>
      </c>
      <c r="AX1067" s="59" t="n">
        <f aca="false">IF(AW1067=0,50,ROUND((01_指標庫!$H$4*IF(ISNUMBER($F1067),L1067,0)+01_指標庫!$H$5*IF(ISNUMBER($AA1067),AL1067,0)+01_指標庫!$H$6*IF(ISNUMBER($G1067),M1067,0)+01_指標庫!$H$7*IF(ISNUMBER($H1067),N1067,0)+01_指標庫!$H$8*IF(ISNUMBER($AF1067),AQ1067,0)+01_指標庫!$H$9*IF(ISNUMBER($AG1067),AR1067,0)+01_指標庫!$H$10*IF(ISNUMBER($AB1067),AM1067,0)+01_指標庫!$H$11*IF(ISNUMBER($AC1067),AN1067,0)+01_指標庫!$H$12*IF(ISNUMBER($AD1067),AO1067,0)+01_指標庫!$H$13*IF(ISNUMBER($AE1067),AP1067,0)+01_指標庫!$H$14*IF(ISNUMBER($I1067),O1067,0)+01_指標庫!$H$15*IF(ISNUMBER($AH1067),AS1067,0)+01_指標庫!$H$16*IF(ISNUMBER($K1067),P1067,0)+01_指標庫!$H$17*IF(ISNUMBER($AI1067),AT1067,0)+01_指標庫!$H$18*IF(ISNUMBER($AJ1067),AU1067,0)+01_指標庫!$H$19*IF(ISNUMBER($AK1067),AV1067,0)+01_指標庫!$H$20*IF(ISNUMBER($BB1067),BB1067,0)+01_指標庫!$H$21*IF(ISNUMBER($BC1067),BC1067,0))/AW1067,1))</f>
        <v>52.9</v>
      </c>
      <c r="AY1067" s="60"/>
      <c r="AZ1067" s="60"/>
      <c r="BA1067" s="58" t="n">
        <f aca="false">AVERAGE($E1063:$E1067)/AVERAGE($E1058:$E1067)-1</f>
        <v>-0.00841792933204888</v>
      </c>
      <c r="BB1067" s="59" t="n">
        <f aca="false">IF(ISNUMBER($BA1067),IF(OR($S1067&lt;=-0.03,$BA1067&lt;-0.003),0,IF(OR($S1067&lt;=-0.02,$BA1067&lt;0.01),50,100)),"")</f>
        <v>0</v>
      </c>
      <c r="BC1067" s="0" t="str">
        <f aca="false">IF(OR(COUNT($AZ1067)=0,COUNT($AZ1066)=0),"",IF(OR($AY1067/$AZ1066-1&lt;=-0.03,$AZ1067/$AZ1066-1&lt;=-0.045,IF(COUNT($AZ1058:$AZ1067)=10,AVERAGE($AZ1063:$AZ1067)/AVERAGE($AZ1058:$AZ1067)-1&lt;-0.01,FALSE())),0,IF(OR($AZ1067/$AZ1066-1&lt;=-0.02,IF(COUNT($AZ1058:$AZ1067)=10,AVERAGE($AZ1063:$AZ1067)/AVERAGE($AZ1058:$AZ1067)-1&lt;0.005,FALSE())),50,100)))</f>
        <v/>
      </c>
    </row>
    <row r="1068" customFormat="false" ht="15" hidden="false" customHeight="true" outlineLevel="0" collapsed="false">
      <c r="A1068" s="47" t="n">
        <v>1064</v>
      </c>
      <c r="B1068" s="48" t="n">
        <v>44102</v>
      </c>
      <c r="C1068" s="47" t="n">
        <v>2020</v>
      </c>
      <c r="D1068" s="49" t="s">
        <v>236</v>
      </c>
      <c r="E1068" s="50" t="n">
        <v>11364.45</v>
      </c>
      <c r="F1068" s="51" t="n">
        <v>0.184161</v>
      </c>
      <c r="G1068" s="51" t="n">
        <v>-0.085028</v>
      </c>
      <c r="H1068" s="52" t="n">
        <v>0.8571</v>
      </c>
      <c r="I1068" s="53" t="n">
        <v>552</v>
      </c>
      <c r="J1068" s="47" t="s">
        <v>235</v>
      </c>
      <c r="K1068" s="54" t="n">
        <v>26.19</v>
      </c>
      <c r="L1068" s="55" t="n">
        <f aca="false">IF(COUNT(F1068)=0,50,IF(F1068&gt;=0,100,IF(F1068&gt;=-0.02,50,0)))</f>
        <v>100</v>
      </c>
      <c r="M1068" s="55" t="n">
        <f aca="false">IF(COUNT(G1068)=0,50,IF(G1068&gt;-0.06,100,IF(G1068&gt;-0.15,50,0)))</f>
        <v>50</v>
      </c>
      <c r="N1068" s="55" t="n">
        <f aca="false">IF(COUNT(H1068)=0,50,IF(H1068&gt;=0.6,100,IF(H1068&gt;=0.4,50,0)))</f>
        <v>100</v>
      </c>
      <c r="O1068" s="55" t="n">
        <f aca="false">IF(COUNT(I1068)=0,50,IF(J1068="proxy_vix",50,IF(I1068&lt;350,100,IF(I1068&lt;=450,50,0))))</f>
        <v>0</v>
      </c>
      <c r="P1068" s="55" t="n">
        <f aca="false">IF(COUNT(K1068)=0,50,IF(K1068&lt;20,100,IF(K1068&lt;=25,50,0)))</f>
        <v>0</v>
      </c>
      <c r="Q1068" s="54"/>
      <c r="R1068" s="47"/>
      <c r="S1068" s="51" t="n">
        <f aca="false">$E1068/$E1067-1</f>
        <v>0.0191298998397473</v>
      </c>
      <c r="T1068" s="56" t="n">
        <f aca="false">$K1068/$K1067-1</f>
        <v>-0.00720242608036381</v>
      </c>
      <c r="V1068" s="57"/>
      <c r="W1068" s="57"/>
      <c r="Y1068" s="1" t="str">
        <f aca="false">IF(AX1068&gt;=70,"EASY",IF(AX1068&gt;40,"UNCERTAIN","HARD"))</f>
        <v>UNCERTAIN</v>
      </c>
      <c r="AA1068" s="58" t="n">
        <f aca="false">IF($A1068&lt;200,"",AVERAGE($E1019:$E1068)/AVERAGE($E869:$E1068)-1)</f>
        <v>0.17109777780619</v>
      </c>
      <c r="AB1068" s="59" t="n">
        <f aca="false">LOOKUP($B1068,07_L1政策步階!$A$4:$A$14,07_L1政策步階!$C$4:$C$14)</f>
        <v>1</v>
      </c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9" t="n">
        <f aca="false">IF(ISNUMBER($AA1068),IF($AA1068&gt;=0.005,100,IF($AA1068&gt;=-0.015,50,0)),"")</f>
        <v>100</v>
      </c>
      <c r="AM1068" s="59" t="n">
        <f aca="false">IF(ISNUMBER($AB1068),IF($AB1068=1,100,IF($AB1068=0,50,0)),"")</f>
        <v>100</v>
      </c>
      <c r="AN1068" s="0" t="str">
        <f aca="false">IF(ISNUMBER($AC1068),IF($AC1068&gt;=0.001,100,IF($AC1068&gt;=-0.003,50,0)),"")</f>
        <v/>
      </c>
      <c r="AO1068" s="0" t="str">
        <f aca="false">IF(ISNUMBER($AD1068),IF($AD1068&gt;=0.04,100,IF($AD1068&gt;=0,50,0)),"")</f>
        <v/>
      </c>
      <c r="AP1068" s="0" t="str">
        <f aca="false">IF(ISNUMBER($AE1068),IF($AE1068&gt;=25,100,IF($AE1068&gt;=-75,50,0)),"")</f>
        <v/>
      </c>
      <c r="AQ1068" s="0" t="str">
        <f aca="false">IF(ISNUMBER($AF1068),IF($AF1068&gt;0,100,IF($AF1068&gt;=-50,50,0)),"")</f>
        <v/>
      </c>
      <c r="AR1068" s="0" t="str">
        <f aca="false">IF(ISNUMBER($AG1068),IF($AG1068=1,100,IF($AG1068=0,50,0)),"")</f>
        <v/>
      </c>
      <c r="AS1068" s="0" t="str">
        <f aca="false">IF(ISNUMBER($AH1068),IF($AH1068&lt;0,100,IF($AH1068&lt;=20,50,0)),"")</f>
        <v/>
      </c>
      <c r="AT1068" s="0" t="str">
        <f aca="false">IF(ISNUMBER($AI1068),IF($AI1068&lt;0.95,100,IF($AI1068&lt;=1,50,0)),"")</f>
        <v/>
      </c>
      <c r="AU1068" s="0" t="str">
        <f aca="false">IF(ISNUMBER($AJ1068),IF($AJ1068&lt;30,0,IF($AJ1068&lt;40,50,IF($AJ1068&lt;=90,100,50))),"")</f>
        <v/>
      </c>
      <c r="AV1068" s="0" t="str">
        <f aca="false">IF(ISNUMBER($AK1068),IF($AK1068&gt;-0.2,100,IF($AK1068&gt;=-0.4,50,0)),"")</f>
        <v/>
      </c>
      <c r="AW1068" s="59" t="n">
        <f aca="false">01_指標庫!$H$4*ISNUMBER($F1068)+01_指標庫!$H$5*ISNUMBER($AA1068)+01_指標庫!$H$6*ISNUMBER($G1068)+01_指標庫!$H$7*ISNUMBER($H1068)+01_指標庫!$H$8*ISNUMBER($AF1068)+01_指標庫!$H$9*ISNUMBER($AG1068)+01_指標庫!$H$10*ISNUMBER($AB1068)+01_指標庫!$H$11*ISNUMBER($AC1068)+01_指標庫!$H$12*ISNUMBER($AD1068)+01_指標庫!$H$13*ISNUMBER($AE1068)+01_指標庫!$H$14*ISNUMBER($I1068)+01_指標庫!$H$15*ISNUMBER($AH1068)+01_指標庫!$H$16*ISNUMBER($K1068)+01_指標庫!$H$17*ISNUMBER($AI1068)+01_指標庫!$H$18*ISNUMBER($AJ1068)+01_指標庫!$H$19*ISNUMBER($AK1068)+01_指標庫!$H$20*ISNUMBER($BB1068)+01_指標庫!$H$21*ISNUMBER($BC1068)</f>
        <v>51</v>
      </c>
      <c r="AX1068" s="59" t="n">
        <f aca="false">IF(AW1068=0,50,ROUND((01_指標庫!$H$4*IF(ISNUMBER($F1068),L1068,0)+01_指標庫!$H$5*IF(ISNUMBER($AA1068),AL1068,0)+01_指標庫!$H$6*IF(ISNUMBER($G1068),M1068,0)+01_指標庫!$H$7*IF(ISNUMBER($H1068),N1068,0)+01_指標庫!$H$8*IF(ISNUMBER($AF1068),AQ1068,0)+01_指標庫!$H$9*IF(ISNUMBER($AG1068),AR1068,0)+01_指標庫!$H$10*IF(ISNUMBER($AB1068),AM1068,0)+01_指標庫!$H$11*IF(ISNUMBER($AC1068),AN1068,0)+01_指標庫!$H$12*IF(ISNUMBER($AD1068),AO1068,0)+01_指標庫!$H$13*IF(ISNUMBER($AE1068),AP1068,0)+01_指標庫!$H$14*IF(ISNUMBER($I1068),O1068,0)+01_指標庫!$H$15*IF(ISNUMBER($AH1068),AS1068,0)+01_指標庫!$H$16*IF(ISNUMBER($K1068),P1068,0)+01_指標庫!$H$17*IF(ISNUMBER($AI1068),AT1068,0)+01_指標庫!$H$18*IF(ISNUMBER($AJ1068),AU1068,0)+01_指標庫!$H$19*IF(ISNUMBER($AK1068),AV1068,0)+01_指標庫!$H$20*IF(ISNUMBER($BB1068),BB1068,0)+01_指標庫!$H$21*IF(ISNUMBER($BC1068),BC1068,0))/AW1068,1))</f>
        <v>58.8</v>
      </c>
      <c r="AY1068" s="60"/>
      <c r="AZ1068" s="60"/>
      <c r="BA1068" s="58" t="n">
        <f aca="false">AVERAGE($E1064:$E1068)/AVERAGE($E1059:$E1068)-1</f>
        <v>-0.0022757222900639</v>
      </c>
      <c r="BB1068" s="59" t="n">
        <f aca="false">IF(ISNUMBER($BA1068),IF(OR($S1068&lt;=-0.03,$BA1068&lt;-0.003),0,IF(OR($S1068&lt;=-0.02,$BA1068&lt;0.01),50,100)),"")</f>
        <v>50</v>
      </c>
      <c r="BC1068" s="0" t="str">
        <f aca="false">IF(OR(COUNT($AZ1068)=0,COUNT($AZ1067)=0),"",IF(OR($AY1068/$AZ1067-1&lt;=-0.03,$AZ1068/$AZ1067-1&lt;=-0.045,IF(COUNT($AZ1059:$AZ1068)=10,AVERAGE($AZ1064:$AZ1068)/AVERAGE($AZ1059:$AZ1068)-1&lt;-0.01,FALSE())),0,IF(OR($AZ1068/$AZ1067-1&lt;=-0.02,IF(COUNT($AZ1059:$AZ1068)=10,AVERAGE($AZ1064:$AZ1068)/AVERAGE($AZ1059:$AZ1068)-1&lt;0.005,FALSE())),50,100)))</f>
        <v/>
      </c>
    </row>
    <row r="1069" customFormat="false" ht="15" hidden="false" customHeight="true" outlineLevel="0" collapsed="false">
      <c r="A1069" s="47" t="n">
        <v>1065</v>
      </c>
      <c r="B1069" s="48" t="n">
        <v>44103</v>
      </c>
      <c r="C1069" s="47" t="n">
        <v>2020</v>
      </c>
      <c r="D1069" s="49" t="s">
        <v>237</v>
      </c>
      <c r="E1069" s="50" t="n">
        <v>11322.95</v>
      </c>
      <c r="F1069" s="51" t="n">
        <v>0.178084</v>
      </c>
      <c r="G1069" s="51" t="n">
        <v>-0.088369</v>
      </c>
      <c r="H1069" s="52" t="n">
        <v>0.8367</v>
      </c>
      <c r="I1069" s="53" t="n">
        <v>550</v>
      </c>
      <c r="J1069" s="47" t="s">
        <v>235</v>
      </c>
      <c r="K1069" s="54" t="n">
        <v>26.27</v>
      </c>
      <c r="L1069" s="55" t="n">
        <f aca="false">IF(COUNT(F1069)=0,50,IF(F1069&gt;=0,100,IF(F1069&gt;=-0.02,50,0)))</f>
        <v>100</v>
      </c>
      <c r="M1069" s="55" t="n">
        <f aca="false">IF(COUNT(G1069)=0,50,IF(G1069&gt;-0.06,100,IF(G1069&gt;-0.15,50,0)))</f>
        <v>50</v>
      </c>
      <c r="N1069" s="55" t="n">
        <f aca="false">IF(COUNT(H1069)=0,50,IF(H1069&gt;=0.6,100,IF(H1069&gt;=0.4,50,0)))</f>
        <v>100</v>
      </c>
      <c r="O1069" s="55" t="n">
        <f aca="false">IF(COUNT(I1069)=0,50,IF(J1069="proxy_vix",50,IF(I1069&lt;350,100,IF(I1069&lt;=450,50,0))))</f>
        <v>0</v>
      </c>
      <c r="P1069" s="55" t="n">
        <f aca="false">IF(COUNT(K1069)=0,50,IF(K1069&lt;20,100,IF(K1069&lt;=25,50,0)))</f>
        <v>0</v>
      </c>
      <c r="Q1069" s="54"/>
      <c r="R1069" s="47"/>
      <c r="S1069" s="51" t="n">
        <f aca="false">$E1069/$E1068-1</f>
        <v>-0.00365173853552081</v>
      </c>
      <c r="T1069" s="56" t="n">
        <f aca="false">$K1069/$K1068-1</f>
        <v>0.00305460099274524</v>
      </c>
      <c r="V1069" s="57"/>
      <c r="W1069" s="57"/>
      <c r="Y1069" s="1" t="str">
        <f aca="false">IF(AX1069&gt;=70,"EASY",IF(AX1069&gt;40,"UNCERTAIN","HARD"))</f>
        <v>UNCERTAIN</v>
      </c>
      <c r="AA1069" s="58" t="n">
        <f aca="false">IF($A1069&lt;200,"",AVERAGE($E1020:$E1069)/AVERAGE($E870:$E1069)-1)</f>
        <v>0.170129521413838</v>
      </c>
      <c r="AB1069" s="59" t="n">
        <f aca="false">LOOKUP($B1069,07_L1政策步階!$A$4:$A$14,07_L1政策步階!$C$4:$C$14)</f>
        <v>1</v>
      </c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9" t="n">
        <f aca="false">IF(ISNUMBER($AA1069),IF($AA1069&gt;=0.005,100,IF($AA1069&gt;=-0.015,50,0)),"")</f>
        <v>100</v>
      </c>
      <c r="AM1069" s="59" t="n">
        <f aca="false">IF(ISNUMBER($AB1069),IF($AB1069=1,100,IF($AB1069=0,50,0)),"")</f>
        <v>100</v>
      </c>
      <c r="AN1069" s="0" t="str">
        <f aca="false">IF(ISNUMBER($AC1069),IF($AC1069&gt;=0.001,100,IF($AC1069&gt;=-0.003,50,0)),"")</f>
        <v/>
      </c>
      <c r="AO1069" s="0" t="str">
        <f aca="false">IF(ISNUMBER($AD1069),IF($AD1069&gt;=0.04,100,IF($AD1069&gt;=0,50,0)),"")</f>
        <v/>
      </c>
      <c r="AP1069" s="0" t="str">
        <f aca="false">IF(ISNUMBER($AE1069),IF($AE1069&gt;=25,100,IF($AE1069&gt;=-75,50,0)),"")</f>
        <v/>
      </c>
      <c r="AQ1069" s="0" t="str">
        <f aca="false">IF(ISNUMBER($AF1069),IF($AF1069&gt;0,100,IF($AF1069&gt;=-50,50,0)),"")</f>
        <v/>
      </c>
      <c r="AR1069" s="0" t="str">
        <f aca="false">IF(ISNUMBER($AG1069),IF($AG1069=1,100,IF($AG1069=0,50,0)),"")</f>
        <v/>
      </c>
      <c r="AS1069" s="0" t="str">
        <f aca="false">IF(ISNUMBER($AH1069),IF($AH1069&lt;0,100,IF($AH1069&lt;=20,50,0)),"")</f>
        <v/>
      </c>
      <c r="AT1069" s="0" t="str">
        <f aca="false">IF(ISNUMBER($AI1069),IF($AI1069&lt;0.95,100,IF($AI1069&lt;=1,50,0)),"")</f>
        <v/>
      </c>
      <c r="AU1069" s="0" t="str">
        <f aca="false">IF(ISNUMBER($AJ1069),IF($AJ1069&lt;30,0,IF($AJ1069&lt;40,50,IF($AJ1069&lt;=90,100,50))),"")</f>
        <v/>
      </c>
      <c r="AV1069" s="0" t="str">
        <f aca="false">IF(ISNUMBER($AK1069),IF($AK1069&gt;-0.2,100,IF($AK1069&gt;=-0.4,50,0)),"")</f>
        <v/>
      </c>
      <c r="AW1069" s="59" t="n">
        <f aca="false">01_指標庫!$H$4*ISNUMBER($F1069)+01_指標庫!$H$5*ISNUMBER($AA1069)+01_指標庫!$H$6*ISNUMBER($G1069)+01_指標庫!$H$7*ISNUMBER($H1069)+01_指標庫!$H$8*ISNUMBER($AF1069)+01_指標庫!$H$9*ISNUMBER($AG1069)+01_指標庫!$H$10*ISNUMBER($AB1069)+01_指標庫!$H$11*ISNUMBER($AC1069)+01_指標庫!$H$12*ISNUMBER($AD1069)+01_指標庫!$H$13*ISNUMBER($AE1069)+01_指標庫!$H$14*ISNUMBER($I1069)+01_指標庫!$H$15*ISNUMBER($AH1069)+01_指標庫!$H$16*ISNUMBER($K1069)+01_指標庫!$H$17*ISNUMBER($AI1069)+01_指標庫!$H$18*ISNUMBER($AJ1069)+01_指標庫!$H$19*ISNUMBER($AK1069)+01_指標庫!$H$20*ISNUMBER($BB1069)+01_指標庫!$H$21*ISNUMBER($BC1069)</f>
        <v>51</v>
      </c>
      <c r="AX1069" s="59" t="n">
        <f aca="false">IF(AW1069=0,50,ROUND((01_指標庫!$H$4*IF(ISNUMBER($F1069),L1069,0)+01_指標庫!$H$5*IF(ISNUMBER($AA1069),AL1069,0)+01_指標庫!$H$6*IF(ISNUMBER($G1069),M1069,0)+01_指標庫!$H$7*IF(ISNUMBER($H1069),N1069,0)+01_指標庫!$H$8*IF(ISNUMBER($AF1069),AQ1069,0)+01_指標庫!$H$9*IF(ISNUMBER($AG1069),AR1069,0)+01_指標庫!$H$10*IF(ISNUMBER($AB1069),AM1069,0)+01_指標庫!$H$11*IF(ISNUMBER($AC1069),AN1069,0)+01_指標庫!$H$12*IF(ISNUMBER($AD1069),AO1069,0)+01_指標庫!$H$13*IF(ISNUMBER($AE1069),AP1069,0)+01_指標庫!$H$14*IF(ISNUMBER($I1069),O1069,0)+01_指標庫!$H$15*IF(ISNUMBER($AH1069),AS1069,0)+01_指標庫!$H$16*IF(ISNUMBER($K1069),P1069,0)+01_指標庫!$H$17*IF(ISNUMBER($AI1069),AT1069,0)+01_指標庫!$H$18*IF(ISNUMBER($AJ1069),AU1069,0)+01_指標庫!$H$19*IF(ISNUMBER($AK1069),AV1069,0)+01_指標庫!$H$20*IF(ISNUMBER($BB1069),BB1069,0)+01_指標庫!$H$21*IF(ISNUMBER($BC1069),BC1069,0))/AW1069,1))</f>
        <v>58.8</v>
      </c>
      <c r="AY1069" s="60"/>
      <c r="AZ1069" s="60"/>
      <c r="BA1069" s="58" t="n">
        <f aca="false">AVERAGE($E1065:$E1069)/AVERAGE($E1060:$E1069)-1</f>
        <v>0.00122711214233817</v>
      </c>
      <c r="BB1069" s="59" t="n">
        <f aca="false">IF(ISNUMBER($BA1069),IF(OR($S1069&lt;=-0.03,$BA1069&lt;-0.003),0,IF(OR($S1069&lt;=-0.02,$BA1069&lt;0.01),50,100)),"")</f>
        <v>50</v>
      </c>
      <c r="BC1069" s="0" t="str">
        <f aca="false">IF(OR(COUNT($AZ1069)=0,COUNT($AZ1068)=0),"",IF(OR($AY1069/$AZ1068-1&lt;=-0.03,$AZ1069/$AZ1068-1&lt;=-0.045,IF(COUNT($AZ1060:$AZ1069)=10,AVERAGE($AZ1065:$AZ1069)/AVERAGE($AZ1060:$AZ1069)-1&lt;-0.01,FALSE())),0,IF(OR($AZ1069/$AZ1068-1&lt;=-0.02,IF(COUNT($AZ1060:$AZ1069)=10,AVERAGE($AZ1065:$AZ1069)/AVERAGE($AZ1060:$AZ1069)-1&lt;0.005,FALSE())),50,100)))</f>
        <v/>
      </c>
    </row>
    <row r="1070" customFormat="false" ht="15" hidden="false" customHeight="true" outlineLevel="0" collapsed="false">
      <c r="A1070" s="47" t="n">
        <v>1066</v>
      </c>
      <c r="B1070" s="48" t="n">
        <v>44104</v>
      </c>
      <c r="C1070" s="47" t="n">
        <v>2020</v>
      </c>
      <c r="D1070" s="49" t="s">
        <v>238</v>
      </c>
      <c r="E1070" s="50" t="n">
        <v>11418.06</v>
      </c>
      <c r="F1070" s="51" t="n">
        <v>0.186171</v>
      </c>
      <c r="G1070" s="51" t="n">
        <v>-0.080712</v>
      </c>
      <c r="H1070" s="52" t="n">
        <v>0.8367</v>
      </c>
      <c r="I1070" s="53" t="n">
        <v>541</v>
      </c>
      <c r="J1070" s="47" t="s">
        <v>235</v>
      </c>
      <c r="K1070" s="54" t="n">
        <v>26.37</v>
      </c>
      <c r="L1070" s="55" t="n">
        <f aca="false">IF(COUNT(F1070)=0,50,IF(F1070&gt;=0,100,IF(F1070&gt;=-0.02,50,0)))</f>
        <v>100</v>
      </c>
      <c r="M1070" s="55" t="n">
        <f aca="false">IF(COUNT(G1070)=0,50,IF(G1070&gt;-0.06,100,IF(G1070&gt;-0.15,50,0)))</f>
        <v>50</v>
      </c>
      <c r="N1070" s="55" t="n">
        <f aca="false">IF(COUNT(H1070)=0,50,IF(H1070&gt;=0.6,100,IF(H1070&gt;=0.4,50,0)))</f>
        <v>100</v>
      </c>
      <c r="O1070" s="55" t="n">
        <f aca="false">IF(COUNT(I1070)=0,50,IF(J1070="proxy_vix",50,IF(I1070&lt;350,100,IF(I1070&lt;=450,50,0))))</f>
        <v>0</v>
      </c>
      <c r="P1070" s="55" t="n">
        <f aca="false">IF(COUNT(K1070)=0,50,IF(K1070&lt;20,100,IF(K1070&lt;=25,50,0)))</f>
        <v>0</v>
      </c>
      <c r="Q1070" s="54"/>
      <c r="R1070" s="47"/>
      <c r="S1070" s="51" t="n">
        <f aca="false">$E1070/$E1069-1</f>
        <v>0.00839975448094354</v>
      </c>
      <c r="T1070" s="56" t="n">
        <f aca="false">$K1070/$K1069-1</f>
        <v>0.00380662352493344</v>
      </c>
      <c r="V1070" s="57"/>
      <c r="W1070" s="57"/>
      <c r="Y1070" s="1" t="str">
        <f aca="false">IF(AX1070&gt;=70,"EASY",IF(AX1070&gt;40,"UNCERTAIN","HARD"))</f>
        <v>UNCERTAIN</v>
      </c>
      <c r="AA1070" s="58" t="n">
        <f aca="false">IF($A1070&lt;200,"",AVERAGE($E1021:$E1070)/AVERAGE($E871:$E1070)-1)</f>
        <v>0.169563901432348</v>
      </c>
      <c r="AB1070" s="59" t="n">
        <f aca="false">LOOKUP($B1070,07_L1政策步階!$A$4:$A$14,07_L1政策步階!$C$4:$C$14)</f>
        <v>1</v>
      </c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9" t="n">
        <f aca="false">IF(ISNUMBER($AA1070),IF($AA1070&gt;=0.005,100,IF($AA1070&gt;=-0.015,50,0)),"")</f>
        <v>100</v>
      </c>
      <c r="AM1070" s="59" t="n">
        <f aca="false">IF(ISNUMBER($AB1070),IF($AB1070=1,100,IF($AB1070=0,50,0)),"")</f>
        <v>100</v>
      </c>
      <c r="AN1070" s="0" t="str">
        <f aca="false">IF(ISNUMBER($AC1070),IF($AC1070&gt;=0.001,100,IF($AC1070&gt;=-0.003,50,0)),"")</f>
        <v/>
      </c>
      <c r="AO1070" s="0" t="str">
        <f aca="false">IF(ISNUMBER($AD1070),IF($AD1070&gt;=0.04,100,IF($AD1070&gt;=0,50,0)),"")</f>
        <v/>
      </c>
      <c r="AP1070" s="0" t="str">
        <f aca="false">IF(ISNUMBER($AE1070),IF($AE1070&gt;=25,100,IF($AE1070&gt;=-75,50,0)),"")</f>
        <v/>
      </c>
      <c r="AQ1070" s="0" t="str">
        <f aca="false">IF(ISNUMBER($AF1070),IF($AF1070&gt;0,100,IF($AF1070&gt;=-50,50,0)),"")</f>
        <v/>
      </c>
      <c r="AR1070" s="0" t="str">
        <f aca="false">IF(ISNUMBER($AG1070),IF($AG1070=1,100,IF($AG1070=0,50,0)),"")</f>
        <v/>
      </c>
      <c r="AS1070" s="0" t="str">
        <f aca="false">IF(ISNUMBER($AH1070),IF($AH1070&lt;0,100,IF($AH1070&lt;=20,50,0)),"")</f>
        <v/>
      </c>
      <c r="AT1070" s="0" t="str">
        <f aca="false">IF(ISNUMBER($AI1070),IF($AI1070&lt;0.95,100,IF($AI1070&lt;=1,50,0)),"")</f>
        <v/>
      </c>
      <c r="AU1070" s="0" t="str">
        <f aca="false">IF(ISNUMBER($AJ1070),IF($AJ1070&lt;30,0,IF($AJ1070&lt;40,50,IF($AJ1070&lt;=90,100,50))),"")</f>
        <v/>
      </c>
      <c r="AV1070" s="0" t="str">
        <f aca="false">IF(ISNUMBER($AK1070),IF($AK1070&gt;-0.2,100,IF($AK1070&gt;=-0.4,50,0)),"")</f>
        <v/>
      </c>
      <c r="AW1070" s="59" t="n">
        <f aca="false">01_指標庫!$H$4*ISNUMBER($F1070)+01_指標庫!$H$5*ISNUMBER($AA1070)+01_指標庫!$H$6*ISNUMBER($G1070)+01_指標庫!$H$7*ISNUMBER($H1070)+01_指標庫!$H$8*ISNUMBER($AF1070)+01_指標庫!$H$9*ISNUMBER($AG1070)+01_指標庫!$H$10*ISNUMBER($AB1070)+01_指標庫!$H$11*ISNUMBER($AC1070)+01_指標庫!$H$12*ISNUMBER($AD1070)+01_指標庫!$H$13*ISNUMBER($AE1070)+01_指標庫!$H$14*ISNUMBER($I1070)+01_指標庫!$H$15*ISNUMBER($AH1070)+01_指標庫!$H$16*ISNUMBER($K1070)+01_指標庫!$H$17*ISNUMBER($AI1070)+01_指標庫!$H$18*ISNUMBER($AJ1070)+01_指標庫!$H$19*ISNUMBER($AK1070)+01_指標庫!$H$20*ISNUMBER($BB1070)+01_指標庫!$H$21*ISNUMBER($BC1070)</f>
        <v>51</v>
      </c>
      <c r="AX1070" s="59" t="n">
        <f aca="false">IF(AW1070=0,50,ROUND((01_指標庫!$H$4*IF(ISNUMBER($F1070),L1070,0)+01_指標庫!$H$5*IF(ISNUMBER($AA1070),AL1070,0)+01_指標庫!$H$6*IF(ISNUMBER($G1070),M1070,0)+01_指標庫!$H$7*IF(ISNUMBER($H1070),N1070,0)+01_指標庫!$H$8*IF(ISNUMBER($AF1070),AQ1070,0)+01_指標庫!$H$9*IF(ISNUMBER($AG1070),AR1070,0)+01_指標庫!$H$10*IF(ISNUMBER($AB1070),AM1070,0)+01_指標庫!$H$11*IF(ISNUMBER($AC1070),AN1070,0)+01_指標庫!$H$12*IF(ISNUMBER($AD1070),AO1070,0)+01_指標庫!$H$13*IF(ISNUMBER($AE1070),AP1070,0)+01_指標庫!$H$14*IF(ISNUMBER($I1070),O1070,0)+01_指標庫!$H$15*IF(ISNUMBER($AH1070),AS1070,0)+01_指標庫!$H$16*IF(ISNUMBER($K1070),P1070,0)+01_指標庫!$H$17*IF(ISNUMBER($AI1070),AT1070,0)+01_指標庫!$H$18*IF(ISNUMBER($AJ1070),AU1070,0)+01_指標庫!$H$19*IF(ISNUMBER($AK1070),AV1070,0)+01_指標庫!$H$20*IF(ISNUMBER($BB1070),BB1070,0)+01_指標庫!$H$21*IF(ISNUMBER($BC1070),BC1070,0))/AW1070,1))</f>
        <v>64.7</v>
      </c>
      <c r="AY1070" s="60"/>
      <c r="AZ1070" s="60"/>
      <c r="BA1070" s="58" t="n">
        <f aca="false">AVERAGE($E1066:$E1070)/AVERAGE($E1061:$E1070)-1</f>
        <v>0.0102113943296855</v>
      </c>
      <c r="BB1070" s="59" t="n">
        <f aca="false">IF(ISNUMBER($BA1070),IF(OR($S1070&lt;=-0.03,$BA1070&lt;-0.003),0,IF(OR($S1070&lt;=-0.02,$BA1070&lt;0.01),50,100)),"")</f>
        <v>100</v>
      </c>
      <c r="BC1070" s="0" t="str">
        <f aca="false">IF(OR(COUNT($AZ1070)=0,COUNT($AZ1069)=0),"",IF(OR($AY1070/$AZ1069-1&lt;=-0.03,$AZ1070/$AZ1069-1&lt;=-0.045,IF(COUNT($AZ1061:$AZ1070)=10,AVERAGE($AZ1066:$AZ1070)/AVERAGE($AZ1061:$AZ1070)-1&lt;-0.01,FALSE())),0,IF(OR($AZ1070/$AZ1069-1&lt;=-0.02,IF(COUNT($AZ1061:$AZ1070)=10,AVERAGE($AZ1066:$AZ1070)/AVERAGE($AZ1061:$AZ1070)-1&lt;0.005,FALSE())),50,100)))</f>
        <v/>
      </c>
    </row>
    <row r="1071" customFormat="false" ht="15" hidden="false" customHeight="true" outlineLevel="0" collapsed="false">
      <c r="A1071" s="47" t="n">
        <v>1067</v>
      </c>
      <c r="B1071" s="48" t="n">
        <v>44105</v>
      </c>
      <c r="C1071" s="47" t="n">
        <v>2020</v>
      </c>
      <c r="D1071" s="49" t="s">
        <v>239</v>
      </c>
      <c r="E1071" s="50" t="n">
        <v>11583.2</v>
      </c>
      <c r="F1071" s="51" t="n">
        <v>0.201447</v>
      </c>
      <c r="G1071" s="51" t="n">
        <v>-0.067416</v>
      </c>
      <c r="H1071" s="52" t="n">
        <v>0.8367</v>
      </c>
      <c r="I1071" s="53" t="n">
        <v>536</v>
      </c>
      <c r="J1071" s="47" t="s">
        <v>235</v>
      </c>
      <c r="K1071" s="54" t="n">
        <v>26.7</v>
      </c>
      <c r="L1071" s="55" t="n">
        <f aca="false">IF(COUNT(F1071)=0,50,IF(F1071&gt;=0,100,IF(F1071&gt;=-0.02,50,0)))</f>
        <v>100</v>
      </c>
      <c r="M1071" s="55" t="n">
        <f aca="false">IF(COUNT(G1071)=0,50,IF(G1071&gt;-0.06,100,IF(G1071&gt;-0.15,50,0)))</f>
        <v>50</v>
      </c>
      <c r="N1071" s="55" t="n">
        <f aca="false">IF(COUNT(H1071)=0,50,IF(H1071&gt;=0.6,100,IF(H1071&gt;=0.4,50,0)))</f>
        <v>100</v>
      </c>
      <c r="O1071" s="55" t="n">
        <f aca="false">IF(COUNT(I1071)=0,50,IF(J1071="proxy_vix",50,IF(I1071&lt;350,100,IF(I1071&lt;=450,50,0))))</f>
        <v>0</v>
      </c>
      <c r="P1071" s="55" t="n">
        <f aca="false">IF(COUNT(K1071)=0,50,IF(K1071&lt;20,100,IF(K1071&lt;=25,50,0)))</f>
        <v>0</v>
      </c>
      <c r="Q1071" s="54"/>
      <c r="R1071" s="47"/>
      <c r="S1071" s="51" t="n">
        <f aca="false">$E1071/$E1070-1</f>
        <v>0.0144630523924381</v>
      </c>
      <c r="T1071" s="56" t="n">
        <f aca="false">$K1071/$K1070-1</f>
        <v>0.012514220705347</v>
      </c>
      <c r="V1071" s="57"/>
      <c r="W1071" s="57"/>
      <c r="Y1071" s="1" t="str">
        <f aca="false">IF(AX1071&gt;=70,"EASY",IF(AX1071&gt;40,"UNCERTAIN","HARD"))</f>
        <v>UNCERTAIN</v>
      </c>
      <c r="AA1071" s="58" t="n">
        <f aca="false">IF($A1071&lt;200,"",AVERAGE($E1022:$E1071)/AVERAGE($E872:$E1071)-1)</f>
        <v>0.169214383194488</v>
      </c>
      <c r="AB1071" s="59" t="n">
        <f aca="false">LOOKUP($B1071,07_L1政策步階!$A$4:$A$14,07_L1政策步階!$C$4:$C$14)</f>
        <v>1</v>
      </c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9" t="n">
        <f aca="false">IF(ISNUMBER($AA1071),IF($AA1071&gt;=0.005,100,IF($AA1071&gt;=-0.015,50,0)),"")</f>
        <v>100</v>
      </c>
      <c r="AM1071" s="59" t="n">
        <f aca="false">IF(ISNUMBER($AB1071),IF($AB1071=1,100,IF($AB1071=0,50,0)),"")</f>
        <v>100</v>
      </c>
      <c r="AN1071" s="0" t="str">
        <f aca="false">IF(ISNUMBER($AC1071),IF($AC1071&gt;=0.001,100,IF($AC1071&gt;=-0.003,50,0)),"")</f>
        <v/>
      </c>
      <c r="AO1071" s="0" t="str">
        <f aca="false">IF(ISNUMBER($AD1071),IF($AD1071&gt;=0.04,100,IF($AD1071&gt;=0,50,0)),"")</f>
        <v/>
      </c>
      <c r="AP1071" s="0" t="str">
        <f aca="false">IF(ISNUMBER($AE1071),IF($AE1071&gt;=25,100,IF($AE1071&gt;=-75,50,0)),"")</f>
        <v/>
      </c>
      <c r="AQ1071" s="0" t="str">
        <f aca="false">IF(ISNUMBER($AF1071),IF($AF1071&gt;0,100,IF($AF1071&gt;=-50,50,0)),"")</f>
        <v/>
      </c>
      <c r="AR1071" s="0" t="str">
        <f aca="false">IF(ISNUMBER($AG1071),IF($AG1071=1,100,IF($AG1071=0,50,0)),"")</f>
        <v/>
      </c>
      <c r="AS1071" s="0" t="str">
        <f aca="false">IF(ISNUMBER($AH1071),IF($AH1071&lt;0,100,IF($AH1071&lt;=20,50,0)),"")</f>
        <v/>
      </c>
      <c r="AT1071" s="0" t="str">
        <f aca="false">IF(ISNUMBER($AI1071),IF($AI1071&lt;0.95,100,IF($AI1071&lt;=1,50,0)),"")</f>
        <v/>
      </c>
      <c r="AU1071" s="0" t="str">
        <f aca="false">IF(ISNUMBER($AJ1071),IF($AJ1071&lt;30,0,IF($AJ1071&lt;40,50,IF($AJ1071&lt;=90,100,50))),"")</f>
        <v/>
      </c>
      <c r="AV1071" s="0" t="str">
        <f aca="false">IF(ISNUMBER($AK1071),IF($AK1071&gt;-0.2,100,IF($AK1071&gt;=-0.4,50,0)),"")</f>
        <v/>
      </c>
      <c r="AW1071" s="59" t="n">
        <f aca="false">01_指標庫!$H$4*ISNUMBER($F1071)+01_指標庫!$H$5*ISNUMBER($AA1071)+01_指標庫!$H$6*ISNUMBER($G1071)+01_指標庫!$H$7*ISNUMBER($H1071)+01_指標庫!$H$8*ISNUMBER($AF1071)+01_指標庫!$H$9*ISNUMBER($AG1071)+01_指標庫!$H$10*ISNUMBER($AB1071)+01_指標庫!$H$11*ISNUMBER($AC1071)+01_指標庫!$H$12*ISNUMBER($AD1071)+01_指標庫!$H$13*ISNUMBER($AE1071)+01_指標庫!$H$14*ISNUMBER($I1071)+01_指標庫!$H$15*ISNUMBER($AH1071)+01_指標庫!$H$16*ISNUMBER($K1071)+01_指標庫!$H$17*ISNUMBER($AI1071)+01_指標庫!$H$18*ISNUMBER($AJ1071)+01_指標庫!$H$19*ISNUMBER($AK1071)+01_指標庫!$H$20*ISNUMBER($BB1071)+01_指標庫!$H$21*ISNUMBER($BC1071)</f>
        <v>51</v>
      </c>
      <c r="AX1071" s="59" t="n">
        <f aca="false">IF(AW1071=0,50,ROUND((01_指標庫!$H$4*IF(ISNUMBER($F1071),L1071,0)+01_指標庫!$H$5*IF(ISNUMBER($AA1071),AL1071,0)+01_指標庫!$H$6*IF(ISNUMBER($G1071),M1071,0)+01_指標庫!$H$7*IF(ISNUMBER($H1071),N1071,0)+01_指標庫!$H$8*IF(ISNUMBER($AF1071),AQ1071,0)+01_指標庫!$H$9*IF(ISNUMBER($AG1071),AR1071,0)+01_指標庫!$H$10*IF(ISNUMBER($AB1071),AM1071,0)+01_指標庫!$H$11*IF(ISNUMBER($AC1071),AN1071,0)+01_指標庫!$H$12*IF(ISNUMBER($AD1071),AO1071,0)+01_指標庫!$H$13*IF(ISNUMBER($AE1071),AP1071,0)+01_指標庫!$H$14*IF(ISNUMBER($I1071),O1071,0)+01_指標庫!$H$15*IF(ISNUMBER($AH1071),AS1071,0)+01_指標庫!$H$16*IF(ISNUMBER($K1071),P1071,0)+01_指標庫!$H$17*IF(ISNUMBER($AI1071),AT1071,0)+01_指標庫!$H$18*IF(ISNUMBER($AJ1071),AU1071,0)+01_指標庫!$H$19*IF(ISNUMBER($AK1071),AV1071,0)+01_指標庫!$H$20*IF(ISNUMBER($BB1071),BB1071,0)+01_指標庫!$H$21*IF(ISNUMBER($BC1071),BC1071,0))/AW1071,1))</f>
        <v>64.7</v>
      </c>
      <c r="AY1071" s="60"/>
      <c r="AZ1071" s="60"/>
      <c r="BA1071" s="58" t="n">
        <f aca="false">AVERAGE($E1067:$E1071)/AVERAGE($E1062:$E1071)-1</f>
        <v>0.0179668955369401</v>
      </c>
      <c r="BB1071" s="59" t="n">
        <f aca="false">IF(ISNUMBER($BA1071),IF(OR($S1071&lt;=-0.03,$BA1071&lt;-0.003),0,IF(OR($S1071&lt;=-0.02,$BA1071&lt;0.01),50,100)),"")</f>
        <v>100</v>
      </c>
      <c r="BC1071" s="0" t="str">
        <f aca="false">IF(OR(COUNT($AZ1071)=0,COUNT($AZ1070)=0),"",IF(OR($AY1071/$AZ1070-1&lt;=-0.03,$AZ1071/$AZ1070-1&lt;=-0.045,IF(COUNT($AZ1062:$AZ1071)=10,AVERAGE($AZ1067:$AZ1071)/AVERAGE($AZ1062:$AZ1071)-1&lt;-0.01,FALSE())),0,IF(OR($AZ1071/$AZ1070-1&lt;=-0.02,IF(COUNT($AZ1062:$AZ1071)=10,AVERAGE($AZ1067:$AZ1071)/AVERAGE($AZ1062:$AZ1071)-1&lt;0.005,FALSE())),50,100)))</f>
        <v/>
      </c>
    </row>
    <row r="1072" customFormat="false" ht="15" hidden="false" customHeight="true" outlineLevel="0" collapsed="false">
      <c r="A1072" s="47" t="n">
        <v>1068</v>
      </c>
      <c r="B1072" s="48" t="n">
        <v>44106</v>
      </c>
      <c r="C1072" s="47" t="n">
        <v>2020</v>
      </c>
      <c r="D1072" s="49" t="s">
        <v>234</v>
      </c>
      <c r="E1072" s="50" t="n">
        <v>11255.69</v>
      </c>
      <c r="F1072" s="51" t="n">
        <v>0.165856</v>
      </c>
      <c r="G1072" s="51" t="n">
        <v>-0.093784</v>
      </c>
      <c r="H1072" s="52" t="n">
        <v>0.8367</v>
      </c>
      <c r="I1072" s="53" t="n">
        <v>538</v>
      </c>
      <c r="J1072" s="47" t="s">
        <v>235</v>
      </c>
      <c r="K1072" s="54" t="n">
        <v>27.63</v>
      </c>
      <c r="L1072" s="55" t="n">
        <f aca="false">IF(COUNT(F1072)=0,50,IF(F1072&gt;=0,100,IF(F1072&gt;=-0.02,50,0)))</f>
        <v>100</v>
      </c>
      <c r="M1072" s="55" t="n">
        <f aca="false">IF(COUNT(G1072)=0,50,IF(G1072&gt;-0.06,100,IF(G1072&gt;-0.15,50,0)))</f>
        <v>50</v>
      </c>
      <c r="N1072" s="55" t="n">
        <f aca="false">IF(COUNT(H1072)=0,50,IF(H1072&gt;=0.6,100,IF(H1072&gt;=0.4,50,0)))</f>
        <v>100</v>
      </c>
      <c r="O1072" s="55" t="n">
        <f aca="false">IF(COUNT(I1072)=0,50,IF(J1072="proxy_vix",50,IF(I1072&lt;350,100,IF(I1072&lt;=450,50,0))))</f>
        <v>0</v>
      </c>
      <c r="P1072" s="55" t="n">
        <f aca="false">IF(COUNT(K1072)=0,50,IF(K1072&lt;20,100,IF(K1072&lt;=25,50,0)))</f>
        <v>0</v>
      </c>
      <c r="Q1072" s="54"/>
      <c r="R1072" s="47"/>
      <c r="S1072" s="51" t="n">
        <f aca="false">$E1072/$E1071-1</f>
        <v>-0.0282745700669936</v>
      </c>
      <c r="T1072" s="56" t="n">
        <f aca="false">$K1072/$K1071-1</f>
        <v>0.0348314606741573</v>
      </c>
      <c r="V1072" s="57"/>
      <c r="W1072" s="57"/>
      <c r="Y1072" s="1" t="str">
        <f aca="false">IF(AX1072&gt;=70,"EASY",IF(AX1072&gt;40,"UNCERTAIN","HARD"))</f>
        <v>UNCERTAIN</v>
      </c>
      <c r="AA1072" s="58" t="n">
        <f aca="false">IF($A1072&lt;200,"",AVERAGE($E1023:$E1072)/AVERAGE($E873:$E1072)-1)</f>
        <v>0.168990091172335</v>
      </c>
      <c r="AB1072" s="59" t="n">
        <f aca="false">LOOKUP($B1072,07_L1政策步階!$A$4:$A$14,07_L1政策步階!$C$4:$C$14)</f>
        <v>1</v>
      </c>
      <c r="AC1072" s="57"/>
      <c r="AD1072" s="57"/>
      <c r="AE1072" s="57"/>
      <c r="AF1072" s="57"/>
      <c r="AG1072" s="57"/>
      <c r="AH1072" s="57"/>
      <c r="AI1072" s="57"/>
      <c r="AJ1072" s="57"/>
      <c r="AK1072" s="57"/>
      <c r="AL1072" s="59" t="n">
        <f aca="false">IF(ISNUMBER($AA1072),IF($AA1072&gt;=0.005,100,IF($AA1072&gt;=-0.015,50,0)),"")</f>
        <v>100</v>
      </c>
      <c r="AM1072" s="59" t="n">
        <f aca="false">IF(ISNUMBER($AB1072),IF($AB1072=1,100,IF($AB1072=0,50,0)),"")</f>
        <v>100</v>
      </c>
      <c r="AN1072" s="0" t="str">
        <f aca="false">IF(ISNUMBER($AC1072),IF($AC1072&gt;=0.001,100,IF($AC1072&gt;=-0.003,50,0)),"")</f>
        <v/>
      </c>
      <c r="AO1072" s="0" t="str">
        <f aca="false">IF(ISNUMBER($AD1072),IF($AD1072&gt;=0.04,100,IF($AD1072&gt;=0,50,0)),"")</f>
        <v/>
      </c>
      <c r="AP1072" s="0" t="str">
        <f aca="false">IF(ISNUMBER($AE1072),IF($AE1072&gt;=25,100,IF($AE1072&gt;=-75,50,0)),"")</f>
        <v/>
      </c>
      <c r="AQ1072" s="0" t="str">
        <f aca="false">IF(ISNUMBER($AF1072),IF($AF1072&gt;0,100,IF($AF1072&gt;=-50,50,0)),"")</f>
        <v/>
      </c>
      <c r="AR1072" s="0" t="str">
        <f aca="false">IF(ISNUMBER($AG1072),IF($AG1072=1,100,IF($AG1072=0,50,0)),"")</f>
        <v/>
      </c>
      <c r="AS1072" s="0" t="str">
        <f aca="false">IF(ISNUMBER($AH1072),IF($AH1072&lt;0,100,IF($AH1072&lt;=20,50,0)),"")</f>
        <v/>
      </c>
      <c r="AT1072" s="0" t="str">
        <f aca="false">IF(ISNUMBER($AI1072),IF($AI1072&lt;0.95,100,IF($AI1072&lt;=1,50,0)),"")</f>
        <v/>
      </c>
      <c r="AU1072" s="0" t="str">
        <f aca="false">IF(ISNUMBER($AJ1072),IF($AJ1072&lt;30,0,IF($AJ1072&lt;40,50,IF($AJ1072&lt;=90,100,50))),"")</f>
        <v/>
      </c>
      <c r="AV1072" s="0" t="str">
        <f aca="false">IF(ISNUMBER($AK1072),IF($AK1072&gt;-0.2,100,IF($AK1072&gt;=-0.4,50,0)),"")</f>
        <v/>
      </c>
      <c r="AW1072" s="59" t="n">
        <f aca="false">01_指標庫!$H$4*ISNUMBER($F1072)+01_指標庫!$H$5*ISNUMBER($AA1072)+01_指標庫!$H$6*ISNUMBER($G1072)+01_指標庫!$H$7*ISNUMBER($H1072)+01_指標庫!$H$8*ISNUMBER($AF1072)+01_指標庫!$H$9*ISNUMBER($AG1072)+01_指標庫!$H$10*ISNUMBER($AB1072)+01_指標庫!$H$11*ISNUMBER($AC1072)+01_指標庫!$H$12*ISNUMBER($AD1072)+01_指標庫!$H$13*ISNUMBER($AE1072)+01_指標庫!$H$14*ISNUMBER($I1072)+01_指標庫!$H$15*ISNUMBER($AH1072)+01_指標庫!$H$16*ISNUMBER($K1072)+01_指標庫!$H$17*ISNUMBER($AI1072)+01_指標庫!$H$18*ISNUMBER($AJ1072)+01_指標庫!$H$19*ISNUMBER($AK1072)+01_指標庫!$H$20*ISNUMBER($BB1072)+01_指標庫!$H$21*ISNUMBER($BC1072)</f>
        <v>51</v>
      </c>
      <c r="AX1072" s="59" t="n">
        <f aca="false">IF(AW1072=0,50,ROUND((01_指標庫!$H$4*IF(ISNUMBER($F1072),L1072,0)+01_指標庫!$H$5*IF(ISNUMBER($AA1072),AL1072,0)+01_指標庫!$H$6*IF(ISNUMBER($G1072),M1072,0)+01_指標庫!$H$7*IF(ISNUMBER($H1072),N1072,0)+01_指標庫!$H$8*IF(ISNUMBER($AF1072),AQ1072,0)+01_指標庫!$H$9*IF(ISNUMBER($AG1072),AR1072,0)+01_指標庫!$H$10*IF(ISNUMBER($AB1072),AM1072,0)+01_指標庫!$H$11*IF(ISNUMBER($AC1072),AN1072,0)+01_指標庫!$H$12*IF(ISNUMBER($AD1072),AO1072,0)+01_指標庫!$H$13*IF(ISNUMBER($AE1072),AP1072,0)+01_指標庫!$H$14*IF(ISNUMBER($I1072),O1072,0)+01_指標庫!$H$15*IF(ISNUMBER($AH1072),AS1072,0)+01_指標庫!$H$16*IF(ISNUMBER($K1072),P1072,0)+01_指標庫!$H$17*IF(ISNUMBER($AI1072),AT1072,0)+01_指標庫!$H$18*IF(ISNUMBER($AJ1072),AU1072,0)+01_指標庫!$H$19*IF(ISNUMBER($AK1072),AV1072,0)+01_指標庫!$H$20*IF(ISNUMBER($BB1072),BB1072,0)+01_指標庫!$H$21*IF(ISNUMBER($BC1072),BC1072,0))/AW1072,1))</f>
        <v>58.8</v>
      </c>
      <c r="AY1072" s="60"/>
      <c r="AZ1072" s="60"/>
      <c r="BA1072" s="58" t="n">
        <f aca="false">AVERAGE($E1068:$E1072)/AVERAGE($E1063:$E1072)-1</f>
        <v>0.0169372116029494</v>
      </c>
      <c r="BB1072" s="59" t="n">
        <f aca="false">IF(ISNUMBER($BA1072),IF(OR($S1072&lt;=-0.03,$BA1072&lt;-0.003),0,IF(OR($S1072&lt;=-0.02,$BA1072&lt;0.01),50,100)),"")</f>
        <v>50</v>
      </c>
      <c r="BC1072" s="0" t="str">
        <f aca="false">IF(OR(COUNT($AZ1072)=0,COUNT($AZ1071)=0),"",IF(OR($AY1072/$AZ1071-1&lt;=-0.03,$AZ1072/$AZ1071-1&lt;=-0.045,IF(COUNT($AZ1063:$AZ1072)=10,AVERAGE($AZ1068:$AZ1072)/AVERAGE($AZ1063:$AZ1072)-1&lt;-0.01,FALSE())),0,IF(OR($AZ1072/$AZ1071-1&lt;=-0.02,IF(COUNT($AZ1063:$AZ1072)=10,AVERAGE($AZ1068:$AZ1072)/AVERAGE($AZ1063:$AZ1072)-1&lt;0.005,FALSE())),50,100)))</f>
        <v/>
      </c>
    </row>
    <row r="1073" customFormat="false" ht="15" hidden="false" customHeight="true" outlineLevel="0" collapsed="false">
      <c r="A1073" s="47" t="n">
        <v>1069</v>
      </c>
      <c r="B1073" s="48" t="n">
        <v>44109</v>
      </c>
      <c r="C1073" s="47" t="n">
        <v>2020</v>
      </c>
      <c r="D1073" s="49" t="s">
        <v>236</v>
      </c>
      <c r="E1073" s="50" t="n">
        <v>11509.06</v>
      </c>
      <c r="F1073" s="51" t="n">
        <v>0.190295</v>
      </c>
      <c r="G1073" s="51" t="n">
        <v>-0.073385</v>
      </c>
      <c r="H1073" s="52" t="n">
        <v>0.8776</v>
      </c>
      <c r="I1073" s="53" t="n">
        <v>518</v>
      </c>
      <c r="J1073" s="47" t="s">
        <v>235</v>
      </c>
      <c r="K1073" s="54" t="n">
        <v>27.96</v>
      </c>
      <c r="L1073" s="55" t="n">
        <f aca="false">IF(COUNT(F1073)=0,50,IF(F1073&gt;=0,100,IF(F1073&gt;=-0.02,50,0)))</f>
        <v>100</v>
      </c>
      <c r="M1073" s="55" t="n">
        <f aca="false">IF(COUNT(G1073)=0,50,IF(G1073&gt;-0.06,100,IF(G1073&gt;-0.15,50,0)))</f>
        <v>50</v>
      </c>
      <c r="N1073" s="55" t="n">
        <f aca="false">IF(COUNT(H1073)=0,50,IF(H1073&gt;=0.6,100,IF(H1073&gt;=0.4,50,0)))</f>
        <v>100</v>
      </c>
      <c r="O1073" s="55" t="n">
        <f aca="false">IF(COUNT(I1073)=0,50,IF(J1073="proxy_vix",50,IF(I1073&lt;350,100,IF(I1073&lt;=450,50,0))))</f>
        <v>0</v>
      </c>
      <c r="P1073" s="55" t="n">
        <f aca="false">IF(COUNT(K1073)=0,50,IF(K1073&lt;20,100,IF(K1073&lt;=25,50,0)))</f>
        <v>0</v>
      </c>
      <c r="Q1073" s="54"/>
      <c r="R1073" s="47"/>
      <c r="S1073" s="51" t="n">
        <f aca="false">$E1073/$E1072-1</f>
        <v>0.0225103925214714</v>
      </c>
      <c r="T1073" s="56" t="n">
        <f aca="false">$K1073/$K1072-1</f>
        <v>0.0119435396308361</v>
      </c>
      <c r="V1073" s="57"/>
      <c r="W1073" s="57"/>
      <c r="Y1073" s="1" t="str">
        <f aca="false">IF(AX1073&gt;=70,"EASY",IF(AX1073&gt;40,"UNCERTAIN","HARD"))</f>
        <v>UNCERTAIN</v>
      </c>
      <c r="AA1073" s="58" t="n">
        <f aca="false">IF($A1073&lt;200,"",AVERAGE($E1024:$E1073)/AVERAGE($E874:$E1073)-1)</f>
        <v>0.169341935595968</v>
      </c>
      <c r="AB1073" s="59" t="n">
        <f aca="false">LOOKUP($B1073,07_L1政策步階!$A$4:$A$14,07_L1政策步階!$C$4:$C$14)</f>
        <v>1</v>
      </c>
      <c r="AC1073" s="57"/>
      <c r="AD1073" s="57"/>
      <c r="AE1073" s="57"/>
      <c r="AF1073" s="57"/>
      <c r="AG1073" s="57"/>
      <c r="AH1073" s="57"/>
      <c r="AI1073" s="57"/>
      <c r="AJ1073" s="57"/>
      <c r="AK1073" s="57"/>
      <c r="AL1073" s="59" t="n">
        <f aca="false">IF(ISNUMBER($AA1073),IF($AA1073&gt;=0.005,100,IF($AA1073&gt;=-0.015,50,0)),"")</f>
        <v>100</v>
      </c>
      <c r="AM1073" s="59" t="n">
        <f aca="false">IF(ISNUMBER($AB1073),IF($AB1073=1,100,IF($AB1073=0,50,0)),"")</f>
        <v>100</v>
      </c>
      <c r="AN1073" s="0" t="str">
        <f aca="false">IF(ISNUMBER($AC1073),IF($AC1073&gt;=0.001,100,IF($AC1073&gt;=-0.003,50,0)),"")</f>
        <v/>
      </c>
      <c r="AO1073" s="0" t="str">
        <f aca="false">IF(ISNUMBER($AD1073),IF($AD1073&gt;=0.04,100,IF($AD1073&gt;=0,50,0)),"")</f>
        <v/>
      </c>
      <c r="AP1073" s="0" t="str">
        <f aca="false">IF(ISNUMBER($AE1073),IF($AE1073&gt;=25,100,IF($AE1073&gt;=-75,50,0)),"")</f>
        <v/>
      </c>
      <c r="AQ1073" s="0" t="str">
        <f aca="false">IF(ISNUMBER($AF1073),IF($AF1073&gt;0,100,IF($AF1073&gt;=-50,50,0)),"")</f>
        <v/>
      </c>
      <c r="AR1073" s="0" t="str">
        <f aca="false">IF(ISNUMBER($AG1073),IF($AG1073=1,100,IF($AG1073=0,50,0)),"")</f>
        <v/>
      </c>
      <c r="AS1073" s="0" t="str">
        <f aca="false">IF(ISNUMBER($AH1073),IF($AH1073&lt;0,100,IF($AH1073&lt;=20,50,0)),"")</f>
        <v/>
      </c>
      <c r="AT1073" s="0" t="str">
        <f aca="false">IF(ISNUMBER($AI1073),IF($AI1073&lt;0.95,100,IF($AI1073&lt;=1,50,0)),"")</f>
        <v/>
      </c>
      <c r="AU1073" s="0" t="str">
        <f aca="false">IF(ISNUMBER($AJ1073),IF($AJ1073&lt;30,0,IF($AJ1073&lt;40,50,IF($AJ1073&lt;=90,100,50))),"")</f>
        <v/>
      </c>
      <c r="AV1073" s="0" t="str">
        <f aca="false">IF(ISNUMBER($AK1073),IF($AK1073&gt;-0.2,100,IF($AK1073&gt;=-0.4,50,0)),"")</f>
        <v/>
      </c>
      <c r="AW1073" s="59" t="n">
        <f aca="false">01_指標庫!$H$4*ISNUMBER($F1073)+01_指標庫!$H$5*ISNUMBER($AA1073)+01_指標庫!$H$6*ISNUMBER($G1073)+01_指標庫!$H$7*ISNUMBER($H1073)+01_指標庫!$H$8*ISNUMBER($AF1073)+01_指標庫!$H$9*ISNUMBER($AG1073)+01_指標庫!$H$10*ISNUMBER($AB1073)+01_指標庫!$H$11*ISNUMBER($AC1073)+01_指標庫!$H$12*ISNUMBER($AD1073)+01_指標庫!$H$13*ISNUMBER($AE1073)+01_指標庫!$H$14*ISNUMBER($I1073)+01_指標庫!$H$15*ISNUMBER($AH1073)+01_指標庫!$H$16*ISNUMBER($K1073)+01_指標庫!$H$17*ISNUMBER($AI1073)+01_指標庫!$H$18*ISNUMBER($AJ1073)+01_指標庫!$H$19*ISNUMBER($AK1073)+01_指標庫!$H$20*ISNUMBER($BB1073)+01_指標庫!$H$21*ISNUMBER($BC1073)</f>
        <v>51</v>
      </c>
      <c r="AX1073" s="59" t="n">
        <f aca="false">IF(AW1073=0,50,ROUND((01_指標庫!$H$4*IF(ISNUMBER($F1073),L1073,0)+01_指標庫!$H$5*IF(ISNUMBER($AA1073),AL1073,0)+01_指標庫!$H$6*IF(ISNUMBER($G1073),M1073,0)+01_指標庫!$H$7*IF(ISNUMBER($H1073),N1073,0)+01_指標庫!$H$8*IF(ISNUMBER($AF1073),AQ1073,0)+01_指標庫!$H$9*IF(ISNUMBER($AG1073),AR1073,0)+01_指標庫!$H$10*IF(ISNUMBER($AB1073),AM1073,0)+01_指標庫!$H$11*IF(ISNUMBER($AC1073),AN1073,0)+01_指標庫!$H$12*IF(ISNUMBER($AD1073),AO1073,0)+01_指標庫!$H$13*IF(ISNUMBER($AE1073),AP1073,0)+01_指標庫!$H$14*IF(ISNUMBER($I1073),O1073,0)+01_指標庫!$H$15*IF(ISNUMBER($AH1073),AS1073,0)+01_指標庫!$H$16*IF(ISNUMBER($K1073),P1073,0)+01_指標庫!$H$17*IF(ISNUMBER($AI1073),AT1073,0)+01_指標庫!$H$18*IF(ISNUMBER($AJ1073),AU1073,0)+01_指標庫!$H$19*IF(ISNUMBER($AK1073),AV1073,0)+01_指標庫!$H$20*IF(ISNUMBER($BB1073),BB1073,0)+01_指標庫!$H$21*IF(ISNUMBER($BC1073),BC1073,0))/AW1073,1))</f>
        <v>64.7</v>
      </c>
      <c r="AY1073" s="60"/>
      <c r="AZ1073" s="60"/>
      <c r="BA1073" s="58" t="n">
        <f aca="false">AVERAGE($E1069:$E1073)/AVERAGE($E1064:$E1073)-1</f>
        <v>0.0147280442862474</v>
      </c>
      <c r="BB1073" s="59" t="n">
        <f aca="false">IF(ISNUMBER($BA1073),IF(OR($S1073&lt;=-0.03,$BA1073&lt;-0.003),0,IF(OR($S1073&lt;=-0.02,$BA1073&lt;0.01),50,100)),"")</f>
        <v>100</v>
      </c>
      <c r="BC1073" s="0" t="str">
        <f aca="false">IF(OR(COUNT($AZ1073)=0,COUNT($AZ1072)=0),"",IF(OR($AY1073/$AZ1072-1&lt;=-0.03,$AZ1073/$AZ1072-1&lt;=-0.045,IF(COUNT($AZ1064:$AZ1073)=10,AVERAGE($AZ1069:$AZ1073)/AVERAGE($AZ1064:$AZ1073)-1&lt;-0.01,FALSE())),0,IF(OR($AZ1073/$AZ1072-1&lt;=-0.02,IF(COUNT($AZ1064:$AZ1073)=10,AVERAGE($AZ1069:$AZ1073)/AVERAGE($AZ1064:$AZ1073)-1&lt;0.005,FALSE())),50,100)))</f>
        <v/>
      </c>
    </row>
    <row r="1074" customFormat="false" ht="15" hidden="false" customHeight="true" outlineLevel="0" collapsed="false">
      <c r="A1074" s="47" t="n">
        <v>1070</v>
      </c>
      <c r="B1074" s="48" t="n">
        <v>44110</v>
      </c>
      <c r="C1074" s="47" t="n">
        <v>2020</v>
      </c>
      <c r="D1074" s="49" t="s">
        <v>237</v>
      </c>
      <c r="E1074" s="50" t="n">
        <v>11291.27</v>
      </c>
      <c r="F1074" s="51" t="n">
        <v>0.166172</v>
      </c>
      <c r="G1074" s="51" t="n">
        <v>-0.09092</v>
      </c>
      <c r="H1074" s="52" t="n">
        <v>0.8571</v>
      </c>
      <c r="I1074" s="53" t="n">
        <v>506</v>
      </c>
      <c r="J1074" s="47" t="s">
        <v>235</v>
      </c>
      <c r="K1074" s="54" t="n">
        <v>29.48</v>
      </c>
      <c r="L1074" s="55" t="n">
        <f aca="false">IF(COUNT(F1074)=0,50,IF(F1074&gt;=0,100,IF(F1074&gt;=-0.02,50,0)))</f>
        <v>100</v>
      </c>
      <c r="M1074" s="55" t="n">
        <f aca="false">IF(COUNT(G1074)=0,50,IF(G1074&gt;-0.06,100,IF(G1074&gt;-0.15,50,0)))</f>
        <v>50</v>
      </c>
      <c r="N1074" s="55" t="n">
        <f aca="false">IF(COUNT(H1074)=0,50,IF(H1074&gt;=0.6,100,IF(H1074&gt;=0.4,50,0)))</f>
        <v>100</v>
      </c>
      <c r="O1074" s="55" t="n">
        <f aca="false">IF(COUNT(I1074)=0,50,IF(J1074="proxy_vix",50,IF(I1074&lt;350,100,IF(I1074&lt;=450,50,0))))</f>
        <v>0</v>
      </c>
      <c r="P1074" s="55" t="n">
        <f aca="false">IF(COUNT(K1074)=0,50,IF(K1074&lt;20,100,IF(K1074&lt;=25,50,0)))</f>
        <v>0</v>
      </c>
      <c r="Q1074" s="54"/>
      <c r="R1074" s="47"/>
      <c r="S1074" s="51" t="n">
        <f aca="false">$E1074/$E1073-1</f>
        <v>-0.0189233525587667</v>
      </c>
      <c r="T1074" s="56" t="n">
        <f aca="false">$K1074/$K1073-1</f>
        <v>0.0543633762517883</v>
      </c>
      <c r="V1074" s="57"/>
      <c r="W1074" s="57"/>
      <c r="Y1074" s="1" t="str">
        <f aca="false">IF(AX1074&gt;=70,"EASY",IF(AX1074&gt;40,"UNCERTAIN","HARD"))</f>
        <v>UNCERTAIN</v>
      </c>
      <c r="AA1074" s="58" t="n">
        <f aca="false">IF($A1074&lt;200,"",AVERAGE($E1025:$E1074)/AVERAGE($E875:$E1074)-1)</f>
        <v>0.169015995203388</v>
      </c>
      <c r="AB1074" s="59" t="n">
        <f aca="false">LOOKUP($B1074,07_L1政策步階!$A$4:$A$14,07_L1政策步階!$C$4:$C$14)</f>
        <v>1</v>
      </c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9" t="n">
        <f aca="false">IF(ISNUMBER($AA1074),IF($AA1074&gt;=0.005,100,IF($AA1074&gt;=-0.015,50,0)),"")</f>
        <v>100</v>
      </c>
      <c r="AM1074" s="59" t="n">
        <f aca="false">IF(ISNUMBER($AB1074),IF($AB1074=1,100,IF($AB1074=0,50,0)),"")</f>
        <v>100</v>
      </c>
      <c r="AN1074" s="0" t="str">
        <f aca="false">IF(ISNUMBER($AC1074),IF($AC1074&gt;=0.001,100,IF($AC1074&gt;=-0.003,50,0)),"")</f>
        <v/>
      </c>
      <c r="AO1074" s="0" t="str">
        <f aca="false">IF(ISNUMBER($AD1074),IF($AD1074&gt;=0.04,100,IF($AD1074&gt;=0,50,0)),"")</f>
        <v/>
      </c>
      <c r="AP1074" s="0" t="str">
        <f aca="false">IF(ISNUMBER($AE1074),IF($AE1074&gt;=25,100,IF($AE1074&gt;=-75,50,0)),"")</f>
        <v/>
      </c>
      <c r="AQ1074" s="0" t="str">
        <f aca="false">IF(ISNUMBER($AF1074),IF($AF1074&gt;0,100,IF($AF1074&gt;=-50,50,0)),"")</f>
        <v/>
      </c>
      <c r="AR1074" s="0" t="str">
        <f aca="false">IF(ISNUMBER($AG1074),IF($AG1074=1,100,IF($AG1074=0,50,0)),"")</f>
        <v/>
      </c>
      <c r="AS1074" s="0" t="str">
        <f aca="false">IF(ISNUMBER($AH1074),IF($AH1074&lt;0,100,IF($AH1074&lt;=20,50,0)),"")</f>
        <v/>
      </c>
      <c r="AT1074" s="0" t="str">
        <f aca="false">IF(ISNUMBER($AI1074),IF($AI1074&lt;0.95,100,IF($AI1074&lt;=1,50,0)),"")</f>
        <v/>
      </c>
      <c r="AU1074" s="0" t="str">
        <f aca="false">IF(ISNUMBER($AJ1074),IF($AJ1074&lt;30,0,IF($AJ1074&lt;40,50,IF($AJ1074&lt;=90,100,50))),"")</f>
        <v/>
      </c>
      <c r="AV1074" s="0" t="str">
        <f aca="false">IF(ISNUMBER($AK1074),IF($AK1074&gt;-0.2,100,IF($AK1074&gt;=-0.4,50,0)),"")</f>
        <v/>
      </c>
      <c r="AW1074" s="59" t="n">
        <f aca="false">01_指標庫!$H$4*ISNUMBER($F1074)+01_指標庫!$H$5*ISNUMBER($AA1074)+01_指標庫!$H$6*ISNUMBER($G1074)+01_指標庫!$H$7*ISNUMBER($H1074)+01_指標庫!$H$8*ISNUMBER($AF1074)+01_指標庫!$H$9*ISNUMBER($AG1074)+01_指標庫!$H$10*ISNUMBER($AB1074)+01_指標庫!$H$11*ISNUMBER($AC1074)+01_指標庫!$H$12*ISNUMBER($AD1074)+01_指標庫!$H$13*ISNUMBER($AE1074)+01_指標庫!$H$14*ISNUMBER($I1074)+01_指標庫!$H$15*ISNUMBER($AH1074)+01_指標庫!$H$16*ISNUMBER($K1074)+01_指標庫!$H$17*ISNUMBER($AI1074)+01_指標庫!$H$18*ISNUMBER($AJ1074)+01_指標庫!$H$19*ISNUMBER($AK1074)+01_指標庫!$H$20*ISNUMBER($BB1074)+01_指標庫!$H$21*ISNUMBER($BC1074)</f>
        <v>51</v>
      </c>
      <c r="AX1074" s="59" t="n">
        <f aca="false">IF(AW1074=0,50,ROUND((01_指標庫!$H$4*IF(ISNUMBER($F1074),L1074,0)+01_指標庫!$H$5*IF(ISNUMBER($AA1074),AL1074,0)+01_指標庫!$H$6*IF(ISNUMBER($G1074),M1074,0)+01_指標庫!$H$7*IF(ISNUMBER($H1074),N1074,0)+01_指標庫!$H$8*IF(ISNUMBER($AF1074),AQ1074,0)+01_指標庫!$H$9*IF(ISNUMBER($AG1074),AR1074,0)+01_指標庫!$H$10*IF(ISNUMBER($AB1074),AM1074,0)+01_指標庫!$H$11*IF(ISNUMBER($AC1074),AN1074,0)+01_指標庫!$H$12*IF(ISNUMBER($AD1074),AO1074,0)+01_指標庫!$H$13*IF(ISNUMBER($AE1074),AP1074,0)+01_指標庫!$H$14*IF(ISNUMBER($I1074),O1074,0)+01_指標庫!$H$15*IF(ISNUMBER($AH1074),AS1074,0)+01_指標庫!$H$16*IF(ISNUMBER($K1074),P1074,0)+01_指標庫!$H$17*IF(ISNUMBER($AI1074),AT1074,0)+01_指標庫!$H$18*IF(ISNUMBER($AJ1074),AU1074,0)+01_指標庫!$H$19*IF(ISNUMBER($AK1074),AV1074,0)+01_指標庫!$H$20*IF(ISNUMBER($BB1074),BB1074,0)+01_指標庫!$H$21*IF(ISNUMBER($BC1074),BC1074,0))/AW1074,1))</f>
        <v>64.7</v>
      </c>
      <c r="AY1074" s="60"/>
      <c r="AZ1074" s="60"/>
      <c r="BA1074" s="58" t="n">
        <f aca="false">AVERAGE($E1070:$E1074)/AVERAGE($E1065:$E1074)-1</f>
        <v>0.013220350149491</v>
      </c>
      <c r="BB1074" s="59" t="n">
        <f aca="false">IF(ISNUMBER($BA1074),IF(OR($S1074&lt;=-0.03,$BA1074&lt;-0.003),0,IF(OR($S1074&lt;=-0.02,$BA1074&lt;0.01),50,100)),"")</f>
        <v>100</v>
      </c>
      <c r="BC1074" s="0" t="str">
        <f aca="false">IF(OR(COUNT($AZ1074)=0,COUNT($AZ1073)=0),"",IF(OR($AY1074/$AZ1073-1&lt;=-0.03,$AZ1074/$AZ1073-1&lt;=-0.045,IF(COUNT($AZ1065:$AZ1074)=10,AVERAGE($AZ1070:$AZ1074)/AVERAGE($AZ1065:$AZ1074)-1&lt;-0.01,FALSE())),0,IF(OR($AZ1074/$AZ1073-1&lt;=-0.02,IF(COUNT($AZ1065:$AZ1074)=10,AVERAGE($AZ1070:$AZ1074)/AVERAGE($AZ1065:$AZ1074)-1&lt;0.005,FALSE())),50,100)))</f>
        <v/>
      </c>
    </row>
    <row r="1075" customFormat="false" ht="15" hidden="false" customHeight="true" outlineLevel="0" collapsed="false">
      <c r="A1075" s="47" t="n">
        <v>1071</v>
      </c>
      <c r="B1075" s="48" t="n">
        <v>44111</v>
      </c>
      <c r="C1075" s="47" t="n">
        <v>2020</v>
      </c>
      <c r="D1075" s="49" t="s">
        <v>238</v>
      </c>
      <c r="E1075" s="50" t="n">
        <v>11503.19</v>
      </c>
      <c r="F1075" s="51" t="n">
        <v>0.186329</v>
      </c>
      <c r="G1075" s="51" t="n">
        <v>-0.073857</v>
      </c>
      <c r="H1075" s="52" t="n">
        <v>0.8776</v>
      </c>
      <c r="I1075" s="53" t="n">
        <v>502</v>
      </c>
      <c r="J1075" s="47" t="s">
        <v>235</v>
      </c>
      <c r="K1075" s="54" t="n">
        <v>28.06</v>
      </c>
      <c r="L1075" s="55" t="n">
        <f aca="false">IF(COUNT(F1075)=0,50,IF(F1075&gt;=0,100,IF(F1075&gt;=-0.02,50,0)))</f>
        <v>100</v>
      </c>
      <c r="M1075" s="55" t="n">
        <f aca="false">IF(COUNT(G1075)=0,50,IF(G1075&gt;-0.06,100,IF(G1075&gt;-0.15,50,0)))</f>
        <v>50</v>
      </c>
      <c r="N1075" s="55" t="n">
        <f aca="false">IF(COUNT(H1075)=0,50,IF(H1075&gt;=0.6,100,IF(H1075&gt;=0.4,50,0)))</f>
        <v>100</v>
      </c>
      <c r="O1075" s="55" t="n">
        <f aca="false">IF(COUNT(I1075)=0,50,IF(J1075="proxy_vix",50,IF(I1075&lt;350,100,IF(I1075&lt;=450,50,0))))</f>
        <v>0</v>
      </c>
      <c r="P1075" s="55" t="n">
        <f aca="false">IF(COUNT(K1075)=0,50,IF(K1075&lt;20,100,IF(K1075&lt;=25,50,0)))</f>
        <v>0</v>
      </c>
      <c r="Q1075" s="54"/>
      <c r="R1075" s="47"/>
      <c r="S1075" s="51" t="n">
        <f aca="false">$E1075/$E1074-1</f>
        <v>0.0187684821990795</v>
      </c>
      <c r="T1075" s="56" t="n">
        <f aca="false">$K1075/$K1074-1</f>
        <v>-0.048168249660787</v>
      </c>
      <c r="V1075" s="57"/>
      <c r="W1075" s="57"/>
      <c r="Y1075" s="1" t="str">
        <f aca="false">IF(AX1075&gt;=70,"EASY",IF(AX1075&gt;40,"UNCERTAIN","HARD"))</f>
        <v>UNCERTAIN</v>
      </c>
      <c r="AA1075" s="58" t="n">
        <f aca="false">IF($A1075&lt;200,"",AVERAGE($E1026:$E1075)/AVERAGE($E876:$E1075)-1)</f>
        <v>0.169315403788604</v>
      </c>
      <c r="AB1075" s="59" t="n">
        <f aca="false">LOOKUP($B1075,07_L1政策步階!$A$4:$A$14,07_L1政策步階!$C$4:$C$14)</f>
        <v>1</v>
      </c>
      <c r="AC1075" s="57"/>
      <c r="AD1075" s="57"/>
      <c r="AE1075" s="57"/>
      <c r="AF1075" s="57"/>
      <c r="AG1075" s="57"/>
      <c r="AH1075" s="57"/>
      <c r="AI1075" s="57"/>
      <c r="AJ1075" s="57"/>
      <c r="AK1075" s="57"/>
      <c r="AL1075" s="59" t="n">
        <f aca="false">IF(ISNUMBER($AA1075),IF($AA1075&gt;=0.005,100,IF($AA1075&gt;=-0.015,50,0)),"")</f>
        <v>100</v>
      </c>
      <c r="AM1075" s="59" t="n">
        <f aca="false">IF(ISNUMBER($AB1075),IF($AB1075=1,100,IF($AB1075=0,50,0)),"")</f>
        <v>100</v>
      </c>
      <c r="AN1075" s="0" t="str">
        <f aca="false">IF(ISNUMBER($AC1075),IF($AC1075&gt;=0.001,100,IF($AC1075&gt;=-0.003,50,0)),"")</f>
        <v/>
      </c>
      <c r="AO1075" s="0" t="str">
        <f aca="false">IF(ISNUMBER($AD1075),IF($AD1075&gt;=0.04,100,IF($AD1075&gt;=0,50,0)),"")</f>
        <v/>
      </c>
      <c r="AP1075" s="0" t="str">
        <f aca="false">IF(ISNUMBER($AE1075),IF($AE1075&gt;=25,100,IF($AE1075&gt;=-75,50,0)),"")</f>
        <v/>
      </c>
      <c r="AQ1075" s="0" t="str">
        <f aca="false">IF(ISNUMBER($AF1075),IF($AF1075&gt;0,100,IF($AF1075&gt;=-50,50,0)),"")</f>
        <v/>
      </c>
      <c r="AR1075" s="0" t="str">
        <f aca="false">IF(ISNUMBER($AG1075),IF($AG1075=1,100,IF($AG1075=0,50,0)),"")</f>
        <v/>
      </c>
      <c r="AS1075" s="0" t="str">
        <f aca="false">IF(ISNUMBER($AH1075),IF($AH1075&lt;0,100,IF($AH1075&lt;=20,50,0)),"")</f>
        <v/>
      </c>
      <c r="AT1075" s="0" t="str">
        <f aca="false">IF(ISNUMBER($AI1075),IF($AI1075&lt;0.95,100,IF($AI1075&lt;=1,50,0)),"")</f>
        <v/>
      </c>
      <c r="AU1075" s="0" t="str">
        <f aca="false">IF(ISNUMBER($AJ1075),IF($AJ1075&lt;30,0,IF($AJ1075&lt;40,50,IF($AJ1075&lt;=90,100,50))),"")</f>
        <v/>
      </c>
      <c r="AV1075" s="0" t="str">
        <f aca="false">IF(ISNUMBER($AK1075),IF($AK1075&gt;-0.2,100,IF($AK1075&gt;=-0.4,50,0)),"")</f>
        <v/>
      </c>
      <c r="AW1075" s="59" t="n">
        <f aca="false">01_指標庫!$H$4*ISNUMBER($F1075)+01_指標庫!$H$5*ISNUMBER($AA1075)+01_指標庫!$H$6*ISNUMBER($G1075)+01_指標庫!$H$7*ISNUMBER($H1075)+01_指標庫!$H$8*ISNUMBER($AF1075)+01_指標庫!$H$9*ISNUMBER($AG1075)+01_指標庫!$H$10*ISNUMBER($AB1075)+01_指標庫!$H$11*ISNUMBER($AC1075)+01_指標庫!$H$12*ISNUMBER($AD1075)+01_指標庫!$H$13*ISNUMBER($AE1075)+01_指標庫!$H$14*ISNUMBER($I1075)+01_指標庫!$H$15*ISNUMBER($AH1075)+01_指標庫!$H$16*ISNUMBER($K1075)+01_指標庫!$H$17*ISNUMBER($AI1075)+01_指標庫!$H$18*ISNUMBER($AJ1075)+01_指標庫!$H$19*ISNUMBER($AK1075)+01_指標庫!$H$20*ISNUMBER($BB1075)+01_指標庫!$H$21*ISNUMBER($BC1075)</f>
        <v>51</v>
      </c>
      <c r="AX1075" s="59" t="n">
        <f aca="false">IF(AW1075=0,50,ROUND((01_指標庫!$H$4*IF(ISNUMBER($F1075),L1075,0)+01_指標庫!$H$5*IF(ISNUMBER($AA1075),AL1075,0)+01_指標庫!$H$6*IF(ISNUMBER($G1075),M1075,0)+01_指標庫!$H$7*IF(ISNUMBER($H1075),N1075,0)+01_指標庫!$H$8*IF(ISNUMBER($AF1075),AQ1075,0)+01_指標庫!$H$9*IF(ISNUMBER($AG1075),AR1075,0)+01_指標庫!$H$10*IF(ISNUMBER($AB1075),AM1075,0)+01_指標庫!$H$11*IF(ISNUMBER($AC1075),AN1075,0)+01_指標庫!$H$12*IF(ISNUMBER($AD1075),AO1075,0)+01_指標庫!$H$13*IF(ISNUMBER($AE1075),AP1075,0)+01_指標庫!$H$14*IF(ISNUMBER($I1075),O1075,0)+01_指標庫!$H$15*IF(ISNUMBER($AH1075),AS1075,0)+01_指標庫!$H$16*IF(ISNUMBER($K1075),P1075,0)+01_指標庫!$H$17*IF(ISNUMBER($AI1075),AT1075,0)+01_指標庫!$H$18*IF(ISNUMBER($AJ1075),AU1075,0)+01_指標庫!$H$19*IF(ISNUMBER($AK1075),AV1075,0)+01_指標庫!$H$20*IF(ISNUMBER($BB1075),BB1075,0)+01_指標庫!$H$21*IF(ISNUMBER($BC1075),BC1075,0))/AW1075,1))</f>
        <v>58.8</v>
      </c>
      <c r="AY1075" s="60"/>
      <c r="AZ1075" s="60"/>
      <c r="BA1075" s="58" t="n">
        <f aca="false">AVERAGE($E1071:$E1075)/AVERAGE($E1066:$E1075)-1</f>
        <v>0.00873247624110651</v>
      </c>
      <c r="BB1075" s="59" t="n">
        <f aca="false">IF(ISNUMBER($BA1075),IF(OR($S1075&lt;=-0.03,$BA1075&lt;-0.003),0,IF(OR($S1075&lt;=-0.02,$BA1075&lt;0.01),50,100)),"")</f>
        <v>50</v>
      </c>
      <c r="BC1075" s="0" t="str">
        <f aca="false">IF(OR(COUNT($AZ1075)=0,COUNT($AZ1074)=0),"",IF(OR($AY1075/$AZ1074-1&lt;=-0.03,$AZ1075/$AZ1074-1&lt;=-0.045,IF(COUNT($AZ1066:$AZ1075)=10,AVERAGE($AZ1071:$AZ1075)/AVERAGE($AZ1066:$AZ1075)-1&lt;-0.01,FALSE())),0,IF(OR($AZ1075/$AZ1074-1&lt;=-0.02,IF(COUNT($AZ1066:$AZ1075)=10,AVERAGE($AZ1071:$AZ1075)/AVERAGE($AZ1066:$AZ1075)-1&lt;0.005,FALSE())),50,100)))</f>
        <v/>
      </c>
    </row>
    <row r="1076" customFormat="false" ht="15" hidden="false" customHeight="true" outlineLevel="0" collapsed="false">
      <c r="A1076" s="47" t="n">
        <v>1072</v>
      </c>
      <c r="B1076" s="48" t="n">
        <v>44112</v>
      </c>
      <c r="C1076" s="47" t="n">
        <v>2020</v>
      </c>
      <c r="D1076" s="49" t="s">
        <v>239</v>
      </c>
      <c r="E1076" s="50" t="n">
        <v>11550.94</v>
      </c>
      <c r="F1076" s="51" t="n">
        <v>0.189503</v>
      </c>
      <c r="G1076" s="51" t="n">
        <v>-0.070013</v>
      </c>
      <c r="H1076" s="52" t="n">
        <v>0.9184</v>
      </c>
      <c r="I1076" s="53" t="n">
        <v>497</v>
      </c>
      <c r="J1076" s="47" t="s">
        <v>235</v>
      </c>
      <c r="K1076" s="54" t="n">
        <v>26.36</v>
      </c>
      <c r="L1076" s="55" t="n">
        <f aca="false">IF(COUNT(F1076)=0,50,IF(F1076&gt;=0,100,IF(F1076&gt;=-0.02,50,0)))</f>
        <v>100</v>
      </c>
      <c r="M1076" s="55" t="n">
        <f aca="false">IF(COUNT(G1076)=0,50,IF(G1076&gt;-0.06,100,IF(G1076&gt;-0.15,50,0)))</f>
        <v>50</v>
      </c>
      <c r="N1076" s="55" t="n">
        <f aca="false">IF(COUNT(H1076)=0,50,IF(H1076&gt;=0.6,100,IF(H1076&gt;=0.4,50,0)))</f>
        <v>100</v>
      </c>
      <c r="O1076" s="55" t="n">
        <f aca="false">IF(COUNT(I1076)=0,50,IF(J1076="proxy_vix",50,IF(I1076&lt;350,100,IF(I1076&lt;=450,50,0))))</f>
        <v>0</v>
      </c>
      <c r="P1076" s="55" t="n">
        <f aca="false">IF(COUNT(K1076)=0,50,IF(K1076&lt;20,100,IF(K1076&lt;=25,50,0)))</f>
        <v>0</v>
      </c>
      <c r="Q1076" s="54"/>
      <c r="R1076" s="47"/>
      <c r="S1076" s="51" t="n">
        <f aca="false">$E1076/$E1075-1</f>
        <v>0.00415102245551013</v>
      </c>
      <c r="T1076" s="56" t="n">
        <f aca="false">$K1076/$K1075-1</f>
        <v>-0.0605844618674269</v>
      </c>
      <c r="V1076" s="57"/>
      <c r="W1076" s="57"/>
      <c r="Y1076" s="1" t="str">
        <f aca="false">IF(AX1076&gt;=70,"EASY",IF(AX1076&gt;40,"UNCERTAIN","HARD"))</f>
        <v>UNCERTAIN</v>
      </c>
      <c r="AA1076" s="58" t="n">
        <f aca="false">IF($A1076&lt;200,"",AVERAGE($E1027:$E1076)/AVERAGE($E877:$E1076)-1)</f>
        <v>0.169425347288828</v>
      </c>
      <c r="AB1076" s="59" t="n">
        <f aca="false">LOOKUP($B1076,07_L1政策步階!$A$4:$A$14,07_L1政策步階!$C$4:$C$14)</f>
        <v>1</v>
      </c>
      <c r="AC1076" s="57"/>
      <c r="AD1076" s="57"/>
      <c r="AE1076" s="57"/>
      <c r="AF1076" s="57"/>
      <c r="AG1076" s="57"/>
      <c r="AH1076" s="57"/>
      <c r="AI1076" s="57"/>
      <c r="AJ1076" s="57"/>
      <c r="AK1076" s="57"/>
      <c r="AL1076" s="59" t="n">
        <f aca="false">IF(ISNUMBER($AA1076),IF($AA1076&gt;=0.005,100,IF($AA1076&gt;=-0.015,50,0)),"")</f>
        <v>100</v>
      </c>
      <c r="AM1076" s="59" t="n">
        <f aca="false">IF(ISNUMBER($AB1076),IF($AB1076=1,100,IF($AB1076=0,50,0)),"")</f>
        <v>100</v>
      </c>
      <c r="AN1076" s="0" t="str">
        <f aca="false">IF(ISNUMBER($AC1076),IF($AC1076&gt;=0.001,100,IF($AC1076&gt;=-0.003,50,0)),"")</f>
        <v/>
      </c>
      <c r="AO1076" s="0" t="str">
        <f aca="false">IF(ISNUMBER($AD1076),IF($AD1076&gt;=0.04,100,IF($AD1076&gt;=0,50,0)),"")</f>
        <v/>
      </c>
      <c r="AP1076" s="0" t="str">
        <f aca="false">IF(ISNUMBER($AE1076),IF($AE1076&gt;=25,100,IF($AE1076&gt;=-75,50,0)),"")</f>
        <v/>
      </c>
      <c r="AQ1076" s="0" t="str">
        <f aca="false">IF(ISNUMBER($AF1076),IF($AF1076&gt;0,100,IF($AF1076&gt;=-50,50,0)),"")</f>
        <v/>
      </c>
      <c r="AR1076" s="0" t="str">
        <f aca="false">IF(ISNUMBER($AG1076),IF($AG1076=1,100,IF($AG1076=0,50,0)),"")</f>
        <v/>
      </c>
      <c r="AS1076" s="0" t="str">
        <f aca="false">IF(ISNUMBER($AH1076),IF($AH1076&lt;0,100,IF($AH1076&lt;=20,50,0)),"")</f>
        <v/>
      </c>
      <c r="AT1076" s="0" t="str">
        <f aca="false">IF(ISNUMBER($AI1076),IF($AI1076&lt;0.95,100,IF($AI1076&lt;=1,50,0)),"")</f>
        <v/>
      </c>
      <c r="AU1076" s="0" t="str">
        <f aca="false">IF(ISNUMBER($AJ1076),IF($AJ1076&lt;30,0,IF($AJ1076&lt;40,50,IF($AJ1076&lt;=90,100,50))),"")</f>
        <v/>
      </c>
      <c r="AV1076" s="0" t="str">
        <f aca="false">IF(ISNUMBER($AK1076),IF($AK1076&gt;-0.2,100,IF($AK1076&gt;=-0.4,50,0)),"")</f>
        <v/>
      </c>
      <c r="AW1076" s="59" t="n">
        <f aca="false">01_指標庫!$H$4*ISNUMBER($F1076)+01_指標庫!$H$5*ISNUMBER($AA1076)+01_指標庫!$H$6*ISNUMBER($G1076)+01_指標庫!$H$7*ISNUMBER($H1076)+01_指標庫!$H$8*ISNUMBER($AF1076)+01_指標庫!$H$9*ISNUMBER($AG1076)+01_指標庫!$H$10*ISNUMBER($AB1076)+01_指標庫!$H$11*ISNUMBER($AC1076)+01_指標庫!$H$12*ISNUMBER($AD1076)+01_指標庫!$H$13*ISNUMBER($AE1076)+01_指標庫!$H$14*ISNUMBER($I1076)+01_指標庫!$H$15*ISNUMBER($AH1076)+01_指標庫!$H$16*ISNUMBER($K1076)+01_指標庫!$H$17*ISNUMBER($AI1076)+01_指標庫!$H$18*ISNUMBER($AJ1076)+01_指標庫!$H$19*ISNUMBER($AK1076)+01_指標庫!$H$20*ISNUMBER($BB1076)+01_指標庫!$H$21*ISNUMBER($BC1076)</f>
        <v>51</v>
      </c>
      <c r="AX1076" s="59" t="n">
        <f aca="false">IF(AW1076=0,50,ROUND((01_指標庫!$H$4*IF(ISNUMBER($F1076),L1076,0)+01_指標庫!$H$5*IF(ISNUMBER($AA1076),AL1076,0)+01_指標庫!$H$6*IF(ISNUMBER($G1076),M1076,0)+01_指標庫!$H$7*IF(ISNUMBER($H1076),N1076,0)+01_指標庫!$H$8*IF(ISNUMBER($AF1076),AQ1076,0)+01_指標庫!$H$9*IF(ISNUMBER($AG1076),AR1076,0)+01_指標庫!$H$10*IF(ISNUMBER($AB1076),AM1076,0)+01_指標庫!$H$11*IF(ISNUMBER($AC1076),AN1076,0)+01_指標庫!$H$12*IF(ISNUMBER($AD1076),AO1076,0)+01_指標庫!$H$13*IF(ISNUMBER($AE1076),AP1076,0)+01_指標庫!$H$14*IF(ISNUMBER($I1076),O1076,0)+01_指標庫!$H$15*IF(ISNUMBER($AH1076),AS1076,0)+01_指標庫!$H$16*IF(ISNUMBER($K1076),P1076,0)+01_指標庫!$H$17*IF(ISNUMBER($AI1076),AT1076,0)+01_指標庫!$H$18*IF(ISNUMBER($AJ1076),AU1076,0)+01_指標庫!$H$19*IF(ISNUMBER($AK1076),AV1076,0)+01_指標庫!$H$20*IF(ISNUMBER($BB1076),BB1076,0)+01_指標庫!$H$21*IF(ISNUMBER($BC1076),BC1076,0))/AW1076,1))</f>
        <v>58.8</v>
      </c>
      <c r="AY1076" s="60"/>
      <c r="AZ1076" s="60"/>
      <c r="BA1076" s="58" t="n">
        <f aca="false">AVERAGE($E1072:$E1076)/AVERAGE($E1067:$E1076)-1</f>
        <v>0.00237262081928247</v>
      </c>
      <c r="BB1076" s="59" t="n">
        <f aca="false">IF(ISNUMBER($BA1076),IF(OR($S1076&lt;=-0.03,$BA1076&lt;-0.003),0,IF(OR($S1076&lt;=-0.02,$BA1076&lt;0.01),50,100)),"")</f>
        <v>50</v>
      </c>
      <c r="BC1076" s="0" t="str">
        <f aca="false">IF(OR(COUNT($AZ1076)=0,COUNT($AZ1075)=0),"",IF(OR($AY1076/$AZ1075-1&lt;=-0.03,$AZ1076/$AZ1075-1&lt;=-0.045,IF(COUNT($AZ1067:$AZ1076)=10,AVERAGE($AZ1072:$AZ1076)/AVERAGE($AZ1067:$AZ1076)-1&lt;-0.01,FALSE())),0,IF(OR($AZ1076/$AZ1075-1&lt;=-0.02,IF(COUNT($AZ1067:$AZ1076)=10,AVERAGE($AZ1072:$AZ1076)/AVERAGE($AZ1067:$AZ1076)-1&lt;0.005,FALSE())),50,100)))</f>
        <v/>
      </c>
    </row>
    <row r="1077" customFormat="false" ht="15" hidden="false" customHeight="true" outlineLevel="0" collapsed="false">
      <c r="A1077" s="47" t="n">
        <v>1073</v>
      </c>
      <c r="B1077" s="48" t="n">
        <v>44113</v>
      </c>
      <c r="C1077" s="47" t="n">
        <v>2020</v>
      </c>
      <c r="D1077" s="49" t="s">
        <v>234</v>
      </c>
      <c r="E1077" s="50" t="n">
        <v>11725.85</v>
      </c>
      <c r="F1077" s="51" t="n">
        <v>0.205636</v>
      </c>
      <c r="G1077" s="51" t="n">
        <v>-0.055931</v>
      </c>
      <c r="H1077" s="52" t="n">
        <v>0.9184</v>
      </c>
      <c r="I1077" s="53" t="n">
        <v>492</v>
      </c>
      <c r="J1077" s="47" t="s">
        <v>235</v>
      </c>
      <c r="K1077" s="54" t="n">
        <v>25</v>
      </c>
      <c r="L1077" s="55" t="n">
        <f aca="false">IF(COUNT(F1077)=0,50,IF(F1077&gt;=0,100,IF(F1077&gt;=-0.02,50,0)))</f>
        <v>100</v>
      </c>
      <c r="M1077" s="55" t="n">
        <f aca="false">IF(COUNT(G1077)=0,50,IF(G1077&gt;-0.06,100,IF(G1077&gt;-0.15,50,0)))</f>
        <v>100</v>
      </c>
      <c r="N1077" s="55" t="n">
        <f aca="false">IF(COUNT(H1077)=0,50,IF(H1077&gt;=0.6,100,IF(H1077&gt;=0.4,50,0)))</f>
        <v>100</v>
      </c>
      <c r="O1077" s="55" t="n">
        <f aca="false">IF(COUNT(I1077)=0,50,IF(J1077="proxy_vix",50,IF(I1077&lt;350,100,IF(I1077&lt;=450,50,0))))</f>
        <v>0</v>
      </c>
      <c r="P1077" s="55" t="n">
        <f aca="false">IF(COUNT(K1077)=0,50,IF(K1077&lt;20,100,IF(K1077&lt;=25,50,0)))</f>
        <v>50</v>
      </c>
      <c r="Q1077" s="54"/>
      <c r="R1077" s="47"/>
      <c r="S1077" s="51" t="n">
        <f aca="false">$E1077/$E1076-1</f>
        <v>0.0151424905678672</v>
      </c>
      <c r="T1077" s="56" t="n">
        <f aca="false">$K1077/$K1076-1</f>
        <v>-0.0515933232169954</v>
      </c>
      <c r="V1077" s="57"/>
      <c r="W1077" s="57"/>
      <c r="Y1077" s="1" t="str">
        <f aca="false">IF(AX1077&gt;=70,"EASY",IF(AX1077&gt;40,"UNCERTAIN","HARD"))</f>
        <v>EASY</v>
      </c>
      <c r="AA1077" s="58" t="n">
        <f aca="false">IF($A1077&lt;200,"",AVERAGE($E1028:$E1077)/AVERAGE($E878:$E1077)-1)</f>
        <v>0.169683566665223</v>
      </c>
      <c r="AB1077" s="59" t="n">
        <f aca="false">LOOKUP($B1077,07_L1政策步階!$A$4:$A$14,07_L1政策步階!$C$4:$C$14)</f>
        <v>1</v>
      </c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9" t="n">
        <f aca="false">IF(ISNUMBER($AA1077),IF($AA1077&gt;=0.005,100,IF($AA1077&gt;=-0.015,50,0)),"")</f>
        <v>100</v>
      </c>
      <c r="AM1077" s="59" t="n">
        <f aca="false">IF(ISNUMBER($AB1077),IF($AB1077=1,100,IF($AB1077=0,50,0)),"")</f>
        <v>100</v>
      </c>
      <c r="AN1077" s="0" t="str">
        <f aca="false">IF(ISNUMBER($AC1077),IF($AC1077&gt;=0.001,100,IF($AC1077&gt;=-0.003,50,0)),"")</f>
        <v/>
      </c>
      <c r="AO1077" s="0" t="str">
        <f aca="false">IF(ISNUMBER($AD1077),IF($AD1077&gt;=0.04,100,IF($AD1077&gt;=0,50,0)),"")</f>
        <v/>
      </c>
      <c r="AP1077" s="0" t="str">
        <f aca="false">IF(ISNUMBER($AE1077),IF($AE1077&gt;=25,100,IF($AE1077&gt;=-75,50,0)),"")</f>
        <v/>
      </c>
      <c r="AQ1077" s="0" t="str">
        <f aca="false">IF(ISNUMBER($AF1077),IF($AF1077&gt;0,100,IF($AF1077&gt;=-50,50,0)),"")</f>
        <v/>
      </c>
      <c r="AR1077" s="0" t="str">
        <f aca="false">IF(ISNUMBER($AG1077),IF($AG1077=1,100,IF($AG1077=0,50,0)),"")</f>
        <v/>
      </c>
      <c r="AS1077" s="0" t="str">
        <f aca="false">IF(ISNUMBER($AH1077),IF($AH1077&lt;0,100,IF($AH1077&lt;=20,50,0)),"")</f>
        <v/>
      </c>
      <c r="AT1077" s="0" t="str">
        <f aca="false">IF(ISNUMBER($AI1077),IF($AI1077&lt;0.95,100,IF($AI1077&lt;=1,50,0)),"")</f>
        <v/>
      </c>
      <c r="AU1077" s="0" t="str">
        <f aca="false">IF(ISNUMBER($AJ1077),IF($AJ1077&lt;30,0,IF($AJ1077&lt;40,50,IF($AJ1077&lt;=90,100,50))),"")</f>
        <v/>
      </c>
      <c r="AV1077" s="0" t="str">
        <f aca="false">IF(ISNUMBER($AK1077),IF($AK1077&gt;-0.2,100,IF($AK1077&gt;=-0.4,50,0)),"")</f>
        <v/>
      </c>
      <c r="AW1077" s="59" t="n">
        <f aca="false">01_指標庫!$H$4*ISNUMBER($F1077)+01_指標庫!$H$5*ISNUMBER($AA1077)+01_指標庫!$H$6*ISNUMBER($G1077)+01_指標庫!$H$7*ISNUMBER($H1077)+01_指標庫!$H$8*ISNUMBER($AF1077)+01_指標庫!$H$9*ISNUMBER($AG1077)+01_指標庫!$H$10*ISNUMBER($AB1077)+01_指標庫!$H$11*ISNUMBER($AC1077)+01_指標庫!$H$12*ISNUMBER($AD1077)+01_指標庫!$H$13*ISNUMBER($AE1077)+01_指標庫!$H$14*ISNUMBER($I1077)+01_指標庫!$H$15*ISNUMBER($AH1077)+01_指標庫!$H$16*ISNUMBER($K1077)+01_指標庫!$H$17*ISNUMBER($AI1077)+01_指標庫!$H$18*ISNUMBER($AJ1077)+01_指標庫!$H$19*ISNUMBER($AK1077)+01_指標庫!$H$20*ISNUMBER($BB1077)+01_指標庫!$H$21*ISNUMBER($BC1077)</f>
        <v>51</v>
      </c>
      <c r="AX1077" s="59" t="n">
        <f aca="false">IF(AW1077=0,50,ROUND((01_指標庫!$H$4*IF(ISNUMBER($F1077),L1077,0)+01_指標庫!$H$5*IF(ISNUMBER($AA1077),AL1077,0)+01_指標庫!$H$6*IF(ISNUMBER($G1077),M1077,0)+01_指標庫!$H$7*IF(ISNUMBER($H1077),N1077,0)+01_指標庫!$H$8*IF(ISNUMBER($AF1077),AQ1077,0)+01_指標庫!$H$9*IF(ISNUMBER($AG1077),AR1077,0)+01_指標庫!$H$10*IF(ISNUMBER($AB1077),AM1077,0)+01_指標庫!$H$11*IF(ISNUMBER($AC1077),AN1077,0)+01_指標庫!$H$12*IF(ISNUMBER($AD1077),AO1077,0)+01_指標庫!$H$13*IF(ISNUMBER($AE1077),AP1077,0)+01_指標庫!$H$14*IF(ISNUMBER($I1077),O1077,0)+01_指標庫!$H$15*IF(ISNUMBER($AH1077),AS1077,0)+01_指標庫!$H$16*IF(ISNUMBER($K1077),P1077,0)+01_指標庫!$H$17*IF(ISNUMBER($AI1077),AT1077,0)+01_指標庫!$H$18*IF(ISNUMBER($AJ1077),AU1077,0)+01_指標庫!$H$19*IF(ISNUMBER($AK1077),AV1077,0)+01_指標庫!$H$20*IF(ISNUMBER($BB1077),BB1077,0)+01_指標庫!$H$21*IF(ISNUMBER($BC1077),BC1077,0))/AW1077,1))</f>
        <v>72.5</v>
      </c>
      <c r="AY1077" s="60"/>
      <c r="AZ1077" s="60"/>
      <c r="BA1077" s="58" t="n">
        <f aca="false">AVERAGE($E1073:$E1077)/AVERAGE($E1068:$E1077)-1</f>
        <v>0.00555303984312205</v>
      </c>
      <c r="BB1077" s="59" t="n">
        <f aca="false">IF(ISNUMBER($BA1077),IF(OR($S1077&lt;=-0.03,$BA1077&lt;-0.003),0,IF(OR($S1077&lt;=-0.02,$BA1077&lt;0.01),50,100)),"")</f>
        <v>50</v>
      </c>
      <c r="BC1077" s="0" t="str">
        <f aca="false">IF(OR(COUNT($AZ1077)=0,COUNT($AZ1076)=0),"",IF(OR($AY1077/$AZ1076-1&lt;=-0.03,$AZ1077/$AZ1076-1&lt;=-0.045,IF(COUNT($AZ1068:$AZ1077)=10,AVERAGE($AZ1073:$AZ1077)/AVERAGE($AZ1068:$AZ1077)-1&lt;-0.01,FALSE())),0,IF(OR($AZ1077/$AZ1076-1&lt;=-0.02,IF(COUNT($AZ1068:$AZ1077)=10,AVERAGE($AZ1073:$AZ1077)/AVERAGE($AZ1068:$AZ1077)-1&lt;0.005,FALSE())),50,100)))</f>
        <v/>
      </c>
    </row>
    <row r="1078" customFormat="false" ht="15" hidden="false" customHeight="true" outlineLevel="0" collapsed="false">
      <c r="A1078" s="47" t="n">
        <v>1074</v>
      </c>
      <c r="B1078" s="48" t="n">
        <v>44116</v>
      </c>
      <c r="C1078" s="47" t="n">
        <v>2020</v>
      </c>
      <c r="D1078" s="49" t="s">
        <v>236</v>
      </c>
      <c r="E1078" s="50" t="n">
        <v>12088.11</v>
      </c>
      <c r="F1078" s="51" t="n">
        <v>0.240772</v>
      </c>
      <c r="G1078" s="51" t="n">
        <v>-0.026765</v>
      </c>
      <c r="H1078" s="52" t="n">
        <v>0.9184</v>
      </c>
      <c r="I1078" s="53" t="n">
        <v>492</v>
      </c>
      <c r="J1078" s="47" t="s">
        <v>235</v>
      </c>
      <c r="K1078" s="54" t="n">
        <v>25.07</v>
      </c>
      <c r="L1078" s="55" t="n">
        <f aca="false">IF(COUNT(F1078)=0,50,IF(F1078&gt;=0,100,IF(F1078&gt;=-0.02,50,0)))</f>
        <v>100</v>
      </c>
      <c r="M1078" s="55" t="n">
        <f aca="false">IF(COUNT(G1078)=0,50,IF(G1078&gt;-0.06,100,IF(G1078&gt;-0.15,50,0)))</f>
        <v>100</v>
      </c>
      <c r="N1078" s="55" t="n">
        <f aca="false">IF(COUNT(H1078)=0,50,IF(H1078&gt;=0.6,100,IF(H1078&gt;=0.4,50,0)))</f>
        <v>100</v>
      </c>
      <c r="O1078" s="55" t="n">
        <f aca="false">IF(COUNT(I1078)=0,50,IF(J1078="proxy_vix",50,IF(I1078&lt;350,100,IF(I1078&lt;=450,50,0))))</f>
        <v>0</v>
      </c>
      <c r="P1078" s="55" t="n">
        <f aca="false">IF(COUNT(K1078)=0,50,IF(K1078&lt;20,100,IF(K1078&lt;=25,50,0)))</f>
        <v>0</v>
      </c>
      <c r="Q1078" s="54"/>
      <c r="R1078" s="47"/>
      <c r="S1078" s="51" t="n">
        <f aca="false">$E1078/$E1077-1</f>
        <v>0.0308941356063739</v>
      </c>
      <c r="T1078" s="56" t="n">
        <f aca="false">$K1078/$K1077-1</f>
        <v>0.00279999999999991</v>
      </c>
      <c r="V1078" s="57"/>
      <c r="W1078" s="57"/>
      <c r="Y1078" s="1" t="str">
        <f aca="false">IF(AX1078&gt;=70,"EASY",IF(AX1078&gt;40,"UNCERTAIN","HARD"))</f>
        <v>UNCERTAIN</v>
      </c>
      <c r="AA1078" s="58" t="n">
        <f aca="false">IF($A1078&lt;200,"",AVERAGE($E1029:$E1078)/AVERAGE($E879:$E1078)-1)</f>
        <v>0.17012365340403</v>
      </c>
      <c r="AB1078" s="59" t="n">
        <f aca="false">LOOKUP($B1078,07_L1政策步階!$A$4:$A$14,07_L1政策步階!$C$4:$C$14)</f>
        <v>1</v>
      </c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9" t="n">
        <f aca="false">IF(ISNUMBER($AA1078),IF($AA1078&gt;=0.005,100,IF($AA1078&gt;=-0.015,50,0)),"")</f>
        <v>100</v>
      </c>
      <c r="AM1078" s="59" t="n">
        <f aca="false">IF(ISNUMBER($AB1078),IF($AB1078=1,100,IF($AB1078=0,50,0)),"")</f>
        <v>100</v>
      </c>
      <c r="AN1078" s="0" t="str">
        <f aca="false">IF(ISNUMBER($AC1078),IF($AC1078&gt;=0.001,100,IF($AC1078&gt;=-0.003,50,0)),"")</f>
        <v/>
      </c>
      <c r="AO1078" s="0" t="str">
        <f aca="false">IF(ISNUMBER($AD1078),IF($AD1078&gt;=0.04,100,IF($AD1078&gt;=0,50,0)),"")</f>
        <v/>
      </c>
      <c r="AP1078" s="0" t="str">
        <f aca="false">IF(ISNUMBER($AE1078),IF($AE1078&gt;=25,100,IF($AE1078&gt;=-75,50,0)),"")</f>
        <v/>
      </c>
      <c r="AQ1078" s="0" t="str">
        <f aca="false">IF(ISNUMBER($AF1078),IF($AF1078&gt;0,100,IF($AF1078&gt;=-50,50,0)),"")</f>
        <v/>
      </c>
      <c r="AR1078" s="0" t="str">
        <f aca="false">IF(ISNUMBER($AG1078),IF($AG1078=1,100,IF($AG1078=0,50,0)),"")</f>
        <v/>
      </c>
      <c r="AS1078" s="0" t="str">
        <f aca="false">IF(ISNUMBER($AH1078),IF($AH1078&lt;0,100,IF($AH1078&lt;=20,50,0)),"")</f>
        <v/>
      </c>
      <c r="AT1078" s="0" t="str">
        <f aca="false">IF(ISNUMBER($AI1078),IF($AI1078&lt;0.95,100,IF($AI1078&lt;=1,50,0)),"")</f>
        <v/>
      </c>
      <c r="AU1078" s="0" t="str">
        <f aca="false">IF(ISNUMBER($AJ1078),IF($AJ1078&lt;30,0,IF($AJ1078&lt;40,50,IF($AJ1078&lt;=90,100,50))),"")</f>
        <v/>
      </c>
      <c r="AV1078" s="0" t="str">
        <f aca="false">IF(ISNUMBER($AK1078),IF($AK1078&gt;-0.2,100,IF($AK1078&gt;=-0.4,50,0)),"")</f>
        <v/>
      </c>
      <c r="AW1078" s="59" t="n">
        <f aca="false">01_指標庫!$H$4*ISNUMBER($F1078)+01_指標庫!$H$5*ISNUMBER($AA1078)+01_指標庫!$H$6*ISNUMBER($G1078)+01_指標庫!$H$7*ISNUMBER($H1078)+01_指標庫!$H$8*ISNUMBER($AF1078)+01_指標庫!$H$9*ISNUMBER($AG1078)+01_指標庫!$H$10*ISNUMBER($AB1078)+01_指標庫!$H$11*ISNUMBER($AC1078)+01_指標庫!$H$12*ISNUMBER($AD1078)+01_指標庫!$H$13*ISNUMBER($AE1078)+01_指標庫!$H$14*ISNUMBER($I1078)+01_指標庫!$H$15*ISNUMBER($AH1078)+01_指標庫!$H$16*ISNUMBER($K1078)+01_指標庫!$H$17*ISNUMBER($AI1078)+01_指標庫!$H$18*ISNUMBER($AJ1078)+01_指標庫!$H$19*ISNUMBER($AK1078)+01_指標庫!$H$20*ISNUMBER($BB1078)+01_指標庫!$H$21*ISNUMBER($BC1078)</f>
        <v>51</v>
      </c>
      <c r="AX1078" s="59" t="n">
        <f aca="false">IF(AW1078=0,50,ROUND((01_指標庫!$H$4*IF(ISNUMBER($F1078),L1078,0)+01_指標庫!$H$5*IF(ISNUMBER($AA1078),AL1078,0)+01_指標庫!$H$6*IF(ISNUMBER($G1078),M1078,0)+01_指標庫!$H$7*IF(ISNUMBER($H1078),N1078,0)+01_指標庫!$H$8*IF(ISNUMBER($AF1078),AQ1078,0)+01_指標庫!$H$9*IF(ISNUMBER($AG1078),AR1078,0)+01_指標庫!$H$10*IF(ISNUMBER($AB1078),AM1078,0)+01_指標庫!$H$11*IF(ISNUMBER($AC1078),AN1078,0)+01_指標庫!$H$12*IF(ISNUMBER($AD1078),AO1078,0)+01_指標庫!$H$13*IF(ISNUMBER($AE1078),AP1078,0)+01_指標庫!$H$14*IF(ISNUMBER($I1078),O1078,0)+01_指標庫!$H$15*IF(ISNUMBER($AH1078),AS1078,0)+01_指標庫!$H$16*IF(ISNUMBER($K1078),P1078,0)+01_指標庫!$H$17*IF(ISNUMBER($AI1078),AT1078,0)+01_指標庫!$H$18*IF(ISNUMBER($AJ1078),AU1078,0)+01_指標庫!$H$19*IF(ISNUMBER($AK1078),AV1078,0)+01_指標庫!$H$20*IF(ISNUMBER($BB1078),BB1078,0)+01_指標庫!$H$21*IF(ISNUMBER($BC1078),BC1078,0))/AW1078,1))</f>
        <v>66.7</v>
      </c>
      <c r="AY1078" s="60"/>
      <c r="AZ1078" s="60"/>
      <c r="BA1078" s="58" t="n">
        <f aca="false">AVERAGE($E1074:$E1078)/AVERAGE($E1069:$E1078)-1</f>
        <v>0.00928777096273503</v>
      </c>
      <c r="BB1078" s="59" t="n">
        <f aca="false">IF(ISNUMBER($BA1078),IF(OR($S1078&lt;=-0.03,$BA1078&lt;-0.003),0,IF(OR($S1078&lt;=-0.02,$BA1078&lt;0.01),50,100)),"")</f>
        <v>50</v>
      </c>
      <c r="BC1078" s="0" t="str">
        <f aca="false">IF(OR(COUNT($AZ1078)=0,COUNT($AZ1077)=0),"",IF(OR($AY1078/$AZ1077-1&lt;=-0.03,$AZ1078/$AZ1077-1&lt;=-0.045,IF(COUNT($AZ1069:$AZ1078)=10,AVERAGE($AZ1074:$AZ1078)/AVERAGE($AZ1069:$AZ1078)-1&lt;-0.01,FALSE())),0,IF(OR($AZ1078/$AZ1077-1&lt;=-0.02,IF(COUNT($AZ1069:$AZ1078)=10,AVERAGE($AZ1074:$AZ1078)/AVERAGE($AZ1069:$AZ1078)-1&lt;0.005,FALSE())),50,100)))</f>
        <v/>
      </c>
    </row>
    <row r="1079" customFormat="false" ht="15" hidden="false" customHeight="true" outlineLevel="0" collapsed="false">
      <c r="A1079" s="47" t="n">
        <v>1075</v>
      </c>
      <c r="B1079" s="48" t="n">
        <v>44117</v>
      </c>
      <c r="C1079" s="47" t="n">
        <v>2020</v>
      </c>
      <c r="D1079" s="49" t="s">
        <v>237</v>
      </c>
      <c r="E1079" s="50" t="n">
        <v>12083.17</v>
      </c>
      <c r="F1079" s="51" t="n">
        <v>0.23816</v>
      </c>
      <c r="G1079" s="51" t="n">
        <v>-0.027162</v>
      </c>
      <c r="H1079" s="52" t="n">
        <v>0.9184</v>
      </c>
      <c r="I1079" s="53" t="n">
        <v>488</v>
      </c>
      <c r="J1079" s="47" t="s">
        <v>235</v>
      </c>
      <c r="K1079" s="54" t="n">
        <v>26.07</v>
      </c>
      <c r="L1079" s="55" t="n">
        <f aca="false">IF(COUNT(F1079)=0,50,IF(F1079&gt;=0,100,IF(F1079&gt;=-0.02,50,0)))</f>
        <v>100</v>
      </c>
      <c r="M1079" s="55" t="n">
        <f aca="false">IF(COUNT(G1079)=0,50,IF(G1079&gt;-0.06,100,IF(G1079&gt;-0.15,50,0)))</f>
        <v>100</v>
      </c>
      <c r="N1079" s="55" t="n">
        <f aca="false">IF(COUNT(H1079)=0,50,IF(H1079&gt;=0.6,100,IF(H1079&gt;=0.4,50,0)))</f>
        <v>100</v>
      </c>
      <c r="O1079" s="55" t="n">
        <f aca="false">IF(COUNT(I1079)=0,50,IF(J1079="proxy_vix",50,IF(I1079&lt;350,100,IF(I1079&lt;=450,50,0))))</f>
        <v>0</v>
      </c>
      <c r="P1079" s="55" t="n">
        <f aca="false">IF(COUNT(K1079)=0,50,IF(K1079&lt;20,100,IF(K1079&lt;=25,50,0)))</f>
        <v>0</v>
      </c>
      <c r="Q1079" s="54"/>
      <c r="R1079" s="47"/>
      <c r="S1079" s="51" t="n">
        <f aca="false">$E1079/$E1078-1</f>
        <v>-0.000408666036295191</v>
      </c>
      <c r="T1079" s="56" t="n">
        <f aca="false">$K1079/$K1078-1</f>
        <v>0.0398883127243717</v>
      </c>
      <c r="V1079" s="57"/>
      <c r="W1079" s="57"/>
      <c r="Y1079" s="1" t="str">
        <f aca="false">IF(AX1079&gt;=70,"EASY",IF(AX1079&gt;40,"UNCERTAIN","HARD"))</f>
        <v>EASY</v>
      </c>
      <c r="AA1079" s="58" t="n">
        <f aca="false">IF($A1079&lt;200,"",AVERAGE($E1030:$E1079)/AVERAGE($E880:$E1079)-1)</f>
        <v>0.170244920323948</v>
      </c>
      <c r="AB1079" s="59" t="n">
        <f aca="false">LOOKUP($B1079,07_L1政策步階!$A$4:$A$14,07_L1政策步階!$C$4:$C$14)</f>
        <v>1</v>
      </c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9" t="n">
        <f aca="false">IF(ISNUMBER($AA1079),IF($AA1079&gt;=0.005,100,IF($AA1079&gt;=-0.015,50,0)),"")</f>
        <v>100</v>
      </c>
      <c r="AM1079" s="59" t="n">
        <f aca="false">IF(ISNUMBER($AB1079),IF($AB1079=1,100,IF($AB1079=0,50,0)),"")</f>
        <v>100</v>
      </c>
      <c r="AN1079" s="0" t="str">
        <f aca="false">IF(ISNUMBER($AC1079),IF($AC1079&gt;=0.001,100,IF($AC1079&gt;=-0.003,50,0)),"")</f>
        <v/>
      </c>
      <c r="AO1079" s="0" t="str">
        <f aca="false">IF(ISNUMBER($AD1079),IF($AD1079&gt;=0.04,100,IF($AD1079&gt;=0,50,0)),"")</f>
        <v/>
      </c>
      <c r="AP1079" s="0" t="str">
        <f aca="false">IF(ISNUMBER($AE1079),IF($AE1079&gt;=25,100,IF($AE1079&gt;=-75,50,0)),"")</f>
        <v/>
      </c>
      <c r="AQ1079" s="0" t="str">
        <f aca="false">IF(ISNUMBER($AF1079),IF($AF1079&gt;0,100,IF($AF1079&gt;=-50,50,0)),"")</f>
        <v/>
      </c>
      <c r="AR1079" s="0" t="str">
        <f aca="false">IF(ISNUMBER($AG1079),IF($AG1079=1,100,IF($AG1079=0,50,0)),"")</f>
        <v/>
      </c>
      <c r="AS1079" s="0" t="str">
        <f aca="false">IF(ISNUMBER($AH1079),IF($AH1079&lt;0,100,IF($AH1079&lt;=20,50,0)),"")</f>
        <v/>
      </c>
      <c r="AT1079" s="0" t="str">
        <f aca="false">IF(ISNUMBER($AI1079),IF($AI1079&lt;0.95,100,IF($AI1079&lt;=1,50,0)),"")</f>
        <v/>
      </c>
      <c r="AU1079" s="0" t="str">
        <f aca="false">IF(ISNUMBER($AJ1079),IF($AJ1079&lt;30,0,IF($AJ1079&lt;40,50,IF($AJ1079&lt;=90,100,50))),"")</f>
        <v/>
      </c>
      <c r="AV1079" s="0" t="str">
        <f aca="false">IF(ISNUMBER($AK1079),IF($AK1079&gt;-0.2,100,IF($AK1079&gt;=-0.4,50,0)),"")</f>
        <v/>
      </c>
      <c r="AW1079" s="59" t="n">
        <f aca="false">01_指標庫!$H$4*ISNUMBER($F1079)+01_指標庫!$H$5*ISNUMBER($AA1079)+01_指標庫!$H$6*ISNUMBER($G1079)+01_指標庫!$H$7*ISNUMBER($H1079)+01_指標庫!$H$8*ISNUMBER($AF1079)+01_指標庫!$H$9*ISNUMBER($AG1079)+01_指標庫!$H$10*ISNUMBER($AB1079)+01_指標庫!$H$11*ISNUMBER($AC1079)+01_指標庫!$H$12*ISNUMBER($AD1079)+01_指標庫!$H$13*ISNUMBER($AE1079)+01_指標庫!$H$14*ISNUMBER($I1079)+01_指標庫!$H$15*ISNUMBER($AH1079)+01_指標庫!$H$16*ISNUMBER($K1079)+01_指標庫!$H$17*ISNUMBER($AI1079)+01_指標庫!$H$18*ISNUMBER($AJ1079)+01_指標庫!$H$19*ISNUMBER($AK1079)+01_指標庫!$H$20*ISNUMBER($BB1079)+01_指標庫!$H$21*ISNUMBER($BC1079)</f>
        <v>51</v>
      </c>
      <c r="AX1079" s="59" t="n">
        <f aca="false">IF(AW1079=0,50,ROUND((01_指標庫!$H$4*IF(ISNUMBER($F1079),L1079,0)+01_指標庫!$H$5*IF(ISNUMBER($AA1079),AL1079,0)+01_指標庫!$H$6*IF(ISNUMBER($G1079),M1079,0)+01_指標庫!$H$7*IF(ISNUMBER($H1079),N1079,0)+01_指標庫!$H$8*IF(ISNUMBER($AF1079),AQ1079,0)+01_指標庫!$H$9*IF(ISNUMBER($AG1079),AR1079,0)+01_指標庫!$H$10*IF(ISNUMBER($AB1079),AM1079,0)+01_指標庫!$H$11*IF(ISNUMBER($AC1079),AN1079,0)+01_指標庫!$H$12*IF(ISNUMBER($AD1079),AO1079,0)+01_指標庫!$H$13*IF(ISNUMBER($AE1079),AP1079,0)+01_指標庫!$H$14*IF(ISNUMBER($I1079),O1079,0)+01_指標庫!$H$15*IF(ISNUMBER($AH1079),AS1079,0)+01_指標庫!$H$16*IF(ISNUMBER($K1079),P1079,0)+01_指標庫!$H$17*IF(ISNUMBER($AI1079),AT1079,0)+01_指標庫!$H$18*IF(ISNUMBER($AJ1079),AU1079,0)+01_指標庫!$H$19*IF(ISNUMBER($AK1079),AV1079,0)+01_指標庫!$H$20*IF(ISNUMBER($BB1079),BB1079,0)+01_指標庫!$H$21*IF(ISNUMBER($BC1079),BC1079,0))/AW1079,1))</f>
        <v>72.5</v>
      </c>
      <c r="AY1079" s="60"/>
      <c r="AZ1079" s="60"/>
      <c r="BA1079" s="58" t="n">
        <f aca="false">AVERAGE($E1075:$E1079)/AVERAGE($E1070:$E1079)-1</f>
        <v>0.0163262118461278</v>
      </c>
      <c r="BB1079" s="59" t="n">
        <f aca="false">IF(ISNUMBER($BA1079),IF(OR($S1079&lt;=-0.03,$BA1079&lt;-0.003),0,IF(OR($S1079&lt;=-0.02,$BA1079&lt;0.01),50,100)),"")</f>
        <v>100</v>
      </c>
      <c r="BC1079" s="0" t="str">
        <f aca="false">IF(OR(COUNT($AZ1079)=0,COUNT($AZ1078)=0),"",IF(OR($AY1079/$AZ1078-1&lt;=-0.03,$AZ1079/$AZ1078-1&lt;=-0.045,IF(COUNT($AZ1070:$AZ1079)=10,AVERAGE($AZ1075:$AZ1079)/AVERAGE($AZ1070:$AZ1079)-1&lt;-0.01,FALSE())),0,IF(OR($AZ1079/$AZ1078-1&lt;=-0.02,IF(COUNT($AZ1070:$AZ1079)=10,AVERAGE($AZ1075:$AZ1079)/AVERAGE($AZ1070:$AZ1079)-1&lt;0.005,FALSE())),50,100)))</f>
        <v/>
      </c>
    </row>
    <row r="1080" customFormat="false" ht="15" hidden="false" customHeight="true" outlineLevel="0" collapsed="false">
      <c r="A1080" s="47" t="n">
        <v>1076</v>
      </c>
      <c r="B1080" s="48" t="n">
        <v>44118</v>
      </c>
      <c r="C1080" s="47" t="n">
        <v>2020</v>
      </c>
      <c r="D1080" s="49" t="s">
        <v>238</v>
      </c>
      <c r="E1080" s="50" t="n">
        <v>11985.36</v>
      </c>
      <c r="F1080" s="51" t="n">
        <v>0.22608</v>
      </c>
      <c r="G1080" s="51" t="n">
        <v>-0.035037</v>
      </c>
      <c r="H1080" s="52" t="n">
        <v>0.9184</v>
      </c>
      <c r="I1080" s="53" t="n">
        <v>489</v>
      </c>
      <c r="J1080" s="47" t="s">
        <v>235</v>
      </c>
      <c r="K1080" s="54" t="n">
        <v>26.4</v>
      </c>
      <c r="L1080" s="55" t="n">
        <f aca="false">IF(COUNT(F1080)=0,50,IF(F1080&gt;=0,100,IF(F1080&gt;=-0.02,50,0)))</f>
        <v>100</v>
      </c>
      <c r="M1080" s="55" t="n">
        <f aca="false">IF(COUNT(G1080)=0,50,IF(G1080&gt;-0.06,100,IF(G1080&gt;-0.15,50,0)))</f>
        <v>100</v>
      </c>
      <c r="N1080" s="55" t="n">
        <f aca="false">IF(COUNT(H1080)=0,50,IF(H1080&gt;=0.6,100,IF(H1080&gt;=0.4,50,0)))</f>
        <v>100</v>
      </c>
      <c r="O1080" s="55" t="n">
        <f aca="false">IF(COUNT(I1080)=0,50,IF(J1080="proxy_vix",50,IF(I1080&lt;350,100,IF(I1080&lt;=450,50,0))))</f>
        <v>0</v>
      </c>
      <c r="P1080" s="55" t="n">
        <f aca="false">IF(COUNT(K1080)=0,50,IF(K1080&lt;20,100,IF(K1080&lt;=25,50,0)))</f>
        <v>0</v>
      </c>
      <c r="Q1080" s="54"/>
      <c r="R1080" s="47"/>
      <c r="S1080" s="51" t="n">
        <f aca="false">$E1080/$E1079-1</f>
        <v>-0.00809473010807593</v>
      </c>
      <c r="T1080" s="56" t="n">
        <f aca="false">$K1080/$K1079-1</f>
        <v>0.0126582278481011</v>
      </c>
      <c r="V1080" s="57"/>
      <c r="W1080" s="57"/>
      <c r="Y1080" s="1" t="str">
        <f aca="false">IF(AX1080&gt;=70,"EASY",IF(AX1080&gt;40,"UNCERTAIN","HARD"))</f>
        <v>EASY</v>
      </c>
      <c r="AA1080" s="58" t="n">
        <f aca="false">IF($A1080&lt;200,"",AVERAGE($E1031:$E1080)/AVERAGE($E881:$E1080)-1)</f>
        <v>0.170102721161899</v>
      </c>
      <c r="AB1080" s="59" t="n">
        <f aca="false">LOOKUP($B1080,07_L1政策步階!$A$4:$A$14,07_L1政策步階!$C$4:$C$14)</f>
        <v>1</v>
      </c>
      <c r="AC1080" s="57"/>
      <c r="AD1080" s="57"/>
      <c r="AE1080" s="57"/>
      <c r="AF1080" s="57"/>
      <c r="AG1080" s="57"/>
      <c r="AH1080" s="57"/>
      <c r="AI1080" s="57"/>
      <c r="AJ1080" s="57"/>
      <c r="AK1080" s="57"/>
      <c r="AL1080" s="59" t="n">
        <f aca="false">IF(ISNUMBER($AA1080),IF($AA1080&gt;=0.005,100,IF($AA1080&gt;=-0.015,50,0)),"")</f>
        <v>100</v>
      </c>
      <c r="AM1080" s="59" t="n">
        <f aca="false">IF(ISNUMBER($AB1080),IF($AB1080=1,100,IF($AB1080=0,50,0)),"")</f>
        <v>100</v>
      </c>
      <c r="AN1080" s="0" t="str">
        <f aca="false">IF(ISNUMBER($AC1080),IF($AC1080&gt;=0.001,100,IF($AC1080&gt;=-0.003,50,0)),"")</f>
        <v/>
      </c>
      <c r="AO1080" s="0" t="str">
        <f aca="false">IF(ISNUMBER($AD1080),IF($AD1080&gt;=0.04,100,IF($AD1080&gt;=0,50,0)),"")</f>
        <v/>
      </c>
      <c r="AP1080" s="0" t="str">
        <f aca="false">IF(ISNUMBER($AE1080),IF($AE1080&gt;=25,100,IF($AE1080&gt;=-75,50,0)),"")</f>
        <v/>
      </c>
      <c r="AQ1080" s="0" t="str">
        <f aca="false">IF(ISNUMBER($AF1080),IF($AF1080&gt;0,100,IF($AF1080&gt;=-50,50,0)),"")</f>
        <v/>
      </c>
      <c r="AR1080" s="0" t="str">
        <f aca="false">IF(ISNUMBER($AG1080),IF($AG1080=1,100,IF($AG1080=0,50,0)),"")</f>
        <v/>
      </c>
      <c r="AS1080" s="0" t="str">
        <f aca="false">IF(ISNUMBER($AH1080),IF($AH1080&lt;0,100,IF($AH1080&lt;=20,50,0)),"")</f>
        <v/>
      </c>
      <c r="AT1080" s="0" t="str">
        <f aca="false">IF(ISNUMBER($AI1080),IF($AI1080&lt;0.95,100,IF($AI1080&lt;=1,50,0)),"")</f>
        <v/>
      </c>
      <c r="AU1080" s="0" t="str">
        <f aca="false">IF(ISNUMBER($AJ1080),IF($AJ1080&lt;30,0,IF($AJ1080&lt;40,50,IF($AJ1080&lt;=90,100,50))),"")</f>
        <v/>
      </c>
      <c r="AV1080" s="0" t="str">
        <f aca="false">IF(ISNUMBER($AK1080),IF($AK1080&gt;-0.2,100,IF($AK1080&gt;=-0.4,50,0)),"")</f>
        <v/>
      </c>
      <c r="AW1080" s="59" t="n">
        <f aca="false">01_指標庫!$H$4*ISNUMBER($F1080)+01_指標庫!$H$5*ISNUMBER($AA1080)+01_指標庫!$H$6*ISNUMBER($G1080)+01_指標庫!$H$7*ISNUMBER($H1080)+01_指標庫!$H$8*ISNUMBER($AF1080)+01_指標庫!$H$9*ISNUMBER($AG1080)+01_指標庫!$H$10*ISNUMBER($AB1080)+01_指標庫!$H$11*ISNUMBER($AC1080)+01_指標庫!$H$12*ISNUMBER($AD1080)+01_指標庫!$H$13*ISNUMBER($AE1080)+01_指標庫!$H$14*ISNUMBER($I1080)+01_指標庫!$H$15*ISNUMBER($AH1080)+01_指標庫!$H$16*ISNUMBER($K1080)+01_指標庫!$H$17*ISNUMBER($AI1080)+01_指標庫!$H$18*ISNUMBER($AJ1080)+01_指標庫!$H$19*ISNUMBER($AK1080)+01_指標庫!$H$20*ISNUMBER($BB1080)+01_指標庫!$H$21*ISNUMBER($BC1080)</f>
        <v>51</v>
      </c>
      <c r="AX1080" s="59" t="n">
        <f aca="false">IF(AW1080=0,50,ROUND((01_指標庫!$H$4*IF(ISNUMBER($F1080),L1080,0)+01_指標庫!$H$5*IF(ISNUMBER($AA1080),AL1080,0)+01_指標庫!$H$6*IF(ISNUMBER($G1080),M1080,0)+01_指標庫!$H$7*IF(ISNUMBER($H1080),N1080,0)+01_指標庫!$H$8*IF(ISNUMBER($AF1080),AQ1080,0)+01_指標庫!$H$9*IF(ISNUMBER($AG1080),AR1080,0)+01_指標庫!$H$10*IF(ISNUMBER($AB1080),AM1080,0)+01_指標庫!$H$11*IF(ISNUMBER($AC1080),AN1080,0)+01_指標庫!$H$12*IF(ISNUMBER($AD1080),AO1080,0)+01_指標庫!$H$13*IF(ISNUMBER($AE1080),AP1080,0)+01_指標庫!$H$14*IF(ISNUMBER($I1080),O1080,0)+01_指標庫!$H$15*IF(ISNUMBER($AH1080),AS1080,0)+01_指標庫!$H$16*IF(ISNUMBER($K1080),P1080,0)+01_指標庫!$H$17*IF(ISNUMBER($AI1080),AT1080,0)+01_指標庫!$H$18*IF(ISNUMBER($AJ1080),AU1080,0)+01_指標庫!$H$19*IF(ISNUMBER($AK1080),AV1080,0)+01_指標庫!$H$20*IF(ISNUMBER($BB1080),BB1080,0)+01_指標庫!$H$21*IF(ISNUMBER($BC1080),BC1080,0))/AW1080,1))</f>
        <v>72.5</v>
      </c>
      <c r="AY1080" s="60"/>
      <c r="AZ1080" s="60"/>
      <c r="BA1080" s="58" t="n">
        <f aca="false">AVERAGE($E1076:$E1080)/AVERAGE($E1071:$E1080)-1</f>
        <v>0.0196526141265636</v>
      </c>
      <c r="BB1080" s="59" t="n">
        <f aca="false">IF(ISNUMBER($BA1080),IF(OR($S1080&lt;=-0.03,$BA1080&lt;-0.003),0,IF(OR($S1080&lt;=-0.02,$BA1080&lt;0.01),50,100)),"")</f>
        <v>100</v>
      </c>
      <c r="BC1080" s="0" t="str">
        <f aca="false">IF(OR(COUNT($AZ1080)=0,COUNT($AZ1079)=0),"",IF(OR($AY1080/$AZ1079-1&lt;=-0.03,$AZ1080/$AZ1079-1&lt;=-0.045,IF(COUNT($AZ1071:$AZ1080)=10,AVERAGE($AZ1076:$AZ1080)/AVERAGE($AZ1071:$AZ1080)-1&lt;-0.01,FALSE())),0,IF(OR($AZ1080/$AZ1079-1&lt;=-0.02,IF(COUNT($AZ1071:$AZ1080)=10,AVERAGE($AZ1076:$AZ1080)/AVERAGE($AZ1071:$AZ1080)-1&lt;0.005,FALSE())),50,100)))</f>
        <v/>
      </c>
    </row>
    <row r="1081" customFormat="false" ht="15" hidden="false" customHeight="true" outlineLevel="0" collapsed="false">
      <c r="A1081" s="47" t="n">
        <v>1077</v>
      </c>
      <c r="B1081" s="48" t="n">
        <v>44119</v>
      </c>
      <c r="C1081" s="47" t="n">
        <v>2020</v>
      </c>
      <c r="D1081" s="49" t="s">
        <v>239</v>
      </c>
      <c r="E1081" s="50" t="n">
        <v>11898.57</v>
      </c>
      <c r="F1081" s="51" t="n">
        <v>0.215234</v>
      </c>
      <c r="G1081" s="51" t="n">
        <v>-0.042025</v>
      </c>
      <c r="H1081" s="52" t="n">
        <v>0.898</v>
      </c>
      <c r="I1081" s="53" t="n">
        <v>501</v>
      </c>
      <c r="J1081" s="47" t="s">
        <v>235</v>
      </c>
      <c r="K1081" s="54" t="n">
        <v>26.97</v>
      </c>
      <c r="L1081" s="55" t="n">
        <f aca="false">IF(COUNT(F1081)=0,50,IF(F1081&gt;=0,100,IF(F1081&gt;=-0.02,50,0)))</f>
        <v>100</v>
      </c>
      <c r="M1081" s="55" t="n">
        <f aca="false">IF(COUNT(G1081)=0,50,IF(G1081&gt;-0.06,100,IF(G1081&gt;-0.15,50,0)))</f>
        <v>100</v>
      </c>
      <c r="N1081" s="55" t="n">
        <f aca="false">IF(COUNT(H1081)=0,50,IF(H1081&gt;=0.6,100,IF(H1081&gt;=0.4,50,0)))</f>
        <v>100</v>
      </c>
      <c r="O1081" s="55" t="n">
        <f aca="false">IF(COUNT(I1081)=0,50,IF(J1081="proxy_vix",50,IF(I1081&lt;350,100,IF(I1081&lt;=450,50,0))))</f>
        <v>0</v>
      </c>
      <c r="P1081" s="55" t="n">
        <f aca="false">IF(COUNT(K1081)=0,50,IF(K1081&lt;20,100,IF(K1081&lt;=25,50,0)))</f>
        <v>0</v>
      </c>
      <c r="Q1081" s="54"/>
      <c r="R1081" s="47"/>
      <c r="S1081" s="51" t="n">
        <f aca="false">$E1081/$E1080-1</f>
        <v>-0.00724133442800223</v>
      </c>
      <c r="T1081" s="56" t="n">
        <f aca="false">$K1081/$K1080-1</f>
        <v>0.021590909090909</v>
      </c>
      <c r="V1081" s="57"/>
      <c r="W1081" s="57"/>
      <c r="Y1081" s="1" t="str">
        <f aca="false">IF(AX1081&gt;=70,"EASY",IF(AX1081&gt;40,"UNCERTAIN","HARD"))</f>
        <v>EASY</v>
      </c>
      <c r="AA1081" s="58" t="n">
        <f aca="false">IF($A1081&lt;200,"",AVERAGE($E1032:$E1081)/AVERAGE($E882:$E1081)-1)</f>
        <v>0.169790480857651</v>
      </c>
      <c r="AB1081" s="59" t="n">
        <f aca="false">LOOKUP($B1081,07_L1政策步階!$A$4:$A$14,07_L1政策步階!$C$4:$C$14)</f>
        <v>1</v>
      </c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9" t="n">
        <f aca="false">IF(ISNUMBER($AA1081),IF($AA1081&gt;=0.005,100,IF($AA1081&gt;=-0.015,50,0)),"")</f>
        <v>100</v>
      </c>
      <c r="AM1081" s="59" t="n">
        <f aca="false">IF(ISNUMBER($AB1081),IF($AB1081=1,100,IF($AB1081=0,50,0)),"")</f>
        <v>100</v>
      </c>
      <c r="AN1081" s="0" t="str">
        <f aca="false">IF(ISNUMBER($AC1081),IF($AC1081&gt;=0.001,100,IF($AC1081&gt;=-0.003,50,0)),"")</f>
        <v/>
      </c>
      <c r="AO1081" s="0" t="str">
        <f aca="false">IF(ISNUMBER($AD1081),IF($AD1081&gt;=0.04,100,IF($AD1081&gt;=0,50,0)),"")</f>
        <v/>
      </c>
      <c r="AP1081" s="0" t="str">
        <f aca="false">IF(ISNUMBER($AE1081),IF($AE1081&gt;=25,100,IF($AE1081&gt;=-75,50,0)),"")</f>
        <v/>
      </c>
      <c r="AQ1081" s="0" t="str">
        <f aca="false">IF(ISNUMBER($AF1081),IF($AF1081&gt;0,100,IF($AF1081&gt;=-50,50,0)),"")</f>
        <v/>
      </c>
      <c r="AR1081" s="0" t="str">
        <f aca="false">IF(ISNUMBER($AG1081),IF($AG1081=1,100,IF($AG1081=0,50,0)),"")</f>
        <v/>
      </c>
      <c r="AS1081" s="0" t="str">
        <f aca="false">IF(ISNUMBER($AH1081),IF($AH1081&lt;0,100,IF($AH1081&lt;=20,50,0)),"")</f>
        <v/>
      </c>
      <c r="AT1081" s="0" t="str">
        <f aca="false">IF(ISNUMBER($AI1081),IF($AI1081&lt;0.95,100,IF($AI1081&lt;=1,50,0)),"")</f>
        <v/>
      </c>
      <c r="AU1081" s="0" t="str">
        <f aca="false">IF(ISNUMBER($AJ1081),IF($AJ1081&lt;30,0,IF($AJ1081&lt;40,50,IF($AJ1081&lt;=90,100,50))),"")</f>
        <v/>
      </c>
      <c r="AV1081" s="0" t="str">
        <f aca="false">IF(ISNUMBER($AK1081),IF($AK1081&gt;-0.2,100,IF($AK1081&gt;=-0.4,50,0)),"")</f>
        <v/>
      </c>
      <c r="AW1081" s="59" t="n">
        <f aca="false">01_指標庫!$H$4*ISNUMBER($F1081)+01_指標庫!$H$5*ISNUMBER($AA1081)+01_指標庫!$H$6*ISNUMBER($G1081)+01_指標庫!$H$7*ISNUMBER($H1081)+01_指標庫!$H$8*ISNUMBER($AF1081)+01_指標庫!$H$9*ISNUMBER($AG1081)+01_指標庫!$H$10*ISNUMBER($AB1081)+01_指標庫!$H$11*ISNUMBER($AC1081)+01_指標庫!$H$12*ISNUMBER($AD1081)+01_指標庫!$H$13*ISNUMBER($AE1081)+01_指標庫!$H$14*ISNUMBER($I1081)+01_指標庫!$H$15*ISNUMBER($AH1081)+01_指標庫!$H$16*ISNUMBER($K1081)+01_指標庫!$H$17*ISNUMBER($AI1081)+01_指標庫!$H$18*ISNUMBER($AJ1081)+01_指標庫!$H$19*ISNUMBER($AK1081)+01_指標庫!$H$20*ISNUMBER($BB1081)+01_指標庫!$H$21*ISNUMBER($BC1081)</f>
        <v>51</v>
      </c>
      <c r="AX1081" s="59" t="n">
        <f aca="false">IF(AW1081=0,50,ROUND((01_指標庫!$H$4*IF(ISNUMBER($F1081),L1081,0)+01_指標庫!$H$5*IF(ISNUMBER($AA1081),AL1081,0)+01_指標庫!$H$6*IF(ISNUMBER($G1081),M1081,0)+01_指標庫!$H$7*IF(ISNUMBER($H1081),N1081,0)+01_指標庫!$H$8*IF(ISNUMBER($AF1081),AQ1081,0)+01_指標庫!$H$9*IF(ISNUMBER($AG1081),AR1081,0)+01_指標庫!$H$10*IF(ISNUMBER($AB1081),AM1081,0)+01_指標庫!$H$11*IF(ISNUMBER($AC1081),AN1081,0)+01_指標庫!$H$12*IF(ISNUMBER($AD1081),AO1081,0)+01_指標庫!$H$13*IF(ISNUMBER($AE1081),AP1081,0)+01_指標庫!$H$14*IF(ISNUMBER($I1081),O1081,0)+01_指標庫!$H$15*IF(ISNUMBER($AH1081),AS1081,0)+01_指標庫!$H$16*IF(ISNUMBER($K1081),P1081,0)+01_指標庫!$H$17*IF(ISNUMBER($AI1081),AT1081,0)+01_指標庫!$H$18*IF(ISNUMBER($AJ1081),AU1081,0)+01_指標庫!$H$19*IF(ISNUMBER($AK1081),AV1081,0)+01_指標庫!$H$20*IF(ISNUMBER($BB1081),BB1081,0)+01_指標庫!$H$21*IF(ISNUMBER($BC1081),BC1081,0))/AW1081,1))</f>
        <v>72.5</v>
      </c>
      <c r="AY1081" s="60"/>
      <c r="AZ1081" s="60"/>
      <c r="BA1081" s="58" t="n">
        <f aca="false">AVERAGE($E1077:$E1081)/AVERAGE($E1072:$E1081)-1</f>
        <v>0.0228495367615751</v>
      </c>
      <c r="BB1081" s="59" t="n">
        <f aca="false">IF(ISNUMBER($BA1081),IF(OR($S1081&lt;=-0.03,$BA1081&lt;-0.003),0,IF(OR($S1081&lt;=-0.02,$BA1081&lt;0.01),50,100)),"")</f>
        <v>100</v>
      </c>
      <c r="BC1081" s="0" t="str">
        <f aca="false">IF(OR(COUNT($AZ1081)=0,COUNT($AZ1080)=0),"",IF(OR($AY1081/$AZ1080-1&lt;=-0.03,$AZ1081/$AZ1080-1&lt;=-0.045,IF(COUNT($AZ1072:$AZ1081)=10,AVERAGE($AZ1077:$AZ1081)/AVERAGE($AZ1072:$AZ1081)-1&lt;-0.01,FALSE())),0,IF(OR($AZ1081/$AZ1080-1&lt;=-0.02,IF(COUNT($AZ1072:$AZ1081)=10,AVERAGE($AZ1077:$AZ1081)/AVERAGE($AZ1072:$AZ1081)-1&lt;0.005,FALSE())),50,100)))</f>
        <v/>
      </c>
    </row>
    <row r="1082" customFormat="false" ht="15" hidden="false" customHeight="true" outlineLevel="0" collapsed="false">
      <c r="A1082" s="47" t="n">
        <v>1078</v>
      </c>
      <c r="B1082" s="48" t="n">
        <v>44120</v>
      </c>
      <c r="C1082" s="47" t="n">
        <v>2020</v>
      </c>
      <c r="D1082" s="49" t="s">
        <v>234</v>
      </c>
      <c r="E1082" s="50" t="n">
        <v>11852.17</v>
      </c>
      <c r="F1082" s="51" t="n">
        <v>0.208655</v>
      </c>
      <c r="G1082" s="51" t="n">
        <v>-0.04576</v>
      </c>
      <c r="H1082" s="52" t="n">
        <v>0.8571</v>
      </c>
      <c r="I1082" s="53" t="n">
        <v>494</v>
      </c>
      <c r="J1082" s="47" t="s">
        <v>235</v>
      </c>
      <c r="K1082" s="54" t="n">
        <v>27.41</v>
      </c>
      <c r="L1082" s="55" t="n">
        <f aca="false">IF(COUNT(F1082)=0,50,IF(F1082&gt;=0,100,IF(F1082&gt;=-0.02,50,0)))</f>
        <v>100</v>
      </c>
      <c r="M1082" s="55" t="n">
        <f aca="false">IF(COUNT(G1082)=0,50,IF(G1082&gt;-0.06,100,IF(G1082&gt;-0.15,50,0)))</f>
        <v>100</v>
      </c>
      <c r="N1082" s="55" t="n">
        <f aca="false">IF(COUNT(H1082)=0,50,IF(H1082&gt;=0.6,100,IF(H1082&gt;=0.4,50,0)))</f>
        <v>100</v>
      </c>
      <c r="O1082" s="55" t="n">
        <f aca="false">IF(COUNT(I1082)=0,50,IF(J1082="proxy_vix",50,IF(I1082&lt;350,100,IF(I1082&lt;=450,50,0))))</f>
        <v>0</v>
      </c>
      <c r="P1082" s="55" t="n">
        <f aca="false">IF(COUNT(K1082)=0,50,IF(K1082&lt;20,100,IF(K1082&lt;=25,50,0)))</f>
        <v>0</v>
      </c>
      <c r="Q1082" s="54"/>
      <c r="R1082" s="47"/>
      <c r="S1082" s="51" t="n">
        <f aca="false">$E1082/$E1081-1</f>
        <v>-0.00389962827465817</v>
      </c>
      <c r="T1082" s="56" t="n">
        <f aca="false">$K1082/$K1081-1</f>
        <v>0.0163144234334447</v>
      </c>
      <c r="V1082" s="57"/>
      <c r="W1082" s="57"/>
      <c r="Y1082" s="1" t="str">
        <f aca="false">IF(AX1082&gt;=70,"EASY",IF(AX1082&gt;40,"UNCERTAIN","HARD"))</f>
        <v>EASY</v>
      </c>
      <c r="AA1082" s="58" t="n">
        <f aca="false">IF($A1082&lt;200,"",AVERAGE($E1033:$E1082)/AVERAGE($E883:$E1082)-1)</f>
        <v>0.169206375257569</v>
      </c>
      <c r="AB1082" s="59" t="n">
        <f aca="false">LOOKUP($B1082,07_L1政策步階!$A$4:$A$14,07_L1政策步階!$C$4:$C$14)</f>
        <v>1</v>
      </c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9" t="n">
        <f aca="false">IF(ISNUMBER($AA1082),IF($AA1082&gt;=0.005,100,IF($AA1082&gt;=-0.015,50,0)),"")</f>
        <v>100</v>
      </c>
      <c r="AM1082" s="59" t="n">
        <f aca="false">IF(ISNUMBER($AB1082),IF($AB1082=1,100,IF($AB1082=0,50,0)),"")</f>
        <v>100</v>
      </c>
      <c r="AN1082" s="0" t="str">
        <f aca="false">IF(ISNUMBER($AC1082),IF($AC1082&gt;=0.001,100,IF($AC1082&gt;=-0.003,50,0)),"")</f>
        <v/>
      </c>
      <c r="AO1082" s="0" t="str">
        <f aca="false">IF(ISNUMBER($AD1082),IF($AD1082&gt;=0.04,100,IF($AD1082&gt;=0,50,0)),"")</f>
        <v/>
      </c>
      <c r="AP1082" s="0" t="str">
        <f aca="false">IF(ISNUMBER($AE1082),IF($AE1082&gt;=25,100,IF($AE1082&gt;=-75,50,0)),"")</f>
        <v/>
      </c>
      <c r="AQ1082" s="0" t="str">
        <f aca="false">IF(ISNUMBER($AF1082),IF($AF1082&gt;0,100,IF($AF1082&gt;=-50,50,0)),"")</f>
        <v/>
      </c>
      <c r="AR1082" s="0" t="str">
        <f aca="false">IF(ISNUMBER($AG1082),IF($AG1082=1,100,IF($AG1082=0,50,0)),"")</f>
        <v/>
      </c>
      <c r="AS1082" s="0" t="str">
        <f aca="false">IF(ISNUMBER($AH1082),IF($AH1082&lt;0,100,IF($AH1082&lt;=20,50,0)),"")</f>
        <v/>
      </c>
      <c r="AT1082" s="0" t="str">
        <f aca="false">IF(ISNUMBER($AI1082),IF($AI1082&lt;0.95,100,IF($AI1082&lt;=1,50,0)),"")</f>
        <v/>
      </c>
      <c r="AU1082" s="0" t="str">
        <f aca="false">IF(ISNUMBER($AJ1082),IF($AJ1082&lt;30,0,IF($AJ1082&lt;40,50,IF($AJ1082&lt;=90,100,50))),"")</f>
        <v/>
      </c>
      <c r="AV1082" s="0" t="str">
        <f aca="false">IF(ISNUMBER($AK1082),IF($AK1082&gt;-0.2,100,IF($AK1082&gt;=-0.4,50,0)),"")</f>
        <v/>
      </c>
      <c r="AW1082" s="59" t="n">
        <f aca="false">01_指標庫!$H$4*ISNUMBER($F1082)+01_指標庫!$H$5*ISNUMBER($AA1082)+01_指標庫!$H$6*ISNUMBER($G1082)+01_指標庫!$H$7*ISNUMBER($H1082)+01_指標庫!$H$8*ISNUMBER($AF1082)+01_指標庫!$H$9*ISNUMBER($AG1082)+01_指標庫!$H$10*ISNUMBER($AB1082)+01_指標庫!$H$11*ISNUMBER($AC1082)+01_指標庫!$H$12*ISNUMBER($AD1082)+01_指標庫!$H$13*ISNUMBER($AE1082)+01_指標庫!$H$14*ISNUMBER($I1082)+01_指標庫!$H$15*ISNUMBER($AH1082)+01_指標庫!$H$16*ISNUMBER($K1082)+01_指標庫!$H$17*ISNUMBER($AI1082)+01_指標庫!$H$18*ISNUMBER($AJ1082)+01_指標庫!$H$19*ISNUMBER($AK1082)+01_指標庫!$H$20*ISNUMBER($BB1082)+01_指標庫!$H$21*ISNUMBER($BC1082)</f>
        <v>51</v>
      </c>
      <c r="AX1082" s="59" t="n">
        <f aca="false">IF(AW1082=0,50,ROUND((01_指標庫!$H$4*IF(ISNUMBER($F1082),L1082,0)+01_指標庫!$H$5*IF(ISNUMBER($AA1082),AL1082,0)+01_指標庫!$H$6*IF(ISNUMBER($G1082),M1082,0)+01_指標庫!$H$7*IF(ISNUMBER($H1082),N1082,0)+01_指標庫!$H$8*IF(ISNUMBER($AF1082),AQ1082,0)+01_指標庫!$H$9*IF(ISNUMBER($AG1082),AR1082,0)+01_指標庫!$H$10*IF(ISNUMBER($AB1082),AM1082,0)+01_指標庫!$H$11*IF(ISNUMBER($AC1082),AN1082,0)+01_指標庫!$H$12*IF(ISNUMBER($AD1082),AO1082,0)+01_指標庫!$H$13*IF(ISNUMBER($AE1082),AP1082,0)+01_指標庫!$H$14*IF(ISNUMBER($I1082),O1082,0)+01_指標庫!$H$15*IF(ISNUMBER($AH1082),AS1082,0)+01_指標庫!$H$16*IF(ISNUMBER($K1082),P1082,0)+01_指標庫!$H$17*IF(ISNUMBER($AI1082),AT1082,0)+01_指標庫!$H$18*IF(ISNUMBER($AJ1082),AU1082,0)+01_指標庫!$H$19*IF(ISNUMBER($AK1082),AV1082,0)+01_指標庫!$H$20*IF(ISNUMBER($BB1082),BB1082,0)+01_指標庫!$H$21*IF(ISNUMBER($BC1082),BC1082,0))/AW1082,1))</f>
        <v>72.5</v>
      </c>
      <c r="AY1082" s="60"/>
      <c r="AZ1082" s="60"/>
      <c r="BA1082" s="58" t="n">
        <f aca="false">AVERAGE($E1078:$E1082)/AVERAGE($E1073:$E1082)-1</f>
        <v>0.0198069261554126</v>
      </c>
      <c r="BB1082" s="59" t="n">
        <f aca="false">IF(ISNUMBER($BA1082),IF(OR($S1082&lt;=-0.03,$BA1082&lt;-0.003),0,IF(OR($S1082&lt;=-0.02,$BA1082&lt;0.01),50,100)),"")</f>
        <v>100</v>
      </c>
      <c r="BC1082" s="0" t="str">
        <f aca="false">IF(OR(COUNT($AZ1082)=0,COUNT($AZ1081)=0),"",IF(OR($AY1082/$AZ1081-1&lt;=-0.03,$AZ1082/$AZ1081-1&lt;=-0.045,IF(COUNT($AZ1073:$AZ1082)=10,AVERAGE($AZ1078:$AZ1082)/AVERAGE($AZ1073:$AZ1082)-1&lt;-0.01,FALSE())),0,IF(OR($AZ1082/$AZ1081-1&lt;=-0.02,IF(COUNT($AZ1073:$AZ1082)=10,AVERAGE($AZ1078:$AZ1082)/AVERAGE($AZ1073:$AZ1082)-1&lt;0.005,FALSE())),50,100)))</f>
        <v/>
      </c>
    </row>
    <row r="1083" customFormat="false" ht="15" hidden="false" customHeight="true" outlineLevel="0" collapsed="false">
      <c r="A1083" s="47" t="n">
        <v>1079</v>
      </c>
      <c r="B1083" s="48" t="n">
        <v>44123</v>
      </c>
      <c r="C1083" s="47" t="n">
        <v>2020</v>
      </c>
      <c r="D1083" s="49" t="s">
        <v>236</v>
      </c>
      <c r="E1083" s="50" t="n">
        <v>11634.35</v>
      </c>
      <c r="F1083" s="51" t="n">
        <v>0.184727</v>
      </c>
      <c r="G1083" s="51" t="n">
        <v>-0.063298</v>
      </c>
      <c r="H1083" s="52" t="n">
        <v>0.8367</v>
      </c>
      <c r="I1083" s="53" t="n">
        <v>491</v>
      </c>
      <c r="J1083" s="47" t="s">
        <v>235</v>
      </c>
      <c r="K1083" s="54" t="n">
        <v>29.18</v>
      </c>
      <c r="L1083" s="55" t="n">
        <f aca="false">IF(COUNT(F1083)=0,50,IF(F1083&gt;=0,100,IF(F1083&gt;=-0.02,50,0)))</f>
        <v>100</v>
      </c>
      <c r="M1083" s="55" t="n">
        <f aca="false">IF(COUNT(G1083)=0,50,IF(G1083&gt;-0.06,100,IF(G1083&gt;-0.15,50,0)))</f>
        <v>50</v>
      </c>
      <c r="N1083" s="55" t="n">
        <f aca="false">IF(COUNT(H1083)=0,50,IF(H1083&gt;=0.6,100,IF(H1083&gt;=0.4,50,0)))</f>
        <v>100</v>
      </c>
      <c r="O1083" s="55" t="n">
        <f aca="false">IF(COUNT(I1083)=0,50,IF(J1083="proxy_vix",50,IF(I1083&lt;350,100,IF(I1083&lt;=450,50,0))))</f>
        <v>0</v>
      </c>
      <c r="P1083" s="55" t="n">
        <f aca="false">IF(COUNT(K1083)=0,50,IF(K1083&lt;20,100,IF(K1083&lt;=25,50,0)))</f>
        <v>0</v>
      </c>
      <c r="Q1083" s="54"/>
      <c r="R1083" s="47"/>
      <c r="S1083" s="51" t="n">
        <f aca="false">$E1083/$E1082-1</f>
        <v>-0.0183780691637059</v>
      </c>
      <c r="T1083" s="56" t="n">
        <f aca="false">$K1083/$K1082-1</f>
        <v>0.0645749726377234</v>
      </c>
      <c r="V1083" s="57"/>
      <c r="W1083" s="57"/>
      <c r="Y1083" s="1" t="str">
        <f aca="false">IF(AX1083&gt;=70,"EASY",IF(AX1083&gt;40,"UNCERTAIN","HARD"))</f>
        <v>UNCERTAIN</v>
      </c>
      <c r="AA1083" s="58" t="n">
        <f aca="false">IF($A1083&lt;200,"",AVERAGE($E1034:$E1083)/AVERAGE($E884:$E1083)-1)</f>
        <v>0.168523486345939</v>
      </c>
      <c r="AB1083" s="59" t="n">
        <f aca="false">LOOKUP($B1083,07_L1政策步階!$A$4:$A$14,07_L1政策步階!$C$4:$C$14)</f>
        <v>1</v>
      </c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9" t="n">
        <f aca="false">IF(ISNUMBER($AA1083),IF($AA1083&gt;=0.005,100,IF($AA1083&gt;=-0.015,50,0)),"")</f>
        <v>100</v>
      </c>
      <c r="AM1083" s="59" t="n">
        <f aca="false">IF(ISNUMBER($AB1083),IF($AB1083=1,100,IF($AB1083=0,50,0)),"")</f>
        <v>100</v>
      </c>
      <c r="AN1083" s="0" t="str">
        <f aca="false">IF(ISNUMBER($AC1083),IF($AC1083&gt;=0.001,100,IF($AC1083&gt;=-0.003,50,0)),"")</f>
        <v/>
      </c>
      <c r="AO1083" s="0" t="str">
        <f aca="false">IF(ISNUMBER($AD1083),IF($AD1083&gt;=0.04,100,IF($AD1083&gt;=0,50,0)),"")</f>
        <v/>
      </c>
      <c r="AP1083" s="0" t="str">
        <f aca="false">IF(ISNUMBER($AE1083),IF($AE1083&gt;=25,100,IF($AE1083&gt;=-75,50,0)),"")</f>
        <v/>
      </c>
      <c r="AQ1083" s="0" t="str">
        <f aca="false">IF(ISNUMBER($AF1083),IF($AF1083&gt;0,100,IF($AF1083&gt;=-50,50,0)),"")</f>
        <v/>
      </c>
      <c r="AR1083" s="0" t="str">
        <f aca="false">IF(ISNUMBER($AG1083),IF($AG1083=1,100,IF($AG1083=0,50,0)),"")</f>
        <v/>
      </c>
      <c r="AS1083" s="0" t="str">
        <f aca="false">IF(ISNUMBER($AH1083),IF($AH1083&lt;0,100,IF($AH1083&lt;=20,50,0)),"")</f>
        <v/>
      </c>
      <c r="AT1083" s="0" t="str">
        <f aca="false">IF(ISNUMBER($AI1083),IF($AI1083&lt;0.95,100,IF($AI1083&lt;=1,50,0)),"")</f>
        <v/>
      </c>
      <c r="AU1083" s="0" t="str">
        <f aca="false">IF(ISNUMBER($AJ1083),IF($AJ1083&lt;30,0,IF($AJ1083&lt;40,50,IF($AJ1083&lt;=90,100,50))),"")</f>
        <v/>
      </c>
      <c r="AV1083" s="0" t="str">
        <f aca="false">IF(ISNUMBER($AK1083),IF($AK1083&gt;-0.2,100,IF($AK1083&gt;=-0.4,50,0)),"")</f>
        <v/>
      </c>
      <c r="AW1083" s="59" t="n">
        <f aca="false">01_指標庫!$H$4*ISNUMBER($F1083)+01_指標庫!$H$5*ISNUMBER($AA1083)+01_指標庫!$H$6*ISNUMBER($G1083)+01_指標庫!$H$7*ISNUMBER($H1083)+01_指標庫!$H$8*ISNUMBER($AF1083)+01_指標庫!$H$9*ISNUMBER($AG1083)+01_指標庫!$H$10*ISNUMBER($AB1083)+01_指標庫!$H$11*ISNUMBER($AC1083)+01_指標庫!$H$12*ISNUMBER($AD1083)+01_指標庫!$H$13*ISNUMBER($AE1083)+01_指標庫!$H$14*ISNUMBER($I1083)+01_指標庫!$H$15*ISNUMBER($AH1083)+01_指標庫!$H$16*ISNUMBER($K1083)+01_指標庫!$H$17*ISNUMBER($AI1083)+01_指標庫!$H$18*ISNUMBER($AJ1083)+01_指標庫!$H$19*ISNUMBER($AK1083)+01_指標庫!$H$20*ISNUMBER($BB1083)+01_指標庫!$H$21*ISNUMBER($BC1083)</f>
        <v>51</v>
      </c>
      <c r="AX1083" s="59" t="n">
        <f aca="false">IF(AW1083=0,50,ROUND((01_指標庫!$H$4*IF(ISNUMBER($F1083),L1083,0)+01_指標庫!$H$5*IF(ISNUMBER($AA1083),AL1083,0)+01_指標庫!$H$6*IF(ISNUMBER($G1083),M1083,0)+01_指標庫!$H$7*IF(ISNUMBER($H1083),N1083,0)+01_指標庫!$H$8*IF(ISNUMBER($AF1083),AQ1083,0)+01_指標庫!$H$9*IF(ISNUMBER($AG1083),AR1083,0)+01_指標庫!$H$10*IF(ISNUMBER($AB1083),AM1083,0)+01_指標庫!$H$11*IF(ISNUMBER($AC1083),AN1083,0)+01_指標庫!$H$12*IF(ISNUMBER($AD1083),AO1083,0)+01_指標庫!$H$13*IF(ISNUMBER($AE1083),AP1083,0)+01_指標庫!$H$14*IF(ISNUMBER($I1083),O1083,0)+01_指標庫!$H$15*IF(ISNUMBER($AH1083),AS1083,0)+01_指標庫!$H$16*IF(ISNUMBER($K1083),P1083,0)+01_指標庫!$H$17*IF(ISNUMBER($AI1083),AT1083,0)+01_指標庫!$H$18*IF(ISNUMBER($AJ1083),AU1083,0)+01_指標庫!$H$19*IF(ISNUMBER($AK1083),AV1083,0)+01_指標庫!$H$20*IF(ISNUMBER($BB1083),BB1083,0)+01_指標庫!$H$21*IF(ISNUMBER($BC1083),BC1083,0))/AW1083,1))</f>
        <v>64.7</v>
      </c>
      <c r="AY1083" s="60"/>
      <c r="AZ1083" s="60"/>
      <c r="BA1083" s="58" t="n">
        <f aca="false">AVERAGE($E1079:$E1083)/AVERAGE($E1074:$E1083)-1</f>
        <v>0.0110043976438654</v>
      </c>
      <c r="BB1083" s="59" t="n">
        <f aca="false">IF(ISNUMBER($BA1083),IF(OR($S1083&lt;=-0.03,$BA1083&lt;-0.003),0,IF(OR($S1083&lt;=-0.02,$BA1083&lt;0.01),50,100)),"")</f>
        <v>100</v>
      </c>
      <c r="BC1083" s="0" t="str">
        <f aca="false">IF(OR(COUNT($AZ1083)=0,COUNT($AZ1082)=0),"",IF(OR($AY1083/$AZ1082-1&lt;=-0.03,$AZ1083/$AZ1082-1&lt;=-0.045,IF(COUNT($AZ1074:$AZ1083)=10,AVERAGE($AZ1079:$AZ1083)/AVERAGE($AZ1074:$AZ1083)-1&lt;-0.01,FALSE())),0,IF(OR($AZ1083/$AZ1082-1&lt;=-0.02,IF(COUNT($AZ1074:$AZ1083)=10,AVERAGE($AZ1079:$AZ1083)/AVERAGE($AZ1074:$AZ1083)-1&lt;0.005,FALSE())),50,100)))</f>
        <v/>
      </c>
    </row>
    <row r="1084" customFormat="false" ht="15" hidden="false" customHeight="true" outlineLevel="0" collapsed="false">
      <c r="A1084" s="47" t="n">
        <v>1080</v>
      </c>
      <c r="B1084" s="48" t="n">
        <v>44124</v>
      </c>
      <c r="C1084" s="47" t="n">
        <v>2020</v>
      </c>
      <c r="D1084" s="49" t="s">
        <v>237</v>
      </c>
      <c r="E1084" s="50" t="n">
        <v>11677.84</v>
      </c>
      <c r="F1084" s="51" t="n">
        <v>0.187445</v>
      </c>
      <c r="G1084" s="51" t="n">
        <v>-0.059796</v>
      </c>
      <c r="H1084" s="52" t="n">
        <v>0.8571</v>
      </c>
      <c r="I1084" s="53" t="n">
        <v>490</v>
      </c>
      <c r="J1084" s="47" t="s">
        <v>235</v>
      </c>
      <c r="K1084" s="54" t="n">
        <v>29.35</v>
      </c>
      <c r="L1084" s="55" t="n">
        <f aca="false">IF(COUNT(F1084)=0,50,IF(F1084&gt;=0,100,IF(F1084&gt;=-0.02,50,0)))</f>
        <v>100</v>
      </c>
      <c r="M1084" s="55" t="n">
        <f aca="false">IF(COUNT(G1084)=0,50,IF(G1084&gt;-0.06,100,IF(G1084&gt;-0.15,50,0)))</f>
        <v>100</v>
      </c>
      <c r="N1084" s="55" t="n">
        <f aca="false">IF(COUNT(H1084)=0,50,IF(H1084&gt;=0.6,100,IF(H1084&gt;=0.4,50,0)))</f>
        <v>100</v>
      </c>
      <c r="O1084" s="55" t="n">
        <f aca="false">IF(COUNT(I1084)=0,50,IF(J1084="proxy_vix",50,IF(I1084&lt;350,100,IF(I1084&lt;=450,50,0))))</f>
        <v>0</v>
      </c>
      <c r="P1084" s="55" t="n">
        <f aca="false">IF(COUNT(K1084)=0,50,IF(K1084&lt;20,100,IF(K1084&lt;=25,50,0)))</f>
        <v>0</v>
      </c>
      <c r="Q1084" s="54"/>
      <c r="R1084" s="47"/>
      <c r="S1084" s="51" t="n">
        <f aca="false">$E1084/$E1083-1</f>
        <v>0.00373806873611326</v>
      </c>
      <c r="T1084" s="56" t="n">
        <f aca="false">$K1084/$K1083-1</f>
        <v>0.00582590815627149</v>
      </c>
      <c r="V1084" s="57"/>
      <c r="W1084" s="57"/>
      <c r="Y1084" s="1" t="str">
        <f aca="false">IF(AX1084&gt;=70,"EASY",IF(AX1084&gt;40,"UNCERTAIN","HARD"))</f>
        <v>UNCERTAIN</v>
      </c>
      <c r="AA1084" s="58" t="n">
        <f aca="false">IF($A1084&lt;200,"",AVERAGE($E1035:$E1084)/AVERAGE($E885:$E1084)-1)</f>
        <v>0.168047888337013</v>
      </c>
      <c r="AB1084" s="59" t="n">
        <f aca="false">LOOKUP($B1084,07_L1政策步階!$A$4:$A$14,07_L1政策步階!$C$4:$C$14)</f>
        <v>1</v>
      </c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9" t="n">
        <f aca="false">IF(ISNUMBER($AA1084),IF($AA1084&gt;=0.005,100,IF($AA1084&gt;=-0.015,50,0)),"")</f>
        <v>100</v>
      </c>
      <c r="AM1084" s="59" t="n">
        <f aca="false">IF(ISNUMBER($AB1084),IF($AB1084=1,100,IF($AB1084=0,50,0)),"")</f>
        <v>100</v>
      </c>
      <c r="AN1084" s="0" t="str">
        <f aca="false">IF(ISNUMBER($AC1084),IF($AC1084&gt;=0.001,100,IF($AC1084&gt;=-0.003,50,0)),"")</f>
        <v/>
      </c>
      <c r="AO1084" s="0" t="str">
        <f aca="false">IF(ISNUMBER($AD1084),IF($AD1084&gt;=0.04,100,IF($AD1084&gt;=0,50,0)),"")</f>
        <v/>
      </c>
      <c r="AP1084" s="0" t="str">
        <f aca="false">IF(ISNUMBER($AE1084),IF($AE1084&gt;=25,100,IF($AE1084&gt;=-75,50,0)),"")</f>
        <v/>
      </c>
      <c r="AQ1084" s="0" t="str">
        <f aca="false">IF(ISNUMBER($AF1084),IF($AF1084&gt;0,100,IF($AF1084&gt;=-50,50,0)),"")</f>
        <v/>
      </c>
      <c r="AR1084" s="0" t="str">
        <f aca="false">IF(ISNUMBER($AG1084),IF($AG1084=1,100,IF($AG1084=0,50,0)),"")</f>
        <v/>
      </c>
      <c r="AS1084" s="0" t="str">
        <f aca="false">IF(ISNUMBER($AH1084),IF($AH1084&lt;0,100,IF($AH1084&lt;=20,50,0)),"")</f>
        <v/>
      </c>
      <c r="AT1084" s="0" t="str">
        <f aca="false">IF(ISNUMBER($AI1084),IF($AI1084&lt;0.95,100,IF($AI1084&lt;=1,50,0)),"")</f>
        <v/>
      </c>
      <c r="AU1084" s="0" t="str">
        <f aca="false">IF(ISNUMBER($AJ1084),IF($AJ1084&lt;30,0,IF($AJ1084&lt;40,50,IF($AJ1084&lt;=90,100,50))),"")</f>
        <v/>
      </c>
      <c r="AV1084" s="0" t="str">
        <f aca="false">IF(ISNUMBER($AK1084),IF($AK1084&gt;-0.2,100,IF($AK1084&gt;=-0.4,50,0)),"")</f>
        <v/>
      </c>
      <c r="AW1084" s="59" t="n">
        <f aca="false">01_指標庫!$H$4*ISNUMBER($F1084)+01_指標庫!$H$5*ISNUMBER($AA1084)+01_指標庫!$H$6*ISNUMBER($G1084)+01_指標庫!$H$7*ISNUMBER($H1084)+01_指標庫!$H$8*ISNUMBER($AF1084)+01_指標庫!$H$9*ISNUMBER($AG1084)+01_指標庫!$H$10*ISNUMBER($AB1084)+01_指標庫!$H$11*ISNUMBER($AC1084)+01_指標庫!$H$12*ISNUMBER($AD1084)+01_指標庫!$H$13*ISNUMBER($AE1084)+01_指標庫!$H$14*ISNUMBER($I1084)+01_指標庫!$H$15*ISNUMBER($AH1084)+01_指標庫!$H$16*ISNUMBER($K1084)+01_指標庫!$H$17*ISNUMBER($AI1084)+01_指標庫!$H$18*ISNUMBER($AJ1084)+01_指標庫!$H$19*ISNUMBER($AK1084)+01_指標庫!$H$20*ISNUMBER($BB1084)+01_指標庫!$H$21*ISNUMBER($BC1084)</f>
        <v>51</v>
      </c>
      <c r="AX1084" s="59" t="n">
        <f aca="false">IF(AW1084=0,50,ROUND((01_指標庫!$H$4*IF(ISNUMBER($F1084),L1084,0)+01_指標庫!$H$5*IF(ISNUMBER($AA1084),AL1084,0)+01_指標庫!$H$6*IF(ISNUMBER($G1084),M1084,0)+01_指標庫!$H$7*IF(ISNUMBER($H1084),N1084,0)+01_指標庫!$H$8*IF(ISNUMBER($AF1084),AQ1084,0)+01_指標庫!$H$9*IF(ISNUMBER($AG1084),AR1084,0)+01_指標庫!$H$10*IF(ISNUMBER($AB1084),AM1084,0)+01_指標庫!$H$11*IF(ISNUMBER($AC1084),AN1084,0)+01_指標庫!$H$12*IF(ISNUMBER($AD1084),AO1084,0)+01_指標庫!$H$13*IF(ISNUMBER($AE1084),AP1084,0)+01_指標庫!$H$14*IF(ISNUMBER($I1084),O1084,0)+01_指標庫!$H$15*IF(ISNUMBER($AH1084),AS1084,0)+01_指標庫!$H$16*IF(ISNUMBER($K1084),P1084,0)+01_指標庫!$H$17*IF(ISNUMBER($AI1084),AT1084,0)+01_指標庫!$H$18*IF(ISNUMBER($AJ1084),AU1084,0)+01_指標庫!$H$19*IF(ISNUMBER($AK1084),AV1084,0)+01_指標庫!$H$20*IF(ISNUMBER($BB1084),BB1084,0)+01_指標庫!$H$21*IF(ISNUMBER($BC1084),BC1084,0))/AW1084,1))</f>
        <v>66.7</v>
      </c>
      <c r="AY1084" s="60"/>
      <c r="AZ1084" s="60"/>
      <c r="BA1084" s="58" t="n">
        <f aca="false">AVERAGE($E1080:$E1084)/AVERAGE($E1075:$E1084)-1</f>
        <v>0.000822291271449727</v>
      </c>
      <c r="BB1084" s="59" t="n">
        <f aca="false">IF(ISNUMBER($BA1084),IF(OR($S1084&lt;=-0.03,$BA1084&lt;-0.003),0,IF(OR($S1084&lt;=-0.02,$BA1084&lt;0.01),50,100)),"")</f>
        <v>50</v>
      </c>
      <c r="BC1084" s="0" t="str">
        <f aca="false">IF(OR(COUNT($AZ1084)=0,COUNT($AZ1083)=0),"",IF(OR($AY1084/$AZ1083-1&lt;=-0.03,$AZ1084/$AZ1083-1&lt;=-0.045,IF(COUNT($AZ1075:$AZ1084)=10,AVERAGE($AZ1080:$AZ1084)/AVERAGE($AZ1075:$AZ1084)-1&lt;-0.01,FALSE())),0,IF(OR($AZ1084/$AZ1083-1&lt;=-0.02,IF(COUNT($AZ1075:$AZ1084)=10,AVERAGE($AZ1080:$AZ1084)/AVERAGE($AZ1075:$AZ1084)-1&lt;0.005,FALSE())),50,100)))</f>
        <v/>
      </c>
    </row>
    <row r="1085" customFormat="false" ht="15" hidden="false" customHeight="true" outlineLevel="0" collapsed="false">
      <c r="A1085" s="47" t="n">
        <v>1081</v>
      </c>
      <c r="B1085" s="48" t="n">
        <v>44125</v>
      </c>
      <c r="C1085" s="47" t="n">
        <v>2020</v>
      </c>
      <c r="D1085" s="49" t="s">
        <v>238</v>
      </c>
      <c r="E1085" s="50" t="n">
        <v>11665.37</v>
      </c>
      <c r="F1085" s="51" t="n">
        <v>0.184479</v>
      </c>
      <c r="G1085" s="51" t="n">
        <v>-0.0608</v>
      </c>
      <c r="H1085" s="52" t="n">
        <v>0.8776</v>
      </c>
      <c r="I1085" s="53" t="n">
        <v>491</v>
      </c>
      <c r="J1085" s="47" t="s">
        <v>235</v>
      </c>
      <c r="K1085" s="54" t="n">
        <v>28.65</v>
      </c>
      <c r="L1085" s="55" t="n">
        <f aca="false">IF(COUNT(F1085)=0,50,IF(F1085&gt;=0,100,IF(F1085&gt;=-0.02,50,0)))</f>
        <v>100</v>
      </c>
      <c r="M1085" s="55" t="n">
        <f aca="false">IF(COUNT(G1085)=0,50,IF(G1085&gt;-0.06,100,IF(G1085&gt;-0.15,50,0)))</f>
        <v>50</v>
      </c>
      <c r="N1085" s="55" t="n">
        <f aca="false">IF(COUNT(H1085)=0,50,IF(H1085&gt;=0.6,100,IF(H1085&gt;=0.4,50,0)))</f>
        <v>100</v>
      </c>
      <c r="O1085" s="55" t="n">
        <f aca="false">IF(COUNT(I1085)=0,50,IF(J1085="proxy_vix",50,IF(I1085&lt;350,100,IF(I1085&lt;=450,50,0))))</f>
        <v>0</v>
      </c>
      <c r="P1085" s="55" t="n">
        <f aca="false">IF(COUNT(K1085)=0,50,IF(K1085&lt;20,100,IF(K1085&lt;=25,50,0)))</f>
        <v>0</v>
      </c>
      <c r="Q1085" s="54"/>
      <c r="R1085" s="47"/>
      <c r="S1085" s="51" t="n">
        <f aca="false">$E1085/$E1084-1</f>
        <v>-0.00106783446253755</v>
      </c>
      <c r="T1085" s="56" t="n">
        <f aca="false">$K1085/$K1084-1</f>
        <v>-0.0238500851788758</v>
      </c>
      <c r="V1085" s="57"/>
      <c r="W1085" s="57"/>
      <c r="Y1085" s="1" t="str">
        <f aca="false">IF(AX1085&gt;=70,"EASY",IF(AX1085&gt;40,"UNCERTAIN","HARD"))</f>
        <v>UNCERTAIN</v>
      </c>
      <c r="AA1085" s="58" t="n">
        <f aca="false">IF($A1085&lt;200,"",AVERAGE($E1036:$E1085)/AVERAGE($E886:$E1085)-1)</f>
        <v>0.167979109719356</v>
      </c>
      <c r="AB1085" s="59" t="n">
        <f aca="false">LOOKUP($B1085,07_L1政策步階!$A$4:$A$14,07_L1政策步階!$C$4:$C$14)</f>
        <v>1</v>
      </c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9" t="n">
        <f aca="false">IF(ISNUMBER($AA1085),IF($AA1085&gt;=0.005,100,IF($AA1085&gt;=-0.015,50,0)),"")</f>
        <v>100</v>
      </c>
      <c r="AM1085" s="59" t="n">
        <f aca="false">IF(ISNUMBER($AB1085),IF($AB1085=1,100,IF($AB1085=0,50,0)),"")</f>
        <v>100</v>
      </c>
      <c r="AN1085" s="0" t="str">
        <f aca="false">IF(ISNUMBER($AC1085),IF($AC1085&gt;=0.001,100,IF($AC1085&gt;=-0.003,50,0)),"")</f>
        <v/>
      </c>
      <c r="AO1085" s="0" t="str">
        <f aca="false">IF(ISNUMBER($AD1085),IF($AD1085&gt;=0.04,100,IF($AD1085&gt;=0,50,0)),"")</f>
        <v/>
      </c>
      <c r="AP1085" s="0" t="str">
        <f aca="false">IF(ISNUMBER($AE1085),IF($AE1085&gt;=25,100,IF($AE1085&gt;=-75,50,0)),"")</f>
        <v/>
      </c>
      <c r="AQ1085" s="0" t="str">
        <f aca="false">IF(ISNUMBER($AF1085),IF($AF1085&gt;0,100,IF($AF1085&gt;=-50,50,0)),"")</f>
        <v/>
      </c>
      <c r="AR1085" s="0" t="str">
        <f aca="false">IF(ISNUMBER($AG1085),IF($AG1085=1,100,IF($AG1085=0,50,0)),"")</f>
        <v/>
      </c>
      <c r="AS1085" s="0" t="str">
        <f aca="false">IF(ISNUMBER($AH1085),IF($AH1085&lt;0,100,IF($AH1085&lt;=20,50,0)),"")</f>
        <v/>
      </c>
      <c r="AT1085" s="0" t="str">
        <f aca="false">IF(ISNUMBER($AI1085),IF($AI1085&lt;0.95,100,IF($AI1085&lt;=1,50,0)),"")</f>
        <v/>
      </c>
      <c r="AU1085" s="0" t="str">
        <f aca="false">IF(ISNUMBER($AJ1085),IF($AJ1085&lt;30,0,IF($AJ1085&lt;40,50,IF($AJ1085&lt;=90,100,50))),"")</f>
        <v/>
      </c>
      <c r="AV1085" s="0" t="str">
        <f aca="false">IF(ISNUMBER($AK1085),IF($AK1085&gt;-0.2,100,IF($AK1085&gt;=-0.4,50,0)),"")</f>
        <v/>
      </c>
      <c r="AW1085" s="59" t="n">
        <f aca="false">01_指標庫!$H$4*ISNUMBER($F1085)+01_指標庫!$H$5*ISNUMBER($AA1085)+01_指標庫!$H$6*ISNUMBER($G1085)+01_指標庫!$H$7*ISNUMBER($H1085)+01_指標庫!$H$8*ISNUMBER($AF1085)+01_指標庫!$H$9*ISNUMBER($AG1085)+01_指標庫!$H$10*ISNUMBER($AB1085)+01_指標庫!$H$11*ISNUMBER($AC1085)+01_指標庫!$H$12*ISNUMBER($AD1085)+01_指標庫!$H$13*ISNUMBER($AE1085)+01_指標庫!$H$14*ISNUMBER($I1085)+01_指標庫!$H$15*ISNUMBER($AH1085)+01_指標庫!$H$16*ISNUMBER($K1085)+01_指標庫!$H$17*ISNUMBER($AI1085)+01_指標庫!$H$18*ISNUMBER($AJ1085)+01_指標庫!$H$19*ISNUMBER($AK1085)+01_指標庫!$H$20*ISNUMBER($BB1085)+01_指標庫!$H$21*ISNUMBER($BC1085)</f>
        <v>51</v>
      </c>
      <c r="AX1085" s="59" t="n">
        <f aca="false">IF(AW1085=0,50,ROUND((01_指標庫!$H$4*IF(ISNUMBER($F1085),L1085,0)+01_指標庫!$H$5*IF(ISNUMBER($AA1085),AL1085,0)+01_指標庫!$H$6*IF(ISNUMBER($G1085),M1085,0)+01_指標庫!$H$7*IF(ISNUMBER($H1085),N1085,0)+01_指標庫!$H$8*IF(ISNUMBER($AF1085),AQ1085,0)+01_指標庫!$H$9*IF(ISNUMBER($AG1085),AR1085,0)+01_指標庫!$H$10*IF(ISNUMBER($AB1085),AM1085,0)+01_指標庫!$H$11*IF(ISNUMBER($AC1085),AN1085,0)+01_指標庫!$H$12*IF(ISNUMBER($AD1085),AO1085,0)+01_指標庫!$H$13*IF(ISNUMBER($AE1085),AP1085,0)+01_指標庫!$H$14*IF(ISNUMBER($I1085),O1085,0)+01_指標庫!$H$15*IF(ISNUMBER($AH1085),AS1085,0)+01_指標庫!$H$16*IF(ISNUMBER($K1085),P1085,0)+01_指標庫!$H$17*IF(ISNUMBER($AI1085),AT1085,0)+01_指標庫!$H$18*IF(ISNUMBER($AJ1085),AU1085,0)+01_指標庫!$H$19*IF(ISNUMBER($AK1085),AV1085,0)+01_指標庫!$H$20*IF(ISNUMBER($BB1085),BB1085,0)+01_指標庫!$H$21*IF(ISNUMBER($BC1085),BC1085,0))/AW1085,1))</f>
        <v>52.9</v>
      </c>
      <c r="AY1085" s="60"/>
      <c r="AZ1085" s="60"/>
      <c r="BA1085" s="58" t="n">
        <f aca="false">AVERAGE($E1081:$E1085)/AVERAGE($E1076:$E1085)-1</f>
        <v>-0.00596749895249504</v>
      </c>
      <c r="BB1085" s="59" t="n">
        <f aca="false">IF(ISNUMBER($BA1085),IF(OR($S1085&lt;=-0.03,$BA1085&lt;-0.003),0,IF(OR($S1085&lt;=-0.02,$BA1085&lt;0.01),50,100)),"")</f>
        <v>0</v>
      </c>
      <c r="BC1085" s="0" t="str">
        <f aca="false">IF(OR(COUNT($AZ1085)=0,COUNT($AZ1084)=0),"",IF(OR($AY1085/$AZ1084-1&lt;=-0.03,$AZ1085/$AZ1084-1&lt;=-0.045,IF(COUNT($AZ1076:$AZ1085)=10,AVERAGE($AZ1081:$AZ1085)/AVERAGE($AZ1076:$AZ1085)-1&lt;-0.01,FALSE())),0,IF(OR($AZ1085/$AZ1084-1&lt;=-0.02,IF(COUNT($AZ1076:$AZ1085)=10,AVERAGE($AZ1081:$AZ1085)/AVERAGE($AZ1076:$AZ1085)-1&lt;0.005,FALSE())),50,100)))</f>
        <v/>
      </c>
    </row>
    <row r="1086" customFormat="false" ht="15" hidden="false" customHeight="true" outlineLevel="0" collapsed="false">
      <c r="A1086" s="47" t="n">
        <v>1082</v>
      </c>
      <c r="B1086" s="48" t="n">
        <v>44126</v>
      </c>
      <c r="C1086" s="47" t="n">
        <v>2020</v>
      </c>
      <c r="D1086" s="49" t="s">
        <v>239</v>
      </c>
      <c r="E1086" s="50" t="n">
        <v>11662.91</v>
      </c>
      <c r="F1086" s="51" t="n">
        <v>0.182578</v>
      </c>
      <c r="G1086" s="51" t="n">
        <v>-0.060998</v>
      </c>
      <c r="H1086" s="52" t="n">
        <v>0.898</v>
      </c>
      <c r="I1086" s="53" t="n">
        <v>488</v>
      </c>
      <c r="J1086" s="47" t="s">
        <v>235</v>
      </c>
      <c r="K1086" s="54" t="n">
        <v>28.11</v>
      </c>
      <c r="L1086" s="55" t="n">
        <f aca="false">IF(COUNT(F1086)=0,50,IF(F1086&gt;=0,100,IF(F1086&gt;=-0.02,50,0)))</f>
        <v>100</v>
      </c>
      <c r="M1086" s="55" t="n">
        <f aca="false">IF(COUNT(G1086)=0,50,IF(G1086&gt;-0.06,100,IF(G1086&gt;-0.15,50,0)))</f>
        <v>50</v>
      </c>
      <c r="N1086" s="55" t="n">
        <f aca="false">IF(COUNT(H1086)=0,50,IF(H1086&gt;=0.6,100,IF(H1086&gt;=0.4,50,0)))</f>
        <v>100</v>
      </c>
      <c r="O1086" s="55" t="n">
        <f aca="false">IF(COUNT(I1086)=0,50,IF(J1086="proxy_vix",50,IF(I1086&lt;350,100,IF(I1086&lt;=450,50,0))))</f>
        <v>0</v>
      </c>
      <c r="P1086" s="55" t="n">
        <f aca="false">IF(COUNT(K1086)=0,50,IF(K1086&lt;20,100,IF(K1086&lt;=25,50,0)))</f>
        <v>0</v>
      </c>
      <c r="Q1086" s="54"/>
      <c r="R1086" s="47"/>
      <c r="S1086" s="51" t="n">
        <f aca="false">$E1086/$E1085-1</f>
        <v>-0.000210880580727491</v>
      </c>
      <c r="T1086" s="56" t="n">
        <f aca="false">$K1086/$K1085-1</f>
        <v>-0.018848167539267</v>
      </c>
      <c r="V1086" s="57"/>
      <c r="W1086" s="57"/>
      <c r="Y1086" s="1" t="str">
        <f aca="false">IF(AX1086&gt;=70,"EASY",IF(AX1086&gt;40,"UNCERTAIN","HARD"))</f>
        <v>UNCERTAIN</v>
      </c>
      <c r="AA1086" s="58" t="n">
        <f aca="false">IF($A1086&lt;200,"",AVERAGE($E1037:$E1086)/AVERAGE($E887:$E1086)-1)</f>
        <v>0.167374881369286</v>
      </c>
      <c r="AB1086" s="59" t="n">
        <f aca="false">LOOKUP($B1086,07_L1政策步階!$A$4:$A$14,07_L1政策步階!$C$4:$C$14)</f>
        <v>1</v>
      </c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9" t="n">
        <f aca="false">IF(ISNUMBER($AA1086),IF($AA1086&gt;=0.005,100,IF($AA1086&gt;=-0.015,50,0)),"")</f>
        <v>100</v>
      </c>
      <c r="AM1086" s="59" t="n">
        <f aca="false">IF(ISNUMBER($AB1086),IF($AB1086=1,100,IF($AB1086=0,50,0)),"")</f>
        <v>100</v>
      </c>
      <c r="AN1086" s="0" t="str">
        <f aca="false">IF(ISNUMBER($AC1086),IF($AC1086&gt;=0.001,100,IF($AC1086&gt;=-0.003,50,0)),"")</f>
        <v/>
      </c>
      <c r="AO1086" s="0" t="str">
        <f aca="false">IF(ISNUMBER($AD1086),IF($AD1086&gt;=0.04,100,IF($AD1086&gt;=0,50,0)),"")</f>
        <v/>
      </c>
      <c r="AP1086" s="0" t="str">
        <f aca="false">IF(ISNUMBER($AE1086),IF($AE1086&gt;=25,100,IF($AE1086&gt;=-75,50,0)),"")</f>
        <v/>
      </c>
      <c r="AQ1086" s="0" t="str">
        <f aca="false">IF(ISNUMBER($AF1086),IF($AF1086&gt;0,100,IF($AF1086&gt;=-50,50,0)),"")</f>
        <v/>
      </c>
      <c r="AR1086" s="0" t="str">
        <f aca="false">IF(ISNUMBER($AG1086),IF($AG1086=1,100,IF($AG1086=0,50,0)),"")</f>
        <v/>
      </c>
      <c r="AS1086" s="0" t="str">
        <f aca="false">IF(ISNUMBER($AH1086),IF($AH1086&lt;0,100,IF($AH1086&lt;=20,50,0)),"")</f>
        <v/>
      </c>
      <c r="AT1086" s="0" t="str">
        <f aca="false">IF(ISNUMBER($AI1086),IF($AI1086&lt;0.95,100,IF($AI1086&lt;=1,50,0)),"")</f>
        <v/>
      </c>
      <c r="AU1086" s="0" t="str">
        <f aca="false">IF(ISNUMBER($AJ1086),IF($AJ1086&lt;30,0,IF($AJ1086&lt;40,50,IF($AJ1086&lt;=90,100,50))),"")</f>
        <v/>
      </c>
      <c r="AV1086" s="0" t="str">
        <f aca="false">IF(ISNUMBER($AK1086),IF($AK1086&gt;-0.2,100,IF($AK1086&gt;=-0.4,50,0)),"")</f>
        <v/>
      </c>
      <c r="AW1086" s="59" t="n">
        <f aca="false">01_指標庫!$H$4*ISNUMBER($F1086)+01_指標庫!$H$5*ISNUMBER($AA1086)+01_指標庫!$H$6*ISNUMBER($G1086)+01_指標庫!$H$7*ISNUMBER($H1086)+01_指標庫!$H$8*ISNUMBER($AF1086)+01_指標庫!$H$9*ISNUMBER($AG1086)+01_指標庫!$H$10*ISNUMBER($AB1086)+01_指標庫!$H$11*ISNUMBER($AC1086)+01_指標庫!$H$12*ISNUMBER($AD1086)+01_指標庫!$H$13*ISNUMBER($AE1086)+01_指標庫!$H$14*ISNUMBER($I1086)+01_指標庫!$H$15*ISNUMBER($AH1086)+01_指標庫!$H$16*ISNUMBER($K1086)+01_指標庫!$H$17*ISNUMBER($AI1086)+01_指標庫!$H$18*ISNUMBER($AJ1086)+01_指標庫!$H$19*ISNUMBER($AK1086)+01_指標庫!$H$20*ISNUMBER($BB1086)+01_指標庫!$H$21*ISNUMBER($BC1086)</f>
        <v>51</v>
      </c>
      <c r="AX1086" s="59" t="n">
        <f aca="false">IF(AW1086=0,50,ROUND((01_指標庫!$H$4*IF(ISNUMBER($F1086),L1086,0)+01_指標庫!$H$5*IF(ISNUMBER($AA1086),AL1086,0)+01_指標庫!$H$6*IF(ISNUMBER($G1086),M1086,0)+01_指標庫!$H$7*IF(ISNUMBER($H1086),N1086,0)+01_指標庫!$H$8*IF(ISNUMBER($AF1086),AQ1086,0)+01_指標庫!$H$9*IF(ISNUMBER($AG1086),AR1086,0)+01_指標庫!$H$10*IF(ISNUMBER($AB1086),AM1086,0)+01_指標庫!$H$11*IF(ISNUMBER($AC1086),AN1086,0)+01_指標庫!$H$12*IF(ISNUMBER($AD1086),AO1086,0)+01_指標庫!$H$13*IF(ISNUMBER($AE1086),AP1086,0)+01_指標庫!$H$14*IF(ISNUMBER($I1086),O1086,0)+01_指標庫!$H$15*IF(ISNUMBER($AH1086),AS1086,0)+01_指標庫!$H$16*IF(ISNUMBER($K1086),P1086,0)+01_指標庫!$H$17*IF(ISNUMBER($AI1086),AT1086,0)+01_指標庫!$H$18*IF(ISNUMBER($AJ1086),AU1086,0)+01_指標庫!$H$19*IF(ISNUMBER($AK1086),AV1086,0)+01_指標庫!$H$20*IF(ISNUMBER($BB1086),BB1086,0)+01_指標庫!$H$21*IF(ISNUMBER($BC1086),BC1086,0))/AW1086,1))</f>
        <v>52.9</v>
      </c>
      <c r="AY1086" s="60"/>
      <c r="AZ1086" s="60"/>
      <c r="BA1086" s="58" t="n">
        <f aca="false">AVERAGE($E1082:$E1086)/AVERAGE($E1077:$E1086)-1</f>
        <v>-0.0108935460715273</v>
      </c>
      <c r="BB1086" s="59" t="n">
        <f aca="false">IF(ISNUMBER($BA1086),IF(OR($S1086&lt;=-0.03,$BA1086&lt;-0.003),0,IF(OR($S1086&lt;=-0.02,$BA1086&lt;0.01),50,100)),"")</f>
        <v>0</v>
      </c>
      <c r="BC1086" s="0" t="str">
        <f aca="false">IF(OR(COUNT($AZ1086)=0,COUNT($AZ1085)=0),"",IF(OR($AY1086/$AZ1085-1&lt;=-0.03,$AZ1086/$AZ1085-1&lt;=-0.045,IF(COUNT($AZ1077:$AZ1086)=10,AVERAGE($AZ1082:$AZ1086)/AVERAGE($AZ1077:$AZ1086)-1&lt;-0.01,FALSE())),0,IF(OR($AZ1086/$AZ1085-1&lt;=-0.02,IF(COUNT($AZ1077:$AZ1086)=10,AVERAGE($AZ1082:$AZ1086)/AVERAGE($AZ1077:$AZ1086)-1&lt;0.005,FALSE())),50,100)))</f>
        <v/>
      </c>
    </row>
    <row r="1087" customFormat="false" ht="15" hidden="false" customHeight="true" outlineLevel="0" collapsed="false">
      <c r="A1087" s="47" t="n">
        <v>1083</v>
      </c>
      <c r="B1087" s="48" t="n">
        <v>44127</v>
      </c>
      <c r="C1087" s="47" t="n">
        <v>2020</v>
      </c>
      <c r="D1087" s="49" t="s">
        <v>234</v>
      </c>
      <c r="E1087" s="50" t="n">
        <v>11692.57</v>
      </c>
      <c r="F1087" s="51" t="n">
        <v>0.183963</v>
      </c>
      <c r="G1087" s="51" t="n">
        <v>-0.05861</v>
      </c>
      <c r="H1087" s="52" t="n">
        <v>0.9184</v>
      </c>
      <c r="I1087" s="53" t="n">
        <v>487</v>
      </c>
      <c r="J1087" s="47" t="s">
        <v>235</v>
      </c>
      <c r="K1087" s="54" t="n">
        <v>27.55</v>
      </c>
      <c r="L1087" s="55" t="n">
        <f aca="false">IF(COUNT(F1087)=0,50,IF(F1087&gt;=0,100,IF(F1087&gt;=-0.02,50,0)))</f>
        <v>100</v>
      </c>
      <c r="M1087" s="55" t="n">
        <f aca="false">IF(COUNT(G1087)=0,50,IF(G1087&gt;-0.06,100,IF(G1087&gt;-0.15,50,0)))</f>
        <v>100</v>
      </c>
      <c r="N1087" s="55" t="n">
        <f aca="false">IF(COUNT(H1087)=0,50,IF(H1087&gt;=0.6,100,IF(H1087&gt;=0.4,50,0)))</f>
        <v>100</v>
      </c>
      <c r="O1087" s="55" t="n">
        <f aca="false">IF(COUNT(I1087)=0,50,IF(J1087="proxy_vix",50,IF(I1087&lt;350,100,IF(I1087&lt;=450,50,0))))</f>
        <v>0</v>
      </c>
      <c r="P1087" s="55" t="n">
        <f aca="false">IF(COUNT(K1087)=0,50,IF(K1087&lt;20,100,IF(K1087&lt;=25,50,0)))</f>
        <v>0</v>
      </c>
      <c r="Q1087" s="54"/>
      <c r="R1087" s="47"/>
      <c r="S1087" s="51" t="n">
        <f aca="false">$E1087/$E1086-1</f>
        <v>0.00254310459396501</v>
      </c>
      <c r="T1087" s="56" t="n">
        <f aca="false">$K1087/$K1086-1</f>
        <v>-0.0199217360369974</v>
      </c>
      <c r="V1087" s="57"/>
      <c r="W1087" s="57"/>
      <c r="Y1087" s="1" t="str">
        <f aca="false">IF(AX1087&gt;=70,"EASY",IF(AX1087&gt;40,"UNCERTAIN","HARD"))</f>
        <v>UNCERTAIN</v>
      </c>
      <c r="AA1087" s="58" t="n">
        <f aca="false">IF($A1087&lt;200,"",AVERAGE($E1038:$E1087)/AVERAGE($E888:$E1087)-1)</f>
        <v>0.166818700918199</v>
      </c>
      <c r="AB1087" s="59" t="n">
        <f aca="false">LOOKUP($B1087,07_L1政策步階!$A$4:$A$14,07_L1政策步階!$C$4:$C$14)</f>
        <v>1</v>
      </c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9" t="n">
        <f aca="false">IF(ISNUMBER($AA1087),IF($AA1087&gt;=0.005,100,IF($AA1087&gt;=-0.015,50,0)),"")</f>
        <v>100</v>
      </c>
      <c r="AM1087" s="59" t="n">
        <f aca="false">IF(ISNUMBER($AB1087),IF($AB1087=1,100,IF($AB1087=0,50,0)),"")</f>
        <v>100</v>
      </c>
      <c r="AN1087" s="0" t="str">
        <f aca="false">IF(ISNUMBER($AC1087),IF($AC1087&gt;=0.001,100,IF($AC1087&gt;=-0.003,50,0)),"")</f>
        <v/>
      </c>
      <c r="AO1087" s="0" t="str">
        <f aca="false">IF(ISNUMBER($AD1087),IF($AD1087&gt;=0.04,100,IF($AD1087&gt;=0,50,0)),"")</f>
        <v/>
      </c>
      <c r="AP1087" s="0" t="str">
        <f aca="false">IF(ISNUMBER($AE1087),IF($AE1087&gt;=25,100,IF($AE1087&gt;=-75,50,0)),"")</f>
        <v/>
      </c>
      <c r="AQ1087" s="0" t="str">
        <f aca="false">IF(ISNUMBER($AF1087),IF($AF1087&gt;0,100,IF($AF1087&gt;=-50,50,0)),"")</f>
        <v/>
      </c>
      <c r="AR1087" s="0" t="str">
        <f aca="false">IF(ISNUMBER($AG1087),IF($AG1087=1,100,IF($AG1087=0,50,0)),"")</f>
        <v/>
      </c>
      <c r="AS1087" s="0" t="str">
        <f aca="false">IF(ISNUMBER($AH1087),IF($AH1087&lt;0,100,IF($AH1087&lt;=20,50,0)),"")</f>
        <v/>
      </c>
      <c r="AT1087" s="0" t="str">
        <f aca="false">IF(ISNUMBER($AI1087),IF($AI1087&lt;0.95,100,IF($AI1087&lt;=1,50,0)),"")</f>
        <v/>
      </c>
      <c r="AU1087" s="0" t="str">
        <f aca="false">IF(ISNUMBER($AJ1087),IF($AJ1087&lt;30,0,IF($AJ1087&lt;40,50,IF($AJ1087&lt;=90,100,50))),"")</f>
        <v/>
      </c>
      <c r="AV1087" s="0" t="str">
        <f aca="false">IF(ISNUMBER($AK1087),IF($AK1087&gt;-0.2,100,IF($AK1087&gt;=-0.4,50,0)),"")</f>
        <v/>
      </c>
      <c r="AW1087" s="59" t="n">
        <f aca="false">01_指標庫!$H$4*ISNUMBER($F1087)+01_指標庫!$H$5*ISNUMBER($AA1087)+01_指標庫!$H$6*ISNUMBER($G1087)+01_指標庫!$H$7*ISNUMBER($H1087)+01_指標庫!$H$8*ISNUMBER($AF1087)+01_指標庫!$H$9*ISNUMBER($AG1087)+01_指標庫!$H$10*ISNUMBER($AB1087)+01_指標庫!$H$11*ISNUMBER($AC1087)+01_指標庫!$H$12*ISNUMBER($AD1087)+01_指標庫!$H$13*ISNUMBER($AE1087)+01_指標庫!$H$14*ISNUMBER($I1087)+01_指標庫!$H$15*ISNUMBER($AH1087)+01_指標庫!$H$16*ISNUMBER($K1087)+01_指標庫!$H$17*ISNUMBER($AI1087)+01_指標庫!$H$18*ISNUMBER($AJ1087)+01_指標庫!$H$19*ISNUMBER($AK1087)+01_指標庫!$H$20*ISNUMBER($BB1087)+01_指標庫!$H$21*ISNUMBER($BC1087)</f>
        <v>51</v>
      </c>
      <c r="AX1087" s="59" t="n">
        <f aca="false">IF(AW1087=0,50,ROUND((01_指標庫!$H$4*IF(ISNUMBER($F1087),L1087,0)+01_指標庫!$H$5*IF(ISNUMBER($AA1087),AL1087,0)+01_指標庫!$H$6*IF(ISNUMBER($G1087),M1087,0)+01_指標庫!$H$7*IF(ISNUMBER($H1087),N1087,0)+01_指標庫!$H$8*IF(ISNUMBER($AF1087),AQ1087,0)+01_指標庫!$H$9*IF(ISNUMBER($AG1087),AR1087,0)+01_指標庫!$H$10*IF(ISNUMBER($AB1087),AM1087,0)+01_指標庫!$H$11*IF(ISNUMBER($AC1087),AN1087,0)+01_指標庫!$H$12*IF(ISNUMBER($AD1087),AO1087,0)+01_指標庫!$H$13*IF(ISNUMBER($AE1087),AP1087,0)+01_指標庫!$H$14*IF(ISNUMBER($I1087),O1087,0)+01_指標庫!$H$15*IF(ISNUMBER($AH1087),AS1087,0)+01_指標庫!$H$16*IF(ISNUMBER($K1087),P1087,0)+01_指標庫!$H$17*IF(ISNUMBER($AI1087),AT1087,0)+01_指標庫!$H$18*IF(ISNUMBER($AJ1087),AU1087,0)+01_指標庫!$H$19*IF(ISNUMBER($AK1087),AV1087,0)+01_指標庫!$H$20*IF(ISNUMBER($BB1087),BB1087,0)+01_指標庫!$H$21*IF(ISNUMBER($BC1087),BC1087,0))/AW1087,1))</f>
        <v>60.8</v>
      </c>
      <c r="AY1087" s="60"/>
      <c r="AZ1087" s="60"/>
      <c r="BA1087" s="58" t="n">
        <f aca="false">AVERAGE($E1083:$E1087)/AVERAGE($E1078:$E1087)-1</f>
        <v>-0.013314736195964</v>
      </c>
      <c r="BB1087" s="59" t="n">
        <f aca="false">IF(ISNUMBER($BA1087),IF(OR($S1087&lt;=-0.03,$BA1087&lt;-0.003),0,IF(OR($S1087&lt;=-0.02,$BA1087&lt;0.01),50,100)),"")</f>
        <v>0</v>
      </c>
      <c r="BC1087" s="0" t="str">
        <f aca="false">IF(OR(COUNT($AZ1087)=0,COUNT($AZ1086)=0),"",IF(OR($AY1087/$AZ1086-1&lt;=-0.03,$AZ1087/$AZ1086-1&lt;=-0.045,IF(COUNT($AZ1078:$AZ1087)=10,AVERAGE($AZ1083:$AZ1087)/AVERAGE($AZ1078:$AZ1087)-1&lt;-0.01,FALSE())),0,IF(OR($AZ1087/$AZ1086-1&lt;=-0.02,IF(COUNT($AZ1078:$AZ1087)=10,AVERAGE($AZ1083:$AZ1087)/AVERAGE($AZ1078:$AZ1087)-1&lt;0.005,FALSE())),50,100)))</f>
        <v/>
      </c>
    </row>
    <row r="1088" customFormat="false" ht="15" hidden="false" customHeight="true" outlineLevel="0" collapsed="false">
      <c r="A1088" s="47" t="n">
        <v>1084</v>
      </c>
      <c r="B1088" s="48" t="n">
        <v>44130</v>
      </c>
      <c r="C1088" s="47" t="n">
        <v>2020</v>
      </c>
      <c r="D1088" s="49" t="s">
        <v>236</v>
      </c>
      <c r="E1088" s="50" t="n">
        <v>11504.52</v>
      </c>
      <c r="F1088" s="51" t="n">
        <v>0.163427</v>
      </c>
      <c r="G1088" s="51" t="n">
        <v>-0.07375</v>
      </c>
      <c r="H1088" s="52" t="n">
        <v>0.8776</v>
      </c>
      <c r="I1088" s="53" t="n">
        <v>503</v>
      </c>
      <c r="J1088" s="47" t="s">
        <v>235</v>
      </c>
      <c r="K1088" s="54" t="n">
        <v>32.46</v>
      </c>
      <c r="L1088" s="55" t="n">
        <f aca="false">IF(COUNT(F1088)=0,50,IF(F1088&gt;=0,100,IF(F1088&gt;=-0.02,50,0)))</f>
        <v>100</v>
      </c>
      <c r="M1088" s="55" t="n">
        <f aca="false">IF(COUNT(G1088)=0,50,IF(G1088&gt;-0.06,100,IF(G1088&gt;-0.15,50,0)))</f>
        <v>50</v>
      </c>
      <c r="N1088" s="55" t="n">
        <f aca="false">IF(COUNT(H1088)=0,50,IF(H1088&gt;=0.6,100,IF(H1088&gt;=0.4,50,0)))</f>
        <v>100</v>
      </c>
      <c r="O1088" s="55" t="n">
        <f aca="false">IF(COUNT(I1088)=0,50,IF(J1088="proxy_vix",50,IF(I1088&lt;350,100,IF(I1088&lt;=450,50,0))))</f>
        <v>0</v>
      </c>
      <c r="P1088" s="55" t="n">
        <f aca="false">IF(COUNT(K1088)=0,50,IF(K1088&lt;20,100,IF(K1088&lt;=25,50,0)))</f>
        <v>0</v>
      </c>
      <c r="Q1088" s="54"/>
      <c r="R1088" s="47"/>
      <c r="S1088" s="51" t="n">
        <f aca="false">$E1088/$E1087-1</f>
        <v>-0.0160828628778787</v>
      </c>
      <c r="T1088" s="56" t="n">
        <f aca="false">$K1088/$K1087-1</f>
        <v>0.178221415607986</v>
      </c>
      <c r="V1088" s="57"/>
      <c r="W1088" s="57"/>
      <c r="Y1088" s="1" t="str">
        <f aca="false">IF(AX1088&gt;=70,"EASY",IF(AX1088&gt;40,"UNCERTAIN","HARD"))</f>
        <v>UNCERTAIN</v>
      </c>
      <c r="AA1088" s="58" t="n">
        <f aca="false">IF($A1088&lt;200,"",AVERAGE($E1039:$E1088)/AVERAGE($E889:$E1088)-1)</f>
        <v>0.166009190280607</v>
      </c>
      <c r="AB1088" s="59" t="n">
        <f aca="false">LOOKUP($B1088,07_L1政策步階!$A$4:$A$14,07_L1政策步階!$C$4:$C$14)</f>
        <v>1</v>
      </c>
      <c r="AC1088" s="57"/>
      <c r="AD1088" s="57"/>
      <c r="AE1088" s="57"/>
      <c r="AF1088" s="57"/>
      <c r="AG1088" s="57"/>
      <c r="AH1088" s="57"/>
      <c r="AI1088" s="57"/>
      <c r="AJ1088" s="57"/>
      <c r="AK1088" s="57"/>
      <c r="AL1088" s="59" t="n">
        <f aca="false">IF(ISNUMBER($AA1088),IF($AA1088&gt;=0.005,100,IF($AA1088&gt;=-0.015,50,0)),"")</f>
        <v>100</v>
      </c>
      <c r="AM1088" s="59" t="n">
        <f aca="false">IF(ISNUMBER($AB1088),IF($AB1088=1,100,IF($AB1088=0,50,0)),"")</f>
        <v>100</v>
      </c>
      <c r="AN1088" s="0" t="str">
        <f aca="false">IF(ISNUMBER($AC1088),IF($AC1088&gt;=0.001,100,IF($AC1088&gt;=-0.003,50,0)),"")</f>
        <v/>
      </c>
      <c r="AO1088" s="0" t="str">
        <f aca="false">IF(ISNUMBER($AD1088),IF($AD1088&gt;=0.04,100,IF($AD1088&gt;=0,50,0)),"")</f>
        <v/>
      </c>
      <c r="AP1088" s="0" t="str">
        <f aca="false">IF(ISNUMBER($AE1088),IF($AE1088&gt;=25,100,IF($AE1088&gt;=-75,50,0)),"")</f>
        <v/>
      </c>
      <c r="AQ1088" s="0" t="str">
        <f aca="false">IF(ISNUMBER($AF1088),IF($AF1088&gt;0,100,IF($AF1088&gt;=-50,50,0)),"")</f>
        <v/>
      </c>
      <c r="AR1088" s="0" t="str">
        <f aca="false">IF(ISNUMBER($AG1088),IF($AG1088=1,100,IF($AG1088=0,50,0)),"")</f>
        <v/>
      </c>
      <c r="AS1088" s="0" t="str">
        <f aca="false">IF(ISNUMBER($AH1088),IF($AH1088&lt;0,100,IF($AH1088&lt;=20,50,0)),"")</f>
        <v/>
      </c>
      <c r="AT1088" s="0" t="str">
        <f aca="false">IF(ISNUMBER($AI1088),IF($AI1088&lt;0.95,100,IF($AI1088&lt;=1,50,0)),"")</f>
        <v/>
      </c>
      <c r="AU1088" s="0" t="str">
        <f aca="false">IF(ISNUMBER($AJ1088),IF($AJ1088&lt;30,0,IF($AJ1088&lt;40,50,IF($AJ1088&lt;=90,100,50))),"")</f>
        <v/>
      </c>
      <c r="AV1088" s="0" t="str">
        <f aca="false">IF(ISNUMBER($AK1088),IF($AK1088&gt;-0.2,100,IF($AK1088&gt;=-0.4,50,0)),"")</f>
        <v/>
      </c>
      <c r="AW1088" s="59" t="n">
        <f aca="false">01_指標庫!$H$4*ISNUMBER($F1088)+01_指標庫!$H$5*ISNUMBER($AA1088)+01_指標庫!$H$6*ISNUMBER($G1088)+01_指標庫!$H$7*ISNUMBER($H1088)+01_指標庫!$H$8*ISNUMBER($AF1088)+01_指標庫!$H$9*ISNUMBER($AG1088)+01_指標庫!$H$10*ISNUMBER($AB1088)+01_指標庫!$H$11*ISNUMBER($AC1088)+01_指標庫!$H$12*ISNUMBER($AD1088)+01_指標庫!$H$13*ISNUMBER($AE1088)+01_指標庫!$H$14*ISNUMBER($I1088)+01_指標庫!$H$15*ISNUMBER($AH1088)+01_指標庫!$H$16*ISNUMBER($K1088)+01_指標庫!$H$17*ISNUMBER($AI1088)+01_指標庫!$H$18*ISNUMBER($AJ1088)+01_指標庫!$H$19*ISNUMBER($AK1088)+01_指標庫!$H$20*ISNUMBER($BB1088)+01_指標庫!$H$21*ISNUMBER($BC1088)</f>
        <v>51</v>
      </c>
      <c r="AX1088" s="59" t="n">
        <f aca="false">IF(AW1088=0,50,ROUND((01_指標庫!$H$4*IF(ISNUMBER($F1088),L1088,0)+01_指標庫!$H$5*IF(ISNUMBER($AA1088),AL1088,0)+01_指標庫!$H$6*IF(ISNUMBER($G1088),M1088,0)+01_指標庫!$H$7*IF(ISNUMBER($H1088),N1088,0)+01_指標庫!$H$8*IF(ISNUMBER($AF1088),AQ1088,0)+01_指標庫!$H$9*IF(ISNUMBER($AG1088),AR1088,0)+01_指標庫!$H$10*IF(ISNUMBER($AB1088),AM1088,0)+01_指標庫!$H$11*IF(ISNUMBER($AC1088),AN1088,0)+01_指標庫!$H$12*IF(ISNUMBER($AD1088),AO1088,0)+01_指標庫!$H$13*IF(ISNUMBER($AE1088),AP1088,0)+01_指標庫!$H$14*IF(ISNUMBER($I1088),O1088,0)+01_指標庫!$H$15*IF(ISNUMBER($AH1088),AS1088,0)+01_指標庫!$H$16*IF(ISNUMBER($K1088),P1088,0)+01_指標庫!$H$17*IF(ISNUMBER($AI1088),AT1088,0)+01_指標庫!$H$18*IF(ISNUMBER($AJ1088),AU1088,0)+01_指標庫!$H$19*IF(ISNUMBER($AK1088),AV1088,0)+01_指標庫!$H$20*IF(ISNUMBER($BB1088),BB1088,0)+01_指標庫!$H$21*IF(ISNUMBER($BC1088),BC1088,0))/AW1088,1))</f>
        <v>52.9</v>
      </c>
      <c r="AY1088" s="60"/>
      <c r="AZ1088" s="60"/>
      <c r="BA1088" s="58" t="n">
        <f aca="false">AVERAGE($E1084:$E1088)/AVERAGE($E1079:$E1088)-1</f>
        <v>-0.010627602324489</v>
      </c>
      <c r="BB1088" s="59" t="n">
        <f aca="false">IF(ISNUMBER($BA1088),IF(OR($S1088&lt;=-0.03,$BA1088&lt;-0.003),0,IF(OR($S1088&lt;=-0.02,$BA1088&lt;0.01),50,100)),"")</f>
        <v>0</v>
      </c>
      <c r="BC1088" s="0" t="str">
        <f aca="false">IF(OR(COUNT($AZ1088)=0,COUNT($AZ1087)=0),"",IF(OR($AY1088/$AZ1087-1&lt;=-0.03,$AZ1088/$AZ1087-1&lt;=-0.045,IF(COUNT($AZ1079:$AZ1088)=10,AVERAGE($AZ1084:$AZ1088)/AVERAGE($AZ1079:$AZ1088)-1&lt;-0.01,FALSE())),0,IF(OR($AZ1088/$AZ1087-1&lt;=-0.02,IF(COUNT($AZ1079:$AZ1088)=10,AVERAGE($AZ1084:$AZ1088)/AVERAGE($AZ1079:$AZ1088)-1&lt;0.005,FALSE())),50,100)))</f>
        <v/>
      </c>
    </row>
    <row r="1089" customFormat="false" ht="15" hidden="false" customHeight="true" outlineLevel="0" collapsed="false">
      <c r="A1089" s="47" t="n">
        <v>1085</v>
      </c>
      <c r="B1089" s="48" t="n">
        <v>44131</v>
      </c>
      <c r="C1089" s="47" t="n">
        <v>2020</v>
      </c>
      <c r="D1089" s="49" t="s">
        <v>237</v>
      </c>
      <c r="E1089" s="50" t="n">
        <v>11598.95</v>
      </c>
      <c r="F1089" s="51" t="n">
        <v>0.171478</v>
      </c>
      <c r="G1089" s="51" t="n">
        <v>-0.066148</v>
      </c>
      <c r="H1089" s="52" t="n">
        <v>0.8776</v>
      </c>
      <c r="I1089" s="53" t="n">
        <v>506</v>
      </c>
      <c r="J1089" s="47" t="s">
        <v>235</v>
      </c>
      <c r="K1089" s="54" t="n">
        <v>33.35</v>
      </c>
      <c r="L1089" s="55" t="n">
        <f aca="false">IF(COUNT(F1089)=0,50,IF(F1089&gt;=0,100,IF(F1089&gt;=-0.02,50,0)))</f>
        <v>100</v>
      </c>
      <c r="M1089" s="55" t="n">
        <f aca="false">IF(COUNT(G1089)=0,50,IF(G1089&gt;-0.06,100,IF(G1089&gt;-0.15,50,0)))</f>
        <v>50</v>
      </c>
      <c r="N1089" s="55" t="n">
        <f aca="false">IF(COUNT(H1089)=0,50,IF(H1089&gt;=0.6,100,IF(H1089&gt;=0.4,50,0)))</f>
        <v>100</v>
      </c>
      <c r="O1089" s="55" t="n">
        <f aca="false">IF(COUNT(I1089)=0,50,IF(J1089="proxy_vix",50,IF(I1089&lt;350,100,IF(I1089&lt;=450,50,0))))</f>
        <v>0</v>
      </c>
      <c r="P1089" s="55" t="n">
        <f aca="false">IF(COUNT(K1089)=0,50,IF(K1089&lt;20,100,IF(K1089&lt;=25,50,0)))</f>
        <v>0</v>
      </c>
      <c r="Q1089" s="54"/>
      <c r="R1089" s="47"/>
      <c r="S1089" s="51" t="n">
        <f aca="false">$E1089/$E1088-1</f>
        <v>0.00820807821621417</v>
      </c>
      <c r="T1089" s="56" t="n">
        <f aca="false">$K1089/$K1088-1</f>
        <v>0.0274183610597658</v>
      </c>
      <c r="V1089" s="57"/>
      <c r="W1089" s="57"/>
      <c r="Y1089" s="1" t="str">
        <f aca="false">IF(AX1089&gt;=70,"EASY",IF(AX1089&gt;40,"UNCERTAIN","HARD"))</f>
        <v>UNCERTAIN</v>
      </c>
      <c r="AA1089" s="58" t="n">
        <f aca="false">IF($A1089&lt;200,"",AVERAGE($E1040:$E1089)/AVERAGE($E890:$E1089)-1)</f>
        <v>0.165147418637962</v>
      </c>
      <c r="AB1089" s="59" t="n">
        <f aca="false">LOOKUP($B1089,07_L1政策步階!$A$4:$A$14,07_L1政策步階!$C$4:$C$14)</f>
        <v>1</v>
      </c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9" t="n">
        <f aca="false">IF(ISNUMBER($AA1089),IF($AA1089&gt;=0.005,100,IF($AA1089&gt;=-0.015,50,0)),"")</f>
        <v>100</v>
      </c>
      <c r="AM1089" s="59" t="n">
        <f aca="false">IF(ISNUMBER($AB1089),IF($AB1089=1,100,IF($AB1089=0,50,0)),"")</f>
        <v>100</v>
      </c>
      <c r="AN1089" s="0" t="str">
        <f aca="false">IF(ISNUMBER($AC1089),IF($AC1089&gt;=0.001,100,IF($AC1089&gt;=-0.003,50,0)),"")</f>
        <v/>
      </c>
      <c r="AO1089" s="0" t="str">
        <f aca="false">IF(ISNUMBER($AD1089),IF($AD1089&gt;=0.04,100,IF($AD1089&gt;=0,50,0)),"")</f>
        <v/>
      </c>
      <c r="AP1089" s="0" t="str">
        <f aca="false">IF(ISNUMBER($AE1089),IF($AE1089&gt;=25,100,IF($AE1089&gt;=-75,50,0)),"")</f>
        <v/>
      </c>
      <c r="AQ1089" s="0" t="str">
        <f aca="false">IF(ISNUMBER($AF1089),IF($AF1089&gt;0,100,IF($AF1089&gt;=-50,50,0)),"")</f>
        <v/>
      </c>
      <c r="AR1089" s="0" t="str">
        <f aca="false">IF(ISNUMBER($AG1089),IF($AG1089=1,100,IF($AG1089=0,50,0)),"")</f>
        <v/>
      </c>
      <c r="AS1089" s="0" t="str">
        <f aca="false">IF(ISNUMBER($AH1089),IF($AH1089&lt;0,100,IF($AH1089&lt;=20,50,0)),"")</f>
        <v/>
      </c>
      <c r="AT1089" s="0" t="str">
        <f aca="false">IF(ISNUMBER($AI1089),IF($AI1089&lt;0.95,100,IF($AI1089&lt;=1,50,0)),"")</f>
        <v/>
      </c>
      <c r="AU1089" s="0" t="str">
        <f aca="false">IF(ISNUMBER($AJ1089),IF($AJ1089&lt;30,0,IF($AJ1089&lt;40,50,IF($AJ1089&lt;=90,100,50))),"")</f>
        <v/>
      </c>
      <c r="AV1089" s="0" t="str">
        <f aca="false">IF(ISNUMBER($AK1089),IF($AK1089&gt;-0.2,100,IF($AK1089&gt;=-0.4,50,0)),"")</f>
        <v/>
      </c>
      <c r="AW1089" s="59" t="n">
        <f aca="false">01_指標庫!$H$4*ISNUMBER($F1089)+01_指標庫!$H$5*ISNUMBER($AA1089)+01_指標庫!$H$6*ISNUMBER($G1089)+01_指標庫!$H$7*ISNUMBER($H1089)+01_指標庫!$H$8*ISNUMBER($AF1089)+01_指標庫!$H$9*ISNUMBER($AG1089)+01_指標庫!$H$10*ISNUMBER($AB1089)+01_指標庫!$H$11*ISNUMBER($AC1089)+01_指標庫!$H$12*ISNUMBER($AD1089)+01_指標庫!$H$13*ISNUMBER($AE1089)+01_指標庫!$H$14*ISNUMBER($I1089)+01_指標庫!$H$15*ISNUMBER($AH1089)+01_指標庫!$H$16*ISNUMBER($K1089)+01_指標庫!$H$17*ISNUMBER($AI1089)+01_指標庫!$H$18*ISNUMBER($AJ1089)+01_指標庫!$H$19*ISNUMBER($AK1089)+01_指標庫!$H$20*ISNUMBER($BB1089)+01_指標庫!$H$21*ISNUMBER($BC1089)</f>
        <v>51</v>
      </c>
      <c r="AX1089" s="59" t="n">
        <f aca="false">IF(AW1089=0,50,ROUND((01_指標庫!$H$4*IF(ISNUMBER($F1089),L1089,0)+01_指標庫!$H$5*IF(ISNUMBER($AA1089),AL1089,0)+01_指標庫!$H$6*IF(ISNUMBER($G1089),M1089,0)+01_指標庫!$H$7*IF(ISNUMBER($H1089),N1089,0)+01_指標庫!$H$8*IF(ISNUMBER($AF1089),AQ1089,0)+01_指標庫!$H$9*IF(ISNUMBER($AG1089),AR1089,0)+01_指標庫!$H$10*IF(ISNUMBER($AB1089),AM1089,0)+01_指標庫!$H$11*IF(ISNUMBER($AC1089),AN1089,0)+01_指標庫!$H$12*IF(ISNUMBER($AD1089),AO1089,0)+01_指標庫!$H$13*IF(ISNUMBER($AE1089),AP1089,0)+01_指標庫!$H$14*IF(ISNUMBER($I1089),O1089,0)+01_指標庫!$H$15*IF(ISNUMBER($AH1089),AS1089,0)+01_指標庫!$H$16*IF(ISNUMBER($K1089),P1089,0)+01_指標庫!$H$17*IF(ISNUMBER($AI1089),AT1089,0)+01_指標庫!$H$18*IF(ISNUMBER($AJ1089),AU1089,0)+01_指標庫!$H$19*IF(ISNUMBER($AK1089),AV1089,0)+01_指標庫!$H$20*IF(ISNUMBER($BB1089),BB1089,0)+01_指標庫!$H$21*IF(ISNUMBER($BC1089),BC1089,0))/AW1089,1))</f>
        <v>52.9</v>
      </c>
      <c r="AY1089" s="60"/>
      <c r="AZ1089" s="60"/>
      <c r="BA1089" s="58" t="n">
        <f aca="false">AVERAGE($E1085:$E1089)/AVERAGE($E1080:$E1089)-1</f>
        <v>-0.0078855459479823</v>
      </c>
      <c r="BB1089" s="59" t="n">
        <f aca="false">IF(ISNUMBER($BA1089),IF(OR($S1089&lt;=-0.03,$BA1089&lt;-0.003),0,IF(OR($S1089&lt;=-0.02,$BA1089&lt;0.01),50,100)),"")</f>
        <v>0</v>
      </c>
      <c r="BC1089" s="0" t="str">
        <f aca="false">IF(OR(COUNT($AZ1089)=0,COUNT($AZ1088)=0),"",IF(OR($AY1089/$AZ1088-1&lt;=-0.03,$AZ1089/$AZ1088-1&lt;=-0.045,IF(COUNT($AZ1080:$AZ1089)=10,AVERAGE($AZ1085:$AZ1089)/AVERAGE($AZ1080:$AZ1089)-1&lt;-0.01,FALSE())),0,IF(OR($AZ1089/$AZ1088-1&lt;=-0.02,IF(COUNT($AZ1080:$AZ1089)=10,AVERAGE($AZ1085:$AZ1089)/AVERAGE($AZ1080:$AZ1089)-1&lt;0.005,FALSE())),50,100)))</f>
        <v/>
      </c>
    </row>
    <row r="1090" customFormat="false" ht="15" hidden="false" customHeight="true" outlineLevel="0" collapsed="false">
      <c r="A1090" s="47" t="n">
        <v>1086</v>
      </c>
      <c r="B1090" s="48" t="n">
        <v>44132</v>
      </c>
      <c r="C1090" s="47" t="n">
        <v>2020</v>
      </c>
      <c r="D1090" s="49" t="s">
        <v>238</v>
      </c>
      <c r="E1090" s="50" t="n">
        <v>11142.76</v>
      </c>
      <c r="F1090" s="51" t="n">
        <v>0.124206</v>
      </c>
      <c r="G1090" s="51" t="n">
        <v>-0.102876</v>
      </c>
      <c r="H1090" s="52" t="n">
        <v>0.8367</v>
      </c>
      <c r="I1090" s="53" t="n">
        <v>529</v>
      </c>
      <c r="J1090" s="47" t="s">
        <v>235</v>
      </c>
      <c r="K1090" s="54" t="n">
        <v>40.28</v>
      </c>
      <c r="L1090" s="55" t="n">
        <f aca="false">IF(COUNT(F1090)=0,50,IF(F1090&gt;=0,100,IF(F1090&gt;=-0.02,50,0)))</f>
        <v>100</v>
      </c>
      <c r="M1090" s="55" t="n">
        <f aca="false">IF(COUNT(G1090)=0,50,IF(G1090&gt;-0.06,100,IF(G1090&gt;-0.15,50,0)))</f>
        <v>50</v>
      </c>
      <c r="N1090" s="55" t="n">
        <f aca="false">IF(COUNT(H1090)=0,50,IF(H1090&gt;=0.6,100,IF(H1090&gt;=0.4,50,0)))</f>
        <v>100</v>
      </c>
      <c r="O1090" s="55" t="n">
        <f aca="false">IF(COUNT(I1090)=0,50,IF(J1090="proxy_vix",50,IF(I1090&lt;350,100,IF(I1090&lt;=450,50,0))))</f>
        <v>0</v>
      </c>
      <c r="P1090" s="55" t="n">
        <f aca="false">IF(COUNT(K1090)=0,50,IF(K1090&lt;20,100,IF(K1090&lt;=25,50,0)))</f>
        <v>0</v>
      </c>
      <c r="Q1090" s="54"/>
      <c r="R1090" s="47"/>
      <c r="S1090" s="51" t="n">
        <f aca="false">$E1090/$E1089-1</f>
        <v>-0.0393302842067601</v>
      </c>
      <c r="T1090" s="56" t="n">
        <f aca="false">$K1090/$K1089-1</f>
        <v>0.207796101949026</v>
      </c>
      <c r="V1090" s="57"/>
      <c r="W1090" s="57"/>
      <c r="Y1090" s="1" t="str">
        <f aca="false">IF(AX1090&gt;=70,"EASY",IF(AX1090&gt;40,"UNCERTAIN","HARD"))</f>
        <v>UNCERTAIN</v>
      </c>
      <c r="AA1090" s="58" t="n">
        <f aca="false">IF($A1090&lt;200,"",AVERAGE($E1041:$E1090)/AVERAGE($E891:$E1090)-1)</f>
        <v>0.163390513435855</v>
      </c>
      <c r="AB1090" s="59" t="n">
        <f aca="false">LOOKUP($B1090,07_L1政策步階!$A$4:$A$14,07_L1政策步階!$C$4:$C$14)</f>
        <v>1</v>
      </c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9" t="n">
        <f aca="false">IF(ISNUMBER($AA1090),IF($AA1090&gt;=0.005,100,IF($AA1090&gt;=-0.015,50,0)),"")</f>
        <v>100</v>
      </c>
      <c r="AM1090" s="59" t="n">
        <f aca="false">IF(ISNUMBER($AB1090),IF($AB1090=1,100,IF($AB1090=0,50,0)),"")</f>
        <v>100</v>
      </c>
      <c r="AN1090" s="0" t="str">
        <f aca="false">IF(ISNUMBER($AC1090),IF($AC1090&gt;=0.001,100,IF($AC1090&gt;=-0.003,50,0)),"")</f>
        <v/>
      </c>
      <c r="AO1090" s="0" t="str">
        <f aca="false">IF(ISNUMBER($AD1090),IF($AD1090&gt;=0.04,100,IF($AD1090&gt;=0,50,0)),"")</f>
        <v/>
      </c>
      <c r="AP1090" s="0" t="str">
        <f aca="false">IF(ISNUMBER($AE1090),IF($AE1090&gt;=25,100,IF($AE1090&gt;=-75,50,0)),"")</f>
        <v/>
      </c>
      <c r="AQ1090" s="0" t="str">
        <f aca="false">IF(ISNUMBER($AF1090),IF($AF1090&gt;0,100,IF($AF1090&gt;=-50,50,0)),"")</f>
        <v/>
      </c>
      <c r="AR1090" s="0" t="str">
        <f aca="false">IF(ISNUMBER($AG1090),IF($AG1090=1,100,IF($AG1090=0,50,0)),"")</f>
        <v/>
      </c>
      <c r="AS1090" s="0" t="str">
        <f aca="false">IF(ISNUMBER($AH1090),IF($AH1090&lt;0,100,IF($AH1090&lt;=20,50,0)),"")</f>
        <v/>
      </c>
      <c r="AT1090" s="0" t="str">
        <f aca="false">IF(ISNUMBER($AI1090),IF($AI1090&lt;0.95,100,IF($AI1090&lt;=1,50,0)),"")</f>
        <v/>
      </c>
      <c r="AU1090" s="0" t="str">
        <f aca="false">IF(ISNUMBER($AJ1090),IF($AJ1090&lt;30,0,IF($AJ1090&lt;40,50,IF($AJ1090&lt;=90,100,50))),"")</f>
        <v/>
      </c>
      <c r="AV1090" s="0" t="str">
        <f aca="false">IF(ISNUMBER($AK1090),IF($AK1090&gt;-0.2,100,IF($AK1090&gt;=-0.4,50,0)),"")</f>
        <v/>
      </c>
      <c r="AW1090" s="59" t="n">
        <f aca="false">01_指標庫!$H$4*ISNUMBER($F1090)+01_指標庫!$H$5*ISNUMBER($AA1090)+01_指標庫!$H$6*ISNUMBER($G1090)+01_指標庫!$H$7*ISNUMBER($H1090)+01_指標庫!$H$8*ISNUMBER($AF1090)+01_指標庫!$H$9*ISNUMBER($AG1090)+01_指標庫!$H$10*ISNUMBER($AB1090)+01_指標庫!$H$11*ISNUMBER($AC1090)+01_指標庫!$H$12*ISNUMBER($AD1090)+01_指標庫!$H$13*ISNUMBER($AE1090)+01_指標庫!$H$14*ISNUMBER($I1090)+01_指標庫!$H$15*ISNUMBER($AH1090)+01_指標庫!$H$16*ISNUMBER($K1090)+01_指標庫!$H$17*ISNUMBER($AI1090)+01_指標庫!$H$18*ISNUMBER($AJ1090)+01_指標庫!$H$19*ISNUMBER($AK1090)+01_指標庫!$H$20*ISNUMBER($BB1090)+01_指標庫!$H$21*ISNUMBER($BC1090)</f>
        <v>51</v>
      </c>
      <c r="AX1090" s="59" t="n">
        <f aca="false">IF(AW1090=0,50,ROUND((01_指標庫!$H$4*IF(ISNUMBER($F1090),L1090,0)+01_指標庫!$H$5*IF(ISNUMBER($AA1090),AL1090,0)+01_指標庫!$H$6*IF(ISNUMBER($G1090),M1090,0)+01_指標庫!$H$7*IF(ISNUMBER($H1090),N1090,0)+01_指標庫!$H$8*IF(ISNUMBER($AF1090),AQ1090,0)+01_指標庫!$H$9*IF(ISNUMBER($AG1090),AR1090,0)+01_指標庫!$H$10*IF(ISNUMBER($AB1090),AM1090,0)+01_指標庫!$H$11*IF(ISNUMBER($AC1090),AN1090,0)+01_指標庫!$H$12*IF(ISNUMBER($AD1090),AO1090,0)+01_指標庫!$H$13*IF(ISNUMBER($AE1090),AP1090,0)+01_指標庫!$H$14*IF(ISNUMBER($I1090),O1090,0)+01_指標庫!$H$15*IF(ISNUMBER($AH1090),AS1090,0)+01_指標庫!$H$16*IF(ISNUMBER($K1090),P1090,0)+01_指標庫!$H$17*IF(ISNUMBER($AI1090),AT1090,0)+01_指標庫!$H$18*IF(ISNUMBER($AJ1090),AU1090,0)+01_指標庫!$H$19*IF(ISNUMBER($AK1090),AV1090,0)+01_指標庫!$H$20*IF(ISNUMBER($BB1090),BB1090,0)+01_指標庫!$H$21*IF(ISNUMBER($BC1090),BC1090,0))/AW1090,1))</f>
        <v>52.9</v>
      </c>
      <c r="AY1090" s="60"/>
      <c r="AZ1090" s="60"/>
      <c r="BA1090" s="58" t="n">
        <f aca="false">AVERAGE($E1086:$E1090)/AVERAGE($E1081:$E1090)-1</f>
        <v>-0.00968443138619168</v>
      </c>
      <c r="BB1090" s="59" t="n">
        <f aca="false">IF(ISNUMBER($BA1090),IF(OR($S1090&lt;=-0.03,$BA1090&lt;-0.003),0,IF(OR($S1090&lt;=-0.02,$BA1090&lt;0.01),50,100)),"")</f>
        <v>0</v>
      </c>
      <c r="BC1090" s="0" t="str">
        <f aca="false">IF(OR(COUNT($AZ1090)=0,COUNT($AZ1089)=0),"",IF(OR($AY1090/$AZ1089-1&lt;=-0.03,$AZ1090/$AZ1089-1&lt;=-0.045,IF(COUNT($AZ1081:$AZ1090)=10,AVERAGE($AZ1086:$AZ1090)/AVERAGE($AZ1081:$AZ1090)-1&lt;-0.01,FALSE())),0,IF(OR($AZ1090/$AZ1089-1&lt;=-0.02,IF(COUNT($AZ1081:$AZ1090)=10,AVERAGE($AZ1086:$AZ1090)/AVERAGE($AZ1081:$AZ1090)-1&lt;0.005,FALSE())),50,100)))</f>
        <v/>
      </c>
    </row>
    <row r="1091" customFormat="false" ht="15" hidden="false" customHeight="true" outlineLevel="0" collapsed="false">
      <c r="A1091" s="47" t="n">
        <v>1087</v>
      </c>
      <c r="B1091" s="48" t="n">
        <v>44133</v>
      </c>
      <c r="C1091" s="47" t="n">
        <v>2020</v>
      </c>
      <c r="D1091" s="49" t="s">
        <v>239</v>
      </c>
      <c r="E1091" s="50" t="n">
        <v>11350.74</v>
      </c>
      <c r="F1091" s="51" t="n">
        <v>0.143854</v>
      </c>
      <c r="G1091" s="51" t="n">
        <v>-0.086132</v>
      </c>
      <c r="H1091" s="52" t="n">
        <v>0.8571</v>
      </c>
      <c r="I1091" s="53" t="n">
        <v>525</v>
      </c>
      <c r="J1091" s="47" t="s">
        <v>235</v>
      </c>
      <c r="K1091" s="54" t="n">
        <v>37.59</v>
      </c>
      <c r="L1091" s="55" t="n">
        <f aca="false">IF(COUNT(F1091)=0,50,IF(F1091&gt;=0,100,IF(F1091&gt;=-0.02,50,0)))</f>
        <v>100</v>
      </c>
      <c r="M1091" s="55" t="n">
        <f aca="false">IF(COUNT(G1091)=0,50,IF(G1091&gt;-0.06,100,IF(G1091&gt;-0.15,50,0)))</f>
        <v>50</v>
      </c>
      <c r="N1091" s="55" t="n">
        <f aca="false">IF(COUNT(H1091)=0,50,IF(H1091&gt;=0.6,100,IF(H1091&gt;=0.4,50,0)))</f>
        <v>100</v>
      </c>
      <c r="O1091" s="55" t="n">
        <f aca="false">IF(COUNT(I1091)=0,50,IF(J1091="proxy_vix",50,IF(I1091&lt;350,100,IF(I1091&lt;=450,50,0))))</f>
        <v>0</v>
      </c>
      <c r="P1091" s="55" t="n">
        <f aca="false">IF(COUNT(K1091)=0,50,IF(K1091&lt;20,100,IF(K1091&lt;=25,50,0)))</f>
        <v>0</v>
      </c>
      <c r="Q1091" s="54"/>
      <c r="R1091" s="47"/>
      <c r="S1091" s="51" t="n">
        <f aca="false">$E1091/$E1090-1</f>
        <v>0.0186650345156856</v>
      </c>
      <c r="T1091" s="56" t="n">
        <f aca="false">$K1091/$K1090-1</f>
        <v>-0.0667825223435948</v>
      </c>
      <c r="V1091" s="57"/>
      <c r="W1091" s="57"/>
      <c r="Y1091" s="1" t="str">
        <f aca="false">IF(AX1091&gt;=70,"EASY",IF(AX1091&gt;40,"UNCERTAIN","HARD"))</f>
        <v>UNCERTAIN</v>
      </c>
      <c r="AA1091" s="58" t="n">
        <f aca="false">IF($A1091&lt;200,"",AVERAGE($E1042:$E1091)/AVERAGE($E892:$E1091)-1)</f>
        <v>0.162098128223788</v>
      </c>
      <c r="AB1091" s="59" t="n">
        <f aca="false">LOOKUP($B1091,07_L1政策步階!$A$4:$A$14,07_L1政策步階!$C$4:$C$14)</f>
        <v>1</v>
      </c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9" t="n">
        <f aca="false">IF(ISNUMBER($AA1091),IF($AA1091&gt;=0.005,100,IF($AA1091&gt;=-0.015,50,0)),"")</f>
        <v>100</v>
      </c>
      <c r="AM1091" s="59" t="n">
        <f aca="false">IF(ISNUMBER($AB1091),IF($AB1091=1,100,IF($AB1091=0,50,0)),"")</f>
        <v>100</v>
      </c>
      <c r="AN1091" s="0" t="str">
        <f aca="false">IF(ISNUMBER($AC1091),IF($AC1091&gt;=0.001,100,IF($AC1091&gt;=-0.003,50,0)),"")</f>
        <v/>
      </c>
      <c r="AO1091" s="0" t="str">
        <f aca="false">IF(ISNUMBER($AD1091),IF($AD1091&gt;=0.04,100,IF($AD1091&gt;=0,50,0)),"")</f>
        <v/>
      </c>
      <c r="AP1091" s="0" t="str">
        <f aca="false">IF(ISNUMBER($AE1091),IF($AE1091&gt;=25,100,IF($AE1091&gt;=-75,50,0)),"")</f>
        <v/>
      </c>
      <c r="AQ1091" s="0" t="str">
        <f aca="false">IF(ISNUMBER($AF1091),IF($AF1091&gt;0,100,IF($AF1091&gt;=-50,50,0)),"")</f>
        <v/>
      </c>
      <c r="AR1091" s="0" t="str">
        <f aca="false">IF(ISNUMBER($AG1091),IF($AG1091=1,100,IF($AG1091=0,50,0)),"")</f>
        <v/>
      </c>
      <c r="AS1091" s="0" t="str">
        <f aca="false">IF(ISNUMBER($AH1091),IF($AH1091&lt;0,100,IF($AH1091&lt;=20,50,0)),"")</f>
        <v/>
      </c>
      <c r="AT1091" s="0" t="str">
        <f aca="false">IF(ISNUMBER($AI1091),IF($AI1091&lt;0.95,100,IF($AI1091&lt;=1,50,0)),"")</f>
        <v/>
      </c>
      <c r="AU1091" s="0" t="str">
        <f aca="false">IF(ISNUMBER($AJ1091),IF($AJ1091&lt;30,0,IF($AJ1091&lt;40,50,IF($AJ1091&lt;=90,100,50))),"")</f>
        <v/>
      </c>
      <c r="AV1091" s="0" t="str">
        <f aca="false">IF(ISNUMBER($AK1091),IF($AK1091&gt;-0.2,100,IF($AK1091&gt;=-0.4,50,0)),"")</f>
        <v/>
      </c>
      <c r="AW1091" s="59" t="n">
        <f aca="false">01_指標庫!$H$4*ISNUMBER($F1091)+01_指標庫!$H$5*ISNUMBER($AA1091)+01_指標庫!$H$6*ISNUMBER($G1091)+01_指標庫!$H$7*ISNUMBER($H1091)+01_指標庫!$H$8*ISNUMBER($AF1091)+01_指標庫!$H$9*ISNUMBER($AG1091)+01_指標庫!$H$10*ISNUMBER($AB1091)+01_指標庫!$H$11*ISNUMBER($AC1091)+01_指標庫!$H$12*ISNUMBER($AD1091)+01_指標庫!$H$13*ISNUMBER($AE1091)+01_指標庫!$H$14*ISNUMBER($I1091)+01_指標庫!$H$15*ISNUMBER($AH1091)+01_指標庫!$H$16*ISNUMBER($K1091)+01_指標庫!$H$17*ISNUMBER($AI1091)+01_指標庫!$H$18*ISNUMBER($AJ1091)+01_指標庫!$H$19*ISNUMBER($AK1091)+01_指標庫!$H$20*ISNUMBER($BB1091)+01_指標庫!$H$21*ISNUMBER($BC1091)</f>
        <v>51</v>
      </c>
      <c r="AX1091" s="59" t="n">
        <f aca="false">IF(AW1091=0,50,ROUND((01_指標庫!$H$4*IF(ISNUMBER($F1091),L1091,0)+01_指標庫!$H$5*IF(ISNUMBER($AA1091),AL1091,0)+01_指標庫!$H$6*IF(ISNUMBER($G1091),M1091,0)+01_指標庫!$H$7*IF(ISNUMBER($H1091),N1091,0)+01_指標庫!$H$8*IF(ISNUMBER($AF1091),AQ1091,0)+01_指標庫!$H$9*IF(ISNUMBER($AG1091),AR1091,0)+01_指標庫!$H$10*IF(ISNUMBER($AB1091),AM1091,0)+01_指標庫!$H$11*IF(ISNUMBER($AC1091),AN1091,0)+01_指標庫!$H$12*IF(ISNUMBER($AD1091),AO1091,0)+01_指標庫!$H$13*IF(ISNUMBER($AE1091),AP1091,0)+01_指標庫!$H$14*IF(ISNUMBER($I1091),O1091,0)+01_指標庫!$H$15*IF(ISNUMBER($AH1091),AS1091,0)+01_指標庫!$H$16*IF(ISNUMBER($K1091),P1091,0)+01_指標庫!$H$17*IF(ISNUMBER($AI1091),AT1091,0)+01_指標庫!$H$18*IF(ISNUMBER($AJ1091),AU1091,0)+01_指標庫!$H$19*IF(ISNUMBER($AK1091),AV1091,0)+01_指標庫!$H$20*IF(ISNUMBER($BB1091),BB1091,0)+01_指標庫!$H$21*IF(ISNUMBER($BC1091),BC1091,0))/AW1091,1))</f>
        <v>52.9</v>
      </c>
      <c r="AY1091" s="60"/>
      <c r="AZ1091" s="60"/>
      <c r="BA1091" s="58" t="n">
        <f aca="false">AVERAGE($E1087:$E1091)/AVERAGE($E1082:$E1091)-1</f>
        <v>-0.0103910636334539</v>
      </c>
      <c r="BB1091" s="59" t="n">
        <f aca="false">IF(ISNUMBER($BA1091),IF(OR($S1091&lt;=-0.03,$BA1091&lt;-0.003),0,IF(OR($S1091&lt;=-0.02,$BA1091&lt;0.01),50,100)),"")</f>
        <v>0</v>
      </c>
      <c r="BC1091" s="0" t="str">
        <f aca="false">IF(OR(COUNT($AZ1091)=0,COUNT($AZ1090)=0),"",IF(OR($AY1091/$AZ1090-1&lt;=-0.03,$AZ1091/$AZ1090-1&lt;=-0.045,IF(COUNT($AZ1082:$AZ1091)=10,AVERAGE($AZ1087:$AZ1091)/AVERAGE($AZ1082:$AZ1091)-1&lt;-0.01,FALSE())),0,IF(OR($AZ1091/$AZ1090-1&lt;=-0.02,IF(COUNT($AZ1082:$AZ1091)=10,AVERAGE($AZ1087:$AZ1091)/AVERAGE($AZ1082:$AZ1091)-1&lt;0.005,FALSE())),50,100)))</f>
        <v/>
      </c>
    </row>
    <row r="1092" customFormat="false" ht="15" hidden="false" customHeight="true" outlineLevel="0" collapsed="false">
      <c r="A1092" s="47" t="n">
        <v>1088</v>
      </c>
      <c r="B1092" s="48" t="n">
        <v>44134</v>
      </c>
      <c r="C1092" s="47" t="n">
        <v>2020</v>
      </c>
      <c r="D1092" s="49" t="s">
        <v>234</v>
      </c>
      <c r="E1092" s="50" t="n">
        <v>11052.95</v>
      </c>
      <c r="F1092" s="51" t="n">
        <v>0.112764</v>
      </c>
      <c r="G1092" s="51" t="n">
        <v>-0.110107</v>
      </c>
      <c r="H1092" s="52" t="n">
        <v>0.7959</v>
      </c>
      <c r="I1092" s="53" t="n">
        <v>525</v>
      </c>
      <c r="J1092" s="47" t="s">
        <v>235</v>
      </c>
      <c r="K1092" s="54" t="n">
        <v>38.02</v>
      </c>
      <c r="L1092" s="55" t="n">
        <f aca="false">IF(COUNT(F1092)=0,50,IF(F1092&gt;=0,100,IF(F1092&gt;=-0.02,50,0)))</f>
        <v>100</v>
      </c>
      <c r="M1092" s="55" t="n">
        <f aca="false">IF(COUNT(G1092)=0,50,IF(G1092&gt;-0.06,100,IF(G1092&gt;-0.15,50,0)))</f>
        <v>50</v>
      </c>
      <c r="N1092" s="55" t="n">
        <f aca="false">IF(COUNT(H1092)=0,50,IF(H1092&gt;=0.6,100,IF(H1092&gt;=0.4,50,0)))</f>
        <v>100</v>
      </c>
      <c r="O1092" s="55" t="n">
        <f aca="false">IF(COUNT(I1092)=0,50,IF(J1092="proxy_vix",50,IF(I1092&lt;350,100,IF(I1092&lt;=450,50,0))))</f>
        <v>0</v>
      </c>
      <c r="P1092" s="55" t="n">
        <f aca="false">IF(COUNT(K1092)=0,50,IF(K1092&lt;20,100,IF(K1092&lt;=25,50,0)))</f>
        <v>0</v>
      </c>
      <c r="Q1092" s="54"/>
      <c r="R1092" s="47"/>
      <c r="S1092" s="51" t="n">
        <f aca="false">$E1092/$E1091-1</f>
        <v>-0.026235293910353</v>
      </c>
      <c r="T1092" s="56" t="n">
        <f aca="false">$K1092/$K1091-1</f>
        <v>0.011439212556531</v>
      </c>
      <c r="V1092" s="57"/>
      <c r="W1092" s="57"/>
      <c r="Y1092" s="1" t="str">
        <f aca="false">IF(AX1092&gt;=70,"EASY",IF(AX1092&gt;40,"UNCERTAIN","HARD"))</f>
        <v>UNCERTAIN</v>
      </c>
      <c r="AA1092" s="58" t="n">
        <f aca="false">IF($A1092&lt;200,"",AVERAGE($E1043:$E1092)/AVERAGE($E893:$E1092)-1)</f>
        <v>0.160116393804371</v>
      </c>
      <c r="AB1092" s="59" t="n">
        <f aca="false">LOOKUP($B1092,07_L1政策步階!$A$4:$A$14,07_L1政策步階!$C$4:$C$14)</f>
        <v>1</v>
      </c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9" t="n">
        <f aca="false">IF(ISNUMBER($AA1092),IF($AA1092&gt;=0.005,100,IF($AA1092&gt;=-0.015,50,0)),"")</f>
        <v>100</v>
      </c>
      <c r="AM1092" s="59" t="n">
        <f aca="false">IF(ISNUMBER($AB1092),IF($AB1092=1,100,IF($AB1092=0,50,0)),"")</f>
        <v>100</v>
      </c>
      <c r="AN1092" s="0" t="str">
        <f aca="false">IF(ISNUMBER($AC1092),IF($AC1092&gt;=0.001,100,IF($AC1092&gt;=-0.003,50,0)),"")</f>
        <v/>
      </c>
      <c r="AO1092" s="0" t="str">
        <f aca="false">IF(ISNUMBER($AD1092),IF($AD1092&gt;=0.04,100,IF($AD1092&gt;=0,50,0)),"")</f>
        <v/>
      </c>
      <c r="AP1092" s="0" t="str">
        <f aca="false">IF(ISNUMBER($AE1092),IF($AE1092&gt;=25,100,IF($AE1092&gt;=-75,50,0)),"")</f>
        <v/>
      </c>
      <c r="AQ1092" s="0" t="str">
        <f aca="false">IF(ISNUMBER($AF1092),IF($AF1092&gt;0,100,IF($AF1092&gt;=-50,50,0)),"")</f>
        <v/>
      </c>
      <c r="AR1092" s="0" t="str">
        <f aca="false">IF(ISNUMBER($AG1092),IF($AG1092=1,100,IF($AG1092=0,50,0)),"")</f>
        <v/>
      </c>
      <c r="AS1092" s="0" t="str">
        <f aca="false">IF(ISNUMBER($AH1092),IF($AH1092&lt;0,100,IF($AH1092&lt;=20,50,0)),"")</f>
        <v/>
      </c>
      <c r="AT1092" s="0" t="str">
        <f aca="false">IF(ISNUMBER($AI1092),IF($AI1092&lt;0.95,100,IF($AI1092&lt;=1,50,0)),"")</f>
        <v/>
      </c>
      <c r="AU1092" s="0" t="str">
        <f aca="false">IF(ISNUMBER($AJ1092),IF($AJ1092&lt;30,0,IF($AJ1092&lt;40,50,IF($AJ1092&lt;=90,100,50))),"")</f>
        <v/>
      </c>
      <c r="AV1092" s="0" t="str">
        <f aca="false">IF(ISNUMBER($AK1092),IF($AK1092&gt;-0.2,100,IF($AK1092&gt;=-0.4,50,0)),"")</f>
        <v/>
      </c>
      <c r="AW1092" s="59" t="n">
        <f aca="false">01_指標庫!$H$4*ISNUMBER($F1092)+01_指標庫!$H$5*ISNUMBER($AA1092)+01_指標庫!$H$6*ISNUMBER($G1092)+01_指標庫!$H$7*ISNUMBER($H1092)+01_指標庫!$H$8*ISNUMBER($AF1092)+01_指標庫!$H$9*ISNUMBER($AG1092)+01_指標庫!$H$10*ISNUMBER($AB1092)+01_指標庫!$H$11*ISNUMBER($AC1092)+01_指標庫!$H$12*ISNUMBER($AD1092)+01_指標庫!$H$13*ISNUMBER($AE1092)+01_指標庫!$H$14*ISNUMBER($I1092)+01_指標庫!$H$15*ISNUMBER($AH1092)+01_指標庫!$H$16*ISNUMBER($K1092)+01_指標庫!$H$17*ISNUMBER($AI1092)+01_指標庫!$H$18*ISNUMBER($AJ1092)+01_指標庫!$H$19*ISNUMBER($AK1092)+01_指標庫!$H$20*ISNUMBER($BB1092)+01_指標庫!$H$21*ISNUMBER($BC1092)</f>
        <v>51</v>
      </c>
      <c r="AX1092" s="59" t="n">
        <f aca="false">IF(AW1092=0,50,ROUND((01_指標庫!$H$4*IF(ISNUMBER($F1092),L1092,0)+01_指標庫!$H$5*IF(ISNUMBER($AA1092),AL1092,0)+01_指標庫!$H$6*IF(ISNUMBER($G1092),M1092,0)+01_指標庫!$H$7*IF(ISNUMBER($H1092),N1092,0)+01_指標庫!$H$8*IF(ISNUMBER($AF1092),AQ1092,0)+01_指標庫!$H$9*IF(ISNUMBER($AG1092),AR1092,0)+01_指標庫!$H$10*IF(ISNUMBER($AB1092),AM1092,0)+01_指標庫!$H$11*IF(ISNUMBER($AC1092),AN1092,0)+01_指標庫!$H$12*IF(ISNUMBER($AD1092),AO1092,0)+01_指標庫!$H$13*IF(ISNUMBER($AE1092),AP1092,0)+01_指標庫!$H$14*IF(ISNUMBER($I1092),O1092,0)+01_指標庫!$H$15*IF(ISNUMBER($AH1092),AS1092,0)+01_指標庫!$H$16*IF(ISNUMBER($K1092),P1092,0)+01_指標庫!$H$17*IF(ISNUMBER($AI1092),AT1092,0)+01_指標庫!$H$18*IF(ISNUMBER($AJ1092),AU1092,0)+01_指標庫!$H$19*IF(ISNUMBER($AK1092),AV1092,0)+01_指標庫!$H$20*IF(ISNUMBER($BB1092),BB1092,0)+01_指標庫!$H$21*IF(ISNUMBER($BC1092),BC1092,0))/AW1092,1))</f>
        <v>52.9</v>
      </c>
      <c r="AY1092" s="60"/>
      <c r="AZ1092" s="60"/>
      <c r="BA1092" s="58" t="n">
        <f aca="false">AVERAGE($E1088:$E1092)/AVERAGE($E1083:$E1092)-1</f>
        <v>-0.0146379950559631</v>
      </c>
      <c r="BB1092" s="59" t="n">
        <f aca="false">IF(ISNUMBER($BA1092),IF(OR($S1092&lt;=-0.03,$BA1092&lt;-0.003),0,IF(OR($S1092&lt;=-0.02,$BA1092&lt;0.01),50,100)),"")</f>
        <v>0</v>
      </c>
      <c r="BC1092" s="0" t="str">
        <f aca="false">IF(OR(COUNT($AZ1092)=0,COUNT($AZ1091)=0),"",IF(OR($AY1092/$AZ1091-1&lt;=-0.03,$AZ1092/$AZ1091-1&lt;=-0.045,IF(COUNT($AZ1083:$AZ1092)=10,AVERAGE($AZ1088:$AZ1092)/AVERAGE($AZ1083:$AZ1092)-1&lt;-0.01,FALSE())),0,IF(OR($AZ1092/$AZ1091-1&lt;=-0.02,IF(COUNT($AZ1083:$AZ1092)=10,AVERAGE($AZ1088:$AZ1092)/AVERAGE($AZ1083:$AZ1092)-1&lt;0.005,FALSE())),50,100)))</f>
        <v/>
      </c>
    </row>
    <row r="1093" customFormat="false" ht="15" hidden="false" customHeight="true" outlineLevel="0" collapsed="false">
      <c r="A1093" s="47" t="n">
        <v>1089</v>
      </c>
      <c r="B1093" s="48" t="n">
        <v>44137</v>
      </c>
      <c r="C1093" s="47" t="n">
        <v>2020</v>
      </c>
      <c r="D1093" s="49" t="s">
        <v>236</v>
      </c>
      <c r="E1093" s="50" t="n">
        <v>11084.76</v>
      </c>
      <c r="F1093" s="51" t="n">
        <v>0.114894</v>
      </c>
      <c r="G1093" s="51" t="n">
        <v>-0.107546</v>
      </c>
      <c r="H1093" s="52" t="n">
        <v>0.8367</v>
      </c>
      <c r="I1093" s="53" t="n">
        <v>525</v>
      </c>
      <c r="J1093" s="47" t="s">
        <v>235</v>
      </c>
      <c r="K1093" s="54" t="n">
        <v>37.13</v>
      </c>
      <c r="L1093" s="55" t="n">
        <f aca="false">IF(COUNT(F1093)=0,50,IF(F1093&gt;=0,100,IF(F1093&gt;=-0.02,50,0)))</f>
        <v>100</v>
      </c>
      <c r="M1093" s="55" t="n">
        <f aca="false">IF(COUNT(G1093)=0,50,IF(G1093&gt;-0.06,100,IF(G1093&gt;-0.15,50,0)))</f>
        <v>50</v>
      </c>
      <c r="N1093" s="55" t="n">
        <f aca="false">IF(COUNT(H1093)=0,50,IF(H1093&gt;=0.6,100,IF(H1093&gt;=0.4,50,0)))</f>
        <v>100</v>
      </c>
      <c r="O1093" s="55" t="n">
        <f aca="false">IF(COUNT(I1093)=0,50,IF(J1093="proxy_vix",50,IF(I1093&lt;350,100,IF(I1093&lt;=450,50,0))))</f>
        <v>0</v>
      </c>
      <c r="P1093" s="55" t="n">
        <f aca="false">IF(COUNT(K1093)=0,50,IF(K1093&lt;20,100,IF(K1093&lt;=25,50,0)))</f>
        <v>0</v>
      </c>
      <c r="Q1093" s="54"/>
      <c r="R1093" s="47"/>
      <c r="S1093" s="51" t="n">
        <f aca="false">$E1093/$E1092-1</f>
        <v>0.0028779647062549</v>
      </c>
      <c r="T1093" s="56" t="n">
        <f aca="false">$K1093/$K1092-1</f>
        <v>-0.0234087322461862</v>
      </c>
      <c r="V1093" s="57"/>
      <c r="W1093" s="57"/>
      <c r="Y1093" s="1" t="str">
        <f aca="false">IF(AX1093&gt;=70,"EASY",IF(AX1093&gt;40,"UNCERTAIN","HARD"))</f>
        <v>UNCERTAIN</v>
      </c>
      <c r="AA1093" s="58" t="n">
        <f aca="false">IF($A1093&lt;200,"",AVERAGE($E1044:$E1093)/AVERAGE($E894:$E1093)-1)</f>
        <v>0.158055220622049</v>
      </c>
      <c r="AB1093" s="59" t="n">
        <f aca="false">LOOKUP($B1093,07_L1政策步階!$A$4:$A$14,07_L1政策步階!$C$4:$C$14)</f>
        <v>1</v>
      </c>
      <c r="AC1093" s="57"/>
      <c r="AD1093" s="57"/>
      <c r="AE1093" s="57"/>
      <c r="AF1093" s="57"/>
      <c r="AG1093" s="57"/>
      <c r="AH1093" s="57"/>
      <c r="AI1093" s="57"/>
      <c r="AJ1093" s="57"/>
      <c r="AK1093" s="57"/>
      <c r="AL1093" s="59" t="n">
        <f aca="false">IF(ISNUMBER($AA1093),IF($AA1093&gt;=0.005,100,IF($AA1093&gt;=-0.015,50,0)),"")</f>
        <v>100</v>
      </c>
      <c r="AM1093" s="59" t="n">
        <f aca="false">IF(ISNUMBER($AB1093),IF($AB1093=1,100,IF($AB1093=0,50,0)),"")</f>
        <v>100</v>
      </c>
      <c r="AN1093" s="0" t="str">
        <f aca="false">IF(ISNUMBER($AC1093),IF($AC1093&gt;=0.001,100,IF($AC1093&gt;=-0.003,50,0)),"")</f>
        <v/>
      </c>
      <c r="AO1093" s="0" t="str">
        <f aca="false">IF(ISNUMBER($AD1093),IF($AD1093&gt;=0.04,100,IF($AD1093&gt;=0,50,0)),"")</f>
        <v/>
      </c>
      <c r="AP1093" s="0" t="str">
        <f aca="false">IF(ISNUMBER($AE1093),IF($AE1093&gt;=25,100,IF($AE1093&gt;=-75,50,0)),"")</f>
        <v/>
      </c>
      <c r="AQ1093" s="0" t="str">
        <f aca="false">IF(ISNUMBER($AF1093),IF($AF1093&gt;0,100,IF($AF1093&gt;=-50,50,0)),"")</f>
        <v/>
      </c>
      <c r="AR1093" s="0" t="str">
        <f aca="false">IF(ISNUMBER($AG1093),IF($AG1093=1,100,IF($AG1093=0,50,0)),"")</f>
        <v/>
      </c>
      <c r="AS1093" s="0" t="str">
        <f aca="false">IF(ISNUMBER($AH1093),IF($AH1093&lt;0,100,IF($AH1093&lt;=20,50,0)),"")</f>
        <v/>
      </c>
      <c r="AT1093" s="0" t="str">
        <f aca="false">IF(ISNUMBER($AI1093),IF($AI1093&lt;0.95,100,IF($AI1093&lt;=1,50,0)),"")</f>
        <v/>
      </c>
      <c r="AU1093" s="0" t="str">
        <f aca="false">IF(ISNUMBER($AJ1093),IF($AJ1093&lt;30,0,IF($AJ1093&lt;40,50,IF($AJ1093&lt;=90,100,50))),"")</f>
        <v/>
      </c>
      <c r="AV1093" s="0" t="str">
        <f aca="false">IF(ISNUMBER($AK1093),IF($AK1093&gt;-0.2,100,IF($AK1093&gt;=-0.4,50,0)),"")</f>
        <v/>
      </c>
      <c r="AW1093" s="59" t="n">
        <f aca="false">01_指標庫!$H$4*ISNUMBER($F1093)+01_指標庫!$H$5*ISNUMBER($AA1093)+01_指標庫!$H$6*ISNUMBER($G1093)+01_指標庫!$H$7*ISNUMBER($H1093)+01_指標庫!$H$8*ISNUMBER($AF1093)+01_指標庫!$H$9*ISNUMBER($AG1093)+01_指標庫!$H$10*ISNUMBER($AB1093)+01_指標庫!$H$11*ISNUMBER($AC1093)+01_指標庫!$H$12*ISNUMBER($AD1093)+01_指標庫!$H$13*ISNUMBER($AE1093)+01_指標庫!$H$14*ISNUMBER($I1093)+01_指標庫!$H$15*ISNUMBER($AH1093)+01_指標庫!$H$16*ISNUMBER($K1093)+01_指標庫!$H$17*ISNUMBER($AI1093)+01_指標庫!$H$18*ISNUMBER($AJ1093)+01_指標庫!$H$19*ISNUMBER($AK1093)+01_指標庫!$H$20*ISNUMBER($BB1093)+01_指標庫!$H$21*ISNUMBER($BC1093)</f>
        <v>51</v>
      </c>
      <c r="AX1093" s="59" t="n">
        <f aca="false">IF(AW1093=0,50,ROUND((01_指標庫!$H$4*IF(ISNUMBER($F1093),L1093,0)+01_指標庫!$H$5*IF(ISNUMBER($AA1093),AL1093,0)+01_指標庫!$H$6*IF(ISNUMBER($G1093),M1093,0)+01_指標庫!$H$7*IF(ISNUMBER($H1093),N1093,0)+01_指標庫!$H$8*IF(ISNUMBER($AF1093),AQ1093,0)+01_指標庫!$H$9*IF(ISNUMBER($AG1093),AR1093,0)+01_指標庫!$H$10*IF(ISNUMBER($AB1093),AM1093,0)+01_指標庫!$H$11*IF(ISNUMBER($AC1093),AN1093,0)+01_指標庫!$H$12*IF(ISNUMBER($AD1093),AO1093,0)+01_指標庫!$H$13*IF(ISNUMBER($AE1093),AP1093,0)+01_指標庫!$H$14*IF(ISNUMBER($I1093),O1093,0)+01_指標庫!$H$15*IF(ISNUMBER($AH1093),AS1093,0)+01_指標庫!$H$16*IF(ISNUMBER($K1093),P1093,0)+01_指標庫!$H$17*IF(ISNUMBER($AI1093),AT1093,0)+01_指標庫!$H$18*IF(ISNUMBER($AJ1093),AU1093,0)+01_指標庫!$H$19*IF(ISNUMBER($AK1093),AV1093,0)+01_指標庫!$H$20*IF(ISNUMBER($BB1093),BB1093,0)+01_指標庫!$H$21*IF(ISNUMBER($BC1093),BC1093,0))/AW1093,1))</f>
        <v>52.9</v>
      </c>
      <c r="AY1093" s="60"/>
      <c r="AZ1093" s="60"/>
      <c r="BA1093" s="58" t="n">
        <f aca="false">AVERAGE($E1089:$E1093)/AVERAGE($E1084:$E1093)-1</f>
        <v>-0.0172419111662969</v>
      </c>
      <c r="BB1093" s="59" t="n">
        <f aca="false">IF(ISNUMBER($BA1093),IF(OR($S1093&lt;=-0.03,$BA1093&lt;-0.003),0,IF(OR($S1093&lt;=-0.02,$BA1093&lt;0.01),50,100)),"")</f>
        <v>0</v>
      </c>
      <c r="BC1093" s="0" t="str">
        <f aca="false">IF(OR(COUNT($AZ1093)=0,COUNT($AZ1092)=0),"",IF(OR($AY1093/$AZ1092-1&lt;=-0.03,$AZ1093/$AZ1092-1&lt;=-0.045,IF(COUNT($AZ1084:$AZ1093)=10,AVERAGE($AZ1089:$AZ1093)/AVERAGE($AZ1084:$AZ1093)-1&lt;-0.01,FALSE())),0,IF(OR($AZ1093/$AZ1092-1&lt;=-0.02,IF(COUNT($AZ1084:$AZ1093)=10,AVERAGE($AZ1089:$AZ1093)/AVERAGE($AZ1084:$AZ1093)-1&lt;0.005,FALSE())),50,100)))</f>
        <v/>
      </c>
    </row>
    <row r="1094" customFormat="false" ht="15" hidden="false" customHeight="true" outlineLevel="0" collapsed="false">
      <c r="A1094" s="47" t="n">
        <v>1090</v>
      </c>
      <c r="B1094" s="48" t="n">
        <v>44138</v>
      </c>
      <c r="C1094" s="47" t="n">
        <v>2020</v>
      </c>
      <c r="D1094" s="49" t="s">
        <v>237</v>
      </c>
      <c r="E1094" s="50" t="n">
        <v>11279.91</v>
      </c>
      <c r="F1094" s="51" t="n">
        <v>0.133317</v>
      </c>
      <c r="G1094" s="51" t="n">
        <v>-0.091834</v>
      </c>
      <c r="H1094" s="52" t="n">
        <v>0.8776</v>
      </c>
      <c r="I1094" s="53" t="n">
        <v>507</v>
      </c>
      <c r="J1094" s="47" t="s">
        <v>235</v>
      </c>
      <c r="K1094" s="54" t="n">
        <v>35.55</v>
      </c>
      <c r="L1094" s="55" t="n">
        <f aca="false">IF(COUNT(F1094)=0,50,IF(F1094&gt;=0,100,IF(F1094&gt;=-0.02,50,0)))</f>
        <v>100</v>
      </c>
      <c r="M1094" s="55" t="n">
        <f aca="false">IF(COUNT(G1094)=0,50,IF(G1094&gt;-0.06,100,IF(G1094&gt;-0.15,50,0)))</f>
        <v>50</v>
      </c>
      <c r="N1094" s="55" t="n">
        <f aca="false">IF(COUNT(H1094)=0,50,IF(H1094&gt;=0.6,100,IF(H1094&gt;=0.4,50,0)))</f>
        <v>100</v>
      </c>
      <c r="O1094" s="55" t="n">
        <f aca="false">IF(COUNT(I1094)=0,50,IF(J1094="proxy_vix",50,IF(I1094&lt;350,100,IF(I1094&lt;=450,50,0))))</f>
        <v>0</v>
      </c>
      <c r="P1094" s="55" t="n">
        <f aca="false">IF(COUNT(K1094)=0,50,IF(K1094&lt;20,100,IF(K1094&lt;=25,50,0)))</f>
        <v>0</v>
      </c>
      <c r="Q1094" s="54"/>
      <c r="R1094" s="47"/>
      <c r="S1094" s="51" t="n">
        <f aca="false">$E1094/$E1093-1</f>
        <v>0.0176052526171067</v>
      </c>
      <c r="T1094" s="56" t="n">
        <f aca="false">$K1094/$K1093-1</f>
        <v>-0.0425531914893619</v>
      </c>
      <c r="V1094" s="57"/>
      <c r="W1094" s="57"/>
      <c r="Y1094" s="1" t="str">
        <f aca="false">IF(AX1094&gt;=70,"EASY",IF(AX1094&gt;40,"UNCERTAIN","HARD"))</f>
        <v>UNCERTAIN</v>
      </c>
      <c r="AA1094" s="58" t="n">
        <f aca="false">IF($A1094&lt;200,"",AVERAGE($E1045:$E1094)/AVERAGE($E895:$E1094)-1)</f>
        <v>0.156130005451017</v>
      </c>
      <c r="AB1094" s="59" t="n">
        <f aca="false">LOOKUP($B1094,07_L1政策步階!$A$4:$A$14,07_L1政策步階!$C$4:$C$14)</f>
        <v>1</v>
      </c>
      <c r="AC1094" s="57"/>
      <c r="AD1094" s="57"/>
      <c r="AE1094" s="57"/>
      <c r="AF1094" s="57"/>
      <c r="AG1094" s="57"/>
      <c r="AH1094" s="57"/>
      <c r="AI1094" s="57"/>
      <c r="AJ1094" s="57"/>
      <c r="AK1094" s="57"/>
      <c r="AL1094" s="59" t="n">
        <f aca="false">IF(ISNUMBER($AA1094),IF($AA1094&gt;=0.005,100,IF($AA1094&gt;=-0.015,50,0)),"")</f>
        <v>100</v>
      </c>
      <c r="AM1094" s="59" t="n">
        <f aca="false">IF(ISNUMBER($AB1094),IF($AB1094=1,100,IF($AB1094=0,50,0)),"")</f>
        <v>100</v>
      </c>
      <c r="AN1094" s="0" t="str">
        <f aca="false">IF(ISNUMBER($AC1094),IF($AC1094&gt;=0.001,100,IF($AC1094&gt;=-0.003,50,0)),"")</f>
        <v/>
      </c>
      <c r="AO1094" s="0" t="str">
        <f aca="false">IF(ISNUMBER($AD1094),IF($AD1094&gt;=0.04,100,IF($AD1094&gt;=0,50,0)),"")</f>
        <v/>
      </c>
      <c r="AP1094" s="0" t="str">
        <f aca="false">IF(ISNUMBER($AE1094),IF($AE1094&gt;=25,100,IF($AE1094&gt;=-75,50,0)),"")</f>
        <v/>
      </c>
      <c r="AQ1094" s="0" t="str">
        <f aca="false">IF(ISNUMBER($AF1094),IF($AF1094&gt;0,100,IF($AF1094&gt;=-50,50,0)),"")</f>
        <v/>
      </c>
      <c r="AR1094" s="0" t="str">
        <f aca="false">IF(ISNUMBER($AG1094),IF($AG1094=1,100,IF($AG1094=0,50,0)),"")</f>
        <v/>
      </c>
      <c r="AS1094" s="0" t="str">
        <f aca="false">IF(ISNUMBER($AH1094),IF($AH1094&lt;0,100,IF($AH1094&lt;=20,50,0)),"")</f>
        <v/>
      </c>
      <c r="AT1094" s="0" t="str">
        <f aca="false">IF(ISNUMBER($AI1094),IF($AI1094&lt;0.95,100,IF($AI1094&lt;=1,50,0)),"")</f>
        <v/>
      </c>
      <c r="AU1094" s="0" t="str">
        <f aca="false">IF(ISNUMBER($AJ1094),IF($AJ1094&lt;30,0,IF($AJ1094&lt;40,50,IF($AJ1094&lt;=90,100,50))),"")</f>
        <v/>
      </c>
      <c r="AV1094" s="0" t="str">
        <f aca="false">IF(ISNUMBER($AK1094),IF($AK1094&gt;-0.2,100,IF($AK1094&gt;=-0.4,50,0)),"")</f>
        <v/>
      </c>
      <c r="AW1094" s="59" t="n">
        <f aca="false">01_指標庫!$H$4*ISNUMBER($F1094)+01_指標庫!$H$5*ISNUMBER($AA1094)+01_指標庫!$H$6*ISNUMBER($G1094)+01_指標庫!$H$7*ISNUMBER($H1094)+01_指標庫!$H$8*ISNUMBER($AF1094)+01_指標庫!$H$9*ISNUMBER($AG1094)+01_指標庫!$H$10*ISNUMBER($AB1094)+01_指標庫!$H$11*ISNUMBER($AC1094)+01_指標庫!$H$12*ISNUMBER($AD1094)+01_指標庫!$H$13*ISNUMBER($AE1094)+01_指標庫!$H$14*ISNUMBER($I1094)+01_指標庫!$H$15*ISNUMBER($AH1094)+01_指標庫!$H$16*ISNUMBER($K1094)+01_指標庫!$H$17*ISNUMBER($AI1094)+01_指標庫!$H$18*ISNUMBER($AJ1094)+01_指標庫!$H$19*ISNUMBER($AK1094)+01_指標庫!$H$20*ISNUMBER($BB1094)+01_指標庫!$H$21*ISNUMBER($BC1094)</f>
        <v>51</v>
      </c>
      <c r="AX1094" s="59" t="n">
        <f aca="false">IF(AW1094=0,50,ROUND((01_指標庫!$H$4*IF(ISNUMBER($F1094),L1094,0)+01_指標庫!$H$5*IF(ISNUMBER($AA1094),AL1094,0)+01_指標庫!$H$6*IF(ISNUMBER($G1094),M1094,0)+01_指標庫!$H$7*IF(ISNUMBER($H1094),N1094,0)+01_指標庫!$H$8*IF(ISNUMBER($AF1094),AQ1094,0)+01_指標庫!$H$9*IF(ISNUMBER($AG1094),AR1094,0)+01_指標庫!$H$10*IF(ISNUMBER($AB1094),AM1094,0)+01_指標庫!$H$11*IF(ISNUMBER($AC1094),AN1094,0)+01_指標庫!$H$12*IF(ISNUMBER($AD1094),AO1094,0)+01_指標庫!$H$13*IF(ISNUMBER($AE1094),AP1094,0)+01_指標庫!$H$14*IF(ISNUMBER($I1094),O1094,0)+01_指標庫!$H$15*IF(ISNUMBER($AH1094),AS1094,0)+01_指標庫!$H$16*IF(ISNUMBER($K1094),P1094,0)+01_指標庫!$H$17*IF(ISNUMBER($AI1094),AT1094,0)+01_指標庫!$H$18*IF(ISNUMBER($AJ1094),AU1094,0)+01_指標庫!$H$19*IF(ISNUMBER($AK1094),AV1094,0)+01_指標庫!$H$20*IF(ISNUMBER($BB1094),BB1094,0)+01_指標庫!$H$21*IF(ISNUMBER($BC1094),BC1094,0))/AW1094,1))</f>
        <v>52.9</v>
      </c>
      <c r="AY1094" s="60"/>
      <c r="AZ1094" s="60"/>
      <c r="BA1094" s="58" t="n">
        <f aca="false">AVERAGE($E1090:$E1094)/AVERAGE($E1085:$E1094)-1</f>
        <v>-0.0194080015826659</v>
      </c>
      <c r="BB1094" s="59" t="n">
        <f aca="false">IF(ISNUMBER($BA1094),IF(OR($S1094&lt;=-0.03,$BA1094&lt;-0.003),0,IF(OR($S1094&lt;=-0.02,$BA1094&lt;0.01),50,100)),"")</f>
        <v>0</v>
      </c>
      <c r="BC1094" s="0" t="str">
        <f aca="false">IF(OR(COUNT($AZ1094)=0,COUNT($AZ1093)=0),"",IF(OR($AY1094/$AZ1093-1&lt;=-0.03,$AZ1094/$AZ1093-1&lt;=-0.045,IF(COUNT($AZ1085:$AZ1094)=10,AVERAGE($AZ1090:$AZ1094)/AVERAGE($AZ1085:$AZ1094)-1&lt;-0.01,FALSE())),0,IF(OR($AZ1094/$AZ1093-1&lt;=-0.02,IF(COUNT($AZ1085:$AZ1094)=10,AVERAGE($AZ1090:$AZ1094)/AVERAGE($AZ1085:$AZ1094)-1&lt;0.005,FALSE())),50,100)))</f>
        <v/>
      </c>
    </row>
    <row r="1095" customFormat="false" ht="15" hidden="false" customHeight="true" outlineLevel="0" collapsed="false">
      <c r="A1095" s="47" t="n">
        <v>1091</v>
      </c>
      <c r="B1095" s="48" t="n">
        <v>44139</v>
      </c>
      <c r="C1095" s="47" t="n">
        <v>2020</v>
      </c>
      <c r="D1095" s="49" t="s">
        <v>238</v>
      </c>
      <c r="E1095" s="50" t="n">
        <v>11777.02</v>
      </c>
      <c r="F1095" s="51" t="n">
        <v>0.181726</v>
      </c>
      <c r="G1095" s="51" t="n">
        <v>-0.051811</v>
      </c>
      <c r="H1095" s="52" t="n">
        <v>0.898</v>
      </c>
      <c r="I1095" s="53" t="n">
        <v>479</v>
      </c>
      <c r="J1095" s="47" t="s">
        <v>235</v>
      </c>
      <c r="K1095" s="54" t="n">
        <v>29.57</v>
      </c>
      <c r="L1095" s="55" t="n">
        <f aca="false">IF(COUNT(F1095)=0,50,IF(F1095&gt;=0,100,IF(F1095&gt;=-0.02,50,0)))</f>
        <v>100</v>
      </c>
      <c r="M1095" s="55" t="n">
        <f aca="false">IF(COUNT(G1095)=0,50,IF(G1095&gt;-0.06,100,IF(G1095&gt;-0.15,50,0)))</f>
        <v>100</v>
      </c>
      <c r="N1095" s="55" t="n">
        <f aca="false">IF(COUNT(H1095)=0,50,IF(H1095&gt;=0.6,100,IF(H1095&gt;=0.4,50,0)))</f>
        <v>100</v>
      </c>
      <c r="O1095" s="55" t="n">
        <f aca="false">IF(COUNT(I1095)=0,50,IF(J1095="proxy_vix",50,IF(I1095&lt;350,100,IF(I1095&lt;=450,50,0))))</f>
        <v>0</v>
      </c>
      <c r="P1095" s="55" t="n">
        <f aca="false">IF(COUNT(K1095)=0,50,IF(K1095&lt;20,100,IF(K1095&lt;=25,50,0)))</f>
        <v>0</v>
      </c>
      <c r="Q1095" s="54"/>
      <c r="R1095" s="47"/>
      <c r="S1095" s="51" t="n">
        <f aca="false">$E1095/$E1094-1</f>
        <v>0.0440703870864219</v>
      </c>
      <c r="T1095" s="56" t="n">
        <f aca="false">$K1095/$K1094-1</f>
        <v>-0.168213783403657</v>
      </c>
      <c r="V1095" s="57"/>
      <c r="W1095" s="57"/>
      <c r="Y1095" s="1" t="str">
        <f aca="false">IF(AX1095&gt;=70,"EASY",IF(AX1095&gt;40,"UNCERTAIN","HARD"))</f>
        <v>UNCERTAIN</v>
      </c>
      <c r="AA1095" s="58" t="n">
        <f aca="false">IF($A1095&lt;200,"",AVERAGE($E1046:$E1095)/AVERAGE($E896:$E1095)-1)</f>
        <v>0.154739403374676</v>
      </c>
      <c r="AB1095" s="59" t="n">
        <f aca="false">LOOKUP($B1095,07_L1政策步階!$A$4:$A$14,07_L1政策步階!$C$4:$C$14)</f>
        <v>1</v>
      </c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9" t="n">
        <f aca="false">IF(ISNUMBER($AA1095),IF($AA1095&gt;=0.005,100,IF($AA1095&gt;=-0.015,50,0)),"")</f>
        <v>100</v>
      </c>
      <c r="AM1095" s="59" t="n">
        <f aca="false">IF(ISNUMBER($AB1095),IF($AB1095=1,100,IF($AB1095=0,50,0)),"")</f>
        <v>100</v>
      </c>
      <c r="AN1095" s="0" t="str">
        <f aca="false">IF(ISNUMBER($AC1095),IF($AC1095&gt;=0.001,100,IF($AC1095&gt;=-0.003,50,0)),"")</f>
        <v/>
      </c>
      <c r="AO1095" s="0" t="str">
        <f aca="false">IF(ISNUMBER($AD1095),IF($AD1095&gt;=0.04,100,IF($AD1095&gt;=0,50,0)),"")</f>
        <v/>
      </c>
      <c r="AP1095" s="0" t="str">
        <f aca="false">IF(ISNUMBER($AE1095),IF($AE1095&gt;=25,100,IF($AE1095&gt;=-75,50,0)),"")</f>
        <v/>
      </c>
      <c r="AQ1095" s="0" t="str">
        <f aca="false">IF(ISNUMBER($AF1095),IF($AF1095&gt;0,100,IF($AF1095&gt;=-50,50,0)),"")</f>
        <v/>
      </c>
      <c r="AR1095" s="0" t="str">
        <f aca="false">IF(ISNUMBER($AG1095),IF($AG1095=1,100,IF($AG1095=0,50,0)),"")</f>
        <v/>
      </c>
      <c r="AS1095" s="0" t="str">
        <f aca="false">IF(ISNUMBER($AH1095),IF($AH1095&lt;0,100,IF($AH1095&lt;=20,50,0)),"")</f>
        <v/>
      </c>
      <c r="AT1095" s="0" t="str">
        <f aca="false">IF(ISNUMBER($AI1095),IF($AI1095&lt;0.95,100,IF($AI1095&lt;=1,50,0)),"")</f>
        <v/>
      </c>
      <c r="AU1095" s="0" t="str">
        <f aca="false">IF(ISNUMBER($AJ1095),IF($AJ1095&lt;30,0,IF($AJ1095&lt;40,50,IF($AJ1095&lt;=90,100,50))),"")</f>
        <v/>
      </c>
      <c r="AV1095" s="0" t="str">
        <f aca="false">IF(ISNUMBER($AK1095),IF($AK1095&gt;-0.2,100,IF($AK1095&gt;=-0.4,50,0)),"")</f>
        <v/>
      </c>
      <c r="AW1095" s="59" t="n">
        <f aca="false">01_指標庫!$H$4*ISNUMBER($F1095)+01_指標庫!$H$5*ISNUMBER($AA1095)+01_指標庫!$H$6*ISNUMBER($G1095)+01_指標庫!$H$7*ISNUMBER($H1095)+01_指標庫!$H$8*ISNUMBER($AF1095)+01_指標庫!$H$9*ISNUMBER($AG1095)+01_指標庫!$H$10*ISNUMBER($AB1095)+01_指標庫!$H$11*ISNUMBER($AC1095)+01_指標庫!$H$12*ISNUMBER($AD1095)+01_指標庫!$H$13*ISNUMBER($AE1095)+01_指標庫!$H$14*ISNUMBER($I1095)+01_指標庫!$H$15*ISNUMBER($AH1095)+01_指標庫!$H$16*ISNUMBER($K1095)+01_指標庫!$H$17*ISNUMBER($AI1095)+01_指標庫!$H$18*ISNUMBER($AJ1095)+01_指標庫!$H$19*ISNUMBER($AK1095)+01_指標庫!$H$20*ISNUMBER($BB1095)+01_指標庫!$H$21*ISNUMBER($BC1095)</f>
        <v>51</v>
      </c>
      <c r="AX1095" s="59" t="n">
        <f aca="false">IF(AW1095=0,50,ROUND((01_指標庫!$H$4*IF(ISNUMBER($F1095),L1095,0)+01_指標庫!$H$5*IF(ISNUMBER($AA1095),AL1095,0)+01_指標庫!$H$6*IF(ISNUMBER($G1095),M1095,0)+01_指標庫!$H$7*IF(ISNUMBER($H1095),N1095,0)+01_指標庫!$H$8*IF(ISNUMBER($AF1095),AQ1095,0)+01_指標庫!$H$9*IF(ISNUMBER($AG1095),AR1095,0)+01_指標庫!$H$10*IF(ISNUMBER($AB1095),AM1095,0)+01_指標庫!$H$11*IF(ISNUMBER($AC1095),AN1095,0)+01_指標庫!$H$12*IF(ISNUMBER($AD1095),AO1095,0)+01_指標庫!$H$13*IF(ISNUMBER($AE1095),AP1095,0)+01_指標庫!$H$14*IF(ISNUMBER($I1095),O1095,0)+01_指標庫!$H$15*IF(ISNUMBER($AH1095),AS1095,0)+01_指標庫!$H$16*IF(ISNUMBER($K1095),P1095,0)+01_指標庫!$H$17*IF(ISNUMBER($AI1095),AT1095,0)+01_指標庫!$H$18*IF(ISNUMBER($AJ1095),AU1095,0)+01_指標庫!$H$19*IF(ISNUMBER($AK1095),AV1095,0)+01_指標庫!$H$20*IF(ISNUMBER($BB1095),BB1095,0)+01_指標庫!$H$21*IF(ISNUMBER($BC1095),BC1095,0))/AW1095,1))</f>
        <v>60.8</v>
      </c>
      <c r="AY1095" s="60"/>
      <c r="AZ1095" s="60"/>
      <c r="BA1095" s="58" t="n">
        <f aca="false">AVERAGE($E1091:$E1095)/AVERAGE($E1086:$E1095)-1</f>
        <v>-0.00925411239130125</v>
      </c>
      <c r="BB1095" s="59" t="n">
        <f aca="false">IF(ISNUMBER($BA1095),IF(OR($S1095&lt;=-0.03,$BA1095&lt;-0.003),0,IF(OR($S1095&lt;=-0.02,$BA1095&lt;0.01),50,100)),"")</f>
        <v>0</v>
      </c>
      <c r="BC1095" s="0" t="str">
        <f aca="false">IF(OR(COUNT($AZ1095)=0,COUNT($AZ1094)=0),"",IF(OR($AY1095/$AZ1094-1&lt;=-0.03,$AZ1095/$AZ1094-1&lt;=-0.045,IF(COUNT($AZ1086:$AZ1095)=10,AVERAGE($AZ1091:$AZ1095)/AVERAGE($AZ1086:$AZ1095)-1&lt;-0.01,FALSE())),0,IF(OR($AZ1095/$AZ1094-1&lt;=-0.02,IF(COUNT($AZ1086:$AZ1095)=10,AVERAGE($AZ1091:$AZ1095)/AVERAGE($AZ1086:$AZ1095)-1&lt;0.005,FALSE())),50,100)))</f>
        <v/>
      </c>
    </row>
    <row r="1096" customFormat="false" ht="15" hidden="false" customHeight="true" outlineLevel="0" collapsed="false">
      <c r="A1096" s="47" t="n">
        <v>1092</v>
      </c>
      <c r="B1096" s="48" t="n">
        <v>44140</v>
      </c>
      <c r="C1096" s="47" t="n">
        <v>2020</v>
      </c>
      <c r="D1096" s="49" t="s">
        <v>239</v>
      </c>
      <c r="E1096" s="50" t="n">
        <v>12078.07</v>
      </c>
      <c r="F1096" s="51" t="n">
        <v>0.210197</v>
      </c>
      <c r="G1096" s="51" t="n">
        <v>-0.027573</v>
      </c>
      <c r="H1096" s="52" t="n">
        <v>0.9184</v>
      </c>
      <c r="I1096" s="53" t="n">
        <v>459</v>
      </c>
      <c r="J1096" s="47" t="s">
        <v>235</v>
      </c>
      <c r="K1096" s="54" t="n">
        <v>27.58</v>
      </c>
      <c r="L1096" s="55" t="n">
        <f aca="false">IF(COUNT(F1096)=0,50,IF(F1096&gt;=0,100,IF(F1096&gt;=-0.02,50,0)))</f>
        <v>100</v>
      </c>
      <c r="M1096" s="55" t="n">
        <f aca="false">IF(COUNT(G1096)=0,50,IF(G1096&gt;-0.06,100,IF(G1096&gt;-0.15,50,0)))</f>
        <v>100</v>
      </c>
      <c r="N1096" s="55" t="n">
        <f aca="false">IF(COUNT(H1096)=0,50,IF(H1096&gt;=0.6,100,IF(H1096&gt;=0.4,50,0)))</f>
        <v>100</v>
      </c>
      <c r="O1096" s="55" t="n">
        <f aca="false">IF(COUNT(I1096)=0,50,IF(J1096="proxy_vix",50,IF(I1096&lt;350,100,IF(I1096&lt;=450,50,0))))</f>
        <v>0</v>
      </c>
      <c r="P1096" s="55" t="n">
        <f aca="false">IF(COUNT(K1096)=0,50,IF(K1096&lt;20,100,IF(K1096&lt;=25,50,0)))</f>
        <v>0</v>
      </c>
      <c r="Q1096" s="54"/>
      <c r="R1096" s="47"/>
      <c r="S1096" s="51" t="n">
        <f aca="false">$E1096/$E1095-1</f>
        <v>0.0255624937378045</v>
      </c>
      <c r="T1096" s="56" t="n">
        <f aca="false">$K1096/$K1095-1</f>
        <v>-0.0672979370984106</v>
      </c>
      <c r="V1096" s="57"/>
      <c r="W1096" s="57"/>
      <c r="Y1096" s="1" t="str">
        <f aca="false">IF(AX1096&gt;=70,"EASY",IF(AX1096&gt;40,"UNCERTAIN","HARD"))</f>
        <v>UNCERTAIN</v>
      </c>
      <c r="AA1096" s="58" t="n">
        <f aca="false">IF($A1096&lt;200,"",AVERAGE($E1047:$E1096)/AVERAGE($E897:$E1096)-1)</f>
        <v>0.153296908033438</v>
      </c>
      <c r="AB1096" s="59" t="n">
        <f aca="false">LOOKUP($B1096,07_L1政策步階!$A$4:$A$14,07_L1政策步階!$C$4:$C$14)</f>
        <v>1</v>
      </c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9" t="n">
        <f aca="false">IF(ISNUMBER($AA1096),IF($AA1096&gt;=0.005,100,IF($AA1096&gt;=-0.015,50,0)),"")</f>
        <v>100</v>
      </c>
      <c r="AM1096" s="59" t="n">
        <f aca="false">IF(ISNUMBER($AB1096),IF($AB1096=1,100,IF($AB1096=0,50,0)),"")</f>
        <v>100</v>
      </c>
      <c r="AN1096" s="0" t="str">
        <f aca="false">IF(ISNUMBER($AC1096),IF($AC1096&gt;=0.001,100,IF($AC1096&gt;=-0.003,50,0)),"")</f>
        <v/>
      </c>
      <c r="AO1096" s="0" t="str">
        <f aca="false">IF(ISNUMBER($AD1096),IF($AD1096&gt;=0.04,100,IF($AD1096&gt;=0,50,0)),"")</f>
        <v/>
      </c>
      <c r="AP1096" s="0" t="str">
        <f aca="false">IF(ISNUMBER($AE1096),IF($AE1096&gt;=25,100,IF($AE1096&gt;=-75,50,0)),"")</f>
        <v/>
      </c>
      <c r="AQ1096" s="0" t="str">
        <f aca="false">IF(ISNUMBER($AF1096),IF($AF1096&gt;0,100,IF($AF1096&gt;=-50,50,0)),"")</f>
        <v/>
      </c>
      <c r="AR1096" s="0" t="str">
        <f aca="false">IF(ISNUMBER($AG1096),IF($AG1096=1,100,IF($AG1096=0,50,0)),"")</f>
        <v/>
      </c>
      <c r="AS1096" s="0" t="str">
        <f aca="false">IF(ISNUMBER($AH1096),IF($AH1096&lt;0,100,IF($AH1096&lt;=20,50,0)),"")</f>
        <v/>
      </c>
      <c r="AT1096" s="0" t="str">
        <f aca="false">IF(ISNUMBER($AI1096),IF($AI1096&lt;0.95,100,IF($AI1096&lt;=1,50,0)),"")</f>
        <v/>
      </c>
      <c r="AU1096" s="0" t="str">
        <f aca="false">IF(ISNUMBER($AJ1096),IF($AJ1096&lt;30,0,IF($AJ1096&lt;40,50,IF($AJ1096&lt;=90,100,50))),"")</f>
        <v/>
      </c>
      <c r="AV1096" s="0" t="str">
        <f aca="false">IF(ISNUMBER($AK1096),IF($AK1096&gt;-0.2,100,IF($AK1096&gt;=-0.4,50,0)),"")</f>
        <v/>
      </c>
      <c r="AW1096" s="59" t="n">
        <f aca="false">01_指標庫!$H$4*ISNUMBER($F1096)+01_指標庫!$H$5*ISNUMBER($AA1096)+01_指標庫!$H$6*ISNUMBER($G1096)+01_指標庫!$H$7*ISNUMBER($H1096)+01_指標庫!$H$8*ISNUMBER($AF1096)+01_指標庫!$H$9*ISNUMBER($AG1096)+01_指標庫!$H$10*ISNUMBER($AB1096)+01_指標庫!$H$11*ISNUMBER($AC1096)+01_指標庫!$H$12*ISNUMBER($AD1096)+01_指標庫!$H$13*ISNUMBER($AE1096)+01_指標庫!$H$14*ISNUMBER($I1096)+01_指標庫!$H$15*ISNUMBER($AH1096)+01_指標庫!$H$16*ISNUMBER($K1096)+01_指標庫!$H$17*ISNUMBER($AI1096)+01_指標庫!$H$18*ISNUMBER($AJ1096)+01_指標庫!$H$19*ISNUMBER($AK1096)+01_指標庫!$H$20*ISNUMBER($BB1096)+01_指標庫!$H$21*ISNUMBER($BC1096)</f>
        <v>51</v>
      </c>
      <c r="AX1096" s="59" t="n">
        <f aca="false">IF(AW1096=0,50,ROUND((01_指標庫!$H$4*IF(ISNUMBER($F1096),L1096,0)+01_指標庫!$H$5*IF(ISNUMBER($AA1096),AL1096,0)+01_指標庫!$H$6*IF(ISNUMBER($G1096),M1096,0)+01_指標庫!$H$7*IF(ISNUMBER($H1096),N1096,0)+01_指標庫!$H$8*IF(ISNUMBER($AF1096),AQ1096,0)+01_指標庫!$H$9*IF(ISNUMBER($AG1096),AR1096,0)+01_指標庫!$H$10*IF(ISNUMBER($AB1096),AM1096,0)+01_指標庫!$H$11*IF(ISNUMBER($AC1096),AN1096,0)+01_指標庫!$H$12*IF(ISNUMBER($AD1096),AO1096,0)+01_指標庫!$H$13*IF(ISNUMBER($AE1096),AP1096,0)+01_指標庫!$H$14*IF(ISNUMBER($I1096),O1096,0)+01_指標庫!$H$15*IF(ISNUMBER($AH1096),AS1096,0)+01_指標庫!$H$16*IF(ISNUMBER($K1096),P1096,0)+01_指標庫!$H$17*IF(ISNUMBER($AI1096),AT1096,0)+01_指標庫!$H$18*IF(ISNUMBER($AJ1096),AU1096,0)+01_指標庫!$H$19*IF(ISNUMBER($AK1096),AV1096,0)+01_指標庫!$H$20*IF(ISNUMBER($BB1096),BB1096,0)+01_指標庫!$H$21*IF(ISNUMBER($BC1096),BC1096,0))/AW1096,1))</f>
        <v>66.7</v>
      </c>
      <c r="AY1096" s="60"/>
      <c r="AZ1096" s="60"/>
      <c r="BA1096" s="58" t="n">
        <f aca="false">AVERAGE($E1092:$E1096)/AVERAGE($E1087:$E1096)-1</f>
        <v>-0.000146907030893817</v>
      </c>
      <c r="BB1096" s="59" t="n">
        <f aca="false">IF(ISNUMBER($BA1096),IF(OR($S1096&lt;=-0.03,$BA1096&lt;-0.003),0,IF(OR($S1096&lt;=-0.02,$BA1096&lt;0.01),50,100)),"")</f>
        <v>50</v>
      </c>
      <c r="BC1096" s="0" t="str">
        <f aca="false">IF(OR(COUNT($AZ1096)=0,COUNT($AZ1095)=0),"",IF(OR($AY1096/$AZ1095-1&lt;=-0.03,$AZ1096/$AZ1095-1&lt;=-0.045,IF(COUNT($AZ1087:$AZ1096)=10,AVERAGE($AZ1092:$AZ1096)/AVERAGE($AZ1087:$AZ1096)-1&lt;-0.01,FALSE())),0,IF(OR($AZ1096/$AZ1095-1&lt;=-0.02,IF(COUNT($AZ1087:$AZ1096)=10,AVERAGE($AZ1092:$AZ1096)/AVERAGE($AZ1087:$AZ1096)-1&lt;0.005,FALSE())),50,100)))</f>
        <v/>
      </c>
    </row>
    <row r="1097" customFormat="false" ht="15" hidden="false" customHeight="true" outlineLevel="0" collapsed="false">
      <c r="A1097" s="47" t="n">
        <v>1093</v>
      </c>
      <c r="B1097" s="48" t="n">
        <v>44141</v>
      </c>
      <c r="C1097" s="47" t="n">
        <v>2020</v>
      </c>
      <c r="D1097" s="49" t="s">
        <v>234</v>
      </c>
      <c r="E1097" s="50" t="n">
        <v>12091.35</v>
      </c>
      <c r="F1097" s="51" t="n">
        <v>0.20974</v>
      </c>
      <c r="G1097" s="51" t="n">
        <v>-0.026504</v>
      </c>
      <c r="H1097" s="52" t="n">
        <v>0.898</v>
      </c>
      <c r="I1097" s="53" t="n">
        <v>467</v>
      </c>
      <c r="J1097" s="47" t="s">
        <v>235</v>
      </c>
      <c r="K1097" s="54" t="n">
        <v>24.86</v>
      </c>
      <c r="L1097" s="55" t="n">
        <f aca="false">IF(COUNT(F1097)=0,50,IF(F1097&gt;=0,100,IF(F1097&gt;=-0.02,50,0)))</f>
        <v>100</v>
      </c>
      <c r="M1097" s="55" t="n">
        <f aca="false">IF(COUNT(G1097)=0,50,IF(G1097&gt;-0.06,100,IF(G1097&gt;-0.15,50,0)))</f>
        <v>100</v>
      </c>
      <c r="N1097" s="55" t="n">
        <f aca="false">IF(COUNT(H1097)=0,50,IF(H1097&gt;=0.6,100,IF(H1097&gt;=0.4,50,0)))</f>
        <v>100</v>
      </c>
      <c r="O1097" s="55" t="n">
        <f aca="false">IF(COUNT(I1097)=0,50,IF(J1097="proxy_vix",50,IF(I1097&lt;350,100,IF(I1097&lt;=450,50,0))))</f>
        <v>0</v>
      </c>
      <c r="P1097" s="55" t="n">
        <f aca="false">IF(COUNT(K1097)=0,50,IF(K1097&lt;20,100,IF(K1097&lt;=25,50,0)))</f>
        <v>50</v>
      </c>
      <c r="Q1097" s="54"/>
      <c r="R1097" s="47"/>
      <c r="S1097" s="51" t="n">
        <f aca="false">$E1097/$E1096-1</f>
        <v>0.00109951341563685</v>
      </c>
      <c r="T1097" s="56" t="n">
        <f aca="false">$K1097/$K1096-1</f>
        <v>-0.0986221899927483</v>
      </c>
      <c r="V1097" s="57"/>
      <c r="W1097" s="57"/>
      <c r="Y1097" s="1" t="str">
        <f aca="false">IF(AX1097&gt;=70,"EASY",IF(AX1097&gt;40,"UNCERTAIN","HARD"))</f>
        <v>EASY</v>
      </c>
      <c r="AA1097" s="58" t="n">
        <f aca="false">IF($A1097&lt;200,"",AVERAGE($E1048:$E1097)/AVERAGE($E898:$E1097)-1)</f>
        <v>0.1519255587887</v>
      </c>
      <c r="AB1097" s="59" t="n">
        <f aca="false">LOOKUP($B1097,07_L1政策步階!$A$4:$A$14,07_L1政策步階!$C$4:$C$14)</f>
        <v>1</v>
      </c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9" t="n">
        <f aca="false">IF(ISNUMBER($AA1097),IF($AA1097&gt;=0.005,100,IF($AA1097&gt;=-0.015,50,0)),"")</f>
        <v>100</v>
      </c>
      <c r="AM1097" s="59" t="n">
        <f aca="false">IF(ISNUMBER($AB1097),IF($AB1097=1,100,IF($AB1097=0,50,0)),"")</f>
        <v>100</v>
      </c>
      <c r="AN1097" s="0" t="str">
        <f aca="false">IF(ISNUMBER($AC1097),IF($AC1097&gt;=0.001,100,IF($AC1097&gt;=-0.003,50,0)),"")</f>
        <v/>
      </c>
      <c r="AO1097" s="0" t="str">
        <f aca="false">IF(ISNUMBER($AD1097),IF($AD1097&gt;=0.04,100,IF($AD1097&gt;=0,50,0)),"")</f>
        <v/>
      </c>
      <c r="AP1097" s="0" t="str">
        <f aca="false">IF(ISNUMBER($AE1097),IF($AE1097&gt;=25,100,IF($AE1097&gt;=-75,50,0)),"")</f>
        <v/>
      </c>
      <c r="AQ1097" s="0" t="str">
        <f aca="false">IF(ISNUMBER($AF1097),IF($AF1097&gt;0,100,IF($AF1097&gt;=-50,50,0)),"")</f>
        <v/>
      </c>
      <c r="AR1097" s="0" t="str">
        <f aca="false">IF(ISNUMBER($AG1097),IF($AG1097=1,100,IF($AG1097=0,50,0)),"")</f>
        <v/>
      </c>
      <c r="AS1097" s="0" t="str">
        <f aca="false">IF(ISNUMBER($AH1097),IF($AH1097&lt;0,100,IF($AH1097&lt;=20,50,0)),"")</f>
        <v/>
      </c>
      <c r="AT1097" s="0" t="str">
        <f aca="false">IF(ISNUMBER($AI1097),IF($AI1097&lt;0.95,100,IF($AI1097&lt;=1,50,0)),"")</f>
        <v/>
      </c>
      <c r="AU1097" s="0" t="str">
        <f aca="false">IF(ISNUMBER($AJ1097),IF($AJ1097&lt;30,0,IF($AJ1097&lt;40,50,IF($AJ1097&lt;=90,100,50))),"")</f>
        <v/>
      </c>
      <c r="AV1097" s="0" t="str">
        <f aca="false">IF(ISNUMBER($AK1097),IF($AK1097&gt;-0.2,100,IF($AK1097&gt;=-0.4,50,0)),"")</f>
        <v/>
      </c>
      <c r="AW1097" s="59" t="n">
        <f aca="false">01_指標庫!$H$4*ISNUMBER($F1097)+01_指標庫!$H$5*ISNUMBER($AA1097)+01_指標庫!$H$6*ISNUMBER($G1097)+01_指標庫!$H$7*ISNUMBER($H1097)+01_指標庫!$H$8*ISNUMBER($AF1097)+01_指標庫!$H$9*ISNUMBER($AG1097)+01_指標庫!$H$10*ISNUMBER($AB1097)+01_指標庫!$H$11*ISNUMBER($AC1097)+01_指標庫!$H$12*ISNUMBER($AD1097)+01_指標庫!$H$13*ISNUMBER($AE1097)+01_指標庫!$H$14*ISNUMBER($I1097)+01_指標庫!$H$15*ISNUMBER($AH1097)+01_指標庫!$H$16*ISNUMBER($K1097)+01_指標庫!$H$17*ISNUMBER($AI1097)+01_指標庫!$H$18*ISNUMBER($AJ1097)+01_指標庫!$H$19*ISNUMBER($AK1097)+01_指標庫!$H$20*ISNUMBER($BB1097)+01_指標庫!$H$21*ISNUMBER($BC1097)</f>
        <v>51</v>
      </c>
      <c r="AX1097" s="59" t="n">
        <f aca="false">IF(AW1097=0,50,ROUND((01_指標庫!$H$4*IF(ISNUMBER($F1097),L1097,0)+01_指標庫!$H$5*IF(ISNUMBER($AA1097),AL1097,0)+01_指標庫!$H$6*IF(ISNUMBER($G1097),M1097,0)+01_指標庫!$H$7*IF(ISNUMBER($H1097),N1097,0)+01_指標庫!$H$8*IF(ISNUMBER($AF1097),AQ1097,0)+01_指標庫!$H$9*IF(ISNUMBER($AG1097),AR1097,0)+01_指標庫!$H$10*IF(ISNUMBER($AB1097),AM1097,0)+01_指標庫!$H$11*IF(ISNUMBER($AC1097),AN1097,0)+01_指標庫!$H$12*IF(ISNUMBER($AD1097),AO1097,0)+01_指標庫!$H$13*IF(ISNUMBER($AE1097),AP1097,0)+01_指標庫!$H$14*IF(ISNUMBER($I1097),O1097,0)+01_指標庫!$H$15*IF(ISNUMBER($AH1097),AS1097,0)+01_指標庫!$H$16*IF(ISNUMBER($K1097),P1097,0)+01_指標庫!$H$17*IF(ISNUMBER($AI1097),AT1097,0)+01_指標庫!$H$18*IF(ISNUMBER($AJ1097),AU1097,0)+01_指標庫!$H$19*IF(ISNUMBER($AK1097),AV1097,0)+01_指標庫!$H$20*IF(ISNUMBER($BB1097),BB1097,0)+01_指標庫!$H$21*IF(ISNUMBER($BC1097),BC1097,0))/AW1097,1))</f>
        <v>78.4</v>
      </c>
      <c r="AY1097" s="60"/>
      <c r="AZ1097" s="60"/>
      <c r="BA1097" s="58" t="n">
        <f aca="false">AVERAGE($E1093:$E1097)/AVERAGE($E1088:$E1097)-1</f>
        <v>0.0144500271091865</v>
      </c>
      <c r="BB1097" s="59" t="n">
        <f aca="false">IF(ISNUMBER($BA1097),IF(OR($S1097&lt;=-0.03,$BA1097&lt;-0.003),0,IF(OR($S1097&lt;=-0.02,$BA1097&lt;0.01),50,100)),"")</f>
        <v>100</v>
      </c>
      <c r="BC1097" s="0" t="str">
        <f aca="false">IF(OR(COUNT($AZ1097)=0,COUNT($AZ1096)=0),"",IF(OR($AY1097/$AZ1096-1&lt;=-0.03,$AZ1097/$AZ1096-1&lt;=-0.045,IF(COUNT($AZ1088:$AZ1097)=10,AVERAGE($AZ1093:$AZ1097)/AVERAGE($AZ1088:$AZ1097)-1&lt;-0.01,FALSE())),0,IF(OR($AZ1097/$AZ1096-1&lt;=-0.02,IF(COUNT($AZ1088:$AZ1097)=10,AVERAGE($AZ1093:$AZ1097)/AVERAGE($AZ1088:$AZ1097)-1&lt;0.005,FALSE())),50,100)))</f>
        <v/>
      </c>
    </row>
    <row r="1098" customFormat="false" ht="15" hidden="false" customHeight="true" outlineLevel="0" collapsed="false">
      <c r="A1098" s="47" t="n">
        <v>1094</v>
      </c>
      <c r="B1098" s="48" t="n">
        <v>44144</v>
      </c>
      <c r="C1098" s="47" t="n">
        <v>2020</v>
      </c>
      <c r="D1098" s="49" t="s">
        <v>236</v>
      </c>
      <c r="E1098" s="50" t="n">
        <v>11830.39</v>
      </c>
      <c r="F1098" s="51" t="n">
        <v>0.181929</v>
      </c>
      <c r="G1098" s="51" t="n">
        <v>-0.047514</v>
      </c>
      <c r="H1098" s="52" t="n">
        <v>0.9184</v>
      </c>
      <c r="I1098" s="53" t="n">
        <v>422</v>
      </c>
      <c r="J1098" s="47" t="s">
        <v>235</v>
      </c>
      <c r="K1098" s="54" t="n">
        <v>25.75</v>
      </c>
      <c r="L1098" s="55" t="n">
        <f aca="false">IF(COUNT(F1098)=0,50,IF(F1098&gt;=0,100,IF(F1098&gt;=-0.02,50,0)))</f>
        <v>100</v>
      </c>
      <c r="M1098" s="55" t="n">
        <f aca="false">IF(COUNT(G1098)=0,50,IF(G1098&gt;-0.06,100,IF(G1098&gt;-0.15,50,0)))</f>
        <v>100</v>
      </c>
      <c r="N1098" s="55" t="n">
        <f aca="false">IF(COUNT(H1098)=0,50,IF(H1098&gt;=0.6,100,IF(H1098&gt;=0.4,50,0)))</f>
        <v>100</v>
      </c>
      <c r="O1098" s="55" t="n">
        <f aca="false">IF(COUNT(I1098)=0,50,IF(J1098="proxy_vix",50,IF(I1098&lt;350,100,IF(I1098&lt;=450,50,0))))</f>
        <v>50</v>
      </c>
      <c r="P1098" s="55" t="n">
        <f aca="false">IF(COUNT(K1098)=0,50,IF(K1098&lt;20,100,IF(K1098&lt;=25,50,0)))</f>
        <v>0</v>
      </c>
      <c r="Q1098" s="54"/>
      <c r="R1098" s="47"/>
      <c r="S1098" s="51" t="n">
        <f aca="false">$E1098/$E1097-1</f>
        <v>-0.0215823708684308</v>
      </c>
      <c r="T1098" s="56" t="n">
        <f aca="false">$K1098/$K1097-1</f>
        <v>0.0358004827031375</v>
      </c>
      <c r="V1098" s="57"/>
      <c r="W1098" s="57"/>
      <c r="Y1098" s="1" t="str">
        <f aca="false">IF(AX1098&gt;=70,"EASY",IF(AX1098&gt;40,"UNCERTAIN","HARD"))</f>
        <v>EASY</v>
      </c>
      <c r="AA1098" s="58" t="n">
        <f aca="false">IF($A1098&lt;200,"",AVERAGE($E1049:$E1098)/AVERAGE($E899:$E1098)-1)</f>
        <v>0.149938763015613</v>
      </c>
      <c r="AB1098" s="59" t="n">
        <f aca="false">LOOKUP($B1098,07_L1政策步階!$A$4:$A$14,07_L1政策步階!$C$4:$C$14)</f>
        <v>1</v>
      </c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9" t="n">
        <f aca="false">IF(ISNUMBER($AA1098),IF($AA1098&gt;=0.005,100,IF($AA1098&gt;=-0.015,50,0)),"")</f>
        <v>100</v>
      </c>
      <c r="AM1098" s="59" t="n">
        <f aca="false">IF(ISNUMBER($AB1098),IF($AB1098=1,100,IF($AB1098=0,50,0)),"")</f>
        <v>100</v>
      </c>
      <c r="AN1098" s="0" t="str">
        <f aca="false">IF(ISNUMBER($AC1098),IF($AC1098&gt;=0.001,100,IF($AC1098&gt;=-0.003,50,0)),"")</f>
        <v/>
      </c>
      <c r="AO1098" s="0" t="str">
        <f aca="false">IF(ISNUMBER($AD1098),IF($AD1098&gt;=0.04,100,IF($AD1098&gt;=0,50,0)),"")</f>
        <v/>
      </c>
      <c r="AP1098" s="0" t="str">
        <f aca="false">IF(ISNUMBER($AE1098),IF($AE1098&gt;=25,100,IF($AE1098&gt;=-75,50,0)),"")</f>
        <v/>
      </c>
      <c r="AQ1098" s="0" t="str">
        <f aca="false">IF(ISNUMBER($AF1098),IF($AF1098&gt;0,100,IF($AF1098&gt;=-50,50,0)),"")</f>
        <v/>
      </c>
      <c r="AR1098" s="0" t="str">
        <f aca="false">IF(ISNUMBER($AG1098),IF($AG1098=1,100,IF($AG1098=0,50,0)),"")</f>
        <v/>
      </c>
      <c r="AS1098" s="0" t="str">
        <f aca="false">IF(ISNUMBER($AH1098),IF($AH1098&lt;0,100,IF($AH1098&lt;=20,50,0)),"")</f>
        <v/>
      </c>
      <c r="AT1098" s="0" t="str">
        <f aca="false">IF(ISNUMBER($AI1098),IF($AI1098&lt;0.95,100,IF($AI1098&lt;=1,50,0)),"")</f>
        <v/>
      </c>
      <c r="AU1098" s="0" t="str">
        <f aca="false">IF(ISNUMBER($AJ1098),IF($AJ1098&lt;30,0,IF($AJ1098&lt;40,50,IF($AJ1098&lt;=90,100,50))),"")</f>
        <v/>
      </c>
      <c r="AV1098" s="0" t="str">
        <f aca="false">IF(ISNUMBER($AK1098),IF($AK1098&gt;-0.2,100,IF($AK1098&gt;=-0.4,50,0)),"")</f>
        <v/>
      </c>
      <c r="AW1098" s="59" t="n">
        <f aca="false">01_指標庫!$H$4*ISNUMBER($F1098)+01_指標庫!$H$5*ISNUMBER($AA1098)+01_指標庫!$H$6*ISNUMBER($G1098)+01_指標庫!$H$7*ISNUMBER($H1098)+01_指標庫!$H$8*ISNUMBER($AF1098)+01_指標庫!$H$9*ISNUMBER($AG1098)+01_指標庫!$H$10*ISNUMBER($AB1098)+01_指標庫!$H$11*ISNUMBER($AC1098)+01_指標庫!$H$12*ISNUMBER($AD1098)+01_指標庫!$H$13*ISNUMBER($AE1098)+01_指標庫!$H$14*ISNUMBER($I1098)+01_指標庫!$H$15*ISNUMBER($AH1098)+01_指標庫!$H$16*ISNUMBER($K1098)+01_指標庫!$H$17*ISNUMBER($AI1098)+01_指標庫!$H$18*ISNUMBER($AJ1098)+01_指標庫!$H$19*ISNUMBER($AK1098)+01_指標庫!$H$20*ISNUMBER($BB1098)+01_指標庫!$H$21*ISNUMBER($BC1098)</f>
        <v>51</v>
      </c>
      <c r="AX1098" s="59" t="n">
        <f aca="false">IF(AW1098=0,50,ROUND((01_指標庫!$H$4*IF(ISNUMBER($F1098),L1098,0)+01_指標庫!$H$5*IF(ISNUMBER($AA1098),AL1098,0)+01_指標庫!$H$6*IF(ISNUMBER($G1098),M1098,0)+01_指標庫!$H$7*IF(ISNUMBER($H1098),N1098,0)+01_指標庫!$H$8*IF(ISNUMBER($AF1098),AQ1098,0)+01_指標庫!$H$9*IF(ISNUMBER($AG1098),AR1098,0)+01_指標庫!$H$10*IF(ISNUMBER($AB1098),AM1098,0)+01_指標庫!$H$11*IF(ISNUMBER($AC1098),AN1098,0)+01_指標庫!$H$12*IF(ISNUMBER($AD1098),AO1098,0)+01_指標庫!$H$13*IF(ISNUMBER($AE1098),AP1098,0)+01_指標庫!$H$14*IF(ISNUMBER($I1098),O1098,0)+01_指標庫!$H$15*IF(ISNUMBER($AH1098),AS1098,0)+01_指標庫!$H$16*IF(ISNUMBER($K1098),P1098,0)+01_指標庫!$H$17*IF(ISNUMBER($AI1098),AT1098,0)+01_指標庫!$H$18*IF(ISNUMBER($AJ1098),AU1098,0)+01_指標庫!$H$19*IF(ISNUMBER($AK1098),AV1098,0)+01_指標庫!$H$20*IF(ISNUMBER($BB1098),BB1098,0)+01_指標庫!$H$21*IF(ISNUMBER($BC1098),BC1098,0))/AW1098,1))</f>
        <v>74.5</v>
      </c>
      <c r="AY1098" s="60"/>
      <c r="AZ1098" s="60"/>
      <c r="BA1098" s="58" t="n">
        <f aca="false">AVERAGE($E1094:$E1098)/AVERAGE($E1089:$E1098)-1</f>
        <v>0.0245177899657292</v>
      </c>
      <c r="BB1098" s="59" t="n">
        <f aca="false">IF(ISNUMBER($BA1098),IF(OR($S1098&lt;=-0.03,$BA1098&lt;-0.003),0,IF(OR($S1098&lt;=-0.02,$BA1098&lt;0.01),50,100)),"")</f>
        <v>50</v>
      </c>
      <c r="BC1098" s="0" t="str">
        <f aca="false">IF(OR(COUNT($AZ1098)=0,COUNT($AZ1097)=0),"",IF(OR($AY1098/$AZ1097-1&lt;=-0.03,$AZ1098/$AZ1097-1&lt;=-0.045,IF(COUNT($AZ1089:$AZ1098)=10,AVERAGE($AZ1094:$AZ1098)/AVERAGE($AZ1089:$AZ1098)-1&lt;-0.01,FALSE())),0,IF(OR($AZ1098/$AZ1097-1&lt;=-0.02,IF(COUNT($AZ1089:$AZ1098)=10,AVERAGE($AZ1094:$AZ1098)/AVERAGE($AZ1089:$AZ1098)-1&lt;0.005,FALSE())),50,100)))</f>
        <v/>
      </c>
    </row>
    <row r="1099" customFormat="false" ht="15" hidden="false" customHeight="true" outlineLevel="0" collapsed="false">
      <c r="A1099" s="47" t="n">
        <v>1095</v>
      </c>
      <c r="B1099" s="48" t="n">
        <v>44145</v>
      </c>
      <c r="C1099" s="47" t="n">
        <v>2020</v>
      </c>
      <c r="D1099" s="49" t="s">
        <v>237</v>
      </c>
      <c r="E1099" s="50" t="n">
        <v>11624.29</v>
      </c>
      <c r="F1099" s="51" t="n">
        <v>0.15987</v>
      </c>
      <c r="G1099" s="51" t="n">
        <v>-0.064108</v>
      </c>
      <c r="H1099" s="52" t="n">
        <v>0.9184</v>
      </c>
      <c r="I1099" s="53" t="n">
        <v>437</v>
      </c>
      <c r="J1099" s="47" t="s">
        <v>235</v>
      </c>
      <c r="K1099" s="54" t="n">
        <v>24.8</v>
      </c>
      <c r="L1099" s="55" t="n">
        <f aca="false">IF(COUNT(F1099)=0,50,IF(F1099&gt;=0,100,IF(F1099&gt;=-0.02,50,0)))</f>
        <v>100</v>
      </c>
      <c r="M1099" s="55" t="n">
        <f aca="false">IF(COUNT(G1099)=0,50,IF(G1099&gt;-0.06,100,IF(G1099&gt;-0.15,50,0)))</f>
        <v>50</v>
      </c>
      <c r="N1099" s="55" t="n">
        <f aca="false">IF(COUNT(H1099)=0,50,IF(H1099&gt;=0.6,100,IF(H1099&gt;=0.4,50,0)))</f>
        <v>100</v>
      </c>
      <c r="O1099" s="55" t="n">
        <f aca="false">IF(COUNT(I1099)=0,50,IF(J1099="proxy_vix",50,IF(I1099&lt;350,100,IF(I1099&lt;=450,50,0))))</f>
        <v>50</v>
      </c>
      <c r="P1099" s="55" t="n">
        <f aca="false">IF(COUNT(K1099)=0,50,IF(K1099&lt;20,100,IF(K1099&lt;=25,50,0)))</f>
        <v>50</v>
      </c>
      <c r="Q1099" s="54"/>
      <c r="R1099" s="47"/>
      <c r="S1099" s="51" t="n">
        <f aca="false">$E1099/$E1098-1</f>
        <v>-0.0174212346338539</v>
      </c>
      <c r="T1099" s="56" t="n">
        <f aca="false">$K1099/$K1098-1</f>
        <v>-0.0368932038834952</v>
      </c>
      <c r="V1099" s="57"/>
      <c r="W1099" s="57"/>
      <c r="Y1099" s="1" t="str">
        <f aca="false">IF(AX1099&gt;=70,"EASY",IF(AX1099&gt;40,"UNCERTAIN","HARD"))</f>
        <v>EASY</v>
      </c>
      <c r="AA1099" s="58" t="n">
        <f aca="false">IF($A1099&lt;200,"",AVERAGE($E1050:$E1099)/AVERAGE($E900:$E1099)-1)</f>
        <v>0.147514685879272</v>
      </c>
      <c r="AB1099" s="59" t="n">
        <f aca="false">LOOKUP($B1099,07_L1政策步階!$A$4:$A$14,07_L1政策步階!$C$4:$C$14)</f>
        <v>1</v>
      </c>
      <c r="AC1099" s="57"/>
      <c r="AD1099" s="57"/>
      <c r="AE1099" s="57"/>
      <c r="AF1099" s="57"/>
      <c r="AG1099" s="57"/>
      <c r="AH1099" s="57"/>
      <c r="AI1099" s="57"/>
      <c r="AJ1099" s="57"/>
      <c r="AK1099" s="57"/>
      <c r="AL1099" s="59" t="n">
        <f aca="false">IF(ISNUMBER($AA1099),IF($AA1099&gt;=0.005,100,IF($AA1099&gt;=-0.015,50,0)),"")</f>
        <v>100</v>
      </c>
      <c r="AM1099" s="59" t="n">
        <f aca="false">IF(ISNUMBER($AB1099),IF($AB1099=1,100,IF($AB1099=0,50,0)),"")</f>
        <v>100</v>
      </c>
      <c r="AN1099" s="0" t="str">
        <f aca="false">IF(ISNUMBER($AC1099),IF($AC1099&gt;=0.001,100,IF($AC1099&gt;=-0.003,50,0)),"")</f>
        <v/>
      </c>
      <c r="AO1099" s="0" t="str">
        <f aca="false">IF(ISNUMBER($AD1099),IF($AD1099&gt;=0.04,100,IF($AD1099&gt;=0,50,0)),"")</f>
        <v/>
      </c>
      <c r="AP1099" s="0" t="str">
        <f aca="false">IF(ISNUMBER($AE1099),IF($AE1099&gt;=25,100,IF($AE1099&gt;=-75,50,0)),"")</f>
        <v/>
      </c>
      <c r="AQ1099" s="0" t="str">
        <f aca="false">IF(ISNUMBER($AF1099),IF($AF1099&gt;0,100,IF($AF1099&gt;=-50,50,0)),"")</f>
        <v/>
      </c>
      <c r="AR1099" s="0" t="str">
        <f aca="false">IF(ISNUMBER($AG1099),IF($AG1099=1,100,IF($AG1099=0,50,0)),"")</f>
        <v/>
      </c>
      <c r="AS1099" s="0" t="str">
        <f aca="false">IF(ISNUMBER($AH1099),IF($AH1099&lt;0,100,IF($AH1099&lt;=20,50,0)),"")</f>
        <v/>
      </c>
      <c r="AT1099" s="0" t="str">
        <f aca="false">IF(ISNUMBER($AI1099),IF($AI1099&lt;0.95,100,IF($AI1099&lt;=1,50,0)),"")</f>
        <v/>
      </c>
      <c r="AU1099" s="0" t="str">
        <f aca="false">IF(ISNUMBER($AJ1099),IF($AJ1099&lt;30,0,IF($AJ1099&lt;40,50,IF($AJ1099&lt;=90,100,50))),"")</f>
        <v/>
      </c>
      <c r="AV1099" s="0" t="str">
        <f aca="false">IF(ISNUMBER($AK1099),IF($AK1099&gt;-0.2,100,IF($AK1099&gt;=-0.4,50,0)),"")</f>
        <v/>
      </c>
      <c r="AW1099" s="59" t="n">
        <f aca="false">01_指標庫!$H$4*ISNUMBER($F1099)+01_指標庫!$H$5*ISNUMBER($AA1099)+01_指標庫!$H$6*ISNUMBER($G1099)+01_指標庫!$H$7*ISNUMBER($H1099)+01_指標庫!$H$8*ISNUMBER($AF1099)+01_指標庫!$H$9*ISNUMBER($AG1099)+01_指標庫!$H$10*ISNUMBER($AB1099)+01_指標庫!$H$11*ISNUMBER($AC1099)+01_指標庫!$H$12*ISNUMBER($AD1099)+01_指標庫!$H$13*ISNUMBER($AE1099)+01_指標庫!$H$14*ISNUMBER($I1099)+01_指標庫!$H$15*ISNUMBER($AH1099)+01_指標庫!$H$16*ISNUMBER($K1099)+01_指標庫!$H$17*ISNUMBER($AI1099)+01_指標庫!$H$18*ISNUMBER($AJ1099)+01_指標庫!$H$19*ISNUMBER($AK1099)+01_指標庫!$H$20*ISNUMBER($BB1099)+01_指標庫!$H$21*ISNUMBER($BC1099)</f>
        <v>51</v>
      </c>
      <c r="AX1099" s="59" t="n">
        <f aca="false">IF(AW1099=0,50,ROUND((01_指標庫!$H$4*IF(ISNUMBER($F1099),L1099,0)+01_指標庫!$H$5*IF(ISNUMBER($AA1099),AL1099,0)+01_指標庫!$H$6*IF(ISNUMBER($G1099),M1099,0)+01_指標庫!$H$7*IF(ISNUMBER($H1099),N1099,0)+01_指標庫!$H$8*IF(ISNUMBER($AF1099),AQ1099,0)+01_指標庫!$H$9*IF(ISNUMBER($AG1099),AR1099,0)+01_指標庫!$H$10*IF(ISNUMBER($AB1099),AM1099,0)+01_指標庫!$H$11*IF(ISNUMBER($AC1099),AN1099,0)+01_指標庫!$H$12*IF(ISNUMBER($AD1099),AO1099,0)+01_指標庫!$H$13*IF(ISNUMBER($AE1099),AP1099,0)+01_指標庫!$H$14*IF(ISNUMBER($I1099),O1099,0)+01_指標庫!$H$15*IF(ISNUMBER($AH1099),AS1099,0)+01_指標庫!$H$16*IF(ISNUMBER($K1099),P1099,0)+01_指標庫!$H$17*IF(ISNUMBER($AI1099),AT1099,0)+01_指標庫!$H$18*IF(ISNUMBER($AJ1099),AU1099,0)+01_指標庫!$H$19*IF(ISNUMBER($AK1099),AV1099,0)+01_指標庫!$H$20*IF(ISNUMBER($BB1099),BB1099,0)+01_指標庫!$H$21*IF(ISNUMBER($BC1099),BC1099,0))/AW1099,1))</f>
        <v>78.4</v>
      </c>
      <c r="AY1099" s="60"/>
      <c r="AZ1099" s="60"/>
      <c r="BA1099" s="58" t="n">
        <f aca="false">AVERAGE($E1095:$E1099)/AVERAGE($E1090:$E1099)-1</f>
        <v>0.0302656508970773</v>
      </c>
      <c r="BB1099" s="59" t="n">
        <f aca="false">IF(ISNUMBER($BA1099),IF(OR($S1099&lt;=-0.03,$BA1099&lt;-0.003),0,IF(OR($S1099&lt;=-0.02,$BA1099&lt;0.01),50,100)),"")</f>
        <v>100</v>
      </c>
      <c r="BC1099" s="0" t="str">
        <f aca="false">IF(OR(COUNT($AZ1099)=0,COUNT($AZ1098)=0),"",IF(OR($AY1099/$AZ1098-1&lt;=-0.03,$AZ1099/$AZ1098-1&lt;=-0.045,IF(COUNT($AZ1090:$AZ1099)=10,AVERAGE($AZ1095:$AZ1099)/AVERAGE($AZ1090:$AZ1099)-1&lt;-0.01,FALSE())),0,IF(OR($AZ1099/$AZ1098-1&lt;=-0.02,IF(COUNT($AZ1090:$AZ1099)=10,AVERAGE($AZ1095:$AZ1099)/AVERAGE($AZ1090:$AZ1099)-1&lt;0.005,FALSE())),50,100)))</f>
        <v/>
      </c>
    </row>
    <row r="1100" customFormat="false" ht="15" hidden="false" customHeight="true" outlineLevel="0" collapsed="false">
      <c r="A1100" s="47" t="n">
        <v>1096</v>
      </c>
      <c r="B1100" s="48" t="n">
        <v>44146</v>
      </c>
      <c r="C1100" s="47" t="n">
        <v>2020</v>
      </c>
      <c r="D1100" s="49" t="s">
        <v>238</v>
      </c>
      <c r="E1100" s="50" t="n">
        <v>11892.93</v>
      </c>
      <c r="F1100" s="51" t="n">
        <v>0.185025</v>
      </c>
      <c r="G1100" s="51" t="n">
        <v>-0.042479</v>
      </c>
      <c r="H1100" s="52" t="n">
        <v>0.9184</v>
      </c>
      <c r="I1100" s="53" t="n">
        <v>437</v>
      </c>
      <c r="J1100" s="47" t="s">
        <v>235</v>
      </c>
      <c r="K1100" s="54" t="n">
        <v>23.45</v>
      </c>
      <c r="L1100" s="55" t="n">
        <f aca="false">IF(COUNT(F1100)=0,50,IF(F1100&gt;=0,100,IF(F1100&gt;=-0.02,50,0)))</f>
        <v>100</v>
      </c>
      <c r="M1100" s="55" t="n">
        <f aca="false">IF(COUNT(G1100)=0,50,IF(G1100&gt;-0.06,100,IF(G1100&gt;-0.15,50,0)))</f>
        <v>100</v>
      </c>
      <c r="N1100" s="55" t="n">
        <f aca="false">IF(COUNT(H1100)=0,50,IF(H1100&gt;=0.6,100,IF(H1100&gt;=0.4,50,0)))</f>
        <v>100</v>
      </c>
      <c r="O1100" s="55" t="n">
        <f aca="false">IF(COUNT(I1100)=0,50,IF(J1100="proxy_vix",50,IF(I1100&lt;350,100,IF(I1100&lt;=450,50,0))))</f>
        <v>50</v>
      </c>
      <c r="P1100" s="55" t="n">
        <f aca="false">IF(COUNT(K1100)=0,50,IF(K1100&lt;20,100,IF(K1100&lt;=25,50,0)))</f>
        <v>50</v>
      </c>
      <c r="Q1100" s="54"/>
      <c r="R1100" s="47"/>
      <c r="S1100" s="51" t="n">
        <f aca="false">$E1100/$E1099-1</f>
        <v>0.0231102286677294</v>
      </c>
      <c r="T1100" s="56" t="n">
        <f aca="false">$K1100/$K1099-1</f>
        <v>-0.0544354838709678</v>
      </c>
      <c r="V1100" s="57"/>
      <c r="W1100" s="57"/>
      <c r="Y1100" s="1" t="str">
        <f aca="false">IF(AX1100&gt;=70,"EASY",IF(AX1100&gt;40,"UNCERTAIN","HARD"))</f>
        <v>EASY</v>
      </c>
      <c r="AA1100" s="58" t="n">
        <f aca="false">IF($A1100&lt;200,"",AVERAGE($E1051:$E1100)/AVERAGE($E901:$E1100)-1)</f>
        <v>0.145121903306708</v>
      </c>
      <c r="AB1100" s="59" t="n">
        <f aca="false">LOOKUP($B1100,07_L1政策步階!$A$4:$A$14,07_L1政策步階!$C$4:$C$14)</f>
        <v>1</v>
      </c>
      <c r="AC1100" s="57"/>
      <c r="AD1100" s="57"/>
      <c r="AE1100" s="57"/>
      <c r="AF1100" s="57"/>
      <c r="AG1100" s="57"/>
      <c r="AH1100" s="57"/>
      <c r="AI1100" s="57"/>
      <c r="AJ1100" s="57"/>
      <c r="AK1100" s="57"/>
      <c r="AL1100" s="59" t="n">
        <f aca="false">IF(ISNUMBER($AA1100),IF($AA1100&gt;=0.005,100,IF($AA1100&gt;=-0.015,50,0)),"")</f>
        <v>100</v>
      </c>
      <c r="AM1100" s="59" t="n">
        <f aca="false">IF(ISNUMBER($AB1100),IF($AB1100=1,100,IF($AB1100=0,50,0)),"")</f>
        <v>100</v>
      </c>
      <c r="AN1100" s="0" t="str">
        <f aca="false">IF(ISNUMBER($AC1100),IF($AC1100&gt;=0.001,100,IF($AC1100&gt;=-0.003,50,0)),"")</f>
        <v/>
      </c>
      <c r="AO1100" s="0" t="str">
        <f aca="false">IF(ISNUMBER($AD1100),IF($AD1100&gt;=0.04,100,IF($AD1100&gt;=0,50,0)),"")</f>
        <v/>
      </c>
      <c r="AP1100" s="0" t="str">
        <f aca="false">IF(ISNUMBER($AE1100),IF($AE1100&gt;=25,100,IF($AE1100&gt;=-75,50,0)),"")</f>
        <v/>
      </c>
      <c r="AQ1100" s="0" t="str">
        <f aca="false">IF(ISNUMBER($AF1100),IF($AF1100&gt;0,100,IF($AF1100&gt;=-50,50,0)),"")</f>
        <v/>
      </c>
      <c r="AR1100" s="0" t="str">
        <f aca="false">IF(ISNUMBER($AG1100),IF($AG1100=1,100,IF($AG1100=0,50,0)),"")</f>
        <v/>
      </c>
      <c r="AS1100" s="0" t="str">
        <f aca="false">IF(ISNUMBER($AH1100),IF($AH1100&lt;0,100,IF($AH1100&lt;=20,50,0)),"")</f>
        <v/>
      </c>
      <c r="AT1100" s="0" t="str">
        <f aca="false">IF(ISNUMBER($AI1100),IF($AI1100&lt;0.95,100,IF($AI1100&lt;=1,50,0)),"")</f>
        <v/>
      </c>
      <c r="AU1100" s="0" t="str">
        <f aca="false">IF(ISNUMBER($AJ1100),IF($AJ1100&lt;30,0,IF($AJ1100&lt;40,50,IF($AJ1100&lt;=90,100,50))),"")</f>
        <v/>
      </c>
      <c r="AV1100" s="0" t="str">
        <f aca="false">IF(ISNUMBER($AK1100),IF($AK1100&gt;-0.2,100,IF($AK1100&gt;=-0.4,50,0)),"")</f>
        <v/>
      </c>
      <c r="AW1100" s="59" t="n">
        <f aca="false">01_指標庫!$H$4*ISNUMBER($F1100)+01_指標庫!$H$5*ISNUMBER($AA1100)+01_指標庫!$H$6*ISNUMBER($G1100)+01_指標庫!$H$7*ISNUMBER($H1100)+01_指標庫!$H$8*ISNUMBER($AF1100)+01_指標庫!$H$9*ISNUMBER($AG1100)+01_指標庫!$H$10*ISNUMBER($AB1100)+01_指標庫!$H$11*ISNUMBER($AC1100)+01_指標庫!$H$12*ISNUMBER($AD1100)+01_指標庫!$H$13*ISNUMBER($AE1100)+01_指標庫!$H$14*ISNUMBER($I1100)+01_指標庫!$H$15*ISNUMBER($AH1100)+01_指標庫!$H$16*ISNUMBER($K1100)+01_指標庫!$H$17*ISNUMBER($AI1100)+01_指標庫!$H$18*ISNUMBER($AJ1100)+01_指標庫!$H$19*ISNUMBER($AK1100)+01_指標庫!$H$20*ISNUMBER($BB1100)+01_指標庫!$H$21*ISNUMBER($BC1100)</f>
        <v>51</v>
      </c>
      <c r="AX1100" s="59" t="n">
        <f aca="false">IF(AW1100=0,50,ROUND((01_指標庫!$H$4*IF(ISNUMBER($F1100),L1100,0)+01_指標庫!$H$5*IF(ISNUMBER($AA1100),AL1100,0)+01_指標庫!$H$6*IF(ISNUMBER($G1100),M1100,0)+01_指標庫!$H$7*IF(ISNUMBER($H1100),N1100,0)+01_指標庫!$H$8*IF(ISNUMBER($AF1100),AQ1100,0)+01_指標庫!$H$9*IF(ISNUMBER($AG1100),AR1100,0)+01_指標庫!$H$10*IF(ISNUMBER($AB1100),AM1100,0)+01_指標庫!$H$11*IF(ISNUMBER($AC1100),AN1100,0)+01_指標庫!$H$12*IF(ISNUMBER($AD1100),AO1100,0)+01_指標庫!$H$13*IF(ISNUMBER($AE1100),AP1100,0)+01_指標庫!$H$14*IF(ISNUMBER($I1100),O1100,0)+01_指標庫!$H$15*IF(ISNUMBER($AH1100),AS1100,0)+01_指標庫!$H$16*IF(ISNUMBER($K1100),P1100,0)+01_指標庫!$H$17*IF(ISNUMBER($AI1100),AT1100,0)+01_指標庫!$H$18*IF(ISNUMBER($AJ1100),AU1100,0)+01_指標庫!$H$19*IF(ISNUMBER($AK1100),AV1100,0)+01_指標庫!$H$20*IF(ISNUMBER($BB1100),BB1100,0)+01_指標庫!$H$21*IF(ISNUMBER($BC1100),BC1100,0))/AW1100,1))</f>
        <v>86.3</v>
      </c>
      <c r="AY1100" s="60"/>
      <c r="AZ1100" s="60"/>
      <c r="BA1100" s="58" t="n">
        <f aca="false">AVERAGE($E1096:$E1100)/AVERAGE($E1091:$E1100)-1</f>
        <v>0.0256038970757198</v>
      </c>
      <c r="BB1100" s="59" t="n">
        <f aca="false">IF(ISNUMBER($BA1100),IF(OR($S1100&lt;=-0.03,$BA1100&lt;-0.003),0,IF(OR($S1100&lt;=-0.02,$BA1100&lt;0.01),50,100)),"")</f>
        <v>100</v>
      </c>
      <c r="BC1100" s="0" t="str">
        <f aca="false">IF(OR(COUNT($AZ1100)=0,COUNT($AZ1099)=0),"",IF(OR($AY1100/$AZ1099-1&lt;=-0.03,$AZ1100/$AZ1099-1&lt;=-0.045,IF(COUNT($AZ1091:$AZ1100)=10,AVERAGE($AZ1096:$AZ1100)/AVERAGE($AZ1091:$AZ1100)-1&lt;-0.01,FALSE())),0,IF(OR($AZ1100/$AZ1099-1&lt;=-0.02,IF(COUNT($AZ1091:$AZ1100)=10,AVERAGE($AZ1096:$AZ1100)/AVERAGE($AZ1091:$AZ1100)-1&lt;0.005,FALSE())),50,100)))</f>
        <v/>
      </c>
    </row>
    <row r="1101" customFormat="false" ht="15" hidden="false" customHeight="true" outlineLevel="0" collapsed="false">
      <c r="A1101" s="47" t="n">
        <v>1097</v>
      </c>
      <c r="B1101" s="48" t="n">
        <v>44147</v>
      </c>
      <c r="C1101" s="47" t="n">
        <v>2020</v>
      </c>
      <c r="D1101" s="49" t="s">
        <v>239</v>
      </c>
      <c r="E1101" s="50" t="n">
        <v>11827.14</v>
      </c>
      <c r="F1101" s="51" t="n">
        <v>0.176892</v>
      </c>
      <c r="G1101" s="51" t="n">
        <v>-0.047776</v>
      </c>
      <c r="H1101" s="52" t="n">
        <v>0.9184</v>
      </c>
      <c r="I1101" s="53" t="n">
        <v>462</v>
      </c>
      <c r="J1101" s="47" t="s">
        <v>235</v>
      </c>
      <c r="K1101" s="54" t="n">
        <v>25.35</v>
      </c>
      <c r="L1101" s="55" t="n">
        <f aca="false">IF(COUNT(F1101)=0,50,IF(F1101&gt;=0,100,IF(F1101&gt;=-0.02,50,0)))</f>
        <v>100</v>
      </c>
      <c r="M1101" s="55" t="n">
        <f aca="false">IF(COUNT(G1101)=0,50,IF(G1101&gt;-0.06,100,IF(G1101&gt;-0.15,50,0)))</f>
        <v>100</v>
      </c>
      <c r="N1101" s="55" t="n">
        <f aca="false">IF(COUNT(H1101)=0,50,IF(H1101&gt;=0.6,100,IF(H1101&gt;=0.4,50,0)))</f>
        <v>100</v>
      </c>
      <c r="O1101" s="55" t="n">
        <f aca="false">IF(COUNT(I1101)=0,50,IF(J1101="proxy_vix",50,IF(I1101&lt;350,100,IF(I1101&lt;=450,50,0))))</f>
        <v>0</v>
      </c>
      <c r="P1101" s="55" t="n">
        <f aca="false">IF(COUNT(K1101)=0,50,IF(K1101&lt;20,100,IF(K1101&lt;=25,50,0)))</f>
        <v>0</v>
      </c>
      <c r="Q1101" s="54"/>
      <c r="R1101" s="47"/>
      <c r="S1101" s="51" t="n">
        <f aca="false">$E1101/$E1100-1</f>
        <v>-0.00553185800303213</v>
      </c>
      <c r="T1101" s="56" t="n">
        <f aca="false">$K1101/$K1100-1</f>
        <v>0.0810234541577826</v>
      </c>
      <c r="V1101" s="57"/>
      <c r="W1101" s="57"/>
      <c r="Y1101" s="1" t="str">
        <f aca="false">IF(AX1101&gt;=70,"EASY",IF(AX1101&gt;40,"UNCERTAIN","HARD"))</f>
        <v>EASY</v>
      </c>
      <c r="AA1101" s="58" t="n">
        <f aca="false">IF($A1101&lt;200,"",AVERAGE($E1052:$E1101)/AVERAGE($E902:$E1101)-1)</f>
        <v>0.142407740379607</v>
      </c>
      <c r="AB1101" s="59" t="n">
        <f aca="false">LOOKUP($B1101,07_L1政策步階!$A$4:$A$14,07_L1政策步階!$C$4:$C$14)</f>
        <v>1</v>
      </c>
      <c r="AC1101" s="57"/>
      <c r="AD1101" s="57"/>
      <c r="AE1101" s="57"/>
      <c r="AF1101" s="57"/>
      <c r="AG1101" s="57"/>
      <c r="AH1101" s="57"/>
      <c r="AI1101" s="57"/>
      <c r="AJ1101" s="57"/>
      <c r="AK1101" s="57"/>
      <c r="AL1101" s="59" t="n">
        <f aca="false">IF(ISNUMBER($AA1101),IF($AA1101&gt;=0.005,100,IF($AA1101&gt;=-0.015,50,0)),"")</f>
        <v>100</v>
      </c>
      <c r="AM1101" s="59" t="n">
        <f aca="false">IF(ISNUMBER($AB1101),IF($AB1101=1,100,IF($AB1101=0,50,0)),"")</f>
        <v>100</v>
      </c>
      <c r="AN1101" s="0" t="str">
        <f aca="false">IF(ISNUMBER($AC1101),IF($AC1101&gt;=0.001,100,IF($AC1101&gt;=-0.003,50,0)),"")</f>
        <v/>
      </c>
      <c r="AO1101" s="0" t="str">
        <f aca="false">IF(ISNUMBER($AD1101),IF($AD1101&gt;=0.04,100,IF($AD1101&gt;=0,50,0)),"")</f>
        <v/>
      </c>
      <c r="AP1101" s="0" t="str">
        <f aca="false">IF(ISNUMBER($AE1101),IF($AE1101&gt;=25,100,IF($AE1101&gt;=-75,50,0)),"")</f>
        <v/>
      </c>
      <c r="AQ1101" s="0" t="str">
        <f aca="false">IF(ISNUMBER($AF1101),IF($AF1101&gt;0,100,IF($AF1101&gt;=-50,50,0)),"")</f>
        <v/>
      </c>
      <c r="AR1101" s="0" t="str">
        <f aca="false">IF(ISNUMBER($AG1101),IF($AG1101=1,100,IF($AG1101=0,50,0)),"")</f>
        <v/>
      </c>
      <c r="AS1101" s="0" t="str">
        <f aca="false">IF(ISNUMBER($AH1101),IF($AH1101&lt;0,100,IF($AH1101&lt;=20,50,0)),"")</f>
        <v/>
      </c>
      <c r="AT1101" s="0" t="str">
        <f aca="false">IF(ISNUMBER($AI1101),IF($AI1101&lt;0.95,100,IF($AI1101&lt;=1,50,0)),"")</f>
        <v/>
      </c>
      <c r="AU1101" s="0" t="str">
        <f aca="false">IF(ISNUMBER($AJ1101),IF($AJ1101&lt;30,0,IF($AJ1101&lt;40,50,IF($AJ1101&lt;=90,100,50))),"")</f>
        <v/>
      </c>
      <c r="AV1101" s="0" t="str">
        <f aca="false">IF(ISNUMBER($AK1101),IF($AK1101&gt;-0.2,100,IF($AK1101&gt;=-0.4,50,0)),"")</f>
        <v/>
      </c>
      <c r="AW1101" s="59" t="n">
        <f aca="false">01_指標庫!$H$4*ISNUMBER($F1101)+01_指標庫!$H$5*ISNUMBER($AA1101)+01_指標庫!$H$6*ISNUMBER($G1101)+01_指標庫!$H$7*ISNUMBER($H1101)+01_指標庫!$H$8*ISNUMBER($AF1101)+01_指標庫!$H$9*ISNUMBER($AG1101)+01_指標庫!$H$10*ISNUMBER($AB1101)+01_指標庫!$H$11*ISNUMBER($AC1101)+01_指標庫!$H$12*ISNUMBER($AD1101)+01_指標庫!$H$13*ISNUMBER($AE1101)+01_指標庫!$H$14*ISNUMBER($I1101)+01_指標庫!$H$15*ISNUMBER($AH1101)+01_指標庫!$H$16*ISNUMBER($K1101)+01_指標庫!$H$17*ISNUMBER($AI1101)+01_指標庫!$H$18*ISNUMBER($AJ1101)+01_指標庫!$H$19*ISNUMBER($AK1101)+01_指標庫!$H$20*ISNUMBER($BB1101)+01_指標庫!$H$21*ISNUMBER($BC1101)</f>
        <v>51</v>
      </c>
      <c r="AX1101" s="59" t="n">
        <f aca="false">IF(AW1101=0,50,ROUND((01_指標庫!$H$4*IF(ISNUMBER($F1101),L1101,0)+01_指標庫!$H$5*IF(ISNUMBER($AA1101),AL1101,0)+01_指標庫!$H$6*IF(ISNUMBER($G1101),M1101,0)+01_指標庫!$H$7*IF(ISNUMBER($H1101),N1101,0)+01_指標庫!$H$8*IF(ISNUMBER($AF1101),AQ1101,0)+01_指標庫!$H$9*IF(ISNUMBER($AG1101),AR1101,0)+01_指標庫!$H$10*IF(ISNUMBER($AB1101),AM1101,0)+01_指標庫!$H$11*IF(ISNUMBER($AC1101),AN1101,0)+01_指標庫!$H$12*IF(ISNUMBER($AD1101),AO1101,0)+01_指標庫!$H$13*IF(ISNUMBER($AE1101),AP1101,0)+01_指標庫!$H$14*IF(ISNUMBER($I1101),O1101,0)+01_指標庫!$H$15*IF(ISNUMBER($AH1101),AS1101,0)+01_指標庫!$H$16*IF(ISNUMBER($K1101),P1101,0)+01_指標庫!$H$17*IF(ISNUMBER($AI1101),AT1101,0)+01_指標庫!$H$18*IF(ISNUMBER($AJ1101),AU1101,0)+01_指標庫!$H$19*IF(ISNUMBER($AK1101),AV1101,0)+01_指標庫!$H$20*IF(ISNUMBER($BB1101),BB1101,0)+01_指標庫!$H$21*IF(ISNUMBER($BC1101),BC1101,0))/AW1101,1))</f>
        <v>72.5</v>
      </c>
      <c r="AY1101" s="60"/>
      <c r="AZ1101" s="60"/>
      <c r="BA1101" s="58" t="n">
        <f aca="false">AVERAGE($E1097:$E1101)/AVERAGE($E1092:$E1101)-1</f>
        <v>0.0171049455541892</v>
      </c>
      <c r="BB1101" s="59" t="n">
        <f aca="false">IF(ISNUMBER($BA1101),IF(OR($S1101&lt;=-0.03,$BA1101&lt;-0.003),0,IF(OR($S1101&lt;=-0.02,$BA1101&lt;0.01),50,100)),"")</f>
        <v>100</v>
      </c>
      <c r="BC1101" s="0" t="str">
        <f aca="false">IF(OR(COUNT($AZ1101)=0,COUNT($AZ1100)=0),"",IF(OR($AY1101/$AZ1100-1&lt;=-0.03,$AZ1101/$AZ1100-1&lt;=-0.045,IF(COUNT($AZ1092:$AZ1101)=10,AVERAGE($AZ1097:$AZ1101)/AVERAGE($AZ1092:$AZ1101)-1&lt;-0.01,FALSE())),0,IF(OR($AZ1101/$AZ1100-1&lt;=-0.02,IF(COUNT($AZ1092:$AZ1101)=10,AVERAGE($AZ1097:$AZ1101)/AVERAGE($AZ1092:$AZ1101)-1&lt;0.005,FALSE())),50,100)))</f>
        <v/>
      </c>
    </row>
    <row r="1102" customFormat="false" ht="15" hidden="false" customHeight="true" outlineLevel="0" collapsed="false">
      <c r="A1102" s="47" t="n">
        <v>1098</v>
      </c>
      <c r="B1102" s="48" t="n">
        <v>44148</v>
      </c>
      <c r="C1102" s="47" t="n">
        <v>2020</v>
      </c>
      <c r="D1102" s="49" t="s">
        <v>234</v>
      </c>
      <c r="E1102" s="50" t="n">
        <v>11937.84</v>
      </c>
      <c r="F1102" s="51" t="n">
        <v>0.186168</v>
      </c>
      <c r="G1102" s="51" t="n">
        <v>-0.038863</v>
      </c>
      <c r="H1102" s="52" t="n">
        <v>0.9184</v>
      </c>
      <c r="I1102" s="53" t="n">
        <v>463</v>
      </c>
      <c r="J1102" s="47" t="s">
        <v>235</v>
      </c>
      <c r="K1102" s="54" t="n">
        <v>23.1</v>
      </c>
      <c r="L1102" s="55" t="n">
        <f aca="false">IF(COUNT(F1102)=0,50,IF(F1102&gt;=0,100,IF(F1102&gt;=-0.02,50,0)))</f>
        <v>100</v>
      </c>
      <c r="M1102" s="55" t="n">
        <f aca="false">IF(COUNT(G1102)=0,50,IF(G1102&gt;-0.06,100,IF(G1102&gt;-0.15,50,0)))</f>
        <v>100</v>
      </c>
      <c r="N1102" s="55" t="n">
        <f aca="false">IF(COUNT(H1102)=0,50,IF(H1102&gt;=0.6,100,IF(H1102&gt;=0.4,50,0)))</f>
        <v>100</v>
      </c>
      <c r="O1102" s="55" t="n">
        <f aca="false">IF(COUNT(I1102)=0,50,IF(J1102="proxy_vix",50,IF(I1102&lt;350,100,IF(I1102&lt;=450,50,0))))</f>
        <v>0</v>
      </c>
      <c r="P1102" s="55" t="n">
        <f aca="false">IF(COUNT(K1102)=0,50,IF(K1102&lt;20,100,IF(K1102&lt;=25,50,0)))</f>
        <v>50</v>
      </c>
      <c r="Q1102" s="54"/>
      <c r="R1102" s="47"/>
      <c r="S1102" s="51" t="n">
        <f aca="false">$E1102/$E1101-1</f>
        <v>0.00935982832705129</v>
      </c>
      <c r="T1102" s="56" t="n">
        <f aca="false">$K1102/$K1101-1</f>
        <v>-0.0887573964497042</v>
      </c>
      <c r="V1102" s="57"/>
      <c r="W1102" s="57"/>
      <c r="Y1102" s="1" t="str">
        <f aca="false">IF(AX1102&gt;=70,"EASY",IF(AX1102&gt;40,"UNCERTAIN","HARD"))</f>
        <v>EASY</v>
      </c>
      <c r="AA1102" s="58" t="n">
        <f aca="false">IF($A1102&lt;200,"",AVERAGE($E1053:$E1102)/AVERAGE($E903:$E1102)-1)</f>
        <v>0.141066337436411</v>
      </c>
      <c r="AB1102" s="59" t="n">
        <f aca="false">LOOKUP($B1102,07_L1政策步階!$A$4:$A$14,07_L1政策步階!$C$4:$C$14)</f>
        <v>1</v>
      </c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9" t="n">
        <f aca="false">IF(ISNUMBER($AA1102),IF($AA1102&gt;=0.005,100,IF($AA1102&gt;=-0.015,50,0)),"")</f>
        <v>100</v>
      </c>
      <c r="AM1102" s="59" t="n">
        <f aca="false">IF(ISNUMBER($AB1102),IF($AB1102=1,100,IF($AB1102=0,50,0)),"")</f>
        <v>100</v>
      </c>
      <c r="AN1102" s="0" t="str">
        <f aca="false">IF(ISNUMBER($AC1102),IF($AC1102&gt;=0.001,100,IF($AC1102&gt;=-0.003,50,0)),"")</f>
        <v/>
      </c>
      <c r="AO1102" s="0" t="str">
        <f aca="false">IF(ISNUMBER($AD1102),IF($AD1102&gt;=0.04,100,IF($AD1102&gt;=0,50,0)),"")</f>
        <v/>
      </c>
      <c r="AP1102" s="0" t="str">
        <f aca="false">IF(ISNUMBER($AE1102),IF($AE1102&gt;=25,100,IF($AE1102&gt;=-75,50,0)),"")</f>
        <v/>
      </c>
      <c r="AQ1102" s="0" t="str">
        <f aca="false">IF(ISNUMBER($AF1102),IF($AF1102&gt;0,100,IF($AF1102&gt;=-50,50,0)),"")</f>
        <v/>
      </c>
      <c r="AR1102" s="0" t="str">
        <f aca="false">IF(ISNUMBER($AG1102),IF($AG1102=1,100,IF($AG1102=0,50,0)),"")</f>
        <v/>
      </c>
      <c r="AS1102" s="0" t="str">
        <f aca="false">IF(ISNUMBER($AH1102),IF($AH1102&lt;0,100,IF($AH1102&lt;=20,50,0)),"")</f>
        <v/>
      </c>
      <c r="AT1102" s="0" t="str">
        <f aca="false">IF(ISNUMBER($AI1102),IF($AI1102&lt;0.95,100,IF($AI1102&lt;=1,50,0)),"")</f>
        <v/>
      </c>
      <c r="AU1102" s="0" t="str">
        <f aca="false">IF(ISNUMBER($AJ1102),IF($AJ1102&lt;30,0,IF($AJ1102&lt;40,50,IF($AJ1102&lt;=90,100,50))),"")</f>
        <v/>
      </c>
      <c r="AV1102" s="0" t="str">
        <f aca="false">IF(ISNUMBER($AK1102),IF($AK1102&gt;-0.2,100,IF($AK1102&gt;=-0.4,50,0)),"")</f>
        <v/>
      </c>
      <c r="AW1102" s="59" t="n">
        <f aca="false">01_指標庫!$H$4*ISNUMBER($F1102)+01_指標庫!$H$5*ISNUMBER($AA1102)+01_指標庫!$H$6*ISNUMBER($G1102)+01_指標庫!$H$7*ISNUMBER($H1102)+01_指標庫!$H$8*ISNUMBER($AF1102)+01_指標庫!$H$9*ISNUMBER($AG1102)+01_指標庫!$H$10*ISNUMBER($AB1102)+01_指標庫!$H$11*ISNUMBER($AC1102)+01_指標庫!$H$12*ISNUMBER($AD1102)+01_指標庫!$H$13*ISNUMBER($AE1102)+01_指標庫!$H$14*ISNUMBER($I1102)+01_指標庫!$H$15*ISNUMBER($AH1102)+01_指標庫!$H$16*ISNUMBER($K1102)+01_指標庫!$H$17*ISNUMBER($AI1102)+01_指標庫!$H$18*ISNUMBER($AJ1102)+01_指標庫!$H$19*ISNUMBER($AK1102)+01_指標庫!$H$20*ISNUMBER($BB1102)+01_指標庫!$H$21*ISNUMBER($BC1102)</f>
        <v>51</v>
      </c>
      <c r="AX1102" s="59" t="n">
        <f aca="false">IF(AW1102=0,50,ROUND((01_指標庫!$H$4*IF(ISNUMBER($F1102),L1102,0)+01_指標庫!$H$5*IF(ISNUMBER($AA1102),AL1102,0)+01_指標庫!$H$6*IF(ISNUMBER($G1102),M1102,0)+01_指標庫!$H$7*IF(ISNUMBER($H1102),N1102,0)+01_指標庫!$H$8*IF(ISNUMBER($AF1102),AQ1102,0)+01_指標庫!$H$9*IF(ISNUMBER($AG1102),AR1102,0)+01_指標庫!$H$10*IF(ISNUMBER($AB1102),AM1102,0)+01_指標庫!$H$11*IF(ISNUMBER($AC1102),AN1102,0)+01_指標庫!$H$12*IF(ISNUMBER($AD1102),AO1102,0)+01_指標庫!$H$13*IF(ISNUMBER($AE1102),AP1102,0)+01_指標庫!$H$14*IF(ISNUMBER($I1102),O1102,0)+01_指標庫!$H$15*IF(ISNUMBER($AH1102),AS1102,0)+01_指標庫!$H$16*IF(ISNUMBER($K1102),P1102,0)+01_指標庫!$H$17*IF(ISNUMBER($AI1102),AT1102,0)+01_指標庫!$H$18*IF(ISNUMBER($AJ1102),AU1102,0)+01_指標庫!$H$19*IF(ISNUMBER($AK1102),AV1102,0)+01_指標庫!$H$20*IF(ISNUMBER($BB1102),BB1102,0)+01_指標庫!$H$21*IF(ISNUMBER($BC1102),BC1102,0))/AW1102,1))</f>
        <v>72.5</v>
      </c>
      <c r="AY1102" s="60"/>
      <c r="AZ1102" s="60"/>
      <c r="BA1102" s="58" t="n">
        <f aca="false">AVERAGE($E1098:$E1102)/AVERAGE($E1093:$E1102)-1</f>
        <v>0.00682553862635915</v>
      </c>
      <c r="BB1102" s="59" t="n">
        <f aca="false">IF(ISNUMBER($BA1102),IF(OR($S1102&lt;=-0.03,$BA1102&lt;-0.003),0,IF(OR($S1102&lt;=-0.02,$BA1102&lt;0.01),50,100)),"")</f>
        <v>50</v>
      </c>
      <c r="BC1102" s="0" t="str">
        <f aca="false">IF(OR(COUNT($AZ1102)=0,COUNT($AZ1101)=0),"",IF(OR($AY1102/$AZ1101-1&lt;=-0.03,$AZ1102/$AZ1101-1&lt;=-0.045,IF(COUNT($AZ1093:$AZ1102)=10,AVERAGE($AZ1098:$AZ1102)/AVERAGE($AZ1093:$AZ1102)-1&lt;-0.01,FALSE())),0,IF(OR($AZ1102/$AZ1101-1&lt;=-0.02,IF(COUNT($AZ1093:$AZ1102)=10,AVERAGE($AZ1098:$AZ1102)/AVERAGE($AZ1093:$AZ1102)-1&lt;0.005,FALSE())),50,100)))</f>
        <v/>
      </c>
    </row>
    <row r="1103" customFormat="false" ht="15" hidden="false" customHeight="true" outlineLevel="0" collapsed="false">
      <c r="A1103" s="47" t="n">
        <v>1099</v>
      </c>
      <c r="B1103" s="48" t="n">
        <v>44151</v>
      </c>
      <c r="C1103" s="47" t="n">
        <v>2020</v>
      </c>
      <c r="D1103" s="49" t="s">
        <v>236</v>
      </c>
      <c r="E1103" s="50" t="n">
        <v>12013.38</v>
      </c>
      <c r="F1103" s="51" t="n">
        <v>0.191965</v>
      </c>
      <c r="G1103" s="51" t="n">
        <v>-0.032781</v>
      </c>
      <c r="H1103" s="52" t="n">
        <v>0.9388</v>
      </c>
      <c r="I1103" s="53" t="n">
        <v>450</v>
      </c>
      <c r="J1103" s="47" t="s">
        <v>235</v>
      </c>
      <c r="K1103" s="54" t="n">
        <v>22.45</v>
      </c>
      <c r="L1103" s="55" t="n">
        <f aca="false">IF(COUNT(F1103)=0,50,IF(F1103&gt;=0,100,IF(F1103&gt;=-0.02,50,0)))</f>
        <v>100</v>
      </c>
      <c r="M1103" s="55" t="n">
        <f aca="false">IF(COUNT(G1103)=0,50,IF(G1103&gt;-0.06,100,IF(G1103&gt;-0.15,50,0)))</f>
        <v>100</v>
      </c>
      <c r="N1103" s="55" t="n">
        <f aca="false">IF(COUNT(H1103)=0,50,IF(H1103&gt;=0.6,100,IF(H1103&gt;=0.4,50,0)))</f>
        <v>100</v>
      </c>
      <c r="O1103" s="55" t="n">
        <f aca="false">IF(COUNT(I1103)=0,50,IF(J1103="proxy_vix",50,IF(I1103&lt;350,100,IF(I1103&lt;=450,50,0))))</f>
        <v>50</v>
      </c>
      <c r="P1103" s="55" t="n">
        <f aca="false">IF(COUNT(K1103)=0,50,IF(K1103&lt;20,100,IF(K1103&lt;=25,50,0)))</f>
        <v>50</v>
      </c>
      <c r="Q1103" s="54"/>
      <c r="R1103" s="47"/>
      <c r="S1103" s="51" t="n">
        <f aca="false">$E1103/$E1102-1</f>
        <v>0.00632777788946726</v>
      </c>
      <c r="T1103" s="56" t="n">
        <f aca="false">$K1103/$K1102-1</f>
        <v>-0.0281385281385282</v>
      </c>
      <c r="V1103" s="57"/>
      <c r="W1103" s="57"/>
      <c r="Y1103" s="1" t="str">
        <f aca="false">IF(AX1103&gt;=70,"EASY",IF(AX1103&gt;40,"UNCERTAIN","HARD"))</f>
        <v>EASY</v>
      </c>
      <c r="AA1103" s="58" t="n">
        <f aca="false">IF($A1103&lt;200,"",AVERAGE($E1054:$E1103)/AVERAGE($E904:$E1103)-1)</f>
        <v>0.140208369516503</v>
      </c>
      <c r="AB1103" s="59" t="n">
        <f aca="false">LOOKUP($B1103,07_L1政策步階!$A$4:$A$14,07_L1政策步階!$C$4:$C$14)</f>
        <v>1</v>
      </c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9" t="n">
        <f aca="false">IF(ISNUMBER($AA1103),IF($AA1103&gt;=0.005,100,IF($AA1103&gt;=-0.015,50,0)),"")</f>
        <v>100</v>
      </c>
      <c r="AM1103" s="59" t="n">
        <f aca="false">IF(ISNUMBER($AB1103),IF($AB1103=1,100,IF($AB1103=0,50,0)),"")</f>
        <v>100</v>
      </c>
      <c r="AN1103" s="0" t="str">
        <f aca="false">IF(ISNUMBER($AC1103),IF($AC1103&gt;=0.001,100,IF($AC1103&gt;=-0.003,50,0)),"")</f>
        <v/>
      </c>
      <c r="AO1103" s="0" t="str">
        <f aca="false">IF(ISNUMBER($AD1103),IF($AD1103&gt;=0.04,100,IF($AD1103&gt;=0,50,0)),"")</f>
        <v/>
      </c>
      <c r="AP1103" s="0" t="str">
        <f aca="false">IF(ISNUMBER($AE1103),IF($AE1103&gt;=25,100,IF($AE1103&gt;=-75,50,0)),"")</f>
        <v/>
      </c>
      <c r="AQ1103" s="0" t="str">
        <f aca="false">IF(ISNUMBER($AF1103),IF($AF1103&gt;0,100,IF($AF1103&gt;=-50,50,0)),"")</f>
        <v/>
      </c>
      <c r="AR1103" s="0" t="str">
        <f aca="false">IF(ISNUMBER($AG1103),IF($AG1103=1,100,IF($AG1103=0,50,0)),"")</f>
        <v/>
      </c>
      <c r="AS1103" s="0" t="str">
        <f aca="false">IF(ISNUMBER($AH1103),IF($AH1103&lt;0,100,IF($AH1103&lt;=20,50,0)),"")</f>
        <v/>
      </c>
      <c r="AT1103" s="0" t="str">
        <f aca="false">IF(ISNUMBER($AI1103),IF($AI1103&lt;0.95,100,IF($AI1103&lt;=1,50,0)),"")</f>
        <v/>
      </c>
      <c r="AU1103" s="0" t="str">
        <f aca="false">IF(ISNUMBER($AJ1103),IF($AJ1103&lt;30,0,IF($AJ1103&lt;40,50,IF($AJ1103&lt;=90,100,50))),"")</f>
        <v/>
      </c>
      <c r="AV1103" s="0" t="str">
        <f aca="false">IF(ISNUMBER($AK1103),IF($AK1103&gt;-0.2,100,IF($AK1103&gt;=-0.4,50,0)),"")</f>
        <v/>
      </c>
      <c r="AW1103" s="59" t="n">
        <f aca="false">01_指標庫!$H$4*ISNUMBER($F1103)+01_指標庫!$H$5*ISNUMBER($AA1103)+01_指標庫!$H$6*ISNUMBER($G1103)+01_指標庫!$H$7*ISNUMBER($H1103)+01_指標庫!$H$8*ISNUMBER($AF1103)+01_指標庫!$H$9*ISNUMBER($AG1103)+01_指標庫!$H$10*ISNUMBER($AB1103)+01_指標庫!$H$11*ISNUMBER($AC1103)+01_指標庫!$H$12*ISNUMBER($AD1103)+01_指標庫!$H$13*ISNUMBER($AE1103)+01_指標庫!$H$14*ISNUMBER($I1103)+01_指標庫!$H$15*ISNUMBER($AH1103)+01_指標庫!$H$16*ISNUMBER($K1103)+01_指標庫!$H$17*ISNUMBER($AI1103)+01_指標庫!$H$18*ISNUMBER($AJ1103)+01_指標庫!$H$19*ISNUMBER($AK1103)+01_指標庫!$H$20*ISNUMBER($BB1103)+01_指標庫!$H$21*ISNUMBER($BC1103)</f>
        <v>51</v>
      </c>
      <c r="AX1103" s="59" t="n">
        <f aca="false">IF(AW1103=0,50,ROUND((01_指標庫!$H$4*IF(ISNUMBER($F1103),L1103,0)+01_指標庫!$H$5*IF(ISNUMBER($AA1103),AL1103,0)+01_指標庫!$H$6*IF(ISNUMBER($G1103),M1103,0)+01_指標庫!$H$7*IF(ISNUMBER($H1103),N1103,0)+01_指標庫!$H$8*IF(ISNUMBER($AF1103),AQ1103,0)+01_指標庫!$H$9*IF(ISNUMBER($AG1103),AR1103,0)+01_指標庫!$H$10*IF(ISNUMBER($AB1103),AM1103,0)+01_指標庫!$H$11*IF(ISNUMBER($AC1103),AN1103,0)+01_指標庫!$H$12*IF(ISNUMBER($AD1103),AO1103,0)+01_指標庫!$H$13*IF(ISNUMBER($AE1103),AP1103,0)+01_指標庫!$H$14*IF(ISNUMBER($I1103),O1103,0)+01_指標庫!$H$15*IF(ISNUMBER($AH1103),AS1103,0)+01_指標庫!$H$16*IF(ISNUMBER($K1103),P1103,0)+01_指標庫!$H$17*IF(ISNUMBER($AI1103),AT1103,0)+01_指標庫!$H$18*IF(ISNUMBER($AJ1103),AU1103,0)+01_指標庫!$H$19*IF(ISNUMBER($AK1103),AV1103,0)+01_指標庫!$H$20*IF(ISNUMBER($BB1103),BB1103,0)+01_指標庫!$H$21*IF(ISNUMBER($BC1103),BC1103,0))/AW1103,1))</f>
        <v>80.4</v>
      </c>
      <c r="AY1103" s="60"/>
      <c r="AZ1103" s="60"/>
      <c r="BA1103" s="58" t="n">
        <f aca="false">AVERAGE($E1099:$E1103)/AVERAGE($E1094:$E1103)-1</f>
        <v>0.00201804240085868</v>
      </c>
      <c r="BB1103" s="59" t="n">
        <f aca="false">IF(ISNUMBER($BA1103),IF(OR($S1103&lt;=-0.03,$BA1103&lt;-0.003),0,IF(OR($S1103&lt;=-0.02,$BA1103&lt;0.01),50,100)),"")</f>
        <v>50</v>
      </c>
      <c r="BC1103" s="0" t="str">
        <f aca="false">IF(OR(COUNT($AZ1103)=0,COUNT($AZ1102)=0),"",IF(OR($AY1103/$AZ1102-1&lt;=-0.03,$AZ1103/$AZ1102-1&lt;=-0.045,IF(COUNT($AZ1094:$AZ1103)=10,AVERAGE($AZ1099:$AZ1103)/AVERAGE($AZ1094:$AZ1103)-1&lt;-0.01,FALSE())),0,IF(OR($AZ1103/$AZ1102-1&lt;=-0.02,IF(COUNT($AZ1094:$AZ1103)=10,AVERAGE($AZ1099:$AZ1103)/AVERAGE($AZ1094:$AZ1103)-1&lt;0.005,FALSE())),50,100)))</f>
        <v/>
      </c>
    </row>
    <row r="1104" customFormat="false" ht="15" hidden="false" customHeight="true" outlineLevel="0" collapsed="false">
      <c r="A1104" s="47" t="n">
        <v>1100</v>
      </c>
      <c r="B1104" s="48" t="n">
        <v>44152</v>
      </c>
      <c r="C1104" s="47" t="n">
        <v>2020</v>
      </c>
      <c r="D1104" s="49" t="s">
        <v>237</v>
      </c>
      <c r="E1104" s="50" t="n">
        <v>11977.49</v>
      </c>
      <c r="F1104" s="51" t="n">
        <v>0.186847</v>
      </c>
      <c r="G1104" s="51" t="n">
        <v>-0.035671</v>
      </c>
      <c r="H1104" s="52" t="n">
        <v>0.9184</v>
      </c>
      <c r="I1104" s="53" t="n">
        <v>448</v>
      </c>
      <c r="J1104" s="47" t="s">
        <v>235</v>
      </c>
      <c r="K1104" s="54" t="n">
        <v>22.71</v>
      </c>
      <c r="L1104" s="55" t="n">
        <f aca="false">IF(COUNT(F1104)=0,50,IF(F1104&gt;=0,100,IF(F1104&gt;=-0.02,50,0)))</f>
        <v>100</v>
      </c>
      <c r="M1104" s="55" t="n">
        <f aca="false">IF(COUNT(G1104)=0,50,IF(G1104&gt;-0.06,100,IF(G1104&gt;-0.15,50,0)))</f>
        <v>100</v>
      </c>
      <c r="N1104" s="55" t="n">
        <f aca="false">IF(COUNT(H1104)=0,50,IF(H1104&gt;=0.6,100,IF(H1104&gt;=0.4,50,0)))</f>
        <v>100</v>
      </c>
      <c r="O1104" s="55" t="n">
        <f aca="false">IF(COUNT(I1104)=0,50,IF(J1104="proxy_vix",50,IF(I1104&lt;350,100,IF(I1104&lt;=450,50,0))))</f>
        <v>50</v>
      </c>
      <c r="P1104" s="55" t="n">
        <f aca="false">IF(COUNT(K1104)=0,50,IF(K1104&lt;20,100,IF(K1104&lt;=25,50,0)))</f>
        <v>50</v>
      </c>
      <c r="Q1104" s="54"/>
      <c r="R1104" s="47"/>
      <c r="S1104" s="51" t="n">
        <f aca="false">$E1104/$E1103-1</f>
        <v>-0.00298750226830413</v>
      </c>
      <c r="T1104" s="56" t="n">
        <f aca="false">$K1104/$K1103-1</f>
        <v>0.0115812917594655</v>
      </c>
      <c r="V1104" s="57"/>
      <c r="W1104" s="57"/>
      <c r="Y1104" s="1" t="str">
        <f aca="false">IF(AX1104&gt;=70,"EASY",IF(AX1104&gt;40,"UNCERTAIN","HARD"))</f>
        <v>EASY</v>
      </c>
      <c r="AA1104" s="58" t="n">
        <f aca="false">IF($A1104&lt;200,"",AVERAGE($E1055:$E1104)/AVERAGE($E905:$E1104)-1)</f>
        <v>0.140516964397677</v>
      </c>
      <c r="AB1104" s="59" t="n">
        <f aca="false">LOOKUP($B1104,07_L1政策步階!$A$4:$A$14,07_L1政策步階!$C$4:$C$14)</f>
        <v>1</v>
      </c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9" t="n">
        <f aca="false">IF(ISNUMBER($AA1104),IF($AA1104&gt;=0.005,100,IF($AA1104&gt;=-0.015,50,0)),"")</f>
        <v>100</v>
      </c>
      <c r="AM1104" s="59" t="n">
        <f aca="false">IF(ISNUMBER($AB1104),IF($AB1104=1,100,IF($AB1104=0,50,0)),"")</f>
        <v>100</v>
      </c>
      <c r="AN1104" s="0" t="str">
        <f aca="false">IF(ISNUMBER($AC1104),IF($AC1104&gt;=0.001,100,IF($AC1104&gt;=-0.003,50,0)),"")</f>
        <v/>
      </c>
      <c r="AO1104" s="0" t="str">
        <f aca="false">IF(ISNUMBER($AD1104),IF($AD1104&gt;=0.04,100,IF($AD1104&gt;=0,50,0)),"")</f>
        <v/>
      </c>
      <c r="AP1104" s="0" t="str">
        <f aca="false">IF(ISNUMBER($AE1104),IF($AE1104&gt;=25,100,IF($AE1104&gt;=-75,50,0)),"")</f>
        <v/>
      </c>
      <c r="AQ1104" s="0" t="str">
        <f aca="false">IF(ISNUMBER($AF1104),IF($AF1104&gt;0,100,IF($AF1104&gt;=-50,50,0)),"")</f>
        <v/>
      </c>
      <c r="AR1104" s="0" t="str">
        <f aca="false">IF(ISNUMBER($AG1104),IF($AG1104=1,100,IF($AG1104=0,50,0)),"")</f>
        <v/>
      </c>
      <c r="AS1104" s="0" t="str">
        <f aca="false">IF(ISNUMBER($AH1104),IF($AH1104&lt;0,100,IF($AH1104&lt;=20,50,0)),"")</f>
        <v/>
      </c>
      <c r="AT1104" s="0" t="str">
        <f aca="false">IF(ISNUMBER($AI1104),IF($AI1104&lt;0.95,100,IF($AI1104&lt;=1,50,0)),"")</f>
        <v/>
      </c>
      <c r="AU1104" s="0" t="str">
        <f aca="false">IF(ISNUMBER($AJ1104),IF($AJ1104&lt;30,0,IF($AJ1104&lt;40,50,IF($AJ1104&lt;=90,100,50))),"")</f>
        <v/>
      </c>
      <c r="AV1104" s="0" t="str">
        <f aca="false">IF(ISNUMBER($AK1104),IF($AK1104&gt;-0.2,100,IF($AK1104&gt;=-0.4,50,0)),"")</f>
        <v/>
      </c>
      <c r="AW1104" s="59" t="n">
        <f aca="false">01_指標庫!$H$4*ISNUMBER($F1104)+01_指標庫!$H$5*ISNUMBER($AA1104)+01_指標庫!$H$6*ISNUMBER($G1104)+01_指標庫!$H$7*ISNUMBER($H1104)+01_指標庫!$H$8*ISNUMBER($AF1104)+01_指標庫!$H$9*ISNUMBER($AG1104)+01_指標庫!$H$10*ISNUMBER($AB1104)+01_指標庫!$H$11*ISNUMBER($AC1104)+01_指標庫!$H$12*ISNUMBER($AD1104)+01_指標庫!$H$13*ISNUMBER($AE1104)+01_指標庫!$H$14*ISNUMBER($I1104)+01_指標庫!$H$15*ISNUMBER($AH1104)+01_指標庫!$H$16*ISNUMBER($K1104)+01_指標庫!$H$17*ISNUMBER($AI1104)+01_指標庫!$H$18*ISNUMBER($AJ1104)+01_指標庫!$H$19*ISNUMBER($AK1104)+01_指標庫!$H$20*ISNUMBER($BB1104)+01_指標庫!$H$21*ISNUMBER($BC1104)</f>
        <v>51</v>
      </c>
      <c r="AX1104" s="59" t="n">
        <f aca="false">IF(AW1104=0,50,ROUND((01_指標庫!$H$4*IF(ISNUMBER($F1104),L1104,0)+01_指標庫!$H$5*IF(ISNUMBER($AA1104),AL1104,0)+01_指標庫!$H$6*IF(ISNUMBER($G1104),M1104,0)+01_指標庫!$H$7*IF(ISNUMBER($H1104),N1104,0)+01_指標庫!$H$8*IF(ISNUMBER($AF1104),AQ1104,0)+01_指標庫!$H$9*IF(ISNUMBER($AG1104),AR1104,0)+01_指標庫!$H$10*IF(ISNUMBER($AB1104),AM1104,0)+01_指標庫!$H$11*IF(ISNUMBER($AC1104),AN1104,0)+01_指標庫!$H$12*IF(ISNUMBER($AD1104),AO1104,0)+01_指標庫!$H$13*IF(ISNUMBER($AE1104),AP1104,0)+01_指標庫!$H$14*IF(ISNUMBER($I1104),O1104,0)+01_指標庫!$H$15*IF(ISNUMBER($AH1104),AS1104,0)+01_指標庫!$H$16*IF(ISNUMBER($K1104),P1104,0)+01_指標庫!$H$17*IF(ISNUMBER($AI1104),AT1104,0)+01_指標庫!$H$18*IF(ISNUMBER($AJ1104),AU1104,0)+01_指標庫!$H$19*IF(ISNUMBER($AK1104),AV1104,0)+01_指標庫!$H$20*IF(ISNUMBER($BB1104),BB1104,0)+01_指標庫!$H$21*IF(ISNUMBER($BC1104),BC1104,0))/AW1104,1))</f>
        <v>80.4</v>
      </c>
      <c r="AY1104" s="60"/>
      <c r="AZ1104" s="60"/>
      <c r="BA1104" s="58" t="n">
        <f aca="false">AVERAGE($E1100:$E1104)/AVERAGE($E1095:$E1104)-1</f>
        <v>0.00208030414137261</v>
      </c>
      <c r="BB1104" s="59" t="n">
        <f aca="false">IF(ISNUMBER($BA1104),IF(OR($S1104&lt;=-0.03,$BA1104&lt;-0.003),0,IF(OR($S1104&lt;=-0.02,$BA1104&lt;0.01),50,100)),"")</f>
        <v>50</v>
      </c>
      <c r="BC1104" s="0" t="str">
        <f aca="false">IF(OR(COUNT($AZ1104)=0,COUNT($AZ1103)=0),"",IF(OR($AY1104/$AZ1103-1&lt;=-0.03,$AZ1104/$AZ1103-1&lt;=-0.045,IF(COUNT($AZ1095:$AZ1104)=10,AVERAGE($AZ1100:$AZ1104)/AVERAGE($AZ1095:$AZ1104)-1&lt;-0.01,FALSE())),0,IF(OR($AZ1104/$AZ1103-1&lt;=-0.02,IF(COUNT($AZ1095:$AZ1104)=10,AVERAGE($AZ1100:$AZ1104)/AVERAGE($AZ1095:$AZ1104)-1&lt;0.005,FALSE())),50,100)))</f>
        <v/>
      </c>
    </row>
    <row r="1105" customFormat="false" ht="15" hidden="false" customHeight="true" outlineLevel="0" collapsed="false">
      <c r="A1105" s="47" t="n">
        <v>1101</v>
      </c>
      <c r="B1105" s="48" t="n">
        <v>44153</v>
      </c>
      <c r="C1105" s="47" t="n">
        <v>2020</v>
      </c>
      <c r="D1105" s="49" t="s">
        <v>238</v>
      </c>
      <c r="E1105" s="50" t="n">
        <v>11894.71</v>
      </c>
      <c r="F1105" s="51" t="n">
        <v>0.177171</v>
      </c>
      <c r="G1105" s="51" t="n">
        <v>-0.042336</v>
      </c>
      <c r="H1105" s="52" t="n">
        <v>0.898</v>
      </c>
      <c r="I1105" s="53" t="n">
        <v>442</v>
      </c>
      <c r="J1105" s="47" t="s">
        <v>235</v>
      </c>
      <c r="K1105" s="54" t="n">
        <v>23.84</v>
      </c>
      <c r="L1105" s="55" t="n">
        <f aca="false">IF(COUNT(F1105)=0,50,IF(F1105&gt;=0,100,IF(F1105&gt;=-0.02,50,0)))</f>
        <v>100</v>
      </c>
      <c r="M1105" s="55" t="n">
        <f aca="false">IF(COUNT(G1105)=0,50,IF(G1105&gt;-0.06,100,IF(G1105&gt;-0.15,50,0)))</f>
        <v>100</v>
      </c>
      <c r="N1105" s="55" t="n">
        <f aca="false">IF(COUNT(H1105)=0,50,IF(H1105&gt;=0.6,100,IF(H1105&gt;=0.4,50,0)))</f>
        <v>100</v>
      </c>
      <c r="O1105" s="55" t="n">
        <f aca="false">IF(COUNT(I1105)=0,50,IF(J1105="proxy_vix",50,IF(I1105&lt;350,100,IF(I1105&lt;=450,50,0))))</f>
        <v>50</v>
      </c>
      <c r="P1105" s="55" t="n">
        <f aca="false">IF(COUNT(K1105)=0,50,IF(K1105&lt;20,100,IF(K1105&lt;=25,50,0)))</f>
        <v>50</v>
      </c>
      <c r="Q1105" s="54"/>
      <c r="R1105" s="47"/>
      <c r="S1105" s="51" t="n">
        <f aca="false">$E1105/$E1104-1</f>
        <v>-0.00691129777607835</v>
      </c>
      <c r="T1105" s="56" t="n">
        <f aca="false">$K1105/$K1104-1</f>
        <v>0.0497578159401144</v>
      </c>
      <c r="V1105" s="57"/>
      <c r="W1105" s="57"/>
      <c r="Y1105" s="1" t="str">
        <f aca="false">IF(AX1105&gt;=70,"EASY",IF(AX1105&gt;40,"UNCERTAIN","HARD"))</f>
        <v>EASY</v>
      </c>
      <c r="AA1105" s="58" t="n">
        <f aca="false">IF($A1105&lt;200,"",AVERAGE($E1056:$E1105)/AVERAGE($E906:$E1105)-1)</f>
        <v>0.140078095863437</v>
      </c>
      <c r="AB1105" s="59" t="n">
        <f aca="false">LOOKUP($B1105,07_L1政策步階!$A$4:$A$14,07_L1政策步階!$C$4:$C$14)</f>
        <v>1</v>
      </c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9" t="n">
        <f aca="false">IF(ISNUMBER($AA1105),IF($AA1105&gt;=0.005,100,IF($AA1105&gt;=-0.015,50,0)),"")</f>
        <v>100</v>
      </c>
      <c r="AM1105" s="59" t="n">
        <f aca="false">IF(ISNUMBER($AB1105),IF($AB1105=1,100,IF($AB1105=0,50,0)),"")</f>
        <v>100</v>
      </c>
      <c r="AN1105" s="0" t="str">
        <f aca="false">IF(ISNUMBER($AC1105),IF($AC1105&gt;=0.001,100,IF($AC1105&gt;=-0.003,50,0)),"")</f>
        <v/>
      </c>
      <c r="AO1105" s="0" t="str">
        <f aca="false">IF(ISNUMBER($AD1105),IF($AD1105&gt;=0.04,100,IF($AD1105&gt;=0,50,0)),"")</f>
        <v/>
      </c>
      <c r="AP1105" s="0" t="str">
        <f aca="false">IF(ISNUMBER($AE1105),IF($AE1105&gt;=25,100,IF($AE1105&gt;=-75,50,0)),"")</f>
        <v/>
      </c>
      <c r="AQ1105" s="0" t="str">
        <f aca="false">IF(ISNUMBER($AF1105),IF($AF1105&gt;0,100,IF($AF1105&gt;=-50,50,0)),"")</f>
        <v/>
      </c>
      <c r="AR1105" s="0" t="str">
        <f aca="false">IF(ISNUMBER($AG1105),IF($AG1105=1,100,IF($AG1105=0,50,0)),"")</f>
        <v/>
      </c>
      <c r="AS1105" s="0" t="str">
        <f aca="false">IF(ISNUMBER($AH1105),IF($AH1105&lt;0,100,IF($AH1105&lt;=20,50,0)),"")</f>
        <v/>
      </c>
      <c r="AT1105" s="0" t="str">
        <f aca="false">IF(ISNUMBER($AI1105),IF($AI1105&lt;0.95,100,IF($AI1105&lt;=1,50,0)),"")</f>
        <v/>
      </c>
      <c r="AU1105" s="0" t="str">
        <f aca="false">IF(ISNUMBER($AJ1105),IF($AJ1105&lt;30,0,IF($AJ1105&lt;40,50,IF($AJ1105&lt;=90,100,50))),"")</f>
        <v/>
      </c>
      <c r="AV1105" s="0" t="str">
        <f aca="false">IF(ISNUMBER($AK1105),IF($AK1105&gt;-0.2,100,IF($AK1105&gt;=-0.4,50,0)),"")</f>
        <v/>
      </c>
      <c r="AW1105" s="59" t="n">
        <f aca="false">01_指標庫!$H$4*ISNUMBER($F1105)+01_指標庫!$H$5*ISNUMBER($AA1105)+01_指標庫!$H$6*ISNUMBER($G1105)+01_指標庫!$H$7*ISNUMBER($H1105)+01_指標庫!$H$8*ISNUMBER($AF1105)+01_指標庫!$H$9*ISNUMBER($AG1105)+01_指標庫!$H$10*ISNUMBER($AB1105)+01_指標庫!$H$11*ISNUMBER($AC1105)+01_指標庫!$H$12*ISNUMBER($AD1105)+01_指標庫!$H$13*ISNUMBER($AE1105)+01_指標庫!$H$14*ISNUMBER($I1105)+01_指標庫!$H$15*ISNUMBER($AH1105)+01_指標庫!$H$16*ISNUMBER($K1105)+01_指標庫!$H$17*ISNUMBER($AI1105)+01_指標庫!$H$18*ISNUMBER($AJ1105)+01_指標庫!$H$19*ISNUMBER($AK1105)+01_指標庫!$H$20*ISNUMBER($BB1105)+01_指標庫!$H$21*ISNUMBER($BC1105)</f>
        <v>51</v>
      </c>
      <c r="AX1105" s="59" t="n">
        <f aca="false">IF(AW1105=0,50,ROUND((01_指標庫!$H$4*IF(ISNUMBER($F1105),L1105,0)+01_指標庫!$H$5*IF(ISNUMBER($AA1105),AL1105,0)+01_指標庫!$H$6*IF(ISNUMBER($G1105),M1105,0)+01_指標庫!$H$7*IF(ISNUMBER($H1105),N1105,0)+01_指標庫!$H$8*IF(ISNUMBER($AF1105),AQ1105,0)+01_指標庫!$H$9*IF(ISNUMBER($AG1105),AR1105,0)+01_指標庫!$H$10*IF(ISNUMBER($AB1105),AM1105,0)+01_指標庫!$H$11*IF(ISNUMBER($AC1105),AN1105,0)+01_指標庫!$H$12*IF(ISNUMBER($AD1105),AO1105,0)+01_指標庫!$H$13*IF(ISNUMBER($AE1105),AP1105,0)+01_指標庫!$H$14*IF(ISNUMBER($I1105),O1105,0)+01_指標庫!$H$15*IF(ISNUMBER($AH1105),AS1105,0)+01_指標庫!$H$16*IF(ISNUMBER($K1105),P1105,0)+01_指標庫!$H$17*IF(ISNUMBER($AI1105),AT1105,0)+01_指標庫!$H$18*IF(ISNUMBER($AJ1105),AU1105,0)+01_指標庫!$H$19*IF(ISNUMBER($AK1105),AV1105,0)+01_指標庫!$H$20*IF(ISNUMBER($BB1105),BB1105,0)+01_指標庫!$H$21*IF(ISNUMBER($BC1105),BC1105,0))/AW1105,1))</f>
        <v>80.4</v>
      </c>
      <c r="AY1105" s="60"/>
      <c r="AZ1105" s="60"/>
      <c r="BA1105" s="58" t="n">
        <f aca="false">AVERAGE($E1101:$E1105)/AVERAGE($E1096:$E1105)-1</f>
        <v>0.00112052278643882</v>
      </c>
      <c r="BB1105" s="59" t="n">
        <f aca="false">IF(ISNUMBER($BA1105),IF(OR($S1105&lt;=-0.03,$BA1105&lt;-0.003),0,IF(OR($S1105&lt;=-0.02,$BA1105&lt;0.01),50,100)),"")</f>
        <v>50</v>
      </c>
      <c r="BC1105" s="0" t="str">
        <f aca="false">IF(OR(COUNT($AZ1105)=0,COUNT($AZ1104)=0),"",IF(OR($AY1105/$AZ1104-1&lt;=-0.03,$AZ1105/$AZ1104-1&lt;=-0.045,IF(COUNT($AZ1096:$AZ1105)=10,AVERAGE($AZ1101:$AZ1105)/AVERAGE($AZ1096:$AZ1105)-1&lt;-0.01,FALSE())),0,IF(OR($AZ1105/$AZ1104-1&lt;=-0.02,IF(COUNT($AZ1096:$AZ1105)=10,AVERAGE($AZ1101:$AZ1105)/AVERAGE($AZ1096:$AZ1105)-1&lt;0.005,FALSE())),50,100)))</f>
        <v/>
      </c>
    </row>
    <row r="1106" customFormat="false" ht="15" hidden="false" customHeight="true" outlineLevel="0" collapsed="false">
      <c r="A1106" s="47" t="n">
        <v>1102</v>
      </c>
      <c r="B1106" s="48" t="n">
        <v>44154</v>
      </c>
      <c r="C1106" s="47" t="n">
        <v>2020</v>
      </c>
      <c r="D1106" s="49" t="s">
        <v>239</v>
      </c>
      <c r="E1106" s="50" t="n">
        <v>11985.43</v>
      </c>
      <c r="F1106" s="51" t="n">
        <v>0.18466</v>
      </c>
      <c r="G1106" s="51" t="n">
        <v>-0.035032</v>
      </c>
      <c r="H1106" s="52" t="n">
        <v>0.8776</v>
      </c>
      <c r="I1106" s="53" t="n">
        <v>448</v>
      </c>
      <c r="J1106" s="47" t="s">
        <v>235</v>
      </c>
      <c r="K1106" s="54" t="n">
        <v>23.11</v>
      </c>
      <c r="L1106" s="55" t="n">
        <f aca="false">IF(COUNT(F1106)=0,50,IF(F1106&gt;=0,100,IF(F1106&gt;=-0.02,50,0)))</f>
        <v>100</v>
      </c>
      <c r="M1106" s="55" t="n">
        <f aca="false">IF(COUNT(G1106)=0,50,IF(G1106&gt;-0.06,100,IF(G1106&gt;-0.15,50,0)))</f>
        <v>100</v>
      </c>
      <c r="N1106" s="55" t="n">
        <f aca="false">IF(COUNT(H1106)=0,50,IF(H1106&gt;=0.6,100,IF(H1106&gt;=0.4,50,0)))</f>
        <v>100</v>
      </c>
      <c r="O1106" s="55" t="n">
        <f aca="false">IF(COUNT(I1106)=0,50,IF(J1106="proxy_vix",50,IF(I1106&lt;350,100,IF(I1106&lt;=450,50,0))))</f>
        <v>50</v>
      </c>
      <c r="P1106" s="55" t="n">
        <f aca="false">IF(COUNT(K1106)=0,50,IF(K1106&lt;20,100,IF(K1106&lt;=25,50,0)))</f>
        <v>50</v>
      </c>
      <c r="Q1106" s="54"/>
      <c r="R1106" s="47"/>
      <c r="S1106" s="51" t="n">
        <f aca="false">$E1106/$E1105-1</f>
        <v>0.00762691986605812</v>
      </c>
      <c r="T1106" s="56" t="n">
        <f aca="false">$K1106/$K1105-1</f>
        <v>-0.0306208053691275</v>
      </c>
      <c r="V1106" s="57"/>
      <c r="W1106" s="57"/>
      <c r="Y1106" s="1" t="str">
        <f aca="false">IF(AX1106&gt;=70,"EASY",IF(AX1106&gt;40,"UNCERTAIN","HARD"))</f>
        <v>EASY</v>
      </c>
      <c r="AA1106" s="58" t="n">
        <f aca="false">IF($A1106&lt;200,"",AVERAGE($E1057:$E1106)/AVERAGE($E907:$E1106)-1)</f>
        <v>0.140290605616034</v>
      </c>
      <c r="AB1106" s="59" t="n">
        <f aca="false">LOOKUP($B1106,07_L1政策步階!$A$4:$A$14,07_L1政策步階!$C$4:$C$14)</f>
        <v>1</v>
      </c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9" t="n">
        <f aca="false">IF(ISNUMBER($AA1106),IF($AA1106&gt;=0.005,100,IF($AA1106&gt;=-0.015,50,0)),"")</f>
        <v>100</v>
      </c>
      <c r="AM1106" s="59" t="n">
        <f aca="false">IF(ISNUMBER($AB1106),IF($AB1106=1,100,IF($AB1106=0,50,0)),"")</f>
        <v>100</v>
      </c>
      <c r="AN1106" s="0" t="str">
        <f aca="false">IF(ISNUMBER($AC1106),IF($AC1106&gt;=0.001,100,IF($AC1106&gt;=-0.003,50,0)),"")</f>
        <v/>
      </c>
      <c r="AO1106" s="0" t="str">
        <f aca="false">IF(ISNUMBER($AD1106),IF($AD1106&gt;=0.04,100,IF($AD1106&gt;=0,50,0)),"")</f>
        <v/>
      </c>
      <c r="AP1106" s="0" t="str">
        <f aca="false">IF(ISNUMBER($AE1106),IF($AE1106&gt;=25,100,IF($AE1106&gt;=-75,50,0)),"")</f>
        <v/>
      </c>
      <c r="AQ1106" s="0" t="str">
        <f aca="false">IF(ISNUMBER($AF1106),IF($AF1106&gt;0,100,IF($AF1106&gt;=-50,50,0)),"")</f>
        <v/>
      </c>
      <c r="AR1106" s="0" t="str">
        <f aca="false">IF(ISNUMBER($AG1106),IF($AG1106=1,100,IF($AG1106=0,50,0)),"")</f>
        <v/>
      </c>
      <c r="AS1106" s="0" t="str">
        <f aca="false">IF(ISNUMBER($AH1106),IF($AH1106&lt;0,100,IF($AH1106&lt;=20,50,0)),"")</f>
        <v/>
      </c>
      <c r="AT1106" s="0" t="str">
        <f aca="false">IF(ISNUMBER($AI1106),IF($AI1106&lt;0.95,100,IF($AI1106&lt;=1,50,0)),"")</f>
        <v/>
      </c>
      <c r="AU1106" s="0" t="str">
        <f aca="false">IF(ISNUMBER($AJ1106),IF($AJ1106&lt;30,0,IF($AJ1106&lt;40,50,IF($AJ1106&lt;=90,100,50))),"")</f>
        <v/>
      </c>
      <c r="AV1106" s="0" t="str">
        <f aca="false">IF(ISNUMBER($AK1106),IF($AK1106&gt;-0.2,100,IF($AK1106&gt;=-0.4,50,0)),"")</f>
        <v/>
      </c>
      <c r="AW1106" s="59" t="n">
        <f aca="false">01_指標庫!$H$4*ISNUMBER($F1106)+01_指標庫!$H$5*ISNUMBER($AA1106)+01_指標庫!$H$6*ISNUMBER($G1106)+01_指標庫!$H$7*ISNUMBER($H1106)+01_指標庫!$H$8*ISNUMBER($AF1106)+01_指標庫!$H$9*ISNUMBER($AG1106)+01_指標庫!$H$10*ISNUMBER($AB1106)+01_指標庫!$H$11*ISNUMBER($AC1106)+01_指標庫!$H$12*ISNUMBER($AD1106)+01_指標庫!$H$13*ISNUMBER($AE1106)+01_指標庫!$H$14*ISNUMBER($I1106)+01_指標庫!$H$15*ISNUMBER($AH1106)+01_指標庫!$H$16*ISNUMBER($K1106)+01_指標庫!$H$17*ISNUMBER($AI1106)+01_指標庫!$H$18*ISNUMBER($AJ1106)+01_指標庫!$H$19*ISNUMBER($AK1106)+01_指標庫!$H$20*ISNUMBER($BB1106)+01_指標庫!$H$21*ISNUMBER($BC1106)</f>
        <v>51</v>
      </c>
      <c r="AX1106" s="59" t="n">
        <f aca="false">IF(AW1106=0,50,ROUND((01_指標庫!$H$4*IF(ISNUMBER($F1106),L1106,0)+01_指標庫!$H$5*IF(ISNUMBER($AA1106),AL1106,0)+01_指標庫!$H$6*IF(ISNUMBER($G1106),M1106,0)+01_指標庫!$H$7*IF(ISNUMBER($H1106),N1106,0)+01_指標庫!$H$8*IF(ISNUMBER($AF1106),AQ1106,0)+01_指標庫!$H$9*IF(ISNUMBER($AG1106),AR1106,0)+01_指標庫!$H$10*IF(ISNUMBER($AB1106),AM1106,0)+01_指標庫!$H$11*IF(ISNUMBER($AC1106),AN1106,0)+01_指標庫!$H$12*IF(ISNUMBER($AD1106),AO1106,0)+01_指標庫!$H$13*IF(ISNUMBER($AE1106),AP1106,0)+01_指標庫!$H$14*IF(ISNUMBER($I1106),O1106,0)+01_指標庫!$H$15*IF(ISNUMBER($AH1106),AS1106,0)+01_指標庫!$H$16*IF(ISNUMBER($K1106),P1106,0)+01_指標庫!$H$17*IF(ISNUMBER($AI1106),AT1106,0)+01_指標庫!$H$18*IF(ISNUMBER($AJ1106),AU1106,0)+01_指標庫!$H$19*IF(ISNUMBER($AK1106),AV1106,0)+01_指標庫!$H$20*IF(ISNUMBER($BB1106),BB1106,0)+01_指標庫!$H$21*IF(ISNUMBER($BC1106),BC1106,0))/AW1106,1))</f>
        <v>80.4</v>
      </c>
      <c r="AY1106" s="60"/>
      <c r="AZ1106" s="60"/>
      <c r="BA1106" s="58" t="n">
        <f aca="false">AVERAGE($E1102:$E1106)/AVERAGE($E1097:$E1106)-1</f>
        <v>0.00455805356206329</v>
      </c>
      <c r="BB1106" s="59" t="n">
        <f aca="false">IF(ISNUMBER($BA1106),IF(OR($S1106&lt;=-0.03,$BA1106&lt;-0.003),0,IF(OR($S1106&lt;=-0.02,$BA1106&lt;0.01),50,100)),"")</f>
        <v>50</v>
      </c>
      <c r="BC1106" s="0" t="str">
        <f aca="false">IF(OR(COUNT($AZ1106)=0,COUNT($AZ1105)=0),"",IF(OR($AY1106/$AZ1105-1&lt;=-0.03,$AZ1106/$AZ1105-1&lt;=-0.045,IF(COUNT($AZ1097:$AZ1106)=10,AVERAGE($AZ1102:$AZ1106)/AVERAGE($AZ1097:$AZ1106)-1&lt;-0.01,FALSE())),0,IF(OR($AZ1106/$AZ1105-1&lt;=-0.02,IF(COUNT($AZ1097:$AZ1106)=10,AVERAGE($AZ1102:$AZ1106)/AVERAGE($AZ1097:$AZ1106)-1&lt;0.005,FALSE())),50,100)))</f>
        <v/>
      </c>
    </row>
    <row r="1107" customFormat="false" ht="15" hidden="false" customHeight="true" outlineLevel="0" collapsed="false">
      <c r="A1107" s="47" t="n">
        <v>1103</v>
      </c>
      <c r="B1107" s="48" t="n">
        <v>44155</v>
      </c>
      <c r="C1107" s="47" t="n">
        <v>2020</v>
      </c>
      <c r="D1107" s="49" t="s">
        <v>234</v>
      </c>
      <c r="E1107" s="50" t="n">
        <v>11906.44</v>
      </c>
      <c r="F1107" s="51" t="n">
        <v>0.175397</v>
      </c>
      <c r="G1107" s="51" t="n">
        <v>-0.041391</v>
      </c>
      <c r="H1107" s="52" t="n">
        <v>0.8776</v>
      </c>
      <c r="I1107" s="53" t="n">
        <v>449</v>
      </c>
      <c r="J1107" s="47" t="s">
        <v>235</v>
      </c>
      <c r="K1107" s="54" t="n">
        <v>23.7</v>
      </c>
      <c r="L1107" s="55" t="n">
        <f aca="false">IF(COUNT(F1107)=0,50,IF(F1107&gt;=0,100,IF(F1107&gt;=-0.02,50,0)))</f>
        <v>100</v>
      </c>
      <c r="M1107" s="55" t="n">
        <f aca="false">IF(COUNT(G1107)=0,50,IF(G1107&gt;-0.06,100,IF(G1107&gt;-0.15,50,0)))</f>
        <v>100</v>
      </c>
      <c r="N1107" s="55" t="n">
        <f aca="false">IF(COUNT(H1107)=0,50,IF(H1107&gt;=0.6,100,IF(H1107&gt;=0.4,50,0)))</f>
        <v>100</v>
      </c>
      <c r="O1107" s="55" t="n">
        <f aca="false">IF(COUNT(I1107)=0,50,IF(J1107="proxy_vix",50,IF(I1107&lt;350,100,IF(I1107&lt;=450,50,0))))</f>
        <v>50</v>
      </c>
      <c r="P1107" s="55" t="n">
        <f aca="false">IF(COUNT(K1107)=0,50,IF(K1107&lt;20,100,IF(K1107&lt;=25,50,0)))</f>
        <v>50</v>
      </c>
      <c r="Q1107" s="54"/>
      <c r="R1107" s="47"/>
      <c r="S1107" s="51" t="n">
        <f aca="false">$E1107/$E1106-1</f>
        <v>-0.00659050196780586</v>
      </c>
      <c r="T1107" s="56" t="n">
        <f aca="false">$K1107/$K1106-1</f>
        <v>0.0255300735612289</v>
      </c>
      <c r="V1107" s="57"/>
      <c r="W1107" s="57"/>
      <c r="Y1107" s="1" t="str">
        <f aca="false">IF(AX1107&gt;=70,"EASY",IF(AX1107&gt;40,"UNCERTAIN","HARD"))</f>
        <v>EASY</v>
      </c>
      <c r="AA1107" s="58" t="n">
        <f aca="false">IF($A1107&lt;200,"",AVERAGE($E1058:$E1107)/AVERAGE($E908:$E1107)-1)</f>
        <v>0.140497592829824</v>
      </c>
      <c r="AB1107" s="59" t="n">
        <f aca="false">LOOKUP($B1107,07_L1政策步階!$A$4:$A$14,07_L1政策步階!$C$4:$C$14)</f>
        <v>1</v>
      </c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9" t="n">
        <f aca="false">IF(ISNUMBER($AA1107),IF($AA1107&gt;=0.005,100,IF($AA1107&gt;=-0.015,50,0)),"")</f>
        <v>100</v>
      </c>
      <c r="AM1107" s="59" t="n">
        <f aca="false">IF(ISNUMBER($AB1107),IF($AB1107=1,100,IF($AB1107=0,50,0)),"")</f>
        <v>100</v>
      </c>
      <c r="AN1107" s="0" t="str">
        <f aca="false">IF(ISNUMBER($AC1107),IF($AC1107&gt;=0.001,100,IF($AC1107&gt;=-0.003,50,0)),"")</f>
        <v/>
      </c>
      <c r="AO1107" s="0" t="str">
        <f aca="false">IF(ISNUMBER($AD1107),IF($AD1107&gt;=0.04,100,IF($AD1107&gt;=0,50,0)),"")</f>
        <v/>
      </c>
      <c r="AP1107" s="0" t="str">
        <f aca="false">IF(ISNUMBER($AE1107),IF($AE1107&gt;=25,100,IF($AE1107&gt;=-75,50,0)),"")</f>
        <v/>
      </c>
      <c r="AQ1107" s="0" t="str">
        <f aca="false">IF(ISNUMBER($AF1107),IF($AF1107&gt;0,100,IF($AF1107&gt;=-50,50,0)),"")</f>
        <v/>
      </c>
      <c r="AR1107" s="0" t="str">
        <f aca="false">IF(ISNUMBER($AG1107),IF($AG1107=1,100,IF($AG1107=0,50,0)),"")</f>
        <v/>
      </c>
      <c r="AS1107" s="0" t="str">
        <f aca="false">IF(ISNUMBER($AH1107),IF($AH1107&lt;0,100,IF($AH1107&lt;=20,50,0)),"")</f>
        <v/>
      </c>
      <c r="AT1107" s="0" t="str">
        <f aca="false">IF(ISNUMBER($AI1107),IF($AI1107&lt;0.95,100,IF($AI1107&lt;=1,50,0)),"")</f>
        <v/>
      </c>
      <c r="AU1107" s="0" t="str">
        <f aca="false">IF(ISNUMBER($AJ1107),IF($AJ1107&lt;30,0,IF($AJ1107&lt;40,50,IF($AJ1107&lt;=90,100,50))),"")</f>
        <v/>
      </c>
      <c r="AV1107" s="0" t="str">
        <f aca="false">IF(ISNUMBER($AK1107),IF($AK1107&gt;-0.2,100,IF($AK1107&gt;=-0.4,50,0)),"")</f>
        <v/>
      </c>
      <c r="AW1107" s="59" t="n">
        <f aca="false">01_指標庫!$H$4*ISNUMBER($F1107)+01_指標庫!$H$5*ISNUMBER($AA1107)+01_指標庫!$H$6*ISNUMBER($G1107)+01_指標庫!$H$7*ISNUMBER($H1107)+01_指標庫!$H$8*ISNUMBER($AF1107)+01_指標庫!$H$9*ISNUMBER($AG1107)+01_指標庫!$H$10*ISNUMBER($AB1107)+01_指標庫!$H$11*ISNUMBER($AC1107)+01_指標庫!$H$12*ISNUMBER($AD1107)+01_指標庫!$H$13*ISNUMBER($AE1107)+01_指標庫!$H$14*ISNUMBER($I1107)+01_指標庫!$H$15*ISNUMBER($AH1107)+01_指標庫!$H$16*ISNUMBER($K1107)+01_指標庫!$H$17*ISNUMBER($AI1107)+01_指標庫!$H$18*ISNUMBER($AJ1107)+01_指標庫!$H$19*ISNUMBER($AK1107)+01_指標庫!$H$20*ISNUMBER($BB1107)+01_指標庫!$H$21*ISNUMBER($BC1107)</f>
        <v>51</v>
      </c>
      <c r="AX1107" s="59" t="n">
        <f aca="false">IF(AW1107=0,50,ROUND((01_指標庫!$H$4*IF(ISNUMBER($F1107),L1107,0)+01_指標庫!$H$5*IF(ISNUMBER($AA1107),AL1107,0)+01_指標庫!$H$6*IF(ISNUMBER($G1107),M1107,0)+01_指標庫!$H$7*IF(ISNUMBER($H1107),N1107,0)+01_指標庫!$H$8*IF(ISNUMBER($AF1107),AQ1107,0)+01_指標庫!$H$9*IF(ISNUMBER($AG1107),AR1107,0)+01_指標庫!$H$10*IF(ISNUMBER($AB1107),AM1107,0)+01_指標庫!$H$11*IF(ISNUMBER($AC1107),AN1107,0)+01_指標庫!$H$12*IF(ISNUMBER($AD1107),AO1107,0)+01_指標庫!$H$13*IF(ISNUMBER($AE1107),AP1107,0)+01_指標庫!$H$14*IF(ISNUMBER($I1107),O1107,0)+01_指標庫!$H$15*IF(ISNUMBER($AH1107),AS1107,0)+01_指標庫!$H$16*IF(ISNUMBER($K1107),P1107,0)+01_指標庫!$H$17*IF(ISNUMBER($AI1107),AT1107,0)+01_指標庫!$H$18*IF(ISNUMBER($AJ1107),AU1107,0)+01_指標庫!$H$19*IF(ISNUMBER($AK1107),AV1107,0)+01_指標庫!$H$20*IF(ISNUMBER($BB1107),BB1107,0)+01_指標庫!$H$21*IF(ISNUMBER($BC1107),BC1107,0))/AW1107,1))</f>
        <v>80.4</v>
      </c>
      <c r="AY1107" s="60"/>
      <c r="AZ1107" s="60"/>
      <c r="BA1107" s="58" t="n">
        <f aca="false">AVERAGE($E1103:$E1107)/AVERAGE($E1098:$E1107)-1</f>
        <v>0.00559222622853861</v>
      </c>
      <c r="BB1107" s="59" t="n">
        <f aca="false">IF(ISNUMBER($BA1107),IF(OR($S1107&lt;=-0.03,$BA1107&lt;-0.003),0,IF(OR($S1107&lt;=-0.02,$BA1107&lt;0.01),50,100)),"")</f>
        <v>50</v>
      </c>
      <c r="BC1107" s="0" t="str">
        <f aca="false">IF(OR(COUNT($AZ1107)=0,COUNT($AZ1106)=0),"",IF(OR($AY1107/$AZ1106-1&lt;=-0.03,$AZ1107/$AZ1106-1&lt;=-0.045,IF(COUNT($AZ1098:$AZ1107)=10,AVERAGE($AZ1103:$AZ1107)/AVERAGE($AZ1098:$AZ1107)-1&lt;-0.01,FALSE())),0,IF(OR($AZ1107/$AZ1106-1&lt;=-0.02,IF(COUNT($AZ1098:$AZ1107)=10,AVERAGE($AZ1103:$AZ1107)/AVERAGE($AZ1098:$AZ1107)-1&lt;0.005,FALSE())),50,100)))</f>
        <v/>
      </c>
    </row>
    <row r="1108" customFormat="false" ht="15" hidden="false" customHeight="true" outlineLevel="0" collapsed="false">
      <c r="A1108" s="47" t="n">
        <v>1104</v>
      </c>
      <c r="B1108" s="48" t="n">
        <v>44158</v>
      </c>
      <c r="C1108" s="47" t="n">
        <v>2020</v>
      </c>
      <c r="D1108" s="49" t="s">
        <v>236</v>
      </c>
      <c r="E1108" s="50" t="n">
        <v>11905.94</v>
      </c>
      <c r="F1108" s="51" t="n">
        <v>0.173964</v>
      </c>
      <c r="G1108" s="51" t="n">
        <v>-0.041431</v>
      </c>
      <c r="H1108" s="52" t="n">
        <v>0.8776</v>
      </c>
      <c r="I1108" s="53" t="n">
        <v>443</v>
      </c>
      <c r="J1108" s="47" t="s">
        <v>235</v>
      </c>
      <c r="K1108" s="54" t="n">
        <v>22.66</v>
      </c>
      <c r="L1108" s="55" t="n">
        <f aca="false">IF(COUNT(F1108)=0,50,IF(F1108&gt;=0,100,IF(F1108&gt;=-0.02,50,0)))</f>
        <v>100</v>
      </c>
      <c r="M1108" s="55" t="n">
        <f aca="false">IF(COUNT(G1108)=0,50,IF(G1108&gt;-0.06,100,IF(G1108&gt;-0.15,50,0)))</f>
        <v>100</v>
      </c>
      <c r="N1108" s="55" t="n">
        <f aca="false">IF(COUNT(H1108)=0,50,IF(H1108&gt;=0.6,100,IF(H1108&gt;=0.4,50,0)))</f>
        <v>100</v>
      </c>
      <c r="O1108" s="55" t="n">
        <f aca="false">IF(COUNT(I1108)=0,50,IF(J1108="proxy_vix",50,IF(I1108&lt;350,100,IF(I1108&lt;=450,50,0))))</f>
        <v>50</v>
      </c>
      <c r="P1108" s="55" t="n">
        <f aca="false">IF(COUNT(K1108)=0,50,IF(K1108&lt;20,100,IF(K1108&lt;=25,50,0)))</f>
        <v>50</v>
      </c>
      <c r="Q1108" s="54"/>
      <c r="R1108" s="47"/>
      <c r="S1108" s="51" t="n">
        <f aca="false">$E1108/$E1107-1</f>
        <v>-4.19940805144181E-005</v>
      </c>
      <c r="T1108" s="56" t="n">
        <f aca="false">$K1108/$K1107-1</f>
        <v>-0.0438818565400844</v>
      </c>
      <c r="V1108" s="57"/>
      <c r="W1108" s="57"/>
      <c r="Y1108" s="1" t="str">
        <f aca="false">IF(AX1108&gt;=70,"EASY",IF(AX1108&gt;40,"UNCERTAIN","HARD"))</f>
        <v>EASY</v>
      </c>
      <c r="AA1108" s="58" t="n">
        <f aca="false">IF($A1108&lt;200,"",AVERAGE($E1059:$E1108)/AVERAGE($E909:$E1108)-1)</f>
        <v>0.140393052365168</v>
      </c>
      <c r="AB1108" s="59" t="n">
        <f aca="false">LOOKUP($B1108,07_L1政策步階!$A$4:$A$14,07_L1政策步階!$C$4:$C$14)</f>
        <v>1</v>
      </c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9" t="n">
        <f aca="false">IF(ISNUMBER($AA1108),IF($AA1108&gt;=0.005,100,IF($AA1108&gt;=-0.015,50,0)),"")</f>
        <v>100</v>
      </c>
      <c r="AM1108" s="59" t="n">
        <f aca="false">IF(ISNUMBER($AB1108),IF($AB1108=1,100,IF($AB1108=0,50,0)),"")</f>
        <v>100</v>
      </c>
      <c r="AN1108" s="0" t="str">
        <f aca="false">IF(ISNUMBER($AC1108),IF($AC1108&gt;=0.001,100,IF($AC1108&gt;=-0.003,50,0)),"")</f>
        <v/>
      </c>
      <c r="AO1108" s="0" t="str">
        <f aca="false">IF(ISNUMBER($AD1108),IF($AD1108&gt;=0.04,100,IF($AD1108&gt;=0,50,0)),"")</f>
        <v/>
      </c>
      <c r="AP1108" s="0" t="str">
        <f aca="false">IF(ISNUMBER($AE1108),IF($AE1108&gt;=25,100,IF($AE1108&gt;=-75,50,0)),"")</f>
        <v/>
      </c>
      <c r="AQ1108" s="0" t="str">
        <f aca="false">IF(ISNUMBER($AF1108),IF($AF1108&gt;0,100,IF($AF1108&gt;=-50,50,0)),"")</f>
        <v/>
      </c>
      <c r="AR1108" s="0" t="str">
        <f aca="false">IF(ISNUMBER($AG1108),IF($AG1108=1,100,IF($AG1108=0,50,0)),"")</f>
        <v/>
      </c>
      <c r="AS1108" s="0" t="str">
        <f aca="false">IF(ISNUMBER($AH1108),IF($AH1108&lt;0,100,IF($AH1108&lt;=20,50,0)),"")</f>
        <v/>
      </c>
      <c r="AT1108" s="0" t="str">
        <f aca="false">IF(ISNUMBER($AI1108),IF($AI1108&lt;0.95,100,IF($AI1108&lt;=1,50,0)),"")</f>
        <v/>
      </c>
      <c r="AU1108" s="0" t="str">
        <f aca="false">IF(ISNUMBER($AJ1108),IF($AJ1108&lt;30,0,IF($AJ1108&lt;40,50,IF($AJ1108&lt;=90,100,50))),"")</f>
        <v/>
      </c>
      <c r="AV1108" s="0" t="str">
        <f aca="false">IF(ISNUMBER($AK1108),IF($AK1108&gt;-0.2,100,IF($AK1108&gt;=-0.4,50,0)),"")</f>
        <v/>
      </c>
      <c r="AW1108" s="59" t="n">
        <f aca="false">01_指標庫!$H$4*ISNUMBER($F1108)+01_指標庫!$H$5*ISNUMBER($AA1108)+01_指標庫!$H$6*ISNUMBER($G1108)+01_指標庫!$H$7*ISNUMBER($H1108)+01_指標庫!$H$8*ISNUMBER($AF1108)+01_指標庫!$H$9*ISNUMBER($AG1108)+01_指標庫!$H$10*ISNUMBER($AB1108)+01_指標庫!$H$11*ISNUMBER($AC1108)+01_指標庫!$H$12*ISNUMBER($AD1108)+01_指標庫!$H$13*ISNUMBER($AE1108)+01_指標庫!$H$14*ISNUMBER($I1108)+01_指標庫!$H$15*ISNUMBER($AH1108)+01_指標庫!$H$16*ISNUMBER($K1108)+01_指標庫!$H$17*ISNUMBER($AI1108)+01_指標庫!$H$18*ISNUMBER($AJ1108)+01_指標庫!$H$19*ISNUMBER($AK1108)+01_指標庫!$H$20*ISNUMBER($BB1108)+01_指標庫!$H$21*ISNUMBER($BC1108)</f>
        <v>51</v>
      </c>
      <c r="AX1108" s="59" t="n">
        <f aca="false">IF(AW1108=0,50,ROUND((01_指標庫!$H$4*IF(ISNUMBER($F1108),L1108,0)+01_指標庫!$H$5*IF(ISNUMBER($AA1108),AL1108,0)+01_指標庫!$H$6*IF(ISNUMBER($G1108),M1108,0)+01_指標庫!$H$7*IF(ISNUMBER($H1108),N1108,0)+01_指標庫!$H$8*IF(ISNUMBER($AF1108),AQ1108,0)+01_指標庫!$H$9*IF(ISNUMBER($AG1108),AR1108,0)+01_指標庫!$H$10*IF(ISNUMBER($AB1108),AM1108,0)+01_指標庫!$H$11*IF(ISNUMBER($AC1108),AN1108,0)+01_指標庫!$H$12*IF(ISNUMBER($AD1108),AO1108,0)+01_指標庫!$H$13*IF(ISNUMBER($AE1108),AP1108,0)+01_指標庫!$H$14*IF(ISNUMBER($I1108),O1108,0)+01_指標庫!$H$15*IF(ISNUMBER($AH1108),AS1108,0)+01_指標庫!$H$16*IF(ISNUMBER($K1108),P1108,0)+01_指標庫!$H$17*IF(ISNUMBER($AI1108),AT1108,0)+01_指標庫!$H$18*IF(ISNUMBER($AJ1108),AU1108,0)+01_指標庫!$H$19*IF(ISNUMBER($AK1108),AV1108,0)+01_指標庫!$H$20*IF(ISNUMBER($BB1108),BB1108,0)+01_指標庫!$H$21*IF(ISNUMBER($BC1108),BC1108,0))/AW1108,1))</f>
        <v>80.4</v>
      </c>
      <c r="AY1108" s="60"/>
      <c r="AZ1108" s="60"/>
      <c r="BA1108" s="58" t="n">
        <f aca="false">AVERAGE($E1104:$E1108)/AVERAGE($E1099:$E1108)-1</f>
        <v>0.00314738068377607</v>
      </c>
      <c r="BB1108" s="59" t="n">
        <f aca="false">IF(ISNUMBER($BA1108),IF(OR($S1108&lt;=-0.03,$BA1108&lt;-0.003),0,IF(OR($S1108&lt;=-0.02,$BA1108&lt;0.01),50,100)),"")</f>
        <v>50</v>
      </c>
      <c r="BC1108" s="0" t="str">
        <f aca="false">IF(OR(COUNT($AZ1108)=0,COUNT($AZ1107)=0),"",IF(OR($AY1108/$AZ1107-1&lt;=-0.03,$AZ1108/$AZ1107-1&lt;=-0.045,IF(COUNT($AZ1099:$AZ1108)=10,AVERAGE($AZ1104:$AZ1108)/AVERAGE($AZ1099:$AZ1108)-1&lt;-0.01,FALSE())),0,IF(OR($AZ1108/$AZ1107-1&lt;=-0.02,IF(COUNT($AZ1099:$AZ1108)=10,AVERAGE($AZ1104:$AZ1108)/AVERAGE($AZ1099:$AZ1108)-1&lt;0.005,FALSE())),50,100)))</f>
        <v/>
      </c>
    </row>
    <row r="1109" customFormat="false" ht="15" hidden="false" customHeight="true" outlineLevel="0" collapsed="false">
      <c r="A1109" s="47" t="n">
        <v>1105</v>
      </c>
      <c r="B1109" s="48" t="n">
        <v>44159</v>
      </c>
      <c r="C1109" s="47" t="n">
        <v>2020</v>
      </c>
      <c r="D1109" s="49" t="s">
        <v>237</v>
      </c>
      <c r="E1109" s="50" t="n">
        <v>12079.81</v>
      </c>
      <c r="F1109" s="51" t="n">
        <v>0.189605</v>
      </c>
      <c r="G1109" s="51" t="n">
        <v>-0.027433</v>
      </c>
      <c r="H1109" s="52" t="n">
        <v>0.9184</v>
      </c>
      <c r="I1109" s="53" t="n">
        <v>431</v>
      </c>
      <c r="J1109" s="47" t="s">
        <v>235</v>
      </c>
      <c r="K1109" s="54" t="n">
        <v>21.64</v>
      </c>
      <c r="L1109" s="55" t="n">
        <f aca="false">IF(COUNT(F1109)=0,50,IF(F1109&gt;=0,100,IF(F1109&gt;=-0.02,50,0)))</f>
        <v>100</v>
      </c>
      <c r="M1109" s="55" t="n">
        <f aca="false">IF(COUNT(G1109)=0,50,IF(G1109&gt;-0.06,100,IF(G1109&gt;-0.15,50,0)))</f>
        <v>100</v>
      </c>
      <c r="N1109" s="55" t="n">
        <f aca="false">IF(COUNT(H1109)=0,50,IF(H1109&gt;=0.6,100,IF(H1109&gt;=0.4,50,0)))</f>
        <v>100</v>
      </c>
      <c r="O1109" s="55" t="n">
        <f aca="false">IF(COUNT(I1109)=0,50,IF(J1109="proxy_vix",50,IF(I1109&lt;350,100,IF(I1109&lt;=450,50,0))))</f>
        <v>50</v>
      </c>
      <c r="P1109" s="55" t="n">
        <f aca="false">IF(COUNT(K1109)=0,50,IF(K1109&lt;20,100,IF(K1109&lt;=25,50,0)))</f>
        <v>50</v>
      </c>
      <c r="Q1109" s="54"/>
      <c r="R1109" s="47"/>
      <c r="S1109" s="51" t="n">
        <f aca="false">$E1109/$E1108-1</f>
        <v>0.0146036348242977</v>
      </c>
      <c r="T1109" s="56" t="n">
        <f aca="false">$K1109/$K1108-1</f>
        <v>-0.0450132391879965</v>
      </c>
      <c r="V1109" s="57"/>
      <c r="W1109" s="57"/>
      <c r="Y1109" s="1" t="str">
        <f aca="false">IF(AX1109&gt;=70,"EASY",IF(AX1109&gt;40,"UNCERTAIN","HARD"))</f>
        <v>EASY</v>
      </c>
      <c r="AA1109" s="58" t="n">
        <f aca="false">IF($A1109&lt;200,"",AVERAGE($E1060:$E1109)/AVERAGE($E910:$E1109)-1)</f>
        <v>0.140216839357508</v>
      </c>
      <c r="AB1109" s="59" t="n">
        <f aca="false">LOOKUP($B1109,07_L1政策步階!$A$4:$A$14,07_L1政策步階!$C$4:$C$14)</f>
        <v>1</v>
      </c>
      <c r="AC1109" s="57"/>
      <c r="AD1109" s="57"/>
      <c r="AE1109" s="57"/>
      <c r="AF1109" s="57"/>
      <c r="AG1109" s="57"/>
      <c r="AH1109" s="57"/>
      <c r="AI1109" s="57"/>
      <c r="AJ1109" s="57"/>
      <c r="AK1109" s="57"/>
      <c r="AL1109" s="59" t="n">
        <f aca="false">IF(ISNUMBER($AA1109),IF($AA1109&gt;=0.005,100,IF($AA1109&gt;=-0.015,50,0)),"")</f>
        <v>100</v>
      </c>
      <c r="AM1109" s="59" t="n">
        <f aca="false">IF(ISNUMBER($AB1109),IF($AB1109=1,100,IF($AB1109=0,50,0)),"")</f>
        <v>100</v>
      </c>
      <c r="AN1109" s="0" t="str">
        <f aca="false">IF(ISNUMBER($AC1109),IF($AC1109&gt;=0.001,100,IF($AC1109&gt;=-0.003,50,0)),"")</f>
        <v/>
      </c>
      <c r="AO1109" s="0" t="str">
        <f aca="false">IF(ISNUMBER($AD1109),IF($AD1109&gt;=0.04,100,IF($AD1109&gt;=0,50,0)),"")</f>
        <v/>
      </c>
      <c r="AP1109" s="0" t="str">
        <f aca="false">IF(ISNUMBER($AE1109),IF($AE1109&gt;=25,100,IF($AE1109&gt;=-75,50,0)),"")</f>
        <v/>
      </c>
      <c r="AQ1109" s="0" t="str">
        <f aca="false">IF(ISNUMBER($AF1109),IF($AF1109&gt;0,100,IF($AF1109&gt;=-50,50,0)),"")</f>
        <v/>
      </c>
      <c r="AR1109" s="0" t="str">
        <f aca="false">IF(ISNUMBER($AG1109),IF($AG1109=1,100,IF($AG1109=0,50,0)),"")</f>
        <v/>
      </c>
      <c r="AS1109" s="0" t="str">
        <f aca="false">IF(ISNUMBER($AH1109),IF($AH1109&lt;0,100,IF($AH1109&lt;=20,50,0)),"")</f>
        <v/>
      </c>
      <c r="AT1109" s="0" t="str">
        <f aca="false">IF(ISNUMBER($AI1109),IF($AI1109&lt;0.95,100,IF($AI1109&lt;=1,50,0)),"")</f>
        <v/>
      </c>
      <c r="AU1109" s="0" t="str">
        <f aca="false">IF(ISNUMBER($AJ1109),IF($AJ1109&lt;30,0,IF($AJ1109&lt;40,50,IF($AJ1109&lt;=90,100,50))),"")</f>
        <v/>
      </c>
      <c r="AV1109" s="0" t="str">
        <f aca="false">IF(ISNUMBER($AK1109),IF($AK1109&gt;-0.2,100,IF($AK1109&gt;=-0.4,50,0)),"")</f>
        <v/>
      </c>
      <c r="AW1109" s="59" t="n">
        <f aca="false">01_指標庫!$H$4*ISNUMBER($F1109)+01_指標庫!$H$5*ISNUMBER($AA1109)+01_指標庫!$H$6*ISNUMBER($G1109)+01_指標庫!$H$7*ISNUMBER($H1109)+01_指標庫!$H$8*ISNUMBER($AF1109)+01_指標庫!$H$9*ISNUMBER($AG1109)+01_指標庫!$H$10*ISNUMBER($AB1109)+01_指標庫!$H$11*ISNUMBER($AC1109)+01_指標庫!$H$12*ISNUMBER($AD1109)+01_指標庫!$H$13*ISNUMBER($AE1109)+01_指標庫!$H$14*ISNUMBER($I1109)+01_指標庫!$H$15*ISNUMBER($AH1109)+01_指標庫!$H$16*ISNUMBER($K1109)+01_指標庫!$H$17*ISNUMBER($AI1109)+01_指標庫!$H$18*ISNUMBER($AJ1109)+01_指標庫!$H$19*ISNUMBER($AK1109)+01_指標庫!$H$20*ISNUMBER($BB1109)+01_指標庫!$H$21*ISNUMBER($BC1109)</f>
        <v>51</v>
      </c>
      <c r="AX1109" s="59" t="n">
        <f aca="false">IF(AW1109=0,50,ROUND((01_指標庫!$H$4*IF(ISNUMBER($F1109),L1109,0)+01_指標庫!$H$5*IF(ISNUMBER($AA1109),AL1109,0)+01_指標庫!$H$6*IF(ISNUMBER($G1109),M1109,0)+01_指標庫!$H$7*IF(ISNUMBER($H1109),N1109,0)+01_指標庫!$H$8*IF(ISNUMBER($AF1109),AQ1109,0)+01_指標庫!$H$9*IF(ISNUMBER($AG1109),AR1109,0)+01_指標庫!$H$10*IF(ISNUMBER($AB1109),AM1109,0)+01_指標庫!$H$11*IF(ISNUMBER($AC1109),AN1109,0)+01_指標庫!$H$12*IF(ISNUMBER($AD1109),AO1109,0)+01_指標庫!$H$13*IF(ISNUMBER($AE1109),AP1109,0)+01_指標庫!$H$14*IF(ISNUMBER($I1109),O1109,0)+01_指標庫!$H$15*IF(ISNUMBER($AH1109),AS1109,0)+01_指標庫!$H$16*IF(ISNUMBER($K1109),P1109,0)+01_指標庫!$H$17*IF(ISNUMBER($AI1109),AT1109,0)+01_指標庫!$H$18*IF(ISNUMBER($AJ1109),AU1109,0)+01_指標庫!$H$19*IF(ISNUMBER($AK1109),AV1109,0)+01_指標庫!$H$20*IF(ISNUMBER($BB1109),BB1109,0)+01_指標庫!$H$21*IF(ISNUMBER($BC1109),BC1109,0))/AW1109,1))</f>
        <v>80.4</v>
      </c>
      <c r="AY1109" s="60"/>
      <c r="AZ1109" s="60"/>
      <c r="BA1109" s="58" t="n">
        <f aca="false">AVERAGE($E1105:$E1109)/AVERAGE($E1100:$E1109)-1</f>
        <v>0.00103457420551512</v>
      </c>
      <c r="BB1109" s="59" t="n">
        <f aca="false">IF(ISNUMBER($BA1109),IF(OR($S1109&lt;=-0.03,$BA1109&lt;-0.003),0,IF(OR($S1109&lt;=-0.02,$BA1109&lt;0.01),50,100)),"")</f>
        <v>50</v>
      </c>
      <c r="BC1109" s="0" t="str">
        <f aca="false">IF(OR(COUNT($AZ1109)=0,COUNT($AZ1108)=0),"",IF(OR($AY1109/$AZ1108-1&lt;=-0.03,$AZ1109/$AZ1108-1&lt;=-0.045,IF(COUNT($AZ1100:$AZ1109)=10,AVERAGE($AZ1105:$AZ1109)/AVERAGE($AZ1100:$AZ1109)-1&lt;-0.01,FALSE())),0,IF(OR($AZ1109/$AZ1108-1&lt;=-0.02,IF(COUNT($AZ1100:$AZ1109)=10,AVERAGE($AZ1105:$AZ1109)/AVERAGE($AZ1100:$AZ1109)-1&lt;0.005,FALSE())),50,100)))</f>
        <v/>
      </c>
    </row>
    <row r="1110" customFormat="false" ht="15" hidden="false" customHeight="true" outlineLevel="0" collapsed="false">
      <c r="A1110" s="47" t="n">
        <v>1106</v>
      </c>
      <c r="B1110" s="48" t="n">
        <v>44160</v>
      </c>
      <c r="C1110" s="47" t="n">
        <v>2020</v>
      </c>
      <c r="D1110" s="49" t="s">
        <v>238</v>
      </c>
      <c r="E1110" s="50" t="n">
        <v>12152.22</v>
      </c>
      <c r="F1110" s="51" t="n">
        <v>0.195242</v>
      </c>
      <c r="G1110" s="51" t="n">
        <v>-0.021603</v>
      </c>
      <c r="H1110" s="52" t="n">
        <v>0.9184</v>
      </c>
      <c r="I1110" s="53" t="n">
        <v>433</v>
      </c>
      <c r="J1110" s="47" t="s">
        <v>235</v>
      </c>
      <c r="K1110" s="54" t="n">
        <v>21.25</v>
      </c>
      <c r="L1110" s="55" t="n">
        <f aca="false">IF(COUNT(F1110)=0,50,IF(F1110&gt;=0,100,IF(F1110&gt;=-0.02,50,0)))</f>
        <v>100</v>
      </c>
      <c r="M1110" s="55" t="n">
        <f aca="false">IF(COUNT(G1110)=0,50,IF(G1110&gt;-0.06,100,IF(G1110&gt;-0.15,50,0)))</f>
        <v>100</v>
      </c>
      <c r="N1110" s="55" t="n">
        <f aca="false">IF(COUNT(H1110)=0,50,IF(H1110&gt;=0.6,100,IF(H1110&gt;=0.4,50,0)))</f>
        <v>100</v>
      </c>
      <c r="O1110" s="55" t="n">
        <f aca="false">IF(COUNT(I1110)=0,50,IF(J1110="proxy_vix",50,IF(I1110&lt;350,100,IF(I1110&lt;=450,50,0))))</f>
        <v>50</v>
      </c>
      <c r="P1110" s="55" t="n">
        <f aca="false">IF(COUNT(K1110)=0,50,IF(K1110&lt;20,100,IF(K1110&lt;=25,50,0)))</f>
        <v>50</v>
      </c>
      <c r="Q1110" s="54"/>
      <c r="R1110" s="47"/>
      <c r="S1110" s="51" t="n">
        <f aca="false">$E1110/$E1109-1</f>
        <v>0.00599429957921527</v>
      </c>
      <c r="T1110" s="56" t="n">
        <f aca="false">$K1110/$K1109-1</f>
        <v>-0.0180221811460259</v>
      </c>
      <c r="V1110" s="57"/>
      <c r="W1110" s="57"/>
      <c r="Y1110" s="1" t="str">
        <f aca="false">IF(AX1110&gt;=70,"EASY",IF(AX1110&gt;40,"UNCERTAIN","HARD"))</f>
        <v>EASY</v>
      </c>
      <c r="AA1110" s="58" t="n">
        <f aca="false">IF($A1110&lt;200,"",AVERAGE($E1061:$E1110)/AVERAGE($E911:$E1110)-1)</f>
        <v>0.140572615304682</v>
      </c>
      <c r="AB1110" s="59" t="n">
        <f aca="false">LOOKUP($B1110,07_L1政策步階!$A$4:$A$14,07_L1政策步階!$C$4:$C$14)</f>
        <v>1</v>
      </c>
      <c r="AC1110" s="57"/>
      <c r="AD1110" s="57"/>
      <c r="AE1110" s="57"/>
      <c r="AF1110" s="57"/>
      <c r="AG1110" s="57"/>
      <c r="AH1110" s="57"/>
      <c r="AI1110" s="57"/>
      <c r="AJ1110" s="57"/>
      <c r="AK1110" s="57"/>
      <c r="AL1110" s="59" t="n">
        <f aca="false">IF(ISNUMBER($AA1110),IF($AA1110&gt;=0.005,100,IF($AA1110&gt;=-0.015,50,0)),"")</f>
        <v>100</v>
      </c>
      <c r="AM1110" s="59" t="n">
        <f aca="false">IF(ISNUMBER($AB1110),IF($AB1110=1,100,IF($AB1110=0,50,0)),"")</f>
        <v>100</v>
      </c>
      <c r="AN1110" s="0" t="str">
        <f aca="false">IF(ISNUMBER($AC1110),IF($AC1110&gt;=0.001,100,IF($AC1110&gt;=-0.003,50,0)),"")</f>
        <v/>
      </c>
      <c r="AO1110" s="0" t="str">
        <f aca="false">IF(ISNUMBER($AD1110),IF($AD1110&gt;=0.04,100,IF($AD1110&gt;=0,50,0)),"")</f>
        <v/>
      </c>
      <c r="AP1110" s="0" t="str">
        <f aca="false">IF(ISNUMBER($AE1110),IF($AE1110&gt;=25,100,IF($AE1110&gt;=-75,50,0)),"")</f>
        <v/>
      </c>
      <c r="AQ1110" s="0" t="str">
        <f aca="false">IF(ISNUMBER($AF1110),IF($AF1110&gt;0,100,IF($AF1110&gt;=-50,50,0)),"")</f>
        <v/>
      </c>
      <c r="AR1110" s="0" t="str">
        <f aca="false">IF(ISNUMBER($AG1110),IF($AG1110=1,100,IF($AG1110=0,50,0)),"")</f>
        <v/>
      </c>
      <c r="AS1110" s="0" t="str">
        <f aca="false">IF(ISNUMBER($AH1110),IF($AH1110&lt;0,100,IF($AH1110&lt;=20,50,0)),"")</f>
        <v/>
      </c>
      <c r="AT1110" s="0" t="str">
        <f aca="false">IF(ISNUMBER($AI1110),IF($AI1110&lt;0.95,100,IF($AI1110&lt;=1,50,0)),"")</f>
        <v/>
      </c>
      <c r="AU1110" s="0" t="str">
        <f aca="false">IF(ISNUMBER($AJ1110),IF($AJ1110&lt;30,0,IF($AJ1110&lt;40,50,IF($AJ1110&lt;=90,100,50))),"")</f>
        <v/>
      </c>
      <c r="AV1110" s="0" t="str">
        <f aca="false">IF(ISNUMBER($AK1110),IF($AK1110&gt;-0.2,100,IF($AK1110&gt;=-0.4,50,0)),"")</f>
        <v/>
      </c>
      <c r="AW1110" s="59" t="n">
        <f aca="false">01_指標庫!$H$4*ISNUMBER($F1110)+01_指標庫!$H$5*ISNUMBER($AA1110)+01_指標庫!$H$6*ISNUMBER($G1110)+01_指標庫!$H$7*ISNUMBER($H1110)+01_指標庫!$H$8*ISNUMBER($AF1110)+01_指標庫!$H$9*ISNUMBER($AG1110)+01_指標庫!$H$10*ISNUMBER($AB1110)+01_指標庫!$H$11*ISNUMBER($AC1110)+01_指標庫!$H$12*ISNUMBER($AD1110)+01_指標庫!$H$13*ISNUMBER($AE1110)+01_指標庫!$H$14*ISNUMBER($I1110)+01_指標庫!$H$15*ISNUMBER($AH1110)+01_指標庫!$H$16*ISNUMBER($K1110)+01_指標庫!$H$17*ISNUMBER($AI1110)+01_指標庫!$H$18*ISNUMBER($AJ1110)+01_指標庫!$H$19*ISNUMBER($AK1110)+01_指標庫!$H$20*ISNUMBER($BB1110)+01_指標庫!$H$21*ISNUMBER($BC1110)</f>
        <v>51</v>
      </c>
      <c r="AX1110" s="59" t="n">
        <f aca="false">IF(AW1110=0,50,ROUND((01_指標庫!$H$4*IF(ISNUMBER($F1110),L1110,0)+01_指標庫!$H$5*IF(ISNUMBER($AA1110),AL1110,0)+01_指標庫!$H$6*IF(ISNUMBER($G1110),M1110,0)+01_指標庫!$H$7*IF(ISNUMBER($H1110),N1110,0)+01_指標庫!$H$8*IF(ISNUMBER($AF1110),AQ1110,0)+01_指標庫!$H$9*IF(ISNUMBER($AG1110),AR1110,0)+01_指標庫!$H$10*IF(ISNUMBER($AB1110),AM1110,0)+01_指標庫!$H$11*IF(ISNUMBER($AC1110),AN1110,0)+01_指標庫!$H$12*IF(ISNUMBER($AD1110),AO1110,0)+01_指標庫!$H$13*IF(ISNUMBER($AE1110),AP1110,0)+01_指標庫!$H$14*IF(ISNUMBER($I1110),O1110,0)+01_指標庫!$H$15*IF(ISNUMBER($AH1110),AS1110,0)+01_指標庫!$H$16*IF(ISNUMBER($K1110),P1110,0)+01_指標庫!$H$17*IF(ISNUMBER($AI1110),AT1110,0)+01_指標庫!$H$18*IF(ISNUMBER($AJ1110),AU1110,0)+01_指標庫!$H$19*IF(ISNUMBER($AK1110),AV1110,0)+01_指標庫!$H$20*IF(ISNUMBER($BB1110),BB1110,0)+01_指標庫!$H$21*IF(ISNUMBER($BC1110),BC1110,0))/AW1110,1))</f>
        <v>80.4</v>
      </c>
      <c r="AY1110" s="60"/>
      <c r="AZ1110" s="60"/>
      <c r="BA1110" s="58" t="n">
        <f aca="false">AVERAGE($E1106:$E1110)/AVERAGE($E1101:$E1110)-1</f>
        <v>0.00316910705512341</v>
      </c>
      <c r="BB1110" s="59" t="n">
        <f aca="false">IF(ISNUMBER($BA1110),IF(OR($S1110&lt;=-0.03,$BA1110&lt;-0.003),0,IF(OR($S1110&lt;=-0.02,$BA1110&lt;0.01),50,100)),"")</f>
        <v>50</v>
      </c>
      <c r="BC1110" s="0" t="str">
        <f aca="false">IF(OR(COUNT($AZ1110)=0,COUNT($AZ1109)=0),"",IF(OR($AY1110/$AZ1109-1&lt;=-0.03,$AZ1110/$AZ1109-1&lt;=-0.045,IF(COUNT($AZ1101:$AZ1110)=10,AVERAGE($AZ1106:$AZ1110)/AVERAGE($AZ1101:$AZ1110)-1&lt;-0.01,FALSE())),0,IF(OR($AZ1110/$AZ1109-1&lt;=-0.02,IF(COUNT($AZ1101:$AZ1110)=10,AVERAGE($AZ1106:$AZ1110)/AVERAGE($AZ1101:$AZ1110)-1&lt;0.005,FALSE())),50,100)))</f>
        <v/>
      </c>
    </row>
    <row r="1111" customFormat="false" ht="15" hidden="false" customHeight="true" outlineLevel="0" collapsed="false">
      <c r="A1111" s="47" t="n">
        <v>1107</v>
      </c>
      <c r="B1111" s="48" t="n">
        <v>44162</v>
      </c>
      <c r="C1111" s="47" t="n">
        <v>2020</v>
      </c>
      <c r="D1111" s="49" t="s">
        <v>234</v>
      </c>
      <c r="E1111" s="50" t="n">
        <v>12258.21</v>
      </c>
      <c r="F1111" s="51" t="n">
        <v>0.20409</v>
      </c>
      <c r="G1111" s="51" t="n">
        <v>-0.013069</v>
      </c>
      <c r="H1111" s="52" t="n">
        <v>0.9184</v>
      </c>
      <c r="I1111" s="53" t="n">
        <v>435</v>
      </c>
      <c r="J1111" s="47" t="s">
        <v>235</v>
      </c>
      <c r="K1111" s="54" t="n">
        <v>20.84</v>
      </c>
      <c r="L1111" s="55" t="n">
        <f aca="false">IF(COUNT(F1111)=0,50,IF(F1111&gt;=0,100,IF(F1111&gt;=-0.02,50,0)))</f>
        <v>100</v>
      </c>
      <c r="M1111" s="55" t="n">
        <f aca="false">IF(COUNT(G1111)=0,50,IF(G1111&gt;-0.06,100,IF(G1111&gt;-0.15,50,0)))</f>
        <v>100</v>
      </c>
      <c r="N1111" s="55" t="n">
        <f aca="false">IF(COUNT(H1111)=0,50,IF(H1111&gt;=0.6,100,IF(H1111&gt;=0.4,50,0)))</f>
        <v>100</v>
      </c>
      <c r="O1111" s="55" t="n">
        <f aca="false">IF(COUNT(I1111)=0,50,IF(J1111="proxy_vix",50,IF(I1111&lt;350,100,IF(I1111&lt;=450,50,0))))</f>
        <v>50</v>
      </c>
      <c r="P1111" s="55" t="n">
        <f aca="false">IF(COUNT(K1111)=0,50,IF(K1111&lt;20,100,IF(K1111&lt;=25,50,0)))</f>
        <v>50</v>
      </c>
      <c r="Q1111" s="54"/>
      <c r="R1111" s="47"/>
      <c r="S1111" s="51" t="n">
        <f aca="false">$E1111/$E1110-1</f>
        <v>0.00872186316574264</v>
      </c>
      <c r="T1111" s="56" t="n">
        <f aca="false">$K1111/$K1110-1</f>
        <v>-0.0192941176470588</v>
      </c>
      <c r="V1111" s="57"/>
      <c r="W1111" s="57"/>
      <c r="Y1111" s="1" t="str">
        <f aca="false">IF(AX1111&gt;=70,"EASY",IF(AX1111&gt;40,"UNCERTAIN","HARD"))</f>
        <v>EASY</v>
      </c>
      <c r="AA1111" s="58" t="n">
        <f aca="false">IF($A1111&lt;200,"",AVERAGE($E1062:$E1111)/AVERAGE($E912:$E1111)-1)</f>
        <v>0.14139391950799</v>
      </c>
      <c r="AB1111" s="59" t="n">
        <f aca="false">LOOKUP($B1111,07_L1政策步階!$A$4:$A$14,07_L1政策步階!$C$4:$C$14)</f>
        <v>1</v>
      </c>
      <c r="AC1111" s="57"/>
      <c r="AD1111" s="57"/>
      <c r="AE1111" s="57"/>
      <c r="AF1111" s="57"/>
      <c r="AG1111" s="57"/>
      <c r="AH1111" s="57"/>
      <c r="AI1111" s="57"/>
      <c r="AJ1111" s="57"/>
      <c r="AK1111" s="57"/>
      <c r="AL1111" s="59" t="n">
        <f aca="false">IF(ISNUMBER($AA1111),IF($AA1111&gt;=0.005,100,IF($AA1111&gt;=-0.015,50,0)),"")</f>
        <v>100</v>
      </c>
      <c r="AM1111" s="59" t="n">
        <f aca="false">IF(ISNUMBER($AB1111),IF($AB1111=1,100,IF($AB1111=0,50,0)),"")</f>
        <v>100</v>
      </c>
      <c r="AN1111" s="0" t="str">
        <f aca="false">IF(ISNUMBER($AC1111),IF($AC1111&gt;=0.001,100,IF($AC1111&gt;=-0.003,50,0)),"")</f>
        <v/>
      </c>
      <c r="AO1111" s="0" t="str">
        <f aca="false">IF(ISNUMBER($AD1111),IF($AD1111&gt;=0.04,100,IF($AD1111&gt;=0,50,0)),"")</f>
        <v/>
      </c>
      <c r="AP1111" s="0" t="str">
        <f aca="false">IF(ISNUMBER($AE1111),IF($AE1111&gt;=25,100,IF($AE1111&gt;=-75,50,0)),"")</f>
        <v/>
      </c>
      <c r="AQ1111" s="0" t="str">
        <f aca="false">IF(ISNUMBER($AF1111),IF($AF1111&gt;0,100,IF($AF1111&gt;=-50,50,0)),"")</f>
        <v/>
      </c>
      <c r="AR1111" s="0" t="str">
        <f aca="false">IF(ISNUMBER($AG1111),IF($AG1111=1,100,IF($AG1111=0,50,0)),"")</f>
        <v/>
      </c>
      <c r="AS1111" s="0" t="str">
        <f aca="false">IF(ISNUMBER($AH1111),IF($AH1111&lt;0,100,IF($AH1111&lt;=20,50,0)),"")</f>
        <v/>
      </c>
      <c r="AT1111" s="0" t="str">
        <f aca="false">IF(ISNUMBER($AI1111),IF($AI1111&lt;0.95,100,IF($AI1111&lt;=1,50,0)),"")</f>
        <v/>
      </c>
      <c r="AU1111" s="0" t="str">
        <f aca="false">IF(ISNUMBER($AJ1111),IF($AJ1111&lt;30,0,IF($AJ1111&lt;40,50,IF($AJ1111&lt;=90,100,50))),"")</f>
        <v/>
      </c>
      <c r="AV1111" s="0" t="str">
        <f aca="false">IF(ISNUMBER($AK1111),IF($AK1111&gt;-0.2,100,IF($AK1111&gt;=-0.4,50,0)),"")</f>
        <v/>
      </c>
      <c r="AW1111" s="59" t="n">
        <f aca="false">01_指標庫!$H$4*ISNUMBER($F1111)+01_指標庫!$H$5*ISNUMBER($AA1111)+01_指標庫!$H$6*ISNUMBER($G1111)+01_指標庫!$H$7*ISNUMBER($H1111)+01_指標庫!$H$8*ISNUMBER($AF1111)+01_指標庫!$H$9*ISNUMBER($AG1111)+01_指標庫!$H$10*ISNUMBER($AB1111)+01_指標庫!$H$11*ISNUMBER($AC1111)+01_指標庫!$H$12*ISNUMBER($AD1111)+01_指標庫!$H$13*ISNUMBER($AE1111)+01_指標庫!$H$14*ISNUMBER($I1111)+01_指標庫!$H$15*ISNUMBER($AH1111)+01_指標庫!$H$16*ISNUMBER($K1111)+01_指標庫!$H$17*ISNUMBER($AI1111)+01_指標庫!$H$18*ISNUMBER($AJ1111)+01_指標庫!$H$19*ISNUMBER($AK1111)+01_指標庫!$H$20*ISNUMBER($BB1111)+01_指標庫!$H$21*ISNUMBER($BC1111)</f>
        <v>51</v>
      </c>
      <c r="AX1111" s="59" t="n">
        <f aca="false">IF(AW1111=0,50,ROUND((01_指標庫!$H$4*IF(ISNUMBER($F1111),L1111,0)+01_指標庫!$H$5*IF(ISNUMBER($AA1111),AL1111,0)+01_指標庫!$H$6*IF(ISNUMBER($G1111),M1111,0)+01_指標庫!$H$7*IF(ISNUMBER($H1111),N1111,0)+01_指標庫!$H$8*IF(ISNUMBER($AF1111),AQ1111,0)+01_指標庫!$H$9*IF(ISNUMBER($AG1111),AR1111,0)+01_指標庫!$H$10*IF(ISNUMBER($AB1111),AM1111,0)+01_指標庫!$H$11*IF(ISNUMBER($AC1111),AN1111,0)+01_指標庫!$H$12*IF(ISNUMBER($AD1111),AO1111,0)+01_指標庫!$H$13*IF(ISNUMBER($AE1111),AP1111,0)+01_指標庫!$H$14*IF(ISNUMBER($I1111),O1111,0)+01_指標庫!$H$15*IF(ISNUMBER($AH1111),AS1111,0)+01_指標庫!$H$16*IF(ISNUMBER($K1111),P1111,0)+01_指標庫!$H$17*IF(ISNUMBER($AI1111),AT1111,0)+01_指標庫!$H$18*IF(ISNUMBER($AJ1111),AU1111,0)+01_指標庫!$H$19*IF(ISNUMBER($AK1111),AV1111,0)+01_指標庫!$H$20*IF(ISNUMBER($BB1111),BB1111,0)+01_指標庫!$H$21*IF(ISNUMBER($BC1111),BC1111,0))/AW1111,1))</f>
        <v>80.4</v>
      </c>
      <c r="AY1111" s="60"/>
      <c r="AZ1111" s="60"/>
      <c r="BA1111" s="58" t="n">
        <f aca="false">AVERAGE($E1107:$E1111)/AVERAGE($E1102:$E1111)-1</f>
        <v>0.00411093128741147</v>
      </c>
      <c r="BB1111" s="59" t="n">
        <f aca="false">IF(ISNUMBER($BA1111),IF(OR($S1111&lt;=-0.03,$BA1111&lt;-0.003),0,IF(OR($S1111&lt;=-0.02,$BA1111&lt;0.01),50,100)),"")</f>
        <v>50</v>
      </c>
      <c r="BC1111" s="0" t="str">
        <f aca="false">IF(OR(COUNT($AZ1111)=0,COUNT($AZ1110)=0),"",IF(OR($AY1111/$AZ1110-1&lt;=-0.03,$AZ1111/$AZ1110-1&lt;=-0.045,IF(COUNT($AZ1102:$AZ1111)=10,AVERAGE($AZ1107:$AZ1111)/AVERAGE($AZ1102:$AZ1111)-1&lt;-0.01,FALSE())),0,IF(OR($AZ1111/$AZ1110-1&lt;=-0.02,IF(COUNT($AZ1102:$AZ1111)=10,AVERAGE($AZ1107:$AZ1111)/AVERAGE($AZ1102:$AZ1111)-1&lt;0.005,FALSE())),50,100)))</f>
        <v/>
      </c>
    </row>
    <row r="1112" customFormat="false" ht="15" hidden="false" customHeight="true" outlineLevel="0" collapsed="false">
      <c r="A1112" s="47" t="n">
        <v>1108</v>
      </c>
      <c r="B1112" s="48" t="n">
        <v>44165</v>
      </c>
      <c r="C1112" s="47" t="n">
        <v>2020</v>
      </c>
      <c r="D1112" s="49" t="s">
        <v>236</v>
      </c>
      <c r="E1112" s="50" t="n">
        <v>12268.32</v>
      </c>
      <c r="F1112" s="51" t="n">
        <v>0.20352</v>
      </c>
      <c r="G1112" s="51" t="n">
        <v>-0.012255</v>
      </c>
      <c r="H1112" s="52" t="n">
        <v>0.9184</v>
      </c>
      <c r="I1112" s="53" t="n">
        <v>433</v>
      </c>
      <c r="J1112" s="47" t="s">
        <v>235</v>
      </c>
      <c r="K1112" s="54" t="n">
        <v>20.57</v>
      </c>
      <c r="L1112" s="55" t="n">
        <f aca="false">IF(COUNT(F1112)=0,50,IF(F1112&gt;=0,100,IF(F1112&gt;=-0.02,50,0)))</f>
        <v>100</v>
      </c>
      <c r="M1112" s="55" t="n">
        <f aca="false">IF(COUNT(G1112)=0,50,IF(G1112&gt;-0.06,100,IF(G1112&gt;-0.15,50,0)))</f>
        <v>100</v>
      </c>
      <c r="N1112" s="55" t="n">
        <f aca="false">IF(COUNT(H1112)=0,50,IF(H1112&gt;=0.6,100,IF(H1112&gt;=0.4,50,0)))</f>
        <v>100</v>
      </c>
      <c r="O1112" s="55" t="n">
        <f aca="false">IF(COUNT(I1112)=0,50,IF(J1112="proxy_vix",50,IF(I1112&lt;350,100,IF(I1112&lt;=450,50,0))))</f>
        <v>50</v>
      </c>
      <c r="P1112" s="55" t="n">
        <f aca="false">IF(COUNT(K1112)=0,50,IF(K1112&lt;20,100,IF(K1112&lt;=25,50,0)))</f>
        <v>50</v>
      </c>
      <c r="Q1112" s="54"/>
      <c r="R1112" s="47"/>
      <c r="S1112" s="51" t="n">
        <f aca="false">$E1112/$E1111-1</f>
        <v>0.000824753369374598</v>
      </c>
      <c r="T1112" s="56" t="n">
        <f aca="false">$K1112/$K1111-1</f>
        <v>-0.0129558541266794</v>
      </c>
      <c r="V1112" s="57"/>
      <c r="W1112" s="57"/>
      <c r="Y1112" s="1" t="str">
        <f aca="false">IF(AX1112&gt;=70,"EASY",IF(AX1112&gt;40,"UNCERTAIN","HARD"))</f>
        <v>EASY</v>
      </c>
      <c r="AA1112" s="58" t="n">
        <f aca="false">IF($A1112&lt;200,"",AVERAGE($E1063:$E1112)/AVERAGE($E913:$E1112)-1)</f>
        <v>0.142525338560744</v>
      </c>
      <c r="AB1112" s="59" t="n">
        <f aca="false">LOOKUP($B1112,07_L1政策步階!$A$4:$A$14,07_L1政策步階!$C$4:$C$14)</f>
        <v>1</v>
      </c>
      <c r="AC1112" s="57"/>
      <c r="AD1112" s="57"/>
      <c r="AE1112" s="57"/>
      <c r="AF1112" s="57"/>
      <c r="AG1112" s="57"/>
      <c r="AH1112" s="57"/>
      <c r="AI1112" s="57"/>
      <c r="AJ1112" s="57"/>
      <c r="AK1112" s="57"/>
      <c r="AL1112" s="59" t="n">
        <f aca="false">IF(ISNUMBER($AA1112),IF($AA1112&gt;=0.005,100,IF($AA1112&gt;=-0.015,50,0)),"")</f>
        <v>100</v>
      </c>
      <c r="AM1112" s="59" t="n">
        <f aca="false">IF(ISNUMBER($AB1112),IF($AB1112=1,100,IF($AB1112=0,50,0)),"")</f>
        <v>100</v>
      </c>
      <c r="AN1112" s="0" t="str">
        <f aca="false">IF(ISNUMBER($AC1112),IF($AC1112&gt;=0.001,100,IF($AC1112&gt;=-0.003,50,0)),"")</f>
        <v/>
      </c>
      <c r="AO1112" s="0" t="str">
        <f aca="false">IF(ISNUMBER($AD1112),IF($AD1112&gt;=0.04,100,IF($AD1112&gt;=0,50,0)),"")</f>
        <v/>
      </c>
      <c r="AP1112" s="0" t="str">
        <f aca="false">IF(ISNUMBER($AE1112),IF($AE1112&gt;=25,100,IF($AE1112&gt;=-75,50,0)),"")</f>
        <v/>
      </c>
      <c r="AQ1112" s="0" t="str">
        <f aca="false">IF(ISNUMBER($AF1112),IF($AF1112&gt;0,100,IF($AF1112&gt;=-50,50,0)),"")</f>
        <v/>
      </c>
      <c r="AR1112" s="0" t="str">
        <f aca="false">IF(ISNUMBER($AG1112),IF($AG1112=1,100,IF($AG1112=0,50,0)),"")</f>
        <v/>
      </c>
      <c r="AS1112" s="0" t="str">
        <f aca="false">IF(ISNUMBER($AH1112),IF($AH1112&lt;0,100,IF($AH1112&lt;=20,50,0)),"")</f>
        <v/>
      </c>
      <c r="AT1112" s="0" t="str">
        <f aca="false">IF(ISNUMBER($AI1112),IF($AI1112&lt;0.95,100,IF($AI1112&lt;=1,50,0)),"")</f>
        <v/>
      </c>
      <c r="AU1112" s="0" t="str">
        <f aca="false">IF(ISNUMBER($AJ1112),IF($AJ1112&lt;30,0,IF($AJ1112&lt;40,50,IF($AJ1112&lt;=90,100,50))),"")</f>
        <v/>
      </c>
      <c r="AV1112" s="0" t="str">
        <f aca="false">IF(ISNUMBER($AK1112),IF($AK1112&gt;-0.2,100,IF($AK1112&gt;=-0.4,50,0)),"")</f>
        <v/>
      </c>
      <c r="AW1112" s="59" t="n">
        <f aca="false">01_指標庫!$H$4*ISNUMBER($F1112)+01_指標庫!$H$5*ISNUMBER($AA1112)+01_指標庫!$H$6*ISNUMBER($G1112)+01_指標庫!$H$7*ISNUMBER($H1112)+01_指標庫!$H$8*ISNUMBER($AF1112)+01_指標庫!$H$9*ISNUMBER($AG1112)+01_指標庫!$H$10*ISNUMBER($AB1112)+01_指標庫!$H$11*ISNUMBER($AC1112)+01_指標庫!$H$12*ISNUMBER($AD1112)+01_指標庫!$H$13*ISNUMBER($AE1112)+01_指標庫!$H$14*ISNUMBER($I1112)+01_指標庫!$H$15*ISNUMBER($AH1112)+01_指標庫!$H$16*ISNUMBER($K1112)+01_指標庫!$H$17*ISNUMBER($AI1112)+01_指標庫!$H$18*ISNUMBER($AJ1112)+01_指標庫!$H$19*ISNUMBER($AK1112)+01_指標庫!$H$20*ISNUMBER($BB1112)+01_指標庫!$H$21*ISNUMBER($BC1112)</f>
        <v>51</v>
      </c>
      <c r="AX1112" s="59" t="n">
        <f aca="false">IF(AW1112=0,50,ROUND((01_指標庫!$H$4*IF(ISNUMBER($F1112),L1112,0)+01_指標庫!$H$5*IF(ISNUMBER($AA1112),AL1112,0)+01_指標庫!$H$6*IF(ISNUMBER($G1112),M1112,0)+01_指標庫!$H$7*IF(ISNUMBER($H1112),N1112,0)+01_指標庫!$H$8*IF(ISNUMBER($AF1112),AQ1112,0)+01_指標庫!$H$9*IF(ISNUMBER($AG1112),AR1112,0)+01_指標庫!$H$10*IF(ISNUMBER($AB1112),AM1112,0)+01_指標庫!$H$11*IF(ISNUMBER($AC1112),AN1112,0)+01_指標庫!$H$12*IF(ISNUMBER($AD1112),AO1112,0)+01_指標庫!$H$13*IF(ISNUMBER($AE1112),AP1112,0)+01_指標庫!$H$14*IF(ISNUMBER($I1112),O1112,0)+01_指標庫!$H$15*IF(ISNUMBER($AH1112),AS1112,0)+01_指標庫!$H$16*IF(ISNUMBER($K1112),P1112,0)+01_指標庫!$H$17*IF(ISNUMBER($AI1112),AT1112,0)+01_指標庫!$H$18*IF(ISNUMBER($AJ1112),AU1112,0)+01_指標庫!$H$19*IF(ISNUMBER($AK1112),AV1112,0)+01_指標庫!$H$20*IF(ISNUMBER($BB1112),BB1112,0)+01_指標庫!$H$21*IF(ISNUMBER($BC1112),BC1112,0))/AW1112,1))</f>
        <v>80.4</v>
      </c>
      <c r="AY1112" s="60"/>
      <c r="AZ1112" s="60"/>
      <c r="BA1112" s="58" t="n">
        <f aca="false">AVERAGE($E1108:$E1112)/AVERAGE($E1103:$E1112)-1</f>
        <v>0.00736495880380539</v>
      </c>
      <c r="BB1112" s="59" t="n">
        <f aca="false">IF(ISNUMBER($BA1112),IF(OR($S1112&lt;=-0.03,$BA1112&lt;-0.003),0,IF(OR($S1112&lt;=-0.02,$BA1112&lt;0.01),50,100)),"")</f>
        <v>50</v>
      </c>
      <c r="BC1112" s="0" t="str">
        <f aca="false">IF(OR(COUNT($AZ1112)=0,COUNT($AZ1111)=0),"",IF(OR($AY1112/$AZ1111-1&lt;=-0.03,$AZ1112/$AZ1111-1&lt;=-0.045,IF(COUNT($AZ1103:$AZ1112)=10,AVERAGE($AZ1108:$AZ1112)/AVERAGE($AZ1103:$AZ1112)-1&lt;-0.01,FALSE())),0,IF(OR($AZ1112/$AZ1111-1&lt;=-0.02,IF(COUNT($AZ1103:$AZ1112)=10,AVERAGE($AZ1108:$AZ1112)/AVERAGE($AZ1103:$AZ1112)-1&lt;0.005,FALSE())),50,100)))</f>
        <v/>
      </c>
    </row>
    <row r="1113" customFormat="false" ht="15" hidden="false" customHeight="true" outlineLevel="0" collapsed="false">
      <c r="A1113" s="47" t="n">
        <v>1109</v>
      </c>
      <c r="B1113" s="48" t="n">
        <v>44166</v>
      </c>
      <c r="C1113" s="47" t="n">
        <v>2020</v>
      </c>
      <c r="D1113" s="49" t="s">
        <v>237</v>
      </c>
      <c r="E1113" s="50" t="n">
        <v>12455.33</v>
      </c>
      <c r="F1113" s="51" t="n">
        <v>0.220174</v>
      </c>
      <c r="G1113" s="51" t="n">
        <v>0</v>
      </c>
      <c r="H1113" s="52" t="n">
        <v>0.9184</v>
      </c>
      <c r="I1113" s="53" t="n">
        <v>421</v>
      </c>
      <c r="J1113" s="47" t="s">
        <v>235</v>
      </c>
      <c r="K1113" s="54" t="n">
        <v>20.77</v>
      </c>
      <c r="L1113" s="55" t="n">
        <f aca="false">IF(COUNT(F1113)=0,50,IF(F1113&gt;=0,100,IF(F1113&gt;=-0.02,50,0)))</f>
        <v>100</v>
      </c>
      <c r="M1113" s="55" t="n">
        <f aca="false">IF(COUNT(G1113)=0,50,IF(G1113&gt;-0.06,100,IF(G1113&gt;-0.15,50,0)))</f>
        <v>100</v>
      </c>
      <c r="N1113" s="55" t="n">
        <f aca="false">IF(COUNT(H1113)=0,50,IF(H1113&gt;=0.6,100,IF(H1113&gt;=0.4,50,0)))</f>
        <v>100</v>
      </c>
      <c r="O1113" s="55" t="n">
        <f aca="false">IF(COUNT(I1113)=0,50,IF(J1113="proxy_vix",50,IF(I1113&lt;350,100,IF(I1113&lt;=450,50,0))))</f>
        <v>50</v>
      </c>
      <c r="P1113" s="55" t="n">
        <f aca="false">IF(COUNT(K1113)=0,50,IF(K1113&lt;20,100,IF(K1113&lt;=25,50,0)))</f>
        <v>50</v>
      </c>
      <c r="Q1113" s="54"/>
      <c r="R1113" s="47"/>
      <c r="S1113" s="51" t="n">
        <f aca="false">$E1113/$E1112-1</f>
        <v>0.0152433258995528</v>
      </c>
      <c r="T1113" s="56" t="n">
        <f aca="false">$K1113/$K1112-1</f>
        <v>0.00972289742343224</v>
      </c>
      <c r="V1113" s="57"/>
      <c r="W1113" s="57"/>
      <c r="Y1113" s="1" t="str">
        <f aca="false">IF(AX1113&gt;=70,"EASY",IF(AX1113&gt;40,"UNCERTAIN","HARD"))</f>
        <v>EASY</v>
      </c>
      <c r="AA1113" s="58" t="n">
        <f aca="false">IF($A1113&lt;200,"",AVERAGE($E1064:$E1113)/AVERAGE($E914:$E1113)-1)</f>
        <v>0.143834235917415</v>
      </c>
      <c r="AB1113" s="59" t="n">
        <f aca="false">LOOKUP($B1113,07_L1政策步階!$A$4:$A$14,07_L1政策步階!$C$4:$C$14)</f>
        <v>1</v>
      </c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9" t="n">
        <f aca="false">IF(ISNUMBER($AA1113),IF($AA1113&gt;=0.005,100,IF($AA1113&gt;=-0.015,50,0)),"")</f>
        <v>100</v>
      </c>
      <c r="AM1113" s="59" t="n">
        <f aca="false">IF(ISNUMBER($AB1113),IF($AB1113=1,100,IF($AB1113=0,50,0)),"")</f>
        <v>100</v>
      </c>
      <c r="AN1113" s="0" t="str">
        <f aca="false">IF(ISNUMBER($AC1113),IF($AC1113&gt;=0.001,100,IF($AC1113&gt;=-0.003,50,0)),"")</f>
        <v/>
      </c>
      <c r="AO1113" s="0" t="str">
        <f aca="false">IF(ISNUMBER($AD1113),IF($AD1113&gt;=0.04,100,IF($AD1113&gt;=0,50,0)),"")</f>
        <v/>
      </c>
      <c r="AP1113" s="0" t="str">
        <f aca="false">IF(ISNUMBER($AE1113),IF($AE1113&gt;=25,100,IF($AE1113&gt;=-75,50,0)),"")</f>
        <v/>
      </c>
      <c r="AQ1113" s="0" t="str">
        <f aca="false">IF(ISNUMBER($AF1113),IF($AF1113&gt;0,100,IF($AF1113&gt;=-50,50,0)),"")</f>
        <v/>
      </c>
      <c r="AR1113" s="0" t="str">
        <f aca="false">IF(ISNUMBER($AG1113),IF($AG1113=1,100,IF($AG1113=0,50,0)),"")</f>
        <v/>
      </c>
      <c r="AS1113" s="0" t="str">
        <f aca="false">IF(ISNUMBER($AH1113),IF($AH1113&lt;0,100,IF($AH1113&lt;=20,50,0)),"")</f>
        <v/>
      </c>
      <c r="AT1113" s="0" t="str">
        <f aca="false">IF(ISNUMBER($AI1113),IF($AI1113&lt;0.95,100,IF($AI1113&lt;=1,50,0)),"")</f>
        <v/>
      </c>
      <c r="AU1113" s="0" t="str">
        <f aca="false">IF(ISNUMBER($AJ1113),IF($AJ1113&lt;30,0,IF($AJ1113&lt;40,50,IF($AJ1113&lt;=90,100,50))),"")</f>
        <v/>
      </c>
      <c r="AV1113" s="0" t="str">
        <f aca="false">IF(ISNUMBER($AK1113),IF($AK1113&gt;-0.2,100,IF($AK1113&gt;=-0.4,50,0)),"")</f>
        <v/>
      </c>
      <c r="AW1113" s="59" t="n">
        <f aca="false">01_指標庫!$H$4*ISNUMBER($F1113)+01_指標庫!$H$5*ISNUMBER($AA1113)+01_指標庫!$H$6*ISNUMBER($G1113)+01_指標庫!$H$7*ISNUMBER($H1113)+01_指標庫!$H$8*ISNUMBER($AF1113)+01_指標庫!$H$9*ISNUMBER($AG1113)+01_指標庫!$H$10*ISNUMBER($AB1113)+01_指標庫!$H$11*ISNUMBER($AC1113)+01_指標庫!$H$12*ISNUMBER($AD1113)+01_指標庫!$H$13*ISNUMBER($AE1113)+01_指標庫!$H$14*ISNUMBER($I1113)+01_指標庫!$H$15*ISNUMBER($AH1113)+01_指標庫!$H$16*ISNUMBER($K1113)+01_指標庫!$H$17*ISNUMBER($AI1113)+01_指標庫!$H$18*ISNUMBER($AJ1113)+01_指標庫!$H$19*ISNUMBER($AK1113)+01_指標庫!$H$20*ISNUMBER($BB1113)+01_指標庫!$H$21*ISNUMBER($BC1113)</f>
        <v>51</v>
      </c>
      <c r="AX1113" s="59" t="n">
        <f aca="false">IF(AW1113=0,50,ROUND((01_指標庫!$H$4*IF(ISNUMBER($F1113),L1113,0)+01_指標庫!$H$5*IF(ISNUMBER($AA1113),AL1113,0)+01_指標庫!$H$6*IF(ISNUMBER($G1113),M1113,0)+01_指標庫!$H$7*IF(ISNUMBER($H1113),N1113,0)+01_指標庫!$H$8*IF(ISNUMBER($AF1113),AQ1113,0)+01_指標庫!$H$9*IF(ISNUMBER($AG1113),AR1113,0)+01_指標庫!$H$10*IF(ISNUMBER($AB1113),AM1113,0)+01_指標庫!$H$11*IF(ISNUMBER($AC1113),AN1113,0)+01_指標庫!$H$12*IF(ISNUMBER($AD1113),AO1113,0)+01_指標庫!$H$13*IF(ISNUMBER($AE1113),AP1113,0)+01_指標庫!$H$14*IF(ISNUMBER($I1113),O1113,0)+01_指標庫!$H$15*IF(ISNUMBER($AH1113),AS1113,0)+01_指標庫!$H$16*IF(ISNUMBER($K1113),P1113,0)+01_指標庫!$H$17*IF(ISNUMBER($AI1113),AT1113,0)+01_指標庫!$H$18*IF(ISNUMBER($AJ1113),AU1113,0)+01_指標庫!$H$19*IF(ISNUMBER($AK1113),AV1113,0)+01_指標庫!$H$20*IF(ISNUMBER($BB1113),BB1113,0)+01_指標庫!$H$21*IF(ISNUMBER($BC1113),BC1113,0))/AW1113,1))</f>
        <v>86.3</v>
      </c>
      <c r="AY1113" s="60"/>
      <c r="AZ1113" s="60"/>
      <c r="BA1113" s="58" t="n">
        <f aca="false">AVERAGE($E1109:$E1113)/AVERAGE($E1104:$E1113)-1</f>
        <v>0.0127715932394636</v>
      </c>
      <c r="BB1113" s="59" t="n">
        <f aca="false">IF(ISNUMBER($BA1113),IF(OR($S1113&lt;=-0.03,$BA1113&lt;-0.003),0,IF(OR($S1113&lt;=-0.02,$BA1113&lt;0.01),50,100)),"")</f>
        <v>100</v>
      </c>
      <c r="BC1113" s="0" t="str">
        <f aca="false">IF(OR(COUNT($AZ1113)=0,COUNT($AZ1112)=0),"",IF(OR($AY1113/$AZ1112-1&lt;=-0.03,$AZ1113/$AZ1112-1&lt;=-0.045,IF(COUNT($AZ1104:$AZ1113)=10,AVERAGE($AZ1109:$AZ1113)/AVERAGE($AZ1104:$AZ1113)-1&lt;-0.01,FALSE())),0,IF(OR($AZ1113/$AZ1112-1&lt;=-0.02,IF(COUNT($AZ1104:$AZ1113)=10,AVERAGE($AZ1109:$AZ1113)/AVERAGE($AZ1104:$AZ1113)-1&lt;0.005,FALSE())),50,100)))</f>
        <v/>
      </c>
    </row>
    <row r="1114" customFormat="false" ht="15" hidden="false" customHeight="true" outlineLevel="0" collapsed="false">
      <c r="A1114" s="47" t="n">
        <v>1110</v>
      </c>
      <c r="B1114" s="48" t="n">
        <v>44167</v>
      </c>
      <c r="C1114" s="47" t="n">
        <v>2020</v>
      </c>
      <c r="D1114" s="49" t="s">
        <v>238</v>
      </c>
      <c r="E1114" s="50" t="n">
        <v>12456.41</v>
      </c>
      <c r="F1114" s="51" t="n">
        <v>0.218646</v>
      </c>
      <c r="G1114" s="51" t="n">
        <v>0</v>
      </c>
      <c r="H1114" s="52" t="n">
        <v>0.9184</v>
      </c>
      <c r="I1114" s="53" t="n">
        <v>417</v>
      </c>
      <c r="J1114" s="47" t="s">
        <v>235</v>
      </c>
      <c r="K1114" s="54" t="n">
        <v>21.17</v>
      </c>
      <c r="L1114" s="55" t="n">
        <f aca="false">IF(COUNT(F1114)=0,50,IF(F1114&gt;=0,100,IF(F1114&gt;=-0.02,50,0)))</f>
        <v>100</v>
      </c>
      <c r="M1114" s="55" t="n">
        <f aca="false">IF(COUNT(G1114)=0,50,IF(G1114&gt;-0.06,100,IF(G1114&gt;-0.15,50,0)))</f>
        <v>100</v>
      </c>
      <c r="N1114" s="55" t="n">
        <f aca="false">IF(COUNT(H1114)=0,50,IF(H1114&gt;=0.6,100,IF(H1114&gt;=0.4,50,0)))</f>
        <v>100</v>
      </c>
      <c r="O1114" s="55" t="n">
        <f aca="false">IF(COUNT(I1114)=0,50,IF(J1114="proxy_vix",50,IF(I1114&lt;350,100,IF(I1114&lt;=450,50,0))))</f>
        <v>50</v>
      </c>
      <c r="P1114" s="55" t="n">
        <f aca="false">IF(COUNT(K1114)=0,50,IF(K1114&lt;20,100,IF(K1114&lt;=25,50,0)))</f>
        <v>50</v>
      </c>
      <c r="Q1114" s="54"/>
      <c r="R1114" s="47"/>
      <c r="S1114" s="51" t="n">
        <f aca="false">$E1114/$E1113-1</f>
        <v>8.67098663783761E-005</v>
      </c>
      <c r="T1114" s="56" t="n">
        <f aca="false">$K1114/$K1113-1</f>
        <v>0.0192585459797787</v>
      </c>
      <c r="V1114" s="57"/>
      <c r="W1114" s="57"/>
      <c r="Y1114" s="1" t="str">
        <f aca="false">IF(AX1114&gt;=70,"EASY",IF(AX1114&gt;40,"UNCERTAIN","HARD"))</f>
        <v>EASY</v>
      </c>
      <c r="AA1114" s="58" t="n">
        <f aca="false">IF($A1114&lt;200,"",AVERAGE($E1065:$E1114)/AVERAGE($E915:$E1114)-1)</f>
        <v>0.14478747387295</v>
      </c>
      <c r="AB1114" s="59" t="n">
        <f aca="false">LOOKUP($B1114,07_L1政策步階!$A$4:$A$14,07_L1政策步階!$C$4:$C$14)</f>
        <v>1</v>
      </c>
      <c r="AC1114" s="57"/>
      <c r="AD1114" s="57"/>
      <c r="AE1114" s="57"/>
      <c r="AF1114" s="57"/>
      <c r="AG1114" s="57"/>
      <c r="AH1114" s="57"/>
      <c r="AI1114" s="57"/>
      <c r="AJ1114" s="57"/>
      <c r="AK1114" s="57"/>
      <c r="AL1114" s="59" t="n">
        <f aca="false">IF(ISNUMBER($AA1114),IF($AA1114&gt;=0.005,100,IF($AA1114&gt;=-0.015,50,0)),"")</f>
        <v>100</v>
      </c>
      <c r="AM1114" s="59" t="n">
        <f aca="false">IF(ISNUMBER($AB1114),IF($AB1114=1,100,IF($AB1114=0,50,0)),"")</f>
        <v>100</v>
      </c>
      <c r="AN1114" s="0" t="str">
        <f aca="false">IF(ISNUMBER($AC1114),IF($AC1114&gt;=0.001,100,IF($AC1114&gt;=-0.003,50,0)),"")</f>
        <v/>
      </c>
      <c r="AO1114" s="0" t="str">
        <f aca="false">IF(ISNUMBER($AD1114),IF($AD1114&gt;=0.04,100,IF($AD1114&gt;=0,50,0)),"")</f>
        <v/>
      </c>
      <c r="AP1114" s="0" t="str">
        <f aca="false">IF(ISNUMBER($AE1114),IF($AE1114&gt;=25,100,IF($AE1114&gt;=-75,50,0)),"")</f>
        <v/>
      </c>
      <c r="AQ1114" s="0" t="str">
        <f aca="false">IF(ISNUMBER($AF1114),IF($AF1114&gt;0,100,IF($AF1114&gt;=-50,50,0)),"")</f>
        <v/>
      </c>
      <c r="AR1114" s="0" t="str">
        <f aca="false">IF(ISNUMBER($AG1114),IF($AG1114=1,100,IF($AG1114=0,50,0)),"")</f>
        <v/>
      </c>
      <c r="AS1114" s="0" t="str">
        <f aca="false">IF(ISNUMBER($AH1114),IF($AH1114&lt;0,100,IF($AH1114&lt;=20,50,0)),"")</f>
        <v/>
      </c>
      <c r="AT1114" s="0" t="str">
        <f aca="false">IF(ISNUMBER($AI1114),IF($AI1114&lt;0.95,100,IF($AI1114&lt;=1,50,0)),"")</f>
        <v/>
      </c>
      <c r="AU1114" s="0" t="str">
        <f aca="false">IF(ISNUMBER($AJ1114),IF($AJ1114&lt;30,0,IF($AJ1114&lt;40,50,IF($AJ1114&lt;=90,100,50))),"")</f>
        <v/>
      </c>
      <c r="AV1114" s="0" t="str">
        <f aca="false">IF(ISNUMBER($AK1114),IF($AK1114&gt;-0.2,100,IF($AK1114&gt;=-0.4,50,0)),"")</f>
        <v/>
      </c>
      <c r="AW1114" s="59" t="n">
        <f aca="false">01_指標庫!$H$4*ISNUMBER($F1114)+01_指標庫!$H$5*ISNUMBER($AA1114)+01_指標庫!$H$6*ISNUMBER($G1114)+01_指標庫!$H$7*ISNUMBER($H1114)+01_指標庫!$H$8*ISNUMBER($AF1114)+01_指標庫!$H$9*ISNUMBER($AG1114)+01_指標庫!$H$10*ISNUMBER($AB1114)+01_指標庫!$H$11*ISNUMBER($AC1114)+01_指標庫!$H$12*ISNUMBER($AD1114)+01_指標庫!$H$13*ISNUMBER($AE1114)+01_指標庫!$H$14*ISNUMBER($I1114)+01_指標庫!$H$15*ISNUMBER($AH1114)+01_指標庫!$H$16*ISNUMBER($K1114)+01_指標庫!$H$17*ISNUMBER($AI1114)+01_指標庫!$H$18*ISNUMBER($AJ1114)+01_指標庫!$H$19*ISNUMBER($AK1114)+01_指標庫!$H$20*ISNUMBER($BB1114)+01_指標庫!$H$21*ISNUMBER($BC1114)</f>
        <v>51</v>
      </c>
      <c r="AX1114" s="59" t="n">
        <f aca="false">IF(AW1114=0,50,ROUND((01_指標庫!$H$4*IF(ISNUMBER($F1114),L1114,0)+01_指標庫!$H$5*IF(ISNUMBER($AA1114),AL1114,0)+01_指標庫!$H$6*IF(ISNUMBER($G1114),M1114,0)+01_指標庫!$H$7*IF(ISNUMBER($H1114),N1114,0)+01_指標庫!$H$8*IF(ISNUMBER($AF1114),AQ1114,0)+01_指標庫!$H$9*IF(ISNUMBER($AG1114),AR1114,0)+01_指標庫!$H$10*IF(ISNUMBER($AB1114),AM1114,0)+01_指標庫!$H$11*IF(ISNUMBER($AC1114),AN1114,0)+01_指標庫!$H$12*IF(ISNUMBER($AD1114),AO1114,0)+01_指標庫!$H$13*IF(ISNUMBER($AE1114),AP1114,0)+01_指標庫!$H$14*IF(ISNUMBER($I1114),O1114,0)+01_指標庫!$H$15*IF(ISNUMBER($AH1114),AS1114,0)+01_指標庫!$H$16*IF(ISNUMBER($K1114),P1114,0)+01_指標庫!$H$17*IF(ISNUMBER($AI1114),AT1114,0)+01_指標庫!$H$18*IF(ISNUMBER($AJ1114),AU1114,0)+01_指標庫!$H$19*IF(ISNUMBER($AK1114),AV1114,0)+01_指標庫!$H$20*IF(ISNUMBER($BB1114),BB1114,0)+01_指標庫!$H$21*IF(ISNUMBER($BC1114),BC1114,0))/AW1114,1))</f>
        <v>86.3</v>
      </c>
      <c r="AY1114" s="60"/>
      <c r="AZ1114" s="60"/>
      <c r="BA1114" s="58" t="n">
        <f aca="false">AVERAGE($E1110:$E1114)/AVERAGE($E1105:$E1114)-1</f>
        <v>0.0149811944053377</v>
      </c>
      <c r="BB1114" s="59" t="n">
        <f aca="false">IF(ISNUMBER($BA1114),IF(OR($S1114&lt;=-0.03,$BA1114&lt;-0.003),0,IF(OR($S1114&lt;=-0.02,$BA1114&lt;0.01),50,100)),"")</f>
        <v>100</v>
      </c>
      <c r="BC1114" s="0" t="str">
        <f aca="false">IF(OR(COUNT($AZ1114)=0,COUNT($AZ1113)=0),"",IF(OR($AY1114/$AZ1113-1&lt;=-0.03,$AZ1114/$AZ1113-1&lt;=-0.045,IF(COUNT($AZ1105:$AZ1114)=10,AVERAGE($AZ1110:$AZ1114)/AVERAGE($AZ1105:$AZ1114)-1&lt;-0.01,FALSE())),0,IF(OR($AZ1114/$AZ1113-1&lt;=-0.02,IF(COUNT($AZ1105:$AZ1114)=10,AVERAGE($AZ1110:$AZ1114)/AVERAGE($AZ1105:$AZ1114)-1&lt;0.005,FALSE())),50,100)))</f>
        <v/>
      </c>
    </row>
    <row r="1115" customFormat="false" ht="15" hidden="false" customHeight="true" outlineLevel="0" collapsed="false">
      <c r="A1115" s="47" t="n">
        <v>1111</v>
      </c>
      <c r="B1115" s="48" t="n">
        <v>44168</v>
      </c>
      <c r="C1115" s="47" t="n">
        <v>2020</v>
      </c>
      <c r="D1115" s="49" t="s">
        <v>239</v>
      </c>
      <c r="E1115" s="50" t="n">
        <v>12467.13</v>
      </c>
      <c r="F1115" s="51" t="n">
        <v>0.218003</v>
      </c>
      <c r="G1115" s="51" t="n">
        <v>0</v>
      </c>
      <c r="H1115" s="52" t="n">
        <v>0.9184</v>
      </c>
      <c r="I1115" s="53" t="n">
        <v>410</v>
      </c>
      <c r="J1115" s="47" t="s">
        <v>235</v>
      </c>
      <c r="K1115" s="54" t="n">
        <v>21.28</v>
      </c>
      <c r="L1115" s="55" t="n">
        <f aca="false">IF(COUNT(F1115)=0,50,IF(F1115&gt;=0,100,IF(F1115&gt;=-0.02,50,0)))</f>
        <v>100</v>
      </c>
      <c r="M1115" s="55" t="n">
        <f aca="false">IF(COUNT(G1115)=0,50,IF(G1115&gt;-0.06,100,IF(G1115&gt;-0.15,50,0)))</f>
        <v>100</v>
      </c>
      <c r="N1115" s="55" t="n">
        <f aca="false">IF(COUNT(H1115)=0,50,IF(H1115&gt;=0.6,100,IF(H1115&gt;=0.4,50,0)))</f>
        <v>100</v>
      </c>
      <c r="O1115" s="55" t="n">
        <f aca="false">IF(COUNT(I1115)=0,50,IF(J1115="proxy_vix",50,IF(I1115&lt;350,100,IF(I1115&lt;=450,50,0))))</f>
        <v>50</v>
      </c>
      <c r="P1115" s="55" t="n">
        <f aca="false">IF(COUNT(K1115)=0,50,IF(K1115&lt;20,100,IF(K1115&lt;=25,50,0)))</f>
        <v>50</v>
      </c>
      <c r="Q1115" s="54"/>
      <c r="R1115" s="47"/>
      <c r="S1115" s="51" t="n">
        <f aca="false">$E1115/$E1114-1</f>
        <v>0.000860601088114477</v>
      </c>
      <c r="T1115" s="56" t="n">
        <f aca="false">$K1115/$K1114-1</f>
        <v>0.0051960321209259</v>
      </c>
      <c r="V1115" s="57"/>
      <c r="W1115" s="57"/>
      <c r="Y1115" s="1" t="str">
        <f aca="false">IF(AX1115&gt;=70,"EASY",IF(AX1115&gt;40,"UNCERTAIN","HARD"))</f>
        <v>EASY</v>
      </c>
      <c r="AA1115" s="58" t="n">
        <f aca="false">IF($A1115&lt;200,"",AVERAGE($E1066:$E1115)/AVERAGE($E916:$E1115)-1)</f>
        <v>0.146392053967935</v>
      </c>
      <c r="AB1115" s="59" t="n">
        <f aca="false">LOOKUP($B1115,07_L1政策步階!$A$4:$A$14,07_L1政策步階!$C$4:$C$14)</f>
        <v>1</v>
      </c>
      <c r="AC1115" s="57"/>
      <c r="AD1115" s="57"/>
      <c r="AE1115" s="57"/>
      <c r="AF1115" s="57"/>
      <c r="AG1115" s="57"/>
      <c r="AH1115" s="57"/>
      <c r="AI1115" s="57"/>
      <c r="AJ1115" s="57"/>
      <c r="AK1115" s="57"/>
      <c r="AL1115" s="59" t="n">
        <f aca="false">IF(ISNUMBER($AA1115),IF($AA1115&gt;=0.005,100,IF($AA1115&gt;=-0.015,50,0)),"")</f>
        <v>100</v>
      </c>
      <c r="AM1115" s="59" t="n">
        <f aca="false">IF(ISNUMBER($AB1115),IF($AB1115=1,100,IF($AB1115=0,50,0)),"")</f>
        <v>100</v>
      </c>
      <c r="AN1115" s="0" t="str">
        <f aca="false">IF(ISNUMBER($AC1115),IF($AC1115&gt;=0.001,100,IF($AC1115&gt;=-0.003,50,0)),"")</f>
        <v/>
      </c>
      <c r="AO1115" s="0" t="str">
        <f aca="false">IF(ISNUMBER($AD1115),IF($AD1115&gt;=0.04,100,IF($AD1115&gt;=0,50,0)),"")</f>
        <v/>
      </c>
      <c r="AP1115" s="0" t="str">
        <f aca="false">IF(ISNUMBER($AE1115),IF($AE1115&gt;=25,100,IF($AE1115&gt;=-75,50,0)),"")</f>
        <v/>
      </c>
      <c r="AQ1115" s="0" t="str">
        <f aca="false">IF(ISNUMBER($AF1115),IF($AF1115&gt;0,100,IF($AF1115&gt;=-50,50,0)),"")</f>
        <v/>
      </c>
      <c r="AR1115" s="0" t="str">
        <f aca="false">IF(ISNUMBER($AG1115),IF($AG1115=1,100,IF($AG1115=0,50,0)),"")</f>
        <v/>
      </c>
      <c r="AS1115" s="0" t="str">
        <f aca="false">IF(ISNUMBER($AH1115),IF($AH1115&lt;0,100,IF($AH1115&lt;=20,50,0)),"")</f>
        <v/>
      </c>
      <c r="AT1115" s="0" t="str">
        <f aca="false">IF(ISNUMBER($AI1115),IF($AI1115&lt;0.95,100,IF($AI1115&lt;=1,50,0)),"")</f>
        <v/>
      </c>
      <c r="AU1115" s="0" t="str">
        <f aca="false">IF(ISNUMBER($AJ1115),IF($AJ1115&lt;30,0,IF($AJ1115&lt;40,50,IF($AJ1115&lt;=90,100,50))),"")</f>
        <v/>
      </c>
      <c r="AV1115" s="0" t="str">
        <f aca="false">IF(ISNUMBER($AK1115),IF($AK1115&gt;-0.2,100,IF($AK1115&gt;=-0.4,50,0)),"")</f>
        <v/>
      </c>
      <c r="AW1115" s="59" t="n">
        <f aca="false">01_指標庫!$H$4*ISNUMBER($F1115)+01_指標庫!$H$5*ISNUMBER($AA1115)+01_指標庫!$H$6*ISNUMBER($G1115)+01_指標庫!$H$7*ISNUMBER($H1115)+01_指標庫!$H$8*ISNUMBER($AF1115)+01_指標庫!$H$9*ISNUMBER($AG1115)+01_指標庫!$H$10*ISNUMBER($AB1115)+01_指標庫!$H$11*ISNUMBER($AC1115)+01_指標庫!$H$12*ISNUMBER($AD1115)+01_指標庫!$H$13*ISNUMBER($AE1115)+01_指標庫!$H$14*ISNUMBER($I1115)+01_指標庫!$H$15*ISNUMBER($AH1115)+01_指標庫!$H$16*ISNUMBER($K1115)+01_指標庫!$H$17*ISNUMBER($AI1115)+01_指標庫!$H$18*ISNUMBER($AJ1115)+01_指標庫!$H$19*ISNUMBER($AK1115)+01_指標庫!$H$20*ISNUMBER($BB1115)+01_指標庫!$H$21*ISNUMBER($BC1115)</f>
        <v>51</v>
      </c>
      <c r="AX1115" s="59" t="n">
        <f aca="false">IF(AW1115=0,50,ROUND((01_指標庫!$H$4*IF(ISNUMBER($F1115),L1115,0)+01_指標庫!$H$5*IF(ISNUMBER($AA1115),AL1115,0)+01_指標庫!$H$6*IF(ISNUMBER($G1115),M1115,0)+01_指標庫!$H$7*IF(ISNUMBER($H1115),N1115,0)+01_指標庫!$H$8*IF(ISNUMBER($AF1115),AQ1115,0)+01_指標庫!$H$9*IF(ISNUMBER($AG1115),AR1115,0)+01_指標庫!$H$10*IF(ISNUMBER($AB1115),AM1115,0)+01_指標庫!$H$11*IF(ISNUMBER($AC1115),AN1115,0)+01_指標庫!$H$12*IF(ISNUMBER($AD1115),AO1115,0)+01_指標庫!$H$13*IF(ISNUMBER($AE1115),AP1115,0)+01_指標庫!$H$14*IF(ISNUMBER($I1115),O1115,0)+01_指標庫!$H$15*IF(ISNUMBER($AH1115),AS1115,0)+01_指標庫!$H$16*IF(ISNUMBER($K1115),P1115,0)+01_指標庫!$H$17*IF(ISNUMBER($AI1115),AT1115,0)+01_指標庫!$H$18*IF(ISNUMBER($AJ1115),AU1115,0)+01_指標庫!$H$19*IF(ISNUMBER($AK1115),AV1115,0)+01_指標庫!$H$20*IF(ISNUMBER($BB1115),BB1115,0)+01_指標庫!$H$21*IF(ISNUMBER($BC1115),BC1115,0))/AW1115,1))</f>
        <v>86.3</v>
      </c>
      <c r="AY1115" s="60"/>
      <c r="AZ1115" s="60"/>
      <c r="BA1115" s="58" t="n">
        <f aca="false">AVERAGE($E1111:$E1115)/AVERAGE($E1106:$E1115)-1</f>
        <v>0.0153816074827915</v>
      </c>
      <c r="BB1115" s="59" t="n">
        <f aca="false">IF(ISNUMBER($BA1115),IF(OR($S1115&lt;=-0.03,$BA1115&lt;-0.003),0,IF(OR($S1115&lt;=-0.02,$BA1115&lt;0.01),50,100)),"")</f>
        <v>100</v>
      </c>
      <c r="BC1115" s="0" t="str">
        <f aca="false">IF(OR(COUNT($AZ1115)=0,COUNT($AZ1114)=0),"",IF(OR($AY1115/$AZ1114-1&lt;=-0.03,$AZ1115/$AZ1114-1&lt;=-0.045,IF(COUNT($AZ1106:$AZ1115)=10,AVERAGE($AZ1111:$AZ1115)/AVERAGE($AZ1106:$AZ1115)-1&lt;-0.01,FALSE())),0,IF(OR($AZ1115/$AZ1114-1&lt;=-0.02,IF(COUNT($AZ1106:$AZ1115)=10,AVERAGE($AZ1111:$AZ1115)/AVERAGE($AZ1106:$AZ1115)-1&lt;0.005,FALSE())),50,100)))</f>
        <v/>
      </c>
    </row>
    <row r="1116" customFormat="false" ht="15" hidden="false" customHeight="true" outlineLevel="0" collapsed="false">
      <c r="A1116" s="47" t="n">
        <v>1112</v>
      </c>
      <c r="B1116" s="48" t="n">
        <v>44169</v>
      </c>
      <c r="C1116" s="47" t="n">
        <v>2020</v>
      </c>
      <c r="D1116" s="49" t="s">
        <v>234</v>
      </c>
      <c r="E1116" s="50" t="n">
        <v>12528.48</v>
      </c>
      <c r="F1116" s="51" t="n">
        <v>0.222157</v>
      </c>
      <c r="G1116" s="51" t="n">
        <v>0</v>
      </c>
      <c r="H1116" s="52" t="n">
        <v>0.9184</v>
      </c>
      <c r="I1116" s="53" t="n">
        <v>403</v>
      </c>
      <c r="J1116" s="47" t="s">
        <v>235</v>
      </c>
      <c r="K1116" s="54" t="n">
        <v>20.79</v>
      </c>
      <c r="L1116" s="55" t="n">
        <f aca="false">IF(COUNT(F1116)=0,50,IF(F1116&gt;=0,100,IF(F1116&gt;=-0.02,50,0)))</f>
        <v>100</v>
      </c>
      <c r="M1116" s="55" t="n">
        <f aca="false">IF(COUNT(G1116)=0,50,IF(G1116&gt;-0.06,100,IF(G1116&gt;-0.15,50,0)))</f>
        <v>100</v>
      </c>
      <c r="N1116" s="55" t="n">
        <f aca="false">IF(COUNT(H1116)=0,50,IF(H1116&gt;=0.6,100,IF(H1116&gt;=0.4,50,0)))</f>
        <v>100</v>
      </c>
      <c r="O1116" s="55" t="n">
        <f aca="false">IF(COUNT(I1116)=0,50,IF(J1116="proxy_vix",50,IF(I1116&lt;350,100,IF(I1116&lt;=450,50,0))))</f>
        <v>50</v>
      </c>
      <c r="P1116" s="55" t="n">
        <f aca="false">IF(COUNT(K1116)=0,50,IF(K1116&lt;20,100,IF(K1116&lt;=25,50,0)))</f>
        <v>50</v>
      </c>
      <c r="Q1116" s="54"/>
      <c r="R1116" s="47"/>
      <c r="S1116" s="51" t="n">
        <f aca="false">$E1116/$E1115-1</f>
        <v>0.00492094010409772</v>
      </c>
      <c r="T1116" s="56" t="n">
        <f aca="false">$K1116/$K1115-1</f>
        <v>-0.0230263157894738</v>
      </c>
      <c r="V1116" s="57"/>
      <c r="W1116" s="57"/>
      <c r="Y1116" s="1" t="str">
        <f aca="false">IF(AX1116&gt;=70,"EASY",IF(AX1116&gt;40,"UNCERTAIN","HARD"))</f>
        <v>EASY</v>
      </c>
      <c r="AA1116" s="58" t="n">
        <f aca="false">IF($A1116&lt;200,"",AVERAGE($E1067:$E1116)/AVERAGE($E917:$E1116)-1)</f>
        <v>0.147852918372658</v>
      </c>
      <c r="AB1116" s="59" t="n">
        <f aca="false">LOOKUP($B1116,07_L1政策步階!$A$4:$A$14,07_L1政策步階!$C$4:$C$14)</f>
        <v>1</v>
      </c>
      <c r="AC1116" s="57"/>
      <c r="AD1116" s="57"/>
      <c r="AE1116" s="57"/>
      <c r="AF1116" s="57"/>
      <c r="AG1116" s="57"/>
      <c r="AH1116" s="57"/>
      <c r="AI1116" s="57"/>
      <c r="AJ1116" s="57"/>
      <c r="AK1116" s="57"/>
      <c r="AL1116" s="59" t="n">
        <f aca="false">IF(ISNUMBER($AA1116),IF($AA1116&gt;=0.005,100,IF($AA1116&gt;=-0.015,50,0)),"")</f>
        <v>100</v>
      </c>
      <c r="AM1116" s="59" t="n">
        <f aca="false">IF(ISNUMBER($AB1116),IF($AB1116=1,100,IF($AB1116=0,50,0)),"")</f>
        <v>100</v>
      </c>
      <c r="AN1116" s="0" t="str">
        <f aca="false">IF(ISNUMBER($AC1116),IF($AC1116&gt;=0.001,100,IF($AC1116&gt;=-0.003,50,0)),"")</f>
        <v/>
      </c>
      <c r="AO1116" s="0" t="str">
        <f aca="false">IF(ISNUMBER($AD1116),IF($AD1116&gt;=0.04,100,IF($AD1116&gt;=0,50,0)),"")</f>
        <v/>
      </c>
      <c r="AP1116" s="0" t="str">
        <f aca="false">IF(ISNUMBER($AE1116),IF($AE1116&gt;=25,100,IF($AE1116&gt;=-75,50,0)),"")</f>
        <v/>
      </c>
      <c r="AQ1116" s="0" t="str">
        <f aca="false">IF(ISNUMBER($AF1116),IF($AF1116&gt;0,100,IF($AF1116&gt;=-50,50,0)),"")</f>
        <v/>
      </c>
      <c r="AR1116" s="0" t="str">
        <f aca="false">IF(ISNUMBER($AG1116),IF($AG1116=1,100,IF($AG1116=0,50,0)),"")</f>
        <v/>
      </c>
      <c r="AS1116" s="0" t="str">
        <f aca="false">IF(ISNUMBER($AH1116),IF($AH1116&lt;0,100,IF($AH1116&lt;=20,50,0)),"")</f>
        <v/>
      </c>
      <c r="AT1116" s="0" t="str">
        <f aca="false">IF(ISNUMBER($AI1116),IF($AI1116&lt;0.95,100,IF($AI1116&lt;=1,50,0)),"")</f>
        <v/>
      </c>
      <c r="AU1116" s="0" t="str">
        <f aca="false">IF(ISNUMBER($AJ1116),IF($AJ1116&lt;30,0,IF($AJ1116&lt;40,50,IF($AJ1116&lt;=90,100,50))),"")</f>
        <v/>
      </c>
      <c r="AV1116" s="0" t="str">
        <f aca="false">IF(ISNUMBER($AK1116),IF($AK1116&gt;-0.2,100,IF($AK1116&gt;=-0.4,50,0)),"")</f>
        <v/>
      </c>
      <c r="AW1116" s="59" t="n">
        <f aca="false">01_指標庫!$H$4*ISNUMBER($F1116)+01_指標庫!$H$5*ISNUMBER($AA1116)+01_指標庫!$H$6*ISNUMBER($G1116)+01_指標庫!$H$7*ISNUMBER($H1116)+01_指標庫!$H$8*ISNUMBER($AF1116)+01_指標庫!$H$9*ISNUMBER($AG1116)+01_指標庫!$H$10*ISNUMBER($AB1116)+01_指標庫!$H$11*ISNUMBER($AC1116)+01_指標庫!$H$12*ISNUMBER($AD1116)+01_指標庫!$H$13*ISNUMBER($AE1116)+01_指標庫!$H$14*ISNUMBER($I1116)+01_指標庫!$H$15*ISNUMBER($AH1116)+01_指標庫!$H$16*ISNUMBER($K1116)+01_指標庫!$H$17*ISNUMBER($AI1116)+01_指標庫!$H$18*ISNUMBER($AJ1116)+01_指標庫!$H$19*ISNUMBER($AK1116)+01_指標庫!$H$20*ISNUMBER($BB1116)+01_指標庫!$H$21*ISNUMBER($BC1116)</f>
        <v>51</v>
      </c>
      <c r="AX1116" s="59" t="n">
        <f aca="false">IF(AW1116=0,50,ROUND((01_指標庫!$H$4*IF(ISNUMBER($F1116),L1116,0)+01_指標庫!$H$5*IF(ISNUMBER($AA1116),AL1116,0)+01_指標庫!$H$6*IF(ISNUMBER($G1116),M1116,0)+01_指標庫!$H$7*IF(ISNUMBER($H1116),N1116,0)+01_指標庫!$H$8*IF(ISNUMBER($AF1116),AQ1116,0)+01_指標庫!$H$9*IF(ISNUMBER($AG1116),AR1116,0)+01_指標庫!$H$10*IF(ISNUMBER($AB1116),AM1116,0)+01_指標庫!$H$11*IF(ISNUMBER($AC1116),AN1116,0)+01_指標庫!$H$12*IF(ISNUMBER($AD1116),AO1116,0)+01_指標庫!$H$13*IF(ISNUMBER($AE1116),AP1116,0)+01_指標庫!$H$14*IF(ISNUMBER($I1116),O1116,0)+01_指標庫!$H$15*IF(ISNUMBER($AH1116),AS1116,0)+01_指標庫!$H$16*IF(ISNUMBER($K1116),P1116,0)+01_指標庫!$H$17*IF(ISNUMBER($AI1116),AT1116,0)+01_指標庫!$H$18*IF(ISNUMBER($AJ1116),AU1116,0)+01_指標庫!$H$19*IF(ISNUMBER($AK1116),AV1116,0)+01_指標庫!$H$20*IF(ISNUMBER($BB1116),BB1116,0)+01_指標庫!$H$21*IF(ISNUMBER($BC1116),BC1116,0))/AW1116,1))</f>
        <v>86.3</v>
      </c>
      <c r="AY1116" s="60"/>
      <c r="AZ1116" s="60"/>
      <c r="BA1116" s="58" t="n">
        <f aca="false">AVERAGE($E1112:$E1116)/AVERAGE($E1107:$E1116)-1</f>
        <v>0.0152929143605778</v>
      </c>
      <c r="BB1116" s="59" t="n">
        <f aca="false">IF(ISNUMBER($BA1116),IF(OR($S1116&lt;=-0.03,$BA1116&lt;-0.003),0,IF(OR($S1116&lt;=-0.02,$BA1116&lt;0.01),50,100)),"")</f>
        <v>100</v>
      </c>
      <c r="BC1116" s="0" t="str">
        <f aca="false">IF(OR(COUNT($AZ1116)=0,COUNT($AZ1115)=0),"",IF(OR($AY1116/$AZ1115-1&lt;=-0.03,$AZ1116/$AZ1115-1&lt;=-0.045,IF(COUNT($AZ1107:$AZ1116)=10,AVERAGE($AZ1112:$AZ1116)/AVERAGE($AZ1107:$AZ1116)-1&lt;-0.01,FALSE())),0,IF(OR($AZ1116/$AZ1115-1&lt;=-0.02,IF(COUNT($AZ1107:$AZ1116)=10,AVERAGE($AZ1112:$AZ1116)/AVERAGE($AZ1107:$AZ1116)-1&lt;0.005,FALSE())),50,100)))</f>
        <v/>
      </c>
    </row>
    <row r="1117" customFormat="false" ht="15" hidden="false" customHeight="true" outlineLevel="0" collapsed="false">
      <c r="A1117" s="47" t="n">
        <v>1113</v>
      </c>
      <c r="B1117" s="48" t="n">
        <v>44172</v>
      </c>
      <c r="C1117" s="47" t="n">
        <v>2020</v>
      </c>
      <c r="D1117" s="49" t="s">
        <v>236</v>
      </c>
      <c r="E1117" s="50" t="n">
        <v>12596.47</v>
      </c>
      <c r="F1117" s="51" t="n">
        <v>0.226685</v>
      </c>
      <c r="G1117" s="51" t="n">
        <v>0</v>
      </c>
      <c r="H1117" s="52" t="n">
        <v>0.9184</v>
      </c>
      <c r="I1117" s="53" t="n">
        <v>403</v>
      </c>
      <c r="J1117" s="47" t="s">
        <v>235</v>
      </c>
      <c r="K1117" s="54" t="n">
        <v>21.3</v>
      </c>
      <c r="L1117" s="55" t="n">
        <f aca="false">IF(COUNT(F1117)=0,50,IF(F1117&gt;=0,100,IF(F1117&gt;=-0.02,50,0)))</f>
        <v>100</v>
      </c>
      <c r="M1117" s="55" t="n">
        <f aca="false">IF(COUNT(G1117)=0,50,IF(G1117&gt;-0.06,100,IF(G1117&gt;-0.15,50,0)))</f>
        <v>100</v>
      </c>
      <c r="N1117" s="55" t="n">
        <f aca="false">IF(COUNT(H1117)=0,50,IF(H1117&gt;=0.6,100,IF(H1117&gt;=0.4,50,0)))</f>
        <v>100</v>
      </c>
      <c r="O1117" s="55" t="n">
        <f aca="false">IF(COUNT(I1117)=0,50,IF(J1117="proxy_vix",50,IF(I1117&lt;350,100,IF(I1117&lt;=450,50,0))))</f>
        <v>50</v>
      </c>
      <c r="P1117" s="55" t="n">
        <f aca="false">IF(COUNT(K1117)=0,50,IF(K1117&lt;20,100,IF(K1117&lt;=25,50,0)))</f>
        <v>50</v>
      </c>
      <c r="Q1117" s="54"/>
      <c r="R1117" s="47"/>
      <c r="S1117" s="51" t="n">
        <f aca="false">$E1117/$E1116-1</f>
        <v>0.00542683549800138</v>
      </c>
      <c r="T1117" s="56" t="n">
        <f aca="false">$K1117/$K1116-1</f>
        <v>0.0245310245310246</v>
      </c>
      <c r="V1117" s="57"/>
      <c r="W1117" s="57"/>
      <c r="Y1117" s="1" t="str">
        <f aca="false">IF(AX1117&gt;=70,"EASY",IF(AX1117&gt;40,"UNCERTAIN","HARD"))</f>
        <v>EASY</v>
      </c>
      <c r="AA1117" s="58" t="n">
        <f aca="false">IF($A1117&lt;200,"",AVERAGE($E1068:$E1117)/AVERAGE($E918:$E1117)-1)</f>
        <v>0.148702365502995</v>
      </c>
      <c r="AB1117" s="59" t="n">
        <f aca="false">LOOKUP($B1117,07_L1政策步階!$A$4:$A$14,07_L1政策步階!$C$4:$C$14)</f>
        <v>1</v>
      </c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9" t="n">
        <f aca="false">IF(ISNUMBER($AA1117),IF($AA1117&gt;=0.005,100,IF($AA1117&gt;=-0.015,50,0)),"")</f>
        <v>100</v>
      </c>
      <c r="AM1117" s="59" t="n">
        <f aca="false">IF(ISNUMBER($AB1117),IF($AB1117=1,100,IF($AB1117=0,50,0)),"")</f>
        <v>100</v>
      </c>
      <c r="AN1117" s="0" t="str">
        <f aca="false">IF(ISNUMBER($AC1117),IF($AC1117&gt;=0.001,100,IF($AC1117&gt;=-0.003,50,0)),"")</f>
        <v/>
      </c>
      <c r="AO1117" s="0" t="str">
        <f aca="false">IF(ISNUMBER($AD1117),IF($AD1117&gt;=0.04,100,IF($AD1117&gt;=0,50,0)),"")</f>
        <v/>
      </c>
      <c r="AP1117" s="0" t="str">
        <f aca="false">IF(ISNUMBER($AE1117),IF($AE1117&gt;=25,100,IF($AE1117&gt;=-75,50,0)),"")</f>
        <v/>
      </c>
      <c r="AQ1117" s="0" t="str">
        <f aca="false">IF(ISNUMBER($AF1117),IF($AF1117&gt;0,100,IF($AF1117&gt;=-50,50,0)),"")</f>
        <v/>
      </c>
      <c r="AR1117" s="0" t="str">
        <f aca="false">IF(ISNUMBER($AG1117),IF($AG1117=1,100,IF($AG1117=0,50,0)),"")</f>
        <v/>
      </c>
      <c r="AS1117" s="0" t="str">
        <f aca="false">IF(ISNUMBER($AH1117),IF($AH1117&lt;0,100,IF($AH1117&lt;=20,50,0)),"")</f>
        <v/>
      </c>
      <c r="AT1117" s="0" t="str">
        <f aca="false">IF(ISNUMBER($AI1117),IF($AI1117&lt;0.95,100,IF($AI1117&lt;=1,50,0)),"")</f>
        <v/>
      </c>
      <c r="AU1117" s="0" t="str">
        <f aca="false">IF(ISNUMBER($AJ1117),IF($AJ1117&lt;30,0,IF($AJ1117&lt;40,50,IF($AJ1117&lt;=90,100,50))),"")</f>
        <v/>
      </c>
      <c r="AV1117" s="0" t="str">
        <f aca="false">IF(ISNUMBER($AK1117),IF($AK1117&gt;-0.2,100,IF($AK1117&gt;=-0.4,50,0)),"")</f>
        <v/>
      </c>
      <c r="AW1117" s="59" t="n">
        <f aca="false">01_指標庫!$H$4*ISNUMBER($F1117)+01_指標庫!$H$5*ISNUMBER($AA1117)+01_指標庫!$H$6*ISNUMBER($G1117)+01_指標庫!$H$7*ISNUMBER($H1117)+01_指標庫!$H$8*ISNUMBER($AF1117)+01_指標庫!$H$9*ISNUMBER($AG1117)+01_指標庫!$H$10*ISNUMBER($AB1117)+01_指標庫!$H$11*ISNUMBER($AC1117)+01_指標庫!$H$12*ISNUMBER($AD1117)+01_指標庫!$H$13*ISNUMBER($AE1117)+01_指標庫!$H$14*ISNUMBER($I1117)+01_指標庫!$H$15*ISNUMBER($AH1117)+01_指標庫!$H$16*ISNUMBER($K1117)+01_指標庫!$H$17*ISNUMBER($AI1117)+01_指標庫!$H$18*ISNUMBER($AJ1117)+01_指標庫!$H$19*ISNUMBER($AK1117)+01_指標庫!$H$20*ISNUMBER($BB1117)+01_指標庫!$H$21*ISNUMBER($BC1117)</f>
        <v>51</v>
      </c>
      <c r="AX1117" s="59" t="n">
        <f aca="false">IF(AW1117=0,50,ROUND((01_指標庫!$H$4*IF(ISNUMBER($F1117),L1117,0)+01_指標庫!$H$5*IF(ISNUMBER($AA1117),AL1117,0)+01_指標庫!$H$6*IF(ISNUMBER($G1117),M1117,0)+01_指標庫!$H$7*IF(ISNUMBER($H1117),N1117,0)+01_指標庫!$H$8*IF(ISNUMBER($AF1117),AQ1117,0)+01_指標庫!$H$9*IF(ISNUMBER($AG1117),AR1117,0)+01_指標庫!$H$10*IF(ISNUMBER($AB1117),AM1117,0)+01_指標庫!$H$11*IF(ISNUMBER($AC1117),AN1117,0)+01_指標庫!$H$12*IF(ISNUMBER($AD1117),AO1117,0)+01_指標庫!$H$13*IF(ISNUMBER($AE1117),AP1117,0)+01_指標庫!$H$14*IF(ISNUMBER($I1117),O1117,0)+01_指標庫!$H$15*IF(ISNUMBER($AH1117),AS1117,0)+01_指標庫!$H$16*IF(ISNUMBER($K1117),P1117,0)+01_指標庫!$H$17*IF(ISNUMBER($AI1117),AT1117,0)+01_指標庫!$H$18*IF(ISNUMBER($AJ1117),AU1117,0)+01_指標庫!$H$19*IF(ISNUMBER($AK1117),AV1117,0)+01_指標庫!$H$20*IF(ISNUMBER($BB1117),BB1117,0)+01_指標庫!$H$21*IF(ISNUMBER($BC1117),BC1117,0))/AW1117,1))</f>
        <v>86.3</v>
      </c>
      <c r="AY1117" s="60"/>
      <c r="AZ1117" s="60"/>
      <c r="BA1117" s="58" t="n">
        <f aca="false">AVERAGE($E1113:$E1117)/AVERAGE($E1108:$E1117)-1</f>
        <v>0.0149333854679516</v>
      </c>
      <c r="BB1117" s="59" t="n">
        <f aca="false">IF(ISNUMBER($BA1117),IF(OR($S1117&lt;=-0.03,$BA1117&lt;-0.003),0,IF(OR($S1117&lt;=-0.02,$BA1117&lt;0.01),50,100)),"")</f>
        <v>100</v>
      </c>
      <c r="BC1117" s="0" t="str">
        <f aca="false">IF(OR(COUNT($AZ1117)=0,COUNT($AZ1116)=0),"",IF(OR($AY1117/$AZ1116-1&lt;=-0.03,$AZ1117/$AZ1116-1&lt;=-0.045,IF(COUNT($AZ1108:$AZ1117)=10,AVERAGE($AZ1113:$AZ1117)/AVERAGE($AZ1108:$AZ1117)-1&lt;-0.01,FALSE())),0,IF(OR($AZ1117/$AZ1116-1&lt;=-0.02,IF(COUNT($AZ1108:$AZ1117)=10,AVERAGE($AZ1113:$AZ1117)/AVERAGE($AZ1108:$AZ1117)-1&lt;0.005,FALSE())),50,100)))</f>
        <v/>
      </c>
    </row>
    <row r="1118" customFormat="false" ht="15" hidden="false" customHeight="true" outlineLevel="0" collapsed="false">
      <c r="A1118" s="47" t="n">
        <v>1114</v>
      </c>
      <c r="B1118" s="48" t="n">
        <v>44173</v>
      </c>
      <c r="C1118" s="47" t="n">
        <v>2020</v>
      </c>
      <c r="D1118" s="49" t="s">
        <v>237</v>
      </c>
      <c r="E1118" s="50" t="n">
        <v>12635.72</v>
      </c>
      <c r="F1118" s="51" t="n">
        <v>0.228234</v>
      </c>
      <c r="G1118" s="51" t="n">
        <v>0</v>
      </c>
      <c r="H1118" s="52" t="n">
        <v>0.9184</v>
      </c>
      <c r="I1118" s="53" t="n">
        <v>403</v>
      </c>
      <c r="J1118" s="47" t="s">
        <v>235</v>
      </c>
      <c r="K1118" s="54" t="n">
        <v>20.68</v>
      </c>
      <c r="L1118" s="55" t="n">
        <f aca="false">IF(COUNT(F1118)=0,50,IF(F1118&gt;=0,100,IF(F1118&gt;=-0.02,50,0)))</f>
        <v>100</v>
      </c>
      <c r="M1118" s="55" t="n">
        <f aca="false">IF(COUNT(G1118)=0,50,IF(G1118&gt;-0.06,100,IF(G1118&gt;-0.15,50,0)))</f>
        <v>100</v>
      </c>
      <c r="N1118" s="55" t="n">
        <f aca="false">IF(COUNT(H1118)=0,50,IF(H1118&gt;=0.6,100,IF(H1118&gt;=0.4,50,0)))</f>
        <v>100</v>
      </c>
      <c r="O1118" s="55" t="n">
        <f aca="false">IF(COUNT(I1118)=0,50,IF(J1118="proxy_vix",50,IF(I1118&lt;350,100,IF(I1118&lt;=450,50,0))))</f>
        <v>50</v>
      </c>
      <c r="P1118" s="55" t="n">
        <f aca="false">IF(COUNT(K1118)=0,50,IF(K1118&lt;20,100,IF(K1118&lt;=25,50,0)))</f>
        <v>50</v>
      </c>
      <c r="Q1118" s="54"/>
      <c r="R1118" s="47"/>
      <c r="S1118" s="51" t="n">
        <f aca="false">$E1118/$E1117-1</f>
        <v>0.00311595232632644</v>
      </c>
      <c r="T1118" s="56" t="n">
        <f aca="false">$K1118/$K1117-1</f>
        <v>-0.0291079812206573</v>
      </c>
      <c r="V1118" s="57"/>
      <c r="W1118" s="57"/>
      <c r="Y1118" s="1" t="str">
        <f aca="false">IF(AX1118&gt;=70,"EASY",IF(AX1118&gt;40,"UNCERTAIN","HARD"))</f>
        <v>EASY</v>
      </c>
      <c r="AA1118" s="58" t="n">
        <f aca="false">IF($A1118&lt;200,"",AVERAGE($E1069:$E1118)/AVERAGE($E919:$E1118)-1)</f>
        <v>0.149051828329436</v>
      </c>
      <c r="AB1118" s="59" t="n">
        <f aca="false">LOOKUP($B1118,07_L1政策步階!$A$4:$A$14,07_L1政策步階!$C$4:$C$14)</f>
        <v>1</v>
      </c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9" t="n">
        <f aca="false">IF(ISNUMBER($AA1118),IF($AA1118&gt;=0.005,100,IF($AA1118&gt;=-0.015,50,0)),"")</f>
        <v>100</v>
      </c>
      <c r="AM1118" s="59" t="n">
        <f aca="false">IF(ISNUMBER($AB1118),IF($AB1118=1,100,IF($AB1118=0,50,0)),"")</f>
        <v>100</v>
      </c>
      <c r="AN1118" s="0" t="str">
        <f aca="false">IF(ISNUMBER($AC1118),IF($AC1118&gt;=0.001,100,IF($AC1118&gt;=-0.003,50,0)),"")</f>
        <v/>
      </c>
      <c r="AO1118" s="0" t="str">
        <f aca="false">IF(ISNUMBER($AD1118),IF($AD1118&gt;=0.04,100,IF($AD1118&gt;=0,50,0)),"")</f>
        <v/>
      </c>
      <c r="AP1118" s="0" t="str">
        <f aca="false">IF(ISNUMBER($AE1118),IF($AE1118&gt;=25,100,IF($AE1118&gt;=-75,50,0)),"")</f>
        <v/>
      </c>
      <c r="AQ1118" s="0" t="str">
        <f aca="false">IF(ISNUMBER($AF1118),IF($AF1118&gt;0,100,IF($AF1118&gt;=-50,50,0)),"")</f>
        <v/>
      </c>
      <c r="AR1118" s="0" t="str">
        <f aca="false">IF(ISNUMBER($AG1118),IF($AG1118=1,100,IF($AG1118=0,50,0)),"")</f>
        <v/>
      </c>
      <c r="AS1118" s="0" t="str">
        <f aca="false">IF(ISNUMBER($AH1118),IF($AH1118&lt;0,100,IF($AH1118&lt;=20,50,0)),"")</f>
        <v/>
      </c>
      <c r="AT1118" s="0" t="str">
        <f aca="false">IF(ISNUMBER($AI1118),IF($AI1118&lt;0.95,100,IF($AI1118&lt;=1,50,0)),"")</f>
        <v/>
      </c>
      <c r="AU1118" s="0" t="str">
        <f aca="false">IF(ISNUMBER($AJ1118),IF($AJ1118&lt;30,0,IF($AJ1118&lt;40,50,IF($AJ1118&lt;=90,100,50))),"")</f>
        <v/>
      </c>
      <c r="AV1118" s="0" t="str">
        <f aca="false">IF(ISNUMBER($AK1118),IF($AK1118&gt;-0.2,100,IF($AK1118&gt;=-0.4,50,0)),"")</f>
        <v/>
      </c>
      <c r="AW1118" s="59" t="n">
        <f aca="false">01_指標庫!$H$4*ISNUMBER($F1118)+01_指標庫!$H$5*ISNUMBER($AA1118)+01_指標庫!$H$6*ISNUMBER($G1118)+01_指標庫!$H$7*ISNUMBER($H1118)+01_指標庫!$H$8*ISNUMBER($AF1118)+01_指標庫!$H$9*ISNUMBER($AG1118)+01_指標庫!$H$10*ISNUMBER($AB1118)+01_指標庫!$H$11*ISNUMBER($AC1118)+01_指標庫!$H$12*ISNUMBER($AD1118)+01_指標庫!$H$13*ISNUMBER($AE1118)+01_指標庫!$H$14*ISNUMBER($I1118)+01_指標庫!$H$15*ISNUMBER($AH1118)+01_指標庫!$H$16*ISNUMBER($K1118)+01_指標庫!$H$17*ISNUMBER($AI1118)+01_指標庫!$H$18*ISNUMBER($AJ1118)+01_指標庫!$H$19*ISNUMBER($AK1118)+01_指標庫!$H$20*ISNUMBER($BB1118)+01_指標庫!$H$21*ISNUMBER($BC1118)</f>
        <v>51</v>
      </c>
      <c r="AX1118" s="59" t="n">
        <f aca="false">IF(AW1118=0,50,ROUND((01_指標庫!$H$4*IF(ISNUMBER($F1118),L1118,0)+01_指標庫!$H$5*IF(ISNUMBER($AA1118),AL1118,0)+01_指標庫!$H$6*IF(ISNUMBER($G1118),M1118,0)+01_指標庫!$H$7*IF(ISNUMBER($H1118),N1118,0)+01_指標庫!$H$8*IF(ISNUMBER($AF1118),AQ1118,0)+01_指標庫!$H$9*IF(ISNUMBER($AG1118),AR1118,0)+01_指標庫!$H$10*IF(ISNUMBER($AB1118),AM1118,0)+01_指標庫!$H$11*IF(ISNUMBER($AC1118),AN1118,0)+01_指標庫!$H$12*IF(ISNUMBER($AD1118),AO1118,0)+01_指標庫!$H$13*IF(ISNUMBER($AE1118),AP1118,0)+01_指標庫!$H$14*IF(ISNUMBER($I1118),O1118,0)+01_指標庫!$H$15*IF(ISNUMBER($AH1118),AS1118,0)+01_指標庫!$H$16*IF(ISNUMBER($K1118),P1118,0)+01_指標庫!$H$17*IF(ISNUMBER($AI1118),AT1118,0)+01_指標庫!$H$18*IF(ISNUMBER($AJ1118),AU1118,0)+01_指標庫!$H$19*IF(ISNUMBER($AK1118),AV1118,0)+01_指標庫!$H$20*IF(ISNUMBER($BB1118),BB1118,0)+01_指標庫!$H$21*IF(ISNUMBER($BC1118),BC1118,0))/AW1118,1))</f>
        <v>86.3</v>
      </c>
      <c r="AY1118" s="60"/>
      <c r="AZ1118" s="60"/>
      <c r="BA1118" s="58" t="n">
        <f aca="false">AVERAGE($E1114:$E1118)/AVERAGE($E1109:$E1118)-1</f>
        <v>0.0118671714901197</v>
      </c>
      <c r="BB1118" s="59" t="n">
        <f aca="false">IF(ISNUMBER($BA1118),IF(OR($S1118&lt;=-0.03,$BA1118&lt;-0.003),0,IF(OR($S1118&lt;=-0.02,$BA1118&lt;0.01),50,100)),"")</f>
        <v>100</v>
      </c>
      <c r="BC1118" s="0" t="str">
        <f aca="false">IF(OR(COUNT($AZ1118)=0,COUNT($AZ1117)=0),"",IF(OR($AY1118/$AZ1117-1&lt;=-0.03,$AZ1118/$AZ1117-1&lt;=-0.045,IF(COUNT($AZ1109:$AZ1118)=10,AVERAGE($AZ1114:$AZ1118)/AVERAGE($AZ1109:$AZ1118)-1&lt;-0.01,FALSE())),0,IF(OR($AZ1118/$AZ1117-1&lt;=-0.02,IF(COUNT($AZ1109:$AZ1118)=10,AVERAGE($AZ1114:$AZ1118)/AVERAGE($AZ1109:$AZ1118)-1&lt;0.005,FALSE())),50,100)))</f>
        <v/>
      </c>
    </row>
    <row r="1119" customFormat="false" ht="15" hidden="false" customHeight="true" outlineLevel="0" collapsed="false">
      <c r="A1119" s="47" t="n">
        <v>1115</v>
      </c>
      <c r="B1119" s="48" t="n">
        <v>44174</v>
      </c>
      <c r="C1119" s="47" t="n">
        <v>2020</v>
      </c>
      <c r="D1119" s="49" t="s">
        <v>238</v>
      </c>
      <c r="E1119" s="50" t="n">
        <v>12364.64</v>
      </c>
      <c r="F1119" s="51" t="n">
        <v>0.199849</v>
      </c>
      <c r="G1119" s="51" t="n">
        <v>-0.021453</v>
      </c>
      <c r="H1119" s="52" t="n">
        <v>0.9184</v>
      </c>
      <c r="I1119" s="53" t="n">
        <v>404</v>
      </c>
      <c r="J1119" s="47" t="s">
        <v>235</v>
      </c>
      <c r="K1119" s="54" t="n">
        <v>22.27</v>
      </c>
      <c r="L1119" s="55" t="n">
        <f aca="false">IF(COUNT(F1119)=0,50,IF(F1119&gt;=0,100,IF(F1119&gt;=-0.02,50,0)))</f>
        <v>100</v>
      </c>
      <c r="M1119" s="55" t="n">
        <f aca="false">IF(COUNT(G1119)=0,50,IF(G1119&gt;-0.06,100,IF(G1119&gt;-0.15,50,0)))</f>
        <v>100</v>
      </c>
      <c r="N1119" s="55" t="n">
        <f aca="false">IF(COUNT(H1119)=0,50,IF(H1119&gt;=0.6,100,IF(H1119&gt;=0.4,50,0)))</f>
        <v>100</v>
      </c>
      <c r="O1119" s="55" t="n">
        <f aca="false">IF(COUNT(I1119)=0,50,IF(J1119="proxy_vix",50,IF(I1119&lt;350,100,IF(I1119&lt;=450,50,0))))</f>
        <v>50</v>
      </c>
      <c r="P1119" s="55" t="n">
        <f aca="false">IF(COUNT(K1119)=0,50,IF(K1119&lt;20,100,IF(K1119&lt;=25,50,0)))</f>
        <v>50</v>
      </c>
      <c r="Q1119" s="54"/>
      <c r="R1119" s="47"/>
      <c r="S1119" s="51" t="n">
        <f aca="false">$E1119/$E1118-1</f>
        <v>-0.0214534668384548</v>
      </c>
      <c r="T1119" s="56" t="n">
        <f aca="false">$K1119/$K1118-1</f>
        <v>0.0768858800773695</v>
      </c>
      <c r="V1119" s="57"/>
      <c r="W1119" s="57"/>
      <c r="Y1119" s="1" t="str">
        <f aca="false">IF(AX1119&gt;=70,"EASY",IF(AX1119&gt;40,"UNCERTAIN","HARD"))</f>
        <v>EASY</v>
      </c>
      <c r="AA1119" s="58" t="n">
        <f aca="false">IF($A1119&lt;200,"",AVERAGE($E1070:$E1119)/AVERAGE($E920:$E1119)-1)</f>
        <v>0.14912730403778</v>
      </c>
      <c r="AB1119" s="59" t="n">
        <f aca="false">LOOKUP($B1119,07_L1政策步階!$A$4:$A$14,07_L1政策步階!$C$4:$C$14)</f>
        <v>1</v>
      </c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9" t="n">
        <f aca="false">IF(ISNUMBER($AA1119),IF($AA1119&gt;=0.005,100,IF($AA1119&gt;=-0.015,50,0)),"")</f>
        <v>100</v>
      </c>
      <c r="AM1119" s="59" t="n">
        <f aca="false">IF(ISNUMBER($AB1119),IF($AB1119=1,100,IF($AB1119=0,50,0)),"")</f>
        <v>100</v>
      </c>
      <c r="AN1119" s="0" t="str">
        <f aca="false">IF(ISNUMBER($AC1119),IF($AC1119&gt;=0.001,100,IF($AC1119&gt;=-0.003,50,0)),"")</f>
        <v/>
      </c>
      <c r="AO1119" s="0" t="str">
        <f aca="false">IF(ISNUMBER($AD1119),IF($AD1119&gt;=0.04,100,IF($AD1119&gt;=0,50,0)),"")</f>
        <v/>
      </c>
      <c r="AP1119" s="0" t="str">
        <f aca="false">IF(ISNUMBER($AE1119),IF($AE1119&gt;=25,100,IF($AE1119&gt;=-75,50,0)),"")</f>
        <v/>
      </c>
      <c r="AQ1119" s="0" t="str">
        <f aca="false">IF(ISNUMBER($AF1119),IF($AF1119&gt;0,100,IF($AF1119&gt;=-50,50,0)),"")</f>
        <v/>
      </c>
      <c r="AR1119" s="0" t="str">
        <f aca="false">IF(ISNUMBER($AG1119),IF($AG1119=1,100,IF($AG1119=0,50,0)),"")</f>
        <v/>
      </c>
      <c r="AS1119" s="0" t="str">
        <f aca="false">IF(ISNUMBER($AH1119),IF($AH1119&lt;0,100,IF($AH1119&lt;=20,50,0)),"")</f>
        <v/>
      </c>
      <c r="AT1119" s="0" t="str">
        <f aca="false">IF(ISNUMBER($AI1119),IF($AI1119&lt;0.95,100,IF($AI1119&lt;=1,50,0)),"")</f>
        <v/>
      </c>
      <c r="AU1119" s="0" t="str">
        <f aca="false">IF(ISNUMBER($AJ1119),IF($AJ1119&lt;30,0,IF($AJ1119&lt;40,50,IF($AJ1119&lt;=90,100,50))),"")</f>
        <v/>
      </c>
      <c r="AV1119" s="0" t="str">
        <f aca="false">IF(ISNUMBER($AK1119),IF($AK1119&gt;-0.2,100,IF($AK1119&gt;=-0.4,50,0)),"")</f>
        <v/>
      </c>
      <c r="AW1119" s="59" t="n">
        <f aca="false">01_指標庫!$H$4*ISNUMBER($F1119)+01_指標庫!$H$5*ISNUMBER($AA1119)+01_指標庫!$H$6*ISNUMBER($G1119)+01_指標庫!$H$7*ISNUMBER($H1119)+01_指標庫!$H$8*ISNUMBER($AF1119)+01_指標庫!$H$9*ISNUMBER($AG1119)+01_指標庫!$H$10*ISNUMBER($AB1119)+01_指標庫!$H$11*ISNUMBER($AC1119)+01_指標庫!$H$12*ISNUMBER($AD1119)+01_指標庫!$H$13*ISNUMBER($AE1119)+01_指標庫!$H$14*ISNUMBER($I1119)+01_指標庫!$H$15*ISNUMBER($AH1119)+01_指標庫!$H$16*ISNUMBER($K1119)+01_指標庫!$H$17*ISNUMBER($AI1119)+01_指標庫!$H$18*ISNUMBER($AJ1119)+01_指標庫!$H$19*ISNUMBER($AK1119)+01_指標庫!$H$20*ISNUMBER($BB1119)+01_指標庫!$H$21*ISNUMBER($BC1119)</f>
        <v>51</v>
      </c>
      <c r="AX1119" s="59" t="n">
        <f aca="false">IF(AW1119=0,50,ROUND((01_指標庫!$H$4*IF(ISNUMBER($F1119),L1119,0)+01_指標庫!$H$5*IF(ISNUMBER($AA1119),AL1119,0)+01_指標庫!$H$6*IF(ISNUMBER($G1119),M1119,0)+01_指標庫!$H$7*IF(ISNUMBER($H1119),N1119,0)+01_指標庫!$H$8*IF(ISNUMBER($AF1119),AQ1119,0)+01_指標庫!$H$9*IF(ISNUMBER($AG1119),AR1119,0)+01_指標庫!$H$10*IF(ISNUMBER($AB1119),AM1119,0)+01_指標庫!$H$11*IF(ISNUMBER($AC1119),AN1119,0)+01_指標庫!$H$12*IF(ISNUMBER($AD1119),AO1119,0)+01_指標庫!$H$13*IF(ISNUMBER($AE1119),AP1119,0)+01_指標庫!$H$14*IF(ISNUMBER($I1119),O1119,0)+01_指標庫!$H$15*IF(ISNUMBER($AH1119),AS1119,0)+01_指標庫!$H$16*IF(ISNUMBER($K1119),P1119,0)+01_指標庫!$H$17*IF(ISNUMBER($AI1119),AT1119,0)+01_指標庫!$H$18*IF(ISNUMBER($AJ1119),AU1119,0)+01_指標庫!$H$19*IF(ISNUMBER($AK1119),AV1119,0)+01_指標庫!$H$20*IF(ISNUMBER($BB1119),BB1119,0)+01_指標庫!$H$21*IF(ISNUMBER($BC1119),BC1119,0))/AW1119,1))</f>
        <v>80.4</v>
      </c>
      <c r="AY1119" s="60"/>
      <c r="AZ1119" s="60"/>
      <c r="BA1119" s="58" t="n">
        <f aca="false">AVERAGE($E1115:$E1119)/AVERAGE($E1110:$E1119)-1</f>
        <v>0.00806833918317107</v>
      </c>
      <c r="BB1119" s="59" t="n">
        <f aca="false">IF(ISNUMBER($BA1119),IF(OR($S1119&lt;=-0.03,$BA1119&lt;-0.003),0,IF(OR($S1119&lt;=-0.02,$BA1119&lt;0.01),50,100)),"")</f>
        <v>50</v>
      </c>
      <c r="BC1119" s="0" t="str">
        <f aca="false">IF(OR(COUNT($AZ1119)=0,COUNT($AZ1118)=0),"",IF(OR($AY1119/$AZ1118-1&lt;=-0.03,$AZ1119/$AZ1118-1&lt;=-0.045,IF(COUNT($AZ1110:$AZ1119)=10,AVERAGE($AZ1115:$AZ1119)/AVERAGE($AZ1110:$AZ1119)-1&lt;-0.01,FALSE())),0,IF(OR($AZ1119/$AZ1118-1&lt;=-0.02,IF(COUNT($AZ1110:$AZ1119)=10,AVERAGE($AZ1115:$AZ1119)/AVERAGE($AZ1110:$AZ1119)-1&lt;0.005,FALSE())),50,100)))</f>
        <v/>
      </c>
    </row>
    <row r="1120" customFormat="false" ht="15" hidden="false" customHeight="true" outlineLevel="0" collapsed="false">
      <c r="A1120" s="47" t="n">
        <v>1116</v>
      </c>
      <c r="B1120" s="48" t="n">
        <v>44175</v>
      </c>
      <c r="C1120" s="47" t="n">
        <v>2020</v>
      </c>
      <c r="D1120" s="49" t="s">
        <v>239</v>
      </c>
      <c r="E1120" s="50" t="n">
        <v>12401.74</v>
      </c>
      <c r="F1120" s="51" t="n">
        <v>0.201138</v>
      </c>
      <c r="G1120" s="51" t="n">
        <v>-0.018517</v>
      </c>
      <c r="H1120" s="52" t="n">
        <v>0.898</v>
      </c>
      <c r="I1120" s="53" t="n">
        <v>408</v>
      </c>
      <c r="J1120" s="47" t="s">
        <v>235</v>
      </c>
      <c r="K1120" s="54" t="n">
        <v>22.52</v>
      </c>
      <c r="L1120" s="55" t="n">
        <f aca="false">IF(COUNT(F1120)=0,50,IF(F1120&gt;=0,100,IF(F1120&gt;=-0.02,50,0)))</f>
        <v>100</v>
      </c>
      <c r="M1120" s="55" t="n">
        <f aca="false">IF(COUNT(G1120)=0,50,IF(G1120&gt;-0.06,100,IF(G1120&gt;-0.15,50,0)))</f>
        <v>100</v>
      </c>
      <c r="N1120" s="55" t="n">
        <f aca="false">IF(COUNT(H1120)=0,50,IF(H1120&gt;=0.6,100,IF(H1120&gt;=0.4,50,0)))</f>
        <v>100</v>
      </c>
      <c r="O1120" s="55" t="n">
        <f aca="false">IF(COUNT(I1120)=0,50,IF(J1120="proxy_vix",50,IF(I1120&lt;350,100,IF(I1120&lt;=450,50,0))))</f>
        <v>50</v>
      </c>
      <c r="P1120" s="55" t="n">
        <f aca="false">IF(COUNT(K1120)=0,50,IF(K1120&lt;20,100,IF(K1120&lt;=25,50,0)))</f>
        <v>50</v>
      </c>
      <c r="Q1120" s="54"/>
      <c r="R1120" s="47"/>
      <c r="S1120" s="51" t="n">
        <f aca="false">$E1120/$E1119-1</f>
        <v>0.00300049172478944</v>
      </c>
      <c r="T1120" s="56" t="n">
        <f aca="false">$K1120/$K1119-1</f>
        <v>0.0112258643915581</v>
      </c>
      <c r="V1120" s="57"/>
      <c r="W1120" s="57"/>
      <c r="Y1120" s="1" t="str">
        <f aca="false">IF(AX1120&gt;=70,"EASY",IF(AX1120&gt;40,"UNCERTAIN","HARD"))</f>
        <v>EASY</v>
      </c>
      <c r="AA1120" s="58" t="n">
        <f aca="false">IF($A1120&lt;200,"",AVERAGE($E1071:$E1120)/AVERAGE($E921:$E1120)-1)</f>
        <v>0.148826262551559</v>
      </c>
      <c r="AB1120" s="59" t="n">
        <f aca="false">LOOKUP($B1120,07_L1政策步階!$A$4:$A$14,07_L1政策步階!$C$4:$C$14)</f>
        <v>1</v>
      </c>
      <c r="AC1120" s="57"/>
      <c r="AD1120" s="57"/>
      <c r="AE1120" s="57"/>
      <c r="AF1120" s="57"/>
      <c r="AG1120" s="57"/>
      <c r="AH1120" s="57"/>
      <c r="AI1120" s="57"/>
      <c r="AJ1120" s="57"/>
      <c r="AK1120" s="57"/>
      <c r="AL1120" s="59" t="n">
        <f aca="false">IF(ISNUMBER($AA1120),IF($AA1120&gt;=0.005,100,IF($AA1120&gt;=-0.015,50,0)),"")</f>
        <v>100</v>
      </c>
      <c r="AM1120" s="59" t="n">
        <f aca="false">IF(ISNUMBER($AB1120),IF($AB1120=1,100,IF($AB1120=0,50,0)),"")</f>
        <v>100</v>
      </c>
      <c r="AN1120" s="0" t="str">
        <f aca="false">IF(ISNUMBER($AC1120),IF($AC1120&gt;=0.001,100,IF($AC1120&gt;=-0.003,50,0)),"")</f>
        <v/>
      </c>
      <c r="AO1120" s="0" t="str">
        <f aca="false">IF(ISNUMBER($AD1120),IF($AD1120&gt;=0.04,100,IF($AD1120&gt;=0,50,0)),"")</f>
        <v/>
      </c>
      <c r="AP1120" s="0" t="str">
        <f aca="false">IF(ISNUMBER($AE1120),IF($AE1120&gt;=25,100,IF($AE1120&gt;=-75,50,0)),"")</f>
        <v/>
      </c>
      <c r="AQ1120" s="0" t="str">
        <f aca="false">IF(ISNUMBER($AF1120),IF($AF1120&gt;0,100,IF($AF1120&gt;=-50,50,0)),"")</f>
        <v/>
      </c>
      <c r="AR1120" s="0" t="str">
        <f aca="false">IF(ISNUMBER($AG1120),IF($AG1120=1,100,IF($AG1120=0,50,0)),"")</f>
        <v/>
      </c>
      <c r="AS1120" s="0" t="str">
        <f aca="false">IF(ISNUMBER($AH1120),IF($AH1120&lt;0,100,IF($AH1120&lt;=20,50,0)),"")</f>
        <v/>
      </c>
      <c r="AT1120" s="0" t="str">
        <f aca="false">IF(ISNUMBER($AI1120),IF($AI1120&lt;0.95,100,IF($AI1120&lt;=1,50,0)),"")</f>
        <v/>
      </c>
      <c r="AU1120" s="0" t="str">
        <f aca="false">IF(ISNUMBER($AJ1120),IF($AJ1120&lt;30,0,IF($AJ1120&lt;40,50,IF($AJ1120&lt;=90,100,50))),"")</f>
        <v/>
      </c>
      <c r="AV1120" s="0" t="str">
        <f aca="false">IF(ISNUMBER($AK1120),IF($AK1120&gt;-0.2,100,IF($AK1120&gt;=-0.4,50,0)),"")</f>
        <v/>
      </c>
      <c r="AW1120" s="59" t="n">
        <f aca="false">01_指標庫!$H$4*ISNUMBER($F1120)+01_指標庫!$H$5*ISNUMBER($AA1120)+01_指標庫!$H$6*ISNUMBER($G1120)+01_指標庫!$H$7*ISNUMBER($H1120)+01_指標庫!$H$8*ISNUMBER($AF1120)+01_指標庫!$H$9*ISNUMBER($AG1120)+01_指標庫!$H$10*ISNUMBER($AB1120)+01_指標庫!$H$11*ISNUMBER($AC1120)+01_指標庫!$H$12*ISNUMBER($AD1120)+01_指標庫!$H$13*ISNUMBER($AE1120)+01_指標庫!$H$14*ISNUMBER($I1120)+01_指標庫!$H$15*ISNUMBER($AH1120)+01_指標庫!$H$16*ISNUMBER($K1120)+01_指標庫!$H$17*ISNUMBER($AI1120)+01_指標庫!$H$18*ISNUMBER($AJ1120)+01_指標庫!$H$19*ISNUMBER($AK1120)+01_指標庫!$H$20*ISNUMBER($BB1120)+01_指標庫!$H$21*ISNUMBER($BC1120)</f>
        <v>51</v>
      </c>
      <c r="AX1120" s="59" t="n">
        <f aca="false">IF(AW1120=0,50,ROUND((01_指標庫!$H$4*IF(ISNUMBER($F1120),L1120,0)+01_指標庫!$H$5*IF(ISNUMBER($AA1120),AL1120,0)+01_指標庫!$H$6*IF(ISNUMBER($G1120),M1120,0)+01_指標庫!$H$7*IF(ISNUMBER($H1120),N1120,0)+01_指標庫!$H$8*IF(ISNUMBER($AF1120),AQ1120,0)+01_指標庫!$H$9*IF(ISNUMBER($AG1120),AR1120,0)+01_指標庫!$H$10*IF(ISNUMBER($AB1120),AM1120,0)+01_指標庫!$H$11*IF(ISNUMBER($AC1120),AN1120,0)+01_指標庫!$H$12*IF(ISNUMBER($AD1120),AO1120,0)+01_指標庫!$H$13*IF(ISNUMBER($AE1120),AP1120,0)+01_指標庫!$H$14*IF(ISNUMBER($I1120),O1120,0)+01_指標庫!$H$15*IF(ISNUMBER($AH1120),AS1120,0)+01_指標庫!$H$16*IF(ISNUMBER($K1120),P1120,0)+01_指標庫!$H$17*IF(ISNUMBER($AI1120),AT1120,0)+01_指標庫!$H$18*IF(ISNUMBER($AJ1120),AU1120,0)+01_指標庫!$H$19*IF(ISNUMBER($AK1120),AV1120,0)+01_指標庫!$H$20*IF(ISNUMBER($BB1120),BB1120,0)+01_指標庫!$H$21*IF(ISNUMBER($BC1120),BC1120,0))/AW1120,1))</f>
        <v>80.4</v>
      </c>
      <c r="AY1120" s="60"/>
      <c r="AZ1120" s="60"/>
      <c r="BA1120" s="58" t="n">
        <f aca="false">AVERAGE($E1116:$E1120)/AVERAGE($E1111:$E1120)-1</f>
        <v>0.00499588330857437</v>
      </c>
      <c r="BB1120" s="59" t="n">
        <f aca="false">IF(ISNUMBER($BA1120),IF(OR($S1120&lt;=-0.03,$BA1120&lt;-0.003),0,IF(OR($S1120&lt;=-0.02,$BA1120&lt;0.01),50,100)),"")</f>
        <v>50</v>
      </c>
      <c r="BC1120" s="0" t="str">
        <f aca="false">IF(OR(COUNT($AZ1120)=0,COUNT($AZ1119)=0),"",IF(OR($AY1120/$AZ1119-1&lt;=-0.03,$AZ1120/$AZ1119-1&lt;=-0.045,IF(COUNT($AZ1111:$AZ1120)=10,AVERAGE($AZ1116:$AZ1120)/AVERAGE($AZ1111:$AZ1120)-1&lt;-0.01,FALSE())),0,IF(OR($AZ1120/$AZ1119-1&lt;=-0.02,IF(COUNT($AZ1111:$AZ1120)=10,AVERAGE($AZ1116:$AZ1120)/AVERAGE($AZ1111:$AZ1120)-1&lt;0.005,FALSE())),50,100)))</f>
        <v/>
      </c>
    </row>
    <row r="1121" customFormat="false" ht="15" hidden="false" customHeight="true" outlineLevel="0" collapsed="false">
      <c r="A1121" s="47" t="n">
        <v>1117</v>
      </c>
      <c r="B1121" s="48" t="n">
        <v>44176</v>
      </c>
      <c r="C1121" s="47" t="n">
        <v>2020</v>
      </c>
      <c r="D1121" s="49" t="s">
        <v>234</v>
      </c>
      <c r="E1121" s="50" t="n">
        <v>12375.41</v>
      </c>
      <c r="F1121" s="51" t="n">
        <v>0.196321</v>
      </c>
      <c r="G1121" s="51" t="n">
        <v>-0.020601</v>
      </c>
      <c r="H1121" s="52" t="n">
        <v>0.898</v>
      </c>
      <c r="I1121" s="53" t="n">
        <v>413</v>
      </c>
      <c r="J1121" s="47" t="s">
        <v>235</v>
      </c>
      <c r="K1121" s="54" t="n">
        <v>23.31</v>
      </c>
      <c r="L1121" s="55" t="n">
        <f aca="false">IF(COUNT(F1121)=0,50,IF(F1121&gt;=0,100,IF(F1121&gt;=-0.02,50,0)))</f>
        <v>100</v>
      </c>
      <c r="M1121" s="55" t="n">
        <f aca="false">IF(COUNT(G1121)=0,50,IF(G1121&gt;-0.06,100,IF(G1121&gt;-0.15,50,0)))</f>
        <v>100</v>
      </c>
      <c r="N1121" s="55" t="n">
        <f aca="false">IF(COUNT(H1121)=0,50,IF(H1121&gt;=0.6,100,IF(H1121&gt;=0.4,50,0)))</f>
        <v>100</v>
      </c>
      <c r="O1121" s="55" t="n">
        <f aca="false">IF(COUNT(I1121)=0,50,IF(J1121="proxy_vix",50,IF(I1121&lt;350,100,IF(I1121&lt;=450,50,0))))</f>
        <v>50</v>
      </c>
      <c r="P1121" s="55" t="n">
        <f aca="false">IF(COUNT(K1121)=0,50,IF(K1121&lt;20,100,IF(K1121&lt;=25,50,0)))</f>
        <v>50</v>
      </c>
      <c r="Q1121" s="54"/>
      <c r="R1121" s="47"/>
      <c r="S1121" s="51" t="n">
        <f aca="false">$E1121/$E1120-1</f>
        <v>-0.00212308917942161</v>
      </c>
      <c r="T1121" s="56" t="n">
        <f aca="false">$K1121/$K1120-1</f>
        <v>0.0350799289520425</v>
      </c>
      <c r="V1121" s="57"/>
      <c r="W1121" s="57"/>
      <c r="Y1121" s="1" t="str">
        <f aca="false">IF(AX1121&gt;=70,"EASY",IF(AX1121&gt;40,"UNCERTAIN","HARD"))</f>
        <v>EASY</v>
      </c>
      <c r="AA1121" s="58" t="n">
        <f aca="false">IF($A1121&lt;200,"",AVERAGE($E1072:$E1121)/AVERAGE($E922:$E1121)-1)</f>
        <v>0.148184773947033</v>
      </c>
      <c r="AB1121" s="59" t="n">
        <f aca="false">LOOKUP($B1121,07_L1政策步階!$A$4:$A$14,07_L1政策步階!$C$4:$C$14)</f>
        <v>1</v>
      </c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9" t="n">
        <f aca="false">IF(ISNUMBER($AA1121),IF($AA1121&gt;=0.005,100,IF($AA1121&gt;=-0.015,50,0)),"")</f>
        <v>100</v>
      </c>
      <c r="AM1121" s="59" t="n">
        <f aca="false">IF(ISNUMBER($AB1121),IF($AB1121=1,100,IF($AB1121=0,50,0)),"")</f>
        <v>100</v>
      </c>
      <c r="AN1121" s="0" t="str">
        <f aca="false">IF(ISNUMBER($AC1121),IF($AC1121&gt;=0.001,100,IF($AC1121&gt;=-0.003,50,0)),"")</f>
        <v/>
      </c>
      <c r="AO1121" s="0" t="str">
        <f aca="false">IF(ISNUMBER($AD1121),IF($AD1121&gt;=0.04,100,IF($AD1121&gt;=0,50,0)),"")</f>
        <v/>
      </c>
      <c r="AP1121" s="0" t="str">
        <f aca="false">IF(ISNUMBER($AE1121),IF($AE1121&gt;=25,100,IF($AE1121&gt;=-75,50,0)),"")</f>
        <v/>
      </c>
      <c r="AQ1121" s="0" t="str">
        <f aca="false">IF(ISNUMBER($AF1121),IF($AF1121&gt;0,100,IF($AF1121&gt;=-50,50,0)),"")</f>
        <v/>
      </c>
      <c r="AR1121" s="0" t="str">
        <f aca="false">IF(ISNUMBER($AG1121),IF($AG1121=1,100,IF($AG1121=0,50,0)),"")</f>
        <v/>
      </c>
      <c r="AS1121" s="0" t="str">
        <f aca="false">IF(ISNUMBER($AH1121),IF($AH1121&lt;0,100,IF($AH1121&lt;=20,50,0)),"")</f>
        <v/>
      </c>
      <c r="AT1121" s="0" t="str">
        <f aca="false">IF(ISNUMBER($AI1121),IF($AI1121&lt;0.95,100,IF($AI1121&lt;=1,50,0)),"")</f>
        <v/>
      </c>
      <c r="AU1121" s="0" t="str">
        <f aca="false">IF(ISNUMBER($AJ1121),IF($AJ1121&lt;30,0,IF($AJ1121&lt;40,50,IF($AJ1121&lt;=90,100,50))),"")</f>
        <v/>
      </c>
      <c r="AV1121" s="0" t="str">
        <f aca="false">IF(ISNUMBER($AK1121),IF($AK1121&gt;-0.2,100,IF($AK1121&gt;=-0.4,50,0)),"")</f>
        <v/>
      </c>
      <c r="AW1121" s="59" t="n">
        <f aca="false">01_指標庫!$H$4*ISNUMBER($F1121)+01_指標庫!$H$5*ISNUMBER($AA1121)+01_指標庫!$H$6*ISNUMBER($G1121)+01_指標庫!$H$7*ISNUMBER($H1121)+01_指標庫!$H$8*ISNUMBER($AF1121)+01_指標庫!$H$9*ISNUMBER($AG1121)+01_指標庫!$H$10*ISNUMBER($AB1121)+01_指標庫!$H$11*ISNUMBER($AC1121)+01_指標庫!$H$12*ISNUMBER($AD1121)+01_指標庫!$H$13*ISNUMBER($AE1121)+01_指標庫!$H$14*ISNUMBER($I1121)+01_指標庫!$H$15*ISNUMBER($AH1121)+01_指標庫!$H$16*ISNUMBER($K1121)+01_指標庫!$H$17*ISNUMBER($AI1121)+01_指標庫!$H$18*ISNUMBER($AJ1121)+01_指標庫!$H$19*ISNUMBER($AK1121)+01_指標庫!$H$20*ISNUMBER($BB1121)+01_指標庫!$H$21*ISNUMBER($BC1121)</f>
        <v>51</v>
      </c>
      <c r="AX1121" s="59" t="n">
        <f aca="false">IF(AW1121=0,50,ROUND((01_指標庫!$H$4*IF(ISNUMBER($F1121),L1121,0)+01_指標庫!$H$5*IF(ISNUMBER($AA1121),AL1121,0)+01_指標庫!$H$6*IF(ISNUMBER($G1121),M1121,0)+01_指標庫!$H$7*IF(ISNUMBER($H1121),N1121,0)+01_指標庫!$H$8*IF(ISNUMBER($AF1121),AQ1121,0)+01_指標庫!$H$9*IF(ISNUMBER($AG1121),AR1121,0)+01_指標庫!$H$10*IF(ISNUMBER($AB1121),AM1121,0)+01_指標庫!$H$11*IF(ISNUMBER($AC1121),AN1121,0)+01_指標庫!$H$12*IF(ISNUMBER($AD1121),AO1121,0)+01_指標庫!$H$13*IF(ISNUMBER($AE1121),AP1121,0)+01_指標庫!$H$14*IF(ISNUMBER($I1121),O1121,0)+01_指標庫!$H$15*IF(ISNUMBER($AH1121),AS1121,0)+01_指標庫!$H$16*IF(ISNUMBER($K1121),P1121,0)+01_指標庫!$H$17*IF(ISNUMBER($AI1121),AT1121,0)+01_指標庫!$H$18*IF(ISNUMBER($AJ1121),AU1121,0)+01_指標庫!$H$19*IF(ISNUMBER($AK1121),AV1121,0)+01_指標庫!$H$20*IF(ISNUMBER($BB1121),BB1121,0)+01_指標庫!$H$21*IF(ISNUMBER($BC1121),BC1121,0))/AW1121,1))</f>
        <v>80.4</v>
      </c>
      <c r="AY1121" s="60"/>
      <c r="AZ1121" s="60"/>
      <c r="BA1121" s="58" t="n">
        <f aca="false">AVERAGE($E1117:$E1121)/AVERAGE($E1112:$E1121)-1</f>
        <v>0.0015922164373805</v>
      </c>
      <c r="BB1121" s="59" t="n">
        <f aca="false">IF(ISNUMBER($BA1121),IF(OR($S1121&lt;=-0.03,$BA1121&lt;-0.003),0,IF(OR($S1121&lt;=-0.02,$BA1121&lt;0.01),50,100)),"")</f>
        <v>50</v>
      </c>
      <c r="BC1121" s="0" t="str">
        <f aca="false">IF(OR(COUNT($AZ1121)=0,COUNT($AZ1120)=0),"",IF(OR($AY1121/$AZ1120-1&lt;=-0.03,$AZ1121/$AZ1120-1&lt;=-0.045,IF(COUNT($AZ1112:$AZ1121)=10,AVERAGE($AZ1117:$AZ1121)/AVERAGE($AZ1112:$AZ1121)-1&lt;-0.01,FALSE())),0,IF(OR($AZ1121/$AZ1120-1&lt;=-0.02,IF(COUNT($AZ1112:$AZ1121)=10,AVERAGE($AZ1117:$AZ1121)/AVERAGE($AZ1112:$AZ1121)-1&lt;0.005,FALSE())),50,100)))</f>
        <v/>
      </c>
    </row>
    <row r="1122" customFormat="false" ht="15" hidden="false" customHeight="true" outlineLevel="0" collapsed="false">
      <c r="A1122" s="47" t="n">
        <v>1118</v>
      </c>
      <c r="B1122" s="48" t="n">
        <v>44179</v>
      </c>
      <c r="C1122" s="47" t="n">
        <v>2020</v>
      </c>
      <c r="D1122" s="49" t="s">
        <v>236</v>
      </c>
      <c r="E1122" s="50" t="n">
        <v>12462.21</v>
      </c>
      <c r="F1122" s="51" t="n">
        <v>0.202628</v>
      </c>
      <c r="G1122" s="51" t="n">
        <v>-0.013732</v>
      </c>
      <c r="H1122" s="52" t="n">
        <v>0.898</v>
      </c>
      <c r="I1122" s="53" t="n">
        <v>407</v>
      </c>
      <c r="J1122" s="47" t="s">
        <v>235</v>
      </c>
      <c r="K1122" s="54" t="n">
        <v>24.72</v>
      </c>
      <c r="L1122" s="55" t="n">
        <f aca="false">IF(COUNT(F1122)=0,50,IF(F1122&gt;=0,100,IF(F1122&gt;=-0.02,50,0)))</f>
        <v>100</v>
      </c>
      <c r="M1122" s="55" t="n">
        <f aca="false">IF(COUNT(G1122)=0,50,IF(G1122&gt;-0.06,100,IF(G1122&gt;-0.15,50,0)))</f>
        <v>100</v>
      </c>
      <c r="N1122" s="55" t="n">
        <f aca="false">IF(COUNT(H1122)=0,50,IF(H1122&gt;=0.6,100,IF(H1122&gt;=0.4,50,0)))</f>
        <v>100</v>
      </c>
      <c r="O1122" s="55" t="n">
        <f aca="false">IF(COUNT(I1122)=0,50,IF(J1122="proxy_vix",50,IF(I1122&lt;350,100,IF(I1122&lt;=450,50,0))))</f>
        <v>50</v>
      </c>
      <c r="P1122" s="55" t="n">
        <f aca="false">IF(COUNT(K1122)=0,50,IF(K1122&lt;20,100,IF(K1122&lt;=25,50,0)))</f>
        <v>50</v>
      </c>
      <c r="Q1122" s="54"/>
      <c r="R1122" s="47"/>
      <c r="S1122" s="51" t="n">
        <f aca="false">$E1122/$E1121-1</f>
        <v>0.0070139090341248</v>
      </c>
      <c r="T1122" s="56" t="n">
        <f aca="false">$K1122/$K1121-1</f>
        <v>0.0604890604890604</v>
      </c>
      <c r="V1122" s="57"/>
      <c r="W1122" s="57"/>
      <c r="Y1122" s="1" t="str">
        <f aca="false">IF(AX1122&gt;=70,"EASY",IF(AX1122&gt;40,"UNCERTAIN","HARD"))</f>
        <v>EASY</v>
      </c>
      <c r="AA1122" s="58" t="n">
        <f aca="false">IF($A1122&lt;200,"",AVERAGE($E1073:$E1122)/AVERAGE($E923:$E1122)-1)</f>
        <v>0.148527704211769</v>
      </c>
      <c r="AB1122" s="59" t="n">
        <f aca="false">LOOKUP($B1122,07_L1政策步階!$A$4:$A$14,07_L1政策步階!$C$4:$C$14)</f>
        <v>1</v>
      </c>
      <c r="AC1122" s="57"/>
      <c r="AD1122" s="57"/>
      <c r="AE1122" s="57"/>
      <c r="AF1122" s="57"/>
      <c r="AG1122" s="57"/>
      <c r="AH1122" s="57"/>
      <c r="AI1122" s="57"/>
      <c r="AJ1122" s="57"/>
      <c r="AK1122" s="57"/>
      <c r="AL1122" s="59" t="n">
        <f aca="false">IF(ISNUMBER($AA1122),IF($AA1122&gt;=0.005,100,IF($AA1122&gt;=-0.015,50,0)),"")</f>
        <v>100</v>
      </c>
      <c r="AM1122" s="59" t="n">
        <f aca="false">IF(ISNUMBER($AB1122),IF($AB1122=1,100,IF($AB1122=0,50,0)),"")</f>
        <v>100</v>
      </c>
      <c r="AN1122" s="0" t="str">
        <f aca="false">IF(ISNUMBER($AC1122),IF($AC1122&gt;=0.001,100,IF($AC1122&gt;=-0.003,50,0)),"")</f>
        <v/>
      </c>
      <c r="AO1122" s="0" t="str">
        <f aca="false">IF(ISNUMBER($AD1122),IF($AD1122&gt;=0.04,100,IF($AD1122&gt;=0,50,0)),"")</f>
        <v/>
      </c>
      <c r="AP1122" s="0" t="str">
        <f aca="false">IF(ISNUMBER($AE1122),IF($AE1122&gt;=25,100,IF($AE1122&gt;=-75,50,0)),"")</f>
        <v/>
      </c>
      <c r="AQ1122" s="0" t="str">
        <f aca="false">IF(ISNUMBER($AF1122),IF($AF1122&gt;0,100,IF($AF1122&gt;=-50,50,0)),"")</f>
        <v/>
      </c>
      <c r="AR1122" s="0" t="str">
        <f aca="false">IF(ISNUMBER($AG1122),IF($AG1122=1,100,IF($AG1122=0,50,0)),"")</f>
        <v/>
      </c>
      <c r="AS1122" s="0" t="str">
        <f aca="false">IF(ISNUMBER($AH1122),IF($AH1122&lt;0,100,IF($AH1122&lt;=20,50,0)),"")</f>
        <v/>
      </c>
      <c r="AT1122" s="0" t="str">
        <f aca="false">IF(ISNUMBER($AI1122),IF($AI1122&lt;0.95,100,IF($AI1122&lt;=1,50,0)),"")</f>
        <v/>
      </c>
      <c r="AU1122" s="0" t="str">
        <f aca="false">IF(ISNUMBER($AJ1122),IF($AJ1122&lt;30,0,IF($AJ1122&lt;40,50,IF($AJ1122&lt;=90,100,50))),"")</f>
        <v/>
      </c>
      <c r="AV1122" s="0" t="str">
        <f aca="false">IF(ISNUMBER($AK1122),IF($AK1122&gt;-0.2,100,IF($AK1122&gt;=-0.4,50,0)),"")</f>
        <v/>
      </c>
      <c r="AW1122" s="59" t="n">
        <f aca="false">01_指標庫!$H$4*ISNUMBER($F1122)+01_指標庫!$H$5*ISNUMBER($AA1122)+01_指標庫!$H$6*ISNUMBER($G1122)+01_指標庫!$H$7*ISNUMBER($H1122)+01_指標庫!$H$8*ISNUMBER($AF1122)+01_指標庫!$H$9*ISNUMBER($AG1122)+01_指標庫!$H$10*ISNUMBER($AB1122)+01_指標庫!$H$11*ISNUMBER($AC1122)+01_指標庫!$H$12*ISNUMBER($AD1122)+01_指標庫!$H$13*ISNUMBER($AE1122)+01_指標庫!$H$14*ISNUMBER($I1122)+01_指標庫!$H$15*ISNUMBER($AH1122)+01_指標庫!$H$16*ISNUMBER($K1122)+01_指標庫!$H$17*ISNUMBER($AI1122)+01_指標庫!$H$18*ISNUMBER($AJ1122)+01_指標庫!$H$19*ISNUMBER($AK1122)+01_指標庫!$H$20*ISNUMBER($BB1122)+01_指標庫!$H$21*ISNUMBER($BC1122)</f>
        <v>51</v>
      </c>
      <c r="AX1122" s="59" t="n">
        <f aca="false">IF(AW1122=0,50,ROUND((01_指標庫!$H$4*IF(ISNUMBER($F1122),L1122,0)+01_指標庫!$H$5*IF(ISNUMBER($AA1122),AL1122,0)+01_指標庫!$H$6*IF(ISNUMBER($G1122),M1122,0)+01_指標庫!$H$7*IF(ISNUMBER($H1122),N1122,0)+01_指標庫!$H$8*IF(ISNUMBER($AF1122),AQ1122,0)+01_指標庫!$H$9*IF(ISNUMBER($AG1122),AR1122,0)+01_指標庫!$H$10*IF(ISNUMBER($AB1122),AM1122,0)+01_指標庫!$H$11*IF(ISNUMBER($AC1122),AN1122,0)+01_指標庫!$H$12*IF(ISNUMBER($AD1122),AO1122,0)+01_指標庫!$H$13*IF(ISNUMBER($AE1122),AP1122,0)+01_指標庫!$H$14*IF(ISNUMBER($I1122),O1122,0)+01_指標庫!$H$15*IF(ISNUMBER($AH1122),AS1122,0)+01_指標庫!$H$16*IF(ISNUMBER($K1122),P1122,0)+01_指標庫!$H$17*IF(ISNUMBER($AI1122),AT1122,0)+01_指標庫!$H$18*IF(ISNUMBER($AJ1122),AU1122,0)+01_指標庫!$H$19*IF(ISNUMBER($AK1122),AV1122,0)+01_指標庫!$H$20*IF(ISNUMBER($BB1122),BB1122,0)+01_指標庫!$H$21*IF(ISNUMBER($BC1122),BC1122,0))/AW1122,1))</f>
        <v>80.4</v>
      </c>
      <c r="AY1122" s="60"/>
      <c r="AZ1122" s="60"/>
      <c r="BA1122" s="58" t="n">
        <f aca="false">AVERAGE($E1118:$E1122)/AVERAGE($E1113:$E1122)-1</f>
        <v>-0.00211714370138927</v>
      </c>
      <c r="BB1122" s="59" t="n">
        <f aca="false">IF(ISNUMBER($BA1122),IF(OR($S1122&lt;=-0.03,$BA1122&lt;-0.003),0,IF(OR($S1122&lt;=-0.02,$BA1122&lt;0.01),50,100)),"")</f>
        <v>50</v>
      </c>
      <c r="BC1122" s="0" t="str">
        <f aca="false">IF(OR(COUNT($AZ1122)=0,COUNT($AZ1121)=0),"",IF(OR($AY1122/$AZ1121-1&lt;=-0.03,$AZ1122/$AZ1121-1&lt;=-0.045,IF(COUNT($AZ1113:$AZ1122)=10,AVERAGE($AZ1118:$AZ1122)/AVERAGE($AZ1113:$AZ1122)-1&lt;-0.01,FALSE())),0,IF(OR($AZ1122/$AZ1121-1&lt;=-0.02,IF(COUNT($AZ1113:$AZ1122)=10,AVERAGE($AZ1118:$AZ1122)/AVERAGE($AZ1113:$AZ1122)-1&lt;0.005,FALSE())),50,100)))</f>
        <v/>
      </c>
    </row>
    <row r="1123" customFormat="false" ht="15" hidden="false" customHeight="true" outlineLevel="0" collapsed="false">
      <c r="A1123" s="47" t="n">
        <v>1119</v>
      </c>
      <c r="B1123" s="48" t="n">
        <v>44180</v>
      </c>
      <c r="C1123" s="47" t="n">
        <v>2020</v>
      </c>
      <c r="D1123" s="49" t="s">
        <v>237</v>
      </c>
      <c r="E1123" s="50" t="n">
        <v>12595.92</v>
      </c>
      <c r="F1123" s="51" t="n">
        <v>0.213189</v>
      </c>
      <c r="G1123" s="51" t="n">
        <v>-0.00315</v>
      </c>
      <c r="H1123" s="52" t="n">
        <v>0.9184</v>
      </c>
      <c r="I1123" s="53" t="n">
        <v>406</v>
      </c>
      <c r="J1123" s="47" t="s">
        <v>235</v>
      </c>
      <c r="K1123" s="54" t="n">
        <v>22.89</v>
      </c>
      <c r="L1123" s="55" t="n">
        <f aca="false">IF(COUNT(F1123)=0,50,IF(F1123&gt;=0,100,IF(F1123&gt;=-0.02,50,0)))</f>
        <v>100</v>
      </c>
      <c r="M1123" s="55" t="n">
        <f aca="false">IF(COUNT(G1123)=0,50,IF(G1123&gt;-0.06,100,IF(G1123&gt;-0.15,50,0)))</f>
        <v>100</v>
      </c>
      <c r="N1123" s="55" t="n">
        <f aca="false">IF(COUNT(H1123)=0,50,IF(H1123&gt;=0.6,100,IF(H1123&gt;=0.4,50,0)))</f>
        <v>100</v>
      </c>
      <c r="O1123" s="55" t="n">
        <f aca="false">IF(COUNT(I1123)=0,50,IF(J1123="proxy_vix",50,IF(I1123&lt;350,100,IF(I1123&lt;=450,50,0))))</f>
        <v>50</v>
      </c>
      <c r="P1123" s="55" t="n">
        <f aca="false">IF(COUNT(K1123)=0,50,IF(K1123&lt;20,100,IF(K1123&lt;=25,50,0)))</f>
        <v>50</v>
      </c>
      <c r="Q1123" s="54"/>
      <c r="R1123" s="47"/>
      <c r="S1123" s="51" t="n">
        <f aca="false">$E1123/$E1122-1</f>
        <v>0.0107292366281744</v>
      </c>
      <c r="T1123" s="56" t="n">
        <f aca="false">$K1123/$K1122-1</f>
        <v>-0.0740291262135921</v>
      </c>
      <c r="V1123" s="57"/>
      <c r="W1123" s="57"/>
      <c r="Y1123" s="1" t="str">
        <f aca="false">IF(AX1123&gt;=70,"EASY",IF(AX1123&gt;40,"UNCERTAIN","HARD"))</f>
        <v>EASY</v>
      </c>
      <c r="AA1123" s="58" t="n">
        <f aca="false">IF($A1123&lt;200,"",AVERAGE($E1074:$E1123)/AVERAGE($E924:$E1123)-1)</f>
        <v>0.148408121505823</v>
      </c>
      <c r="AB1123" s="59" t="n">
        <f aca="false">LOOKUP($B1123,07_L1政策步階!$A$4:$A$14,07_L1政策步階!$C$4:$C$14)</f>
        <v>1</v>
      </c>
      <c r="AC1123" s="57"/>
      <c r="AD1123" s="57"/>
      <c r="AE1123" s="57"/>
      <c r="AF1123" s="57"/>
      <c r="AG1123" s="57"/>
      <c r="AH1123" s="57"/>
      <c r="AI1123" s="57"/>
      <c r="AJ1123" s="57"/>
      <c r="AK1123" s="57"/>
      <c r="AL1123" s="59" t="n">
        <f aca="false">IF(ISNUMBER($AA1123),IF($AA1123&gt;=0.005,100,IF($AA1123&gt;=-0.015,50,0)),"")</f>
        <v>100</v>
      </c>
      <c r="AM1123" s="59" t="n">
        <f aca="false">IF(ISNUMBER($AB1123),IF($AB1123=1,100,IF($AB1123=0,50,0)),"")</f>
        <v>100</v>
      </c>
      <c r="AN1123" s="0" t="str">
        <f aca="false">IF(ISNUMBER($AC1123),IF($AC1123&gt;=0.001,100,IF($AC1123&gt;=-0.003,50,0)),"")</f>
        <v/>
      </c>
      <c r="AO1123" s="0" t="str">
        <f aca="false">IF(ISNUMBER($AD1123),IF($AD1123&gt;=0.04,100,IF($AD1123&gt;=0,50,0)),"")</f>
        <v/>
      </c>
      <c r="AP1123" s="0" t="str">
        <f aca="false">IF(ISNUMBER($AE1123),IF($AE1123&gt;=25,100,IF($AE1123&gt;=-75,50,0)),"")</f>
        <v/>
      </c>
      <c r="AQ1123" s="0" t="str">
        <f aca="false">IF(ISNUMBER($AF1123),IF($AF1123&gt;0,100,IF($AF1123&gt;=-50,50,0)),"")</f>
        <v/>
      </c>
      <c r="AR1123" s="0" t="str">
        <f aca="false">IF(ISNUMBER($AG1123),IF($AG1123=1,100,IF($AG1123=0,50,0)),"")</f>
        <v/>
      </c>
      <c r="AS1123" s="0" t="str">
        <f aca="false">IF(ISNUMBER($AH1123),IF($AH1123&lt;0,100,IF($AH1123&lt;=20,50,0)),"")</f>
        <v/>
      </c>
      <c r="AT1123" s="0" t="str">
        <f aca="false">IF(ISNUMBER($AI1123),IF($AI1123&lt;0.95,100,IF($AI1123&lt;=1,50,0)),"")</f>
        <v/>
      </c>
      <c r="AU1123" s="0" t="str">
        <f aca="false">IF(ISNUMBER($AJ1123),IF($AJ1123&lt;30,0,IF($AJ1123&lt;40,50,IF($AJ1123&lt;=90,100,50))),"")</f>
        <v/>
      </c>
      <c r="AV1123" s="0" t="str">
        <f aca="false">IF(ISNUMBER($AK1123),IF($AK1123&gt;-0.2,100,IF($AK1123&gt;=-0.4,50,0)),"")</f>
        <v/>
      </c>
      <c r="AW1123" s="59" t="n">
        <f aca="false">01_指標庫!$H$4*ISNUMBER($F1123)+01_指標庫!$H$5*ISNUMBER($AA1123)+01_指標庫!$H$6*ISNUMBER($G1123)+01_指標庫!$H$7*ISNUMBER($H1123)+01_指標庫!$H$8*ISNUMBER($AF1123)+01_指標庫!$H$9*ISNUMBER($AG1123)+01_指標庫!$H$10*ISNUMBER($AB1123)+01_指標庫!$H$11*ISNUMBER($AC1123)+01_指標庫!$H$12*ISNUMBER($AD1123)+01_指標庫!$H$13*ISNUMBER($AE1123)+01_指標庫!$H$14*ISNUMBER($I1123)+01_指標庫!$H$15*ISNUMBER($AH1123)+01_指標庫!$H$16*ISNUMBER($K1123)+01_指標庫!$H$17*ISNUMBER($AI1123)+01_指標庫!$H$18*ISNUMBER($AJ1123)+01_指標庫!$H$19*ISNUMBER($AK1123)+01_指標庫!$H$20*ISNUMBER($BB1123)+01_指標庫!$H$21*ISNUMBER($BC1123)</f>
        <v>51</v>
      </c>
      <c r="AX1123" s="59" t="n">
        <f aca="false">IF(AW1123=0,50,ROUND((01_指標庫!$H$4*IF(ISNUMBER($F1123),L1123,0)+01_指標庫!$H$5*IF(ISNUMBER($AA1123),AL1123,0)+01_指標庫!$H$6*IF(ISNUMBER($G1123),M1123,0)+01_指標庫!$H$7*IF(ISNUMBER($H1123),N1123,0)+01_指標庫!$H$8*IF(ISNUMBER($AF1123),AQ1123,0)+01_指標庫!$H$9*IF(ISNUMBER($AG1123),AR1123,0)+01_指標庫!$H$10*IF(ISNUMBER($AB1123),AM1123,0)+01_指標庫!$H$11*IF(ISNUMBER($AC1123),AN1123,0)+01_指標庫!$H$12*IF(ISNUMBER($AD1123),AO1123,0)+01_指標庫!$H$13*IF(ISNUMBER($AE1123),AP1123,0)+01_指標庫!$H$14*IF(ISNUMBER($I1123),O1123,0)+01_指標庫!$H$15*IF(ISNUMBER($AH1123),AS1123,0)+01_指標庫!$H$16*IF(ISNUMBER($K1123),P1123,0)+01_指標庫!$H$17*IF(ISNUMBER($AI1123),AT1123,0)+01_指標庫!$H$18*IF(ISNUMBER($AJ1123),AU1123,0)+01_指標庫!$H$19*IF(ISNUMBER($AK1123),AV1123,0)+01_指標庫!$H$20*IF(ISNUMBER($BB1123),BB1123,0)+01_指標庫!$H$21*IF(ISNUMBER($BC1123),BC1123,0))/AW1123,1))</f>
        <v>74.5</v>
      </c>
      <c r="AY1123" s="60"/>
      <c r="AZ1123" s="60"/>
      <c r="BA1123" s="58" t="n">
        <f aca="false">AVERAGE($E1119:$E1123)/AVERAGE($E1114:$E1123)-1</f>
        <v>-0.003877914671784</v>
      </c>
      <c r="BB1123" s="59" t="n">
        <f aca="false">IF(ISNUMBER($BA1123),IF(OR($S1123&lt;=-0.03,$BA1123&lt;-0.003),0,IF(OR($S1123&lt;=-0.02,$BA1123&lt;0.01),50,100)),"")</f>
        <v>0</v>
      </c>
      <c r="BC1123" s="0" t="str">
        <f aca="false">IF(OR(COUNT($AZ1123)=0,COUNT($AZ1122)=0),"",IF(OR($AY1123/$AZ1122-1&lt;=-0.03,$AZ1123/$AZ1122-1&lt;=-0.045,IF(COUNT($AZ1114:$AZ1123)=10,AVERAGE($AZ1119:$AZ1123)/AVERAGE($AZ1114:$AZ1123)-1&lt;-0.01,FALSE())),0,IF(OR($AZ1123/$AZ1122-1&lt;=-0.02,IF(COUNT($AZ1114:$AZ1123)=10,AVERAGE($AZ1119:$AZ1123)/AVERAGE($AZ1114:$AZ1123)-1&lt;0.005,FALSE())),50,100)))</f>
        <v/>
      </c>
    </row>
    <row r="1124" customFormat="false" ht="15" hidden="false" customHeight="true" outlineLevel="0" collapsed="false">
      <c r="A1124" s="47" t="n">
        <v>1120</v>
      </c>
      <c r="B1124" s="48" t="n">
        <v>44181</v>
      </c>
      <c r="C1124" s="47" t="n">
        <v>2020</v>
      </c>
      <c r="D1124" s="49" t="s">
        <v>238</v>
      </c>
      <c r="E1124" s="50" t="n">
        <v>12668.16</v>
      </c>
      <c r="F1124" s="51" t="n">
        <v>0.217966</v>
      </c>
      <c r="G1124" s="51" t="n">
        <v>0</v>
      </c>
      <c r="H1124" s="52" t="n">
        <v>0.9184</v>
      </c>
      <c r="I1124" s="53" t="n">
        <v>406</v>
      </c>
      <c r="J1124" s="47" t="s">
        <v>235</v>
      </c>
      <c r="K1124" s="54" t="n">
        <v>22.5</v>
      </c>
      <c r="L1124" s="55" t="n">
        <f aca="false">IF(COUNT(F1124)=0,50,IF(F1124&gt;=0,100,IF(F1124&gt;=-0.02,50,0)))</f>
        <v>100</v>
      </c>
      <c r="M1124" s="55" t="n">
        <f aca="false">IF(COUNT(G1124)=0,50,IF(G1124&gt;-0.06,100,IF(G1124&gt;-0.15,50,0)))</f>
        <v>100</v>
      </c>
      <c r="N1124" s="55" t="n">
        <f aca="false">IF(COUNT(H1124)=0,50,IF(H1124&gt;=0.6,100,IF(H1124&gt;=0.4,50,0)))</f>
        <v>100</v>
      </c>
      <c r="O1124" s="55" t="n">
        <f aca="false">IF(COUNT(I1124)=0,50,IF(J1124="proxy_vix",50,IF(I1124&lt;350,100,IF(I1124&lt;=450,50,0))))</f>
        <v>50</v>
      </c>
      <c r="P1124" s="55" t="n">
        <f aca="false">IF(COUNT(K1124)=0,50,IF(K1124&lt;20,100,IF(K1124&lt;=25,50,0)))</f>
        <v>50</v>
      </c>
      <c r="Q1124" s="54"/>
      <c r="R1124" s="47"/>
      <c r="S1124" s="51" t="n">
        <f aca="false">$E1124/$E1123-1</f>
        <v>0.0057351904426195</v>
      </c>
      <c r="T1124" s="56" t="n">
        <f aca="false">$K1124/$K1123-1</f>
        <v>-0.0170380078636959</v>
      </c>
      <c r="V1124" s="57"/>
      <c r="W1124" s="57"/>
      <c r="Y1124" s="1" t="str">
        <f aca="false">IF(AX1124&gt;=70,"EASY",IF(AX1124&gt;40,"UNCERTAIN","HARD"))</f>
        <v>EASY</v>
      </c>
      <c r="AA1124" s="58" t="n">
        <f aca="false">IF($A1124&lt;200,"",AVERAGE($E1075:$E1124)/AVERAGE($E925:$E1124)-1)</f>
        <v>0.149002659607709</v>
      </c>
      <c r="AB1124" s="59" t="n">
        <f aca="false">LOOKUP($B1124,07_L1政策步階!$A$4:$A$14,07_L1政策步階!$C$4:$C$14)</f>
        <v>1</v>
      </c>
      <c r="AC1124" s="57"/>
      <c r="AD1124" s="57"/>
      <c r="AE1124" s="57"/>
      <c r="AF1124" s="57"/>
      <c r="AG1124" s="57"/>
      <c r="AH1124" s="57"/>
      <c r="AI1124" s="57"/>
      <c r="AJ1124" s="57"/>
      <c r="AK1124" s="57"/>
      <c r="AL1124" s="59" t="n">
        <f aca="false">IF(ISNUMBER($AA1124),IF($AA1124&gt;=0.005,100,IF($AA1124&gt;=-0.015,50,0)),"")</f>
        <v>100</v>
      </c>
      <c r="AM1124" s="59" t="n">
        <f aca="false">IF(ISNUMBER($AB1124),IF($AB1124=1,100,IF($AB1124=0,50,0)),"")</f>
        <v>100</v>
      </c>
      <c r="AN1124" s="0" t="str">
        <f aca="false">IF(ISNUMBER($AC1124),IF($AC1124&gt;=0.001,100,IF($AC1124&gt;=-0.003,50,0)),"")</f>
        <v/>
      </c>
      <c r="AO1124" s="0" t="str">
        <f aca="false">IF(ISNUMBER($AD1124),IF($AD1124&gt;=0.04,100,IF($AD1124&gt;=0,50,0)),"")</f>
        <v/>
      </c>
      <c r="AP1124" s="0" t="str">
        <f aca="false">IF(ISNUMBER($AE1124),IF($AE1124&gt;=25,100,IF($AE1124&gt;=-75,50,0)),"")</f>
        <v/>
      </c>
      <c r="AQ1124" s="0" t="str">
        <f aca="false">IF(ISNUMBER($AF1124),IF($AF1124&gt;0,100,IF($AF1124&gt;=-50,50,0)),"")</f>
        <v/>
      </c>
      <c r="AR1124" s="0" t="str">
        <f aca="false">IF(ISNUMBER($AG1124),IF($AG1124=1,100,IF($AG1124=0,50,0)),"")</f>
        <v/>
      </c>
      <c r="AS1124" s="0" t="str">
        <f aca="false">IF(ISNUMBER($AH1124),IF($AH1124&lt;0,100,IF($AH1124&lt;=20,50,0)),"")</f>
        <v/>
      </c>
      <c r="AT1124" s="0" t="str">
        <f aca="false">IF(ISNUMBER($AI1124),IF($AI1124&lt;0.95,100,IF($AI1124&lt;=1,50,0)),"")</f>
        <v/>
      </c>
      <c r="AU1124" s="0" t="str">
        <f aca="false">IF(ISNUMBER($AJ1124),IF($AJ1124&lt;30,0,IF($AJ1124&lt;40,50,IF($AJ1124&lt;=90,100,50))),"")</f>
        <v/>
      </c>
      <c r="AV1124" s="0" t="str">
        <f aca="false">IF(ISNUMBER($AK1124),IF($AK1124&gt;-0.2,100,IF($AK1124&gt;=-0.4,50,0)),"")</f>
        <v/>
      </c>
      <c r="AW1124" s="59" t="n">
        <f aca="false">01_指標庫!$H$4*ISNUMBER($F1124)+01_指標庫!$H$5*ISNUMBER($AA1124)+01_指標庫!$H$6*ISNUMBER($G1124)+01_指標庫!$H$7*ISNUMBER($H1124)+01_指標庫!$H$8*ISNUMBER($AF1124)+01_指標庫!$H$9*ISNUMBER($AG1124)+01_指標庫!$H$10*ISNUMBER($AB1124)+01_指標庫!$H$11*ISNUMBER($AC1124)+01_指標庫!$H$12*ISNUMBER($AD1124)+01_指標庫!$H$13*ISNUMBER($AE1124)+01_指標庫!$H$14*ISNUMBER($I1124)+01_指標庫!$H$15*ISNUMBER($AH1124)+01_指標庫!$H$16*ISNUMBER($K1124)+01_指標庫!$H$17*ISNUMBER($AI1124)+01_指標庫!$H$18*ISNUMBER($AJ1124)+01_指標庫!$H$19*ISNUMBER($AK1124)+01_指標庫!$H$20*ISNUMBER($BB1124)+01_指標庫!$H$21*ISNUMBER($BC1124)</f>
        <v>51</v>
      </c>
      <c r="AX1124" s="59" t="n">
        <f aca="false">IF(AW1124=0,50,ROUND((01_指標庫!$H$4*IF(ISNUMBER($F1124),L1124,0)+01_指標庫!$H$5*IF(ISNUMBER($AA1124),AL1124,0)+01_指標庫!$H$6*IF(ISNUMBER($G1124),M1124,0)+01_指標庫!$H$7*IF(ISNUMBER($H1124),N1124,0)+01_指標庫!$H$8*IF(ISNUMBER($AF1124),AQ1124,0)+01_指標庫!$H$9*IF(ISNUMBER($AG1124),AR1124,0)+01_指標庫!$H$10*IF(ISNUMBER($AB1124),AM1124,0)+01_指標庫!$H$11*IF(ISNUMBER($AC1124),AN1124,0)+01_指標庫!$H$12*IF(ISNUMBER($AD1124),AO1124,0)+01_指標庫!$H$13*IF(ISNUMBER($AE1124),AP1124,0)+01_指標庫!$H$14*IF(ISNUMBER($I1124),O1124,0)+01_指標庫!$H$15*IF(ISNUMBER($AH1124),AS1124,0)+01_指標庫!$H$16*IF(ISNUMBER($K1124),P1124,0)+01_指標庫!$H$17*IF(ISNUMBER($AI1124),AT1124,0)+01_指標庫!$H$18*IF(ISNUMBER($AJ1124),AU1124,0)+01_指標庫!$H$19*IF(ISNUMBER($AK1124),AV1124,0)+01_指標庫!$H$20*IF(ISNUMBER($BB1124),BB1124,0)+01_指標庫!$H$21*IF(ISNUMBER($BC1124),BC1124,0))/AW1124,1))</f>
        <v>80.4</v>
      </c>
      <c r="AY1124" s="60"/>
      <c r="AZ1124" s="60"/>
      <c r="BA1124" s="58" t="n">
        <f aca="false">AVERAGE($E1120:$E1124)/AVERAGE($E1115:$E1124)-1</f>
        <v>-0.000711454286104307</v>
      </c>
      <c r="BB1124" s="59" t="n">
        <f aca="false">IF(ISNUMBER($BA1124),IF(OR($S1124&lt;=-0.03,$BA1124&lt;-0.003),0,IF(OR($S1124&lt;=-0.02,$BA1124&lt;0.01),50,100)),"")</f>
        <v>50</v>
      </c>
      <c r="BC1124" s="0" t="str">
        <f aca="false">IF(OR(COUNT($AZ1124)=0,COUNT($AZ1123)=0),"",IF(OR($AY1124/$AZ1123-1&lt;=-0.03,$AZ1124/$AZ1123-1&lt;=-0.045,IF(COUNT($AZ1115:$AZ1124)=10,AVERAGE($AZ1120:$AZ1124)/AVERAGE($AZ1115:$AZ1124)-1&lt;-0.01,FALSE())),0,IF(OR($AZ1124/$AZ1123-1&lt;=-0.02,IF(COUNT($AZ1115:$AZ1124)=10,AVERAGE($AZ1120:$AZ1124)/AVERAGE($AZ1115:$AZ1124)-1&lt;0.005,FALSE())),50,100)))</f>
        <v/>
      </c>
    </row>
    <row r="1125" customFormat="false" ht="15" hidden="false" customHeight="true" outlineLevel="0" collapsed="false">
      <c r="A1125" s="47" t="n">
        <v>1121</v>
      </c>
      <c r="B1125" s="48" t="n">
        <v>44182</v>
      </c>
      <c r="C1125" s="47" t="n">
        <v>2020</v>
      </c>
      <c r="D1125" s="49" t="s">
        <v>239</v>
      </c>
      <c r="E1125" s="50" t="n">
        <v>12752.06</v>
      </c>
      <c r="F1125" s="51" t="n">
        <v>0.223632</v>
      </c>
      <c r="G1125" s="51" t="n">
        <v>0</v>
      </c>
      <c r="H1125" s="52" t="n">
        <v>0.9184</v>
      </c>
      <c r="I1125" s="53" t="n">
        <v>405</v>
      </c>
      <c r="J1125" s="47" t="s">
        <v>235</v>
      </c>
      <c r="K1125" s="54" t="n">
        <v>21.93</v>
      </c>
      <c r="L1125" s="55" t="n">
        <f aca="false">IF(COUNT(F1125)=0,50,IF(F1125&gt;=0,100,IF(F1125&gt;=-0.02,50,0)))</f>
        <v>100</v>
      </c>
      <c r="M1125" s="55" t="n">
        <f aca="false">IF(COUNT(G1125)=0,50,IF(G1125&gt;-0.06,100,IF(G1125&gt;-0.15,50,0)))</f>
        <v>100</v>
      </c>
      <c r="N1125" s="55" t="n">
        <f aca="false">IF(COUNT(H1125)=0,50,IF(H1125&gt;=0.6,100,IF(H1125&gt;=0.4,50,0)))</f>
        <v>100</v>
      </c>
      <c r="O1125" s="55" t="n">
        <f aca="false">IF(COUNT(I1125)=0,50,IF(J1125="proxy_vix",50,IF(I1125&lt;350,100,IF(I1125&lt;=450,50,0))))</f>
        <v>50</v>
      </c>
      <c r="P1125" s="55" t="n">
        <f aca="false">IF(COUNT(K1125)=0,50,IF(K1125&lt;20,100,IF(K1125&lt;=25,50,0)))</f>
        <v>50</v>
      </c>
      <c r="Q1125" s="54"/>
      <c r="R1125" s="47"/>
      <c r="S1125" s="51" t="n">
        <f aca="false">$E1125/$E1124-1</f>
        <v>0.00662290340507221</v>
      </c>
      <c r="T1125" s="56" t="n">
        <f aca="false">$K1125/$K1124-1</f>
        <v>-0.0253333333333333</v>
      </c>
      <c r="V1125" s="57"/>
      <c r="W1125" s="57"/>
      <c r="Y1125" s="1" t="str">
        <f aca="false">IF(AX1125&gt;=70,"EASY",IF(AX1125&gt;40,"UNCERTAIN","HARD"))</f>
        <v>EASY</v>
      </c>
      <c r="AA1125" s="58" t="n">
        <f aca="false">IF($A1125&lt;200,"",AVERAGE($E1076:$E1125)/AVERAGE($E926:$E1125)-1)</f>
        <v>0.149149994442251</v>
      </c>
      <c r="AB1125" s="59" t="n">
        <f aca="false">LOOKUP($B1125,07_L1政策步階!$A$4:$A$14,07_L1政策步階!$C$4:$C$14)</f>
        <v>1</v>
      </c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9" t="n">
        <f aca="false">IF(ISNUMBER($AA1125),IF($AA1125&gt;=0.005,100,IF($AA1125&gt;=-0.015,50,0)),"")</f>
        <v>100</v>
      </c>
      <c r="AM1125" s="59" t="n">
        <f aca="false">IF(ISNUMBER($AB1125),IF($AB1125=1,100,IF($AB1125=0,50,0)),"")</f>
        <v>100</v>
      </c>
      <c r="AN1125" s="0" t="str">
        <f aca="false">IF(ISNUMBER($AC1125),IF($AC1125&gt;=0.001,100,IF($AC1125&gt;=-0.003,50,0)),"")</f>
        <v/>
      </c>
      <c r="AO1125" s="0" t="str">
        <f aca="false">IF(ISNUMBER($AD1125),IF($AD1125&gt;=0.04,100,IF($AD1125&gt;=0,50,0)),"")</f>
        <v/>
      </c>
      <c r="AP1125" s="0" t="str">
        <f aca="false">IF(ISNUMBER($AE1125),IF($AE1125&gt;=25,100,IF($AE1125&gt;=-75,50,0)),"")</f>
        <v/>
      </c>
      <c r="AQ1125" s="0" t="str">
        <f aca="false">IF(ISNUMBER($AF1125),IF($AF1125&gt;0,100,IF($AF1125&gt;=-50,50,0)),"")</f>
        <v/>
      </c>
      <c r="AR1125" s="0" t="str">
        <f aca="false">IF(ISNUMBER($AG1125),IF($AG1125=1,100,IF($AG1125=0,50,0)),"")</f>
        <v/>
      </c>
      <c r="AS1125" s="0" t="str">
        <f aca="false">IF(ISNUMBER($AH1125),IF($AH1125&lt;0,100,IF($AH1125&lt;=20,50,0)),"")</f>
        <v/>
      </c>
      <c r="AT1125" s="0" t="str">
        <f aca="false">IF(ISNUMBER($AI1125),IF($AI1125&lt;0.95,100,IF($AI1125&lt;=1,50,0)),"")</f>
        <v/>
      </c>
      <c r="AU1125" s="0" t="str">
        <f aca="false">IF(ISNUMBER($AJ1125),IF($AJ1125&lt;30,0,IF($AJ1125&lt;40,50,IF($AJ1125&lt;=90,100,50))),"")</f>
        <v/>
      </c>
      <c r="AV1125" s="0" t="str">
        <f aca="false">IF(ISNUMBER($AK1125),IF($AK1125&gt;-0.2,100,IF($AK1125&gt;=-0.4,50,0)),"")</f>
        <v/>
      </c>
      <c r="AW1125" s="59" t="n">
        <f aca="false">01_指標庫!$H$4*ISNUMBER($F1125)+01_指標庫!$H$5*ISNUMBER($AA1125)+01_指標庫!$H$6*ISNUMBER($G1125)+01_指標庫!$H$7*ISNUMBER($H1125)+01_指標庫!$H$8*ISNUMBER($AF1125)+01_指標庫!$H$9*ISNUMBER($AG1125)+01_指標庫!$H$10*ISNUMBER($AB1125)+01_指標庫!$H$11*ISNUMBER($AC1125)+01_指標庫!$H$12*ISNUMBER($AD1125)+01_指標庫!$H$13*ISNUMBER($AE1125)+01_指標庫!$H$14*ISNUMBER($I1125)+01_指標庫!$H$15*ISNUMBER($AH1125)+01_指標庫!$H$16*ISNUMBER($K1125)+01_指標庫!$H$17*ISNUMBER($AI1125)+01_指標庫!$H$18*ISNUMBER($AJ1125)+01_指標庫!$H$19*ISNUMBER($AK1125)+01_指標庫!$H$20*ISNUMBER($BB1125)+01_指標庫!$H$21*ISNUMBER($BC1125)</f>
        <v>51</v>
      </c>
      <c r="AX1125" s="59" t="n">
        <f aca="false">IF(AW1125=0,50,ROUND((01_指標庫!$H$4*IF(ISNUMBER($F1125),L1125,0)+01_指標庫!$H$5*IF(ISNUMBER($AA1125),AL1125,0)+01_指標庫!$H$6*IF(ISNUMBER($G1125),M1125,0)+01_指標庫!$H$7*IF(ISNUMBER($H1125),N1125,0)+01_指標庫!$H$8*IF(ISNUMBER($AF1125),AQ1125,0)+01_指標庫!$H$9*IF(ISNUMBER($AG1125),AR1125,0)+01_指標庫!$H$10*IF(ISNUMBER($AB1125),AM1125,0)+01_指標庫!$H$11*IF(ISNUMBER($AC1125),AN1125,0)+01_指標庫!$H$12*IF(ISNUMBER($AD1125),AO1125,0)+01_指標庫!$H$13*IF(ISNUMBER($AE1125),AP1125,0)+01_指標庫!$H$14*IF(ISNUMBER($I1125),O1125,0)+01_指標庫!$H$15*IF(ISNUMBER($AH1125),AS1125,0)+01_指標庫!$H$16*IF(ISNUMBER($K1125),P1125,0)+01_指標庫!$H$17*IF(ISNUMBER($AI1125),AT1125,0)+01_指標庫!$H$18*IF(ISNUMBER($AJ1125),AU1125,0)+01_指標庫!$H$19*IF(ISNUMBER($AK1125),AV1125,0)+01_指標庫!$H$20*IF(ISNUMBER($BB1125),BB1125,0)+01_指標庫!$H$21*IF(ISNUMBER($BC1125),BC1125,0))/AW1125,1))</f>
        <v>80.4</v>
      </c>
      <c r="AY1125" s="60"/>
      <c r="AZ1125" s="60"/>
      <c r="BA1125" s="58" t="n">
        <f aca="false">AVERAGE($E1121:$E1125)/AVERAGE($E1116:$E1125)-1</f>
        <v>0.00260574166014704</v>
      </c>
      <c r="BB1125" s="59" t="n">
        <f aca="false">IF(ISNUMBER($BA1125),IF(OR($S1125&lt;=-0.03,$BA1125&lt;-0.003),0,IF(OR($S1125&lt;=-0.02,$BA1125&lt;0.01),50,100)),"")</f>
        <v>50</v>
      </c>
      <c r="BC1125" s="0" t="str">
        <f aca="false">IF(OR(COUNT($AZ1125)=0,COUNT($AZ1124)=0),"",IF(OR($AY1125/$AZ1124-1&lt;=-0.03,$AZ1125/$AZ1124-1&lt;=-0.045,IF(COUNT($AZ1116:$AZ1125)=10,AVERAGE($AZ1121:$AZ1125)/AVERAGE($AZ1116:$AZ1125)-1&lt;-0.01,FALSE())),0,IF(OR($AZ1125/$AZ1124-1&lt;=-0.02,IF(COUNT($AZ1116:$AZ1125)=10,AVERAGE($AZ1121:$AZ1125)/AVERAGE($AZ1116:$AZ1125)-1&lt;0.005,FALSE())),50,100)))</f>
        <v/>
      </c>
    </row>
    <row r="1126" customFormat="false" ht="15" hidden="false" customHeight="true" outlineLevel="0" collapsed="false">
      <c r="A1126" s="47" t="n">
        <v>1122</v>
      </c>
      <c r="B1126" s="48" t="n">
        <v>44183</v>
      </c>
      <c r="C1126" s="47" t="n">
        <v>2020</v>
      </c>
      <c r="D1126" s="49" t="s">
        <v>234</v>
      </c>
      <c r="E1126" s="50" t="n">
        <v>12738.18</v>
      </c>
      <c r="F1126" s="51" t="n">
        <v>0.219837</v>
      </c>
      <c r="G1126" s="51" t="n">
        <v>-0.001088</v>
      </c>
      <c r="H1126" s="52" t="n">
        <v>0.9184</v>
      </c>
      <c r="I1126" s="53" t="n">
        <v>403</v>
      </c>
      <c r="J1126" s="47" t="s">
        <v>235</v>
      </c>
      <c r="K1126" s="54" t="n">
        <v>21.57</v>
      </c>
      <c r="L1126" s="55" t="n">
        <f aca="false">IF(COUNT(F1126)=0,50,IF(F1126&gt;=0,100,IF(F1126&gt;=-0.02,50,0)))</f>
        <v>100</v>
      </c>
      <c r="M1126" s="55" t="n">
        <f aca="false">IF(COUNT(G1126)=0,50,IF(G1126&gt;-0.06,100,IF(G1126&gt;-0.15,50,0)))</f>
        <v>100</v>
      </c>
      <c r="N1126" s="55" t="n">
        <f aca="false">IF(COUNT(H1126)=0,50,IF(H1126&gt;=0.6,100,IF(H1126&gt;=0.4,50,0)))</f>
        <v>100</v>
      </c>
      <c r="O1126" s="55" t="n">
        <f aca="false">IF(COUNT(I1126)=0,50,IF(J1126="proxy_vix",50,IF(I1126&lt;350,100,IF(I1126&lt;=450,50,0))))</f>
        <v>50</v>
      </c>
      <c r="P1126" s="55" t="n">
        <f aca="false">IF(COUNT(K1126)=0,50,IF(K1126&lt;20,100,IF(K1126&lt;=25,50,0)))</f>
        <v>50</v>
      </c>
      <c r="Q1126" s="54"/>
      <c r="R1126" s="47"/>
      <c r="S1126" s="51" t="n">
        <f aca="false">$E1126/$E1125-1</f>
        <v>-0.00108845159135063</v>
      </c>
      <c r="T1126" s="56" t="n">
        <f aca="false">$K1126/$K1125-1</f>
        <v>-0.0164158686730506</v>
      </c>
      <c r="V1126" s="57"/>
      <c r="W1126" s="57"/>
      <c r="Y1126" s="1" t="str">
        <f aca="false">IF(AX1126&gt;=70,"EASY",IF(AX1126&gt;40,"UNCERTAIN","HARD"))</f>
        <v>EASY</v>
      </c>
      <c r="AA1126" s="58" t="n">
        <f aca="false">IF($A1126&lt;200,"",AVERAGE($E1077:$E1126)/AVERAGE($E927:$E1126)-1)</f>
        <v>0.149108587157664</v>
      </c>
      <c r="AB1126" s="59" t="n">
        <f aca="false">LOOKUP($B1126,07_L1政策步階!$A$4:$A$14,07_L1政策步階!$C$4:$C$14)</f>
        <v>1</v>
      </c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9" t="n">
        <f aca="false">IF(ISNUMBER($AA1126),IF($AA1126&gt;=0.005,100,IF($AA1126&gt;=-0.015,50,0)),"")</f>
        <v>100</v>
      </c>
      <c r="AM1126" s="59" t="n">
        <f aca="false">IF(ISNUMBER($AB1126),IF($AB1126=1,100,IF($AB1126=0,50,0)),"")</f>
        <v>100</v>
      </c>
      <c r="AN1126" s="0" t="str">
        <f aca="false">IF(ISNUMBER($AC1126),IF($AC1126&gt;=0.001,100,IF($AC1126&gt;=-0.003,50,0)),"")</f>
        <v/>
      </c>
      <c r="AO1126" s="0" t="str">
        <f aca="false">IF(ISNUMBER($AD1126),IF($AD1126&gt;=0.04,100,IF($AD1126&gt;=0,50,0)),"")</f>
        <v/>
      </c>
      <c r="AP1126" s="0" t="str">
        <f aca="false">IF(ISNUMBER($AE1126),IF($AE1126&gt;=25,100,IF($AE1126&gt;=-75,50,0)),"")</f>
        <v/>
      </c>
      <c r="AQ1126" s="0" t="str">
        <f aca="false">IF(ISNUMBER($AF1126),IF($AF1126&gt;0,100,IF($AF1126&gt;=-50,50,0)),"")</f>
        <v/>
      </c>
      <c r="AR1126" s="0" t="str">
        <f aca="false">IF(ISNUMBER($AG1126),IF($AG1126=1,100,IF($AG1126=0,50,0)),"")</f>
        <v/>
      </c>
      <c r="AS1126" s="0" t="str">
        <f aca="false">IF(ISNUMBER($AH1126),IF($AH1126&lt;0,100,IF($AH1126&lt;=20,50,0)),"")</f>
        <v/>
      </c>
      <c r="AT1126" s="0" t="str">
        <f aca="false">IF(ISNUMBER($AI1126),IF($AI1126&lt;0.95,100,IF($AI1126&lt;=1,50,0)),"")</f>
        <v/>
      </c>
      <c r="AU1126" s="0" t="str">
        <f aca="false">IF(ISNUMBER($AJ1126),IF($AJ1126&lt;30,0,IF($AJ1126&lt;40,50,IF($AJ1126&lt;=90,100,50))),"")</f>
        <v/>
      </c>
      <c r="AV1126" s="0" t="str">
        <f aca="false">IF(ISNUMBER($AK1126),IF($AK1126&gt;-0.2,100,IF($AK1126&gt;=-0.4,50,0)),"")</f>
        <v/>
      </c>
      <c r="AW1126" s="59" t="n">
        <f aca="false">01_指標庫!$H$4*ISNUMBER($F1126)+01_指標庫!$H$5*ISNUMBER($AA1126)+01_指標庫!$H$6*ISNUMBER($G1126)+01_指標庫!$H$7*ISNUMBER($H1126)+01_指標庫!$H$8*ISNUMBER($AF1126)+01_指標庫!$H$9*ISNUMBER($AG1126)+01_指標庫!$H$10*ISNUMBER($AB1126)+01_指標庫!$H$11*ISNUMBER($AC1126)+01_指標庫!$H$12*ISNUMBER($AD1126)+01_指標庫!$H$13*ISNUMBER($AE1126)+01_指標庫!$H$14*ISNUMBER($I1126)+01_指標庫!$H$15*ISNUMBER($AH1126)+01_指標庫!$H$16*ISNUMBER($K1126)+01_指標庫!$H$17*ISNUMBER($AI1126)+01_指標庫!$H$18*ISNUMBER($AJ1126)+01_指標庫!$H$19*ISNUMBER($AK1126)+01_指標庫!$H$20*ISNUMBER($BB1126)+01_指標庫!$H$21*ISNUMBER($BC1126)</f>
        <v>51</v>
      </c>
      <c r="AX1126" s="59" t="n">
        <f aca="false">IF(AW1126=0,50,ROUND((01_指標庫!$H$4*IF(ISNUMBER($F1126),L1126,0)+01_指標庫!$H$5*IF(ISNUMBER($AA1126),AL1126,0)+01_指標庫!$H$6*IF(ISNUMBER($G1126),M1126,0)+01_指標庫!$H$7*IF(ISNUMBER($H1126),N1126,0)+01_指標庫!$H$8*IF(ISNUMBER($AF1126),AQ1126,0)+01_指標庫!$H$9*IF(ISNUMBER($AG1126),AR1126,0)+01_指標庫!$H$10*IF(ISNUMBER($AB1126),AM1126,0)+01_指標庫!$H$11*IF(ISNUMBER($AC1126),AN1126,0)+01_指標庫!$H$12*IF(ISNUMBER($AD1126),AO1126,0)+01_指標庫!$H$13*IF(ISNUMBER($AE1126),AP1126,0)+01_指標庫!$H$14*IF(ISNUMBER($I1126),O1126,0)+01_指標庫!$H$15*IF(ISNUMBER($AH1126),AS1126,0)+01_指標庫!$H$16*IF(ISNUMBER($K1126),P1126,0)+01_指標庫!$H$17*IF(ISNUMBER($AI1126),AT1126,0)+01_指標庫!$H$18*IF(ISNUMBER($AJ1126),AU1126,0)+01_指標庫!$H$19*IF(ISNUMBER($AK1126),AV1126,0)+01_指標庫!$H$20*IF(ISNUMBER($BB1126),BB1126,0)+01_指標庫!$H$21*IF(ISNUMBER($BC1126),BC1126,0))/AW1126,1))</f>
        <v>80.4</v>
      </c>
      <c r="AY1126" s="60"/>
      <c r="AZ1126" s="60"/>
      <c r="BA1126" s="58" t="n">
        <f aca="false">AVERAGE($E1122:$E1126)/AVERAGE($E1117:$E1126)-1</f>
        <v>0.00670870752893671</v>
      </c>
      <c r="BB1126" s="59" t="n">
        <f aca="false">IF(ISNUMBER($BA1126),IF(OR($S1126&lt;=-0.03,$BA1126&lt;-0.003),0,IF(OR($S1126&lt;=-0.02,$BA1126&lt;0.01),50,100)),"")</f>
        <v>50</v>
      </c>
      <c r="BC1126" s="0" t="str">
        <f aca="false">IF(OR(COUNT($AZ1126)=0,COUNT($AZ1125)=0),"",IF(OR($AY1126/$AZ1125-1&lt;=-0.03,$AZ1126/$AZ1125-1&lt;=-0.045,IF(COUNT($AZ1117:$AZ1126)=10,AVERAGE($AZ1122:$AZ1126)/AVERAGE($AZ1117:$AZ1126)-1&lt;-0.01,FALSE())),0,IF(OR($AZ1126/$AZ1125-1&lt;=-0.02,IF(COUNT($AZ1117:$AZ1126)=10,AVERAGE($AZ1122:$AZ1126)/AVERAGE($AZ1117:$AZ1126)-1&lt;0.005,FALSE())),50,100)))</f>
        <v/>
      </c>
    </row>
    <row r="1127" customFormat="false" ht="15" hidden="false" customHeight="true" outlineLevel="0" collapsed="false">
      <c r="A1127" s="47" t="n">
        <v>1123</v>
      </c>
      <c r="B1127" s="48" t="n">
        <v>44186</v>
      </c>
      <c r="C1127" s="47" t="n">
        <v>2020</v>
      </c>
      <c r="D1127" s="49" t="s">
        <v>236</v>
      </c>
      <c r="E1127" s="50" t="n">
        <v>12690.26</v>
      </c>
      <c r="F1127" s="51" t="n">
        <v>0.212495</v>
      </c>
      <c r="G1127" s="51" t="n">
        <v>-0.004846</v>
      </c>
      <c r="H1127" s="52" t="n">
        <v>0.898</v>
      </c>
      <c r="I1127" s="53" t="n">
        <v>418</v>
      </c>
      <c r="J1127" s="47" t="s">
        <v>235</v>
      </c>
      <c r="K1127" s="54" t="n">
        <v>25.16</v>
      </c>
      <c r="L1127" s="55" t="n">
        <f aca="false">IF(COUNT(F1127)=0,50,IF(F1127&gt;=0,100,IF(F1127&gt;=-0.02,50,0)))</f>
        <v>100</v>
      </c>
      <c r="M1127" s="55" t="n">
        <f aca="false">IF(COUNT(G1127)=0,50,IF(G1127&gt;-0.06,100,IF(G1127&gt;-0.15,50,0)))</f>
        <v>100</v>
      </c>
      <c r="N1127" s="55" t="n">
        <f aca="false">IF(COUNT(H1127)=0,50,IF(H1127&gt;=0.6,100,IF(H1127&gt;=0.4,50,0)))</f>
        <v>100</v>
      </c>
      <c r="O1127" s="55" t="n">
        <f aca="false">IF(COUNT(I1127)=0,50,IF(J1127="proxy_vix",50,IF(I1127&lt;350,100,IF(I1127&lt;=450,50,0))))</f>
        <v>50</v>
      </c>
      <c r="P1127" s="55" t="n">
        <f aca="false">IF(COUNT(K1127)=0,50,IF(K1127&lt;20,100,IF(K1127&lt;=25,50,0)))</f>
        <v>0</v>
      </c>
      <c r="Q1127" s="54"/>
      <c r="R1127" s="47"/>
      <c r="S1127" s="51" t="n">
        <f aca="false">$E1127/$E1126-1</f>
        <v>-0.00376191889265187</v>
      </c>
      <c r="T1127" s="56" t="n">
        <f aca="false">$K1127/$K1126-1</f>
        <v>0.166434863235976</v>
      </c>
      <c r="V1127" s="57"/>
      <c r="W1127" s="57"/>
      <c r="Y1127" s="1" t="str">
        <f aca="false">IF(AX1127&gt;=70,"EASY",IF(AX1127&gt;40,"UNCERTAIN","HARD"))</f>
        <v>EASY</v>
      </c>
      <c r="AA1127" s="58" t="n">
        <f aca="false">IF($A1127&lt;200,"",AVERAGE($E1078:$E1127)/AVERAGE($E928:$E1127)-1)</f>
        <v>0.148348190896513</v>
      </c>
      <c r="AB1127" s="59" t="n">
        <f aca="false">LOOKUP($B1127,07_L1政策步階!$A$4:$A$14,07_L1政策步階!$C$4:$C$14)</f>
        <v>1</v>
      </c>
      <c r="AC1127" s="57"/>
      <c r="AD1127" s="57"/>
      <c r="AE1127" s="57"/>
      <c r="AF1127" s="57"/>
      <c r="AG1127" s="57"/>
      <c r="AH1127" s="57"/>
      <c r="AI1127" s="57"/>
      <c r="AJ1127" s="57"/>
      <c r="AK1127" s="57"/>
      <c r="AL1127" s="59" t="n">
        <f aca="false">IF(ISNUMBER($AA1127),IF($AA1127&gt;=0.005,100,IF($AA1127&gt;=-0.015,50,0)),"")</f>
        <v>100</v>
      </c>
      <c r="AM1127" s="59" t="n">
        <f aca="false">IF(ISNUMBER($AB1127),IF($AB1127=1,100,IF($AB1127=0,50,0)),"")</f>
        <v>100</v>
      </c>
      <c r="AN1127" s="0" t="str">
        <f aca="false">IF(ISNUMBER($AC1127),IF($AC1127&gt;=0.001,100,IF($AC1127&gt;=-0.003,50,0)),"")</f>
        <v/>
      </c>
      <c r="AO1127" s="0" t="str">
        <f aca="false">IF(ISNUMBER($AD1127),IF($AD1127&gt;=0.04,100,IF($AD1127&gt;=0,50,0)),"")</f>
        <v/>
      </c>
      <c r="AP1127" s="0" t="str">
        <f aca="false">IF(ISNUMBER($AE1127),IF($AE1127&gt;=25,100,IF($AE1127&gt;=-75,50,0)),"")</f>
        <v/>
      </c>
      <c r="AQ1127" s="0" t="str">
        <f aca="false">IF(ISNUMBER($AF1127),IF($AF1127&gt;0,100,IF($AF1127&gt;=-50,50,0)),"")</f>
        <v/>
      </c>
      <c r="AR1127" s="0" t="str">
        <f aca="false">IF(ISNUMBER($AG1127),IF($AG1127=1,100,IF($AG1127=0,50,0)),"")</f>
        <v/>
      </c>
      <c r="AS1127" s="0" t="str">
        <f aca="false">IF(ISNUMBER($AH1127),IF($AH1127&lt;0,100,IF($AH1127&lt;=20,50,0)),"")</f>
        <v/>
      </c>
      <c r="AT1127" s="0" t="str">
        <f aca="false">IF(ISNUMBER($AI1127),IF($AI1127&lt;0.95,100,IF($AI1127&lt;=1,50,0)),"")</f>
        <v/>
      </c>
      <c r="AU1127" s="0" t="str">
        <f aca="false">IF(ISNUMBER($AJ1127),IF($AJ1127&lt;30,0,IF($AJ1127&lt;40,50,IF($AJ1127&lt;=90,100,50))),"")</f>
        <v/>
      </c>
      <c r="AV1127" s="0" t="str">
        <f aca="false">IF(ISNUMBER($AK1127),IF($AK1127&gt;-0.2,100,IF($AK1127&gt;=-0.4,50,0)),"")</f>
        <v/>
      </c>
      <c r="AW1127" s="59" t="n">
        <f aca="false">01_指標庫!$H$4*ISNUMBER($F1127)+01_指標庫!$H$5*ISNUMBER($AA1127)+01_指標庫!$H$6*ISNUMBER($G1127)+01_指標庫!$H$7*ISNUMBER($H1127)+01_指標庫!$H$8*ISNUMBER($AF1127)+01_指標庫!$H$9*ISNUMBER($AG1127)+01_指標庫!$H$10*ISNUMBER($AB1127)+01_指標庫!$H$11*ISNUMBER($AC1127)+01_指標庫!$H$12*ISNUMBER($AD1127)+01_指標庫!$H$13*ISNUMBER($AE1127)+01_指標庫!$H$14*ISNUMBER($I1127)+01_指標庫!$H$15*ISNUMBER($AH1127)+01_指標庫!$H$16*ISNUMBER($K1127)+01_指標庫!$H$17*ISNUMBER($AI1127)+01_指標庫!$H$18*ISNUMBER($AJ1127)+01_指標庫!$H$19*ISNUMBER($AK1127)+01_指標庫!$H$20*ISNUMBER($BB1127)+01_指標庫!$H$21*ISNUMBER($BC1127)</f>
        <v>51</v>
      </c>
      <c r="AX1127" s="59" t="n">
        <f aca="false">IF(AW1127=0,50,ROUND((01_指標庫!$H$4*IF(ISNUMBER($F1127),L1127,0)+01_指標庫!$H$5*IF(ISNUMBER($AA1127),AL1127,0)+01_指標庫!$H$6*IF(ISNUMBER($G1127),M1127,0)+01_指標庫!$H$7*IF(ISNUMBER($H1127),N1127,0)+01_指標庫!$H$8*IF(ISNUMBER($AF1127),AQ1127,0)+01_指標庫!$H$9*IF(ISNUMBER($AG1127),AR1127,0)+01_指標庫!$H$10*IF(ISNUMBER($AB1127),AM1127,0)+01_指標庫!$H$11*IF(ISNUMBER($AC1127),AN1127,0)+01_指標庫!$H$12*IF(ISNUMBER($AD1127),AO1127,0)+01_指標庫!$H$13*IF(ISNUMBER($AE1127),AP1127,0)+01_指標庫!$H$14*IF(ISNUMBER($I1127),O1127,0)+01_指標庫!$H$15*IF(ISNUMBER($AH1127),AS1127,0)+01_指標庫!$H$16*IF(ISNUMBER($K1127),P1127,0)+01_指標庫!$H$17*IF(ISNUMBER($AI1127),AT1127,0)+01_指標庫!$H$18*IF(ISNUMBER($AJ1127),AU1127,0)+01_指標庫!$H$19*IF(ISNUMBER($AK1127),AV1127,0)+01_指標庫!$H$20*IF(ISNUMBER($BB1127),BB1127,0)+01_指標庫!$H$21*IF(ISNUMBER($BC1127),BC1127,0))/AW1127,1))</f>
        <v>74.5</v>
      </c>
      <c r="AY1127" s="60"/>
      <c r="AZ1127" s="60"/>
      <c r="BA1127" s="58" t="n">
        <f aca="false">AVERAGE($E1123:$E1127)/AVERAGE($E1118:$E1127)-1</f>
        <v>0.00958640021068669</v>
      </c>
      <c r="BB1127" s="59" t="n">
        <f aca="false">IF(ISNUMBER($BA1127),IF(OR($S1127&lt;=-0.03,$BA1127&lt;-0.003),0,IF(OR($S1127&lt;=-0.02,$BA1127&lt;0.01),50,100)),"")</f>
        <v>50</v>
      </c>
      <c r="BC1127" s="0" t="str">
        <f aca="false">IF(OR(COUNT($AZ1127)=0,COUNT($AZ1126)=0),"",IF(OR($AY1127/$AZ1126-1&lt;=-0.03,$AZ1127/$AZ1126-1&lt;=-0.045,IF(COUNT($AZ1118:$AZ1127)=10,AVERAGE($AZ1123:$AZ1127)/AVERAGE($AZ1118:$AZ1127)-1&lt;-0.01,FALSE())),0,IF(OR($AZ1127/$AZ1126-1&lt;=-0.02,IF(COUNT($AZ1118:$AZ1127)=10,AVERAGE($AZ1123:$AZ1127)/AVERAGE($AZ1118:$AZ1127)-1&lt;0.005,FALSE())),50,100)))</f>
        <v/>
      </c>
    </row>
    <row r="1128" customFormat="false" ht="15" hidden="false" customHeight="true" outlineLevel="0" collapsed="false">
      <c r="A1128" s="47" t="n">
        <v>1124</v>
      </c>
      <c r="B1128" s="48" t="n">
        <v>44187</v>
      </c>
      <c r="C1128" s="47" t="n">
        <v>2020</v>
      </c>
      <c r="D1128" s="49" t="s">
        <v>237</v>
      </c>
      <c r="E1128" s="50" t="n">
        <v>12717.56</v>
      </c>
      <c r="F1128" s="51" t="n">
        <v>0.212586</v>
      </c>
      <c r="G1128" s="51" t="n">
        <v>-0.002705</v>
      </c>
      <c r="H1128" s="52" t="n">
        <v>0.898</v>
      </c>
      <c r="I1128" s="53" t="n">
        <v>412</v>
      </c>
      <c r="J1128" s="47" t="s">
        <v>235</v>
      </c>
      <c r="K1128" s="54" t="n">
        <v>24.23</v>
      </c>
      <c r="L1128" s="55" t="n">
        <f aca="false">IF(COUNT(F1128)=0,50,IF(F1128&gt;=0,100,IF(F1128&gt;=-0.02,50,0)))</f>
        <v>100</v>
      </c>
      <c r="M1128" s="55" t="n">
        <f aca="false">IF(COUNT(G1128)=0,50,IF(G1128&gt;-0.06,100,IF(G1128&gt;-0.15,50,0)))</f>
        <v>100</v>
      </c>
      <c r="N1128" s="55" t="n">
        <f aca="false">IF(COUNT(H1128)=0,50,IF(H1128&gt;=0.6,100,IF(H1128&gt;=0.4,50,0)))</f>
        <v>100</v>
      </c>
      <c r="O1128" s="55" t="n">
        <f aca="false">IF(COUNT(I1128)=0,50,IF(J1128="proxy_vix",50,IF(I1128&lt;350,100,IF(I1128&lt;=450,50,0))))</f>
        <v>50</v>
      </c>
      <c r="P1128" s="55" t="n">
        <f aca="false">IF(COUNT(K1128)=0,50,IF(K1128&lt;20,100,IF(K1128&lt;=25,50,0)))</f>
        <v>50</v>
      </c>
      <c r="Q1128" s="54"/>
      <c r="R1128" s="47"/>
      <c r="S1128" s="51" t="n">
        <f aca="false">$E1128/$E1127-1</f>
        <v>0.00215125616023615</v>
      </c>
      <c r="T1128" s="56" t="n">
        <f aca="false">$K1128/$K1127-1</f>
        <v>-0.0369634340222575</v>
      </c>
      <c r="V1128" s="57"/>
      <c r="W1128" s="57"/>
      <c r="Y1128" s="1" t="str">
        <f aca="false">IF(AX1128&gt;=70,"EASY",IF(AX1128&gt;40,"UNCERTAIN","HARD"))</f>
        <v>EASY</v>
      </c>
      <c r="AA1128" s="58" t="n">
        <f aca="false">IF($A1128&lt;200,"",AVERAGE($E1079:$E1128)/AVERAGE($E929:$E1128)-1)</f>
        <v>0.147169646387721</v>
      </c>
      <c r="AB1128" s="59" t="n">
        <f aca="false">LOOKUP($B1128,07_L1政策步階!$A$4:$A$14,07_L1政策步階!$C$4:$C$14)</f>
        <v>1</v>
      </c>
      <c r="AC1128" s="57"/>
      <c r="AD1128" s="57"/>
      <c r="AE1128" s="57"/>
      <c r="AF1128" s="57"/>
      <c r="AG1128" s="57"/>
      <c r="AH1128" s="57"/>
      <c r="AI1128" s="57"/>
      <c r="AJ1128" s="57"/>
      <c r="AK1128" s="57"/>
      <c r="AL1128" s="59" t="n">
        <f aca="false">IF(ISNUMBER($AA1128),IF($AA1128&gt;=0.005,100,IF($AA1128&gt;=-0.015,50,0)),"")</f>
        <v>100</v>
      </c>
      <c r="AM1128" s="59" t="n">
        <f aca="false">IF(ISNUMBER($AB1128),IF($AB1128=1,100,IF($AB1128=0,50,0)),"")</f>
        <v>100</v>
      </c>
      <c r="AN1128" s="0" t="str">
        <f aca="false">IF(ISNUMBER($AC1128),IF($AC1128&gt;=0.001,100,IF($AC1128&gt;=-0.003,50,0)),"")</f>
        <v/>
      </c>
      <c r="AO1128" s="0" t="str">
        <f aca="false">IF(ISNUMBER($AD1128),IF($AD1128&gt;=0.04,100,IF($AD1128&gt;=0,50,0)),"")</f>
        <v/>
      </c>
      <c r="AP1128" s="0" t="str">
        <f aca="false">IF(ISNUMBER($AE1128),IF($AE1128&gt;=25,100,IF($AE1128&gt;=-75,50,0)),"")</f>
        <v/>
      </c>
      <c r="AQ1128" s="0" t="str">
        <f aca="false">IF(ISNUMBER($AF1128),IF($AF1128&gt;0,100,IF($AF1128&gt;=-50,50,0)),"")</f>
        <v/>
      </c>
      <c r="AR1128" s="0" t="str">
        <f aca="false">IF(ISNUMBER($AG1128),IF($AG1128=1,100,IF($AG1128=0,50,0)),"")</f>
        <v/>
      </c>
      <c r="AS1128" s="0" t="str">
        <f aca="false">IF(ISNUMBER($AH1128),IF($AH1128&lt;0,100,IF($AH1128&lt;=20,50,0)),"")</f>
        <v/>
      </c>
      <c r="AT1128" s="0" t="str">
        <f aca="false">IF(ISNUMBER($AI1128),IF($AI1128&lt;0.95,100,IF($AI1128&lt;=1,50,0)),"")</f>
        <v/>
      </c>
      <c r="AU1128" s="0" t="str">
        <f aca="false">IF(ISNUMBER($AJ1128),IF($AJ1128&lt;30,0,IF($AJ1128&lt;40,50,IF($AJ1128&lt;=90,100,50))),"")</f>
        <v/>
      </c>
      <c r="AV1128" s="0" t="str">
        <f aca="false">IF(ISNUMBER($AK1128),IF($AK1128&gt;-0.2,100,IF($AK1128&gt;=-0.4,50,0)),"")</f>
        <v/>
      </c>
      <c r="AW1128" s="59" t="n">
        <f aca="false">01_指標庫!$H$4*ISNUMBER($F1128)+01_指標庫!$H$5*ISNUMBER($AA1128)+01_指標庫!$H$6*ISNUMBER($G1128)+01_指標庫!$H$7*ISNUMBER($H1128)+01_指標庫!$H$8*ISNUMBER($AF1128)+01_指標庫!$H$9*ISNUMBER($AG1128)+01_指標庫!$H$10*ISNUMBER($AB1128)+01_指標庫!$H$11*ISNUMBER($AC1128)+01_指標庫!$H$12*ISNUMBER($AD1128)+01_指標庫!$H$13*ISNUMBER($AE1128)+01_指標庫!$H$14*ISNUMBER($I1128)+01_指標庫!$H$15*ISNUMBER($AH1128)+01_指標庫!$H$16*ISNUMBER($K1128)+01_指標庫!$H$17*ISNUMBER($AI1128)+01_指標庫!$H$18*ISNUMBER($AJ1128)+01_指標庫!$H$19*ISNUMBER($AK1128)+01_指標庫!$H$20*ISNUMBER($BB1128)+01_指標庫!$H$21*ISNUMBER($BC1128)</f>
        <v>51</v>
      </c>
      <c r="AX1128" s="59" t="n">
        <f aca="false">IF(AW1128=0,50,ROUND((01_指標庫!$H$4*IF(ISNUMBER($F1128),L1128,0)+01_指標庫!$H$5*IF(ISNUMBER($AA1128),AL1128,0)+01_指標庫!$H$6*IF(ISNUMBER($G1128),M1128,0)+01_指標庫!$H$7*IF(ISNUMBER($H1128),N1128,0)+01_指標庫!$H$8*IF(ISNUMBER($AF1128),AQ1128,0)+01_指標庫!$H$9*IF(ISNUMBER($AG1128),AR1128,0)+01_指標庫!$H$10*IF(ISNUMBER($AB1128),AM1128,0)+01_指標庫!$H$11*IF(ISNUMBER($AC1128),AN1128,0)+01_指標庫!$H$12*IF(ISNUMBER($AD1128),AO1128,0)+01_指標庫!$H$13*IF(ISNUMBER($AE1128),AP1128,0)+01_指標庫!$H$14*IF(ISNUMBER($I1128),O1128,0)+01_指標庫!$H$15*IF(ISNUMBER($AH1128),AS1128,0)+01_指標庫!$H$16*IF(ISNUMBER($K1128),P1128,0)+01_指標庫!$H$17*IF(ISNUMBER($AI1128),AT1128,0)+01_指標庫!$H$18*IF(ISNUMBER($AJ1128),AU1128,0)+01_指標庫!$H$19*IF(ISNUMBER($AK1128),AV1128,0)+01_指標庫!$H$20*IF(ISNUMBER($BB1128),BB1128,0)+01_指標庫!$H$21*IF(ISNUMBER($BC1128),BC1128,0))/AW1128,1))</f>
        <v>86.3</v>
      </c>
      <c r="AY1128" s="60"/>
      <c r="AZ1128" s="60"/>
      <c r="BA1128" s="58" t="n">
        <f aca="false">AVERAGE($E1124:$E1128)/AVERAGE($E1119:$E1128)-1</f>
        <v>0.0108638143780195</v>
      </c>
      <c r="BB1128" s="59" t="n">
        <f aca="false">IF(ISNUMBER($BA1128),IF(OR($S1128&lt;=-0.03,$BA1128&lt;-0.003),0,IF(OR($S1128&lt;=-0.02,$BA1128&lt;0.01),50,100)),"")</f>
        <v>100</v>
      </c>
      <c r="BC1128" s="0" t="str">
        <f aca="false">IF(OR(COUNT($AZ1128)=0,COUNT($AZ1127)=0),"",IF(OR($AY1128/$AZ1127-1&lt;=-0.03,$AZ1128/$AZ1127-1&lt;=-0.045,IF(COUNT($AZ1119:$AZ1128)=10,AVERAGE($AZ1124:$AZ1128)/AVERAGE($AZ1119:$AZ1128)-1&lt;-0.01,FALSE())),0,IF(OR($AZ1128/$AZ1127-1&lt;=-0.02,IF(COUNT($AZ1119:$AZ1128)=10,AVERAGE($AZ1124:$AZ1128)/AVERAGE($AZ1119:$AZ1128)-1&lt;0.005,FALSE())),50,100)))</f>
        <v/>
      </c>
    </row>
    <row r="1129" customFormat="false" ht="15" hidden="false" customHeight="true" outlineLevel="0" collapsed="false">
      <c r="A1129" s="47" t="n">
        <v>1125</v>
      </c>
      <c r="B1129" s="48" t="n">
        <v>44188</v>
      </c>
      <c r="C1129" s="47" t="n">
        <v>2020</v>
      </c>
      <c r="D1129" s="49" t="s">
        <v>238</v>
      </c>
      <c r="E1129" s="50" t="n">
        <v>12653.14</v>
      </c>
      <c r="F1129" s="51" t="n">
        <v>0.203777</v>
      </c>
      <c r="G1129" s="51" t="n">
        <v>-0.007757</v>
      </c>
      <c r="H1129" s="52" t="n">
        <v>0.898</v>
      </c>
      <c r="I1129" s="53" t="n">
        <v>407</v>
      </c>
      <c r="J1129" s="47" t="s">
        <v>235</v>
      </c>
      <c r="K1129" s="54" t="n">
        <v>23.31</v>
      </c>
      <c r="L1129" s="55" t="n">
        <f aca="false">IF(COUNT(F1129)=0,50,IF(F1129&gt;=0,100,IF(F1129&gt;=-0.02,50,0)))</f>
        <v>100</v>
      </c>
      <c r="M1129" s="55" t="n">
        <f aca="false">IF(COUNT(G1129)=0,50,IF(G1129&gt;-0.06,100,IF(G1129&gt;-0.15,50,0)))</f>
        <v>100</v>
      </c>
      <c r="N1129" s="55" t="n">
        <f aca="false">IF(COUNT(H1129)=0,50,IF(H1129&gt;=0.6,100,IF(H1129&gt;=0.4,50,0)))</f>
        <v>100</v>
      </c>
      <c r="O1129" s="55" t="n">
        <f aca="false">IF(COUNT(I1129)=0,50,IF(J1129="proxy_vix",50,IF(I1129&lt;350,100,IF(I1129&lt;=450,50,0))))</f>
        <v>50</v>
      </c>
      <c r="P1129" s="55" t="n">
        <f aca="false">IF(COUNT(K1129)=0,50,IF(K1129&lt;20,100,IF(K1129&lt;=25,50,0)))</f>
        <v>50</v>
      </c>
      <c r="Q1129" s="54"/>
      <c r="R1129" s="47"/>
      <c r="S1129" s="51" t="n">
        <f aca="false">$E1129/$E1128-1</f>
        <v>-0.00506543708069784</v>
      </c>
      <c r="T1129" s="56" t="n">
        <f aca="false">$K1129/$K1128-1</f>
        <v>-0.0379694593479158</v>
      </c>
      <c r="V1129" s="57"/>
      <c r="W1129" s="57"/>
      <c r="Y1129" s="1" t="str">
        <f aca="false">IF(AX1129&gt;=70,"EASY",IF(AX1129&gt;40,"UNCERTAIN","HARD"))</f>
        <v>EASY</v>
      </c>
      <c r="AA1129" s="58" t="n">
        <f aca="false">IF($A1129&lt;200,"",AVERAGE($E1080:$E1129)/AVERAGE($E930:$E1129)-1)</f>
        <v>0.145718317686891</v>
      </c>
      <c r="AB1129" s="59" t="n">
        <f aca="false">LOOKUP($B1129,07_L1政策步階!$A$4:$A$14,07_L1政策步階!$C$4:$C$14)</f>
        <v>1</v>
      </c>
      <c r="AC1129" s="57"/>
      <c r="AD1129" s="57"/>
      <c r="AE1129" s="57"/>
      <c r="AF1129" s="57"/>
      <c r="AG1129" s="57"/>
      <c r="AH1129" s="57"/>
      <c r="AI1129" s="57"/>
      <c r="AJ1129" s="57"/>
      <c r="AK1129" s="57"/>
      <c r="AL1129" s="59" t="n">
        <f aca="false">IF(ISNUMBER($AA1129),IF($AA1129&gt;=0.005,100,IF($AA1129&gt;=-0.015,50,0)),"")</f>
        <v>100</v>
      </c>
      <c r="AM1129" s="59" t="n">
        <f aca="false">IF(ISNUMBER($AB1129),IF($AB1129=1,100,IF($AB1129=0,50,0)),"")</f>
        <v>100</v>
      </c>
      <c r="AN1129" s="0" t="str">
        <f aca="false">IF(ISNUMBER($AC1129),IF($AC1129&gt;=0.001,100,IF($AC1129&gt;=-0.003,50,0)),"")</f>
        <v/>
      </c>
      <c r="AO1129" s="0" t="str">
        <f aca="false">IF(ISNUMBER($AD1129),IF($AD1129&gt;=0.04,100,IF($AD1129&gt;=0,50,0)),"")</f>
        <v/>
      </c>
      <c r="AP1129" s="0" t="str">
        <f aca="false">IF(ISNUMBER($AE1129),IF($AE1129&gt;=25,100,IF($AE1129&gt;=-75,50,0)),"")</f>
        <v/>
      </c>
      <c r="AQ1129" s="0" t="str">
        <f aca="false">IF(ISNUMBER($AF1129),IF($AF1129&gt;0,100,IF($AF1129&gt;=-50,50,0)),"")</f>
        <v/>
      </c>
      <c r="AR1129" s="0" t="str">
        <f aca="false">IF(ISNUMBER($AG1129),IF($AG1129=1,100,IF($AG1129=0,50,0)),"")</f>
        <v/>
      </c>
      <c r="AS1129" s="0" t="str">
        <f aca="false">IF(ISNUMBER($AH1129),IF($AH1129&lt;0,100,IF($AH1129&lt;=20,50,0)),"")</f>
        <v/>
      </c>
      <c r="AT1129" s="0" t="str">
        <f aca="false">IF(ISNUMBER($AI1129),IF($AI1129&lt;0.95,100,IF($AI1129&lt;=1,50,0)),"")</f>
        <v/>
      </c>
      <c r="AU1129" s="0" t="str">
        <f aca="false">IF(ISNUMBER($AJ1129),IF($AJ1129&lt;30,0,IF($AJ1129&lt;40,50,IF($AJ1129&lt;=90,100,50))),"")</f>
        <v/>
      </c>
      <c r="AV1129" s="0" t="str">
        <f aca="false">IF(ISNUMBER($AK1129),IF($AK1129&gt;-0.2,100,IF($AK1129&gt;=-0.4,50,0)),"")</f>
        <v/>
      </c>
      <c r="AW1129" s="59" t="n">
        <f aca="false">01_指標庫!$H$4*ISNUMBER($F1129)+01_指標庫!$H$5*ISNUMBER($AA1129)+01_指標庫!$H$6*ISNUMBER($G1129)+01_指標庫!$H$7*ISNUMBER($H1129)+01_指標庫!$H$8*ISNUMBER($AF1129)+01_指標庫!$H$9*ISNUMBER($AG1129)+01_指標庫!$H$10*ISNUMBER($AB1129)+01_指標庫!$H$11*ISNUMBER($AC1129)+01_指標庫!$H$12*ISNUMBER($AD1129)+01_指標庫!$H$13*ISNUMBER($AE1129)+01_指標庫!$H$14*ISNUMBER($I1129)+01_指標庫!$H$15*ISNUMBER($AH1129)+01_指標庫!$H$16*ISNUMBER($K1129)+01_指標庫!$H$17*ISNUMBER($AI1129)+01_指標庫!$H$18*ISNUMBER($AJ1129)+01_指標庫!$H$19*ISNUMBER($AK1129)+01_指標庫!$H$20*ISNUMBER($BB1129)+01_指標庫!$H$21*ISNUMBER($BC1129)</f>
        <v>51</v>
      </c>
      <c r="AX1129" s="59" t="n">
        <f aca="false">IF(AW1129=0,50,ROUND((01_指標庫!$H$4*IF(ISNUMBER($F1129),L1129,0)+01_指標庫!$H$5*IF(ISNUMBER($AA1129),AL1129,0)+01_指標庫!$H$6*IF(ISNUMBER($G1129),M1129,0)+01_指標庫!$H$7*IF(ISNUMBER($H1129),N1129,0)+01_指標庫!$H$8*IF(ISNUMBER($AF1129),AQ1129,0)+01_指標庫!$H$9*IF(ISNUMBER($AG1129),AR1129,0)+01_指標庫!$H$10*IF(ISNUMBER($AB1129),AM1129,0)+01_指標庫!$H$11*IF(ISNUMBER($AC1129),AN1129,0)+01_指標庫!$H$12*IF(ISNUMBER($AD1129),AO1129,0)+01_指標庫!$H$13*IF(ISNUMBER($AE1129),AP1129,0)+01_指標庫!$H$14*IF(ISNUMBER($I1129),O1129,0)+01_指標庫!$H$15*IF(ISNUMBER($AH1129),AS1129,0)+01_指標庫!$H$16*IF(ISNUMBER($K1129),P1129,0)+01_指標庫!$H$17*IF(ISNUMBER($AI1129),AT1129,0)+01_指標庫!$H$18*IF(ISNUMBER($AJ1129),AU1129,0)+01_指標庫!$H$19*IF(ISNUMBER($AK1129),AV1129,0)+01_指標庫!$H$20*IF(ISNUMBER($BB1129),BB1129,0)+01_指標庫!$H$21*IF(ISNUMBER($BC1129),BC1129,0))/AW1129,1))</f>
        <v>80.4</v>
      </c>
      <c r="AY1129" s="60"/>
      <c r="AZ1129" s="60"/>
      <c r="BA1129" s="58" t="n">
        <f aca="false">AVERAGE($E1125:$E1129)/AVERAGE($E1120:$E1129)-1</f>
        <v>0.00831195107137672</v>
      </c>
      <c r="BB1129" s="59" t="n">
        <f aca="false">IF(ISNUMBER($BA1129),IF(OR($S1129&lt;=-0.03,$BA1129&lt;-0.003),0,IF(OR($S1129&lt;=-0.02,$BA1129&lt;0.01),50,100)),"")</f>
        <v>50</v>
      </c>
      <c r="BC1129" s="0" t="str">
        <f aca="false">IF(OR(COUNT($AZ1129)=0,COUNT($AZ1128)=0),"",IF(OR($AY1129/$AZ1128-1&lt;=-0.03,$AZ1129/$AZ1128-1&lt;=-0.045,IF(COUNT($AZ1120:$AZ1129)=10,AVERAGE($AZ1125:$AZ1129)/AVERAGE($AZ1120:$AZ1129)-1&lt;-0.01,FALSE())),0,IF(OR($AZ1129/$AZ1128-1&lt;=-0.02,IF(COUNT($AZ1120:$AZ1129)=10,AVERAGE($AZ1125:$AZ1129)/AVERAGE($AZ1120:$AZ1129)-1&lt;0.005,FALSE())),50,100)))</f>
        <v/>
      </c>
    </row>
    <row r="1130" customFormat="false" ht="15" hidden="false" customHeight="true" outlineLevel="0" collapsed="false">
      <c r="A1130" s="47" t="n">
        <v>1126</v>
      </c>
      <c r="B1130" s="48" t="n">
        <v>44189</v>
      </c>
      <c r="C1130" s="47" t="n">
        <v>2020</v>
      </c>
      <c r="D1130" s="49" t="s">
        <v>239</v>
      </c>
      <c r="E1130" s="50" t="n">
        <v>12711.01</v>
      </c>
      <c r="F1130" s="51" t="n">
        <v>0.206157</v>
      </c>
      <c r="G1130" s="51" t="n">
        <v>-0.003219</v>
      </c>
      <c r="H1130" s="52" t="n">
        <v>0.898</v>
      </c>
      <c r="I1130" s="53" t="n">
        <v>405</v>
      </c>
      <c r="J1130" s="47" t="s">
        <v>235</v>
      </c>
      <c r="K1130" s="54" t="n">
        <v>21.53</v>
      </c>
      <c r="L1130" s="55" t="n">
        <f aca="false">IF(COUNT(F1130)=0,50,IF(F1130&gt;=0,100,IF(F1130&gt;=-0.02,50,0)))</f>
        <v>100</v>
      </c>
      <c r="M1130" s="55" t="n">
        <f aca="false">IF(COUNT(G1130)=0,50,IF(G1130&gt;-0.06,100,IF(G1130&gt;-0.15,50,0)))</f>
        <v>100</v>
      </c>
      <c r="N1130" s="55" t="n">
        <f aca="false">IF(COUNT(H1130)=0,50,IF(H1130&gt;=0.6,100,IF(H1130&gt;=0.4,50,0)))</f>
        <v>100</v>
      </c>
      <c r="O1130" s="55" t="n">
        <f aca="false">IF(COUNT(I1130)=0,50,IF(J1130="proxy_vix",50,IF(I1130&lt;350,100,IF(I1130&lt;=450,50,0))))</f>
        <v>50</v>
      </c>
      <c r="P1130" s="55" t="n">
        <f aca="false">IF(COUNT(K1130)=0,50,IF(K1130&lt;20,100,IF(K1130&lt;=25,50,0)))</f>
        <v>50</v>
      </c>
      <c r="Q1130" s="54"/>
      <c r="R1130" s="47"/>
      <c r="S1130" s="51" t="n">
        <f aca="false">$E1130/$E1129-1</f>
        <v>0.00457356830004252</v>
      </c>
      <c r="T1130" s="56" t="n">
        <f aca="false">$K1130/$K1129-1</f>
        <v>-0.0763620763620763</v>
      </c>
      <c r="V1130" s="57"/>
      <c r="W1130" s="57"/>
      <c r="Y1130" s="1" t="str">
        <f aca="false">IF(AX1130&gt;=70,"EASY",IF(AX1130&gt;40,"UNCERTAIN","HARD"))</f>
        <v>EASY</v>
      </c>
      <c r="AA1130" s="58" t="n">
        <f aca="false">IF($A1130&lt;200,"",AVERAGE($E1081:$E1130)/AVERAGE($E931:$E1130)-1)</f>
        <v>0.144134334576387</v>
      </c>
      <c r="AB1130" s="59" t="n">
        <f aca="false">LOOKUP($B1130,07_L1政策步階!$A$4:$A$14,07_L1政策步階!$C$4:$C$14)</f>
        <v>1</v>
      </c>
      <c r="AC1130" s="57"/>
      <c r="AD1130" s="57"/>
      <c r="AE1130" s="57"/>
      <c r="AF1130" s="57"/>
      <c r="AG1130" s="57"/>
      <c r="AH1130" s="57"/>
      <c r="AI1130" s="57"/>
      <c r="AJ1130" s="57"/>
      <c r="AK1130" s="57"/>
      <c r="AL1130" s="59" t="n">
        <f aca="false">IF(ISNUMBER($AA1130),IF($AA1130&gt;=0.005,100,IF($AA1130&gt;=-0.015,50,0)),"")</f>
        <v>100</v>
      </c>
      <c r="AM1130" s="59" t="n">
        <f aca="false">IF(ISNUMBER($AB1130),IF($AB1130=1,100,IF($AB1130=0,50,0)),"")</f>
        <v>100</v>
      </c>
      <c r="AN1130" s="0" t="str">
        <f aca="false">IF(ISNUMBER($AC1130),IF($AC1130&gt;=0.001,100,IF($AC1130&gt;=-0.003,50,0)),"")</f>
        <v/>
      </c>
      <c r="AO1130" s="0" t="str">
        <f aca="false">IF(ISNUMBER($AD1130),IF($AD1130&gt;=0.04,100,IF($AD1130&gt;=0,50,0)),"")</f>
        <v/>
      </c>
      <c r="AP1130" s="0" t="str">
        <f aca="false">IF(ISNUMBER($AE1130),IF($AE1130&gt;=25,100,IF($AE1130&gt;=-75,50,0)),"")</f>
        <v/>
      </c>
      <c r="AQ1130" s="0" t="str">
        <f aca="false">IF(ISNUMBER($AF1130),IF($AF1130&gt;0,100,IF($AF1130&gt;=-50,50,0)),"")</f>
        <v/>
      </c>
      <c r="AR1130" s="0" t="str">
        <f aca="false">IF(ISNUMBER($AG1130),IF($AG1130=1,100,IF($AG1130=0,50,0)),"")</f>
        <v/>
      </c>
      <c r="AS1130" s="0" t="str">
        <f aca="false">IF(ISNUMBER($AH1130),IF($AH1130&lt;0,100,IF($AH1130&lt;=20,50,0)),"")</f>
        <v/>
      </c>
      <c r="AT1130" s="0" t="str">
        <f aca="false">IF(ISNUMBER($AI1130),IF($AI1130&lt;0.95,100,IF($AI1130&lt;=1,50,0)),"")</f>
        <v/>
      </c>
      <c r="AU1130" s="0" t="str">
        <f aca="false">IF(ISNUMBER($AJ1130),IF($AJ1130&lt;30,0,IF($AJ1130&lt;40,50,IF($AJ1130&lt;=90,100,50))),"")</f>
        <v/>
      </c>
      <c r="AV1130" s="0" t="str">
        <f aca="false">IF(ISNUMBER($AK1130),IF($AK1130&gt;-0.2,100,IF($AK1130&gt;=-0.4,50,0)),"")</f>
        <v/>
      </c>
      <c r="AW1130" s="59" t="n">
        <f aca="false">01_指標庫!$H$4*ISNUMBER($F1130)+01_指標庫!$H$5*ISNUMBER($AA1130)+01_指標庫!$H$6*ISNUMBER($G1130)+01_指標庫!$H$7*ISNUMBER($H1130)+01_指標庫!$H$8*ISNUMBER($AF1130)+01_指標庫!$H$9*ISNUMBER($AG1130)+01_指標庫!$H$10*ISNUMBER($AB1130)+01_指標庫!$H$11*ISNUMBER($AC1130)+01_指標庫!$H$12*ISNUMBER($AD1130)+01_指標庫!$H$13*ISNUMBER($AE1130)+01_指標庫!$H$14*ISNUMBER($I1130)+01_指標庫!$H$15*ISNUMBER($AH1130)+01_指標庫!$H$16*ISNUMBER($K1130)+01_指標庫!$H$17*ISNUMBER($AI1130)+01_指標庫!$H$18*ISNUMBER($AJ1130)+01_指標庫!$H$19*ISNUMBER($AK1130)+01_指標庫!$H$20*ISNUMBER($BB1130)+01_指標庫!$H$21*ISNUMBER($BC1130)</f>
        <v>51</v>
      </c>
      <c r="AX1130" s="59" t="n">
        <f aca="false">IF(AW1130=0,50,ROUND((01_指標庫!$H$4*IF(ISNUMBER($F1130),L1130,0)+01_指標庫!$H$5*IF(ISNUMBER($AA1130),AL1130,0)+01_指標庫!$H$6*IF(ISNUMBER($G1130),M1130,0)+01_指標庫!$H$7*IF(ISNUMBER($H1130),N1130,0)+01_指標庫!$H$8*IF(ISNUMBER($AF1130),AQ1130,0)+01_指標庫!$H$9*IF(ISNUMBER($AG1130),AR1130,0)+01_指標庫!$H$10*IF(ISNUMBER($AB1130),AM1130,0)+01_指標庫!$H$11*IF(ISNUMBER($AC1130),AN1130,0)+01_指標庫!$H$12*IF(ISNUMBER($AD1130),AO1130,0)+01_指標庫!$H$13*IF(ISNUMBER($AE1130),AP1130,0)+01_指標庫!$H$14*IF(ISNUMBER($I1130),O1130,0)+01_指標庫!$H$15*IF(ISNUMBER($AH1130),AS1130,0)+01_指標庫!$H$16*IF(ISNUMBER($K1130),P1130,0)+01_指標庫!$H$17*IF(ISNUMBER($AI1130),AT1130,0)+01_指標庫!$H$18*IF(ISNUMBER($AJ1130),AU1130,0)+01_指標庫!$H$19*IF(ISNUMBER($AK1130),AV1130,0)+01_指標庫!$H$20*IF(ISNUMBER($BB1130),BB1130,0)+01_指標庫!$H$21*IF(ISNUMBER($BC1130),BC1130,0))/AW1130,1))</f>
        <v>80.4</v>
      </c>
      <c r="AY1130" s="60"/>
      <c r="AZ1130" s="60"/>
      <c r="BA1130" s="58" t="n">
        <f aca="false">AVERAGE($E1126:$E1130)/AVERAGE($E1121:$E1130)-1</f>
        <v>0.0051944419890142</v>
      </c>
      <c r="BB1130" s="59" t="n">
        <f aca="false">IF(ISNUMBER($BA1130),IF(OR($S1130&lt;=-0.03,$BA1130&lt;-0.003),0,IF(OR($S1130&lt;=-0.02,$BA1130&lt;0.01),50,100)),"")</f>
        <v>50</v>
      </c>
      <c r="BC1130" s="0" t="str">
        <f aca="false">IF(OR(COUNT($AZ1130)=0,COUNT($AZ1129)=0),"",IF(OR($AY1130/$AZ1129-1&lt;=-0.03,$AZ1130/$AZ1129-1&lt;=-0.045,IF(COUNT($AZ1121:$AZ1130)=10,AVERAGE($AZ1126:$AZ1130)/AVERAGE($AZ1121:$AZ1130)-1&lt;-0.01,FALSE())),0,IF(OR($AZ1130/$AZ1129-1&lt;=-0.02,IF(COUNT($AZ1121:$AZ1130)=10,AVERAGE($AZ1126:$AZ1130)/AVERAGE($AZ1121:$AZ1130)-1&lt;0.005,FALSE())),50,100)))</f>
        <v/>
      </c>
    </row>
    <row r="1131" customFormat="false" ht="15" hidden="false" customHeight="true" outlineLevel="0" collapsed="false">
      <c r="A1131" s="47" t="n">
        <v>1127</v>
      </c>
      <c r="B1131" s="48" t="n">
        <v>44193</v>
      </c>
      <c r="C1131" s="47" t="n">
        <v>2020</v>
      </c>
      <c r="D1131" s="49" t="s">
        <v>236</v>
      </c>
      <c r="E1131" s="50" t="n">
        <v>12838.86</v>
      </c>
      <c r="F1131" s="51" t="n">
        <v>0.215496</v>
      </c>
      <c r="G1131" s="51" t="n">
        <v>0</v>
      </c>
      <c r="H1131" s="52" t="n">
        <v>0.898</v>
      </c>
      <c r="I1131" s="53" t="n">
        <v>389</v>
      </c>
      <c r="J1131" s="47" t="s">
        <v>235</v>
      </c>
      <c r="K1131" s="54" t="n">
        <v>21.7</v>
      </c>
      <c r="L1131" s="55" t="n">
        <f aca="false">IF(COUNT(F1131)=0,50,IF(F1131&gt;=0,100,IF(F1131&gt;=-0.02,50,0)))</f>
        <v>100</v>
      </c>
      <c r="M1131" s="55" t="n">
        <f aca="false">IF(COUNT(G1131)=0,50,IF(G1131&gt;-0.06,100,IF(G1131&gt;-0.15,50,0)))</f>
        <v>100</v>
      </c>
      <c r="N1131" s="55" t="n">
        <f aca="false">IF(COUNT(H1131)=0,50,IF(H1131&gt;=0.6,100,IF(H1131&gt;=0.4,50,0)))</f>
        <v>100</v>
      </c>
      <c r="O1131" s="55" t="n">
        <f aca="false">IF(COUNT(I1131)=0,50,IF(J1131="proxy_vix",50,IF(I1131&lt;350,100,IF(I1131&lt;=450,50,0))))</f>
        <v>50</v>
      </c>
      <c r="P1131" s="55" t="n">
        <f aca="false">IF(COUNT(K1131)=0,50,IF(K1131&lt;20,100,IF(K1131&lt;=25,50,0)))</f>
        <v>50</v>
      </c>
      <c r="Q1131" s="54"/>
      <c r="R1131" s="47"/>
      <c r="S1131" s="51" t="n">
        <f aca="false">$E1131/$E1130-1</f>
        <v>0.0100582093791131</v>
      </c>
      <c r="T1131" s="56" t="n">
        <f aca="false">$K1131/$K1130-1</f>
        <v>0.00789595912679975</v>
      </c>
      <c r="V1131" s="57"/>
      <c r="W1131" s="57"/>
      <c r="Y1131" s="1" t="str">
        <f aca="false">IF(AX1131&gt;=70,"EASY",IF(AX1131&gt;40,"UNCERTAIN","HARD"))</f>
        <v>EASY</v>
      </c>
      <c r="AA1131" s="58" t="n">
        <f aca="false">IF($A1131&lt;200,"",AVERAGE($E1082:$E1131)/AVERAGE($E932:$E1131)-1)</f>
        <v>0.143291473736495</v>
      </c>
      <c r="AB1131" s="59" t="n">
        <f aca="false">LOOKUP($B1131,07_L1政策步階!$A$4:$A$14,07_L1政策步階!$C$4:$C$14)</f>
        <v>1</v>
      </c>
      <c r="AC1131" s="57"/>
      <c r="AD1131" s="57"/>
      <c r="AE1131" s="57"/>
      <c r="AF1131" s="57"/>
      <c r="AG1131" s="57"/>
      <c r="AH1131" s="57"/>
      <c r="AI1131" s="57"/>
      <c r="AJ1131" s="57"/>
      <c r="AK1131" s="57"/>
      <c r="AL1131" s="59" t="n">
        <f aca="false">IF(ISNUMBER($AA1131),IF($AA1131&gt;=0.005,100,IF($AA1131&gt;=-0.015,50,0)),"")</f>
        <v>100</v>
      </c>
      <c r="AM1131" s="59" t="n">
        <f aca="false">IF(ISNUMBER($AB1131),IF($AB1131=1,100,IF($AB1131=0,50,0)),"")</f>
        <v>100</v>
      </c>
      <c r="AN1131" s="0" t="str">
        <f aca="false">IF(ISNUMBER($AC1131),IF($AC1131&gt;=0.001,100,IF($AC1131&gt;=-0.003,50,0)),"")</f>
        <v/>
      </c>
      <c r="AO1131" s="0" t="str">
        <f aca="false">IF(ISNUMBER($AD1131),IF($AD1131&gt;=0.04,100,IF($AD1131&gt;=0,50,0)),"")</f>
        <v/>
      </c>
      <c r="AP1131" s="0" t="str">
        <f aca="false">IF(ISNUMBER($AE1131),IF($AE1131&gt;=25,100,IF($AE1131&gt;=-75,50,0)),"")</f>
        <v/>
      </c>
      <c r="AQ1131" s="0" t="str">
        <f aca="false">IF(ISNUMBER($AF1131),IF($AF1131&gt;0,100,IF($AF1131&gt;=-50,50,0)),"")</f>
        <v/>
      </c>
      <c r="AR1131" s="0" t="str">
        <f aca="false">IF(ISNUMBER($AG1131),IF($AG1131=1,100,IF($AG1131=0,50,0)),"")</f>
        <v/>
      </c>
      <c r="AS1131" s="0" t="str">
        <f aca="false">IF(ISNUMBER($AH1131),IF($AH1131&lt;0,100,IF($AH1131&lt;=20,50,0)),"")</f>
        <v/>
      </c>
      <c r="AT1131" s="0" t="str">
        <f aca="false">IF(ISNUMBER($AI1131),IF($AI1131&lt;0.95,100,IF($AI1131&lt;=1,50,0)),"")</f>
        <v/>
      </c>
      <c r="AU1131" s="0" t="str">
        <f aca="false">IF(ISNUMBER($AJ1131),IF($AJ1131&lt;30,0,IF($AJ1131&lt;40,50,IF($AJ1131&lt;=90,100,50))),"")</f>
        <v/>
      </c>
      <c r="AV1131" s="0" t="str">
        <f aca="false">IF(ISNUMBER($AK1131),IF($AK1131&gt;-0.2,100,IF($AK1131&gt;=-0.4,50,0)),"")</f>
        <v/>
      </c>
      <c r="AW1131" s="59" t="n">
        <f aca="false">01_指標庫!$H$4*ISNUMBER($F1131)+01_指標庫!$H$5*ISNUMBER($AA1131)+01_指標庫!$H$6*ISNUMBER($G1131)+01_指標庫!$H$7*ISNUMBER($H1131)+01_指標庫!$H$8*ISNUMBER($AF1131)+01_指標庫!$H$9*ISNUMBER($AG1131)+01_指標庫!$H$10*ISNUMBER($AB1131)+01_指標庫!$H$11*ISNUMBER($AC1131)+01_指標庫!$H$12*ISNUMBER($AD1131)+01_指標庫!$H$13*ISNUMBER($AE1131)+01_指標庫!$H$14*ISNUMBER($I1131)+01_指標庫!$H$15*ISNUMBER($AH1131)+01_指標庫!$H$16*ISNUMBER($K1131)+01_指標庫!$H$17*ISNUMBER($AI1131)+01_指標庫!$H$18*ISNUMBER($AJ1131)+01_指標庫!$H$19*ISNUMBER($AK1131)+01_指標庫!$H$20*ISNUMBER($BB1131)+01_指標庫!$H$21*ISNUMBER($BC1131)</f>
        <v>51</v>
      </c>
      <c r="AX1131" s="59" t="n">
        <f aca="false">IF(AW1131=0,50,ROUND((01_指標庫!$H$4*IF(ISNUMBER($F1131),L1131,0)+01_指標庫!$H$5*IF(ISNUMBER($AA1131),AL1131,0)+01_指標庫!$H$6*IF(ISNUMBER($G1131),M1131,0)+01_指標庫!$H$7*IF(ISNUMBER($H1131),N1131,0)+01_指標庫!$H$8*IF(ISNUMBER($AF1131),AQ1131,0)+01_指標庫!$H$9*IF(ISNUMBER($AG1131),AR1131,0)+01_指標庫!$H$10*IF(ISNUMBER($AB1131),AM1131,0)+01_指標庫!$H$11*IF(ISNUMBER($AC1131),AN1131,0)+01_指標庫!$H$12*IF(ISNUMBER($AD1131),AO1131,0)+01_指標庫!$H$13*IF(ISNUMBER($AE1131),AP1131,0)+01_指標庫!$H$14*IF(ISNUMBER($I1131),O1131,0)+01_指標庫!$H$15*IF(ISNUMBER($AH1131),AS1131,0)+01_指標庫!$H$16*IF(ISNUMBER($K1131),P1131,0)+01_指標庫!$H$17*IF(ISNUMBER($AI1131),AT1131,0)+01_指標庫!$H$18*IF(ISNUMBER($AJ1131),AU1131,0)+01_指標庫!$H$19*IF(ISNUMBER($AK1131),AV1131,0)+01_指標庫!$H$20*IF(ISNUMBER($BB1131),BB1131,0)+01_指標庫!$H$21*IF(ISNUMBER($BC1131),BC1131,0))/AW1131,1))</f>
        <v>80.4</v>
      </c>
      <c r="AY1131" s="60"/>
      <c r="AZ1131" s="60"/>
      <c r="BA1131" s="58" t="n">
        <f aca="false">AVERAGE($E1127:$E1131)/AVERAGE($E1122:$E1131)-1</f>
        <v>0.00310895062390326</v>
      </c>
      <c r="BB1131" s="59" t="n">
        <f aca="false">IF(ISNUMBER($BA1131),IF(OR($S1131&lt;=-0.03,$BA1131&lt;-0.003),0,IF(OR($S1131&lt;=-0.02,$BA1131&lt;0.01),50,100)),"")</f>
        <v>50</v>
      </c>
      <c r="BC1131" s="0" t="str">
        <f aca="false">IF(OR(COUNT($AZ1131)=0,COUNT($AZ1130)=0),"",IF(OR($AY1131/$AZ1130-1&lt;=-0.03,$AZ1131/$AZ1130-1&lt;=-0.045,IF(COUNT($AZ1122:$AZ1131)=10,AVERAGE($AZ1127:$AZ1131)/AVERAGE($AZ1122:$AZ1131)-1&lt;-0.01,FALSE())),0,IF(OR($AZ1131/$AZ1130-1&lt;=-0.02,IF(COUNT($AZ1122:$AZ1131)=10,AVERAGE($AZ1127:$AZ1131)/AVERAGE($AZ1122:$AZ1131)-1&lt;0.005,FALSE())),50,100)))</f>
        <v/>
      </c>
    </row>
    <row r="1132" customFormat="false" ht="15" hidden="false" customHeight="true" outlineLevel="0" collapsed="false">
      <c r="A1132" s="47" t="n">
        <v>1128</v>
      </c>
      <c r="B1132" s="48" t="n">
        <v>44194</v>
      </c>
      <c r="C1132" s="47" t="n">
        <v>2020</v>
      </c>
      <c r="D1132" s="49" t="s">
        <v>237</v>
      </c>
      <c r="E1132" s="50" t="n">
        <v>12843.49</v>
      </c>
      <c r="F1132" s="51" t="n">
        <v>0.212592</v>
      </c>
      <c r="G1132" s="51" t="n">
        <v>0</v>
      </c>
      <c r="H1132" s="52" t="n">
        <v>0.898</v>
      </c>
      <c r="I1132" s="53" t="n">
        <v>385</v>
      </c>
      <c r="J1132" s="47" t="s">
        <v>235</v>
      </c>
      <c r="K1132" s="54" t="n">
        <v>23.08</v>
      </c>
      <c r="L1132" s="55" t="n">
        <f aca="false">IF(COUNT(F1132)=0,50,IF(F1132&gt;=0,100,IF(F1132&gt;=-0.02,50,0)))</f>
        <v>100</v>
      </c>
      <c r="M1132" s="55" t="n">
        <f aca="false">IF(COUNT(G1132)=0,50,IF(G1132&gt;-0.06,100,IF(G1132&gt;-0.15,50,0)))</f>
        <v>100</v>
      </c>
      <c r="N1132" s="55" t="n">
        <f aca="false">IF(COUNT(H1132)=0,50,IF(H1132&gt;=0.6,100,IF(H1132&gt;=0.4,50,0)))</f>
        <v>100</v>
      </c>
      <c r="O1132" s="55" t="n">
        <f aca="false">IF(COUNT(I1132)=0,50,IF(J1132="proxy_vix",50,IF(I1132&lt;350,100,IF(I1132&lt;=450,50,0))))</f>
        <v>50</v>
      </c>
      <c r="P1132" s="55" t="n">
        <f aca="false">IF(COUNT(K1132)=0,50,IF(K1132&lt;20,100,IF(K1132&lt;=25,50,0)))</f>
        <v>50</v>
      </c>
      <c r="Q1132" s="54"/>
      <c r="R1132" s="47"/>
      <c r="S1132" s="51" t="n">
        <f aca="false">$E1132/$E1131-1</f>
        <v>0.000360623918322922</v>
      </c>
      <c r="T1132" s="56" t="n">
        <f aca="false">$K1132/$K1131-1</f>
        <v>0.0635944700460829</v>
      </c>
      <c r="V1132" s="57"/>
      <c r="W1132" s="57"/>
      <c r="Y1132" s="1" t="str">
        <f aca="false">IF(AX1132&gt;=70,"EASY",IF(AX1132&gt;40,"UNCERTAIN","HARD"))</f>
        <v>EASY</v>
      </c>
      <c r="AA1132" s="58" t="n">
        <f aca="false">IF($A1132&lt;200,"",AVERAGE($E1083:$E1132)/AVERAGE($E933:$E1132)-1)</f>
        <v>0.142020565869602</v>
      </c>
      <c r="AB1132" s="59" t="n">
        <f aca="false">LOOKUP($B1132,07_L1政策步階!$A$4:$A$14,07_L1政策步階!$C$4:$C$14)</f>
        <v>1</v>
      </c>
      <c r="AC1132" s="57"/>
      <c r="AD1132" s="57"/>
      <c r="AE1132" s="57"/>
      <c r="AF1132" s="57"/>
      <c r="AG1132" s="57"/>
      <c r="AH1132" s="57"/>
      <c r="AI1132" s="57"/>
      <c r="AJ1132" s="57"/>
      <c r="AK1132" s="57"/>
      <c r="AL1132" s="59" t="n">
        <f aca="false">IF(ISNUMBER($AA1132),IF($AA1132&gt;=0.005,100,IF($AA1132&gt;=-0.015,50,0)),"")</f>
        <v>100</v>
      </c>
      <c r="AM1132" s="59" t="n">
        <f aca="false">IF(ISNUMBER($AB1132),IF($AB1132=1,100,IF($AB1132=0,50,0)),"")</f>
        <v>100</v>
      </c>
      <c r="AN1132" s="0" t="str">
        <f aca="false">IF(ISNUMBER($AC1132),IF($AC1132&gt;=0.001,100,IF($AC1132&gt;=-0.003,50,0)),"")</f>
        <v/>
      </c>
      <c r="AO1132" s="0" t="str">
        <f aca="false">IF(ISNUMBER($AD1132),IF($AD1132&gt;=0.04,100,IF($AD1132&gt;=0,50,0)),"")</f>
        <v/>
      </c>
      <c r="AP1132" s="0" t="str">
        <f aca="false">IF(ISNUMBER($AE1132),IF($AE1132&gt;=25,100,IF($AE1132&gt;=-75,50,0)),"")</f>
        <v/>
      </c>
      <c r="AQ1132" s="0" t="str">
        <f aca="false">IF(ISNUMBER($AF1132),IF($AF1132&gt;0,100,IF($AF1132&gt;=-50,50,0)),"")</f>
        <v/>
      </c>
      <c r="AR1132" s="0" t="str">
        <f aca="false">IF(ISNUMBER($AG1132),IF($AG1132=1,100,IF($AG1132=0,50,0)),"")</f>
        <v/>
      </c>
      <c r="AS1132" s="0" t="str">
        <f aca="false">IF(ISNUMBER($AH1132),IF($AH1132&lt;0,100,IF($AH1132&lt;=20,50,0)),"")</f>
        <v/>
      </c>
      <c r="AT1132" s="0" t="str">
        <f aca="false">IF(ISNUMBER($AI1132),IF($AI1132&lt;0.95,100,IF($AI1132&lt;=1,50,0)),"")</f>
        <v/>
      </c>
      <c r="AU1132" s="0" t="str">
        <f aca="false">IF(ISNUMBER($AJ1132),IF($AJ1132&lt;30,0,IF($AJ1132&lt;40,50,IF($AJ1132&lt;=90,100,50))),"")</f>
        <v/>
      </c>
      <c r="AV1132" s="0" t="str">
        <f aca="false">IF(ISNUMBER($AK1132),IF($AK1132&gt;-0.2,100,IF($AK1132&gt;=-0.4,50,0)),"")</f>
        <v/>
      </c>
      <c r="AW1132" s="59" t="n">
        <f aca="false">01_指標庫!$H$4*ISNUMBER($F1132)+01_指標庫!$H$5*ISNUMBER($AA1132)+01_指標庫!$H$6*ISNUMBER($G1132)+01_指標庫!$H$7*ISNUMBER($H1132)+01_指標庫!$H$8*ISNUMBER($AF1132)+01_指標庫!$H$9*ISNUMBER($AG1132)+01_指標庫!$H$10*ISNUMBER($AB1132)+01_指標庫!$H$11*ISNUMBER($AC1132)+01_指標庫!$H$12*ISNUMBER($AD1132)+01_指標庫!$H$13*ISNUMBER($AE1132)+01_指標庫!$H$14*ISNUMBER($I1132)+01_指標庫!$H$15*ISNUMBER($AH1132)+01_指標庫!$H$16*ISNUMBER($K1132)+01_指標庫!$H$17*ISNUMBER($AI1132)+01_指標庫!$H$18*ISNUMBER($AJ1132)+01_指標庫!$H$19*ISNUMBER($AK1132)+01_指標庫!$H$20*ISNUMBER($BB1132)+01_指標庫!$H$21*ISNUMBER($BC1132)</f>
        <v>51</v>
      </c>
      <c r="AX1132" s="59" t="n">
        <f aca="false">IF(AW1132=0,50,ROUND((01_指標庫!$H$4*IF(ISNUMBER($F1132),L1132,0)+01_指標庫!$H$5*IF(ISNUMBER($AA1132),AL1132,0)+01_指標庫!$H$6*IF(ISNUMBER($G1132),M1132,0)+01_指標庫!$H$7*IF(ISNUMBER($H1132),N1132,0)+01_指標庫!$H$8*IF(ISNUMBER($AF1132),AQ1132,0)+01_指標庫!$H$9*IF(ISNUMBER($AG1132),AR1132,0)+01_指標庫!$H$10*IF(ISNUMBER($AB1132),AM1132,0)+01_指標庫!$H$11*IF(ISNUMBER($AC1132),AN1132,0)+01_指標庫!$H$12*IF(ISNUMBER($AD1132),AO1132,0)+01_指標庫!$H$13*IF(ISNUMBER($AE1132),AP1132,0)+01_指標庫!$H$14*IF(ISNUMBER($I1132),O1132,0)+01_指標庫!$H$15*IF(ISNUMBER($AH1132),AS1132,0)+01_指標庫!$H$16*IF(ISNUMBER($K1132),P1132,0)+01_指標庫!$H$17*IF(ISNUMBER($AI1132),AT1132,0)+01_指標庫!$H$18*IF(ISNUMBER($AJ1132),AU1132,0)+01_指標庫!$H$19*IF(ISNUMBER($AK1132),AV1132,0)+01_指標庫!$H$20*IF(ISNUMBER($BB1132),BB1132,0)+01_指標庫!$H$21*IF(ISNUMBER($BC1132),BC1132,0))/AW1132,1))</f>
        <v>80.4</v>
      </c>
      <c r="AY1132" s="60"/>
      <c r="AZ1132" s="60"/>
      <c r="BA1132" s="58" t="n">
        <f aca="false">AVERAGE($E1128:$E1132)/AVERAGE($E1123:$E1132)-1</f>
        <v>0.00251146463007546</v>
      </c>
      <c r="BB1132" s="59" t="n">
        <f aca="false">IF(ISNUMBER($BA1132),IF(OR($S1132&lt;=-0.03,$BA1132&lt;-0.003),0,IF(OR($S1132&lt;=-0.02,$BA1132&lt;0.01),50,100)),"")</f>
        <v>50</v>
      </c>
      <c r="BC1132" s="0" t="str">
        <f aca="false">IF(OR(COUNT($AZ1132)=0,COUNT($AZ1131)=0),"",IF(OR($AY1132/$AZ1131-1&lt;=-0.03,$AZ1132/$AZ1131-1&lt;=-0.045,IF(COUNT($AZ1123:$AZ1132)=10,AVERAGE($AZ1128:$AZ1132)/AVERAGE($AZ1123:$AZ1132)-1&lt;-0.01,FALSE())),0,IF(OR($AZ1132/$AZ1131-1&lt;=-0.02,IF(COUNT($AZ1123:$AZ1132)=10,AVERAGE($AZ1128:$AZ1132)/AVERAGE($AZ1123:$AZ1132)-1&lt;0.005,FALSE())),50,100)))</f>
        <v/>
      </c>
    </row>
    <row r="1133" customFormat="false" ht="15" hidden="false" customHeight="true" outlineLevel="0" collapsed="false">
      <c r="A1133" s="47" t="n">
        <v>1129</v>
      </c>
      <c r="B1133" s="48" t="n">
        <v>44195</v>
      </c>
      <c r="C1133" s="47" t="n">
        <v>2020</v>
      </c>
      <c r="D1133" s="49" t="s">
        <v>238</v>
      </c>
      <c r="E1133" s="50" t="n">
        <v>12845.36</v>
      </c>
      <c r="F1133" s="51" t="n">
        <v>0.209701</v>
      </c>
      <c r="G1133" s="51" t="n">
        <v>0</v>
      </c>
      <c r="H1133" s="52" t="n">
        <v>0.898</v>
      </c>
      <c r="I1133" s="53" t="n">
        <v>387</v>
      </c>
      <c r="J1133" s="47" t="s">
        <v>235</v>
      </c>
      <c r="K1133" s="54" t="n">
        <v>22.77</v>
      </c>
      <c r="L1133" s="55" t="n">
        <f aca="false">IF(COUNT(F1133)=0,50,IF(F1133&gt;=0,100,IF(F1133&gt;=-0.02,50,0)))</f>
        <v>100</v>
      </c>
      <c r="M1133" s="55" t="n">
        <f aca="false">IF(COUNT(G1133)=0,50,IF(G1133&gt;-0.06,100,IF(G1133&gt;-0.15,50,0)))</f>
        <v>100</v>
      </c>
      <c r="N1133" s="55" t="n">
        <f aca="false">IF(COUNT(H1133)=0,50,IF(H1133&gt;=0.6,100,IF(H1133&gt;=0.4,50,0)))</f>
        <v>100</v>
      </c>
      <c r="O1133" s="55" t="n">
        <f aca="false">IF(COUNT(I1133)=0,50,IF(J1133="proxy_vix",50,IF(I1133&lt;350,100,IF(I1133&lt;=450,50,0))))</f>
        <v>50</v>
      </c>
      <c r="P1133" s="55" t="n">
        <f aca="false">IF(COUNT(K1133)=0,50,IF(K1133&lt;20,100,IF(K1133&lt;=25,50,0)))</f>
        <v>50</v>
      </c>
      <c r="Q1133" s="54"/>
      <c r="R1133" s="47"/>
      <c r="S1133" s="51" t="n">
        <f aca="false">$E1133/$E1132-1</f>
        <v>0.000145599054462764</v>
      </c>
      <c r="T1133" s="56" t="n">
        <f aca="false">$K1133/$K1132-1</f>
        <v>-0.0134315424610052</v>
      </c>
      <c r="V1133" s="57"/>
      <c r="W1133" s="57"/>
      <c r="Y1133" s="1" t="str">
        <f aca="false">IF(AX1133&gt;=70,"EASY",IF(AX1133&gt;40,"UNCERTAIN","HARD"))</f>
        <v>EASY</v>
      </c>
      <c r="AA1133" s="58" t="n">
        <f aca="false">IF($A1133&lt;200,"",AVERAGE($E1084:$E1133)/AVERAGE($E934:$E1133)-1)</f>
        <v>0.141413038625221</v>
      </c>
      <c r="AB1133" s="59" t="n">
        <f aca="false">LOOKUP($B1133,07_L1政策步階!$A$4:$A$14,07_L1政策步階!$C$4:$C$14)</f>
        <v>1</v>
      </c>
      <c r="AC1133" s="57"/>
      <c r="AD1133" s="57"/>
      <c r="AE1133" s="57"/>
      <c r="AF1133" s="57"/>
      <c r="AG1133" s="57"/>
      <c r="AH1133" s="57"/>
      <c r="AI1133" s="57"/>
      <c r="AJ1133" s="57"/>
      <c r="AK1133" s="57"/>
      <c r="AL1133" s="59" t="n">
        <f aca="false">IF(ISNUMBER($AA1133),IF($AA1133&gt;=0.005,100,IF($AA1133&gt;=-0.015,50,0)),"")</f>
        <v>100</v>
      </c>
      <c r="AM1133" s="59" t="n">
        <f aca="false">IF(ISNUMBER($AB1133),IF($AB1133=1,100,IF($AB1133=0,50,0)),"")</f>
        <v>100</v>
      </c>
      <c r="AN1133" s="0" t="str">
        <f aca="false">IF(ISNUMBER($AC1133),IF($AC1133&gt;=0.001,100,IF($AC1133&gt;=-0.003,50,0)),"")</f>
        <v/>
      </c>
      <c r="AO1133" s="0" t="str">
        <f aca="false">IF(ISNUMBER($AD1133),IF($AD1133&gt;=0.04,100,IF($AD1133&gt;=0,50,0)),"")</f>
        <v/>
      </c>
      <c r="AP1133" s="0" t="str">
        <f aca="false">IF(ISNUMBER($AE1133),IF($AE1133&gt;=25,100,IF($AE1133&gt;=-75,50,0)),"")</f>
        <v/>
      </c>
      <c r="AQ1133" s="0" t="str">
        <f aca="false">IF(ISNUMBER($AF1133),IF($AF1133&gt;0,100,IF($AF1133&gt;=-50,50,0)),"")</f>
        <v/>
      </c>
      <c r="AR1133" s="0" t="str">
        <f aca="false">IF(ISNUMBER($AG1133),IF($AG1133=1,100,IF($AG1133=0,50,0)),"")</f>
        <v/>
      </c>
      <c r="AS1133" s="0" t="str">
        <f aca="false">IF(ISNUMBER($AH1133),IF($AH1133&lt;0,100,IF($AH1133&lt;=20,50,0)),"")</f>
        <v/>
      </c>
      <c r="AT1133" s="0" t="str">
        <f aca="false">IF(ISNUMBER($AI1133),IF($AI1133&lt;0.95,100,IF($AI1133&lt;=1,50,0)),"")</f>
        <v/>
      </c>
      <c r="AU1133" s="0" t="str">
        <f aca="false">IF(ISNUMBER($AJ1133),IF($AJ1133&lt;30,0,IF($AJ1133&lt;40,50,IF($AJ1133&lt;=90,100,50))),"")</f>
        <v/>
      </c>
      <c r="AV1133" s="0" t="str">
        <f aca="false">IF(ISNUMBER($AK1133),IF($AK1133&gt;-0.2,100,IF($AK1133&gt;=-0.4,50,0)),"")</f>
        <v/>
      </c>
      <c r="AW1133" s="59" t="n">
        <f aca="false">01_指標庫!$H$4*ISNUMBER($F1133)+01_指標庫!$H$5*ISNUMBER($AA1133)+01_指標庫!$H$6*ISNUMBER($G1133)+01_指標庫!$H$7*ISNUMBER($H1133)+01_指標庫!$H$8*ISNUMBER($AF1133)+01_指標庫!$H$9*ISNUMBER($AG1133)+01_指標庫!$H$10*ISNUMBER($AB1133)+01_指標庫!$H$11*ISNUMBER($AC1133)+01_指標庫!$H$12*ISNUMBER($AD1133)+01_指標庫!$H$13*ISNUMBER($AE1133)+01_指標庫!$H$14*ISNUMBER($I1133)+01_指標庫!$H$15*ISNUMBER($AH1133)+01_指標庫!$H$16*ISNUMBER($K1133)+01_指標庫!$H$17*ISNUMBER($AI1133)+01_指標庫!$H$18*ISNUMBER($AJ1133)+01_指標庫!$H$19*ISNUMBER($AK1133)+01_指標庫!$H$20*ISNUMBER($BB1133)+01_指標庫!$H$21*ISNUMBER($BC1133)</f>
        <v>51</v>
      </c>
      <c r="AX1133" s="59" t="n">
        <f aca="false">IF(AW1133=0,50,ROUND((01_指標庫!$H$4*IF(ISNUMBER($F1133),L1133,0)+01_指標庫!$H$5*IF(ISNUMBER($AA1133),AL1133,0)+01_指標庫!$H$6*IF(ISNUMBER($G1133),M1133,0)+01_指標庫!$H$7*IF(ISNUMBER($H1133),N1133,0)+01_指標庫!$H$8*IF(ISNUMBER($AF1133),AQ1133,0)+01_指標庫!$H$9*IF(ISNUMBER($AG1133),AR1133,0)+01_指標庫!$H$10*IF(ISNUMBER($AB1133),AM1133,0)+01_指標庫!$H$11*IF(ISNUMBER($AC1133),AN1133,0)+01_指標庫!$H$12*IF(ISNUMBER($AD1133),AO1133,0)+01_指標庫!$H$13*IF(ISNUMBER($AE1133),AP1133,0)+01_指標庫!$H$14*IF(ISNUMBER($I1133),O1133,0)+01_指標庫!$H$15*IF(ISNUMBER($AH1133),AS1133,0)+01_指標庫!$H$16*IF(ISNUMBER($K1133),P1133,0)+01_指標庫!$H$17*IF(ISNUMBER($AI1133),AT1133,0)+01_指標庫!$H$18*IF(ISNUMBER($AJ1133),AU1133,0)+01_指標庫!$H$19*IF(ISNUMBER($AK1133),AV1133,0)+01_指標庫!$H$20*IF(ISNUMBER($BB1133),BB1133,0)+01_指標庫!$H$21*IF(ISNUMBER($BC1133),BC1133,0))/AW1133,1))</f>
        <v>80.4</v>
      </c>
      <c r="AY1133" s="60"/>
      <c r="AZ1133" s="60"/>
      <c r="BA1133" s="58" t="n">
        <f aca="false">AVERAGE($E1129:$E1133)/AVERAGE($E1124:$E1133)-1</f>
        <v>0.00255487921989706</v>
      </c>
      <c r="BB1133" s="59" t="n">
        <f aca="false">IF(ISNUMBER($BA1133),IF(OR($S1133&lt;=-0.03,$BA1133&lt;-0.003),0,IF(OR($S1133&lt;=-0.02,$BA1133&lt;0.01),50,100)),"")</f>
        <v>50</v>
      </c>
      <c r="BC1133" s="0" t="str">
        <f aca="false">IF(OR(COUNT($AZ1133)=0,COUNT($AZ1132)=0),"",IF(OR($AY1133/$AZ1132-1&lt;=-0.03,$AZ1133/$AZ1132-1&lt;=-0.045,IF(COUNT($AZ1124:$AZ1133)=10,AVERAGE($AZ1129:$AZ1133)/AVERAGE($AZ1124:$AZ1133)-1&lt;-0.01,FALSE())),0,IF(OR($AZ1133/$AZ1132-1&lt;=-0.02,IF(COUNT($AZ1124:$AZ1133)=10,AVERAGE($AZ1129:$AZ1133)/AVERAGE($AZ1124:$AZ1133)-1&lt;0.005,FALSE())),50,100)))</f>
        <v/>
      </c>
    </row>
    <row r="1134" customFormat="false" ht="15" hidden="false" customHeight="true" outlineLevel="0" collapsed="false">
      <c r="A1134" s="47" t="n">
        <v>1130</v>
      </c>
      <c r="B1134" s="48" t="n">
        <v>44196</v>
      </c>
      <c r="C1134" s="47" t="n">
        <v>2020</v>
      </c>
      <c r="D1134" s="49" t="s">
        <v>239</v>
      </c>
      <c r="E1134" s="50" t="n">
        <v>12888.28</v>
      </c>
      <c r="F1134" s="51" t="n">
        <v>0.210487</v>
      </c>
      <c r="G1134" s="51" t="n">
        <v>0</v>
      </c>
      <c r="H1134" s="52" t="n">
        <v>0.9184</v>
      </c>
      <c r="I1134" s="53" t="n">
        <v>386</v>
      </c>
      <c r="J1134" s="47" t="s">
        <v>235</v>
      </c>
      <c r="K1134" s="54" t="n">
        <v>22.75</v>
      </c>
      <c r="L1134" s="55" t="n">
        <f aca="false">IF(COUNT(F1134)=0,50,IF(F1134&gt;=0,100,IF(F1134&gt;=-0.02,50,0)))</f>
        <v>100</v>
      </c>
      <c r="M1134" s="55" t="n">
        <f aca="false">IF(COUNT(G1134)=0,50,IF(G1134&gt;-0.06,100,IF(G1134&gt;-0.15,50,0)))</f>
        <v>100</v>
      </c>
      <c r="N1134" s="55" t="n">
        <f aca="false">IF(COUNT(H1134)=0,50,IF(H1134&gt;=0.6,100,IF(H1134&gt;=0.4,50,0)))</f>
        <v>100</v>
      </c>
      <c r="O1134" s="55" t="n">
        <f aca="false">IF(COUNT(I1134)=0,50,IF(J1134="proxy_vix",50,IF(I1134&lt;350,100,IF(I1134&lt;=450,50,0))))</f>
        <v>50</v>
      </c>
      <c r="P1134" s="55" t="n">
        <f aca="false">IF(COUNT(K1134)=0,50,IF(K1134&lt;20,100,IF(K1134&lt;=25,50,0)))</f>
        <v>50</v>
      </c>
      <c r="Q1134" s="54"/>
      <c r="R1134" s="47"/>
      <c r="S1134" s="51" t="n">
        <f aca="false">$E1134/$E1133-1</f>
        <v>0.00334128432367797</v>
      </c>
      <c r="T1134" s="56" t="n">
        <f aca="false">$K1134/$K1133-1</f>
        <v>-0.000878348704435594</v>
      </c>
      <c r="V1134" s="57"/>
      <c r="W1134" s="57"/>
      <c r="Y1134" s="1" t="str">
        <f aca="false">IF(AX1134&gt;=70,"EASY",IF(AX1134&gt;40,"UNCERTAIN","HARD"))</f>
        <v>EASY</v>
      </c>
      <c r="AA1134" s="58" t="n">
        <f aca="false">IF($A1134&lt;200,"",AVERAGE($E1085:$E1134)/AVERAGE($E935:$E1134)-1)</f>
        <v>0.140624451733254</v>
      </c>
      <c r="AB1134" s="59" t="n">
        <f aca="false">LOOKUP($B1134,07_L1政策步階!$A$4:$A$14,07_L1政策步階!$C$4:$C$14)</f>
        <v>1</v>
      </c>
      <c r="AC1134" s="57"/>
      <c r="AD1134" s="57"/>
      <c r="AE1134" s="57"/>
      <c r="AF1134" s="57"/>
      <c r="AG1134" s="57"/>
      <c r="AH1134" s="57"/>
      <c r="AI1134" s="57"/>
      <c r="AJ1134" s="57"/>
      <c r="AK1134" s="57"/>
      <c r="AL1134" s="59" t="n">
        <f aca="false">IF(ISNUMBER($AA1134),IF($AA1134&gt;=0.005,100,IF($AA1134&gt;=-0.015,50,0)),"")</f>
        <v>100</v>
      </c>
      <c r="AM1134" s="59" t="n">
        <f aca="false">IF(ISNUMBER($AB1134),IF($AB1134=1,100,IF($AB1134=0,50,0)),"")</f>
        <v>100</v>
      </c>
      <c r="AN1134" s="0" t="str">
        <f aca="false">IF(ISNUMBER($AC1134),IF($AC1134&gt;=0.001,100,IF($AC1134&gt;=-0.003,50,0)),"")</f>
        <v/>
      </c>
      <c r="AO1134" s="0" t="str">
        <f aca="false">IF(ISNUMBER($AD1134),IF($AD1134&gt;=0.04,100,IF($AD1134&gt;=0,50,0)),"")</f>
        <v/>
      </c>
      <c r="AP1134" s="0" t="str">
        <f aca="false">IF(ISNUMBER($AE1134),IF($AE1134&gt;=25,100,IF($AE1134&gt;=-75,50,0)),"")</f>
        <v/>
      </c>
      <c r="AQ1134" s="0" t="str">
        <f aca="false">IF(ISNUMBER($AF1134),IF($AF1134&gt;0,100,IF($AF1134&gt;=-50,50,0)),"")</f>
        <v/>
      </c>
      <c r="AR1134" s="0" t="str">
        <f aca="false">IF(ISNUMBER($AG1134),IF($AG1134=1,100,IF($AG1134=0,50,0)),"")</f>
        <v/>
      </c>
      <c r="AS1134" s="0" t="str">
        <f aca="false">IF(ISNUMBER($AH1134),IF($AH1134&lt;0,100,IF($AH1134&lt;=20,50,0)),"")</f>
        <v/>
      </c>
      <c r="AT1134" s="0" t="str">
        <f aca="false">IF(ISNUMBER($AI1134),IF($AI1134&lt;0.95,100,IF($AI1134&lt;=1,50,0)),"")</f>
        <v/>
      </c>
      <c r="AU1134" s="0" t="str">
        <f aca="false">IF(ISNUMBER($AJ1134),IF($AJ1134&lt;30,0,IF($AJ1134&lt;40,50,IF($AJ1134&lt;=90,100,50))),"")</f>
        <v/>
      </c>
      <c r="AV1134" s="0" t="str">
        <f aca="false">IF(ISNUMBER($AK1134),IF($AK1134&gt;-0.2,100,IF($AK1134&gt;=-0.4,50,0)),"")</f>
        <v/>
      </c>
      <c r="AW1134" s="59" t="n">
        <f aca="false">01_指標庫!$H$4*ISNUMBER($F1134)+01_指標庫!$H$5*ISNUMBER($AA1134)+01_指標庫!$H$6*ISNUMBER($G1134)+01_指標庫!$H$7*ISNUMBER($H1134)+01_指標庫!$H$8*ISNUMBER($AF1134)+01_指標庫!$H$9*ISNUMBER($AG1134)+01_指標庫!$H$10*ISNUMBER($AB1134)+01_指標庫!$H$11*ISNUMBER($AC1134)+01_指標庫!$H$12*ISNUMBER($AD1134)+01_指標庫!$H$13*ISNUMBER($AE1134)+01_指標庫!$H$14*ISNUMBER($I1134)+01_指標庫!$H$15*ISNUMBER($AH1134)+01_指標庫!$H$16*ISNUMBER($K1134)+01_指標庫!$H$17*ISNUMBER($AI1134)+01_指標庫!$H$18*ISNUMBER($AJ1134)+01_指標庫!$H$19*ISNUMBER($AK1134)+01_指標庫!$H$20*ISNUMBER($BB1134)+01_指標庫!$H$21*ISNUMBER($BC1134)</f>
        <v>51</v>
      </c>
      <c r="AX1134" s="59" t="n">
        <f aca="false">IF(AW1134=0,50,ROUND((01_指標庫!$H$4*IF(ISNUMBER($F1134),L1134,0)+01_指標庫!$H$5*IF(ISNUMBER($AA1134),AL1134,0)+01_指標庫!$H$6*IF(ISNUMBER($G1134),M1134,0)+01_指標庫!$H$7*IF(ISNUMBER($H1134),N1134,0)+01_指標庫!$H$8*IF(ISNUMBER($AF1134),AQ1134,0)+01_指標庫!$H$9*IF(ISNUMBER($AG1134),AR1134,0)+01_指標庫!$H$10*IF(ISNUMBER($AB1134),AM1134,0)+01_指標庫!$H$11*IF(ISNUMBER($AC1134),AN1134,0)+01_指標庫!$H$12*IF(ISNUMBER($AD1134),AO1134,0)+01_指標庫!$H$13*IF(ISNUMBER($AE1134),AP1134,0)+01_指標庫!$H$14*IF(ISNUMBER($I1134),O1134,0)+01_指標庫!$H$15*IF(ISNUMBER($AH1134),AS1134,0)+01_指標庫!$H$16*IF(ISNUMBER($K1134),P1134,0)+01_指標庫!$H$17*IF(ISNUMBER($AI1134),AT1134,0)+01_指標庫!$H$18*IF(ISNUMBER($AJ1134),AU1134,0)+01_指標庫!$H$19*IF(ISNUMBER($AK1134),AV1134,0)+01_指標庫!$H$20*IF(ISNUMBER($BB1134),BB1134,0)+01_指標庫!$H$21*IF(ISNUMBER($BC1134),BC1134,0))/AW1134,1))</f>
        <v>80.4</v>
      </c>
      <c r="AY1134" s="60"/>
      <c r="AZ1134" s="60"/>
      <c r="BA1134" s="58" t="n">
        <f aca="false">AVERAGE($E1130:$E1134)/AVERAGE($E1125:$E1134)-1</f>
        <v>0.00450977535710884</v>
      </c>
      <c r="BB1134" s="59" t="n">
        <f aca="false">IF(ISNUMBER($BA1134),IF(OR($S1134&lt;=-0.03,$BA1134&lt;-0.003),0,IF(OR($S1134&lt;=-0.02,$BA1134&lt;0.01),50,100)),"")</f>
        <v>50</v>
      </c>
      <c r="BC1134" s="0" t="str">
        <f aca="false">IF(OR(COUNT($AZ1134)=0,COUNT($AZ1133)=0),"",IF(OR($AY1134/$AZ1133-1&lt;=-0.03,$AZ1134/$AZ1133-1&lt;=-0.045,IF(COUNT($AZ1125:$AZ1134)=10,AVERAGE($AZ1130:$AZ1134)/AVERAGE($AZ1125:$AZ1134)-1&lt;-0.01,FALSE())),0,IF(OR($AZ1134/$AZ1133-1&lt;=-0.02,IF(COUNT($AZ1125:$AZ1134)=10,AVERAGE($AZ1130:$AZ1134)/AVERAGE($AZ1125:$AZ1134)-1&lt;0.005,FALSE())),50,100)))</f>
        <v/>
      </c>
    </row>
    <row r="1135" customFormat="false" ht="15" hidden="false" customHeight="true" outlineLevel="0" collapsed="false">
      <c r="A1135" s="47" t="n">
        <v>1131</v>
      </c>
      <c r="B1135" s="48" t="n">
        <v>44200</v>
      </c>
      <c r="C1135" s="47" t="n">
        <v>2021</v>
      </c>
      <c r="D1135" s="49" t="s">
        <v>236</v>
      </c>
      <c r="E1135" s="50" t="n">
        <v>12694.66</v>
      </c>
      <c r="F1135" s="51" t="n">
        <v>0.189282</v>
      </c>
      <c r="G1135" s="51" t="n">
        <v>-0.015023</v>
      </c>
      <c r="H1135" s="52" t="n">
        <v>0.898</v>
      </c>
      <c r="I1135" s="53" t="n">
        <v>393</v>
      </c>
      <c r="J1135" s="47" t="s">
        <v>235</v>
      </c>
      <c r="K1135" s="54" t="n">
        <v>26.97</v>
      </c>
      <c r="L1135" s="55" t="n">
        <f aca="false">IF(COUNT(F1135)=0,50,IF(F1135&gt;=0,100,IF(F1135&gt;=-0.02,50,0)))</f>
        <v>100</v>
      </c>
      <c r="M1135" s="55" t="n">
        <f aca="false">IF(COUNT(G1135)=0,50,IF(G1135&gt;-0.06,100,IF(G1135&gt;-0.15,50,0)))</f>
        <v>100</v>
      </c>
      <c r="N1135" s="55" t="n">
        <f aca="false">IF(COUNT(H1135)=0,50,IF(H1135&gt;=0.6,100,IF(H1135&gt;=0.4,50,0)))</f>
        <v>100</v>
      </c>
      <c r="O1135" s="55" t="n">
        <f aca="false">IF(COUNT(I1135)=0,50,IF(J1135="proxy_vix",50,IF(I1135&lt;350,100,IF(I1135&lt;=450,50,0))))</f>
        <v>50</v>
      </c>
      <c r="P1135" s="55" t="n">
        <f aca="false">IF(COUNT(K1135)=0,50,IF(K1135&lt;20,100,IF(K1135&lt;=25,50,0)))</f>
        <v>0</v>
      </c>
      <c r="Q1135" s="54"/>
      <c r="R1135" s="47"/>
      <c r="S1135" s="51" t="n">
        <f aca="false">$E1135/$E1134-1</f>
        <v>-0.0150229510842409</v>
      </c>
      <c r="T1135" s="56" t="n">
        <f aca="false">$K1135/$K1134-1</f>
        <v>0.185494505494505</v>
      </c>
      <c r="V1135" s="57"/>
      <c r="W1135" s="57"/>
      <c r="Y1135" s="1" t="str">
        <f aca="false">IF(AX1135&gt;=70,"EASY",IF(AX1135&gt;40,"UNCERTAIN","HARD"))</f>
        <v>EASY</v>
      </c>
      <c r="AA1135" s="58" t="n">
        <f aca="false">IF($A1135&lt;200,"",AVERAGE($E1086:$E1135)/AVERAGE($E936:$E1135)-1)</f>
        <v>0.13966456172916</v>
      </c>
      <c r="AB1135" s="59" t="n">
        <f aca="false">LOOKUP($B1135,07_L1政策步階!$A$4:$A$14,07_L1政策步階!$C$4:$C$14)</f>
        <v>1</v>
      </c>
      <c r="AC1135" s="57"/>
      <c r="AD1135" s="57"/>
      <c r="AE1135" s="57"/>
      <c r="AF1135" s="57"/>
      <c r="AG1135" s="57"/>
      <c r="AH1135" s="57"/>
      <c r="AI1135" s="57"/>
      <c r="AJ1135" s="57"/>
      <c r="AK1135" s="57"/>
      <c r="AL1135" s="59" t="n">
        <f aca="false">IF(ISNUMBER($AA1135),IF($AA1135&gt;=0.005,100,IF($AA1135&gt;=-0.015,50,0)),"")</f>
        <v>100</v>
      </c>
      <c r="AM1135" s="59" t="n">
        <f aca="false">IF(ISNUMBER($AB1135),IF($AB1135=1,100,IF($AB1135=0,50,0)),"")</f>
        <v>100</v>
      </c>
      <c r="AN1135" s="0" t="str">
        <f aca="false">IF(ISNUMBER($AC1135),IF($AC1135&gt;=0.001,100,IF($AC1135&gt;=-0.003,50,0)),"")</f>
        <v/>
      </c>
      <c r="AO1135" s="0" t="str">
        <f aca="false">IF(ISNUMBER($AD1135),IF($AD1135&gt;=0.04,100,IF($AD1135&gt;=0,50,0)),"")</f>
        <v/>
      </c>
      <c r="AP1135" s="0" t="str">
        <f aca="false">IF(ISNUMBER($AE1135),IF($AE1135&gt;=25,100,IF($AE1135&gt;=-75,50,0)),"")</f>
        <v/>
      </c>
      <c r="AQ1135" s="0" t="str">
        <f aca="false">IF(ISNUMBER($AF1135),IF($AF1135&gt;0,100,IF($AF1135&gt;=-50,50,0)),"")</f>
        <v/>
      </c>
      <c r="AR1135" s="0" t="str">
        <f aca="false">IF(ISNUMBER($AG1135),IF($AG1135=1,100,IF($AG1135=0,50,0)),"")</f>
        <v/>
      </c>
      <c r="AS1135" s="0" t="str">
        <f aca="false">IF(ISNUMBER($AH1135),IF($AH1135&lt;0,100,IF($AH1135&lt;=20,50,0)),"")</f>
        <v/>
      </c>
      <c r="AT1135" s="0" t="str">
        <f aca="false">IF(ISNUMBER($AI1135),IF($AI1135&lt;0.95,100,IF($AI1135&lt;=1,50,0)),"")</f>
        <v/>
      </c>
      <c r="AU1135" s="0" t="str">
        <f aca="false">IF(ISNUMBER($AJ1135),IF($AJ1135&lt;30,0,IF($AJ1135&lt;40,50,IF($AJ1135&lt;=90,100,50))),"")</f>
        <v/>
      </c>
      <c r="AV1135" s="0" t="str">
        <f aca="false">IF(ISNUMBER($AK1135),IF($AK1135&gt;-0.2,100,IF($AK1135&gt;=-0.4,50,0)),"")</f>
        <v/>
      </c>
      <c r="AW1135" s="59" t="n">
        <f aca="false">01_指標庫!$H$4*ISNUMBER($F1135)+01_指標庫!$H$5*ISNUMBER($AA1135)+01_指標庫!$H$6*ISNUMBER($G1135)+01_指標庫!$H$7*ISNUMBER($H1135)+01_指標庫!$H$8*ISNUMBER($AF1135)+01_指標庫!$H$9*ISNUMBER($AG1135)+01_指標庫!$H$10*ISNUMBER($AB1135)+01_指標庫!$H$11*ISNUMBER($AC1135)+01_指標庫!$H$12*ISNUMBER($AD1135)+01_指標庫!$H$13*ISNUMBER($AE1135)+01_指標庫!$H$14*ISNUMBER($I1135)+01_指標庫!$H$15*ISNUMBER($AH1135)+01_指標庫!$H$16*ISNUMBER($K1135)+01_指標庫!$H$17*ISNUMBER($AI1135)+01_指標庫!$H$18*ISNUMBER($AJ1135)+01_指標庫!$H$19*ISNUMBER($AK1135)+01_指標庫!$H$20*ISNUMBER($BB1135)+01_指標庫!$H$21*ISNUMBER($BC1135)</f>
        <v>51</v>
      </c>
      <c r="AX1135" s="59" t="n">
        <f aca="false">IF(AW1135=0,50,ROUND((01_指標庫!$H$4*IF(ISNUMBER($F1135),L1135,0)+01_指標庫!$H$5*IF(ISNUMBER($AA1135),AL1135,0)+01_指標庫!$H$6*IF(ISNUMBER($G1135),M1135,0)+01_指標庫!$H$7*IF(ISNUMBER($H1135),N1135,0)+01_指標庫!$H$8*IF(ISNUMBER($AF1135),AQ1135,0)+01_指標庫!$H$9*IF(ISNUMBER($AG1135),AR1135,0)+01_指標庫!$H$10*IF(ISNUMBER($AB1135),AM1135,0)+01_指標庫!$H$11*IF(ISNUMBER($AC1135),AN1135,0)+01_指標庫!$H$12*IF(ISNUMBER($AD1135),AO1135,0)+01_指標庫!$H$13*IF(ISNUMBER($AE1135),AP1135,0)+01_指標庫!$H$14*IF(ISNUMBER($I1135),O1135,0)+01_指標庫!$H$15*IF(ISNUMBER($AH1135),AS1135,0)+01_指標庫!$H$16*IF(ISNUMBER($K1135),P1135,0)+01_指標庫!$H$17*IF(ISNUMBER($AI1135),AT1135,0)+01_指標庫!$H$18*IF(ISNUMBER($AJ1135),AU1135,0)+01_指標庫!$H$19*IF(ISNUMBER($AK1135),AV1135,0)+01_指標庫!$H$20*IF(ISNUMBER($BB1135),BB1135,0)+01_指標庫!$H$21*IF(ISNUMBER($BC1135),BC1135,0))/AW1135,1))</f>
        <v>74.5</v>
      </c>
      <c r="AY1135" s="60"/>
      <c r="AZ1135" s="60"/>
      <c r="BA1135" s="58" t="n">
        <f aca="false">AVERAGE($E1131:$E1135)/AVERAGE($E1126:$E1135)-1</f>
        <v>0.0047053458370423</v>
      </c>
      <c r="BB1135" s="59" t="n">
        <f aca="false">IF(ISNUMBER($BA1135),IF(OR($S1135&lt;=-0.03,$BA1135&lt;-0.003),0,IF(OR($S1135&lt;=-0.02,$BA1135&lt;0.01),50,100)),"")</f>
        <v>50</v>
      </c>
      <c r="BC1135" s="0" t="str">
        <f aca="false">IF(OR(COUNT($AZ1135)=0,COUNT($AZ1134)=0),"",IF(OR($AY1135/$AZ1134-1&lt;=-0.03,$AZ1135/$AZ1134-1&lt;=-0.045,IF(COUNT($AZ1126:$AZ1135)=10,AVERAGE($AZ1131:$AZ1135)/AVERAGE($AZ1126:$AZ1135)-1&lt;-0.01,FALSE())),0,IF(OR($AZ1135/$AZ1134-1&lt;=-0.02,IF(COUNT($AZ1126:$AZ1135)=10,AVERAGE($AZ1131:$AZ1135)/AVERAGE($AZ1126:$AZ1135)-1&lt;0.005,FALSE())),50,100)))</f>
        <v/>
      </c>
    </row>
    <row r="1136" customFormat="false" ht="15" hidden="false" customHeight="true" outlineLevel="0" collapsed="false">
      <c r="A1136" s="47" t="n">
        <v>1132</v>
      </c>
      <c r="B1136" s="48" t="n">
        <v>44201</v>
      </c>
      <c r="C1136" s="47" t="n">
        <v>2021</v>
      </c>
      <c r="D1136" s="49" t="s">
        <v>237</v>
      </c>
      <c r="E1136" s="50" t="n">
        <v>12802.38</v>
      </c>
      <c r="F1136" s="51" t="n">
        <v>0.19612</v>
      </c>
      <c r="G1136" s="51" t="n">
        <v>-0.006665</v>
      </c>
      <c r="H1136" s="52" t="n">
        <v>0.898</v>
      </c>
      <c r="I1136" s="53" t="n">
        <v>392</v>
      </c>
      <c r="J1136" s="47" t="s">
        <v>235</v>
      </c>
      <c r="K1136" s="54" t="n">
        <v>25.34</v>
      </c>
      <c r="L1136" s="55" t="n">
        <f aca="false">IF(COUNT(F1136)=0,50,IF(F1136&gt;=0,100,IF(F1136&gt;=-0.02,50,0)))</f>
        <v>100</v>
      </c>
      <c r="M1136" s="55" t="n">
        <f aca="false">IF(COUNT(G1136)=0,50,IF(G1136&gt;-0.06,100,IF(G1136&gt;-0.15,50,0)))</f>
        <v>100</v>
      </c>
      <c r="N1136" s="55" t="n">
        <f aca="false">IF(COUNT(H1136)=0,50,IF(H1136&gt;=0.6,100,IF(H1136&gt;=0.4,50,0)))</f>
        <v>100</v>
      </c>
      <c r="O1136" s="55" t="n">
        <f aca="false">IF(COUNT(I1136)=0,50,IF(J1136="proxy_vix",50,IF(I1136&lt;350,100,IF(I1136&lt;=450,50,0))))</f>
        <v>50</v>
      </c>
      <c r="P1136" s="55" t="n">
        <f aca="false">IF(COUNT(K1136)=0,50,IF(K1136&lt;20,100,IF(K1136&lt;=25,50,0)))</f>
        <v>0</v>
      </c>
      <c r="Q1136" s="54"/>
      <c r="R1136" s="47"/>
      <c r="S1136" s="51" t="n">
        <f aca="false">$E1136/$E1135-1</f>
        <v>0.0084854576648763</v>
      </c>
      <c r="T1136" s="56" t="n">
        <f aca="false">$K1136/$K1135-1</f>
        <v>-0.0604375231738968</v>
      </c>
      <c r="V1136" s="57"/>
      <c r="W1136" s="57"/>
      <c r="Y1136" s="1" t="str">
        <f aca="false">IF(AX1136&gt;=70,"EASY",IF(AX1136&gt;40,"UNCERTAIN","HARD"))</f>
        <v>EASY</v>
      </c>
      <c r="AA1136" s="58" t="n">
        <f aca="false">IF($A1136&lt;200,"",AVERAGE($E1087:$E1136)/AVERAGE($E937:$E1136)-1)</f>
        <v>0.138701586803816</v>
      </c>
      <c r="AB1136" s="59" t="n">
        <f aca="false">LOOKUP($B1136,07_L1政策步階!$A$4:$A$14,07_L1政策步階!$C$4:$C$14)</f>
        <v>1</v>
      </c>
      <c r="AC1136" s="57"/>
      <c r="AD1136" s="57"/>
      <c r="AE1136" s="57"/>
      <c r="AF1136" s="57"/>
      <c r="AG1136" s="57"/>
      <c r="AH1136" s="57"/>
      <c r="AI1136" s="57"/>
      <c r="AJ1136" s="57"/>
      <c r="AK1136" s="57"/>
      <c r="AL1136" s="59" t="n">
        <f aca="false">IF(ISNUMBER($AA1136),IF($AA1136&gt;=0.005,100,IF($AA1136&gt;=-0.015,50,0)),"")</f>
        <v>100</v>
      </c>
      <c r="AM1136" s="59" t="n">
        <f aca="false">IF(ISNUMBER($AB1136),IF($AB1136=1,100,IF($AB1136=0,50,0)),"")</f>
        <v>100</v>
      </c>
      <c r="AN1136" s="0" t="str">
        <f aca="false">IF(ISNUMBER($AC1136),IF($AC1136&gt;=0.001,100,IF($AC1136&gt;=-0.003,50,0)),"")</f>
        <v/>
      </c>
      <c r="AO1136" s="0" t="str">
        <f aca="false">IF(ISNUMBER($AD1136),IF($AD1136&gt;=0.04,100,IF($AD1136&gt;=0,50,0)),"")</f>
        <v/>
      </c>
      <c r="AP1136" s="0" t="str">
        <f aca="false">IF(ISNUMBER($AE1136),IF($AE1136&gt;=25,100,IF($AE1136&gt;=-75,50,0)),"")</f>
        <v/>
      </c>
      <c r="AQ1136" s="0" t="str">
        <f aca="false">IF(ISNUMBER($AF1136),IF($AF1136&gt;0,100,IF($AF1136&gt;=-50,50,0)),"")</f>
        <v/>
      </c>
      <c r="AR1136" s="0" t="str">
        <f aca="false">IF(ISNUMBER($AG1136),IF($AG1136=1,100,IF($AG1136=0,50,0)),"")</f>
        <v/>
      </c>
      <c r="AS1136" s="0" t="str">
        <f aca="false">IF(ISNUMBER($AH1136),IF($AH1136&lt;0,100,IF($AH1136&lt;=20,50,0)),"")</f>
        <v/>
      </c>
      <c r="AT1136" s="0" t="str">
        <f aca="false">IF(ISNUMBER($AI1136),IF($AI1136&lt;0.95,100,IF($AI1136&lt;=1,50,0)),"")</f>
        <v/>
      </c>
      <c r="AU1136" s="0" t="str">
        <f aca="false">IF(ISNUMBER($AJ1136),IF($AJ1136&lt;30,0,IF($AJ1136&lt;40,50,IF($AJ1136&lt;=90,100,50))),"")</f>
        <v/>
      </c>
      <c r="AV1136" s="0" t="str">
        <f aca="false">IF(ISNUMBER($AK1136),IF($AK1136&gt;-0.2,100,IF($AK1136&gt;=-0.4,50,0)),"")</f>
        <v/>
      </c>
      <c r="AW1136" s="59" t="n">
        <f aca="false">01_指標庫!$H$4*ISNUMBER($F1136)+01_指標庫!$H$5*ISNUMBER($AA1136)+01_指標庫!$H$6*ISNUMBER($G1136)+01_指標庫!$H$7*ISNUMBER($H1136)+01_指標庫!$H$8*ISNUMBER($AF1136)+01_指標庫!$H$9*ISNUMBER($AG1136)+01_指標庫!$H$10*ISNUMBER($AB1136)+01_指標庫!$H$11*ISNUMBER($AC1136)+01_指標庫!$H$12*ISNUMBER($AD1136)+01_指標庫!$H$13*ISNUMBER($AE1136)+01_指標庫!$H$14*ISNUMBER($I1136)+01_指標庫!$H$15*ISNUMBER($AH1136)+01_指標庫!$H$16*ISNUMBER($K1136)+01_指標庫!$H$17*ISNUMBER($AI1136)+01_指標庫!$H$18*ISNUMBER($AJ1136)+01_指標庫!$H$19*ISNUMBER($AK1136)+01_指標庫!$H$20*ISNUMBER($BB1136)+01_指標庫!$H$21*ISNUMBER($BC1136)</f>
        <v>51</v>
      </c>
      <c r="AX1136" s="59" t="n">
        <f aca="false">IF(AW1136=0,50,ROUND((01_指標庫!$H$4*IF(ISNUMBER($F1136),L1136,0)+01_指標庫!$H$5*IF(ISNUMBER($AA1136),AL1136,0)+01_指標庫!$H$6*IF(ISNUMBER($G1136),M1136,0)+01_指標庫!$H$7*IF(ISNUMBER($H1136),N1136,0)+01_指標庫!$H$8*IF(ISNUMBER($AF1136),AQ1136,0)+01_指標庫!$H$9*IF(ISNUMBER($AG1136),AR1136,0)+01_指標庫!$H$10*IF(ISNUMBER($AB1136),AM1136,0)+01_指標庫!$H$11*IF(ISNUMBER($AC1136),AN1136,0)+01_指標庫!$H$12*IF(ISNUMBER($AD1136),AO1136,0)+01_指標庫!$H$13*IF(ISNUMBER($AE1136),AP1136,0)+01_指標庫!$H$14*IF(ISNUMBER($I1136),O1136,0)+01_指標庫!$H$15*IF(ISNUMBER($AH1136),AS1136,0)+01_指標庫!$H$16*IF(ISNUMBER($K1136),P1136,0)+01_指標庫!$H$17*IF(ISNUMBER($AI1136),AT1136,0)+01_指標庫!$H$18*IF(ISNUMBER($AJ1136),AU1136,0)+01_指標庫!$H$19*IF(ISNUMBER($AK1136),AV1136,0)+01_指標庫!$H$20*IF(ISNUMBER($BB1136),BB1136,0)+01_指標庫!$H$21*IF(ISNUMBER($BC1136),BC1136,0))/AW1136,1))</f>
        <v>74.5</v>
      </c>
      <c r="AY1136" s="60"/>
      <c r="AZ1136" s="60"/>
      <c r="BA1136" s="58" t="n">
        <f aca="false">AVERAGE($E1132:$E1136)/AVERAGE($E1127:$E1136)-1</f>
        <v>0.00362877393585759</v>
      </c>
      <c r="BB1136" s="59" t="n">
        <f aca="false">IF(ISNUMBER($BA1136),IF(OR($S1136&lt;=-0.03,$BA1136&lt;-0.003),0,IF(OR($S1136&lt;=-0.02,$BA1136&lt;0.01),50,100)),"")</f>
        <v>50</v>
      </c>
      <c r="BC1136" s="0" t="str">
        <f aca="false">IF(OR(COUNT($AZ1136)=0,COUNT($AZ1135)=0),"",IF(OR($AY1136/$AZ1135-1&lt;=-0.03,$AZ1136/$AZ1135-1&lt;=-0.045,IF(COUNT($AZ1127:$AZ1136)=10,AVERAGE($AZ1132:$AZ1136)/AVERAGE($AZ1127:$AZ1136)-1&lt;-0.01,FALSE())),0,IF(OR($AZ1136/$AZ1135-1&lt;=-0.02,IF(COUNT($AZ1127:$AZ1136)=10,AVERAGE($AZ1132:$AZ1136)/AVERAGE($AZ1127:$AZ1136)-1&lt;0.005,FALSE())),50,100)))</f>
        <v/>
      </c>
    </row>
    <row r="1137" customFormat="false" ht="15" hidden="false" customHeight="true" outlineLevel="0" collapsed="false">
      <c r="A1137" s="47" t="n">
        <v>1133</v>
      </c>
      <c r="B1137" s="48" t="n">
        <v>44202</v>
      </c>
      <c r="C1137" s="47" t="n">
        <v>2021</v>
      </c>
      <c r="D1137" s="49" t="s">
        <v>238</v>
      </c>
      <c r="E1137" s="50" t="n">
        <v>12623.35</v>
      </c>
      <c r="F1137" s="51" t="n">
        <v>0.176307</v>
      </c>
      <c r="G1137" s="51" t="n">
        <v>-0.020556</v>
      </c>
      <c r="H1137" s="52" t="n">
        <v>0.898</v>
      </c>
      <c r="I1137" s="53" t="n">
        <v>380</v>
      </c>
      <c r="J1137" s="47" t="s">
        <v>235</v>
      </c>
      <c r="K1137" s="54" t="n">
        <v>25.07</v>
      </c>
      <c r="L1137" s="55" t="n">
        <f aca="false">IF(COUNT(F1137)=0,50,IF(F1137&gt;=0,100,IF(F1137&gt;=-0.02,50,0)))</f>
        <v>100</v>
      </c>
      <c r="M1137" s="55" t="n">
        <f aca="false">IF(COUNT(G1137)=0,50,IF(G1137&gt;-0.06,100,IF(G1137&gt;-0.15,50,0)))</f>
        <v>100</v>
      </c>
      <c r="N1137" s="55" t="n">
        <f aca="false">IF(COUNT(H1137)=0,50,IF(H1137&gt;=0.6,100,IF(H1137&gt;=0.4,50,0)))</f>
        <v>100</v>
      </c>
      <c r="O1137" s="55" t="n">
        <f aca="false">IF(COUNT(I1137)=0,50,IF(J1137="proxy_vix",50,IF(I1137&lt;350,100,IF(I1137&lt;=450,50,0))))</f>
        <v>50</v>
      </c>
      <c r="P1137" s="55" t="n">
        <f aca="false">IF(COUNT(K1137)=0,50,IF(K1137&lt;20,100,IF(K1137&lt;=25,50,0)))</f>
        <v>0</v>
      </c>
      <c r="Q1137" s="54"/>
      <c r="R1137" s="47"/>
      <c r="S1137" s="51" t="n">
        <f aca="false">$E1137/$E1136-1</f>
        <v>-0.0139841185779518</v>
      </c>
      <c r="T1137" s="56" t="n">
        <f aca="false">$K1137/$K1136-1</f>
        <v>-0.010655090765588</v>
      </c>
      <c r="V1137" s="57"/>
      <c r="W1137" s="57"/>
      <c r="Y1137" s="1" t="str">
        <f aca="false">IF(AX1137&gt;=70,"EASY",IF(AX1137&gt;40,"UNCERTAIN","HARD"))</f>
        <v>EASY</v>
      </c>
      <c r="AA1137" s="58" t="n">
        <f aca="false">IF($A1137&lt;200,"",AVERAGE($E1088:$E1137)/AVERAGE($E938:$E1137)-1)</f>
        <v>0.137456487388918</v>
      </c>
      <c r="AB1137" s="59" t="n">
        <f aca="false">LOOKUP($B1137,07_L1政策步階!$A$4:$A$14,07_L1政策步階!$C$4:$C$14)</f>
        <v>1</v>
      </c>
      <c r="AC1137" s="57"/>
      <c r="AD1137" s="57"/>
      <c r="AE1137" s="57"/>
      <c r="AF1137" s="57"/>
      <c r="AG1137" s="57"/>
      <c r="AH1137" s="57"/>
      <c r="AI1137" s="57"/>
      <c r="AJ1137" s="57"/>
      <c r="AK1137" s="57"/>
      <c r="AL1137" s="59" t="n">
        <f aca="false">IF(ISNUMBER($AA1137),IF($AA1137&gt;=0.005,100,IF($AA1137&gt;=-0.015,50,0)),"")</f>
        <v>100</v>
      </c>
      <c r="AM1137" s="59" t="n">
        <f aca="false">IF(ISNUMBER($AB1137),IF($AB1137=1,100,IF($AB1137=0,50,0)),"")</f>
        <v>100</v>
      </c>
      <c r="AN1137" s="0" t="str">
        <f aca="false">IF(ISNUMBER($AC1137),IF($AC1137&gt;=0.001,100,IF($AC1137&gt;=-0.003,50,0)),"")</f>
        <v/>
      </c>
      <c r="AO1137" s="0" t="str">
        <f aca="false">IF(ISNUMBER($AD1137),IF($AD1137&gt;=0.04,100,IF($AD1137&gt;=0,50,0)),"")</f>
        <v/>
      </c>
      <c r="AP1137" s="0" t="str">
        <f aca="false">IF(ISNUMBER($AE1137),IF($AE1137&gt;=25,100,IF($AE1137&gt;=-75,50,0)),"")</f>
        <v/>
      </c>
      <c r="AQ1137" s="0" t="str">
        <f aca="false">IF(ISNUMBER($AF1137),IF($AF1137&gt;0,100,IF($AF1137&gt;=-50,50,0)),"")</f>
        <v/>
      </c>
      <c r="AR1137" s="0" t="str">
        <f aca="false">IF(ISNUMBER($AG1137),IF($AG1137=1,100,IF($AG1137=0,50,0)),"")</f>
        <v/>
      </c>
      <c r="AS1137" s="0" t="str">
        <f aca="false">IF(ISNUMBER($AH1137),IF($AH1137&lt;0,100,IF($AH1137&lt;=20,50,0)),"")</f>
        <v/>
      </c>
      <c r="AT1137" s="0" t="str">
        <f aca="false">IF(ISNUMBER($AI1137),IF($AI1137&lt;0.95,100,IF($AI1137&lt;=1,50,0)),"")</f>
        <v/>
      </c>
      <c r="AU1137" s="0" t="str">
        <f aca="false">IF(ISNUMBER($AJ1137),IF($AJ1137&lt;30,0,IF($AJ1137&lt;40,50,IF($AJ1137&lt;=90,100,50))),"")</f>
        <v/>
      </c>
      <c r="AV1137" s="0" t="str">
        <f aca="false">IF(ISNUMBER($AK1137),IF($AK1137&gt;-0.2,100,IF($AK1137&gt;=-0.4,50,0)),"")</f>
        <v/>
      </c>
      <c r="AW1137" s="59" t="n">
        <f aca="false">01_指標庫!$H$4*ISNUMBER($F1137)+01_指標庫!$H$5*ISNUMBER($AA1137)+01_指標庫!$H$6*ISNUMBER($G1137)+01_指標庫!$H$7*ISNUMBER($H1137)+01_指標庫!$H$8*ISNUMBER($AF1137)+01_指標庫!$H$9*ISNUMBER($AG1137)+01_指標庫!$H$10*ISNUMBER($AB1137)+01_指標庫!$H$11*ISNUMBER($AC1137)+01_指標庫!$H$12*ISNUMBER($AD1137)+01_指標庫!$H$13*ISNUMBER($AE1137)+01_指標庫!$H$14*ISNUMBER($I1137)+01_指標庫!$H$15*ISNUMBER($AH1137)+01_指標庫!$H$16*ISNUMBER($K1137)+01_指標庫!$H$17*ISNUMBER($AI1137)+01_指標庫!$H$18*ISNUMBER($AJ1137)+01_指標庫!$H$19*ISNUMBER($AK1137)+01_指標庫!$H$20*ISNUMBER($BB1137)+01_指標庫!$H$21*ISNUMBER($BC1137)</f>
        <v>51</v>
      </c>
      <c r="AX1137" s="59" t="n">
        <f aca="false">IF(AW1137=0,50,ROUND((01_指標庫!$H$4*IF(ISNUMBER($F1137),L1137,0)+01_指標庫!$H$5*IF(ISNUMBER($AA1137),AL1137,0)+01_指標庫!$H$6*IF(ISNUMBER($G1137),M1137,0)+01_指標庫!$H$7*IF(ISNUMBER($H1137),N1137,0)+01_指標庫!$H$8*IF(ISNUMBER($AF1137),AQ1137,0)+01_指標庫!$H$9*IF(ISNUMBER($AG1137),AR1137,0)+01_指標庫!$H$10*IF(ISNUMBER($AB1137),AM1137,0)+01_指標庫!$H$11*IF(ISNUMBER($AC1137),AN1137,0)+01_指標庫!$H$12*IF(ISNUMBER($AD1137),AO1137,0)+01_指標庫!$H$13*IF(ISNUMBER($AE1137),AP1137,0)+01_指標庫!$H$14*IF(ISNUMBER($I1137),O1137,0)+01_指標庫!$H$15*IF(ISNUMBER($AH1137),AS1137,0)+01_指標庫!$H$16*IF(ISNUMBER($K1137),P1137,0)+01_指標庫!$H$17*IF(ISNUMBER($AI1137),AT1137,0)+01_指標庫!$H$18*IF(ISNUMBER($AJ1137),AU1137,0)+01_指標庫!$H$19*IF(ISNUMBER($AK1137),AV1137,0)+01_指標庫!$H$20*IF(ISNUMBER($BB1137),BB1137,0)+01_指標庫!$H$21*IF(ISNUMBER($BC1137),BC1137,0))/AW1137,1))</f>
        <v>74.5</v>
      </c>
      <c r="AY1137" s="60"/>
      <c r="AZ1137" s="60"/>
      <c r="BA1137" s="58" t="n">
        <f aca="false">AVERAGE($E1133:$E1137)/AVERAGE($E1128:$E1137)-1</f>
        <v>0.000704994096056621</v>
      </c>
      <c r="BB1137" s="59" t="n">
        <f aca="false">IF(ISNUMBER($BA1137),IF(OR($S1137&lt;=-0.03,$BA1137&lt;-0.003),0,IF(OR($S1137&lt;=-0.02,$BA1137&lt;0.01),50,100)),"")</f>
        <v>50</v>
      </c>
      <c r="BC1137" s="0" t="str">
        <f aca="false">IF(OR(COUNT($AZ1137)=0,COUNT($AZ1136)=0),"",IF(OR($AY1137/$AZ1136-1&lt;=-0.03,$AZ1137/$AZ1136-1&lt;=-0.045,IF(COUNT($AZ1128:$AZ1137)=10,AVERAGE($AZ1133:$AZ1137)/AVERAGE($AZ1128:$AZ1137)-1&lt;-0.01,FALSE())),0,IF(OR($AZ1137/$AZ1136-1&lt;=-0.02,IF(COUNT($AZ1128:$AZ1137)=10,AVERAGE($AZ1133:$AZ1137)/AVERAGE($AZ1128:$AZ1137)-1&lt;0.005,FALSE())),50,100)))</f>
        <v/>
      </c>
    </row>
    <row r="1138" customFormat="false" ht="15" hidden="false" customHeight="true" outlineLevel="0" collapsed="false">
      <c r="A1138" s="47" t="n">
        <v>1134</v>
      </c>
      <c r="B1138" s="48" t="n">
        <v>44203</v>
      </c>
      <c r="C1138" s="47" t="n">
        <v>2021</v>
      </c>
      <c r="D1138" s="49" t="s">
        <v>239</v>
      </c>
      <c r="E1138" s="50" t="n">
        <v>12939.57</v>
      </c>
      <c r="F1138" s="51" t="n">
        <v>0.202755</v>
      </c>
      <c r="G1138" s="51" t="n">
        <v>0</v>
      </c>
      <c r="H1138" s="52" t="n">
        <v>0.898</v>
      </c>
      <c r="I1138" s="53" t="n">
        <v>378</v>
      </c>
      <c r="J1138" s="47" t="s">
        <v>235</v>
      </c>
      <c r="K1138" s="54" t="n">
        <v>22.37</v>
      </c>
      <c r="L1138" s="55" t="n">
        <f aca="false">IF(COUNT(F1138)=0,50,IF(F1138&gt;=0,100,IF(F1138&gt;=-0.02,50,0)))</f>
        <v>100</v>
      </c>
      <c r="M1138" s="55" t="n">
        <f aca="false">IF(COUNT(G1138)=0,50,IF(G1138&gt;-0.06,100,IF(G1138&gt;-0.15,50,0)))</f>
        <v>100</v>
      </c>
      <c r="N1138" s="55" t="n">
        <f aca="false">IF(COUNT(H1138)=0,50,IF(H1138&gt;=0.6,100,IF(H1138&gt;=0.4,50,0)))</f>
        <v>100</v>
      </c>
      <c r="O1138" s="55" t="n">
        <f aca="false">IF(COUNT(I1138)=0,50,IF(J1138="proxy_vix",50,IF(I1138&lt;350,100,IF(I1138&lt;=450,50,0))))</f>
        <v>50</v>
      </c>
      <c r="P1138" s="55" t="n">
        <f aca="false">IF(COUNT(K1138)=0,50,IF(K1138&lt;20,100,IF(K1138&lt;=25,50,0)))</f>
        <v>50</v>
      </c>
      <c r="Q1138" s="54"/>
      <c r="R1138" s="47"/>
      <c r="S1138" s="51" t="n">
        <f aca="false">$E1138/$E1137-1</f>
        <v>0.0250504026268779</v>
      </c>
      <c r="T1138" s="56" t="n">
        <f aca="false">$K1138/$K1137-1</f>
        <v>-0.107698444355804</v>
      </c>
      <c r="V1138" s="57"/>
      <c r="W1138" s="57"/>
      <c r="Y1138" s="1" t="str">
        <f aca="false">IF(AX1138&gt;=70,"EASY",IF(AX1138&gt;40,"UNCERTAIN","HARD"))</f>
        <v>EASY</v>
      </c>
      <c r="AA1138" s="58" t="n">
        <f aca="false">IF($A1138&lt;200,"",AVERAGE($E1089:$E1138)/AVERAGE($E939:$E1138)-1)</f>
        <v>0.137277162625268</v>
      </c>
      <c r="AB1138" s="59" t="n">
        <f aca="false">LOOKUP($B1138,07_L1政策步階!$A$4:$A$14,07_L1政策步階!$C$4:$C$14)</f>
        <v>1</v>
      </c>
      <c r="AC1138" s="57"/>
      <c r="AD1138" s="57"/>
      <c r="AE1138" s="57"/>
      <c r="AF1138" s="57"/>
      <c r="AG1138" s="57"/>
      <c r="AH1138" s="57"/>
      <c r="AI1138" s="57"/>
      <c r="AJ1138" s="57"/>
      <c r="AK1138" s="57"/>
      <c r="AL1138" s="59" t="n">
        <f aca="false">IF(ISNUMBER($AA1138),IF($AA1138&gt;=0.005,100,IF($AA1138&gt;=-0.015,50,0)),"")</f>
        <v>100</v>
      </c>
      <c r="AM1138" s="59" t="n">
        <f aca="false">IF(ISNUMBER($AB1138),IF($AB1138=1,100,IF($AB1138=0,50,0)),"")</f>
        <v>100</v>
      </c>
      <c r="AN1138" s="0" t="str">
        <f aca="false">IF(ISNUMBER($AC1138),IF($AC1138&gt;=0.001,100,IF($AC1138&gt;=-0.003,50,0)),"")</f>
        <v/>
      </c>
      <c r="AO1138" s="0" t="str">
        <f aca="false">IF(ISNUMBER($AD1138),IF($AD1138&gt;=0.04,100,IF($AD1138&gt;=0,50,0)),"")</f>
        <v/>
      </c>
      <c r="AP1138" s="0" t="str">
        <f aca="false">IF(ISNUMBER($AE1138),IF($AE1138&gt;=25,100,IF($AE1138&gt;=-75,50,0)),"")</f>
        <v/>
      </c>
      <c r="AQ1138" s="0" t="str">
        <f aca="false">IF(ISNUMBER($AF1138),IF($AF1138&gt;0,100,IF($AF1138&gt;=-50,50,0)),"")</f>
        <v/>
      </c>
      <c r="AR1138" s="0" t="str">
        <f aca="false">IF(ISNUMBER($AG1138),IF($AG1138=1,100,IF($AG1138=0,50,0)),"")</f>
        <v/>
      </c>
      <c r="AS1138" s="0" t="str">
        <f aca="false">IF(ISNUMBER($AH1138),IF($AH1138&lt;0,100,IF($AH1138&lt;=20,50,0)),"")</f>
        <v/>
      </c>
      <c r="AT1138" s="0" t="str">
        <f aca="false">IF(ISNUMBER($AI1138),IF($AI1138&lt;0.95,100,IF($AI1138&lt;=1,50,0)),"")</f>
        <v/>
      </c>
      <c r="AU1138" s="0" t="str">
        <f aca="false">IF(ISNUMBER($AJ1138),IF($AJ1138&lt;30,0,IF($AJ1138&lt;40,50,IF($AJ1138&lt;=90,100,50))),"")</f>
        <v/>
      </c>
      <c r="AV1138" s="0" t="str">
        <f aca="false">IF(ISNUMBER($AK1138),IF($AK1138&gt;-0.2,100,IF($AK1138&gt;=-0.4,50,0)),"")</f>
        <v/>
      </c>
      <c r="AW1138" s="59" t="n">
        <f aca="false">01_指標庫!$H$4*ISNUMBER($F1138)+01_指標庫!$H$5*ISNUMBER($AA1138)+01_指標庫!$H$6*ISNUMBER($G1138)+01_指標庫!$H$7*ISNUMBER($H1138)+01_指標庫!$H$8*ISNUMBER($AF1138)+01_指標庫!$H$9*ISNUMBER($AG1138)+01_指標庫!$H$10*ISNUMBER($AB1138)+01_指標庫!$H$11*ISNUMBER($AC1138)+01_指標庫!$H$12*ISNUMBER($AD1138)+01_指標庫!$H$13*ISNUMBER($AE1138)+01_指標庫!$H$14*ISNUMBER($I1138)+01_指標庫!$H$15*ISNUMBER($AH1138)+01_指標庫!$H$16*ISNUMBER($K1138)+01_指標庫!$H$17*ISNUMBER($AI1138)+01_指標庫!$H$18*ISNUMBER($AJ1138)+01_指標庫!$H$19*ISNUMBER($AK1138)+01_指標庫!$H$20*ISNUMBER($BB1138)+01_指標庫!$H$21*ISNUMBER($BC1138)</f>
        <v>51</v>
      </c>
      <c r="AX1138" s="59" t="n">
        <f aca="false">IF(AW1138=0,50,ROUND((01_指標庫!$H$4*IF(ISNUMBER($F1138),L1138,0)+01_指標庫!$H$5*IF(ISNUMBER($AA1138),AL1138,0)+01_指標庫!$H$6*IF(ISNUMBER($G1138),M1138,0)+01_指標庫!$H$7*IF(ISNUMBER($H1138),N1138,0)+01_指標庫!$H$8*IF(ISNUMBER($AF1138),AQ1138,0)+01_指標庫!$H$9*IF(ISNUMBER($AG1138),AR1138,0)+01_指標庫!$H$10*IF(ISNUMBER($AB1138),AM1138,0)+01_指標庫!$H$11*IF(ISNUMBER($AC1138),AN1138,0)+01_指標庫!$H$12*IF(ISNUMBER($AD1138),AO1138,0)+01_指標庫!$H$13*IF(ISNUMBER($AE1138),AP1138,0)+01_指標庫!$H$14*IF(ISNUMBER($I1138),O1138,0)+01_指標庫!$H$15*IF(ISNUMBER($AH1138),AS1138,0)+01_指標庫!$H$16*IF(ISNUMBER($K1138),P1138,0)+01_指標庫!$H$17*IF(ISNUMBER($AI1138),AT1138,0)+01_指標庫!$H$18*IF(ISNUMBER($AJ1138),AU1138,0)+01_指標庫!$H$19*IF(ISNUMBER($AK1138),AV1138,0)+01_指標庫!$H$20*IF(ISNUMBER($BB1138),BB1138,0)+01_指標庫!$H$21*IF(ISNUMBER($BC1138),BC1138,0))/AW1138,1))</f>
        <v>80.4</v>
      </c>
      <c r="AY1138" s="60"/>
      <c r="AZ1138" s="60"/>
      <c r="BA1138" s="58" t="n">
        <f aca="false">AVERAGE($E1134:$E1138)/AVERAGE($E1129:$E1138)-1</f>
        <v>0.000441019680053278</v>
      </c>
      <c r="BB1138" s="59" t="n">
        <f aca="false">IF(ISNUMBER($BA1138),IF(OR($S1138&lt;=-0.03,$BA1138&lt;-0.003),0,IF(OR($S1138&lt;=-0.02,$BA1138&lt;0.01),50,100)),"")</f>
        <v>50</v>
      </c>
      <c r="BC1138" s="0" t="str">
        <f aca="false">IF(OR(COUNT($AZ1138)=0,COUNT($AZ1137)=0),"",IF(OR($AY1138/$AZ1137-1&lt;=-0.03,$AZ1138/$AZ1137-1&lt;=-0.045,IF(COUNT($AZ1129:$AZ1138)=10,AVERAGE($AZ1134:$AZ1138)/AVERAGE($AZ1129:$AZ1138)-1&lt;-0.01,FALSE())),0,IF(OR($AZ1138/$AZ1137-1&lt;=-0.02,IF(COUNT($AZ1129:$AZ1138)=10,AVERAGE($AZ1134:$AZ1138)/AVERAGE($AZ1129:$AZ1138)-1&lt;0.005,FALSE())),50,100)))</f>
        <v/>
      </c>
    </row>
    <row r="1139" customFormat="false" ht="15" hidden="false" customHeight="true" outlineLevel="0" collapsed="false">
      <c r="A1139" s="47" t="n">
        <v>1135</v>
      </c>
      <c r="B1139" s="48" t="n">
        <v>44204</v>
      </c>
      <c r="C1139" s="47" t="n">
        <v>2021</v>
      </c>
      <c r="D1139" s="49" t="s">
        <v>234</v>
      </c>
      <c r="E1139" s="50" t="n">
        <v>13105.2</v>
      </c>
      <c r="F1139" s="51" t="n">
        <v>0.214969</v>
      </c>
      <c r="G1139" s="51" t="n">
        <v>0</v>
      </c>
      <c r="H1139" s="52" t="n">
        <v>0.898</v>
      </c>
      <c r="I1139" s="53" t="n">
        <v>376</v>
      </c>
      <c r="J1139" s="47" t="s">
        <v>235</v>
      </c>
      <c r="K1139" s="54" t="n">
        <v>21.56</v>
      </c>
      <c r="L1139" s="55" t="n">
        <f aca="false">IF(COUNT(F1139)=0,50,IF(F1139&gt;=0,100,IF(F1139&gt;=-0.02,50,0)))</f>
        <v>100</v>
      </c>
      <c r="M1139" s="55" t="n">
        <f aca="false">IF(COUNT(G1139)=0,50,IF(G1139&gt;-0.06,100,IF(G1139&gt;-0.15,50,0)))</f>
        <v>100</v>
      </c>
      <c r="N1139" s="55" t="n">
        <f aca="false">IF(COUNT(H1139)=0,50,IF(H1139&gt;=0.6,100,IF(H1139&gt;=0.4,50,0)))</f>
        <v>100</v>
      </c>
      <c r="O1139" s="55" t="n">
        <f aca="false">IF(COUNT(I1139)=0,50,IF(J1139="proxy_vix",50,IF(I1139&lt;350,100,IF(I1139&lt;=450,50,0))))</f>
        <v>50</v>
      </c>
      <c r="P1139" s="55" t="n">
        <f aca="false">IF(COUNT(K1139)=0,50,IF(K1139&lt;20,100,IF(K1139&lt;=25,50,0)))</f>
        <v>50</v>
      </c>
      <c r="Q1139" s="54"/>
      <c r="R1139" s="47"/>
      <c r="S1139" s="51" t="n">
        <f aca="false">$E1139/$E1138-1</f>
        <v>0.0128002707972523</v>
      </c>
      <c r="T1139" s="56" t="n">
        <f aca="false">$K1139/$K1138-1</f>
        <v>-0.0362092087617346</v>
      </c>
      <c r="V1139" s="57"/>
      <c r="W1139" s="57"/>
      <c r="Y1139" s="1" t="str">
        <f aca="false">IF(AX1139&gt;=70,"EASY",IF(AX1139&gt;40,"UNCERTAIN","HARD"))</f>
        <v>EASY</v>
      </c>
      <c r="AA1139" s="58" t="n">
        <f aca="false">IF($A1139&lt;200,"",AVERAGE($E1090:$E1139)/AVERAGE($E940:$E1139)-1)</f>
        <v>0.137099061187836</v>
      </c>
      <c r="AB1139" s="59" t="n">
        <f aca="false">LOOKUP($B1139,07_L1政策步階!$A$4:$A$14,07_L1政策步階!$C$4:$C$14)</f>
        <v>1</v>
      </c>
      <c r="AC1139" s="57"/>
      <c r="AD1139" s="57"/>
      <c r="AE1139" s="57"/>
      <c r="AF1139" s="57"/>
      <c r="AG1139" s="57"/>
      <c r="AH1139" s="57"/>
      <c r="AI1139" s="57"/>
      <c r="AJ1139" s="57"/>
      <c r="AK1139" s="57"/>
      <c r="AL1139" s="59" t="n">
        <f aca="false">IF(ISNUMBER($AA1139),IF($AA1139&gt;=0.005,100,IF($AA1139&gt;=-0.015,50,0)),"")</f>
        <v>100</v>
      </c>
      <c r="AM1139" s="59" t="n">
        <f aca="false">IF(ISNUMBER($AB1139),IF($AB1139=1,100,IF($AB1139=0,50,0)),"")</f>
        <v>100</v>
      </c>
      <c r="AN1139" s="0" t="str">
        <f aca="false">IF(ISNUMBER($AC1139),IF($AC1139&gt;=0.001,100,IF($AC1139&gt;=-0.003,50,0)),"")</f>
        <v/>
      </c>
      <c r="AO1139" s="0" t="str">
        <f aca="false">IF(ISNUMBER($AD1139),IF($AD1139&gt;=0.04,100,IF($AD1139&gt;=0,50,0)),"")</f>
        <v/>
      </c>
      <c r="AP1139" s="0" t="str">
        <f aca="false">IF(ISNUMBER($AE1139),IF($AE1139&gt;=25,100,IF($AE1139&gt;=-75,50,0)),"")</f>
        <v/>
      </c>
      <c r="AQ1139" s="0" t="str">
        <f aca="false">IF(ISNUMBER($AF1139),IF($AF1139&gt;0,100,IF($AF1139&gt;=-50,50,0)),"")</f>
        <v/>
      </c>
      <c r="AR1139" s="0" t="str">
        <f aca="false">IF(ISNUMBER($AG1139),IF($AG1139=1,100,IF($AG1139=0,50,0)),"")</f>
        <v/>
      </c>
      <c r="AS1139" s="0" t="str">
        <f aca="false">IF(ISNUMBER($AH1139),IF($AH1139&lt;0,100,IF($AH1139&lt;=20,50,0)),"")</f>
        <v/>
      </c>
      <c r="AT1139" s="0" t="str">
        <f aca="false">IF(ISNUMBER($AI1139),IF($AI1139&lt;0.95,100,IF($AI1139&lt;=1,50,0)),"")</f>
        <v/>
      </c>
      <c r="AU1139" s="0" t="str">
        <f aca="false">IF(ISNUMBER($AJ1139),IF($AJ1139&lt;30,0,IF($AJ1139&lt;40,50,IF($AJ1139&lt;=90,100,50))),"")</f>
        <v/>
      </c>
      <c r="AV1139" s="0" t="str">
        <f aca="false">IF(ISNUMBER($AK1139),IF($AK1139&gt;-0.2,100,IF($AK1139&gt;=-0.4,50,0)),"")</f>
        <v/>
      </c>
      <c r="AW1139" s="59" t="n">
        <f aca="false">01_指標庫!$H$4*ISNUMBER($F1139)+01_指標庫!$H$5*ISNUMBER($AA1139)+01_指標庫!$H$6*ISNUMBER($G1139)+01_指標庫!$H$7*ISNUMBER($H1139)+01_指標庫!$H$8*ISNUMBER($AF1139)+01_指標庫!$H$9*ISNUMBER($AG1139)+01_指標庫!$H$10*ISNUMBER($AB1139)+01_指標庫!$H$11*ISNUMBER($AC1139)+01_指標庫!$H$12*ISNUMBER($AD1139)+01_指標庫!$H$13*ISNUMBER($AE1139)+01_指標庫!$H$14*ISNUMBER($I1139)+01_指標庫!$H$15*ISNUMBER($AH1139)+01_指標庫!$H$16*ISNUMBER($K1139)+01_指標庫!$H$17*ISNUMBER($AI1139)+01_指標庫!$H$18*ISNUMBER($AJ1139)+01_指標庫!$H$19*ISNUMBER($AK1139)+01_指標庫!$H$20*ISNUMBER($BB1139)+01_指標庫!$H$21*ISNUMBER($BC1139)</f>
        <v>51</v>
      </c>
      <c r="AX1139" s="59" t="n">
        <f aca="false">IF(AW1139=0,50,ROUND((01_指標庫!$H$4*IF(ISNUMBER($F1139),L1139,0)+01_指標庫!$H$5*IF(ISNUMBER($AA1139),AL1139,0)+01_指標庫!$H$6*IF(ISNUMBER($G1139),M1139,0)+01_指標庫!$H$7*IF(ISNUMBER($H1139),N1139,0)+01_指標庫!$H$8*IF(ISNUMBER($AF1139),AQ1139,0)+01_指標庫!$H$9*IF(ISNUMBER($AG1139),AR1139,0)+01_指標庫!$H$10*IF(ISNUMBER($AB1139),AM1139,0)+01_指標庫!$H$11*IF(ISNUMBER($AC1139),AN1139,0)+01_指標庫!$H$12*IF(ISNUMBER($AD1139),AO1139,0)+01_指標庫!$H$13*IF(ISNUMBER($AE1139),AP1139,0)+01_指標庫!$H$14*IF(ISNUMBER($I1139),O1139,0)+01_指標庫!$H$15*IF(ISNUMBER($AH1139),AS1139,0)+01_指標庫!$H$16*IF(ISNUMBER($K1139),P1139,0)+01_指標庫!$H$17*IF(ISNUMBER($AI1139),AT1139,0)+01_指標庫!$H$18*IF(ISNUMBER($AJ1139),AU1139,0)+01_指標庫!$H$19*IF(ISNUMBER($AK1139),AV1139,0)+01_指標庫!$H$20*IF(ISNUMBER($BB1139),BB1139,0)+01_指標庫!$H$21*IF(ISNUMBER($BC1139),BC1139,0))/AW1139,1))</f>
        <v>80.4</v>
      </c>
      <c r="AY1139" s="60"/>
      <c r="AZ1139" s="60"/>
      <c r="BA1139" s="58" t="n">
        <f aca="false">AVERAGE($E1135:$E1139)/AVERAGE($E1130:$E1139)-1</f>
        <v>0.000297446079323915</v>
      </c>
      <c r="BB1139" s="59" t="n">
        <f aca="false">IF(ISNUMBER($BA1139),IF(OR($S1139&lt;=-0.03,$BA1139&lt;-0.003),0,IF(OR($S1139&lt;=-0.02,$BA1139&lt;0.01),50,100)),"")</f>
        <v>50</v>
      </c>
      <c r="BC1139" s="0" t="str">
        <f aca="false">IF(OR(COUNT($AZ1139)=0,COUNT($AZ1138)=0),"",IF(OR($AY1139/$AZ1138-1&lt;=-0.03,$AZ1139/$AZ1138-1&lt;=-0.045,IF(COUNT($AZ1130:$AZ1139)=10,AVERAGE($AZ1135:$AZ1139)/AVERAGE($AZ1130:$AZ1139)-1&lt;-0.01,FALSE())),0,IF(OR($AZ1139/$AZ1138-1&lt;=-0.02,IF(COUNT($AZ1130:$AZ1139)=10,AVERAGE($AZ1135:$AZ1139)/AVERAGE($AZ1130:$AZ1139)-1&lt;0.005,FALSE())),50,100)))</f>
        <v/>
      </c>
    </row>
    <row r="1140" customFormat="false" ht="15" hidden="false" customHeight="true" outlineLevel="0" collapsed="false">
      <c r="A1140" s="47" t="n">
        <v>1136</v>
      </c>
      <c r="B1140" s="48" t="n">
        <v>44207</v>
      </c>
      <c r="C1140" s="47" t="n">
        <v>2021</v>
      </c>
      <c r="D1140" s="49" t="s">
        <v>236</v>
      </c>
      <c r="E1140" s="50" t="n">
        <v>12902.49</v>
      </c>
      <c r="F1140" s="51" t="n">
        <v>0.193407</v>
      </c>
      <c r="G1140" s="51" t="n">
        <v>-0.015468</v>
      </c>
      <c r="H1140" s="52" t="n">
        <v>0.898</v>
      </c>
      <c r="I1140" s="53" t="n">
        <v>382</v>
      </c>
      <c r="J1140" s="47" t="s">
        <v>235</v>
      </c>
      <c r="K1140" s="54" t="n">
        <v>24.08</v>
      </c>
      <c r="L1140" s="55" t="n">
        <f aca="false">IF(COUNT(F1140)=0,50,IF(F1140&gt;=0,100,IF(F1140&gt;=-0.02,50,0)))</f>
        <v>100</v>
      </c>
      <c r="M1140" s="55" t="n">
        <f aca="false">IF(COUNT(G1140)=0,50,IF(G1140&gt;-0.06,100,IF(G1140&gt;-0.15,50,0)))</f>
        <v>100</v>
      </c>
      <c r="N1140" s="55" t="n">
        <f aca="false">IF(COUNT(H1140)=0,50,IF(H1140&gt;=0.6,100,IF(H1140&gt;=0.4,50,0)))</f>
        <v>100</v>
      </c>
      <c r="O1140" s="55" t="n">
        <f aca="false">IF(COUNT(I1140)=0,50,IF(J1140="proxy_vix",50,IF(I1140&lt;350,100,IF(I1140&lt;=450,50,0))))</f>
        <v>50</v>
      </c>
      <c r="P1140" s="55" t="n">
        <f aca="false">IF(COUNT(K1140)=0,50,IF(K1140&lt;20,100,IF(K1140&lt;=25,50,0)))</f>
        <v>50</v>
      </c>
      <c r="Q1140" s="54"/>
      <c r="R1140" s="47"/>
      <c r="S1140" s="51" t="n">
        <f aca="false">$E1140/$E1139-1</f>
        <v>-0.0154679058694259</v>
      </c>
      <c r="T1140" s="56" t="n">
        <f aca="false">$K1140/$K1139-1</f>
        <v>0.116883116883117</v>
      </c>
      <c r="V1140" s="57"/>
      <c r="W1140" s="57"/>
      <c r="Y1140" s="1" t="str">
        <f aca="false">IF(AX1140&gt;=70,"EASY",IF(AX1140&gt;40,"UNCERTAIN","HARD"))</f>
        <v>EASY</v>
      </c>
      <c r="AA1140" s="58" t="n">
        <f aca="false">IF($A1140&lt;200,"",AVERAGE($E1091:$E1140)/AVERAGE($E941:$E1140)-1)</f>
        <v>0.137722162883528</v>
      </c>
      <c r="AB1140" s="59" t="n">
        <f aca="false">LOOKUP($B1140,07_L1政策步階!$A$4:$A$14,07_L1政策步階!$C$4:$C$14)</f>
        <v>1</v>
      </c>
      <c r="AC1140" s="57"/>
      <c r="AD1140" s="57"/>
      <c r="AE1140" s="57"/>
      <c r="AF1140" s="57"/>
      <c r="AG1140" s="57"/>
      <c r="AH1140" s="57"/>
      <c r="AI1140" s="57"/>
      <c r="AJ1140" s="57"/>
      <c r="AK1140" s="57"/>
      <c r="AL1140" s="59" t="n">
        <f aca="false">IF(ISNUMBER($AA1140),IF($AA1140&gt;=0.005,100,IF($AA1140&gt;=-0.015,50,0)),"")</f>
        <v>100</v>
      </c>
      <c r="AM1140" s="59" t="n">
        <f aca="false">IF(ISNUMBER($AB1140),IF($AB1140=1,100,IF($AB1140=0,50,0)),"")</f>
        <v>100</v>
      </c>
      <c r="AN1140" s="0" t="str">
        <f aca="false">IF(ISNUMBER($AC1140),IF($AC1140&gt;=0.001,100,IF($AC1140&gt;=-0.003,50,0)),"")</f>
        <v/>
      </c>
      <c r="AO1140" s="0" t="str">
        <f aca="false">IF(ISNUMBER($AD1140),IF($AD1140&gt;=0.04,100,IF($AD1140&gt;=0,50,0)),"")</f>
        <v/>
      </c>
      <c r="AP1140" s="0" t="str">
        <f aca="false">IF(ISNUMBER($AE1140),IF($AE1140&gt;=25,100,IF($AE1140&gt;=-75,50,0)),"")</f>
        <v/>
      </c>
      <c r="AQ1140" s="0" t="str">
        <f aca="false">IF(ISNUMBER($AF1140),IF($AF1140&gt;0,100,IF($AF1140&gt;=-50,50,0)),"")</f>
        <v/>
      </c>
      <c r="AR1140" s="0" t="str">
        <f aca="false">IF(ISNUMBER($AG1140),IF($AG1140=1,100,IF($AG1140=0,50,0)),"")</f>
        <v/>
      </c>
      <c r="AS1140" s="0" t="str">
        <f aca="false">IF(ISNUMBER($AH1140),IF($AH1140&lt;0,100,IF($AH1140&lt;=20,50,0)),"")</f>
        <v/>
      </c>
      <c r="AT1140" s="0" t="str">
        <f aca="false">IF(ISNUMBER($AI1140),IF($AI1140&lt;0.95,100,IF($AI1140&lt;=1,50,0)),"")</f>
        <v/>
      </c>
      <c r="AU1140" s="0" t="str">
        <f aca="false">IF(ISNUMBER($AJ1140),IF($AJ1140&lt;30,0,IF($AJ1140&lt;40,50,IF($AJ1140&lt;=90,100,50))),"")</f>
        <v/>
      </c>
      <c r="AV1140" s="0" t="str">
        <f aca="false">IF(ISNUMBER($AK1140),IF($AK1140&gt;-0.2,100,IF($AK1140&gt;=-0.4,50,0)),"")</f>
        <v/>
      </c>
      <c r="AW1140" s="59" t="n">
        <f aca="false">01_指標庫!$H$4*ISNUMBER($F1140)+01_指標庫!$H$5*ISNUMBER($AA1140)+01_指標庫!$H$6*ISNUMBER($G1140)+01_指標庫!$H$7*ISNUMBER($H1140)+01_指標庫!$H$8*ISNUMBER($AF1140)+01_指標庫!$H$9*ISNUMBER($AG1140)+01_指標庫!$H$10*ISNUMBER($AB1140)+01_指標庫!$H$11*ISNUMBER($AC1140)+01_指標庫!$H$12*ISNUMBER($AD1140)+01_指標庫!$H$13*ISNUMBER($AE1140)+01_指標庫!$H$14*ISNUMBER($I1140)+01_指標庫!$H$15*ISNUMBER($AH1140)+01_指標庫!$H$16*ISNUMBER($K1140)+01_指標庫!$H$17*ISNUMBER($AI1140)+01_指標庫!$H$18*ISNUMBER($AJ1140)+01_指標庫!$H$19*ISNUMBER($AK1140)+01_指標庫!$H$20*ISNUMBER($BB1140)+01_指標庫!$H$21*ISNUMBER($BC1140)</f>
        <v>51</v>
      </c>
      <c r="AX1140" s="59" t="n">
        <f aca="false">IF(AW1140=0,50,ROUND((01_指標庫!$H$4*IF(ISNUMBER($F1140),L1140,0)+01_指標庫!$H$5*IF(ISNUMBER($AA1140),AL1140,0)+01_指標庫!$H$6*IF(ISNUMBER($G1140),M1140,0)+01_指標庫!$H$7*IF(ISNUMBER($H1140),N1140,0)+01_指標庫!$H$8*IF(ISNUMBER($AF1140),AQ1140,0)+01_指標庫!$H$9*IF(ISNUMBER($AG1140),AR1140,0)+01_指標庫!$H$10*IF(ISNUMBER($AB1140),AM1140,0)+01_指標庫!$H$11*IF(ISNUMBER($AC1140),AN1140,0)+01_指標庫!$H$12*IF(ISNUMBER($AD1140),AO1140,0)+01_指標庫!$H$13*IF(ISNUMBER($AE1140),AP1140,0)+01_指標庫!$H$14*IF(ISNUMBER($I1140),O1140,0)+01_指標庫!$H$15*IF(ISNUMBER($AH1140),AS1140,0)+01_指標庫!$H$16*IF(ISNUMBER($K1140),P1140,0)+01_指標庫!$H$17*IF(ISNUMBER($AI1140),AT1140,0)+01_指標庫!$H$18*IF(ISNUMBER($AJ1140),AU1140,0)+01_指標庫!$H$19*IF(ISNUMBER($AK1140),AV1140,0)+01_指標庫!$H$20*IF(ISNUMBER($BB1140),BB1140,0)+01_指標庫!$H$21*IF(ISNUMBER($BC1140),BC1140,0))/AW1140,1))</f>
        <v>80.4</v>
      </c>
      <c r="AY1140" s="60"/>
      <c r="AZ1140" s="60"/>
      <c r="BA1140" s="58" t="n">
        <f aca="false">AVERAGE($E1136:$E1140)/AVERAGE($E1131:$E1140)-1</f>
        <v>0.00204181637444267</v>
      </c>
      <c r="BB1140" s="59" t="n">
        <f aca="false">IF(ISNUMBER($BA1140),IF(OR($S1140&lt;=-0.03,$BA1140&lt;-0.003),0,IF(OR($S1140&lt;=-0.02,$BA1140&lt;0.01),50,100)),"")</f>
        <v>50</v>
      </c>
      <c r="BC1140" s="0" t="str">
        <f aca="false">IF(OR(COUNT($AZ1140)=0,COUNT($AZ1139)=0),"",IF(OR($AY1140/$AZ1139-1&lt;=-0.03,$AZ1140/$AZ1139-1&lt;=-0.045,IF(COUNT($AZ1131:$AZ1140)=10,AVERAGE($AZ1136:$AZ1140)/AVERAGE($AZ1131:$AZ1140)-1&lt;-0.01,FALSE())),0,IF(OR($AZ1140/$AZ1139-1&lt;=-0.02,IF(COUNT($AZ1131:$AZ1140)=10,AVERAGE($AZ1136:$AZ1140)/AVERAGE($AZ1131:$AZ1140)-1&lt;0.005,FALSE())),50,100)))</f>
        <v/>
      </c>
    </row>
    <row r="1141" customFormat="false" ht="15" hidden="false" customHeight="true" outlineLevel="0" collapsed="false">
      <c r="A1141" s="47" t="n">
        <v>1137</v>
      </c>
      <c r="B1141" s="48" t="n">
        <v>44208</v>
      </c>
      <c r="C1141" s="47" t="n">
        <v>2021</v>
      </c>
      <c r="D1141" s="49" t="s">
        <v>237</v>
      </c>
      <c r="E1141" s="50" t="n">
        <v>12892.09</v>
      </c>
      <c r="F1141" s="51" t="n">
        <v>0.189527</v>
      </c>
      <c r="G1141" s="51" t="n">
        <v>-0.016262</v>
      </c>
      <c r="H1141" s="52" t="n">
        <v>0.9184</v>
      </c>
      <c r="I1141" s="53" t="n">
        <v>385</v>
      </c>
      <c r="J1141" s="47" t="s">
        <v>235</v>
      </c>
      <c r="K1141" s="54" t="n">
        <v>23.33</v>
      </c>
      <c r="L1141" s="55" t="n">
        <f aca="false">IF(COUNT(F1141)=0,50,IF(F1141&gt;=0,100,IF(F1141&gt;=-0.02,50,0)))</f>
        <v>100</v>
      </c>
      <c r="M1141" s="55" t="n">
        <f aca="false">IF(COUNT(G1141)=0,50,IF(G1141&gt;-0.06,100,IF(G1141&gt;-0.15,50,0)))</f>
        <v>100</v>
      </c>
      <c r="N1141" s="55" t="n">
        <f aca="false">IF(COUNT(H1141)=0,50,IF(H1141&gt;=0.6,100,IF(H1141&gt;=0.4,50,0)))</f>
        <v>100</v>
      </c>
      <c r="O1141" s="55" t="n">
        <f aca="false">IF(COUNT(I1141)=0,50,IF(J1141="proxy_vix",50,IF(I1141&lt;350,100,IF(I1141&lt;=450,50,0))))</f>
        <v>50</v>
      </c>
      <c r="P1141" s="55" t="n">
        <f aca="false">IF(COUNT(K1141)=0,50,IF(K1141&lt;20,100,IF(K1141&lt;=25,50,0)))</f>
        <v>50</v>
      </c>
      <c r="Q1141" s="54"/>
      <c r="R1141" s="47"/>
      <c r="S1141" s="51" t="n">
        <f aca="false">$E1141/$E1140-1</f>
        <v>-0.000806045964771074</v>
      </c>
      <c r="T1141" s="56" t="n">
        <f aca="false">$K1141/$K1140-1</f>
        <v>-0.0311461794019934</v>
      </c>
      <c r="V1141" s="57"/>
      <c r="W1141" s="57"/>
      <c r="Y1141" s="1" t="str">
        <f aca="false">IF(AX1141&gt;=70,"EASY",IF(AX1141&gt;40,"UNCERTAIN","HARD"))</f>
        <v>EASY</v>
      </c>
      <c r="AA1141" s="58" t="n">
        <f aca="false">IF($A1141&lt;200,"",AVERAGE($E1092:$E1141)/AVERAGE($E942:$E1141)-1)</f>
        <v>0.137782709235266</v>
      </c>
      <c r="AB1141" s="59" t="n">
        <f aca="false">LOOKUP($B1141,07_L1政策步階!$A$4:$A$14,07_L1政策步階!$C$4:$C$14)</f>
        <v>1</v>
      </c>
      <c r="AC1141" s="57"/>
      <c r="AD1141" s="57"/>
      <c r="AE1141" s="57"/>
      <c r="AF1141" s="57"/>
      <c r="AG1141" s="57"/>
      <c r="AH1141" s="57"/>
      <c r="AI1141" s="57"/>
      <c r="AJ1141" s="57"/>
      <c r="AK1141" s="57"/>
      <c r="AL1141" s="59" t="n">
        <f aca="false">IF(ISNUMBER($AA1141),IF($AA1141&gt;=0.005,100,IF($AA1141&gt;=-0.015,50,0)),"")</f>
        <v>100</v>
      </c>
      <c r="AM1141" s="59" t="n">
        <f aca="false">IF(ISNUMBER($AB1141),IF($AB1141=1,100,IF($AB1141=0,50,0)),"")</f>
        <v>100</v>
      </c>
      <c r="AN1141" s="0" t="str">
        <f aca="false">IF(ISNUMBER($AC1141),IF($AC1141&gt;=0.001,100,IF($AC1141&gt;=-0.003,50,0)),"")</f>
        <v/>
      </c>
      <c r="AO1141" s="0" t="str">
        <f aca="false">IF(ISNUMBER($AD1141),IF($AD1141&gt;=0.04,100,IF($AD1141&gt;=0,50,0)),"")</f>
        <v/>
      </c>
      <c r="AP1141" s="0" t="str">
        <f aca="false">IF(ISNUMBER($AE1141),IF($AE1141&gt;=25,100,IF($AE1141&gt;=-75,50,0)),"")</f>
        <v/>
      </c>
      <c r="AQ1141" s="0" t="str">
        <f aca="false">IF(ISNUMBER($AF1141),IF($AF1141&gt;0,100,IF($AF1141&gt;=-50,50,0)),"")</f>
        <v/>
      </c>
      <c r="AR1141" s="0" t="str">
        <f aca="false">IF(ISNUMBER($AG1141),IF($AG1141=1,100,IF($AG1141=0,50,0)),"")</f>
        <v/>
      </c>
      <c r="AS1141" s="0" t="str">
        <f aca="false">IF(ISNUMBER($AH1141),IF($AH1141&lt;0,100,IF($AH1141&lt;=20,50,0)),"")</f>
        <v/>
      </c>
      <c r="AT1141" s="0" t="str">
        <f aca="false">IF(ISNUMBER($AI1141),IF($AI1141&lt;0.95,100,IF($AI1141&lt;=1,50,0)),"")</f>
        <v/>
      </c>
      <c r="AU1141" s="0" t="str">
        <f aca="false">IF(ISNUMBER($AJ1141),IF($AJ1141&lt;30,0,IF($AJ1141&lt;40,50,IF($AJ1141&lt;=90,100,50))),"")</f>
        <v/>
      </c>
      <c r="AV1141" s="0" t="str">
        <f aca="false">IF(ISNUMBER($AK1141),IF($AK1141&gt;-0.2,100,IF($AK1141&gt;=-0.4,50,0)),"")</f>
        <v/>
      </c>
      <c r="AW1141" s="59" t="n">
        <f aca="false">01_指標庫!$H$4*ISNUMBER($F1141)+01_指標庫!$H$5*ISNUMBER($AA1141)+01_指標庫!$H$6*ISNUMBER($G1141)+01_指標庫!$H$7*ISNUMBER($H1141)+01_指標庫!$H$8*ISNUMBER($AF1141)+01_指標庫!$H$9*ISNUMBER($AG1141)+01_指標庫!$H$10*ISNUMBER($AB1141)+01_指標庫!$H$11*ISNUMBER($AC1141)+01_指標庫!$H$12*ISNUMBER($AD1141)+01_指標庫!$H$13*ISNUMBER($AE1141)+01_指標庫!$H$14*ISNUMBER($I1141)+01_指標庫!$H$15*ISNUMBER($AH1141)+01_指標庫!$H$16*ISNUMBER($K1141)+01_指標庫!$H$17*ISNUMBER($AI1141)+01_指標庫!$H$18*ISNUMBER($AJ1141)+01_指標庫!$H$19*ISNUMBER($AK1141)+01_指標庫!$H$20*ISNUMBER($BB1141)+01_指標庫!$H$21*ISNUMBER($BC1141)</f>
        <v>51</v>
      </c>
      <c r="AX1141" s="59" t="n">
        <f aca="false">IF(AW1141=0,50,ROUND((01_指標庫!$H$4*IF(ISNUMBER($F1141),L1141,0)+01_指標庫!$H$5*IF(ISNUMBER($AA1141),AL1141,0)+01_指標庫!$H$6*IF(ISNUMBER($G1141),M1141,0)+01_指標庫!$H$7*IF(ISNUMBER($H1141),N1141,0)+01_指標庫!$H$8*IF(ISNUMBER($AF1141),AQ1141,0)+01_指標庫!$H$9*IF(ISNUMBER($AG1141),AR1141,0)+01_指標庫!$H$10*IF(ISNUMBER($AB1141),AM1141,0)+01_指標庫!$H$11*IF(ISNUMBER($AC1141),AN1141,0)+01_指標庫!$H$12*IF(ISNUMBER($AD1141),AO1141,0)+01_指標庫!$H$13*IF(ISNUMBER($AE1141),AP1141,0)+01_指標庫!$H$14*IF(ISNUMBER($I1141),O1141,0)+01_指標庫!$H$15*IF(ISNUMBER($AH1141),AS1141,0)+01_指標庫!$H$16*IF(ISNUMBER($K1141),P1141,0)+01_指標庫!$H$17*IF(ISNUMBER($AI1141),AT1141,0)+01_指標庫!$H$18*IF(ISNUMBER($AJ1141),AU1141,0)+01_指標庫!$H$19*IF(ISNUMBER($AK1141),AV1141,0)+01_指標庫!$H$20*IF(ISNUMBER($BB1141),BB1141,0)+01_指標庫!$H$21*IF(ISNUMBER($BC1141),BC1141,0))/AW1141,1))</f>
        <v>80.4</v>
      </c>
      <c r="AY1141" s="60"/>
      <c r="AZ1141" s="60"/>
      <c r="BA1141" s="58" t="n">
        <f aca="false">AVERAGE($E1137:$E1141)/AVERAGE($E1132:$E1141)-1</f>
        <v>0.00302271247152652</v>
      </c>
      <c r="BB1141" s="59" t="n">
        <f aca="false">IF(ISNUMBER($BA1141),IF(OR($S1141&lt;=-0.03,$BA1141&lt;-0.003),0,IF(OR($S1141&lt;=-0.02,$BA1141&lt;0.01),50,100)),"")</f>
        <v>50</v>
      </c>
      <c r="BC1141" s="0" t="str">
        <f aca="false">IF(OR(COUNT($AZ1141)=0,COUNT($AZ1140)=0),"",IF(OR($AY1141/$AZ1140-1&lt;=-0.03,$AZ1141/$AZ1140-1&lt;=-0.045,IF(COUNT($AZ1132:$AZ1141)=10,AVERAGE($AZ1137:$AZ1141)/AVERAGE($AZ1132:$AZ1141)-1&lt;-0.01,FALSE())),0,IF(OR($AZ1141/$AZ1140-1&lt;=-0.02,IF(COUNT($AZ1132:$AZ1141)=10,AVERAGE($AZ1137:$AZ1141)/AVERAGE($AZ1132:$AZ1141)-1&lt;0.005,FALSE())),50,100)))</f>
        <v/>
      </c>
    </row>
    <row r="1142" customFormat="false" ht="15" hidden="false" customHeight="true" outlineLevel="0" collapsed="false">
      <c r="A1142" s="47" t="n">
        <v>1138</v>
      </c>
      <c r="B1142" s="48" t="n">
        <v>44209</v>
      </c>
      <c r="C1142" s="47" t="n">
        <v>2021</v>
      </c>
      <c r="D1142" s="49" t="s">
        <v>238</v>
      </c>
      <c r="E1142" s="50" t="n">
        <v>12973.63</v>
      </c>
      <c r="F1142" s="51" t="n">
        <v>0.194249</v>
      </c>
      <c r="G1142" s="51" t="n">
        <v>-0.01004</v>
      </c>
      <c r="H1142" s="52" t="n">
        <v>0.9184</v>
      </c>
      <c r="I1142" s="53" t="n">
        <v>382</v>
      </c>
      <c r="J1142" s="47" t="s">
        <v>235</v>
      </c>
      <c r="K1142" s="54" t="n">
        <v>22.21</v>
      </c>
      <c r="L1142" s="55" t="n">
        <f aca="false">IF(COUNT(F1142)=0,50,IF(F1142&gt;=0,100,IF(F1142&gt;=-0.02,50,0)))</f>
        <v>100</v>
      </c>
      <c r="M1142" s="55" t="n">
        <f aca="false">IF(COUNT(G1142)=0,50,IF(G1142&gt;-0.06,100,IF(G1142&gt;-0.15,50,0)))</f>
        <v>100</v>
      </c>
      <c r="N1142" s="55" t="n">
        <f aca="false">IF(COUNT(H1142)=0,50,IF(H1142&gt;=0.6,100,IF(H1142&gt;=0.4,50,0)))</f>
        <v>100</v>
      </c>
      <c r="O1142" s="55" t="n">
        <f aca="false">IF(COUNT(I1142)=0,50,IF(J1142="proxy_vix",50,IF(I1142&lt;350,100,IF(I1142&lt;=450,50,0))))</f>
        <v>50</v>
      </c>
      <c r="P1142" s="55" t="n">
        <f aca="false">IF(COUNT(K1142)=0,50,IF(K1142&lt;20,100,IF(K1142&lt;=25,50,0)))</f>
        <v>50</v>
      </c>
      <c r="Q1142" s="54"/>
      <c r="R1142" s="47"/>
      <c r="S1142" s="51" t="n">
        <f aca="false">$E1142/$E1141-1</f>
        <v>0.00632480846782779</v>
      </c>
      <c r="T1142" s="56" t="n">
        <f aca="false">$K1142/$K1141-1</f>
        <v>-0.0480068581225889</v>
      </c>
      <c r="V1142" s="57"/>
      <c r="W1142" s="57"/>
      <c r="Y1142" s="1" t="str">
        <f aca="false">IF(AX1142&gt;=70,"EASY",IF(AX1142&gt;40,"UNCERTAIN","HARD"))</f>
        <v>EASY</v>
      </c>
      <c r="AA1142" s="58" t="n">
        <f aca="false">IF($A1142&lt;200,"",AVERAGE($E1093:$E1142)/AVERAGE($E943:$E1142)-1)</f>
        <v>0.138656065706024</v>
      </c>
      <c r="AB1142" s="59" t="n">
        <f aca="false">LOOKUP($B1142,07_L1政策步階!$A$4:$A$14,07_L1政策步階!$C$4:$C$14)</f>
        <v>1</v>
      </c>
      <c r="AC1142" s="57"/>
      <c r="AD1142" s="57"/>
      <c r="AE1142" s="57"/>
      <c r="AF1142" s="57"/>
      <c r="AG1142" s="57"/>
      <c r="AH1142" s="57"/>
      <c r="AI1142" s="57"/>
      <c r="AJ1142" s="57"/>
      <c r="AK1142" s="57"/>
      <c r="AL1142" s="59" t="n">
        <f aca="false">IF(ISNUMBER($AA1142),IF($AA1142&gt;=0.005,100,IF($AA1142&gt;=-0.015,50,0)),"")</f>
        <v>100</v>
      </c>
      <c r="AM1142" s="59" t="n">
        <f aca="false">IF(ISNUMBER($AB1142),IF($AB1142=1,100,IF($AB1142=0,50,0)),"")</f>
        <v>100</v>
      </c>
      <c r="AN1142" s="0" t="str">
        <f aca="false">IF(ISNUMBER($AC1142),IF($AC1142&gt;=0.001,100,IF($AC1142&gt;=-0.003,50,0)),"")</f>
        <v/>
      </c>
      <c r="AO1142" s="0" t="str">
        <f aca="false">IF(ISNUMBER($AD1142),IF($AD1142&gt;=0.04,100,IF($AD1142&gt;=0,50,0)),"")</f>
        <v/>
      </c>
      <c r="AP1142" s="0" t="str">
        <f aca="false">IF(ISNUMBER($AE1142),IF($AE1142&gt;=25,100,IF($AE1142&gt;=-75,50,0)),"")</f>
        <v/>
      </c>
      <c r="AQ1142" s="0" t="str">
        <f aca="false">IF(ISNUMBER($AF1142),IF($AF1142&gt;0,100,IF($AF1142&gt;=-50,50,0)),"")</f>
        <v/>
      </c>
      <c r="AR1142" s="0" t="str">
        <f aca="false">IF(ISNUMBER($AG1142),IF($AG1142=1,100,IF($AG1142=0,50,0)),"")</f>
        <v/>
      </c>
      <c r="AS1142" s="0" t="str">
        <f aca="false">IF(ISNUMBER($AH1142),IF($AH1142&lt;0,100,IF($AH1142&lt;=20,50,0)),"")</f>
        <v/>
      </c>
      <c r="AT1142" s="0" t="str">
        <f aca="false">IF(ISNUMBER($AI1142),IF($AI1142&lt;0.95,100,IF($AI1142&lt;=1,50,0)),"")</f>
        <v/>
      </c>
      <c r="AU1142" s="0" t="str">
        <f aca="false">IF(ISNUMBER($AJ1142),IF($AJ1142&lt;30,0,IF($AJ1142&lt;40,50,IF($AJ1142&lt;=90,100,50))),"")</f>
        <v/>
      </c>
      <c r="AV1142" s="0" t="str">
        <f aca="false">IF(ISNUMBER($AK1142),IF($AK1142&gt;-0.2,100,IF($AK1142&gt;=-0.4,50,0)),"")</f>
        <v/>
      </c>
      <c r="AW1142" s="59" t="n">
        <f aca="false">01_指標庫!$H$4*ISNUMBER($F1142)+01_指標庫!$H$5*ISNUMBER($AA1142)+01_指標庫!$H$6*ISNUMBER($G1142)+01_指標庫!$H$7*ISNUMBER($H1142)+01_指標庫!$H$8*ISNUMBER($AF1142)+01_指標庫!$H$9*ISNUMBER($AG1142)+01_指標庫!$H$10*ISNUMBER($AB1142)+01_指標庫!$H$11*ISNUMBER($AC1142)+01_指標庫!$H$12*ISNUMBER($AD1142)+01_指標庫!$H$13*ISNUMBER($AE1142)+01_指標庫!$H$14*ISNUMBER($I1142)+01_指標庫!$H$15*ISNUMBER($AH1142)+01_指標庫!$H$16*ISNUMBER($K1142)+01_指標庫!$H$17*ISNUMBER($AI1142)+01_指標庫!$H$18*ISNUMBER($AJ1142)+01_指標庫!$H$19*ISNUMBER($AK1142)+01_指標庫!$H$20*ISNUMBER($BB1142)+01_指標庫!$H$21*ISNUMBER($BC1142)</f>
        <v>51</v>
      </c>
      <c r="AX1142" s="59" t="n">
        <f aca="false">IF(AW1142=0,50,ROUND((01_指標庫!$H$4*IF(ISNUMBER($F1142),L1142,0)+01_指標庫!$H$5*IF(ISNUMBER($AA1142),AL1142,0)+01_指標庫!$H$6*IF(ISNUMBER($G1142),M1142,0)+01_指標庫!$H$7*IF(ISNUMBER($H1142),N1142,0)+01_指標庫!$H$8*IF(ISNUMBER($AF1142),AQ1142,0)+01_指標庫!$H$9*IF(ISNUMBER($AG1142),AR1142,0)+01_指標庫!$H$10*IF(ISNUMBER($AB1142),AM1142,0)+01_指標庫!$H$11*IF(ISNUMBER($AC1142),AN1142,0)+01_指標庫!$H$12*IF(ISNUMBER($AD1142),AO1142,0)+01_指標庫!$H$13*IF(ISNUMBER($AE1142),AP1142,0)+01_指標庫!$H$14*IF(ISNUMBER($I1142),O1142,0)+01_指標庫!$H$15*IF(ISNUMBER($AH1142),AS1142,0)+01_指標庫!$H$16*IF(ISNUMBER($K1142),P1142,0)+01_指標庫!$H$17*IF(ISNUMBER($AI1142),AT1142,0)+01_指標庫!$H$18*IF(ISNUMBER($AJ1142),AU1142,0)+01_指標庫!$H$19*IF(ISNUMBER($AK1142),AV1142,0)+01_指標庫!$H$20*IF(ISNUMBER($BB1142),BB1142,0)+01_指標庫!$H$21*IF(ISNUMBER($BC1142),BC1142,0))/AW1142,1))</f>
        <v>80.4</v>
      </c>
      <c r="AY1142" s="60"/>
      <c r="AZ1142" s="60"/>
      <c r="BA1142" s="58" t="n">
        <f aca="false">AVERAGE($E1138:$E1142)/AVERAGE($E1133:$E1142)-1</f>
        <v>0.00745295938718105</v>
      </c>
      <c r="BB1142" s="59" t="n">
        <f aca="false">IF(ISNUMBER($BA1142),IF(OR($S1142&lt;=-0.03,$BA1142&lt;-0.003),0,IF(OR($S1142&lt;=-0.02,$BA1142&lt;0.01),50,100)),"")</f>
        <v>50</v>
      </c>
      <c r="BC1142" s="0" t="str">
        <f aca="false">IF(OR(COUNT($AZ1142)=0,COUNT($AZ1141)=0),"",IF(OR($AY1142/$AZ1141-1&lt;=-0.03,$AZ1142/$AZ1141-1&lt;=-0.045,IF(COUNT($AZ1133:$AZ1142)=10,AVERAGE($AZ1138:$AZ1142)/AVERAGE($AZ1133:$AZ1142)-1&lt;-0.01,FALSE())),0,IF(OR($AZ1142/$AZ1141-1&lt;=-0.02,IF(COUNT($AZ1133:$AZ1142)=10,AVERAGE($AZ1138:$AZ1142)/AVERAGE($AZ1133:$AZ1142)-1&lt;0.005,FALSE())),50,100)))</f>
        <v/>
      </c>
    </row>
    <row r="1143" customFormat="false" ht="15" hidden="false" customHeight="true" outlineLevel="0" collapsed="false">
      <c r="A1143" s="47" t="n">
        <v>1139</v>
      </c>
      <c r="B1143" s="48" t="n">
        <v>44210</v>
      </c>
      <c r="C1143" s="47" t="n">
        <v>2021</v>
      </c>
      <c r="D1143" s="49" t="s">
        <v>239</v>
      </c>
      <c r="E1143" s="50" t="n">
        <v>12898.69</v>
      </c>
      <c r="F1143" s="51" t="n">
        <v>0.184579</v>
      </c>
      <c r="G1143" s="51" t="n">
        <v>-0.015758</v>
      </c>
      <c r="H1143" s="52" t="n">
        <v>0.898</v>
      </c>
      <c r="I1143" s="53" t="n">
        <v>373</v>
      </c>
      <c r="J1143" s="47" t="s">
        <v>235</v>
      </c>
      <c r="K1143" s="54" t="n">
        <v>23.25</v>
      </c>
      <c r="L1143" s="55" t="n">
        <f aca="false">IF(COUNT(F1143)=0,50,IF(F1143&gt;=0,100,IF(F1143&gt;=-0.02,50,0)))</f>
        <v>100</v>
      </c>
      <c r="M1143" s="55" t="n">
        <f aca="false">IF(COUNT(G1143)=0,50,IF(G1143&gt;-0.06,100,IF(G1143&gt;-0.15,50,0)))</f>
        <v>100</v>
      </c>
      <c r="N1143" s="55" t="n">
        <f aca="false">IF(COUNT(H1143)=0,50,IF(H1143&gt;=0.6,100,IF(H1143&gt;=0.4,50,0)))</f>
        <v>100</v>
      </c>
      <c r="O1143" s="55" t="n">
        <f aca="false">IF(COUNT(I1143)=0,50,IF(J1143="proxy_vix",50,IF(I1143&lt;350,100,IF(I1143&lt;=450,50,0))))</f>
        <v>50</v>
      </c>
      <c r="P1143" s="55" t="n">
        <f aca="false">IF(COUNT(K1143)=0,50,IF(K1143&lt;20,100,IF(K1143&lt;=25,50,0)))</f>
        <v>50</v>
      </c>
      <c r="Q1143" s="54"/>
      <c r="R1143" s="47"/>
      <c r="S1143" s="51" t="n">
        <f aca="false">$E1143/$E1142-1</f>
        <v>-0.00577633245282927</v>
      </c>
      <c r="T1143" s="56" t="n">
        <f aca="false">$K1143/$K1142-1</f>
        <v>0.0468257541647905</v>
      </c>
      <c r="V1143" s="57"/>
      <c r="W1143" s="57"/>
      <c r="Y1143" s="1" t="str">
        <f aca="false">IF(AX1143&gt;=70,"EASY",IF(AX1143&gt;40,"UNCERTAIN","HARD"))</f>
        <v>EASY</v>
      </c>
      <c r="AA1143" s="58" t="n">
        <f aca="false">IF($A1143&lt;200,"",AVERAGE($E1094:$E1143)/AVERAGE($E944:$E1143)-1)</f>
        <v>0.139328973485748</v>
      </c>
      <c r="AB1143" s="59" t="n">
        <f aca="false">LOOKUP($B1143,07_L1政策步階!$A$4:$A$14,07_L1政策步階!$C$4:$C$14)</f>
        <v>1</v>
      </c>
      <c r="AC1143" s="57"/>
      <c r="AD1143" s="57"/>
      <c r="AE1143" s="57"/>
      <c r="AF1143" s="57"/>
      <c r="AG1143" s="57"/>
      <c r="AH1143" s="57"/>
      <c r="AI1143" s="57"/>
      <c r="AJ1143" s="57"/>
      <c r="AK1143" s="57"/>
      <c r="AL1143" s="59" t="n">
        <f aca="false">IF(ISNUMBER($AA1143),IF($AA1143&gt;=0.005,100,IF($AA1143&gt;=-0.015,50,0)),"")</f>
        <v>100</v>
      </c>
      <c r="AM1143" s="59" t="n">
        <f aca="false">IF(ISNUMBER($AB1143),IF($AB1143=1,100,IF($AB1143=0,50,0)),"")</f>
        <v>100</v>
      </c>
      <c r="AN1143" s="0" t="str">
        <f aca="false">IF(ISNUMBER($AC1143),IF($AC1143&gt;=0.001,100,IF($AC1143&gt;=-0.003,50,0)),"")</f>
        <v/>
      </c>
      <c r="AO1143" s="0" t="str">
        <f aca="false">IF(ISNUMBER($AD1143),IF($AD1143&gt;=0.04,100,IF($AD1143&gt;=0,50,0)),"")</f>
        <v/>
      </c>
      <c r="AP1143" s="0" t="str">
        <f aca="false">IF(ISNUMBER($AE1143),IF($AE1143&gt;=25,100,IF($AE1143&gt;=-75,50,0)),"")</f>
        <v/>
      </c>
      <c r="AQ1143" s="0" t="str">
        <f aca="false">IF(ISNUMBER($AF1143),IF($AF1143&gt;0,100,IF($AF1143&gt;=-50,50,0)),"")</f>
        <v/>
      </c>
      <c r="AR1143" s="0" t="str">
        <f aca="false">IF(ISNUMBER($AG1143),IF($AG1143=1,100,IF($AG1143=0,50,0)),"")</f>
        <v/>
      </c>
      <c r="AS1143" s="0" t="str">
        <f aca="false">IF(ISNUMBER($AH1143),IF($AH1143&lt;0,100,IF($AH1143&lt;=20,50,0)),"")</f>
        <v/>
      </c>
      <c r="AT1143" s="0" t="str">
        <f aca="false">IF(ISNUMBER($AI1143),IF($AI1143&lt;0.95,100,IF($AI1143&lt;=1,50,0)),"")</f>
        <v/>
      </c>
      <c r="AU1143" s="0" t="str">
        <f aca="false">IF(ISNUMBER($AJ1143),IF($AJ1143&lt;30,0,IF($AJ1143&lt;40,50,IF($AJ1143&lt;=90,100,50))),"")</f>
        <v/>
      </c>
      <c r="AV1143" s="0" t="str">
        <f aca="false">IF(ISNUMBER($AK1143),IF($AK1143&gt;-0.2,100,IF($AK1143&gt;=-0.4,50,0)),"")</f>
        <v/>
      </c>
      <c r="AW1143" s="59" t="n">
        <f aca="false">01_指標庫!$H$4*ISNUMBER($F1143)+01_指標庫!$H$5*ISNUMBER($AA1143)+01_指標庫!$H$6*ISNUMBER($G1143)+01_指標庫!$H$7*ISNUMBER($H1143)+01_指標庫!$H$8*ISNUMBER($AF1143)+01_指標庫!$H$9*ISNUMBER($AG1143)+01_指標庫!$H$10*ISNUMBER($AB1143)+01_指標庫!$H$11*ISNUMBER($AC1143)+01_指標庫!$H$12*ISNUMBER($AD1143)+01_指標庫!$H$13*ISNUMBER($AE1143)+01_指標庫!$H$14*ISNUMBER($I1143)+01_指標庫!$H$15*ISNUMBER($AH1143)+01_指標庫!$H$16*ISNUMBER($K1143)+01_指標庫!$H$17*ISNUMBER($AI1143)+01_指標庫!$H$18*ISNUMBER($AJ1143)+01_指標庫!$H$19*ISNUMBER($AK1143)+01_指標庫!$H$20*ISNUMBER($BB1143)+01_指標庫!$H$21*ISNUMBER($BC1143)</f>
        <v>51</v>
      </c>
      <c r="AX1143" s="59" t="n">
        <f aca="false">IF(AW1143=0,50,ROUND((01_指標庫!$H$4*IF(ISNUMBER($F1143),L1143,0)+01_指標庫!$H$5*IF(ISNUMBER($AA1143),AL1143,0)+01_指標庫!$H$6*IF(ISNUMBER($G1143),M1143,0)+01_指標庫!$H$7*IF(ISNUMBER($H1143),N1143,0)+01_指標庫!$H$8*IF(ISNUMBER($AF1143),AQ1143,0)+01_指標庫!$H$9*IF(ISNUMBER($AG1143),AR1143,0)+01_指標庫!$H$10*IF(ISNUMBER($AB1143),AM1143,0)+01_指標庫!$H$11*IF(ISNUMBER($AC1143),AN1143,0)+01_指標庫!$H$12*IF(ISNUMBER($AD1143),AO1143,0)+01_指標庫!$H$13*IF(ISNUMBER($AE1143),AP1143,0)+01_指標庫!$H$14*IF(ISNUMBER($I1143),O1143,0)+01_指標庫!$H$15*IF(ISNUMBER($AH1143),AS1143,0)+01_指標庫!$H$16*IF(ISNUMBER($K1143),P1143,0)+01_指標庫!$H$17*IF(ISNUMBER($AI1143),AT1143,0)+01_指標庫!$H$18*IF(ISNUMBER($AJ1143),AU1143,0)+01_指標庫!$H$19*IF(ISNUMBER($AK1143),AV1143,0)+01_指標庫!$H$20*IF(ISNUMBER($BB1143),BB1143,0)+01_指標庫!$H$21*IF(ISNUMBER($BC1143),BC1143,0))/AW1143,1))</f>
        <v>80.4</v>
      </c>
      <c r="AY1143" s="60"/>
      <c r="AZ1143" s="60"/>
      <c r="BA1143" s="58" t="n">
        <f aca="false">AVERAGE($E1139:$E1143)/AVERAGE($E1134:$E1143)-1</f>
        <v>0.00640038707169355</v>
      </c>
      <c r="BB1143" s="59" t="n">
        <f aca="false">IF(ISNUMBER($BA1143),IF(OR($S1143&lt;=-0.03,$BA1143&lt;-0.003),0,IF(OR($S1143&lt;=-0.02,$BA1143&lt;0.01),50,100)),"")</f>
        <v>50</v>
      </c>
      <c r="BC1143" s="0" t="str">
        <f aca="false">IF(OR(COUNT($AZ1143)=0,COUNT($AZ1142)=0),"",IF(OR($AY1143/$AZ1142-1&lt;=-0.03,$AZ1143/$AZ1142-1&lt;=-0.045,IF(COUNT($AZ1134:$AZ1143)=10,AVERAGE($AZ1139:$AZ1143)/AVERAGE($AZ1134:$AZ1143)-1&lt;-0.01,FALSE())),0,IF(OR($AZ1143/$AZ1142-1&lt;=-0.02,IF(COUNT($AZ1134:$AZ1143)=10,AVERAGE($AZ1139:$AZ1143)/AVERAGE($AZ1134:$AZ1143)-1&lt;0.005,FALSE())),50,100)))</f>
        <v/>
      </c>
    </row>
    <row r="1144" customFormat="false" ht="15" hidden="false" customHeight="true" outlineLevel="0" collapsed="false">
      <c r="A1144" s="47" t="n">
        <v>1140</v>
      </c>
      <c r="B1144" s="48" t="n">
        <v>44211</v>
      </c>
      <c r="C1144" s="47" t="n">
        <v>2021</v>
      </c>
      <c r="D1144" s="49" t="s">
        <v>234</v>
      </c>
      <c r="E1144" s="50" t="n">
        <v>12803.93</v>
      </c>
      <c r="F1144" s="51" t="n">
        <v>0.173012</v>
      </c>
      <c r="G1144" s="51" t="n">
        <v>-0.022989</v>
      </c>
      <c r="H1144" s="52" t="n">
        <v>0.9184</v>
      </c>
      <c r="I1144" s="53" t="n">
        <v>374</v>
      </c>
      <c r="J1144" s="47" t="s">
        <v>235</v>
      </c>
      <c r="K1144" s="54" t="n">
        <v>24.34</v>
      </c>
      <c r="L1144" s="55" t="n">
        <f aca="false">IF(COUNT(F1144)=0,50,IF(F1144&gt;=0,100,IF(F1144&gt;=-0.02,50,0)))</f>
        <v>100</v>
      </c>
      <c r="M1144" s="55" t="n">
        <f aca="false">IF(COUNT(G1144)=0,50,IF(G1144&gt;-0.06,100,IF(G1144&gt;-0.15,50,0)))</f>
        <v>100</v>
      </c>
      <c r="N1144" s="55" t="n">
        <f aca="false">IF(COUNT(H1144)=0,50,IF(H1144&gt;=0.6,100,IF(H1144&gt;=0.4,50,0)))</f>
        <v>100</v>
      </c>
      <c r="O1144" s="55" t="n">
        <f aca="false">IF(COUNT(I1144)=0,50,IF(J1144="proxy_vix",50,IF(I1144&lt;350,100,IF(I1144&lt;=450,50,0))))</f>
        <v>50</v>
      </c>
      <c r="P1144" s="55" t="n">
        <f aca="false">IF(COUNT(K1144)=0,50,IF(K1144&lt;20,100,IF(K1144&lt;=25,50,0)))</f>
        <v>50</v>
      </c>
      <c r="Q1144" s="54"/>
      <c r="R1144" s="47"/>
      <c r="S1144" s="51" t="n">
        <f aca="false">$E1144/$E1143-1</f>
        <v>-0.00734648247225112</v>
      </c>
      <c r="T1144" s="56" t="n">
        <f aca="false">$K1144/$K1143-1</f>
        <v>0.0468817204301075</v>
      </c>
      <c r="V1144" s="57"/>
      <c r="W1144" s="57"/>
      <c r="Y1144" s="1" t="str">
        <f aca="false">IF(AX1144&gt;=70,"EASY",IF(AX1144&gt;40,"UNCERTAIN","HARD"))</f>
        <v>EASY</v>
      </c>
      <c r="AA1144" s="58" t="n">
        <f aca="false">IF($A1144&lt;200,"",AVERAGE($E1095:$E1144)/AVERAGE($E945:$E1144)-1)</f>
        <v>0.139346168717654</v>
      </c>
      <c r="AB1144" s="59" t="n">
        <f aca="false">LOOKUP($B1144,07_L1政策步階!$A$4:$A$14,07_L1政策步階!$C$4:$C$14)</f>
        <v>1</v>
      </c>
      <c r="AC1144" s="57"/>
      <c r="AD1144" s="57"/>
      <c r="AE1144" s="57"/>
      <c r="AF1144" s="57"/>
      <c r="AG1144" s="57"/>
      <c r="AH1144" s="57"/>
      <c r="AI1144" s="57"/>
      <c r="AJ1144" s="57"/>
      <c r="AK1144" s="57"/>
      <c r="AL1144" s="59" t="n">
        <f aca="false">IF(ISNUMBER($AA1144),IF($AA1144&gt;=0.005,100,IF($AA1144&gt;=-0.015,50,0)),"")</f>
        <v>100</v>
      </c>
      <c r="AM1144" s="59" t="n">
        <f aca="false">IF(ISNUMBER($AB1144),IF($AB1144=1,100,IF($AB1144=0,50,0)),"")</f>
        <v>100</v>
      </c>
      <c r="AN1144" s="0" t="str">
        <f aca="false">IF(ISNUMBER($AC1144),IF($AC1144&gt;=0.001,100,IF($AC1144&gt;=-0.003,50,0)),"")</f>
        <v/>
      </c>
      <c r="AO1144" s="0" t="str">
        <f aca="false">IF(ISNUMBER($AD1144),IF($AD1144&gt;=0.04,100,IF($AD1144&gt;=0,50,0)),"")</f>
        <v/>
      </c>
      <c r="AP1144" s="0" t="str">
        <f aca="false">IF(ISNUMBER($AE1144),IF($AE1144&gt;=25,100,IF($AE1144&gt;=-75,50,0)),"")</f>
        <v/>
      </c>
      <c r="AQ1144" s="0" t="str">
        <f aca="false">IF(ISNUMBER($AF1144),IF($AF1144&gt;0,100,IF($AF1144&gt;=-50,50,0)),"")</f>
        <v/>
      </c>
      <c r="AR1144" s="0" t="str">
        <f aca="false">IF(ISNUMBER($AG1144),IF($AG1144=1,100,IF($AG1144=0,50,0)),"")</f>
        <v/>
      </c>
      <c r="AS1144" s="0" t="str">
        <f aca="false">IF(ISNUMBER($AH1144),IF($AH1144&lt;0,100,IF($AH1144&lt;=20,50,0)),"")</f>
        <v/>
      </c>
      <c r="AT1144" s="0" t="str">
        <f aca="false">IF(ISNUMBER($AI1144),IF($AI1144&lt;0.95,100,IF($AI1144&lt;=1,50,0)),"")</f>
        <v/>
      </c>
      <c r="AU1144" s="0" t="str">
        <f aca="false">IF(ISNUMBER($AJ1144),IF($AJ1144&lt;30,0,IF($AJ1144&lt;40,50,IF($AJ1144&lt;=90,100,50))),"")</f>
        <v/>
      </c>
      <c r="AV1144" s="0" t="str">
        <f aca="false">IF(ISNUMBER($AK1144),IF($AK1144&gt;-0.2,100,IF($AK1144&gt;=-0.4,50,0)),"")</f>
        <v/>
      </c>
      <c r="AW1144" s="59" t="n">
        <f aca="false">01_指標庫!$H$4*ISNUMBER($F1144)+01_指標庫!$H$5*ISNUMBER($AA1144)+01_指標庫!$H$6*ISNUMBER($G1144)+01_指標庫!$H$7*ISNUMBER($H1144)+01_指標庫!$H$8*ISNUMBER($AF1144)+01_指標庫!$H$9*ISNUMBER($AG1144)+01_指標庫!$H$10*ISNUMBER($AB1144)+01_指標庫!$H$11*ISNUMBER($AC1144)+01_指標庫!$H$12*ISNUMBER($AD1144)+01_指標庫!$H$13*ISNUMBER($AE1144)+01_指標庫!$H$14*ISNUMBER($I1144)+01_指標庫!$H$15*ISNUMBER($AH1144)+01_指標庫!$H$16*ISNUMBER($K1144)+01_指標庫!$H$17*ISNUMBER($AI1144)+01_指標庫!$H$18*ISNUMBER($AJ1144)+01_指標庫!$H$19*ISNUMBER($AK1144)+01_指標庫!$H$20*ISNUMBER($BB1144)+01_指標庫!$H$21*ISNUMBER($BC1144)</f>
        <v>51</v>
      </c>
      <c r="AX1144" s="59" t="n">
        <f aca="false">IF(AW1144=0,50,ROUND((01_指標庫!$H$4*IF(ISNUMBER($F1144),L1144,0)+01_指標庫!$H$5*IF(ISNUMBER($AA1144),AL1144,0)+01_指標庫!$H$6*IF(ISNUMBER($G1144),M1144,0)+01_指標庫!$H$7*IF(ISNUMBER($H1144),N1144,0)+01_指標庫!$H$8*IF(ISNUMBER($AF1144),AQ1144,0)+01_指標庫!$H$9*IF(ISNUMBER($AG1144),AR1144,0)+01_指標庫!$H$10*IF(ISNUMBER($AB1144),AM1144,0)+01_指標庫!$H$11*IF(ISNUMBER($AC1144),AN1144,0)+01_指標庫!$H$12*IF(ISNUMBER($AD1144),AO1144,0)+01_指標庫!$H$13*IF(ISNUMBER($AE1144),AP1144,0)+01_指標庫!$H$14*IF(ISNUMBER($I1144),O1144,0)+01_指標庫!$H$15*IF(ISNUMBER($AH1144),AS1144,0)+01_指標庫!$H$16*IF(ISNUMBER($K1144),P1144,0)+01_指標庫!$H$17*IF(ISNUMBER($AI1144),AT1144,0)+01_指標庫!$H$18*IF(ISNUMBER($AJ1144),AU1144,0)+01_指標庫!$H$19*IF(ISNUMBER($AK1144),AV1144,0)+01_指標庫!$H$20*IF(ISNUMBER($BB1144),BB1144,0)+01_指標庫!$H$21*IF(ISNUMBER($BC1144),BC1144,0))/AW1144,1))</f>
        <v>80.4</v>
      </c>
      <c r="AY1144" s="60"/>
      <c r="AZ1144" s="60"/>
      <c r="BA1144" s="58" t="n">
        <f aca="false">AVERAGE($E1140:$E1144)/AVERAGE($E1135:$E1144)-1</f>
        <v>0.00237624011755977</v>
      </c>
      <c r="BB1144" s="59" t="n">
        <f aca="false">IF(ISNUMBER($BA1144),IF(OR($S1144&lt;=-0.03,$BA1144&lt;-0.003),0,IF(OR($S1144&lt;=-0.02,$BA1144&lt;0.01),50,100)),"")</f>
        <v>50</v>
      </c>
      <c r="BC1144" s="0" t="str">
        <f aca="false">IF(OR(COUNT($AZ1144)=0,COUNT($AZ1143)=0),"",IF(OR($AY1144/$AZ1143-1&lt;=-0.03,$AZ1144/$AZ1143-1&lt;=-0.045,IF(COUNT($AZ1135:$AZ1144)=10,AVERAGE($AZ1140:$AZ1144)/AVERAGE($AZ1135:$AZ1144)-1&lt;-0.01,FALSE())),0,IF(OR($AZ1144/$AZ1143-1&lt;=-0.02,IF(COUNT($AZ1135:$AZ1144)=10,AVERAGE($AZ1140:$AZ1144)/AVERAGE($AZ1135:$AZ1144)-1&lt;0.005,FALSE())),50,100)))</f>
        <v/>
      </c>
    </row>
    <row r="1145" customFormat="false" ht="15" hidden="false" customHeight="true" outlineLevel="0" collapsed="false">
      <c r="A1145" s="47" t="n">
        <v>1141</v>
      </c>
      <c r="B1145" s="48" t="n">
        <v>44215</v>
      </c>
      <c r="C1145" s="47" t="n">
        <v>2021</v>
      </c>
      <c r="D1145" s="49" t="s">
        <v>237</v>
      </c>
      <c r="E1145" s="50" t="n">
        <v>12996.54</v>
      </c>
      <c r="F1145" s="51" t="n">
        <v>0.187741</v>
      </c>
      <c r="G1145" s="51" t="n">
        <v>-0.008291</v>
      </c>
      <c r="H1145" s="52" t="n">
        <v>0.9388</v>
      </c>
      <c r="I1145" s="53" t="n">
        <v>371</v>
      </c>
      <c r="J1145" s="47" t="s">
        <v>235</v>
      </c>
      <c r="K1145" s="54" t="n">
        <v>23.24</v>
      </c>
      <c r="L1145" s="55" t="n">
        <f aca="false">IF(COUNT(F1145)=0,50,IF(F1145&gt;=0,100,IF(F1145&gt;=-0.02,50,0)))</f>
        <v>100</v>
      </c>
      <c r="M1145" s="55" t="n">
        <f aca="false">IF(COUNT(G1145)=0,50,IF(G1145&gt;-0.06,100,IF(G1145&gt;-0.15,50,0)))</f>
        <v>100</v>
      </c>
      <c r="N1145" s="55" t="n">
        <f aca="false">IF(COUNT(H1145)=0,50,IF(H1145&gt;=0.6,100,IF(H1145&gt;=0.4,50,0)))</f>
        <v>100</v>
      </c>
      <c r="O1145" s="55" t="n">
        <f aca="false">IF(COUNT(I1145)=0,50,IF(J1145="proxy_vix",50,IF(I1145&lt;350,100,IF(I1145&lt;=450,50,0))))</f>
        <v>50</v>
      </c>
      <c r="P1145" s="55" t="n">
        <f aca="false">IF(COUNT(K1145)=0,50,IF(K1145&lt;20,100,IF(K1145&lt;=25,50,0)))</f>
        <v>50</v>
      </c>
      <c r="Q1145" s="54"/>
      <c r="R1145" s="47"/>
      <c r="S1145" s="51" t="n">
        <f aca="false">$E1145/$E1144-1</f>
        <v>0.015043037567372</v>
      </c>
      <c r="T1145" s="56" t="n">
        <f aca="false">$K1145/$K1144-1</f>
        <v>-0.0451930977814298</v>
      </c>
      <c r="V1145" s="57"/>
      <c r="W1145" s="57"/>
      <c r="Y1145" s="1" t="str">
        <f aca="false">IF(AX1145&gt;=70,"EASY",IF(AX1145&gt;40,"UNCERTAIN","HARD"))</f>
        <v>EASY</v>
      </c>
      <c r="AA1145" s="58" t="n">
        <f aca="false">IF($A1145&lt;200,"",AVERAGE($E1096:$E1145)/AVERAGE($E946:$E1145)-1)</f>
        <v>0.138784209522504</v>
      </c>
      <c r="AB1145" s="59" t="n">
        <f aca="false">LOOKUP($B1145,07_L1政策步階!$A$4:$A$14,07_L1政策步階!$C$4:$C$14)</f>
        <v>1</v>
      </c>
      <c r="AC1145" s="57"/>
      <c r="AD1145" s="57"/>
      <c r="AE1145" s="57"/>
      <c r="AF1145" s="57"/>
      <c r="AG1145" s="57"/>
      <c r="AH1145" s="57"/>
      <c r="AI1145" s="57"/>
      <c r="AJ1145" s="57"/>
      <c r="AK1145" s="57"/>
      <c r="AL1145" s="59" t="n">
        <f aca="false">IF(ISNUMBER($AA1145),IF($AA1145&gt;=0.005,100,IF($AA1145&gt;=-0.015,50,0)),"")</f>
        <v>100</v>
      </c>
      <c r="AM1145" s="59" t="n">
        <f aca="false">IF(ISNUMBER($AB1145),IF($AB1145=1,100,IF($AB1145=0,50,0)),"")</f>
        <v>100</v>
      </c>
      <c r="AN1145" s="0" t="str">
        <f aca="false">IF(ISNUMBER($AC1145),IF($AC1145&gt;=0.001,100,IF($AC1145&gt;=-0.003,50,0)),"")</f>
        <v/>
      </c>
      <c r="AO1145" s="0" t="str">
        <f aca="false">IF(ISNUMBER($AD1145),IF($AD1145&gt;=0.04,100,IF($AD1145&gt;=0,50,0)),"")</f>
        <v/>
      </c>
      <c r="AP1145" s="0" t="str">
        <f aca="false">IF(ISNUMBER($AE1145),IF($AE1145&gt;=25,100,IF($AE1145&gt;=-75,50,0)),"")</f>
        <v/>
      </c>
      <c r="AQ1145" s="0" t="str">
        <f aca="false">IF(ISNUMBER($AF1145),IF($AF1145&gt;0,100,IF($AF1145&gt;=-50,50,0)),"")</f>
        <v/>
      </c>
      <c r="AR1145" s="0" t="str">
        <f aca="false">IF(ISNUMBER($AG1145),IF($AG1145=1,100,IF($AG1145=0,50,0)),"")</f>
        <v/>
      </c>
      <c r="AS1145" s="0" t="str">
        <f aca="false">IF(ISNUMBER($AH1145),IF($AH1145&lt;0,100,IF($AH1145&lt;=20,50,0)),"")</f>
        <v/>
      </c>
      <c r="AT1145" s="0" t="str">
        <f aca="false">IF(ISNUMBER($AI1145),IF($AI1145&lt;0.95,100,IF($AI1145&lt;=1,50,0)),"")</f>
        <v/>
      </c>
      <c r="AU1145" s="0" t="str">
        <f aca="false">IF(ISNUMBER($AJ1145),IF($AJ1145&lt;30,0,IF($AJ1145&lt;40,50,IF($AJ1145&lt;=90,100,50))),"")</f>
        <v/>
      </c>
      <c r="AV1145" s="0" t="str">
        <f aca="false">IF(ISNUMBER($AK1145),IF($AK1145&gt;-0.2,100,IF($AK1145&gt;=-0.4,50,0)),"")</f>
        <v/>
      </c>
      <c r="AW1145" s="59" t="n">
        <f aca="false">01_指標庫!$H$4*ISNUMBER($F1145)+01_指標庫!$H$5*ISNUMBER($AA1145)+01_指標庫!$H$6*ISNUMBER($G1145)+01_指標庫!$H$7*ISNUMBER($H1145)+01_指標庫!$H$8*ISNUMBER($AF1145)+01_指標庫!$H$9*ISNUMBER($AG1145)+01_指標庫!$H$10*ISNUMBER($AB1145)+01_指標庫!$H$11*ISNUMBER($AC1145)+01_指標庫!$H$12*ISNUMBER($AD1145)+01_指標庫!$H$13*ISNUMBER($AE1145)+01_指標庫!$H$14*ISNUMBER($I1145)+01_指標庫!$H$15*ISNUMBER($AH1145)+01_指標庫!$H$16*ISNUMBER($K1145)+01_指標庫!$H$17*ISNUMBER($AI1145)+01_指標庫!$H$18*ISNUMBER($AJ1145)+01_指標庫!$H$19*ISNUMBER($AK1145)+01_指標庫!$H$20*ISNUMBER($BB1145)+01_指標庫!$H$21*ISNUMBER($BC1145)</f>
        <v>51</v>
      </c>
      <c r="AX1145" s="59" t="n">
        <f aca="false">IF(AW1145=0,50,ROUND((01_指標庫!$H$4*IF(ISNUMBER($F1145),L1145,0)+01_指標庫!$H$5*IF(ISNUMBER($AA1145),AL1145,0)+01_指標庫!$H$6*IF(ISNUMBER($G1145),M1145,0)+01_指標庫!$H$7*IF(ISNUMBER($H1145),N1145,0)+01_指標庫!$H$8*IF(ISNUMBER($AF1145),AQ1145,0)+01_指標庫!$H$9*IF(ISNUMBER($AG1145),AR1145,0)+01_指標庫!$H$10*IF(ISNUMBER($AB1145),AM1145,0)+01_指標庫!$H$11*IF(ISNUMBER($AC1145),AN1145,0)+01_指標庫!$H$12*IF(ISNUMBER($AD1145),AO1145,0)+01_指標庫!$H$13*IF(ISNUMBER($AE1145),AP1145,0)+01_指標庫!$H$14*IF(ISNUMBER($I1145),O1145,0)+01_指標庫!$H$15*IF(ISNUMBER($AH1145),AS1145,0)+01_指標庫!$H$16*IF(ISNUMBER($K1145),P1145,0)+01_指標庫!$H$17*IF(ISNUMBER($AI1145),AT1145,0)+01_指標庫!$H$18*IF(ISNUMBER($AJ1145),AU1145,0)+01_指標庫!$H$19*IF(ISNUMBER($AK1145),AV1145,0)+01_指標庫!$H$20*IF(ISNUMBER($BB1145),BB1145,0)+01_指標庫!$H$21*IF(ISNUMBER($BC1145),BC1145,0))/AW1145,1))</f>
        <v>80.4</v>
      </c>
      <c r="AY1145" s="60"/>
      <c r="AZ1145" s="60"/>
      <c r="BA1145" s="58" t="n">
        <f aca="false">AVERAGE($E1141:$E1145)/AVERAGE($E1136:$E1145)-1</f>
        <v>0.00148823615590987</v>
      </c>
      <c r="BB1145" s="59" t="n">
        <f aca="false">IF(ISNUMBER($BA1145),IF(OR($S1145&lt;=-0.03,$BA1145&lt;-0.003),0,IF(OR($S1145&lt;=-0.02,$BA1145&lt;0.01),50,100)),"")</f>
        <v>50</v>
      </c>
      <c r="BC1145" s="0" t="str">
        <f aca="false">IF(OR(COUNT($AZ1145)=0,COUNT($AZ1144)=0),"",IF(OR($AY1145/$AZ1144-1&lt;=-0.03,$AZ1145/$AZ1144-1&lt;=-0.045,IF(COUNT($AZ1136:$AZ1145)=10,AVERAGE($AZ1141:$AZ1145)/AVERAGE($AZ1136:$AZ1145)-1&lt;-0.01,FALSE())),0,IF(OR($AZ1145/$AZ1144-1&lt;=-0.02,IF(COUNT($AZ1136:$AZ1145)=10,AVERAGE($AZ1141:$AZ1145)/AVERAGE($AZ1136:$AZ1145)-1&lt;0.005,FALSE())),50,100)))</f>
        <v/>
      </c>
    </row>
    <row r="1146" customFormat="false" ht="15" hidden="false" customHeight="true" outlineLevel="0" collapsed="false">
      <c r="A1146" s="47" t="n">
        <v>1142</v>
      </c>
      <c r="B1146" s="48" t="n">
        <v>44216</v>
      </c>
      <c r="C1146" s="47" t="n">
        <v>2021</v>
      </c>
      <c r="D1146" s="49" t="s">
        <v>238</v>
      </c>
      <c r="E1146" s="50" t="n">
        <v>13296.45</v>
      </c>
      <c r="F1146" s="51" t="n">
        <v>0.211955</v>
      </c>
      <c r="G1146" s="51" t="n">
        <v>0</v>
      </c>
      <c r="H1146" s="52" t="n">
        <v>0.9388</v>
      </c>
      <c r="I1146" s="53" t="n">
        <v>367</v>
      </c>
      <c r="J1146" s="47" t="s">
        <v>235</v>
      </c>
      <c r="K1146" s="54" t="n">
        <v>21.58</v>
      </c>
      <c r="L1146" s="55" t="n">
        <f aca="false">IF(COUNT(F1146)=0,50,IF(F1146&gt;=0,100,IF(F1146&gt;=-0.02,50,0)))</f>
        <v>100</v>
      </c>
      <c r="M1146" s="55" t="n">
        <f aca="false">IF(COUNT(G1146)=0,50,IF(G1146&gt;-0.06,100,IF(G1146&gt;-0.15,50,0)))</f>
        <v>100</v>
      </c>
      <c r="N1146" s="55" t="n">
        <f aca="false">IF(COUNT(H1146)=0,50,IF(H1146&gt;=0.6,100,IF(H1146&gt;=0.4,50,0)))</f>
        <v>100</v>
      </c>
      <c r="O1146" s="55" t="n">
        <f aca="false">IF(COUNT(I1146)=0,50,IF(J1146="proxy_vix",50,IF(I1146&lt;350,100,IF(I1146&lt;=450,50,0))))</f>
        <v>50</v>
      </c>
      <c r="P1146" s="55" t="n">
        <f aca="false">IF(COUNT(K1146)=0,50,IF(K1146&lt;20,100,IF(K1146&lt;=25,50,0)))</f>
        <v>50</v>
      </c>
      <c r="Q1146" s="54"/>
      <c r="R1146" s="47"/>
      <c r="S1146" s="51" t="n">
        <f aca="false">$E1146/$E1145-1</f>
        <v>0.0230761418038954</v>
      </c>
      <c r="T1146" s="56" t="n">
        <f aca="false">$K1146/$K1145-1</f>
        <v>-0.0714285714285714</v>
      </c>
      <c r="V1146" s="57"/>
      <c r="W1146" s="57"/>
      <c r="Y1146" s="1" t="str">
        <f aca="false">IF(AX1146&gt;=70,"EASY",IF(AX1146&gt;40,"UNCERTAIN","HARD"))</f>
        <v>EASY</v>
      </c>
      <c r="AA1146" s="58" t="n">
        <f aca="false">IF($A1146&lt;200,"",AVERAGE($E1097:$E1146)/AVERAGE($E947:$E1146)-1)</f>
        <v>0.138011553239993</v>
      </c>
      <c r="AB1146" s="59" t="n">
        <f aca="false">LOOKUP($B1146,07_L1政策步階!$A$4:$A$14,07_L1政策步階!$C$4:$C$14)</f>
        <v>1</v>
      </c>
      <c r="AC1146" s="57"/>
      <c r="AD1146" s="57"/>
      <c r="AE1146" s="57"/>
      <c r="AF1146" s="57"/>
      <c r="AG1146" s="57"/>
      <c r="AH1146" s="57"/>
      <c r="AI1146" s="57"/>
      <c r="AJ1146" s="57"/>
      <c r="AK1146" s="57"/>
      <c r="AL1146" s="59" t="n">
        <f aca="false">IF(ISNUMBER($AA1146),IF($AA1146&gt;=0.005,100,IF($AA1146&gt;=-0.015,50,0)),"")</f>
        <v>100</v>
      </c>
      <c r="AM1146" s="59" t="n">
        <f aca="false">IF(ISNUMBER($AB1146),IF($AB1146=1,100,IF($AB1146=0,50,0)),"")</f>
        <v>100</v>
      </c>
      <c r="AN1146" s="0" t="str">
        <f aca="false">IF(ISNUMBER($AC1146),IF($AC1146&gt;=0.001,100,IF($AC1146&gt;=-0.003,50,0)),"")</f>
        <v/>
      </c>
      <c r="AO1146" s="0" t="str">
        <f aca="false">IF(ISNUMBER($AD1146),IF($AD1146&gt;=0.04,100,IF($AD1146&gt;=0,50,0)),"")</f>
        <v/>
      </c>
      <c r="AP1146" s="0" t="str">
        <f aca="false">IF(ISNUMBER($AE1146),IF($AE1146&gt;=25,100,IF($AE1146&gt;=-75,50,0)),"")</f>
        <v/>
      </c>
      <c r="AQ1146" s="0" t="str">
        <f aca="false">IF(ISNUMBER($AF1146),IF($AF1146&gt;0,100,IF($AF1146&gt;=-50,50,0)),"")</f>
        <v/>
      </c>
      <c r="AR1146" s="0" t="str">
        <f aca="false">IF(ISNUMBER($AG1146),IF($AG1146=1,100,IF($AG1146=0,50,0)),"")</f>
        <v/>
      </c>
      <c r="AS1146" s="0" t="str">
        <f aca="false">IF(ISNUMBER($AH1146),IF($AH1146&lt;0,100,IF($AH1146&lt;=20,50,0)),"")</f>
        <v/>
      </c>
      <c r="AT1146" s="0" t="str">
        <f aca="false">IF(ISNUMBER($AI1146),IF($AI1146&lt;0.95,100,IF($AI1146&lt;=1,50,0)),"")</f>
        <v/>
      </c>
      <c r="AU1146" s="0" t="str">
        <f aca="false">IF(ISNUMBER($AJ1146),IF($AJ1146&lt;30,0,IF($AJ1146&lt;40,50,IF($AJ1146&lt;=90,100,50))),"")</f>
        <v/>
      </c>
      <c r="AV1146" s="0" t="str">
        <f aca="false">IF(ISNUMBER($AK1146),IF($AK1146&gt;-0.2,100,IF($AK1146&gt;=-0.4,50,0)),"")</f>
        <v/>
      </c>
      <c r="AW1146" s="59" t="n">
        <f aca="false">01_指標庫!$H$4*ISNUMBER($F1146)+01_指標庫!$H$5*ISNUMBER($AA1146)+01_指標庫!$H$6*ISNUMBER($G1146)+01_指標庫!$H$7*ISNUMBER($H1146)+01_指標庫!$H$8*ISNUMBER($AF1146)+01_指標庫!$H$9*ISNUMBER($AG1146)+01_指標庫!$H$10*ISNUMBER($AB1146)+01_指標庫!$H$11*ISNUMBER($AC1146)+01_指標庫!$H$12*ISNUMBER($AD1146)+01_指標庫!$H$13*ISNUMBER($AE1146)+01_指標庫!$H$14*ISNUMBER($I1146)+01_指標庫!$H$15*ISNUMBER($AH1146)+01_指標庫!$H$16*ISNUMBER($K1146)+01_指標庫!$H$17*ISNUMBER($AI1146)+01_指標庫!$H$18*ISNUMBER($AJ1146)+01_指標庫!$H$19*ISNUMBER($AK1146)+01_指標庫!$H$20*ISNUMBER($BB1146)+01_指標庫!$H$21*ISNUMBER($BC1146)</f>
        <v>51</v>
      </c>
      <c r="AX1146" s="59" t="n">
        <f aca="false">IF(AW1146=0,50,ROUND((01_指標庫!$H$4*IF(ISNUMBER($F1146),L1146,0)+01_指標庫!$H$5*IF(ISNUMBER($AA1146),AL1146,0)+01_指標庫!$H$6*IF(ISNUMBER($G1146),M1146,0)+01_指標庫!$H$7*IF(ISNUMBER($H1146),N1146,0)+01_指標庫!$H$8*IF(ISNUMBER($AF1146),AQ1146,0)+01_指標庫!$H$9*IF(ISNUMBER($AG1146),AR1146,0)+01_指標庫!$H$10*IF(ISNUMBER($AB1146),AM1146,0)+01_指標庫!$H$11*IF(ISNUMBER($AC1146),AN1146,0)+01_指標庫!$H$12*IF(ISNUMBER($AD1146),AO1146,0)+01_指標庫!$H$13*IF(ISNUMBER($AE1146),AP1146,0)+01_指標庫!$H$14*IF(ISNUMBER($I1146),O1146,0)+01_指標庫!$H$15*IF(ISNUMBER($AH1146),AS1146,0)+01_指標庫!$H$16*IF(ISNUMBER($K1146),P1146,0)+01_指標庫!$H$17*IF(ISNUMBER($AI1146),AT1146,0)+01_指標庫!$H$18*IF(ISNUMBER($AJ1146),AU1146,0)+01_指標庫!$H$19*IF(ISNUMBER($AK1146),AV1146,0)+01_指標庫!$H$20*IF(ISNUMBER($BB1146),BB1146,0)+01_指標庫!$H$21*IF(ISNUMBER($BC1146),BC1146,0))/AW1146,1))</f>
        <v>80.4</v>
      </c>
      <c r="AY1146" s="60"/>
      <c r="AZ1146" s="60"/>
      <c r="BA1146" s="58" t="n">
        <f aca="false">AVERAGE($E1142:$E1146)/AVERAGE($E1137:$E1146)-1</f>
        <v>0.00391356260286302</v>
      </c>
      <c r="BB1146" s="59" t="n">
        <f aca="false">IF(ISNUMBER($BA1146),IF(OR($S1146&lt;=-0.03,$BA1146&lt;-0.003),0,IF(OR($S1146&lt;=-0.02,$BA1146&lt;0.01),50,100)),"")</f>
        <v>50</v>
      </c>
      <c r="BC1146" s="0" t="str">
        <f aca="false">IF(OR(COUNT($AZ1146)=0,COUNT($AZ1145)=0),"",IF(OR($AY1146/$AZ1145-1&lt;=-0.03,$AZ1146/$AZ1145-1&lt;=-0.045,IF(COUNT($AZ1137:$AZ1146)=10,AVERAGE($AZ1142:$AZ1146)/AVERAGE($AZ1137:$AZ1146)-1&lt;-0.01,FALSE())),0,IF(OR($AZ1146/$AZ1145-1&lt;=-0.02,IF(COUNT($AZ1137:$AZ1146)=10,AVERAGE($AZ1142:$AZ1146)/AVERAGE($AZ1137:$AZ1146)-1&lt;0.005,FALSE())),50,100)))</f>
        <v/>
      </c>
    </row>
    <row r="1147" customFormat="false" ht="15" hidden="false" customHeight="true" outlineLevel="0" collapsed="false">
      <c r="A1147" s="47" t="n">
        <v>1143</v>
      </c>
      <c r="B1147" s="48" t="n">
        <v>44217</v>
      </c>
      <c r="C1147" s="47" t="n">
        <v>2021</v>
      </c>
      <c r="D1147" s="49" t="s">
        <v>239</v>
      </c>
      <c r="E1147" s="50" t="n">
        <v>13404.99</v>
      </c>
      <c r="F1147" s="51" t="n">
        <v>0.218891</v>
      </c>
      <c r="G1147" s="51" t="n">
        <v>0</v>
      </c>
      <c r="H1147" s="52" t="n">
        <v>0.9388</v>
      </c>
      <c r="I1147" s="53" t="n">
        <v>365</v>
      </c>
      <c r="J1147" s="47" t="s">
        <v>235</v>
      </c>
      <c r="K1147" s="54" t="n">
        <v>21.32</v>
      </c>
      <c r="L1147" s="55" t="n">
        <f aca="false">IF(COUNT(F1147)=0,50,IF(F1147&gt;=0,100,IF(F1147&gt;=-0.02,50,0)))</f>
        <v>100</v>
      </c>
      <c r="M1147" s="55" t="n">
        <f aca="false">IF(COUNT(G1147)=0,50,IF(G1147&gt;-0.06,100,IF(G1147&gt;-0.15,50,0)))</f>
        <v>100</v>
      </c>
      <c r="N1147" s="55" t="n">
        <f aca="false">IF(COUNT(H1147)=0,50,IF(H1147&gt;=0.6,100,IF(H1147&gt;=0.4,50,0)))</f>
        <v>100</v>
      </c>
      <c r="O1147" s="55" t="n">
        <f aca="false">IF(COUNT(I1147)=0,50,IF(J1147="proxy_vix",50,IF(I1147&lt;350,100,IF(I1147&lt;=450,50,0))))</f>
        <v>50</v>
      </c>
      <c r="P1147" s="55" t="n">
        <f aca="false">IF(COUNT(K1147)=0,50,IF(K1147&lt;20,100,IF(K1147&lt;=25,50,0)))</f>
        <v>50</v>
      </c>
      <c r="Q1147" s="54"/>
      <c r="R1147" s="47"/>
      <c r="S1147" s="51" t="n">
        <f aca="false">$E1147/$E1146-1</f>
        <v>0.00816308112315678</v>
      </c>
      <c r="T1147" s="56" t="n">
        <f aca="false">$K1147/$K1146-1</f>
        <v>-0.0120481927710843</v>
      </c>
      <c r="V1147" s="57"/>
      <c r="W1147" s="57"/>
      <c r="Y1147" s="1" t="str">
        <f aca="false">IF(AX1147&gt;=70,"EASY",IF(AX1147&gt;40,"UNCERTAIN","HARD"))</f>
        <v>EASY</v>
      </c>
      <c r="AA1147" s="58" t="n">
        <f aca="false">IF($A1147&lt;200,"",AVERAGE($E1098:$E1147)/AVERAGE($E948:$E1147)-1)</f>
        <v>0.137646271674621</v>
      </c>
      <c r="AB1147" s="59" t="n">
        <f aca="false">LOOKUP($B1147,07_L1政策步階!$A$4:$A$14,07_L1政策步階!$C$4:$C$14)</f>
        <v>1</v>
      </c>
      <c r="AC1147" s="57"/>
      <c r="AD1147" s="57"/>
      <c r="AE1147" s="57"/>
      <c r="AF1147" s="57"/>
      <c r="AG1147" s="57"/>
      <c r="AH1147" s="57"/>
      <c r="AI1147" s="57"/>
      <c r="AJ1147" s="57"/>
      <c r="AK1147" s="57"/>
      <c r="AL1147" s="59" t="n">
        <f aca="false">IF(ISNUMBER($AA1147),IF($AA1147&gt;=0.005,100,IF($AA1147&gt;=-0.015,50,0)),"")</f>
        <v>100</v>
      </c>
      <c r="AM1147" s="59" t="n">
        <f aca="false">IF(ISNUMBER($AB1147),IF($AB1147=1,100,IF($AB1147=0,50,0)),"")</f>
        <v>100</v>
      </c>
      <c r="AN1147" s="0" t="str">
        <f aca="false">IF(ISNUMBER($AC1147),IF($AC1147&gt;=0.001,100,IF($AC1147&gt;=-0.003,50,0)),"")</f>
        <v/>
      </c>
      <c r="AO1147" s="0" t="str">
        <f aca="false">IF(ISNUMBER($AD1147),IF($AD1147&gt;=0.04,100,IF($AD1147&gt;=0,50,0)),"")</f>
        <v/>
      </c>
      <c r="AP1147" s="0" t="str">
        <f aca="false">IF(ISNUMBER($AE1147),IF($AE1147&gt;=25,100,IF($AE1147&gt;=-75,50,0)),"")</f>
        <v/>
      </c>
      <c r="AQ1147" s="0" t="str">
        <f aca="false">IF(ISNUMBER($AF1147),IF($AF1147&gt;0,100,IF($AF1147&gt;=-50,50,0)),"")</f>
        <v/>
      </c>
      <c r="AR1147" s="0" t="str">
        <f aca="false">IF(ISNUMBER($AG1147),IF($AG1147=1,100,IF($AG1147=0,50,0)),"")</f>
        <v/>
      </c>
      <c r="AS1147" s="0" t="str">
        <f aca="false">IF(ISNUMBER($AH1147),IF($AH1147&lt;0,100,IF($AH1147&lt;=20,50,0)),"")</f>
        <v/>
      </c>
      <c r="AT1147" s="0" t="str">
        <f aca="false">IF(ISNUMBER($AI1147),IF($AI1147&lt;0.95,100,IF($AI1147&lt;=1,50,0)),"")</f>
        <v/>
      </c>
      <c r="AU1147" s="0" t="str">
        <f aca="false">IF(ISNUMBER($AJ1147),IF($AJ1147&lt;30,0,IF($AJ1147&lt;40,50,IF($AJ1147&lt;=90,100,50))),"")</f>
        <v/>
      </c>
      <c r="AV1147" s="0" t="str">
        <f aca="false">IF(ISNUMBER($AK1147),IF($AK1147&gt;-0.2,100,IF($AK1147&gt;=-0.4,50,0)),"")</f>
        <v/>
      </c>
      <c r="AW1147" s="59" t="n">
        <f aca="false">01_指標庫!$H$4*ISNUMBER($F1147)+01_指標庫!$H$5*ISNUMBER($AA1147)+01_指標庫!$H$6*ISNUMBER($G1147)+01_指標庫!$H$7*ISNUMBER($H1147)+01_指標庫!$H$8*ISNUMBER($AF1147)+01_指標庫!$H$9*ISNUMBER($AG1147)+01_指標庫!$H$10*ISNUMBER($AB1147)+01_指標庫!$H$11*ISNUMBER($AC1147)+01_指標庫!$H$12*ISNUMBER($AD1147)+01_指標庫!$H$13*ISNUMBER($AE1147)+01_指標庫!$H$14*ISNUMBER($I1147)+01_指標庫!$H$15*ISNUMBER($AH1147)+01_指標庫!$H$16*ISNUMBER($K1147)+01_指標庫!$H$17*ISNUMBER($AI1147)+01_指標庫!$H$18*ISNUMBER($AJ1147)+01_指標庫!$H$19*ISNUMBER($AK1147)+01_指標庫!$H$20*ISNUMBER($BB1147)+01_指標庫!$H$21*ISNUMBER($BC1147)</f>
        <v>51</v>
      </c>
      <c r="AX1147" s="59" t="n">
        <f aca="false">IF(AW1147=0,50,ROUND((01_指標庫!$H$4*IF(ISNUMBER($F1147),L1147,0)+01_指標庫!$H$5*IF(ISNUMBER($AA1147),AL1147,0)+01_指標庫!$H$6*IF(ISNUMBER($G1147),M1147,0)+01_指標庫!$H$7*IF(ISNUMBER($H1147),N1147,0)+01_指標庫!$H$8*IF(ISNUMBER($AF1147),AQ1147,0)+01_指標庫!$H$9*IF(ISNUMBER($AG1147),AR1147,0)+01_指標庫!$H$10*IF(ISNUMBER($AB1147),AM1147,0)+01_指標庫!$H$11*IF(ISNUMBER($AC1147),AN1147,0)+01_指標庫!$H$12*IF(ISNUMBER($AD1147),AO1147,0)+01_指標庫!$H$13*IF(ISNUMBER($AE1147),AP1147,0)+01_指標庫!$H$14*IF(ISNUMBER($I1147),O1147,0)+01_指標庫!$H$15*IF(ISNUMBER($AH1147),AS1147,0)+01_指標庫!$H$16*IF(ISNUMBER($K1147),P1147,0)+01_指標庫!$H$17*IF(ISNUMBER($AI1147),AT1147,0)+01_指標庫!$H$18*IF(ISNUMBER($AJ1147),AU1147,0)+01_指標庫!$H$19*IF(ISNUMBER($AK1147),AV1147,0)+01_指標庫!$H$20*IF(ISNUMBER($BB1147),BB1147,0)+01_指標庫!$H$21*IF(ISNUMBER($BC1147),BC1147,0))/AW1147,1))</f>
        <v>80.4</v>
      </c>
      <c r="AY1147" s="60"/>
      <c r="AZ1147" s="60"/>
      <c r="BA1147" s="58" t="n">
        <f aca="false">AVERAGE($E1143:$E1147)/AVERAGE($E1138:$E1147)-1</f>
        <v>0.00451273976185895</v>
      </c>
      <c r="BB1147" s="59" t="n">
        <f aca="false">IF(ISNUMBER($BA1147),IF(OR($S1147&lt;=-0.03,$BA1147&lt;-0.003),0,IF(OR($S1147&lt;=-0.02,$BA1147&lt;0.01),50,100)),"")</f>
        <v>50</v>
      </c>
      <c r="BC1147" s="0" t="str">
        <f aca="false">IF(OR(COUNT($AZ1147)=0,COUNT($AZ1146)=0),"",IF(OR($AY1147/$AZ1146-1&lt;=-0.03,$AZ1147/$AZ1146-1&lt;=-0.045,IF(COUNT($AZ1138:$AZ1147)=10,AVERAGE($AZ1143:$AZ1147)/AVERAGE($AZ1138:$AZ1147)-1&lt;-0.01,FALSE())),0,IF(OR($AZ1147/$AZ1146-1&lt;=-0.02,IF(COUNT($AZ1138:$AZ1147)=10,AVERAGE($AZ1143:$AZ1147)/AVERAGE($AZ1138:$AZ1147)-1&lt;0.005,FALSE())),50,100)))</f>
        <v/>
      </c>
    </row>
    <row r="1148" customFormat="false" ht="15" hidden="false" customHeight="true" outlineLevel="0" collapsed="false">
      <c r="A1148" s="47" t="n">
        <v>1144</v>
      </c>
      <c r="B1148" s="48" t="n">
        <v>44218</v>
      </c>
      <c r="C1148" s="47" t="n">
        <v>2021</v>
      </c>
      <c r="D1148" s="49" t="s">
        <v>234</v>
      </c>
      <c r="E1148" s="50" t="n">
        <v>13366.4</v>
      </c>
      <c r="F1148" s="51" t="n">
        <v>0.212451</v>
      </c>
      <c r="G1148" s="51" t="n">
        <v>-0.002879</v>
      </c>
      <c r="H1148" s="52" t="n">
        <v>0.9184</v>
      </c>
      <c r="I1148" s="53" t="n">
        <v>375</v>
      </c>
      <c r="J1148" s="47" t="s">
        <v>235</v>
      </c>
      <c r="K1148" s="54" t="n">
        <v>21.91</v>
      </c>
      <c r="L1148" s="55" t="n">
        <f aca="false">IF(COUNT(F1148)=0,50,IF(F1148&gt;=0,100,IF(F1148&gt;=-0.02,50,0)))</f>
        <v>100</v>
      </c>
      <c r="M1148" s="55" t="n">
        <f aca="false">IF(COUNT(G1148)=0,50,IF(G1148&gt;-0.06,100,IF(G1148&gt;-0.15,50,0)))</f>
        <v>100</v>
      </c>
      <c r="N1148" s="55" t="n">
        <f aca="false">IF(COUNT(H1148)=0,50,IF(H1148&gt;=0.6,100,IF(H1148&gt;=0.4,50,0)))</f>
        <v>100</v>
      </c>
      <c r="O1148" s="55" t="n">
        <f aca="false">IF(COUNT(I1148)=0,50,IF(J1148="proxy_vix",50,IF(I1148&lt;350,100,IF(I1148&lt;=450,50,0))))</f>
        <v>50</v>
      </c>
      <c r="P1148" s="55" t="n">
        <f aca="false">IF(COUNT(K1148)=0,50,IF(K1148&lt;20,100,IF(K1148&lt;=25,50,0)))</f>
        <v>50</v>
      </c>
      <c r="Q1148" s="54"/>
      <c r="R1148" s="47"/>
      <c r="S1148" s="51" t="n">
        <f aca="false">$E1148/$E1147-1</f>
        <v>-0.00287877872344555</v>
      </c>
      <c r="T1148" s="56" t="n">
        <f aca="false">$K1148/$K1147-1</f>
        <v>0.027673545966229</v>
      </c>
      <c r="V1148" s="57"/>
      <c r="W1148" s="57"/>
      <c r="Y1148" s="1" t="str">
        <f aca="false">IF(AX1148&gt;=70,"EASY",IF(AX1148&gt;40,"UNCERTAIN","HARD"))</f>
        <v>EASY</v>
      </c>
      <c r="AA1148" s="58" t="n">
        <f aca="false">IF($A1148&lt;200,"",AVERAGE($E1099:$E1148)/AVERAGE($E949:$E1148)-1)</f>
        <v>0.137689391217269</v>
      </c>
      <c r="AB1148" s="59" t="n">
        <f aca="false">LOOKUP($B1148,07_L1政策步階!$A$4:$A$14,07_L1政策步階!$C$4:$C$14)</f>
        <v>1</v>
      </c>
      <c r="AC1148" s="57"/>
      <c r="AD1148" s="57"/>
      <c r="AE1148" s="57"/>
      <c r="AF1148" s="57"/>
      <c r="AG1148" s="57"/>
      <c r="AH1148" s="57"/>
      <c r="AI1148" s="57"/>
      <c r="AJ1148" s="57"/>
      <c r="AK1148" s="57"/>
      <c r="AL1148" s="59" t="n">
        <f aca="false">IF(ISNUMBER($AA1148),IF($AA1148&gt;=0.005,100,IF($AA1148&gt;=-0.015,50,0)),"")</f>
        <v>100</v>
      </c>
      <c r="AM1148" s="59" t="n">
        <f aca="false">IF(ISNUMBER($AB1148),IF($AB1148=1,100,IF($AB1148=0,50,0)),"")</f>
        <v>100</v>
      </c>
      <c r="AN1148" s="0" t="str">
        <f aca="false">IF(ISNUMBER($AC1148),IF($AC1148&gt;=0.001,100,IF($AC1148&gt;=-0.003,50,0)),"")</f>
        <v/>
      </c>
      <c r="AO1148" s="0" t="str">
        <f aca="false">IF(ISNUMBER($AD1148),IF($AD1148&gt;=0.04,100,IF($AD1148&gt;=0,50,0)),"")</f>
        <v/>
      </c>
      <c r="AP1148" s="0" t="str">
        <f aca="false">IF(ISNUMBER($AE1148),IF($AE1148&gt;=25,100,IF($AE1148&gt;=-75,50,0)),"")</f>
        <v/>
      </c>
      <c r="AQ1148" s="0" t="str">
        <f aca="false">IF(ISNUMBER($AF1148),IF($AF1148&gt;0,100,IF($AF1148&gt;=-50,50,0)),"")</f>
        <v/>
      </c>
      <c r="AR1148" s="0" t="str">
        <f aca="false">IF(ISNUMBER($AG1148),IF($AG1148=1,100,IF($AG1148=0,50,0)),"")</f>
        <v/>
      </c>
      <c r="AS1148" s="0" t="str">
        <f aca="false">IF(ISNUMBER($AH1148),IF($AH1148&lt;0,100,IF($AH1148&lt;=20,50,0)),"")</f>
        <v/>
      </c>
      <c r="AT1148" s="0" t="str">
        <f aca="false">IF(ISNUMBER($AI1148),IF($AI1148&lt;0.95,100,IF($AI1148&lt;=1,50,0)),"")</f>
        <v/>
      </c>
      <c r="AU1148" s="0" t="str">
        <f aca="false">IF(ISNUMBER($AJ1148),IF($AJ1148&lt;30,0,IF($AJ1148&lt;40,50,IF($AJ1148&lt;=90,100,50))),"")</f>
        <v/>
      </c>
      <c r="AV1148" s="0" t="str">
        <f aca="false">IF(ISNUMBER($AK1148),IF($AK1148&gt;-0.2,100,IF($AK1148&gt;=-0.4,50,0)),"")</f>
        <v/>
      </c>
      <c r="AW1148" s="59" t="n">
        <f aca="false">01_指標庫!$H$4*ISNUMBER($F1148)+01_指標庫!$H$5*ISNUMBER($AA1148)+01_指標庫!$H$6*ISNUMBER($G1148)+01_指標庫!$H$7*ISNUMBER($H1148)+01_指標庫!$H$8*ISNUMBER($AF1148)+01_指標庫!$H$9*ISNUMBER($AG1148)+01_指標庫!$H$10*ISNUMBER($AB1148)+01_指標庫!$H$11*ISNUMBER($AC1148)+01_指標庫!$H$12*ISNUMBER($AD1148)+01_指標庫!$H$13*ISNUMBER($AE1148)+01_指標庫!$H$14*ISNUMBER($I1148)+01_指標庫!$H$15*ISNUMBER($AH1148)+01_指標庫!$H$16*ISNUMBER($K1148)+01_指標庫!$H$17*ISNUMBER($AI1148)+01_指標庫!$H$18*ISNUMBER($AJ1148)+01_指標庫!$H$19*ISNUMBER($AK1148)+01_指標庫!$H$20*ISNUMBER($BB1148)+01_指標庫!$H$21*ISNUMBER($BC1148)</f>
        <v>51</v>
      </c>
      <c r="AX1148" s="59" t="n">
        <f aca="false">IF(AW1148=0,50,ROUND((01_指標庫!$H$4*IF(ISNUMBER($F1148),L1148,0)+01_指標庫!$H$5*IF(ISNUMBER($AA1148),AL1148,0)+01_指標庫!$H$6*IF(ISNUMBER($G1148),M1148,0)+01_指標庫!$H$7*IF(ISNUMBER($H1148),N1148,0)+01_指標庫!$H$8*IF(ISNUMBER($AF1148),AQ1148,0)+01_指標庫!$H$9*IF(ISNUMBER($AG1148),AR1148,0)+01_指標庫!$H$10*IF(ISNUMBER($AB1148),AM1148,0)+01_指標庫!$H$11*IF(ISNUMBER($AC1148),AN1148,0)+01_指標庫!$H$12*IF(ISNUMBER($AD1148),AO1148,0)+01_指標庫!$H$13*IF(ISNUMBER($AE1148),AP1148,0)+01_指標庫!$H$14*IF(ISNUMBER($I1148),O1148,0)+01_指標庫!$H$15*IF(ISNUMBER($AH1148),AS1148,0)+01_指標庫!$H$16*IF(ISNUMBER($K1148),P1148,0)+01_指標庫!$H$17*IF(ISNUMBER($AI1148),AT1148,0)+01_指標庫!$H$18*IF(ISNUMBER($AJ1148),AU1148,0)+01_指標庫!$H$19*IF(ISNUMBER($AK1148),AV1148,0)+01_指標庫!$H$20*IF(ISNUMBER($BB1148),BB1148,0)+01_指標庫!$H$21*IF(ISNUMBER($BC1148),BC1148,0))/AW1148,1))</f>
        <v>80.4</v>
      </c>
      <c r="AY1148" s="60"/>
      <c r="AZ1148" s="60"/>
      <c r="BA1148" s="58" t="n">
        <f aca="false">AVERAGE($E1144:$E1148)/AVERAGE($E1139:$E1148)-1</f>
        <v>0.00839104837469495</v>
      </c>
      <c r="BB1148" s="59" t="n">
        <f aca="false">IF(ISNUMBER($BA1148),IF(OR($S1148&lt;=-0.03,$BA1148&lt;-0.003),0,IF(OR($S1148&lt;=-0.02,$BA1148&lt;0.01),50,100)),"")</f>
        <v>50</v>
      </c>
      <c r="BC1148" s="0" t="str">
        <f aca="false">IF(OR(COUNT($AZ1148)=0,COUNT($AZ1147)=0),"",IF(OR($AY1148/$AZ1147-1&lt;=-0.03,$AZ1148/$AZ1147-1&lt;=-0.045,IF(COUNT($AZ1139:$AZ1148)=10,AVERAGE($AZ1144:$AZ1148)/AVERAGE($AZ1139:$AZ1148)-1&lt;-0.01,FALSE())),0,IF(OR($AZ1148/$AZ1147-1&lt;=-0.02,IF(COUNT($AZ1139:$AZ1148)=10,AVERAGE($AZ1144:$AZ1148)/AVERAGE($AZ1139:$AZ1148)-1&lt;0.005,FALSE())),50,100)))</f>
        <v/>
      </c>
    </row>
    <row r="1149" customFormat="false" ht="15" hidden="false" customHeight="true" outlineLevel="0" collapsed="false">
      <c r="A1149" s="47" t="n">
        <v>1145</v>
      </c>
      <c r="B1149" s="48" t="n">
        <v>44221</v>
      </c>
      <c r="C1149" s="47" t="n">
        <v>2021</v>
      </c>
      <c r="D1149" s="49" t="s">
        <v>236</v>
      </c>
      <c r="E1149" s="50" t="n">
        <v>13483.29</v>
      </c>
      <c r="F1149" s="51" t="n">
        <v>0.220147</v>
      </c>
      <c r="G1149" s="51" t="n">
        <v>0</v>
      </c>
      <c r="H1149" s="52" t="n">
        <v>0.9388</v>
      </c>
      <c r="I1149" s="53" t="n">
        <v>375</v>
      </c>
      <c r="J1149" s="47" t="s">
        <v>235</v>
      </c>
      <c r="K1149" s="54" t="n">
        <v>23.19</v>
      </c>
      <c r="L1149" s="55" t="n">
        <f aca="false">IF(COUNT(F1149)=0,50,IF(F1149&gt;=0,100,IF(F1149&gt;=-0.02,50,0)))</f>
        <v>100</v>
      </c>
      <c r="M1149" s="55" t="n">
        <f aca="false">IF(COUNT(G1149)=0,50,IF(G1149&gt;-0.06,100,IF(G1149&gt;-0.15,50,0)))</f>
        <v>100</v>
      </c>
      <c r="N1149" s="55" t="n">
        <f aca="false">IF(COUNT(H1149)=0,50,IF(H1149&gt;=0.6,100,IF(H1149&gt;=0.4,50,0)))</f>
        <v>100</v>
      </c>
      <c r="O1149" s="55" t="n">
        <f aca="false">IF(COUNT(I1149)=0,50,IF(J1149="proxy_vix",50,IF(I1149&lt;350,100,IF(I1149&lt;=450,50,0))))</f>
        <v>50</v>
      </c>
      <c r="P1149" s="55" t="n">
        <f aca="false">IF(COUNT(K1149)=0,50,IF(K1149&lt;20,100,IF(K1149&lt;=25,50,0)))</f>
        <v>50</v>
      </c>
      <c r="Q1149" s="54"/>
      <c r="R1149" s="47"/>
      <c r="S1149" s="51" t="n">
        <f aca="false">$E1149/$E1148-1</f>
        <v>0.00874506224563088</v>
      </c>
      <c r="T1149" s="56" t="n">
        <f aca="false">$K1149/$K1148-1</f>
        <v>0.0584208124144228</v>
      </c>
      <c r="V1149" s="57"/>
      <c r="W1149" s="57"/>
      <c r="Y1149" s="1" t="str">
        <f aca="false">IF(AX1149&gt;=70,"EASY",IF(AX1149&gt;40,"UNCERTAIN","HARD"))</f>
        <v>EASY</v>
      </c>
      <c r="AA1149" s="58" t="n">
        <f aca="false">IF($A1149&lt;200,"",AVERAGE($E1100:$E1149)/AVERAGE($E950:$E1149)-1)</f>
        <v>0.138349478036345</v>
      </c>
      <c r="AB1149" s="59" t="n">
        <f aca="false">LOOKUP($B1149,07_L1政策步階!$A$4:$A$14,07_L1政策步階!$C$4:$C$14)</f>
        <v>1</v>
      </c>
      <c r="AC1149" s="57"/>
      <c r="AD1149" s="57"/>
      <c r="AE1149" s="57"/>
      <c r="AF1149" s="57"/>
      <c r="AG1149" s="57"/>
      <c r="AH1149" s="57"/>
      <c r="AI1149" s="57"/>
      <c r="AJ1149" s="57"/>
      <c r="AK1149" s="57"/>
      <c r="AL1149" s="59" t="n">
        <f aca="false">IF(ISNUMBER($AA1149),IF($AA1149&gt;=0.005,100,IF($AA1149&gt;=-0.015,50,0)),"")</f>
        <v>100</v>
      </c>
      <c r="AM1149" s="59" t="n">
        <f aca="false">IF(ISNUMBER($AB1149),IF($AB1149=1,100,IF($AB1149=0,50,0)),"")</f>
        <v>100</v>
      </c>
      <c r="AN1149" s="0" t="str">
        <f aca="false">IF(ISNUMBER($AC1149),IF($AC1149&gt;=0.001,100,IF($AC1149&gt;=-0.003,50,0)),"")</f>
        <v/>
      </c>
      <c r="AO1149" s="0" t="str">
        <f aca="false">IF(ISNUMBER($AD1149),IF($AD1149&gt;=0.04,100,IF($AD1149&gt;=0,50,0)),"")</f>
        <v/>
      </c>
      <c r="AP1149" s="0" t="str">
        <f aca="false">IF(ISNUMBER($AE1149),IF($AE1149&gt;=25,100,IF($AE1149&gt;=-75,50,0)),"")</f>
        <v/>
      </c>
      <c r="AQ1149" s="0" t="str">
        <f aca="false">IF(ISNUMBER($AF1149),IF($AF1149&gt;0,100,IF($AF1149&gt;=-50,50,0)),"")</f>
        <v/>
      </c>
      <c r="AR1149" s="0" t="str">
        <f aca="false">IF(ISNUMBER($AG1149),IF($AG1149=1,100,IF($AG1149=0,50,0)),"")</f>
        <v/>
      </c>
      <c r="AS1149" s="0" t="str">
        <f aca="false">IF(ISNUMBER($AH1149),IF($AH1149&lt;0,100,IF($AH1149&lt;=20,50,0)),"")</f>
        <v/>
      </c>
      <c r="AT1149" s="0" t="str">
        <f aca="false">IF(ISNUMBER($AI1149),IF($AI1149&lt;0.95,100,IF($AI1149&lt;=1,50,0)),"")</f>
        <v/>
      </c>
      <c r="AU1149" s="0" t="str">
        <f aca="false">IF(ISNUMBER($AJ1149),IF($AJ1149&lt;30,0,IF($AJ1149&lt;40,50,IF($AJ1149&lt;=90,100,50))),"")</f>
        <v/>
      </c>
      <c r="AV1149" s="0" t="str">
        <f aca="false">IF(ISNUMBER($AK1149),IF($AK1149&gt;-0.2,100,IF($AK1149&gt;=-0.4,50,0)),"")</f>
        <v/>
      </c>
      <c r="AW1149" s="59" t="n">
        <f aca="false">01_指標庫!$H$4*ISNUMBER($F1149)+01_指標庫!$H$5*ISNUMBER($AA1149)+01_指標庫!$H$6*ISNUMBER($G1149)+01_指標庫!$H$7*ISNUMBER($H1149)+01_指標庫!$H$8*ISNUMBER($AF1149)+01_指標庫!$H$9*ISNUMBER($AG1149)+01_指標庫!$H$10*ISNUMBER($AB1149)+01_指標庫!$H$11*ISNUMBER($AC1149)+01_指標庫!$H$12*ISNUMBER($AD1149)+01_指標庫!$H$13*ISNUMBER($AE1149)+01_指標庫!$H$14*ISNUMBER($I1149)+01_指標庫!$H$15*ISNUMBER($AH1149)+01_指標庫!$H$16*ISNUMBER($K1149)+01_指標庫!$H$17*ISNUMBER($AI1149)+01_指標庫!$H$18*ISNUMBER($AJ1149)+01_指標庫!$H$19*ISNUMBER($AK1149)+01_指標庫!$H$20*ISNUMBER($BB1149)+01_指標庫!$H$21*ISNUMBER($BC1149)</f>
        <v>51</v>
      </c>
      <c r="AX1149" s="59" t="n">
        <f aca="false">IF(AW1149=0,50,ROUND((01_指標庫!$H$4*IF(ISNUMBER($F1149),L1149,0)+01_指標庫!$H$5*IF(ISNUMBER($AA1149),AL1149,0)+01_指標庫!$H$6*IF(ISNUMBER($G1149),M1149,0)+01_指標庫!$H$7*IF(ISNUMBER($H1149),N1149,0)+01_指標庫!$H$8*IF(ISNUMBER($AF1149),AQ1149,0)+01_指標庫!$H$9*IF(ISNUMBER($AG1149),AR1149,0)+01_指標庫!$H$10*IF(ISNUMBER($AB1149),AM1149,0)+01_指標庫!$H$11*IF(ISNUMBER($AC1149),AN1149,0)+01_指標庫!$H$12*IF(ISNUMBER($AD1149),AO1149,0)+01_指標庫!$H$13*IF(ISNUMBER($AE1149),AP1149,0)+01_指標庫!$H$14*IF(ISNUMBER($I1149),O1149,0)+01_指標庫!$H$15*IF(ISNUMBER($AH1149),AS1149,0)+01_指標庫!$H$16*IF(ISNUMBER($K1149),P1149,0)+01_指標庫!$H$17*IF(ISNUMBER($AI1149),AT1149,0)+01_指標庫!$H$18*IF(ISNUMBER($AJ1149),AU1149,0)+01_指標庫!$H$19*IF(ISNUMBER($AK1149),AV1149,0)+01_指標庫!$H$20*IF(ISNUMBER($BB1149),BB1149,0)+01_指標庫!$H$21*IF(ISNUMBER($BC1149),BC1149,0))/AW1149,1))</f>
        <v>86.3</v>
      </c>
      <c r="AY1149" s="60"/>
      <c r="AZ1149" s="60"/>
      <c r="BA1149" s="58" t="n">
        <f aca="false">AVERAGE($E1145:$E1149)/AVERAGE($E1140:$E1149)-1</f>
        <v>0.0158515018871381</v>
      </c>
      <c r="BB1149" s="59" t="n">
        <f aca="false">IF(ISNUMBER($BA1149),IF(OR($S1149&lt;=-0.03,$BA1149&lt;-0.003),0,IF(OR($S1149&lt;=-0.02,$BA1149&lt;0.01),50,100)),"")</f>
        <v>100</v>
      </c>
      <c r="BC1149" s="0" t="str">
        <f aca="false">IF(OR(COUNT($AZ1149)=0,COUNT($AZ1148)=0),"",IF(OR($AY1149/$AZ1148-1&lt;=-0.03,$AZ1149/$AZ1148-1&lt;=-0.045,IF(COUNT($AZ1140:$AZ1149)=10,AVERAGE($AZ1145:$AZ1149)/AVERAGE($AZ1140:$AZ1149)-1&lt;-0.01,FALSE())),0,IF(OR($AZ1149/$AZ1148-1&lt;=-0.02,IF(COUNT($AZ1140:$AZ1149)=10,AVERAGE($AZ1145:$AZ1149)/AVERAGE($AZ1140:$AZ1149)-1&lt;0.005,FALSE())),50,100)))</f>
        <v/>
      </c>
    </row>
    <row r="1150" customFormat="false" ht="15" hidden="false" customHeight="true" outlineLevel="0" collapsed="false">
      <c r="A1150" s="47" t="n">
        <v>1146</v>
      </c>
      <c r="B1150" s="48" t="n">
        <v>44222</v>
      </c>
      <c r="C1150" s="47" t="n">
        <v>2021</v>
      </c>
      <c r="D1150" s="49" t="s">
        <v>237</v>
      </c>
      <c r="E1150" s="50" t="n">
        <v>13490.19</v>
      </c>
      <c r="F1150" s="51" t="n">
        <v>0.217877</v>
      </c>
      <c r="G1150" s="51" t="n">
        <v>0</v>
      </c>
      <c r="H1150" s="52" t="n">
        <v>0.9184</v>
      </c>
      <c r="I1150" s="53" t="n">
        <v>374</v>
      </c>
      <c r="J1150" s="47" t="s">
        <v>235</v>
      </c>
      <c r="K1150" s="54" t="n">
        <v>23.02</v>
      </c>
      <c r="L1150" s="55" t="n">
        <f aca="false">IF(COUNT(F1150)=0,50,IF(F1150&gt;=0,100,IF(F1150&gt;=-0.02,50,0)))</f>
        <v>100</v>
      </c>
      <c r="M1150" s="55" t="n">
        <f aca="false">IF(COUNT(G1150)=0,50,IF(G1150&gt;-0.06,100,IF(G1150&gt;-0.15,50,0)))</f>
        <v>100</v>
      </c>
      <c r="N1150" s="55" t="n">
        <f aca="false">IF(COUNT(H1150)=0,50,IF(H1150&gt;=0.6,100,IF(H1150&gt;=0.4,50,0)))</f>
        <v>100</v>
      </c>
      <c r="O1150" s="55" t="n">
        <f aca="false">IF(COUNT(I1150)=0,50,IF(J1150="proxy_vix",50,IF(I1150&lt;350,100,IF(I1150&lt;=450,50,0))))</f>
        <v>50</v>
      </c>
      <c r="P1150" s="55" t="n">
        <f aca="false">IF(COUNT(K1150)=0,50,IF(K1150&lt;20,100,IF(K1150&lt;=25,50,0)))</f>
        <v>50</v>
      </c>
      <c r="Q1150" s="54"/>
      <c r="R1150" s="47"/>
      <c r="S1150" s="51" t="n">
        <f aca="false">$E1150/$E1149-1</f>
        <v>0.00051174453712699</v>
      </c>
      <c r="T1150" s="56" t="n">
        <f aca="false">$K1150/$K1149-1</f>
        <v>-0.00733074601121175</v>
      </c>
      <c r="V1150" s="57"/>
      <c r="W1150" s="57"/>
      <c r="Y1150" s="1" t="str">
        <f aca="false">IF(AX1150&gt;=70,"EASY",IF(AX1150&gt;40,"UNCERTAIN","HARD"))</f>
        <v>EASY</v>
      </c>
      <c r="AA1150" s="58" t="n">
        <f aca="false">IF($A1150&lt;200,"",AVERAGE($E1101:$E1150)/AVERAGE($E951:$E1150)-1)</f>
        <v>0.138534917561174</v>
      </c>
      <c r="AB1150" s="59" t="n">
        <f aca="false">LOOKUP($B1150,07_L1政策步階!$A$4:$A$14,07_L1政策步階!$C$4:$C$14)</f>
        <v>1</v>
      </c>
      <c r="AC1150" s="57"/>
      <c r="AD1150" s="57"/>
      <c r="AE1150" s="57"/>
      <c r="AF1150" s="57"/>
      <c r="AG1150" s="57"/>
      <c r="AH1150" s="57"/>
      <c r="AI1150" s="57"/>
      <c r="AJ1150" s="57"/>
      <c r="AK1150" s="57"/>
      <c r="AL1150" s="59" t="n">
        <f aca="false">IF(ISNUMBER($AA1150),IF($AA1150&gt;=0.005,100,IF($AA1150&gt;=-0.015,50,0)),"")</f>
        <v>100</v>
      </c>
      <c r="AM1150" s="59" t="n">
        <f aca="false">IF(ISNUMBER($AB1150),IF($AB1150=1,100,IF($AB1150=0,50,0)),"")</f>
        <v>100</v>
      </c>
      <c r="AN1150" s="0" t="str">
        <f aca="false">IF(ISNUMBER($AC1150),IF($AC1150&gt;=0.001,100,IF($AC1150&gt;=-0.003,50,0)),"")</f>
        <v/>
      </c>
      <c r="AO1150" s="0" t="str">
        <f aca="false">IF(ISNUMBER($AD1150),IF($AD1150&gt;=0.04,100,IF($AD1150&gt;=0,50,0)),"")</f>
        <v/>
      </c>
      <c r="AP1150" s="0" t="str">
        <f aca="false">IF(ISNUMBER($AE1150),IF($AE1150&gt;=25,100,IF($AE1150&gt;=-75,50,0)),"")</f>
        <v/>
      </c>
      <c r="AQ1150" s="0" t="str">
        <f aca="false">IF(ISNUMBER($AF1150),IF($AF1150&gt;0,100,IF($AF1150&gt;=-50,50,0)),"")</f>
        <v/>
      </c>
      <c r="AR1150" s="0" t="str">
        <f aca="false">IF(ISNUMBER($AG1150),IF($AG1150=1,100,IF($AG1150=0,50,0)),"")</f>
        <v/>
      </c>
      <c r="AS1150" s="0" t="str">
        <f aca="false">IF(ISNUMBER($AH1150),IF($AH1150&lt;0,100,IF($AH1150&lt;=20,50,0)),"")</f>
        <v/>
      </c>
      <c r="AT1150" s="0" t="str">
        <f aca="false">IF(ISNUMBER($AI1150),IF($AI1150&lt;0.95,100,IF($AI1150&lt;=1,50,0)),"")</f>
        <v/>
      </c>
      <c r="AU1150" s="0" t="str">
        <f aca="false">IF(ISNUMBER($AJ1150),IF($AJ1150&lt;30,0,IF($AJ1150&lt;40,50,IF($AJ1150&lt;=90,100,50))),"")</f>
        <v/>
      </c>
      <c r="AV1150" s="0" t="str">
        <f aca="false">IF(ISNUMBER($AK1150),IF($AK1150&gt;-0.2,100,IF($AK1150&gt;=-0.4,50,0)),"")</f>
        <v/>
      </c>
      <c r="AW1150" s="59" t="n">
        <f aca="false">01_指標庫!$H$4*ISNUMBER($F1150)+01_指標庫!$H$5*ISNUMBER($AA1150)+01_指標庫!$H$6*ISNUMBER($G1150)+01_指標庫!$H$7*ISNUMBER($H1150)+01_指標庫!$H$8*ISNUMBER($AF1150)+01_指標庫!$H$9*ISNUMBER($AG1150)+01_指標庫!$H$10*ISNUMBER($AB1150)+01_指標庫!$H$11*ISNUMBER($AC1150)+01_指標庫!$H$12*ISNUMBER($AD1150)+01_指標庫!$H$13*ISNUMBER($AE1150)+01_指標庫!$H$14*ISNUMBER($I1150)+01_指標庫!$H$15*ISNUMBER($AH1150)+01_指標庫!$H$16*ISNUMBER($K1150)+01_指標庫!$H$17*ISNUMBER($AI1150)+01_指標庫!$H$18*ISNUMBER($AJ1150)+01_指標庫!$H$19*ISNUMBER($AK1150)+01_指標庫!$H$20*ISNUMBER($BB1150)+01_指標庫!$H$21*ISNUMBER($BC1150)</f>
        <v>51</v>
      </c>
      <c r="AX1150" s="59" t="n">
        <f aca="false">IF(AW1150=0,50,ROUND((01_指標庫!$H$4*IF(ISNUMBER($F1150),L1150,0)+01_指標庫!$H$5*IF(ISNUMBER($AA1150),AL1150,0)+01_指標庫!$H$6*IF(ISNUMBER($G1150),M1150,0)+01_指標庫!$H$7*IF(ISNUMBER($H1150),N1150,0)+01_指標庫!$H$8*IF(ISNUMBER($AF1150),AQ1150,0)+01_指標庫!$H$9*IF(ISNUMBER($AG1150),AR1150,0)+01_指標庫!$H$10*IF(ISNUMBER($AB1150),AM1150,0)+01_指標庫!$H$11*IF(ISNUMBER($AC1150),AN1150,0)+01_指標庫!$H$12*IF(ISNUMBER($AD1150),AO1150,0)+01_指標庫!$H$13*IF(ISNUMBER($AE1150),AP1150,0)+01_指標庫!$H$14*IF(ISNUMBER($I1150),O1150,0)+01_指標庫!$H$15*IF(ISNUMBER($AH1150),AS1150,0)+01_指標庫!$H$16*IF(ISNUMBER($K1150),P1150,0)+01_指標庫!$H$17*IF(ISNUMBER($AI1150),AT1150,0)+01_指標庫!$H$18*IF(ISNUMBER($AJ1150),AU1150,0)+01_指標庫!$H$19*IF(ISNUMBER($AK1150),AV1150,0)+01_指標庫!$H$20*IF(ISNUMBER($BB1150),BB1150,0)+01_指標庫!$H$21*IF(ISNUMBER($BC1150),BC1150,0))/AW1150,1))</f>
        <v>86.3</v>
      </c>
      <c r="AY1150" s="60"/>
      <c r="AZ1150" s="60"/>
      <c r="BA1150" s="58" t="n">
        <f aca="false">AVERAGE($E1146:$E1150)/AVERAGE($E1141:$E1150)-1</f>
        <v>0.0188170466133055</v>
      </c>
      <c r="BB1150" s="59" t="n">
        <f aca="false">IF(ISNUMBER($BA1150),IF(OR($S1150&lt;=-0.03,$BA1150&lt;-0.003),0,IF(OR($S1150&lt;=-0.02,$BA1150&lt;0.01),50,100)),"")</f>
        <v>100</v>
      </c>
      <c r="BC1150" s="0" t="str">
        <f aca="false">IF(OR(COUNT($AZ1150)=0,COUNT($AZ1149)=0),"",IF(OR($AY1150/$AZ1149-1&lt;=-0.03,$AZ1150/$AZ1149-1&lt;=-0.045,IF(COUNT($AZ1141:$AZ1150)=10,AVERAGE($AZ1146:$AZ1150)/AVERAGE($AZ1141:$AZ1150)-1&lt;-0.01,FALSE())),0,IF(OR($AZ1150/$AZ1149-1&lt;=-0.02,IF(COUNT($AZ1141:$AZ1150)=10,AVERAGE($AZ1146:$AZ1150)/AVERAGE($AZ1141:$AZ1150)-1&lt;0.005,FALSE())),50,100)))</f>
        <v/>
      </c>
    </row>
    <row r="1151" customFormat="false" ht="15" hidden="false" customHeight="true" outlineLevel="0" collapsed="false">
      <c r="A1151" s="47" t="n">
        <v>1147</v>
      </c>
      <c r="B1151" s="48" t="n">
        <v>44223</v>
      </c>
      <c r="C1151" s="47" t="n">
        <v>2021</v>
      </c>
      <c r="D1151" s="49" t="s">
        <v>238</v>
      </c>
      <c r="E1151" s="50" t="n">
        <v>13112.65</v>
      </c>
      <c r="F1151" s="51" t="n">
        <v>0.181245</v>
      </c>
      <c r="G1151" s="51" t="n">
        <v>-0.027986</v>
      </c>
      <c r="H1151" s="52" t="n">
        <v>0.898</v>
      </c>
      <c r="I1151" s="53" t="n">
        <v>385</v>
      </c>
      <c r="J1151" s="47" t="s">
        <v>235</v>
      </c>
      <c r="K1151" s="54" t="n">
        <v>37.21</v>
      </c>
      <c r="L1151" s="55" t="n">
        <f aca="false">IF(COUNT(F1151)=0,50,IF(F1151&gt;=0,100,IF(F1151&gt;=-0.02,50,0)))</f>
        <v>100</v>
      </c>
      <c r="M1151" s="55" t="n">
        <f aca="false">IF(COUNT(G1151)=0,50,IF(G1151&gt;-0.06,100,IF(G1151&gt;-0.15,50,0)))</f>
        <v>100</v>
      </c>
      <c r="N1151" s="55" t="n">
        <f aca="false">IF(COUNT(H1151)=0,50,IF(H1151&gt;=0.6,100,IF(H1151&gt;=0.4,50,0)))</f>
        <v>100</v>
      </c>
      <c r="O1151" s="55" t="n">
        <f aca="false">IF(COUNT(I1151)=0,50,IF(J1151="proxy_vix",50,IF(I1151&lt;350,100,IF(I1151&lt;=450,50,0))))</f>
        <v>50</v>
      </c>
      <c r="P1151" s="55" t="n">
        <f aca="false">IF(COUNT(K1151)=0,50,IF(K1151&lt;20,100,IF(K1151&lt;=25,50,0)))</f>
        <v>0</v>
      </c>
      <c r="Q1151" s="54"/>
      <c r="R1151" s="47"/>
      <c r="S1151" s="51" t="n">
        <f aca="false">$E1151/$E1150-1</f>
        <v>-0.0279862626100893</v>
      </c>
      <c r="T1151" s="56" t="n">
        <f aca="false">$K1151/$K1150-1</f>
        <v>0.616420503909644</v>
      </c>
      <c r="V1151" s="57"/>
      <c r="W1151" s="57"/>
      <c r="Y1151" s="1" t="str">
        <f aca="false">IF(AX1151&gt;=70,"EASY",IF(AX1151&gt;40,"UNCERTAIN","HARD"))</f>
        <v>EASY</v>
      </c>
      <c r="AA1151" s="58" t="n">
        <f aca="false">IF($A1151&lt;200,"",AVERAGE($E1102:$E1151)/AVERAGE($E952:$E1151)-1)</f>
        <v>0.138399766512168</v>
      </c>
      <c r="AB1151" s="59" t="n">
        <f aca="false">LOOKUP($B1151,07_L1政策步階!$A$4:$A$14,07_L1政策步階!$C$4:$C$14)</f>
        <v>1</v>
      </c>
      <c r="AC1151" s="57"/>
      <c r="AD1151" s="57"/>
      <c r="AE1151" s="57"/>
      <c r="AF1151" s="57"/>
      <c r="AG1151" s="57"/>
      <c r="AH1151" s="57"/>
      <c r="AI1151" s="57"/>
      <c r="AJ1151" s="57"/>
      <c r="AK1151" s="57"/>
      <c r="AL1151" s="59" t="n">
        <f aca="false">IF(ISNUMBER($AA1151),IF($AA1151&gt;=0.005,100,IF($AA1151&gt;=-0.015,50,0)),"")</f>
        <v>100</v>
      </c>
      <c r="AM1151" s="59" t="n">
        <f aca="false">IF(ISNUMBER($AB1151),IF($AB1151=1,100,IF($AB1151=0,50,0)),"")</f>
        <v>100</v>
      </c>
      <c r="AN1151" s="0" t="str">
        <f aca="false">IF(ISNUMBER($AC1151),IF($AC1151&gt;=0.001,100,IF($AC1151&gt;=-0.003,50,0)),"")</f>
        <v/>
      </c>
      <c r="AO1151" s="0" t="str">
        <f aca="false">IF(ISNUMBER($AD1151),IF($AD1151&gt;=0.04,100,IF($AD1151&gt;=0,50,0)),"")</f>
        <v/>
      </c>
      <c r="AP1151" s="0" t="str">
        <f aca="false">IF(ISNUMBER($AE1151),IF($AE1151&gt;=25,100,IF($AE1151&gt;=-75,50,0)),"")</f>
        <v/>
      </c>
      <c r="AQ1151" s="0" t="str">
        <f aca="false">IF(ISNUMBER($AF1151),IF($AF1151&gt;0,100,IF($AF1151&gt;=-50,50,0)),"")</f>
        <v/>
      </c>
      <c r="AR1151" s="0" t="str">
        <f aca="false">IF(ISNUMBER($AG1151),IF($AG1151=1,100,IF($AG1151=0,50,0)),"")</f>
        <v/>
      </c>
      <c r="AS1151" s="0" t="str">
        <f aca="false">IF(ISNUMBER($AH1151),IF($AH1151&lt;0,100,IF($AH1151&lt;=20,50,0)),"")</f>
        <v/>
      </c>
      <c r="AT1151" s="0" t="str">
        <f aca="false">IF(ISNUMBER($AI1151),IF($AI1151&lt;0.95,100,IF($AI1151&lt;=1,50,0)),"")</f>
        <v/>
      </c>
      <c r="AU1151" s="0" t="str">
        <f aca="false">IF(ISNUMBER($AJ1151),IF($AJ1151&lt;30,0,IF($AJ1151&lt;40,50,IF($AJ1151&lt;=90,100,50))),"")</f>
        <v/>
      </c>
      <c r="AV1151" s="0" t="str">
        <f aca="false">IF(ISNUMBER($AK1151),IF($AK1151&gt;-0.2,100,IF($AK1151&gt;=-0.4,50,0)),"")</f>
        <v/>
      </c>
      <c r="AW1151" s="59" t="n">
        <f aca="false">01_指標庫!$H$4*ISNUMBER($F1151)+01_指標庫!$H$5*ISNUMBER($AA1151)+01_指標庫!$H$6*ISNUMBER($G1151)+01_指標庫!$H$7*ISNUMBER($H1151)+01_指標庫!$H$8*ISNUMBER($AF1151)+01_指標庫!$H$9*ISNUMBER($AG1151)+01_指標庫!$H$10*ISNUMBER($AB1151)+01_指標庫!$H$11*ISNUMBER($AC1151)+01_指標庫!$H$12*ISNUMBER($AD1151)+01_指標庫!$H$13*ISNUMBER($AE1151)+01_指標庫!$H$14*ISNUMBER($I1151)+01_指標庫!$H$15*ISNUMBER($AH1151)+01_指標庫!$H$16*ISNUMBER($K1151)+01_指標庫!$H$17*ISNUMBER($AI1151)+01_指標庫!$H$18*ISNUMBER($AJ1151)+01_指標庫!$H$19*ISNUMBER($AK1151)+01_指標庫!$H$20*ISNUMBER($BB1151)+01_指標庫!$H$21*ISNUMBER($BC1151)</f>
        <v>51</v>
      </c>
      <c r="AX1151" s="59" t="n">
        <f aca="false">IF(AW1151=0,50,ROUND((01_指標庫!$H$4*IF(ISNUMBER($F1151),L1151,0)+01_指標庫!$H$5*IF(ISNUMBER($AA1151),AL1151,0)+01_指標庫!$H$6*IF(ISNUMBER($G1151),M1151,0)+01_指標庫!$H$7*IF(ISNUMBER($H1151),N1151,0)+01_指標庫!$H$8*IF(ISNUMBER($AF1151),AQ1151,0)+01_指標庫!$H$9*IF(ISNUMBER($AG1151),AR1151,0)+01_指標庫!$H$10*IF(ISNUMBER($AB1151),AM1151,0)+01_指標庫!$H$11*IF(ISNUMBER($AC1151),AN1151,0)+01_指標庫!$H$12*IF(ISNUMBER($AD1151),AO1151,0)+01_指標庫!$H$13*IF(ISNUMBER($AE1151),AP1151,0)+01_指標庫!$H$14*IF(ISNUMBER($I1151),O1151,0)+01_指標庫!$H$15*IF(ISNUMBER($AH1151),AS1151,0)+01_指標庫!$H$16*IF(ISNUMBER($K1151),P1151,0)+01_指標庫!$H$17*IF(ISNUMBER($AI1151),AT1151,0)+01_指標庫!$H$18*IF(ISNUMBER($AJ1151),AU1151,0)+01_指標庫!$H$19*IF(ISNUMBER($AK1151),AV1151,0)+01_指標庫!$H$20*IF(ISNUMBER($BB1151),BB1151,0)+01_指標庫!$H$21*IF(ISNUMBER($BC1151),BC1151,0))/AW1151,1))</f>
        <v>74.5</v>
      </c>
      <c r="AY1151" s="60"/>
      <c r="AZ1151" s="60"/>
      <c r="BA1151" s="58" t="n">
        <f aca="false">AVERAGE($E1147:$E1151)/AVERAGE($E1142:$E1151)-1</f>
        <v>0.0143239506151862</v>
      </c>
      <c r="BB1151" s="59" t="n">
        <f aca="false">IF(ISNUMBER($BA1151),IF(OR($S1151&lt;=-0.03,$BA1151&lt;-0.003),0,IF(OR($S1151&lt;=-0.02,$BA1151&lt;0.01),50,100)),"")</f>
        <v>50</v>
      </c>
      <c r="BC1151" s="0" t="str">
        <f aca="false">IF(OR(COUNT($AZ1151)=0,COUNT($AZ1150)=0),"",IF(OR($AY1151/$AZ1150-1&lt;=-0.03,$AZ1151/$AZ1150-1&lt;=-0.045,IF(COUNT($AZ1142:$AZ1151)=10,AVERAGE($AZ1147:$AZ1151)/AVERAGE($AZ1142:$AZ1151)-1&lt;-0.01,FALSE())),0,IF(OR($AZ1151/$AZ1150-1&lt;=-0.02,IF(COUNT($AZ1142:$AZ1151)=10,AVERAGE($AZ1147:$AZ1151)/AVERAGE($AZ1142:$AZ1151)-1&lt;0.005,FALSE())),50,100)))</f>
        <v/>
      </c>
    </row>
    <row r="1152" customFormat="false" ht="15" hidden="false" customHeight="true" outlineLevel="0" collapsed="false">
      <c r="A1152" s="47" t="n">
        <v>1148</v>
      </c>
      <c r="B1152" s="48" t="n">
        <v>44224</v>
      </c>
      <c r="C1152" s="47" t="n">
        <v>2021</v>
      </c>
      <c r="D1152" s="49" t="s">
        <v>239</v>
      </c>
      <c r="E1152" s="50" t="n">
        <v>13201.53</v>
      </c>
      <c r="F1152" s="51" t="n">
        <v>0.186841</v>
      </c>
      <c r="G1152" s="51" t="n">
        <v>-0.021398</v>
      </c>
      <c r="H1152" s="52" t="n">
        <v>0.898</v>
      </c>
      <c r="I1152" s="53" t="n">
        <v>376</v>
      </c>
      <c r="J1152" s="47" t="s">
        <v>235</v>
      </c>
      <c r="K1152" s="54" t="n">
        <v>30.21</v>
      </c>
      <c r="L1152" s="55" t="n">
        <f aca="false">IF(COUNT(F1152)=0,50,IF(F1152&gt;=0,100,IF(F1152&gt;=-0.02,50,0)))</f>
        <v>100</v>
      </c>
      <c r="M1152" s="55" t="n">
        <f aca="false">IF(COUNT(G1152)=0,50,IF(G1152&gt;-0.06,100,IF(G1152&gt;-0.15,50,0)))</f>
        <v>100</v>
      </c>
      <c r="N1152" s="55" t="n">
        <f aca="false">IF(COUNT(H1152)=0,50,IF(H1152&gt;=0.6,100,IF(H1152&gt;=0.4,50,0)))</f>
        <v>100</v>
      </c>
      <c r="O1152" s="55" t="n">
        <f aca="false">IF(COUNT(I1152)=0,50,IF(J1152="proxy_vix",50,IF(I1152&lt;350,100,IF(I1152&lt;=450,50,0))))</f>
        <v>50</v>
      </c>
      <c r="P1152" s="55" t="n">
        <f aca="false">IF(COUNT(K1152)=0,50,IF(K1152&lt;20,100,IF(K1152&lt;=25,50,0)))</f>
        <v>0</v>
      </c>
      <c r="Q1152" s="54"/>
      <c r="R1152" s="47"/>
      <c r="S1152" s="51" t="n">
        <f aca="false">$E1152/$E1151-1</f>
        <v>0.00677818747545311</v>
      </c>
      <c r="T1152" s="56" t="n">
        <f aca="false">$K1152/$K1151-1</f>
        <v>-0.188121472722386</v>
      </c>
      <c r="V1152" s="57"/>
      <c r="W1152" s="57"/>
      <c r="Y1152" s="1" t="str">
        <f aca="false">IF(AX1152&gt;=70,"EASY",IF(AX1152&gt;40,"UNCERTAIN","HARD"))</f>
        <v>EASY</v>
      </c>
      <c r="AA1152" s="58" t="n">
        <f aca="false">IF($A1152&lt;200,"",AVERAGE($E1103:$E1152)/AVERAGE($E953:$E1152)-1)</f>
        <v>0.138364387585942</v>
      </c>
      <c r="AB1152" s="59" t="n">
        <f aca="false">LOOKUP($B1152,07_L1政策步階!$A$4:$A$14,07_L1政策步階!$C$4:$C$14)</f>
        <v>1</v>
      </c>
      <c r="AC1152" s="57"/>
      <c r="AD1152" s="57"/>
      <c r="AE1152" s="57"/>
      <c r="AF1152" s="57"/>
      <c r="AG1152" s="57"/>
      <c r="AH1152" s="57"/>
      <c r="AI1152" s="57"/>
      <c r="AJ1152" s="57"/>
      <c r="AK1152" s="57"/>
      <c r="AL1152" s="59" t="n">
        <f aca="false">IF(ISNUMBER($AA1152),IF($AA1152&gt;=0.005,100,IF($AA1152&gt;=-0.015,50,0)),"")</f>
        <v>100</v>
      </c>
      <c r="AM1152" s="59" t="n">
        <f aca="false">IF(ISNUMBER($AB1152),IF($AB1152=1,100,IF($AB1152=0,50,0)),"")</f>
        <v>100</v>
      </c>
      <c r="AN1152" s="0" t="str">
        <f aca="false">IF(ISNUMBER($AC1152),IF($AC1152&gt;=0.001,100,IF($AC1152&gt;=-0.003,50,0)),"")</f>
        <v/>
      </c>
      <c r="AO1152" s="0" t="str">
        <f aca="false">IF(ISNUMBER($AD1152),IF($AD1152&gt;=0.04,100,IF($AD1152&gt;=0,50,0)),"")</f>
        <v/>
      </c>
      <c r="AP1152" s="0" t="str">
        <f aca="false">IF(ISNUMBER($AE1152),IF($AE1152&gt;=25,100,IF($AE1152&gt;=-75,50,0)),"")</f>
        <v/>
      </c>
      <c r="AQ1152" s="0" t="str">
        <f aca="false">IF(ISNUMBER($AF1152),IF($AF1152&gt;0,100,IF($AF1152&gt;=-50,50,0)),"")</f>
        <v/>
      </c>
      <c r="AR1152" s="0" t="str">
        <f aca="false">IF(ISNUMBER($AG1152),IF($AG1152=1,100,IF($AG1152=0,50,0)),"")</f>
        <v/>
      </c>
      <c r="AS1152" s="0" t="str">
        <f aca="false">IF(ISNUMBER($AH1152),IF($AH1152&lt;0,100,IF($AH1152&lt;=20,50,0)),"")</f>
        <v/>
      </c>
      <c r="AT1152" s="0" t="str">
        <f aca="false">IF(ISNUMBER($AI1152),IF($AI1152&lt;0.95,100,IF($AI1152&lt;=1,50,0)),"")</f>
        <v/>
      </c>
      <c r="AU1152" s="0" t="str">
        <f aca="false">IF(ISNUMBER($AJ1152),IF($AJ1152&lt;30,0,IF($AJ1152&lt;40,50,IF($AJ1152&lt;=90,100,50))),"")</f>
        <v/>
      </c>
      <c r="AV1152" s="0" t="str">
        <f aca="false">IF(ISNUMBER($AK1152),IF($AK1152&gt;-0.2,100,IF($AK1152&gt;=-0.4,50,0)),"")</f>
        <v/>
      </c>
      <c r="AW1152" s="59" t="n">
        <f aca="false">01_指標庫!$H$4*ISNUMBER($F1152)+01_指標庫!$H$5*ISNUMBER($AA1152)+01_指標庫!$H$6*ISNUMBER($G1152)+01_指標庫!$H$7*ISNUMBER($H1152)+01_指標庫!$H$8*ISNUMBER($AF1152)+01_指標庫!$H$9*ISNUMBER($AG1152)+01_指標庫!$H$10*ISNUMBER($AB1152)+01_指標庫!$H$11*ISNUMBER($AC1152)+01_指標庫!$H$12*ISNUMBER($AD1152)+01_指標庫!$H$13*ISNUMBER($AE1152)+01_指標庫!$H$14*ISNUMBER($I1152)+01_指標庫!$H$15*ISNUMBER($AH1152)+01_指標庫!$H$16*ISNUMBER($K1152)+01_指標庫!$H$17*ISNUMBER($AI1152)+01_指標庫!$H$18*ISNUMBER($AJ1152)+01_指標庫!$H$19*ISNUMBER($AK1152)+01_指標庫!$H$20*ISNUMBER($BB1152)+01_指標庫!$H$21*ISNUMBER($BC1152)</f>
        <v>51</v>
      </c>
      <c r="AX1152" s="59" t="n">
        <f aca="false">IF(AW1152=0,50,ROUND((01_指標庫!$H$4*IF(ISNUMBER($F1152),L1152,0)+01_指標庫!$H$5*IF(ISNUMBER($AA1152),AL1152,0)+01_指標庫!$H$6*IF(ISNUMBER($G1152),M1152,0)+01_指標庫!$H$7*IF(ISNUMBER($H1152),N1152,0)+01_指標庫!$H$8*IF(ISNUMBER($AF1152),AQ1152,0)+01_指標庫!$H$9*IF(ISNUMBER($AG1152),AR1152,0)+01_指標庫!$H$10*IF(ISNUMBER($AB1152),AM1152,0)+01_指標庫!$H$11*IF(ISNUMBER($AC1152),AN1152,0)+01_指標庫!$H$12*IF(ISNUMBER($AD1152),AO1152,0)+01_指標庫!$H$13*IF(ISNUMBER($AE1152),AP1152,0)+01_指標庫!$H$14*IF(ISNUMBER($I1152),O1152,0)+01_指標庫!$H$15*IF(ISNUMBER($AH1152),AS1152,0)+01_指標庫!$H$16*IF(ISNUMBER($K1152),P1152,0)+01_指標庫!$H$17*IF(ISNUMBER($AI1152),AT1152,0)+01_指標庫!$H$18*IF(ISNUMBER($AJ1152),AU1152,0)+01_指標庫!$H$19*IF(ISNUMBER($AK1152),AV1152,0)+01_指標庫!$H$20*IF(ISNUMBER($BB1152),BB1152,0)+01_指標庫!$H$21*IF(ISNUMBER($BC1152),BC1152,0))/AW1152,1))</f>
        <v>74.5</v>
      </c>
      <c r="AY1152" s="60"/>
      <c r="AZ1152" s="60"/>
      <c r="BA1152" s="58" t="n">
        <f aca="false">AVERAGE($E1148:$E1152)/AVERAGE($E1143:$E1152)-1</f>
        <v>0.00949197854888273</v>
      </c>
      <c r="BB1152" s="59" t="n">
        <f aca="false">IF(ISNUMBER($BA1152),IF(OR($S1152&lt;=-0.03,$BA1152&lt;-0.003),0,IF(OR($S1152&lt;=-0.02,$BA1152&lt;0.01),50,100)),"")</f>
        <v>50</v>
      </c>
      <c r="BC1152" s="0" t="str">
        <f aca="false">IF(OR(COUNT($AZ1152)=0,COUNT($AZ1151)=0),"",IF(OR($AY1152/$AZ1151-1&lt;=-0.03,$AZ1152/$AZ1151-1&lt;=-0.045,IF(COUNT($AZ1143:$AZ1152)=10,AVERAGE($AZ1148:$AZ1152)/AVERAGE($AZ1143:$AZ1152)-1&lt;-0.01,FALSE())),0,IF(OR($AZ1152/$AZ1151-1&lt;=-0.02,IF(COUNT($AZ1143:$AZ1152)=10,AVERAGE($AZ1148:$AZ1152)/AVERAGE($AZ1143:$AZ1152)-1&lt;0.005,FALSE())),50,100)))</f>
        <v/>
      </c>
    </row>
    <row r="1153" customFormat="false" ht="15" hidden="false" customHeight="true" outlineLevel="0" collapsed="false">
      <c r="A1153" s="47" t="n">
        <v>1149</v>
      </c>
      <c r="B1153" s="48" t="n">
        <v>44225</v>
      </c>
      <c r="C1153" s="47" t="n">
        <v>2021</v>
      </c>
      <c r="D1153" s="49" t="s">
        <v>234</v>
      </c>
      <c r="E1153" s="50" t="n">
        <v>12925.38</v>
      </c>
      <c r="F1153" s="51" t="n">
        <v>0.159755</v>
      </c>
      <c r="G1153" s="51" t="n">
        <v>-0.041868</v>
      </c>
      <c r="H1153" s="52" t="n">
        <v>0.898</v>
      </c>
      <c r="I1153" s="53" t="n">
        <v>379</v>
      </c>
      <c r="J1153" s="47" t="s">
        <v>235</v>
      </c>
      <c r="K1153" s="54" t="n">
        <v>33.09</v>
      </c>
      <c r="L1153" s="55" t="n">
        <f aca="false">IF(COUNT(F1153)=0,50,IF(F1153&gt;=0,100,IF(F1153&gt;=-0.02,50,0)))</f>
        <v>100</v>
      </c>
      <c r="M1153" s="55" t="n">
        <f aca="false">IF(COUNT(G1153)=0,50,IF(G1153&gt;-0.06,100,IF(G1153&gt;-0.15,50,0)))</f>
        <v>100</v>
      </c>
      <c r="N1153" s="55" t="n">
        <f aca="false">IF(COUNT(H1153)=0,50,IF(H1153&gt;=0.6,100,IF(H1153&gt;=0.4,50,0)))</f>
        <v>100</v>
      </c>
      <c r="O1153" s="55" t="n">
        <f aca="false">IF(COUNT(I1153)=0,50,IF(J1153="proxy_vix",50,IF(I1153&lt;350,100,IF(I1153&lt;=450,50,0))))</f>
        <v>50</v>
      </c>
      <c r="P1153" s="55" t="n">
        <f aca="false">IF(COUNT(K1153)=0,50,IF(K1153&lt;20,100,IF(K1153&lt;=25,50,0)))</f>
        <v>0</v>
      </c>
      <c r="Q1153" s="54"/>
      <c r="R1153" s="47"/>
      <c r="S1153" s="51" t="n">
        <f aca="false">$E1153/$E1152-1</f>
        <v>-0.0209180299556189</v>
      </c>
      <c r="T1153" s="56" t="n">
        <f aca="false">$K1153/$K1152-1</f>
        <v>0.0953326713008937</v>
      </c>
      <c r="V1153" s="57"/>
      <c r="W1153" s="57"/>
      <c r="Y1153" s="1" t="str">
        <f aca="false">IF(AX1153&gt;=70,"EASY",IF(AX1153&gt;40,"UNCERTAIN","HARD"))</f>
        <v>EASY</v>
      </c>
      <c r="AA1153" s="58" t="n">
        <f aca="false">IF($A1153&lt;200,"",AVERAGE($E1104:$E1153)/AVERAGE($E954:$E1153)-1)</f>
        <v>0.137787886857053</v>
      </c>
      <c r="AB1153" s="59" t="n">
        <f aca="false">LOOKUP($B1153,07_L1政策步階!$A$4:$A$14,07_L1政策步階!$C$4:$C$14)</f>
        <v>1</v>
      </c>
      <c r="AC1153" s="57"/>
      <c r="AD1153" s="57"/>
      <c r="AE1153" s="57"/>
      <c r="AF1153" s="57"/>
      <c r="AG1153" s="57"/>
      <c r="AH1153" s="57"/>
      <c r="AI1153" s="57"/>
      <c r="AJ1153" s="57"/>
      <c r="AK1153" s="57"/>
      <c r="AL1153" s="59" t="n">
        <f aca="false">IF(ISNUMBER($AA1153),IF($AA1153&gt;=0.005,100,IF($AA1153&gt;=-0.015,50,0)),"")</f>
        <v>100</v>
      </c>
      <c r="AM1153" s="59" t="n">
        <f aca="false">IF(ISNUMBER($AB1153),IF($AB1153=1,100,IF($AB1153=0,50,0)),"")</f>
        <v>100</v>
      </c>
      <c r="AN1153" s="0" t="str">
        <f aca="false">IF(ISNUMBER($AC1153),IF($AC1153&gt;=0.001,100,IF($AC1153&gt;=-0.003,50,0)),"")</f>
        <v/>
      </c>
      <c r="AO1153" s="0" t="str">
        <f aca="false">IF(ISNUMBER($AD1153),IF($AD1153&gt;=0.04,100,IF($AD1153&gt;=0,50,0)),"")</f>
        <v/>
      </c>
      <c r="AP1153" s="0" t="str">
        <f aca="false">IF(ISNUMBER($AE1153),IF($AE1153&gt;=25,100,IF($AE1153&gt;=-75,50,0)),"")</f>
        <v/>
      </c>
      <c r="AQ1153" s="0" t="str">
        <f aca="false">IF(ISNUMBER($AF1153),IF($AF1153&gt;0,100,IF($AF1153&gt;=-50,50,0)),"")</f>
        <v/>
      </c>
      <c r="AR1153" s="0" t="str">
        <f aca="false">IF(ISNUMBER($AG1153),IF($AG1153=1,100,IF($AG1153=0,50,0)),"")</f>
        <v/>
      </c>
      <c r="AS1153" s="0" t="str">
        <f aca="false">IF(ISNUMBER($AH1153),IF($AH1153&lt;0,100,IF($AH1153&lt;=20,50,0)),"")</f>
        <v/>
      </c>
      <c r="AT1153" s="0" t="str">
        <f aca="false">IF(ISNUMBER($AI1153),IF($AI1153&lt;0.95,100,IF($AI1153&lt;=1,50,0)),"")</f>
        <v/>
      </c>
      <c r="AU1153" s="0" t="str">
        <f aca="false">IF(ISNUMBER($AJ1153),IF($AJ1153&lt;30,0,IF($AJ1153&lt;40,50,IF($AJ1153&lt;=90,100,50))),"")</f>
        <v/>
      </c>
      <c r="AV1153" s="0" t="str">
        <f aca="false">IF(ISNUMBER($AK1153),IF($AK1153&gt;-0.2,100,IF($AK1153&gt;=-0.4,50,0)),"")</f>
        <v/>
      </c>
      <c r="AW1153" s="59" t="n">
        <f aca="false">01_指標庫!$H$4*ISNUMBER($F1153)+01_指標庫!$H$5*ISNUMBER($AA1153)+01_指標庫!$H$6*ISNUMBER($G1153)+01_指標庫!$H$7*ISNUMBER($H1153)+01_指標庫!$H$8*ISNUMBER($AF1153)+01_指標庫!$H$9*ISNUMBER($AG1153)+01_指標庫!$H$10*ISNUMBER($AB1153)+01_指標庫!$H$11*ISNUMBER($AC1153)+01_指標庫!$H$12*ISNUMBER($AD1153)+01_指標庫!$H$13*ISNUMBER($AE1153)+01_指標庫!$H$14*ISNUMBER($I1153)+01_指標庫!$H$15*ISNUMBER($AH1153)+01_指標庫!$H$16*ISNUMBER($K1153)+01_指標庫!$H$17*ISNUMBER($AI1153)+01_指標庫!$H$18*ISNUMBER($AJ1153)+01_指標庫!$H$19*ISNUMBER($AK1153)+01_指標庫!$H$20*ISNUMBER($BB1153)+01_指標庫!$H$21*ISNUMBER($BC1153)</f>
        <v>51</v>
      </c>
      <c r="AX1153" s="59" t="n">
        <f aca="false">IF(AW1153=0,50,ROUND((01_指標庫!$H$4*IF(ISNUMBER($F1153),L1153,0)+01_指標庫!$H$5*IF(ISNUMBER($AA1153),AL1153,0)+01_指標庫!$H$6*IF(ISNUMBER($G1153),M1153,0)+01_指標庫!$H$7*IF(ISNUMBER($H1153),N1153,0)+01_指標庫!$H$8*IF(ISNUMBER($AF1153),AQ1153,0)+01_指標庫!$H$9*IF(ISNUMBER($AG1153),AR1153,0)+01_指標庫!$H$10*IF(ISNUMBER($AB1153),AM1153,0)+01_指標庫!$H$11*IF(ISNUMBER($AC1153),AN1153,0)+01_指標庫!$H$12*IF(ISNUMBER($AD1153),AO1153,0)+01_指標庫!$H$13*IF(ISNUMBER($AE1153),AP1153,0)+01_指標庫!$H$14*IF(ISNUMBER($I1153),O1153,0)+01_指標庫!$H$15*IF(ISNUMBER($AH1153),AS1153,0)+01_指標庫!$H$16*IF(ISNUMBER($K1153),P1153,0)+01_指標庫!$H$17*IF(ISNUMBER($AI1153),AT1153,0)+01_指標庫!$H$18*IF(ISNUMBER($AJ1153),AU1153,0)+01_指標庫!$H$19*IF(ISNUMBER($AK1153),AV1153,0)+01_指標庫!$H$20*IF(ISNUMBER($BB1153),BB1153,0)+01_指標庫!$H$21*IF(ISNUMBER($BC1153),BC1153,0))/AW1153,1))</f>
        <v>74.5</v>
      </c>
      <c r="AY1153" s="60"/>
      <c r="AZ1153" s="60"/>
      <c r="BA1153" s="58" t="n">
        <f aca="false">AVERAGE($E1149:$E1153)/AVERAGE($E1144:$E1153)-1</f>
        <v>0.0026099824085688</v>
      </c>
      <c r="BB1153" s="59" t="n">
        <f aca="false">IF(ISNUMBER($BA1153),IF(OR($S1153&lt;=-0.03,$BA1153&lt;-0.003),0,IF(OR($S1153&lt;=-0.02,$BA1153&lt;0.01),50,100)),"")</f>
        <v>50</v>
      </c>
      <c r="BC1153" s="0" t="str">
        <f aca="false">IF(OR(COUNT($AZ1153)=0,COUNT($AZ1152)=0),"",IF(OR($AY1153/$AZ1152-1&lt;=-0.03,$AZ1153/$AZ1152-1&lt;=-0.045,IF(COUNT($AZ1144:$AZ1153)=10,AVERAGE($AZ1149:$AZ1153)/AVERAGE($AZ1144:$AZ1153)-1&lt;-0.01,FALSE())),0,IF(OR($AZ1153/$AZ1152-1&lt;=-0.02,IF(COUNT($AZ1144:$AZ1153)=10,AVERAGE($AZ1149:$AZ1153)/AVERAGE($AZ1144:$AZ1153)-1&lt;0.005,FALSE())),50,100)))</f>
        <v/>
      </c>
    </row>
    <row r="1154" customFormat="false" ht="15" hidden="false" customHeight="true" outlineLevel="0" collapsed="false">
      <c r="A1154" s="47" t="n">
        <v>1150</v>
      </c>
      <c r="B1154" s="48" t="n">
        <v>44228</v>
      </c>
      <c r="C1154" s="47" t="n">
        <v>2021</v>
      </c>
      <c r="D1154" s="49" t="s">
        <v>236</v>
      </c>
      <c r="E1154" s="50" t="n">
        <v>13248.9</v>
      </c>
      <c r="F1154" s="51" t="n">
        <v>0.186393</v>
      </c>
      <c r="G1154" s="51" t="n">
        <v>-0.017886</v>
      </c>
      <c r="H1154" s="52" t="n">
        <v>0.898</v>
      </c>
      <c r="I1154" s="53" t="n">
        <v>383</v>
      </c>
      <c r="J1154" s="47" t="s">
        <v>235</v>
      </c>
      <c r="K1154" s="54" t="n">
        <v>30.24</v>
      </c>
      <c r="L1154" s="55" t="n">
        <f aca="false">IF(COUNT(F1154)=0,50,IF(F1154&gt;=0,100,IF(F1154&gt;=-0.02,50,0)))</f>
        <v>100</v>
      </c>
      <c r="M1154" s="55" t="n">
        <f aca="false">IF(COUNT(G1154)=0,50,IF(G1154&gt;-0.06,100,IF(G1154&gt;-0.15,50,0)))</f>
        <v>100</v>
      </c>
      <c r="N1154" s="55" t="n">
        <f aca="false">IF(COUNT(H1154)=0,50,IF(H1154&gt;=0.6,100,IF(H1154&gt;=0.4,50,0)))</f>
        <v>100</v>
      </c>
      <c r="O1154" s="55" t="n">
        <f aca="false">IF(COUNT(I1154)=0,50,IF(J1154="proxy_vix",50,IF(I1154&lt;350,100,IF(I1154&lt;=450,50,0))))</f>
        <v>50</v>
      </c>
      <c r="P1154" s="55" t="n">
        <f aca="false">IF(COUNT(K1154)=0,50,IF(K1154&lt;20,100,IF(K1154&lt;=25,50,0)))</f>
        <v>0</v>
      </c>
      <c r="Q1154" s="54"/>
      <c r="R1154" s="47"/>
      <c r="S1154" s="51" t="n">
        <f aca="false">$E1154/$E1153-1</f>
        <v>0.0250298250418943</v>
      </c>
      <c r="T1154" s="56" t="n">
        <f aca="false">$K1154/$K1153-1</f>
        <v>-0.0861287398005441</v>
      </c>
      <c r="V1154" s="57"/>
      <c r="W1154" s="57"/>
      <c r="Y1154" s="1" t="str">
        <f aca="false">IF(AX1154&gt;=70,"EASY",IF(AX1154&gt;40,"UNCERTAIN","HARD"))</f>
        <v>UNCERTAIN</v>
      </c>
      <c r="AA1154" s="58" t="n">
        <f aca="false">IF($A1154&lt;200,"",AVERAGE($E1105:$E1154)/AVERAGE($E955:$E1154)-1)</f>
        <v>0.137777031556539</v>
      </c>
      <c r="AB1154" s="59" t="n">
        <f aca="false">LOOKUP($B1154,07_L1政策步階!$A$4:$A$14,07_L1政策步階!$C$4:$C$14)</f>
        <v>1</v>
      </c>
      <c r="AC1154" s="57"/>
      <c r="AD1154" s="57"/>
      <c r="AE1154" s="57"/>
      <c r="AF1154" s="57"/>
      <c r="AG1154" s="57"/>
      <c r="AH1154" s="57"/>
      <c r="AI1154" s="57"/>
      <c r="AJ1154" s="57"/>
      <c r="AK1154" s="57"/>
      <c r="AL1154" s="59" t="n">
        <f aca="false">IF(ISNUMBER($AA1154),IF($AA1154&gt;=0.005,100,IF($AA1154&gt;=-0.015,50,0)),"")</f>
        <v>100</v>
      </c>
      <c r="AM1154" s="59" t="n">
        <f aca="false">IF(ISNUMBER($AB1154),IF($AB1154=1,100,IF($AB1154=0,50,0)),"")</f>
        <v>100</v>
      </c>
      <c r="AN1154" s="0" t="str">
        <f aca="false">IF(ISNUMBER($AC1154),IF($AC1154&gt;=0.001,100,IF($AC1154&gt;=-0.003,50,0)),"")</f>
        <v/>
      </c>
      <c r="AO1154" s="0" t="str">
        <f aca="false">IF(ISNUMBER($AD1154),IF($AD1154&gt;=0.04,100,IF($AD1154&gt;=0,50,0)),"")</f>
        <v/>
      </c>
      <c r="AP1154" s="0" t="str">
        <f aca="false">IF(ISNUMBER($AE1154),IF($AE1154&gt;=25,100,IF($AE1154&gt;=-75,50,0)),"")</f>
        <v/>
      </c>
      <c r="AQ1154" s="0" t="str">
        <f aca="false">IF(ISNUMBER($AF1154),IF($AF1154&gt;0,100,IF($AF1154&gt;=-50,50,0)),"")</f>
        <v/>
      </c>
      <c r="AR1154" s="0" t="str">
        <f aca="false">IF(ISNUMBER($AG1154),IF($AG1154=1,100,IF($AG1154=0,50,0)),"")</f>
        <v/>
      </c>
      <c r="AS1154" s="0" t="str">
        <f aca="false">IF(ISNUMBER($AH1154),IF($AH1154&lt;0,100,IF($AH1154&lt;=20,50,0)),"")</f>
        <v/>
      </c>
      <c r="AT1154" s="0" t="str">
        <f aca="false">IF(ISNUMBER($AI1154),IF($AI1154&lt;0.95,100,IF($AI1154&lt;=1,50,0)),"")</f>
        <v/>
      </c>
      <c r="AU1154" s="0" t="str">
        <f aca="false">IF(ISNUMBER($AJ1154),IF($AJ1154&lt;30,0,IF($AJ1154&lt;40,50,IF($AJ1154&lt;=90,100,50))),"")</f>
        <v/>
      </c>
      <c r="AV1154" s="0" t="str">
        <f aca="false">IF(ISNUMBER($AK1154),IF($AK1154&gt;-0.2,100,IF($AK1154&gt;=-0.4,50,0)),"")</f>
        <v/>
      </c>
      <c r="AW1154" s="59" t="n">
        <f aca="false">01_指標庫!$H$4*ISNUMBER($F1154)+01_指標庫!$H$5*ISNUMBER($AA1154)+01_指標庫!$H$6*ISNUMBER($G1154)+01_指標庫!$H$7*ISNUMBER($H1154)+01_指標庫!$H$8*ISNUMBER($AF1154)+01_指標庫!$H$9*ISNUMBER($AG1154)+01_指標庫!$H$10*ISNUMBER($AB1154)+01_指標庫!$H$11*ISNUMBER($AC1154)+01_指標庫!$H$12*ISNUMBER($AD1154)+01_指標庫!$H$13*ISNUMBER($AE1154)+01_指標庫!$H$14*ISNUMBER($I1154)+01_指標庫!$H$15*ISNUMBER($AH1154)+01_指標庫!$H$16*ISNUMBER($K1154)+01_指標庫!$H$17*ISNUMBER($AI1154)+01_指標庫!$H$18*ISNUMBER($AJ1154)+01_指標庫!$H$19*ISNUMBER($AK1154)+01_指標庫!$H$20*ISNUMBER($BB1154)+01_指標庫!$H$21*ISNUMBER($BC1154)</f>
        <v>51</v>
      </c>
      <c r="AX1154" s="59" t="n">
        <f aca="false">IF(AW1154=0,50,ROUND((01_指標庫!$H$4*IF(ISNUMBER($F1154),L1154,0)+01_指標庫!$H$5*IF(ISNUMBER($AA1154),AL1154,0)+01_指標庫!$H$6*IF(ISNUMBER($G1154),M1154,0)+01_指標庫!$H$7*IF(ISNUMBER($H1154),N1154,0)+01_指標庫!$H$8*IF(ISNUMBER($AF1154),AQ1154,0)+01_指標庫!$H$9*IF(ISNUMBER($AG1154),AR1154,0)+01_指標庫!$H$10*IF(ISNUMBER($AB1154),AM1154,0)+01_指標庫!$H$11*IF(ISNUMBER($AC1154),AN1154,0)+01_指標庫!$H$12*IF(ISNUMBER($AD1154),AO1154,0)+01_指標庫!$H$13*IF(ISNUMBER($AE1154),AP1154,0)+01_指標庫!$H$14*IF(ISNUMBER($I1154),O1154,0)+01_指標庫!$H$15*IF(ISNUMBER($AH1154),AS1154,0)+01_指標庫!$H$16*IF(ISNUMBER($K1154),P1154,0)+01_指標庫!$H$17*IF(ISNUMBER($AI1154),AT1154,0)+01_指標庫!$H$18*IF(ISNUMBER($AJ1154),AU1154,0)+01_指標庫!$H$19*IF(ISNUMBER($AK1154),AV1154,0)+01_指標庫!$H$20*IF(ISNUMBER($BB1154),BB1154,0)+01_指標庫!$H$21*IF(ISNUMBER($BC1154),BC1154,0))/AW1154,1))</f>
        <v>68.6</v>
      </c>
      <c r="AY1154" s="60"/>
      <c r="AZ1154" s="60"/>
      <c r="BA1154" s="58" t="n">
        <f aca="false">AVERAGE($E1150:$E1154)/AVERAGE($E1145:$E1154)-1</f>
        <v>-0.00429363767136992</v>
      </c>
      <c r="BB1154" s="59" t="n">
        <f aca="false">IF(ISNUMBER($BA1154),IF(OR($S1154&lt;=-0.03,$BA1154&lt;-0.003),0,IF(OR($S1154&lt;=-0.02,$BA1154&lt;0.01),50,100)),"")</f>
        <v>0</v>
      </c>
      <c r="BC1154" s="0" t="str">
        <f aca="false">IF(OR(COUNT($AZ1154)=0,COUNT($AZ1153)=0),"",IF(OR($AY1154/$AZ1153-1&lt;=-0.03,$AZ1154/$AZ1153-1&lt;=-0.045,IF(COUNT($AZ1145:$AZ1154)=10,AVERAGE($AZ1150:$AZ1154)/AVERAGE($AZ1145:$AZ1154)-1&lt;-0.01,FALSE())),0,IF(OR($AZ1154/$AZ1153-1&lt;=-0.02,IF(COUNT($AZ1145:$AZ1154)=10,AVERAGE($AZ1150:$AZ1154)/AVERAGE($AZ1145:$AZ1154)-1&lt;0.005,FALSE())),50,100)))</f>
        <v/>
      </c>
    </row>
    <row r="1155" customFormat="false" ht="15" hidden="false" customHeight="true" outlineLevel="0" collapsed="false">
      <c r="A1155" s="47" t="n">
        <v>1151</v>
      </c>
      <c r="B1155" s="48" t="n">
        <v>44229</v>
      </c>
      <c r="C1155" s="47" t="n">
        <v>2021</v>
      </c>
      <c r="D1155" s="49" t="s">
        <v>237</v>
      </c>
      <c r="E1155" s="50" t="n">
        <v>13456.12</v>
      </c>
      <c r="F1155" s="51" t="n">
        <v>0.20246</v>
      </c>
      <c r="G1155" s="51" t="n">
        <v>-0.002526</v>
      </c>
      <c r="H1155" s="52" t="n">
        <v>0.9184</v>
      </c>
      <c r="I1155" s="53" t="n">
        <v>375</v>
      </c>
      <c r="J1155" s="47" t="s">
        <v>235</v>
      </c>
      <c r="K1155" s="54" t="n">
        <v>25.56</v>
      </c>
      <c r="L1155" s="55" t="n">
        <f aca="false">IF(COUNT(F1155)=0,50,IF(F1155&gt;=0,100,IF(F1155&gt;=-0.02,50,0)))</f>
        <v>100</v>
      </c>
      <c r="M1155" s="55" t="n">
        <f aca="false">IF(COUNT(G1155)=0,50,IF(G1155&gt;-0.06,100,IF(G1155&gt;-0.15,50,0)))</f>
        <v>100</v>
      </c>
      <c r="N1155" s="55" t="n">
        <f aca="false">IF(COUNT(H1155)=0,50,IF(H1155&gt;=0.6,100,IF(H1155&gt;=0.4,50,0)))</f>
        <v>100</v>
      </c>
      <c r="O1155" s="55" t="n">
        <f aca="false">IF(COUNT(I1155)=0,50,IF(J1155="proxy_vix",50,IF(I1155&lt;350,100,IF(I1155&lt;=450,50,0))))</f>
        <v>50</v>
      </c>
      <c r="P1155" s="55" t="n">
        <f aca="false">IF(COUNT(K1155)=0,50,IF(K1155&lt;20,100,IF(K1155&lt;=25,50,0)))</f>
        <v>0</v>
      </c>
      <c r="Q1155" s="54"/>
      <c r="R1155" s="47"/>
      <c r="S1155" s="51" t="n">
        <f aca="false">$E1155/$E1154-1</f>
        <v>0.0156405437432543</v>
      </c>
      <c r="T1155" s="56" t="n">
        <f aca="false">$K1155/$K1154-1</f>
        <v>-0.154761904761905</v>
      </c>
      <c r="V1155" s="57"/>
      <c r="W1155" s="57"/>
      <c r="Y1155" s="1" t="str">
        <f aca="false">IF(AX1155&gt;=70,"EASY",IF(AX1155&gt;40,"UNCERTAIN","HARD"))</f>
        <v>UNCERTAIN</v>
      </c>
      <c r="AA1155" s="58" t="n">
        <f aca="false">IF($A1155&lt;200,"",AVERAGE($E1106:$E1155)/AVERAGE($E956:$E1155)-1)</f>
        <v>0.138217087594733</v>
      </c>
      <c r="AB1155" s="59" t="n">
        <f aca="false">LOOKUP($B1155,07_L1政策步階!$A$4:$A$14,07_L1政策步階!$C$4:$C$14)</f>
        <v>1</v>
      </c>
      <c r="AC1155" s="57"/>
      <c r="AD1155" s="57"/>
      <c r="AE1155" s="57"/>
      <c r="AF1155" s="57"/>
      <c r="AG1155" s="57"/>
      <c r="AH1155" s="57"/>
      <c r="AI1155" s="57"/>
      <c r="AJ1155" s="57"/>
      <c r="AK1155" s="57"/>
      <c r="AL1155" s="59" t="n">
        <f aca="false">IF(ISNUMBER($AA1155),IF($AA1155&gt;=0.005,100,IF($AA1155&gt;=-0.015,50,0)),"")</f>
        <v>100</v>
      </c>
      <c r="AM1155" s="59" t="n">
        <f aca="false">IF(ISNUMBER($AB1155),IF($AB1155=1,100,IF($AB1155=0,50,0)),"")</f>
        <v>100</v>
      </c>
      <c r="AN1155" s="0" t="str">
        <f aca="false">IF(ISNUMBER($AC1155),IF($AC1155&gt;=0.001,100,IF($AC1155&gt;=-0.003,50,0)),"")</f>
        <v/>
      </c>
      <c r="AO1155" s="0" t="str">
        <f aca="false">IF(ISNUMBER($AD1155),IF($AD1155&gt;=0.04,100,IF($AD1155&gt;=0,50,0)),"")</f>
        <v/>
      </c>
      <c r="AP1155" s="0" t="str">
        <f aca="false">IF(ISNUMBER($AE1155),IF($AE1155&gt;=25,100,IF($AE1155&gt;=-75,50,0)),"")</f>
        <v/>
      </c>
      <c r="AQ1155" s="0" t="str">
        <f aca="false">IF(ISNUMBER($AF1155),IF($AF1155&gt;0,100,IF($AF1155&gt;=-50,50,0)),"")</f>
        <v/>
      </c>
      <c r="AR1155" s="0" t="str">
        <f aca="false">IF(ISNUMBER($AG1155),IF($AG1155=1,100,IF($AG1155=0,50,0)),"")</f>
        <v/>
      </c>
      <c r="AS1155" s="0" t="str">
        <f aca="false">IF(ISNUMBER($AH1155),IF($AH1155&lt;0,100,IF($AH1155&lt;=20,50,0)),"")</f>
        <v/>
      </c>
      <c r="AT1155" s="0" t="str">
        <f aca="false">IF(ISNUMBER($AI1155),IF($AI1155&lt;0.95,100,IF($AI1155&lt;=1,50,0)),"")</f>
        <v/>
      </c>
      <c r="AU1155" s="0" t="str">
        <f aca="false">IF(ISNUMBER($AJ1155),IF($AJ1155&lt;30,0,IF($AJ1155&lt;40,50,IF($AJ1155&lt;=90,100,50))),"")</f>
        <v/>
      </c>
      <c r="AV1155" s="0" t="str">
        <f aca="false">IF(ISNUMBER($AK1155),IF($AK1155&gt;-0.2,100,IF($AK1155&gt;=-0.4,50,0)),"")</f>
        <v/>
      </c>
      <c r="AW1155" s="59" t="n">
        <f aca="false">01_指標庫!$H$4*ISNUMBER($F1155)+01_指標庫!$H$5*ISNUMBER($AA1155)+01_指標庫!$H$6*ISNUMBER($G1155)+01_指標庫!$H$7*ISNUMBER($H1155)+01_指標庫!$H$8*ISNUMBER($AF1155)+01_指標庫!$H$9*ISNUMBER($AG1155)+01_指標庫!$H$10*ISNUMBER($AB1155)+01_指標庫!$H$11*ISNUMBER($AC1155)+01_指標庫!$H$12*ISNUMBER($AD1155)+01_指標庫!$H$13*ISNUMBER($AE1155)+01_指標庫!$H$14*ISNUMBER($I1155)+01_指標庫!$H$15*ISNUMBER($AH1155)+01_指標庫!$H$16*ISNUMBER($K1155)+01_指標庫!$H$17*ISNUMBER($AI1155)+01_指標庫!$H$18*ISNUMBER($AJ1155)+01_指標庫!$H$19*ISNUMBER($AK1155)+01_指標庫!$H$20*ISNUMBER($BB1155)+01_指標庫!$H$21*ISNUMBER($BC1155)</f>
        <v>51</v>
      </c>
      <c r="AX1155" s="59" t="n">
        <f aca="false">IF(AW1155=0,50,ROUND((01_指標庫!$H$4*IF(ISNUMBER($F1155),L1155,0)+01_指標庫!$H$5*IF(ISNUMBER($AA1155),AL1155,0)+01_指標庫!$H$6*IF(ISNUMBER($G1155),M1155,0)+01_指標庫!$H$7*IF(ISNUMBER($H1155),N1155,0)+01_指標庫!$H$8*IF(ISNUMBER($AF1155),AQ1155,0)+01_指標庫!$H$9*IF(ISNUMBER($AG1155),AR1155,0)+01_指標庫!$H$10*IF(ISNUMBER($AB1155),AM1155,0)+01_指標庫!$H$11*IF(ISNUMBER($AC1155),AN1155,0)+01_指標庫!$H$12*IF(ISNUMBER($AD1155),AO1155,0)+01_指標庫!$H$13*IF(ISNUMBER($AE1155),AP1155,0)+01_指標庫!$H$14*IF(ISNUMBER($I1155),O1155,0)+01_指標庫!$H$15*IF(ISNUMBER($AH1155),AS1155,0)+01_指標庫!$H$16*IF(ISNUMBER($K1155),P1155,0)+01_指標庫!$H$17*IF(ISNUMBER($AI1155),AT1155,0)+01_指標庫!$H$18*IF(ISNUMBER($AJ1155),AU1155,0)+01_指標庫!$H$19*IF(ISNUMBER($AK1155),AV1155,0)+01_指標庫!$H$20*IF(ISNUMBER($BB1155),BB1155,0)+01_指標庫!$H$21*IF(ISNUMBER($BC1155),BC1155,0))/AW1155,1))</f>
        <v>68.6</v>
      </c>
      <c r="AY1155" s="60"/>
      <c r="AZ1155" s="60"/>
      <c r="BA1155" s="58" t="n">
        <f aca="false">AVERAGE($E1151:$E1155)/AVERAGE($E1146:$E1155)-1</f>
        <v>-0.00824703972376006</v>
      </c>
      <c r="BB1155" s="59" t="n">
        <f aca="false">IF(ISNUMBER($BA1155),IF(OR($S1155&lt;=-0.03,$BA1155&lt;-0.003),0,IF(OR($S1155&lt;=-0.02,$BA1155&lt;0.01),50,100)),"")</f>
        <v>0</v>
      </c>
      <c r="BC1155" s="0" t="str">
        <f aca="false">IF(OR(COUNT($AZ1155)=0,COUNT($AZ1154)=0),"",IF(OR($AY1155/$AZ1154-1&lt;=-0.03,$AZ1155/$AZ1154-1&lt;=-0.045,IF(COUNT($AZ1146:$AZ1155)=10,AVERAGE($AZ1151:$AZ1155)/AVERAGE($AZ1146:$AZ1155)-1&lt;-0.01,FALSE())),0,IF(OR($AZ1155/$AZ1154-1&lt;=-0.02,IF(COUNT($AZ1146:$AZ1155)=10,AVERAGE($AZ1151:$AZ1155)/AVERAGE($AZ1146:$AZ1155)-1&lt;0.005,FALSE())),50,100)))</f>
        <v/>
      </c>
    </row>
    <row r="1156" customFormat="false" ht="15" hidden="false" customHeight="true" outlineLevel="0" collapsed="false">
      <c r="A1156" s="47" t="n">
        <v>1152</v>
      </c>
      <c r="B1156" s="48" t="n">
        <v>44230</v>
      </c>
      <c r="C1156" s="47" t="n">
        <v>2021</v>
      </c>
      <c r="D1156" s="49" t="s">
        <v>238</v>
      </c>
      <c r="E1156" s="50" t="n">
        <v>13402.37</v>
      </c>
      <c r="F1156" s="51" t="n">
        <v>0.19516</v>
      </c>
      <c r="G1156" s="51" t="n">
        <v>-0.00651</v>
      </c>
      <c r="H1156" s="52" t="n">
        <v>0.898</v>
      </c>
      <c r="I1156" s="53" t="n">
        <v>368</v>
      </c>
      <c r="J1156" s="47" t="s">
        <v>235</v>
      </c>
      <c r="K1156" s="54" t="n">
        <v>22.91</v>
      </c>
      <c r="L1156" s="55" t="n">
        <f aca="false">IF(COUNT(F1156)=0,50,IF(F1156&gt;=0,100,IF(F1156&gt;=-0.02,50,0)))</f>
        <v>100</v>
      </c>
      <c r="M1156" s="55" t="n">
        <f aca="false">IF(COUNT(G1156)=0,50,IF(G1156&gt;-0.06,100,IF(G1156&gt;-0.15,50,0)))</f>
        <v>100</v>
      </c>
      <c r="N1156" s="55" t="n">
        <f aca="false">IF(COUNT(H1156)=0,50,IF(H1156&gt;=0.6,100,IF(H1156&gt;=0.4,50,0)))</f>
        <v>100</v>
      </c>
      <c r="O1156" s="55" t="n">
        <f aca="false">IF(COUNT(I1156)=0,50,IF(J1156="proxy_vix",50,IF(I1156&lt;350,100,IF(I1156&lt;=450,50,0))))</f>
        <v>50</v>
      </c>
      <c r="P1156" s="55" t="n">
        <f aca="false">IF(COUNT(K1156)=0,50,IF(K1156&lt;20,100,IF(K1156&lt;=25,50,0)))</f>
        <v>50</v>
      </c>
      <c r="Q1156" s="54"/>
      <c r="R1156" s="47"/>
      <c r="S1156" s="51" t="n">
        <f aca="false">$E1156/$E1155-1</f>
        <v>-0.00399446497207223</v>
      </c>
      <c r="T1156" s="56" t="n">
        <f aca="false">$K1156/$K1155-1</f>
        <v>-0.103677621283255</v>
      </c>
      <c r="V1156" s="57"/>
      <c r="W1156" s="57"/>
      <c r="Y1156" s="1" t="str">
        <f aca="false">IF(AX1156&gt;=70,"EASY",IF(AX1156&gt;40,"UNCERTAIN","HARD"))</f>
        <v>EASY</v>
      </c>
      <c r="AA1156" s="58" t="n">
        <f aca="false">IF($A1156&lt;200,"",AVERAGE($E1107:$E1156)/AVERAGE($E957:$E1156)-1)</f>
        <v>0.138371189667628</v>
      </c>
      <c r="AB1156" s="59" t="n">
        <f aca="false">LOOKUP($B1156,07_L1政策步階!$A$4:$A$14,07_L1政策步階!$C$4:$C$14)</f>
        <v>1</v>
      </c>
      <c r="AC1156" s="57"/>
      <c r="AD1156" s="57"/>
      <c r="AE1156" s="57"/>
      <c r="AF1156" s="57"/>
      <c r="AG1156" s="57"/>
      <c r="AH1156" s="57"/>
      <c r="AI1156" s="57"/>
      <c r="AJ1156" s="57"/>
      <c r="AK1156" s="57"/>
      <c r="AL1156" s="59" t="n">
        <f aca="false">IF(ISNUMBER($AA1156),IF($AA1156&gt;=0.005,100,IF($AA1156&gt;=-0.015,50,0)),"")</f>
        <v>100</v>
      </c>
      <c r="AM1156" s="59" t="n">
        <f aca="false">IF(ISNUMBER($AB1156),IF($AB1156=1,100,IF($AB1156=0,50,0)),"")</f>
        <v>100</v>
      </c>
      <c r="AN1156" s="0" t="str">
        <f aca="false">IF(ISNUMBER($AC1156),IF($AC1156&gt;=0.001,100,IF($AC1156&gt;=-0.003,50,0)),"")</f>
        <v/>
      </c>
      <c r="AO1156" s="0" t="str">
        <f aca="false">IF(ISNUMBER($AD1156),IF($AD1156&gt;=0.04,100,IF($AD1156&gt;=0,50,0)),"")</f>
        <v/>
      </c>
      <c r="AP1156" s="0" t="str">
        <f aca="false">IF(ISNUMBER($AE1156),IF($AE1156&gt;=25,100,IF($AE1156&gt;=-75,50,0)),"")</f>
        <v/>
      </c>
      <c r="AQ1156" s="0" t="str">
        <f aca="false">IF(ISNUMBER($AF1156),IF($AF1156&gt;0,100,IF($AF1156&gt;=-50,50,0)),"")</f>
        <v/>
      </c>
      <c r="AR1156" s="0" t="str">
        <f aca="false">IF(ISNUMBER($AG1156),IF($AG1156=1,100,IF($AG1156=0,50,0)),"")</f>
        <v/>
      </c>
      <c r="AS1156" s="0" t="str">
        <f aca="false">IF(ISNUMBER($AH1156),IF($AH1156&lt;0,100,IF($AH1156&lt;=20,50,0)),"")</f>
        <v/>
      </c>
      <c r="AT1156" s="0" t="str">
        <f aca="false">IF(ISNUMBER($AI1156),IF($AI1156&lt;0.95,100,IF($AI1156&lt;=1,50,0)),"")</f>
        <v/>
      </c>
      <c r="AU1156" s="0" t="str">
        <f aca="false">IF(ISNUMBER($AJ1156),IF($AJ1156&lt;30,0,IF($AJ1156&lt;40,50,IF($AJ1156&lt;=90,100,50))),"")</f>
        <v/>
      </c>
      <c r="AV1156" s="0" t="str">
        <f aca="false">IF(ISNUMBER($AK1156),IF($AK1156&gt;-0.2,100,IF($AK1156&gt;=-0.4,50,0)),"")</f>
        <v/>
      </c>
      <c r="AW1156" s="59" t="n">
        <f aca="false">01_指標庫!$H$4*ISNUMBER($F1156)+01_指標庫!$H$5*ISNUMBER($AA1156)+01_指標庫!$H$6*ISNUMBER($G1156)+01_指標庫!$H$7*ISNUMBER($H1156)+01_指標庫!$H$8*ISNUMBER($AF1156)+01_指標庫!$H$9*ISNUMBER($AG1156)+01_指標庫!$H$10*ISNUMBER($AB1156)+01_指標庫!$H$11*ISNUMBER($AC1156)+01_指標庫!$H$12*ISNUMBER($AD1156)+01_指標庫!$H$13*ISNUMBER($AE1156)+01_指標庫!$H$14*ISNUMBER($I1156)+01_指標庫!$H$15*ISNUMBER($AH1156)+01_指標庫!$H$16*ISNUMBER($K1156)+01_指標庫!$H$17*ISNUMBER($AI1156)+01_指標庫!$H$18*ISNUMBER($AJ1156)+01_指標庫!$H$19*ISNUMBER($AK1156)+01_指標庫!$H$20*ISNUMBER($BB1156)+01_指標庫!$H$21*ISNUMBER($BC1156)</f>
        <v>51</v>
      </c>
      <c r="AX1156" s="59" t="n">
        <f aca="false">IF(AW1156=0,50,ROUND((01_指標庫!$H$4*IF(ISNUMBER($F1156),L1156,0)+01_指標庫!$H$5*IF(ISNUMBER($AA1156),AL1156,0)+01_指標庫!$H$6*IF(ISNUMBER($G1156),M1156,0)+01_指標庫!$H$7*IF(ISNUMBER($H1156),N1156,0)+01_指標庫!$H$8*IF(ISNUMBER($AF1156),AQ1156,0)+01_指標庫!$H$9*IF(ISNUMBER($AG1156),AR1156,0)+01_指標庫!$H$10*IF(ISNUMBER($AB1156),AM1156,0)+01_指標庫!$H$11*IF(ISNUMBER($AC1156),AN1156,0)+01_指標庫!$H$12*IF(ISNUMBER($AD1156),AO1156,0)+01_指標庫!$H$13*IF(ISNUMBER($AE1156),AP1156,0)+01_指標庫!$H$14*IF(ISNUMBER($I1156),O1156,0)+01_指標庫!$H$15*IF(ISNUMBER($AH1156),AS1156,0)+01_指標庫!$H$16*IF(ISNUMBER($K1156),P1156,0)+01_指標庫!$H$17*IF(ISNUMBER($AI1156),AT1156,0)+01_指標庫!$H$18*IF(ISNUMBER($AJ1156),AU1156,0)+01_指標庫!$H$19*IF(ISNUMBER($AK1156),AV1156,0)+01_指標庫!$H$20*IF(ISNUMBER($BB1156),BB1156,0)+01_指標庫!$H$21*IF(ISNUMBER($BC1156),BC1156,0))/AW1156,1))</f>
        <v>74.5</v>
      </c>
      <c r="AY1156" s="60"/>
      <c r="AZ1156" s="60"/>
      <c r="BA1156" s="58" t="n">
        <f aca="false">AVERAGE($E1152:$E1156)/AVERAGE($E1147:$E1156)-1</f>
        <v>-0.00468263188526541</v>
      </c>
      <c r="BB1156" s="59" t="n">
        <f aca="false">IF(ISNUMBER($BA1156),IF(OR($S1156&lt;=-0.03,$BA1156&lt;-0.003),0,IF(OR($S1156&lt;=-0.02,$BA1156&lt;0.01),50,100)),"")</f>
        <v>0</v>
      </c>
      <c r="BC1156" s="0" t="str">
        <f aca="false">IF(OR(COUNT($AZ1156)=0,COUNT($AZ1155)=0),"",IF(OR($AY1156/$AZ1155-1&lt;=-0.03,$AZ1156/$AZ1155-1&lt;=-0.045,IF(COUNT($AZ1147:$AZ1156)=10,AVERAGE($AZ1152:$AZ1156)/AVERAGE($AZ1147:$AZ1156)-1&lt;-0.01,FALSE())),0,IF(OR($AZ1156/$AZ1155-1&lt;=-0.02,IF(COUNT($AZ1147:$AZ1156)=10,AVERAGE($AZ1152:$AZ1156)/AVERAGE($AZ1147:$AZ1156)-1&lt;0.005,FALSE())),50,100)))</f>
        <v/>
      </c>
    </row>
    <row r="1157" customFormat="false" ht="15" hidden="false" customHeight="true" outlineLevel="0" collapsed="false">
      <c r="A1157" s="47" t="n">
        <v>1153</v>
      </c>
      <c r="B1157" s="48" t="n">
        <v>44231</v>
      </c>
      <c r="C1157" s="47" t="n">
        <v>2021</v>
      </c>
      <c r="D1157" s="49" t="s">
        <v>239</v>
      </c>
      <c r="E1157" s="50" t="n">
        <v>13560.89</v>
      </c>
      <c r="F1157" s="51" t="n">
        <v>0.206521</v>
      </c>
      <c r="G1157" s="51" t="n">
        <v>0</v>
      </c>
      <c r="H1157" s="52" t="n">
        <v>0.9184</v>
      </c>
      <c r="I1157" s="53" t="n">
        <v>364</v>
      </c>
      <c r="J1157" s="47" t="s">
        <v>235</v>
      </c>
      <c r="K1157" s="54" t="n">
        <v>21.77</v>
      </c>
      <c r="L1157" s="55" t="n">
        <f aca="false">IF(COUNT(F1157)=0,50,IF(F1157&gt;=0,100,IF(F1157&gt;=-0.02,50,0)))</f>
        <v>100</v>
      </c>
      <c r="M1157" s="55" t="n">
        <f aca="false">IF(COUNT(G1157)=0,50,IF(G1157&gt;-0.06,100,IF(G1157&gt;-0.15,50,0)))</f>
        <v>100</v>
      </c>
      <c r="N1157" s="55" t="n">
        <f aca="false">IF(COUNT(H1157)=0,50,IF(H1157&gt;=0.6,100,IF(H1157&gt;=0.4,50,0)))</f>
        <v>100</v>
      </c>
      <c r="O1157" s="55" t="n">
        <f aca="false">IF(COUNT(I1157)=0,50,IF(J1157="proxy_vix",50,IF(I1157&lt;350,100,IF(I1157&lt;=450,50,0))))</f>
        <v>50</v>
      </c>
      <c r="P1157" s="55" t="n">
        <f aca="false">IF(COUNT(K1157)=0,50,IF(K1157&lt;20,100,IF(K1157&lt;=25,50,0)))</f>
        <v>50</v>
      </c>
      <c r="Q1157" s="54"/>
      <c r="R1157" s="47"/>
      <c r="S1157" s="51" t="n">
        <f aca="false">$E1157/$E1156-1</f>
        <v>0.0118277588217606</v>
      </c>
      <c r="T1157" s="56" t="n">
        <f aca="false">$K1157/$K1156-1</f>
        <v>-0.0497599301615016</v>
      </c>
      <c r="V1157" s="57"/>
      <c r="W1157" s="57"/>
      <c r="Y1157" s="1" t="str">
        <f aca="false">IF(AX1157&gt;=70,"EASY",IF(AX1157&gt;40,"UNCERTAIN","HARD"))</f>
        <v>EASY</v>
      </c>
      <c r="AA1157" s="58" t="n">
        <f aca="false">IF($A1157&lt;200,"",AVERAGE($E1108:$E1157)/AVERAGE($E958:$E1157)-1)</f>
        <v>0.138703142052682</v>
      </c>
      <c r="AB1157" s="59" t="n">
        <f aca="false">LOOKUP($B1157,07_L1政策步階!$A$4:$A$14,07_L1政策步階!$C$4:$C$14)</f>
        <v>1</v>
      </c>
      <c r="AC1157" s="57"/>
      <c r="AD1157" s="57"/>
      <c r="AE1157" s="57"/>
      <c r="AF1157" s="57"/>
      <c r="AG1157" s="57"/>
      <c r="AH1157" s="57"/>
      <c r="AI1157" s="57"/>
      <c r="AJ1157" s="57"/>
      <c r="AK1157" s="57"/>
      <c r="AL1157" s="59" t="n">
        <f aca="false">IF(ISNUMBER($AA1157),IF($AA1157&gt;=0.005,100,IF($AA1157&gt;=-0.015,50,0)),"")</f>
        <v>100</v>
      </c>
      <c r="AM1157" s="59" t="n">
        <f aca="false">IF(ISNUMBER($AB1157),IF($AB1157=1,100,IF($AB1157=0,50,0)),"")</f>
        <v>100</v>
      </c>
      <c r="AN1157" s="0" t="str">
        <f aca="false">IF(ISNUMBER($AC1157),IF($AC1157&gt;=0.001,100,IF($AC1157&gt;=-0.003,50,0)),"")</f>
        <v/>
      </c>
      <c r="AO1157" s="0" t="str">
        <f aca="false">IF(ISNUMBER($AD1157),IF($AD1157&gt;=0.04,100,IF($AD1157&gt;=0,50,0)),"")</f>
        <v/>
      </c>
      <c r="AP1157" s="0" t="str">
        <f aca="false">IF(ISNUMBER($AE1157),IF($AE1157&gt;=25,100,IF($AE1157&gt;=-75,50,0)),"")</f>
        <v/>
      </c>
      <c r="AQ1157" s="0" t="str">
        <f aca="false">IF(ISNUMBER($AF1157),IF($AF1157&gt;0,100,IF($AF1157&gt;=-50,50,0)),"")</f>
        <v/>
      </c>
      <c r="AR1157" s="0" t="str">
        <f aca="false">IF(ISNUMBER($AG1157),IF($AG1157=1,100,IF($AG1157=0,50,0)),"")</f>
        <v/>
      </c>
      <c r="AS1157" s="0" t="str">
        <f aca="false">IF(ISNUMBER($AH1157),IF($AH1157&lt;0,100,IF($AH1157&lt;=20,50,0)),"")</f>
        <v/>
      </c>
      <c r="AT1157" s="0" t="str">
        <f aca="false">IF(ISNUMBER($AI1157),IF($AI1157&lt;0.95,100,IF($AI1157&lt;=1,50,0)),"")</f>
        <v/>
      </c>
      <c r="AU1157" s="0" t="str">
        <f aca="false">IF(ISNUMBER($AJ1157),IF($AJ1157&lt;30,0,IF($AJ1157&lt;40,50,IF($AJ1157&lt;=90,100,50))),"")</f>
        <v/>
      </c>
      <c r="AV1157" s="0" t="str">
        <f aca="false">IF(ISNUMBER($AK1157),IF($AK1157&gt;-0.2,100,IF($AK1157&gt;=-0.4,50,0)),"")</f>
        <v/>
      </c>
      <c r="AW1157" s="59" t="n">
        <f aca="false">01_指標庫!$H$4*ISNUMBER($F1157)+01_指標庫!$H$5*ISNUMBER($AA1157)+01_指標庫!$H$6*ISNUMBER($G1157)+01_指標庫!$H$7*ISNUMBER($H1157)+01_指標庫!$H$8*ISNUMBER($AF1157)+01_指標庫!$H$9*ISNUMBER($AG1157)+01_指標庫!$H$10*ISNUMBER($AB1157)+01_指標庫!$H$11*ISNUMBER($AC1157)+01_指標庫!$H$12*ISNUMBER($AD1157)+01_指標庫!$H$13*ISNUMBER($AE1157)+01_指標庫!$H$14*ISNUMBER($I1157)+01_指標庫!$H$15*ISNUMBER($AH1157)+01_指標庫!$H$16*ISNUMBER($K1157)+01_指標庫!$H$17*ISNUMBER($AI1157)+01_指標庫!$H$18*ISNUMBER($AJ1157)+01_指標庫!$H$19*ISNUMBER($AK1157)+01_指標庫!$H$20*ISNUMBER($BB1157)+01_指標庫!$H$21*ISNUMBER($BC1157)</f>
        <v>51</v>
      </c>
      <c r="AX1157" s="59" t="n">
        <f aca="false">IF(AW1157=0,50,ROUND((01_指標庫!$H$4*IF(ISNUMBER($F1157),L1157,0)+01_指標庫!$H$5*IF(ISNUMBER($AA1157),AL1157,0)+01_指標庫!$H$6*IF(ISNUMBER($G1157),M1157,0)+01_指標庫!$H$7*IF(ISNUMBER($H1157),N1157,0)+01_指標庫!$H$8*IF(ISNUMBER($AF1157),AQ1157,0)+01_指標庫!$H$9*IF(ISNUMBER($AG1157),AR1157,0)+01_指標庫!$H$10*IF(ISNUMBER($AB1157),AM1157,0)+01_指標庫!$H$11*IF(ISNUMBER($AC1157),AN1157,0)+01_指標庫!$H$12*IF(ISNUMBER($AD1157),AO1157,0)+01_指標庫!$H$13*IF(ISNUMBER($AE1157),AP1157,0)+01_指標庫!$H$14*IF(ISNUMBER($I1157),O1157,0)+01_指標庫!$H$15*IF(ISNUMBER($AH1157),AS1157,0)+01_指標庫!$H$16*IF(ISNUMBER($K1157),P1157,0)+01_指標庫!$H$17*IF(ISNUMBER($AI1157),AT1157,0)+01_指標庫!$H$18*IF(ISNUMBER($AJ1157),AU1157,0)+01_指標庫!$H$19*IF(ISNUMBER($AK1157),AV1157,0)+01_指標庫!$H$20*IF(ISNUMBER($BB1157),BB1157,0)+01_指標庫!$H$21*IF(ISNUMBER($BC1157),BC1157,0))/AW1157,1))</f>
        <v>80.4</v>
      </c>
      <c r="AY1157" s="60"/>
      <c r="AZ1157" s="60"/>
      <c r="BA1157" s="58" t="n">
        <f aca="false">AVERAGE($E1153:$E1157)/AVERAGE($E1148:$E1157)-1</f>
        <v>-0.000453291058188476</v>
      </c>
      <c r="BB1157" s="59" t="n">
        <f aca="false">IF(ISNUMBER($BA1157),IF(OR($S1157&lt;=-0.03,$BA1157&lt;-0.003),0,IF(OR($S1157&lt;=-0.02,$BA1157&lt;0.01),50,100)),"")</f>
        <v>50</v>
      </c>
      <c r="BC1157" s="0" t="str">
        <f aca="false">IF(OR(COUNT($AZ1157)=0,COUNT($AZ1156)=0),"",IF(OR($AY1157/$AZ1156-1&lt;=-0.03,$AZ1157/$AZ1156-1&lt;=-0.045,IF(COUNT($AZ1148:$AZ1157)=10,AVERAGE($AZ1153:$AZ1157)/AVERAGE($AZ1148:$AZ1157)-1&lt;-0.01,FALSE())),0,IF(OR($AZ1157/$AZ1156-1&lt;=-0.02,IF(COUNT($AZ1148:$AZ1157)=10,AVERAGE($AZ1153:$AZ1157)/AVERAGE($AZ1148:$AZ1157)-1&lt;0.005,FALSE())),50,100)))</f>
        <v/>
      </c>
    </row>
    <row r="1158" customFormat="false" ht="15" hidden="false" customHeight="true" outlineLevel="0" collapsed="false">
      <c r="A1158" s="47" t="n">
        <v>1154</v>
      </c>
      <c r="B1158" s="48" t="n">
        <v>44232</v>
      </c>
      <c r="C1158" s="47" t="n">
        <v>2021</v>
      </c>
      <c r="D1158" s="49" t="s">
        <v>234</v>
      </c>
      <c r="E1158" s="50" t="n">
        <v>13603.96</v>
      </c>
      <c r="F1158" s="51" t="n">
        <v>0.207699</v>
      </c>
      <c r="G1158" s="51" t="n">
        <v>0</v>
      </c>
      <c r="H1158" s="52" t="n">
        <v>0.9388</v>
      </c>
      <c r="I1158" s="53" t="n">
        <v>358</v>
      </c>
      <c r="J1158" s="47" t="s">
        <v>235</v>
      </c>
      <c r="K1158" s="54" t="n">
        <v>20.87</v>
      </c>
      <c r="L1158" s="55" t="n">
        <f aca="false">IF(COUNT(F1158)=0,50,IF(F1158&gt;=0,100,IF(F1158&gt;=-0.02,50,0)))</f>
        <v>100</v>
      </c>
      <c r="M1158" s="55" t="n">
        <f aca="false">IF(COUNT(G1158)=0,50,IF(G1158&gt;-0.06,100,IF(G1158&gt;-0.15,50,0)))</f>
        <v>100</v>
      </c>
      <c r="N1158" s="55" t="n">
        <f aca="false">IF(COUNT(H1158)=0,50,IF(H1158&gt;=0.6,100,IF(H1158&gt;=0.4,50,0)))</f>
        <v>100</v>
      </c>
      <c r="O1158" s="55" t="n">
        <f aca="false">IF(COUNT(I1158)=0,50,IF(J1158="proxy_vix",50,IF(I1158&lt;350,100,IF(I1158&lt;=450,50,0))))</f>
        <v>50</v>
      </c>
      <c r="P1158" s="55" t="n">
        <f aca="false">IF(COUNT(K1158)=0,50,IF(K1158&lt;20,100,IF(K1158&lt;=25,50,0)))</f>
        <v>50</v>
      </c>
      <c r="Q1158" s="54"/>
      <c r="R1158" s="47"/>
      <c r="S1158" s="51" t="n">
        <f aca="false">$E1158/$E1157-1</f>
        <v>0.00317604523006976</v>
      </c>
      <c r="T1158" s="56" t="n">
        <f aca="false">$K1158/$K1157-1</f>
        <v>-0.041341295360588</v>
      </c>
      <c r="V1158" s="57"/>
      <c r="W1158" s="57"/>
      <c r="Y1158" s="1" t="str">
        <f aca="false">IF(AX1158&gt;=70,"EASY",IF(AX1158&gt;40,"UNCERTAIN","HARD"))</f>
        <v>EASY</v>
      </c>
      <c r="AA1158" s="58" t="n">
        <f aca="false">IF($A1158&lt;200,"",AVERAGE($E1109:$E1158)/AVERAGE($E959:$E1158)-1)</f>
        <v>0.139221440820143</v>
      </c>
      <c r="AB1158" s="59" t="n">
        <f aca="false">LOOKUP($B1158,07_L1政策步階!$A$4:$A$14,07_L1政策步階!$C$4:$C$14)</f>
        <v>1</v>
      </c>
      <c r="AC1158" s="57"/>
      <c r="AD1158" s="57"/>
      <c r="AE1158" s="57"/>
      <c r="AF1158" s="57"/>
      <c r="AG1158" s="57"/>
      <c r="AH1158" s="57"/>
      <c r="AI1158" s="57"/>
      <c r="AJ1158" s="57"/>
      <c r="AK1158" s="57"/>
      <c r="AL1158" s="59" t="n">
        <f aca="false">IF(ISNUMBER($AA1158),IF($AA1158&gt;=0.005,100,IF($AA1158&gt;=-0.015,50,0)),"")</f>
        <v>100</v>
      </c>
      <c r="AM1158" s="59" t="n">
        <f aca="false">IF(ISNUMBER($AB1158),IF($AB1158=1,100,IF($AB1158=0,50,0)),"")</f>
        <v>100</v>
      </c>
      <c r="AN1158" s="0" t="str">
        <f aca="false">IF(ISNUMBER($AC1158),IF($AC1158&gt;=0.001,100,IF($AC1158&gt;=-0.003,50,0)),"")</f>
        <v/>
      </c>
      <c r="AO1158" s="0" t="str">
        <f aca="false">IF(ISNUMBER($AD1158),IF($AD1158&gt;=0.04,100,IF($AD1158&gt;=0,50,0)),"")</f>
        <v/>
      </c>
      <c r="AP1158" s="0" t="str">
        <f aca="false">IF(ISNUMBER($AE1158),IF($AE1158&gt;=25,100,IF($AE1158&gt;=-75,50,0)),"")</f>
        <v/>
      </c>
      <c r="AQ1158" s="0" t="str">
        <f aca="false">IF(ISNUMBER($AF1158),IF($AF1158&gt;0,100,IF($AF1158&gt;=-50,50,0)),"")</f>
        <v/>
      </c>
      <c r="AR1158" s="0" t="str">
        <f aca="false">IF(ISNUMBER($AG1158),IF($AG1158=1,100,IF($AG1158=0,50,0)),"")</f>
        <v/>
      </c>
      <c r="AS1158" s="0" t="str">
        <f aca="false">IF(ISNUMBER($AH1158),IF($AH1158&lt;0,100,IF($AH1158&lt;=20,50,0)),"")</f>
        <v/>
      </c>
      <c r="AT1158" s="0" t="str">
        <f aca="false">IF(ISNUMBER($AI1158),IF($AI1158&lt;0.95,100,IF($AI1158&lt;=1,50,0)),"")</f>
        <v/>
      </c>
      <c r="AU1158" s="0" t="str">
        <f aca="false">IF(ISNUMBER($AJ1158),IF($AJ1158&lt;30,0,IF($AJ1158&lt;40,50,IF($AJ1158&lt;=90,100,50))),"")</f>
        <v/>
      </c>
      <c r="AV1158" s="0" t="str">
        <f aca="false">IF(ISNUMBER($AK1158),IF($AK1158&gt;-0.2,100,IF($AK1158&gt;=-0.4,50,0)),"")</f>
        <v/>
      </c>
      <c r="AW1158" s="59" t="n">
        <f aca="false">01_指標庫!$H$4*ISNUMBER($F1158)+01_指標庫!$H$5*ISNUMBER($AA1158)+01_指標庫!$H$6*ISNUMBER($G1158)+01_指標庫!$H$7*ISNUMBER($H1158)+01_指標庫!$H$8*ISNUMBER($AF1158)+01_指標庫!$H$9*ISNUMBER($AG1158)+01_指標庫!$H$10*ISNUMBER($AB1158)+01_指標庫!$H$11*ISNUMBER($AC1158)+01_指標庫!$H$12*ISNUMBER($AD1158)+01_指標庫!$H$13*ISNUMBER($AE1158)+01_指標庫!$H$14*ISNUMBER($I1158)+01_指標庫!$H$15*ISNUMBER($AH1158)+01_指標庫!$H$16*ISNUMBER($K1158)+01_指標庫!$H$17*ISNUMBER($AI1158)+01_指標庫!$H$18*ISNUMBER($AJ1158)+01_指標庫!$H$19*ISNUMBER($AK1158)+01_指標庫!$H$20*ISNUMBER($BB1158)+01_指標庫!$H$21*ISNUMBER($BC1158)</f>
        <v>51</v>
      </c>
      <c r="AX1158" s="59" t="n">
        <f aca="false">IF(AW1158=0,50,ROUND((01_指標庫!$H$4*IF(ISNUMBER($F1158),L1158,0)+01_指標庫!$H$5*IF(ISNUMBER($AA1158),AL1158,0)+01_指標庫!$H$6*IF(ISNUMBER($G1158),M1158,0)+01_指標庫!$H$7*IF(ISNUMBER($H1158),N1158,0)+01_指標庫!$H$8*IF(ISNUMBER($AF1158),AQ1158,0)+01_指標庫!$H$9*IF(ISNUMBER($AG1158),AR1158,0)+01_指標庫!$H$10*IF(ISNUMBER($AB1158),AM1158,0)+01_指標庫!$H$11*IF(ISNUMBER($AC1158),AN1158,0)+01_指標庫!$H$12*IF(ISNUMBER($AD1158),AO1158,0)+01_指標庫!$H$13*IF(ISNUMBER($AE1158),AP1158,0)+01_指標庫!$H$14*IF(ISNUMBER($I1158),O1158,0)+01_指標庫!$H$15*IF(ISNUMBER($AH1158),AS1158,0)+01_指標庫!$H$16*IF(ISNUMBER($K1158),P1158,0)+01_指標庫!$H$17*IF(ISNUMBER($AI1158),AT1158,0)+01_指標庫!$H$18*IF(ISNUMBER($AJ1158),AU1158,0)+01_指標庫!$H$19*IF(ISNUMBER($AK1158),AV1158,0)+01_指標庫!$H$20*IF(ISNUMBER($BB1158),BB1158,0)+01_指標庫!$H$21*IF(ISNUMBER($BC1158),BC1158,0))/AW1158,1))</f>
        <v>80.4</v>
      </c>
      <c r="AY1158" s="60"/>
      <c r="AZ1158" s="60"/>
      <c r="BA1158" s="58" t="n">
        <f aca="false">AVERAGE($E1154:$E1158)/AVERAGE($E1149:$E1158)-1</f>
        <v>0.00793495732263505</v>
      </c>
      <c r="BB1158" s="59" t="n">
        <f aca="false">IF(ISNUMBER($BA1158),IF(OR($S1158&lt;=-0.03,$BA1158&lt;-0.003),0,IF(OR($S1158&lt;=-0.02,$BA1158&lt;0.01),50,100)),"")</f>
        <v>50</v>
      </c>
      <c r="BC1158" s="0" t="str">
        <f aca="false">IF(OR(COUNT($AZ1158)=0,COUNT($AZ1157)=0),"",IF(OR($AY1158/$AZ1157-1&lt;=-0.03,$AZ1158/$AZ1157-1&lt;=-0.045,IF(COUNT($AZ1149:$AZ1158)=10,AVERAGE($AZ1154:$AZ1158)/AVERAGE($AZ1149:$AZ1158)-1&lt;-0.01,FALSE())),0,IF(OR($AZ1158/$AZ1157-1&lt;=-0.02,IF(COUNT($AZ1149:$AZ1158)=10,AVERAGE($AZ1154:$AZ1158)/AVERAGE($AZ1149:$AZ1158)-1&lt;0.005,FALSE())),50,100)))</f>
        <v/>
      </c>
    </row>
    <row r="1159" customFormat="false" ht="15" hidden="false" customHeight="true" outlineLevel="0" collapsed="false">
      <c r="A1159" s="47" t="n">
        <v>1155</v>
      </c>
      <c r="B1159" s="48" t="n">
        <v>44235</v>
      </c>
      <c r="C1159" s="47" t="n">
        <v>2021</v>
      </c>
      <c r="D1159" s="49" t="s">
        <v>236</v>
      </c>
      <c r="E1159" s="50" t="n">
        <v>13695.02</v>
      </c>
      <c r="F1159" s="51" t="n">
        <v>0.213062</v>
      </c>
      <c r="G1159" s="51" t="n">
        <v>0</v>
      </c>
      <c r="H1159" s="52" t="n">
        <v>0.9388</v>
      </c>
      <c r="I1159" s="53" t="n">
        <v>354</v>
      </c>
      <c r="J1159" s="47" t="s">
        <v>235</v>
      </c>
      <c r="K1159" s="54" t="n">
        <v>21.24</v>
      </c>
      <c r="L1159" s="55" t="n">
        <f aca="false">IF(COUNT(F1159)=0,50,IF(F1159&gt;=0,100,IF(F1159&gt;=-0.02,50,0)))</f>
        <v>100</v>
      </c>
      <c r="M1159" s="55" t="n">
        <f aca="false">IF(COUNT(G1159)=0,50,IF(G1159&gt;-0.06,100,IF(G1159&gt;-0.15,50,0)))</f>
        <v>100</v>
      </c>
      <c r="N1159" s="55" t="n">
        <f aca="false">IF(COUNT(H1159)=0,50,IF(H1159&gt;=0.6,100,IF(H1159&gt;=0.4,50,0)))</f>
        <v>100</v>
      </c>
      <c r="O1159" s="55" t="n">
        <f aca="false">IF(COUNT(I1159)=0,50,IF(J1159="proxy_vix",50,IF(I1159&lt;350,100,IF(I1159&lt;=450,50,0))))</f>
        <v>50</v>
      </c>
      <c r="P1159" s="55" t="n">
        <f aca="false">IF(COUNT(K1159)=0,50,IF(K1159&lt;20,100,IF(K1159&lt;=25,50,0)))</f>
        <v>50</v>
      </c>
      <c r="Q1159" s="54"/>
      <c r="R1159" s="47"/>
      <c r="S1159" s="51" t="n">
        <f aca="false">$E1159/$E1158-1</f>
        <v>0.00669363920505517</v>
      </c>
      <c r="T1159" s="56" t="n">
        <f aca="false">$K1159/$K1158-1</f>
        <v>0.0177287973167224</v>
      </c>
      <c r="V1159" s="57"/>
      <c r="W1159" s="57"/>
      <c r="Y1159" s="1" t="str">
        <f aca="false">IF(AX1159&gt;=70,"EASY",IF(AX1159&gt;40,"UNCERTAIN","HARD"))</f>
        <v>EASY</v>
      </c>
      <c r="AA1159" s="58" t="n">
        <f aca="false">IF($A1159&lt;200,"",AVERAGE($E1110:$E1159)/AVERAGE($E960:$E1159)-1)</f>
        <v>0.139533125881852</v>
      </c>
      <c r="AB1159" s="59" t="n">
        <f aca="false">LOOKUP($B1159,07_L1政策步階!$A$4:$A$14,07_L1政策步階!$C$4:$C$14)</f>
        <v>1</v>
      </c>
      <c r="AC1159" s="57"/>
      <c r="AD1159" s="57"/>
      <c r="AE1159" s="57"/>
      <c r="AF1159" s="57"/>
      <c r="AG1159" s="57"/>
      <c r="AH1159" s="57"/>
      <c r="AI1159" s="57"/>
      <c r="AJ1159" s="57"/>
      <c r="AK1159" s="57"/>
      <c r="AL1159" s="59" t="n">
        <f aca="false">IF(ISNUMBER($AA1159),IF($AA1159&gt;=0.005,100,IF($AA1159&gt;=-0.015,50,0)),"")</f>
        <v>100</v>
      </c>
      <c r="AM1159" s="59" t="n">
        <f aca="false">IF(ISNUMBER($AB1159),IF($AB1159=1,100,IF($AB1159=0,50,0)),"")</f>
        <v>100</v>
      </c>
      <c r="AN1159" s="0" t="str">
        <f aca="false">IF(ISNUMBER($AC1159),IF($AC1159&gt;=0.001,100,IF($AC1159&gt;=-0.003,50,0)),"")</f>
        <v/>
      </c>
      <c r="AO1159" s="0" t="str">
        <f aca="false">IF(ISNUMBER($AD1159),IF($AD1159&gt;=0.04,100,IF($AD1159&gt;=0,50,0)),"")</f>
        <v/>
      </c>
      <c r="AP1159" s="0" t="str">
        <f aca="false">IF(ISNUMBER($AE1159),IF($AE1159&gt;=25,100,IF($AE1159&gt;=-75,50,0)),"")</f>
        <v/>
      </c>
      <c r="AQ1159" s="0" t="str">
        <f aca="false">IF(ISNUMBER($AF1159),IF($AF1159&gt;0,100,IF($AF1159&gt;=-50,50,0)),"")</f>
        <v/>
      </c>
      <c r="AR1159" s="0" t="str">
        <f aca="false">IF(ISNUMBER($AG1159),IF($AG1159=1,100,IF($AG1159=0,50,0)),"")</f>
        <v/>
      </c>
      <c r="AS1159" s="0" t="str">
        <f aca="false">IF(ISNUMBER($AH1159),IF($AH1159&lt;0,100,IF($AH1159&lt;=20,50,0)),"")</f>
        <v/>
      </c>
      <c r="AT1159" s="0" t="str">
        <f aca="false">IF(ISNUMBER($AI1159),IF($AI1159&lt;0.95,100,IF($AI1159&lt;=1,50,0)),"")</f>
        <v/>
      </c>
      <c r="AU1159" s="0" t="str">
        <f aca="false">IF(ISNUMBER($AJ1159),IF($AJ1159&lt;30,0,IF($AJ1159&lt;40,50,IF($AJ1159&lt;=90,100,50))),"")</f>
        <v/>
      </c>
      <c r="AV1159" s="0" t="str">
        <f aca="false">IF(ISNUMBER($AK1159),IF($AK1159&gt;-0.2,100,IF($AK1159&gt;=-0.4,50,0)),"")</f>
        <v/>
      </c>
      <c r="AW1159" s="59" t="n">
        <f aca="false">01_指標庫!$H$4*ISNUMBER($F1159)+01_指標庫!$H$5*ISNUMBER($AA1159)+01_指標庫!$H$6*ISNUMBER($G1159)+01_指標庫!$H$7*ISNUMBER($H1159)+01_指標庫!$H$8*ISNUMBER($AF1159)+01_指標庫!$H$9*ISNUMBER($AG1159)+01_指標庫!$H$10*ISNUMBER($AB1159)+01_指標庫!$H$11*ISNUMBER($AC1159)+01_指標庫!$H$12*ISNUMBER($AD1159)+01_指標庫!$H$13*ISNUMBER($AE1159)+01_指標庫!$H$14*ISNUMBER($I1159)+01_指標庫!$H$15*ISNUMBER($AH1159)+01_指標庫!$H$16*ISNUMBER($K1159)+01_指標庫!$H$17*ISNUMBER($AI1159)+01_指標庫!$H$18*ISNUMBER($AJ1159)+01_指標庫!$H$19*ISNUMBER($AK1159)+01_指標庫!$H$20*ISNUMBER($BB1159)+01_指標庫!$H$21*ISNUMBER($BC1159)</f>
        <v>51</v>
      </c>
      <c r="AX1159" s="59" t="n">
        <f aca="false">IF(AW1159=0,50,ROUND((01_指標庫!$H$4*IF(ISNUMBER($F1159),L1159,0)+01_指標庫!$H$5*IF(ISNUMBER($AA1159),AL1159,0)+01_指標庫!$H$6*IF(ISNUMBER($G1159),M1159,0)+01_指標庫!$H$7*IF(ISNUMBER($H1159),N1159,0)+01_指標庫!$H$8*IF(ISNUMBER($AF1159),AQ1159,0)+01_指標庫!$H$9*IF(ISNUMBER($AG1159),AR1159,0)+01_指標庫!$H$10*IF(ISNUMBER($AB1159),AM1159,0)+01_指標庫!$H$11*IF(ISNUMBER($AC1159),AN1159,0)+01_指標庫!$H$12*IF(ISNUMBER($AD1159),AO1159,0)+01_指標庫!$H$13*IF(ISNUMBER($AE1159),AP1159,0)+01_指標庫!$H$14*IF(ISNUMBER($I1159),O1159,0)+01_指標庫!$H$15*IF(ISNUMBER($AH1159),AS1159,0)+01_指標庫!$H$16*IF(ISNUMBER($K1159),P1159,0)+01_指標庫!$H$17*IF(ISNUMBER($AI1159),AT1159,0)+01_指標庫!$H$18*IF(ISNUMBER($AJ1159),AU1159,0)+01_指標庫!$H$19*IF(ISNUMBER($AK1159),AV1159,0)+01_指標庫!$H$20*IF(ISNUMBER($BB1159),BB1159,0)+01_指標庫!$H$21*IF(ISNUMBER($BC1159),BC1159,0))/AW1159,1))</f>
        <v>86.3</v>
      </c>
      <c r="AY1159" s="60"/>
      <c r="AZ1159" s="60"/>
      <c r="BA1159" s="58" t="n">
        <f aca="false">AVERAGE($E1155:$E1159)/AVERAGE($E1150:$E1159)-1</f>
        <v>0.013012332886128</v>
      </c>
      <c r="BB1159" s="59" t="n">
        <f aca="false">IF(ISNUMBER($BA1159),IF(OR($S1159&lt;=-0.03,$BA1159&lt;-0.003),0,IF(OR($S1159&lt;=-0.02,$BA1159&lt;0.01),50,100)),"")</f>
        <v>100</v>
      </c>
      <c r="BC1159" s="0" t="str">
        <f aca="false">IF(OR(COUNT($AZ1159)=0,COUNT($AZ1158)=0),"",IF(OR($AY1159/$AZ1158-1&lt;=-0.03,$AZ1159/$AZ1158-1&lt;=-0.045,IF(COUNT($AZ1150:$AZ1159)=10,AVERAGE($AZ1155:$AZ1159)/AVERAGE($AZ1150:$AZ1159)-1&lt;-0.01,FALSE())),0,IF(OR($AZ1159/$AZ1158-1&lt;=-0.02,IF(COUNT($AZ1150:$AZ1159)=10,AVERAGE($AZ1155:$AZ1159)/AVERAGE($AZ1150:$AZ1159)-1&lt;0.005,FALSE())),50,100)))</f>
        <v/>
      </c>
    </row>
    <row r="1160" customFormat="false" ht="15" hidden="false" customHeight="true" outlineLevel="0" collapsed="false">
      <c r="A1160" s="47" t="n">
        <v>1156</v>
      </c>
      <c r="B1160" s="48" t="n">
        <v>44236</v>
      </c>
      <c r="C1160" s="47" t="n">
        <v>2021</v>
      </c>
      <c r="D1160" s="49" t="s">
        <v>237</v>
      </c>
      <c r="E1160" s="50" t="n">
        <v>13687.08</v>
      </c>
      <c r="F1160" s="51" t="n">
        <v>0.209733</v>
      </c>
      <c r="G1160" s="51" t="n">
        <v>-0.00058</v>
      </c>
      <c r="H1160" s="52" t="n">
        <v>0.9388</v>
      </c>
      <c r="I1160" s="53" t="n">
        <v>351</v>
      </c>
      <c r="J1160" s="47" t="s">
        <v>235</v>
      </c>
      <c r="K1160" s="54" t="n">
        <v>21.63</v>
      </c>
      <c r="L1160" s="55" t="n">
        <f aca="false">IF(COUNT(F1160)=0,50,IF(F1160&gt;=0,100,IF(F1160&gt;=-0.02,50,0)))</f>
        <v>100</v>
      </c>
      <c r="M1160" s="55" t="n">
        <f aca="false">IF(COUNT(G1160)=0,50,IF(G1160&gt;-0.06,100,IF(G1160&gt;-0.15,50,0)))</f>
        <v>100</v>
      </c>
      <c r="N1160" s="55" t="n">
        <f aca="false">IF(COUNT(H1160)=0,50,IF(H1160&gt;=0.6,100,IF(H1160&gt;=0.4,50,0)))</f>
        <v>100</v>
      </c>
      <c r="O1160" s="55" t="n">
        <f aca="false">IF(COUNT(I1160)=0,50,IF(J1160="proxy_vix",50,IF(I1160&lt;350,100,IF(I1160&lt;=450,50,0))))</f>
        <v>50</v>
      </c>
      <c r="P1160" s="55" t="n">
        <f aca="false">IF(COUNT(K1160)=0,50,IF(K1160&lt;20,100,IF(K1160&lt;=25,50,0)))</f>
        <v>50</v>
      </c>
      <c r="Q1160" s="54"/>
      <c r="R1160" s="47"/>
      <c r="S1160" s="51" t="n">
        <f aca="false">$E1160/$E1159-1</f>
        <v>-0.000579772793321998</v>
      </c>
      <c r="T1160" s="56" t="n">
        <f aca="false">$K1160/$K1159-1</f>
        <v>0.018361581920904</v>
      </c>
      <c r="V1160" s="57"/>
      <c r="W1160" s="57"/>
      <c r="Y1160" s="1" t="str">
        <f aca="false">IF(AX1160&gt;=70,"EASY",IF(AX1160&gt;40,"UNCERTAIN","HARD"))</f>
        <v>EASY</v>
      </c>
      <c r="AA1160" s="58" t="n">
        <f aca="false">IF($A1160&lt;200,"",AVERAGE($E1111:$E1160)/AVERAGE($E961:$E1160)-1)</f>
        <v>0.139778474264767</v>
      </c>
      <c r="AB1160" s="59" t="n">
        <f aca="false">LOOKUP($B1160,07_L1政策步階!$A$4:$A$14,07_L1政策步階!$C$4:$C$14)</f>
        <v>1</v>
      </c>
      <c r="AC1160" s="57"/>
      <c r="AD1160" s="57"/>
      <c r="AE1160" s="57"/>
      <c r="AF1160" s="57"/>
      <c r="AG1160" s="57"/>
      <c r="AH1160" s="57"/>
      <c r="AI1160" s="57"/>
      <c r="AJ1160" s="57"/>
      <c r="AK1160" s="57"/>
      <c r="AL1160" s="59" t="n">
        <f aca="false">IF(ISNUMBER($AA1160),IF($AA1160&gt;=0.005,100,IF($AA1160&gt;=-0.015,50,0)),"")</f>
        <v>100</v>
      </c>
      <c r="AM1160" s="59" t="n">
        <f aca="false">IF(ISNUMBER($AB1160),IF($AB1160=1,100,IF($AB1160=0,50,0)),"")</f>
        <v>100</v>
      </c>
      <c r="AN1160" s="0" t="str">
        <f aca="false">IF(ISNUMBER($AC1160),IF($AC1160&gt;=0.001,100,IF($AC1160&gt;=-0.003,50,0)),"")</f>
        <v/>
      </c>
      <c r="AO1160" s="0" t="str">
        <f aca="false">IF(ISNUMBER($AD1160),IF($AD1160&gt;=0.04,100,IF($AD1160&gt;=0,50,0)),"")</f>
        <v/>
      </c>
      <c r="AP1160" s="0" t="str">
        <f aca="false">IF(ISNUMBER($AE1160),IF($AE1160&gt;=25,100,IF($AE1160&gt;=-75,50,0)),"")</f>
        <v/>
      </c>
      <c r="AQ1160" s="0" t="str">
        <f aca="false">IF(ISNUMBER($AF1160),IF($AF1160&gt;0,100,IF($AF1160&gt;=-50,50,0)),"")</f>
        <v/>
      </c>
      <c r="AR1160" s="0" t="str">
        <f aca="false">IF(ISNUMBER($AG1160),IF($AG1160=1,100,IF($AG1160=0,50,0)),"")</f>
        <v/>
      </c>
      <c r="AS1160" s="0" t="str">
        <f aca="false">IF(ISNUMBER($AH1160),IF($AH1160&lt;0,100,IF($AH1160&lt;=20,50,0)),"")</f>
        <v/>
      </c>
      <c r="AT1160" s="0" t="str">
        <f aca="false">IF(ISNUMBER($AI1160),IF($AI1160&lt;0.95,100,IF($AI1160&lt;=1,50,0)),"")</f>
        <v/>
      </c>
      <c r="AU1160" s="0" t="str">
        <f aca="false">IF(ISNUMBER($AJ1160),IF($AJ1160&lt;30,0,IF($AJ1160&lt;40,50,IF($AJ1160&lt;=90,100,50))),"")</f>
        <v/>
      </c>
      <c r="AV1160" s="0" t="str">
        <f aca="false">IF(ISNUMBER($AK1160),IF($AK1160&gt;-0.2,100,IF($AK1160&gt;=-0.4,50,0)),"")</f>
        <v/>
      </c>
      <c r="AW1160" s="59" t="n">
        <f aca="false">01_指標庫!$H$4*ISNUMBER($F1160)+01_指標庫!$H$5*ISNUMBER($AA1160)+01_指標庫!$H$6*ISNUMBER($G1160)+01_指標庫!$H$7*ISNUMBER($H1160)+01_指標庫!$H$8*ISNUMBER($AF1160)+01_指標庫!$H$9*ISNUMBER($AG1160)+01_指標庫!$H$10*ISNUMBER($AB1160)+01_指標庫!$H$11*ISNUMBER($AC1160)+01_指標庫!$H$12*ISNUMBER($AD1160)+01_指標庫!$H$13*ISNUMBER($AE1160)+01_指標庫!$H$14*ISNUMBER($I1160)+01_指標庫!$H$15*ISNUMBER($AH1160)+01_指標庫!$H$16*ISNUMBER($K1160)+01_指標庫!$H$17*ISNUMBER($AI1160)+01_指標庫!$H$18*ISNUMBER($AJ1160)+01_指標庫!$H$19*ISNUMBER($AK1160)+01_指標庫!$H$20*ISNUMBER($BB1160)+01_指標庫!$H$21*ISNUMBER($BC1160)</f>
        <v>51</v>
      </c>
      <c r="AX1160" s="59" t="n">
        <f aca="false">IF(AW1160=0,50,ROUND((01_指標庫!$H$4*IF(ISNUMBER($F1160),L1160,0)+01_指標庫!$H$5*IF(ISNUMBER($AA1160),AL1160,0)+01_指標庫!$H$6*IF(ISNUMBER($G1160),M1160,0)+01_指標庫!$H$7*IF(ISNUMBER($H1160),N1160,0)+01_指標庫!$H$8*IF(ISNUMBER($AF1160),AQ1160,0)+01_指標庫!$H$9*IF(ISNUMBER($AG1160),AR1160,0)+01_指標庫!$H$10*IF(ISNUMBER($AB1160),AM1160,0)+01_指標庫!$H$11*IF(ISNUMBER($AC1160),AN1160,0)+01_指標庫!$H$12*IF(ISNUMBER($AD1160),AO1160,0)+01_指標庫!$H$13*IF(ISNUMBER($AE1160),AP1160,0)+01_指標庫!$H$14*IF(ISNUMBER($I1160),O1160,0)+01_指標庫!$H$15*IF(ISNUMBER($AH1160),AS1160,0)+01_指標庫!$H$16*IF(ISNUMBER($K1160),P1160,0)+01_指標庫!$H$17*IF(ISNUMBER($AI1160),AT1160,0)+01_指標庫!$H$18*IF(ISNUMBER($AJ1160),AU1160,0)+01_指標庫!$H$19*IF(ISNUMBER($AK1160),AV1160,0)+01_指標庫!$H$20*IF(ISNUMBER($BB1160),BB1160,0)+01_指標庫!$H$21*IF(ISNUMBER($BC1160),BC1160,0))/AW1160,1))</f>
        <v>86.3</v>
      </c>
      <c r="AY1160" s="60"/>
      <c r="AZ1160" s="60"/>
      <c r="BA1160" s="58" t="n">
        <f aca="false">AVERAGE($E1156:$E1160)/AVERAGE($E1151:$E1160)-1</f>
        <v>0.0149726014403944</v>
      </c>
      <c r="BB1160" s="59" t="n">
        <f aca="false">IF(ISNUMBER($BA1160),IF(OR($S1160&lt;=-0.03,$BA1160&lt;-0.003),0,IF(OR($S1160&lt;=-0.02,$BA1160&lt;0.01),50,100)),"")</f>
        <v>100</v>
      </c>
      <c r="BC1160" s="0" t="str">
        <f aca="false">IF(OR(COUNT($AZ1160)=0,COUNT($AZ1159)=0),"",IF(OR($AY1160/$AZ1159-1&lt;=-0.03,$AZ1160/$AZ1159-1&lt;=-0.045,IF(COUNT($AZ1151:$AZ1160)=10,AVERAGE($AZ1156:$AZ1160)/AVERAGE($AZ1151:$AZ1160)-1&lt;-0.01,FALSE())),0,IF(OR($AZ1160/$AZ1159-1&lt;=-0.02,IF(COUNT($AZ1151:$AZ1160)=10,AVERAGE($AZ1156:$AZ1160)/AVERAGE($AZ1151:$AZ1160)-1&lt;0.005,FALSE())),50,100)))</f>
        <v/>
      </c>
    </row>
    <row r="1161" customFormat="false" ht="15" hidden="false" customHeight="true" outlineLevel="0" collapsed="false">
      <c r="A1161" s="47" t="n">
        <v>1157</v>
      </c>
      <c r="B1161" s="48" t="n">
        <v>44237</v>
      </c>
      <c r="C1161" s="47" t="n">
        <v>2021</v>
      </c>
      <c r="D1161" s="49" t="s">
        <v>238</v>
      </c>
      <c r="E1161" s="50" t="n">
        <v>13655.27</v>
      </c>
      <c r="F1161" s="51" t="n">
        <v>0.204358</v>
      </c>
      <c r="G1161" s="51" t="n">
        <v>-0.002903</v>
      </c>
      <c r="H1161" s="52" t="n">
        <v>0.9388</v>
      </c>
      <c r="I1161" s="53" t="n">
        <v>351</v>
      </c>
      <c r="J1161" s="47" t="s">
        <v>235</v>
      </c>
      <c r="K1161" s="54" t="n">
        <v>21.99</v>
      </c>
      <c r="L1161" s="55" t="n">
        <f aca="false">IF(COUNT(F1161)=0,50,IF(F1161&gt;=0,100,IF(F1161&gt;=-0.02,50,0)))</f>
        <v>100</v>
      </c>
      <c r="M1161" s="55" t="n">
        <f aca="false">IF(COUNT(G1161)=0,50,IF(G1161&gt;-0.06,100,IF(G1161&gt;-0.15,50,0)))</f>
        <v>100</v>
      </c>
      <c r="N1161" s="55" t="n">
        <f aca="false">IF(COUNT(H1161)=0,50,IF(H1161&gt;=0.6,100,IF(H1161&gt;=0.4,50,0)))</f>
        <v>100</v>
      </c>
      <c r="O1161" s="55" t="n">
        <f aca="false">IF(COUNT(I1161)=0,50,IF(J1161="proxy_vix",50,IF(I1161&lt;350,100,IF(I1161&lt;=450,50,0))))</f>
        <v>50</v>
      </c>
      <c r="P1161" s="55" t="n">
        <f aca="false">IF(COUNT(K1161)=0,50,IF(K1161&lt;20,100,IF(K1161&lt;=25,50,0)))</f>
        <v>50</v>
      </c>
      <c r="Q1161" s="54"/>
      <c r="R1161" s="47"/>
      <c r="S1161" s="51" t="n">
        <f aca="false">$E1161/$E1160-1</f>
        <v>-0.00232408957936969</v>
      </c>
      <c r="T1161" s="56" t="n">
        <f aca="false">$K1161/$K1160-1</f>
        <v>0.0166435506241331</v>
      </c>
      <c r="V1161" s="57"/>
      <c r="W1161" s="57"/>
      <c r="Y1161" s="1" t="str">
        <f aca="false">IF(AX1161&gt;=70,"EASY",IF(AX1161&gt;40,"UNCERTAIN","HARD"))</f>
        <v>EASY</v>
      </c>
      <c r="AA1161" s="58" t="n">
        <f aca="false">IF($A1161&lt;200,"",AVERAGE($E1112:$E1161)/AVERAGE($E962:$E1161)-1)</f>
        <v>0.139821352176835</v>
      </c>
      <c r="AB1161" s="59" t="n">
        <f aca="false">LOOKUP($B1161,07_L1政策步階!$A$4:$A$14,07_L1政策步階!$C$4:$C$14)</f>
        <v>1</v>
      </c>
      <c r="AC1161" s="57"/>
      <c r="AD1161" s="57"/>
      <c r="AE1161" s="57"/>
      <c r="AF1161" s="57"/>
      <c r="AG1161" s="57"/>
      <c r="AH1161" s="57"/>
      <c r="AI1161" s="57"/>
      <c r="AJ1161" s="57"/>
      <c r="AK1161" s="57"/>
      <c r="AL1161" s="59" t="n">
        <f aca="false">IF(ISNUMBER($AA1161),IF($AA1161&gt;=0.005,100,IF($AA1161&gt;=-0.015,50,0)),"")</f>
        <v>100</v>
      </c>
      <c r="AM1161" s="59" t="n">
        <f aca="false">IF(ISNUMBER($AB1161),IF($AB1161=1,100,IF($AB1161=0,50,0)),"")</f>
        <v>100</v>
      </c>
      <c r="AN1161" s="0" t="str">
        <f aca="false">IF(ISNUMBER($AC1161),IF($AC1161&gt;=0.001,100,IF($AC1161&gt;=-0.003,50,0)),"")</f>
        <v/>
      </c>
      <c r="AO1161" s="0" t="str">
        <f aca="false">IF(ISNUMBER($AD1161),IF($AD1161&gt;=0.04,100,IF($AD1161&gt;=0,50,0)),"")</f>
        <v/>
      </c>
      <c r="AP1161" s="0" t="str">
        <f aca="false">IF(ISNUMBER($AE1161),IF($AE1161&gt;=25,100,IF($AE1161&gt;=-75,50,0)),"")</f>
        <v/>
      </c>
      <c r="AQ1161" s="0" t="str">
        <f aca="false">IF(ISNUMBER($AF1161),IF($AF1161&gt;0,100,IF($AF1161&gt;=-50,50,0)),"")</f>
        <v/>
      </c>
      <c r="AR1161" s="0" t="str">
        <f aca="false">IF(ISNUMBER($AG1161),IF($AG1161=1,100,IF($AG1161=0,50,0)),"")</f>
        <v/>
      </c>
      <c r="AS1161" s="0" t="str">
        <f aca="false">IF(ISNUMBER($AH1161),IF($AH1161&lt;0,100,IF($AH1161&lt;=20,50,0)),"")</f>
        <v/>
      </c>
      <c r="AT1161" s="0" t="str">
        <f aca="false">IF(ISNUMBER($AI1161),IF($AI1161&lt;0.95,100,IF($AI1161&lt;=1,50,0)),"")</f>
        <v/>
      </c>
      <c r="AU1161" s="0" t="str">
        <f aca="false">IF(ISNUMBER($AJ1161),IF($AJ1161&lt;30,0,IF($AJ1161&lt;40,50,IF($AJ1161&lt;=90,100,50))),"")</f>
        <v/>
      </c>
      <c r="AV1161" s="0" t="str">
        <f aca="false">IF(ISNUMBER($AK1161),IF($AK1161&gt;-0.2,100,IF($AK1161&gt;=-0.4,50,0)),"")</f>
        <v/>
      </c>
      <c r="AW1161" s="59" t="n">
        <f aca="false">01_指標庫!$H$4*ISNUMBER($F1161)+01_指標庫!$H$5*ISNUMBER($AA1161)+01_指標庫!$H$6*ISNUMBER($G1161)+01_指標庫!$H$7*ISNUMBER($H1161)+01_指標庫!$H$8*ISNUMBER($AF1161)+01_指標庫!$H$9*ISNUMBER($AG1161)+01_指標庫!$H$10*ISNUMBER($AB1161)+01_指標庫!$H$11*ISNUMBER($AC1161)+01_指標庫!$H$12*ISNUMBER($AD1161)+01_指標庫!$H$13*ISNUMBER($AE1161)+01_指標庫!$H$14*ISNUMBER($I1161)+01_指標庫!$H$15*ISNUMBER($AH1161)+01_指標庫!$H$16*ISNUMBER($K1161)+01_指標庫!$H$17*ISNUMBER($AI1161)+01_指標庫!$H$18*ISNUMBER($AJ1161)+01_指標庫!$H$19*ISNUMBER($AK1161)+01_指標庫!$H$20*ISNUMBER($BB1161)+01_指標庫!$H$21*ISNUMBER($BC1161)</f>
        <v>51</v>
      </c>
      <c r="AX1161" s="59" t="n">
        <f aca="false">IF(AW1161=0,50,ROUND((01_指標庫!$H$4*IF(ISNUMBER($F1161),L1161,0)+01_指標庫!$H$5*IF(ISNUMBER($AA1161),AL1161,0)+01_指標庫!$H$6*IF(ISNUMBER($G1161),M1161,0)+01_指標庫!$H$7*IF(ISNUMBER($H1161),N1161,0)+01_指標庫!$H$8*IF(ISNUMBER($AF1161),AQ1161,0)+01_指標庫!$H$9*IF(ISNUMBER($AG1161),AR1161,0)+01_指標庫!$H$10*IF(ISNUMBER($AB1161),AM1161,0)+01_指標庫!$H$11*IF(ISNUMBER($AC1161),AN1161,0)+01_指標庫!$H$12*IF(ISNUMBER($AD1161),AO1161,0)+01_指標庫!$H$13*IF(ISNUMBER($AE1161),AP1161,0)+01_指標庫!$H$14*IF(ISNUMBER($I1161),O1161,0)+01_指標庫!$H$15*IF(ISNUMBER($AH1161),AS1161,0)+01_指標庫!$H$16*IF(ISNUMBER($K1161),P1161,0)+01_指標庫!$H$17*IF(ISNUMBER($AI1161),AT1161,0)+01_指標庫!$H$18*IF(ISNUMBER($AJ1161),AU1161,0)+01_指標庫!$H$19*IF(ISNUMBER($AK1161),AV1161,0)+01_指標庫!$H$20*IF(ISNUMBER($BB1161),BB1161,0)+01_指標庫!$H$21*IF(ISNUMBER($BC1161),BC1161,0))/AW1161,1))</f>
        <v>86.3</v>
      </c>
      <c r="AY1161" s="60"/>
      <c r="AZ1161" s="60"/>
      <c r="BA1161" s="58" t="n">
        <f aca="false">AVERAGE($E1157:$E1161)/AVERAGE($E1152:$E1161)-1</f>
        <v>0.0146382842995343</v>
      </c>
      <c r="BB1161" s="59" t="n">
        <f aca="false">IF(ISNUMBER($BA1161),IF(OR($S1161&lt;=-0.03,$BA1161&lt;-0.003),0,IF(OR($S1161&lt;=-0.02,$BA1161&lt;0.01),50,100)),"")</f>
        <v>100</v>
      </c>
      <c r="BC1161" s="0" t="str">
        <f aca="false">IF(OR(COUNT($AZ1161)=0,COUNT($AZ1160)=0),"",IF(OR($AY1161/$AZ1160-1&lt;=-0.03,$AZ1161/$AZ1160-1&lt;=-0.045,IF(COUNT($AZ1152:$AZ1161)=10,AVERAGE($AZ1157:$AZ1161)/AVERAGE($AZ1152:$AZ1161)-1&lt;-0.01,FALSE())),0,IF(OR($AZ1161/$AZ1160-1&lt;=-0.02,IF(COUNT($AZ1152:$AZ1161)=10,AVERAGE($AZ1157:$AZ1161)/AVERAGE($AZ1152:$AZ1161)-1&lt;0.005,FALSE())),50,100)))</f>
        <v/>
      </c>
    </row>
    <row r="1162" customFormat="false" ht="15" hidden="false" customHeight="true" outlineLevel="0" collapsed="false">
      <c r="A1162" s="47" t="n">
        <v>1158</v>
      </c>
      <c r="B1162" s="48" t="n">
        <v>44238</v>
      </c>
      <c r="C1162" s="47" t="n">
        <v>2021</v>
      </c>
      <c r="D1162" s="49" t="s">
        <v>239</v>
      </c>
      <c r="E1162" s="50" t="n">
        <v>13734.35</v>
      </c>
      <c r="F1162" s="51" t="n">
        <v>0.208637</v>
      </c>
      <c r="G1162" s="51" t="n">
        <v>0</v>
      </c>
      <c r="H1162" s="52" t="n">
        <v>0.898</v>
      </c>
      <c r="I1162" s="53" t="n">
        <v>350</v>
      </c>
      <c r="J1162" s="47" t="s">
        <v>235</v>
      </c>
      <c r="K1162" s="54" t="n">
        <v>21.25</v>
      </c>
      <c r="L1162" s="55" t="n">
        <f aca="false">IF(COUNT(F1162)=0,50,IF(F1162&gt;=0,100,IF(F1162&gt;=-0.02,50,0)))</f>
        <v>100</v>
      </c>
      <c r="M1162" s="55" t="n">
        <f aca="false">IF(COUNT(G1162)=0,50,IF(G1162&gt;-0.06,100,IF(G1162&gt;-0.15,50,0)))</f>
        <v>100</v>
      </c>
      <c r="N1162" s="55" t="n">
        <f aca="false">IF(COUNT(H1162)=0,50,IF(H1162&gt;=0.6,100,IF(H1162&gt;=0.4,50,0)))</f>
        <v>100</v>
      </c>
      <c r="O1162" s="55" t="n">
        <f aca="false">IF(COUNT(I1162)=0,50,IF(J1162="proxy_vix",50,IF(I1162&lt;350,100,IF(I1162&lt;=450,50,0))))</f>
        <v>50</v>
      </c>
      <c r="P1162" s="55" t="n">
        <f aca="false">IF(COUNT(K1162)=0,50,IF(K1162&lt;20,100,IF(K1162&lt;=25,50,0)))</f>
        <v>50</v>
      </c>
      <c r="Q1162" s="54"/>
      <c r="R1162" s="47"/>
      <c r="S1162" s="51" t="n">
        <f aca="false">$E1162/$E1161-1</f>
        <v>0.00579117073481528</v>
      </c>
      <c r="T1162" s="56" t="n">
        <f aca="false">$K1162/$K1161-1</f>
        <v>-0.0336516598453842</v>
      </c>
      <c r="V1162" s="57"/>
      <c r="W1162" s="57"/>
      <c r="Y1162" s="1" t="str">
        <f aca="false">IF(AX1162&gt;=70,"EASY",IF(AX1162&gt;40,"UNCERTAIN","HARD"))</f>
        <v>EASY</v>
      </c>
      <c r="AA1162" s="58" t="n">
        <f aca="false">IF($A1162&lt;200,"",AVERAGE($E1113:$E1162)/AVERAGE($E963:$E1162)-1)</f>
        <v>0.139865497185047</v>
      </c>
      <c r="AB1162" s="59" t="n">
        <f aca="false">LOOKUP($B1162,07_L1政策步階!$A$4:$A$14,07_L1政策步階!$C$4:$C$14)</f>
        <v>1</v>
      </c>
      <c r="AC1162" s="57"/>
      <c r="AD1162" s="57"/>
      <c r="AE1162" s="57"/>
      <c r="AF1162" s="57"/>
      <c r="AG1162" s="57"/>
      <c r="AH1162" s="57"/>
      <c r="AI1162" s="57"/>
      <c r="AJ1162" s="57"/>
      <c r="AK1162" s="57"/>
      <c r="AL1162" s="59" t="n">
        <f aca="false">IF(ISNUMBER($AA1162),IF($AA1162&gt;=0.005,100,IF($AA1162&gt;=-0.015,50,0)),"")</f>
        <v>100</v>
      </c>
      <c r="AM1162" s="59" t="n">
        <f aca="false">IF(ISNUMBER($AB1162),IF($AB1162=1,100,IF($AB1162=0,50,0)),"")</f>
        <v>100</v>
      </c>
      <c r="AN1162" s="0" t="str">
        <f aca="false">IF(ISNUMBER($AC1162),IF($AC1162&gt;=0.001,100,IF($AC1162&gt;=-0.003,50,0)),"")</f>
        <v/>
      </c>
      <c r="AO1162" s="0" t="str">
        <f aca="false">IF(ISNUMBER($AD1162),IF($AD1162&gt;=0.04,100,IF($AD1162&gt;=0,50,0)),"")</f>
        <v/>
      </c>
      <c r="AP1162" s="0" t="str">
        <f aca="false">IF(ISNUMBER($AE1162),IF($AE1162&gt;=25,100,IF($AE1162&gt;=-75,50,0)),"")</f>
        <v/>
      </c>
      <c r="AQ1162" s="0" t="str">
        <f aca="false">IF(ISNUMBER($AF1162),IF($AF1162&gt;0,100,IF($AF1162&gt;=-50,50,0)),"")</f>
        <v/>
      </c>
      <c r="AR1162" s="0" t="str">
        <f aca="false">IF(ISNUMBER($AG1162),IF($AG1162=1,100,IF($AG1162=0,50,0)),"")</f>
        <v/>
      </c>
      <c r="AS1162" s="0" t="str">
        <f aca="false">IF(ISNUMBER($AH1162),IF($AH1162&lt;0,100,IF($AH1162&lt;=20,50,0)),"")</f>
        <v/>
      </c>
      <c r="AT1162" s="0" t="str">
        <f aca="false">IF(ISNUMBER($AI1162),IF($AI1162&lt;0.95,100,IF($AI1162&lt;=1,50,0)),"")</f>
        <v/>
      </c>
      <c r="AU1162" s="0" t="str">
        <f aca="false">IF(ISNUMBER($AJ1162),IF($AJ1162&lt;30,0,IF($AJ1162&lt;40,50,IF($AJ1162&lt;=90,100,50))),"")</f>
        <v/>
      </c>
      <c r="AV1162" s="0" t="str">
        <f aca="false">IF(ISNUMBER($AK1162),IF($AK1162&gt;-0.2,100,IF($AK1162&gt;=-0.4,50,0)),"")</f>
        <v/>
      </c>
      <c r="AW1162" s="59" t="n">
        <f aca="false">01_指標庫!$H$4*ISNUMBER($F1162)+01_指標庫!$H$5*ISNUMBER($AA1162)+01_指標庫!$H$6*ISNUMBER($G1162)+01_指標庫!$H$7*ISNUMBER($H1162)+01_指標庫!$H$8*ISNUMBER($AF1162)+01_指標庫!$H$9*ISNUMBER($AG1162)+01_指標庫!$H$10*ISNUMBER($AB1162)+01_指標庫!$H$11*ISNUMBER($AC1162)+01_指標庫!$H$12*ISNUMBER($AD1162)+01_指標庫!$H$13*ISNUMBER($AE1162)+01_指標庫!$H$14*ISNUMBER($I1162)+01_指標庫!$H$15*ISNUMBER($AH1162)+01_指標庫!$H$16*ISNUMBER($K1162)+01_指標庫!$H$17*ISNUMBER($AI1162)+01_指標庫!$H$18*ISNUMBER($AJ1162)+01_指標庫!$H$19*ISNUMBER($AK1162)+01_指標庫!$H$20*ISNUMBER($BB1162)+01_指標庫!$H$21*ISNUMBER($BC1162)</f>
        <v>51</v>
      </c>
      <c r="AX1162" s="59" t="n">
        <f aca="false">IF(AW1162=0,50,ROUND((01_指標庫!$H$4*IF(ISNUMBER($F1162),L1162,0)+01_指標庫!$H$5*IF(ISNUMBER($AA1162),AL1162,0)+01_指標庫!$H$6*IF(ISNUMBER($G1162),M1162,0)+01_指標庫!$H$7*IF(ISNUMBER($H1162),N1162,0)+01_指標庫!$H$8*IF(ISNUMBER($AF1162),AQ1162,0)+01_指標庫!$H$9*IF(ISNUMBER($AG1162),AR1162,0)+01_指標庫!$H$10*IF(ISNUMBER($AB1162),AM1162,0)+01_指標庫!$H$11*IF(ISNUMBER($AC1162),AN1162,0)+01_指標庫!$H$12*IF(ISNUMBER($AD1162),AO1162,0)+01_指標庫!$H$13*IF(ISNUMBER($AE1162),AP1162,0)+01_指標庫!$H$14*IF(ISNUMBER($I1162),O1162,0)+01_指標庫!$H$15*IF(ISNUMBER($AH1162),AS1162,0)+01_指標庫!$H$16*IF(ISNUMBER($K1162),P1162,0)+01_指標庫!$H$17*IF(ISNUMBER($AI1162),AT1162,0)+01_指標庫!$H$18*IF(ISNUMBER($AJ1162),AU1162,0)+01_指標庫!$H$19*IF(ISNUMBER($AK1162),AV1162,0)+01_指標庫!$H$20*IF(ISNUMBER($BB1162),BB1162,0)+01_指標庫!$H$21*IF(ISNUMBER($BC1162),BC1162,0))/AW1162,1))</f>
        <v>86.3</v>
      </c>
      <c r="AY1162" s="60"/>
      <c r="AZ1162" s="60"/>
      <c r="BA1162" s="58" t="n">
        <f aca="false">AVERAGE($E1158:$E1162)/AVERAGE($E1153:$E1162)-1</f>
        <v>0.013203146729472</v>
      </c>
      <c r="BB1162" s="59" t="n">
        <f aca="false">IF(ISNUMBER($BA1162),IF(OR($S1162&lt;=-0.03,$BA1162&lt;-0.003),0,IF(OR($S1162&lt;=-0.02,$BA1162&lt;0.01),50,100)),"")</f>
        <v>100</v>
      </c>
      <c r="BC1162" s="0" t="str">
        <f aca="false">IF(OR(COUNT($AZ1162)=0,COUNT($AZ1161)=0),"",IF(OR($AY1162/$AZ1161-1&lt;=-0.03,$AZ1162/$AZ1161-1&lt;=-0.045,IF(COUNT($AZ1153:$AZ1162)=10,AVERAGE($AZ1158:$AZ1162)/AVERAGE($AZ1153:$AZ1162)-1&lt;-0.01,FALSE())),0,IF(OR($AZ1162/$AZ1161-1&lt;=-0.02,IF(COUNT($AZ1153:$AZ1162)=10,AVERAGE($AZ1158:$AZ1162)/AVERAGE($AZ1153:$AZ1162)-1&lt;0.005,FALSE())),50,100)))</f>
        <v/>
      </c>
    </row>
    <row r="1163" customFormat="false" ht="15" hidden="false" customHeight="true" outlineLevel="0" collapsed="false">
      <c r="A1163" s="47" t="n">
        <v>1159</v>
      </c>
      <c r="B1163" s="48" t="n">
        <v>44239</v>
      </c>
      <c r="C1163" s="47" t="n">
        <v>2021</v>
      </c>
      <c r="D1163" s="49" t="s">
        <v>234</v>
      </c>
      <c r="E1163" s="50" t="n">
        <v>13807.7</v>
      </c>
      <c r="F1163" s="51" t="n">
        <v>0.212518</v>
      </c>
      <c r="G1163" s="51" t="n">
        <v>0</v>
      </c>
      <c r="H1163" s="52" t="n">
        <v>0.898</v>
      </c>
      <c r="I1163" s="53" t="n">
        <v>348</v>
      </c>
      <c r="J1163" s="47" t="s">
        <v>235</v>
      </c>
      <c r="K1163" s="54" t="n">
        <v>19.97</v>
      </c>
      <c r="L1163" s="55" t="n">
        <f aca="false">IF(COUNT(F1163)=0,50,IF(F1163&gt;=0,100,IF(F1163&gt;=-0.02,50,0)))</f>
        <v>100</v>
      </c>
      <c r="M1163" s="55" t="n">
        <f aca="false">IF(COUNT(G1163)=0,50,IF(G1163&gt;-0.06,100,IF(G1163&gt;-0.15,50,0)))</f>
        <v>100</v>
      </c>
      <c r="N1163" s="55" t="n">
        <f aca="false">IF(COUNT(H1163)=0,50,IF(H1163&gt;=0.6,100,IF(H1163&gt;=0.4,50,0)))</f>
        <v>100</v>
      </c>
      <c r="O1163" s="55" t="n">
        <f aca="false">IF(COUNT(I1163)=0,50,IF(J1163="proxy_vix",50,IF(I1163&lt;350,100,IF(I1163&lt;=450,50,0))))</f>
        <v>100</v>
      </c>
      <c r="P1163" s="55" t="n">
        <f aca="false">IF(COUNT(K1163)=0,50,IF(K1163&lt;20,100,IF(K1163&lt;=25,50,0)))</f>
        <v>100</v>
      </c>
      <c r="Q1163" s="54"/>
      <c r="R1163" s="47"/>
      <c r="S1163" s="51" t="n">
        <f aca="false">$E1163/$E1162-1</f>
        <v>0.00534062405574343</v>
      </c>
      <c r="T1163" s="56" t="n">
        <f aca="false">$K1163/$K1162-1</f>
        <v>-0.0602352941176472</v>
      </c>
      <c r="V1163" s="57"/>
      <c r="W1163" s="57"/>
      <c r="Y1163" s="1" t="str">
        <f aca="false">IF(AX1163&gt;=70,"EASY",IF(AX1163&gt;40,"UNCERTAIN","HARD"))</f>
        <v>EASY</v>
      </c>
      <c r="AA1163" s="58" t="n">
        <f aca="false">IF($A1163&lt;200,"",AVERAGE($E1114:$E1163)/AVERAGE($E964:$E1163)-1)</f>
        <v>0.139825847732723</v>
      </c>
      <c r="AB1163" s="59" t="n">
        <f aca="false">LOOKUP($B1163,07_L1政策步階!$A$4:$A$14,07_L1政策步階!$C$4:$C$14)</f>
        <v>1</v>
      </c>
      <c r="AC1163" s="57"/>
      <c r="AD1163" s="57"/>
      <c r="AE1163" s="57"/>
      <c r="AF1163" s="57"/>
      <c r="AG1163" s="57"/>
      <c r="AH1163" s="57"/>
      <c r="AI1163" s="57"/>
      <c r="AJ1163" s="57"/>
      <c r="AK1163" s="57"/>
      <c r="AL1163" s="59" t="n">
        <f aca="false">IF(ISNUMBER($AA1163),IF($AA1163&gt;=0.005,100,IF($AA1163&gt;=-0.015,50,0)),"")</f>
        <v>100</v>
      </c>
      <c r="AM1163" s="59" t="n">
        <f aca="false">IF(ISNUMBER($AB1163),IF($AB1163=1,100,IF($AB1163=0,50,0)),"")</f>
        <v>100</v>
      </c>
      <c r="AN1163" s="0" t="str">
        <f aca="false">IF(ISNUMBER($AC1163),IF($AC1163&gt;=0.001,100,IF($AC1163&gt;=-0.003,50,0)),"")</f>
        <v/>
      </c>
      <c r="AO1163" s="0" t="str">
        <f aca="false">IF(ISNUMBER($AD1163),IF($AD1163&gt;=0.04,100,IF($AD1163&gt;=0,50,0)),"")</f>
        <v/>
      </c>
      <c r="AP1163" s="0" t="str">
        <f aca="false">IF(ISNUMBER($AE1163),IF($AE1163&gt;=25,100,IF($AE1163&gt;=-75,50,0)),"")</f>
        <v/>
      </c>
      <c r="AQ1163" s="0" t="str">
        <f aca="false">IF(ISNUMBER($AF1163),IF($AF1163&gt;0,100,IF($AF1163&gt;=-50,50,0)),"")</f>
        <v/>
      </c>
      <c r="AR1163" s="0" t="str">
        <f aca="false">IF(ISNUMBER($AG1163),IF($AG1163=1,100,IF($AG1163=0,50,0)),"")</f>
        <v/>
      </c>
      <c r="AS1163" s="0" t="str">
        <f aca="false">IF(ISNUMBER($AH1163),IF($AH1163&lt;0,100,IF($AH1163&lt;=20,50,0)),"")</f>
        <v/>
      </c>
      <c r="AT1163" s="0" t="str">
        <f aca="false">IF(ISNUMBER($AI1163),IF($AI1163&lt;0.95,100,IF($AI1163&lt;=1,50,0)),"")</f>
        <v/>
      </c>
      <c r="AU1163" s="0" t="str">
        <f aca="false">IF(ISNUMBER($AJ1163),IF($AJ1163&lt;30,0,IF($AJ1163&lt;40,50,IF($AJ1163&lt;=90,100,50))),"")</f>
        <v/>
      </c>
      <c r="AV1163" s="0" t="str">
        <f aca="false">IF(ISNUMBER($AK1163),IF($AK1163&gt;-0.2,100,IF($AK1163&gt;=-0.4,50,0)),"")</f>
        <v/>
      </c>
      <c r="AW1163" s="59" t="n">
        <f aca="false">01_指標庫!$H$4*ISNUMBER($F1163)+01_指標庫!$H$5*ISNUMBER($AA1163)+01_指標庫!$H$6*ISNUMBER($G1163)+01_指標庫!$H$7*ISNUMBER($H1163)+01_指標庫!$H$8*ISNUMBER($AF1163)+01_指標庫!$H$9*ISNUMBER($AG1163)+01_指標庫!$H$10*ISNUMBER($AB1163)+01_指標庫!$H$11*ISNUMBER($AC1163)+01_指標庫!$H$12*ISNUMBER($AD1163)+01_指標庫!$H$13*ISNUMBER($AE1163)+01_指標庫!$H$14*ISNUMBER($I1163)+01_指標庫!$H$15*ISNUMBER($AH1163)+01_指標庫!$H$16*ISNUMBER($K1163)+01_指標庫!$H$17*ISNUMBER($AI1163)+01_指標庫!$H$18*ISNUMBER($AJ1163)+01_指標庫!$H$19*ISNUMBER($AK1163)+01_指標庫!$H$20*ISNUMBER($BB1163)+01_指標庫!$H$21*ISNUMBER($BC1163)</f>
        <v>51</v>
      </c>
      <c r="AX1163" s="59" t="n">
        <f aca="false">IF(AW1163=0,50,ROUND((01_指標庫!$H$4*IF(ISNUMBER($F1163),L1163,0)+01_指標庫!$H$5*IF(ISNUMBER($AA1163),AL1163,0)+01_指標庫!$H$6*IF(ISNUMBER($G1163),M1163,0)+01_指標庫!$H$7*IF(ISNUMBER($H1163),N1163,0)+01_指標庫!$H$8*IF(ISNUMBER($AF1163),AQ1163,0)+01_指標庫!$H$9*IF(ISNUMBER($AG1163),AR1163,0)+01_指標庫!$H$10*IF(ISNUMBER($AB1163),AM1163,0)+01_指標庫!$H$11*IF(ISNUMBER($AC1163),AN1163,0)+01_指標庫!$H$12*IF(ISNUMBER($AD1163),AO1163,0)+01_指標庫!$H$13*IF(ISNUMBER($AE1163),AP1163,0)+01_指標庫!$H$14*IF(ISNUMBER($I1163),O1163,0)+01_指標庫!$H$15*IF(ISNUMBER($AH1163),AS1163,0)+01_指標庫!$H$16*IF(ISNUMBER($K1163),P1163,0)+01_指標庫!$H$17*IF(ISNUMBER($AI1163),AT1163,0)+01_指標庫!$H$18*IF(ISNUMBER($AJ1163),AU1163,0)+01_指標庫!$H$19*IF(ISNUMBER($AK1163),AV1163,0)+01_指標庫!$H$20*IF(ISNUMBER($BB1163),BB1163,0)+01_指標庫!$H$21*IF(ISNUMBER($BC1163),BC1163,0))/AW1163,1))</f>
        <v>94.1</v>
      </c>
      <c r="AY1163" s="60"/>
      <c r="AZ1163" s="60"/>
      <c r="BA1163" s="58" t="n">
        <f aca="false">AVERAGE($E1159:$E1163)/AVERAGE($E1154:$E1163)-1</f>
        <v>0.00962211282512104</v>
      </c>
      <c r="BB1163" s="59" t="n">
        <f aca="false">IF(ISNUMBER($BA1163),IF(OR($S1163&lt;=-0.03,$BA1163&lt;-0.003),0,IF(OR($S1163&lt;=-0.02,$BA1163&lt;0.01),50,100)),"")</f>
        <v>50</v>
      </c>
      <c r="BC1163" s="0" t="str">
        <f aca="false">IF(OR(COUNT($AZ1163)=0,COUNT($AZ1162)=0),"",IF(OR($AY1163/$AZ1162-1&lt;=-0.03,$AZ1163/$AZ1162-1&lt;=-0.045,IF(COUNT($AZ1154:$AZ1163)=10,AVERAGE($AZ1159:$AZ1163)/AVERAGE($AZ1154:$AZ1163)-1&lt;-0.01,FALSE())),0,IF(OR($AZ1163/$AZ1162-1&lt;=-0.02,IF(COUNT($AZ1154:$AZ1163)=10,AVERAGE($AZ1159:$AZ1163)/AVERAGE($AZ1154:$AZ1163)-1&lt;0.005,FALSE())),50,100)))</f>
        <v/>
      </c>
    </row>
    <row r="1164" customFormat="false" ht="15" hidden="false" customHeight="true" outlineLevel="0" collapsed="false">
      <c r="A1164" s="47" t="n">
        <v>1160</v>
      </c>
      <c r="B1164" s="48" t="n">
        <v>44243</v>
      </c>
      <c r="C1164" s="47" t="n">
        <v>2021</v>
      </c>
      <c r="D1164" s="49" t="s">
        <v>237</v>
      </c>
      <c r="E1164" s="50" t="n">
        <v>13773.77</v>
      </c>
      <c r="F1164" s="51" t="n">
        <v>0.207009</v>
      </c>
      <c r="G1164" s="51" t="n">
        <v>-0.002457</v>
      </c>
      <c r="H1164" s="52" t="n">
        <v>0.8776</v>
      </c>
      <c r="I1164" s="53" t="n">
        <v>341</v>
      </c>
      <c r="J1164" s="47" t="s">
        <v>235</v>
      </c>
      <c r="K1164" s="54" t="n">
        <v>21.46</v>
      </c>
      <c r="L1164" s="55" t="n">
        <f aca="false">IF(COUNT(F1164)=0,50,IF(F1164&gt;=0,100,IF(F1164&gt;=-0.02,50,0)))</f>
        <v>100</v>
      </c>
      <c r="M1164" s="55" t="n">
        <f aca="false">IF(COUNT(G1164)=0,50,IF(G1164&gt;-0.06,100,IF(G1164&gt;-0.15,50,0)))</f>
        <v>100</v>
      </c>
      <c r="N1164" s="55" t="n">
        <f aca="false">IF(COUNT(H1164)=0,50,IF(H1164&gt;=0.6,100,IF(H1164&gt;=0.4,50,0)))</f>
        <v>100</v>
      </c>
      <c r="O1164" s="55" t="n">
        <f aca="false">IF(COUNT(I1164)=0,50,IF(J1164="proxy_vix",50,IF(I1164&lt;350,100,IF(I1164&lt;=450,50,0))))</f>
        <v>100</v>
      </c>
      <c r="P1164" s="55" t="n">
        <f aca="false">IF(COUNT(K1164)=0,50,IF(K1164&lt;20,100,IF(K1164&lt;=25,50,0)))</f>
        <v>50</v>
      </c>
      <c r="Q1164" s="54"/>
      <c r="R1164" s="47"/>
      <c r="S1164" s="51" t="n">
        <f aca="false">$E1164/$E1163-1</f>
        <v>-0.00245732453630942</v>
      </c>
      <c r="T1164" s="56" t="n">
        <f aca="false">$K1164/$K1163-1</f>
        <v>0.0746119178768154</v>
      </c>
      <c r="V1164" s="57"/>
      <c r="W1164" s="57"/>
      <c r="Y1164" s="1" t="str">
        <f aca="false">IF(AX1164&gt;=70,"EASY",IF(AX1164&gt;40,"UNCERTAIN","HARD"))</f>
        <v>EASY</v>
      </c>
      <c r="AA1164" s="58" t="n">
        <f aca="false">IF($A1164&lt;200,"",AVERAGE($E1115:$E1164)/AVERAGE($E965:$E1164)-1)</f>
        <v>0.139750815864983</v>
      </c>
      <c r="AB1164" s="59" t="n">
        <f aca="false">LOOKUP($B1164,07_L1政策步階!$A$4:$A$14,07_L1政策步階!$C$4:$C$14)</f>
        <v>1</v>
      </c>
      <c r="AC1164" s="57"/>
      <c r="AD1164" s="57"/>
      <c r="AE1164" s="57"/>
      <c r="AF1164" s="57"/>
      <c r="AG1164" s="57"/>
      <c r="AH1164" s="57"/>
      <c r="AI1164" s="57"/>
      <c r="AJ1164" s="57"/>
      <c r="AK1164" s="57"/>
      <c r="AL1164" s="59" t="n">
        <f aca="false">IF(ISNUMBER($AA1164),IF($AA1164&gt;=0.005,100,IF($AA1164&gt;=-0.015,50,0)),"")</f>
        <v>100</v>
      </c>
      <c r="AM1164" s="59" t="n">
        <f aca="false">IF(ISNUMBER($AB1164),IF($AB1164=1,100,IF($AB1164=0,50,0)),"")</f>
        <v>100</v>
      </c>
      <c r="AN1164" s="0" t="str">
        <f aca="false">IF(ISNUMBER($AC1164),IF($AC1164&gt;=0.001,100,IF($AC1164&gt;=-0.003,50,0)),"")</f>
        <v/>
      </c>
      <c r="AO1164" s="0" t="str">
        <f aca="false">IF(ISNUMBER($AD1164),IF($AD1164&gt;=0.04,100,IF($AD1164&gt;=0,50,0)),"")</f>
        <v/>
      </c>
      <c r="AP1164" s="0" t="str">
        <f aca="false">IF(ISNUMBER($AE1164),IF($AE1164&gt;=25,100,IF($AE1164&gt;=-75,50,0)),"")</f>
        <v/>
      </c>
      <c r="AQ1164" s="0" t="str">
        <f aca="false">IF(ISNUMBER($AF1164),IF($AF1164&gt;0,100,IF($AF1164&gt;=-50,50,0)),"")</f>
        <v/>
      </c>
      <c r="AR1164" s="0" t="str">
        <f aca="false">IF(ISNUMBER($AG1164),IF($AG1164=1,100,IF($AG1164=0,50,0)),"")</f>
        <v/>
      </c>
      <c r="AS1164" s="0" t="str">
        <f aca="false">IF(ISNUMBER($AH1164),IF($AH1164&lt;0,100,IF($AH1164&lt;=20,50,0)),"")</f>
        <v/>
      </c>
      <c r="AT1164" s="0" t="str">
        <f aca="false">IF(ISNUMBER($AI1164),IF($AI1164&lt;0.95,100,IF($AI1164&lt;=1,50,0)),"")</f>
        <v/>
      </c>
      <c r="AU1164" s="0" t="str">
        <f aca="false">IF(ISNUMBER($AJ1164),IF($AJ1164&lt;30,0,IF($AJ1164&lt;40,50,IF($AJ1164&lt;=90,100,50))),"")</f>
        <v/>
      </c>
      <c r="AV1164" s="0" t="str">
        <f aca="false">IF(ISNUMBER($AK1164),IF($AK1164&gt;-0.2,100,IF($AK1164&gt;=-0.4,50,0)),"")</f>
        <v/>
      </c>
      <c r="AW1164" s="59" t="n">
        <f aca="false">01_指標庫!$H$4*ISNUMBER($F1164)+01_指標庫!$H$5*ISNUMBER($AA1164)+01_指標庫!$H$6*ISNUMBER($G1164)+01_指標庫!$H$7*ISNUMBER($H1164)+01_指標庫!$H$8*ISNUMBER($AF1164)+01_指標庫!$H$9*ISNUMBER($AG1164)+01_指標庫!$H$10*ISNUMBER($AB1164)+01_指標庫!$H$11*ISNUMBER($AC1164)+01_指標庫!$H$12*ISNUMBER($AD1164)+01_指標庫!$H$13*ISNUMBER($AE1164)+01_指標庫!$H$14*ISNUMBER($I1164)+01_指標庫!$H$15*ISNUMBER($AH1164)+01_指標庫!$H$16*ISNUMBER($K1164)+01_指標庫!$H$17*ISNUMBER($AI1164)+01_指標庫!$H$18*ISNUMBER($AJ1164)+01_指標庫!$H$19*ISNUMBER($AK1164)+01_指標庫!$H$20*ISNUMBER($BB1164)+01_指標庫!$H$21*ISNUMBER($BC1164)</f>
        <v>51</v>
      </c>
      <c r="AX1164" s="59" t="n">
        <f aca="false">IF(AW1164=0,50,ROUND((01_指標庫!$H$4*IF(ISNUMBER($F1164),L1164,0)+01_指標庫!$H$5*IF(ISNUMBER($AA1164),AL1164,0)+01_指標庫!$H$6*IF(ISNUMBER($G1164),M1164,0)+01_指標庫!$H$7*IF(ISNUMBER($H1164),N1164,0)+01_指標庫!$H$8*IF(ISNUMBER($AF1164),AQ1164,0)+01_指標庫!$H$9*IF(ISNUMBER($AG1164),AR1164,0)+01_指標庫!$H$10*IF(ISNUMBER($AB1164),AM1164,0)+01_指標庫!$H$11*IF(ISNUMBER($AC1164),AN1164,0)+01_指標庫!$H$12*IF(ISNUMBER($AD1164),AO1164,0)+01_指標庫!$H$13*IF(ISNUMBER($AE1164),AP1164,0)+01_指標庫!$H$14*IF(ISNUMBER($I1164),O1164,0)+01_指標庫!$H$15*IF(ISNUMBER($AH1164),AS1164,0)+01_指標庫!$H$16*IF(ISNUMBER($K1164),P1164,0)+01_指標庫!$H$17*IF(ISNUMBER($AI1164),AT1164,0)+01_指標庫!$H$18*IF(ISNUMBER($AJ1164),AU1164,0)+01_指標庫!$H$19*IF(ISNUMBER($AK1164),AV1164,0)+01_指標庫!$H$20*IF(ISNUMBER($BB1164),BB1164,0)+01_指標庫!$H$21*IF(ISNUMBER($BC1164),BC1164,0))/AW1164,1))</f>
        <v>88.2</v>
      </c>
      <c r="AY1164" s="60"/>
      <c r="AZ1164" s="60"/>
      <c r="BA1164" s="58" t="n">
        <f aca="false">AVERAGE($E1160:$E1164)/AVERAGE($E1155:$E1164)-1</f>
        <v>0.00689128840571018</v>
      </c>
      <c r="BB1164" s="59" t="n">
        <f aca="false">IF(ISNUMBER($BA1164),IF(OR($S1164&lt;=-0.03,$BA1164&lt;-0.003),0,IF(OR($S1164&lt;=-0.02,$BA1164&lt;0.01),50,100)),"")</f>
        <v>50</v>
      </c>
      <c r="BC1164" s="0" t="str">
        <f aca="false">IF(OR(COUNT($AZ1164)=0,COUNT($AZ1163)=0),"",IF(OR($AY1164/$AZ1163-1&lt;=-0.03,$AZ1164/$AZ1163-1&lt;=-0.045,IF(COUNT($AZ1155:$AZ1164)=10,AVERAGE($AZ1160:$AZ1164)/AVERAGE($AZ1155:$AZ1164)-1&lt;-0.01,FALSE())),0,IF(OR($AZ1164/$AZ1163-1&lt;=-0.02,IF(COUNT($AZ1155:$AZ1164)=10,AVERAGE($AZ1160:$AZ1164)/AVERAGE($AZ1155:$AZ1164)-1&lt;0.005,FALSE())),50,100)))</f>
        <v/>
      </c>
    </row>
    <row r="1165" customFormat="false" ht="15" hidden="false" customHeight="true" outlineLevel="0" collapsed="false">
      <c r="A1165" s="47" t="n">
        <v>1161</v>
      </c>
      <c r="B1165" s="48" t="n">
        <v>44244</v>
      </c>
      <c r="C1165" s="47" t="n">
        <v>2021</v>
      </c>
      <c r="D1165" s="49" t="s">
        <v>238</v>
      </c>
      <c r="E1165" s="50" t="n">
        <v>13699.71</v>
      </c>
      <c r="F1165" s="51" t="n">
        <v>0.197904</v>
      </c>
      <c r="G1165" s="51" t="n">
        <v>-0.007821</v>
      </c>
      <c r="H1165" s="52" t="n">
        <v>0.898</v>
      </c>
      <c r="I1165" s="53" t="n">
        <v>344</v>
      </c>
      <c r="J1165" s="47" t="s">
        <v>235</v>
      </c>
      <c r="K1165" s="54" t="n">
        <v>21.5</v>
      </c>
      <c r="L1165" s="55" t="n">
        <f aca="false">IF(COUNT(F1165)=0,50,IF(F1165&gt;=0,100,IF(F1165&gt;=-0.02,50,0)))</f>
        <v>100</v>
      </c>
      <c r="M1165" s="55" t="n">
        <f aca="false">IF(COUNT(G1165)=0,50,IF(G1165&gt;-0.06,100,IF(G1165&gt;-0.15,50,0)))</f>
        <v>100</v>
      </c>
      <c r="N1165" s="55" t="n">
        <f aca="false">IF(COUNT(H1165)=0,50,IF(H1165&gt;=0.6,100,IF(H1165&gt;=0.4,50,0)))</f>
        <v>100</v>
      </c>
      <c r="O1165" s="55" t="n">
        <f aca="false">IF(COUNT(I1165)=0,50,IF(J1165="proxy_vix",50,IF(I1165&lt;350,100,IF(I1165&lt;=450,50,0))))</f>
        <v>100</v>
      </c>
      <c r="P1165" s="55" t="n">
        <f aca="false">IF(COUNT(K1165)=0,50,IF(K1165&lt;20,100,IF(K1165&lt;=25,50,0)))</f>
        <v>50</v>
      </c>
      <c r="Q1165" s="54"/>
      <c r="R1165" s="47"/>
      <c r="S1165" s="51" t="n">
        <f aca="false">$E1165/$E1164-1</f>
        <v>-0.00537688664759184</v>
      </c>
      <c r="T1165" s="56" t="n">
        <f aca="false">$K1165/$K1164-1</f>
        <v>0.00186393289841558</v>
      </c>
      <c r="V1165" s="57"/>
      <c r="W1165" s="57"/>
      <c r="Y1165" s="1" t="str">
        <f aca="false">IF(AX1165&gt;=70,"EASY",IF(AX1165&gt;40,"UNCERTAIN","HARD"))</f>
        <v>EASY</v>
      </c>
      <c r="AA1165" s="58" t="n">
        <f aca="false">IF($A1165&lt;200,"",AVERAGE($E1116:$E1165)/AVERAGE($E966:$E1165)-1)</f>
        <v>0.139424059699343</v>
      </c>
      <c r="AB1165" s="59" t="n">
        <f aca="false">LOOKUP($B1165,07_L1政策步階!$A$4:$A$14,07_L1政策步階!$C$4:$C$14)</f>
        <v>1</v>
      </c>
      <c r="AC1165" s="57"/>
      <c r="AD1165" s="57"/>
      <c r="AE1165" s="57"/>
      <c r="AF1165" s="57"/>
      <c r="AG1165" s="57"/>
      <c r="AH1165" s="57"/>
      <c r="AI1165" s="57"/>
      <c r="AJ1165" s="57"/>
      <c r="AK1165" s="57"/>
      <c r="AL1165" s="59" t="n">
        <f aca="false">IF(ISNUMBER($AA1165),IF($AA1165&gt;=0.005,100,IF($AA1165&gt;=-0.015,50,0)),"")</f>
        <v>100</v>
      </c>
      <c r="AM1165" s="59" t="n">
        <f aca="false">IF(ISNUMBER($AB1165),IF($AB1165=1,100,IF($AB1165=0,50,0)),"")</f>
        <v>100</v>
      </c>
      <c r="AN1165" s="0" t="str">
        <f aca="false">IF(ISNUMBER($AC1165),IF($AC1165&gt;=0.001,100,IF($AC1165&gt;=-0.003,50,0)),"")</f>
        <v/>
      </c>
      <c r="AO1165" s="0" t="str">
        <f aca="false">IF(ISNUMBER($AD1165),IF($AD1165&gt;=0.04,100,IF($AD1165&gt;=0,50,0)),"")</f>
        <v/>
      </c>
      <c r="AP1165" s="0" t="str">
        <f aca="false">IF(ISNUMBER($AE1165),IF($AE1165&gt;=25,100,IF($AE1165&gt;=-75,50,0)),"")</f>
        <v/>
      </c>
      <c r="AQ1165" s="0" t="str">
        <f aca="false">IF(ISNUMBER($AF1165),IF($AF1165&gt;0,100,IF($AF1165&gt;=-50,50,0)),"")</f>
        <v/>
      </c>
      <c r="AR1165" s="0" t="str">
        <f aca="false">IF(ISNUMBER($AG1165),IF($AG1165=1,100,IF($AG1165=0,50,0)),"")</f>
        <v/>
      </c>
      <c r="AS1165" s="0" t="str">
        <f aca="false">IF(ISNUMBER($AH1165),IF($AH1165&lt;0,100,IF($AH1165&lt;=20,50,0)),"")</f>
        <v/>
      </c>
      <c r="AT1165" s="0" t="str">
        <f aca="false">IF(ISNUMBER($AI1165),IF($AI1165&lt;0.95,100,IF($AI1165&lt;=1,50,0)),"")</f>
        <v/>
      </c>
      <c r="AU1165" s="0" t="str">
        <f aca="false">IF(ISNUMBER($AJ1165),IF($AJ1165&lt;30,0,IF($AJ1165&lt;40,50,IF($AJ1165&lt;=90,100,50))),"")</f>
        <v/>
      </c>
      <c r="AV1165" s="0" t="str">
        <f aca="false">IF(ISNUMBER($AK1165),IF($AK1165&gt;-0.2,100,IF($AK1165&gt;=-0.4,50,0)),"")</f>
        <v/>
      </c>
      <c r="AW1165" s="59" t="n">
        <f aca="false">01_指標庫!$H$4*ISNUMBER($F1165)+01_指標庫!$H$5*ISNUMBER($AA1165)+01_指標庫!$H$6*ISNUMBER($G1165)+01_指標庫!$H$7*ISNUMBER($H1165)+01_指標庫!$H$8*ISNUMBER($AF1165)+01_指標庫!$H$9*ISNUMBER($AG1165)+01_指標庫!$H$10*ISNUMBER($AB1165)+01_指標庫!$H$11*ISNUMBER($AC1165)+01_指標庫!$H$12*ISNUMBER($AD1165)+01_指標庫!$H$13*ISNUMBER($AE1165)+01_指標庫!$H$14*ISNUMBER($I1165)+01_指標庫!$H$15*ISNUMBER($AH1165)+01_指標庫!$H$16*ISNUMBER($K1165)+01_指標庫!$H$17*ISNUMBER($AI1165)+01_指標庫!$H$18*ISNUMBER($AJ1165)+01_指標庫!$H$19*ISNUMBER($AK1165)+01_指標庫!$H$20*ISNUMBER($BB1165)+01_指標庫!$H$21*ISNUMBER($BC1165)</f>
        <v>51</v>
      </c>
      <c r="AX1165" s="59" t="n">
        <f aca="false">IF(AW1165=0,50,ROUND((01_指標庫!$H$4*IF(ISNUMBER($F1165),L1165,0)+01_指標庫!$H$5*IF(ISNUMBER($AA1165),AL1165,0)+01_指標庫!$H$6*IF(ISNUMBER($G1165),M1165,0)+01_指標庫!$H$7*IF(ISNUMBER($H1165),N1165,0)+01_指標庫!$H$8*IF(ISNUMBER($AF1165),AQ1165,0)+01_指標庫!$H$9*IF(ISNUMBER($AG1165),AR1165,0)+01_指標庫!$H$10*IF(ISNUMBER($AB1165),AM1165,0)+01_指標庫!$H$11*IF(ISNUMBER($AC1165),AN1165,0)+01_指標庫!$H$12*IF(ISNUMBER($AD1165),AO1165,0)+01_指標庫!$H$13*IF(ISNUMBER($AE1165),AP1165,0)+01_指標庫!$H$14*IF(ISNUMBER($I1165),O1165,0)+01_指標庫!$H$15*IF(ISNUMBER($AH1165),AS1165,0)+01_指標庫!$H$16*IF(ISNUMBER($K1165),P1165,0)+01_指標庫!$H$17*IF(ISNUMBER($AI1165),AT1165,0)+01_指標庫!$H$18*IF(ISNUMBER($AJ1165),AU1165,0)+01_指標庫!$H$19*IF(ISNUMBER($AK1165),AV1165,0)+01_指標庫!$H$20*IF(ISNUMBER($BB1165),BB1165,0)+01_指標庫!$H$21*IF(ISNUMBER($BC1165),BC1165,0))/AW1165,1))</f>
        <v>88.2</v>
      </c>
      <c r="AY1165" s="60"/>
      <c r="AZ1165" s="60"/>
      <c r="BA1165" s="58" t="n">
        <f aca="false">AVERAGE($E1161:$E1165)/AVERAGE($E1156:$E1165)-1</f>
        <v>0.00528092055547913</v>
      </c>
      <c r="BB1165" s="59" t="n">
        <f aca="false">IF(ISNUMBER($BA1165),IF(OR($S1165&lt;=-0.03,$BA1165&lt;-0.003),0,IF(OR($S1165&lt;=-0.02,$BA1165&lt;0.01),50,100)),"")</f>
        <v>50</v>
      </c>
      <c r="BC1165" s="0" t="str">
        <f aca="false">IF(OR(COUNT($AZ1165)=0,COUNT($AZ1164)=0),"",IF(OR($AY1165/$AZ1164-1&lt;=-0.03,$AZ1165/$AZ1164-1&lt;=-0.045,IF(COUNT($AZ1156:$AZ1165)=10,AVERAGE($AZ1161:$AZ1165)/AVERAGE($AZ1156:$AZ1165)-1&lt;-0.01,FALSE())),0,IF(OR($AZ1165/$AZ1164-1&lt;=-0.02,IF(COUNT($AZ1156:$AZ1165)=10,AVERAGE($AZ1161:$AZ1165)/AVERAGE($AZ1156:$AZ1165)-1&lt;0.005,FALSE())),50,100)))</f>
        <v/>
      </c>
    </row>
    <row r="1166" customFormat="false" ht="15" hidden="false" customHeight="true" outlineLevel="0" collapsed="false">
      <c r="A1166" s="47" t="n">
        <v>1162</v>
      </c>
      <c r="B1166" s="48" t="n">
        <v>44245</v>
      </c>
      <c r="C1166" s="47" t="n">
        <v>2021</v>
      </c>
      <c r="D1166" s="49" t="s">
        <v>239</v>
      </c>
      <c r="E1166" s="50" t="n">
        <v>13637.51</v>
      </c>
      <c r="F1166" s="51" t="n">
        <v>0.189966</v>
      </c>
      <c r="G1166" s="51" t="n">
        <v>-0.012326</v>
      </c>
      <c r="H1166" s="52" t="n">
        <v>0.898</v>
      </c>
      <c r="I1166" s="53" t="n">
        <v>346</v>
      </c>
      <c r="J1166" s="47" t="s">
        <v>235</v>
      </c>
      <c r="K1166" s="54" t="n">
        <v>22.49</v>
      </c>
      <c r="L1166" s="55" t="n">
        <f aca="false">IF(COUNT(F1166)=0,50,IF(F1166&gt;=0,100,IF(F1166&gt;=-0.02,50,0)))</f>
        <v>100</v>
      </c>
      <c r="M1166" s="55" t="n">
        <f aca="false">IF(COUNT(G1166)=0,50,IF(G1166&gt;-0.06,100,IF(G1166&gt;-0.15,50,0)))</f>
        <v>100</v>
      </c>
      <c r="N1166" s="55" t="n">
        <f aca="false">IF(COUNT(H1166)=0,50,IF(H1166&gt;=0.6,100,IF(H1166&gt;=0.4,50,0)))</f>
        <v>100</v>
      </c>
      <c r="O1166" s="55" t="n">
        <f aca="false">IF(COUNT(I1166)=0,50,IF(J1166="proxy_vix",50,IF(I1166&lt;350,100,IF(I1166&lt;=450,50,0))))</f>
        <v>100</v>
      </c>
      <c r="P1166" s="55" t="n">
        <f aca="false">IF(COUNT(K1166)=0,50,IF(K1166&lt;20,100,IF(K1166&lt;=25,50,0)))</f>
        <v>50</v>
      </c>
      <c r="Q1166" s="54"/>
      <c r="R1166" s="47"/>
      <c r="S1166" s="51" t="n">
        <f aca="false">$E1166/$E1165-1</f>
        <v>-0.00454024209271575</v>
      </c>
      <c r="T1166" s="56" t="n">
        <f aca="false">$K1166/$K1165-1</f>
        <v>0.046046511627907</v>
      </c>
      <c r="V1166" s="57"/>
      <c r="W1166" s="57"/>
      <c r="Y1166" s="1" t="str">
        <f aca="false">IF(AX1166&gt;=70,"EASY",IF(AX1166&gt;40,"UNCERTAIN","HARD"))</f>
        <v>EASY</v>
      </c>
      <c r="AA1166" s="58" t="n">
        <f aca="false">IF($A1166&lt;200,"",AVERAGE($E1117:$E1166)/AVERAGE($E967:$E1166)-1)</f>
        <v>0.138971637473315</v>
      </c>
      <c r="AB1166" s="59" t="n">
        <f aca="false">LOOKUP($B1166,07_L1政策步階!$A$4:$A$14,07_L1政策步階!$C$4:$C$14)</f>
        <v>1</v>
      </c>
      <c r="AC1166" s="57"/>
      <c r="AD1166" s="57"/>
      <c r="AE1166" s="57"/>
      <c r="AF1166" s="57"/>
      <c r="AG1166" s="57"/>
      <c r="AH1166" s="57"/>
      <c r="AI1166" s="57"/>
      <c r="AJ1166" s="57"/>
      <c r="AK1166" s="57"/>
      <c r="AL1166" s="59" t="n">
        <f aca="false">IF(ISNUMBER($AA1166),IF($AA1166&gt;=0.005,100,IF($AA1166&gt;=-0.015,50,0)),"")</f>
        <v>100</v>
      </c>
      <c r="AM1166" s="59" t="n">
        <f aca="false">IF(ISNUMBER($AB1166),IF($AB1166=1,100,IF($AB1166=0,50,0)),"")</f>
        <v>100</v>
      </c>
      <c r="AN1166" s="0" t="str">
        <f aca="false">IF(ISNUMBER($AC1166),IF($AC1166&gt;=0.001,100,IF($AC1166&gt;=-0.003,50,0)),"")</f>
        <v/>
      </c>
      <c r="AO1166" s="0" t="str">
        <f aca="false">IF(ISNUMBER($AD1166),IF($AD1166&gt;=0.04,100,IF($AD1166&gt;=0,50,0)),"")</f>
        <v/>
      </c>
      <c r="AP1166" s="0" t="str">
        <f aca="false">IF(ISNUMBER($AE1166),IF($AE1166&gt;=25,100,IF($AE1166&gt;=-75,50,0)),"")</f>
        <v/>
      </c>
      <c r="AQ1166" s="0" t="str">
        <f aca="false">IF(ISNUMBER($AF1166),IF($AF1166&gt;0,100,IF($AF1166&gt;=-50,50,0)),"")</f>
        <v/>
      </c>
      <c r="AR1166" s="0" t="str">
        <f aca="false">IF(ISNUMBER($AG1166),IF($AG1166=1,100,IF($AG1166=0,50,0)),"")</f>
        <v/>
      </c>
      <c r="AS1166" s="0" t="str">
        <f aca="false">IF(ISNUMBER($AH1166),IF($AH1166&lt;0,100,IF($AH1166&lt;=20,50,0)),"")</f>
        <v/>
      </c>
      <c r="AT1166" s="0" t="str">
        <f aca="false">IF(ISNUMBER($AI1166),IF($AI1166&lt;0.95,100,IF($AI1166&lt;=1,50,0)),"")</f>
        <v/>
      </c>
      <c r="AU1166" s="0" t="str">
        <f aca="false">IF(ISNUMBER($AJ1166),IF($AJ1166&lt;30,0,IF($AJ1166&lt;40,50,IF($AJ1166&lt;=90,100,50))),"")</f>
        <v/>
      </c>
      <c r="AV1166" s="0" t="str">
        <f aca="false">IF(ISNUMBER($AK1166),IF($AK1166&gt;-0.2,100,IF($AK1166&gt;=-0.4,50,0)),"")</f>
        <v/>
      </c>
      <c r="AW1166" s="59" t="n">
        <f aca="false">01_指標庫!$H$4*ISNUMBER($F1166)+01_指標庫!$H$5*ISNUMBER($AA1166)+01_指標庫!$H$6*ISNUMBER($G1166)+01_指標庫!$H$7*ISNUMBER($H1166)+01_指標庫!$H$8*ISNUMBER($AF1166)+01_指標庫!$H$9*ISNUMBER($AG1166)+01_指標庫!$H$10*ISNUMBER($AB1166)+01_指標庫!$H$11*ISNUMBER($AC1166)+01_指標庫!$H$12*ISNUMBER($AD1166)+01_指標庫!$H$13*ISNUMBER($AE1166)+01_指標庫!$H$14*ISNUMBER($I1166)+01_指標庫!$H$15*ISNUMBER($AH1166)+01_指標庫!$H$16*ISNUMBER($K1166)+01_指標庫!$H$17*ISNUMBER($AI1166)+01_指標庫!$H$18*ISNUMBER($AJ1166)+01_指標庫!$H$19*ISNUMBER($AK1166)+01_指標庫!$H$20*ISNUMBER($BB1166)+01_指標庫!$H$21*ISNUMBER($BC1166)</f>
        <v>51</v>
      </c>
      <c r="AX1166" s="59" t="n">
        <f aca="false">IF(AW1166=0,50,ROUND((01_指標庫!$H$4*IF(ISNUMBER($F1166),L1166,0)+01_指標庫!$H$5*IF(ISNUMBER($AA1166),AL1166,0)+01_指標庫!$H$6*IF(ISNUMBER($G1166),M1166,0)+01_指標庫!$H$7*IF(ISNUMBER($H1166),N1166,0)+01_指標庫!$H$8*IF(ISNUMBER($AF1166),AQ1166,0)+01_指標庫!$H$9*IF(ISNUMBER($AG1166),AR1166,0)+01_指標庫!$H$10*IF(ISNUMBER($AB1166),AM1166,0)+01_指標庫!$H$11*IF(ISNUMBER($AC1166),AN1166,0)+01_指標庫!$H$12*IF(ISNUMBER($AD1166),AO1166,0)+01_指標庫!$H$13*IF(ISNUMBER($AE1166),AP1166,0)+01_指標庫!$H$14*IF(ISNUMBER($I1166),O1166,0)+01_指標庫!$H$15*IF(ISNUMBER($AH1166),AS1166,0)+01_指標庫!$H$16*IF(ISNUMBER($K1166),P1166,0)+01_指標庫!$H$17*IF(ISNUMBER($AI1166),AT1166,0)+01_指標庫!$H$18*IF(ISNUMBER($AJ1166),AU1166,0)+01_指標庫!$H$19*IF(ISNUMBER($AK1166),AV1166,0)+01_指標庫!$H$20*IF(ISNUMBER($BB1166),BB1166,0)+01_指標庫!$H$21*IF(ISNUMBER($BC1166),BC1166,0))/AW1166,1))</f>
        <v>88.2</v>
      </c>
      <c r="AY1166" s="60"/>
      <c r="AZ1166" s="60"/>
      <c r="BA1166" s="58" t="n">
        <f aca="false">AVERAGE($E1162:$E1166)/AVERAGE($E1157:$E1166)-1</f>
        <v>0.00329413717821292</v>
      </c>
      <c r="BB1166" s="59" t="n">
        <f aca="false">IF(ISNUMBER($BA1166),IF(OR($S1166&lt;=-0.03,$BA1166&lt;-0.003),0,IF(OR($S1166&lt;=-0.02,$BA1166&lt;0.01),50,100)),"")</f>
        <v>50</v>
      </c>
      <c r="BC1166" s="0" t="str">
        <f aca="false">IF(OR(COUNT($AZ1166)=0,COUNT($AZ1165)=0),"",IF(OR($AY1166/$AZ1165-1&lt;=-0.03,$AZ1166/$AZ1165-1&lt;=-0.045,IF(COUNT($AZ1157:$AZ1166)=10,AVERAGE($AZ1162:$AZ1166)/AVERAGE($AZ1157:$AZ1166)-1&lt;-0.01,FALSE())),0,IF(OR($AZ1166/$AZ1165-1&lt;=-0.02,IF(COUNT($AZ1157:$AZ1166)=10,AVERAGE($AZ1162:$AZ1166)/AVERAGE($AZ1157:$AZ1166)-1&lt;0.005,FALSE())),50,100)))</f>
        <v/>
      </c>
    </row>
    <row r="1167" customFormat="false" ht="15" hidden="false" customHeight="true" outlineLevel="0" collapsed="false">
      <c r="A1167" s="47" t="n">
        <v>1163</v>
      </c>
      <c r="B1167" s="48" t="n">
        <v>44246</v>
      </c>
      <c r="C1167" s="47" t="n">
        <v>2021</v>
      </c>
      <c r="D1167" s="49" t="s">
        <v>234</v>
      </c>
      <c r="E1167" s="50" t="n">
        <v>13580.78</v>
      </c>
      <c r="F1167" s="51" t="n">
        <v>0.182617</v>
      </c>
      <c r="G1167" s="51" t="n">
        <v>-0.016434</v>
      </c>
      <c r="H1167" s="52" t="n">
        <v>0.898</v>
      </c>
      <c r="I1167" s="53" t="n">
        <v>341</v>
      </c>
      <c r="J1167" s="47" t="s">
        <v>235</v>
      </c>
      <c r="K1167" s="54" t="n">
        <v>22.05</v>
      </c>
      <c r="L1167" s="55" t="n">
        <f aca="false">IF(COUNT(F1167)=0,50,IF(F1167&gt;=0,100,IF(F1167&gt;=-0.02,50,0)))</f>
        <v>100</v>
      </c>
      <c r="M1167" s="55" t="n">
        <f aca="false">IF(COUNT(G1167)=0,50,IF(G1167&gt;-0.06,100,IF(G1167&gt;-0.15,50,0)))</f>
        <v>100</v>
      </c>
      <c r="N1167" s="55" t="n">
        <f aca="false">IF(COUNT(H1167)=0,50,IF(H1167&gt;=0.6,100,IF(H1167&gt;=0.4,50,0)))</f>
        <v>100</v>
      </c>
      <c r="O1167" s="55" t="n">
        <f aca="false">IF(COUNT(I1167)=0,50,IF(J1167="proxy_vix",50,IF(I1167&lt;350,100,IF(I1167&lt;=450,50,0))))</f>
        <v>100</v>
      </c>
      <c r="P1167" s="55" t="n">
        <f aca="false">IF(COUNT(K1167)=0,50,IF(K1167&lt;20,100,IF(K1167&lt;=25,50,0)))</f>
        <v>50</v>
      </c>
      <c r="Q1167" s="54"/>
      <c r="R1167" s="47"/>
      <c r="S1167" s="51" t="n">
        <f aca="false">$E1167/$E1166-1</f>
        <v>-0.00415985029525179</v>
      </c>
      <c r="T1167" s="56" t="n">
        <f aca="false">$K1167/$K1166-1</f>
        <v>-0.0195642507781235</v>
      </c>
      <c r="V1167" s="57"/>
      <c r="W1167" s="57"/>
      <c r="Y1167" s="1" t="str">
        <f aca="false">IF(AX1167&gt;=70,"EASY",IF(AX1167&gt;40,"UNCERTAIN","HARD"))</f>
        <v>EASY</v>
      </c>
      <c r="AA1167" s="58" t="n">
        <f aca="false">IF($A1167&lt;200,"",AVERAGE($E1118:$E1167)/AVERAGE($E968:$E1167)-1)</f>
        <v>0.138379857781334</v>
      </c>
      <c r="AB1167" s="59" t="n">
        <f aca="false">LOOKUP($B1167,07_L1政策步階!$A$4:$A$14,07_L1政策步階!$C$4:$C$14)</f>
        <v>1</v>
      </c>
      <c r="AC1167" s="57"/>
      <c r="AD1167" s="57"/>
      <c r="AE1167" s="57"/>
      <c r="AF1167" s="57"/>
      <c r="AG1167" s="57"/>
      <c r="AH1167" s="57"/>
      <c r="AI1167" s="57"/>
      <c r="AJ1167" s="57"/>
      <c r="AK1167" s="57"/>
      <c r="AL1167" s="59" t="n">
        <f aca="false">IF(ISNUMBER($AA1167),IF($AA1167&gt;=0.005,100,IF($AA1167&gt;=-0.015,50,0)),"")</f>
        <v>100</v>
      </c>
      <c r="AM1167" s="59" t="n">
        <f aca="false">IF(ISNUMBER($AB1167),IF($AB1167=1,100,IF($AB1167=0,50,0)),"")</f>
        <v>100</v>
      </c>
      <c r="AN1167" s="0" t="str">
        <f aca="false">IF(ISNUMBER($AC1167),IF($AC1167&gt;=0.001,100,IF($AC1167&gt;=-0.003,50,0)),"")</f>
        <v/>
      </c>
      <c r="AO1167" s="0" t="str">
        <f aca="false">IF(ISNUMBER($AD1167),IF($AD1167&gt;=0.04,100,IF($AD1167&gt;=0,50,0)),"")</f>
        <v/>
      </c>
      <c r="AP1167" s="0" t="str">
        <f aca="false">IF(ISNUMBER($AE1167),IF($AE1167&gt;=25,100,IF($AE1167&gt;=-75,50,0)),"")</f>
        <v/>
      </c>
      <c r="AQ1167" s="0" t="str">
        <f aca="false">IF(ISNUMBER($AF1167),IF($AF1167&gt;0,100,IF($AF1167&gt;=-50,50,0)),"")</f>
        <v/>
      </c>
      <c r="AR1167" s="0" t="str">
        <f aca="false">IF(ISNUMBER($AG1167),IF($AG1167=1,100,IF($AG1167=0,50,0)),"")</f>
        <v/>
      </c>
      <c r="AS1167" s="0" t="str">
        <f aca="false">IF(ISNUMBER($AH1167),IF($AH1167&lt;0,100,IF($AH1167&lt;=20,50,0)),"")</f>
        <v/>
      </c>
      <c r="AT1167" s="0" t="str">
        <f aca="false">IF(ISNUMBER($AI1167),IF($AI1167&lt;0.95,100,IF($AI1167&lt;=1,50,0)),"")</f>
        <v/>
      </c>
      <c r="AU1167" s="0" t="str">
        <f aca="false">IF(ISNUMBER($AJ1167),IF($AJ1167&lt;30,0,IF($AJ1167&lt;40,50,IF($AJ1167&lt;=90,100,50))),"")</f>
        <v/>
      </c>
      <c r="AV1167" s="0" t="str">
        <f aca="false">IF(ISNUMBER($AK1167),IF($AK1167&gt;-0.2,100,IF($AK1167&gt;=-0.4,50,0)),"")</f>
        <v/>
      </c>
      <c r="AW1167" s="59" t="n">
        <f aca="false">01_指標庫!$H$4*ISNUMBER($F1167)+01_指標庫!$H$5*ISNUMBER($AA1167)+01_指標庫!$H$6*ISNUMBER($G1167)+01_指標庫!$H$7*ISNUMBER($H1167)+01_指標庫!$H$8*ISNUMBER($AF1167)+01_指標庫!$H$9*ISNUMBER($AG1167)+01_指標庫!$H$10*ISNUMBER($AB1167)+01_指標庫!$H$11*ISNUMBER($AC1167)+01_指標庫!$H$12*ISNUMBER($AD1167)+01_指標庫!$H$13*ISNUMBER($AE1167)+01_指標庫!$H$14*ISNUMBER($I1167)+01_指標庫!$H$15*ISNUMBER($AH1167)+01_指標庫!$H$16*ISNUMBER($K1167)+01_指標庫!$H$17*ISNUMBER($AI1167)+01_指標庫!$H$18*ISNUMBER($AJ1167)+01_指標庫!$H$19*ISNUMBER($AK1167)+01_指標庫!$H$20*ISNUMBER($BB1167)+01_指標庫!$H$21*ISNUMBER($BC1167)</f>
        <v>51</v>
      </c>
      <c r="AX1167" s="59" t="n">
        <f aca="false">IF(AW1167=0,50,ROUND((01_指標庫!$H$4*IF(ISNUMBER($F1167),L1167,0)+01_指標庫!$H$5*IF(ISNUMBER($AA1167),AL1167,0)+01_指標庫!$H$6*IF(ISNUMBER($G1167),M1167,0)+01_指標庫!$H$7*IF(ISNUMBER($H1167),N1167,0)+01_指標庫!$H$8*IF(ISNUMBER($AF1167),AQ1167,0)+01_指標庫!$H$9*IF(ISNUMBER($AG1167),AR1167,0)+01_指標庫!$H$10*IF(ISNUMBER($AB1167),AM1167,0)+01_指標庫!$H$11*IF(ISNUMBER($AC1167),AN1167,0)+01_指標庫!$H$12*IF(ISNUMBER($AD1167),AO1167,0)+01_指標庫!$H$13*IF(ISNUMBER($AE1167),AP1167,0)+01_指標庫!$H$14*IF(ISNUMBER($I1167),O1167,0)+01_指標庫!$H$15*IF(ISNUMBER($AH1167),AS1167,0)+01_指標庫!$H$16*IF(ISNUMBER($K1167),P1167,0)+01_指標庫!$H$17*IF(ISNUMBER($AI1167),AT1167,0)+01_指標庫!$H$18*IF(ISNUMBER($AJ1167),AU1167,0)+01_指標庫!$H$19*IF(ISNUMBER($AK1167),AV1167,0)+01_指標庫!$H$20*IF(ISNUMBER($BB1167),BB1167,0)+01_指標庫!$H$21*IF(ISNUMBER($BC1167),BC1167,0))/AW1167,1))</f>
        <v>88.2</v>
      </c>
      <c r="AY1167" s="60"/>
      <c r="AZ1167" s="60"/>
      <c r="BA1167" s="58" t="n">
        <f aca="false">AVERAGE($E1163:$E1167)/AVERAGE($E1158:$E1167)-1</f>
        <v>0.000904400835359809</v>
      </c>
      <c r="BB1167" s="59" t="n">
        <f aca="false">IF(ISNUMBER($BA1167),IF(OR($S1167&lt;=-0.03,$BA1167&lt;-0.003),0,IF(OR($S1167&lt;=-0.02,$BA1167&lt;0.01),50,100)),"")</f>
        <v>50</v>
      </c>
      <c r="BC1167" s="0" t="str">
        <f aca="false">IF(OR(COUNT($AZ1167)=0,COUNT($AZ1166)=0),"",IF(OR($AY1167/$AZ1166-1&lt;=-0.03,$AZ1167/$AZ1166-1&lt;=-0.045,IF(COUNT($AZ1158:$AZ1167)=10,AVERAGE($AZ1163:$AZ1167)/AVERAGE($AZ1158:$AZ1167)-1&lt;-0.01,FALSE())),0,IF(OR($AZ1167/$AZ1166-1&lt;=-0.02,IF(COUNT($AZ1158:$AZ1167)=10,AVERAGE($AZ1163:$AZ1167)/AVERAGE($AZ1158:$AZ1167)-1&lt;0.005,FALSE())),50,100)))</f>
        <v/>
      </c>
    </row>
    <row r="1168" customFormat="false" ht="15" hidden="false" customHeight="true" outlineLevel="0" collapsed="false">
      <c r="A1168" s="47" t="n">
        <v>1164</v>
      </c>
      <c r="B1168" s="48" t="n">
        <v>44249</v>
      </c>
      <c r="C1168" s="47" t="n">
        <v>2021</v>
      </c>
      <c r="D1168" s="49" t="s">
        <v>236</v>
      </c>
      <c r="E1168" s="50" t="n">
        <v>13223.74</v>
      </c>
      <c r="F1168" s="51" t="n">
        <v>0.149404</v>
      </c>
      <c r="G1168" s="51" t="n">
        <v>-0.042292</v>
      </c>
      <c r="H1168" s="52" t="n">
        <v>0.898</v>
      </c>
      <c r="I1168" s="53" t="n">
        <v>344</v>
      </c>
      <c r="J1168" s="47" t="s">
        <v>235</v>
      </c>
      <c r="K1168" s="54" t="n">
        <v>23.45</v>
      </c>
      <c r="L1168" s="55" t="n">
        <f aca="false">IF(COUNT(F1168)=0,50,IF(F1168&gt;=0,100,IF(F1168&gt;=-0.02,50,0)))</f>
        <v>100</v>
      </c>
      <c r="M1168" s="55" t="n">
        <f aca="false">IF(COUNT(G1168)=0,50,IF(G1168&gt;-0.06,100,IF(G1168&gt;-0.15,50,0)))</f>
        <v>100</v>
      </c>
      <c r="N1168" s="55" t="n">
        <f aca="false">IF(COUNT(H1168)=0,50,IF(H1168&gt;=0.6,100,IF(H1168&gt;=0.4,50,0)))</f>
        <v>100</v>
      </c>
      <c r="O1168" s="55" t="n">
        <f aca="false">IF(COUNT(I1168)=0,50,IF(J1168="proxy_vix",50,IF(I1168&lt;350,100,IF(I1168&lt;=450,50,0))))</f>
        <v>100</v>
      </c>
      <c r="P1168" s="55" t="n">
        <f aca="false">IF(COUNT(K1168)=0,50,IF(K1168&lt;20,100,IF(K1168&lt;=25,50,0)))</f>
        <v>50</v>
      </c>
      <c r="Q1168" s="54"/>
      <c r="R1168" s="47"/>
      <c r="S1168" s="51" t="n">
        <f aca="false">$E1168/$E1167-1</f>
        <v>-0.0262900952669877</v>
      </c>
      <c r="T1168" s="56" t="n">
        <f aca="false">$K1168/$K1167-1</f>
        <v>0.0634920634920635</v>
      </c>
      <c r="V1168" s="57"/>
      <c r="W1168" s="57"/>
      <c r="Y1168" s="1" t="str">
        <f aca="false">IF(AX1168&gt;=70,"EASY",IF(AX1168&gt;40,"UNCERTAIN","HARD"))</f>
        <v>EASY</v>
      </c>
      <c r="AA1168" s="58" t="n">
        <f aca="false">IF($A1168&lt;200,"",AVERAGE($E1119:$E1168)/AVERAGE($E969:$E1168)-1)</f>
        <v>0.137304931615525</v>
      </c>
      <c r="AB1168" s="59" t="n">
        <f aca="false">LOOKUP($B1168,07_L1政策步階!$A$4:$A$14,07_L1政策步階!$C$4:$C$14)</f>
        <v>1</v>
      </c>
      <c r="AC1168" s="57"/>
      <c r="AD1168" s="57"/>
      <c r="AE1168" s="57"/>
      <c r="AF1168" s="57"/>
      <c r="AG1168" s="57"/>
      <c r="AH1168" s="57"/>
      <c r="AI1168" s="57"/>
      <c r="AJ1168" s="57"/>
      <c r="AK1168" s="57"/>
      <c r="AL1168" s="59" t="n">
        <f aca="false">IF(ISNUMBER($AA1168),IF($AA1168&gt;=0.005,100,IF($AA1168&gt;=-0.015,50,0)),"")</f>
        <v>100</v>
      </c>
      <c r="AM1168" s="59" t="n">
        <f aca="false">IF(ISNUMBER($AB1168),IF($AB1168=1,100,IF($AB1168=0,50,0)),"")</f>
        <v>100</v>
      </c>
      <c r="AN1168" s="0" t="str">
        <f aca="false">IF(ISNUMBER($AC1168),IF($AC1168&gt;=0.001,100,IF($AC1168&gt;=-0.003,50,0)),"")</f>
        <v/>
      </c>
      <c r="AO1168" s="0" t="str">
        <f aca="false">IF(ISNUMBER($AD1168),IF($AD1168&gt;=0.04,100,IF($AD1168&gt;=0,50,0)),"")</f>
        <v/>
      </c>
      <c r="AP1168" s="0" t="str">
        <f aca="false">IF(ISNUMBER($AE1168),IF($AE1168&gt;=25,100,IF($AE1168&gt;=-75,50,0)),"")</f>
        <v/>
      </c>
      <c r="AQ1168" s="0" t="str">
        <f aca="false">IF(ISNUMBER($AF1168),IF($AF1168&gt;0,100,IF($AF1168&gt;=-50,50,0)),"")</f>
        <v/>
      </c>
      <c r="AR1168" s="0" t="str">
        <f aca="false">IF(ISNUMBER($AG1168),IF($AG1168=1,100,IF($AG1168=0,50,0)),"")</f>
        <v/>
      </c>
      <c r="AS1168" s="0" t="str">
        <f aca="false">IF(ISNUMBER($AH1168),IF($AH1168&lt;0,100,IF($AH1168&lt;=20,50,0)),"")</f>
        <v/>
      </c>
      <c r="AT1168" s="0" t="str">
        <f aca="false">IF(ISNUMBER($AI1168),IF($AI1168&lt;0.95,100,IF($AI1168&lt;=1,50,0)),"")</f>
        <v/>
      </c>
      <c r="AU1168" s="0" t="str">
        <f aca="false">IF(ISNUMBER($AJ1168),IF($AJ1168&lt;30,0,IF($AJ1168&lt;40,50,IF($AJ1168&lt;=90,100,50))),"")</f>
        <v/>
      </c>
      <c r="AV1168" s="0" t="str">
        <f aca="false">IF(ISNUMBER($AK1168),IF($AK1168&gt;-0.2,100,IF($AK1168&gt;=-0.4,50,0)),"")</f>
        <v/>
      </c>
      <c r="AW1168" s="59" t="n">
        <f aca="false">01_指標庫!$H$4*ISNUMBER($F1168)+01_指標庫!$H$5*ISNUMBER($AA1168)+01_指標庫!$H$6*ISNUMBER($G1168)+01_指標庫!$H$7*ISNUMBER($H1168)+01_指標庫!$H$8*ISNUMBER($AF1168)+01_指標庫!$H$9*ISNUMBER($AG1168)+01_指標庫!$H$10*ISNUMBER($AB1168)+01_指標庫!$H$11*ISNUMBER($AC1168)+01_指標庫!$H$12*ISNUMBER($AD1168)+01_指標庫!$H$13*ISNUMBER($AE1168)+01_指標庫!$H$14*ISNUMBER($I1168)+01_指標庫!$H$15*ISNUMBER($AH1168)+01_指標庫!$H$16*ISNUMBER($K1168)+01_指標庫!$H$17*ISNUMBER($AI1168)+01_指標庫!$H$18*ISNUMBER($AJ1168)+01_指標庫!$H$19*ISNUMBER($AK1168)+01_指標庫!$H$20*ISNUMBER($BB1168)+01_指標庫!$H$21*ISNUMBER($BC1168)</f>
        <v>51</v>
      </c>
      <c r="AX1168" s="59" t="n">
        <f aca="false">IF(AW1168=0,50,ROUND((01_指標庫!$H$4*IF(ISNUMBER($F1168),L1168,0)+01_指標庫!$H$5*IF(ISNUMBER($AA1168),AL1168,0)+01_指標庫!$H$6*IF(ISNUMBER($G1168),M1168,0)+01_指標庫!$H$7*IF(ISNUMBER($H1168),N1168,0)+01_指標庫!$H$8*IF(ISNUMBER($AF1168),AQ1168,0)+01_指標庫!$H$9*IF(ISNUMBER($AG1168),AR1168,0)+01_指標庫!$H$10*IF(ISNUMBER($AB1168),AM1168,0)+01_指標庫!$H$11*IF(ISNUMBER($AC1168),AN1168,0)+01_指標庫!$H$12*IF(ISNUMBER($AD1168),AO1168,0)+01_指標庫!$H$13*IF(ISNUMBER($AE1168),AP1168,0)+01_指標庫!$H$14*IF(ISNUMBER($I1168),O1168,0)+01_指標庫!$H$15*IF(ISNUMBER($AH1168),AS1168,0)+01_指標庫!$H$16*IF(ISNUMBER($K1168),P1168,0)+01_指標庫!$H$17*IF(ISNUMBER($AI1168),AT1168,0)+01_指標庫!$H$18*IF(ISNUMBER($AJ1168),AU1168,0)+01_指標庫!$H$19*IF(ISNUMBER($AK1168),AV1168,0)+01_指標庫!$H$20*IF(ISNUMBER($BB1168),BB1168,0)+01_指標庫!$H$21*IF(ISNUMBER($BC1168),BC1168,0))/AW1168,1))</f>
        <v>82.4</v>
      </c>
      <c r="AY1168" s="60"/>
      <c r="AZ1168" s="60"/>
      <c r="BA1168" s="58" t="n">
        <f aca="false">AVERAGE($E1164:$E1168)/AVERAGE($E1159:$E1168)-1</f>
        <v>-0.00486399018630213</v>
      </c>
      <c r="BB1168" s="59" t="n">
        <f aca="false">IF(ISNUMBER($BA1168),IF(OR($S1168&lt;=-0.03,$BA1168&lt;-0.003),0,IF(OR($S1168&lt;=-0.02,$BA1168&lt;0.01),50,100)),"")</f>
        <v>0</v>
      </c>
      <c r="BC1168" s="0" t="str">
        <f aca="false">IF(OR(COUNT($AZ1168)=0,COUNT($AZ1167)=0),"",IF(OR($AY1168/$AZ1167-1&lt;=-0.03,$AZ1168/$AZ1167-1&lt;=-0.045,IF(COUNT($AZ1159:$AZ1168)=10,AVERAGE($AZ1164:$AZ1168)/AVERAGE($AZ1159:$AZ1168)-1&lt;-0.01,FALSE())),0,IF(OR($AZ1168/$AZ1167-1&lt;=-0.02,IF(COUNT($AZ1159:$AZ1168)=10,AVERAGE($AZ1164:$AZ1168)/AVERAGE($AZ1159:$AZ1168)-1&lt;0.005,FALSE())),50,100)))</f>
        <v/>
      </c>
    </row>
    <row r="1169" customFormat="false" ht="15" hidden="false" customHeight="true" outlineLevel="0" collapsed="false">
      <c r="A1169" s="47" t="n">
        <v>1165</v>
      </c>
      <c r="B1169" s="48" t="n">
        <v>44250</v>
      </c>
      <c r="C1169" s="47" t="n">
        <v>2021</v>
      </c>
      <c r="D1169" s="49" t="s">
        <v>237</v>
      </c>
      <c r="E1169" s="50" t="n">
        <v>13194.71</v>
      </c>
      <c r="F1169" s="51" t="n">
        <v>0.144845</v>
      </c>
      <c r="G1169" s="51" t="n">
        <v>-0.044395</v>
      </c>
      <c r="H1169" s="52" t="n">
        <v>0.898</v>
      </c>
      <c r="I1169" s="53" t="n">
        <v>347</v>
      </c>
      <c r="J1169" s="47" t="s">
        <v>235</v>
      </c>
      <c r="K1169" s="54" t="n">
        <v>23.11</v>
      </c>
      <c r="L1169" s="55" t="n">
        <f aca="false">IF(COUNT(F1169)=0,50,IF(F1169&gt;=0,100,IF(F1169&gt;=-0.02,50,0)))</f>
        <v>100</v>
      </c>
      <c r="M1169" s="55" t="n">
        <f aca="false">IF(COUNT(G1169)=0,50,IF(G1169&gt;-0.06,100,IF(G1169&gt;-0.15,50,0)))</f>
        <v>100</v>
      </c>
      <c r="N1169" s="55" t="n">
        <f aca="false">IF(COUNT(H1169)=0,50,IF(H1169&gt;=0.6,100,IF(H1169&gt;=0.4,50,0)))</f>
        <v>100</v>
      </c>
      <c r="O1169" s="55" t="n">
        <f aca="false">IF(COUNT(I1169)=0,50,IF(J1169="proxy_vix",50,IF(I1169&lt;350,100,IF(I1169&lt;=450,50,0))))</f>
        <v>100</v>
      </c>
      <c r="P1169" s="55" t="n">
        <f aca="false">IF(COUNT(K1169)=0,50,IF(K1169&lt;20,100,IF(K1169&lt;=25,50,0)))</f>
        <v>50</v>
      </c>
      <c r="Q1169" s="54"/>
      <c r="R1169" s="47"/>
      <c r="S1169" s="51" t="n">
        <f aca="false">$E1169/$E1168-1</f>
        <v>-0.0021952942208483</v>
      </c>
      <c r="T1169" s="56" t="n">
        <f aca="false">$K1169/$K1168-1</f>
        <v>-0.0144989339019189</v>
      </c>
      <c r="V1169" s="57"/>
      <c r="W1169" s="57"/>
      <c r="Y1169" s="1" t="str">
        <f aca="false">IF(AX1169&gt;=70,"EASY",IF(AX1169&gt;40,"UNCERTAIN","HARD"))</f>
        <v>EASY</v>
      </c>
      <c r="AA1169" s="58" t="n">
        <f aca="false">IF($A1169&lt;200,"",AVERAGE($E1120:$E1169)/AVERAGE($E970:$E1169)-1)</f>
        <v>0.136725982424299</v>
      </c>
      <c r="AB1169" s="59" t="n">
        <f aca="false">LOOKUP($B1169,07_L1政策步階!$A$4:$A$14,07_L1政策步階!$C$4:$C$14)</f>
        <v>1</v>
      </c>
      <c r="AC1169" s="57"/>
      <c r="AD1169" s="57"/>
      <c r="AE1169" s="57"/>
      <c r="AF1169" s="57"/>
      <c r="AG1169" s="57"/>
      <c r="AH1169" s="57"/>
      <c r="AI1169" s="57"/>
      <c r="AJ1169" s="57"/>
      <c r="AK1169" s="57"/>
      <c r="AL1169" s="59" t="n">
        <f aca="false">IF(ISNUMBER($AA1169),IF($AA1169&gt;=0.005,100,IF($AA1169&gt;=-0.015,50,0)),"")</f>
        <v>100</v>
      </c>
      <c r="AM1169" s="59" t="n">
        <f aca="false">IF(ISNUMBER($AB1169),IF($AB1169=1,100,IF($AB1169=0,50,0)),"")</f>
        <v>100</v>
      </c>
      <c r="AN1169" s="0" t="str">
        <f aca="false">IF(ISNUMBER($AC1169),IF($AC1169&gt;=0.001,100,IF($AC1169&gt;=-0.003,50,0)),"")</f>
        <v/>
      </c>
      <c r="AO1169" s="0" t="str">
        <f aca="false">IF(ISNUMBER($AD1169),IF($AD1169&gt;=0.04,100,IF($AD1169&gt;=0,50,0)),"")</f>
        <v/>
      </c>
      <c r="AP1169" s="0" t="str">
        <f aca="false">IF(ISNUMBER($AE1169),IF($AE1169&gt;=25,100,IF($AE1169&gt;=-75,50,0)),"")</f>
        <v/>
      </c>
      <c r="AQ1169" s="0" t="str">
        <f aca="false">IF(ISNUMBER($AF1169),IF($AF1169&gt;0,100,IF($AF1169&gt;=-50,50,0)),"")</f>
        <v/>
      </c>
      <c r="AR1169" s="0" t="str">
        <f aca="false">IF(ISNUMBER($AG1169),IF($AG1169=1,100,IF($AG1169=0,50,0)),"")</f>
        <v/>
      </c>
      <c r="AS1169" s="0" t="str">
        <f aca="false">IF(ISNUMBER($AH1169),IF($AH1169&lt;0,100,IF($AH1169&lt;=20,50,0)),"")</f>
        <v/>
      </c>
      <c r="AT1169" s="0" t="str">
        <f aca="false">IF(ISNUMBER($AI1169),IF($AI1169&lt;0.95,100,IF($AI1169&lt;=1,50,0)),"")</f>
        <v/>
      </c>
      <c r="AU1169" s="0" t="str">
        <f aca="false">IF(ISNUMBER($AJ1169),IF($AJ1169&lt;30,0,IF($AJ1169&lt;40,50,IF($AJ1169&lt;=90,100,50))),"")</f>
        <v/>
      </c>
      <c r="AV1169" s="0" t="str">
        <f aca="false">IF(ISNUMBER($AK1169),IF($AK1169&gt;-0.2,100,IF($AK1169&gt;=-0.4,50,0)),"")</f>
        <v/>
      </c>
      <c r="AW1169" s="59" t="n">
        <f aca="false">01_指標庫!$H$4*ISNUMBER($F1169)+01_指標庫!$H$5*ISNUMBER($AA1169)+01_指標庫!$H$6*ISNUMBER($G1169)+01_指標庫!$H$7*ISNUMBER($H1169)+01_指標庫!$H$8*ISNUMBER($AF1169)+01_指標庫!$H$9*ISNUMBER($AG1169)+01_指標庫!$H$10*ISNUMBER($AB1169)+01_指標庫!$H$11*ISNUMBER($AC1169)+01_指標庫!$H$12*ISNUMBER($AD1169)+01_指標庫!$H$13*ISNUMBER($AE1169)+01_指標庫!$H$14*ISNUMBER($I1169)+01_指標庫!$H$15*ISNUMBER($AH1169)+01_指標庫!$H$16*ISNUMBER($K1169)+01_指標庫!$H$17*ISNUMBER($AI1169)+01_指標庫!$H$18*ISNUMBER($AJ1169)+01_指標庫!$H$19*ISNUMBER($AK1169)+01_指標庫!$H$20*ISNUMBER($BB1169)+01_指標庫!$H$21*ISNUMBER($BC1169)</f>
        <v>51</v>
      </c>
      <c r="AX1169" s="59" t="n">
        <f aca="false">IF(AW1169=0,50,ROUND((01_指標庫!$H$4*IF(ISNUMBER($F1169),L1169,0)+01_指標庫!$H$5*IF(ISNUMBER($AA1169),AL1169,0)+01_指標庫!$H$6*IF(ISNUMBER($G1169),M1169,0)+01_指標庫!$H$7*IF(ISNUMBER($H1169),N1169,0)+01_指標庫!$H$8*IF(ISNUMBER($AF1169),AQ1169,0)+01_指標庫!$H$9*IF(ISNUMBER($AG1169),AR1169,0)+01_指標庫!$H$10*IF(ISNUMBER($AB1169),AM1169,0)+01_指標庫!$H$11*IF(ISNUMBER($AC1169),AN1169,0)+01_指標庫!$H$12*IF(ISNUMBER($AD1169),AO1169,0)+01_指標庫!$H$13*IF(ISNUMBER($AE1169),AP1169,0)+01_指標庫!$H$14*IF(ISNUMBER($I1169),O1169,0)+01_指標庫!$H$15*IF(ISNUMBER($AH1169),AS1169,0)+01_指標庫!$H$16*IF(ISNUMBER($K1169),P1169,0)+01_指標庫!$H$17*IF(ISNUMBER($AI1169),AT1169,0)+01_指標庫!$H$18*IF(ISNUMBER($AJ1169),AU1169,0)+01_指標庫!$H$19*IF(ISNUMBER($AK1169),AV1169,0)+01_指標庫!$H$20*IF(ISNUMBER($BB1169),BB1169,0)+01_指標庫!$H$21*IF(ISNUMBER($BC1169),BC1169,0))/AW1169,1))</f>
        <v>82.4</v>
      </c>
      <c r="AY1169" s="60"/>
      <c r="AZ1169" s="60"/>
      <c r="BA1169" s="58" t="n">
        <f aca="false">AVERAGE($E1165:$E1169)/AVERAGE($E1160:$E1169)-1</f>
        <v>-0.0097189138805639</v>
      </c>
      <c r="BB1169" s="59" t="n">
        <f aca="false">IF(ISNUMBER($BA1169),IF(OR($S1169&lt;=-0.03,$BA1169&lt;-0.003),0,IF(OR($S1169&lt;=-0.02,$BA1169&lt;0.01),50,100)),"")</f>
        <v>0</v>
      </c>
      <c r="BC1169" s="0" t="str">
        <f aca="false">IF(OR(COUNT($AZ1169)=0,COUNT($AZ1168)=0),"",IF(OR($AY1169/$AZ1168-1&lt;=-0.03,$AZ1169/$AZ1168-1&lt;=-0.045,IF(COUNT($AZ1160:$AZ1169)=10,AVERAGE($AZ1165:$AZ1169)/AVERAGE($AZ1160:$AZ1169)-1&lt;-0.01,FALSE())),0,IF(OR($AZ1169/$AZ1168-1&lt;=-0.02,IF(COUNT($AZ1160:$AZ1169)=10,AVERAGE($AZ1165:$AZ1169)/AVERAGE($AZ1160:$AZ1169)-1&lt;0.005,FALSE())),50,100)))</f>
        <v/>
      </c>
    </row>
    <row r="1170" customFormat="false" ht="15" hidden="false" customHeight="true" outlineLevel="0" collapsed="false">
      <c r="A1170" s="47" t="n">
        <v>1166</v>
      </c>
      <c r="B1170" s="48" t="n">
        <v>44251</v>
      </c>
      <c r="C1170" s="47" t="n">
        <v>2021</v>
      </c>
      <c r="D1170" s="49" t="s">
        <v>238</v>
      </c>
      <c r="E1170" s="50" t="n">
        <v>13302.19</v>
      </c>
      <c r="F1170" s="51" t="n">
        <v>0.15213</v>
      </c>
      <c r="G1170" s="51" t="n">
        <v>-0.036611</v>
      </c>
      <c r="H1170" s="52" t="n">
        <v>0.898</v>
      </c>
      <c r="I1170" s="53" t="n">
        <v>342</v>
      </c>
      <c r="J1170" s="47" t="s">
        <v>235</v>
      </c>
      <c r="K1170" s="54" t="n">
        <v>21.34</v>
      </c>
      <c r="L1170" s="55" t="n">
        <f aca="false">IF(COUNT(F1170)=0,50,IF(F1170&gt;=0,100,IF(F1170&gt;=-0.02,50,0)))</f>
        <v>100</v>
      </c>
      <c r="M1170" s="55" t="n">
        <f aca="false">IF(COUNT(G1170)=0,50,IF(G1170&gt;-0.06,100,IF(G1170&gt;-0.15,50,0)))</f>
        <v>100</v>
      </c>
      <c r="N1170" s="55" t="n">
        <f aca="false">IF(COUNT(H1170)=0,50,IF(H1170&gt;=0.6,100,IF(H1170&gt;=0.4,50,0)))</f>
        <v>100</v>
      </c>
      <c r="O1170" s="55" t="n">
        <f aca="false">IF(COUNT(I1170)=0,50,IF(J1170="proxy_vix",50,IF(I1170&lt;350,100,IF(I1170&lt;=450,50,0))))</f>
        <v>100</v>
      </c>
      <c r="P1170" s="55" t="n">
        <f aca="false">IF(COUNT(K1170)=0,50,IF(K1170&lt;20,100,IF(K1170&lt;=25,50,0)))</f>
        <v>50</v>
      </c>
      <c r="Q1170" s="54"/>
      <c r="R1170" s="47"/>
      <c r="S1170" s="51" t="n">
        <f aca="false">$E1170/$E1169-1</f>
        <v>0.00814568868887622</v>
      </c>
      <c r="T1170" s="56" t="n">
        <f aca="false">$K1170/$K1169-1</f>
        <v>-0.0765902206836867</v>
      </c>
      <c r="V1170" s="57"/>
      <c r="W1170" s="57"/>
      <c r="Y1170" s="1" t="str">
        <f aca="false">IF(AX1170&gt;=70,"EASY",IF(AX1170&gt;40,"UNCERTAIN","HARD"))</f>
        <v>EASY</v>
      </c>
      <c r="AA1170" s="58" t="n">
        <f aca="false">IF($A1170&lt;200,"",AVERAGE($E1121:$E1170)/AVERAGE($E971:$E1170)-1)</f>
        <v>0.136276407979408</v>
      </c>
      <c r="AB1170" s="59" t="n">
        <f aca="false">LOOKUP($B1170,07_L1政策步階!$A$4:$A$14,07_L1政策步階!$C$4:$C$14)</f>
        <v>1</v>
      </c>
      <c r="AC1170" s="57"/>
      <c r="AD1170" s="57"/>
      <c r="AE1170" s="57"/>
      <c r="AF1170" s="57"/>
      <c r="AG1170" s="57"/>
      <c r="AH1170" s="57"/>
      <c r="AI1170" s="57"/>
      <c r="AJ1170" s="57"/>
      <c r="AK1170" s="57"/>
      <c r="AL1170" s="59" t="n">
        <f aca="false">IF(ISNUMBER($AA1170),IF($AA1170&gt;=0.005,100,IF($AA1170&gt;=-0.015,50,0)),"")</f>
        <v>100</v>
      </c>
      <c r="AM1170" s="59" t="n">
        <f aca="false">IF(ISNUMBER($AB1170),IF($AB1170=1,100,IF($AB1170=0,50,0)),"")</f>
        <v>100</v>
      </c>
      <c r="AN1170" s="0" t="str">
        <f aca="false">IF(ISNUMBER($AC1170),IF($AC1170&gt;=0.001,100,IF($AC1170&gt;=-0.003,50,0)),"")</f>
        <v/>
      </c>
      <c r="AO1170" s="0" t="str">
        <f aca="false">IF(ISNUMBER($AD1170),IF($AD1170&gt;=0.04,100,IF($AD1170&gt;=0,50,0)),"")</f>
        <v/>
      </c>
      <c r="AP1170" s="0" t="str">
        <f aca="false">IF(ISNUMBER($AE1170),IF($AE1170&gt;=25,100,IF($AE1170&gt;=-75,50,0)),"")</f>
        <v/>
      </c>
      <c r="AQ1170" s="0" t="str">
        <f aca="false">IF(ISNUMBER($AF1170),IF($AF1170&gt;0,100,IF($AF1170&gt;=-50,50,0)),"")</f>
        <v/>
      </c>
      <c r="AR1170" s="0" t="str">
        <f aca="false">IF(ISNUMBER($AG1170),IF($AG1170=1,100,IF($AG1170=0,50,0)),"")</f>
        <v/>
      </c>
      <c r="AS1170" s="0" t="str">
        <f aca="false">IF(ISNUMBER($AH1170),IF($AH1170&lt;0,100,IF($AH1170&lt;=20,50,0)),"")</f>
        <v/>
      </c>
      <c r="AT1170" s="0" t="str">
        <f aca="false">IF(ISNUMBER($AI1170),IF($AI1170&lt;0.95,100,IF($AI1170&lt;=1,50,0)),"")</f>
        <v/>
      </c>
      <c r="AU1170" s="0" t="str">
        <f aca="false">IF(ISNUMBER($AJ1170),IF($AJ1170&lt;30,0,IF($AJ1170&lt;40,50,IF($AJ1170&lt;=90,100,50))),"")</f>
        <v/>
      </c>
      <c r="AV1170" s="0" t="str">
        <f aca="false">IF(ISNUMBER($AK1170),IF($AK1170&gt;-0.2,100,IF($AK1170&gt;=-0.4,50,0)),"")</f>
        <v/>
      </c>
      <c r="AW1170" s="59" t="n">
        <f aca="false">01_指標庫!$H$4*ISNUMBER($F1170)+01_指標庫!$H$5*ISNUMBER($AA1170)+01_指標庫!$H$6*ISNUMBER($G1170)+01_指標庫!$H$7*ISNUMBER($H1170)+01_指標庫!$H$8*ISNUMBER($AF1170)+01_指標庫!$H$9*ISNUMBER($AG1170)+01_指標庫!$H$10*ISNUMBER($AB1170)+01_指標庫!$H$11*ISNUMBER($AC1170)+01_指標庫!$H$12*ISNUMBER($AD1170)+01_指標庫!$H$13*ISNUMBER($AE1170)+01_指標庫!$H$14*ISNUMBER($I1170)+01_指標庫!$H$15*ISNUMBER($AH1170)+01_指標庫!$H$16*ISNUMBER($K1170)+01_指標庫!$H$17*ISNUMBER($AI1170)+01_指標庫!$H$18*ISNUMBER($AJ1170)+01_指標庫!$H$19*ISNUMBER($AK1170)+01_指標庫!$H$20*ISNUMBER($BB1170)+01_指標庫!$H$21*ISNUMBER($BC1170)</f>
        <v>51</v>
      </c>
      <c r="AX1170" s="59" t="n">
        <f aca="false">IF(AW1170=0,50,ROUND((01_指標庫!$H$4*IF(ISNUMBER($F1170),L1170,0)+01_指標庫!$H$5*IF(ISNUMBER($AA1170),AL1170,0)+01_指標庫!$H$6*IF(ISNUMBER($G1170),M1170,0)+01_指標庫!$H$7*IF(ISNUMBER($H1170),N1170,0)+01_指標庫!$H$8*IF(ISNUMBER($AF1170),AQ1170,0)+01_指標庫!$H$9*IF(ISNUMBER($AG1170),AR1170,0)+01_指標庫!$H$10*IF(ISNUMBER($AB1170),AM1170,0)+01_指標庫!$H$11*IF(ISNUMBER($AC1170),AN1170,0)+01_指標庫!$H$12*IF(ISNUMBER($AD1170),AO1170,0)+01_指標庫!$H$13*IF(ISNUMBER($AE1170),AP1170,0)+01_指標庫!$H$14*IF(ISNUMBER($I1170),O1170,0)+01_指標庫!$H$15*IF(ISNUMBER($AH1170),AS1170,0)+01_指標庫!$H$16*IF(ISNUMBER($K1170),P1170,0)+01_指標庫!$H$17*IF(ISNUMBER($AI1170),AT1170,0)+01_指標庫!$H$18*IF(ISNUMBER($AJ1170),AU1170,0)+01_指標庫!$H$19*IF(ISNUMBER($AK1170),AV1170,0)+01_指標庫!$H$20*IF(ISNUMBER($BB1170),BB1170,0)+01_指標庫!$H$21*IF(ISNUMBER($BC1170),BC1170,0))/AW1170,1))</f>
        <v>82.4</v>
      </c>
      <c r="AY1170" s="60"/>
      <c r="AZ1170" s="60"/>
      <c r="BA1170" s="58" t="n">
        <f aca="false">AVERAGE($E1166:$E1170)/AVERAGE($E1161:$E1170)-1</f>
        <v>-0.0127709862706756</v>
      </c>
      <c r="BB1170" s="59" t="n">
        <f aca="false">IF(ISNUMBER($BA1170),IF(OR($S1170&lt;=-0.03,$BA1170&lt;-0.003),0,IF(OR($S1170&lt;=-0.02,$BA1170&lt;0.01),50,100)),"")</f>
        <v>0</v>
      </c>
      <c r="BC1170" s="0" t="str">
        <f aca="false">IF(OR(COUNT($AZ1170)=0,COUNT($AZ1169)=0),"",IF(OR($AY1170/$AZ1169-1&lt;=-0.03,$AZ1170/$AZ1169-1&lt;=-0.045,IF(COUNT($AZ1161:$AZ1170)=10,AVERAGE($AZ1166:$AZ1170)/AVERAGE($AZ1161:$AZ1170)-1&lt;-0.01,FALSE())),0,IF(OR($AZ1170/$AZ1169-1&lt;=-0.02,IF(COUNT($AZ1161:$AZ1170)=10,AVERAGE($AZ1166:$AZ1170)/AVERAGE($AZ1161:$AZ1170)-1&lt;0.005,FALSE())),50,100)))</f>
        <v/>
      </c>
    </row>
    <row r="1171" customFormat="false" ht="15" hidden="false" customHeight="true" outlineLevel="0" collapsed="false">
      <c r="A1171" s="47" t="n">
        <v>1167</v>
      </c>
      <c r="B1171" s="48" t="n">
        <v>44252</v>
      </c>
      <c r="C1171" s="47" t="n">
        <v>2021</v>
      </c>
      <c r="D1171" s="49" t="s">
        <v>239</v>
      </c>
      <c r="E1171" s="50" t="n">
        <v>12828.31</v>
      </c>
      <c r="F1171" s="51" t="n">
        <v>0.109391</v>
      </c>
      <c r="G1171" s="51" t="n">
        <v>-0.070931</v>
      </c>
      <c r="H1171" s="52" t="n">
        <v>0.7959</v>
      </c>
      <c r="I1171" s="53" t="n">
        <v>342</v>
      </c>
      <c r="J1171" s="47" t="s">
        <v>235</v>
      </c>
      <c r="K1171" s="54" t="n">
        <v>28.89</v>
      </c>
      <c r="L1171" s="55" t="n">
        <f aca="false">IF(COUNT(F1171)=0,50,IF(F1171&gt;=0,100,IF(F1171&gt;=-0.02,50,0)))</f>
        <v>100</v>
      </c>
      <c r="M1171" s="55" t="n">
        <f aca="false">IF(COUNT(G1171)=0,50,IF(G1171&gt;-0.06,100,IF(G1171&gt;-0.15,50,0)))</f>
        <v>50</v>
      </c>
      <c r="N1171" s="55" t="n">
        <f aca="false">IF(COUNT(H1171)=0,50,IF(H1171&gt;=0.6,100,IF(H1171&gt;=0.4,50,0)))</f>
        <v>100</v>
      </c>
      <c r="O1171" s="55" t="n">
        <f aca="false">IF(COUNT(I1171)=0,50,IF(J1171="proxy_vix",50,IF(I1171&lt;350,100,IF(I1171&lt;=450,50,0))))</f>
        <v>100</v>
      </c>
      <c r="P1171" s="55" t="n">
        <f aca="false">IF(COUNT(K1171)=0,50,IF(K1171&lt;20,100,IF(K1171&lt;=25,50,0)))</f>
        <v>0</v>
      </c>
      <c r="Q1171" s="54"/>
      <c r="R1171" s="47"/>
      <c r="S1171" s="51" t="n">
        <f aca="false">$E1171/$E1170-1</f>
        <v>-0.0356242092467481</v>
      </c>
      <c r="T1171" s="56" t="n">
        <f aca="false">$K1171/$K1170-1</f>
        <v>0.353795688847235</v>
      </c>
      <c r="V1171" s="57"/>
      <c r="W1171" s="57"/>
      <c r="Y1171" s="1" t="str">
        <f aca="false">IF(AX1171&gt;=70,"EASY",IF(AX1171&gt;40,"UNCERTAIN","HARD"))</f>
        <v>UNCERTAIN</v>
      </c>
      <c r="AA1171" s="58" t="n">
        <f aca="false">IF($A1171&lt;200,"",AVERAGE($E1122:$E1171)/AVERAGE($E972:$E1171)-1)</f>
        <v>0.135325664337801</v>
      </c>
      <c r="AB1171" s="59" t="n">
        <f aca="false">LOOKUP($B1171,07_L1政策步階!$A$4:$A$14,07_L1政策步階!$C$4:$C$14)</f>
        <v>1</v>
      </c>
      <c r="AC1171" s="57"/>
      <c r="AD1171" s="57"/>
      <c r="AE1171" s="57"/>
      <c r="AF1171" s="57"/>
      <c r="AG1171" s="57"/>
      <c r="AH1171" s="57"/>
      <c r="AI1171" s="57"/>
      <c r="AJ1171" s="57"/>
      <c r="AK1171" s="57"/>
      <c r="AL1171" s="59" t="n">
        <f aca="false">IF(ISNUMBER($AA1171),IF($AA1171&gt;=0.005,100,IF($AA1171&gt;=-0.015,50,0)),"")</f>
        <v>100</v>
      </c>
      <c r="AM1171" s="59" t="n">
        <f aca="false">IF(ISNUMBER($AB1171),IF($AB1171=1,100,IF($AB1171=0,50,0)),"")</f>
        <v>100</v>
      </c>
      <c r="AN1171" s="0" t="str">
        <f aca="false">IF(ISNUMBER($AC1171),IF($AC1171&gt;=0.001,100,IF($AC1171&gt;=-0.003,50,0)),"")</f>
        <v/>
      </c>
      <c r="AO1171" s="0" t="str">
        <f aca="false">IF(ISNUMBER($AD1171),IF($AD1171&gt;=0.04,100,IF($AD1171&gt;=0,50,0)),"")</f>
        <v/>
      </c>
      <c r="AP1171" s="0" t="str">
        <f aca="false">IF(ISNUMBER($AE1171),IF($AE1171&gt;=25,100,IF($AE1171&gt;=-75,50,0)),"")</f>
        <v/>
      </c>
      <c r="AQ1171" s="0" t="str">
        <f aca="false">IF(ISNUMBER($AF1171),IF($AF1171&gt;0,100,IF($AF1171&gt;=-50,50,0)),"")</f>
        <v/>
      </c>
      <c r="AR1171" s="0" t="str">
        <f aca="false">IF(ISNUMBER($AG1171),IF($AG1171=1,100,IF($AG1171=0,50,0)),"")</f>
        <v/>
      </c>
      <c r="AS1171" s="0" t="str">
        <f aca="false">IF(ISNUMBER($AH1171),IF($AH1171&lt;0,100,IF($AH1171&lt;=20,50,0)),"")</f>
        <v/>
      </c>
      <c r="AT1171" s="0" t="str">
        <f aca="false">IF(ISNUMBER($AI1171),IF($AI1171&lt;0.95,100,IF($AI1171&lt;=1,50,0)),"")</f>
        <v/>
      </c>
      <c r="AU1171" s="0" t="str">
        <f aca="false">IF(ISNUMBER($AJ1171),IF($AJ1171&lt;30,0,IF($AJ1171&lt;40,50,IF($AJ1171&lt;=90,100,50))),"")</f>
        <v/>
      </c>
      <c r="AV1171" s="0" t="str">
        <f aca="false">IF(ISNUMBER($AK1171),IF($AK1171&gt;-0.2,100,IF($AK1171&gt;=-0.4,50,0)),"")</f>
        <v/>
      </c>
      <c r="AW1171" s="59" t="n">
        <f aca="false">01_指標庫!$H$4*ISNUMBER($F1171)+01_指標庫!$H$5*ISNUMBER($AA1171)+01_指標庫!$H$6*ISNUMBER($G1171)+01_指標庫!$H$7*ISNUMBER($H1171)+01_指標庫!$H$8*ISNUMBER($AF1171)+01_指標庫!$H$9*ISNUMBER($AG1171)+01_指標庫!$H$10*ISNUMBER($AB1171)+01_指標庫!$H$11*ISNUMBER($AC1171)+01_指標庫!$H$12*ISNUMBER($AD1171)+01_指標庫!$H$13*ISNUMBER($AE1171)+01_指標庫!$H$14*ISNUMBER($I1171)+01_指標庫!$H$15*ISNUMBER($AH1171)+01_指標庫!$H$16*ISNUMBER($K1171)+01_指標庫!$H$17*ISNUMBER($AI1171)+01_指標庫!$H$18*ISNUMBER($AJ1171)+01_指標庫!$H$19*ISNUMBER($AK1171)+01_指標庫!$H$20*ISNUMBER($BB1171)+01_指標庫!$H$21*ISNUMBER($BC1171)</f>
        <v>51</v>
      </c>
      <c r="AX1171" s="59" t="n">
        <f aca="false">IF(AW1171=0,50,ROUND((01_指標庫!$H$4*IF(ISNUMBER($F1171),L1171,0)+01_指標庫!$H$5*IF(ISNUMBER($AA1171),AL1171,0)+01_指標庫!$H$6*IF(ISNUMBER($G1171),M1171,0)+01_指標庫!$H$7*IF(ISNUMBER($H1171),N1171,0)+01_指標庫!$H$8*IF(ISNUMBER($AF1171),AQ1171,0)+01_指標庫!$H$9*IF(ISNUMBER($AG1171),AR1171,0)+01_指標庫!$H$10*IF(ISNUMBER($AB1171),AM1171,0)+01_指標庫!$H$11*IF(ISNUMBER($AC1171),AN1171,0)+01_指標庫!$H$12*IF(ISNUMBER($AD1171),AO1171,0)+01_指標庫!$H$13*IF(ISNUMBER($AE1171),AP1171,0)+01_指標庫!$H$14*IF(ISNUMBER($I1171),O1171,0)+01_指標庫!$H$15*IF(ISNUMBER($AH1171),AS1171,0)+01_指標庫!$H$16*IF(ISNUMBER($K1171),P1171,0)+01_指標庫!$H$17*IF(ISNUMBER($AI1171),AT1171,0)+01_指標庫!$H$18*IF(ISNUMBER($AJ1171),AU1171,0)+01_指標庫!$H$19*IF(ISNUMBER($AK1171),AV1171,0)+01_指標庫!$H$20*IF(ISNUMBER($BB1171),BB1171,0)+01_指標庫!$H$21*IF(ISNUMBER($BC1171),BC1171,0))/AW1171,1))</f>
        <v>68.6</v>
      </c>
      <c r="AY1171" s="60"/>
      <c r="AZ1171" s="60"/>
      <c r="BA1171" s="58" t="n">
        <f aca="false">AVERAGE($E1167:$E1171)/AVERAGE($E1162:$E1171)-1</f>
        <v>-0.0187213098528839</v>
      </c>
      <c r="BB1171" s="59" t="n">
        <f aca="false">IF(ISNUMBER($BA1171),IF(OR($S1171&lt;=-0.03,$BA1171&lt;-0.003),0,IF(OR($S1171&lt;=-0.02,$BA1171&lt;0.01),50,100)),"")</f>
        <v>0</v>
      </c>
      <c r="BC1171" s="0" t="str">
        <f aca="false">IF(OR(COUNT($AZ1171)=0,COUNT($AZ1170)=0),"",IF(OR($AY1171/$AZ1170-1&lt;=-0.03,$AZ1171/$AZ1170-1&lt;=-0.045,IF(COUNT($AZ1162:$AZ1171)=10,AVERAGE($AZ1167:$AZ1171)/AVERAGE($AZ1162:$AZ1171)-1&lt;-0.01,FALSE())),0,IF(OR($AZ1171/$AZ1170-1&lt;=-0.02,IF(COUNT($AZ1162:$AZ1171)=10,AVERAGE($AZ1167:$AZ1171)/AVERAGE($AZ1162:$AZ1171)-1&lt;0.005,FALSE())),50,100)))</f>
        <v/>
      </c>
    </row>
    <row r="1172" customFormat="false" ht="15" hidden="false" customHeight="true" outlineLevel="0" collapsed="false">
      <c r="A1172" s="47" t="n">
        <v>1168</v>
      </c>
      <c r="B1172" s="48" t="n">
        <v>44253</v>
      </c>
      <c r="C1172" s="47" t="n">
        <v>2021</v>
      </c>
      <c r="D1172" s="49" t="s">
        <v>234</v>
      </c>
      <c r="E1172" s="50" t="n">
        <v>12909.44</v>
      </c>
      <c r="F1172" s="51" t="n">
        <v>0.114577</v>
      </c>
      <c r="G1172" s="51" t="n">
        <v>-0.065055</v>
      </c>
      <c r="H1172" s="52" t="n">
        <v>0.8163</v>
      </c>
      <c r="I1172" s="53" t="n">
        <v>352</v>
      </c>
      <c r="J1172" s="47" t="s">
        <v>235</v>
      </c>
      <c r="K1172" s="54" t="n">
        <v>27.95</v>
      </c>
      <c r="L1172" s="55" t="n">
        <f aca="false">IF(COUNT(F1172)=0,50,IF(F1172&gt;=0,100,IF(F1172&gt;=-0.02,50,0)))</f>
        <v>100</v>
      </c>
      <c r="M1172" s="55" t="n">
        <f aca="false">IF(COUNT(G1172)=0,50,IF(G1172&gt;-0.06,100,IF(G1172&gt;-0.15,50,0)))</f>
        <v>50</v>
      </c>
      <c r="N1172" s="55" t="n">
        <f aca="false">IF(COUNT(H1172)=0,50,IF(H1172&gt;=0.6,100,IF(H1172&gt;=0.4,50,0)))</f>
        <v>100</v>
      </c>
      <c r="O1172" s="55" t="n">
        <f aca="false">IF(COUNT(I1172)=0,50,IF(J1172="proxy_vix",50,IF(I1172&lt;350,100,IF(I1172&lt;=450,50,0))))</f>
        <v>50</v>
      </c>
      <c r="P1172" s="55" t="n">
        <f aca="false">IF(COUNT(K1172)=0,50,IF(K1172&lt;20,100,IF(K1172&lt;=25,50,0)))</f>
        <v>0</v>
      </c>
      <c r="Q1172" s="54"/>
      <c r="R1172" s="47"/>
      <c r="S1172" s="51" t="n">
        <f aca="false">$E1172/$E1171-1</f>
        <v>0.00632429369106302</v>
      </c>
      <c r="T1172" s="56" t="n">
        <f aca="false">$K1172/$K1171-1</f>
        <v>-0.0325372101073036</v>
      </c>
      <c r="V1172" s="57"/>
      <c r="W1172" s="57"/>
      <c r="Y1172" s="1" t="str">
        <f aca="false">IF(AX1172&gt;=70,"EASY",IF(AX1172&gt;40,"UNCERTAIN","HARD"))</f>
        <v>UNCERTAIN</v>
      </c>
      <c r="AA1172" s="58" t="n">
        <f aca="false">IF($A1172&lt;200,"",AVERAGE($E1123:$E1172)/AVERAGE($E973:$E1172)-1)</f>
        <v>0.134236983601985</v>
      </c>
      <c r="AB1172" s="59" t="n">
        <f aca="false">LOOKUP($B1172,07_L1政策步階!$A$4:$A$14,07_L1政策步階!$C$4:$C$14)</f>
        <v>1</v>
      </c>
      <c r="AC1172" s="57"/>
      <c r="AD1172" s="57"/>
      <c r="AE1172" s="57"/>
      <c r="AF1172" s="57"/>
      <c r="AG1172" s="57"/>
      <c r="AH1172" s="57"/>
      <c r="AI1172" s="57"/>
      <c r="AJ1172" s="57"/>
      <c r="AK1172" s="57"/>
      <c r="AL1172" s="59" t="n">
        <f aca="false">IF(ISNUMBER($AA1172),IF($AA1172&gt;=0.005,100,IF($AA1172&gt;=-0.015,50,0)),"")</f>
        <v>100</v>
      </c>
      <c r="AM1172" s="59" t="n">
        <f aca="false">IF(ISNUMBER($AB1172),IF($AB1172=1,100,IF($AB1172=0,50,0)),"")</f>
        <v>100</v>
      </c>
      <c r="AN1172" s="0" t="str">
        <f aca="false">IF(ISNUMBER($AC1172),IF($AC1172&gt;=0.001,100,IF($AC1172&gt;=-0.003,50,0)),"")</f>
        <v/>
      </c>
      <c r="AO1172" s="0" t="str">
        <f aca="false">IF(ISNUMBER($AD1172),IF($AD1172&gt;=0.04,100,IF($AD1172&gt;=0,50,0)),"")</f>
        <v/>
      </c>
      <c r="AP1172" s="0" t="str">
        <f aca="false">IF(ISNUMBER($AE1172),IF($AE1172&gt;=25,100,IF($AE1172&gt;=-75,50,0)),"")</f>
        <v/>
      </c>
      <c r="AQ1172" s="0" t="str">
        <f aca="false">IF(ISNUMBER($AF1172),IF($AF1172&gt;0,100,IF($AF1172&gt;=-50,50,0)),"")</f>
        <v/>
      </c>
      <c r="AR1172" s="0" t="str">
        <f aca="false">IF(ISNUMBER($AG1172),IF($AG1172=1,100,IF($AG1172=0,50,0)),"")</f>
        <v/>
      </c>
      <c r="AS1172" s="0" t="str">
        <f aca="false">IF(ISNUMBER($AH1172),IF($AH1172&lt;0,100,IF($AH1172&lt;=20,50,0)),"")</f>
        <v/>
      </c>
      <c r="AT1172" s="0" t="str">
        <f aca="false">IF(ISNUMBER($AI1172),IF($AI1172&lt;0.95,100,IF($AI1172&lt;=1,50,0)),"")</f>
        <v/>
      </c>
      <c r="AU1172" s="0" t="str">
        <f aca="false">IF(ISNUMBER($AJ1172),IF($AJ1172&lt;30,0,IF($AJ1172&lt;40,50,IF($AJ1172&lt;=90,100,50))),"")</f>
        <v/>
      </c>
      <c r="AV1172" s="0" t="str">
        <f aca="false">IF(ISNUMBER($AK1172),IF($AK1172&gt;-0.2,100,IF($AK1172&gt;=-0.4,50,0)),"")</f>
        <v/>
      </c>
      <c r="AW1172" s="59" t="n">
        <f aca="false">01_指標庫!$H$4*ISNUMBER($F1172)+01_指標庫!$H$5*ISNUMBER($AA1172)+01_指標庫!$H$6*ISNUMBER($G1172)+01_指標庫!$H$7*ISNUMBER($H1172)+01_指標庫!$H$8*ISNUMBER($AF1172)+01_指標庫!$H$9*ISNUMBER($AG1172)+01_指標庫!$H$10*ISNUMBER($AB1172)+01_指標庫!$H$11*ISNUMBER($AC1172)+01_指標庫!$H$12*ISNUMBER($AD1172)+01_指標庫!$H$13*ISNUMBER($AE1172)+01_指標庫!$H$14*ISNUMBER($I1172)+01_指標庫!$H$15*ISNUMBER($AH1172)+01_指標庫!$H$16*ISNUMBER($K1172)+01_指標庫!$H$17*ISNUMBER($AI1172)+01_指標庫!$H$18*ISNUMBER($AJ1172)+01_指標庫!$H$19*ISNUMBER($AK1172)+01_指標庫!$H$20*ISNUMBER($BB1172)+01_指標庫!$H$21*ISNUMBER($BC1172)</f>
        <v>51</v>
      </c>
      <c r="AX1172" s="59" t="n">
        <f aca="false">IF(AW1172=0,50,ROUND((01_指標庫!$H$4*IF(ISNUMBER($F1172),L1172,0)+01_指標庫!$H$5*IF(ISNUMBER($AA1172),AL1172,0)+01_指標庫!$H$6*IF(ISNUMBER($G1172),M1172,0)+01_指標庫!$H$7*IF(ISNUMBER($H1172),N1172,0)+01_指標庫!$H$8*IF(ISNUMBER($AF1172),AQ1172,0)+01_指標庫!$H$9*IF(ISNUMBER($AG1172),AR1172,0)+01_指標庫!$H$10*IF(ISNUMBER($AB1172),AM1172,0)+01_指標庫!$H$11*IF(ISNUMBER($AC1172),AN1172,0)+01_指標庫!$H$12*IF(ISNUMBER($AD1172),AO1172,0)+01_指標庫!$H$13*IF(ISNUMBER($AE1172),AP1172,0)+01_指標庫!$H$14*IF(ISNUMBER($I1172),O1172,0)+01_指標庫!$H$15*IF(ISNUMBER($AH1172),AS1172,0)+01_指標庫!$H$16*IF(ISNUMBER($K1172),P1172,0)+01_指標庫!$H$17*IF(ISNUMBER($AI1172),AT1172,0)+01_指標庫!$H$18*IF(ISNUMBER($AJ1172),AU1172,0)+01_指標庫!$H$19*IF(ISNUMBER($AK1172),AV1172,0)+01_指標庫!$H$20*IF(ISNUMBER($BB1172),BB1172,0)+01_指標庫!$H$21*IF(ISNUMBER($BC1172),BC1172,0))/AW1172,1))</f>
        <v>60.8</v>
      </c>
      <c r="AY1172" s="60"/>
      <c r="AZ1172" s="60"/>
      <c r="BA1172" s="58" t="n">
        <f aca="false">AVERAGE($E1168:$E1172)/AVERAGE($E1163:$E1172)-1</f>
        <v>-0.0227017660628498</v>
      </c>
      <c r="BB1172" s="59" t="n">
        <f aca="false">IF(ISNUMBER($BA1172),IF(OR($S1172&lt;=-0.03,$BA1172&lt;-0.003),0,IF(OR($S1172&lt;=-0.02,$BA1172&lt;0.01),50,100)),"")</f>
        <v>0</v>
      </c>
      <c r="BC1172" s="0" t="str">
        <f aca="false">IF(OR(COUNT($AZ1172)=0,COUNT($AZ1171)=0),"",IF(OR($AY1172/$AZ1171-1&lt;=-0.03,$AZ1172/$AZ1171-1&lt;=-0.045,IF(COUNT($AZ1163:$AZ1172)=10,AVERAGE($AZ1168:$AZ1172)/AVERAGE($AZ1163:$AZ1172)-1&lt;-0.01,FALSE())),0,IF(OR($AZ1172/$AZ1171-1&lt;=-0.02,IF(COUNT($AZ1163:$AZ1172)=10,AVERAGE($AZ1168:$AZ1172)/AVERAGE($AZ1163:$AZ1172)-1&lt;0.005,FALSE())),50,100)))</f>
        <v/>
      </c>
    </row>
    <row r="1173" customFormat="false" ht="15" hidden="false" customHeight="true" outlineLevel="0" collapsed="false">
      <c r="A1173" s="47" t="n">
        <v>1169</v>
      </c>
      <c r="B1173" s="48" t="n">
        <v>44256</v>
      </c>
      <c r="C1173" s="47" t="n">
        <v>2021</v>
      </c>
      <c r="D1173" s="49" t="s">
        <v>236</v>
      </c>
      <c r="E1173" s="50" t="n">
        <v>13282.95</v>
      </c>
      <c r="F1173" s="51" t="n">
        <v>0.144709</v>
      </c>
      <c r="G1173" s="51" t="n">
        <v>-0.038004</v>
      </c>
      <c r="H1173" s="52" t="n">
        <v>0.8776</v>
      </c>
      <c r="I1173" s="53" t="n">
        <v>354</v>
      </c>
      <c r="J1173" s="47" t="s">
        <v>235</v>
      </c>
      <c r="K1173" s="54" t="n">
        <v>23.35</v>
      </c>
      <c r="L1173" s="55" t="n">
        <f aca="false">IF(COUNT(F1173)=0,50,IF(F1173&gt;=0,100,IF(F1173&gt;=-0.02,50,0)))</f>
        <v>100</v>
      </c>
      <c r="M1173" s="55" t="n">
        <f aca="false">IF(COUNT(G1173)=0,50,IF(G1173&gt;-0.06,100,IF(G1173&gt;-0.15,50,0)))</f>
        <v>100</v>
      </c>
      <c r="N1173" s="55" t="n">
        <f aca="false">IF(COUNT(H1173)=0,50,IF(H1173&gt;=0.6,100,IF(H1173&gt;=0.4,50,0)))</f>
        <v>100</v>
      </c>
      <c r="O1173" s="55" t="n">
        <f aca="false">IF(COUNT(I1173)=0,50,IF(J1173="proxy_vix",50,IF(I1173&lt;350,100,IF(I1173&lt;=450,50,0))))</f>
        <v>50</v>
      </c>
      <c r="P1173" s="55" t="n">
        <f aca="false">IF(COUNT(K1173)=0,50,IF(K1173&lt;20,100,IF(K1173&lt;=25,50,0)))</f>
        <v>50</v>
      </c>
      <c r="Q1173" s="54"/>
      <c r="R1173" s="47"/>
      <c r="S1173" s="51" t="n">
        <f aca="false">$E1173/$E1172-1</f>
        <v>0.0289330908234595</v>
      </c>
      <c r="T1173" s="56" t="n">
        <f aca="false">$K1173/$K1172-1</f>
        <v>-0.164579606440072</v>
      </c>
      <c r="V1173" s="57"/>
      <c r="W1173" s="57"/>
      <c r="Y1173" s="1" t="str">
        <f aca="false">IF(AX1173&gt;=70,"EASY",IF(AX1173&gt;40,"UNCERTAIN","HARD"))</f>
        <v>EASY</v>
      </c>
      <c r="AA1173" s="58" t="n">
        <f aca="false">IF($A1173&lt;200,"",AVERAGE($E1124:$E1173)/AVERAGE($E974:$E1173)-1)</f>
        <v>0.133327939689734</v>
      </c>
      <c r="AB1173" s="59" t="n">
        <f aca="false">LOOKUP($B1173,07_L1政策步階!$A$4:$A$14,07_L1政策步階!$C$4:$C$14)</f>
        <v>1</v>
      </c>
      <c r="AC1173" s="57"/>
      <c r="AD1173" s="57"/>
      <c r="AE1173" s="57"/>
      <c r="AF1173" s="57"/>
      <c r="AG1173" s="57"/>
      <c r="AH1173" s="57"/>
      <c r="AI1173" s="57"/>
      <c r="AJ1173" s="57"/>
      <c r="AK1173" s="57"/>
      <c r="AL1173" s="59" t="n">
        <f aca="false">IF(ISNUMBER($AA1173),IF($AA1173&gt;=0.005,100,IF($AA1173&gt;=-0.015,50,0)),"")</f>
        <v>100</v>
      </c>
      <c r="AM1173" s="59" t="n">
        <f aca="false">IF(ISNUMBER($AB1173),IF($AB1173=1,100,IF($AB1173=0,50,0)),"")</f>
        <v>100</v>
      </c>
      <c r="AN1173" s="0" t="str">
        <f aca="false">IF(ISNUMBER($AC1173),IF($AC1173&gt;=0.001,100,IF($AC1173&gt;=-0.003,50,0)),"")</f>
        <v/>
      </c>
      <c r="AO1173" s="0" t="str">
        <f aca="false">IF(ISNUMBER($AD1173),IF($AD1173&gt;=0.04,100,IF($AD1173&gt;=0,50,0)),"")</f>
        <v/>
      </c>
      <c r="AP1173" s="0" t="str">
        <f aca="false">IF(ISNUMBER($AE1173),IF($AE1173&gt;=25,100,IF($AE1173&gt;=-75,50,0)),"")</f>
        <v/>
      </c>
      <c r="AQ1173" s="0" t="str">
        <f aca="false">IF(ISNUMBER($AF1173),IF($AF1173&gt;0,100,IF($AF1173&gt;=-50,50,0)),"")</f>
        <v/>
      </c>
      <c r="AR1173" s="0" t="str">
        <f aca="false">IF(ISNUMBER($AG1173),IF($AG1173=1,100,IF($AG1173=0,50,0)),"")</f>
        <v/>
      </c>
      <c r="AS1173" s="0" t="str">
        <f aca="false">IF(ISNUMBER($AH1173),IF($AH1173&lt;0,100,IF($AH1173&lt;=20,50,0)),"")</f>
        <v/>
      </c>
      <c r="AT1173" s="0" t="str">
        <f aca="false">IF(ISNUMBER($AI1173),IF($AI1173&lt;0.95,100,IF($AI1173&lt;=1,50,0)),"")</f>
        <v/>
      </c>
      <c r="AU1173" s="0" t="str">
        <f aca="false">IF(ISNUMBER($AJ1173),IF($AJ1173&lt;30,0,IF($AJ1173&lt;40,50,IF($AJ1173&lt;=90,100,50))),"")</f>
        <v/>
      </c>
      <c r="AV1173" s="0" t="str">
        <f aca="false">IF(ISNUMBER($AK1173),IF($AK1173&gt;-0.2,100,IF($AK1173&gt;=-0.4,50,0)),"")</f>
        <v/>
      </c>
      <c r="AW1173" s="59" t="n">
        <f aca="false">01_指標庫!$H$4*ISNUMBER($F1173)+01_指標庫!$H$5*ISNUMBER($AA1173)+01_指標庫!$H$6*ISNUMBER($G1173)+01_指標庫!$H$7*ISNUMBER($H1173)+01_指標庫!$H$8*ISNUMBER($AF1173)+01_指標庫!$H$9*ISNUMBER($AG1173)+01_指標庫!$H$10*ISNUMBER($AB1173)+01_指標庫!$H$11*ISNUMBER($AC1173)+01_指標庫!$H$12*ISNUMBER($AD1173)+01_指標庫!$H$13*ISNUMBER($AE1173)+01_指標庫!$H$14*ISNUMBER($I1173)+01_指標庫!$H$15*ISNUMBER($AH1173)+01_指標庫!$H$16*ISNUMBER($K1173)+01_指標庫!$H$17*ISNUMBER($AI1173)+01_指標庫!$H$18*ISNUMBER($AJ1173)+01_指標庫!$H$19*ISNUMBER($AK1173)+01_指標庫!$H$20*ISNUMBER($BB1173)+01_指標庫!$H$21*ISNUMBER($BC1173)</f>
        <v>51</v>
      </c>
      <c r="AX1173" s="59" t="n">
        <f aca="false">IF(AW1173=0,50,ROUND((01_指標庫!$H$4*IF(ISNUMBER($F1173),L1173,0)+01_指標庫!$H$5*IF(ISNUMBER($AA1173),AL1173,0)+01_指標庫!$H$6*IF(ISNUMBER($G1173),M1173,0)+01_指標庫!$H$7*IF(ISNUMBER($H1173),N1173,0)+01_指標庫!$H$8*IF(ISNUMBER($AF1173),AQ1173,0)+01_指標庫!$H$9*IF(ISNUMBER($AG1173),AR1173,0)+01_指標庫!$H$10*IF(ISNUMBER($AB1173),AM1173,0)+01_指標庫!$H$11*IF(ISNUMBER($AC1173),AN1173,0)+01_指標庫!$H$12*IF(ISNUMBER($AD1173),AO1173,0)+01_指標庫!$H$13*IF(ISNUMBER($AE1173),AP1173,0)+01_指標庫!$H$14*IF(ISNUMBER($I1173),O1173,0)+01_指標庫!$H$15*IF(ISNUMBER($AH1173),AS1173,0)+01_指標庫!$H$16*IF(ISNUMBER($K1173),P1173,0)+01_指標庫!$H$17*IF(ISNUMBER($AI1173),AT1173,0)+01_指標庫!$H$18*IF(ISNUMBER($AJ1173),AU1173,0)+01_指標庫!$H$19*IF(ISNUMBER($AK1173),AV1173,0)+01_指標庫!$H$20*IF(ISNUMBER($BB1173),BB1173,0)+01_指標庫!$H$21*IF(ISNUMBER($BC1173),BC1173,0))/AW1173,1))</f>
        <v>74.5</v>
      </c>
      <c r="AY1173" s="60"/>
      <c r="AZ1173" s="60"/>
      <c r="BA1173" s="58" t="n">
        <f aca="false">AVERAGE($E1169:$E1173)/AVERAGE($E1164:$E1173)-1</f>
        <v>-0.0179708769435111</v>
      </c>
      <c r="BB1173" s="59" t="n">
        <f aca="false">IF(ISNUMBER($BA1173),IF(OR($S1173&lt;=-0.03,$BA1173&lt;-0.003),0,IF(OR($S1173&lt;=-0.02,$BA1173&lt;0.01),50,100)),"")</f>
        <v>0</v>
      </c>
      <c r="BC1173" s="0" t="str">
        <f aca="false">IF(OR(COUNT($AZ1173)=0,COUNT($AZ1172)=0),"",IF(OR($AY1173/$AZ1172-1&lt;=-0.03,$AZ1173/$AZ1172-1&lt;=-0.045,IF(COUNT($AZ1164:$AZ1173)=10,AVERAGE($AZ1169:$AZ1173)/AVERAGE($AZ1164:$AZ1173)-1&lt;-0.01,FALSE())),0,IF(OR($AZ1173/$AZ1172-1&lt;=-0.02,IF(COUNT($AZ1164:$AZ1173)=10,AVERAGE($AZ1169:$AZ1173)/AVERAGE($AZ1164:$AZ1173)-1&lt;0.005,FALSE())),50,100)))</f>
        <v/>
      </c>
    </row>
    <row r="1174" customFormat="false" ht="15" hidden="false" customHeight="true" outlineLevel="0" collapsed="false">
      <c r="A1174" s="47" t="n">
        <v>1170</v>
      </c>
      <c r="B1174" s="48" t="n">
        <v>44257</v>
      </c>
      <c r="C1174" s="47" t="n">
        <v>2021</v>
      </c>
      <c r="D1174" s="49" t="s">
        <v>237</v>
      </c>
      <c r="E1174" s="50" t="n">
        <v>13059.95</v>
      </c>
      <c r="F1174" s="51" t="n">
        <v>0.123571</v>
      </c>
      <c r="G1174" s="51" t="n">
        <v>-0.054155</v>
      </c>
      <c r="H1174" s="52" t="n">
        <v>0.8571</v>
      </c>
      <c r="I1174" s="53" t="n">
        <v>353</v>
      </c>
      <c r="J1174" s="47" t="s">
        <v>235</v>
      </c>
      <c r="K1174" s="54" t="n">
        <v>24.1</v>
      </c>
      <c r="L1174" s="55" t="n">
        <f aca="false">IF(COUNT(F1174)=0,50,IF(F1174&gt;=0,100,IF(F1174&gt;=-0.02,50,0)))</f>
        <v>100</v>
      </c>
      <c r="M1174" s="55" t="n">
        <f aca="false">IF(COUNT(G1174)=0,50,IF(G1174&gt;-0.06,100,IF(G1174&gt;-0.15,50,0)))</f>
        <v>100</v>
      </c>
      <c r="N1174" s="55" t="n">
        <f aca="false">IF(COUNT(H1174)=0,50,IF(H1174&gt;=0.6,100,IF(H1174&gt;=0.4,50,0)))</f>
        <v>100</v>
      </c>
      <c r="O1174" s="55" t="n">
        <f aca="false">IF(COUNT(I1174)=0,50,IF(J1174="proxy_vix",50,IF(I1174&lt;350,100,IF(I1174&lt;=450,50,0))))</f>
        <v>50</v>
      </c>
      <c r="P1174" s="55" t="n">
        <f aca="false">IF(COUNT(K1174)=0,50,IF(K1174&lt;20,100,IF(K1174&lt;=25,50,0)))</f>
        <v>50</v>
      </c>
      <c r="Q1174" s="54"/>
      <c r="R1174" s="47"/>
      <c r="S1174" s="51" t="n">
        <f aca="false">$E1174/$E1173-1</f>
        <v>-0.0167884393150618</v>
      </c>
      <c r="T1174" s="56" t="n">
        <f aca="false">$K1174/$K1173-1</f>
        <v>0.0321199143468951</v>
      </c>
      <c r="V1174" s="57"/>
      <c r="W1174" s="57"/>
      <c r="Y1174" s="1" t="str">
        <f aca="false">IF(AX1174&gt;=70,"EASY",IF(AX1174&gt;40,"UNCERTAIN","HARD"))</f>
        <v>EASY</v>
      </c>
      <c r="AA1174" s="58" t="n">
        <f aca="false">IF($A1174&lt;200,"",AVERAGE($E1125:$E1174)/AVERAGE($E975:$E1174)-1)</f>
        <v>0.132068827446599</v>
      </c>
      <c r="AB1174" s="59" t="n">
        <f aca="false">LOOKUP($B1174,07_L1政策步階!$A$4:$A$14,07_L1政策步階!$C$4:$C$14)</f>
        <v>1</v>
      </c>
      <c r="AC1174" s="57"/>
      <c r="AD1174" s="57"/>
      <c r="AE1174" s="57"/>
      <c r="AF1174" s="57"/>
      <c r="AG1174" s="57"/>
      <c r="AH1174" s="57"/>
      <c r="AI1174" s="57"/>
      <c r="AJ1174" s="57"/>
      <c r="AK1174" s="57"/>
      <c r="AL1174" s="59" t="n">
        <f aca="false">IF(ISNUMBER($AA1174),IF($AA1174&gt;=0.005,100,IF($AA1174&gt;=-0.015,50,0)),"")</f>
        <v>100</v>
      </c>
      <c r="AM1174" s="59" t="n">
        <f aca="false">IF(ISNUMBER($AB1174),IF($AB1174=1,100,IF($AB1174=0,50,0)),"")</f>
        <v>100</v>
      </c>
      <c r="AN1174" s="0" t="str">
        <f aca="false">IF(ISNUMBER($AC1174),IF($AC1174&gt;=0.001,100,IF($AC1174&gt;=-0.003,50,0)),"")</f>
        <v/>
      </c>
      <c r="AO1174" s="0" t="str">
        <f aca="false">IF(ISNUMBER($AD1174),IF($AD1174&gt;=0.04,100,IF($AD1174&gt;=0,50,0)),"")</f>
        <v/>
      </c>
      <c r="AP1174" s="0" t="str">
        <f aca="false">IF(ISNUMBER($AE1174),IF($AE1174&gt;=25,100,IF($AE1174&gt;=-75,50,0)),"")</f>
        <v/>
      </c>
      <c r="AQ1174" s="0" t="str">
        <f aca="false">IF(ISNUMBER($AF1174),IF($AF1174&gt;0,100,IF($AF1174&gt;=-50,50,0)),"")</f>
        <v/>
      </c>
      <c r="AR1174" s="0" t="str">
        <f aca="false">IF(ISNUMBER($AG1174),IF($AG1174=1,100,IF($AG1174=0,50,0)),"")</f>
        <v/>
      </c>
      <c r="AS1174" s="0" t="str">
        <f aca="false">IF(ISNUMBER($AH1174),IF($AH1174&lt;0,100,IF($AH1174&lt;=20,50,0)),"")</f>
        <v/>
      </c>
      <c r="AT1174" s="0" t="str">
        <f aca="false">IF(ISNUMBER($AI1174),IF($AI1174&lt;0.95,100,IF($AI1174&lt;=1,50,0)),"")</f>
        <v/>
      </c>
      <c r="AU1174" s="0" t="str">
        <f aca="false">IF(ISNUMBER($AJ1174),IF($AJ1174&lt;30,0,IF($AJ1174&lt;40,50,IF($AJ1174&lt;=90,100,50))),"")</f>
        <v/>
      </c>
      <c r="AV1174" s="0" t="str">
        <f aca="false">IF(ISNUMBER($AK1174),IF($AK1174&gt;-0.2,100,IF($AK1174&gt;=-0.4,50,0)),"")</f>
        <v/>
      </c>
      <c r="AW1174" s="59" t="n">
        <f aca="false">01_指標庫!$H$4*ISNUMBER($F1174)+01_指標庫!$H$5*ISNUMBER($AA1174)+01_指標庫!$H$6*ISNUMBER($G1174)+01_指標庫!$H$7*ISNUMBER($H1174)+01_指標庫!$H$8*ISNUMBER($AF1174)+01_指標庫!$H$9*ISNUMBER($AG1174)+01_指標庫!$H$10*ISNUMBER($AB1174)+01_指標庫!$H$11*ISNUMBER($AC1174)+01_指標庫!$H$12*ISNUMBER($AD1174)+01_指標庫!$H$13*ISNUMBER($AE1174)+01_指標庫!$H$14*ISNUMBER($I1174)+01_指標庫!$H$15*ISNUMBER($AH1174)+01_指標庫!$H$16*ISNUMBER($K1174)+01_指標庫!$H$17*ISNUMBER($AI1174)+01_指標庫!$H$18*ISNUMBER($AJ1174)+01_指標庫!$H$19*ISNUMBER($AK1174)+01_指標庫!$H$20*ISNUMBER($BB1174)+01_指標庫!$H$21*ISNUMBER($BC1174)</f>
        <v>51</v>
      </c>
      <c r="AX1174" s="59" t="n">
        <f aca="false">IF(AW1174=0,50,ROUND((01_指標庫!$H$4*IF(ISNUMBER($F1174),L1174,0)+01_指標庫!$H$5*IF(ISNUMBER($AA1174),AL1174,0)+01_指標庫!$H$6*IF(ISNUMBER($G1174),M1174,0)+01_指標庫!$H$7*IF(ISNUMBER($H1174),N1174,0)+01_指標庫!$H$8*IF(ISNUMBER($AF1174),AQ1174,0)+01_指標庫!$H$9*IF(ISNUMBER($AG1174),AR1174,0)+01_指標庫!$H$10*IF(ISNUMBER($AB1174),AM1174,0)+01_指標庫!$H$11*IF(ISNUMBER($AC1174),AN1174,0)+01_指標庫!$H$12*IF(ISNUMBER($AD1174),AO1174,0)+01_指標庫!$H$13*IF(ISNUMBER($AE1174),AP1174,0)+01_指標庫!$H$14*IF(ISNUMBER($I1174),O1174,0)+01_指標庫!$H$15*IF(ISNUMBER($AH1174),AS1174,0)+01_指標庫!$H$16*IF(ISNUMBER($K1174),P1174,0)+01_指標庫!$H$17*IF(ISNUMBER($AI1174),AT1174,0)+01_指標庫!$H$18*IF(ISNUMBER($AJ1174),AU1174,0)+01_指標庫!$H$19*IF(ISNUMBER($AK1174),AV1174,0)+01_指標庫!$H$20*IF(ISNUMBER($BB1174),BB1174,0)+01_指標庫!$H$21*IF(ISNUMBER($BC1174),BC1174,0))/AW1174,1))</f>
        <v>74.5</v>
      </c>
      <c r="AY1174" s="60"/>
      <c r="AZ1174" s="60"/>
      <c r="BA1174" s="58" t="n">
        <f aca="false">AVERAGE($E1170:$E1174)/AVERAGE($E1165:$E1174)-1</f>
        <v>-0.0147198647611813</v>
      </c>
      <c r="BB1174" s="59" t="n">
        <f aca="false">IF(ISNUMBER($BA1174),IF(OR($S1174&lt;=-0.03,$BA1174&lt;-0.003),0,IF(OR($S1174&lt;=-0.02,$BA1174&lt;0.01),50,100)),"")</f>
        <v>0</v>
      </c>
      <c r="BC1174" s="0" t="str">
        <f aca="false">IF(OR(COUNT($AZ1174)=0,COUNT($AZ1173)=0),"",IF(OR($AY1174/$AZ1173-1&lt;=-0.03,$AZ1174/$AZ1173-1&lt;=-0.045,IF(COUNT($AZ1165:$AZ1174)=10,AVERAGE($AZ1170:$AZ1174)/AVERAGE($AZ1165:$AZ1174)-1&lt;-0.01,FALSE())),0,IF(OR($AZ1174/$AZ1173-1&lt;=-0.02,IF(COUNT($AZ1165:$AZ1174)=10,AVERAGE($AZ1170:$AZ1174)/AVERAGE($AZ1165:$AZ1174)-1&lt;0.005,FALSE())),50,100)))</f>
        <v/>
      </c>
    </row>
    <row r="1175" customFormat="false" ht="15" hidden="false" customHeight="true" outlineLevel="0" collapsed="false">
      <c r="A1175" s="47" t="n">
        <v>1171</v>
      </c>
      <c r="B1175" s="48" t="n">
        <v>44258</v>
      </c>
      <c r="C1175" s="47" t="n">
        <v>2021</v>
      </c>
      <c r="D1175" s="49" t="s">
        <v>238</v>
      </c>
      <c r="E1175" s="50" t="n">
        <v>12683.33</v>
      </c>
      <c r="F1175" s="51" t="n">
        <v>0.089515</v>
      </c>
      <c r="G1175" s="51" t="n">
        <v>-0.081431</v>
      </c>
      <c r="H1175" s="52" t="n">
        <v>0.8163</v>
      </c>
      <c r="I1175" s="53" t="n">
        <v>351</v>
      </c>
      <c r="J1175" s="47" t="s">
        <v>235</v>
      </c>
      <c r="K1175" s="54" t="n">
        <v>26.67</v>
      </c>
      <c r="L1175" s="55" t="n">
        <f aca="false">IF(COUNT(F1175)=0,50,IF(F1175&gt;=0,100,IF(F1175&gt;=-0.02,50,0)))</f>
        <v>100</v>
      </c>
      <c r="M1175" s="55" t="n">
        <f aca="false">IF(COUNT(G1175)=0,50,IF(G1175&gt;-0.06,100,IF(G1175&gt;-0.15,50,0)))</f>
        <v>50</v>
      </c>
      <c r="N1175" s="55" t="n">
        <f aca="false">IF(COUNT(H1175)=0,50,IF(H1175&gt;=0.6,100,IF(H1175&gt;=0.4,50,0)))</f>
        <v>100</v>
      </c>
      <c r="O1175" s="55" t="n">
        <f aca="false">IF(COUNT(I1175)=0,50,IF(J1175="proxy_vix",50,IF(I1175&lt;350,100,IF(I1175&lt;=450,50,0))))</f>
        <v>50</v>
      </c>
      <c r="P1175" s="55" t="n">
        <f aca="false">IF(COUNT(K1175)=0,50,IF(K1175&lt;20,100,IF(K1175&lt;=25,50,0)))</f>
        <v>0</v>
      </c>
      <c r="Q1175" s="54"/>
      <c r="R1175" s="47"/>
      <c r="S1175" s="51" t="n">
        <f aca="false">$E1175/$E1174-1</f>
        <v>-0.0288377826867638</v>
      </c>
      <c r="T1175" s="56" t="n">
        <f aca="false">$K1175/$K1174-1</f>
        <v>0.106639004149378</v>
      </c>
      <c r="V1175" s="57"/>
      <c r="W1175" s="57"/>
      <c r="Y1175" s="1" t="str">
        <f aca="false">IF(AX1175&gt;=70,"EASY",IF(AX1175&gt;40,"UNCERTAIN","HARD"))</f>
        <v>UNCERTAIN</v>
      </c>
      <c r="AA1175" s="58" t="n">
        <f aca="false">IF($A1175&lt;200,"",AVERAGE($E1126:$E1175)/AVERAGE($E976:$E1175)-1)</f>
        <v>0.130234016264643</v>
      </c>
      <c r="AB1175" s="59" t="n">
        <f aca="false">LOOKUP($B1175,07_L1政策步階!$A$4:$A$14,07_L1政策步階!$C$4:$C$14)</f>
        <v>1</v>
      </c>
      <c r="AC1175" s="57"/>
      <c r="AD1175" s="57"/>
      <c r="AE1175" s="57"/>
      <c r="AF1175" s="57"/>
      <c r="AG1175" s="57"/>
      <c r="AH1175" s="57"/>
      <c r="AI1175" s="57"/>
      <c r="AJ1175" s="57"/>
      <c r="AK1175" s="57"/>
      <c r="AL1175" s="59" t="n">
        <f aca="false">IF(ISNUMBER($AA1175),IF($AA1175&gt;=0.005,100,IF($AA1175&gt;=-0.015,50,0)),"")</f>
        <v>100</v>
      </c>
      <c r="AM1175" s="59" t="n">
        <f aca="false">IF(ISNUMBER($AB1175),IF($AB1175=1,100,IF($AB1175=0,50,0)),"")</f>
        <v>100</v>
      </c>
      <c r="AN1175" s="0" t="str">
        <f aca="false">IF(ISNUMBER($AC1175),IF($AC1175&gt;=0.001,100,IF($AC1175&gt;=-0.003,50,0)),"")</f>
        <v/>
      </c>
      <c r="AO1175" s="0" t="str">
        <f aca="false">IF(ISNUMBER($AD1175),IF($AD1175&gt;=0.04,100,IF($AD1175&gt;=0,50,0)),"")</f>
        <v/>
      </c>
      <c r="AP1175" s="0" t="str">
        <f aca="false">IF(ISNUMBER($AE1175),IF($AE1175&gt;=25,100,IF($AE1175&gt;=-75,50,0)),"")</f>
        <v/>
      </c>
      <c r="AQ1175" s="0" t="str">
        <f aca="false">IF(ISNUMBER($AF1175),IF($AF1175&gt;0,100,IF($AF1175&gt;=-50,50,0)),"")</f>
        <v/>
      </c>
      <c r="AR1175" s="0" t="str">
        <f aca="false">IF(ISNUMBER($AG1175),IF($AG1175=1,100,IF($AG1175=0,50,0)),"")</f>
        <v/>
      </c>
      <c r="AS1175" s="0" t="str">
        <f aca="false">IF(ISNUMBER($AH1175),IF($AH1175&lt;0,100,IF($AH1175&lt;=20,50,0)),"")</f>
        <v/>
      </c>
      <c r="AT1175" s="0" t="str">
        <f aca="false">IF(ISNUMBER($AI1175),IF($AI1175&lt;0.95,100,IF($AI1175&lt;=1,50,0)),"")</f>
        <v/>
      </c>
      <c r="AU1175" s="0" t="str">
        <f aca="false">IF(ISNUMBER($AJ1175),IF($AJ1175&lt;30,0,IF($AJ1175&lt;40,50,IF($AJ1175&lt;=90,100,50))),"")</f>
        <v/>
      </c>
      <c r="AV1175" s="0" t="str">
        <f aca="false">IF(ISNUMBER($AK1175),IF($AK1175&gt;-0.2,100,IF($AK1175&gt;=-0.4,50,0)),"")</f>
        <v/>
      </c>
      <c r="AW1175" s="59" t="n">
        <f aca="false">01_指標庫!$H$4*ISNUMBER($F1175)+01_指標庫!$H$5*ISNUMBER($AA1175)+01_指標庫!$H$6*ISNUMBER($G1175)+01_指標庫!$H$7*ISNUMBER($H1175)+01_指標庫!$H$8*ISNUMBER($AF1175)+01_指標庫!$H$9*ISNUMBER($AG1175)+01_指標庫!$H$10*ISNUMBER($AB1175)+01_指標庫!$H$11*ISNUMBER($AC1175)+01_指標庫!$H$12*ISNUMBER($AD1175)+01_指標庫!$H$13*ISNUMBER($AE1175)+01_指標庫!$H$14*ISNUMBER($I1175)+01_指標庫!$H$15*ISNUMBER($AH1175)+01_指標庫!$H$16*ISNUMBER($K1175)+01_指標庫!$H$17*ISNUMBER($AI1175)+01_指標庫!$H$18*ISNUMBER($AJ1175)+01_指標庫!$H$19*ISNUMBER($AK1175)+01_指標庫!$H$20*ISNUMBER($BB1175)+01_指標庫!$H$21*ISNUMBER($BC1175)</f>
        <v>51</v>
      </c>
      <c r="AX1175" s="59" t="n">
        <f aca="false">IF(AW1175=0,50,ROUND((01_指標庫!$H$4*IF(ISNUMBER($F1175),L1175,0)+01_指標庫!$H$5*IF(ISNUMBER($AA1175),AL1175,0)+01_指標庫!$H$6*IF(ISNUMBER($G1175),M1175,0)+01_指標庫!$H$7*IF(ISNUMBER($H1175),N1175,0)+01_指標庫!$H$8*IF(ISNUMBER($AF1175),AQ1175,0)+01_指標庫!$H$9*IF(ISNUMBER($AG1175),AR1175,0)+01_指標庫!$H$10*IF(ISNUMBER($AB1175),AM1175,0)+01_指標庫!$H$11*IF(ISNUMBER($AC1175),AN1175,0)+01_指標庫!$H$12*IF(ISNUMBER($AD1175),AO1175,0)+01_指標庫!$H$13*IF(ISNUMBER($AE1175),AP1175,0)+01_指標庫!$H$14*IF(ISNUMBER($I1175),O1175,0)+01_指標庫!$H$15*IF(ISNUMBER($AH1175),AS1175,0)+01_指標庫!$H$16*IF(ISNUMBER($K1175),P1175,0)+01_指標庫!$H$17*IF(ISNUMBER($AI1175),AT1175,0)+01_指標庫!$H$18*IF(ISNUMBER($AJ1175),AU1175,0)+01_指標庫!$H$19*IF(ISNUMBER($AK1175),AV1175,0)+01_指標庫!$H$20*IF(ISNUMBER($BB1175),BB1175,0)+01_指標庫!$H$21*IF(ISNUMBER($BC1175),BC1175,0))/AW1175,1))</f>
        <v>60.8</v>
      </c>
      <c r="AY1175" s="60"/>
      <c r="AZ1175" s="60"/>
      <c r="BA1175" s="58" t="n">
        <f aca="false">AVERAGE($E1171:$E1175)/AVERAGE($E1166:$E1175)-1</f>
        <v>-0.0165140618381174</v>
      </c>
      <c r="BB1175" s="59" t="n">
        <f aca="false">IF(ISNUMBER($BA1175),IF(OR($S1175&lt;=-0.03,$BA1175&lt;-0.003),0,IF(OR($S1175&lt;=-0.02,$BA1175&lt;0.01),50,100)),"")</f>
        <v>0</v>
      </c>
      <c r="BC1175" s="0" t="str">
        <f aca="false">IF(OR(COUNT($AZ1175)=0,COUNT($AZ1174)=0),"",IF(OR($AY1175/$AZ1174-1&lt;=-0.03,$AZ1175/$AZ1174-1&lt;=-0.045,IF(COUNT($AZ1166:$AZ1175)=10,AVERAGE($AZ1171:$AZ1175)/AVERAGE($AZ1166:$AZ1175)-1&lt;-0.01,FALSE())),0,IF(OR($AZ1175/$AZ1174-1&lt;=-0.02,IF(COUNT($AZ1166:$AZ1175)=10,AVERAGE($AZ1171:$AZ1175)/AVERAGE($AZ1166:$AZ1175)-1&lt;0.005,FALSE())),50,100)))</f>
        <v/>
      </c>
    </row>
    <row r="1176" customFormat="false" ht="15" hidden="false" customHeight="true" outlineLevel="0" collapsed="false">
      <c r="A1176" s="47" t="n">
        <v>1172</v>
      </c>
      <c r="B1176" s="48" t="n">
        <v>44259</v>
      </c>
      <c r="C1176" s="47" t="n">
        <v>2021</v>
      </c>
      <c r="D1176" s="49" t="s">
        <v>239</v>
      </c>
      <c r="E1176" s="50" t="n">
        <v>12464</v>
      </c>
      <c r="F1176" s="51" t="n">
        <v>0.069236</v>
      </c>
      <c r="G1176" s="51" t="n">
        <v>-0.097315</v>
      </c>
      <c r="H1176" s="52" t="n">
        <v>0.7959</v>
      </c>
      <c r="I1176" s="53" t="n">
        <v>354</v>
      </c>
      <c r="J1176" s="47" t="s">
        <v>235</v>
      </c>
      <c r="K1176" s="54" t="n">
        <v>28.57</v>
      </c>
      <c r="L1176" s="55" t="n">
        <f aca="false">IF(COUNT(F1176)=0,50,IF(F1176&gt;=0,100,IF(F1176&gt;=-0.02,50,0)))</f>
        <v>100</v>
      </c>
      <c r="M1176" s="55" t="n">
        <f aca="false">IF(COUNT(G1176)=0,50,IF(G1176&gt;-0.06,100,IF(G1176&gt;-0.15,50,0)))</f>
        <v>50</v>
      </c>
      <c r="N1176" s="55" t="n">
        <f aca="false">IF(COUNT(H1176)=0,50,IF(H1176&gt;=0.6,100,IF(H1176&gt;=0.4,50,0)))</f>
        <v>100</v>
      </c>
      <c r="O1176" s="55" t="n">
        <f aca="false">IF(COUNT(I1176)=0,50,IF(J1176="proxy_vix",50,IF(I1176&lt;350,100,IF(I1176&lt;=450,50,0))))</f>
        <v>50</v>
      </c>
      <c r="P1176" s="55" t="n">
        <f aca="false">IF(COUNT(K1176)=0,50,IF(K1176&lt;20,100,IF(K1176&lt;=25,50,0)))</f>
        <v>0</v>
      </c>
      <c r="Q1176" s="54"/>
      <c r="R1176" s="47"/>
      <c r="S1176" s="51" t="n">
        <f aca="false">$E1176/$E1175-1</f>
        <v>-0.0172927772122936</v>
      </c>
      <c r="T1176" s="56" t="n">
        <f aca="false">$K1176/$K1175-1</f>
        <v>0.0712410948631421</v>
      </c>
      <c r="V1176" s="57"/>
      <c r="W1176" s="57"/>
      <c r="Y1176" s="1" t="str">
        <f aca="false">IF(AX1176&gt;=70,"EASY",IF(AX1176&gt;40,"UNCERTAIN","HARD"))</f>
        <v>UNCERTAIN</v>
      </c>
      <c r="AA1176" s="58" t="n">
        <f aca="false">IF($A1176&lt;200,"",AVERAGE($E1127:$E1176)/AVERAGE($E977:$E1176)-1)</f>
        <v>0.128245201670422</v>
      </c>
      <c r="AB1176" s="59" t="n">
        <f aca="false">LOOKUP($B1176,07_L1政策步階!$A$4:$A$14,07_L1政策步階!$C$4:$C$14)</f>
        <v>1</v>
      </c>
      <c r="AC1176" s="57"/>
      <c r="AD1176" s="57"/>
      <c r="AE1176" s="57"/>
      <c r="AF1176" s="57"/>
      <c r="AG1176" s="57"/>
      <c r="AH1176" s="57"/>
      <c r="AI1176" s="57"/>
      <c r="AJ1176" s="57"/>
      <c r="AK1176" s="57"/>
      <c r="AL1176" s="59" t="n">
        <f aca="false">IF(ISNUMBER($AA1176),IF($AA1176&gt;=0.005,100,IF($AA1176&gt;=-0.015,50,0)),"")</f>
        <v>100</v>
      </c>
      <c r="AM1176" s="59" t="n">
        <f aca="false">IF(ISNUMBER($AB1176),IF($AB1176=1,100,IF($AB1176=0,50,0)),"")</f>
        <v>100</v>
      </c>
      <c r="AN1176" s="0" t="str">
        <f aca="false">IF(ISNUMBER($AC1176),IF($AC1176&gt;=0.001,100,IF($AC1176&gt;=-0.003,50,0)),"")</f>
        <v/>
      </c>
      <c r="AO1176" s="0" t="str">
        <f aca="false">IF(ISNUMBER($AD1176),IF($AD1176&gt;=0.04,100,IF($AD1176&gt;=0,50,0)),"")</f>
        <v/>
      </c>
      <c r="AP1176" s="0" t="str">
        <f aca="false">IF(ISNUMBER($AE1176),IF($AE1176&gt;=25,100,IF($AE1176&gt;=-75,50,0)),"")</f>
        <v/>
      </c>
      <c r="AQ1176" s="0" t="str">
        <f aca="false">IF(ISNUMBER($AF1176),IF($AF1176&gt;0,100,IF($AF1176&gt;=-50,50,0)),"")</f>
        <v/>
      </c>
      <c r="AR1176" s="0" t="str">
        <f aca="false">IF(ISNUMBER($AG1176),IF($AG1176=1,100,IF($AG1176=0,50,0)),"")</f>
        <v/>
      </c>
      <c r="AS1176" s="0" t="str">
        <f aca="false">IF(ISNUMBER($AH1176),IF($AH1176&lt;0,100,IF($AH1176&lt;=20,50,0)),"")</f>
        <v/>
      </c>
      <c r="AT1176" s="0" t="str">
        <f aca="false">IF(ISNUMBER($AI1176),IF($AI1176&lt;0.95,100,IF($AI1176&lt;=1,50,0)),"")</f>
        <v/>
      </c>
      <c r="AU1176" s="0" t="str">
        <f aca="false">IF(ISNUMBER($AJ1176),IF($AJ1176&lt;30,0,IF($AJ1176&lt;40,50,IF($AJ1176&lt;=90,100,50))),"")</f>
        <v/>
      </c>
      <c r="AV1176" s="0" t="str">
        <f aca="false">IF(ISNUMBER($AK1176),IF($AK1176&gt;-0.2,100,IF($AK1176&gt;=-0.4,50,0)),"")</f>
        <v/>
      </c>
      <c r="AW1176" s="59" t="n">
        <f aca="false">01_指標庫!$H$4*ISNUMBER($F1176)+01_指標庫!$H$5*ISNUMBER($AA1176)+01_指標庫!$H$6*ISNUMBER($G1176)+01_指標庫!$H$7*ISNUMBER($H1176)+01_指標庫!$H$8*ISNUMBER($AF1176)+01_指標庫!$H$9*ISNUMBER($AG1176)+01_指標庫!$H$10*ISNUMBER($AB1176)+01_指標庫!$H$11*ISNUMBER($AC1176)+01_指標庫!$H$12*ISNUMBER($AD1176)+01_指標庫!$H$13*ISNUMBER($AE1176)+01_指標庫!$H$14*ISNUMBER($I1176)+01_指標庫!$H$15*ISNUMBER($AH1176)+01_指標庫!$H$16*ISNUMBER($K1176)+01_指標庫!$H$17*ISNUMBER($AI1176)+01_指標庫!$H$18*ISNUMBER($AJ1176)+01_指標庫!$H$19*ISNUMBER($AK1176)+01_指標庫!$H$20*ISNUMBER($BB1176)+01_指標庫!$H$21*ISNUMBER($BC1176)</f>
        <v>51</v>
      </c>
      <c r="AX1176" s="59" t="n">
        <f aca="false">IF(AW1176=0,50,ROUND((01_指標庫!$H$4*IF(ISNUMBER($F1176),L1176,0)+01_指標庫!$H$5*IF(ISNUMBER($AA1176),AL1176,0)+01_指標庫!$H$6*IF(ISNUMBER($G1176),M1176,0)+01_指標庫!$H$7*IF(ISNUMBER($H1176),N1176,0)+01_指標庫!$H$8*IF(ISNUMBER($AF1176),AQ1176,0)+01_指標庫!$H$9*IF(ISNUMBER($AG1176),AR1176,0)+01_指標庫!$H$10*IF(ISNUMBER($AB1176),AM1176,0)+01_指標庫!$H$11*IF(ISNUMBER($AC1176),AN1176,0)+01_指標庫!$H$12*IF(ISNUMBER($AD1176),AO1176,0)+01_指標庫!$H$13*IF(ISNUMBER($AE1176),AP1176,0)+01_指標庫!$H$14*IF(ISNUMBER($I1176),O1176,0)+01_指標庫!$H$15*IF(ISNUMBER($AH1176),AS1176,0)+01_指標庫!$H$16*IF(ISNUMBER($K1176),P1176,0)+01_指標庫!$H$17*IF(ISNUMBER($AI1176),AT1176,0)+01_指標庫!$H$18*IF(ISNUMBER($AJ1176),AU1176,0)+01_指標庫!$H$19*IF(ISNUMBER($AK1176),AV1176,0)+01_指標庫!$H$20*IF(ISNUMBER($BB1176),BB1176,0)+01_指標庫!$H$21*IF(ISNUMBER($BC1176),BC1176,0))/AW1176,1))</f>
        <v>60.8</v>
      </c>
      <c r="AY1176" s="60"/>
      <c r="AZ1176" s="60"/>
      <c r="BA1176" s="58" t="n">
        <f aca="false">AVERAGE($E1172:$E1176)/AVERAGE($E1167:$E1176)-1</f>
        <v>-0.0132541787520666</v>
      </c>
      <c r="BB1176" s="59" t="n">
        <f aca="false">IF(ISNUMBER($BA1176),IF(OR($S1176&lt;=-0.03,$BA1176&lt;-0.003),0,IF(OR($S1176&lt;=-0.02,$BA1176&lt;0.01),50,100)),"")</f>
        <v>0</v>
      </c>
      <c r="BC1176" s="0" t="str">
        <f aca="false">IF(OR(COUNT($AZ1176)=0,COUNT($AZ1175)=0),"",IF(OR($AY1176/$AZ1175-1&lt;=-0.03,$AZ1176/$AZ1175-1&lt;=-0.045,IF(COUNT($AZ1167:$AZ1176)=10,AVERAGE($AZ1172:$AZ1176)/AVERAGE($AZ1167:$AZ1176)-1&lt;-0.01,FALSE())),0,IF(OR($AZ1176/$AZ1175-1&lt;=-0.02,IF(COUNT($AZ1167:$AZ1176)=10,AVERAGE($AZ1172:$AZ1176)/AVERAGE($AZ1167:$AZ1176)-1&lt;0.005,FALSE())),50,100)))</f>
        <v/>
      </c>
    </row>
    <row r="1177" customFormat="false" ht="15" hidden="false" customHeight="true" outlineLevel="0" collapsed="false">
      <c r="A1177" s="47" t="n">
        <v>1173</v>
      </c>
      <c r="B1177" s="48" t="n">
        <v>44260</v>
      </c>
      <c r="C1177" s="47" t="n">
        <v>2021</v>
      </c>
      <c r="D1177" s="49" t="s">
        <v>234</v>
      </c>
      <c r="E1177" s="50" t="n">
        <v>12668.51</v>
      </c>
      <c r="F1177" s="51" t="n">
        <v>0.085211</v>
      </c>
      <c r="G1177" s="51" t="n">
        <v>-0.082504</v>
      </c>
      <c r="H1177" s="52" t="n">
        <v>0.8367</v>
      </c>
      <c r="I1177" s="53" t="n">
        <v>360</v>
      </c>
      <c r="J1177" s="47" t="s">
        <v>235</v>
      </c>
      <c r="K1177" s="54" t="n">
        <v>24.66</v>
      </c>
      <c r="L1177" s="55" t="n">
        <f aca="false">IF(COUNT(F1177)=0,50,IF(F1177&gt;=0,100,IF(F1177&gt;=-0.02,50,0)))</f>
        <v>100</v>
      </c>
      <c r="M1177" s="55" t="n">
        <f aca="false">IF(COUNT(G1177)=0,50,IF(G1177&gt;-0.06,100,IF(G1177&gt;-0.15,50,0)))</f>
        <v>50</v>
      </c>
      <c r="N1177" s="55" t="n">
        <f aca="false">IF(COUNT(H1177)=0,50,IF(H1177&gt;=0.6,100,IF(H1177&gt;=0.4,50,0)))</f>
        <v>100</v>
      </c>
      <c r="O1177" s="55" t="n">
        <f aca="false">IF(COUNT(I1177)=0,50,IF(J1177="proxy_vix",50,IF(I1177&lt;350,100,IF(I1177&lt;=450,50,0))))</f>
        <v>50</v>
      </c>
      <c r="P1177" s="55" t="n">
        <f aca="false">IF(COUNT(K1177)=0,50,IF(K1177&lt;20,100,IF(K1177&lt;=25,50,0)))</f>
        <v>50</v>
      </c>
      <c r="Q1177" s="54"/>
      <c r="R1177" s="47"/>
      <c r="S1177" s="51" t="n">
        <f aca="false">$E1177/$E1176-1</f>
        <v>0.0164080551989731</v>
      </c>
      <c r="T1177" s="56" t="n">
        <f aca="false">$K1177/$K1176-1</f>
        <v>-0.136856842842142</v>
      </c>
      <c r="V1177" s="57"/>
      <c r="W1177" s="57"/>
      <c r="Y1177" s="1" t="str">
        <f aca="false">IF(AX1177&gt;=70,"EASY",IF(AX1177&gt;40,"UNCERTAIN","HARD"))</f>
        <v>UNCERTAIN</v>
      </c>
      <c r="AA1177" s="58" t="n">
        <f aca="false">IF($A1177&lt;200,"",AVERAGE($E1128:$E1177)/AVERAGE($E978:$E1177)-1)</f>
        <v>0.126579436776301</v>
      </c>
      <c r="AB1177" s="59" t="n">
        <f aca="false">LOOKUP($B1177,07_L1政策步階!$A$4:$A$14,07_L1政策步階!$C$4:$C$14)</f>
        <v>1</v>
      </c>
      <c r="AC1177" s="57"/>
      <c r="AD1177" s="57"/>
      <c r="AE1177" s="57"/>
      <c r="AF1177" s="57"/>
      <c r="AG1177" s="57"/>
      <c r="AH1177" s="57"/>
      <c r="AI1177" s="57"/>
      <c r="AJ1177" s="57"/>
      <c r="AK1177" s="57"/>
      <c r="AL1177" s="59" t="n">
        <f aca="false">IF(ISNUMBER($AA1177),IF($AA1177&gt;=0.005,100,IF($AA1177&gt;=-0.015,50,0)),"")</f>
        <v>100</v>
      </c>
      <c r="AM1177" s="59" t="n">
        <f aca="false">IF(ISNUMBER($AB1177),IF($AB1177=1,100,IF($AB1177=0,50,0)),"")</f>
        <v>100</v>
      </c>
      <c r="AN1177" s="0" t="str">
        <f aca="false">IF(ISNUMBER($AC1177),IF($AC1177&gt;=0.001,100,IF($AC1177&gt;=-0.003,50,0)),"")</f>
        <v/>
      </c>
      <c r="AO1177" s="0" t="str">
        <f aca="false">IF(ISNUMBER($AD1177),IF($AD1177&gt;=0.04,100,IF($AD1177&gt;=0,50,0)),"")</f>
        <v/>
      </c>
      <c r="AP1177" s="0" t="str">
        <f aca="false">IF(ISNUMBER($AE1177),IF($AE1177&gt;=25,100,IF($AE1177&gt;=-75,50,0)),"")</f>
        <v/>
      </c>
      <c r="AQ1177" s="0" t="str">
        <f aca="false">IF(ISNUMBER($AF1177),IF($AF1177&gt;0,100,IF($AF1177&gt;=-50,50,0)),"")</f>
        <v/>
      </c>
      <c r="AR1177" s="0" t="str">
        <f aca="false">IF(ISNUMBER($AG1177),IF($AG1177=1,100,IF($AG1177=0,50,0)),"")</f>
        <v/>
      </c>
      <c r="AS1177" s="0" t="str">
        <f aca="false">IF(ISNUMBER($AH1177),IF($AH1177&lt;0,100,IF($AH1177&lt;=20,50,0)),"")</f>
        <v/>
      </c>
      <c r="AT1177" s="0" t="str">
        <f aca="false">IF(ISNUMBER($AI1177),IF($AI1177&lt;0.95,100,IF($AI1177&lt;=1,50,0)),"")</f>
        <v/>
      </c>
      <c r="AU1177" s="0" t="str">
        <f aca="false">IF(ISNUMBER($AJ1177),IF($AJ1177&lt;30,0,IF($AJ1177&lt;40,50,IF($AJ1177&lt;=90,100,50))),"")</f>
        <v/>
      </c>
      <c r="AV1177" s="0" t="str">
        <f aca="false">IF(ISNUMBER($AK1177),IF($AK1177&gt;-0.2,100,IF($AK1177&gt;=-0.4,50,0)),"")</f>
        <v/>
      </c>
      <c r="AW1177" s="59" t="n">
        <f aca="false">01_指標庫!$H$4*ISNUMBER($F1177)+01_指標庫!$H$5*ISNUMBER($AA1177)+01_指標庫!$H$6*ISNUMBER($G1177)+01_指標庫!$H$7*ISNUMBER($H1177)+01_指標庫!$H$8*ISNUMBER($AF1177)+01_指標庫!$H$9*ISNUMBER($AG1177)+01_指標庫!$H$10*ISNUMBER($AB1177)+01_指標庫!$H$11*ISNUMBER($AC1177)+01_指標庫!$H$12*ISNUMBER($AD1177)+01_指標庫!$H$13*ISNUMBER($AE1177)+01_指標庫!$H$14*ISNUMBER($I1177)+01_指標庫!$H$15*ISNUMBER($AH1177)+01_指標庫!$H$16*ISNUMBER($K1177)+01_指標庫!$H$17*ISNUMBER($AI1177)+01_指標庫!$H$18*ISNUMBER($AJ1177)+01_指標庫!$H$19*ISNUMBER($AK1177)+01_指標庫!$H$20*ISNUMBER($BB1177)+01_指標庫!$H$21*ISNUMBER($BC1177)</f>
        <v>51</v>
      </c>
      <c r="AX1177" s="59" t="n">
        <f aca="false">IF(AW1177=0,50,ROUND((01_指標庫!$H$4*IF(ISNUMBER($F1177),L1177,0)+01_指標庫!$H$5*IF(ISNUMBER($AA1177),AL1177,0)+01_指標庫!$H$6*IF(ISNUMBER($G1177),M1177,0)+01_指標庫!$H$7*IF(ISNUMBER($H1177),N1177,0)+01_指標庫!$H$8*IF(ISNUMBER($AF1177),AQ1177,0)+01_指標庫!$H$9*IF(ISNUMBER($AG1177),AR1177,0)+01_指標庫!$H$10*IF(ISNUMBER($AB1177),AM1177,0)+01_指標庫!$H$11*IF(ISNUMBER($AC1177),AN1177,0)+01_指標庫!$H$12*IF(ISNUMBER($AD1177),AO1177,0)+01_指標庫!$H$13*IF(ISNUMBER($AE1177),AP1177,0)+01_指標庫!$H$14*IF(ISNUMBER($I1177),O1177,0)+01_指標庫!$H$15*IF(ISNUMBER($AH1177),AS1177,0)+01_指標庫!$H$16*IF(ISNUMBER($K1177),P1177,0)+01_指標庫!$H$17*IF(ISNUMBER($AI1177),AT1177,0)+01_指標庫!$H$18*IF(ISNUMBER($AJ1177),AU1177,0)+01_指標庫!$H$19*IF(ISNUMBER($AK1177),AV1177,0)+01_指標庫!$H$20*IF(ISNUMBER($BB1177),BB1177,0)+01_指標庫!$H$21*IF(ISNUMBER($BC1177),BC1177,0))/AW1177,1))</f>
        <v>66.7</v>
      </c>
      <c r="AY1177" s="60"/>
      <c r="AZ1177" s="60"/>
      <c r="BA1177" s="58" t="n">
        <f aca="false">AVERAGE($E1173:$E1177)/AVERAGE($E1168:$E1177)-1</f>
        <v>-0.0100268382736138</v>
      </c>
      <c r="BB1177" s="59" t="n">
        <f aca="false">IF(ISNUMBER($BA1177),IF(OR($S1177&lt;=-0.03,$BA1177&lt;-0.003),0,IF(OR($S1177&lt;=-0.02,$BA1177&lt;0.01),50,100)),"")</f>
        <v>0</v>
      </c>
      <c r="BC1177" s="0" t="str">
        <f aca="false">IF(OR(COUNT($AZ1177)=0,COUNT($AZ1176)=0),"",IF(OR($AY1177/$AZ1176-1&lt;=-0.03,$AZ1177/$AZ1176-1&lt;=-0.045,IF(COUNT($AZ1168:$AZ1177)=10,AVERAGE($AZ1173:$AZ1177)/AVERAGE($AZ1168:$AZ1177)-1&lt;-0.01,FALSE())),0,IF(OR($AZ1177/$AZ1176-1&lt;=-0.02,IF(COUNT($AZ1168:$AZ1177)=10,AVERAGE($AZ1173:$AZ1177)/AVERAGE($AZ1168:$AZ1177)-1&lt;0.005,FALSE())),50,100)))</f>
        <v/>
      </c>
    </row>
    <row r="1178" customFormat="false" ht="15" hidden="false" customHeight="true" outlineLevel="0" collapsed="false">
      <c r="A1178" s="47" t="n">
        <v>1174</v>
      </c>
      <c r="B1178" s="48" t="n">
        <v>44263</v>
      </c>
      <c r="C1178" s="47" t="n">
        <v>2021</v>
      </c>
      <c r="D1178" s="49" t="s">
        <v>236</v>
      </c>
      <c r="E1178" s="50" t="n">
        <v>12299.08</v>
      </c>
      <c r="F1178" s="51" t="n">
        <v>0.052297</v>
      </c>
      <c r="G1178" s="51" t="n">
        <v>-0.109259</v>
      </c>
      <c r="H1178" s="52" t="n">
        <v>0.7143</v>
      </c>
      <c r="I1178" s="53" t="n">
        <v>357</v>
      </c>
      <c r="J1178" s="47" t="s">
        <v>235</v>
      </c>
      <c r="K1178" s="54" t="n">
        <v>25.47</v>
      </c>
      <c r="L1178" s="55" t="n">
        <f aca="false">IF(COUNT(F1178)=0,50,IF(F1178&gt;=0,100,IF(F1178&gt;=-0.02,50,0)))</f>
        <v>100</v>
      </c>
      <c r="M1178" s="55" t="n">
        <f aca="false">IF(COUNT(G1178)=0,50,IF(G1178&gt;-0.06,100,IF(G1178&gt;-0.15,50,0)))</f>
        <v>50</v>
      </c>
      <c r="N1178" s="55" t="n">
        <f aca="false">IF(COUNT(H1178)=0,50,IF(H1178&gt;=0.6,100,IF(H1178&gt;=0.4,50,0)))</f>
        <v>100</v>
      </c>
      <c r="O1178" s="55" t="n">
        <f aca="false">IF(COUNT(I1178)=0,50,IF(J1178="proxy_vix",50,IF(I1178&lt;350,100,IF(I1178&lt;=450,50,0))))</f>
        <v>50</v>
      </c>
      <c r="P1178" s="55" t="n">
        <f aca="false">IF(COUNT(K1178)=0,50,IF(K1178&lt;20,100,IF(K1178&lt;=25,50,0)))</f>
        <v>0</v>
      </c>
      <c r="Q1178" s="54"/>
      <c r="R1178" s="47"/>
      <c r="S1178" s="51" t="n">
        <f aca="false">$E1178/$E1177-1</f>
        <v>-0.0291612825817716</v>
      </c>
      <c r="T1178" s="56" t="n">
        <f aca="false">$K1178/$K1177-1</f>
        <v>0.0328467153284671</v>
      </c>
      <c r="V1178" s="57"/>
      <c r="W1178" s="57"/>
      <c r="Y1178" s="1" t="str">
        <f aca="false">IF(AX1178&gt;=70,"EASY",IF(AX1178&gt;40,"UNCERTAIN","HARD"))</f>
        <v>UNCERTAIN</v>
      </c>
      <c r="AA1178" s="58" t="n">
        <f aca="false">IF($A1178&lt;200,"",AVERAGE($E1129:$E1178)/AVERAGE($E979:$E1178)-1)</f>
        <v>0.124507120389355</v>
      </c>
      <c r="AB1178" s="59" t="n">
        <f aca="false">LOOKUP($B1178,07_L1政策步階!$A$4:$A$14,07_L1政策步階!$C$4:$C$14)</f>
        <v>1</v>
      </c>
      <c r="AC1178" s="57"/>
      <c r="AD1178" s="57"/>
      <c r="AE1178" s="57"/>
      <c r="AF1178" s="57"/>
      <c r="AG1178" s="57"/>
      <c r="AH1178" s="57"/>
      <c r="AI1178" s="57"/>
      <c r="AJ1178" s="57"/>
      <c r="AK1178" s="57"/>
      <c r="AL1178" s="59" t="n">
        <f aca="false">IF(ISNUMBER($AA1178),IF($AA1178&gt;=0.005,100,IF($AA1178&gt;=-0.015,50,0)),"")</f>
        <v>100</v>
      </c>
      <c r="AM1178" s="59" t="n">
        <f aca="false">IF(ISNUMBER($AB1178),IF($AB1178=1,100,IF($AB1178=0,50,0)),"")</f>
        <v>100</v>
      </c>
      <c r="AN1178" s="0" t="str">
        <f aca="false">IF(ISNUMBER($AC1178),IF($AC1178&gt;=0.001,100,IF($AC1178&gt;=-0.003,50,0)),"")</f>
        <v/>
      </c>
      <c r="AO1178" s="0" t="str">
        <f aca="false">IF(ISNUMBER($AD1178),IF($AD1178&gt;=0.04,100,IF($AD1178&gt;=0,50,0)),"")</f>
        <v/>
      </c>
      <c r="AP1178" s="0" t="str">
        <f aca="false">IF(ISNUMBER($AE1178),IF($AE1178&gt;=25,100,IF($AE1178&gt;=-75,50,0)),"")</f>
        <v/>
      </c>
      <c r="AQ1178" s="0" t="str">
        <f aca="false">IF(ISNUMBER($AF1178),IF($AF1178&gt;0,100,IF($AF1178&gt;=-50,50,0)),"")</f>
        <v/>
      </c>
      <c r="AR1178" s="0" t="str">
        <f aca="false">IF(ISNUMBER($AG1178),IF($AG1178=1,100,IF($AG1178=0,50,0)),"")</f>
        <v/>
      </c>
      <c r="AS1178" s="0" t="str">
        <f aca="false">IF(ISNUMBER($AH1178),IF($AH1178&lt;0,100,IF($AH1178&lt;=20,50,0)),"")</f>
        <v/>
      </c>
      <c r="AT1178" s="0" t="str">
        <f aca="false">IF(ISNUMBER($AI1178),IF($AI1178&lt;0.95,100,IF($AI1178&lt;=1,50,0)),"")</f>
        <v/>
      </c>
      <c r="AU1178" s="0" t="str">
        <f aca="false">IF(ISNUMBER($AJ1178),IF($AJ1178&lt;30,0,IF($AJ1178&lt;40,50,IF($AJ1178&lt;=90,100,50))),"")</f>
        <v/>
      </c>
      <c r="AV1178" s="0" t="str">
        <f aca="false">IF(ISNUMBER($AK1178),IF($AK1178&gt;-0.2,100,IF($AK1178&gt;=-0.4,50,0)),"")</f>
        <v/>
      </c>
      <c r="AW1178" s="59" t="n">
        <f aca="false">01_指標庫!$H$4*ISNUMBER($F1178)+01_指標庫!$H$5*ISNUMBER($AA1178)+01_指標庫!$H$6*ISNUMBER($G1178)+01_指標庫!$H$7*ISNUMBER($H1178)+01_指標庫!$H$8*ISNUMBER($AF1178)+01_指標庫!$H$9*ISNUMBER($AG1178)+01_指標庫!$H$10*ISNUMBER($AB1178)+01_指標庫!$H$11*ISNUMBER($AC1178)+01_指標庫!$H$12*ISNUMBER($AD1178)+01_指標庫!$H$13*ISNUMBER($AE1178)+01_指標庫!$H$14*ISNUMBER($I1178)+01_指標庫!$H$15*ISNUMBER($AH1178)+01_指標庫!$H$16*ISNUMBER($K1178)+01_指標庫!$H$17*ISNUMBER($AI1178)+01_指標庫!$H$18*ISNUMBER($AJ1178)+01_指標庫!$H$19*ISNUMBER($AK1178)+01_指標庫!$H$20*ISNUMBER($BB1178)+01_指標庫!$H$21*ISNUMBER($BC1178)</f>
        <v>51</v>
      </c>
      <c r="AX1178" s="59" t="n">
        <f aca="false">IF(AW1178=0,50,ROUND((01_指標庫!$H$4*IF(ISNUMBER($F1178),L1178,0)+01_指標庫!$H$5*IF(ISNUMBER($AA1178),AL1178,0)+01_指標庫!$H$6*IF(ISNUMBER($G1178),M1178,0)+01_指標庫!$H$7*IF(ISNUMBER($H1178),N1178,0)+01_指標庫!$H$8*IF(ISNUMBER($AF1178),AQ1178,0)+01_指標庫!$H$9*IF(ISNUMBER($AG1178),AR1178,0)+01_指標庫!$H$10*IF(ISNUMBER($AB1178),AM1178,0)+01_指標庫!$H$11*IF(ISNUMBER($AC1178),AN1178,0)+01_指標庫!$H$12*IF(ISNUMBER($AD1178),AO1178,0)+01_指標庫!$H$13*IF(ISNUMBER($AE1178),AP1178,0)+01_指標庫!$H$14*IF(ISNUMBER($I1178),O1178,0)+01_指標庫!$H$15*IF(ISNUMBER($AH1178),AS1178,0)+01_指標庫!$H$16*IF(ISNUMBER($K1178),P1178,0)+01_指標庫!$H$17*IF(ISNUMBER($AI1178),AT1178,0)+01_指標庫!$H$18*IF(ISNUMBER($AJ1178),AU1178,0)+01_指標庫!$H$19*IF(ISNUMBER($AK1178),AV1178,0)+01_指標庫!$H$20*IF(ISNUMBER($BB1178),BB1178,0)+01_指標庫!$H$21*IF(ISNUMBER($BC1178),BC1178,0))/AW1178,1))</f>
        <v>60.8</v>
      </c>
      <c r="AY1178" s="60"/>
      <c r="AZ1178" s="60"/>
      <c r="BA1178" s="58" t="n">
        <f aca="false">AVERAGE($E1174:$E1178)/AVERAGE($E1169:$E1178)-1</f>
        <v>-0.0182040953911289</v>
      </c>
      <c r="BB1178" s="59" t="n">
        <f aca="false">IF(ISNUMBER($BA1178),IF(OR($S1178&lt;=-0.03,$BA1178&lt;-0.003),0,IF(OR($S1178&lt;=-0.02,$BA1178&lt;0.01),50,100)),"")</f>
        <v>0</v>
      </c>
      <c r="BC1178" s="0" t="str">
        <f aca="false">IF(OR(COUNT($AZ1178)=0,COUNT($AZ1177)=0),"",IF(OR($AY1178/$AZ1177-1&lt;=-0.03,$AZ1178/$AZ1177-1&lt;=-0.045,IF(COUNT($AZ1169:$AZ1178)=10,AVERAGE($AZ1174:$AZ1178)/AVERAGE($AZ1169:$AZ1178)-1&lt;-0.01,FALSE())),0,IF(OR($AZ1178/$AZ1177-1&lt;=-0.02,IF(COUNT($AZ1169:$AZ1178)=10,AVERAGE($AZ1174:$AZ1178)/AVERAGE($AZ1169:$AZ1178)-1&lt;0.005,FALSE())),50,100)))</f>
        <v/>
      </c>
    </row>
    <row r="1179" customFormat="false" ht="15" hidden="false" customHeight="true" outlineLevel="0" collapsed="false">
      <c r="A1179" s="47" t="n">
        <v>1175</v>
      </c>
      <c r="B1179" s="48" t="n">
        <v>44264</v>
      </c>
      <c r="C1179" s="47" t="n">
        <v>2021</v>
      </c>
      <c r="D1179" s="49" t="s">
        <v>237</v>
      </c>
      <c r="E1179" s="50" t="n">
        <v>12794.49</v>
      </c>
      <c r="F1179" s="51" t="n">
        <v>0.093086</v>
      </c>
      <c r="G1179" s="51" t="n">
        <v>-0.07338</v>
      </c>
      <c r="H1179" s="52" t="n">
        <v>0.8163</v>
      </c>
      <c r="I1179" s="53" t="n">
        <v>362</v>
      </c>
      <c r="J1179" s="47" t="s">
        <v>235</v>
      </c>
      <c r="K1179" s="54" t="n">
        <v>24.03</v>
      </c>
      <c r="L1179" s="55" t="n">
        <f aca="false">IF(COUNT(F1179)=0,50,IF(F1179&gt;=0,100,IF(F1179&gt;=-0.02,50,0)))</f>
        <v>100</v>
      </c>
      <c r="M1179" s="55" t="n">
        <f aca="false">IF(COUNT(G1179)=0,50,IF(G1179&gt;-0.06,100,IF(G1179&gt;-0.15,50,0)))</f>
        <v>50</v>
      </c>
      <c r="N1179" s="55" t="n">
        <f aca="false">IF(COUNT(H1179)=0,50,IF(H1179&gt;=0.6,100,IF(H1179&gt;=0.4,50,0)))</f>
        <v>100</v>
      </c>
      <c r="O1179" s="55" t="n">
        <f aca="false">IF(COUNT(I1179)=0,50,IF(J1179="proxy_vix",50,IF(I1179&lt;350,100,IF(I1179&lt;=450,50,0))))</f>
        <v>50</v>
      </c>
      <c r="P1179" s="55" t="n">
        <f aca="false">IF(COUNT(K1179)=0,50,IF(K1179&lt;20,100,IF(K1179&lt;=25,50,0)))</f>
        <v>50</v>
      </c>
      <c r="Q1179" s="54"/>
      <c r="R1179" s="47"/>
      <c r="S1179" s="51" t="n">
        <f aca="false">$E1179/$E1178-1</f>
        <v>0.0402802486039606</v>
      </c>
      <c r="T1179" s="56" t="n">
        <f aca="false">$K1179/$K1178-1</f>
        <v>-0.0565371024734982</v>
      </c>
      <c r="V1179" s="57"/>
      <c r="W1179" s="57"/>
      <c r="Y1179" s="1" t="str">
        <f aca="false">IF(AX1179&gt;=70,"EASY",IF(AX1179&gt;40,"UNCERTAIN","HARD"))</f>
        <v>UNCERTAIN</v>
      </c>
      <c r="AA1179" s="58" t="n">
        <f aca="false">IF($A1179&lt;200,"",AVERAGE($E1130:$E1179)/AVERAGE($E980:$E1179)-1)</f>
        <v>0.123107505203044</v>
      </c>
      <c r="AB1179" s="59" t="n">
        <f aca="false">LOOKUP($B1179,07_L1政策步階!$A$4:$A$14,07_L1政策步階!$C$4:$C$14)</f>
        <v>1</v>
      </c>
      <c r="AC1179" s="57"/>
      <c r="AD1179" s="57"/>
      <c r="AE1179" s="57"/>
      <c r="AF1179" s="57"/>
      <c r="AG1179" s="57"/>
      <c r="AH1179" s="57"/>
      <c r="AI1179" s="57"/>
      <c r="AJ1179" s="57"/>
      <c r="AK1179" s="57"/>
      <c r="AL1179" s="59" t="n">
        <f aca="false">IF(ISNUMBER($AA1179),IF($AA1179&gt;=0.005,100,IF($AA1179&gt;=-0.015,50,0)),"")</f>
        <v>100</v>
      </c>
      <c r="AM1179" s="59" t="n">
        <f aca="false">IF(ISNUMBER($AB1179),IF($AB1179=1,100,IF($AB1179=0,50,0)),"")</f>
        <v>100</v>
      </c>
      <c r="AN1179" s="0" t="str">
        <f aca="false">IF(ISNUMBER($AC1179),IF($AC1179&gt;=0.001,100,IF($AC1179&gt;=-0.003,50,0)),"")</f>
        <v/>
      </c>
      <c r="AO1179" s="0" t="str">
        <f aca="false">IF(ISNUMBER($AD1179),IF($AD1179&gt;=0.04,100,IF($AD1179&gt;=0,50,0)),"")</f>
        <v/>
      </c>
      <c r="AP1179" s="0" t="str">
        <f aca="false">IF(ISNUMBER($AE1179),IF($AE1179&gt;=25,100,IF($AE1179&gt;=-75,50,0)),"")</f>
        <v/>
      </c>
      <c r="AQ1179" s="0" t="str">
        <f aca="false">IF(ISNUMBER($AF1179),IF($AF1179&gt;0,100,IF($AF1179&gt;=-50,50,0)),"")</f>
        <v/>
      </c>
      <c r="AR1179" s="0" t="str">
        <f aca="false">IF(ISNUMBER($AG1179),IF($AG1179=1,100,IF($AG1179=0,50,0)),"")</f>
        <v/>
      </c>
      <c r="AS1179" s="0" t="str">
        <f aca="false">IF(ISNUMBER($AH1179),IF($AH1179&lt;0,100,IF($AH1179&lt;=20,50,0)),"")</f>
        <v/>
      </c>
      <c r="AT1179" s="0" t="str">
        <f aca="false">IF(ISNUMBER($AI1179),IF($AI1179&lt;0.95,100,IF($AI1179&lt;=1,50,0)),"")</f>
        <v/>
      </c>
      <c r="AU1179" s="0" t="str">
        <f aca="false">IF(ISNUMBER($AJ1179),IF($AJ1179&lt;30,0,IF($AJ1179&lt;40,50,IF($AJ1179&lt;=90,100,50))),"")</f>
        <v/>
      </c>
      <c r="AV1179" s="0" t="str">
        <f aca="false">IF(ISNUMBER($AK1179),IF($AK1179&gt;-0.2,100,IF($AK1179&gt;=-0.4,50,0)),"")</f>
        <v/>
      </c>
      <c r="AW1179" s="59" t="n">
        <f aca="false">01_指標庫!$H$4*ISNUMBER($F1179)+01_指標庫!$H$5*ISNUMBER($AA1179)+01_指標庫!$H$6*ISNUMBER($G1179)+01_指標庫!$H$7*ISNUMBER($H1179)+01_指標庫!$H$8*ISNUMBER($AF1179)+01_指標庫!$H$9*ISNUMBER($AG1179)+01_指標庫!$H$10*ISNUMBER($AB1179)+01_指標庫!$H$11*ISNUMBER($AC1179)+01_指標庫!$H$12*ISNUMBER($AD1179)+01_指標庫!$H$13*ISNUMBER($AE1179)+01_指標庫!$H$14*ISNUMBER($I1179)+01_指標庫!$H$15*ISNUMBER($AH1179)+01_指標庫!$H$16*ISNUMBER($K1179)+01_指標庫!$H$17*ISNUMBER($AI1179)+01_指標庫!$H$18*ISNUMBER($AJ1179)+01_指標庫!$H$19*ISNUMBER($AK1179)+01_指標庫!$H$20*ISNUMBER($BB1179)+01_指標庫!$H$21*ISNUMBER($BC1179)</f>
        <v>51</v>
      </c>
      <c r="AX1179" s="59" t="n">
        <f aca="false">IF(AW1179=0,50,ROUND((01_指標庫!$H$4*IF(ISNUMBER($F1179),L1179,0)+01_指標庫!$H$5*IF(ISNUMBER($AA1179),AL1179,0)+01_指標庫!$H$6*IF(ISNUMBER($G1179),M1179,0)+01_指標庫!$H$7*IF(ISNUMBER($H1179),N1179,0)+01_指標庫!$H$8*IF(ISNUMBER($AF1179),AQ1179,0)+01_指標庫!$H$9*IF(ISNUMBER($AG1179),AR1179,0)+01_指標庫!$H$10*IF(ISNUMBER($AB1179),AM1179,0)+01_指標庫!$H$11*IF(ISNUMBER($AC1179),AN1179,0)+01_指標庫!$H$12*IF(ISNUMBER($AD1179),AO1179,0)+01_指標庫!$H$13*IF(ISNUMBER($AE1179),AP1179,0)+01_指標庫!$H$14*IF(ISNUMBER($I1179),O1179,0)+01_指標庫!$H$15*IF(ISNUMBER($AH1179),AS1179,0)+01_指標庫!$H$16*IF(ISNUMBER($K1179),P1179,0)+01_指標庫!$H$17*IF(ISNUMBER($AI1179),AT1179,0)+01_指標庫!$H$18*IF(ISNUMBER($AJ1179),AU1179,0)+01_指標庫!$H$19*IF(ISNUMBER($AK1179),AV1179,0)+01_指標庫!$H$20*IF(ISNUMBER($BB1179),BB1179,0)+01_指標庫!$H$21*IF(ISNUMBER($BC1179),BC1179,0))/AW1179,1))</f>
        <v>66.7</v>
      </c>
      <c r="AY1179" s="60"/>
      <c r="AZ1179" s="60"/>
      <c r="BA1179" s="58" t="n">
        <f aca="false">AVERAGE($E1175:$E1179)/AVERAGE($E1170:$E1179)-1</f>
        <v>-0.0192796525121353</v>
      </c>
      <c r="BB1179" s="59" t="n">
        <f aca="false">IF(ISNUMBER($BA1179),IF(OR($S1179&lt;=-0.03,$BA1179&lt;-0.003),0,IF(OR($S1179&lt;=-0.02,$BA1179&lt;0.01),50,100)),"")</f>
        <v>0</v>
      </c>
      <c r="BC1179" s="0" t="str">
        <f aca="false">IF(OR(COUNT($AZ1179)=0,COUNT($AZ1178)=0),"",IF(OR($AY1179/$AZ1178-1&lt;=-0.03,$AZ1179/$AZ1178-1&lt;=-0.045,IF(COUNT($AZ1170:$AZ1179)=10,AVERAGE($AZ1175:$AZ1179)/AVERAGE($AZ1170:$AZ1179)-1&lt;-0.01,FALSE())),0,IF(OR($AZ1179/$AZ1178-1&lt;=-0.02,IF(COUNT($AZ1170:$AZ1179)=10,AVERAGE($AZ1175:$AZ1179)/AVERAGE($AZ1170:$AZ1179)-1&lt;0.005,FALSE())),50,100)))</f>
        <v/>
      </c>
    </row>
    <row r="1180" customFormat="false" ht="15" hidden="false" customHeight="true" outlineLevel="0" collapsed="false">
      <c r="A1180" s="47" t="n">
        <v>1176</v>
      </c>
      <c r="B1180" s="48" t="n">
        <v>44265</v>
      </c>
      <c r="C1180" s="47" t="n">
        <v>2021</v>
      </c>
      <c r="D1180" s="49" t="s">
        <v>238</v>
      </c>
      <c r="E1180" s="50" t="n">
        <v>12752.07</v>
      </c>
      <c r="F1180" s="51" t="n">
        <v>0.087911</v>
      </c>
      <c r="G1180" s="51" t="n">
        <v>-0.076452</v>
      </c>
      <c r="H1180" s="52" t="n">
        <v>0.8163</v>
      </c>
      <c r="I1180" s="53" t="n">
        <v>363</v>
      </c>
      <c r="J1180" s="47" t="s">
        <v>235</v>
      </c>
      <c r="K1180" s="54" t="n">
        <v>22.56</v>
      </c>
      <c r="L1180" s="55" t="n">
        <f aca="false">IF(COUNT(F1180)=0,50,IF(F1180&gt;=0,100,IF(F1180&gt;=-0.02,50,0)))</f>
        <v>100</v>
      </c>
      <c r="M1180" s="55" t="n">
        <f aca="false">IF(COUNT(G1180)=0,50,IF(G1180&gt;-0.06,100,IF(G1180&gt;-0.15,50,0)))</f>
        <v>50</v>
      </c>
      <c r="N1180" s="55" t="n">
        <f aca="false">IF(COUNT(H1180)=0,50,IF(H1180&gt;=0.6,100,IF(H1180&gt;=0.4,50,0)))</f>
        <v>100</v>
      </c>
      <c r="O1180" s="55" t="n">
        <f aca="false">IF(COUNT(I1180)=0,50,IF(J1180="proxy_vix",50,IF(I1180&lt;350,100,IF(I1180&lt;=450,50,0))))</f>
        <v>50</v>
      </c>
      <c r="P1180" s="55" t="n">
        <f aca="false">IF(COUNT(K1180)=0,50,IF(K1180&lt;20,100,IF(K1180&lt;=25,50,0)))</f>
        <v>50</v>
      </c>
      <c r="Q1180" s="54"/>
      <c r="R1180" s="47"/>
      <c r="S1180" s="51" t="n">
        <f aca="false">$E1180/$E1179-1</f>
        <v>-0.00331548971471318</v>
      </c>
      <c r="T1180" s="56" t="n">
        <f aca="false">$K1180/$K1179-1</f>
        <v>-0.0611735330836456</v>
      </c>
      <c r="V1180" s="57"/>
      <c r="W1180" s="57"/>
      <c r="Y1180" s="1" t="str">
        <f aca="false">IF(AX1180&gt;=70,"EASY",IF(AX1180&gt;40,"UNCERTAIN","HARD"))</f>
        <v>UNCERTAIN</v>
      </c>
      <c r="AA1180" s="58" t="n">
        <f aca="false">IF($A1180&lt;200,"",AVERAGE($E1131:$E1180)/AVERAGE($E981:$E1180)-1)</f>
        <v>0.121578372007705</v>
      </c>
      <c r="AB1180" s="59" t="n">
        <f aca="false">LOOKUP($B1180,07_L1政策步階!$A$4:$A$14,07_L1政策步階!$C$4:$C$14)</f>
        <v>1</v>
      </c>
      <c r="AC1180" s="57"/>
      <c r="AD1180" s="57"/>
      <c r="AE1180" s="57"/>
      <c r="AF1180" s="57"/>
      <c r="AG1180" s="57"/>
      <c r="AH1180" s="57"/>
      <c r="AI1180" s="57"/>
      <c r="AJ1180" s="57"/>
      <c r="AK1180" s="57"/>
      <c r="AL1180" s="59" t="n">
        <f aca="false">IF(ISNUMBER($AA1180),IF($AA1180&gt;=0.005,100,IF($AA1180&gt;=-0.015,50,0)),"")</f>
        <v>100</v>
      </c>
      <c r="AM1180" s="59" t="n">
        <f aca="false">IF(ISNUMBER($AB1180),IF($AB1180=1,100,IF($AB1180=0,50,0)),"")</f>
        <v>100</v>
      </c>
      <c r="AN1180" s="0" t="str">
        <f aca="false">IF(ISNUMBER($AC1180),IF($AC1180&gt;=0.001,100,IF($AC1180&gt;=-0.003,50,0)),"")</f>
        <v/>
      </c>
      <c r="AO1180" s="0" t="str">
        <f aca="false">IF(ISNUMBER($AD1180),IF($AD1180&gt;=0.04,100,IF($AD1180&gt;=0,50,0)),"")</f>
        <v/>
      </c>
      <c r="AP1180" s="0" t="str">
        <f aca="false">IF(ISNUMBER($AE1180),IF($AE1180&gt;=25,100,IF($AE1180&gt;=-75,50,0)),"")</f>
        <v/>
      </c>
      <c r="AQ1180" s="0" t="str">
        <f aca="false">IF(ISNUMBER($AF1180),IF($AF1180&gt;0,100,IF($AF1180&gt;=-50,50,0)),"")</f>
        <v/>
      </c>
      <c r="AR1180" s="0" t="str">
        <f aca="false">IF(ISNUMBER($AG1180),IF($AG1180=1,100,IF($AG1180=0,50,0)),"")</f>
        <v/>
      </c>
      <c r="AS1180" s="0" t="str">
        <f aca="false">IF(ISNUMBER($AH1180),IF($AH1180&lt;0,100,IF($AH1180&lt;=20,50,0)),"")</f>
        <v/>
      </c>
      <c r="AT1180" s="0" t="str">
        <f aca="false">IF(ISNUMBER($AI1180),IF($AI1180&lt;0.95,100,IF($AI1180&lt;=1,50,0)),"")</f>
        <v/>
      </c>
      <c r="AU1180" s="0" t="str">
        <f aca="false">IF(ISNUMBER($AJ1180),IF($AJ1180&lt;30,0,IF($AJ1180&lt;40,50,IF($AJ1180&lt;=90,100,50))),"")</f>
        <v/>
      </c>
      <c r="AV1180" s="0" t="str">
        <f aca="false">IF(ISNUMBER($AK1180),IF($AK1180&gt;-0.2,100,IF($AK1180&gt;=-0.4,50,0)),"")</f>
        <v/>
      </c>
      <c r="AW1180" s="59" t="n">
        <f aca="false">01_指標庫!$H$4*ISNUMBER($F1180)+01_指標庫!$H$5*ISNUMBER($AA1180)+01_指標庫!$H$6*ISNUMBER($G1180)+01_指標庫!$H$7*ISNUMBER($H1180)+01_指標庫!$H$8*ISNUMBER($AF1180)+01_指標庫!$H$9*ISNUMBER($AG1180)+01_指標庫!$H$10*ISNUMBER($AB1180)+01_指標庫!$H$11*ISNUMBER($AC1180)+01_指標庫!$H$12*ISNUMBER($AD1180)+01_指標庫!$H$13*ISNUMBER($AE1180)+01_指標庫!$H$14*ISNUMBER($I1180)+01_指標庫!$H$15*ISNUMBER($AH1180)+01_指標庫!$H$16*ISNUMBER($K1180)+01_指標庫!$H$17*ISNUMBER($AI1180)+01_指標庫!$H$18*ISNUMBER($AJ1180)+01_指標庫!$H$19*ISNUMBER($AK1180)+01_指標庫!$H$20*ISNUMBER($BB1180)+01_指標庫!$H$21*ISNUMBER($BC1180)</f>
        <v>51</v>
      </c>
      <c r="AX1180" s="59" t="n">
        <f aca="false">IF(AW1180=0,50,ROUND((01_指標庫!$H$4*IF(ISNUMBER($F1180),L1180,0)+01_指標庫!$H$5*IF(ISNUMBER($AA1180),AL1180,0)+01_指標庫!$H$6*IF(ISNUMBER($G1180),M1180,0)+01_指標庫!$H$7*IF(ISNUMBER($H1180),N1180,0)+01_指標庫!$H$8*IF(ISNUMBER($AF1180),AQ1180,0)+01_指標庫!$H$9*IF(ISNUMBER($AG1180),AR1180,0)+01_指標庫!$H$10*IF(ISNUMBER($AB1180),AM1180,0)+01_指標庫!$H$11*IF(ISNUMBER($AC1180),AN1180,0)+01_指標庫!$H$12*IF(ISNUMBER($AD1180),AO1180,0)+01_指標庫!$H$13*IF(ISNUMBER($AE1180),AP1180,0)+01_指標庫!$H$14*IF(ISNUMBER($I1180),O1180,0)+01_指標庫!$H$15*IF(ISNUMBER($AH1180),AS1180,0)+01_指標庫!$H$16*IF(ISNUMBER($K1180),P1180,0)+01_指標庫!$H$17*IF(ISNUMBER($AI1180),AT1180,0)+01_指標庫!$H$18*IF(ISNUMBER($AJ1180),AU1180,0)+01_指標庫!$H$19*IF(ISNUMBER($AK1180),AV1180,0)+01_指標庫!$H$20*IF(ISNUMBER($BB1180),BB1180,0)+01_指標庫!$H$21*IF(ISNUMBER($BC1180),BC1180,0))/AW1180,1))</f>
        <v>66.7</v>
      </c>
      <c r="AY1180" s="60"/>
      <c r="AZ1180" s="60"/>
      <c r="BA1180" s="58" t="n">
        <f aca="false">AVERAGE($E1176:$E1180)/AVERAGE($E1171:$E1180)-1</f>
        <v>-0.0139799610355643</v>
      </c>
      <c r="BB1180" s="59" t="n">
        <f aca="false">IF(ISNUMBER($BA1180),IF(OR($S1180&lt;=-0.03,$BA1180&lt;-0.003),0,IF(OR($S1180&lt;=-0.02,$BA1180&lt;0.01),50,100)),"")</f>
        <v>0</v>
      </c>
      <c r="BC1180" s="0" t="str">
        <f aca="false">IF(OR(COUNT($AZ1180)=0,COUNT($AZ1179)=0),"",IF(OR($AY1180/$AZ1179-1&lt;=-0.03,$AZ1180/$AZ1179-1&lt;=-0.045,IF(COUNT($AZ1171:$AZ1180)=10,AVERAGE($AZ1176:$AZ1180)/AVERAGE($AZ1171:$AZ1180)-1&lt;-0.01,FALSE())),0,IF(OR($AZ1180/$AZ1179-1&lt;=-0.02,IF(COUNT($AZ1171:$AZ1180)=10,AVERAGE($AZ1176:$AZ1180)/AVERAGE($AZ1171:$AZ1180)-1&lt;0.005,FALSE())),50,100)))</f>
        <v/>
      </c>
    </row>
    <row r="1181" customFormat="false" ht="15" hidden="false" customHeight="true" outlineLevel="0" collapsed="false">
      <c r="A1181" s="47" t="n">
        <v>1177</v>
      </c>
      <c r="B1181" s="48" t="n">
        <v>44266</v>
      </c>
      <c r="C1181" s="47" t="n">
        <v>2021</v>
      </c>
      <c r="D1181" s="49" t="s">
        <v>239</v>
      </c>
      <c r="E1181" s="50" t="n">
        <v>13052.9</v>
      </c>
      <c r="F1181" s="51" t="n">
        <v>0.111838</v>
      </c>
      <c r="G1181" s="51" t="n">
        <v>-0.054665</v>
      </c>
      <c r="H1181" s="52" t="n">
        <v>0.8571</v>
      </c>
      <c r="I1181" s="53" t="n">
        <v>352</v>
      </c>
      <c r="J1181" s="47" t="s">
        <v>235</v>
      </c>
      <c r="K1181" s="54" t="n">
        <v>21.91</v>
      </c>
      <c r="L1181" s="55" t="n">
        <f aca="false">IF(COUNT(F1181)=0,50,IF(F1181&gt;=0,100,IF(F1181&gt;=-0.02,50,0)))</f>
        <v>100</v>
      </c>
      <c r="M1181" s="55" t="n">
        <f aca="false">IF(COUNT(G1181)=0,50,IF(G1181&gt;-0.06,100,IF(G1181&gt;-0.15,50,0)))</f>
        <v>100</v>
      </c>
      <c r="N1181" s="55" t="n">
        <f aca="false">IF(COUNT(H1181)=0,50,IF(H1181&gt;=0.6,100,IF(H1181&gt;=0.4,50,0)))</f>
        <v>100</v>
      </c>
      <c r="O1181" s="55" t="n">
        <f aca="false">IF(COUNT(I1181)=0,50,IF(J1181="proxy_vix",50,IF(I1181&lt;350,100,IF(I1181&lt;=450,50,0))))</f>
        <v>50</v>
      </c>
      <c r="P1181" s="55" t="n">
        <f aca="false">IF(COUNT(K1181)=0,50,IF(K1181&lt;20,100,IF(K1181&lt;=25,50,0)))</f>
        <v>50</v>
      </c>
      <c r="Q1181" s="54"/>
      <c r="R1181" s="47"/>
      <c r="S1181" s="51" t="n">
        <f aca="false">$E1181/$E1180-1</f>
        <v>0.0235906797876737</v>
      </c>
      <c r="T1181" s="56" t="n">
        <f aca="false">$K1181/$K1180-1</f>
        <v>-0.0288120567375886</v>
      </c>
      <c r="V1181" s="57"/>
      <c r="W1181" s="57"/>
      <c r="Y1181" s="1" t="str">
        <f aca="false">IF(AX1181&gt;=70,"EASY",IF(AX1181&gt;40,"UNCERTAIN","HARD"))</f>
        <v>EASY</v>
      </c>
      <c r="AA1181" s="58" t="n">
        <f aca="false">IF($A1181&lt;200,"",AVERAGE($E1132:$E1181)/AVERAGE($E982:$E1181)-1)</f>
        <v>0.120193316289793</v>
      </c>
      <c r="AB1181" s="59" t="n">
        <f aca="false">LOOKUP($B1181,07_L1政策步階!$A$4:$A$14,07_L1政策步階!$C$4:$C$14)</f>
        <v>1</v>
      </c>
      <c r="AC1181" s="57"/>
      <c r="AD1181" s="57"/>
      <c r="AE1181" s="57"/>
      <c r="AF1181" s="57"/>
      <c r="AG1181" s="57"/>
      <c r="AH1181" s="57"/>
      <c r="AI1181" s="57"/>
      <c r="AJ1181" s="57"/>
      <c r="AK1181" s="57"/>
      <c r="AL1181" s="59" t="n">
        <f aca="false">IF(ISNUMBER($AA1181),IF($AA1181&gt;=0.005,100,IF($AA1181&gt;=-0.015,50,0)),"")</f>
        <v>100</v>
      </c>
      <c r="AM1181" s="59" t="n">
        <f aca="false">IF(ISNUMBER($AB1181),IF($AB1181=1,100,IF($AB1181=0,50,0)),"")</f>
        <v>100</v>
      </c>
      <c r="AN1181" s="0" t="str">
        <f aca="false">IF(ISNUMBER($AC1181),IF($AC1181&gt;=0.001,100,IF($AC1181&gt;=-0.003,50,0)),"")</f>
        <v/>
      </c>
      <c r="AO1181" s="0" t="str">
        <f aca="false">IF(ISNUMBER($AD1181),IF($AD1181&gt;=0.04,100,IF($AD1181&gt;=0,50,0)),"")</f>
        <v/>
      </c>
      <c r="AP1181" s="0" t="str">
        <f aca="false">IF(ISNUMBER($AE1181),IF($AE1181&gt;=25,100,IF($AE1181&gt;=-75,50,0)),"")</f>
        <v/>
      </c>
      <c r="AQ1181" s="0" t="str">
        <f aca="false">IF(ISNUMBER($AF1181),IF($AF1181&gt;0,100,IF($AF1181&gt;=-50,50,0)),"")</f>
        <v/>
      </c>
      <c r="AR1181" s="0" t="str">
        <f aca="false">IF(ISNUMBER($AG1181),IF($AG1181=1,100,IF($AG1181=0,50,0)),"")</f>
        <v/>
      </c>
      <c r="AS1181" s="0" t="str">
        <f aca="false">IF(ISNUMBER($AH1181),IF($AH1181&lt;0,100,IF($AH1181&lt;=20,50,0)),"")</f>
        <v/>
      </c>
      <c r="AT1181" s="0" t="str">
        <f aca="false">IF(ISNUMBER($AI1181),IF($AI1181&lt;0.95,100,IF($AI1181&lt;=1,50,0)),"")</f>
        <v/>
      </c>
      <c r="AU1181" s="0" t="str">
        <f aca="false">IF(ISNUMBER($AJ1181),IF($AJ1181&lt;30,0,IF($AJ1181&lt;40,50,IF($AJ1181&lt;=90,100,50))),"")</f>
        <v/>
      </c>
      <c r="AV1181" s="0" t="str">
        <f aca="false">IF(ISNUMBER($AK1181),IF($AK1181&gt;-0.2,100,IF($AK1181&gt;=-0.4,50,0)),"")</f>
        <v/>
      </c>
      <c r="AW1181" s="59" t="n">
        <f aca="false">01_指標庫!$H$4*ISNUMBER($F1181)+01_指標庫!$H$5*ISNUMBER($AA1181)+01_指標庫!$H$6*ISNUMBER($G1181)+01_指標庫!$H$7*ISNUMBER($H1181)+01_指標庫!$H$8*ISNUMBER($AF1181)+01_指標庫!$H$9*ISNUMBER($AG1181)+01_指標庫!$H$10*ISNUMBER($AB1181)+01_指標庫!$H$11*ISNUMBER($AC1181)+01_指標庫!$H$12*ISNUMBER($AD1181)+01_指標庫!$H$13*ISNUMBER($AE1181)+01_指標庫!$H$14*ISNUMBER($I1181)+01_指標庫!$H$15*ISNUMBER($AH1181)+01_指標庫!$H$16*ISNUMBER($K1181)+01_指標庫!$H$17*ISNUMBER($AI1181)+01_指標庫!$H$18*ISNUMBER($AJ1181)+01_指標庫!$H$19*ISNUMBER($AK1181)+01_指標庫!$H$20*ISNUMBER($BB1181)+01_指標庫!$H$21*ISNUMBER($BC1181)</f>
        <v>51</v>
      </c>
      <c r="AX1181" s="59" t="n">
        <f aca="false">IF(AW1181=0,50,ROUND((01_指標庫!$H$4*IF(ISNUMBER($F1181),L1181,0)+01_指標庫!$H$5*IF(ISNUMBER($AA1181),AL1181,0)+01_指標庫!$H$6*IF(ISNUMBER($G1181),M1181,0)+01_指標庫!$H$7*IF(ISNUMBER($H1181),N1181,0)+01_指標庫!$H$8*IF(ISNUMBER($AF1181),AQ1181,0)+01_指標庫!$H$9*IF(ISNUMBER($AG1181),AR1181,0)+01_指標庫!$H$10*IF(ISNUMBER($AB1181),AM1181,0)+01_指標庫!$H$11*IF(ISNUMBER($AC1181),AN1181,0)+01_指標庫!$H$12*IF(ISNUMBER($AD1181),AO1181,0)+01_指標庫!$H$13*IF(ISNUMBER($AE1181),AP1181,0)+01_指標庫!$H$14*IF(ISNUMBER($I1181),O1181,0)+01_指標庫!$H$15*IF(ISNUMBER($AH1181),AS1181,0)+01_指標庫!$H$16*IF(ISNUMBER($K1181),P1181,0)+01_指標庫!$H$17*IF(ISNUMBER($AI1181),AT1181,0)+01_指標庫!$H$18*IF(ISNUMBER($AJ1181),AU1181,0)+01_指標庫!$H$19*IF(ISNUMBER($AK1181),AV1181,0)+01_指標庫!$H$20*IF(ISNUMBER($BB1181),BB1181,0)+01_指標庫!$H$21*IF(ISNUMBER($BC1181),BC1181,0))/AW1181,1))</f>
        <v>74.5</v>
      </c>
      <c r="AY1181" s="60"/>
      <c r="AZ1181" s="60"/>
      <c r="BA1181" s="58" t="n">
        <f aca="false">AVERAGE($E1177:$E1181)/AVERAGE($E1172:$E1181)-1</f>
        <v>-0.00650653544921687</v>
      </c>
      <c r="BB1181" s="59" t="n">
        <f aca="false">IF(ISNUMBER($BA1181),IF(OR($S1181&lt;=-0.03,$BA1181&lt;-0.003),0,IF(OR($S1181&lt;=-0.02,$BA1181&lt;0.01),50,100)),"")</f>
        <v>0</v>
      </c>
      <c r="BC1181" s="0" t="str">
        <f aca="false">IF(OR(COUNT($AZ1181)=0,COUNT($AZ1180)=0),"",IF(OR($AY1181/$AZ1180-1&lt;=-0.03,$AZ1181/$AZ1180-1&lt;=-0.045,IF(COUNT($AZ1172:$AZ1181)=10,AVERAGE($AZ1177:$AZ1181)/AVERAGE($AZ1172:$AZ1181)-1&lt;-0.01,FALSE())),0,IF(OR($AZ1181/$AZ1180-1&lt;=-0.02,IF(COUNT($AZ1172:$AZ1181)=10,AVERAGE($AZ1177:$AZ1181)/AVERAGE($AZ1172:$AZ1181)-1&lt;0.005,FALSE())),50,100)))</f>
        <v/>
      </c>
    </row>
    <row r="1182" customFormat="false" ht="15" hidden="false" customHeight="true" outlineLevel="0" collapsed="false">
      <c r="A1182" s="47" t="n">
        <v>1178</v>
      </c>
      <c r="B1182" s="48" t="n">
        <v>44267</v>
      </c>
      <c r="C1182" s="47" t="n">
        <v>2021</v>
      </c>
      <c r="D1182" s="49" t="s">
        <v>234</v>
      </c>
      <c r="E1182" s="50" t="n">
        <v>12937.29</v>
      </c>
      <c r="F1182" s="51" t="n">
        <v>0.100352</v>
      </c>
      <c r="G1182" s="51" t="n">
        <v>-0.063038</v>
      </c>
      <c r="H1182" s="52" t="n">
        <v>0.8367</v>
      </c>
      <c r="I1182" s="53" t="n">
        <v>355</v>
      </c>
      <c r="J1182" s="47" t="s">
        <v>235</v>
      </c>
      <c r="K1182" s="54" t="n">
        <v>20.69</v>
      </c>
      <c r="L1182" s="55" t="n">
        <f aca="false">IF(COUNT(F1182)=0,50,IF(F1182&gt;=0,100,IF(F1182&gt;=-0.02,50,0)))</f>
        <v>100</v>
      </c>
      <c r="M1182" s="55" t="n">
        <f aca="false">IF(COUNT(G1182)=0,50,IF(G1182&gt;-0.06,100,IF(G1182&gt;-0.15,50,0)))</f>
        <v>50</v>
      </c>
      <c r="N1182" s="55" t="n">
        <f aca="false">IF(COUNT(H1182)=0,50,IF(H1182&gt;=0.6,100,IF(H1182&gt;=0.4,50,0)))</f>
        <v>100</v>
      </c>
      <c r="O1182" s="55" t="n">
        <f aca="false">IF(COUNT(I1182)=0,50,IF(J1182="proxy_vix",50,IF(I1182&lt;350,100,IF(I1182&lt;=450,50,0))))</f>
        <v>50</v>
      </c>
      <c r="P1182" s="55" t="n">
        <f aca="false">IF(COUNT(K1182)=0,50,IF(K1182&lt;20,100,IF(K1182&lt;=25,50,0)))</f>
        <v>50</v>
      </c>
      <c r="Q1182" s="54"/>
      <c r="R1182" s="47"/>
      <c r="S1182" s="51" t="n">
        <f aca="false">$E1182/$E1181-1</f>
        <v>-0.00885703560128393</v>
      </c>
      <c r="T1182" s="56" t="n">
        <f aca="false">$K1182/$K1181-1</f>
        <v>-0.0556823368324966</v>
      </c>
      <c r="V1182" s="57"/>
      <c r="W1182" s="57"/>
      <c r="Y1182" s="1" t="str">
        <f aca="false">IF(AX1182&gt;=70,"EASY",IF(AX1182&gt;40,"UNCERTAIN","HARD"))</f>
        <v>EASY</v>
      </c>
      <c r="AA1182" s="58" t="n">
        <f aca="false">IF($A1182&lt;200,"",AVERAGE($E1133:$E1182)/AVERAGE($E983:$E1182)-1)</f>
        <v>0.118687820955635</v>
      </c>
      <c r="AB1182" s="59" t="n">
        <f aca="false">LOOKUP($B1182,07_L1政策步階!$A$4:$A$14,07_L1政策步階!$C$4:$C$14)</f>
        <v>1</v>
      </c>
      <c r="AC1182" s="57"/>
      <c r="AD1182" s="57"/>
      <c r="AE1182" s="57"/>
      <c r="AF1182" s="57"/>
      <c r="AG1182" s="57"/>
      <c r="AH1182" s="57"/>
      <c r="AI1182" s="57"/>
      <c r="AJ1182" s="57"/>
      <c r="AK1182" s="57"/>
      <c r="AL1182" s="59" t="n">
        <f aca="false">IF(ISNUMBER($AA1182),IF($AA1182&gt;=0.005,100,IF($AA1182&gt;=-0.015,50,0)),"")</f>
        <v>100</v>
      </c>
      <c r="AM1182" s="59" t="n">
        <f aca="false">IF(ISNUMBER($AB1182),IF($AB1182=1,100,IF($AB1182=0,50,0)),"")</f>
        <v>100</v>
      </c>
      <c r="AN1182" s="0" t="str">
        <f aca="false">IF(ISNUMBER($AC1182),IF($AC1182&gt;=0.001,100,IF($AC1182&gt;=-0.003,50,0)),"")</f>
        <v/>
      </c>
      <c r="AO1182" s="0" t="str">
        <f aca="false">IF(ISNUMBER($AD1182),IF($AD1182&gt;=0.04,100,IF($AD1182&gt;=0,50,0)),"")</f>
        <v/>
      </c>
      <c r="AP1182" s="0" t="str">
        <f aca="false">IF(ISNUMBER($AE1182),IF($AE1182&gt;=25,100,IF($AE1182&gt;=-75,50,0)),"")</f>
        <v/>
      </c>
      <c r="AQ1182" s="0" t="str">
        <f aca="false">IF(ISNUMBER($AF1182),IF($AF1182&gt;0,100,IF($AF1182&gt;=-50,50,0)),"")</f>
        <v/>
      </c>
      <c r="AR1182" s="0" t="str">
        <f aca="false">IF(ISNUMBER($AG1182),IF($AG1182=1,100,IF($AG1182=0,50,0)),"")</f>
        <v/>
      </c>
      <c r="AS1182" s="0" t="str">
        <f aca="false">IF(ISNUMBER($AH1182),IF($AH1182&lt;0,100,IF($AH1182&lt;=20,50,0)),"")</f>
        <v/>
      </c>
      <c r="AT1182" s="0" t="str">
        <f aca="false">IF(ISNUMBER($AI1182),IF($AI1182&lt;0.95,100,IF($AI1182&lt;=1,50,0)),"")</f>
        <v/>
      </c>
      <c r="AU1182" s="0" t="str">
        <f aca="false">IF(ISNUMBER($AJ1182),IF($AJ1182&lt;30,0,IF($AJ1182&lt;40,50,IF($AJ1182&lt;=90,100,50))),"")</f>
        <v/>
      </c>
      <c r="AV1182" s="0" t="str">
        <f aca="false">IF(ISNUMBER($AK1182),IF($AK1182&gt;-0.2,100,IF($AK1182&gt;=-0.4,50,0)),"")</f>
        <v/>
      </c>
      <c r="AW1182" s="59" t="n">
        <f aca="false">01_指標庫!$H$4*ISNUMBER($F1182)+01_指標庫!$H$5*ISNUMBER($AA1182)+01_指標庫!$H$6*ISNUMBER($G1182)+01_指標庫!$H$7*ISNUMBER($H1182)+01_指標庫!$H$8*ISNUMBER($AF1182)+01_指標庫!$H$9*ISNUMBER($AG1182)+01_指標庫!$H$10*ISNUMBER($AB1182)+01_指標庫!$H$11*ISNUMBER($AC1182)+01_指標庫!$H$12*ISNUMBER($AD1182)+01_指標庫!$H$13*ISNUMBER($AE1182)+01_指標庫!$H$14*ISNUMBER($I1182)+01_指標庫!$H$15*ISNUMBER($AH1182)+01_指標庫!$H$16*ISNUMBER($K1182)+01_指標庫!$H$17*ISNUMBER($AI1182)+01_指標庫!$H$18*ISNUMBER($AJ1182)+01_指標庫!$H$19*ISNUMBER($AK1182)+01_指標庫!$H$20*ISNUMBER($BB1182)+01_指標庫!$H$21*ISNUMBER($BC1182)</f>
        <v>51</v>
      </c>
      <c r="AX1182" s="59" t="n">
        <f aca="false">IF(AW1182=0,50,ROUND((01_指標庫!$H$4*IF(ISNUMBER($F1182),L1182,0)+01_指標庫!$H$5*IF(ISNUMBER($AA1182),AL1182,0)+01_指標庫!$H$6*IF(ISNUMBER($G1182),M1182,0)+01_指標庫!$H$7*IF(ISNUMBER($H1182),N1182,0)+01_指標庫!$H$8*IF(ISNUMBER($AF1182),AQ1182,0)+01_指標庫!$H$9*IF(ISNUMBER($AG1182),AR1182,0)+01_指標庫!$H$10*IF(ISNUMBER($AB1182),AM1182,0)+01_指標庫!$H$11*IF(ISNUMBER($AC1182),AN1182,0)+01_指標庫!$H$12*IF(ISNUMBER($AD1182),AO1182,0)+01_指標庫!$H$13*IF(ISNUMBER($AE1182),AP1182,0)+01_指標庫!$H$14*IF(ISNUMBER($I1182),O1182,0)+01_指標庫!$H$15*IF(ISNUMBER($AH1182),AS1182,0)+01_指標庫!$H$16*IF(ISNUMBER($K1182),P1182,0)+01_指標庫!$H$17*IF(ISNUMBER($AI1182),AT1182,0)+01_指標庫!$H$18*IF(ISNUMBER($AJ1182),AU1182,0)+01_指標庫!$H$19*IF(ISNUMBER($AK1182),AV1182,0)+01_指標庫!$H$20*IF(ISNUMBER($BB1182),BB1182,0)+01_指標庫!$H$21*IF(ISNUMBER($BC1182),BC1182,0))/AW1182,1))</f>
        <v>72.5</v>
      </c>
      <c r="AY1182" s="60"/>
      <c r="AZ1182" s="60"/>
      <c r="BA1182" s="58" t="n">
        <f aca="false">AVERAGE($E1178:$E1182)/AVERAGE($E1173:$E1182)-1</f>
        <v>-0.00252284139866243</v>
      </c>
      <c r="BB1182" s="59" t="n">
        <f aca="false">IF(ISNUMBER($BA1182),IF(OR($S1182&lt;=-0.03,$BA1182&lt;-0.003),0,IF(OR($S1182&lt;=-0.02,$BA1182&lt;0.01),50,100)),"")</f>
        <v>50</v>
      </c>
      <c r="BC1182" s="0" t="str">
        <f aca="false">IF(OR(COUNT($AZ1182)=0,COUNT($AZ1181)=0),"",IF(OR($AY1182/$AZ1181-1&lt;=-0.03,$AZ1182/$AZ1181-1&lt;=-0.045,IF(COUNT($AZ1173:$AZ1182)=10,AVERAGE($AZ1178:$AZ1182)/AVERAGE($AZ1173:$AZ1182)-1&lt;-0.01,FALSE())),0,IF(OR($AZ1182/$AZ1181-1&lt;=-0.02,IF(COUNT($AZ1173:$AZ1182)=10,AVERAGE($AZ1178:$AZ1182)/AVERAGE($AZ1173:$AZ1182)-1&lt;0.005,FALSE())),50,100)))</f>
        <v/>
      </c>
    </row>
    <row r="1183" customFormat="false" ht="15" hidden="false" customHeight="true" outlineLevel="0" collapsed="false">
      <c r="A1183" s="47" t="n">
        <v>1179</v>
      </c>
      <c r="B1183" s="48" t="n">
        <v>44270</v>
      </c>
      <c r="C1183" s="47" t="n">
        <v>2021</v>
      </c>
      <c r="D1183" s="49" t="s">
        <v>236</v>
      </c>
      <c r="E1183" s="50" t="n">
        <v>13082.54</v>
      </c>
      <c r="F1183" s="51" t="n">
        <v>0.110974</v>
      </c>
      <c r="G1183" s="51" t="n">
        <v>-0.052519</v>
      </c>
      <c r="H1183" s="52" t="n">
        <v>0.8571</v>
      </c>
      <c r="I1183" s="53" t="n">
        <v>355</v>
      </c>
      <c r="J1183" s="47" t="s">
        <v>235</v>
      </c>
      <c r="K1183" s="54" t="n">
        <v>20.03</v>
      </c>
      <c r="L1183" s="55" t="n">
        <f aca="false">IF(COUNT(F1183)=0,50,IF(F1183&gt;=0,100,IF(F1183&gt;=-0.02,50,0)))</f>
        <v>100</v>
      </c>
      <c r="M1183" s="55" t="n">
        <f aca="false">IF(COUNT(G1183)=0,50,IF(G1183&gt;-0.06,100,IF(G1183&gt;-0.15,50,0)))</f>
        <v>100</v>
      </c>
      <c r="N1183" s="55" t="n">
        <f aca="false">IF(COUNT(H1183)=0,50,IF(H1183&gt;=0.6,100,IF(H1183&gt;=0.4,50,0)))</f>
        <v>100</v>
      </c>
      <c r="O1183" s="55" t="n">
        <f aca="false">IF(COUNT(I1183)=0,50,IF(J1183="proxy_vix",50,IF(I1183&lt;350,100,IF(I1183&lt;=450,50,0))))</f>
        <v>50</v>
      </c>
      <c r="P1183" s="55" t="n">
        <f aca="false">IF(COUNT(K1183)=0,50,IF(K1183&lt;20,100,IF(K1183&lt;=25,50,0)))</f>
        <v>50</v>
      </c>
      <c r="Q1183" s="54"/>
      <c r="R1183" s="47"/>
      <c r="S1183" s="51" t="n">
        <f aca="false">$E1183/$E1182-1</f>
        <v>0.0112272353792795</v>
      </c>
      <c r="T1183" s="56" t="n">
        <f aca="false">$K1183/$K1182-1</f>
        <v>-0.0318994683421943</v>
      </c>
      <c r="V1183" s="57"/>
      <c r="W1183" s="57"/>
      <c r="Y1183" s="1" t="str">
        <f aca="false">IF(AX1183&gt;=70,"EASY",IF(AX1183&gt;40,"UNCERTAIN","HARD"))</f>
        <v>EASY</v>
      </c>
      <c r="AA1183" s="58" t="n">
        <f aca="false">IF($A1183&lt;200,"",AVERAGE($E1134:$E1183)/AVERAGE($E984:$E1183)-1)</f>
        <v>0.117349391176315</v>
      </c>
      <c r="AB1183" s="59" t="n">
        <f aca="false">LOOKUP($B1183,07_L1政策步階!$A$4:$A$14,07_L1政策步階!$C$4:$C$14)</f>
        <v>1</v>
      </c>
      <c r="AC1183" s="57"/>
      <c r="AD1183" s="57"/>
      <c r="AE1183" s="57"/>
      <c r="AF1183" s="57"/>
      <c r="AG1183" s="57"/>
      <c r="AH1183" s="57"/>
      <c r="AI1183" s="57"/>
      <c r="AJ1183" s="57"/>
      <c r="AK1183" s="57"/>
      <c r="AL1183" s="59" t="n">
        <f aca="false">IF(ISNUMBER($AA1183),IF($AA1183&gt;=0.005,100,IF($AA1183&gt;=-0.015,50,0)),"")</f>
        <v>100</v>
      </c>
      <c r="AM1183" s="59" t="n">
        <f aca="false">IF(ISNUMBER($AB1183),IF($AB1183=1,100,IF($AB1183=0,50,0)),"")</f>
        <v>100</v>
      </c>
      <c r="AN1183" s="0" t="str">
        <f aca="false">IF(ISNUMBER($AC1183),IF($AC1183&gt;=0.001,100,IF($AC1183&gt;=-0.003,50,0)),"")</f>
        <v/>
      </c>
      <c r="AO1183" s="0" t="str">
        <f aca="false">IF(ISNUMBER($AD1183),IF($AD1183&gt;=0.04,100,IF($AD1183&gt;=0,50,0)),"")</f>
        <v/>
      </c>
      <c r="AP1183" s="0" t="str">
        <f aca="false">IF(ISNUMBER($AE1183),IF($AE1183&gt;=25,100,IF($AE1183&gt;=-75,50,0)),"")</f>
        <v/>
      </c>
      <c r="AQ1183" s="0" t="str">
        <f aca="false">IF(ISNUMBER($AF1183),IF($AF1183&gt;0,100,IF($AF1183&gt;=-50,50,0)),"")</f>
        <v/>
      </c>
      <c r="AR1183" s="0" t="str">
        <f aca="false">IF(ISNUMBER($AG1183),IF($AG1183=1,100,IF($AG1183=0,50,0)),"")</f>
        <v/>
      </c>
      <c r="AS1183" s="0" t="str">
        <f aca="false">IF(ISNUMBER($AH1183),IF($AH1183&lt;0,100,IF($AH1183&lt;=20,50,0)),"")</f>
        <v/>
      </c>
      <c r="AT1183" s="0" t="str">
        <f aca="false">IF(ISNUMBER($AI1183),IF($AI1183&lt;0.95,100,IF($AI1183&lt;=1,50,0)),"")</f>
        <v/>
      </c>
      <c r="AU1183" s="0" t="str">
        <f aca="false">IF(ISNUMBER($AJ1183),IF($AJ1183&lt;30,0,IF($AJ1183&lt;40,50,IF($AJ1183&lt;=90,100,50))),"")</f>
        <v/>
      </c>
      <c r="AV1183" s="0" t="str">
        <f aca="false">IF(ISNUMBER($AK1183),IF($AK1183&gt;-0.2,100,IF($AK1183&gt;=-0.4,50,0)),"")</f>
        <v/>
      </c>
      <c r="AW1183" s="59" t="n">
        <f aca="false">01_指標庫!$H$4*ISNUMBER($F1183)+01_指標庫!$H$5*ISNUMBER($AA1183)+01_指標庫!$H$6*ISNUMBER($G1183)+01_指標庫!$H$7*ISNUMBER($H1183)+01_指標庫!$H$8*ISNUMBER($AF1183)+01_指標庫!$H$9*ISNUMBER($AG1183)+01_指標庫!$H$10*ISNUMBER($AB1183)+01_指標庫!$H$11*ISNUMBER($AC1183)+01_指標庫!$H$12*ISNUMBER($AD1183)+01_指標庫!$H$13*ISNUMBER($AE1183)+01_指標庫!$H$14*ISNUMBER($I1183)+01_指標庫!$H$15*ISNUMBER($AH1183)+01_指標庫!$H$16*ISNUMBER($K1183)+01_指標庫!$H$17*ISNUMBER($AI1183)+01_指標庫!$H$18*ISNUMBER($AJ1183)+01_指標庫!$H$19*ISNUMBER($AK1183)+01_指標庫!$H$20*ISNUMBER($BB1183)+01_指標庫!$H$21*ISNUMBER($BC1183)</f>
        <v>51</v>
      </c>
      <c r="AX1183" s="59" t="n">
        <f aca="false">IF(AW1183=0,50,ROUND((01_指標庫!$H$4*IF(ISNUMBER($F1183),L1183,0)+01_指標庫!$H$5*IF(ISNUMBER($AA1183),AL1183,0)+01_指標庫!$H$6*IF(ISNUMBER($G1183),M1183,0)+01_指標庫!$H$7*IF(ISNUMBER($H1183),N1183,0)+01_指標庫!$H$8*IF(ISNUMBER($AF1183),AQ1183,0)+01_指標庫!$H$9*IF(ISNUMBER($AG1183),AR1183,0)+01_指標庫!$H$10*IF(ISNUMBER($AB1183),AM1183,0)+01_指標庫!$H$11*IF(ISNUMBER($AC1183),AN1183,0)+01_指標庫!$H$12*IF(ISNUMBER($AD1183),AO1183,0)+01_指標庫!$H$13*IF(ISNUMBER($AE1183),AP1183,0)+01_指標庫!$H$14*IF(ISNUMBER($I1183),O1183,0)+01_指標庫!$H$15*IF(ISNUMBER($AH1183),AS1183,0)+01_指標庫!$H$16*IF(ISNUMBER($K1183),P1183,0)+01_指標庫!$H$17*IF(ISNUMBER($AI1183),AT1183,0)+01_指標庫!$H$18*IF(ISNUMBER($AJ1183),AU1183,0)+01_指標庫!$H$19*IF(ISNUMBER($AK1183),AV1183,0)+01_指標庫!$H$20*IF(ISNUMBER($BB1183),BB1183,0)+01_指標庫!$H$21*IF(ISNUMBER($BC1183),BC1183,0))/AW1183,1))</f>
        <v>86.3</v>
      </c>
      <c r="AY1183" s="60"/>
      <c r="AZ1183" s="60"/>
      <c r="BA1183" s="58" t="n">
        <f aca="false">AVERAGE($E1179:$E1183)/AVERAGE($E1174:$E1183)-1</f>
        <v>0.0113027074163639</v>
      </c>
      <c r="BB1183" s="59" t="n">
        <f aca="false">IF(ISNUMBER($BA1183),IF(OR($S1183&lt;=-0.03,$BA1183&lt;-0.003),0,IF(OR($S1183&lt;=-0.02,$BA1183&lt;0.01),50,100)),"")</f>
        <v>100</v>
      </c>
      <c r="BC1183" s="0" t="str">
        <f aca="false">IF(OR(COUNT($AZ1183)=0,COUNT($AZ1182)=0),"",IF(OR($AY1183/$AZ1182-1&lt;=-0.03,$AZ1183/$AZ1182-1&lt;=-0.045,IF(COUNT($AZ1174:$AZ1183)=10,AVERAGE($AZ1179:$AZ1183)/AVERAGE($AZ1174:$AZ1183)-1&lt;-0.01,FALSE())),0,IF(OR($AZ1183/$AZ1182-1&lt;=-0.02,IF(COUNT($AZ1174:$AZ1183)=10,AVERAGE($AZ1179:$AZ1183)/AVERAGE($AZ1174:$AZ1183)-1&lt;0.005,FALSE())),50,100)))</f>
        <v/>
      </c>
    </row>
    <row r="1184" customFormat="false" ht="15" hidden="false" customHeight="true" outlineLevel="0" collapsed="false">
      <c r="A1184" s="47" t="n">
        <v>1180</v>
      </c>
      <c r="B1184" s="48" t="n">
        <v>44271</v>
      </c>
      <c r="C1184" s="47" t="n">
        <v>2021</v>
      </c>
      <c r="D1184" s="49" t="s">
        <v>237</v>
      </c>
      <c r="E1184" s="50" t="n">
        <v>13152.28</v>
      </c>
      <c r="F1184" s="51" t="n">
        <v>0.115193</v>
      </c>
      <c r="G1184" s="51" t="n">
        <v>-0.047468</v>
      </c>
      <c r="H1184" s="52" t="n">
        <v>0.8571</v>
      </c>
      <c r="I1184" s="53" t="n">
        <v>355</v>
      </c>
      <c r="J1184" s="47" t="s">
        <v>235</v>
      </c>
      <c r="K1184" s="54" t="n">
        <v>19.79</v>
      </c>
      <c r="L1184" s="55" t="n">
        <f aca="false">IF(COUNT(F1184)=0,50,IF(F1184&gt;=0,100,IF(F1184&gt;=-0.02,50,0)))</f>
        <v>100</v>
      </c>
      <c r="M1184" s="55" t="n">
        <f aca="false">IF(COUNT(G1184)=0,50,IF(G1184&gt;-0.06,100,IF(G1184&gt;-0.15,50,0)))</f>
        <v>100</v>
      </c>
      <c r="N1184" s="55" t="n">
        <f aca="false">IF(COUNT(H1184)=0,50,IF(H1184&gt;=0.6,100,IF(H1184&gt;=0.4,50,0)))</f>
        <v>100</v>
      </c>
      <c r="O1184" s="55" t="n">
        <f aca="false">IF(COUNT(I1184)=0,50,IF(J1184="proxy_vix",50,IF(I1184&lt;350,100,IF(I1184&lt;=450,50,0))))</f>
        <v>50</v>
      </c>
      <c r="P1184" s="55" t="n">
        <f aca="false">IF(COUNT(K1184)=0,50,IF(K1184&lt;20,100,IF(K1184&lt;=25,50,0)))</f>
        <v>100</v>
      </c>
      <c r="Q1184" s="54"/>
      <c r="R1184" s="47"/>
      <c r="S1184" s="51" t="n">
        <f aca="false">$E1184/$E1183-1</f>
        <v>0.00533076910141306</v>
      </c>
      <c r="T1184" s="56" t="n">
        <f aca="false">$K1184/$K1183-1</f>
        <v>-0.0119820269595607</v>
      </c>
      <c r="V1184" s="57"/>
      <c r="W1184" s="57"/>
      <c r="Y1184" s="1" t="str">
        <f aca="false">IF(AX1184&gt;=70,"EASY",IF(AX1184&gt;40,"UNCERTAIN","HARD"))</f>
        <v>EASY</v>
      </c>
      <c r="AA1184" s="58" t="n">
        <f aca="false">IF($A1184&lt;200,"",AVERAGE($E1135:$E1184)/AVERAGE($E985:$E1184)-1)</f>
        <v>0.116093287812838</v>
      </c>
      <c r="AB1184" s="59" t="n">
        <f aca="false">LOOKUP($B1184,07_L1政策步階!$A$4:$A$14,07_L1政策步階!$C$4:$C$14)</f>
        <v>1</v>
      </c>
      <c r="AC1184" s="57"/>
      <c r="AD1184" s="57"/>
      <c r="AE1184" s="57"/>
      <c r="AF1184" s="57"/>
      <c r="AG1184" s="57"/>
      <c r="AH1184" s="57"/>
      <c r="AI1184" s="57"/>
      <c r="AJ1184" s="57"/>
      <c r="AK1184" s="57"/>
      <c r="AL1184" s="59" t="n">
        <f aca="false">IF(ISNUMBER($AA1184),IF($AA1184&gt;=0.005,100,IF($AA1184&gt;=-0.015,50,0)),"")</f>
        <v>100</v>
      </c>
      <c r="AM1184" s="59" t="n">
        <f aca="false">IF(ISNUMBER($AB1184),IF($AB1184=1,100,IF($AB1184=0,50,0)),"")</f>
        <v>100</v>
      </c>
      <c r="AN1184" s="0" t="str">
        <f aca="false">IF(ISNUMBER($AC1184),IF($AC1184&gt;=0.001,100,IF($AC1184&gt;=-0.003,50,0)),"")</f>
        <v/>
      </c>
      <c r="AO1184" s="0" t="str">
        <f aca="false">IF(ISNUMBER($AD1184),IF($AD1184&gt;=0.04,100,IF($AD1184&gt;=0,50,0)),"")</f>
        <v/>
      </c>
      <c r="AP1184" s="0" t="str">
        <f aca="false">IF(ISNUMBER($AE1184),IF($AE1184&gt;=25,100,IF($AE1184&gt;=-75,50,0)),"")</f>
        <v/>
      </c>
      <c r="AQ1184" s="0" t="str">
        <f aca="false">IF(ISNUMBER($AF1184),IF($AF1184&gt;0,100,IF($AF1184&gt;=-50,50,0)),"")</f>
        <v/>
      </c>
      <c r="AR1184" s="0" t="str">
        <f aca="false">IF(ISNUMBER($AG1184),IF($AG1184=1,100,IF($AG1184=0,50,0)),"")</f>
        <v/>
      </c>
      <c r="AS1184" s="0" t="str">
        <f aca="false">IF(ISNUMBER($AH1184),IF($AH1184&lt;0,100,IF($AH1184&lt;=20,50,0)),"")</f>
        <v/>
      </c>
      <c r="AT1184" s="0" t="str">
        <f aca="false">IF(ISNUMBER($AI1184),IF($AI1184&lt;0.95,100,IF($AI1184&lt;=1,50,0)),"")</f>
        <v/>
      </c>
      <c r="AU1184" s="0" t="str">
        <f aca="false">IF(ISNUMBER($AJ1184),IF($AJ1184&lt;30,0,IF($AJ1184&lt;40,50,IF($AJ1184&lt;=90,100,50))),"")</f>
        <v/>
      </c>
      <c r="AV1184" s="0" t="str">
        <f aca="false">IF(ISNUMBER($AK1184),IF($AK1184&gt;-0.2,100,IF($AK1184&gt;=-0.4,50,0)),"")</f>
        <v/>
      </c>
      <c r="AW1184" s="59" t="n">
        <f aca="false">01_指標庫!$H$4*ISNUMBER($F1184)+01_指標庫!$H$5*ISNUMBER($AA1184)+01_指標庫!$H$6*ISNUMBER($G1184)+01_指標庫!$H$7*ISNUMBER($H1184)+01_指標庫!$H$8*ISNUMBER($AF1184)+01_指標庫!$H$9*ISNUMBER($AG1184)+01_指標庫!$H$10*ISNUMBER($AB1184)+01_指標庫!$H$11*ISNUMBER($AC1184)+01_指標庫!$H$12*ISNUMBER($AD1184)+01_指標庫!$H$13*ISNUMBER($AE1184)+01_指標庫!$H$14*ISNUMBER($I1184)+01_指標庫!$H$15*ISNUMBER($AH1184)+01_指標庫!$H$16*ISNUMBER($K1184)+01_指標庫!$H$17*ISNUMBER($AI1184)+01_指標庫!$H$18*ISNUMBER($AJ1184)+01_指標庫!$H$19*ISNUMBER($AK1184)+01_指標庫!$H$20*ISNUMBER($BB1184)+01_指標庫!$H$21*ISNUMBER($BC1184)</f>
        <v>51</v>
      </c>
      <c r="AX1184" s="59" t="n">
        <f aca="false">IF(AW1184=0,50,ROUND((01_指標庫!$H$4*IF(ISNUMBER($F1184),L1184,0)+01_指標庫!$H$5*IF(ISNUMBER($AA1184),AL1184,0)+01_指標庫!$H$6*IF(ISNUMBER($G1184),M1184,0)+01_指標庫!$H$7*IF(ISNUMBER($H1184),N1184,0)+01_指標庫!$H$8*IF(ISNUMBER($AF1184),AQ1184,0)+01_指標庫!$H$9*IF(ISNUMBER($AG1184),AR1184,0)+01_指標庫!$H$10*IF(ISNUMBER($AB1184),AM1184,0)+01_指標庫!$H$11*IF(ISNUMBER($AC1184),AN1184,0)+01_指標庫!$H$12*IF(ISNUMBER($AD1184),AO1184,0)+01_指標庫!$H$13*IF(ISNUMBER($AE1184),AP1184,0)+01_指標庫!$H$14*IF(ISNUMBER($I1184),O1184,0)+01_指標庫!$H$15*IF(ISNUMBER($AH1184),AS1184,0)+01_指標庫!$H$16*IF(ISNUMBER($K1184),P1184,0)+01_指標庫!$H$17*IF(ISNUMBER($AI1184),AT1184,0)+01_指標庫!$H$18*IF(ISNUMBER($AJ1184),AU1184,0)+01_指標庫!$H$19*IF(ISNUMBER($AK1184),AV1184,0)+01_指標庫!$H$20*IF(ISNUMBER($BB1184),BB1184,0)+01_指標庫!$H$21*IF(ISNUMBER($BC1184),BC1184,0))/AW1184,1))</f>
        <v>92.2</v>
      </c>
      <c r="AY1184" s="60"/>
      <c r="AZ1184" s="60"/>
      <c r="BA1184" s="58" t="n">
        <f aca="false">AVERAGE($E1180:$E1184)/AVERAGE($E1175:$E1184)-1</f>
        <v>0.016168009615402</v>
      </c>
      <c r="BB1184" s="59" t="n">
        <f aca="false">IF(ISNUMBER($BA1184),IF(OR($S1184&lt;=-0.03,$BA1184&lt;-0.003),0,IF(OR($S1184&lt;=-0.02,$BA1184&lt;0.01),50,100)),"")</f>
        <v>100</v>
      </c>
      <c r="BC1184" s="0" t="str">
        <f aca="false">IF(OR(COUNT($AZ1184)=0,COUNT($AZ1183)=0),"",IF(OR($AY1184/$AZ1183-1&lt;=-0.03,$AZ1184/$AZ1183-1&lt;=-0.045,IF(COUNT($AZ1175:$AZ1184)=10,AVERAGE($AZ1180:$AZ1184)/AVERAGE($AZ1175:$AZ1184)-1&lt;-0.01,FALSE())),0,IF(OR($AZ1184/$AZ1183-1&lt;=-0.02,IF(COUNT($AZ1175:$AZ1184)=10,AVERAGE($AZ1180:$AZ1184)/AVERAGE($AZ1175:$AZ1184)-1&lt;0.005,FALSE())),50,100)))</f>
        <v/>
      </c>
    </row>
    <row r="1185" customFormat="false" ht="15" hidden="false" customHeight="true" outlineLevel="0" collapsed="false">
      <c r="A1185" s="47" t="n">
        <v>1181</v>
      </c>
      <c r="B1185" s="48" t="n">
        <v>44272</v>
      </c>
      <c r="C1185" s="47" t="n">
        <v>2021</v>
      </c>
      <c r="D1185" s="49" t="s">
        <v>238</v>
      </c>
      <c r="E1185" s="50" t="n">
        <v>13202.38</v>
      </c>
      <c r="F1185" s="51" t="n">
        <v>0.117734</v>
      </c>
      <c r="G1185" s="51" t="n">
        <v>-0.043839</v>
      </c>
      <c r="H1185" s="52" t="n">
        <v>0.898</v>
      </c>
      <c r="I1185" s="53" t="n">
        <v>365</v>
      </c>
      <c r="J1185" s="47" t="s">
        <v>235</v>
      </c>
      <c r="K1185" s="54" t="n">
        <v>19.23</v>
      </c>
      <c r="L1185" s="55" t="n">
        <f aca="false">IF(COUNT(F1185)=0,50,IF(F1185&gt;=0,100,IF(F1185&gt;=-0.02,50,0)))</f>
        <v>100</v>
      </c>
      <c r="M1185" s="55" t="n">
        <f aca="false">IF(COUNT(G1185)=0,50,IF(G1185&gt;-0.06,100,IF(G1185&gt;-0.15,50,0)))</f>
        <v>100</v>
      </c>
      <c r="N1185" s="55" t="n">
        <f aca="false">IF(COUNT(H1185)=0,50,IF(H1185&gt;=0.6,100,IF(H1185&gt;=0.4,50,0)))</f>
        <v>100</v>
      </c>
      <c r="O1185" s="55" t="n">
        <f aca="false">IF(COUNT(I1185)=0,50,IF(J1185="proxy_vix",50,IF(I1185&lt;350,100,IF(I1185&lt;=450,50,0))))</f>
        <v>50</v>
      </c>
      <c r="P1185" s="55" t="n">
        <f aca="false">IF(COUNT(K1185)=0,50,IF(K1185&lt;20,100,IF(K1185&lt;=25,50,0)))</f>
        <v>100</v>
      </c>
      <c r="Q1185" s="54"/>
      <c r="R1185" s="47"/>
      <c r="S1185" s="51" t="n">
        <f aca="false">$E1185/$E1184-1</f>
        <v>0.00380922547269358</v>
      </c>
      <c r="T1185" s="56" t="n">
        <f aca="false">$K1185/$K1184-1</f>
        <v>-0.0282971197574532</v>
      </c>
      <c r="V1185" s="57"/>
      <c r="W1185" s="57"/>
      <c r="Y1185" s="1" t="str">
        <f aca="false">IF(AX1185&gt;=70,"EASY",IF(AX1185&gt;40,"UNCERTAIN","HARD"))</f>
        <v>EASY</v>
      </c>
      <c r="AA1185" s="58" t="n">
        <f aca="false">IF($A1185&lt;200,"",AVERAGE($E1136:$E1185)/AVERAGE($E986:$E1185)-1)</f>
        <v>0.115250502867357</v>
      </c>
      <c r="AB1185" s="59" t="n">
        <f aca="false">LOOKUP($B1185,07_L1政策步階!$A$4:$A$14,07_L1政策步階!$C$4:$C$14)</f>
        <v>1</v>
      </c>
      <c r="AC1185" s="57"/>
      <c r="AD1185" s="57"/>
      <c r="AE1185" s="57"/>
      <c r="AF1185" s="57"/>
      <c r="AG1185" s="57"/>
      <c r="AH1185" s="57"/>
      <c r="AI1185" s="57"/>
      <c r="AJ1185" s="57"/>
      <c r="AK1185" s="57"/>
      <c r="AL1185" s="59" t="n">
        <f aca="false">IF(ISNUMBER($AA1185),IF($AA1185&gt;=0.005,100,IF($AA1185&gt;=-0.015,50,0)),"")</f>
        <v>100</v>
      </c>
      <c r="AM1185" s="59" t="n">
        <f aca="false">IF(ISNUMBER($AB1185),IF($AB1185=1,100,IF($AB1185=0,50,0)),"")</f>
        <v>100</v>
      </c>
      <c r="AN1185" s="0" t="str">
        <f aca="false">IF(ISNUMBER($AC1185),IF($AC1185&gt;=0.001,100,IF($AC1185&gt;=-0.003,50,0)),"")</f>
        <v/>
      </c>
      <c r="AO1185" s="0" t="str">
        <f aca="false">IF(ISNUMBER($AD1185),IF($AD1185&gt;=0.04,100,IF($AD1185&gt;=0,50,0)),"")</f>
        <v/>
      </c>
      <c r="AP1185" s="0" t="str">
        <f aca="false">IF(ISNUMBER($AE1185),IF($AE1185&gt;=25,100,IF($AE1185&gt;=-75,50,0)),"")</f>
        <v/>
      </c>
      <c r="AQ1185" s="0" t="str">
        <f aca="false">IF(ISNUMBER($AF1185),IF($AF1185&gt;0,100,IF($AF1185&gt;=-50,50,0)),"")</f>
        <v/>
      </c>
      <c r="AR1185" s="0" t="str">
        <f aca="false">IF(ISNUMBER($AG1185),IF($AG1185=1,100,IF($AG1185=0,50,0)),"")</f>
        <v/>
      </c>
      <c r="AS1185" s="0" t="str">
        <f aca="false">IF(ISNUMBER($AH1185),IF($AH1185&lt;0,100,IF($AH1185&lt;=20,50,0)),"")</f>
        <v/>
      </c>
      <c r="AT1185" s="0" t="str">
        <f aca="false">IF(ISNUMBER($AI1185),IF($AI1185&lt;0.95,100,IF($AI1185&lt;=1,50,0)),"")</f>
        <v/>
      </c>
      <c r="AU1185" s="0" t="str">
        <f aca="false">IF(ISNUMBER($AJ1185),IF($AJ1185&lt;30,0,IF($AJ1185&lt;40,50,IF($AJ1185&lt;=90,100,50))),"")</f>
        <v/>
      </c>
      <c r="AV1185" s="0" t="str">
        <f aca="false">IF(ISNUMBER($AK1185),IF($AK1185&gt;-0.2,100,IF($AK1185&gt;=-0.4,50,0)),"")</f>
        <v/>
      </c>
      <c r="AW1185" s="59" t="n">
        <f aca="false">01_指標庫!$H$4*ISNUMBER($F1185)+01_指標庫!$H$5*ISNUMBER($AA1185)+01_指標庫!$H$6*ISNUMBER($G1185)+01_指標庫!$H$7*ISNUMBER($H1185)+01_指標庫!$H$8*ISNUMBER($AF1185)+01_指標庫!$H$9*ISNUMBER($AG1185)+01_指標庫!$H$10*ISNUMBER($AB1185)+01_指標庫!$H$11*ISNUMBER($AC1185)+01_指標庫!$H$12*ISNUMBER($AD1185)+01_指標庫!$H$13*ISNUMBER($AE1185)+01_指標庫!$H$14*ISNUMBER($I1185)+01_指標庫!$H$15*ISNUMBER($AH1185)+01_指標庫!$H$16*ISNUMBER($K1185)+01_指標庫!$H$17*ISNUMBER($AI1185)+01_指標庫!$H$18*ISNUMBER($AJ1185)+01_指標庫!$H$19*ISNUMBER($AK1185)+01_指標庫!$H$20*ISNUMBER($BB1185)+01_指標庫!$H$21*ISNUMBER($BC1185)</f>
        <v>51</v>
      </c>
      <c r="AX1185" s="59" t="n">
        <f aca="false">IF(AW1185=0,50,ROUND((01_指標庫!$H$4*IF(ISNUMBER($F1185),L1185,0)+01_指標庫!$H$5*IF(ISNUMBER($AA1185),AL1185,0)+01_指標庫!$H$6*IF(ISNUMBER($G1185),M1185,0)+01_指標庫!$H$7*IF(ISNUMBER($H1185),N1185,0)+01_指標庫!$H$8*IF(ISNUMBER($AF1185),AQ1185,0)+01_指標庫!$H$9*IF(ISNUMBER($AG1185),AR1185,0)+01_指標庫!$H$10*IF(ISNUMBER($AB1185),AM1185,0)+01_指標庫!$H$11*IF(ISNUMBER($AC1185),AN1185,0)+01_指標庫!$H$12*IF(ISNUMBER($AD1185),AO1185,0)+01_指標庫!$H$13*IF(ISNUMBER($AE1185),AP1185,0)+01_指標庫!$H$14*IF(ISNUMBER($I1185),O1185,0)+01_指標庫!$H$15*IF(ISNUMBER($AH1185),AS1185,0)+01_指標庫!$H$16*IF(ISNUMBER($K1185),P1185,0)+01_指標庫!$H$17*IF(ISNUMBER($AI1185),AT1185,0)+01_指標庫!$H$18*IF(ISNUMBER($AJ1185),AU1185,0)+01_指標庫!$H$19*IF(ISNUMBER($AK1185),AV1185,0)+01_指標庫!$H$20*IF(ISNUMBER($BB1185),BB1185,0)+01_指標庫!$H$21*IF(ISNUMBER($BC1185),BC1185,0))/AW1185,1))</f>
        <v>92.2</v>
      </c>
      <c r="AY1185" s="60"/>
      <c r="AZ1185" s="60"/>
      <c r="BA1185" s="58" t="n">
        <f aca="false">AVERAGE($E1181:$E1185)/AVERAGE($E1176:$E1185)-1</f>
        <v>0.0190742548958556</v>
      </c>
      <c r="BB1185" s="59" t="n">
        <f aca="false">IF(ISNUMBER($BA1185),IF(OR($S1185&lt;=-0.03,$BA1185&lt;-0.003),0,IF(OR($S1185&lt;=-0.02,$BA1185&lt;0.01),50,100)),"")</f>
        <v>100</v>
      </c>
      <c r="BC1185" s="0" t="str">
        <f aca="false">IF(OR(COUNT($AZ1185)=0,COUNT($AZ1184)=0),"",IF(OR($AY1185/$AZ1184-1&lt;=-0.03,$AZ1185/$AZ1184-1&lt;=-0.045,IF(COUNT($AZ1176:$AZ1185)=10,AVERAGE($AZ1181:$AZ1185)/AVERAGE($AZ1176:$AZ1185)-1&lt;-0.01,FALSE())),0,IF(OR($AZ1185/$AZ1184-1&lt;=-0.02,IF(COUNT($AZ1176:$AZ1185)=10,AVERAGE($AZ1181:$AZ1185)/AVERAGE($AZ1176:$AZ1185)-1&lt;0.005,FALSE())),50,100)))</f>
        <v/>
      </c>
    </row>
    <row r="1186" customFormat="false" ht="15" hidden="false" customHeight="true" outlineLevel="0" collapsed="false">
      <c r="A1186" s="47" t="n">
        <v>1182</v>
      </c>
      <c r="B1186" s="48" t="n">
        <v>44273</v>
      </c>
      <c r="C1186" s="47" t="n">
        <v>2021</v>
      </c>
      <c r="D1186" s="49" t="s">
        <v>239</v>
      </c>
      <c r="E1186" s="50" t="n">
        <v>12789.14</v>
      </c>
      <c r="F1186" s="51" t="n">
        <v>0.081315</v>
      </c>
      <c r="G1186" s="51" t="n">
        <v>-0.073768</v>
      </c>
      <c r="H1186" s="52" t="n">
        <v>0.8163</v>
      </c>
      <c r="I1186" s="53" t="n">
        <v>366</v>
      </c>
      <c r="J1186" s="47" t="s">
        <v>235</v>
      </c>
      <c r="K1186" s="54" t="n">
        <v>21.58</v>
      </c>
      <c r="L1186" s="55" t="n">
        <f aca="false">IF(COUNT(F1186)=0,50,IF(F1186&gt;=0,100,IF(F1186&gt;=-0.02,50,0)))</f>
        <v>100</v>
      </c>
      <c r="M1186" s="55" t="n">
        <f aca="false">IF(COUNT(G1186)=0,50,IF(G1186&gt;-0.06,100,IF(G1186&gt;-0.15,50,0)))</f>
        <v>50</v>
      </c>
      <c r="N1186" s="55" t="n">
        <f aca="false">IF(COUNT(H1186)=0,50,IF(H1186&gt;=0.6,100,IF(H1186&gt;=0.4,50,0)))</f>
        <v>100</v>
      </c>
      <c r="O1186" s="55" t="n">
        <f aca="false">IF(COUNT(I1186)=0,50,IF(J1186="proxy_vix",50,IF(I1186&lt;350,100,IF(I1186&lt;=450,50,0))))</f>
        <v>50</v>
      </c>
      <c r="P1186" s="55" t="n">
        <f aca="false">IF(COUNT(K1186)=0,50,IF(K1186&lt;20,100,IF(K1186&lt;=25,50,0)))</f>
        <v>50</v>
      </c>
      <c r="Q1186" s="54"/>
      <c r="R1186" s="47"/>
      <c r="S1186" s="51" t="n">
        <f aca="false">$E1186/$E1185-1</f>
        <v>-0.0313004170460175</v>
      </c>
      <c r="T1186" s="56" t="n">
        <f aca="false">$K1186/$K1185-1</f>
        <v>0.122204888195528</v>
      </c>
      <c r="V1186" s="57"/>
      <c r="W1186" s="57"/>
      <c r="Y1186" s="1" t="str">
        <f aca="false">IF(AX1186&gt;=70,"EASY",IF(AX1186&gt;40,"UNCERTAIN","HARD"))</f>
        <v>UNCERTAIN</v>
      </c>
      <c r="AA1186" s="58" t="n">
        <f aca="false">IF($A1186&lt;200,"",AVERAGE($E1137:$E1186)/AVERAGE($E987:$E1186)-1)</f>
        <v>0.113751553046684</v>
      </c>
      <c r="AB1186" s="59" t="n">
        <f aca="false">LOOKUP($B1186,07_L1政策步階!$A$4:$A$14,07_L1政策步階!$C$4:$C$14)</f>
        <v>1</v>
      </c>
      <c r="AC1186" s="57"/>
      <c r="AD1186" s="57"/>
      <c r="AE1186" s="57"/>
      <c r="AF1186" s="57"/>
      <c r="AG1186" s="57"/>
      <c r="AH1186" s="57"/>
      <c r="AI1186" s="57"/>
      <c r="AJ1186" s="57"/>
      <c r="AK1186" s="57"/>
      <c r="AL1186" s="59" t="n">
        <f aca="false">IF(ISNUMBER($AA1186),IF($AA1186&gt;=0.005,100,IF($AA1186&gt;=-0.015,50,0)),"")</f>
        <v>100</v>
      </c>
      <c r="AM1186" s="59" t="n">
        <f aca="false">IF(ISNUMBER($AB1186),IF($AB1186=1,100,IF($AB1186=0,50,0)),"")</f>
        <v>100</v>
      </c>
      <c r="AN1186" s="0" t="str">
        <f aca="false">IF(ISNUMBER($AC1186),IF($AC1186&gt;=0.001,100,IF($AC1186&gt;=-0.003,50,0)),"")</f>
        <v/>
      </c>
      <c r="AO1186" s="0" t="str">
        <f aca="false">IF(ISNUMBER($AD1186),IF($AD1186&gt;=0.04,100,IF($AD1186&gt;=0,50,0)),"")</f>
        <v/>
      </c>
      <c r="AP1186" s="0" t="str">
        <f aca="false">IF(ISNUMBER($AE1186),IF($AE1186&gt;=25,100,IF($AE1186&gt;=-75,50,0)),"")</f>
        <v/>
      </c>
      <c r="AQ1186" s="0" t="str">
        <f aca="false">IF(ISNUMBER($AF1186),IF($AF1186&gt;0,100,IF($AF1186&gt;=-50,50,0)),"")</f>
        <v/>
      </c>
      <c r="AR1186" s="0" t="str">
        <f aca="false">IF(ISNUMBER($AG1186),IF($AG1186=1,100,IF($AG1186=0,50,0)),"")</f>
        <v/>
      </c>
      <c r="AS1186" s="0" t="str">
        <f aca="false">IF(ISNUMBER($AH1186),IF($AH1186&lt;0,100,IF($AH1186&lt;=20,50,0)),"")</f>
        <v/>
      </c>
      <c r="AT1186" s="0" t="str">
        <f aca="false">IF(ISNUMBER($AI1186),IF($AI1186&lt;0.95,100,IF($AI1186&lt;=1,50,0)),"")</f>
        <v/>
      </c>
      <c r="AU1186" s="0" t="str">
        <f aca="false">IF(ISNUMBER($AJ1186),IF($AJ1186&lt;30,0,IF($AJ1186&lt;40,50,IF($AJ1186&lt;=90,100,50))),"")</f>
        <v/>
      </c>
      <c r="AV1186" s="0" t="str">
        <f aca="false">IF(ISNUMBER($AK1186),IF($AK1186&gt;-0.2,100,IF($AK1186&gt;=-0.4,50,0)),"")</f>
        <v/>
      </c>
      <c r="AW1186" s="59" t="n">
        <f aca="false">01_指標庫!$H$4*ISNUMBER($F1186)+01_指標庫!$H$5*ISNUMBER($AA1186)+01_指標庫!$H$6*ISNUMBER($G1186)+01_指標庫!$H$7*ISNUMBER($H1186)+01_指標庫!$H$8*ISNUMBER($AF1186)+01_指標庫!$H$9*ISNUMBER($AG1186)+01_指標庫!$H$10*ISNUMBER($AB1186)+01_指標庫!$H$11*ISNUMBER($AC1186)+01_指標庫!$H$12*ISNUMBER($AD1186)+01_指標庫!$H$13*ISNUMBER($AE1186)+01_指標庫!$H$14*ISNUMBER($I1186)+01_指標庫!$H$15*ISNUMBER($AH1186)+01_指標庫!$H$16*ISNUMBER($K1186)+01_指標庫!$H$17*ISNUMBER($AI1186)+01_指標庫!$H$18*ISNUMBER($AJ1186)+01_指標庫!$H$19*ISNUMBER($AK1186)+01_指標庫!$H$20*ISNUMBER($BB1186)+01_指標庫!$H$21*ISNUMBER($BC1186)</f>
        <v>51</v>
      </c>
      <c r="AX1186" s="59" t="n">
        <f aca="false">IF(AW1186=0,50,ROUND((01_指標庫!$H$4*IF(ISNUMBER($F1186),L1186,0)+01_指標庫!$H$5*IF(ISNUMBER($AA1186),AL1186,0)+01_指標庫!$H$6*IF(ISNUMBER($G1186),M1186,0)+01_指標庫!$H$7*IF(ISNUMBER($H1186),N1186,0)+01_指標庫!$H$8*IF(ISNUMBER($AF1186),AQ1186,0)+01_指標庫!$H$9*IF(ISNUMBER($AG1186),AR1186,0)+01_指標庫!$H$10*IF(ISNUMBER($AB1186),AM1186,0)+01_指標庫!$H$11*IF(ISNUMBER($AC1186),AN1186,0)+01_指標庫!$H$12*IF(ISNUMBER($AD1186),AO1186,0)+01_指標庫!$H$13*IF(ISNUMBER($AE1186),AP1186,0)+01_指標庫!$H$14*IF(ISNUMBER($I1186),O1186,0)+01_指標庫!$H$15*IF(ISNUMBER($AH1186),AS1186,0)+01_指標庫!$H$16*IF(ISNUMBER($K1186),P1186,0)+01_指標庫!$H$17*IF(ISNUMBER($AI1186),AT1186,0)+01_指標庫!$H$18*IF(ISNUMBER($AJ1186),AU1186,0)+01_指標庫!$H$19*IF(ISNUMBER($AK1186),AV1186,0)+01_指標庫!$H$20*IF(ISNUMBER($BB1186),BB1186,0)+01_指標庫!$H$21*IF(ISNUMBER($BC1186),BC1186,0))/AW1186,1))</f>
        <v>66.7</v>
      </c>
      <c r="AY1186" s="60"/>
      <c r="AZ1186" s="60"/>
      <c r="BA1186" s="58" t="n">
        <f aca="false">AVERAGE($E1182:$E1186)/AVERAGE($E1177:$E1186)-1</f>
        <v>0.0124024824540663</v>
      </c>
      <c r="BB1186" s="59" t="n">
        <f aca="false">IF(ISNUMBER($BA1186),IF(OR($S1186&lt;=-0.03,$BA1186&lt;-0.003),0,IF(OR($S1186&lt;=-0.02,$BA1186&lt;0.01),50,100)),"")</f>
        <v>0</v>
      </c>
      <c r="BC1186" s="0" t="str">
        <f aca="false">IF(OR(COUNT($AZ1186)=0,COUNT($AZ1185)=0),"",IF(OR($AY1186/$AZ1185-1&lt;=-0.03,$AZ1186/$AZ1185-1&lt;=-0.045,IF(COUNT($AZ1177:$AZ1186)=10,AVERAGE($AZ1182:$AZ1186)/AVERAGE($AZ1177:$AZ1186)-1&lt;-0.01,FALSE())),0,IF(OR($AZ1186/$AZ1185-1&lt;=-0.02,IF(COUNT($AZ1177:$AZ1186)=10,AVERAGE($AZ1182:$AZ1186)/AVERAGE($AZ1177:$AZ1186)-1&lt;0.005,FALSE())),50,100)))</f>
        <v/>
      </c>
    </row>
    <row r="1187" customFormat="false" ht="15" hidden="false" customHeight="true" outlineLevel="0" collapsed="false">
      <c r="A1187" s="47" t="n">
        <v>1183</v>
      </c>
      <c r="B1187" s="48" t="n">
        <v>44274</v>
      </c>
      <c r="C1187" s="47" t="n">
        <v>2021</v>
      </c>
      <c r="D1187" s="49" t="s">
        <v>234</v>
      </c>
      <c r="E1187" s="50" t="n">
        <v>12866.99</v>
      </c>
      <c r="F1187" s="51" t="n">
        <v>0.086445</v>
      </c>
      <c r="G1187" s="51" t="n">
        <v>-0.068129</v>
      </c>
      <c r="H1187" s="52" t="n">
        <v>0.8367</v>
      </c>
      <c r="I1187" s="53" t="n">
        <v>367</v>
      </c>
      <c r="J1187" s="47" t="s">
        <v>235</v>
      </c>
      <c r="K1187" s="54" t="n">
        <v>20.95</v>
      </c>
      <c r="L1187" s="55" t="n">
        <f aca="false">IF(COUNT(F1187)=0,50,IF(F1187&gt;=0,100,IF(F1187&gt;=-0.02,50,0)))</f>
        <v>100</v>
      </c>
      <c r="M1187" s="55" t="n">
        <f aca="false">IF(COUNT(G1187)=0,50,IF(G1187&gt;-0.06,100,IF(G1187&gt;-0.15,50,0)))</f>
        <v>50</v>
      </c>
      <c r="N1187" s="55" t="n">
        <f aca="false">IF(COUNT(H1187)=0,50,IF(H1187&gt;=0.6,100,IF(H1187&gt;=0.4,50,0)))</f>
        <v>100</v>
      </c>
      <c r="O1187" s="55" t="n">
        <f aca="false">IF(COUNT(I1187)=0,50,IF(J1187="proxy_vix",50,IF(I1187&lt;350,100,IF(I1187&lt;=450,50,0))))</f>
        <v>50</v>
      </c>
      <c r="P1187" s="55" t="n">
        <f aca="false">IF(COUNT(K1187)=0,50,IF(K1187&lt;20,100,IF(K1187&lt;=25,50,0)))</f>
        <v>50</v>
      </c>
      <c r="Q1187" s="54"/>
      <c r="R1187" s="47"/>
      <c r="S1187" s="51" t="n">
        <f aca="false">$E1187/$E1186-1</f>
        <v>0.00608719585523354</v>
      </c>
      <c r="T1187" s="56" t="n">
        <f aca="false">$K1187/$K1186-1</f>
        <v>-0.0291936978683967</v>
      </c>
      <c r="V1187" s="57"/>
      <c r="W1187" s="57"/>
      <c r="Y1187" s="1" t="str">
        <f aca="false">IF(AX1187&gt;=70,"EASY",IF(AX1187&gt;40,"UNCERTAIN","HARD"))</f>
        <v>EASY</v>
      </c>
      <c r="AA1187" s="58" t="n">
        <f aca="false">IF($A1187&lt;200,"",AVERAGE($E1138:$E1187)/AVERAGE($E988:$E1187)-1)</f>
        <v>0.112676060500394</v>
      </c>
      <c r="AB1187" s="59" t="n">
        <f aca="false">LOOKUP($B1187,07_L1政策步階!$A$4:$A$14,07_L1政策步階!$C$4:$C$14)</f>
        <v>1</v>
      </c>
      <c r="AC1187" s="57"/>
      <c r="AD1187" s="57"/>
      <c r="AE1187" s="57"/>
      <c r="AF1187" s="57"/>
      <c r="AG1187" s="57"/>
      <c r="AH1187" s="57"/>
      <c r="AI1187" s="57"/>
      <c r="AJ1187" s="57"/>
      <c r="AK1187" s="57"/>
      <c r="AL1187" s="59" t="n">
        <f aca="false">IF(ISNUMBER($AA1187),IF($AA1187&gt;=0.005,100,IF($AA1187&gt;=-0.015,50,0)),"")</f>
        <v>100</v>
      </c>
      <c r="AM1187" s="59" t="n">
        <f aca="false">IF(ISNUMBER($AB1187),IF($AB1187=1,100,IF($AB1187=0,50,0)),"")</f>
        <v>100</v>
      </c>
      <c r="AN1187" s="0" t="str">
        <f aca="false">IF(ISNUMBER($AC1187),IF($AC1187&gt;=0.001,100,IF($AC1187&gt;=-0.003,50,0)),"")</f>
        <v/>
      </c>
      <c r="AO1187" s="0" t="str">
        <f aca="false">IF(ISNUMBER($AD1187),IF($AD1187&gt;=0.04,100,IF($AD1187&gt;=0,50,0)),"")</f>
        <v/>
      </c>
      <c r="AP1187" s="0" t="str">
        <f aca="false">IF(ISNUMBER($AE1187),IF($AE1187&gt;=25,100,IF($AE1187&gt;=-75,50,0)),"")</f>
        <v/>
      </c>
      <c r="AQ1187" s="0" t="str">
        <f aca="false">IF(ISNUMBER($AF1187),IF($AF1187&gt;0,100,IF($AF1187&gt;=-50,50,0)),"")</f>
        <v/>
      </c>
      <c r="AR1187" s="0" t="str">
        <f aca="false">IF(ISNUMBER($AG1187),IF($AG1187=1,100,IF($AG1187=0,50,0)),"")</f>
        <v/>
      </c>
      <c r="AS1187" s="0" t="str">
        <f aca="false">IF(ISNUMBER($AH1187),IF($AH1187&lt;0,100,IF($AH1187&lt;=20,50,0)),"")</f>
        <v/>
      </c>
      <c r="AT1187" s="0" t="str">
        <f aca="false">IF(ISNUMBER($AI1187),IF($AI1187&lt;0.95,100,IF($AI1187&lt;=1,50,0)),"")</f>
        <v/>
      </c>
      <c r="AU1187" s="0" t="str">
        <f aca="false">IF(ISNUMBER($AJ1187),IF($AJ1187&lt;30,0,IF($AJ1187&lt;40,50,IF($AJ1187&lt;=90,100,50))),"")</f>
        <v/>
      </c>
      <c r="AV1187" s="0" t="str">
        <f aca="false">IF(ISNUMBER($AK1187),IF($AK1187&gt;-0.2,100,IF($AK1187&gt;=-0.4,50,0)),"")</f>
        <v/>
      </c>
      <c r="AW1187" s="59" t="n">
        <f aca="false">01_指標庫!$H$4*ISNUMBER($F1187)+01_指標庫!$H$5*ISNUMBER($AA1187)+01_指標庫!$H$6*ISNUMBER($G1187)+01_指標庫!$H$7*ISNUMBER($H1187)+01_指標庫!$H$8*ISNUMBER($AF1187)+01_指標庫!$H$9*ISNUMBER($AG1187)+01_指標庫!$H$10*ISNUMBER($AB1187)+01_指標庫!$H$11*ISNUMBER($AC1187)+01_指標庫!$H$12*ISNUMBER($AD1187)+01_指標庫!$H$13*ISNUMBER($AE1187)+01_指標庫!$H$14*ISNUMBER($I1187)+01_指標庫!$H$15*ISNUMBER($AH1187)+01_指標庫!$H$16*ISNUMBER($K1187)+01_指標庫!$H$17*ISNUMBER($AI1187)+01_指標庫!$H$18*ISNUMBER($AJ1187)+01_指標庫!$H$19*ISNUMBER($AK1187)+01_指標庫!$H$20*ISNUMBER($BB1187)+01_指標庫!$H$21*ISNUMBER($BC1187)</f>
        <v>51</v>
      </c>
      <c r="AX1187" s="59" t="n">
        <f aca="false">IF(AW1187=0,50,ROUND((01_指標庫!$H$4*IF(ISNUMBER($F1187),L1187,0)+01_指標庫!$H$5*IF(ISNUMBER($AA1187),AL1187,0)+01_指標庫!$H$6*IF(ISNUMBER($G1187),M1187,0)+01_指標庫!$H$7*IF(ISNUMBER($H1187),N1187,0)+01_指標庫!$H$8*IF(ISNUMBER($AF1187),AQ1187,0)+01_指標庫!$H$9*IF(ISNUMBER($AG1187),AR1187,0)+01_指標庫!$H$10*IF(ISNUMBER($AB1187),AM1187,0)+01_指標庫!$H$11*IF(ISNUMBER($AC1187),AN1187,0)+01_指標庫!$H$12*IF(ISNUMBER($AD1187),AO1187,0)+01_指標庫!$H$13*IF(ISNUMBER($AE1187),AP1187,0)+01_指標庫!$H$14*IF(ISNUMBER($I1187),O1187,0)+01_指標庫!$H$15*IF(ISNUMBER($AH1187),AS1187,0)+01_指標庫!$H$16*IF(ISNUMBER($K1187),P1187,0)+01_指標庫!$H$17*IF(ISNUMBER($AI1187),AT1187,0)+01_指標庫!$H$18*IF(ISNUMBER($AJ1187),AU1187,0)+01_指標庫!$H$19*IF(ISNUMBER($AK1187),AV1187,0)+01_指標庫!$H$20*IF(ISNUMBER($BB1187),BB1187,0)+01_指標庫!$H$21*IF(ISNUMBER($BC1187),BC1187,0))/AW1187,1))</f>
        <v>72.5</v>
      </c>
      <c r="AY1187" s="60"/>
      <c r="AZ1187" s="60"/>
      <c r="BA1187" s="58" t="n">
        <f aca="false">AVERAGE($E1183:$E1187)/AVERAGE($E1178:$E1187)-1</f>
        <v>0.00975341807857899</v>
      </c>
      <c r="BB1187" s="59" t="n">
        <f aca="false">IF(ISNUMBER($BA1187),IF(OR($S1187&lt;=-0.03,$BA1187&lt;-0.003),0,IF(OR($S1187&lt;=-0.02,$BA1187&lt;0.01),50,100)),"")</f>
        <v>50</v>
      </c>
      <c r="BC1187" s="0" t="str">
        <f aca="false">IF(OR(COUNT($AZ1187)=0,COUNT($AZ1186)=0),"",IF(OR($AY1187/$AZ1186-1&lt;=-0.03,$AZ1187/$AZ1186-1&lt;=-0.045,IF(COUNT($AZ1178:$AZ1187)=10,AVERAGE($AZ1183:$AZ1187)/AVERAGE($AZ1178:$AZ1187)-1&lt;-0.01,FALSE())),0,IF(OR($AZ1187/$AZ1186-1&lt;=-0.02,IF(COUNT($AZ1178:$AZ1187)=10,AVERAGE($AZ1183:$AZ1187)/AVERAGE($AZ1178:$AZ1187)-1&lt;0.005,FALSE())),50,100)))</f>
        <v/>
      </c>
    </row>
    <row r="1188" customFormat="false" ht="15" hidden="false" customHeight="true" outlineLevel="0" collapsed="false">
      <c r="A1188" s="47" t="n">
        <v>1184</v>
      </c>
      <c r="B1188" s="48" t="n">
        <v>44277</v>
      </c>
      <c r="C1188" s="47" t="n">
        <v>2021</v>
      </c>
      <c r="D1188" s="49" t="s">
        <v>236</v>
      </c>
      <c r="E1188" s="50" t="n">
        <v>13086.51</v>
      </c>
      <c r="F1188" s="51" t="n">
        <v>0.10337</v>
      </c>
      <c r="G1188" s="51" t="n">
        <v>-0.052231</v>
      </c>
      <c r="H1188" s="52" t="n">
        <v>0.898</v>
      </c>
      <c r="I1188" s="62" t="n">
        <v>431.5</v>
      </c>
      <c r="J1188" s="63" t="s">
        <v>240</v>
      </c>
      <c r="K1188" s="54" t="n">
        <v>18.88</v>
      </c>
      <c r="L1188" s="55" t="n">
        <f aca="false">IF(COUNT(F1188)=0,50,IF(F1188&gt;=0,100,IF(F1188&gt;=-0.02,50,0)))</f>
        <v>100</v>
      </c>
      <c r="M1188" s="55" t="n">
        <f aca="false">IF(COUNT(G1188)=0,50,IF(G1188&gt;-0.06,100,IF(G1188&gt;-0.15,50,0)))</f>
        <v>100</v>
      </c>
      <c r="N1188" s="55" t="n">
        <f aca="false">IF(COUNT(H1188)=0,50,IF(H1188&gt;=0.6,100,IF(H1188&gt;=0.4,50,0)))</f>
        <v>100</v>
      </c>
      <c r="O1188" s="55" t="n">
        <f aca="false">IF(COUNT(I1188)=0,50,IF(J1188="proxy_vix",50,IF(I1188&lt;350,100,IF(I1188&lt;=450,50,0))))</f>
        <v>50</v>
      </c>
      <c r="P1188" s="55" t="n">
        <f aca="false">IF(COUNT(K1188)=0,50,IF(K1188&lt;20,100,IF(K1188&lt;=25,50,0)))</f>
        <v>100</v>
      </c>
      <c r="Q1188" s="54"/>
      <c r="R1188" s="47"/>
      <c r="S1188" s="51" t="n">
        <f aca="false">$E1188/$E1187-1</f>
        <v>0.0170607111686572</v>
      </c>
      <c r="T1188" s="56" t="n">
        <f aca="false">$K1188/$K1187-1</f>
        <v>-0.0988066825775656</v>
      </c>
      <c r="V1188" s="57"/>
      <c r="W1188" s="57"/>
      <c r="Y1188" s="1" t="str">
        <f aca="false">IF(AX1188&gt;=70,"EASY",IF(AX1188&gt;40,"UNCERTAIN","HARD"))</f>
        <v>EASY</v>
      </c>
      <c r="AA1188" s="58" t="n">
        <f aca="false">IF($A1188&lt;200,"",AVERAGE($E1139:$E1188)/AVERAGE($E989:$E1188)-1)</f>
        <v>0.11130234262312</v>
      </c>
      <c r="AB1188" s="59" t="n">
        <f aca="false">LOOKUP($B1188,07_L1政策步階!$A$4:$A$14,07_L1政策步階!$C$4:$C$14)</f>
        <v>1</v>
      </c>
      <c r="AC1188" s="57"/>
      <c r="AD1188" s="57"/>
      <c r="AE1188" s="57"/>
      <c r="AF1188" s="57"/>
      <c r="AG1188" s="57"/>
      <c r="AH1188" s="57"/>
      <c r="AI1188" s="57"/>
      <c r="AJ1188" s="57"/>
      <c r="AK1188" s="57"/>
      <c r="AL1188" s="59" t="n">
        <f aca="false">IF(ISNUMBER($AA1188),IF($AA1188&gt;=0.005,100,IF($AA1188&gt;=-0.015,50,0)),"")</f>
        <v>100</v>
      </c>
      <c r="AM1188" s="59" t="n">
        <f aca="false">IF(ISNUMBER($AB1188),IF($AB1188=1,100,IF($AB1188=0,50,0)),"")</f>
        <v>100</v>
      </c>
      <c r="AN1188" s="0" t="str">
        <f aca="false">IF(ISNUMBER($AC1188),IF($AC1188&gt;=0.001,100,IF($AC1188&gt;=-0.003,50,0)),"")</f>
        <v/>
      </c>
      <c r="AO1188" s="0" t="str">
        <f aca="false">IF(ISNUMBER($AD1188),IF($AD1188&gt;=0.04,100,IF($AD1188&gt;=0,50,0)),"")</f>
        <v/>
      </c>
      <c r="AP1188" s="0" t="str">
        <f aca="false">IF(ISNUMBER($AE1188),IF($AE1188&gt;=25,100,IF($AE1188&gt;=-75,50,0)),"")</f>
        <v/>
      </c>
      <c r="AQ1188" s="0" t="str">
        <f aca="false">IF(ISNUMBER($AF1188),IF($AF1188&gt;0,100,IF($AF1188&gt;=-50,50,0)),"")</f>
        <v/>
      </c>
      <c r="AR1188" s="0" t="str">
        <f aca="false">IF(ISNUMBER($AG1188),IF($AG1188=1,100,IF($AG1188=0,50,0)),"")</f>
        <v/>
      </c>
      <c r="AS1188" s="0" t="str">
        <f aca="false">IF(ISNUMBER($AH1188),IF($AH1188&lt;0,100,IF($AH1188&lt;=20,50,0)),"")</f>
        <v/>
      </c>
      <c r="AT1188" s="0" t="str">
        <f aca="false">IF(ISNUMBER($AI1188),IF($AI1188&lt;0.95,100,IF($AI1188&lt;=1,50,0)),"")</f>
        <v/>
      </c>
      <c r="AU1188" s="0" t="str">
        <f aca="false">IF(ISNUMBER($AJ1188),IF($AJ1188&lt;30,0,IF($AJ1188&lt;40,50,IF($AJ1188&lt;=90,100,50))),"")</f>
        <v/>
      </c>
      <c r="AV1188" s="0" t="str">
        <f aca="false">IF(ISNUMBER($AK1188),IF($AK1188&gt;-0.2,100,IF($AK1188&gt;=-0.4,50,0)),"")</f>
        <v/>
      </c>
      <c r="AW1188" s="59" t="n">
        <f aca="false">01_指標庫!$H$4*ISNUMBER($F1188)+01_指標庫!$H$5*ISNUMBER($AA1188)+01_指標庫!$H$6*ISNUMBER($G1188)+01_指標庫!$H$7*ISNUMBER($H1188)+01_指標庫!$H$8*ISNUMBER($AF1188)+01_指標庫!$H$9*ISNUMBER($AG1188)+01_指標庫!$H$10*ISNUMBER($AB1188)+01_指標庫!$H$11*ISNUMBER($AC1188)+01_指標庫!$H$12*ISNUMBER($AD1188)+01_指標庫!$H$13*ISNUMBER($AE1188)+01_指標庫!$H$14*ISNUMBER($I1188)+01_指標庫!$H$15*ISNUMBER($AH1188)+01_指標庫!$H$16*ISNUMBER($K1188)+01_指標庫!$H$17*ISNUMBER($AI1188)+01_指標庫!$H$18*ISNUMBER($AJ1188)+01_指標庫!$H$19*ISNUMBER($AK1188)+01_指標庫!$H$20*ISNUMBER($BB1188)+01_指標庫!$H$21*ISNUMBER($BC1188)</f>
        <v>51</v>
      </c>
      <c r="AX1188" s="59" t="n">
        <f aca="false">IF(AW1188=0,50,ROUND((01_指標庫!$H$4*IF(ISNUMBER($F1188),L1188,0)+01_指標庫!$H$5*IF(ISNUMBER($AA1188),AL1188,0)+01_指標庫!$H$6*IF(ISNUMBER($G1188),M1188,0)+01_指標庫!$H$7*IF(ISNUMBER($H1188),N1188,0)+01_指標庫!$H$8*IF(ISNUMBER($AF1188),AQ1188,0)+01_指標庫!$H$9*IF(ISNUMBER($AG1188),AR1188,0)+01_指標庫!$H$10*IF(ISNUMBER($AB1188),AM1188,0)+01_指標庫!$H$11*IF(ISNUMBER($AC1188),AN1188,0)+01_指標庫!$H$12*IF(ISNUMBER($AD1188),AO1188,0)+01_指標庫!$H$13*IF(ISNUMBER($AE1188),AP1188,0)+01_指標庫!$H$14*IF(ISNUMBER($I1188),O1188,0)+01_指標庫!$H$15*IF(ISNUMBER($AH1188),AS1188,0)+01_指標庫!$H$16*IF(ISNUMBER($K1188),P1188,0)+01_指標庫!$H$17*IF(ISNUMBER($AI1188),AT1188,0)+01_指標庫!$H$18*IF(ISNUMBER($AJ1188),AU1188,0)+01_指標庫!$H$19*IF(ISNUMBER($AK1188),AV1188,0)+01_指標庫!$H$20*IF(ISNUMBER($BB1188),BB1188,0)+01_指標庫!$H$21*IF(ISNUMBER($BC1188),BC1188,0))/AW1188,1))</f>
        <v>86.3</v>
      </c>
      <c r="AY1188" s="60"/>
      <c r="AZ1188" s="60"/>
      <c r="BA1188" s="58" t="n">
        <f aca="false">AVERAGE($E1184:$E1188)/AVERAGE($E1179:$E1188)-1</f>
        <v>0.00368503365683615</v>
      </c>
      <c r="BB1188" s="59" t="n">
        <f aca="false">IF(ISNUMBER($BA1188),IF(OR($S1188&lt;=-0.03,$BA1188&lt;-0.003),0,IF(OR($S1188&lt;=-0.02,$BA1188&lt;0.01),50,100)),"")</f>
        <v>50</v>
      </c>
      <c r="BC1188" s="0" t="str">
        <f aca="false">IF(OR(COUNT($AZ1188)=0,COUNT($AZ1187)=0),"",IF(OR($AY1188/$AZ1187-1&lt;=-0.03,$AZ1188/$AZ1187-1&lt;=-0.045,IF(COUNT($AZ1179:$AZ1188)=10,AVERAGE($AZ1184:$AZ1188)/AVERAGE($AZ1179:$AZ1188)-1&lt;-0.01,FALSE())),0,IF(OR($AZ1188/$AZ1187-1&lt;=-0.02,IF(COUNT($AZ1179:$AZ1188)=10,AVERAGE($AZ1184:$AZ1188)/AVERAGE($AZ1179:$AZ1188)-1&lt;0.005,FALSE())),50,100)))</f>
        <v/>
      </c>
    </row>
    <row r="1189" customFormat="false" ht="15" hidden="false" customHeight="true" outlineLevel="0" collapsed="false">
      <c r="A1189" s="47" t="n">
        <v>1185</v>
      </c>
      <c r="B1189" s="48" t="n">
        <v>44278</v>
      </c>
      <c r="C1189" s="47" t="n">
        <v>2021</v>
      </c>
      <c r="D1189" s="49" t="s">
        <v>237</v>
      </c>
      <c r="E1189" s="50" t="n">
        <v>13017.79</v>
      </c>
      <c r="F1189" s="51" t="n">
        <v>0.0961</v>
      </c>
      <c r="G1189" s="51" t="n">
        <v>-0.057208</v>
      </c>
      <c r="H1189" s="52" t="n">
        <v>0.8776</v>
      </c>
      <c r="I1189" s="62" t="n">
        <v>443.4</v>
      </c>
      <c r="J1189" s="63" t="s">
        <v>240</v>
      </c>
      <c r="K1189" s="54" t="n">
        <v>20.3</v>
      </c>
      <c r="L1189" s="55" t="n">
        <f aca="false">IF(COUNT(F1189)=0,50,IF(F1189&gt;=0,100,IF(F1189&gt;=-0.02,50,0)))</f>
        <v>100</v>
      </c>
      <c r="M1189" s="55" t="n">
        <f aca="false">IF(COUNT(G1189)=0,50,IF(G1189&gt;-0.06,100,IF(G1189&gt;-0.15,50,0)))</f>
        <v>100</v>
      </c>
      <c r="N1189" s="55" t="n">
        <f aca="false">IF(COUNT(H1189)=0,50,IF(H1189&gt;=0.6,100,IF(H1189&gt;=0.4,50,0)))</f>
        <v>100</v>
      </c>
      <c r="O1189" s="55" t="n">
        <f aca="false">IF(COUNT(I1189)=0,50,IF(J1189="proxy_vix",50,IF(I1189&lt;350,100,IF(I1189&lt;=450,50,0))))</f>
        <v>50</v>
      </c>
      <c r="P1189" s="55" t="n">
        <f aca="false">IF(COUNT(K1189)=0,50,IF(K1189&lt;20,100,IF(K1189&lt;=25,50,0)))</f>
        <v>50</v>
      </c>
      <c r="Q1189" s="54"/>
      <c r="R1189" s="47"/>
      <c r="S1189" s="51" t="n">
        <f aca="false">$E1189/$E1188-1</f>
        <v>-0.00525120906949217</v>
      </c>
      <c r="T1189" s="56" t="n">
        <f aca="false">$K1189/$K1188-1</f>
        <v>0.0752118644067799</v>
      </c>
      <c r="V1189" s="57"/>
      <c r="W1189" s="57"/>
      <c r="Y1189" s="1" t="str">
        <f aca="false">IF(AX1189&gt;=70,"EASY",IF(AX1189&gt;40,"UNCERTAIN","HARD"))</f>
        <v>EASY</v>
      </c>
      <c r="AA1189" s="58" t="n">
        <f aca="false">IF($A1189&lt;200,"",AVERAGE($E1140:$E1189)/AVERAGE($E990:$E1189)-1)</f>
        <v>0.109661082130791</v>
      </c>
      <c r="AB1189" s="59" t="n">
        <f aca="false">LOOKUP($B1189,07_L1政策步階!$A$4:$A$14,07_L1政策步階!$C$4:$C$14)</f>
        <v>1</v>
      </c>
      <c r="AC1189" s="57"/>
      <c r="AD1189" s="57"/>
      <c r="AE1189" s="57"/>
      <c r="AF1189" s="57"/>
      <c r="AG1189" s="57"/>
      <c r="AH1189" s="57"/>
      <c r="AI1189" s="57"/>
      <c r="AJ1189" s="57"/>
      <c r="AK1189" s="57"/>
      <c r="AL1189" s="59" t="n">
        <f aca="false">IF(ISNUMBER($AA1189),IF($AA1189&gt;=0.005,100,IF($AA1189&gt;=-0.015,50,0)),"")</f>
        <v>100</v>
      </c>
      <c r="AM1189" s="59" t="n">
        <f aca="false">IF(ISNUMBER($AB1189),IF($AB1189=1,100,IF($AB1189=0,50,0)),"")</f>
        <v>100</v>
      </c>
      <c r="AN1189" s="0" t="str">
        <f aca="false">IF(ISNUMBER($AC1189),IF($AC1189&gt;=0.001,100,IF($AC1189&gt;=-0.003,50,0)),"")</f>
        <v/>
      </c>
      <c r="AO1189" s="0" t="str">
        <f aca="false">IF(ISNUMBER($AD1189),IF($AD1189&gt;=0.04,100,IF($AD1189&gt;=0,50,0)),"")</f>
        <v/>
      </c>
      <c r="AP1189" s="0" t="str">
        <f aca="false">IF(ISNUMBER($AE1189),IF($AE1189&gt;=25,100,IF($AE1189&gt;=-75,50,0)),"")</f>
        <v/>
      </c>
      <c r="AQ1189" s="0" t="str">
        <f aca="false">IF(ISNUMBER($AF1189),IF($AF1189&gt;0,100,IF($AF1189&gt;=-50,50,0)),"")</f>
        <v/>
      </c>
      <c r="AR1189" s="0" t="str">
        <f aca="false">IF(ISNUMBER($AG1189),IF($AG1189=1,100,IF($AG1189=0,50,0)),"")</f>
        <v/>
      </c>
      <c r="AS1189" s="0" t="str">
        <f aca="false">IF(ISNUMBER($AH1189),IF($AH1189&lt;0,100,IF($AH1189&lt;=20,50,0)),"")</f>
        <v/>
      </c>
      <c r="AT1189" s="0" t="str">
        <f aca="false">IF(ISNUMBER($AI1189),IF($AI1189&lt;0.95,100,IF($AI1189&lt;=1,50,0)),"")</f>
        <v/>
      </c>
      <c r="AU1189" s="0" t="str">
        <f aca="false">IF(ISNUMBER($AJ1189),IF($AJ1189&lt;30,0,IF($AJ1189&lt;40,50,IF($AJ1189&lt;=90,100,50))),"")</f>
        <v/>
      </c>
      <c r="AV1189" s="0" t="str">
        <f aca="false">IF(ISNUMBER($AK1189),IF($AK1189&gt;-0.2,100,IF($AK1189&gt;=-0.4,50,0)),"")</f>
        <v/>
      </c>
      <c r="AW1189" s="59" t="n">
        <f aca="false">01_指標庫!$H$4*ISNUMBER($F1189)+01_指標庫!$H$5*ISNUMBER($AA1189)+01_指標庫!$H$6*ISNUMBER($G1189)+01_指標庫!$H$7*ISNUMBER($H1189)+01_指標庫!$H$8*ISNUMBER($AF1189)+01_指標庫!$H$9*ISNUMBER($AG1189)+01_指標庫!$H$10*ISNUMBER($AB1189)+01_指標庫!$H$11*ISNUMBER($AC1189)+01_指標庫!$H$12*ISNUMBER($AD1189)+01_指標庫!$H$13*ISNUMBER($AE1189)+01_指標庫!$H$14*ISNUMBER($I1189)+01_指標庫!$H$15*ISNUMBER($AH1189)+01_指標庫!$H$16*ISNUMBER($K1189)+01_指標庫!$H$17*ISNUMBER($AI1189)+01_指標庫!$H$18*ISNUMBER($AJ1189)+01_指標庫!$H$19*ISNUMBER($AK1189)+01_指標庫!$H$20*ISNUMBER($BB1189)+01_指標庫!$H$21*ISNUMBER($BC1189)</f>
        <v>51</v>
      </c>
      <c r="AX1189" s="59" t="n">
        <f aca="false">IF(AW1189=0,50,ROUND((01_指標庫!$H$4*IF(ISNUMBER($F1189),L1189,0)+01_指標庫!$H$5*IF(ISNUMBER($AA1189),AL1189,0)+01_指標庫!$H$6*IF(ISNUMBER($G1189),M1189,0)+01_指標庫!$H$7*IF(ISNUMBER($H1189),N1189,0)+01_指標庫!$H$8*IF(ISNUMBER($AF1189),AQ1189,0)+01_指標庫!$H$9*IF(ISNUMBER($AG1189),AR1189,0)+01_指標庫!$H$10*IF(ISNUMBER($AB1189),AM1189,0)+01_指標庫!$H$11*IF(ISNUMBER($AC1189),AN1189,0)+01_指標庫!$H$12*IF(ISNUMBER($AD1189),AO1189,0)+01_指標庫!$H$13*IF(ISNUMBER($AE1189),AP1189,0)+01_指標庫!$H$14*IF(ISNUMBER($I1189),O1189,0)+01_指標庫!$H$15*IF(ISNUMBER($AH1189),AS1189,0)+01_指標庫!$H$16*IF(ISNUMBER($K1189),P1189,0)+01_指標庫!$H$17*IF(ISNUMBER($AI1189),AT1189,0)+01_指標庫!$H$18*IF(ISNUMBER($AJ1189),AU1189,0)+01_指標庫!$H$19*IF(ISNUMBER($AK1189),AV1189,0)+01_指標庫!$H$20*IF(ISNUMBER($BB1189),BB1189,0)+01_指標庫!$H$21*IF(ISNUMBER($BC1189),BC1189,0))/AW1189,1))</f>
        <v>80.4</v>
      </c>
      <c r="AY1189" s="60"/>
      <c r="AZ1189" s="60"/>
      <c r="BA1189" s="58" t="n">
        <f aca="false">AVERAGE($E1185:$E1189)/AVERAGE($E1180:$E1189)-1</f>
        <v>-0.000109820009852268</v>
      </c>
      <c r="BB1189" s="59" t="n">
        <f aca="false">IF(ISNUMBER($BA1189),IF(OR($S1189&lt;=-0.03,$BA1189&lt;-0.003),0,IF(OR($S1189&lt;=-0.02,$BA1189&lt;0.01),50,100)),"")</f>
        <v>50</v>
      </c>
      <c r="BC1189" s="0" t="str">
        <f aca="false">IF(OR(COUNT($AZ1189)=0,COUNT($AZ1188)=0),"",IF(OR($AY1189/$AZ1188-1&lt;=-0.03,$AZ1189/$AZ1188-1&lt;=-0.045,IF(COUNT($AZ1180:$AZ1189)=10,AVERAGE($AZ1185:$AZ1189)/AVERAGE($AZ1180:$AZ1189)-1&lt;-0.01,FALSE())),0,IF(OR($AZ1189/$AZ1188-1&lt;=-0.02,IF(COUNT($AZ1180:$AZ1189)=10,AVERAGE($AZ1185:$AZ1189)/AVERAGE($AZ1180:$AZ1189)-1&lt;0.005,FALSE())),50,100)))</f>
        <v/>
      </c>
    </row>
    <row r="1190" customFormat="false" ht="15" hidden="false" customHeight="true" outlineLevel="0" collapsed="false">
      <c r="A1190" s="47" t="n">
        <v>1186</v>
      </c>
      <c r="B1190" s="48" t="n">
        <v>44279</v>
      </c>
      <c r="C1190" s="47" t="n">
        <v>2021</v>
      </c>
      <c r="D1190" s="49" t="s">
        <v>238</v>
      </c>
      <c r="E1190" s="50" t="n">
        <v>12798.88</v>
      </c>
      <c r="F1190" s="51" t="n">
        <v>0.076355</v>
      </c>
      <c r="G1190" s="51" t="n">
        <v>-0.073062</v>
      </c>
      <c r="H1190" s="52" t="n">
        <v>0.8571</v>
      </c>
      <c r="I1190" s="62" t="n">
        <v>451</v>
      </c>
      <c r="J1190" s="63" t="s">
        <v>240</v>
      </c>
      <c r="K1190" s="54" t="n">
        <v>21.2</v>
      </c>
      <c r="L1190" s="55" t="n">
        <f aca="false">IF(COUNT(F1190)=0,50,IF(F1190&gt;=0,100,IF(F1190&gt;=-0.02,50,0)))</f>
        <v>100</v>
      </c>
      <c r="M1190" s="55" t="n">
        <f aca="false">IF(COUNT(G1190)=0,50,IF(G1190&gt;-0.06,100,IF(G1190&gt;-0.15,50,0)))</f>
        <v>50</v>
      </c>
      <c r="N1190" s="55" t="n">
        <f aca="false">IF(COUNT(H1190)=0,50,IF(H1190&gt;=0.6,100,IF(H1190&gt;=0.4,50,0)))</f>
        <v>100</v>
      </c>
      <c r="O1190" s="55" t="n">
        <f aca="false">IF(COUNT(I1190)=0,50,IF(J1190="proxy_vix",50,IF(I1190&lt;350,100,IF(I1190&lt;=450,50,0))))</f>
        <v>50</v>
      </c>
      <c r="P1190" s="55" t="n">
        <f aca="false">IF(COUNT(K1190)=0,50,IF(K1190&lt;20,100,IF(K1190&lt;=25,50,0)))</f>
        <v>50</v>
      </c>
      <c r="Q1190" s="54"/>
      <c r="R1190" s="47"/>
      <c r="S1190" s="51" t="n">
        <f aca="false">$E1190/$E1189-1</f>
        <v>-0.0168162184210993</v>
      </c>
      <c r="T1190" s="56" t="n">
        <f aca="false">$K1190/$K1189-1</f>
        <v>0.044334975369458</v>
      </c>
      <c r="V1190" s="57"/>
      <c r="W1190" s="57"/>
      <c r="Y1190" s="1" t="str">
        <f aca="false">IF(AX1190&gt;=70,"EASY",IF(AX1190&gt;40,"UNCERTAIN","HARD"))</f>
        <v>UNCERTAIN</v>
      </c>
      <c r="AA1190" s="58" t="n">
        <f aca="false">IF($A1190&lt;200,"",AVERAGE($E1141:$E1190)/AVERAGE($E991:$E1190)-1)</f>
        <v>0.108134909442766</v>
      </c>
      <c r="AB1190" s="59" t="n">
        <f aca="false">LOOKUP($B1190,07_L1政策步階!$A$4:$A$14,07_L1政策步階!$C$4:$C$14)</f>
        <v>1</v>
      </c>
      <c r="AC1190" s="57"/>
      <c r="AD1190" s="57"/>
      <c r="AE1190" s="57"/>
      <c r="AF1190" s="57"/>
      <c r="AG1190" s="57"/>
      <c r="AH1190" s="57"/>
      <c r="AI1190" s="57"/>
      <c r="AJ1190" s="57"/>
      <c r="AK1190" s="57"/>
      <c r="AL1190" s="59" t="n">
        <f aca="false">IF(ISNUMBER($AA1190),IF($AA1190&gt;=0.005,100,IF($AA1190&gt;=-0.015,50,0)),"")</f>
        <v>100</v>
      </c>
      <c r="AM1190" s="59" t="n">
        <f aca="false">IF(ISNUMBER($AB1190),IF($AB1190=1,100,IF($AB1190=0,50,0)),"")</f>
        <v>100</v>
      </c>
      <c r="AN1190" s="0" t="str">
        <f aca="false">IF(ISNUMBER($AC1190),IF($AC1190&gt;=0.001,100,IF($AC1190&gt;=-0.003,50,0)),"")</f>
        <v/>
      </c>
      <c r="AO1190" s="0" t="str">
        <f aca="false">IF(ISNUMBER($AD1190),IF($AD1190&gt;=0.04,100,IF($AD1190&gt;=0,50,0)),"")</f>
        <v/>
      </c>
      <c r="AP1190" s="0" t="str">
        <f aca="false">IF(ISNUMBER($AE1190),IF($AE1190&gt;=25,100,IF($AE1190&gt;=-75,50,0)),"")</f>
        <v/>
      </c>
      <c r="AQ1190" s="0" t="str">
        <f aca="false">IF(ISNUMBER($AF1190),IF($AF1190&gt;0,100,IF($AF1190&gt;=-50,50,0)),"")</f>
        <v/>
      </c>
      <c r="AR1190" s="0" t="str">
        <f aca="false">IF(ISNUMBER($AG1190),IF($AG1190=1,100,IF($AG1190=0,50,0)),"")</f>
        <v/>
      </c>
      <c r="AS1190" s="0" t="str">
        <f aca="false">IF(ISNUMBER($AH1190),IF($AH1190&lt;0,100,IF($AH1190&lt;=20,50,0)),"")</f>
        <v/>
      </c>
      <c r="AT1190" s="0" t="str">
        <f aca="false">IF(ISNUMBER($AI1190),IF($AI1190&lt;0.95,100,IF($AI1190&lt;=1,50,0)),"")</f>
        <v/>
      </c>
      <c r="AU1190" s="0" t="str">
        <f aca="false">IF(ISNUMBER($AJ1190),IF($AJ1190&lt;30,0,IF($AJ1190&lt;40,50,IF($AJ1190&lt;=90,100,50))),"")</f>
        <v/>
      </c>
      <c r="AV1190" s="0" t="str">
        <f aca="false">IF(ISNUMBER($AK1190),IF($AK1190&gt;-0.2,100,IF($AK1190&gt;=-0.4,50,0)),"")</f>
        <v/>
      </c>
      <c r="AW1190" s="59" t="n">
        <f aca="false">01_指標庫!$H$4*ISNUMBER($F1190)+01_指標庫!$H$5*ISNUMBER($AA1190)+01_指標庫!$H$6*ISNUMBER($G1190)+01_指標庫!$H$7*ISNUMBER($H1190)+01_指標庫!$H$8*ISNUMBER($AF1190)+01_指標庫!$H$9*ISNUMBER($AG1190)+01_指標庫!$H$10*ISNUMBER($AB1190)+01_指標庫!$H$11*ISNUMBER($AC1190)+01_指標庫!$H$12*ISNUMBER($AD1190)+01_指標庫!$H$13*ISNUMBER($AE1190)+01_指標庫!$H$14*ISNUMBER($I1190)+01_指標庫!$H$15*ISNUMBER($AH1190)+01_指標庫!$H$16*ISNUMBER($K1190)+01_指標庫!$H$17*ISNUMBER($AI1190)+01_指標庫!$H$18*ISNUMBER($AJ1190)+01_指標庫!$H$19*ISNUMBER($AK1190)+01_指標庫!$H$20*ISNUMBER($BB1190)+01_指標庫!$H$21*ISNUMBER($BC1190)</f>
        <v>51</v>
      </c>
      <c r="AX1190" s="59" t="n">
        <f aca="false">IF(AW1190=0,50,ROUND((01_指標庫!$H$4*IF(ISNUMBER($F1190),L1190,0)+01_指標庫!$H$5*IF(ISNUMBER($AA1190),AL1190,0)+01_指標庫!$H$6*IF(ISNUMBER($G1190),M1190,0)+01_指標庫!$H$7*IF(ISNUMBER($H1190),N1190,0)+01_指標庫!$H$8*IF(ISNUMBER($AF1190),AQ1190,0)+01_指標庫!$H$9*IF(ISNUMBER($AG1190),AR1190,0)+01_指標庫!$H$10*IF(ISNUMBER($AB1190),AM1190,0)+01_指標庫!$H$11*IF(ISNUMBER($AC1190),AN1190,0)+01_指標庫!$H$12*IF(ISNUMBER($AD1190),AO1190,0)+01_指標庫!$H$13*IF(ISNUMBER($AE1190),AP1190,0)+01_指標庫!$H$14*IF(ISNUMBER($I1190),O1190,0)+01_指標庫!$H$15*IF(ISNUMBER($AH1190),AS1190,0)+01_指標庫!$H$16*IF(ISNUMBER($K1190),P1190,0)+01_指標庫!$H$17*IF(ISNUMBER($AI1190),AT1190,0)+01_指標庫!$H$18*IF(ISNUMBER($AJ1190),AU1190,0)+01_指標庫!$H$19*IF(ISNUMBER($AK1190),AV1190,0)+01_指標庫!$H$20*IF(ISNUMBER($BB1190),BB1190,0)+01_指標庫!$H$21*IF(ISNUMBER($BC1190),BC1190,0))/AW1190,1))</f>
        <v>66.7</v>
      </c>
      <c r="AY1190" s="60"/>
      <c r="AZ1190" s="60"/>
      <c r="BA1190" s="58" t="n">
        <f aca="false">AVERAGE($E1186:$E1190)/AVERAGE($E1181:$E1190)-1</f>
        <v>-0.00667822169498888</v>
      </c>
      <c r="BB1190" s="59" t="n">
        <f aca="false">IF(ISNUMBER($BA1190),IF(OR($S1190&lt;=-0.03,$BA1190&lt;-0.003),0,IF(OR($S1190&lt;=-0.02,$BA1190&lt;0.01),50,100)),"")</f>
        <v>0</v>
      </c>
      <c r="BC1190" s="0" t="str">
        <f aca="false">IF(OR(COUNT($AZ1190)=0,COUNT($AZ1189)=0),"",IF(OR($AY1190/$AZ1189-1&lt;=-0.03,$AZ1190/$AZ1189-1&lt;=-0.045,IF(COUNT($AZ1181:$AZ1190)=10,AVERAGE($AZ1186:$AZ1190)/AVERAGE($AZ1181:$AZ1190)-1&lt;-0.01,FALSE())),0,IF(OR($AZ1190/$AZ1189-1&lt;=-0.02,IF(COUNT($AZ1181:$AZ1190)=10,AVERAGE($AZ1186:$AZ1190)/AVERAGE($AZ1181:$AZ1190)-1&lt;0.005,FALSE())),50,100)))</f>
        <v/>
      </c>
    </row>
    <row r="1191" customFormat="false" ht="15" hidden="false" customHeight="true" outlineLevel="0" collapsed="false">
      <c r="A1191" s="47" t="n">
        <v>1187</v>
      </c>
      <c r="B1191" s="48" t="n">
        <v>44280</v>
      </c>
      <c r="C1191" s="47" t="n">
        <v>2021</v>
      </c>
      <c r="D1191" s="49" t="s">
        <v>239</v>
      </c>
      <c r="E1191" s="50" t="n">
        <v>12780.51</v>
      </c>
      <c r="F1191" s="51" t="n">
        <v>0.07354</v>
      </c>
      <c r="G1191" s="51" t="n">
        <v>-0.074393</v>
      </c>
      <c r="H1191" s="52" t="n">
        <v>0.8367</v>
      </c>
      <c r="I1191" s="62" t="n">
        <v>439.3</v>
      </c>
      <c r="J1191" s="63" t="s">
        <v>240</v>
      </c>
      <c r="K1191" s="54" t="n">
        <v>19.81</v>
      </c>
      <c r="L1191" s="55" t="n">
        <f aca="false">IF(COUNT(F1191)=0,50,IF(F1191&gt;=0,100,IF(F1191&gt;=-0.02,50,0)))</f>
        <v>100</v>
      </c>
      <c r="M1191" s="55" t="n">
        <f aca="false">IF(COUNT(G1191)=0,50,IF(G1191&gt;-0.06,100,IF(G1191&gt;-0.15,50,0)))</f>
        <v>50</v>
      </c>
      <c r="N1191" s="55" t="n">
        <f aca="false">IF(COUNT(H1191)=0,50,IF(H1191&gt;=0.6,100,IF(H1191&gt;=0.4,50,0)))</f>
        <v>100</v>
      </c>
      <c r="O1191" s="55" t="n">
        <f aca="false">IF(COUNT(I1191)=0,50,IF(J1191="proxy_vix",50,IF(I1191&lt;350,100,IF(I1191&lt;=450,50,0))))</f>
        <v>50</v>
      </c>
      <c r="P1191" s="55" t="n">
        <f aca="false">IF(COUNT(K1191)=0,50,IF(K1191&lt;20,100,IF(K1191&lt;=25,50,0)))</f>
        <v>100</v>
      </c>
      <c r="Q1191" s="54"/>
      <c r="R1191" s="47"/>
      <c r="S1191" s="51" t="n">
        <f aca="false">$E1191/$E1190-1</f>
        <v>-0.00143528183716068</v>
      </c>
      <c r="T1191" s="56" t="n">
        <f aca="false">$K1191/$K1190-1</f>
        <v>-0.0655660377358491</v>
      </c>
      <c r="V1191" s="57"/>
      <c r="W1191" s="57"/>
      <c r="Y1191" s="1" t="str">
        <f aca="false">IF(AX1191&gt;=70,"EASY",IF(AX1191&gt;40,"UNCERTAIN","HARD"))</f>
        <v>EASY</v>
      </c>
      <c r="AA1191" s="58" t="n">
        <f aca="false">IF($A1191&lt;200,"",AVERAGE($E1142:$E1191)/AVERAGE($E992:$E1191)-1)</f>
        <v>0.106638111358035</v>
      </c>
      <c r="AB1191" s="59" t="n">
        <f aca="false">LOOKUP($B1191,07_L1政策步階!$A$4:$A$14,07_L1政策步階!$C$4:$C$14)</f>
        <v>1</v>
      </c>
      <c r="AC1191" s="57"/>
      <c r="AD1191" s="57"/>
      <c r="AE1191" s="57"/>
      <c r="AF1191" s="57"/>
      <c r="AG1191" s="57"/>
      <c r="AH1191" s="57"/>
      <c r="AI1191" s="57"/>
      <c r="AJ1191" s="57"/>
      <c r="AK1191" s="57"/>
      <c r="AL1191" s="59" t="n">
        <f aca="false">IF(ISNUMBER($AA1191),IF($AA1191&gt;=0.005,100,IF($AA1191&gt;=-0.015,50,0)),"")</f>
        <v>100</v>
      </c>
      <c r="AM1191" s="59" t="n">
        <f aca="false">IF(ISNUMBER($AB1191),IF($AB1191=1,100,IF($AB1191=0,50,0)),"")</f>
        <v>100</v>
      </c>
      <c r="AN1191" s="0" t="str">
        <f aca="false">IF(ISNUMBER($AC1191),IF($AC1191&gt;=0.001,100,IF($AC1191&gt;=-0.003,50,0)),"")</f>
        <v/>
      </c>
      <c r="AO1191" s="0" t="str">
        <f aca="false">IF(ISNUMBER($AD1191),IF($AD1191&gt;=0.04,100,IF($AD1191&gt;=0,50,0)),"")</f>
        <v/>
      </c>
      <c r="AP1191" s="0" t="str">
        <f aca="false">IF(ISNUMBER($AE1191),IF($AE1191&gt;=25,100,IF($AE1191&gt;=-75,50,0)),"")</f>
        <v/>
      </c>
      <c r="AQ1191" s="0" t="str">
        <f aca="false">IF(ISNUMBER($AF1191),IF($AF1191&gt;0,100,IF($AF1191&gt;=-50,50,0)),"")</f>
        <v/>
      </c>
      <c r="AR1191" s="0" t="str">
        <f aca="false">IF(ISNUMBER($AG1191),IF($AG1191=1,100,IF($AG1191=0,50,0)),"")</f>
        <v/>
      </c>
      <c r="AS1191" s="0" t="str">
        <f aca="false">IF(ISNUMBER($AH1191),IF($AH1191&lt;0,100,IF($AH1191&lt;=20,50,0)),"")</f>
        <v/>
      </c>
      <c r="AT1191" s="0" t="str">
        <f aca="false">IF(ISNUMBER($AI1191),IF($AI1191&lt;0.95,100,IF($AI1191&lt;=1,50,0)),"")</f>
        <v/>
      </c>
      <c r="AU1191" s="0" t="str">
        <f aca="false">IF(ISNUMBER($AJ1191),IF($AJ1191&lt;30,0,IF($AJ1191&lt;40,50,IF($AJ1191&lt;=90,100,50))),"")</f>
        <v/>
      </c>
      <c r="AV1191" s="0" t="str">
        <f aca="false">IF(ISNUMBER($AK1191),IF($AK1191&gt;-0.2,100,IF($AK1191&gt;=-0.4,50,0)),"")</f>
        <v/>
      </c>
      <c r="AW1191" s="59" t="n">
        <f aca="false">01_指標庫!$H$4*ISNUMBER($F1191)+01_指標庫!$H$5*ISNUMBER($AA1191)+01_指標庫!$H$6*ISNUMBER($G1191)+01_指標庫!$H$7*ISNUMBER($H1191)+01_指標庫!$H$8*ISNUMBER($AF1191)+01_指標庫!$H$9*ISNUMBER($AG1191)+01_指標庫!$H$10*ISNUMBER($AB1191)+01_指標庫!$H$11*ISNUMBER($AC1191)+01_指標庫!$H$12*ISNUMBER($AD1191)+01_指標庫!$H$13*ISNUMBER($AE1191)+01_指標庫!$H$14*ISNUMBER($I1191)+01_指標庫!$H$15*ISNUMBER($AH1191)+01_指標庫!$H$16*ISNUMBER($K1191)+01_指標庫!$H$17*ISNUMBER($AI1191)+01_指標庫!$H$18*ISNUMBER($AJ1191)+01_指標庫!$H$19*ISNUMBER($AK1191)+01_指標庫!$H$20*ISNUMBER($BB1191)+01_指標庫!$H$21*ISNUMBER($BC1191)</f>
        <v>51</v>
      </c>
      <c r="AX1191" s="59" t="n">
        <f aca="false">IF(AW1191=0,50,ROUND((01_指標庫!$H$4*IF(ISNUMBER($F1191),L1191,0)+01_指標庫!$H$5*IF(ISNUMBER($AA1191),AL1191,0)+01_指標庫!$H$6*IF(ISNUMBER($G1191),M1191,0)+01_指標庫!$H$7*IF(ISNUMBER($H1191),N1191,0)+01_指標庫!$H$8*IF(ISNUMBER($AF1191),AQ1191,0)+01_指標庫!$H$9*IF(ISNUMBER($AG1191),AR1191,0)+01_指標庫!$H$10*IF(ISNUMBER($AB1191),AM1191,0)+01_指標庫!$H$11*IF(ISNUMBER($AC1191),AN1191,0)+01_指標庫!$H$12*IF(ISNUMBER($AD1191),AO1191,0)+01_指標庫!$H$13*IF(ISNUMBER($AE1191),AP1191,0)+01_指標庫!$H$14*IF(ISNUMBER($I1191),O1191,0)+01_指標庫!$H$15*IF(ISNUMBER($AH1191),AS1191,0)+01_指標庫!$H$16*IF(ISNUMBER($K1191),P1191,0)+01_指標庫!$H$17*IF(ISNUMBER($AI1191),AT1191,0)+01_指標庫!$H$18*IF(ISNUMBER($AJ1191),AU1191,0)+01_指標庫!$H$19*IF(ISNUMBER($AK1191),AV1191,0)+01_指標庫!$H$20*IF(ISNUMBER($BB1191),BB1191,0)+01_指標庫!$H$21*IF(ISNUMBER($BC1191),BC1191,0))/AW1191,1))</f>
        <v>72.5</v>
      </c>
      <c r="AY1191" s="60"/>
      <c r="AZ1191" s="60"/>
      <c r="BA1191" s="58" t="n">
        <f aca="false">AVERAGE($E1187:$E1191)/AVERAGE($E1182:$E1191)-1</f>
        <v>-0.00472538457784655</v>
      </c>
      <c r="BB1191" s="59" t="n">
        <f aca="false">IF(ISNUMBER($BA1191),IF(OR($S1191&lt;=-0.03,$BA1191&lt;-0.003),0,IF(OR($S1191&lt;=-0.02,$BA1191&lt;0.01),50,100)),"")</f>
        <v>0</v>
      </c>
      <c r="BC1191" s="0" t="str">
        <f aca="false">IF(OR(COUNT($AZ1191)=0,COUNT($AZ1190)=0),"",IF(OR($AY1191/$AZ1190-1&lt;=-0.03,$AZ1191/$AZ1190-1&lt;=-0.045,IF(COUNT($AZ1182:$AZ1191)=10,AVERAGE($AZ1187:$AZ1191)/AVERAGE($AZ1182:$AZ1191)-1&lt;-0.01,FALSE())),0,IF(OR($AZ1191/$AZ1190-1&lt;=-0.02,IF(COUNT($AZ1182:$AZ1191)=10,AVERAGE($AZ1187:$AZ1191)/AVERAGE($AZ1182:$AZ1191)-1&lt;0.005,FALSE())),50,100)))</f>
        <v/>
      </c>
    </row>
    <row r="1192" customFormat="false" ht="15" hidden="false" customHeight="true" outlineLevel="0" collapsed="false">
      <c r="A1192" s="47" t="n">
        <v>1188</v>
      </c>
      <c r="B1192" s="48" t="n">
        <v>44281</v>
      </c>
      <c r="C1192" s="47" t="n">
        <v>2021</v>
      </c>
      <c r="D1192" s="49" t="s">
        <v>234</v>
      </c>
      <c r="E1192" s="50" t="n">
        <v>12979.12</v>
      </c>
      <c r="F1192" s="51" t="n">
        <v>0.088904</v>
      </c>
      <c r="G1192" s="51" t="n">
        <v>-0.060009</v>
      </c>
      <c r="H1192" s="52" t="n">
        <v>0.9184</v>
      </c>
      <c r="I1192" s="62" t="n">
        <v>431.3</v>
      </c>
      <c r="J1192" s="63" t="s">
        <v>240</v>
      </c>
      <c r="K1192" s="54" t="n">
        <v>18.86</v>
      </c>
      <c r="L1192" s="55" t="n">
        <f aca="false">IF(COUNT(F1192)=0,50,IF(F1192&gt;=0,100,IF(F1192&gt;=-0.02,50,0)))</f>
        <v>100</v>
      </c>
      <c r="M1192" s="55" t="n">
        <f aca="false">IF(COUNT(G1192)=0,50,IF(G1192&gt;-0.06,100,IF(G1192&gt;-0.15,50,0)))</f>
        <v>50</v>
      </c>
      <c r="N1192" s="55" t="n">
        <f aca="false">IF(COUNT(H1192)=0,50,IF(H1192&gt;=0.6,100,IF(H1192&gt;=0.4,50,0)))</f>
        <v>100</v>
      </c>
      <c r="O1192" s="55" t="n">
        <f aca="false">IF(COUNT(I1192)=0,50,IF(J1192="proxy_vix",50,IF(I1192&lt;350,100,IF(I1192&lt;=450,50,0))))</f>
        <v>50</v>
      </c>
      <c r="P1192" s="55" t="n">
        <f aca="false">IF(COUNT(K1192)=0,50,IF(K1192&lt;20,100,IF(K1192&lt;=25,50,0)))</f>
        <v>100</v>
      </c>
      <c r="Q1192" s="54"/>
      <c r="R1192" s="47"/>
      <c r="S1192" s="51" t="n">
        <f aca="false">$E1192/$E1191-1</f>
        <v>0.0155400684323239</v>
      </c>
      <c r="T1192" s="56" t="n">
        <f aca="false">$K1192/$K1191-1</f>
        <v>-0.0479555779909137</v>
      </c>
      <c r="V1192" s="57"/>
      <c r="W1192" s="57"/>
      <c r="Y1192" s="1" t="str">
        <f aca="false">IF(AX1192&gt;=70,"EASY",IF(AX1192&gt;40,"UNCERTAIN","HARD"))</f>
        <v>EASY</v>
      </c>
      <c r="AA1192" s="58" t="n">
        <f aca="false">IF($A1192&lt;200,"",AVERAGE($E1143:$E1192)/AVERAGE($E993:$E1192)-1)</f>
        <v>0.105308125796454</v>
      </c>
      <c r="AB1192" s="59" t="n">
        <f aca="false">LOOKUP($B1192,07_L1政策步階!$A$4:$A$14,07_L1政策步階!$C$4:$C$14)</f>
        <v>1</v>
      </c>
      <c r="AC1192" s="57"/>
      <c r="AD1192" s="57"/>
      <c r="AE1192" s="57"/>
      <c r="AF1192" s="57"/>
      <c r="AG1192" s="57"/>
      <c r="AH1192" s="57"/>
      <c r="AI1192" s="57"/>
      <c r="AJ1192" s="57"/>
      <c r="AK1192" s="57"/>
      <c r="AL1192" s="59" t="n">
        <f aca="false">IF(ISNUMBER($AA1192),IF($AA1192&gt;=0.005,100,IF($AA1192&gt;=-0.015,50,0)),"")</f>
        <v>100</v>
      </c>
      <c r="AM1192" s="59" t="n">
        <f aca="false">IF(ISNUMBER($AB1192),IF($AB1192=1,100,IF($AB1192=0,50,0)),"")</f>
        <v>100</v>
      </c>
      <c r="AN1192" s="0" t="str">
        <f aca="false">IF(ISNUMBER($AC1192),IF($AC1192&gt;=0.001,100,IF($AC1192&gt;=-0.003,50,0)),"")</f>
        <v/>
      </c>
      <c r="AO1192" s="0" t="str">
        <f aca="false">IF(ISNUMBER($AD1192),IF($AD1192&gt;=0.04,100,IF($AD1192&gt;=0,50,0)),"")</f>
        <v/>
      </c>
      <c r="AP1192" s="0" t="str">
        <f aca="false">IF(ISNUMBER($AE1192),IF($AE1192&gt;=25,100,IF($AE1192&gt;=-75,50,0)),"")</f>
        <v/>
      </c>
      <c r="AQ1192" s="0" t="str">
        <f aca="false">IF(ISNUMBER($AF1192),IF($AF1192&gt;0,100,IF($AF1192&gt;=-50,50,0)),"")</f>
        <v/>
      </c>
      <c r="AR1192" s="0" t="str">
        <f aca="false">IF(ISNUMBER($AG1192),IF($AG1192=1,100,IF($AG1192=0,50,0)),"")</f>
        <v/>
      </c>
      <c r="AS1192" s="0" t="str">
        <f aca="false">IF(ISNUMBER($AH1192),IF($AH1192&lt;0,100,IF($AH1192&lt;=20,50,0)),"")</f>
        <v/>
      </c>
      <c r="AT1192" s="0" t="str">
        <f aca="false">IF(ISNUMBER($AI1192),IF($AI1192&lt;0.95,100,IF($AI1192&lt;=1,50,0)),"")</f>
        <v/>
      </c>
      <c r="AU1192" s="0" t="str">
        <f aca="false">IF(ISNUMBER($AJ1192),IF($AJ1192&lt;30,0,IF($AJ1192&lt;40,50,IF($AJ1192&lt;=90,100,50))),"")</f>
        <v/>
      </c>
      <c r="AV1192" s="0" t="str">
        <f aca="false">IF(ISNUMBER($AK1192),IF($AK1192&gt;-0.2,100,IF($AK1192&gt;=-0.4,50,0)),"")</f>
        <v/>
      </c>
      <c r="AW1192" s="59" t="n">
        <f aca="false">01_指標庫!$H$4*ISNUMBER($F1192)+01_指標庫!$H$5*ISNUMBER($AA1192)+01_指標庫!$H$6*ISNUMBER($G1192)+01_指標庫!$H$7*ISNUMBER($H1192)+01_指標庫!$H$8*ISNUMBER($AF1192)+01_指標庫!$H$9*ISNUMBER($AG1192)+01_指標庫!$H$10*ISNUMBER($AB1192)+01_指標庫!$H$11*ISNUMBER($AC1192)+01_指標庫!$H$12*ISNUMBER($AD1192)+01_指標庫!$H$13*ISNUMBER($AE1192)+01_指標庫!$H$14*ISNUMBER($I1192)+01_指標庫!$H$15*ISNUMBER($AH1192)+01_指標庫!$H$16*ISNUMBER($K1192)+01_指標庫!$H$17*ISNUMBER($AI1192)+01_指標庫!$H$18*ISNUMBER($AJ1192)+01_指標庫!$H$19*ISNUMBER($AK1192)+01_指標庫!$H$20*ISNUMBER($BB1192)+01_指標庫!$H$21*ISNUMBER($BC1192)</f>
        <v>51</v>
      </c>
      <c r="AX1192" s="59" t="n">
        <f aca="false">IF(AW1192=0,50,ROUND((01_指標庫!$H$4*IF(ISNUMBER($F1192),L1192,0)+01_指標庫!$H$5*IF(ISNUMBER($AA1192),AL1192,0)+01_指標庫!$H$6*IF(ISNUMBER($G1192),M1192,0)+01_指標庫!$H$7*IF(ISNUMBER($H1192),N1192,0)+01_指標庫!$H$8*IF(ISNUMBER($AF1192),AQ1192,0)+01_指標庫!$H$9*IF(ISNUMBER($AG1192),AR1192,0)+01_指標庫!$H$10*IF(ISNUMBER($AB1192),AM1192,0)+01_指標庫!$H$11*IF(ISNUMBER($AC1192),AN1192,0)+01_指標庫!$H$12*IF(ISNUMBER($AD1192),AO1192,0)+01_指標庫!$H$13*IF(ISNUMBER($AE1192),AP1192,0)+01_指標庫!$H$14*IF(ISNUMBER($I1192),O1192,0)+01_指標庫!$H$15*IF(ISNUMBER($AH1192),AS1192,0)+01_指標庫!$H$16*IF(ISNUMBER($K1192),P1192,0)+01_指標庫!$H$17*IF(ISNUMBER($AI1192),AT1192,0)+01_指標庫!$H$18*IF(ISNUMBER($AJ1192),AU1192,0)+01_指標庫!$H$19*IF(ISNUMBER($AK1192),AV1192,0)+01_指標庫!$H$20*IF(ISNUMBER($BB1192),BB1192,0)+01_指標庫!$H$21*IF(ISNUMBER($BC1192),BC1192,0))/AW1192,1))</f>
        <v>72.5</v>
      </c>
      <c r="AY1192" s="60"/>
      <c r="AZ1192" s="60"/>
      <c r="BA1192" s="58" t="n">
        <f aca="false">AVERAGE($E1188:$E1192)/AVERAGE($E1183:$E1192)-1</f>
        <v>-0.00331791620804989</v>
      </c>
      <c r="BB1192" s="59" t="n">
        <f aca="false">IF(ISNUMBER($BA1192),IF(OR($S1192&lt;=-0.03,$BA1192&lt;-0.003),0,IF(OR($S1192&lt;=-0.02,$BA1192&lt;0.01),50,100)),"")</f>
        <v>0</v>
      </c>
      <c r="BC1192" s="0" t="str">
        <f aca="false">IF(OR(COUNT($AZ1192)=0,COUNT($AZ1191)=0),"",IF(OR($AY1192/$AZ1191-1&lt;=-0.03,$AZ1192/$AZ1191-1&lt;=-0.045,IF(COUNT($AZ1183:$AZ1192)=10,AVERAGE($AZ1188:$AZ1192)/AVERAGE($AZ1183:$AZ1192)-1&lt;-0.01,FALSE())),0,IF(OR($AZ1192/$AZ1191-1&lt;=-0.02,IF(COUNT($AZ1183:$AZ1192)=10,AVERAGE($AZ1188:$AZ1192)/AVERAGE($AZ1183:$AZ1192)-1&lt;0.005,FALSE())),50,100)))</f>
        <v/>
      </c>
    </row>
    <row r="1193" customFormat="false" ht="15" hidden="false" customHeight="true" outlineLevel="0" collapsed="false">
      <c r="A1193" s="47" t="n">
        <v>1189</v>
      </c>
      <c r="B1193" s="48" t="n">
        <v>44284</v>
      </c>
      <c r="C1193" s="47" t="n">
        <v>2021</v>
      </c>
      <c r="D1193" s="49" t="s">
        <v>236</v>
      </c>
      <c r="E1193" s="50" t="n">
        <v>12965.74</v>
      </c>
      <c r="F1193" s="51" t="n">
        <v>0.086242</v>
      </c>
      <c r="G1193" s="51" t="n">
        <v>-0.060978</v>
      </c>
      <c r="H1193" s="52" t="n">
        <v>0.9184</v>
      </c>
      <c r="I1193" s="62" t="n">
        <v>447.1</v>
      </c>
      <c r="J1193" s="63" t="s">
        <v>240</v>
      </c>
      <c r="K1193" s="54" t="n">
        <v>20.74</v>
      </c>
      <c r="L1193" s="55" t="n">
        <f aca="false">IF(COUNT(F1193)=0,50,IF(F1193&gt;=0,100,IF(F1193&gt;=-0.02,50,0)))</f>
        <v>100</v>
      </c>
      <c r="M1193" s="55" t="n">
        <f aca="false">IF(COUNT(G1193)=0,50,IF(G1193&gt;-0.06,100,IF(G1193&gt;-0.15,50,0)))</f>
        <v>50</v>
      </c>
      <c r="N1193" s="55" t="n">
        <f aca="false">IF(COUNT(H1193)=0,50,IF(H1193&gt;=0.6,100,IF(H1193&gt;=0.4,50,0)))</f>
        <v>100</v>
      </c>
      <c r="O1193" s="55" t="n">
        <f aca="false">IF(COUNT(I1193)=0,50,IF(J1193="proxy_vix",50,IF(I1193&lt;350,100,IF(I1193&lt;=450,50,0))))</f>
        <v>50</v>
      </c>
      <c r="P1193" s="55" t="n">
        <f aca="false">IF(COUNT(K1193)=0,50,IF(K1193&lt;20,100,IF(K1193&lt;=25,50,0)))</f>
        <v>50</v>
      </c>
      <c r="Q1193" s="54"/>
      <c r="R1193" s="47"/>
      <c r="S1193" s="51" t="n">
        <f aca="false">$E1193/$E1192-1</f>
        <v>-0.00103088653159855</v>
      </c>
      <c r="T1193" s="56" t="n">
        <f aca="false">$K1193/$K1192-1</f>
        <v>0.0996818663838812</v>
      </c>
      <c r="V1193" s="57"/>
      <c r="W1193" s="57"/>
      <c r="Y1193" s="1" t="str">
        <f aca="false">IF(AX1193&gt;=70,"EASY",IF(AX1193&gt;40,"UNCERTAIN","HARD"))</f>
        <v>UNCERTAIN</v>
      </c>
      <c r="AA1193" s="58" t="n">
        <f aca="false">IF($A1193&lt;200,"",AVERAGE($E1144:$E1193)/AVERAGE($E994:$E1193)-1)</f>
        <v>0.103856794169391</v>
      </c>
      <c r="AB1193" s="59" t="n">
        <f aca="false">LOOKUP($B1193,07_L1政策步階!$A$4:$A$14,07_L1政策步階!$C$4:$C$14)</f>
        <v>1</v>
      </c>
      <c r="AC1193" s="57"/>
      <c r="AD1193" s="57"/>
      <c r="AE1193" s="57"/>
      <c r="AF1193" s="57"/>
      <c r="AG1193" s="57"/>
      <c r="AH1193" s="57"/>
      <c r="AI1193" s="57"/>
      <c r="AJ1193" s="57"/>
      <c r="AK1193" s="57"/>
      <c r="AL1193" s="59" t="n">
        <f aca="false">IF(ISNUMBER($AA1193),IF($AA1193&gt;=0.005,100,IF($AA1193&gt;=-0.015,50,0)),"")</f>
        <v>100</v>
      </c>
      <c r="AM1193" s="59" t="n">
        <f aca="false">IF(ISNUMBER($AB1193),IF($AB1193=1,100,IF($AB1193=0,50,0)),"")</f>
        <v>100</v>
      </c>
      <c r="AN1193" s="0" t="str">
        <f aca="false">IF(ISNUMBER($AC1193),IF($AC1193&gt;=0.001,100,IF($AC1193&gt;=-0.003,50,0)),"")</f>
        <v/>
      </c>
      <c r="AO1193" s="0" t="str">
        <f aca="false">IF(ISNUMBER($AD1193),IF($AD1193&gt;=0.04,100,IF($AD1193&gt;=0,50,0)),"")</f>
        <v/>
      </c>
      <c r="AP1193" s="0" t="str">
        <f aca="false">IF(ISNUMBER($AE1193),IF($AE1193&gt;=25,100,IF($AE1193&gt;=-75,50,0)),"")</f>
        <v/>
      </c>
      <c r="AQ1193" s="0" t="str">
        <f aca="false">IF(ISNUMBER($AF1193),IF($AF1193&gt;0,100,IF($AF1193&gt;=-50,50,0)),"")</f>
        <v/>
      </c>
      <c r="AR1193" s="0" t="str">
        <f aca="false">IF(ISNUMBER($AG1193),IF($AG1193=1,100,IF($AG1193=0,50,0)),"")</f>
        <v/>
      </c>
      <c r="AS1193" s="0" t="str">
        <f aca="false">IF(ISNUMBER($AH1193),IF($AH1193&lt;0,100,IF($AH1193&lt;=20,50,0)),"")</f>
        <v/>
      </c>
      <c r="AT1193" s="0" t="str">
        <f aca="false">IF(ISNUMBER($AI1193),IF($AI1193&lt;0.95,100,IF($AI1193&lt;=1,50,0)),"")</f>
        <v/>
      </c>
      <c r="AU1193" s="0" t="str">
        <f aca="false">IF(ISNUMBER($AJ1193),IF($AJ1193&lt;30,0,IF($AJ1193&lt;40,50,IF($AJ1193&lt;=90,100,50))),"")</f>
        <v/>
      </c>
      <c r="AV1193" s="0" t="str">
        <f aca="false">IF(ISNUMBER($AK1193),IF($AK1193&gt;-0.2,100,IF($AK1193&gt;=-0.4,50,0)),"")</f>
        <v/>
      </c>
      <c r="AW1193" s="59" t="n">
        <f aca="false">01_指標庫!$H$4*ISNUMBER($F1193)+01_指標庫!$H$5*ISNUMBER($AA1193)+01_指標庫!$H$6*ISNUMBER($G1193)+01_指標庫!$H$7*ISNUMBER($H1193)+01_指標庫!$H$8*ISNUMBER($AF1193)+01_指標庫!$H$9*ISNUMBER($AG1193)+01_指標庫!$H$10*ISNUMBER($AB1193)+01_指標庫!$H$11*ISNUMBER($AC1193)+01_指標庫!$H$12*ISNUMBER($AD1193)+01_指標庫!$H$13*ISNUMBER($AE1193)+01_指標庫!$H$14*ISNUMBER($I1193)+01_指標庫!$H$15*ISNUMBER($AH1193)+01_指標庫!$H$16*ISNUMBER($K1193)+01_指標庫!$H$17*ISNUMBER($AI1193)+01_指標庫!$H$18*ISNUMBER($AJ1193)+01_指標庫!$H$19*ISNUMBER($AK1193)+01_指標庫!$H$20*ISNUMBER($BB1193)+01_指標庫!$H$21*ISNUMBER($BC1193)</f>
        <v>51</v>
      </c>
      <c r="AX1193" s="59" t="n">
        <f aca="false">IF(AW1193=0,50,ROUND((01_指標庫!$H$4*IF(ISNUMBER($F1193),L1193,0)+01_指標庫!$H$5*IF(ISNUMBER($AA1193),AL1193,0)+01_指標庫!$H$6*IF(ISNUMBER($G1193),M1193,0)+01_指標庫!$H$7*IF(ISNUMBER($H1193),N1193,0)+01_指標庫!$H$8*IF(ISNUMBER($AF1193),AQ1193,0)+01_指標庫!$H$9*IF(ISNUMBER($AG1193),AR1193,0)+01_指標庫!$H$10*IF(ISNUMBER($AB1193),AM1193,0)+01_指標庫!$H$11*IF(ISNUMBER($AC1193),AN1193,0)+01_指標庫!$H$12*IF(ISNUMBER($AD1193),AO1193,0)+01_指標庫!$H$13*IF(ISNUMBER($AE1193),AP1193,0)+01_指標庫!$H$14*IF(ISNUMBER($I1193),O1193,0)+01_指標庫!$H$15*IF(ISNUMBER($AH1193),AS1193,0)+01_指標庫!$H$16*IF(ISNUMBER($K1193),P1193,0)+01_指標庫!$H$17*IF(ISNUMBER($AI1193),AT1193,0)+01_指標庫!$H$18*IF(ISNUMBER($AJ1193),AU1193,0)+01_指標庫!$H$19*IF(ISNUMBER($AK1193),AV1193,0)+01_指標庫!$H$20*IF(ISNUMBER($BB1193),BB1193,0)+01_指標庫!$H$21*IF(ISNUMBER($BC1193),BC1193,0))/AW1193,1))</f>
        <v>66.7</v>
      </c>
      <c r="AY1193" s="60"/>
      <c r="AZ1193" s="60"/>
      <c r="BA1193" s="58" t="n">
        <f aca="false">AVERAGE($E1189:$E1193)/AVERAGE($E1184:$E1193)-1</f>
        <v>-0.00428311344380494</v>
      </c>
      <c r="BB1193" s="59" t="n">
        <f aca="false">IF(ISNUMBER($BA1193),IF(OR($S1193&lt;=-0.03,$BA1193&lt;-0.003),0,IF(OR($S1193&lt;=-0.02,$BA1193&lt;0.01),50,100)),"")</f>
        <v>0</v>
      </c>
      <c r="BC1193" s="0" t="str">
        <f aca="false">IF(OR(COUNT($AZ1193)=0,COUNT($AZ1192)=0),"",IF(OR($AY1193/$AZ1192-1&lt;=-0.03,$AZ1193/$AZ1192-1&lt;=-0.045,IF(COUNT($AZ1184:$AZ1193)=10,AVERAGE($AZ1189:$AZ1193)/AVERAGE($AZ1184:$AZ1193)-1&lt;-0.01,FALSE())),0,IF(OR($AZ1193/$AZ1192-1&lt;=-0.02,IF(COUNT($AZ1184:$AZ1193)=10,AVERAGE($AZ1189:$AZ1193)/AVERAGE($AZ1184:$AZ1193)-1&lt;0.005,FALSE())),50,100)))</f>
        <v/>
      </c>
    </row>
    <row r="1194" customFormat="false" ht="15" hidden="false" customHeight="true" outlineLevel="0" collapsed="false">
      <c r="A1194" s="47" t="n">
        <v>1190</v>
      </c>
      <c r="B1194" s="48" t="n">
        <v>44285</v>
      </c>
      <c r="C1194" s="47" t="n">
        <v>2021</v>
      </c>
      <c r="D1194" s="49" t="s">
        <v>237</v>
      </c>
      <c r="E1194" s="50" t="n">
        <v>12896.53</v>
      </c>
      <c r="F1194" s="51" t="n">
        <v>0.078983</v>
      </c>
      <c r="G1194" s="51" t="n">
        <v>-0.06599</v>
      </c>
      <c r="H1194" s="52" t="n">
        <v>0.898</v>
      </c>
      <c r="I1194" s="62" t="n">
        <v>437.6</v>
      </c>
      <c r="J1194" s="63" t="s">
        <v>240</v>
      </c>
      <c r="K1194" s="54" t="n">
        <v>19.61</v>
      </c>
      <c r="L1194" s="55" t="n">
        <f aca="false">IF(COUNT(F1194)=0,50,IF(F1194&gt;=0,100,IF(F1194&gt;=-0.02,50,0)))</f>
        <v>100</v>
      </c>
      <c r="M1194" s="55" t="n">
        <f aca="false">IF(COUNT(G1194)=0,50,IF(G1194&gt;-0.06,100,IF(G1194&gt;-0.15,50,0)))</f>
        <v>50</v>
      </c>
      <c r="N1194" s="55" t="n">
        <f aca="false">IF(COUNT(H1194)=0,50,IF(H1194&gt;=0.6,100,IF(H1194&gt;=0.4,50,0)))</f>
        <v>100</v>
      </c>
      <c r="O1194" s="55" t="n">
        <f aca="false">IF(COUNT(I1194)=0,50,IF(J1194="proxy_vix",50,IF(I1194&lt;350,100,IF(I1194&lt;=450,50,0))))</f>
        <v>50</v>
      </c>
      <c r="P1194" s="55" t="n">
        <f aca="false">IF(COUNT(K1194)=0,50,IF(K1194&lt;20,100,IF(K1194&lt;=25,50,0)))</f>
        <v>100</v>
      </c>
      <c r="Q1194" s="54"/>
      <c r="R1194" s="47"/>
      <c r="S1194" s="51" t="n">
        <f aca="false">$E1194/$E1193-1</f>
        <v>-0.00533791360925018</v>
      </c>
      <c r="T1194" s="56" t="n">
        <f aca="false">$K1194/$K1193-1</f>
        <v>-0.0544840887174541</v>
      </c>
      <c r="V1194" s="57"/>
      <c r="W1194" s="57"/>
      <c r="Y1194" s="1" t="str">
        <f aca="false">IF(AX1194&gt;=70,"EASY",IF(AX1194&gt;40,"UNCERTAIN","HARD"))</f>
        <v>EASY</v>
      </c>
      <c r="AA1194" s="58" t="n">
        <f aca="false">IF($A1194&lt;200,"",AVERAGE($E1145:$E1194)/AVERAGE($E995:$E1194)-1)</f>
        <v>0.102518958438092</v>
      </c>
      <c r="AB1194" s="59" t="n">
        <f aca="false">LOOKUP($B1194,07_L1政策步階!$A$4:$A$14,07_L1政策步階!$C$4:$C$14)</f>
        <v>1</v>
      </c>
      <c r="AC1194" s="57"/>
      <c r="AD1194" s="57"/>
      <c r="AE1194" s="57"/>
      <c r="AF1194" s="57"/>
      <c r="AG1194" s="57"/>
      <c r="AH1194" s="57"/>
      <c r="AI1194" s="57"/>
      <c r="AJ1194" s="57"/>
      <c r="AK1194" s="57"/>
      <c r="AL1194" s="59" t="n">
        <f aca="false">IF(ISNUMBER($AA1194),IF($AA1194&gt;=0.005,100,IF($AA1194&gt;=-0.015,50,0)),"")</f>
        <v>100</v>
      </c>
      <c r="AM1194" s="59" t="n">
        <f aca="false">IF(ISNUMBER($AB1194),IF($AB1194=1,100,IF($AB1194=0,50,0)),"")</f>
        <v>100</v>
      </c>
      <c r="AN1194" s="0" t="str">
        <f aca="false">IF(ISNUMBER($AC1194),IF($AC1194&gt;=0.001,100,IF($AC1194&gt;=-0.003,50,0)),"")</f>
        <v/>
      </c>
      <c r="AO1194" s="0" t="str">
        <f aca="false">IF(ISNUMBER($AD1194),IF($AD1194&gt;=0.04,100,IF($AD1194&gt;=0,50,0)),"")</f>
        <v/>
      </c>
      <c r="AP1194" s="0" t="str">
        <f aca="false">IF(ISNUMBER($AE1194),IF($AE1194&gt;=25,100,IF($AE1194&gt;=-75,50,0)),"")</f>
        <v/>
      </c>
      <c r="AQ1194" s="0" t="str">
        <f aca="false">IF(ISNUMBER($AF1194),IF($AF1194&gt;0,100,IF($AF1194&gt;=-50,50,0)),"")</f>
        <v/>
      </c>
      <c r="AR1194" s="0" t="str">
        <f aca="false">IF(ISNUMBER($AG1194),IF($AG1194=1,100,IF($AG1194=0,50,0)),"")</f>
        <v/>
      </c>
      <c r="AS1194" s="0" t="str">
        <f aca="false">IF(ISNUMBER($AH1194),IF($AH1194&lt;0,100,IF($AH1194&lt;=20,50,0)),"")</f>
        <v/>
      </c>
      <c r="AT1194" s="0" t="str">
        <f aca="false">IF(ISNUMBER($AI1194),IF($AI1194&lt;0.95,100,IF($AI1194&lt;=1,50,0)),"")</f>
        <v/>
      </c>
      <c r="AU1194" s="0" t="str">
        <f aca="false">IF(ISNUMBER($AJ1194),IF($AJ1194&lt;30,0,IF($AJ1194&lt;40,50,IF($AJ1194&lt;=90,100,50))),"")</f>
        <v/>
      </c>
      <c r="AV1194" s="0" t="str">
        <f aca="false">IF(ISNUMBER($AK1194),IF($AK1194&gt;-0.2,100,IF($AK1194&gt;=-0.4,50,0)),"")</f>
        <v/>
      </c>
      <c r="AW1194" s="59" t="n">
        <f aca="false">01_指標庫!$H$4*ISNUMBER($F1194)+01_指標庫!$H$5*ISNUMBER($AA1194)+01_指標庫!$H$6*ISNUMBER($G1194)+01_指標庫!$H$7*ISNUMBER($H1194)+01_指標庫!$H$8*ISNUMBER($AF1194)+01_指標庫!$H$9*ISNUMBER($AG1194)+01_指標庫!$H$10*ISNUMBER($AB1194)+01_指標庫!$H$11*ISNUMBER($AC1194)+01_指標庫!$H$12*ISNUMBER($AD1194)+01_指標庫!$H$13*ISNUMBER($AE1194)+01_指標庫!$H$14*ISNUMBER($I1194)+01_指標庫!$H$15*ISNUMBER($AH1194)+01_指標庫!$H$16*ISNUMBER($K1194)+01_指標庫!$H$17*ISNUMBER($AI1194)+01_指標庫!$H$18*ISNUMBER($AJ1194)+01_指標庫!$H$19*ISNUMBER($AK1194)+01_指標庫!$H$20*ISNUMBER($BB1194)+01_指標庫!$H$21*ISNUMBER($BC1194)</f>
        <v>51</v>
      </c>
      <c r="AX1194" s="59" t="n">
        <f aca="false">IF(AW1194=0,50,ROUND((01_指標庫!$H$4*IF(ISNUMBER($F1194),L1194,0)+01_指標庫!$H$5*IF(ISNUMBER($AA1194),AL1194,0)+01_指標庫!$H$6*IF(ISNUMBER($G1194),M1194,0)+01_指標庫!$H$7*IF(ISNUMBER($H1194),N1194,0)+01_指標庫!$H$8*IF(ISNUMBER($AF1194),AQ1194,0)+01_指標庫!$H$9*IF(ISNUMBER($AG1194),AR1194,0)+01_指標庫!$H$10*IF(ISNUMBER($AB1194),AM1194,0)+01_指標庫!$H$11*IF(ISNUMBER($AC1194),AN1194,0)+01_指標庫!$H$12*IF(ISNUMBER($AD1194),AO1194,0)+01_指標庫!$H$13*IF(ISNUMBER($AE1194),AP1194,0)+01_指標庫!$H$14*IF(ISNUMBER($I1194),O1194,0)+01_指標庫!$H$15*IF(ISNUMBER($AH1194),AS1194,0)+01_指標庫!$H$16*IF(ISNUMBER($K1194),P1194,0)+01_指標庫!$H$17*IF(ISNUMBER($AI1194),AT1194,0)+01_指標庫!$H$18*IF(ISNUMBER($AJ1194),AU1194,0)+01_指標庫!$H$19*IF(ISNUMBER($AK1194),AV1194,0)+01_指標庫!$H$20*IF(ISNUMBER($BB1194),BB1194,0)+01_指標庫!$H$21*IF(ISNUMBER($BC1194),BC1194,0))/AW1194,1))</f>
        <v>72.5</v>
      </c>
      <c r="AY1194" s="60"/>
      <c r="AZ1194" s="60"/>
      <c r="BA1194" s="58" t="n">
        <f aca="false">AVERAGE($E1190:$E1194)/AVERAGE($E1185:$E1194)-1</f>
        <v>-0.00418932570969788</v>
      </c>
      <c r="BB1194" s="59" t="n">
        <f aca="false">IF(ISNUMBER($BA1194),IF(OR($S1194&lt;=-0.03,$BA1194&lt;-0.003),0,IF(OR($S1194&lt;=-0.02,$BA1194&lt;0.01),50,100)),"")</f>
        <v>0</v>
      </c>
      <c r="BC1194" s="0" t="str">
        <f aca="false">IF(OR(COUNT($AZ1194)=0,COUNT($AZ1193)=0),"",IF(OR($AY1194/$AZ1193-1&lt;=-0.03,$AZ1194/$AZ1193-1&lt;=-0.045,IF(COUNT($AZ1185:$AZ1194)=10,AVERAGE($AZ1190:$AZ1194)/AVERAGE($AZ1185:$AZ1194)-1&lt;-0.01,FALSE())),0,IF(OR($AZ1194/$AZ1193-1&lt;=-0.02,IF(COUNT($AZ1185:$AZ1194)=10,AVERAGE($AZ1190:$AZ1194)/AVERAGE($AZ1185:$AZ1194)-1&lt;0.005,FALSE())),50,100)))</f>
        <v/>
      </c>
    </row>
    <row r="1195" customFormat="false" ht="15" hidden="false" customHeight="true" outlineLevel="0" collapsed="false">
      <c r="A1195" s="47" t="n">
        <v>1191</v>
      </c>
      <c r="B1195" s="48" t="n">
        <v>44286</v>
      </c>
      <c r="C1195" s="47" t="n">
        <v>2021</v>
      </c>
      <c r="D1195" s="49" t="s">
        <v>238</v>
      </c>
      <c r="E1195" s="50" t="n">
        <v>13091.44</v>
      </c>
      <c r="F1195" s="51" t="n">
        <v>0.093773</v>
      </c>
      <c r="G1195" s="51" t="n">
        <v>-0.051874</v>
      </c>
      <c r="H1195" s="52" t="n">
        <v>0.9184</v>
      </c>
      <c r="I1195" s="62" t="n">
        <v>435.9</v>
      </c>
      <c r="J1195" s="63" t="s">
        <v>240</v>
      </c>
      <c r="K1195" s="54" t="n">
        <v>19.4</v>
      </c>
      <c r="L1195" s="55" t="n">
        <f aca="false">IF(COUNT(F1195)=0,50,IF(F1195&gt;=0,100,IF(F1195&gt;=-0.02,50,0)))</f>
        <v>100</v>
      </c>
      <c r="M1195" s="55" t="n">
        <f aca="false">IF(COUNT(G1195)=0,50,IF(G1195&gt;-0.06,100,IF(G1195&gt;-0.15,50,0)))</f>
        <v>100</v>
      </c>
      <c r="N1195" s="55" t="n">
        <f aca="false">IF(COUNT(H1195)=0,50,IF(H1195&gt;=0.6,100,IF(H1195&gt;=0.4,50,0)))</f>
        <v>100</v>
      </c>
      <c r="O1195" s="55" t="n">
        <f aca="false">IF(COUNT(I1195)=0,50,IF(J1195="proxy_vix",50,IF(I1195&lt;350,100,IF(I1195&lt;=450,50,0))))</f>
        <v>50</v>
      </c>
      <c r="P1195" s="55" t="n">
        <f aca="false">IF(COUNT(K1195)=0,50,IF(K1195&lt;20,100,IF(K1195&lt;=25,50,0)))</f>
        <v>100</v>
      </c>
      <c r="Q1195" s="54"/>
      <c r="R1195" s="47"/>
      <c r="S1195" s="51" t="n">
        <f aca="false">$E1195/$E1194-1</f>
        <v>0.015113367704336</v>
      </c>
      <c r="T1195" s="56" t="n">
        <f aca="false">$K1195/$K1194-1</f>
        <v>-0.0107088220295768</v>
      </c>
      <c r="V1195" s="57"/>
      <c r="W1195" s="57"/>
      <c r="Y1195" s="1" t="str">
        <f aca="false">IF(AX1195&gt;=70,"EASY",IF(AX1195&gt;40,"UNCERTAIN","HARD"))</f>
        <v>EASY</v>
      </c>
      <c r="AA1195" s="58" t="n">
        <f aca="false">IF($A1195&lt;200,"",AVERAGE($E1146:$E1195)/AVERAGE($E996:$E1195)-1)</f>
        <v>0.10115095039769</v>
      </c>
      <c r="AB1195" s="59" t="n">
        <f aca="false">LOOKUP($B1195,07_L1政策步階!$A$4:$A$14,07_L1政策步階!$C$4:$C$14)</f>
        <v>1</v>
      </c>
      <c r="AC1195" s="57"/>
      <c r="AD1195" s="57"/>
      <c r="AE1195" s="57"/>
      <c r="AF1195" s="57"/>
      <c r="AG1195" s="57"/>
      <c r="AH1195" s="57"/>
      <c r="AI1195" s="57"/>
      <c r="AJ1195" s="57"/>
      <c r="AK1195" s="57"/>
      <c r="AL1195" s="59" t="n">
        <f aca="false">IF(ISNUMBER($AA1195),IF($AA1195&gt;=0.005,100,IF($AA1195&gt;=-0.015,50,0)),"")</f>
        <v>100</v>
      </c>
      <c r="AM1195" s="59" t="n">
        <f aca="false">IF(ISNUMBER($AB1195),IF($AB1195=1,100,IF($AB1195=0,50,0)),"")</f>
        <v>100</v>
      </c>
      <c r="AN1195" s="0" t="str">
        <f aca="false">IF(ISNUMBER($AC1195),IF($AC1195&gt;=0.001,100,IF($AC1195&gt;=-0.003,50,0)),"")</f>
        <v/>
      </c>
      <c r="AO1195" s="0" t="str">
        <f aca="false">IF(ISNUMBER($AD1195),IF($AD1195&gt;=0.04,100,IF($AD1195&gt;=0,50,0)),"")</f>
        <v/>
      </c>
      <c r="AP1195" s="0" t="str">
        <f aca="false">IF(ISNUMBER($AE1195),IF($AE1195&gt;=25,100,IF($AE1195&gt;=-75,50,0)),"")</f>
        <v/>
      </c>
      <c r="AQ1195" s="0" t="str">
        <f aca="false">IF(ISNUMBER($AF1195),IF($AF1195&gt;0,100,IF($AF1195&gt;=-50,50,0)),"")</f>
        <v/>
      </c>
      <c r="AR1195" s="0" t="str">
        <f aca="false">IF(ISNUMBER($AG1195),IF($AG1195=1,100,IF($AG1195=0,50,0)),"")</f>
        <v/>
      </c>
      <c r="AS1195" s="0" t="str">
        <f aca="false">IF(ISNUMBER($AH1195),IF($AH1195&lt;0,100,IF($AH1195&lt;=20,50,0)),"")</f>
        <v/>
      </c>
      <c r="AT1195" s="0" t="str">
        <f aca="false">IF(ISNUMBER($AI1195),IF($AI1195&lt;0.95,100,IF($AI1195&lt;=1,50,0)),"")</f>
        <v/>
      </c>
      <c r="AU1195" s="0" t="str">
        <f aca="false">IF(ISNUMBER($AJ1195),IF($AJ1195&lt;30,0,IF($AJ1195&lt;40,50,IF($AJ1195&lt;=90,100,50))),"")</f>
        <v/>
      </c>
      <c r="AV1195" s="0" t="str">
        <f aca="false">IF(ISNUMBER($AK1195),IF($AK1195&gt;-0.2,100,IF($AK1195&gt;=-0.4,50,0)),"")</f>
        <v/>
      </c>
      <c r="AW1195" s="59" t="n">
        <f aca="false">01_指標庫!$H$4*ISNUMBER($F1195)+01_指標庫!$H$5*ISNUMBER($AA1195)+01_指標庫!$H$6*ISNUMBER($G1195)+01_指標庫!$H$7*ISNUMBER($H1195)+01_指標庫!$H$8*ISNUMBER($AF1195)+01_指標庫!$H$9*ISNUMBER($AG1195)+01_指標庫!$H$10*ISNUMBER($AB1195)+01_指標庫!$H$11*ISNUMBER($AC1195)+01_指標庫!$H$12*ISNUMBER($AD1195)+01_指標庫!$H$13*ISNUMBER($AE1195)+01_指標庫!$H$14*ISNUMBER($I1195)+01_指標庫!$H$15*ISNUMBER($AH1195)+01_指標庫!$H$16*ISNUMBER($K1195)+01_指標庫!$H$17*ISNUMBER($AI1195)+01_指標庫!$H$18*ISNUMBER($AJ1195)+01_指標庫!$H$19*ISNUMBER($AK1195)+01_指標庫!$H$20*ISNUMBER($BB1195)+01_指標庫!$H$21*ISNUMBER($BC1195)</f>
        <v>51</v>
      </c>
      <c r="AX1195" s="59" t="n">
        <f aca="false">IF(AW1195=0,50,ROUND((01_指標庫!$H$4*IF(ISNUMBER($F1195),L1195,0)+01_指標庫!$H$5*IF(ISNUMBER($AA1195),AL1195,0)+01_指標庫!$H$6*IF(ISNUMBER($G1195),M1195,0)+01_指標庫!$H$7*IF(ISNUMBER($H1195),N1195,0)+01_指標庫!$H$8*IF(ISNUMBER($AF1195),AQ1195,0)+01_指標庫!$H$9*IF(ISNUMBER($AG1195),AR1195,0)+01_指標庫!$H$10*IF(ISNUMBER($AB1195),AM1195,0)+01_指標庫!$H$11*IF(ISNUMBER($AC1195),AN1195,0)+01_指標庫!$H$12*IF(ISNUMBER($AD1195),AO1195,0)+01_指標庫!$H$13*IF(ISNUMBER($AE1195),AP1195,0)+01_指標庫!$H$14*IF(ISNUMBER($I1195),O1195,0)+01_指標庫!$H$15*IF(ISNUMBER($AH1195),AS1195,0)+01_指標庫!$H$16*IF(ISNUMBER($K1195),P1195,0)+01_指標庫!$H$17*IF(ISNUMBER($AI1195),AT1195,0)+01_指標庫!$H$18*IF(ISNUMBER($AJ1195),AU1195,0)+01_指標庫!$H$19*IF(ISNUMBER($AK1195),AV1195,0)+01_指標庫!$H$20*IF(ISNUMBER($BB1195),BB1195,0)+01_指標庫!$H$21*IF(ISNUMBER($BC1195),BC1195,0))/AW1195,1))</f>
        <v>86.3</v>
      </c>
      <c r="AY1195" s="60"/>
      <c r="AZ1195" s="60"/>
      <c r="BA1195" s="58" t="n">
        <f aca="false">AVERAGE($E1191:$E1195)/AVERAGE($E1186:$E1195)-1</f>
        <v>0.00119151266721951</v>
      </c>
      <c r="BB1195" s="59" t="n">
        <f aca="false">IF(ISNUMBER($BA1195),IF(OR($S1195&lt;=-0.03,$BA1195&lt;-0.003),0,IF(OR($S1195&lt;=-0.02,$BA1195&lt;0.01),50,100)),"")</f>
        <v>50</v>
      </c>
      <c r="BC1195" s="0" t="str">
        <f aca="false">IF(OR(COUNT($AZ1195)=0,COUNT($AZ1194)=0),"",IF(OR($AY1195/$AZ1194-1&lt;=-0.03,$AZ1195/$AZ1194-1&lt;=-0.045,IF(COUNT($AZ1186:$AZ1195)=10,AVERAGE($AZ1191:$AZ1195)/AVERAGE($AZ1186:$AZ1195)-1&lt;-0.01,FALSE())),0,IF(OR($AZ1195/$AZ1194-1&lt;=-0.02,IF(COUNT($AZ1186:$AZ1195)=10,AVERAGE($AZ1191:$AZ1195)/AVERAGE($AZ1186:$AZ1195)-1&lt;0.005,FALSE())),50,100)))</f>
        <v/>
      </c>
    </row>
    <row r="1196" customFormat="false" ht="15" hidden="false" customHeight="true" outlineLevel="0" collapsed="false">
      <c r="A1196" s="47" t="n">
        <v>1192</v>
      </c>
      <c r="B1196" s="48" t="n">
        <v>44287</v>
      </c>
      <c r="C1196" s="47" t="n">
        <v>2021</v>
      </c>
      <c r="D1196" s="49" t="s">
        <v>239</v>
      </c>
      <c r="E1196" s="50" t="n">
        <v>13329.52</v>
      </c>
      <c r="F1196" s="51" t="n">
        <v>0.112094</v>
      </c>
      <c r="G1196" s="51" t="n">
        <v>-0.034631</v>
      </c>
      <c r="H1196" s="52" t="n">
        <v>0.9592</v>
      </c>
      <c r="I1196" s="62" t="n">
        <v>418.5</v>
      </c>
      <c r="J1196" s="63" t="s">
        <v>240</v>
      </c>
      <c r="K1196" s="54" t="n">
        <v>17.33</v>
      </c>
      <c r="L1196" s="55" t="n">
        <f aca="false">IF(COUNT(F1196)=0,50,IF(F1196&gt;=0,100,IF(F1196&gt;=-0.02,50,0)))</f>
        <v>100</v>
      </c>
      <c r="M1196" s="55" t="n">
        <f aca="false">IF(COUNT(G1196)=0,50,IF(G1196&gt;-0.06,100,IF(G1196&gt;-0.15,50,0)))</f>
        <v>100</v>
      </c>
      <c r="N1196" s="55" t="n">
        <f aca="false">IF(COUNT(H1196)=0,50,IF(H1196&gt;=0.6,100,IF(H1196&gt;=0.4,50,0)))</f>
        <v>100</v>
      </c>
      <c r="O1196" s="55" t="n">
        <f aca="false">IF(COUNT(I1196)=0,50,IF(J1196="proxy_vix",50,IF(I1196&lt;350,100,IF(I1196&lt;=450,50,0))))</f>
        <v>50</v>
      </c>
      <c r="P1196" s="55" t="n">
        <f aca="false">IF(COUNT(K1196)=0,50,IF(K1196&lt;20,100,IF(K1196&lt;=25,50,0)))</f>
        <v>100</v>
      </c>
      <c r="Q1196" s="54"/>
      <c r="R1196" s="47"/>
      <c r="S1196" s="51" t="n">
        <f aca="false">$E1196/$E1195-1</f>
        <v>0.0181859291262076</v>
      </c>
      <c r="T1196" s="56" t="n">
        <f aca="false">$K1196/$K1195-1</f>
        <v>-0.106701030927835</v>
      </c>
      <c r="V1196" s="57"/>
      <c r="W1196" s="57"/>
      <c r="Y1196" s="1" t="str">
        <f aca="false">IF(AX1196&gt;=70,"EASY",IF(AX1196&gt;40,"UNCERTAIN","HARD"))</f>
        <v>EASY</v>
      </c>
      <c r="AA1196" s="58" t="n">
        <f aca="false">IF($A1196&lt;200,"",AVERAGE($E1147:$E1196)/AVERAGE($E997:$E1196)-1)</f>
        <v>0.0996534587509474</v>
      </c>
      <c r="AB1196" s="59" t="n">
        <f aca="false">LOOKUP($B1196,07_L1政策步階!$A$4:$A$14,07_L1政策步階!$C$4:$C$14)</f>
        <v>1</v>
      </c>
      <c r="AC1196" s="57"/>
      <c r="AD1196" s="57"/>
      <c r="AE1196" s="57"/>
      <c r="AF1196" s="57"/>
      <c r="AG1196" s="57"/>
      <c r="AH1196" s="57"/>
      <c r="AI1196" s="57"/>
      <c r="AJ1196" s="57"/>
      <c r="AK1196" s="57"/>
      <c r="AL1196" s="59" t="n">
        <f aca="false">IF(ISNUMBER($AA1196),IF($AA1196&gt;=0.005,100,IF($AA1196&gt;=-0.015,50,0)),"")</f>
        <v>100</v>
      </c>
      <c r="AM1196" s="59" t="n">
        <f aca="false">IF(ISNUMBER($AB1196),IF($AB1196=1,100,IF($AB1196=0,50,0)),"")</f>
        <v>100</v>
      </c>
      <c r="AN1196" s="0" t="str">
        <f aca="false">IF(ISNUMBER($AC1196),IF($AC1196&gt;=0.001,100,IF($AC1196&gt;=-0.003,50,0)),"")</f>
        <v/>
      </c>
      <c r="AO1196" s="0" t="str">
        <f aca="false">IF(ISNUMBER($AD1196),IF($AD1196&gt;=0.04,100,IF($AD1196&gt;=0,50,0)),"")</f>
        <v/>
      </c>
      <c r="AP1196" s="0" t="str">
        <f aca="false">IF(ISNUMBER($AE1196),IF($AE1196&gt;=25,100,IF($AE1196&gt;=-75,50,0)),"")</f>
        <v/>
      </c>
      <c r="AQ1196" s="0" t="str">
        <f aca="false">IF(ISNUMBER($AF1196),IF($AF1196&gt;0,100,IF($AF1196&gt;=-50,50,0)),"")</f>
        <v/>
      </c>
      <c r="AR1196" s="0" t="str">
        <f aca="false">IF(ISNUMBER($AG1196),IF($AG1196=1,100,IF($AG1196=0,50,0)),"")</f>
        <v/>
      </c>
      <c r="AS1196" s="0" t="str">
        <f aca="false">IF(ISNUMBER($AH1196),IF($AH1196&lt;0,100,IF($AH1196&lt;=20,50,0)),"")</f>
        <v/>
      </c>
      <c r="AT1196" s="0" t="str">
        <f aca="false">IF(ISNUMBER($AI1196),IF($AI1196&lt;0.95,100,IF($AI1196&lt;=1,50,0)),"")</f>
        <v/>
      </c>
      <c r="AU1196" s="0" t="str">
        <f aca="false">IF(ISNUMBER($AJ1196),IF($AJ1196&lt;30,0,IF($AJ1196&lt;40,50,IF($AJ1196&lt;=90,100,50))),"")</f>
        <v/>
      </c>
      <c r="AV1196" s="0" t="str">
        <f aca="false">IF(ISNUMBER($AK1196),IF($AK1196&gt;-0.2,100,IF($AK1196&gt;=-0.4,50,0)),"")</f>
        <v/>
      </c>
      <c r="AW1196" s="59" t="n">
        <f aca="false">01_指標庫!$H$4*ISNUMBER($F1196)+01_指標庫!$H$5*ISNUMBER($AA1196)+01_指標庫!$H$6*ISNUMBER($G1196)+01_指標庫!$H$7*ISNUMBER($H1196)+01_指標庫!$H$8*ISNUMBER($AF1196)+01_指標庫!$H$9*ISNUMBER($AG1196)+01_指標庫!$H$10*ISNUMBER($AB1196)+01_指標庫!$H$11*ISNUMBER($AC1196)+01_指標庫!$H$12*ISNUMBER($AD1196)+01_指標庫!$H$13*ISNUMBER($AE1196)+01_指標庫!$H$14*ISNUMBER($I1196)+01_指標庫!$H$15*ISNUMBER($AH1196)+01_指標庫!$H$16*ISNUMBER($K1196)+01_指標庫!$H$17*ISNUMBER($AI1196)+01_指標庫!$H$18*ISNUMBER($AJ1196)+01_指標庫!$H$19*ISNUMBER($AK1196)+01_指標庫!$H$20*ISNUMBER($BB1196)+01_指標庫!$H$21*ISNUMBER($BC1196)</f>
        <v>51</v>
      </c>
      <c r="AX1196" s="59" t="n">
        <f aca="false">IF(AW1196=0,50,ROUND((01_指標庫!$H$4*IF(ISNUMBER($F1196),L1196,0)+01_指標庫!$H$5*IF(ISNUMBER($AA1196),AL1196,0)+01_指標庫!$H$6*IF(ISNUMBER($G1196),M1196,0)+01_指標庫!$H$7*IF(ISNUMBER($H1196),N1196,0)+01_指標庫!$H$8*IF(ISNUMBER($AF1196),AQ1196,0)+01_指標庫!$H$9*IF(ISNUMBER($AG1196),AR1196,0)+01_指標庫!$H$10*IF(ISNUMBER($AB1196),AM1196,0)+01_指標庫!$H$11*IF(ISNUMBER($AC1196),AN1196,0)+01_指標庫!$H$12*IF(ISNUMBER($AD1196),AO1196,0)+01_指標庫!$H$13*IF(ISNUMBER($AE1196),AP1196,0)+01_指標庫!$H$14*IF(ISNUMBER($I1196),O1196,0)+01_指標庫!$H$15*IF(ISNUMBER($AH1196),AS1196,0)+01_指標庫!$H$16*IF(ISNUMBER($K1196),P1196,0)+01_指標庫!$H$17*IF(ISNUMBER($AI1196),AT1196,0)+01_指標庫!$H$18*IF(ISNUMBER($AJ1196),AU1196,0)+01_指標庫!$H$19*IF(ISNUMBER($AK1196),AV1196,0)+01_指標庫!$H$20*IF(ISNUMBER($BB1196),BB1196,0)+01_指標庫!$H$21*IF(ISNUMBER($BC1196),BC1196,0))/AW1196,1))</f>
        <v>86.3</v>
      </c>
      <c r="AY1196" s="60"/>
      <c r="AZ1196" s="60"/>
      <c r="BA1196" s="58" t="n">
        <f aca="false">AVERAGE($E1192:$E1196)/AVERAGE($E1187:$E1196)-1</f>
        <v>0.00548226938389784</v>
      </c>
      <c r="BB1196" s="59" t="n">
        <f aca="false">IF(ISNUMBER($BA1196),IF(OR($S1196&lt;=-0.03,$BA1196&lt;-0.003),0,IF(OR($S1196&lt;=-0.02,$BA1196&lt;0.01),50,100)),"")</f>
        <v>50</v>
      </c>
      <c r="BC1196" s="0" t="str">
        <f aca="false">IF(OR(COUNT($AZ1196)=0,COUNT($AZ1195)=0),"",IF(OR($AY1196/$AZ1195-1&lt;=-0.03,$AZ1196/$AZ1195-1&lt;=-0.045,IF(COUNT($AZ1187:$AZ1196)=10,AVERAGE($AZ1192:$AZ1196)/AVERAGE($AZ1187:$AZ1196)-1&lt;-0.01,FALSE())),0,IF(OR($AZ1196/$AZ1195-1&lt;=-0.02,IF(COUNT($AZ1187:$AZ1196)=10,AVERAGE($AZ1192:$AZ1196)/AVERAGE($AZ1187:$AZ1196)-1&lt;0.005,FALSE())),50,100)))</f>
        <v/>
      </c>
    </row>
    <row r="1197" customFormat="false" ht="15" hidden="false" customHeight="true" outlineLevel="0" collapsed="false">
      <c r="A1197" s="47" t="n">
        <v>1193</v>
      </c>
      <c r="B1197" s="48" t="n">
        <v>44291</v>
      </c>
      <c r="C1197" s="47" t="n">
        <v>2021</v>
      </c>
      <c r="D1197" s="49" t="s">
        <v>236</v>
      </c>
      <c r="E1197" s="50" t="n">
        <v>13598.16</v>
      </c>
      <c r="F1197" s="51" t="n">
        <v>0.132799</v>
      </c>
      <c r="G1197" s="51" t="n">
        <v>-0.015176</v>
      </c>
      <c r="H1197" s="52" t="n">
        <v>0.9592</v>
      </c>
      <c r="I1197" s="62" t="n">
        <v>423.4</v>
      </c>
      <c r="J1197" s="63" t="s">
        <v>240</v>
      </c>
      <c r="K1197" s="54" t="n">
        <v>17.91</v>
      </c>
      <c r="L1197" s="55" t="n">
        <f aca="false">IF(COUNT(F1197)=0,50,IF(F1197&gt;=0,100,IF(F1197&gt;=-0.02,50,0)))</f>
        <v>100</v>
      </c>
      <c r="M1197" s="55" t="n">
        <f aca="false">IF(COUNT(G1197)=0,50,IF(G1197&gt;-0.06,100,IF(G1197&gt;-0.15,50,0)))</f>
        <v>100</v>
      </c>
      <c r="N1197" s="55" t="n">
        <f aca="false">IF(COUNT(H1197)=0,50,IF(H1197&gt;=0.6,100,IF(H1197&gt;=0.4,50,0)))</f>
        <v>100</v>
      </c>
      <c r="O1197" s="55" t="n">
        <f aca="false">IF(COUNT(I1197)=0,50,IF(J1197="proxy_vix",50,IF(I1197&lt;350,100,IF(I1197&lt;=450,50,0))))</f>
        <v>50</v>
      </c>
      <c r="P1197" s="55" t="n">
        <f aca="false">IF(COUNT(K1197)=0,50,IF(K1197&lt;20,100,IF(K1197&lt;=25,50,0)))</f>
        <v>100</v>
      </c>
      <c r="Q1197" s="54"/>
      <c r="R1197" s="47"/>
      <c r="S1197" s="51" t="n">
        <f aca="false">$E1197/$E1196-1</f>
        <v>0.0201537639764973</v>
      </c>
      <c r="T1197" s="56" t="n">
        <f aca="false">$K1197/$K1196-1</f>
        <v>0.0334679746105022</v>
      </c>
      <c r="V1197" s="57"/>
      <c r="W1197" s="57"/>
      <c r="Y1197" s="1" t="str">
        <f aca="false">IF(AX1197&gt;=70,"EASY",IF(AX1197&gt;40,"UNCERTAIN","HARD"))</f>
        <v>EASY</v>
      </c>
      <c r="AA1197" s="58" t="n">
        <f aca="false">IF($A1197&lt;200,"",AVERAGE($E1148:$E1197)/AVERAGE($E998:$E1197)-1)</f>
        <v>0.0983191933295589</v>
      </c>
      <c r="AB1197" s="59" t="n">
        <f aca="false">LOOKUP($B1197,07_L1政策步階!$A$4:$A$14,07_L1政策步階!$C$4:$C$14)</f>
        <v>1</v>
      </c>
      <c r="AC1197" s="57"/>
      <c r="AD1197" s="57"/>
      <c r="AE1197" s="57"/>
      <c r="AF1197" s="57"/>
      <c r="AG1197" s="57"/>
      <c r="AH1197" s="57"/>
      <c r="AI1197" s="57"/>
      <c r="AJ1197" s="57"/>
      <c r="AK1197" s="57"/>
      <c r="AL1197" s="59" t="n">
        <f aca="false">IF(ISNUMBER($AA1197),IF($AA1197&gt;=0.005,100,IF($AA1197&gt;=-0.015,50,0)),"")</f>
        <v>100</v>
      </c>
      <c r="AM1197" s="59" t="n">
        <f aca="false">IF(ISNUMBER($AB1197),IF($AB1197=1,100,IF($AB1197=0,50,0)),"")</f>
        <v>100</v>
      </c>
      <c r="AN1197" s="0" t="str">
        <f aca="false">IF(ISNUMBER($AC1197),IF($AC1197&gt;=0.001,100,IF($AC1197&gt;=-0.003,50,0)),"")</f>
        <v/>
      </c>
      <c r="AO1197" s="0" t="str">
        <f aca="false">IF(ISNUMBER($AD1197),IF($AD1197&gt;=0.04,100,IF($AD1197&gt;=0,50,0)),"")</f>
        <v/>
      </c>
      <c r="AP1197" s="0" t="str">
        <f aca="false">IF(ISNUMBER($AE1197),IF($AE1197&gt;=25,100,IF($AE1197&gt;=-75,50,0)),"")</f>
        <v/>
      </c>
      <c r="AQ1197" s="0" t="str">
        <f aca="false">IF(ISNUMBER($AF1197),IF($AF1197&gt;0,100,IF($AF1197&gt;=-50,50,0)),"")</f>
        <v/>
      </c>
      <c r="AR1197" s="0" t="str">
        <f aca="false">IF(ISNUMBER($AG1197),IF($AG1197=1,100,IF($AG1197=0,50,0)),"")</f>
        <v/>
      </c>
      <c r="AS1197" s="0" t="str">
        <f aca="false">IF(ISNUMBER($AH1197),IF($AH1197&lt;0,100,IF($AH1197&lt;=20,50,0)),"")</f>
        <v/>
      </c>
      <c r="AT1197" s="0" t="str">
        <f aca="false">IF(ISNUMBER($AI1197),IF($AI1197&lt;0.95,100,IF($AI1197&lt;=1,50,0)),"")</f>
        <v/>
      </c>
      <c r="AU1197" s="0" t="str">
        <f aca="false">IF(ISNUMBER($AJ1197),IF($AJ1197&lt;30,0,IF($AJ1197&lt;40,50,IF($AJ1197&lt;=90,100,50))),"")</f>
        <v/>
      </c>
      <c r="AV1197" s="0" t="str">
        <f aca="false">IF(ISNUMBER($AK1197),IF($AK1197&gt;-0.2,100,IF($AK1197&gt;=-0.4,50,0)),"")</f>
        <v/>
      </c>
      <c r="AW1197" s="59" t="n">
        <f aca="false">01_指標庫!$H$4*ISNUMBER($F1197)+01_指標庫!$H$5*ISNUMBER($AA1197)+01_指標庫!$H$6*ISNUMBER($G1197)+01_指標庫!$H$7*ISNUMBER($H1197)+01_指標庫!$H$8*ISNUMBER($AF1197)+01_指標庫!$H$9*ISNUMBER($AG1197)+01_指標庫!$H$10*ISNUMBER($AB1197)+01_指標庫!$H$11*ISNUMBER($AC1197)+01_指標庫!$H$12*ISNUMBER($AD1197)+01_指標庫!$H$13*ISNUMBER($AE1197)+01_指標庫!$H$14*ISNUMBER($I1197)+01_指標庫!$H$15*ISNUMBER($AH1197)+01_指標庫!$H$16*ISNUMBER($K1197)+01_指標庫!$H$17*ISNUMBER($AI1197)+01_指標庫!$H$18*ISNUMBER($AJ1197)+01_指標庫!$H$19*ISNUMBER($AK1197)+01_指標庫!$H$20*ISNUMBER($BB1197)+01_指標庫!$H$21*ISNUMBER($BC1197)</f>
        <v>51</v>
      </c>
      <c r="AX1197" s="59" t="n">
        <f aca="false">IF(AW1197=0,50,ROUND((01_指標庫!$H$4*IF(ISNUMBER($F1197),L1197,0)+01_指標庫!$H$5*IF(ISNUMBER($AA1197),AL1197,0)+01_指標庫!$H$6*IF(ISNUMBER($G1197),M1197,0)+01_指標庫!$H$7*IF(ISNUMBER($H1197),N1197,0)+01_指標庫!$H$8*IF(ISNUMBER($AF1197),AQ1197,0)+01_指標庫!$H$9*IF(ISNUMBER($AG1197),AR1197,0)+01_指標庫!$H$10*IF(ISNUMBER($AB1197),AM1197,0)+01_指標庫!$H$11*IF(ISNUMBER($AC1197),AN1197,0)+01_指標庫!$H$12*IF(ISNUMBER($AD1197),AO1197,0)+01_指標庫!$H$13*IF(ISNUMBER($AE1197),AP1197,0)+01_指標庫!$H$14*IF(ISNUMBER($I1197),O1197,0)+01_指標庫!$H$15*IF(ISNUMBER($AH1197),AS1197,0)+01_指標庫!$H$16*IF(ISNUMBER($K1197),P1197,0)+01_指標庫!$H$17*IF(ISNUMBER($AI1197),AT1197,0)+01_指標庫!$H$18*IF(ISNUMBER($AJ1197),AU1197,0)+01_指標庫!$H$19*IF(ISNUMBER($AK1197),AV1197,0)+01_指標庫!$H$20*IF(ISNUMBER($BB1197),BB1197,0)+01_指標庫!$H$21*IF(ISNUMBER($BC1197),BC1197,0))/AW1197,1))</f>
        <v>86.3</v>
      </c>
      <c r="AY1197" s="60"/>
      <c r="AZ1197" s="60"/>
      <c r="BA1197" s="58" t="n">
        <f aca="false">AVERAGE($E1193:$E1197)/AVERAGE($E1188:$E1197)-1</f>
        <v>0.00933461616831699</v>
      </c>
      <c r="BB1197" s="59" t="n">
        <f aca="false">IF(ISNUMBER($BA1197),IF(OR($S1197&lt;=-0.03,$BA1197&lt;-0.003),0,IF(OR($S1197&lt;=-0.02,$BA1197&lt;0.01),50,100)),"")</f>
        <v>50</v>
      </c>
      <c r="BC1197" s="0" t="str">
        <f aca="false">IF(OR(COUNT($AZ1197)=0,COUNT($AZ1196)=0),"",IF(OR($AY1197/$AZ1196-1&lt;=-0.03,$AZ1197/$AZ1196-1&lt;=-0.045,IF(COUNT($AZ1188:$AZ1197)=10,AVERAGE($AZ1193:$AZ1197)/AVERAGE($AZ1188:$AZ1197)-1&lt;-0.01,FALSE())),0,IF(OR($AZ1197/$AZ1196-1&lt;=-0.02,IF(COUNT($AZ1188:$AZ1197)=10,AVERAGE($AZ1193:$AZ1197)/AVERAGE($AZ1188:$AZ1197)-1&lt;0.005,FALSE())),50,100)))</f>
        <v/>
      </c>
    </row>
    <row r="1198" customFormat="false" ht="15" hidden="false" customHeight="true" outlineLevel="0" collapsed="false">
      <c r="A1198" s="47" t="n">
        <v>1194</v>
      </c>
      <c r="B1198" s="48" t="n">
        <v>44292</v>
      </c>
      <c r="C1198" s="47" t="n">
        <v>2021</v>
      </c>
      <c r="D1198" s="49" t="s">
        <v>237</v>
      </c>
      <c r="E1198" s="50" t="n">
        <v>13578.46</v>
      </c>
      <c r="F1198" s="51" t="n">
        <v>0.12948</v>
      </c>
      <c r="G1198" s="51" t="n">
        <v>-0.016602</v>
      </c>
      <c r="H1198" s="52" t="n">
        <v>0.9592</v>
      </c>
      <c r="I1198" s="62" t="n">
        <v>425.1</v>
      </c>
      <c r="J1198" s="63" t="s">
        <v>240</v>
      </c>
      <c r="K1198" s="54" t="n">
        <v>18.12</v>
      </c>
      <c r="L1198" s="55" t="n">
        <f aca="false">IF(COUNT(F1198)=0,50,IF(F1198&gt;=0,100,IF(F1198&gt;=-0.02,50,0)))</f>
        <v>100</v>
      </c>
      <c r="M1198" s="55" t="n">
        <f aca="false">IF(COUNT(G1198)=0,50,IF(G1198&gt;-0.06,100,IF(G1198&gt;-0.15,50,0)))</f>
        <v>100</v>
      </c>
      <c r="N1198" s="55" t="n">
        <f aca="false">IF(COUNT(H1198)=0,50,IF(H1198&gt;=0.6,100,IF(H1198&gt;=0.4,50,0)))</f>
        <v>100</v>
      </c>
      <c r="O1198" s="55" t="n">
        <f aca="false">IF(COUNT(I1198)=0,50,IF(J1198="proxy_vix",50,IF(I1198&lt;350,100,IF(I1198&lt;=450,50,0))))</f>
        <v>50</v>
      </c>
      <c r="P1198" s="55" t="n">
        <f aca="false">IF(COUNT(K1198)=0,50,IF(K1198&lt;20,100,IF(K1198&lt;=25,50,0)))</f>
        <v>100</v>
      </c>
      <c r="Q1198" s="54"/>
      <c r="R1198" s="47"/>
      <c r="S1198" s="51" t="n">
        <f aca="false">$E1198/$E1197-1</f>
        <v>-0.00144872541579155</v>
      </c>
      <c r="T1198" s="56" t="n">
        <f aca="false">$K1198/$K1197-1</f>
        <v>0.0117252931323284</v>
      </c>
      <c r="V1198" s="57"/>
      <c r="W1198" s="57"/>
      <c r="Y1198" s="1" t="str">
        <f aca="false">IF(AX1198&gt;=70,"EASY",IF(AX1198&gt;40,"UNCERTAIN","HARD"))</f>
        <v>EASY</v>
      </c>
      <c r="AA1198" s="58" t="n">
        <f aca="false">IF($A1198&lt;200,"",AVERAGE($E1149:$E1198)/AVERAGE($E999:$E1198)-1)</f>
        <v>0.097042846094245</v>
      </c>
      <c r="AB1198" s="59" t="n">
        <f aca="false">LOOKUP($B1198,07_L1政策步階!$A$4:$A$14,07_L1政策步階!$C$4:$C$14)</f>
        <v>1</v>
      </c>
      <c r="AC1198" s="57"/>
      <c r="AD1198" s="57"/>
      <c r="AE1198" s="57"/>
      <c r="AF1198" s="57"/>
      <c r="AG1198" s="57"/>
      <c r="AH1198" s="57"/>
      <c r="AI1198" s="57"/>
      <c r="AJ1198" s="57"/>
      <c r="AK1198" s="57"/>
      <c r="AL1198" s="59" t="n">
        <f aca="false">IF(ISNUMBER($AA1198),IF($AA1198&gt;=0.005,100,IF($AA1198&gt;=-0.015,50,0)),"")</f>
        <v>100</v>
      </c>
      <c r="AM1198" s="59" t="n">
        <f aca="false">IF(ISNUMBER($AB1198),IF($AB1198=1,100,IF($AB1198=0,50,0)),"")</f>
        <v>100</v>
      </c>
      <c r="AN1198" s="0" t="str">
        <f aca="false">IF(ISNUMBER($AC1198),IF($AC1198&gt;=0.001,100,IF($AC1198&gt;=-0.003,50,0)),"")</f>
        <v/>
      </c>
      <c r="AO1198" s="0" t="str">
        <f aca="false">IF(ISNUMBER($AD1198),IF($AD1198&gt;=0.04,100,IF($AD1198&gt;=0,50,0)),"")</f>
        <v/>
      </c>
      <c r="AP1198" s="0" t="str">
        <f aca="false">IF(ISNUMBER($AE1198),IF($AE1198&gt;=25,100,IF($AE1198&gt;=-75,50,0)),"")</f>
        <v/>
      </c>
      <c r="AQ1198" s="0" t="str">
        <f aca="false">IF(ISNUMBER($AF1198),IF($AF1198&gt;0,100,IF($AF1198&gt;=-50,50,0)),"")</f>
        <v/>
      </c>
      <c r="AR1198" s="0" t="str">
        <f aca="false">IF(ISNUMBER($AG1198),IF($AG1198=1,100,IF($AG1198=0,50,0)),"")</f>
        <v/>
      </c>
      <c r="AS1198" s="0" t="str">
        <f aca="false">IF(ISNUMBER($AH1198),IF($AH1198&lt;0,100,IF($AH1198&lt;=20,50,0)),"")</f>
        <v/>
      </c>
      <c r="AT1198" s="0" t="str">
        <f aca="false">IF(ISNUMBER($AI1198),IF($AI1198&lt;0.95,100,IF($AI1198&lt;=1,50,0)),"")</f>
        <v/>
      </c>
      <c r="AU1198" s="0" t="str">
        <f aca="false">IF(ISNUMBER($AJ1198),IF($AJ1198&lt;30,0,IF($AJ1198&lt;40,50,IF($AJ1198&lt;=90,100,50))),"")</f>
        <v/>
      </c>
      <c r="AV1198" s="0" t="str">
        <f aca="false">IF(ISNUMBER($AK1198),IF($AK1198&gt;-0.2,100,IF($AK1198&gt;=-0.4,50,0)),"")</f>
        <v/>
      </c>
      <c r="AW1198" s="59" t="n">
        <f aca="false">01_指標庫!$H$4*ISNUMBER($F1198)+01_指標庫!$H$5*ISNUMBER($AA1198)+01_指標庫!$H$6*ISNUMBER($G1198)+01_指標庫!$H$7*ISNUMBER($H1198)+01_指標庫!$H$8*ISNUMBER($AF1198)+01_指標庫!$H$9*ISNUMBER($AG1198)+01_指標庫!$H$10*ISNUMBER($AB1198)+01_指標庫!$H$11*ISNUMBER($AC1198)+01_指標庫!$H$12*ISNUMBER($AD1198)+01_指標庫!$H$13*ISNUMBER($AE1198)+01_指標庫!$H$14*ISNUMBER($I1198)+01_指標庫!$H$15*ISNUMBER($AH1198)+01_指標庫!$H$16*ISNUMBER($K1198)+01_指標庫!$H$17*ISNUMBER($AI1198)+01_指標庫!$H$18*ISNUMBER($AJ1198)+01_指標庫!$H$19*ISNUMBER($AK1198)+01_指標庫!$H$20*ISNUMBER($BB1198)+01_指標庫!$H$21*ISNUMBER($BC1198)</f>
        <v>51</v>
      </c>
      <c r="AX1198" s="59" t="n">
        <f aca="false">IF(AW1198=0,50,ROUND((01_指標庫!$H$4*IF(ISNUMBER($F1198),L1198,0)+01_指標庫!$H$5*IF(ISNUMBER($AA1198),AL1198,0)+01_指標庫!$H$6*IF(ISNUMBER($G1198),M1198,0)+01_指標庫!$H$7*IF(ISNUMBER($H1198),N1198,0)+01_指標庫!$H$8*IF(ISNUMBER($AF1198),AQ1198,0)+01_指標庫!$H$9*IF(ISNUMBER($AG1198),AR1198,0)+01_指標庫!$H$10*IF(ISNUMBER($AB1198),AM1198,0)+01_指標庫!$H$11*IF(ISNUMBER($AC1198),AN1198,0)+01_指標庫!$H$12*IF(ISNUMBER($AD1198),AO1198,0)+01_指標庫!$H$13*IF(ISNUMBER($AE1198),AP1198,0)+01_指標庫!$H$14*IF(ISNUMBER($I1198),O1198,0)+01_指標庫!$H$15*IF(ISNUMBER($AH1198),AS1198,0)+01_指標庫!$H$16*IF(ISNUMBER($K1198),P1198,0)+01_指標庫!$H$17*IF(ISNUMBER($AI1198),AT1198,0)+01_指標庫!$H$18*IF(ISNUMBER($AJ1198),AU1198,0)+01_指標庫!$H$19*IF(ISNUMBER($AK1198),AV1198,0)+01_指標庫!$H$20*IF(ISNUMBER($BB1198),BB1198,0)+01_指標庫!$H$21*IF(ISNUMBER($BC1198),BC1198,0))/AW1198,1))</f>
        <v>92.2</v>
      </c>
      <c r="AY1198" s="60"/>
      <c r="AZ1198" s="60"/>
      <c r="BA1198" s="58" t="n">
        <f aca="false">AVERAGE($E1194:$E1198)/AVERAGE($E1189:$E1198)-1</f>
        <v>0.0148971867686893</v>
      </c>
      <c r="BB1198" s="59" t="n">
        <f aca="false">IF(ISNUMBER($BA1198),IF(OR($S1198&lt;=-0.03,$BA1198&lt;-0.003),0,IF(OR($S1198&lt;=-0.02,$BA1198&lt;0.01),50,100)),"")</f>
        <v>100</v>
      </c>
      <c r="BC1198" s="0" t="str">
        <f aca="false">IF(OR(COUNT($AZ1198)=0,COUNT($AZ1197)=0),"",IF(OR($AY1198/$AZ1197-1&lt;=-0.03,$AZ1198/$AZ1197-1&lt;=-0.045,IF(COUNT($AZ1189:$AZ1198)=10,AVERAGE($AZ1194:$AZ1198)/AVERAGE($AZ1189:$AZ1198)-1&lt;-0.01,FALSE())),0,IF(OR($AZ1198/$AZ1197-1&lt;=-0.02,IF(COUNT($AZ1189:$AZ1198)=10,AVERAGE($AZ1194:$AZ1198)/AVERAGE($AZ1189:$AZ1198)-1&lt;0.005,FALSE())),50,100)))</f>
        <v/>
      </c>
    </row>
    <row r="1199" customFormat="false" ht="15" hidden="false" customHeight="true" outlineLevel="0" collapsed="false">
      <c r="A1199" s="47" t="n">
        <v>1195</v>
      </c>
      <c r="B1199" s="48" t="n">
        <v>44293</v>
      </c>
      <c r="C1199" s="47" t="n">
        <v>2021</v>
      </c>
      <c r="D1199" s="49" t="s">
        <v>238</v>
      </c>
      <c r="E1199" s="50" t="n">
        <v>13616.7</v>
      </c>
      <c r="F1199" s="51" t="n">
        <v>0.130963</v>
      </c>
      <c r="G1199" s="51" t="n">
        <v>-0.013833</v>
      </c>
      <c r="H1199" s="52" t="n">
        <v>0.9592</v>
      </c>
      <c r="I1199" s="62" t="n">
        <v>417.1</v>
      </c>
      <c r="J1199" s="63" t="s">
        <v>240</v>
      </c>
      <c r="K1199" s="54" t="n">
        <v>17.16</v>
      </c>
      <c r="L1199" s="55" t="n">
        <f aca="false">IF(COUNT(F1199)=0,50,IF(F1199&gt;=0,100,IF(F1199&gt;=-0.02,50,0)))</f>
        <v>100</v>
      </c>
      <c r="M1199" s="55" t="n">
        <f aca="false">IF(COUNT(G1199)=0,50,IF(G1199&gt;-0.06,100,IF(G1199&gt;-0.15,50,0)))</f>
        <v>100</v>
      </c>
      <c r="N1199" s="55" t="n">
        <f aca="false">IF(COUNT(H1199)=0,50,IF(H1199&gt;=0.6,100,IF(H1199&gt;=0.4,50,0)))</f>
        <v>100</v>
      </c>
      <c r="O1199" s="55" t="n">
        <f aca="false">IF(COUNT(I1199)=0,50,IF(J1199="proxy_vix",50,IF(I1199&lt;350,100,IF(I1199&lt;=450,50,0))))</f>
        <v>50</v>
      </c>
      <c r="P1199" s="55" t="n">
        <f aca="false">IF(COUNT(K1199)=0,50,IF(K1199&lt;20,100,IF(K1199&lt;=25,50,0)))</f>
        <v>100</v>
      </c>
      <c r="Q1199" s="54"/>
      <c r="R1199" s="47"/>
      <c r="S1199" s="51" t="n">
        <f aca="false">$E1199/$E1198-1</f>
        <v>0.00281622510947499</v>
      </c>
      <c r="T1199" s="56" t="n">
        <f aca="false">$K1199/$K1198-1</f>
        <v>-0.0529801324503312</v>
      </c>
      <c r="V1199" s="57"/>
      <c r="W1199" s="57"/>
      <c r="Y1199" s="1" t="str">
        <f aca="false">IF(AX1199&gt;=70,"EASY",IF(AX1199&gt;40,"UNCERTAIN","HARD"))</f>
        <v>EASY</v>
      </c>
      <c r="AA1199" s="58" t="n">
        <f aca="false">IF($A1199&lt;200,"",AVERAGE($E1150:$E1199)/AVERAGE($E1000:$E1199)-1)</f>
        <v>0.0956206777274589</v>
      </c>
      <c r="AB1199" s="59" t="n">
        <f aca="false">LOOKUP($B1199,07_L1政策步階!$A$4:$A$14,07_L1政策步階!$C$4:$C$14)</f>
        <v>1</v>
      </c>
      <c r="AC1199" s="57"/>
      <c r="AD1199" s="57"/>
      <c r="AE1199" s="57"/>
      <c r="AF1199" s="57"/>
      <c r="AG1199" s="57"/>
      <c r="AH1199" s="57"/>
      <c r="AI1199" s="57"/>
      <c r="AJ1199" s="57"/>
      <c r="AK1199" s="57"/>
      <c r="AL1199" s="59" t="n">
        <f aca="false">IF(ISNUMBER($AA1199),IF($AA1199&gt;=0.005,100,IF($AA1199&gt;=-0.015,50,0)),"")</f>
        <v>100</v>
      </c>
      <c r="AM1199" s="59" t="n">
        <f aca="false">IF(ISNUMBER($AB1199),IF($AB1199=1,100,IF($AB1199=0,50,0)),"")</f>
        <v>100</v>
      </c>
      <c r="AN1199" s="0" t="str">
        <f aca="false">IF(ISNUMBER($AC1199),IF($AC1199&gt;=0.001,100,IF($AC1199&gt;=-0.003,50,0)),"")</f>
        <v/>
      </c>
      <c r="AO1199" s="0" t="str">
        <f aca="false">IF(ISNUMBER($AD1199),IF($AD1199&gt;=0.04,100,IF($AD1199&gt;=0,50,0)),"")</f>
        <v/>
      </c>
      <c r="AP1199" s="0" t="str">
        <f aca="false">IF(ISNUMBER($AE1199),IF($AE1199&gt;=25,100,IF($AE1199&gt;=-75,50,0)),"")</f>
        <v/>
      </c>
      <c r="AQ1199" s="0" t="str">
        <f aca="false">IF(ISNUMBER($AF1199),IF($AF1199&gt;0,100,IF($AF1199&gt;=-50,50,0)),"")</f>
        <v/>
      </c>
      <c r="AR1199" s="0" t="str">
        <f aca="false">IF(ISNUMBER($AG1199),IF($AG1199=1,100,IF($AG1199=0,50,0)),"")</f>
        <v/>
      </c>
      <c r="AS1199" s="0" t="str">
        <f aca="false">IF(ISNUMBER($AH1199),IF($AH1199&lt;0,100,IF($AH1199&lt;=20,50,0)),"")</f>
        <v/>
      </c>
      <c r="AT1199" s="0" t="str">
        <f aca="false">IF(ISNUMBER($AI1199),IF($AI1199&lt;0.95,100,IF($AI1199&lt;=1,50,0)),"")</f>
        <v/>
      </c>
      <c r="AU1199" s="0" t="str">
        <f aca="false">IF(ISNUMBER($AJ1199),IF($AJ1199&lt;30,0,IF($AJ1199&lt;40,50,IF($AJ1199&lt;=90,100,50))),"")</f>
        <v/>
      </c>
      <c r="AV1199" s="0" t="str">
        <f aca="false">IF(ISNUMBER($AK1199),IF($AK1199&gt;-0.2,100,IF($AK1199&gt;=-0.4,50,0)),"")</f>
        <v/>
      </c>
      <c r="AW1199" s="59" t="n">
        <f aca="false">01_指標庫!$H$4*ISNUMBER($F1199)+01_指標庫!$H$5*ISNUMBER($AA1199)+01_指標庫!$H$6*ISNUMBER($G1199)+01_指標庫!$H$7*ISNUMBER($H1199)+01_指標庫!$H$8*ISNUMBER($AF1199)+01_指標庫!$H$9*ISNUMBER($AG1199)+01_指標庫!$H$10*ISNUMBER($AB1199)+01_指標庫!$H$11*ISNUMBER($AC1199)+01_指標庫!$H$12*ISNUMBER($AD1199)+01_指標庫!$H$13*ISNUMBER($AE1199)+01_指標庫!$H$14*ISNUMBER($I1199)+01_指標庫!$H$15*ISNUMBER($AH1199)+01_指標庫!$H$16*ISNUMBER($K1199)+01_指標庫!$H$17*ISNUMBER($AI1199)+01_指標庫!$H$18*ISNUMBER($AJ1199)+01_指標庫!$H$19*ISNUMBER($AK1199)+01_指標庫!$H$20*ISNUMBER($BB1199)+01_指標庫!$H$21*ISNUMBER($BC1199)</f>
        <v>51</v>
      </c>
      <c r="AX1199" s="59" t="n">
        <f aca="false">IF(AW1199=0,50,ROUND((01_指標庫!$H$4*IF(ISNUMBER($F1199),L1199,0)+01_指標庫!$H$5*IF(ISNUMBER($AA1199),AL1199,0)+01_指標庫!$H$6*IF(ISNUMBER($G1199),M1199,0)+01_指標庫!$H$7*IF(ISNUMBER($H1199),N1199,0)+01_指標庫!$H$8*IF(ISNUMBER($AF1199),AQ1199,0)+01_指標庫!$H$9*IF(ISNUMBER($AG1199),AR1199,0)+01_指標庫!$H$10*IF(ISNUMBER($AB1199),AM1199,0)+01_指標庫!$H$11*IF(ISNUMBER($AC1199),AN1199,0)+01_指標庫!$H$12*IF(ISNUMBER($AD1199),AO1199,0)+01_指標庫!$H$13*IF(ISNUMBER($AE1199),AP1199,0)+01_指標庫!$H$14*IF(ISNUMBER($I1199),O1199,0)+01_指標庫!$H$15*IF(ISNUMBER($AH1199),AS1199,0)+01_指標庫!$H$16*IF(ISNUMBER($K1199),P1199,0)+01_指標庫!$H$17*IF(ISNUMBER($AI1199),AT1199,0)+01_指標庫!$H$18*IF(ISNUMBER($AJ1199),AU1199,0)+01_指標庫!$H$19*IF(ISNUMBER($AK1199),AV1199,0)+01_指標庫!$H$20*IF(ISNUMBER($BB1199),BB1199,0)+01_指標庫!$H$21*IF(ISNUMBER($BC1199),BC1199,0))/AW1199,1))</f>
        <v>92.2</v>
      </c>
      <c r="AY1199" s="60"/>
      <c r="AZ1199" s="60"/>
      <c r="BA1199" s="58" t="n">
        <f aca="false">AVERAGE($E1195:$E1199)/AVERAGE($E1190:$E1199)-1</f>
        <v>0.0212215499426978</v>
      </c>
      <c r="BB1199" s="59" t="n">
        <f aca="false">IF(ISNUMBER($BA1199),IF(OR($S1199&lt;=-0.03,$BA1199&lt;-0.003),0,IF(OR($S1199&lt;=-0.02,$BA1199&lt;0.01),50,100)),"")</f>
        <v>100</v>
      </c>
      <c r="BC1199" s="0" t="str">
        <f aca="false">IF(OR(COUNT($AZ1199)=0,COUNT($AZ1198)=0),"",IF(OR($AY1199/$AZ1198-1&lt;=-0.03,$AZ1199/$AZ1198-1&lt;=-0.045,IF(COUNT($AZ1190:$AZ1199)=10,AVERAGE($AZ1195:$AZ1199)/AVERAGE($AZ1190:$AZ1199)-1&lt;-0.01,FALSE())),0,IF(OR($AZ1199/$AZ1198-1&lt;=-0.02,IF(COUNT($AZ1190:$AZ1199)=10,AVERAGE($AZ1195:$AZ1199)/AVERAGE($AZ1190:$AZ1199)-1&lt;0.005,FALSE())),50,100)))</f>
        <v/>
      </c>
    </row>
    <row r="1200" customFormat="false" ht="15" hidden="false" customHeight="true" outlineLevel="0" collapsed="false">
      <c r="A1200" s="47" t="n">
        <v>1196</v>
      </c>
      <c r="B1200" s="48" t="n">
        <v>44294</v>
      </c>
      <c r="C1200" s="47" t="n">
        <v>2021</v>
      </c>
      <c r="D1200" s="49" t="s">
        <v>239</v>
      </c>
      <c r="E1200" s="50" t="n">
        <v>13758.51</v>
      </c>
      <c r="F1200" s="51" t="n">
        <v>0.141023</v>
      </c>
      <c r="G1200" s="51" t="n">
        <v>-0.003563</v>
      </c>
      <c r="H1200" s="52" t="n">
        <v>0.9592</v>
      </c>
      <c r="I1200" s="62" t="n">
        <v>415.3</v>
      </c>
      <c r="J1200" s="63" t="s">
        <v>240</v>
      </c>
      <c r="K1200" s="54" t="n">
        <v>16.95</v>
      </c>
      <c r="L1200" s="55" t="n">
        <f aca="false">IF(COUNT(F1200)=0,50,IF(F1200&gt;=0,100,IF(F1200&gt;=-0.02,50,0)))</f>
        <v>100</v>
      </c>
      <c r="M1200" s="55" t="n">
        <f aca="false">IF(COUNT(G1200)=0,50,IF(G1200&gt;-0.06,100,IF(G1200&gt;-0.15,50,0)))</f>
        <v>100</v>
      </c>
      <c r="N1200" s="55" t="n">
        <f aca="false">IF(COUNT(H1200)=0,50,IF(H1200&gt;=0.6,100,IF(H1200&gt;=0.4,50,0)))</f>
        <v>100</v>
      </c>
      <c r="O1200" s="55" t="n">
        <f aca="false">IF(COUNT(I1200)=0,50,IF(J1200="proxy_vix",50,IF(I1200&lt;350,100,IF(I1200&lt;=450,50,0))))</f>
        <v>50</v>
      </c>
      <c r="P1200" s="55" t="n">
        <f aca="false">IF(COUNT(K1200)=0,50,IF(K1200&lt;20,100,IF(K1200&lt;=25,50,0)))</f>
        <v>100</v>
      </c>
      <c r="Q1200" s="54"/>
      <c r="R1200" s="47"/>
      <c r="S1200" s="51" t="n">
        <f aca="false">$E1200/$E1199-1</f>
        <v>0.010414417590165</v>
      </c>
      <c r="T1200" s="56" t="n">
        <f aca="false">$K1200/$K1199-1</f>
        <v>-0.0122377622377623</v>
      </c>
      <c r="V1200" s="57"/>
      <c r="W1200" s="57"/>
      <c r="Y1200" s="1" t="str">
        <f aca="false">IF(AX1200&gt;=70,"EASY",IF(AX1200&gt;40,"UNCERTAIN","HARD"))</f>
        <v>EASY</v>
      </c>
      <c r="AA1200" s="58" t="n">
        <f aca="false">IF($A1200&lt;200,"",AVERAGE($E1151:$E1200)/AVERAGE($E1001:$E1200)-1)</f>
        <v>0.0944174034332799</v>
      </c>
      <c r="AB1200" s="59" t="n">
        <f aca="false">LOOKUP($B1200,07_L1政策步階!$A$4:$A$14,07_L1政策步階!$C$4:$C$14)</f>
        <v>1</v>
      </c>
      <c r="AC1200" s="57"/>
      <c r="AD1200" s="57"/>
      <c r="AE1200" s="57"/>
      <c r="AF1200" s="57"/>
      <c r="AG1200" s="57"/>
      <c r="AH1200" s="57"/>
      <c r="AI1200" s="57"/>
      <c r="AJ1200" s="57"/>
      <c r="AK1200" s="57"/>
      <c r="AL1200" s="59" t="n">
        <f aca="false">IF(ISNUMBER($AA1200),IF($AA1200&gt;=0.005,100,IF($AA1200&gt;=-0.015,50,0)),"")</f>
        <v>100</v>
      </c>
      <c r="AM1200" s="59" t="n">
        <f aca="false">IF(ISNUMBER($AB1200),IF($AB1200=1,100,IF($AB1200=0,50,0)),"")</f>
        <v>100</v>
      </c>
      <c r="AN1200" s="0" t="str">
        <f aca="false">IF(ISNUMBER($AC1200),IF($AC1200&gt;=0.001,100,IF($AC1200&gt;=-0.003,50,0)),"")</f>
        <v/>
      </c>
      <c r="AO1200" s="0" t="str">
        <f aca="false">IF(ISNUMBER($AD1200),IF($AD1200&gt;=0.04,100,IF($AD1200&gt;=0,50,0)),"")</f>
        <v/>
      </c>
      <c r="AP1200" s="0" t="str">
        <f aca="false">IF(ISNUMBER($AE1200),IF($AE1200&gt;=25,100,IF($AE1200&gt;=-75,50,0)),"")</f>
        <v/>
      </c>
      <c r="AQ1200" s="0" t="str">
        <f aca="false">IF(ISNUMBER($AF1200),IF($AF1200&gt;0,100,IF($AF1200&gt;=-50,50,0)),"")</f>
        <v/>
      </c>
      <c r="AR1200" s="0" t="str">
        <f aca="false">IF(ISNUMBER($AG1200),IF($AG1200=1,100,IF($AG1200=0,50,0)),"")</f>
        <v/>
      </c>
      <c r="AS1200" s="0" t="str">
        <f aca="false">IF(ISNUMBER($AH1200),IF($AH1200&lt;0,100,IF($AH1200&lt;=20,50,0)),"")</f>
        <v/>
      </c>
      <c r="AT1200" s="0" t="str">
        <f aca="false">IF(ISNUMBER($AI1200),IF($AI1200&lt;0.95,100,IF($AI1200&lt;=1,50,0)),"")</f>
        <v/>
      </c>
      <c r="AU1200" s="0" t="str">
        <f aca="false">IF(ISNUMBER($AJ1200),IF($AJ1200&lt;30,0,IF($AJ1200&lt;40,50,IF($AJ1200&lt;=90,100,50))),"")</f>
        <v/>
      </c>
      <c r="AV1200" s="0" t="str">
        <f aca="false">IF(ISNUMBER($AK1200),IF($AK1200&gt;-0.2,100,IF($AK1200&gt;=-0.4,50,0)),"")</f>
        <v/>
      </c>
      <c r="AW1200" s="59" t="n">
        <f aca="false">01_指標庫!$H$4*ISNUMBER($F1200)+01_指標庫!$H$5*ISNUMBER($AA1200)+01_指標庫!$H$6*ISNUMBER($G1200)+01_指標庫!$H$7*ISNUMBER($H1200)+01_指標庫!$H$8*ISNUMBER($AF1200)+01_指標庫!$H$9*ISNUMBER($AG1200)+01_指標庫!$H$10*ISNUMBER($AB1200)+01_指標庫!$H$11*ISNUMBER($AC1200)+01_指標庫!$H$12*ISNUMBER($AD1200)+01_指標庫!$H$13*ISNUMBER($AE1200)+01_指標庫!$H$14*ISNUMBER($I1200)+01_指標庫!$H$15*ISNUMBER($AH1200)+01_指標庫!$H$16*ISNUMBER($K1200)+01_指標庫!$H$17*ISNUMBER($AI1200)+01_指標庫!$H$18*ISNUMBER($AJ1200)+01_指標庫!$H$19*ISNUMBER($AK1200)+01_指標庫!$H$20*ISNUMBER($BB1200)+01_指標庫!$H$21*ISNUMBER($BC1200)</f>
        <v>51</v>
      </c>
      <c r="AX1200" s="59" t="n">
        <f aca="false">IF(AW1200=0,50,ROUND((01_指標庫!$H$4*IF(ISNUMBER($F1200),L1200,0)+01_指標庫!$H$5*IF(ISNUMBER($AA1200),AL1200,0)+01_指標庫!$H$6*IF(ISNUMBER($G1200),M1200,0)+01_指標庫!$H$7*IF(ISNUMBER($H1200),N1200,0)+01_指標庫!$H$8*IF(ISNUMBER($AF1200),AQ1200,0)+01_指標庫!$H$9*IF(ISNUMBER($AG1200),AR1200,0)+01_指標庫!$H$10*IF(ISNUMBER($AB1200),AM1200,0)+01_指標庫!$H$11*IF(ISNUMBER($AC1200),AN1200,0)+01_指標庫!$H$12*IF(ISNUMBER($AD1200),AO1200,0)+01_指標庫!$H$13*IF(ISNUMBER($AE1200),AP1200,0)+01_指標庫!$H$14*IF(ISNUMBER($I1200),O1200,0)+01_指標庫!$H$15*IF(ISNUMBER($AH1200),AS1200,0)+01_指標庫!$H$16*IF(ISNUMBER($K1200),P1200,0)+01_指標庫!$H$17*IF(ISNUMBER($AI1200),AT1200,0)+01_指標庫!$H$18*IF(ISNUMBER($AJ1200),AU1200,0)+01_指標庫!$H$19*IF(ISNUMBER($AK1200),AV1200,0)+01_指標庫!$H$20*IF(ISNUMBER($BB1200),BB1200,0)+01_指標庫!$H$21*IF(ISNUMBER($BC1200),BC1200,0))/AW1200,1))</f>
        <v>92.2</v>
      </c>
      <c r="AY1200" s="60"/>
      <c r="AZ1200" s="60"/>
      <c r="BA1200" s="58" t="n">
        <f aca="false">AVERAGE($E1196:$E1200)/AVERAGE($E1191:$E1200)-1</f>
        <v>0.0238924349082155</v>
      </c>
      <c r="BB1200" s="59" t="n">
        <f aca="false">IF(ISNUMBER($BA1200),IF(OR($S1200&lt;=-0.03,$BA1200&lt;-0.003),0,IF(OR($S1200&lt;=-0.02,$BA1200&lt;0.01),50,100)),"")</f>
        <v>100</v>
      </c>
      <c r="BC1200" s="0" t="str">
        <f aca="false">IF(OR(COUNT($AZ1200)=0,COUNT($AZ1199)=0),"",IF(OR($AY1200/$AZ1199-1&lt;=-0.03,$AZ1200/$AZ1199-1&lt;=-0.045,IF(COUNT($AZ1191:$AZ1200)=10,AVERAGE($AZ1196:$AZ1200)/AVERAGE($AZ1191:$AZ1200)-1&lt;-0.01,FALSE())),0,IF(OR($AZ1200/$AZ1199-1&lt;=-0.02,IF(COUNT($AZ1191:$AZ1200)=10,AVERAGE($AZ1196:$AZ1200)/AVERAGE($AZ1191:$AZ1200)-1&lt;0.005,FALSE())),50,100)))</f>
        <v/>
      </c>
    </row>
    <row r="1201" customFormat="false" ht="15" hidden="false" customHeight="true" outlineLevel="0" collapsed="false">
      <c r="A1201" s="47" t="n">
        <v>1197</v>
      </c>
      <c r="B1201" s="48" t="n">
        <v>44295</v>
      </c>
      <c r="C1201" s="47" t="n">
        <v>2021</v>
      </c>
      <c r="D1201" s="49" t="s">
        <v>234</v>
      </c>
      <c r="E1201" s="50" t="n">
        <v>13845.06</v>
      </c>
      <c r="F1201" s="51" t="n">
        <v>0.146472</v>
      </c>
      <c r="G1201" s="51" t="n">
        <v>0</v>
      </c>
      <c r="H1201" s="52" t="n">
        <v>0.9592</v>
      </c>
      <c r="I1201" s="62" t="n">
        <v>413.1</v>
      </c>
      <c r="J1201" s="63" t="s">
        <v>240</v>
      </c>
      <c r="K1201" s="54" t="n">
        <v>16.69</v>
      </c>
      <c r="L1201" s="55" t="n">
        <f aca="false">IF(COUNT(F1201)=0,50,IF(F1201&gt;=0,100,IF(F1201&gt;=-0.02,50,0)))</f>
        <v>100</v>
      </c>
      <c r="M1201" s="55" t="n">
        <f aca="false">IF(COUNT(G1201)=0,50,IF(G1201&gt;-0.06,100,IF(G1201&gt;-0.15,50,0)))</f>
        <v>100</v>
      </c>
      <c r="N1201" s="55" t="n">
        <f aca="false">IF(COUNT(H1201)=0,50,IF(H1201&gt;=0.6,100,IF(H1201&gt;=0.4,50,0)))</f>
        <v>100</v>
      </c>
      <c r="O1201" s="55" t="n">
        <f aca="false">IF(COUNT(I1201)=0,50,IF(J1201="proxy_vix",50,IF(I1201&lt;350,100,IF(I1201&lt;=450,50,0))))</f>
        <v>50</v>
      </c>
      <c r="P1201" s="55" t="n">
        <f aca="false">IF(COUNT(K1201)=0,50,IF(K1201&lt;20,100,IF(K1201&lt;=25,50,0)))</f>
        <v>100</v>
      </c>
      <c r="Q1201" s="54"/>
      <c r="R1201" s="47"/>
      <c r="S1201" s="51" t="n">
        <f aca="false">$E1201/$E1200-1</f>
        <v>0.00629065211276503</v>
      </c>
      <c r="T1201" s="56" t="n">
        <f aca="false">$K1201/$K1200-1</f>
        <v>-0.0153392330383479</v>
      </c>
      <c r="V1201" s="57"/>
      <c r="W1201" s="57"/>
      <c r="Y1201" s="1" t="str">
        <f aca="false">IF(AX1201&gt;=70,"EASY",IF(AX1201&gt;40,"UNCERTAIN","HARD"))</f>
        <v>EASY</v>
      </c>
      <c r="AA1201" s="58" t="n">
        <f aca="false">IF($A1201&lt;200,"",AVERAGE($E1152:$E1201)/AVERAGE($E1002:$E1201)-1)</f>
        <v>0.0939831495330643</v>
      </c>
      <c r="AB1201" s="59" t="n">
        <f aca="false">LOOKUP($B1201,07_L1政策步階!$A$4:$A$14,07_L1政策步階!$C$4:$C$14)</f>
        <v>1</v>
      </c>
      <c r="AC1201" s="57"/>
      <c r="AD1201" s="57"/>
      <c r="AE1201" s="57"/>
      <c r="AF1201" s="57"/>
      <c r="AG1201" s="57"/>
      <c r="AH1201" s="57"/>
      <c r="AI1201" s="57"/>
      <c r="AJ1201" s="57"/>
      <c r="AK1201" s="57"/>
      <c r="AL1201" s="59" t="n">
        <f aca="false">IF(ISNUMBER($AA1201),IF($AA1201&gt;=0.005,100,IF($AA1201&gt;=-0.015,50,0)),"")</f>
        <v>100</v>
      </c>
      <c r="AM1201" s="59" t="n">
        <f aca="false">IF(ISNUMBER($AB1201),IF($AB1201=1,100,IF($AB1201=0,50,0)),"")</f>
        <v>100</v>
      </c>
      <c r="AN1201" s="0" t="str">
        <f aca="false">IF(ISNUMBER($AC1201),IF($AC1201&gt;=0.001,100,IF($AC1201&gt;=-0.003,50,0)),"")</f>
        <v/>
      </c>
      <c r="AO1201" s="0" t="str">
        <f aca="false">IF(ISNUMBER($AD1201),IF($AD1201&gt;=0.04,100,IF($AD1201&gt;=0,50,0)),"")</f>
        <v/>
      </c>
      <c r="AP1201" s="0" t="str">
        <f aca="false">IF(ISNUMBER($AE1201),IF($AE1201&gt;=25,100,IF($AE1201&gt;=-75,50,0)),"")</f>
        <v/>
      </c>
      <c r="AQ1201" s="0" t="str">
        <f aca="false">IF(ISNUMBER($AF1201),IF($AF1201&gt;0,100,IF($AF1201&gt;=-50,50,0)),"")</f>
        <v/>
      </c>
      <c r="AR1201" s="0" t="str">
        <f aca="false">IF(ISNUMBER($AG1201),IF($AG1201=1,100,IF($AG1201=0,50,0)),"")</f>
        <v/>
      </c>
      <c r="AS1201" s="0" t="str">
        <f aca="false">IF(ISNUMBER($AH1201),IF($AH1201&lt;0,100,IF($AH1201&lt;=20,50,0)),"")</f>
        <v/>
      </c>
      <c r="AT1201" s="0" t="str">
        <f aca="false">IF(ISNUMBER($AI1201),IF($AI1201&lt;0.95,100,IF($AI1201&lt;=1,50,0)),"")</f>
        <v/>
      </c>
      <c r="AU1201" s="0" t="str">
        <f aca="false">IF(ISNUMBER($AJ1201),IF($AJ1201&lt;30,0,IF($AJ1201&lt;40,50,IF($AJ1201&lt;=90,100,50))),"")</f>
        <v/>
      </c>
      <c r="AV1201" s="0" t="str">
        <f aca="false">IF(ISNUMBER($AK1201),IF($AK1201&gt;-0.2,100,IF($AK1201&gt;=-0.4,50,0)),"")</f>
        <v/>
      </c>
      <c r="AW1201" s="59" t="n">
        <f aca="false">01_指標庫!$H$4*ISNUMBER($F1201)+01_指標庫!$H$5*ISNUMBER($AA1201)+01_指標庫!$H$6*ISNUMBER($G1201)+01_指標庫!$H$7*ISNUMBER($H1201)+01_指標庫!$H$8*ISNUMBER($AF1201)+01_指標庫!$H$9*ISNUMBER($AG1201)+01_指標庫!$H$10*ISNUMBER($AB1201)+01_指標庫!$H$11*ISNUMBER($AC1201)+01_指標庫!$H$12*ISNUMBER($AD1201)+01_指標庫!$H$13*ISNUMBER($AE1201)+01_指標庫!$H$14*ISNUMBER($I1201)+01_指標庫!$H$15*ISNUMBER($AH1201)+01_指標庫!$H$16*ISNUMBER($K1201)+01_指標庫!$H$17*ISNUMBER($AI1201)+01_指標庫!$H$18*ISNUMBER($AJ1201)+01_指標庫!$H$19*ISNUMBER($AK1201)+01_指標庫!$H$20*ISNUMBER($BB1201)+01_指標庫!$H$21*ISNUMBER($BC1201)</f>
        <v>51</v>
      </c>
      <c r="AX1201" s="59" t="n">
        <f aca="false">IF(AW1201=0,50,ROUND((01_指標庫!$H$4*IF(ISNUMBER($F1201),L1201,0)+01_指標庫!$H$5*IF(ISNUMBER($AA1201),AL1201,0)+01_指標庫!$H$6*IF(ISNUMBER($G1201),M1201,0)+01_指標庫!$H$7*IF(ISNUMBER($H1201),N1201,0)+01_指標庫!$H$8*IF(ISNUMBER($AF1201),AQ1201,0)+01_指標庫!$H$9*IF(ISNUMBER($AG1201),AR1201,0)+01_指標庫!$H$10*IF(ISNUMBER($AB1201),AM1201,0)+01_指標庫!$H$11*IF(ISNUMBER($AC1201),AN1201,0)+01_指標庫!$H$12*IF(ISNUMBER($AD1201),AO1201,0)+01_指標庫!$H$13*IF(ISNUMBER($AE1201),AP1201,0)+01_指標庫!$H$14*IF(ISNUMBER($I1201),O1201,0)+01_指標庫!$H$15*IF(ISNUMBER($AH1201),AS1201,0)+01_指標庫!$H$16*IF(ISNUMBER($K1201),P1201,0)+01_指標庫!$H$17*IF(ISNUMBER($AI1201),AT1201,0)+01_指標庫!$H$18*IF(ISNUMBER($AJ1201),AU1201,0)+01_指標庫!$H$19*IF(ISNUMBER($AK1201),AV1201,0)+01_指標庫!$H$20*IF(ISNUMBER($BB1201),BB1201,0)+01_指標庫!$H$21*IF(ISNUMBER($BC1201),BC1201,0))/AW1201,1))</f>
        <v>92.2</v>
      </c>
      <c r="AY1201" s="60"/>
      <c r="AZ1201" s="60"/>
      <c r="BA1201" s="58" t="n">
        <f aca="false">AVERAGE($E1197:$E1201)/AVERAGE($E1192:$E1201)-1</f>
        <v>0.0234517269438312</v>
      </c>
      <c r="BB1201" s="59" t="n">
        <f aca="false">IF(ISNUMBER($BA1201),IF(OR($S1201&lt;=-0.03,$BA1201&lt;-0.003),0,IF(OR($S1201&lt;=-0.02,$BA1201&lt;0.01),50,100)),"")</f>
        <v>100</v>
      </c>
      <c r="BC1201" s="0" t="str">
        <f aca="false">IF(OR(COUNT($AZ1201)=0,COUNT($AZ1200)=0),"",IF(OR($AY1201/$AZ1200-1&lt;=-0.03,$AZ1201/$AZ1200-1&lt;=-0.045,IF(COUNT($AZ1192:$AZ1201)=10,AVERAGE($AZ1197:$AZ1201)/AVERAGE($AZ1192:$AZ1201)-1&lt;-0.01,FALSE())),0,IF(OR($AZ1201/$AZ1200-1&lt;=-0.02,IF(COUNT($AZ1192:$AZ1201)=10,AVERAGE($AZ1197:$AZ1201)/AVERAGE($AZ1192:$AZ1201)-1&lt;0.005,FALSE())),50,100)))</f>
        <v/>
      </c>
    </row>
    <row r="1202" customFormat="false" ht="15" hidden="false" customHeight="true" outlineLevel="0" collapsed="false">
      <c r="A1202" s="47" t="n">
        <v>1198</v>
      </c>
      <c r="B1202" s="48" t="n">
        <v>44298</v>
      </c>
      <c r="C1202" s="47" t="n">
        <v>2021</v>
      </c>
      <c r="D1202" s="49" t="s">
        <v>236</v>
      </c>
      <c r="E1202" s="50" t="n">
        <v>13819.35</v>
      </c>
      <c r="F1202" s="51" t="n">
        <v>0.142538</v>
      </c>
      <c r="G1202" s="51" t="n">
        <v>-0.001857</v>
      </c>
      <c r="H1202" s="52" t="n">
        <v>0.9388</v>
      </c>
      <c r="I1202" s="62" t="n">
        <v>415</v>
      </c>
      <c r="J1202" s="63" t="s">
        <v>240</v>
      </c>
      <c r="K1202" s="54" t="n">
        <v>16.91</v>
      </c>
      <c r="L1202" s="55" t="n">
        <f aca="false">IF(COUNT(F1202)=0,50,IF(F1202&gt;=0,100,IF(F1202&gt;=-0.02,50,0)))</f>
        <v>100</v>
      </c>
      <c r="M1202" s="55" t="n">
        <f aca="false">IF(COUNT(G1202)=0,50,IF(G1202&gt;-0.06,100,IF(G1202&gt;-0.15,50,0)))</f>
        <v>100</v>
      </c>
      <c r="N1202" s="55" t="n">
        <f aca="false">IF(COUNT(H1202)=0,50,IF(H1202&gt;=0.6,100,IF(H1202&gt;=0.4,50,0)))</f>
        <v>100</v>
      </c>
      <c r="O1202" s="55" t="n">
        <f aca="false">IF(COUNT(I1202)=0,50,IF(J1202="proxy_vix",50,IF(I1202&lt;350,100,IF(I1202&lt;=450,50,0))))</f>
        <v>50</v>
      </c>
      <c r="P1202" s="55" t="n">
        <f aca="false">IF(COUNT(K1202)=0,50,IF(K1202&lt;20,100,IF(K1202&lt;=25,50,0)))</f>
        <v>100</v>
      </c>
      <c r="Q1202" s="54"/>
      <c r="R1202" s="47"/>
      <c r="S1202" s="51" t="n">
        <f aca="false">$E1202/$E1201-1</f>
        <v>-0.00185698003475598</v>
      </c>
      <c r="T1202" s="56" t="n">
        <f aca="false">$K1202/$K1201-1</f>
        <v>0.0131815458358298</v>
      </c>
      <c r="V1202" s="57"/>
      <c r="W1202" s="57"/>
      <c r="Y1202" s="1" t="str">
        <f aca="false">IF(AX1202&gt;=70,"EASY",IF(AX1202&gt;40,"UNCERTAIN","HARD"))</f>
        <v>EASY</v>
      </c>
      <c r="AA1202" s="58" t="n">
        <f aca="false">IF($A1202&lt;200,"",AVERAGE($E1153:$E1202)/AVERAGE($E1003:$E1202)-1)</f>
        <v>0.0932787151491845</v>
      </c>
      <c r="AB1202" s="59" t="n">
        <f aca="false">LOOKUP($B1202,07_L1政策步階!$A$4:$A$14,07_L1政策步階!$C$4:$C$14)</f>
        <v>1</v>
      </c>
      <c r="AC1202" s="57"/>
      <c r="AD1202" s="57"/>
      <c r="AE1202" s="57"/>
      <c r="AF1202" s="57"/>
      <c r="AG1202" s="57"/>
      <c r="AH1202" s="57"/>
      <c r="AI1202" s="57"/>
      <c r="AJ1202" s="57"/>
      <c r="AK1202" s="57"/>
      <c r="AL1202" s="59" t="n">
        <f aca="false">IF(ISNUMBER($AA1202),IF($AA1202&gt;=0.005,100,IF($AA1202&gt;=-0.015,50,0)),"")</f>
        <v>100</v>
      </c>
      <c r="AM1202" s="59" t="n">
        <f aca="false">IF(ISNUMBER($AB1202),IF($AB1202=1,100,IF($AB1202=0,50,0)),"")</f>
        <v>100</v>
      </c>
      <c r="AN1202" s="0" t="str">
        <f aca="false">IF(ISNUMBER($AC1202),IF($AC1202&gt;=0.001,100,IF($AC1202&gt;=-0.003,50,0)),"")</f>
        <v/>
      </c>
      <c r="AO1202" s="0" t="str">
        <f aca="false">IF(ISNUMBER($AD1202),IF($AD1202&gt;=0.04,100,IF($AD1202&gt;=0,50,0)),"")</f>
        <v/>
      </c>
      <c r="AP1202" s="0" t="str">
        <f aca="false">IF(ISNUMBER($AE1202),IF($AE1202&gt;=25,100,IF($AE1202&gt;=-75,50,0)),"")</f>
        <v/>
      </c>
      <c r="AQ1202" s="0" t="str">
        <f aca="false">IF(ISNUMBER($AF1202),IF($AF1202&gt;0,100,IF($AF1202&gt;=-50,50,0)),"")</f>
        <v/>
      </c>
      <c r="AR1202" s="0" t="str">
        <f aca="false">IF(ISNUMBER($AG1202),IF($AG1202=1,100,IF($AG1202=0,50,0)),"")</f>
        <v/>
      </c>
      <c r="AS1202" s="0" t="str">
        <f aca="false">IF(ISNUMBER($AH1202),IF($AH1202&lt;0,100,IF($AH1202&lt;=20,50,0)),"")</f>
        <v/>
      </c>
      <c r="AT1202" s="0" t="str">
        <f aca="false">IF(ISNUMBER($AI1202),IF($AI1202&lt;0.95,100,IF($AI1202&lt;=1,50,0)),"")</f>
        <v/>
      </c>
      <c r="AU1202" s="0" t="str">
        <f aca="false">IF(ISNUMBER($AJ1202),IF($AJ1202&lt;30,0,IF($AJ1202&lt;40,50,IF($AJ1202&lt;=90,100,50))),"")</f>
        <v/>
      </c>
      <c r="AV1202" s="0" t="str">
        <f aca="false">IF(ISNUMBER($AK1202),IF($AK1202&gt;-0.2,100,IF($AK1202&gt;=-0.4,50,0)),"")</f>
        <v/>
      </c>
      <c r="AW1202" s="59" t="n">
        <f aca="false">01_指標庫!$H$4*ISNUMBER($F1202)+01_指標庫!$H$5*ISNUMBER($AA1202)+01_指標庫!$H$6*ISNUMBER($G1202)+01_指標庫!$H$7*ISNUMBER($H1202)+01_指標庫!$H$8*ISNUMBER($AF1202)+01_指標庫!$H$9*ISNUMBER($AG1202)+01_指標庫!$H$10*ISNUMBER($AB1202)+01_指標庫!$H$11*ISNUMBER($AC1202)+01_指標庫!$H$12*ISNUMBER($AD1202)+01_指標庫!$H$13*ISNUMBER($AE1202)+01_指標庫!$H$14*ISNUMBER($I1202)+01_指標庫!$H$15*ISNUMBER($AH1202)+01_指標庫!$H$16*ISNUMBER($K1202)+01_指標庫!$H$17*ISNUMBER($AI1202)+01_指標庫!$H$18*ISNUMBER($AJ1202)+01_指標庫!$H$19*ISNUMBER($AK1202)+01_指標庫!$H$20*ISNUMBER($BB1202)+01_指標庫!$H$21*ISNUMBER($BC1202)</f>
        <v>51</v>
      </c>
      <c r="AX1202" s="59" t="n">
        <f aca="false">IF(AW1202=0,50,ROUND((01_指標庫!$H$4*IF(ISNUMBER($F1202),L1202,0)+01_指標庫!$H$5*IF(ISNUMBER($AA1202),AL1202,0)+01_指標庫!$H$6*IF(ISNUMBER($G1202),M1202,0)+01_指標庫!$H$7*IF(ISNUMBER($H1202),N1202,0)+01_指標庫!$H$8*IF(ISNUMBER($AF1202),AQ1202,0)+01_指標庫!$H$9*IF(ISNUMBER($AG1202),AR1202,0)+01_指標庫!$H$10*IF(ISNUMBER($AB1202),AM1202,0)+01_指標庫!$H$11*IF(ISNUMBER($AC1202),AN1202,0)+01_指標庫!$H$12*IF(ISNUMBER($AD1202),AO1202,0)+01_指標庫!$H$13*IF(ISNUMBER($AE1202),AP1202,0)+01_指標庫!$H$14*IF(ISNUMBER($I1202),O1202,0)+01_指標庫!$H$15*IF(ISNUMBER($AH1202),AS1202,0)+01_指標庫!$H$16*IF(ISNUMBER($K1202),P1202,0)+01_指標庫!$H$17*IF(ISNUMBER($AI1202),AT1202,0)+01_指標庫!$H$18*IF(ISNUMBER($AJ1202),AU1202,0)+01_指標庫!$H$19*IF(ISNUMBER($AK1202),AV1202,0)+01_指標庫!$H$20*IF(ISNUMBER($BB1202),BB1202,0)+01_指標庫!$H$21*IF(ISNUMBER($BC1202),BC1202,0))/AW1202,1))</f>
        <v>92.2</v>
      </c>
      <c r="AY1202" s="60"/>
      <c r="AZ1202" s="60"/>
      <c r="BA1202" s="58" t="n">
        <f aca="false">AVERAGE($E1198:$E1202)/AVERAGE($E1193:$E1202)-1</f>
        <v>0.0203472177250958</v>
      </c>
      <c r="BB1202" s="59" t="n">
        <f aca="false">IF(ISNUMBER($BA1202),IF(OR($S1202&lt;=-0.03,$BA1202&lt;-0.003),0,IF(OR($S1202&lt;=-0.02,$BA1202&lt;0.01),50,100)),"")</f>
        <v>100</v>
      </c>
      <c r="BC1202" s="0" t="str">
        <f aca="false">IF(OR(COUNT($AZ1202)=0,COUNT($AZ1201)=0),"",IF(OR($AY1202/$AZ1201-1&lt;=-0.03,$AZ1202/$AZ1201-1&lt;=-0.045,IF(COUNT($AZ1193:$AZ1202)=10,AVERAGE($AZ1198:$AZ1202)/AVERAGE($AZ1193:$AZ1202)-1&lt;-0.01,FALSE())),0,IF(OR($AZ1202/$AZ1201-1&lt;=-0.02,IF(COUNT($AZ1193:$AZ1202)=10,AVERAGE($AZ1198:$AZ1202)/AVERAGE($AZ1193:$AZ1202)-1&lt;0.005,FALSE())),50,100)))</f>
        <v/>
      </c>
    </row>
    <row r="1203" customFormat="false" ht="15" hidden="false" customHeight="true" outlineLevel="0" collapsed="false">
      <c r="A1203" s="47" t="n">
        <v>1199</v>
      </c>
      <c r="B1203" s="48" t="n">
        <v>44299</v>
      </c>
      <c r="C1203" s="47" t="n">
        <v>2021</v>
      </c>
      <c r="D1203" s="49" t="s">
        <v>237</v>
      </c>
      <c r="E1203" s="50" t="n">
        <v>13986.49</v>
      </c>
      <c r="F1203" s="51" t="n">
        <v>0.154502</v>
      </c>
      <c r="G1203" s="51" t="n">
        <v>0</v>
      </c>
      <c r="H1203" s="52" t="n">
        <v>0.9388</v>
      </c>
      <c r="I1203" s="62" t="n">
        <v>412.8</v>
      </c>
      <c r="J1203" s="63" t="s">
        <v>240</v>
      </c>
      <c r="K1203" s="54" t="n">
        <v>16.65</v>
      </c>
      <c r="L1203" s="55" t="n">
        <f aca="false">IF(COUNT(F1203)=0,50,IF(F1203&gt;=0,100,IF(F1203&gt;=-0.02,50,0)))</f>
        <v>100</v>
      </c>
      <c r="M1203" s="55" t="n">
        <f aca="false">IF(COUNT(G1203)=0,50,IF(G1203&gt;-0.06,100,IF(G1203&gt;-0.15,50,0)))</f>
        <v>100</v>
      </c>
      <c r="N1203" s="55" t="n">
        <f aca="false">IF(COUNT(H1203)=0,50,IF(H1203&gt;=0.6,100,IF(H1203&gt;=0.4,50,0)))</f>
        <v>100</v>
      </c>
      <c r="O1203" s="55" t="n">
        <f aca="false">IF(COUNT(I1203)=0,50,IF(J1203="proxy_vix",50,IF(I1203&lt;350,100,IF(I1203&lt;=450,50,0))))</f>
        <v>50</v>
      </c>
      <c r="P1203" s="55" t="n">
        <f aca="false">IF(COUNT(K1203)=0,50,IF(K1203&lt;20,100,IF(K1203&lt;=25,50,0)))</f>
        <v>100</v>
      </c>
      <c r="Q1203" s="54"/>
      <c r="R1203" s="47"/>
      <c r="S1203" s="51" t="n">
        <f aca="false">$E1203/$E1202-1</f>
        <v>0.0120946354206239</v>
      </c>
      <c r="T1203" s="56" t="n">
        <f aca="false">$K1203/$K1202-1</f>
        <v>-0.0153755174452987</v>
      </c>
      <c r="V1203" s="57"/>
      <c r="W1203" s="57"/>
      <c r="Y1203" s="1" t="str">
        <f aca="false">IF(AX1203&gt;=70,"EASY",IF(AX1203&gt;40,"UNCERTAIN","HARD"))</f>
        <v>EASY</v>
      </c>
      <c r="AA1203" s="58" t="n">
        <f aca="false">IF($A1203&lt;200,"",AVERAGE($E1154:$E1203)/AVERAGE($E1004:$E1203)-1)</f>
        <v>0.0932776519425016</v>
      </c>
      <c r="AB1203" s="59" t="n">
        <f aca="false">LOOKUP($B1203,07_L1政策步階!$A$4:$A$14,07_L1政策步階!$C$4:$C$14)</f>
        <v>1</v>
      </c>
      <c r="AC1203" s="57"/>
      <c r="AD1203" s="57"/>
      <c r="AE1203" s="57"/>
      <c r="AF1203" s="57"/>
      <c r="AG1203" s="57"/>
      <c r="AH1203" s="57"/>
      <c r="AI1203" s="57"/>
      <c r="AJ1203" s="57"/>
      <c r="AK1203" s="57"/>
      <c r="AL1203" s="59" t="n">
        <f aca="false">IF(ISNUMBER($AA1203),IF($AA1203&gt;=0.005,100,IF($AA1203&gt;=-0.015,50,0)),"")</f>
        <v>100</v>
      </c>
      <c r="AM1203" s="59" t="n">
        <f aca="false">IF(ISNUMBER($AB1203),IF($AB1203=1,100,IF($AB1203=0,50,0)),"")</f>
        <v>100</v>
      </c>
      <c r="AN1203" s="0" t="str">
        <f aca="false">IF(ISNUMBER($AC1203),IF($AC1203&gt;=0.001,100,IF($AC1203&gt;=-0.003,50,0)),"")</f>
        <v/>
      </c>
      <c r="AO1203" s="0" t="str">
        <f aca="false">IF(ISNUMBER($AD1203),IF($AD1203&gt;=0.04,100,IF($AD1203&gt;=0,50,0)),"")</f>
        <v/>
      </c>
      <c r="AP1203" s="0" t="str">
        <f aca="false">IF(ISNUMBER($AE1203),IF($AE1203&gt;=25,100,IF($AE1203&gt;=-75,50,0)),"")</f>
        <v/>
      </c>
      <c r="AQ1203" s="0" t="str">
        <f aca="false">IF(ISNUMBER($AF1203),IF($AF1203&gt;0,100,IF($AF1203&gt;=-50,50,0)),"")</f>
        <v/>
      </c>
      <c r="AR1203" s="0" t="str">
        <f aca="false">IF(ISNUMBER($AG1203),IF($AG1203=1,100,IF($AG1203=0,50,0)),"")</f>
        <v/>
      </c>
      <c r="AS1203" s="0" t="str">
        <f aca="false">IF(ISNUMBER($AH1203),IF($AH1203&lt;0,100,IF($AH1203&lt;=20,50,0)),"")</f>
        <v/>
      </c>
      <c r="AT1203" s="0" t="str">
        <f aca="false">IF(ISNUMBER($AI1203),IF($AI1203&lt;0.95,100,IF($AI1203&lt;=1,50,0)),"")</f>
        <v/>
      </c>
      <c r="AU1203" s="0" t="str">
        <f aca="false">IF(ISNUMBER($AJ1203),IF($AJ1203&lt;30,0,IF($AJ1203&lt;40,50,IF($AJ1203&lt;=90,100,50))),"")</f>
        <v/>
      </c>
      <c r="AV1203" s="0" t="str">
        <f aca="false">IF(ISNUMBER($AK1203),IF($AK1203&gt;-0.2,100,IF($AK1203&gt;=-0.4,50,0)),"")</f>
        <v/>
      </c>
      <c r="AW1203" s="59" t="n">
        <f aca="false">01_指標庫!$H$4*ISNUMBER($F1203)+01_指標庫!$H$5*ISNUMBER($AA1203)+01_指標庫!$H$6*ISNUMBER($G1203)+01_指標庫!$H$7*ISNUMBER($H1203)+01_指標庫!$H$8*ISNUMBER($AF1203)+01_指標庫!$H$9*ISNUMBER($AG1203)+01_指標庫!$H$10*ISNUMBER($AB1203)+01_指標庫!$H$11*ISNUMBER($AC1203)+01_指標庫!$H$12*ISNUMBER($AD1203)+01_指標庫!$H$13*ISNUMBER($AE1203)+01_指標庫!$H$14*ISNUMBER($I1203)+01_指標庫!$H$15*ISNUMBER($AH1203)+01_指標庫!$H$16*ISNUMBER($K1203)+01_指標庫!$H$17*ISNUMBER($AI1203)+01_指標庫!$H$18*ISNUMBER($AJ1203)+01_指標庫!$H$19*ISNUMBER($AK1203)+01_指標庫!$H$20*ISNUMBER($BB1203)+01_指標庫!$H$21*ISNUMBER($BC1203)</f>
        <v>51</v>
      </c>
      <c r="AX1203" s="59" t="n">
        <f aca="false">IF(AW1203=0,50,ROUND((01_指標庫!$H$4*IF(ISNUMBER($F1203),L1203,0)+01_指標庫!$H$5*IF(ISNUMBER($AA1203),AL1203,0)+01_指標庫!$H$6*IF(ISNUMBER($G1203),M1203,0)+01_指標庫!$H$7*IF(ISNUMBER($H1203),N1203,0)+01_指標庫!$H$8*IF(ISNUMBER($AF1203),AQ1203,0)+01_指標庫!$H$9*IF(ISNUMBER($AG1203),AR1203,0)+01_指標庫!$H$10*IF(ISNUMBER($AB1203),AM1203,0)+01_指標庫!$H$11*IF(ISNUMBER($AC1203),AN1203,0)+01_指標庫!$H$12*IF(ISNUMBER($AD1203),AO1203,0)+01_指標庫!$H$13*IF(ISNUMBER($AE1203),AP1203,0)+01_指標庫!$H$14*IF(ISNUMBER($I1203),O1203,0)+01_指標庫!$H$15*IF(ISNUMBER($AH1203),AS1203,0)+01_指標庫!$H$16*IF(ISNUMBER($K1203),P1203,0)+01_指標庫!$H$17*IF(ISNUMBER($AI1203),AT1203,0)+01_指標庫!$H$18*IF(ISNUMBER($AJ1203),AU1203,0)+01_指標庫!$H$19*IF(ISNUMBER($AK1203),AV1203,0)+01_指標庫!$H$20*IF(ISNUMBER($BB1203),BB1203,0)+01_指標庫!$H$21*IF(ISNUMBER($BC1203),BC1203,0))/AW1203,1))</f>
        <v>92.2</v>
      </c>
      <c r="AY1203" s="60"/>
      <c r="AZ1203" s="60"/>
      <c r="BA1203" s="58" t="n">
        <f aca="false">AVERAGE($E1199:$E1203)/AVERAGE($E1194:$E1203)-1</f>
        <v>0.0186835588076819</v>
      </c>
      <c r="BB1203" s="59" t="n">
        <f aca="false">IF(ISNUMBER($BA1203),IF(OR($S1203&lt;=-0.03,$BA1203&lt;-0.003),0,IF(OR($S1203&lt;=-0.02,$BA1203&lt;0.01),50,100)),"")</f>
        <v>100</v>
      </c>
      <c r="BC1203" s="0" t="str">
        <f aca="false">IF(OR(COUNT($AZ1203)=0,COUNT($AZ1202)=0),"",IF(OR($AY1203/$AZ1202-1&lt;=-0.03,$AZ1203/$AZ1202-1&lt;=-0.045,IF(COUNT($AZ1194:$AZ1203)=10,AVERAGE($AZ1199:$AZ1203)/AVERAGE($AZ1194:$AZ1203)-1&lt;-0.01,FALSE())),0,IF(OR($AZ1203/$AZ1202-1&lt;=-0.02,IF(COUNT($AZ1194:$AZ1203)=10,AVERAGE($AZ1199:$AZ1203)/AVERAGE($AZ1194:$AZ1203)-1&lt;0.005,FALSE())),50,100)))</f>
        <v/>
      </c>
    </row>
    <row r="1204" customFormat="false" ht="15" hidden="false" customHeight="true" outlineLevel="0" collapsed="false">
      <c r="A1204" s="47" t="n">
        <v>1200</v>
      </c>
      <c r="B1204" s="48" t="n">
        <v>44300</v>
      </c>
      <c r="C1204" s="47" t="n">
        <v>2021</v>
      </c>
      <c r="D1204" s="49" t="s">
        <v>238</v>
      </c>
      <c r="E1204" s="50" t="n">
        <v>13803.91</v>
      </c>
      <c r="F1204" s="51" t="n">
        <v>0.137575</v>
      </c>
      <c r="G1204" s="51" t="n">
        <v>-0.013054</v>
      </c>
      <c r="H1204" s="52" t="n">
        <v>0.9388</v>
      </c>
      <c r="I1204" s="62" t="n">
        <v>415.7</v>
      </c>
      <c r="J1204" s="63" t="s">
        <v>240</v>
      </c>
      <c r="K1204" s="54" t="n">
        <v>16.99</v>
      </c>
      <c r="L1204" s="55" t="n">
        <f aca="false">IF(COUNT(F1204)=0,50,IF(F1204&gt;=0,100,IF(F1204&gt;=-0.02,50,0)))</f>
        <v>100</v>
      </c>
      <c r="M1204" s="55" t="n">
        <f aca="false">IF(COUNT(G1204)=0,50,IF(G1204&gt;-0.06,100,IF(G1204&gt;-0.15,50,0)))</f>
        <v>100</v>
      </c>
      <c r="N1204" s="55" t="n">
        <f aca="false">IF(COUNT(H1204)=0,50,IF(H1204&gt;=0.6,100,IF(H1204&gt;=0.4,50,0)))</f>
        <v>100</v>
      </c>
      <c r="O1204" s="55" t="n">
        <f aca="false">IF(COUNT(I1204)=0,50,IF(J1204="proxy_vix",50,IF(I1204&lt;350,100,IF(I1204&lt;=450,50,0))))</f>
        <v>50</v>
      </c>
      <c r="P1204" s="55" t="n">
        <f aca="false">IF(COUNT(K1204)=0,50,IF(K1204&lt;20,100,IF(K1204&lt;=25,50,0)))</f>
        <v>100</v>
      </c>
      <c r="Q1204" s="54"/>
      <c r="R1204" s="47"/>
      <c r="S1204" s="51" t="n">
        <f aca="false">$E1204/$E1203-1</f>
        <v>-0.013054025706235</v>
      </c>
      <c r="T1204" s="56" t="n">
        <f aca="false">$K1204/$K1203-1</f>
        <v>0.0204204204204204</v>
      </c>
      <c r="V1204" s="57"/>
      <c r="W1204" s="57"/>
      <c r="Y1204" s="1" t="str">
        <f aca="false">IF(AX1204&gt;=70,"EASY",IF(AX1204&gt;40,"UNCERTAIN","HARD"))</f>
        <v>EASY</v>
      </c>
      <c r="AA1204" s="58" t="n">
        <f aca="false">IF($A1204&lt;200,"",AVERAGE($E1155:$E1204)/AVERAGE($E1005:$E1204)-1)</f>
        <v>0.0924109579403689</v>
      </c>
      <c r="AB1204" s="59" t="n">
        <f aca="false">LOOKUP($B1204,07_L1政策步階!$A$4:$A$14,07_L1政策步階!$C$4:$C$14)</f>
        <v>1</v>
      </c>
      <c r="AC1204" s="57"/>
      <c r="AD1204" s="57"/>
      <c r="AE1204" s="57"/>
      <c r="AF1204" s="57"/>
      <c r="AG1204" s="57"/>
      <c r="AH1204" s="57"/>
      <c r="AI1204" s="57"/>
      <c r="AJ1204" s="57"/>
      <c r="AK1204" s="57"/>
      <c r="AL1204" s="59" t="n">
        <f aca="false">IF(ISNUMBER($AA1204),IF($AA1204&gt;=0.005,100,IF($AA1204&gt;=-0.015,50,0)),"")</f>
        <v>100</v>
      </c>
      <c r="AM1204" s="59" t="n">
        <f aca="false">IF(ISNUMBER($AB1204),IF($AB1204=1,100,IF($AB1204=0,50,0)),"")</f>
        <v>100</v>
      </c>
      <c r="AN1204" s="0" t="str">
        <f aca="false">IF(ISNUMBER($AC1204),IF($AC1204&gt;=0.001,100,IF($AC1204&gt;=-0.003,50,0)),"")</f>
        <v/>
      </c>
      <c r="AO1204" s="0" t="str">
        <f aca="false">IF(ISNUMBER($AD1204),IF($AD1204&gt;=0.04,100,IF($AD1204&gt;=0,50,0)),"")</f>
        <v/>
      </c>
      <c r="AP1204" s="0" t="str">
        <f aca="false">IF(ISNUMBER($AE1204),IF($AE1204&gt;=25,100,IF($AE1204&gt;=-75,50,0)),"")</f>
        <v/>
      </c>
      <c r="AQ1204" s="0" t="str">
        <f aca="false">IF(ISNUMBER($AF1204),IF($AF1204&gt;0,100,IF($AF1204&gt;=-50,50,0)),"")</f>
        <v/>
      </c>
      <c r="AR1204" s="0" t="str">
        <f aca="false">IF(ISNUMBER($AG1204),IF($AG1204=1,100,IF($AG1204=0,50,0)),"")</f>
        <v/>
      </c>
      <c r="AS1204" s="0" t="str">
        <f aca="false">IF(ISNUMBER($AH1204),IF($AH1204&lt;0,100,IF($AH1204&lt;=20,50,0)),"")</f>
        <v/>
      </c>
      <c r="AT1204" s="0" t="str">
        <f aca="false">IF(ISNUMBER($AI1204),IF($AI1204&lt;0.95,100,IF($AI1204&lt;=1,50,0)),"")</f>
        <v/>
      </c>
      <c r="AU1204" s="0" t="str">
        <f aca="false">IF(ISNUMBER($AJ1204),IF($AJ1204&lt;30,0,IF($AJ1204&lt;40,50,IF($AJ1204&lt;=90,100,50))),"")</f>
        <v/>
      </c>
      <c r="AV1204" s="0" t="str">
        <f aca="false">IF(ISNUMBER($AK1204),IF($AK1204&gt;-0.2,100,IF($AK1204&gt;=-0.4,50,0)),"")</f>
        <v/>
      </c>
      <c r="AW1204" s="59" t="n">
        <f aca="false">01_指標庫!$H$4*ISNUMBER($F1204)+01_指標庫!$H$5*ISNUMBER($AA1204)+01_指標庫!$H$6*ISNUMBER($G1204)+01_指標庫!$H$7*ISNUMBER($H1204)+01_指標庫!$H$8*ISNUMBER($AF1204)+01_指標庫!$H$9*ISNUMBER($AG1204)+01_指標庫!$H$10*ISNUMBER($AB1204)+01_指標庫!$H$11*ISNUMBER($AC1204)+01_指標庫!$H$12*ISNUMBER($AD1204)+01_指標庫!$H$13*ISNUMBER($AE1204)+01_指標庫!$H$14*ISNUMBER($I1204)+01_指標庫!$H$15*ISNUMBER($AH1204)+01_指標庫!$H$16*ISNUMBER($K1204)+01_指標庫!$H$17*ISNUMBER($AI1204)+01_指標庫!$H$18*ISNUMBER($AJ1204)+01_指標庫!$H$19*ISNUMBER($AK1204)+01_指標庫!$H$20*ISNUMBER($BB1204)+01_指標庫!$H$21*ISNUMBER($BC1204)</f>
        <v>51</v>
      </c>
      <c r="AX1204" s="59" t="n">
        <f aca="false">IF(AW1204=0,50,ROUND((01_指標庫!$H$4*IF(ISNUMBER($F1204),L1204,0)+01_指標庫!$H$5*IF(ISNUMBER($AA1204),AL1204,0)+01_指標庫!$H$6*IF(ISNUMBER($G1204),M1204,0)+01_指標庫!$H$7*IF(ISNUMBER($H1204),N1204,0)+01_指標庫!$H$8*IF(ISNUMBER($AF1204),AQ1204,0)+01_指標庫!$H$9*IF(ISNUMBER($AG1204),AR1204,0)+01_指標庫!$H$10*IF(ISNUMBER($AB1204),AM1204,0)+01_指標庫!$H$11*IF(ISNUMBER($AC1204),AN1204,0)+01_指標庫!$H$12*IF(ISNUMBER($AD1204),AO1204,0)+01_指標庫!$H$13*IF(ISNUMBER($AE1204),AP1204,0)+01_指標庫!$H$14*IF(ISNUMBER($I1204),O1204,0)+01_指標庫!$H$15*IF(ISNUMBER($AH1204),AS1204,0)+01_指標庫!$H$16*IF(ISNUMBER($K1204),P1204,0)+01_指標庫!$H$17*IF(ISNUMBER($AI1204),AT1204,0)+01_指標庫!$H$18*IF(ISNUMBER($AJ1204),AU1204,0)+01_指標庫!$H$19*IF(ISNUMBER($AK1204),AV1204,0)+01_指標庫!$H$20*IF(ISNUMBER($BB1204),BB1204,0)+01_指標庫!$H$21*IF(ISNUMBER($BC1204),BC1204,0))/AW1204,1))</f>
        <v>92.2</v>
      </c>
      <c r="AY1204" s="60"/>
      <c r="AZ1204" s="60"/>
      <c r="BA1204" s="58" t="n">
        <f aca="false">AVERAGE($E1200:$E1204)/AVERAGE($E1195:$E1204)-1</f>
        <v>0.0146527535484022</v>
      </c>
      <c r="BB1204" s="59" t="n">
        <f aca="false">IF(ISNUMBER($BA1204),IF(OR($S1204&lt;=-0.03,$BA1204&lt;-0.003),0,IF(OR($S1204&lt;=-0.02,$BA1204&lt;0.01),50,100)),"")</f>
        <v>100</v>
      </c>
      <c r="BC1204" s="0" t="str">
        <f aca="false">IF(OR(COUNT($AZ1204)=0,COUNT($AZ1203)=0),"",IF(OR($AY1204/$AZ1203-1&lt;=-0.03,$AZ1204/$AZ1203-1&lt;=-0.045,IF(COUNT($AZ1195:$AZ1204)=10,AVERAGE($AZ1200:$AZ1204)/AVERAGE($AZ1195:$AZ1204)-1&lt;-0.01,FALSE())),0,IF(OR($AZ1204/$AZ1203-1&lt;=-0.02,IF(COUNT($AZ1195:$AZ1204)=10,AVERAGE($AZ1200:$AZ1204)/AVERAGE($AZ1195:$AZ1204)-1&lt;0.005,FALSE())),50,100)))</f>
        <v/>
      </c>
    </row>
    <row r="1205" customFormat="false" ht="15" hidden="false" customHeight="true" outlineLevel="0" collapsed="false">
      <c r="A1205" s="47" t="n">
        <v>1201</v>
      </c>
      <c r="B1205" s="48" t="n">
        <v>44301</v>
      </c>
      <c r="C1205" s="47" t="n">
        <v>2021</v>
      </c>
      <c r="D1205" s="49" t="s">
        <v>239</v>
      </c>
      <c r="E1205" s="50" t="n">
        <v>14026.19</v>
      </c>
      <c r="F1205" s="51" t="n">
        <v>0.15396</v>
      </c>
      <c r="G1205" s="51" t="n">
        <v>0</v>
      </c>
      <c r="H1205" s="52" t="n">
        <v>0.9592</v>
      </c>
      <c r="I1205" s="62" t="n">
        <v>412.1</v>
      </c>
      <c r="J1205" s="63" t="s">
        <v>240</v>
      </c>
      <c r="K1205" s="54" t="n">
        <v>16.57</v>
      </c>
      <c r="L1205" s="55" t="n">
        <f aca="false">IF(COUNT(F1205)=0,50,IF(F1205&gt;=0,100,IF(F1205&gt;=-0.02,50,0)))</f>
        <v>100</v>
      </c>
      <c r="M1205" s="55" t="n">
        <f aca="false">IF(COUNT(G1205)=0,50,IF(G1205&gt;-0.06,100,IF(G1205&gt;-0.15,50,0)))</f>
        <v>100</v>
      </c>
      <c r="N1205" s="55" t="n">
        <f aca="false">IF(COUNT(H1205)=0,50,IF(H1205&gt;=0.6,100,IF(H1205&gt;=0.4,50,0)))</f>
        <v>100</v>
      </c>
      <c r="O1205" s="55" t="n">
        <f aca="false">IF(COUNT(I1205)=0,50,IF(J1205="proxy_vix",50,IF(I1205&lt;350,100,IF(I1205&lt;=450,50,0))))</f>
        <v>50</v>
      </c>
      <c r="P1205" s="55" t="n">
        <f aca="false">IF(COUNT(K1205)=0,50,IF(K1205&lt;20,100,IF(K1205&lt;=25,50,0)))</f>
        <v>100</v>
      </c>
      <c r="Q1205" s="54"/>
      <c r="R1205" s="47"/>
      <c r="S1205" s="51" t="n">
        <f aca="false">$E1205/$E1204-1</f>
        <v>0.0161026839496925</v>
      </c>
      <c r="T1205" s="56" t="n">
        <f aca="false">$K1205/$K1204-1</f>
        <v>-0.0247204237786932</v>
      </c>
      <c r="V1205" s="57"/>
      <c r="W1205" s="57"/>
      <c r="Y1205" s="1" t="str">
        <f aca="false">IF(AX1205&gt;=70,"EASY",IF(AX1205&gt;40,"UNCERTAIN","HARD"))</f>
        <v>EASY</v>
      </c>
      <c r="AA1205" s="58" t="n">
        <f aca="false">IF($A1205&lt;200,"",AVERAGE($E1156:$E1205)/AVERAGE($E1006:$E1205)-1)</f>
        <v>0.0915222566271905</v>
      </c>
      <c r="AB1205" s="59" t="n">
        <f aca="false">LOOKUP($B1205,07_L1政策步階!$A$4:$A$14,07_L1政策步階!$C$4:$C$14)</f>
        <v>1</v>
      </c>
      <c r="AC1205" s="57"/>
      <c r="AD1205" s="57"/>
      <c r="AE1205" s="57"/>
      <c r="AF1205" s="57"/>
      <c r="AG1205" s="57"/>
      <c r="AH1205" s="57"/>
      <c r="AI1205" s="57"/>
      <c r="AJ1205" s="57"/>
      <c r="AK1205" s="57"/>
      <c r="AL1205" s="59" t="n">
        <f aca="false">IF(ISNUMBER($AA1205),IF($AA1205&gt;=0.005,100,IF($AA1205&gt;=-0.015,50,0)),"")</f>
        <v>100</v>
      </c>
      <c r="AM1205" s="59" t="n">
        <f aca="false">IF(ISNUMBER($AB1205),IF($AB1205=1,100,IF($AB1205=0,50,0)),"")</f>
        <v>100</v>
      </c>
      <c r="AN1205" s="0" t="str">
        <f aca="false">IF(ISNUMBER($AC1205),IF($AC1205&gt;=0.001,100,IF($AC1205&gt;=-0.003,50,0)),"")</f>
        <v/>
      </c>
      <c r="AO1205" s="0" t="str">
        <f aca="false">IF(ISNUMBER($AD1205),IF($AD1205&gt;=0.04,100,IF($AD1205&gt;=0,50,0)),"")</f>
        <v/>
      </c>
      <c r="AP1205" s="0" t="str">
        <f aca="false">IF(ISNUMBER($AE1205),IF($AE1205&gt;=25,100,IF($AE1205&gt;=-75,50,0)),"")</f>
        <v/>
      </c>
      <c r="AQ1205" s="0" t="str">
        <f aca="false">IF(ISNUMBER($AF1205),IF($AF1205&gt;0,100,IF($AF1205&gt;=-50,50,0)),"")</f>
        <v/>
      </c>
      <c r="AR1205" s="0" t="str">
        <f aca="false">IF(ISNUMBER($AG1205),IF($AG1205=1,100,IF($AG1205=0,50,0)),"")</f>
        <v/>
      </c>
      <c r="AS1205" s="0" t="str">
        <f aca="false">IF(ISNUMBER($AH1205),IF($AH1205&lt;0,100,IF($AH1205&lt;=20,50,0)),"")</f>
        <v/>
      </c>
      <c r="AT1205" s="0" t="str">
        <f aca="false">IF(ISNUMBER($AI1205),IF($AI1205&lt;0.95,100,IF($AI1205&lt;=1,50,0)),"")</f>
        <v/>
      </c>
      <c r="AU1205" s="0" t="str">
        <f aca="false">IF(ISNUMBER($AJ1205),IF($AJ1205&lt;30,0,IF($AJ1205&lt;40,50,IF($AJ1205&lt;=90,100,50))),"")</f>
        <v/>
      </c>
      <c r="AV1205" s="0" t="str">
        <f aca="false">IF(ISNUMBER($AK1205),IF($AK1205&gt;-0.2,100,IF($AK1205&gt;=-0.4,50,0)),"")</f>
        <v/>
      </c>
      <c r="AW1205" s="59" t="n">
        <f aca="false">01_指標庫!$H$4*ISNUMBER($F1205)+01_指標庫!$H$5*ISNUMBER($AA1205)+01_指標庫!$H$6*ISNUMBER($G1205)+01_指標庫!$H$7*ISNUMBER($H1205)+01_指標庫!$H$8*ISNUMBER($AF1205)+01_指標庫!$H$9*ISNUMBER($AG1205)+01_指標庫!$H$10*ISNUMBER($AB1205)+01_指標庫!$H$11*ISNUMBER($AC1205)+01_指標庫!$H$12*ISNUMBER($AD1205)+01_指標庫!$H$13*ISNUMBER($AE1205)+01_指標庫!$H$14*ISNUMBER($I1205)+01_指標庫!$H$15*ISNUMBER($AH1205)+01_指標庫!$H$16*ISNUMBER($K1205)+01_指標庫!$H$17*ISNUMBER($AI1205)+01_指標庫!$H$18*ISNUMBER($AJ1205)+01_指標庫!$H$19*ISNUMBER($AK1205)+01_指標庫!$H$20*ISNUMBER($BB1205)+01_指標庫!$H$21*ISNUMBER($BC1205)</f>
        <v>51</v>
      </c>
      <c r="AX1205" s="59" t="n">
        <f aca="false">IF(AW1205=0,50,ROUND((01_指標庫!$H$4*IF(ISNUMBER($F1205),L1205,0)+01_指標庫!$H$5*IF(ISNUMBER($AA1205),AL1205,0)+01_指標庫!$H$6*IF(ISNUMBER($G1205),M1205,0)+01_指標庫!$H$7*IF(ISNUMBER($H1205),N1205,0)+01_指標庫!$H$8*IF(ISNUMBER($AF1205),AQ1205,0)+01_指標庫!$H$9*IF(ISNUMBER($AG1205),AR1205,0)+01_指標庫!$H$10*IF(ISNUMBER($AB1205),AM1205,0)+01_指標庫!$H$11*IF(ISNUMBER($AC1205),AN1205,0)+01_指標庫!$H$12*IF(ISNUMBER($AD1205),AO1205,0)+01_指標庫!$H$13*IF(ISNUMBER($AE1205),AP1205,0)+01_指標庫!$H$14*IF(ISNUMBER($I1205),O1205,0)+01_指標庫!$H$15*IF(ISNUMBER($AH1205),AS1205,0)+01_指標庫!$H$16*IF(ISNUMBER($K1205),P1205,0)+01_指標庫!$H$17*IF(ISNUMBER($AI1205),AT1205,0)+01_指標庫!$H$18*IF(ISNUMBER($AJ1205),AU1205,0)+01_指標庫!$H$19*IF(ISNUMBER($AK1205),AV1205,0)+01_指標庫!$H$20*IF(ISNUMBER($BB1205),BB1205,0)+01_指標庫!$H$21*IF(ISNUMBER($BC1205),BC1205,0))/AW1205,1))</f>
        <v>92.2</v>
      </c>
      <c r="AY1205" s="60"/>
      <c r="AZ1205" s="60"/>
      <c r="BA1205" s="58" t="n">
        <f aca="false">AVERAGE($E1201:$E1205)/AVERAGE($E1196:$E1205)-1</f>
        <v>0.0116454763623366</v>
      </c>
      <c r="BB1205" s="59" t="n">
        <f aca="false">IF(ISNUMBER($BA1205),IF(OR($S1205&lt;=-0.03,$BA1205&lt;-0.003),0,IF(OR($S1205&lt;=-0.02,$BA1205&lt;0.01),50,100)),"")</f>
        <v>100</v>
      </c>
      <c r="BC1205" s="0" t="str">
        <f aca="false">IF(OR(COUNT($AZ1205)=0,COUNT($AZ1204)=0),"",IF(OR($AY1205/$AZ1204-1&lt;=-0.03,$AZ1205/$AZ1204-1&lt;=-0.045,IF(COUNT($AZ1196:$AZ1205)=10,AVERAGE($AZ1201:$AZ1205)/AVERAGE($AZ1196:$AZ1205)-1&lt;-0.01,FALSE())),0,IF(OR($AZ1205/$AZ1204-1&lt;=-0.02,IF(COUNT($AZ1196:$AZ1205)=10,AVERAGE($AZ1201:$AZ1205)/AVERAGE($AZ1196:$AZ1205)-1&lt;0.005,FALSE())),50,100)))</f>
        <v/>
      </c>
    </row>
    <row r="1206" customFormat="false" ht="15" hidden="false" customHeight="true" outlineLevel="0" collapsed="false">
      <c r="A1206" s="47" t="n">
        <v>1202</v>
      </c>
      <c r="B1206" s="48" t="n">
        <v>44302</v>
      </c>
      <c r="C1206" s="47" t="n">
        <v>2021</v>
      </c>
      <c r="D1206" s="49" t="s">
        <v>234</v>
      </c>
      <c r="E1206" s="50" t="n">
        <v>14041.91</v>
      </c>
      <c r="F1206" s="51" t="n">
        <v>0.15341</v>
      </c>
      <c r="G1206" s="51" t="n">
        <v>0</v>
      </c>
      <c r="H1206" s="52" t="n">
        <v>0.9592</v>
      </c>
      <c r="I1206" s="62" t="n">
        <v>409.5</v>
      </c>
      <c r="J1206" s="63" t="s">
        <v>240</v>
      </c>
      <c r="K1206" s="54" t="n">
        <v>16.25</v>
      </c>
      <c r="L1206" s="55" t="n">
        <f aca="false">IF(COUNT(F1206)=0,50,IF(F1206&gt;=0,100,IF(F1206&gt;=-0.02,50,0)))</f>
        <v>100</v>
      </c>
      <c r="M1206" s="55" t="n">
        <f aca="false">IF(COUNT(G1206)=0,50,IF(G1206&gt;-0.06,100,IF(G1206&gt;-0.15,50,0)))</f>
        <v>100</v>
      </c>
      <c r="N1206" s="55" t="n">
        <f aca="false">IF(COUNT(H1206)=0,50,IF(H1206&gt;=0.6,100,IF(H1206&gt;=0.4,50,0)))</f>
        <v>100</v>
      </c>
      <c r="O1206" s="55" t="n">
        <f aca="false">IF(COUNT(I1206)=0,50,IF(J1206="proxy_vix",50,IF(I1206&lt;350,100,IF(I1206&lt;=450,50,0))))</f>
        <v>50</v>
      </c>
      <c r="P1206" s="55" t="n">
        <f aca="false">IF(COUNT(K1206)=0,50,IF(K1206&lt;20,100,IF(K1206&lt;=25,50,0)))</f>
        <v>100</v>
      </c>
      <c r="Q1206" s="54"/>
      <c r="R1206" s="47"/>
      <c r="S1206" s="51" t="n">
        <f aca="false">$E1206/$E1205-1</f>
        <v>0.0011207605201411</v>
      </c>
      <c r="T1206" s="56" t="n">
        <f aca="false">$K1206/$K1205-1</f>
        <v>-0.0193120096560049</v>
      </c>
      <c r="V1206" s="57"/>
      <c r="W1206" s="57"/>
      <c r="Y1206" s="1" t="str">
        <f aca="false">IF(AX1206&gt;=70,"EASY",IF(AX1206&gt;40,"UNCERTAIN","HARD"))</f>
        <v>EASY</v>
      </c>
      <c r="AA1206" s="58" t="n">
        <f aca="false">IF($A1206&lt;200,"",AVERAGE($E1157:$E1206)/AVERAGE($E1007:$E1206)-1)</f>
        <v>0.0908312620162859</v>
      </c>
      <c r="AB1206" s="59" t="n">
        <f aca="false">LOOKUP($B1206,07_L1政策步階!$A$4:$A$14,07_L1政策步階!$C$4:$C$14)</f>
        <v>1</v>
      </c>
      <c r="AC1206" s="57"/>
      <c r="AD1206" s="57"/>
      <c r="AE1206" s="57"/>
      <c r="AF1206" s="57"/>
      <c r="AG1206" s="57"/>
      <c r="AH1206" s="57"/>
      <c r="AI1206" s="57"/>
      <c r="AJ1206" s="57"/>
      <c r="AK1206" s="57"/>
      <c r="AL1206" s="59" t="n">
        <f aca="false">IF(ISNUMBER($AA1206),IF($AA1206&gt;=0.005,100,IF($AA1206&gt;=-0.015,50,0)),"")</f>
        <v>100</v>
      </c>
      <c r="AM1206" s="59" t="n">
        <f aca="false">IF(ISNUMBER($AB1206),IF($AB1206=1,100,IF($AB1206=0,50,0)),"")</f>
        <v>100</v>
      </c>
      <c r="AN1206" s="0" t="str">
        <f aca="false">IF(ISNUMBER($AC1206),IF($AC1206&gt;=0.001,100,IF($AC1206&gt;=-0.003,50,0)),"")</f>
        <v/>
      </c>
      <c r="AO1206" s="0" t="str">
        <f aca="false">IF(ISNUMBER($AD1206),IF($AD1206&gt;=0.04,100,IF($AD1206&gt;=0,50,0)),"")</f>
        <v/>
      </c>
      <c r="AP1206" s="0" t="str">
        <f aca="false">IF(ISNUMBER($AE1206),IF($AE1206&gt;=25,100,IF($AE1206&gt;=-75,50,0)),"")</f>
        <v/>
      </c>
      <c r="AQ1206" s="0" t="str">
        <f aca="false">IF(ISNUMBER($AF1206),IF($AF1206&gt;0,100,IF($AF1206&gt;=-50,50,0)),"")</f>
        <v/>
      </c>
      <c r="AR1206" s="0" t="str">
        <f aca="false">IF(ISNUMBER($AG1206),IF($AG1206=1,100,IF($AG1206=0,50,0)),"")</f>
        <v/>
      </c>
      <c r="AS1206" s="0" t="str">
        <f aca="false">IF(ISNUMBER($AH1206),IF($AH1206&lt;0,100,IF($AH1206&lt;=20,50,0)),"")</f>
        <v/>
      </c>
      <c r="AT1206" s="0" t="str">
        <f aca="false">IF(ISNUMBER($AI1206),IF($AI1206&lt;0.95,100,IF($AI1206&lt;=1,50,0)),"")</f>
        <v/>
      </c>
      <c r="AU1206" s="0" t="str">
        <f aca="false">IF(ISNUMBER($AJ1206),IF($AJ1206&lt;30,0,IF($AJ1206&lt;40,50,IF($AJ1206&lt;=90,100,50))),"")</f>
        <v/>
      </c>
      <c r="AV1206" s="0" t="str">
        <f aca="false">IF(ISNUMBER($AK1206),IF($AK1206&gt;-0.2,100,IF($AK1206&gt;=-0.4,50,0)),"")</f>
        <v/>
      </c>
      <c r="AW1206" s="59" t="n">
        <f aca="false">01_指標庫!$H$4*ISNUMBER($F1206)+01_指標庫!$H$5*ISNUMBER($AA1206)+01_指標庫!$H$6*ISNUMBER($G1206)+01_指標庫!$H$7*ISNUMBER($H1206)+01_指標庫!$H$8*ISNUMBER($AF1206)+01_指標庫!$H$9*ISNUMBER($AG1206)+01_指標庫!$H$10*ISNUMBER($AB1206)+01_指標庫!$H$11*ISNUMBER($AC1206)+01_指標庫!$H$12*ISNUMBER($AD1206)+01_指標庫!$H$13*ISNUMBER($AE1206)+01_指標庫!$H$14*ISNUMBER($I1206)+01_指標庫!$H$15*ISNUMBER($AH1206)+01_指標庫!$H$16*ISNUMBER($K1206)+01_指標庫!$H$17*ISNUMBER($AI1206)+01_指標庫!$H$18*ISNUMBER($AJ1206)+01_指標庫!$H$19*ISNUMBER($AK1206)+01_指標庫!$H$20*ISNUMBER($BB1206)+01_指標庫!$H$21*ISNUMBER($BC1206)</f>
        <v>51</v>
      </c>
      <c r="AX1206" s="59" t="n">
        <f aca="false">IF(AW1206=0,50,ROUND((01_指標庫!$H$4*IF(ISNUMBER($F1206),L1206,0)+01_指標庫!$H$5*IF(ISNUMBER($AA1206),AL1206,0)+01_指標庫!$H$6*IF(ISNUMBER($G1206),M1206,0)+01_指標庫!$H$7*IF(ISNUMBER($H1206),N1206,0)+01_指標庫!$H$8*IF(ISNUMBER($AF1206),AQ1206,0)+01_指標庫!$H$9*IF(ISNUMBER($AG1206),AR1206,0)+01_指標庫!$H$10*IF(ISNUMBER($AB1206),AM1206,0)+01_指標庫!$H$11*IF(ISNUMBER($AC1206),AN1206,0)+01_指標庫!$H$12*IF(ISNUMBER($AD1206),AO1206,0)+01_指標庫!$H$13*IF(ISNUMBER($AE1206),AP1206,0)+01_指標庫!$H$14*IF(ISNUMBER($I1206),O1206,0)+01_指標庫!$H$15*IF(ISNUMBER($AH1206),AS1206,0)+01_指標庫!$H$16*IF(ISNUMBER($K1206),P1206,0)+01_指標庫!$H$17*IF(ISNUMBER($AI1206),AT1206,0)+01_指標庫!$H$18*IF(ISNUMBER($AJ1206),AU1206,0)+01_指標庫!$H$19*IF(ISNUMBER($AK1206),AV1206,0)+01_指標庫!$H$20*IF(ISNUMBER($BB1206),BB1206,0)+01_指標庫!$H$21*IF(ISNUMBER($BC1206),BC1206,0))/AW1206,1))</f>
        <v>86.3</v>
      </c>
      <c r="AY1206" s="60"/>
      <c r="AZ1206" s="60"/>
      <c r="BA1206" s="58" t="n">
        <f aca="false">AVERAGE($E1202:$E1206)/AVERAGE($E1197:$E1206)-1</f>
        <v>0.00927729431176205</v>
      </c>
      <c r="BB1206" s="59" t="n">
        <f aca="false">IF(ISNUMBER($BA1206),IF(OR($S1206&lt;=-0.03,$BA1206&lt;-0.003),0,IF(OR($S1206&lt;=-0.02,$BA1206&lt;0.01),50,100)),"")</f>
        <v>50</v>
      </c>
      <c r="BC1206" s="0" t="str">
        <f aca="false">IF(OR(COUNT($AZ1206)=0,COUNT($AZ1205)=0),"",IF(OR($AY1206/$AZ1205-1&lt;=-0.03,$AZ1206/$AZ1205-1&lt;=-0.045,IF(COUNT($AZ1197:$AZ1206)=10,AVERAGE($AZ1202:$AZ1206)/AVERAGE($AZ1197:$AZ1206)-1&lt;-0.01,FALSE())),0,IF(OR($AZ1206/$AZ1205-1&lt;=-0.02,IF(COUNT($AZ1197:$AZ1206)=10,AVERAGE($AZ1202:$AZ1206)/AVERAGE($AZ1197:$AZ1206)-1&lt;0.005,FALSE())),50,100)))</f>
        <v/>
      </c>
    </row>
    <row r="1207" customFormat="false" ht="15" hidden="false" customHeight="true" outlineLevel="0" collapsed="false">
      <c r="A1207" s="47" t="n">
        <v>1203</v>
      </c>
      <c r="B1207" s="48" t="n">
        <v>44305</v>
      </c>
      <c r="C1207" s="47" t="n">
        <v>2021</v>
      </c>
      <c r="D1207" s="49" t="s">
        <v>236</v>
      </c>
      <c r="E1207" s="50" t="n">
        <v>13907.67</v>
      </c>
      <c r="F1207" s="51" t="n">
        <v>0.140683</v>
      </c>
      <c r="G1207" s="51" t="n">
        <v>-0.00956</v>
      </c>
      <c r="H1207" s="52" t="n">
        <v>0.9388</v>
      </c>
      <c r="I1207" s="62" t="n">
        <v>418.2</v>
      </c>
      <c r="J1207" s="63" t="s">
        <v>240</v>
      </c>
      <c r="K1207" s="54" t="n">
        <v>17.29</v>
      </c>
      <c r="L1207" s="55" t="n">
        <f aca="false">IF(COUNT(F1207)=0,50,IF(F1207&gt;=0,100,IF(F1207&gt;=-0.02,50,0)))</f>
        <v>100</v>
      </c>
      <c r="M1207" s="55" t="n">
        <f aca="false">IF(COUNT(G1207)=0,50,IF(G1207&gt;-0.06,100,IF(G1207&gt;-0.15,50,0)))</f>
        <v>100</v>
      </c>
      <c r="N1207" s="55" t="n">
        <f aca="false">IF(COUNT(H1207)=0,50,IF(H1207&gt;=0.6,100,IF(H1207&gt;=0.4,50,0)))</f>
        <v>100</v>
      </c>
      <c r="O1207" s="55" t="n">
        <f aca="false">IF(COUNT(I1207)=0,50,IF(J1207="proxy_vix",50,IF(I1207&lt;350,100,IF(I1207&lt;=450,50,0))))</f>
        <v>50</v>
      </c>
      <c r="P1207" s="55" t="n">
        <f aca="false">IF(COUNT(K1207)=0,50,IF(K1207&lt;20,100,IF(K1207&lt;=25,50,0)))</f>
        <v>100</v>
      </c>
      <c r="Q1207" s="54"/>
      <c r="R1207" s="47"/>
      <c r="S1207" s="51" t="n">
        <f aca="false">$E1207/$E1206-1</f>
        <v>-0.00955995302633328</v>
      </c>
      <c r="T1207" s="56" t="n">
        <f aca="false">$K1207/$K1206-1</f>
        <v>0.0640000000000001</v>
      </c>
      <c r="V1207" s="57"/>
      <c r="W1207" s="57"/>
      <c r="Y1207" s="1" t="str">
        <f aca="false">IF(AX1207&gt;=70,"EASY",IF(AX1207&gt;40,"UNCERTAIN","HARD"))</f>
        <v>EASY</v>
      </c>
      <c r="AA1207" s="58" t="n">
        <f aca="false">IF($A1207&lt;200,"",AVERAGE($E1158:$E1207)/AVERAGE($E1008:$E1207)-1)</f>
        <v>0.0897769684576484</v>
      </c>
      <c r="AB1207" s="59" t="n">
        <f aca="false">LOOKUP($B1207,07_L1政策步階!$A$4:$A$14,07_L1政策步階!$C$4:$C$14)</f>
        <v>1</v>
      </c>
      <c r="AC1207" s="57"/>
      <c r="AD1207" s="57"/>
      <c r="AE1207" s="57"/>
      <c r="AF1207" s="57"/>
      <c r="AG1207" s="57"/>
      <c r="AH1207" s="57"/>
      <c r="AI1207" s="57"/>
      <c r="AJ1207" s="57"/>
      <c r="AK1207" s="57"/>
      <c r="AL1207" s="59" t="n">
        <f aca="false">IF(ISNUMBER($AA1207),IF($AA1207&gt;=0.005,100,IF($AA1207&gt;=-0.015,50,0)),"")</f>
        <v>100</v>
      </c>
      <c r="AM1207" s="59" t="n">
        <f aca="false">IF(ISNUMBER($AB1207),IF($AB1207=1,100,IF($AB1207=0,50,0)),"")</f>
        <v>100</v>
      </c>
      <c r="AN1207" s="0" t="str">
        <f aca="false">IF(ISNUMBER($AC1207),IF($AC1207&gt;=0.001,100,IF($AC1207&gt;=-0.003,50,0)),"")</f>
        <v/>
      </c>
      <c r="AO1207" s="0" t="str">
        <f aca="false">IF(ISNUMBER($AD1207),IF($AD1207&gt;=0.04,100,IF($AD1207&gt;=0,50,0)),"")</f>
        <v/>
      </c>
      <c r="AP1207" s="0" t="str">
        <f aca="false">IF(ISNUMBER($AE1207),IF($AE1207&gt;=25,100,IF($AE1207&gt;=-75,50,0)),"")</f>
        <v/>
      </c>
      <c r="AQ1207" s="0" t="str">
        <f aca="false">IF(ISNUMBER($AF1207),IF($AF1207&gt;0,100,IF($AF1207&gt;=-50,50,0)),"")</f>
        <v/>
      </c>
      <c r="AR1207" s="0" t="str">
        <f aca="false">IF(ISNUMBER($AG1207),IF($AG1207=1,100,IF($AG1207=0,50,0)),"")</f>
        <v/>
      </c>
      <c r="AS1207" s="0" t="str">
        <f aca="false">IF(ISNUMBER($AH1207),IF($AH1207&lt;0,100,IF($AH1207&lt;=20,50,0)),"")</f>
        <v/>
      </c>
      <c r="AT1207" s="0" t="str">
        <f aca="false">IF(ISNUMBER($AI1207),IF($AI1207&lt;0.95,100,IF($AI1207&lt;=1,50,0)),"")</f>
        <v/>
      </c>
      <c r="AU1207" s="0" t="str">
        <f aca="false">IF(ISNUMBER($AJ1207),IF($AJ1207&lt;30,0,IF($AJ1207&lt;40,50,IF($AJ1207&lt;=90,100,50))),"")</f>
        <v/>
      </c>
      <c r="AV1207" s="0" t="str">
        <f aca="false">IF(ISNUMBER($AK1207),IF($AK1207&gt;-0.2,100,IF($AK1207&gt;=-0.4,50,0)),"")</f>
        <v/>
      </c>
      <c r="AW1207" s="59" t="n">
        <f aca="false">01_指標庫!$H$4*ISNUMBER($F1207)+01_指標庫!$H$5*ISNUMBER($AA1207)+01_指標庫!$H$6*ISNUMBER($G1207)+01_指標庫!$H$7*ISNUMBER($H1207)+01_指標庫!$H$8*ISNUMBER($AF1207)+01_指標庫!$H$9*ISNUMBER($AG1207)+01_指標庫!$H$10*ISNUMBER($AB1207)+01_指標庫!$H$11*ISNUMBER($AC1207)+01_指標庫!$H$12*ISNUMBER($AD1207)+01_指標庫!$H$13*ISNUMBER($AE1207)+01_指標庫!$H$14*ISNUMBER($I1207)+01_指標庫!$H$15*ISNUMBER($AH1207)+01_指標庫!$H$16*ISNUMBER($K1207)+01_指標庫!$H$17*ISNUMBER($AI1207)+01_指標庫!$H$18*ISNUMBER($AJ1207)+01_指標庫!$H$19*ISNUMBER($AK1207)+01_指標庫!$H$20*ISNUMBER($BB1207)+01_指標庫!$H$21*ISNUMBER($BC1207)</f>
        <v>51</v>
      </c>
      <c r="AX1207" s="59" t="n">
        <f aca="false">IF(AW1207=0,50,ROUND((01_指標庫!$H$4*IF(ISNUMBER($F1207),L1207,0)+01_指標庫!$H$5*IF(ISNUMBER($AA1207),AL1207,0)+01_指標庫!$H$6*IF(ISNUMBER($G1207),M1207,0)+01_指標庫!$H$7*IF(ISNUMBER($H1207),N1207,0)+01_指標庫!$H$8*IF(ISNUMBER($AF1207),AQ1207,0)+01_指標庫!$H$9*IF(ISNUMBER($AG1207),AR1207,0)+01_指標庫!$H$10*IF(ISNUMBER($AB1207),AM1207,0)+01_指標庫!$H$11*IF(ISNUMBER($AC1207),AN1207,0)+01_指標庫!$H$12*IF(ISNUMBER($AD1207),AO1207,0)+01_指標庫!$H$13*IF(ISNUMBER($AE1207),AP1207,0)+01_指標庫!$H$14*IF(ISNUMBER($I1207),O1207,0)+01_指標庫!$H$15*IF(ISNUMBER($AH1207),AS1207,0)+01_指標庫!$H$16*IF(ISNUMBER($K1207),P1207,0)+01_指標庫!$H$17*IF(ISNUMBER($AI1207),AT1207,0)+01_指標庫!$H$18*IF(ISNUMBER($AJ1207),AU1207,0)+01_指標庫!$H$19*IF(ISNUMBER($AK1207),AV1207,0)+01_指標庫!$H$20*IF(ISNUMBER($BB1207),BB1207,0)+01_指標庫!$H$21*IF(ISNUMBER($BC1207),BC1207,0))/AW1207,1))</f>
        <v>86.3</v>
      </c>
      <c r="AY1207" s="60"/>
      <c r="AZ1207" s="60"/>
      <c r="BA1207" s="58" t="n">
        <f aca="false">AVERAGE($E1203:$E1207)/AVERAGE($E1198:$E1207)-1</f>
        <v>0.00829639211109656</v>
      </c>
      <c r="BB1207" s="59" t="n">
        <f aca="false">IF(ISNUMBER($BA1207),IF(OR($S1207&lt;=-0.03,$BA1207&lt;-0.003),0,IF(OR($S1207&lt;=-0.02,$BA1207&lt;0.01),50,100)),"")</f>
        <v>50</v>
      </c>
      <c r="BC1207" s="0" t="str">
        <f aca="false">IF(OR(COUNT($AZ1207)=0,COUNT($AZ1206)=0),"",IF(OR($AY1207/$AZ1206-1&lt;=-0.03,$AZ1207/$AZ1206-1&lt;=-0.045,IF(COUNT($AZ1198:$AZ1207)=10,AVERAGE($AZ1203:$AZ1207)/AVERAGE($AZ1198:$AZ1207)-1&lt;-0.01,FALSE())),0,IF(OR($AZ1207/$AZ1206-1&lt;=-0.02,IF(COUNT($AZ1198:$AZ1207)=10,AVERAGE($AZ1203:$AZ1207)/AVERAGE($AZ1198:$AZ1207)-1&lt;0.005,FALSE())),50,100)))</f>
        <v/>
      </c>
    </row>
    <row r="1208" customFormat="false" ht="15" hidden="false" customHeight="true" outlineLevel="0" collapsed="false">
      <c r="A1208" s="47" t="n">
        <v>1204</v>
      </c>
      <c r="B1208" s="48" t="n">
        <v>44306</v>
      </c>
      <c r="C1208" s="47" t="n">
        <v>2021</v>
      </c>
      <c r="D1208" s="49" t="s">
        <v>237</v>
      </c>
      <c r="E1208" s="50" t="n">
        <v>13809.3</v>
      </c>
      <c r="F1208" s="51" t="n">
        <v>0.131007</v>
      </c>
      <c r="G1208" s="51" t="n">
        <v>-0.016565</v>
      </c>
      <c r="H1208" s="52" t="n">
        <v>0.9388</v>
      </c>
      <c r="I1208" s="62" t="n">
        <v>429.8</v>
      </c>
      <c r="J1208" s="63" t="s">
        <v>240</v>
      </c>
      <c r="K1208" s="54" t="n">
        <v>18.68</v>
      </c>
      <c r="L1208" s="55" t="n">
        <f aca="false">IF(COUNT(F1208)=0,50,IF(F1208&gt;=0,100,IF(F1208&gt;=-0.02,50,0)))</f>
        <v>100</v>
      </c>
      <c r="M1208" s="55" t="n">
        <f aca="false">IF(COUNT(G1208)=0,50,IF(G1208&gt;-0.06,100,IF(G1208&gt;-0.15,50,0)))</f>
        <v>100</v>
      </c>
      <c r="N1208" s="55" t="n">
        <f aca="false">IF(COUNT(H1208)=0,50,IF(H1208&gt;=0.6,100,IF(H1208&gt;=0.4,50,0)))</f>
        <v>100</v>
      </c>
      <c r="O1208" s="55" t="n">
        <f aca="false">IF(COUNT(I1208)=0,50,IF(J1208="proxy_vix",50,IF(I1208&lt;350,100,IF(I1208&lt;=450,50,0))))</f>
        <v>50</v>
      </c>
      <c r="P1208" s="55" t="n">
        <f aca="false">IF(COUNT(K1208)=0,50,IF(K1208&lt;20,100,IF(K1208&lt;=25,50,0)))</f>
        <v>100</v>
      </c>
      <c r="Q1208" s="54"/>
      <c r="R1208" s="47"/>
      <c r="S1208" s="51" t="n">
        <f aca="false">$E1208/$E1207-1</f>
        <v>-0.00707307550437997</v>
      </c>
      <c r="T1208" s="56" t="n">
        <f aca="false">$K1208/$K1207-1</f>
        <v>0.0803932909196068</v>
      </c>
      <c r="V1208" s="57"/>
      <c r="W1208" s="57"/>
      <c r="Y1208" s="1" t="str">
        <f aca="false">IF(AX1208&gt;=70,"EASY",IF(AX1208&gt;40,"UNCERTAIN","HARD"))</f>
        <v>EASY</v>
      </c>
      <c r="AA1208" s="58" t="n">
        <f aca="false">IF($A1208&lt;200,"",AVERAGE($E1159:$E1208)/AVERAGE($E1009:$E1208)-1)</f>
        <v>0.0885659090777955</v>
      </c>
      <c r="AB1208" s="59" t="n">
        <f aca="false">LOOKUP($B1208,07_L1政策步階!$A$4:$A$14,07_L1政策步階!$C$4:$C$14)</f>
        <v>1</v>
      </c>
      <c r="AC1208" s="57"/>
      <c r="AD1208" s="57"/>
      <c r="AE1208" s="57"/>
      <c r="AF1208" s="57"/>
      <c r="AG1208" s="57"/>
      <c r="AH1208" s="57"/>
      <c r="AI1208" s="57"/>
      <c r="AJ1208" s="57"/>
      <c r="AK1208" s="57"/>
      <c r="AL1208" s="59" t="n">
        <f aca="false">IF(ISNUMBER($AA1208),IF($AA1208&gt;=0.005,100,IF($AA1208&gt;=-0.015,50,0)),"")</f>
        <v>100</v>
      </c>
      <c r="AM1208" s="59" t="n">
        <f aca="false">IF(ISNUMBER($AB1208),IF($AB1208=1,100,IF($AB1208=0,50,0)),"")</f>
        <v>100</v>
      </c>
      <c r="AN1208" s="0" t="str">
        <f aca="false">IF(ISNUMBER($AC1208),IF($AC1208&gt;=0.001,100,IF($AC1208&gt;=-0.003,50,0)),"")</f>
        <v/>
      </c>
      <c r="AO1208" s="0" t="str">
        <f aca="false">IF(ISNUMBER($AD1208),IF($AD1208&gt;=0.04,100,IF($AD1208&gt;=0,50,0)),"")</f>
        <v/>
      </c>
      <c r="AP1208" s="0" t="str">
        <f aca="false">IF(ISNUMBER($AE1208),IF($AE1208&gt;=25,100,IF($AE1208&gt;=-75,50,0)),"")</f>
        <v/>
      </c>
      <c r="AQ1208" s="0" t="str">
        <f aca="false">IF(ISNUMBER($AF1208),IF($AF1208&gt;0,100,IF($AF1208&gt;=-50,50,0)),"")</f>
        <v/>
      </c>
      <c r="AR1208" s="0" t="str">
        <f aca="false">IF(ISNUMBER($AG1208),IF($AG1208=1,100,IF($AG1208=0,50,0)),"")</f>
        <v/>
      </c>
      <c r="AS1208" s="0" t="str">
        <f aca="false">IF(ISNUMBER($AH1208),IF($AH1208&lt;0,100,IF($AH1208&lt;=20,50,0)),"")</f>
        <v/>
      </c>
      <c r="AT1208" s="0" t="str">
        <f aca="false">IF(ISNUMBER($AI1208),IF($AI1208&lt;0.95,100,IF($AI1208&lt;=1,50,0)),"")</f>
        <v/>
      </c>
      <c r="AU1208" s="0" t="str">
        <f aca="false">IF(ISNUMBER($AJ1208),IF($AJ1208&lt;30,0,IF($AJ1208&lt;40,50,IF($AJ1208&lt;=90,100,50))),"")</f>
        <v/>
      </c>
      <c r="AV1208" s="0" t="str">
        <f aca="false">IF(ISNUMBER($AK1208),IF($AK1208&gt;-0.2,100,IF($AK1208&gt;=-0.4,50,0)),"")</f>
        <v/>
      </c>
      <c r="AW1208" s="59" t="n">
        <f aca="false">01_指標庫!$H$4*ISNUMBER($F1208)+01_指標庫!$H$5*ISNUMBER($AA1208)+01_指標庫!$H$6*ISNUMBER($G1208)+01_指標庫!$H$7*ISNUMBER($H1208)+01_指標庫!$H$8*ISNUMBER($AF1208)+01_指標庫!$H$9*ISNUMBER($AG1208)+01_指標庫!$H$10*ISNUMBER($AB1208)+01_指標庫!$H$11*ISNUMBER($AC1208)+01_指標庫!$H$12*ISNUMBER($AD1208)+01_指標庫!$H$13*ISNUMBER($AE1208)+01_指標庫!$H$14*ISNUMBER($I1208)+01_指標庫!$H$15*ISNUMBER($AH1208)+01_指標庫!$H$16*ISNUMBER($K1208)+01_指標庫!$H$17*ISNUMBER($AI1208)+01_指標庫!$H$18*ISNUMBER($AJ1208)+01_指標庫!$H$19*ISNUMBER($AK1208)+01_指標庫!$H$20*ISNUMBER($BB1208)+01_指標庫!$H$21*ISNUMBER($BC1208)</f>
        <v>51</v>
      </c>
      <c r="AX1208" s="59" t="n">
        <f aca="false">IF(AW1208=0,50,ROUND((01_指標庫!$H$4*IF(ISNUMBER($F1208),L1208,0)+01_指標庫!$H$5*IF(ISNUMBER($AA1208),AL1208,0)+01_指標庫!$H$6*IF(ISNUMBER($G1208),M1208,0)+01_指標庫!$H$7*IF(ISNUMBER($H1208),N1208,0)+01_指標庫!$H$8*IF(ISNUMBER($AF1208),AQ1208,0)+01_指標庫!$H$9*IF(ISNUMBER($AG1208),AR1208,0)+01_指標庫!$H$10*IF(ISNUMBER($AB1208),AM1208,0)+01_指標庫!$H$11*IF(ISNUMBER($AC1208),AN1208,0)+01_指標庫!$H$12*IF(ISNUMBER($AD1208),AO1208,0)+01_指標庫!$H$13*IF(ISNUMBER($AE1208),AP1208,0)+01_指標庫!$H$14*IF(ISNUMBER($I1208),O1208,0)+01_指標庫!$H$15*IF(ISNUMBER($AH1208),AS1208,0)+01_指標庫!$H$16*IF(ISNUMBER($K1208),P1208,0)+01_指標庫!$H$17*IF(ISNUMBER($AI1208),AT1208,0)+01_指標庫!$H$18*IF(ISNUMBER($AJ1208),AU1208,0)+01_指標庫!$H$19*IF(ISNUMBER($AK1208),AV1208,0)+01_指標庫!$H$20*IF(ISNUMBER($BB1208),BB1208,0)+01_指標庫!$H$21*IF(ISNUMBER($BC1208),BC1208,0))/AW1208,1))</f>
        <v>86.3</v>
      </c>
      <c r="AY1208" s="60"/>
      <c r="AZ1208" s="60"/>
      <c r="BA1208" s="58" t="n">
        <f aca="false">AVERAGE($E1204:$E1208)/AVERAGE($E1199:$E1208)-1</f>
        <v>0.00406066900797009</v>
      </c>
      <c r="BB1208" s="59" t="n">
        <f aca="false">IF(ISNUMBER($BA1208),IF(OR($S1208&lt;=-0.03,$BA1208&lt;-0.003),0,IF(OR($S1208&lt;=-0.02,$BA1208&lt;0.01),50,100)),"")</f>
        <v>50</v>
      </c>
      <c r="BC1208" s="0" t="str">
        <f aca="false">IF(OR(COUNT($AZ1208)=0,COUNT($AZ1207)=0),"",IF(OR($AY1208/$AZ1207-1&lt;=-0.03,$AZ1208/$AZ1207-1&lt;=-0.045,IF(COUNT($AZ1199:$AZ1208)=10,AVERAGE($AZ1204:$AZ1208)/AVERAGE($AZ1199:$AZ1208)-1&lt;-0.01,FALSE())),0,IF(OR($AZ1208/$AZ1207-1&lt;=-0.02,IF(COUNT($AZ1199:$AZ1208)=10,AVERAGE($AZ1204:$AZ1208)/AVERAGE($AZ1199:$AZ1208)-1&lt;0.005,FALSE())),50,100)))</f>
        <v/>
      </c>
    </row>
    <row r="1209" customFormat="false" ht="15" hidden="false" customHeight="true" outlineLevel="0" collapsed="false">
      <c r="A1209" s="47" t="n">
        <v>1205</v>
      </c>
      <c r="B1209" s="48" t="n">
        <v>44307</v>
      </c>
      <c r="C1209" s="47" t="n">
        <v>2021</v>
      </c>
      <c r="D1209" s="49" t="s">
        <v>238</v>
      </c>
      <c r="E1209" s="50" t="n">
        <v>13935.15</v>
      </c>
      <c r="F1209" s="51" t="n">
        <v>0.13976</v>
      </c>
      <c r="G1209" s="51" t="n">
        <v>-0.007603</v>
      </c>
      <c r="H1209" s="52" t="n">
        <v>0.9184</v>
      </c>
      <c r="I1209" s="62" t="n">
        <v>419.9</v>
      </c>
      <c r="J1209" s="63" t="s">
        <v>240</v>
      </c>
      <c r="K1209" s="54" t="n">
        <v>17.5</v>
      </c>
      <c r="L1209" s="55" t="n">
        <f aca="false">IF(COUNT(F1209)=0,50,IF(F1209&gt;=0,100,IF(F1209&gt;=-0.02,50,0)))</f>
        <v>100</v>
      </c>
      <c r="M1209" s="55" t="n">
        <f aca="false">IF(COUNT(G1209)=0,50,IF(G1209&gt;-0.06,100,IF(G1209&gt;-0.15,50,0)))</f>
        <v>100</v>
      </c>
      <c r="N1209" s="55" t="n">
        <f aca="false">IF(COUNT(H1209)=0,50,IF(H1209&gt;=0.6,100,IF(H1209&gt;=0.4,50,0)))</f>
        <v>100</v>
      </c>
      <c r="O1209" s="55" t="n">
        <f aca="false">IF(COUNT(I1209)=0,50,IF(J1209="proxy_vix",50,IF(I1209&lt;350,100,IF(I1209&lt;=450,50,0))))</f>
        <v>50</v>
      </c>
      <c r="P1209" s="55" t="n">
        <f aca="false">IF(COUNT(K1209)=0,50,IF(K1209&lt;20,100,IF(K1209&lt;=25,50,0)))</f>
        <v>100</v>
      </c>
      <c r="Q1209" s="54"/>
      <c r="R1209" s="47"/>
      <c r="S1209" s="51" t="n">
        <f aca="false">$E1209/$E1208-1</f>
        <v>0.00911342356238198</v>
      </c>
      <c r="T1209" s="56" t="n">
        <f aca="false">$K1209/$K1208-1</f>
        <v>-0.063169164882227</v>
      </c>
      <c r="V1209" s="57"/>
      <c r="W1209" s="57"/>
      <c r="Y1209" s="1" t="str">
        <f aca="false">IF(AX1209&gt;=70,"EASY",IF(AX1209&gt;40,"UNCERTAIN","HARD"))</f>
        <v>EASY</v>
      </c>
      <c r="AA1209" s="58" t="n">
        <f aca="false">IF($A1209&lt;200,"",AVERAGE($E1160:$E1209)/AVERAGE($E1010:$E1209)-1)</f>
        <v>0.0874758120618315</v>
      </c>
      <c r="AB1209" s="59" t="n">
        <f aca="false">LOOKUP($B1209,07_L1政策步階!$A$4:$A$14,07_L1政策步階!$C$4:$C$14)</f>
        <v>1</v>
      </c>
      <c r="AC1209" s="57"/>
      <c r="AD1209" s="57"/>
      <c r="AE1209" s="57"/>
      <c r="AF1209" s="57"/>
      <c r="AG1209" s="57"/>
      <c r="AH1209" s="57"/>
      <c r="AI1209" s="57"/>
      <c r="AJ1209" s="57"/>
      <c r="AK1209" s="57"/>
      <c r="AL1209" s="59" t="n">
        <f aca="false">IF(ISNUMBER($AA1209),IF($AA1209&gt;=0.005,100,IF($AA1209&gt;=-0.015,50,0)),"")</f>
        <v>100</v>
      </c>
      <c r="AM1209" s="59" t="n">
        <f aca="false">IF(ISNUMBER($AB1209),IF($AB1209=1,100,IF($AB1209=0,50,0)),"")</f>
        <v>100</v>
      </c>
      <c r="AN1209" s="0" t="str">
        <f aca="false">IF(ISNUMBER($AC1209),IF($AC1209&gt;=0.001,100,IF($AC1209&gt;=-0.003,50,0)),"")</f>
        <v/>
      </c>
      <c r="AO1209" s="0" t="str">
        <f aca="false">IF(ISNUMBER($AD1209),IF($AD1209&gt;=0.04,100,IF($AD1209&gt;=0,50,0)),"")</f>
        <v/>
      </c>
      <c r="AP1209" s="0" t="str">
        <f aca="false">IF(ISNUMBER($AE1209),IF($AE1209&gt;=25,100,IF($AE1209&gt;=-75,50,0)),"")</f>
        <v/>
      </c>
      <c r="AQ1209" s="0" t="str">
        <f aca="false">IF(ISNUMBER($AF1209),IF($AF1209&gt;0,100,IF($AF1209&gt;=-50,50,0)),"")</f>
        <v/>
      </c>
      <c r="AR1209" s="0" t="str">
        <f aca="false">IF(ISNUMBER($AG1209),IF($AG1209=1,100,IF($AG1209=0,50,0)),"")</f>
        <v/>
      </c>
      <c r="AS1209" s="0" t="str">
        <f aca="false">IF(ISNUMBER($AH1209),IF($AH1209&lt;0,100,IF($AH1209&lt;=20,50,0)),"")</f>
        <v/>
      </c>
      <c r="AT1209" s="0" t="str">
        <f aca="false">IF(ISNUMBER($AI1209),IF($AI1209&lt;0.95,100,IF($AI1209&lt;=1,50,0)),"")</f>
        <v/>
      </c>
      <c r="AU1209" s="0" t="str">
        <f aca="false">IF(ISNUMBER($AJ1209),IF($AJ1209&lt;30,0,IF($AJ1209&lt;40,50,IF($AJ1209&lt;=90,100,50))),"")</f>
        <v/>
      </c>
      <c r="AV1209" s="0" t="str">
        <f aca="false">IF(ISNUMBER($AK1209),IF($AK1209&gt;-0.2,100,IF($AK1209&gt;=-0.4,50,0)),"")</f>
        <v/>
      </c>
      <c r="AW1209" s="59" t="n">
        <f aca="false">01_指標庫!$H$4*ISNUMBER($F1209)+01_指標庫!$H$5*ISNUMBER($AA1209)+01_指標庫!$H$6*ISNUMBER($G1209)+01_指標庫!$H$7*ISNUMBER($H1209)+01_指標庫!$H$8*ISNUMBER($AF1209)+01_指標庫!$H$9*ISNUMBER($AG1209)+01_指標庫!$H$10*ISNUMBER($AB1209)+01_指標庫!$H$11*ISNUMBER($AC1209)+01_指標庫!$H$12*ISNUMBER($AD1209)+01_指標庫!$H$13*ISNUMBER($AE1209)+01_指標庫!$H$14*ISNUMBER($I1209)+01_指標庫!$H$15*ISNUMBER($AH1209)+01_指標庫!$H$16*ISNUMBER($K1209)+01_指標庫!$H$17*ISNUMBER($AI1209)+01_指標庫!$H$18*ISNUMBER($AJ1209)+01_指標庫!$H$19*ISNUMBER($AK1209)+01_指標庫!$H$20*ISNUMBER($BB1209)+01_指標庫!$H$21*ISNUMBER($BC1209)</f>
        <v>51</v>
      </c>
      <c r="AX1209" s="59" t="n">
        <f aca="false">IF(AW1209=0,50,ROUND((01_指標庫!$H$4*IF(ISNUMBER($F1209),L1209,0)+01_指標庫!$H$5*IF(ISNUMBER($AA1209),AL1209,0)+01_指標庫!$H$6*IF(ISNUMBER($G1209),M1209,0)+01_指標庫!$H$7*IF(ISNUMBER($H1209),N1209,0)+01_指標庫!$H$8*IF(ISNUMBER($AF1209),AQ1209,0)+01_指標庫!$H$9*IF(ISNUMBER($AG1209),AR1209,0)+01_指標庫!$H$10*IF(ISNUMBER($AB1209),AM1209,0)+01_指標庫!$H$11*IF(ISNUMBER($AC1209),AN1209,0)+01_指標庫!$H$12*IF(ISNUMBER($AD1209),AO1209,0)+01_指標庫!$H$13*IF(ISNUMBER($AE1209),AP1209,0)+01_指標庫!$H$14*IF(ISNUMBER($I1209),O1209,0)+01_指標庫!$H$15*IF(ISNUMBER($AH1209),AS1209,0)+01_指標庫!$H$16*IF(ISNUMBER($K1209),P1209,0)+01_指標庫!$H$17*IF(ISNUMBER($AI1209),AT1209,0)+01_指標庫!$H$18*IF(ISNUMBER($AJ1209),AU1209,0)+01_指標庫!$H$19*IF(ISNUMBER($AK1209),AV1209,0)+01_指標庫!$H$20*IF(ISNUMBER($BB1209),BB1209,0)+01_指標庫!$H$21*IF(ISNUMBER($BC1209),BC1209,0))/AW1209,1))</f>
        <v>86.3</v>
      </c>
      <c r="AY1209" s="60"/>
      <c r="AZ1209" s="60"/>
      <c r="BA1209" s="58" t="n">
        <f aca="false">AVERAGE($E1205:$E1209)/AVERAGE($E1200:$E1209)-1</f>
        <v>0.00364850704876574</v>
      </c>
      <c r="BB1209" s="59" t="n">
        <f aca="false">IF(ISNUMBER($BA1209),IF(OR($S1209&lt;=-0.03,$BA1209&lt;-0.003),0,IF(OR($S1209&lt;=-0.02,$BA1209&lt;0.01),50,100)),"")</f>
        <v>50</v>
      </c>
      <c r="BC1209" s="0" t="str">
        <f aca="false">IF(OR(COUNT($AZ1209)=0,COUNT($AZ1208)=0),"",IF(OR($AY1209/$AZ1208-1&lt;=-0.03,$AZ1209/$AZ1208-1&lt;=-0.045,IF(COUNT($AZ1200:$AZ1209)=10,AVERAGE($AZ1205:$AZ1209)/AVERAGE($AZ1200:$AZ1209)-1&lt;-0.01,FALSE())),0,IF(OR($AZ1209/$AZ1208-1&lt;=-0.02,IF(COUNT($AZ1200:$AZ1209)=10,AVERAGE($AZ1205:$AZ1209)/AVERAGE($AZ1200:$AZ1209)-1&lt;0.005,FALSE())),50,100)))</f>
        <v/>
      </c>
    </row>
    <row r="1210" customFormat="false" ht="15" hidden="false" customHeight="true" outlineLevel="0" collapsed="false">
      <c r="A1210" s="47" t="n">
        <v>1206</v>
      </c>
      <c r="B1210" s="48" t="n">
        <v>44308</v>
      </c>
      <c r="C1210" s="47" t="n">
        <v>2021</v>
      </c>
      <c r="D1210" s="49" t="s">
        <v>239</v>
      </c>
      <c r="E1210" s="50" t="n">
        <v>13762.36</v>
      </c>
      <c r="F1210" s="51" t="n">
        <v>0.124138</v>
      </c>
      <c r="G1210" s="51" t="n">
        <v>-0.019908</v>
      </c>
      <c r="H1210" s="52" t="n">
        <v>0.9184</v>
      </c>
      <c r="I1210" s="62" t="n">
        <v>430.1</v>
      </c>
      <c r="J1210" s="63" t="s">
        <v>240</v>
      </c>
      <c r="K1210" s="54" t="n">
        <v>18.71</v>
      </c>
      <c r="L1210" s="55" t="n">
        <f aca="false">IF(COUNT(F1210)=0,50,IF(F1210&gt;=0,100,IF(F1210&gt;=-0.02,50,0)))</f>
        <v>100</v>
      </c>
      <c r="M1210" s="55" t="n">
        <f aca="false">IF(COUNT(G1210)=0,50,IF(G1210&gt;-0.06,100,IF(G1210&gt;-0.15,50,0)))</f>
        <v>100</v>
      </c>
      <c r="N1210" s="55" t="n">
        <f aca="false">IF(COUNT(H1210)=0,50,IF(H1210&gt;=0.6,100,IF(H1210&gt;=0.4,50,0)))</f>
        <v>100</v>
      </c>
      <c r="O1210" s="55" t="n">
        <f aca="false">IF(COUNT(I1210)=0,50,IF(J1210="proxy_vix",50,IF(I1210&lt;350,100,IF(I1210&lt;=450,50,0))))</f>
        <v>50</v>
      </c>
      <c r="P1210" s="55" t="n">
        <f aca="false">IF(COUNT(K1210)=0,50,IF(K1210&lt;20,100,IF(K1210&lt;=25,50,0)))</f>
        <v>100</v>
      </c>
      <c r="Q1210" s="54"/>
      <c r="R1210" s="47"/>
      <c r="S1210" s="51" t="n">
        <f aca="false">$E1210/$E1209-1</f>
        <v>-0.0123995794806657</v>
      </c>
      <c r="T1210" s="56" t="n">
        <f aca="false">$K1210/$K1209-1</f>
        <v>0.0691428571428572</v>
      </c>
      <c r="V1210" s="57"/>
      <c r="W1210" s="57"/>
      <c r="Y1210" s="1" t="str">
        <f aca="false">IF(AX1210&gt;=70,"EASY",IF(AX1210&gt;40,"UNCERTAIN","HARD"))</f>
        <v>EASY</v>
      </c>
      <c r="AA1210" s="58" t="n">
        <f aca="false">IF($A1210&lt;200,"",AVERAGE($E1161:$E1210)/AVERAGE($E1011:$E1210)-1)</f>
        <v>0.0861605231623772</v>
      </c>
      <c r="AB1210" s="59" t="n">
        <f aca="false">LOOKUP($B1210,07_L1政策步階!$A$4:$A$14,07_L1政策步階!$C$4:$C$14)</f>
        <v>1</v>
      </c>
      <c r="AC1210" s="57"/>
      <c r="AD1210" s="57"/>
      <c r="AE1210" s="57"/>
      <c r="AF1210" s="57"/>
      <c r="AG1210" s="57"/>
      <c r="AH1210" s="57"/>
      <c r="AI1210" s="57"/>
      <c r="AJ1210" s="57"/>
      <c r="AK1210" s="57"/>
      <c r="AL1210" s="59" t="n">
        <f aca="false">IF(ISNUMBER($AA1210),IF($AA1210&gt;=0.005,100,IF($AA1210&gt;=-0.015,50,0)),"")</f>
        <v>100</v>
      </c>
      <c r="AM1210" s="59" t="n">
        <f aca="false">IF(ISNUMBER($AB1210),IF($AB1210=1,100,IF($AB1210=0,50,0)),"")</f>
        <v>100</v>
      </c>
      <c r="AN1210" s="0" t="str">
        <f aca="false">IF(ISNUMBER($AC1210),IF($AC1210&gt;=0.001,100,IF($AC1210&gt;=-0.003,50,0)),"")</f>
        <v/>
      </c>
      <c r="AO1210" s="0" t="str">
        <f aca="false">IF(ISNUMBER($AD1210),IF($AD1210&gt;=0.04,100,IF($AD1210&gt;=0,50,0)),"")</f>
        <v/>
      </c>
      <c r="AP1210" s="0" t="str">
        <f aca="false">IF(ISNUMBER($AE1210),IF($AE1210&gt;=25,100,IF($AE1210&gt;=-75,50,0)),"")</f>
        <v/>
      </c>
      <c r="AQ1210" s="0" t="str">
        <f aca="false">IF(ISNUMBER($AF1210),IF($AF1210&gt;0,100,IF($AF1210&gt;=-50,50,0)),"")</f>
        <v/>
      </c>
      <c r="AR1210" s="0" t="str">
        <f aca="false">IF(ISNUMBER($AG1210),IF($AG1210=1,100,IF($AG1210=0,50,0)),"")</f>
        <v/>
      </c>
      <c r="AS1210" s="0" t="str">
        <f aca="false">IF(ISNUMBER($AH1210),IF($AH1210&lt;0,100,IF($AH1210&lt;=20,50,0)),"")</f>
        <v/>
      </c>
      <c r="AT1210" s="0" t="str">
        <f aca="false">IF(ISNUMBER($AI1210),IF($AI1210&lt;0.95,100,IF($AI1210&lt;=1,50,0)),"")</f>
        <v/>
      </c>
      <c r="AU1210" s="0" t="str">
        <f aca="false">IF(ISNUMBER($AJ1210),IF($AJ1210&lt;30,0,IF($AJ1210&lt;40,50,IF($AJ1210&lt;=90,100,50))),"")</f>
        <v/>
      </c>
      <c r="AV1210" s="0" t="str">
        <f aca="false">IF(ISNUMBER($AK1210),IF($AK1210&gt;-0.2,100,IF($AK1210&gt;=-0.4,50,0)),"")</f>
        <v/>
      </c>
      <c r="AW1210" s="59" t="n">
        <f aca="false">01_指標庫!$H$4*ISNUMBER($F1210)+01_指標庫!$H$5*ISNUMBER($AA1210)+01_指標庫!$H$6*ISNUMBER($G1210)+01_指標庫!$H$7*ISNUMBER($H1210)+01_指標庫!$H$8*ISNUMBER($AF1210)+01_指標庫!$H$9*ISNUMBER($AG1210)+01_指標庫!$H$10*ISNUMBER($AB1210)+01_指標庫!$H$11*ISNUMBER($AC1210)+01_指標庫!$H$12*ISNUMBER($AD1210)+01_指標庫!$H$13*ISNUMBER($AE1210)+01_指標庫!$H$14*ISNUMBER($I1210)+01_指標庫!$H$15*ISNUMBER($AH1210)+01_指標庫!$H$16*ISNUMBER($K1210)+01_指標庫!$H$17*ISNUMBER($AI1210)+01_指標庫!$H$18*ISNUMBER($AJ1210)+01_指標庫!$H$19*ISNUMBER($AK1210)+01_指標庫!$H$20*ISNUMBER($BB1210)+01_指標庫!$H$21*ISNUMBER($BC1210)</f>
        <v>51</v>
      </c>
      <c r="AX1210" s="59" t="n">
        <f aca="false">IF(AW1210=0,50,ROUND((01_指標庫!$H$4*IF(ISNUMBER($F1210),L1210,0)+01_指標庫!$H$5*IF(ISNUMBER($AA1210),AL1210,0)+01_指標庫!$H$6*IF(ISNUMBER($G1210),M1210,0)+01_指標庫!$H$7*IF(ISNUMBER($H1210),N1210,0)+01_指標庫!$H$8*IF(ISNUMBER($AF1210),AQ1210,0)+01_指標庫!$H$9*IF(ISNUMBER($AG1210),AR1210,0)+01_指標庫!$H$10*IF(ISNUMBER($AB1210),AM1210,0)+01_指標庫!$H$11*IF(ISNUMBER($AC1210),AN1210,0)+01_指標庫!$H$12*IF(ISNUMBER($AD1210),AO1210,0)+01_指標庫!$H$13*IF(ISNUMBER($AE1210),AP1210,0)+01_指標庫!$H$14*IF(ISNUMBER($I1210),O1210,0)+01_指標庫!$H$15*IF(ISNUMBER($AH1210),AS1210,0)+01_指標庫!$H$16*IF(ISNUMBER($K1210),P1210,0)+01_指標庫!$H$17*IF(ISNUMBER($AI1210),AT1210,0)+01_指標庫!$H$18*IF(ISNUMBER($AJ1210),AU1210,0)+01_指標庫!$H$19*IF(ISNUMBER($AK1210),AV1210,0)+01_指標庫!$H$20*IF(ISNUMBER($BB1210),BB1210,0)+01_指標庫!$H$21*IF(ISNUMBER($BC1210),BC1210,0))/AW1210,1))</f>
        <v>86.3</v>
      </c>
      <c r="AY1210" s="60"/>
      <c r="AZ1210" s="60"/>
      <c r="BA1210" s="58" t="n">
        <f aca="false">AVERAGE($E1206:$E1210)/AVERAGE($E1201:$E1210)-1</f>
        <v>-0.000177130144736526</v>
      </c>
      <c r="BB1210" s="59" t="n">
        <f aca="false">IF(ISNUMBER($BA1210),IF(OR($S1210&lt;=-0.03,$BA1210&lt;-0.003),0,IF(OR($S1210&lt;=-0.02,$BA1210&lt;0.01),50,100)),"")</f>
        <v>50</v>
      </c>
      <c r="BC1210" s="0" t="str">
        <f aca="false">IF(OR(COUNT($AZ1210)=0,COUNT($AZ1209)=0),"",IF(OR($AY1210/$AZ1209-1&lt;=-0.03,$AZ1210/$AZ1209-1&lt;=-0.045,IF(COUNT($AZ1201:$AZ1210)=10,AVERAGE($AZ1206:$AZ1210)/AVERAGE($AZ1201:$AZ1210)-1&lt;-0.01,FALSE())),0,IF(OR($AZ1210/$AZ1209-1&lt;=-0.02,IF(COUNT($AZ1201:$AZ1210)=10,AVERAGE($AZ1206:$AZ1210)/AVERAGE($AZ1201:$AZ1210)-1&lt;0.005,FALSE())),50,100)))</f>
        <v/>
      </c>
    </row>
    <row r="1211" customFormat="false" ht="15" hidden="false" customHeight="true" outlineLevel="0" collapsed="false">
      <c r="A1211" s="47" t="n">
        <v>1207</v>
      </c>
      <c r="B1211" s="48" t="n">
        <v>44309</v>
      </c>
      <c r="C1211" s="47" t="n">
        <v>2021</v>
      </c>
      <c r="D1211" s="49" t="s">
        <v>234</v>
      </c>
      <c r="E1211" s="50" t="n">
        <v>13941.44</v>
      </c>
      <c r="F1211" s="51" t="n">
        <v>0.137245</v>
      </c>
      <c r="G1211" s="51" t="n">
        <v>-0.007155</v>
      </c>
      <c r="H1211" s="52" t="n">
        <v>0.9184</v>
      </c>
      <c r="I1211" s="62" t="n">
        <v>418.5</v>
      </c>
      <c r="J1211" s="63" t="s">
        <v>240</v>
      </c>
      <c r="K1211" s="54" t="n">
        <v>17.33</v>
      </c>
      <c r="L1211" s="55" t="n">
        <f aca="false">IF(COUNT(F1211)=0,50,IF(F1211&gt;=0,100,IF(F1211&gt;=-0.02,50,0)))</f>
        <v>100</v>
      </c>
      <c r="M1211" s="55" t="n">
        <f aca="false">IF(COUNT(G1211)=0,50,IF(G1211&gt;-0.06,100,IF(G1211&gt;-0.15,50,0)))</f>
        <v>100</v>
      </c>
      <c r="N1211" s="55" t="n">
        <f aca="false">IF(COUNT(H1211)=0,50,IF(H1211&gt;=0.6,100,IF(H1211&gt;=0.4,50,0)))</f>
        <v>100</v>
      </c>
      <c r="O1211" s="55" t="n">
        <f aca="false">IF(COUNT(I1211)=0,50,IF(J1211="proxy_vix",50,IF(I1211&lt;350,100,IF(I1211&lt;=450,50,0))))</f>
        <v>50</v>
      </c>
      <c r="P1211" s="55" t="n">
        <f aca="false">IF(COUNT(K1211)=0,50,IF(K1211&lt;20,100,IF(K1211&lt;=25,50,0)))</f>
        <v>100</v>
      </c>
      <c r="Q1211" s="54"/>
      <c r="R1211" s="47"/>
      <c r="S1211" s="51" t="n">
        <f aca="false">$E1211/$E1210-1</f>
        <v>0.0130123031224296</v>
      </c>
      <c r="T1211" s="56" t="n">
        <f aca="false">$K1211/$K1210-1</f>
        <v>-0.0737573490112241</v>
      </c>
      <c r="V1211" s="57"/>
      <c r="W1211" s="57"/>
      <c r="Y1211" s="1" t="str">
        <f aca="false">IF(AX1211&gt;=70,"EASY",IF(AX1211&gt;40,"UNCERTAIN","HARD"))</f>
        <v>EASY</v>
      </c>
      <c r="AA1211" s="58" t="n">
        <f aca="false">IF($A1211&lt;200,"",AVERAGE($E1162:$E1211)/AVERAGE($E1012:$E1211)-1)</f>
        <v>0.0851766658375179</v>
      </c>
      <c r="AB1211" s="59" t="n">
        <f aca="false">LOOKUP($B1211,07_L1政策步階!$A$4:$A$14,07_L1政策步階!$C$4:$C$14)</f>
        <v>1</v>
      </c>
      <c r="AC1211" s="57"/>
      <c r="AD1211" s="57"/>
      <c r="AE1211" s="57"/>
      <c r="AF1211" s="57"/>
      <c r="AG1211" s="57"/>
      <c r="AH1211" s="57"/>
      <c r="AI1211" s="57"/>
      <c r="AJ1211" s="57"/>
      <c r="AK1211" s="57"/>
      <c r="AL1211" s="59" t="n">
        <f aca="false">IF(ISNUMBER($AA1211),IF($AA1211&gt;=0.005,100,IF($AA1211&gt;=-0.015,50,0)),"")</f>
        <v>100</v>
      </c>
      <c r="AM1211" s="59" t="n">
        <f aca="false">IF(ISNUMBER($AB1211),IF($AB1211=1,100,IF($AB1211=0,50,0)),"")</f>
        <v>100</v>
      </c>
      <c r="AN1211" s="0" t="str">
        <f aca="false">IF(ISNUMBER($AC1211),IF($AC1211&gt;=0.001,100,IF($AC1211&gt;=-0.003,50,0)),"")</f>
        <v/>
      </c>
      <c r="AO1211" s="0" t="str">
        <f aca="false">IF(ISNUMBER($AD1211),IF($AD1211&gt;=0.04,100,IF($AD1211&gt;=0,50,0)),"")</f>
        <v/>
      </c>
      <c r="AP1211" s="0" t="str">
        <f aca="false">IF(ISNUMBER($AE1211),IF($AE1211&gt;=25,100,IF($AE1211&gt;=-75,50,0)),"")</f>
        <v/>
      </c>
      <c r="AQ1211" s="0" t="str">
        <f aca="false">IF(ISNUMBER($AF1211),IF($AF1211&gt;0,100,IF($AF1211&gt;=-50,50,0)),"")</f>
        <v/>
      </c>
      <c r="AR1211" s="0" t="str">
        <f aca="false">IF(ISNUMBER($AG1211),IF($AG1211=1,100,IF($AG1211=0,50,0)),"")</f>
        <v/>
      </c>
      <c r="AS1211" s="0" t="str">
        <f aca="false">IF(ISNUMBER($AH1211),IF($AH1211&lt;0,100,IF($AH1211&lt;=20,50,0)),"")</f>
        <v/>
      </c>
      <c r="AT1211" s="0" t="str">
        <f aca="false">IF(ISNUMBER($AI1211),IF($AI1211&lt;0.95,100,IF($AI1211&lt;=1,50,0)),"")</f>
        <v/>
      </c>
      <c r="AU1211" s="0" t="str">
        <f aca="false">IF(ISNUMBER($AJ1211),IF($AJ1211&lt;30,0,IF($AJ1211&lt;40,50,IF($AJ1211&lt;=90,100,50))),"")</f>
        <v/>
      </c>
      <c r="AV1211" s="0" t="str">
        <f aca="false">IF(ISNUMBER($AK1211),IF($AK1211&gt;-0.2,100,IF($AK1211&gt;=-0.4,50,0)),"")</f>
        <v/>
      </c>
      <c r="AW1211" s="59" t="n">
        <f aca="false">01_指標庫!$H$4*ISNUMBER($F1211)+01_指標庫!$H$5*ISNUMBER($AA1211)+01_指標庫!$H$6*ISNUMBER($G1211)+01_指標庫!$H$7*ISNUMBER($H1211)+01_指標庫!$H$8*ISNUMBER($AF1211)+01_指標庫!$H$9*ISNUMBER($AG1211)+01_指標庫!$H$10*ISNUMBER($AB1211)+01_指標庫!$H$11*ISNUMBER($AC1211)+01_指標庫!$H$12*ISNUMBER($AD1211)+01_指標庫!$H$13*ISNUMBER($AE1211)+01_指標庫!$H$14*ISNUMBER($I1211)+01_指標庫!$H$15*ISNUMBER($AH1211)+01_指標庫!$H$16*ISNUMBER($K1211)+01_指標庫!$H$17*ISNUMBER($AI1211)+01_指標庫!$H$18*ISNUMBER($AJ1211)+01_指標庫!$H$19*ISNUMBER($AK1211)+01_指標庫!$H$20*ISNUMBER($BB1211)+01_指標庫!$H$21*ISNUMBER($BC1211)</f>
        <v>51</v>
      </c>
      <c r="AX1211" s="59" t="n">
        <f aca="false">IF(AW1211=0,50,ROUND((01_指標庫!$H$4*IF(ISNUMBER($F1211),L1211,0)+01_指標庫!$H$5*IF(ISNUMBER($AA1211),AL1211,0)+01_指標庫!$H$6*IF(ISNUMBER($G1211),M1211,0)+01_指標庫!$H$7*IF(ISNUMBER($H1211),N1211,0)+01_指標庫!$H$8*IF(ISNUMBER($AF1211),AQ1211,0)+01_指標庫!$H$9*IF(ISNUMBER($AG1211),AR1211,0)+01_指標庫!$H$10*IF(ISNUMBER($AB1211),AM1211,0)+01_指標庫!$H$11*IF(ISNUMBER($AC1211),AN1211,0)+01_指標庫!$H$12*IF(ISNUMBER($AD1211),AO1211,0)+01_指標庫!$H$13*IF(ISNUMBER($AE1211),AP1211,0)+01_指標庫!$H$14*IF(ISNUMBER($I1211),O1211,0)+01_指標庫!$H$15*IF(ISNUMBER($AH1211),AS1211,0)+01_指標庫!$H$16*IF(ISNUMBER($K1211),P1211,0)+01_指標庫!$H$17*IF(ISNUMBER($AI1211),AT1211,0)+01_指標庫!$H$18*IF(ISNUMBER($AJ1211),AU1211,0)+01_指標庫!$H$19*IF(ISNUMBER($AK1211),AV1211,0)+01_指標庫!$H$20*IF(ISNUMBER($BB1211),BB1211,0)+01_指標庫!$H$21*IF(ISNUMBER($BC1211),BC1211,0))/AW1211,1))</f>
        <v>86.3</v>
      </c>
      <c r="AY1211" s="60"/>
      <c r="AZ1211" s="60"/>
      <c r="BA1211" s="58" t="n">
        <f aca="false">AVERAGE($E1207:$E1211)/AVERAGE($E1202:$E1211)-1</f>
        <v>-0.00231548062028375</v>
      </c>
      <c r="BB1211" s="59" t="n">
        <f aca="false">IF(ISNUMBER($BA1211),IF(OR($S1211&lt;=-0.03,$BA1211&lt;-0.003),0,IF(OR($S1211&lt;=-0.02,$BA1211&lt;0.01),50,100)),"")</f>
        <v>50</v>
      </c>
      <c r="BC1211" s="0" t="str">
        <f aca="false">IF(OR(COUNT($AZ1211)=0,COUNT($AZ1210)=0),"",IF(OR($AY1211/$AZ1210-1&lt;=-0.03,$AZ1211/$AZ1210-1&lt;=-0.045,IF(COUNT($AZ1202:$AZ1211)=10,AVERAGE($AZ1207:$AZ1211)/AVERAGE($AZ1202:$AZ1211)-1&lt;-0.01,FALSE())),0,IF(OR($AZ1211/$AZ1210-1&lt;=-0.02,IF(COUNT($AZ1202:$AZ1211)=10,AVERAGE($AZ1207:$AZ1211)/AVERAGE($AZ1202:$AZ1211)-1&lt;0.005,FALSE())),50,100)))</f>
        <v/>
      </c>
    </row>
    <row r="1212" customFormat="false" ht="15" hidden="false" customHeight="true" outlineLevel="0" collapsed="false">
      <c r="A1212" s="47" t="n">
        <v>1208</v>
      </c>
      <c r="B1212" s="48" t="n">
        <v>44312</v>
      </c>
      <c r="C1212" s="47" t="n">
        <v>2021</v>
      </c>
      <c r="D1212" s="49" t="s">
        <v>236</v>
      </c>
      <c r="E1212" s="50" t="n">
        <v>14026.16</v>
      </c>
      <c r="F1212" s="51" t="n">
        <v>0.142631</v>
      </c>
      <c r="G1212" s="51" t="n">
        <v>-0.001122</v>
      </c>
      <c r="H1212" s="52" t="n">
        <v>0.9388</v>
      </c>
      <c r="I1212" s="62" t="n">
        <v>421.1</v>
      </c>
      <c r="J1212" s="63" t="s">
        <v>240</v>
      </c>
      <c r="K1212" s="54" t="n">
        <v>17.64</v>
      </c>
      <c r="L1212" s="55" t="n">
        <f aca="false">IF(COUNT(F1212)=0,50,IF(F1212&gt;=0,100,IF(F1212&gt;=-0.02,50,0)))</f>
        <v>100</v>
      </c>
      <c r="M1212" s="55" t="n">
        <f aca="false">IF(COUNT(G1212)=0,50,IF(G1212&gt;-0.06,100,IF(G1212&gt;-0.15,50,0)))</f>
        <v>100</v>
      </c>
      <c r="N1212" s="55" t="n">
        <f aca="false">IF(COUNT(H1212)=0,50,IF(H1212&gt;=0.6,100,IF(H1212&gt;=0.4,50,0)))</f>
        <v>100</v>
      </c>
      <c r="O1212" s="55" t="n">
        <f aca="false">IF(COUNT(I1212)=0,50,IF(J1212="proxy_vix",50,IF(I1212&lt;350,100,IF(I1212&lt;=450,50,0))))</f>
        <v>50</v>
      </c>
      <c r="P1212" s="55" t="n">
        <f aca="false">IF(COUNT(K1212)=0,50,IF(K1212&lt;20,100,IF(K1212&lt;=25,50,0)))</f>
        <v>100</v>
      </c>
      <c r="Q1212" s="54"/>
      <c r="R1212" s="47"/>
      <c r="S1212" s="51" t="n">
        <f aca="false">$E1212/$E1211-1</f>
        <v>0.0060768471549566</v>
      </c>
      <c r="T1212" s="56" t="n">
        <f aca="false">$K1212/$K1211-1</f>
        <v>0.0178880553952685</v>
      </c>
      <c r="V1212" s="57"/>
      <c r="W1212" s="57"/>
      <c r="Y1212" s="1" t="str">
        <f aca="false">IF(AX1212&gt;=70,"EASY",IF(AX1212&gt;40,"UNCERTAIN","HARD"))</f>
        <v>EASY</v>
      </c>
      <c r="AA1212" s="58" t="n">
        <f aca="false">IF($A1212&lt;200,"",AVERAGE($E1163:$E1212)/AVERAGE($E1013:$E1212)-1)</f>
        <v>0.0842060222836776</v>
      </c>
      <c r="AB1212" s="59" t="n">
        <f aca="false">LOOKUP($B1212,07_L1政策步階!$A$4:$A$14,07_L1政策步階!$C$4:$C$14)</f>
        <v>1</v>
      </c>
      <c r="AC1212" s="57"/>
      <c r="AD1212" s="57"/>
      <c r="AE1212" s="57"/>
      <c r="AF1212" s="57"/>
      <c r="AG1212" s="57"/>
      <c r="AH1212" s="57"/>
      <c r="AI1212" s="57"/>
      <c r="AJ1212" s="57"/>
      <c r="AK1212" s="57"/>
      <c r="AL1212" s="59" t="n">
        <f aca="false">IF(ISNUMBER($AA1212),IF($AA1212&gt;=0.005,100,IF($AA1212&gt;=-0.015,50,0)),"")</f>
        <v>100</v>
      </c>
      <c r="AM1212" s="59" t="n">
        <f aca="false">IF(ISNUMBER($AB1212),IF($AB1212=1,100,IF($AB1212=0,50,0)),"")</f>
        <v>100</v>
      </c>
      <c r="AN1212" s="0" t="str">
        <f aca="false">IF(ISNUMBER($AC1212),IF($AC1212&gt;=0.001,100,IF($AC1212&gt;=-0.003,50,0)),"")</f>
        <v/>
      </c>
      <c r="AO1212" s="0" t="str">
        <f aca="false">IF(ISNUMBER($AD1212),IF($AD1212&gt;=0.04,100,IF($AD1212&gt;=0,50,0)),"")</f>
        <v/>
      </c>
      <c r="AP1212" s="0" t="str">
        <f aca="false">IF(ISNUMBER($AE1212),IF($AE1212&gt;=25,100,IF($AE1212&gt;=-75,50,0)),"")</f>
        <v/>
      </c>
      <c r="AQ1212" s="0" t="str">
        <f aca="false">IF(ISNUMBER($AF1212),IF($AF1212&gt;0,100,IF($AF1212&gt;=-50,50,0)),"")</f>
        <v/>
      </c>
      <c r="AR1212" s="0" t="str">
        <f aca="false">IF(ISNUMBER($AG1212),IF($AG1212=1,100,IF($AG1212=0,50,0)),"")</f>
        <v/>
      </c>
      <c r="AS1212" s="0" t="str">
        <f aca="false">IF(ISNUMBER($AH1212),IF($AH1212&lt;0,100,IF($AH1212&lt;=20,50,0)),"")</f>
        <v/>
      </c>
      <c r="AT1212" s="0" t="str">
        <f aca="false">IF(ISNUMBER($AI1212),IF($AI1212&lt;0.95,100,IF($AI1212&lt;=1,50,0)),"")</f>
        <v/>
      </c>
      <c r="AU1212" s="0" t="str">
        <f aca="false">IF(ISNUMBER($AJ1212),IF($AJ1212&lt;30,0,IF($AJ1212&lt;40,50,IF($AJ1212&lt;=90,100,50))),"")</f>
        <v/>
      </c>
      <c r="AV1212" s="0" t="str">
        <f aca="false">IF(ISNUMBER($AK1212),IF($AK1212&gt;-0.2,100,IF($AK1212&gt;=-0.4,50,0)),"")</f>
        <v/>
      </c>
      <c r="AW1212" s="59" t="n">
        <f aca="false">01_指標庫!$H$4*ISNUMBER($F1212)+01_指標庫!$H$5*ISNUMBER($AA1212)+01_指標庫!$H$6*ISNUMBER($G1212)+01_指標庫!$H$7*ISNUMBER($H1212)+01_指標庫!$H$8*ISNUMBER($AF1212)+01_指標庫!$H$9*ISNUMBER($AG1212)+01_指標庫!$H$10*ISNUMBER($AB1212)+01_指標庫!$H$11*ISNUMBER($AC1212)+01_指標庫!$H$12*ISNUMBER($AD1212)+01_指標庫!$H$13*ISNUMBER($AE1212)+01_指標庫!$H$14*ISNUMBER($I1212)+01_指標庫!$H$15*ISNUMBER($AH1212)+01_指標庫!$H$16*ISNUMBER($K1212)+01_指標庫!$H$17*ISNUMBER($AI1212)+01_指標庫!$H$18*ISNUMBER($AJ1212)+01_指標庫!$H$19*ISNUMBER($AK1212)+01_指標庫!$H$20*ISNUMBER($BB1212)+01_指標庫!$H$21*ISNUMBER($BC1212)</f>
        <v>51</v>
      </c>
      <c r="AX1212" s="59" t="n">
        <f aca="false">IF(AW1212=0,50,ROUND((01_指標庫!$H$4*IF(ISNUMBER($F1212),L1212,0)+01_指標庫!$H$5*IF(ISNUMBER($AA1212),AL1212,0)+01_指標庫!$H$6*IF(ISNUMBER($G1212),M1212,0)+01_指標庫!$H$7*IF(ISNUMBER($H1212),N1212,0)+01_指標庫!$H$8*IF(ISNUMBER($AF1212),AQ1212,0)+01_指標庫!$H$9*IF(ISNUMBER($AG1212),AR1212,0)+01_指標庫!$H$10*IF(ISNUMBER($AB1212),AM1212,0)+01_指標庫!$H$11*IF(ISNUMBER($AC1212),AN1212,0)+01_指標庫!$H$12*IF(ISNUMBER($AD1212),AO1212,0)+01_指標庫!$H$13*IF(ISNUMBER($AE1212),AP1212,0)+01_指標庫!$H$14*IF(ISNUMBER($I1212),O1212,0)+01_指標庫!$H$15*IF(ISNUMBER($AH1212),AS1212,0)+01_指標庫!$H$16*IF(ISNUMBER($K1212),P1212,0)+01_指標庫!$H$17*IF(ISNUMBER($AI1212),AT1212,0)+01_指標庫!$H$18*IF(ISNUMBER($AJ1212),AU1212,0)+01_指標庫!$H$19*IF(ISNUMBER($AK1212),AV1212,0)+01_指標庫!$H$20*IF(ISNUMBER($BB1212),BB1212,0)+01_指標庫!$H$21*IF(ISNUMBER($BC1212),BC1212,0))/AW1212,1))</f>
        <v>86.3</v>
      </c>
      <c r="AY1212" s="60"/>
      <c r="AZ1212" s="60"/>
      <c r="BA1212" s="58" t="n">
        <f aca="false">AVERAGE($E1208:$E1212)/AVERAGE($E1203:$E1212)-1</f>
        <v>-0.0020953661640879</v>
      </c>
      <c r="BB1212" s="59" t="n">
        <f aca="false">IF(ISNUMBER($BA1212),IF(OR($S1212&lt;=-0.03,$BA1212&lt;-0.003),0,IF(OR($S1212&lt;=-0.02,$BA1212&lt;0.01),50,100)),"")</f>
        <v>50</v>
      </c>
      <c r="BC1212" s="0" t="str">
        <f aca="false">IF(OR(COUNT($AZ1212)=0,COUNT($AZ1211)=0),"",IF(OR($AY1212/$AZ1211-1&lt;=-0.03,$AZ1212/$AZ1211-1&lt;=-0.045,IF(COUNT($AZ1203:$AZ1212)=10,AVERAGE($AZ1208:$AZ1212)/AVERAGE($AZ1203:$AZ1212)-1&lt;-0.01,FALSE())),0,IF(OR($AZ1212/$AZ1211-1&lt;=-0.02,IF(COUNT($AZ1203:$AZ1212)=10,AVERAGE($AZ1208:$AZ1212)/AVERAGE($AZ1203:$AZ1212)-1&lt;0.005,FALSE())),50,100)))</f>
        <v/>
      </c>
    </row>
    <row r="1213" customFormat="false" ht="15" hidden="false" customHeight="true" outlineLevel="0" collapsed="false">
      <c r="A1213" s="47" t="n">
        <v>1209</v>
      </c>
      <c r="B1213" s="48" t="n">
        <v>44313</v>
      </c>
      <c r="C1213" s="47" t="n">
        <v>2021</v>
      </c>
      <c r="D1213" s="49" t="s">
        <v>237</v>
      </c>
      <c r="E1213" s="50" t="n">
        <v>13960.28</v>
      </c>
      <c r="F1213" s="51" t="n">
        <v>0.135819</v>
      </c>
      <c r="G1213" s="51" t="n">
        <v>-0.005813</v>
      </c>
      <c r="H1213" s="52" t="n">
        <v>0.9388</v>
      </c>
      <c r="I1213" s="62" t="n">
        <v>420.4</v>
      </c>
      <c r="J1213" s="63" t="s">
        <v>240</v>
      </c>
      <c r="K1213" s="54" t="n">
        <v>17.56</v>
      </c>
      <c r="L1213" s="55" t="n">
        <f aca="false">IF(COUNT(F1213)=0,50,IF(F1213&gt;=0,100,IF(F1213&gt;=-0.02,50,0)))</f>
        <v>100</v>
      </c>
      <c r="M1213" s="55" t="n">
        <f aca="false">IF(COUNT(G1213)=0,50,IF(G1213&gt;-0.06,100,IF(G1213&gt;-0.15,50,0)))</f>
        <v>100</v>
      </c>
      <c r="N1213" s="55" t="n">
        <f aca="false">IF(COUNT(H1213)=0,50,IF(H1213&gt;=0.6,100,IF(H1213&gt;=0.4,50,0)))</f>
        <v>100</v>
      </c>
      <c r="O1213" s="55" t="n">
        <f aca="false">IF(COUNT(I1213)=0,50,IF(J1213="proxy_vix",50,IF(I1213&lt;350,100,IF(I1213&lt;=450,50,0))))</f>
        <v>50</v>
      </c>
      <c r="P1213" s="55" t="n">
        <f aca="false">IF(COUNT(K1213)=0,50,IF(K1213&lt;20,100,IF(K1213&lt;=25,50,0)))</f>
        <v>100</v>
      </c>
      <c r="Q1213" s="54"/>
      <c r="R1213" s="47"/>
      <c r="S1213" s="51" t="n">
        <f aca="false">$E1213/$E1212-1</f>
        <v>-0.00469693772208502</v>
      </c>
      <c r="T1213" s="56" t="n">
        <f aca="false">$K1213/$K1212-1</f>
        <v>-0.00453514739229033</v>
      </c>
      <c r="V1213" s="57"/>
      <c r="W1213" s="57"/>
      <c r="Y1213" s="1" t="str">
        <f aca="false">IF(AX1213&gt;=70,"EASY",IF(AX1213&gt;40,"UNCERTAIN","HARD"))</f>
        <v>EASY</v>
      </c>
      <c r="AA1213" s="58" t="n">
        <f aca="false">IF($A1213&lt;200,"",AVERAGE($E1164:$E1213)/AVERAGE($E1014:$E1213)-1)</f>
        <v>0.0830764560410979</v>
      </c>
      <c r="AB1213" s="59" t="n">
        <f aca="false">LOOKUP($B1213,07_L1政策步階!$A$4:$A$14,07_L1政策步階!$C$4:$C$14)</f>
        <v>1</v>
      </c>
      <c r="AC1213" s="57"/>
      <c r="AD1213" s="57"/>
      <c r="AE1213" s="57"/>
      <c r="AF1213" s="57"/>
      <c r="AG1213" s="57"/>
      <c r="AH1213" s="57"/>
      <c r="AI1213" s="57"/>
      <c r="AJ1213" s="57"/>
      <c r="AK1213" s="57"/>
      <c r="AL1213" s="59" t="n">
        <f aca="false">IF(ISNUMBER($AA1213),IF($AA1213&gt;=0.005,100,IF($AA1213&gt;=-0.015,50,0)),"")</f>
        <v>100</v>
      </c>
      <c r="AM1213" s="59" t="n">
        <f aca="false">IF(ISNUMBER($AB1213),IF($AB1213=1,100,IF($AB1213=0,50,0)),"")</f>
        <v>100</v>
      </c>
      <c r="AN1213" s="0" t="str">
        <f aca="false">IF(ISNUMBER($AC1213),IF($AC1213&gt;=0.001,100,IF($AC1213&gt;=-0.003,50,0)),"")</f>
        <v/>
      </c>
      <c r="AO1213" s="0" t="str">
        <f aca="false">IF(ISNUMBER($AD1213),IF($AD1213&gt;=0.04,100,IF($AD1213&gt;=0,50,0)),"")</f>
        <v/>
      </c>
      <c r="AP1213" s="0" t="str">
        <f aca="false">IF(ISNUMBER($AE1213),IF($AE1213&gt;=25,100,IF($AE1213&gt;=-75,50,0)),"")</f>
        <v/>
      </c>
      <c r="AQ1213" s="0" t="str">
        <f aca="false">IF(ISNUMBER($AF1213),IF($AF1213&gt;0,100,IF($AF1213&gt;=-50,50,0)),"")</f>
        <v/>
      </c>
      <c r="AR1213" s="0" t="str">
        <f aca="false">IF(ISNUMBER($AG1213),IF($AG1213=1,100,IF($AG1213=0,50,0)),"")</f>
        <v/>
      </c>
      <c r="AS1213" s="0" t="str">
        <f aca="false">IF(ISNUMBER($AH1213),IF($AH1213&lt;0,100,IF($AH1213&lt;=20,50,0)),"")</f>
        <v/>
      </c>
      <c r="AT1213" s="0" t="str">
        <f aca="false">IF(ISNUMBER($AI1213),IF($AI1213&lt;0.95,100,IF($AI1213&lt;=1,50,0)),"")</f>
        <v/>
      </c>
      <c r="AU1213" s="0" t="str">
        <f aca="false">IF(ISNUMBER($AJ1213),IF($AJ1213&lt;30,0,IF($AJ1213&lt;40,50,IF($AJ1213&lt;=90,100,50))),"")</f>
        <v/>
      </c>
      <c r="AV1213" s="0" t="str">
        <f aca="false">IF(ISNUMBER($AK1213),IF($AK1213&gt;-0.2,100,IF($AK1213&gt;=-0.4,50,0)),"")</f>
        <v/>
      </c>
      <c r="AW1213" s="59" t="n">
        <f aca="false">01_指標庫!$H$4*ISNUMBER($F1213)+01_指標庫!$H$5*ISNUMBER($AA1213)+01_指標庫!$H$6*ISNUMBER($G1213)+01_指標庫!$H$7*ISNUMBER($H1213)+01_指標庫!$H$8*ISNUMBER($AF1213)+01_指標庫!$H$9*ISNUMBER($AG1213)+01_指標庫!$H$10*ISNUMBER($AB1213)+01_指標庫!$H$11*ISNUMBER($AC1213)+01_指標庫!$H$12*ISNUMBER($AD1213)+01_指標庫!$H$13*ISNUMBER($AE1213)+01_指標庫!$H$14*ISNUMBER($I1213)+01_指標庫!$H$15*ISNUMBER($AH1213)+01_指標庫!$H$16*ISNUMBER($K1213)+01_指標庫!$H$17*ISNUMBER($AI1213)+01_指標庫!$H$18*ISNUMBER($AJ1213)+01_指標庫!$H$19*ISNUMBER($AK1213)+01_指標庫!$H$20*ISNUMBER($BB1213)+01_指標庫!$H$21*ISNUMBER($BC1213)</f>
        <v>51</v>
      </c>
      <c r="AX1213" s="59" t="n">
        <f aca="false">IF(AW1213=0,50,ROUND((01_指標庫!$H$4*IF(ISNUMBER($F1213),L1213,0)+01_指標庫!$H$5*IF(ISNUMBER($AA1213),AL1213,0)+01_指標庫!$H$6*IF(ISNUMBER($G1213),M1213,0)+01_指標庫!$H$7*IF(ISNUMBER($H1213),N1213,0)+01_指標庫!$H$8*IF(ISNUMBER($AF1213),AQ1213,0)+01_指標庫!$H$9*IF(ISNUMBER($AG1213),AR1213,0)+01_指標庫!$H$10*IF(ISNUMBER($AB1213),AM1213,0)+01_指標庫!$H$11*IF(ISNUMBER($AC1213),AN1213,0)+01_指標庫!$H$12*IF(ISNUMBER($AD1213),AO1213,0)+01_指標庫!$H$13*IF(ISNUMBER($AE1213),AP1213,0)+01_指標庫!$H$14*IF(ISNUMBER($I1213),O1213,0)+01_指標庫!$H$15*IF(ISNUMBER($AH1213),AS1213,0)+01_指標庫!$H$16*IF(ISNUMBER($K1213),P1213,0)+01_指標庫!$H$17*IF(ISNUMBER($AI1213),AT1213,0)+01_指標庫!$H$18*IF(ISNUMBER($AJ1213),AU1213,0)+01_指標庫!$H$19*IF(ISNUMBER($AK1213),AV1213,0)+01_指標庫!$H$20*IF(ISNUMBER($BB1213),BB1213,0)+01_指標庫!$H$21*IF(ISNUMBER($BC1213),BC1213,0))/AW1213,1))</f>
        <v>86.3</v>
      </c>
      <c r="AY1213" s="60"/>
      <c r="AZ1213" s="60"/>
      <c r="BA1213" s="58" t="n">
        <f aca="false">AVERAGE($E1209:$E1213)/AVERAGE($E1204:$E1213)-1</f>
        <v>0.000261539092551999</v>
      </c>
      <c r="BB1213" s="59" t="n">
        <f aca="false">IF(ISNUMBER($BA1213),IF(OR($S1213&lt;=-0.03,$BA1213&lt;-0.003),0,IF(OR($S1213&lt;=-0.02,$BA1213&lt;0.01),50,100)),"")</f>
        <v>50</v>
      </c>
      <c r="BC1213" s="0" t="str">
        <f aca="false">IF(OR(COUNT($AZ1213)=0,COUNT($AZ1212)=0),"",IF(OR($AY1213/$AZ1212-1&lt;=-0.03,$AZ1213/$AZ1212-1&lt;=-0.045,IF(COUNT($AZ1204:$AZ1213)=10,AVERAGE($AZ1209:$AZ1213)/AVERAGE($AZ1204:$AZ1213)-1&lt;-0.01,FALSE())),0,IF(OR($AZ1213/$AZ1212-1&lt;=-0.02,IF(COUNT($AZ1204:$AZ1213)=10,AVERAGE($AZ1209:$AZ1213)/AVERAGE($AZ1204:$AZ1213)-1&lt;0.005,FALSE())),50,100)))</f>
        <v/>
      </c>
    </row>
    <row r="1214" customFormat="false" ht="15" hidden="false" customHeight="true" outlineLevel="0" collapsed="false">
      <c r="A1214" s="47" t="n">
        <v>1210</v>
      </c>
      <c r="B1214" s="48" t="n">
        <v>44314</v>
      </c>
      <c r="C1214" s="47" t="n">
        <v>2021</v>
      </c>
      <c r="D1214" s="49" t="s">
        <v>238</v>
      </c>
      <c r="E1214" s="50" t="n">
        <v>13901.62</v>
      </c>
      <c r="F1214" s="51" t="n">
        <v>0.12953</v>
      </c>
      <c r="G1214" s="51" t="n">
        <v>-0.009991</v>
      </c>
      <c r="H1214" s="52" t="n">
        <v>0.9388</v>
      </c>
      <c r="I1214" s="62" t="n">
        <v>418.1</v>
      </c>
      <c r="J1214" s="63" t="s">
        <v>240</v>
      </c>
      <c r="K1214" s="54" t="n">
        <v>17.28</v>
      </c>
      <c r="L1214" s="55" t="n">
        <f aca="false">IF(COUNT(F1214)=0,50,IF(F1214&gt;=0,100,IF(F1214&gt;=-0.02,50,0)))</f>
        <v>100</v>
      </c>
      <c r="M1214" s="55" t="n">
        <f aca="false">IF(COUNT(G1214)=0,50,IF(G1214&gt;-0.06,100,IF(G1214&gt;-0.15,50,0)))</f>
        <v>100</v>
      </c>
      <c r="N1214" s="55" t="n">
        <f aca="false">IF(COUNT(H1214)=0,50,IF(H1214&gt;=0.6,100,IF(H1214&gt;=0.4,50,0)))</f>
        <v>100</v>
      </c>
      <c r="O1214" s="55" t="n">
        <f aca="false">IF(COUNT(I1214)=0,50,IF(J1214="proxy_vix",50,IF(I1214&lt;350,100,IF(I1214&lt;=450,50,0))))</f>
        <v>50</v>
      </c>
      <c r="P1214" s="55" t="n">
        <f aca="false">IF(COUNT(K1214)=0,50,IF(K1214&lt;20,100,IF(K1214&lt;=25,50,0)))</f>
        <v>100</v>
      </c>
      <c r="Q1214" s="54"/>
      <c r="R1214" s="47"/>
      <c r="S1214" s="51" t="n">
        <f aca="false">$E1214/$E1213-1</f>
        <v>-0.00420192145143217</v>
      </c>
      <c r="T1214" s="56" t="n">
        <f aca="false">$K1214/$K1213-1</f>
        <v>-0.0159453302961274</v>
      </c>
      <c r="V1214" s="57"/>
      <c r="W1214" s="57"/>
      <c r="Y1214" s="1" t="str">
        <f aca="false">IF(AX1214&gt;=70,"EASY",IF(AX1214&gt;40,"UNCERTAIN","HARD"))</f>
        <v>EASY</v>
      </c>
      <c r="AA1214" s="58" t="n">
        <f aca="false">IF($A1214&lt;200,"",AVERAGE($E1165:$E1214)/AVERAGE($E1015:$E1214)-1)</f>
        <v>0.0818324463680227</v>
      </c>
      <c r="AB1214" s="59" t="n">
        <f aca="false">LOOKUP($B1214,07_L1政策步階!$A$4:$A$14,07_L1政策步階!$C$4:$C$14)</f>
        <v>1</v>
      </c>
      <c r="AC1214" s="57"/>
      <c r="AD1214" s="57"/>
      <c r="AE1214" s="57"/>
      <c r="AF1214" s="57"/>
      <c r="AG1214" s="57"/>
      <c r="AH1214" s="57"/>
      <c r="AI1214" s="57"/>
      <c r="AJ1214" s="57"/>
      <c r="AK1214" s="57"/>
      <c r="AL1214" s="59" t="n">
        <f aca="false">IF(ISNUMBER($AA1214),IF($AA1214&gt;=0.005,100,IF($AA1214&gt;=-0.015,50,0)),"")</f>
        <v>100</v>
      </c>
      <c r="AM1214" s="59" t="n">
        <f aca="false">IF(ISNUMBER($AB1214),IF($AB1214=1,100,IF($AB1214=0,50,0)),"")</f>
        <v>100</v>
      </c>
      <c r="AN1214" s="0" t="str">
        <f aca="false">IF(ISNUMBER($AC1214),IF($AC1214&gt;=0.001,100,IF($AC1214&gt;=-0.003,50,0)),"")</f>
        <v/>
      </c>
      <c r="AO1214" s="0" t="str">
        <f aca="false">IF(ISNUMBER($AD1214),IF($AD1214&gt;=0.04,100,IF($AD1214&gt;=0,50,0)),"")</f>
        <v/>
      </c>
      <c r="AP1214" s="0" t="str">
        <f aca="false">IF(ISNUMBER($AE1214),IF($AE1214&gt;=25,100,IF($AE1214&gt;=-75,50,0)),"")</f>
        <v/>
      </c>
      <c r="AQ1214" s="0" t="str">
        <f aca="false">IF(ISNUMBER($AF1214),IF($AF1214&gt;0,100,IF($AF1214&gt;=-50,50,0)),"")</f>
        <v/>
      </c>
      <c r="AR1214" s="0" t="str">
        <f aca="false">IF(ISNUMBER($AG1214),IF($AG1214=1,100,IF($AG1214=0,50,0)),"")</f>
        <v/>
      </c>
      <c r="AS1214" s="0" t="str">
        <f aca="false">IF(ISNUMBER($AH1214),IF($AH1214&lt;0,100,IF($AH1214&lt;=20,50,0)),"")</f>
        <v/>
      </c>
      <c r="AT1214" s="0" t="str">
        <f aca="false">IF(ISNUMBER($AI1214),IF($AI1214&lt;0.95,100,IF($AI1214&lt;=1,50,0)),"")</f>
        <v/>
      </c>
      <c r="AU1214" s="0" t="str">
        <f aca="false">IF(ISNUMBER($AJ1214),IF($AJ1214&lt;30,0,IF($AJ1214&lt;40,50,IF($AJ1214&lt;=90,100,50))),"")</f>
        <v/>
      </c>
      <c r="AV1214" s="0" t="str">
        <f aca="false">IF(ISNUMBER($AK1214),IF($AK1214&gt;-0.2,100,IF($AK1214&gt;=-0.4,50,0)),"")</f>
        <v/>
      </c>
      <c r="AW1214" s="59" t="n">
        <f aca="false">01_指標庫!$H$4*ISNUMBER($F1214)+01_指標庫!$H$5*ISNUMBER($AA1214)+01_指標庫!$H$6*ISNUMBER($G1214)+01_指標庫!$H$7*ISNUMBER($H1214)+01_指標庫!$H$8*ISNUMBER($AF1214)+01_指標庫!$H$9*ISNUMBER($AG1214)+01_指標庫!$H$10*ISNUMBER($AB1214)+01_指標庫!$H$11*ISNUMBER($AC1214)+01_指標庫!$H$12*ISNUMBER($AD1214)+01_指標庫!$H$13*ISNUMBER($AE1214)+01_指標庫!$H$14*ISNUMBER($I1214)+01_指標庫!$H$15*ISNUMBER($AH1214)+01_指標庫!$H$16*ISNUMBER($K1214)+01_指標庫!$H$17*ISNUMBER($AI1214)+01_指標庫!$H$18*ISNUMBER($AJ1214)+01_指標庫!$H$19*ISNUMBER($AK1214)+01_指標庫!$H$20*ISNUMBER($BB1214)+01_指標庫!$H$21*ISNUMBER($BC1214)</f>
        <v>51</v>
      </c>
      <c r="AX1214" s="59" t="n">
        <f aca="false">IF(AW1214=0,50,ROUND((01_指標庫!$H$4*IF(ISNUMBER($F1214),L1214,0)+01_指標庫!$H$5*IF(ISNUMBER($AA1214),AL1214,0)+01_指標庫!$H$6*IF(ISNUMBER($G1214),M1214,0)+01_指標庫!$H$7*IF(ISNUMBER($H1214),N1214,0)+01_指標庫!$H$8*IF(ISNUMBER($AF1214),AQ1214,0)+01_指標庫!$H$9*IF(ISNUMBER($AG1214),AR1214,0)+01_指標庫!$H$10*IF(ISNUMBER($AB1214),AM1214,0)+01_指標庫!$H$11*IF(ISNUMBER($AC1214),AN1214,0)+01_指標庫!$H$12*IF(ISNUMBER($AD1214),AO1214,0)+01_指標庫!$H$13*IF(ISNUMBER($AE1214),AP1214,0)+01_指標庫!$H$14*IF(ISNUMBER($I1214),O1214,0)+01_指標庫!$H$15*IF(ISNUMBER($AH1214),AS1214,0)+01_指標庫!$H$16*IF(ISNUMBER($K1214),P1214,0)+01_指標庫!$H$17*IF(ISNUMBER($AI1214),AT1214,0)+01_指標庫!$H$18*IF(ISNUMBER($AJ1214),AU1214,0)+01_指標庫!$H$19*IF(ISNUMBER($AK1214),AV1214,0)+01_指標庫!$H$20*IF(ISNUMBER($BB1214),BB1214,0)+01_指標庫!$H$21*IF(ISNUMBER($BC1214),BC1214,0))/AW1214,1))</f>
        <v>86.3</v>
      </c>
      <c r="AY1214" s="60"/>
      <c r="AZ1214" s="60"/>
      <c r="BA1214" s="58" t="n">
        <f aca="false">AVERAGE($E1210:$E1214)/AVERAGE($E1205:$E1214)-1</f>
        <v>-0.000921384563348893</v>
      </c>
      <c r="BB1214" s="59" t="n">
        <f aca="false">IF(ISNUMBER($BA1214),IF(OR($S1214&lt;=-0.03,$BA1214&lt;-0.003),0,IF(OR($S1214&lt;=-0.02,$BA1214&lt;0.01),50,100)),"")</f>
        <v>50</v>
      </c>
      <c r="BC1214" s="0" t="str">
        <f aca="false">IF(OR(COUNT($AZ1214)=0,COUNT($AZ1213)=0),"",IF(OR($AY1214/$AZ1213-1&lt;=-0.03,$AZ1214/$AZ1213-1&lt;=-0.045,IF(COUNT($AZ1205:$AZ1214)=10,AVERAGE($AZ1210:$AZ1214)/AVERAGE($AZ1205:$AZ1214)-1&lt;-0.01,FALSE())),0,IF(OR($AZ1214/$AZ1213-1&lt;=-0.02,IF(COUNT($AZ1205:$AZ1214)=10,AVERAGE($AZ1210:$AZ1214)/AVERAGE($AZ1205:$AZ1214)-1&lt;0.005,FALSE())),50,100)))</f>
        <v/>
      </c>
    </row>
    <row r="1215" customFormat="false" ht="15" hidden="false" customHeight="true" outlineLevel="0" collapsed="false">
      <c r="A1215" s="47" t="n">
        <v>1211</v>
      </c>
      <c r="B1215" s="48" t="n">
        <v>44315</v>
      </c>
      <c r="C1215" s="47" t="n">
        <v>2021</v>
      </c>
      <c r="D1215" s="49" t="s">
        <v>239</v>
      </c>
      <c r="E1215" s="50" t="n">
        <v>13970.2</v>
      </c>
      <c r="F1215" s="51" t="n">
        <v>0.133592</v>
      </c>
      <c r="G1215" s="51" t="n">
        <v>-0.005107</v>
      </c>
      <c r="H1215" s="52" t="n">
        <v>0.9388</v>
      </c>
      <c r="I1215" s="62" t="n">
        <v>420.9</v>
      </c>
      <c r="J1215" s="63" t="s">
        <v>240</v>
      </c>
      <c r="K1215" s="54" t="n">
        <v>17.61</v>
      </c>
      <c r="L1215" s="55" t="n">
        <f aca="false">IF(COUNT(F1215)=0,50,IF(F1215&gt;=0,100,IF(F1215&gt;=-0.02,50,0)))</f>
        <v>100</v>
      </c>
      <c r="M1215" s="55" t="n">
        <f aca="false">IF(COUNT(G1215)=0,50,IF(G1215&gt;-0.06,100,IF(G1215&gt;-0.15,50,0)))</f>
        <v>100</v>
      </c>
      <c r="N1215" s="55" t="n">
        <f aca="false">IF(COUNT(H1215)=0,50,IF(H1215&gt;=0.6,100,IF(H1215&gt;=0.4,50,0)))</f>
        <v>100</v>
      </c>
      <c r="O1215" s="55" t="n">
        <f aca="false">IF(COUNT(I1215)=0,50,IF(J1215="proxy_vix",50,IF(I1215&lt;350,100,IF(I1215&lt;=450,50,0))))</f>
        <v>50</v>
      </c>
      <c r="P1215" s="55" t="n">
        <f aca="false">IF(COUNT(K1215)=0,50,IF(K1215&lt;20,100,IF(K1215&lt;=25,50,0)))</f>
        <v>100</v>
      </c>
      <c r="Q1215" s="54"/>
      <c r="R1215" s="47"/>
      <c r="S1215" s="51" t="n">
        <f aca="false">$E1215/$E1214-1</f>
        <v>0.00493323799672263</v>
      </c>
      <c r="T1215" s="56" t="n">
        <f aca="false">$K1215/$K1214-1</f>
        <v>0.0190972222222221</v>
      </c>
      <c r="V1215" s="57"/>
      <c r="W1215" s="57"/>
      <c r="Y1215" s="1" t="str">
        <f aca="false">IF(AX1215&gt;=70,"EASY",IF(AX1215&gt;40,"UNCERTAIN","HARD"))</f>
        <v>EASY</v>
      </c>
      <c r="AA1215" s="58" t="n">
        <f aca="false">IF($A1215&lt;200,"",AVERAGE($E1166:$E1215)/AVERAGE($E1016:$E1215)-1)</f>
        <v>0.0808314650704973</v>
      </c>
      <c r="AB1215" s="59" t="n">
        <f aca="false">LOOKUP($B1215,07_L1政策步階!$A$4:$A$14,07_L1政策步階!$C$4:$C$14)</f>
        <v>1</v>
      </c>
      <c r="AC1215" s="57"/>
      <c r="AD1215" s="57"/>
      <c r="AE1215" s="57"/>
      <c r="AF1215" s="57"/>
      <c r="AG1215" s="57"/>
      <c r="AH1215" s="57"/>
      <c r="AI1215" s="57"/>
      <c r="AJ1215" s="57"/>
      <c r="AK1215" s="57"/>
      <c r="AL1215" s="59" t="n">
        <f aca="false">IF(ISNUMBER($AA1215),IF($AA1215&gt;=0.005,100,IF($AA1215&gt;=-0.015,50,0)),"")</f>
        <v>100</v>
      </c>
      <c r="AM1215" s="59" t="n">
        <f aca="false">IF(ISNUMBER($AB1215),IF($AB1215=1,100,IF($AB1215=0,50,0)),"")</f>
        <v>100</v>
      </c>
      <c r="AN1215" s="0" t="str">
        <f aca="false">IF(ISNUMBER($AC1215),IF($AC1215&gt;=0.001,100,IF($AC1215&gt;=-0.003,50,0)),"")</f>
        <v/>
      </c>
      <c r="AO1215" s="0" t="str">
        <f aca="false">IF(ISNUMBER($AD1215),IF($AD1215&gt;=0.04,100,IF($AD1215&gt;=0,50,0)),"")</f>
        <v/>
      </c>
      <c r="AP1215" s="0" t="str">
        <f aca="false">IF(ISNUMBER($AE1215),IF($AE1215&gt;=25,100,IF($AE1215&gt;=-75,50,0)),"")</f>
        <v/>
      </c>
      <c r="AQ1215" s="0" t="str">
        <f aca="false">IF(ISNUMBER($AF1215),IF($AF1215&gt;0,100,IF($AF1215&gt;=-50,50,0)),"")</f>
        <v/>
      </c>
      <c r="AR1215" s="0" t="str">
        <f aca="false">IF(ISNUMBER($AG1215),IF($AG1215=1,100,IF($AG1215=0,50,0)),"")</f>
        <v/>
      </c>
      <c r="AS1215" s="0" t="str">
        <f aca="false">IF(ISNUMBER($AH1215),IF($AH1215&lt;0,100,IF($AH1215&lt;=20,50,0)),"")</f>
        <v/>
      </c>
      <c r="AT1215" s="0" t="str">
        <f aca="false">IF(ISNUMBER($AI1215),IF($AI1215&lt;0.95,100,IF($AI1215&lt;=1,50,0)),"")</f>
        <v/>
      </c>
      <c r="AU1215" s="0" t="str">
        <f aca="false">IF(ISNUMBER($AJ1215),IF($AJ1215&lt;30,0,IF($AJ1215&lt;40,50,IF($AJ1215&lt;=90,100,50))),"")</f>
        <v/>
      </c>
      <c r="AV1215" s="0" t="str">
        <f aca="false">IF(ISNUMBER($AK1215),IF($AK1215&gt;-0.2,100,IF($AK1215&gt;=-0.4,50,0)),"")</f>
        <v/>
      </c>
      <c r="AW1215" s="59" t="n">
        <f aca="false">01_指標庫!$H$4*ISNUMBER($F1215)+01_指標庫!$H$5*ISNUMBER($AA1215)+01_指標庫!$H$6*ISNUMBER($G1215)+01_指標庫!$H$7*ISNUMBER($H1215)+01_指標庫!$H$8*ISNUMBER($AF1215)+01_指標庫!$H$9*ISNUMBER($AG1215)+01_指標庫!$H$10*ISNUMBER($AB1215)+01_指標庫!$H$11*ISNUMBER($AC1215)+01_指標庫!$H$12*ISNUMBER($AD1215)+01_指標庫!$H$13*ISNUMBER($AE1215)+01_指標庫!$H$14*ISNUMBER($I1215)+01_指標庫!$H$15*ISNUMBER($AH1215)+01_指標庫!$H$16*ISNUMBER($K1215)+01_指標庫!$H$17*ISNUMBER($AI1215)+01_指標庫!$H$18*ISNUMBER($AJ1215)+01_指標庫!$H$19*ISNUMBER($AK1215)+01_指標庫!$H$20*ISNUMBER($BB1215)+01_指標庫!$H$21*ISNUMBER($BC1215)</f>
        <v>51</v>
      </c>
      <c r="AX1215" s="59" t="n">
        <f aca="false">IF(AW1215=0,50,ROUND((01_指標庫!$H$4*IF(ISNUMBER($F1215),L1215,0)+01_指標庫!$H$5*IF(ISNUMBER($AA1215),AL1215,0)+01_指標庫!$H$6*IF(ISNUMBER($G1215),M1215,0)+01_指標庫!$H$7*IF(ISNUMBER($H1215),N1215,0)+01_指標庫!$H$8*IF(ISNUMBER($AF1215),AQ1215,0)+01_指標庫!$H$9*IF(ISNUMBER($AG1215),AR1215,0)+01_指標庫!$H$10*IF(ISNUMBER($AB1215),AM1215,0)+01_指標庫!$H$11*IF(ISNUMBER($AC1215),AN1215,0)+01_指標庫!$H$12*IF(ISNUMBER($AD1215),AO1215,0)+01_指標庫!$H$13*IF(ISNUMBER($AE1215),AP1215,0)+01_指標庫!$H$14*IF(ISNUMBER($I1215),O1215,0)+01_指標庫!$H$15*IF(ISNUMBER($AH1215),AS1215,0)+01_指標庫!$H$16*IF(ISNUMBER($K1215),P1215,0)+01_指標庫!$H$17*IF(ISNUMBER($AI1215),AT1215,0)+01_指標庫!$H$18*IF(ISNUMBER($AJ1215),AU1215,0)+01_指標庫!$H$19*IF(ISNUMBER($AK1215),AV1215,0)+01_指標庫!$H$20*IF(ISNUMBER($BB1215),BB1215,0)+01_指標庫!$H$21*IF(ISNUMBER($BC1215),BC1215,0))/AW1215,1))</f>
        <v>86.3</v>
      </c>
      <c r="AY1215" s="60"/>
      <c r="AZ1215" s="60"/>
      <c r="BA1215" s="58" t="n">
        <f aca="false">AVERAGE($E1211:$E1215)/AVERAGE($E1206:$E1215)-1</f>
        <v>0.00246531408428874</v>
      </c>
      <c r="BB1215" s="59" t="n">
        <f aca="false">IF(ISNUMBER($BA1215),IF(OR($S1215&lt;=-0.03,$BA1215&lt;-0.003),0,IF(OR($S1215&lt;=-0.02,$BA1215&lt;0.01),50,100)),"")</f>
        <v>50</v>
      </c>
      <c r="BC1215" s="0" t="str">
        <f aca="false">IF(OR(COUNT($AZ1215)=0,COUNT($AZ1214)=0),"",IF(OR($AY1215/$AZ1214-1&lt;=-0.03,$AZ1215/$AZ1214-1&lt;=-0.045,IF(COUNT($AZ1206:$AZ1215)=10,AVERAGE($AZ1211:$AZ1215)/AVERAGE($AZ1206:$AZ1215)-1&lt;-0.01,FALSE())),0,IF(OR($AZ1215/$AZ1214-1&lt;=-0.02,IF(COUNT($AZ1206:$AZ1215)=10,AVERAGE($AZ1211:$AZ1215)/AVERAGE($AZ1206:$AZ1215)-1&lt;0.005,FALSE())),50,100)))</f>
        <v/>
      </c>
    </row>
    <row r="1216" customFormat="false" ht="15" hidden="false" customHeight="true" outlineLevel="0" collapsed="false">
      <c r="A1216" s="47" t="n">
        <v>1212</v>
      </c>
      <c r="B1216" s="48" t="n">
        <v>44316</v>
      </c>
      <c r="C1216" s="47" t="n">
        <v>2021</v>
      </c>
      <c r="D1216" s="49" t="s">
        <v>234</v>
      </c>
      <c r="E1216" s="50" t="n">
        <v>13860.76</v>
      </c>
      <c r="F1216" s="51" t="n">
        <v>0.123272</v>
      </c>
      <c r="G1216" s="51" t="n">
        <v>-0.012901</v>
      </c>
      <c r="H1216" s="52" t="n">
        <v>0.9184</v>
      </c>
      <c r="I1216" s="62" t="n">
        <v>429.2</v>
      </c>
      <c r="J1216" s="63" t="s">
        <v>240</v>
      </c>
      <c r="K1216" s="54" t="n">
        <v>18.61</v>
      </c>
      <c r="L1216" s="55" t="n">
        <f aca="false">IF(COUNT(F1216)=0,50,IF(F1216&gt;=0,100,IF(F1216&gt;=-0.02,50,0)))</f>
        <v>100</v>
      </c>
      <c r="M1216" s="55" t="n">
        <f aca="false">IF(COUNT(G1216)=0,50,IF(G1216&gt;-0.06,100,IF(G1216&gt;-0.15,50,0)))</f>
        <v>100</v>
      </c>
      <c r="N1216" s="55" t="n">
        <f aca="false">IF(COUNT(H1216)=0,50,IF(H1216&gt;=0.6,100,IF(H1216&gt;=0.4,50,0)))</f>
        <v>100</v>
      </c>
      <c r="O1216" s="55" t="n">
        <f aca="false">IF(COUNT(I1216)=0,50,IF(J1216="proxy_vix",50,IF(I1216&lt;350,100,IF(I1216&lt;=450,50,0))))</f>
        <v>50</v>
      </c>
      <c r="P1216" s="55" t="n">
        <f aca="false">IF(COUNT(K1216)=0,50,IF(K1216&lt;20,100,IF(K1216&lt;=25,50,0)))</f>
        <v>100</v>
      </c>
      <c r="Q1216" s="54"/>
      <c r="R1216" s="47"/>
      <c r="S1216" s="51" t="n">
        <f aca="false">$E1216/$E1215-1</f>
        <v>-0.00783381769767078</v>
      </c>
      <c r="T1216" s="56" t="n">
        <f aca="false">$K1216/$K1215-1</f>
        <v>0.0567859170925611</v>
      </c>
      <c r="V1216" s="57"/>
      <c r="W1216" s="57"/>
      <c r="Y1216" s="1" t="str">
        <f aca="false">IF(AX1216&gt;=70,"EASY",IF(AX1216&gt;40,"UNCERTAIN","HARD"))</f>
        <v>EASY</v>
      </c>
      <c r="AA1216" s="58" t="n">
        <f aca="false">IF($A1216&lt;200,"",AVERAGE($E1167:$E1216)/AVERAGE($E1017:$E1216)-1)</f>
        <v>0.0798097842849841</v>
      </c>
      <c r="AB1216" s="59" t="n">
        <f aca="false">LOOKUP($B1216,07_L1政策步階!$A$4:$A$14,07_L1政策步階!$C$4:$C$14)</f>
        <v>1</v>
      </c>
      <c r="AC1216" s="57"/>
      <c r="AD1216" s="57"/>
      <c r="AE1216" s="57"/>
      <c r="AF1216" s="57"/>
      <c r="AG1216" s="57"/>
      <c r="AH1216" s="57"/>
      <c r="AI1216" s="57"/>
      <c r="AJ1216" s="57"/>
      <c r="AK1216" s="57"/>
      <c r="AL1216" s="59" t="n">
        <f aca="false">IF(ISNUMBER($AA1216),IF($AA1216&gt;=0.005,100,IF($AA1216&gt;=-0.015,50,0)),"")</f>
        <v>100</v>
      </c>
      <c r="AM1216" s="59" t="n">
        <f aca="false">IF(ISNUMBER($AB1216),IF($AB1216=1,100,IF($AB1216=0,50,0)),"")</f>
        <v>100</v>
      </c>
      <c r="AN1216" s="0" t="str">
        <f aca="false">IF(ISNUMBER($AC1216),IF($AC1216&gt;=0.001,100,IF($AC1216&gt;=-0.003,50,0)),"")</f>
        <v/>
      </c>
      <c r="AO1216" s="0" t="str">
        <f aca="false">IF(ISNUMBER($AD1216),IF($AD1216&gt;=0.04,100,IF($AD1216&gt;=0,50,0)),"")</f>
        <v/>
      </c>
      <c r="AP1216" s="0" t="str">
        <f aca="false">IF(ISNUMBER($AE1216),IF($AE1216&gt;=25,100,IF($AE1216&gt;=-75,50,0)),"")</f>
        <v/>
      </c>
      <c r="AQ1216" s="0" t="str">
        <f aca="false">IF(ISNUMBER($AF1216),IF($AF1216&gt;0,100,IF($AF1216&gt;=-50,50,0)),"")</f>
        <v/>
      </c>
      <c r="AR1216" s="0" t="str">
        <f aca="false">IF(ISNUMBER($AG1216),IF($AG1216=1,100,IF($AG1216=0,50,0)),"")</f>
        <v/>
      </c>
      <c r="AS1216" s="0" t="str">
        <f aca="false">IF(ISNUMBER($AH1216),IF($AH1216&lt;0,100,IF($AH1216&lt;=20,50,0)),"")</f>
        <v/>
      </c>
      <c r="AT1216" s="0" t="str">
        <f aca="false">IF(ISNUMBER($AI1216),IF($AI1216&lt;0.95,100,IF($AI1216&lt;=1,50,0)),"")</f>
        <v/>
      </c>
      <c r="AU1216" s="0" t="str">
        <f aca="false">IF(ISNUMBER($AJ1216),IF($AJ1216&lt;30,0,IF($AJ1216&lt;40,50,IF($AJ1216&lt;=90,100,50))),"")</f>
        <v/>
      </c>
      <c r="AV1216" s="0" t="str">
        <f aca="false">IF(ISNUMBER($AK1216),IF($AK1216&gt;-0.2,100,IF($AK1216&gt;=-0.4,50,0)),"")</f>
        <v/>
      </c>
      <c r="AW1216" s="59" t="n">
        <f aca="false">01_指標庫!$H$4*ISNUMBER($F1216)+01_指標庫!$H$5*ISNUMBER($AA1216)+01_指標庫!$H$6*ISNUMBER($G1216)+01_指標庫!$H$7*ISNUMBER($H1216)+01_指標庫!$H$8*ISNUMBER($AF1216)+01_指標庫!$H$9*ISNUMBER($AG1216)+01_指標庫!$H$10*ISNUMBER($AB1216)+01_指標庫!$H$11*ISNUMBER($AC1216)+01_指標庫!$H$12*ISNUMBER($AD1216)+01_指標庫!$H$13*ISNUMBER($AE1216)+01_指標庫!$H$14*ISNUMBER($I1216)+01_指標庫!$H$15*ISNUMBER($AH1216)+01_指標庫!$H$16*ISNUMBER($K1216)+01_指標庫!$H$17*ISNUMBER($AI1216)+01_指標庫!$H$18*ISNUMBER($AJ1216)+01_指標庫!$H$19*ISNUMBER($AK1216)+01_指標庫!$H$20*ISNUMBER($BB1216)+01_指標庫!$H$21*ISNUMBER($BC1216)</f>
        <v>51</v>
      </c>
      <c r="AX1216" s="59" t="n">
        <f aca="false">IF(AW1216=0,50,ROUND((01_指標庫!$H$4*IF(ISNUMBER($F1216),L1216,0)+01_指標庫!$H$5*IF(ISNUMBER($AA1216),AL1216,0)+01_指標庫!$H$6*IF(ISNUMBER($G1216),M1216,0)+01_指標庫!$H$7*IF(ISNUMBER($H1216),N1216,0)+01_指標庫!$H$8*IF(ISNUMBER($AF1216),AQ1216,0)+01_指標庫!$H$9*IF(ISNUMBER($AG1216),AR1216,0)+01_指標庫!$H$10*IF(ISNUMBER($AB1216),AM1216,0)+01_指標庫!$H$11*IF(ISNUMBER($AC1216),AN1216,0)+01_指標庫!$H$12*IF(ISNUMBER($AD1216),AO1216,0)+01_指標庫!$H$13*IF(ISNUMBER($AE1216),AP1216,0)+01_指標庫!$H$14*IF(ISNUMBER($I1216),O1216,0)+01_指標庫!$H$15*IF(ISNUMBER($AH1216),AS1216,0)+01_指標庫!$H$16*IF(ISNUMBER($K1216),P1216,0)+01_指標庫!$H$17*IF(ISNUMBER($AI1216),AT1216,0)+01_指標庫!$H$18*IF(ISNUMBER($AJ1216),AU1216,0)+01_指標庫!$H$19*IF(ISNUMBER($AK1216),AV1216,0)+01_指標庫!$H$20*IF(ISNUMBER($BB1216),BB1216,0)+01_指標庫!$H$21*IF(ISNUMBER($BC1216),BC1216,0))/AW1216,1))</f>
        <v>86.3</v>
      </c>
      <c r="AY1216" s="60"/>
      <c r="AZ1216" s="60"/>
      <c r="BA1216" s="58" t="n">
        <f aca="false">AVERAGE($E1212:$E1216)/AVERAGE($E1207:$E1216)-1</f>
        <v>0.00261082262555701</v>
      </c>
      <c r="BB1216" s="59" t="n">
        <f aca="false">IF(ISNUMBER($BA1216),IF(OR($S1216&lt;=-0.03,$BA1216&lt;-0.003),0,IF(OR($S1216&lt;=-0.02,$BA1216&lt;0.01),50,100)),"")</f>
        <v>50</v>
      </c>
      <c r="BC1216" s="0" t="str">
        <f aca="false">IF(OR(COUNT($AZ1216)=0,COUNT($AZ1215)=0),"",IF(OR($AY1216/$AZ1215-1&lt;=-0.03,$AZ1216/$AZ1215-1&lt;=-0.045,IF(COUNT($AZ1207:$AZ1216)=10,AVERAGE($AZ1212:$AZ1216)/AVERAGE($AZ1207:$AZ1216)-1&lt;-0.01,FALSE())),0,IF(OR($AZ1216/$AZ1215-1&lt;=-0.02,IF(COUNT($AZ1207:$AZ1216)=10,AVERAGE($AZ1212:$AZ1216)/AVERAGE($AZ1207:$AZ1216)-1&lt;0.005,FALSE())),50,100)))</f>
        <v/>
      </c>
    </row>
    <row r="1217" customFormat="false" ht="15" hidden="false" customHeight="true" outlineLevel="0" collapsed="false">
      <c r="A1217" s="47" t="n">
        <v>1213</v>
      </c>
      <c r="B1217" s="48" t="n">
        <v>44319</v>
      </c>
      <c r="C1217" s="47" t="n">
        <v>2021</v>
      </c>
      <c r="D1217" s="49" t="s">
        <v>236</v>
      </c>
      <c r="E1217" s="50" t="n">
        <v>13799.72</v>
      </c>
      <c r="F1217" s="51" t="n">
        <v>0.116889</v>
      </c>
      <c r="G1217" s="51" t="n">
        <v>-0.017248</v>
      </c>
      <c r="H1217" s="52" t="n">
        <v>0.9184</v>
      </c>
      <c r="I1217" s="62" t="n">
        <v>426.7</v>
      </c>
      <c r="J1217" s="63" t="s">
        <v>240</v>
      </c>
      <c r="K1217" s="54" t="n">
        <v>18.31</v>
      </c>
      <c r="L1217" s="55" t="n">
        <f aca="false">IF(COUNT(F1217)=0,50,IF(F1217&gt;=0,100,IF(F1217&gt;=-0.02,50,0)))</f>
        <v>100</v>
      </c>
      <c r="M1217" s="55" t="n">
        <f aca="false">IF(COUNT(G1217)=0,50,IF(G1217&gt;-0.06,100,IF(G1217&gt;-0.15,50,0)))</f>
        <v>100</v>
      </c>
      <c r="N1217" s="55" t="n">
        <f aca="false">IF(COUNT(H1217)=0,50,IF(H1217&gt;=0.6,100,IF(H1217&gt;=0.4,50,0)))</f>
        <v>100</v>
      </c>
      <c r="O1217" s="55" t="n">
        <f aca="false">IF(COUNT(I1217)=0,50,IF(J1217="proxy_vix",50,IF(I1217&lt;350,100,IF(I1217&lt;=450,50,0))))</f>
        <v>50</v>
      </c>
      <c r="P1217" s="55" t="n">
        <f aca="false">IF(COUNT(K1217)=0,50,IF(K1217&lt;20,100,IF(K1217&lt;=25,50,0)))</f>
        <v>100</v>
      </c>
      <c r="Q1217" s="54"/>
      <c r="R1217" s="47"/>
      <c r="S1217" s="51" t="n">
        <f aca="false">$E1217/$E1216-1</f>
        <v>-0.00440379892588871</v>
      </c>
      <c r="T1217" s="56" t="n">
        <f aca="false">$K1217/$K1216-1</f>
        <v>-0.016120365394949</v>
      </c>
      <c r="V1217" s="57"/>
      <c r="W1217" s="57"/>
      <c r="Y1217" s="1" t="str">
        <f aca="false">IF(AX1217&gt;=70,"EASY",IF(AX1217&gt;40,"UNCERTAIN","HARD"))</f>
        <v>EASY</v>
      </c>
      <c r="AA1217" s="58" t="n">
        <f aca="false">IF($A1217&lt;200,"",AVERAGE($E1168:$E1217)/AVERAGE($E1018:$E1217)-1)</f>
        <v>0.0787775486553204</v>
      </c>
      <c r="AB1217" s="59" t="n">
        <f aca="false">LOOKUP($B1217,07_L1政策步階!$A$4:$A$14,07_L1政策步階!$C$4:$C$14)</f>
        <v>1</v>
      </c>
      <c r="AC1217" s="57"/>
      <c r="AD1217" s="57"/>
      <c r="AE1217" s="57"/>
      <c r="AF1217" s="57"/>
      <c r="AG1217" s="57"/>
      <c r="AH1217" s="57"/>
      <c r="AI1217" s="57"/>
      <c r="AJ1217" s="57"/>
      <c r="AK1217" s="57"/>
      <c r="AL1217" s="59" t="n">
        <f aca="false">IF(ISNUMBER($AA1217),IF($AA1217&gt;=0.005,100,IF($AA1217&gt;=-0.015,50,0)),"")</f>
        <v>100</v>
      </c>
      <c r="AM1217" s="59" t="n">
        <f aca="false">IF(ISNUMBER($AB1217),IF($AB1217=1,100,IF($AB1217=0,50,0)),"")</f>
        <v>100</v>
      </c>
      <c r="AN1217" s="0" t="str">
        <f aca="false">IF(ISNUMBER($AC1217),IF($AC1217&gt;=0.001,100,IF($AC1217&gt;=-0.003,50,0)),"")</f>
        <v/>
      </c>
      <c r="AO1217" s="0" t="str">
        <f aca="false">IF(ISNUMBER($AD1217),IF($AD1217&gt;=0.04,100,IF($AD1217&gt;=0,50,0)),"")</f>
        <v/>
      </c>
      <c r="AP1217" s="0" t="str">
        <f aca="false">IF(ISNUMBER($AE1217),IF($AE1217&gt;=25,100,IF($AE1217&gt;=-75,50,0)),"")</f>
        <v/>
      </c>
      <c r="AQ1217" s="0" t="str">
        <f aca="false">IF(ISNUMBER($AF1217),IF($AF1217&gt;0,100,IF($AF1217&gt;=-50,50,0)),"")</f>
        <v/>
      </c>
      <c r="AR1217" s="0" t="str">
        <f aca="false">IF(ISNUMBER($AG1217),IF($AG1217=1,100,IF($AG1217=0,50,0)),"")</f>
        <v/>
      </c>
      <c r="AS1217" s="0" t="str">
        <f aca="false">IF(ISNUMBER($AH1217),IF($AH1217&lt;0,100,IF($AH1217&lt;=20,50,0)),"")</f>
        <v/>
      </c>
      <c r="AT1217" s="0" t="str">
        <f aca="false">IF(ISNUMBER($AI1217),IF($AI1217&lt;0.95,100,IF($AI1217&lt;=1,50,0)),"")</f>
        <v/>
      </c>
      <c r="AU1217" s="0" t="str">
        <f aca="false">IF(ISNUMBER($AJ1217),IF($AJ1217&lt;30,0,IF($AJ1217&lt;40,50,IF($AJ1217&lt;=90,100,50))),"")</f>
        <v/>
      </c>
      <c r="AV1217" s="0" t="str">
        <f aca="false">IF(ISNUMBER($AK1217),IF($AK1217&gt;-0.2,100,IF($AK1217&gt;=-0.4,50,0)),"")</f>
        <v/>
      </c>
      <c r="AW1217" s="59" t="n">
        <f aca="false">01_指標庫!$H$4*ISNUMBER($F1217)+01_指標庫!$H$5*ISNUMBER($AA1217)+01_指標庫!$H$6*ISNUMBER($G1217)+01_指標庫!$H$7*ISNUMBER($H1217)+01_指標庫!$H$8*ISNUMBER($AF1217)+01_指標庫!$H$9*ISNUMBER($AG1217)+01_指標庫!$H$10*ISNUMBER($AB1217)+01_指標庫!$H$11*ISNUMBER($AC1217)+01_指標庫!$H$12*ISNUMBER($AD1217)+01_指標庫!$H$13*ISNUMBER($AE1217)+01_指標庫!$H$14*ISNUMBER($I1217)+01_指標庫!$H$15*ISNUMBER($AH1217)+01_指標庫!$H$16*ISNUMBER($K1217)+01_指標庫!$H$17*ISNUMBER($AI1217)+01_指標庫!$H$18*ISNUMBER($AJ1217)+01_指標庫!$H$19*ISNUMBER($AK1217)+01_指標庫!$H$20*ISNUMBER($BB1217)+01_指標庫!$H$21*ISNUMBER($BC1217)</f>
        <v>51</v>
      </c>
      <c r="AX1217" s="59" t="n">
        <f aca="false">IF(AW1217=0,50,ROUND((01_指標庫!$H$4*IF(ISNUMBER($F1217),L1217,0)+01_指標庫!$H$5*IF(ISNUMBER($AA1217),AL1217,0)+01_指標庫!$H$6*IF(ISNUMBER($G1217),M1217,0)+01_指標庫!$H$7*IF(ISNUMBER($H1217),N1217,0)+01_指標庫!$H$8*IF(ISNUMBER($AF1217),AQ1217,0)+01_指標庫!$H$9*IF(ISNUMBER($AG1217),AR1217,0)+01_指標庫!$H$10*IF(ISNUMBER($AB1217),AM1217,0)+01_指標庫!$H$11*IF(ISNUMBER($AC1217),AN1217,0)+01_指標庫!$H$12*IF(ISNUMBER($AD1217),AO1217,0)+01_指標庫!$H$13*IF(ISNUMBER($AE1217),AP1217,0)+01_指標庫!$H$14*IF(ISNUMBER($I1217),O1217,0)+01_指標庫!$H$15*IF(ISNUMBER($AH1217),AS1217,0)+01_指標庫!$H$16*IF(ISNUMBER($K1217),P1217,0)+01_指標庫!$H$17*IF(ISNUMBER($AI1217),AT1217,0)+01_指標庫!$H$18*IF(ISNUMBER($AJ1217),AU1217,0)+01_指標庫!$H$19*IF(ISNUMBER($AK1217),AV1217,0)+01_指標庫!$H$20*IF(ISNUMBER($BB1217),BB1217,0)+01_指標庫!$H$21*IF(ISNUMBER($BC1217),BC1217,0))/AW1217,1))</f>
        <v>86.3</v>
      </c>
      <c r="AY1217" s="60"/>
      <c r="AZ1217" s="60"/>
      <c r="BA1217" s="58" t="n">
        <f aca="false">AVERAGE($E1213:$E1217)/AVERAGE($E1208:$E1217)-1</f>
        <v>0.000130750475346719</v>
      </c>
      <c r="BB1217" s="59" t="n">
        <f aca="false">IF(ISNUMBER($BA1217),IF(OR($S1217&lt;=-0.03,$BA1217&lt;-0.003),0,IF(OR($S1217&lt;=-0.02,$BA1217&lt;0.01),50,100)),"")</f>
        <v>50</v>
      </c>
      <c r="BC1217" s="0" t="str">
        <f aca="false">IF(OR(COUNT($AZ1217)=0,COUNT($AZ1216)=0),"",IF(OR($AY1217/$AZ1216-1&lt;=-0.03,$AZ1217/$AZ1216-1&lt;=-0.045,IF(COUNT($AZ1208:$AZ1217)=10,AVERAGE($AZ1213:$AZ1217)/AVERAGE($AZ1208:$AZ1217)-1&lt;-0.01,FALSE())),0,IF(OR($AZ1217/$AZ1216-1&lt;=-0.02,IF(COUNT($AZ1208:$AZ1217)=10,AVERAGE($AZ1213:$AZ1217)/AVERAGE($AZ1208:$AZ1217)-1&lt;0.005,FALSE())),50,100)))</f>
        <v/>
      </c>
    </row>
    <row r="1218" customFormat="false" ht="15" hidden="false" customHeight="true" outlineLevel="0" collapsed="false">
      <c r="A1218" s="47" t="n">
        <v>1214</v>
      </c>
      <c r="B1218" s="48" t="n">
        <v>44320</v>
      </c>
      <c r="C1218" s="47" t="n">
        <v>2021</v>
      </c>
      <c r="D1218" s="49" t="s">
        <v>237</v>
      </c>
      <c r="E1218" s="50" t="n">
        <v>13544.67</v>
      </c>
      <c r="F1218" s="51" t="n">
        <v>0.094962</v>
      </c>
      <c r="G1218" s="51" t="n">
        <v>-0.035411</v>
      </c>
      <c r="H1218" s="52" t="n">
        <v>0.9184</v>
      </c>
      <c r="I1218" s="62" t="n">
        <v>436.5</v>
      </c>
      <c r="J1218" s="63" t="s">
        <v>240</v>
      </c>
      <c r="K1218" s="54" t="n">
        <v>19.48</v>
      </c>
      <c r="L1218" s="55" t="n">
        <f aca="false">IF(COUNT(F1218)=0,50,IF(F1218&gt;=0,100,IF(F1218&gt;=-0.02,50,0)))</f>
        <v>100</v>
      </c>
      <c r="M1218" s="55" t="n">
        <f aca="false">IF(COUNT(G1218)=0,50,IF(G1218&gt;-0.06,100,IF(G1218&gt;-0.15,50,0)))</f>
        <v>100</v>
      </c>
      <c r="N1218" s="55" t="n">
        <f aca="false">IF(COUNT(H1218)=0,50,IF(H1218&gt;=0.6,100,IF(H1218&gt;=0.4,50,0)))</f>
        <v>100</v>
      </c>
      <c r="O1218" s="55" t="n">
        <f aca="false">IF(COUNT(I1218)=0,50,IF(J1218="proxy_vix",50,IF(I1218&lt;350,100,IF(I1218&lt;=450,50,0))))</f>
        <v>50</v>
      </c>
      <c r="P1218" s="55" t="n">
        <f aca="false">IF(COUNT(K1218)=0,50,IF(K1218&lt;20,100,IF(K1218&lt;=25,50,0)))</f>
        <v>100</v>
      </c>
      <c r="Q1218" s="54"/>
      <c r="R1218" s="47"/>
      <c r="S1218" s="51" t="n">
        <f aca="false">$E1218/$E1217-1</f>
        <v>-0.0184822590603287</v>
      </c>
      <c r="T1218" s="56" t="n">
        <f aca="false">$K1218/$K1217-1</f>
        <v>0.0638995084653196</v>
      </c>
      <c r="V1218" s="57"/>
      <c r="W1218" s="57"/>
      <c r="Y1218" s="1" t="str">
        <f aca="false">IF(AX1218&gt;=70,"EASY",IF(AX1218&gt;40,"UNCERTAIN","HARD"))</f>
        <v>EASY</v>
      </c>
      <c r="AA1218" s="58" t="n">
        <f aca="false">IF($A1218&lt;200,"",AVERAGE($E1169:$E1218)/AVERAGE($E1019:$E1218)-1)</f>
        <v>0.0780321395335624</v>
      </c>
      <c r="AB1218" s="59" t="n">
        <f aca="false">LOOKUP($B1218,07_L1政策步階!$A$4:$A$14,07_L1政策步階!$C$4:$C$14)</f>
        <v>1</v>
      </c>
      <c r="AC1218" s="57"/>
      <c r="AD1218" s="57"/>
      <c r="AE1218" s="57"/>
      <c r="AF1218" s="57"/>
      <c r="AG1218" s="57"/>
      <c r="AH1218" s="57"/>
      <c r="AI1218" s="57"/>
      <c r="AJ1218" s="57"/>
      <c r="AK1218" s="57"/>
      <c r="AL1218" s="59" t="n">
        <f aca="false">IF(ISNUMBER($AA1218),IF($AA1218&gt;=0.005,100,IF($AA1218&gt;=-0.015,50,0)),"")</f>
        <v>100</v>
      </c>
      <c r="AM1218" s="59" t="n">
        <f aca="false">IF(ISNUMBER($AB1218),IF($AB1218=1,100,IF($AB1218=0,50,0)),"")</f>
        <v>100</v>
      </c>
      <c r="AN1218" s="0" t="str">
        <f aca="false">IF(ISNUMBER($AC1218),IF($AC1218&gt;=0.001,100,IF($AC1218&gt;=-0.003,50,0)),"")</f>
        <v/>
      </c>
      <c r="AO1218" s="0" t="str">
        <f aca="false">IF(ISNUMBER($AD1218),IF($AD1218&gt;=0.04,100,IF($AD1218&gt;=0,50,0)),"")</f>
        <v/>
      </c>
      <c r="AP1218" s="0" t="str">
        <f aca="false">IF(ISNUMBER($AE1218),IF($AE1218&gt;=25,100,IF($AE1218&gt;=-75,50,0)),"")</f>
        <v/>
      </c>
      <c r="AQ1218" s="0" t="str">
        <f aca="false">IF(ISNUMBER($AF1218),IF($AF1218&gt;0,100,IF($AF1218&gt;=-50,50,0)),"")</f>
        <v/>
      </c>
      <c r="AR1218" s="0" t="str">
        <f aca="false">IF(ISNUMBER($AG1218),IF($AG1218=1,100,IF($AG1218=0,50,0)),"")</f>
        <v/>
      </c>
      <c r="AS1218" s="0" t="str">
        <f aca="false">IF(ISNUMBER($AH1218),IF($AH1218&lt;0,100,IF($AH1218&lt;=20,50,0)),"")</f>
        <v/>
      </c>
      <c r="AT1218" s="0" t="str">
        <f aca="false">IF(ISNUMBER($AI1218),IF($AI1218&lt;0.95,100,IF($AI1218&lt;=1,50,0)),"")</f>
        <v/>
      </c>
      <c r="AU1218" s="0" t="str">
        <f aca="false">IF(ISNUMBER($AJ1218),IF($AJ1218&lt;30,0,IF($AJ1218&lt;40,50,IF($AJ1218&lt;=90,100,50))),"")</f>
        <v/>
      </c>
      <c r="AV1218" s="0" t="str">
        <f aca="false">IF(ISNUMBER($AK1218),IF($AK1218&gt;-0.2,100,IF($AK1218&gt;=-0.4,50,0)),"")</f>
        <v/>
      </c>
      <c r="AW1218" s="59" t="n">
        <f aca="false">01_指標庫!$H$4*ISNUMBER($F1218)+01_指標庫!$H$5*ISNUMBER($AA1218)+01_指標庫!$H$6*ISNUMBER($G1218)+01_指標庫!$H$7*ISNUMBER($H1218)+01_指標庫!$H$8*ISNUMBER($AF1218)+01_指標庫!$H$9*ISNUMBER($AG1218)+01_指標庫!$H$10*ISNUMBER($AB1218)+01_指標庫!$H$11*ISNUMBER($AC1218)+01_指標庫!$H$12*ISNUMBER($AD1218)+01_指標庫!$H$13*ISNUMBER($AE1218)+01_指標庫!$H$14*ISNUMBER($I1218)+01_指標庫!$H$15*ISNUMBER($AH1218)+01_指標庫!$H$16*ISNUMBER($K1218)+01_指標庫!$H$17*ISNUMBER($AI1218)+01_指標庫!$H$18*ISNUMBER($AJ1218)+01_指標庫!$H$19*ISNUMBER($AK1218)+01_指標庫!$H$20*ISNUMBER($BB1218)+01_指標庫!$H$21*ISNUMBER($BC1218)</f>
        <v>51</v>
      </c>
      <c r="AX1218" s="59" t="n">
        <f aca="false">IF(AW1218=0,50,ROUND((01_指標庫!$H$4*IF(ISNUMBER($F1218),L1218,0)+01_指標庫!$H$5*IF(ISNUMBER($AA1218),AL1218,0)+01_指標庫!$H$6*IF(ISNUMBER($G1218),M1218,0)+01_指標庫!$H$7*IF(ISNUMBER($H1218),N1218,0)+01_指標庫!$H$8*IF(ISNUMBER($AF1218),AQ1218,0)+01_指標庫!$H$9*IF(ISNUMBER($AG1218),AR1218,0)+01_指標庫!$H$10*IF(ISNUMBER($AB1218),AM1218,0)+01_指標庫!$H$11*IF(ISNUMBER($AC1218),AN1218,0)+01_指標庫!$H$12*IF(ISNUMBER($AD1218),AO1218,0)+01_指標庫!$H$13*IF(ISNUMBER($AE1218),AP1218,0)+01_指標庫!$H$14*IF(ISNUMBER($I1218),O1218,0)+01_指標庫!$H$15*IF(ISNUMBER($AH1218),AS1218,0)+01_指標庫!$H$16*IF(ISNUMBER($K1218),P1218,0)+01_指標庫!$H$17*IF(ISNUMBER($AI1218),AT1218,0)+01_指標庫!$H$18*IF(ISNUMBER($AJ1218),AU1218,0)+01_指標庫!$H$19*IF(ISNUMBER($AK1218),AV1218,0)+01_指標庫!$H$20*IF(ISNUMBER($BB1218),BB1218,0)+01_指標庫!$H$21*IF(ISNUMBER($BC1218),BC1218,0))/AW1218,1))</f>
        <v>80.4</v>
      </c>
      <c r="AY1218" s="60"/>
      <c r="AZ1218" s="60"/>
      <c r="BA1218" s="58" t="n">
        <f aca="false">AVERAGE($E1214:$E1218)/AVERAGE($E1209:$E1218)-1</f>
        <v>-0.00395393416521539</v>
      </c>
      <c r="BB1218" s="59" t="n">
        <f aca="false">IF(ISNUMBER($BA1218),IF(OR($S1218&lt;=-0.03,$BA1218&lt;-0.003),0,IF(OR($S1218&lt;=-0.02,$BA1218&lt;0.01),50,100)),"")</f>
        <v>0</v>
      </c>
      <c r="BC1218" s="0" t="str">
        <f aca="false">IF(OR(COUNT($AZ1218)=0,COUNT($AZ1217)=0),"",IF(OR($AY1218/$AZ1217-1&lt;=-0.03,$AZ1218/$AZ1217-1&lt;=-0.045,IF(COUNT($AZ1209:$AZ1218)=10,AVERAGE($AZ1214:$AZ1218)/AVERAGE($AZ1209:$AZ1218)-1&lt;-0.01,FALSE())),0,IF(OR($AZ1218/$AZ1217-1&lt;=-0.02,IF(COUNT($AZ1209:$AZ1218)=10,AVERAGE($AZ1214:$AZ1218)/AVERAGE($AZ1209:$AZ1218)-1&lt;0.005,FALSE())),50,100)))</f>
        <v/>
      </c>
    </row>
    <row r="1219" customFormat="false" ht="15" hidden="false" customHeight="true" outlineLevel="0" collapsed="false">
      <c r="A1219" s="47" t="n">
        <v>1215</v>
      </c>
      <c r="B1219" s="48" t="n">
        <v>44321</v>
      </c>
      <c r="C1219" s="47" t="n">
        <v>2021</v>
      </c>
      <c r="D1219" s="49" t="s">
        <v>238</v>
      </c>
      <c r="E1219" s="50" t="n">
        <v>13503.37</v>
      </c>
      <c r="F1219" s="51" t="n">
        <v>0.090498</v>
      </c>
      <c r="G1219" s="51" t="n">
        <v>-0.038352</v>
      </c>
      <c r="H1219" s="52" t="n">
        <v>0.9184</v>
      </c>
      <c r="I1219" s="62" t="n">
        <v>433.8</v>
      </c>
      <c r="J1219" s="63" t="s">
        <v>240</v>
      </c>
      <c r="K1219" s="54" t="n">
        <v>19.15</v>
      </c>
      <c r="L1219" s="55" t="n">
        <f aca="false">IF(COUNT(F1219)=0,50,IF(F1219&gt;=0,100,IF(F1219&gt;=-0.02,50,0)))</f>
        <v>100</v>
      </c>
      <c r="M1219" s="55" t="n">
        <f aca="false">IF(COUNT(G1219)=0,50,IF(G1219&gt;-0.06,100,IF(G1219&gt;-0.15,50,0)))</f>
        <v>100</v>
      </c>
      <c r="N1219" s="55" t="n">
        <f aca="false">IF(COUNT(H1219)=0,50,IF(H1219&gt;=0.6,100,IF(H1219&gt;=0.4,50,0)))</f>
        <v>100</v>
      </c>
      <c r="O1219" s="55" t="n">
        <f aca="false">IF(COUNT(I1219)=0,50,IF(J1219="proxy_vix",50,IF(I1219&lt;350,100,IF(I1219&lt;=450,50,0))))</f>
        <v>50</v>
      </c>
      <c r="P1219" s="55" t="n">
        <f aca="false">IF(COUNT(K1219)=0,50,IF(K1219&lt;20,100,IF(K1219&lt;=25,50,0)))</f>
        <v>100</v>
      </c>
      <c r="Q1219" s="54"/>
      <c r="R1219" s="47"/>
      <c r="S1219" s="51" t="n">
        <f aca="false">$E1219/$E1218-1</f>
        <v>-0.00304916989487369</v>
      </c>
      <c r="T1219" s="56" t="n">
        <f aca="false">$K1219/$K1218-1</f>
        <v>-0.0169404517453799</v>
      </c>
      <c r="V1219" s="57"/>
      <c r="W1219" s="57"/>
      <c r="Y1219" s="1" t="str">
        <f aca="false">IF(AX1219&gt;=70,"EASY",IF(AX1219&gt;40,"UNCERTAIN","HARD"))</f>
        <v>EASY</v>
      </c>
      <c r="AA1219" s="58" t="n">
        <f aca="false">IF($A1219&lt;200,"",AVERAGE($E1170:$E1219)/AVERAGE($E1020:$E1219)-1)</f>
        <v>0.0774201057270598</v>
      </c>
      <c r="AB1219" s="59" t="n">
        <f aca="false">LOOKUP($B1219,07_L1政策步階!$A$4:$A$14,07_L1政策步階!$C$4:$C$14)</f>
        <v>1</v>
      </c>
      <c r="AC1219" s="57"/>
      <c r="AD1219" s="57"/>
      <c r="AE1219" s="57"/>
      <c r="AF1219" s="57"/>
      <c r="AG1219" s="57"/>
      <c r="AH1219" s="57"/>
      <c r="AI1219" s="57"/>
      <c r="AJ1219" s="57"/>
      <c r="AK1219" s="57"/>
      <c r="AL1219" s="59" t="n">
        <f aca="false">IF(ISNUMBER($AA1219),IF($AA1219&gt;=0.005,100,IF($AA1219&gt;=-0.015,50,0)),"")</f>
        <v>100</v>
      </c>
      <c r="AM1219" s="59" t="n">
        <f aca="false">IF(ISNUMBER($AB1219),IF($AB1219=1,100,IF($AB1219=0,50,0)),"")</f>
        <v>100</v>
      </c>
      <c r="AN1219" s="0" t="str">
        <f aca="false">IF(ISNUMBER($AC1219),IF($AC1219&gt;=0.001,100,IF($AC1219&gt;=-0.003,50,0)),"")</f>
        <v/>
      </c>
      <c r="AO1219" s="0" t="str">
        <f aca="false">IF(ISNUMBER($AD1219),IF($AD1219&gt;=0.04,100,IF($AD1219&gt;=0,50,0)),"")</f>
        <v/>
      </c>
      <c r="AP1219" s="0" t="str">
        <f aca="false">IF(ISNUMBER($AE1219),IF($AE1219&gt;=25,100,IF($AE1219&gt;=-75,50,0)),"")</f>
        <v/>
      </c>
      <c r="AQ1219" s="0" t="str">
        <f aca="false">IF(ISNUMBER($AF1219),IF($AF1219&gt;0,100,IF($AF1219&gt;=-50,50,0)),"")</f>
        <v/>
      </c>
      <c r="AR1219" s="0" t="str">
        <f aca="false">IF(ISNUMBER($AG1219),IF($AG1219=1,100,IF($AG1219=0,50,0)),"")</f>
        <v/>
      </c>
      <c r="AS1219" s="0" t="str">
        <f aca="false">IF(ISNUMBER($AH1219),IF($AH1219&lt;0,100,IF($AH1219&lt;=20,50,0)),"")</f>
        <v/>
      </c>
      <c r="AT1219" s="0" t="str">
        <f aca="false">IF(ISNUMBER($AI1219),IF($AI1219&lt;0.95,100,IF($AI1219&lt;=1,50,0)),"")</f>
        <v/>
      </c>
      <c r="AU1219" s="0" t="str">
        <f aca="false">IF(ISNUMBER($AJ1219),IF($AJ1219&lt;30,0,IF($AJ1219&lt;40,50,IF($AJ1219&lt;=90,100,50))),"")</f>
        <v/>
      </c>
      <c r="AV1219" s="0" t="str">
        <f aca="false">IF(ISNUMBER($AK1219),IF($AK1219&gt;-0.2,100,IF($AK1219&gt;=-0.4,50,0)),"")</f>
        <v/>
      </c>
      <c r="AW1219" s="59" t="n">
        <f aca="false">01_指標庫!$H$4*ISNUMBER($F1219)+01_指標庫!$H$5*ISNUMBER($AA1219)+01_指標庫!$H$6*ISNUMBER($G1219)+01_指標庫!$H$7*ISNUMBER($H1219)+01_指標庫!$H$8*ISNUMBER($AF1219)+01_指標庫!$H$9*ISNUMBER($AG1219)+01_指標庫!$H$10*ISNUMBER($AB1219)+01_指標庫!$H$11*ISNUMBER($AC1219)+01_指標庫!$H$12*ISNUMBER($AD1219)+01_指標庫!$H$13*ISNUMBER($AE1219)+01_指標庫!$H$14*ISNUMBER($I1219)+01_指標庫!$H$15*ISNUMBER($AH1219)+01_指標庫!$H$16*ISNUMBER($K1219)+01_指標庫!$H$17*ISNUMBER($AI1219)+01_指標庫!$H$18*ISNUMBER($AJ1219)+01_指標庫!$H$19*ISNUMBER($AK1219)+01_指標庫!$H$20*ISNUMBER($BB1219)+01_指標庫!$H$21*ISNUMBER($BC1219)</f>
        <v>51</v>
      </c>
      <c r="AX1219" s="59" t="n">
        <f aca="false">IF(AW1219=0,50,ROUND((01_指標庫!$H$4*IF(ISNUMBER($F1219),L1219,0)+01_指標庫!$H$5*IF(ISNUMBER($AA1219),AL1219,0)+01_指標庫!$H$6*IF(ISNUMBER($G1219),M1219,0)+01_指標庫!$H$7*IF(ISNUMBER($H1219),N1219,0)+01_指標庫!$H$8*IF(ISNUMBER($AF1219),AQ1219,0)+01_指標庫!$H$9*IF(ISNUMBER($AG1219),AR1219,0)+01_指標庫!$H$10*IF(ISNUMBER($AB1219),AM1219,0)+01_指標庫!$H$11*IF(ISNUMBER($AC1219),AN1219,0)+01_指標庫!$H$12*IF(ISNUMBER($AD1219),AO1219,0)+01_指標庫!$H$13*IF(ISNUMBER($AE1219),AP1219,0)+01_指標庫!$H$14*IF(ISNUMBER($I1219),O1219,0)+01_指標庫!$H$15*IF(ISNUMBER($AH1219),AS1219,0)+01_指標庫!$H$16*IF(ISNUMBER($K1219),P1219,0)+01_指標庫!$H$17*IF(ISNUMBER($AI1219),AT1219,0)+01_指標庫!$H$18*IF(ISNUMBER($AJ1219),AU1219,0)+01_指標庫!$H$19*IF(ISNUMBER($AK1219),AV1219,0)+01_指標庫!$H$20*IF(ISNUMBER($BB1219),BB1219,0)+01_指標庫!$H$21*IF(ISNUMBER($BC1219),BC1219,0))/AW1219,1))</f>
        <v>80.4</v>
      </c>
      <c r="AY1219" s="60"/>
      <c r="AZ1219" s="60"/>
      <c r="BA1219" s="58" t="n">
        <f aca="false">AVERAGE($E1215:$E1219)/AVERAGE($E1210:$E1219)-1</f>
        <v>-0.00660400788077986</v>
      </c>
      <c r="BB1219" s="59" t="n">
        <f aca="false">IF(ISNUMBER($BA1219),IF(OR($S1219&lt;=-0.03,$BA1219&lt;-0.003),0,IF(OR($S1219&lt;=-0.02,$BA1219&lt;0.01),50,100)),"")</f>
        <v>0</v>
      </c>
      <c r="BC1219" s="0" t="str">
        <f aca="false">IF(OR(COUNT($AZ1219)=0,COUNT($AZ1218)=0),"",IF(OR($AY1219/$AZ1218-1&lt;=-0.03,$AZ1219/$AZ1218-1&lt;=-0.045,IF(COUNT($AZ1210:$AZ1219)=10,AVERAGE($AZ1215:$AZ1219)/AVERAGE($AZ1210:$AZ1219)-1&lt;-0.01,FALSE())),0,IF(OR($AZ1219/$AZ1218-1&lt;=-0.02,IF(COUNT($AZ1210:$AZ1219)=10,AVERAGE($AZ1215:$AZ1219)/AVERAGE($AZ1210:$AZ1219)-1&lt;0.005,FALSE())),50,100)))</f>
        <v/>
      </c>
    </row>
    <row r="1220" customFormat="false" ht="15" hidden="false" customHeight="true" outlineLevel="0" collapsed="false">
      <c r="A1220" s="47" t="n">
        <v>1216</v>
      </c>
      <c r="B1220" s="48" t="n">
        <v>44322</v>
      </c>
      <c r="C1220" s="47" t="n">
        <v>2021</v>
      </c>
      <c r="D1220" s="49" t="s">
        <v>239</v>
      </c>
      <c r="E1220" s="50" t="n">
        <v>13613.73</v>
      </c>
      <c r="F1220" s="51" t="n">
        <v>0.098178</v>
      </c>
      <c r="G1220" s="51" t="n">
        <v>-0.030493</v>
      </c>
      <c r="H1220" s="52" t="n">
        <v>0.9184</v>
      </c>
      <c r="I1220" s="62" t="n">
        <v>427.4</v>
      </c>
      <c r="J1220" s="63" t="s">
        <v>240</v>
      </c>
      <c r="K1220" s="54" t="n">
        <v>18.39</v>
      </c>
      <c r="L1220" s="55" t="n">
        <f aca="false">IF(COUNT(F1220)=0,50,IF(F1220&gt;=0,100,IF(F1220&gt;=-0.02,50,0)))</f>
        <v>100</v>
      </c>
      <c r="M1220" s="55" t="n">
        <f aca="false">IF(COUNT(G1220)=0,50,IF(G1220&gt;-0.06,100,IF(G1220&gt;-0.15,50,0)))</f>
        <v>100</v>
      </c>
      <c r="N1220" s="55" t="n">
        <f aca="false">IF(COUNT(H1220)=0,50,IF(H1220&gt;=0.6,100,IF(H1220&gt;=0.4,50,0)))</f>
        <v>100</v>
      </c>
      <c r="O1220" s="55" t="n">
        <f aca="false">IF(COUNT(I1220)=0,50,IF(J1220="proxy_vix",50,IF(I1220&lt;350,100,IF(I1220&lt;=450,50,0))))</f>
        <v>50</v>
      </c>
      <c r="P1220" s="55" t="n">
        <f aca="false">IF(COUNT(K1220)=0,50,IF(K1220&lt;20,100,IF(K1220&lt;=25,50,0)))</f>
        <v>100</v>
      </c>
      <c r="Q1220" s="54"/>
      <c r="R1220" s="47"/>
      <c r="S1220" s="51" t="n">
        <f aca="false">$E1220/$E1219-1</f>
        <v>0.00817277464810617</v>
      </c>
      <c r="T1220" s="56" t="n">
        <f aca="false">$K1220/$K1219-1</f>
        <v>-0.0396866840731069</v>
      </c>
      <c r="V1220" s="57"/>
      <c r="W1220" s="57"/>
      <c r="Y1220" s="1" t="str">
        <f aca="false">IF(AX1220&gt;=70,"EASY",IF(AX1220&gt;40,"UNCERTAIN","HARD"))</f>
        <v>EASY</v>
      </c>
      <c r="AA1220" s="58" t="n">
        <f aca="false">IF($A1220&lt;200,"",AVERAGE($E1171:$E1220)/AVERAGE($E1021:$E1220)-1)</f>
        <v>0.0767143593412858</v>
      </c>
      <c r="AB1220" s="59" t="n">
        <f aca="false">LOOKUP($B1220,07_L1政策步階!$A$4:$A$14,07_L1政策步階!$C$4:$C$14)</f>
        <v>1</v>
      </c>
      <c r="AC1220" s="57"/>
      <c r="AD1220" s="57"/>
      <c r="AE1220" s="57"/>
      <c r="AF1220" s="57"/>
      <c r="AG1220" s="57"/>
      <c r="AH1220" s="57"/>
      <c r="AI1220" s="57"/>
      <c r="AJ1220" s="57"/>
      <c r="AK1220" s="57"/>
      <c r="AL1220" s="59" t="n">
        <f aca="false">IF(ISNUMBER($AA1220),IF($AA1220&gt;=0.005,100,IF($AA1220&gt;=-0.015,50,0)),"")</f>
        <v>100</v>
      </c>
      <c r="AM1220" s="59" t="n">
        <f aca="false">IF(ISNUMBER($AB1220),IF($AB1220=1,100,IF($AB1220=0,50,0)),"")</f>
        <v>100</v>
      </c>
      <c r="AN1220" s="0" t="str">
        <f aca="false">IF(ISNUMBER($AC1220),IF($AC1220&gt;=0.001,100,IF($AC1220&gt;=-0.003,50,0)),"")</f>
        <v/>
      </c>
      <c r="AO1220" s="0" t="str">
        <f aca="false">IF(ISNUMBER($AD1220),IF($AD1220&gt;=0.04,100,IF($AD1220&gt;=0,50,0)),"")</f>
        <v/>
      </c>
      <c r="AP1220" s="0" t="str">
        <f aca="false">IF(ISNUMBER($AE1220),IF($AE1220&gt;=25,100,IF($AE1220&gt;=-75,50,0)),"")</f>
        <v/>
      </c>
      <c r="AQ1220" s="0" t="str">
        <f aca="false">IF(ISNUMBER($AF1220),IF($AF1220&gt;0,100,IF($AF1220&gt;=-50,50,0)),"")</f>
        <v/>
      </c>
      <c r="AR1220" s="0" t="str">
        <f aca="false">IF(ISNUMBER($AG1220),IF($AG1220=1,100,IF($AG1220=0,50,0)),"")</f>
        <v/>
      </c>
      <c r="AS1220" s="0" t="str">
        <f aca="false">IF(ISNUMBER($AH1220),IF($AH1220&lt;0,100,IF($AH1220&lt;=20,50,0)),"")</f>
        <v/>
      </c>
      <c r="AT1220" s="0" t="str">
        <f aca="false">IF(ISNUMBER($AI1220),IF($AI1220&lt;0.95,100,IF($AI1220&lt;=1,50,0)),"")</f>
        <v/>
      </c>
      <c r="AU1220" s="0" t="str">
        <f aca="false">IF(ISNUMBER($AJ1220),IF($AJ1220&lt;30,0,IF($AJ1220&lt;40,50,IF($AJ1220&lt;=90,100,50))),"")</f>
        <v/>
      </c>
      <c r="AV1220" s="0" t="str">
        <f aca="false">IF(ISNUMBER($AK1220),IF($AK1220&gt;-0.2,100,IF($AK1220&gt;=-0.4,50,0)),"")</f>
        <v/>
      </c>
      <c r="AW1220" s="59" t="n">
        <f aca="false">01_指標庫!$H$4*ISNUMBER($F1220)+01_指標庫!$H$5*ISNUMBER($AA1220)+01_指標庫!$H$6*ISNUMBER($G1220)+01_指標庫!$H$7*ISNUMBER($H1220)+01_指標庫!$H$8*ISNUMBER($AF1220)+01_指標庫!$H$9*ISNUMBER($AG1220)+01_指標庫!$H$10*ISNUMBER($AB1220)+01_指標庫!$H$11*ISNUMBER($AC1220)+01_指標庫!$H$12*ISNUMBER($AD1220)+01_指標庫!$H$13*ISNUMBER($AE1220)+01_指標庫!$H$14*ISNUMBER($I1220)+01_指標庫!$H$15*ISNUMBER($AH1220)+01_指標庫!$H$16*ISNUMBER($K1220)+01_指標庫!$H$17*ISNUMBER($AI1220)+01_指標庫!$H$18*ISNUMBER($AJ1220)+01_指標庫!$H$19*ISNUMBER($AK1220)+01_指標庫!$H$20*ISNUMBER($BB1220)+01_指標庫!$H$21*ISNUMBER($BC1220)</f>
        <v>51</v>
      </c>
      <c r="AX1220" s="59" t="n">
        <f aca="false">IF(AW1220=0,50,ROUND((01_指標庫!$H$4*IF(ISNUMBER($F1220),L1220,0)+01_指標庫!$H$5*IF(ISNUMBER($AA1220),AL1220,0)+01_指標庫!$H$6*IF(ISNUMBER($G1220),M1220,0)+01_指標庫!$H$7*IF(ISNUMBER($H1220),N1220,0)+01_指標庫!$H$8*IF(ISNUMBER($AF1220),AQ1220,0)+01_指標庫!$H$9*IF(ISNUMBER($AG1220),AR1220,0)+01_指標庫!$H$10*IF(ISNUMBER($AB1220),AM1220,0)+01_指標庫!$H$11*IF(ISNUMBER($AC1220),AN1220,0)+01_指標庫!$H$12*IF(ISNUMBER($AD1220),AO1220,0)+01_指標庫!$H$13*IF(ISNUMBER($AE1220),AP1220,0)+01_指標庫!$H$14*IF(ISNUMBER($I1220),O1220,0)+01_指標庫!$H$15*IF(ISNUMBER($AH1220),AS1220,0)+01_指標庫!$H$16*IF(ISNUMBER($K1220),P1220,0)+01_指標庫!$H$17*IF(ISNUMBER($AI1220),AT1220,0)+01_指標庫!$H$18*IF(ISNUMBER($AJ1220),AU1220,0)+01_指標庫!$H$19*IF(ISNUMBER($AK1220),AV1220,0)+01_指標庫!$H$20*IF(ISNUMBER($BB1220),BB1220,0)+01_指標庫!$H$21*IF(ISNUMBER($BC1220),BC1220,0))/AW1220,1))</f>
        <v>80.4</v>
      </c>
      <c r="AY1220" s="60"/>
      <c r="AZ1220" s="60"/>
      <c r="BA1220" s="58" t="n">
        <f aca="false">AVERAGE($E1216:$E1220)/AVERAGE($E1211:$E1220)-1</f>
        <v>-0.0106967067870096</v>
      </c>
      <c r="BB1220" s="59" t="n">
        <f aca="false">IF(ISNUMBER($BA1220),IF(OR($S1220&lt;=-0.03,$BA1220&lt;-0.003),0,IF(OR($S1220&lt;=-0.02,$BA1220&lt;0.01),50,100)),"")</f>
        <v>0</v>
      </c>
      <c r="BC1220" s="0" t="str">
        <f aca="false">IF(OR(COUNT($AZ1220)=0,COUNT($AZ1219)=0),"",IF(OR($AY1220/$AZ1219-1&lt;=-0.03,$AZ1220/$AZ1219-1&lt;=-0.045,IF(COUNT($AZ1211:$AZ1220)=10,AVERAGE($AZ1216:$AZ1220)/AVERAGE($AZ1211:$AZ1220)-1&lt;-0.01,FALSE())),0,IF(OR($AZ1220/$AZ1219-1&lt;=-0.02,IF(COUNT($AZ1211:$AZ1220)=10,AVERAGE($AZ1216:$AZ1220)/AVERAGE($AZ1211:$AZ1220)-1&lt;0.005,FALSE())),50,100)))</f>
        <v/>
      </c>
    </row>
    <row r="1221" customFormat="false" ht="15" hidden="false" customHeight="true" outlineLevel="0" collapsed="false">
      <c r="A1221" s="47" t="n">
        <v>1217</v>
      </c>
      <c r="B1221" s="48" t="n">
        <v>44323</v>
      </c>
      <c r="C1221" s="47" t="n">
        <v>2021</v>
      </c>
      <c r="D1221" s="49" t="s">
        <v>234</v>
      </c>
      <c r="E1221" s="50" t="n">
        <v>13719.63</v>
      </c>
      <c r="F1221" s="51" t="n">
        <v>0.10545</v>
      </c>
      <c r="G1221" s="51" t="n">
        <v>-0.022951</v>
      </c>
      <c r="H1221" s="52" t="n">
        <v>0.9184</v>
      </c>
      <c r="I1221" s="62" t="n">
        <v>413.1</v>
      </c>
      <c r="J1221" s="63" t="s">
        <v>240</v>
      </c>
      <c r="K1221" s="54" t="n">
        <v>16.69</v>
      </c>
      <c r="L1221" s="55" t="n">
        <f aca="false">IF(COUNT(F1221)=0,50,IF(F1221&gt;=0,100,IF(F1221&gt;=-0.02,50,0)))</f>
        <v>100</v>
      </c>
      <c r="M1221" s="55" t="n">
        <f aca="false">IF(COUNT(G1221)=0,50,IF(G1221&gt;-0.06,100,IF(G1221&gt;-0.15,50,0)))</f>
        <v>100</v>
      </c>
      <c r="N1221" s="55" t="n">
        <f aca="false">IF(COUNT(H1221)=0,50,IF(H1221&gt;=0.6,100,IF(H1221&gt;=0.4,50,0)))</f>
        <v>100</v>
      </c>
      <c r="O1221" s="55" t="n">
        <f aca="false">IF(COUNT(I1221)=0,50,IF(J1221="proxy_vix",50,IF(I1221&lt;350,100,IF(I1221&lt;=450,50,0))))</f>
        <v>50</v>
      </c>
      <c r="P1221" s="55" t="n">
        <f aca="false">IF(COUNT(K1221)=0,50,IF(K1221&lt;20,100,IF(K1221&lt;=25,50,0)))</f>
        <v>100</v>
      </c>
      <c r="Q1221" s="54"/>
      <c r="R1221" s="47"/>
      <c r="S1221" s="51" t="n">
        <f aca="false">$E1221/$E1220-1</f>
        <v>0.00777891143720355</v>
      </c>
      <c r="T1221" s="56" t="n">
        <f aca="false">$K1221/$K1220-1</f>
        <v>-0.0924415443175639</v>
      </c>
      <c r="V1221" s="57"/>
      <c r="W1221" s="57"/>
      <c r="Y1221" s="1" t="str">
        <f aca="false">IF(AX1221&gt;=70,"EASY",IF(AX1221&gt;40,"UNCERTAIN","HARD"))</f>
        <v>EASY</v>
      </c>
      <c r="AA1221" s="58" t="n">
        <f aca="false">IF($A1221&lt;200,"",AVERAGE($E1172:$E1221)/AVERAGE($E1022:$E1221)-1)</f>
        <v>0.0769149289985824</v>
      </c>
      <c r="AB1221" s="59" t="n">
        <f aca="false">LOOKUP($B1221,07_L1政策步階!$A$4:$A$14,07_L1政策步階!$C$4:$C$14)</f>
        <v>1</v>
      </c>
      <c r="AC1221" s="57"/>
      <c r="AD1221" s="57"/>
      <c r="AE1221" s="57"/>
      <c r="AF1221" s="57"/>
      <c r="AG1221" s="57"/>
      <c r="AH1221" s="57"/>
      <c r="AI1221" s="57"/>
      <c r="AJ1221" s="57"/>
      <c r="AK1221" s="57"/>
      <c r="AL1221" s="59" t="n">
        <f aca="false">IF(ISNUMBER($AA1221),IF($AA1221&gt;=0.005,100,IF($AA1221&gt;=-0.015,50,0)),"")</f>
        <v>100</v>
      </c>
      <c r="AM1221" s="59" t="n">
        <f aca="false">IF(ISNUMBER($AB1221),IF($AB1221=1,100,IF($AB1221=0,50,0)),"")</f>
        <v>100</v>
      </c>
      <c r="AN1221" s="0" t="str">
        <f aca="false">IF(ISNUMBER($AC1221),IF($AC1221&gt;=0.001,100,IF($AC1221&gt;=-0.003,50,0)),"")</f>
        <v/>
      </c>
      <c r="AO1221" s="0" t="str">
        <f aca="false">IF(ISNUMBER($AD1221),IF($AD1221&gt;=0.04,100,IF($AD1221&gt;=0,50,0)),"")</f>
        <v/>
      </c>
      <c r="AP1221" s="0" t="str">
        <f aca="false">IF(ISNUMBER($AE1221),IF($AE1221&gt;=25,100,IF($AE1221&gt;=-75,50,0)),"")</f>
        <v/>
      </c>
      <c r="AQ1221" s="0" t="str">
        <f aca="false">IF(ISNUMBER($AF1221),IF($AF1221&gt;0,100,IF($AF1221&gt;=-50,50,0)),"")</f>
        <v/>
      </c>
      <c r="AR1221" s="0" t="str">
        <f aca="false">IF(ISNUMBER($AG1221),IF($AG1221=1,100,IF($AG1221=0,50,0)),"")</f>
        <v/>
      </c>
      <c r="AS1221" s="0" t="str">
        <f aca="false">IF(ISNUMBER($AH1221),IF($AH1221&lt;0,100,IF($AH1221&lt;=20,50,0)),"")</f>
        <v/>
      </c>
      <c r="AT1221" s="0" t="str">
        <f aca="false">IF(ISNUMBER($AI1221),IF($AI1221&lt;0.95,100,IF($AI1221&lt;=1,50,0)),"")</f>
        <v/>
      </c>
      <c r="AU1221" s="0" t="str">
        <f aca="false">IF(ISNUMBER($AJ1221),IF($AJ1221&lt;30,0,IF($AJ1221&lt;40,50,IF($AJ1221&lt;=90,100,50))),"")</f>
        <v/>
      </c>
      <c r="AV1221" s="0" t="str">
        <f aca="false">IF(ISNUMBER($AK1221),IF($AK1221&gt;-0.2,100,IF($AK1221&gt;=-0.4,50,0)),"")</f>
        <v/>
      </c>
      <c r="AW1221" s="59" t="n">
        <f aca="false">01_指標庫!$H$4*ISNUMBER($F1221)+01_指標庫!$H$5*ISNUMBER($AA1221)+01_指標庫!$H$6*ISNUMBER($G1221)+01_指標庫!$H$7*ISNUMBER($H1221)+01_指標庫!$H$8*ISNUMBER($AF1221)+01_指標庫!$H$9*ISNUMBER($AG1221)+01_指標庫!$H$10*ISNUMBER($AB1221)+01_指標庫!$H$11*ISNUMBER($AC1221)+01_指標庫!$H$12*ISNUMBER($AD1221)+01_指標庫!$H$13*ISNUMBER($AE1221)+01_指標庫!$H$14*ISNUMBER($I1221)+01_指標庫!$H$15*ISNUMBER($AH1221)+01_指標庫!$H$16*ISNUMBER($K1221)+01_指標庫!$H$17*ISNUMBER($AI1221)+01_指標庫!$H$18*ISNUMBER($AJ1221)+01_指標庫!$H$19*ISNUMBER($AK1221)+01_指標庫!$H$20*ISNUMBER($BB1221)+01_指標庫!$H$21*ISNUMBER($BC1221)</f>
        <v>51</v>
      </c>
      <c r="AX1221" s="59" t="n">
        <f aca="false">IF(AW1221=0,50,ROUND((01_指標庫!$H$4*IF(ISNUMBER($F1221),L1221,0)+01_指標庫!$H$5*IF(ISNUMBER($AA1221),AL1221,0)+01_指標庫!$H$6*IF(ISNUMBER($G1221),M1221,0)+01_指標庫!$H$7*IF(ISNUMBER($H1221),N1221,0)+01_指標庫!$H$8*IF(ISNUMBER($AF1221),AQ1221,0)+01_指標庫!$H$9*IF(ISNUMBER($AG1221),AR1221,0)+01_指標庫!$H$10*IF(ISNUMBER($AB1221),AM1221,0)+01_指標庫!$H$11*IF(ISNUMBER($AC1221),AN1221,0)+01_指標庫!$H$12*IF(ISNUMBER($AD1221),AO1221,0)+01_指標庫!$H$13*IF(ISNUMBER($AE1221),AP1221,0)+01_指標庫!$H$14*IF(ISNUMBER($I1221),O1221,0)+01_指標庫!$H$15*IF(ISNUMBER($AH1221),AS1221,0)+01_指標庫!$H$16*IF(ISNUMBER($K1221),P1221,0)+01_指標庫!$H$17*IF(ISNUMBER($AI1221),AT1221,0)+01_指標庫!$H$18*IF(ISNUMBER($AJ1221),AU1221,0)+01_指標庫!$H$19*IF(ISNUMBER($AK1221),AV1221,0)+01_指標庫!$H$20*IF(ISNUMBER($BB1221),BB1221,0)+01_指標庫!$H$21*IF(ISNUMBER($BC1221),BC1221,0))/AW1221,1))</f>
        <v>80.4</v>
      </c>
      <c r="AY1221" s="60"/>
      <c r="AZ1221" s="60"/>
      <c r="BA1221" s="58" t="n">
        <f aca="false">AVERAGE($E1217:$E1221)/AVERAGE($E1212:$E1221)-1</f>
        <v>-0.0111522729418551</v>
      </c>
      <c r="BB1221" s="59" t="n">
        <f aca="false">IF(ISNUMBER($BA1221),IF(OR($S1221&lt;=-0.03,$BA1221&lt;-0.003),0,IF(OR($S1221&lt;=-0.02,$BA1221&lt;0.01),50,100)),"")</f>
        <v>0</v>
      </c>
      <c r="BC1221" s="0" t="str">
        <f aca="false">IF(OR(COUNT($AZ1221)=0,COUNT($AZ1220)=0),"",IF(OR($AY1221/$AZ1220-1&lt;=-0.03,$AZ1221/$AZ1220-1&lt;=-0.045,IF(COUNT($AZ1212:$AZ1221)=10,AVERAGE($AZ1217:$AZ1221)/AVERAGE($AZ1212:$AZ1221)-1&lt;-0.01,FALSE())),0,IF(OR($AZ1221/$AZ1220-1&lt;=-0.02,IF(COUNT($AZ1212:$AZ1221)=10,AVERAGE($AZ1217:$AZ1221)/AVERAGE($AZ1212:$AZ1221)-1&lt;0.005,FALSE())),50,100)))</f>
        <v/>
      </c>
    </row>
    <row r="1222" customFormat="false" ht="15" hidden="false" customHeight="true" outlineLevel="0" collapsed="false">
      <c r="A1222" s="47" t="n">
        <v>1218</v>
      </c>
      <c r="B1222" s="48" t="n">
        <v>44326</v>
      </c>
      <c r="C1222" s="47" t="n">
        <v>2021</v>
      </c>
      <c r="D1222" s="49" t="s">
        <v>236</v>
      </c>
      <c r="E1222" s="50" t="n">
        <v>13359.08</v>
      </c>
      <c r="F1222" s="51" t="n">
        <v>0.075195</v>
      </c>
      <c r="G1222" s="51" t="n">
        <v>-0.048628</v>
      </c>
      <c r="H1222" s="52" t="n">
        <v>0.8367</v>
      </c>
      <c r="I1222" s="62" t="n">
        <v>438.1</v>
      </c>
      <c r="J1222" s="63" t="s">
        <v>240</v>
      </c>
      <c r="K1222" s="54" t="n">
        <v>19.66</v>
      </c>
      <c r="L1222" s="55" t="n">
        <f aca="false">IF(COUNT(F1222)=0,50,IF(F1222&gt;=0,100,IF(F1222&gt;=-0.02,50,0)))</f>
        <v>100</v>
      </c>
      <c r="M1222" s="55" t="n">
        <f aca="false">IF(COUNT(G1222)=0,50,IF(G1222&gt;-0.06,100,IF(G1222&gt;-0.15,50,0)))</f>
        <v>100</v>
      </c>
      <c r="N1222" s="55" t="n">
        <f aca="false">IF(COUNT(H1222)=0,50,IF(H1222&gt;=0.6,100,IF(H1222&gt;=0.4,50,0)))</f>
        <v>100</v>
      </c>
      <c r="O1222" s="55" t="n">
        <f aca="false">IF(COUNT(I1222)=0,50,IF(J1222="proxy_vix",50,IF(I1222&lt;350,100,IF(I1222&lt;=450,50,0))))</f>
        <v>50</v>
      </c>
      <c r="P1222" s="55" t="n">
        <f aca="false">IF(COUNT(K1222)=0,50,IF(K1222&lt;20,100,IF(K1222&lt;=25,50,0)))</f>
        <v>100</v>
      </c>
      <c r="Q1222" s="54"/>
      <c r="R1222" s="47"/>
      <c r="S1222" s="51" t="n">
        <f aca="false">$E1222/$E1221-1</f>
        <v>-0.0262798632324632</v>
      </c>
      <c r="T1222" s="56" t="n">
        <f aca="false">$K1222/$K1221-1</f>
        <v>0.177950868783703</v>
      </c>
      <c r="V1222" s="57"/>
      <c r="W1222" s="57"/>
      <c r="Y1222" s="1" t="str">
        <f aca="false">IF(AX1222&gt;=70,"EASY",IF(AX1222&gt;40,"UNCERTAIN","HARD"))</f>
        <v>EASY</v>
      </c>
      <c r="AA1222" s="58" t="n">
        <f aca="false">IF($A1222&lt;200,"",AVERAGE($E1173:$E1222)/AVERAGE($E1023:$E1222)-1)</f>
        <v>0.0764345840124308</v>
      </c>
      <c r="AB1222" s="59" t="n">
        <f aca="false">LOOKUP($B1222,07_L1政策步階!$A$4:$A$14,07_L1政策步階!$C$4:$C$14)</f>
        <v>1</v>
      </c>
      <c r="AC1222" s="57"/>
      <c r="AD1222" s="57"/>
      <c r="AE1222" s="57"/>
      <c r="AF1222" s="57"/>
      <c r="AG1222" s="57"/>
      <c r="AH1222" s="57"/>
      <c r="AI1222" s="57"/>
      <c r="AJ1222" s="57"/>
      <c r="AK1222" s="57"/>
      <c r="AL1222" s="59" t="n">
        <f aca="false">IF(ISNUMBER($AA1222),IF($AA1222&gt;=0.005,100,IF($AA1222&gt;=-0.015,50,0)),"")</f>
        <v>100</v>
      </c>
      <c r="AM1222" s="59" t="n">
        <f aca="false">IF(ISNUMBER($AB1222),IF($AB1222=1,100,IF($AB1222=0,50,0)),"")</f>
        <v>100</v>
      </c>
      <c r="AN1222" s="0" t="str">
        <f aca="false">IF(ISNUMBER($AC1222),IF($AC1222&gt;=0.001,100,IF($AC1222&gt;=-0.003,50,0)),"")</f>
        <v/>
      </c>
      <c r="AO1222" s="0" t="str">
        <f aca="false">IF(ISNUMBER($AD1222),IF($AD1222&gt;=0.04,100,IF($AD1222&gt;=0,50,0)),"")</f>
        <v/>
      </c>
      <c r="AP1222" s="0" t="str">
        <f aca="false">IF(ISNUMBER($AE1222),IF($AE1222&gt;=25,100,IF($AE1222&gt;=-75,50,0)),"")</f>
        <v/>
      </c>
      <c r="AQ1222" s="0" t="str">
        <f aca="false">IF(ISNUMBER($AF1222),IF($AF1222&gt;0,100,IF($AF1222&gt;=-50,50,0)),"")</f>
        <v/>
      </c>
      <c r="AR1222" s="0" t="str">
        <f aca="false">IF(ISNUMBER($AG1222),IF($AG1222=1,100,IF($AG1222=0,50,0)),"")</f>
        <v/>
      </c>
      <c r="AS1222" s="0" t="str">
        <f aca="false">IF(ISNUMBER($AH1222),IF($AH1222&lt;0,100,IF($AH1222&lt;=20,50,0)),"")</f>
        <v/>
      </c>
      <c r="AT1222" s="0" t="str">
        <f aca="false">IF(ISNUMBER($AI1222),IF($AI1222&lt;0.95,100,IF($AI1222&lt;=1,50,0)),"")</f>
        <v/>
      </c>
      <c r="AU1222" s="0" t="str">
        <f aca="false">IF(ISNUMBER($AJ1222),IF($AJ1222&lt;30,0,IF($AJ1222&lt;40,50,IF($AJ1222&lt;=90,100,50))),"")</f>
        <v/>
      </c>
      <c r="AV1222" s="0" t="str">
        <f aca="false">IF(ISNUMBER($AK1222),IF($AK1222&gt;-0.2,100,IF($AK1222&gt;=-0.4,50,0)),"")</f>
        <v/>
      </c>
      <c r="AW1222" s="59" t="n">
        <f aca="false">01_指標庫!$H$4*ISNUMBER($F1222)+01_指標庫!$H$5*ISNUMBER($AA1222)+01_指標庫!$H$6*ISNUMBER($G1222)+01_指標庫!$H$7*ISNUMBER($H1222)+01_指標庫!$H$8*ISNUMBER($AF1222)+01_指標庫!$H$9*ISNUMBER($AG1222)+01_指標庫!$H$10*ISNUMBER($AB1222)+01_指標庫!$H$11*ISNUMBER($AC1222)+01_指標庫!$H$12*ISNUMBER($AD1222)+01_指標庫!$H$13*ISNUMBER($AE1222)+01_指標庫!$H$14*ISNUMBER($I1222)+01_指標庫!$H$15*ISNUMBER($AH1222)+01_指標庫!$H$16*ISNUMBER($K1222)+01_指標庫!$H$17*ISNUMBER($AI1222)+01_指標庫!$H$18*ISNUMBER($AJ1222)+01_指標庫!$H$19*ISNUMBER($AK1222)+01_指標庫!$H$20*ISNUMBER($BB1222)+01_指標庫!$H$21*ISNUMBER($BC1222)</f>
        <v>51</v>
      </c>
      <c r="AX1222" s="59" t="n">
        <f aca="false">IF(AW1222=0,50,ROUND((01_指標庫!$H$4*IF(ISNUMBER($F1222),L1222,0)+01_指標庫!$H$5*IF(ISNUMBER($AA1222),AL1222,0)+01_指標庫!$H$6*IF(ISNUMBER($G1222),M1222,0)+01_指標庫!$H$7*IF(ISNUMBER($H1222),N1222,0)+01_指標庫!$H$8*IF(ISNUMBER($AF1222),AQ1222,0)+01_指標庫!$H$9*IF(ISNUMBER($AG1222),AR1222,0)+01_指標庫!$H$10*IF(ISNUMBER($AB1222),AM1222,0)+01_指標庫!$H$11*IF(ISNUMBER($AC1222),AN1222,0)+01_指標庫!$H$12*IF(ISNUMBER($AD1222),AO1222,0)+01_指標庫!$H$13*IF(ISNUMBER($AE1222),AP1222,0)+01_指標庫!$H$14*IF(ISNUMBER($I1222),O1222,0)+01_指標庫!$H$15*IF(ISNUMBER($AH1222),AS1222,0)+01_指標庫!$H$16*IF(ISNUMBER($K1222),P1222,0)+01_指標庫!$H$17*IF(ISNUMBER($AI1222),AT1222,0)+01_指標庫!$H$18*IF(ISNUMBER($AJ1222),AU1222,0)+01_指標庫!$H$19*IF(ISNUMBER($AK1222),AV1222,0)+01_指標庫!$H$20*IF(ISNUMBER($BB1222),BB1222,0)+01_指標庫!$H$21*IF(ISNUMBER($BC1222),BC1222,0))/AW1222,1))</f>
        <v>80.4</v>
      </c>
      <c r="AY1222" s="60"/>
      <c r="AZ1222" s="60"/>
      <c r="BA1222" s="58" t="n">
        <f aca="false">AVERAGE($E1218:$E1222)/AVERAGE($E1213:$E1222)-1</f>
        <v>-0.0127673317202138</v>
      </c>
      <c r="BB1222" s="59" t="n">
        <f aca="false">IF(ISNUMBER($BA1222),IF(OR($S1222&lt;=-0.03,$BA1222&lt;-0.003),0,IF(OR($S1222&lt;=-0.02,$BA1222&lt;0.01),50,100)),"")</f>
        <v>0</v>
      </c>
      <c r="BC1222" s="0" t="str">
        <f aca="false">IF(OR(COUNT($AZ1222)=0,COUNT($AZ1221)=0),"",IF(OR($AY1222/$AZ1221-1&lt;=-0.03,$AZ1222/$AZ1221-1&lt;=-0.045,IF(COUNT($AZ1213:$AZ1222)=10,AVERAGE($AZ1218:$AZ1222)/AVERAGE($AZ1213:$AZ1222)-1&lt;-0.01,FALSE())),0,IF(OR($AZ1222/$AZ1221-1&lt;=-0.02,IF(COUNT($AZ1213:$AZ1222)=10,AVERAGE($AZ1218:$AZ1222)/AVERAGE($AZ1213:$AZ1222)-1&lt;0.005,FALSE())),50,100)))</f>
        <v/>
      </c>
    </row>
    <row r="1223" customFormat="false" ht="15" hidden="false" customHeight="true" outlineLevel="0" collapsed="false">
      <c r="A1223" s="47" t="n">
        <v>1219</v>
      </c>
      <c r="B1223" s="48" t="n">
        <v>44327</v>
      </c>
      <c r="C1223" s="47" t="n">
        <v>2021</v>
      </c>
      <c r="D1223" s="49" t="s">
        <v>237</v>
      </c>
      <c r="E1223" s="50" t="n">
        <v>13351.27</v>
      </c>
      <c r="F1223" s="51" t="n">
        <v>0.073328</v>
      </c>
      <c r="G1223" s="51" t="n">
        <v>-0.049184</v>
      </c>
      <c r="H1223" s="52" t="n">
        <v>0.8776</v>
      </c>
      <c r="I1223" s="62" t="n">
        <v>456.3</v>
      </c>
      <c r="J1223" s="63" t="s">
        <v>240</v>
      </c>
      <c r="K1223" s="54" t="n">
        <v>21.84</v>
      </c>
      <c r="L1223" s="55" t="n">
        <f aca="false">IF(COUNT(F1223)=0,50,IF(F1223&gt;=0,100,IF(F1223&gt;=-0.02,50,0)))</f>
        <v>100</v>
      </c>
      <c r="M1223" s="55" t="n">
        <f aca="false">IF(COUNT(G1223)=0,50,IF(G1223&gt;-0.06,100,IF(G1223&gt;-0.15,50,0)))</f>
        <v>100</v>
      </c>
      <c r="N1223" s="55" t="n">
        <f aca="false">IF(COUNT(H1223)=0,50,IF(H1223&gt;=0.6,100,IF(H1223&gt;=0.4,50,0)))</f>
        <v>100</v>
      </c>
      <c r="O1223" s="55" t="n">
        <f aca="false">IF(COUNT(I1223)=0,50,IF(J1223="proxy_vix",50,IF(I1223&lt;350,100,IF(I1223&lt;=450,50,0))))</f>
        <v>50</v>
      </c>
      <c r="P1223" s="55" t="n">
        <f aca="false">IF(COUNT(K1223)=0,50,IF(K1223&lt;20,100,IF(K1223&lt;=25,50,0)))</f>
        <v>50</v>
      </c>
      <c r="Q1223" s="54"/>
      <c r="R1223" s="47"/>
      <c r="S1223" s="51" t="n">
        <f aca="false">$E1223/$E1222-1</f>
        <v>-0.000584621096662352</v>
      </c>
      <c r="T1223" s="56" t="n">
        <f aca="false">$K1223/$K1222-1</f>
        <v>0.11088504577823</v>
      </c>
      <c r="V1223" s="57"/>
      <c r="W1223" s="57"/>
      <c r="Y1223" s="1" t="str">
        <f aca="false">IF(AX1223&gt;=70,"EASY",IF(AX1223&gt;40,"UNCERTAIN","HARD"))</f>
        <v>EASY</v>
      </c>
      <c r="AA1223" s="58" t="n">
        <f aca="false">IF($A1223&lt;200,"",AVERAGE($E1174:$E1223)/AVERAGE($E1024:$E1223)-1)</f>
        <v>0.0753034420625731</v>
      </c>
      <c r="AB1223" s="59" t="n">
        <f aca="false">LOOKUP($B1223,07_L1政策步階!$A$4:$A$14,07_L1政策步階!$C$4:$C$14)</f>
        <v>1</v>
      </c>
      <c r="AC1223" s="57"/>
      <c r="AD1223" s="57"/>
      <c r="AE1223" s="57"/>
      <c r="AF1223" s="57"/>
      <c r="AG1223" s="57"/>
      <c r="AH1223" s="57"/>
      <c r="AI1223" s="57"/>
      <c r="AJ1223" s="57"/>
      <c r="AK1223" s="57"/>
      <c r="AL1223" s="59" t="n">
        <f aca="false">IF(ISNUMBER($AA1223),IF($AA1223&gt;=0.005,100,IF($AA1223&gt;=-0.015,50,0)),"")</f>
        <v>100</v>
      </c>
      <c r="AM1223" s="59" t="n">
        <f aca="false">IF(ISNUMBER($AB1223),IF($AB1223=1,100,IF($AB1223=0,50,0)),"")</f>
        <v>100</v>
      </c>
      <c r="AN1223" s="0" t="str">
        <f aca="false">IF(ISNUMBER($AC1223),IF($AC1223&gt;=0.001,100,IF($AC1223&gt;=-0.003,50,0)),"")</f>
        <v/>
      </c>
      <c r="AO1223" s="0" t="str">
        <f aca="false">IF(ISNUMBER($AD1223),IF($AD1223&gt;=0.04,100,IF($AD1223&gt;=0,50,0)),"")</f>
        <v/>
      </c>
      <c r="AP1223" s="0" t="str">
        <f aca="false">IF(ISNUMBER($AE1223),IF($AE1223&gt;=25,100,IF($AE1223&gt;=-75,50,0)),"")</f>
        <v/>
      </c>
      <c r="AQ1223" s="0" t="str">
        <f aca="false">IF(ISNUMBER($AF1223),IF($AF1223&gt;0,100,IF($AF1223&gt;=-50,50,0)),"")</f>
        <v/>
      </c>
      <c r="AR1223" s="0" t="str">
        <f aca="false">IF(ISNUMBER($AG1223),IF($AG1223=1,100,IF($AG1223=0,50,0)),"")</f>
        <v/>
      </c>
      <c r="AS1223" s="0" t="str">
        <f aca="false">IF(ISNUMBER($AH1223),IF($AH1223&lt;0,100,IF($AH1223&lt;=20,50,0)),"")</f>
        <v/>
      </c>
      <c r="AT1223" s="0" t="str">
        <f aca="false">IF(ISNUMBER($AI1223),IF($AI1223&lt;0.95,100,IF($AI1223&lt;=1,50,0)),"")</f>
        <v/>
      </c>
      <c r="AU1223" s="0" t="str">
        <f aca="false">IF(ISNUMBER($AJ1223),IF($AJ1223&lt;30,0,IF($AJ1223&lt;40,50,IF($AJ1223&lt;=90,100,50))),"")</f>
        <v/>
      </c>
      <c r="AV1223" s="0" t="str">
        <f aca="false">IF(ISNUMBER($AK1223),IF($AK1223&gt;-0.2,100,IF($AK1223&gt;=-0.4,50,0)),"")</f>
        <v/>
      </c>
      <c r="AW1223" s="59" t="n">
        <f aca="false">01_指標庫!$H$4*ISNUMBER($F1223)+01_指標庫!$H$5*ISNUMBER($AA1223)+01_指標庫!$H$6*ISNUMBER($G1223)+01_指標庫!$H$7*ISNUMBER($H1223)+01_指標庫!$H$8*ISNUMBER($AF1223)+01_指標庫!$H$9*ISNUMBER($AG1223)+01_指標庫!$H$10*ISNUMBER($AB1223)+01_指標庫!$H$11*ISNUMBER($AC1223)+01_指標庫!$H$12*ISNUMBER($AD1223)+01_指標庫!$H$13*ISNUMBER($AE1223)+01_指標庫!$H$14*ISNUMBER($I1223)+01_指標庫!$H$15*ISNUMBER($AH1223)+01_指標庫!$H$16*ISNUMBER($K1223)+01_指標庫!$H$17*ISNUMBER($AI1223)+01_指標庫!$H$18*ISNUMBER($AJ1223)+01_指標庫!$H$19*ISNUMBER($AK1223)+01_指標庫!$H$20*ISNUMBER($BB1223)+01_指標庫!$H$21*ISNUMBER($BC1223)</f>
        <v>51</v>
      </c>
      <c r="AX1223" s="59" t="n">
        <f aca="false">IF(AW1223=0,50,ROUND((01_指標庫!$H$4*IF(ISNUMBER($F1223),L1223,0)+01_指標庫!$H$5*IF(ISNUMBER($AA1223),AL1223,0)+01_指標庫!$H$6*IF(ISNUMBER($G1223),M1223,0)+01_指標庫!$H$7*IF(ISNUMBER($H1223),N1223,0)+01_指標庫!$H$8*IF(ISNUMBER($AF1223),AQ1223,0)+01_指標庫!$H$9*IF(ISNUMBER($AG1223),AR1223,0)+01_指標庫!$H$10*IF(ISNUMBER($AB1223),AM1223,0)+01_指標庫!$H$11*IF(ISNUMBER($AC1223),AN1223,0)+01_指標庫!$H$12*IF(ISNUMBER($AD1223),AO1223,0)+01_指標庫!$H$13*IF(ISNUMBER($AE1223),AP1223,0)+01_指標庫!$H$14*IF(ISNUMBER($I1223),O1223,0)+01_指標庫!$H$15*IF(ISNUMBER($AH1223),AS1223,0)+01_指標庫!$H$16*IF(ISNUMBER($K1223),P1223,0)+01_指標庫!$H$17*IF(ISNUMBER($AI1223),AT1223,0)+01_指標庫!$H$18*IF(ISNUMBER($AJ1223),AU1223,0)+01_指標庫!$H$19*IF(ISNUMBER($AK1223),AV1223,0)+01_指標庫!$H$20*IF(ISNUMBER($BB1223),BB1223,0)+01_指標庫!$H$21*IF(ISNUMBER($BC1223),BC1223,0))/AW1223,1))</f>
        <v>74.5</v>
      </c>
      <c r="AY1223" s="60"/>
      <c r="AZ1223" s="60"/>
      <c r="BA1223" s="58" t="n">
        <f aca="false">AVERAGE($E1219:$E1223)/AVERAGE($E1214:$E1223)-1</f>
        <v>-0.0111978088777194</v>
      </c>
      <c r="BB1223" s="59" t="n">
        <f aca="false">IF(ISNUMBER($BA1223),IF(OR($S1223&lt;=-0.03,$BA1223&lt;-0.003),0,IF(OR($S1223&lt;=-0.02,$BA1223&lt;0.01),50,100)),"")</f>
        <v>0</v>
      </c>
      <c r="BC1223" s="0" t="str">
        <f aca="false">IF(OR(COUNT($AZ1223)=0,COUNT($AZ1222)=0),"",IF(OR($AY1223/$AZ1222-1&lt;=-0.03,$AZ1223/$AZ1222-1&lt;=-0.045,IF(COUNT($AZ1214:$AZ1223)=10,AVERAGE($AZ1219:$AZ1223)/AVERAGE($AZ1214:$AZ1223)-1&lt;-0.01,FALSE())),0,IF(OR($AZ1223/$AZ1222-1&lt;=-0.02,IF(COUNT($AZ1214:$AZ1223)=10,AVERAGE($AZ1219:$AZ1223)/AVERAGE($AZ1214:$AZ1223)-1&lt;0.005,FALSE())),50,100)))</f>
        <v/>
      </c>
    </row>
    <row r="1224" customFormat="false" ht="15" hidden="false" customHeight="true" outlineLevel="0" collapsed="false">
      <c r="A1224" s="47" t="n">
        <v>1220</v>
      </c>
      <c r="B1224" s="48" t="n">
        <v>44328</v>
      </c>
      <c r="C1224" s="47" t="n">
        <v>2021</v>
      </c>
      <c r="D1224" s="49" t="s">
        <v>238</v>
      </c>
      <c r="E1224" s="50" t="n">
        <v>13001.63</v>
      </c>
      <c r="F1224" s="51" t="n">
        <v>0.044243</v>
      </c>
      <c r="G1224" s="51" t="n">
        <v>-0.074084</v>
      </c>
      <c r="H1224" s="52" t="n">
        <v>0.7959</v>
      </c>
      <c r="I1224" s="62" t="n">
        <v>504.6</v>
      </c>
      <c r="J1224" s="63" t="s">
        <v>240</v>
      </c>
      <c r="K1224" s="54" t="n">
        <v>27.59</v>
      </c>
      <c r="L1224" s="55" t="n">
        <f aca="false">IF(COUNT(F1224)=0,50,IF(F1224&gt;=0,100,IF(F1224&gt;=-0.02,50,0)))</f>
        <v>100</v>
      </c>
      <c r="M1224" s="55" t="n">
        <f aca="false">IF(COUNT(G1224)=0,50,IF(G1224&gt;-0.06,100,IF(G1224&gt;-0.15,50,0)))</f>
        <v>50</v>
      </c>
      <c r="N1224" s="55" t="n">
        <f aca="false">IF(COUNT(H1224)=0,50,IF(H1224&gt;=0.6,100,IF(H1224&gt;=0.4,50,0)))</f>
        <v>100</v>
      </c>
      <c r="O1224" s="55" t="n">
        <f aca="false">IF(COUNT(I1224)=0,50,IF(J1224="proxy_vix",50,IF(I1224&lt;350,100,IF(I1224&lt;=450,50,0))))</f>
        <v>50</v>
      </c>
      <c r="P1224" s="55" t="n">
        <f aca="false">IF(COUNT(K1224)=0,50,IF(K1224&lt;20,100,IF(K1224&lt;=25,50,0)))</f>
        <v>0</v>
      </c>
      <c r="Q1224" s="54"/>
      <c r="R1224" s="47"/>
      <c r="S1224" s="51" t="n">
        <f aca="false">$E1224/$E1223-1</f>
        <v>-0.0261877709011953</v>
      </c>
      <c r="T1224" s="56" t="n">
        <f aca="false">$K1224/$K1223-1</f>
        <v>0.263278388278388</v>
      </c>
      <c r="V1224" s="57"/>
      <c r="W1224" s="57"/>
      <c r="Y1224" s="1" t="str">
        <f aca="false">IF(AX1224&gt;=70,"EASY",IF(AX1224&gt;40,"UNCERTAIN","HARD"))</f>
        <v>UNCERTAIN</v>
      </c>
      <c r="AA1224" s="58" t="n">
        <f aca="false">IF($A1224&lt;200,"",AVERAGE($E1175:$E1224)/AVERAGE($E1025:$E1224)-1)</f>
        <v>0.0742048031649769</v>
      </c>
      <c r="AB1224" s="59" t="n">
        <f aca="false">LOOKUP($B1224,07_L1政策步階!$A$4:$A$14,07_L1政策步階!$C$4:$C$14)</f>
        <v>1</v>
      </c>
      <c r="AC1224" s="57"/>
      <c r="AD1224" s="57"/>
      <c r="AE1224" s="57"/>
      <c r="AF1224" s="57"/>
      <c r="AG1224" s="57"/>
      <c r="AH1224" s="57"/>
      <c r="AI1224" s="57"/>
      <c r="AJ1224" s="57"/>
      <c r="AK1224" s="57"/>
      <c r="AL1224" s="59" t="n">
        <f aca="false">IF(ISNUMBER($AA1224),IF($AA1224&gt;=0.005,100,IF($AA1224&gt;=-0.015,50,0)),"")</f>
        <v>100</v>
      </c>
      <c r="AM1224" s="59" t="n">
        <f aca="false">IF(ISNUMBER($AB1224),IF($AB1224=1,100,IF($AB1224=0,50,0)),"")</f>
        <v>100</v>
      </c>
      <c r="AN1224" s="0" t="str">
        <f aca="false">IF(ISNUMBER($AC1224),IF($AC1224&gt;=0.001,100,IF($AC1224&gt;=-0.003,50,0)),"")</f>
        <v/>
      </c>
      <c r="AO1224" s="0" t="str">
        <f aca="false">IF(ISNUMBER($AD1224),IF($AD1224&gt;=0.04,100,IF($AD1224&gt;=0,50,0)),"")</f>
        <v/>
      </c>
      <c r="AP1224" s="0" t="str">
        <f aca="false">IF(ISNUMBER($AE1224),IF($AE1224&gt;=25,100,IF($AE1224&gt;=-75,50,0)),"")</f>
        <v/>
      </c>
      <c r="AQ1224" s="0" t="str">
        <f aca="false">IF(ISNUMBER($AF1224),IF($AF1224&gt;0,100,IF($AF1224&gt;=-50,50,0)),"")</f>
        <v/>
      </c>
      <c r="AR1224" s="0" t="str">
        <f aca="false">IF(ISNUMBER($AG1224),IF($AG1224=1,100,IF($AG1224=0,50,0)),"")</f>
        <v/>
      </c>
      <c r="AS1224" s="0" t="str">
        <f aca="false">IF(ISNUMBER($AH1224),IF($AH1224&lt;0,100,IF($AH1224&lt;=20,50,0)),"")</f>
        <v/>
      </c>
      <c r="AT1224" s="0" t="str">
        <f aca="false">IF(ISNUMBER($AI1224),IF($AI1224&lt;0.95,100,IF($AI1224&lt;=1,50,0)),"")</f>
        <v/>
      </c>
      <c r="AU1224" s="0" t="str">
        <f aca="false">IF(ISNUMBER($AJ1224),IF($AJ1224&lt;30,0,IF($AJ1224&lt;40,50,IF($AJ1224&lt;=90,100,50))),"")</f>
        <v/>
      </c>
      <c r="AV1224" s="0" t="str">
        <f aca="false">IF(ISNUMBER($AK1224),IF($AK1224&gt;-0.2,100,IF($AK1224&gt;=-0.4,50,0)),"")</f>
        <v/>
      </c>
      <c r="AW1224" s="59" t="n">
        <f aca="false">01_指標庫!$H$4*ISNUMBER($F1224)+01_指標庫!$H$5*ISNUMBER($AA1224)+01_指標庫!$H$6*ISNUMBER($G1224)+01_指標庫!$H$7*ISNUMBER($H1224)+01_指標庫!$H$8*ISNUMBER($AF1224)+01_指標庫!$H$9*ISNUMBER($AG1224)+01_指標庫!$H$10*ISNUMBER($AB1224)+01_指標庫!$H$11*ISNUMBER($AC1224)+01_指標庫!$H$12*ISNUMBER($AD1224)+01_指標庫!$H$13*ISNUMBER($AE1224)+01_指標庫!$H$14*ISNUMBER($I1224)+01_指標庫!$H$15*ISNUMBER($AH1224)+01_指標庫!$H$16*ISNUMBER($K1224)+01_指標庫!$H$17*ISNUMBER($AI1224)+01_指標庫!$H$18*ISNUMBER($AJ1224)+01_指標庫!$H$19*ISNUMBER($AK1224)+01_指標庫!$H$20*ISNUMBER($BB1224)+01_指標庫!$H$21*ISNUMBER($BC1224)</f>
        <v>51</v>
      </c>
      <c r="AX1224" s="59" t="n">
        <f aca="false">IF(AW1224=0,50,ROUND((01_指標庫!$H$4*IF(ISNUMBER($F1224),L1224,0)+01_指標庫!$H$5*IF(ISNUMBER($AA1224),AL1224,0)+01_指標庫!$H$6*IF(ISNUMBER($G1224),M1224,0)+01_指標庫!$H$7*IF(ISNUMBER($H1224),N1224,0)+01_指標庫!$H$8*IF(ISNUMBER($AF1224),AQ1224,0)+01_指標庫!$H$9*IF(ISNUMBER($AG1224),AR1224,0)+01_指標庫!$H$10*IF(ISNUMBER($AB1224),AM1224,0)+01_指標庫!$H$11*IF(ISNUMBER($AC1224),AN1224,0)+01_指標庫!$H$12*IF(ISNUMBER($AD1224),AO1224,0)+01_指標庫!$H$13*IF(ISNUMBER($AE1224),AP1224,0)+01_指標庫!$H$14*IF(ISNUMBER($I1224),O1224,0)+01_指標庫!$H$15*IF(ISNUMBER($AH1224),AS1224,0)+01_指標庫!$H$16*IF(ISNUMBER($K1224),P1224,0)+01_指標庫!$H$17*IF(ISNUMBER($AI1224),AT1224,0)+01_指標庫!$H$18*IF(ISNUMBER($AJ1224),AU1224,0)+01_指標庫!$H$19*IF(ISNUMBER($AK1224),AV1224,0)+01_指標庫!$H$20*IF(ISNUMBER($BB1224),BB1224,0)+01_指標庫!$H$21*IF(ISNUMBER($BC1224),BC1224,0))/AW1224,1))</f>
        <v>60.8</v>
      </c>
      <c r="AY1224" s="60"/>
      <c r="AZ1224" s="60"/>
      <c r="BA1224" s="58" t="n">
        <f aca="false">AVERAGE($E1220:$E1224)/AVERAGE($E1215:$E1224)-1</f>
        <v>-0.0120345648369198</v>
      </c>
      <c r="BB1224" s="59" t="n">
        <f aca="false">IF(ISNUMBER($BA1224),IF(OR($S1224&lt;=-0.03,$BA1224&lt;-0.003),0,IF(OR($S1224&lt;=-0.02,$BA1224&lt;0.01),50,100)),"")</f>
        <v>0</v>
      </c>
      <c r="BC1224" s="0" t="str">
        <f aca="false">IF(OR(COUNT($AZ1224)=0,COUNT($AZ1223)=0),"",IF(OR($AY1224/$AZ1223-1&lt;=-0.03,$AZ1224/$AZ1223-1&lt;=-0.045,IF(COUNT($AZ1215:$AZ1224)=10,AVERAGE($AZ1220:$AZ1224)/AVERAGE($AZ1215:$AZ1224)-1&lt;-0.01,FALSE())),0,IF(OR($AZ1224/$AZ1223-1&lt;=-0.02,IF(COUNT($AZ1215:$AZ1224)=10,AVERAGE($AZ1220:$AZ1224)/AVERAGE($AZ1215:$AZ1224)-1&lt;0.005,FALSE())),50,100)))</f>
        <v/>
      </c>
    </row>
    <row r="1225" customFormat="false" ht="15" hidden="false" customHeight="true" outlineLevel="0" collapsed="false">
      <c r="A1225" s="47" t="n">
        <v>1221</v>
      </c>
      <c r="B1225" s="48" t="n">
        <v>44329</v>
      </c>
      <c r="C1225" s="47" t="n">
        <v>2021</v>
      </c>
      <c r="D1225" s="49" t="s">
        <v>239</v>
      </c>
      <c r="E1225" s="50" t="n">
        <v>13109.15</v>
      </c>
      <c r="F1225" s="51" t="n">
        <v>0.05179</v>
      </c>
      <c r="G1225" s="51" t="n">
        <v>-0.066427</v>
      </c>
      <c r="H1225" s="52" t="n">
        <v>0.7755</v>
      </c>
      <c r="I1225" s="62" t="n">
        <v>467.2</v>
      </c>
      <c r="J1225" s="63" t="s">
        <v>240</v>
      </c>
      <c r="K1225" s="54" t="n">
        <v>23.13</v>
      </c>
      <c r="L1225" s="55" t="n">
        <f aca="false">IF(COUNT(F1225)=0,50,IF(F1225&gt;=0,100,IF(F1225&gt;=-0.02,50,0)))</f>
        <v>100</v>
      </c>
      <c r="M1225" s="55" t="n">
        <f aca="false">IF(COUNT(G1225)=0,50,IF(G1225&gt;-0.06,100,IF(G1225&gt;-0.15,50,0)))</f>
        <v>50</v>
      </c>
      <c r="N1225" s="55" t="n">
        <f aca="false">IF(COUNT(H1225)=0,50,IF(H1225&gt;=0.6,100,IF(H1225&gt;=0.4,50,0)))</f>
        <v>100</v>
      </c>
      <c r="O1225" s="55" t="n">
        <f aca="false">IF(COUNT(I1225)=0,50,IF(J1225="proxy_vix",50,IF(I1225&lt;350,100,IF(I1225&lt;=450,50,0))))</f>
        <v>50</v>
      </c>
      <c r="P1225" s="55" t="n">
        <f aca="false">IF(COUNT(K1225)=0,50,IF(K1225&lt;20,100,IF(K1225&lt;=25,50,0)))</f>
        <v>50</v>
      </c>
      <c r="Q1225" s="54"/>
      <c r="R1225" s="47"/>
      <c r="S1225" s="51" t="n">
        <f aca="false">$E1225/$E1224-1</f>
        <v>0.00826973233356121</v>
      </c>
      <c r="T1225" s="56" t="n">
        <f aca="false">$K1225/$K1224-1</f>
        <v>-0.161652772743748</v>
      </c>
      <c r="V1225" s="57"/>
      <c r="W1225" s="57"/>
      <c r="Y1225" s="1" t="str">
        <f aca="false">IF(AX1225&gt;=70,"EASY",IF(AX1225&gt;40,"UNCERTAIN","HARD"))</f>
        <v>UNCERTAIN</v>
      </c>
      <c r="AA1225" s="58" t="n">
        <f aca="false">IF($A1225&lt;200,"",AVERAGE($E1176:$E1225)/AVERAGE($E1026:$E1225)-1)</f>
        <v>0.0737777334176775</v>
      </c>
      <c r="AB1225" s="59" t="n">
        <f aca="false">LOOKUP($B1225,07_L1政策步階!$A$4:$A$14,07_L1政策步階!$C$4:$C$14)</f>
        <v>1</v>
      </c>
      <c r="AC1225" s="57"/>
      <c r="AD1225" s="57"/>
      <c r="AE1225" s="57"/>
      <c r="AF1225" s="57"/>
      <c r="AG1225" s="57"/>
      <c r="AH1225" s="57"/>
      <c r="AI1225" s="57"/>
      <c r="AJ1225" s="57"/>
      <c r="AK1225" s="57"/>
      <c r="AL1225" s="59" t="n">
        <f aca="false">IF(ISNUMBER($AA1225),IF($AA1225&gt;=0.005,100,IF($AA1225&gt;=-0.015,50,0)),"")</f>
        <v>100</v>
      </c>
      <c r="AM1225" s="59" t="n">
        <f aca="false">IF(ISNUMBER($AB1225),IF($AB1225=1,100,IF($AB1225=0,50,0)),"")</f>
        <v>100</v>
      </c>
      <c r="AN1225" s="0" t="str">
        <f aca="false">IF(ISNUMBER($AC1225),IF($AC1225&gt;=0.001,100,IF($AC1225&gt;=-0.003,50,0)),"")</f>
        <v/>
      </c>
      <c r="AO1225" s="0" t="str">
        <f aca="false">IF(ISNUMBER($AD1225),IF($AD1225&gt;=0.04,100,IF($AD1225&gt;=0,50,0)),"")</f>
        <v/>
      </c>
      <c r="AP1225" s="0" t="str">
        <f aca="false">IF(ISNUMBER($AE1225),IF($AE1225&gt;=25,100,IF($AE1225&gt;=-75,50,0)),"")</f>
        <v/>
      </c>
      <c r="AQ1225" s="0" t="str">
        <f aca="false">IF(ISNUMBER($AF1225),IF($AF1225&gt;0,100,IF($AF1225&gt;=-50,50,0)),"")</f>
        <v/>
      </c>
      <c r="AR1225" s="0" t="str">
        <f aca="false">IF(ISNUMBER($AG1225),IF($AG1225=1,100,IF($AG1225=0,50,0)),"")</f>
        <v/>
      </c>
      <c r="AS1225" s="0" t="str">
        <f aca="false">IF(ISNUMBER($AH1225),IF($AH1225&lt;0,100,IF($AH1225&lt;=20,50,0)),"")</f>
        <v/>
      </c>
      <c r="AT1225" s="0" t="str">
        <f aca="false">IF(ISNUMBER($AI1225),IF($AI1225&lt;0.95,100,IF($AI1225&lt;=1,50,0)),"")</f>
        <v/>
      </c>
      <c r="AU1225" s="0" t="str">
        <f aca="false">IF(ISNUMBER($AJ1225),IF($AJ1225&lt;30,0,IF($AJ1225&lt;40,50,IF($AJ1225&lt;=90,100,50))),"")</f>
        <v/>
      </c>
      <c r="AV1225" s="0" t="str">
        <f aca="false">IF(ISNUMBER($AK1225),IF($AK1225&gt;-0.2,100,IF($AK1225&gt;=-0.4,50,0)),"")</f>
        <v/>
      </c>
      <c r="AW1225" s="59" t="n">
        <f aca="false">01_指標庫!$H$4*ISNUMBER($F1225)+01_指標庫!$H$5*ISNUMBER($AA1225)+01_指標庫!$H$6*ISNUMBER($G1225)+01_指標庫!$H$7*ISNUMBER($H1225)+01_指標庫!$H$8*ISNUMBER($AF1225)+01_指標庫!$H$9*ISNUMBER($AG1225)+01_指標庫!$H$10*ISNUMBER($AB1225)+01_指標庫!$H$11*ISNUMBER($AC1225)+01_指標庫!$H$12*ISNUMBER($AD1225)+01_指標庫!$H$13*ISNUMBER($AE1225)+01_指標庫!$H$14*ISNUMBER($I1225)+01_指標庫!$H$15*ISNUMBER($AH1225)+01_指標庫!$H$16*ISNUMBER($K1225)+01_指標庫!$H$17*ISNUMBER($AI1225)+01_指標庫!$H$18*ISNUMBER($AJ1225)+01_指標庫!$H$19*ISNUMBER($AK1225)+01_指標庫!$H$20*ISNUMBER($BB1225)+01_指標庫!$H$21*ISNUMBER($BC1225)</f>
        <v>51</v>
      </c>
      <c r="AX1225" s="59" t="n">
        <f aca="false">IF(AW1225=0,50,ROUND((01_指標庫!$H$4*IF(ISNUMBER($F1225),L1225,0)+01_指標庫!$H$5*IF(ISNUMBER($AA1225),AL1225,0)+01_指標庫!$H$6*IF(ISNUMBER($G1225),M1225,0)+01_指標庫!$H$7*IF(ISNUMBER($H1225),N1225,0)+01_指標庫!$H$8*IF(ISNUMBER($AF1225),AQ1225,0)+01_指標庫!$H$9*IF(ISNUMBER($AG1225),AR1225,0)+01_指標庫!$H$10*IF(ISNUMBER($AB1225),AM1225,0)+01_指標庫!$H$11*IF(ISNUMBER($AC1225),AN1225,0)+01_指標庫!$H$12*IF(ISNUMBER($AD1225),AO1225,0)+01_指標庫!$H$13*IF(ISNUMBER($AE1225),AP1225,0)+01_指標庫!$H$14*IF(ISNUMBER($I1225),O1225,0)+01_指標庫!$H$15*IF(ISNUMBER($AH1225),AS1225,0)+01_指標庫!$H$16*IF(ISNUMBER($K1225),P1225,0)+01_指標庫!$H$17*IF(ISNUMBER($AI1225),AT1225,0)+01_指標庫!$H$18*IF(ISNUMBER($AJ1225),AU1225,0)+01_指標庫!$H$19*IF(ISNUMBER($AK1225),AV1225,0)+01_指標庫!$H$20*IF(ISNUMBER($BB1225),BB1225,0)+01_指標庫!$H$21*IF(ISNUMBER($BC1225),BC1225,0))/AW1225,1))</f>
        <v>66.7</v>
      </c>
      <c r="AY1225" s="60"/>
      <c r="AZ1225" s="60"/>
      <c r="BA1225" s="58" t="n">
        <f aca="false">AVERAGE($E1221:$E1225)/AVERAGE($E1216:$E1225)-1</f>
        <v>-0.0132096265684715</v>
      </c>
      <c r="BB1225" s="59" t="n">
        <f aca="false">IF(ISNUMBER($BA1225),IF(OR($S1225&lt;=-0.03,$BA1225&lt;-0.003),0,IF(OR($S1225&lt;=-0.02,$BA1225&lt;0.01),50,100)),"")</f>
        <v>0</v>
      </c>
      <c r="BC1225" s="0" t="str">
        <f aca="false">IF(OR(COUNT($AZ1225)=0,COUNT($AZ1224)=0),"",IF(OR($AY1225/$AZ1224-1&lt;=-0.03,$AZ1225/$AZ1224-1&lt;=-0.045,IF(COUNT($AZ1216:$AZ1225)=10,AVERAGE($AZ1221:$AZ1225)/AVERAGE($AZ1216:$AZ1225)-1&lt;-0.01,FALSE())),0,IF(OR($AZ1225/$AZ1224-1&lt;=-0.02,IF(COUNT($AZ1216:$AZ1225)=10,AVERAGE($AZ1221:$AZ1225)/AVERAGE($AZ1216:$AZ1225)-1&lt;0.005,FALSE())),50,100)))</f>
        <v/>
      </c>
    </row>
    <row r="1226" customFormat="false" ht="15" hidden="false" customHeight="true" outlineLevel="0" collapsed="false">
      <c r="A1226" s="47" t="n">
        <v>1222</v>
      </c>
      <c r="B1226" s="48" t="n">
        <v>44330</v>
      </c>
      <c r="C1226" s="47" t="n">
        <v>2021</v>
      </c>
      <c r="D1226" s="49" t="s">
        <v>234</v>
      </c>
      <c r="E1226" s="50" t="n">
        <v>13393.12</v>
      </c>
      <c r="F1226" s="51" t="n">
        <v>0.073399</v>
      </c>
      <c r="G1226" s="51" t="n">
        <v>-0.046204</v>
      </c>
      <c r="H1226" s="52" t="n">
        <v>0.8776</v>
      </c>
      <c r="I1226" s="62" t="n">
        <v>430.9</v>
      </c>
      <c r="J1226" s="63" t="s">
        <v>240</v>
      </c>
      <c r="K1226" s="54" t="n">
        <v>18.81</v>
      </c>
      <c r="L1226" s="55" t="n">
        <f aca="false">IF(COUNT(F1226)=0,50,IF(F1226&gt;=0,100,IF(F1226&gt;=-0.02,50,0)))</f>
        <v>100</v>
      </c>
      <c r="M1226" s="55" t="n">
        <f aca="false">IF(COUNT(G1226)=0,50,IF(G1226&gt;-0.06,100,IF(G1226&gt;-0.15,50,0)))</f>
        <v>100</v>
      </c>
      <c r="N1226" s="55" t="n">
        <f aca="false">IF(COUNT(H1226)=0,50,IF(H1226&gt;=0.6,100,IF(H1226&gt;=0.4,50,0)))</f>
        <v>100</v>
      </c>
      <c r="O1226" s="55" t="n">
        <f aca="false">IF(COUNT(I1226)=0,50,IF(J1226="proxy_vix",50,IF(I1226&lt;350,100,IF(I1226&lt;=450,50,0))))</f>
        <v>50</v>
      </c>
      <c r="P1226" s="55" t="n">
        <f aca="false">IF(COUNT(K1226)=0,50,IF(K1226&lt;20,100,IF(K1226&lt;=25,50,0)))</f>
        <v>100</v>
      </c>
      <c r="Q1226" s="54"/>
      <c r="R1226" s="47"/>
      <c r="S1226" s="51" t="n">
        <f aca="false">$E1226/$E1225-1</f>
        <v>0.0216619689300985</v>
      </c>
      <c r="T1226" s="56" t="n">
        <f aca="false">$K1226/$K1225-1</f>
        <v>-0.186770428015564</v>
      </c>
      <c r="V1226" s="57"/>
      <c r="W1226" s="57"/>
      <c r="Y1226" s="1" t="str">
        <f aca="false">IF(AX1226&gt;=70,"EASY",IF(AX1226&gt;40,"UNCERTAIN","HARD"))</f>
        <v>EASY</v>
      </c>
      <c r="AA1226" s="58" t="n">
        <f aca="false">IF($A1226&lt;200,"",AVERAGE($E1177:$E1226)/AVERAGE($E1027:$E1226)-1)</f>
        <v>0.0740922711148779</v>
      </c>
      <c r="AB1226" s="59" t="n">
        <f aca="false">LOOKUP($B1226,07_L1政策步階!$A$4:$A$14,07_L1政策步階!$C$4:$C$14)</f>
        <v>1</v>
      </c>
      <c r="AC1226" s="57"/>
      <c r="AD1226" s="57"/>
      <c r="AE1226" s="57"/>
      <c r="AF1226" s="57"/>
      <c r="AG1226" s="57"/>
      <c r="AH1226" s="57"/>
      <c r="AI1226" s="57"/>
      <c r="AJ1226" s="57"/>
      <c r="AK1226" s="57"/>
      <c r="AL1226" s="59" t="n">
        <f aca="false">IF(ISNUMBER($AA1226),IF($AA1226&gt;=0.005,100,IF($AA1226&gt;=-0.015,50,0)),"")</f>
        <v>100</v>
      </c>
      <c r="AM1226" s="59" t="n">
        <f aca="false">IF(ISNUMBER($AB1226),IF($AB1226=1,100,IF($AB1226=0,50,0)),"")</f>
        <v>100</v>
      </c>
      <c r="AN1226" s="0" t="str">
        <f aca="false">IF(ISNUMBER($AC1226),IF($AC1226&gt;=0.001,100,IF($AC1226&gt;=-0.003,50,0)),"")</f>
        <v/>
      </c>
      <c r="AO1226" s="0" t="str">
        <f aca="false">IF(ISNUMBER($AD1226),IF($AD1226&gt;=0.04,100,IF($AD1226&gt;=0,50,0)),"")</f>
        <v/>
      </c>
      <c r="AP1226" s="0" t="str">
        <f aca="false">IF(ISNUMBER($AE1226),IF($AE1226&gt;=25,100,IF($AE1226&gt;=-75,50,0)),"")</f>
        <v/>
      </c>
      <c r="AQ1226" s="0" t="str">
        <f aca="false">IF(ISNUMBER($AF1226),IF($AF1226&gt;0,100,IF($AF1226&gt;=-50,50,0)),"")</f>
        <v/>
      </c>
      <c r="AR1226" s="0" t="str">
        <f aca="false">IF(ISNUMBER($AG1226),IF($AG1226=1,100,IF($AG1226=0,50,0)),"")</f>
        <v/>
      </c>
      <c r="AS1226" s="0" t="str">
        <f aca="false">IF(ISNUMBER($AH1226),IF($AH1226&lt;0,100,IF($AH1226&lt;=20,50,0)),"")</f>
        <v/>
      </c>
      <c r="AT1226" s="0" t="str">
        <f aca="false">IF(ISNUMBER($AI1226),IF($AI1226&lt;0.95,100,IF($AI1226&lt;=1,50,0)),"")</f>
        <v/>
      </c>
      <c r="AU1226" s="0" t="str">
        <f aca="false">IF(ISNUMBER($AJ1226),IF($AJ1226&lt;30,0,IF($AJ1226&lt;40,50,IF($AJ1226&lt;=90,100,50))),"")</f>
        <v/>
      </c>
      <c r="AV1226" s="0" t="str">
        <f aca="false">IF(ISNUMBER($AK1226),IF($AK1226&gt;-0.2,100,IF($AK1226&gt;=-0.4,50,0)),"")</f>
        <v/>
      </c>
      <c r="AW1226" s="59" t="n">
        <f aca="false">01_指標庫!$H$4*ISNUMBER($F1226)+01_指標庫!$H$5*ISNUMBER($AA1226)+01_指標庫!$H$6*ISNUMBER($G1226)+01_指標庫!$H$7*ISNUMBER($H1226)+01_指標庫!$H$8*ISNUMBER($AF1226)+01_指標庫!$H$9*ISNUMBER($AG1226)+01_指標庫!$H$10*ISNUMBER($AB1226)+01_指標庫!$H$11*ISNUMBER($AC1226)+01_指標庫!$H$12*ISNUMBER($AD1226)+01_指標庫!$H$13*ISNUMBER($AE1226)+01_指標庫!$H$14*ISNUMBER($I1226)+01_指標庫!$H$15*ISNUMBER($AH1226)+01_指標庫!$H$16*ISNUMBER($K1226)+01_指標庫!$H$17*ISNUMBER($AI1226)+01_指標庫!$H$18*ISNUMBER($AJ1226)+01_指標庫!$H$19*ISNUMBER($AK1226)+01_指標庫!$H$20*ISNUMBER($BB1226)+01_指標庫!$H$21*ISNUMBER($BC1226)</f>
        <v>51</v>
      </c>
      <c r="AX1226" s="59" t="n">
        <f aca="false">IF(AW1226=0,50,ROUND((01_指標庫!$H$4*IF(ISNUMBER($F1226),L1226,0)+01_指標庫!$H$5*IF(ISNUMBER($AA1226),AL1226,0)+01_指標庫!$H$6*IF(ISNUMBER($G1226),M1226,0)+01_指標庫!$H$7*IF(ISNUMBER($H1226),N1226,0)+01_指標庫!$H$8*IF(ISNUMBER($AF1226),AQ1226,0)+01_指標庫!$H$9*IF(ISNUMBER($AG1226),AR1226,0)+01_指標庫!$H$10*IF(ISNUMBER($AB1226),AM1226,0)+01_指標庫!$H$11*IF(ISNUMBER($AC1226),AN1226,0)+01_指標庫!$H$12*IF(ISNUMBER($AD1226),AO1226,0)+01_指標庫!$H$13*IF(ISNUMBER($AE1226),AP1226,0)+01_指標庫!$H$14*IF(ISNUMBER($I1226),O1226,0)+01_指標庫!$H$15*IF(ISNUMBER($AH1226),AS1226,0)+01_指標庫!$H$16*IF(ISNUMBER($K1226),P1226,0)+01_指標庫!$H$17*IF(ISNUMBER($AI1226),AT1226,0)+01_指標庫!$H$18*IF(ISNUMBER($AJ1226),AU1226,0)+01_指標庫!$H$19*IF(ISNUMBER($AK1226),AV1226,0)+01_指標庫!$H$20*IF(ISNUMBER($BB1226),BB1226,0)+01_指標庫!$H$21*IF(ISNUMBER($BC1226),BC1226,0))/AW1226,1))</f>
        <v>80.4</v>
      </c>
      <c r="AY1226" s="60"/>
      <c r="AZ1226" s="60"/>
      <c r="BA1226" s="58" t="n">
        <f aca="false">AVERAGE($E1222:$E1226)/AVERAGE($E1217:$E1226)-1</f>
        <v>-0.0146349535702011</v>
      </c>
      <c r="BB1226" s="59" t="n">
        <f aca="false">IF(ISNUMBER($BA1226),IF(OR($S1226&lt;=-0.03,$BA1226&lt;-0.003),0,IF(OR($S1226&lt;=-0.02,$BA1226&lt;0.01),50,100)),"")</f>
        <v>0</v>
      </c>
      <c r="BC1226" s="0" t="str">
        <f aca="false">IF(OR(COUNT($AZ1226)=0,COUNT($AZ1225)=0),"",IF(OR($AY1226/$AZ1225-1&lt;=-0.03,$AZ1226/$AZ1225-1&lt;=-0.045,IF(COUNT($AZ1217:$AZ1226)=10,AVERAGE($AZ1222:$AZ1226)/AVERAGE($AZ1217:$AZ1226)-1&lt;-0.01,FALSE())),0,IF(OR($AZ1226/$AZ1225-1&lt;=-0.02,IF(COUNT($AZ1217:$AZ1226)=10,AVERAGE($AZ1222:$AZ1226)/AVERAGE($AZ1217:$AZ1226)-1&lt;0.005,FALSE())),50,100)))</f>
        <v/>
      </c>
    </row>
    <row r="1227" customFormat="false" ht="15" hidden="false" customHeight="true" outlineLevel="0" collapsed="false">
      <c r="A1227" s="47" t="n">
        <v>1223</v>
      </c>
      <c r="B1227" s="48" t="n">
        <v>44333</v>
      </c>
      <c r="C1227" s="47" t="n">
        <v>2021</v>
      </c>
      <c r="D1227" s="49" t="s">
        <v>236</v>
      </c>
      <c r="E1227" s="50" t="n">
        <v>13312.91</v>
      </c>
      <c r="F1227" s="51" t="n">
        <v>0.065861</v>
      </c>
      <c r="G1227" s="51" t="n">
        <v>-0.051916</v>
      </c>
      <c r="H1227" s="52" t="n">
        <v>0.8367</v>
      </c>
      <c r="I1227" s="62" t="n">
        <v>438.6</v>
      </c>
      <c r="J1227" s="63" t="s">
        <v>240</v>
      </c>
      <c r="K1227" s="54" t="n">
        <v>19.72</v>
      </c>
      <c r="L1227" s="55" t="n">
        <f aca="false">IF(COUNT(F1227)=0,50,IF(F1227&gt;=0,100,IF(F1227&gt;=-0.02,50,0)))</f>
        <v>100</v>
      </c>
      <c r="M1227" s="55" t="n">
        <f aca="false">IF(COUNT(G1227)=0,50,IF(G1227&gt;-0.06,100,IF(G1227&gt;-0.15,50,0)))</f>
        <v>100</v>
      </c>
      <c r="N1227" s="55" t="n">
        <f aca="false">IF(COUNT(H1227)=0,50,IF(H1227&gt;=0.6,100,IF(H1227&gt;=0.4,50,0)))</f>
        <v>100</v>
      </c>
      <c r="O1227" s="55" t="n">
        <f aca="false">IF(COUNT(I1227)=0,50,IF(J1227="proxy_vix",50,IF(I1227&lt;350,100,IF(I1227&lt;=450,50,0))))</f>
        <v>50</v>
      </c>
      <c r="P1227" s="55" t="n">
        <f aca="false">IF(COUNT(K1227)=0,50,IF(K1227&lt;20,100,IF(K1227&lt;=25,50,0)))</f>
        <v>100</v>
      </c>
      <c r="Q1227" s="54"/>
      <c r="R1227" s="47"/>
      <c r="S1227" s="51" t="n">
        <f aca="false">$E1227/$E1226-1</f>
        <v>-0.00598889579127204</v>
      </c>
      <c r="T1227" s="56" t="n">
        <f aca="false">$K1227/$K1226-1</f>
        <v>0.0483785220627326</v>
      </c>
      <c r="V1227" s="57"/>
      <c r="W1227" s="57"/>
      <c r="Y1227" s="1" t="str">
        <f aca="false">IF(AX1227&gt;=70,"EASY",IF(AX1227&gt;40,"UNCERTAIN","HARD"))</f>
        <v>EASY</v>
      </c>
      <c r="AA1227" s="58" t="n">
        <f aca="false">IF($A1227&lt;200,"",AVERAGE($E1178:$E1227)/AVERAGE($E1028:$E1227)-1)</f>
        <v>0.0740073062112021</v>
      </c>
      <c r="AB1227" s="59" t="n">
        <f aca="false">LOOKUP($B1227,07_L1政策步階!$A$4:$A$14,07_L1政策步階!$C$4:$C$14)</f>
        <v>1</v>
      </c>
      <c r="AC1227" s="57"/>
      <c r="AD1227" s="57"/>
      <c r="AE1227" s="57"/>
      <c r="AF1227" s="57"/>
      <c r="AG1227" s="57"/>
      <c r="AH1227" s="57"/>
      <c r="AI1227" s="57"/>
      <c r="AJ1227" s="57"/>
      <c r="AK1227" s="57"/>
      <c r="AL1227" s="59" t="n">
        <f aca="false">IF(ISNUMBER($AA1227),IF($AA1227&gt;=0.005,100,IF($AA1227&gt;=-0.015,50,0)),"")</f>
        <v>100</v>
      </c>
      <c r="AM1227" s="59" t="n">
        <f aca="false">IF(ISNUMBER($AB1227),IF($AB1227=1,100,IF($AB1227=0,50,0)),"")</f>
        <v>100</v>
      </c>
      <c r="AN1227" s="0" t="str">
        <f aca="false">IF(ISNUMBER($AC1227),IF($AC1227&gt;=0.001,100,IF($AC1227&gt;=-0.003,50,0)),"")</f>
        <v/>
      </c>
      <c r="AO1227" s="0" t="str">
        <f aca="false">IF(ISNUMBER($AD1227),IF($AD1227&gt;=0.04,100,IF($AD1227&gt;=0,50,0)),"")</f>
        <v/>
      </c>
      <c r="AP1227" s="0" t="str">
        <f aca="false">IF(ISNUMBER($AE1227),IF($AE1227&gt;=25,100,IF($AE1227&gt;=-75,50,0)),"")</f>
        <v/>
      </c>
      <c r="AQ1227" s="0" t="str">
        <f aca="false">IF(ISNUMBER($AF1227),IF($AF1227&gt;0,100,IF($AF1227&gt;=-50,50,0)),"")</f>
        <v/>
      </c>
      <c r="AR1227" s="0" t="str">
        <f aca="false">IF(ISNUMBER($AG1227),IF($AG1227=1,100,IF($AG1227=0,50,0)),"")</f>
        <v/>
      </c>
      <c r="AS1227" s="0" t="str">
        <f aca="false">IF(ISNUMBER($AH1227),IF($AH1227&lt;0,100,IF($AH1227&lt;=20,50,0)),"")</f>
        <v/>
      </c>
      <c r="AT1227" s="0" t="str">
        <f aca="false">IF(ISNUMBER($AI1227),IF($AI1227&lt;0.95,100,IF($AI1227&lt;=1,50,0)),"")</f>
        <v/>
      </c>
      <c r="AU1227" s="0" t="str">
        <f aca="false">IF(ISNUMBER($AJ1227),IF($AJ1227&lt;30,0,IF($AJ1227&lt;40,50,IF($AJ1227&lt;=90,100,50))),"")</f>
        <v/>
      </c>
      <c r="AV1227" s="0" t="str">
        <f aca="false">IF(ISNUMBER($AK1227),IF($AK1227&gt;-0.2,100,IF($AK1227&gt;=-0.4,50,0)),"")</f>
        <v/>
      </c>
      <c r="AW1227" s="59" t="n">
        <f aca="false">01_指標庫!$H$4*ISNUMBER($F1227)+01_指標庫!$H$5*ISNUMBER($AA1227)+01_指標庫!$H$6*ISNUMBER($G1227)+01_指標庫!$H$7*ISNUMBER($H1227)+01_指標庫!$H$8*ISNUMBER($AF1227)+01_指標庫!$H$9*ISNUMBER($AG1227)+01_指標庫!$H$10*ISNUMBER($AB1227)+01_指標庫!$H$11*ISNUMBER($AC1227)+01_指標庫!$H$12*ISNUMBER($AD1227)+01_指標庫!$H$13*ISNUMBER($AE1227)+01_指標庫!$H$14*ISNUMBER($I1227)+01_指標庫!$H$15*ISNUMBER($AH1227)+01_指標庫!$H$16*ISNUMBER($K1227)+01_指標庫!$H$17*ISNUMBER($AI1227)+01_指標庫!$H$18*ISNUMBER($AJ1227)+01_指標庫!$H$19*ISNUMBER($AK1227)+01_指標庫!$H$20*ISNUMBER($BB1227)+01_指標庫!$H$21*ISNUMBER($BC1227)</f>
        <v>51</v>
      </c>
      <c r="AX1227" s="59" t="n">
        <f aca="false">IF(AW1227=0,50,ROUND((01_指標庫!$H$4*IF(ISNUMBER($F1227),L1227,0)+01_指標庫!$H$5*IF(ISNUMBER($AA1227),AL1227,0)+01_指標庫!$H$6*IF(ISNUMBER($G1227),M1227,0)+01_指標庫!$H$7*IF(ISNUMBER($H1227),N1227,0)+01_指標庫!$H$8*IF(ISNUMBER($AF1227),AQ1227,0)+01_指標庫!$H$9*IF(ISNUMBER($AG1227),AR1227,0)+01_指標庫!$H$10*IF(ISNUMBER($AB1227),AM1227,0)+01_指標庫!$H$11*IF(ISNUMBER($AC1227),AN1227,0)+01_指標庫!$H$12*IF(ISNUMBER($AD1227),AO1227,0)+01_指標庫!$H$13*IF(ISNUMBER($AE1227),AP1227,0)+01_指標庫!$H$14*IF(ISNUMBER($I1227),O1227,0)+01_指標庫!$H$15*IF(ISNUMBER($AH1227),AS1227,0)+01_指標庫!$H$16*IF(ISNUMBER($K1227),P1227,0)+01_指標庫!$H$17*IF(ISNUMBER($AI1227),AT1227,0)+01_指標庫!$H$18*IF(ISNUMBER($AJ1227),AU1227,0)+01_指標庫!$H$19*IF(ISNUMBER($AK1227),AV1227,0)+01_指標庫!$H$20*IF(ISNUMBER($BB1227),BB1227,0)+01_指標庫!$H$21*IF(ISNUMBER($BC1227),BC1227,0))/AW1227,1))</f>
        <v>80.4</v>
      </c>
      <c r="AY1227" s="60"/>
      <c r="AZ1227" s="60"/>
      <c r="BA1227" s="58" t="n">
        <f aca="false">AVERAGE($E1223:$E1227)/AVERAGE($E1218:$E1227)-1</f>
        <v>-0.0117423411916311</v>
      </c>
      <c r="BB1227" s="59" t="n">
        <f aca="false">IF(ISNUMBER($BA1227),IF(OR($S1227&lt;=-0.03,$BA1227&lt;-0.003),0,IF(OR($S1227&lt;=-0.02,$BA1227&lt;0.01),50,100)),"")</f>
        <v>0</v>
      </c>
      <c r="BC1227" s="0" t="str">
        <f aca="false">IF(OR(COUNT($AZ1227)=0,COUNT($AZ1226)=0),"",IF(OR($AY1227/$AZ1226-1&lt;=-0.03,$AZ1227/$AZ1226-1&lt;=-0.045,IF(COUNT($AZ1218:$AZ1227)=10,AVERAGE($AZ1223:$AZ1227)/AVERAGE($AZ1218:$AZ1227)-1&lt;-0.01,FALSE())),0,IF(OR($AZ1227/$AZ1226-1&lt;=-0.02,IF(COUNT($AZ1218:$AZ1227)=10,AVERAGE($AZ1223:$AZ1227)/AVERAGE($AZ1218:$AZ1227)-1&lt;0.005,FALSE())),50,100)))</f>
        <v/>
      </c>
    </row>
    <row r="1228" customFormat="false" ht="15" hidden="false" customHeight="true" outlineLevel="0" collapsed="false">
      <c r="A1228" s="47" t="n">
        <v>1224</v>
      </c>
      <c r="B1228" s="48" t="n">
        <v>44334</v>
      </c>
      <c r="C1228" s="47" t="n">
        <v>2021</v>
      </c>
      <c r="D1228" s="49" t="s">
        <v>237</v>
      </c>
      <c r="E1228" s="50" t="n">
        <v>13217.68</v>
      </c>
      <c r="F1228" s="51" t="n">
        <v>0.057258</v>
      </c>
      <c r="G1228" s="51" t="n">
        <v>-0.058698</v>
      </c>
      <c r="H1228" s="52" t="n">
        <v>0.8163</v>
      </c>
      <c r="I1228" s="62" t="n">
        <v>452.1</v>
      </c>
      <c r="J1228" s="63" t="s">
        <v>240</v>
      </c>
      <c r="K1228" s="54" t="n">
        <v>21.34</v>
      </c>
      <c r="L1228" s="55" t="n">
        <f aca="false">IF(COUNT(F1228)=0,50,IF(F1228&gt;=0,100,IF(F1228&gt;=-0.02,50,0)))</f>
        <v>100</v>
      </c>
      <c r="M1228" s="55" t="n">
        <f aca="false">IF(COUNT(G1228)=0,50,IF(G1228&gt;-0.06,100,IF(G1228&gt;-0.15,50,0)))</f>
        <v>100</v>
      </c>
      <c r="N1228" s="55" t="n">
        <f aca="false">IF(COUNT(H1228)=0,50,IF(H1228&gt;=0.6,100,IF(H1228&gt;=0.4,50,0)))</f>
        <v>100</v>
      </c>
      <c r="O1228" s="55" t="n">
        <f aca="false">IF(COUNT(I1228)=0,50,IF(J1228="proxy_vix",50,IF(I1228&lt;350,100,IF(I1228&lt;=450,50,0))))</f>
        <v>50</v>
      </c>
      <c r="P1228" s="55" t="n">
        <f aca="false">IF(COUNT(K1228)=0,50,IF(K1228&lt;20,100,IF(K1228&lt;=25,50,0)))</f>
        <v>50</v>
      </c>
      <c r="Q1228" s="54"/>
      <c r="R1228" s="47"/>
      <c r="S1228" s="51" t="n">
        <f aca="false">$E1228/$E1227-1</f>
        <v>-0.00715320692470689</v>
      </c>
      <c r="T1228" s="56" t="n">
        <f aca="false">$K1228/$K1227-1</f>
        <v>0.0821501014198784</v>
      </c>
      <c r="V1228" s="57"/>
      <c r="W1228" s="57"/>
      <c r="Y1228" s="1" t="str">
        <f aca="false">IF(AX1228&gt;=70,"EASY",IF(AX1228&gt;40,"UNCERTAIN","HARD"))</f>
        <v>EASY</v>
      </c>
      <c r="AA1228" s="58" t="n">
        <f aca="false">IF($A1228&lt;200,"",AVERAGE($E1179:$E1228)/AVERAGE($E1029:$E1228)-1)</f>
        <v>0.0744838396690177</v>
      </c>
      <c r="AB1228" s="59" t="n">
        <f aca="false">LOOKUP($B1228,07_L1政策步階!$A$4:$A$14,07_L1政策步階!$C$4:$C$14)</f>
        <v>1</v>
      </c>
      <c r="AC1228" s="57"/>
      <c r="AD1228" s="57"/>
      <c r="AE1228" s="57"/>
      <c r="AF1228" s="57"/>
      <c r="AG1228" s="57"/>
      <c r="AH1228" s="57"/>
      <c r="AI1228" s="57"/>
      <c r="AJ1228" s="57"/>
      <c r="AK1228" s="57"/>
      <c r="AL1228" s="59" t="n">
        <f aca="false">IF(ISNUMBER($AA1228),IF($AA1228&gt;=0.005,100,IF($AA1228&gt;=-0.015,50,0)),"")</f>
        <v>100</v>
      </c>
      <c r="AM1228" s="59" t="n">
        <f aca="false">IF(ISNUMBER($AB1228),IF($AB1228=1,100,IF($AB1228=0,50,0)),"")</f>
        <v>100</v>
      </c>
      <c r="AN1228" s="0" t="str">
        <f aca="false">IF(ISNUMBER($AC1228),IF($AC1228&gt;=0.001,100,IF($AC1228&gt;=-0.003,50,0)),"")</f>
        <v/>
      </c>
      <c r="AO1228" s="0" t="str">
        <f aca="false">IF(ISNUMBER($AD1228),IF($AD1228&gt;=0.04,100,IF($AD1228&gt;=0,50,0)),"")</f>
        <v/>
      </c>
      <c r="AP1228" s="0" t="str">
        <f aca="false">IF(ISNUMBER($AE1228),IF($AE1228&gt;=25,100,IF($AE1228&gt;=-75,50,0)),"")</f>
        <v/>
      </c>
      <c r="AQ1228" s="0" t="str">
        <f aca="false">IF(ISNUMBER($AF1228),IF($AF1228&gt;0,100,IF($AF1228&gt;=-50,50,0)),"")</f>
        <v/>
      </c>
      <c r="AR1228" s="0" t="str">
        <f aca="false">IF(ISNUMBER($AG1228),IF($AG1228=1,100,IF($AG1228=0,50,0)),"")</f>
        <v/>
      </c>
      <c r="AS1228" s="0" t="str">
        <f aca="false">IF(ISNUMBER($AH1228),IF($AH1228&lt;0,100,IF($AH1228&lt;=20,50,0)),"")</f>
        <v/>
      </c>
      <c r="AT1228" s="0" t="str">
        <f aca="false">IF(ISNUMBER($AI1228),IF($AI1228&lt;0.95,100,IF($AI1228&lt;=1,50,0)),"")</f>
        <v/>
      </c>
      <c r="AU1228" s="0" t="str">
        <f aca="false">IF(ISNUMBER($AJ1228),IF($AJ1228&lt;30,0,IF($AJ1228&lt;40,50,IF($AJ1228&lt;=90,100,50))),"")</f>
        <v/>
      </c>
      <c r="AV1228" s="0" t="str">
        <f aca="false">IF(ISNUMBER($AK1228),IF($AK1228&gt;-0.2,100,IF($AK1228&gt;=-0.4,50,0)),"")</f>
        <v/>
      </c>
      <c r="AW1228" s="59" t="n">
        <f aca="false">01_指標庫!$H$4*ISNUMBER($F1228)+01_指標庫!$H$5*ISNUMBER($AA1228)+01_指標庫!$H$6*ISNUMBER($G1228)+01_指標庫!$H$7*ISNUMBER($H1228)+01_指標庫!$H$8*ISNUMBER($AF1228)+01_指標庫!$H$9*ISNUMBER($AG1228)+01_指標庫!$H$10*ISNUMBER($AB1228)+01_指標庫!$H$11*ISNUMBER($AC1228)+01_指標庫!$H$12*ISNUMBER($AD1228)+01_指標庫!$H$13*ISNUMBER($AE1228)+01_指標庫!$H$14*ISNUMBER($I1228)+01_指標庫!$H$15*ISNUMBER($AH1228)+01_指標庫!$H$16*ISNUMBER($K1228)+01_指標庫!$H$17*ISNUMBER($AI1228)+01_指標庫!$H$18*ISNUMBER($AJ1228)+01_指標庫!$H$19*ISNUMBER($AK1228)+01_指標庫!$H$20*ISNUMBER($BB1228)+01_指標庫!$H$21*ISNUMBER($BC1228)</f>
        <v>51</v>
      </c>
      <c r="AX1228" s="59" t="n">
        <f aca="false">IF(AW1228=0,50,ROUND((01_指標庫!$H$4*IF(ISNUMBER($F1228),L1228,0)+01_指標庫!$H$5*IF(ISNUMBER($AA1228),AL1228,0)+01_指標庫!$H$6*IF(ISNUMBER($G1228),M1228,0)+01_指標庫!$H$7*IF(ISNUMBER($H1228),N1228,0)+01_指標庫!$H$8*IF(ISNUMBER($AF1228),AQ1228,0)+01_指標庫!$H$9*IF(ISNUMBER($AG1228),AR1228,0)+01_指標庫!$H$10*IF(ISNUMBER($AB1228),AM1228,0)+01_指標庫!$H$11*IF(ISNUMBER($AC1228),AN1228,0)+01_指標庫!$H$12*IF(ISNUMBER($AD1228),AO1228,0)+01_指標庫!$H$13*IF(ISNUMBER($AE1228),AP1228,0)+01_指標庫!$H$14*IF(ISNUMBER($I1228),O1228,0)+01_指標庫!$H$15*IF(ISNUMBER($AH1228),AS1228,0)+01_指標庫!$H$16*IF(ISNUMBER($K1228),P1228,0)+01_指標庫!$H$17*IF(ISNUMBER($AI1228),AT1228,0)+01_指標庫!$H$18*IF(ISNUMBER($AJ1228),AU1228,0)+01_指標庫!$H$19*IF(ISNUMBER($AK1228),AV1228,0)+01_指標庫!$H$20*IF(ISNUMBER($BB1228),BB1228,0)+01_指標庫!$H$21*IF(ISNUMBER($BC1228),BC1228,0))/AW1228,1))</f>
        <v>74.5</v>
      </c>
      <c r="AY1228" s="60"/>
      <c r="AZ1228" s="60"/>
      <c r="BA1228" s="58" t="n">
        <f aca="false">AVERAGE($E1224:$E1228)/AVERAGE($E1219:$E1228)-1</f>
        <v>-0.0113233434821884</v>
      </c>
      <c r="BB1228" s="59" t="n">
        <f aca="false">IF(ISNUMBER($BA1228),IF(OR($S1228&lt;=-0.03,$BA1228&lt;-0.003),0,IF(OR($S1228&lt;=-0.02,$BA1228&lt;0.01),50,100)),"")</f>
        <v>0</v>
      </c>
      <c r="BC1228" s="0" t="str">
        <f aca="false">IF(OR(COUNT($AZ1228)=0,COUNT($AZ1227)=0),"",IF(OR($AY1228/$AZ1227-1&lt;=-0.03,$AZ1228/$AZ1227-1&lt;=-0.045,IF(COUNT($AZ1219:$AZ1228)=10,AVERAGE($AZ1224:$AZ1228)/AVERAGE($AZ1219:$AZ1228)-1&lt;-0.01,FALSE())),0,IF(OR($AZ1228/$AZ1227-1&lt;=-0.02,IF(COUNT($AZ1219:$AZ1228)=10,AVERAGE($AZ1224:$AZ1228)/AVERAGE($AZ1219:$AZ1228)-1&lt;0.005,FALSE())),50,100)))</f>
        <v/>
      </c>
    </row>
    <row r="1229" customFormat="false" ht="15" hidden="false" customHeight="true" outlineLevel="0" collapsed="false">
      <c r="A1229" s="47" t="n">
        <v>1225</v>
      </c>
      <c r="B1229" s="48" t="n">
        <v>44335</v>
      </c>
      <c r="C1229" s="47" t="n">
        <v>2021</v>
      </c>
      <c r="D1229" s="49" t="s">
        <v>238</v>
      </c>
      <c r="E1229" s="50" t="n">
        <v>13237.91</v>
      </c>
      <c r="F1229" s="51" t="n">
        <v>0.057953</v>
      </c>
      <c r="G1229" s="51" t="n">
        <v>-0.057257</v>
      </c>
      <c r="H1229" s="52" t="n">
        <v>0.8367</v>
      </c>
      <c r="I1229" s="62" t="n">
        <v>459.2</v>
      </c>
      <c r="J1229" s="63" t="s">
        <v>240</v>
      </c>
      <c r="K1229" s="54" t="n">
        <v>22.18</v>
      </c>
      <c r="L1229" s="55" t="n">
        <f aca="false">IF(COUNT(F1229)=0,50,IF(F1229&gt;=0,100,IF(F1229&gt;=-0.02,50,0)))</f>
        <v>100</v>
      </c>
      <c r="M1229" s="55" t="n">
        <f aca="false">IF(COUNT(G1229)=0,50,IF(G1229&gt;-0.06,100,IF(G1229&gt;-0.15,50,0)))</f>
        <v>100</v>
      </c>
      <c r="N1229" s="55" t="n">
        <f aca="false">IF(COUNT(H1229)=0,50,IF(H1229&gt;=0.6,100,IF(H1229&gt;=0.4,50,0)))</f>
        <v>100</v>
      </c>
      <c r="O1229" s="55" t="n">
        <f aca="false">IF(COUNT(I1229)=0,50,IF(J1229="proxy_vix",50,IF(I1229&lt;350,100,IF(I1229&lt;=450,50,0))))</f>
        <v>50</v>
      </c>
      <c r="P1229" s="55" t="n">
        <f aca="false">IF(COUNT(K1229)=0,50,IF(K1229&lt;20,100,IF(K1229&lt;=25,50,0)))</f>
        <v>50</v>
      </c>
      <c r="Q1229" s="54"/>
      <c r="R1229" s="47"/>
      <c r="S1229" s="51" t="n">
        <f aca="false">$E1229/$E1228-1</f>
        <v>0.00153052578062107</v>
      </c>
      <c r="T1229" s="56" t="n">
        <f aca="false">$K1229/$K1228-1</f>
        <v>0.0393626991565137</v>
      </c>
      <c r="V1229" s="57"/>
      <c r="W1229" s="57"/>
      <c r="Y1229" s="1" t="str">
        <f aca="false">IF(AX1229&gt;=70,"EASY",IF(AX1229&gt;40,"UNCERTAIN","HARD"))</f>
        <v>EASY</v>
      </c>
      <c r="AA1229" s="58" t="n">
        <f aca="false">IF($A1229&lt;200,"",AVERAGE($E1180:$E1229)/AVERAGE($E1030:$E1229)-1)</f>
        <v>0.0742553787238498</v>
      </c>
      <c r="AB1229" s="59" t="n">
        <f aca="false">LOOKUP($B1229,07_L1政策步階!$A$4:$A$14,07_L1政策步階!$C$4:$C$14)</f>
        <v>1</v>
      </c>
      <c r="AC1229" s="57"/>
      <c r="AD1229" s="57"/>
      <c r="AE1229" s="57"/>
      <c r="AF1229" s="57"/>
      <c r="AG1229" s="57"/>
      <c r="AH1229" s="57"/>
      <c r="AI1229" s="57"/>
      <c r="AJ1229" s="57"/>
      <c r="AK1229" s="57"/>
      <c r="AL1229" s="59" t="n">
        <f aca="false">IF(ISNUMBER($AA1229),IF($AA1229&gt;=0.005,100,IF($AA1229&gt;=-0.015,50,0)),"")</f>
        <v>100</v>
      </c>
      <c r="AM1229" s="59" t="n">
        <f aca="false">IF(ISNUMBER($AB1229),IF($AB1229=1,100,IF($AB1229=0,50,0)),"")</f>
        <v>100</v>
      </c>
      <c r="AN1229" s="0" t="str">
        <f aca="false">IF(ISNUMBER($AC1229),IF($AC1229&gt;=0.001,100,IF($AC1229&gt;=-0.003,50,0)),"")</f>
        <v/>
      </c>
      <c r="AO1229" s="0" t="str">
        <f aca="false">IF(ISNUMBER($AD1229),IF($AD1229&gt;=0.04,100,IF($AD1229&gt;=0,50,0)),"")</f>
        <v/>
      </c>
      <c r="AP1229" s="0" t="str">
        <f aca="false">IF(ISNUMBER($AE1229),IF($AE1229&gt;=25,100,IF($AE1229&gt;=-75,50,0)),"")</f>
        <v/>
      </c>
      <c r="AQ1229" s="0" t="str">
        <f aca="false">IF(ISNUMBER($AF1229),IF($AF1229&gt;0,100,IF($AF1229&gt;=-50,50,0)),"")</f>
        <v/>
      </c>
      <c r="AR1229" s="0" t="str">
        <f aca="false">IF(ISNUMBER($AG1229),IF($AG1229=1,100,IF($AG1229=0,50,0)),"")</f>
        <v/>
      </c>
      <c r="AS1229" s="0" t="str">
        <f aca="false">IF(ISNUMBER($AH1229),IF($AH1229&lt;0,100,IF($AH1229&lt;=20,50,0)),"")</f>
        <v/>
      </c>
      <c r="AT1229" s="0" t="str">
        <f aca="false">IF(ISNUMBER($AI1229),IF($AI1229&lt;0.95,100,IF($AI1229&lt;=1,50,0)),"")</f>
        <v/>
      </c>
      <c r="AU1229" s="0" t="str">
        <f aca="false">IF(ISNUMBER($AJ1229),IF($AJ1229&lt;30,0,IF($AJ1229&lt;40,50,IF($AJ1229&lt;=90,100,50))),"")</f>
        <v/>
      </c>
      <c r="AV1229" s="0" t="str">
        <f aca="false">IF(ISNUMBER($AK1229),IF($AK1229&gt;-0.2,100,IF($AK1229&gt;=-0.4,50,0)),"")</f>
        <v/>
      </c>
      <c r="AW1229" s="59" t="n">
        <f aca="false">01_指標庫!$H$4*ISNUMBER($F1229)+01_指標庫!$H$5*ISNUMBER($AA1229)+01_指標庫!$H$6*ISNUMBER($G1229)+01_指標庫!$H$7*ISNUMBER($H1229)+01_指標庫!$H$8*ISNUMBER($AF1229)+01_指標庫!$H$9*ISNUMBER($AG1229)+01_指標庫!$H$10*ISNUMBER($AB1229)+01_指標庫!$H$11*ISNUMBER($AC1229)+01_指標庫!$H$12*ISNUMBER($AD1229)+01_指標庫!$H$13*ISNUMBER($AE1229)+01_指標庫!$H$14*ISNUMBER($I1229)+01_指標庫!$H$15*ISNUMBER($AH1229)+01_指標庫!$H$16*ISNUMBER($K1229)+01_指標庫!$H$17*ISNUMBER($AI1229)+01_指標庫!$H$18*ISNUMBER($AJ1229)+01_指標庫!$H$19*ISNUMBER($AK1229)+01_指標庫!$H$20*ISNUMBER($BB1229)+01_指標庫!$H$21*ISNUMBER($BC1229)</f>
        <v>51</v>
      </c>
      <c r="AX1229" s="59" t="n">
        <f aca="false">IF(AW1229=0,50,ROUND((01_指標庫!$H$4*IF(ISNUMBER($F1229),L1229,0)+01_指標庫!$H$5*IF(ISNUMBER($AA1229),AL1229,0)+01_指標庫!$H$6*IF(ISNUMBER($G1229),M1229,0)+01_指標庫!$H$7*IF(ISNUMBER($H1229),N1229,0)+01_指標庫!$H$8*IF(ISNUMBER($AF1229),AQ1229,0)+01_指標庫!$H$9*IF(ISNUMBER($AG1229),AR1229,0)+01_指標庫!$H$10*IF(ISNUMBER($AB1229),AM1229,0)+01_指標庫!$H$11*IF(ISNUMBER($AC1229),AN1229,0)+01_指標庫!$H$12*IF(ISNUMBER($AD1229),AO1229,0)+01_指標庫!$H$13*IF(ISNUMBER($AE1229),AP1229,0)+01_指標庫!$H$14*IF(ISNUMBER($I1229),O1229,0)+01_指標庫!$H$15*IF(ISNUMBER($AH1229),AS1229,0)+01_指標庫!$H$16*IF(ISNUMBER($K1229),P1229,0)+01_指標庫!$H$17*IF(ISNUMBER($AI1229),AT1229,0)+01_指標庫!$H$18*IF(ISNUMBER($AJ1229),AU1229,0)+01_指標庫!$H$19*IF(ISNUMBER($AK1229),AV1229,0)+01_指標庫!$H$20*IF(ISNUMBER($BB1229),BB1229,0)+01_指標庫!$H$21*IF(ISNUMBER($BC1229),BC1229,0))/AW1229,1))</f>
        <v>74.5</v>
      </c>
      <c r="AY1229" s="60"/>
      <c r="AZ1229" s="60"/>
      <c r="BA1229" s="58" t="n">
        <f aca="false">AVERAGE($E1225:$E1229)/AVERAGE($E1220:$E1229)-1</f>
        <v>-0.00581002551004517</v>
      </c>
      <c r="BB1229" s="59" t="n">
        <f aca="false">IF(ISNUMBER($BA1229),IF(OR($S1229&lt;=-0.03,$BA1229&lt;-0.003),0,IF(OR($S1229&lt;=-0.02,$BA1229&lt;0.01),50,100)),"")</f>
        <v>0</v>
      </c>
      <c r="BC1229" s="0" t="str">
        <f aca="false">IF(OR(COUNT($AZ1229)=0,COUNT($AZ1228)=0),"",IF(OR($AY1229/$AZ1228-1&lt;=-0.03,$AZ1229/$AZ1228-1&lt;=-0.045,IF(COUNT($AZ1220:$AZ1229)=10,AVERAGE($AZ1225:$AZ1229)/AVERAGE($AZ1220:$AZ1229)-1&lt;-0.01,FALSE())),0,IF(OR($AZ1229/$AZ1228-1&lt;=-0.02,IF(COUNT($AZ1220:$AZ1229)=10,AVERAGE($AZ1225:$AZ1229)/AVERAGE($AZ1220:$AZ1229)-1&lt;0.005,FALSE())),50,100)))</f>
        <v/>
      </c>
    </row>
    <row r="1230" customFormat="false" ht="15" hidden="false" customHeight="true" outlineLevel="0" collapsed="false">
      <c r="A1230" s="47" t="n">
        <v>1226</v>
      </c>
      <c r="B1230" s="48" t="n">
        <v>44336</v>
      </c>
      <c r="C1230" s="47" t="n">
        <v>2021</v>
      </c>
      <c r="D1230" s="49" t="s">
        <v>239</v>
      </c>
      <c r="E1230" s="50" t="n">
        <v>13494.09</v>
      </c>
      <c r="F1230" s="51" t="n">
        <v>0.077394</v>
      </c>
      <c r="G1230" s="51" t="n">
        <v>-0.039013</v>
      </c>
      <c r="H1230" s="52" t="n">
        <v>0.8571</v>
      </c>
      <c r="I1230" s="62" t="n">
        <v>446.5</v>
      </c>
      <c r="J1230" s="63" t="s">
        <v>240</v>
      </c>
      <c r="K1230" s="54" t="n">
        <v>20.67</v>
      </c>
      <c r="L1230" s="55" t="n">
        <f aca="false">IF(COUNT(F1230)=0,50,IF(F1230&gt;=0,100,IF(F1230&gt;=-0.02,50,0)))</f>
        <v>100</v>
      </c>
      <c r="M1230" s="55" t="n">
        <f aca="false">IF(COUNT(G1230)=0,50,IF(G1230&gt;-0.06,100,IF(G1230&gt;-0.15,50,0)))</f>
        <v>100</v>
      </c>
      <c r="N1230" s="55" t="n">
        <f aca="false">IF(COUNT(H1230)=0,50,IF(H1230&gt;=0.6,100,IF(H1230&gt;=0.4,50,0)))</f>
        <v>100</v>
      </c>
      <c r="O1230" s="55" t="n">
        <f aca="false">IF(COUNT(I1230)=0,50,IF(J1230="proxy_vix",50,IF(I1230&lt;350,100,IF(I1230&lt;=450,50,0))))</f>
        <v>50</v>
      </c>
      <c r="P1230" s="55" t="n">
        <f aca="false">IF(COUNT(K1230)=0,50,IF(K1230&lt;20,100,IF(K1230&lt;=25,50,0)))</f>
        <v>50</v>
      </c>
      <c r="Q1230" s="54"/>
      <c r="R1230" s="47"/>
      <c r="S1230" s="51" t="n">
        <f aca="false">$E1230/$E1229-1</f>
        <v>0.0193519974074459</v>
      </c>
      <c r="T1230" s="56" t="n">
        <f aca="false">$K1230/$K1229-1</f>
        <v>-0.0680793507664562</v>
      </c>
      <c r="V1230" s="57"/>
      <c r="W1230" s="57"/>
      <c r="Y1230" s="1" t="str">
        <f aca="false">IF(AX1230&gt;=70,"EASY",IF(AX1230&gt;40,"UNCERTAIN","HARD"))</f>
        <v>EASY</v>
      </c>
      <c r="AA1230" s="58" t="n">
        <f aca="false">IF($A1230&lt;200,"",AVERAGE($E1181:$E1230)/AVERAGE($E1031:$E1230)-1)</f>
        <v>0.0744120680687204</v>
      </c>
      <c r="AB1230" s="59" t="n">
        <f aca="false">LOOKUP($B1230,07_L1政策步階!$A$4:$A$14,07_L1政策步階!$C$4:$C$14)</f>
        <v>1</v>
      </c>
      <c r="AC1230" s="57"/>
      <c r="AD1230" s="57"/>
      <c r="AE1230" s="57"/>
      <c r="AF1230" s="57"/>
      <c r="AG1230" s="57"/>
      <c r="AH1230" s="57"/>
      <c r="AI1230" s="57"/>
      <c r="AJ1230" s="57"/>
      <c r="AK1230" s="57"/>
      <c r="AL1230" s="59" t="n">
        <f aca="false">IF(ISNUMBER($AA1230),IF($AA1230&gt;=0.005,100,IF($AA1230&gt;=-0.015,50,0)),"")</f>
        <v>100</v>
      </c>
      <c r="AM1230" s="59" t="n">
        <f aca="false">IF(ISNUMBER($AB1230),IF($AB1230=1,100,IF($AB1230=0,50,0)),"")</f>
        <v>100</v>
      </c>
      <c r="AN1230" s="0" t="str">
        <f aca="false">IF(ISNUMBER($AC1230),IF($AC1230&gt;=0.001,100,IF($AC1230&gt;=-0.003,50,0)),"")</f>
        <v/>
      </c>
      <c r="AO1230" s="0" t="str">
        <f aca="false">IF(ISNUMBER($AD1230),IF($AD1230&gt;=0.04,100,IF($AD1230&gt;=0,50,0)),"")</f>
        <v/>
      </c>
      <c r="AP1230" s="0" t="str">
        <f aca="false">IF(ISNUMBER($AE1230),IF($AE1230&gt;=25,100,IF($AE1230&gt;=-75,50,0)),"")</f>
        <v/>
      </c>
      <c r="AQ1230" s="0" t="str">
        <f aca="false">IF(ISNUMBER($AF1230),IF($AF1230&gt;0,100,IF($AF1230&gt;=-50,50,0)),"")</f>
        <v/>
      </c>
      <c r="AR1230" s="0" t="str">
        <f aca="false">IF(ISNUMBER($AG1230),IF($AG1230=1,100,IF($AG1230=0,50,0)),"")</f>
        <v/>
      </c>
      <c r="AS1230" s="0" t="str">
        <f aca="false">IF(ISNUMBER($AH1230),IF($AH1230&lt;0,100,IF($AH1230&lt;=20,50,0)),"")</f>
        <v/>
      </c>
      <c r="AT1230" s="0" t="str">
        <f aca="false">IF(ISNUMBER($AI1230),IF($AI1230&lt;0.95,100,IF($AI1230&lt;=1,50,0)),"")</f>
        <v/>
      </c>
      <c r="AU1230" s="0" t="str">
        <f aca="false">IF(ISNUMBER($AJ1230),IF($AJ1230&lt;30,0,IF($AJ1230&lt;40,50,IF($AJ1230&lt;=90,100,50))),"")</f>
        <v/>
      </c>
      <c r="AV1230" s="0" t="str">
        <f aca="false">IF(ISNUMBER($AK1230),IF($AK1230&gt;-0.2,100,IF($AK1230&gt;=-0.4,50,0)),"")</f>
        <v/>
      </c>
      <c r="AW1230" s="59" t="n">
        <f aca="false">01_指標庫!$H$4*ISNUMBER($F1230)+01_指標庫!$H$5*ISNUMBER($AA1230)+01_指標庫!$H$6*ISNUMBER($G1230)+01_指標庫!$H$7*ISNUMBER($H1230)+01_指標庫!$H$8*ISNUMBER($AF1230)+01_指標庫!$H$9*ISNUMBER($AG1230)+01_指標庫!$H$10*ISNUMBER($AB1230)+01_指標庫!$H$11*ISNUMBER($AC1230)+01_指標庫!$H$12*ISNUMBER($AD1230)+01_指標庫!$H$13*ISNUMBER($AE1230)+01_指標庫!$H$14*ISNUMBER($I1230)+01_指標庫!$H$15*ISNUMBER($AH1230)+01_指標庫!$H$16*ISNUMBER($K1230)+01_指標庫!$H$17*ISNUMBER($AI1230)+01_指標庫!$H$18*ISNUMBER($AJ1230)+01_指標庫!$H$19*ISNUMBER($AK1230)+01_指標庫!$H$20*ISNUMBER($BB1230)+01_指標庫!$H$21*ISNUMBER($BC1230)</f>
        <v>51</v>
      </c>
      <c r="AX1230" s="59" t="n">
        <f aca="false">IF(AW1230=0,50,ROUND((01_指標庫!$H$4*IF(ISNUMBER($F1230),L1230,0)+01_指標庫!$H$5*IF(ISNUMBER($AA1230),AL1230,0)+01_指標庫!$H$6*IF(ISNUMBER($G1230),M1230,0)+01_指標庫!$H$7*IF(ISNUMBER($H1230),N1230,0)+01_指標庫!$H$8*IF(ISNUMBER($AF1230),AQ1230,0)+01_指標庫!$H$9*IF(ISNUMBER($AG1230),AR1230,0)+01_指標庫!$H$10*IF(ISNUMBER($AB1230),AM1230,0)+01_指標庫!$H$11*IF(ISNUMBER($AC1230),AN1230,0)+01_指標庫!$H$12*IF(ISNUMBER($AD1230),AO1230,0)+01_指標庫!$H$13*IF(ISNUMBER($AE1230),AP1230,0)+01_指標庫!$H$14*IF(ISNUMBER($I1230),O1230,0)+01_指標庫!$H$15*IF(ISNUMBER($AH1230),AS1230,0)+01_指標庫!$H$16*IF(ISNUMBER($K1230),P1230,0)+01_指標庫!$H$17*IF(ISNUMBER($AI1230),AT1230,0)+01_指標庫!$H$18*IF(ISNUMBER($AJ1230),AU1230,0)+01_指標庫!$H$19*IF(ISNUMBER($AK1230),AV1230,0)+01_指標庫!$H$20*IF(ISNUMBER($BB1230),BB1230,0)+01_指標庫!$H$21*IF(ISNUMBER($BC1230),BC1230,0))/AW1230,1))</f>
        <v>80.4</v>
      </c>
      <c r="AY1230" s="60"/>
      <c r="AZ1230" s="60"/>
      <c r="BA1230" s="58" t="n">
        <f aca="false">AVERAGE($E1226:$E1230)/AVERAGE($E1221:$E1230)-1</f>
        <v>0.0008630108590717</v>
      </c>
      <c r="BB1230" s="59" t="n">
        <f aca="false">IF(ISNUMBER($BA1230),IF(OR($S1230&lt;=-0.03,$BA1230&lt;-0.003),0,IF(OR($S1230&lt;=-0.02,$BA1230&lt;0.01),50,100)),"")</f>
        <v>50</v>
      </c>
      <c r="BC1230" s="0" t="str">
        <f aca="false">IF(OR(COUNT($AZ1230)=0,COUNT($AZ1229)=0),"",IF(OR($AY1230/$AZ1229-1&lt;=-0.03,$AZ1230/$AZ1229-1&lt;=-0.045,IF(COUNT($AZ1221:$AZ1230)=10,AVERAGE($AZ1226:$AZ1230)/AVERAGE($AZ1221:$AZ1230)-1&lt;-0.01,FALSE())),0,IF(OR($AZ1230/$AZ1229-1&lt;=-0.02,IF(COUNT($AZ1221:$AZ1230)=10,AVERAGE($AZ1226:$AZ1230)/AVERAGE($AZ1221:$AZ1230)-1&lt;0.005,FALSE())),50,100)))</f>
        <v/>
      </c>
    </row>
    <row r="1231" customFormat="false" ht="15" hidden="false" customHeight="true" outlineLevel="0" collapsed="false">
      <c r="A1231" s="47" t="n">
        <v>1227</v>
      </c>
      <c r="B1231" s="48" t="n">
        <v>44337</v>
      </c>
      <c r="C1231" s="47" t="n">
        <v>2021</v>
      </c>
      <c r="D1231" s="49" t="s">
        <v>234</v>
      </c>
      <c r="E1231" s="50" t="n">
        <v>13411.74</v>
      </c>
      <c r="F1231" s="51" t="n">
        <v>0.069842</v>
      </c>
      <c r="G1231" s="51" t="n">
        <v>-0.044878</v>
      </c>
      <c r="H1231" s="52" t="n">
        <v>0.8163</v>
      </c>
      <c r="I1231" s="62" t="n">
        <v>442.2</v>
      </c>
      <c r="J1231" s="63" t="s">
        <v>240</v>
      </c>
      <c r="K1231" s="54" t="n">
        <v>20.15</v>
      </c>
      <c r="L1231" s="55" t="n">
        <f aca="false">IF(COUNT(F1231)=0,50,IF(F1231&gt;=0,100,IF(F1231&gt;=-0.02,50,0)))</f>
        <v>100</v>
      </c>
      <c r="M1231" s="55" t="n">
        <f aca="false">IF(COUNT(G1231)=0,50,IF(G1231&gt;-0.06,100,IF(G1231&gt;-0.15,50,0)))</f>
        <v>100</v>
      </c>
      <c r="N1231" s="55" t="n">
        <f aca="false">IF(COUNT(H1231)=0,50,IF(H1231&gt;=0.6,100,IF(H1231&gt;=0.4,50,0)))</f>
        <v>100</v>
      </c>
      <c r="O1231" s="55" t="n">
        <f aca="false">IF(COUNT(I1231)=0,50,IF(J1231="proxy_vix",50,IF(I1231&lt;350,100,IF(I1231&lt;=450,50,0))))</f>
        <v>50</v>
      </c>
      <c r="P1231" s="55" t="n">
        <f aca="false">IF(COUNT(K1231)=0,50,IF(K1231&lt;20,100,IF(K1231&lt;=25,50,0)))</f>
        <v>50</v>
      </c>
      <c r="Q1231" s="54"/>
      <c r="R1231" s="47"/>
      <c r="S1231" s="51" t="n">
        <f aca="false">$E1231/$E1230-1</f>
        <v>-0.00610267161401767</v>
      </c>
      <c r="T1231" s="56" t="n">
        <f aca="false">$K1231/$K1230-1</f>
        <v>-0.0251572327044026</v>
      </c>
      <c r="V1231" s="57"/>
      <c r="W1231" s="57"/>
      <c r="Y1231" s="1" t="str">
        <f aca="false">IF(AX1231&gt;=70,"EASY",IF(AX1231&gt;40,"UNCERTAIN","HARD"))</f>
        <v>EASY</v>
      </c>
      <c r="AA1231" s="58" t="n">
        <f aca="false">IF($A1231&lt;200,"",AVERAGE($E1182:$E1231)/AVERAGE($E1032:$E1231)-1)</f>
        <v>0.0740048195771172</v>
      </c>
      <c r="AB1231" s="59" t="n">
        <f aca="false">LOOKUP($B1231,07_L1政策步階!$A$4:$A$14,07_L1政策步階!$C$4:$C$14)</f>
        <v>1</v>
      </c>
      <c r="AC1231" s="57"/>
      <c r="AD1231" s="57"/>
      <c r="AE1231" s="57"/>
      <c r="AF1231" s="57"/>
      <c r="AG1231" s="57"/>
      <c r="AH1231" s="57"/>
      <c r="AI1231" s="57"/>
      <c r="AJ1231" s="57"/>
      <c r="AK1231" s="57"/>
      <c r="AL1231" s="59" t="n">
        <f aca="false">IF(ISNUMBER($AA1231),IF($AA1231&gt;=0.005,100,IF($AA1231&gt;=-0.015,50,0)),"")</f>
        <v>100</v>
      </c>
      <c r="AM1231" s="59" t="n">
        <f aca="false">IF(ISNUMBER($AB1231),IF($AB1231=1,100,IF($AB1231=0,50,0)),"")</f>
        <v>100</v>
      </c>
      <c r="AN1231" s="0" t="str">
        <f aca="false">IF(ISNUMBER($AC1231),IF($AC1231&gt;=0.001,100,IF($AC1231&gt;=-0.003,50,0)),"")</f>
        <v/>
      </c>
      <c r="AO1231" s="0" t="str">
        <f aca="false">IF(ISNUMBER($AD1231),IF($AD1231&gt;=0.04,100,IF($AD1231&gt;=0,50,0)),"")</f>
        <v/>
      </c>
      <c r="AP1231" s="0" t="str">
        <f aca="false">IF(ISNUMBER($AE1231),IF($AE1231&gt;=25,100,IF($AE1231&gt;=-75,50,0)),"")</f>
        <v/>
      </c>
      <c r="AQ1231" s="0" t="str">
        <f aca="false">IF(ISNUMBER($AF1231),IF($AF1231&gt;0,100,IF($AF1231&gt;=-50,50,0)),"")</f>
        <v/>
      </c>
      <c r="AR1231" s="0" t="str">
        <f aca="false">IF(ISNUMBER($AG1231),IF($AG1231=1,100,IF($AG1231=0,50,0)),"")</f>
        <v/>
      </c>
      <c r="AS1231" s="0" t="str">
        <f aca="false">IF(ISNUMBER($AH1231),IF($AH1231&lt;0,100,IF($AH1231&lt;=20,50,0)),"")</f>
        <v/>
      </c>
      <c r="AT1231" s="0" t="str">
        <f aca="false">IF(ISNUMBER($AI1231),IF($AI1231&lt;0.95,100,IF($AI1231&lt;=1,50,0)),"")</f>
        <v/>
      </c>
      <c r="AU1231" s="0" t="str">
        <f aca="false">IF(ISNUMBER($AJ1231),IF($AJ1231&lt;30,0,IF($AJ1231&lt;40,50,IF($AJ1231&lt;=90,100,50))),"")</f>
        <v/>
      </c>
      <c r="AV1231" s="0" t="str">
        <f aca="false">IF(ISNUMBER($AK1231),IF($AK1231&gt;-0.2,100,IF($AK1231&gt;=-0.4,50,0)),"")</f>
        <v/>
      </c>
      <c r="AW1231" s="59" t="n">
        <f aca="false">01_指標庫!$H$4*ISNUMBER($F1231)+01_指標庫!$H$5*ISNUMBER($AA1231)+01_指標庫!$H$6*ISNUMBER($G1231)+01_指標庫!$H$7*ISNUMBER($H1231)+01_指標庫!$H$8*ISNUMBER($AF1231)+01_指標庫!$H$9*ISNUMBER($AG1231)+01_指標庫!$H$10*ISNUMBER($AB1231)+01_指標庫!$H$11*ISNUMBER($AC1231)+01_指標庫!$H$12*ISNUMBER($AD1231)+01_指標庫!$H$13*ISNUMBER($AE1231)+01_指標庫!$H$14*ISNUMBER($I1231)+01_指標庫!$H$15*ISNUMBER($AH1231)+01_指標庫!$H$16*ISNUMBER($K1231)+01_指標庫!$H$17*ISNUMBER($AI1231)+01_指標庫!$H$18*ISNUMBER($AJ1231)+01_指標庫!$H$19*ISNUMBER($AK1231)+01_指標庫!$H$20*ISNUMBER($BB1231)+01_指標庫!$H$21*ISNUMBER($BC1231)</f>
        <v>51</v>
      </c>
      <c r="AX1231" s="59" t="n">
        <f aca="false">IF(AW1231=0,50,ROUND((01_指標庫!$H$4*IF(ISNUMBER($F1231),L1231,0)+01_指標庫!$H$5*IF(ISNUMBER($AA1231),AL1231,0)+01_指標庫!$H$6*IF(ISNUMBER($G1231),M1231,0)+01_指標庫!$H$7*IF(ISNUMBER($H1231),N1231,0)+01_指標庫!$H$8*IF(ISNUMBER($AF1231),AQ1231,0)+01_指標庫!$H$9*IF(ISNUMBER($AG1231),AR1231,0)+01_指標庫!$H$10*IF(ISNUMBER($AB1231),AM1231,0)+01_指標庫!$H$11*IF(ISNUMBER($AC1231),AN1231,0)+01_指標庫!$H$12*IF(ISNUMBER($AD1231),AO1231,0)+01_指標庫!$H$13*IF(ISNUMBER($AE1231),AP1231,0)+01_指標庫!$H$14*IF(ISNUMBER($I1231),O1231,0)+01_指標庫!$H$15*IF(ISNUMBER($AH1231),AS1231,0)+01_指標庫!$H$16*IF(ISNUMBER($K1231),P1231,0)+01_指標庫!$H$17*IF(ISNUMBER($AI1231),AT1231,0)+01_指標庫!$H$18*IF(ISNUMBER($AJ1231),AU1231,0)+01_指標庫!$H$19*IF(ISNUMBER($AK1231),AV1231,0)+01_指標庫!$H$20*IF(ISNUMBER($BB1231),BB1231,0)+01_指標庫!$H$21*IF(ISNUMBER($BC1231),BC1231,0))/AW1231,1))</f>
        <v>80.4</v>
      </c>
      <c r="AY1231" s="60"/>
      <c r="AZ1231" s="60"/>
      <c r="BA1231" s="58" t="n">
        <f aca="false">AVERAGE($E1227:$E1231)/AVERAGE($E1222:$E1231)-1</f>
        <v>0.00346214851569648</v>
      </c>
      <c r="BB1231" s="59" t="n">
        <f aca="false">IF(ISNUMBER($BA1231),IF(OR($S1231&lt;=-0.03,$BA1231&lt;-0.003),0,IF(OR($S1231&lt;=-0.02,$BA1231&lt;0.01),50,100)),"")</f>
        <v>50</v>
      </c>
      <c r="BC1231" s="0" t="str">
        <f aca="false">IF(OR(COUNT($AZ1231)=0,COUNT($AZ1230)=0),"",IF(OR($AY1231/$AZ1230-1&lt;=-0.03,$AZ1231/$AZ1230-1&lt;=-0.045,IF(COUNT($AZ1222:$AZ1231)=10,AVERAGE($AZ1227:$AZ1231)/AVERAGE($AZ1222:$AZ1231)-1&lt;-0.01,FALSE())),0,IF(OR($AZ1231/$AZ1230-1&lt;=-0.02,IF(COUNT($AZ1222:$AZ1231)=10,AVERAGE($AZ1227:$AZ1231)/AVERAGE($AZ1222:$AZ1231)-1&lt;0.005,FALSE())),50,100)))</f>
        <v/>
      </c>
    </row>
    <row r="1232" customFormat="false" ht="15" hidden="false" customHeight="true" outlineLevel="0" collapsed="false">
      <c r="A1232" s="47" t="n">
        <v>1228</v>
      </c>
      <c r="B1232" s="48" t="n">
        <v>44340</v>
      </c>
      <c r="C1232" s="47" t="n">
        <v>2021</v>
      </c>
      <c r="D1232" s="49" t="s">
        <v>236</v>
      </c>
      <c r="E1232" s="50" t="n">
        <v>13641.75</v>
      </c>
      <c r="F1232" s="51" t="n">
        <v>0.08716</v>
      </c>
      <c r="G1232" s="51" t="n">
        <v>-0.028498</v>
      </c>
      <c r="H1232" s="52" t="n">
        <v>0.8776</v>
      </c>
      <c r="I1232" s="62" t="n">
        <v>427.5</v>
      </c>
      <c r="J1232" s="63" t="s">
        <v>240</v>
      </c>
      <c r="K1232" s="54" t="n">
        <v>18.4</v>
      </c>
      <c r="L1232" s="55" t="n">
        <f aca="false">IF(COUNT(F1232)=0,50,IF(F1232&gt;=0,100,IF(F1232&gt;=-0.02,50,0)))</f>
        <v>100</v>
      </c>
      <c r="M1232" s="55" t="n">
        <f aca="false">IF(COUNT(G1232)=0,50,IF(G1232&gt;-0.06,100,IF(G1232&gt;-0.15,50,0)))</f>
        <v>100</v>
      </c>
      <c r="N1232" s="55" t="n">
        <f aca="false">IF(COUNT(H1232)=0,50,IF(H1232&gt;=0.6,100,IF(H1232&gt;=0.4,50,0)))</f>
        <v>100</v>
      </c>
      <c r="O1232" s="55" t="n">
        <f aca="false">IF(COUNT(I1232)=0,50,IF(J1232="proxy_vix",50,IF(I1232&lt;350,100,IF(I1232&lt;=450,50,0))))</f>
        <v>50</v>
      </c>
      <c r="P1232" s="55" t="n">
        <f aca="false">IF(COUNT(K1232)=0,50,IF(K1232&lt;20,100,IF(K1232&lt;=25,50,0)))</f>
        <v>100</v>
      </c>
      <c r="Q1232" s="54"/>
      <c r="R1232" s="47"/>
      <c r="S1232" s="51" t="n">
        <f aca="false">$E1232/$E1231-1</f>
        <v>0.0171499000129738</v>
      </c>
      <c r="T1232" s="56" t="n">
        <f aca="false">$K1232/$K1231-1</f>
        <v>-0.0868486352357321</v>
      </c>
      <c r="V1232" s="57"/>
      <c r="W1232" s="57"/>
      <c r="Y1232" s="1" t="str">
        <f aca="false">IF(AX1232&gt;=70,"EASY",IF(AX1232&gt;40,"UNCERTAIN","HARD"))</f>
        <v>EASY</v>
      </c>
      <c r="AA1232" s="58" t="n">
        <f aca="false">IF($A1232&lt;200,"",AVERAGE($E1183:$E1232)/AVERAGE($E1033:$E1232)-1)</f>
        <v>0.0741113830841784</v>
      </c>
      <c r="AB1232" s="59" t="n">
        <f aca="false">LOOKUP($B1232,07_L1政策步階!$A$4:$A$14,07_L1政策步階!$C$4:$C$14)</f>
        <v>1</v>
      </c>
      <c r="AC1232" s="57"/>
      <c r="AD1232" s="57"/>
      <c r="AE1232" s="57"/>
      <c r="AF1232" s="57"/>
      <c r="AG1232" s="57"/>
      <c r="AH1232" s="57"/>
      <c r="AI1232" s="57"/>
      <c r="AJ1232" s="57"/>
      <c r="AK1232" s="57"/>
      <c r="AL1232" s="59" t="n">
        <f aca="false">IF(ISNUMBER($AA1232),IF($AA1232&gt;=0.005,100,IF($AA1232&gt;=-0.015,50,0)),"")</f>
        <v>100</v>
      </c>
      <c r="AM1232" s="59" t="n">
        <f aca="false">IF(ISNUMBER($AB1232),IF($AB1232=1,100,IF($AB1232=0,50,0)),"")</f>
        <v>100</v>
      </c>
      <c r="AN1232" s="0" t="str">
        <f aca="false">IF(ISNUMBER($AC1232),IF($AC1232&gt;=0.001,100,IF($AC1232&gt;=-0.003,50,0)),"")</f>
        <v/>
      </c>
      <c r="AO1232" s="0" t="str">
        <f aca="false">IF(ISNUMBER($AD1232),IF($AD1232&gt;=0.04,100,IF($AD1232&gt;=0,50,0)),"")</f>
        <v/>
      </c>
      <c r="AP1232" s="0" t="str">
        <f aca="false">IF(ISNUMBER($AE1232),IF($AE1232&gt;=25,100,IF($AE1232&gt;=-75,50,0)),"")</f>
        <v/>
      </c>
      <c r="AQ1232" s="0" t="str">
        <f aca="false">IF(ISNUMBER($AF1232),IF($AF1232&gt;0,100,IF($AF1232&gt;=-50,50,0)),"")</f>
        <v/>
      </c>
      <c r="AR1232" s="0" t="str">
        <f aca="false">IF(ISNUMBER($AG1232),IF($AG1232=1,100,IF($AG1232=0,50,0)),"")</f>
        <v/>
      </c>
      <c r="AS1232" s="0" t="str">
        <f aca="false">IF(ISNUMBER($AH1232),IF($AH1232&lt;0,100,IF($AH1232&lt;=20,50,0)),"")</f>
        <v/>
      </c>
      <c r="AT1232" s="0" t="str">
        <f aca="false">IF(ISNUMBER($AI1232),IF($AI1232&lt;0.95,100,IF($AI1232&lt;=1,50,0)),"")</f>
        <v/>
      </c>
      <c r="AU1232" s="0" t="str">
        <f aca="false">IF(ISNUMBER($AJ1232),IF($AJ1232&lt;30,0,IF($AJ1232&lt;40,50,IF($AJ1232&lt;=90,100,50))),"")</f>
        <v/>
      </c>
      <c r="AV1232" s="0" t="str">
        <f aca="false">IF(ISNUMBER($AK1232),IF($AK1232&gt;-0.2,100,IF($AK1232&gt;=-0.4,50,0)),"")</f>
        <v/>
      </c>
      <c r="AW1232" s="59" t="n">
        <f aca="false">01_指標庫!$H$4*ISNUMBER($F1232)+01_指標庫!$H$5*ISNUMBER($AA1232)+01_指標庫!$H$6*ISNUMBER($G1232)+01_指標庫!$H$7*ISNUMBER($H1232)+01_指標庫!$H$8*ISNUMBER($AF1232)+01_指標庫!$H$9*ISNUMBER($AG1232)+01_指標庫!$H$10*ISNUMBER($AB1232)+01_指標庫!$H$11*ISNUMBER($AC1232)+01_指標庫!$H$12*ISNUMBER($AD1232)+01_指標庫!$H$13*ISNUMBER($AE1232)+01_指標庫!$H$14*ISNUMBER($I1232)+01_指標庫!$H$15*ISNUMBER($AH1232)+01_指標庫!$H$16*ISNUMBER($K1232)+01_指標庫!$H$17*ISNUMBER($AI1232)+01_指標庫!$H$18*ISNUMBER($AJ1232)+01_指標庫!$H$19*ISNUMBER($AK1232)+01_指標庫!$H$20*ISNUMBER($BB1232)+01_指標庫!$H$21*ISNUMBER($BC1232)</f>
        <v>51</v>
      </c>
      <c r="AX1232" s="59" t="n">
        <f aca="false">IF(AW1232=0,50,ROUND((01_指標庫!$H$4*IF(ISNUMBER($F1232),L1232,0)+01_指標庫!$H$5*IF(ISNUMBER($AA1232),AL1232,0)+01_指標庫!$H$6*IF(ISNUMBER($G1232),M1232,0)+01_指標庫!$H$7*IF(ISNUMBER($H1232),N1232,0)+01_指標庫!$H$8*IF(ISNUMBER($AF1232),AQ1232,0)+01_指標庫!$H$9*IF(ISNUMBER($AG1232),AR1232,0)+01_指標庫!$H$10*IF(ISNUMBER($AB1232),AM1232,0)+01_指標庫!$H$11*IF(ISNUMBER($AC1232),AN1232,0)+01_指標庫!$H$12*IF(ISNUMBER($AD1232),AO1232,0)+01_指標庫!$H$13*IF(ISNUMBER($AE1232),AP1232,0)+01_指標庫!$H$14*IF(ISNUMBER($I1232),O1232,0)+01_指標庫!$H$15*IF(ISNUMBER($AH1232),AS1232,0)+01_指標庫!$H$16*IF(ISNUMBER($K1232),P1232,0)+01_指標庫!$H$17*IF(ISNUMBER($AI1232),AT1232,0)+01_指標庫!$H$18*IF(ISNUMBER($AJ1232),AU1232,0)+01_指標庫!$H$19*IF(ISNUMBER($AK1232),AV1232,0)+01_指標庫!$H$20*IF(ISNUMBER($BB1232),BB1232,0)+01_指標庫!$H$21*IF(ISNUMBER($BC1232),BC1232,0))/AW1232,1))</f>
        <v>86.3</v>
      </c>
      <c r="AY1232" s="60"/>
      <c r="AZ1232" s="60"/>
      <c r="BA1232" s="58" t="n">
        <f aca="false">AVERAGE($E1228:$E1232)/AVERAGE($E1223:$E1232)-1</f>
        <v>0.00627079793874419</v>
      </c>
      <c r="BB1232" s="59" t="n">
        <f aca="false">IF(ISNUMBER($BA1232),IF(OR($S1232&lt;=-0.03,$BA1232&lt;-0.003),0,IF(OR($S1232&lt;=-0.02,$BA1232&lt;0.01),50,100)),"")</f>
        <v>50</v>
      </c>
      <c r="BC1232" s="0" t="str">
        <f aca="false">IF(OR(COUNT($AZ1232)=0,COUNT($AZ1231)=0),"",IF(OR($AY1232/$AZ1231-1&lt;=-0.03,$AZ1232/$AZ1231-1&lt;=-0.045,IF(COUNT($AZ1223:$AZ1232)=10,AVERAGE($AZ1228:$AZ1232)/AVERAGE($AZ1223:$AZ1232)-1&lt;-0.01,FALSE())),0,IF(OR($AZ1232/$AZ1231-1&lt;=-0.02,IF(COUNT($AZ1223:$AZ1232)=10,AVERAGE($AZ1228:$AZ1232)/AVERAGE($AZ1223:$AZ1232)-1&lt;0.005,FALSE())),50,100)))</f>
        <v/>
      </c>
    </row>
    <row r="1233" customFormat="false" ht="15" hidden="false" customHeight="true" outlineLevel="0" collapsed="false">
      <c r="A1233" s="47" t="n">
        <v>1229</v>
      </c>
      <c r="B1233" s="48" t="n">
        <v>44341</v>
      </c>
      <c r="C1233" s="47" t="n">
        <v>2021</v>
      </c>
      <c r="D1233" s="49" t="s">
        <v>237</v>
      </c>
      <c r="E1233" s="50" t="n">
        <v>13657.73</v>
      </c>
      <c r="F1233" s="51" t="n">
        <v>0.087343</v>
      </c>
      <c r="G1233" s="51" t="n">
        <v>-0.02736</v>
      </c>
      <c r="H1233" s="52" t="n">
        <v>0.8776</v>
      </c>
      <c r="I1233" s="62" t="n">
        <v>431.2</v>
      </c>
      <c r="J1233" s="63" t="s">
        <v>240</v>
      </c>
      <c r="K1233" s="54" t="n">
        <v>18.84</v>
      </c>
      <c r="L1233" s="55" t="n">
        <f aca="false">IF(COUNT(F1233)=0,50,IF(F1233&gt;=0,100,IF(F1233&gt;=-0.02,50,0)))</f>
        <v>100</v>
      </c>
      <c r="M1233" s="55" t="n">
        <f aca="false">IF(COUNT(G1233)=0,50,IF(G1233&gt;-0.06,100,IF(G1233&gt;-0.15,50,0)))</f>
        <v>100</v>
      </c>
      <c r="N1233" s="55" t="n">
        <f aca="false">IF(COUNT(H1233)=0,50,IF(H1233&gt;=0.6,100,IF(H1233&gt;=0.4,50,0)))</f>
        <v>100</v>
      </c>
      <c r="O1233" s="55" t="n">
        <f aca="false">IF(COUNT(I1233)=0,50,IF(J1233="proxy_vix",50,IF(I1233&lt;350,100,IF(I1233&lt;=450,50,0))))</f>
        <v>50</v>
      </c>
      <c r="P1233" s="55" t="n">
        <f aca="false">IF(COUNT(K1233)=0,50,IF(K1233&lt;20,100,IF(K1233&lt;=25,50,0)))</f>
        <v>100</v>
      </c>
      <c r="Q1233" s="54"/>
      <c r="R1233" s="47"/>
      <c r="S1233" s="51" t="n">
        <f aca="false">$E1233/$E1232-1</f>
        <v>0.00117140396210158</v>
      </c>
      <c r="T1233" s="56" t="n">
        <f aca="false">$K1233/$K1232-1</f>
        <v>0.0239130434782608</v>
      </c>
      <c r="V1233" s="57"/>
      <c r="W1233" s="57"/>
      <c r="Y1233" s="1" t="str">
        <f aca="false">IF(AX1233&gt;=70,"EASY",IF(AX1233&gt;40,"UNCERTAIN","HARD"))</f>
        <v>EASY</v>
      </c>
      <c r="AA1233" s="58" t="n">
        <f aca="false">IF($A1233&lt;200,"",AVERAGE($E1184:$E1233)/AVERAGE($E1034:$E1233)-1)</f>
        <v>0.0739504767106798</v>
      </c>
      <c r="AB1233" s="59" t="n">
        <f aca="false">LOOKUP($B1233,07_L1政策步階!$A$4:$A$14,07_L1政策步階!$C$4:$C$14)</f>
        <v>1</v>
      </c>
      <c r="AC1233" s="57"/>
      <c r="AD1233" s="57"/>
      <c r="AE1233" s="57"/>
      <c r="AF1233" s="57"/>
      <c r="AG1233" s="57"/>
      <c r="AH1233" s="57"/>
      <c r="AI1233" s="57"/>
      <c r="AJ1233" s="57"/>
      <c r="AK1233" s="57"/>
      <c r="AL1233" s="59" t="n">
        <f aca="false">IF(ISNUMBER($AA1233),IF($AA1233&gt;=0.005,100,IF($AA1233&gt;=-0.015,50,0)),"")</f>
        <v>100</v>
      </c>
      <c r="AM1233" s="59" t="n">
        <f aca="false">IF(ISNUMBER($AB1233),IF($AB1233=1,100,IF($AB1233=0,50,0)),"")</f>
        <v>100</v>
      </c>
      <c r="AN1233" s="0" t="str">
        <f aca="false">IF(ISNUMBER($AC1233),IF($AC1233&gt;=0.001,100,IF($AC1233&gt;=-0.003,50,0)),"")</f>
        <v/>
      </c>
      <c r="AO1233" s="0" t="str">
        <f aca="false">IF(ISNUMBER($AD1233),IF($AD1233&gt;=0.04,100,IF($AD1233&gt;=0,50,0)),"")</f>
        <v/>
      </c>
      <c r="AP1233" s="0" t="str">
        <f aca="false">IF(ISNUMBER($AE1233),IF($AE1233&gt;=25,100,IF($AE1233&gt;=-75,50,0)),"")</f>
        <v/>
      </c>
      <c r="AQ1233" s="0" t="str">
        <f aca="false">IF(ISNUMBER($AF1233),IF($AF1233&gt;0,100,IF($AF1233&gt;=-50,50,0)),"")</f>
        <v/>
      </c>
      <c r="AR1233" s="0" t="str">
        <f aca="false">IF(ISNUMBER($AG1233),IF($AG1233=1,100,IF($AG1233=0,50,0)),"")</f>
        <v/>
      </c>
      <c r="AS1233" s="0" t="str">
        <f aca="false">IF(ISNUMBER($AH1233),IF($AH1233&lt;0,100,IF($AH1233&lt;=20,50,0)),"")</f>
        <v/>
      </c>
      <c r="AT1233" s="0" t="str">
        <f aca="false">IF(ISNUMBER($AI1233),IF($AI1233&lt;0.95,100,IF($AI1233&lt;=1,50,0)),"")</f>
        <v/>
      </c>
      <c r="AU1233" s="0" t="str">
        <f aca="false">IF(ISNUMBER($AJ1233),IF($AJ1233&lt;30,0,IF($AJ1233&lt;40,50,IF($AJ1233&lt;=90,100,50))),"")</f>
        <v/>
      </c>
      <c r="AV1233" s="0" t="str">
        <f aca="false">IF(ISNUMBER($AK1233),IF($AK1233&gt;-0.2,100,IF($AK1233&gt;=-0.4,50,0)),"")</f>
        <v/>
      </c>
      <c r="AW1233" s="59" t="n">
        <f aca="false">01_指標庫!$H$4*ISNUMBER($F1233)+01_指標庫!$H$5*ISNUMBER($AA1233)+01_指標庫!$H$6*ISNUMBER($G1233)+01_指標庫!$H$7*ISNUMBER($H1233)+01_指標庫!$H$8*ISNUMBER($AF1233)+01_指標庫!$H$9*ISNUMBER($AG1233)+01_指標庫!$H$10*ISNUMBER($AB1233)+01_指標庫!$H$11*ISNUMBER($AC1233)+01_指標庫!$H$12*ISNUMBER($AD1233)+01_指標庫!$H$13*ISNUMBER($AE1233)+01_指標庫!$H$14*ISNUMBER($I1233)+01_指標庫!$H$15*ISNUMBER($AH1233)+01_指標庫!$H$16*ISNUMBER($K1233)+01_指標庫!$H$17*ISNUMBER($AI1233)+01_指標庫!$H$18*ISNUMBER($AJ1233)+01_指標庫!$H$19*ISNUMBER($AK1233)+01_指標庫!$H$20*ISNUMBER($BB1233)+01_指標庫!$H$21*ISNUMBER($BC1233)</f>
        <v>51</v>
      </c>
      <c r="AX1233" s="59" t="n">
        <f aca="false">IF(AW1233=0,50,ROUND((01_指標庫!$H$4*IF(ISNUMBER($F1233),L1233,0)+01_指標庫!$H$5*IF(ISNUMBER($AA1233),AL1233,0)+01_指標庫!$H$6*IF(ISNUMBER($G1233),M1233,0)+01_指標庫!$H$7*IF(ISNUMBER($H1233),N1233,0)+01_指標庫!$H$8*IF(ISNUMBER($AF1233),AQ1233,0)+01_指標庫!$H$9*IF(ISNUMBER($AG1233),AR1233,0)+01_指標庫!$H$10*IF(ISNUMBER($AB1233),AM1233,0)+01_指標庫!$H$11*IF(ISNUMBER($AC1233),AN1233,0)+01_指標庫!$H$12*IF(ISNUMBER($AD1233),AO1233,0)+01_指標庫!$H$13*IF(ISNUMBER($AE1233),AP1233,0)+01_指標庫!$H$14*IF(ISNUMBER($I1233),O1233,0)+01_指標庫!$H$15*IF(ISNUMBER($AH1233),AS1233,0)+01_指標庫!$H$16*IF(ISNUMBER($K1233),P1233,0)+01_指標庫!$H$17*IF(ISNUMBER($AI1233),AT1233,0)+01_指標庫!$H$18*IF(ISNUMBER($AJ1233),AU1233,0)+01_指標庫!$H$19*IF(ISNUMBER($AK1233),AV1233,0)+01_指標庫!$H$20*IF(ISNUMBER($BB1233),BB1233,0)+01_指標庫!$H$21*IF(ISNUMBER($BC1233),BC1233,0))/AW1233,1))</f>
        <v>92.2</v>
      </c>
      <c r="AY1233" s="60"/>
      <c r="AZ1233" s="60"/>
      <c r="BA1233" s="58" t="n">
        <f aca="false">AVERAGE($E1229:$E1233)/AVERAGE($E1224:$E1233)-1</f>
        <v>0.0105540468142584</v>
      </c>
      <c r="BB1233" s="59" t="n">
        <f aca="false">IF(ISNUMBER($BA1233),IF(OR($S1233&lt;=-0.03,$BA1233&lt;-0.003),0,IF(OR($S1233&lt;=-0.02,$BA1233&lt;0.01),50,100)),"")</f>
        <v>100</v>
      </c>
      <c r="BC1233" s="0" t="str">
        <f aca="false">IF(OR(COUNT($AZ1233)=0,COUNT($AZ1232)=0),"",IF(OR($AY1233/$AZ1232-1&lt;=-0.03,$AZ1233/$AZ1232-1&lt;=-0.045,IF(COUNT($AZ1224:$AZ1233)=10,AVERAGE($AZ1229:$AZ1233)/AVERAGE($AZ1224:$AZ1233)-1&lt;-0.01,FALSE())),0,IF(OR($AZ1233/$AZ1232-1&lt;=-0.02,IF(COUNT($AZ1224:$AZ1233)=10,AVERAGE($AZ1229:$AZ1233)/AVERAGE($AZ1224:$AZ1233)-1&lt;0.005,FALSE())),50,100)))</f>
        <v/>
      </c>
    </row>
    <row r="1234" customFormat="false" ht="15" hidden="false" customHeight="true" outlineLevel="0" collapsed="false">
      <c r="A1234" s="47" t="n">
        <v>1230</v>
      </c>
      <c r="B1234" s="48" t="n">
        <v>44342</v>
      </c>
      <c r="C1234" s="47" t="n">
        <v>2021</v>
      </c>
      <c r="D1234" s="49" t="s">
        <v>238</v>
      </c>
      <c r="E1234" s="50" t="n">
        <v>13702.74</v>
      </c>
      <c r="F1234" s="51" t="n">
        <v>0.089791</v>
      </c>
      <c r="G1234" s="51" t="n">
        <v>-0.024154</v>
      </c>
      <c r="H1234" s="52" t="n">
        <v>0.8776</v>
      </c>
      <c r="I1234" s="62" t="n">
        <v>418.8</v>
      </c>
      <c r="J1234" s="63" t="s">
        <v>240</v>
      </c>
      <c r="K1234" s="54" t="n">
        <v>17.36</v>
      </c>
      <c r="L1234" s="55" t="n">
        <f aca="false">IF(COUNT(F1234)=0,50,IF(F1234&gt;=0,100,IF(F1234&gt;=-0.02,50,0)))</f>
        <v>100</v>
      </c>
      <c r="M1234" s="55" t="n">
        <f aca="false">IF(COUNT(G1234)=0,50,IF(G1234&gt;-0.06,100,IF(G1234&gt;-0.15,50,0)))</f>
        <v>100</v>
      </c>
      <c r="N1234" s="55" t="n">
        <f aca="false">IF(COUNT(H1234)=0,50,IF(H1234&gt;=0.6,100,IF(H1234&gt;=0.4,50,0)))</f>
        <v>100</v>
      </c>
      <c r="O1234" s="55" t="n">
        <f aca="false">IF(COUNT(I1234)=0,50,IF(J1234="proxy_vix",50,IF(I1234&lt;350,100,IF(I1234&lt;=450,50,0))))</f>
        <v>50</v>
      </c>
      <c r="P1234" s="55" t="n">
        <f aca="false">IF(COUNT(K1234)=0,50,IF(K1234&lt;20,100,IF(K1234&lt;=25,50,0)))</f>
        <v>100</v>
      </c>
      <c r="Q1234" s="54"/>
      <c r="R1234" s="47"/>
      <c r="S1234" s="51" t="n">
        <f aca="false">$E1234/$E1233-1</f>
        <v>0.00329556961515576</v>
      </c>
      <c r="T1234" s="56" t="n">
        <f aca="false">$K1234/$K1233-1</f>
        <v>-0.0785562632696391</v>
      </c>
      <c r="V1234" s="57"/>
      <c r="W1234" s="57"/>
      <c r="Y1234" s="1" t="str">
        <f aca="false">IF(AX1234&gt;=70,"EASY",IF(AX1234&gt;40,"UNCERTAIN","HARD"))</f>
        <v>EASY</v>
      </c>
      <c r="AA1234" s="58" t="n">
        <f aca="false">IF($A1234&lt;200,"",AVERAGE($E1185:$E1234)/AVERAGE($E1035:$E1234)-1)</f>
        <v>0.0737081857315158</v>
      </c>
      <c r="AB1234" s="59" t="n">
        <f aca="false">LOOKUP($B1234,07_L1政策步階!$A$4:$A$14,07_L1政策步階!$C$4:$C$14)</f>
        <v>1</v>
      </c>
      <c r="AC1234" s="57"/>
      <c r="AD1234" s="57"/>
      <c r="AE1234" s="57"/>
      <c r="AF1234" s="57"/>
      <c r="AG1234" s="57"/>
      <c r="AH1234" s="57"/>
      <c r="AI1234" s="57"/>
      <c r="AJ1234" s="57"/>
      <c r="AK1234" s="57"/>
      <c r="AL1234" s="59" t="n">
        <f aca="false">IF(ISNUMBER($AA1234),IF($AA1234&gt;=0.005,100,IF($AA1234&gt;=-0.015,50,0)),"")</f>
        <v>100</v>
      </c>
      <c r="AM1234" s="59" t="n">
        <f aca="false">IF(ISNUMBER($AB1234),IF($AB1234=1,100,IF($AB1234=0,50,0)),"")</f>
        <v>100</v>
      </c>
      <c r="AN1234" s="0" t="str">
        <f aca="false">IF(ISNUMBER($AC1234),IF($AC1234&gt;=0.001,100,IF($AC1234&gt;=-0.003,50,0)),"")</f>
        <v/>
      </c>
      <c r="AO1234" s="0" t="str">
        <f aca="false">IF(ISNUMBER($AD1234),IF($AD1234&gt;=0.04,100,IF($AD1234&gt;=0,50,0)),"")</f>
        <v/>
      </c>
      <c r="AP1234" s="0" t="str">
        <f aca="false">IF(ISNUMBER($AE1234),IF($AE1234&gt;=25,100,IF($AE1234&gt;=-75,50,0)),"")</f>
        <v/>
      </c>
      <c r="AQ1234" s="0" t="str">
        <f aca="false">IF(ISNUMBER($AF1234),IF($AF1234&gt;0,100,IF($AF1234&gt;=-50,50,0)),"")</f>
        <v/>
      </c>
      <c r="AR1234" s="0" t="str">
        <f aca="false">IF(ISNUMBER($AG1234),IF($AG1234=1,100,IF($AG1234=0,50,0)),"")</f>
        <v/>
      </c>
      <c r="AS1234" s="0" t="str">
        <f aca="false">IF(ISNUMBER($AH1234),IF($AH1234&lt;0,100,IF($AH1234&lt;=20,50,0)),"")</f>
        <v/>
      </c>
      <c r="AT1234" s="0" t="str">
        <f aca="false">IF(ISNUMBER($AI1234),IF($AI1234&lt;0.95,100,IF($AI1234&lt;=1,50,0)),"")</f>
        <v/>
      </c>
      <c r="AU1234" s="0" t="str">
        <f aca="false">IF(ISNUMBER($AJ1234),IF($AJ1234&lt;30,0,IF($AJ1234&lt;40,50,IF($AJ1234&lt;=90,100,50))),"")</f>
        <v/>
      </c>
      <c r="AV1234" s="0" t="str">
        <f aca="false">IF(ISNUMBER($AK1234),IF($AK1234&gt;-0.2,100,IF($AK1234&gt;=-0.4,50,0)),"")</f>
        <v/>
      </c>
      <c r="AW1234" s="59" t="n">
        <f aca="false">01_指標庫!$H$4*ISNUMBER($F1234)+01_指標庫!$H$5*ISNUMBER($AA1234)+01_指標庫!$H$6*ISNUMBER($G1234)+01_指標庫!$H$7*ISNUMBER($H1234)+01_指標庫!$H$8*ISNUMBER($AF1234)+01_指標庫!$H$9*ISNUMBER($AG1234)+01_指標庫!$H$10*ISNUMBER($AB1234)+01_指標庫!$H$11*ISNUMBER($AC1234)+01_指標庫!$H$12*ISNUMBER($AD1234)+01_指標庫!$H$13*ISNUMBER($AE1234)+01_指標庫!$H$14*ISNUMBER($I1234)+01_指標庫!$H$15*ISNUMBER($AH1234)+01_指標庫!$H$16*ISNUMBER($K1234)+01_指標庫!$H$17*ISNUMBER($AI1234)+01_指標庫!$H$18*ISNUMBER($AJ1234)+01_指標庫!$H$19*ISNUMBER($AK1234)+01_指標庫!$H$20*ISNUMBER($BB1234)+01_指標庫!$H$21*ISNUMBER($BC1234)</f>
        <v>51</v>
      </c>
      <c r="AX1234" s="59" t="n">
        <f aca="false">IF(AW1234=0,50,ROUND((01_指標庫!$H$4*IF(ISNUMBER($F1234),L1234,0)+01_指標庫!$H$5*IF(ISNUMBER($AA1234),AL1234,0)+01_指標庫!$H$6*IF(ISNUMBER($G1234),M1234,0)+01_指標庫!$H$7*IF(ISNUMBER($H1234),N1234,0)+01_指標庫!$H$8*IF(ISNUMBER($AF1234),AQ1234,0)+01_指標庫!$H$9*IF(ISNUMBER($AG1234),AR1234,0)+01_指標庫!$H$10*IF(ISNUMBER($AB1234),AM1234,0)+01_指標庫!$H$11*IF(ISNUMBER($AC1234),AN1234,0)+01_指標庫!$H$12*IF(ISNUMBER($AD1234),AO1234,0)+01_指標庫!$H$13*IF(ISNUMBER($AE1234),AP1234,0)+01_指標庫!$H$14*IF(ISNUMBER($I1234),O1234,0)+01_指標庫!$H$15*IF(ISNUMBER($AH1234),AS1234,0)+01_指標庫!$H$16*IF(ISNUMBER($K1234),P1234,0)+01_指標庫!$H$17*IF(ISNUMBER($AI1234),AT1234,0)+01_指標庫!$H$18*IF(ISNUMBER($AJ1234),AU1234,0)+01_指標庫!$H$19*IF(ISNUMBER($AK1234),AV1234,0)+01_指標庫!$H$20*IF(ISNUMBER($BB1234),BB1234,0)+01_指標庫!$H$21*IF(ISNUMBER($BC1234),BC1234,0))/AW1234,1))</f>
        <v>92.2</v>
      </c>
      <c r="AY1234" s="60"/>
      <c r="AZ1234" s="60"/>
      <c r="BA1234" s="58" t="n">
        <f aca="false">AVERAGE($E1230:$E1234)/AVERAGE($E1225:$E1234)-1</f>
        <v>0.0122022238681185</v>
      </c>
      <c r="BB1234" s="59" t="n">
        <f aca="false">IF(ISNUMBER($BA1234),IF(OR($S1234&lt;=-0.03,$BA1234&lt;-0.003),0,IF(OR($S1234&lt;=-0.02,$BA1234&lt;0.01),50,100)),"")</f>
        <v>100</v>
      </c>
      <c r="BC1234" s="0" t="str">
        <f aca="false">IF(OR(COUNT($AZ1234)=0,COUNT($AZ1233)=0),"",IF(OR($AY1234/$AZ1233-1&lt;=-0.03,$AZ1234/$AZ1233-1&lt;=-0.045,IF(COUNT($AZ1225:$AZ1234)=10,AVERAGE($AZ1230:$AZ1234)/AVERAGE($AZ1225:$AZ1234)-1&lt;-0.01,FALSE())),0,IF(OR($AZ1234/$AZ1233-1&lt;=-0.02,IF(COUNT($AZ1225:$AZ1234)=10,AVERAGE($AZ1230:$AZ1234)/AVERAGE($AZ1225:$AZ1234)-1&lt;0.005,FALSE())),50,100)))</f>
        <v/>
      </c>
    </row>
    <row r="1235" customFormat="false" ht="15" hidden="false" customHeight="true" outlineLevel="0" collapsed="false">
      <c r="A1235" s="47" t="n">
        <v>1231</v>
      </c>
      <c r="B1235" s="48" t="n">
        <v>44343</v>
      </c>
      <c r="C1235" s="47" t="n">
        <v>2021</v>
      </c>
      <c r="D1235" s="49" t="s">
        <v>239</v>
      </c>
      <c r="E1235" s="50" t="n">
        <v>13657.85</v>
      </c>
      <c r="F1235" s="51" t="n">
        <v>0.08502</v>
      </c>
      <c r="G1235" s="51" t="n">
        <v>-0.027351</v>
      </c>
      <c r="H1235" s="52" t="n">
        <v>0.8776</v>
      </c>
      <c r="I1235" s="62" t="n">
        <v>413.6</v>
      </c>
      <c r="J1235" s="63" t="s">
        <v>240</v>
      </c>
      <c r="K1235" s="54" t="n">
        <v>16.74</v>
      </c>
      <c r="L1235" s="55" t="n">
        <f aca="false">IF(COUNT(F1235)=0,50,IF(F1235&gt;=0,100,IF(F1235&gt;=-0.02,50,0)))</f>
        <v>100</v>
      </c>
      <c r="M1235" s="55" t="n">
        <f aca="false">IF(COUNT(G1235)=0,50,IF(G1235&gt;-0.06,100,IF(G1235&gt;-0.15,50,0)))</f>
        <v>100</v>
      </c>
      <c r="N1235" s="55" t="n">
        <f aca="false">IF(COUNT(H1235)=0,50,IF(H1235&gt;=0.6,100,IF(H1235&gt;=0.4,50,0)))</f>
        <v>100</v>
      </c>
      <c r="O1235" s="55" t="n">
        <f aca="false">IF(COUNT(I1235)=0,50,IF(J1235="proxy_vix",50,IF(I1235&lt;350,100,IF(I1235&lt;=450,50,0))))</f>
        <v>50</v>
      </c>
      <c r="P1235" s="55" t="n">
        <f aca="false">IF(COUNT(K1235)=0,50,IF(K1235&lt;20,100,IF(K1235&lt;=25,50,0)))</f>
        <v>100</v>
      </c>
      <c r="Q1235" s="54"/>
      <c r="R1235" s="47"/>
      <c r="S1235" s="51" t="n">
        <f aca="false">$E1235/$E1234-1</f>
        <v>-0.00327598713833877</v>
      </c>
      <c r="T1235" s="56" t="n">
        <f aca="false">$K1235/$K1234-1</f>
        <v>-0.0357142857142858</v>
      </c>
      <c r="V1235" s="57"/>
      <c r="W1235" s="57"/>
      <c r="Y1235" s="1" t="str">
        <f aca="false">IF(AX1235&gt;=70,"EASY",IF(AX1235&gt;40,"UNCERTAIN","HARD"))</f>
        <v>EASY</v>
      </c>
      <c r="AA1235" s="58" t="n">
        <f aca="false">IF($A1235&lt;200,"",AVERAGE($E1186:$E1235)/AVERAGE($E1036:$E1235)-1)</f>
        <v>0.0732454584871265</v>
      </c>
      <c r="AB1235" s="59" t="n">
        <f aca="false">LOOKUP($B1235,07_L1政策步階!$A$4:$A$14,07_L1政策步階!$C$4:$C$14)</f>
        <v>1</v>
      </c>
      <c r="AC1235" s="57"/>
      <c r="AD1235" s="57"/>
      <c r="AE1235" s="57"/>
      <c r="AF1235" s="57"/>
      <c r="AG1235" s="57"/>
      <c r="AH1235" s="57"/>
      <c r="AI1235" s="57"/>
      <c r="AJ1235" s="57"/>
      <c r="AK1235" s="57"/>
      <c r="AL1235" s="59" t="n">
        <f aca="false">IF(ISNUMBER($AA1235),IF($AA1235&gt;=0.005,100,IF($AA1235&gt;=-0.015,50,0)),"")</f>
        <v>100</v>
      </c>
      <c r="AM1235" s="59" t="n">
        <f aca="false">IF(ISNUMBER($AB1235),IF($AB1235=1,100,IF($AB1235=0,50,0)),"")</f>
        <v>100</v>
      </c>
      <c r="AN1235" s="0" t="str">
        <f aca="false">IF(ISNUMBER($AC1235),IF($AC1235&gt;=0.001,100,IF($AC1235&gt;=-0.003,50,0)),"")</f>
        <v/>
      </c>
      <c r="AO1235" s="0" t="str">
        <f aca="false">IF(ISNUMBER($AD1235),IF($AD1235&gt;=0.04,100,IF($AD1235&gt;=0,50,0)),"")</f>
        <v/>
      </c>
      <c r="AP1235" s="0" t="str">
        <f aca="false">IF(ISNUMBER($AE1235),IF($AE1235&gt;=25,100,IF($AE1235&gt;=-75,50,0)),"")</f>
        <v/>
      </c>
      <c r="AQ1235" s="0" t="str">
        <f aca="false">IF(ISNUMBER($AF1235),IF($AF1235&gt;0,100,IF($AF1235&gt;=-50,50,0)),"")</f>
        <v/>
      </c>
      <c r="AR1235" s="0" t="str">
        <f aca="false">IF(ISNUMBER($AG1235),IF($AG1235=1,100,IF($AG1235=0,50,0)),"")</f>
        <v/>
      </c>
      <c r="AS1235" s="0" t="str">
        <f aca="false">IF(ISNUMBER($AH1235),IF($AH1235&lt;0,100,IF($AH1235&lt;=20,50,0)),"")</f>
        <v/>
      </c>
      <c r="AT1235" s="0" t="str">
        <f aca="false">IF(ISNUMBER($AI1235),IF($AI1235&lt;0.95,100,IF($AI1235&lt;=1,50,0)),"")</f>
        <v/>
      </c>
      <c r="AU1235" s="0" t="str">
        <f aca="false">IF(ISNUMBER($AJ1235),IF($AJ1235&lt;30,0,IF($AJ1235&lt;40,50,IF($AJ1235&lt;=90,100,50))),"")</f>
        <v/>
      </c>
      <c r="AV1235" s="0" t="str">
        <f aca="false">IF(ISNUMBER($AK1235),IF($AK1235&gt;-0.2,100,IF($AK1235&gt;=-0.4,50,0)),"")</f>
        <v/>
      </c>
      <c r="AW1235" s="59" t="n">
        <f aca="false">01_指標庫!$H$4*ISNUMBER($F1235)+01_指標庫!$H$5*ISNUMBER($AA1235)+01_指標庫!$H$6*ISNUMBER($G1235)+01_指標庫!$H$7*ISNUMBER($H1235)+01_指標庫!$H$8*ISNUMBER($AF1235)+01_指標庫!$H$9*ISNUMBER($AG1235)+01_指標庫!$H$10*ISNUMBER($AB1235)+01_指標庫!$H$11*ISNUMBER($AC1235)+01_指標庫!$H$12*ISNUMBER($AD1235)+01_指標庫!$H$13*ISNUMBER($AE1235)+01_指標庫!$H$14*ISNUMBER($I1235)+01_指標庫!$H$15*ISNUMBER($AH1235)+01_指標庫!$H$16*ISNUMBER($K1235)+01_指標庫!$H$17*ISNUMBER($AI1235)+01_指標庫!$H$18*ISNUMBER($AJ1235)+01_指標庫!$H$19*ISNUMBER($AK1235)+01_指標庫!$H$20*ISNUMBER($BB1235)+01_指標庫!$H$21*ISNUMBER($BC1235)</f>
        <v>51</v>
      </c>
      <c r="AX1235" s="59" t="n">
        <f aca="false">IF(AW1235=0,50,ROUND((01_指標庫!$H$4*IF(ISNUMBER($F1235),L1235,0)+01_指標庫!$H$5*IF(ISNUMBER($AA1235),AL1235,0)+01_指標庫!$H$6*IF(ISNUMBER($G1235),M1235,0)+01_指標庫!$H$7*IF(ISNUMBER($H1235),N1235,0)+01_指標庫!$H$8*IF(ISNUMBER($AF1235),AQ1235,0)+01_指標庫!$H$9*IF(ISNUMBER($AG1235),AR1235,0)+01_指標庫!$H$10*IF(ISNUMBER($AB1235),AM1235,0)+01_指標庫!$H$11*IF(ISNUMBER($AC1235),AN1235,0)+01_指標庫!$H$12*IF(ISNUMBER($AD1235),AO1235,0)+01_指標庫!$H$13*IF(ISNUMBER($AE1235),AP1235,0)+01_指標庫!$H$14*IF(ISNUMBER($I1235),O1235,0)+01_指標庫!$H$15*IF(ISNUMBER($AH1235),AS1235,0)+01_指標庫!$H$16*IF(ISNUMBER($K1235),P1235,0)+01_指標庫!$H$17*IF(ISNUMBER($AI1235),AT1235,0)+01_指標庫!$H$18*IF(ISNUMBER($AJ1235),AU1235,0)+01_指標庫!$H$19*IF(ISNUMBER($AK1235),AV1235,0)+01_指標庫!$H$20*IF(ISNUMBER($BB1235),BB1235,0)+01_指標庫!$H$21*IF(ISNUMBER($BC1235),BC1235,0))/AW1235,1))</f>
        <v>92.2</v>
      </c>
      <c r="AY1235" s="60"/>
      <c r="AZ1235" s="60"/>
      <c r="BA1235" s="58" t="n">
        <f aca="false">AVERAGE($E1231:$E1235)/AVERAGE($E1226:$E1235)-1</f>
        <v>0.0105108444065474</v>
      </c>
      <c r="BB1235" s="59" t="n">
        <f aca="false">IF(ISNUMBER($BA1235),IF(OR($S1235&lt;=-0.03,$BA1235&lt;-0.003),0,IF(OR($S1235&lt;=-0.02,$BA1235&lt;0.01),50,100)),"")</f>
        <v>100</v>
      </c>
      <c r="BC1235" s="0" t="str">
        <f aca="false">IF(OR(COUNT($AZ1235)=0,COUNT($AZ1234)=0),"",IF(OR($AY1235/$AZ1234-1&lt;=-0.03,$AZ1235/$AZ1234-1&lt;=-0.045,IF(COUNT($AZ1226:$AZ1235)=10,AVERAGE($AZ1231:$AZ1235)/AVERAGE($AZ1226:$AZ1235)-1&lt;-0.01,FALSE())),0,IF(OR($AZ1235/$AZ1234-1&lt;=-0.02,IF(COUNT($AZ1226:$AZ1235)=10,AVERAGE($AZ1231:$AZ1235)/AVERAGE($AZ1226:$AZ1235)-1&lt;0.005,FALSE())),50,100)))</f>
        <v/>
      </c>
    </row>
    <row r="1236" customFormat="false" ht="15" hidden="false" customHeight="true" outlineLevel="0" collapsed="false">
      <c r="A1236" s="47" t="n">
        <v>1232</v>
      </c>
      <c r="B1236" s="48" t="n">
        <v>44344</v>
      </c>
      <c r="C1236" s="47" t="n">
        <v>2021</v>
      </c>
      <c r="D1236" s="49" t="s">
        <v>234</v>
      </c>
      <c r="E1236" s="50" t="n">
        <v>13686.51</v>
      </c>
      <c r="F1236" s="51" t="n">
        <v>0.086206</v>
      </c>
      <c r="G1236" s="51" t="n">
        <v>-0.02531</v>
      </c>
      <c r="H1236" s="52" t="n">
        <v>0.8776</v>
      </c>
      <c r="I1236" s="62" t="n">
        <v>413.7</v>
      </c>
      <c r="J1236" s="63" t="s">
        <v>240</v>
      </c>
      <c r="K1236" s="54" t="n">
        <v>16.76</v>
      </c>
      <c r="L1236" s="55" t="n">
        <f aca="false">IF(COUNT(F1236)=0,50,IF(F1236&gt;=0,100,IF(F1236&gt;=-0.02,50,0)))</f>
        <v>100</v>
      </c>
      <c r="M1236" s="55" t="n">
        <f aca="false">IF(COUNT(G1236)=0,50,IF(G1236&gt;-0.06,100,IF(G1236&gt;-0.15,50,0)))</f>
        <v>100</v>
      </c>
      <c r="N1236" s="55" t="n">
        <f aca="false">IF(COUNT(H1236)=0,50,IF(H1236&gt;=0.6,100,IF(H1236&gt;=0.4,50,0)))</f>
        <v>100</v>
      </c>
      <c r="O1236" s="55" t="n">
        <f aca="false">IF(COUNT(I1236)=0,50,IF(J1236="proxy_vix",50,IF(I1236&lt;350,100,IF(I1236&lt;=450,50,0))))</f>
        <v>50</v>
      </c>
      <c r="P1236" s="55" t="n">
        <f aca="false">IF(COUNT(K1236)=0,50,IF(K1236&lt;20,100,IF(K1236&lt;=25,50,0)))</f>
        <v>100</v>
      </c>
      <c r="Q1236" s="54"/>
      <c r="R1236" s="47"/>
      <c r="S1236" s="51" t="n">
        <f aca="false">$E1236/$E1235-1</f>
        <v>0.00209842691199569</v>
      </c>
      <c r="T1236" s="56" t="n">
        <f aca="false">$K1236/$K1235-1</f>
        <v>0.00119474313022727</v>
      </c>
      <c r="V1236" s="57"/>
      <c r="W1236" s="57"/>
      <c r="Y1236" s="1" t="str">
        <f aca="false">IF(AX1236&gt;=70,"EASY",IF(AX1236&gt;40,"UNCERTAIN","HARD"))</f>
        <v>EASY</v>
      </c>
      <c r="AA1236" s="58" t="n">
        <f aca="false">IF($A1236&lt;200,"",AVERAGE($E1187:$E1236)/AVERAGE($E1037:$E1236)-1)</f>
        <v>0.0735928583159311</v>
      </c>
      <c r="AB1236" s="59" t="n">
        <f aca="false">LOOKUP($B1236,07_L1政策步階!$A$4:$A$14,07_L1政策步階!$C$4:$C$14)</f>
        <v>1</v>
      </c>
      <c r="AC1236" s="57"/>
      <c r="AD1236" s="57"/>
      <c r="AE1236" s="57"/>
      <c r="AF1236" s="57"/>
      <c r="AG1236" s="57"/>
      <c r="AH1236" s="57"/>
      <c r="AI1236" s="57"/>
      <c r="AJ1236" s="57"/>
      <c r="AK1236" s="57"/>
      <c r="AL1236" s="59" t="n">
        <f aca="false">IF(ISNUMBER($AA1236),IF($AA1236&gt;=0.005,100,IF($AA1236&gt;=-0.015,50,0)),"")</f>
        <v>100</v>
      </c>
      <c r="AM1236" s="59" t="n">
        <f aca="false">IF(ISNUMBER($AB1236),IF($AB1236=1,100,IF($AB1236=0,50,0)),"")</f>
        <v>100</v>
      </c>
      <c r="AN1236" s="0" t="str">
        <f aca="false">IF(ISNUMBER($AC1236),IF($AC1236&gt;=0.001,100,IF($AC1236&gt;=-0.003,50,0)),"")</f>
        <v/>
      </c>
      <c r="AO1236" s="0" t="str">
        <f aca="false">IF(ISNUMBER($AD1236),IF($AD1236&gt;=0.04,100,IF($AD1236&gt;=0,50,0)),"")</f>
        <v/>
      </c>
      <c r="AP1236" s="0" t="str">
        <f aca="false">IF(ISNUMBER($AE1236),IF($AE1236&gt;=25,100,IF($AE1236&gt;=-75,50,0)),"")</f>
        <v/>
      </c>
      <c r="AQ1236" s="0" t="str">
        <f aca="false">IF(ISNUMBER($AF1236),IF($AF1236&gt;0,100,IF($AF1236&gt;=-50,50,0)),"")</f>
        <v/>
      </c>
      <c r="AR1236" s="0" t="str">
        <f aca="false">IF(ISNUMBER($AG1236),IF($AG1236=1,100,IF($AG1236=0,50,0)),"")</f>
        <v/>
      </c>
      <c r="AS1236" s="0" t="str">
        <f aca="false">IF(ISNUMBER($AH1236),IF($AH1236&lt;0,100,IF($AH1236&lt;=20,50,0)),"")</f>
        <v/>
      </c>
      <c r="AT1236" s="0" t="str">
        <f aca="false">IF(ISNUMBER($AI1236),IF($AI1236&lt;0.95,100,IF($AI1236&lt;=1,50,0)),"")</f>
        <v/>
      </c>
      <c r="AU1236" s="0" t="str">
        <f aca="false">IF(ISNUMBER($AJ1236),IF($AJ1236&lt;30,0,IF($AJ1236&lt;40,50,IF($AJ1236&lt;=90,100,50))),"")</f>
        <v/>
      </c>
      <c r="AV1236" s="0" t="str">
        <f aca="false">IF(ISNUMBER($AK1236),IF($AK1236&gt;-0.2,100,IF($AK1236&gt;=-0.4,50,0)),"")</f>
        <v/>
      </c>
      <c r="AW1236" s="59" t="n">
        <f aca="false">01_指標庫!$H$4*ISNUMBER($F1236)+01_指標庫!$H$5*ISNUMBER($AA1236)+01_指標庫!$H$6*ISNUMBER($G1236)+01_指標庫!$H$7*ISNUMBER($H1236)+01_指標庫!$H$8*ISNUMBER($AF1236)+01_指標庫!$H$9*ISNUMBER($AG1236)+01_指標庫!$H$10*ISNUMBER($AB1236)+01_指標庫!$H$11*ISNUMBER($AC1236)+01_指標庫!$H$12*ISNUMBER($AD1236)+01_指標庫!$H$13*ISNUMBER($AE1236)+01_指標庫!$H$14*ISNUMBER($I1236)+01_指標庫!$H$15*ISNUMBER($AH1236)+01_指標庫!$H$16*ISNUMBER($K1236)+01_指標庫!$H$17*ISNUMBER($AI1236)+01_指標庫!$H$18*ISNUMBER($AJ1236)+01_指標庫!$H$19*ISNUMBER($AK1236)+01_指標庫!$H$20*ISNUMBER($BB1236)+01_指標庫!$H$21*ISNUMBER($BC1236)</f>
        <v>51</v>
      </c>
      <c r="AX1236" s="59" t="n">
        <f aca="false">IF(AW1236=0,50,ROUND((01_指標庫!$H$4*IF(ISNUMBER($F1236),L1236,0)+01_指標庫!$H$5*IF(ISNUMBER($AA1236),AL1236,0)+01_指標庫!$H$6*IF(ISNUMBER($G1236),M1236,0)+01_指標庫!$H$7*IF(ISNUMBER($H1236),N1236,0)+01_指標庫!$H$8*IF(ISNUMBER($AF1236),AQ1236,0)+01_指標庫!$H$9*IF(ISNUMBER($AG1236),AR1236,0)+01_指標庫!$H$10*IF(ISNUMBER($AB1236),AM1236,0)+01_指標庫!$H$11*IF(ISNUMBER($AC1236),AN1236,0)+01_指標庫!$H$12*IF(ISNUMBER($AD1236),AO1236,0)+01_指標庫!$H$13*IF(ISNUMBER($AE1236),AP1236,0)+01_指標庫!$H$14*IF(ISNUMBER($I1236),O1236,0)+01_指標庫!$H$15*IF(ISNUMBER($AH1236),AS1236,0)+01_指標庫!$H$16*IF(ISNUMBER($K1236),P1236,0)+01_指標庫!$H$17*IF(ISNUMBER($AI1236),AT1236,0)+01_指標庫!$H$18*IF(ISNUMBER($AJ1236),AU1236,0)+01_指標庫!$H$19*IF(ISNUMBER($AK1236),AV1236,0)+01_指標庫!$H$20*IF(ISNUMBER($BB1236),BB1236,0)+01_指標庫!$H$21*IF(ISNUMBER($BC1236),BC1236,0))/AW1236,1))</f>
        <v>92.2</v>
      </c>
      <c r="AY1236" s="60"/>
      <c r="AZ1236" s="60"/>
      <c r="BA1236" s="58" t="n">
        <f aca="false">AVERAGE($E1232:$E1236)/AVERAGE($E1227:$E1236)-1</f>
        <v>0.0123851187197599</v>
      </c>
      <c r="BB1236" s="59" t="n">
        <f aca="false">IF(ISNUMBER($BA1236),IF(OR($S1236&lt;=-0.03,$BA1236&lt;-0.003),0,IF(OR($S1236&lt;=-0.02,$BA1236&lt;0.01),50,100)),"")</f>
        <v>100</v>
      </c>
      <c r="BC1236" s="0" t="str">
        <f aca="false">IF(OR(COUNT($AZ1236)=0,COUNT($AZ1235)=0),"",IF(OR($AY1236/$AZ1235-1&lt;=-0.03,$AZ1236/$AZ1235-1&lt;=-0.045,IF(COUNT($AZ1227:$AZ1236)=10,AVERAGE($AZ1232:$AZ1236)/AVERAGE($AZ1227:$AZ1236)-1&lt;-0.01,FALSE())),0,IF(OR($AZ1236/$AZ1235-1&lt;=-0.02,IF(COUNT($AZ1227:$AZ1236)=10,AVERAGE($AZ1232:$AZ1236)/AVERAGE($AZ1227:$AZ1236)-1&lt;0.005,FALSE())),50,100)))</f>
        <v/>
      </c>
    </row>
    <row r="1237" customFormat="false" ht="15" hidden="false" customHeight="true" outlineLevel="0" collapsed="false">
      <c r="A1237" s="47" t="n">
        <v>1233</v>
      </c>
      <c r="B1237" s="48" t="n">
        <v>44348</v>
      </c>
      <c r="C1237" s="47" t="n">
        <v>2021</v>
      </c>
      <c r="D1237" s="49" t="s">
        <v>237</v>
      </c>
      <c r="E1237" s="50" t="n">
        <v>13654.59</v>
      </c>
      <c r="F1237" s="51" t="n">
        <v>0.082609</v>
      </c>
      <c r="G1237" s="51" t="n">
        <v>-0.027583</v>
      </c>
      <c r="H1237" s="52" t="n">
        <v>0.8776</v>
      </c>
      <c r="I1237" s="62" t="n">
        <v>423.3</v>
      </c>
      <c r="J1237" s="63" t="s">
        <v>240</v>
      </c>
      <c r="K1237" s="54" t="n">
        <v>17.9</v>
      </c>
      <c r="L1237" s="55" t="n">
        <f aca="false">IF(COUNT(F1237)=0,50,IF(F1237&gt;=0,100,IF(F1237&gt;=-0.02,50,0)))</f>
        <v>100</v>
      </c>
      <c r="M1237" s="55" t="n">
        <f aca="false">IF(COUNT(G1237)=0,50,IF(G1237&gt;-0.06,100,IF(G1237&gt;-0.15,50,0)))</f>
        <v>100</v>
      </c>
      <c r="N1237" s="55" t="n">
        <f aca="false">IF(COUNT(H1237)=0,50,IF(H1237&gt;=0.6,100,IF(H1237&gt;=0.4,50,0)))</f>
        <v>100</v>
      </c>
      <c r="O1237" s="55" t="n">
        <f aca="false">IF(COUNT(I1237)=0,50,IF(J1237="proxy_vix",50,IF(I1237&lt;350,100,IF(I1237&lt;=450,50,0))))</f>
        <v>50</v>
      </c>
      <c r="P1237" s="55" t="n">
        <f aca="false">IF(COUNT(K1237)=0,50,IF(K1237&lt;20,100,IF(K1237&lt;=25,50,0)))</f>
        <v>100</v>
      </c>
      <c r="Q1237" s="54"/>
      <c r="R1237" s="47"/>
      <c r="S1237" s="51" t="n">
        <f aca="false">$E1237/$E1236-1</f>
        <v>-0.00233222348136963</v>
      </c>
      <c r="T1237" s="56" t="n">
        <f aca="false">$K1237/$K1236-1</f>
        <v>0.0680190930787588</v>
      </c>
      <c r="V1237" s="57"/>
      <c r="W1237" s="57"/>
      <c r="Y1237" s="1" t="str">
        <f aca="false">IF(AX1237&gt;=70,"EASY",IF(AX1237&gt;40,"UNCERTAIN","HARD"))</f>
        <v>EASY</v>
      </c>
      <c r="AA1237" s="58" t="n">
        <f aca="false">IF($A1237&lt;200,"",AVERAGE($E1188:$E1237)/AVERAGE($E1038:$E1237)-1)</f>
        <v>0.0737878796341898</v>
      </c>
      <c r="AB1237" s="59" t="n">
        <f aca="false">LOOKUP($B1237,07_L1政策步階!$A$4:$A$14,07_L1政策步階!$C$4:$C$14)</f>
        <v>1</v>
      </c>
      <c r="AC1237" s="57"/>
      <c r="AD1237" s="57"/>
      <c r="AE1237" s="57"/>
      <c r="AF1237" s="57"/>
      <c r="AG1237" s="57"/>
      <c r="AH1237" s="57"/>
      <c r="AI1237" s="57"/>
      <c r="AJ1237" s="57"/>
      <c r="AK1237" s="57"/>
      <c r="AL1237" s="59" t="n">
        <f aca="false">IF(ISNUMBER($AA1237),IF($AA1237&gt;=0.005,100,IF($AA1237&gt;=-0.015,50,0)),"")</f>
        <v>100</v>
      </c>
      <c r="AM1237" s="59" t="n">
        <f aca="false">IF(ISNUMBER($AB1237),IF($AB1237=1,100,IF($AB1237=0,50,0)),"")</f>
        <v>100</v>
      </c>
      <c r="AN1237" s="0" t="str">
        <f aca="false">IF(ISNUMBER($AC1237),IF($AC1237&gt;=0.001,100,IF($AC1237&gt;=-0.003,50,0)),"")</f>
        <v/>
      </c>
      <c r="AO1237" s="0" t="str">
        <f aca="false">IF(ISNUMBER($AD1237),IF($AD1237&gt;=0.04,100,IF($AD1237&gt;=0,50,0)),"")</f>
        <v/>
      </c>
      <c r="AP1237" s="0" t="str">
        <f aca="false">IF(ISNUMBER($AE1237),IF($AE1237&gt;=25,100,IF($AE1237&gt;=-75,50,0)),"")</f>
        <v/>
      </c>
      <c r="AQ1237" s="0" t="str">
        <f aca="false">IF(ISNUMBER($AF1237),IF($AF1237&gt;0,100,IF($AF1237&gt;=-50,50,0)),"")</f>
        <v/>
      </c>
      <c r="AR1237" s="0" t="str">
        <f aca="false">IF(ISNUMBER($AG1237),IF($AG1237=1,100,IF($AG1237=0,50,0)),"")</f>
        <v/>
      </c>
      <c r="AS1237" s="0" t="str">
        <f aca="false">IF(ISNUMBER($AH1237),IF($AH1237&lt;0,100,IF($AH1237&lt;=20,50,0)),"")</f>
        <v/>
      </c>
      <c r="AT1237" s="0" t="str">
        <f aca="false">IF(ISNUMBER($AI1237),IF($AI1237&lt;0.95,100,IF($AI1237&lt;=1,50,0)),"")</f>
        <v/>
      </c>
      <c r="AU1237" s="0" t="str">
        <f aca="false">IF(ISNUMBER($AJ1237),IF($AJ1237&lt;30,0,IF($AJ1237&lt;40,50,IF($AJ1237&lt;=90,100,50))),"")</f>
        <v/>
      </c>
      <c r="AV1237" s="0" t="str">
        <f aca="false">IF(ISNUMBER($AK1237),IF($AK1237&gt;-0.2,100,IF($AK1237&gt;=-0.4,50,0)),"")</f>
        <v/>
      </c>
      <c r="AW1237" s="59" t="n">
        <f aca="false">01_指標庫!$H$4*ISNUMBER($F1237)+01_指標庫!$H$5*ISNUMBER($AA1237)+01_指標庫!$H$6*ISNUMBER($G1237)+01_指標庫!$H$7*ISNUMBER($H1237)+01_指標庫!$H$8*ISNUMBER($AF1237)+01_指標庫!$H$9*ISNUMBER($AG1237)+01_指標庫!$H$10*ISNUMBER($AB1237)+01_指標庫!$H$11*ISNUMBER($AC1237)+01_指標庫!$H$12*ISNUMBER($AD1237)+01_指標庫!$H$13*ISNUMBER($AE1237)+01_指標庫!$H$14*ISNUMBER($I1237)+01_指標庫!$H$15*ISNUMBER($AH1237)+01_指標庫!$H$16*ISNUMBER($K1237)+01_指標庫!$H$17*ISNUMBER($AI1237)+01_指標庫!$H$18*ISNUMBER($AJ1237)+01_指標庫!$H$19*ISNUMBER($AK1237)+01_指標庫!$H$20*ISNUMBER($BB1237)+01_指標庫!$H$21*ISNUMBER($BC1237)</f>
        <v>51</v>
      </c>
      <c r="AX1237" s="59" t="n">
        <f aca="false">IF(AW1237=0,50,ROUND((01_指標庫!$H$4*IF(ISNUMBER($F1237),L1237,0)+01_指標庫!$H$5*IF(ISNUMBER($AA1237),AL1237,0)+01_指標庫!$H$6*IF(ISNUMBER($G1237),M1237,0)+01_指標庫!$H$7*IF(ISNUMBER($H1237),N1237,0)+01_指標庫!$H$8*IF(ISNUMBER($AF1237),AQ1237,0)+01_指標庫!$H$9*IF(ISNUMBER($AG1237),AR1237,0)+01_指標庫!$H$10*IF(ISNUMBER($AB1237),AM1237,0)+01_指標庫!$H$11*IF(ISNUMBER($AC1237),AN1237,0)+01_指標庫!$H$12*IF(ISNUMBER($AD1237),AO1237,0)+01_指標庫!$H$13*IF(ISNUMBER($AE1237),AP1237,0)+01_指標庫!$H$14*IF(ISNUMBER($I1237),O1237,0)+01_指標庫!$H$15*IF(ISNUMBER($AH1237),AS1237,0)+01_指標庫!$H$16*IF(ISNUMBER($K1237),P1237,0)+01_指標庫!$H$17*IF(ISNUMBER($AI1237),AT1237,0)+01_指標庫!$H$18*IF(ISNUMBER($AJ1237),AU1237,0)+01_指標庫!$H$19*IF(ISNUMBER($AK1237),AV1237,0)+01_指標庫!$H$20*IF(ISNUMBER($BB1237),BB1237,0)+01_指標庫!$H$21*IF(ISNUMBER($BC1237),BC1237,0))/AW1237,1))</f>
        <v>92.2</v>
      </c>
      <c r="AY1237" s="60"/>
      <c r="AZ1237" s="60"/>
      <c r="BA1237" s="58" t="n">
        <f aca="false">AVERAGE($E1233:$E1237)/AVERAGE($E1228:$E1237)-1</f>
        <v>0.010019385710631</v>
      </c>
      <c r="BB1237" s="59" t="n">
        <f aca="false">IF(ISNUMBER($BA1237),IF(OR($S1237&lt;=-0.03,$BA1237&lt;-0.003),0,IF(OR($S1237&lt;=-0.02,$BA1237&lt;0.01),50,100)),"")</f>
        <v>100</v>
      </c>
      <c r="BC1237" s="0" t="str">
        <f aca="false">IF(OR(COUNT($AZ1237)=0,COUNT($AZ1236)=0),"",IF(OR($AY1237/$AZ1236-1&lt;=-0.03,$AZ1237/$AZ1236-1&lt;=-0.045,IF(COUNT($AZ1228:$AZ1237)=10,AVERAGE($AZ1233:$AZ1237)/AVERAGE($AZ1228:$AZ1237)-1&lt;-0.01,FALSE())),0,IF(OR($AZ1237/$AZ1236-1&lt;=-0.02,IF(COUNT($AZ1228:$AZ1237)=10,AVERAGE($AZ1233:$AZ1237)/AVERAGE($AZ1228:$AZ1237)-1&lt;0.005,FALSE())),50,100)))</f>
        <v/>
      </c>
    </row>
    <row r="1238" customFormat="false" ht="15" hidden="false" customHeight="true" outlineLevel="0" collapsed="false">
      <c r="A1238" s="47" t="n">
        <v>1234</v>
      </c>
      <c r="B1238" s="48" t="n">
        <v>44349</v>
      </c>
      <c r="C1238" s="47" t="n">
        <v>2021</v>
      </c>
      <c r="D1238" s="49" t="s">
        <v>238</v>
      </c>
      <c r="E1238" s="50" t="n">
        <v>13675.79</v>
      </c>
      <c r="F1238" s="51" t="n">
        <v>0.083211</v>
      </c>
      <c r="G1238" s="51" t="n">
        <v>-0.026073</v>
      </c>
      <c r="H1238" s="52" t="n">
        <v>0.8776</v>
      </c>
      <c r="I1238" s="62" t="n">
        <v>419.8</v>
      </c>
      <c r="J1238" s="63" t="s">
        <v>240</v>
      </c>
      <c r="K1238" s="54" t="n">
        <v>17.48</v>
      </c>
      <c r="L1238" s="55" t="n">
        <f aca="false">IF(COUNT(F1238)=0,50,IF(F1238&gt;=0,100,IF(F1238&gt;=-0.02,50,0)))</f>
        <v>100</v>
      </c>
      <c r="M1238" s="55" t="n">
        <f aca="false">IF(COUNT(G1238)=0,50,IF(G1238&gt;-0.06,100,IF(G1238&gt;-0.15,50,0)))</f>
        <v>100</v>
      </c>
      <c r="N1238" s="55" t="n">
        <f aca="false">IF(COUNT(H1238)=0,50,IF(H1238&gt;=0.6,100,IF(H1238&gt;=0.4,50,0)))</f>
        <v>100</v>
      </c>
      <c r="O1238" s="55" t="n">
        <f aca="false">IF(COUNT(I1238)=0,50,IF(J1238="proxy_vix",50,IF(I1238&lt;350,100,IF(I1238&lt;=450,50,0))))</f>
        <v>50</v>
      </c>
      <c r="P1238" s="55" t="n">
        <f aca="false">IF(COUNT(K1238)=0,50,IF(K1238&lt;20,100,IF(K1238&lt;=25,50,0)))</f>
        <v>100</v>
      </c>
      <c r="Q1238" s="54"/>
      <c r="R1238" s="47"/>
      <c r="S1238" s="51" t="n">
        <f aca="false">$E1238/$E1237-1</f>
        <v>0.00155259147290399</v>
      </c>
      <c r="T1238" s="56" t="n">
        <f aca="false">$K1238/$K1237-1</f>
        <v>-0.0234636871508379</v>
      </c>
      <c r="V1238" s="57"/>
      <c r="W1238" s="57"/>
      <c r="Y1238" s="1" t="str">
        <f aca="false">IF(AX1238&gt;=70,"EASY",IF(AX1238&gt;40,"UNCERTAIN","HARD"))</f>
        <v>EASY</v>
      </c>
      <c r="AA1238" s="58" t="n">
        <f aca="false">IF($A1238&lt;200,"",AVERAGE($E1189:$E1238)/AVERAGE($E1039:$E1238)-1)</f>
        <v>0.0736534161227136</v>
      </c>
      <c r="AB1238" s="59" t="n">
        <f aca="false">LOOKUP($B1238,07_L1政策步階!$A$4:$A$14,07_L1政策步階!$C$4:$C$14)</f>
        <v>1</v>
      </c>
      <c r="AC1238" s="57"/>
      <c r="AD1238" s="57"/>
      <c r="AE1238" s="57"/>
      <c r="AF1238" s="57"/>
      <c r="AG1238" s="57"/>
      <c r="AH1238" s="57"/>
      <c r="AI1238" s="57"/>
      <c r="AJ1238" s="57"/>
      <c r="AK1238" s="57"/>
      <c r="AL1238" s="59" t="n">
        <f aca="false">IF(ISNUMBER($AA1238),IF($AA1238&gt;=0.005,100,IF($AA1238&gt;=-0.015,50,0)),"")</f>
        <v>100</v>
      </c>
      <c r="AM1238" s="59" t="n">
        <f aca="false">IF(ISNUMBER($AB1238),IF($AB1238=1,100,IF($AB1238=0,50,0)),"")</f>
        <v>100</v>
      </c>
      <c r="AN1238" s="0" t="str">
        <f aca="false">IF(ISNUMBER($AC1238),IF($AC1238&gt;=0.001,100,IF($AC1238&gt;=-0.003,50,0)),"")</f>
        <v/>
      </c>
      <c r="AO1238" s="0" t="str">
        <f aca="false">IF(ISNUMBER($AD1238),IF($AD1238&gt;=0.04,100,IF($AD1238&gt;=0,50,0)),"")</f>
        <v/>
      </c>
      <c r="AP1238" s="0" t="str">
        <f aca="false">IF(ISNUMBER($AE1238),IF($AE1238&gt;=25,100,IF($AE1238&gt;=-75,50,0)),"")</f>
        <v/>
      </c>
      <c r="AQ1238" s="0" t="str">
        <f aca="false">IF(ISNUMBER($AF1238),IF($AF1238&gt;0,100,IF($AF1238&gt;=-50,50,0)),"")</f>
        <v/>
      </c>
      <c r="AR1238" s="0" t="str">
        <f aca="false">IF(ISNUMBER($AG1238),IF($AG1238=1,100,IF($AG1238=0,50,0)),"")</f>
        <v/>
      </c>
      <c r="AS1238" s="0" t="str">
        <f aca="false">IF(ISNUMBER($AH1238),IF($AH1238&lt;0,100,IF($AH1238&lt;=20,50,0)),"")</f>
        <v/>
      </c>
      <c r="AT1238" s="0" t="str">
        <f aca="false">IF(ISNUMBER($AI1238),IF($AI1238&lt;0.95,100,IF($AI1238&lt;=1,50,0)),"")</f>
        <v/>
      </c>
      <c r="AU1238" s="0" t="str">
        <f aca="false">IF(ISNUMBER($AJ1238),IF($AJ1238&lt;30,0,IF($AJ1238&lt;40,50,IF($AJ1238&lt;=90,100,50))),"")</f>
        <v/>
      </c>
      <c r="AV1238" s="0" t="str">
        <f aca="false">IF(ISNUMBER($AK1238),IF($AK1238&gt;-0.2,100,IF($AK1238&gt;=-0.4,50,0)),"")</f>
        <v/>
      </c>
      <c r="AW1238" s="59" t="n">
        <f aca="false">01_指標庫!$H$4*ISNUMBER($F1238)+01_指標庫!$H$5*ISNUMBER($AA1238)+01_指標庫!$H$6*ISNUMBER($G1238)+01_指標庫!$H$7*ISNUMBER($H1238)+01_指標庫!$H$8*ISNUMBER($AF1238)+01_指標庫!$H$9*ISNUMBER($AG1238)+01_指標庫!$H$10*ISNUMBER($AB1238)+01_指標庫!$H$11*ISNUMBER($AC1238)+01_指標庫!$H$12*ISNUMBER($AD1238)+01_指標庫!$H$13*ISNUMBER($AE1238)+01_指標庫!$H$14*ISNUMBER($I1238)+01_指標庫!$H$15*ISNUMBER($AH1238)+01_指標庫!$H$16*ISNUMBER($K1238)+01_指標庫!$H$17*ISNUMBER($AI1238)+01_指標庫!$H$18*ISNUMBER($AJ1238)+01_指標庫!$H$19*ISNUMBER($AK1238)+01_指標庫!$H$20*ISNUMBER($BB1238)+01_指標庫!$H$21*ISNUMBER($BC1238)</f>
        <v>51</v>
      </c>
      <c r="AX1238" s="59" t="n">
        <f aca="false">IF(AW1238=0,50,ROUND((01_指標庫!$H$4*IF(ISNUMBER($F1238),L1238,0)+01_指標庫!$H$5*IF(ISNUMBER($AA1238),AL1238,0)+01_指標庫!$H$6*IF(ISNUMBER($G1238),M1238,0)+01_指標庫!$H$7*IF(ISNUMBER($H1238),N1238,0)+01_指標庫!$H$8*IF(ISNUMBER($AF1238),AQ1238,0)+01_指標庫!$H$9*IF(ISNUMBER($AG1238),AR1238,0)+01_指標庫!$H$10*IF(ISNUMBER($AB1238),AM1238,0)+01_指標庫!$H$11*IF(ISNUMBER($AC1238),AN1238,0)+01_指標庫!$H$12*IF(ISNUMBER($AD1238),AO1238,0)+01_指標庫!$H$13*IF(ISNUMBER($AE1238),AP1238,0)+01_指標庫!$H$14*IF(ISNUMBER($I1238),O1238,0)+01_指標庫!$H$15*IF(ISNUMBER($AH1238),AS1238,0)+01_指標庫!$H$16*IF(ISNUMBER($K1238),P1238,0)+01_指標庫!$H$17*IF(ISNUMBER($AI1238),AT1238,0)+01_指標庫!$H$18*IF(ISNUMBER($AJ1238),AU1238,0)+01_指標庫!$H$19*IF(ISNUMBER($AK1238),AV1238,0)+01_指標庫!$H$20*IF(ISNUMBER($BB1238),BB1238,0)+01_指標庫!$H$21*IF(ISNUMBER($BC1238),BC1238,0))/AW1238,1))</f>
        <v>86.3</v>
      </c>
      <c r="AY1238" s="60"/>
      <c r="AZ1238" s="60"/>
      <c r="BA1238" s="58" t="n">
        <f aca="false">AVERAGE($E1234:$E1238)/AVERAGE($E1229:$E1238)-1</f>
        <v>0.00687862748461732</v>
      </c>
      <c r="BB1238" s="59" t="n">
        <f aca="false">IF(ISNUMBER($BA1238),IF(OR($S1238&lt;=-0.03,$BA1238&lt;-0.003),0,IF(OR($S1238&lt;=-0.02,$BA1238&lt;0.01),50,100)),"")</f>
        <v>50</v>
      </c>
      <c r="BC1238" s="0" t="str">
        <f aca="false">IF(OR(COUNT($AZ1238)=0,COUNT($AZ1237)=0),"",IF(OR($AY1238/$AZ1237-1&lt;=-0.03,$AZ1238/$AZ1237-1&lt;=-0.045,IF(COUNT($AZ1229:$AZ1238)=10,AVERAGE($AZ1234:$AZ1238)/AVERAGE($AZ1229:$AZ1238)-1&lt;-0.01,FALSE())),0,IF(OR($AZ1238/$AZ1237-1&lt;=-0.02,IF(COUNT($AZ1229:$AZ1238)=10,AVERAGE($AZ1234:$AZ1238)/AVERAGE($AZ1229:$AZ1238)-1&lt;0.005,FALSE())),50,100)))</f>
        <v/>
      </c>
    </row>
    <row r="1239" customFormat="false" ht="15" hidden="false" customHeight="true" outlineLevel="0" collapsed="false">
      <c r="A1239" s="47" t="n">
        <v>1235</v>
      </c>
      <c r="B1239" s="48" t="n">
        <v>44350</v>
      </c>
      <c r="C1239" s="47" t="n">
        <v>2021</v>
      </c>
      <c r="D1239" s="49" t="s">
        <v>239</v>
      </c>
      <c r="E1239" s="50" t="n">
        <v>13529.68</v>
      </c>
      <c r="F1239" s="51" t="n">
        <v>0.070688</v>
      </c>
      <c r="G1239" s="51" t="n">
        <v>-0.036479</v>
      </c>
      <c r="H1239" s="52" t="n">
        <v>0.7959</v>
      </c>
      <c r="I1239" s="62" t="n">
        <v>424.5</v>
      </c>
      <c r="J1239" s="63" t="s">
        <v>240</v>
      </c>
      <c r="K1239" s="54" t="n">
        <v>18.04</v>
      </c>
      <c r="L1239" s="55" t="n">
        <f aca="false">IF(COUNT(F1239)=0,50,IF(F1239&gt;=0,100,IF(F1239&gt;=-0.02,50,0)))</f>
        <v>100</v>
      </c>
      <c r="M1239" s="55" t="n">
        <f aca="false">IF(COUNT(G1239)=0,50,IF(G1239&gt;-0.06,100,IF(G1239&gt;-0.15,50,0)))</f>
        <v>100</v>
      </c>
      <c r="N1239" s="55" t="n">
        <f aca="false">IF(COUNT(H1239)=0,50,IF(H1239&gt;=0.6,100,IF(H1239&gt;=0.4,50,0)))</f>
        <v>100</v>
      </c>
      <c r="O1239" s="55" t="n">
        <f aca="false">IF(COUNT(I1239)=0,50,IF(J1239="proxy_vix",50,IF(I1239&lt;350,100,IF(I1239&lt;=450,50,0))))</f>
        <v>50</v>
      </c>
      <c r="P1239" s="55" t="n">
        <f aca="false">IF(COUNT(K1239)=0,50,IF(K1239&lt;20,100,IF(K1239&lt;=25,50,0)))</f>
        <v>100</v>
      </c>
      <c r="Q1239" s="54"/>
      <c r="R1239" s="47"/>
      <c r="S1239" s="51" t="n">
        <f aca="false">$E1239/$E1238-1</f>
        <v>-0.0106838434927709</v>
      </c>
      <c r="T1239" s="56" t="n">
        <f aca="false">$K1239/$K1238-1</f>
        <v>0.0320366132723111</v>
      </c>
      <c r="V1239" s="57"/>
      <c r="W1239" s="57"/>
      <c r="Y1239" s="1" t="str">
        <f aca="false">IF(AX1239&gt;=70,"EASY",IF(AX1239&gt;40,"UNCERTAIN","HARD"))</f>
        <v>EASY</v>
      </c>
      <c r="AA1239" s="58" t="n">
        <f aca="false">IF($A1239&lt;200,"",AVERAGE($E1190:$E1239)/AVERAGE($E1040:$E1239)-1)</f>
        <v>0.0735115187064792</v>
      </c>
      <c r="AB1239" s="59" t="n">
        <f aca="false">LOOKUP($B1239,07_L1政策步階!$A$4:$A$14,07_L1政策步階!$C$4:$C$14)</f>
        <v>1</v>
      </c>
      <c r="AC1239" s="57"/>
      <c r="AD1239" s="57"/>
      <c r="AE1239" s="57"/>
      <c r="AF1239" s="57"/>
      <c r="AG1239" s="57"/>
      <c r="AH1239" s="57"/>
      <c r="AI1239" s="57"/>
      <c r="AJ1239" s="57"/>
      <c r="AK1239" s="57"/>
      <c r="AL1239" s="59" t="n">
        <f aca="false">IF(ISNUMBER($AA1239),IF($AA1239&gt;=0.005,100,IF($AA1239&gt;=-0.015,50,0)),"")</f>
        <v>100</v>
      </c>
      <c r="AM1239" s="59" t="n">
        <f aca="false">IF(ISNUMBER($AB1239),IF($AB1239=1,100,IF($AB1239=0,50,0)),"")</f>
        <v>100</v>
      </c>
      <c r="AN1239" s="0" t="str">
        <f aca="false">IF(ISNUMBER($AC1239),IF($AC1239&gt;=0.001,100,IF($AC1239&gt;=-0.003,50,0)),"")</f>
        <v/>
      </c>
      <c r="AO1239" s="0" t="str">
        <f aca="false">IF(ISNUMBER($AD1239),IF($AD1239&gt;=0.04,100,IF($AD1239&gt;=0,50,0)),"")</f>
        <v/>
      </c>
      <c r="AP1239" s="0" t="str">
        <f aca="false">IF(ISNUMBER($AE1239),IF($AE1239&gt;=25,100,IF($AE1239&gt;=-75,50,0)),"")</f>
        <v/>
      </c>
      <c r="AQ1239" s="0" t="str">
        <f aca="false">IF(ISNUMBER($AF1239),IF($AF1239&gt;0,100,IF($AF1239&gt;=-50,50,0)),"")</f>
        <v/>
      </c>
      <c r="AR1239" s="0" t="str">
        <f aca="false">IF(ISNUMBER($AG1239),IF($AG1239=1,100,IF($AG1239=0,50,0)),"")</f>
        <v/>
      </c>
      <c r="AS1239" s="0" t="str">
        <f aca="false">IF(ISNUMBER($AH1239),IF($AH1239&lt;0,100,IF($AH1239&lt;=20,50,0)),"")</f>
        <v/>
      </c>
      <c r="AT1239" s="0" t="str">
        <f aca="false">IF(ISNUMBER($AI1239),IF($AI1239&lt;0.95,100,IF($AI1239&lt;=1,50,0)),"")</f>
        <v/>
      </c>
      <c r="AU1239" s="0" t="str">
        <f aca="false">IF(ISNUMBER($AJ1239),IF($AJ1239&lt;30,0,IF($AJ1239&lt;40,50,IF($AJ1239&lt;=90,100,50))),"")</f>
        <v/>
      </c>
      <c r="AV1239" s="0" t="str">
        <f aca="false">IF(ISNUMBER($AK1239),IF($AK1239&gt;-0.2,100,IF($AK1239&gt;=-0.4,50,0)),"")</f>
        <v/>
      </c>
      <c r="AW1239" s="59" t="n">
        <f aca="false">01_指標庫!$H$4*ISNUMBER($F1239)+01_指標庫!$H$5*ISNUMBER($AA1239)+01_指標庫!$H$6*ISNUMBER($G1239)+01_指標庫!$H$7*ISNUMBER($H1239)+01_指標庫!$H$8*ISNUMBER($AF1239)+01_指標庫!$H$9*ISNUMBER($AG1239)+01_指標庫!$H$10*ISNUMBER($AB1239)+01_指標庫!$H$11*ISNUMBER($AC1239)+01_指標庫!$H$12*ISNUMBER($AD1239)+01_指標庫!$H$13*ISNUMBER($AE1239)+01_指標庫!$H$14*ISNUMBER($I1239)+01_指標庫!$H$15*ISNUMBER($AH1239)+01_指標庫!$H$16*ISNUMBER($K1239)+01_指標庫!$H$17*ISNUMBER($AI1239)+01_指標庫!$H$18*ISNUMBER($AJ1239)+01_指標庫!$H$19*ISNUMBER($AK1239)+01_指標庫!$H$20*ISNUMBER($BB1239)+01_指標庫!$H$21*ISNUMBER($BC1239)</f>
        <v>51</v>
      </c>
      <c r="AX1239" s="59" t="n">
        <f aca="false">IF(AW1239=0,50,ROUND((01_指標庫!$H$4*IF(ISNUMBER($F1239),L1239,0)+01_指標庫!$H$5*IF(ISNUMBER($AA1239),AL1239,0)+01_指標庫!$H$6*IF(ISNUMBER($G1239),M1239,0)+01_指標庫!$H$7*IF(ISNUMBER($H1239),N1239,0)+01_指標庫!$H$8*IF(ISNUMBER($AF1239),AQ1239,0)+01_指標庫!$H$9*IF(ISNUMBER($AG1239),AR1239,0)+01_指標庫!$H$10*IF(ISNUMBER($AB1239),AM1239,0)+01_指標庫!$H$11*IF(ISNUMBER($AC1239),AN1239,0)+01_指標庫!$H$12*IF(ISNUMBER($AD1239),AO1239,0)+01_指標庫!$H$13*IF(ISNUMBER($AE1239),AP1239,0)+01_指標庫!$H$14*IF(ISNUMBER($I1239),O1239,0)+01_指標庫!$H$15*IF(ISNUMBER($AH1239),AS1239,0)+01_指標庫!$H$16*IF(ISNUMBER($K1239),P1239,0)+01_指標庫!$H$17*IF(ISNUMBER($AI1239),AT1239,0)+01_指標庫!$H$18*IF(ISNUMBER($AJ1239),AU1239,0)+01_指標庫!$H$19*IF(ISNUMBER($AK1239),AV1239,0)+01_指標庫!$H$20*IF(ISNUMBER($BB1239),BB1239,0)+01_指標庫!$H$21*IF(ISNUMBER($BC1239),BC1239,0))/AW1239,1))</f>
        <v>86.3</v>
      </c>
      <c r="AY1239" s="60"/>
      <c r="AZ1239" s="60"/>
      <c r="BA1239" s="58" t="n">
        <f aca="false">AVERAGE($E1235:$E1239)/AVERAGE($E1230:$E1239)-1</f>
        <v>0.00217739050654209</v>
      </c>
      <c r="BB1239" s="59" t="n">
        <f aca="false">IF(ISNUMBER($BA1239),IF(OR($S1239&lt;=-0.03,$BA1239&lt;-0.003),0,IF(OR($S1239&lt;=-0.02,$BA1239&lt;0.01),50,100)),"")</f>
        <v>50</v>
      </c>
      <c r="BC1239" s="0" t="str">
        <f aca="false">IF(OR(COUNT($AZ1239)=0,COUNT($AZ1238)=0),"",IF(OR($AY1239/$AZ1238-1&lt;=-0.03,$AZ1239/$AZ1238-1&lt;=-0.045,IF(COUNT($AZ1230:$AZ1239)=10,AVERAGE($AZ1235:$AZ1239)/AVERAGE($AZ1230:$AZ1239)-1&lt;-0.01,FALSE())),0,IF(OR($AZ1239/$AZ1238-1&lt;=-0.02,IF(COUNT($AZ1230:$AZ1239)=10,AVERAGE($AZ1235:$AZ1239)/AVERAGE($AZ1230:$AZ1239)-1&lt;0.005,FALSE())),50,100)))</f>
        <v/>
      </c>
    </row>
    <row r="1240" customFormat="false" ht="15" hidden="false" customHeight="true" outlineLevel="0" collapsed="false">
      <c r="A1240" s="47" t="n">
        <v>1236</v>
      </c>
      <c r="B1240" s="48" t="n">
        <v>44351</v>
      </c>
      <c r="C1240" s="47" t="n">
        <v>2021</v>
      </c>
      <c r="D1240" s="49" t="s">
        <v>234</v>
      </c>
      <c r="E1240" s="50" t="n">
        <v>13770.77</v>
      </c>
      <c r="F1240" s="51" t="n">
        <v>0.088746</v>
      </c>
      <c r="G1240" s="51" t="n">
        <v>-0.019309</v>
      </c>
      <c r="H1240" s="52" t="n">
        <v>0.8367</v>
      </c>
      <c r="I1240" s="62" t="n">
        <v>410.9</v>
      </c>
      <c r="J1240" s="63" t="s">
        <v>240</v>
      </c>
      <c r="K1240" s="54" t="n">
        <v>16.42</v>
      </c>
      <c r="L1240" s="55" t="n">
        <f aca="false">IF(COUNT(F1240)=0,50,IF(F1240&gt;=0,100,IF(F1240&gt;=-0.02,50,0)))</f>
        <v>100</v>
      </c>
      <c r="M1240" s="55" t="n">
        <f aca="false">IF(COUNT(G1240)=0,50,IF(G1240&gt;-0.06,100,IF(G1240&gt;-0.15,50,0)))</f>
        <v>100</v>
      </c>
      <c r="N1240" s="55" t="n">
        <f aca="false">IF(COUNT(H1240)=0,50,IF(H1240&gt;=0.6,100,IF(H1240&gt;=0.4,50,0)))</f>
        <v>100</v>
      </c>
      <c r="O1240" s="55" t="n">
        <f aca="false">IF(COUNT(I1240)=0,50,IF(J1240="proxy_vix",50,IF(I1240&lt;350,100,IF(I1240&lt;=450,50,0))))</f>
        <v>50</v>
      </c>
      <c r="P1240" s="55" t="n">
        <f aca="false">IF(COUNT(K1240)=0,50,IF(K1240&lt;20,100,IF(K1240&lt;=25,50,0)))</f>
        <v>100</v>
      </c>
      <c r="Q1240" s="54"/>
      <c r="R1240" s="47"/>
      <c r="S1240" s="51" t="n">
        <f aca="false">$E1240/$E1239-1</f>
        <v>0.0178193423643427</v>
      </c>
      <c r="T1240" s="56" t="n">
        <f aca="false">$K1240/$K1239-1</f>
        <v>-0.0898004434589799</v>
      </c>
      <c r="V1240" s="57"/>
      <c r="W1240" s="57"/>
      <c r="Y1240" s="1" t="str">
        <f aca="false">IF(AX1240&gt;=70,"EASY",IF(AX1240&gt;40,"UNCERTAIN","HARD"))</f>
        <v>EASY</v>
      </c>
      <c r="AA1240" s="58" t="n">
        <f aca="false">IF($A1240&lt;200,"",AVERAGE($E1191:$E1240)/AVERAGE($E1041:$E1240)-1)</f>
        <v>0.0740418155794111</v>
      </c>
      <c r="AB1240" s="59" t="n">
        <f aca="false">LOOKUP($B1240,07_L1政策步階!$A$4:$A$14,07_L1政策步階!$C$4:$C$14)</f>
        <v>1</v>
      </c>
      <c r="AC1240" s="57"/>
      <c r="AD1240" s="57"/>
      <c r="AE1240" s="57"/>
      <c r="AF1240" s="57"/>
      <c r="AG1240" s="57"/>
      <c r="AH1240" s="57"/>
      <c r="AI1240" s="57"/>
      <c r="AJ1240" s="57"/>
      <c r="AK1240" s="57"/>
      <c r="AL1240" s="59" t="n">
        <f aca="false">IF(ISNUMBER($AA1240),IF($AA1240&gt;=0.005,100,IF($AA1240&gt;=-0.015,50,0)),"")</f>
        <v>100</v>
      </c>
      <c r="AM1240" s="59" t="n">
        <f aca="false">IF(ISNUMBER($AB1240),IF($AB1240=1,100,IF($AB1240=0,50,0)),"")</f>
        <v>100</v>
      </c>
      <c r="AN1240" s="0" t="str">
        <f aca="false">IF(ISNUMBER($AC1240),IF($AC1240&gt;=0.001,100,IF($AC1240&gt;=-0.003,50,0)),"")</f>
        <v/>
      </c>
      <c r="AO1240" s="0" t="str">
        <f aca="false">IF(ISNUMBER($AD1240),IF($AD1240&gt;=0.04,100,IF($AD1240&gt;=0,50,0)),"")</f>
        <v/>
      </c>
      <c r="AP1240" s="0" t="str">
        <f aca="false">IF(ISNUMBER($AE1240),IF($AE1240&gt;=25,100,IF($AE1240&gt;=-75,50,0)),"")</f>
        <v/>
      </c>
      <c r="AQ1240" s="0" t="str">
        <f aca="false">IF(ISNUMBER($AF1240),IF($AF1240&gt;0,100,IF($AF1240&gt;=-50,50,0)),"")</f>
        <v/>
      </c>
      <c r="AR1240" s="0" t="str">
        <f aca="false">IF(ISNUMBER($AG1240),IF($AG1240=1,100,IF($AG1240=0,50,0)),"")</f>
        <v/>
      </c>
      <c r="AS1240" s="0" t="str">
        <f aca="false">IF(ISNUMBER($AH1240),IF($AH1240&lt;0,100,IF($AH1240&lt;=20,50,0)),"")</f>
        <v/>
      </c>
      <c r="AT1240" s="0" t="str">
        <f aca="false">IF(ISNUMBER($AI1240),IF($AI1240&lt;0.95,100,IF($AI1240&lt;=1,50,0)),"")</f>
        <v/>
      </c>
      <c r="AU1240" s="0" t="str">
        <f aca="false">IF(ISNUMBER($AJ1240),IF($AJ1240&lt;30,0,IF($AJ1240&lt;40,50,IF($AJ1240&lt;=90,100,50))),"")</f>
        <v/>
      </c>
      <c r="AV1240" s="0" t="str">
        <f aca="false">IF(ISNUMBER($AK1240),IF($AK1240&gt;-0.2,100,IF($AK1240&gt;=-0.4,50,0)),"")</f>
        <v/>
      </c>
      <c r="AW1240" s="59" t="n">
        <f aca="false">01_指標庫!$H$4*ISNUMBER($F1240)+01_指標庫!$H$5*ISNUMBER($AA1240)+01_指標庫!$H$6*ISNUMBER($G1240)+01_指標庫!$H$7*ISNUMBER($H1240)+01_指標庫!$H$8*ISNUMBER($AF1240)+01_指標庫!$H$9*ISNUMBER($AG1240)+01_指標庫!$H$10*ISNUMBER($AB1240)+01_指標庫!$H$11*ISNUMBER($AC1240)+01_指標庫!$H$12*ISNUMBER($AD1240)+01_指標庫!$H$13*ISNUMBER($AE1240)+01_指標庫!$H$14*ISNUMBER($I1240)+01_指標庫!$H$15*ISNUMBER($AH1240)+01_指標庫!$H$16*ISNUMBER($K1240)+01_指標庫!$H$17*ISNUMBER($AI1240)+01_指標庫!$H$18*ISNUMBER($AJ1240)+01_指標庫!$H$19*ISNUMBER($AK1240)+01_指標庫!$H$20*ISNUMBER($BB1240)+01_指標庫!$H$21*ISNUMBER($BC1240)</f>
        <v>51</v>
      </c>
      <c r="AX1240" s="59" t="n">
        <f aca="false">IF(AW1240=0,50,ROUND((01_指標庫!$H$4*IF(ISNUMBER($F1240),L1240,0)+01_指標庫!$H$5*IF(ISNUMBER($AA1240),AL1240,0)+01_指標庫!$H$6*IF(ISNUMBER($G1240),M1240,0)+01_指標庫!$H$7*IF(ISNUMBER($H1240),N1240,0)+01_指標庫!$H$8*IF(ISNUMBER($AF1240),AQ1240,0)+01_指標庫!$H$9*IF(ISNUMBER($AG1240),AR1240,0)+01_指標庫!$H$10*IF(ISNUMBER($AB1240),AM1240,0)+01_指標庫!$H$11*IF(ISNUMBER($AC1240),AN1240,0)+01_指標庫!$H$12*IF(ISNUMBER($AD1240),AO1240,0)+01_指標庫!$H$13*IF(ISNUMBER($AE1240),AP1240,0)+01_指標庫!$H$14*IF(ISNUMBER($I1240),O1240,0)+01_指標庫!$H$15*IF(ISNUMBER($AH1240),AS1240,0)+01_指標庫!$H$16*IF(ISNUMBER($K1240),P1240,0)+01_指標庫!$H$17*IF(ISNUMBER($AI1240),AT1240,0)+01_指標庫!$H$18*IF(ISNUMBER($AJ1240),AU1240,0)+01_指標庫!$H$19*IF(ISNUMBER($AK1240),AV1240,0)+01_指標庫!$H$20*IF(ISNUMBER($BB1240),BB1240,0)+01_指標庫!$H$21*IF(ISNUMBER($BC1240),BC1240,0))/AW1240,1))</f>
        <v>86.3</v>
      </c>
      <c r="AY1240" s="60"/>
      <c r="AZ1240" s="60"/>
      <c r="BA1240" s="58" t="n">
        <f aca="false">AVERAGE($E1236:$E1240)/AVERAGE($E1231:$E1240)-1</f>
        <v>0.00180021651282369</v>
      </c>
      <c r="BB1240" s="59" t="n">
        <f aca="false">IF(ISNUMBER($BA1240),IF(OR($S1240&lt;=-0.03,$BA1240&lt;-0.003),0,IF(OR($S1240&lt;=-0.02,$BA1240&lt;0.01),50,100)),"")</f>
        <v>50</v>
      </c>
      <c r="BC1240" s="0" t="str">
        <f aca="false">IF(OR(COUNT($AZ1240)=0,COUNT($AZ1239)=0),"",IF(OR($AY1240/$AZ1239-1&lt;=-0.03,$AZ1240/$AZ1239-1&lt;=-0.045,IF(COUNT($AZ1231:$AZ1240)=10,AVERAGE($AZ1236:$AZ1240)/AVERAGE($AZ1231:$AZ1240)-1&lt;-0.01,FALSE())),0,IF(OR($AZ1240/$AZ1239-1&lt;=-0.02,IF(COUNT($AZ1231:$AZ1240)=10,AVERAGE($AZ1236:$AZ1240)/AVERAGE($AZ1231:$AZ1240)-1&lt;0.005,FALSE())),50,100)))</f>
        <v/>
      </c>
    </row>
    <row r="1241" customFormat="false" ht="15" hidden="false" customHeight="true" outlineLevel="0" collapsed="false">
      <c r="A1241" s="47" t="n">
        <v>1237</v>
      </c>
      <c r="B1241" s="48" t="n">
        <v>44354</v>
      </c>
      <c r="C1241" s="47" t="n">
        <v>2021</v>
      </c>
      <c r="D1241" s="49" t="s">
        <v>236</v>
      </c>
      <c r="E1241" s="50" t="n">
        <v>13802.89</v>
      </c>
      <c r="F1241" s="51" t="n">
        <v>0.090214</v>
      </c>
      <c r="G1241" s="51" t="n">
        <v>-0.017022</v>
      </c>
      <c r="H1241" s="52" t="n">
        <v>0.8367</v>
      </c>
      <c r="I1241" s="62" t="n">
        <v>410.9</v>
      </c>
      <c r="J1241" s="63" t="s">
        <v>240</v>
      </c>
      <c r="K1241" s="54" t="n">
        <v>16.42</v>
      </c>
      <c r="L1241" s="55" t="n">
        <f aca="false">IF(COUNT(F1241)=0,50,IF(F1241&gt;=0,100,IF(F1241&gt;=-0.02,50,0)))</f>
        <v>100</v>
      </c>
      <c r="M1241" s="55" t="n">
        <f aca="false">IF(COUNT(G1241)=0,50,IF(G1241&gt;-0.06,100,IF(G1241&gt;-0.15,50,0)))</f>
        <v>100</v>
      </c>
      <c r="N1241" s="55" t="n">
        <f aca="false">IF(COUNT(H1241)=0,50,IF(H1241&gt;=0.6,100,IF(H1241&gt;=0.4,50,0)))</f>
        <v>100</v>
      </c>
      <c r="O1241" s="55" t="n">
        <f aca="false">IF(COUNT(I1241)=0,50,IF(J1241="proxy_vix",50,IF(I1241&lt;350,100,IF(I1241&lt;=450,50,0))))</f>
        <v>50</v>
      </c>
      <c r="P1241" s="55" t="n">
        <f aca="false">IF(COUNT(K1241)=0,50,IF(K1241&lt;20,100,IF(K1241&lt;=25,50,0)))</f>
        <v>100</v>
      </c>
      <c r="Q1241" s="54"/>
      <c r="R1241" s="47"/>
      <c r="S1241" s="51" t="n">
        <f aca="false">$E1241/$E1240-1</f>
        <v>0.00233247668794112</v>
      </c>
      <c r="T1241" s="56" t="n">
        <f aca="false">$K1241/$K1240-1</f>
        <v>0</v>
      </c>
      <c r="V1241" s="57"/>
      <c r="W1241" s="57"/>
      <c r="Y1241" s="1" t="str">
        <f aca="false">IF(AX1241&gt;=70,"EASY",IF(AX1241&gt;40,"UNCERTAIN","HARD"))</f>
        <v>EASY</v>
      </c>
      <c r="AA1241" s="58" t="n">
        <f aca="false">IF($A1241&lt;200,"",AVERAGE($E1192:$E1241)/AVERAGE($E1042:$E1241)-1)</f>
        <v>0.0746031314187126</v>
      </c>
      <c r="AB1241" s="59" t="n">
        <f aca="false">LOOKUP($B1241,07_L1政策步階!$A$4:$A$14,07_L1政策步階!$C$4:$C$14)</f>
        <v>1</v>
      </c>
      <c r="AC1241" s="57"/>
      <c r="AD1241" s="57"/>
      <c r="AE1241" s="57"/>
      <c r="AF1241" s="57"/>
      <c r="AG1241" s="57"/>
      <c r="AH1241" s="57"/>
      <c r="AI1241" s="57"/>
      <c r="AJ1241" s="57"/>
      <c r="AK1241" s="57"/>
      <c r="AL1241" s="59" t="n">
        <f aca="false">IF(ISNUMBER($AA1241),IF($AA1241&gt;=0.005,100,IF($AA1241&gt;=-0.015,50,0)),"")</f>
        <v>100</v>
      </c>
      <c r="AM1241" s="59" t="n">
        <f aca="false">IF(ISNUMBER($AB1241),IF($AB1241=1,100,IF($AB1241=0,50,0)),"")</f>
        <v>100</v>
      </c>
      <c r="AN1241" s="0" t="str">
        <f aca="false">IF(ISNUMBER($AC1241),IF($AC1241&gt;=0.001,100,IF($AC1241&gt;=-0.003,50,0)),"")</f>
        <v/>
      </c>
      <c r="AO1241" s="0" t="str">
        <f aca="false">IF(ISNUMBER($AD1241),IF($AD1241&gt;=0.04,100,IF($AD1241&gt;=0,50,0)),"")</f>
        <v/>
      </c>
      <c r="AP1241" s="0" t="str">
        <f aca="false">IF(ISNUMBER($AE1241),IF($AE1241&gt;=25,100,IF($AE1241&gt;=-75,50,0)),"")</f>
        <v/>
      </c>
      <c r="AQ1241" s="0" t="str">
        <f aca="false">IF(ISNUMBER($AF1241),IF($AF1241&gt;0,100,IF($AF1241&gt;=-50,50,0)),"")</f>
        <v/>
      </c>
      <c r="AR1241" s="0" t="str">
        <f aca="false">IF(ISNUMBER($AG1241),IF($AG1241=1,100,IF($AG1241=0,50,0)),"")</f>
        <v/>
      </c>
      <c r="AS1241" s="0" t="str">
        <f aca="false">IF(ISNUMBER($AH1241),IF($AH1241&lt;0,100,IF($AH1241&lt;=20,50,0)),"")</f>
        <v/>
      </c>
      <c r="AT1241" s="0" t="str">
        <f aca="false">IF(ISNUMBER($AI1241),IF($AI1241&lt;0.95,100,IF($AI1241&lt;=1,50,0)),"")</f>
        <v/>
      </c>
      <c r="AU1241" s="0" t="str">
        <f aca="false">IF(ISNUMBER($AJ1241),IF($AJ1241&lt;30,0,IF($AJ1241&lt;40,50,IF($AJ1241&lt;=90,100,50))),"")</f>
        <v/>
      </c>
      <c r="AV1241" s="0" t="str">
        <f aca="false">IF(ISNUMBER($AK1241),IF($AK1241&gt;-0.2,100,IF($AK1241&gt;=-0.4,50,0)),"")</f>
        <v/>
      </c>
      <c r="AW1241" s="59" t="n">
        <f aca="false">01_指標庫!$H$4*ISNUMBER($F1241)+01_指標庫!$H$5*ISNUMBER($AA1241)+01_指標庫!$H$6*ISNUMBER($G1241)+01_指標庫!$H$7*ISNUMBER($H1241)+01_指標庫!$H$8*ISNUMBER($AF1241)+01_指標庫!$H$9*ISNUMBER($AG1241)+01_指標庫!$H$10*ISNUMBER($AB1241)+01_指標庫!$H$11*ISNUMBER($AC1241)+01_指標庫!$H$12*ISNUMBER($AD1241)+01_指標庫!$H$13*ISNUMBER($AE1241)+01_指標庫!$H$14*ISNUMBER($I1241)+01_指標庫!$H$15*ISNUMBER($AH1241)+01_指標庫!$H$16*ISNUMBER($K1241)+01_指標庫!$H$17*ISNUMBER($AI1241)+01_指標庫!$H$18*ISNUMBER($AJ1241)+01_指標庫!$H$19*ISNUMBER($AK1241)+01_指標庫!$H$20*ISNUMBER($BB1241)+01_指標庫!$H$21*ISNUMBER($BC1241)</f>
        <v>51</v>
      </c>
      <c r="AX1241" s="59" t="n">
        <f aca="false">IF(AW1241=0,50,ROUND((01_指標庫!$H$4*IF(ISNUMBER($F1241),L1241,0)+01_指標庫!$H$5*IF(ISNUMBER($AA1241),AL1241,0)+01_指標庫!$H$6*IF(ISNUMBER($G1241),M1241,0)+01_指標庫!$H$7*IF(ISNUMBER($H1241),N1241,0)+01_指標庫!$H$8*IF(ISNUMBER($AF1241),AQ1241,0)+01_指標庫!$H$9*IF(ISNUMBER($AG1241),AR1241,0)+01_指標庫!$H$10*IF(ISNUMBER($AB1241),AM1241,0)+01_指標庫!$H$11*IF(ISNUMBER($AC1241),AN1241,0)+01_指標庫!$H$12*IF(ISNUMBER($AD1241),AO1241,0)+01_指標庫!$H$13*IF(ISNUMBER($AE1241),AP1241,0)+01_指標庫!$H$14*IF(ISNUMBER($I1241),O1241,0)+01_指標庫!$H$15*IF(ISNUMBER($AH1241),AS1241,0)+01_指標庫!$H$16*IF(ISNUMBER($K1241),P1241,0)+01_指標庫!$H$17*IF(ISNUMBER($AI1241),AT1241,0)+01_指標庫!$H$18*IF(ISNUMBER($AJ1241),AU1241,0)+01_指標庫!$H$19*IF(ISNUMBER($AK1241),AV1241,0)+01_指標庫!$H$20*IF(ISNUMBER($BB1241),BB1241,0)+01_指標庫!$H$21*IF(ISNUMBER($BC1241),BC1241,0))/AW1241,1))</f>
        <v>86.3</v>
      </c>
      <c r="AY1241" s="60"/>
      <c r="AZ1241" s="60"/>
      <c r="BA1241" s="58" t="n">
        <f aca="false">AVERAGE($E1237:$E1241)/AVERAGE($E1232:$E1241)-1</f>
        <v>0.000637080047346084</v>
      </c>
      <c r="BB1241" s="59" t="n">
        <f aca="false">IF(ISNUMBER($BA1241),IF(OR($S1241&lt;=-0.03,$BA1241&lt;-0.003),0,IF(OR($S1241&lt;=-0.02,$BA1241&lt;0.01),50,100)),"")</f>
        <v>50</v>
      </c>
      <c r="BC1241" s="0" t="str">
        <f aca="false">IF(OR(COUNT($AZ1241)=0,COUNT($AZ1240)=0),"",IF(OR($AY1241/$AZ1240-1&lt;=-0.03,$AZ1241/$AZ1240-1&lt;=-0.045,IF(COUNT($AZ1232:$AZ1241)=10,AVERAGE($AZ1237:$AZ1241)/AVERAGE($AZ1232:$AZ1241)-1&lt;-0.01,FALSE())),0,IF(OR($AZ1241/$AZ1240-1&lt;=-0.02,IF(COUNT($AZ1232:$AZ1241)=10,AVERAGE($AZ1237:$AZ1241)/AVERAGE($AZ1232:$AZ1241)-1&lt;0.005,FALSE())),50,100)))</f>
        <v/>
      </c>
    </row>
    <row r="1242" customFormat="false" ht="15" hidden="false" customHeight="true" outlineLevel="0" collapsed="false">
      <c r="A1242" s="47" t="n">
        <v>1238</v>
      </c>
      <c r="B1242" s="48" t="n">
        <v>44355</v>
      </c>
      <c r="C1242" s="47" t="n">
        <v>2021</v>
      </c>
      <c r="D1242" s="49" t="s">
        <v>237</v>
      </c>
      <c r="E1242" s="50" t="n">
        <v>13810.86</v>
      </c>
      <c r="F1242" s="51" t="n">
        <v>0.089839</v>
      </c>
      <c r="G1242" s="51" t="n">
        <v>-0.016454</v>
      </c>
      <c r="H1242" s="52" t="n">
        <v>0.8571</v>
      </c>
      <c r="I1242" s="62" t="n">
        <v>416.3</v>
      </c>
      <c r="J1242" s="63" t="s">
        <v>240</v>
      </c>
      <c r="K1242" s="54" t="n">
        <v>17.07</v>
      </c>
      <c r="L1242" s="55" t="n">
        <f aca="false">IF(COUNT(F1242)=0,50,IF(F1242&gt;=0,100,IF(F1242&gt;=-0.02,50,0)))</f>
        <v>100</v>
      </c>
      <c r="M1242" s="55" t="n">
        <f aca="false">IF(COUNT(G1242)=0,50,IF(G1242&gt;-0.06,100,IF(G1242&gt;-0.15,50,0)))</f>
        <v>100</v>
      </c>
      <c r="N1242" s="55" t="n">
        <f aca="false">IF(COUNT(H1242)=0,50,IF(H1242&gt;=0.6,100,IF(H1242&gt;=0.4,50,0)))</f>
        <v>100</v>
      </c>
      <c r="O1242" s="55" t="n">
        <f aca="false">IF(COUNT(I1242)=0,50,IF(J1242="proxy_vix",50,IF(I1242&lt;350,100,IF(I1242&lt;=450,50,0))))</f>
        <v>50</v>
      </c>
      <c r="P1242" s="55" t="n">
        <f aca="false">IF(COUNT(K1242)=0,50,IF(K1242&lt;20,100,IF(K1242&lt;=25,50,0)))</f>
        <v>100</v>
      </c>
      <c r="Q1242" s="54"/>
      <c r="R1242" s="47"/>
      <c r="S1242" s="51" t="n">
        <f aca="false">$E1242/$E1241-1</f>
        <v>0.000577415309402696</v>
      </c>
      <c r="T1242" s="56" t="n">
        <f aca="false">$K1242/$K1241-1</f>
        <v>0.0395858708891594</v>
      </c>
      <c r="V1242" s="57"/>
      <c r="W1242" s="57"/>
      <c r="Y1242" s="1" t="str">
        <f aca="false">IF(AX1242&gt;=70,"EASY",IF(AX1242&gt;40,"UNCERTAIN","HARD"))</f>
        <v>EASY</v>
      </c>
      <c r="AA1242" s="58" t="n">
        <f aca="false">IF($A1242&lt;200,"",AVERAGE($E1193:$E1242)/AVERAGE($E1043:$E1242)-1)</f>
        <v>0.0749262910807866</v>
      </c>
      <c r="AB1242" s="59" t="n">
        <f aca="false">LOOKUP($B1242,07_L1政策步階!$A$4:$A$14,07_L1政策步階!$C$4:$C$14)</f>
        <v>1</v>
      </c>
      <c r="AC1242" s="57"/>
      <c r="AD1242" s="57"/>
      <c r="AE1242" s="57"/>
      <c r="AF1242" s="57"/>
      <c r="AG1242" s="57"/>
      <c r="AH1242" s="57"/>
      <c r="AI1242" s="57"/>
      <c r="AJ1242" s="57"/>
      <c r="AK1242" s="57"/>
      <c r="AL1242" s="59" t="n">
        <f aca="false">IF(ISNUMBER($AA1242),IF($AA1242&gt;=0.005,100,IF($AA1242&gt;=-0.015,50,0)),"")</f>
        <v>100</v>
      </c>
      <c r="AM1242" s="59" t="n">
        <f aca="false">IF(ISNUMBER($AB1242),IF($AB1242=1,100,IF($AB1242=0,50,0)),"")</f>
        <v>100</v>
      </c>
      <c r="AN1242" s="0" t="str">
        <f aca="false">IF(ISNUMBER($AC1242),IF($AC1242&gt;=0.001,100,IF($AC1242&gt;=-0.003,50,0)),"")</f>
        <v/>
      </c>
      <c r="AO1242" s="0" t="str">
        <f aca="false">IF(ISNUMBER($AD1242),IF($AD1242&gt;=0.04,100,IF($AD1242&gt;=0,50,0)),"")</f>
        <v/>
      </c>
      <c r="AP1242" s="0" t="str">
        <f aca="false">IF(ISNUMBER($AE1242),IF($AE1242&gt;=25,100,IF($AE1242&gt;=-75,50,0)),"")</f>
        <v/>
      </c>
      <c r="AQ1242" s="0" t="str">
        <f aca="false">IF(ISNUMBER($AF1242),IF($AF1242&gt;0,100,IF($AF1242&gt;=-50,50,0)),"")</f>
        <v/>
      </c>
      <c r="AR1242" s="0" t="str">
        <f aca="false">IF(ISNUMBER($AG1242),IF($AG1242=1,100,IF($AG1242=0,50,0)),"")</f>
        <v/>
      </c>
      <c r="AS1242" s="0" t="str">
        <f aca="false">IF(ISNUMBER($AH1242),IF($AH1242&lt;0,100,IF($AH1242&lt;=20,50,0)),"")</f>
        <v/>
      </c>
      <c r="AT1242" s="0" t="str">
        <f aca="false">IF(ISNUMBER($AI1242),IF($AI1242&lt;0.95,100,IF($AI1242&lt;=1,50,0)),"")</f>
        <v/>
      </c>
      <c r="AU1242" s="0" t="str">
        <f aca="false">IF(ISNUMBER($AJ1242),IF($AJ1242&lt;30,0,IF($AJ1242&lt;40,50,IF($AJ1242&lt;=90,100,50))),"")</f>
        <v/>
      </c>
      <c r="AV1242" s="0" t="str">
        <f aca="false">IF(ISNUMBER($AK1242),IF($AK1242&gt;-0.2,100,IF($AK1242&gt;=-0.4,50,0)),"")</f>
        <v/>
      </c>
      <c r="AW1242" s="59" t="n">
        <f aca="false">01_指標庫!$H$4*ISNUMBER($F1242)+01_指標庫!$H$5*ISNUMBER($AA1242)+01_指標庫!$H$6*ISNUMBER($G1242)+01_指標庫!$H$7*ISNUMBER($H1242)+01_指標庫!$H$8*ISNUMBER($AF1242)+01_指標庫!$H$9*ISNUMBER($AG1242)+01_指標庫!$H$10*ISNUMBER($AB1242)+01_指標庫!$H$11*ISNUMBER($AC1242)+01_指標庫!$H$12*ISNUMBER($AD1242)+01_指標庫!$H$13*ISNUMBER($AE1242)+01_指標庫!$H$14*ISNUMBER($I1242)+01_指標庫!$H$15*ISNUMBER($AH1242)+01_指標庫!$H$16*ISNUMBER($K1242)+01_指標庫!$H$17*ISNUMBER($AI1242)+01_指標庫!$H$18*ISNUMBER($AJ1242)+01_指標庫!$H$19*ISNUMBER($AK1242)+01_指標庫!$H$20*ISNUMBER($BB1242)+01_指標庫!$H$21*ISNUMBER($BC1242)</f>
        <v>51</v>
      </c>
      <c r="AX1242" s="59" t="n">
        <f aca="false">IF(AW1242=0,50,ROUND((01_指標庫!$H$4*IF(ISNUMBER($F1242),L1242,0)+01_指標庫!$H$5*IF(ISNUMBER($AA1242),AL1242,0)+01_指標庫!$H$6*IF(ISNUMBER($G1242),M1242,0)+01_指標庫!$H$7*IF(ISNUMBER($H1242),N1242,0)+01_指標庫!$H$8*IF(ISNUMBER($AF1242),AQ1242,0)+01_指標庫!$H$9*IF(ISNUMBER($AG1242),AR1242,0)+01_指標庫!$H$10*IF(ISNUMBER($AB1242),AM1242,0)+01_指標庫!$H$11*IF(ISNUMBER($AC1242),AN1242,0)+01_指標庫!$H$12*IF(ISNUMBER($AD1242),AO1242,0)+01_指標庫!$H$13*IF(ISNUMBER($AE1242),AP1242,0)+01_指標庫!$H$14*IF(ISNUMBER($I1242),O1242,0)+01_指標庫!$H$15*IF(ISNUMBER($AH1242),AS1242,0)+01_指標庫!$H$16*IF(ISNUMBER($K1242),P1242,0)+01_指標庫!$H$17*IF(ISNUMBER($AI1242),AT1242,0)+01_指標庫!$H$18*IF(ISNUMBER($AJ1242),AU1242,0)+01_指標庫!$H$19*IF(ISNUMBER($AK1242),AV1242,0)+01_指標庫!$H$20*IF(ISNUMBER($BB1242),BB1242,0)+01_指標庫!$H$21*IF(ISNUMBER($BC1242),BC1242,0))/AW1242,1))</f>
        <v>86.3</v>
      </c>
      <c r="AY1242" s="60"/>
      <c r="AZ1242" s="60"/>
      <c r="BA1242" s="58" t="n">
        <f aca="false">AVERAGE($E1238:$E1242)/AVERAGE($E1233:$E1242)-1</f>
        <v>0.00168361440914566</v>
      </c>
      <c r="BB1242" s="59" t="n">
        <f aca="false">IF(ISNUMBER($BA1242),IF(OR($S1242&lt;=-0.03,$BA1242&lt;-0.003),0,IF(OR($S1242&lt;=-0.02,$BA1242&lt;0.01),50,100)),"")</f>
        <v>50</v>
      </c>
      <c r="BC1242" s="0" t="str">
        <f aca="false">IF(OR(COUNT($AZ1242)=0,COUNT($AZ1241)=0),"",IF(OR($AY1242/$AZ1241-1&lt;=-0.03,$AZ1242/$AZ1241-1&lt;=-0.045,IF(COUNT($AZ1233:$AZ1242)=10,AVERAGE($AZ1238:$AZ1242)/AVERAGE($AZ1233:$AZ1242)-1&lt;-0.01,FALSE())),0,IF(OR($AZ1242/$AZ1241-1&lt;=-0.02,IF(COUNT($AZ1233:$AZ1242)=10,AVERAGE($AZ1238:$AZ1242)/AVERAGE($AZ1233:$AZ1242)-1&lt;0.005,FALSE())),50,100)))</f>
        <v/>
      </c>
    </row>
    <row r="1243" customFormat="false" ht="15" hidden="false" customHeight="true" outlineLevel="0" collapsed="false">
      <c r="A1243" s="47" t="n">
        <v>1239</v>
      </c>
      <c r="B1243" s="48" t="n">
        <v>44356</v>
      </c>
      <c r="C1243" s="47" t="n">
        <v>2021</v>
      </c>
      <c r="D1243" s="49" t="s">
        <v>238</v>
      </c>
      <c r="E1243" s="50" t="n">
        <v>13814.94</v>
      </c>
      <c r="F1243" s="51" t="n">
        <v>0.08919</v>
      </c>
      <c r="G1243" s="51" t="n">
        <v>-0.016164</v>
      </c>
      <c r="H1243" s="52" t="n">
        <v>0.8776</v>
      </c>
      <c r="I1243" s="62" t="n">
        <v>423.2</v>
      </c>
      <c r="J1243" s="63" t="s">
        <v>240</v>
      </c>
      <c r="K1243" s="54" t="n">
        <v>17.89</v>
      </c>
      <c r="L1243" s="55" t="n">
        <f aca="false">IF(COUNT(F1243)=0,50,IF(F1243&gt;=0,100,IF(F1243&gt;=-0.02,50,0)))</f>
        <v>100</v>
      </c>
      <c r="M1243" s="55" t="n">
        <f aca="false">IF(COUNT(G1243)=0,50,IF(G1243&gt;-0.06,100,IF(G1243&gt;-0.15,50,0)))</f>
        <v>100</v>
      </c>
      <c r="N1243" s="55" t="n">
        <f aca="false">IF(COUNT(H1243)=0,50,IF(H1243&gt;=0.6,100,IF(H1243&gt;=0.4,50,0)))</f>
        <v>100</v>
      </c>
      <c r="O1243" s="55" t="n">
        <f aca="false">IF(COUNT(I1243)=0,50,IF(J1243="proxy_vix",50,IF(I1243&lt;350,100,IF(I1243&lt;=450,50,0))))</f>
        <v>50</v>
      </c>
      <c r="P1243" s="55" t="n">
        <f aca="false">IF(COUNT(K1243)=0,50,IF(K1243&lt;20,100,IF(K1243&lt;=25,50,0)))</f>
        <v>100</v>
      </c>
      <c r="Q1243" s="54"/>
      <c r="R1243" s="47"/>
      <c r="S1243" s="51" t="n">
        <f aca="false">$E1243/$E1242-1</f>
        <v>0.000295419691460186</v>
      </c>
      <c r="T1243" s="56" t="n">
        <f aca="false">$K1243/$K1242-1</f>
        <v>0.0480374926772116</v>
      </c>
      <c r="V1243" s="57"/>
      <c r="W1243" s="57"/>
      <c r="Y1243" s="1" t="str">
        <f aca="false">IF(AX1243&gt;=70,"EASY",IF(AX1243&gt;40,"UNCERTAIN","HARD"))</f>
        <v>EASY</v>
      </c>
      <c r="AA1243" s="58" t="n">
        <f aca="false">IF($A1243&lt;200,"",AVERAGE($E1194:$E1243)/AVERAGE($E1044:$E1243)-1)</f>
        <v>0.075307766757089</v>
      </c>
      <c r="AB1243" s="59" t="n">
        <f aca="false">LOOKUP($B1243,07_L1政策步階!$A$4:$A$14,07_L1政策步階!$C$4:$C$14)</f>
        <v>1</v>
      </c>
      <c r="AC1243" s="57"/>
      <c r="AD1243" s="57"/>
      <c r="AE1243" s="57"/>
      <c r="AF1243" s="57"/>
      <c r="AG1243" s="57"/>
      <c r="AH1243" s="57"/>
      <c r="AI1243" s="57"/>
      <c r="AJ1243" s="57"/>
      <c r="AK1243" s="57"/>
      <c r="AL1243" s="59" t="n">
        <f aca="false">IF(ISNUMBER($AA1243),IF($AA1243&gt;=0.005,100,IF($AA1243&gt;=-0.015,50,0)),"")</f>
        <v>100</v>
      </c>
      <c r="AM1243" s="59" t="n">
        <f aca="false">IF(ISNUMBER($AB1243),IF($AB1243=1,100,IF($AB1243=0,50,0)),"")</f>
        <v>100</v>
      </c>
      <c r="AN1243" s="0" t="str">
        <f aca="false">IF(ISNUMBER($AC1243),IF($AC1243&gt;=0.001,100,IF($AC1243&gt;=-0.003,50,0)),"")</f>
        <v/>
      </c>
      <c r="AO1243" s="0" t="str">
        <f aca="false">IF(ISNUMBER($AD1243),IF($AD1243&gt;=0.04,100,IF($AD1243&gt;=0,50,0)),"")</f>
        <v/>
      </c>
      <c r="AP1243" s="0" t="str">
        <f aca="false">IF(ISNUMBER($AE1243),IF($AE1243&gt;=25,100,IF($AE1243&gt;=-75,50,0)),"")</f>
        <v/>
      </c>
      <c r="AQ1243" s="0" t="str">
        <f aca="false">IF(ISNUMBER($AF1243),IF($AF1243&gt;0,100,IF($AF1243&gt;=-50,50,0)),"")</f>
        <v/>
      </c>
      <c r="AR1243" s="0" t="str">
        <f aca="false">IF(ISNUMBER($AG1243),IF($AG1243=1,100,IF($AG1243=0,50,0)),"")</f>
        <v/>
      </c>
      <c r="AS1243" s="0" t="str">
        <f aca="false">IF(ISNUMBER($AH1243),IF($AH1243&lt;0,100,IF($AH1243&lt;=20,50,0)),"")</f>
        <v/>
      </c>
      <c r="AT1243" s="0" t="str">
        <f aca="false">IF(ISNUMBER($AI1243),IF($AI1243&lt;0.95,100,IF($AI1243&lt;=1,50,0)),"")</f>
        <v/>
      </c>
      <c r="AU1243" s="0" t="str">
        <f aca="false">IF(ISNUMBER($AJ1243),IF($AJ1243&lt;30,0,IF($AJ1243&lt;40,50,IF($AJ1243&lt;=90,100,50))),"")</f>
        <v/>
      </c>
      <c r="AV1243" s="0" t="str">
        <f aca="false">IF(ISNUMBER($AK1243),IF($AK1243&gt;-0.2,100,IF($AK1243&gt;=-0.4,50,0)),"")</f>
        <v/>
      </c>
      <c r="AW1243" s="59" t="n">
        <f aca="false">01_指標庫!$H$4*ISNUMBER($F1243)+01_指標庫!$H$5*ISNUMBER($AA1243)+01_指標庫!$H$6*ISNUMBER($G1243)+01_指標庫!$H$7*ISNUMBER($H1243)+01_指標庫!$H$8*ISNUMBER($AF1243)+01_指標庫!$H$9*ISNUMBER($AG1243)+01_指標庫!$H$10*ISNUMBER($AB1243)+01_指標庫!$H$11*ISNUMBER($AC1243)+01_指標庫!$H$12*ISNUMBER($AD1243)+01_指標庫!$H$13*ISNUMBER($AE1243)+01_指標庫!$H$14*ISNUMBER($I1243)+01_指標庫!$H$15*ISNUMBER($AH1243)+01_指標庫!$H$16*ISNUMBER($K1243)+01_指標庫!$H$17*ISNUMBER($AI1243)+01_指標庫!$H$18*ISNUMBER($AJ1243)+01_指標庫!$H$19*ISNUMBER($AK1243)+01_指標庫!$H$20*ISNUMBER($BB1243)+01_指標庫!$H$21*ISNUMBER($BC1243)</f>
        <v>51</v>
      </c>
      <c r="AX1243" s="59" t="n">
        <f aca="false">IF(AW1243=0,50,ROUND((01_指標庫!$H$4*IF(ISNUMBER($F1243),L1243,0)+01_指標庫!$H$5*IF(ISNUMBER($AA1243),AL1243,0)+01_指標庫!$H$6*IF(ISNUMBER($G1243),M1243,0)+01_指標庫!$H$7*IF(ISNUMBER($H1243),N1243,0)+01_指標庫!$H$8*IF(ISNUMBER($AF1243),AQ1243,0)+01_指標庫!$H$9*IF(ISNUMBER($AG1243),AR1243,0)+01_指標庫!$H$10*IF(ISNUMBER($AB1243),AM1243,0)+01_指標庫!$H$11*IF(ISNUMBER($AC1243),AN1243,0)+01_指標庫!$H$12*IF(ISNUMBER($AD1243),AO1243,0)+01_指標庫!$H$13*IF(ISNUMBER($AE1243),AP1243,0)+01_指標庫!$H$14*IF(ISNUMBER($I1243),O1243,0)+01_指標庫!$H$15*IF(ISNUMBER($AH1243),AS1243,0)+01_指標庫!$H$16*IF(ISNUMBER($K1243),P1243,0)+01_指標庫!$H$17*IF(ISNUMBER($AI1243),AT1243,0)+01_指標庫!$H$18*IF(ISNUMBER($AJ1243),AU1243,0)+01_指標庫!$H$19*IF(ISNUMBER($AK1243),AV1243,0)+01_指標庫!$H$20*IF(ISNUMBER($BB1243),BB1243,0)+01_指標庫!$H$21*IF(ISNUMBER($BC1243),BC1243,0))/AW1243,1))</f>
        <v>86.3</v>
      </c>
      <c r="AY1243" s="60"/>
      <c r="AZ1243" s="60"/>
      <c r="BA1243" s="58" t="n">
        <f aca="false">AVERAGE($E1239:$E1243)/AVERAGE($E1234:$E1243)-1</f>
        <v>0.00256486521219768</v>
      </c>
      <c r="BB1243" s="59" t="n">
        <f aca="false">IF(ISNUMBER($BA1243),IF(OR($S1243&lt;=-0.03,$BA1243&lt;-0.003),0,IF(OR($S1243&lt;=-0.02,$BA1243&lt;0.01),50,100)),"")</f>
        <v>50</v>
      </c>
      <c r="BC1243" s="0" t="str">
        <f aca="false">IF(OR(COUNT($AZ1243)=0,COUNT($AZ1242)=0),"",IF(OR($AY1243/$AZ1242-1&lt;=-0.03,$AZ1243/$AZ1242-1&lt;=-0.045,IF(COUNT($AZ1234:$AZ1243)=10,AVERAGE($AZ1239:$AZ1243)/AVERAGE($AZ1234:$AZ1243)-1&lt;-0.01,FALSE())),0,IF(OR($AZ1243/$AZ1242-1&lt;=-0.02,IF(COUNT($AZ1234:$AZ1243)=10,AVERAGE($AZ1239:$AZ1243)/AVERAGE($AZ1234:$AZ1243)-1&lt;0.005,FALSE())),50,100)))</f>
        <v/>
      </c>
    </row>
    <row r="1244" customFormat="false" ht="15" hidden="false" customHeight="true" outlineLevel="0" collapsed="false">
      <c r="A1244" s="47" t="n">
        <v>1240</v>
      </c>
      <c r="B1244" s="48" t="n">
        <v>44357</v>
      </c>
      <c r="C1244" s="47" t="n">
        <v>2021</v>
      </c>
      <c r="D1244" s="49" t="s">
        <v>239</v>
      </c>
      <c r="E1244" s="50" t="n">
        <v>13960.35</v>
      </c>
      <c r="F1244" s="51" t="n">
        <v>0.099643</v>
      </c>
      <c r="G1244" s="51" t="n">
        <v>-0.005808</v>
      </c>
      <c r="H1244" s="52" t="n">
        <v>0.898</v>
      </c>
      <c r="I1244" s="62" t="n">
        <v>408.2</v>
      </c>
      <c r="J1244" s="63" t="s">
        <v>240</v>
      </c>
      <c r="K1244" s="54" t="n">
        <v>16.1</v>
      </c>
      <c r="L1244" s="55" t="n">
        <f aca="false">IF(COUNT(F1244)=0,50,IF(F1244&gt;=0,100,IF(F1244&gt;=-0.02,50,0)))</f>
        <v>100</v>
      </c>
      <c r="M1244" s="55" t="n">
        <f aca="false">IF(COUNT(G1244)=0,50,IF(G1244&gt;-0.06,100,IF(G1244&gt;-0.15,50,0)))</f>
        <v>100</v>
      </c>
      <c r="N1244" s="55" t="n">
        <f aca="false">IF(COUNT(H1244)=0,50,IF(H1244&gt;=0.6,100,IF(H1244&gt;=0.4,50,0)))</f>
        <v>100</v>
      </c>
      <c r="O1244" s="55" t="n">
        <f aca="false">IF(COUNT(I1244)=0,50,IF(J1244="proxy_vix",50,IF(I1244&lt;350,100,IF(I1244&lt;=450,50,0))))</f>
        <v>50</v>
      </c>
      <c r="P1244" s="55" t="n">
        <f aca="false">IF(COUNT(K1244)=0,50,IF(K1244&lt;20,100,IF(K1244&lt;=25,50,0)))</f>
        <v>100</v>
      </c>
      <c r="Q1244" s="54"/>
      <c r="R1244" s="47"/>
      <c r="S1244" s="51" t="n">
        <f aca="false">$E1244/$E1243-1</f>
        <v>0.0105255614573787</v>
      </c>
      <c r="T1244" s="56" t="n">
        <f aca="false">$K1244/$K1243-1</f>
        <v>-0.100055897149245</v>
      </c>
      <c r="V1244" s="57"/>
      <c r="W1244" s="57"/>
      <c r="Y1244" s="1" t="str">
        <f aca="false">IF(AX1244&gt;=70,"EASY",IF(AX1244&gt;40,"UNCERTAIN","HARD"))</f>
        <v>EASY</v>
      </c>
      <c r="AA1244" s="58" t="n">
        <f aca="false">IF($A1244&lt;200,"",AVERAGE($E1195:$E1244)/AVERAGE($E1045:$E1244)-1)</f>
        <v>0.0759951515163735</v>
      </c>
      <c r="AB1244" s="59" t="n">
        <f aca="false">LOOKUP($B1244,07_L1政策步階!$A$4:$A$14,07_L1政策步階!$C$4:$C$14)</f>
        <v>1</v>
      </c>
      <c r="AC1244" s="57"/>
      <c r="AD1244" s="57"/>
      <c r="AE1244" s="57"/>
      <c r="AF1244" s="57"/>
      <c r="AG1244" s="57"/>
      <c r="AH1244" s="57"/>
      <c r="AI1244" s="57"/>
      <c r="AJ1244" s="57"/>
      <c r="AK1244" s="57"/>
      <c r="AL1244" s="59" t="n">
        <f aca="false">IF(ISNUMBER($AA1244),IF($AA1244&gt;=0.005,100,IF($AA1244&gt;=-0.015,50,0)),"")</f>
        <v>100</v>
      </c>
      <c r="AM1244" s="59" t="n">
        <f aca="false">IF(ISNUMBER($AB1244),IF($AB1244=1,100,IF($AB1244=0,50,0)),"")</f>
        <v>100</v>
      </c>
      <c r="AN1244" s="0" t="str">
        <f aca="false">IF(ISNUMBER($AC1244),IF($AC1244&gt;=0.001,100,IF($AC1244&gt;=-0.003,50,0)),"")</f>
        <v/>
      </c>
      <c r="AO1244" s="0" t="str">
        <f aca="false">IF(ISNUMBER($AD1244),IF($AD1244&gt;=0.04,100,IF($AD1244&gt;=0,50,0)),"")</f>
        <v/>
      </c>
      <c r="AP1244" s="0" t="str">
        <f aca="false">IF(ISNUMBER($AE1244),IF($AE1244&gt;=25,100,IF($AE1244&gt;=-75,50,0)),"")</f>
        <v/>
      </c>
      <c r="AQ1244" s="0" t="str">
        <f aca="false">IF(ISNUMBER($AF1244),IF($AF1244&gt;0,100,IF($AF1244&gt;=-50,50,0)),"")</f>
        <v/>
      </c>
      <c r="AR1244" s="0" t="str">
        <f aca="false">IF(ISNUMBER($AG1244),IF($AG1244=1,100,IF($AG1244=0,50,0)),"")</f>
        <v/>
      </c>
      <c r="AS1244" s="0" t="str">
        <f aca="false">IF(ISNUMBER($AH1244),IF($AH1244&lt;0,100,IF($AH1244&lt;=20,50,0)),"")</f>
        <v/>
      </c>
      <c r="AT1244" s="0" t="str">
        <f aca="false">IF(ISNUMBER($AI1244),IF($AI1244&lt;0.95,100,IF($AI1244&lt;=1,50,0)),"")</f>
        <v/>
      </c>
      <c r="AU1244" s="0" t="str">
        <f aca="false">IF(ISNUMBER($AJ1244),IF($AJ1244&lt;30,0,IF($AJ1244&lt;40,50,IF($AJ1244&lt;=90,100,50))),"")</f>
        <v/>
      </c>
      <c r="AV1244" s="0" t="str">
        <f aca="false">IF(ISNUMBER($AK1244),IF($AK1244&gt;-0.2,100,IF($AK1244&gt;=-0.4,50,0)),"")</f>
        <v/>
      </c>
      <c r="AW1244" s="59" t="n">
        <f aca="false">01_指標庫!$H$4*ISNUMBER($F1244)+01_指標庫!$H$5*ISNUMBER($AA1244)+01_指標庫!$H$6*ISNUMBER($G1244)+01_指標庫!$H$7*ISNUMBER($H1244)+01_指標庫!$H$8*ISNUMBER($AF1244)+01_指標庫!$H$9*ISNUMBER($AG1244)+01_指標庫!$H$10*ISNUMBER($AB1244)+01_指標庫!$H$11*ISNUMBER($AC1244)+01_指標庫!$H$12*ISNUMBER($AD1244)+01_指標庫!$H$13*ISNUMBER($AE1244)+01_指標庫!$H$14*ISNUMBER($I1244)+01_指標庫!$H$15*ISNUMBER($AH1244)+01_指標庫!$H$16*ISNUMBER($K1244)+01_指標庫!$H$17*ISNUMBER($AI1244)+01_指標庫!$H$18*ISNUMBER($AJ1244)+01_指標庫!$H$19*ISNUMBER($AK1244)+01_指標庫!$H$20*ISNUMBER($BB1244)+01_指標庫!$H$21*ISNUMBER($BC1244)</f>
        <v>51</v>
      </c>
      <c r="AX1244" s="59" t="n">
        <f aca="false">IF(AW1244=0,50,ROUND((01_指標庫!$H$4*IF(ISNUMBER($F1244),L1244,0)+01_指標庫!$H$5*IF(ISNUMBER($AA1244),AL1244,0)+01_指標庫!$H$6*IF(ISNUMBER($G1244),M1244,0)+01_指標庫!$H$7*IF(ISNUMBER($H1244),N1244,0)+01_指標庫!$H$8*IF(ISNUMBER($AF1244),AQ1244,0)+01_指標庫!$H$9*IF(ISNUMBER($AG1244),AR1244,0)+01_指標庫!$H$10*IF(ISNUMBER($AB1244),AM1244,0)+01_指標庫!$H$11*IF(ISNUMBER($AC1244),AN1244,0)+01_指標庫!$H$12*IF(ISNUMBER($AD1244),AO1244,0)+01_指標庫!$H$13*IF(ISNUMBER($AE1244),AP1244,0)+01_指標庫!$H$14*IF(ISNUMBER($I1244),O1244,0)+01_指標庫!$H$15*IF(ISNUMBER($AH1244),AS1244,0)+01_指標庫!$H$16*IF(ISNUMBER($K1244),P1244,0)+01_指標庫!$H$17*IF(ISNUMBER($AI1244),AT1244,0)+01_指標庫!$H$18*IF(ISNUMBER($AJ1244),AU1244,0)+01_指標庫!$H$19*IF(ISNUMBER($AK1244),AV1244,0)+01_指標庫!$H$20*IF(ISNUMBER($BB1244),BB1244,0)+01_指標庫!$H$21*IF(ISNUMBER($BC1244),BC1244,0))/AW1244,1))</f>
        <v>86.3</v>
      </c>
      <c r="AY1244" s="60"/>
      <c r="AZ1244" s="60"/>
      <c r="BA1244" s="58" t="n">
        <f aca="false">AVERAGE($E1240:$E1244)/AVERAGE($E1235:$E1244)-1</f>
        <v>0.00695515855910944</v>
      </c>
      <c r="BB1244" s="59" t="n">
        <f aca="false">IF(ISNUMBER($BA1244),IF(OR($S1244&lt;=-0.03,$BA1244&lt;-0.003),0,IF(OR($S1244&lt;=-0.02,$BA1244&lt;0.01),50,100)),"")</f>
        <v>50</v>
      </c>
      <c r="BC1244" s="0" t="str">
        <f aca="false">IF(OR(COUNT($AZ1244)=0,COUNT($AZ1243)=0),"",IF(OR($AY1244/$AZ1243-1&lt;=-0.03,$AZ1244/$AZ1243-1&lt;=-0.045,IF(COUNT($AZ1235:$AZ1244)=10,AVERAGE($AZ1240:$AZ1244)/AVERAGE($AZ1235:$AZ1244)-1&lt;-0.01,FALSE())),0,IF(OR($AZ1244/$AZ1243-1&lt;=-0.02,IF(COUNT($AZ1235:$AZ1244)=10,AVERAGE($AZ1240:$AZ1244)/AVERAGE($AZ1235:$AZ1244)-1&lt;0.005,FALSE())),50,100)))</f>
        <v/>
      </c>
    </row>
    <row r="1245" customFormat="false" ht="15" hidden="false" customHeight="true" outlineLevel="0" collapsed="false">
      <c r="A1245" s="47" t="n">
        <v>1241</v>
      </c>
      <c r="B1245" s="48" t="n">
        <v>44358</v>
      </c>
      <c r="C1245" s="47" t="n">
        <v>2021</v>
      </c>
      <c r="D1245" s="49" t="s">
        <v>234</v>
      </c>
      <c r="E1245" s="50" t="n">
        <v>13998.3</v>
      </c>
      <c r="F1245" s="51" t="n">
        <v>0.101644</v>
      </c>
      <c r="G1245" s="51" t="n">
        <v>-0.003106</v>
      </c>
      <c r="H1245" s="52" t="n">
        <v>0.898</v>
      </c>
      <c r="I1245" s="62" t="n">
        <v>404.4</v>
      </c>
      <c r="J1245" s="63" t="s">
        <v>240</v>
      </c>
      <c r="K1245" s="54" t="n">
        <v>15.65</v>
      </c>
      <c r="L1245" s="55" t="n">
        <f aca="false">IF(COUNT(F1245)=0,50,IF(F1245&gt;=0,100,IF(F1245&gt;=-0.02,50,0)))</f>
        <v>100</v>
      </c>
      <c r="M1245" s="55" t="n">
        <f aca="false">IF(COUNT(G1245)=0,50,IF(G1245&gt;-0.06,100,IF(G1245&gt;-0.15,50,0)))</f>
        <v>100</v>
      </c>
      <c r="N1245" s="55" t="n">
        <f aca="false">IF(COUNT(H1245)=0,50,IF(H1245&gt;=0.6,100,IF(H1245&gt;=0.4,50,0)))</f>
        <v>100</v>
      </c>
      <c r="O1245" s="55" t="n">
        <f aca="false">IF(COUNT(I1245)=0,50,IF(J1245="proxy_vix",50,IF(I1245&lt;350,100,IF(I1245&lt;=450,50,0))))</f>
        <v>50</v>
      </c>
      <c r="P1245" s="55" t="n">
        <f aca="false">IF(COUNT(K1245)=0,50,IF(K1245&lt;20,100,IF(K1245&lt;=25,50,0)))</f>
        <v>100</v>
      </c>
      <c r="Q1245" s="54"/>
      <c r="R1245" s="47"/>
      <c r="S1245" s="51" t="n">
        <f aca="false">$E1245/$E1244-1</f>
        <v>0.00271841322029887</v>
      </c>
      <c r="T1245" s="56" t="n">
        <f aca="false">$K1245/$K1244-1</f>
        <v>-0.0279503105590063</v>
      </c>
      <c r="V1245" s="57"/>
      <c r="W1245" s="57"/>
      <c r="Y1245" s="1" t="str">
        <f aca="false">IF(AX1245&gt;=70,"EASY",IF(AX1245&gt;40,"UNCERTAIN","HARD"))</f>
        <v>EASY</v>
      </c>
      <c r="AA1245" s="58" t="n">
        <f aca="false">IF($A1245&lt;200,"",AVERAGE($E1196:$E1245)/AVERAGE($E1046:$E1245)-1)</f>
        <v>0.0764586647512937</v>
      </c>
      <c r="AB1245" s="59" t="n">
        <f aca="false">LOOKUP($B1245,07_L1政策步階!$A$4:$A$14,07_L1政策步階!$C$4:$C$14)</f>
        <v>1</v>
      </c>
      <c r="AC1245" s="57"/>
      <c r="AD1245" s="57"/>
      <c r="AE1245" s="57"/>
      <c r="AF1245" s="57"/>
      <c r="AG1245" s="57"/>
      <c r="AH1245" s="57"/>
      <c r="AI1245" s="57"/>
      <c r="AJ1245" s="57"/>
      <c r="AK1245" s="57"/>
      <c r="AL1245" s="59" t="n">
        <f aca="false">IF(ISNUMBER($AA1245),IF($AA1245&gt;=0.005,100,IF($AA1245&gt;=-0.015,50,0)),"")</f>
        <v>100</v>
      </c>
      <c r="AM1245" s="59" t="n">
        <f aca="false">IF(ISNUMBER($AB1245),IF($AB1245=1,100,IF($AB1245=0,50,0)),"")</f>
        <v>100</v>
      </c>
      <c r="AN1245" s="0" t="str">
        <f aca="false">IF(ISNUMBER($AC1245),IF($AC1245&gt;=0.001,100,IF($AC1245&gt;=-0.003,50,0)),"")</f>
        <v/>
      </c>
      <c r="AO1245" s="0" t="str">
        <f aca="false">IF(ISNUMBER($AD1245),IF($AD1245&gt;=0.04,100,IF($AD1245&gt;=0,50,0)),"")</f>
        <v/>
      </c>
      <c r="AP1245" s="0" t="str">
        <f aca="false">IF(ISNUMBER($AE1245),IF($AE1245&gt;=25,100,IF($AE1245&gt;=-75,50,0)),"")</f>
        <v/>
      </c>
      <c r="AQ1245" s="0" t="str">
        <f aca="false">IF(ISNUMBER($AF1245),IF($AF1245&gt;0,100,IF($AF1245&gt;=-50,50,0)),"")</f>
        <v/>
      </c>
      <c r="AR1245" s="0" t="str">
        <f aca="false">IF(ISNUMBER($AG1245),IF($AG1245=1,100,IF($AG1245=0,50,0)),"")</f>
        <v/>
      </c>
      <c r="AS1245" s="0" t="str">
        <f aca="false">IF(ISNUMBER($AH1245),IF($AH1245&lt;0,100,IF($AH1245&lt;=20,50,0)),"")</f>
        <v/>
      </c>
      <c r="AT1245" s="0" t="str">
        <f aca="false">IF(ISNUMBER($AI1245),IF($AI1245&lt;0.95,100,IF($AI1245&lt;=1,50,0)),"")</f>
        <v/>
      </c>
      <c r="AU1245" s="0" t="str">
        <f aca="false">IF(ISNUMBER($AJ1245),IF($AJ1245&lt;30,0,IF($AJ1245&lt;40,50,IF($AJ1245&lt;=90,100,50))),"")</f>
        <v/>
      </c>
      <c r="AV1245" s="0" t="str">
        <f aca="false">IF(ISNUMBER($AK1245),IF($AK1245&gt;-0.2,100,IF($AK1245&gt;=-0.4,50,0)),"")</f>
        <v/>
      </c>
      <c r="AW1245" s="59" t="n">
        <f aca="false">01_指標庫!$H$4*ISNUMBER($F1245)+01_指標庫!$H$5*ISNUMBER($AA1245)+01_指標庫!$H$6*ISNUMBER($G1245)+01_指標庫!$H$7*ISNUMBER($H1245)+01_指標庫!$H$8*ISNUMBER($AF1245)+01_指標庫!$H$9*ISNUMBER($AG1245)+01_指標庫!$H$10*ISNUMBER($AB1245)+01_指標庫!$H$11*ISNUMBER($AC1245)+01_指標庫!$H$12*ISNUMBER($AD1245)+01_指標庫!$H$13*ISNUMBER($AE1245)+01_指標庫!$H$14*ISNUMBER($I1245)+01_指標庫!$H$15*ISNUMBER($AH1245)+01_指標庫!$H$16*ISNUMBER($K1245)+01_指標庫!$H$17*ISNUMBER($AI1245)+01_指標庫!$H$18*ISNUMBER($AJ1245)+01_指標庫!$H$19*ISNUMBER($AK1245)+01_指標庫!$H$20*ISNUMBER($BB1245)+01_指標庫!$H$21*ISNUMBER($BC1245)</f>
        <v>51</v>
      </c>
      <c r="AX1245" s="59" t="n">
        <f aca="false">IF(AW1245=0,50,ROUND((01_指標庫!$H$4*IF(ISNUMBER($F1245),L1245,0)+01_指標庫!$H$5*IF(ISNUMBER($AA1245),AL1245,0)+01_指標庫!$H$6*IF(ISNUMBER($G1245),M1245,0)+01_指標庫!$H$7*IF(ISNUMBER($H1245),N1245,0)+01_指標庫!$H$8*IF(ISNUMBER($AF1245),AQ1245,0)+01_指標庫!$H$9*IF(ISNUMBER($AG1245),AR1245,0)+01_指標庫!$H$10*IF(ISNUMBER($AB1245),AM1245,0)+01_指標庫!$H$11*IF(ISNUMBER($AC1245),AN1245,0)+01_指標庫!$H$12*IF(ISNUMBER($AD1245),AO1245,0)+01_指標庫!$H$13*IF(ISNUMBER($AE1245),AP1245,0)+01_指標庫!$H$14*IF(ISNUMBER($I1245),O1245,0)+01_指標庫!$H$15*IF(ISNUMBER($AH1245),AS1245,0)+01_指標庫!$H$16*IF(ISNUMBER($K1245),P1245,0)+01_指標庫!$H$17*IF(ISNUMBER($AI1245),AT1245,0)+01_指標庫!$H$18*IF(ISNUMBER($AJ1245),AU1245,0)+01_指標庫!$H$19*IF(ISNUMBER($AK1245),AV1245,0)+01_指標庫!$H$20*IF(ISNUMBER($BB1245),BB1245,0)+01_指標庫!$H$21*IF(ISNUMBER($BC1245),BC1245,0))/AW1245,1))</f>
        <v>86.3</v>
      </c>
      <c r="AY1245" s="60"/>
      <c r="AZ1245" s="60"/>
      <c r="BA1245" s="58" t="n">
        <f aca="false">AVERAGE($E1241:$E1245)/AVERAGE($E1236:$E1245)-1</f>
        <v>0.00777025152667288</v>
      </c>
      <c r="BB1245" s="59" t="n">
        <f aca="false">IF(ISNUMBER($BA1245),IF(OR($S1245&lt;=-0.03,$BA1245&lt;-0.003),0,IF(OR($S1245&lt;=-0.02,$BA1245&lt;0.01),50,100)),"")</f>
        <v>50</v>
      </c>
      <c r="BC1245" s="0" t="str">
        <f aca="false">IF(OR(COUNT($AZ1245)=0,COUNT($AZ1244)=0),"",IF(OR($AY1245/$AZ1244-1&lt;=-0.03,$AZ1245/$AZ1244-1&lt;=-0.045,IF(COUNT($AZ1236:$AZ1245)=10,AVERAGE($AZ1241:$AZ1245)/AVERAGE($AZ1236:$AZ1245)-1&lt;-0.01,FALSE())),0,IF(OR($AZ1245/$AZ1244-1&lt;=-0.02,IF(COUNT($AZ1236:$AZ1245)=10,AVERAGE($AZ1241:$AZ1245)/AVERAGE($AZ1236:$AZ1245)-1&lt;0.005,FALSE())),50,100)))</f>
        <v/>
      </c>
    </row>
    <row r="1246" customFormat="false" ht="15" hidden="false" customHeight="true" outlineLevel="0" collapsed="false">
      <c r="A1246" s="47" t="n">
        <v>1242</v>
      </c>
      <c r="B1246" s="48" t="n">
        <v>44361</v>
      </c>
      <c r="C1246" s="47" t="n">
        <v>2021</v>
      </c>
      <c r="D1246" s="49" t="s">
        <v>236</v>
      </c>
      <c r="E1246" s="50" t="n">
        <v>14128.2</v>
      </c>
      <c r="F1246" s="51" t="n">
        <v>0.110925</v>
      </c>
      <c r="G1246" s="51" t="n">
        <v>0</v>
      </c>
      <c r="H1246" s="52" t="n">
        <v>0.9184</v>
      </c>
      <c r="I1246" s="62" t="n">
        <v>410.6</v>
      </c>
      <c r="J1246" s="63" t="s">
        <v>240</v>
      </c>
      <c r="K1246" s="54" t="n">
        <v>16.39</v>
      </c>
      <c r="L1246" s="55" t="n">
        <f aca="false">IF(COUNT(F1246)=0,50,IF(F1246&gt;=0,100,IF(F1246&gt;=-0.02,50,0)))</f>
        <v>100</v>
      </c>
      <c r="M1246" s="55" t="n">
        <f aca="false">IF(COUNT(G1246)=0,50,IF(G1246&gt;-0.06,100,IF(G1246&gt;-0.15,50,0)))</f>
        <v>100</v>
      </c>
      <c r="N1246" s="55" t="n">
        <f aca="false">IF(COUNT(H1246)=0,50,IF(H1246&gt;=0.6,100,IF(H1246&gt;=0.4,50,0)))</f>
        <v>100</v>
      </c>
      <c r="O1246" s="55" t="n">
        <f aca="false">IF(COUNT(I1246)=0,50,IF(J1246="proxy_vix",50,IF(I1246&lt;350,100,IF(I1246&lt;=450,50,0))))</f>
        <v>50</v>
      </c>
      <c r="P1246" s="55" t="n">
        <f aca="false">IF(COUNT(K1246)=0,50,IF(K1246&lt;20,100,IF(K1246&lt;=25,50,0)))</f>
        <v>100</v>
      </c>
      <c r="Q1246" s="54"/>
      <c r="R1246" s="47"/>
      <c r="S1246" s="51" t="n">
        <f aca="false">$E1246/$E1245-1</f>
        <v>0.00927969824907327</v>
      </c>
      <c r="T1246" s="56" t="n">
        <f aca="false">$K1246/$K1245-1</f>
        <v>0.0472843450479232</v>
      </c>
      <c r="V1246" s="57"/>
      <c r="W1246" s="57"/>
      <c r="Y1246" s="1" t="str">
        <f aca="false">IF(AX1246&gt;=70,"EASY",IF(AX1246&gt;40,"UNCERTAIN","HARD"))</f>
        <v>EASY</v>
      </c>
      <c r="AA1246" s="58" t="n">
        <f aca="false">IF($A1246&lt;200,"",AVERAGE($E1197:$E1246)/AVERAGE($E1047:$E1246)-1)</f>
        <v>0.0768021262205052</v>
      </c>
      <c r="AB1246" s="59" t="n">
        <f aca="false">LOOKUP($B1246,07_L1政策步階!$A$4:$A$14,07_L1政策步階!$C$4:$C$14)</f>
        <v>1</v>
      </c>
      <c r="AC1246" s="57"/>
      <c r="AD1246" s="57"/>
      <c r="AE1246" s="57"/>
      <c r="AF1246" s="57"/>
      <c r="AG1246" s="57"/>
      <c r="AH1246" s="57"/>
      <c r="AI1246" s="57"/>
      <c r="AJ1246" s="57"/>
      <c r="AK1246" s="57"/>
      <c r="AL1246" s="59" t="n">
        <f aca="false">IF(ISNUMBER($AA1246),IF($AA1246&gt;=0.005,100,IF($AA1246&gt;=-0.015,50,0)),"")</f>
        <v>100</v>
      </c>
      <c r="AM1246" s="59" t="n">
        <f aca="false">IF(ISNUMBER($AB1246),IF($AB1246=1,100,IF($AB1246=0,50,0)),"")</f>
        <v>100</v>
      </c>
      <c r="AN1246" s="0" t="str">
        <f aca="false">IF(ISNUMBER($AC1246),IF($AC1246&gt;=0.001,100,IF($AC1246&gt;=-0.003,50,0)),"")</f>
        <v/>
      </c>
      <c r="AO1246" s="0" t="str">
        <f aca="false">IF(ISNUMBER($AD1246),IF($AD1246&gt;=0.04,100,IF($AD1246&gt;=0,50,0)),"")</f>
        <v/>
      </c>
      <c r="AP1246" s="0" t="str">
        <f aca="false">IF(ISNUMBER($AE1246),IF($AE1246&gt;=25,100,IF($AE1246&gt;=-75,50,0)),"")</f>
        <v/>
      </c>
      <c r="AQ1246" s="0" t="str">
        <f aca="false">IF(ISNUMBER($AF1246),IF($AF1246&gt;0,100,IF($AF1246&gt;=-50,50,0)),"")</f>
        <v/>
      </c>
      <c r="AR1246" s="0" t="str">
        <f aca="false">IF(ISNUMBER($AG1246),IF($AG1246=1,100,IF($AG1246=0,50,0)),"")</f>
        <v/>
      </c>
      <c r="AS1246" s="0" t="str">
        <f aca="false">IF(ISNUMBER($AH1246),IF($AH1246&lt;0,100,IF($AH1246&lt;=20,50,0)),"")</f>
        <v/>
      </c>
      <c r="AT1246" s="0" t="str">
        <f aca="false">IF(ISNUMBER($AI1246),IF($AI1246&lt;0.95,100,IF($AI1246&lt;=1,50,0)),"")</f>
        <v/>
      </c>
      <c r="AU1246" s="0" t="str">
        <f aca="false">IF(ISNUMBER($AJ1246),IF($AJ1246&lt;30,0,IF($AJ1246&lt;40,50,IF($AJ1246&lt;=90,100,50))),"")</f>
        <v/>
      </c>
      <c r="AV1246" s="0" t="str">
        <f aca="false">IF(ISNUMBER($AK1246),IF($AK1246&gt;-0.2,100,IF($AK1246&gt;=-0.4,50,0)),"")</f>
        <v/>
      </c>
      <c r="AW1246" s="59" t="n">
        <f aca="false">01_指標庫!$H$4*ISNUMBER($F1246)+01_指標庫!$H$5*ISNUMBER($AA1246)+01_指標庫!$H$6*ISNUMBER($G1246)+01_指標庫!$H$7*ISNUMBER($H1246)+01_指標庫!$H$8*ISNUMBER($AF1246)+01_指標庫!$H$9*ISNUMBER($AG1246)+01_指標庫!$H$10*ISNUMBER($AB1246)+01_指標庫!$H$11*ISNUMBER($AC1246)+01_指標庫!$H$12*ISNUMBER($AD1246)+01_指標庫!$H$13*ISNUMBER($AE1246)+01_指標庫!$H$14*ISNUMBER($I1246)+01_指標庫!$H$15*ISNUMBER($AH1246)+01_指標庫!$H$16*ISNUMBER($K1246)+01_指標庫!$H$17*ISNUMBER($AI1246)+01_指標庫!$H$18*ISNUMBER($AJ1246)+01_指標庫!$H$19*ISNUMBER($AK1246)+01_指標庫!$H$20*ISNUMBER($BB1246)+01_指標庫!$H$21*ISNUMBER($BC1246)</f>
        <v>51</v>
      </c>
      <c r="AX1246" s="59" t="n">
        <f aca="false">IF(AW1246=0,50,ROUND((01_指標庫!$H$4*IF(ISNUMBER($F1246),L1246,0)+01_指標庫!$H$5*IF(ISNUMBER($AA1246),AL1246,0)+01_指標庫!$H$6*IF(ISNUMBER($G1246),M1246,0)+01_指標庫!$H$7*IF(ISNUMBER($H1246),N1246,0)+01_指標庫!$H$8*IF(ISNUMBER($AF1246),AQ1246,0)+01_指標庫!$H$9*IF(ISNUMBER($AG1246),AR1246,0)+01_指標庫!$H$10*IF(ISNUMBER($AB1246),AM1246,0)+01_指標庫!$H$11*IF(ISNUMBER($AC1246),AN1246,0)+01_指標庫!$H$12*IF(ISNUMBER($AD1246),AO1246,0)+01_指標庫!$H$13*IF(ISNUMBER($AE1246),AP1246,0)+01_指標庫!$H$14*IF(ISNUMBER($I1246),O1246,0)+01_指標庫!$H$15*IF(ISNUMBER($AH1246),AS1246,0)+01_指標庫!$H$16*IF(ISNUMBER($K1246),P1246,0)+01_指標庫!$H$17*IF(ISNUMBER($AI1246),AT1246,0)+01_指標庫!$H$18*IF(ISNUMBER($AJ1246),AU1246,0)+01_指標庫!$H$19*IF(ISNUMBER($AK1246),AV1246,0)+01_指標庫!$H$20*IF(ISNUMBER($BB1246),BB1246,0)+01_指標庫!$H$21*IF(ISNUMBER($BC1246),BC1246,0))/AW1246,1))</f>
        <v>86.3</v>
      </c>
      <c r="AY1246" s="60"/>
      <c r="AZ1246" s="60"/>
      <c r="BA1246" s="58" t="n">
        <f aca="false">AVERAGE($E1242:$E1246)/AVERAGE($E1237:$E1246)-1</f>
        <v>0.00925778940119826</v>
      </c>
      <c r="BB1246" s="59" t="n">
        <f aca="false">IF(ISNUMBER($BA1246),IF(OR($S1246&lt;=-0.03,$BA1246&lt;-0.003),0,IF(OR($S1246&lt;=-0.02,$BA1246&lt;0.01),50,100)),"")</f>
        <v>50</v>
      </c>
      <c r="BC1246" s="0" t="str">
        <f aca="false">IF(OR(COUNT($AZ1246)=0,COUNT($AZ1245)=0),"",IF(OR($AY1246/$AZ1245-1&lt;=-0.03,$AZ1246/$AZ1245-1&lt;=-0.045,IF(COUNT($AZ1237:$AZ1246)=10,AVERAGE($AZ1242:$AZ1246)/AVERAGE($AZ1237:$AZ1246)-1&lt;-0.01,FALSE())),0,IF(OR($AZ1246/$AZ1245-1&lt;=-0.02,IF(COUNT($AZ1237:$AZ1246)=10,AVERAGE($AZ1242:$AZ1246)/AVERAGE($AZ1237:$AZ1246)-1&lt;0.005,FALSE())),50,100)))</f>
        <v/>
      </c>
    </row>
    <row r="1247" customFormat="false" ht="15" hidden="false" customHeight="true" outlineLevel="0" collapsed="false">
      <c r="A1247" s="47" t="n">
        <v>1243</v>
      </c>
      <c r="B1247" s="48" t="n">
        <v>44362</v>
      </c>
      <c r="C1247" s="47" t="n">
        <v>2021</v>
      </c>
      <c r="D1247" s="49" t="s">
        <v>237</v>
      </c>
      <c r="E1247" s="50" t="n">
        <v>14030.41</v>
      </c>
      <c r="F1247" s="51" t="n">
        <v>0.102323</v>
      </c>
      <c r="G1247" s="51" t="n">
        <v>-0.006922</v>
      </c>
      <c r="H1247" s="52" t="n">
        <v>0.8776</v>
      </c>
      <c r="I1247" s="62" t="n">
        <v>415.9</v>
      </c>
      <c r="J1247" s="63" t="s">
        <v>240</v>
      </c>
      <c r="K1247" s="54" t="n">
        <v>17.02</v>
      </c>
      <c r="L1247" s="55" t="n">
        <f aca="false">IF(COUNT(F1247)=0,50,IF(F1247&gt;=0,100,IF(F1247&gt;=-0.02,50,0)))</f>
        <v>100</v>
      </c>
      <c r="M1247" s="55" t="n">
        <f aca="false">IF(COUNT(G1247)=0,50,IF(G1247&gt;-0.06,100,IF(G1247&gt;-0.15,50,0)))</f>
        <v>100</v>
      </c>
      <c r="N1247" s="55" t="n">
        <f aca="false">IF(COUNT(H1247)=0,50,IF(H1247&gt;=0.6,100,IF(H1247&gt;=0.4,50,0)))</f>
        <v>100</v>
      </c>
      <c r="O1247" s="55" t="n">
        <f aca="false">IF(COUNT(I1247)=0,50,IF(J1247="proxy_vix",50,IF(I1247&lt;350,100,IF(I1247&lt;=450,50,0))))</f>
        <v>50</v>
      </c>
      <c r="P1247" s="55" t="n">
        <f aca="false">IF(COUNT(K1247)=0,50,IF(K1247&lt;20,100,IF(K1247&lt;=25,50,0)))</f>
        <v>100</v>
      </c>
      <c r="Q1247" s="54"/>
      <c r="R1247" s="47"/>
      <c r="S1247" s="51" t="n">
        <f aca="false">$E1247/$E1246-1</f>
        <v>-0.00692161775739308</v>
      </c>
      <c r="T1247" s="56" t="n">
        <f aca="false">$K1247/$K1246-1</f>
        <v>0.038438071995119</v>
      </c>
      <c r="V1247" s="57"/>
      <c r="W1247" s="57"/>
      <c r="Y1247" s="1" t="str">
        <f aca="false">IF(AX1247&gt;=70,"EASY",IF(AX1247&gt;40,"UNCERTAIN","HARD"))</f>
        <v>EASY</v>
      </c>
      <c r="AA1247" s="58" t="n">
        <f aca="false">IF($A1247&lt;200,"",AVERAGE($E1198:$E1247)/AVERAGE($E1048:$E1247)-1)</f>
        <v>0.076591229234217</v>
      </c>
      <c r="AB1247" s="59" t="n">
        <f aca="false">LOOKUP($B1247,07_L1政策步階!$A$4:$A$14,07_L1政策步階!$C$4:$C$14)</f>
        <v>1</v>
      </c>
      <c r="AC1247" s="57"/>
      <c r="AD1247" s="57"/>
      <c r="AE1247" s="57"/>
      <c r="AF1247" s="57"/>
      <c r="AG1247" s="57"/>
      <c r="AH1247" s="57"/>
      <c r="AI1247" s="57"/>
      <c r="AJ1247" s="57"/>
      <c r="AK1247" s="57"/>
      <c r="AL1247" s="59" t="n">
        <f aca="false">IF(ISNUMBER($AA1247),IF($AA1247&gt;=0.005,100,IF($AA1247&gt;=-0.015,50,0)),"")</f>
        <v>100</v>
      </c>
      <c r="AM1247" s="59" t="n">
        <f aca="false">IF(ISNUMBER($AB1247),IF($AB1247=1,100,IF($AB1247=0,50,0)),"")</f>
        <v>100</v>
      </c>
      <c r="AN1247" s="0" t="str">
        <f aca="false">IF(ISNUMBER($AC1247),IF($AC1247&gt;=0.001,100,IF($AC1247&gt;=-0.003,50,0)),"")</f>
        <v/>
      </c>
      <c r="AO1247" s="0" t="str">
        <f aca="false">IF(ISNUMBER($AD1247),IF($AD1247&gt;=0.04,100,IF($AD1247&gt;=0,50,0)),"")</f>
        <v/>
      </c>
      <c r="AP1247" s="0" t="str">
        <f aca="false">IF(ISNUMBER($AE1247),IF($AE1247&gt;=25,100,IF($AE1247&gt;=-75,50,0)),"")</f>
        <v/>
      </c>
      <c r="AQ1247" s="0" t="str">
        <f aca="false">IF(ISNUMBER($AF1247),IF($AF1247&gt;0,100,IF($AF1247&gt;=-50,50,0)),"")</f>
        <v/>
      </c>
      <c r="AR1247" s="0" t="str">
        <f aca="false">IF(ISNUMBER($AG1247),IF($AG1247=1,100,IF($AG1247=0,50,0)),"")</f>
        <v/>
      </c>
      <c r="AS1247" s="0" t="str">
        <f aca="false">IF(ISNUMBER($AH1247),IF($AH1247&lt;0,100,IF($AH1247&lt;=20,50,0)),"")</f>
        <v/>
      </c>
      <c r="AT1247" s="0" t="str">
        <f aca="false">IF(ISNUMBER($AI1247),IF($AI1247&lt;0.95,100,IF($AI1247&lt;=1,50,0)),"")</f>
        <v/>
      </c>
      <c r="AU1247" s="0" t="str">
        <f aca="false">IF(ISNUMBER($AJ1247),IF($AJ1247&lt;30,0,IF($AJ1247&lt;40,50,IF($AJ1247&lt;=90,100,50))),"")</f>
        <v/>
      </c>
      <c r="AV1247" s="0" t="str">
        <f aca="false">IF(ISNUMBER($AK1247),IF($AK1247&gt;-0.2,100,IF($AK1247&gt;=-0.4,50,0)),"")</f>
        <v/>
      </c>
      <c r="AW1247" s="59" t="n">
        <f aca="false">01_指標庫!$H$4*ISNUMBER($F1247)+01_指標庫!$H$5*ISNUMBER($AA1247)+01_指標庫!$H$6*ISNUMBER($G1247)+01_指標庫!$H$7*ISNUMBER($H1247)+01_指標庫!$H$8*ISNUMBER($AF1247)+01_指標庫!$H$9*ISNUMBER($AG1247)+01_指標庫!$H$10*ISNUMBER($AB1247)+01_指標庫!$H$11*ISNUMBER($AC1247)+01_指標庫!$H$12*ISNUMBER($AD1247)+01_指標庫!$H$13*ISNUMBER($AE1247)+01_指標庫!$H$14*ISNUMBER($I1247)+01_指標庫!$H$15*ISNUMBER($AH1247)+01_指標庫!$H$16*ISNUMBER($K1247)+01_指標庫!$H$17*ISNUMBER($AI1247)+01_指標庫!$H$18*ISNUMBER($AJ1247)+01_指標庫!$H$19*ISNUMBER($AK1247)+01_指標庫!$H$20*ISNUMBER($BB1247)+01_指標庫!$H$21*ISNUMBER($BC1247)</f>
        <v>51</v>
      </c>
      <c r="AX1247" s="59" t="n">
        <f aca="false">IF(AW1247=0,50,ROUND((01_指標庫!$H$4*IF(ISNUMBER($F1247),L1247,0)+01_指標庫!$H$5*IF(ISNUMBER($AA1247),AL1247,0)+01_指標庫!$H$6*IF(ISNUMBER($G1247),M1247,0)+01_指標庫!$H$7*IF(ISNUMBER($H1247),N1247,0)+01_指標庫!$H$8*IF(ISNUMBER($AF1247),AQ1247,0)+01_指標庫!$H$9*IF(ISNUMBER($AG1247),AR1247,0)+01_指標庫!$H$10*IF(ISNUMBER($AB1247),AM1247,0)+01_指標庫!$H$11*IF(ISNUMBER($AC1247),AN1247,0)+01_指標庫!$H$12*IF(ISNUMBER($AD1247),AO1247,0)+01_指標庫!$H$13*IF(ISNUMBER($AE1247),AP1247,0)+01_指標庫!$H$14*IF(ISNUMBER($I1247),O1247,0)+01_指標庫!$H$15*IF(ISNUMBER($AH1247),AS1247,0)+01_指標庫!$H$16*IF(ISNUMBER($K1247),P1247,0)+01_指標庫!$H$17*IF(ISNUMBER($AI1247),AT1247,0)+01_指標庫!$H$18*IF(ISNUMBER($AJ1247),AU1247,0)+01_指標庫!$H$19*IF(ISNUMBER($AK1247),AV1247,0)+01_指標庫!$H$20*IF(ISNUMBER($BB1247),BB1247,0)+01_指標庫!$H$21*IF(ISNUMBER($BC1247),BC1247,0))/AW1247,1))</f>
        <v>86.3</v>
      </c>
      <c r="AY1247" s="60"/>
      <c r="AZ1247" s="60"/>
      <c r="BA1247" s="58" t="n">
        <f aca="false">AVERAGE($E1243:$E1247)/AVERAGE($E1238:$E1247)-1</f>
        <v>0.00968949451347823</v>
      </c>
      <c r="BB1247" s="59" t="n">
        <f aca="false">IF(ISNUMBER($BA1247),IF(OR($S1247&lt;=-0.03,$BA1247&lt;-0.003),0,IF(OR($S1247&lt;=-0.02,$BA1247&lt;0.01),50,100)),"")</f>
        <v>50</v>
      </c>
      <c r="BC1247" s="0" t="str">
        <f aca="false">IF(OR(COUNT($AZ1247)=0,COUNT($AZ1246)=0),"",IF(OR($AY1247/$AZ1246-1&lt;=-0.03,$AZ1247/$AZ1246-1&lt;=-0.045,IF(COUNT($AZ1238:$AZ1247)=10,AVERAGE($AZ1243:$AZ1247)/AVERAGE($AZ1238:$AZ1247)-1&lt;-0.01,FALSE())),0,IF(OR($AZ1247/$AZ1246-1&lt;=-0.02,IF(COUNT($AZ1238:$AZ1247)=10,AVERAGE($AZ1243:$AZ1247)/AVERAGE($AZ1238:$AZ1247)-1&lt;0.005,FALSE())),50,100)))</f>
        <v/>
      </c>
    </row>
    <row r="1248" customFormat="false" ht="15" hidden="false" customHeight="true" outlineLevel="0" collapsed="false">
      <c r="A1248" s="47" t="n">
        <v>1244</v>
      </c>
      <c r="B1248" s="48" t="n">
        <v>44363</v>
      </c>
      <c r="C1248" s="47" t="n">
        <v>2021</v>
      </c>
      <c r="D1248" s="49" t="s">
        <v>238</v>
      </c>
      <c r="E1248" s="50" t="n">
        <v>13983.01</v>
      </c>
      <c r="F1248" s="51" t="n">
        <v>0.097742</v>
      </c>
      <c r="G1248" s="51" t="n">
        <v>-0.010277</v>
      </c>
      <c r="H1248" s="52" t="n">
        <v>0.8776</v>
      </c>
      <c r="I1248" s="62" t="n">
        <v>425.4</v>
      </c>
      <c r="J1248" s="63" t="s">
        <v>240</v>
      </c>
      <c r="K1248" s="54" t="n">
        <v>18.15</v>
      </c>
      <c r="L1248" s="55" t="n">
        <f aca="false">IF(COUNT(F1248)=0,50,IF(F1248&gt;=0,100,IF(F1248&gt;=-0.02,50,0)))</f>
        <v>100</v>
      </c>
      <c r="M1248" s="55" t="n">
        <f aca="false">IF(COUNT(G1248)=0,50,IF(G1248&gt;-0.06,100,IF(G1248&gt;-0.15,50,0)))</f>
        <v>100</v>
      </c>
      <c r="N1248" s="55" t="n">
        <f aca="false">IF(COUNT(H1248)=0,50,IF(H1248&gt;=0.6,100,IF(H1248&gt;=0.4,50,0)))</f>
        <v>100</v>
      </c>
      <c r="O1248" s="55" t="n">
        <f aca="false">IF(COUNT(I1248)=0,50,IF(J1248="proxy_vix",50,IF(I1248&lt;350,100,IF(I1248&lt;=450,50,0))))</f>
        <v>50</v>
      </c>
      <c r="P1248" s="55" t="n">
        <f aca="false">IF(COUNT(K1248)=0,50,IF(K1248&lt;20,100,IF(K1248&lt;=25,50,0)))</f>
        <v>100</v>
      </c>
      <c r="Q1248" s="54"/>
      <c r="R1248" s="47"/>
      <c r="S1248" s="51" t="n">
        <f aca="false">$E1248/$E1247-1</f>
        <v>-0.00337837597048118</v>
      </c>
      <c r="T1248" s="56" t="n">
        <f aca="false">$K1248/$K1247-1</f>
        <v>0.0663924794359576</v>
      </c>
      <c r="V1248" s="57"/>
      <c r="W1248" s="57"/>
      <c r="Y1248" s="1" t="str">
        <f aca="false">IF(AX1248&gt;=70,"EASY",IF(AX1248&gt;40,"UNCERTAIN","HARD"))</f>
        <v>EASY</v>
      </c>
      <c r="AA1248" s="58" t="n">
        <f aca="false">IF($A1248&lt;200,"",AVERAGE($E1199:$E1248)/AVERAGE($E1049:$E1248)-1)</f>
        <v>0.0763866601522856</v>
      </c>
      <c r="AB1248" s="59" t="n">
        <f aca="false">LOOKUP($B1248,07_L1政策步階!$A$4:$A$14,07_L1政策步階!$C$4:$C$14)</f>
        <v>1</v>
      </c>
      <c r="AC1248" s="57"/>
      <c r="AD1248" s="57"/>
      <c r="AE1248" s="57"/>
      <c r="AF1248" s="57"/>
      <c r="AG1248" s="57"/>
      <c r="AH1248" s="57"/>
      <c r="AI1248" s="57"/>
      <c r="AJ1248" s="57"/>
      <c r="AK1248" s="57"/>
      <c r="AL1248" s="59" t="n">
        <f aca="false">IF(ISNUMBER($AA1248),IF($AA1248&gt;=0.005,100,IF($AA1248&gt;=-0.015,50,0)),"")</f>
        <v>100</v>
      </c>
      <c r="AM1248" s="59" t="n">
        <f aca="false">IF(ISNUMBER($AB1248),IF($AB1248=1,100,IF($AB1248=0,50,0)),"")</f>
        <v>100</v>
      </c>
      <c r="AN1248" s="0" t="str">
        <f aca="false">IF(ISNUMBER($AC1248),IF($AC1248&gt;=0.001,100,IF($AC1248&gt;=-0.003,50,0)),"")</f>
        <v/>
      </c>
      <c r="AO1248" s="0" t="str">
        <f aca="false">IF(ISNUMBER($AD1248),IF($AD1248&gt;=0.04,100,IF($AD1248&gt;=0,50,0)),"")</f>
        <v/>
      </c>
      <c r="AP1248" s="0" t="str">
        <f aca="false">IF(ISNUMBER($AE1248),IF($AE1248&gt;=25,100,IF($AE1248&gt;=-75,50,0)),"")</f>
        <v/>
      </c>
      <c r="AQ1248" s="0" t="str">
        <f aca="false">IF(ISNUMBER($AF1248),IF($AF1248&gt;0,100,IF($AF1248&gt;=-50,50,0)),"")</f>
        <v/>
      </c>
      <c r="AR1248" s="0" t="str">
        <f aca="false">IF(ISNUMBER($AG1248),IF($AG1248=1,100,IF($AG1248=0,50,0)),"")</f>
        <v/>
      </c>
      <c r="AS1248" s="0" t="str">
        <f aca="false">IF(ISNUMBER($AH1248),IF($AH1248&lt;0,100,IF($AH1248&lt;=20,50,0)),"")</f>
        <v/>
      </c>
      <c r="AT1248" s="0" t="str">
        <f aca="false">IF(ISNUMBER($AI1248),IF($AI1248&lt;0.95,100,IF($AI1248&lt;=1,50,0)),"")</f>
        <v/>
      </c>
      <c r="AU1248" s="0" t="str">
        <f aca="false">IF(ISNUMBER($AJ1248),IF($AJ1248&lt;30,0,IF($AJ1248&lt;40,50,IF($AJ1248&lt;=90,100,50))),"")</f>
        <v/>
      </c>
      <c r="AV1248" s="0" t="str">
        <f aca="false">IF(ISNUMBER($AK1248),IF($AK1248&gt;-0.2,100,IF($AK1248&gt;=-0.4,50,0)),"")</f>
        <v/>
      </c>
      <c r="AW1248" s="59" t="n">
        <f aca="false">01_指標庫!$H$4*ISNUMBER($F1248)+01_指標庫!$H$5*ISNUMBER($AA1248)+01_指標庫!$H$6*ISNUMBER($G1248)+01_指標庫!$H$7*ISNUMBER($H1248)+01_指標庫!$H$8*ISNUMBER($AF1248)+01_指標庫!$H$9*ISNUMBER($AG1248)+01_指標庫!$H$10*ISNUMBER($AB1248)+01_指標庫!$H$11*ISNUMBER($AC1248)+01_指標庫!$H$12*ISNUMBER($AD1248)+01_指標庫!$H$13*ISNUMBER($AE1248)+01_指標庫!$H$14*ISNUMBER($I1248)+01_指標庫!$H$15*ISNUMBER($AH1248)+01_指標庫!$H$16*ISNUMBER($K1248)+01_指標庫!$H$17*ISNUMBER($AI1248)+01_指標庫!$H$18*ISNUMBER($AJ1248)+01_指標庫!$H$19*ISNUMBER($AK1248)+01_指標庫!$H$20*ISNUMBER($BB1248)+01_指標庫!$H$21*ISNUMBER($BC1248)</f>
        <v>51</v>
      </c>
      <c r="AX1248" s="59" t="n">
        <f aca="false">IF(AW1248=0,50,ROUND((01_指標庫!$H$4*IF(ISNUMBER($F1248),L1248,0)+01_指標庫!$H$5*IF(ISNUMBER($AA1248),AL1248,0)+01_指標庫!$H$6*IF(ISNUMBER($G1248),M1248,0)+01_指標庫!$H$7*IF(ISNUMBER($H1248),N1248,0)+01_指標庫!$H$8*IF(ISNUMBER($AF1248),AQ1248,0)+01_指標庫!$H$9*IF(ISNUMBER($AG1248),AR1248,0)+01_指標庫!$H$10*IF(ISNUMBER($AB1248),AM1248,0)+01_指標庫!$H$11*IF(ISNUMBER($AC1248),AN1248,0)+01_指標庫!$H$12*IF(ISNUMBER($AD1248),AO1248,0)+01_指標庫!$H$13*IF(ISNUMBER($AE1248),AP1248,0)+01_指標庫!$H$14*IF(ISNUMBER($I1248),O1248,0)+01_指標庫!$H$15*IF(ISNUMBER($AH1248),AS1248,0)+01_指標庫!$H$16*IF(ISNUMBER($K1248),P1248,0)+01_指標庫!$H$17*IF(ISNUMBER($AI1248),AT1248,0)+01_指標庫!$H$18*IF(ISNUMBER($AJ1248),AU1248,0)+01_指標庫!$H$19*IF(ISNUMBER($AK1248),AV1248,0)+01_指標庫!$H$20*IF(ISNUMBER($BB1248),BB1248,0)+01_指標庫!$H$21*IF(ISNUMBER($BC1248),BC1248,0))/AW1248,1))</f>
        <v>86.3</v>
      </c>
      <c r="AY1248" s="60"/>
      <c r="AZ1248" s="60"/>
      <c r="BA1248" s="58" t="n">
        <f aca="false">AVERAGE($E1244:$E1248)/AVERAGE($E1239:$E1248)-1</f>
        <v>0.00987636553378701</v>
      </c>
      <c r="BB1248" s="59" t="n">
        <f aca="false">IF(ISNUMBER($BA1248),IF(OR($S1248&lt;=-0.03,$BA1248&lt;-0.003),0,IF(OR($S1248&lt;=-0.02,$BA1248&lt;0.01),50,100)),"")</f>
        <v>50</v>
      </c>
      <c r="BC1248" s="0" t="str">
        <f aca="false">IF(OR(COUNT($AZ1248)=0,COUNT($AZ1247)=0),"",IF(OR($AY1248/$AZ1247-1&lt;=-0.03,$AZ1248/$AZ1247-1&lt;=-0.045,IF(COUNT($AZ1239:$AZ1248)=10,AVERAGE($AZ1244:$AZ1248)/AVERAGE($AZ1239:$AZ1248)-1&lt;-0.01,FALSE())),0,IF(OR($AZ1248/$AZ1247-1&lt;=-0.02,IF(COUNT($AZ1239:$AZ1248)=10,AVERAGE($AZ1244:$AZ1248)/AVERAGE($AZ1239:$AZ1248)-1&lt;0.005,FALSE())),50,100)))</f>
        <v/>
      </c>
    </row>
    <row r="1249" customFormat="false" ht="15" hidden="false" customHeight="true" outlineLevel="0" collapsed="false">
      <c r="A1249" s="47" t="n">
        <v>1245</v>
      </c>
      <c r="B1249" s="48" t="n">
        <v>44364</v>
      </c>
      <c r="C1249" s="47" t="n">
        <v>2021</v>
      </c>
      <c r="D1249" s="49" t="s">
        <v>239</v>
      </c>
      <c r="E1249" s="50" t="n">
        <v>14163.81</v>
      </c>
      <c r="F1249" s="51" t="n">
        <v>0.111041</v>
      </c>
      <c r="G1249" s="51" t="n">
        <v>0</v>
      </c>
      <c r="H1249" s="52" t="n">
        <v>0.898</v>
      </c>
      <c r="I1249" s="62" t="n">
        <v>422</v>
      </c>
      <c r="J1249" s="63" t="s">
        <v>240</v>
      </c>
      <c r="K1249" s="54" t="n">
        <v>17.75</v>
      </c>
      <c r="L1249" s="55" t="n">
        <f aca="false">IF(COUNT(F1249)=0,50,IF(F1249&gt;=0,100,IF(F1249&gt;=-0.02,50,0)))</f>
        <v>100</v>
      </c>
      <c r="M1249" s="55" t="n">
        <f aca="false">IF(COUNT(G1249)=0,50,IF(G1249&gt;-0.06,100,IF(G1249&gt;-0.15,50,0)))</f>
        <v>100</v>
      </c>
      <c r="N1249" s="55" t="n">
        <f aca="false">IF(COUNT(H1249)=0,50,IF(H1249&gt;=0.6,100,IF(H1249&gt;=0.4,50,0)))</f>
        <v>100</v>
      </c>
      <c r="O1249" s="55" t="n">
        <f aca="false">IF(COUNT(I1249)=0,50,IF(J1249="proxy_vix",50,IF(I1249&lt;350,100,IF(I1249&lt;=450,50,0))))</f>
        <v>50</v>
      </c>
      <c r="P1249" s="55" t="n">
        <f aca="false">IF(COUNT(K1249)=0,50,IF(K1249&lt;20,100,IF(K1249&lt;=25,50,0)))</f>
        <v>100</v>
      </c>
      <c r="Q1249" s="54"/>
      <c r="R1249" s="47"/>
      <c r="S1249" s="51" t="n">
        <f aca="false">$E1249/$E1248-1</f>
        <v>0.0129299771651454</v>
      </c>
      <c r="T1249" s="56" t="n">
        <f aca="false">$K1249/$K1248-1</f>
        <v>-0.0220385674931128</v>
      </c>
      <c r="V1249" s="57"/>
      <c r="W1249" s="57"/>
      <c r="Y1249" s="1" t="str">
        <f aca="false">IF(AX1249&gt;=70,"EASY",IF(AX1249&gt;40,"UNCERTAIN","HARD"))</f>
        <v>EASY</v>
      </c>
      <c r="AA1249" s="58" t="n">
        <f aca="false">IF($A1249&lt;200,"",AVERAGE($E1200:$E1249)/AVERAGE($E1050:$E1249)-1)</f>
        <v>0.0763782275291154</v>
      </c>
      <c r="AB1249" s="59" t="n">
        <f aca="false">LOOKUP($B1249,07_L1政策步階!$A$4:$A$14,07_L1政策步階!$C$4:$C$14)</f>
        <v>1</v>
      </c>
      <c r="AC1249" s="57"/>
      <c r="AD1249" s="57"/>
      <c r="AE1249" s="57"/>
      <c r="AF1249" s="57"/>
      <c r="AG1249" s="57"/>
      <c r="AH1249" s="57"/>
      <c r="AI1249" s="57"/>
      <c r="AJ1249" s="57"/>
      <c r="AK1249" s="57"/>
      <c r="AL1249" s="59" t="n">
        <f aca="false">IF(ISNUMBER($AA1249),IF($AA1249&gt;=0.005,100,IF($AA1249&gt;=-0.015,50,0)),"")</f>
        <v>100</v>
      </c>
      <c r="AM1249" s="59" t="n">
        <f aca="false">IF(ISNUMBER($AB1249),IF($AB1249=1,100,IF($AB1249=0,50,0)),"")</f>
        <v>100</v>
      </c>
      <c r="AN1249" s="0" t="str">
        <f aca="false">IF(ISNUMBER($AC1249),IF($AC1249&gt;=0.001,100,IF($AC1249&gt;=-0.003,50,0)),"")</f>
        <v/>
      </c>
      <c r="AO1249" s="0" t="str">
        <f aca="false">IF(ISNUMBER($AD1249),IF($AD1249&gt;=0.04,100,IF($AD1249&gt;=0,50,0)),"")</f>
        <v/>
      </c>
      <c r="AP1249" s="0" t="str">
        <f aca="false">IF(ISNUMBER($AE1249),IF($AE1249&gt;=25,100,IF($AE1249&gt;=-75,50,0)),"")</f>
        <v/>
      </c>
      <c r="AQ1249" s="0" t="str">
        <f aca="false">IF(ISNUMBER($AF1249),IF($AF1249&gt;0,100,IF($AF1249&gt;=-50,50,0)),"")</f>
        <v/>
      </c>
      <c r="AR1249" s="0" t="str">
        <f aca="false">IF(ISNUMBER($AG1249),IF($AG1249=1,100,IF($AG1249=0,50,0)),"")</f>
        <v/>
      </c>
      <c r="AS1249" s="0" t="str">
        <f aca="false">IF(ISNUMBER($AH1249),IF($AH1249&lt;0,100,IF($AH1249&lt;=20,50,0)),"")</f>
        <v/>
      </c>
      <c r="AT1249" s="0" t="str">
        <f aca="false">IF(ISNUMBER($AI1249),IF($AI1249&lt;0.95,100,IF($AI1249&lt;=1,50,0)),"")</f>
        <v/>
      </c>
      <c r="AU1249" s="0" t="str">
        <f aca="false">IF(ISNUMBER($AJ1249),IF($AJ1249&lt;30,0,IF($AJ1249&lt;40,50,IF($AJ1249&lt;=90,100,50))),"")</f>
        <v/>
      </c>
      <c r="AV1249" s="0" t="str">
        <f aca="false">IF(ISNUMBER($AK1249),IF($AK1249&gt;-0.2,100,IF($AK1249&gt;=-0.4,50,0)),"")</f>
        <v/>
      </c>
      <c r="AW1249" s="59" t="n">
        <f aca="false">01_指標庫!$H$4*ISNUMBER($F1249)+01_指標庫!$H$5*ISNUMBER($AA1249)+01_指標庫!$H$6*ISNUMBER($G1249)+01_指標庫!$H$7*ISNUMBER($H1249)+01_指標庫!$H$8*ISNUMBER($AF1249)+01_指標庫!$H$9*ISNUMBER($AG1249)+01_指標庫!$H$10*ISNUMBER($AB1249)+01_指標庫!$H$11*ISNUMBER($AC1249)+01_指標庫!$H$12*ISNUMBER($AD1249)+01_指標庫!$H$13*ISNUMBER($AE1249)+01_指標庫!$H$14*ISNUMBER($I1249)+01_指標庫!$H$15*ISNUMBER($AH1249)+01_指標庫!$H$16*ISNUMBER($K1249)+01_指標庫!$H$17*ISNUMBER($AI1249)+01_指標庫!$H$18*ISNUMBER($AJ1249)+01_指標庫!$H$19*ISNUMBER($AK1249)+01_指標庫!$H$20*ISNUMBER($BB1249)+01_指標庫!$H$21*ISNUMBER($BC1249)</f>
        <v>51</v>
      </c>
      <c r="AX1249" s="59" t="n">
        <f aca="false">IF(AW1249=0,50,ROUND((01_指標庫!$H$4*IF(ISNUMBER($F1249),L1249,0)+01_指標庫!$H$5*IF(ISNUMBER($AA1249),AL1249,0)+01_指標庫!$H$6*IF(ISNUMBER($G1249),M1249,0)+01_指標庫!$H$7*IF(ISNUMBER($H1249),N1249,0)+01_指標庫!$H$8*IF(ISNUMBER($AF1249),AQ1249,0)+01_指標庫!$H$9*IF(ISNUMBER($AG1249),AR1249,0)+01_指標庫!$H$10*IF(ISNUMBER($AB1249),AM1249,0)+01_指標庫!$H$11*IF(ISNUMBER($AC1249),AN1249,0)+01_指標庫!$H$12*IF(ISNUMBER($AD1249),AO1249,0)+01_指標庫!$H$13*IF(ISNUMBER($AE1249),AP1249,0)+01_指標庫!$H$14*IF(ISNUMBER($I1249),O1249,0)+01_指標庫!$H$15*IF(ISNUMBER($AH1249),AS1249,0)+01_指標庫!$H$16*IF(ISNUMBER($K1249),P1249,0)+01_指標庫!$H$17*IF(ISNUMBER($AI1249),AT1249,0)+01_指標庫!$H$18*IF(ISNUMBER($AJ1249),AU1249,0)+01_指標庫!$H$19*IF(ISNUMBER($AK1249),AV1249,0)+01_指標庫!$H$20*IF(ISNUMBER($BB1249),BB1249,0)+01_指標庫!$H$21*IF(ISNUMBER($BC1249),BC1249,0))/AW1249,1))</f>
        <v>86.3</v>
      </c>
      <c r="AY1249" s="60"/>
      <c r="AZ1249" s="60"/>
      <c r="BA1249" s="58" t="n">
        <f aca="false">AVERAGE($E1245:$E1249)/AVERAGE($E1240:$E1249)-1</f>
        <v>0.00820228713540461</v>
      </c>
      <c r="BB1249" s="59" t="n">
        <f aca="false">IF(ISNUMBER($BA1249),IF(OR($S1249&lt;=-0.03,$BA1249&lt;-0.003),0,IF(OR($S1249&lt;=-0.02,$BA1249&lt;0.01),50,100)),"")</f>
        <v>50</v>
      </c>
      <c r="BC1249" s="0" t="str">
        <f aca="false">IF(OR(COUNT($AZ1249)=0,COUNT($AZ1248)=0),"",IF(OR($AY1249/$AZ1248-1&lt;=-0.03,$AZ1249/$AZ1248-1&lt;=-0.045,IF(COUNT($AZ1240:$AZ1249)=10,AVERAGE($AZ1245:$AZ1249)/AVERAGE($AZ1240:$AZ1249)-1&lt;-0.01,FALSE())),0,IF(OR($AZ1249/$AZ1248-1&lt;=-0.02,IF(COUNT($AZ1240:$AZ1249)=10,AVERAGE($AZ1245:$AZ1249)/AVERAGE($AZ1240:$AZ1249)-1&lt;0.005,FALSE())),50,100)))</f>
        <v/>
      </c>
    </row>
    <row r="1250" customFormat="false" ht="15" hidden="false" customHeight="true" outlineLevel="0" collapsed="false">
      <c r="A1250" s="47" t="n">
        <v>1246</v>
      </c>
      <c r="B1250" s="48" t="n">
        <v>44365</v>
      </c>
      <c r="C1250" s="47" t="n">
        <v>2021</v>
      </c>
      <c r="D1250" s="49" t="s">
        <v>234</v>
      </c>
      <c r="E1250" s="50" t="n">
        <v>14049.58</v>
      </c>
      <c r="F1250" s="51" t="n">
        <v>0.101321</v>
      </c>
      <c r="G1250" s="51" t="n">
        <v>-0.008065</v>
      </c>
      <c r="H1250" s="52" t="n">
        <v>0.8776</v>
      </c>
      <c r="I1250" s="62" t="n">
        <v>446.8</v>
      </c>
      <c r="J1250" s="63" t="s">
        <v>240</v>
      </c>
      <c r="K1250" s="54" t="n">
        <v>20.7</v>
      </c>
      <c r="L1250" s="55" t="n">
        <f aca="false">IF(COUNT(F1250)=0,50,IF(F1250&gt;=0,100,IF(F1250&gt;=-0.02,50,0)))</f>
        <v>100</v>
      </c>
      <c r="M1250" s="55" t="n">
        <f aca="false">IF(COUNT(G1250)=0,50,IF(G1250&gt;-0.06,100,IF(G1250&gt;-0.15,50,0)))</f>
        <v>100</v>
      </c>
      <c r="N1250" s="55" t="n">
        <f aca="false">IF(COUNT(H1250)=0,50,IF(H1250&gt;=0.6,100,IF(H1250&gt;=0.4,50,0)))</f>
        <v>100</v>
      </c>
      <c r="O1250" s="55" t="n">
        <f aca="false">IF(COUNT(I1250)=0,50,IF(J1250="proxy_vix",50,IF(I1250&lt;350,100,IF(I1250&lt;=450,50,0))))</f>
        <v>50</v>
      </c>
      <c r="P1250" s="55" t="n">
        <f aca="false">IF(COUNT(K1250)=0,50,IF(K1250&lt;20,100,IF(K1250&lt;=25,50,0)))</f>
        <v>50</v>
      </c>
      <c r="Q1250" s="54"/>
      <c r="R1250" s="47"/>
      <c r="S1250" s="51" t="n">
        <f aca="false">$E1250/$E1249-1</f>
        <v>-0.0080649203851223</v>
      </c>
      <c r="T1250" s="56" t="n">
        <f aca="false">$K1250/$K1249-1</f>
        <v>0.166197183098592</v>
      </c>
      <c r="V1250" s="57"/>
      <c r="W1250" s="57"/>
      <c r="Y1250" s="1" t="str">
        <f aca="false">IF(AX1250&gt;=70,"EASY",IF(AX1250&gt;40,"UNCERTAIN","HARD"))</f>
        <v>EASY</v>
      </c>
      <c r="AA1250" s="58" t="n">
        <f aca="false">IF($A1250&lt;200,"",AVERAGE($E1201:$E1250)/AVERAGE($E1051:$E1250)-1)</f>
        <v>0.0760934372243101</v>
      </c>
      <c r="AB1250" s="59" t="n">
        <f aca="false">LOOKUP($B1250,07_L1政策步階!$A$4:$A$14,07_L1政策步階!$C$4:$C$14)</f>
        <v>1</v>
      </c>
      <c r="AC1250" s="57"/>
      <c r="AD1250" s="57"/>
      <c r="AE1250" s="57"/>
      <c r="AF1250" s="57"/>
      <c r="AG1250" s="57"/>
      <c r="AH1250" s="57"/>
      <c r="AI1250" s="57"/>
      <c r="AJ1250" s="57"/>
      <c r="AK1250" s="57"/>
      <c r="AL1250" s="59" t="n">
        <f aca="false">IF(ISNUMBER($AA1250),IF($AA1250&gt;=0.005,100,IF($AA1250&gt;=-0.015,50,0)),"")</f>
        <v>100</v>
      </c>
      <c r="AM1250" s="59" t="n">
        <f aca="false">IF(ISNUMBER($AB1250),IF($AB1250=1,100,IF($AB1250=0,50,0)),"")</f>
        <v>100</v>
      </c>
      <c r="AN1250" s="0" t="str">
        <f aca="false">IF(ISNUMBER($AC1250),IF($AC1250&gt;=0.001,100,IF($AC1250&gt;=-0.003,50,0)),"")</f>
        <v/>
      </c>
      <c r="AO1250" s="0" t="str">
        <f aca="false">IF(ISNUMBER($AD1250),IF($AD1250&gt;=0.04,100,IF($AD1250&gt;=0,50,0)),"")</f>
        <v/>
      </c>
      <c r="AP1250" s="0" t="str">
        <f aca="false">IF(ISNUMBER($AE1250),IF($AE1250&gt;=25,100,IF($AE1250&gt;=-75,50,0)),"")</f>
        <v/>
      </c>
      <c r="AQ1250" s="0" t="str">
        <f aca="false">IF(ISNUMBER($AF1250),IF($AF1250&gt;0,100,IF($AF1250&gt;=-50,50,0)),"")</f>
        <v/>
      </c>
      <c r="AR1250" s="0" t="str">
        <f aca="false">IF(ISNUMBER($AG1250),IF($AG1250=1,100,IF($AG1250=0,50,0)),"")</f>
        <v/>
      </c>
      <c r="AS1250" s="0" t="str">
        <f aca="false">IF(ISNUMBER($AH1250),IF($AH1250&lt;0,100,IF($AH1250&lt;=20,50,0)),"")</f>
        <v/>
      </c>
      <c r="AT1250" s="0" t="str">
        <f aca="false">IF(ISNUMBER($AI1250),IF($AI1250&lt;0.95,100,IF($AI1250&lt;=1,50,0)),"")</f>
        <v/>
      </c>
      <c r="AU1250" s="0" t="str">
        <f aca="false">IF(ISNUMBER($AJ1250),IF($AJ1250&lt;30,0,IF($AJ1250&lt;40,50,IF($AJ1250&lt;=90,100,50))),"")</f>
        <v/>
      </c>
      <c r="AV1250" s="0" t="str">
        <f aca="false">IF(ISNUMBER($AK1250),IF($AK1250&gt;-0.2,100,IF($AK1250&gt;=-0.4,50,0)),"")</f>
        <v/>
      </c>
      <c r="AW1250" s="59" t="n">
        <f aca="false">01_指標庫!$H$4*ISNUMBER($F1250)+01_指標庫!$H$5*ISNUMBER($AA1250)+01_指標庫!$H$6*ISNUMBER($G1250)+01_指標庫!$H$7*ISNUMBER($H1250)+01_指標庫!$H$8*ISNUMBER($AF1250)+01_指標庫!$H$9*ISNUMBER($AG1250)+01_指標庫!$H$10*ISNUMBER($AB1250)+01_指標庫!$H$11*ISNUMBER($AC1250)+01_指標庫!$H$12*ISNUMBER($AD1250)+01_指標庫!$H$13*ISNUMBER($AE1250)+01_指標庫!$H$14*ISNUMBER($I1250)+01_指標庫!$H$15*ISNUMBER($AH1250)+01_指標庫!$H$16*ISNUMBER($K1250)+01_指標庫!$H$17*ISNUMBER($AI1250)+01_指標庫!$H$18*ISNUMBER($AJ1250)+01_指標庫!$H$19*ISNUMBER($AK1250)+01_指標庫!$H$20*ISNUMBER($BB1250)+01_指標庫!$H$21*ISNUMBER($BC1250)</f>
        <v>51</v>
      </c>
      <c r="AX1250" s="59" t="n">
        <f aca="false">IF(AW1250=0,50,ROUND((01_指標庫!$H$4*IF(ISNUMBER($F1250),L1250,0)+01_指標庫!$H$5*IF(ISNUMBER($AA1250),AL1250,0)+01_指標庫!$H$6*IF(ISNUMBER($G1250),M1250,0)+01_指標庫!$H$7*IF(ISNUMBER($H1250),N1250,0)+01_指標庫!$H$8*IF(ISNUMBER($AF1250),AQ1250,0)+01_指標庫!$H$9*IF(ISNUMBER($AG1250),AR1250,0)+01_指標庫!$H$10*IF(ISNUMBER($AB1250),AM1250,0)+01_指標庫!$H$11*IF(ISNUMBER($AC1250),AN1250,0)+01_指標庫!$H$12*IF(ISNUMBER($AD1250),AO1250,0)+01_指標庫!$H$13*IF(ISNUMBER($AE1250),AP1250,0)+01_指標庫!$H$14*IF(ISNUMBER($I1250),O1250,0)+01_指標庫!$H$15*IF(ISNUMBER($AH1250),AS1250,0)+01_指標庫!$H$16*IF(ISNUMBER($K1250),P1250,0)+01_指標庫!$H$17*IF(ISNUMBER($AI1250),AT1250,0)+01_指標庫!$H$18*IF(ISNUMBER($AJ1250),AU1250,0)+01_指標庫!$H$19*IF(ISNUMBER($AK1250),AV1250,0)+01_指標庫!$H$20*IF(ISNUMBER($BB1250),BB1250,0)+01_指標庫!$H$21*IF(ISNUMBER($BC1250),BC1250,0))/AW1250,1))</f>
        <v>80.4</v>
      </c>
      <c r="AY1250" s="60"/>
      <c r="AZ1250" s="60"/>
      <c r="BA1250" s="58" t="n">
        <f aca="false">AVERAGE($E1246:$E1250)/AVERAGE($E1241:$E1250)-1</f>
        <v>0.0069246724418186</v>
      </c>
      <c r="BB1250" s="59" t="n">
        <f aca="false">IF(ISNUMBER($BA1250),IF(OR($S1250&lt;=-0.03,$BA1250&lt;-0.003),0,IF(OR($S1250&lt;=-0.02,$BA1250&lt;0.01),50,100)),"")</f>
        <v>50</v>
      </c>
      <c r="BC1250" s="0" t="str">
        <f aca="false">IF(OR(COUNT($AZ1250)=0,COUNT($AZ1249)=0),"",IF(OR($AY1250/$AZ1249-1&lt;=-0.03,$AZ1250/$AZ1249-1&lt;=-0.045,IF(COUNT($AZ1241:$AZ1250)=10,AVERAGE($AZ1246:$AZ1250)/AVERAGE($AZ1241:$AZ1250)-1&lt;-0.01,FALSE())),0,IF(OR($AZ1250/$AZ1249-1&lt;=-0.02,IF(COUNT($AZ1241:$AZ1250)=10,AVERAGE($AZ1246:$AZ1250)/AVERAGE($AZ1241:$AZ1250)-1&lt;0.005,FALSE())),50,100)))</f>
        <v/>
      </c>
    </row>
    <row r="1251" customFormat="false" ht="15" hidden="false" customHeight="true" outlineLevel="0" collapsed="false">
      <c r="A1251" s="47" t="n">
        <v>1247</v>
      </c>
      <c r="B1251" s="48" t="n">
        <v>44368</v>
      </c>
      <c r="C1251" s="47" t="n">
        <v>2021</v>
      </c>
      <c r="D1251" s="49" t="s">
        <v>236</v>
      </c>
      <c r="E1251" s="50" t="n">
        <v>14137.23</v>
      </c>
      <c r="F1251" s="51" t="n">
        <v>0.107447</v>
      </c>
      <c r="G1251" s="51" t="n">
        <v>-0.001877</v>
      </c>
      <c r="H1251" s="52" t="n">
        <v>0.898</v>
      </c>
      <c r="I1251" s="62" t="n">
        <v>423.2</v>
      </c>
      <c r="J1251" s="63" t="s">
        <v>240</v>
      </c>
      <c r="K1251" s="54" t="n">
        <v>17.89</v>
      </c>
      <c r="L1251" s="55" t="n">
        <f aca="false">IF(COUNT(F1251)=0,50,IF(F1251&gt;=0,100,IF(F1251&gt;=-0.02,50,0)))</f>
        <v>100</v>
      </c>
      <c r="M1251" s="55" t="n">
        <f aca="false">IF(COUNT(G1251)=0,50,IF(G1251&gt;-0.06,100,IF(G1251&gt;-0.15,50,0)))</f>
        <v>100</v>
      </c>
      <c r="N1251" s="55" t="n">
        <f aca="false">IF(COUNT(H1251)=0,50,IF(H1251&gt;=0.6,100,IF(H1251&gt;=0.4,50,0)))</f>
        <v>100</v>
      </c>
      <c r="O1251" s="55" t="n">
        <f aca="false">IF(COUNT(I1251)=0,50,IF(J1251="proxy_vix",50,IF(I1251&lt;350,100,IF(I1251&lt;=450,50,0))))</f>
        <v>50</v>
      </c>
      <c r="P1251" s="55" t="n">
        <f aca="false">IF(COUNT(K1251)=0,50,IF(K1251&lt;20,100,IF(K1251&lt;=25,50,0)))</f>
        <v>100</v>
      </c>
      <c r="Q1251" s="54"/>
      <c r="R1251" s="47"/>
      <c r="S1251" s="51" t="n">
        <f aca="false">$E1251/$E1250-1</f>
        <v>0.0062386206562759</v>
      </c>
      <c r="T1251" s="56" t="n">
        <f aca="false">$K1251/$K1250-1</f>
        <v>-0.135748792270531</v>
      </c>
      <c r="V1251" s="57"/>
      <c r="W1251" s="57"/>
      <c r="Y1251" s="1" t="str">
        <f aca="false">IF(AX1251&gt;=70,"EASY",IF(AX1251&gt;40,"UNCERTAIN","HARD"))</f>
        <v>EASY</v>
      </c>
      <c r="AA1251" s="58" t="n">
        <f aca="false">IF($A1251&lt;200,"",AVERAGE($E1202:$E1251)/AVERAGE($E1052:$E1251)-1)</f>
        <v>0.0758276296536566</v>
      </c>
      <c r="AB1251" s="59" t="n">
        <f aca="false">LOOKUP($B1251,07_L1政策步階!$A$4:$A$14,07_L1政策步階!$C$4:$C$14)</f>
        <v>1</v>
      </c>
      <c r="AC1251" s="57"/>
      <c r="AD1251" s="57"/>
      <c r="AE1251" s="57"/>
      <c r="AF1251" s="57"/>
      <c r="AG1251" s="57"/>
      <c r="AH1251" s="57"/>
      <c r="AI1251" s="57"/>
      <c r="AJ1251" s="57"/>
      <c r="AK1251" s="57"/>
      <c r="AL1251" s="59" t="n">
        <f aca="false">IF(ISNUMBER($AA1251),IF($AA1251&gt;=0.005,100,IF($AA1251&gt;=-0.015,50,0)),"")</f>
        <v>100</v>
      </c>
      <c r="AM1251" s="59" t="n">
        <f aca="false">IF(ISNUMBER($AB1251),IF($AB1251=1,100,IF($AB1251=0,50,0)),"")</f>
        <v>100</v>
      </c>
      <c r="AN1251" s="0" t="str">
        <f aca="false">IF(ISNUMBER($AC1251),IF($AC1251&gt;=0.001,100,IF($AC1251&gt;=-0.003,50,0)),"")</f>
        <v/>
      </c>
      <c r="AO1251" s="0" t="str">
        <f aca="false">IF(ISNUMBER($AD1251),IF($AD1251&gt;=0.04,100,IF($AD1251&gt;=0,50,0)),"")</f>
        <v/>
      </c>
      <c r="AP1251" s="0" t="str">
        <f aca="false">IF(ISNUMBER($AE1251),IF($AE1251&gt;=25,100,IF($AE1251&gt;=-75,50,0)),"")</f>
        <v/>
      </c>
      <c r="AQ1251" s="0" t="str">
        <f aca="false">IF(ISNUMBER($AF1251),IF($AF1251&gt;0,100,IF($AF1251&gt;=-50,50,0)),"")</f>
        <v/>
      </c>
      <c r="AR1251" s="0" t="str">
        <f aca="false">IF(ISNUMBER($AG1251),IF($AG1251=1,100,IF($AG1251=0,50,0)),"")</f>
        <v/>
      </c>
      <c r="AS1251" s="0" t="str">
        <f aca="false">IF(ISNUMBER($AH1251),IF($AH1251&lt;0,100,IF($AH1251&lt;=20,50,0)),"")</f>
        <v/>
      </c>
      <c r="AT1251" s="0" t="str">
        <f aca="false">IF(ISNUMBER($AI1251),IF($AI1251&lt;0.95,100,IF($AI1251&lt;=1,50,0)),"")</f>
        <v/>
      </c>
      <c r="AU1251" s="0" t="str">
        <f aca="false">IF(ISNUMBER($AJ1251),IF($AJ1251&lt;30,0,IF($AJ1251&lt;40,50,IF($AJ1251&lt;=90,100,50))),"")</f>
        <v/>
      </c>
      <c r="AV1251" s="0" t="str">
        <f aca="false">IF(ISNUMBER($AK1251),IF($AK1251&gt;-0.2,100,IF($AK1251&gt;=-0.4,50,0)),"")</f>
        <v/>
      </c>
      <c r="AW1251" s="59" t="n">
        <f aca="false">01_指標庫!$H$4*ISNUMBER($F1251)+01_指標庫!$H$5*ISNUMBER($AA1251)+01_指標庫!$H$6*ISNUMBER($G1251)+01_指標庫!$H$7*ISNUMBER($H1251)+01_指標庫!$H$8*ISNUMBER($AF1251)+01_指標庫!$H$9*ISNUMBER($AG1251)+01_指標庫!$H$10*ISNUMBER($AB1251)+01_指標庫!$H$11*ISNUMBER($AC1251)+01_指標庫!$H$12*ISNUMBER($AD1251)+01_指標庫!$H$13*ISNUMBER($AE1251)+01_指標庫!$H$14*ISNUMBER($I1251)+01_指標庫!$H$15*ISNUMBER($AH1251)+01_指標庫!$H$16*ISNUMBER($K1251)+01_指標庫!$H$17*ISNUMBER($AI1251)+01_指標庫!$H$18*ISNUMBER($AJ1251)+01_指標庫!$H$19*ISNUMBER($AK1251)+01_指標庫!$H$20*ISNUMBER($BB1251)+01_指標庫!$H$21*ISNUMBER($BC1251)</f>
        <v>51</v>
      </c>
      <c r="AX1251" s="59" t="n">
        <f aca="false">IF(AW1251=0,50,ROUND((01_指標庫!$H$4*IF(ISNUMBER($F1251),L1251,0)+01_指標庫!$H$5*IF(ISNUMBER($AA1251),AL1251,0)+01_指標庫!$H$6*IF(ISNUMBER($G1251),M1251,0)+01_指標庫!$H$7*IF(ISNUMBER($H1251),N1251,0)+01_指標庫!$H$8*IF(ISNUMBER($AF1251),AQ1251,0)+01_指標庫!$H$9*IF(ISNUMBER($AG1251),AR1251,0)+01_指標庫!$H$10*IF(ISNUMBER($AB1251),AM1251,0)+01_指標庫!$H$11*IF(ISNUMBER($AC1251),AN1251,0)+01_指標庫!$H$12*IF(ISNUMBER($AD1251),AO1251,0)+01_指標庫!$H$13*IF(ISNUMBER($AE1251),AP1251,0)+01_指標庫!$H$14*IF(ISNUMBER($I1251),O1251,0)+01_指標庫!$H$15*IF(ISNUMBER($AH1251),AS1251,0)+01_指標庫!$H$16*IF(ISNUMBER($K1251),P1251,0)+01_指標庫!$H$17*IF(ISNUMBER($AI1251),AT1251,0)+01_指標庫!$H$18*IF(ISNUMBER($AJ1251),AU1251,0)+01_指標庫!$H$19*IF(ISNUMBER($AK1251),AV1251,0)+01_指標庫!$H$20*IF(ISNUMBER($BB1251),BB1251,0)+01_指標庫!$H$21*IF(ISNUMBER($BC1251),BC1251,0))/AW1251,1))</f>
        <v>86.3</v>
      </c>
      <c r="AY1251" s="60"/>
      <c r="AZ1251" s="60"/>
      <c r="BA1251" s="58" t="n">
        <f aca="false">AVERAGE($E1247:$E1251)/AVERAGE($E1242:$E1251)-1</f>
        <v>0.00465023838013301</v>
      </c>
      <c r="BB1251" s="59" t="n">
        <f aca="false">IF(ISNUMBER($BA1251),IF(OR($S1251&lt;=-0.03,$BA1251&lt;-0.003),0,IF(OR($S1251&lt;=-0.02,$BA1251&lt;0.01),50,100)),"")</f>
        <v>50</v>
      </c>
      <c r="BC1251" s="0" t="str">
        <f aca="false">IF(OR(COUNT($AZ1251)=0,COUNT($AZ1250)=0),"",IF(OR($AY1251/$AZ1250-1&lt;=-0.03,$AZ1251/$AZ1250-1&lt;=-0.045,IF(COUNT($AZ1242:$AZ1251)=10,AVERAGE($AZ1247:$AZ1251)/AVERAGE($AZ1242:$AZ1251)-1&lt;-0.01,FALSE())),0,IF(OR($AZ1251/$AZ1250-1&lt;=-0.02,IF(COUNT($AZ1242:$AZ1251)=10,AVERAGE($AZ1247:$AZ1251)/AVERAGE($AZ1242:$AZ1251)-1&lt;0.005,FALSE())),50,100)))</f>
        <v/>
      </c>
    </row>
    <row r="1252" customFormat="false" ht="15" hidden="false" customHeight="true" outlineLevel="0" collapsed="false">
      <c r="A1252" s="47" t="n">
        <v>1248</v>
      </c>
      <c r="B1252" s="48" t="n">
        <v>44369</v>
      </c>
      <c r="C1252" s="47" t="n">
        <v>2021</v>
      </c>
      <c r="D1252" s="49" t="s">
        <v>237</v>
      </c>
      <c r="E1252" s="50" t="n">
        <v>14270.42</v>
      </c>
      <c r="F1252" s="51" t="n">
        <v>0.116787</v>
      </c>
      <c r="G1252" s="51" t="n">
        <v>0</v>
      </c>
      <c r="H1252" s="52" t="n">
        <v>0.898</v>
      </c>
      <c r="I1252" s="62" t="n">
        <v>412.9</v>
      </c>
      <c r="J1252" s="63" t="s">
        <v>240</v>
      </c>
      <c r="K1252" s="54" t="n">
        <v>16.66</v>
      </c>
      <c r="L1252" s="55" t="n">
        <f aca="false">IF(COUNT(F1252)=0,50,IF(F1252&gt;=0,100,IF(F1252&gt;=-0.02,50,0)))</f>
        <v>100</v>
      </c>
      <c r="M1252" s="55" t="n">
        <f aca="false">IF(COUNT(G1252)=0,50,IF(G1252&gt;-0.06,100,IF(G1252&gt;-0.15,50,0)))</f>
        <v>100</v>
      </c>
      <c r="N1252" s="55" t="n">
        <f aca="false">IF(COUNT(H1252)=0,50,IF(H1252&gt;=0.6,100,IF(H1252&gt;=0.4,50,0)))</f>
        <v>100</v>
      </c>
      <c r="O1252" s="55" t="n">
        <f aca="false">IF(COUNT(I1252)=0,50,IF(J1252="proxy_vix",50,IF(I1252&lt;350,100,IF(I1252&lt;=450,50,0))))</f>
        <v>50</v>
      </c>
      <c r="P1252" s="55" t="n">
        <f aca="false">IF(COUNT(K1252)=0,50,IF(K1252&lt;20,100,IF(K1252&lt;=25,50,0)))</f>
        <v>100</v>
      </c>
      <c r="Q1252" s="54"/>
      <c r="R1252" s="47"/>
      <c r="S1252" s="51" t="n">
        <f aca="false">$E1252/$E1251-1</f>
        <v>0.00942122325236272</v>
      </c>
      <c r="T1252" s="56" t="n">
        <f aca="false">$K1252/$K1251-1</f>
        <v>-0.0687534935718278</v>
      </c>
      <c r="V1252" s="57"/>
      <c r="W1252" s="57"/>
      <c r="Y1252" s="1" t="str">
        <f aca="false">IF(AX1252&gt;=70,"EASY",IF(AX1252&gt;40,"UNCERTAIN","HARD"))</f>
        <v>EASY</v>
      </c>
      <c r="AA1252" s="58" t="n">
        <f aca="false">IF($A1252&lt;200,"",AVERAGE($E1203:$E1252)/AVERAGE($E1053:$E1252)-1)</f>
        <v>0.0754816208249312</v>
      </c>
      <c r="AB1252" s="59" t="n">
        <f aca="false">LOOKUP($B1252,07_L1政策步階!$A$4:$A$14,07_L1政策步階!$C$4:$C$14)</f>
        <v>1</v>
      </c>
      <c r="AC1252" s="57"/>
      <c r="AD1252" s="57"/>
      <c r="AE1252" s="57"/>
      <c r="AF1252" s="57"/>
      <c r="AG1252" s="57"/>
      <c r="AH1252" s="57"/>
      <c r="AI1252" s="57"/>
      <c r="AJ1252" s="57"/>
      <c r="AK1252" s="57"/>
      <c r="AL1252" s="59" t="n">
        <f aca="false">IF(ISNUMBER($AA1252),IF($AA1252&gt;=0.005,100,IF($AA1252&gt;=-0.015,50,0)),"")</f>
        <v>100</v>
      </c>
      <c r="AM1252" s="59" t="n">
        <f aca="false">IF(ISNUMBER($AB1252),IF($AB1252=1,100,IF($AB1252=0,50,0)),"")</f>
        <v>100</v>
      </c>
      <c r="AN1252" s="0" t="str">
        <f aca="false">IF(ISNUMBER($AC1252),IF($AC1252&gt;=0.001,100,IF($AC1252&gt;=-0.003,50,0)),"")</f>
        <v/>
      </c>
      <c r="AO1252" s="0" t="str">
        <f aca="false">IF(ISNUMBER($AD1252),IF($AD1252&gt;=0.04,100,IF($AD1252&gt;=0,50,0)),"")</f>
        <v/>
      </c>
      <c r="AP1252" s="0" t="str">
        <f aca="false">IF(ISNUMBER($AE1252),IF($AE1252&gt;=25,100,IF($AE1252&gt;=-75,50,0)),"")</f>
        <v/>
      </c>
      <c r="AQ1252" s="0" t="str">
        <f aca="false">IF(ISNUMBER($AF1252),IF($AF1252&gt;0,100,IF($AF1252&gt;=-50,50,0)),"")</f>
        <v/>
      </c>
      <c r="AR1252" s="0" t="str">
        <f aca="false">IF(ISNUMBER($AG1252),IF($AG1252=1,100,IF($AG1252=0,50,0)),"")</f>
        <v/>
      </c>
      <c r="AS1252" s="0" t="str">
        <f aca="false">IF(ISNUMBER($AH1252),IF($AH1252&lt;0,100,IF($AH1252&lt;=20,50,0)),"")</f>
        <v/>
      </c>
      <c r="AT1252" s="0" t="str">
        <f aca="false">IF(ISNUMBER($AI1252),IF($AI1252&lt;0.95,100,IF($AI1252&lt;=1,50,0)),"")</f>
        <v/>
      </c>
      <c r="AU1252" s="0" t="str">
        <f aca="false">IF(ISNUMBER($AJ1252),IF($AJ1252&lt;30,0,IF($AJ1252&lt;40,50,IF($AJ1252&lt;=90,100,50))),"")</f>
        <v/>
      </c>
      <c r="AV1252" s="0" t="str">
        <f aca="false">IF(ISNUMBER($AK1252),IF($AK1252&gt;-0.2,100,IF($AK1252&gt;=-0.4,50,0)),"")</f>
        <v/>
      </c>
      <c r="AW1252" s="59" t="n">
        <f aca="false">01_指標庫!$H$4*ISNUMBER($F1252)+01_指標庫!$H$5*ISNUMBER($AA1252)+01_指標庫!$H$6*ISNUMBER($G1252)+01_指標庫!$H$7*ISNUMBER($H1252)+01_指標庫!$H$8*ISNUMBER($AF1252)+01_指標庫!$H$9*ISNUMBER($AG1252)+01_指標庫!$H$10*ISNUMBER($AB1252)+01_指標庫!$H$11*ISNUMBER($AC1252)+01_指標庫!$H$12*ISNUMBER($AD1252)+01_指標庫!$H$13*ISNUMBER($AE1252)+01_指標庫!$H$14*ISNUMBER($I1252)+01_指標庫!$H$15*ISNUMBER($AH1252)+01_指標庫!$H$16*ISNUMBER($K1252)+01_指標庫!$H$17*ISNUMBER($AI1252)+01_指標庫!$H$18*ISNUMBER($AJ1252)+01_指標庫!$H$19*ISNUMBER($AK1252)+01_指標庫!$H$20*ISNUMBER($BB1252)+01_指標庫!$H$21*ISNUMBER($BC1252)</f>
        <v>51</v>
      </c>
      <c r="AX1252" s="59" t="n">
        <f aca="false">IF(AW1252=0,50,ROUND((01_指標庫!$H$4*IF(ISNUMBER($F1252),L1252,0)+01_指標庫!$H$5*IF(ISNUMBER($AA1252),AL1252,0)+01_指標庫!$H$6*IF(ISNUMBER($G1252),M1252,0)+01_指標庫!$H$7*IF(ISNUMBER($H1252),N1252,0)+01_指標庫!$H$8*IF(ISNUMBER($AF1252),AQ1252,0)+01_指標庫!$H$9*IF(ISNUMBER($AG1252),AR1252,0)+01_指標庫!$H$10*IF(ISNUMBER($AB1252),AM1252,0)+01_指標庫!$H$11*IF(ISNUMBER($AC1252),AN1252,0)+01_指標庫!$H$12*IF(ISNUMBER($AD1252),AO1252,0)+01_指標庫!$H$13*IF(ISNUMBER($AE1252),AP1252,0)+01_指標庫!$H$14*IF(ISNUMBER($I1252),O1252,0)+01_指標庫!$H$15*IF(ISNUMBER($AH1252),AS1252,0)+01_指標庫!$H$16*IF(ISNUMBER($K1252),P1252,0)+01_指標庫!$H$17*IF(ISNUMBER($AI1252),AT1252,0)+01_指標庫!$H$18*IF(ISNUMBER($AJ1252),AU1252,0)+01_指標庫!$H$19*IF(ISNUMBER($AK1252),AV1252,0)+01_指標庫!$H$20*IF(ISNUMBER($BB1252),BB1252,0)+01_指標庫!$H$21*IF(ISNUMBER($BC1252),BC1252,0))/AW1252,1))</f>
        <v>86.3</v>
      </c>
      <c r="AY1252" s="60"/>
      <c r="AZ1252" s="60"/>
      <c r="BA1252" s="58" t="n">
        <f aca="false">AVERAGE($E1248:$E1252)/AVERAGE($E1243:$E1252)-1</f>
        <v>0.00478061710057021</v>
      </c>
      <c r="BB1252" s="59" t="n">
        <f aca="false">IF(ISNUMBER($BA1252),IF(OR($S1252&lt;=-0.03,$BA1252&lt;-0.003),0,IF(OR($S1252&lt;=-0.02,$BA1252&lt;0.01),50,100)),"")</f>
        <v>50</v>
      </c>
      <c r="BC1252" s="0" t="str">
        <f aca="false">IF(OR(COUNT($AZ1252)=0,COUNT($AZ1251)=0),"",IF(OR($AY1252/$AZ1251-1&lt;=-0.03,$AZ1252/$AZ1251-1&lt;=-0.045,IF(COUNT($AZ1243:$AZ1252)=10,AVERAGE($AZ1248:$AZ1252)/AVERAGE($AZ1243:$AZ1252)-1&lt;-0.01,FALSE())),0,IF(OR($AZ1252/$AZ1251-1&lt;=-0.02,IF(COUNT($AZ1243:$AZ1252)=10,AVERAGE($AZ1248:$AZ1252)/AVERAGE($AZ1243:$AZ1252)-1&lt;0.005,FALSE())),50,100)))</f>
        <v/>
      </c>
    </row>
    <row r="1253" customFormat="false" ht="15" hidden="false" customHeight="true" outlineLevel="0" collapsed="false">
      <c r="A1253" s="47" t="n">
        <v>1249</v>
      </c>
      <c r="B1253" s="48" t="n">
        <v>44370</v>
      </c>
      <c r="C1253" s="47" t="n">
        <v>2021</v>
      </c>
      <c r="D1253" s="49" t="s">
        <v>238</v>
      </c>
      <c r="E1253" s="50" t="n">
        <v>14274.24</v>
      </c>
      <c r="F1253" s="51" t="n">
        <v>0.115928</v>
      </c>
      <c r="G1253" s="51" t="n">
        <v>0</v>
      </c>
      <c r="H1253" s="52" t="n">
        <v>0.898</v>
      </c>
      <c r="I1253" s="62" t="n">
        <v>410</v>
      </c>
      <c r="J1253" s="63" t="s">
        <v>240</v>
      </c>
      <c r="K1253" s="54" t="n">
        <v>16.32</v>
      </c>
      <c r="L1253" s="55" t="n">
        <f aca="false">IF(COUNT(F1253)=0,50,IF(F1253&gt;=0,100,IF(F1253&gt;=-0.02,50,0)))</f>
        <v>100</v>
      </c>
      <c r="M1253" s="55" t="n">
        <f aca="false">IF(COUNT(G1253)=0,50,IF(G1253&gt;-0.06,100,IF(G1253&gt;-0.15,50,0)))</f>
        <v>100</v>
      </c>
      <c r="N1253" s="55" t="n">
        <f aca="false">IF(COUNT(H1253)=0,50,IF(H1253&gt;=0.6,100,IF(H1253&gt;=0.4,50,0)))</f>
        <v>100</v>
      </c>
      <c r="O1253" s="55" t="n">
        <f aca="false">IF(COUNT(I1253)=0,50,IF(J1253="proxy_vix",50,IF(I1253&lt;350,100,IF(I1253&lt;=450,50,0))))</f>
        <v>50</v>
      </c>
      <c r="P1253" s="55" t="n">
        <f aca="false">IF(COUNT(K1253)=0,50,IF(K1253&lt;20,100,IF(K1253&lt;=25,50,0)))</f>
        <v>100</v>
      </c>
      <c r="Q1253" s="54"/>
      <c r="R1253" s="47"/>
      <c r="S1253" s="51" t="n">
        <f aca="false">$E1253/$E1252-1</f>
        <v>0.00026768658525822</v>
      </c>
      <c r="T1253" s="56" t="n">
        <f aca="false">$K1253/$K1252-1</f>
        <v>-0.0204081632653061</v>
      </c>
      <c r="V1253" s="57"/>
      <c r="W1253" s="57"/>
      <c r="Y1253" s="1" t="str">
        <f aca="false">IF(AX1253&gt;=70,"EASY",IF(AX1253&gt;40,"UNCERTAIN","HARD"))</f>
        <v>EASY</v>
      </c>
      <c r="AA1253" s="58" t="n">
        <f aca="false">IF($A1253&lt;200,"",AVERAGE($E1204:$E1253)/AVERAGE($E1054:$E1253)-1)</f>
        <v>0.074816603354269</v>
      </c>
      <c r="AB1253" s="59" t="n">
        <f aca="false">LOOKUP($B1253,07_L1政策步階!$A$4:$A$14,07_L1政策步階!$C$4:$C$14)</f>
        <v>1</v>
      </c>
      <c r="AC1253" s="57"/>
      <c r="AD1253" s="57"/>
      <c r="AE1253" s="57"/>
      <c r="AF1253" s="57"/>
      <c r="AG1253" s="57"/>
      <c r="AH1253" s="57"/>
      <c r="AI1253" s="57"/>
      <c r="AJ1253" s="57"/>
      <c r="AK1253" s="57"/>
      <c r="AL1253" s="59" t="n">
        <f aca="false">IF(ISNUMBER($AA1253),IF($AA1253&gt;=0.005,100,IF($AA1253&gt;=-0.015,50,0)),"")</f>
        <v>100</v>
      </c>
      <c r="AM1253" s="59" t="n">
        <f aca="false">IF(ISNUMBER($AB1253),IF($AB1253=1,100,IF($AB1253=0,50,0)),"")</f>
        <v>100</v>
      </c>
      <c r="AN1253" s="0" t="str">
        <f aca="false">IF(ISNUMBER($AC1253),IF($AC1253&gt;=0.001,100,IF($AC1253&gt;=-0.003,50,0)),"")</f>
        <v/>
      </c>
      <c r="AO1253" s="0" t="str">
        <f aca="false">IF(ISNUMBER($AD1253),IF($AD1253&gt;=0.04,100,IF($AD1253&gt;=0,50,0)),"")</f>
        <v/>
      </c>
      <c r="AP1253" s="0" t="str">
        <f aca="false">IF(ISNUMBER($AE1253),IF($AE1253&gt;=25,100,IF($AE1253&gt;=-75,50,0)),"")</f>
        <v/>
      </c>
      <c r="AQ1253" s="0" t="str">
        <f aca="false">IF(ISNUMBER($AF1253),IF($AF1253&gt;0,100,IF($AF1253&gt;=-50,50,0)),"")</f>
        <v/>
      </c>
      <c r="AR1253" s="0" t="str">
        <f aca="false">IF(ISNUMBER($AG1253),IF($AG1253=1,100,IF($AG1253=0,50,0)),"")</f>
        <v/>
      </c>
      <c r="AS1253" s="0" t="str">
        <f aca="false">IF(ISNUMBER($AH1253),IF($AH1253&lt;0,100,IF($AH1253&lt;=20,50,0)),"")</f>
        <v/>
      </c>
      <c r="AT1253" s="0" t="str">
        <f aca="false">IF(ISNUMBER($AI1253),IF($AI1253&lt;0.95,100,IF($AI1253&lt;=1,50,0)),"")</f>
        <v/>
      </c>
      <c r="AU1253" s="0" t="str">
        <f aca="false">IF(ISNUMBER($AJ1253),IF($AJ1253&lt;30,0,IF($AJ1253&lt;40,50,IF($AJ1253&lt;=90,100,50))),"")</f>
        <v/>
      </c>
      <c r="AV1253" s="0" t="str">
        <f aca="false">IF(ISNUMBER($AK1253),IF($AK1253&gt;-0.2,100,IF($AK1253&gt;=-0.4,50,0)),"")</f>
        <v/>
      </c>
      <c r="AW1253" s="59" t="n">
        <f aca="false">01_指標庫!$H$4*ISNUMBER($F1253)+01_指標庫!$H$5*ISNUMBER($AA1253)+01_指標庫!$H$6*ISNUMBER($G1253)+01_指標庫!$H$7*ISNUMBER($H1253)+01_指標庫!$H$8*ISNUMBER($AF1253)+01_指標庫!$H$9*ISNUMBER($AG1253)+01_指標庫!$H$10*ISNUMBER($AB1253)+01_指標庫!$H$11*ISNUMBER($AC1253)+01_指標庫!$H$12*ISNUMBER($AD1253)+01_指標庫!$H$13*ISNUMBER($AE1253)+01_指標庫!$H$14*ISNUMBER($I1253)+01_指標庫!$H$15*ISNUMBER($AH1253)+01_指標庫!$H$16*ISNUMBER($K1253)+01_指標庫!$H$17*ISNUMBER($AI1253)+01_指標庫!$H$18*ISNUMBER($AJ1253)+01_指標庫!$H$19*ISNUMBER($AK1253)+01_指標庫!$H$20*ISNUMBER($BB1253)+01_指標庫!$H$21*ISNUMBER($BC1253)</f>
        <v>51</v>
      </c>
      <c r="AX1253" s="59" t="n">
        <f aca="false">IF(AW1253=0,50,ROUND((01_指標庫!$H$4*IF(ISNUMBER($F1253),L1253,0)+01_指標庫!$H$5*IF(ISNUMBER($AA1253),AL1253,0)+01_指標庫!$H$6*IF(ISNUMBER($G1253),M1253,0)+01_指標庫!$H$7*IF(ISNUMBER($H1253),N1253,0)+01_指標庫!$H$8*IF(ISNUMBER($AF1253),AQ1253,0)+01_指標庫!$H$9*IF(ISNUMBER($AG1253),AR1253,0)+01_指標庫!$H$10*IF(ISNUMBER($AB1253),AM1253,0)+01_指標庫!$H$11*IF(ISNUMBER($AC1253),AN1253,0)+01_指標庫!$H$12*IF(ISNUMBER($AD1253),AO1253,0)+01_指標庫!$H$13*IF(ISNUMBER($AE1253),AP1253,0)+01_指標庫!$H$14*IF(ISNUMBER($I1253),O1253,0)+01_指標庫!$H$15*IF(ISNUMBER($AH1253),AS1253,0)+01_指標庫!$H$16*IF(ISNUMBER($K1253),P1253,0)+01_指標庫!$H$17*IF(ISNUMBER($AI1253),AT1253,0)+01_指標庫!$H$18*IF(ISNUMBER($AJ1253),AU1253,0)+01_指標庫!$H$19*IF(ISNUMBER($AK1253),AV1253,0)+01_指標庫!$H$20*IF(ISNUMBER($BB1253),BB1253,0)+01_指標庫!$H$21*IF(ISNUMBER($BC1253),BC1253,0))/AW1253,1))</f>
        <v>86.3</v>
      </c>
      <c r="AY1253" s="60"/>
      <c r="AZ1253" s="60"/>
      <c r="BA1253" s="58" t="n">
        <f aca="false">AVERAGE($E1249:$E1253)/AVERAGE($E1244:$E1253)-1</f>
        <v>0.00563854674846143</v>
      </c>
      <c r="BB1253" s="59" t="n">
        <f aca="false">IF(ISNUMBER($BA1253),IF(OR($S1253&lt;=-0.03,$BA1253&lt;-0.003),0,IF(OR($S1253&lt;=-0.02,$BA1253&lt;0.01),50,100)),"")</f>
        <v>50</v>
      </c>
      <c r="BC1253" s="0" t="str">
        <f aca="false">IF(OR(COUNT($AZ1253)=0,COUNT($AZ1252)=0),"",IF(OR($AY1253/$AZ1252-1&lt;=-0.03,$AZ1253/$AZ1252-1&lt;=-0.045,IF(COUNT($AZ1244:$AZ1253)=10,AVERAGE($AZ1249:$AZ1253)/AVERAGE($AZ1244:$AZ1253)-1&lt;-0.01,FALSE())),0,IF(OR($AZ1253/$AZ1252-1&lt;=-0.02,IF(COUNT($AZ1244:$AZ1253)=10,AVERAGE($AZ1249:$AZ1253)/AVERAGE($AZ1244:$AZ1253)-1&lt;0.005,FALSE())),50,100)))</f>
        <v/>
      </c>
    </row>
    <row r="1254" customFormat="false" ht="15" hidden="false" customHeight="true" outlineLevel="0" collapsed="false">
      <c r="A1254" s="47" t="n">
        <v>1250</v>
      </c>
      <c r="B1254" s="48" t="n">
        <v>44371</v>
      </c>
      <c r="C1254" s="47" t="n">
        <v>2021</v>
      </c>
      <c r="D1254" s="49" t="s">
        <v>239</v>
      </c>
      <c r="E1254" s="50" t="n">
        <v>14365.96</v>
      </c>
      <c r="F1254" s="51" t="n">
        <v>0.121653</v>
      </c>
      <c r="G1254" s="51" t="n">
        <v>0</v>
      </c>
      <c r="H1254" s="52" t="n">
        <v>0.9388</v>
      </c>
      <c r="I1254" s="62" t="n">
        <v>407.1</v>
      </c>
      <c r="J1254" s="63" t="s">
        <v>240</v>
      </c>
      <c r="K1254" s="54" t="n">
        <v>15.97</v>
      </c>
      <c r="L1254" s="55" t="n">
        <f aca="false">IF(COUNT(F1254)=0,50,IF(F1254&gt;=0,100,IF(F1254&gt;=-0.02,50,0)))</f>
        <v>100</v>
      </c>
      <c r="M1254" s="55" t="n">
        <f aca="false">IF(COUNT(G1254)=0,50,IF(G1254&gt;-0.06,100,IF(G1254&gt;-0.15,50,0)))</f>
        <v>100</v>
      </c>
      <c r="N1254" s="55" t="n">
        <f aca="false">IF(COUNT(H1254)=0,50,IF(H1254&gt;=0.6,100,IF(H1254&gt;=0.4,50,0)))</f>
        <v>100</v>
      </c>
      <c r="O1254" s="55" t="n">
        <f aca="false">IF(COUNT(I1254)=0,50,IF(J1254="proxy_vix",50,IF(I1254&lt;350,100,IF(I1254&lt;=450,50,0))))</f>
        <v>50</v>
      </c>
      <c r="P1254" s="55" t="n">
        <f aca="false">IF(COUNT(K1254)=0,50,IF(K1254&lt;20,100,IF(K1254&lt;=25,50,0)))</f>
        <v>100</v>
      </c>
      <c r="Q1254" s="54"/>
      <c r="R1254" s="47"/>
      <c r="S1254" s="51" t="n">
        <f aca="false">$E1254/$E1253-1</f>
        <v>0.00642556101060365</v>
      </c>
      <c r="T1254" s="56" t="n">
        <f aca="false">$K1254/$K1253-1</f>
        <v>-0.0214460784313725</v>
      </c>
      <c r="V1254" s="57"/>
      <c r="W1254" s="57"/>
      <c r="Y1254" s="1" t="str">
        <f aca="false">IF(AX1254&gt;=70,"EASY",IF(AX1254&gt;40,"UNCERTAIN","HARD"))</f>
        <v>EASY</v>
      </c>
      <c r="AA1254" s="58" t="n">
        <f aca="false">IF($A1254&lt;200,"",AVERAGE($E1205:$E1254)/AVERAGE($E1055:$E1254)-1)</f>
        <v>0.0743105766304979</v>
      </c>
      <c r="AB1254" s="59" t="n">
        <f aca="false">LOOKUP($B1254,07_L1政策步階!$A$4:$A$14,07_L1政策步階!$C$4:$C$14)</f>
        <v>1</v>
      </c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9" t="n">
        <f aca="false">IF(ISNUMBER($AA1254),IF($AA1254&gt;=0.005,100,IF($AA1254&gt;=-0.015,50,0)),"")</f>
        <v>100</v>
      </c>
      <c r="AM1254" s="59" t="n">
        <f aca="false">IF(ISNUMBER($AB1254),IF($AB1254=1,100,IF($AB1254=0,50,0)),"")</f>
        <v>100</v>
      </c>
      <c r="AN1254" s="0" t="str">
        <f aca="false">IF(ISNUMBER($AC1254),IF($AC1254&gt;=0.001,100,IF($AC1254&gt;=-0.003,50,0)),"")</f>
        <v/>
      </c>
      <c r="AO1254" s="0" t="str">
        <f aca="false">IF(ISNUMBER($AD1254),IF($AD1254&gt;=0.04,100,IF($AD1254&gt;=0,50,0)),"")</f>
        <v/>
      </c>
      <c r="AP1254" s="0" t="str">
        <f aca="false">IF(ISNUMBER($AE1254),IF($AE1254&gt;=25,100,IF($AE1254&gt;=-75,50,0)),"")</f>
        <v/>
      </c>
      <c r="AQ1254" s="0" t="str">
        <f aca="false">IF(ISNUMBER($AF1254),IF($AF1254&gt;0,100,IF($AF1254&gt;=-50,50,0)),"")</f>
        <v/>
      </c>
      <c r="AR1254" s="0" t="str">
        <f aca="false">IF(ISNUMBER($AG1254),IF($AG1254=1,100,IF($AG1254=0,50,0)),"")</f>
        <v/>
      </c>
      <c r="AS1254" s="0" t="str">
        <f aca="false">IF(ISNUMBER($AH1254),IF($AH1254&lt;0,100,IF($AH1254&lt;=20,50,0)),"")</f>
        <v/>
      </c>
      <c r="AT1254" s="0" t="str">
        <f aca="false">IF(ISNUMBER($AI1254),IF($AI1254&lt;0.95,100,IF($AI1254&lt;=1,50,0)),"")</f>
        <v/>
      </c>
      <c r="AU1254" s="0" t="str">
        <f aca="false">IF(ISNUMBER($AJ1254),IF($AJ1254&lt;30,0,IF($AJ1254&lt;40,50,IF($AJ1254&lt;=90,100,50))),"")</f>
        <v/>
      </c>
      <c r="AV1254" s="0" t="str">
        <f aca="false">IF(ISNUMBER($AK1254),IF($AK1254&gt;-0.2,100,IF($AK1254&gt;=-0.4,50,0)),"")</f>
        <v/>
      </c>
      <c r="AW1254" s="59" t="n">
        <f aca="false">01_指標庫!$H$4*ISNUMBER($F1254)+01_指標庫!$H$5*ISNUMBER($AA1254)+01_指標庫!$H$6*ISNUMBER($G1254)+01_指標庫!$H$7*ISNUMBER($H1254)+01_指標庫!$H$8*ISNUMBER($AF1254)+01_指標庫!$H$9*ISNUMBER($AG1254)+01_指標庫!$H$10*ISNUMBER($AB1254)+01_指標庫!$H$11*ISNUMBER($AC1254)+01_指標庫!$H$12*ISNUMBER($AD1254)+01_指標庫!$H$13*ISNUMBER($AE1254)+01_指標庫!$H$14*ISNUMBER($I1254)+01_指標庫!$H$15*ISNUMBER($AH1254)+01_指標庫!$H$16*ISNUMBER($K1254)+01_指標庫!$H$17*ISNUMBER($AI1254)+01_指標庫!$H$18*ISNUMBER($AJ1254)+01_指標庫!$H$19*ISNUMBER($AK1254)+01_指標庫!$H$20*ISNUMBER($BB1254)+01_指標庫!$H$21*ISNUMBER($BC1254)</f>
        <v>51</v>
      </c>
      <c r="AX1254" s="59" t="n">
        <f aca="false">IF(AW1254=0,50,ROUND((01_指標庫!$H$4*IF(ISNUMBER($F1254),L1254,0)+01_指標庫!$H$5*IF(ISNUMBER($AA1254),AL1254,0)+01_指標庫!$H$6*IF(ISNUMBER($G1254),M1254,0)+01_指標庫!$H$7*IF(ISNUMBER($H1254),N1254,0)+01_指標庫!$H$8*IF(ISNUMBER($AF1254),AQ1254,0)+01_指標庫!$H$9*IF(ISNUMBER($AG1254),AR1254,0)+01_指標庫!$H$10*IF(ISNUMBER($AB1254),AM1254,0)+01_指標庫!$H$11*IF(ISNUMBER($AC1254),AN1254,0)+01_指標庫!$H$12*IF(ISNUMBER($AD1254),AO1254,0)+01_指標庫!$H$13*IF(ISNUMBER($AE1254),AP1254,0)+01_指標庫!$H$14*IF(ISNUMBER($I1254),O1254,0)+01_指標庫!$H$15*IF(ISNUMBER($AH1254),AS1254,0)+01_指標庫!$H$16*IF(ISNUMBER($K1254),P1254,0)+01_指標庫!$H$17*IF(ISNUMBER($AI1254),AT1254,0)+01_指標庫!$H$18*IF(ISNUMBER($AJ1254),AU1254,0)+01_指標庫!$H$19*IF(ISNUMBER($AK1254),AV1254,0)+01_指標庫!$H$20*IF(ISNUMBER($BB1254),BB1254,0)+01_指標庫!$H$21*IF(ISNUMBER($BC1254),BC1254,0))/AW1254,1))</f>
        <v>86.3</v>
      </c>
      <c r="AY1254" s="60"/>
      <c r="AZ1254" s="60"/>
      <c r="BA1254" s="58" t="n">
        <f aca="false">AVERAGE($E1250:$E1254)/AVERAGE($E1245:$E1254)-1</f>
        <v>0.00561310812443105</v>
      </c>
      <c r="BB1254" s="59" t="n">
        <f aca="false">IF(ISNUMBER($BA1254),IF(OR($S1254&lt;=-0.03,$BA1254&lt;-0.003),0,IF(OR($S1254&lt;=-0.02,$BA1254&lt;0.01),50,100)),"")</f>
        <v>50</v>
      </c>
      <c r="BC1254" s="0" t="str">
        <f aca="false">IF(OR(COUNT($AZ1254)=0,COUNT($AZ1253)=0),"",IF(OR($AY1254/$AZ1253-1&lt;=-0.03,$AZ1254/$AZ1253-1&lt;=-0.045,IF(COUNT($AZ1245:$AZ1254)=10,AVERAGE($AZ1250:$AZ1254)/AVERAGE($AZ1245:$AZ1254)-1&lt;-0.01,FALSE())),0,IF(OR($AZ1254/$AZ1253-1&lt;=-0.02,IF(COUNT($AZ1245:$AZ1254)=10,AVERAGE($AZ1250:$AZ1254)/AVERAGE($AZ1245:$AZ1254)-1&lt;0.005,FALSE())),50,100)))</f>
        <v/>
      </c>
    </row>
    <row r="1255" customFormat="false" ht="15" hidden="false" customHeight="true" outlineLevel="0" collapsed="false">
      <c r="A1255" s="47" t="n">
        <v>1251</v>
      </c>
      <c r="B1255" s="48" t="n">
        <v>44372</v>
      </c>
      <c r="C1255" s="47" t="n">
        <v>2021</v>
      </c>
      <c r="D1255" s="49" t="s">
        <v>234</v>
      </c>
      <c r="E1255" s="50" t="n">
        <v>14345.18</v>
      </c>
      <c r="F1255" s="51" t="n">
        <v>0.118742</v>
      </c>
      <c r="G1255" s="51" t="n">
        <v>-0.001446</v>
      </c>
      <c r="H1255" s="52" t="n">
        <v>0.9592</v>
      </c>
      <c r="I1255" s="62" t="n">
        <v>404.2</v>
      </c>
      <c r="J1255" s="63" t="s">
        <v>240</v>
      </c>
      <c r="K1255" s="54" t="n">
        <v>15.62</v>
      </c>
      <c r="L1255" s="55" t="n">
        <f aca="false">IF(COUNT(F1255)=0,50,IF(F1255&gt;=0,100,IF(F1255&gt;=-0.02,50,0)))</f>
        <v>100</v>
      </c>
      <c r="M1255" s="55" t="n">
        <f aca="false">IF(COUNT(G1255)=0,50,IF(G1255&gt;-0.06,100,IF(G1255&gt;-0.15,50,0)))</f>
        <v>100</v>
      </c>
      <c r="N1255" s="55" t="n">
        <f aca="false">IF(COUNT(H1255)=0,50,IF(H1255&gt;=0.6,100,IF(H1255&gt;=0.4,50,0)))</f>
        <v>100</v>
      </c>
      <c r="O1255" s="55" t="n">
        <f aca="false">IF(COUNT(I1255)=0,50,IF(J1255="proxy_vix",50,IF(I1255&lt;350,100,IF(I1255&lt;=450,50,0))))</f>
        <v>50</v>
      </c>
      <c r="P1255" s="55" t="n">
        <f aca="false">IF(COUNT(K1255)=0,50,IF(K1255&lt;20,100,IF(K1255&lt;=25,50,0)))</f>
        <v>100</v>
      </c>
      <c r="Q1255" s="54"/>
      <c r="R1255" s="47"/>
      <c r="S1255" s="51" t="n">
        <f aca="false">$E1255/$E1254-1</f>
        <v>-0.00144647486140836</v>
      </c>
      <c r="T1255" s="56" t="n">
        <f aca="false">$K1255/$K1254-1</f>
        <v>-0.0219160926737634</v>
      </c>
      <c r="V1255" s="57"/>
      <c r="W1255" s="57"/>
      <c r="Y1255" s="1" t="str">
        <f aca="false">IF(AX1255&gt;=70,"EASY",IF(AX1255&gt;40,"UNCERTAIN","HARD"))</f>
        <v>EASY</v>
      </c>
      <c r="AA1255" s="58" t="n">
        <f aca="false">IF($A1255&lt;200,"",AVERAGE($E1206:$E1255)/AVERAGE($E1056:$E1255)-1)</f>
        <v>0.0735726072859173</v>
      </c>
      <c r="AB1255" s="59" t="n">
        <f aca="false">LOOKUP($B1255,07_L1政策步階!$A$4:$A$14,07_L1政策步階!$C$4:$C$14)</f>
        <v>1</v>
      </c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9" t="n">
        <f aca="false">IF(ISNUMBER($AA1255),IF($AA1255&gt;=0.005,100,IF($AA1255&gt;=-0.015,50,0)),"")</f>
        <v>100</v>
      </c>
      <c r="AM1255" s="59" t="n">
        <f aca="false">IF(ISNUMBER($AB1255),IF($AB1255=1,100,IF($AB1255=0,50,0)),"")</f>
        <v>100</v>
      </c>
      <c r="AN1255" s="0" t="str">
        <f aca="false">IF(ISNUMBER($AC1255),IF($AC1255&gt;=0.001,100,IF($AC1255&gt;=-0.003,50,0)),"")</f>
        <v/>
      </c>
      <c r="AO1255" s="0" t="str">
        <f aca="false">IF(ISNUMBER($AD1255),IF($AD1255&gt;=0.04,100,IF($AD1255&gt;=0,50,0)),"")</f>
        <v/>
      </c>
      <c r="AP1255" s="0" t="str">
        <f aca="false">IF(ISNUMBER($AE1255),IF($AE1255&gt;=25,100,IF($AE1255&gt;=-75,50,0)),"")</f>
        <v/>
      </c>
      <c r="AQ1255" s="0" t="str">
        <f aca="false">IF(ISNUMBER($AF1255),IF($AF1255&gt;0,100,IF($AF1255&gt;=-50,50,0)),"")</f>
        <v/>
      </c>
      <c r="AR1255" s="0" t="str">
        <f aca="false">IF(ISNUMBER($AG1255),IF($AG1255=1,100,IF($AG1255=0,50,0)),"")</f>
        <v/>
      </c>
      <c r="AS1255" s="0" t="str">
        <f aca="false">IF(ISNUMBER($AH1255),IF($AH1255&lt;0,100,IF($AH1255&lt;=20,50,0)),"")</f>
        <v/>
      </c>
      <c r="AT1255" s="0" t="str">
        <f aca="false">IF(ISNUMBER($AI1255),IF($AI1255&lt;0.95,100,IF($AI1255&lt;=1,50,0)),"")</f>
        <v/>
      </c>
      <c r="AU1255" s="0" t="str">
        <f aca="false">IF(ISNUMBER($AJ1255),IF($AJ1255&lt;30,0,IF($AJ1255&lt;40,50,IF($AJ1255&lt;=90,100,50))),"")</f>
        <v/>
      </c>
      <c r="AV1255" s="0" t="str">
        <f aca="false">IF(ISNUMBER($AK1255),IF($AK1255&gt;-0.2,100,IF($AK1255&gt;=-0.4,50,0)),"")</f>
        <v/>
      </c>
      <c r="AW1255" s="59" t="n">
        <f aca="false">01_指標庫!$H$4*ISNUMBER($F1255)+01_指標庫!$H$5*ISNUMBER($AA1255)+01_指標庫!$H$6*ISNUMBER($G1255)+01_指標庫!$H$7*ISNUMBER($H1255)+01_指標庫!$H$8*ISNUMBER($AF1255)+01_指標庫!$H$9*ISNUMBER($AG1255)+01_指標庫!$H$10*ISNUMBER($AB1255)+01_指標庫!$H$11*ISNUMBER($AC1255)+01_指標庫!$H$12*ISNUMBER($AD1255)+01_指標庫!$H$13*ISNUMBER($AE1255)+01_指標庫!$H$14*ISNUMBER($I1255)+01_指標庫!$H$15*ISNUMBER($AH1255)+01_指標庫!$H$16*ISNUMBER($K1255)+01_指標庫!$H$17*ISNUMBER($AI1255)+01_指標庫!$H$18*ISNUMBER($AJ1255)+01_指標庫!$H$19*ISNUMBER($AK1255)+01_指標庫!$H$20*ISNUMBER($BB1255)+01_指標庫!$H$21*ISNUMBER($BC1255)</f>
        <v>51</v>
      </c>
      <c r="AX1255" s="59" t="n">
        <f aca="false">IF(AW1255=0,50,ROUND((01_指標庫!$H$4*IF(ISNUMBER($F1255),L1255,0)+01_指標庫!$H$5*IF(ISNUMBER($AA1255),AL1255,0)+01_指標庫!$H$6*IF(ISNUMBER($G1255),M1255,0)+01_指標庫!$H$7*IF(ISNUMBER($H1255),N1255,0)+01_指標庫!$H$8*IF(ISNUMBER($AF1255),AQ1255,0)+01_指標庫!$H$9*IF(ISNUMBER($AG1255),AR1255,0)+01_指標庫!$H$10*IF(ISNUMBER($AB1255),AM1255,0)+01_指標庫!$H$11*IF(ISNUMBER($AC1255),AN1255,0)+01_指標庫!$H$12*IF(ISNUMBER($AD1255),AO1255,0)+01_指標庫!$H$13*IF(ISNUMBER($AE1255),AP1255,0)+01_指標庫!$H$14*IF(ISNUMBER($I1255),O1255,0)+01_指標庫!$H$15*IF(ISNUMBER($AH1255),AS1255,0)+01_指標庫!$H$16*IF(ISNUMBER($K1255),P1255,0)+01_指標庫!$H$17*IF(ISNUMBER($AI1255),AT1255,0)+01_指標庫!$H$18*IF(ISNUMBER($AJ1255),AU1255,0)+01_指標庫!$H$19*IF(ISNUMBER($AK1255),AV1255,0)+01_指標庫!$H$20*IF(ISNUMBER($BB1255),BB1255,0)+01_指標庫!$H$21*IF(ISNUMBER($BC1255),BC1255,0))/AW1255,1))</f>
        <v>86.3</v>
      </c>
      <c r="AY1255" s="60"/>
      <c r="AZ1255" s="60"/>
      <c r="BA1255" s="58" t="n">
        <f aca="false">AVERAGE($E1251:$E1255)/AVERAGE($E1246:$E1255)-1</f>
        <v>0.00732299367243461</v>
      </c>
      <c r="BB1255" s="59" t="n">
        <f aca="false">IF(ISNUMBER($BA1255),IF(OR($S1255&lt;=-0.03,$BA1255&lt;-0.003),0,IF(OR($S1255&lt;=-0.02,$BA1255&lt;0.01),50,100)),"")</f>
        <v>50</v>
      </c>
      <c r="BC1255" s="0" t="str">
        <f aca="false">IF(OR(COUNT($AZ1255)=0,COUNT($AZ1254)=0),"",IF(OR($AY1255/$AZ1254-1&lt;=-0.03,$AZ1255/$AZ1254-1&lt;=-0.045,IF(COUNT($AZ1246:$AZ1255)=10,AVERAGE($AZ1251:$AZ1255)/AVERAGE($AZ1246:$AZ1255)-1&lt;-0.01,FALSE())),0,IF(OR($AZ1255/$AZ1254-1&lt;=-0.02,IF(COUNT($AZ1246:$AZ1255)=10,AVERAGE($AZ1251:$AZ1255)/AVERAGE($AZ1246:$AZ1255)-1&lt;0.005,FALSE())),50,100)))</f>
        <v/>
      </c>
    </row>
    <row r="1256" customFormat="false" ht="15" hidden="false" customHeight="true" outlineLevel="0" collapsed="false">
      <c r="A1256" s="47" t="n">
        <v>1252</v>
      </c>
      <c r="B1256" s="48" t="n">
        <v>44375</v>
      </c>
      <c r="C1256" s="47" t="n">
        <v>2021</v>
      </c>
      <c r="D1256" s="49" t="s">
        <v>236</v>
      </c>
      <c r="E1256" s="50" t="n">
        <v>14524.98</v>
      </c>
      <c r="F1256" s="51" t="n">
        <v>0.131278</v>
      </c>
      <c r="G1256" s="51" t="n">
        <v>0</v>
      </c>
      <c r="H1256" s="52" t="n">
        <v>0.9592</v>
      </c>
      <c r="I1256" s="62" t="n">
        <v>405.3</v>
      </c>
      <c r="J1256" s="63" t="s">
        <v>240</v>
      </c>
      <c r="K1256" s="54" t="n">
        <v>15.76</v>
      </c>
      <c r="L1256" s="55" t="n">
        <f aca="false">IF(COUNT(F1256)=0,50,IF(F1256&gt;=0,100,IF(F1256&gt;=-0.02,50,0)))</f>
        <v>100</v>
      </c>
      <c r="M1256" s="55" t="n">
        <f aca="false">IF(COUNT(G1256)=0,50,IF(G1256&gt;-0.06,100,IF(G1256&gt;-0.15,50,0)))</f>
        <v>100</v>
      </c>
      <c r="N1256" s="55" t="n">
        <f aca="false">IF(COUNT(H1256)=0,50,IF(H1256&gt;=0.6,100,IF(H1256&gt;=0.4,50,0)))</f>
        <v>100</v>
      </c>
      <c r="O1256" s="55" t="n">
        <f aca="false">IF(COUNT(I1256)=0,50,IF(J1256="proxy_vix",50,IF(I1256&lt;350,100,IF(I1256&lt;=450,50,0))))</f>
        <v>50</v>
      </c>
      <c r="P1256" s="55" t="n">
        <f aca="false">IF(COUNT(K1256)=0,50,IF(K1256&lt;20,100,IF(K1256&lt;=25,50,0)))</f>
        <v>100</v>
      </c>
      <c r="Q1256" s="54"/>
      <c r="R1256" s="47"/>
      <c r="S1256" s="51" t="n">
        <f aca="false">$E1256/$E1255-1</f>
        <v>0.0125338266930077</v>
      </c>
      <c r="T1256" s="56" t="n">
        <f aca="false">$K1256/$K1255-1</f>
        <v>0.00896286811779778</v>
      </c>
      <c r="V1256" s="57"/>
      <c r="W1256" s="57"/>
      <c r="Y1256" s="1" t="str">
        <f aca="false">IF(AX1256&gt;=70,"EASY",IF(AX1256&gt;40,"UNCERTAIN","HARD"))</f>
        <v>EASY</v>
      </c>
      <c r="AA1256" s="58" t="n">
        <f aca="false">IF($A1256&lt;200,"",AVERAGE($E1207:$E1256)/AVERAGE($E1057:$E1256)-1)</f>
        <v>0.0729158100538012</v>
      </c>
      <c r="AB1256" s="59" t="n">
        <f aca="false">LOOKUP($B1256,07_L1政策步階!$A$4:$A$14,07_L1政策步階!$C$4:$C$14)</f>
        <v>1</v>
      </c>
      <c r="AC1256" s="57"/>
      <c r="AD1256" s="57"/>
      <c r="AE1256" s="57"/>
      <c r="AF1256" s="57"/>
      <c r="AG1256" s="57"/>
      <c r="AH1256" s="57"/>
      <c r="AI1256" s="57"/>
      <c r="AJ1256" s="57"/>
      <c r="AK1256" s="57"/>
      <c r="AL1256" s="59" t="n">
        <f aca="false">IF(ISNUMBER($AA1256),IF($AA1256&gt;=0.005,100,IF($AA1256&gt;=-0.015,50,0)),"")</f>
        <v>100</v>
      </c>
      <c r="AM1256" s="59" t="n">
        <f aca="false">IF(ISNUMBER($AB1256),IF($AB1256=1,100,IF($AB1256=0,50,0)),"")</f>
        <v>100</v>
      </c>
      <c r="AN1256" s="0" t="str">
        <f aca="false">IF(ISNUMBER($AC1256),IF($AC1256&gt;=0.001,100,IF($AC1256&gt;=-0.003,50,0)),"")</f>
        <v/>
      </c>
      <c r="AO1256" s="0" t="str">
        <f aca="false">IF(ISNUMBER($AD1256),IF($AD1256&gt;=0.04,100,IF($AD1256&gt;=0,50,0)),"")</f>
        <v/>
      </c>
      <c r="AP1256" s="0" t="str">
        <f aca="false">IF(ISNUMBER($AE1256),IF($AE1256&gt;=25,100,IF($AE1256&gt;=-75,50,0)),"")</f>
        <v/>
      </c>
      <c r="AQ1256" s="0" t="str">
        <f aca="false">IF(ISNUMBER($AF1256),IF($AF1256&gt;0,100,IF($AF1256&gt;=-50,50,0)),"")</f>
        <v/>
      </c>
      <c r="AR1256" s="0" t="str">
        <f aca="false">IF(ISNUMBER($AG1256),IF($AG1256=1,100,IF($AG1256=0,50,0)),"")</f>
        <v/>
      </c>
      <c r="AS1256" s="0" t="str">
        <f aca="false">IF(ISNUMBER($AH1256),IF($AH1256&lt;0,100,IF($AH1256&lt;=20,50,0)),"")</f>
        <v/>
      </c>
      <c r="AT1256" s="0" t="str">
        <f aca="false">IF(ISNUMBER($AI1256),IF($AI1256&lt;0.95,100,IF($AI1256&lt;=1,50,0)),"")</f>
        <v/>
      </c>
      <c r="AU1256" s="0" t="str">
        <f aca="false">IF(ISNUMBER($AJ1256),IF($AJ1256&lt;30,0,IF($AJ1256&lt;40,50,IF($AJ1256&lt;=90,100,50))),"")</f>
        <v/>
      </c>
      <c r="AV1256" s="0" t="str">
        <f aca="false">IF(ISNUMBER($AK1256),IF($AK1256&gt;-0.2,100,IF($AK1256&gt;=-0.4,50,0)),"")</f>
        <v/>
      </c>
      <c r="AW1256" s="59" t="n">
        <f aca="false">01_指標庫!$H$4*ISNUMBER($F1256)+01_指標庫!$H$5*ISNUMBER($AA1256)+01_指標庫!$H$6*ISNUMBER($G1256)+01_指標庫!$H$7*ISNUMBER($H1256)+01_指標庫!$H$8*ISNUMBER($AF1256)+01_指標庫!$H$9*ISNUMBER($AG1256)+01_指標庫!$H$10*ISNUMBER($AB1256)+01_指標庫!$H$11*ISNUMBER($AC1256)+01_指標庫!$H$12*ISNUMBER($AD1256)+01_指標庫!$H$13*ISNUMBER($AE1256)+01_指標庫!$H$14*ISNUMBER($I1256)+01_指標庫!$H$15*ISNUMBER($AH1256)+01_指標庫!$H$16*ISNUMBER($K1256)+01_指標庫!$H$17*ISNUMBER($AI1256)+01_指標庫!$H$18*ISNUMBER($AJ1256)+01_指標庫!$H$19*ISNUMBER($AK1256)+01_指標庫!$H$20*ISNUMBER($BB1256)+01_指標庫!$H$21*ISNUMBER($BC1256)</f>
        <v>51</v>
      </c>
      <c r="AX1256" s="59" t="n">
        <f aca="false">IF(AW1256=0,50,ROUND((01_指標庫!$H$4*IF(ISNUMBER($F1256),L1256,0)+01_指標庫!$H$5*IF(ISNUMBER($AA1256),AL1256,0)+01_指標庫!$H$6*IF(ISNUMBER($G1256),M1256,0)+01_指標庫!$H$7*IF(ISNUMBER($H1256),N1256,0)+01_指標庫!$H$8*IF(ISNUMBER($AF1256),AQ1256,0)+01_指標庫!$H$9*IF(ISNUMBER($AG1256),AR1256,0)+01_指標庫!$H$10*IF(ISNUMBER($AB1256),AM1256,0)+01_指標庫!$H$11*IF(ISNUMBER($AC1256),AN1256,0)+01_指標庫!$H$12*IF(ISNUMBER($AD1256),AO1256,0)+01_指標庫!$H$13*IF(ISNUMBER($AE1256),AP1256,0)+01_指標庫!$H$14*IF(ISNUMBER($I1256),O1256,0)+01_指標庫!$H$15*IF(ISNUMBER($AH1256),AS1256,0)+01_指標庫!$H$16*IF(ISNUMBER($K1256),P1256,0)+01_指標庫!$H$17*IF(ISNUMBER($AI1256),AT1256,0)+01_指標庫!$H$18*IF(ISNUMBER($AJ1256),AU1256,0)+01_指標庫!$H$19*IF(ISNUMBER($AK1256),AV1256,0)+01_指標庫!$H$20*IF(ISNUMBER($BB1256),BB1256,0)+01_指標庫!$H$21*IF(ISNUMBER($BC1256),BC1256,0))/AW1256,1))</f>
        <v>86.3</v>
      </c>
      <c r="AY1256" s="60"/>
      <c r="AZ1256" s="60"/>
      <c r="BA1256" s="58" t="n">
        <f aca="false">AVERAGE($E1252:$E1256)/AVERAGE($E1247:$E1256)-1</f>
        <v>0.00996687744231539</v>
      </c>
      <c r="BB1256" s="59" t="n">
        <f aca="false">IF(ISNUMBER($BA1256),IF(OR($S1256&lt;=-0.03,$BA1256&lt;-0.003),0,IF(OR($S1256&lt;=-0.02,$BA1256&lt;0.01),50,100)),"")</f>
        <v>50</v>
      </c>
      <c r="BC1256" s="0" t="str">
        <f aca="false">IF(OR(COUNT($AZ1256)=0,COUNT($AZ1255)=0),"",IF(OR($AY1256/$AZ1255-1&lt;=-0.03,$AZ1256/$AZ1255-1&lt;=-0.045,IF(COUNT($AZ1247:$AZ1256)=10,AVERAGE($AZ1252:$AZ1256)/AVERAGE($AZ1247:$AZ1256)-1&lt;-0.01,FALSE())),0,IF(OR($AZ1256/$AZ1255-1&lt;=-0.02,IF(COUNT($AZ1247:$AZ1256)=10,AVERAGE($AZ1252:$AZ1256)/AVERAGE($AZ1247:$AZ1256)-1&lt;0.005,FALSE())),50,100)))</f>
        <v/>
      </c>
    </row>
    <row r="1257" customFormat="false" ht="15" hidden="false" customHeight="true" outlineLevel="0" collapsed="false">
      <c r="A1257" s="47" t="n">
        <v>1253</v>
      </c>
      <c r="B1257" s="48" t="n">
        <v>44376</v>
      </c>
      <c r="C1257" s="47" t="n">
        <v>2021</v>
      </c>
      <c r="D1257" s="49" t="s">
        <v>237</v>
      </c>
      <c r="E1257" s="50" t="n">
        <v>14572.75</v>
      </c>
      <c r="F1257" s="51" t="n">
        <v>0.13346</v>
      </c>
      <c r="G1257" s="51" t="n">
        <v>0</v>
      </c>
      <c r="H1257" s="52" t="n">
        <v>0.9592</v>
      </c>
      <c r="I1257" s="62" t="n">
        <v>407.5</v>
      </c>
      <c r="J1257" s="63" t="s">
        <v>240</v>
      </c>
      <c r="K1257" s="54" t="n">
        <v>16.02</v>
      </c>
      <c r="L1257" s="55" t="n">
        <f aca="false">IF(COUNT(F1257)=0,50,IF(F1257&gt;=0,100,IF(F1257&gt;=-0.02,50,0)))</f>
        <v>100</v>
      </c>
      <c r="M1257" s="55" t="n">
        <f aca="false">IF(COUNT(G1257)=0,50,IF(G1257&gt;-0.06,100,IF(G1257&gt;-0.15,50,0)))</f>
        <v>100</v>
      </c>
      <c r="N1257" s="55" t="n">
        <f aca="false">IF(COUNT(H1257)=0,50,IF(H1257&gt;=0.6,100,IF(H1257&gt;=0.4,50,0)))</f>
        <v>100</v>
      </c>
      <c r="O1257" s="55" t="n">
        <f aca="false">IF(COUNT(I1257)=0,50,IF(J1257="proxy_vix",50,IF(I1257&lt;350,100,IF(I1257&lt;=450,50,0))))</f>
        <v>50</v>
      </c>
      <c r="P1257" s="55" t="n">
        <f aca="false">IF(COUNT(K1257)=0,50,IF(K1257&lt;20,100,IF(K1257&lt;=25,50,0)))</f>
        <v>100</v>
      </c>
      <c r="Q1257" s="54"/>
      <c r="R1257" s="47"/>
      <c r="S1257" s="51" t="n">
        <f aca="false">$E1257/$E1256-1</f>
        <v>0.00328881692091843</v>
      </c>
      <c r="T1257" s="56" t="n">
        <f aca="false">$K1257/$K1256-1</f>
        <v>0.016497461928934</v>
      </c>
      <c r="V1257" s="57"/>
      <c r="W1257" s="57"/>
      <c r="Y1257" s="1" t="str">
        <f aca="false">IF(AX1257&gt;=70,"EASY",IF(AX1257&gt;40,"UNCERTAIN","HARD"))</f>
        <v>EASY</v>
      </c>
      <c r="AA1257" s="58" t="n">
        <f aca="false">IF($A1257&lt;200,"",AVERAGE($E1208:$E1257)/AVERAGE($E1058:$E1257)-1)</f>
        <v>0.0724961252446073</v>
      </c>
      <c r="AB1257" s="59" t="n">
        <f aca="false">LOOKUP($B1257,07_L1政策步階!$A$4:$A$14,07_L1政策步階!$C$4:$C$14)</f>
        <v>1</v>
      </c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9" t="n">
        <f aca="false">IF(ISNUMBER($AA1257),IF($AA1257&gt;=0.005,100,IF($AA1257&gt;=-0.015,50,0)),"")</f>
        <v>100</v>
      </c>
      <c r="AM1257" s="59" t="n">
        <f aca="false">IF(ISNUMBER($AB1257),IF($AB1257=1,100,IF($AB1257=0,50,0)),"")</f>
        <v>100</v>
      </c>
      <c r="AN1257" s="0" t="str">
        <f aca="false">IF(ISNUMBER($AC1257),IF($AC1257&gt;=0.001,100,IF($AC1257&gt;=-0.003,50,0)),"")</f>
        <v/>
      </c>
      <c r="AO1257" s="0" t="str">
        <f aca="false">IF(ISNUMBER($AD1257),IF($AD1257&gt;=0.04,100,IF($AD1257&gt;=0,50,0)),"")</f>
        <v/>
      </c>
      <c r="AP1257" s="0" t="str">
        <f aca="false">IF(ISNUMBER($AE1257),IF($AE1257&gt;=25,100,IF($AE1257&gt;=-75,50,0)),"")</f>
        <v/>
      </c>
      <c r="AQ1257" s="0" t="str">
        <f aca="false">IF(ISNUMBER($AF1257),IF($AF1257&gt;0,100,IF($AF1257&gt;=-50,50,0)),"")</f>
        <v/>
      </c>
      <c r="AR1257" s="0" t="str">
        <f aca="false">IF(ISNUMBER($AG1257),IF($AG1257=1,100,IF($AG1257=0,50,0)),"")</f>
        <v/>
      </c>
      <c r="AS1257" s="0" t="str">
        <f aca="false">IF(ISNUMBER($AH1257),IF($AH1257&lt;0,100,IF($AH1257&lt;=20,50,0)),"")</f>
        <v/>
      </c>
      <c r="AT1257" s="0" t="str">
        <f aca="false">IF(ISNUMBER($AI1257),IF($AI1257&lt;0.95,100,IF($AI1257&lt;=1,50,0)),"")</f>
        <v/>
      </c>
      <c r="AU1257" s="0" t="str">
        <f aca="false">IF(ISNUMBER($AJ1257),IF($AJ1257&lt;30,0,IF($AJ1257&lt;40,50,IF($AJ1257&lt;=90,100,50))),"")</f>
        <v/>
      </c>
      <c r="AV1257" s="0" t="str">
        <f aca="false">IF(ISNUMBER($AK1257),IF($AK1257&gt;-0.2,100,IF($AK1257&gt;=-0.4,50,0)),"")</f>
        <v/>
      </c>
      <c r="AW1257" s="59" t="n">
        <f aca="false">01_指標庫!$H$4*ISNUMBER($F1257)+01_指標庫!$H$5*ISNUMBER($AA1257)+01_指標庫!$H$6*ISNUMBER($G1257)+01_指標庫!$H$7*ISNUMBER($H1257)+01_指標庫!$H$8*ISNUMBER($AF1257)+01_指標庫!$H$9*ISNUMBER($AG1257)+01_指標庫!$H$10*ISNUMBER($AB1257)+01_指標庫!$H$11*ISNUMBER($AC1257)+01_指標庫!$H$12*ISNUMBER($AD1257)+01_指標庫!$H$13*ISNUMBER($AE1257)+01_指標庫!$H$14*ISNUMBER($I1257)+01_指標庫!$H$15*ISNUMBER($AH1257)+01_指標庫!$H$16*ISNUMBER($K1257)+01_指標庫!$H$17*ISNUMBER($AI1257)+01_指標庫!$H$18*ISNUMBER($AJ1257)+01_指標庫!$H$19*ISNUMBER($AK1257)+01_指標庫!$H$20*ISNUMBER($BB1257)+01_指標庫!$H$21*ISNUMBER($BC1257)</f>
        <v>51</v>
      </c>
      <c r="AX1257" s="59" t="n">
        <f aca="false">IF(AW1257=0,50,ROUND((01_指標庫!$H$4*IF(ISNUMBER($F1257),L1257,0)+01_指標庫!$H$5*IF(ISNUMBER($AA1257),AL1257,0)+01_指標庫!$H$6*IF(ISNUMBER($G1257),M1257,0)+01_指標庫!$H$7*IF(ISNUMBER($H1257),N1257,0)+01_指標庫!$H$8*IF(ISNUMBER($AF1257),AQ1257,0)+01_指標庫!$H$9*IF(ISNUMBER($AG1257),AR1257,0)+01_指標庫!$H$10*IF(ISNUMBER($AB1257),AM1257,0)+01_指標庫!$H$11*IF(ISNUMBER($AC1257),AN1257,0)+01_指標庫!$H$12*IF(ISNUMBER($AD1257),AO1257,0)+01_指標庫!$H$13*IF(ISNUMBER($AE1257),AP1257,0)+01_指標庫!$H$14*IF(ISNUMBER($I1257),O1257,0)+01_指標庫!$H$15*IF(ISNUMBER($AH1257),AS1257,0)+01_指標庫!$H$16*IF(ISNUMBER($K1257),P1257,0)+01_指標庫!$H$17*IF(ISNUMBER($AI1257),AT1257,0)+01_指標庫!$H$18*IF(ISNUMBER($AJ1257),AU1257,0)+01_指標庫!$H$19*IF(ISNUMBER($AK1257),AV1257,0)+01_指標庫!$H$20*IF(ISNUMBER($BB1257),BB1257,0)+01_指標庫!$H$21*IF(ISNUMBER($BC1257),BC1257,0))/AW1257,1))</f>
        <v>92.2</v>
      </c>
      <c r="AY1257" s="60"/>
      <c r="AZ1257" s="60"/>
      <c r="BA1257" s="58" t="n">
        <f aca="false">AVERAGE($E1253:$E1257)/AVERAGE($E1248:$E1257)-1</f>
        <v>0.0103657540033735</v>
      </c>
      <c r="BB1257" s="59" t="n">
        <f aca="false">IF(ISNUMBER($BA1257),IF(OR($S1257&lt;=-0.03,$BA1257&lt;-0.003),0,IF(OR($S1257&lt;=-0.02,$BA1257&lt;0.01),50,100)),"")</f>
        <v>100</v>
      </c>
      <c r="BC1257" s="0" t="str">
        <f aca="false">IF(OR(COUNT($AZ1257)=0,COUNT($AZ1256)=0),"",IF(OR($AY1257/$AZ1256-1&lt;=-0.03,$AZ1257/$AZ1256-1&lt;=-0.045,IF(COUNT($AZ1248:$AZ1257)=10,AVERAGE($AZ1253:$AZ1257)/AVERAGE($AZ1248:$AZ1257)-1&lt;-0.01,FALSE())),0,IF(OR($AZ1257/$AZ1256-1&lt;=-0.02,IF(COUNT($AZ1248:$AZ1257)=10,AVERAGE($AZ1253:$AZ1257)/AVERAGE($AZ1248:$AZ1257)-1&lt;0.005,FALSE())),50,100)))</f>
        <v/>
      </c>
    </row>
    <row r="1258" customFormat="false" ht="15" hidden="false" customHeight="true" outlineLevel="0" collapsed="false">
      <c r="A1258" s="47" t="n">
        <v>1254</v>
      </c>
      <c r="B1258" s="48" t="n">
        <v>44377</v>
      </c>
      <c r="C1258" s="47" t="n">
        <v>2021</v>
      </c>
      <c r="D1258" s="49" t="s">
        <v>238</v>
      </c>
      <c r="E1258" s="50" t="n">
        <v>14554.8</v>
      </c>
      <c r="F1258" s="51" t="n">
        <v>0.130623</v>
      </c>
      <c r="G1258" s="51" t="n">
        <v>-0.001232</v>
      </c>
      <c r="H1258" s="52" t="n">
        <v>0.9592</v>
      </c>
      <c r="I1258" s="62" t="n">
        <v>405.9</v>
      </c>
      <c r="J1258" s="63" t="s">
        <v>240</v>
      </c>
      <c r="K1258" s="54" t="n">
        <v>15.83</v>
      </c>
      <c r="L1258" s="55" t="n">
        <f aca="false">IF(COUNT(F1258)=0,50,IF(F1258&gt;=0,100,IF(F1258&gt;=-0.02,50,0)))</f>
        <v>100</v>
      </c>
      <c r="M1258" s="55" t="n">
        <f aca="false">IF(COUNT(G1258)=0,50,IF(G1258&gt;-0.06,100,IF(G1258&gt;-0.15,50,0)))</f>
        <v>100</v>
      </c>
      <c r="N1258" s="55" t="n">
        <f aca="false">IF(COUNT(H1258)=0,50,IF(H1258&gt;=0.6,100,IF(H1258&gt;=0.4,50,0)))</f>
        <v>100</v>
      </c>
      <c r="O1258" s="55" t="n">
        <f aca="false">IF(COUNT(I1258)=0,50,IF(J1258="proxy_vix",50,IF(I1258&lt;350,100,IF(I1258&lt;=450,50,0))))</f>
        <v>50</v>
      </c>
      <c r="P1258" s="55" t="n">
        <f aca="false">IF(COUNT(K1258)=0,50,IF(K1258&lt;20,100,IF(K1258&lt;=25,50,0)))</f>
        <v>100</v>
      </c>
      <c r="Q1258" s="54"/>
      <c r="R1258" s="47"/>
      <c r="S1258" s="51" t="n">
        <f aca="false">$E1258/$E1257-1</f>
        <v>-0.00123175104218498</v>
      </c>
      <c r="T1258" s="56" t="n">
        <f aca="false">$K1258/$K1257-1</f>
        <v>-0.011860174781523</v>
      </c>
      <c r="V1258" s="57"/>
      <c r="W1258" s="57"/>
      <c r="Y1258" s="1" t="str">
        <f aca="false">IF(AX1258&gt;=70,"EASY",IF(AX1258&gt;40,"UNCERTAIN","HARD"))</f>
        <v>EASY</v>
      </c>
      <c r="AA1258" s="58" t="n">
        <f aca="false">IF($A1258&lt;200,"",AVERAGE($E1209:$E1258)/AVERAGE($E1059:$E1258)-1)</f>
        <v>0.0722892574238356</v>
      </c>
      <c r="AB1258" s="59" t="n">
        <f aca="false">LOOKUP($B1258,07_L1政策步階!$A$4:$A$14,07_L1政策步階!$C$4:$C$14)</f>
        <v>1</v>
      </c>
      <c r="AC1258" s="57"/>
      <c r="AD1258" s="57"/>
      <c r="AE1258" s="57"/>
      <c r="AF1258" s="57"/>
      <c r="AG1258" s="57"/>
      <c r="AH1258" s="57"/>
      <c r="AI1258" s="57"/>
      <c r="AJ1258" s="57"/>
      <c r="AK1258" s="57"/>
      <c r="AL1258" s="59" t="n">
        <f aca="false">IF(ISNUMBER($AA1258),IF($AA1258&gt;=0.005,100,IF($AA1258&gt;=-0.015,50,0)),"")</f>
        <v>100</v>
      </c>
      <c r="AM1258" s="59" t="n">
        <f aca="false">IF(ISNUMBER($AB1258),IF($AB1258=1,100,IF($AB1258=0,50,0)),"")</f>
        <v>100</v>
      </c>
      <c r="AN1258" s="0" t="str">
        <f aca="false">IF(ISNUMBER($AC1258),IF($AC1258&gt;=0.001,100,IF($AC1258&gt;=-0.003,50,0)),"")</f>
        <v/>
      </c>
      <c r="AO1258" s="0" t="str">
        <f aca="false">IF(ISNUMBER($AD1258),IF($AD1258&gt;=0.04,100,IF($AD1258&gt;=0,50,0)),"")</f>
        <v/>
      </c>
      <c r="AP1258" s="0" t="str">
        <f aca="false">IF(ISNUMBER($AE1258),IF($AE1258&gt;=25,100,IF($AE1258&gt;=-75,50,0)),"")</f>
        <v/>
      </c>
      <c r="AQ1258" s="0" t="str">
        <f aca="false">IF(ISNUMBER($AF1258),IF($AF1258&gt;0,100,IF($AF1258&gt;=-50,50,0)),"")</f>
        <v/>
      </c>
      <c r="AR1258" s="0" t="str">
        <f aca="false">IF(ISNUMBER($AG1258),IF($AG1258=1,100,IF($AG1258=0,50,0)),"")</f>
        <v/>
      </c>
      <c r="AS1258" s="0" t="str">
        <f aca="false">IF(ISNUMBER($AH1258),IF($AH1258&lt;0,100,IF($AH1258&lt;=20,50,0)),"")</f>
        <v/>
      </c>
      <c r="AT1258" s="0" t="str">
        <f aca="false">IF(ISNUMBER($AI1258),IF($AI1258&lt;0.95,100,IF($AI1258&lt;=1,50,0)),"")</f>
        <v/>
      </c>
      <c r="AU1258" s="0" t="str">
        <f aca="false">IF(ISNUMBER($AJ1258),IF($AJ1258&lt;30,0,IF($AJ1258&lt;40,50,IF($AJ1258&lt;=90,100,50))),"")</f>
        <v/>
      </c>
      <c r="AV1258" s="0" t="str">
        <f aca="false">IF(ISNUMBER($AK1258),IF($AK1258&gt;-0.2,100,IF($AK1258&gt;=-0.4,50,0)),"")</f>
        <v/>
      </c>
      <c r="AW1258" s="59" t="n">
        <f aca="false">01_指標庫!$H$4*ISNUMBER($F1258)+01_指標庫!$H$5*ISNUMBER($AA1258)+01_指標庫!$H$6*ISNUMBER($G1258)+01_指標庫!$H$7*ISNUMBER($H1258)+01_指標庫!$H$8*ISNUMBER($AF1258)+01_指標庫!$H$9*ISNUMBER($AG1258)+01_指標庫!$H$10*ISNUMBER($AB1258)+01_指標庫!$H$11*ISNUMBER($AC1258)+01_指標庫!$H$12*ISNUMBER($AD1258)+01_指標庫!$H$13*ISNUMBER($AE1258)+01_指標庫!$H$14*ISNUMBER($I1258)+01_指標庫!$H$15*ISNUMBER($AH1258)+01_指標庫!$H$16*ISNUMBER($K1258)+01_指標庫!$H$17*ISNUMBER($AI1258)+01_指標庫!$H$18*ISNUMBER($AJ1258)+01_指標庫!$H$19*ISNUMBER($AK1258)+01_指標庫!$H$20*ISNUMBER($BB1258)+01_指標庫!$H$21*ISNUMBER($BC1258)</f>
        <v>51</v>
      </c>
      <c r="AX1258" s="59" t="n">
        <f aca="false">IF(AW1258=0,50,ROUND((01_指標庫!$H$4*IF(ISNUMBER($F1258),L1258,0)+01_指標庫!$H$5*IF(ISNUMBER($AA1258),AL1258,0)+01_指標庫!$H$6*IF(ISNUMBER($G1258),M1258,0)+01_指標庫!$H$7*IF(ISNUMBER($H1258),N1258,0)+01_指標庫!$H$8*IF(ISNUMBER($AF1258),AQ1258,0)+01_指標庫!$H$9*IF(ISNUMBER($AG1258),AR1258,0)+01_指標庫!$H$10*IF(ISNUMBER($AB1258),AM1258,0)+01_指標庫!$H$11*IF(ISNUMBER($AC1258),AN1258,0)+01_指標庫!$H$12*IF(ISNUMBER($AD1258),AO1258,0)+01_指標庫!$H$13*IF(ISNUMBER($AE1258),AP1258,0)+01_指標庫!$H$14*IF(ISNUMBER($I1258),O1258,0)+01_指標庫!$H$15*IF(ISNUMBER($AH1258),AS1258,0)+01_指標庫!$H$16*IF(ISNUMBER($K1258),P1258,0)+01_指標庫!$H$17*IF(ISNUMBER($AI1258),AT1258,0)+01_指標庫!$H$18*IF(ISNUMBER($AJ1258),AU1258,0)+01_指標庫!$H$19*IF(ISNUMBER($AK1258),AV1258,0)+01_指標庫!$H$20*IF(ISNUMBER($BB1258),BB1258,0)+01_指標庫!$H$21*IF(ISNUMBER($BC1258),BC1258,0))/AW1258,1))</f>
        <v>92.2</v>
      </c>
      <c r="AY1258" s="60"/>
      <c r="AZ1258" s="60"/>
      <c r="BA1258" s="58" t="n">
        <f aca="false">AVERAGE($E1254:$E1258)/AVERAGE($E1249:$E1258)-1</f>
        <v>0.0102499006170296</v>
      </c>
      <c r="BB1258" s="59" t="n">
        <f aca="false">IF(ISNUMBER($BA1258),IF(OR($S1258&lt;=-0.03,$BA1258&lt;-0.003),0,IF(OR($S1258&lt;=-0.02,$BA1258&lt;0.01),50,100)),"")</f>
        <v>100</v>
      </c>
      <c r="BC1258" s="0" t="str">
        <f aca="false">IF(OR(COUNT($AZ1258)=0,COUNT($AZ1257)=0),"",IF(OR($AY1258/$AZ1257-1&lt;=-0.03,$AZ1258/$AZ1257-1&lt;=-0.045,IF(COUNT($AZ1249:$AZ1258)=10,AVERAGE($AZ1254:$AZ1258)/AVERAGE($AZ1249:$AZ1258)-1&lt;-0.01,FALSE())),0,IF(OR($AZ1258/$AZ1257-1&lt;=-0.02,IF(COUNT($AZ1249:$AZ1258)=10,AVERAGE($AZ1254:$AZ1258)/AVERAGE($AZ1249:$AZ1258)-1&lt;0.005,FALSE())),50,100)))</f>
        <v/>
      </c>
    </row>
    <row r="1259" customFormat="false" ht="15" hidden="false" customHeight="true" outlineLevel="0" collapsed="false">
      <c r="A1259" s="47" t="n">
        <v>1255</v>
      </c>
      <c r="B1259" s="48" t="n">
        <v>44378</v>
      </c>
      <c r="C1259" s="47" t="n">
        <v>2021</v>
      </c>
      <c r="D1259" s="49" t="s">
        <v>239</v>
      </c>
      <c r="E1259" s="50" t="n">
        <v>14560.05</v>
      </c>
      <c r="F1259" s="51" t="n">
        <v>0.129661</v>
      </c>
      <c r="G1259" s="51" t="n">
        <v>-0.000872</v>
      </c>
      <c r="H1259" s="52" t="n">
        <v>0.9592</v>
      </c>
      <c r="I1259" s="62" t="n">
        <v>403</v>
      </c>
      <c r="J1259" s="63" t="s">
        <v>240</v>
      </c>
      <c r="K1259" s="54" t="n">
        <v>15.48</v>
      </c>
      <c r="L1259" s="55" t="n">
        <f aca="false">IF(COUNT(F1259)=0,50,IF(F1259&gt;=0,100,IF(F1259&gt;=-0.02,50,0)))</f>
        <v>100</v>
      </c>
      <c r="M1259" s="55" t="n">
        <f aca="false">IF(COUNT(G1259)=0,50,IF(G1259&gt;-0.06,100,IF(G1259&gt;-0.15,50,0)))</f>
        <v>100</v>
      </c>
      <c r="N1259" s="55" t="n">
        <f aca="false">IF(COUNT(H1259)=0,50,IF(H1259&gt;=0.6,100,IF(H1259&gt;=0.4,50,0)))</f>
        <v>100</v>
      </c>
      <c r="O1259" s="55" t="n">
        <f aca="false">IF(COUNT(I1259)=0,50,IF(J1259="proxy_vix",50,IF(I1259&lt;350,100,IF(I1259&lt;=450,50,0))))</f>
        <v>50</v>
      </c>
      <c r="P1259" s="55" t="n">
        <f aca="false">IF(COUNT(K1259)=0,50,IF(K1259&lt;20,100,IF(K1259&lt;=25,50,0)))</f>
        <v>100</v>
      </c>
      <c r="Q1259" s="54"/>
      <c r="R1259" s="47"/>
      <c r="S1259" s="51" t="n">
        <f aca="false">$E1259/$E1258-1</f>
        <v>0.000360705746557777</v>
      </c>
      <c r="T1259" s="56" t="n">
        <f aca="false">$K1259/$K1258-1</f>
        <v>-0.0221099178774479</v>
      </c>
      <c r="V1259" s="57"/>
      <c r="W1259" s="57"/>
      <c r="Y1259" s="1" t="str">
        <f aca="false">IF(AX1259&gt;=70,"EASY",IF(AX1259&gt;40,"UNCERTAIN","HARD"))</f>
        <v>EASY</v>
      </c>
      <c r="AA1259" s="58" t="n">
        <f aca="false">IF($A1259&lt;200,"",AVERAGE($E1210:$E1259)/AVERAGE($E1060:$E1259)-1)</f>
        <v>0.0719605986785246</v>
      </c>
      <c r="AB1259" s="59" t="n">
        <f aca="false">LOOKUP($B1259,07_L1政策步階!$A$4:$A$14,07_L1政策步階!$C$4:$C$14)</f>
        <v>1</v>
      </c>
      <c r="AC1259" s="57"/>
      <c r="AD1259" s="57"/>
      <c r="AE1259" s="57"/>
      <c r="AF1259" s="57"/>
      <c r="AG1259" s="57"/>
      <c r="AH1259" s="57"/>
      <c r="AI1259" s="57"/>
      <c r="AJ1259" s="57"/>
      <c r="AK1259" s="57"/>
      <c r="AL1259" s="59" t="n">
        <f aca="false">IF(ISNUMBER($AA1259),IF($AA1259&gt;=0.005,100,IF($AA1259&gt;=-0.015,50,0)),"")</f>
        <v>100</v>
      </c>
      <c r="AM1259" s="59" t="n">
        <f aca="false">IF(ISNUMBER($AB1259),IF($AB1259=1,100,IF($AB1259=0,50,0)),"")</f>
        <v>100</v>
      </c>
      <c r="AN1259" s="0" t="str">
        <f aca="false">IF(ISNUMBER($AC1259),IF($AC1259&gt;=0.001,100,IF($AC1259&gt;=-0.003,50,0)),"")</f>
        <v/>
      </c>
      <c r="AO1259" s="0" t="str">
        <f aca="false">IF(ISNUMBER($AD1259),IF($AD1259&gt;=0.04,100,IF($AD1259&gt;=0,50,0)),"")</f>
        <v/>
      </c>
      <c r="AP1259" s="0" t="str">
        <f aca="false">IF(ISNUMBER($AE1259),IF($AE1259&gt;=25,100,IF($AE1259&gt;=-75,50,0)),"")</f>
        <v/>
      </c>
      <c r="AQ1259" s="0" t="str">
        <f aca="false">IF(ISNUMBER($AF1259),IF($AF1259&gt;0,100,IF($AF1259&gt;=-50,50,0)),"")</f>
        <v/>
      </c>
      <c r="AR1259" s="0" t="str">
        <f aca="false">IF(ISNUMBER($AG1259),IF($AG1259=1,100,IF($AG1259=0,50,0)),"")</f>
        <v/>
      </c>
      <c r="AS1259" s="0" t="str">
        <f aca="false">IF(ISNUMBER($AH1259),IF($AH1259&lt;0,100,IF($AH1259&lt;=20,50,0)),"")</f>
        <v/>
      </c>
      <c r="AT1259" s="0" t="str">
        <f aca="false">IF(ISNUMBER($AI1259),IF($AI1259&lt;0.95,100,IF($AI1259&lt;=1,50,0)),"")</f>
        <v/>
      </c>
      <c r="AU1259" s="0" t="str">
        <f aca="false">IF(ISNUMBER($AJ1259),IF($AJ1259&lt;30,0,IF($AJ1259&lt;40,50,IF($AJ1259&lt;=90,100,50))),"")</f>
        <v/>
      </c>
      <c r="AV1259" s="0" t="str">
        <f aca="false">IF(ISNUMBER($AK1259),IF($AK1259&gt;-0.2,100,IF($AK1259&gt;=-0.4,50,0)),"")</f>
        <v/>
      </c>
      <c r="AW1259" s="59" t="n">
        <f aca="false">01_指標庫!$H$4*ISNUMBER($F1259)+01_指標庫!$H$5*ISNUMBER($AA1259)+01_指標庫!$H$6*ISNUMBER($G1259)+01_指標庫!$H$7*ISNUMBER($H1259)+01_指標庫!$H$8*ISNUMBER($AF1259)+01_指標庫!$H$9*ISNUMBER($AG1259)+01_指標庫!$H$10*ISNUMBER($AB1259)+01_指標庫!$H$11*ISNUMBER($AC1259)+01_指標庫!$H$12*ISNUMBER($AD1259)+01_指標庫!$H$13*ISNUMBER($AE1259)+01_指標庫!$H$14*ISNUMBER($I1259)+01_指標庫!$H$15*ISNUMBER($AH1259)+01_指標庫!$H$16*ISNUMBER($K1259)+01_指標庫!$H$17*ISNUMBER($AI1259)+01_指標庫!$H$18*ISNUMBER($AJ1259)+01_指標庫!$H$19*ISNUMBER($AK1259)+01_指標庫!$H$20*ISNUMBER($BB1259)+01_指標庫!$H$21*ISNUMBER($BC1259)</f>
        <v>51</v>
      </c>
      <c r="AX1259" s="59" t="n">
        <f aca="false">IF(AW1259=0,50,ROUND((01_指標庫!$H$4*IF(ISNUMBER($F1259),L1259,0)+01_指標庫!$H$5*IF(ISNUMBER($AA1259),AL1259,0)+01_指標庫!$H$6*IF(ISNUMBER($G1259),M1259,0)+01_指標庫!$H$7*IF(ISNUMBER($H1259),N1259,0)+01_指標庫!$H$8*IF(ISNUMBER($AF1259),AQ1259,0)+01_指標庫!$H$9*IF(ISNUMBER($AG1259),AR1259,0)+01_指標庫!$H$10*IF(ISNUMBER($AB1259),AM1259,0)+01_指標庫!$H$11*IF(ISNUMBER($AC1259),AN1259,0)+01_指標庫!$H$12*IF(ISNUMBER($AD1259),AO1259,0)+01_指標庫!$H$13*IF(ISNUMBER($AE1259),AP1259,0)+01_指標庫!$H$14*IF(ISNUMBER($I1259),O1259,0)+01_指標庫!$H$15*IF(ISNUMBER($AH1259),AS1259,0)+01_指標庫!$H$16*IF(ISNUMBER($K1259),P1259,0)+01_指標庫!$H$17*IF(ISNUMBER($AI1259),AT1259,0)+01_指標庫!$H$18*IF(ISNUMBER($AJ1259),AU1259,0)+01_指標庫!$H$19*IF(ISNUMBER($AK1259),AV1259,0)+01_指標庫!$H$20*IF(ISNUMBER($BB1259),BB1259,0)+01_指標庫!$H$21*IF(ISNUMBER($BC1259),BC1259,0))/AW1259,1))</f>
        <v>92.2</v>
      </c>
      <c r="AY1259" s="60"/>
      <c r="AZ1259" s="60"/>
      <c r="BA1259" s="58" t="n">
        <f aca="false">AVERAGE($E1255:$E1259)/AVERAGE($E1250:$E1259)-1</f>
        <v>0.0101655220392662</v>
      </c>
      <c r="BB1259" s="59" t="n">
        <f aca="false">IF(ISNUMBER($BA1259),IF(OR($S1259&lt;=-0.03,$BA1259&lt;-0.003),0,IF(OR($S1259&lt;=-0.02,$BA1259&lt;0.01),50,100)),"")</f>
        <v>100</v>
      </c>
      <c r="BC1259" s="0" t="str">
        <f aca="false">IF(OR(COUNT($AZ1259)=0,COUNT($AZ1258)=0),"",IF(OR($AY1259/$AZ1258-1&lt;=-0.03,$AZ1259/$AZ1258-1&lt;=-0.045,IF(COUNT($AZ1250:$AZ1259)=10,AVERAGE($AZ1255:$AZ1259)/AVERAGE($AZ1250:$AZ1259)-1&lt;-0.01,FALSE())),0,IF(OR($AZ1259/$AZ1258-1&lt;=-0.02,IF(COUNT($AZ1250:$AZ1259)=10,AVERAGE($AZ1255:$AZ1259)/AVERAGE($AZ1250:$AZ1259)-1&lt;0.005,FALSE())),50,100)))</f>
        <v/>
      </c>
    </row>
    <row r="1260" customFormat="false" ht="15" hidden="false" customHeight="true" outlineLevel="0" collapsed="false">
      <c r="A1260" s="47" t="n">
        <v>1256</v>
      </c>
      <c r="B1260" s="48" t="n">
        <v>44379</v>
      </c>
      <c r="C1260" s="47" t="n">
        <v>2021</v>
      </c>
      <c r="D1260" s="49" t="s">
        <v>234</v>
      </c>
      <c r="E1260" s="50" t="n">
        <v>14727.63</v>
      </c>
      <c r="F1260" s="51" t="n">
        <v>0.141122</v>
      </c>
      <c r="G1260" s="51" t="n">
        <v>0</v>
      </c>
      <c r="H1260" s="52" t="n">
        <v>0.9592</v>
      </c>
      <c r="I1260" s="62" t="n">
        <v>399.6</v>
      </c>
      <c r="J1260" s="63" t="s">
        <v>240</v>
      </c>
      <c r="K1260" s="54" t="n">
        <v>15.07</v>
      </c>
      <c r="L1260" s="55" t="n">
        <f aca="false">IF(COUNT(F1260)=0,50,IF(F1260&gt;=0,100,IF(F1260&gt;=-0.02,50,0)))</f>
        <v>100</v>
      </c>
      <c r="M1260" s="55" t="n">
        <f aca="false">IF(COUNT(G1260)=0,50,IF(G1260&gt;-0.06,100,IF(G1260&gt;-0.15,50,0)))</f>
        <v>100</v>
      </c>
      <c r="N1260" s="55" t="n">
        <f aca="false">IF(COUNT(H1260)=0,50,IF(H1260&gt;=0.6,100,IF(H1260&gt;=0.4,50,0)))</f>
        <v>100</v>
      </c>
      <c r="O1260" s="55" t="n">
        <f aca="false">IF(COUNT(I1260)=0,50,IF(J1260="proxy_vix",50,IF(I1260&lt;350,100,IF(I1260&lt;=450,50,0))))</f>
        <v>50</v>
      </c>
      <c r="P1260" s="55" t="n">
        <f aca="false">IF(COUNT(K1260)=0,50,IF(K1260&lt;20,100,IF(K1260&lt;=25,50,0)))</f>
        <v>100</v>
      </c>
      <c r="Q1260" s="54"/>
      <c r="R1260" s="47"/>
      <c r="S1260" s="51" t="n">
        <f aca="false">$E1260/$E1259-1</f>
        <v>0.011509575859973</v>
      </c>
      <c r="T1260" s="56" t="n">
        <f aca="false">$K1260/$K1259-1</f>
        <v>-0.0264857881136951</v>
      </c>
      <c r="V1260" s="57"/>
      <c r="W1260" s="57"/>
      <c r="Y1260" s="1" t="str">
        <f aca="false">IF(AX1260&gt;=70,"EASY",IF(AX1260&gt;40,"UNCERTAIN","HARD"))</f>
        <v>EASY</v>
      </c>
      <c r="AA1260" s="58" t="n">
        <f aca="false">IF($A1260&lt;200,"",AVERAGE($E1211:$E1260)/AVERAGE($E1061:$E1260)-1)</f>
        <v>0.0720112039210159</v>
      </c>
      <c r="AB1260" s="59" t="n">
        <f aca="false">LOOKUP($B1260,07_L1政策步階!$A$4:$A$14,07_L1政策步階!$C$4:$C$14)</f>
        <v>1</v>
      </c>
      <c r="AC1260" s="57"/>
      <c r="AD1260" s="57"/>
      <c r="AE1260" s="57"/>
      <c r="AF1260" s="57"/>
      <c r="AG1260" s="57"/>
      <c r="AH1260" s="57"/>
      <c r="AI1260" s="57"/>
      <c r="AJ1260" s="57"/>
      <c r="AK1260" s="57"/>
      <c r="AL1260" s="59" t="n">
        <f aca="false">IF(ISNUMBER($AA1260),IF($AA1260&gt;=0.005,100,IF($AA1260&gt;=-0.015,50,0)),"")</f>
        <v>100</v>
      </c>
      <c r="AM1260" s="59" t="n">
        <f aca="false">IF(ISNUMBER($AB1260),IF($AB1260=1,100,IF($AB1260=0,50,0)),"")</f>
        <v>100</v>
      </c>
      <c r="AN1260" s="0" t="str">
        <f aca="false">IF(ISNUMBER($AC1260),IF($AC1260&gt;=0.001,100,IF($AC1260&gt;=-0.003,50,0)),"")</f>
        <v/>
      </c>
      <c r="AO1260" s="0" t="str">
        <f aca="false">IF(ISNUMBER($AD1260),IF($AD1260&gt;=0.04,100,IF($AD1260&gt;=0,50,0)),"")</f>
        <v/>
      </c>
      <c r="AP1260" s="0" t="str">
        <f aca="false">IF(ISNUMBER($AE1260),IF($AE1260&gt;=25,100,IF($AE1260&gt;=-75,50,0)),"")</f>
        <v/>
      </c>
      <c r="AQ1260" s="0" t="str">
        <f aca="false">IF(ISNUMBER($AF1260),IF($AF1260&gt;0,100,IF($AF1260&gt;=-50,50,0)),"")</f>
        <v/>
      </c>
      <c r="AR1260" s="0" t="str">
        <f aca="false">IF(ISNUMBER($AG1260),IF($AG1260=1,100,IF($AG1260=0,50,0)),"")</f>
        <v/>
      </c>
      <c r="AS1260" s="0" t="str">
        <f aca="false">IF(ISNUMBER($AH1260),IF($AH1260&lt;0,100,IF($AH1260&lt;=20,50,0)),"")</f>
        <v/>
      </c>
      <c r="AT1260" s="0" t="str">
        <f aca="false">IF(ISNUMBER($AI1260),IF($AI1260&lt;0.95,100,IF($AI1260&lt;=1,50,0)),"")</f>
        <v/>
      </c>
      <c r="AU1260" s="0" t="str">
        <f aca="false">IF(ISNUMBER($AJ1260),IF($AJ1260&lt;30,0,IF($AJ1260&lt;40,50,IF($AJ1260&lt;=90,100,50))),"")</f>
        <v/>
      </c>
      <c r="AV1260" s="0" t="str">
        <f aca="false">IF(ISNUMBER($AK1260),IF($AK1260&gt;-0.2,100,IF($AK1260&gt;=-0.4,50,0)),"")</f>
        <v/>
      </c>
      <c r="AW1260" s="59" t="n">
        <f aca="false">01_指標庫!$H$4*ISNUMBER($F1260)+01_指標庫!$H$5*ISNUMBER($AA1260)+01_指標庫!$H$6*ISNUMBER($G1260)+01_指標庫!$H$7*ISNUMBER($H1260)+01_指標庫!$H$8*ISNUMBER($AF1260)+01_指標庫!$H$9*ISNUMBER($AG1260)+01_指標庫!$H$10*ISNUMBER($AB1260)+01_指標庫!$H$11*ISNUMBER($AC1260)+01_指標庫!$H$12*ISNUMBER($AD1260)+01_指標庫!$H$13*ISNUMBER($AE1260)+01_指標庫!$H$14*ISNUMBER($I1260)+01_指標庫!$H$15*ISNUMBER($AH1260)+01_指標庫!$H$16*ISNUMBER($K1260)+01_指標庫!$H$17*ISNUMBER($AI1260)+01_指標庫!$H$18*ISNUMBER($AJ1260)+01_指標庫!$H$19*ISNUMBER($AK1260)+01_指標庫!$H$20*ISNUMBER($BB1260)+01_指標庫!$H$21*ISNUMBER($BC1260)</f>
        <v>51</v>
      </c>
      <c r="AX1260" s="59" t="n">
        <f aca="false">IF(AW1260=0,50,ROUND((01_指標庫!$H$4*IF(ISNUMBER($F1260),L1260,0)+01_指標庫!$H$5*IF(ISNUMBER($AA1260),AL1260,0)+01_指標庫!$H$6*IF(ISNUMBER($G1260),M1260,0)+01_指標庫!$H$7*IF(ISNUMBER($H1260),N1260,0)+01_指標庫!$H$8*IF(ISNUMBER($AF1260),AQ1260,0)+01_指標庫!$H$9*IF(ISNUMBER($AG1260),AR1260,0)+01_指標庫!$H$10*IF(ISNUMBER($AB1260),AM1260,0)+01_指標庫!$H$11*IF(ISNUMBER($AC1260),AN1260,0)+01_指標庫!$H$12*IF(ISNUMBER($AD1260),AO1260,0)+01_指標庫!$H$13*IF(ISNUMBER($AE1260),AP1260,0)+01_指標庫!$H$14*IF(ISNUMBER($I1260),O1260,0)+01_指標庫!$H$15*IF(ISNUMBER($AH1260),AS1260,0)+01_指標庫!$H$16*IF(ISNUMBER($K1260),P1260,0)+01_指標庫!$H$17*IF(ISNUMBER($AI1260),AT1260,0)+01_指標庫!$H$18*IF(ISNUMBER($AJ1260),AU1260,0)+01_指標庫!$H$19*IF(ISNUMBER($AK1260),AV1260,0)+01_指標庫!$H$20*IF(ISNUMBER($BB1260),BB1260,0)+01_指標庫!$H$21*IF(ISNUMBER($BC1260),BC1260,0))/AW1260,1))</f>
        <v>92.2</v>
      </c>
      <c r="AY1260" s="60"/>
      <c r="AZ1260" s="60"/>
      <c r="BA1260" s="58" t="n">
        <f aca="false">AVERAGE($E1256:$E1260)/AVERAGE($E1251:$E1260)-1</f>
        <v>0.0107194988486365</v>
      </c>
      <c r="BB1260" s="59" t="n">
        <f aca="false">IF(ISNUMBER($BA1260),IF(OR($S1260&lt;=-0.03,$BA1260&lt;-0.003),0,IF(OR($S1260&lt;=-0.02,$BA1260&lt;0.01),50,100)),"")</f>
        <v>100</v>
      </c>
      <c r="BC1260" s="0" t="str">
        <f aca="false">IF(OR(COUNT($AZ1260)=0,COUNT($AZ1259)=0),"",IF(OR($AY1260/$AZ1259-1&lt;=-0.03,$AZ1260/$AZ1259-1&lt;=-0.045,IF(COUNT($AZ1251:$AZ1260)=10,AVERAGE($AZ1256:$AZ1260)/AVERAGE($AZ1251:$AZ1260)-1&lt;-0.01,FALSE())),0,IF(OR($AZ1260/$AZ1259-1&lt;=-0.02,IF(COUNT($AZ1251:$AZ1260)=10,AVERAGE($AZ1256:$AZ1260)/AVERAGE($AZ1251:$AZ1260)-1&lt;0.005,FALSE())),50,100)))</f>
        <v/>
      </c>
    </row>
    <row r="1261" customFormat="false" ht="15" hidden="false" customHeight="true" outlineLevel="0" collapsed="false">
      <c r="A1261" s="47" t="n">
        <v>1257</v>
      </c>
      <c r="B1261" s="48" t="n">
        <v>44383</v>
      </c>
      <c r="C1261" s="47" t="n">
        <v>2021</v>
      </c>
      <c r="D1261" s="49" t="s">
        <v>237</v>
      </c>
      <c r="E1261" s="50" t="n">
        <v>14786.36</v>
      </c>
      <c r="F1261" s="51" t="n">
        <v>0.144031</v>
      </c>
      <c r="G1261" s="51" t="n">
        <v>0</v>
      </c>
      <c r="H1261" s="52" t="n">
        <v>0.9592</v>
      </c>
      <c r="I1261" s="62" t="n">
        <v>411</v>
      </c>
      <c r="J1261" s="63" t="s">
        <v>240</v>
      </c>
      <c r="K1261" s="54" t="n">
        <v>16.44</v>
      </c>
      <c r="L1261" s="55" t="n">
        <f aca="false">IF(COUNT(F1261)=0,50,IF(F1261&gt;=0,100,IF(F1261&gt;=-0.02,50,0)))</f>
        <v>100</v>
      </c>
      <c r="M1261" s="55" t="n">
        <f aca="false">IF(COUNT(G1261)=0,50,IF(G1261&gt;-0.06,100,IF(G1261&gt;-0.15,50,0)))</f>
        <v>100</v>
      </c>
      <c r="N1261" s="55" t="n">
        <f aca="false">IF(COUNT(H1261)=0,50,IF(H1261&gt;=0.6,100,IF(H1261&gt;=0.4,50,0)))</f>
        <v>100</v>
      </c>
      <c r="O1261" s="55" t="n">
        <f aca="false">IF(COUNT(I1261)=0,50,IF(J1261="proxy_vix",50,IF(I1261&lt;350,100,IF(I1261&lt;=450,50,0))))</f>
        <v>50</v>
      </c>
      <c r="P1261" s="55" t="n">
        <f aca="false">IF(COUNT(K1261)=0,50,IF(K1261&lt;20,100,IF(K1261&lt;=25,50,0)))</f>
        <v>100</v>
      </c>
      <c r="Q1261" s="54"/>
      <c r="R1261" s="47"/>
      <c r="S1261" s="51" t="n">
        <f aca="false">$E1261/$E1260-1</f>
        <v>0.00398774276648739</v>
      </c>
      <c r="T1261" s="56" t="n">
        <f aca="false">$K1261/$K1260-1</f>
        <v>0.0909090909090911</v>
      </c>
      <c r="V1261" s="57"/>
      <c r="W1261" s="57"/>
      <c r="Y1261" s="1" t="str">
        <f aca="false">IF(AX1261&gt;=70,"EASY",IF(AX1261&gt;40,"UNCERTAIN","HARD"))</f>
        <v>EASY</v>
      </c>
      <c r="AA1261" s="58" t="n">
        <f aca="false">IF($A1261&lt;200,"",AVERAGE($E1212:$E1261)/AVERAGE($E1062:$E1261)-1)</f>
        <v>0.0717819697000364</v>
      </c>
      <c r="AB1261" s="59" t="n">
        <f aca="false">LOOKUP($B1261,07_L1政策步階!$A$4:$A$14,07_L1政策步階!$C$4:$C$14)</f>
        <v>1</v>
      </c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9" t="n">
        <f aca="false">IF(ISNUMBER($AA1261),IF($AA1261&gt;=0.005,100,IF($AA1261&gt;=-0.015,50,0)),"")</f>
        <v>100</v>
      </c>
      <c r="AM1261" s="59" t="n">
        <f aca="false">IF(ISNUMBER($AB1261),IF($AB1261=1,100,IF($AB1261=0,50,0)),"")</f>
        <v>100</v>
      </c>
      <c r="AN1261" s="0" t="str">
        <f aca="false">IF(ISNUMBER($AC1261),IF($AC1261&gt;=0.001,100,IF($AC1261&gt;=-0.003,50,0)),"")</f>
        <v/>
      </c>
      <c r="AO1261" s="0" t="str">
        <f aca="false">IF(ISNUMBER($AD1261),IF($AD1261&gt;=0.04,100,IF($AD1261&gt;=0,50,0)),"")</f>
        <v/>
      </c>
      <c r="AP1261" s="0" t="str">
        <f aca="false">IF(ISNUMBER($AE1261),IF($AE1261&gt;=25,100,IF($AE1261&gt;=-75,50,0)),"")</f>
        <v/>
      </c>
      <c r="AQ1261" s="0" t="str">
        <f aca="false">IF(ISNUMBER($AF1261),IF($AF1261&gt;0,100,IF($AF1261&gt;=-50,50,0)),"")</f>
        <v/>
      </c>
      <c r="AR1261" s="0" t="str">
        <f aca="false">IF(ISNUMBER($AG1261),IF($AG1261=1,100,IF($AG1261=0,50,0)),"")</f>
        <v/>
      </c>
      <c r="AS1261" s="0" t="str">
        <f aca="false">IF(ISNUMBER($AH1261),IF($AH1261&lt;0,100,IF($AH1261&lt;=20,50,0)),"")</f>
        <v/>
      </c>
      <c r="AT1261" s="0" t="str">
        <f aca="false">IF(ISNUMBER($AI1261),IF($AI1261&lt;0.95,100,IF($AI1261&lt;=1,50,0)),"")</f>
        <v/>
      </c>
      <c r="AU1261" s="0" t="str">
        <f aca="false">IF(ISNUMBER($AJ1261),IF($AJ1261&lt;30,0,IF($AJ1261&lt;40,50,IF($AJ1261&lt;=90,100,50))),"")</f>
        <v/>
      </c>
      <c r="AV1261" s="0" t="str">
        <f aca="false">IF(ISNUMBER($AK1261),IF($AK1261&gt;-0.2,100,IF($AK1261&gt;=-0.4,50,0)),"")</f>
        <v/>
      </c>
      <c r="AW1261" s="59" t="n">
        <f aca="false">01_指標庫!$H$4*ISNUMBER($F1261)+01_指標庫!$H$5*ISNUMBER($AA1261)+01_指標庫!$H$6*ISNUMBER($G1261)+01_指標庫!$H$7*ISNUMBER($H1261)+01_指標庫!$H$8*ISNUMBER($AF1261)+01_指標庫!$H$9*ISNUMBER($AG1261)+01_指標庫!$H$10*ISNUMBER($AB1261)+01_指標庫!$H$11*ISNUMBER($AC1261)+01_指標庫!$H$12*ISNUMBER($AD1261)+01_指標庫!$H$13*ISNUMBER($AE1261)+01_指標庫!$H$14*ISNUMBER($I1261)+01_指標庫!$H$15*ISNUMBER($AH1261)+01_指標庫!$H$16*ISNUMBER($K1261)+01_指標庫!$H$17*ISNUMBER($AI1261)+01_指標庫!$H$18*ISNUMBER($AJ1261)+01_指標庫!$H$19*ISNUMBER($AK1261)+01_指標庫!$H$20*ISNUMBER($BB1261)+01_指標庫!$H$21*ISNUMBER($BC1261)</f>
        <v>51</v>
      </c>
      <c r="AX1261" s="59" t="n">
        <f aca="false">IF(AW1261=0,50,ROUND((01_指標庫!$H$4*IF(ISNUMBER($F1261),L1261,0)+01_指標庫!$H$5*IF(ISNUMBER($AA1261),AL1261,0)+01_指標庫!$H$6*IF(ISNUMBER($G1261),M1261,0)+01_指標庫!$H$7*IF(ISNUMBER($H1261),N1261,0)+01_指標庫!$H$8*IF(ISNUMBER($AF1261),AQ1261,0)+01_指標庫!$H$9*IF(ISNUMBER($AG1261),AR1261,0)+01_指標庫!$H$10*IF(ISNUMBER($AB1261),AM1261,0)+01_指標庫!$H$11*IF(ISNUMBER($AC1261),AN1261,0)+01_指標庫!$H$12*IF(ISNUMBER($AD1261),AO1261,0)+01_指標庫!$H$13*IF(ISNUMBER($AE1261),AP1261,0)+01_指標庫!$H$14*IF(ISNUMBER($I1261),O1261,0)+01_指標庫!$H$15*IF(ISNUMBER($AH1261),AS1261,0)+01_指標庫!$H$16*IF(ISNUMBER($K1261),P1261,0)+01_指標庫!$H$17*IF(ISNUMBER($AI1261),AT1261,0)+01_指標庫!$H$18*IF(ISNUMBER($AJ1261),AU1261,0)+01_指標庫!$H$19*IF(ISNUMBER($AK1261),AV1261,0)+01_指標庫!$H$20*IF(ISNUMBER($BB1261),BB1261,0)+01_指標庫!$H$21*IF(ISNUMBER($BC1261),BC1261,0))/AW1261,1))</f>
        <v>86.3</v>
      </c>
      <c r="AY1261" s="60"/>
      <c r="AZ1261" s="60"/>
      <c r="BA1261" s="58" t="n">
        <f aca="false">AVERAGE($E1257:$E1261)/AVERAGE($E1252:$E1261)-1</f>
        <v>0.00979988118555375</v>
      </c>
      <c r="BB1261" s="59" t="n">
        <f aca="false">IF(ISNUMBER($BA1261),IF(OR($S1261&lt;=-0.03,$BA1261&lt;-0.003),0,IF(OR($S1261&lt;=-0.02,$BA1261&lt;0.01),50,100)),"")</f>
        <v>50</v>
      </c>
      <c r="BC1261" s="0" t="str">
        <f aca="false">IF(OR(COUNT($AZ1261)=0,COUNT($AZ1260)=0),"",IF(OR($AY1261/$AZ1260-1&lt;=-0.03,$AZ1261/$AZ1260-1&lt;=-0.045,IF(COUNT($AZ1252:$AZ1261)=10,AVERAGE($AZ1257:$AZ1261)/AVERAGE($AZ1252:$AZ1261)-1&lt;-0.01,FALSE())),0,IF(OR($AZ1261/$AZ1260-1&lt;=-0.02,IF(COUNT($AZ1252:$AZ1261)=10,AVERAGE($AZ1257:$AZ1261)/AVERAGE($AZ1252:$AZ1261)-1&lt;0.005,FALSE())),50,100)))</f>
        <v/>
      </c>
    </row>
    <row r="1262" customFormat="false" ht="15" hidden="false" customHeight="true" outlineLevel="0" collapsed="false">
      <c r="A1262" s="47" t="n">
        <v>1258</v>
      </c>
      <c r="B1262" s="48" t="n">
        <v>44384</v>
      </c>
      <c r="C1262" s="47" t="n">
        <v>2021</v>
      </c>
      <c r="D1262" s="49" t="s">
        <v>238</v>
      </c>
      <c r="E1262" s="50" t="n">
        <v>14810.54</v>
      </c>
      <c r="F1262" s="51" t="n">
        <v>0.144187</v>
      </c>
      <c r="G1262" s="51" t="n">
        <v>0</v>
      </c>
      <c r="H1262" s="52" t="n">
        <v>0.9592</v>
      </c>
      <c r="I1262" s="62" t="n">
        <v>409</v>
      </c>
      <c r="J1262" s="63" t="s">
        <v>240</v>
      </c>
      <c r="K1262" s="54" t="n">
        <v>16.2</v>
      </c>
      <c r="L1262" s="55" t="n">
        <f aca="false">IF(COUNT(F1262)=0,50,IF(F1262&gt;=0,100,IF(F1262&gt;=-0.02,50,0)))</f>
        <v>100</v>
      </c>
      <c r="M1262" s="55" t="n">
        <f aca="false">IF(COUNT(G1262)=0,50,IF(G1262&gt;-0.06,100,IF(G1262&gt;-0.15,50,0)))</f>
        <v>100</v>
      </c>
      <c r="N1262" s="55" t="n">
        <f aca="false">IF(COUNT(H1262)=0,50,IF(H1262&gt;=0.6,100,IF(H1262&gt;=0.4,50,0)))</f>
        <v>100</v>
      </c>
      <c r="O1262" s="55" t="n">
        <f aca="false">IF(COUNT(I1262)=0,50,IF(J1262="proxy_vix",50,IF(I1262&lt;350,100,IF(I1262&lt;=450,50,0))))</f>
        <v>50</v>
      </c>
      <c r="P1262" s="55" t="n">
        <f aca="false">IF(COUNT(K1262)=0,50,IF(K1262&lt;20,100,IF(K1262&lt;=25,50,0)))</f>
        <v>100</v>
      </c>
      <c r="Q1262" s="54"/>
      <c r="R1262" s="47"/>
      <c r="S1262" s="51" t="n">
        <f aca="false">$E1262/$E1261-1</f>
        <v>0.00163529090323777</v>
      </c>
      <c r="T1262" s="56" t="n">
        <f aca="false">$K1262/$K1261-1</f>
        <v>-0.0145985401459855</v>
      </c>
      <c r="V1262" s="57"/>
      <c r="W1262" s="57"/>
      <c r="Y1262" s="1" t="str">
        <f aca="false">IF(AX1262&gt;=70,"EASY",IF(AX1262&gt;40,"UNCERTAIN","HARD"))</f>
        <v>EASY</v>
      </c>
      <c r="AA1262" s="58" t="n">
        <f aca="false">IF($A1262&lt;200,"",AVERAGE($E1213:$E1262)/AVERAGE($E1063:$E1262)-1)</f>
        <v>0.0713902518928571</v>
      </c>
      <c r="AB1262" s="59" t="n">
        <f aca="false">LOOKUP($B1262,07_L1政策步階!$A$4:$A$14,07_L1政策步階!$C$4:$C$14)</f>
        <v>1</v>
      </c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9" t="n">
        <f aca="false">IF(ISNUMBER($AA1262),IF($AA1262&gt;=0.005,100,IF($AA1262&gt;=-0.015,50,0)),"")</f>
        <v>100</v>
      </c>
      <c r="AM1262" s="59" t="n">
        <f aca="false">IF(ISNUMBER($AB1262),IF($AB1262=1,100,IF($AB1262=0,50,0)),"")</f>
        <v>100</v>
      </c>
      <c r="AN1262" s="0" t="str">
        <f aca="false">IF(ISNUMBER($AC1262),IF($AC1262&gt;=0.001,100,IF($AC1262&gt;=-0.003,50,0)),"")</f>
        <v/>
      </c>
      <c r="AO1262" s="0" t="str">
        <f aca="false">IF(ISNUMBER($AD1262),IF($AD1262&gt;=0.04,100,IF($AD1262&gt;=0,50,0)),"")</f>
        <v/>
      </c>
      <c r="AP1262" s="0" t="str">
        <f aca="false">IF(ISNUMBER($AE1262),IF($AE1262&gt;=25,100,IF($AE1262&gt;=-75,50,0)),"")</f>
        <v/>
      </c>
      <c r="AQ1262" s="0" t="str">
        <f aca="false">IF(ISNUMBER($AF1262),IF($AF1262&gt;0,100,IF($AF1262&gt;=-50,50,0)),"")</f>
        <v/>
      </c>
      <c r="AR1262" s="0" t="str">
        <f aca="false">IF(ISNUMBER($AG1262),IF($AG1262=1,100,IF($AG1262=0,50,0)),"")</f>
        <v/>
      </c>
      <c r="AS1262" s="0" t="str">
        <f aca="false">IF(ISNUMBER($AH1262),IF($AH1262&lt;0,100,IF($AH1262&lt;=20,50,0)),"")</f>
        <v/>
      </c>
      <c r="AT1262" s="0" t="str">
        <f aca="false">IF(ISNUMBER($AI1262),IF($AI1262&lt;0.95,100,IF($AI1262&lt;=1,50,0)),"")</f>
        <v/>
      </c>
      <c r="AU1262" s="0" t="str">
        <f aca="false">IF(ISNUMBER($AJ1262),IF($AJ1262&lt;30,0,IF($AJ1262&lt;40,50,IF($AJ1262&lt;=90,100,50))),"")</f>
        <v/>
      </c>
      <c r="AV1262" s="0" t="str">
        <f aca="false">IF(ISNUMBER($AK1262),IF($AK1262&gt;-0.2,100,IF($AK1262&gt;=-0.4,50,0)),"")</f>
        <v/>
      </c>
      <c r="AW1262" s="59" t="n">
        <f aca="false">01_指標庫!$H$4*ISNUMBER($F1262)+01_指標庫!$H$5*ISNUMBER($AA1262)+01_指標庫!$H$6*ISNUMBER($G1262)+01_指標庫!$H$7*ISNUMBER($H1262)+01_指標庫!$H$8*ISNUMBER($AF1262)+01_指標庫!$H$9*ISNUMBER($AG1262)+01_指標庫!$H$10*ISNUMBER($AB1262)+01_指標庫!$H$11*ISNUMBER($AC1262)+01_指標庫!$H$12*ISNUMBER($AD1262)+01_指標庫!$H$13*ISNUMBER($AE1262)+01_指標庫!$H$14*ISNUMBER($I1262)+01_指標庫!$H$15*ISNUMBER($AH1262)+01_指標庫!$H$16*ISNUMBER($K1262)+01_指標庫!$H$17*ISNUMBER($AI1262)+01_指標庫!$H$18*ISNUMBER($AJ1262)+01_指標庫!$H$19*ISNUMBER($AK1262)+01_指標庫!$H$20*ISNUMBER($BB1262)+01_指標庫!$H$21*ISNUMBER($BC1262)</f>
        <v>51</v>
      </c>
      <c r="AX1262" s="59" t="n">
        <f aca="false">IF(AW1262=0,50,ROUND((01_指標庫!$H$4*IF(ISNUMBER($F1262),L1262,0)+01_指標庫!$H$5*IF(ISNUMBER($AA1262),AL1262,0)+01_指標庫!$H$6*IF(ISNUMBER($G1262),M1262,0)+01_指標庫!$H$7*IF(ISNUMBER($H1262),N1262,0)+01_指標庫!$H$8*IF(ISNUMBER($AF1262),AQ1262,0)+01_指標庫!$H$9*IF(ISNUMBER($AG1262),AR1262,0)+01_指標庫!$H$10*IF(ISNUMBER($AB1262),AM1262,0)+01_指標庫!$H$11*IF(ISNUMBER($AC1262),AN1262,0)+01_指標庫!$H$12*IF(ISNUMBER($AD1262),AO1262,0)+01_指標庫!$H$13*IF(ISNUMBER($AE1262),AP1262,0)+01_指標庫!$H$14*IF(ISNUMBER($I1262),O1262,0)+01_指標庫!$H$15*IF(ISNUMBER($AH1262),AS1262,0)+01_指標庫!$H$16*IF(ISNUMBER($K1262),P1262,0)+01_指標庫!$H$17*IF(ISNUMBER($AI1262),AT1262,0)+01_指標庫!$H$18*IF(ISNUMBER($AJ1262),AU1262,0)+01_指標庫!$H$19*IF(ISNUMBER($AK1262),AV1262,0)+01_指標庫!$H$20*IF(ISNUMBER($BB1262),BB1262,0)+01_指標庫!$H$21*IF(ISNUMBER($BC1262),BC1262,0))/AW1262,1))</f>
        <v>86.3</v>
      </c>
      <c r="AY1262" s="60"/>
      <c r="AZ1262" s="60"/>
      <c r="BA1262" s="58" t="n">
        <f aca="false">AVERAGE($E1258:$E1262)/AVERAGE($E1253:$E1262)-1</f>
        <v>0.00932000270198796</v>
      </c>
      <c r="BB1262" s="59" t="n">
        <f aca="false">IF(ISNUMBER($BA1262),IF(OR($S1262&lt;=-0.03,$BA1262&lt;-0.003),0,IF(OR($S1262&lt;=-0.02,$BA1262&lt;0.01),50,100)),"")</f>
        <v>50</v>
      </c>
      <c r="BC1262" s="0" t="str">
        <f aca="false">IF(OR(COUNT($AZ1262)=0,COUNT($AZ1261)=0),"",IF(OR($AY1262/$AZ1261-1&lt;=-0.03,$AZ1262/$AZ1261-1&lt;=-0.045,IF(COUNT($AZ1253:$AZ1262)=10,AVERAGE($AZ1258:$AZ1262)/AVERAGE($AZ1253:$AZ1262)-1&lt;-0.01,FALSE())),0,IF(OR($AZ1262/$AZ1261-1&lt;=-0.02,IF(COUNT($AZ1253:$AZ1262)=10,AVERAGE($AZ1258:$AZ1262)/AVERAGE($AZ1253:$AZ1262)-1&lt;0.005,FALSE())),50,100)))</f>
        <v/>
      </c>
    </row>
    <row r="1263" customFormat="false" ht="15" hidden="false" customHeight="true" outlineLevel="0" collapsed="false">
      <c r="A1263" s="47" t="n">
        <v>1259</v>
      </c>
      <c r="B1263" s="48" t="n">
        <v>44385</v>
      </c>
      <c r="C1263" s="47" t="n">
        <v>2021</v>
      </c>
      <c r="D1263" s="49" t="s">
        <v>239</v>
      </c>
      <c r="E1263" s="50" t="n">
        <v>14722.14</v>
      </c>
      <c r="F1263" s="51" t="n">
        <v>0.135716</v>
      </c>
      <c r="G1263" s="51" t="n">
        <v>-0.005969</v>
      </c>
      <c r="H1263" s="52" t="n">
        <v>0.9592</v>
      </c>
      <c r="I1263" s="62" t="n">
        <v>432.5</v>
      </c>
      <c r="J1263" s="63" t="s">
        <v>240</v>
      </c>
      <c r="K1263" s="54" t="n">
        <v>19</v>
      </c>
      <c r="L1263" s="55" t="n">
        <f aca="false">IF(COUNT(F1263)=0,50,IF(F1263&gt;=0,100,IF(F1263&gt;=-0.02,50,0)))</f>
        <v>100</v>
      </c>
      <c r="M1263" s="55" t="n">
        <f aca="false">IF(COUNT(G1263)=0,50,IF(G1263&gt;-0.06,100,IF(G1263&gt;-0.15,50,0)))</f>
        <v>100</v>
      </c>
      <c r="N1263" s="55" t="n">
        <f aca="false">IF(COUNT(H1263)=0,50,IF(H1263&gt;=0.6,100,IF(H1263&gt;=0.4,50,0)))</f>
        <v>100</v>
      </c>
      <c r="O1263" s="55" t="n">
        <f aca="false">IF(COUNT(I1263)=0,50,IF(J1263="proxy_vix",50,IF(I1263&lt;350,100,IF(I1263&lt;=450,50,0))))</f>
        <v>50</v>
      </c>
      <c r="P1263" s="55" t="n">
        <f aca="false">IF(COUNT(K1263)=0,50,IF(K1263&lt;20,100,IF(K1263&lt;=25,50,0)))</f>
        <v>100</v>
      </c>
      <c r="Q1263" s="54"/>
      <c r="R1263" s="47"/>
      <c r="S1263" s="51" t="n">
        <f aca="false">$E1263/$E1262-1</f>
        <v>-0.00596872227481249</v>
      </c>
      <c r="T1263" s="56" t="n">
        <f aca="false">$K1263/$K1262-1</f>
        <v>0.17283950617284</v>
      </c>
      <c r="V1263" s="57"/>
      <c r="W1263" s="57"/>
      <c r="Y1263" s="1" t="str">
        <f aca="false">IF(AX1263&gt;=70,"EASY",IF(AX1263&gt;40,"UNCERTAIN","HARD"))</f>
        <v>EASY</v>
      </c>
      <c r="AA1263" s="58" t="n">
        <f aca="false">IF($A1263&lt;200,"",AVERAGE($E1214:$E1263)/AVERAGE($E1064:$E1263)-1)</f>
        <v>0.0710193400200101</v>
      </c>
      <c r="AB1263" s="59" t="n">
        <f aca="false">LOOKUP($B1263,07_L1政策步階!$A$4:$A$14,07_L1政策步階!$C$4:$C$14)</f>
        <v>1</v>
      </c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9" t="n">
        <f aca="false">IF(ISNUMBER($AA1263),IF($AA1263&gt;=0.005,100,IF($AA1263&gt;=-0.015,50,0)),"")</f>
        <v>100</v>
      </c>
      <c r="AM1263" s="59" t="n">
        <f aca="false">IF(ISNUMBER($AB1263),IF($AB1263=1,100,IF($AB1263=0,50,0)),"")</f>
        <v>100</v>
      </c>
      <c r="AN1263" s="0" t="str">
        <f aca="false">IF(ISNUMBER($AC1263),IF($AC1263&gt;=0.001,100,IF($AC1263&gt;=-0.003,50,0)),"")</f>
        <v/>
      </c>
      <c r="AO1263" s="0" t="str">
        <f aca="false">IF(ISNUMBER($AD1263),IF($AD1263&gt;=0.04,100,IF($AD1263&gt;=0,50,0)),"")</f>
        <v/>
      </c>
      <c r="AP1263" s="0" t="str">
        <f aca="false">IF(ISNUMBER($AE1263),IF($AE1263&gt;=25,100,IF($AE1263&gt;=-75,50,0)),"")</f>
        <v/>
      </c>
      <c r="AQ1263" s="0" t="str">
        <f aca="false">IF(ISNUMBER($AF1263),IF($AF1263&gt;0,100,IF($AF1263&gt;=-50,50,0)),"")</f>
        <v/>
      </c>
      <c r="AR1263" s="0" t="str">
        <f aca="false">IF(ISNUMBER($AG1263),IF($AG1263=1,100,IF($AG1263=0,50,0)),"")</f>
        <v/>
      </c>
      <c r="AS1263" s="0" t="str">
        <f aca="false">IF(ISNUMBER($AH1263),IF($AH1263&lt;0,100,IF($AH1263&lt;=20,50,0)),"")</f>
        <v/>
      </c>
      <c r="AT1263" s="0" t="str">
        <f aca="false">IF(ISNUMBER($AI1263),IF($AI1263&lt;0.95,100,IF($AI1263&lt;=1,50,0)),"")</f>
        <v/>
      </c>
      <c r="AU1263" s="0" t="str">
        <f aca="false">IF(ISNUMBER($AJ1263),IF($AJ1263&lt;30,0,IF($AJ1263&lt;40,50,IF($AJ1263&lt;=90,100,50))),"")</f>
        <v/>
      </c>
      <c r="AV1263" s="0" t="str">
        <f aca="false">IF(ISNUMBER($AK1263),IF($AK1263&gt;-0.2,100,IF($AK1263&gt;=-0.4,50,0)),"")</f>
        <v/>
      </c>
      <c r="AW1263" s="59" t="n">
        <f aca="false">01_指標庫!$H$4*ISNUMBER($F1263)+01_指標庫!$H$5*ISNUMBER($AA1263)+01_指標庫!$H$6*ISNUMBER($G1263)+01_指標庫!$H$7*ISNUMBER($H1263)+01_指標庫!$H$8*ISNUMBER($AF1263)+01_指標庫!$H$9*ISNUMBER($AG1263)+01_指標庫!$H$10*ISNUMBER($AB1263)+01_指標庫!$H$11*ISNUMBER($AC1263)+01_指標庫!$H$12*ISNUMBER($AD1263)+01_指標庫!$H$13*ISNUMBER($AE1263)+01_指標庫!$H$14*ISNUMBER($I1263)+01_指標庫!$H$15*ISNUMBER($AH1263)+01_指標庫!$H$16*ISNUMBER($K1263)+01_指標庫!$H$17*ISNUMBER($AI1263)+01_指標庫!$H$18*ISNUMBER($AJ1263)+01_指標庫!$H$19*ISNUMBER($AK1263)+01_指標庫!$H$20*ISNUMBER($BB1263)+01_指標庫!$H$21*ISNUMBER($BC1263)</f>
        <v>51</v>
      </c>
      <c r="AX1263" s="59" t="n">
        <f aca="false">IF(AW1263=0,50,ROUND((01_指標庫!$H$4*IF(ISNUMBER($F1263),L1263,0)+01_指標庫!$H$5*IF(ISNUMBER($AA1263),AL1263,0)+01_指標庫!$H$6*IF(ISNUMBER($G1263),M1263,0)+01_指標庫!$H$7*IF(ISNUMBER($H1263),N1263,0)+01_指標庫!$H$8*IF(ISNUMBER($AF1263),AQ1263,0)+01_指標庫!$H$9*IF(ISNUMBER($AG1263),AR1263,0)+01_指標庫!$H$10*IF(ISNUMBER($AB1263),AM1263,0)+01_指標庫!$H$11*IF(ISNUMBER($AC1263),AN1263,0)+01_指標庫!$H$12*IF(ISNUMBER($AD1263),AO1263,0)+01_指標庫!$H$13*IF(ISNUMBER($AE1263),AP1263,0)+01_指標庫!$H$14*IF(ISNUMBER($I1263),O1263,0)+01_指標庫!$H$15*IF(ISNUMBER($AH1263),AS1263,0)+01_指標庫!$H$16*IF(ISNUMBER($K1263),P1263,0)+01_指標庫!$H$17*IF(ISNUMBER($AI1263),AT1263,0)+01_指標庫!$H$18*IF(ISNUMBER($AJ1263),AU1263,0)+01_指標庫!$H$19*IF(ISNUMBER($AK1263),AV1263,0)+01_指標庫!$H$20*IF(ISNUMBER($BB1263),BB1263,0)+01_指標庫!$H$21*IF(ISNUMBER($BC1263),BC1263,0))/AW1263,1))</f>
        <v>86.3</v>
      </c>
      <c r="AY1263" s="60"/>
      <c r="AZ1263" s="60"/>
      <c r="BA1263" s="58" t="n">
        <f aca="false">AVERAGE($E1259:$E1263)/AVERAGE($E1254:$E1263)-1</f>
        <v>0.00851576816366673</v>
      </c>
      <c r="BB1263" s="59" t="n">
        <f aca="false">IF(ISNUMBER($BA1263),IF(OR($S1263&lt;=-0.03,$BA1263&lt;-0.003),0,IF(OR($S1263&lt;=-0.02,$BA1263&lt;0.01),50,100)),"")</f>
        <v>50</v>
      </c>
      <c r="BC1263" s="0" t="str">
        <f aca="false">IF(OR(COUNT($AZ1263)=0,COUNT($AZ1262)=0),"",IF(OR($AY1263/$AZ1262-1&lt;=-0.03,$AZ1263/$AZ1262-1&lt;=-0.045,IF(COUNT($AZ1254:$AZ1263)=10,AVERAGE($AZ1259:$AZ1263)/AVERAGE($AZ1254:$AZ1263)-1&lt;-0.01,FALSE())),0,IF(OR($AZ1263/$AZ1262-1&lt;=-0.02,IF(COUNT($AZ1254:$AZ1263)=10,AVERAGE($AZ1259:$AZ1263)/AVERAGE($AZ1254:$AZ1263)-1&lt;0.005,FALSE())),50,100)))</f>
        <v/>
      </c>
    </row>
    <row r="1264" customFormat="false" ht="15" hidden="false" customHeight="true" outlineLevel="0" collapsed="false">
      <c r="A1264" s="47" t="n">
        <v>1260</v>
      </c>
      <c r="B1264" s="48" t="n">
        <v>44386</v>
      </c>
      <c r="C1264" s="47" t="n">
        <v>2021</v>
      </c>
      <c r="D1264" s="49" t="s">
        <v>234</v>
      </c>
      <c r="E1264" s="50" t="n">
        <v>14826.09</v>
      </c>
      <c r="F1264" s="51" t="n">
        <v>0.142132</v>
      </c>
      <c r="G1264" s="51" t="n">
        <v>0</v>
      </c>
      <c r="H1264" s="52" t="n">
        <v>0.9592</v>
      </c>
      <c r="I1264" s="62" t="n">
        <v>408.9</v>
      </c>
      <c r="J1264" s="63" t="s">
        <v>240</v>
      </c>
      <c r="K1264" s="54" t="n">
        <v>16.18</v>
      </c>
      <c r="L1264" s="55" t="n">
        <f aca="false">IF(COUNT(F1264)=0,50,IF(F1264&gt;=0,100,IF(F1264&gt;=-0.02,50,0)))</f>
        <v>100</v>
      </c>
      <c r="M1264" s="55" t="n">
        <f aca="false">IF(COUNT(G1264)=0,50,IF(G1264&gt;-0.06,100,IF(G1264&gt;-0.15,50,0)))</f>
        <v>100</v>
      </c>
      <c r="N1264" s="55" t="n">
        <f aca="false">IF(COUNT(H1264)=0,50,IF(H1264&gt;=0.6,100,IF(H1264&gt;=0.4,50,0)))</f>
        <v>100</v>
      </c>
      <c r="O1264" s="55" t="n">
        <f aca="false">IF(COUNT(I1264)=0,50,IF(J1264="proxy_vix",50,IF(I1264&lt;350,100,IF(I1264&lt;=450,50,0))))</f>
        <v>50</v>
      </c>
      <c r="P1264" s="55" t="n">
        <f aca="false">IF(COUNT(K1264)=0,50,IF(K1264&lt;20,100,IF(K1264&lt;=25,50,0)))</f>
        <v>100</v>
      </c>
      <c r="Q1264" s="54"/>
      <c r="R1264" s="47"/>
      <c r="S1264" s="51" t="n">
        <f aca="false">$E1264/$E1263-1</f>
        <v>0.00706079415085048</v>
      </c>
      <c r="T1264" s="56" t="n">
        <f aca="false">$K1264/$K1263-1</f>
        <v>-0.148421052631579</v>
      </c>
      <c r="V1264" s="57"/>
      <c r="W1264" s="57"/>
      <c r="Y1264" s="1" t="str">
        <f aca="false">IF(AX1264&gt;=70,"EASY",IF(AX1264&gt;40,"UNCERTAIN","HARD"))</f>
        <v>EASY</v>
      </c>
      <c r="AA1264" s="58" t="n">
        <f aca="false">IF($A1264&lt;200,"",AVERAGE($E1215:$E1264)/AVERAGE($E1065:$E1264)-1)</f>
        <v>0.0709421774648107</v>
      </c>
      <c r="AB1264" s="59" t="n">
        <f aca="false">LOOKUP($B1264,07_L1政策步階!$A$4:$A$14,07_L1政策步階!$C$4:$C$14)</f>
        <v>1</v>
      </c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9" t="n">
        <f aca="false">IF(ISNUMBER($AA1264),IF($AA1264&gt;=0.005,100,IF($AA1264&gt;=-0.015,50,0)),"")</f>
        <v>100</v>
      </c>
      <c r="AM1264" s="59" t="n">
        <f aca="false">IF(ISNUMBER($AB1264),IF($AB1264=1,100,IF($AB1264=0,50,0)),"")</f>
        <v>100</v>
      </c>
      <c r="AN1264" s="0" t="str">
        <f aca="false">IF(ISNUMBER($AC1264),IF($AC1264&gt;=0.001,100,IF($AC1264&gt;=-0.003,50,0)),"")</f>
        <v/>
      </c>
      <c r="AO1264" s="0" t="str">
        <f aca="false">IF(ISNUMBER($AD1264),IF($AD1264&gt;=0.04,100,IF($AD1264&gt;=0,50,0)),"")</f>
        <v/>
      </c>
      <c r="AP1264" s="0" t="str">
        <f aca="false">IF(ISNUMBER($AE1264),IF($AE1264&gt;=25,100,IF($AE1264&gt;=-75,50,0)),"")</f>
        <v/>
      </c>
      <c r="AQ1264" s="0" t="str">
        <f aca="false">IF(ISNUMBER($AF1264),IF($AF1264&gt;0,100,IF($AF1264&gt;=-50,50,0)),"")</f>
        <v/>
      </c>
      <c r="AR1264" s="0" t="str">
        <f aca="false">IF(ISNUMBER($AG1264),IF($AG1264=1,100,IF($AG1264=0,50,0)),"")</f>
        <v/>
      </c>
      <c r="AS1264" s="0" t="str">
        <f aca="false">IF(ISNUMBER($AH1264),IF($AH1264&lt;0,100,IF($AH1264&lt;=20,50,0)),"")</f>
        <v/>
      </c>
      <c r="AT1264" s="0" t="str">
        <f aca="false">IF(ISNUMBER($AI1264),IF($AI1264&lt;0.95,100,IF($AI1264&lt;=1,50,0)),"")</f>
        <v/>
      </c>
      <c r="AU1264" s="0" t="str">
        <f aca="false">IF(ISNUMBER($AJ1264),IF($AJ1264&lt;30,0,IF($AJ1264&lt;40,50,IF($AJ1264&lt;=90,100,50))),"")</f>
        <v/>
      </c>
      <c r="AV1264" s="0" t="str">
        <f aca="false">IF(ISNUMBER($AK1264),IF($AK1264&gt;-0.2,100,IF($AK1264&gt;=-0.4,50,0)),"")</f>
        <v/>
      </c>
      <c r="AW1264" s="59" t="n">
        <f aca="false">01_指標庫!$H$4*ISNUMBER($F1264)+01_指標庫!$H$5*ISNUMBER($AA1264)+01_指標庫!$H$6*ISNUMBER($G1264)+01_指標庫!$H$7*ISNUMBER($H1264)+01_指標庫!$H$8*ISNUMBER($AF1264)+01_指標庫!$H$9*ISNUMBER($AG1264)+01_指標庫!$H$10*ISNUMBER($AB1264)+01_指標庫!$H$11*ISNUMBER($AC1264)+01_指標庫!$H$12*ISNUMBER($AD1264)+01_指標庫!$H$13*ISNUMBER($AE1264)+01_指標庫!$H$14*ISNUMBER($I1264)+01_指標庫!$H$15*ISNUMBER($AH1264)+01_指標庫!$H$16*ISNUMBER($K1264)+01_指標庫!$H$17*ISNUMBER($AI1264)+01_指標庫!$H$18*ISNUMBER($AJ1264)+01_指標庫!$H$19*ISNUMBER($AK1264)+01_指標庫!$H$20*ISNUMBER($BB1264)+01_指標庫!$H$21*ISNUMBER($BC1264)</f>
        <v>51</v>
      </c>
      <c r="AX1264" s="59" t="n">
        <f aca="false">IF(AW1264=0,50,ROUND((01_指標庫!$H$4*IF(ISNUMBER($F1264),L1264,0)+01_指標庫!$H$5*IF(ISNUMBER($AA1264),AL1264,0)+01_指標庫!$H$6*IF(ISNUMBER($G1264),M1264,0)+01_指標庫!$H$7*IF(ISNUMBER($H1264),N1264,0)+01_指標庫!$H$8*IF(ISNUMBER($AF1264),AQ1264,0)+01_指標庫!$H$9*IF(ISNUMBER($AG1264),AR1264,0)+01_指標庫!$H$10*IF(ISNUMBER($AB1264),AM1264,0)+01_指標庫!$H$11*IF(ISNUMBER($AC1264),AN1264,0)+01_指標庫!$H$12*IF(ISNUMBER($AD1264),AO1264,0)+01_指標庫!$H$13*IF(ISNUMBER($AE1264),AP1264,0)+01_指標庫!$H$14*IF(ISNUMBER($I1264),O1264,0)+01_指標庫!$H$15*IF(ISNUMBER($AH1264),AS1264,0)+01_指標庫!$H$16*IF(ISNUMBER($K1264),P1264,0)+01_指標庫!$H$17*IF(ISNUMBER($AI1264),AT1264,0)+01_指標庫!$H$18*IF(ISNUMBER($AJ1264),AU1264,0)+01_指標庫!$H$19*IF(ISNUMBER($AK1264),AV1264,0)+01_指標庫!$H$20*IF(ISNUMBER($BB1264),BB1264,0)+01_指標庫!$H$21*IF(ISNUMBER($BC1264),BC1264,0))/AW1264,1))</f>
        <v>86.3</v>
      </c>
      <c r="AY1264" s="60"/>
      <c r="AZ1264" s="60"/>
      <c r="BA1264" s="58" t="n">
        <f aca="false">AVERAGE($E1260:$E1264)/AVERAGE($E1255:$E1264)-1</f>
        <v>0.0089803683002696</v>
      </c>
      <c r="BB1264" s="59" t="n">
        <f aca="false">IF(ISNUMBER($BA1264),IF(OR($S1264&lt;=-0.03,$BA1264&lt;-0.003),0,IF(OR($S1264&lt;=-0.02,$BA1264&lt;0.01),50,100)),"")</f>
        <v>50</v>
      </c>
      <c r="BC1264" s="0" t="str">
        <f aca="false">IF(OR(COUNT($AZ1264)=0,COUNT($AZ1263)=0),"",IF(OR($AY1264/$AZ1263-1&lt;=-0.03,$AZ1264/$AZ1263-1&lt;=-0.045,IF(COUNT($AZ1255:$AZ1264)=10,AVERAGE($AZ1260:$AZ1264)/AVERAGE($AZ1255:$AZ1264)-1&lt;-0.01,FALSE())),0,IF(OR($AZ1264/$AZ1263-1&lt;=-0.02,IF(COUNT($AZ1255:$AZ1264)=10,AVERAGE($AZ1260:$AZ1264)/AVERAGE($AZ1255:$AZ1264)-1&lt;0.005,FALSE())),50,100)))</f>
        <v/>
      </c>
    </row>
    <row r="1265" customFormat="false" ht="15" hidden="false" customHeight="true" outlineLevel="0" collapsed="false">
      <c r="A1265" s="47" t="n">
        <v>1261</v>
      </c>
      <c r="B1265" s="48" t="n">
        <v>44389</v>
      </c>
      <c r="C1265" s="47" t="n">
        <v>2021</v>
      </c>
      <c r="D1265" s="49" t="s">
        <v>236</v>
      </c>
      <c r="E1265" s="50" t="n">
        <v>14877.89</v>
      </c>
      <c r="F1265" s="51" t="n">
        <v>0.144339</v>
      </c>
      <c r="G1265" s="51" t="n">
        <v>0</v>
      </c>
      <c r="H1265" s="52" t="n">
        <v>0.9592</v>
      </c>
      <c r="I1265" s="62" t="n">
        <v>408.8</v>
      </c>
      <c r="J1265" s="63" t="s">
        <v>240</v>
      </c>
      <c r="K1265" s="54" t="n">
        <v>16.17</v>
      </c>
      <c r="L1265" s="55" t="n">
        <f aca="false">IF(COUNT(F1265)=0,50,IF(F1265&gt;=0,100,IF(F1265&gt;=-0.02,50,0)))</f>
        <v>100</v>
      </c>
      <c r="M1265" s="55" t="n">
        <f aca="false">IF(COUNT(G1265)=0,50,IF(G1265&gt;-0.06,100,IF(G1265&gt;-0.15,50,0)))</f>
        <v>100</v>
      </c>
      <c r="N1265" s="55" t="n">
        <f aca="false">IF(COUNT(H1265)=0,50,IF(H1265&gt;=0.6,100,IF(H1265&gt;=0.4,50,0)))</f>
        <v>100</v>
      </c>
      <c r="O1265" s="55" t="n">
        <f aca="false">IF(COUNT(I1265)=0,50,IF(J1265="proxy_vix",50,IF(I1265&lt;350,100,IF(I1265&lt;=450,50,0))))</f>
        <v>50</v>
      </c>
      <c r="P1265" s="55" t="n">
        <f aca="false">IF(COUNT(K1265)=0,50,IF(K1265&lt;20,100,IF(K1265&lt;=25,50,0)))</f>
        <v>100</v>
      </c>
      <c r="Q1265" s="54"/>
      <c r="R1265" s="47"/>
      <c r="S1265" s="51" t="n">
        <f aca="false">$E1265/$E1264-1</f>
        <v>0.00349384092501803</v>
      </c>
      <c r="T1265" s="56" t="n">
        <f aca="false">$K1265/$K1264-1</f>
        <v>-0.000618046971569752</v>
      </c>
      <c r="V1265" s="57"/>
      <c r="W1265" s="57"/>
      <c r="Y1265" s="1" t="str">
        <f aca="false">IF(AX1265&gt;=70,"EASY",IF(AX1265&gt;40,"UNCERTAIN","HARD"))</f>
        <v>EASY</v>
      </c>
      <c r="AA1265" s="58" t="n">
        <f aca="false">IF($A1265&lt;200,"",AVERAGE($E1216:$E1265)/AVERAGE($E1066:$E1265)-1)</f>
        <v>0.0706726927749002</v>
      </c>
      <c r="AB1265" s="59" t="n">
        <f aca="false">LOOKUP($B1265,07_L1政策步階!$A$4:$A$14,07_L1政策步階!$C$4:$C$14)</f>
        <v>1</v>
      </c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9" t="n">
        <f aca="false">IF(ISNUMBER($AA1265),IF($AA1265&gt;=0.005,100,IF($AA1265&gt;=-0.015,50,0)),"")</f>
        <v>100</v>
      </c>
      <c r="AM1265" s="59" t="n">
        <f aca="false">IF(ISNUMBER($AB1265),IF($AB1265=1,100,IF($AB1265=0,50,0)),"")</f>
        <v>100</v>
      </c>
      <c r="AN1265" s="0" t="str">
        <f aca="false">IF(ISNUMBER($AC1265),IF($AC1265&gt;=0.001,100,IF($AC1265&gt;=-0.003,50,0)),"")</f>
        <v/>
      </c>
      <c r="AO1265" s="0" t="str">
        <f aca="false">IF(ISNUMBER($AD1265),IF($AD1265&gt;=0.04,100,IF($AD1265&gt;=0,50,0)),"")</f>
        <v/>
      </c>
      <c r="AP1265" s="0" t="str">
        <f aca="false">IF(ISNUMBER($AE1265),IF($AE1265&gt;=25,100,IF($AE1265&gt;=-75,50,0)),"")</f>
        <v/>
      </c>
      <c r="AQ1265" s="0" t="str">
        <f aca="false">IF(ISNUMBER($AF1265),IF($AF1265&gt;0,100,IF($AF1265&gt;=-50,50,0)),"")</f>
        <v/>
      </c>
      <c r="AR1265" s="0" t="str">
        <f aca="false">IF(ISNUMBER($AG1265),IF($AG1265=1,100,IF($AG1265=0,50,0)),"")</f>
        <v/>
      </c>
      <c r="AS1265" s="0" t="str">
        <f aca="false">IF(ISNUMBER($AH1265),IF($AH1265&lt;0,100,IF($AH1265&lt;=20,50,0)),"")</f>
        <v/>
      </c>
      <c r="AT1265" s="0" t="str">
        <f aca="false">IF(ISNUMBER($AI1265),IF($AI1265&lt;0.95,100,IF($AI1265&lt;=1,50,0)),"")</f>
        <v/>
      </c>
      <c r="AU1265" s="0" t="str">
        <f aca="false">IF(ISNUMBER($AJ1265),IF($AJ1265&lt;30,0,IF($AJ1265&lt;40,50,IF($AJ1265&lt;=90,100,50))),"")</f>
        <v/>
      </c>
      <c r="AV1265" s="0" t="str">
        <f aca="false">IF(ISNUMBER($AK1265),IF($AK1265&gt;-0.2,100,IF($AK1265&gt;=-0.4,50,0)),"")</f>
        <v/>
      </c>
      <c r="AW1265" s="59" t="n">
        <f aca="false">01_指標庫!$H$4*ISNUMBER($F1265)+01_指標庫!$H$5*ISNUMBER($AA1265)+01_指標庫!$H$6*ISNUMBER($G1265)+01_指標庫!$H$7*ISNUMBER($H1265)+01_指標庫!$H$8*ISNUMBER($AF1265)+01_指標庫!$H$9*ISNUMBER($AG1265)+01_指標庫!$H$10*ISNUMBER($AB1265)+01_指標庫!$H$11*ISNUMBER($AC1265)+01_指標庫!$H$12*ISNUMBER($AD1265)+01_指標庫!$H$13*ISNUMBER($AE1265)+01_指標庫!$H$14*ISNUMBER($I1265)+01_指標庫!$H$15*ISNUMBER($AH1265)+01_指標庫!$H$16*ISNUMBER($K1265)+01_指標庫!$H$17*ISNUMBER($AI1265)+01_指標庫!$H$18*ISNUMBER($AJ1265)+01_指標庫!$H$19*ISNUMBER($AK1265)+01_指標庫!$H$20*ISNUMBER($BB1265)+01_指標庫!$H$21*ISNUMBER($BC1265)</f>
        <v>51</v>
      </c>
      <c r="AX1265" s="59" t="n">
        <f aca="false">IF(AW1265=0,50,ROUND((01_指標庫!$H$4*IF(ISNUMBER($F1265),L1265,0)+01_指標庫!$H$5*IF(ISNUMBER($AA1265),AL1265,0)+01_指標庫!$H$6*IF(ISNUMBER($G1265),M1265,0)+01_指標庫!$H$7*IF(ISNUMBER($H1265),N1265,0)+01_指標庫!$H$8*IF(ISNUMBER($AF1265),AQ1265,0)+01_指標庫!$H$9*IF(ISNUMBER($AG1265),AR1265,0)+01_指標庫!$H$10*IF(ISNUMBER($AB1265),AM1265,0)+01_指標庫!$H$11*IF(ISNUMBER($AC1265),AN1265,0)+01_指標庫!$H$12*IF(ISNUMBER($AD1265),AO1265,0)+01_指標庫!$H$13*IF(ISNUMBER($AE1265),AP1265,0)+01_指標庫!$H$14*IF(ISNUMBER($I1265),O1265,0)+01_指標庫!$H$15*IF(ISNUMBER($AH1265),AS1265,0)+01_指標庫!$H$16*IF(ISNUMBER($K1265),P1265,0)+01_指標庫!$H$17*IF(ISNUMBER($AI1265),AT1265,0)+01_指標庫!$H$18*IF(ISNUMBER($AJ1265),AU1265,0)+01_指標庫!$H$19*IF(ISNUMBER($AK1265),AV1265,0)+01_指標庫!$H$20*IF(ISNUMBER($BB1265),BB1265,0)+01_指標庫!$H$21*IF(ISNUMBER($BC1265),BC1265,0))/AW1265,1))</f>
        <v>86.3</v>
      </c>
      <c r="AY1265" s="60"/>
      <c r="AZ1265" s="60"/>
      <c r="BA1265" s="58" t="n">
        <f aca="false">AVERAGE($E1261:$E1265)/AVERAGE($E1256:$E1265)-1</f>
        <v>0.00736789739855337</v>
      </c>
      <c r="BB1265" s="59" t="n">
        <f aca="false">IF(ISNUMBER($BA1265),IF(OR($S1265&lt;=-0.03,$BA1265&lt;-0.003),0,IF(OR($S1265&lt;=-0.02,$BA1265&lt;0.01),50,100)),"")</f>
        <v>50</v>
      </c>
      <c r="BC1265" s="0" t="str">
        <f aca="false">IF(OR(COUNT($AZ1265)=0,COUNT($AZ1264)=0),"",IF(OR($AY1265/$AZ1264-1&lt;=-0.03,$AZ1265/$AZ1264-1&lt;=-0.045,IF(COUNT($AZ1256:$AZ1265)=10,AVERAGE($AZ1261:$AZ1265)/AVERAGE($AZ1256:$AZ1265)-1&lt;-0.01,FALSE())),0,IF(OR($AZ1265/$AZ1264-1&lt;=-0.02,IF(COUNT($AZ1256:$AZ1265)=10,AVERAGE($AZ1261:$AZ1265)/AVERAGE($AZ1256:$AZ1265)-1&lt;0.005,FALSE())),50,100)))</f>
        <v/>
      </c>
    </row>
    <row r="1266" customFormat="false" ht="15" hidden="false" customHeight="true" outlineLevel="0" collapsed="false">
      <c r="A1266" s="47" t="n">
        <v>1262</v>
      </c>
      <c r="B1266" s="48" t="n">
        <v>44390</v>
      </c>
      <c r="C1266" s="47" t="n">
        <v>2021</v>
      </c>
      <c r="D1266" s="49" t="s">
        <v>237</v>
      </c>
      <c r="E1266" s="50" t="n">
        <v>14874.54</v>
      </c>
      <c r="F1266" s="51" t="n">
        <v>0.142334</v>
      </c>
      <c r="G1266" s="51" t="n">
        <v>-0.000225</v>
      </c>
      <c r="H1266" s="52" t="n">
        <v>0.9592</v>
      </c>
      <c r="I1266" s="62" t="n">
        <v>416.7</v>
      </c>
      <c r="J1266" s="63" t="s">
        <v>240</v>
      </c>
      <c r="K1266" s="54" t="n">
        <v>17.12</v>
      </c>
      <c r="L1266" s="55" t="n">
        <f aca="false">IF(COUNT(F1266)=0,50,IF(F1266&gt;=0,100,IF(F1266&gt;=-0.02,50,0)))</f>
        <v>100</v>
      </c>
      <c r="M1266" s="55" t="n">
        <f aca="false">IF(COUNT(G1266)=0,50,IF(G1266&gt;-0.06,100,IF(G1266&gt;-0.15,50,0)))</f>
        <v>100</v>
      </c>
      <c r="N1266" s="55" t="n">
        <f aca="false">IF(COUNT(H1266)=0,50,IF(H1266&gt;=0.6,100,IF(H1266&gt;=0.4,50,0)))</f>
        <v>100</v>
      </c>
      <c r="O1266" s="55" t="n">
        <f aca="false">IF(COUNT(I1266)=0,50,IF(J1266="proxy_vix",50,IF(I1266&lt;350,100,IF(I1266&lt;=450,50,0))))</f>
        <v>50</v>
      </c>
      <c r="P1266" s="55" t="n">
        <f aca="false">IF(COUNT(K1266)=0,50,IF(K1266&lt;20,100,IF(K1266&lt;=25,50,0)))</f>
        <v>100</v>
      </c>
      <c r="Q1266" s="54"/>
      <c r="R1266" s="47"/>
      <c r="S1266" s="51" t="n">
        <f aca="false">$E1266/$E1265-1</f>
        <v>-0.00022516633743086</v>
      </c>
      <c r="T1266" s="56" t="n">
        <f aca="false">$K1266/$K1265-1</f>
        <v>0.0587507730364874</v>
      </c>
      <c r="V1266" s="57"/>
      <c r="W1266" s="57"/>
      <c r="Y1266" s="1" t="str">
        <f aca="false">IF(AX1266&gt;=70,"EASY",IF(AX1266&gt;40,"UNCERTAIN","HARD"))</f>
        <v>EASY</v>
      </c>
      <c r="AA1266" s="58" t="n">
        <f aca="false">IF($A1266&lt;200,"",AVERAGE($E1217:$E1266)/AVERAGE($E1067:$E1266)-1)</f>
        <v>0.0705943239698823</v>
      </c>
      <c r="AB1266" s="59" t="n">
        <f aca="false">LOOKUP($B1266,07_L1政策步階!$A$4:$A$14,07_L1政策步階!$C$4:$C$14)</f>
        <v>1</v>
      </c>
      <c r="AC1266" s="57"/>
      <c r="AD1266" s="57"/>
      <c r="AE1266" s="57"/>
      <c r="AF1266" s="57"/>
      <c r="AG1266" s="57"/>
      <c r="AH1266" s="57"/>
      <c r="AI1266" s="57"/>
      <c r="AJ1266" s="57"/>
      <c r="AK1266" s="57"/>
      <c r="AL1266" s="59" t="n">
        <f aca="false">IF(ISNUMBER($AA1266),IF($AA1266&gt;=0.005,100,IF($AA1266&gt;=-0.015,50,0)),"")</f>
        <v>100</v>
      </c>
      <c r="AM1266" s="59" t="n">
        <f aca="false">IF(ISNUMBER($AB1266),IF($AB1266=1,100,IF($AB1266=0,50,0)),"")</f>
        <v>100</v>
      </c>
      <c r="AN1266" s="0" t="str">
        <f aca="false">IF(ISNUMBER($AC1266),IF($AC1266&gt;=0.001,100,IF($AC1266&gt;=-0.003,50,0)),"")</f>
        <v/>
      </c>
      <c r="AO1266" s="0" t="str">
        <f aca="false">IF(ISNUMBER($AD1266),IF($AD1266&gt;=0.04,100,IF($AD1266&gt;=0,50,0)),"")</f>
        <v/>
      </c>
      <c r="AP1266" s="0" t="str">
        <f aca="false">IF(ISNUMBER($AE1266),IF($AE1266&gt;=25,100,IF($AE1266&gt;=-75,50,0)),"")</f>
        <v/>
      </c>
      <c r="AQ1266" s="0" t="str">
        <f aca="false">IF(ISNUMBER($AF1266),IF($AF1266&gt;0,100,IF($AF1266&gt;=-50,50,0)),"")</f>
        <v/>
      </c>
      <c r="AR1266" s="0" t="str">
        <f aca="false">IF(ISNUMBER($AG1266),IF($AG1266=1,100,IF($AG1266=0,50,0)),"")</f>
        <v/>
      </c>
      <c r="AS1266" s="0" t="str">
        <f aca="false">IF(ISNUMBER($AH1266),IF($AH1266&lt;0,100,IF($AH1266&lt;=20,50,0)),"")</f>
        <v/>
      </c>
      <c r="AT1266" s="0" t="str">
        <f aca="false">IF(ISNUMBER($AI1266),IF($AI1266&lt;0.95,100,IF($AI1266&lt;=1,50,0)),"")</f>
        <v/>
      </c>
      <c r="AU1266" s="0" t="str">
        <f aca="false">IF(ISNUMBER($AJ1266),IF($AJ1266&lt;30,0,IF($AJ1266&lt;40,50,IF($AJ1266&lt;=90,100,50))),"")</f>
        <v/>
      </c>
      <c r="AV1266" s="0" t="str">
        <f aca="false">IF(ISNUMBER($AK1266),IF($AK1266&gt;-0.2,100,IF($AK1266&gt;=-0.4,50,0)),"")</f>
        <v/>
      </c>
      <c r="AW1266" s="59" t="n">
        <f aca="false">01_指標庫!$H$4*ISNUMBER($F1266)+01_指標庫!$H$5*ISNUMBER($AA1266)+01_指標庫!$H$6*ISNUMBER($G1266)+01_指標庫!$H$7*ISNUMBER($H1266)+01_指標庫!$H$8*ISNUMBER($AF1266)+01_指標庫!$H$9*ISNUMBER($AG1266)+01_指標庫!$H$10*ISNUMBER($AB1266)+01_指標庫!$H$11*ISNUMBER($AC1266)+01_指標庫!$H$12*ISNUMBER($AD1266)+01_指標庫!$H$13*ISNUMBER($AE1266)+01_指標庫!$H$14*ISNUMBER($I1266)+01_指標庫!$H$15*ISNUMBER($AH1266)+01_指標庫!$H$16*ISNUMBER($K1266)+01_指標庫!$H$17*ISNUMBER($AI1266)+01_指標庫!$H$18*ISNUMBER($AJ1266)+01_指標庫!$H$19*ISNUMBER($AK1266)+01_指標庫!$H$20*ISNUMBER($BB1266)+01_指標庫!$H$21*ISNUMBER($BC1266)</f>
        <v>51</v>
      </c>
      <c r="AX1266" s="59" t="n">
        <f aca="false">IF(AW1266=0,50,ROUND((01_指標庫!$H$4*IF(ISNUMBER($F1266),L1266,0)+01_指標庫!$H$5*IF(ISNUMBER($AA1266),AL1266,0)+01_指標庫!$H$6*IF(ISNUMBER($G1266),M1266,0)+01_指標庫!$H$7*IF(ISNUMBER($H1266),N1266,0)+01_指標庫!$H$8*IF(ISNUMBER($AF1266),AQ1266,0)+01_指標庫!$H$9*IF(ISNUMBER($AG1266),AR1266,0)+01_指標庫!$H$10*IF(ISNUMBER($AB1266),AM1266,0)+01_指標庫!$H$11*IF(ISNUMBER($AC1266),AN1266,0)+01_指標庫!$H$12*IF(ISNUMBER($AD1266),AO1266,0)+01_指標庫!$H$13*IF(ISNUMBER($AE1266),AP1266,0)+01_指標庫!$H$14*IF(ISNUMBER($I1266),O1266,0)+01_指標庫!$H$15*IF(ISNUMBER($AH1266),AS1266,0)+01_指標庫!$H$16*IF(ISNUMBER($K1266),P1266,0)+01_指標庫!$H$17*IF(ISNUMBER($AI1266),AT1266,0)+01_指標庫!$H$18*IF(ISNUMBER($AJ1266),AU1266,0)+01_指標庫!$H$19*IF(ISNUMBER($AK1266),AV1266,0)+01_指標庫!$H$20*IF(ISNUMBER($BB1266),BB1266,0)+01_指標庫!$H$21*IF(ISNUMBER($BC1266),BC1266,0))/AW1266,1))</f>
        <v>86.3</v>
      </c>
      <c r="AY1266" s="60"/>
      <c r="AZ1266" s="60"/>
      <c r="BA1266" s="58" t="n">
        <f aca="false">AVERAGE($E1262:$E1266)/AVERAGE($E1257:$E1266)-1</f>
        <v>0.00617468449277214</v>
      </c>
      <c r="BB1266" s="59" t="n">
        <f aca="false">IF(ISNUMBER($BA1266),IF(OR($S1266&lt;=-0.03,$BA1266&lt;-0.003),0,IF(OR($S1266&lt;=-0.02,$BA1266&lt;0.01),50,100)),"")</f>
        <v>50</v>
      </c>
      <c r="BC1266" s="0" t="str">
        <f aca="false">IF(OR(COUNT($AZ1266)=0,COUNT($AZ1265)=0),"",IF(OR($AY1266/$AZ1265-1&lt;=-0.03,$AZ1266/$AZ1265-1&lt;=-0.045,IF(COUNT($AZ1257:$AZ1266)=10,AVERAGE($AZ1262:$AZ1266)/AVERAGE($AZ1257:$AZ1266)-1&lt;-0.01,FALSE())),0,IF(OR($AZ1266/$AZ1265-1&lt;=-0.02,IF(COUNT($AZ1257:$AZ1266)=10,AVERAGE($AZ1262:$AZ1266)/AVERAGE($AZ1257:$AZ1266)-1&lt;0.005,FALSE())),50,100)))</f>
        <v/>
      </c>
    </row>
    <row r="1267" customFormat="false" ht="15" hidden="false" customHeight="true" outlineLevel="0" collapsed="false">
      <c r="A1267" s="47" t="n">
        <v>1263</v>
      </c>
      <c r="B1267" s="48" t="n">
        <v>44391</v>
      </c>
      <c r="C1267" s="47" t="n">
        <v>2021</v>
      </c>
      <c r="D1267" s="49" t="s">
        <v>238</v>
      </c>
      <c r="E1267" s="50" t="n">
        <v>14900.44</v>
      </c>
      <c r="F1267" s="51" t="n">
        <v>0.142678</v>
      </c>
      <c r="G1267" s="51" t="n">
        <v>0</v>
      </c>
      <c r="H1267" s="52" t="n">
        <v>0.9388</v>
      </c>
      <c r="I1267" s="62" t="n">
        <v>410.1</v>
      </c>
      <c r="J1267" s="63" t="s">
        <v>240</v>
      </c>
      <c r="K1267" s="54" t="n">
        <v>16.33</v>
      </c>
      <c r="L1267" s="55" t="n">
        <f aca="false">IF(COUNT(F1267)=0,50,IF(F1267&gt;=0,100,IF(F1267&gt;=-0.02,50,0)))</f>
        <v>100</v>
      </c>
      <c r="M1267" s="55" t="n">
        <f aca="false">IF(COUNT(G1267)=0,50,IF(G1267&gt;-0.06,100,IF(G1267&gt;-0.15,50,0)))</f>
        <v>100</v>
      </c>
      <c r="N1267" s="55" t="n">
        <f aca="false">IF(COUNT(H1267)=0,50,IF(H1267&gt;=0.6,100,IF(H1267&gt;=0.4,50,0)))</f>
        <v>100</v>
      </c>
      <c r="O1267" s="55" t="n">
        <f aca="false">IF(COUNT(I1267)=0,50,IF(J1267="proxy_vix",50,IF(I1267&lt;350,100,IF(I1267&lt;=450,50,0))))</f>
        <v>50</v>
      </c>
      <c r="P1267" s="55" t="n">
        <f aca="false">IF(COUNT(K1267)=0,50,IF(K1267&lt;20,100,IF(K1267&lt;=25,50,0)))</f>
        <v>100</v>
      </c>
      <c r="Q1267" s="54"/>
      <c r="R1267" s="47"/>
      <c r="S1267" s="51" t="n">
        <f aca="false">$E1267/$E1266-1</f>
        <v>0.00174123031703832</v>
      </c>
      <c r="T1267" s="56" t="n">
        <f aca="false">$K1267/$K1266-1</f>
        <v>-0.0461448598130843</v>
      </c>
      <c r="V1267" s="57"/>
      <c r="W1267" s="57"/>
      <c r="Y1267" s="1" t="str">
        <f aca="false">IF(AX1267&gt;=70,"EASY",IF(AX1267&gt;40,"UNCERTAIN","HARD"))</f>
        <v>EASY</v>
      </c>
      <c r="AA1267" s="58" t="n">
        <f aca="false">IF($A1267&lt;200,"",AVERAGE($E1218:$E1267)/AVERAGE($E1068:$E1267)-1)</f>
        <v>0.0707434390311648</v>
      </c>
      <c r="AB1267" s="59" t="n">
        <f aca="false">LOOKUP($B1267,07_L1政策步階!$A$4:$A$14,07_L1政策步階!$C$4:$C$14)</f>
        <v>1</v>
      </c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9" t="n">
        <f aca="false">IF(ISNUMBER($AA1267),IF($AA1267&gt;=0.005,100,IF($AA1267&gt;=-0.015,50,0)),"")</f>
        <v>100</v>
      </c>
      <c r="AM1267" s="59" t="n">
        <f aca="false">IF(ISNUMBER($AB1267),IF($AB1267=1,100,IF($AB1267=0,50,0)),"")</f>
        <v>100</v>
      </c>
      <c r="AN1267" s="0" t="str">
        <f aca="false">IF(ISNUMBER($AC1267),IF($AC1267&gt;=0.001,100,IF($AC1267&gt;=-0.003,50,0)),"")</f>
        <v/>
      </c>
      <c r="AO1267" s="0" t="str">
        <f aca="false">IF(ISNUMBER($AD1267),IF($AD1267&gt;=0.04,100,IF($AD1267&gt;=0,50,0)),"")</f>
        <v/>
      </c>
      <c r="AP1267" s="0" t="str">
        <f aca="false">IF(ISNUMBER($AE1267),IF($AE1267&gt;=25,100,IF($AE1267&gt;=-75,50,0)),"")</f>
        <v/>
      </c>
      <c r="AQ1267" s="0" t="str">
        <f aca="false">IF(ISNUMBER($AF1267),IF($AF1267&gt;0,100,IF($AF1267&gt;=-50,50,0)),"")</f>
        <v/>
      </c>
      <c r="AR1267" s="0" t="str">
        <f aca="false">IF(ISNUMBER($AG1267),IF($AG1267=1,100,IF($AG1267=0,50,0)),"")</f>
        <v/>
      </c>
      <c r="AS1267" s="0" t="str">
        <f aca="false">IF(ISNUMBER($AH1267),IF($AH1267&lt;0,100,IF($AH1267&lt;=20,50,0)),"")</f>
        <v/>
      </c>
      <c r="AT1267" s="0" t="str">
        <f aca="false">IF(ISNUMBER($AI1267),IF($AI1267&lt;0.95,100,IF($AI1267&lt;=1,50,0)),"")</f>
        <v/>
      </c>
      <c r="AU1267" s="0" t="str">
        <f aca="false">IF(ISNUMBER($AJ1267),IF($AJ1267&lt;30,0,IF($AJ1267&lt;40,50,IF($AJ1267&lt;=90,100,50))),"")</f>
        <v/>
      </c>
      <c r="AV1267" s="0" t="str">
        <f aca="false">IF(ISNUMBER($AK1267),IF($AK1267&gt;-0.2,100,IF($AK1267&gt;=-0.4,50,0)),"")</f>
        <v/>
      </c>
      <c r="AW1267" s="59" t="n">
        <f aca="false">01_指標庫!$H$4*ISNUMBER($F1267)+01_指標庫!$H$5*ISNUMBER($AA1267)+01_指標庫!$H$6*ISNUMBER($G1267)+01_指標庫!$H$7*ISNUMBER($H1267)+01_指標庫!$H$8*ISNUMBER($AF1267)+01_指標庫!$H$9*ISNUMBER($AG1267)+01_指標庫!$H$10*ISNUMBER($AB1267)+01_指標庫!$H$11*ISNUMBER($AC1267)+01_指標庫!$H$12*ISNUMBER($AD1267)+01_指標庫!$H$13*ISNUMBER($AE1267)+01_指標庫!$H$14*ISNUMBER($I1267)+01_指標庫!$H$15*ISNUMBER($AH1267)+01_指標庫!$H$16*ISNUMBER($K1267)+01_指標庫!$H$17*ISNUMBER($AI1267)+01_指標庫!$H$18*ISNUMBER($AJ1267)+01_指標庫!$H$19*ISNUMBER($AK1267)+01_指標庫!$H$20*ISNUMBER($BB1267)+01_指標庫!$H$21*ISNUMBER($BC1267)</f>
        <v>51</v>
      </c>
      <c r="AX1267" s="59" t="n">
        <f aca="false">IF(AW1267=0,50,ROUND((01_指標庫!$H$4*IF(ISNUMBER($F1267),L1267,0)+01_指標庫!$H$5*IF(ISNUMBER($AA1267),AL1267,0)+01_指標庫!$H$6*IF(ISNUMBER($G1267),M1267,0)+01_指標庫!$H$7*IF(ISNUMBER($H1267),N1267,0)+01_指標庫!$H$8*IF(ISNUMBER($AF1267),AQ1267,0)+01_指標庫!$H$9*IF(ISNUMBER($AG1267),AR1267,0)+01_指標庫!$H$10*IF(ISNUMBER($AB1267),AM1267,0)+01_指標庫!$H$11*IF(ISNUMBER($AC1267),AN1267,0)+01_指標庫!$H$12*IF(ISNUMBER($AD1267),AO1267,0)+01_指標庫!$H$13*IF(ISNUMBER($AE1267),AP1267,0)+01_指標庫!$H$14*IF(ISNUMBER($I1267),O1267,0)+01_指標庫!$H$15*IF(ISNUMBER($AH1267),AS1267,0)+01_指標庫!$H$16*IF(ISNUMBER($K1267),P1267,0)+01_指標庫!$H$17*IF(ISNUMBER($AI1267),AT1267,0)+01_指標庫!$H$18*IF(ISNUMBER($AJ1267),AU1267,0)+01_指標庫!$H$19*IF(ISNUMBER($AK1267),AV1267,0)+01_指標庫!$H$20*IF(ISNUMBER($BB1267),BB1267,0)+01_指標庫!$H$21*IF(ISNUMBER($BC1267),BC1267,0))/AW1267,1))</f>
        <v>86.3</v>
      </c>
      <c r="AY1267" s="60"/>
      <c r="AZ1267" s="60"/>
      <c r="BA1267" s="58" t="n">
        <f aca="false">AVERAGE($E1263:$E1267)/AVERAGE($E1258:$E1267)-1</f>
        <v>0.00515928964739221</v>
      </c>
      <c r="BB1267" s="59" t="n">
        <f aca="false">IF(ISNUMBER($BA1267),IF(OR($S1267&lt;=-0.03,$BA1267&lt;-0.003),0,IF(OR($S1267&lt;=-0.02,$BA1267&lt;0.01),50,100)),"")</f>
        <v>50</v>
      </c>
      <c r="BC1267" s="0" t="str">
        <f aca="false">IF(OR(COUNT($AZ1267)=0,COUNT($AZ1266)=0),"",IF(OR($AY1267/$AZ1266-1&lt;=-0.03,$AZ1267/$AZ1266-1&lt;=-0.045,IF(COUNT($AZ1258:$AZ1267)=10,AVERAGE($AZ1263:$AZ1267)/AVERAGE($AZ1258:$AZ1267)-1&lt;-0.01,FALSE())),0,IF(OR($AZ1267/$AZ1266-1&lt;=-0.02,IF(COUNT($AZ1258:$AZ1267)=10,AVERAGE($AZ1263:$AZ1267)/AVERAGE($AZ1258:$AZ1267)-1&lt;0.005,FALSE())),50,100)))</f>
        <v/>
      </c>
    </row>
    <row r="1268" customFormat="false" ht="15" hidden="false" customHeight="true" outlineLevel="0" collapsed="false">
      <c r="A1268" s="47" t="n">
        <v>1264</v>
      </c>
      <c r="B1268" s="48" t="n">
        <v>44392</v>
      </c>
      <c r="C1268" s="47" t="n">
        <v>2021</v>
      </c>
      <c r="D1268" s="49" t="s">
        <v>239</v>
      </c>
      <c r="E1268" s="50" t="n">
        <v>14794.69</v>
      </c>
      <c r="F1268" s="51" t="n">
        <v>0.133078</v>
      </c>
      <c r="G1268" s="51" t="n">
        <v>-0.007097</v>
      </c>
      <c r="H1268" s="52" t="n">
        <v>0.9388</v>
      </c>
      <c r="I1268" s="62" t="n">
        <v>415.8</v>
      </c>
      <c r="J1268" s="63" t="s">
        <v>240</v>
      </c>
      <c r="K1268" s="54" t="n">
        <v>17.01</v>
      </c>
      <c r="L1268" s="55" t="n">
        <f aca="false">IF(COUNT(F1268)=0,50,IF(F1268&gt;=0,100,IF(F1268&gt;=-0.02,50,0)))</f>
        <v>100</v>
      </c>
      <c r="M1268" s="55" t="n">
        <f aca="false">IF(COUNT(G1268)=0,50,IF(G1268&gt;-0.06,100,IF(G1268&gt;-0.15,50,0)))</f>
        <v>100</v>
      </c>
      <c r="N1268" s="55" t="n">
        <f aca="false">IF(COUNT(H1268)=0,50,IF(H1268&gt;=0.6,100,IF(H1268&gt;=0.4,50,0)))</f>
        <v>100</v>
      </c>
      <c r="O1268" s="55" t="n">
        <f aca="false">IF(COUNT(I1268)=0,50,IF(J1268="proxy_vix",50,IF(I1268&lt;350,100,IF(I1268&lt;=450,50,0))))</f>
        <v>50</v>
      </c>
      <c r="P1268" s="55" t="n">
        <f aca="false">IF(COUNT(K1268)=0,50,IF(K1268&lt;20,100,IF(K1268&lt;=25,50,0)))</f>
        <v>100</v>
      </c>
      <c r="Q1268" s="54"/>
      <c r="R1268" s="47"/>
      <c r="S1268" s="51" t="n">
        <f aca="false">$E1268/$E1267-1</f>
        <v>-0.00709710585727674</v>
      </c>
      <c r="T1268" s="56" t="n">
        <f aca="false">$K1268/$K1267-1</f>
        <v>0.0416411512553585</v>
      </c>
      <c r="V1268" s="57"/>
      <c r="W1268" s="57"/>
      <c r="Y1268" s="1" t="str">
        <f aca="false">IF(AX1268&gt;=70,"EASY",IF(AX1268&gt;40,"UNCERTAIN","HARD"))</f>
        <v>EASY</v>
      </c>
      <c r="AA1268" s="58" t="n">
        <f aca="false">IF($A1268&lt;200,"",AVERAGE($E1219:$E1268)/AVERAGE($E1069:$E1268)-1)</f>
        <v>0.0712516586689249</v>
      </c>
      <c r="AB1268" s="59" t="n">
        <f aca="false">LOOKUP($B1268,07_L1政策步階!$A$4:$A$14,07_L1政策步階!$C$4:$C$14)</f>
        <v>1</v>
      </c>
      <c r="AC1268" s="57"/>
      <c r="AD1268" s="57"/>
      <c r="AE1268" s="57"/>
      <c r="AF1268" s="57"/>
      <c r="AG1268" s="57"/>
      <c r="AH1268" s="57"/>
      <c r="AI1268" s="57"/>
      <c r="AJ1268" s="57"/>
      <c r="AK1268" s="57"/>
      <c r="AL1268" s="59" t="n">
        <f aca="false">IF(ISNUMBER($AA1268),IF($AA1268&gt;=0.005,100,IF($AA1268&gt;=-0.015,50,0)),"")</f>
        <v>100</v>
      </c>
      <c r="AM1268" s="59" t="n">
        <f aca="false">IF(ISNUMBER($AB1268),IF($AB1268=1,100,IF($AB1268=0,50,0)),"")</f>
        <v>100</v>
      </c>
      <c r="AN1268" s="0" t="str">
        <f aca="false">IF(ISNUMBER($AC1268),IF($AC1268&gt;=0.001,100,IF($AC1268&gt;=-0.003,50,0)),"")</f>
        <v/>
      </c>
      <c r="AO1268" s="0" t="str">
        <f aca="false">IF(ISNUMBER($AD1268),IF($AD1268&gt;=0.04,100,IF($AD1268&gt;=0,50,0)),"")</f>
        <v/>
      </c>
      <c r="AP1268" s="0" t="str">
        <f aca="false">IF(ISNUMBER($AE1268),IF($AE1268&gt;=25,100,IF($AE1268&gt;=-75,50,0)),"")</f>
        <v/>
      </c>
      <c r="AQ1268" s="0" t="str">
        <f aca="false">IF(ISNUMBER($AF1268),IF($AF1268&gt;0,100,IF($AF1268&gt;=-50,50,0)),"")</f>
        <v/>
      </c>
      <c r="AR1268" s="0" t="str">
        <f aca="false">IF(ISNUMBER($AG1268),IF($AG1268=1,100,IF($AG1268=0,50,0)),"")</f>
        <v/>
      </c>
      <c r="AS1268" s="0" t="str">
        <f aca="false">IF(ISNUMBER($AH1268),IF($AH1268&lt;0,100,IF($AH1268&lt;=20,50,0)),"")</f>
        <v/>
      </c>
      <c r="AT1268" s="0" t="str">
        <f aca="false">IF(ISNUMBER($AI1268),IF($AI1268&lt;0.95,100,IF($AI1268&lt;=1,50,0)),"")</f>
        <v/>
      </c>
      <c r="AU1268" s="0" t="str">
        <f aca="false">IF(ISNUMBER($AJ1268),IF($AJ1268&lt;30,0,IF($AJ1268&lt;40,50,IF($AJ1268&lt;=90,100,50))),"")</f>
        <v/>
      </c>
      <c r="AV1268" s="0" t="str">
        <f aca="false">IF(ISNUMBER($AK1268),IF($AK1268&gt;-0.2,100,IF($AK1268&gt;=-0.4,50,0)),"")</f>
        <v/>
      </c>
      <c r="AW1268" s="59" t="n">
        <f aca="false">01_指標庫!$H$4*ISNUMBER($F1268)+01_指標庫!$H$5*ISNUMBER($AA1268)+01_指標庫!$H$6*ISNUMBER($G1268)+01_指標庫!$H$7*ISNUMBER($H1268)+01_指標庫!$H$8*ISNUMBER($AF1268)+01_指標庫!$H$9*ISNUMBER($AG1268)+01_指標庫!$H$10*ISNUMBER($AB1268)+01_指標庫!$H$11*ISNUMBER($AC1268)+01_指標庫!$H$12*ISNUMBER($AD1268)+01_指標庫!$H$13*ISNUMBER($AE1268)+01_指標庫!$H$14*ISNUMBER($I1268)+01_指標庫!$H$15*ISNUMBER($AH1268)+01_指標庫!$H$16*ISNUMBER($K1268)+01_指標庫!$H$17*ISNUMBER($AI1268)+01_指標庫!$H$18*ISNUMBER($AJ1268)+01_指標庫!$H$19*ISNUMBER($AK1268)+01_指標庫!$H$20*ISNUMBER($BB1268)+01_指標庫!$H$21*ISNUMBER($BC1268)</f>
        <v>51</v>
      </c>
      <c r="AX1268" s="59" t="n">
        <f aca="false">IF(AW1268=0,50,ROUND((01_指標庫!$H$4*IF(ISNUMBER($F1268),L1268,0)+01_指標庫!$H$5*IF(ISNUMBER($AA1268),AL1268,0)+01_指標庫!$H$6*IF(ISNUMBER($G1268),M1268,0)+01_指標庫!$H$7*IF(ISNUMBER($H1268),N1268,0)+01_指標庫!$H$8*IF(ISNUMBER($AF1268),AQ1268,0)+01_指標庫!$H$9*IF(ISNUMBER($AG1268),AR1268,0)+01_指標庫!$H$10*IF(ISNUMBER($AB1268),AM1268,0)+01_指標庫!$H$11*IF(ISNUMBER($AC1268),AN1268,0)+01_指標庫!$H$12*IF(ISNUMBER($AD1268),AO1268,0)+01_指標庫!$H$13*IF(ISNUMBER($AE1268),AP1268,0)+01_指標庫!$H$14*IF(ISNUMBER($I1268),O1268,0)+01_指標庫!$H$15*IF(ISNUMBER($AH1268),AS1268,0)+01_指標庫!$H$16*IF(ISNUMBER($K1268),P1268,0)+01_指標庫!$H$17*IF(ISNUMBER($AI1268),AT1268,0)+01_指標庫!$H$18*IF(ISNUMBER($AJ1268),AU1268,0)+01_指標庫!$H$19*IF(ISNUMBER($AK1268),AV1268,0)+01_指標庫!$H$20*IF(ISNUMBER($BB1268),BB1268,0)+01_指標庫!$H$21*IF(ISNUMBER($BC1268),BC1268,0))/AW1268,1))</f>
        <v>86.3</v>
      </c>
      <c r="AY1268" s="60"/>
      <c r="AZ1268" s="60"/>
      <c r="BA1268" s="58" t="n">
        <f aca="false">AVERAGE($E1264:$E1268)/AVERAGE($E1259:$E1268)-1</f>
        <v>0.00450992920831883</v>
      </c>
      <c r="BB1268" s="59" t="n">
        <f aca="false">IF(ISNUMBER($BA1268),IF(OR($S1268&lt;=-0.03,$BA1268&lt;-0.003),0,IF(OR($S1268&lt;=-0.02,$BA1268&lt;0.01),50,100)),"")</f>
        <v>50</v>
      </c>
      <c r="BC1268" s="0" t="str">
        <f aca="false">IF(OR(COUNT($AZ1268)=0,COUNT($AZ1267)=0),"",IF(OR($AY1268/$AZ1267-1&lt;=-0.03,$AZ1268/$AZ1267-1&lt;=-0.045,IF(COUNT($AZ1259:$AZ1268)=10,AVERAGE($AZ1264:$AZ1268)/AVERAGE($AZ1259:$AZ1268)-1&lt;-0.01,FALSE())),0,IF(OR($AZ1268/$AZ1267-1&lt;=-0.02,IF(COUNT($AZ1259:$AZ1268)=10,AVERAGE($AZ1264:$AZ1268)/AVERAGE($AZ1259:$AZ1268)-1&lt;0.005,FALSE())),50,100)))</f>
        <v/>
      </c>
    </row>
    <row r="1269" customFormat="false" ht="15" hidden="false" customHeight="true" outlineLevel="0" collapsed="false">
      <c r="A1269" s="47" t="n">
        <v>1265</v>
      </c>
      <c r="B1269" s="48" t="n">
        <v>44393</v>
      </c>
      <c r="C1269" s="47" t="n">
        <v>2021</v>
      </c>
      <c r="D1269" s="49" t="s">
        <v>234</v>
      </c>
      <c r="E1269" s="50" t="n">
        <v>14681.38</v>
      </c>
      <c r="F1269" s="51" t="n">
        <v>0.122956</v>
      </c>
      <c r="G1269" s="51" t="n">
        <v>-0.014702</v>
      </c>
      <c r="H1269" s="52" t="n">
        <v>0.8776</v>
      </c>
      <c r="I1269" s="62" t="n">
        <v>427.9</v>
      </c>
      <c r="J1269" s="63" t="s">
        <v>240</v>
      </c>
      <c r="K1269" s="54" t="n">
        <v>18.45</v>
      </c>
      <c r="L1269" s="55" t="n">
        <f aca="false">IF(COUNT(F1269)=0,50,IF(F1269&gt;=0,100,IF(F1269&gt;=-0.02,50,0)))</f>
        <v>100</v>
      </c>
      <c r="M1269" s="55" t="n">
        <f aca="false">IF(COUNT(G1269)=0,50,IF(G1269&gt;-0.06,100,IF(G1269&gt;-0.15,50,0)))</f>
        <v>100</v>
      </c>
      <c r="N1269" s="55" t="n">
        <f aca="false">IF(COUNT(H1269)=0,50,IF(H1269&gt;=0.6,100,IF(H1269&gt;=0.4,50,0)))</f>
        <v>100</v>
      </c>
      <c r="O1269" s="55" t="n">
        <f aca="false">IF(COUNT(I1269)=0,50,IF(J1269="proxy_vix",50,IF(I1269&lt;350,100,IF(I1269&lt;=450,50,0))))</f>
        <v>50</v>
      </c>
      <c r="P1269" s="55" t="n">
        <f aca="false">IF(COUNT(K1269)=0,50,IF(K1269&lt;20,100,IF(K1269&lt;=25,50,0)))</f>
        <v>100</v>
      </c>
      <c r="Q1269" s="54"/>
      <c r="R1269" s="47"/>
      <c r="S1269" s="51" t="n">
        <f aca="false">$E1269/$E1268-1</f>
        <v>-0.00765882894470926</v>
      </c>
      <c r="T1269" s="56" t="n">
        <f aca="false">$K1269/$K1268-1</f>
        <v>0.0846560846560844</v>
      </c>
      <c r="V1269" s="57"/>
      <c r="W1269" s="57"/>
      <c r="Y1269" s="1" t="str">
        <f aca="false">IF(AX1269&gt;=70,"EASY",IF(AX1269&gt;40,"UNCERTAIN","HARD"))</f>
        <v>EASY</v>
      </c>
      <c r="AA1269" s="58" t="n">
        <f aca="false">IF($A1269&lt;200,"",AVERAGE($E1220:$E1269)/AVERAGE($E1070:$E1269)-1)</f>
        <v>0.0716778201643065</v>
      </c>
      <c r="AB1269" s="59" t="n">
        <f aca="false">LOOKUP($B1269,07_L1政策步階!$A$4:$A$14,07_L1政策步階!$C$4:$C$14)</f>
        <v>1</v>
      </c>
      <c r="AC1269" s="57"/>
      <c r="AD1269" s="57"/>
      <c r="AE1269" s="57"/>
      <c r="AF1269" s="57"/>
      <c r="AG1269" s="57"/>
      <c r="AH1269" s="57"/>
      <c r="AI1269" s="57"/>
      <c r="AJ1269" s="57"/>
      <c r="AK1269" s="57"/>
      <c r="AL1269" s="59" t="n">
        <f aca="false">IF(ISNUMBER($AA1269),IF($AA1269&gt;=0.005,100,IF($AA1269&gt;=-0.015,50,0)),"")</f>
        <v>100</v>
      </c>
      <c r="AM1269" s="59" t="n">
        <f aca="false">IF(ISNUMBER($AB1269),IF($AB1269=1,100,IF($AB1269=0,50,0)),"")</f>
        <v>100</v>
      </c>
      <c r="AN1269" s="0" t="str">
        <f aca="false">IF(ISNUMBER($AC1269),IF($AC1269&gt;=0.001,100,IF($AC1269&gt;=-0.003,50,0)),"")</f>
        <v/>
      </c>
      <c r="AO1269" s="0" t="str">
        <f aca="false">IF(ISNUMBER($AD1269),IF($AD1269&gt;=0.04,100,IF($AD1269&gt;=0,50,0)),"")</f>
        <v/>
      </c>
      <c r="AP1269" s="0" t="str">
        <f aca="false">IF(ISNUMBER($AE1269),IF($AE1269&gt;=25,100,IF($AE1269&gt;=-75,50,0)),"")</f>
        <v/>
      </c>
      <c r="AQ1269" s="0" t="str">
        <f aca="false">IF(ISNUMBER($AF1269),IF($AF1269&gt;0,100,IF($AF1269&gt;=-50,50,0)),"")</f>
        <v/>
      </c>
      <c r="AR1269" s="0" t="str">
        <f aca="false">IF(ISNUMBER($AG1269),IF($AG1269=1,100,IF($AG1269=0,50,0)),"")</f>
        <v/>
      </c>
      <c r="AS1269" s="0" t="str">
        <f aca="false">IF(ISNUMBER($AH1269),IF($AH1269&lt;0,100,IF($AH1269&lt;=20,50,0)),"")</f>
        <v/>
      </c>
      <c r="AT1269" s="0" t="str">
        <f aca="false">IF(ISNUMBER($AI1269),IF($AI1269&lt;0.95,100,IF($AI1269&lt;=1,50,0)),"")</f>
        <v/>
      </c>
      <c r="AU1269" s="0" t="str">
        <f aca="false">IF(ISNUMBER($AJ1269),IF($AJ1269&lt;30,0,IF($AJ1269&lt;40,50,IF($AJ1269&lt;=90,100,50))),"")</f>
        <v/>
      </c>
      <c r="AV1269" s="0" t="str">
        <f aca="false">IF(ISNUMBER($AK1269),IF($AK1269&gt;-0.2,100,IF($AK1269&gt;=-0.4,50,0)),"")</f>
        <v/>
      </c>
      <c r="AW1269" s="59" t="n">
        <f aca="false">01_指標庫!$H$4*ISNUMBER($F1269)+01_指標庫!$H$5*ISNUMBER($AA1269)+01_指標庫!$H$6*ISNUMBER($G1269)+01_指標庫!$H$7*ISNUMBER($H1269)+01_指標庫!$H$8*ISNUMBER($AF1269)+01_指標庫!$H$9*ISNUMBER($AG1269)+01_指標庫!$H$10*ISNUMBER($AB1269)+01_指標庫!$H$11*ISNUMBER($AC1269)+01_指標庫!$H$12*ISNUMBER($AD1269)+01_指標庫!$H$13*ISNUMBER($AE1269)+01_指標庫!$H$14*ISNUMBER($I1269)+01_指標庫!$H$15*ISNUMBER($AH1269)+01_指標庫!$H$16*ISNUMBER($K1269)+01_指標庫!$H$17*ISNUMBER($AI1269)+01_指標庫!$H$18*ISNUMBER($AJ1269)+01_指標庫!$H$19*ISNUMBER($AK1269)+01_指標庫!$H$20*ISNUMBER($BB1269)+01_指標庫!$H$21*ISNUMBER($BC1269)</f>
        <v>51</v>
      </c>
      <c r="AX1269" s="59" t="n">
        <f aca="false">IF(AW1269=0,50,ROUND((01_指標庫!$H$4*IF(ISNUMBER($F1269),L1269,0)+01_指標庫!$H$5*IF(ISNUMBER($AA1269),AL1269,0)+01_指標庫!$H$6*IF(ISNUMBER($G1269),M1269,0)+01_指標庫!$H$7*IF(ISNUMBER($H1269),N1269,0)+01_指標庫!$H$8*IF(ISNUMBER($AF1269),AQ1269,0)+01_指標庫!$H$9*IF(ISNUMBER($AG1269),AR1269,0)+01_指標庫!$H$10*IF(ISNUMBER($AB1269),AM1269,0)+01_指標庫!$H$11*IF(ISNUMBER($AC1269),AN1269,0)+01_指標庫!$H$12*IF(ISNUMBER($AD1269),AO1269,0)+01_指標庫!$H$13*IF(ISNUMBER($AE1269),AP1269,0)+01_指標庫!$H$14*IF(ISNUMBER($I1269),O1269,0)+01_指標庫!$H$15*IF(ISNUMBER($AH1269),AS1269,0)+01_指標庫!$H$16*IF(ISNUMBER($K1269),P1269,0)+01_指標庫!$H$17*IF(ISNUMBER($AI1269),AT1269,0)+01_指標庫!$H$18*IF(ISNUMBER($AJ1269),AU1269,0)+01_指標庫!$H$19*IF(ISNUMBER($AK1269),AV1269,0)+01_指標庫!$H$20*IF(ISNUMBER($BB1269),BB1269,0)+01_指標庫!$H$21*IF(ISNUMBER($BC1269),BC1269,0))/AW1269,1))</f>
        <v>86.3</v>
      </c>
      <c r="AY1269" s="60"/>
      <c r="AZ1269" s="60"/>
      <c r="BA1269" s="58" t="n">
        <f aca="false">AVERAGE($E1265:$E1269)/AVERAGE($E1260:$E1269)-1</f>
        <v>0.00173092606368708</v>
      </c>
      <c r="BB1269" s="59" t="n">
        <f aca="false">IF(ISNUMBER($BA1269),IF(OR($S1269&lt;=-0.03,$BA1269&lt;-0.003),0,IF(OR($S1269&lt;=-0.02,$BA1269&lt;0.01),50,100)),"")</f>
        <v>50</v>
      </c>
      <c r="BC1269" s="0" t="str">
        <f aca="false">IF(OR(COUNT($AZ1269)=0,COUNT($AZ1268)=0),"",IF(OR($AY1269/$AZ1268-1&lt;=-0.03,$AZ1269/$AZ1268-1&lt;=-0.045,IF(COUNT($AZ1260:$AZ1269)=10,AVERAGE($AZ1265:$AZ1269)/AVERAGE($AZ1260:$AZ1269)-1&lt;-0.01,FALSE())),0,IF(OR($AZ1269/$AZ1268-1&lt;=-0.02,IF(COUNT($AZ1260:$AZ1269)=10,AVERAGE($AZ1265:$AZ1269)/AVERAGE($AZ1260:$AZ1269)-1&lt;0.005,FALSE())),50,100)))</f>
        <v/>
      </c>
    </row>
    <row r="1270" customFormat="false" ht="15" hidden="false" customHeight="true" outlineLevel="0" collapsed="false">
      <c r="A1270" s="47" t="n">
        <v>1266</v>
      </c>
      <c r="B1270" s="48" t="n">
        <v>44396</v>
      </c>
      <c r="C1270" s="47" t="n">
        <v>2021</v>
      </c>
      <c r="D1270" s="49" t="s">
        <v>236</v>
      </c>
      <c r="E1270" s="50" t="n">
        <v>14549.09</v>
      </c>
      <c r="F1270" s="51" t="n">
        <v>0.111506</v>
      </c>
      <c r="G1270" s="51" t="n">
        <v>-0.02358</v>
      </c>
      <c r="H1270" s="52" t="n">
        <v>0.8367</v>
      </c>
      <c r="I1270" s="62" t="n">
        <v>461.9</v>
      </c>
      <c r="J1270" s="63" t="s">
        <v>240</v>
      </c>
      <c r="K1270" s="54" t="n">
        <v>22.5</v>
      </c>
      <c r="L1270" s="55" t="n">
        <f aca="false">IF(COUNT(F1270)=0,50,IF(F1270&gt;=0,100,IF(F1270&gt;=-0.02,50,0)))</f>
        <v>100</v>
      </c>
      <c r="M1270" s="55" t="n">
        <f aca="false">IF(COUNT(G1270)=0,50,IF(G1270&gt;-0.06,100,IF(G1270&gt;-0.15,50,0)))</f>
        <v>100</v>
      </c>
      <c r="N1270" s="55" t="n">
        <f aca="false">IF(COUNT(H1270)=0,50,IF(H1270&gt;=0.6,100,IF(H1270&gt;=0.4,50,0)))</f>
        <v>100</v>
      </c>
      <c r="O1270" s="55" t="n">
        <f aca="false">IF(COUNT(I1270)=0,50,IF(J1270="proxy_vix",50,IF(I1270&lt;350,100,IF(I1270&lt;=450,50,0))))</f>
        <v>50</v>
      </c>
      <c r="P1270" s="55" t="n">
        <f aca="false">IF(COUNT(K1270)=0,50,IF(K1270&lt;20,100,IF(K1270&lt;=25,50,0)))</f>
        <v>50</v>
      </c>
      <c r="Q1270" s="54"/>
      <c r="R1270" s="47"/>
      <c r="S1270" s="51" t="n">
        <f aca="false">$E1270/$E1269-1</f>
        <v>-0.00901073332343416</v>
      </c>
      <c r="T1270" s="56" t="n">
        <f aca="false">$K1270/$K1269-1</f>
        <v>0.219512195121951</v>
      </c>
      <c r="V1270" s="57"/>
      <c r="W1270" s="57"/>
      <c r="Y1270" s="1" t="str">
        <f aca="false">IF(AX1270&gt;=70,"EASY",IF(AX1270&gt;40,"UNCERTAIN","HARD"))</f>
        <v>EASY</v>
      </c>
      <c r="AA1270" s="58" t="n">
        <f aca="false">IF($A1270&lt;200,"",AVERAGE($E1221:$E1270)/AVERAGE($E1071:$E1270)-1)</f>
        <v>0.0718252603840905</v>
      </c>
      <c r="AB1270" s="59" t="n">
        <f aca="false">LOOKUP($B1270,07_L1政策步階!$A$4:$A$14,07_L1政策步階!$C$4:$C$14)</f>
        <v>1</v>
      </c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9" t="n">
        <f aca="false">IF(ISNUMBER($AA1270),IF($AA1270&gt;=0.005,100,IF($AA1270&gt;=-0.015,50,0)),"")</f>
        <v>100</v>
      </c>
      <c r="AM1270" s="59" t="n">
        <f aca="false">IF(ISNUMBER($AB1270),IF($AB1270=1,100,IF($AB1270=0,50,0)),"")</f>
        <v>100</v>
      </c>
      <c r="AN1270" s="0" t="str">
        <f aca="false">IF(ISNUMBER($AC1270),IF($AC1270&gt;=0.001,100,IF($AC1270&gt;=-0.003,50,0)),"")</f>
        <v/>
      </c>
      <c r="AO1270" s="0" t="str">
        <f aca="false">IF(ISNUMBER($AD1270),IF($AD1270&gt;=0.04,100,IF($AD1270&gt;=0,50,0)),"")</f>
        <v/>
      </c>
      <c r="AP1270" s="0" t="str">
        <f aca="false">IF(ISNUMBER($AE1270),IF($AE1270&gt;=25,100,IF($AE1270&gt;=-75,50,0)),"")</f>
        <v/>
      </c>
      <c r="AQ1270" s="0" t="str">
        <f aca="false">IF(ISNUMBER($AF1270),IF($AF1270&gt;0,100,IF($AF1270&gt;=-50,50,0)),"")</f>
        <v/>
      </c>
      <c r="AR1270" s="0" t="str">
        <f aca="false">IF(ISNUMBER($AG1270),IF($AG1270=1,100,IF($AG1270=0,50,0)),"")</f>
        <v/>
      </c>
      <c r="AS1270" s="0" t="str">
        <f aca="false">IF(ISNUMBER($AH1270),IF($AH1270&lt;0,100,IF($AH1270&lt;=20,50,0)),"")</f>
        <v/>
      </c>
      <c r="AT1270" s="0" t="str">
        <f aca="false">IF(ISNUMBER($AI1270),IF($AI1270&lt;0.95,100,IF($AI1270&lt;=1,50,0)),"")</f>
        <v/>
      </c>
      <c r="AU1270" s="0" t="str">
        <f aca="false">IF(ISNUMBER($AJ1270),IF($AJ1270&lt;30,0,IF($AJ1270&lt;40,50,IF($AJ1270&lt;=90,100,50))),"")</f>
        <v/>
      </c>
      <c r="AV1270" s="0" t="str">
        <f aca="false">IF(ISNUMBER($AK1270),IF($AK1270&gt;-0.2,100,IF($AK1270&gt;=-0.4,50,0)),"")</f>
        <v/>
      </c>
      <c r="AW1270" s="59" t="n">
        <f aca="false">01_指標庫!$H$4*ISNUMBER($F1270)+01_指標庫!$H$5*ISNUMBER($AA1270)+01_指標庫!$H$6*ISNUMBER($G1270)+01_指標庫!$H$7*ISNUMBER($H1270)+01_指標庫!$H$8*ISNUMBER($AF1270)+01_指標庫!$H$9*ISNUMBER($AG1270)+01_指標庫!$H$10*ISNUMBER($AB1270)+01_指標庫!$H$11*ISNUMBER($AC1270)+01_指標庫!$H$12*ISNUMBER($AD1270)+01_指標庫!$H$13*ISNUMBER($AE1270)+01_指標庫!$H$14*ISNUMBER($I1270)+01_指標庫!$H$15*ISNUMBER($AH1270)+01_指標庫!$H$16*ISNUMBER($K1270)+01_指標庫!$H$17*ISNUMBER($AI1270)+01_指標庫!$H$18*ISNUMBER($AJ1270)+01_指標庫!$H$19*ISNUMBER($AK1270)+01_指標庫!$H$20*ISNUMBER($BB1270)+01_指標庫!$H$21*ISNUMBER($BC1270)</f>
        <v>51</v>
      </c>
      <c r="AX1270" s="59" t="n">
        <f aca="false">IF(AW1270=0,50,ROUND((01_指標庫!$H$4*IF(ISNUMBER($F1270),L1270,0)+01_指標庫!$H$5*IF(ISNUMBER($AA1270),AL1270,0)+01_指標庫!$H$6*IF(ISNUMBER($G1270),M1270,0)+01_指標庫!$H$7*IF(ISNUMBER($H1270),N1270,0)+01_指標庫!$H$8*IF(ISNUMBER($AF1270),AQ1270,0)+01_指標庫!$H$9*IF(ISNUMBER($AG1270),AR1270,0)+01_指標庫!$H$10*IF(ISNUMBER($AB1270),AM1270,0)+01_指標庫!$H$11*IF(ISNUMBER($AC1270),AN1270,0)+01_指標庫!$H$12*IF(ISNUMBER($AD1270),AO1270,0)+01_指標庫!$H$13*IF(ISNUMBER($AE1270),AP1270,0)+01_指標庫!$H$14*IF(ISNUMBER($I1270),O1270,0)+01_指標庫!$H$15*IF(ISNUMBER($AH1270),AS1270,0)+01_指標庫!$H$16*IF(ISNUMBER($K1270),P1270,0)+01_指標庫!$H$17*IF(ISNUMBER($AI1270),AT1270,0)+01_指標庫!$H$18*IF(ISNUMBER($AJ1270),AU1270,0)+01_指標庫!$H$19*IF(ISNUMBER($AK1270),AV1270,0)+01_指標庫!$H$20*IF(ISNUMBER($BB1270),BB1270,0)+01_指標庫!$H$21*IF(ISNUMBER($BC1270),BC1270,0))/AW1270,1))</f>
        <v>80.4</v>
      </c>
      <c r="AY1270" s="60"/>
      <c r="AZ1270" s="60"/>
      <c r="BA1270" s="58" t="n">
        <f aca="false">AVERAGE($E1266:$E1270)/AVERAGE($E1261:$E1270)-1</f>
        <v>-0.00150774750045934</v>
      </c>
      <c r="BB1270" s="59" t="n">
        <f aca="false">IF(ISNUMBER($BA1270),IF(OR($S1270&lt;=-0.03,$BA1270&lt;-0.003),0,IF(OR($S1270&lt;=-0.02,$BA1270&lt;0.01),50,100)),"")</f>
        <v>50</v>
      </c>
      <c r="BC1270" s="0" t="str">
        <f aca="false">IF(OR(COUNT($AZ1270)=0,COUNT($AZ1269)=0),"",IF(OR($AY1270/$AZ1269-1&lt;=-0.03,$AZ1270/$AZ1269-1&lt;=-0.045,IF(COUNT($AZ1261:$AZ1270)=10,AVERAGE($AZ1266:$AZ1270)/AVERAGE($AZ1261:$AZ1270)-1&lt;-0.01,FALSE())),0,IF(OR($AZ1270/$AZ1269-1&lt;=-0.02,IF(COUNT($AZ1261:$AZ1270)=10,AVERAGE($AZ1266:$AZ1270)/AVERAGE($AZ1261:$AZ1270)-1&lt;0.005,FALSE())),50,100)))</f>
        <v/>
      </c>
    </row>
    <row r="1271" customFormat="false" ht="15" hidden="false" customHeight="true" outlineLevel="0" collapsed="false">
      <c r="A1271" s="47" t="n">
        <v>1267</v>
      </c>
      <c r="B1271" s="48" t="n">
        <v>44397</v>
      </c>
      <c r="C1271" s="47" t="n">
        <v>2021</v>
      </c>
      <c r="D1271" s="49" t="s">
        <v>237</v>
      </c>
      <c r="E1271" s="50" t="n">
        <v>14728.21</v>
      </c>
      <c r="F1271" s="51" t="n">
        <v>0.12384</v>
      </c>
      <c r="G1271" s="51" t="n">
        <v>-0.011559</v>
      </c>
      <c r="H1271" s="52" t="n">
        <v>0.898</v>
      </c>
      <c r="I1271" s="62" t="n">
        <v>438.6</v>
      </c>
      <c r="J1271" s="63" t="s">
        <v>240</v>
      </c>
      <c r="K1271" s="54" t="n">
        <v>19.73</v>
      </c>
      <c r="L1271" s="55" t="n">
        <f aca="false">IF(COUNT(F1271)=0,50,IF(F1271&gt;=0,100,IF(F1271&gt;=-0.02,50,0)))</f>
        <v>100</v>
      </c>
      <c r="M1271" s="55" t="n">
        <f aca="false">IF(COUNT(G1271)=0,50,IF(G1271&gt;-0.06,100,IF(G1271&gt;-0.15,50,0)))</f>
        <v>100</v>
      </c>
      <c r="N1271" s="55" t="n">
        <f aca="false">IF(COUNT(H1271)=0,50,IF(H1271&gt;=0.6,100,IF(H1271&gt;=0.4,50,0)))</f>
        <v>100</v>
      </c>
      <c r="O1271" s="55" t="n">
        <f aca="false">IF(COUNT(I1271)=0,50,IF(J1271="proxy_vix",50,IF(I1271&lt;350,100,IF(I1271&lt;=450,50,0))))</f>
        <v>50</v>
      </c>
      <c r="P1271" s="55" t="n">
        <f aca="false">IF(COUNT(K1271)=0,50,IF(K1271&lt;20,100,IF(K1271&lt;=25,50,0)))</f>
        <v>100</v>
      </c>
      <c r="Q1271" s="54"/>
      <c r="R1271" s="47"/>
      <c r="S1271" s="51" t="n">
        <f aca="false">$E1271/$E1270-1</f>
        <v>0.0123114229137353</v>
      </c>
      <c r="T1271" s="56" t="n">
        <f aca="false">$K1271/$K1270-1</f>
        <v>-0.123111111111111</v>
      </c>
      <c r="V1271" s="57"/>
      <c r="W1271" s="57"/>
      <c r="Y1271" s="1" t="str">
        <f aca="false">IF(AX1271&gt;=70,"EASY",IF(AX1271&gt;40,"UNCERTAIN","HARD"))</f>
        <v>EASY</v>
      </c>
      <c r="AA1271" s="58" t="n">
        <f aca="false">IF($A1271&lt;200,"",AVERAGE($E1222:$E1271)/AVERAGE($E1072:$E1271)-1)</f>
        <v>0.0720783721725216</v>
      </c>
      <c r="AB1271" s="59" t="n">
        <f aca="false">LOOKUP($B1271,07_L1政策步階!$A$4:$A$14,07_L1政策步階!$C$4:$C$14)</f>
        <v>1</v>
      </c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9" t="n">
        <f aca="false">IF(ISNUMBER($AA1271),IF($AA1271&gt;=0.005,100,IF($AA1271&gt;=-0.015,50,0)),"")</f>
        <v>100</v>
      </c>
      <c r="AM1271" s="59" t="n">
        <f aca="false">IF(ISNUMBER($AB1271),IF($AB1271=1,100,IF($AB1271=0,50,0)),"")</f>
        <v>100</v>
      </c>
      <c r="AN1271" s="0" t="str">
        <f aca="false">IF(ISNUMBER($AC1271),IF($AC1271&gt;=0.001,100,IF($AC1271&gt;=-0.003,50,0)),"")</f>
        <v/>
      </c>
      <c r="AO1271" s="0" t="str">
        <f aca="false">IF(ISNUMBER($AD1271),IF($AD1271&gt;=0.04,100,IF($AD1271&gt;=0,50,0)),"")</f>
        <v/>
      </c>
      <c r="AP1271" s="0" t="str">
        <f aca="false">IF(ISNUMBER($AE1271),IF($AE1271&gt;=25,100,IF($AE1271&gt;=-75,50,0)),"")</f>
        <v/>
      </c>
      <c r="AQ1271" s="0" t="str">
        <f aca="false">IF(ISNUMBER($AF1271),IF($AF1271&gt;0,100,IF($AF1271&gt;=-50,50,0)),"")</f>
        <v/>
      </c>
      <c r="AR1271" s="0" t="str">
        <f aca="false">IF(ISNUMBER($AG1271),IF($AG1271=1,100,IF($AG1271=0,50,0)),"")</f>
        <v/>
      </c>
      <c r="AS1271" s="0" t="str">
        <f aca="false">IF(ISNUMBER($AH1271),IF($AH1271&lt;0,100,IF($AH1271&lt;=20,50,0)),"")</f>
        <v/>
      </c>
      <c r="AT1271" s="0" t="str">
        <f aca="false">IF(ISNUMBER($AI1271),IF($AI1271&lt;0.95,100,IF($AI1271&lt;=1,50,0)),"")</f>
        <v/>
      </c>
      <c r="AU1271" s="0" t="str">
        <f aca="false">IF(ISNUMBER($AJ1271),IF($AJ1271&lt;30,0,IF($AJ1271&lt;40,50,IF($AJ1271&lt;=90,100,50))),"")</f>
        <v/>
      </c>
      <c r="AV1271" s="0" t="str">
        <f aca="false">IF(ISNUMBER($AK1271),IF($AK1271&gt;-0.2,100,IF($AK1271&gt;=-0.4,50,0)),"")</f>
        <v/>
      </c>
      <c r="AW1271" s="59" t="n">
        <f aca="false">01_指標庫!$H$4*ISNUMBER($F1271)+01_指標庫!$H$5*ISNUMBER($AA1271)+01_指標庫!$H$6*ISNUMBER($G1271)+01_指標庫!$H$7*ISNUMBER($H1271)+01_指標庫!$H$8*ISNUMBER($AF1271)+01_指標庫!$H$9*ISNUMBER($AG1271)+01_指標庫!$H$10*ISNUMBER($AB1271)+01_指標庫!$H$11*ISNUMBER($AC1271)+01_指標庫!$H$12*ISNUMBER($AD1271)+01_指標庫!$H$13*ISNUMBER($AE1271)+01_指標庫!$H$14*ISNUMBER($I1271)+01_指標庫!$H$15*ISNUMBER($AH1271)+01_指標庫!$H$16*ISNUMBER($K1271)+01_指標庫!$H$17*ISNUMBER($AI1271)+01_指標庫!$H$18*ISNUMBER($AJ1271)+01_指標庫!$H$19*ISNUMBER($AK1271)+01_指標庫!$H$20*ISNUMBER($BB1271)+01_指標庫!$H$21*ISNUMBER($BC1271)</f>
        <v>51</v>
      </c>
      <c r="AX1271" s="59" t="n">
        <f aca="false">IF(AW1271=0,50,ROUND((01_指標庫!$H$4*IF(ISNUMBER($F1271),L1271,0)+01_指標庫!$H$5*IF(ISNUMBER($AA1271),AL1271,0)+01_指標庫!$H$6*IF(ISNUMBER($G1271),M1271,0)+01_指標庫!$H$7*IF(ISNUMBER($H1271),N1271,0)+01_指標庫!$H$8*IF(ISNUMBER($AF1271),AQ1271,0)+01_指標庫!$H$9*IF(ISNUMBER($AG1271),AR1271,0)+01_指標庫!$H$10*IF(ISNUMBER($AB1271),AM1271,0)+01_指標庫!$H$11*IF(ISNUMBER($AC1271),AN1271,0)+01_指標庫!$H$12*IF(ISNUMBER($AD1271),AO1271,0)+01_指標庫!$H$13*IF(ISNUMBER($AE1271),AP1271,0)+01_指標庫!$H$14*IF(ISNUMBER($I1271),O1271,0)+01_指標庫!$H$15*IF(ISNUMBER($AH1271),AS1271,0)+01_指標庫!$H$16*IF(ISNUMBER($K1271),P1271,0)+01_指標庫!$H$17*IF(ISNUMBER($AI1271),AT1271,0)+01_指標庫!$H$18*IF(ISNUMBER($AJ1271),AU1271,0)+01_指標庫!$H$19*IF(ISNUMBER($AK1271),AV1271,0)+01_指標庫!$H$20*IF(ISNUMBER($BB1271),BB1271,0)+01_指標庫!$H$21*IF(ISNUMBER($BC1271),BC1271,0))/AW1271,1))</f>
        <v>80.4</v>
      </c>
      <c r="AY1271" s="60"/>
      <c r="AZ1271" s="60"/>
      <c r="BA1271" s="58" t="n">
        <f aca="false">AVERAGE($E1267:$E1271)/AVERAGE($E1262:$E1271)-1</f>
        <v>-0.00309538773759777</v>
      </c>
      <c r="BB1271" s="59" t="n">
        <f aca="false">IF(ISNUMBER($BA1271),IF(OR($S1271&lt;=-0.03,$BA1271&lt;-0.003),0,IF(OR($S1271&lt;=-0.02,$BA1271&lt;0.01),50,100)),"")</f>
        <v>0</v>
      </c>
      <c r="BC1271" s="0" t="str">
        <f aca="false">IF(OR(COUNT($AZ1271)=0,COUNT($AZ1270)=0),"",IF(OR($AY1271/$AZ1270-1&lt;=-0.03,$AZ1271/$AZ1270-1&lt;=-0.045,IF(COUNT($AZ1262:$AZ1271)=10,AVERAGE($AZ1267:$AZ1271)/AVERAGE($AZ1262:$AZ1271)-1&lt;-0.01,FALSE())),0,IF(OR($AZ1271/$AZ1270-1&lt;=-0.02,IF(COUNT($AZ1262:$AZ1271)=10,AVERAGE($AZ1267:$AZ1271)/AVERAGE($AZ1262:$AZ1271)-1&lt;0.005,FALSE())),50,100)))</f>
        <v/>
      </c>
    </row>
    <row r="1272" customFormat="false" ht="15" hidden="false" customHeight="true" outlineLevel="0" collapsed="false">
      <c r="A1272" s="47" t="n">
        <v>1268</v>
      </c>
      <c r="B1272" s="48" t="n">
        <v>44398</v>
      </c>
      <c r="C1272" s="47" t="n">
        <v>2021</v>
      </c>
      <c r="D1272" s="49" t="s">
        <v>238</v>
      </c>
      <c r="E1272" s="50" t="n">
        <v>14842.63</v>
      </c>
      <c r="F1272" s="51" t="n">
        <v>0.131023</v>
      </c>
      <c r="G1272" s="51" t="n">
        <v>-0.00388</v>
      </c>
      <c r="H1272" s="52" t="n">
        <v>0.9388</v>
      </c>
      <c r="I1272" s="62" t="n">
        <v>423.4</v>
      </c>
      <c r="J1272" s="63" t="s">
        <v>240</v>
      </c>
      <c r="K1272" s="54" t="n">
        <v>17.91</v>
      </c>
      <c r="L1272" s="55" t="n">
        <f aca="false">IF(COUNT(F1272)=0,50,IF(F1272&gt;=0,100,IF(F1272&gt;=-0.02,50,0)))</f>
        <v>100</v>
      </c>
      <c r="M1272" s="55" t="n">
        <f aca="false">IF(COUNT(G1272)=0,50,IF(G1272&gt;-0.06,100,IF(G1272&gt;-0.15,50,0)))</f>
        <v>100</v>
      </c>
      <c r="N1272" s="55" t="n">
        <f aca="false">IF(COUNT(H1272)=0,50,IF(H1272&gt;=0.6,100,IF(H1272&gt;=0.4,50,0)))</f>
        <v>100</v>
      </c>
      <c r="O1272" s="55" t="n">
        <f aca="false">IF(COUNT(I1272)=0,50,IF(J1272="proxy_vix",50,IF(I1272&lt;350,100,IF(I1272&lt;=450,50,0))))</f>
        <v>50</v>
      </c>
      <c r="P1272" s="55" t="n">
        <f aca="false">IF(COUNT(K1272)=0,50,IF(K1272&lt;20,100,IF(K1272&lt;=25,50,0)))</f>
        <v>100</v>
      </c>
      <c r="Q1272" s="54"/>
      <c r="R1272" s="47"/>
      <c r="S1272" s="51" t="n">
        <f aca="false">$E1272/$E1271-1</f>
        <v>0.00776876483971911</v>
      </c>
      <c r="T1272" s="56" t="n">
        <f aca="false">$K1272/$K1271-1</f>
        <v>-0.0922453117080588</v>
      </c>
      <c r="V1272" s="57"/>
      <c r="W1272" s="57"/>
      <c r="Y1272" s="1" t="str">
        <f aca="false">IF(AX1272&gt;=70,"EASY",IF(AX1272&gt;40,"UNCERTAIN","HARD"))</f>
        <v>EASY</v>
      </c>
      <c r="AA1272" s="58" t="n">
        <f aca="false">IF($A1272&lt;200,"",AVERAGE($E1223:$E1272)/AVERAGE($E1073:$E1272)-1)</f>
        <v>0.0728741845726844</v>
      </c>
      <c r="AB1272" s="59" t="n">
        <f aca="false">LOOKUP($B1272,07_L1政策步階!$A$4:$A$14,07_L1政策步階!$C$4:$C$14)</f>
        <v>1</v>
      </c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9" t="n">
        <f aca="false">IF(ISNUMBER($AA1272),IF($AA1272&gt;=0.005,100,IF($AA1272&gt;=-0.015,50,0)),"")</f>
        <v>100</v>
      </c>
      <c r="AM1272" s="59" t="n">
        <f aca="false">IF(ISNUMBER($AB1272),IF($AB1272=1,100,IF($AB1272=0,50,0)),"")</f>
        <v>100</v>
      </c>
      <c r="AN1272" s="0" t="str">
        <f aca="false">IF(ISNUMBER($AC1272),IF($AC1272&gt;=0.001,100,IF($AC1272&gt;=-0.003,50,0)),"")</f>
        <v/>
      </c>
      <c r="AO1272" s="0" t="str">
        <f aca="false">IF(ISNUMBER($AD1272),IF($AD1272&gt;=0.04,100,IF($AD1272&gt;=0,50,0)),"")</f>
        <v/>
      </c>
      <c r="AP1272" s="0" t="str">
        <f aca="false">IF(ISNUMBER($AE1272),IF($AE1272&gt;=25,100,IF($AE1272&gt;=-75,50,0)),"")</f>
        <v/>
      </c>
      <c r="AQ1272" s="0" t="str">
        <f aca="false">IF(ISNUMBER($AF1272),IF($AF1272&gt;0,100,IF($AF1272&gt;=-50,50,0)),"")</f>
        <v/>
      </c>
      <c r="AR1272" s="0" t="str">
        <f aca="false">IF(ISNUMBER($AG1272),IF($AG1272=1,100,IF($AG1272=0,50,0)),"")</f>
        <v/>
      </c>
      <c r="AS1272" s="0" t="str">
        <f aca="false">IF(ISNUMBER($AH1272),IF($AH1272&lt;0,100,IF($AH1272&lt;=20,50,0)),"")</f>
        <v/>
      </c>
      <c r="AT1272" s="0" t="str">
        <f aca="false">IF(ISNUMBER($AI1272),IF($AI1272&lt;0.95,100,IF($AI1272&lt;=1,50,0)),"")</f>
        <v/>
      </c>
      <c r="AU1272" s="0" t="str">
        <f aca="false">IF(ISNUMBER($AJ1272),IF($AJ1272&lt;30,0,IF($AJ1272&lt;40,50,IF($AJ1272&lt;=90,100,50))),"")</f>
        <v/>
      </c>
      <c r="AV1272" s="0" t="str">
        <f aca="false">IF(ISNUMBER($AK1272),IF($AK1272&gt;-0.2,100,IF($AK1272&gt;=-0.4,50,0)),"")</f>
        <v/>
      </c>
      <c r="AW1272" s="59" t="n">
        <f aca="false">01_指標庫!$H$4*ISNUMBER($F1272)+01_指標庫!$H$5*ISNUMBER($AA1272)+01_指標庫!$H$6*ISNUMBER($G1272)+01_指標庫!$H$7*ISNUMBER($H1272)+01_指標庫!$H$8*ISNUMBER($AF1272)+01_指標庫!$H$9*ISNUMBER($AG1272)+01_指標庫!$H$10*ISNUMBER($AB1272)+01_指標庫!$H$11*ISNUMBER($AC1272)+01_指標庫!$H$12*ISNUMBER($AD1272)+01_指標庫!$H$13*ISNUMBER($AE1272)+01_指標庫!$H$14*ISNUMBER($I1272)+01_指標庫!$H$15*ISNUMBER($AH1272)+01_指標庫!$H$16*ISNUMBER($K1272)+01_指標庫!$H$17*ISNUMBER($AI1272)+01_指標庫!$H$18*ISNUMBER($AJ1272)+01_指標庫!$H$19*ISNUMBER($AK1272)+01_指標庫!$H$20*ISNUMBER($BB1272)+01_指標庫!$H$21*ISNUMBER($BC1272)</f>
        <v>51</v>
      </c>
      <c r="AX1272" s="59" t="n">
        <f aca="false">IF(AW1272=0,50,ROUND((01_指標庫!$H$4*IF(ISNUMBER($F1272),L1272,0)+01_指標庫!$H$5*IF(ISNUMBER($AA1272),AL1272,0)+01_指標庫!$H$6*IF(ISNUMBER($G1272),M1272,0)+01_指標庫!$H$7*IF(ISNUMBER($H1272),N1272,0)+01_指標庫!$H$8*IF(ISNUMBER($AF1272),AQ1272,0)+01_指標庫!$H$9*IF(ISNUMBER($AG1272),AR1272,0)+01_指標庫!$H$10*IF(ISNUMBER($AB1272),AM1272,0)+01_指標庫!$H$11*IF(ISNUMBER($AC1272),AN1272,0)+01_指標庫!$H$12*IF(ISNUMBER($AD1272),AO1272,0)+01_指標庫!$H$13*IF(ISNUMBER($AE1272),AP1272,0)+01_指標庫!$H$14*IF(ISNUMBER($I1272),O1272,0)+01_指標庫!$H$15*IF(ISNUMBER($AH1272),AS1272,0)+01_指標庫!$H$16*IF(ISNUMBER($K1272),P1272,0)+01_指標庫!$H$17*IF(ISNUMBER($AI1272),AT1272,0)+01_指標庫!$H$18*IF(ISNUMBER($AJ1272),AU1272,0)+01_指標庫!$H$19*IF(ISNUMBER($AK1272),AV1272,0)+01_指標庫!$H$20*IF(ISNUMBER($BB1272),BB1272,0)+01_指標庫!$H$21*IF(ISNUMBER($BC1272),BC1272,0))/AW1272,1))</f>
        <v>80.4</v>
      </c>
      <c r="AY1272" s="60"/>
      <c r="AZ1272" s="60"/>
      <c r="BA1272" s="58" t="n">
        <f aca="false">AVERAGE($E1268:$E1272)/AVERAGE($E1263:$E1272)-1</f>
        <v>-0.00409412633942075</v>
      </c>
      <c r="BB1272" s="59" t="n">
        <f aca="false">IF(ISNUMBER($BA1272),IF(OR($S1272&lt;=-0.03,$BA1272&lt;-0.003),0,IF(OR($S1272&lt;=-0.02,$BA1272&lt;0.01),50,100)),"")</f>
        <v>0</v>
      </c>
      <c r="BC1272" s="0" t="str">
        <f aca="false">IF(OR(COUNT($AZ1272)=0,COUNT($AZ1271)=0),"",IF(OR($AY1272/$AZ1271-1&lt;=-0.03,$AZ1272/$AZ1271-1&lt;=-0.045,IF(COUNT($AZ1263:$AZ1272)=10,AVERAGE($AZ1268:$AZ1272)/AVERAGE($AZ1263:$AZ1272)-1&lt;-0.01,FALSE())),0,IF(OR($AZ1272/$AZ1271-1&lt;=-0.02,IF(COUNT($AZ1263:$AZ1272)=10,AVERAGE($AZ1268:$AZ1272)/AVERAGE($AZ1263:$AZ1272)-1&lt;0.005,FALSE())),50,100)))</f>
        <v/>
      </c>
    </row>
    <row r="1273" customFormat="false" ht="15" hidden="false" customHeight="true" outlineLevel="0" collapsed="false">
      <c r="A1273" s="47" t="n">
        <v>1269</v>
      </c>
      <c r="B1273" s="48" t="n">
        <v>44399</v>
      </c>
      <c r="C1273" s="47" t="n">
        <v>2021</v>
      </c>
      <c r="D1273" s="49" t="s">
        <v>239</v>
      </c>
      <c r="E1273" s="50" t="n">
        <v>14940.17</v>
      </c>
      <c r="F1273" s="51" t="n">
        <v>0.136969</v>
      </c>
      <c r="G1273" s="51" t="n">
        <v>0</v>
      </c>
      <c r="H1273" s="52" t="n">
        <v>0.9184</v>
      </c>
      <c r="I1273" s="62" t="n">
        <v>421.5</v>
      </c>
      <c r="J1273" s="63" t="s">
        <v>240</v>
      </c>
      <c r="K1273" s="54" t="n">
        <v>17.69</v>
      </c>
      <c r="L1273" s="55" t="n">
        <f aca="false">IF(COUNT(F1273)=0,50,IF(F1273&gt;=0,100,IF(F1273&gt;=-0.02,50,0)))</f>
        <v>100</v>
      </c>
      <c r="M1273" s="55" t="n">
        <f aca="false">IF(COUNT(G1273)=0,50,IF(G1273&gt;-0.06,100,IF(G1273&gt;-0.15,50,0)))</f>
        <v>100</v>
      </c>
      <c r="N1273" s="55" t="n">
        <f aca="false">IF(COUNT(H1273)=0,50,IF(H1273&gt;=0.6,100,IF(H1273&gt;=0.4,50,0)))</f>
        <v>100</v>
      </c>
      <c r="O1273" s="55" t="n">
        <f aca="false">IF(COUNT(I1273)=0,50,IF(J1273="proxy_vix",50,IF(I1273&lt;350,100,IF(I1273&lt;=450,50,0))))</f>
        <v>50</v>
      </c>
      <c r="P1273" s="55" t="n">
        <f aca="false">IF(COUNT(K1273)=0,50,IF(K1273&lt;20,100,IF(K1273&lt;=25,50,0)))</f>
        <v>100</v>
      </c>
      <c r="Q1273" s="54"/>
      <c r="R1273" s="47"/>
      <c r="S1273" s="51" t="n">
        <f aca="false">$E1273/$E1272-1</f>
        <v>0.0065716116348653</v>
      </c>
      <c r="T1273" s="56" t="n">
        <f aca="false">$K1273/$K1272-1</f>
        <v>-0.0122836404243439</v>
      </c>
      <c r="V1273" s="57"/>
      <c r="W1273" s="57"/>
      <c r="Y1273" s="1" t="str">
        <f aca="false">IF(AX1273&gt;=70,"EASY",IF(AX1273&gt;40,"UNCERTAIN","HARD"))</f>
        <v>EASY</v>
      </c>
      <c r="AA1273" s="58" t="n">
        <f aca="false">IF($A1273&lt;200,"",AVERAGE($E1224:$E1273)/AVERAGE($E1074:$E1273)-1)</f>
        <v>0.0738918332266785</v>
      </c>
      <c r="AB1273" s="59" t="n">
        <f aca="false">LOOKUP($B1273,07_L1政策步階!$A$4:$A$14,07_L1政策步階!$C$4:$C$14)</f>
        <v>1</v>
      </c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9" t="n">
        <f aca="false">IF(ISNUMBER($AA1273),IF($AA1273&gt;=0.005,100,IF($AA1273&gt;=-0.015,50,0)),"")</f>
        <v>100</v>
      </c>
      <c r="AM1273" s="59" t="n">
        <f aca="false">IF(ISNUMBER($AB1273),IF($AB1273=1,100,IF($AB1273=0,50,0)),"")</f>
        <v>100</v>
      </c>
      <c r="AN1273" s="0" t="str">
        <f aca="false">IF(ISNUMBER($AC1273),IF($AC1273&gt;=0.001,100,IF($AC1273&gt;=-0.003,50,0)),"")</f>
        <v/>
      </c>
      <c r="AO1273" s="0" t="str">
        <f aca="false">IF(ISNUMBER($AD1273),IF($AD1273&gt;=0.04,100,IF($AD1273&gt;=0,50,0)),"")</f>
        <v/>
      </c>
      <c r="AP1273" s="0" t="str">
        <f aca="false">IF(ISNUMBER($AE1273),IF($AE1273&gt;=25,100,IF($AE1273&gt;=-75,50,0)),"")</f>
        <v/>
      </c>
      <c r="AQ1273" s="0" t="str">
        <f aca="false">IF(ISNUMBER($AF1273),IF($AF1273&gt;0,100,IF($AF1273&gt;=-50,50,0)),"")</f>
        <v/>
      </c>
      <c r="AR1273" s="0" t="str">
        <f aca="false">IF(ISNUMBER($AG1273),IF($AG1273=1,100,IF($AG1273=0,50,0)),"")</f>
        <v/>
      </c>
      <c r="AS1273" s="0" t="str">
        <f aca="false">IF(ISNUMBER($AH1273),IF($AH1273&lt;0,100,IF($AH1273&lt;=20,50,0)),"")</f>
        <v/>
      </c>
      <c r="AT1273" s="0" t="str">
        <f aca="false">IF(ISNUMBER($AI1273),IF($AI1273&lt;0.95,100,IF($AI1273&lt;=1,50,0)),"")</f>
        <v/>
      </c>
      <c r="AU1273" s="0" t="str">
        <f aca="false">IF(ISNUMBER($AJ1273),IF($AJ1273&lt;30,0,IF($AJ1273&lt;40,50,IF($AJ1273&lt;=90,100,50))),"")</f>
        <v/>
      </c>
      <c r="AV1273" s="0" t="str">
        <f aca="false">IF(ISNUMBER($AK1273),IF($AK1273&gt;-0.2,100,IF($AK1273&gt;=-0.4,50,0)),"")</f>
        <v/>
      </c>
      <c r="AW1273" s="59" t="n">
        <f aca="false">01_指標庫!$H$4*ISNUMBER($F1273)+01_指標庫!$H$5*ISNUMBER($AA1273)+01_指標庫!$H$6*ISNUMBER($G1273)+01_指標庫!$H$7*ISNUMBER($H1273)+01_指標庫!$H$8*ISNUMBER($AF1273)+01_指標庫!$H$9*ISNUMBER($AG1273)+01_指標庫!$H$10*ISNUMBER($AB1273)+01_指標庫!$H$11*ISNUMBER($AC1273)+01_指標庫!$H$12*ISNUMBER($AD1273)+01_指標庫!$H$13*ISNUMBER($AE1273)+01_指標庫!$H$14*ISNUMBER($I1273)+01_指標庫!$H$15*ISNUMBER($AH1273)+01_指標庫!$H$16*ISNUMBER($K1273)+01_指標庫!$H$17*ISNUMBER($AI1273)+01_指標庫!$H$18*ISNUMBER($AJ1273)+01_指標庫!$H$19*ISNUMBER($AK1273)+01_指標庫!$H$20*ISNUMBER($BB1273)+01_指標庫!$H$21*ISNUMBER($BC1273)</f>
        <v>51</v>
      </c>
      <c r="AX1273" s="59" t="n">
        <f aca="false">IF(AW1273=0,50,ROUND((01_指標庫!$H$4*IF(ISNUMBER($F1273),L1273,0)+01_指標庫!$H$5*IF(ISNUMBER($AA1273),AL1273,0)+01_指標庫!$H$6*IF(ISNUMBER($G1273),M1273,0)+01_指標庫!$H$7*IF(ISNUMBER($H1273),N1273,0)+01_指標庫!$H$8*IF(ISNUMBER($AF1273),AQ1273,0)+01_指標庫!$H$9*IF(ISNUMBER($AG1273),AR1273,0)+01_指標庫!$H$10*IF(ISNUMBER($AB1273),AM1273,0)+01_指標庫!$H$11*IF(ISNUMBER($AC1273),AN1273,0)+01_指標庫!$H$12*IF(ISNUMBER($AD1273),AO1273,0)+01_指標庫!$H$13*IF(ISNUMBER($AE1273),AP1273,0)+01_指標庫!$H$14*IF(ISNUMBER($I1273),O1273,0)+01_指標庫!$H$15*IF(ISNUMBER($AH1273),AS1273,0)+01_指標庫!$H$16*IF(ISNUMBER($K1273),P1273,0)+01_指標庫!$H$17*IF(ISNUMBER($AI1273),AT1273,0)+01_指標庫!$H$18*IF(ISNUMBER($AJ1273),AU1273,0)+01_指標庫!$H$19*IF(ISNUMBER($AK1273),AV1273,0)+01_指標庫!$H$20*IF(ISNUMBER($BB1273),BB1273,0)+01_指標庫!$H$21*IF(ISNUMBER($BC1273),BC1273,0))/AW1273,1))</f>
        <v>80.4</v>
      </c>
      <c r="AY1273" s="60"/>
      <c r="AZ1273" s="60"/>
      <c r="BA1273" s="58" t="n">
        <f aca="false">AVERAGE($E1269:$E1273)/AVERAGE($E1264:$E1273)-1</f>
        <v>-0.0035953756889584</v>
      </c>
      <c r="BB1273" s="59" t="n">
        <f aca="false">IF(ISNUMBER($BA1273),IF(OR($S1273&lt;=-0.03,$BA1273&lt;-0.003),0,IF(OR($S1273&lt;=-0.02,$BA1273&lt;0.01),50,100)),"")</f>
        <v>0</v>
      </c>
      <c r="BC1273" s="0" t="str">
        <f aca="false">IF(OR(COUNT($AZ1273)=0,COUNT($AZ1272)=0),"",IF(OR($AY1273/$AZ1272-1&lt;=-0.03,$AZ1273/$AZ1272-1&lt;=-0.045,IF(COUNT($AZ1264:$AZ1273)=10,AVERAGE($AZ1269:$AZ1273)/AVERAGE($AZ1264:$AZ1273)-1&lt;-0.01,FALSE())),0,IF(OR($AZ1273/$AZ1272-1&lt;=-0.02,IF(COUNT($AZ1264:$AZ1273)=10,AVERAGE($AZ1269:$AZ1273)/AVERAGE($AZ1264:$AZ1273)-1&lt;0.005,FALSE())),50,100)))</f>
        <v/>
      </c>
    </row>
    <row r="1274" customFormat="false" ht="15" hidden="false" customHeight="true" outlineLevel="0" collapsed="false">
      <c r="A1274" s="47" t="n">
        <v>1270</v>
      </c>
      <c r="B1274" s="48" t="n">
        <v>44400</v>
      </c>
      <c r="C1274" s="47" t="n">
        <v>2021</v>
      </c>
      <c r="D1274" s="49" t="s">
        <v>234</v>
      </c>
      <c r="E1274" s="50" t="n">
        <v>15111.79</v>
      </c>
      <c r="F1274" s="51" t="n">
        <v>0.148361</v>
      </c>
      <c r="G1274" s="51" t="n">
        <v>0</v>
      </c>
      <c r="H1274" s="52" t="n">
        <v>0.898</v>
      </c>
      <c r="I1274" s="62" t="n">
        <v>417.4</v>
      </c>
      <c r="J1274" s="63" t="s">
        <v>240</v>
      </c>
      <c r="K1274" s="54" t="n">
        <v>17.2</v>
      </c>
      <c r="L1274" s="55" t="n">
        <f aca="false">IF(COUNT(F1274)=0,50,IF(F1274&gt;=0,100,IF(F1274&gt;=-0.02,50,0)))</f>
        <v>100</v>
      </c>
      <c r="M1274" s="55" t="n">
        <f aca="false">IF(COUNT(G1274)=0,50,IF(G1274&gt;-0.06,100,IF(G1274&gt;-0.15,50,0)))</f>
        <v>100</v>
      </c>
      <c r="N1274" s="55" t="n">
        <f aca="false">IF(COUNT(H1274)=0,50,IF(H1274&gt;=0.6,100,IF(H1274&gt;=0.4,50,0)))</f>
        <v>100</v>
      </c>
      <c r="O1274" s="55" t="n">
        <f aca="false">IF(COUNT(I1274)=0,50,IF(J1274="proxy_vix",50,IF(I1274&lt;350,100,IF(I1274&lt;=450,50,0))))</f>
        <v>50</v>
      </c>
      <c r="P1274" s="55" t="n">
        <f aca="false">IF(COUNT(K1274)=0,50,IF(K1274&lt;20,100,IF(K1274&lt;=25,50,0)))</f>
        <v>100</v>
      </c>
      <c r="Q1274" s="54"/>
      <c r="R1274" s="47"/>
      <c r="S1274" s="51" t="n">
        <f aca="false">$E1274/$E1273-1</f>
        <v>0.011487151752624</v>
      </c>
      <c r="T1274" s="56" t="n">
        <f aca="false">$K1274/$K1273-1</f>
        <v>-0.0276992651215378</v>
      </c>
      <c r="V1274" s="57"/>
      <c r="W1274" s="57"/>
      <c r="Y1274" s="1" t="str">
        <f aca="false">IF(AX1274&gt;=70,"EASY",IF(AX1274&gt;40,"UNCERTAIN","HARD"))</f>
        <v>EASY</v>
      </c>
      <c r="AA1274" s="58" t="n">
        <f aca="false">IF($A1274&lt;200,"",AVERAGE($E1225:$E1274)/AVERAGE($E1075:$E1274)-1)</f>
        <v>0.075540008464642</v>
      </c>
      <c r="AB1274" s="59" t="n">
        <f aca="false">LOOKUP($B1274,07_L1政策步階!$A$4:$A$14,07_L1政策步階!$C$4:$C$14)</f>
        <v>1</v>
      </c>
      <c r="AC1274" s="57"/>
      <c r="AD1274" s="57"/>
      <c r="AE1274" s="57"/>
      <c r="AF1274" s="57"/>
      <c r="AG1274" s="57"/>
      <c r="AH1274" s="57"/>
      <c r="AI1274" s="57"/>
      <c r="AJ1274" s="57"/>
      <c r="AK1274" s="57"/>
      <c r="AL1274" s="59" t="n">
        <f aca="false">IF(ISNUMBER($AA1274),IF($AA1274&gt;=0.005,100,IF($AA1274&gt;=-0.015,50,0)),"")</f>
        <v>100</v>
      </c>
      <c r="AM1274" s="59" t="n">
        <f aca="false">IF(ISNUMBER($AB1274),IF($AB1274=1,100,IF($AB1274=0,50,0)),"")</f>
        <v>100</v>
      </c>
      <c r="AN1274" s="0" t="str">
        <f aca="false">IF(ISNUMBER($AC1274),IF($AC1274&gt;=0.001,100,IF($AC1274&gt;=-0.003,50,0)),"")</f>
        <v/>
      </c>
      <c r="AO1274" s="0" t="str">
        <f aca="false">IF(ISNUMBER($AD1274),IF($AD1274&gt;=0.04,100,IF($AD1274&gt;=0,50,0)),"")</f>
        <v/>
      </c>
      <c r="AP1274" s="0" t="str">
        <f aca="false">IF(ISNUMBER($AE1274),IF($AE1274&gt;=25,100,IF($AE1274&gt;=-75,50,0)),"")</f>
        <v/>
      </c>
      <c r="AQ1274" s="0" t="str">
        <f aca="false">IF(ISNUMBER($AF1274),IF($AF1274&gt;0,100,IF($AF1274&gt;=-50,50,0)),"")</f>
        <v/>
      </c>
      <c r="AR1274" s="0" t="str">
        <f aca="false">IF(ISNUMBER($AG1274),IF($AG1274=1,100,IF($AG1274=0,50,0)),"")</f>
        <v/>
      </c>
      <c r="AS1274" s="0" t="str">
        <f aca="false">IF(ISNUMBER($AH1274),IF($AH1274&lt;0,100,IF($AH1274&lt;=20,50,0)),"")</f>
        <v/>
      </c>
      <c r="AT1274" s="0" t="str">
        <f aca="false">IF(ISNUMBER($AI1274),IF($AI1274&lt;0.95,100,IF($AI1274&lt;=1,50,0)),"")</f>
        <v/>
      </c>
      <c r="AU1274" s="0" t="str">
        <f aca="false">IF(ISNUMBER($AJ1274),IF($AJ1274&lt;30,0,IF($AJ1274&lt;40,50,IF($AJ1274&lt;=90,100,50))),"")</f>
        <v/>
      </c>
      <c r="AV1274" s="0" t="str">
        <f aca="false">IF(ISNUMBER($AK1274),IF($AK1274&gt;-0.2,100,IF($AK1274&gt;=-0.4,50,0)),"")</f>
        <v/>
      </c>
      <c r="AW1274" s="59" t="n">
        <f aca="false">01_指標庫!$H$4*ISNUMBER($F1274)+01_指標庫!$H$5*ISNUMBER($AA1274)+01_指標庫!$H$6*ISNUMBER($G1274)+01_指標庫!$H$7*ISNUMBER($H1274)+01_指標庫!$H$8*ISNUMBER($AF1274)+01_指標庫!$H$9*ISNUMBER($AG1274)+01_指標庫!$H$10*ISNUMBER($AB1274)+01_指標庫!$H$11*ISNUMBER($AC1274)+01_指標庫!$H$12*ISNUMBER($AD1274)+01_指標庫!$H$13*ISNUMBER($AE1274)+01_指標庫!$H$14*ISNUMBER($I1274)+01_指標庫!$H$15*ISNUMBER($AH1274)+01_指標庫!$H$16*ISNUMBER($K1274)+01_指標庫!$H$17*ISNUMBER($AI1274)+01_指標庫!$H$18*ISNUMBER($AJ1274)+01_指標庫!$H$19*ISNUMBER($AK1274)+01_指標庫!$H$20*ISNUMBER($BB1274)+01_指標庫!$H$21*ISNUMBER($BC1274)</f>
        <v>51</v>
      </c>
      <c r="AX1274" s="59" t="n">
        <f aca="false">IF(AW1274=0,50,ROUND((01_指標庫!$H$4*IF(ISNUMBER($F1274),L1274,0)+01_指標庫!$H$5*IF(ISNUMBER($AA1274),AL1274,0)+01_指標庫!$H$6*IF(ISNUMBER($G1274),M1274,0)+01_指標庫!$H$7*IF(ISNUMBER($H1274),N1274,0)+01_指標庫!$H$8*IF(ISNUMBER($AF1274),AQ1274,0)+01_指標庫!$H$9*IF(ISNUMBER($AG1274),AR1274,0)+01_指標庫!$H$10*IF(ISNUMBER($AB1274),AM1274,0)+01_指標庫!$H$11*IF(ISNUMBER($AC1274),AN1274,0)+01_指標庫!$H$12*IF(ISNUMBER($AD1274),AO1274,0)+01_指標庫!$H$13*IF(ISNUMBER($AE1274),AP1274,0)+01_指標庫!$H$14*IF(ISNUMBER($I1274),O1274,0)+01_指標庫!$H$15*IF(ISNUMBER($AH1274),AS1274,0)+01_指標庫!$H$16*IF(ISNUMBER($K1274),P1274,0)+01_指標庫!$H$17*IF(ISNUMBER($AI1274),AT1274,0)+01_指標庫!$H$18*IF(ISNUMBER($AJ1274),AU1274,0)+01_指標庫!$H$19*IF(ISNUMBER($AK1274),AV1274,0)+01_指標庫!$H$20*IF(ISNUMBER($BB1274),BB1274,0)+01_指標庫!$H$21*IF(ISNUMBER($BC1274),BC1274,0))/AW1274,1))</f>
        <v>86.3</v>
      </c>
      <c r="AY1274" s="60"/>
      <c r="AZ1274" s="60"/>
      <c r="BA1274" s="58" t="n">
        <f aca="false">AVERAGE($E1270:$E1274)/AVERAGE($E1265:$E1274)-1</f>
        <v>0.000289614023063933</v>
      </c>
      <c r="BB1274" s="59" t="n">
        <f aca="false">IF(ISNUMBER($BA1274),IF(OR($S1274&lt;=-0.03,$BA1274&lt;-0.003),0,IF(OR($S1274&lt;=-0.02,$BA1274&lt;0.01),50,100)),"")</f>
        <v>50</v>
      </c>
      <c r="BC1274" s="0" t="str">
        <f aca="false">IF(OR(COUNT($AZ1274)=0,COUNT($AZ1273)=0),"",IF(OR($AY1274/$AZ1273-1&lt;=-0.03,$AZ1274/$AZ1273-1&lt;=-0.045,IF(COUNT($AZ1265:$AZ1274)=10,AVERAGE($AZ1270:$AZ1274)/AVERAGE($AZ1265:$AZ1274)-1&lt;-0.01,FALSE())),0,IF(OR($AZ1274/$AZ1273-1&lt;=-0.02,IF(COUNT($AZ1265:$AZ1274)=10,AVERAGE($AZ1270:$AZ1274)/AVERAGE($AZ1265:$AZ1274)-1&lt;0.005,FALSE())),50,100)))</f>
        <v/>
      </c>
    </row>
    <row r="1275" customFormat="false" ht="15" hidden="false" customHeight="true" outlineLevel="0" collapsed="false">
      <c r="A1275" s="47" t="n">
        <v>1271</v>
      </c>
      <c r="B1275" s="48" t="n">
        <v>44403</v>
      </c>
      <c r="C1275" s="47" t="n">
        <v>2021</v>
      </c>
      <c r="D1275" s="49" t="s">
        <v>236</v>
      </c>
      <c r="E1275" s="50" t="n">
        <v>15125.95</v>
      </c>
      <c r="F1275" s="51" t="n">
        <v>0.147857</v>
      </c>
      <c r="G1275" s="51" t="n">
        <v>0</v>
      </c>
      <c r="H1275" s="52" t="n">
        <v>0.898</v>
      </c>
      <c r="I1275" s="62" t="n">
        <v>420.6</v>
      </c>
      <c r="J1275" s="63" t="s">
        <v>240</v>
      </c>
      <c r="K1275" s="54" t="n">
        <v>17.58</v>
      </c>
      <c r="L1275" s="55" t="n">
        <f aca="false">IF(COUNT(F1275)=0,50,IF(F1275&gt;=0,100,IF(F1275&gt;=-0.02,50,0)))</f>
        <v>100</v>
      </c>
      <c r="M1275" s="55" t="n">
        <f aca="false">IF(COUNT(G1275)=0,50,IF(G1275&gt;-0.06,100,IF(G1275&gt;-0.15,50,0)))</f>
        <v>100</v>
      </c>
      <c r="N1275" s="55" t="n">
        <f aca="false">IF(COUNT(H1275)=0,50,IF(H1275&gt;=0.6,100,IF(H1275&gt;=0.4,50,0)))</f>
        <v>100</v>
      </c>
      <c r="O1275" s="55" t="n">
        <f aca="false">IF(COUNT(I1275)=0,50,IF(J1275="proxy_vix",50,IF(I1275&lt;350,100,IF(I1275&lt;=450,50,0))))</f>
        <v>50</v>
      </c>
      <c r="P1275" s="55" t="n">
        <f aca="false">IF(COUNT(K1275)=0,50,IF(K1275&lt;20,100,IF(K1275&lt;=25,50,0)))</f>
        <v>100</v>
      </c>
      <c r="Q1275" s="54"/>
      <c r="R1275" s="47"/>
      <c r="S1275" s="51" t="n">
        <f aca="false">$E1275/$E1274-1</f>
        <v>0.0009370167266749</v>
      </c>
      <c r="T1275" s="56" t="n">
        <f aca="false">$K1275/$K1274-1</f>
        <v>0.0220930232558139</v>
      </c>
      <c r="V1275" s="57"/>
      <c r="W1275" s="57"/>
      <c r="Y1275" s="1" t="str">
        <f aca="false">IF(AX1275&gt;=70,"EASY",IF(AX1275&gt;40,"UNCERTAIN","HARD"))</f>
        <v>EASY</v>
      </c>
      <c r="AA1275" s="58" t="n">
        <f aca="false">IF($A1275&lt;200,"",AVERAGE($E1226:$E1275)/AVERAGE($E1076:$E1275)-1)</f>
        <v>0.077122538380644</v>
      </c>
      <c r="AB1275" s="59" t="n">
        <f aca="false">LOOKUP($B1275,07_L1政策步階!$A$4:$A$14,07_L1政策步階!$C$4:$C$14)</f>
        <v>1</v>
      </c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9" t="n">
        <f aca="false">IF(ISNUMBER($AA1275),IF($AA1275&gt;=0.005,100,IF($AA1275&gt;=-0.015,50,0)),"")</f>
        <v>100</v>
      </c>
      <c r="AM1275" s="59" t="n">
        <f aca="false">IF(ISNUMBER($AB1275),IF($AB1275=1,100,IF($AB1275=0,50,0)),"")</f>
        <v>100</v>
      </c>
      <c r="AN1275" s="0" t="str">
        <f aca="false">IF(ISNUMBER($AC1275),IF($AC1275&gt;=0.001,100,IF($AC1275&gt;=-0.003,50,0)),"")</f>
        <v/>
      </c>
      <c r="AO1275" s="0" t="str">
        <f aca="false">IF(ISNUMBER($AD1275),IF($AD1275&gt;=0.04,100,IF($AD1275&gt;=0,50,0)),"")</f>
        <v/>
      </c>
      <c r="AP1275" s="0" t="str">
        <f aca="false">IF(ISNUMBER($AE1275),IF($AE1275&gt;=25,100,IF($AE1275&gt;=-75,50,0)),"")</f>
        <v/>
      </c>
      <c r="AQ1275" s="0" t="str">
        <f aca="false">IF(ISNUMBER($AF1275),IF($AF1275&gt;0,100,IF($AF1275&gt;=-50,50,0)),"")</f>
        <v/>
      </c>
      <c r="AR1275" s="0" t="str">
        <f aca="false">IF(ISNUMBER($AG1275),IF($AG1275=1,100,IF($AG1275=0,50,0)),"")</f>
        <v/>
      </c>
      <c r="AS1275" s="0" t="str">
        <f aca="false">IF(ISNUMBER($AH1275),IF($AH1275&lt;0,100,IF($AH1275&lt;=20,50,0)),"")</f>
        <v/>
      </c>
      <c r="AT1275" s="0" t="str">
        <f aca="false">IF(ISNUMBER($AI1275),IF($AI1275&lt;0.95,100,IF($AI1275&lt;=1,50,0)),"")</f>
        <v/>
      </c>
      <c r="AU1275" s="0" t="str">
        <f aca="false">IF(ISNUMBER($AJ1275),IF($AJ1275&lt;30,0,IF($AJ1275&lt;40,50,IF($AJ1275&lt;=90,100,50))),"")</f>
        <v/>
      </c>
      <c r="AV1275" s="0" t="str">
        <f aca="false">IF(ISNUMBER($AK1275),IF($AK1275&gt;-0.2,100,IF($AK1275&gt;=-0.4,50,0)),"")</f>
        <v/>
      </c>
      <c r="AW1275" s="59" t="n">
        <f aca="false">01_指標庫!$H$4*ISNUMBER($F1275)+01_指標庫!$H$5*ISNUMBER($AA1275)+01_指標庫!$H$6*ISNUMBER($G1275)+01_指標庫!$H$7*ISNUMBER($H1275)+01_指標庫!$H$8*ISNUMBER($AF1275)+01_指標庫!$H$9*ISNUMBER($AG1275)+01_指標庫!$H$10*ISNUMBER($AB1275)+01_指標庫!$H$11*ISNUMBER($AC1275)+01_指標庫!$H$12*ISNUMBER($AD1275)+01_指標庫!$H$13*ISNUMBER($AE1275)+01_指標庫!$H$14*ISNUMBER($I1275)+01_指標庫!$H$15*ISNUMBER($AH1275)+01_指標庫!$H$16*ISNUMBER($K1275)+01_指標庫!$H$17*ISNUMBER($AI1275)+01_指標庫!$H$18*ISNUMBER($AJ1275)+01_指標庫!$H$19*ISNUMBER($AK1275)+01_指標庫!$H$20*ISNUMBER($BB1275)+01_指標庫!$H$21*ISNUMBER($BC1275)</f>
        <v>51</v>
      </c>
      <c r="AX1275" s="59" t="n">
        <f aca="false">IF(AW1275=0,50,ROUND((01_指標庫!$H$4*IF(ISNUMBER($F1275),L1275,0)+01_指標庫!$H$5*IF(ISNUMBER($AA1275),AL1275,0)+01_指標庫!$H$6*IF(ISNUMBER($G1275),M1275,0)+01_指標庫!$H$7*IF(ISNUMBER($H1275),N1275,0)+01_指標庫!$H$8*IF(ISNUMBER($AF1275),AQ1275,0)+01_指標庫!$H$9*IF(ISNUMBER($AG1275),AR1275,0)+01_指標庫!$H$10*IF(ISNUMBER($AB1275),AM1275,0)+01_指標庫!$H$11*IF(ISNUMBER($AC1275),AN1275,0)+01_指標庫!$H$12*IF(ISNUMBER($AD1275),AO1275,0)+01_指標庫!$H$13*IF(ISNUMBER($AE1275),AP1275,0)+01_指標庫!$H$14*IF(ISNUMBER($I1275),O1275,0)+01_指標庫!$H$15*IF(ISNUMBER($AH1275),AS1275,0)+01_指標庫!$H$16*IF(ISNUMBER($K1275),P1275,0)+01_指標庫!$H$17*IF(ISNUMBER($AI1275),AT1275,0)+01_指標庫!$H$18*IF(ISNUMBER($AJ1275),AU1275,0)+01_指標庫!$H$19*IF(ISNUMBER($AK1275),AV1275,0)+01_指標庫!$H$20*IF(ISNUMBER($BB1275),BB1275,0)+01_指標庫!$H$21*IF(ISNUMBER($BC1275),BC1275,0))/AW1275,1))</f>
        <v>86.3</v>
      </c>
      <c r="AY1275" s="60"/>
      <c r="AZ1275" s="60"/>
      <c r="BA1275" s="58" t="n">
        <f aca="false">AVERAGE($E1271:$E1275)/AVERAGE($E1266:$E1275)-1</f>
        <v>0.00638584374477658</v>
      </c>
      <c r="BB1275" s="59" t="n">
        <f aca="false">IF(ISNUMBER($BA1275),IF(OR($S1275&lt;=-0.03,$BA1275&lt;-0.003),0,IF(OR($S1275&lt;=-0.02,$BA1275&lt;0.01),50,100)),"")</f>
        <v>50</v>
      </c>
      <c r="BC1275" s="0" t="str">
        <f aca="false">IF(OR(COUNT($AZ1275)=0,COUNT($AZ1274)=0),"",IF(OR($AY1275/$AZ1274-1&lt;=-0.03,$AZ1275/$AZ1274-1&lt;=-0.045,IF(COUNT($AZ1266:$AZ1275)=10,AVERAGE($AZ1271:$AZ1275)/AVERAGE($AZ1266:$AZ1275)-1&lt;-0.01,FALSE())),0,IF(OR($AZ1275/$AZ1274-1&lt;=-0.02,IF(COUNT($AZ1266:$AZ1275)=10,AVERAGE($AZ1271:$AZ1275)/AVERAGE($AZ1266:$AZ1275)-1&lt;0.005,FALSE())),50,100)))</f>
        <v/>
      </c>
    </row>
    <row r="1276" customFormat="false" ht="15" hidden="false" customHeight="true" outlineLevel="0" collapsed="false">
      <c r="A1276" s="47" t="n">
        <v>1272</v>
      </c>
      <c r="B1276" s="48" t="n">
        <v>44404</v>
      </c>
      <c r="C1276" s="47" t="n">
        <v>2021</v>
      </c>
      <c r="D1276" s="49" t="s">
        <v>237</v>
      </c>
      <c r="E1276" s="50" t="n">
        <v>14956.97</v>
      </c>
      <c r="F1276" s="51" t="n">
        <v>0.133568</v>
      </c>
      <c r="G1276" s="51" t="n">
        <v>-0.011172</v>
      </c>
      <c r="H1276" s="52" t="n">
        <v>0.898</v>
      </c>
      <c r="I1276" s="62" t="n">
        <v>435.5</v>
      </c>
      <c r="J1276" s="63" t="s">
        <v>240</v>
      </c>
      <c r="K1276" s="54" t="n">
        <v>19.36</v>
      </c>
      <c r="L1276" s="55" t="n">
        <f aca="false">IF(COUNT(F1276)=0,50,IF(F1276&gt;=0,100,IF(F1276&gt;=-0.02,50,0)))</f>
        <v>100</v>
      </c>
      <c r="M1276" s="55" t="n">
        <f aca="false">IF(COUNT(G1276)=0,50,IF(G1276&gt;-0.06,100,IF(G1276&gt;-0.15,50,0)))</f>
        <v>100</v>
      </c>
      <c r="N1276" s="55" t="n">
        <f aca="false">IF(COUNT(H1276)=0,50,IF(H1276&gt;=0.6,100,IF(H1276&gt;=0.4,50,0)))</f>
        <v>100</v>
      </c>
      <c r="O1276" s="55" t="n">
        <f aca="false">IF(COUNT(I1276)=0,50,IF(J1276="proxy_vix",50,IF(I1276&lt;350,100,IF(I1276&lt;=450,50,0))))</f>
        <v>50</v>
      </c>
      <c r="P1276" s="55" t="n">
        <f aca="false">IF(COUNT(K1276)=0,50,IF(K1276&lt;20,100,IF(K1276&lt;=25,50,0)))</f>
        <v>100</v>
      </c>
      <c r="Q1276" s="54"/>
      <c r="R1276" s="47"/>
      <c r="S1276" s="51" t="n">
        <f aca="false">$E1276/$E1275-1</f>
        <v>-0.0111715297221002</v>
      </c>
      <c r="T1276" s="56" t="n">
        <f aca="false">$K1276/$K1275-1</f>
        <v>0.101251422070535</v>
      </c>
      <c r="V1276" s="57"/>
      <c r="W1276" s="57"/>
      <c r="Y1276" s="1" t="str">
        <f aca="false">IF(AX1276&gt;=70,"EASY",IF(AX1276&gt;40,"UNCERTAIN","HARD"))</f>
        <v>EASY</v>
      </c>
      <c r="AA1276" s="58" t="n">
        <f aca="false">IF($A1276&lt;200,"",AVERAGE($E1227:$E1276)/AVERAGE($E1077:$E1276)-1)</f>
        <v>0.0781027462659896</v>
      </c>
      <c r="AB1276" s="59" t="n">
        <f aca="false">LOOKUP($B1276,07_L1政策步階!$A$4:$A$14,07_L1政策步階!$C$4:$C$14)</f>
        <v>1</v>
      </c>
      <c r="AC1276" s="57"/>
      <c r="AD1276" s="57"/>
      <c r="AE1276" s="57"/>
      <c r="AF1276" s="57"/>
      <c r="AG1276" s="57"/>
      <c r="AH1276" s="57"/>
      <c r="AI1276" s="57"/>
      <c r="AJ1276" s="57"/>
      <c r="AK1276" s="57"/>
      <c r="AL1276" s="59" t="n">
        <f aca="false">IF(ISNUMBER($AA1276),IF($AA1276&gt;=0.005,100,IF($AA1276&gt;=-0.015,50,0)),"")</f>
        <v>100</v>
      </c>
      <c r="AM1276" s="59" t="n">
        <f aca="false">IF(ISNUMBER($AB1276),IF($AB1276=1,100,IF($AB1276=0,50,0)),"")</f>
        <v>100</v>
      </c>
      <c r="AN1276" s="0" t="str">
        <f aca="false">IF(ISNUMBER($AC1276),IF($AC1276&gt;=0.001,100,IF($AC1276&gt;=-0.003,50,0)),"")</f>
        <v/>
      </c>
      <c r="AO1276" s="0" t="str">
        <f aca="false">IF(ISNUMBER($AD1276),IF($AD1276&gt;=0.04,100,IF($AD1276&gt;=0,50,0)),"")</f>
        <v/>
      </c>
      <c r="AP1276" s="0" t="str">
        <f aca="false">IF(ISNUMBER($AE1276),IF($AE1276&gt;=25,100,IF($AE1276&gt;=-75,50,0)),"")</f>
        <v/>
      </c>
      <c r="AQ1276" s="0" t="str">
        <f aca="false">IF(ISNUMBER($AF1276),IF($AF1276&gt;0,100,IF($AF1276&gt;=-50,50,0)),"")</f>
        <v/>
      </c>
      <c r="AR1276" s="0" t="str">
        <f aca="false">IF(ISNUMBER($AG1276),IF($AG1276=1,100,IF($AG1276=0,50,0)),"")</f>
        <v/>
      </c>
      <c r="AS1276" s="0" t="str">
        <f aca="false">IF(ISNUMBER($AH1276),IF($AH1276&lt;0,100,IF($AH1276&lt;=20,50,0)),"")</f>
        <v/>
      </c>
      <c r="AT1276" s="0" t="str">
        <f aca="false">IF(ISNUMBER($AI1276),IF($AI1276&lt;0.95,100,IF($AI1276&lt;=1,50,0)),"")</f>
        <v/>
      </c>
      <c r="AU1276" s="0" t="str">
        <f aca="false">IF(ISNUMBER($AJ1276),IF($AJ1276&lt;30,0,IF($AJ1276&lt;40,50,IF($AJ1276&lt;=90,100,50))),"")</f>
        <v/>
      </c>
      <c r="AV1276" s="0" t="str">
        <f aca="false">IF(ISNUMBER($AK1276),IF($AK1276&gt;-0.2,100,IF($AK1276&gt;=-0.4,50,0)),"")</f>
        <v/>
      </c>
      <c r="AW1276" s="59" t="n">
        <f aca="false">01_指標庫!$H$4*ISNUMBER($F1276)+01_指標庫!$H$5*ISNUMBER($AA1276)+01_指標庫!$H$6*ISNUMBER($G1276)+01_指標庫!$H$7*ISNUMBER($H1276)+01_指標庫!$H$8*ISNUMBER($AF1276)+01_指標庫!$H$9*ISNUMBER($AG1276)+01_指標庫!$H$10*ISNUMBER($AB1276)+01_指標庫!$H$11*ISNUMBER($AC1276)+01_指標庫!$H$12*ISNUMBER($AD1276)+01_指標庫!$H$13*ISNUMBER($AE1276)+01_指標庫!$H$14*ISNUMBER($I1276)+01_指標庫!$H$15*ISNUMBER($AH1276)+01_指標庫!$H$16*ISNUMBER($K1276)+01_指標庫!$H$17*ISNUMBER($AI1276)+01_指標庫!$H$18*ISNUMBER($AJ1276)+01_指標庫!$H$19*ISNUMBER($AK1276)+01_指標庫!$H$20*ISNUMBER($BB1276)+01_指標庫!$H$21*ISNUMBER($BC1276)</f>
        <v>51</v>
      </c>
      <c r="AX1276" s="59" t="n">
        <f aca="false">IF(AW1276=0,50,ROUND((01_指標庫!$H$4*IF(ISNUMBER($F1276),L1276,0)+01_指標庫!$H$5*IF(ISNUMBER($AA1276),AL1276,0)+01_指標庫!$H$6*IF(ISNUMBER($G1276),M1276,0)+01_指標庫!$H$7*IF(ISNUMBER($H1276),N1276,0)+01_指標庫!$H$8*IF(ISNUMBER($AF1276),AQ1276,0)+01_指標庫!$H$9*IF(ISNUMBER($AG1276),AR1276,0)+01_指標庫!$H$10*IF(ISNUMBER($AB1276),AM1276,0)+01_指標庫!$H$11*IF(ISNUMBER($AC1276),AN1276,0)+01_指標庫!$H$12*IF(ISNUMBER($AD1276),AO1276,0)+01_指標庫!$H$13*IF(ISNUMBER($AE1276),AP1276,0)+01_指標庫!$H$14*IF(ISNUMBER($I1276),O1276,0)+01_指標庫!$H$15*IF(ISNUMBER($AH1276),AS1276,0)+01_指標庫!$H$16*IF(ISNUMBER($K1276),P1276,0)+01_指標庫!$H$17*IF(ISNUMBER($AI1276),AT1276,0)+01_指標庫!$H$18*IF(ISNUMBER($AJ1276),AU1276,0)+01_指標庫!$H$19*IF(ISNUMBER($AK1276),AV1276,0)+01_指標庫!$H$20*IF(ISNUMBER($BB1276),BB1276,0)+01_指標庫!$H$21*IF(ISNUMBER($BC1276),BC1276,0))/AW1276,1))</f>
        <v>86.3</v>
      </c>
      <c r="AY1276" s="60"/>
      <c r="AZ1276" s="60"/>
      <c r="BA1276" s="58" t="n">
        <f aca="false">AVERAGE($E1272:$E1276)/AVERAGE($E1267:$E1276)-1</f>
        <v>0.00890592911372901</v>
      </c>
      <c r="BB1276" s="59" t="n">
        <f aca="false">IF(ISNUMBER($BA1276),IF(OR($S1276&lt;=-0.03,$BA1276&lt;-0.003),0,IF(OR($S1276&lt;=-0.02,$BA1276&lt;0.01),50,100)),"")</f>
        <v>50</v>
      </c>
      <c r="BC1276" s="0" t="str">
        <f aca="false">IF(OR(COUNT($AZ1276)=0,COUNT($AZ1275)=0),"",IF(OR($AY1276/$AZ1275-1&lt;=-0.03,$AZ1276/$AZ1275-1&lt;=-0.045,IF(COUNT($AZ1267:$AZ1276)=10,AVERAGE($AZ1272:$AZ1276)/AVERAGE($AZ1267:$AZ1276)-1&lt;-0.01,FALSE())),0,IF(OR($AZ1276/$AZ1275-1&lt;=-0.02,IF(COUNT($AZ1267:$AZ1276)=10,AVERAGE($AZ1272:$AZ1276)/AVERAGE($AZ1267:$AZ1276)-1&lt;0.005,FALSE())),50,100)))</f>
        <v/>
      </c>
    </row>
    <row r="1277" customFormat="false" ht="15" hidden="false" customHeight="true" outlineLevel="0" collapsed="false">
      <c r="A1277" s="47" t="n">
        <v>1273</v>
      </c>
      <c r="B1277" s="48" t="n">
        <v>44405</v>
      </c>
      <c r="C1277" s="47" t="n">
        <v>2021</v>
      </c>
      <c r="D1277" s="49" t="s">
        <v>238</v>
      </c>
      <c r="E1277" s="50" t="n">
        <v>15018.1</v>
      </c>
      <c r="F1277" s="51" t="n">
        <v>0.136783</v>
      </c>
      <c r="G1277" s="51" t="n">
        <v>-0.00713</v>
      </c>
      <c r="H1277" s="52" t="n">
        <v>0.9184</v>
      </c>
      <c r="I1277" s="62" t="n">
        <v>426.7</v>
      </c>
      <c r="J1277" s="63" t="s">
        <v>240</v>
      </c>
      <c r="K1277" s="54" t="n">
        <v>18.31</v>
      </c>
      <c r="L1277" s="55" t="n">
        <f aca="false">IF(COUNT(F1277)=0,50,IF(F1277&gt;=0,100,IF(F1277&gt;=-0.02,50,0)))</f>
        <v>100</v>
      </c>
      <c r="M1277" s="55" t="n">
        <f aca="false">IF(COUNT(G1277)=0,50,IF(G1277&gt;-0.06,100,IF(G1277&gt;-0.15,50,0)))</f>
        <v>100</v>
      </c>
      <c r="N1277" s="55" t="n">
        <f aca="false">IF(COUNT(H1277)=0,50,IF(H1277&gt;=0.6,100,IF(H1277&gt;=0.4,50,0)))</f>
        <v>100</v>
      </c>
      <c r="O1277" s="55" t="n">
        <f aca="false">IF(COUNT(I1277)=0,50,IF(J1277="proxy_vix",50,IF(I1277&lt;350,100,IF(I1277&lt;=450,50,0))))</f>
        <v>50</v>
      </c>
      <c r="P1277" s="55" t="n">
        <f aca="false">IF(COUNT(K1277)=0,50,IF(K1277&lt;20,100,IF(K1277&lt;=25,50,0)))</f>
        <v>100</v>
      </c>
      <c r="Q1277" s="54"/>
      <c r="R1277" s="47"/>
      <c r="S1277" s="51" t="n">
        <f aca="false">$E1277/$E1276-1</f>
        <v>0.00408705773963591</v>
      </c>
      <c r="T1277" s="56" t="n">
        <f aca="false">$K1277/$K1276-1</f>
        <v>-0.0542355371900827</v>
      </c>
      <c r="V1277" s="57"/>
      <c r="W1277" s="57"/>
      <c r="Y1277" s="1" t="str">
        <f aca="false">IF(AX1277&gt;=70,"EASY",IF(AX1277&gt;40,"UNCERTAIN","HARD"))</f>
        <v>EASY</v>
      </c>
      <c r="AA1277" s="58" t="n">
        <f aca="false">IF($A1277&lt;200,"",AVERAGE($E1228:$E1277)/AVERAGE($E1078:$E1277)-1)</f>
        <v>0.0793408673133873</v>
      </c>
      <c r="AB1277" s="59" t="n">
        <f aca="false">LOOKUP($B1277,07_L1政策步階!$A$4:$A$14,07_L1政策步階!$C$4:$C$14)</f>
        <v>1</v>
      </c>
      <c r="AC1277" s="57"/>
      <c r="AD1277" s="57"/>
      <c r="AE1277" s="57"/>
      <c r="AF1277" s="57"/>
      <c r="AG1277" s="57"/>
      <c r="AH1277" s="57"/>
      <c r="AI1277" s="57"/>
      <c r="AJ1277" s="57"/>
      <c r="AK1277" s="57"/>
      <c r="AL1277" s="59" t="n">
        <f aca="false">IF(ISNUMBER($AA1277),IF($AA1277&gt;=0.005,100,IF($AA1277&gt;=-0.015,50,0)),"")</f>
        <v>100</v>
      </c>
      <c r="AM1277" s="59" t="n">
        <f aca="false">IF(ISNUMBER($AB1277),IF($AB1277=1,100,IF($AB1277=0,50,0)),"")</f>
        <v>100</v>
      </c>
      <c r="AN1277" s="0" t="str">
        <f aca="false">IF(ISNUMBER($AC1277),IF($AC1277&gt;=0.001,100,IF($AC1277&gt;=-0.003,50,0)),"")</f>
        <v/>
      </c>
      <c r="AO1277" s="0" t="str">
        <f aca="false">IF(ISNUMBER($AD1277),IF($AD1277&gt;=0.04,100,IF($AD1277&gt;=0,50,0)),"")</f>
        <v/>
      </c>
      <c r="AP1277" s="0" t="str">
        <f aca="false">IF(ISNUMBER($AE1277),IF($AE1277&gt;=25,100,IF($AE1277&gt;=-75,50,0)),"")</f>
        <v/>
      </c>
      <c r="AQ1277" s="0" t="str">
        <f aca="false">IF(ISNUMBER($AF1277),IF($AF1277&gt;0,100,IF($AF1277&gt;=-50,50,0)),"")</f>
        <v/>
      </c>
      <c r="AR1277" s="0" t="str">
        <f aca="false">IF(ISNUMBER($AG1277),IF($AG1277=1,100,IF($AG1277=0,50,0)),"")</f>
        <v/>
      </c>
      <c r="AS1277" s="0" t="str">
        <f aca="false">IF(ISNUMBER($AH1277),IF($AH1277&lt;0,100,IF($AH1277&lt;=20,50,0)),"")</f>
        <v/>
      </c>
      <c r="AT1277" s="0" t="str">
        <f aca="false">IF(ISNUMBER($AI1277),IF($AI1277&lt;0.95,100,IF($AI1277&lt;=1,50,0)),"")</f>
        <v/>
      </c>
      <c r="AU1277" s="0" t="str">
        <f aca="false">IF(ISNUMBER($AJ1277),IF($AJ1277&lt;30,0,IF($AJ1277&lt;40,50,IF($AJ1277&lt;=90,100,50))),"")</f>
        <v/>
      </c>
      <c r="AV1277" s="0" t="str">
        <f aca="false">IF(ISNUMBER($AK1277),IF($AK1277&gt;-0.2,100,IF($AK1277&gt;=-0.4,50,0)),"")</f>
        <v/>
      </c>
      <c r="AW1277" s="59" t="n">
        <f aca="false">01_指標庫!$H$4*ISNUMBER($F1277)+01_指標庫!$H$5*ISNUMBER($AA1277)+01_指標庫!$H$6*ISNUMBER($G1277)+01_指標庫!$H$7*ISNUMBER($H1277)+01_指標庫!$H$8*ISNUMBER($AF1277)+01_指標庫!$H$9*ISNUMBER($AG1277)+01_指標庫!$H$10*ISNUMBER($AB1277)+01_指標庫!$H$11*ISNUMBER($AC1277)+01_指標庫!$H$12*ISNUMBER($AD1277)+01_指標庫!$H$13*ISNUMBER($AE1277)+01_指標庫!$H$14*ISNUMBER($I1277)+01_指標庫!$H$15*ISNUMBER($AH1277)+01_指標庫!$H$16*ISNUMBER($K1277)+01_指標庫!$H$17*ISNUMBER($AI1277)+01_指標庫!$H$18*ISNUMBER($AJ1277)+01_指標庫!$H$19*ISNUMBER($AK1277)+01_指標庫!$H$20*ISNUMBER($BB1277)+01_指標庫!$H$21*ISNUMBER($BC1277)</f>
        <v>51</v>
      </c>
      <c r="AX1277" s="59" t="n">
        <f aca="false">IF(AW1277=0,50,ROUND((01_指標庫!$H$4*IF(ISNUMBER($F1277),L1277,0)+01_指標庫!$H$5*IF(ISNUMBER($AA1277),AL1277,0)+01_指標庫!$H$6*IF(ISNUMBER($G1277),M1277,0)+01_指標庫!$H$7*IF(ISNUMBER($H1277),N1277,0)+01_指標庫!$H$8*IF(ISNUMBER($AF1277),AQ1277,0)+01_指標庫!$H$9*IF(ISNUMBER($AG1277),AR1277,0)+01_指標庫!$H$10*IF(ISNUMBER($AB1277),AM1277,0)+01_指標庫!$H$11*IF(ISNUMBER($AC1277),AN1277,0)+01_指標庫!$H$12*IF(ISNUMBER($AD1277),AO1277,0)+01_指標庫!$H$13*IF(ISNUMBER($AE1277),AP1277,0)+01_指標庫!$H$14*IF(ISNUMBER($I1277),O1277,0)+01_指標庫!$H$15*IF(ISNUMBER($AH1277),AS1277,0)+01_指標庫!$H$16*IF(ISNUMBER($K1277),P1277,0)+01_指標庫!$H$17*IF(ISNUMBER($AI1277),AT1277,0)+01_指標庫!$H$18*IF(ISNUMBER($AJ1277),AU1277,0)+01_指標庫!$H$19*IF(ISNUMBER($AK1277),AV1277,0)+01_指標庫!$H$20*IF(ISNUMBER($BB1277),BB1277,0)+01_指標庫!$H$21*IF(ISNUMBER($BC1277),BC1277,0))/AW1277,1))</f>
        <v>92.2</v>
      </c>
      <c r="AY1277" s="60"/>
      <c r="AZ1277" s="60"/>
      <c r="BA1277" s="58" t="n">
        <f aca="false">AVERAGE($E1273:$E1277)/AVERAGE($E1268:$E1277)-1</f>
        <v>0.010467164211815</v>
      </c>
      <c r="BB1277" s="59" t="n">
        <f aca="false">IF(ISNUMBER($BA1277),IF(OR($S1277&lt;=-0.03,$BA1277&lt;-0.003),0,IF(OR($S1277&lt;=-0.02,$BA1277&lt;0.01),50,100)),"")</f>
        <v>100</v>
      </c>
      <c r="BC1277" s="0" t="str">
        <f aca="false">IF(OR(COUNT($AZ1277)=0,COUNT($AZ1276)=0),"",IF(OR($AY1277/$AZ1276-1&lt;=-0.03,$AZ1277/$AZ1276-1&lt;=-0.045,IF(COUNT($AZ1268:$AZ1277)=10,AVERAGE($AZ1273:$AZ1277)/AVERAGE($AZ1268:$AZ1277)-1&lt;-0.01,FALSE())),0,IF(OR($AZ1277/$AZ1276-1&lt;=-0.02,IF(COUNT($AZ1268:$AZ1277)=10,AVERAGE($AZ1273:$AZ1277)/AVERAGE($AZ1268:$AZ1277)-1&lt;0.005,FALSE())),50,100)))</f>
        <v/>
      </c>
    </row>
    <row r="1278" customFormat="false" ht="15" hidden="false" customHeight="true" outlineLevel="0" collapsed="false">
      <c r="A1278" s="47" t="n">
        <v>1274</v>
      </c>
      <c r="B1278" s="48" t="n">
        <v>44406</v>
      </c>
      <c r="C1278" s="47" t="n">
        <v>2021</v>
      </c>
      <c r="D1278" s="49" t="s">
        <v>239</v>
      </c>
      <c r="E1278" s="50" t="n">
        <v>15048.36</v>
      </c>
      <c r="F1278" s="51" t="n">
        <v>0.137799</v>
      </c>
      <c r="G1278" s="51" t="n">
        <v>-0.00513</v>
      </c>
      <c r="H1278" s="52" t="n">
        <v>0.898</v>
      </c>
      <c r="I1278" s="62" t="n">
        <v>421.6</v>
      </c>
      <c r="J1278" s="63" t="s">
        <v>240</v>
      </c>
      <c r="K1278" s="54" t="n">
        <v>17.7</v>
      </c>
      <c r="L1278" s="55" t="n">
        <f aca="false">IF(COUNT(F1278)=0,50,IF(F1278&gt;=0,100,IF(F1278&gt;=-0.02,50,0)))</f>
        <v>100</v>
      </c>
      <c r="M1278" s="55" t="n">
        <f aca="false">IF(COUNT(G1278)=0,50,IF(G1278&gt;-0.06,100,IF(G1278&gt;-0.15,50,0)))</f>
        <v>100</v>
      </c>
      <c r="N1278" s="55" t="n">
        <f aca="false">IF(COUNT(H1278)=0,50,IF(H1278&gt;=0.6,100,IF(H1278&gt;=0.4,50,0)))</f>
        <v>100</v>
      </c>
      <c r="O1278" s="55" t="n">
        <f aca="false">IF(COUNT(I1278)=0,50,IF(J1278="proxy_vix",50,IF(I1278&lt;350,100,IF(I1278&lt;=450,50,0))))</f>
        <v>50</v>
      </c>
      <c r="P1278" s="55" t="n">
        <f aca="false">IF(COUNT(K1278)=0,50,IF(K1278&lt;20,100,IF(K1278&lt;=25,50,0)))</f>
        <v>100</v>
      </c>
      <c r="Q1278" s="54"/>
      <c r="R1278" s="47"/>
      <c r="S1278" s="51" t="n">
        <f aca="false">$E1278/$E1277-1</f>
        <v>0.0020149020182314</v>
      </c>
      <c r="T1278" s="56" t="n">
        <f aca="false">$K1278/$K1277-1</f>
        <v>-0.0333151283451666</v>
      </c>
      <c r="V1278" s="57"/>
      <c r="W1278" s="57"/>
      <c r="Y1278" s="1" t="str">
        <f aca="false">IF(AX1278&gt;=70,"EASY",IF(AX1278&gt;40,"UNCERTAIN","HARD"))</f>
        <v>EASY</v>
      </c>
      <c r="AA1278" s="58" t="n">
        <f aca="false">IF($A1278&lt;200,"",AVERAGE($E1229:$E1278)/AVERAGE($E1079:$E1278)-1)</f>
        <v>0.0809012964264055</v>
      </c>
      <c r="AB1278" s="59" t="n">
        <f aca="false">LOOKUP($B1278,07_L1政策步階!$A$4:$A$14,07_L1政策步階!$C$4:$C$14)</f>
        <v>1</v>
      </c>
      <c r="AC1278" s="57"/>
      <c r="AD1278" s="57"/>
      <c r="AE1278" s="57"/>
      <c r="AF1278" s="57"/>
      <c r="AG1278" s="57"/>
      <c r="AH1278" s="57"/>
      <c r="AI1278" s="57"/>
      <c r="AJ1278" s="57"/>
      <c r="AK1278" s="57"/>
      <c r="AL1278" s="59" t="n">
        <f aca="false">IF(ISNUMBER($AA1278),IF($AA1278&gt;=0.005,100,IF($AA1278&gt;=-0.015,50,0)),"")</f>
        <v>100</v>
      </c>
      <c r="AM1278" s="59" t="n">
        <f aca="false">IF(ISNUMBER($AB1278),IF($AB1278=1,100,IF($AB1278=0,50,0)),"")</f>
        <v>100</v>
      </c>
      <c r="AN1278" s="0" t="str">
        <f aca="false">IF(ISNUMBER($AC1278),IF($AC1278&gt;=0.001,100,IF($AC1278&gt;=-0.003,50,0)),"")</f>
        <v/>
      </c>
      <c r="AO1278" s="0" t="str">
        <f aca="false">IF(ISNUMBER($AD1278),IF($AD1278&gt;=0.04,100,IF($AD1278&gt;=0,50,0)),"")</f>
        <v/>
      </c>
      <c r="AP1278" s="0" t="str">
        <f aca="false">IF(ISNUMBER($AE1278),IF($AE1278&gt;=25,100,IF($AE1278&gt;=-75,50,0)),"")</f>
        <v/>
      </c>
      <c r="AQ1278" s="0" t="str">
        <f aca="false">IF(ISNUMBER($AF1278),IF($AF1278&gt;0,100,IF($AF1278&gt;=-50,50,0)),"")</f>
        <v/>
      </c>
      <c r="AR1278" s="0" t="str">
        <f aca="false">IF(ISNUMBER($AG1278),IF($AG1278=1,100,IF($AG1278=0,50,0)),"")</f>
        <v/>
      </c>
      <c r="AS1278" s="0" t="str">
        <f aca="false">IF(ISNUMBER($AH1278),IF($AH1278&lt;0,100,IF($AH1278&lt;=20,50,0)),"")</f>
        <v/>
      </c>
      <c r="AT1278" s="0" t="str">
        <f aca="false">IF(ISNUMBER($AI1278),IF($AI1278&lt;0.95,100,IF($AI1278&lt;=1,50,0)),"")</f>
        <v/>
      </c>
      <c r="AU1278" s="0" t="str">
        <f aca="false">IF(ISNUMBER($AJ1278),IF($AJ1278&lt;30,0,IF($AJ1278&lt;40,50,IF($AJ1278&lt;=90,100,50))),"")</f>
        <v/>
      </c>
      <c r="AV1278" s="0" t="str">
        <f aca="false">IF(ISNUMBER($AK1278),IF($AK1278&gt;-0.2,100,IF($AK1278&gt;=-0.4,50,0)),"")</f>
        <v/>
      </c>
      <c r="AW1278" s="59" t="n">
        <f aca="false">01_指標庫!$H$4*ISNUMBER($F1278)+01_指標庫!$H$5*ISNUMBER($AA1278)+01_指標庫!$H$6*ISNUMBER($G1278)+01_指標庫!$H$7*ISNUMBER($H1278)+01_指標庫!$H$8*ISNUMBER($AF1278)+01_指標庫!$H$9*ISNUMBER($AG1278)+01_指標庫!$H$10*ISNUMBER($AB1278)+01_指標庫!$H$11*ISNUMBER($AC1278)+01_指標庫!$H$12*ISNUMBER($AD1278)+01_指標庫!$H$13*ISNUMBER($AE1278)+01_指標庫!$H$14*ISNUMBER($I1278)+01_指標庫!$H$15*ISNUMBER($AH1278)+01_指標庫!$H$16*ISNUMBER($K1278)+01_指標庫!$H$17*ISNUMBER($AI1278)+01_指標庫!$H$18*ISNUMBER($AJ1278)+01_指標庫!$H$19*ISNUMBER($AK1278)+01_指標庫!$H$20*ISNUMBER($BB1278)+01_指標庫!$H$21*ISNUMBER($BC1278)</f>
        <v>51</v>
      </c>
      <c r="AX1278" s="59" t="n">
        <f aca="false">IF(AW1278=0,50,ROUND((01_指標庫!$H$4*IF(ISNUMBER($F1278),L1278,0)+01_指標庫!$H$5*IF(ISNUMBER($AA1278),AL1278,0)+01_指標庫!$H$6*IF(ISNUMBER($G1278),M1278,0)+01_指標庫!$H$7*IF(ISNUMBER($H1278),N1278,0)+01_指標庫!$H$8*IF(ISNUMBER($AF1278),AQ1278,0)+01_指標庫!$H$9*IF(ISNUMBER($AG1278),AR1278,0)+01_指標庫!$H$10*IF(ISNUMBER($AB1278),AM1278,0)+01_指標庫!$H$11*IF(ISNUMBER($AC1278),AN1278,0)+01_指標庫!$H$12*IF(ISNUMBER($AD1278),AO1278,0)+01_指標庫!$H$13*IF(ISNUMBER($AE1278),AP1278,0)+01_指標庫!$H$14*IF(ISNUMBER($I1278),O1278,0)+01_指標庫!$H$15*IF(ISNUMBER($AH1278),AS1278,0)+01_指標庫!$H$16*IF(ISNUMBER($K1278),P1278,0)+01_指標庫!$H$17*IF(ISNUMBER($AI1278),AT1278,0)+01_指標庫!$H$18*IF(ISNUMBER($AJ1278),AU1278,0)+01_指標庫!$H$19*IF(ISNUMBER($AK1278),AV1278,0)+01_指標庫!$H$20*IF(ISNUMBER($BB1278),BB1278,0)+01_指標庫!$H$21*IF(ISNUMBER($BC1278),BC1278,0))/AW1278,1))</f>
        <v>92.2</v>
      </c>
      <c r="AY1278" s="60"/>
      <c r="AZ1278" s="60"/>
      <c r="BA1278" s="58" t="n">
        <f aca="false">AVERAGE($E1274:$E1278)/AVERAGE($E1269:$E1278)-1</f>
        <v>0.0101990803519267</v>
      </c>
      <c r="BB1278" s="59" t="n">
        <f aca="false">IF(ISNUMBER($BA1278),IF(OR($S1278&lt;=-0.03,$BA1278&lt;-0.003),0,IF(OR($S1278&lt;=-0.02,$BA1278&lt;0.01),50,100)),"")</f>
        <v>100</v>
      </c>
      <c r="BC1278" s="0" t="str">
        <f aca="false">IF(OR(COUNT($AZ1278)=0,COUNT($AZ1277)=0),"",IF(OR($AY1278/$AZ1277-1&lt;=-0.03,$AZ1278/$AZ1277-1&lt;=-0.045,IF(COUNT($AZ1269:$AZ1278)=10,AVERAGE($AZ1274:$AZ1278)/AVERAGE($AZ1269:$AZ1278)-1&lt;-0.01,FALSE())),0,IF(OR($AZ1278/$AZ1277-1&lt;=-0.02,IF(COUNT($AZ1269:$AZ1278)=10,AVERAGE($AZ1274:$AZ1278)/AVERAGE($AZ1269:$AZ1278)-1&lt;0.005,FALSE())),50,100)))</f>
        <v/>
      </c>
    </row>
    <row r="1279" customFormat="false" ht="15" hidden="false" customHeight="true" outlineLevel="0" collapsed="false">
      <c r="A1279" s="47" t="n">
        <v>1275</v>
      </c>
      <c r="B1279" s="48" t="n">
        <v>44407</v>
      </c>
      <c r="C1279" s="47" t="n">
        <v>2021</v>
      </c>
      <c r="D1279" s="49" t="s">
        <v>234</v>
      </c>
      <c r="E1279" s="50" t="n">
        <v>14959.9</v>
      </c>
      <c r="F1279" s="51" t="n">
        <v>0.129882</v>
      </c>
      <c r="G1279" s="51" t="n">
        <v>-0.010978</v>
      </c>
      <c r="H1279" s="52" t="n">
        <v>0.898</v>
      </c>
      <c r="I1279" s="62" t="n">
        <v>426.1</v>
      </c>
      <c r="J1279" s="63" t="s">
        <v>240</v>
      </c>
      <c r="K1279" s="54" t="n">
        <v>18.24</v>
      </c>
      <c r="L1279" s="55" t="n">
        <f aca="false">IF(COUNT(F1279)=0,50,IF(F1279&gt;=0,100,IF(F1279&gt;=-0.02,50,0)))</f>
        <v>100</v>
      </c>
      <c r="M1279" s="55" t="n">
        <f aca="false">IF(COUNT(G1279)=0,50,IF(G1279&gt;-0.06,100,IF(G1279&gt;-0.15,50,0)))</f>
        <v>100</v>
      </c>
      <c r="N1279" s="55" t="n">
        <f aca="false">IF(COUNT(H1279)=0,50,IF(H1279&gt;=0.6,100,IF(H1279&gt;=0.4,50,0)))</f>
        <v>100</v>
      </c>
      <c r="O1279" s="55" t="n">
        <f aca="false">IF(COUNT(I1279)=0,50,IF(J1279="proxy_vix",50,IF(I1279&lt;350,100,IF(I1279&lt;=450,50,0))))</f>
        <v>50</v>
      </c>
      <c r="P1279" s="55" t="n">
        <f aca="false">IF(COUNT(K1279)=0,50,IF(K1279&lt;20,100,IF(K1279&lt;=25,50,0)))</f>
        <v>100</v>
      </c>
      <c r="Q1279" s="54"/>
      <c r="R1279" s="47"/>
      <c r="S1279" s="51" t="n">
        <f aca="false">$E1279/$E1278-1</f>
        <v>-0.00587838143159791</v>
      </c>
      <c r="T1279" s="56" t="n">
        <f aca="false">$K1279/$K1278-1</f>
        <v>0.0305084745762712</v>
      </c>
      <c r="V1279" s="57"/>
      <c r="W1279" s="57"/>
      <c r="Y1279" s="1" t="str">
        <f aca="false">IF(AX1279&gt;=70,"EASY",IF(AX1279&gt;40,"UNCERTAIN","HARD"))</f>
        <v>EASY</v>
      </c>
      <c r="AA1279" s="58" t="n">
        <f aca="false">IF($A1279&lt;200,"",AVERAGE($E1230:$E1279)/AVERAGE($E1080:$E1279)-1)</f>
        <v>0.0823281964613836</v>
      </c>
      <c r="AB1279" s="59" t="n">
        <f aca="false">LOOKUP($B1279,07_L1政策步階!$A$4:$A$14,07_L1政策步階!$C$4:$C$14)</f>
        <v>1</v>
      </c>
      <c r="AC1279" s="57"/>
      <c r="AD1279" s="57"/>
      <c r="AE1279" s="57"/>
      <c r="AF1279" s="57"/>
      <c r="AG1279" s="57"/>
      <c r="AH1279" s="57"/>
      <c r="AI1279" s="57"/>
      <c r="AJ1279" s="57"/>
      <c r="AK1279" s="57"/>
      <c r="AL1279" s="59" t="n">
        <f aca="false">IF(ISNUMBER($AA1279),IF($AA1279&gt;=0.005,100,IF($AA1279&gt;=-0.015,50,0)),"")</f>
        <v>100</v>
      </c>
      <c r="AM1279" s="59" t="n">
        <f aca="false">IF(ISNUMBER($AB1279),IF($AB1279=1,100,IF($AB1279=0,50,0)),"")</f>
        <v>100</v>
      </c>
      <c r="AN1279" s="0" t="str">
        <f aca="false">IF(ISNUMBER($AC1279),IF($AC1279&gt;=0.001,100,IF($AC1279&gt;=-0.003,50,0)),"")</f>
        <v/>
      </c>
      <c r="AO1279" s="0" t="str">
        <f aca="false">IF(ISNUMBER($AD1279),IF($AD1279&gt;=0.04,100,IF($AD1279&gt;=0,50,0)),"")</f>
        <v/>
      </c>
      <c r="AP1279" s="0" t="str">
        <f aca="false">IF(ISNUMBER($AE1279),IF($AE1279&gt;=25,100,IF($AE1279&gt;=-75,50,0)),"")</f>
        <v/>
      </c>
      <c r="AQ1279" s="0" t="str">
        <f aca="false">IF(ISNUMBER($AF1279),IF($AF1279&gt;0,100,IF($AF1279&gt;=-50,50,0)),"")</f>
        <v/>
      </c>
      <c r="AR1279" s="0" t="str">
        <f aca="false">IF(ISNUMBER($AG1279),IF($AG1279=1,100,IF($AG1279=0,50,0)),"")</f>
        <v/>
      </c>
      <c r="AS1279" s="0" t="str">
        <f aca="false">IF(ISNUMBER($AH1279),IF($AH1279&lt;0,100,IF($AH1279&lt;=20,50,0)),"")</f>
        <v/>
      </c>
      <c r="AT1279" s="0" t="str">
        <f aca="false">IF(ISNUMBER($AI1279),IF($AI1279&lt;0.95,100,IF($AI1279&lt;=1,50,0)),"")</f>
        <v/>
      </c>
      <c r="AU1279" s="0" t="str">
        <f aca="false">IF(ISNUMBER($AJ1279),IF($AJ1279&lt;30,0,IF($AJ1279&lt;40,50,IF($AJ1279&lt;=90,100,50))),"")</f>
        <v/>
      </c>
      <c r="AV1279" s="0" t="str">
        <f aca="false">IF(ISNUMBER($AK1279),IF($AK1279&gt;-0.2,100,IF($AK1279&gt;=-0.4,50,0)),"")</f>
        <v/>
      </c>
      <c r="AW1279" s="59" t="n">
        <f aca="false">01_指標庫!$H$4*ISNUMBER($F1279)+01_指標庫!$H$5*ISNUMBER($AA1279)+01_指標庫!$H$6*ISNUMBER($G1279)+01_指標庫!$H$7*ISNUMBER($H1279)+01_指標庫!$H$8*ISNUMBER($AF1279)+01_指標庫!$H$9*ISNUMBER($AG1279)+01_指標庫!$H$10*ISNUMBER($AB1279)+01_指標庫!$H$11*ISNUMBER($AC1279)+01_指標庫!$H$12*ISNUMBER($AD1279)+01_指標庫!$H$13*ISNUMBER($AE1279)+01_指標庫!$H$14*ISNUMBER($I1279)+01_指標庫!$H$15*ISNUMBER($AH1279)+01_指標庫!$H$16*ISNUMBER($K1279)+01_指標庫!$H$17*ISNUMBER($AI1279)+01_指標庫!$H$18*ISNUMBER($AJ1279)+01_指標庫!$H$19*ISNUMBER($AK1279)+01_指標庫!$H$20*ISNUMBER($BB1279)+01_指標庫!$H$21*ISNUMBER($BC1279)</f>
        <v>51</v>
      </c>
      <c r="AX1279" s="59" t="n">
        <f aca="false">IF(AW1279=0,50,ROUND((01_指標庫!$H$4*IF(ISNUMBER($F1279),L1279,0)+01_指標庫!$H$5*IF(ISNUMBER($AA1279),AL1279,0)+01_指標庫!$H$6*IF(ISNUMBER($G1279),M1279,0)+01_指標庫!$H$7*IF(ISNUMBER($H1279),N1279,0)+01_指標庫!$H$8*IF(ISNUMBER($AF1279),AQ1279,0)+01_指標庫!$H$9*IF(ISNUMBER($AG1279),AR1279,0)+01_指標庫!$H$10*IF(ISNUMBER($AB1279),AM1279,0)+01_指標庫!$H$11*IF(ISNUMBER($AC1279),AN1279,0)+01_指標庫!$H$12*IF(ISNUMBER($AD1279),AO1279,0)+01_指標庫!$H$13*IF(ISNUMBER($AE1279),AP1279,0)+01_指標庫!$H$14*IF(ISNUMBER($I1279),O1279,0)+01_指標庫!$H$15*IF(ISNUMBER($AH1279),AS1279,0)+01_指標庫!$H$16*IF(ISNUMBER($K1279),P1279,0)+01_指標庫!$H$17*IF(ISNUMBER($AI1279),AT1279,0)+01_指標庫!$H$18*IF(ISNUMBER($AJ1279),AU1279,0)+01_指標庫!$H$19*IF(ISNUMBER($AK1279),AV1279,0)+01_指標庫!$H$20*IF(ISNUMBER($BB1279),BB1279,0)+01_指標庫!$H$21*IF(ISNUMBER($BC1279),BC1279,0))/AW1279,1))</f>
        <v>86.3</v>
      </c>
      <c r="AY1279" s="60"/>
      <c r="AZ1279" s="60"/>
      <c r="BA1279" s="58" t="n">
        <f aca="false">AVERAGE($E1275:$E1279)/AVERAGE($E1270:$E1279)-1</f>
        <v>0.00627935860899243</v>
      </c>
      <c r="BB1279" s="59" t="n">
        <f aca="false">IF(ISNUMBER($BA1279),IF(OR($S1279&lt;=-0.03,$BA1279&lt;-0.003),0,IF(OR($S1279&lt;=-0.02,$BA1279&lt;0.01),50,100)),"")</f>
        <v>50</v>
      </c>
      <c r="BC1279" s="0" t="str">
        <f aca="false">IF(OR(COUNT($AZ1279)=0,COUNT($AZ1278)=0),"",IF(OR($AY1279/$AZ1278-1&lt;=-0.03,$AZ1279/$AZ1278-1&lt;=-0.045,IF(COUNT($AZ1270:$AZ1279)=10,AVERAGE($AZ1275:$AZ1279)/AVERAGE($AZ1270:$AZ1279)-1&lt;-0.01,FALSE())),0,IF(OR($AZ1279/$AZ1278-1&lt;=-0.02,IF(COUNT($AZ1270:$AZ1279)=10,AVERAGE($AZ1275:$AZ1279)/AVERAGE($AZ1270:$AZ1279)-1&lt;0.005,FALSE())),50,100)))</f>
        <v/>
      </c>
    </row>
    <row r="1280" customFormat="false" ht="15" hidden="false" customHeight="true" outlineLevel="0" collapsed="false">
      <c r="A1280" s="47" t="n">
        <v>1276</v>
      </c>
      <c r="B1280" s="48" t="n">
        <v>44410</v>
      </c>
      <c r="C1280" s="47" t="n">
        <v>2021</v>
      </c>
      <c r="D1280" s="49" t="s">
        <v>236</v>
      </c>
      <c r="E1280" s="50" t="n">
        <v>14963.62</v>
      </c>
      <c r="F1280" s="51" t="n">
        <v>0.128893</v>
      </c>
      <c r="G1280" s="51" t="n">
        <v>-0.010732</v>
      </c>
      <c r="H1280" s="52" t="n">
        <v>0.8776</v>
      </c>
      <c r="I1280" s="62" t="n">
        <v>436.4</v>
      </c>
      <c r="J1280" s="63" t="s">
        <v>240</v>
      </c>
      <c r="K1280" s="54" t="n">
        <v>19.46</v>
      </c>
      <c r="L1280" s="55" t="n">
        <f aca="false">IF(COUNT(F1280)=0,50,IF(F1280&gt;=0,100,IF(F1280&gt;=-0.02,50,0)))</f>
        <v>100</v>
      </c>
      <c r="M1280" s="55" t="n">
        <f aca="false">IF(COUNT(G1280)=0,50,IF(G1280&gt;-0.06,100,IF(G1280&gt;-0.15,50,0)))</f>
        <v>100</v>
      </c>
      <c r="N1280" s="55" t="n">
        <f aca="false">IF(COUNT(H1280)=0,50,IF(H1280&gt;=0.6,100,IF(H1280&gt;=0.4,50,0)))</f>
        <v>100</v>
      </c>
      <c r="O1280" s="55" t="n">
        <f aca="false">IF(COUNT(I1280)=0,50,IF(J1280="proxy_vix",50,IF(I1280&lt;350,100,IF(I1280&lt;=450,50,0))))</f>
        <v>50</v>
      </c>
      <c r="P1280" s="55" t="n">
        <f aca="false">IF(COUNT(K1280)=0,50,IF(K1280&lt;20,100,IF(K1280&lt;=25,50,0)))</f>
        <v>100</v>
      </c>
      <c r="Q1280" s="54"/>
      <c r="R1280" s="47"/>
      <c r="S1280" s="51" t="n">
        <f aca="false">$E1280/$E1279-1</f>
        <v>0.000248664763802031</v>
      </c>
      <c r="T1280" s="56" t="n">
        <f aca="false">$K1280/$K1279-1</f>
        <v>0.0668859649122808</v>
      </c>
      <c r="V1280" s="57"/>
      <c r="W1280" s="57"/>
      <c r="Y1280" s="1" t="str">
        <f aca="false">IF(AX1280&gt;=70,"EASY",IF(AX1280&gt;40,"UNCERTAIN","HARD"))</f>
        <v>EASY</v>
      </c>
      <c r="AA1280" s="58" t="n">
        <f aca="false">IF($A1280&lt;200,"",AVERAGE($E1231:$E1280)/AVERAGE($E1081:$E1280)-1)</f>
        <v>0.0833295693812204</v>
      </c>
      <c r="AB1280" s="59" t="n">
        <f aca="false">LOOKUP($B1280,07_L1政策步階!$A$4:$A$14,07_L1政策步階!$C$4:$C$14)</f>
        <v>1</v>
      </c>
      <c r="AC1280" s="57"/>
      <c r="AD1280" s="57"/>
      <c r="AE1280" s="57"/>
      <c r="AF1280" s="57"/>
      <c r="AG1280" s="57"/>
      <c r="AH1280" s="57"/>
      <c r="AI1280" s="57"/>
      <c r="AJ1280" s="57"/>
      <c r="AK1280" s="57"/>
      <c r="AL1280" s="59" t="n">
        <f aca="false">IF(ISNUMBER($AA1280),IF($AA1280&gt;=0.005,100,IF($AA1280&gt;=-0.015,50,0)),"")</f>
        <v>100</v>
      </c>
      <c r="AM1280" s="59" t="n">
        <f aca="false">IF(ISNUMBER($AB1280),IF($AB1280=1,100,IF($AB1280=0,50,0)),"")</f>
        <v>100</v>
      </c>
      <c r="AN1280" s="0" t="str">
        <f aca="false">IF(ISNUMBER($AC1280),IF($AC1280&gt;=0.001,100,IF($AC1280&gt;=-0.003,50,0)),"")</f>
        <v/>
      </c>
      <c r="AO1280" s="0" t="str">
        <f aca="false">IF(ISNUMBER($AD1280),IF($AD1280&gt;=0.04,100,IF($AD1280&gt;=0,50,0)),"")</f>
        <v/>
      </c>
      <c r="AP1280" s="0" t="str">
        <f aca="false">IF(ISNUMBER($AE1280),IF($AE1280&gt;=25,100,IF($AE1280&gt;=-75,50,0)),"")</f>
        <v/>
      </c>
      <c r="AQ1280" s="0" t="str">
        <f aca="false">IF(ISNUMBER($AF1280),IF($AF1280&gt;0,100,IF($AF1280&gt;=-50,50,0)),"")</f>
        <v/>
      </c>
      <c r="AR1280" s="0" t="str">
        <f aca="false">IF(ISNUMBER($AG1280),IF($AG1280=1,100,IF($AG1280=0,50,0)),"")</f>
        <v/>
      </c>
      <c r="AS1280" s="0" t="str">
        <f aca="false">IF(ISNUMBER($AH1280),IF($AH1280&lt;0,100,IF($AH1280&lt;=20,50,0)),"")</f>
        <v/>
      </c>
      <c r="AT1280" s="0" t="str">
        <f aca="false">IF(ISNUMBER($AI1280),IF($AI1280&lt;0.95,100,IF($AI1280&lt;=1,50,0)),"")</f>
        <v/>
      </c>
      <c r="AU1280" s="0" t="str">
        <f aca="false">IF(ISNUMBER($AJ1280),IF($AJ1280&lt;30,0,IF($AJ1280&lt;40,50,IF($AJ1280&lt;=90,100,50))),"")</f>
        <v/>
      </c>
      <c r="AV1280" s="0" t="str">
        <f aca="false">IF(ISNUMBER($AK1280),IF($AK1280&gt;-0.2,100,IF($AK1280&gt;=-0.4,50,0)),"")</f>
        <v/>
      </c>
      <c r="AW1280" s="59" t="n">
        <f aca="false">01_指標庫!$H$4*ISNUMBER($F1280)+01_指標庫!$H$5*ISNUMBER($AA1280)+01_指標庫!$H$6*ISNUMBER($G1280)+01_指標庫!$H$7*ISNUMBER($H1280)+01_指標庫!$H$8*ISNUMBER($AF1280)+01_指標庫!$H$9*ISNUMBER($AG1280)+01_指標庫!$H$10*ISNUMBER($AB1280)+01_指標庫!$H$11*ISNUMBER($AC1280)+01_指標庫!$H$12*ISNUMBER($AD1280)+01_指標庫!$H$13*ISNUMBER($AE1280)+01_指標庫!$H$14*ISNUMBER($I1280)+01_指標庫!$H$15*ISNUMBER($AH1280)+01_指標庫!$H$16*ISNUMBER($K1280)+01_指標庫!$H$17*ISNUMBER($AI1280)+01_指標庫!$H$18*ISNUMBER($AJ1280)+01_指標庫!$H$19*ISNUMBER($AK1280)+01_指標庫!$H$20*ISNUMBER($BB1280)+01_指標庫!$H$21*ISNUMBER($BC1280)</f>
        <v>51</v>
      </c>
      <c r="AX1280" s="59" t="n">
        <f aca="false">IF(AW1280=0,50,ROUND((01_指標庫!$H$4*IF(ISNUMBER($F1280),L1280,0)+01_指標庫!$H$5*IF(ISNUMBER($AA1280),AL1280,0)+01_指標庫!$H$6*IF(ISNUMBER($G1280),M1280,0)+01_指標庫!$H$7*IF(ISNUMBER($H1280),N1280,0)+01_指標庫!$H$8*IF(ISNUMBER($AF1280),AQ1280,0)+01_指標庫!$H$9*IF(ISNUMBER($AG1280),AR1280,0)+01_指標庫!$H$10*IF(ISNUMBER($AB1280),AM1280,0)+01_指標庫!$H$11*IF(ISNUMBER($AC1280),AN1280,0)+01_指標庫!$H$12*IF(ISNUMBER($AD1280),AO1280,0)+01_指標庫!$H$13*IF(ISNUMBER($AE1280),AP1280,0)+01_指標庫!$H$14*IF(ISNUMBER($I1280),O1280,0)+01_指標庫!$H$15*IF(ISNUMBER($AH1280),AS1280,0)+01_指標庫!$H$16*IF(ISNUMBER($K1280),P1280,0)+01_指標庫!$H$17*IF(ISNUMBER($AI1280),AT1280,0)+01_指標庫!$H$18*IF(ISNUMBER($AJ1280),AU1280,0)+01_指標庫!$H$19*IF(ISNUMBER($AK1280),AV1280,0)+01_指標庫!$H$20*IF(ISNUMBER($BB1280),BB1280,0)+01_指標庫!$H$21*IF(ISNUMBER($BC1280),BC1280,0))/AW1280,1))</f>
        <v>86.3</v>
      </c>
      <c r="AY1280" s="60"/>
      <c r="AZ1280" s="60"/>
      <c r="BA1280" s="58" t="n">
        <f aca="false">AVERAGE($E1276:$E1280)/AVERAGE($E1271:$E1280)-1</f>
        <v>0.00132401932720838</v>
      </c>
      <c r="BB1280" s="59" t="n">
        <f aca="false">IF(ISNUMBER($BA1280),IF(OR($S1280&lt;=-0.03,$BA1280&lt;-0.003),0,IF(OR($S1280&lt;=-0.02,$BA1280&lt;0.01),50,100)),"")</f>
        <v>50</v>
      </c>
      <c r="BC1280" s="0" t="str">
        <f aca="false">IF(OR(COUNT($AZ1280)=0,COUNT($AZ1279)=0),"",IF(OR($AY1280/$AZ1279-1&lt;=-0.03,$AZ1280/$AZ1279-1&lt;=-0.045,IF(COUNT($AZ1271:$AZ1280)=10,AVERAGE($AZ1276:$AZ1280)/AVERAGE($AZ1271:$AZ1280)-1&lt;-0.01,FALSE())),0,IF(OR($AZ1280/$AZ1279-1&lt;=-0.02,IF(COUNT($AZ1271:$AZ1280)=10,AVERAGE($AZ1276:$AZ1280)/AVERAGE($AZ1271:$AZ1280)-1&lt;0.005,FALSE())),50,100)))</f>
        <v/>
      </c>
    </row>
    <row r="1281" customFormat="false" ht="15" hidden="false" customHeight="true" outlineLevel="0" collapsed="false">
      <c r="A1281" s="47" t="n">
        <v>1277</v>
      </c>
      <c r="B1281" s="48" t="n">
        <v>44411</v>
      </c>
      <c r="C1281" s="47" t="n">
        <v>2021</v>
      </c>
      <c r="D1281" s="49" t="s">
        <v>237</v>
      </c>
      <c r="E1281" s="50" t="n">
        <v>15061.42</v>
      </c>
      <c r="F1281" s="51" t="n">
        <v>0.134917</v>
      </c>
      <c r="G1281" s="51" t="n">
        <v>-0.004266</v>
      </c>
      <c r="H1281" s="52" t="n">
        <v>0.898</v>
      </c>
      <c r="I1281" s="62" t="n">
        <v>424.5</v>
      </c>
      <c r="J1281" s="63" t="s">
        <v>240</v>
      </c>
      <c r="K1281" s="54" t="n">
        <v>18.04</v>
      </c>
      <c r="L1281" s="55" t="n">
        <f aca="false">IF(COUNT(F1281)=0,50,IF(F1281&gt;=0,100,IF(F1281&gt;=-0.02,50,0)))</f>
        <v>100</v>
      </c>
      <c r="M1281" s="55" t="n">
        <f aca="false">IF(COUNT(G1281)=0,50,IF(G1281&gt;-0.06,100,IF(G1281&gt;-0.15,50,0)))</f>
        <v>100</v>
      </c>
      <c r="N1281" s="55" t="n">
        <f aca="false">IF(COUNT(H1281)=0,50,IF(H1281&gt;=0.6,100,IF(H1281&gt;=0.4,50,0)))</f>
        <v>100</v>
      </c>
      <c r="O1281" s="55" t="n">
        <f aca="false">IF(COUNT(I1281)=0,50,IF(J1281="proxy_vix",50,IF(I1281&lt;350,100,IF(I1281&lt;=450,50,0))))</f>
        <v>50</v>
      </c>
      <c r="P1281" s="55" t="n">
        <f aca="false">IF(COUNT(K1281)=0,50,IF(K1281&lt;20,100,IF(K1281&lt;=25,50,0)))</f>
        <v>100</v>
      </c>
      <c r="Q1281" s="54"/>
      <c r="R1281" s="47"/>
      <c r="S1281" s="51" t="n">
        <f aca="false">$E1281/$E1280-1</f>
        <v>0.00653585161879278</v>
      </c>
      <c r="T1281" s="56" t="n">
        <f aca="false">$K1281/$K1280-1</f>
        <v>-0.0729701952723536</v>
      </c>
      <c r="V1281" s="57"/>
      <c r="W1281" s="57"/>
      <c r="Y1281" s="1" t="str">
        <f aca="false">IF(AX1281&gt;=70,"EASY",IF(AX1281&gt;40,"UNCERTAIN","HARD"))</f>
        <v>EASY</v>
      </c>
      <c r="AA1281" s="58" t="n">
        <f aca="false">IF($A1281&lt;200,"",AVERAGE($E1232:$E1281)/AVERAGE($E1082:$E1281)-1)</f>
        <v>0.0845247788228811</v>
      </c>
      <c r="AB1281" s="59" t="n">
        <f aca="false">LOOKUP($B1281,07_L1政策步階!$A$4:$A$14,07_L1政策步階!$C$4:$C$14)</f>
        <v>1</v>
      </c>
      <c r="AC1281" s="57"/>
      <c r="AD1281" s="57"/>
      <c r="AE1281" s="57"/>
      <c r="AF1281" s="57"/>
      <c r="AG1281" s="57"/>
      <c r="AH1281" s="57"/>
      <c r="AI1281" s="57"/>
      <c r="AJ1281" s="57"/>
      <c r="AK1281" s="57"/>
      <c r="AL1281" s="59" t="n">
        <f aca="false">IF(ISNUMBER($AA1281),IF($AA1281&gt;=0.005,100,IF($AA1281&gt;=-0.015,50,0)),"")</f>
        <v>100</v>
      </c>
      <c r="AM1281" s="59" t="n">
        <f aca="false">IF(ISNUMBER($AB1281),IF($AB1281=1,100,IF($AB1281=0,50,0)),"")</f>
        <v>100</v>
      </c>
      <c r="AN1281" s="0" t="str">
        <f aca="false">IF(ISNUMBER($AC1281),IF($AC1281&gt;=0.001,100,IF($AC1281&gt;=-0.003,50,0)),"")</f>
        <v/>
      </c>
      <c r="AO1281" s="0" t="str">
        <f aca="false">IF(ISNUMBER($AD1281),IF($AD1281&gt;=0.04,100,IF($AD1281&gt;=0,50,0)),"")</f>
        <v/>
      </c>
      <c r="AP1281" s="0" t="str">
        <f aca="false">IF(ISNUMBER($AE1281),IF($AE1281&gt;=25,100,IF($AE1281&gt;=-75,50,0)),"")</f>
        <v/>
      </c>
      <c r="AQ1281" s="0" t="str">
        <f aca="false">IF(ISNUMBER($AF1281),IF($AF1281&gt;0,100,IF($AF1281&gt;=-50,50,0)),"")</f>
        <v/>
      </c>
      <c r="AR1281" s="0" t="str">
        <f aca="false">IF(ISNUMBER($AG1281),IF($AG1281=1,100,IF($AG1281=0,50,0)),"")</f>
        <v/>
      </c>
      <c r="AS1281" s="0" t="str">
        <f aca="false">IF(ISNUMBER($AH1281),IF($AH1281&lt;0,100,IF($AH1281&lt;=20,50,0)),"")</f>
        <v/>
      </c>
      <c r="AT1281" s="0" t="str">
        <f aca="false">IF(ISNUMBER($AI1281),IF($AI1281&lt;0.95,100,IF($AI1281&lt;=1,50,0)),"")</f>
        <v/>
      </c>
      <c r="AU1281" s="0" t="str">
        <f aca="false">IF(ISNUMBER($AJ1281),IF($AJ1281&lt;30,0,IF($AJ1281&lt;40,50,IF($AJ1281&lt;=90,100,50))),"")</f>
        <v/>
      </c>
      <c r="AV1281" s="0" t="str">
        <f aca="false">IF(ISNUMBER($AK1281),IF($AK1281&gt;-0.2,100,IF($AK1281&gt;=-0.4,50,0)),"")</f>
        <v/>
      </c>
      <c r="AW1281" s="59" t="n">
        <f aca="false">01_指標庫!$H$4*ISNUMBER($F1281)+01_指標庫!$H$5*ISNUMBER($AA1281)+01_指標庫!$H$6*ISNUMBER($G1281)+01_指標庫!$H$7*ISNUMBER($H1281)+01_指標庫!$H$8*ISNUMBER($AF1281)+01_指標庫!$H$9*ISNUMBER($AG1281)+01_指標庫!$H$10*ISNUMBER($AB1281)+01_指標庫!$H$11*ISNUMBER($AC1281)+01_指標庫!$H$12*ISNUMBER($AD1281)+01_指標庫!$H$13*ISNUMBER($AE1281)+01_指標庫!$H$14*ISNUMBER($I1281)+01_指標庫!$H$15*ISNUMBER($AH1281)+01_指標庫!$H$16*ISNUMBER($K1281)+01_指標庫!$H$17*ISNUMBER($AI1281)+01_指標庫!$H$18*ISNUMBER($AJ1281)+01_指標庫!$H$19*ISNUMBER($AK1281)+01_指標庫!$H$20*ISNUMBER($BB1281)+01_指標庫!$H$21*ISNUMBER($BC1281)</f>
        <v>51</v>
      </c>
      <c r="AX1281" s="59" t="n">
        <f aca="false">IF(AW1281=0,50,ROUND((01_指標庫!$H$4*IF(ISNUMBER($F1281),L1281,0)+01_指標庫!$H$5*IF(ISNUMBER($AA1281),AL1281,0)+01_指標庫!$H$6*IF(ISNUMBER($G1281),M1281,0)+01_指標庫!$H$7*IF(ISNUMBER($H1281),N1281,0)+01_指標庫!$H$8*IF(ISNUMBER($AF1281),AQ1281,0)+01_指標庫!$H$9*IF(ISNUMBER($AG1281),AR1281,0)+01_指標庫!$H$10*IF(ISNUMBER($AB1281),AM1281,0)+01_指標庫!$H$11*IF(ISNUMBER($AC1281),AN1281,0)+01_指標庫!$H$12*IF(ISNUMBER($AD1281),AO1281,0)+01_指標庫!$H$13*IF(ISNUMBER($AE1281),AP1281,0)+01_指標庫!$H$14*IF(ISNUMBER($I1281),O1281,0)+01_指標庫!$H$15*IF(ISNUMBER($AH1281),AS1281,0)+01_指標庫!$H$16*IF(ISNUMBER($K1281),P1281,0)+01_指標庫!$H$17*IF(ISNUMBER($AI1281),AT1281,0)+01_指標庫!$H$18*IF(ISNUMBER($AJ1281),AU1281,0)+01_指標庫!$H$19*IF(ISNUMBER($AK1281),AV1281,0)+01_指標庫!$H$20*IF(ISNUMBER($BB1281),BB1281,0)+01_指標庫!$H$21*IF(ISNUMBER($BC1281),BC1281,0))/AW1281,1))</f>
        <v>86.3</v>
      </c>
      <c r="AY1281" s="60"/>
      <c r="AZ1281" s="60"/>
      <c r="BA1281" s="58" t="n">
        <f aca="false">AVERAGE($E1277:$E1281)/AVERAGE($E1272:$E1281)-1</f>
        <v>0.000492505077854588</v>
      </c>
      <c r="BB1281" s="59" t="n">
        <f aca="false">IF(ISNUMBER($BA1281),IF(OR($S1281&lt;=-0.03,$BA1281&lt;-0.003),0,IF(OR($S1281&lt;=-0.02,$BA1281&lt;0.01),50,100)),"")</f>
        <v>50</v>
      </c>
      <c r="BC1281" s="0" t="str">
        <f aca="false">IF(OR(COUNT($AZ1281)=0,COUNT($AZ1280)=0),"",IF(OR($AY1281/$AZ1280-1&lt;=-0.03,$AZ1281/$AZ1280-1&lt;=-0.045,IF(COUNT($AZ1272:$AZ1281)=10,AVERAGE($AZ1277:$AZ1281)/AVERAGE($AZ1272:$AZ1281)-1&lt;-0.01,FALSE())),0,IF(OR($AZ1281/$AZ1280-1&lt;=-0.02,IF(COUNT($AZ1272:$AZ1281)=10,AVERAGE($AZ1277:$AZ1281)/AVERAGE($AZ1272:$AZ1281)-1&lt;0.005,FALSE())),50,100)))</f>
        <v/>
      </c>
    </row>
    <row r="1282" customFormat="false" ht="15" hidden="false" customHeight="true" outlineLevel="0" collapsed="false">
      <c r="A1282" s="47" t="n">
        <v>1278</v>
      </c>
      <c r="B1282" s="48" t="n">
        <v>44412</v>
      </c>
      <c r="C1282" s="47" t="n">
        <v>2021</v>
      </c>
      <c r="D1282" s="49" t="s">
        <v>238</v>
      </c>
      <c r="E1282" s="50" t="n">
        <v>15083.39</v>
      </c>
      <c r="F1282" s="51" t="n">
        <v>0.135191</v>
      </c>
      <c r="G1282" s="51" t="n">
        <v>-0.002814</v>
      </c>
      <c r="H1282" s="52" t="n">
        <v>0.9184</v>
      </c>
      <c r="I1282" s="62" t="n">
        <v>423.9</v>
      </c>
      <c r="J1282" s="63" t="s">
        <v>240</v>
      </c>
      <c r="K1282" s="54" t="n">
        <v>17.97</v>
      </c>
      <c r="L1282" s="55" t="n">
        <f aca="false">IF(COUNT(F1282)=0,50,IF(F1282&gt;=0,100,IF(F1282&gt;=-0.02,50,0)))</f>
        <v>100</v>
      </c>
      <c r="M1282" s="55" t="n">
        <f aca="false">IF(COUNT(G1282)=0,50,IF(G1282&gt;-0.06,100,IF(G1282&gt;-0.15,50,0)))</f>
        <v>100</v>
      </c>
      <c r="N1282" s="55" t="n">
        <f aca="false">IF(COUNT(H1282)=0,50,IF(H1282&gt;=0.6,100,IF(H1282&gt;=0.4,50,0)))</f>
        <v>100</v>
      </c>
      <c r="O1282" s="55" t="n">
        <f aca="false">IF(COUNT(I1282)=0,50,IF(J1282="proxy_vix",50,IF(I1282&lt;350,100,IF(I1282&lt;=450,50,0))))</f>
        <v>50</v>
      </c>
      <c r="P1282" s="55" t="n">
        <f aca="false">IF(COUNT(K1282)=0,50,IF(K1282&lt;20,100,IF(K1282&lt;=25,50,0)))</f>
        <v>100</v>
      </c>
      <c r="Q1282" s="54"/>
      <c r="R1282" s="47"/>
      <c r="S1282" s="51" t="n">
        <f aca="false">$E1282/$E1281-1</f>
        <v>0.00145869380177954</v>
      </c>
      <c r="T1282" s="56" t="n">
        <f aca="false">$K1282/$K1281-1</f>
        <v>-0.00388026607538805</v>
      </c>
      <c r="V1282" s="57"/>
      <c r="W1282" s="57"/>
      <c r="Y1282" s="1" t="str">
        <f aca="false">IF(AX1282&gt;=70,"EASY",IF(AX1282&gt;40,"UNCERTAIN","HARD"))</f>
        <v>EASY</v>
      </c>
      <c r="AA1282" s="58" t="n">
        <f aca="false">IF($A1282&lt;200,"",AVERAGE($E1233:$E1282)/AVERAGE($E1083:$E1282)-1)</f>
        <v>0.0853760639573806</v>
      </c>
      <c r="AB1282" s="59" t="n">
        <f aca="false">LOOKUP($B1282,07_L1政策步階!$A$4:$A$14,07_L1政策步階!$C$4:$C$14)</f>
        <v>1</v>
      </c>
      <c r="AC1282" s="57"/>
      <c r="AD1282" s="57"/>
      <c r="AE1282" s="57"/>
      <c r="AF1282" s="57"/>
      <c r="AG1282" s="57"/>
      <c r="AH1282" s="57"/>
      <c r="AI1282" s="57"/>
      <c r="AJ1282" s="57"/>
      <c r="AK1282" s="57"/>
      <c r="AL1282" s="59" t="n">
        <f aca="false">IF(ISNUMBER($AA1282),IF($AA1282&gt;=0.005,100,IF($AA1282&gt;=-0.015,50,0)),"")</f>
        <v>100</v>
      </c>
      <c r="AM1282" s="59" t="n">
        <f aca="false">IF(ISNUMBER($AB1282),IF($AB1282=1,100,IF($AB1282=0,50,0)),"")</f>
        <v>100</v>
      </c>
      <c r="AN1282" s="0" t="str">
        <f aca="false">IF(ISNUMBER($AC1282),IF($AC1282&gt;=0.001,100,IF($AC1282&gt;=-0.003,50,0)),"")</f>
        <v/>
      </c>
      <c r="AO1282" s="0" t="str">
        <f aca="false">IF(ISNUMBER($AD1282),IF($AD1282&gt;=0.04,100,IF($AD1282&gt;=0,50,0)),"")</f>
        <v/>
      </c>
      <c r="AP1282" s="0" t="str">
        <f aca="false">IF(ISNUMBER($AE1282),IF($AE1282&gt;=25,100,IF($AE1282&gt;=-75,50,0)),"")</f>
        <v/>
      </c>
      <c r="AQ1282" s="0" t="str">
        <f aca="false">IF(ISNUMBER($AF1282),IF($AF1282&gt;0,100,IF($AF1282&gt;=-50,50,0)),"")</f>
        <v/>
      </c>
      <c r="AR1282" s="0" t="str">
        <f aca="false">IF(ISNUMBER($AG1282),IF($AG1282=1,100,IF($AG1282=0,50,0)),"")</f>
        <v/>
      </c>
      <c r="AS1282" s="0" t="str">
        <f aca="false">IF(ISNUMBER($AH1282),IF($AH1282&lt;0,100,IF($AH1282&lt;=20,50,0)),"")</f>
        <v/>
      </c>
      <c r="AT1282" s="0" t="str">
        <f aca="false">IF(ISNUMBER($AI1282),IF($AI1282&lt;0.95,100,IF($AI1282&lt;=1,50,0)),"")</f>
        <v/>
      </c>
      <c r="AU1282" s="0" t="str">
        <f aca="false">IF(ISNUMBER($AJ1282),IF($AJ1282&lt;30,0,IF($AJ1282&lt;40,50,IF($AJ1282&lt;=90,100,50))),"")</f>
        <v/>
      </c>
      <c r="AV1282" s="0" t="str">
        <f aca="false">IF(ISNUMBER($AK1282),IF($AK1282&gt;-0.2,100,IF($AK1282&gt;=-0.4,50,0)),"")</f>
        <v/>
      </c>
      <c r="AW1282" s="59" t="n">
        <f aca="false">01_指標庫!$H$4*ISNUMBER($F1282)+01_指標庫!$H$5*ISNUMBER($AA1282)+01_指標庫!$H$6*ISNUMBER($G1282)+01_指標庫!$H$7*ISNUMBER($H1282)+01_指標庫!$H$8*ISNUMBER($AF1282)+01_指標庫!$H$9*ISNUMBER($AG1282)+01_指標庫!$H$10*ISNUMBER($AB1282)+01_指標庫!$H$11*ISNUMBER($AC1282)+01_指標庫!$H$12*ISNUMBER($AD1282)+01_指標庫!$H$13*ISNUMBER($AE1282)+01_指標庫!$H$14*ISNUMBER($I1282)+01_指標庫!$H$15*ISNUMBER($AH1282)+01_指標庫!$H$16*ISNUMBER($K1282)+01_指標庫!$H$17*ISNUMBER($AI1282)+01_指標庫!$H$18*ISNUMBER($AJ1282)+01_指標庫!$H$19*ISNUMBER($AK1282)+01_指標庫!$H$20*ISNUMBER($BB1282)+01_指標庫!$H$21*ISNUMBER($BC1282)</f>
        <v>51</v>
      </c>
      <c r="AX1282" s="59" t="n">
        <f aca="false">IF(AW1282=0,50,ROUND((01_指標庫!$H$4*IF(ISNUMBER($F1282),L1282,0)+01_指標庫!$H$5*IF(ISNUMBER($AA1282),AL1282,0)+01_指標庫!$H$6*IF(ISNUMBER($G1282),M1282,0)+01_指標庫!$H$7*IF(ISNUMBER($H1282),N1282,0)+01_指標庫!$H$8*IF(ISNUMBER($AF1282),AQ1282,0)+01_指標庫!$H$9*IF(ISNUMBER($AG1282),AR1282,0)+01_指標庫!$H$10*IF(ISNUMBER($AB1282),AM1282,0)+01_指標庫!$H$11*IF(ISNUMBER($AC1282),AN1282,0)+01_指標庫!$H$12*IF(ISNUMBER($AD1282),AO1282,0)+01_指標庫!$H$13*IF(ISNUMBER($AE1282),AP1282,0)+01_指標庫!$H$14*IF(ISNUMBER($I1282),O1282,0)+01_指標庫!$H$15*IF(ISNUMBER($AH1282),AS1282,0)+01_指標庫!$H$16*IF(ISNUMBER($K1282),P1282,0)+01_指標庫!$H$17*IF(ISNUMBER($AI1282),AT1282,0)+01_指標庫!$H$18*IF(ISNUMBER($AJ1282),AU1282,0)+01_指標庫!$H$19*IF(ISNUMBER($AK1282),AV1282,0)+01_指標庫!$H$20*IF(ISNUMBER($BB1282),BB1282,0)+01_指標庫!$H$21*IF(ISNUMBER($BC1282),BC1282,0))/AW1282,1))</f>
        <v>86.3</v>
      </c>
      <c r="AY1282" s="60"/>
      <c r="AZ1282" s="60"/>
      <c r="BA1282" s="58" t="n">
        <f aca="false">AVERAGE($E1278:$E1282)/AVERAGE($E1273:$E1282)-1</f>
        <v>-0.000241499166132475</v>
      </c>
      <c r="BB1282" s="59" t="n">
        <f aca="false">IF(ISNUMBER($BA1282),IF(OR($S1282&lt;=-0.03,$BA1282&lt;-0.003),0,IF(OR($S1282&lt;=-0.02,$BA1282&lt;0.01),50,100)),"")</f>
        <v>50</v>
      </c>
      <c r="BC1282" s="0" t="str">
        <f aca="false">IF(OR(COUNT($AZ1282)=0,COUNT($AZ1281)=0),"",IF(OR($AY1282/$AZ1281-1&lt;=-0.03,$AZ1282/$AZ1281-1&lt;=-0.045,IF(COUNT($AZ1273:$AZ1282)=10,AVERAGE($AZ1278:$AZ1282)/AVERAGE($AZ1273:$AZ1282)-1&lt;-0.01,FALSE())),0,IF(OR($AZ1282/$AZ1281-1&lt;=-0.02,IF(COUNT($AZ1273:$AZ1282)=10,AVERAGE($AZ1278:$AZ1282)/AVERAGE($AZ1273:$AZ1282)-1&lt;0.005,FALSE())),50,100)))</f>
        <v/>
      </c>
    </row>
    <row r="1283" customFormat="false" ht="15" hidden="false" customHeight="true" outlineLevel="0" collapsed="false">
      <c r="A1283" s="47" t="n">
        <v>1279</v>
      </c>
      <c r="B1283" s="48" t="n">
        <v>44413</v>
      </c>
      <c r="C1283" s="47" t="n">
        <v>2021</v>
      </c>
      <c r="D1283" s="49" t="s">
        <v>239</v>
      </c>
      <c r="E1283" s="50" t="n">
        <v>15181.64</v>
      </c>
      <c r="F1283" s="51" t="n">
        <v>0.141062</v>
      </c>
      <c r="G1283" s="51" t="n">
        <v>0</v>
      </c>
      <c r="H1283" s="52" t="n">
        <v>0.9388</v>
      </c>
      <c r="I1283" s="62" t="n">
        <v>418.1</v>
      </c>
      <c r="J1283" s="63" t="s">
        <v>240</v>
      </c>
      <c r="K1283" s="54" t="n">
        <v>17.28</v>
      </c>
      <c r="L1283" s="55" t="n">
        <f aca="false">IF(COUNT(F1283)=0,50,IF(F1283&gt;=0,100,IF(F1283&gt;=-0.02,50,0)))</f>
        <v>100</v>
      </c>
      <c r="M1283" s="55" t="n">
        <f aca="false">IF(COUNT(G1283)=0,50,IF(G1283&gt;-0.06,100,IF(G1283&gt;-0.15,50,0)))</f>
        <v>100</v>
      </c>
      <c r="N1283" s="55" t="n">
        <f aca="false">IF(COUNT(H1283)=0,50,IF(H1283&gt;=0.6,100,IF(H1283&gt;=0.4,50,0)))</f>
        <v>100</v>
      </c>
      <c r="O1283" s="55" t="n">
        <f aca="false">IF(COUNT(I1283)=0,50,IF(J1283="proxy_vix",50,IF(I1283&lt;350,100,IF(I1283&lt;=450,50,0))))</f>
        <v>50</v>
      </c>
      <c r="P1283" s="55" t="n">
        <f aca="false">IF(COUNT(K1283)=0,50,IF(K1283&lt;20,100,IF(K1283&lt;=25,50,0)))</f>
        <v>100</v>
      </c>
      <c r="Q1283" s="54"/>
      <c r="R1283" s="47"/>
      <c r="S1283" s="51" t="n">
        <f aca="false">$E1283/$E1282-1</f>
        <v>0.0065137876830077</v>
      </c>
      <c r="T1283" s="56" t="n">
        <f aca="false">$K1283/$K1282-1</f>
        <v>-0.038397328881469</v>
      </c>
      <c r="V1283" s="57"/>
      <c r="W1283" s="57"/>
      <c r="Y1283" s="1" t="str">
        <f aca="false">IF(AX1283&gt;=70,"EASY",IF(AX1283&gt;40,"UNCERTAIN","HARD"))</f>
        <v>EASY</v>
      </c>
      <c r="AA1283" s="58" t="n">
        <f aca="false">IF($A1283&lt;200,"",AVERAGE($E1234:$E1283)/AVERAGE($E1084:$E1283)-1)</f>
        <v>0.0862199287601821</v>
      </c>
      <c r="AB1283" s="59" t="n">
        <f aca="false">LOOKUP($B1283,07_L1政策步階!$A$4:$A$14,07_L1政策步階!$C$4:$C$14)</f>
        <v>1</v>
      </c>
      <c r="AC1283" s="57"/>
      <c r="AD1283" s="57"/>
      <c r="AE1283" s="57"/>
      <c r="AF1283" s="57"/>
      <c r="AG1283" s="57"/>
      <c r="AH1283" s="57"/>
      <c r="AI1283" s="57"/>
      <c r="AJ1283" s="57"/>
      <c r="AK1283" s="57"/>
      <c r="AL1283" s="59" t="n">
        <f aca="false">IF(ISNUMBER($AA1283),IF($AA1283&gt;=0.005,100,IF($AA1283&gt;=-0.015,50,0)),"")</f>
        <v>100</v>
      </c>
      <c r="AM1283" s="59" t="n">
        <f aca="false">IF(ISNUMBER($AB1283),IF($AB1283=1,100,IF($AB1283=0,50,0)),"")</f>
        <v>100</v>
      </c>
      <c r="AN1283" s="0" t="str">
        <f aca="false">IF(ISNUMBER($AC1283),IF($AC1283&gt;=0.001,100,IF($AC1283&gt;=-0.003,50,0)),"")</f>
        <v/>
      </c>
      <c r="AO1283" s="0" t="str">
        <f aca="false">IF(ISNUMBER($AD1283),IF($AD1283&gt;=0.04,100,IF($AD1283&gt;=0,50,0)),"")</f>
        <v/>
      </c>
      <c r="AP1283" s="0" t="str">
        <f aca="false">IF(ISNUMBER($AE1283),IF($AE1283&gt;=25,100,IF($AE1283&gt;=-75,50,0)),"")</f>
        <v/>
      </c>
      <c r="AQ1283" s="0" t="str">
        <f aca="false">IF(ISNUMBER($AF1283),IF($AF1283&gt;0,100,IF($AF1283&gt;=-50,50,0)),"")</f>
        <v/>
      </c>
      <c r="AR1283" s="0" t="str">
        <f aca="false">IF(ISNUMBER($AG1283),IF($AG1283=1,100,IF($AG1283=0,50,0)),"")</f>
        <v/>
      </c>
      <c r="AS1283" s="0" t="str">
        <f aca="false">IF(ISNUMBER($AH1283),IF($AH1283&lt;0,100,IF($AH1283&lt;=20,50,0)),"")</f>
        <v/>
      </c>
      <c r="AT1283" s="0" t="str">
        <f aca="false">IF(ISNUMBER($AI1283),IF($AI1283&lt;0.95,100,IF($AI1283&lt;=1,50,0)),"")</f>
        <v/>
      </c>
      <c r="AU1283" s="0" t="str">
        <f aca="false">IF(ISNUMBER($AJ1283),IF($AJ1283&lt;30,0,IF($AJ1283&lt;40,50,IF($AJ1283&lt;=90,100,50))),"")</f>
        <v/>
      </c>
      <c r="AV1283" s="0" t="str">
        <f aca="false">IF(ISNUMBER($AK1283),IF($AK1283&gt;-0.2,100,IF($AK1283&gt;=-0.4,50,0)),"")</f>
        <v/>
      </c>
      <c r="AW1283" s="59" t="n">
        <f aca="false">01_指標庫!$H$4*ISNUMBER($F1283)+01_指標庫!$H$5*ISNUMBER($AA1283)+01_指標庫!$H$6*ISNUMBER($G1283)+01_指標庫!$H$7*ISNUMBER($H1283)+01_指標庫!$H$8*ISNUMBER($AF1283)+01_指標庫!$H$9*ISNUMBER($AG1283)+01_指標庫!$H$10*ISNUMBER($AB1283)+01_指標庫!$H$11*ISNUMBER($AC1283)+01_指標庫!$H$12*ISNUMBER($AD1283)+01_指標庫!$H$13*ISNUMBER($AE1283)+01_指標庫!$H$14*ISNUMBER($I1283)+01_指標庫!$H$15*ISNUMBER($AH1283)+01_指標庫!$H$16*ISNUMBER($K1283)+01_指標庫!$H$17*ISNUMBER($AI1283)+01_指標庫!$H$18*ISNUMBER($AJ1283)+01_指標庫!$H$19*ISNUMBER($AK1283)+01_指標庫!$H$20*ISNUMBER($BB1283)+01_指標庫!$H$21*ISNUMBER($BC1283)</f>
        <v>51</v>
      </c>
      <c r="AX1283" s="59" t="n">
        <f aca="false">IF(AW1283=0,50,ROUND((01_指標庫!$H$4*IF(ISNUMBER($F1283),L1283,0)+01_指標庫!$H$5*IF(ISNUMBER($AA1283),AL1283,0)+01_指標庫!$H$6*IF(ISNUMBER($G1283),M1283,0)+01_指標庫!$H$7*IF(ISNUMBER($H1283),N1283,0)+01_指標庫!$H$8*IF(ISNUMBER($AF1283),AQ1283,0)+01_指標庫!$H$9*IF(ISNUMBER($AG1283),AR1283,0)+01_指標庫!$H$10*IF(ISNUMBER($AB1283),AM1283,0)+01_指標庫!$H$11*IF(ISNUMBER($AC1283),AN1283,0)+01_指標庫!$H$12*IF(ISNUMBER($AD1283),AO1283,0)+01_指標庫!$H$13*IF(ISNUMBER($AE1283),AP1283,0)+01_指標庫!$H$14*IF(ISNUMBER($I1283),O1283,0)+01_指標庫!$H$15*IF(ISNUMBER($AH1283),AS1283,0)+01_指標庫!$H$16*IF(ISNUMBER($K1283),P1283,0)+01_指標庫!$H$17*IF(ISNUMBER($AI1283),AT1283,0)+01_指標庫!$H$18*IF(ISNUMBER($AJ1283),AU1283,0)+01_指標庫!$H$19*IF(ISNUMBER($AK1283),AV1283,0)+01_指標庫!$H$20*IF(ISNUMBER($BB1283),BB1283,0)+01_指標庫!$H$21*IF(ISNUMBER($BC1283),BC1283,0))/AW1283,1))</f>
        <v>86.3</v>
      </c>
      <c r="AY1283" s="60"/>
      <c r="AZ1283" s="60"/>
      <c r="BA1283" s="58" t="n">
        <f aca="false">AVERAGE($E1279:$E1283)/AVERAGE($E1274:$E1283)-1</f>
        <v>-7.44130965987244E-005</v>
      </c>
      <c r="BB1283" s="59" t="n">
        <f aca="false">IF(ISNUMBER($BA1283),IF(OR($S1283&lt;=-0.03,$BA1283&lt;-0.003),0,IF(OR($S1283&lt;=-0.02,$BA1283&lt;0.01),50,100)),"")</f>
        <v>50</v>
      </c>
      <c r="BC1283" s="0" t="str">
        <f aca="false">IF(OR(COUNT($AZ1283)=0,COUNT($AZ1282)=0),"",IF(OR($AY1283/$AZ1282-1&lt;=-0.03,$AZ1283/$AZ1282-1&lt;=-0.045,IF(COUNT($AZ1274:$AZ1283)=10,AVERAGE($AZ1279:$AZ1283)/AVERAGE($AZ1274:$AZ1283)-1&lt;-0.01,FALSE())),0,IF(OR($AZ1283/$AZ1282-1&lt;=-0.02,IF(COUNT($AZ1274:$AZ1283)=10,AVERAGE($AZ1279:$AZ1283)/AVERAGE($AZ1274:$AZ1283)-1&lt;0.005,FALSE())),50,100)))</f>
        <v/>
      </c>
    </row>
    <row r="1284" customFormat="false" ht="15" hidden="false" customHeight="true" outlineLevel="0" collapsed="false">
      <c r="A1284" s="47" t="n">
        <v>1280</v>
      </c>
      <c r="B1284" s="48" t="n">
        <v>44414</v>
      </c>
      <c r="C1284" s="47" t="n">
        <v>2021</v>
      </c>
      <c r="D1284" s="49" t="s">
        <v>234</v>
      </c>
      <c r="E1284" s="50" t="n">
        <v>15109.36</v>
      </c>
      <c r="F1284" s="51" t="n">
        <v>0.134167</v>
      </c>
      <c r="G1284" s="51" t="n">
        <v>-0.004761</v>
      </c>
      <c r="H1284" s="52" t="n">
        <v>0.9184</v>
      </c>
      <c r="I1284" s="62" t="n">
        <v>408.6</v>
      </c>
      <c r="J1284" s="63" t="s">
        <v>240</v>
      </c>
      <c r="K1284" s="54" t="n">
        <v>16.15</v>
      </c>
      <c r="L1284" s="55" t="n">
        <f aca="false">IF(COUNT(F1284)=0,50,IF(F1284&gt;=0,100,IF(F1284&gt;=-0.02,50,0)))</f>
        <v>100</v>
      </c>
      <c r="M1284" s="55" t="n">
        <f aca="false">IF(COUNT(G1284)=0,50,IF(G1284&gt;-0.06,100,IF(G1284&gt;-0.15,50,0)))</f>
        <v>100</v>
      </c>
      <c r="N1284" s="55" t="n">
        <f aca="false">IF(COUNT(H1284)=0,50,IF(H1284&gt;=0.6,100,IF(H1284&gt;=0.4,50,0)))</f>
        <v>100</v>
      </c>
      <c r="O1284" s="55" t="n">
        <f aca="false">IF(COUNT(I1284)=0,50,IF(J1284="proxy_vix",50,IF(I1284&lt;350,100,IF(I1284&lt;=450,50,0))))</f>
        <v>50</v>
      </c>
      <c r="P1284" s="55" t="n">
        <f aca="false">IF(COUNT(K1284)=0,50,IF(K1284&lt;20,100,IF(K1284&lt;=25,50,0)))</f>
        <v>100</v>
      </c>
      <c r="Q1284" s="54"/>
      <c r="R1284" s="47"/>
      <c r="S1284" s="51" t="n">
        <f aca="false">$E1284/$E1283-1</f>
        <v>-0.00476101396160089</v>
      </c>
      <c r="T1284" s="56" t="n">
        <f aca="false">$K1284/$K1283-1</f>
        <v>-0.0653935185185187</v>
      </c>
      <c r="V1284" s="57"/>
      <c r="W1284" s="57"/>
      <c r="Y1284" s="1" t="str">
        <f aca="false">IF(AX1284&gt;=70,"EASY",IF(AX1284&gt;40,"UNCERTAIN","HARD"))</f>
        <v>EASY</v>
      </c>
      <c r="AA1284" s="58" t="n">
        <f aca="false">IF($A1284&lt;200,"",AVERAGE($E1235:$E1284)/AVERAGE($E1085:$E1284)-1)</f>
        <v>0.0869326954948022</v>
      </c>
      <c r="AB1284" s="59" t="n">
        <f aca="false">LOOKUP($B1284,07_L1政策步階!$A$4:$A$14,07_L1政策步階!$C$4:$C$14)</f>
        <v>1</v>
      </c>
      <c r="AC1284" s="57"/>
      <c r="AD1284" s="57"/>
      <c r="AE1284" s="57"/>
      <c r="AF1284" s="57"/>
      <c r="AG1284" s="57"/>
      <c r="AH1284" s="57"/>
      <c r="AI1284" s="57"/>
      <c r="AJ1284" s="57"/>
      <c r="AK1284" s="57"/>
      <c r="AL1284" s="59" t="n">
        <f aca="false">IF(ISNUMBER($AA1284),IF($AA1284&gt;=0.005,100,IF($AA1284&gt;=-0.015,50,0)),"")</f>
        <v>100</v>
      </c>
      <c r="AM1284" s="59" t="n">
        <f aca="false">IF(ISNUMBER($AB1284),IF($AB1284=1,100,IF($AB1284=0,50,0)),"")</f>
        <v>100</v>
      </c>
      <c r="AN1284" s="0" t="str">
        <f aca="false">IF(ISNUMBER($AC1284),IF($AC1284&gt;=0.001,100,IF($AC1284&gt;=-0.003,50,0)),"")</f>
        <v/>
      </c>
      <c r="AO1284" s="0" t="str">
        <f aca="false">IF(ISNUMBER($AD1284),IF($AD1284&gt;=0.04,100,IF($AD1284&gt;=0,50,0)),"")</f>
        <v/>
      </c>
      <c r="AP1284" s="0" t="str">
        <f aca="false">IF(ISNUMBER($AE1284),IF($AE1284&gt;=25,100,IF($AE1284&gt;=-75,50,0)),"")</f>
        <v/>
      </c>
      <c r="AQ1284" s="0" t="str">
        <f aca="false">IF(ISNUMBER($AF1284),IF($AF1284&gt;0,100,IF($AF1284&gt;=-50,50,0)),"")</f>
        <v/>
      </c>
      <c r="AR1284" s="0" t="str">
        <f aca="false">IF(ISNUMBER($AG1284),IF($AG1284=1,100,IF($AG1284=0,50,0)),"")</f>
        <v/>
      </c>
      <c r="AS1284" s="0" t="str">
        <f aca="false">IF(ISNUMBER($AH1284),IF($AH1284&lt;0,100,IF($AH1284&lt;=20,50,0)),"")</f>
        <v/>
      </c>
      <c r="AT1284" s="0" t="str">
        <f aca="false">IF(ISNUMBER($AI1284),IF($AI1284&lt;0.95,100,IF($AI1284&lt;=1,50,0)),"")</f>
        <v/>
      </c>
      <c r="AU1284" s="0" t="str">
        <f aca="false">IF(ISNUMBER($AJ1284),IF($AJ1284&lt;30,0,IF($AJ1284&lt;40,50,IF($AJ1284&lt;=90,100,50))),"")</f>
        <v/>
      </c>
      <c r="AV1284" s="0" t="str">
        <f aca="false">IF(ISNUMBER($AK1284),IF($AK1284&gt;-0.2,100,IF($AK1284&gt;=-0.4,50,0)),"")</f>
        <v/>
      </c>
      <c r="AW1284" s="59" t="n">
        <f aca="false">01_指標庫!$H$4*ISNUMBER($F1284)+01_指標庫!$H$5*ISNUMBER($AA1284)+01_指標庫!$H$6*ISNUMBER($G1284)+01_指標庫!$H$7*ISNUMBER($H1284)+01_指標庫!$H$8*ISNUMBER($AF1284)+01_指標庫!$H$9*ISNUMBER($AG1284)+01_指標庫!$H$10*ISNUMBER($AB1284)+01_指標庫!$H$11*ISNUMBER($AC1284)+01_指標庫!$H$12*ISNUMBER($AD1284)+01_指標庫!$H$13*ISNUMBER($AE1284)+01_指標庫!$H$14*ISNUMBER($I1284)+01_指標庫!$H$15*ISNUMBER($AH1284)+01_指標庫!$H$16*ISNUMBER($K1284)+01_指標庫!$H$17*ISNUMBER($AI1284)+01_指標庫!$H$18*ISNUMBER($AJ1284)+01_指標庫!$H$19*ISNUMBER($AK1284)+01_指標庫!$H$20*ISNUMBER($BB1284)+01_指標庫!$H$21*ISNUMBER($BC1284)</f>
        <v>51</v>
      </c>
      <c r="AX1284" s="59" t="n">
        <f aca="false">IF(AW1284=0,50,ROUND((01_指標庫!$H$4*IF(ISNUMBER($F1284),L1284,0)+01_指標庫!$H$5*IF(ISNUMBER($AA1284),AL1284,0)+01_指標庫!$H$6*IF(ISNUMBER($G1284),M1284,0)+01_指標庫!$H$7*IF(ISNUMBER($H1284),N1284,0)+01_指標庫!$H$8*IF(ISNUMBER($AF1284),AQ1284,0)+01_指標庫!$H$9*IF(ISNUMBER($AG1284),AR1284,0)+01_指標庫!$H$10*IF(ISNUMBER($AB1284),AM1284,0)+01_指標庫!$H$11*IF(ISNUMBER($AC1284),AN1284,0)+01_指標庫!$H$12*IF(ISNUMBER($AD1284),AO1284,0)+01_指標庫!$H$13*IF(ISNUMBER($AE1284),AP1284,0)+01_指標庫!$H$14*IF(ISNUMBER($I1284),O1284,0)+01_指標庫!$H$15*IF(ISNUMBER($AH1284),AS1284,0)+01_指標庫!$H$16*IF(ISNUMBER($K1284),P1284,0)+01_指標庫!$H$17*IF(ISNUMBER($AI1284),AT1284,0)+01_指標庫!$H$18*IF(ISNUMBER($AJ1284),AU1284,0)+01_指標庫!$H$19*IF(ISNUMBER($AK1284),AV1284,0)+01_指標庫!$H$20*IF(ISNUMBER($BB1284),BB1284,0)+01_指標庫!$H$21*IF(ISNUMBER($BC1284),BC1284,0))/AW1284,1))</f>
        <v>86.3</v>
      </c>
      <c r="AY1284" s="60"/>
      <c r="AZ1284" s="60"/>
      <c r="BA1284" s="58" t="n">
        <f aca="false">AVERAGE($E1280:$E1284)/AVERAGE($E1275:$E1284)-1</f>
        <v>0.0019277954079866</v>
      </c>
      <c r="BB1284" s="59" t="n">
        <f aca="false">IF(ISNUMBER($BA1284),IF(OR($S1284&lt;=-0.03,$BA1284&lt;-0.003),0,IF(OR($S1284&lt;=-0.02,$BA1284&lt;0.01),50,100)),"")</f>
        <v>50</v>
      </c>
      <c r="BC1284" s="0" t="str">
        <f aca="false">IF(OR(COUNT($AZ1284)=0,COUNT($AZ1283)=0),"",IF(OR($AY1284/$AZ1283-1&lt;=-0.03,$AZ1284/$AZ1283-1&lt;=-0.045,IF(COUNT($AZ1275:$AZ1284)=10,AVERAGE($AZ1280:$AZ1284)/AVERAGE($AZ1275:$AZ1284)-1&lt;-0.01,FALSE())),0,IF(OR($AZ1284/$AZ1283-1&lt;=-0.02,IF(COUNT($AZ1275:$AZ1284)=10,AVERAGE($AZ1280:$AZ1284)/AVERAGE($AZ1275:$AZ1284)-1&lt;0.005,FALSE())),50,100)))</f>
        <v/>
      </c>
    </row>
    <row r="1285" customFormat="false" ht="15" hidden="false" customHeight="true" outlineLevel="0" collapsed="false">
      <c r="A1285" s="47" t="n">
        <v>1281</v>
      </c>
      <c r="B1285" s="48" t="n">
        <v>44417</v>
      </c>
      <c r="C1285" s="47" t="n">
        <v>2021</v>
      </c>
      <c r="D1285" s="49" t="s">
        <v>236</v>
      </c>
      <c r="E1285" s="50" t="n">
        <v>15133.11</v>
      </c>
      <c r="F1285" s="51" t="n">
        <v>0.134473</v>
      </c>
      <c r="G1285" s="51" t="n">
        <v>-0.003197</v>
      </c>
      <c r="H1285" s="52" t="n">
        <v>0.9184</v>
      </c>
      <c r="I1285" s="62" t="n">
        <v>413.4</v>
      </c>
      <c r="J1285" s="63" t="s">
        <v>240</v>
      </c>
      <c r="K1285" s="54" t="n">
        <v>16.72</v>
      </c>
      <c r="L1285" s="55" t="n">
        <f aca="false">IF(COUNT(F1285)=0,50,IF(F1285&gt;=0,100,IF(F1285&gt;=-0.02,50,0)))</f>
        <v>100</v>
      </c>
      <c r="M1285" s="55" t="n">
        <f aca="false">IF(COUNT(G1285)=0,50,IF(G1285&gt;-0.06,100,IF(G1285&gt;-0.15,50,0)))</f>
        <v>100</v>
      </c>
      <c r="N1285" s="55" t="n">
        <f aca="false">IF(COUNT(H1285)=0,50,IF(H1285&gt;=0.6,100,IF(H1285&gt;=0.4,50,0)))</f>
        <v>100</v>
      </c>
      <c r="O1285" s="55" t="n">
        <f aca="false">IF(COUNT(I1285)=0,50,IF(J1285="proxy_vix",50,IF(I1285&lt;350,100,IF(I1285&lt;=450,50,0))))</f>
        <v>50</v>
      </c>
      <c r="P1285" s="55" t="n">
        <f aca="false">IF(COUNT(K1285)=0,50,IF(K1285&lt;20,100,IF(K1285&lt;=25,50,0)))</f>
        <v>100</v>
      </c>
      <c r="Q1285" s="54"/>
      <c r="R1285" s="47"/>
      <c r="S1285" s="51" t="n">
        <f aca="false">$E1285/$E1284-1</f>
        <v>0.00157187332885056</v>
      </c>
      <c r="T1285" s="56" t="n">
        <f aca="false">$K1285/$K1284-1</f>
        <v>0.0352941176470589</v>
      </c>
      <c r="V1285" s="57"/>
      <c r="W1285" s="57"/>
      <c r="Y1285" s="1" t="str">
        <f aca="false">IF(AX1285&gt;=70,"EASY",IF(AX1285&gt;40,"UNCERTAIN","HARD"))</f>
        <v>EASY</v>
      </c>
      <c r="AA1285" s="58" t="n">
        <f aca="false">IF($A1285&lt;200,"",AVERAGE($E1236:$E1285)/AVERAGE($E1086:$E1285)-1)</f>
        <v>0.0877317760538365</v>
      </c>
      <c r="AB1285" s="59" t="n">
        <f aca="false">LOOKUP($B1285,07_L1政策步階!$A$4:$A$14,07_L1政策步階!$C$4:$C$14)</f>
        <v>1</v>
      </c>
      <c r="AC1285" s="57"/>
      <c r="AD1285" s="57"/>
      <c r="AE1285" s="57"/>
      <c r="AF1285" s="57"/>
      <c r="AG1285" s="57"/>
      <c r="AH1285" s="57"/>
      <c r="AI1285" s="57"/>
      <c r="AJ1285" s="57"/>
      <c r="AK1285" s="57"/>
      <c r="AL1285" s="59" t="n">
        <f aca="false">IF(ISNUMBER($AA1285),IF($AA1285&gt;=0.005,100,IF($AA1285&gt;=-0.015,50,0)),"")</f>
        <v>100</v>
      </c>
      <c r="AM1285" s="59" t="n">
        <f aca="false">IF(ISNUMBER($AB1285),IF($AB1285=1,100,IF($AB1285=0,50,0)),"")</f>
        <v>100</v>
      </c>
      <c r="AN1285" s="0" t="str">
        <f aca="false">IF(ISNUMBER($AC1285),IF($AC1285&gt;=0.001,100,IF($AC1285&gt;=-0.003,50,0)),"")</f>
        <v/>
      </c>
      <c r="AO1285" s="0" t="str">
        <f aca="false">IF(ISNUMBER($AD1285),IF($AD1285&gt;=0.04,100,IF($AD1285&gt;=0,50,0)),"")</f>
        <v/>
      </c>
      <c r="AP1285" s="0" t="str">
        <f aca="false">IF(ISNUMBER($AE1285),IF($AE1285&gt;=25,100,IF($AE1285&gt;=-75,50,0)),"")</f>
        <v/>
      </c>
      <c r="AQ1285" s="0" t="str">
        <f aca="false">IF(ISNUMBER($AF1285),IF($AF1285&gt;0,100,IF($AF1285&gt;=-50,50,0)),"")</f>
        <v/>
      </c>
      <c r="AR1285" s="0" t="str">
        <f aca="false">IF(ISNUMBER($AG1285),IF($AG1285=1,100,IF($AG1285=0,50,0)),"")</f>
        <v/>
      </c>
      <c r="AS1285" s="0" t="str">
        <f aca="false">IF(ISNUMBER($AH1285),IF($AH1285&lt;0,100,IF($AH1285&lt;=20,50,0)),"")</f>
        <v/>
      </c>
      <c r="AT1285" s="0" t="str">
        <f aca="false">IF(ISNUMBER($AI1285),IF($AI1285&lt;0.95,100,IF($AI1285&lt;=1,50,0)),"")</f>
        <v/>
      </c>
      <c r="AU1285" s="0" t="str">
        <f aca="false">IF(ISNUMBER($AJ1285),IF($AJ1285&lt;30,0,IF($AJ1285&lt;40,50,IF($AJ1285&lt;=90,100,50))),"")</f>
        <v/>
      </c>
      <c r="AV1285" s="0" t="str">
        <f aca="false">IF(ISNUMBER($AK1285),IF($AK1285&gt;-0.2,100,IF($AK1285&gt;=-0.4,50,0)),"")</f>
        <v/>
      </c>
      <c r="AW1285" s="59" t="n">
        <f aca="false">01_指標庫!$H$4*ISNUMBER($F1285)+01_指標庫!$H$5*ISNUMBER($AA1285)+01_指標庫!$H$6*ISNUMBER($G1285)+01_指標庫!$H$7*ISNUMBER($H1285)+01_指標庫!$H$8*ISNUMBER($AF1285)+01_指標庫!$H$9*ISNUMBER($AG1285)+01_指標庫!$H$10*ISNUMBER($AB1285)+01_指標庫!$H$11*ISNUMBER($AC1285)+01_指標庫!$H$12*ISNUMBER($AD1285)+01_指標庫!$H$13*ISNUMBER($AE1285)+01_指標庫!$H$14*ISNUMBER($I1285)+01_指標庫!$H$15*ISNUMBER($AH1285)+01_指標庫!$H$16*ISNUMBER($K1285)+01_指標庫!$H$17*ISNUMBER($AI1285)+01_指標庫!$H$18*ISNUMBER($AJ1285)+01_指標庫!$H$19*ISNUMBER($AK1285)+01_指標庫!$H$20*ISNUMBER($BB1285)+01_指標庫!$H$21*ISNUMBER($BC1285)</f>
        <v>51</v>
      </c>
      <c r="AX1285" s="59" t="n">
        <f aca="false">IF(AW1285=0,50,ROUND((01_指標庫!$H$4*IF(ISNUMBER($F1285),L1285,0)+01_指標庫!$H$5*IF(ISNUMBER($AA1285),AL1285,0)+01_指標庫!$H$6*IF(ISNUMBER($G1285),M1285,0)+01_指標庫!$H$7*IF(ISNUMBER($H1285),N1285,0)+01_指標庫!$H$8*IF(ISNUMBER($AF1285),AQ1285,0)+01_指標庫!$H$9*IF(ISNUMBER($AG1285),AR1285,0)+01_指標庫!$H$10*IF(ISNUMBER($AB1285),AM1285,0)+01_指標庫!$H$11*IF(ISNUMBER($AC1285),AN1285,0)+01_指標庫!$H$12*IF(ISNUMBER($AD1285),AO1285,0)+01_指標庫!$H$13*IF(ISNUMBER($AE1285),AP1285,0)+01_指標庫!$H$14*IF(ISNUMBER($I1285),O1285,0)+01_指標庫!$H$15*IF(ISNUMBER($AH1285),AS1285,0)+01_指標庫!$H$16*IF(ISNUMBER($K1285),P1285,0)+01_指標庫!$H$17*IF(ISNUMBER($AI1285),AT1285,0)+01_指標庫!$H$18*IF(ISNUMBER($AJ1285),AU1285,0)+01_指標庫!$H$19*IF(ISNUMBER($AK1285),AV1285,0)+01_指標庫!$H$20*IF(ISNUMBER($BB1285),BB1285,0)+01_指標庫!$H$21*IF(ISNUMBER($BC1285),BC1285,0))/AW1285,1))</f>
        <v>86.3</v>
      </c>
      <c r="AY1285" s="60"/>
      <c r="AZ1285" s="60"/>
      <c r="BA1285" s="58" t="n">
        <f aca="false">AVERAGE($E1281:$E1285)/AVERAGE($E1276:$E1285)-1</f>
        <v>0.0041322552897578</v>
      </c>
      <c r="BB1285" s="59" t="n">
        <f aca="false">IF(ISNUMBER($BA1285),IF(OR($S1285&lt;=-0.03,$BA1285&lt;-0.003),0,IF(OR($S1285&lt;=-0.02,$BA1285&lt;0.01),50,100)),"")</f>
        <v>50</v>
      </c>
      <c r="BC1285" s="0" t="str">
        <f aca="false">IF(OR(COUNT($AZ1285)=0,COUNT($AZ1284)=0),"",IF(OR($AY1285/$AZ1284-1&lt;=-0.03,$AZ1285/$AZ1284-1&lt;=-0.045,IF(COUNT($AZ1276:$AZ1285)=10,AVERAGE($AZ1281:$AZ1285)/AVERAGE($AZ1276:$AZ1285)-1&lt;-0.01,FALSE())),0,IF(OR($AZ1285/$AZ1284-1&lt;=-0.02,IF(COUNT($AZ1276:$AZ1285)=10,AVERAGE($AZ1281:$AZ1285)/AVERAGE($AZ1276:$AZ1285)-1&lt;0.005,FALSE())),50,100)))</f>
        <v/>
      </c>
    </row>
    <row r="1286" customFormat="false" ht="15" hidden="false" customHeight="true" outlineLevel="0" collapsed="false">
      <c r="A1286" s="47" t="n">
        <v>1282</v>
      </c>
      <c r="B1286" s="48" t="n">
        <v>44418</v>
      </c>
      <c r="C1286" s="47" t="n">
        <v>2021</v>
      </c>
      <c r="D1286" s="49" t="s">
        <v>237</v>
      </c>
      <c r="E1286" s="50" t="n">
        <v>15053.58</v>
      </c>
      <c r="F1286" s="51" t="n">
        <v>0.127078</v>
      </c>
      <c r="G1286" s="51" t="n">
        <v>-0.008435</v>
      </c>
      <c r="H1286" s="52" t="n">
        <v>0.898</v>
      </c>
      <c r="I1286" s="62" t="n">
        <v>414</v>
      </c>
      <c r="J1286" s="63" t="s">
        <v>240</v>
      </c>
      <c r="K1286" s="54" t="n">
        <v>16.79</v>
      </c>
      <c r="L1286" s="55" t="n">
        <f aca="false">IF(COUNT(F1286)=0,50,IF(F1286&gt;=0,100,IF(F1286&gt;=-0.02,50,0)))</f>
        <v>100</v>
      </c>
      <c r="M1286" s="55" t="n">
        <f aca="false">IF(COUNT(G1286)=0,50,IF(G1286&gt;-0.06,100,IF(G1286&gt;-0.15,50,0)))</f>
        <v>100</v>
      </c>
      <c r="N1286" s="55" t="n">
        <f aca="false">IF(COUNT(H1286)=0,50,IF(H1286&gt;=0.6,100,IF(H1286&gt;=0.4,50,0)))</f>
        <v>100</v>
      </c>
      <c r="O1286" s="55" t="n">
        <f aca="false">IF(COUNT(I1286)=0,50,IF(J1286="proxy_vix",50,IF(I1286&lt;350,100,IF(I1286&lt;=450,50,0))))</f>
        <v>50</v>
      </c>
      <c r="P1286" s="55" t="n">
        <f aca="false">IF(COUNT(K1286)=0,50,IF(K1286&lt;20,100,IF(K1286&lt;=25,50,0)))</f>
        <v>100</v>
      </c>
      <c r="Q1286" s="54"/>
      <c r="R1286" s="47"/>
      <c r="S1286" s="51" t="n">
        <f aca="false">$E1286/$E1285-1</f>
        <v>-0.00525536390074488</v>
      </c>
      <c r="T1286" s="56" t="n">
        <f aca="false">$K1286/$K1285-1</f>
        <v>0.00418660287081352</v>
      </c>
      <c r="V1286" s="57"/>
      <c r="W1286" s="57"/>
      <c r="Y1286" s="1" t="str">
        <f aca="false">IF(AX1286&gt;=70,"EASY",IF(AX1286&gt;40,"UNCERTAIN","HARD"))</f>
        <v>EASY</v>
      </c>
      <c r="AA1286" s="58" t="n">
        <f aca="false">IF($A1286&lt;200,"",AVERAGE($E1237:$E1286)/AVERAGE($E1087:$E1286)-1)</f>
        <v>0.0883981816394919</v>
      </c>
      <c r="AB1286" s="59" t="n">
        <f aca="false">LOOKUP($B1286,07_L1政策步階!$A$4:$A$14,07_L1政策步階!$C$4:$C$14)</f>
        <v>1</v>
      </c>
      <c r="AC1286" s="57"/>
      <c r="AD1286" s="57"/>
      <c r="AE1286" s="57"/>
      <c r="AF1286" s="57"/>
      <c r="AG1286" s="57"/>
      <c r="AH1286" s="57"/>
      <c r="AI1286" s="57"/>
      <c r="AJ1286" s="57"/>
      <c r="AK1286" s="57"/>
      <c r="AL1286" s="59" t="n">
        <f aca="false">IF(ISNUMBER($AA1286),IF($AA1286&gt;=0.005,100,IF($AA1286&gt;=-0.015,50,0)),"")</f>
        <v>100</v>
      </c>
      <c r="AM1286" s="59" t="n">
        <f aca="false">IF(ISNUMBER($AB1286),IF($AB1286=1,100,IF($AB1286=0,50,0)),"")</f>
        <v>100</v>
      </c>
      <c r="AN1286" s="0" t="str">
        <f aca="false">IF(ISNUMBER($AC1286),IF($AC1286&gt;=0.001,100,IF($AC1286&gt;=-0.003,50,0)),"")</f>
        <v/>
      </c>
      <c r="AO1286" s="0" t="str">
        <f aca="false">IF(ISNUMBER($AD1286),IF($AD1286&gt;=0.04,100,IF($AD1286&gt;=0,50,0)),"")</f>
        <v/>
      </c>
      <c r="AP1286" s="0" t="str">
        <f aca="false">IF(ISNUMBER($AE1286),IF($AE1286&gt;=25,100,IF($AE1286&gt;=-75,50,0)),"")</f>
        <v/>
      </c>
      <c r="AQ1286" s="0" t="str">
        <f aca="false">IF(ISNUMBER($AF1286),IF($AF1286&gt;0,100,IF($AF1286&gt;=-50,50,0)),"")</f>
        <v/>
      </c>
      <c r="AR1286" s="0" t="str">
        <f aca="false">IF(ISNUMBER($AG1286),IF($AG1286=1,100,IF($AG1286=0,50,0)),"")</f>
        <v/>
      </c>
      <c r="AS1286" s="0" t="str">
        <f aca="false">IF(ISNUMBER($AH1286),IF($AH1286&lt;0,100,IF($AH1286&lt;=20,50,0)),"")</f>
        <v/>
      </c>
      <c r="AT1286" s="0" t="str">
        <f aca="false">IF(ISNUMBER($AI1286),IF($AI1286&lt;0.95,100,IF($AI1286&lt;=1,50,0)),"")</f>
        <v/>
      </c>
      <c r="AU1286" s="0" t="str">
        <f aca="false">IF(ISNUMBER($AJ1286),IF($AJ1286&lt;30,0,IF($AJ1286&lt;40,50,IF($AJ1286&lt;=90,100,50))),"")</f>
        <v/>
      </c>
      <c r="AV1286" s="0" t="str">
        <f aca="false">IF(ISNUMBER($AK1286),IF($AK1286&gt;-0.2,100,IF($AK1286&gt;=-0.4,50,0)),"")</f>
        <v/>
      </c>
      <c r="AW1286" s="59" t="n">
        <f aca="false">01_指標庫!$H$4*ISNUMBER($F1286)+01_指標庫!$H$5*ISNUMBER($AA1286)+01_指標庫!$H$6*ISNUMBER($G1286)+01_指標庫!$H$7*ISNUMBER($H1286)+01_指標庫!$H$8*ISNUMBER($AF1286)+01_指標庫!$H$9*ISNUMBER($AG1286)+01_指標庫!$H$10*ISNUMBER($AB1286)+01_指標庫!$H$11*ISNUMBER($AC1286)+01_指標庫!$H$12*ISNUMBER($AD1286)+01_指標庫!$H$13*ISNUMBER($AE1286)+01_指標庫!$H$14*ISNUMBER($I1286)+01_指標庫!$H$15*ISNUMBER($AH1286)+01_指標庫!$H$16*ISNUMBER($K1286)+01_指標庫!$H$17*ISNUMBER($AI1286)+01_指標庫!$H$18*ISNUMBER($AJ1286)+01_指標庫!$H$19*ISNUMBER($AK1286)+01_指標庫!$H$20*ISNUMBER($BB1286)+01_指標庫!$H$21*ISNUMBER($BC1286)</f>
        <v>51</v>
      </c>
      <c r="AX1286" s="59" t="n">
        <f aca="false">IF(AW1286=0,50,ROUND((01_指標庫!$H$4*IF(ISNUMBER($F1286),L1286,0)+01_指標庫!$H$5*IF(ISNUMBER($AA1286),AL1286,0)+01_指標庫!$H$6*IF(ISNUMBER($G1286),M1286,0)+01_指標庫!$H$7*IF(ISNUMBER($H1286),N1286,0)+01_指標庫!$H$8*IF(ISNUMBER($AF1286),AQ1286,0)+01_指標庫!$H$9*IF(ISNUMBER($AG1286),AR1286,0)+01_指標庫!$H$10*IF(ISNUMBER($AB1286),AM1286,0)+01_指標庫!$H$11*IF(ISNUMBER($AC1286),AN1286,0)+01_指標庫!$H$12*IF(ISNUMBER($AD1286),AO1286,0)+01_指標庫!$H$13*IF(ISNUMBER($AE1286),AP1286,0)+01_指標庫!$H$14*IF(ISNUMBER($I1286),O1286,0)+01_指標庫!$H$15*IF(ISNUMBER($AH1286),AS1286,0)+01_指標庫!$H$16*IF(ISNUMBER($K1286),P1286,0)+01_指標庫!$H$17*IF(ISNUMBER($AI1286),AT1286,0)+01_指標庫!$H$18*IF(ISNUMBER($AJ1286),AU1286,0)+01_指標庫!$H$19*IF(ISNUMBER($AK1286),AV1286,0)+01_指標庫!$H$20*IF(ISNUMBER($BB1286),BB1286,0)+01_指標庫!$H$21*IF(ISNUMBER($BC1286),BC1286,0))/AW1286,1))</f>
        <v>86.3</v>
      </c>
      <c r="AY1286" s="60"/>
      <c r="AZ1286" s="60"/>
      <c r="BA1286" s="58" t="n">
        <f aca="false">AVERAGE($E1282:$E1286)/AVERAGE($E1277:$E1286)-1</f>
        <v>0.00338404891812405</v>
      </c>
      <c r="BB1286" s="59" t="n">
        <f aca="false">IF(ISNUMBER($BA1286),IF(OR($S1286&lt;=-0.03,$BA1286&lt;-0.003),0,IF(OR($S1286&lt;=-0.02,$BA1286&lt;0.01),50,100)),"")</f>
        <v>50</v>
      </c>
      <c r="BC1286" s="0" t="str">
        <f aca="false">IF(OR(COUNT($AZ1286)=0,COUNT($AZ1285)=0),"",IF(OR($AY1286/$AZ1285-1&lt;=-0.03,$AZ1286/$AZ1285-1&lt;=-0.045,IF(COUNT($AZ1277:$AZ1286)=10,AVERAGE($AZ1282:$AZ1286)/AVERAGE($AZ1277:$AZ1286)-1&lt;-0.01,FALSE())),0,IF(OR($AZ1286/$AZ1285-1&lt;=-0.02,IF(COUNT($AZ1277:$AZ1286)=10,AVERAGE($AZ1282:$AZ1286)/AVERAGE($AZ1277:$AZ1286)-1&lt;0.005,FALSE())),50,100)))</f>
        <v/>
      </c>
    </row>
    <row r="1287" customFormat="false" ht="15" hidden="false" customHeight="true" outlineLevel="0" collapsed="false">
      <c r="A1287" s="47" t="n">
        <v>1283</v>
      </c>
      <c r="B1287" s="48" t="n">
        <v>44419</v>
      </c>
      <c r="C1287" s="47" t="n">
        <v>2021</v>
      </c>
      <c r="D1287" s="49" t="s">
        <v>238</v>
      </c>
      <c r="E1287" s="50" t="n">
        <v>15027.76</v>
      </c>
      <c r="F1287" s="51" t="n">
        <v>0.123742</v>
      </c>
      <c r="G1287" s="51" t="n">
        <v>-0.010136</v>
      </c>
      <c r="H1287" s="52" t="n">
        <v>0.898</v>
      </c>
      <c r="I1287" s="62" t="n">
        <v>408.8</v>
      </c>
      <c r="J1287" s="63" t="s">
        <v>240</v>
      </c>
      <c r="K1287" s="54" t="n">
        <v>16.17</v>
      </c>
      <c r="L1287" s="55" t="n">
        <f aca="false">IF(COUNT(F1287)=0,50,IF(F1287&gt;=0,100,IF(F1287&gt;=-0.02,50,0)))</f>
        <v>100</v>
      </c>
      <c r="M1287" s="55" t="n">
        <f aca="false">IF(COUNT(G1287)=0,50,IF(G1287&gt;-0.06,100,IF(G1287&gt;-0.15,50,0)))</f>
        <v>100</v>
      </c>
      <c r="N1287" s="55" t="n">
        <f aca="false">IF(COUNT(H1287)=0,50,IF(H1287&gt;=0.6,100,IF(H1287&gt;=0.4,50,0)))</f>
        <v>100</v>
      </c>
      <c r="O1287" s="55" t="n">
        <f aca="false">IF(COUNT(I1287)=0,50,IF(J1287="proxy_vix",50,IF(I1287&lt;350,100,IF(I1287&lt;=450,50,0))))</f>
        <v>50</v>
      </c>
      <c r="P1287" s="55" t="n">
        <f aca="false">IF(COUNT(K1287)=0,50,IF(K1287&lt;20,100,IF(K1287&lt;=25,50,0)))</f>
        <v>100</v>
      </c>
      <c r="Q1287" s="54"/>
      <c r="R1287" s="47"/>
      <c r="S1287" s="51" t="n">
        <f aca="false">$E1287/$E1286-1</f>
        <v>-0.00171520661530344</v>
      </c>
      <c r="T1287" s="56" t="n">
        <f aca="false">$K1287/$K1286-1</f>
        <v>-0.0369267421083978</v>
      </c>
      <c r="V1287" s="57"/>
      <c r="W1287" s="57"/>
      <c r="Y1287" s="1" t="str">
        <f aca="false">IF(AX1287&gt;=70,"EASY",IF(AX1287&gt;40,"UNCERTAIN","HARD"))</f>
        <v>EASY</v>
      </c>
      <c r="AA1287" s="58" t="n">
        <f aca="false">IF($A1287&lt;200,"",AVERAGE($E1238:$E1287)/AVERAGE($E1088:$E1287)-1)</f>
        <v>0.0890946113105562</v>
      </c>
      <c r="AB1287" s="59" t="n">
        <f aca="false">LOOKUP($B1287,07_L1政策步階!$A$4:$A$14,07_L1政策步階!$C$4:$C$14)</f>
        <v>1</v>
      </c>
      <c r="AC1287" s="57"/>
      <c r="AD1287" s="57"/>
      <c r="AE1287" s="57"/>
      <c r="AF1287" s="57"/>
      <c r="AG1287" s="57"/>
      <c r="AH1287" s="57"/>
      <c r="AI1287" s="57"/>
      <c r="AJ1287" s="57"/>
      <c r="AK1287" s="57"/>
      <c r="AL1287" s="59" t="n">
        <f aca="false">IF(ISNUMBER($AA1287),IF($AA1287&gt;=0.005,100,IF($AA1287&gt;=-0.015,50,0)),"")</f>
        <v>100</v>
      </c>
      <c r="AM1287" s="59" t="n">
        <f aca="false">IF(ISNUMBER($AB1287),IF($AB1287=1,100,IF($AB1287=0,50,0)),"")</f>
        <v>100</v>
      </c>
      <c r="AN1287" s="0" t="str">
        <f aca="false">IF(ISNUMBER($AC1287),IF($AC1287&gt;=0.001,100,IF($AC1287&gt;=-0.003,50,0)),"")</f>
        <v/>
      </c>
      <c r="AO1287" s="0" t="str">
        <f aca="false">IF(ISNUMBER($AD1287),IF($AD1287&gt;=0.04,100,IF($AD1287&gt;=0,50,0)),"")</f>
        <v/>
      </c>
      <c r="AP1287" s="0" t="str">
        <f aca="false">IF(ISNUMBER($AE1287),IF($AE1287&gt;=25,100,IF($AE1287&gt;=-75,50,0)),"")</f>
        <v/>
      </c>
      <c r="AQ1287" s="0" t="str">
        <f aca="false">IF(ISNUMBER($AF1287),IF($AF1287&gt;0,100,IF($AF1287&gt;=-50,50,0)),"")</f>
        <v/>
      </c>
      <c r="AR1287" s="0" t="str">
        <f aca="false">IF(ISNUMBER($AG1287),IF($AG1287=1,100,IF($AG1287=0,50,0)),"")</f>
        <v/>
      </c>
      <c r="AS1287" s="0" t="str">
        <f aca="false">IF(ISNUMBER($AH1287),IF($AH1287&lt;0,100,IF($AH1287&lt;=20,50,0)),"")</f>
        <v/>
      </c>
      <c r="AT1287" s="0" t="str">
        <f aca="false">IF(ISNUMBER($AI1287),IF($AI1287&lt;0.95,100,IF($AI1287&lt;=1,50,0)),"")</f>
        <v/>
      </c>
      <c r="AU1287" s="0" t="str">
        <f aca="false">IF(ISNUMBER($AJ1287),IF($AJ1287&lt;30,0,IF($AJ1287&lt;40,50,IF($AJ1287&lt;=90,100,50))),"")</f>
        <v/>
      </c>
      <c r="AV1287" s="0" t="str">
        <f aca="false">IF(ISNUMBER($AK1287),IF($AK1287&gt;-0.2,100,IF($AK1287&gt;=-0.4,50,0)),"")</f>
        <v/>
      </c>
      <c r="AW1287" s="59" t="n">
        <f aca="false">01_指標庫!$H$4*ISNUMBER($F1287)+01_指標庫!$H$5*ISNUMBER($AA1287)+01_指標庫!$H$6*ISNUMBER($G1287)+01_指標庫!$H$7*ISNUMBER($H1287)+01_指標庫!$H$8*ISNUMBER($AF1287)+01_指標庫!$H$9*ISNUMBER($AG1287)+01_指標庫!$H$10*ISNUMBER($AB1287)+01_指標庫!$H$11*ISNUMBER($AC1287)+01_指標庫!$H$12*ISNUMBER($AD1287)+01_指標庫!$H$13*ISNUMBER($AE1287)+01_指標庫!$H$14*ISNUMBER($I1287)+01_指標庫!$H$15*ISNUMBER($AH1287)+01_指標庫!$H$16*ISNUMBER($K1287)+01_指標庫!$H$17*ISNUMBER($AI1287)+01_指標庫!$H$18*ISNUMBER($AJ1287)+01_指標庫!$H$19*ISNUMBER($AK1287)+01_指標庫!$H$20*ISNUMBER($BB1287)+01_指標庫!$H$21*ISNUMBER($BC1287)</f>
        <v>51</v>
      </c>
      <c r="AX1287" s="59" t="n">
        <f aca="false">IF(AW1287=0,50,ROUND((01_指標庫!$H$4*IF(ISNUMBER($F1287),L1287,0)+01_指標庫!$H$5*IF(ISNUMBER($AA1287),AL1287,0)+01_指標庫!$H$6*IF(ISNUMBER($G1287),M1287,0)+01_指標庫!$H$7*IF(ISNUMBER($H1287),N1287,0)+01_指標庫!$H$8*IF(ISNUMBER($AF1287),AQ1287,0)+01_指標庫!$H$9*IF(ISNUMBER($AG1287),AR1287,0)+01_指標庫!$H$10*IF(ISNUMBER($AB1287),AM1287,0)+01_指標庫!$H$11*IF(ISNUMBER($AC1287),AN1287,0)+01_指標庫!$H$12*IF(ISNUMBER($AD1287),AO1287,0)+01_指標庫!$H$13*IF(ISNUMBER($AE1287),AP1287,0)+01_指標庫!$H$14*IF(ISNUMBER($I1287),O1287,0)+01_指標庫!$H$15*IF(ISNUMBER($AH1287),AS1287,0)+01_指標庫!$H$16*IF(ISNUMBER($K1287),P1287,0)+01_指標庫!$H$17*IF(ISNUMBER($AI1287),AT1287,0)+01_指標庫!$H$18*IF(ISNUMBER($AJ1287),AU1287,0)+01_指標庫!$H$19*IF(ISNUMBER($AK1287),AV1287,0)+01_指標庫!$H$20*IF(ISNUMBER($BB1287),BB1287,0)+01_指標庫!$H$21*IF(ISNUMBER($BC1287),BC1287,0))/AW1287,1))</f>
        <v>86.3</v>
      </c>
      <c r="AY1287" s="60"/>
      <c r="AZ1287" s="60"/>
      <c r="BA1287" s="58" t="n">
        <f aca="false">AVERAGE($E1283:$E1287)/AVERAGE($E1278:$E1287)-1</f>
        <v>0.00258102826051987</v>
      </c>
      <c r="BB1287" s="59" t="n">
        <f aca="false">IF(ISNUMBER($BA1287),IF(OR($S1287&lt;=-0.03,$BA1287&lt;-0.003),0,IF(OR($S1287&lt;=-0.02,$BA1287&lt;0.01),50,100)),"")</f>
        <v>50</v>
      </c>
      <c r="BC1287" s="0" t="str">
        <f aca="false">IF(OR(COUNT($AZ1287)=0,COUNT($AZ1286)=0),"",IF(OR($AY1287/$AZ1286-1&lt;=-0.03,$AZ1287/$AZ1286-1&lt;=-0.045,IF(COUNT($AZ1278:$AZ1287)=10,AVERAGE($AZ1283:$AZ1287)/AVERAGE($AZ1278:$AZ1287)-1&lt;-0.01,FALSE())),0,IF(OR($AZ1287/$AZ1286-1&lt;=-0.02,IF(COUNT($AZ1278:$AZ1287)=10,AVERAGE($AZ1283:$AZ1287)/AVERAGE($AZ1278:$AZ1287)-1&lt;0.005,FALSE())),50,100)))</f>
        <v/>
      </c>
    </row>
    <row r="1288" customFormat="false" ht="15" hidden="false" customHeight="true" outlineLevel="0" collapsed="false">
      <c r="A1288" s="47" t="n">
        <v>1284</v>
      </c>
      <c r="B1288" s="48" t="n">
        <v>44420</v>
      </c>
      <c r="C1288" s="47" t="n">
        <v>2021</v>
      </c>
      <c r="D1288" s="49" t="s">
        <v>239</v>
      </c>
      <c r="E1288" s="50" t="n">
        <v>15088.98</v>
      </c>
      <c r="F1288" s="51" t="n">
        <v>0.12681</v>
      </c>
      <c r="G1288" s="51" t="n">
        <v>-0.006103</v>
      </c>
      <c r="H1288" s="52" t="n">
        <v>0.8571</v>
      </c>
      <c r="I1288" s="62" t="n">
        <v>403.9</v>
      </c>
      <c r="J1288" s="63" t="s">
        <v>240</v>
      </c>
      <c r="K1288" s="54" t="n">
        <v>15.59</v>
      </c>
      <c r="L1288" s="55" t="n">
        <f aca="false">IF(COUNT(F1288)=0,50,IF(F1288&gt;=0,100,IF(F1288&gt;=-0.02,50,0)))</f>
        <v>100</v>
      </c>
      <c r="M1288" s="55" t="n">
        <f aca="false">IF(COUNT(G1288)=0,50,IF(G1288&gt;-0.06,100,IF(G1288&gt;-0.15,50,0)))</f>
        <v>100</v>
      </c>
      <c r="N1288" s="55" t="n">
        <f aca="false">IF(COUNT(H1288)=0,50,IF(H1288&gt;=0.6,100,IF(H1288&gt;=0.4,50,0)))</f>
        <v>100</v>
      </c>
      <c r="O1288" s="55" t="n">
        <f aca="false">IF(COUNT(I1288)=0,50,IF(J1288="proxy_vix",50,IF(I1288&lt;350,100,IF(I1288&lt;=450,50,0))))</f>
        <v>50</v>
      </c>
      <c r="P1288" s="55" t="n">
        <f aca="false">IF(COUNT(K1288)=0,50,IF(K1288&lt;20,100,IF(K1288&lt;=25,50,0)))</f>
        <v>100</v>
      </c>
      <c r="Q1288" s="54"/>
      <c r="R1288" s="47"/>
      <c r="S1288" s="51" t="n">
        <f aca="false">$E1288/$E1287-1</f>
        <v>0.00407379409838859</v>
      </c>
      <c r="T1288" s="56" t="n">
        <f aca="false">$K1288/$K1287-1</f>
        <v>-0.0358688930117502</v>
      </c>
      <c r="V1288" s="57"/>
      <c r="W1288" s="57"/>
      <c r="Y1288" s="1" t="str">
        <f aca="false">IF(AX1288&gt;=70,"EASY",IF(AX1288&gt;40,"UNCERTAIN","HARD"))</f>
        <v>EASY</v>
      </c>
      <c r="AA1288" s="58" t="n">
        <f aca="false">IF($A1288&lt;200,"",AVERAGE($E1239:$E1288)/AVERAGE($E1089:$E1288)-1)</f>
        <v>0.0897476466562406</v>
      </c>
      <c r="AB1288" s="59" t="n">
        <f aca="false">LOOKUP($B1288,07_L1政策步階!$A$4:$A$14,07_L1政策步階!$C$4:$C$14)</f>
        <v>1</v>
      </c>
      <c r="AC1288" s="57"/>
      <c r="AD1288" s="57"/>
      <c r="AE1288" s="57"/>
      <c r="AF1288" s="57"/>
      <c r="AG1288" s="57"/>
      <c r="AH1288" s="57"/>
      <c r="AI1288" s="57"/>
      <c r="AJ1288" s="57"/>
      <c r="AK1288" s="57"/>
      <c r="AL1288" s="59" t="n">
        <f aca="false">IF(ISNUMBER($AA1288),IF($AA1288&gt;=0.005,100,IF($AA1288&gt;=-0.015,50,0)),"")</f>
        <v>100</v>
      </c>
      <c r="AM1288" s="59" t="n">
        <f aca="false">IF(ISNUMBER($AB1288),IF($AB1288=1,100,IF($AB1288=0,50,0)),"")</f>
        <v>100</v>
      </c>
      <c r="AN1288" s="0" t="str">
        <f aca="false">IF(ISNUMBER($AC1288),IF($AC1288&gt;=0.001,100,IF($AC1288&gt;=-0.003,50,0)),"")</f>
        <v/>
      </c>
      <c r="AO1288" s="0" t="str">
        <f aca="false">IF(ISNUMBER($AD1288),IF($AD1288&gt;=0.04,100,IF($AD1288&gt;=0,50,0)),"")</f>
        <v/>
      </c>
      <c r="AP1288" s="0" t="str">
        <f aca="false">IF(ISNUMBER($AE1288),IF($AE1288&gt;=25,100,IF($AE1288&gt;=-75,50,0)),"")</f>
        <v/>
      </c>
      <c r="AQ1288" s="0" t="str">
        <f aca="false">IF(ISNUMBER($AF1288),IF($AF1288&gt;0,100,IF($AF1288&gt;=-50,50,0)),"")</f>
        <v/>
      </c>
      <c r="AR1288" s="0" t="str">
        <f aca="false">IF(ISNUMBER($AG1288),IF($AG1288=1,100,IF($AG1288=0,50,0)),"")</f>
        <v/>
      </c>
      <c r="AS1288" s="0" t="str">
        <f aca="false">IF(ISNUMBER($AH1288),IF($AH1288&lt;0,100,IF($AH1288&lt;=20,50,0)),"")</f>
        <v/>
      </c>
      <c r="AT1288" s="0" t="str">
        <f aca="false">IF(ISNUMBER($AI1288),IF($AI1288&lt;0.95,100,IF($AI1288&lt;=1,50,0)),"")</f>
        <v/>
      </c>
      <c r="AU1288" s="0" t="str">
        <f aca="false">IF(ISNUMBER($AJ1288),IF($AJ1288&lt;30,0,IF($AJ1288&lt;40,50,IF($AJ1288&lt;=90,100,50))),"")</f>
        <v/>
      </c>
      <c r="AV1288" s="0" t="str">
        <f aca="false">IF(ISNUMBER($AK1288),IF($AK1288&gt;-0.2,100,IF($AK1288&gt;=-0.4,50,0)),"")</f>
        <v/>
      </c>
      <c r="AW1288" s="59" t="n">
        <f aca="false">01_指標庫!$H$4*ISNUMBER($F1288)+01_指標庫!$H$5*ISNUMBER($AA1288)+01_指標庫!$H$6*ISNUMBER($G1288)+01_指標庫!$H$7*ISNUMBER($H1288)+01_指標庫!$H$8*ISNUMBER($AF1288)+01_指標庫!$H$9*ISNUMBER($AG1288)+01_指標庫!$H$10*ISNUMBER($AB1288)+01_指標庫!$H$11*ISNUMBER($AC1288)+01_指標庫!$H$12*ISNUMBER($AD1288)+01_指標庫!$H$13*ISNUMBER($AE1288)+01_指標庫!$H$14*ISNUMBER($I1288)+01_指標庫!$H$15*ISNUMBER($AH1288)+01_指標庫!$H$16*ISNUMBER($K1288)+01_指標庫!$H$17*ISNUMBER($AI1288)+01_指標庫!$H$18*ISNUMBER($AJ1288)+01_指標庫!$H$19*ISNUMBER($AK1288)+01_指標庫!$H$20*ISNUMBER($BB1288)+01_指標庫!$H$21*ISNUMBER($BC1288)</f>
        <v>51</v>
      </c>
      <c r="AX1288" s="59" t="n">
        <f aca="false">IF(AW1288=0,50,ROUND((01_指標庫!$H$4*IF(ISNUMBER($F1288),L1288,0)+01_指標庫!$H$5*IF(ISNUMBER($AA1288),AL1288,0)+01_指標庫!$H$6*IF(ISNUMBER($G1288),M1288,0)+01_指標庫!$H$7*IF(ISNUMBER($H1288),N1288,0)+01_指標庫!$H$8*IF(ISNUMBER($AF1288),AQ1288,0)+01_指標庫!$H$9*IF(ISNUMBER($AG1288),AR1288,0)+01_指標庫!$H$10*IF(ISNUMBER($AB1288),AM1288,0)+01_指標庫!$H$11*IF(ISNUMBER($AC1288),AN1288,0)+01_指標庫!$H$12*IF(ISNUMBER($AD1288),AO1288,0)+01_指標庫!$H$13*IF(ISNUMBER($AE1288),AP1288,0)+01_指標庫!$H$14*IF(ISNUMBER($I1288),O1288,0)+01_指標庫!$H$15*IF(ISNUMBER($AH1288),AS1288,0)+01_指標庫!$H$16*IF(ISNUMBER($K1288),P1288,0)+01_指標庫!$H$17*IF(ISNUMBER($AI1288),AT1288,0)+01_指標庫!$H$18*IF(ISNUMBER($AJ1288),AU1288,0)+01_指標庫!$H$19*IF(ISNUMBER($AK1288),AV1288,0)+01_指標庫!$H$20*IF(ISNUMBER($BB1288),BB1288,0)+01_指標庫!$H$21*IF(ISNUMBER($BC1288),BC1288,0))/AW1288,1))</f>
        <v>86.3</v>
      </c>
      <c r="AY1288" s="60"/>
      <c r="AZ1288" s="60"/>
      <c r="BA1288" s="58" t="n">
        <f aca="false">AVERAGE($E1284:$E1288)/AVERAGE($E1279:$E1288)-1</f>
        <v>0.00108069173829017</v>
      </c>
      <c r="BB1288" s="59" t="n">
        <f aca="false">IF(ISNUMBER($BA1288),IF(OR($S1288&lt;=-0.03,$BA1288&lt;-0.003),0,IF(OR($S1288&lt;=-0.02,$BA1288&lt;0.01),50,100)),"")</f>
        <v>50</v>
      </c>
      <c r="BC1288" s="0" t="str">
        <f aca="false">IF(OR(COUNT($AZ1288)=0,COUNT($AZ1287)=0),"",IF(OR($AY1288/$AZ1287-1&lt;=-0.03,$AZ1288/$AZ1287-1&lt;=-0.045,IF(COUNT($AZ1279:$AZ1288)=10,AVERAGE($AZ1284:$AZ1288)/AVERAGE($AZ1279:$AZ1288)-1&lt;-0.01,FALSE())),0,IF(OR($AZ1288/$AZ1287-1&lt;=-0.02,IF(COUNT($AZ1279:$AZ1288)=10,AVERAGE($AZ1284:$AZ1288)/AVERAGE($AZ1279:$AZ1288)-1&lt;0.005,FALSE())),50,100)))</f>
        <v/>
      </c>
    </row>
    <row r="1289" customFormat="false" ht="15" hidden="false" customHeight="true" outlineLevel="0" collapsed="false">
      <c r="A1289" s="47" t="n">
        <v>1285</v>
      </c>
      <c r="B1289" s="48" t="n">
        <v>44421</v>
      </c>
      <c r="C1289" s="47" t="n">
        <v>2021</v>
      </c>
      <c r="D1289" s="49" t="s">
        <v>234</v>
      </c>
      <c r="E1289" s="50" t="n">
        <v>15136.68</v>
      </c>
      <c r="F1289" s="51" t="n">
        <v>0.128881</v>
      </c>
      <c r="G1289" s="51" t="n">
        <v>-0.002961</v>
      </c>
      <c r="H1289" s="52" t="n">
        <v>0.8571</v>
      </c>
      <c r="I1289" s="62" t="n">
        <v>402.7</v>
      </c>
      <c r="J1289" s="63" t="s">
        <v>240</v>
      </c>
      <c r="K1289" s="54" t="n">
        <v>15.45</v>
      </c>
      <c r="L1289" s="55" t="n">
        <f aca="false">IF(COUNT(F1289)=0,50,IF(F1289&gt;=0,100,IF(F1289&gt;=-0.02,50,0)))</f>
        <v>100</v>
      </c>
      <c r="M1289" s="55" t="n">
        <f aca="false">IF(COUNT(G1289)=0,50,IF(G1289&gt;-0.06,100,IF(G1289&gt;-0.15,50,0)))</f>
        <v>100</v>
      </c>
      <c r="N1289" s="55" t="n">
        <f aca="false">IF(COUNT(H1289)=0,50,IF(H1289&gt;=0.6,100,IF(H1289&gt;=0.4,50,0)))</f>
        <v>100</v>
      </c>
      <c r="O1289" s="55" t="n">
        <f aca="false">IF(COUNT(I1289)=0,50,IF(J1289="proxy_vix",50,IF(I1289&lt;350,100,IF(I1289&lt;=450,50,0))))</f>
        <v>50</v>
      </c>
      <c r="P1289" s="55" t="n">
        <f aca="false">IF(COUNT(K1289)=0,50,IF(K1289&lt;20,100,IF(K1289&lt;=25,50,0)))</f>
        <v>100</v>
      </c>
      <c r="Q1289" s="54"/>
      <c r="R1289" s="47"/>
      <c r="S1289" s="51" t="n">
        <f aca="false">$E1289/$E1288-1</f>
        <v>0.00316124747994895</v>
      </c>
      <c r="T1289" s="56" t="n">
        <f aca="false">$K1289/$K1288-1</f>
        <v>-0.00898011545862731</v>
      </c>
      <c r="V1289" s="57"/>
      <c r="W1289" s="57"/>
      <c r="Y1289" s="1" t="str">
        <f aca="false">IF(AX1289&gt;=70,"EASY",IF(AX1289&gt;40,"UNCERTAIN","HARD"))</f>
        <v>EASY</v>
      </c>
      <c r="AA1289" s="58" t="n">
        <f aca="false">IF($A1289&lt;200,"",AVERAGE($E1240:$E1289)/AVERAGE($E1090:$E1289)-1)</f>
        <v>0.0907070207051328</v>
      </c>
      <c r="AB1289" s="59" t="n">
        <f aca="false">LOOKUP($B1289,07_L1政策步階!$A$4:$A$14,07_L1政策步階!$C$4:$C$14)</f>
        <v>1</v>
      </c>
      <c r="AC1289" s="57"/>
      <c r="AD1289" s="57"/>
      <c r="AE1289" s="57"/>
      <c r="AF1289" s="57"/>
      <c r="AG1289" s="57"/>
      <c r="AH1289" s="57"/>
      <c r="AI1289" s="57"/>
      <c r="AJ1289" s="57"/>
      <c r="AK1289" s="57"/>
      <c r="AL1289" s="59" t="n">
        <f aca="false">IF(ISNUMBER($AA1289),IF($AA1289&gt;=0.005,100,IF($AA1289&gt;=-0.015,50,0)),"")</f>
        <v>100</v>
      </c>
      <c r="AM1289" s="59" t="n">
        <f aca="false">IF(ISNUMBER($AB1289),IF($AB1289=1,100,IF($AB1289=0,50,0)),"")</f>
        <v>100</v>
      </c>
      <c r="AN1289" s="0" t="str">
        <f aca="false">IF(ISNUMBER($AC1289),IF($AC1289&gt;=0.001,100,IF($AC1289&gt;=-0.003,50,0)),"")</f>
        <v/>
      </c>
      <c r="AO1289" s="0" t="str">
        <f aca="false">IF(ISNUMBER($AD1289),IF($AD1289&gt;=0.04,100,IF($AD1289&gt;=0,50,0)),"")</f>
        <v/>
      </c>
      <c r="AP1289" s="0" t="str">
        <f aca="false">IF(ISNUMBER($AE1289),IF($AE1289&gt;=25,100,IF($AE1289&gt;=-75,50,0)),"")</f>
        <v/>
      </c>
      <c r="AQ1289" s="0" t="str">
        <f aca="false">IF(ISNUMBER($AF1289),IF($AF1289&gt;0,100,IF($AF1289&gt;=-50,50,0)),"")</f>
        <v/>
      </c>
      <c r="AR1289" s="0" t="str">
        <f aca="false">IF(ISNUMBER($AG1289),IF($AG1289=1,100,IF($AG1289=0,50,0)),"")</f>
        <v/>
      </c>
      <c r="AS1289" s="0" t="str">
        <f aca="false">IF(ISNUMBER($AH1289),IF($AH1289&lt;0,100,IF($AH1289&lt;=20,50,0)),"")</f>
        <v/>
      </c>
      <c r="AT1289" s="0" t="str">
        <f aca="false">IF(ISNUMBER($AI1289),IF($AI1289&lt;0.95,100,IF($AI1289&lt;=1,50,0)),"")</f>
        <v/>
      </c>
      <c r="AU1289" s="0" t="str">
        <f aca="false">IF(ISNUMBER($AJ1289),IF($AJ1289&lt;30,0,IF($AJ1289&lt;40,50,IF($AJ1289&lt;=90,100,50))),"")</f>
        <v/>
      </c>
      <c r="AV1289" s="0" t="str">
        <f aca="false">IF(ISNUMBER($AK1289),IF($AK1289&gt;-0.2,100,IF($AK1289&gt;=-0.4,50,0)),"")</f>
        <v/>
      </c>
      <c r="AW1289" s="59" t="n">
        <f aca="false">01_指標庫!$H$4*ISNUMBER($F1289)+01_指標庫!$H$5*ISNUMBER($AA1289)+01_指標庫!$H$6*ISNUMBER($G1289)+01_指標庫!$H$7*ISNUMBER($H1289)+01_指標庫!$H$8*ISNUMBER($AF1289)+01_指標庫!$H$9*ISNUMBER($AG1289)+01_指標庫!$H$10*ISNUMBER($AB1289)+01_指標庫!$H$11*ISNUMBER($AC1289)+01_指標庫!$H$12*ISNUMBER($AD1289)+01_指標庫!$H$13*ISNUMBER($AE1289)+01_指標庫!$H$14*ISNUMBER($I1289)+01_指標庫!$H$15*ISNUMBER($AH1289)+01_指標庫!$H$16*ISNUMBER($K1289)+01_指標庫!$H$17*ISNUMBER($AI1289)+01_指標庫!$H$18*ISNUMBER($AJ1289)+01_指標庫!$H$19*ISNUMBER($AK1289)+01_指標庫!$H$20*ISNUMBER($BB1289)+01_指標庫!$H$21*ISNUMBER($BC1289)</f>
        <v>51</v>
      </c>
      <c r="AX1289" s="59" t="n">
        <f aca="false">IF(AW1289=0,50,ROUND((01_指標庫!$H$4*IF(ISNUMBER($F1289),L1289,0)+01_指標庫!$H$5*IF(ISNUMBER($AA1289),AL1289,0)+01_指標庫!$H$6*IF(ISNUMBER($G1289),M1289,0)+01_指標庫!$H$7*IF(ISNUMBER($H1289),N1289,0)+01_指標庫!$H$8*IF(ISNUMBER($AF1289),AQ1289,0)+01_指標庫!$H$9*IF(ISNUMBER($AG1289),AR1289,0)+01_指標庫!$H$10*IF(ISNUMBER($AB1289),AM1289,0)+01_指標庫!$H$11*IF(ISNUMBER($AC1289),AN1289,0)+01_指標庫!$H$12*IF(ISNUMBER($AD1289),AO1289,0)+01_指標庫!$H$13*IF(ISNUMBER($AE1289),AP1289,0)+01_指標庫!$H$14*IF(ISNUMBER($I1289),O1289,0)+01_指標庫!$H$15*IF(ISNUMBER($AH1289),AS1289,0)+01_指標庫!$H$16*IF(ISNUMBER($K1289),P1289,0)+01_指標庫!$H$17*IF(ISNUMBER($AI1289),AT1289,0)+01_指標庫!$H$18*IF(ISNUMBER($AJ1289),AU1289,0)+01_指標庫!$H$19*IF(ISNUMBER($AK1289),AV1289,0)+01_指標庫!$H$20*IF(ISNUMBER($BB1289),BB1289,0)+01_指標庫!$H$21*IF(ISNUMBER($BC1289),BC1289,0))/AW1289,1))</f>
        <v>86.3</v>
      </c>
      <c r="AY1289" s="60"/>
      <c r="AZ1289" s="60"/>
      <c r="BA1289" s="58" t="n">
        <f aca="false">AVERAGE($E1285:$E1289)/AVERAGE($E1280:$E1289)-1</f>
        <v>0.000269690559915547</v>
      </c>
      <c r="BB1289" s="59" t="n">
        <f aca="false">IF(ISNUMBER($BA1289),IF(OR($S1289&lt;=-0.03,$BA1289&lt;-0.003),0,IF(OR($S1289&lt;=-0.02,$BA1289&lt;0.01),50,100)),"")</f>
        <v>50</v>
      </c>
      <c r="BC1289" s="0" t="str">
        <f aca="false">IF(OR(COUNT($AZ1289)=0,COUNT($AZ1288)=0),"",IF(OR($AY1289/$AZ1288-1&lt;=-0.03,$AZ1289/$AZ1288-1&lt;=-0.045,IF(COUNT($AZ1280:$AZ1289)=10,AVERAGE($AZ1285:$AZ1289)/AVERAGE($AZ1280:$AZ1289)-1&lt;-0.01,FALSE())),0,IF(OR($AZ1289/$AZ1288-1&lt;=-0.02,IF(COUNT($AZ1280:$AZ1289)=10,AVERAGE($AZ1285:$AZ1289)/AVERAGE($AZ1280:$AZ1289)-1&lt;0.005,FALSE())),50,100)))</f>
        <v/>
      </c>
    </row>
    <row r="1290" customFormat="false" ht="15" hidden="false" customHeight="true" outlineLevel="0" collapsed="false">
      <c r="A1290" s="47" t="n">
        <v>1286</v>
      </c>
      <c r="B1290" s="48" t="n">
        <v>44424</v>
      </c>
      <c r="C1290" s="47" t="n">
        <v>2021</v>
      </c>
      <c r="D1290" s="49" t="s">
        <v>236</v>
      </c>
      <c r="E1290" s="50" t="n">
        <v>15140.77</v>
      </c>
      <c r="F1290" s="51" t="n">
        <v>0.127505</v>
      </c>
      <c r="G1290" s="51" t="n">
        <v>-0.002692</v>
      </c>
      <c r="H1290" s="52" t="n">
        <v>0.8776</v>
      </c>
      <c r="I1290" s="62" t="n">
        <v>408.4</v>
      </c>
      <c r="J1290" s="63" t="s">
        <v>240</v>
      </c>
      <c r="K1290" s="54" t="n">
        <v>16.12</v>
      </c>
      <c r="L1290" s="55" t="n">
        <f aca="false">IF(COUNT(F1290)=0,50,IF(F1290&gt;=0,100,IF(F1290&gt;=-0.02,50,0)))</f>
        <v>100</v>
      </c>
      <c r="M1290" s="55" t="n">
        <f aca="false">IF(COUNT(G1290)=0,50,IF(G1290&gt;-0.06,100,IF(G1290&gt;-0.15,50,0)))</f>
        <v>100</v>
      </c>
      <c r="N1290" s="55" t="n">
        <f aca="false">IF(COUNT(H1290)=0,50,IF(H1290&gt;=0.6,100,IF(H1290&gt;=0.4,50,0)))</f>
        <v>100</v>
      </c>
      <c r="O1290" s="55" t="n">
        <f aca="false">IF(COUNT(I1290)=0,50,IF(J1290="proxy_vix",50,IF(I1290&lt;350,100,IF(I1290&lt;=450,50,0))))</f>
        <v>50</v>
      </c>
      <c r="P1290" s="55" t="n">
        <f aca="false">IF(COUNT(K1290)=0,50,IF(K1290&lt;20,100,IF(K1290&lt;=25,50,0)))</f>
        <v>100</v>
      </c>
      <c r="Q1290" s="54"/>
      <c r="R1290" s="47"/>
      <c r="S1290" s="51" t="n">
        <f aca="false">$E1290/$E1289-1</f>
        <v>0.000270204562691445</v>
      </c>
      <c r="T1290" s="56" t="n">
        <f aca="false">$K1290/$K1289-1</f>
        <v>0.0433656957928803</v>
      </c>
      <c r="V1290" s="57"/>
      <c r="W1290" s="57"/>
      <c r="Y1290" s="1" t="str">
        <f aca="false">IF(AX1290&gt;=70,"EASY",IF(AX1290&gt;40,"UNCERTAIN","HARD"))</f>
        <v>EASY</v>
      </c>
      <c r="AA1290" s="58" t="n">
        <f aca="false">IF($A1290&lt;200,"",AVERAGE($E1241:$E1290)/AVERAGE($E1091:$E1290)-1)</f>
        <v>0.0911237974540131</v>
      </c>
      <c r="AB1290" s="59" t="n">
        <f aca="false">LOOKUP($B1290,07_L1政策步階!$A$4:$A$14,07_L1政策步階!$C$4:$C$14)</f>
        <v>1</v>
      </c>
      <c r="AC1290" s="57"/>
      <c r="AD1290" s="57"/>
      <c r="AE1290" s="57"/>
      <c r="AF1290" s="57"/>
      <c r="AG1290" s="57"/>
      <c r="AH1290" s="57"/>
      <c r="AI1290" s="57"/>
      <c r="AJ1290" s="57"/>
      <c r="AK1290" s="57"/>
      <c r="AL1290" s="59" t="n">
        <f aca="false">IF(ISNUMBER($AA1290),IF($AA1290&gt;=0.005,100,IF($AA1290&gt;=-0.015,50,0)),"")</f>
        <v>100</v>
      </c>
      <c r="AM1290" s="59" t="n">
        <f aca="false">IF(ISNUMBER($AB1290),IF($AB1290=1,100,IF($AB1290=0,50,0)),"")</f>
        <v>100</v>
      </c>
      <c r="AN1290" s="0" t="str">
        <f aca="false">IF(ISNUMBER($AC1290),IF($AC1290&gt;=0.001,100,IF($AC1290&gt;=-0.003,50,0)),"")</f>
        <v/>
      </c>
      <c r="AO1290" s="0" t="str">
        <f aca="false">IF(ISNUMBER($AD1290),IF($AD1290&gt;=0.04,100,IF($AD1290&gt;=0,50,0)),"")</f>
        <v/>
      </c>
      <c r="AP1290" s="0" t="str">
        <f aca="false">IF(ISNUMBER($AE1290),IF($AE1290&gt;=25,100,IF($AE1290&gt;=-75,50,0)),"")</f>
        <v/>
      </c>
      <c r="AQ1290" s="0" t="str">
        <f aca="false">IF(ISNUMBER($AF1290),IF($AF1290&gt;0,100,IF($AF1290&gt;=-50,50,0)),"")</f>
        <v/>
      </c>
      <c r="AR1290" s="0" t="str">
        <f aca="false">IF(ISNUMBER($AG1290),IF($AG1290=1,100,IF($AG1290=0,50,0)),"")</f>
        <v/>
      </c>
      <c r="AS1290" s="0" t="str">
        <f aca="false">IF(ISNUMBER($AH1290),IF($AH1290&lt;0,100,IF($AH1290&lt;=20,50,0)),"")</f>
        <v/>
      </c>
      <c r="AT1290" s="0" t="str">
        <f aca="false">IF(ISNUMBER($AI1290),IF($AI1290&lt;0.95,100,IF($AI1290&lt;=1,50,0)),"")</f>
        <v/>
      </c>
      <c r="AU1290" s="0" t="str">
        <f aca="false">IF(ISNUMBER($AJ1290),IF($AJ1290&lt;30,0,IF($AJ1290&lt;40,50,IF($AJ1290&lt;=90,100,50))),"")</f>
        <v/>
      </c>
      <c r="AV1290" s="0" t="str">
        <f aca="false">IF(ISNUMBER($AK1290),IF($AK1290&gt;-0.2,100,IF($AK1290&gt;=-0.4,50,0)),"")</f>
        <v/>
      </c>
      <c r="AW1290" s="59" t="n">
        <f aca="false">01_指標庫!$H$4*ISNUMBER($F1290)+01_指標庫!$H$5*ISNUMBER($AA1290)+01_指標庫!$H$6*ISNUMBER($G1290)+01_指標庫!$H$7*ISNUMBER($H1290)+01_指標庫!$H$8*ISNUMBER($AF1290)+01_指標庫!$H$9*ISNUMBER($AG1290)+01_指標庫!$H$10*ISNUMBER($AB1290)+01_指標庫!$H$11*ISNUMBER($AC1290)+01_指標庫!$H$12*ISNUMBER($AD1290)+01_指標庫!$H$13*ISNUMBER($AE1290)+01_指標庫!$H$14*ISNUMBER($I1290)+01_指標庫!$H$15*ISNUMBER($AH1290)+01_指標庫!$H$16*ISNUMBER($K1290)+01_指標庫!$H$17*ISNUMBER($AI1290)+01_指標庫!$H$18*ISNUMBER($AJ1290)+01_指標庫!$H$19*ISNUMBER($AK1290)+01_指標庫!$H$20*ISNUMBER($BB1290)+01_指標庫!$H$21*ISNUMBER($BC1290)</f>
        <v>51</v>
      </c>
      <c r="AX1290" s="59" t="n">
        <f aca="false">IF(AW1290=0,50,ROUND((01_指標庫!$H$4*IF(ISNUMBER($F1290),L1290,0)+01_指標庫!$H$5*IF(ISNUMBER($AA1290),AL1290,0)+01_指標庫!$H$6*IF(ISNUMBER($G1290),M1290,0)+01_指標庫!$H$7*IF(ISNUMBER($H1290),N1290,0)+01_指標庫!$H$8*IF(ISNUMBER($AF1290),AQ1290,0)+01_指標庫!$H$9*IF(ISNUMBER($AG1290),AR1290,0)+01_指標庫!$H$10*IF(ISNUMBER($AB1290),AM1290,0)+01_指標庫!$H$11*IF(ISNUMBER($AC1290),AN1290,0)+01_指標庫!$H$12*IF(ISNUMBER($AD1290),AO1290,0)+01_指標庫!$H$13*IF(ISNUMBER($AE1290),AP1290,0)+01_指標庫!$H$14*IF(ISNUMBER($I1290),O1290,0)+01_指標庫!$H$15*IF(ISNUMBER($AH1290),AS1290,0)+01_指標庫!$H$16*IF(ISNUMBER($K1290),P1290,0)+01_指標庫!$H$17*IF(ISNUMBER($AI1290),AT1290,0)+01_指標庫!$H$18*IF(ISNUMBER($AJ1290),AU1290,0)+01_指標庫!$H$19*IF(ISNUMBER($AK1290),AV1290,0)+01_指標庫!$H$20*IF(ISNUMBER($BB1290),BB1290,0)+01_指標庫!$H$21*IF(ISNUMBER($BC1290),BC1290,0))/AW1290,1))</f>
        <v>86.3</v>
      </c>
      <c r="AY1290" s="60"/>
      <c r="AZ1290" s="60"/>
      <c r="BA1290" s="58" t="n">
        <f aca="false">AVERAGE($E1286:$E1290)/AVERAGE($E1281:$E1290)-1</f>
        <v>-0.000802229210559391</v>
      </c>
      <c r="BB1290" s="59" t="n">
        <f aca="false">IF(ISNUMBER($BA1290),IF(OR($S1290&lt;=-0.03,$BA1290&lt;-0.003),0,IF(OR($S1290&lt;=-0.02,$BA1290&lt;0.01),50,100)),"")</f>
        <v>50</v>
      </c>
      <c r="BC1290" s="0" t="str">
        <f aca="false">IF(OR(COUNT($AZ1290)=0,COUNT($AZ1289)=0),"",IF(OR($AY1290/$AZ1289-1&lt;=-0.03,$AZ1290/$AZ1289-1&lt;=-0.045,IF(COUNT($AZ1281:$AZ1290)=10,AVERAGE($AZ1286:$AZ1290)/AVERAGE($AZ1281:$AZ1290)-1&lt;-0.01,FALSE())),0,IF(OR($AZ1290/$AZ1289-1&lt;=-0.02,IF(COUNT($AZ1281:$AZ1290)=10,AVERAGE($AZ1286:$AZ1290)/AVERAGE($AZ1281:$AZ1290)-1&lt;0.005,FALSE())),50,100)))</f>
        <v/>
      </c>
    </row>
    <row r="1291" customFormat="false" ht="15" hidden="false" customHeight="true" outlineLevel="0" collapsed="false">
      <c r="A1291" s="47" t="n">
        <v>1287</v>
      </c>
      <c r="B1291" s="48" t="n">
        <v>44425</v>
      </c>
      <c r="C1291" s="47" t="n">
        <v>2021</v>
      </c>
      <c r="D1291" s="49" t="s">
        <v>237</v>
      </c>
      <c r="E1291" s="50" t="n">
        <v>15002.83</v>
      </c>
      <c r="F1291" s="51" t="n">
        <v>0.115716</v>
      </c>
      <c r="G1291" s="51" t="n">
        <v>-0.011778</v>
      </c>
      <c r="H1291" s="52" t="n">
        <v>0.8571</v>
      </c>
      <c r="I1291" s="62" t="n">
        <v>423.4</v>
      </c>
      <c r="J1291" s="63" t="s">
        <v>240</v>
      </c>
      <c r="K1291" s="54" t="n">
        <v>17.91</v>
      </c>
      <c r="L1291" s="55" t="n">
        <f aca="false">IF(COUNT(F1291)=0,50,IF(F1291&gt;=0,100,IF(F1291&gt;=-0.02,50,0)))</f>
        <v>100</v>
      </c>
      <c r="M1291" s="55" t="n">
        <f aca="false">IF(COUNT(G1291)=0,50,IF(G1291&gt;-0.06,100,IF(G1291&gt;-0.15,50,0)))</f>
        <v>100</v>
      </c>
      <c r="N1291" s="55" t="n">
        <f aca="false">IF(COUNT(H1291)=0,50,IF(H1291&gt;=0.6,100,IF(H1291&gt;=0.4,50,0)))</f>
        <v>100</v>
      </c>
      <c r="O1291" s="55" t="n">
        <f aca="false">IF(COUNT(I1291)=0,50,IF(J1291="proxy_vix",50,IF(I1291&lt;350,100,IF(I1291&lt;=450,50,0))))</f>
        <v>50</v>
      </c>
      <c r="P1291" s="55" t="n">
        <f aca="false">IF(COUNT(K1291)=0,50,IF(K1291&lt;20,100,IF(K1291&lt;=25,50,0)))</f>
        <v>100</v>
      </c>
      <c r="Q1291" s="54"/>
      <c r="R1291" s="47"/>
      <c r="S1291" s="51" t="n">
        <f aca="false">$E1291/$E1290-1</f>
        <v>-0.00911050098508859</v>
      </c>
      <c r="T1291" s="56" t="n">
        <f aca="false">$K1291/$K1290-1</f>
        <v>0.111042183622829</v>
      </c>
      <c r="V1291" s="57"/>
      <c r="W1291" s="57"/>
      <c r="Y1291" s="1" t="str">
        <f aca="false">IF(AX1291&gt;=70,"EASY",IF(AX1291&gt;40,"UNCERTAIN","HARD"))</f>
        <v>EASY</v>
      </c>
      <c r="AA1291" s="58" t="n">
        <f aca="false">IF($A1291&lt;200,"",AVERAGE($E1242:$E1291)/AVERAGE($E1092:$E1291)-1)</f>
        <v>0.0914267975627772</v>
      </c>
      <c r="AB1291" s="59" t="n">
        <f aca="false">LOOKUP($B1291,07_L1政策步階!$A$4:$A$14,07_L1政策步階!$C$4:$C$14)</f>
        <v>1</v>
      </c>
      <c r="AC1291" s="57"/>
      <c r="AD1291" s="57"/>
      <c r="AE1291" s="57"/>
      <c r="AF1291" s="57"/>
      <c r="AG1291" s="57"/>
      <c r="AH1291" s="57"/>
      <c r="AI1291" s="57"/>
      <c r="AJ1291" s="57"/>
      <c r="AK1291" s="57"/>
      <c r="AL1291" s="59" t="n">
        <f aca="false">IF(ISNUMBER($AA1291),IF($AA1291&gt;=0.005,100,IF($AA1291&gt;=-0.015,50,0)),"")</f>
        <v>100</v>
      </c>
      <c r="AM1291" s="59" t="n">
        <f aca="false">IF(ISNUMBER($AB1291),IF($AB1291=1,100,IF($AB1291=0,50,0)),"")</f>
        <v>100</v>
      </c>
      <c r="AN1291" s="0" t="str">
        <f aca="false">IF(ISNUMBER($AC1291),IF($AC1291&gt;=0.001,100,IF($AC1291&gt;=-0.003,50,0)),"")</f>
        <v/>
      </c>
      <c r="AO1291" s="0" t="str">
        <f aca="false">IF(ISNUMBER($AD1291),IF($AD1291&gt;=0.04,100,IF($AD1291&gt;=0,50,0)),"")</f>
        <v/>
      </c>
      <c r="AP1291" s="0" t="str">
        <f aca="false">IF(ISNUMBER($AE1291),IF($AE1291&gt;=25,100,IF($AE1291&gt;=-75,50,0)),"")</f>
        <v/>
      </c>
      <c r="AQ1291" s="0" t="str">
        <f aca="false">IF(ISNUMBER($AF1291),IF($AF1291&gt;0,100,IF($AF1291&gt;=-50,50,0)),"")</f>
        <v/>
      </c>
      <c r="AR1291" s="0" t="str">
        <f aca="false">IF(ISNUMBER($AG1291),IF($AG1291=1,100,IF($AG1291=0,50,0)),"")</f>
        <v/>
      </c>
      <c r="AS1291" s="0" t="str">
        <f aca="false">IF(ISNUMBER($AH1291),IF($AH1291&lt;0,100,IF($AH1291&lt;=20,50,0)),"")</f>
        <v/>
      </c>
      <c r="AT1291" s="0" t="str">
        <f aca="false">IF(ISNUMBER($AI1291),IF($AI1291&lt;0.95,100,IF($AI1291&lt;=1,50,0)),"")</f>
        <v/>
      </c>
      <c r="AU1291" s="0" t="str">
        <f aca="false">IF(ISNUMBER($AJ1291),IF($AJ1291&lt;30,0,IF($AJ1291&lt;40,50,IF($AJ1291&lt;=90,100,50))),"")</f>
        <v/>
      </c>
      <c r="AV1291" s="0" t="str">
        <f aca="false">IF(ISNUMBER($AK1291),IF($AK1291&gt;-0.2,100,IF($AK1291&gt;=-0.4,50,0)),"")</f>
        <v/>
      </c>
      <c r="AW1291" s="59" t="n">
        <f aca="false">01_指標庫!$H$4*ISNUMBER($F1291)+01_指標庫!$H$5*ISNUMBER($AA1291)+01_指標庫!$H$6*ISNUMBER($G1291)+01_指標庫!$H$7*ISNUMBER($H1291)+01_指標庫!$H$8*ISNUMBER($AF1291)+01_指標庫!$H$9*ISNUMBER($AG1291)+01_指標庫!$H$10*ISNUMBER($AB1291)+01_指標庫!$H$11*ISNUMBER($AC1291)+01_指標庫!$H$12*ISNUMBER($AD1291)+01_指標庫!$H$13*ISNUMBER($AE1291)+01_指標庫!$H$14*ISNUMBER($I1291)+01_指標庫!$H$15*ISNUMBER($AH1291)+01_指標庫!$H$16*ISNUMBER($K1291)+01_指標庫!$H$17*ISNUMBER($AI1291)+01_指標庫!$H$18*ISNUMBER($AJ1291)+01_指標庫!$H$19*ISNUMBER($AK1291)+01_指標庫!$H$20*ISNUMBER($BB1291)+01_指標庫!$H$21*ISNUMBER($BC1291)</f>
        <v>51</v>
      </c>
      <c r="AX1291" s="59" t="n">
        <f aca="false">IF(AW1291=0,50,ROUND((01_指標庫!$H$4*IF(ISNUMBER($F1291),L1291,0)+01_指標庫!$H$5*IF(ISNUMBER($AA1291),AL1291,0)+01_指標庫!$H$6*IF(ISNUMBER($G1291),M1291,0)+01_指標庫!$H$7*IF(ISNUMBER($H1291),N1291,0)+01_指標庫!$H$8*IF(ISNUMBER($AF1291),AQ1291,0)+01_指標庫!$H$9*IF(ISNUMBER($AG1291),AR1291,0)+01_指標庫!$H$10*IF(ISNUMBER($AB1291),AM1291,0)+01_指標庫!$H$11*IF(ISNUMBER($AC1291),AN1291,0)+01_指標庫!$H$12*IF(ISNUMBER($AD1291),AO1291,0)+01_指標庫!$H$13*IF(ISNUMBER($AE1291),AP1291,0)+01_指標庫!$H$14*IF(ISNUMBER($I1291),O1291,0)+01_指標庫!$H$15*IF(ISNUMBER($AH1291),AS1291,0)+01_指標庫!$H$16*IF(ISNUMBER($K1291),P1291,0)+01_指標庫!$H$17*IF(ISNUMBER($AI1291),AT1291,0)+01_指標庫!$H$18*IF(ISNUMBER($AJ1291),AU1291,0)+01_指標庫!$H$19*IF(ISNUMBER($AK1291),AV1291,0)+01_指標庫!$H$20*IF(ISNUMBER($BB1291),BB1291,0)+01_指標庫!$H$21*IF(ISNUMBER($BC1291),BC1291,0))/AW1291,1))</f>
        <v>86.3</v>
      </c>
      <c r="AY1291" s="60"/>
      <c r="AZ1291" s="60"/>
      <c r="BA1291" s="58" t="n">
        <f aca="false">AVERAGE($E1287:$E1291)/AVERAGE($E1282:$E1291)-1</f>
        <v>-0.00108679163291014</v>
      </c>
      <c r="BB1291" s="59" t="n">
        <f aca="false">IF(ISNUMBER($BA1291),IF(OR($S1291&lt;=-0.03,$BA1291&lt;-0.003),0,IF(OR($S1291&lt;=-0.02,$BA1291&lt;0.01),50,100)),"")</f>
        <v>50</v>
      </c>
      <c r="BC1291" s="0" t="str">
        <f aca="false">IF(OR(COUNT($AZ1291)=0,COUNT($AZ1290)=0),"",IF(OR($AY1291/$AZ1290-1&lt;=-0.03,$AZ1291/$AZ1290-1&lt;=-0.045,IF(COUNT($AZ1282:$AZ1291)=10,AVERAGE($AZ1287:$AZ1291)/AVERAGE($AZ1282:$AZ1291)-1&lt;-0.01,FALSE())),0,IF(OR($AZ1291/$AZ1290-1&lt;=-0.02,IF(COUNT($AZ1282:$AZ1291)=10,AVERAGE($AZ1287:$AZ1291)/AVERAGE($AZ1282:$AZ1291)-1&lt;0.005,FALSE())),50,100)))</f>
        <v/>
      </c>
    </row>
    <row r="1292" customFormat="false" ht="15" hidden="false" customHeight="true" outlineLevel="0" collapsed="false">
      <c r="A1292" s="47" t="n">
        <v>1288</v>
      </c>
      <c r="B1292" s="48" t="n">
        <v>44426</v>
      </c>
      <c r="C1292" s="47" t="n">
        <v>2021</v>
      </c>
      <c r="D1292" s="49" t="s">
        <v>238</v>
      </c>
      <c r="E1292" s="50" t="n">
        <v>14857.92</v>
      </c>
      <c r="F1292" s="51" t="n">
        <v>0.103378</v>
      </c>
      <c r="G1292" s="51" t="n">
        <v>-0.021323</v>
      </c>
      <c r="H1292" s="52" t="n">
        <v>0.8571</v>
      </c>
      <c r="I1292" s="62" t="n">
        <v>454.1</v>
      </c>
      <c r="J1292" s="63" t="s">
        <v>240</v>
      </c>
      <c r="K1292" s="54" t="n">
        <v>21.57</v>
      </c>
      <c r="L1292" s="55" t="n">
        <f aca="false">IF(COUNT(F1292)=0,50,IF(F1292&gt;=0,100,IF(F1292&gt;=-0.02,50,0)))</f>
        <v>100</v>
      </c>
      <c r="M1292" s="55" t="n">
        <f aca="false">IF(COUNT(G1292)=0,50,IF(G1292&gt;-0.06,100,IF(G1292&gt;-0.15,50,0)))</f>
        <v>100</v>
      </c>
      <c r="N1292" s="55" t="n">
        <f aca="false">IF(COUNT(H1292)=0,50,IF(H1292&gt;=0.6,100,IF(H1292&gt;=0.4,50,0)))</f>
        <v>100</v>
      </c>
      <c r="O1292" s="55" t="n">
        <f aca="false">IF(COUNT(I1292)=0,50,IF(J1292="proxy_vix",50,IF(I1292&lt;350,100,IF(I1292&lt;=450,50,0))))</f>
        <v>50</v>
      </c>
      <c r="P1292" s="55" t="n">
        <f aca="false">IF(COUNT(K1292)=0,50,IF(K1292&lt;20,100,IF(K1292&lt;=25,50,0)))</f>
        <v>50</v>
      </c>
      <c r="Q1292" s="54"/>
      <c r="R1292" s="47"/>
      <c r="S1292" s="51" t="n">
        <f aca="false">$E1292/$E1291-1</f>
        <v>-0.00965884436469655</v>
      </c>
      <c r="T1292" s="56" t="n">
        <f aca="false">$K1292/$K1291-1</f>
        <v>0.204355108877722</v>
      </c>
      <c r="V1292" s="57"/>
      <c r="W1292" s="57"/>
      <c r="Y1292" s="1" t="str">
        <f aca="false">IF(AX1292&gt;=70,"EASY",IF(AX1292&gt;40,"UNCERTAIN","HARD"))</f>
        <v>EASY</v>
      </c>
      <c r="AA1292" s="58" t="n">
        <f aca="false">IF($A1292&lt;200,"",AVERAGE($E1243:$E1292)/AVERAGE($E1093:$E1292)-1)</f>
        <v>0.0914399396173131</v>
      </c>
      <c r="AB1292" s="59" t="n">
        <f aca="false">LOOKUP($B1292,07_L1政策步階!$A$4:$A$14,07_L1政策步階!$C$4:$C$14)</f>
        <v>1</v>
      </c>
      <c r="AC1292" s="57"/>
      <c r="AD1292" s="57"/>
      <c r="AE1292" s="57"/>
      <c r="AF1292" s="57"/>
      <c r="AG1292" s="57"/>
      <c r="AH1292" s="57"/>
      <c r="AI1292" s="57"/>
      <c r="AJ1292" s="57"/>
      <c r="AK1292" s="57"/>
      <c r="AL1292" s="59" t="n">
        <f aca="false">IF(ISNUMBER($AA1292),IF($AA1292&gt;=0.005,100,IF($AA1292&gt;=-0.015,50,0)),"")</f>
        <v>100</v>
      </c>
      <c r="AM1292" s="59" t="n">
        <f aca="false">IF(ISNUMBER($AB1292),IF($AB1292=1,100,IF($AB1292=0,50,0)),"")</f>
        <v>100</v>
      </c>
      <c r="AN1292" s="0" t="str">
        <f aca="false">IF(ISNUMBER($AC1292),IF($AC1292&gt;=0.001,100,IF($AC1292&gt;=-0.003,50,0)),"")</f>
        <v/>
      </c>
      <c r="AO1292" s="0" t="str">
        <f aca="false">IF(ISNUMBER($AD1292),IF($AD1292&gt;=0.04,100,IF($AD1292&gt;=0,50,0)),"")</f>
        <v/>
      </c>
      <c r="AP1292" s="0" t="str">
        <f aca="false">IF(ISNUMBER($AE1292),IF($AE1292&gt;=25,100,IF($AE1292&gt;=-75,50,0)),"")</f>
        <v/>
      </c>
      <c r="AQ1292" s="0" t="str">
        <f aca="false">IF(ISNUMBER($AF1292),IF($AF1292&gt;0,100,IF($AF1292&gt;=-50,50,0)),"")</f>
        <v/>
      </c>
      <c r="AR1292" s="0" t="str">
        <f aca="false">IF(ISNUMBER($AG1292),IF($AG1292=1,100,IF($AG1292=0,50,0)),"")</f>
        <v/>
      </c>
      <c r="AS1292" s="0" t="str">
        <f aca="false">IF(ISNUMBER($AH1292),IF($AH1292&lt;0,100,IF($AH1292&lt;=20,50,0)),"")</f>
        <v/>
      </c>
      <c r="AT1292" s="0" t="str">
        <f aca="false">IF(ISNUMBER($AI1292),IF($AI1292&lt;0.95,100,IF($AI1292&lt;=1,50,0)),"")</f>
        <v/>
      </c>
      <c r="AU1292" s="0" t="str">
        <f aca="false">IF(ISNUMBER($AJ1292),IF($AJ1292&lt;30,0,IF($AJ1292&lt;40,50,IF($AJ1292&lt;=90,100,50))),"")</f>
        <v/>
      </c>
      <c r="AV1292" s="0" t="str">
        <f aca="false">IF(ISNUMBER($AK1292),IF($AK1292&gt;-0.2,100,IF($AK1292&gt;=-0.4,50,0)),"")</f>
        <v/>
      </c>
      <c r="AW1292" s="59" t="n">
        <f aca="false">01_指標庫!$H$4*ISNUMBER($F1292)+01_指標庫!$H$5*ISNUMBER($AA1292)+01_指標庫!$H$6*ISNUMBER($G1292)+01_指標庫!$H$7*ISNUMBER($H1292)+01_指標庫!$H$8*ISNUMBER($AF1292)+01_指標庫!$H$9*ISNUMBER($AG1292)+01_指標庫!$H$10*ISNUMBER($AB1292)+01_指標庫!$H$11*ISNUMBER($AC1292)+01_指標庫!$H$12*ISNUMBER($AD1292)+01_指標庫!$H$13*ISNUMBER($AE1292)+01_指標庫!$H$14*ISNUMBER($I1292)+01_指標庫!$H$15*ISNUMBER($AH1292)+01_指標庫!$H$16*ISNUMBER($K1292)+01_指標庫!$H$17*ISNUMBER($AI1292)+01_指標庫!$H$18*ISNUMBER($AJ1292)+01_指標庫!$H$19*ISNUMBER($AK1292)+01_指標庫!$H$20*ISNUMBER($BB1292)+01_指標庫!$H$21*ISNUMBER($BC1292)</f>
        <v>51</v>
      </c>
      <c r="AX1292" s="59" t="n">
        <f aca="false">IF(AW1292=0,50,ROUND((01_指標庫!$H$4*IF(ISNUMBER($F1292),L1292,0)+01_指標庫!$H$5*IF(ISNUMBER($AA1292),AL1292,0)+01_指標庫!$H$6*IF(ISNUMBER($G1292),M1292,0)+01_指標庫!$H$7*IF(ISNUMBER($H1292),N1292,0)+01_指標庫!$H$8*IF(ISNUMBER($AF1292),AQ1292,0)+01_指標庫!$H$9*IF(ISNUMBER($AG1292),AR1292,0)+01_指標庫!$H$10*IF(ISNUMBER($AB1292),AM1292,0)+01_指標庫!$H$11*IF(ISNUMBER($AC1292),AN1292,0)+01_指標庫!$H$12*IF(ISNUMBER($AD1292),AO1292,0)+01_指標庫!$H$13*IF(ISNUMBER($AE1292),AP1292,0)+01_指標庫!$H$14*IF(ISNUMBER($I1292),O1292,0)+01_指標庫!$H$15*IF(ISNUMBER($AH1292),AS1292,0)+01_指標庫!$H$16*IF(ISNUMBER($K1292),P1292,0)+01_指標庫!$H$17*IF(ISNUMBER($AI1292),AT1292,0)+01_指標庫!$H$18*IF(ISNUMBER($AJ1292),AU1292,0)+01_指標庫!$H$19*IF(ISNUMBER($AK1292),AV1292,0)+01_指標庫!$H$20*IF(ISNUMBER($BB1292),BB1292,0)+01_指標庫!$H$21*IF(ISNUMBER($BC1292),BC1292,0))/AW1292,1))</f>
        <v>80.4</v>
      </c>
      <c r="AY1292" s="60"/>
      <c r="AZ1292" s="60"/>
      <c r="BA1292" s="58" t="n">
        <f aca="false">AVERAGE($E1288:$E1292)/AVERAGE($E1283:$E1292)-1</f>
        <v>-0.001846116530973</v>
      </c>
      <c r="BB1292" s="59" t="n">
        <f aca="false">IF(ISNUMBER($BA1292),IF(OR($S1292&lt;=-0.03,$BA1292&lt;-0.003),0,IF(OR($S1292&lt;=-0.02,$BA1292&lt;0.01),50,100)),"")</f>
        <v>50</v>
      </c>
      <c r="BC1292" s="0" t="str">
        <f aca="false">IF(OR(COUNT($AZ1292)=0,COUNT($AZ1291)=0),"",IF(OR($AY1292/$AZ1291-1&lt;=-0.03,$AZ1292/$AZ1291-1&lt;=-0.045,IF(COUNT($AZ1283:$AZ1292)=10,AVERAGE($AZ1288:$AZ1292)/AVERAGE($AZ1283:$AZ1292)-1&lt;-0.01,FALSE())),0,IF(OR($AZ1292/$AZ1291-1&lt;=-0.02,IF(COUNT($AZ1283:$AZ1292)=10,AVERAGE($AZ1288:$AZ1292)/AVERAGE($AZ1283:$AZ1292)-1&lt;0.005,FALSE())),50,100)))</f>
        <v/>
      </c>
    </row>
    <row r="1293" customFormat="false" ht="15" hidden="false" customHeight="true" outlineLevel="0" collapsed="false">
      <c r="A1293" s="47" t="n">
        <v>1289</v>
      </c>
      <c r="B1293" s="48" t="n">
        <v>44427</v>
      </c>
      <c r="C1293" s="47" t="n">
        <v>2021</v>
      </c>
      <c r="D1293" s="49" t="s">
        <v>239</v>
      </c>
      <c r="E1293" s="50" t="n">
        <v>14933.94</v>
      </c>
      <c r="F1293" s="51" t="n">
        <v>0.107441</v>
      </c>
      <c r="G1293" s="51" t="n">
        <v>-0.016316</v>
      </c>
      <c r="H1293" s="52" t="n">
        <v>0.8367</v>
      </c>
      <c r="I1293" s="62" t="n">
        <v>454.9</v>
      </c>
      <c r="J1293" s="63" t="s">
        <v>240</v>
      </c>
      <c r="K1293" s="54" t="n">
        <v>21.67</v>
      </c>
      <c r="L1293" s="55" t="n">
        <f aca="false">IF(COUNT(F1293)=0,50,IF(F1293&gt;=0,100,IF(F1293&gt;=-0.02,50,0)))</f>
        <v>100</v>
      </c>
      <c r="M1293" s="55" t="n">
        <f aca="false">IF(COUNT(G1293)=0,50,IF(G1293&gt;-0.06,100,IF(G1293&gt;-0.15,50,0)))</f>
        <v>100</v>
      </c>
      <c r="N1293" s="55" t="n">
        <f aca="false">IF(COUNT(H1293)=0,50,IF(H1293&gt;=0.6,100,IF(H1293&gt;=0.4,50,0)))</f>
        <v>100</v>
      </c>
      <c r="O1293" s="55" t="n">
        <f aca="false">IF(COUNT(I1293)=0,50,IF(J1293="proxy_vix",50,IF(I1293&lt;350,100,IF(I1293&lt;=450,50,0))))</f>
        <v>50</v>
      </c>
      <c r="P1293" s="55" t="n">
        <f aca="false">IF(COUNT(K1293)=0,50,IF(K1293&lt;20,100,IF(K1293&lt;=25,50,0)))</f>
        <v>50</v>
      </c>
      <c r="Q1293" s="54"/>
      <c r="R1293" s="47"/>
      <c r="S1293" s="51" t="n">
        <f aca="false">$E1293/$E1292-1</f>
        <v>0.00511646313885117</v>
      </c>
      <c r="T1293" s="56" t="n">
        <f aca="false">$K1293/$K1292-1</f>
        <v>0.0046360686138156</v>
      </c>
      <c r="V1293" s="57"/>
      <c r="W1293" s="57"/>
      <c r="Y1293" s="1" t="str">
        <f aca="false">IF(AX1293&gt;=70,"EASY",IF(AX1293&gt;40,"UNCERTAIN","HARD"))</f>
        <v>EASY</v>
      </c>
      <c r="AA1293" s="58" t="n">
        <f aca="false">IF($A1293&lt;200,"",AVERAGE($E1244:$E1293)/AVERAGE($E1094:$E1293)-1)</f>
        <v>0.0915418488972175</v>
      </c>
      <c r="AB1293" s="59" t="n">
        <f aca="false">LOOKUP($B1293,07_L1政策步階!$A$4:$A$14,07_L1政策步階!$C$4:$C$14)</f>
        <v>1</v>
      </c>
      <c r="AC1293" s="57"/>
      <c r="AD1293" s="57"/>
      <c r="AE1293" s="57"/>
      <c r="AF1293" s="57"/>
      <c r="AG1293" s="57"/>
      <c r="AH1293" s="57"/>
      <c r="AI1293" s="57"/>
      <c r="AJ1293" s="57"/>
      <c r="AK1293" s="57"/>
      <c r="AL1293" s="59" t="n">
        <f aca="false">IF(ISNUMBER($AA1293),IF($AA1293&gt;=0.005,100,IF($AA1293&gt;=-0.015,50,0)),"")</f>
        <v>100</v>
      </c>
      <c r="AM1293" s="59" t="n">
        <f aca="false">IF(ISNUMBER($AB1293),IF($AB1293=1,100,IF($AB1293=0,50,0)),"")</f>
        <v>100</v>
      </c>
      <c r="AN1293" s="0" t="str">
        <f aca="false">IF(ISNUMBER($AC1293),IF($AC1293&gt;=0.001,100,IF($AC1293&gt;=-0.003,50,0)),"")</f>
        <v/>
      </c>
      <c r="AO1293" s="0" t="str">
        <f aca="false">IF(ISNUMBER($AD1293),IF($AD1293&gt;=0.04,100,IF($AD1293&gt;=0,50,0)),"")</f>
        <v/>
      </c>
      <c r="AP1293" s="0" t="str">
        <f aca="false">IF(ISNUMBER($AE1293),IF($AE1293&gt;=25,100,IF($AE1293&gt;=-75,50,0)),"")</f>
        <v/>
      </c>
      <c r="AQ1293" s="0" t="str">
        <f aca="false">IF(ISNUMBER($AF1293),IF($AF1293&gt;0,100,IF($AF1293&gt;=-50,50,0)),"")</f>
        <v/>
      </c>
      <c r="AR1293" s="0" t="str">
        <f aca="false">IF(ISNUMBER($AG1293),IF($AG1293=1,100,IF($AG1293=0,50,0)),"")</f>
        <v/>
      </c>
      <c r="AS1293" s="0" t="str">
        <f aca="false">IF(ISNUMBER($AH1293),IF($AH1293&lt;0,100,IF($AH1293&lt;=20,50,0)),"")</f>
        <v/>
      </c>
      <c r="AT1293" s="0" t="str">
        <f aca="false">IF(ISNUMBER($AI1293),IF($AI1293&lt;0.95,100,IF($AI1293&lt;=1,50,0)),"")</f>
        <v/>
      </c>
      <c r="AU1293" s="0" t="str">
        <f aca="false">IF(ISNUMBER($AJ1293),IF($AJ1293&lt;30,0,IF($AJ1293&lt;40,50,IF($AJ1293&lt;=90,100,50))),"")</f>
        <v/>
      </c>
      <c r="AV1293" s="0" t="str">
        <f aca="false">IF(ISNUMBER($AK1293),IF($AK1293&gt;-0.2,100,IF($AK1293&gt;=-0.4,50,0)),"")</f>
        <v/>
      </c>
      <c r="AW1293" s="59" t="n">
        <f aca="false">01_指標庫!$H$4*ISNUMBER($F1293)+01_指標庫!$H$5*ISNUMBER($AA1293)+01_指標庫!$H$6*ISNUMBER($G1293)+01_指標庫!$H$7*ISNUMBER($H1293)+01_指標庫!$H$8*ISNUMBER($AF1293)+01_指標庫!$H$9*ISNUMBER($AG1293)+01_指標庫!$H$10*ISNUMBER($AB1293)+01_指標庫!$H$11*ISNUMBER($AC1293)+01_指標庫!$H$12*ISNUMBER($AD1293)+01_指標庫!$H$13*ISNUMBER($AE1293)+01_指標庫!$H$14*ISNUMBER($I1293)+01_指標庫!$H$15*ISNUMBER($AH1293)+01_指標庫!$H$16*ISNUMBER($K1293)+01_指標庫!$H$17*ISNUMBER($AI1293)+01_指標庫!$H$18*ISNUMBER($AJ1293)+01_指標庫!$H$19*ISNUMBER($AK1293)+01_指標庫!$H$20*ISNUMBER($BB1293)+01_指標庫!$H$21*ISNUMBER($BC1293)</f>
        <v>51</v>
      </c>
      <c r="AX1293" s="59" t="n">
        <f aca="false">IF(AW1293=0,50,ROUND((01_指標庫!$H$4*IF(ISNUMBER($F1293),L1293,0)+01_指標庫!$H$5*IF(ISNUMBER($AA1293),AL1293,0)+01_指標庫!$H$6*IF(ISNUMBER($G1293),M1293,0)+01_指標庫!$H$7*IF(ISNUMBER($H1293),N1293,0)+01_指標庫!$H$8*IF(ISNUMBER($AF1293),AQ1293,0)+01_指標庫!$H$9*IF(ISNUMBER($AG1293),AR1293,0)+01_指標庫!$H$10*IF(ISNUMBER($AB1293),AM1293,0)+01_指標庫!$H$11*IF(ISNUMBER($AC1293),AN1293,0)+01_指標庫!$H$12*IF(ISNUMBER($AD1293),AO1293,0)+01_指標庫!$H$13*IF(ISNUMBER($AE1293),AP1293,0)+01_指標庫!$H$14*IF(ISNUMBER($I1293),O1293,0)+01_指標庫!$H$15*IF(ISNUMBER($AH1293),AS1293,0)+01_指標庫!$H$16*IF(ISNUMBER($K1293),P1293,0)+01_指標庫!$H$17*IF(ISNUMBER($AI1293),AT1293,0)+01_指標庫!$H$18*IF(ISNUMBER($AJ1293),AU1293,0)+01_指標庫!$H$19*IF(ISNUMBER($AK1293),AV1293,0)+01_指標庫!$H$20*IF(ISNUMBER($BB1293),BB1293,0)+01_指標庫!$H$21*IF(ISNUMBER($BC1293),BC1293,0))/AW1293,1))</f>
        <v>80.4</v>
      </c>
      <c r="AY1293" s="60"/>
      <c r="AZ1293" s="60"/>
      <c r="BA1293" s="58" t="n">
        <f aca="false">AVERAGE($E1289:$E1293)/AVERAGE($E1284:$E1293)-1</f>
        <v>-0.00226368181850489</v>
      </c>
      <c r="BB1293" s="59" t="n">
        <f aca="false">IF(ISNUMBER($BA1293),IF(OR($S1293&lt;=-0.03,$BA1293&lt;-0.003),0,IF(OR($S1293&lt;=-0.02,$BA1293&lt;0.01),50,100)),"")</f>
        <v>50</v>
      </c>
      <c r="BC1293" s="0" t="str">
        <f aca="false">IF(OR(COUNT($AZ1293)=0,COUNT($AZ1292)=0),"",IF(OR($AY1293/$AZ1292-1&lt;=-0.03,$AZ1293/$AZ1292-1&lt;=-0.045,IF(COUNT($AZ1284:$AZ1293)=10,AVERAGE($AZ1289:$AZ1293)/AVERAGE($AZ1284:$AZ1293)-1&lt;-0.01,FALSE())),0,IF(OR($AZ1293/$AZ1292-1&lt;=-0.02,IF(COUNT($AZ1284:$AZ1293)=10,AVERAGE($AZ1289:$AZ1293)/AVERAGE($AZ1284:$AZ1293)-1&lt;0.005,FALSE())),50,100)))</f>
        <v/>
      </c>
    </row>
    <row r="1294" customFormat="false" ht="15" hidden="false" customHeight="true" outlineLevel="0" collapsed="false">
      <c r="A1294" s="47" t="n">
        <v>1290</v>
      </c>
      <c r="B1294" s="48" t="n">
        <v>44428</v>
      </c>
      <c r="C1294" s="47" t="n">
        <v>2021</v>
      </c>
      <c r="D1294" s="49" t="s">
        <v>234</v>
      </c>
      <c r="E1294" s="50" t="n">
        <v>15092.57</v>
      </c>
      <c r="F1294" s="51" t="n">
        <v>0.117624</v>
      </c>
      <c r="G1294" s="51" t="n">
        <v>-0.005867</v>
      </c>
      <c r="H1294" s="52" t="n">
        <v>0.8367</v>
      </c>
      <c r="I1294" s="62" t="n">
        <v>428.8</v>
      </c>
      <c r="J1294" s="63" t="s">
        <v>240</v>
      </c>
      <c r="K1294" s="54" t="n">
        <v>18.56</v>
      </c>
      <c r="L1294" s="55" t="n">
        <f aca="false">IF(COUNT(F1294)=0,50,IF(F1294&gt;=0,100,IF(F1294&gt;=-0.02,50,0)))</f>
        <v>100</v>
      </c>
      <c r="M1294" s="55" t="n">
        <f aca="false">IF(COUNT(G1294)=0,50,IF(G1294&gt;-0.06,100,IF(G1294&gt;-0.15,50,0)))</f>
        <v>100</v>
      </c>
      <c r="N1294" s="55" t="n">
        <f aca="false">IF(COUNT(H1294)=0,50,IF(H1294&gt;=0.6,100,IF(H1294&gt;=0.4,50,0)))</f>
        <v>100</v>
      </c>
      <c r="O1294" s="55" t="n">
        <f aca="false">IF(COUNT(I1294)=0,50,IF(J1294="proxy_vix",50,IF(I1294&lt;350,100,IF(I1294&lt;=450,50,0))))</f>
        <v>50</v>
      </c>
      <c r="P1294" s="55" t="n">
        <f aca="false">IF(COUNT(K1294)=0,50,IF(K1294&lt;20,100,IF(K1294&lt;=25,50,0)))</f>
        <v>100</v>
      </c>
      <c r="Q1294" s="54"/>
      <c r="R1294" s="47"/>
      <c r="S1294" s="51" t="n">
        <f aca="false">$E1294/$E1293-1</f>
        <v>0.0106221131195117</v>
      </c>
      <c r="T1294" s="56" t="n">
        <f aca="false">$K1294/$K1293-1</f>
        <v>-0.143516382095062</v>
      </c>
      <c r="V1294" s="57"/>
      <c r="W1294" s="57"/>
      <c r="Y1294" s="1" t="str">
        <f aca="false">IF(AX1294&gt;=70,"EASY",IF(AX1294&gt;40,"UNCERTAIN","HARD"))</f>
        <v>EASY</v>
      </c>
      <c r="AA1294" s="58" t="n">
        <f aca="false">IF($A1294&lt;200,"",AVERAGE($E1245:$E1294)/AVERAGE($E1095:$E1294)-1)</f>
        <v>0.091677807804913</v>
      </c>
      <c r="AB1294" s="59" t="n">
        <f aca="false">LOOKUP($B1294,07_L1政策步階!$A$4:$A$14,07_L1政策步階!$C$4:$C$14)</f>
        <v>1</v>
      </c>
      <c r="AC1294" s="57"/>
      <c r="AD1294" s="57"/>
      <c r="AE1294" s="57"/>
      <c r="AF1294" s="57"/>
      <c r="AG1294" s="57"/>
      <c r="AH1294" s="57"/>
      <c r="AI1294" s="57"/>
      <c r="AJ1294" s="57"/>
      <c r="AK1294" s="57"/>
      <c r="AL1294" s="59" t="n">
        <f aca="false">IF(ISNUMBER($AA1294),IF($AA1294&gt;=0.005,100,IF($AA1294&gt;=-0.015,50,0)),"")</f>
        <v>100</v>
      </c>
      <c r="AM1294" s="59" t="n">
        <f aca="false">IF(ISNUMBER($AB1294),IF($AB1294=1,100,IF($AB1294=0,50,0)),"")</f>
        <v>100</v>
      </c>
      <c r="AN1294" s="0" t="str">
        <f aca="false">IF(ISNUMBER($AC1294),IF($AC1294&gt;=0.001,100,IF($AC1294&gt;=-0.003,50,0)),"")</f>
        <v/>
      </c>
      <c r="AO1294" s="0" t="str">
        <f aca="false">IF(ISNUMBER($AD1294),IF($AD1294&gt;=0.04,100,IF($AD1294&gt;=0,50,0)),"")</f>
        <v/>
      </c>
      <c r="AP1294" s="0" t="str">
        <f aca="false">IF(ISNUMBER($AE1294),IF($AE1294&gt;=25,100,IF($AE1294&gt;=-75,50,0)),"")</f>
        <v/>
      </c>
      <c r="AQ1294" s="0" t="str">
        <f aca="false">IF(ISNUMBER($AF1294),IF($AF1294&gt;0,100,IF($AF1294&gt;=-50,50,0)),"")</f>
        <v/>
      </c>
      <c r="AR1294" s="0" t="str">
        <f aca="false">IF(ISNUMBER($AG1294),IF($AG1294=1,100,IF($AG1294=0,50,0)),"")</f>
        <v/>
      </c>
      <c r="AS1294" s="0" t="str">
        <f aca="false">IF(ISNUMBER($AH1294),IF($AH1294&lt;0,100,IF($AH1294&lt;=20,50,0)),"")</f>
        <v/>
      </c>
      <c r="AT1294" s="0" t="str">
        <f aca="false">IF(ISNUMBER($AI1294),IF($AI1294&lt;0.95,100,IF($AI1294&lt;=1,50,0)),"")</f>
        <v/>
      </c>
      <c r="AU1294" s="0" t="str">
        <f aca="false">IF(ISNUMBER($AJ1294),IF($AJ1294&lt;30,0,IF($AJ1294&lt;40,50,IF($AJ1294&lt;=90,100,50))),"")</f>
        <v/>
      </c>
      <c r="AV1294" s="0" t="str">
        <f aca="false">IF(ISNUMBER($AK1294),IF($AK1294&gt;-0.2,100,IF($AK1294&gt;=-0.4,50,0)),"")</f>
        <v/>
      </c>
      <c r="AW1294" s="59" t="n">
        <f aca="false">01_指標庫!$H$4*ISNUMBER($F1294)+01_指標庫!$H$5*ISNUMBER($AA1294)+01_指標庫!$H$6*ISNUMBER($G1294)+01_指標庫!$H$7*ISNUMBER($H1294)+01_指標庫!$H$8*ISNUMBER($AF1294)+01_指標庫!$H$9*ISNUMBER($AG1294)+01_指標庫!$H$10*ISNUMBER($AB1294)+01_指標庫!$H$11*ISNUMBER($AC1294)+01_指標庫!$H$12*ISNUMBER($AD1294)+01_指標庫!$H$13*ISNUMBER($AE1294)+01_指標庫!$H$14*ISNUMBER($I1294)+01_指標庫!$H$15*ISNUMBER($AH1294)+01_指標庫!$H$16*ISNUMBER($K1294)+01_指標庫!$H$17*ISNUMBER($AI1294)+01_指標庫!$H$18*ISNUMBER($AJ1294)+01_指標庫!$H$19*ISNUMBER($AK1294)+01_指標庫!$H$20*ISNUMBER($BB1294)+01_指標庫!$H$21*ISNUMBER($BC1294)</f>
        <v>51</v>
      </c>
      <c r="AX1294" s="59" t="n">
        <f aca="false">IF(AW1294=0,50,ROUND((01_指標庫!$H$4*IF(ISNUMBER($F1294),L1294,0)+01_指標庫!$H$5*IF(ISNUMBER($AA1294),AL1294,0)+01_指標庫!$H$6*IF(ISNUMBER($G1294),M1294,0)+01_指標庫!$H$7*IF(ISNUMBER($H1294),N1294,0)+01_指標庫!$H$8*IF(ISNUMBER($AF1294),AQ1294,0)+01_指標庫!$H$9*IF(ISNUMBER($AG1294),AR1294,0)+01_指標庫!$H$10*IF(ISNUMBER($AB1294),AM1294,0)+01_指標庫!$H$11*IF(ISNUMBER($AC1294),AN1294,0)+01_指標庫!$H$12*IF(ISNUMBER($AD1294),AO1294,0)+01_指標庫!$H$13*IF(ISNUMBER($AE1294),AP1294,0)+01_指標庫!$H$14*IF(ISNUMBER($I1294),O1294,0)+01_指標庫!$H$15*IF(ISNUMBER($AH1294),AS1294,0)+01_指標庫!$H$16*IF(ISNUMBER($K1294),P1294,0)+01_指標庫!$H$17*IF(ISNUMBER($AI1294),AT1294,0)+01_指標庫!$H$18*IF(ISNUMBER($AJ1294),AU1294,0)+01_指標庫!$H$19*IF(ISNUMBER($AK1294),AV1294,0)+01_指標庫!$H$20*IF(ISNUMBER($BB1294),BB1294,0)+01_指標庫!$H$21*IF(ISNUMBER($BC1294),BC1294,0))/AW1294,1))</f>
        <v>86.3</v>
      </c>
      <c r="AY1294" s="60"/>
      <c r="AZ1294" s="60"/>
      <c r="BA1294" s="58" t="n">
        <f aca="false">AVERAGE($E1290:$E1294)/AVERAGE($E1285:$E1294)-1</f>
        <v>-0.00273865284704145</v>
      </c>
      <c r="BB1294" s="59" t="n">
        <f aca="false">IF(ISNUMBER($BA1294),IF(OR($S1294&lt;=-0.03,$BA1294&lt;-0.003),0,IF(OR($S1294&lt;=-0.02,$BA1294&lt;0.01),50,100)),"")</f>
        <v>50</v>
      </c>
      <c r="BC1294" s="0" t="str">
        <f aca="false">IF(OR(COUNT($AZ1294)=0,COUNT($AZ1293)=0),"",IF(OR($AY1294/$AZ1293-1&lt;=-0.03,$AZ1294/$AZ1293-1&lt;=-0.045,IF(COUNT($AZ1285:$AZ1294)=10,AVERAGE($AZ1290:$AZ1294)/AVERAGE($AZ1285:$AZ1294)-1&lt;-0.01,FALSE())),0,IF(OR($AZ1294/$AZ1293-1&lt;=-0.02,IF(COUNT($AZ1285:$AZ1294)=10,AVERAGE($AZ1290:$AZ1294)/AVERAGE($AZ1285:$AZ1294)-1&lt;0.005,FALSE())),50,100)))</f>
        <v/>
      </c>
    </row>
    <row r="1295" customFormat="false" ht="15" hidden="false" customHeight="true" outlineLevel="0" collapsed="false">
      <c r="A1295" s="47" t="n">
        <v>1291</v>
      </c>
      <c r="B1295" s="48" t="n">
        <v>44431</v>
      </c>
      <c r="C1295" s="47" t="n">
        <v>2021</v>
      </c>
      <c r="D1295" s="49" t="s">
        <v>236</v>
      </c>
      <c r="E1295" s="50" t="n">
        <v>15312.82</v>
      </c>
      <c r="F1295" s="51" t="n">
        <v>0.132451</v>
      </c>
      <c r="G1295" s="51" t="n">
        <v>0</v>
      </c>
      <c r="H1295" s="52" t="n">
        <v>0.8571</v>
      </c>
      <c r="I1295" s="62" t="n">
        <v>417</v>
      </c>
      <c r="J1295" s="63" t="s">
        <v>240</v>
      </c>
      <c r="K1295" s="54" t="n">
        <v>17.15</v>
      </c>
      <c r="L1295" s="55" t="n">
        <f aca="false">IF(COUNT(F1295)=0,50,IF(F1295&gt;=0,100,IF(F1295&gt;=-0.02,50,0)))</f>
        <v>100</v>
      </c>
      <c r="M1295" s="55" t="n">
        <f aca="false">IF(COUNT(G1295)=0,50,IF(G1295&gt;-0.06,100,IF(G1295&gt;-0.15,50,0)))</f>
        <v>100</v>
      </c>
      <c r="N1295" s="55" t="n">
        <f aca="false">IF(COUNT(H1295)=0,50,IF(H1295&gt;=0.6,100,IF(H1295&gt;=0.4,50,0)))</f>
        <v>100</v>
      </c>
      <c r="O1295" s="55" t="n">
        <f aca="false">IF(COUNT(I1295)=0,50,IF(J1295="proxy_vix",50,IF(I1295&lt;350,100,IF(I1295&lt;=450,50,0))))</f>
        <v>50</v>
      </c>
      <c r="P1295" s="55" t="n">
        <f aca="false">IF(COUNT(K1295)=0,50,IF(K1295&lt;20,100,IF(K1295&lt;=25,50,0)))</f>
        <v>100</v>
      </c>
      <c r="Q1295" s="54"/>
      <c r="R1295" s="47"/>
      <c r="S1295" s="51" t="n">
        <f aca="false">$E1295/$E1294-1</f>
        <v>0.0145932733788878</v>
      </c>
      <c r="T1295" s="56" t="n">
        <f aca="false">$K1295/$K1294-1</f>
        <v>-0.075969827586207</v>
      </c>
      <c r="V1295" s="57"/>
      <c r="W1295" s="57"/>
      <c r="Y1295" s="1" t="str">
        <f aca="false">IF(AX1295&gt;=70,"EASY",IF(AX1295&gt;40,"UNCERTAIN","HARD"))</f>
        <v>EASY</v>
      </c>
      <c r="AA1295" s="58" t="n">
        <f aca="false">IF($A1295&lt;200,"",AVERAGE($E1246:$E1295)/AVERAGE($E1096:$E1295)-1)</f>
        <v>0.0921947959310965</v>
      </c>
      <c r="AB1295" s="59" t="n">
        <f aca="false">LOOKUP($B1295,07_L1政策步階!$A$4:$A$14,07_L1政策步階!$C$4:$C$14)</f>
        <v>1</v>
      </c>
      <c r="AC1295" s="57"/>
      <c r="AD1295" s="57"/>
      <c r="AE1295" s="57"/>
      <c r="AF1295" s="57"/>
      <c r="AG1295" s="57"/>
      <c r="AH1295" s="57"/>
      <c r="AI1295" s="57"/>
      <c r="AJ1295" s="57"/>
      <c r="AK1295" s="57"/>
      <c r="AL1295" s="59" t="n">
        <f aca="false">IF(ISNUMBER($AA1295),IF($AA1295&gt;=0.005,100,IF($AA1295&gt;=-0.015,50,0)),"")</f>
        <v>100</v>
      </c>
      <c r="AM1295" s="59" t="n">
        <f aca="false">IF(ISNUMBER($AB1295),IF($AB1295=1,100,IF($AB1295=0,50,0)),"")</f>
        <v>100</v>
      </c>
      <c r="AN1295" s="0" t="str">
        <f aca="false">IF(ISNUMBER($AC1295),IF($AC1295&gt;=0.001,100,IF($AC1295&gt;=-0.003,50,0)),"")</f>
        <v/>
      </c>
      <c r="AO1295" s="0" t="str">
        <f aca="false">IF(ISNUMBER($AD1295),IF($AD1295&gt;=0.04,100,IF($AD1295&gt;=0,50,0)),"")</f>
        <v/>
      </c>
      <c r="AP1295" s="0" t="str">
        <f aca="false">IF(ISNUMBER($AE1295),IF($AE1295&gt;=25,100,IF($AE1295&gt;=-75,50,0)),"")</f>
        <v/>
      </c>
      <c r="AQ1295" s="0" t="str">
        <f aca="false">IF(ISNUMBER($AF1295),IF($AF1295&gt;0,100,IF($AF1295&gt;=-50,50,0)),"")</f>
        <v/>
      </c>
      <c r="AR1295" s="0" t="str">
        <f aca="false">IF(ISNUMBER($AG1295),IF($AG1295=1,100,IF($AG1295=0,50,0)),"")</f>
        <v/>
      </c>
      <c r="AS1295" s="0" t="str">
        <f aca="false">IF(ISNUMBER($AH1295),IF($AH1295&lt;0,100,IF($AH1295&lt;=20,50,0)),"")</f>
        <v/>
      </c>
      <c r="AT1295" s="0" t="str">
        <f aca="false">IF(ISNUMBER($AI1295),IF($AI1295&lt;0.95,100,IF($AI1295&lt;=1,50,0)),"")</f>
        <v/>
      </c>
      <c r="AU1295" s="0" t="str">
        <f aca="false">IF(ISNUMBER($AJ1295),IF($AJ1295&lt;30,0,IF($AJ1295&lt;40,50,IF($AJ1295&lt;=90,100,50))),"")</f>
        <v/>
      </c>
      <c r="AV1295" s="0" t="str">
        <f aca="false">IF(ISNUMBER($AK1295),IF($AK1295&gt;-0.2,100,IF($AK1295&gt;=-0.4,50,0)),"")</f>
        <v/>
      </c>
      <c r="AW1295" s="59" t="n">
        <f aca="false">01_指標庫!$H$4*ISNUMBER($F1295)+01_指標庫!$H$5*ISNUMBER($AA1295)+01_指標庫!$H$6*ISNUMBER($G1295)+01_指標庫!$H$7*ISNUMBER($H1295)+01_指標庫!$H$8*ISNUMBER($AF1295)+01_指標庫!$H$9*ISNUMBER($AG1295)+01_指標庫!$H$10*ISNUMBER($AB1295)+01_指標庫!$H$11*ISNUMBER($AC1295)+01_指標庫!$H$12*ISNUMBER($AD1295)+01_指標庫!$H$13*ISNUMBER($AE1295)+01_指標庫!$H$14*ISNUMBER($I1295)+01_指標庫!$H$15*ISNUMBER($AH1295)+01_指標庫!$H$16*ISNUMBER($K1295)+01_指標庫!$H$17*ISNUMBER($AI1295)+01_指標庫!$H$18*ISNUMBER($AJ1295)+01_指標庫!$H$19*ISNUMBER($AK1295)+01_指標庫!$H$20*ISNUMBER($BB1295)+01_指標庫!$H$21*ISNUMBER($BC1295)</f>
        <v>51</v>
      </c>
      <c r="AX1295" s="59" t="n">
        <f aca="false">IF(AW1295=0,50,ROUND((01_指標庫!$H$4*IF(ISNUMBER($F1295),L1295,0)+01_指標庫!$H$5*IF(ISNUMBER($AA1295),AL1295,0)+01_指標庫!$H$6*IF(ISNUMBER($G1295),M1295,0)+01_指標庫!$H$7*IF(ISNUMBER($H1295),N1295,0)+01_指標庫!$H$8*IF(ISNUMBER($AF1295),AQ1295,0)+01_指標庫!$H$9*IF(ISNUMBER($AG1295),AR1295,0)+01_指標庫!$H$10*IF(ISNUMBER($AB1295),AM1295,0)+01_指標庫!$H$11*IF(ISNUMBER($AC1295),AN1295,0)+01_指標庫!$H$12*IF(ISNUMBER($AD1295),AO1295,0)+01_指標庫!$H$13*IF(ISNUMBER($AE1295),AP1295,0)+01_指標庫!$H$14*IF(ISNUMBER($I1295),O1295,0)+01_指標庫!$H$15*IF(ISNUMBER($AH1295),AS1295,0)+01_指標庫!$H$16*IF(ISNUMBER($K1295),P1295,0)+01_指標庫!$H$17*IF(ISNUMBER($AI1295),AT1295,0)+01_指標庫!$H$18*IF(ISNUMBER($AJ1295),AU1295,0)+01_指標庫!$H$19*IF(ISNUMBER($AK1295),AV1295,0)+01_指標庫!$H$20*IF(ISNUMBER($BB1295),BB1295,0)+01_指標庫!$H$21*IF(ISNUMBER($BC1295),BC1295,0))/AW1295,1))</f>
        <v>86.3</v>
      </c>
      <c r="AY1295" s="60"/>
      <c r="AZ1295" s="60"/>
      <c r="BA1295" s="58" t="n">
        <f aca="false">AVERAGE($E1291:$E1295)/AVERAGE($E1286:$E1295)-1</f>
        <v>-0.00164416551580393</v>
      </c>
      <c r="BB1295" s="59" t="n">
        <f aca="false">IF(ISNUMBER($BA1295),IF(OR($S1295&lt;=-0.03,$BA1295&lt;-0.003),0,IF(OR($S1295&lt;=-0.02,$BA1295&lt;0.01),50,100)),"")</f>
        <v>50</v>
      </c>
      <c r="BC1295" s="0" t="str">
        <f aca="false">IF(OR(COUNT($AZ1295)=0,COUNT($AZ1294)=0),"",IF(OR($AY1295/$AZ1294-1&lt;=-0.03,$AZ1295/$AZ1294-1&lt;=-0.045,IF(COUNT($AZ1286:$AZ1295)=10,AVERAGE($AZ1291:$AZ1295)/AVERAGE($AZ1286:$AZ1295)-1&lt;-0.01,FALSE())),0,IF(OR($AZ1295/$AZ1294-1&lt;=-0.02,IF(COUNT($AZ1286:$AZ1295)=10,AVERAGE($AZ1291:$AZ1295)/AVERAGE($AZ1286:$AZ1295)-1&lt;0.005,FALSE())),50,100)))</f>
        <v/>
      </c>
    </row>
    <row r="1296" customFormat="false" ht="15" hidden="false" customHeight="true" outlineLevel="0" collapsed="false">
      <c r="A1296" s="47" t="n">
        <v>1292</v>
      </c>
      <c r="B1296" s="48" t="n">
        <v>44432</v>
      </c>
      <c r="C1296" s="47" t="n">
        <v>2021</v>
      </c>
      <c r="D1296" s="49" t="s">
        <v>237</v>
      </c>
      <c r="E1296" s="50" t="n">
        <v>15357.68</v>
      </c>
      <c r="F1296" s="51" t="n">
        <v>0.134393</v>
      </c>
      <c r="G1296" s="51" t="n">
        <v>0</v>
      </c>
      <c r="H1296" s="52" t="n">
        <v>0.898</v>
      </c>
      <c r="I1296" s="62" t="n">
        <v>417.6</v>
      </c>
      <c r="J1296" s="63" t="s">
        <v>240</v>
      </c>
      <c r="K1296" s="54" t="n">
        <v>17.22</v>
      </c>
      <c r="L1296" s="55" t="n">
        <f aca="false">IF(COUNT(F1296)=0,50,IF(F1296&gt;=0,100,IF(F1296&gt;=-0.02,50,0)))</f>
        <v>100</v>
      </c>
      <c r="M1296" s="55" t="n">
        <f aca="false">IF(COUNT(G1296)=0,50,IF(G1296&gt;-0.06,100,IF(G1296&gt;-0.15,50,0)))</f>
        <v>100</v>
      </c>
      <c r="N1296" s="55" t="n">
        <f aca="false">IF(COUNT(H1296)=0,50,IF(H1296&gt;=0.6,100,IF(H1296&gt;=0.4,50,0)))</f>
        <v>100</v>
      </c>
      <c r="O1296" s="55" t="n">
        <f aca="false">IF(COUNT(I1296)=0,50,IF(J1296="proxy_vix",50,IF(I1296&lt;350,100,IF(I1296&lt;=450,50,0))))</f>
        <v>50</v>
      </c>
      <c r="P1296" s="55" t="n">
        <f aca="false">IF(COUNT(K1296)=0,50,IF(K1296&lt;20,100,IF(K1296&lt;=25,50,0)))</f>
        <v>100</v>
      </c>
      <c r="Q1296" s="54"/>
      <c r="R1296" s="47"/>
      <c r="S1296" s="51" t="n">
        <f aca="false">$E1296/$E1295-1</f>
        <v>0.00292957143099715</v>
      </c>
      <c r="T1296" s="56" t="n">
        <f aca="false">$K1296/$K1295-1</f>
        <v>0.00408163265306127</v>
      </c>
      <c r="V1296" s="57"/>
      <c r="W1296" s="57"/>
      <c r="Y1296" s="1" t="str">
        <f aca="false">IF(AX1296&gt;=70,"EASY",IF(AX1296&gt;40,"UNCERTAIN","HARD"))</f>
        <v>EASY</v>
      </c>
      <c r="AA1296" s="58" t="n">
        <f aca="false">IF($A1296&lt;200,"",AVERAGE($E1247:$E1296)/AVERAGE($E1097:$E1296)-1)</f>
        <v>0.0926881937918509</v>
      </c>
      <c r="AB1296" s="59" t="n">
        <f aca="false">LOOKUP($B1296,07_L1政策步階!$A$4:$A$14,07_L1政策步階!$C$4:$C$14)</f>
        <v>1</v>
      </c>
      <c r="AC1296" s="57"/>
      <c r="AD1296" s="57"/>
      <c r="AE1296" s="57"/>
      <c r="AF1296" s="57"/>
      <c r="AG1296" s="57"/>
      <c r="AH1296" s="57"/>
      <c r="AI1296" s="57"/>
      <c r="AJ1296" s="57"/>
      <c r="AK1296" s="57"/>
      <c r="AL1296" s="59" t="n">
        <f aca="false">IF(ISNUMBER($AA1296),IF($AA1296&gt;=0.005,100,IF($AA1296&gt;=-0.015,50,0)),"")</f>
        <v>100</v>
      </c>
      <c r="AM1296" s="59" t="n">
        <f aca="false">IF(ISNUMBER($AB1296),IF($AB1296=1,100,IF($AB1296=0,50,0)),"")</f>
        <v>100</v>
      </c>
      <c r="AN1296" s="0" t="str">
        <f aca="false">IF(ISNUMBER($AC1296),IF($AC1296&gt;=0.001,100,IF($AC1296&gt;=-0.003,50,0)),"")</f>
        <v/>
      </c>
      <c r="AO1296" s="0" t="str">
        <f aca="false">IF(ISNUMBER($AD1296),IF($AD1296&gt;=0.04,100,IF($AD1296&gt;=0,50,0)),"")</f>
        <v/>
      </c>
      <c r="AP1296" s="0" t="str">
        <f aca="false">IF(ISNUMBER($AE1296),IF($AE1296&gt;=25,100,IF($AE1296&gt;=-75,50,0)),"")</f>
        <v/>
      </c>
      <c r="AQ1296" s="0" t="str">
        <f aca="false">IF(ISNUMBER($AF1296),IF($AF1296&gt;0,100,IF($AF1296&gt;=-50,50,0)),"")</f>
        <v/>
      </c>
      <c r="AR1296" s="0" t="str">
        <f aca="false">IF(ISNUMBER($AG1296),IF($AG1296=1,100,IF($AG1296=0,50,0)),"")</f>
        <v/>
      </c>
      <c r="AS1296" s="0" t="str">
        <f aca="false">IF(ISNUMBER($AH1296),IF($AH1296&lt;0,100,IF($AH1296&lt;=20,50,0)),"")</f>
        <v/>
      </c>
      <c r="AT1296" s="0" t="str">
        <f aca="false">IF(ISNUMBER($AI1296),IF($AI1296&lt;0.95,100,IF($AI1296&lt;=1,50,0)),"")</f>
        <v/>
      </c>
      <c r="AU1296" s="0" t="str">
        <f aca="false">IF(ISNUMBER($AJ1296),IF($AJ1296&lt;30,0,IF($AJ1296&lt;40,50,IF($AJ1296&lt;=90,100,50))),"")</f>
        <v/>
      </c>
      <c r="AV1296" s="0" t="str">
        <f aca="false">IF(ISNUMBER($AK1296),IF($AK1296&gt;-0.2,100,IF($AK1296&gt;=-0.4,50,0)),"")</f>
        <v/>
      </c>
      <c r="AW1296" s="59" t="n">
        <f aca="false">01_指標庫!$H$4*ISNUMBER($F1296)+01_指標庫!$H$5*ISNUMBER($AA1296)+01_指標庫!$H$6*ISNUMBER($G1296)+01_指標庫!$H$7*ISNUMBER($H1296)+01_指標庫!$H$8*ISNUMBER($AF1296)+01_指標庫!$H$9*ISNUMBER($AG1296)+01_指標庫!$H$10*ISNUMBER($AB1296)+01_指標庫!$H$11*ISNUMBER($AC1296)+01_指標庫!$H$12*ISNUMBER($AD1296)+01_指標庫!$H$13*ISNUMBER($AE1296)+01_指標庫!$H$14*ISNUMBER($I1296)+01_指標庫!$H$15*ISNUMBER($AH1296)+01_指標庫!$H$16*ISNUMBER($K1296)+01_指標庫!$H$17*ISNUMBER($AI1296)+01_指標庫!$H$18*ISNUMBER($AJ1296)+01_指標庫!$H$19*ISNUMBER($AK1296)+01_指標庫!$H$20*ISNUMBER($BB1296)+01_指標庫!$H$21*ISNUMBER($BC1296)</f>
        <v>51</v>
      </c>
      <c r="AX1296" s="59" t="n">
        <f aca="false">IF(AW1296=0,50,ROUND((01_指標庫!$H$4*IF(ISNUMBER($F1296),L1296,0)+01_指標庫!$H$5*IF(ISNUMBER($AA1296),AL1296,0)+01_指標庫!$H$6*IF(ISNUMBER($G1296),M1296,0)+01_指標庫!$H$7*IF(ISNUMBER($H1296),N1296,0)+01_指標庫!$H$8*IF(ISNUMBER($AF1296),AQ1296,0)+01_指標庫!$H$9*IF(ISNUMBER($AG1296),AR1296,0)+01_指標庫!$H$10*IF(ISNUMBER($AB1296),AM1296,0)+01_指標庫!$H$11*IF(ISNUMBER($AC1296),AN1296,0)+01_指標庫!$H$12*IF(ISNUMBER($AD1296),AO1296,0)+01_指標庫!$H$13*IF(ISNUMBER($AE1296),AP1296,0)+01_指標庫!$H$14*IF(ISNUMBER($I1296),O1296,0)+01_指標庫!$H$15*IF(ISNUMBER($AH1296),AS1296,0)+01_指標庫!$H$16*IF(ISNUMBER($K1296),P1296,0)+01_指標庫!$H$17*IF(ISNUMBER($AI1296),AT1296,0)+01_指標庫!$H$18*IF(ISNUMBER($AJ1296),AU1296,0)+01_指標庫!$H$19*IF(ISNUMBER($AK1296),AV1296,0)+01_指標庫!$H$20*IF(ISNUMBER($BB1296),BB1296,0)+01_指標庫!$H$21*IF(ISNUMBER($BC1296),BC1296,0))/AW1296,1))</f>
        <v>86.3</v>
      </c>
      <c r="AY1296" s="60"/>
      <c r="AZ1296" s="60"/>
      <c r="BA1296" s="58" t="n">
        <f aca="false">AVERAGE($E1292:$E1296)/AVERAGE($E1287:$E1296)-1</f>
        <v>0.00104609446913395</v>
      </c>
      <c r="BB1296" s="59" t="n">
        <f aca="false">IF(ISNUMBER($BA1296),IF(OR($S1296&lt;=-0.03,$BA1296&lt;-0.003),0,IF(OR($S1296&lt;=-0.02,$BA1296&lt;0.01),50,100)),"")</f>
        <v>50</v>
      </c>
      <c r="BC1296" s="0" t="str">
        <f aca="false">IF(OR(COUNT($AZ1296)=0,COUNT($AZ1295)=0),"",IF(OR($AY1296/$AZ1295-1&lt;=-0.03,$AZ1296/$AZ1295-1&lt;=-0.045,IF(COUNT($AZ1287:$AZ1296)=10,AVERAGE($AZ1292:$AZ1296)/AVERAGE($AZ1287:$AZ1296)-1&lt;-0.01,FALSE())),0,IF(OR($AZ1296/$AZ1295-1&lt;=-0.02,IF(COUNT($AZ1287:$AZ1296)=10,AVERAGE($AZ1292:$AZ1296)/AVERAGE($AZ1287:$AZ1296)-1&lt;0.005,FALSE())),50,100)))</f>
        <v/>
      </c>
    </row>
    <row r="1297" customFormat="false" ht="15" hidden="false" customHeight="true" outlineLevel="0" collapsed="false">
      <c r="A1297" s="47" t="n">
        <v>1293</v>
      </c>
      <c r="B1297" s="48" t="n">
        <v>44433</v>
      </c>
      <c r="C1297" s="47" t="n">
        <v>2021</v>
      </c>
      <c r="D1297" s="49" t="s">
        <v>238</v>
      </c>
      <c r="E1297" s="50" t="n">
        <v>15368.92</v>
      </c>
      <c r="F1297" s="51" t="n">
        <v>0.133851</v>
      </c>
      <c r="G1297" s="51" t="n">
        <v>0</v>
      </c>
      <c r="H1297" s="52" t="n">
        <v>0.898</v>
      </c>
      <c r="I1297" s="62" t="n">
        <v>414</v>
      </c>
      <c r="J1297" s="63" t="s">
        <v>240</v>
      </c>
      <c r="K1297" s="54" t="n">
        <v>16.79</v>
      </c>
      <c r="L1297" s="55" t="n">
        <f aca="false">IF(COUNT(F1297)=0,50,IF(F1297&gt;=0,100,IF(F1297&gt;=-0.02,50,0)))</f>
        <v>100</v>
      </c>
      <c r="M1297" s="55" t="n">
        <f aca="false">IF(COUNT(G1297)=0,50,IF(G1297&gt;-0.06,100,IF(G1297&gt;-0.15,50,0)))</f>
        <v>100</v>
      </c>
      <c r="N1297" s="55" t="n">
        <f aca="false">IF(COUNT(H1297)=0,50,IF(H1297&gt;=0.6,100,IF(H1297&gt;=0.4,50,0)))</f>
        <v>100</v>
      </c>
      <c r="O1297" s="55" t="n">
        <f aca="false">IF(COUNT(I1297)=0,50,IF(J1297="proxy_vix",50,IF(I1297&lt;350,100,IF(I1297&lt;=450,50,0))))</f>
        <v>50</v>
      </c>
      <c r="P1297" s="55" t="n">
        <f aca="false">IF(COUNT(K1297)=0,50,IF(K1297&lt;20,100,IF(K1297&lt;=25,50,0)))</f>
        <v>100</v>
      </c>
      <c r="Q1297" s="54"/>
      <c r="R1297" s="47"/>
      <c r="S1297" s="51" t="n">
        <f aca="false">$E1297/$E1296-1</f>
        <v>0.000731881377916466</v>
      </c>
      <c r="T1297" s="56" t="n">
        <f aca="false">$K1297/$K1296-1</f>
        <v>-0.0249709639953543</v>
      </c>
      <c r="V1297" s="57"/>
      <c r="W1297" s="57"/>
      <c r="Y1297" s="1" t="str">
        <f aca="false">IF(AX1297&gt;=70,"EASY",IF(AX1297&gt;40,"UNCERTAIN","HARD"))</f>
        <v>EASY</v>
      </c>
      <c r="AA1297" s="58" t="n">
        <f aca="false">IF($A1297&lt;200,"",AVERAGE($E1248:$E1297)/AVERAGE($E1098:$E1297)-1)</f>
        <v>0.0933420955113853</v>
      </c>
      <c r="AB1297" s="59" t="n">
        <f aca="false">LOOKUP($B1297,07_L1政策步階!$A$4:$A$14,07_L1政策步階!$C$4:$C$14)</f>
        <v>1</v>
      </c>
      <c r="AC1297" s="57"/>
      <c r="AD1297" s="57"/>
      <c r="AE1297" s="57"/>
      <c r="AF1297" s="57"/>
      <c r="AG1297" s="57"/>
      <c r="AH1297" s="57"/>
      <c r="AI1297" s="57"/>
      <c r="AJ1297" s="57"/>
      <c r="AK1297" s="57"/>
      <c r="AL1297" s="59" t="n">
        <f aca="false">IF(ISNUMBER($AA1297),IF($AA1297&gt;=0.005,100,IF($AA1297&gt;=-0.015,50,0)),"")</f>
        <v>100</v>
      </c>
      <c r="AM1297" s="59" t="n">
        <f aca="false">IF(ISNUMBER($AB1297),IF($AB1297=1,100,IF($AB1297=0,50,0)),"")</f>
        <v>100</v>
      </c>
      <c r="AN1297" s="0" t="str">
        <f aca="false">IF(ISNUMBER($AC1297),IF($AC1297&gt;=0.001,100,IF($AC1297&gt;=-0.003,50,0)),"")</f>
        <v/>
      </c>
      <c r="AO1297" s="0" t="str">
        <f aca="false">IF(ISNUMBER($AD1297),IF($AD1297&gt;=0.04,100,IF($AD1297&gt;=0,50,0)),"")</f>
        <v/>
      </c>
      <c r="AP1297" s="0" t="str">
        <f aca="false">IF(ISNUMBER($AE1297),IF($AE1297&gt;=25,100,IF($AE1297&gt;=-75,50,0)),"")</f>
        <v/>
      </c>
      <c r="AQ1297" s="0" t="str">
        <f aca="false">IF(ISNUMBER($AF1297),IF($AF1297&gt;0,100,IF($AF1297&gt;=-50,50,0)),"")</f>
        <v/>
      </c>
      <c r="AR1297" s="0" t="str">
        <f aca="false">IF(ISNUMBER($AG1297),IF($AG1297=1,100,IF($AG1297=0,50,0)),"")</f>
        <v/>
      </c>
      <c r="AS1297" s="0" t="str">
        <f aca="false">IF(ISNUMBER($AH1297),IF($AH1297&lt;0,100,IF($AH1297&lt;=20,50,0)),"")</f>
        <v/>
      </c>
      <c r="AT1297" s="0" t="str">
        <f aca="false">IF(ISNUMBER($AI1297),IF($AI1297&lt;0.95,100,IF($AI1297&lt;=1,50,0)),"")</f>
        <v/>
      </c>
      <c r="AU1297" s="0" t="str">
        <f aca="false">IF(ISNUMBER($AJ1297),IF($AJ1297&lt;30,0,IF($AJ1297&lt;40,50,IF($AJ1297&lt;=90,100,50))),"")</f>
        <v/>
      </c>
      <c r="AV1297" s="0" t="str">
        <f aca="false">IF(ISNUMBER($AK1297),IF($AK1297&gt;-0.2,100,IF($AK1297&gt;=-0.4,50,0)),"")</f>
        <v/>
      </c>
      <c r="AW1297" s="59" t="n">
        <f aca="false">01_指標庫!$H$4*ISNUMBER($F1297)+01_指標庫!$H$5*ISNUMBER($AA1297)+01_指標庫!$H$6*ISNUMBER($G1297)+01_指標庫!$H$7*ISNUMBER($H1297)+01_指標庫!$H$8*ISNUMBER($AF1297)+01_指標庫!$H$9*ISNUMBER($AG1297)+01_指標庫!$H$10*ISNUMBER($AB1297)+01_指標庫!$H$11*ISNUMBER($AC1297)+01_指標庫!$H$12*ISNUMBER($AD1297)+01_指標庫!$H$13*ISNUMBER($AE1297)+01_指標庫!$H$14*ISNUMBER($I1297)+01_指標庫!$H$15*ISNUMBER($AH1297)+01_指標庫!$H$16*ISNUMBER($K1297)+01_指標庫!$H$17*ISNUMBER($AI1297)+01_指標庫!$H$18*ISNUMBER($AJ1297)+01_指標庫!$H$19*ISNUMBER($AK1297)+01_指標庫!$H$20*ISNUMBER($BB1297)+01_指標庫!$H$21*ISNUMBER($BC1297)</f>
        <v>51</v>
      </c>
      <c r="AX1297" s="59" t="n">
        <f aca="false">IF(AW1297=0,50,ROUND((01_指標庫!$H$4*IF(ISNUMBER($F1297),L1297,0)+01_指標庫!$H$5*IF(ISNUMBER($AA1297),AL1297,0)+01_指標庫!$H$6*IF(ISNUMBER($G1297),M1297,0)+01_指標庫!$H$7*IF(ISNUMBER($H1297),N1297,0)+01_指標庫!$H$8*IF(ISNUMBER($AF1297),AQ1297,0)+01_指標庫!$H$9*IF(ISNUMBER($AG1297),AR1297,0)+01_指標庫!$H$10*IF(ISNUMBER($AB1297),AM1297,0)+01_指標庫!$H$11*IF(ISNUMBER($AC1297),AN1297,0)+01_指標庫!$H$12*IF(ISNUMBER($AD1297),AO1297,0)+01_指標庫!$H$13*IF(ISNUMBER($AE1297),AP1297,0)+01_指標庫!$H$14*IF(ISNUMBER($I1297),O1297,0)+01_指標庫!$H$15*IF(ISNUMBER($AH1297),AS1297,0)+01_指標庫!$H$16*IF(ISNUMBER($K1297),P1297,0)+01_指標庫!$H$17*IF(ISNUMBER($AI1297),AT1297,0)+01_指標庫!$H$18*IF(ISNUMBER($AJ1297),AU1297,0)+01_指標庫!$H$19*IF(ISNUMBER($AK1297),AV1297,0)+01_指標庫!$H$20*IF(ISNUMBER($BB1297),BB1297,0)+01_指標庫!$H$21*IF(ISNUMBER($BC1297),BC1297,0))/AW1297,1))</f>
        <v>86.3</v>
      </c>
      <c r="AY1297" s="60"/>
      <c r="AZ1297" s="60"/>
      <c r="BA1297" s="58" t="n">
        <f aca="false">AVERAGE($E1293:$E1297)/AVERAGE($E1288:$E1297)-1</f>
        <v>0.00554387440379811</v>
      </c>
      <c r="BB1297" s="59" t="n">
        <f aca="false">IF(ISNUMBER($BA1297),IF(OR($S1297&lt;=-0.03,$BA1297&lt;-0.003),0,IF(OR($S1297&lt;=-0.02,$BA1297&lt;0.01),50,100)),"")</f>
        <v>50</v>
      </c>
      <c r="BC1297" s="0" t="str">
        <f aca="false">IF(OR(COUNT($AZ1297)=0,COUNT($AZ1296)=0),"",IF(OR($AY1297/$AZ1296-1&lt;=-0.03,$AZ1297/$AZ1296-1&lt;=-0.045,IF(COUNT($AZ1288:$AZ1297)=10,AVERAGE($AZ1293:$AZ1297)/AVERAGE($AZ1288:$AZ1297)-1&lt;-0.01,FALSE())),0,IF(OR($AZ1297/$AZ1296-1&lt;=-0.02,IF(COUNT($AZ1288:$AZ1297)=10,AVERAGE($AZ1293:$AZ1297)/AVERAGE($AZ1288:$AZ1297)-1&lt;0.005,FALSE())),50,100)))</f>
        <v/>
      </c>
    </row>
    <row r="1298" customFormat="false" ht="15" hidden="false" customHeight="true" outlineLevel="0" collapsed="false">
      <c r="A1298" s="47" t="n">
        <v>1294</v>
      </c>
      <c r="B1298" s="48" t="n">
        <v>44434</v>
      </c>
      <c r="C1298" s="47" t="n">
        <v>2021</v>
      </c>
      <c r="D1298" s="49" t="s">
        <v>239</v>
      </c>
      <c r="E1298" s="50" t="n">
        <v>15278.52</v>
      </c>
      <c r="F1298" s="51" t="n">
        <v>0.12575</v>
      </c>
      <c r="G1298" s="51" t="n">
        <v>-0.005882</v>
      </c>
      <c r="H1298" s="52" t="n">
        <v>0.8776</v>
      </c>
      <c r="I1298" s="62" t="n">
        <v>431.2</v>
      </c>
      <c r="J1298" s="63" t="s">
        <v>240</v>
      </c>
      <c r="K1298" s="54" t="n">
        <v>18.84</v>
      </c>
      <c r="L1298" s="55" t="n">
        <f aca="false">IF(COUNT(F1298)=0,50,IF(F1298&gt;=0,100,IF(F1298&gt;=-0.02,50,0)))</f>
        <v>100</v>
      </c>
      <c r="M1298" s="55" t="n">
        <f aca="false">IF(COUNT(G1298)=0,50,IF(G1298&gt;-0.06,100,IF(G1298&gt;-0.15,50,0)))</f>
        <v>100</v>
      </c>
      <c r="N1298" s="55" t="n">
        <f aca="false">IF(COUNT(H1298)=0,50,IF(H1298&gt;=0.6,100,IF(H1298&gt;=0.4,50,0)))</f>
        <v>100</v>
      </c>
      <c r="O1298" s="55" t="n">
        <f aca="false">IF(COUNT(I1298)=0,50,IF(J1298="proxy_vix",50,IF(I1298&lt;350,100,IF(I1298&lt;=450,50,0))))</f>
        <v>50</v>
      </c>
      <c r="P1298" s="55" t="n">
        <f aca="false">IF(COUNT(K1298)=0,50,IF(K1298&lt;20,100,IF(K1298&lt;=25,50,0)))</f>
        <v>100</v>
      </c>
      <c r="Q1298" s="54"/>
      <c r="R1298" s="47"/>
      <c r="S1298" s="51" t="n">
        <f aca="false">$E1298/$E1297-1</f>
        <v>-0.00588200081723367</v>
      </c>
      <c r="T1298" s="56" t="n">
        <f aca="false">$K1298/$K1297-1</f>
        <v>0.122096486003574</v>
      </c>
      <c r="V1298" s="57"/>
      <c r="W1298" s="57"/>
      <c r="Y1298" s="1" t="str">
        <f aca="false">IF(AX1298&gt;=70,"EASY",IF(AX1298&gt;40,"UNCERTAIN","HARD"))</f>
        <v>EASY</v>
      </c>
      <c r="AA1298" s="58" t="n">
        <f aca="false">IF($A1298&lt;200,"",AVERAGE($E1249:$E1298)/AVERAGE($E1099:$E1298)-1)</f>
        <v>0.0938623094613327</v>
      </c>
      <c r="AB1298" s="59" t="n">
        <f aca="false">LOOKUP($B1298,07_L1政策步階!$A$4:$A$14,07_L1政策步階!$C$4:$C$14)</f>
        <v>1</v>
      </c>
      <c r="AC1298" s="57"/>
      <c r="AD1298" s="57"/>
      <c r="AE1298" s="57"/>
      <c r="AF1298" s="57"/>
      <c r="AG1298" s="57"/>
      <c r="AH1298" s="57"/>
      <c r="AI1298" s="57"/>
      <c r="AJ1298" s="57"/>
      <c r="AK1298" s="57"/>
      <c r="AL1298" s="59" t="n">
        <f aca="false">IF(ISNUMBER($AA1298),IF($AA1298&gt;=0.005,100,IF($AA1298&gt;=-0.015,50,0)),"")</f>
        <v>100</v>
      </c>
      <c r="AM1298" s="59" t="n">
        <f aca="false">IF(ISNUMBER($AB1298),IF($AB1298=1,100,IF($AB1298=0,50,0)),"")</f>
        <v>100</v>
      </c>
      <c r="AN1298" s="0" t="str">
        <f aca="false">IF(ISNUMBER($AC1298),IF($AC1298&gt;=0.001,100,IF($AC1298&gt;=-0.003,50,0)),"")</f>
        <v/>
      </c>
      <c r="AO1298" s="0" t="str">
        <f aca="false">IF(ISNUMBER($AD1298),IF($AD1298&gt;=0.04,100,IF($AD1298&gt;=0,50,0)),"")</f>
        <v/>
      </c>
      <c r="AP1298" s="0" t="str">
        <f aca="false">IF(ISNUMBER($AE1298),IF($AE1298&gt;=25,100,IF($AE1298&gt;=-75,50,0)),"")</f>
        <v/>
      </c>
      <c r="AQ1298" s="0" t="str">
        <f aca="false">IF(ISNUMBER($AF1298),IF($AF1298&gt;0,100,IF($AF1298&gt;=-50,50,0)),"")</f>
        <v/>
      </c>
      <c r="AR1298" s="0" t="str">
        <f aca="false">IF(ISNUMBER($AG1298),IF($AG1298=1,100,IF($AG1298=0,50,0)),"")</f>
        <v/>
      </c>
      <c r="AS1298" s="0" t="str">
        <f aca="false">IF(ISNUMBER($AH1298),IF($AH1298&lt;0,100,IF($AH1298&lt;=20,50,0)),"")</f>
        <v/>
      </c>
      <c r="AT1298" s="0" t="str">
        <f aca="false">IF(ISNUMBER($AI1298),IF($AI1298&lt;0.95,100,IF($AI1298&lt;=1,50,0)),"")</f>
        <v/>
      </c>
      <c r="AU1298" s="0" t="str">
        <f aca="false">IF(ISNUMBER($AJ1298),IF($AJ1298&lt;30,0,IF($AJ1298&lt;40,50,IF($AJ1298&lt;=90,100,50))),"")</f>
        <v/>
      </c>
      <c r="AV1298" s="0" t="str">
        <f aca="false">IF(ISNUMBER($AK1298),IF($AK1298&gt;-0.2,100,IF($AK1298&gt;=-0.4,50,0)),"")</f>
        <v/>
      </c>
      <c r="AW1298" s="59" t="n">
        <f aca="false">01_指標庫!$H$4*ISNUMBER($F1298)+01_指標庫!$H$5*ISNUMBER($AA1298)+01_指標庫!$H$6*ISNUMBER($G1298)+01_指標庫!$H$7*ISNUMBER($H1298)+01_指標庫!$H$8*ISNUMBER($AF1298)+01_指標庫!$H$9*ISNUMBER($AG1298)+01_指標庫!$H$10*ISNUMBER($AB1298)+01_指標庫!$H$11*ISNUMBER($AC1298)+01_指標庫!$H$12*ISNUMBER($AD1298)+01_指標庫!$H$13*ISNUMBER($AE1298)+01_指標庫!$H$14*ISNUMBER($I1298)+01_指標庫!$H$15*ISNUMBER($AH1298)+01_指標庫!$H$16*ISNUMBER($K1298)+01_指標庫!$H$17*ISNUMBER($AI1298)+01_指標庫!$H$18*ISNUMBER($AJ1298)+01_指標庫!$H$19*ISNUMBER($AK1298)+01_指標庫!$H$20*ISNUMBER($BB1298)+01_指標庫!$H$21*ISNUMBER($BC1298)</f>
        <v>51</v>
      </c>
      <c r="AX1298" s="59" t="n">
        <f aca="false">IF(AW1298=0,50,ROUND((01_指標庫!$H$4*IF(ISNUMBER($F1298),L1298,0)+01_指標庫!$H$5*IF(ISNUMBER($AA1298),AL1298,0)+01_指標庫!$H$6*IF(ISNUMBER($G1298),M1298,0)+01_指標庫!$H$7*IF(ISNUMBER($H1298),N1298,0)+01_指標庫!$H$8*IF(ISNUMBER($AF1298),AQ1298,0)+01_指標庫!$H$9*IF(ISNUMBER($AG1298),AR1298,0)+01_指標庫!$H$10*IF(ISNUMBER($AB1298),AM1298,0)+01_指標庫!$H$11*IF(ISNUMBER($AC1298),AN1298,0)+01_指標庫!$H$12*IF(ISNUMBER($AD1298),AO1298,0)+01_指標庫!$H$13*IF(ISNUMBER($AE1298),AP1298,0)+01_指標庫!$H$14*IF(ISNUMBER($I1298),O1298,0)+01_指標庫!$H$15*IF(ISNUMBER($AH1298),AS1298,0)+01_指標庫!$H$16*IF(ISNUMBER($K1298),P1298,0)+01_指標庫!$H$17*IF(ISNUMBER($AI1298),AT1298,0)+01_指標庫!$H$18*IF(ISNUMBER($AJ1298),AU1298,0)+01_指標庫!$H$19*IF(ISNUMBER($AK1298),AV1298,0)+01_指標庫!$H$20*IF(ISNUMBER($BB1298),BB1298,0)+01_指標庫!$H$21*IF(ISNUMBER($BC1298),BC1298,0))/AW1298,1))</f>
        <v>86.3</v>
      </c>
      <c r="AY1298" s="60"/>
      <c r="AZ1298" s="60"/>
      <c r="BA1298" s="58" t="n">
        <f aca="false">AVERAGE($E1294:$E1298)/AVERAGE($E1289:$E1298)-1</f>
        <v>0.00883513722528617</v>
      </c>
      <c r="BB1298" s="59" t="n">
        <f aca="false">IF(ISNUMBER($BA1298),IF(OR($S1298&lt;=-0.03,$BA1298&lt;-0.003),0,IF(OR($S1298&lt;=-0.02,$BA1298&lt;0.01),50,100)),"")</f>
        <v>50</v>
      </c>
      <c r="BC1298" s="0" t="str">
        <f aca="false">IF(OR(COUNT($AZ1298)=0,COUNT($AZ1297)=0),"",IF(OR($AY1298/$AZ1297-1&lt;=-0.03,$AZ1298/$AZ1297-1&lt;=-0.045,IF(COUNT($AZ1289:$AZ1298)=10,AVERAGE($AZ1294:$AZ1298)/AVERAGE($AZ1289:$AZ1298)-1&lt;-0.01,FALSE())),0,IF(OR($AZ1298/$AZ1297-1&lt;=-0.02,IF(COUNT($AZ1289:$AZ1298)=10,AVERAGE($AZ1294:$AZ1298)/AVERAGE($AZ1289:$AZ1298)-1&lt;0.005,FALSE())),50,100)))</f>
        <v/>
      </c>
    </row>
    <row r="1299" customFormat="false" ht="15" hidden="false" customHeight="true" outlineLevel="0" collapsed="false">
      <c r="A1299" s="47" t="n">
        <v>1295</v>
      </c>
      <c r="B1299" s="48" t="n">
        <v>44435</v>
      </c>
      <c r="C1299" s="47" t="n">
        <v>2021</v>
      </c>
      <c r="D1299" s="49" t="s">
        <v>234</v>
      </c>
      <c r="E1299" s="50" t="n">
        <v>15432.95</v>
      </c>
      <c r="F1299" s="51" t="n">
        <v>0.135535</v>
      </c>
      <c r="G1299" s="51" t="n">
        <v>0</v>
      </c>
      <c r="H1299" s="52" t="n">
        <v>0.8776</v>
      </c>
      <c r="I1299" s="62" t="n">
        <v>410.6</v>
      </c>
      <c r="J1299" s="63" t="s">
        <v>240</v>
      </c>
      <c r="K1299" s="54" t="n">
        <v>16.39</v>
      </c>
      <c r="L1299" s="55" t="n">
        <f aca="false">IF(COUNT(F1299)=0,50,IF(F1299&gt;=0,100,IF(F1299&gt;=-0.02,50,0)))</f>
        <v>100</v>
      </c>
      <c r="M1299" s="55" t="n">
        <f aca="false">IF(COUNT(G1299)=0,50,IF(G1299&gt;-0.06,100,IF(G1299&gt;-0.15,50,0)))</f>
        <v>100</v>
      </c>
      <c r="N1299" s="55" t="n">
        <f aca="false">IF(COUNT(H1299)=0,50,IF(H1299&gt;=0.6,100,IF(H1299&gt;=0.4,50,0)))</f>
        <v>100</v>
      </c>
      <c r="O1299" s="55" t="n">
        <f aca="false">IF(COUNT(I1299)=0,50,IF(J1299="proxy_vix",50,IF(I1299&lt;350,100,IF(I1299&lt;=450,50,0))))</f>
        <v>50</v>
      </c>
      <c r="P1299" s="55" t="n">
        <f aca="false">IF(COUNT(K1299)=0,50,IF(K1299&lt;20,100,IF(K1299&lt;=25,50,0)))</f>
        <v>100</v>
      </c>
      <c r="Q1299" s="54"/>
      <c r="R1299" s="47"/>
      <c r="S1299" s="51" t="n">
        <f aca="false">$E1299/$E1298-1</f>
        <v>0.0101076544063168</v>
      </c>
      <c r="T1299" s="56" t="n">
        <f aca="false">$K1299/$K1298-1</f>
        <v>-0.130042462845011</v>
      </c>
      <c r="V1299" s="57"/>
      <c r="W1299" s="57"/>
      <c r="Y1299" s="1" t="str">
        <f aca="false">IF(AX1299&gt;=70,"EASY",IF(AX1299&gt;40,"UNCERTAIN","HARD"))</f>
        <v>EASY</v>
      </c>
      <c r="AA1299" s="58" t="n">
        <f aca="false">IF($A1299&lt;200,"",AVERAGE($E1250:$E1299)/AVERAGE($E1100:$E1299)-1)</f>
        <v>0.0941972431540825</v>
      </c>
      <c r="AB1299" s="59" t="n">
        <f aca="false">LOOKUP($B1299,07_L1政策步階!$A$4:$A$14,07_L1政策步階!$C$4:$C$14)</f>
        <v>1</v>
      </c>
      <c r="AC1299" s="57"/>
      <c r="AD1299" s="57"/>
      <c r="AE1299" s="57"/>
      <c r="AF1299" s="57"/>
      <c r="AG1299" s="57"/>
      <c r="AH1299" s="57"/>
      <c r="AI1299" s="57"/>
      <c r="AJ1299" s="57"/>
      <c r="AK1299" s="57"/>
      <c r="AL1299" s="59" t="n">
        <f aca="false">IF(ISNUMBER($AA1299),IF($AA1299&gt;=0.005,100,IF($AA1299&gt;=-0.015,50,0)),"")</f>
        <v>100</v>
      </c>
      <c r="AM1299" s="59" t="n">
        <f aca="false">IF(ISNUMBER($AB1299),IF($AB1299=1,100,IF($AB1299=0,50,0)),"")</f>
        <v>100</v>
      </c>
      <c r="AN1299" s="0" t="str">
        <f aca="false">IF(ISNUMBER($AC1299),IF($AC1299&gt;=0.001,100,IF($AC1299&gt;=-0.003,50,0)),"")</f>
        <v/>
      </c>
      <c r="AO1299" s="0" t="str">
        <f aca="false">IF(ISNUMBER($AD1299),IF($AD1299&gt;=0.04,100,IF($AD1299&gt;=0,50,0)),"")</f>
        <v/>
      </c>
      <c r="AP1299" s="0" t="str">
        <f aca="false">IF(ISNUMBER($AE1299),IF($AE1299&gt;=25,100,IF($AE1299&gt;=-75,50,0)),"")</f>
        <v/>
      </c>
      <c r="AQ1299" s="0" t="str">
        <f aca="false">IF(ISNUMBER($AF1299),IF($AF1299&gt;0,100,IF($AF1299&gt;=-50,50,0)),"")</f>
        <v/>
      </c>
      <c r="AR1299" s="0" t="str">
        <f aca="false">IF(ISNUMBER($AG1299),IF($AG1299=1,100,IF($AG1299=0,50,0)),"")</f>
        <v/>
      </c>
      <c r="AS1299" s="0" t="str">
        <f aca="false">IF(ISNUMBER($AH1299),IF($AH1299&lt;0,100,IF($AH1299&lt;=20,50,0)),"")</f>
        <v/>
      </c>
      <c r="AT1299" s="0" t="str">
        <f aca="false">IF(ISNUMBER($AI1299),IF($AI1299&lt;0.95,100,IF($AI1299&lt;=1,50,0)),"")</f>
        <v/>
      </c>
      <c r="AU1299" s="0" t="str">
        <f aca="false">IF(ISNUMBER($AJ1299),IF($AJ1299&lt;30,0,IF($AJ1299&lt;40,50,IF($AJ1299&lt;=90,100,50))),"")</f>
        <v/>
      </c>
      <c r="AV1299" s="0" t="str">
        <f aca="false">IF(ISNUMBER($AK1299),IF($AK1299&gt;-0.2,100,IF($AK1299&gt;=-0.4,50,0)),"")</f>
        <v/>
      </c>
      <c r="AW1299" s="59" t="n">
        <f aca="false">01_指標庫!$H$4*ISNUMBER($F1299)+01_指標庫!$H$5*ISNUMBER($AA1299)+01_指標庫!$H$6*ISNUMBER($G1299)+01_指標庫!$H$7*ISNUMBER($H1299)+01_指標庫!$H$8*ISNUMBER($AF1299)+01_指標庫!$H$9*ISNUMBER($AG1299)+01_指標庫!$H$10*ISNUMBER($AB1299)+01_指標庫!$H$11*ISNUMBER($AC1299)+01_指標庫!$H$12*ISNUMBER($AD1299)+01_指標庫!$H$13*ISNUMBER($AE1299)+01_指標庫!$H$14*ISNUMBER($I1299)+01_指標庫!$H$15*ISNUMBER($AH1299)+01_指標庫!$H$16*ISNUMBER($K1299)+01_指標庫!$H$17*ISNUMBER($AI1299)+01_指標庫!$H$18*ISNUMBER($AJ1299)+01_指標庫!$H$19*ISNUMBER($AK1299)+01_指標庫!$H$20*ISNUMBER($BB1299)+01_指標庫!$H$21*ISNUMBER($BC1299)</f>
        <v>51</v>
      </c>
      <c r="AX1299" s="59" t="n">
        <f aca="false">IF(AW1299=0,50,ROUND((01_指標庫!$H$4*IF(ISNUMBER($F1299),L1299,0)+01_指標庫!$H$5*IF(ISNUMBER($AA1299),AL1299,0)+01_指標庫!$H$6*IF(ISNUMBER($G1299),M1299,0)+01_指標庫!$H$7*IF(ISNUMBER($H1299),N1299,0)+01_指標庫!$H$8*IF(ISNUMBER($AF1299),AQ1299,0)+01_指標庫!$H$9*IF(ISNUMBER($AG1299),AR1299,0)+01_指標庫!$H$10*IF(ISNUMBER($AB1299),AM1299,0)+01_指標庫!$H$11*IF(ISNUMBER($AC1299),AN1299,0)+01_指標庫!$H$12*IF(ISNUMBER($AD1299),AO1299,0)+01_指標庫!$H$13*IF(ISNUMBER($AE1299),AP1299,0)+01_指標庫!$H$14*IF(ISNUMBER($I1299),O1299,0)+01_指標庫!$H$15*IF(ISNUMBER($AH1299),AS1299,0)+01_指標庫!$H$16*IF(ISNUMBER($K1299),P1299,0)+01_指標庫!$H$17*IF(ISNUMBER($AI1299),AT1299,0)+01_指標庫!$H$18*IF(ISNUMBER($AJ1299),AU1299,0)+01_指標庫!$H$19*IF(ISNUMBER($AK1299),AV1299,0)+01_指標庫!$H$20*IF(ISNUMBER($BB1299),BB1299,0)+01_指標庫!$H$21*IF(ISNUMBER($BC1299),BC1299,0))/AW1299,1))</f>
        <v>92.2</v>
      </c>
      <c r="AY1299" s="60"/>
      <c r="AZ1299" s="60"/>
      <c r="BA1299" s="58" t="n">
        <f aca="false">AVERAGE($E1295:$E1299)/AVERAGE($E1290:$E1299)-1</f>
        <v>0.0113511151614465</v>
      </c>
      <c r="BB1299" s="59" t="n">
        <f aca="false">IF(ISNUMBER($BA1299),IF(OR($S1299&lt;=-0.03,$BA1299&lt;-0.003),0,IF(OR($S1299&lt;=-0.02,$BA1299&lt;0.01),50,100)),"")</f>
        <v>100</v>
      </c>
      <c r="BC1299" s="0" t="str">
        <f aca="false">IF(OR(COUNT($AZ1299)=0,COUNT($AZ1298)=0),"",IF(OR($AY1299/$AZ1298-1&lt;=-0.03,$AZ1299/$AZ1298-1&lt;=-0.045,IF(COUNT($AZ1290:$AZ1299)=10,AVERAGE($AZ1295:$AZ1299)/AVERAGE($AZ1290:$AZ1299)-1&lt;-0.01,FALSE())),0,IF(OR($AZ1299/$AZ1298-1&lt;=-0.02,IF(COUNT($AZ1290:$AZ1299)=10,AVERAGE($AZ1295:$AZ1299)/AVERAGE($AZ1290:$AZ1299)-1&lt;0.005,FALSE())),50,100)))</f>
        <v/>
      </c>
    </row>
    <row r="1300" customFormat="false" ht="15" hidden="false" customHeight="true" outlineLevel="0" collapsed="false">
      <c r="A1300" s="47" t="n">
        <v>1296</v>
      </c>
      <c r="B1300" s="48" t="n">
        <v>44438</v>
      </c>
      <c r="C1300" s="47" t="n">
        <v>2021</v>
      </c>
      <c r="D1300" s="49" t="s">
        <v>236</v>
      </c>
      <c r="E1300" s="50" t="n">
        <v>15605.09</v>
      </c>
      <c r="F1300" s="51" t="n">
        <v>0.146635</v>
      </c>
      <c r="G1300" s="51" t="n">
        <v>0</v>
      </c>
      <c r="H1300" s="52" t="n">
        <v>0.8776</v>
      </c>
      <c r="I1300" s="62" t="n">
        <v>408.9</v>
      </c>
      <c r="J1300" s="63" t="s">
        <v>240</v>
      </c>
      <c r="K1300" s="54" t="n">
        <v>16.19</v>
      </c>
      <c r="L1300" s="55" t="n">
        <f aca="false">IF(COUNT(F1300)=0,50,IF(F1300&gt;=0,100,IF(F1300&gt;=-0.02,50,0)))</f>
        <v>100</v>
      </c>
      <c r="M1300" s="55" t="n">
        <f aca="false">IF(COUNT(G1300)=0,50,IF(G1300&gt;-0.06,100,IF(G1300&gt;-0.15,50,0)))</f>
        <v>100</v>
      </c>
      <c r="N1300" s="55" t="n">
        <f aca="false">IF(COUNT(H1300)=0,50,IF(H1300&gt;=0.6,100,IF(H1300&gt;=0.4,50,0)))</f>
        <v>100</v>
      </c>
      <c r="O1300" s="55" t="n">
        <f aca="false">IF(COUNT(I1300)=0,50,IF(J1300="proxy_vix",50,IF(I1300&lt;350,100,IF(I1300&lt;=450,50,0))))</f>
        <v>50</v>
      </c>
      <c r="P1300" s="55" t="n">
        <f aca="false">IF(COUNT(K1300)=0,50,IF(K1300&lt;20,100,IF(K1300&lt;=25,50,0)))</f>
        <v>100</v>
      </c>
      <c r="Q1300" s="54"/>
      <c r="R1300" s="47"/>
      <c r="S1300" s="51" t="n">
        <f aca="false">$E1300/$E1299-1</f>
        <v>0.0111540567422301</v>
      </c>
      <c r="T1300" s="56" t="n">
        <f aca="false">$K1300/$K1299-1</f>
        <v>-0.012202562538133</v>
      </c>
      <c r="V1300" s="57"/>
      <c r="W1300" s="57"/>
      <c r="Y1300" s="1" t="str">
        <f aca="false">IF(AX1300&gt;=70,"EASY",IF(AX1300&gt;40,"UNCERTAIN","HARD"))</f>
        <v>EASY</v>
      </c>
      <c r="AA1300" s="58" t="n">
        <f aca="false">IF($A1300&lt;200,"",AVERAGE($E1251:$E1300)/AVERAGE($E1101:$E1300)-1)</f>
        <v>0.0949908837161566</v>
      </c>
      <c r="AB1300" s="59" t="n">
        <f aca="false">LOOKUP($B1300,07_L1政策步階!$A$4:$A$14,07_L1政策步階!$C$4:$C$14)</f>
        <v>1</v>
      </c>
      <c r="AC1300" s="57"/>
      <c r="AD1300" s="57"/>
      <c r="AE1300" s="57"/>
      <c r="AF1300" s="57"/>
      <c r="AG1300" s="57"/>
      <c r="AH1300" s="57"/>
      <c r="AI1300" s="57"/>
      <c r="AJ1300" s="57"/>
      <c r="AK1300" s="57"/>
      <c r="AL1300" s="59" t="n">
        <f aca="false">IF(ISNUMBER($AA1300),IF($AA1300&gt;=0.005,100,IF($AA1300&gt;=-0.015,50,0)),"")</f>
        <v>100</v>
      </c>
      <c r="AM1300" s="59" t="n">
        <f aca="false">IF(ISNUMBER($AB1300),IF($AB1300=1,100,IF($AB1300=0,50,0)),"")</f>
        <v>100</v>
      </c>
      <c r="AN1300" s="0" t="str">
        <f aca="false">IF(ISNUMBER($AC1300),IF($AC1300&gt;=0.001,100,IF($AC1300&gt;=-0.003,50,0)),"")</f>
        <v/>
      </c>
      <c r="AO1300" s="0" t="str">
        <f aca="false">IF(ISNUMBER($AD1300),IF($AD1300&gt;=0.04,100,IF($AD1300&gt;=0,50,0)),"")</f>
        <v/>
      </c>
      <c r="AP1300" s="0" t="str">
        <f aca="false">IF(ISNUMBER($AE1300),IF($AE1300&gt;=25,100,IF($AE1300&gt;=-75,50,0)),"")</f>
        <v/>
      </c>
      <c r="AQ1300" s="0" t="str">
        <f aca="false">IF(ISNUMBER($AF1300),IF($AF1300&gt;0,100,IF($AF1300&gt;=-50,50,0)),"")</f>
        <v/>
      </c>
      <c r="AR1300" s="0" t="str">
        <f aca="false">IF(ISNUMBER($AG1300),IF($AG1300=1,100,IF($AG1300=0,50,0)),"")</f>
        <v/>
      </c>
      <c r="AS1300" s="0" t="str">
        <f aca="false">IF(ISNUMBER($AH1300),IF($AH1300&lt;0,100,IF($AH1300&lt;=20,50,0)),"")</f>
        <v/>
      </c>
      <c r="AT1300" s="0" t="str">
        <f aca="false">IF(ISNUMBER($AI1300),IF($AI1300&lt;0.95,100,IF($AI1300&lt;=1,50,0)),"")</f>
        <v/>
      </c>
      <c r="AU1300" s="0" t="str">
        <f aca="false">IF(ISNUMBER($AJ1300),IF($AJ1300&lt;30,0,IF($AJ1300&lt;40,50,IF($AJ1300&lt;=90,100,50))),"")</f>
        <v/>
      </c>
      <c r="AV1300" s="0" t="str">
        <f aca="false">IF(ISNUMBER($AK1300),IF($AK1300&gt;-0.2,100,IF($AK1300&gt;=-0.4,50,0)),"")</f>
        <v/>
      </c>
      <c r="AW1300" s="59" t="n">
        <f aca="false">01_指標庫!$H$4*ISNUMBER($F1300)+01_指標庫!$H$5*ISNUMBER($AA1300)+01_指標庫!$H$6*ISNUMBER($G1300)+01_指標庫!$H$7*ISNUMBER($H1300)+01_指標庫!$H$8*ISNUMBER($AF1300)+01_指標庫!$H$9*ISNUMBER($AG1300)+01_指標庫!$H$10*ISNUMBER($AB1300)+01_指標庫!$H$11*ISNUMBER($AC1300)+01_指標庫!$H$12*ISNUMBER($AD1300)+01_指標庫!$H$13*ISNUMBER($AE1300)+01_指標庫!$H$14*ISNUMBER($I1300)+01_指標庫!$H$15*ISNUMBER($AH1300)+01_指標庫!$H$16*ISNUMBER($K1300)+01_指標庫!$H$17*ISNUMBER($AI1300)+01_指標庫!$H$18*ISNUMBER($AJ1300)+01_指標庫!$H$19*ISNUMBER($AK1300)+01_指標庫!$H$20*ISNUMBER($BB1300)+01_指標庫!$H$21*ISNUMBER($BC1300)</f>
        <v>51</v>
      </c>
      <c r="AX1300" s="59" t="n">
        <f aca="false">IF(AW1300=0,50,ROUND((01_指標庫!$H$4*IF(ISNUMBER($F1300),L1300,0)+01_指標庫!$H$5*IF(ISNUMBER($AA1300),AL1300,0)+01_指標庫!$H$6*IF(ISNUMBER($G1300),M1300,0)+01_指標庫!$H$7*IF(ISNUMBER($H1300),N1300,0)+01_指標庫!$H$8*IF(ISNUMBER($AF1300),AQ1300,0)+01_指標庫!$H$9*IF(ISNUMBER($AG1300),AR1300,0)+01_指標庫!$H$10*IF(ISNUMBER($AB1300),AM1300,0)+01_指標庫!$H$11*IF(ISNUMBER($AC1300),AN1300,0)+01_指標庫!$H$12*IF(ISNUMBER($AD1300),AO1300,0)+01_指標庫!$H$13*IF(ISNUMBER($AE1300),AP1300,0)+01_指標庫!$H$14*IF(ISNUMBER($I1300),O1300,0)+01_指標庫!$H$15*IF(ISNUMBER($AH1300),AS1300,0)+01_指標庫!$H$16*IF(ISNUMBER($K1300),P1300,0)+01_指標庫!$H$17*IF(ISNUMBER($AI1300),AT1300,0)+01_指標庫!$H$18*IF(ISNUMBER($AJ1300),AU1300,0)+01_指標庫!$H$19*IF(ISNUMBER($AK1300),AV1300,0)+01_指標庫!$H$20*IF(ISNUMBER($BB1300),BB1300,0)+01_指標庫!$H$21*IF(ISNUMBER($BC1300),BC1300,0))/AW1300,1))</f>
        <v>92.2</v>
      </c>
      <c r="AY1300" s="60"/>
      <c r="AZ1300" s="60"/>
      <c r="BA1300" s="58" t="n">
        <f aca="false">AVERAGE($E1296:$E1300)/AVERAGE($E1291:$E1300)-1</f>
        <v>0.0121061532847042</v>
      </c>
      <c r="BB1300" s="59" t="n">
        <f aca="false">IF(ISNUMBER($BA1300),IF(OR($S1300&lt;=-0.03,$BA1300&lt;-0.003),0,IF(OR($S1300&lt;=-0.02,$BA1300&lt;0.01),50,100)),"")</f>
        <v>100</v>
      </c>
      <c r="BC1300" s="0" t="str">
        <f aca="false">IF(OR(COUNT($AZ1300)=0,COUNT($AZ1299)=0),"",IF(OR($AY1300/$AZ1299-1&lt;=-0.03,$AZ1300/$AZ1299-1&lt;=-0.045,IF(COUNT($AZ1291:$AZ1300)=10,AVERAGE($AZ1296:$AZ1300)/AVERAGE($AZ1291:$AZ1300)-1&lt;-0.01,FALSE())),0,IF(OR($AZ1300/$AZ1299-1&lt;=-0.02,IF(COUNT($AZ1291:$AZ1300)=10,AVERAGE($AZ1296:$AZ1300)/AVERAGE($AZ1291:$AZ1300)-1&lt;0.005,FALSE())),50,100)))</f>
        <v/>
      </c>
    </row>
    <row r="1301" customFormat="false" ht="15" hidden="false" customHeight="true" outlineLevel="0" collapsed="false">
      <c r="A1301" s="47" t="n">
        <v>1297</v>
      </c>
      <c r="B1301" s="48" t="n">
        <v>44439</v>
      </c>
      <c r="C1301" s="47" t="n">
        <v>2021</v>
      </c>
      <c r="D1301" s="49" t="s">
        <v>237</v>
      </c>
      <c r="E1301" s="50" t="n">
        <v>15582.51</v>
      </c>
      <c r="F1301" s="51" t="n">
        <v>0.143398</v>
      </c>
      <c r="G1301" s="51" t="n">
        <v>-0.001447</v>
      </c>
      <c r="H1301" s="52" t="n">
        <v>0.8776</v>
      </c>
      <c r="I1301" s="62" t="n">
        <v>411.4</v>
      </c>
      <c r="J1301" s="63" t="s">
        <v>240</v>
      </c>
      <c r="K1301" s="54" t="n">
        <v>16.48</v>
      </c>
      <c r="L1301" s="55" t="n">
        <f aca="false">IF(COUNT(F1301)=0,50,IF(F1301&gt;=0,100,IF(F1301&gt;=-0.02,50,0)))</f>
        <v>100</v>
      </c>
      <c r="M1301" s="55" t="n">
        <f aca="false">IF(COUNT(G1301)=0,50,IF(G1301&gt;-0.06,100,IF(G1301&gt;-0.15,50,0)))</f>
        <v>100</v>
      </c>
      <c r="N1301" s="55" t="n">
        <f aca="false">IF(COUNT(H1301)=0,50,IF(H1301&gt;=0.6,100,IF(H1301&gt;=0.4,50,0)))</f>
        <v>100</v>
      </c>
      <c r="O1301" s="55" t="n">
        <f aca="false">IF(COUNT(I1301)=0,50,IF(J1301="proxy_vix",50,IF(I1301&lt;350,100,IF(I1301&lt;=450,50,0))))</f>
        <v>50</v>
      </c>
      <c r="P1301" s="55" t="n">
        <f aca="false">IF(COUNT(K1301)=0,50,IF(K1301&lt;20,100,IF(K1301&lt;=25,50,0)))</f>
        <v>100</v>
      </c>
      <c r="Q1301" s="54"/>
      <c r="R1301" s="47"/>
      <c r="S1301" s="51" t="n">
        <f aca="false">$E1301/$E1300-1</f>
        <v>-0.0014469637791259</v>
      </c>
      <c r="T1301" s="56" t="n">
        <f aca="false">$K1301/$K1300-1</f>
        <v>0.0179122915379863</v>
      </c>
      <c r="V1301" s="57"/>
      <c r="W1301" s="57"/>
      <c r="Y1301" s="1" t="str">
        <f aca="false">IF(AX1301&gt;=70,"EASY",IF(AX1301&gt;40,"UNCERTAIN","HARD"))</f>
        <v>EASY</v>
      </c>
      <c r="AA1301" s="58" t="n">
        <f aca="false">IF($A1301&lt;200,"",AVERAGE($E1252:$E1301)/AVERAGE($E1102:$E1301)-1)</f>
        <v>0.0956032239021756</v>
      </c>
      <c r="AB1301" s="59" t="n">
        <f aca="false">LOOKUP($B1301,07_L1政策步階!$A$4:$A$14,07_L1政策步階!$C$4:$C$14)</f>
        <v>1</v>
      </c>
      <c r="AC1301" s="57"/>
      <c r="AD1301" s="57"/>
      <c r="AE1301" s="57"/>
      <c r="AF1301" s="57"/>
      <c r="AG1301" s="57"/>
      <c r="AH1301" s="57"/>
      <c r="AI1301" s="57"/>
      <c r="AJ1301" s="57"/>
      <c r="AK1301" s="57"/>
      <c r="AL1301" s="59" t="n">
        <f aca="false">IF(ISNUMBER($AA1301),IF($AA1301&gt;=0.005,100,IF($AA1301&gt;=-0.015,50,0)),"")</f>
        <v>100</v>
      </c>
      <c r="AM1301" s="59" t="n">
        <f aca="false">IF(ISNUMBER($AB1301),IF($AB1301=1,100,IF($AB1301=0,50,0)),"")</f>
        <v>100</v>
      </c>
      <c r="AN1301" s="0" t="str">
        <f aca="false">IF(ISNUMBER($AC1301),IF($AC1301&gt;=0.001,100,IF($AC1301&gt;=-0.003,50,0)),"")</f>
        <v/>
      </c>
      <c r="AO1301" s="0" t="str">
        <f aca="false">IF(ISNUMBER($AD1301),IF($AD1301&gt;=0.04,100,IF($AD1301&gt;=0,50,0)),"")</f>
        <v/>
      </c>
      <c r="AP1301" s="0" t="str">
        <f aca="false">IF(ISNUMBER($AE1301),IF($AE1301&gt;=25,100,IF($AE1301&gt;=-75,50,0)),"")</f>
        <v/>
      </c>
      <c r="AQ1301" s="0" t="str">
        <f aca="false">IF(ISNUMBER($AF1301),IF($AF1301&gt;0,100,IF($AF1301&gt;=-50,50,0)),"")</f>
        <v/>
      </c>
      <c r="AR1301" s="0" t="str">
        <f aca="false">IF(ISNUMBER($AG1301),IF($AG1301=1,100,IF($AG1301=0,50,0)),"")</f>
        <v/>
      </c>
      <c r="AS1301" s="0" t="str">
        <f aca="false">IF(ISNUMBER($AH1301),IF($AH1301&lt;0,100,IF($AH1301&lt;=20,50,0)),"")</f>
        <v/>
      </c>
      <c r="AT1301" s="0" t="str">
        <f aca="false">IF(ISNUMBER($AI1301),IF($AI1301&lt;0.95,100,IF($AI1301&lt;=1,50,0)),"")</f>
        <v/>
      </c>
      <c r="AU1301" s="0" t="str">
        <f aca="false">IF(ISNUMBER($AJ1301),IF($AJ1301&lt;30,0,IF($AJ1301&lt;40,50,IF($AJ1301&lt;=90,100,50))),"")</f>
        <v/>
      </c>
      <c r="AV1301" s="0" t="str">
        <f aca="false">IF(ISNUMBER($AK1301),IF($AK1301&gt;-0.2,100,IF($AK1301&gt;=-0.4,50,0)),"")</f>
        <v/>
      </c>
      <c r="AW1301" s="59" t="n">
        <f aca="false">01_指標庫!$H$4*ISNUMBER($F1301)+01_指標庫!$H$5*ISNUMBER($AA1301)+01_指標庫!$H$6*ISNUMBER($G1301)+01_指標庫!$H$7*ISNUMBER($H1301)+01_指標庫!$H$8*ISNUMBER($AF1301)+01_指標庫!$H$9*ISNUMBER($AG1301)+01_指標庫!$H$10*ISNUMBER($AB1301)+01_指標庫!$H$11*ISNUMBER($AC1301)+01_指標庫!$H$12*ISNUMBER($AD1301)+01_指標庫!$H$13*ISNUMBER($AE1301)+01_指標庫!$H$14*ISNUMBER($I1301)+01_指標庫!$H$15*ISNUMBER($AH1301)+01_指標庫!$H$16*ISNUMBER($K1301)+01_指標庫!$H$17*ISNUMBER($AI1301)+01_指標庫!$H$18*ISNUMBER($AJ1301)+01_指標庫!$H$19*ISNUMBER($AK1301)+01_指標庫!$H$20*ISNUMBER($BB1301)+01_指標庫!$H$21*ISNUMBER($BC1301)</f>
        <v>51</v>
      </c>
      <c r="AX1301" s="59" t="n">
        <f aca="false">IF(AW1301=0,50,ROUND((01_指標庫!$H$4*IF(ISNUMBER($F1301),L1301,0)+01_指標庫!$H$5*IF(ISNUMBER($AA1301),AL1301,0)+01_指標庫!$H$6*IF(ISNUMBER($G1301),M1301,0)+01_指標庫!$H$7*IF(ISNUMBER($H1301),N1301,0)+01_指標庫!$H$8*IF(ISNUMBER($AF1301),AQ1301,0)+01_指標庫!$H$9*IF(ISNUMBER($AG1301),AR1301,0)+01_指標庫!$H$10*IF(ISNUMBER($AB1301),AM1301,0)+01_指標庫!$H$11*IF(ISNUMBER($AC1301),AN1301,0)+01_指標庫!$H$12*IF(ISNUMBER($AD1301),AO1301,0)+01_指標庫!$H$13*IF(ISNUMBER($AE1301),AP1301,0)+01_指標庫!$H$14*IF(ISNUMBER($I1301),O1301,0)+01_指標庫!$H$15*IF(ISNUMBER($AH1301),AS1301,0)+01_指標庫!$H$16*IF(ISNUMBER($K1301),P1301,0)+01_指標庫!$H$17*IF(ISNUMBER($AI1301),AT1301,0)+01_指標庫!$H$18*IF(ISNUMBER($AJ1301),AU1301,0)+01_指標庫!$H$19*IF(ISNUMBER($AK1301),AV1301,0)+01_指標庫!$H$20*IF(ISNUMBER($BB1301),BB1301,0)+01_指標庫!$H$21*IF(ISNUMBER($BC1301),BC1301,0))/AW1301,1))</f>
        <v>92.2</v>
      </c>
      <c r="AY1301" s="60"/>
      <c r="AZ1301" s="60"/>
      <c r="BA1301" s="58" t="n">
        <f aca="false">AVERAGE($E1297:$E1301)/AVERAGE($E1292:$E1301)-1</f>
        <v>0.0112094442378146</v>
      </c>
      <c r="BB1301" s="59" t="n">
        <f aca="false">IF(ISNUMBER($BA1301),IF(OR($S1301&lt;=-0.03,$BA1301&lt;-0.003),0,IF(OR($S1301&lt;=-0.02,$BA1301&lt;0.01),50,100)),"")</f>
        <v>100</v>
      </c>
      <c r="BC1301" s="0" t="str">
        <f aca="false">IF(OR(COUNT($AZ1301)=0,COUNT($AZ1300)=0),"",IF(OR($AY1301/$AZ1300-1&lt;=-0.03,$AZ1301/$AZ1300-1&lt;=-0.045,IF(COUNT($AZ1292:$AZ1301)=10,AVERAGE($AZ1297:$AZ1301)/AVERAGE($AZ1292:$AZ1301)-1&lt;-0.01,FALSE())),0,IF(OR($AZ1301/$AZ1300-1&lt;=-0.02,IF(COUNT($AZ1292:$AZ1301)=10,AVERAGE($AZ1297:$AZ1301)/AVERAGE($AZ1292:$AZ1301)-1&lt;0.005,FALSE())),50,100)))</f>
        <v/>
      </c>
    </row>
    <row r="1302" customFormat="false" ht="15" hidden="false" customHeight="true" outlineLevel="0" collapsed="false">
      <c r="A1302" s="47" t="n">
        <v>1298</v>
      </c>
      <c r="B1302" s="48" t="n">
        <v>44440</v>
      </c>
      <c r="C1302" s="47" t="n">
        <v>2021</v>
      </c>
      <c r="D1302" s="49" t="s">
        <v>238</v>
      </c>
      <c r="E1302" s="50" t="n">
        <v>15611.57</v>
      </c>
      <c r="F1302" s="51" t="n">
        <v>0.143989</v>
      </c>
      <c r="G1302" s="51" t="n">
        <v>0</v>
      </c>
      <c r="H1302" s="52" t="n">
        <v>0.8776</v>
      </c>
      <c r="I1302" s="62" t="n">
        <v>408.3</v>
      </c>
      <c r="J1302" s="63" t="s">
        <v>240</v>
      </c>
      <c r="K1302" s="54" t="n">
        <v>16.11</v>
      </c>
      <c r="L1302" s="55" t="n">
        <f aca="false">IF(COUNT(F1302)=0,50,IF(F1302&gt;=0,100,IF(F1302&gt;=-0.02,50,0)))</f>
        <v>100</v>
      </c>
      <c r="M1302" s="55" t="n">
        <f aca="false">IF(COUNT(G1302)=0,50,IF(G1302&gt;-0.06,100,IF(G1302&gt;-0.15,50,0)))</f>
        <v>100</v>
      </c>
      <c r="N1302" s="55" t="n">
        <f aca="false">IF(COUNT(H1302)=0,50,IF(H1302&gt;=0.6,100,IF(H1302&gt;=0.4,50,0)))</f>
        <v>100</v>
      </c>
      <c r="O1302" s="55" t="n">
        <f aca="false">IF(COUNT(I1302)=0,50,IF(J1302="proxy_vix",50,IF(I1302&lt;350,100,IF(I1302&lt;=450,50,0))))</f>
        <v>50</v>
      </c>
      <c r="P1302" s="55" t="n">
        <f aca="false">IF(COUNT(K1302)=0,50,IF(K1302&lt;20,100,IF(K1302&lt;=25,50,0)))</f>
        <v>100</v>
      </c>
      <c r="Q1302" s="54"/>
      <c r="R1302" s="47"/>
      <c r="S1302" s="51" t="n">
        <f aca="false">$E1302/$E1301-1</f>
        <v>0.00186491136537059</v>
      </c>
      <c r="T1302" s="56" t="n">
        <f aca="false">$K1302/$K1301-1</f>
        <v>-0.0224514563106797</v>
      </c>
      <c r="V1302" s="57"/>
      <c r="W1302" s="57"/>
      <c r="Y1302" s="1" t="str">
        <f aca="false">IF(AX1302&gt;=70,"EASY",IF(AX1302&gt;40,"UNCERTAIN","HARD"))</f>
        <v>EASY</v>
      </c>
      <c r="AA1302" s="58" t="n">
        <f aca="false">IF($A1302&lt;200,"",AVERAGE($E1253:$E1302)/AVERAGE($E1103:$E1302)-1)</f>
        <v>0.0960940598955082</v>
      </c>
      <c r="AB1302" s="59" t="n">
        <f aca="false">LOOKUP($B1302,07_L1政策步階!$A$4:$A$14,07_L1政策步階!$C$4:$C$14)</f>
        <v>1</v>
      </c>
      <c r="AC1302" s="57"/>
      <c r="AD1302" s="57"/>
      <c r="AE1302" s="57"/>
      <c r="AF1302" s="57"/>
      <c r="AG1302" s="57"/>
      <c r="AH1302" s="57"/>
      <c r="AI1302" s="57"/>
      <c r="AJ1302" s="57"/>
      <c r="AK1302" s="57"/>
      <c r="AL1302" s="59" t="n">
        <f aca="false">IF(ISNUMBER($AA1302),IF($AA1302&gt;=0.005,100,IF($AA1302&gt;=-0.015,50,0)),"")</f>
        <v>100</v>
      </c>
      <c r="AM1302" s="59" t="n">
        <f aca="false">IF(ISNUMBER($AB1302),IF($AB1302=1,100,IF($AB1302=0,50,0)),"")</f>
        <v>100</v>
      </c>
      <c r="AN1302" s="0" t="str">
        <f aca="false">IF(ISNUMBER($AC1302),IF($AC1302&gt;=0.001,100,IF($AC1302&gt;=-0.003,50,0)),"")</f>
        <v/>
      </c>
      <c r="AO1302" s="0" t="str">
        <f aca="false">IF(ISNUMBER($AD1302),IF($AD1302&gt;=0.04,100,IF($AD1302&gt;=0,50,0)),"")</f>
        <v/>
      </c>
      <c r="AP1302" s="0" t="str">
        <f aca="false">IF(ISNUMBER($AE1302),IF($AE1302&gt;=25,100,IF($AE1302&gt;=-75,50,0)),"")</f>
        <v/>
      </c>
      <c r="AQ1302" s="0" t="str">
        <f aca="false">IF(ISNUMBER($AF1302),IF($AF1302&gt;0,100,IF($AF1302&gt;=-50,50,0)),"")</f>
        <v/>
      </c>
      <c r="AR1302" s="0" t="str">
        <f aca="false">IF(ISNUMBER($AG1302),IF($AG1302=1,100,IF($AG1302=0,50,0)),"")</f>
        <v/>
      </c>
      <c r="AS1302" s="0" t="str">
        <f aca="false">IF(ISNUMBER($AH1302),IF($AH1302&lt;0,100,IF($AH1302&lt;=20,50,0)),"")</f>
        <v/>
      </c>
      <c r="AT1302" s="0" t="str">
        <f aca="false">IF(ISNUMBER($AI1302),IF($AI1302&lt;0.95,100,IF($AI1302&lt;=1,50,0)),"")</f>
        <v/>
      </c>
      <c r="AU1302" s="0" t="str">
        <f aca="false">IF(ISNUMBER($AJ1302),IF($AJ1302&lt;30,0,IF($AJ1302&lt;40,50,IF($AJ1302&lt;=90,100,50))),"")</f>
        <v/>
      </c>
      <c r="AV1302" s="0" t="str">
        <f aca="false">IF(ISNUMBER($AK1302),IF($AK1302&gt;-0.2,100,IF($AK1302&gt;=-0.4,50,0)),"")</f>
        <v/>
      </c>
      <c r="AW1302" s="59" t="n">
        <f aca="false">01_指標庫!$H$4*ISNUMBER($F1302)+01_指標庫!$H$5*ISNUMBER($AA1302)+01_指標庫!$H$6*ISNUMBER($G1302)+01_指標庫!$H$7*ISNUMBER($H1302)+01_指標庫!$H$8*ISNUMBER($AF1302)+01_指標庫!$H$9*ISNUMBER($AG1302)+01_指標庫!$H$10*ISNUMBER($AB1302)+01_指標庫!$H$11*ISNUMBER($AC1302)+01_指標庫!$H$12*ISNUMBER($AD1302)+01_指標庫!$H$13*ISNUMBER($AE1302)+01_指標庫!$H$14*ISNUMBER($I1302)+01_指標庫!$H$15*ISNUMBER($AH1302)+01_指標庫!$H$16*ISNUMBER($K1302)+01_指標庫!$H$17*ISNUMBER($AI1302)+01_指標庫!$H$18*ISNUMBER($AJ1302)+01_指標庫!$H$19*ISNUMBER($AK1302)+01_指標庫!$H$20*ISNUMBER($BB1302)+01_指標庫!$H$21*ISNUMBER($BC1302)</f>
        <v>51</v>
      </c>
      <c r="AX1302" s="59" t="n">
        <f aca="false">IF(AW1302=0,50,ROUND((01_指標庫!$H$4*IF(ISNUMBER($F1302),L1302,0)+01_指標庫!$H$5*IF(ISNUMBER($AA1302),AL1302,0)+01_指標庫!$H$6*IF(ISNUMBER($G1302),M1302,0)+01_指標庫!$H$7*IF(ISNUMBER($H1302),N1302,0)+01_指標庫!$H$8*IF(ISNUMBER($AF1302),AQ1302,0)+01_指標庫!$H$9*IF(ISNUMBER($AG1302),AR1302,0)+01_指標庫!$H$10*IF(ISNUMBER($AB1302),AM1302,0)+01_指標庫!$H$11*IF(ISNUMBER($AC1302),AN1302,0)+01_指標庫!$H$12*IF(ISNUMBER($AD1302),AO1302,0)+01_指標庫!$H$13*IF(ISNUMBER($AE1302),AP1302,0)+01_指標庫!$H$14*IF(ISNUMBER($I1302),O1302,0)+01_指標庫!$H$15*IF(ISNUMBER($AH1302),AS1302,0)+01_指標庫!$H$16*IF(ISNUMBER($K1302),P1302,0)+01_指標庫!$H$17*IF(ISNUMBER($AI1302),AT1302,0)+01_指標庫!$H$18*IF(ISNUMBER($AJ1302),AU1302,0)+01_指標庫!$H$19*IF(ISNUMBER($AK1302),AV1302,0)+01_指標庫!$H$20*IF(ISNUMBER($BB1302),BB1302,0)+01_指標庫!$H$21*IF(ISNUMBER($BC1302),BC1302,0))/AW1302,1))</f>
        <v>86.3</v>
      </c>
      <c r="AY1302" s="60"/>
      <c r="AZ1302" s="60"/>
      <c r="BA1302" s="58" t="n">
        <f aca="false">AVERAGE($E1298:$E1302)/AVERAGE($E1293:$E1302)-1</f>
        <v>0.00940709901256409</v>
      </c>
      <c r="BB1302" s="59" t="n">
        <f aca="false">IF(ISNUMBER($BA1302),IF(OR($S1302&lt;=-0.03,$BA1302&lt;-0.003),0,IF(OR($S1302&lt;=-0.02,$BA1302&lt;0.01),50,100)),"")</f>
        <v>50</v>
      </c>
      <c r="BC1302" s="0" t="str">
        <f aca="false">IF(OR(COUNT($AZ1302)=0,COUNT($AZ1301)=0),"",IF(OR($AY1302/$AZ1301-1&lt;=-0.03,$AZ1302/$AZ1301-1&lt;=-0.045,IF(COUNT($AZ1293:$AZ1302)=10,AVERAGE($AZ1298:$AZ1302)/AVERAGE($AZ1293:$AZ1302)-1&lt;-0.01,FALSE())),0,IF(OR($AZ1302/$AZ1301-1&lt;=-0.02,IF(COUNT($AZ1293:$AZ1302)=10,AVERAGE($AZ1298:$AZ1302)/AVERAGE($AZ1293:$AZ1302)-1&lt;0.005,FALSE())),50,100)))</f>
        <v/>
      </c>
    </row>
    <row r="1303" customFormat="false" ht="15" hidden="false" customHeight="true" outlineLevel="0" collapsed="false">
      <c r="A1303" s="47" t="n">
        <v>1299</v>
      </c>
      <c r="B1303" s="48" t="n">
        <v>44441</v>
      </c>
      <c r="C1303" s="47" t="n">
        <v>2021</v>
      </c>
      <c r="D1303" s="49" t="s">
        <v>239</v>
      </c>
      <c r="E1303" s="50" t="n">
        <v>15604.25</v>
      </c>
      <c r="F1303" s="51" t="n">
        <v>0.14195</v>
      </c>
      <c r="G1303" s="51" t="n">
        <v>-0.000469</v>
      </c>
      <c r="H1303" s="52" t="n">
        <v>0.8776</v>
      </c>
      <c r="I1303" s="62" t="n">
        <v>410.8</v>
      </c>
      <c r="J1303" s="63" t="s">
        <v>240</v>
      </c>
      <c r="K1303" s="54" t="n">
        <v>16.41</v>
      </c>
      <c r="L1303" s="55" t="n">
        <f aca="false">IF(COUNT(F1303)=0,50,IF(F1303&gt;=0,100,IF(F1303&gt;=-0.02,50,0)))</f>
        <v>100</v>
      </c>
      <c r="M1303" s="55" t="n">
        <f aca="false">IF(COUNT(G1303)=0,50,IF(G1303&gt;-0.06,100,IF(G1303&gt;-0.15,50,0)))</f>
        <v>100</v>
      </c>
      <c r="N1303" s="55" t="n">
        <f aca="false">IF(COUNT(H1303)=0,50,IF(H1303&gt;=0.6,100,IF(H1303&gt;=0.4,50,0)))</f>
        <v>100</v>
      </c>
      <c r="O1303" s="55" t="n">
        <f aca="false">IF(COUNT(I1303)=0,50,IF(J1303="proxy_vix",50,IF(I1303&lt;350,100,IF(I1303&lt;=450,50,0))))</f>
        <v>50</v>
      </c>
      <c r="P1303" s="55" t="n">
        <f aca="false">IF(COUNT(K1303)=0,50,IF(K1303&lt;20,100,IF(K1303&lt;=25,50,0)))</f>
        <v>100</v>
      </c>
      <c r="Q1303" s="54"/>
      <c r="R1303" s="47"/>
      <c r="S1303" s="51" t="n">
        <f aca="false">$E1303/$E1302-1</f>
        <v>-0.000468883014328458</v>
      </c>
      <c r="T1303" s="56" t="n">
        <f aca="false">$K1303/$K1302-1</f>
        <v>0.0186219739292366</v>
      </c>
      <c r="V1303" s="57"/>
      <c r="W1303" s="57"/>
      <c r="Y1303" s="1" t="str">
        <f aca="false">IF(AX1303&gt;=70,"EASY",IF(AX1303&gt;40,"UNCERTAIN","HARD"))</f>
        <v>EASY</v>
      </c>
      <c r="AA1303" s="58" t="n">
        <f aca="false">IF($A1303&lt;200,"",AVERAGE($E1254:$E1303)/AVERAGE($E1104:$E1303)-1)</f>
        <v>0.0966005190080945</v>
      </c>
      <c r="AB1303" s="59" t="n">
        <f aca="false">LOOKUP($B1303,07_L1政策步階!$A$4:$A$14,07_L1政策步階!$C$4:$C$14)</f>
        <v>1</v>
      </c>
      <c r="AC1303" s="57"/>
      <c r="AD1303" s="57"/>
      <c r="AE1303" s="57"/>
      <c r="AF1303" s="57"/>
      <c r="AG1303" s="57"/>
      <c r="AH1303" s="57"/>
      <c r="AI1303" s="57"/>
      <c r="AJ1303" s="57"/>
      <c r="AK1303" s="57"/>
      <c r="AL1303" s="59" t="n">
        <f aca="false">IF(ISNUMBER($AA1303),IF($AA1303&gt;=0.005,100,IF($AA1303&gt;=-0.015,50,0)),"")</f>
        <v>100</v>
      </c>
      <c r="AM1303" s="59" t="n">
        <f aca="false">IF(ISNUMBER($AB1303),IF($AB1303=1,100,IF($AB1303=0,50,0)),"")</f>
        <v>100</v>
      </c>
      <c r="AN1303" s="0" t="str">
        <f aca="false">IF(ISNUMBER($AC1303),IF($AC1303&gt;=0.001,100,IF($AC1303&gt;=-0.003,50,0)),"")</f>
        <v/>
      </c>
      <c r="AO1303" s="0" t="str">
        <f aca="false">IF(ISNUMBER($AD1303),IF($AD1303&gt;=0.04,100,IF($AD1303&gt;=0,50,0)),"")</f>
        <v/>
      </c>
      <c r="AP1303" s="0" t="str">
        <f aca="false">IF(ISNUMBER($AE1303),IF($AE1303&gt;=25,100,IF($AE1303&gt;=-75,50,0)),"")</f>
        <v/>
      </c>
      <c r="AQ1303" s="0" t="str">
        <f aca="false">IF(ISNUMBER($AF1303),IF($AF1303&gt;0,100,IF($AF1303&gt;=-50,50,0)),"")</f>
        <v/>
      </c>
      <c r="AR1303" s="0" t="str">
        <f aca="false">IF(ISNUMBER($AG1303),IF($AG1303=1,100,IF($AG1303=0,50,0)),"")</f>
        <v/>
      </c>
      <c r="AS1303" s="0" t="str">
        <f aca="false">IF(ISNUMBER($AH1303),IF($AH1303&lt;0,100,IF($AH1303&lt;=20,50,0)),"")</f>
        <v/>
      </c>
      <c r="AT1303" s="0" t="str">
        <f aca="false">IF(ISNUMBER($AI1303),IF($AI1303&lt;0.95,100,IF($AI1303&lt;=1,50,0)),"")</f>
        <v/>
      </c>
      <c r="AU1303" s="0" t="str">
        <f aca="false">IF(ISNUMBER($AJ1303),IF($AJ1303&lt;30,0,IF($AJ1303&lt;40,50,IF($AJ1303&lt;=90,100,50))),"")</f>
        <v/>
      </c>
      <c r="AV1303" s="0" t="str">
        <f aca="false">IF(ISNUMBER($AK1303),IF($AK1303&gt;-0.2,100,IF($AK1303&gt;=-0.4,50,0)),"")</f>
        <v/>
      </c>
      <c r="AW1303" s="59" t="n">
        <f aca="false">01_指標庫!$H$4*ISNUMBER($F1303)+01_指標庫!$H$5*ISNUMBER($AA1303)+01_指標庫!$H$6*ISNUMBER($G1303)+01_指標庫!$H$7*ISNUMBER($H1303)+01_指標庫!$H$8*ISNUMBER($AF1303)+01_指標庫!$H$9*ISNUMBER($AG1303)+01_指標庫!$H$10*ISNUMBER($AB1303)+01_指標庫!$H$11*ISNUMBER($AC1303)+01_指標庫!$H$12*ISNUMBER($AD1303)+01_指標庫!$H$13*ISNUMBER($AE1303)+01_指標庫!$H$14*ISNUMBER($I1303)+01_指標庫!$H$15*ISNUMBER($AH1303)+01_指標庫!$H$16*ISNUMBER($K1303)+01_指標庫!$H$17*ISNUMBER($AI1303)+01_指標庫!$H$18*ISNUMBER($AJ1303)+01_指標庫!$H$19*ISNUMBER($AK1303)+01_指標庫!$H$20*ISNUMBER($BB1303)+01_指標庫!$H$21*ISNUMBER($BC1303)</f>
        <v>51</v>
      </c>
      <c r="AX1303" s="59" t="n">
        <f aca="false">IF(AW1303=0,50,ROUND((01_指標庫!$H$4*IF(ISNUMBER($F1303),L1303,0)+01_指標庫!$H$5*IF(ISNUMBER($AA1303),AL1303,0)+01_指標庫!$H$6*IF(ISNUMBER($G1303),M1303,0)+01_指標庫!$H$7*IF(ISNUMBER($H1303),N1303,0)+01_指標庫!$H$8*IF(ISNUMBER($AF1303),AQ1303,0)+01_指標庫!$H$9*IF(ISNUMBER($AG1303),AR1303,0)+01_指標庫!$H$10*IF(ISNUMBER($AB1303),AM1303,0)+01_指標庫!$H$11*IF(ISNUMBER($AC1303),AN1303,0)+01_指標庫!$H$12*IF(ISNUMBER($AD1303),AO1303,0)+01_指標庫!$H$13*IF(ISNUMBER($AE1303),AP1303,0)+01_指標庫!$H$14*IF(ISNUMBER($I1303),O1303,0)+01_指標庫!$H$15*IF(ISNUMBER($AH1303),AS1303,0)+01_指標庫!$H$16*IF(ISNUMBER($K1303),P1303,0)+01_指標庫!$H$17*IF(ISNUMBER($AI1303),AT1303,0)+01_指標庫!$H$18*IF(ISNUMBER($AJ1303),AU1303,0)+01_指標庫!$H$19*IF(ISNUMBER($AK1303),AV1303,0)+01_指標庫!$H$20*IF(ISNUMBER($BB1303),BB1303,0)+01_指標庫!$H$21*IF(ISNUMBER($BC1303),BC1303,0))/AW1303,1))</f>
        <v>86.3</v>
      </c>
      <c r="AY1303" s="60"/>
      <c r="AZ1303" s="60"/>
      <c r="BA1303" s="58" t="n">
        <f aca="false">AVERAGE($E1299:$E1303)/AVERAGE($E1294:$E1303)-1</f>
        <v>0.00924401193722679</v>
      </c>
      <c r="BB1303" s="59" t="n">
        <f aca="false">IF(ISNUMBER($BA1303),IF(OR($S1303&lt;=-0.03,$BA1303&lt;-0.003),0,IF(OR($S1303&lt;=-0.02,$BA1303&lt;0.01),50,100)),"")</f>
        <v>50</v>
      </c>
      <c r="BC1303" s="0" t="str">
        <f aca="false">IF(OR(COUNT($AZ1303)=0,COUNT($AZ1302)=0),"",IF(OR($AY1303/$AZ1302-1&lt;=-0.03,$AZ1303/$AZ1302-1&lt;=-0.045,IF(COUNT($AZ1294:$AZ1303)=10,AVERAGE($AZ1299:$AZ1303)/AVERAGE($AZ1294:$AZ1303)-1&lt;-0.01,FALSE())),0,IF(OR($AZ1303/$AZ1302-1&lt;=-0.02,IF(COUNT($AZ1294:$AZ1303)=10,AVERAGE($AZ1299:$AZ1303)/AVERAGE($AZ1294:$AZ1303)-1&lt;0.005,FALSE())),50,100)))</f>
        <v/>
      </c>
    </row>
    <row r="1304" customFormat="false" ht="15" hidden="false" customHeight="true" outlineLevel="0" collapsed="false">
      <c r="A1304" s="47" t="n">
        <v>1300</v>
      </c>
      <c r="B1304" s="48" t="n">
        <v>44442</v>
      </c>
      <c r="C1304" s="47" t="n">
        <v>2021</v>
      </c>
      <c r="D1304" s="49" t="s">
        <v>234</v>
      </c>
      <c r="E1304" s="50" t="n">
        <v>15652.86</v>
      </c>
      <c r="F1304" s="51" t="n">
        <v>0.143969</v>
      </c>
      <c r="G1304" s="51" t="n">
        <v>0</v>
      </c>
      <c r="H1304" s="52" t="n">
        <v>0.8776</v>
      </c>
      <c r="I1304" s="62" t="n">
        <v>410.8</v>
      </c>
      <c r="J1304" s="63" t="s">
        <v>240</v>
      </c>
      <c r="K1304" s="54" t="n">
        <v>16.41</v>
      </c>
      <c r="L1304" s="55" t="n">
        <f aca="false">IF(COUNT(F1304)=0,50,IF(F1304&gt;=0,100,IF(F1304&gt;=-0.02,50,0)))</f>
        <v>100</v>
      </c>
      <c r="M1304" s="55" t="n">
        <f aca="false">IF(COUNT(G1304)=0,50,IF(G1304&gt;-0.06,100,IF(G1304&gt;-0.15,50,0)))</f>
        <v>100</v>
      </c>
      <c r="N1304" s="55" t="n">
        <f aca="false">IF(COUNT(H1304)=0,50,IF(H1304&gt;=0.6,100,IF(H1304&gt;=0.4,50,0)))</f>
        <v>100</v>
      </c>
      <c r="O1304" s="55" t="n">
        <f aca="false">IF(COUNT(I1304)=0,50,IF(J1304="proxy_vix",50,IF(I1304&lt;350,100,IF(I1304&lt;=450,50,0))))</f>
        <v>50</v>
      </c>
      <c r="P1304" s="55" t="n">
        <f aca="false">IF(COUNT(K1304)=0,50,IF(K1304&lt;20,100,IF(K1304&lt;=25,50,0)))</f>
        <v>100</v>
      </c>
      <c r="Q1304" s="54"/>
      <c r="R1304" s="47"/>
      <c r="S1304" s="51" t="n">
        <f aca="false">$E1304/$E1303-1</f>
        <v>0.00311517695499619</v>
      </c>
      <c r="T1304" s="56" t="n">
        <f aca="false">$K1304/$K1303-1</f>
        <v>0</v>
      </c>
      <c r="V1304" s="57"/>
      <c r="W1304" s="57"/>
      <c r="Y1304" s="1" t="str">
        <f aca="false">IF(AX1304&gt;=70,"EASY",IF(AX1304&gt;40,"UNCERTAIN","HARD"))</f>
        <v>EASY</v>
      </c>
      <c r="AA1304" s="58" t="n">
        <f aca="false">IF($A1304&lt;200,"",AVERAGE($E1255:$E1304)/AVERAGE($E1105:$E1304)-1)</f>
        <v>0.0970087599179099</v>
      </c>
      <c r="AB1304" s="59" t="n">
        <f aca="false">LOOKUP($B1304,07_L1政策步階!$A$4:$A$14,07_L1政策步階!$C$4:$C$14)</f>
        <v>1</v>
      </c>
      <c r="AC1304" s="57"/>
      <c r="AD1304" s="57"/>
      <c r="AE1304" s="57"/>
      <c r="AF1304" s="57"/>
      <c r="AG1304" s="57"/>
      <c r="AH1304" s="57"/>
      <c r="AI1304" s="57"/>
      <c r="AJ1304" s="57"/>
      <c r="AK1304" s="57"/>
      <c r="AL1304" s="59" t="n">
        <f aca="false">IF(ISNUMBER($AA1304),IF($AA1304&gt;=0.005,100,IF($AA1304&gt;=-0.015,50,0)),"")</f>
        <v>100</v>
      </c>
      <c r="AM1304" s="59" t="n">
        <f aca="false">IF(ISNUMBER($AB1304),IF($AB1304=1,100,IF($AB1304=0,50,0)),"")</f>
        <v>100</v>
      </c>
      <c r="AN1304" s="0" t="str">
        <f aca="false">IF(ISNUMBER($AC1304),IF($AC1304&gt;=0.001,100,IF($AC1304&gt;=-0.003,50,0)),"")</f>
        <v/>
      </c>
      <c r="AO1304" s="0" t="str">
        <f aca="false">IF(ISNUMBER($AD1304),IF($AD1304&gt;=0.04,100,IF($AD1304&gt;=0,50,0)),"")</f>
        <v/>
      </c>
      <c r="AP1304" s="0" t="str">
        <f aca="false">IF(ISNUMBER($AE1304),IF($AE1304&gt;=25,100,IF($AE1304&gt;=-75,50,0)),"")</f>
        <v/>
      </c>
      <c r="AQ1304" s="0" t="str">
        <f aca="false">IF(ISNUMBER($AF1304),IF($AF1304&gt;0,100,IF($AF1304&gt;=-50,50,0)),"")</f>
        <v/>
      </c>
      <c r="AR1304" s="0" t="str">
        <f aca="false">IF(ISNUMBER($AG1304),IF($AG1304=1,100,IF($AG1304=0,50,0)),"")</f>
        <v/>
      </c>
      <c r="AS1304" s="0" t="str">
        <f aca="false">IF(ISNUMBER($AH1304),IF($AH1304&lt;0,100,IF($AH1304&lt;=20,50,0)),"")</f>
        <v/>
      </c>
      <c r="AT1304" s="0" t="str">
        <f aca="false">IF(ISNUMBER($AI1304),IF($AI1304&lt;0.95,100,IF($AI1304&lt;=1,50,0)),"")</f>
        <v/>
      </c>
      <c r="AU1304" s="0" t="str">
        <f aca="false">IF(ISNUMBER($AJ1304),IF($AJ1304&lt;30,0,IF($AJ1304&lt;40,50,IF($AJ1304&lt;=90,100,50))),"")</f>
        <v/>
      </c>
      <c r="AV1304" s="0" t="str">
        <f aca="false">IF(ISNUMBER($AK1304),IF($AK1304&gt;-0.2,100,IF($AK1304&gt;=-0.4,50,0)),"")</f>
        <v/>
      </c>
      <c r="AW1304" s="59" t="n">
        <f aca="false">01_指標庫!$H$4*ISNUMBER($F1304)+01_指標庫!$H$5*ISNUMBER($AA1304)+01_指標庫!$H$6*ISNUMBER($G1304)+01_指標庫!$H$7*ISNUMBER($H1304)+01_指標庫!$H$8*ISNUMBER($AF1304)+01_指標庫!$H$9*ISNUMBER($AG1304)+01_指標庫!$H$10*ISNUMBER($AB1304)+01_指標庫!$H$11*ISNUMBER($AC1304)+01_指標庫!$H$12*ISNUMBER($AD1304)+01_指標庫!$H$13*ISNUMBER($AE1304)+01_指標庫!$H$14*ISNUMBER($I1304)+01_指標庫!$H$15*ISNUMBER($AH1304)+01_指標庫!$H$16*ISNUMBER($K1304)+01_指標庫!$H$17*ISNUMBER($AI1304)+01_指標庫!$H$18*ISNUMBER($AJ1304)+01_指標庫!$H$19*ISNUMBER($AK1304)+01_指標庫!$H$20*ISNUMBER($BB1304)+01_指標庫!$H$21*ISNUMBER($BC1304)</f>
        <v>51</v>
      </c>
      <c r="AX1304" s="59" t="n">
        <f aca="false">IF(AW1304=0,50,ROUND((01_指標庫!$H$4*IF(ISNUMBER($F1304),L1304,0)+01_指標庫!$H$5*IF(ISNUMBER($AA1304),AL1304,0)+01_指標庫!$H$6*IF(ISNUMBER($G1304),M1304,0)+01_指標庫!$H$7*IF(ISNUMBER($H1304),N1304,0)+01_指標庫!$H$8*IF(ISNUMBER($AF1304),AQ1304,0)+01_指標庫!$H$9*IF(ISNUMBER($AG1304),AR1304,0)+01_指標庫!$H$10*IF(ISNUMBER($AB1304),AM1304,0)+01_指標庫!$H$11*IF(ISNUMBER($AC1304),AN1304,0)+01_指標庫!$H$12*IF(ISNUMBER($AD1304),AO1304,0)+01_指標庫!$H$13*IF(ISNUMBER($AE1304),AP1304,0)+01_指標庫!$H$14*IF(ISNUMBER($I1304),O1304,0)+01_指標庫!$H$15*IF(ISNUMBER($AH1304),AS1304,0)+01_指標庫!$H$16*IF(ISNUMBER($K1304),P1304,0)+01_指標庫!$H$17*IF(ISNUMBER($AI1304),AT1304,0)+01_指標庫!$H$18*IF(ISNUMBER($AJ1304),AU1304,0)+01_指標庫!$H$19*IF(ISNUMBER($AK1304),AV1304,0)+01_指標庫!$H$20*IF(ISNUMBER($BB1304),BB1304,0)+01_指標庫!$H$21*IF(ISNUMBER($BC1304),BC1304,0))/AW1304,1))</f>
        <v>86.3</v>
      </c>
      <c r="AY1304" s="60"/>
      <c r="AZ1304" s="60"/>
      <c r="BA1304" s="58" t="n">
        <f aca="false">AVERAGE($E1300:$E1304)/AVERAGE($E1295:$E1304)-1</f>
        <v>0.00843236136930869</v>
      </c>
      <c r="BB1304" s="59" t="n">
        <f aca="false">IF(ISNUMBER($BA1304),IF(OR($S1304&lt;=-0.03,$BA1304&lt;-0.003),0,IF(OR($S1304&lt;=-0.02,$BA1304&lt;0.01),50,100)),"")</f>
        <v>50</v>
      </c>
      <c r="BC1304" s="0" t="str">
        <f aca="false">IF(OR(COUNT($AZ1304)=0,COUNT($AZ1303)=0),"",IF(OR($AY1304/$AZ1303-1&lt;=-0.03,$AZ1304/$AZ1303-1&lt;=-0.045,IF(COUNT($AZ1295:$AZ1304)=10,AVERAGE($AZ1300:$AZ1304)/AVERAGE($AZ1295:$AZ1304)-1&lt;-0.01,FALSE())),0,IF(OR($AZ1304/$AZ1303-1&lt;=-0.02,IF(COUNT($AZ1295:$AZ1304)=10,AVERAGE($AZ1300:$AZ1304)/AVERAGE($AZ1295:$AZ1304)-1&lt;0.005,FALSE())),50,100)))</f>
        <v/>
      </c>
    </row>
    <row r="1305" customFormat="false" ht="15" hidden="false" customHeight="true" outlineLevel="0" collapsed="false">
      <c r="A1305" s="47" t="n">
        <v>1301</v>
      </c>
      <c r="B1305" s="48" t="n">
        <v>44446</v>
      </c>
      <c r="C1305" s="47" t="n">
        <v>2021</v>
      </c>
      <c r="D1305" s="49" t="s">
        <v>237</v>
      </c>
      <c r="E1305" s="50" t="n">
        <v>15675.76</v>
      </c>
      <c r="F1305" s="51" t="n">
        <v>0.144062</v>
      </c>
      <c r="G1305" s="51" t="n">
        <v>0</v>
      </c>
      <c r="H1305" s="52" t="n">
        <v>0.8367</v>
      </c>
      <c r="I1305" s="62" t="n">
        <v>425.3</v>
      </c>
      <c r="J1305" s="63" t="s">
        <v>240</v>
      </c>
      <c r="K1305" s="54" t="n">
        <v>18.14</v>
      </c>
      <c r="L1305" s="55" t="n">
        <f aca="false">IF(COUNT(F1305)=0,50,IF(F1305&gt;=0,100,IF(F1305&gt;=-0.02,50,0)))</f>
        <v>100</v>
      </c>
      <c r="M1305" s="55" t="n">
        <f aca="false">IF(COUNT(G1305)=0,50,IF(G1305&gt;-0.06,100,IF(G1305&gt;-0.15,50,0)))</f>
        <v>100</v>
      </c>
      <c r="N1305" s="55" t="n">
        <f aca="false">IF(COUNT(H1305)=0,50,IF(H1305&gt;=0.6,100,IF(H1305&gt;=0.4,50,0)))</f>
        <v>100</v>
      </c>
      <c r="O1305" s="55" t="n">
        <f aca="false">IF(COUNT(I1305)=0,50,IF(J1305="proxy_vix",50,IF(I1305&lt;350,100,IF(I1305&lt;=450,50,0))))</f>
        <v>50</v>
      </c>
      <c r="P1305" s="55" t="n">
        <f aca="false">IF(COUNT(K1305)=0,50,IF(K1305&lt;20,100,IF(K1305&lt;=25,50,0)))</f>
        <v>100</v>
      </c>
      <c r="Q1305" s="54"/>
      <c r="R1305" s="47"/>
      <c r="S1305" s="51" t="n">
        <f aca="false">$E1305/$E1304-1</f>
        <v>0.00146299142776463</v>
      </c>
      <c r="T1305" s="56" t="n">
        <f aca="false">$K1305/$K1304-1</f>
        <v>0.105423522242535</v>
      </c>
      <c r="V1305" s="57"/>
      <c r="W1305" s="57"/>
      <c r="Y1305" s="1" t="str">
        <f aca="false">IF(AX1305&gt;=70,"EASY",IF(AX1305&gt;40,"UNCERTAIN","HARD"))</f>
        <v>EASY</v>
      </c>
      <c r="AA1305" s="58" t="n">
        <f aca="false">IF($A1305&lt;200,"",AVERAGE($E1256:$E1305)/AVERAGE($E1106:$E1305)-1)</f>
        <v>0.0974373426462185</v>
      </c>
      <c r="AB1305" s="59" t="n">
        <f aca="false">LOOKUP($B1305,07_L1政策步階!$A$4:$A$14,07_L1政策步階!$C$4:$C$14)</f>
        <v>1</v>
      </c>
      <c r="AC1305" s="57"/>
      <c r="AD1305" s="57"/>
      <c r="AE1305" s="57"/>
      <c r="AF1305" s="57"/>
      <c r="AG1305" s="57"/>
      <c r="AH1305" s="57"/>
      <c r="AI1305" s="57"/>
      <c r="AJ1305" s="57"/>
      <c r="AK1305" s="57"/>
      <c r="AL1305" s="59" t="n">
        <f aca="false">IF(ISNUMBER($AA1305),IF($AA1305&gt;=0.005,100,IF($AA1305&gt;=-0.015,50,0)),"")</f>
        <v>100</v>
      </c>
      <c r="AM1305" s="59" t="n">
        <f aca="false">IF(ISNUMBER($AB1305),IF($AB1305=1,100,IF($AB1305=0,50,0)),"")</f>
        <v>100</v>
      </c>
      <c r="AN1305" s="0" t="str">
        <f aca="false">IF(ISNUMBER($AC1305),IF($AC1305&gt;=0.001,100,IF($AC1305&gt;=-0.003,50,0)),"")</f>
        <v/>
      </c>
      <c r="AO1305" s="0" t="str">
        <f aca="false">IF(ISNUMBER($AD1305),IF($AD1305&gt;=0.04,100,IF($AD1305&gt;=0,50,0)),"")</f>
        <v/>
      </c>
      <c r="AP1305" s="0" t="str">
        <f aca="false">IF(ISNUMBER($AE1305),IF($AE1305&gt;=25,100,IF($AE1305&gt;=-75,50,0)),"")</f>
        <v/>
      </c>
      <c r="AQ1305" s="0" t="str">
        <f aca="false">IF(ISNUMBER($AF1305),IF($AF1305&gt;0,100,IF($AF1305&gt;=-50,50,0)),"")</f>
        <v/>
      </c>
      <c r="AR1305" s="0" t="str">
        <f aca="false">IF(ISNUMBER($AG1305),IF($AG1305=1,100,IF($AG1305=0,50,0)),"")</f>
        <v/>
      </c>
      <c r="AS1305" s="0" t="str">
        <f aca="false">IF(ISNUMBER($AH1305),IF($AH1305&lt;0,100,IF($AH1305&lt;=20,50,0)),"")</f>
        <v/>
      </c>
      <c r="AT1305" s="0" t="str">
        <f aca="false">IF(ISNUMBER($AI1305),IF($AI1305&lt;0.95,100,IF($AI1305&lt;=1,50,0)),"")</f>
        <v/>
      </c>
      <c r="AU1305" s="0" t="str">
        <f aca="false">IF(ISNUMBER($AJ1305),IF($AJ1305&lt;30,0,IF($AJ1305&lt;40,50,IF($AJ1305&lt;=90,100,50))),"")</f>
        <v/>
      </c>
      <c r="AV1305" s="0" t="str">
        <f aca="false">IF(ISNUMBER($AK1305),IF($AK1305&gt;-0.2,100,IF($AK1305&gt;=-0.4,50,0)),"")</f>
        <v/>
      </c>
      <c r="AW1305" s="59" t="n">
        <f aca="false">01_指標庫!$H$4*ISNUMBER($F1305)+01_指標庫!$H$5*ISNUMBER($AA1305)+01_指標庫!$H$6*ISNUMBER($G1305)+01_指標庫!$H$7*ISNUMBER($H1305)+01_指標庫!$H$8*ISNUMBER($AF1305)+01_指標庫!$H$9*ISNUMBER($AG1305)+01_指標庫!$H$10*ISNUMBER($AB1305)+01_指標庫!$H$11*ISNUMBER($AC1305)+01_指標庫!$H$12*ISNUMBER($AD1305)+01_指標庫!$H$13*ISNUMBER($AE1305)+01_指標庫!$H$14*ISNUMBER($I1305)+01_指標庫!$H$15*ISNUMBER($AH1305)+01_指標庫!$H$16*ISNUMBER($K1305)+01_指標庫!$H$17*ISNUMBER($AI1305)+01_指標庫!$H$18*ISNUMBER($AJ1305)+01_指標庫!$H$19*ISNUMBER($AK1305)+01_指標庫!$H$20*ISNUMBER($BB1305)+01_指標庫!$H$21*ISNUMBER($BC1305)</f>
        <v>51</v>
      </c>
      <c r="AX1305" s="59" t="n">
        <f aca="false">IF(AW1305=0,50,ROUND((01_指標庫!$H$4*IF(ISNUMBER($F1305),L1305,0)+01_指標庫!$H$5*IF(ISNUMBER($AA1305),AL1305,0)+01_指標庫!$H$6*IF(ISNUMBER($G1305),M1305,0)+01_指標庫!$H$7*IF(ISNUMBER($H1305),N1305,0)+01_指標庫!$H$8*IF(ISNUMBER($AF1305),AQ1305,0)+01_指標庫!$H$9*IF(ISNUMBER($AG1305),AR1305,0)+01_指標庫!$H$10*IF(ISNUMBER($AB1305),AM1305,0)+01_指標庫!$H$11*IF(ISNUMBER($AC1305),AN1305,0)+01_指標庫!$H$12*IF(ISNUMBER($AD1305),AO1305,0)+01_指標庫!$H$13*IF(ISNUMBER($AE1305),AP1305,0)+01_指標庫!$H$14*IF(ISNUMBER($I1305),O1305,0)+01_指標庫!$H$15*IF(ISNUMBER($AH1305),AS1305,0)+01_指標庫!$H$16*IF(ISNUMBER($K1305),P1305,0)+01_指標庫!$H$17*IF(ISNUMBER($AI1305),AT1305,0)+01_指標庫!$H$18*IF(ISNUMBER($AJ1305),AU1305,0)+01_指標庫!$H$19*IF(ISNUMBER($AK1305),AV1305,0)+01_指標庫!$H$20*IF(ISNUMBER($BB1305),BB1305,0)+01_指標庫!$H$21*IF(ISNUMBER($BC1305),BC1305,0))/AW1305,1))</f>
        <v>86.3</v>
      </c>
      <c r="AY1305" s="60"/>
      <c r="AZ1305" s="60"/>
      <c r="BA1305" s="58" t="n">
        <f aca="false">AVERAGE($E1301:$E1305)/AVERAGE($E1296:$E1305)-1</f>
        <v>0.00698452814140538</v>
      </c>
      <c r="BB1305" s="59" t="n">
        <f aca="false">IF(ISNUMBER($BA1305),IF(OR($S1305&lt;=-0.03,$BA1305&lt;-0.003),0,IF(OR($S1305&lt;=-0.02,$BA1305&lt;0.01),50,100)),"")</f>
        <v>50</v>
      </c>
      <c r="BC1305" s="0" t="str">
        <f aca="false">IF(OR(COUNT($AZ1305)=0,COUNT($AZ1304)=0),"",IF(OR($AY1305/$AZ1304-1&lt;=-0.03,$AZ1305/$AZ1304-1&lt;=-0.045,IF(COUNT($AZ1296:$AZ1305)=10,AVERAGE($AZ1301:$AZ1305)/AVERAGE($AZ1296:$AZ1305)-1&lt;-0.01,FALSE())),0,IF(OR($AZ1305/$AZ1304-1&lt;=-0.02,IF(COUNT($AZ1296:$AZ1305)=10,AVERAGE($AZ1301:$AZ1305)/AVERAGE($AZ1296:$AZ1305)-1&lt;0.005,FALSE())),50,100)))</f>
        <v/>
      </c>
    </row>
    <row r="1306" customFormat="false" ht="15" hidden="false" customHeight="true" outlineLevel="0" collapsed="false">
      <c r="A1306" s="47" t="n">
        <v>1302</v>
      </c>
      <c r="B1306" s="48" t="n">
        <v>44447</v>
      </c>
      <c r="C1306" s="47" t="n">
        <v>2021</v>
      </c>
      <c r="D1306" s="49" t="s">
        <v>238</v>
      </c>
      <c r="E1306" s="50" t="n">
        <v>15620.85</v>
      </c>
      <c r="F1306" s="51" t="n">
        <v>0.138544</v>
      </c>
      <c r="G1306" s="51" t="n">
        <v>-0.003503</v>
      </c>
      <c r="H1306" s="52" t="n">
        <v>0.8571</v>
      </c>
      <c r="I1306" s="62" t="n">
        <v>423.8</v>
      </c>
      <c r="J1306" s="63" t="s">
        <v>240</v>
      </c>
      <c r="K1306" s="54" t="n">
        <v>17.96</v>
      </c>
      <c r="L1306" s="55" t="n">
        <f aca="false">IF(COUNT(F1306)=0,50,IF(F1306&gt;=0,100,IF(F1306&gt;=-0.02,50,0)))</f>
        <v>100</v>
      </c>
      <c r="M1306" s="55" t="n">
        <f aca="false">IF(COUNT(G1306)=0,50,IF(G1306&gt;-0.06,100,IF(G1306&gt;-0.15,50,0)))</f>
        <v>100</v>
      </c>
      <c r="N1306" s="55" t="n">
        <f aca="false">IF(COUNT(H1306)=0,50,IF(H1306&gt;=0.6,100,IF(H1306&gt;=0.4,50,0)))</f>
        <v>100</v>
      </c>
      <c r="O1306" s="55" t="n">
        <f aca="false">IF(COUNT(I1306)=0,50,IF(J1306="proxy_vix",50,IF(I1306&lt;350,100,IF(I1306&lt;=450,50,0))))</f>
        <v>50</v>
      </c>
      <c r="P1306" s="55" t="n">
        <f aca="false">IF(COUNT(K1306)=0,50,IF(K1306&lt;20,100,IF(K1306&lt;=25,50,0)))</f>
        <v>100</v>
      </c>
      <c r="Q1306" s="54"/>
      <c r="R1306" s="47"/>
      <c r="S1306" s="51" t="n">
        <f aca="false">$E1306/$E1305-1</f>
        <v>-0.00350286046737125</v>
      </c>
      <c r="T1306" s="56" t="n">
        <f aca="false">$K1306/$K1305-1</f>
        <v>-0.00992282249173093</v>
      </c>
      <c r="V1306" s="57"/>
      <c r="W1306" s="57"/>
      <c r="Y1306" s="1" t="str">
        <f aca="false">IF(AX1306&gt;=70,"EASY",IF(AX1306&gt;40,"UNCERTAIN","HARD"))</f>
        <v>EASY</v>
      </c>
      <c r="AA1306" s="58" t="n">
        <f aca="false">IF($A1306&lt;200,"",AVERAGE($E1257:$E1306)/AVERAGE($E1107:$E1306)-1)</f>
        <v>0.0975808680225023</v>
      </c>
      <c r="AB1306" s="59" t="n">
        <f aca="false">LOOKUP($B1306,07_L1政策步階!$A$4:$A$14,07_L1政策步階!$C$4:$C$14)</f>
        <v>1</v>
      </c>
      <c r="AC1306" s="57"/>
      <c r="AD1306" s="57"/>
      <c r="AE1306" s="57"/>
      <c r="AF1306" s="57"/>
      <c r="AG1306" s="57"/>
      <c r="AH1306" s="57"/>
      <c r="AI1306" s="57"/>
      <c r="AJ1306" s="57"/>
      <c r="AK1306" s="57"/>
      <c r="AL1306" s="59" t="n">
        <f aca="false">IF(ISNUMBER($AA1306),IF($AA1306&gt;=0.005,100,IF($AA1306&gt;=-0.015,50,0)),"")</f>
        <v>100</v>
      </c>
      <c r="AM1306" s="59" t="n">
        <f aca="false">IF(ISNUMBER($AB1306),IF($AB1306=1,100,IF($AB1306=0,50,0)),"")</f>
        <v>100</v>
      </c>
      <c r="AN1306" s="0" t="str">
        <f aca="false">IF(ISNUMBER($AC1306),IF($AC1306&gt;=0.001,100,IF($AC1306&gt;=-0.003,50,0)),"")</f>
        <v/>
      </c>
      <c r="AO1306" s="0" t="str">
        <f aca="false">IF(ISNUMBER($AD1306),IF($AD1306&gt;=0.04,100,IF($AD1306&gt;=0,50,0)),"")</f>
        <v/>
      </c>
      <c r="AP1306" s="0" t="str">
        <f aca="false">IF(ISNUMBER($AE1306),IF($AE1306&gt;=25,100,IF($AE1306&gt;=-75,50,0)),"")</f>
        <v/>
      </c>
      <c r="AQ1306" s="0" t="str">
        <f aca="false">IF(ISNUMBER($AF1306),IF($AF1306&gt;0,100,IF($AF1306&gt;=-50,50,0)),"")</f>
        <v/>
      </c>
      <c r="AR1306" s="0" t="str">
        <f aca="false">IF(ISNUMBER($AG1306),IF($AG1306=1,100,IF($AG1306=0,50,0)),"")</f>
        <v/>
      </c>
      <c r="AS1306" s="0" t="str">
        <f aca="false">IF(ISNUMBER($AH1306),IF($AH1306&lt;0,100,IF($AH1306&lt;=20,50,0)),"")</f>
        <v/>
      </c>
      <c r="AT1306" s="0" t="str">
        <f aca="false">IF(ISNUMBER($AI1306),IF($AI1306&lt;0.95,100,IF($AI1306&lt;=1,50,0)),"")</f>
        <v/>
      </c>
      <c r="AU1306" s="0" t="str">
        <f aca="false">IF(ISNUMBER($AJ1306),IF($AJ1306&lt;30,0,IF($AJ1306&lt;40,50,IF($AJ1306&lt;=90,100,50))),"")</f>
        <v/>
      </c>
      <c r="AV1306" s="0" t="str">
        <f aca="false">IF(ISNUMBER($AK1306),IF($AK1306&gt;-0.2,100,IF($AK1306&gt;=-0.4,50,0)),"")</f>
        <v/>
      </c>
      <c r="AW1306" s="59" t="n">
        <f aca="false">01_指標庫!$H$4*ISNUMBER($F1306)+01_指標庫!$H$5*ISNUMBER($AA1306)+01_指標庫!$H$6*ISNUMBER($G1306)+01_指標庫!$H$7*ISNUMBER($H1306)+01_指標庫!$H$8*ISNUMBER($AF1306)+01_指標庫!$H$9*ISNUMBER($AG1306)+01_指標庫!$H$10*ISNUMBER($AB1306)+01_指標庫!$H$11*ISNUMBER($AC1306)+01_指標庫!$H$12*ISNUMBER($AD1306)+01_指標庫!$H$13*ISNUMBER($AE1306)+01_指標庫!$H$14*ISNUMBER($I1306)+01_指標庫!$H$15*ISNUMBER($AH1306)+01_指標庫!$H$16*ISNUMBER($K1306)+01_指標庫!$H$17*ISNUMBER($AI1306)+01_指標庫!$H$18*ISNUMBER($AJ1306)+01_指標庫!$H$19*ISNUMBER($AK1306)+01_指標庫!$H$20*ISNUMBER($BB1306)+01_指標庫!$H$21*ISNUMBER($BC1306)</f>
        <v>51</v>
      </c>
      <c r="AX1306" s="59" t="n">
        <f aca="false">IF(AW1306=0,50,ROUND((01_指標庫!$H$4*IF(ISNUMBER($F1306),L1306,0)+01_指標庫!$H$5*IF(ISNUMBER($AA1306),AL1306,0)+01_指標庫!$H$6*IF(ISNUMBER($G1306),M1306,0)+01_指標庫!$H$7*IF(ISNUMBER($H1306),N1306,0)+01_指標庫!$H$8*IF(ISNUMBER($AF1306),AQ1306,0)+01_指標庫!$H$9*IF(ISNUMBER($AG1306),AR1306,0)+01_指標庫!$H$10*IF(ISNUMBER($AB1306),AM1306,0)+01_指標庫!$H$11*IF(ISNUMBER($AC1306),AN1306,0)+01_指標庫!$H$12*IF(ISNUMBER($AD1306),AO1306,0)+01_指標庫!$H$13*IF(ISNUMBER($AE1306),AP1306,0)+01_指標庫!$H$14*IF(ISNUMBER($I1306),O1306,0)+01_指標庫!$H$15*IF(ISNUMBER($AH1306),AS1306,0)+01_指標庫!$H$16*IF(ISNUMBER($K1306),P1306,0)+01_指標庫!$H$17*IF(ISNUMBER($AI1306),AT1306,0)+01_指標庫!$H$18*IF(ISNUMBER($AJ1306),AU1306,0)+01_指標庫!$H$19*IF(ISNUMBER($AK1306),AV1306,0)+01_指標庫!$H$20*IF(ISNUMBER($BB1306),BB1306,0)+01_指標庫!$H$21*IF(ISNUMBER($BC1306),BC1306,0))/AW1306,1))</f>
        <v>86.3</v>
      </c>
      <c r="AY1306" s="60"/>
      <c r="AZ1306" s="60"/>
      <c r="BA1306" s="58" t="n">
        <f aca="false">AVERAGE($E1302:$E1306)/AVERAGE($E1297:$E1306)-1</f>
        <v>0.0057728949681819</v>
      </c>
      <c r="BB1306" s="59" t="n">
        <f aca="false">IF(ISNUMBER($BA1306),IF(OR($S1306&lt;=-0.03,$BA1306&lt;-0.003),0,IF(OR($S1306&lt;=-0.02,$BA1306&lt;0.01),50,100)),"")</f>
        <v>50</v>
      </c>
      <c r="BC1306" s="0" t="str">
        <f aca="false">IF(OR(COUNT($AZ1306)=0,COUNT($AZ1305)=0),"",IF(OR($AY1306/$AZ1305-1&lt;=-0.03,$AZ1306/$AZ1305-1&lt;=-0.045,IF(COUNT($AZ1297:$AZ1306)=10,AVERAGE($AZ1302:$AZ1306)/AVERAGE($AZ1297:$AZ1306)-1&lt;-0.01,FALSE())),0,IF(OR($AZ1306/$AZ1305-1&lt;=-0.02,IF(COUNT($AZ1297:$AZ1306)=10,AVERAGE($AZ1302:$AZ1306)/AVERAGE($AZ1297:$AZ1306)-1&lt;0.005,FALSE())),50,100)))</f>
        <v/>
      </c>
    </row>
    <row r="1307" customFormat="false" ht="15" hidden="false" customHeight="true" outlineLevel="0" collapsed="false">
      <c r="A1307" s="47" t="n">
        <v>1303</v>
      </c>
      <c r="B1307" s="48" t="n">
        <v>44448</v>
      </c>
      <c r="C1307" s="47" t="n">
        <v>2021</v>
      </c>
      <c r="D1307" s="49" t="s">
        <v>239</v>
      </c>
      <c r="E1307" s="50" t="n">
        <v>15561.05</v>
      </c>
      <c r="F1307" s="51" t="n">
        <v>0.132677</v>
      </c>
      <c r="G1307" s="51" t="n">
        <v>-0.007318</v>
      </c>
      <c r="H1307" s="52" t="n">
        <v>0.8367</v>
      </c>
      <c r="I1307" s="62" t="n">
        <v>430.8</v>
      </c>
      <c r="J1307" s="63" t="s">
        <v>240</v>
      </c>
      <c r="K1307" s="54" t="n">
        <v>18.8</v>
      </c>
      <c r="L1307" s="55" t="n">
        <f aca="false">IF(COUNT(F1307)=0,50,IF(F1307&gt;=0,100,IF(F1307&gt;=-0.02,50,0)))</f>
        <v>100</v>
      </c>
      <c r="M1307" s="55" t="n">
        <f aca="false">IF(COUNT(G1307)=0,50,IF(G1307&gt;-0.06,100,IF(G1307&gt;-0.15,50,0)))</f>
        <v>100</v>
      </c>
      <c r="N1307" s="55" t="n">
        <f aca="false">IF(COUNT(H1307)=0,50,IF(H1307&gt;=0.6,100,IF(H1307&gt;=0.4,50,0)))</f>
        <v>100</v>
      </c>
      <c r="O1307" s="55" t="n">
        <f aca="false">IF(COUNT(I1307)=0,50,IF(J1307="proxy_vix",50,IF(I1307&lt;350,100,IF(I1307&lt;=450,50,0))))</f>
        <v>50</v>
      </c>
      <c r="P1307" s="55" t="n">
        <f aca="false">IF(COUNT(K1307)=0,50,IF(K1307&lt;20,100,IF(K1307&lt;=25,50,0)))</f>
        <v>100</v>
      </c>
      <c r="Q1307" s="54"/>
      <c r="R1307" s="47"/>
      <c r="S1307" s="51" t="n">
        <f aca="false">$E1307/$E1306-1</f>
        <v>-0.00382821677437539</v>
      </c>
      <c r="T1307" s="56" t="n">
        <f aca="false">$K1307/$K1306-1</f>
        <v>0.046770601336303</v>
      </c>
      <c r="V1307" s="57"/>
      <c r="W1307" s="57"/>
      <c r="Y1307" s="1" t="str">
        <f aca="false">IF(AX1307&gt;=70,"EASY",IF(AX1307&gt;40,"UNCERTAIN","HARD"))</f>
        <v>EASY</v>
      </c>
      <c r="AA1307" s="58" t="n">
        <f aca="false">IF($A1307&lt;200,"",AVERAGE($E1258:$E1307)/AVERAGE($E1108:$E1307)-1)</f>
        <v>0.0975597482236801</v>
      </c>
      <c r="AB1307" s="59" t="n">
        <f aca="false">LOOKUP($B1307,07_L1政策步階!$A$4:$A$14,07_L1政策步階!$C$4:$C$14)</f>
        <v>1</v>
      </c>
      <c r="AC1307" s="57"/>
      <c r="AD1307" s="57"/>
      <c r="AE1307" s="57"/>
      <c r="AF1307" s="57"/>
      <c r="AG1307" s="57"/>
      <c r="AH1307" s="57"/>
      <c r="AI1307" s="57"/>
      <c r="AJ1307" s="57"/>
      <c r="AK1307" s="57"/>
      <c r="AL1307" s="59" t="n">
        <f aca="false">IF(ISNUMBER($AA1307),IF($AA1307&gt;=0.005,100,IF($AA1307&gt;=-0.015,50,0)),"")</f>
        <v>100</v>
      </c>
      <c r="AM1307" s="59" t="n">
        <f aca="false">IF(ISNUMBER($AB1307),IF($AB1307=1,100,IF($AB1307=0,50,0)),"")</f>
        <v>100</v>
      </c>
      <c r="AN1307" s="0" t="str">
        <f aca="false">IF(ISNUMBER($AC1307),IF($AC1307&gt;=0.001,100,IF($AC1307&gt;=-0.003,50,0)),"")</f>
        <v/>
      </c>
      <c r="AO1307" s="0" t="str">
        <f aca="false">IF(ISNUMBER($AD1307),IF($AD1307&gt;=0.04,100,IF($AD1307&gt;=0,50,0)),"")</f>
        <v/>
      </c>
      <c r="AP1307" s="0" t="str">
        <f aca="false">IF(ISNUMBER($AE1307),IF($AE1307&gt;=25,100,IF($AE1307&gt;=-75,50,0)),"")</f>
        <v/>
      </c>
      <c r="AQ1307" s="0" t="str">
        <f aca="false">IF(ISNUMBER($AF1307),IF($AF1307&gt;0,100,IF($AF1307&gt;=-50,50,0)),"")</f>
        <v/>
      </c>
      <c r="AR1307" s="0" t="str">
        <f aca="false">IF(ISNUMBER($AG1307),IF($AG1307=1,100,IF($AG1307=0,50,0)),"")</f>
        <v/>
      </c>
      <c r="AS1307" s="0" t="str">
        <f aca="false">IF(ISNUMBER($AH1307),IF($AH1307&lt;0,100,IF($AH1307&lt;=20,50,0)),"")</f>
        <v/>
      </c>
      <c r="AT1307" s="0" t="str">
        <f aca="false">IF(ISNUMBER($AI1307),IF($AI1307&lt;0.95,100,IF($AI1307&lt;=1,50,0)),"")</f>
        <v/>
      </c>
      <c r="AU1307" s="0" t="str">
        <f aca="false">IF(ISNUMBER($AJ1307),IF($AJ1307&lt;30,0,IF($AJ1307&lt;40,50,IF($AJ1307&lt;=90,100,50))),"")</f>
        <v/>
      </c>
      <c r="AV1307" s="0" t="str">
        <f aca="false">IF(ISNUMBER($AK1307),IF($AK1307&gt;-0.2,100,IF($AK1307&gt;=-0.4,50,0)),"")</f>
        <v/>
      </c>
      <c r="AW1307" s="59" t="n">
        <f aca="false">01_指標庫!$H$4*ISNUMBER($F1307)+01_指標庫!$H$5*ISNUMBER($AA1307)+01_指標庫!$H$6*ISNUMBER($G1307)+01_指標庫!$H$7*ISNUMBER($H1307)+01_指標庫!$H$8*ISNUMBER($AF1307)+01_指標庫!$H$9*ISNUMBER($AG1307)+01_指標庫!$H$10*ISNUMBER($AB1307)+01_指標庫!$H$11*ISNUMBER($AC1307)+01_指標庫!$H$12*ISNUMBER($AD1307)+01_指標庫!$H$13*ISNUMBER($AE1307)+01_指標庫!$H$14*ISNUMBER($I1307)+01_指標庫!$H$15*ISNUMBER($AH1307)+01_指標庫!$H$16*ISNUMBER($K1307)+01_指標庫!$H$17*ISNUMBER($AI1307)+01_指標庫!$H$18*ISNUMBER($AJ1307)+01_指標庫!$H$19*ISNUMBER($AK1307)+01_指標庫!$H$20*ISNUMBER($BB1307)+01_指標庫!$H$21*ISNUMBER($BC1307)</f>
        <v>51</v>
      </c>
      <c r="AX1307" s="59" t="n">
        <f aca="false">IF(AW1307=0,50,ROUND((01_指標庫!$H$4*IF(ISNUMBER($F1307),L1307,0)+01_指標庫!$H$5*IF(ISNUMBER($AA1307),AL1307,0)+01_指標庫!$H$6*IF(ISNUMBER($G1307),M1307,0)+01_指標庫!$H$7*IF(ISNUMBER($H1307),N1307,0)+01_指標庫!$H$8*IF(ISNUMBER($AF1307),AQ1307,0)+01_指標庫!$H$9*IF(ISNUMBER($AG1307),AR1307,0)+01_指標庫!$H$10*IF(ISNUMBER($AB1307),AM1307,0)+01_指標庫!$H$11*IF(ISNUMBER($AC1307),AN1307,0)+01_指標庫!$H$12*IF(ISNUMBER($AD1307),AO1307,0)+01_指標庫!$H$13*IF(ISNUMBER($AE1307),AP1307,0)+01_指標庫!$H$14*IF(ISNUMBER($I1307),O1307,0)+01_指標庫!$H$15*IF(ISNUMBER($AH1307),AS1307,0)+01_指標庫!$H$16*IF(ISNUMBER($K1307),P1307,0)+01_指標庫!$H$17*IF(ISNUMBER($AI1307),AT1307,0)+01_指標庫!$H$18*IF(ISNUMBER($AJ1307),AU1307,0)+01_指標庫!$H$19*IF(ISNUMBER($AK1307),AV1307,0)+01_指標庫!$H$20*IF(ISNUMBER($BB1307),BB1307,0)+01_指標庫!$H$21*IF(ISNUMBER($BC1307),BC1307,0))/AW1307,1))</f>
        <v>86.3</v>
      </c>
      <c r="AY1307" s="60"/>
      <c r="AZ1307" s="60"/>
      <c r="BA1307" s="58" t="n">
        <f aca="false">AVERAGE($E1303:$E1307)/AVERAGE($E1298:$E1307)-1</f>
        <v>0.00388194961221311</v>
      </c>
      <c r="BB1307" s="59" t="n">
        <f aca="false">IF(ISNUMBER($BA1307),IF(OR($S1307&lt;=-0.03,$BA1307&lt;-0.003),0,IF(OR($S1307&lt;=-0.02,$BA1307&lt;0.01),50,100)),"")</f>
        <v>50</v>
      </c>
      <c r="BC1307" s="0" t="str">
        <f aca="false">IF(OR(COUNT($AZ1307)=0,COUNT($AZ1306)=0),"",IF(OR($AY1307/$AZ1306-1&lt;=-0.03,$AZ1307/$AZ1306-1&lt;=-0.045,IF(COUNT($AZ1298:$AZ1307)=10,AVERAGE($AZ1303:$AZ1307)/AVERAGE($AZ1298:$AZ1307)-1&lt;-0.01,FALSE())),0,IF(OR($AZ1307/$AZ1306-1&lt;=-0.02,IF(COUNT($AZ1298:$AZ1307)=10,AVERAGE($AZ1303:$AZ1307)/AVERAGE($AZ1298:$AZ1307)-1&lt;0.005,FALSE())),50,100)))</f>
        <v/>
      </c>
    </row>
    <row r="1308" customFormat="false" ht="15" hidden="false" customHeight="true" outlineLevel="0" collapsed="false">
      <c r="A1308" s="47" t="n">
        <v>1304</v>
      </c>
      <c r="B1308" s="48" t="n">
        <v>44449</v>
      </c>
      <c r="C1308" s="47" t="n">
        <v>2021</v>
      </c>
      <c r="D1308" s="49" t="s">
        <v>234</v>
      </c>
      <c r="E1308" s="50" t="n">
        <v>15440.75</v>
      </c>
      <c r="F1308" s="51" t="n">
        <v>0.122476</v>
      </c>
      <c r="G1308" s="51" t="n">
        <v>-0.014992</v>
      </c>
      <c r="H1308" s="52" t="n">
        <v>0.8367</v>
      </c>
      <c r="I1308" s="62" t="n">
        <v>448.9</v>
      </c>
      <c r="J1308" s="63" t="s">
        <v>240</v>
      </c>
      <c r="K1308" s="54" t="n">
        <v>20.95</v>
      </c>
      <c r="L1308" s="55" t="n">
        <f aca="false">IF(COUNT(F1308)=0,50,IF(F1308&gt;=0,100,IF(F1308&gt;=-0.02,50,0)))</f>
        <v>100</v>
      </c>
      <c r="M1308" s="55" t="n">
        <f aca="false">IF(COUNT(G1308)=0,50,IF(G1308&gt;-0.06,100,IF(G1308&gt;-0.15,50,0)))</f>
        <v>100</v>
      </c>
      <c r="N1308" s="55" t="n">
        <f aca="false">IF(COUNT(H1308)=0,50,IF(H1308&gt;=0.6,100,IF(H1308&gt;=0.4,50,0)))</f>
        <v>100</v>
      </c>
      <c r="O1308" s="55" t="n">
        <f aca="false">IF(COUNT(I1308)=0,50,IF(J1308="proxy_vix",50,IF(I1308&lt;350,100,IF(I1308&lt;=450,50,0))))</f>
        <v>50</v>
      </c>
      <c r="P1308" s="55" t="n">
        <f aca="false">IF(COUNT(K1308)=0,50,IF(K1308&lt;20,100,IF(K1308&lt;=25,50,0)))</f>
        <v>50</v>
      </c>
      <c r="Q1308" s="54"/>
      <c r="R1308" s="47"/>
      <c r="S1308" s="51" t="n">
        <f aca="false">$E1308/$E1307-1</f>
        <v>-0.00773084078516551</v>
      </c>
      <c r="T1308" s="56" t="n">
        <f aca="false">$K1308/$K1307-1</f>
        <v>0.11436170212766</v>
      </c>
      <c r="V1308" s="57"/>
      <c r="W1308" s="57"/>
      <c r="Y1308" s="1" t="str">
        <f aca="false">IF(AX1308&gt;=70,"EASY",IF(AX1308&gt;40,"UNCERTAIN","HARD"))</f>
        <v>EASY</v>
      </c>
      <c r="AA1308" s="58" t="n">
        <f aca="false">IF($A1308&lt;200,"",AVERAGE($E1259:$E1308)/AVERAGE($E1109:$E1308)-1)</f>
        <v>0.097437668452296</v>
      </c>
      <c r="AB1308" s="59" t="n">
        <f aca="false">LOOKUP($B1308,07_L1政策步階!$A$4:$A$14,07_L1政策步階!$C$4:$C$14)</f>
        <v>1</v>
      </c>
      <c r="AC1308" s="57"/>
      <c r="AD1308" s="57"/>
      <c r="AE1308" s="57"/>
      <c r="AF1308" s="57"/>
      <c r="AG1308" s="57"/>
      <c r="AH1308" s="57"/>
      <c r="AI1308" s="57"/>
      <c r="AJ1308" s="57"/>
      <c r="AK1308" s="57"/>
      <c r="AL1308" s="59" t="n">
        <f aca="false">IF(ISNUMBER($AA1308),IF($AA1308&gt;=0.005,100,IF($AA1308&gt;=-0.015,50,0)),"")</f>
        <v>100</v>
      </c>
      <c r="AM1308" s="59" t="n">
        <f aca="false">IF(ISNUMBER($AB1308),IF($AB1308=1,100,IF($AB1308=0,50,0)),"")</f>
        <v>100</v>
      </c>
      <c r="AN1308" s="0" t="str">
        <f aca="false">IF(ISNUMBER($AC1308),IF($AC1308&gt;=0.001,100,IF($AC1308&gt;=-0.003,50,0)),"")</f>
        <v/>
      </c>
      <c r="AO1308" s="0" t="str">
        <f aca="false">IF(ISNUMBER($AD1308),IF($AD1308&gt;=0.04,100,IF($AD1308&gt;=0,50,0)),"")</f>
        <v/>
      </c>
      <c r="AP1308" s="0" t="str">
        <f aca="false">IF(ISNUMBER($AE1308),IF($AE1308&gt;=25,100,IF($AE1308&gt;=-75,50,0)),"")</f>
        <v/>
      </c>
      <c r="AQ1308" s="0" t="str">
        <f aca="false">IF(ISNUMBER($AF1308),IF($AF1308&gt;0,100,IF($AF1308&gt;=-50,50,0)),"")</f>
        <v/>
      </c>
      <c r="AR1308" s="0" t="str">
        <f aca="false">IF(ISNUMBER($AG1308),IF($AG1308=1,100,IF($AG1308=0,50,0)),"")</f>
        <v/>
      </c>
      <c r="AS1308" s="0" t="str">
        <f aca="false">IF(ISNUMBER($AH1308),IF($AH1308&lt;0,100,IF($AH1308&lt;=20,50,0)),"")</f>
        <v/>
      </c>
      <c r="AT1308" s="0" t="str">
        <f aca="false">IF(ISNUMBER($AI1308),IF($AI1308&lt;0.95,100,IF($AI1308&lt;=1,50,0)),"")</f>
        <v/>
      </c>
      <c r="AU1308" s="0" t="str">
        <f aca="false">IF(ISNUMBER($AJ1308),IF($AJ1308&lt;30,0,IF($AJ1308&lt;40,50,IF($AJ1308&lt;=90,100,50))),"")</f>
        <v/>
      </c>
      <c r="AV1308" s="0" t="str">
        <f aca="false">IF(ISNUMBER($AK1308),IF($AK1308&gt;-0.2,100,IF($AK1308&gt;=-0.4,50,0)),"")</f>
        <v/>
      </c>
      <c r="AW1308" s="59" t="n">
        <f aca="false">01_指標庫!$H$4*ISNUMBER($F1308)+01_指標庫!$H$5*ISNUMBER($AA1308)+01_指標庫!$H$6*ISNUMBER($G1308)+01_指標庫!$H$7*ISNUMBER($H1308)+01_指標庫!$H$8*ISNUMBER($AF1308)+01_指標庫!$H$9*ISNUMBER($AG1308)+01_指標庫!$H$10*ISNUMBER($AB1308)+01_指標庫!$H$11*ISNUMBER($AC1308)+01_指標庫!$H$12*ISNUMBER($AD1308)+01_指標庫!$H$13*ISNUMBER($AE1308)+01_指標庫!$H$14*ISNUMBER($I1308)+01_指標庫!$H$15*ISNUMBER($AH1308)+01_指標庫!$H$16*ISNUMBER($K1308)+01_指標庫!$H$17*ISNUMBER($AI1308)+01_指標庫!$H$18*ISNUMBER($AJ1308)+01_指標庫!$H$19*ISNUMBER($AK1308)+01_指標庫!$H$20*ISNUMBER($BB1308)+01_指標庫!$H$21*ISNUMBER($BC1308)</f>
        <v>51</v>
      </c>
      <c r="AX1308" s="59" t="n">
        <f aca="false">IF(AW1308=0,50,ROUND((01_指標庫!$H$4*IF(ISNUMBER($F1308),L1308,0)+01_指標庫!$H$5*IF(ISNUMBER($AA1308),AL1308,0)+01_指標庫!$H$6*IF(ISNUMBER($G1308),M1308,0)+01_指標庫!$H$7*IF(ISNUMBER($H1308),N1308,0)+01_指標庫!$H$8*IF(ISNUMBER($AF1308),AQ1308,0)+01_指標庫!$H$9*IF(ISNUMBER($AG1308),AR1308,0)+01_指標庫!$H$10*IF(ISNUMBER($AB1308),AM1308,0)+01_指標庫!$H$11*IF(ISNUMBER($AC1308),AN1308,0)+01_指標庫!$H$12*IF(ISNUMBER($AD1308),AO1308,0)+01_指標庫!$H$13*IF(ISNUMBER($AE1308),AP1308,0)+01_指標庫!$H$14*IF(ISNUMBER($I1308),O1308,0)+01_指標庫!$H$15*IF(ISNUMBER($AH1308),AS1308,0)+01_指標庫!$H$16*IF(ISNUMBER($K1308),P1308,0)+01_指標庫!$H$17*IF(ISNUMBER($AI1308),AT1308,0)+01_指標庫!$H$18*IF(ISNUMBER($AJ1308),AU1308,0)+01_指標庫!$H$19*IF(ISNUMBER($AK1308),AV1308,0)+01_指標庫!$H$20*IF(ISNUMBER($BB1308),BB1308,0)+01_指標庫!$H$21*IF(ISNUMBER($BC1308),BC1308,0))/AW1308,1))</f>
        <v>80.4</v>
      </c>
      <c r="AY1308" s="60"/>
      <c r="AZ1308" s="60"/>
      <c r="BA1308" s="58" t="n">
        <f aca="false">AVERAGE($E1304:$E1308)/AVERAGE($E1299:$E1308)-1</f>
        <v>0.00073754246485791</v>
      </c>
      <c r="BB1308" s="59" t="n">
        <f aca="false">IF(ISNUMBER($BA1308),IF(OR($S1308&lt;=-0.03,$BA1308&lt;-0.003),0,IF(OR($S1308&lt;=-0.02,$BA1308&lt;0.01),50,100)),"")</f>
        <v>50</v>
      </c>
      <c r="BC1308" s="0" t="str">
        <f aca="false">IF(OR(COUNT($AZ1308)=0,COUNT($AZ1307)=0),"",IF(OR($AY1308/$AZ1307-1&lt;=-0.03,$AZ1308/$AZ1307-1&lt;=-0.045,IF(COUNT($AZ1299:$AZ1308)=10,AVERAGE($AZ1304:$AZ1308)/AVERAGE($AZ1299:$AZ1308)-1&lt;-0.01,FALSE())),0,IF(OR($AZ1308/$AZ1307-1&lt;=-0.02,IF(COUNT($AZ1299:$AZ1308)=10,AVERAGE($AZ1304:$AZ1308)/AVERAGE($AZ1299:$AZ1308)-1&lt;0.005,FALSE())),50,100)))</f>
        <v/>
      </c>
    </row>
    <row r="1309" customFormat="false" ht="15" hidden="false" customHeight="true" outlineLevel="0" collapsed="false">
      <c r="A1309" s="47" t="n">
        <v>1305</v>
      </c>
      <c r="B1309" s="48" t="n">
        <v>44452</v>
      </c>
      <c r="C1309" s="47" t="n">
        <v>2021</v>
      </c>
      <c r="D1309" s="49" t="s">
        <v>236</v>
      </c>
      <c r="E1309" s="50" t="n">
        <v>15434.5</v>
      </c>
      <c r="F1309" s="51" t="n">
        <v>0.120655</v>
      </c>
      <c r="G1309" s="51" t="n">
        <v>-0.015391</v>
      </c>
      <c r="H1309" s="52" t="n">
        <v>0.8571</v>
      </c>
      <c r="I1309" s="62" t="n">
        <v>435.6</v>
      </c>
      <c r="J1309" s="63" t="s">
        <v>240</v>
      </c>
      <c r="K1309" s="54" t="n">
        <v>19.37</v>
      </c>
      <c r="L1309" s="55" t="n">
        <f aca="false">IF(COUNT(F1309)=0,50,IF(F1309&gt;=0,100,IF(F1309&gt;=-0.02,50,0)))</f>
        <v>100</v>
      </c>
      <c r="M1309" s="55" t="n">
        <f aca="false">IF(COUNT(G1309)=0,50,IF(G1309&gt;-0.06,100,IF(G1309&gt;-0.15,50,0)))</f>
        <v>100</v>
      </c>
      <c r="N1309" s="55" t="n">
        <f aca="false">IF(COUNT(H1309)=0,50,IF(H1309&gt;=0.6,100,IF(H1309&gt;=0.4,50,0)))</f>
        <v>100</v>
      </c>
      <c r="O1309" s="55" t="n">
        <f aca="false">IF(COUNT(I1309)=0,50,IF(J1309="proxy_vix",50,IF(I1309&lt;350,100,IF(I1309&lt;=450,50,0))))</f>
        <v>50</v>
      </c>
      <c r="P1309" s="55" t="n">
        <f aca="false">IF(COUNT(K1309)=0,50,IF(K1309&lt;20,100,IF(K1309&lt;=25,50,0)))</f>
        <v>100</v>
      </c>
      <c r="Q1309" s="54"/>
      <c r="R1309" s="47"/>
      <c r="S1309" s="51" t="n">
        <f aca="false">$E1309/$E1308-1</f>
        <v>-0.000404773084208943</v>
      </c>
      <c r="T1309" s="56" t="n">
        <f aca="false">$K1309/$K1308-1</f>
        <v>-0.075417661097852</v>
      </c>
      <c r="V1309" s="57"/>
      <c r="W1309" s="57"/>
      <c r="Y1309" s="1" t="str">
        <f aca="false">IF(AX1309&gt;=70,"EASY",IF(AX1309&gt;40,"UNCERTAIN","HARD"))</f>
        <v>EASY</v>
      </c>
      <c r="AA1309" s="58" t="n">
        <f aca="false">IF($A1309&lt;200,"",AVERAGE($E1260:$E1309)/AVERAGE($E1110:$E1309)-1)</f>
        <v>0.097370955835707</v>
      </c>
      <c r="AB1309" s="59" t="n">
        <f aca="false">LOOKUP($B1309,07_L1政策步階!$A$4:$A$14,07_L1政策步階!$C$4:$C$14)</f>
        <v>1</v>
      </c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9" t="n">
        <f aca="false">IF(ISNUMBER($AA1309),IF($AA1309&gt;=0.005,100,IF($AA1309&gt;=-0.015,50,0)),"")</f>
        <v>100</v>
      </c>
      <c r="AM1309" s="59" t="n">
        <f aca="false">IF(ISNUMBER($AB1309),IF($AB1309=1,100,IF($AB1309=0,50,0)),"")</f>
        <v>100</v>
      </c>
      <c r="AN1309" s="0" t="str">
        <f aca="false">IF(ISNUMBER($AC1309),IF($AC1309&gt;=0.001,100,IF($AC1309&gt;=-0.003,50,0)),"")</f>
        <v/>
      </c>
      <c r="AO1309" s="0" t="str">
        <f aca="false">IF(ISNUMBER($AD1309),IF($AD1309&gt;=0.04,100,IF($AD1309&gt;=0,50,0)),"")</f>
        <v/>
      </c>
      <c r="AP1309" s="0" t="str">
        <f aca="false">IF(ISNUMBER($AE1309),IF($AE1309&gt;=25,100,IF($AE1309&gt;=-75,50,0)),"")</f>
        <v/>
      </c>
      <c r="AQ1309" s="0" t="str">
        <f aca="false">IF(ISNUMBER($AF1309),IF($AF1309&gt;0,100,IF($AF1309&gt;=-50,50,0)),"")</f>
        <v/>
      </c>
      <c r="AR1309" s="0" t="str">
        <f aca="false">IF(ISNUMBER($AG1309),IF($AG1309=1,100,IF($AG1309=0,50,0)),"")</f>
        <v/>
      </c>
      <c r="AS1309" s="0" t="str">
        <f aca="false">IF(ISNUMBER($AH1309),IF($AH1309&lt;0,100,IF($AH1309&lt;=20,50,0)),"")</f>
        <v/>
      </c>
      <c r="AT1309" s="0" t="str">
        <f aca="false">IF(ISNUMBER($AI1309),IF($AI1309&lt;0.95,100,IF($AI1309&lt;=1,50,0)),"")</f>
        <v/>
      </c>
      <c r="AU1309" s="0" t="str">
        <f aca="false">IF(ISNUMBER($AJ1309),IF($AJ1309&lt;30,0,IF($AJ1309&lt;40,50,IF($AJ1309&lt;=90,100,50))),"")</f>
        <v/>
      </c>
      <c r="AV1309" s="0" t="str">
        <f aca="false">IF(ISNUMBER($AK1309),IF($AK1309&gt;-0.2,100,IF($AK1309&gt;=-0.4,50,0)),"")</f>
        <v/>
      </c>
      <c r="AW1309" s="59" t="n">
        <f aca="false">01_指標庫!$H$4*ISNUMBER($F1309)+01_指標庫!$H$5*ISNUMBER($AA1309)+01_指標庫!$H$6*ISNUMBER($G1309)+01_指標庫!$H$7*ISNUMBER($H1309)+01_指標庫!$H$8*ISNUMBER($AF1309)+01_指標庫!$H$9*ISNUMBER($AG1309)+01_指標庫!$H$10*ISNUMBER($AB1309)+01_指標庫!$H$11*ISNUMBER($AC1309)+01_指標庫!$H$12*ISNUMBER($AD1309)+01_指標庫!$H$13*ISNUMBER($AE1309)+01_指標庫!$H$14*ISNUMBER($I1309)+01_指標庫!$H$15*ISNUMBER($AH1309)+01_指標庫!$H$16*ISNUMBER($K1309)+01_指標庫!$H$17*ISNUMBER($AI1309)+01_指標庫!$H$18*ISNUMBER($AJ1309)+01_指標庫!$H$19*ISNUMBER($AK1309)+01_指標庫!$H$20*ISNUMBER($BB1309)+01_指標庫!$H$21*ISNUMBER($BC1309)</f>
        <v>51</v>
      </c>
      <c r="AX1309" s="59" t="n">
        <f aca="false">IF(AW1309=0,50,ROUND((01_指標庫!$H$4*IF(ISNUMBER($F1309),L1309,0)+01_指標庫!$H$5*IF(ISNUMBER($AA1309),AL1309,0)+01_指標庫!$H$6*IF(ISNUMBER($G1309),M1309,0)+01_指標庫!$H$7*IF(ISNUMBER($H1309),N1309,0)+01_指標庫!$H$8*IF(ISNUMBER($AF1309),AQ1309,0)+01_指標庫!$H$9*IF(ISNUMBER($AG1309),AR1309,0)+01_指標庫!$H$10*IF(ISNUMBER($AB1309),AM1309,0)+01_指標庫!$H$11*IF(ISNUMBER($AC1309),AN1309,0)+01_指標庫!$H$12*IF(ISNUMBER($AD1309),AO1309,0)+01_指標庫!$H$13*IF(ISNUMBER($AE1309),AP1309,0)+01_指標庫!$H$14*IF(ISNUMBER($I1309),O1309,0)+01_指標庫!$H$15*IF(ISNUMBER($AH1309),AS1309,0)+01_指標庫!$H$16*IF(ISNUMBER($K1309),P1309,0)+01_指標庫!$H$17*IF(ISNUMBER($AI1309),AT1309,0)+01_指標庫!$H$18*IF(ISNUMBER($AJ1309),AU1309,0)+01_指標庫!$H$19*IF(ISNUMBER($AK1309),AV1309,0)+01_指標庫!$H$20*IF(ISNUMBER($BB1309),BB1309,0)+01_指標庫!$H$21*IF(ISNUMBER($BC1309),BC1309,0))/AW1309,1))</f>
        <v>86.3</v>
      </c>
      <c r="AY1309" s="60"/>
      <c r="AZ1309" s="60"/>
      <c r="BA1309" s="58" t="n">
        <f aca="false">AVERAGE($E1305:$E1309)/AVERAGE($E1300:$E1309)-1</f>
        <v>-0.00207568959052928</v>
      </c>
      <c r="BB1309" s="59" t="n">
        <f aca="false">IF(ISNUMBER($BA1309),IF(OR($S1309&lt;=-0.03,$BA1309&lt;-0.003),0,IF(OR($S1309&lt;=-0.02,$BA1309&lt;0.01),50,100)),"")</f>
        <v>50</v>
      </c>
      <c r="BC1309" s="0" t="str">
        <f aca="false">IF(OR(COUNT($AZ1309)=0,COUNT($AZ1308)=0),"",IF(OR($AY1309/$AZ1308-1&lt;=-0.03,$AZ1309/$AZ1308-1&lt;=-0.045,IF(COUNT($AZ1300:$AZ1309)=10,AVERAGE($AZ1305:$AZ1309)/AVERAGE($AZ1300:$AZ1309)-1&lt;-0.01,FALSE())),0,IF(OR($AZ1309/$AZ1308-1&lt;=-0.02,IF(COUNT($AZ1300:$AZ1309)=10,AVERAGE($AZ1305:$AZ1309)/AVERAGE($AZ1300:$AZ1309)-1&lt;0.005,FALSE())),50,100)))</f>
        <v/>
      </c>
    </row>
    <row r="1310" customFormat="false" ht="15" hidden="false" customHeight="true" outlineLevel="0" collapsed="false">
      <c r="A1310" s="47" t="n">
        <v>1306</v>
      </c>
      <c r="B1310" s="48" t="n">
        <v>44453</v>
      </c>
      <c r="C1310" s="47" t="n">
        <v>2021</v>
      </c>
      <c r="D1310" s="49" t="s">
        <v>237</v>
      </c>
      <c r="E1310" s="50" t="n">
        <v>15382.9</v>
      </c>
      <c r="F1310" s="51" t="n">
        <v>0.1156</v>
      </c>
      <c r="G1310" s="51" t="n">
        <v>-0.018682</v>
      </c>
      <c r="H1310" s="52" t="n">
        <v>0.8571</v>
      </c>
      <c r="I1310" s="62" t="n">
        <v>436.4</v>
      </c>
      <c r="J1310" s="63" t="s">
        <v>240</v>
      </c>
      <c r="K1310" s="54" t="n">
        <v>19.46</v>
      </c>
      <c r="L1310" s="55" t="n">
        <f aca="false">IF(COUNT(F1310)=0,50,IF(F1310&gt;=0,100,IF(F1310&gt;=-0.02,50,0)))</f>
        <v>100</v>
      </c>
      <c r="M1310" s="55" t="n">
        <f aca="false">IF(COUNT(G1310)=0,50,IF(G1310&gt;-0.06,100,IF(G1310&gt;-0.15,50,0)))</f>
        <v>100</v>
      </c>
      <c r="N1310" s="55" t="n">
        <f aca="false">IF(COUNT(H1310)=0,50,IF(H1310&gt;=0.6,100,IF(H1310&gt;=0.4,50,0)))</f>
        <v>100</v>
      </c>
      <c r="O1310" s="55" t="n">
        <f aca="false">IF(COUNT(I1310)=0,50,IF(J1310="proxy_vix",50,IF(I1310&lt;350,100,IF(I1310&lt;=450,50,0))))</f>
        <v>50</v>
      </c>
      <c r="P1310" s="55" t="n">
        <f aca="false">IF(COUNT(K1310)=0,50,IF(K1310&lt;20,100,IF(K1310&lt;=25,50,0)))</f>
        <v>100</v>
      </c>
      <c r="Q1310" s="54"/>
      <c r="R1310" s="47"/>
      <c r="S1310" s="51" t="n">
        <f aca="false">$E1310/$E1309-1</f>
        <v>-0.00334315980433442</v>
      </c>
      <c r="T1310" s="56" t="n">
        <f aca="false">$K1310/$K1309-1</f>
        <v>0.00464636035105825</v>
      </c>
      <c r="V1310" s="57"/>
      <c r="W1310" s="57"/>
      <c r="Y1310" s="1" t="str">
        <f aca="false">IF(AX1310&gt;=70,"EASY",IF(AX1310&gt;40,"UNCERTAIN","HARD"))</f>
        <v>EASY</v>
      </c>
      <c r="AA1310" s="58" t="n">
        <f aca="false">IF($A1310&lt;200,"",AVERAGE($E1261:$E1310)/AVERAGE($E1111:$E1310)-1)</f>
        <v>0.0970358404517802</v>
      </c>
      <c r="AB1310" s="59" t="n">
        <f aca="false">LOOKUP($B1310,07_L1政策步階!$A$4:$A$14,07_L1政策步階!$C$4:$C$14)</f>
        <v>1</v>
      </c>
      <c r="AC1310" s="57"/>
      <c r="AD1310" s="57"/>
      <c r="AE1310" s="57"/>
      <c r="AF1310" s="57"/>
      <c r="AG1310" s="57"/>
      <c r="AH1310" s="57"/>
      <c r="AI1310" s="57"/>
      <c r="AJ1310" s="57"/>
      <c r="AK1310" s="57"/>
      <c r="AL1310" s="59" t="n">
        <f aca="false">IF(ISNUMBER($AA1310),IF($AA1310&gt;=0.005,100,IF($AA1310&gt;=-0.015,50,0)),"")</f>
        <v>100</v>
      </c>
      <c r="AM1310" s="59" t="n">
        <f aca="false">IF(ISNUMBER($AB1310),IF($AB1310=1,100,IF($AB1310=0,50,0)),"")</f>
        <v>100</v>
      </c>
      <c r="AN1310" s="0" t="str">
        <f aca="false">IF(ISNUMBER($AC1310),IF($AC1310&gt;=0.001,100,IF($AC1310&gt;=-0.003,50,0)),"")</f>
        <v/>
      </c>
      <c r="AO1310" s="0" t="str">
        <f aca="false">IF(ISNUMBER($AD1310),IF($AD1310&gt;=0.04,100,IF($AD1310&gt;=0,50,0)),"")</f>
        <v/>
      </c>
      <c r="AP1310" s="0" t="str">
        <f aca="false">IF(ISNUMBER($AE1310),IF($AE1310&gt;=25,100,IF($AE1310&gt;=-75,50,0)),"")</f>
        <v/>
      </c>
      <c r="AQ1310" s="0" t="str">
        <f aca="false">IF(ISNUMBER($AF1310),IF($AF1310&gt;0,100,IF($AF1310&gt;=-50,50,0)),"")</f>
        <v/>
      </c>
      <c r="AR1310" s="0" t="str">
        <f aca="false">IF(ISNUMBER($AG1310),IF($AG1310=1,100,IF($AG1310=0,50,0)),"")</f>
        <v/>
      </c>
      <c r="AS1310" s="0" t="str">
        <f aca="false">IF(ISNUMBER($AH1310),IF($AH1310&lt;0,100,IF($AH1310&lt;=20,50,0)),"")</f>
        <v/>
      </c>
      <c r="AT1310" s="0" t="str">
        <f aca="false">IF(ISNUMBER($AI1310),IF($AI1310&lt;0.95,100,IF($AI1310&lt;=1,50,0)),"")</f>
        <v/>
      </c>
      <c r="AU1310" s="0" t="str">
        <f aca="false">IF(ISNUMBER($AJ1310),IF($AJ1310&lt;30,0,IF($AJ1310&lt;40,50,IF($AJ1310&lt;=90,100,50))),"")</f>
        <v/>
      </c>
      <c r="AV1310" s="0" t="str">
        <f aca="false">IF(ISNUMBER($AK1310),IF($AK1310&gt;-0.2,100,IF($AK1310&gt;=-0.4,50,0)),"")</f>
        <v/>
      </c>
      <c r="AW1310" s="59" t="n">
        <f aca="false">01_指標庫!$H$4*ISNUMBER($F1310)+01_指標庫!$H$5*ISNUMBER($AA1310)+01_指標庫!$H$6*ISNUMBER($G1310)+01_指標庫!$H$7*ISNUMBER($H1310)+01_指標庫!$H$8*ISNUMBER($AF1310)+01_指標庫!$H$9*ISNUMBER($AG1310)+01_指標庫!$H$10*ISNUMBER($AB1310)+01_指標庫!$H$11*ISNUMBER($AC1310)+01_指標庫!$H$12*ISNUMBER($AD1310)+01_指標庫!$H$13*ISNUMBER($AE1310)+01_指標庫!$H$14*ISNUMBER($I1310)+01_指標庫!$H$15*ISNUMBER($AH1310)+01_指標庫!$H$16*ISNUMBER($K1310)+01_指標庫!$H$17*ISNUMBER($AI1310)+01_指標庫!$H$18*ISNUMBER($AJ1310)+01_指標庫!$H$19*ISNUMBER($AK1310)+01_指標庫!$H$20*ISNUMBER($BB1310)+01_指標庫!$H$21*ISNUMBER($BC1310)</f>
        <v>51</v>
      </c>
      <c r="AX1310" s="59" t="n">
        <f aca="false">IF(AW1310=0,50,ROUND((01_指標庫!$H$4*IF(ISNUMBER($F1310),L1310,0)+01_指標庫!$H$5*IF(ISNUMBER($AA1310),AL1310,0)+01_指標庫!$H$6*IF(ISNUMBER($G1310),M1310,0)+01_指標庫!$H$7*IF(ISNUMBER($H1310),N1310,0)+01_指標庫!$H$8*IF(ISNUMBER($AF1310),AQ1310,0)+01_指標庫!$H$9*IF(ISNUMBER($AG1310),AR1310,0)+01_指標庫!$H$10*IF(ISNUMBER($AB1310),AM1310,0)+01_指標庫!$H$11*IF(ISNUMBER($AC1310),AN1310,0)+01_指標庫!$H$12*IF(ISNUMBER($AD1310),AO1310,0)+01_指標庫!$H$13*IF(ISNUMBER($AE1310),AP1310,0)+01_指標庫!$H$14*IF(ISNUMBER($I1310),O1310,0)+01_指標庫!$H$15*IF(ISNUMBER($AH1310),AS1310,0)+01_指標庫!$H$16*IF(ISNUMBER($K1310),P1310,0)+01_指標庫!$H$17*IF(ISNUMBER($AI1310),AT1310,0)+01_指標庫!$H$18*IF(ISNUMBER($AJ1310),AU1310,0)+01_指標庫!$H$19*IF(ISNUMBER($AK1310),AV1310,0)+01_指標庫!$H$20*IF(ISNUMBER($BB1310),BB1310,0)+01_指標庫!$H$21*IF(ISNUMBER($BC1310),BC1310,0))/AW1310,1))</f>
        <v>80.4</v>
      </c>
      <c r="AY1310" s="60"/>
      <c r="AZ1310" s="60"/>
      <c r="BA1310" s="58" t="n">
        <f aca="false">AVERAGE($E1306:$E1310)/AVERAGE($E1301:$E1310)-1</f>
        <v>-0.00441546086252231</v>
      </c>
      <c r="BB1310" s="59" t="n">
        <f aca="false">IF(ISNUMBER($BA1310),IF(OR($S1310&lt;=-0.03,$BA1310&lt;-0.003),0,IF(OR($S1310&lt;=-0.02,$BA1310&lt;0.01),50,100)),"")</f>
        <v>0</v>
      </c>
      <c r="BC1310" s="0" t="str">
        <f aca="false">IF(OR(COUNT($AZ1310)=0,COUNT($AZ1309)=0),"",IF(OR($AY1310/$AZ1309-1&lt;=-0.03,$AZ1310/$AZ1309-1&lt;=-0.045,IF(COUNT($AZ1301:$AZ1310)=10,AVERAGE($AZ1306:$AZ1310)/AVERAGE($AZ1301:$AZ1310)-1&lt;-0.01,FALSE())),0,IF(OR($AZ1310/$AZ1309-1&lt;=-0.02,IF(COUNT($AZ1301:$AZ1310)=10,AVERAGE($AZ1306:$AZ1310)/AVERAGE($AZ1301:$AZ1310)-1&lt;0.005,FALSE())),50,100)))</f>
        <v/>
      </c>
    </row>
    <row r="1311" customFormat="false" ht="15" hidden="false" customHeight="true" outlineLevel="0" collapsed="false">
      <c r="A1311" s="47" t="n">
        <v>1307</v>
      </c>
      <c r="B1311" s="48" t="n">
        <v>44454</v>
      </c>
      <c r="C1311" s="47" t="n">
        <v>2021</v>
      </c>
      <c r="D1311" s="49" t="s">
        <v>238</v>
      </c>
      <c r="E1311" s="50" t="n">
        <v>15503.53</v>
      </c>
      <c r="F1311" s="51" t="n">
        <v>0.123027</v>
      </c>
      <c r="G1311" s="51" t="n">
        <v>-0.010987</v>
      </c>
      <c r="H1311" s="52" t="n">
        <v>0.8367</v>
      </c>
      <c r="I1311" s="62" t="n">
        <v>425.6</v>
      </c>
      <c r="J1311" s="63" t="s">
        <v>240</v>
      </c>
      <c r="K1311" s="54" t="n">
        <v>18.18</v>
      </c>
      <c r="L1311" s="55" t="n">
        <f aca="false">IF(COUNT(F1311)=0,50,IF(F1311&gt;=0,100,IF(F1311&gt;=-0.02,50,0)))</f>
        <v>100</v>
      </c>
      <c r="M1311" s="55" t="n">
        <f aca="false">IF(COUNT(G1311)=0,50,IF(G1311&gt;-0.06,100,IF(G1311&gt;-0.15,50,0)))</f>
        <v>100</v>
      </c>
      <c r="N1311" s="55" t="n">
        <f aca="false">IF(COUNT(H1311)=0,50,IF(H1311&gt;=0.6,100,IF(H1311&gt;=0.4,50,0)))</f>
        <v>100</v>
      </c>
      <c r="O1311" s="55" t="n">
        <f aca="false">IF(COUNT(I1311)=0,50,IF(J1311="proxy_vix",50,IF(I1311&lt;350,100,IF(I1311&lt;=450,50,0))))</f>
        <v>50</v>
      </c>
      <c r="P1311" s="55" t="n">
        <f aca="false">IF(COUNT(K1311)=0,50,IF(K1311&lt;20,100,IF(K1311&lt;=25,50,0)))</f>
        <v>100</v>
      </c>
      <c r="Q1311" s="54"/>
      <c r="R1311" s="47"/>
      <c r="S1311" s="51" t="n">
        <f aca="false">$E1311/$E1310-1</f>
        <v>0.00784182436341663</v>
      </c>
      <c r="T1311" s="56" t="n">
        <f aca="false">$K1311/$K1310-1</f>
        <v>-0.0657759506680371</v>
      </c>
      <c r="V1311" s="57"/>
      <c r="W1311" s="57"/>
      <c r="Y1311" s="1" t="str">
        <f aca="false">IF(AX1311&gt;=70,"EASY",IF(AX1311&gt;40,"UNCERTAIN","HARD"))</f>
        <v>EASY</v>
      </c>
      <c r="AA1311" s="58" t="n">
        <f aca="false">IF($A1311&lt;200,"",AVERAGE($E1262:$E1311)/AVERAGE($E1112:$E1311)-1)</f>
        <v>0.0967853710242197</v>
      </c>
      <c r="AB1311" s="59" t="n">
        <f aca="false">LOOKUP($B1311,07_L1政策步階!$A$4:$A$14,07_L1政策步階!$C$4:$C$14)</f>
        <v>1</v>
      </c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9" t="n">
        <f aca="false">IF(ISNUMBER($AA1311),IF($AA1311&gt;=0.005,100,IF($AA1311&gt;=-0.015,50,0)),"")</f>
        <v>100</v>
      </c>
      <c r="AM1311" s="59" t="n">
        <f aca="false">IF(ISNUMBER($AB1311),IF($AB1311=1,100,IF($AB1311=0,50,0)),"")</f>
        <v>100</v>
      </c>
      <c r="AN1311" s="0" t="str">
        <f aca="false">IF(ISNUMBER($AC1311),IF($AC1311&gt;=0.001,100,IF($AC1311&gt;=-0.003,50,0)),"")</f>
        <v/>
      </c>
      <c r="AO1311" s="0" t="str">
        <f aca="false">IF(ISNUMBER($AD1311),IF($AD1311&gt;=0.04,100,IF($AD1311&gt;=0,50,0)),"")</f>
        <v/>
      </c>
      <c r="AP1311" s="0" t="str">
        <f aca="false">IF(ISNUMBER($AE1311),IF($AE1311&gt;=25,100,IF($AE1311&gt;=-75,50,0)),"")</f>
        <v/>
      </c>
      <c r="AQ1311" s="0" t="str">
        <f aca="false">IF(ISNUMBER($AF1311),IF($AF1311&gt;0,100,IF($AF1311&gt;=-50,50,0)),"")</f>
        <v/>
      </c>
      <c r="AR1311" s="0" t="str">
        <f aca="false">IF(ISNUMBER($AG1311),IF($AG1311=1,100,IF($AG1311=0,50,0)),"")</f>
        <v/>
      </c>
      <c r="AS1311" s="0" t="str">
        <f aca="false">IF(ISNUMBER($AH1311),IF($AH1311&lt;0,100,IF($AH1311&lt;=20,50,0)),"")</f>
        <v/>
      </c>
      <c r="AT1311" s="0" t="str">
        <f aca="false">IF(ISNUMBER($AI1311),IF($AI1311&lt;0.95,100,IF($AI1311&lt;=1,50,0)),"")</f>
        <v/>
      </c>
      <c r="AU1311" s="0" t="str">
        <f aca="false">IF(ISNUMBER($AJ1311),IF($AJ1311&lt;30,0,IF($AJ1311&lt;40,50,IF($AJ1311&lt;=90,100,50))),"")</f>
        <v/>
      </c>
      <c r="AV1311" s="0" t="str">
        <f aca="false">IF(ISNUMBER($AK1311),IF($AK1311&gt;-0.2,100,IF($AK1311&gt;=-0.4,50,0)),"")</f>
        <v/>
      </c>
      <c r="AW1311" s="59" t="n">
        <f aca="false">01_指標庫!$H$4*ISNUMBER($F1311)+01_指標庫!$H$5*ISNUMBER($AA1311)+01_指標庫!$H$6*ISNUMBER($G1311)+01_指標庫!$H$7*ISNUMBER($H1311)+01_指標庫!$H$8*ISNUMBER($AF1311)+01_指標庫!$H$9*ISNUMBER($AG1311)+01_指標庫!$H$10*ISNUMBER($AB1311)+01_指標庫!$H$11*ISNUMBER($AC1311)+01_指標庫!$H$12*ISNUMBER($AD1311)+01_指標庫!$H$13*ISNUMBER($AE1311)+01_指標庫!$H$14*ISNUMBER($I1311)+01_指標庫!$H$15*ISNUMBER($AH1311)+01_指標庫!$H$16*ISNUMBER($K1311)+01_指標庫!$H$17*ISNUMBER($AI1311)+01_指標庫!$H$18*ISNUMBER($AJ1311)+01_指標庫!$H$19*ISNUMBER($AK1311)+01_指標庫!$H$20*ISNUMBER($BB1311)+01_指標庫!$H$21*ISNUMBER($BC1311)</f>
        <v>51</v>
      </c>
      <c r="AX1311" s="59" t="n">
        <f aca="false">IF(AW1311=0,50,ROUND((01_指標庫!$H$4*IF(ISNUMBER($F1311),L1311,0)+01_指標庫!$H$5*IF(ISNUMBER($AA1311),AL1311,0)+01_指標庫!$H$6*IF(ISNUMBER($G1311),M1311,0)+01_指標庫!$H$7*IF(ISNUMBER($H1311),N1311,0)+01_指標庫!$H$8*IF(ISNUMBER($AF1311),AQ1311,0)+01_指標庫!$H$9*IF(ISNUMBER($AG1311),AR1311,0)+01_指標庫!$H$10*IF(ISNUMBER($AB1311),AM1311,0)+01_指標庫!$H$11*IF(ISNUMBER($AC1311),AN1311,0)+01_指標庫!$H$12*IF(ISNUMBER($AD1311),AO1311,0)+01_指標庫!$H$13*IF(ISNUMBER($AE1311),AP1311,0)+01_指標庫!$H$14*IF(ISNUMBER($I1311),O1311,0)+01_指標庫!$H$15*IF(ISNUMBER($AH1311),AS1311,0)+01_指標庫!$H$16*IF(ISNUMBER($K1311),P1311,0)+01_指標庫!$H$17*IF(ISNUMBER($AI1311),AT1311,0)+01_指標庫!$H$18*IF(ISNUMBER($AJ1311),AU1311,0)+01_指標庫!$H$19*IF(ISNUMBER($AK1311),AV1311,0)+01_指標庫!$H$20*IF(ISNUMBER($BB1311),BB1311,0)+01_指標庫!$H$21*IF(ISNUMBER($BC1311),BC1311,0))/AW1311,1))</f>
        <v>80.4</v>
      </c>
      <c r="AY1311" s="60"/>
      <c r="AZ1311" s="60"/>
      <c r="BA1311" s="58" t="n">
        <f aca="false">AVERAGE($E1307:$E1311)/AVERAGE($E1302:$E1311)-1</f>
        <v>-0.00541880975781939</v>
      </c>
      <c r="BB1311" s="59" t="n">
        <f aca="false">IF(ISNUMBER($BA1311),IF(OR($S1311&lt;=-0.03,$BA1311&lt;-0.003),0,IF(OR($S1311&lt;=-0.02,$BA1311&lt;0.01),50,100)),"")</f>
        <v>0</v>
      </c>
      <c r="BC1311" s="0" t="str">
        <f aca="false">IF(OR(COUNT($AZ1311)=0,COUNT($AZ1310)=0),"",IF(OR($AY1311/$AZ1310-1&lt;=-0.03,$AZ1311/$AZ1310-1&lt;=-0.045,IF(COUNT($AZ1302:$AZ1311)=10,AVERAGE($AZ1307:$AZ1311)/AVERAGE($AZ1302:$AZ1311)-1&lt;-0.01,FALSE())),0,IF(OR($AZ1311/$AZ1310-1&lt;=-0.02,IF(COUNT($AZ1302:$AZ1311)=10,AVERAGE($AZ1307:$AZ1311)/AVERAGE($AZ1302:$AZ1311)-1&lt;0.005,FALSE())),50,100)))</f>
        <v/>
      </c>
    </row>
    <row r="1312" customFormat="false" ht="15" hidden="false" customHeight="true" outlineLevel="0" collapsed="false">
      <c r="A1312" s="47" t="n">
        <v>1308</v>
      </c>
      <c r="B1312" s="48" t="n">
        <v>44455</v>
      </c>
      <c r="C1312" s="47" t="n">
        <v>2021</v>
      </c>
      <c r="D1312" s="49" t="s">
        <v>239</v>
      </c>
      <c r="E1312" s="50" t="n">
        <v>15515.91</v>
      </c>
      <c r="F1312" s="51" t="n">
        <v>0.122603</v>
      </c>
      <c r="G1312" s="51" t="n">
        <v>-0.010197</v>
      </c>
      <c r="H1312" s="52" t="n">
        <v>0.8367</v>
      </c>
      <c r="I1312" s="62" t="n">
        <v>429.9</v>
      </c>
      <c r="J1312" s="63" t="s">
        <v>240</v>
      </c>
      <c r="K1312" s="54" t="n">
        <v>18.69</v>
      </c>
      <c r="L1312" s="55" t="n">
        <f aca="false">IF(COUNT(F1312)=0,50,IF(F1312&gt;=0,100,IF(F1312&gt;=-0.02,50,0)))</f>
        <v>100</v>
      </c>
      <c r="M1312" s="55" t="n">
        <f aca="false">IF(COUNT(G1312)=0,50,IF(G1312&gt;-0.06,100,IF(G1312&gt;-0.15,50,0)))</f>
        <v>100</v>
      </c>
      <c r="N1312" s="55" t="n">
        <f aca="false">IF(COUNT(H1312)=0,50,IF(H1312&gt;=0.6,100,IF(H1312&gt;=0.4,50,0)))</f>
        <v>100</v>
      </c>
      <c r="O1312" s="55" t="n">
        <f aca="false">IF(COUNT(I1312)=0,50,IF(J1312="proxy_vix",50,IF(I1312&lt;350,100,IF(I1312&lt;=450,50,0))))</f>
        <v>50</v>
      </c>
      <c r="P1312" s="55" t="n">
        <f aca="false">IF(COUNT(K1312)=0,50,IF(K1312&lt;20,100,IF(K1312&lt;=25,50,0)))</f>
        <v>100</v>
      </c>
      <c r="Q1312" s="54"/>
      <c r="R1312" s="47"/>
      <c r="S1312" s="51" t="n">
        <f aca="false">$E1312/$E1311-1</f>
        <v>0.000798527819148243</v>
      </c>
      <c r="T1312" s="56" t="n">
        <f aca="false">$K1312/$K1311-1</f>
        <v>0.0280528052805282</v>
      </c>
      <c r="V1312" s="57"/>
      <c r="W1312" s="57"/>
      <c r="Y1312" s="1" t="str">
        <f aca="false">IF(AX1312&gt;=70,"EASY",IF(AX1312&gt;40,"UNCERTAIN","HARD"))</f>
        <v>EASY</v>
      </c>
      <c r="AA1312" s="58" t="n">
        <f aca="false">IF($A1312&lt;200,"",AVERAGE($E1263:$E1312)/AVERAGE($E1113:$E1312)-1)</f>
        <v>0.0965175142277934</v>
      </c>
      <c r="AB1312" s="59" t="n">
        <f aca="false">LOOKUP($B1312,07_L1政策步階!$A$4:$A$14,07_L1政策步階!$C$4:$C$14)</f>
        <v>1</v>
      </c>
      <c r="AC1312" s="57"/>
      <c r="AD1312" s="57"/>
      <c r="AE1312" s="57"/>
      <c r="AF1312" s="57"/>
      <c r="AG1312" s="57"/>
      <c r="AH1312" s="57"/>
      <c r="AI1312" s="57"/>
      <c r="AJ1312" s="57"/>
      <c r="AK1312" s="57"/>
      <c r="AL1312" s="59" t="n">
        <f aca="false">IF(ISNUMBER($AA1312),IF($AA1312&gt;=0.005,100,IF($AA1312&gt;=-0.015,50,0)),"")</f>
        <v>100</v>
      </c>
      <c r="AM1312" s="59" t="n">
        <f aca="false">IF(ISNUMBER($AB1312),IF($AB1312=1,100,IF($AB1312=0,50,0)),"")</f>
        <v>100</v>
      </c>
      <c r="AN1312" s="0" t="str">
        <f aca="false">IF(ISNUMBER($AC1312),IF($AC1312&gt;=0.001,100,IF($AC1312&gt;=-0.003,50,0)),"")</f>
        <v/>
      </c>
      <c r="AO1312" s="0" t="str">
        <f aca="false">IF(ISNUMBER($AD1312),IF($AD1312&gt;=0.04,100,IF($AD1312&gt;=0,50,0)),"")</f>
        <v/>
      </c>
      <c r="AP1312" s="0" t="str">
        <f aca="false">IF(ISNUMBER($AE1312),IF($AE1312&gt;=25,100,IF($AE1312&gt;=-75,50,0)),"")</f>
        <v/>
      </c>
      <c r="AQ1312" s="0" t="str">
        <f aca="false">IF(ISNUMBER($AF1312),IF($AF1312&gt;0,100,IF($AF1312&gt;=-50,50,0)),"")</f>
        <v/>
      </c>
      <c r="AR1312" s="0" t="str">
        <f aca="false">IF(ISNUMBER($AG1312),IF($AG1312=1,100,IF($AG1312=0,50,0)),"")</f>
        <v/>
      </c>
      <c r="AS1312" s="0" t="str">
        <f aca="false">IF(ISNUMBER($AH1312),IF($AH1312&lt;0,100,IF($AH1312&lt;=20,50,0)),"")</f>
        <v/>
      </c>
      <c r="AT1312" s="0" t="str">
        <f aca="false">IF(ISNUMBER($AI1312),IF($AI1312&lt;0.95,100,IF($AI1312&lt;=1,50,0)),"")</f>
        <v/>
      </c>
      <c r="AU1312" s="0" t="str">
        <f aca="false">IF(ISNUMBER($AJ1312),IF($AJ1312&lt;30,0,IF($AJ1312&lt;40,50,IF($AJ1312&lt;=90,100,50))),"")</f>
        <v/>
      </c>
      <c r="AV1312" s="0" t="str">
        <f aca="false">IF(ISNUMBER($AK1312),IF($AK1312&gt;-0.2,100,IF($AK1312&gt;=-0.4,50,0)),"")</f>
        <v/>
      </c>
      <c r="AW1312" s="59" t="n">
        <f aca="false">01_指標庫!$H$4*ISNUMBER($F1312)+01_指標庫!$H$5*ISNUMBER($AA1312)+01_指標庫!$H$6*ISNUMBER($G1312)+01_指標庫!$H$7*ISNUMBER($H1312)+01_指標庫!$H$8*ISNUMBER($AF1312)+01_指標庫!$H$9*ISNUMBER($AG1312)+01_指標庫!$H$10*ISNUMBER($AB1312)+01_指標庫!$H$11*ISNUMBER($AC1312)+01_指標庫!$H$12*ISNUMBER($AD1312)+01_指標庫!$H$13*ISNUMBER($AE1312)+01_指標庫!$H$14*ISNUMBER($I1312)+01_指標庫!$H$15*ISNUMBER($AH1312)+01_指標庫!$H$16*ISNUMBER($K1312)+01_指標庫!$H$17*ISNUMBER($AI1312)+01_指標庫!$H$18*ISNUMBER($AJ1312)+01_指標庫!$H$19*ISNUMBER($AK1312)+01_指標庫!$H$20*ISNUMBER($BB1312)+01_指標庫!$H$21*ISNUMBER($BC1312)</f>
        <v>51</v>
      </c>
      <c r="AX1312" s="59" t="n">
        <f aca="false">IF(AW1312=0,50,ROUND((01_指標庫!$H$4*IF(ISNUMBER($F1312),L1312,0)+01_指標庫!$H$5*IF(ISNUMBER($AA1312),AL1312,0)+01_指標庫!$H$6*IF(ISNUMBER($G1312),M1312,0)+01_指標庫!$H$7*IF(ISNUMBER($H1312),N1312,0)+01_指標庫!$H$8*IF(ISNUMBER($AF1312),AQ1312,0)+01_指標庫!$H$9*IF(ISNUMBER($AG1312),AR1312,0)+01_指標庫!$H$10*IF(ISNUMBER($AB1312),AM1312,0)+01_指標庫!$H$11*IF(ISNUMBER($AC1312),AN1312,0)+01_指標庫!$H$12*IF(ISNUMBER($AD1312),AO1312,0)+01_指標庫!$H$13*IF(ISNUMBER($AE1312),AP1312,0)+01_指標庫!$H$14*IF(ISNUMBER($I1312),O1312,0)+01_指標庫!$H$15*IF(ISNUMBER($AH1312),AS1312,0)+01_指標庫!$H$16*IF(ISNUMBER($K1312),P1312,0)+01_指標庫!$H$17*IF(ISNUMBER($AI1312),AT1312,0)+01_指標庫!$H$18*IF(ISNUMBER($AJ1312),AU1312,0)+01_指標庫!$H$19*IF(ISNUMBER($AK1312),AV1312,0)+01_指標庫!$H$20*IF(ISNUMBER($BB1312),BB1312,0)+01_指標庫!$H$21*IF(ISNUMBER($BC1312),BC1312,0))/AW1312,1))</f>
        <v>80.4</v>
      </c>
      <c r="AY1312" s="60"/>
      <c r="AZ1312" s="60"/>
      <c r="BA1312" s="58" t="n">
        <f aca="false">AVERAGE($E1308:$E1312)/AVERAGE($E1303:$E1312)-1</f>
        <v>-0.00538752355649907</v>
      </c>
      <c r="BB1312" s="59" t="n">
        <f aca="false">IF(ISNUMBER($BA1312),IF(OR($S1312&lt;=-0.03,$BA1312&lt;-0.003),0,IF(OR($S1312&lt;=-0.02,$BA1312&lt;0.01),50,100)),"")</f>
        <v>0</v>
      </c>
      <c r="BC1312" s="0" t="str">
        <f aca="false">IF(OR(COUNT($AZ1312)=0,COUNT($AZ1311)=0),"",IF(OR($AY1312/$AZ1311-1&lt;=-0.03,$AZ1312/$AZ1311-1&lt;=-0.045,IF(COUNT($AZ1303:$AZ1312)=10,AVERAGE($AZ1308:$AZ1312)/AVERAGE($AZ1303:$AZ1312)-1&lt;-0.01,FALSE())),0,IF(OR($AZ1312/$AZ1311-1&lt;=-0.02,IF(COUNT($AZ1303:$AZ1312)=10,AVERAGE($AZ1308:$AZ1312)/AVERAGE($AZ1303:$AZ1312)-1&lt;0.005,FALSE())),50,100)))</f>
        <v/>
      </c>
    </row>
    <row r="1313" customFormat="false" ht="15" hidden="false" customHeight="true" outlineLevel="0" collapsed="false">
      <c r="A1313" s="47" t="n">
        <v>1309</v>
      </c>
      <c r="B1313" s="48" t="n">
        <v>44456</v>
      </c>
      <c r="C1313" s="47" t="n">
        <v>2021</v>
      </c>
      <c r="D1313" s="49" t="s">
        <v>234</v>
      </c>
      <c r="E1313" s="50" t="n">
        <v>15333.47</v>
      </c>
      <c r="F1313" s="51" t="n">
        <v>0.10825</v>
      </c>
      <c r="G1313" s="51" t="n">
        <v>-0.021836</v>
      </c>
      <c r="H1313" s="52" t="n">
        <v>0.8367</v>
      </c>
      <c r="I1313" s="62" t="n">
        <v>447.7</v>
      </c>
      <c r="J1313" s="63" t="s">
        <v>240</v>
      </c>
      <c r="K1313" s="54" t="n">
        <v>20.81</v>
      </c>
      <c r="L1313" s="55" t="n">
        <f aca="false">IF(COUNT(F1313)=0,50,IF(F1313&gt;=0,100,IF(F1313&gt;=-0.02,50,0)))</f>
        <v>100</v>
      </c>
      <c r="M1313" s="55" t="n">
        <f aca="false">IF(COUNT(G1313)=0,50,IF(G1313&gt;-0.06,100,IF(G1313&gt;-0.15,50,0)))</f>
        <v>100</v>
      </c>
      <c r="N1313" s="55" t="n">
        <f aca="false">IF(COUNT(H1313)=0,50,IF(H1313&gt;=0.6,100,IF(H1313&gt;=0.4,50,0)))</f>
        <v>100</v>
      </c>
      <c r="O1313" s="55" t="n">
        <f aca="false">IF(COUNT(I1313)=0,50,IF(J1313="proxy_vix",50,IF(I1313&lt;350,100,IF(I1313&lt;=450,50,0))))</f>
        <v>50</v>
      </c>
      <c r="P1313" s="55" t="n">
        <f aca="false">IF(COUNT(K1313)=0,50,IF(K1313&lt;20,100,IF(K1313&lt;=25,50,0)))</f>
        <v>50</v>
      </c>
      <c r="Q1313" s="54"/>
      <c r="R1313" s="47"/>
      <c r="S1313" s="51" t="n">
        <f aca="false">$E1313/$E1312-1</f>
        <v>-0.0117582533025778</v>
      </c>
      <c r="T1313" s="56" t="n">
        <f aca="false">$K1313/$K1312-1</f>
        <v>0.113429641519529</v>
      </c>
      <c r="V1313" s="57"/>
      <c r="W1313" s="57"/>
      <c r="Y1313" s="1" t="str">
        <f aca="false">IF(AX1313&gt;=70,"EASY",IF(AX1313&gt;40,"UNCERTAIN","HARD"))</f>
        <v>EASY</v>
      </c>
      <c r="AA1313" s="58" t="n">
        <f aca="false">IF($A1313&lt;200,"",AVERAGE($E1264:$E1313)/AVERAGE($E1114:$E1313)-1)</f>
        <v>0.0962607118396448</v>
      </c>
      <c r="AB1313" s="59" t="n">
        <f aca="false">LOOKUP($B1313,07_L1政策步階!$A$4:$A$14,07_L1政策步階!$C$4:$C$14)</f>
        <v>1</v>
      </c>
      <c r="AC1313" s="57"/>
      <c r="AD1313" s="57"/>
      <c r="AE1313" s="57"/>
      <c r="AF1313" s="57"/>
      <c r="AG1313" s="57"/>
      <c r="AH1313" s="57"/>
      <c r="AI1313" s="57"/>
      <c r="AJ1313" s="57"/>
      <c r="AK1313" s="57"/>
      <c r="AL1313" s="59" t="n">
        <f aca="false">IF(ISNUMBER($AA1313),IF($AA1313&gt;=0.005,100,IF($AA1313&gt;=-0.015,50,0)),"")</f>
        <v>100</v>
      </c>
      <c r="AM1313" s="59" t="n">
        <f aca="false">IF(ISNUMBER($AB1313),IF($AB1313=1,100,IF($AB1313=0,50,0)),"")</f>
        <v>100</v>
      </c>
      <c r="AN1313" s="0" t="str">
        <f aca="false">IF(ISNUMBER($AC1313),IF($AC1313&gt;=0.001,100,IF($AC1313&gt;=-0.003,50,0)),"")</f>
        <v/>
      </c>
      <c r="AO1313" s="0" t="str">
        <f aca="false">IF(ISNUMBER($AD1313),IF($AD1313&gt;=0.04,100,IF($AD1313&gt;=0,50,0)),"")</f>
        <v/>
      </c>
      <c r="AP1313" s="0" t="str">
        <f aca="false">IF(ISNUMBER($AE1313),IF($AE1313&gt;=25,100,IF($AE1313&gt;=-75,50,0)),"")</f>
        <v/>
      </c>
      <c r="AQ1313" s="0" t="str">
        <f aca="false">IF(ISNUMBER($AF1313),IF($AF1313&gt;0,100,IF($AF1313&gt;=-50,50,0)),"")</f>
        <v/>
      </c>
      <c r="AR1313" s="0" t="str">
        <f aca="false">IF(ISNUMBER($AG1313),IF($AG1313=1,100,IF($AG1313=0,50,0)),"")</f>
        <v/>
      </c>
      <c r="AS1313" s="0" t="str">
        <f aca="false">IF(ISNUMBER($AH1313),IF($AH1313&lt;0,100,IF($AH1313&lt;=20,50,0)),"")</f>
        <v/>
      </c>
      <c r="AT1313" s="0" t="str">
        <f aca="false">IF(ISNUMBER($AI1313),IF($AI1313&lt;0.95,100,IF($AI1313&lt;=1,50,0)),"")</f>
        <v/>
      </c>
      <c r="AU1313" s="0" t="str">
        <f aca="false">IF(ISNUMBER($AJ1313),IF($AJ1313&lt;30,0,IF($AJ1313&lt;40,50,IF($AJ1313&lt;=90,100,50))),"")</f>
        <v/>
      </c>
      <c r="AV1313" s="0" t="str">
        <f aca="false">IF(ISNUMBER($AK1313),IF($AK1313&gt;-0.2,100,IF($AK1313&gt;=-0.4,50,0)),"")</f>
        <v/>
      </c>
      <c r="AW1313" s="59" t="n">
        <f aca="false">01_指標庫!$H$4*ISNUMBER($F1313)+01_指標庫!$H$5*ISNUMBER($AA1313)+01_指標庫!$H$6*ISNUMBER($G1313)+01_指標庫!$H$7*ISNUMBER($H1313)+01_指標庫!$H$8*ISNUMBER($AF1313)+01_指標庫!$H$9*ISNUMBER($AG1313)+01_指標庫!$H$10*ISNUMBER($AB1313)+01_指標庫!$H$11*ISNUMBER($AC1313)+01_指標庫!$H$12*ISNUMBER($AD1313)+01_指標庫!$H$13*ISNUMBER($AE1313)+01_指標庫!$H$14*ISNUMBER($I1313)+01_指標庫!$H$15*ISNUMBER($AH1313)+01_指標庫!$H$16*ISNUMBER($K1313)+01_指標庫!$H$17*ISNUMBER($AI1313)+01_指標庫!$H$18*ISNUMBER($AJ1313)+01_指標庫!$H$19*ISNUMBER($AK1313)+01_指標庫!$H$20*ISNUMBER($BB1313)+01_指標庫!$H$21*ISNUMBER($BC1313)</f>
        <v>51</v>
      </c>
      <c r="AX1313" s="59" t="n">
        <f aca="false">IF(AW1313=0,50,ROUND((01_指標庫!$H$4*IF(ISNUMBER($F1313),L1313,0)+01_指標庫!$H$5*IF(ISNUMBER($AA1313),AL1313,0)+01_指標庫!$H$6*IF(ISNUMBER($G1313),M1313,0)+01_指標庫!$H$7*IF(ISNUMBER($H1313),N1313,0)+01_指標庫!$H$8*IF(ISNUMBER($AF1313),AQ1313,0)+01_指標庫!$H$9*IF(ISNUMBER($AG1313),AR1313,0)+01_指標庫!$H$10*IF(ISNUMBER($AB1313),AM1313,0)+01_指標庫!$H$11*IF(ISNUMBER($AC1313),AN1313,0)+01_指標庫!$H$12*IF(ISNUMBER($AD1313),AO1313,0)+01_指標庫!$H$13*IF(ISNUMBER($AE1313),AP1313,0)+01_指標庫!$H$14*IF(ISNUMBER($I1313),O1313,0)+01_指標庫!$H$15*IF(ISNUMBER($AH1313),AS1313,0)+01_指標庫!$H$16*IF(ISNUMBER($K1313),P1313,0)+01_指標庫!$H$17*IF(ISNUMBER($AI1313),AT1313,0)+01_指標庫!$H$18*IF(ISNUMBER($AJ1313),AU1313,0)+01_指標庫!$H$19*IF(ISNUMBER($AK1313),AV1313,0)+01_指標庫!$H$20*IF(ISNUMBER($BB1313),BB1313,0)+01_指標庫!$H$21*IF(ISNUMBER($BC1313),BC1313,0))/AW1313,1))</f>
        <v>74.5</v>
      </c>
      <c r="AY1313" s="60"/>
      <c r="AZ1313" s="60"/>
      <c r="BA1313" s="58" t="n">
        <f aca="false">AVERAGE($E1309:$E1313)/AVERAGE($E1304:$E1313)-1</f>
        <v>-0.00503450261401406</v>
      </c>
      <c r="BB1313" s="59" t="n">
        <f aca="false">IF(ISNUMBER($BA1313),IF(OR($S1313&lt;=-0.03,$BA1313&lt;-0.003),0,IF(OR($S1313&lt;=-0.02,$BA1313&lt;0.01),50,100)),"")</f>
        <v>0</v>
      </c>
      <c r="BC1313" s="0" t="str">
        <f aca="false">IF(OR(COUNT($AZ1313)=0,COUNT($AZ1312)=0),"",IF(OR($AY1313/$AZ1312-1&lt;=-0.03,$AZ1313/$AZ1312-1&lt;=-0.045,IF(COUNT($AZ1304:$AZ1313)=10,AVERAGE($AZ1309:$AZ1313)/AVERAGE($AZ1304:$AZ1313)-1&lt;-0.01,FALSE())),0,IF(OR($AZ1313/$AZ1312-1&lt;=-0.02,IF(COUNT($AZ1304:$AZ1313)=10,AVERAGE($AZ1309:$AZ1313)/AVERAGE($AZ1304:$AZ1313)-1&lt;0.005,FALSE())),50,100)))</f>
        <v/>
      </c>
    </row>
    <row r="1314" customFormat="false" ht="15" hidden="false" customHeight="true" outlineLevel="0" collapsed="false">
      <c r="A1314" s="47" t="n">
        <v>1310</v>
      </c>
      <c r="B1314" s="48" t="n">
        <v>44459</v>
      </c>
      <c r="C1314" s="47" t="n">
        <v>2021</v>
      </c>
      <c r="D1314" s="49" t="s">
        <v>236</v>
      </c>
      <c r="E1314" s="50" t="n">
        <v>15012.19</v>
      </c>
      <c r="F1314" s="51" t="n">
        <v>0.084028</v>
      </c>
      <c r="G1314" s="51" t="n">
        <v>-0.042331</v>
      </c>
      <c r="H1314" s="52" t="n">
        <v>0.7959</v>
      </c>
      <c r="I1314" s="62" t="n">
        <v>488.8</v>
      </c>
      <c r="J1314" s="63" t="s">
        <v>240</v>
      </c>
      <c r="K1314" s="54" t="n">
        <v>25.71</v>
      </c>
      <c r="L1314" s="55" t="n">
        <f aca="false">IF(COUNT(F1314)=0,50,IF(F1314&gt;=0,100,IF(F1314&gt;=-0.02,50,0)))</f>
        <v>100</v>
      </c>
      <c r="M1314" s="55" t="n">
        <f aca="false">IF(COUNT(G1314)=0,50,IF(G1314&gt;-0.06,100,IF(G1314&gt;-0.15,50,0)))</f>
        <v>100</v>
      </c>
      <c r="N1314" s="55" t="n">
        <f aca="false">IF(COUNT(H1314)=0,50,IF(H1314&gt;=0.6,100,IF(H1314&gt;=0.4,50,0)))</f>
        <v>100</v>
      </c>
      <c r="O1314" s="55" t="n">
        <f aca="false">IF(COUNT(I1314)=0,50,IF(J1314="proxy_vix",50,IF(I1314&lt;350,100,IF(I1314&lt;=450,50,0))))</f>
        <v>50</v>
      </c>
      <c r="P1314" s="55" t="n">
        <f aca="false">IF(COUNT(K1314)=0,50,IF(K1314&lt;20,100,IF(K1314&lt;=25,50,0)))</f>
        <v>0</v>
      </c>
      <c r="Q1314" s="54"/>
      <c r="R1314" s="47"/>
      <c r="S1314" s="51" t="n">
        <f aca="false">$E1314/$E1313-1</f>
        <v>-0.0209528567245378</v>
      </c>
      <c r="T1314" s="56" t="n">
        <f aca="false">$K1314/$K1313-1</f>
        <v>0.23546371936569</v>
      </c>
      <c r="V1314" s="57"/>
      <c r="W1314" s="57"/>
      <c r="Y1314" s="1" t="str">
        <f aca="false">IF(AX1314&gt;=70,"EASY",IF(AX1314&gt;40,"UNCERTAIN","HARD"))</f>
        <v>UNCERTAIN</v>
      </c>
      <c r="AA1314" s="58" t="n">
        <f aca="false">IF($A1314&lt;200,"",AVERAGE($E1265:$E1314)/AVERAGE($E1115:$E1314)-1)</f>
        <v>0.0955178890216859</v>
      </c>
      <c r="AB1314" s="59" t="n">
        <f aca="false">LOOKUP($B1314,07_L1政策步階!$A$4:$A$14,07_L1政策步階!$C$4:$C$14)</f>
        <v>1</v>
      </c>
      <c r="AC1314" s="57"/>
      <c r="AD1314" s="57"/>
      <c r="AE1314" s="57"/>
      <c r="AF1314" s="57"/>
      <c r="AG1314" s="57"/>
      <c r="AH1314" s="57"/>
      <c r="AI1314" s="57"/>
      <c r="AJ1314" s="57"/>
      <c r="AK1314" s="57"/>
      <c r="AL1314" s="59" t="n">
        <f aca="false">IF(ISNUMBER($AA1314),IF($AA1314&gt;=0.005,100,IF($AA1314&gt;=-0.015,50,0)),"")</f>
        <v>100</v>
      </c>
      <c r="AM1314" s="59" t="n">
        <f aca="false">IF(ISNUMBER($AB1314),IF($AB1314=1,100,IF($AB1314=0,50,0)),"")</f>
        <v>100</v>
      </c>
      <c r="AN1314" s="0" t="str">
        <f aca="false">IF(ISNUMBER($AC1314),IF($AC1314&gt;=0.001,100,IF($AC1314&gt;=-0.003,50,0)),"")</f>
        <v/>
      </c>
      <c r="AO1314" s="0" t="str">
        <f aca="false">IF(ISNUMBER($AD1314),IF($AD1314&gt;=0.04,100,IF($AD1314&gt;=0,50,0)),"")</f>
        <v/>
      </c>
      <c r="AP1314" s="0" t="str">
        <f aca="false">IF(ISNUMBER($AE1314),IF($AE1314&gt;=25,100,IF($AE1314&gt;=-75,50,0)),"")</f>
        <v/>
      </c>
      <c r="AQ1314" s="0" t="str">
        <f aca="false">IF(ISNUMBER($AF1314),IF($AF1314&gt;0,100,IF($AF1314&gt;=-50,50,0)),"")</f>
        <v/>
      </c>
      <c r="AR1314" s="0" t="str">
        <f aca="false">IF(ISNUMBER($AG1314),IF($AG1314=1,100,IF($AG1314=0,50,0)),"")</f>
        <v/>
      </c>
      <c r="AS1314" s="0" t="str">
        <f aca="false">IF(ISNUMBER($AH1314),IF($AH1314&lt;0,100,IF($AH1314&lt;=20,50,0)),"")</f>
        <v/>
      </c>
      <c r="AT1314" s="0" t="str">
        <f aca="false">IF(ISNUMBER($AI1314),IF($AI1314&lt;0.95,100,IF($AI1314&lt;=1,50,0)),"")</f>
        <v/>
      </c>
      <c r="AU1314" s="0" t="str">
        <f aca="false">IF(ISNUMBER($AJ1314),IF($AJ1314&lt;30,0,IF($AJ1314&lt;40,50,IF($AJ1314&lt;=90,100,50))),"")</f>
        <v/>
      </c>
      <c r="AV1314" s="0" t="str">
        <f aca="false">IF(ISNUMBER($AK1314),IF($AK1314&gt;-0.2,100,IF($AK1314&gt;=-0.4,50,0)),"")</f>
        <v/>
      </c>
      <c r="AW1314" s="59" t="n">
        <f aca="false">01_指標庫!$H$4*ISNUMBER($F1314)+01_指標庫!$H$5*ISNUMBER($AA1314)+01_指標庫!$H$6*ISNUMBER($G1314)+01_指標庫!$H$7*ISNUMBER($H1314)+01_指標庫!$H$8*ISNUMBER($AF1314)+01_指標庫!$H$9*ISNUMBER($AG1314)+01_指標庫!$H$10*ISNUMBER($AB1314)+01_指標庫!$H$11*ISNUMBER($AC1314)+01_指標庫!$H$12*ISNUMBER($AD1314)+01_指標庫!$H$13*ISNUMBER($AE1314)+01_指標庫!$H$14*ISNUMBER($I1314)+01_指標庫!$H$15*ISNUMBER($AH1314)+01_指標庫!$H$16*ISNUMBER($K1314)+01_指標庫!$H$17*ISNUMBER($AI1314)+01_指標庫!$H$18*ISNUMBER($AJ1314)+01_指標庫!$H$19*ISNUMBER($AK1314)+01_指標庫!$H$20*ISNUMBER($BB1314)+01_指標庫!$H$21*ISNUMBER($BC1314)</f>
        <v>51</v>
      </c>
      <c r="AX1314" s="59" t="n">
        <f aca="false">IF(AW1314=0,50,ROUND((01_指標庫!$H$4*IF(ISNUMBER($F1314),L1314,0)+01_指標庫!$H$5*IF(ISNUMBER($AA1314),AL1314,0)+01_指標庫!$H$6*IF(ISNUMBER($G1314),M1314,0)+01_指標庫!$H$7*IF(ISNUMBER($H1314),N1314,0)+01_指標庫!$H$8*IF(ISNUMBER($AF1314),AQ1314,0)+01_指標庫!$H$9*IF(ISNUMBER($AG1314),AR1314,0)+01_指標庫!$H$10*IF(ISNUMBER($AB1314),AM1314,0)+01_指標庫!$H$11*IF(ISNUMBER($AC1314),AN1314,0)+01_指標庫!$H$12*IF(ISNUMBER($AD1314),AO1314,0)+01_指標庫!$H$13*IF(ISNUMBER($AE1314),AP1314,0)+01_指標庫!$H$14*IF(ISNUMBER($I1314),O1314,0)+01_指標庫!$H$15*IF(ISNUMBER($AH1314),AS1314,0)+01_指標庫!$H$16*IF(ISNUMBER($K1314),P1314,0)+01_指標庫!$H$17*IF(ISNUMBER($AI1314),AT1314,0)+01_指標庫!$H$18*IF(ISNUMBER($AJ1314),AU1314,0)+01_指標庫!$H$19*IF(ISNUMBER($AK1314),AV1314,0)+01_指標庫!$H$20*IF(ISNUMBER($BB1314),BB1314,0)+01_指標庫!$H$21*IF(ISNUMBER($BC1314),BC1314,0))/AW1314,1))</f>
        <v>68.6</v>
      </c>
      <c r="AY1314" s="60"/>
      <c r="AZ1314" s="60"/>
      <c r="BA1314" s="58" t="n">
        <f aca="false">AVERAGE($E1310:$E1314)/AVERAGE($E1305:$E1314)-1</f>
        <v>-0.00637560977599105</v>
      </c>
      <c r="BB1314" s="59" t="n">
        <f aca="false">IF(ISNUMBER($BA1314),IF(OR($S1314&lt;=-0.03,$BA1314&lt;-0.003),0,IF(OR($S1314&lt;=-0.02,$BA1314&lt;0.01),50,100)),"")</f>
        <v>0</v>
      </c>
      <c r="BC1314" s="0" t="str">
        <f aca="false">IF(OR(COUNT($AZ1314)=0,COUNT($AZ1313)=0),"",IF(OR($AY1314/$AZ1313-1&lt;=-0.03,$AZ1314/$AZ1313-1&lt;=-0.045,IF(COUNT($AZ1305:$AZ1314)=10,AVERAGE($AZ1310:$AZ1314)/AVERAGE($AZ1305:$AZ1314)-1&lt;-0.01,FALSE())),0,IF(OR($AZ1314/$AZ1313-1&lt;=-0.02,IF(COUNT($AZ1305:$AZ1314)=10,AVERAGE($AZ1310:$AZ1314)/AVERAGE($AZ1305:$AZ1314)-1&lt;0.005,FALSE())),50,100)))</f>
        <v/>
      </c>
    </row>
    <row r="1315" customFormat="false" ht="15" hidden="false" customHeight="true" outlineLevel="0" collapsed="false">
      <c r="A1315" s="47" t="n">
        <v>1311</v>
      </c>
      <c r="B1315" s="48" t="n">
        <v>44460</v>
      </c>
      <c r="C1315" s="47" t="n">
        <v>2021</v>
      </c>
      <c r="D1315" s="49" t="s">
        <v>237</v>
      </c>
      <c r="E1315" s="50" t="n">
        <v>15027.77</v>
      </c>
      <c r="F1315" s="51" t="n">
        <v>0.08415</v>
      </c>
      <c r="G1315" s="51" t="n">
        <v>-0.041337</v>
      </c>
      <c r="H1315" s="52" t="n">
        <v>0.7959</v>
      </c>
      <c r="I1315" s="62" t="n">
        <v>477.5</v>
      </c>
      <c r="J1315" s="63" t="s">
        <v>240</v>
      </c>
      <c r="K1315" s="54" t="n">
        <v>24.36</v>
      </c>
      <c r="L1315" s="55" t="n">
        <f aca="false">IF(COUNT(F1315)=0,50,IF(F1315&gt;=0,100,IF(F1315&gt;=-0.02,50,0)))</f>
        <v>100</v>
      </c>
      <c r="M1315" s="55" t="n">
        <f aca="false">IF(COUNT(G1315)=0,50,IF(G1315&gt;-0.06,100,IF(G1315&gt;-0.15,50,0)))</f>
        <v>100</v>
      </c>
      <c r="N1315" s="55" t="n">
        <f aca="false">IF(COUNT(H1315)=0,50,IF(H1315&gt;=0.6,100,IF(H1315&gt;=0.4,50,0)))</f>
        <v>100</v>
      </c>
      <c r="O1315" s="55" t="n">
        <f aca="false">IF(COUNT(I1315)=0,50,IF(J1315="proxy_vix",50,IF(I1315&lt;350,100,IF(I1315&lt;=450,50,0))))</f>
        <v>50</v>
      </c>
      <c r="P1315" s="55" t="n">
        <f aca="false">IF(COUNT(K1315)=0,50,IF(K1315&lt;20,100,IF(K1315&lt;=25,50,0)))</f>
        <v>50</v>
      </c>
      <c r="Q1315" s="54"/>
      <c r="R1315" s="47"/>
      <c r="S1315" s="51" t="n">
        <f aca="false">$E1315/$E1314-1</f>
        <v>0.0010378232622954</v>
      </c>
      <c r="T1315" s="56" t="n">
        <f aca="false">$K1315/$K1314-1</f>
        <v>-0.0525087514585765</v>
      </c>
      <c r="V1315" s="57"/>
      <c r="W1315" s="57"/>
      <c r="Y1315" s="1" t="str">
        <f aca="false">IF(AX1315&gt;=70,"EASY",IF(AX1315&gt;40,"UNCERTAIN","HARD"))</f>
        <v>EASY</v>
      </c>
      <c r="AA1315" s="58" t="n">
        <f aca="false">IF($A1315&lt;200,"",AVERAGE($E1266:$E1315)/AVERAGE($E1116:$E1315)-1)</f>
        <v>0.0947222561334962</v>
      </c>
      <c r="AB1315" s="59" t="n">
        <f aca="false">LOOKUP($B1315,07_L1政策步階!$A$4:$A$14,07_L1政策步階!$C$4:$C$14)</f>
        <v>1</v>
      </c>
      <c r="AC1315" s="57"/>
      <c r="AD1315" s="57"/>
      <c r="AE1315" s="57"/>
      <c r="AF1315" s="57"/>
      <c r="AG1315" s="57"/>
      <c r="AH1315" s="57"/>
      <c r="AI1315" s="57"/>
      <c r="AJ1315" s="57"/>
      <c r="AK1315" s="57"/>
      <c r="AL1315" s="59" t="n">
        <f aca="false">IF(ISNUMBER($AA1315),IF($AA1315&gt;=0.005,100,IF($AA1315&gt;=-0.015,50,0)),"")</f>
        <v>100</v>
      </c>
      <c r="AM1315" s="59" t="n">
        <f aca="false">IF(ISNUMBER($AB1315),IF($AB1315=1,100,IF($AB1315=0,50,0)),"")</f>
        <v>100</v>
      </c>
      <c r="AN1315" s="0" t="str">
        <f aca="false">IF(ISNUMBER($AC1315),IF($AC1315&gt;=0.001,100,IF($AC1315&gt;=-0.003,50,0)),"")</f>
        <v/>
      </c>
      <c r="AO1315" s="0" t="str">
        <f aca="false">IF(ISNUMBER($AD1315),IF($AD1315&gt;=0.04,100,IF($AD1315&gt;=0,50,0)),"")</f>
        <v/>
      </c>
      <c r="AP1315" s="0" t="str">
        <f aca="false">IF(ISNUMBER($AE1315),IF($AE1315&gt;=25,100,IF($AE1315&gt;=-75,50,0)),"")</f>
        <v/>
      </c>
      <c r="AQ1315" s="0" t="str">
        <f aca="false">IF(ISNUMBER($AF1315),IF($AF1315&gt;0,100,IF($AF1315&gt;=-50,50,0)),"")</f>
        <v/>
      </c>
      <c r="AR1315" s="0" t="str">
        <f aca="false">IF(ISNUMBER($AG1315),IF($AG1315=1,100,IF($AG1315=0,50,0)),"")</f>
        <v/>
      </c>
      <c r="AS1315" s="0" t="str">
        <f aca="false">IF(ISNUMBER($AH1315),IF($AH1315&lt;0,100,IF($AH1315&lt;=20,50,0)),"")</f>
        <v/>
      </c>
      <c r="AT1315" s="0" t="str">
        <f aca="false">IF(ISNUMBER($AI1315),IF($AI1315&lt;0.95,100,IF($AI1315&lt;=1,50,0)),"")</f>
        <v/>
      </c>
      <c r="AU1315" s="0" t="str">
        <f aca="false">IF(ISNUMBER($AJ1315),IF($AJ1315&lt;30,0,IF($AJ1315&lt;40,50,IF($AJ1315&lt;=90,100,50))),"")</f>
        <v/>
      </c>
      <c r="AV1315" s="0" t="str">
        <f aca="false">IF(ISNUMBER($AK1315),IF($AK1315&gt;-0.2,100,IF($AK1315&gt;=-0.4,50,0)),"")</f>
        <v/>
      </c>
      <c r="AW1315" s="59" t="n">
        <f aca="false">01_指標庫!$H$4*ISNUMBER($F1315)+01_指標庫!$H$5*ISNUMBER($AA1315)+01_指標庫!$H$6*ISNUMBER($G1315)+01_指標庫!$H$7*ISNUMBER($H1315)+01_指標庫!$H$8*ISNUMBER($AF1315)+01_指標庫!$H$9*ISNUMBER($AG1315)+01_指標庫!$H$10*ISNUMBER($AB1315)+01_指標庫!$H$11*ISNUMBER($AC1315)+01_指標庫!$H$12*ISNUMBER($AD1315)+01_指標庫!$H$13*ISNUMBER($AE1315)+01_指標庫!$H$14*ISNUMBER($I1315)+01_指標庫!$H$15*ISNUMBER($AH1315)+01_指標庫!$H$16*ISNUMBER($K1315)+01_指標庫!$H$17*ISNUMBER($AI1315)+01_指標庫!$H$18*ISNUMBER($AJ1315)+01_指標庫!$H$19*ISNUMBER($AK1315)+01_指標庫!$H$20*ISNUMBER($BB1315)+01_指標庫!$H$21*ISNUMBER($BC1315)</f>
        <v>51</v>
      </c>
      <c r="AX1315" s="59" t="n">
        <f aca="false">IF(AW1315=0,50,ROUND((01_指標庫!$H$4*IF(ISNUMBER($F1315),L1315,0)+01_指標庫!$H$5*IF(ISNUMBER($AA1315),AL1315,0)+01_指標庫!$H$6*IF(ISNUMBER($G1315),M1315,0)+01_指標庫!$H$7*IF(ISNUMBER($H1315),N1315,0)+01_指標庫!$H$8*IF(ISNUMBER($AF1315),AQ1315,0)+01_指標庫!$H$9*IF(ISNUMBER($AG1315),AR1315,0)+01_指標庫!$H$10*IF(ISNUMBER($AB1315),AM1315,0)+01_指標庫!$H$11*IF(ISNUMBER($AC1315),AN1315,0)+01_指標庫!$H$12*IF(ISNUMBER($AD1315),AO1315,0)+01_指標庫!$H$13*IF(ISNUMBER($AE1315),AP1315,0)+01_指標庫!$H$14*IF(ISNUMBER($I1315),O1315,0)+01_指標庫!$H$15*IF(ISNUMBER($AH1315),AS1315,0)+01_指標庫!$H$16*IF(ISNUMBER($K1315),P1315,0)+01_指標庫!$H$17*IF(ISNUMBER($AI1315),AT1315,0)+01_指標庫!$H$18*IF(ISNUMBER($AJ1315),AU1315,0)+01_指標庫!$H$19*IF(ISNUMBER($AK1315),AV1315,0)+01_指標庫!$H$20*IF(ISNUMBER($BB1315),BB1315,0)+01_指標庫!$H$21*IF(ISNUMBER($BC1315),BC1315,0))/AW1315,1))</f>
        <v>74.5</v>
      </c>
      <c r="AY1315" s="60"/>
      <c r="AZ1315" s="60"/>
      <c r="BA1315" s="58" t="n">
        <f aca="false">AVERAGE($E1311:$E1315)/AVERAGE($E1306:$E1315)-1</f>
        <v>-0.0068072555601234</v>
      </c>
      <c r="BB1315" s="59" t="n">
        <f aca="false">IF(ISNUMBER($BA1315),IF(OR($S1315&lt;=-0.03,$BA1315&lt;-0.003),0,IF(OR($S1315&lt;=-0.02,$BA1315&lt;0.01),50,100)),"")</f>
        <v>0</v>
      </c>
      <c r="BC1315" s="0" t="str">
        <f aca="false">IF(OR(COUNT($AZ1315)=0,COUNT($AZ1314)=0),"",IF(OR($AY1315/$AZ1314-1&lt;=-0.03,$AZ1315/$AZ1314-1&lt;=-0.045,IF(COUNT($AZ1306:$AZ1315)=10,AVERAGE($AZ1311:$AZ1315)/AVERAGE($AZ1306:$AZ1315)-1&lt;-0.01,FALSE())),0,IF(OR($AZ1315/$AZ1314-1&lt;=-0.02,IF(COUNT($AZ1306:$AZ1315)=10,AVERAGE($AZ1311:$AZ1315)/AVERAGE($AZ1306:$AZ1315)-1&lt;0.005,FALSE())),50,100)))</f>
        <v/>
      </c>
    </row>
    <row r="1316" customFormat="false" ht="15" hidden="false" customHeight="true" outlineLevel="0" collapsed="false">
      <c r="A1316" s="47" t="n">
        <v>1312</v>
      </c>
      <c r="B1316" s="48" t="n">
        <v>44461</v>
      </c>
      <c r="C1316" s="47" t="n">
        <v>2021</v>
      </c>
      <c r="D1316" s="49" t="s">
        <v>238</v>
      </c>
      <c r="E1316" s="50" t="n">
        <v>15176.51</v>
      </c>
      <c r="F1316" s="51" t="n">
        <v>0.093836</v>
      </c>
      <c r="G1316" s="51" t="n">
        <v>-0.031849</v>
      </c>
      <c r="H1316" s="52" t="n">
        <v>0.7959</v>
      </c>
      <c r="I1316" s="62" t="n">
        <v>448.2</v>
      </c>
      <c r="J1316" s="63" t="s">
        <v>240</v>
      </c>
      <c r="K1316" s="54" t="n">
        <v>20.87</v>
      </c>
      <c r="L1316" s="55" t="n">
        <f aca="false">IF(COUNT(F1316)=0,50,IF(F1316&gt;=0,100,IF(F1316&gt;=-0.02,50,0)))</f>
        <v>100</v>
      </c>
      <c r="M1316" s="55" t="n">
        <f aca="false">IF(COUNT(G1316)=0,50,IF(G1316&gt;-0.06,100,IF(G1316&gt;-0.15,50,0)))</f>
        <v>100</v>
      </c>
      <c r="N1316" s="55" t="n">
        <f aca="false">IF(COUNT(H1316)=0,50,IF(H1316&gt;=0.6,100,IF(H1316&gt;=0.4,50,0)))</f>
        <v>100</v>
      </c>
      <c r="O1316" s="55" t="n">
        <f aca="false">IF(COUNT(I1316)=0,50,IF(J1316="proxy_vix",50,IF(I1316&lt;350,100,IF(I1316&lt;=450,50,0))))</f>
        <v>50</v>
      </c>
      <c r="P1316" s="55" t="n">
        <f aca="false">IF(COUNT(K1316)=0,50,IF(K1316&lt;20,100,IF(K1316&lt;=25,50,0)))</f>
        <v>50</v>
      </c>
      <c r="Q1316" s="54"/>
      <c r="R1316" s="47"/>
      <c r="S1316" s="51" t="n">
        <f aca="false">$E1316/$E1315-1</f>
        <v>0.00989767610230929</v>
      </c>
      <c r="T1316" s="56" t="n">
        <f aca="false">$K1316/$K1315-1</f>
        <v>-0.143267651888341</v>
      </c>
      <c r="V1316" s="57"/>
      <c r="W1316" s="57"/>
      <c r="Y1316" s="1" t="str">
        <f aca="false">IF(AX1316&gt;=70,"EASY",IF(AX1316&gt;40,"UNCERTAIN","HARD"))</f>
        <v>EASY</v>
      </c>
      <c r="AA1316" s="58" t="n">
        <f aca="false">IF($A1316&lt;200,"",AVERAGE($E1267:$E1316)/AVERAGE($E1117:$E1316)-1)</f>
        <v>0.0941128762929868</v>
      </c>
      <c r="AB1316" s="59" t="n">
        <f aca="false">LOOKUP($B1316,07_L1政策步階!$A$4:$A$14,07_L1政策步階!$C$4:$C$14)</f>
        <v>1</v>
      </c>
      <c r="AC1316" s="57"/>
      <c r="AD1316" s="57"/>
      <c r="AE1316" s="57"/>
      <c r="AF1316" s="57"/>
      <c r="AG1316" s="57"/>
      <c r="AH1316" s="57"/>
      <c r="AI1316" s="57"/>
      <c r="AJ1316" s="57"/>
      <c r="AK1316" s="57"/>
      <c r="AL1316" s="59" t="n">
        <f aca="false">IF(ISNUMBER($AA1316),IF($AA1316&gt;=0.005,100,IF($AA1316&gt;=-0.015,50,0)),"")</f>
        <v>100</v>
      </c>
      <c r="AM1316" s="59" t="n">
        <f aca="false">IF(ISNUMBER($AB1316),IF($AB1316=1,100,IF($AB1316=0,50,0)),"")</f>
        <v>100</v>
      </c>
      <c r="AN1316" s="0" t="str">
        <f aca="false">IF(ISNUMBER($AC1316),IF($AC1316&gt;=0.001,100,IF($AC1316&gt;=-0.003,50,0)),"")</f>
        <v/>
      </c>
      <c r="AO1316" s="0" t="str">
        <f aca="false">IF(ISNUMBER($AD1316),IF($AD1316&gt;=0.04,100,IF($AD1316&gt;=0,50,0)),"")</f>
        <v/>
      </c>
      <c r="AP1316" s="0" t="str">
        <f aca="false">IF(ISNUMBER($AE1316),IF($AE1316&gt;=25,100,IF($AE1316&gt;=-75,50,0)),"")</f>
        <v/>
      </c>
      <c r="AQ1316" s="0" t="str">
        <f aca="false">IF(ISNUMBER($AF1316),IF($AF1316&gt;0,100,IF($AF1316&gt;=-50,50,0)),"")</f>
        <v/>
      </c>
      <c r="AR1316" s="0" t="str">
        <f aca="false">IF(ISNUMBER($AG1316),IF($AG1316=1,100,IF($AG1316=0,50,0)),"")</f>
        <v/>
      </c>
      <c r="AS1316" s="0" t="str">
        <f aca="false">IF(ISNUMBER($AH1316),IF($AH1316&lt;0,100,IF($AH1316&lt;=20,50,0)),"")</f>
        <v/>
      </c>
      <c r="AT1316" s="0" t="str">
        <f aca="false">IF(ISNUMBER($AI1316),IF($AI1316&lt;0.95,100,IF($AI1316&lt;=1,50,0)),"")</f>
        <v/>
      </c>
      <c r="AU1316" s="0" t="str">
        <f aca="false">IF(ISNUMBER($AJ1316),IF($AJ1316&lt;30,0,IF($AJ1316&lt;40,50,IF($AJ1316&lt;=90,100,50))),"")</f>
        <v/>
      </c>
      <c r="AV1316" s="0" t="str">
        <f aca="false">IF(ISNUMBER($AK1316),IF($AK1316&gt;-0.2,100,IF($AK1316&gt;=-0.4,50,0)),"")</f>
        <v/>
      </c>
      <c r="AW1316" s="59" t="n">
        <f aca="false">01_指標庫!$H$4*ISNUMBER($F1316)+01_指標庫!$H$5*ISNUMBER($AA1316)+01_指標庫!$H$6*ISNUMBER($G1316)+01_指標庫!$H$7*ISNUMBER($H1316)+01_指標庫!$H$8*ISNUMBER($AF1316)+01_指標庫!$H$9*ISNUMBER($AG1316)+01_指標庫!$H$10*ISNUMBER($AB1316)+01_指標庫!$H$11*ISNUMBER($AC1316)+01_指標庫!$H$12*ISNUMBER($AD1316)+01_指標庫!$H$13*ISNUMBER($AE1316)+01_指標庫!$H$14*ISNUMBER($I1316)+01_指標庫!$H$15*ISNUMBER($AH1316)+01_指標庫!$H$16*ISNUMBER($K1316)+01_指標庫!$H$17*ISNUMBER($AI1316)+01_指標庫!$H$18*ISNUMBER($AJ1316)+01_指標庫!$H$19*ISNUMBER($AK1316)+01_指標庫!$H$20*ISNUMBER($BB1316)+01_指標庫!$H$21*ISNUMBER($BC1316)</f>
        <v>51</v>
      </c>
      <c r="AX1316" s="59" t="n">
        <f aca="false">IF(AW1316=0,50,ROUND((01_指標庫!$H$4*IF(ISNUMBER($F1316),L1316,0)+01_指標庫!$H$5*IF(ISNUMBER($AA1316),AL1316,0)+01_指標庫!$H$6*IF(ISNUMBER($G1316),M1316,0)+01_指標庫!$H$7*IF(ISNUMBER($H1316),N1316,0)+01_指標庫!$H$8*IF(ISNUMBER($AF1316),AQ1316,0)+01_指標庫!$H$9*IF(ISNUMBER($AG1316),AR1316,0)+01_指標庫!$H$10*IF(ISNUMBER($AB1316),AM1316,0)+01_指標庫!$H$11*IF(ISNUMBER($AC1316),AN1316,0)+01_指標庫!$H$12*IF(ISNUMBER($AD1316),AO1316,0)+01_指標庫!$H$13*IF(ISNUMBER($AE1316),AP1316,0)+01_指標庫!$H$14*IF(ISNUMBER($I1316),O1316,0)+01_指標庫!$H$15*IF(ISNUMBER($AH1316),AS1316,0)+01_指標庫!$H$16*IF(ISNUMBER($K1316),P1316,0)+01_指標庫!$H$17*IF(ISNUMBER($AI1316),AT1316,0)+01_指標庫!$H$18*IF(ISNUMBER($AJ1316),AU1316,0)+01_指標庫!$H$19*IF(ISNUMBER($AK1316),AV1316,0)+01_指標庫!$H$20*IF(ISNUMBER($BB1316),BB1316,0)+01_指標庫!$H$21*IF(ISNUMBER($BC1316),BC1316,0))/AW1316,1))</f>
        <v>74.5</v>
      </c>
      <c r="AY1316" s="60"/>
      <c r="AZ1316" s="60"/>
      <c r="BA1316" s="58" t="n">
        <f aca="false">AVERAGE($E1312:$E1316)/AVERAGE($E1307:$E1316)-1</f>
        <v>-0.00819409111160663</v>
      </c>
      <c r="BB1316" s="59" t="n">
        <f aca="false">IF(ISNUMBER($BA1316),IF(OR($S1316&lt;=-0.03,$BA1316&lt;-0.003),0,IF(OR($S1316&lt;=-0.02,$BA1316&lt;0.01),50,100)),"")</f>
        <v>0</v>
      </c>
      <c r="BC1316" s="0" t="str">
        <f aca="false">IF(OR(COUNT($AZ1316)=0,COUNT($AZ1315)=0),"",IF(OR($AY1316/$AZ1315-1&lt;=-0.03,$AZ1316/$AZ1315-1&lt;=-0.045,IF(COUNT($AZ1307:$AZ1316)=10,AVERAGE($AZ1312:$AZ1316)/AVERAGE($AZ1307:$AZ1316)-1&lt;-0.01,FALSE())),0,IF(OR($AZ1316/$AZ1315-1&lt;=-0.02,IF(COUNT($AZ1307:$AZ1316)=10,AVERAGE($AZ1312:$AZ1316)/AVERAGE($AZ1307:$AZ1316)-1&lt;0.005,FALSE())),50,100)))</f>
        <v/>
      </c>
    </row>
    <row r="1317" customFormat="false" ht="15" hidden="false" customHeight="true" outlineLevel="0" collapsed="false">
      <c r="A1317" s="47" t="n">
        <v>1313</v>
      </c>
      <c r="B1317" s="48" t="n">
        <v>44462</v>
      </c>
      <c r="C1317" s="47" t="n">
        <v>2021</v>
      </c>
      <c r="D1317" s="49" t="s">
        <v>239</v>
      </c>
      <c r="E1317" s="50" t="n">
        <v>15316.58</v>
      </c>
      <c r="F1317" s="51" t="n">
        <v>0.10285</v>
      </c>
      <c r="G1317" s="51" t="n">
        <v>-0.022913</v>
      </c>
      <c r="H1317" s="52" t="n">
        <v>0.8163</v>
      </c>
      <c r="I1317" s="62" t="n">
        <v>429.4</v>
      </c>
      <c r="J1317" s="63" t="s">
        <v>240</v>
      </c>
      <c r="K1317" s="54" t="n">
        <v>18.63</v>
      </c>
      <c r="L1317" s="55" t="n">
        <f aca="false">IF(COUNT(F1317)=0,50,IF(F1317&gt;=0,100,IF(F1317&gt;=-0.02,50,0)))</f>
        <v>100</v>
      </c>
      <c r="M1317" s="55" t="n">
        <f aca="false">IF(COUNT(G1317)=0,50,IF(G1317&gt;-0.06,100,IF(G1317&gt;-0.15,50,0)))</f>
        <v>100</v>
      </c>
      <c r="N1317" s="55" t="n">
        <f aca="false">IF(COUNT(H1317)=0,50,IF(H1317&gt;=0.6,100,IF(H1317&gt;=0.4,50,0)))</f>
        <v>100</v>
      </c>
      <c r="O1317" s="55" t="n">
        <f aca="false">IF(COUNT(I1317)=0,50,IF(J1317="proxy_vix",50,IF(I1317&lt;350,100,IF(I1317&lt;=450,50,0))))</f>
        <v>50</v>
      </c>
      <c r="P1317" s="55" t="n">
        <f aca="false">IF(COUNT(K1317)=0,50,IF(K1317&lt;20,100,IF(K1317&lt;=25,50,0)))</f>
        <v>100</v>
      </c>
      <c r="Q1317" s="54"/>
      <c r="R1317" s="47"/>
      <c r="S1317" s="51" t="n">
        <f aca="false">$E1317/$E1316-1</f>
        <v>0.00922939463684336</v>
      </c>
      <c r="T1317" s="56" t="n">
        <f aca="false">$K1317/$K1316-1</f>
        <v>-0.107331097268807</v>
      </c>
      <c r="V1317" s="57"/>
      <c r="W1317" s="57"/>
      <c r="Y1317" s="1" t="str">
        <f aca="false">IF(AX1317&gt;=70,"EASY",IF(AX1317&gt;40,"UNCERTAIN","HARD"))</f>
        <v>EASY</v>
      </c>
      <c r="AA1317" s="58" t="n">
        <f aca="false">IF($A1317&lt;200,"",AVERAGE($E1268:$E1317)/AVERAGE($E1118:$E1317)-1)</f>
        <v>0.0936406950185289</v>
      </c>
      <c r="AB1317" s="59" t="n">
        <f aca="false">LOOKUP($B1317,07_L1政策步階!$A$4:$A$14,07_L1政策步階!$C$4:$C$14)</f>
        <v>1</v>
      </c>
      <c r="AC1317" s="57"/>
      <c r="AD1317" s="57"/>
      <c r="AE1317" s="57"/>
      <c r="AF1317" s="57"/>
      <c r="AG1317" s="57"/>
      <c r="AH1317" s="57"/>
      <c r="AI1317" s="57"/>
      <c r="AJ1317" s="57"/>
      <c r="AK1317" s="57"/>
      <c r="AL1317" s="59" t="n">
        <f aca="false">IF(ISNUMBER($AA1317),IF($AA1317&gt;=0.005,100,IF($AA1317&gt;=-0.015,50,0)),"")</f>
        <v>100</v>
      </c>
      <c r="AM1317" s="59" t="n">
        <f aca="false">IF(ISNUMBER($AB1317),IF($AB1317=1,100,IF($AB1317=0,50,0)),"")</f>
        <v>100</v>
      </c>
      <c r="AN1317" s="0" t="str">
        <f aca="false">IF(ISNUMBER($AC1317),IF($AC1317&gt;=0.001,100,IF($AC1317&gt;=-0.003,50,0)),"")</f>
        <v/>
      </c>
      <c r="AO1317" s="0" t="str">
        <f aca="false">IF(ISNUMBER($AD1317),IF($AD1317&gt;=0.04,100,IF($AD1317&gt;=0,50,0)),"")</f>
        <v/>
      </c>
      <c r="AP1317" s="0" t="str">
        <f aca="false">IF(ISNUMBER($AE1317),IF($AE1317&gt;=25,100,IF($AE1317&gt;=-75,50,0)),"")</f>
        <v/>
      </c>
      <c r="AQ1317" s="0" t="str">
        <f aca="false">IF(ISNUMBER($AF1317),IF($AF1317&gt;0,100,IF($AF1317&gt;=-50,50,0)),"")</f>
        <v/>
      </c>
      <c r="AR1317" s="0" t="str">
        <f aca="false">IF(ISNUMBER($AG1317),IF($AG1317=1,100,IF($AG1317=0,50,0)),"")</f>
        <v/>
      </c>
      <c r="AS1317" s="0" t="str">
        <f aca="false">IF(ISNUMBER($AH1317),IF($AH1317&lt;0,100,IF($AH1317&lt;=20,50,0)),"")</f>
        <v/>
      </c>
      <c r="AT1317" s="0" t="str">
        <f aca="false">IF(ISNUMBER($AI1317),IF($AI1317&lt;0.95,100,IF($AI1317&lt;=1,50,0)),"")</f>
        <v/>
      </c>
      <c r="AU1317" s="0" t="str">
        <f aca="false">IF(ISNUMBER($AJ1317),IF($AJ1317&lt;30,0,IF($AJ1317&lt;40,50,IF($AJ1317&lt;=90,100,50))),"")</f>
        <v/>
      </c>
      <c r="AV1317" s="0" t="str">
        <f aca="false">IF(ISNUMBER($AK1317),IF($AK1317&gt;-0.2,100,IF($AK1317&gt;=-0.4,50,0)),"")</f>
        <v/>
      </c>
      <c r="AW1317" s="59" t="n">
        <f aca="false">01_指標庫!$H$4*ISNUMBER($F1317)+01_指標庫!$H$5*ISNUMBER($AA1317)+01_指標庫!$H$6*ISNUMBER($G1317)+01_指標庫!$H$7*ISNUMBER($H1317)+01_指標庫!$H$8*ISNUMBER($AF1317)+01_指標庫!$H$9*ISNUMBER($AG1317)+01_指標庫!$H$10*ISNUMBER($AB1317)+01_指標庫!$H$11*ISNUMBER($AC1317)+01_指標庫!$H$12*ISNUMBER($AD1317)+01_指標庫!$H$13*ISNUMBER($AE1317)+01_指標庫!$H$14*ISNUMBER($I1317)+01_指標庫!$H$15*ISNUMBER($AH1317)+01_指標庫!$H$16*ISNUMBER($K1317)+01_指標庫!$H$17*ISNUMBER($AI1317)+01_指標庫!$H$18*ISNUMBER($AJ1317)+01_指標庫!$H$19*ISNUMBER($AK1317)+01_指標庫!$H$20*ISNUMBER($BB1317)+01_指標庫!$H$21*ISNUMBER($BC1317)</f>
        <v>51</v>
      </c>
      <c r="AX1317" s="59" t="n">
        <f aca="false">IF(AW1317=0,50,ROUND((01_指標庫!$H$4*IF(ISNUMBER($F1317),L1317,0)+01_指標庫!$H$5*IF(ISNUMBER($AA1317),AL1317,0)+01_指標庫!$H$6*IF(ISNUMBER($G1317),M1317,0)+01_指標庫!$H$7*IF(ISNUMBER($H1317),N1317,0)+01_指標庫!$H$8*IF(ISNUMBER($AF1317),AQ1317,0)+01_指標庫!$H$9*IF(ISNUMBER($AG1317),AR1317,0)+01_指標庫!$H$10*IF(ISNUMBER($AB1317),AM1317,0)+01_指標庫!$H$11*IF(ISNUMBER($AC1317),AN1317,0)+01_指標庫!$H$12*IF(ISNUMBER($AD1317),AO1317,0)+01_指標庫!$H$13*IF(ISNUMBER($AE1317),AP1317,0)+01_指標庫!$H$14*IF(ISNUMBER($I1317),O1317,0)+01_指標庫!$H$15*IF(ISNUMBER($AH1317),AS1317,0)+01_指標庫!$H$16*IF(ISNUMBER($K1317),P1317,0)+01_指標庫!$H$17*IF(ISNUMBER($AI1317),AT1317,0)+01_指標庫!$H$18*IF(ISNUMBER($AJ1317),AU1317,0)+01_指標庫!$H$19*IF(ISNUMBER($AK1317),AV1317,0)+01_指標庫!$H$20*IF(ISNUMBER($BB1317),BB1317,0)+01_指標庫!$H$21*IF(ISNUMBER($BC1317),BC1317,0))/AW1317,1))</f>
        <v>80.4</v>
      </c>
      <c r="AY1317" s="60"/>
      <c r="AZ1317" s="60"/>
      <c r="BA1317" s="58" t="n">
        <f aca="false">AVERAGE($E1313:$E1317)/AVERAGE($E1308:$E1317)-1</f>
        <v>-0.00921400111306914</v>
      </c>
      <c r="BB1317" s="59" t="n">
        <f aca="false">IF(ISNUMBER($BA1317),IF(OR($S1317&lt;=-0.03,$BA1317&lt;-0.003),0,IF(OR($S1317&lt;=-0.02,$BA1317&lt;0.01),50,100)),"")</f>
        <v>0</v>
      </c>
      <c r="BC1317" s="0" t="str">
        <f aca="false">IF(OR(COUNT($AZ1317)=0,COUNT($AZ1316)=0),"",IF(OR($AY1317/$AZ1316-1&lt;=-0.03,$AZ1317/$AZ1316-1&lt;=-0.045,IF(COUNT($AZ1308:$AZ1317)=10,AVERAGE($AZ1313:$AZ1317)/AVERAGE($AZ1308:$AZ1317)-1&lt;-0.01,FALSE())),0,IF(OR($AZ1317/$AZ1316-1&lt;=-0.02,IF(COUNT($AZ1308:$AZ1317)=10,AVERAGE($AZ1313:$AZ1317)/AVERAGE($AZ1308:$AZ1317)-1&lt;0.005,FALSE())),50,100)))</f>
        <v/>
      </c>
    </row>
    <row r="1318" customFormat="false" ht="15" hidden="false" customHeight="true" outlineLevel="0" collapsed="false">
      <c r="A1318" s="47" t="n">
        <v>1314</v>
      </c>
      <c r="B1318" s="48" t="n">
        <v>44463</v>
      </c>
      <c r="C1318" s="47" t="n">
        <v>2021</v>
      </c>
      <c r="D1318" s="49" t="s">
        <v>234</v>
      </c>
      <c r="E1318" s="50" t="n">
        <v>15329.68</v>
      </c>
      <c r="F1318" s="51" t="n">
        <v>0.102724</v>
      </c>
      <c r="G1318" s="51" t="n">
        <v>-0.022077</v>
      </c>
      <c r="H1318" s="52" t="n">
        <v>0.8163</v>
      </c>
      <c r="I1318" s="62" t="n">
        <v>422</v>
      </c>
      <c r="J1318" s="63" t="s">
        <v>240</v>
      </c>
      <c r="K1318" s="54" t="n">
        <v>17.75</v>
      </c>
      <c r="L1318" s="55" t="n">
        <f aca="false">IF(COUNT(F1318)=0,50,IF(F1318&gt;=0,100,IF(F1318&gt;=-0.02,50,0)))</f>
        <v>100</v>
      </c>
      <c r="M1318" s="55" t="n">
        <f aca="false">IF(COUNT(G1318)=0,50,IF(G1318&gt;-0.06,100,IF(G1318&gt;-0.15,50,0)))</f>
        <v>100</v>
      </c>
      <c r="N1318" s="55" t="n">
        <f aca="false">IF(COUNT(H1318)=0,50,IF(H1318&gt;=0.6,100,IF(H1318&gt;=0.4,50,0)))</f>
        <v>100</v>
      </c>
      <c r="O1318" s="55" t="n">
        <f aca="false">IF(COUNT(I1318)=0,50,IF(J1318="proxy_vix",50,IF(I1318&lt;350,100,IF(I1318&lt;=450,50,0))))</f>
        <v>50</v>
      </c>
      <c r="P1318" s="55" t="n">
        <f aca="false">IF(COUNT(K1318)=0,50,IF(K1318&lt;20,100,IF(K1318&lt;=25,50,0)))</f>
        <v>100</v>
      </c>
      <c r="Q1318" s="54"/>
      <c r="R1318" s="47"/>
      <c r="S1318" s="51" t="n">
        <f aca="false">$E1318/$E1317-1</f>
        <v>0.000855282314981665</v>
      </c>
      <c r="T1318" s="56" t="n">
        <f aca="false">$K1318/$K1317-1</f>
        <v>-0.04723564143854</v>
      </c>
      <c r="V1318" s="57"/>
      <c r="W1318" s="57"/>
      <c r="Y1318" s="1" t="str">
        <f aca="false">IF(AX1318&gt;=70,"EASY",IF(AX1318&gt;40,"UNCERTAIN","HARD"))</f>
        <v>EASY</v>
      </c>
      <c r="AA1318" s="58" t="n">
        <f aca="false">IF($A1318&lt;200,"",AVERAGE($E1269:$E1318)/AVERAGE($E1119:$E1318)-1)</f>
        <v>0.093350706239735</v>
      </c>
      <c r="AB1318" s="59" t="n">
        <f aca="false">LOOKUP($B1318,07_L1政策步階!$A$4:$A$14,07_L1政策步階!$C$4:$C$14)</f>
        <v>1</v>
      </c>
      <c r="AC1318" s="57"/>
      <c r="AD1318" s="57"/>
      <c r="AE1318" s="57"/>
      <c r="AF1318" s="57"/>
      <c r="AG1318" s="57"/>
      <c r="AH1318" s="57"/>
      <c r="AI1318" s="57"/>
      <c r="AJ1318" s="57"/>
      <c r="AK1318" s="57"/>
      <c r="AL1318" s="59" t="n">
        <f aca="false">IF(ISNUMBER($AA1318),IF($AA1318&gt;=0.005,100,IF($AA1318&gt;=-0.015,50,0)),"")</f>
        <v>100</v>
      </c>
      <c r="AM1318" s="59" t="n">
        <f aca="false">IF(ISNUMBER($AB1318),IF($AB1318=1,100,IF($AB1318=0,50,0)),"")</f>
        <v>100</v>
      </c>
      <c r="AN1318" s="0" t="str">
        <f aca="false">IF(ISNUMBER($AC1318),IF($AC1318&gt;=0.001,100,IF($AC1318&gt;=-0.003,50,0)),"")</f>
        <v/>
      </c>
      <c r="AO1318" s="0" t="str">
        <f aca="false">IF(ISNUMBER($AD1318),IF($AD1318&gt;=0.04,100,IF($AD1318&gt;=0,50,0)),"")</f>
        <v/>
      </c>
      <c r="AP1318" s="0" t="str">
        <f aca="false">IF(ISNUMBER($AE1318),IF($AE1318&gt;=25,100,IF($AE1318&gt;=-75,50,0)),"")</f>
        <v/>
      </c>
      <c r="AQ1318" s="0" t="str">
        <f aca="false">IF(ISNUMBER($AF1318),IF($AF1318&gt;0,100,IF($AF1318&gt;=-50,50,0)),"")</f>
        <v/>
      </c>
      <c r="AR1318" s="0" t="str">
        <f aca="false">IF(ISNUMBER($AG1318),IF($AG1318=1,100,IF($AG1318=0,50,0)),"")</f>
        <v/>
      </c>
      <c r="AS1318" s="0" t="str">
        <f aca="false">IF(ISNUMBER($AH1318),IF($AH1318&lt;0,100,IF($AH1318&lt;=20,50,0)),"")</f>
        <v/>
      </c>
      <c r="AT1318" s="0" t="str">
        <f aca="false">IF(ISNUMBER($AI1318),IF($AI1318&lt;0.95,100,IF($AI1318&lt;=1,50,0)),"")</f>
        <v/>
      </c>
      <c r="AU1318" s="0" t="str">
        <f aca="false">IF(ISNUMBER($AJ1318),IF($AJ1318&lt;30,0,IF($AJ1318&lt;40,50,IF($AJ1318&lt;=90,100,50))),"")</f>
        <v/>
      </c>
      <c r="AV1318" s="0" t="str">
        <f aca="false">IF(ISNUMBER($AK1318),IF($AK1318&gt;-0.2,100,IF($AK1318&gt;=-0.4,50,0)),"")</f>
        <v/>
      </c>
      <c r="AW1318" s="59" t="n">
        <f aca="false">01_指標庫!$H$4*ISNUMBER($F1318)+01_指標庫!$H$5*ISNUMBER($AA1318)+01_指標庫!$H$6*ISNUMBER($G1318)+01_指標庫!$H$7*ISNUMBER($H1318)+01_指標庫!$H$8*ISNUMBER($AF1318)+01_指標庫!$H$9*ISNUMBER($AG1318)+01_指標庫!$H$10*ISNUMBER($AB1318)+01_指標庫!$H$11*ISNUMBER($AC1318)+01_指標庫!$H$12*ISNUMBER($AD1318)+01_指標庫!$H$13*ISNUMBER($AE1318)+01_指標庫!$H$14*ISNUMBER($I1318)+01_指標庫!$H$15*ISNUMBER($AH1318)+01_指標庫!$H$16*ISNUMBER($K1318)+01_指標庫!$H$17*ISNUMBER($AI1318)+01_指標庫!$H$18*ISNUMBER($AJ1318)+01_指標庫!$H$19*ISNUMBER($AK1318)+01_指標庫!$H$20*ISNUMBER($BB1318)+01_指標庫!$H$21*ISNUMBER($BC1318)</f>
        <v>51</v>
      </c>
      <c r="AX1318" s="59" t="n">
        <f aca="false">IF(AW1318=0,50,ROUND((01_指標庫!$H$4*IF(ISNUMBER($F1318),L1318,0)+01_指標庫!$H$5*IF(ISNUMBER($AA1318),AL1318,0)+01_指標庫!$H$6*IF(ISNUMBER($G1318),M1318,0)+01_指標庫!$H$7*IF(ISNUMBER($H1318),N1318,0)+01_指標庫!$H$8*IF(ISNUMBER($AF1318),AQ1318,0)+01_指標庫!$H$9*IF(ISNUMBER($AG1318),AR1318,0)+01_指標庫!$H$10*IF(ISNUMBER($AB1318),AM1318,0)+01_指標庫!$H$11*IF(ISNUMBER($AC1318),AN1318,0)+01_指標庫!$H$12*IF(ISNUMBER($AD1318),AO1318,0)+01_指標庫!$H$13*IF(ISNUMBER($AE1318),AP1318,0)+01_指標庫!$H$14*IF(ISNUMBER($I1318),O1318,0)+01_指標庫!$H$15*IF(ISNUMBER($AH1318),AS1318,0)+01_指標庫!$H$16*IF(ISNUMBER($K1318),P1318,0)+01_指標庫!$H$17*IF(ISNUMBER($AI1318),AT1318,0)+01_指標庫!$H$18*IF(ISNUMBER($AJ1318),AU1318,0)+01_指標庫!$H$19*IF(ISNUMBER($AK1318),AV1318,0)+01_指標庫!$H$20*IF(ISNUMBER($BB1318),BB1318,0)+01_指標庫!$H$21*IF(ISNUMBER($BC1318),BC1318,0))/AW1318,1))</f>
        <v>80.4</v>
      </c>
      <c r="AY1318" s="60"/>
      <c r="AZ1318" s="60"/>
      <c r="BA1318" s="58" t="n">
        <f aca="false">AVERAGE($E1314:$E1318)/AVERAGE($E1309:$E1318)-1</f>
        <v>-0.00854442935982991</v>
      </c>
      <c r="BB1318" s="59" t="n">
        <f aca="false">IF(ISNUMBER($BA1318),IF(OR($S1318&lt;=-0.03,$BA1318&lt;-0.003),0,IF(OR($S1318&lt;=-0.02,$BA1318&lt;0.01),50,100)),"")</f>
        <v>0</v>
      </c>
      <c r="BC1318" s="0" t="str">
        <f aca="false">IF(OR(COUNT($AZ1318)=0,COUNT($AZ1317)=0),"",IF(OR($AY1318/$AZ1317-1&lt;=-0.03,$AZ1318/$AZ1317-1&lt;=-0.045,IF(COUNT($AZ1309:$AZ1318)=10,AVERAGE($AZ1314:$AZ1318)/AVERAGE($AZ1309:$AZ1318)-1&lt;-0.01,FALSE())),0,IF(OR($AZ1318/$AZ1317-1&lt;=-0.02,IF(COUNT($AZ1309:$AZ1318)=10,AVERAGE($AZ1314:$AZ1318)/AVERAGE($AZ1309:$AZ1318)-1&lt;0.005,FALSE())),50,100)))</f>
        <v/>
      </c>
    </row>
    <row r="1319" customFormat="false" ht="15" hidden="false" customHeight="true" outlineLevel="0" collapsed="false">
      <c r="A1319" s="47" t="n">
        <v>1315</v>
      </c>
      <c r="B1319" s="48" t="n">
        <v>44466</v>
      </c>
      <c r="C1319" s="47" t="n">
        <v>2021</v>
      </c>
      <c r="D1319" s="49" t="s">
        <v>236</v>
      </c>
      <c r="E1319" s="50" t="n">
        <v>15204.82</v>
      </c>
      <c r="F1319" s="51" t="n">
        <v>0.092626</v>
      </c>
      <c r="G1319" s="51" t="n">
        <v>-0.030043</v>
      </c>
      <c r="H1319" s="52" t="n">
        <v>0.8163</v>
      </c>
      <c r="I1319" s="62" t="n">
        <v>430.5</v>
      </c>
      <c r="J1319" s="63" t="s">
        <v>240</v>
      </c>
      <c r="K1319" s="54" t="n">
        <v>18.76</v>
      </c>
      <c r="L1319" s="55" t="n">
        <f aca="false">IF(COUNT(F1319)=0,50,IF(F1319&gt;=0,100,IF(F1319&gt;=-0.02,50,0)))</f>
        <v>100</v>
      </c>
      <c r="M1319" s="55" t="n">
        <f aca="false">IF(COUNT(G1319)=0,50,IF(G1319&gt;-0.06,100,IF(G1319&gt;-0.15,50,0)))</f>
        <v>100</v>
      </c>
      <c r="N1319" s="55" t="n">
        <f aca="false">IF(COUNT(H1319)=0,50,IF(H1319&gt;=0.6,100,IF(H1319&gt;=0.4,50,0)))</f>
        <v>100</v>
      </c>
      <c r="O1319" s="55" t="n">
        <f aca="false">IF(COUNT(I1319)=0,50,IF(J1319="proxy_vix",50,IF(I1319&lt;350,100,IF(I1319&lt;=450,50,0))))</f>
        <v>50</v>
      </c>
      <c r="P1319" s="55" t="n">
        <f aca="false">IF(COUNT(K1319)=0,50,IF(K1319&lt;20,100,IF(K1319&lt;=25,50,0)))</f>
        <v>100</v>
      </c>
      <c r="Q1319" s="54"/>
      <c r="R1319" s="47"/>
      <c r="S1319" s="51" t="n">
        <f aca="false">$E1319/$E1318-1</f>
        <v>-0.00814498410925735</v>
      </c>
      <c r="T1319" s="56" t="n">
        <f aca="false">$K1319/$K1318-1</f>
        <v>0.0569014084507042</v>
      </c>
      <c r="V1319" s="57"/>
      <c r="W1319" s="57"/>
      <c r="Y1319" s="1" t="str">
        <f aca="false">IF(AX1319&gt;=70,"EASY",IF(AX1319&gt;40,"UNCERTAIN","HARD"))</f>
        <v>EASY</v>
      </c>
      <c r="AA1319" s="58" t="n">
        <f aca="false">IF($A1319&lt;200,"",AVERAGE($E1270:$E1319)/AVERAGE($E1120:$E1319)-1)</f>
        <v>0.0929872526913058</v>
      </c>
      <c r="AB1319" s="59" t="n">
        <f aca="false">LOOKUP($B1319,07_L1政策步階!$A$4:$A$14,07_L1政策步階!$C$4:$C$14)</f>
        <v>1</v>
      </c>
      <c r="AC1319" s="57"/>
      <c r="AD1319" s="57"/>
      <c r="AE1319" s="57"/>
      <c r="AF1319" s="57"/>
      <c r="AG1319" s="57"/>
      <c r="AH1319" s="57"/>
      <c r="AI1319" s="57"/>
      <c r="AJ1319" s="57"/>
      <c r="AK1319" s="57"/>
      <c r="AL1319" s="59" t="n">
        <f aca="false">IF(ISNUMBER($AA1319),IF($AA1319&gt;=0.005,100,IF($AA1319&gt;=-0.015,50,0)),"")</f>
        <v>100</v>
      </c>
      <c r="AM1319" s="59" t="n">
        <f aca="false">IF(ISNUMBER($AB1319),IF($AB1319=1,100,IF($AB1319=0,50,0)),"")</f>
        <v>100</v>
      </c>
      <c r="AN1319" s="0" t="str">
        <f aca="false">IF(ISNUMBER($AC1319),IF($AC1319&gt;=0.001,100,IF($AC1319&gt;=-0.003,50,0)),"")</f>
        <v/>
      </c>
      <c r="AO1319" s="0" t="str">
        <f aca="false">IF(ISNUMBER($AD1319),IF($AD1319&gt;=0.04,100,IF($AD1319&gt;=0,50,0)),"")</f>
        <v/>
      </c>
      <c r="AP1319" s="0" t="str">
        <f aca="false">IF(ISNUMBER($AE1319),IF($AE1319&gt;=25,100,IF($AE1319&gt;=-75,50,0)),"")</f>
        <v/>
      </c>
      <c r="AQ1319" s="0" t="str">
        <f aca="false">IF(ISNUMBER($AF1319),IF($AF1319&gt;0,100,IF($AF1319&gt;=-50,50,0)),"")</f>
        <v/>
      </c>
      <c r="AR1319" s="0" t="str">
        <f aca="false">IF(ISNUMBER($AG1319),IF($AG1319=1,100,IF($AG1319=0,50,0)),"")</f>
        <v/>
      </c>
      <c r="AS1319" s="0" t="str">
        <f aca="false">IF(ISNUMBER($AH1319),IF($AH1319&lt;0,100,IF($AH1319&lt;=20,50,0)),"")</f>
        <v/>
      </c>
      <c r="AT1319" s="0" t="str">
        <f aca="false">IF(ISNUMBER($AI1319),IF($AI1319&lt;0.95,100,IF($AI1319&lt;=1,50,0)),"")</f>
        <v/>
      </c>
      <c r="AU1319" s="0" t="str">
        <f aca="false">IF(ISNUMBER($AJ1319),IF($AJ1319&lt;30,0,IF($AJ1319&lt;40,50,IF($AJ1319&lt;=90,100,50))),"")</f>
        <v/>
      </c>
      <c r="AV1319" s="0" t="str">
        <f aca="false">IF(ISNUMBER($AK1319),IF($AK1319&gt;-0.2,100,IF($AK1319&gt;=-0.4,50,0)),"")</f>
        <v/>
      </c>
      <c r="AW1319" s="59" t="n">
        <f aca="false">01_指標庫!$H$4*ISNUMBER($F1319)+01_指標庫!$H$5*ISNUMBER($AA1319)+01_指標庫!$H$6*ISNUMBER($G1319)+01_指標庫!$H$7*ISNUMBER($H1319)+01_指標庫!$H$8*ISNUMBER($AF1319)+01_指標庫!$H$9*ISNUMBER($AG1319)+01_指標庫!$H$10*ISNUMBER($AB1319)+01_指標庫!$H$11*ISNUMBER($AC1319)+01_指標庫!$H$12*ISNUMBER($AD1319)+01_指標庫!$H$13*ISNUMBER($AE1319)+01_指標庫!$H$14*ISNUMBER($I1319)+01_指標庫!$H$15*ISNUMBER($AH1319)+01_指標庫!$H$16*ISNUMBER($K1319)+01_指標庫!$H$17*ISNUMBER($AI1319)+01_指標庫!$H$18*ISNUMBER($AJ1319)+01_指標庫!$H$19*ISNUMBER($AK1319)+01_指標庫!$H$20*ISNUMBER($BB1319)+01_指標庫!$H$21*ISNUMBER($BC1319)</f>
        <v>51</v>
      </c>
      <c r="AX1319" s="59" t="n">
        <f aca="false">IF(AW1319=0,50,ROUND((01_指標庫!$H$4*IF(ISNUMBER($F1319),L1319,0)+01_指標庫!$H$5*IF(ISNUMBER($AA1319),AL1319,0)+01_指標庫!$H$6*IF(ISNUMBER($G1319),M1319,0)+01_指標庫!$H$7*IF(ISNUMBER($H1319),N1319,0)+01_指標庫!$H$8*IF(ISNUMBER($AF1319),AQ1319,0)+01_指標庫!$H$9*IF(ISNUMBER($AG1319),AR1319,0)+01_指標庫!$H$10*IF(ISNUMBER($AB1319),AM1319,0)+01_指標庫!$H$11*IF(ISNUMBER($AC1319),AN1319,0)+01_指標庫!$H$12*IF(ISNUMBER($AD1319),AO1319,0)+01_指標庫!$H$13*IF(ISNUMBER($AE1319),AP1319,0)+01_指標庫!$H$14*IF(ISNUMBER($I1319),O1319,0)+01_指標庫!$H$15*IF(ISNUMBER($AH1319),AS1319,0)+01_指標庫!$H$16*IF(ISNUMBER($K1319),P1319,0)+01_指標庫!$H$17*IF(ISNUMBER($AI1319),AT1319,0)+01_指標庫!$H$18*IF(ISNUMBER($AJ1319),AU1319,0)+01_指標庫!$H$19*IF(ISNUMBER($AK1319),AV1319,0)+01_指標庫!$H$20*IF(ISNUMBER($BB1319),BB1319,0)+01_指標庫!$H$21*IF(ISNUMBER($BC1319),BC1319,0))/AW1319,1))</f>
        <v>80.4</v>
      </c>
      <c r="AY1319" s="60"/>
      <c r="AZ1319" s="60"/>
      <c r="BA1319" s="58" t="n">
        <f aca="false">AVERAGE($E1315:$E1319)/AVERAGE($E1310:$E1319)-1</f>
        <v>-0.00453288461719681</v>
      </c>
      <c r="BB1319" s="59" t="n">
        <f aca="false">IF(ISNUMBER($BA1319),IF(OR($S1319&lt;=-0.03,$BA1319&lt;-0.003),0,IF(OR($S1319&lt;=-0.02,$BA1319&lt;0.01),50,100)),"")</f>
        <v>0</v>
      </c>
      <c r="BC1319" s="0" t="str">
        <f aca="false">IF(OR(COUNT($AZ1319)=0,COUNT($AZ1318)=0),"",IF(OR($AY1319/$AZ1318-1&lt;=-0.03,$AZ1319/$AZ1318-1&lt;=-0.045,IF(COUNT($AZ1310:$AZ1319)=10,AVERAGE($AZ1315:$AZ1319)/AVERAGE($AZ1310:$AZ1319)-1&lt;-0.01,FALSE())),0,IF(OR($AZ1319/$AZ1318-1&lt;=-0.02,IF(COUNT($AZ1310:$AZ1319)=10,AVERAGE($AZ1315:$AZ1319)/AVERAGE($AZ1310:$AZ1319)-1&lt;0.005,FALSE())),50,100)))</f>
        <v/>
      </c>
    </row>
    <row r="1320" customFormat="false" ht="15" hidden="false" customHeight="true" outlineLevel="0" collapsed="false">
      <c r="A1320" s="47" t="n">
        <v>1316</v>
      </c>
      <c r="B1320" s="48" t="n">
        <v>44467</v>
      </c>
      <c r="C1320" s="47" t="n">
        <v>2021</v>
      </c>
      <c r="D1320" s="49" t="s">
        <v>237</v>
      </c>
      <c r="E1320" s="50" t="n">
        <v>14770.3</v>
      </c>
      <c r="F1320" s="51" t="n">
        <v>0.060499</v>
      </c>
      <c r="G1320" s="51" t="n">
        <v>-0.057762</v>
      </c>
      <c r="H1320" s="52" t="n">
        <v>0.7755</v>
      </c>
      <c r="I1320" s="62" t="n">
        <v>468.2</v>
      </c>
      <c r="J1320" s="63" t="s">
        <v>240</v>
      </c>
      <c r="K1320" s="54" t="n">
        <v>23.25</v>
      </c>
      <c r="L1320" s="55" t="n">
        <f aca="false">IF(COUNT(F1320)=0,50,IF(F1320&gt;=0,100,IF(F1320&gt;=-0.02,50,0)))</f>
        <v>100</v>
      </c>
      <c r="M1320" s="55" t="n">
        <f aca="false">IF(COUNT(G1320)=0,50,IF(G1320&gt;-0.06,100,IF(G1320&gt;-0.15,50,0)))</f>
        <v>100</v>
      </c>
      <c r="N1320" s="55" t="n">
        <f aca="false">IF(COUNT(H1320)=0,50,IF(H1320&gt;=0.6,100,IF(H1320&gt;=0.4,50,0)))</f>
        <v>100</v>
      </c>
      <c r="O1320" s="55" t="n">
        <f aca="false">IF(COUNT(I1320)=0,50,IF(J1320="proxy_vix",50,IF(I1320&lt;350,100,IF(I1320&lt;=450,50,0))))</f>
        <v>50</v>
      </c>
      <c r="P1320" s="55" t="n">
        <f aca="false">IF(COUNT(K1320)=0,50,IF(K1320&lt;20,100,IF(K1320&lt;=25,50,0)))</f>
        <v>50</v>
      </c>
      <c r="Q1320" s="54"/>
      <c r="R1320" s="47"/>
      <c r="S1320" s="51" t="n">
        <f aca="false">$E1320/$E1319-1</f>
        <v>-0.0285777799408345</v>
      </c>
      <c r="T1320" s="56" t="n">
        <f aca="false">$K1320/$K1319-1</f>
        <v>0.239339019189765</v>
      </c>
      <c r="V1320" s="57"/>
      <c r="W1320" s="57"/>
      <c r="Y1320" s="1" t="str">
        <f aca="false">IF(AX1320&gt;=70,"EASY",IF(AX1320&gt;40,"UNCERTAIN","HARD"))</f>
        <v>EASY</v>
      </c>
      <c r="AA1320" s="58" t="n">
        <f aca="false">IF($A1320&lt;200,"",AVERAGE($E1271:$E1320)/AVERAGE($E1121:$E1320)-1)</f>
        <v>0.0923755339184027</v>
      </c>
      <c r="AB1320" s="59" t="n">
        <f aca="false">LOOKUP($B1320,07_L1政策步階!$A$4:$A$14,07_L1政策步階!$C$4:$C$14)</f>
        <v>1</v>
      </c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9" t="n">
        <f aca="false">IF(ISNUMBER($AA1320),IF($AA1320&gt;=0.005,100,IF($AA1320&gt;=-0.015,50,0)),"")</f>
        <v>100</v>
      </c>
      <c r="AM1320" s="59" t="n">
        <f aca="false">IF(ISNUMBER($AB1320),IF($AB1320=1,100,IF($AB1320=0,50,0)),"")</f>
        <v>100</v>
      </c>
      <c r="AN1320" s="0" t="str">
        <f aca="false">IF(ISNUMBER($AC1320),IF($AC1320&gt;=0.001,100,IF($AC1320&gt;=-0.003,50,0)),"")</f>
        <v/>
      </c>
      <c r="AO1320" s="0" t="str">
        <f aca="false">IF(ISNUMBER($AD1320),IF($AD1320&gt;=0.04,100,IF($AD1320&gt;=0,50,0)),"")</f>
        <v/>
      </c>
      <c r="AP1320" s="0" t="str">
        <f aca="false">IF(ISNUMBER($AE1320),IF($AE1320&gt;=25,100,IF($AE1320&gt;=-75,50,0)),"")</f>
        <v/>
      </c>
      <c r="AQ1320" s="0" t="str">
        <f aca="false">IF(ISNUMBER($AF1320),IF($AF1320&gt;0,100,IF($AF1320&gt;=-50,50,0)),"")</f>
        <v/>
      </c>
      <c r="AR1320" s="0" t="str">
        <f aca="false">IF(ISNUMBER($AG1320),IF($AG1320=1,100,IF($AG1320=0,50,0)),"")</f>
        <v/>
      </c>
      <c r="AS1320" s="0" t="str">
        <f aca="false">IF(ISNUMBER($AH1320),IF($AH1320&lt;0,100,IF($AH1320&lt;=20,50,0)),"")</f>
        <v/>
      </c>
      <c r="AT1320" s="0" t="str">
        <f aca="false">IF(ISNUMBER($AI1320),IF($AI1320&lt;0.95,100,IF($AI1320&lt;=1,50,0)),"")</f>
        <v/>
      </c>
      <c r="AU1320" s="0" t="str">
        <f aca="false">IF(ISNUMBER($AJ1320),IF($AJ1320&lt;30,0,IF($AJ1320&lt;40,50,IF($AJ1320&lt;=90,100,50))),"")</f>
        <v/>
      </c>
      <c r="AV1320" s="0" t="str">
        <f aca="false">IF(ISNUMBER($AK1320),IF($AK1320&gt;-0.2,100,IF($AK1320&gt;=-0.4,50,0)),"")</f>
        <v/>
      </c>
      <c r="AW1320" s="59" t="n">
        <f aca="false">01_指標庫!$H$4*ISNUMBER($F1320)+01_指標庫!$H$5*ISNUMBER($AA1320)+01_指標庫!$H$6*ISNUMBER($G1320)+01_指標庫!$H$7*ISNUMBER($H1320)+01_指標庫!$H$8*ISNUMBER($AF1320)+01_指標庫!$H$9*ISNUMBER($AG1320)+01_指標庫!$H$10*ISNUMBER($AB1320)+01_指標庫!$H$11*ISNUMBER($AC1320)+01_指標庫!$H$12*ISNUMBER($AD1320)+01_指標庫!$H$13*ISNUMBER($AE1320)+01_指標庫!$H$14*ISNUMBER($I1320)+01_指標庫!$H$15*ISNUMBER($AH1320)+01_指標庫!$H$16*ISNUMBER($K1320)+01_指標庫!$H$17*ISNUMBER($AI1320)+01_指標庫!$H$18*ISNUMBER($AJ1320)+01_指標庫!$H$19*ISNUMBER($AK1320)+01_指標庫!$H$20*ISNUMBER($BB1320)+01_指標庫!$H$21*ISNUMBER($BC1320)</f>
        <v>51</v>
      </c>
      <c r="AX1320" s="59" t="n">
        <f aca="false">IF(AW1320=0,50,ROUND((01_指標庫!$H$4*IF(ISNUMBER($F1320),L1320,0)+01_指標庫!$H$5*IF(ISNUMBER($AA1320),AL1320,0)+01_指標庫!$H$6*IF(ISNUMBER($G1320),M1320,0)+01_指標庫!$H$7*IF(ISNUMBER($H1320),N1320,0)+01_指標庫!$H$8*IF(ISNUMBER($AF1320),AQ1320,0)+01_指標庫!$H$9*IF(ISNUMBER($AG1320),AR1320,0)+01_指標庫!$H$10*IF(ISNUMBER($AB1320),AM1320,0)+01_指標庫!$H$11*IF(ISNUMBER($AC1320),AN1320,0)+01_指標庫!$H$12*IF(ISNUMBER($AD1320),AO1320,0)+01_指標庫!$H$13*IF(ISNUMBER($AE1320),AP1320,0)+01_指標庫!$H$14*IF(ISNUMBER($I1320),O1320,0)+01_指標庫!$H$15*IF(ISNUMBER($AH1320),AS1320,0)+01_指標庫!$H$16*IF(ISNUMBER($K1320),P1320,0)+01_指標庫!$H$17*IF(ISNUMBER($AI1320),AT1320,0)+01_指標庫!$H$18*IF(ISNUMBER($AJ1320),AU1320,0)+01_指標庫!$H$19*IF(ISNUMBER($AK1320),AV1320,0)+01_指標庫!$H$20*IF(ISNUMBER($BB1320),BB1320,0)+01_指標庫!$H$21*IF(ISNUMBER($BC1320),BC1320,0))/AW1320,1))</f>
        <v>74.5</v>
      </c>
      <c r="AY1320" s="60"/>
      <c r="AZ1320" s="60"/>
      <c r="BA1320" s="58" t="n">
        <f aca="false">AVERAGE($E1316:$E1320)/AVERAGE($E1311:$E1320)-1</f>
        <v>-0.00390943576338021</v>
      </c>
      <c r="BB1320" s="59" t="n">
        <f aca="false">IF(ISNUMBER($BA1320),IF(OR($S1320&lt;=-0.03,$BA1320&lt;-0.003),0,IF(OR($S1320&lt;=-0.02,$BA1320&lt;0.01),50,100)),"")</f>
        <v>0</v>
      </c>
      <c r="BC1320" s="0" t="str">
        <f aca="false">IF(OR(COUNT($AZ1320)=0,COUNT($AZ1319)=0),"",IF(OR($AY1320/$AZ1319-1&lt;=-0.03,$AZ1320/$AZ1319-1&lt;=-0.045,IF(COUNT($AZ1311:$AZ1320)=10,AVERAGE($AZ1316:$AZ1320)/AVERAGE($AZ1311:$AZ1320)-1&lt;-0.01,FALSE())),0,IF(OR($AZ1320/$AZ1319-1&lt;=-0.02,IF(COUNT($AZ1311:$AZ1320)=10,AVERAGE($AZ1316:$AZ1320)/AVERAGE($AZ1311:$AZ1320)-1&lt;0.005,FALSE())),50,100)))</f>
        <v/>
      </c>
    </row>
    <row r="1321" customFormat="false" ht="15" hidden="false" customHeight="true" outlineLevel="0" collapsed="false">
      <c r="A1321" s="47" t="n">
        <v>1317</v>
      </c>
      <c r="B1321" s="48" t="n">
        <v>44468</v>
      </c>
      <c r="C1321" s="47" t="n">
        <v>2021</v>
      </c>
      <c r="D1321" s="49" t="s">
        <v>238</v>
      </c>
      <c r="E1321" s="50" t="n">
        <v>14752.89</v>
      </c>
      <c r="F1321" s="51" t="n">
        <v>0.058346</v>
      </c>
      <c r="G1321" s="51" t="n">
        <v>-0.058872</v>
      </c>
      <c r="H1321" s="52" t="n">
        <v>0.7551</v>
      </c>
      <c r="I1321" s="62" t="n">
        <v>462.4</v>
      </c>
      <c r="J1321" s="63" t="s">
        <v>240</v>
      </c>
      <c r="K1321" s="54" t="n">
        <v>22.56</v>
      </c>
      <c r="L1321" s="55" t="n">
        <f aca="false">IF(COUNT(F1321)=0,50,IF(F1321&gt;=0,100,IF(F1321&gt;=-0.02,50,0)))</f>
        <v>100</v>
      </c>
      <c r="M1321" s="55" t="n">
        <f aca="false">IF(COUNT(G1321)=0,50,IF(G1321&gt;-0.06,100,IF(G1321&gt;-0.15,50,0)))</f>
        <v>100</v>
      </c>
      <c r="N1321" s="55" t="n">
        <f aca="false">IF(COUNT(H1321)=0,50,IF(H1321&gt;=0.6,100,IF(H1321&gt;=0.4,50,0)))</f>
        <v>100</v>
      </c>
      <c r="O1321" s="55" t="n">
        <f aca="false">IF(COUNT(I1321)=0,50,IF(J1321="proxy_vix",50,IF(I1321&lt;350,100,IF(I1321&lt;=450,50,0))))</f>
        <v>50</v>
      </c>
      <c r="P1321" s="55" t="n">
        <f aca="false">IF(COUNT(K1321)=0,50,IF(K1321&lt;20,100,IF(K1321&lt;=25,50,0)))</f>
        <v>50</v>
      </c>
      <c r="Q1321" s="54"/>
      <c r="R1321" s="47"/>
      <c r="S1321" s="51" t="n">
        <f aca="false">$E1321/$E1320-1</f>
        <v>-0.00117871674915204</v>
      </c>
      <c r="T1321" s="56" t="n">
        <f aca="false">$K1321/$K1320-1</f>
        <v>-0.0296774193548388</v>
      </c>
      <c r="V1321" s="57"/>
      <c r="W1321" s="57"/>
      <c r="Y1321" s="1" t="str">
        <f aca="false">IF(AX1321&gt;=70,"EASY",IF(AX1321&gt;40,"UNCERTAIN","HARD"))</f>
        <v>EASY</v>
      </c>
      <c r="AA1321" s="58" t="n">
        <f aca="false">IF($A1321&lt;200,"",AVERAGE($E1272:$E1321)/AVERAGE($E1122:$E1321)-1)</f>
        <v>0.0914793873162898</v>
      </c>
      <c r="AB1321" s="59" t="n">
        <f aca="false">LOOKUP($B1321,07_L1政策步階!$A$4:$A$14,07_L1政策步階!$C$4:$C$14)</f>
        <v>1</v>
      </c>
      <c r="AC1321" s="57"/>
      <c r="AD1321" s="57"/>
      <c r="AE1321" s="57"/>
      <c r="AF1321" s="57"/>
      <c r="AG1321" s="57"/>
      <c r="AH1321" s="57"/>
      <c r="AI1321" s="57"/>
      <c r="AJ1321" s="57"/>
      <c r="AK1321" s="57"/>
      <c r="AL1321" s="59" t="n">
        <f aca="false">IF(ISNUMBER($AA1321),IF($AA1321&gt;=0.005,100,IF($AA1321&gt;=-0.015,50,0)),"")</f>
        <v>100</v>
      </c>
      <c r="AM1321" s="59" t="n">
        <f aca="false">IF(ISNUMBER($AB1321),IF($AB1321=1,100,IF($AB1321=0,50,0)),"")</f>
        <v>100</v>
      </c>
      <c r="AN1321" s="0" t="str">
        <f aca="false">IF(ISNUMBER($AC1321),IF($AC1321&gt;=0.001,100,IF($AC1321&gt;=-0.003,50,0)),"")</f>
        <v/>
      </c>
      <c r="AO1321" s="0" t="str">
        <f aca="false">IF(ISNUMBER($AD1321),IF($AD1321&gt;=0.04,100,IF($AD1321&gt;=0,50,0)),"")</f>
        <v/>
      </c>
      <c r="AP1321" s="0" t="str">
        <f aca="false">IF(ISNUMBER($AE1321),IF($AE1321&gt;=25,100,IF($AE1321&gt;=-75,50,0)),"")</f>
        <v/>
      </c>
      <c r="AQ1321" s="0" t="str">
        <f aca="false">IF(ISNUMBER($AF1321),IF($AF1321&gt;0,100,IF($AF1321&gt;=-50,50,0)),"")</f>
        <v/>
      </c>
      <c r="AR1321" s="0" t="str">
        <f aca="false">IF(ISNUMBER($AG1321),IF($AG1321=1,100,IF($AG1321=0,50,0)),"")</f>
        <v/>
      </c>
      <c r="AS1321" s="0" t="str">
        <f aca="false">IF(ISNUMBER($AH1321),IF($AH1321&lt;0,100,IF($AH1321&lt;=20,50,0)),"")</f>
        <v/>
      </c>
      <c r="AT1321" s="0" t="str">
        <f aca="false">IF(ISNUMBER($AI1321),IF($AI1321&lt;0.95,100,IF($AI1321&lt;=1,50,0)),"")</f>
        <v/>
      </c>
      <c r="AU1321" s="0" t="str">
        <f aca="false">IF(ISNUMBER($AJ1321),IF($AJ1321&lt;30,0,IF($AJ1321&lt;40,50,IF($AJ1321&lt;=90,100,50))),"")</f>
        <v/>
      </c>
      <c r="AV1321" s="0" t="str">
        <f aca="false">IF(ISNUMBER($AK1321),IF($AK1321&gt;-0.2,100,IF($AK1321&gt;=-0.4,50,0)),"")</f>
        <v/>
      </c>
      <c r="AW1321" s="59" t="n">
        <f aca="false">01_指標庫!$H$4*ISNUMBER($F1321)+01_指標庫!$H$5*ISNUMBER($AA1321)+01_指標庫!$H$6*ISNUMBER($G1321)+01_指標庫!$H$7*ISNUMBER($H1321)+01_指標庫!$H$8*ISNUMBER($AF1321)+01_指標庫!$H$9*ISNUMBER($AG1321)+01_指標庫!$H$10*ISNUMBER($AB1321)+01_指標庫!$H$11*ISNUMBER($AC1321)+01_指標庫!$H$12*ISNUMBER($AD1321)+01_指標庫!$H$13*ISNUMBER($AE1321)+01_指標庫!$H$14*ISNUMBER($I1321)+01_指標庫!$H$15*ISNUMBER($AH1321)+01_指標庫!$H$16*ISNUMBER($K1321)+01_指標庫!$H$17*ISNUMBER($AI1321)+01_指標庫!$H$18*ISNUMBER($AJ1321)+01_指標庫!$H$19*ISNUMBER($AK1321)+01_指標庫!$H$20*ISNUMBER($BB1321)+01_指標庫!$H$21*ISNUMBER($BC1321)</f>
        <v>51</v>
      </c>
      <c r="AX1321" s="59" t="n">
        <f aca="false">IF(AW1321=0,50,ROUND((01_指標庫!$H$4*IF(ISNUMBER($F1321),L1321,0)+01_指標庫!$H$5*IF(ISNUMBER($AA1321),AL1321,0)+01_指標庫!$H$6*IF(ISNUMBER($G1321),M1321,0)+01_指標庫!$H$7*IF(ISNUMBER($H1321),N1321,0)+01_指標庫!$H$8*IF(ISNUMBER($AF1321),AQ1321,0)+01_指標庫!$H$9*IF(ISNUMBER($AG1321),AR1321,0)+01_指標庫!$H$10*IF(ISNUMBER($AB1321),AM1321,0)+01_指標庫!$H$11*IF(ISNUMBER($AC1321),AN1321,0)+01_指標庫!$H$12*IF(ISNUMBER($AD1321),AO1321,0)+01_指標庫!$H$13*IF(ISNUMBER($AE1321),AP1321,0)+01_指標庫!$H$14*IF(ISNUMBER($I1321),O1321,0)+01_指標庫!$H$15*IF(ISNUMBER($AH1321),AS1321,0)+01_指標庫!$H$16*IF(ISNUMBER($K1321),P1321,0)+01_指標庫!$H$17*IF(ISNUMBER($AI1321),AT1321,0)+01_指標庫!$H$18*IF(ISNUMBER($AJ1321),AU1321,0)+01_指標庫!$H$19*IF(ISNUMBER($AK1321),AV1321,0)+01_指標庫!$H$20*IF(ISNUMBER($BB1321),BB1321,0)+01_指標庫!$H$21*IF(ISNUMBER($BC1321),BC1321,0))/AW1321,1))</f>
        <v>74.5</v>
      </c>
      <c r="AY1321" s="60"/>
      <c r="AZ1321" s="60"/>
      <c r="BA1321" s="58" t="n">
        <f aca="false">AVERAGE($E1317:$E1321)/AVERAGE($E1312:$E1321)-1</f>
        <v>-0.00456668946115457</v>
      </c>
      <c r="BB1321" s="59" t="n">
        <f aca="false">IF(ISNUMBER($BA1321),IF(OR($S1321&lt;=-0.03,$BA1321&lt;-0.003),0,IF(OR($S1321&lt;=-0.02,$BA1321&lt;0.01),50,100)),"")</f>
        <v>0</v>
      </c>
      <c r="BC1321" s="0" t="str">
        <f aca="false">IF(OR(COUNT($AZ1321)=0,COUNT($AZ1320)=0),"",IF(OR($AY1321/$AZ1320-1&lt;=-0.03,$AZ1321/$AZ1320-1&lt;=-0.045,IF(COUNT($AZ1312:$AZ1321)=10,AVERAGE($AZ1317:$AZ1321)/AVERAGE($AZ1312:$AZ1321)-1&lt;-0.01,FALSE())),0,IF(OR($AZ1321/$AZ1320-1&lt;=-0.02,IF(COUNT($AZ1312:$AZ1321)=10,AVERAGE($AZ1317:$AZ1321)/AVERAGE($AZ1312:$AZ1321)-1&lt;0.005,FALSE())),50,100)))</f>
        <v/>
      </c>
    </row>
    <row r="1322" customFormat="false" ht="15" hidden="false" customHeight="true" outlineLevel="0" collapsed="false">
      <c r="A1322" s="47" t="n">
        <v>1318</v>
      </c>
      <c r="B1322" s="48" t="n">
        <v>44469</v>
      </c>
      <c r="C1322" s="47" t="n">
        <v>2021</v>
      </c>
      <c r="D1322" s="49" t="s">
        <v>239</v>
      </c>
      <c r="E1322" s="50" t="n">
        <v>14689.62</v>
      </c>
      <c r="F1322" s="51" t="n">
        <v>0.052965</v>
      </c>
      <c r="G1322" s="51" t="n">
        <v>-0.062909</v>
      </c>
      <c r="H1322" s="52" t="n">
        <v>0.7347</v>
      </c>
      <c r="I1322" s="62" t="n">
        <v>467.2</v>
      </c>
      <c r="J1322" s="63" t="s">
        <v>240</v>
      </c>
      <c r="K1322" s="54" t="n">
        <v>23.14</v>
      </c>
      <c r="L1322" s="55" t="n">
        <f aca="false">IF(COUNT(F1322)=0,50,IF(F1322&gt;=0,100,IF(F1322&gt;=-0.02,50,0)))</f>
        <v>100</v>
      </c>
      <c r="M1322" s="55" t="n">
        <f aca="false">IF(COUNT(G1322)=0,50,IF(G1322&gt;-0.06,100,IF(G1322&gt;-0.15,50,0)))</f>
        <v>50</v>
      </c>
      <c r="N1322" s="55" t="n">
        <f aca="false">IF(COUNT(H1322)=0,50,IF(H1322&gt;=0.6,100,IF(H1322&gt;=0.4,50,0)))</f>
        <v>100</v>
      </c>
      <c r="O1322" s="55" t="n">
        <f aca="false">IF(COUNT(I1322)=0,50,IF(J1322="proxy_vix",50,IF(I1322&lt;350,100,IF(I1322&lt;=450,50,0))))</f>
        <v>50</v>
      </c>
      <c r="P1322" s="55" t="n">
        <f aca="false">IF(COUNT(K1322)=0,50,IF(K1322&lt;20,100,IF(K1322&lt;=25,50,0)))</f>
        <v>50</v>
      </c>
      <c r="Q1322" s="54"/>
      <c r="R1322" s="47"/>
      <c r="S1322" s="51" t="n">
        <f aca="false">$E1322/$E1321-1</f>
        <v>-0.00428865124053646</v>
      </c>
      <c r="T1322" s="56" t="n">
        <f aca="false">$K1322/$K1321-1</f>
        <v>0.0257092198581561</v>
      </c>
      <c r="V1322" s="57"/>
      <c r="W1322" s="57"/>
      <c r="Y1322" s="1" t="str">
        <f aca="false">IF(AX1322&gt;=70,"EASY",IF(AX1322&gt;40,"UNCERTAIN","HARD"))</f>
        <v>UNCERTAIN</v>
      </c>
      <c r="AA1322" s="58" t="n">
        <f aca="false">IF($A1322&lt;200,"",AVERAGE($E1273:$E1322)/AVERAGE($E1123:$E1322)-1)</f>
        <v>0.0903886861507655</v>
      </c>
      <c r="AB1322" s="59" t="n">
        <f aca="false">LOOKUP($B1322,07_L1政策步階!$A$4:$A$14,07_L1政策步階!$C$4:$C$14)</f>
        <v>1</v>
      </c>
      <c r="AC1322" s="57"/>
      <c r="AD1322" s="57"/>
      <c r="AE1322" s="57"/>
      <c r="AF1322" s="57"/>
      <c r="AG1322" s="57"/>
      <c r="AH1322" s="57"/>
      <c r="AI1322" s="57"/>
      <c r="AJ1322" s="57"/>
      <c r="AK1322" s="57"/>
      <c r="AL1322" s="59" t="n">
        <f aca="false">IF(ISNUMBER($AA1322),IF($AA1322&gt;=0.005,100,IF($AA1322&gt;=-0.015,50,0)),"")</f>
        <v>100</v>
      </c>
      <c r="AM1322" s="59" t="n">
        <f aca="false">IF(ISNUMBER($AB1322),IF($AB1322=1,100,IF($AB1322=0,50,0)),"")</f>
        <v>100</v>
      </c>
      <c r="AN1322" s="0" t="str">
        <f aca="false">IF(ISNUMBER($AC1322),IF($AC1322&gt;=0.001,100,IF($AC1322&gt;=-0.003,50,0)),"")</f>
        <v/>
      </c>
      <c r="AO1322" s="0" t="str">
        <f aca="false">IF(ISNUMBER($AD1322),IF($AD1322&gt;=0.04,100,IF($AD1322&gt;=0,50,0)),"")</f>
        <v/>
      </c>
      <c r="AP1322" s="0" t="str">
        <f aca="false">IF(ISNUMBER($AE1322),IF($AE1322&gt;=25,100,IF($AE1322&gt;=-75,50,0)),"")</f>
        <v/>
      </c>
      <c r="AQ1322" s="0" t="str">
        <f aca="false">IF(ISNUMBER($AF1322),IF($AF1322&gt;0,100,IF($AF1322&gt;=-50,50,0)),"")</f>
        <v/>
      </c>
      <c r="AR1322" s="0" t="str">
        <f aca="false">IF(ISNUMBER($AG1322),IF($AG1322=1,100,IF($AG1322=0,50,0)),"")</f>
        <v/>
      </c>
      <c r="AS1322" s="0" t="str">
        <f aca="false">IF(ISNUMBER($AH1322),IF($AH1322&lt;0,100,IF($AH1322&lt;=20,50,0)),"")</f>
        <v/>
      </c>
      <c r="AT1322" s="0" t="str">
        <f aca="false">IF(ISNUMBER($AI1322),IF($AI1322&lt;0.95,100,IF($AI1322&lt;=1,50,0)),"")</f>
        <v/>
      </c>
      <c r="AU1322" s="0" t="str">
        <f aca="false">IF(ISNUMBER($AJ1322),IF($AJ1322&lt;30,0,IF($AJ1322&lt;40,50,IF($AJ1322&lt;=90,100,50))),"")</f>
        <v/>
      </c>
      <c r="AV1322" s="0" t="str">
        <f aca="false">IF(ISNUMBER($AK1322),IF($AK1322&gt;-0.2,100,IF($AK1322&gt;=-0.4,50,0)),"")</f>
        <v/>
      </c>
      <c r="AW1322" s="59" t="n">
        <f aca="false">01_指標庫!$H$4*ISNUMBER($F1322)+01_指標庫!$H$5*ISNUMBER($AA1322)+01_指標庫!$H$6*ISNUMBER($G1322)+01_指標庫!$H$7*ISNUMBER($H1322)+01_指標庫!$H$8*ISNUMBER($AF1322)+01_指標庫!$H$9*ISNUMBER($AG1322)+01_指標庫!$H$10*ISNUMBER($AB1322)+01_指標庫!$H$11*ISNUMBER($AC1322)+01_指標庫!$H$12*ISNUMBER($AD1322)+01_指標庫!$H$13*ISNUMBER($AE1322)+01_指標庫!$H$14*ISNUMBER($I1322)+01_指標庫!$H$15*ISNUMBER($AH1322)+01_指標庫!$H$16*ISNUMBER($K1322)+01_指標庫!$H$17*ISNUMBER($AI1322)+01_指標庫!$H$18*ISNUMBER($AJ1322)+01_指標庫!$H$19*ISNUMBER($AK1322)+01_指標庫!$H$20*ISNUMBER($BB1322)+01_指標庫!$H$21*ISNUMBER($BC1322)</f>
        <v>51</v>
      </c>
      <c r="AX1322" s="59" t="n">
        <f aca="false">IF(AW1322=0,50,ROUND((01_指標庫!$H$4*IF(ISNUMBER($F1322),L1322,0)+01_指標庫!$H$5*IF(ISNUMBER($AA1322),AL1322,0)+01_指標庫!$H$6*IF(ISNUMBER($G1322),M1322,0)+01_指標庫!$H$7*IF(ISNUMBER($H1322),N1322,0)+01_指標庫!$H$8*IF(ISNUMBER($AF1322),AQ1322,0)+01_指標庫!$H$9*IF(ISNUMBER($AG1322),AR1322,0)+01_指標庫!$H$10*IF(ISNUMBER($AB1322),AM1322,0)+01_指標庫!$H$11*IF(ISNUMBER($AC1322),AN1322,0)+01_指標庫!$H$12*IF(ISNUMBER($AD1322),AO1322,0)+01_指標庫!$H$13*IF(ISNUMBER($AE1322),AP1322,0)+01_指標庫!$H$14*IF(ISNUMBER($I1322),O1322,0)+01_指標庫!$H$15*IF(ISNUMBER($AH1322),AS1322,0)+01_指標庫!$H$16*IF(ISNUMBER($K1322),P1322,0)+01_指標庫!$H$17*IF(ISNUMBER($AI1322),AT1322,0)+01_指標庫!$H$18*IF(ISNUMBER($AJ1322),AU1322,0)+01_指標庫!$H$19*IF(ISNUMBER($AK1322),AV1322,0)+01_指標庫!$H$20*IF(ISNUMBER($BB1322),BB1322,0)+01_指標庫!$H$21*IF(ISNUMBER($BC1322),BC1322,0))/AW1322,1))</f>
        <v>66.7</v>
      </c>
      <c r="AY1322" s="60"/>
      <c r="AZ1322" s="60"/>
      <c r="BA1322" s="58" t="n">
        <f aca="false">AVERAGE($E1318:$E1322)/AVERAGE($E1313:$E1322)-1</f>
        <v>-0.00743099089904287</v>
      </c>
      <c r="BB1322" s="59" t="n">
        <f aca="false">IF(ISNUMBER($BA1322),IF(OR($S1322&lt;=-0.03,$BA1322&lt;-0.003),0,IF(OR($S1322&lt;=-0.02,$BA1322&lt;0.01),50,100)),"")</f>
        <v>0</v>
      </c>
      <c r="BC1322" s="0" t="str">
        <f aca="false">IF(OR(COUNT($AZ1322)=0,COUNT($AZ1321)=0),"",IF(OR($AY1322/$AZ1321-1&lt;=-0.03,$AZ1322/$AZ1321-1&lt;=-0.045,IF(COUNT($AZ1313:$AZ1322)=10,AVERAGE($AZ1318:$AZ1322)/AVERAGE($AZ1313:$AZ1322)-1&lt;-0.01,FALSE())),0,IF(OR($AZ1322/$AZ1321-1&lt;=-0.02,IF(COUNT($AZ1313:$AZ1322)=10,AVERAGE($AZ1318:$AZ1322)/AVERAGE($AZ1313:$AZ1322)-1&lt;0.005,FALSE())),50,100)))</f>
        <v/>
      </c>
    </row>
    <row r="1323" customFormat="false" ht="15" hidden="false" customHeight="true" outlineLevel="0" collapsed="false">
      <c r="A1323" s="47" t="n">
        <v>1319</v>
      </c>
      <c r="B1323" s="48" t="n">
        <v>44470</v>
      </c>
      <c r="C1323" s="47" t="n">
        <v>2021</v>
      </c>
      <c r="D1323" s="49" t="s">
        <v>234</v>
      </c>
      <c r="E1323" s="50" t="n">
        <v>14791.87</v>
      </c>
      <c r="F1323" s="51" t="n">
        <v>0.059461</v>
      </c>
      <c r="G1323" s="51" t="n">
        <v>-0.056386</v>
      </c>
      <c r="H1323" s="52" t="n">
        <v>0.7347</v>
      </c>
      <c r="I1323" s="62" t="n">
        <v>450.1</v>
      </c>
      <c r="J1323" s="63" t="s">
        <v>240</v>
      </c>
      <c r="K1323" s="54" t="n">
        <v>21.1</v>
      </c>
      <c r="L1323" s="55" t="n">
        <f aca="false">IF(COUNT(F1323)=0,50,IF(F1323&gt;=0,100,IF(F1323&gt;=-0.02,50,0)))</f>
        <v>100</v>
      </c>
      <c r="M1323" s="55" t="n">
        <f aca="false">IF(COUNT(G1323)=0,50,IF(G1323&gt;-0.06,100,IF(G1323&gt;-0.15,50,0)))</f>
        <v>100</v>
      </c>
      <c r="N1323" s="55" t="n">
        <f aca="false">IF(COUNT(H1323)=0,50,IF(H1323&gt;=0.6,100,IF(H1323&gt;=0.4,50,0)))</f>
        <v>100</v>
      </c>
      <c r="O1323" s="55" t="n">
        <f aca="false">IF(COUNT(I1323)=0,50,IF(J1323="proxy_vix",50,IF(I1323&lt;350,100,IF(I1323&lt;=450,50,0))))</f>
        <v>50</v>
      </c>
      <c r="P1323" s="55" t="n">
        <f aca="false">IF(COUNT(K1323)=0,50,IF(K1323&lt;20,100,IF(K1323&lt;=25,50,0)))</f>
        <v>50</v>
      </c>
      <c r="Q1323" s="54"/>
      <c r="R1323" s="47"/>
      <c r="S1323" s="51" t="n">
        <f aca="false">$E1323/$E1322-1</f>
        <v>0.00696069741763239</v>
      </c>
      <c r="T1323" s="56" t="n">
        <f aca="false">$K1323/$K1322-1</f>
        <v>-0.0881590319792567</v>
      </c>
      <c r="V1323" s="57"/>
      <c r="W1323" s="57"/>
      <c r="Y1323" s="1" t="str">
        <f aca="false">IF(AX1323&gt;=70,"EASY",IF(AX1323&gt;40,"UNCERTAIN","HARD"))</f>
        <v>EASY</v>
      </c>
      <c r="AA1323" s="58" t="n">
        <f aca="false">IF($A1323&lt;200,"",AVERAGE($E1274:$E1323)/AVERAGE($E1124:$E1323)-1)</f>
        <v>0.0893187447122286</v>
      </c>
      <c r="AB1323" s="59" t="n">
        <f aca="false">LOOKUP($B1323,07_L1政策步階!$A$4:$A$14,07_L1政策步階!$C$4:$C$14)</f>
        <v>1</v>
      </c>
      <c r="AC1323" s="57"/>
      <c r="AD1323" s="57"/>
      <c r="AE1323" s="57"/>
      <c r="AF1323" s="57"/>
      <c r="AG1323" s="57"/>
      <c r="AH1323" s="57"/>
      <c r="AI1323" s="57"/>
      <c r="AJ1323" s="57"/>
      <c r="AK1323" s="57"/>
      <c r="AL1323" s="59" t="n">
        <f aca="false">IF(ISNUMBER($AA1323),IF($AA1323&gt;=0.005,100,IF($AA1323&gt;=-0.015,50,0)),"")</f>
        <v>100</v>
      </c>
      <c r="AM1323" s="59" t="n">
        <f aca="false">IF(ISNUMBER($AB1323),IF($AB1323=1,100,IF($AB1323=0,50,0)),"")</f>
        <v>100</v>
      </c>
      <c r="AN1323" s="0" t="str">
        <f aca="false">IF(ISNUMBER($AC1323),IF($AC1323&gt;=0.001,100,IF($AC1323&gt;=-0.003,50,0)),"")</f>
        <v/>
      </c>
      <c r="AO1323" s="0" t="str">
        <f aca="false">IF(ISNUMBER($AD1323),IF($AD1323&gt;=0.04,100,IF($AD1323&gt;=0,50,0)),"")</f>
        <v/>
      </c>
      <c r="AP1323" s="0" t="str">
        <f aca="false">IF(ISNUMBER($AE1323),IF($AE1323&gt;=25,100,IF($AE1323&gt;=-75,50,0)),"")</f>
        <v/>
      </c>
      <c r="AQ1323" s="0" t="str">
        <f aca="false">IF(ISNUMBER($AF1323),IF($AF1323&gt;0,100,IF($AF1323&gt;=-50,50,0)),"")</f>
        <v/>
      </c>
      <c r="AR1323" s="0" t="str">
        <f aca="false">IF(ISNUMBER($AG1323),IF($AG1323=1,100,IF($AG1323=0,50,0)),"")</f>
        <v/>
      </c>
      <c r="AS1323" s="0" t="str">
        <f aca="false">IF(ISNUMBER($AH1323),IF($AH1323&lt;0,100,IF($AH1323&lt;=20,50,0)),"")</f>
        <v/>
      </c>
      <c r="AT1323" s="0" t="str">
        <f aca="false">IF(ISNUMBER($AI1323),IF($AI1323&lt;0.95,100,IF($AI1323&lt;=1,50,0)),"")</f>
        <v/>
      </c>
      <c r="AU1323" s="0" t="str">
        <f aca="false">IF(ISNUMBER($AJ1323),IF($AJ1323&lt;30,0,IF($AJ1323&lt;40,50,IF($AJ1323&lt;=90,100,50))),"")</f>
        <v/>
      </c>
      <c r="AV1323" s="0" t="str">
        <f aca="false">IF(ISNUMBER($AK1323),IF($AK1323&gt;-0.2,100,IF($AK1323&gt;=-0.4,50,0)),"")</f>
        <v/>
      </c>
      <c r="AW1323" s="59" t="n">
        <f aca="false">01_指標庫!$H$4*ISNUMBER($F1323)+01_指標庫!$H$5*ISNUMBER($AA1323)+01_指標庫!$H$6*ISNUMBER($G1323)+01_指標庫!$H$7*ISNUMBER($H1323)+01_指標庫!$H$8*ISNUMBER($AF1323)+01_指標庫!$H$9*ISNUMBER($AG1323)+01_指標庫!$H$10*ISNUMBER($AB1323)+01_指標庫!$H$11*ISNUMBER($AC1323)+01_指標庫!$H$12*ISNUMBER($AD1323)+01_指標庫!$H$13*ISNUMBER($AE1323)+01_指標庫!$H$14*ISNUMBER($I1323)+01_指標庫!$H$15*ISNUMBER($AH1323)+01_指標庫!$H$16*ISNUMBER($K1323)+01_指標庫!$H$17*ISNUMBER($AI1323)+01_指標庫!$H$18*ISNUMBER($AJ1323)+01_指標庫!$H$19*ISNUMBER($AK1323)+01_指標庫!$H$20*ISNUMBER($BB1323)+01_指標庫!$H$21*ISNUMBER($BC1323)</f>
        <v>51</v>
      </c>
      <c r="AX1323" s="59" t="n">
        <f aca="false">IF(AW1323=0,50,ROUND((01_指標庫!$H$4*IF(ISNUMBER($F1323),L1323,0)+01_指標庫!$H$5*IF(ISNUMBER($AA1323),AL1323,0)+01_指標庫!$H$6*IF(ISNUMBER($G1323),M1323,0)+01_指標庫!$H$7*IF(ISNUMBER($H1323),N1323,0)+01_指標庫!$H$8*IF(ISNUMBER($AF1323),AQ1323,0)+01_指標庫!$H$9*IF(ISNUMBER($AG1323),AR1323,0)+01_指標庫!$H$10*IF(ISNUMBER($AB1323),AM1323,0)+01_指標庫!$H$11*IF(ISNUMBER($AC1323),AN1323,0)+01_指標庫!$H$12*IF(ISNUMBER($AD1323),AO1323,0)+01_指標庫!$H$13*IF(ISNUMBER($AE1323),AP1323,0)+01_指標庫!$H$14*IF(ISNUMBER($I1323),O1323,0)+01_指標庫!$H$15*IF(ISNUMBER($AH1323),AS1323,0)+01_指標庫!$H$16*IF(ISNUMBER($K1323),P1323,0)+01_指標庫!$H$17*IF(ISNUMBER($AI1323),AT1323,0)+01_指標庫!$H$18*IF(ISNUMBER($AJ1323),AU1323,0)+01_指標庫!$H$19*IF(ISNUMBER($AK1323),AV1323,0)+01_指標庫!$H$20*IF(ISNUMBER($BB1323),BB1323,0)+01_指標庫!$H$21*IF(ISNUMBER($BC1323),BC1323,0))/AW1323,1))</f>
        <v>74.5</v>
      </c>
      <c r="AY1323" s="60"/>
      <c r="AZ1323" s="60"/>
      <c r="BA1323" s="58" t="n">
        <f aca="false">AVERAGE($E1319:$E1323)/AVERAGE($E1314:$E1323)-1</f>
        <v>-0.0110162286520299</v>
      </c>
      <c r="BB1323" s="59" t="n">
        <f aca="false">IF(ISNUMBER($BA1323),IF(OR($S1323&lt;=-0.03,$BA1323&lt;-0.003),0,IF(OR($S1323&lt;=-0.02,$BA1323&lt;0.01),50,100)),"")</f>
        <v>0</v>
      </c>
      <c r="BC1323" s="0" t="str">
        <f aca="false">IF(OR(COUNT($AZ1323)=0,COUNT($AZ1322)=0),"",IF(OR($AY1323/$AZ1322-1&lt;=-0.03,$AZ1323/$AZ1322-1&lt;=-0.045,IF(COUNT($AZ1314:$AZ1323)=10,AVERAGE($AZ1319:$AZ1323)/AVERAGE($AZ1314:$AZ1323)-1&lt;-0.01,FALSE())),0,IF(OR($AZ1323/$AZ1322-1&lt;=-0.02,IF(COUNT($AZ1314:$AZ1323)=10,AVERAGE($AZ1319:$AZ1323)/AVERAGE($AZ1314:$AZ1323)-1&lt;0.005,FALSE())),50,100)))</f>
        <v/>
      </c>
    </row>
    <row r="1324" customFormat="false" ht="15" hidden="false" customHeight="true" outlineLevel="0" collapsed="false">
      <c r="A1324" s="47" t="n">
        <v>1320</v>
      </c>
      <c r="B1324" s="48" t="n">
        <v>44473</v>
      </c>
      <c r="C1324" s="47" t="n">
        <v>2021</v>
      </c>
      <c r="D1324" s="49" t="s">
        <v>236</v>
      </c>
      <c r="E1324" s="50" t="n">
        <v>14472.12</v>
      </c>
      <c r="F1324" s="51" t="n">
        <v>0.03589</v>
      </c>
      <c r="G1324" s="51" t="n">
        <v>-0.076783</v>
      </c>
      <c r="H1324" s="52" t="n">
        <v>0.7143</v>
      </c>
      <c r="I1324" s="62" t="n">
        <v>465.7</v>
      </c>
      <c r="J1324" s="63" t="s">
        <v>240</v>
      </c>
      <c r="K1324" s="54" t="n">
        <v>22.96</v>
      </c>
      <c r="L1324" s="55" t="n">
        <f aca="false">IF(COUNT(F1324)=0,50,IF(F1324&gt;=0,100,IF(F1324&gt;=-0.02,50,0)))</f>
        <v>100</v>
      </c>
      <c r="M1324" s="55" t="n">
        <f aca="false">IF(COUNT(G1324)=0,50,IF(G1324&gt;-0.06,100,IF(G1324&gt;-0.15,50,0)))</f>
        <v>50</v>
      </c>
      <c r="N1324" s="55" t="n">
        <f aca="false">IF(COUNT(H1324)=0,50,IF(H1324&gt;=0.6,100,IF(H1324&gt;=0.4,50,0)))</f>
        <v>100</v>
      </c>
      <c r="O1324" s="55" t="n">
        <f aca="false">IF(COUNT(I1324)=0,50,IF(J1324="proxy_vix",50,IF(I1324&lt;350,100,IF(I1324&lt;=450,50,0))))</f>
        <v>50</v>
      </c>
      <c r="P1324" s="55" t="n">
        <f aca="false">IF(COUNT(K1324)=0,50,IF(K1324&lt;20,100,IF(K1324&lt;=25,50,0)))</f>
        <v>50</v>
      </c>
      <c r="Q1324" s="54"/>
      <c r="R1324" s="47"/>
      <c r="S1324" s="51" t="n">
        <f aca="false">$E1324/$E1323-1</f>
        <v>-0.021616604256257</v>
      </c>
      <c r="T1324" s="56" t="n">
        <f aca="false">$K1324/$K1323-1</f>
        <v>0.0881516587677724</v>
      </c>
      <c r="V1324" s="57"/>
      <c r="W1324" s="57"/>
      <c r="Y1324" s="1" t="str">
        <f aca="false">IF(AX1324&gt;=70,"EASY",IF(AX1324&gt;40,"UNCERTAIN","HARD"))</f>
        <v>UNCERTAIN</v>
      </c>
      <c r="AA1324" s="58" t="n">
        <f aca="false">IF($A1324&lt;200,"",AVERAGE($E1275:$E1324)/AVERAGE($E1125:$E1324)-1)</f>
        <v>0.0876997267283546</v>
      </c>
      <c r="AB1324" s="59" t="n">
        <f aca="false">LOOKUP($B1324,07_L1政策步階!$A$4:$A$14,07_L1政策步階!$C$4:$C$14)</f>
        <v>1</v>
      </c>
      <c r="AC1324" s="57"/>
      <c r="AD1324" s="57"/>
      <c r="AE1324" s="57"/>
      <c r="AF1324" s="57"/>
      <c r="AG1324" s="57"/>
      <c r="AH1324" s="57"/>
      <c r="AI1324" s="57"/>
      <c r="AJ1324" s="57"/>
      <c r="AK1324" s="57"/>
      <c r="AL1324" s="59" t="n">
        <f aca="false">IF(ISNUMBER($AA1324),IF($AA1324&gt;=0.005,100,IF($AA1324&gt;=-0.015,50,0)),"")</f>
        <v>100</v>
      </c>
      <c r="AM1324" s="59" t="n">
        <f aca="false">IF(ISNUMBER($AB1324),IF($AB1324=1,100,IF($AB1324=0,50,0)),"")</f>
        <v>100</v>
      </c>
      <c r="AN1324" s="0" t="str">
        <f aca="false">IF(ISNUMBER($AC1324),IF($AC1324&gt;=0.001,100,IF($AC1324&gt;=-0.003,50,0)),"")</f>
        <v/>
      </c>
      <c r="AO1324" s="0" t="str">
        <f aca="false">IF(ISNUMBER($AD1324),IF($AD1324&gt;=0.04,100,IF($AD1324&gt;=0,50,0)),"")</f>
        <v/>
      </c>
      <c r="AP1324" s="0" t="str">
        <f aca="false">IF(ISNUMBER($AE1324),IF($AE1324&gt;=25,100,IF($AE1324&gt;=-75,50,0)),"")</f>
        <v/>
      </c>
      <c r="AQ1324" s="0" t="str">
        <f aca="false">IF(ISNUMBER($AF1324),IF($AF1324&gt;0,100,IF($AF1324&gt;=-50,50,0)),"")</f>
        <v/>
      </c>
      <c r="AR1324" s="0" t="str">
        <f aca="false">IF(ISNUMBER($AG1324),IF($AG1324=1,100,IF($AG1324=0,50,0)),"")</f>
        <v/>
      </c>
      <c r="AS1324" s="0" t="str">
        <f aca="false">IF(ISNUMBER($AH1324),IF($AH1324&lt;0,100,IF($AH1324&lt;=20,50,0)),"")</f>
        <v/>
      </c>
      <c r="AT1324" s="0" t="str">
        <f aca="false">IF(ISNUMBER($AI1324),IF($AI1324&lt;0.95,100,IF($AI1324&lt;=1,50,0)),"")</f>
        <v/>
      </c>
      <c r="AU1324" s="0" t="str">
        <f aca="false">IF(ISNUMBER($AJ1324),IF($AJ1324&lt;30,0,IF($AJ1324&lt;40,50,IF($AJ1324&lt;=90,100,50))),"")</f>
        <v/>
      </c>
      <c r="AV1324" s="0" t="str">
        <f aca="false">IF(ISNUMBER($AK1324),IF($AK1324&gt;-0.2,100,IF($AK1324&gt;=-0.4,50,0)),"")</f>
        <v/>
      </c>
      <c r="AW1324" s="59" t="n">
        <f aca="false">01_指標庫!$H$4*ISNUMBER($F1324)+01_指標庫!$H$5*ISNUMBER($AA1324)+01_指標庫!$H$6*ISNUMBER($G1324)+01_指標庫!$H$7*ISNUMBER($H1324)+01_指標庫!$H$8*ISNUMBER($AF1324)+01_指標庫!$H$9*ISNUMBER($AG1324)+01_指標庫!$H$10*ISNUMBER($AB1324)+01_指標庫!$H$11*ISNUMBER($AC1324)+01_指標庫!$H$12*ISNUMBER($AD1324)+01_指標庫!$H$13*ISNUMBER($AE1324)+01_指標庫!$H$14*ISNUMBER($I1324)+01_指標庫!$H$15*ISNUMBER($AH1324)+01_指標庫!$H$16*ISNUMBER($K1324)+01_指標庫!$H$17*ISNUMBER($AI1324)+01_指標庫!$H$18*ISNUMBER($AJ1324)+01_指標庫!$H$19*ISNUMBER($AK1324)+01_指標庫!$H$20*ISNUMBER($BB1324)+01_指標庫!$H$21*ISNUMBER($BC1324)</f>
        <v>51</v>
      </c>
      <c r="AX1324" s="59" t="n">
        <f aca="false">IF(AW1324=0,50,ROUND((01_指標庫!$H$4*IF(ISNUMBER($F1324),L1324,0)+01_指標庫!$H$5*IF(ISNUMBER($AA1324),AL1324,0)+01_指標庫!$H$6*IF(ISNUMBER($G1324),M1324,0)+01_指標庫!$H$7*IF(ISNUMBER($H1324),N1324,0)+01_指標庫!$H$8*IF(ISNUMBER($AF1324),AQ1324,0)+01_指標庫!$H$9*IF(ISNUMBER($AG1324),AR1324,0)+01_指標庫!$H$10*IF(ISNUMBER($AB1324),AM1324,0)+01_指標庫!$H$11*IF(ISNUMBER($AC1324),AN1324,0)+01_指標庫!$H$12*IF(ISNUMBER($AD1324),AO1324,0)+01_指標庫!$H$13*IF(ISNUMBER($AE1324),AP1324,0)+01_指標庫!$H$14*IF(ISNUMBER($I1324),O1324,0)+01_指標庫!$H$15*IF(ISNUMBER($AH1324),AS1324,0)+01_指標庫!$H$16*IF(ISNUMBER($K1324),P1324,0)+01_指標庫!$H$17*IF(ISNUMBER($AI1324),AT1324,0)+01_指標庫!$H$18*IF(ISNUMBER($AJ1324),AU1324,0)+01_指標庫!$H$19*IF(ISNUMBER($AK1324),AV1324,0)+01_指標庫!$H$20*IF(ISNUMBER($BB1324),BB1324,0)+01_指標庫!$H$21*IF(ISNUMBER($BC1324),BC1324,0))/AW1324,1))</f>
        <v>66.7</v>
      </c>
      <c r="AY1324" s="60"/>
      <c r="AZ1324" s="60"/>
      <c r="BA1324" s="58" t="n">
        <f aca="false">AVERAGE($E1320:$E1324)/AVERAGE($E1315:$E1324)-1</f>
        <v>-0.0172441834585951</v>
      </c>
      <c r="BB1324" s="59" t="n">
        <f aca="false">IF(ISNUMBER($BA1324),IF(OR($S1324&lt;=-0.03,$BA1324&lt;-0.003),0,IF(OR($S1324&lt;=-0.02,$BA1324&lt;0.01),50,100)),"")</f>
        <v>0</v>
      </c>
      <c r="BC1324" s="0" t="str">
        <f aca="false">IF(OR(COUNT($AZ1324)=0,COUNT($AZ1323)=0),"",IF(OR($AY1324/$AZ1323-1&lt;=-0.03,$AZ1324/$AZ1323-1&lt;=-0.045,IF(COUNT($AZ1315:$AZ1324)=10,AVERAGE($AZ1320:$AZ1324)/AVERAGE($AZ1315:$AZ1324)-1&lt;-0.01,FALSE())),0,IF(OR($AZ1324/$AZ1323-1&lt;=-0.02,IF(COUNT($AZ1315:$AZ1324)=10,AVERAGE($AZ1320:$AZ1324)/AVERAGE($AZ1315:$AZ1324)-1&lt;0.005,FALSE())),50,100)))</f>
        <v/>
      </c>
    </row>
    <row r="1325" customFormat="false" ht="15" hidden="false" customHeight="true" outlineLevel="0" collapsed="false">
      <c r="A1325" s="47" t="n">
        <v>1321</v>
      </c>
      <c r="B1325" s="48" t="n">
        <v>44474</v>
      </c>
      <c r="C1325" s="47" t="n">
        <v>2021</v>
      </c>
      <c r="D1325" s="49" t="s">
        <v>237</v>
      </c>
      <c r="E1325" s="50" t="n">
        <v>14674.15</v>
      </c>
      <c r="F1325" s="51" t="n">
        <v>0.049629</v>
      </c>
      <c r="G1325" s="51" t="n">
        <v>-0.063895</v>
      </c>
      <c r="H1325" s="52" t="n">
        <v>0.7143</v>
      </c>
      <c r="I1325" s="62" t="n">
        <v>451.8</v>
      </c>
      <c r="J1325" s="63" t="s">
        <v>240</v>
      </c>
      <c r="K1325" s="54" t="n">
        <v>21.3</v>
      </c>
      <c r="L1325" s="55" t="n">
        <f aca="false">IF(COUNT(F1325)=0,50,IF(F1325&gt;=0,100,IF(F1325&gt;=-0.02,50,0)))</f>
        <v>100</v>
      </c>
      <c r="M1325" s="55" t="n">
        <f aca="false">IF(COUNT(G1325)=0,50,IF(G1325&gt;-0.06,100,IF(G1325&gt;-0.15,50,0)))</f>
        <v>50</v>
      </c>
      <c r="N1325" s="55" t="n">
        <f aca="false">IF(COUNT(H1325)=0,50,IF(H1325&gt;=0.6,100,IF(H1325&gt;=0.4,50,0)))</f>
        <v>100</v>
      </c>
      <c r="O1325" s="55" t="n">
        <f aca="false">IF(COUNT(I1325)=0,50,IF(J1325="proxy_vix",50,IF(I1325&lt;350,100,IF(I1325&lt;=450,50,0))))</f>
        <v>50</v>
      </c>
      <c r="P1325" s="55" t="n">
        <f aca="false">IF(COUNT(K1325)=0,50,IF(K1325&lt;20,100,IF(K1325&lt;=25,50,0)))</f>
        <v>50</v>
      </c>
      <c r="Q1325" s="54"/>
      <c r="R1325" s="47"/>
      <c r="S1325" s="51" t="n">
        <f aca="false">$E1325/$E1324-1</f>
        <v>0.0139599450529708</v>
      </c>
      <c r="T1325" s="56" t="n">
        <f aca="false">$K1325/$K1324-1</f>
        <v>-0.0722996515679443</v>
      </c>
      <c r="V1325" s="57"/>
      <c r="W1325" s="57"/>
      <c r="Y1325" s="1" t="str">
        <f aca="false">IF(AX1325&gt;=70,"EASY",IF(AX1325&gt;40,"UNCERTAIN","HARD"))</f>
        <v>UNCERTAIN</v>
      </c>
      <c r="AA1325" s="58" t="n">
        <f aca="false">IF($A1325&lt;200,"",AVERAGE($E1276:$E1325)/AVERAGE($E1126:$E1325)-1)</f>
        <v>0.0863056758314362</v>
      </c>
      <c r="AB1325" s="59" t="n">
        <f aca="false">LOOKUP($B1325,07_L1政策步階!$A$4:$A$14,07_L1政策步階!$C$4:$C$14)</f>
        <v>1</v>
      </c>
      <c r="AC1325" s="57"/>
      <c r="AD1325" s="57"/>
      <c r="AE1325" s="57"/>
      <c r="AF1325" s="57"/>
      <c r="AG1325" s="57"/>
      <c r="AH1325" s="57"/>
      <c r="AI1325" s="57"/>
      <c r="AJ1325" s="57"/>
      <c r="AK1325" s="57"/>
      <c r="AL1325" s="59" t="n">
        <f aca="false">IF(ISNUMBER($AA1325),IF($AA1325&gt;=0.005,100,IF($AA1325&gt;=-0.015,50,0)),"")</f>
        <v>100</v>
      </c>
      <c r="AM1325" s="59" t="n">
        <f aca="false">IF(ISNUMBER($AB1325),IF($AB1325=1,100,IF($AB1325=0,50,0)),"")</f>
        <v>100</v>
      </c>
      <c r="AN1325" s="0" t="str">
        <f aca="false">IF(ISNUMBER($AC1325),IF($AC1325&gt;=0.001,100,IF($AC1325&gt;=-0.003,50,0)),"")</f>
        <v/>
      </c>
      <c r="AO1325" s="0" t="str">
        <f aca="false">IF(ISNUMBER($AD1325),IF($AD1325&gt;=0.04,100,IF($AD1325&gt;=0,50,0)),"")</f>
        <v/>
      </c>
      <c r="AP1325" s="0" t="str">
        <f aca="false">IF(ISNUMBER($AE1325),IF($AE1325&gt;=25,100,IF($AE1325&gt;=-75,50,0)),"")</f>
        <v/>
      </c>
      <c r="AQ1325" s="0" t="str">
        <f aca="false">IF(ISNUMBER($AF1325),IF($AF1325&gt;0,100,IF($AF1325&gt;=-50,50,0)),"")</f>
        <v/>
      </c>
      <c r="AR1325" s="0" t="str">
        <f aca="false">IF(ISNUMBER($AG1325),IF($AG1325=1,100,IF($AG1325=0,50,0)),"")</f>
        <v/>
      </c>
      <c r="AS1325" s="0" t="str">
        <f aca="false">IF(ISNUMBER($AH1325),IF($AH1325&lt;0,100,IF($AH1325&lt;=20,50,0)),"")</f>
        <v/>
      </c>
      <c r="AT1325" s="0" t="str">
        <f aca="false">IF(ISNUMBER($AI1325),IF($AI1325&lt;0.95,100,IF($AI1325&lt;=1,50,0)),"")</f>
        <v/>
      </c>
      <c r="AU1325" s="0" t="str">
        <f aca="false">IF(ISNUMBER($AJ1325),IF($AJ1325&lt;30,0,IF($AJ1325&lt;40,50,IF($AJ1325&lt;=90,100,50))),"")</f>
        <v/>
      </c>
      <c r="AV1325" s="0" t="str">
        <f aca="false">IF(ISNUMBER($AK1325),IF($AK1325&gt;-0.2,100,IF($AK1325&gt;=-0.4,50,0)),"")</f>
        <v/>
      </c>
      <c r="AW1325" s="59" t="n">
        <f aca="false">01_指標庫!$H$4*ISNUMBER($F1325)+01_指標庫!$H$5*ISNUMBER($AA1325)+01_指標庫!$H$6*ISNUMBER($G1325)+01_指標庫!$H$7*ISNUMBER($H1325)+01_指標庫!$H$8*ISNUMBER($AF1325)+01_指標庫!$H$9*ISNUMBER($AG1325)+01_指標庫!$H$10*ISNUMBER($AB1325)+01_指標庫!$H$11*ISNUMBER($AC1325)+01_指標庫!$H$12*ISNUMBER($AD1325)+01_指標庫!$H$13*ISNUMBER($AE1325)+01_指標庫!$H$14*ISNUMBER($I1325)+01_指標庫!$H$15*ISNUMBER($AH1325)+01_指標庫!$H$16*ISNUMBER($K1325)+01_指標庫!$H$17*ISNUMBER($AI1325)+01_指標庫!$H$18*ISNUMBER($AJ1325)+01_指標庫!$H$19*ISNUMBER($AK1325)+01_指標庫!$H$20*ISNUMBER($BB1325)+01_指標庫!$H$21*ISNUMBER($BC1325)</f>
        <v>51</v>
      </c>
      <c r="AX1325" s="59" t="n">
        <f aca="false">IF(AW1325=0,50,ROUND((01_指標庫!$H$4*IF(ISNUMBER($F1325),L1325,0)+01_指標庫!$H$5*IF(ISNUMBER($AA1325),AL1325,0)+01_指標庫!$H$6*IF(ISNUMBER($G1325),M1325,0)+01_指標庫!$H$7*IF(ISNUMBER($H1325),N1325,0)+01_指標庫!$H$8*IF(ISNUMBER($AF1325),AQ1325,0)+01_指標庫!$H$9*IF(ISNUMBER($AG1325),AR1325,0)+01_指標庫!$H$10*IF(ISNUMBER($AB1325),AM1325,0)+01_指標庫!$H$11*IF(ISNUMBER($AC1325),AN1325,0)+01_指標庫!$H$12*IF(ISNUMBER($AD1325),AO1325,0)+01_指標庫!$H$13*IF(ISNUMBER($AE1325),AP1325,0)+01_指標庫!$H$14*IF(ISNUMBER($I1325),O1325,0)+01_指標庫!$H$15*IF(ISNUMBER($AH1325),AS1325,0)+01_指標庫!$H$16*IF(ISNUMBER($K1325),P1325,0)+01_指標庫!$H$17*IF(ISNUMBER($AI1325),AT1325,0)+01_指標庫!$H$18*IF(ISNUMBER($AJ1325),AU1325,0)+01_指標庫!$H$19*IF(ISNUMBER($AK1325),AV1325,0)+01_指標庫!$H$20*IF(ISNUMBER($BB1325),BB1325,0)+01_指標庫!$H$21*IF(ISNUMBER($BC1325),BC1325,0))/AW1325,1))</f>
        <v>66.7</v>
      </c>
      <c r="AY1325" s="60"/>
      <c r="AZ1325" s="60"/>
      <c r="BA1325" s="58" t="n">
        <f aca="false">AVERAGE($E1321:$E1325)/AVERAGE($E1316:$E1325)-1</f>
        <v>-0.0162036711178433</v>
      </c>
      <c r="BB1325" s="59" t="n">
        <f aca="false">IF(ISNUMBER($BA1325),IF(OR($S1325&lt;=-0.03,$BA1325&lt;-0.003),0,IF(OR($S1325&lt;=-0.02,$BA1325&lt;0.01),50,100)),"")</f>
        <v>0</v>
      </c>
      <c r="BC1325" s="0" t="str">
        <f aca="false">IF(OR(COUNT($AZ1325)=0,COUNT($AZ1324)=0),"",IF(OR($AY1325/$AZ1324-1&lt;=-0.03,$AZ1325/$AZ1324-1&lt;=-0.045,IF(COUNT($AZ1316:$AZ1325)=10,AVERAGE($AZ1321:$AZ1325)/AVERAGE($AZ1316:$AZ1325)-1&lt;-0.01,FALSE())),0,IF(OR($AZ1325/$AZ1324-1&lt;=-0.02,IF(COUNT($AZ1316:$AZ1325)=10,AVERAGE($AZ1321:$AZ1325)/AVERAGE($AZ1316:$AZ1325)-1&lt;0.005,FALSE())),50,100)))</f>
        <v/>
      </c>
    </row>
    <row r="1326" customFormat="false" ht="15" hidden="false" customHeight="true" outlineLevel="0" collapsed="false">
      <c r="A1326" s="47" t="n">
        <v>1322</v>
      </c>
      <c r="B1326" s="48" t="n">
        <v>44475</v>
      </c>
      <c r="C1326" s="47" t="n">
        <v>2021</v>
      </c>
      <c r="D1326" s="49" t="s">
        <v>238</v>
      </c>
      <c r="E1326" s="50" t="n">
        <v>14766.75</v>
      </c>
      <c r="F1326" s="51" t="n">
        <v>0.055487</v>
      </c>
      <c r="G1326" s="51" t="n">
        <v>-0.057988</v>
      </c>
      <c r="H1326" s="52" t="n">
        <v>0.7551</v>
      </c>
      <c r="I1326" s="62" t="n">
        <v>449.3</v>
      </c>
      <c r="J1326" s="63" t="s">
        <v>240</v>
      </c>
      <c r="K1326" s="54" t="n">
        <v>21</v>
      </c>
      <c r="L1326" s="55" t="n">
        <f aca="false">IF(COUNT(F1326)=0,50,IF(F1326&gt;=0,100,IF(F1326&gt;=-0.02,50,0)))</f>
        <v>100</v>
      </c>
      <c r="M1326" s="55" t="n">
        <f aca="false">IF(COUNT(G1326)=0,50,IF(G1326&gt;-0.06,100,IF(G1326&gt;-0.15,50,0)))</f>
        <v>100</v>
      </c>
      <c r="N1326" s="55" t="n">
        <f aca="false">IF(COUNT(H1326)=0,50,IF(H1326&gt;=0.6,100,IF(H1326&gt;=0.4,50,0)))</f>
        <v>100</v>
      </c>
      <c r="O1326" s="55" t="n">
        <f aca="false">IF(COUNT(I1326)=0,50,IF(J1326="proxy_vix",50,IF(I1326&lt;350,100,IF(I1326&lt;=450,50,0))))</f>
        <v>50</v>
      </c>
      <c r="P1326" s="55" t="n">
        <f aca="false">IF(COUNT(K1326)=0,50,IF(K1326&lt;20,100,IF(K1326&lt;=25,50,0)))</f>
        <v>50</v>
      </c>
      <c r="Q1326" s="54"/>
      <c r="R1326" s="47"/>
      <c r="S1326" s="51" t="n">
        <f aca="false">$E1326/$E1325-1</f>
        <v>0.00631041661697607</v>
      </c>
      <c r="T1326" s="56" t="n">
        <f aca="false">$K1326/$K1325-1</f>
        <v>-0.0140845070422535</v>
      </c>
      <c r="V1326" s="57"/>
      <c r="W1326" s="57"/>
      <c r="Y1326" s="1" t="str">
        <f aca="false">IF(AX1326&gt;=70,"EASY",IF(AX1326&gt;40,"UNCERTAIN","HARD"))</f>
        <v>EASY</v>
      </c>
      <c r="AA1326" s="58" t="n">
        <f aca="false">IF($A1326&lt;200,"",AVERAGE($E1277:$E1326)/AVERAGE($E1127:$E1326)-1)</f>
        <v>0.0852461947429017</v>
      </c>
      <c r="AB1326" s="59" t="n">
        <f aca="false">LOOKUP($B1326,07_L1政策步階!$A$4:$A$14,07_L1政策步階!$C$4:$C$14)</f>
        <v>1</v>
      </c>
      <c r="AC1326" s="57"/>
      <c r="AD1326" s="57"/>
      <c r="AE1326" s="57"/>
      <c r="AF1326" s="57"/>
      <c r="AG1326" s="57"/>
      <c r="AH1326" s="57"/>
      <c r="AI1326" s="57"/>
      <c r="AJ1326" s="57"/>
      <c r="AK1326" s="57"/>
      <c r="AL1326" s="59" t="n">
        <f aca="false">IF(ISNUMBER($AA1326),IF($AA1326&gt;=0.005,100,IF($AA1326&gt;=-0.015,50,0)),"")</f>
        <v>100</v>
      </c>
      <c r="AM1326" s="59" t="n">
        <f aca="false">IF(ISNUMBER($AB1326),IF($AB1326=1,100,IF($AB1326=0,50,0)),"")</f>
        <v>100</v>
      </c>
      <c r="AN1326" s="0" t="str">
        <f aca="false">IF(ISNUMBER($AC1326),IF($AC1326&gt;=0.001,100,IF($AC1326&gt;=-0.003,50,0)),"")</f>
        <v/>
      </c>
      <c r="AO1326" s="0" t="str">
        <f aca="false">IF(ISNUMBER($AD1326),IF($AD1326&gt;=0.04,100,IF($AD1326&gt;=0,50,0)),"")</f>
        <v/>
      </c>
      <c r="AP1326" s="0" t="str">
        <f aca="false">IF(ISNUMBER($AE1326),IF($AE1326&gt;=25,100,IF($AE1326&gt;=-75,50,0)),"")</f>
        <v/>
      </c>
      <c r="AQ1326" s="0" t="str">
        <f aca="false">IF(ISNUMBER($AF1326),IF($AF1326&gt;0,100,IF($AF1326&gt;=-50,50,0)),"")</f>
        <v/>
      </c>
      <c r="AR1326" s="0" t="str">
        <f aca="false">IF(ISNUMBER($AG1326),IF($AG1326=1,100,IF($AG1326=0,50,0)),"")</f>
        <v/>
      </c>
      <c r="AS1326" s="0" t="str">
        <f aca="false">IF(ISNUMBER($AH1326),IF($AH1326&lt;0,100,IF($AH1326&lt;=20,50,0)),"")</f>
        <v/>
      </c>
      <c r="AT1326" s="0" t="str">
        <f aca="false">IF(ISNUMBER($AI1326),IF($AI1326&lt;0.95,100,IF($AI1326&lt;=1,50,0)),"")</f>
        <v/>
      </c>
      <c r="AU1326" s="0" t="str">
        <f aca="false">IF(ISNUMBER($AJ1326),IF($AJ1326&lt;30,0,IF($AJ1326&lt;40,50,IF($AJ1326&lt;=90,100,50))),"")</f>
        <v/>
      </c>
      <c r="AV1326" s="0" t="str">
        <f aca="false">IF(ISNUMBER($AK1326),IF($AK1326&gt;-0.2,100,IF($AK1326&gt;=-0.4,50,0)),"")</f>
        <v/>
      </c>
      <c r="AW1326" s="59" t="n">
        <f aca="false">01_指標庫!$H$4*ISNUMBER($F1326)+01_指標庫!$H$5*ISNUMBER($AA1326)+01_指標庫!$H$6*ISNUMBER($G1326)+01_指標庫!$H$7*ISNUMBER($H1326)+01_指標庫!$H$8*ISNUMBER($AF1326)+01_指標庫!$H$9*ISNUMBER($AG1326)+01_指標庫!$H$10*ISNUMBER($AB1326)+01_指標庫!$H$11*ISNUMBER($AC1326)+01_指標庫!$H$12*ISNUMBER($AD1326)+01_指標庫!$H$13*ISNUMBER($AE1326)+01_指標庫!$H$14*ISNUMBER($I1326)+01_指標庫!$H$15*ISNUMBER($AH1326)+01_指標庫!$H$16*ISNUMBER($K1326)+01_指標庫!$H$17*ISNUMBER($AI1326)+01_指標庫!$H$18*ISNUMBER($AJ1326)+01_指標庫!$H$19*ISNUMBER($AK1326)+01_指標庫!$H$20*ISNUMBER($BB1326)+01_指標庫!$H$21*ISNUMBER($BC1326)</f>
        <v>51</v>
      </c>
      <c r="AX1326" s="59" t="n">
        <f aca="false">IF(AW1326=0,50,ROUND((01_指標庫!$H$4*IF(ISNUMBER($F1326),L1326,0)+01_指標庫!$H$5*IF(ISNUMBER($AA1326),AL1326,0)+01_指標庫!$H$6*IF(ISNUMBER($G1326),M1326,0)+01_指標庫!$H$7*IF(ISNUMBER($H1326),N1326,0)+01_指標庫!$H$8*IF(ISNUMBER($AF1326),AQ1326,0)+01_指標庫!$H$9*IF(ISNUMBER($AG1326),AR1326,0)+01_指標庫!$H$10*IF(ISNUMBER($AB1326),AM1326,0)+01_指標庫!$H$11*IF(ISNUMBER($AC1326),AN1326,0)+01_指標庫!$H$12*IF(ISNUMBER($AD1326),AO1326,0)+01_指標庫!$H$13*IF(ISNUMBER($AE1326),AP1326,0)+01_指標庫!$H$14*IF(ISNUMBER($I1326),O1326,0)+01_指標庫!$H$15*IF(ISNUMBER($AH1326),AS1326,0)+01_指標庫!$H$16*IF(ISNUMBER($K1326),P1326,0)+01_指標庫!$H$17*IF(ISNUMBER($AI1326),AT1326,0)+01_指標庫!$H$18*IF(ISNUMBER($AJ1326),AU1326,0)+01_指標庫!$H$19*IF(ISNUMBER($AK1326),AV1326,0)+01_指標庫!$H$20*IF(ISNUMBER($BB1326),BB1326,0)+01_指標庫!$H$21*IF(ISNUMBER($BC1326),BC1326,0))/AW1326,1))</f>
        <v>74.5</v>
      </c>
      <c r="AY1326" s="60"/>
      <c r="AZ1326" s="60"/>
      <c r="BA1326" s="58" t="n">
        <f aca="false">AVERAGE($E1322:$E1326)/AVERAGE($E1317:$E1326)-1</f>
        <v>-0.013307630808023</v>
      </c>
      <c r="BB1326" s="59" t="n">
        <f aca="false">IF(ISNUMBER($BA1326),IF(OR($S1326&lt;=-0.03,$BA1326&lt;-0.003),0,IF(OR($S1326&lt;=-0.02,$BA1326&lt;0.01),50,100)),"")</f>
        <v>0</v>
      </c>
      <c r="BC1326" s="0" t="str">
        <f aca="false">IF(OR(COUNT($AZ1326)=0,COUNT($AZ1325)=0),"",IF(OR($AY1326/$AZ1325-1&lt;=-0.03,$AZ1326/$AZ1325-1&lt;=-0.045,IF(COUNT($AZ1317:$AZ1326)=10,AVERAGE($AZ1322:$AZ1326)/AVERAGE($AZ1317:$AZ1326)-1&lt;-0.01,FALSE())),0,IF(OR($AZ1326/$AZ1325-1&lt;=-0.02,IF(COUNT($AZ1317:$AZ1326)=10,AVERAGE($AZ1322:$AZ1326)/AVERAGE($AZ1317:$AZ1326)-1&lt;0.005,FALSE())),50,100)))</f>
        <v/>
      </c>
    </row>
    <row r="1327" customFormat="false" ht="15" hidden="false" customHeight="true" outlineLevel="0" collapsed="false">
      <c r="A1327" s="47" t="n">
        <v>1323</v>
      </c>
      <c r="B1327" s="48" t="n">
        <v>44476</v>
      </c>
      <c r="C1327" s="47" t="n">
        <v>2021</v>
      </c>
      <c r="D1327" s="49" t="s">
        <v>239</v>
      </c>
      <c r="E1327" s="50" t="n">
        <v>14897.13</v>
      </c>
      <c r="F1327" s="51" t="n">
        <v>0.063967</v>
      </c>
      <c r="G1327" s="51" t="n">
        <v>-0.049671</v>
      </c>
      <c r="H1327" s="52" t="n">
        <v>0.7755</v>
      </c>
      <c r="I1327" s="62" t="n">
        <v>437</v>
      </c>
      <c r="J1327" s="63" t="s">
        <v>240</v>
      </c>
      <c r="K1327" s="54" t="n">
        <v>19.54</v>
      </c>
      <c r="L1327" s="55" t="n">
        <f aca="false">IF(COUNT(F1327)=0,50,IF(F1327&gt;=0,100,IF(F1327&gt;=-0.02,50,0)))</f>
        <v>100</v>
      </c>
      <c r="M1327" s="55" t="n">
        <f aca="false">IF(COUNT(G1327)=0,50,IF(G1327&gt;-0.06,100,IF(G1327&gt;-0.15,50,0)))</f>
        <v>100</v>
      </c>
      <c r="N1327" s="55" t="n">
        <f aca="false">IF(COUNT(H1327)=0,50,IF(H1327&gt;=0.6,100,IF(H1327&gt;=0.4,50,0)))</f>
        <v>100</v>
      </c>
      <c r="O1327" s="55" t="n">
        <f aca="false">IF(COUNT(I1327)=0,50,IF(J1327="proxy_vix",50,IF(I1327&lt;350,100,IF(I1327&lt;=450,50,0))))</f>
        <v>50</v>
      </c>
      <c r="P1327" s="55" t="n">
        <f aca="false">IF(COUNT(K1327)=0,50,IF(K1327&lt;20,100,IF(K1327&lt;=25,50,0)))</f>
        <v>100</v>
      </c>
      <c r="Q1327" s="54"/>
      <c r="R1327" s="47"/>
      <c r="S1327" s="51" t="n">
        <f aca="false">$E1327/$E1326-1</f>
        <v>0.00882929554573608</v>
      </c>
      <c r="T1327" s="56" t="n">
        <f aca="false">$K1327/$K1326-1</f>
        <v>-0.0695238095238095</v>
      </c>
      <c r="V1327" s="57"/>
      <c r="W1327" s="57"/>
      <c r="Y1327" s="1" t="str">
        <f aca="false">IF(AX1327&gt;=70,"EASY",IF(AX1327&gt;40,"UNCERTAIN","HARD"))</f>
        <v>EASY</v>
      </c>
      <c r="AA1327" s="58" t="n">
        <f aca="false">IF($A1327&lt;200,"",AVERAGE($E1278:$E1327)/AVERAGE($E1128:$E1327)-1)</f>
        <v>0.084218134559874</v>
      </c>
      <c r="AB1327" s="59" t="n">
        <f aca="false">LOOKUP($B1327,07_L1政策步階!$A$4:$A$14,07_L1政策步階!$C$4:$C$14)</f>
        <v>1</v>
      </c>
      <c r="AC1327" s="57"/>
      <c r="AD1327" s="57"/>
      <c r="AE1327" s="57"/>
      <c r="AF1327" s="57"/>
      <c r="AG1327" s="57"/>
      <c r="AH1327" s="57"/>
      <c r="AI1327" s="57"/>
      <c r="AJ1327" s="57"/>
      <c r="AK1327" s="57"/>
      <c r="AL1327" s="59" t="n">
        <f aca="false">IF(ISNUMBER($AA1327),IF($AA1327&gt;=0.005,100,IF($AA1327&gt;=-0.015,50,0)),"")</f>
        <v>100</v>
      </c>
      <c r="AM1327" s="59" t="n">
        <f aca="false">IF(ISNUMBER($AB1327),IF($AB1327=1,100,IF($AB1327=0,50,0)),"")</f>
        <v>100</v>
      </c>
      <c r="AN1327" s="0" t="str">
        <f aca="false">IF(ISNUMBER($AC1327),IF($AC1327&gt;=0.001,100,IF($AC1327&gt;=-0.003,50,0)),"")</f>
        <v/>
      </c>
      <c r="AO1327" s="0" t="str">
        <f aca="false">IF(ISNUMBER($AD1327),IF($AD1327&gt;=0.04,100,IF($AD1327&gt;=0,50,0)),"")</f>
        <v/>
      </c>
      <c r="AP1327" s="0" t="str">
        <f aca="false">IF(ISNUMBER($AE1327),IF($AE1327&gt;=25,100,IF($AE1327&gt;=-75,50,0)),"")</f>
        <v/>
      </c>
      <c r="AQ1327" s="0" t="str">
        <f aca="false">IF(ISNUMBER($AF1327),IF($AF1327&gt;0,100,IF($AF1327&gt;=-50,50,0)),"")</f>
        <v/>
      </c>
      <c r="AR1327" s="0" t="str">
        <f aca="false">IF(ISNUMBER($AG1327),IF($AG1327=1,100,IF($AG1327=0,50,0)),"")</f>
        <v/>
      </c>
      <c r="AS1327" s="0" t="str">
        <f aca="false">IF(ISNUMBER($AH1327),IF($AH1327&lt;0,100,IF($AH1327&lt;=20,50,0)),"")</f>
        <v/>
      </c>
      <c r="AT1327" s="0" t="str">
        <f aca="false">IF(ISNUMBER($AI1327),IF($AI1327&lt;0.95,100,IF($AI1327&lt;=1,50,0)),"")</f>
        <v/>
      </c>
      <c r="AU1327" s="0" t="str">
        <f aca="false">IF(ISNUMBER($AJ1327),IF($AJ1327&lt;30,0,IF($AJ1327&lt;40,50,IF($AJ1327&lt;=90,100,50))),"")</f>
        <v/>
      </c>
      <c r="AV1327" s="0" t="str">
        <f aca="false">IF(ISNUMBER($AK1327),IF($AK1327&gt;-0.2,100,IF($AK1327&gt;=-0.4,50,0)),"")</f>
        <v/>
      </c>
      <c r="AW1327" s="59" t="n">
        <f aca="false">01_指標庫!$H$4*ISNUMBER($F1327)+01_指標庫!$H$5*ISNUMBER($AA1327)+01_指標庫!$H$6*ISNUMBER($G1327)+01_指標庫!$H$7*ISNUMBER($H1327)+01_指標庫!$H$8*ISNUMBER($AF1327)+01_指標庫!$H$9*ISNUMBER($AG1327)+01_指標庫!$H$10*ISNUMBER($AB1327)+01_指標庫!$H$11*ISNUMBER($AC1327)+01_指標庫!$H$12*ISNUMBER($AD1327)+01_指標庫!$H$13*ISNUMBER($AE1327)+01_指標庫!$H$14*ISNUMBER($I1327)+01_指標庫!$H$15*ISNUMBER($AH1327)+01_指標庫!$H$16*ISNUMBER($K1327)+01_指標庫!$H$17*ISNUMBER($AI1327)+01_指標庫!$H$18*ISNUMBER($AJ1327)+01_指標庫!$H$19*ISNUMBER($AK1327)+01_指標庫!$H$20*ISNUMBER($BB1327)+01_指標庫!$H$21*ISNUMBER($BC1327)</f>
        <v>51</v>
      </c>
      <c r="AX1327" s="59" t="n">
        <f aca="false">IF(AW1327=0,50,ROUND((01_指標庫!$H$4*IF(ISNUMBER($F1327),L1327,0)+01_指標庫!$H$5*IF(ISNUMBER($AA1327),AL1327,0)+01_指標庫!$H$6*IF(ISNUMBER($G1327),M1327,0)+01_指標庫!$H$7*IF(ISNUMBER($H1327),N1327,0)+01_指標庫!$H$8*IF(ISNUMBER($AF1327),AQ1327,0)+01_指標庫!$H$9*IF(ISNUMBER($AG1327),AR1327,0)+01_指標庫!$H$10*IF(ISNUMBER($AB1327),AM1327,0)+01_指標庫!$H$11*IF(ISNUMBER($AC1327),AN1327,0)+01_指標庫!$H$12*IF(ISNUMBER($AD1327),AO1327,0)+01_指標庫!$H$13*IF(ISNUMBER($AE1327),AP1327,0)+01_指標庫!$H$14*IF(ISNUMBER($I1327),O1327,0)+01_指標庫!$H$15*IF(ISNUMBER($AH1327),AS1327,0)+01_指標庫!$H$16*IF(ISNUMBER($K1327),P1327,0)+01_指標庫!$H$17*IF(ISNUMBER($AI1327),AT1327,0)+01_指標庫!$H$18*IF(ISNUMBER($AJ1327),AU1327,0)+01_指標庫!$H$19*IF(ISNUMBER($AK1327),AV1327,0)+01_指標庫!$H$20*IF(ISNUMBER($BB1327),BB1327,0)+01_指標庫!$H$21*IF(ISNUMBER($BC1327),BC1327,0))/AW1327,1))</f>
        <v>80.4</v>
      </c>
      <c r="AY1327" s="60"/>
      <c r="AZ1327" s="60"/>
      <c r="BA1327" s="58" t="n">
        <f aca="false">AVERAGE($E1323:$E1327)/AVERAGE($E1318:$E1327)-1</f>
        <v>-0.00772022361004254</v>
      </c>
      <c r="BB1327" s="59" t="n">
        <f aca="false">IF(ISNUMBER($BA1327),IF(OR($S1327&lt;=-0.03,$BA1327&lt;-0.003),0,IF(OR($S1327&lt;=-0.02,$BA1327&lt;0.01),50,100)),"")</f>
        <v>0</v>
      </c>
      <c r="BC1327" s="0" t="str">
        <f aca="false">IF(OR(COUNT($AZ1327)=0,COUNT($AZ1326)=0),"",IF(OR($AY1327/$AZ1326-1&lt;=-0.03,$AZ1327/$AZ1326-1&lt;=-0.045,IF(COUNT($AZ1318:$AZ1327)=10,AVERAGE($AZ1323:$AZ1327)/AVERAGE($AZ1318:$AZ1327)-1&lt;-0.01,FALSE())),0,IF(OR($AZ1327/$AZ1326-1&lt;=-0.02,IF(COUNT($AZ1318:$AZ1327)=10,AVERAGE($AZ1323:$AZ1327)/AVERAGE($AZ1318:$AZ1327)-1&lt;0.005,FALSE())),50,100)))</f>
        <v/>
      </c>
    </row>
    <row r="1328" customFormat="false" ht="15" hidden="false" customHeight="true" outlineLevel="0" collapsed="false">
      <c r="A1328" s="47" t="n">
        <v>1324</v>
      </c>
      <c r="B1328" s="48" t="n">
        <v>44477</v>
      </c>
      <c r="C1328" s="47" t="n">
        <v>2021</v>
      </c>
      <c r="D1328" s="49" t="s">
        <v>234</v>
      </c>
      <c r="E1328" s="50" t="n">
        <v>14820.75</v>
      </c>
      <c r="F1328" s="51" t="n">
        <v>0.057717</v>
      </c>
      <c r="G1328" s="51" t="n">
        <v>-0.054543</v>
      </c>
      <c r="H1328" s="52" t="n">
        <v>0.7143</v>
      </c>
      <c r="I1328" s="62" t="n">
        <v>430.6</v>
      </c>
      <c r="J1328" s="63" t="s">
        <v>240</v>
      </c>
      <c r="K1328" s="54" t="n">
        <v>18.77</v>
      </c>
      <c r="L1328" s="55" t="n">
        <f aca="false">IF(COUNT(F1328)=0,50,IF(F1328&gt;=0,100,IF(F1328&gt;=-0.02,50,0)))</f>
        <v>100</v>
      </c>
      <c r="M1328" s="55" t="n">
        <f aca="false">IF(COUNT(G1328)=0,50,IF(G1328&gt;-0.06,100,IF(G1328&gt;-0.15,50,0)))</f>
        <v>100</v>
      </c>
      <c r="N1328" s="55" t="n">
        <f aca="false">IF(COUNT(H1328)=0,50,IF(H1328&gt;=0.6,100,IF(H1328&gt;=0.4,50,0)))</f>
        <v>100</v>
      </c>
      <c r="O1328" s="55" t="n">
        <f aca="false">IF(COUNT(I1328)=0,50,IF(J1328="proxy_vix",50,IF(I1328&lt;350,100,IF(I1328&lt;=450,50,0))))</f>
        <v>50</v>
      </c>
      <c r="P1328" s="55" t="n">
        <f aca="false">IF(COUNT(K1328)=0,50,IF(K1328&lt;20,100,IF(K1328&lt;=25,50,0)))</f>
        <v>100</v>
      </c>
      <c r="Q1328" s="54"/>
      <c r="R1328" s="47"/>
      <c r="S1328" s="51" t="n">
        <f aca="false">$E1328/$E1327-1</f>
        <v>-0.00512716207752761</v>
      </c>
      <c r="T1328" s="56" t="n">
        <f aca="false">$K1328/$K1327-1</f>
        <v>-0.0394063459570112</v>
      </c>
      <c r="V1328" s="57"/>
      <c r="W1328" s="57"/>
      <c r="Y1328" s="1" t="str">
        <f aca="false">IF(AX1328&gt;=70,"EASY",IF(AX1328&gt;40,"UNCERTAIN","HARD"))</f>
        <v>EASY</v>
      </c>
      <c r="AA1328" s="58" t="n">
        <f aca="false">IF($A1328&lt;200,"",AVERAGE($E1279:$E1328)/AVERAGE($E1129:$E1328)-1)</f>
        <v>0.0830795559377546</v>
      </c>
      <c r="AB1328" s="59" t="n">
        <f aca="false">LOOKUP($B1328,07_L1政策步階!$A$4:$A$14,07_L1政策步階!$C$4:$C$14)</f>
        <v>1</v>
      </c>
      <c r="AC1328" s="57"/>
      <c r="AD1328" s="57"/>
      <c r="AE1328" s="57"/>
      <c r="AF1328" s="57"/>
      <c r="AG1328" s="57"/>
      <c r="AH1328" s="57"/>
      <c r="AI1328" s="57"/>
      <c r="AJ1328" s="57"/>
      <c r="AK1328" s="57"/>
      <c r="AL1328" s="59" t="n">
        <f aca="false">IF(ISNUMBER($AA1328),IF($AA1328&gt;=0.005,100,IF($AA1328&gt;=-0.015,50,0)),"")</f>
        <v>100</v>
      </c>
      <c r="AM1328" s="59" t="n">
        <f aca="false">IF(ISNUMBER($AB1328),IF($AB1328=1,100,IF($AB1328=0,50,0)),"")</f>
        <v>100</v>
      </c>
      <c r="AN1328" s="0" t="str">
        <f aca="false">IF(ISNUMBER($AC1328),IF($AC1328&gt;=0.001,100,IF($AC1328&gt;=-0.003,50,0)),"")</f>
        <v/>
      </c>
      <c r="AO1328" s="0" t="str">
        <f aca="false">IF(ISNUMBER($AD1328),IF($AD1328&gt;=0.04,100,IF($AD1328&gt;=0,50,0)),"")</f>
        <v/>
      </c>
      <c r="AP1328" s="0" t="str">
        <f aca="false">IF(ISNUMBER($AE1328),IF($AE1328&gt;=25,100,IF($AE1328&gt;=-75,50,0)),"")</f>
        <v/>
      </c>
      <c r="AQ1328" s="0" t="str">
        <f aca="false">IF(ISNUMBER($AF1328),IF($AF1328&gt;0,100,IF($AF1328&gt;=-50,50,0)),"")</f>
        <v/>
      </c>
      <c r="AR1328" s="0" t="str">
        <f aca="false">IF(ISNUMBER($AG1328),IF($AG1328=1,100,IF($AG1328=0,50,0)),"")</f>
        <v/>
      </c>
      <c r="AS1328" s="0" t="str">
        <f aca="false">IF(ISNUMBER($AH1328),IF($AH1328&lt;0,100,IF($AH1328&lt;=20,50,0)),"")</f>
        <v/>
      </c>
      <c r="AT1328" s="0" t="str">
        <f aca="false">IF(ISNUMBER($AI1328),IF($AI1328&lt;0.95,100,IF($AI1328&lt;=1,50,0)),"")</f>
        <v/>
      </c>
      <c r="AU1328" s="0" t="str">
        <f aca="false">IF(ISNUMBER($AJ1328),IF($AJ1328&lt;30,0,IF($AJ1328&lt;40,50,IF($AJ1328&lt;=90,100,50))),"")</f>
        <v/>
      </c>
      <c r="AV1328" s="0" t="str">
        <f aca="false">IF(ISNUMBER($AK1328),IF($AK1328&gt;-0.2,100,IF($AK1328&gt;=-0.4,50,0)),"")</f>
        <v/>
      </c>
      <c r="AW1328" s="59" t="n">
        <f aca="false">01_指標庫!$H$4*ISNUMBER($F1328)+01_指標庫!$H$5*ISNUMBER($AA1328)+01_指標庫!$H$6*ISNUMBER($G1328)+01_指標庫!$H$7*ISNUMBER($H1328)+01_指標庫!$H$8*ISNUMBER($AF1328)+01_指標庫!$H$9*ISNUMBER($AG1328)+01_指標庫!$H$10*ISNUMBER($AB1328)+01_指標庫!$H$11*ISNUMBER($AC1328)+01_指標庫!$H$12*ISNUMBER($AD1328)+01_指標庫!$H$13*ISNUMBER($AE1328)+01_指標庫!$H$14*ISNUMBER($I1328)+01_指標庫!$H$15*ISNUMBER($AH1328)+01_指標庫!$H$16*ISNUMBER($K1328)+01_指標庫!$H$17*ISNUMBER($AI1328)+01_指標庫!$H$18*ISNUMBER($AJ1328)+01_指標庫!$H$19*ISNUMBER($AK1328)+01_指標庫!$H$20*ISNUMBER($BB1328)+01_指標庫!$H$21*ISNUMBER($BC1328)</f>
        <v>51</v>
      </c>
      <c r="AX1328" s="59" t="n">
        <f aca="false">IF(AW1328=0,50,ROUND((01_指標庫!$H$4*IF(ISNUMBER($F1328),L1328,0)+01_指標庫!$H$5*IF(ISNUMBER($AA1328),AL1328,0)+01_指標庫!$H$6*IF(ISNUMBER($G1328),M1328,0)+01_指標庫!$H$7*IF(ISNUMBER($H1328),N1328,0)+01_指標庫!$H$8*IF(ISNUMBER($AF1328),AQ1328,0)+01_指標庫!$H$9*IF(ISNUMBER($AG1328),AR1328,0)+01_指標庫!$H$10*IF(ISNUMBER($AB1328),AM1328,0)+01_指標庫!$H$11*IF(ISNUMBER($AC1328),AN1328,0)+01_指標庫!$H$12*IF(ISNUMBER($AD1328),AO1328,0)+01_指標庫!$H$13*IF(ISNUMBER($AE1328),AP1328,0)+01_指標庫!$H$14*IF(ISNUMBER($I1328),O1328,0)+01_指標庫!$H$15*IF(ISNUMBER($AH1328),AS1328,0)+01_指標庫!$H$16*IF(ISNUMBER($K1328),P1328,0)+01_指標庫!$H$17*IF(ISNUMBER($AI1328),AT1328,0)+01_指標庫!$H$18*IF(ISNUMBER($AJ1328),AU1328,0)+01_指標庫!$H$19*IF(ISNUMBER($AK1328),AV1328,0)+01_指標庫!$H$20*IF(ISNUMBER($BB1328),BB1328,0)+01_指標庫!$H$21*IF(ISNUMBER($BC1328),BC1328,0))/AW1328,1))</f>
        <v>80.4</v>
      </c>
      <c r="AY1328" s="60"/>
      <c r="AZ1328" s="60"/>
      <c r="BA1328" s="58" t="n">
        <f aca="false">AVERAGE($E1324:$E1328)/AVERAGE($E1319:$E1328)-1</f>
        <v>-0.00391367988722979</v>
      </c>
      <c r="BB1328" s="59" t="n">
        <f aca="false">IF(ISNUMBER($BA1328),IF(OR($S1328&lt;=-0.03,$BA1328&lt;-0.003),0,IF(OR($S1328&lt;=-0.02,$BA1328&lt;0.01),50,100)),"")</f>
        <v>0</v>
      </c>
      <c r="BC1328" s="0" t="str">
        <f aca="false">IF(OR(COUNT($AZ1328)=0,COUNT($AZ1327)=0),"",IF(OR($AY1328/$AZ1327-1&lt;=-0.03,$AZ1328/$AZ1327-1&lt;=-0.045,IF(COUNT($AZ1319:$AZ1328)=10,AVERAGE($AZ1324:$AZ1328)/AVERAGE($AZ1319:$AZ1328)-1&lt;-0.01,FALSE())),0,IF(OR($AZ1328/$AZ1327-1&lt;=-0.02,IF(COUNT($AZ1319:$AZ1328)=10,AVERAGE($AZ1324:$AZ1328)/AVERAGE($AZ1319:$AZ1328)-1&lt;0.005,FALSE())),50,100)))</f>
        <v/>
      </c>
    </row>
    <row r="1329" customFormat="false" ht="15" hidden="false" customHeight="true" outlineLevel="0" collapsed="false">
      <c r="A1329" s="47" t="n">
        <v>1325</v>
      </c>
      <c r="B1329" s="48" t="n">
        <v>44480</v>
      </c>
      <c r="C1329" s="47" t="n">
        <v>2021</v>
      </c>
      <c r="D1329" s="49" t="s">
        <v>236</v>
      </c>
      <c r="E1329" s="50" t="n">
        <v>14713.73</v>
      </c>
      <c r="F1329" s="51" t="n">
        <v>0.049308</v>
      </c>
      <c r="G1329" s="51" t="n">
        <v>-0.061371</v>
      </c>
      <c r="H1329" s="52" t="n">
        <v>0.6939</v>
      </c>
      <c r="I1329" s="62" t="n">
        <v>440.9</v>
      </c>
      <c r="J1329" s="63" t="s">
        <v>240</v>
      </c>
      <c r="K1329" s="54" t="n">
        <v>20</v>
      </c>
      <c r="L1329" s="55" t="n">
        <f aca="false">IF(COUNT(F1329)=0,50,IF(F1329&gt;=0,100,IF(F1329&gt;=-0.02,50,0)))</f>
        <v>100</v>
      </c>
      <c r="M1329" s="55" t="n">
        <f aca="false">IF(COUNT(G1329)=0,50,IF(G1329&gt;-0.06,100,IF(G1329&gt;-0.15,50,0)))</f>
        <v>50</v>
      </c>
      <c r="N1329" s="55" t="n">
        <f aca="false">IF(COUNT(H1329)=0,50,IF(H1329&gt;=0.6,100,IF(H1329&gt;=0.4,50,0)))</f>
        <v>100</v>
      </c>
      <c r="O1329" s="55" t="n">
        <f aca="false">IF(COUNT(I1329)=0,50,IF(J1329="proxy_vix",50,IF(I1329&lt;350,100,IF(I1329&lt;=450,50,0))))</f>
        <v>50</v>
      </c>
      <c r="P1329" s="55" t="n">
        <f aca="false">IF(COUNT(K1329)=0,50,IF(K1329&lt;20,100,IF(K1329&lt;=25,50,0)))</f>
        <v>50</v>
      </c>
      <c r="Q1329" s="54"/>
      <c r="R1329" s="47"/>
      <c r="S1329" s="51" t="n">
        <f aca="false">$E1329/$E1328-1</f>
        <v>-0.00722095710406023</v>
      </c>
      <c r="T1329" s="56" t="n">
        <f aca="false">$K1329/$K1328-1</f>
        <v>0.0655301012253597</v>
      </c>
      <c r="V1329" s="57"/>
      <c r="W1329" s="57"/>
      <c r="Y1329" s="1" t="str">
        <f aca="false">IF(AX1329&gt;=70,"EASY",IF(AX1329&gt;40,"UNCERTAIN","HARD"))</f>
        <v>EASY</v>
      </c>
      <c r="AA1329" s="58" t="n">
        <f aca="false">IF($A1329&lt;200,"",AVERAGE($E1280:$E1329)/AVERAGE($E1130:$E1329)-1)</f>
        <v>0.0819326477314057</v>
      </c>
      <c r="AB1329" s="59" t="n">
        <f aca="false">LOOKUP($B1329,07_L1政策步階!$A$4:$A$14,07_L1政策步階!$C$4:$C$14)</f>
        <v>1</v>
      </c>
      <c r="AC1329" s="57"/>
      <c r="AD1329" s="57"/>
      <c r="AE1329" s="57"/>
      <c r="AF1329" s="57"/>
      <c r="AG1329" s="57"/>
      <c r="AH1329" s="57"/>
      <c r="AI1329" s="57"/>
      <c r="AJ1329" s="57"/>
      <c r="AK1329" s="57"/>
      <c r="AL1329" s="59" t="n">
        <f aca="false">IF(ISNUMBER($AA1329),IF($AA1329&gt;=0.005,100,IF($AA1329&gt;=-0.015,50,0)),"")</f>
        <v>100</v>
      </c>
      <c r="AM1329" s="59" t="n">
        <f aca="false">IF(ISNUMBER($AB1329),IF($AB1329=1,100,IF($AB1329=0,50,0)),"")</f>
        <v>100</v>
      </c>
      <c r="AN1329" s="0" t="str">
        <f aca="false">IF(ISNUMBER($AC1329),IF($AC1329&gt;=0.001,100,IF($AC1329&gt;=-0.003,50,0)),"")</f>
        <v/>
      </c>
      <c r="AO1329" s="0" t="str">
        <f aca="false">IF(ISNUMBER($AD1329),IF($AD1329&gt;=0.04,100,IF($AD1329&gt;=0,50,0)),"")</f>
        <v/>
      </c>
      <c r="AP1329" s="0" t="str">
        <f aca="false">IF(ISNUMBER($AE1329),IF($AE1329&gt;=25,100,IF($AE1329&gt;=-75,50,0)),"")</f>
        <v/>
      </c>
      <c r="AQ1329" s="0" t="str">
        <f aca="false">IF(ISNUMBER($AF1329),IF($AF1329&gt;0,100,IF($AF1329&gt;=-50,50,0)),"")</f>
        <v/>
      </c>
      <c r="AR1329" s="0" t="str">
        <f aca="false">IF(ISNUMBER($AG1329),IF($AG1329=1,100,IF($AG1329=0,50,0)),"")</f>
        <v/>
      </c>
      <c r="AS1329" s="0" t="str">
        <f aca="false">IF(ISNUMBER($AH1329),IF($AH1329&lt;0,100,IF($AH1329&lt;=20,50,0)),"")</f>
        <v/>
      </c>
      <c r="AT1329" s="0" t="str">
        <f aca="false">IF(ISNUMBER($AI1329),IF($AI1329&lt;0.95,100,IF($AI1329&lt;=1,50,0)),"")</f>
        <v/>
      </c>
      <c r="AU1329" s="0" t="str">
        <f aca="false">IF(ISNUMBER($AJ1329),IF($AJ1329&lt;30,0,IF($AJ1329&lt;40,50,IF($AJ1329&lt;=90,100,50))),"")</f>
        <v/>
      </c>
      <c r="AV1329" s="0" t="str">
        <f aca="false">IF(ISNUMBER($AK1329),IF($AK1329&gt;-0.2,100,IF($AK1329&gt;=-0.4,50,0)),"")</f>
        <v/>
      </c>
      <c r="AW1329" s="59" t="n">
        <f aca="false">01_指標庫!$H$4*ISNUMBER($F1329)+01_指標庫!$H$5*ISNUMBER($AA1329)+01_指標庫!$H$6*ISNUMBER($G1329)+01_指標庫!$H$7*ISNUMBER($H1329)+01_指標庫!$H$8*ISNUMBER($AF1329)+01_指標庫!$H$9*ISNUMBER($AG1329)+01_指標庫!$H$10*ISNUMBER($AB1329)+01_指標庫!$H$11*ISNUMBER($AC1329)+01_指標庫!$H$12*ISNUMBER($AD1329)+01_指標庫!$H$13*ISNUMBER($AE1329)+01_指標庫!$H$14*ISNUMBER($I1329)+01_指標庫!$H$15*ISNUMBER($AH1329)+01_指標庫!$H$16*ISNUMBER($K1329)+01_指標庫!$H$17*ISNUMBER($AI1329)+01_指標庫!$H$18*ISNUMBER($AJ1329)+01_指標庫!$H$19*ISNUMBER($AK1329)+01_指標庫!$H$20*ISNUMBER($BB1329)+01_指標庫!$H$21*ISNUMBER($BC1329)</f>
        <v>51</v>
      </c>
      <c r="AX1329" s="59" t="n">
        <f aca="false">IF(AW1329=0,50,ROUND((01_指標庫!$H$4*IF(ISNUMBER($F1329),L1329,0)+01_指標庫!$H$5*IF(ISNUMBER($AA1329),AL1329,0)+01_指標庫!$H$6*IF(ISNUMBER($G1329),M1329,0)+01_指標庫!$H$7*IF(ISNUMBER($H1329),N1329,0)+01_指標庫!$H$8*IF(ISNUMBER($AF1329),AQ1329,0)+01_指標庫!$H$9*IF(ISNUMBER($AG1329),AR1329,0)+01_指標庫!$H$10*IF(ISNUMBER($AB1329),AM1329,0)+01_指標庫!$H$11*IF(ISNUMBER($AC1329),AN1329,0)+01_指標庫!$H$12*IF(ISNUMBER($AD1329),AO1329,0)+01_指標庫!$H$13*IF(ISNUMBER($AE1329),AP1329,0)+01_指標庫!$H$14*IF(ISNUMBER($I1329),O1329,0)+01_指標庫!$H$15*IF(ISNUMBER($AH1329),AS1329,0)+01_指標庫!$H$16*IF(ISNUMBER($K1329),P1329,0)+01_指標庫!$H$17*IF(ISNUMBER($AI1329),AT1329,0)+01_指標庫!$H$18*IF(ISNUMBER($AJ1329),AU1329,0)+01_指標庫!$H$19*IF(ISNUMBER($AK1329),AV1329,0)+01_指標庫!$H$20*IF(ISNUMBER($BB1329),BB1329,0)+01_指標庫!$H$21*IF(ISNUMBER($BC1329),BC1329,0))/AW1329,1))</f>
        <v>72.5</v>
      </c>
      <c r="AY1329" s="60"/>
      <c r="AZ1329" s="60"/>
      <c r="BA1329" s="58" t="n">
        <f aca="false">AVERAGE($E1325:$E1329)/AVERAGE($E1320:$E1329)-1</f>
        <v>0.0026855232644114</v>
      </c>
      <c r="BB1329" s="59" t="n">
        <f aca="false">IF(ISNUMBER($BA1329),IF(OR($S1329&lt;=-0.03,$BA1329&lt;-0.003),0,IF(OR($S1329&lt;=-0.02,$BA1329&lt;0.01),50,100)),"")</f>
        <v>50</v>
      </c>
      <c r="BC1329" s="0" t="str">
        <f aca="false">IF(OR(COUNT($AZ1329)=0,COUNT($AZ1328)=0),"",IF(OR($AY1329/$AZ1328-1&lt;=-0.03,$AZ1329/$AZ1328-1&lt;=-0.045,IF(COUNT($AZ1320:$AZ1329)=10,AVERAGE($AZ1325:$AZ1329)/AVERAGE($AZ1320:$AZ1329)-1&lt;-0.01,FALSE())),0,IF(OR($AZ1329/$AZ1328-1&lt;=-0.02,IF(COUNT($AZ1320:$AZ1329)=10,AVERAGE($AZ1325:$AZ1329)/AVERAGE($AZ1320:$AZ1329)-1&lt;0.005,FALSE())),50,100)))</f>
        <v/>
      </c>
    </row>
    <row r="1330" customFormat="false" ht="15" hidden="false" customHeight="true" outlineLevel="0" collapsed="false">
      <c r="A1330" s="47" t="n">
        <v>1326</v>
      </c>
      <c r="B1330" s="48" t="n">
        <v>44481</v>
      </c>
      <c r="C1330" s="47" t="n">
        <v>2021</v>
      </c>
      <c r="D1330" s="49" t="s">
        <v>237</v>
      </c>
      <c r="E1330" s="50" t="n">
        <v>14662.11</v>
      </c>
      <c r="F1330" s="51" t="n">
        <v>0.0449</v>
      </c>
      <c r="G1330" s="51" t="n">
        <v>-0.064663</v>
      </c>
      <c r="H1330" s="52" t="n">
        <v>0.6939</v>
      </c>
      <c r="I1330" s="62" t="n">
        <v>439.6</v>
      </c>
      <c r="J1330" s="63" t="s">
        <v>240</v>
      </c>
      <c r="K1330" s="54" t="n">
        <v>19.85</v>
      </c>
      <c r="L1330" s="55" t="n">
        <f aca="false">IF(COUNT(F1330)=0,50,IF(F1330&gt;=0,100,IF(F1330&gt;=-0.02,50,0)))</f>
        <v>100</v>
      </c>
      <c r="M1330" s="55" t="n">
        <f aca="false">IF(COUNT(G1330)=0,50,IF(G1330&gt;-0.06,100,IF(G1330&gt;-0.15,50,0)))</f>
        <v>50</v>
      </c>
      <c r="N1330" s="55" t="n">
        <f aca="false">IF(COUNT(H1330)=0,50,IF(H1330&gt;=0.6,100,IF(H1330&gt;=0.4,50,0)))</f>
        <v>100</v>
      </c>
      <c r="O1330" s="55" t="n">
        <f aca="false">IF(COUNT(I1330)=0,50,IF(J1330="proxy_vix",50,IF(I1330&lt;350,100,IF(I1330&lt;=450,50,0))))</f>
        <v>50</v>
      </c>
      <c r="P1330" s="55" t="n">
        <f aca="false">IF(COUNT(K1330)=0,50,IF(K1330&lt;20,100,IF(K1330&lt;=25,50,0)))</f>
        <v>100</v>
      </c>
      <c r="Q1330" s="54"/>
      <c r="R1330" s="47"/>
      <c r="S1330" s="51" t="n">
        <f aca="false">$E1330/$E1329-1</f>
        <v>-0.00350828783727841</v>
      </c>
      <c r="T1330" s="56" t="n">
        <f aca="false">$K1330/$K1329-1</f>
        <v>-0.00749999999999995</v>
      </c>
      <c r="V1330" s="57"/>
      <c r="W1330" s="57"/>
      <c r="Y1330" s="1" t="str">
        <f aca="false">IF(AX1330&gt;=70,"EASY",IF(AX1330&gt;40,"UNCERTAIN","HARD"))</f>
        <v>EASY</v>
      </c>
      <c r="AA1330" s="58" t="n">
        <f aca="false">IF($A1330&lt;200,"",AVERAGE($E1281:$E1330)/AVERAGE($E1131:$E1330)-1)</f>
        <v>0.0807507132916374</v>
      </c>
      <c r="AB1330" s="59" t="n">
        <f aca="false">LOOKUP($B1330,07_L1政策步階!$A$4:$A$14,07_L1政策步階!$C$4:$C$14)</f>
        <v>1</v>
      </c>
      <c r="AC1330" s="57"/>
      <c r="AD1330" s="57"/>
      <c r="AE1330" s="57"/>
      <c r="AF1330" s="57"/>
      <c r="AG1330" s="57"/>
      <c r="AH1330" s="57"/>
      <c r="AI1330" s="57"/>
      <c r="AJ1330" s="57"/>
      <c r="AK1330" s="57"/>
      <c r="AL1330" s="59" t="n">
        <f aca="false">IF(ISNUMBER($AA1330),IF($AA1330&gt;=0.005,100,IF($AA1330&gt;=-0.015,50,0)),"")</f>
        <v>100</v>
      </c>
      <c r="AM1330" s="59" t="n">
        <f aca="false">IF(ISNUMBER($AB1330),IF($AB1330=1,100,IF($AB1330=0,50,0)),"")</f>
        <v>100</v>
      </c>
      <c r="AN1330" s="0" t="str">
        <f aca="false">IF(ISNUMBER($AC1330),IF($AC1330&gt;=0.001,100,IF($AC1330&gt;=-0.003,50,0)),"")</f>
        <v/>
      </c>
      <c r="AO1330" s="0" t="str">
        <f aca="false">IF(ISNUMBER($AD1330),IF($AD1330&gt;=0.04,100,IF($AD1330&gt;=0,50,0)),"")</f>
        <v/>
      </c>
      <c r="AP1330" s="0" t="str">
        <f aca="false">IF(ISNUMBER($AE1330),IF($AE1330&gt;=25,100,IF($AE1330&gt;=-75,50,0)),"")</f>
        <v/>
      </c>
      <c r="AQ1330" s="0" t="str">
        <f aca="false">IF(ISNUMBER($AF1330),IF($AF1330&gt;0,100,IF($AF1330&gt;=-50,50,0)),"")</f>
        <v/>
      </c>
      <c r="AR1330" s="0" t="str">
        <f aca="false">IF(ISNUMBER($AG1330),IF($AG1330=1,100,IF($AG1330=0,50,0)),"")</f>
        <v/>
      </c>
      <c r="AS1330" s="0" t="str">
        <f aca="false">IF(ISNUMBER($AH1330),IF($AH1330&lt;0,100,IF($AH1330&lt;=20,50,0)),"")</f>
        <v/>
      </c>
      <c r="AT1330" s="0" t="str">
        <f aca="false">IF(ISNUMBER($AI1330),IF($AI1330&lt;0.95,100,IF($AI1330&lt;=1,50,0)),"")</f>
        <v/>
      </c>
      <c r="AU1330" s="0" t="str">
        <f aca="false">IF(ISNUMBER($AJ1330),IF($AJ1330&lt;30,0,IF($AJ1330&lt;40,50,IF($AJ1330&lt;=90,100,50))),"")</f>
        <v/>
      </c>
      <c r="AV1330" s="0" t="str">
        <f aca="false">IF(ISNUMBER($AK1330),IF($AK1330&gt;-0.2,100,IF($AK1330&gt;=-0.4,50,0)),"")</f>
        <v/>
      </c>
      <c r="AW1330" s="59" t="n">
        <f aca="false">01_指標庫!$H$4*ISNUMBER($F1330)+01_指標庫!$H$5*ISNUMBER($AA1330)+01_指標庫!$H$6*ISNUMBER($G1330)+01_指標庫!$H$7*ISNUMBER($H1330)+01_指標庫!$H$8*ISNUMBER($AF1330)+01_指標庫!$H$9*ISNUMBER($AG1330)+01_指標庫!$H$10*ISNUMBER($AB1330)+01_指標庫!$H$11*ISNUMBER($AC1330)+01_指標庫!$H$12*ISNUMBER($AD1330)+01_指標庫!$H$13*ISNUMBER($AE1330)+01_指標庫!$H$14*ISNUMBER($I1330)+01_指標庫!$H$15*ISNUMBER($AH1330)+01_指標庫!$H$16*ISNUMBER($K1330)+01_指標庫!$H$17*ISNUMBER($AI1330)+01_指標庫!$H$18*ISNUMBER($AJ1330)+01_指標庫!$H$19*ISNUMBER($AK1330)+01_指標庫!$H$20*ISNUMBER($BB1330)+01_指標庫!$H$21*ISNUMBER($BC1330)</f>
        <v>51</v>
      </c>
      <c r="AX1330" s="59" t="n">
        <f aca="false">IF(AW1330=0,50,ROUND((01_指標庫!$H$4*IF(ISNUMBER($F1330),L1330,0)+01_指標庫!$H$5*IF(ISNUMBER($AA1330),AL1330,0)+01_指標庫!$H$6*IF(ISNUMBER($G1330),M1330,0)+01_指標庫!$H$7*IF(ISNUMBER($H1330),N1330,0)+01_指標庫!$H$8*IF(ISNUMBER($AF1330),AQ1330,0)+01_指標庫!$H$9*IF(ISNUMBER($AG1330),AR1330,0)+01_指標庫!$H$10*IF(ISNUMBER($AB1330),AM1330,0)+01_指標庫!$H$11*IF(ISNUMBER($AC1330),AN1330,0)+01_指標庫!$H$12*IF(ISNUMBER($AD1330),AO1330,0)+01_指標庫!$H$13*IF(ISNUMBER($AE1330),AP1330,0)+01_指標庫!$H$14*IF(ISNUMBER($I1330),O1330,0)+01_指標庫!$H$15*IF(ISNUMBER($AH1330),AS1330,0)+01_指標庫!$H$16*IF(ISNUMBER($K1330),P1330,0)+01_指標庫!$H$17*IF(ISNUMBER($AI1330),AT1330,0)+01_指標庫!$H$18*IF(ISNUMBER($AJ1330),AU1330,0)+01_指標庫!$H$19*IF(ISNUMBER($AK1330),AV1330,0)+01_指標庫!$H$20*IF(ISNUMBER($BB1330),BB1330,0)+01_指標庫!$H$21*IF(ISNUMBER($BC1330),BC1330,0))/AW1330,1))</f>
        <v>78.4</v>
      </c>
      <c r="AY1330" s="60"/>
      <c r="AZ1330" s="60"/>
      <c r="BA1330" s="58" t="n">
        <f aca="false">AVERAGE($E1326:$E1330)/AVERAGE($E1321:$E1330)-1</f>
        <v>0.00325873641819641</v>
      </c>
      <c r="BB1330" s="59" t="n">
        <f aca="false">IF(ISNUMBER($BA1330),IF(OR($S1330&lt;=-0.03,$BA1330&lt;-0.003),0,IF(OR($S1330&lt;=-0.02,$BA1330&lt;0.01),50,100)),"")</f>
        <v>50</v>
      </c>
      <c r="BC1330" s="0" t="str">
        <f aca="false">IF(OR(COUNT($AZ1330)=0,COUNT($AZ1329)=0),"",IF(OR($AY1330/$AZ1329-1&lt;=-0.03,$AZ1330/$AZ1329-1&lt;=-0.045,IF(COUNT($AZ1321:$AZ1330)=10,AVERAGE($AZ1326:$AZ1330)/AVERAGE($AZ1321:$AZ1330)-1&lt;-0.01,FALSE())),0,IF(OR($AZ1330/$AZ1329-1&lt;=-0.02,IF(COUNT($AZ1321:$AZ1330)=10,AVERAGE($AZ1326:$AZ1330)/AVERAGE($AZ1321:$AZ1330)-1&lt;0.005,FALSE())),50,100)))</f>
        <v/>
      </c>
    </row>
    <row r="1331" customFormat="false" ht="15" hidden="false" customHeight="true" outlineLevel="0" collapsed="false">
      <c r="A1331" s="47" t="n">
        <v>1327</v>
      </c>
      <c r="B1331" s="48" t="n">
        <v>44482</v>
      </c>
      <c r="C1331" s="47" t="n">
        <v>2021</v>
      </c>
      <c r="D1331" s="49" t="s">
        <v>238</v>
      </c>
      <c r="E1331" s="50" t="n">
        <v>14774.6</v>
      </c>
      <c r="F1331" s="51" t="n">
        <v>0.05219</v>
      </c>
      <c r="G1331" s="51" t="n">
        <v>-0.057487</v>
      </c>
      <c r="H1331" s="52" t="n">
        <v>0.6939</v>
      </c>
      <c r="I1331" s="62" t="n">
        <v>429.5</v>
      </c>
      <c r="J1331" s="63" t="s">
        <v>240</v>
      </c>
      <c r="K1331" s="54" t="n">
        <v>18.64</v>
      </c>
      <c r="L1331" s="55" t="n">
        <f aca="false">IF(COUNT(F1331)=0,50,IF(F1331&gt;=0,100,IF(F1331&gt;=-0.02,50,0)))</f>
        <v>100</v>
      </c>
      <c r="M1331" s="55" t="n">
        <f aca="false">IF(COUNT(G1331)=0,50,IF(G1331&gt;-0.06,100,IF(G1331&gt;-0.15,50,0)))</f>
        <v>100</v>
      </c>
      <c r="N1331" s="55" t="n">
        <f aca="false">IF(COUNT(H1331)=0,50,IF(H1331&gt;=0.6,100,IF(H1331&gt;=0.4,50,0)))</f>
        <v>100</v>
      </c>
      <c r="O1331" s="55" t="n">
        <f aca="false">IF(COUNT(I1331)=0,50,IF(J1331="proxy_vix",50,IF(I1331&lt;350,100,IF(I1331&lt;=450,50,0))))</f>
        <v>50</v>
      </c>
      <c r="P1331" s="55" t="n">
        <f aca="false">IF(COUNT(K1331)=0,50,IF(K1331&lt;20,100,IF(K1331&lt;=25,50,0)))</f>
        <v>100</v>
      </c>
      <c r="Q1331" s="54"/>
      <c r="R1331" s="47"/>
      <c r="S1331" s="51" t="n">
        <f aca="false">$E1331/$E1330-1</f>
        <v>0.00767215632674967</v>
      </c>
      <c r="T1331" s="56" t="n">
        <f aca="false">$K1331/$K1330-1</f>
        <v>-0.0609571788413099</v>
      </c>
      <c r="V1331" s="57"/>
      <c r="W1331" s="57"/>
      <c r="Y1331" s="1" t="str">
        <f aca="false">IF(AX1331&gt;=70,"EASY",IF(AX1331&gt;40,"UNCERTAIN","HARD"))</f>
        <v>EASY</v>
      </c>
      <c r="AA1331" s="58" t="n">
        <f aca="false">IF($A1331&lt;200,"",AVERAGE($E1282:$E1331)/AVERAGE($E1132:$E1331)-1)</f>
        <v>0.0795972490546455</v>
      </c>
      <c r="AB1331" s="59" t="n">
        <f aca="false">LOOKUP($B1331,07_L1政策步階!$A$4:$A$14,07_L1政策步階!$C$4:$C$14)</f>
        <v>1</v>
      </c>
      <c r="AC1331" s="57"/>
      <c r="AD1331" s="57"/>
      <c r="AE1331" s="57"/>
      <c r="AF1331" s="57"/>
      <c r="AG1331" s="57"/>
      <c r="AH1331" s="57"/>
      <c r="AI1331" s="57"/>
      <c r="AJ1331" s="57"/>
      <c r="AK1331" s="57"/>
      <c r="AL1331" s="59" t="n">
        <f aca="false">IF(ISNUMBER($AA1331),IF($AA1331&gt;=0.005,100,IF($AA1331&gt;=-0.015,50,0)),"")</f>
        <v>100</v>
      </c>
      <c r="AM1331" s="59" t="n">
        <f aca="false">IF(ISNUMBER($AB1331),IF($AB1331=1,100,IF($AB1331=0,50,0)),"")</f>
        <v>100</v>
      </c>
      <c r="AN1331" s="0" t="str">
        <f aca="false">IF(ISNUMBER($AC1331),IF($AC1331&gt;=0.001,100,IF($AC1331&gt;=-0.003,50,0)),"")</f>
        <v/>
      </c>
      <c r="AO1331" s="0" t="str">
        <f aca="false">IF(ISNUMBER($AD1331),IF($AD1331&gt;=0.04,100,IF($AD1331&gt;=0,50,0)),"")</f>
        <v/>
      </c>
      <c r="AP1331" s="0" t="str">
        <f aca="false">IF(ISNUMBER($AE1331),IF($AE1331&gt;=25,100,IF($AE1331&gt;=-75,50,0)),"")</f>
        <v/>
      </c>
      <c r="AQ1331" s="0" t="str">
        <f aca="false">IF(ISNUMBER($AF1331),IF($AF1331&gt;0,100,IF($AF1331&gt;=-50,50,0)),"")</f>
        <v/>
      </c>
      <c r="AR1331" s="0" t="str">
        <f aca="false">IF(ISNUMBER($AG1331),IF($AG1331=1,100,IF($AG1331=0,50,0)),"")</f>
        <v/>
      </c>
      <c r="AS1331" s="0" t="str">
        <f aca="false">IF(ISNUMBER($AH1331),IF($AH1331&lt;0,100,IF($AH1331&lt;=20,50,0)),"")</f>
        <v/>
      </c>
      <c r="AT1331" s="0" t="str">
        <f aca="false">IF(ISNUMBER($AI1331),IF($AI1331&lt;0.95,100,IF($AI1331&lt;=1,50,0)),"")</f>
        <v/>
      </c>
      <c r="AU1331" s="0" t="str">
        <f aca="false">IF(ISNUMBER($AJ1331),IF($AJ1331&lt;30,0,IF($AJ1331&lt;40,50,IF($AJ1331&lt;=90,100,50))),"")</f>
        <v/>
      </c>
      <c r="AV1331" s="0" t="str">
        <f aca="false">IF(ISNUMBER($AK1331),IF($AK1331&gt;-0.2,100,IF($AK1331&gt;=-0.4,50,0)),"")</f>
        <v/>
      </c>
      <c r="AW1331" s="59" t="n">
        <f aca="false">01_指標庫!$H$4*ISNUMBER($F1331)+01_指標庫!$H$5*ISNUMBER($AA1331)+01_指標庫!$H$6*ISNUMBER($G1331)+01_指標庫!$H$7*ISNUMBER($H1331)+01_指標庫!$H$8*ISNUMBER($AF1331)+01_指標庫!$H$9*ISNUMBER($AG1331)+01_指標庫!$H$10*ISNUMBER($AB1331)+01_指標庫!$H$11*ISNUMBER($AC1331)+01_指標庫!$H$12*ISNUMBER($AD1331)+01_指標庫!$H$13*ISNUMBER($AE1331)+01_指標庫!$H$14*ISNUMBER($I1331)+01_指標庫!$H$15*ISNUMBER($AH1331)+01_指標庫!$H$16*ISNUMBER($K1331)+01_指標庫!$H$17*ISNUMBER($AI1331)+01_指標庫!$H$18*ISNUMBER($AJ1331)+01_指標庫!$H$19*ISNUMBER($AK1331)+01_指標庫!$H$20*ISNUMBER($BB1331)+01_指標庫!$H$21*ISNUMBER($BC1331)</f>
        <v>51</v>
      </c>
      <c r="AX1331" s="59" t="n">
        <f aca="false">IF(AW1331=0,50,ROUND((01_指標庫!$H$4*IF(ISNUMBER($F1331),L1331,0)+01_指標庫!$H$5*IF(ISNUMBER($AA1331),AL1331,0)+01_指標庫!$H$6*IF(ISNUMBER($G1331),M1331,0)+01_指標庫!$H$7*IF(ISNUMBER($H1331),N1331,0)+01_指標庫!$H$8*IF(ISNUMBER($AF1331),AQ1331,0)+01_指標庫!$H$9*IF(ISNUMBER($AG1331),AR1331,0)+01_指標庫!$H$10*IF(ISNUMBER($AB1331),AM1331,0)+01_指標庫!$H$11*IF(ISNUMBER($AC1331),AN1331,0)+01_指標庫!$H$12*IF(ISNUMBER($AD1331),AO1331,0)+01_指標庫!$H$13*IF(ISNUMBER($AE1331),AP1331,0)+01_指標庫!$H$14*IF(ISNUMBER($I1331),O1331,0)+01_指標庫!$H$15*IF(ISNUMBER($AH1331),AS1331,0)+01_指標庫!$H$16*IF(ISNUMBER($K1331),P1331,0)+01_指標庫!$H$17*IF(ISNUMBER($AI1331),AT1331,0)+01_指標庫!$H$18*IF(ISNUMBER($AJ1331),AU1331,0)+01_指標庫!$H$19*IF(ISNUMBER($AK1331),AV1331,0)+01_指標庫!$H$20*IF(ISNUMBER($BB1331),BB1331,0)+01_指標庫!$H$21*IF(ISNUMBER($BC1331),BC1331,0))/AW1331,1))</f>
        <v>86.3</v>
      </c>
      <c r="AY1331" s="60"/>
      <c r="AZ1331" s="60"/>
      <c r="BA1331" s="58" t="n">
        <f aca="false">AVERAGE($E1327:$E1331)/AVERAGE($E1322:$E1331)-1</f>
        <v>0.00321744461925655</v>
      </c>
      <c r="BB1331" s="59" t="n">
        <f aca="false">IF(ISNUMBER($BA1331),IF(OR($S1331&lt;=-0.03,$BA1331&lt;-0.003),0,IF(OR($S1331&lt;=-0.02,$BA1331&lt;0.01),50,100)),"")</f>
        <v>50</v>
      </c>
      <c r="BC1331" s="0" t="str">
        <f aca="false">IF(OR(COUNT($AZ1331)=0,COUNT($AZ1330)=0),"",IF(OR($AY1331/$AZ1330-1&lt;=-0.03,$AZ1331/$AZ1330-1&lt;=-0.045,IF(COUNT($AZ1322:$AZ1331)=10,AVERAGE($AZ1327:$AZ1331)/AVERAGE($AZ1322:$AZ1331)-1&lt;-0.01,FALSE())),0,IF(OR($AZ1331/$AZ1330-1&lt;=-0.02,IF(COUNT($AZ1322:$AZ1331)=10,AVERAGE($AZ1327:$AZ1331)/AVERAGE($AZ1322:$AZ1331)-1&lt;0.005,FALSE())),50,100)))</f>
        <v/>
      </c>
    </row>
    <row r="1332" customFormat="false" ht="15" hidden="false" customHeight="true" outlineLevel="0" collapsed="false">
      <c r="A1332" s="47" t="n">
        <v>1328</v>
      </c>
      <c r="B1332" s="48" t="n">
        <v>44483</v>
      </c>
      <c r="C1332" s="47" t="n">
        <v>2021</v>
      </c>
      <c r="D1332" s="49" t="s">
        <v>239</v>
      </c>
      <c r="E1332" s="50" t="n">
        <v>15052.42</v>
      </c>
      <c r="F1332" s="51" t="n">
        <v>0.071133</v>
      </c>
      <c r="G1332" s="51" t="n">
        <v>-0.039765</v>
      </c>
      <c r="H1332" s="52" t="n">
        <v>0.7551</v>
      </c>
      <c r="I1332" s="62" t="n">
        <v>414.6</v>
      </c>
      <c r="J1332" s="63" t="s">
        <v>240</v>
      </c>
      <c r="K1332" s="54" t="n">
        <v>16.86</v>
      </c>
      <c r="L1332" s="55" t="n">
        <f aca="false">IF(COUNT(F1332)=0,50,IF(F1332&gt;=0,100,IF(F1332&gt;=-0.02,50,0)))</f>
        <v>100</v>
      </c>
      <c r="M1332" s="55" t="n">
        <f aca="false">IF(COUNT(G1332)=0,50,IF(G1332&gt;-0.06,100,IF(G1332&gt;-0.15,50,0)))</f>
        <v>100</v>
      </c>
      <c r="N1332" s="55" t="n">
        <f aca="false">IF(COUNT(H1332)=0,50,IF(H1332&gt;=0.6,100,IF(H1332&gt;=0.4,50,0)))</f>
        <v>100</v>
      </c>
      <c r="O1332" s="55" t="n">
        <f aca="false">IF(COUNT(I1332)=0,50,IF(J1332="proxy_vix",50,IF(I1332&lt;350,100,IF(I1332&lt;=450,50,0))))</f>
        <v>50</v>
      </c>
      <c r="P1332" s="55" t="n">
        <f aca="false">IF(COUNT(K1332)=0,50,IF(K1332&lt;20,100,IF(K1332&lt;=25,50,0)))</f>
        <v>100</v>
      </c>
      <c r="Q1332" s="54"/>
      <c r="R1332" s="47"/>
      <c r="S1332" s="51" t="n">
        <f aca="false">$E1332/$E1331-1</f>
        <v>0.0188038931680046</v>
      </c>
      <c r="T1332" s="56" t="n">
        <f aca="false">$K1332/$K1331-1</f>
        <v>-0.0954935622317598</v>
      </c>
      <c r="V1332" s="57"/>
      <c r="W1332" s="57"/>
      <c r="Y1332" s="1" t="str">
        <f aca="false">IF(AX1332&gt;=70,"EASY",IF(AX1332&gt;40,"UNCERTAIN","HARD"))</f>
        <v>EASY</v>
      </c>
      <c r="AA1332" s="58" t="n">
        <f aca="false">IF($A1332&lt;200,"",AVERAGE($E1283:$E1332)/AVERAGE($E1133:$E1332)-1)</f>
        <v>0.0787046743156386</v>
      </c>
      <c r="AB1332" s="59" t="n">
        <f aca="false">LOOKUP($B1332,07_L1政策步階!$A$4:$A$14,07_L1政策步階!$C$4:$C$14)</f>
        <v>1</v>
      </c>
      <c r="AC1332" s="57"/>
      <c r="AD1332" s="57"/>
      <c r="AE1332" s="57"/>
      <c r="AF1332" s="57"/>
      <c r="AG1332" s="57"/>
      <c r="AH1332" s="57"/>
      <c r="AI1332" s="57"/>
      <c r="AJ1332" s="57"/>
      <c r="AK1332" s="57"/>
      <c r="AL1332" s="59" t="n">
        <f aca="false">IF(ISNUMBER($AA1332),IF($AA1332&gt;=0.005,100,IF($AA1332&gt;=-0.015,50,0)),"")</f>
        <v>100</v>
      </c>
      <c r="AM1332" s="59" t="n">
        <f aca="false">IF(ISNUMBER($AB1332),IF($AB1332=1,100,IF($AB1332=0,50,0)),"")</f>
        <v>100</v>
      </c>
      <c r="AN1332" s="0" t="str">
        <f aca="false">IF(ISNUMBER($AC1332),IF($AC1332&gt;=0.001,100,IF($AC1332&gt;=-0.003,50,0)),"")</f>
        <v/>
      </c>
      <c r="AO1332" s="0" t="str">
        <f aca="false">IF(ISNUMBER($AD1332),IF($AD1332&gt;=0.04,100,IF($AD1332&gt;=0,50,0)),"")</f>
        <v/>
      </c>
      <c r="AP1332" s="0" t="str">
        <f aca="false">IF(ISNUMBER($AE1332),IF($AE1332&gt;=25,100,IF($AE1332&gt;=-75,50,0)),"")</f>
        <v/>
      </c>
      <c r="AQ1332" s="0" t="str">
        <f aca="false">IF(ISNUMBER($AF1332),IF($AF1332&gt;0,100,IF($AF1332&gt;=-50,50,0)),"")</f>
        <v/>
      </c>
      <c r="AR1332" s="0" t="str">
        <f aca="false">IF(ISNUMBER($AG1332),IF($AG1332=1,100,IF($AG1332=0,50,0)),"")</f>
        <v/>
      </c>
      <c r="AS1332" s="0" t="str">
        <f aca="false">IF(ISNUMBER($AH1332),IF($AH1332&lt;0,100,IF($AH1332&lt;=20,50,0)),"")</f>
        <v/>
      </c>
      <c r="AT1332" s="0" t="str">
        <f aca="false">IF(ISNUMBER($AI1332),IF($AI1332&lt;0.95,100,IF($AI1332&lt;=1,50,0)),"")</f>
        <v/>
      </c>
      <c r="AU1332" s="0" t="str">
        <f aca="false">IF(ISNUMBER($AJ1332),IF($AJ1332&lt;30,0,IF($AJ1332&lt;40,50,IF($AJ1332&lt;=90,100,50))),"")</f>
        <v/>
      </c>
      <c r="AV1332" s="0" t="str">
        <f aca="false">IF(ISNUMBER($AK1332),IF($AK1332&gt;-0.2,100,IF($AK1332&gt;=-0.4,50,0)),"")</f>
        <v/>
      </c>
      <c r="AW1332" s="59" t="n">
        <f aca="false">01_指標庫!$H$4*ISNUMBER($F1332)+01_指標庫!$H$5*ISNUMBER($AA1332)+01_指標庫!$H$6*ISNUMBER($G1332)+01_指標庫!$H$7*ISNUMBER($H1332)+01_指標庫!$H$8*ISNUMBER($AF1332)+01_指標庫!$H$9*ISNUMBER($AG1332)+01_指標庫!$H$10*ISNUMBER($AB1332)+01_指標庫!$H$11*ISNUMBER($AC1332)+01_指標庫!$H$12*ISNUMBER($AD1332)+01_指標庫!$H$13*ISNUMBER($AE1332)+01_指標庫!$H$14*ISNUMBER($I1332)+01_指標庫!$H$15*ISNUMBER($AH1332)+01_指標庫!$H$16*ISNUMBER($K1332)+01_指標庫!$H$17*ISNUMBER($AI1332)+01_指標庫!$H$18*ISNUMBER($AJ1332)+01_指標庫!$H$19*ISNUMBER($AK1332)+01_指標庫!$H$20*ISNUMBER($BB1332)+01_指標庫!$H$21*ISNUMBER($BC1332)</f>
        <v>51</v>
      </c>
      <c r="AX1332" s="59" t="n">
        <f aca="false">IF(AW1332=0,50,ROUND((01_指標庫!$H$4*IF(ISNUMBER($F1332),L1332,0)+01_指標庫!$H$5*IF(ISNUMBER($AA1332),AL1332,0)+01_指標庫!$H$6*IF(ISNUMBER($G1332),M1332,0)+01_指標庫!$H$7*IF(ISNUMBER($H1332),N1332,0)+01_指標庫!$H$8*IF(ISNUMBER($AF1332),AQ1332,0)+01_指標庫!$H$9*IF(ISNUMBER($AG1332),AR1332,0)+01_指標庫!$H$10*IF(ISNUMBER($AB1332),AM1332,0)+01_指標庫!$H$11*IF(ISNUMBER($AC1332),AN1332,0)+01_指標庫!$H$12*IF(ISNUMBER($AD1332),AO1332,0)+01_指標庫!$H$13*IF(ISNUMBER($AE1332),AP1332,0)+01_指標庫!$H$14*IF(ISNUMBER($I1332),O1332,0)+01_指標庫!$H$15*IF(ISNUMBER($AH1332),AS1332,0)+01_指標庫!$H$16*IF(ISNUMBER($K1332),P1332,0)+01_指標庫!$H$17*IF(ISNUMBER($AI1332),AT1332,0)+01_指標庫!$H$18*IF(ISNUMBER($AJ1332),AU1332,0)+01_指標庫!$H$19*IF(ISNUMBER($AK1332),AV1332,0)+01_指標庫!$H$20*IF(ISNUMBER($BB1332),BB1332,0)+01_指標庫!$H$21*IF(ISNUMBER($BC1332),BC1332,0))/AW1332,1))</f>
        <v>86.3</v>
      </c>
      <c r="AY1332" s="60"/>
      <c r="AZ1332" s="60"/>
      <c r="BA1332" s="58" t="n">
        <f aca="false">AVERAGE($E1328:$E1332)/AVERAGE($E1323:$E1332)-1</f>
        <v>0.00285580491680193</v>
      </c>
      <c r="BB1332" s="59" t="n">
        <f aca="false">IF(ISNUMBER($BA1332),IF(OR($S1332&lt;=-0.03,$BA1332&lt;-0.003),0,IF(OR($S1332&lt;=-0.02,$BA1332&lt;0.01),50,100)),"")</f>
        <v>50</v>
      </c>
      <c r="BC1332" s="0" t="str">
        <f aca="false">IF(OR(COUNT($AZ1332)=0,COUNT($AZ1331)=0),"",IF(OR($AY1332/$AZ1331-1&lt;=-0.03,$AZ1332/$AZ1331-1&lt;=-0.045,IF(COUNT($AZ1323:$AZ1332)=10,AVERAGE($AZ1328:$AZ1332)/AVERAGE($AZ1323:$AZ1332)-1&lt;-0.01,FALSE())),0,IF(OR($AZ1332/$AZ1331-1&lt;=-0.02,IF(COUNT($AZ1323:$AZ1332)=10,AVERAGE($AZ1328:$AZ1332)/AVERAGE($AZ1323:$AZ1332)-1&lt;0.005,FALSE())),50,100)))</f>
        <v/>
      </c>
    </row>
    <row r="1333" customFormat="false" ht="15" hidden="false" customHeight="true" outlineLevel="0" collapsed="false">
      <c r="A1333" s="47" t="n">
        <v>1329</v>
      </c>
      <c r="B1333" s="48" t="n">
        <v>44484</v>
      </c>
      <c r="C1333" s="47" t="n">
        <v>2021</v>
      </c>
      <c r="D1333" s="49" t="s">
        <v>234</v>
      </c>
      <c r="E1333" s="50" t="n">
        <v>15146.92</v>
      </c>
      <c r="F1333" s="51" t="n">
        <v>0.076976</v>
      </c>
      <c r="G1333" s="51" t="n">
        <v>-0.033736</v>
      </c>
      <c r="H1333" s="52" t="n">
        <v>0.7551</v>
      </c>
      <c r="I1333" s="62" t="n">
        <v>409.9</v>
      </c>
      <c r="J1333" s="63" t="s">
        <v>240</v>
      </c>
      <c r="K1333" s="54" t="n">
        <v>16.3</v>
      </c>
      <c r="L1333" s="55" t="n">
        <f aca="false">IF(COUNT(F1333)=0,50,IF(F1333&gt;=0,100,IF(F1333&gt;=-0.02,50,0)))</f>
        <v>100</v>
      </c>
      <c r="M1333" s="55" t="n">
        <f aca="false">IF(COUNT(G1333)=0,50,IF(G1333&gt;-0.06,100,IF(G1333&gt;-0.15,50,0)))</f>
        <v>100</v>
      </c>
      <c r="N1333" s="55" t="n">
        <f aca="false">IF(COUNT(H1333)=0,50,IF(H1333&gt;=0.6,100,IF(H1333&gt;=0.4,50,0)))</f>
        <v>100</v>
      </c>
      <c r="O1333" s="55" t="n">
        <f aca="false">IF(COUNT(I1333)=0,50,IF(J1333="proxy_vix",50,IF(I1333&lt;350,100,IF(I1333&lt;=450,50,0))))</f>
        <v>50</v>
      </c>
      <c r="P1333" s="55" t="n">
        <f aca="false">IF(COUNT(K1333)=0,50,IF(K1333&lt;20,100,IF(K1333&lt;=25,50,0)))</f>
        <v>100</v>
      </c>
      <c r="Q1333" s="54"/>
      <c r="R1333" s="47"/>
      <c r="S1333" s="51" t="n">
        <f aca="false">$E1333/$E1332-1</f>
        <v>0.00627806027203603</v>
      </c>
      <c r="T1333" s="56" t="n">
        <f aca="false">$K1333/$K1332-1</f>
        <v>-0.0332147093712929</v>
      </c>
      <c r="V1333" s="57"/>
      <c r="W1333" s="57"/>
      <c r="Y1333" s="1" t="str">
        <f aca="false">IF(AX1333&gt;=70,"EASY",IF(AX1333&gt;40,"UNCERTAIN","HARD"))</f>
        <v>EASY</v>
      </c>
      <c r="AA1333" s="58" t="n">
        <f aca="false">IF($A1333&lt;200,"",AVERAGE($E1284:$E1333)/AVERAGE($E1134:$E1333)-1)</f>
        <v>0.0777726755001484</v>
      </c>
      <c r="AB1333" s="59" t="n">
        <f aca="false">LOOKUP($B1333,07_L1政策步階!$A$4:$A$14,07_L1政策步階!$C$4:$C$14)</f>
        <v>1</v>
      </c>
      <c r="AC1333" s="57"/>
      <c r="AD1333" s="57"/>
      <c r="AE1333" s="57"/>
      <c r="AF1333" s="57"/>
      <c r="AG1333" s="57"/>
      <c r="AH1333" s="57"/>
      <c r="AI1333" s="57"/>
      <c r="AJ1333" s="57"/>
      <c r="AK1333" s="57"/>
      <c r="AL1333" s="59" t="n">
        <f aca="false">IF(ISNUMBER($AA1333),IF($AA1333&gt;=0.005,100,IF($AA1333&gt;=-0.015,50,0)),"")</f>
        <v>100</v>
      </c>
      <c r="AM1333" s="59" t="n">
        <f aca="false">IF(ISNUMBER($AB1333),IF($AB1333=1,100,IF($AB1333=0,50,0)),"")</f>
        <v>100</v>
      </c>
      <c r="AN1333" s="0" t="str">
        <f aca="false">IF(ISNUMBER($AC1333),IF($AC1333&gt;=0.001,100,IF($AC1333&gt;=-0.003,50,0)),"")</f>
        <v/>
      </c>
      <c r="AO1333" s="0" t="str">
        <f aca="false">IF(ISNUMBER($AD1333),IF($AD1333&gt;=0.04,100,IF($AD1333&gt;=0,50,0)),"")</f>
        <v/>
      </c>
      <c r="AP1333" s="0" t="str">
        <f aca="false">IF(ISNUMBER($AE1333),IF($AE1333&gt;=25,100,IF($AE1333&gt;=-75,50,0)),"")</f>
        <v/>
      </c>
      <c r="AQ1333" s="0" t="str">
        <f aca="false">IF(ISNUMBER($AF1333),IF($AF1333&gt;0,100,IF($AF1333&gt;=-50,50,0)),"")</f>
        <v/>
      </c>
      <c r="AR1333" s="0" t="str">
        <f aca="false">IF(ISNUMBER($AG1333),IF($AG1333=1,100,IF($AG1333=0,50,0)),"")</f>
        <v/>
      </c>
      <c r="AS1333" s="0" t="str">
        <f aca="false">IF(ISNUMBER($AH1333),IF($AH1333&lt;0,100,IF($AH1333&lt;=20,50,0)),"")</f>
        <v/>
      </c>
      <c r="AT1333" s="0" t="str">
        <f aca="false">IF(ISNUMBER($AI1333),IF($AI1333&lt;0.95,100,IF($AI1333&lt;=1,50,0)),"")</f>
        <v/>
      </c>
      <c r="AU1333" s="0" t="str">
        <f aca="false">IF(ISNUMBER($AJ1333),IF($AJ1333&lt;30,0,IF($AJ1333&lt;40,50,IF($AJ1333&lt;=90,100,50))),"")</f>
        <v/>
      </c>
      <c r="AV1333" s="0" t="str">
        <f aca="false">IF(ISNUMBER($AK1333),IF($AK1333&gt;-0.2,100,IF($AK1333&gt;=-0.4,50,0)),"")</f>
        <v/>
      </c>
      <c r="AW1333" s="59" t="n">
        <f aca="false">01_指標庫!$H$4*ISNUMBER($F1333)+01_指標庫!$H$5*ISNUMBER($AA1333)+01_指標庫!$H$6*ISNUMBER($G1333)+01_指標庫!$H$7*ISNUMBER($H1333)+01_指標庫!$H$8*ISNUMBER($AF1333)+01_指標庫!$H$9*ISNUMBER($AG1333)+01_指標庫!$H$10*ISNUMBER($AB1333)+01_指標庫!$H$11*ISNUMBER($AC1333)+01_指標庫!$H$12*ISNUMBER($AD1333)+01_指標庫!$H$13*ISNUMBER($AE1333)+01_指標庫!$H$14*ISNUMBER($I1333)+01_指標庫!$H$15*ISNUMBER($AH1333)+01_指標庫!$H$16*ISNUMBER($K1333)+01_指標庫!$H$17*ISNUMBER($AI1333)+01_指標庫!$H$18*ISNUMBER($AJ1333)+01_指標庫!$H$19*ISNUMBER($AK1333)+01_指標庫!$H$20*ISNUMBER($BB1333)+01_指標庫!$H$21*ISNUMBER($BC1333)</f>
        <v>51</v>
      </c>
      <c r="AX1333" s="59" t="n">
        <f aca="false">IF(AW1333=0,50,ROUND((01_指標庫!$H$4*IF(ISNUMBER($F1333),L1333,0)+01_指標庫!$H$5*IF(ISNUMBER($AA1333),AL1333,0)+01_指標庫!$H$6*IF(ISNUMBER($G1333),M1333,0)+01_指標庫!$H$7*IF(ISNUMBER($H1333),N1333,0)+01_指標庫!$H$8*IF(ISNUMBER($AF1333),AQ1333,0)+01_指標庫!$H$9*IF(ISNUMBER($AG1333),AR1333,0)+01_指標庫!$H$10*IF(ISNUMBER($AB1333),AM1333,0)+01_指標庫!$H$11*IF(ISNUMBER($AC1333),AN1333,0)+01_指標庫!$H$12*IF(ISNUMBER($AD1333),AO1333,0)+01_指標庫!$H$13*IF(ISNUMBER($AE1333),AP1333,0)+01_指標庫!$H$14*IF(ISNUMBER($I1333),O1333,0)+01_指標庫!$H$15*IF(ISNUMBER($AH1333),AS1333,0)+01_指標庫!$H$16*IF(ISNUMBER($K1333),P1333,0)+01_指標庫!$H$17*IF(ISNUMBER($AI1333),AT1333,0)+01_指標庫!$H$18*IF(ISNUMBER($AJ1333),AU1333,0)+01_指標庫!$H$19*IF(ISNUMBER($AK1333),AV1333,0)+01_指標庫!$H$20*IF(ISNUMBER($BB1333),BB1333,0)+01_指標庫!$H$21*IF(ISNUMBER($BC1333),BC1333,0))/AW1333,1))</f>
        <v>86.3</v>
      </c>
      <c r="AY1333" s="60"/>
      <c r="AZ1333" s="60"/>
      <c r="BA1333" s="58" t="n">
        <f aca="false">AVERAGE($E1329:$E1333)/AVERAGE($E1324:$E1333)-1</f>
        <v>0.00485793145429536</v>
      </c>
      <c r="BB1333" s="59" t="n">
        <f aca="false">IF(ISNUMBER($BA1333),IF(OR($S1333&lt;=-0.03,$BA1333&lt;-0.003),0,IF(OR($S1333&lt;=-0.02,$BA1333&lt;0.01),50,100)),"")</f>
        <v>50</v>
      </c>
      <c r="BC1333" s="0" t="str">
        <f aca="false">IF(OR(COUNT($AZ1333)=0,COUNT($AZ1332)=0),"",IF(OR($AY1333/$AZ1332-1&lt;=-0.03,$AZ1333/$AZ1332-1&lt;=-0.045,IF(COUNT($AZ1324:$AZ1333)=10,AVERAGE($AZ1329:$AZ1333)/AVERAGE($AZ1324:$AZ1333)-1&lt;-0.01,FALSE())),0,IF(OR($AZ1333/$AZ1332-1&lt;=-0.02,IF(COUNT($AZ1324:$AZ1333)=10,AVERAGE($AZ1329:$AZ1333)/AVERAGE($AZ1324:$AZ1333)-1&lt;0.005,FALSE())),50,100)))</f>
        <v/>
      </c>
    </row>
    <row r="1334" customFormat="false" ht="15" hidden="false" customHeight="true" outlineLevel="0" collapsed="false">
      <c r="A1334" s="47" t="n">
        <v>1330</v>
      </c>
      <c r="B1334" s="48" t="n">
        <v>44487</v>
      </c>
      <c r="C1334" s="47" t="n">
        <v>2021</v>
      </c>
      <c r="D1334" s="49" t="s">
        <v>236</v>
      </c>
      <c r="E1334" s="50" t="n">
        <v>15300.89</v>
      </c>
      <c r="F1334" s="51" t="n">
        <v>0.086991</v>
      </c>
      <c r="G1334" s="51" t="n">
        <v>-0.023914</v>
      </c>
      <c r="H1334" s="52" t="n">
        <v>0.7347</v>
      </c>
      <c r="I1334" s="62" t="n">
        <v>410</v>
      </c>
      <c r="J1334" s="63" t="s">
        <v>240</v>
      </c>
      <c r="K1334" s="54" t="n">
        <v>16.31</v>
      </c>
      <c r="L1334" s="55" t="n">
        <f aca="false">IF(COUNT(F1334)=0,50,IF(F1334&gt;=0,100,IF(F1334&gt;=-0.02,50,0)))</f>
        <v>100</v>
      </c>
      <c r="M1334" s="55" t="n">
        <f aca="false">IF(COUNT(G1334)=0,50,IF(G1334&gt;-0.06,100,IF(G1334&gt;-0.15,50,0)))</f>
        <v>100</v>
      </c>
      <c r="N1334" s="55" t="n">
        <f aca="false">IF(COUNT(H1334)=0,50,IF(H1334&gt;=0.6,100,IF(H1334&gt;=0.4,50,0)))</f>
        <v>100</v>
      </c>
      <c r="O1334" s="55" t="n">
        <f aca="false">IF(COUNT(I1334)=0,50,IF(J1334="proxy_vix",50,IF(I1334&lt;350,100,IF(I1334&lt;=450,50,0))))</f>
        <v>50</v>
      </c>
      <c r="P1334" s="55" t="n">
        <f aca="false">IF(COUNT(K1334)=0,50,IF(K1334&lt;20,100,IF(K1334&lt;=25,50,0)))</f>
        <v>100</v>
      </c>
      <c r="Q1334" s="54"/>
      <c r="R1334" s="47"/>
      <c r="S1334" s="51" t="n">
        <f aca="false">$E1334/$E1333-1</f>
        <v>0.010165102872399</v>
      </c>
      <c r="T1334" s="56" t="n">
        <f aca="false">$K1334/$K1333-1</f>
        <v>0.000613496932515112</v>
      </c>
      <c r="V1334" s="57"/>
      <c r="W1334" s="57"/>
      <c r="Y1334" s="1" t="str">
        <f aca="false">IF(AX1334&gt;=70,"EASY",IF(AX1334&gt;40,"UNCERTAIN","HARD"))</f>
        <v>EASY</v>
      </c>
      <c r="AA1334" s="58" t="n">
        <f aca="false">IF($A1334&lt;200,"",AVERAGE($E1285:$E1334)/AVERAGE($E1135:$E1334)-1)</f>
        <v>0.0771211847031375</v>
      </c>
      <c r="AB1334" s="59" t="n">
        <f aca="false">LOOKUP($B1334,07_L1政策步階!$A$4:$A$14,07_L1政策步階!$C$4:$C$14)</f>
        <v>1</v>
      </c>
      <c r="AC1334" s="57"/>
      <c r="AD1334" s="57"/>
      <c r="AE1334" s="57"/>
      <c r="AF1334" s="57"/>
      <c r="AG1334" s="57"/>
      <c r="AH1334" s="57"/>
      <c r="AI1334" s="57"/>
      <c r="AJ1334" s="57"/>
      <c r="AK1334" s="57"/>
      <c r="AL1334" s="59" t="n">
        <f aca="false">IF(ISNUMBER($AA1334),IF($AA1334&gt;=0.005,100,IF($AA1334&gt;=-0.015,50,0)),"")</f>
        <v>100</v>
      </c>
      <c r="AM1334" s="59" t="n">
        <f aca="false">IF(ISNUMBER($AB1334),IF($AB1334=1,100,IF($AB1334=0,50,0)),"")</f>
        <v>100</v>
      </c>
      <c r="AN1334" s="0" t="str">
        <f aca="false">IF(ISNUMBER($AC1334),IF($AC1334&gt;=0.001,100,IF($AC1334&gt;=-0.003,50,0)),"")</f>
        <v/>
      </c>
      <c r="AO1334" s="0" t="str">
        <f aca="false">IF(ISNUMBER($AD1334),IF($AD1334&gt;=0.04,100,IF($AD1334&gt;=0,50,0)),"")</f>
        <v/>
      </c>
      <c r="AP1334" s="0" t="str">
        <f aca="false">IF(ISNUMBER($AE1334),IF($AE1334&gt;=25,100,IF($AE1334&gt;=-75,50,0)),"")</f>
        <v/>
      </c>
      <c r="AQ1334" s="0" t="str">
        <f aca="false">IF(ISNUMBER($AF1334),IF($AF1334&gt;0,100,IF($AF1334&gt;=-50,50,0)),"")</f>
        <v/>
      </c>
      <c r="AR1334" s="0" t="str">
        <f aca="false">IF(ISNUMBER($AG1334),IF($AG1334=1,100,IF($AG1334=0,50,0)),"")</f>
        <v/>
      </c>
      <c r="AS1334" s="0" t="str">
        <f aca="false">IF(ISNUMBER($AH1334),IF($AH1334&lt;0,100,IF($AH1334&lt;=20,50,0)),"")</f>
        <v/>
      </c>
      <c r="AT1334" s="0" t="str">
        <f aca="false">IF(ISNUMBER($AI1334),IF($AI1334&lt;0.95,100,IF($AI1334&lt;=1,50,0)),"")</f>
        <v/>
      </c>
      <c r="AU1334" s="0" t="str">
        <f aca="false">IF(ISNUMBER($AJ1334),IF($AJ1334&lt;30,0,IF($AJ1334&lt;40,50,IF($AJ1334&lt;=90,100,50))),"")</f>
        <v/>
      </c>
      <c r="AV1334" s="0" t="str">
        <f aca="false">IF(ISNUMBER($AK1334),IF($AK1334&gt;-0.2,100,IF($AK1334&gt;=-0.4,50,0)),"")</f>
        <v/>
      </c>
      <c r="AW1334" s="59" t="n">
        <f aca="false">01_指標庫!$H$4*ISNUMBER($F1334)+01_指標庫!$H$5*ISNUMBER($AA1334)+01_指標庫!$H$6*ISNUMBER($G1334)+01_指標庫!$H$7*ISNUMBER($H1334)+01_指標庫!$H$8*ISNUMBER($AF1334)+01_指標庫!$H$9*ISNUMBER($AG1334)+01_指標庫!$H$10*ISNUMBER($AB1334)+01_指標庫!$H$11*ISNUMBER($AC1334)+01_指標庫!$H$12*ISNUMBER($AD1334)+01_指標庫!$H$13*ISNUMBER($AE1334)+01_指標庫!$H$14*ISNUMBER($I1334)+01_指標庫!$H$15*ISNUMBER($AH1334)+01_指標庫!$H$16*ISNUMBER($K1334)+01_指標庫!$H$17*ISNUMBER($AI1334)+01_指標庫!$H$18*ISNUMBER($AJ1334)+01_指標庫!$H$19*ISNUMBER($AK1334)+01_指標庫!$H$20*ISNUMBER($BB1334)+01_指標庫!$H$21*ISNUMBER($BC1334)</f>
        <v>51</v>
      </c>
      <c r="AX1334" s="59" t="n">
        <f aca="false">IF(AW1334=0,50,ROUND((01_指標庫!$H$4*IF(ISNUMBER($F1334),L1334,0)+01_指標庫!$H$5*IF(ISNUMBER($AA1334),AL1334,0)+01_指標庫!$H$6*IF(ISNUMBER($G1334),M1334,0)+01_指標庫!$H$7*IF(ISNUMBER($H1334),N1334,0)+01_指標庫!$H$8*IF(ISNUMBER($AF1334),AQ1334,0)+01_指標庫!$H$9*IF(ISNUMBER($AG1334),AR1334,0)+01_指標庫!$H$10*IF(ISNUMBER($AB1334),AM1334,0)+01_指標庫!$H$11*IF(ISNUMBER($AC1334),AN1334,0)+01_指標庫!$H$12*IF(ISNUMBER($AD1334),AO1334,0)+01_指標庫!$H$13*IF(ISNUMBER($AE1334),AP1334,0)+01_指標庫!$H$14*IF(ISNUMBER($I1334),O1334,0)+01_指標庫!$H$15*IF(ISNUMBER($AH1334),AS1334,0)+01_指標庫!$H$16*IF(ISNUMBER($K1334),P1334,0)+01_指標庫!$H$17*IF(ISNUMBER($AI1334),AT1334,0)+01_指標庫!$H$18*IF(ISNUMBER($AJ1334),AU1334,0)+01_指標庫!$H$19*IF(ISNUMBER($AK1334),AV1334,0)+01_指標庫!$H$20*IF(ISNUMBER($BB1334),BB1334,0)+01_指標庫!$H$21*IF(ISNUMBER($BC1334),BC1334,0))/AW1334,1))</f>
        <v>86.3</v>
      </c>
      <c r="AY1334" s="60"/>
      <c r="AZ1334" s="60"/>
      <c r="BA1334" s="58" t="n">
        <f aca="false">AVERAGE($E1330:$E1334)/AVERAGE($E1325:$E1334)-1</f>
        <v>0.00715297314787455</v>
      </c>
      <c r="BB1334" s="59" t="n">
        <f aca="false">IF(ISNUMBER($BA1334),IF(OR($S1334&lt;=-0.03,$BA1334&lt;-0.003),0,IF(OR($S1334&lt;=-0.02,$BA1334&lt;0.01),50,100)),"")</f>
        <v>50</v>
      </c>
      <c r="BC1334" s="0" t="str">
        <f aca="false">IF(OR(COUNT($AZ1334)=0,COUNT($AZ1333)=0),"",IF(OR($AY1334/$AZ1333-1&lt;=-0.03,$AZ1334/$AZ1333-1&lt;=-0.045,IF(COUNT($AZ1325:$AZ1334)=10,AVERAGE($AZ1330:$AZ1334)/AVERAGE($AZ1325:$AZ1334)-1&lt;-0.01,FALSE())),0,IF(OR($AZ1334/$AZ1333-1&lt;=-0.02,IF(COUNT($AZ1325:$AZ1334)=10,AVERAGE($AZ1330:$AZ1334)/AVERAGE($AZ1325:$AZ1334)-1&lt;0.005,FALSE())),50,100)))</f>
        <v/>
      </c>
    </row>
    <row r="1335" customFormat="false" ht="15" hidden="false" customHeight="true" outlineLevel="0" collapsed="false">
      <c r="A1335" s="47" t="n">
        <v>1331</v>
      </c>
      <c r="B1335" s="48" t="n">
        <v>44488</v>
      </c>
      <c r="C1335" s="47" t="n">
        <v>2021</v>
      </c>
      <c r="D1335" s="49" t="s">
        <v>237</v>
      </c>
      <c r="E1335" s="50" t="n">
        <v>15410.72</v>
      </c>
      <c r="F1335" s="51" t="n">
        <v>0.093738</v>
      </c>
      <c r="G1335" s="51" t="n">
        <v>-0.016908</v>
      </c>
      <c r="H1335" s="52" t="n">
        <v>0.7959</v>
      </c>
      <c r="I1335" s="62" t="n">
        <v>404.8</v>
      </c>
      <c r="J1335" s="63" t="s">
        <v>240</v>
      </c>
      <c r="K1335" s="54" t="n">
        <v>15.7</v>
      </c>
      <c r="L1335" s="55" t="n">
        <f aca="false">IF(COUNT(F1335)=0,50,IF(F1335&gt;=0,100,IF(F1335&gt;=-0.02,50,0)))</f>
        <v>100</v>
      </c>
      <c r="M1335" s="55" t="n">
        <f aca="false">IF(COUNT(G1335)=0,50,IF(G1335&gt;-0.06,100,IF(G1335&gt;-0.15,50,0)))</f>
        <v>100</v>
      </c>
      <c r="N1335" s="55" t="n">
        <f aca="false">IF(COUNT(H1335)=0,50,IF(H1335&gt;=0.6,100,IF(H1335&gt;=0.4,50,0)))</f>
        <v>100</v>
      </c>
      <c r="O1335" s="55" t="n">
        <f aca="false">IF(COUNT(I1335)=0,50,IF(J1335="proxy_vix",50,IF(I1335&lt;350,100,IF(I1335&lt;=450,50,0))))</f>
        <v>50</v>
      </c>
      <c r="P1335" s="55" t="n">
        <f aca="false">IF(COUNT(K1335)=0,50,IF(K1335&lt;20,100,IF(K1335&lt;=25,50,0)))</f>
        <v>100</v>
      </c>
      <c r="Q1335" s="54"/>
      <c r="R1335" s="47"/>
      <c r="S1335" s="51" t="n">
        <f aca="false">$E1335/$E1334-1</f>
        <v>0.0071780138279538</v>
      </c>
      <c r="T1335" s="56" t="n">
        <f aca="false">$K1335/$K1334-1</f>
        <v>-0.0374003678724708</v>
      </c>
      <c r="V1335" s="57"/>
      <c r="W1335" s="57"/>
      <c r="Y1335" s="1" t="str">
        <f aca="false">IF(AX1335&gt;=70,"EASY",IF(AX1335&gt;40,"UNCERTAIN","HARD"))</f>
        <v>EASY</v>
      </c>
      <c r="AA1335" s="58" t="n">
        <f aca="false">IF($A1335&lt;200,"",AVERAGE($E1286:$E1335)/AVERAGE($E1136:$E1335)-1)</f>
        <v>0.076477078196701</v>
      </c>
      <c r="AB1335" s="59" t="n">
        <f aca="false">LOOKUP($B1335,07_L1政策步階!$A$4:$A$14,07_L1政策步階!$C$4:$C$14)</f>
        <v>1</v>
      </c>
      <c r="AC1335" s="57"/>
      <c r="AD1335" s="57"/>
      <c r="AE1335" s="57"/>
      <c r="AF1335" s="57"/>
      <c r="AG1335" s="57"/>
      <c r="AH1335" s="57"/>
      <c r="AI1335" s="57"/>
      <c r="AJ1335" s="57"/>
      <c r="AK1335" s="57"/>
      <c r="AL1335" s="59" t="n">
        <f aca="false">IF(ISNUMBER($AA1335),IF($AA1335&gt;=0.005,100,IF($AA1335&gt;=-0.015,50,0)),"")</f>
        <v>100</v>
      </c>
      <c r="AM1335" s="59" t="n">
        <f aca="false">IF(ISNUMBER($AB1335),IF($AB1335=1,100,IF($AB1335=0,50,0)),"")</f>
        <v>100</v>
      </c>
      <c r="AN1335" s="0" t="str">
        <f aca="false">IF(ISNUMBER($AC1335),IF($AC1335&gt;=0.001,100,IF($AC1335&gt;=-0.003,50,0)),"")</f>
        <v/>
      </c>
      <c r="AO1335" s="0" t="str">
        <f aca="false">IF(ISNUMBER($AD1335),IF($AD1335&gt;=0.04,100,IF($AD1335&gt;=0,50,0)),"")</f>
        <v/>
      </c>
      <c r="AP1335" s="0" t="str">
        <f aca="false">IF(ISNUMBER($AE1335),IF($AE1335&gt;=25,100,IF($AE1335&gt;=-75,50,0)),"")</f>
        <v/>
      </c>
      <c r="AQ1335" s="0" t="str">
        <f aca="false">IF(ISNUMBER($AF1335),IF($AF1335&gt;0,100,IF($AF1335&gt;=-50,50,0)),"")</f>
        <v/>
      </c>
      <c r="AR1335" s="0" t="str">
        <f aca="false">IF(ISNUMBER($AG1335),IF($AG1335=1,100,IF($AG1335=0,50,0)),"")</f>
        <v/>
      </c>
      <c r="AS1335" s="0" t="str">
        <f aca="false">IF(ISNUMBER($AH1335),IF($AH1335&lt;0,100,IF($AH1335&lt;=20,50,0)),"")</f>
        <v/>
      </c>
      <c r="AT1335" s="0" t="str">
        <f aca="false">IF(ISNUMBER($AI1335),IF($AI1335&lt;0.95,100,IF($AI1335&lt;=1,50,0)),"")</f>
        <v/>
      </c>
      <c r="AU1335" s="0" t="str">
        <f aca="false">IF(ISNUMBER($AJ1335),IF($AJ1335&lt;30,0,IF($AJ1335&lt;40,50,IF($AJ1335&lt;=90,100,50))),"")</f>
        <v/>
      </c>
      <c r="AV1335" s="0" t="str">
        <f aca="false">IF(ISNUMBER($AK1335),IF($AK1335&gt;-0.2,100,IF($AK1335&gt;=-0.4,50,0)),"")</f>
        <v/>
      </c>
      <c r="AW1335" s="59" t="n">
        <f aca="false">01_指標庫!$H$4*ISNUMBER($F1335)+01_指標庫!$H$5*ISNUMBER($AA1335)+01_指標庫!$H$6*ISNUMBER($G1335)+01_指標庫!$H$7*ISNUMBER($H1335)+01_指標庫!$H$8*ISNUMBER($AF1335)+01_指標庫!$H$9*ISNUMBER($AG1335)+01_指標庫!$H$10*ISNUMBER($AB1335)+01_指標庫!$H$11*ISNUMBER($AC1335)+01_指標庫!$H$12*ISNUMBER($AD1335)+01_指標庫!$H$13*ISNUMBER($AE1335)+01_指標庫!$H$14*ISNUMBER($I1335)+01_指標庫!$H$15*ISNUMBER($AH1335)+01_指標庫!$H$16*ISNUMBER($K1335)+01_指標庫!$H$17*ISNUMBER($AI1335)+01_指標庫!$H$18*ISNUMBER($AJ1335)+01_指標庫!$H$19*ISNUMBER($AK1335)+01_指標庫!$H$20*ISNUMBER($BB1335)+01_指標庫!$H$21*ISNUMBER($BC1335)</f>
        <v>51</v>
      </c>
      <c r="AX1335" s="59" t="n">
        <f aca="false">IF(AW1335=0,50,ROUND((01_指標庫!$H$4*IF(ISNUMBER($F1335),L1335,0)+01_指標庫!$H$5*IF(ISNUMBER($AA1335),AL1335,0)+01_指標庫!$H$6*IF(ISNUMBER($G1335),M1335,0)+01_指標庫!$H$7*IF(ISNUMBER($H1335),N1335,0)+01_指標庫!$H$8*IF(ISNUMBER($AF1335),AQ1335,0)+01_指標庫!$H$9*IF(ISNUMBER($AG1335),AR1335,0)+01_指標庫!$H$10*IF(ISNUMBER($AB1335),AM1335,0)+01_指標庫!$H$11*IF(ISNUMBER($AC1335),AN1335,0)+01_指標庫!$H$12*IF(ISNUMBER($AD1335),AO1335,0)+01_指標庫!$H$13*IF(ISNUMBER($AE1335),AP1335,0)+01_指標庫!$H$14*IF(ISNUMBER($I1335),O1335,0)+01_指標庫!$H$15*IF(ISNUMBER($AH1335),AS1335,0)+01_指標庫!$H$16*IF(ISNUMBER($K1335),P1335,0)+01_指標庫!$H$17*IF(ISNUMBER($AI1335),AT1335,0)+01_指標庫!$H$18*IF(ISNUMBER($AJ1335),AU1335,0)+01_指標庫!$H$19*IF(ISNUMBER($AK1335),AV1335,0)+01_指標庫!$H$20*IF(ISNUMBER($BB1335),BB1335,0)+01_指標庫!$H$21*IF(ISNUMBER($BC1335),BC1335,0))/AW1335,1))</f>
        <v>92.2</v>
      </c>
      <c r="AY1335" s="60"/>
      <c r="AZ1335" s="60"/>
      <c r="BA1335" s="58" t="n">
        <f aca="false">AVERAGE($E1331:$E1335)/AVERAGE($E1326:$E1335)-1</f>
        <v>0.01220413622509</v>
      </c>
      <c r="BB1335" s="59" t="n">
        <f aca="false">IF(ISNUMBER($BA1335),IF(OR($S1335&lt;=-0.03,$BA1335&lt;-0.003),0,IF(OR($S1335&lt;=-0.02,$BA1335&lt;0.01),50,100)),"")</f>
        <v>100</v>
      </c>
      <c r="BC1335" s="0" t="str">
        <f aca="false">IF(OR(COUNT($AZ1335)=0,COUNT($AZ1334)=0),"",IF(OR($AY1335/$AZ1334-1&lt;=-0.03,$AZ1335/$AZ1334-1&lt;=-0.045,IF(COUNT($AZ1326:$AZ1335)=10,AVERAGE($AZ1331:$AZ1335)/AVERAGE($AZ1326:$AZ1335)-1&lt;-0.01,FALSE())),0,IF(OR($AZ1335/$AZ1334-1&lt;=-0.02,IF(COUNT($AZ1326:$AZ1335)=10,AVERAGE($AZ1331:$AZ1335)/AVERAGE($AZ1326:$AZ1335)-1&lt;0.005,FALSE())),50,100)))</f>
        <v/>
      </c>
    </row>
    <row r="1336" customFormat="false" ht="15" hidden="false" customHeight="true" outlineLevel="0" collapsed="false">
      <c r="A1336" s="47" t="n">
        <v>1332</v>
      </c>
      <c r="B1336" s="48" t="n">
        <v>44489</v>
      </c>
      <c r="C1336" s="47" t="n">
        <v>2021</v>
      </c>
      <c r="D1336" s="49" t="s">
        <v>238</v>
      </c>
      <c r="E1336" s="50" t="n">
        <v>15388.71</v>
      </c>
      <c r="F1336" s="51" t="n">
        <v>0.091175</v>
      </c>
      <c r="G1336" s="51" t="n">
        <v>-0.018312</v>
      </c>
      <c r="H1336" s="52" t="n">
        <v>0.7959</v>
      </c>
      <c r="I1336" s="62" t="n">
        <v>403.1</v>
      </c>
      <c r="J1336" s="63" t="s">
        <v>240</v>
      </c>
      <c r="K1336" s="54" t="n">
        <v>15.49</v>
      </c>
      <c r="L1336" s="55" t="n">
        <f aca="false">IF(COUNT(F1336)=0,50,IF(F1336&gt;=0,100,IF(F1336&gt;=-0.02,50,0)))</f>
        <v>100</v>
      </c>
      <c r="M1336" s="55" t="n">
        <f aca="false">IF(COUNT(G1336)=0,50,IF(G1336&gt;-0.06,100,IF(G1336&gt;-0.15,50,0)))</f>
        <v>100</v>
      </c>
      <c r="N1336" s="55" t="n">
        <f aca="false">IF(COUNT(H1336)=0,50,IF(H1336&gt;=0.6,100,IF(H1336&gt;=0.4,50,0)))</f>
        <v>100</v>
      </c>
      <c r="O1336" s="55" t="n">
        <f aca="false">IF(COUNT(I1336)=0,50,IF(J1336="proxy_vix",50,IF(I1336&lt;350,100,IF(I1336&lt;=450,50,0))))</f>
        <v>50</v>
      </c>
      <c r="P1336" s="55" t="n">
        <f aca="false">IF(COUNT(K1336)=0,50,IF(K1336&lt;20,100,IF(K1336&lt;=25,50,0)))</f>
        <v>100</v>
      </c>
      <c r="Q1336" s="54"/>
      <c r="R1336" s="47"/>
      <c r="S1336" s="51" t="n">
        <f aca="false">$E1336/$E1335-1</f>
        <v>-0.00142822658513031</v>
      </c>
      <c r="T1336" s="56" t="n">
        <f aca="false">$K1336/$K1335-1</f>
        <v>-0.0133757961783439</v>
      </c>
      <c r="V1336" s="57"/>
      <c r="W1336" s="57"/>
      <c r="Y1336" s="1" t="str">
        <f aca="false">IF(AX1336&gt;=70,"EASY",IF(AX1336&gt;40,"UNCERTAIN","HARD"))</f>
        <v>EASY</v>
      </c>
      <c r="AA1336" s="58" t="n">
        <f aca="false">IF($A1336&lt;200,"",AVERAGE($E1287:$E1336)/AVERAGE($E1137:$E1336)-1)</f>
        <v>0.0759652661638199</v>
      </c>
      <c r="AB1336" s="59" t="n">
        <f aca="false">LOOKUP($B1336,07_L1政策步階!$A$4:$A$14,07_L1政策步階!$C$4:$C$14)</f>
        <v>1</v>
      </c>
      <c r="AC1336" s="57"/>
      <c r="AD1336" s="57"/>
      <c r="AE1336" s="57"/>
      <c r="AF1336" s="57"/>
      <c r="AG1336" s="57"/>
      <c r="AH1336" s="57"/>
      <c r="AI1336" s="57"/>
      <c r="AJ1336" s="57"/>
      <c r="AK1336" s="57"/>
      <c r="AL1336" s="59" t="n">
        <f aca="false">IF(ISNUMBER($AA1336),IF($AA1336&gt;=0.005,100,IF($AA1336&gt;=-0.015,50,0)),"")</f>
        <v>100</v>
      </c>
      <c r="AM1336" s="59" t="n">
        <f aca="false">IF(ISNUMBER($AB1336),IF($AB1336=1,100,IF($AB1336=0,50,0)),"")</f>
        <v>100</v>
      </c>
      <c r="AN1336" s="0" t="str">
        <f aca="false">IF(ISNUMBER($AC1336),IF($AC1336&gt;=0.001,100,IF($AC1336&gt;=-0.003,50,0)),"")</f>
        <v/>
      </c>
      <c r="AO1336" s="0" t="str">
        <f aca="false">IF(ISNUMBER($AD1336),IF($AD1336&gt;=0.04,100,IF($AD1336&gt;=0,50,0)),"")</f>
        <v/>
      </c>
      <c r="AP1336" s="0" t="str">
        <f aca="false">IF(ISNUMBER($AE1336),IF($AE1336&gt;=25,100,IF($AE1336&gt;=-75,50,0)),"")</f>
        <v/>
      </c>
      <c r="AQ1336" s="0" t="str">
        <f aca="false">IF(ISNUMBER($AF1336),IF($AF1336&gt;0,100,IF($AF1336&gt;=-50,50,0)),"")</f>
        <v/>
      </c>
      <c r="AR1336" s="0" t="str">
        <f aca="false">IF(ISNUMBER($AG1336),IF($AG1336=1,100,IF($AG1336=0,50,0)),"")</f>
        <v/>
      </c>
      <c r="AS1336" s="0" t="str">
        <f aca="false">IF(ISNUMBER($AH1336),IF($AH1336&lt;0,100,IF($AH1336&lt;=20,50,0)),"")</f>
        <v/>
      </c>
      <c r="AT1336" s="0" t="str">
        <f aca="false">IF(ISNUMBER($AI1336),IF($AI1336&lt;0.95,100,IF($AI1336&lt;=1,50,0)),"")</f>
        <v/>
      </c>
      <c r="AU1336" s="0" t="str">
        <f aca="false">IF(ISNUMBER($AJ1336),IF($AJ1336&lt;30,0,IF($AJ1336&lt;40,50,IF($AJ1336&lt;=90,100,50))),"")</f>
        <v/>
      </c>
      <c r="AV1336" s="0" t="str">
        <f aca="false">IF(ISNUMBER($AK1336),IF($AK1336&gt;-0.2,100,IF($AK1336&gt;=-0.4,50,0)),"")</f>
        <v/>
      </c>
      <c r="AW1336" s="59" t="n">
        <f aca="false">01_指標庫!$H$4*ISNUMBER($F1336)+01_指標庫!$H$5*ISNUMBER($AA1336)+01_指標庫!$H$6*ISNUMBER($G1336)+01_指標庫!$H$7*ISNUMBER($H1336)+01_指標庫!$H$8*ISNUMBER($AF1336)+01_指標庫!$H$9*ISNUMBER($AG1336)+01_指標庫!$H$10*ISNUMBER($AB1336)+01_指標庫!$H$11*ISNUMBER($AC1336)+01_指標庫!$H$12*ISNUMBER($AD1336)+01_指標庫!$H$13*ISNUMBER($AE1336)+01_指標庫!$H$14*ISNUMBER($I1336)+01_指標庫!$H$15*ISNUMBER($AH1336)+01_指標庫!$H$16*ISNUMBER($K1336)+01_指標庫!$H$17*ISNUMBER($AI1336)+01_指標庫!$H$18*ISNUMBER($AJ1336)+01_指標庫!$H$19*ISNUMBER($AK1336)+01_指標庫!$H$20*ISNUMBER($BB1336)+01_指標庫!$H$21*ISNUMBER($BC1336)</f>
        <v>51</v>
      </c>
      <c r="AX1336" s="59" t="n">
        <f aca="false">IF(AW1336=0,50,ROUND((01_指標庫!$H$4*IF(ISNUMBER($F1336),L1336,0)+01_指標庫!$H$5*IF(ISNUMBER($AA1336),AL1336,0)+01_指標庫!$H$6*IF(ISNUMBER($G1336),M1336,0)+01_指標庫!$H$7*IF(ISNUMBER($H1336),N1336,0)+01_指標庫!$H$8*IF(ISNUMBER($AF1336),AQ1336,0)+01_指標庫!$H$9*IF(ISNUMBER($AG1336),AR1336,0)+01_指標庫!$H$10*IF(ISNUMBER($AB1336),AM1336,0)+01_指標庫!$H$11*IF(ISNUMBER($AC1336),AN1336,0)+01_指標庫!$H$12*IF(ISNUMBER($AD1336),AO1336,0)+01_指標庫!$H$13*IF(ISNUMBER($AE1336),AP1336,0)+01_指標庫!$H$14*IF(ISNUMBER($I1336),O1336,0)+01_指標庫!$H$15*IF(ISNUMBER($AH1336),AS1336,0)+01_指標庫!$H$16*IF(ISNUMBER($K1336),P1336,0)+01_指標庫!$H$17*IF(ISNUMBER($AI1336),AT1336,0)+01_指標庫!$H$18*IF(ISNUMBER($AJ1336),AU1336,0)+01_指標庫!$H$19*IF(ISNUMBER($AK1336),AV1336,0)+01_指標庫!$H$20*IF(ISNUMBER($BB1336),BB1336,0)+01_指標庫!$H$21*IF(ISNUMBER($BC1336),BC1336,0))/AW1336,1))</f>
        <v>92.2</v>
      </c>
      <c r="AY1336" s="60"/>
      <c r="AZ1336" s="60"/>
      <c r="BA1336" s="58" t="n">
        <f aca="false">AVERAGE($E1332:$E1336)/AVERAGE($E1327:$E1336)-1</f>
        <v>0.0161908017940975</v>
      </c>
      <c r="BB1336" s="59" t="n">
        <f aca="false">IF(ISNUMBER($BA1336),IF(OR($S1336&lt;=-0.03,$BA1336&lt;-0.003),0,IF(OR($S1336&lt;=-0.02,$BA1336&lt;0.01),50,100)),"")</f>
        <v>100</v>
      </c>
      <c r="BC1336" s="0" t="str">
        <f aca="false">IF(OR(COUNT($AZ1336)=0,COUNT($AZ1335)=0),"",IF(OR($AY1336/$AZ1335-1&lt;=-0.03,$AZ1336/$AZ1335-1&lt;=-0.045,IF(COUNT($AZ1327:$AZ1336)=10,AVERAGE($AZ1332:$AZ1336)/AVERAGE($AZ1327:$AZ1336)-1&lt;-0.01,FALSE())),0,IF(OR($AZ1336/$AZ1335-1&lt;=-0.02,IF(COUNT($AZ1327:$AZ1336)=10,AVERAGE($AZ1332:$AZ1336)/AVERAGE($AZ1327:$AZ1336)-1&lt;0.005,FALSE())),50,100)))</f>
        <v/>
      </c>
    </row>
    <row r="1337" customFormat="false" ht="15" hidden="false" customHeight="true" outlineLevel="0" collapsed="false">
      <c r="A1337" s="47" t="n">
        <v>1333</v>
      </c>
      <c r="B1337" s="48" t="n">
        <v>44490</v>
      </c>
      <c r="C1337" s="47" t="n">
        <v>2021</v>
      </c>
      <c r="D1337" s="49" t="s">
        <v>239</v>
      </c>
      <c r="E1337" s="50" t="n">
        <v>15489.59</v>
      </c>
      <c r="F1337" s="51" t="n">
        <v>0.097213</v>
      </c>
      <c r="G1337" s="51" t="n">
        <v>-0.011876</v>
      </c>
      <c r="H1337" s="52" t="n">
        <v>0.7959</v>
      </c>
      <c r="I1337" s="62" t="n">
        <v>399.1</v>
      </c>
      <c r="J1337" s="63" t="s">
        <v>240</v>
      </c>
      <c r="K1337" s="54" t="n">
        <v>15.01</v>
      </c>
      <c r="L1337" s="55" t="n">
        <f aca="false">IF(COUNT(F1337)=0,50,IF(F1337&gt;=0,100,IF(F1337&gt;=-0.02,50,0)))</f>
        <v>100</v>
      </c>
      <c r="M1337" s="55" t="n">
        <f aca="false">IF(COUNT(G1337)=0,50,IF(G1337&gt;-0.06,100,IF(G1337&gt;-0.15,50,0)))</f>
        <v>100</v>
      </c>
      <c r="N1337" s="55" t="n">
        <f aca="false">IF(COUNT(H1337)=0,50,IF(H1337&gt;=0.6,100,IF(H1337&gt;=0.4,50,0)))</f>
        <v>100</v>
      </c>
      <c r="O1337" s="55" t="n">
        <f aca="false">IF(COUNT(I1337)=0,50,IF(J1337="proxy_vix",50,IF(I1337&lt;350,100,IF(I1337&lt;=450,50,0))))</f>
        <v>50</v>
      </c>
      <c r="P1337" s="55" t="n">
        <f aca="false">IF(COUNT(K1337)=0,50,IF(K1337&lt;20,100,IF(K1337&lt;=25,50,0)))</f>
        <v>100</v>
      </c>
      <c r="Q1337" s="54"/>
      <c r="R1337" s="47"/>
      <c r="S1337" s="51" t="n">
        <f aca="false">$E1337/$E1336-1</f>
        <v>0.0065554552655811</v>
      </c>
      <c r="T1337" s="56" t="n">
        <f aca="false">$K1337/$K1336-1</f>
        <v>-0.0309877340219497</v>
      </c>
      <c r="V1337" s="57"/>
      <c r="W1337" s="57"/>
      <c r="Y1337" s="1" t="str">
        <f aca="false">IF(AX1337&gt;=70,"EASY",IF(AX1337&gt;40,"UNCERTAIN","HARD"))</f>
        <v>EASY</v>
      </c>
      <c r="AA1337" s="58" t="n">
        <f aca="false">IF($A1337&lt;200,"",AVERAGE($E1288:$E1337)/AVERAGE($E1138:$E1337)-1)</f>
        <v>0.0755272708422754</v>
      </c>
      <c r="AB1337" s="59" t="n">
        <f aca="false">LOOKUP($B1337,07_L1政策步階!$A$4:$A$14,07_L1政策步階!$C$4:$C$14)</f>
        <v>1</v>
      </c>
      <c r="AC1337" s="57"/>
      <c r="AD1337" s="57"/>
      <c r="AE1337" s="57"/>
      <c r="AF1337" s="57"/>
      <c r="AG1337" s="57"/>
      <c r="AH1337" s="57"/>
      <c r="AI1337" s="57"/>
      <c r="AJ1337" s="57"/>
      <c r="AK1337" s="57"/>
      <c r="AL1337" s="59" t="n">
        <f aca="false">IF(ISNUMBER($AA1337),IF($AA1337&gt;=0.005,100,IF($AA1337&gt;=-0.015,50,0)),"")</f>
        <v>100</v>
      </c>
      <c r="AM1337" s="59" t="n">
        <f aca="false">IF(ISNUMBER($AB1337),IF($AB1337=1,100,IF($AB1337=0,50,0)),"")</f>
        <v>100</v>
      </c>
      <c r="AN1337" s="0" t="str">
        <f aca="false">IF(ISNUMBER($AC1337),IF($AC1337&gt;=0.001,100,IF($AC1337&gt;=-0.003,50,0)),"")</f>
        <v/>
      </c>
      <c r="AO1337" s="0" t="str">
        <f aca="false">IF(ISNUMBER($AD1337),IF($AD1337&gt;=0.04,100,IF($AD1337&gt;=0,50,0)),"")</f>
        <v/>
      </c>
      <c r="AP1337" s="0" t="str">
        <f aca="false">IF(ISNUMBER($AE1337),IF($AE1337&gt;=25,100,IF($AE1337&gt;=-75,50,0)),"")</f>
        <v/>
      </c>
      <c r="AQ1337" s="0" t="str">
        <f aca="false">IF(ISNUMBER($AF1337),IF($AF1337&gt;0,100,IF($AF1337&gt;=-50,50,0)),"")</f>
        <v/>
      </c>
      <c r="AR1337" s="0" t="str">
        <f aca="false">IF(ISNUMBER($AG1337),IF($AG1337=1,100,IF($AG1337=0,50,0)),"")</f>
        <v/>
      </c>
      <c r="AS1337" s="0" t="str">
        <f aca="false">IF(ISNUMBER($AH1337),IF($AH1337&lt;0,100,IF($AH1337&lt;=20,50,0)),"")</f>
        <v/>
      </c>
      <c r="AT1337" s="0" t="str">
        <f aca="false">IF(ISNUMBER($AI1337),IF($AI1337&lt;0.95,100,IF($AI1337&lt;=1,50,0)),"")</f>
        <v/>
      </c>
      <c r="AU1337" s="0" t="str">
        <f aca="false">IF(ISNUMBER($AJ1337),IF($AJ1337&lt;30,0,IF($AJ1337&lt;40,50,IF($AJ1337&lt;=90,100,50))),"")</f>
        <v/>
      </c>
      <c r="AV1337" s="0" t="str">
        <f aca="false">IF(ISNUMBER($AK1337),IF($AK1337&gt;-0.2,100,IF($AK1337&gt;=-0.4,50,0)),"")</f>
        <v/>
      </c>
      <c r="AW1337" s="59" t="n">
        <f aca="false">01_指標庫!$H$4*ISNUMBER($F1337)+01_指標庫!$H$5*ISNUMBER($AA1337)+01_指標庫!$H$6*ISNUMBER($G1337)+01_指標庫!$H$7*ISNUMBER($H1337)+01_指標庫!$H$8*ISNUMBER($AF1337)+01_指標庫!$H$9*ISNUMBER($AG1337)+01_指標庫!$H$10*ISNUMBER($AB1337)+01_指標庫!$H$11*ISNUMBER($AC1337)+01_指標庫!$H$12*ISNUMBER($AD1337)+01_指標庫!$H$13*ISNUMBER($AE1337)+01_指標庫!$H$14*ISNUMBER($I1337)+01_指標庫!$H$15*ISNUMBER($AH1337)+01_指標庫!$H$16*ISNUMBER($K1337)+01_指標庫!$H$17*ISNUMBER($AI1337)+01_指標庫!$H$18*ISNUMBER($AJ1337)+01_指標庫!$H$19*ISNUMBER($AK1337)+01_指標庫!$H$20*ISNUMBER($BB1337)+01_指標庫!$H$21*ISNUMBER($BC1337)</f>
        <v>51</v>
      </c>
      <c r="AX1337" s="59" t="n">
        <f aca="false">IF(AW1337=0,50,ROUND((01_指標庫!$H$4*IF(ISNUMBER($F1337),L1337,0)+01_指標庫!$H$5*IF(ISNUMBER($AA1337),AL1337,0)+01_指標庫!$H$6*IF(ISNUMBER($G1337),M1337,0)+01_指標庫!$H$7*IF(ISNUMBER($H1337),N1337,0)+01_指標庫!$H$8*IF(ISNUMBER($AF1337),AQ1337,0)+01_指標庫!$H$9*IF(ISNUMBER($AG1337),AR1337,0)+01_指標庫!$H$10*IF(ISNUMBER($AB1337),AM1337,0)+01_指標庫!$H$11*IF(ISNUMBER($AC1337),AN1337,0)+01_指標庫!$H$12*IF(ISNUMBER($AD1337),AO1337,0)+01_指標庫!$H$13*IF(ISNUMBER($AE1337),AP1337,0)+01_指標庫!$H$14*IF(ISNUMBER($I1337),O1337,0)+01_指標庫!$H$15*IF(ISNUMBER($AH1337),AS1337,0)+01_指標庫!$H$16*IF(ISNUMBER($K1337),P1337,0)+01_指標庫!$H$17*IF(ISNUMBER($AI1337),AT1337,0)+01_指標庫!$H$18*IF(ISNUMBER($AJ1337),AU1337,0)+01_指標庫!$H$19*IF(ISNUMBER($AK1337),AV1337,0)+01_指標庫!$H$20*IF(ISNUMBER($BB1337),BB1337,0)+01_指標庫!$H$21*IF(ISNUMBER($BC1337),BC1337,0))/AW1337,1))</f>
        <v>92.2</v>
      </c>
      <c r="AY1337" s="60"/>
      <c r="AZ1337" s="60"/>
      <c r="BA1337" s="58" t="n">
        <f aca="false">AVERAGE($E1333:$E1337)/AVERAGE($E1328:$E1337)-1</f>
        <v>0.017996896268013</v>
      </c>
      <c r="BB1337" s="59" t="n">
        <f aca="false">IF(ISNUMBER($BA1337),IF(OR($S1337&lt;=-0.03,$BA1337&lt;-0.003),0,IF(OR($S1337&lt;=-0.02,$BA1337&lt;0.01),50,100)),"")</f>
        <v>100</v>
      </c>
      <c r="BC1337" s="0" t="str">
        <f aca="false">IF(OR(COUNT($AZ1337)=0,COUNT($AZ1336)=0),"",IF(OR($AY1337/$AZ1336-1&lt;=-0.03,$AZ1337/$AZ1336-1&lt;=-0.045,IF(COUNT($AZ1328:$AZ1337)=10,AVERAGE($AZ1333:$AZ1337)/AVERAGE($AZ1328:$AZ1337)-1&lt;-0.01,FALSE())),0,IF(OR($AZ1337/$AZ1336-1&lt;=-0.02,IF(COUNT($AZ1328:$AZ1337)=10,AVERAGE($AZ1333:$AZ1337)/AVERAGE($AZ1328:$AZ1337)-1&lt;0.005,FALSE())),50,100)))</f>
        <v/>
      </c>
    </row>
    <row r="1338" customFormat="false" ht="15" hidden="false" customHeight="true" outlineLevel="0" collapsed="false">
      <c r="A1338" s="47" t="n">
        <v>1334</v>
      </c>
      <c r="B1338" s="48" t="n">
        <v>44491</v>
      </c>
      <c r="C1338" s="47" t="n">
        <v>2021</v>
      </c>
      <c r="D1338" s="49" t="s">
        <v>234</v>
      </c>
      <c r="E1338" s="50" t="n">
        <v>15355.07</v>
      </c>
      <c r="F1338" s="51" t="n">
        <v>0.086754</v>
      </c>
      <c r="G1338" s="51" t="n">
        <v>-0.020458</v>
      </c>
      <c r="H1338" s="52" t="n">
        <v>0.7755</v>
      </c>
      <c r="I1338" s="62" t="n">
        <v>402.6</v>
      </c>
      <c r="J1338" s="63" t="s">
        <v>240</v>
      </c>
      <c r="K1338" s="54" t="n">
        <v>15.43</v>
      </c>
      <c r="L1338" s="55" t="n">
        <f aca="false">IF(COUNT(F1338)=0,50,IF(F1338&gt;=0,100,IF(F1338&gt;=-0.02,50,0)))</f>
        <v>100</v>
      </c>
      <c r="M1338" s="55" t="n">
        <f aca="false">IF(COUNT(G1338)=0,50,IF(G1338&gt;-0.06,100,IF(G1338&gt;-0.15,50,0)))</f>
        <v>100</v>
      </c>
      <c r="N1338" s="55" t="n">
        <f aca="false">IF(COUNT(H1338)=0,50,IF(H1338&gt;=0.6,100,IF(H1338&gt;=0.4,50,0)))</f>
        <v>100</v>
      </c>
      <c r="O1338" s="55" t="n">
        <f aca="false">IF(COUNT(I1338)=0,50,IF(J1338="proxy_vix",50,IF(I1338&lt;350,100,IF(I1338&lt;=450,50,0))))</f>
        <v>50</v>
      </c>
      <c r="P1338" s="55" t="n">
        <f aca="false">IF(COUNT(K1338)=0,50,IF(K1338&lt;20,100,IF(K1338&lt;=25,50,0)))</f>
        <v>100</v>
      </c>
      <c r="Q1338" s="54"/>
      <c r="R1338" s="47"/>
      <c r="S1338" s="51" t="n">
        <f aca="false">$E1338/$E1337-1</f>
        <v>-0.00868454232810556</v>
      </c>
      <c r="T1338" s="56" t="n">
        <f aca="false">$K1338/$K1337-1</f>
        <v>0.0279813457694871</v>
      </c>
      <c r="V1338" s="57"/>
      <c r="W1338" s="57"/>
      <c r="Y1338" s="1" t="str">
        <f aca="false">IF(AX1338&gt;=70,"EASY",IF(AX1338&gt;40,"UNCERTAIN","HARD"))</f>
        <v>EASY</v>
      </c>
      <c r="AA1338" s="58" t="n">
        <f aca="false">IF($A1338&lt;200,"",AVERAGE($E1289:$E1338)/AVERAGE($E1139:$E1338)-1)</f>
        <v>0.0749845768976276</v>
      </c>
      <c r="AB1338" s="59" t="n">
        <f aca="false">LOOKUP($B1338,07_L1政策步階!$A$4:$A$14,07_L1政策步階!$C$4:$C$14)</f>
        <v>1</v>
      </c>
      <c r="AC1338" s="57"/>
      <c r="AD1338" s="57"/>
      <c r="AE1338" s="57"/>
      <c r="AF1338" s="57"/>
      <c r="AG1338" s="57"/>
      <c r="AH1338" s="57"/>
      <c r="AI1338" s="57"/>
      <c r="AJ1338" s="57"/>
      <c r="AK1338" s="57"/>
      <c r="AL1338" s="59" t="n">
        <f aca="false">IF(ISNUMBER($AA1338),IF($AA1338&gt;=0.005,100,IF($AA1338&gt;=-0.015,50,0)),"")</f>
        <v>100</v>
      </c>
      <c r="AM1338" s="59" t="n">
        <f aca="false">IF(ISNUMBER($AB1338),IF($AB1338=1,100,IF($AB1338=0,50,0)),"")</f>
        <v>100</v>
      </c>
      <c r="AN1338" s="0" t="str">
        <f aca="false">IF(ISNUMBER($AC1338),IF($AC1338&gt;=0.001,100,IF($AC1338&gt;=-0.003,50,0)),"")</f>
        <v/>
      </c>
      <c r="AO1338" s="0" t="str">
        <f aca="false">IF(ISNUMBER($AD1338),IF($AD1338&gt;=0.04,100,IF($AD1338&gt;=0,50,0)),"")</f>
        <v/>
      </c>
      <c r="AP1338" s="0" t="str">
        <f aca="false">IF(ISNUMBER($AE1338),IF($AE1338&gt;=25,100,IF($AE1338&gt;=-75,50,0)),"")</f>
        <v/>
      </c>
      <c r="AQ1338" s="0" t="str">
        <f aca="false">IF(ISNUMBER($AF1338),IF($AF1338&gt;0,100,IF($AF1338&gt;=-50,50,0)),"")</f>
        <v/>
      </c>
      <c r="AR1338" s="0" t="str">
        <f aca="false">IF(ISNUMBER($AG1338),IF($AG1338=1,100,IF($AG1338=0,50,0)),"")</f>
        <v/>
      </c>
      <c r="AS1338" s="0" t="str">
        <f aca="false">IF(ISNUMBER($AH1338),IF($AH1338&lt;0,100,IF($AH1338&lt;=20,50,0)),"")</f>
        <v/>
      </c>
      <c r="AT1338" s="0" t="str">
        <f aca="false">IF(ISNUMBER($AI1338),IF($AI1338&lt;0.95,100,IF($AI1338&lt;=1,50,0)),"")</f>
        <v/>
      </c>
      <c r="AU1338" s="0" t="str">
        <f aca="false">IF(ISNUMBER($AJ1338),IF($AJ1338&lt;30,0,IF($AJ1338&lt;40,50,IF($AJ1338&lt;=90,100,50))),"")</f>
        <v/>
      </c>
      <c r="AV1338" s="0" t="str">
        <f aca="false">IF(ISNUMBER($AK1338),IF($AK1338&gt;-0.2,100,IF($AK1338&gt;=-0.4,50,0)),"")</f>
        <v/>
      </c>
      <c r="AW1338" s="59" t="n">
        <f aca="false">01_指標庫!$H$4*ISNUMBER($F1338)+01_指標庫!$H$5*ISNUMBER($AA1338)+01_指標庫!$H$6*ISNUMBER($G1338)+01_指標庫!$H$7*ISNUMBER($H1338)+01_指標庫!$H$8*ISNUMBER($AF1338)+01_指標庫!$H$9*ISNUMBER($AG1338)+01_指標庫!$H$10*ISNUMBER($AB1338)+01_指標庫!$H$11*ISNUMBER($AC1338)+01_指標庫!$H$12*ISNUMBER($AD1338)+01_指標庫!$H$13*ISNUMBER($AE1338)+01_指標庫!$H$14*ISNUMBER($I1338)+01_指標庫!$H$15*ISNUMBER($AH1338)+01_指標庫!$H$16*ISNUMBER($K1338)+01_指標庫!$H$17*ISNUMBER($AI1338)+01_指標庫!$H$18*ISNUMBER($AJ1338)+01_指標庫!$H$19*ISNUMBER($AK1338)+01_指標庫!$H$20*ISNUMBER($BB1338)+01_指標庫!$H$21*ISNUMBER($BC1338)</f>
        <v>51</v>
      </c>
      <c r="AX1338" s="59" t="n">
        <f aca="false">IF(AW1338=0,50,ROUND((01_指標庫!$H$4*IF(ISNUMBER($F1338),L1338,0)+01_指標庫!$H$5*IF(ISNUMBER($AA1338),AL1338,0)+01_指標庫!$H$6*IF(ISNUMBER($G1338),M1338,0)+01_指標庫!$H$7*IF(ISNUMBER($H1338),N1338,0)+01_指標庫!$H$8*IF(ISNUMBER($AF1338),AQ1338,0)+01_指標庫!$H$9*IF(ISNUMBER($AG1338),AR1338,0)+01_指標庫!$H$10*IF(ISNUMBER($AB1338),AM1338,0)+01_指標庫!$H$11*IF(ISNUMBER($AC1338),AN1338,0)+01_指標庫!$H$12*IF(ISNUMBER($AD1338),AO1338,0)+01_指標庫!$H$13*IF(ISNUMBER($AE1338),AP1338,0)+01_指標庫!$H$14*IF(ISNUMBER($I1338),O1338,0)+01_指標庫!$H$15*IF(ISNUMBER($AH1338),AS1338,0)+01_指標庫!$H$16*IF(ISNUMBER($K1338),P1338,0)+01_指標庫!$H$17*IF(ISNUMBER($AI1338),AT1338,0)+01_指標庫!$H$18*IF(ISNUMBER($AJ1338),AU1338,0)+01_指標庫!$H$19*IF(ISNUMBER($AK1338),AV1338,0)+01_指標庫!$H$20*IF(ISNUMBER($BB1338),BB1338,0)+01_指標庫!$H$21*IF(ISNUMBER($BC1338),BC1338,0))/AW1338,1))</f>
        <v>92.2</v>
      </c>
      <c r="AY1338" s="60"/>
      <c r="AZ1338" s="60"/>
      <c r="BA1338" s="58" t="n">
        <f aca="false">AVERAGE($E1334:$E1338)/AVERAGE($E1329:$E1338)-1</f>
        <v>0.0171532708733599</v>
      </c>
      <c r="BB1338" s="59" t="n">
        <f aca="false">IF(ISNUMBER($BA1338),IF(OR($S1338&lt;=-0.03,$BA1338&lt;-0.003),0,IF(OR($S1338&lt;=-0.02,$BA1338&lt;0.01),50,100)),"")</f>
        <v>100</v>
      </c>
      <c r="BC1338" s="0" t="str">
        <f aca="false">IF(OR(COUNT($AZ1338)=0,COUNT($AZ1337)=0),"",IF(OR($AY1338/$AZ1337-1&lt;=-0.03,$AZ1338/$AZ1337-1&lt;=-0.045,IF(COUNT($AZ1329:$AZ1338)=10,AVERAGE($AZ1334:$AZ1338)/AVERAGE($AZ1329:$AZ1338)-1&lt;-0.01,FALSE())),0,IF(OR($AZ1338/$AZ1337-1&lt;=-0.02,IF(COUNT($AZ1329:$AZ1338)=10,AVERAGE($AZ1334:$AZ1338)/AVERAGE($AZ1329:$AZ1338)-1&lt;0.005,FALSE())),50,100)))</f>
        <v/>
      </c>
    </row>
    <row r="1339" customFormat="false" ht="15" hidden="false" customHeight="true" outlineLevel="0" collapsed="false">
      <c r="A1339" s="47" t="n">
        <v>1335</v>
      </c>
      <c r="B1339" s="48" t="n">
        <v>44494</v>
      </c>
      <c r="C1339" s="47" t="n">
        <v>2021</v>
      </c>
      <c r="D1339" s="49" t="s">
        <v>236</v>
      </c>
      <c r="E1339" s="50" t="n">
        <v>15514.19</v>
      </c>
      <c r="F1339" s="51" t="n">
        <v>0.097081</v>
      </c>
      <c r="G1339" s="51" t="n">
        <v>-0.010307</v>
      </c>
      <c r="H1339" s="52" t="n">
        <v>0.7551</v>
      </c>
      <c r="I1339" s="62" t="n">
        <v>401</v>
      </c>
      <c r="J1339" s="63" t="s">
        <v>240</v>
      </c>
      <c r="K1339" s="54" t="n">
        <v>15.24</v>
      </c>
      <c r="L1339" s="55" t="n">
        <f aca="false">IF(COUNT(F1339)=0,50,IF(F1339&gt;=0,100,IF(F1339&gt;=-0.02,50,0)))</f>
        <v>100</v>
      </c>
      <c r="M1339" s="55" t="n">
        <f aca="false">IF(COUNT(G1339)=0,50,IF(G1339&gt;-0.06,100,IF(G1339&gt;-0.15,50,0)))</f>
        <v>100</v>
      </c>
      <c r="N1339" s="55" t="n">
        <f aca="false">IF(COUNT(H1339)=0,50,IF(H1339&gt;=0.6,100,IF(H1339&gt;=0.4,50,0)))</f>
        <v>100</v>
      </c>
      <c r="O1339" s="55" t="n">
        <f aca="false">IF(COUNT(I1339)=0,50,IF(J1339="proxy_vix",50,IF(I1339&lt;350,100,IF(I1339&lt;=450,50,0))))</f>
        <v>50</v>
      </c>
      <c r="P1339" s="55" t="n">
        <f aca="false">IF(COUNT(K1339)=0,50,IF(K1339&lt;20,100,IF(K1339&lt;=25,50,0)))</f>
        <v>100</v>
      </c>
      <c r="Q1339" s="54"/>
      <c r="R1339" s="47"/>
      <c r="S1339" s="51" t="n">
        <f aca="false">$E1339/$E1338-1</f>
        <v>0.01036270104923</v>
      </c>
      <c r="T1339" s="56" t="n">
        <f aca="false">$K1339/$K1338-1</f>
        <v>-0.0123136746597537</v>
      </c>
      <c r="V1339" s="57"/>
      <c r="W1339" s="57"/>
      <c r="Y1339" s="1" t="str">
        <f aca="false">IF(AX1339&gt;=70,"EASY",IF(AX1339&gt;40,"UNCERTAIN","HARD"))</f>
        <v>EASY</v>
      </c>
      <c r="AA1339" s="58" t="n">
        <f aca="false">IF($A1339&lt;200,"",AVERAGE($E1290:$E1339)/AVERAGE($E1140:$E1339)-1)</f>
        <v>0.0746028636325755</v>
      </c>
      <c r="AB1339" s="59" t="n">
        <f aca="false">LOOKUP($B1339,07_L1政策步階!$A$4:$A$14,07_L1政策步階!$C$4:$C$14)</f>
        <v>1</v>
      </c>
      <c r="AC1339" s="57"/>
      <c r="AD1339" s="57"/>
      <c r="AE1339" s="57"/>
      <c r="AF1339" s="57"/>
      <c r="AG1339" s="57"/>
      <c r="AH1339" s="57"/>
      <c r="AI1339" s="57"/>
      <c r="AJ1339" s="57"/>
      <c r="AK1339" s="57"/>
      <c r="AL1339" s="59" t="n">
        <f aca="false">IF(ISNUMBER($AA1339),IF($AA1339&gt;=0.005,100,IF($AA1339&gt;=-0.015,50,0)),"")</f>
        <v>100</v>
      </c>
      <c r="AM1339" s="59" t="n">
        <f aca="false">IF(ISNUMBER($AB1339),IF($AB1339=1,100,IF($AB1339=0,50,0)),"")</f>
        <v>100</v>
      </c>
      <c r="AN1339" s="0" t="str">
        <f aca="false">IF(ISNUMBER($AC1339),IF($AC1339&gt;=0.001,100,IF($AC1339&gt;=-0.003,50,0)),"")</f>
        <v/>
      </c>
      <c r="AO1339" s="0" t="str">
        <f aca="false">IF(ISNUMBER($AD1339),IF($AD1339&gt;=0.04,100,IF($AD1339&gt;=0,50,0)),"")</f>
        <v/>
      </c>
      <c r="AP1339" s="0" t="str">
        <f aca="false">IF(ISNUMBER($AE1339),IF($AE1339&gt;=25,100,IF($AE1339&gt;=-75,50,0)),"")</f>
        <v/>
      </c>
      <c r="AQ1339" s="0" t="str">
        <f aca="false">IF(ISNUMBER($AF1339),IF($AF1339&gt;0,100,IF($AF1339&gt;=-50,50,0)),"")</f>
        <v/>
      </c>
      <c r="AR1339" s="0" t="str">
        <f aca="false">IF(ISNUMBER($AG1339),IF($AG1339=1,100,IF($AG1339=0,50,0)),"")</f>
        <v/>
      </c>
      <c r="AS1339" s="0" t="str">
        <f aca="false">IF(ISNUMBER($AH1339),IF($AH1339&lt;0,100,IF($AH1339&lt;=20,50,0)),"")</f>
        <v/>
      </c>
      <c r="AT1339" s="0" t="str">
        <f aca="false">IF(ISNUMBER($AI1339),IF($AI1339&lt;0.95,100,IF($AI1339&lt;=1,50,0)),"")</f>
        <v/>
      </c>
      <c r="AU1339" s="0" t="str">
        <f aca="false">IF(ISNUMBER($AJ1339),IF($AJ1339&lt;30,0,IF($AJ1339&lt;40,50,IF($AJ1339&lt;=90,100,50))),"")</f>
        <v/>
      </c>
      <c r="AV1339" s="0" t="str">
        <f aca="false">IF(ISNUMBER($AK1339),IF($AK1339&gt;-0.2,100,IF($AK1339&gt;=-0.4,50,0)),"")</f>
        <v/>
      </c>
      <c r="AW1339" s="59" t="n">
        <f aca="false">01_指標庫!$H$4*ISNUMBER($F1339)+01_指標庫!$H$5*ISNUMBER($AA1339)+01_指標庫!$H$6*ISNUMBER($G1339)+01_指標庫!$H$7*ISNUMBER($H1339)+01_指標庫!$H$8*ISNUMBER($AF1339)+01_指標庫!$H$9*ISNUMBER($AG1339)+01_指標庫!$H$10*ISNUMBER($AB1339)+01_指標庫!$H$11*ISNUMBER($AC1339)+01_指標庫!$H$12*ISNUMBER($AD1339)+01_指標庫!$H$13*ISNUMBER($AE1339)+01_指標庫!$H$14*ISNUMBER($I1339)+01_指標庫!$H$15*ISNUMBER($AH1339)+01_指標庫!$H$16*ISNUMBER($K1339)+01_指標庫!$H$17*ISNUMBER($AI1339)+01_指標庫!$H$18*ISNUMBER($AJ1339)+01_指標庫!$H$19*ISNUMBER($AK1339)+01_指標庫!$H$20*ISNUMBER($BB1339)+01_指標庫!$H$21*ISNUMBER($BC1339)</f>
        <v>51</v>
      </c>
      <c r="AX1339" s="59" t="n">
        <f aca="false">IF(AW1339=0,50,ROUND((01_指標庫!$H$4*IF(ISNUMBER($F1339),L1339,0)+01_指標庫!$H$5*IF(ISNUMBER($AA1339),AL1339,0)+01_指標庫!$H$6*IF(ISNUMBER($G1339),M1339,0)+01_指標庫!$H$7*IF(ISNUMBER($H1339),N1339,0)+01_指標庫!$H$8*IF(ISNUMBER($AF1339),AQ1339,0)+01_指標庫!$H$9*IF(ISNUMBER($AG1339),AR1339,0)+01_指標庫!$H$10*IF(ISNUMBER($AB1339),AM1339,0)+01_指標庫!$H$11*IF(ISNUMBER($AC1339),AN1339,0)+01_指標庫!$H$12*IF(ISNUMBER($AD1339),AO1339,0)+01_指標庫!$H$13*IF(ISNUMBER($AE1339),AP1339,0)+01_指標庫!$H$14*IF(ISNUMBER($I1339),O1339,0)+01_指標庫!$H$15*IF(ISNUMBER($AH1339),AS1339,0)+01_指標庫!$H$16*IF(ISNUMBER($K1339),P1339,0)+01_指標庫!$H$17*IF(ISNUMBER($AI1339),AT1339,0)+01_指標庫!$H$18*IF(ISNUMBER($AJ1339),AU1339,0)+01_指標庫!$H$19*IF(ISNUMBER($AK1339),AV1339,0)+01_指標庫!$H$20*IF(ISNUMBER($BB1339),BB1339,0)+01_指標庫!$H$21*IF(ISNUMBER($BC1339),BC1339,0))/AW1339,1))</f>
        <v>92.2</v>
      </c>
      <c r="AY1339" s="60"/>
      <c r="AZ1339" s="60"/>
      <c r="BA1339" s="58" t="n">
        <f aca="false">AVERAGE($E1335:$E1339)/AVERAGE($E1330:$E1339)-1</f>
        <v>0.0146049297275745</v>
      </c>
      <c r="BB1339" s="59" t="n">
        <f aca="false">IF(ISNUMBER($BA1339),IF(OR($S1339&lt;=-0.03,$BA1339&lt;-0.003),0,IF(OR($S1339&lt;=-0.02,$BA1339&lt;0.01),50,100)),"")</f>
        <v>100</v>
      </c>
      <c r="BC1339" s="0" t="str">
        <f aca="false">IF(OR(COUNT($AZ1339)=0,COUNT($AZ1338)=0),"",IF(OR($AY1339/$AZ1338-1&lt;=-0.03,$AZ1339/$AZ1338-1&lt;=-0.045,IF(COUNT($AZ1330:$AZ1339)=10,AVERAGE($AZ1335:$AZ1339)/AVERAGE($AZ1330:$AZ1339)-1&lt;-0.01,FALSE())),0,IF(OR($AZ1339/$AZ1338-1&lt;=-0.02,IF(COUNT($AZ1330:$AZ1339)=10,AVERAGE($AZ1335:$AZ1339)/AVERAGE($AZ1330:$AZ1339)-1&lt;0.005,FALSE())),50,100)))</f>
        <v/>
      </c>
    </row>
    <row r="1340" customFormat="false" ht="15" hidden="false" customHeight="true" outlineLevel="0" collapsed="false">
      <c r="A1340" s="47" t="n">
        <v>1336</v>
      </c>
      <c r="B1340" s="48" t="n">
        <v>44495</v>
      </c>
      <c r="C1340" s="47" t="n">
        <v>2021</v>
      </c>
      <c r="D1340" s="49" t="s">
        <v>237</v>
      </c>
      <c r="E1340" s="50" t="n">
        <v>15559.49</v>
      </c>
      <c r="F1340" s="51" t="n">
        <v>0.099252</v>
      </c>
      <c r="G1340" s="51" t="n">
        <v>-0.007417</v>
      </c>
      <c r="H1340" s="52" t="n">
        <v>0.7347</v>
      </c>
      <c r="I1340" s="62" t="n">
        <v>407.2</v>
      </c>
      <c r="J1340" s="63" t="s">
        <v>240</v>
      </c>
      <c r="K1340" s="54" t="n">
        <v>15.98</v>
      </c>
      <c r="L1340" s="55" t="n">
        <f aca="false">IF(COUNT(F1340)=0,50,IF(F1340&gt;=0,100,IF(F1340&gt;=-0.02,50,0)))</f>
        <v>100</v>
      </c>
      <c r="M1340" s="55" t="n">
        <f aca="false">IF(COUNT(G1340)=0,50,IF(G1340&gt;-0.06,100,IF(G1340&gt;-0.15,50,0)))</f>
        <v>100</v>
      </c>
      <c r="N1340" s="55" t="n">
        <f aca="false">IF(COUNT(H1340)=0,50,IF(H1340&gt;=0.6,100,IF(H1340&gt;=0.4,50,0)))</f>
        <v>100</v>
      </c>
      <c r="O1340" s="55" t="n">
        <f aca="false">IF(COUNT(I1340)=0,50,IF(J1340="proxy_vix",50,IF(I1340&lt;350,100,IF(I1340&lt;=450,50,0))))</f>
        <v>50</v>
      </c>
      <c r="P1340" s="55" t="n">
        <f aca="false">IF(COUNT(K1340)=0,50,IF(K1340&lt;20,100,IF(K1340&lt;=25,50,0)))</f>
        <v>100</v>
      </c>
      <c r="Q1340" s="54"/>
      <c r="R1340" s="47"/>
      <c r="S1340" s="51" t="n">
        <f aca="false">$E1340/$E1339-1</f>
        <v>0.00291990751692484</v>
      </c>
      <c r="T1340" s="56" t="n">
        <f aca="false">$K1340/$K1339-1</f>
        <v>0.0485564304461943</v>
      </c>
      <c r="V1340" s="57"/>
      <c r="W1340" s="57"/>
      <c r="Y1340" s="1" t="str">
        <f aca="false">IF(AX1340&gt;=70,"EASY",IF(AX1340&gt;40,"UNCERTAIN","HARD"))</f>
        <v>EASY</v>
      </c>
      <c r="AA1340" s="58" t="n">
        <f aca="false">IF($A1340&lt;200,"",AVERAGE($E1291:$E1340)/AVERAGE($E1141:$E1340)-1)</f>
        <v>0.0741859185864382</v>
      </c>
      <c r="AB1340" s="59" t="n">
        <f aca="false">LOOKUP($B1340,07_L1政策步階!$A$4:$A$14,07_L1政策步階!$C$4:$C$14)</f>
        <v>1</v>
      </c>
      <c r="AC1340" s="57"/>
      <c r="AD1340" s="57"/>
      <c r="AE1340" s="57"/>
      <c r="AF1340" s="57"/>
      <c r="AG1340" s="57"/>
      <c r="AH1340" s="57"/>
      <c r="AI1340" s="57"/>
      <c r="AJ1340" s="57"/>
      <c r="AK1340" s="57"/>
      <c r="AL1340" s="59" t="n">
        <f aca="false">IF(ISNUMBER($AA1340),IF($AA1340&gt;=0.005,100,IF($AA1340&gt;=-0.015,50,0)),"")</f>
        <v>100</v>
      </c>
      <c r="AM1340" s="59" t="n">
        <f aca="false">IF(ISNUMBER($AB1340),IF($AB1340=1,100,IF($AB1340=0,50,0)),"")</f>
        <v>100</v>
      </c>
      <c r="AN1340" s="0" t="str">
        <f aca="false">IF(ISNUMBER($AC1340),IF($AC1340&gt;=0.001,100,IF($AC1340&gt;=-0.003,50,0)),"")</f>
        <v/>
      </c>
      <c r="AO1340" s="0" t="str">
        <f aca="false">IF(ISNUMBER($AD1340),IF($AD1340&gt;=0.04,100,IF($AD1340&gt;=0,50,0)),"")</f>
        <v/>
      </c>
      <c r="AP1340" s="0" t="str">
        <f aca="false">IF(ISNUMBER($AE1340),IF($AE1340&gt;=25,100,IF($AE1340&gt;=-75,50,0)),"")</f>
        <v/>
      </c>
      <c r="AQ1340" s="0" t="str">
        <f aca="false">IF(ISNUMBER($AF1340),IF($AF1340&gt;0,100,IF($AF1340&gt;=-50,50,0)),"")</f>
        <v/>
      </c>
      <c r="AR1340" s="0" t="str">
        <f aca="false">IF(ISNUMBER($AG1340),IF($AG1340=1,100,IF($AG1340=0,50,0)),"")</f>
        <v/>
      </c>
      <c r="AS1340" s="0" t="str">
        <f aca="false">IF(ISNUMBER($AH1340),IF($AH1340&lt;0,100,IF($AH1340&lt;=20,50,0)),"")</f>
        <v/>
      </c>
      <c r="AT1340" s="0" t="str">
        <f aca="false">IF(ISNUMBER($AI1340),IF($AI1340&lt;0.95,100,IF($AI1340&lt;=1,50,0)),"")</f>
        <v/>
      </c>
      <c r="AU1340" s="0" t="str">
        <f aca="false">IF(ISNUMBER($AJ1340),IF($AJ1340&lt;30,0,IF($AJ1340&lt;40,50,IF($AJ1340&lt;=90,100,50))),"")</f>
        <v/>
      </c>
      <c r="AV1340" s="0" t="str">
        <f aca="false">IF(ISNUMBER($AK1340),IF($AK1340&gt;-0.2,100,IF($AK1340&gt;=-0.4,50,0)),"")</f>
        <v/>
      </c>
      <c r="AW1340" s="59" t="n">
        <f aca="false">01_指標庫!$H$4*ISNUMBER($F1340)+01_指標庫!$H$5*ISNUMBER($AA1340)+01_指標庫!$H$6*ISNUMBER($G1340)+01_指標庫!$H$7*ISNUMBER($H1340)+01_指標庫!$H$8*ISNUMBER($AF1340)+01_指標庫!$H$9*ISNUMBER($AG1340)+01_指標庫!$H$10*ISNUMBER($AB1340)+01_指標庫!$H$11*ISNUMBER($AC1340)+01_指標庫!$H$12*ISNUMBER($AD1340)+01_指標庫!$H$13*ISNUMBER($AE1340)+01_指標庫!$H$14*ISNUMBER($I1340)+01_指標庫!$H$15*ISNUMBER($AH1340)+01_指標庫!$H$16*ISNUMBER($K1340)+01_指標庫!$H$17*ISNUMBER($AI1340)+01_指標庫!$H$18*ISNUMBER($AJ1340)+01_指標庫!$H$19*ISNUMBER($AK1340)+01_指標庫!$H$20*ISNUMBER($BB1340)+01_指標庫!$H$21*ISNUMBER($BC1340)</f>
        <v>51</v>
      </c>
      <c r="AX1340" s="59" t="n">
        <f aca="false">IF(AW1340=0,50,ROUND((01_指標庫!$H$4*IF(ISNUMBER($F1340),L1340,0)+01_指標庫!$H$5*IF(ISNUMBER($AA1340),AL1340,0)+01_指標庫!$H$6*IF(ISNUMBER($G1340),M1340,0)+01_指標庫!$H$7*IF(ISNUMBER($H1340),N1340,0)+01_指標庫!$H$8*IF(ISNUMBER($AF1340),AQ1340,0)+01_指標庫!$H$9*IF(ISNUMBER($AG1340),AR1340,0)+01_指標庫!$H$10*IF(ISNUMBER($AB1340),AM1340,0)+01_指標庫!$H$11*IF(ISNUMBER($AC1340),AN1340,0)+01_指標庫!$H$12*IF(ISNUMBER($AD1340),AO1340,0)+01_指標庫!$H$13*IF(ISNUMBER($AE1340),AP1340,0)+01_指標庫!$H$14*IF(ISNUMBER($I1340),O1340,0)+01_指標庫!$H$15*IF(ISNUMBER($AH1340),AS1340,0)+01_指標庫!$H$16*IF(ISNUMBER($K1340),P1340,0)+01_指標庫!$H$17*IF(ISNUMBER($AI1340),AT1340,0)+01_指標庫!$H$18*IF(ISNUMBER($AJ1340),AU1340,0)+01_指標庫!$H$19*IF(ISNUMBER($AK1340),AV1340,0)+01_指標庫!$H$20*IF(ISNUMBER($BB1340),BB1340,0)+01_指標庫!$H$21*IF(ISNUMBER($BC1340),BC1340,0))/AW1340,1))</f>
        <v>92.2</v>
      </c>
      <c r="AY1340" s="60"/>
      <c r="AZ1340" s="60"/>
      <c r="BA1340" s="58" t="n">
        <f aca="false">AVERAGE($E1336:$E1340)/AVERAGE($E1331:$E1340)-1</f>
        <v>0.0105985518253824</v>
      </c>
      <c r="BB1340" s="59" t="n">
        <f aca="false">IF(ISNUMBER($BA1340),IF(OR($S1340&lt;=-0.03,$BA1340&lt;-0.003),0,IF(OR($S1340&lt;=-0.02,$BA1340&lt;0.01),50,100)),"")</f>
        <v>100</v>
      </c>
      <c r="BC1340" s="0" t="str">
        <f aca="false">IF(OR(COUNT($AZ1340)=0,COUNT($AZ1339)=0),"",IF(OR($AY1340/$AZ1339-1&lt;=-0.03,$AZ1340/$AZ1339-1&lt;=-0.045,IF(COUNT($AZ1331:$AZ1340)=10,AVERAGE($AZ1336:$AZ1340)/AVERAGE($AZ1331:$AZ1340)-1&lt;-0.01,FALSE())),0,IF(OR($AZ1340/$AZ1339-1&lt;=-0.02,IF(COUNT($AZ1331:$AZ1340)=10,AVERAGE($AZ1336:$AZ1340)/AVERAGE($AZ1331:$AZ1340)-1&lt;0.005,FALSE())),50,100)))</f>
        <v/>
      </c>
    </row>
    <row r="1341" customFormat="false" ht="15" hidden="false" customHeight="true" outlineLevel="0" collapsed="false">
      <c r="A1341" s="47" t="n">
        <v>1337</v>
      </c>
      <c r="B1341" s="48" t="n">
        <v>44496</v>
      </c>
      <c r="C1341" s="47" t="n">
        <v>2021</v>
      </c>
      <c r="D1341" s="49" t="s">
        <v>238</v>
      </c>
      <c r="E1341" s="50" t="n">
        <v>15598.39</v>
      </c>
      <c r="F1341" s="51" t="n">
        <v>0.100947</v>
      </c>
      <c r="G1341" s="51" t="n">
        <v>-0.004936</v>
      </c>
      <c r="H1341" s="52" t="n">
        <v>0.7347</v>
      </c>
      <c r="I1341" s="62" t="n">
        <v>415.6</v>
      </c>
      <c r="J1341" s="63" t="s">
        <v>240</v>
      </c>
      <c r="K1341" s="54" t="n">
        <v>16.98</v>
      </c>
      <c r="L1341" s="55" t="n">
        <f aca="false">IF(COUNT(F1341)=0,50,IF(F1341&gt;=0,100,IF(F1341&gt;=-0.02,50,0)))</f>
        <v>100</v>
      </c>
      <c r="M1341" s="55" t="n">
        <f aca="false">IF(COUNT(G1341)=0,50,IF(G1341&gt;-0.06,100,IF(G1341&gt;-0.15,50,0)))</f>
        <v>100</v>
      </c>
      <c r="N1341" s="55" t="n">
        <f aca="false">IF(COUNT(H1341)=0,50,IF(H1341&gt;=0.6,100,IF(H1341&gt;=0.4,50,0)))</f>
        <v>100</v>
      </c>
      <c r="O1341" s="55" t="n">
        <f aca="false">IF(COUNT(I1341)=0,50,IF(J1341="proxy_vix",50,IF(I1341&lt;350,100,IF(I1341&lt;=450,50,0))))</f>
        <v>50</v>
      </c>
      <c r="P1341" s="55" t="n">
        <f aca="false">IF(COUNT(K1341)=0,50,IF(K1341&lt;20,100,IF(K1341&lt;=25,50,0)))</f>
        <v>100</v>
      </c>
      <c r="Q1341" s="54"/>
      <c r="R1341" s="47"/>
      <c r="S1341" s="51" t="n">
        <f aca="false">$E1341/$E1340-1</f>
        <v>0.00250008194355988</v>
      </c>
      <c r="T1341" s="56" t="n">
        <f aca="false">$K1341/$K1340-1</f>
        <v>0.062578222778473</v>
      </c>
      <c r="V1341" s="57"/>
      <c r="W1341" s="57"/>
      <c r="Y1341" s="1" t="str">
        <f aca="false">IF(AX1341&gt;=70,"EASY",IF(AX1341&gt;40,"UNCERTAIN","HARD"))</f>
        <v>EASY</v>
      </c>
      <c r="AA1341" s="58" t="n">
        <f aca="false">IF($A1341&lt;200,"",AVERAGE($E1292:$E1341)/AVERAGE($E1142:$E1341)-1)</f>
        <v>0.0740007041214517</v>
      </c>
      <c r="AB1341" s="59" t="n">
        <f aca="false">LOOKUP($B1341,07_L1政策步階!$A$4:$A$14,07_L1政策步階!$C$4:$C$14)</f>
        <v>1</v>
      </c>
      <c r="AC1341" s="57"/>
      <c r="AD1341" s="57"/>
      <c r="AE1341" s="57"/>
      <c r="AF1341" s="57"/>
      <c r="AG1341" s="57"/>
      <c r="AH1341" s="57"/>
      <c r="AI1341" s="57"/>
      <c r="AJ1341" s="57"/>
      <c r="AK1341" s="57"/>
      <c r="AL1341" s="59" t="n">
        <f aca="false">IF(ISNUMBER($AA1341),IF($AA1341&gt;=0.005,100,IF($AA1341&gt;=-0.015,50,0)),"")</f>
        <v>100</v>
      </c>
      <c r="AM1341" s="59" t="n">
        <f aca="false">IF(ISNUMBER($AB1341),IF($AB1341=1,100,IF($AB1341=0,50,0)),"")</f>
        <v>100</v>
      </c>
      <c r="AN1341" s="0" t="str">
        <f aca="false">IF(ISNUMBER($AC1341),IF($AC1341&gt;=0.001,100,IF($AC1341&gt;=-0.003,50,0)),"")</f>
        <v/>
      </c>
      <c r="AO1341" s="0" t="str">
        <f aca="false">IF(ISNUMBER($AD1341),IF($AD1341&gt;=0.04,100,IF($AD1341&gt;=0,50,0)),"")</f>
        <v/>
      </c>
      <c r="AP1341" s="0" t="str">
        <f aca="false">IF(ISNUMBER($AE1341),IF($AE1341&gt;=25,100,IF($AE1341&gt;=-75,50,0)),"")</f>
        <v/>
      </c>
      <c r="AQ1341" s="0" t="str">
        <f aca="false">IF(ISNUMBER($AF1341),IF($AF1341&gt;0,100,IF($AF1341&gt;=-50,50,0)),"")</f>
        <v/>
      </c>
      <c r="AR1341" s="0" t="str">
        <f aca="false">IF(ISNUMBER($AG1341),IF($AG1341=1,100,IF($AG1341=0,50,0)),"")</f>
        <v/>
      </c>
      <c r="AS1341" s="0" t="str">
        <f aca="false">IF(ISNUMBER($AH1341),IF($AH1341&lt;0,100,IF($AH1341&lt;=20,50,0)),"")</f>
        <v/>
      </c>
      <c r="AT1341" s="0" t="str">
        <f aca="false">IF(ISNUMBER($AI1341),IF($AI1341&lt;0.95,100,IF($AI1341&lt;=1,50,0)),"")</f>
        <v/>
      </c>
      <c r="AU1341" s="0" t="str">
        <f aca="false">IF(ISNUMBER($AJ1341),IF($AJ1341&lt;30,0,IF($AJ1341&lt;40,50,IF($AJ1341&lt;=90,100,50))),"")</f>
        <v/>
      </c>
      <c r="AV1341" s="0" t="str">
        <f aca="false">IF(ISNUMBER($AK1341),IF($AK1341&gt;-0.2,100,IF($AK1341&gt;=-0.4,50,0)),"")</f>
        <v/>
      </c>
      <c r="AW1341" s="59" t="n">
        <f aca="false">01_指標庫!$H$4*ISNUMBER($F1341)+01_指標庫!$H$5*ISNUMBER($AA1341)+01_指標庫!$H$6*ISNUMBER($G1341)+01_指標庫!$H$7*ISNUMBER($H1341)+01_指標庫!$H$8*ISNUMBER($AF1341)+01_指標庫!$H$9*ISNUMBER($AG1341)+01_指標庫!$H$10*ISNUMBER($AB1341)+01_指標庫!$H$11*ISNUMBER($AC1341)+01_指標庫!$H$12*ISNUMBER($AD1341)+01_指標庫!$H$13*ISNUMBER($AE1341)+01_指標庫!$H$14*ISNUMBER($I1341)+01_指標庫!$H$15*ISNUMBER($AH1341)+01_指標庫!$H$16*ISNUMBER($K1341)+01_指標庫!$H$17*ISNUMBER($AI1341)+01_指標庫!$H$18*ISNUMBER($AJ1341)+01_指標庫!$H$19*ISNUMBER($AK1341)+01_指標庫!$H$20*ISNUMBER($BB1341)+01_指標庫!$H$21*ISNUMBER($BC1341)</f>
        <v>51</v>
      </c>
      <c r="AX1341" s="59" t="n">
        <f aca="false">IF(AW1341=0,50,ROUND((01_指標庫!$H$4*IF(ISNUMBER($F1341),L1341,0)+01_指標庫!$H$5*IF(ISNUMBER($AA1341),AL1341,0)+01_指標庫!$H$6*IF(ISNUMBER($G1341),M1341,0)+01_指標庫!$H$7*IF(ISNUMBER($H1341),N1341,0)+01_指標庫!$H$8*IF(ISNUMBER($AF1341),AQ1341,0)+01_指標庫!$H$9*IF(ISNUMBER($AG1341),AR1341,0)+01_指標庫!$H$10*IF(ISNUMBER($AB1341),AM1341,0)+01_指標庫!$H$11*IF(ISNUMBER($AC1341),AN1341,0)+01_指標庫!$H$12*IF(ISNUMBER($AD1341),AO1341,0)+01_指標庫!$H$13*IF(ISNUMBER($AE1341),AP1341,0)+01_指標庫!$H$14*IF(ISNUMBER($I1341),O1341,0)+01_指標庫!$H$15*IF(ISNUMBER($AH1341),AS1341,0)+01_指標庫!$H$16*IF(ISNUMBER($K1341),P1341,0)+01_指標庫!$H$17*IF(ISNUMBER($AI1341),AT1341,0)+01_指標庫!$H$18*IF(ISNUMBER($AJ1341),AU1341,0)+01_指標庫!$H$19*IF(ISNUMBER($AK1341),AV1341,0)+01_指標庫!$H$20*IF(ISNUMBER($BB1341),BB1341,0)+01_指標庫!$H$21*IF(ISNUMBER($BC1341),BC1341,0))/AW1341,1))</f>
        <v>86.3</v>
      </c>
      <c r="AY1341" s="60"/>
      <c r="AZ1341" s="60"/>
      <c r="BA1341" s="58" t="n">
        <f aca="false">AVERAGE($E1337:$E1341)/AVERAGE($E1332:$E1341)-1</f>
        <v>0.00791248578906312</v>
      </c>
      <c r="BB1341" s="59" t="n">
        <f aca="false">IF(ISNUMBER($BA1341),IF(OR($S1341&lt;=-0.03,$BA1341&lt;-0.003),0,IF(OR($S1341&lt;=-0.02,$BA1341&lt;0.01),50,100)),"")</f>
        <v>50</v>
      </c>
      <c r="BC1341" s="0" t="str">
        <f aca="false">IF(OR(COUNT($AZ1341)=0,COUNT($AZ1340)=0),"",IF(OR($AY1341/$AZ1340-1&lt;=-0.03,$AZ1341/$AZ1340-1&lt;=-0.045,IF(COUNT($AZ1332:$AZ1341)=10,AVERAGE($AZ1337:$AZ1341)/AVERAGE($AZ1332:$AZ1341)-1&lt;-0.01,FALSE())),0,IF(OR($AZ1341/$AZ1340-1&lt;=-0.02,IF(COUNT($AZ1332:$AZ1341)=10,AVERAGE($AZ1337:$AZ1341)/AVERAGE($AZ1332:$AZ1341)-1&lt;0.005,FALSE())),50,100)))</f>
        <v/>
      </c>
    </row>
    <row r="1342" customFormat="false" ht="15" hidden="false" customHeight="true" outlineLevel="0" collapsed="false">
      <c r="A1342" s="47" t="n">
        <v>1338</v>
      </c>
      <c r="B1342" s="48" t="n">
        <v>44497</v>
      </c>
      <c r="C1342" s="47" t="n">
        <v>2021</v>
      </c>
      <c r="D1342" s="49" t="s">
        <v>239</v>
      </c>
      <c r="E1342" s="50" t="n">
        <v>15778.16</v>
      </c>
      <c r="F1342" s="51" t="n">
        <v>0.112535</v>
      </c>
      <c r="G1342" s="51" t="n">
        <v>0</v>
      </c>
      <c r="H1342" s="52" t="n">
        <v>0.7755</v>
      </c>
      <c r="I1342" s="62" t="n">
        <v>411.8</v>
      </c>
      <c r="J1342" s="63" t="s">
        <v>240</v>
      </c>
      <c r="K1342" s="54" t="n">
        <v>16.53</v>
      </c>
      <c r="L1342" s="55" t="n">
        <f aca="false">IF(COUNT(F1342)=0,50,IF(F1342&gt;=0,100,IF(F1342&gt;=-0.02,50,0)))</f>
        <v>100</v>
      </c>
      <c r="M1342" s="55" t="n">
        <f aca="false">IF(COUNT(G1342)=0,50,IF(G1342&gt;-0.06,100,IF(G1342&gt;-0.15,50,0)))</f>
        <v>100</v>
      </c>
      <c r="N1342" s="55" t="n">
        <f aca="false">IF(COUNT(H1342)=0,50,IF(H1342&gt;=0.6,100,IF(H1342&gt;=0.4,50,0)))</f>
        <v>100</v>
      </c>
      <c r="O1342" s="55" t="n">
        <f aca="false">IF(COUNT(I1342)=0,50,IF(J1342="proxy_vix",50,IF(I1342&lt;350,100,IF(I1342&lt;=450,50,0))))</f>
        <v>50</v>
      </c>
      <c r="P1342" s="55" t="n">
        <f aca="false">IF(COUNT(K1342)=0,50,IF(K1342&lt;20,100,IF(K1342&lt;=25,50,0)))</f>
        <v>100</v>
      </c>
      <c r="Q1342" s="54"/>
      <c r="R1342" s="47"/>
      <c r="S1342" s="51" t="n">
        <f aca="false">$E1342/$E1341-1</f>
        <v>0.0115249073782615</v>
      </c>
      <c r="T1342" s="56" t="n">
        <f aca="false">$K1342/$K1341-1</f>
        <v>-0.0265017667844523</v>
      </c>
      <c r="V1342" s="57"/>
      <c r="W1342" s="57"/>
      <c r="Y1342" s="1" t="str">
        <f aca="false">IF(AX1342&gt;=70,"EASY",IF(AX1342&gt;40,"UNCERTAIN","HARD"))</f>
        <v>EASY</v>
      </c>
      <c r="AA1342" s="58" t="n">
        <f aca="false">IF($A1342&lt;200,"",AVERAGE($E1293:$E1342)/AVERAGE($E1143:$E1342)-1)</f>
        <v>0.0742365257797202</v>
      </c>
      <c r="AB1342" s="59" t="n">
        <f aca="false">LOOKUP($B1342,07_L1政策步階!$A$4:$A$14,07_L1政策步階!$C$4:$C$14)</f>
        <v>1</v>
      </c>
      <c r="AC1342" s="57"/>
      <c r="AD1342" s="57"/>
      <c r="AE1342" s="57"/>
      <c r="AF1342" s="57"/>
      <c r="AG1342" s="57"/>
      <c r="AH1342" s="57"/>
      <c r="AI1342" s="57"/>
      <c r="AJ1342" s="57"/>
      <c r="AK1342" s="57"/>
      <c r="AL1342" s="59" t="n">
        <f aca="false">IF(ISNUMBER($AA1342),IF($AA1342&gt;=0.005,100,IF($AA1342&gt;=-0.015,50,0)),"")</f>
        <v>100</v>
      </c>
      <c r="AM1342" s="59" t="n">
        <f aca="false">IF(ISNUMBER($AB1342),IF($AB1342=1,100,IF($AB1342=0,50,0)),"")</f>
        <v>100</v>
      </c>
      <c r="AN1342" s="0" t="str">
        <f aca="false">IF(ISNUMBER($AC1342),IF($AC1342&gt;=0.001,100,IF($AC1342&gt;=-0.003,50,0)),"")</f>
        <v/>
      </c>
      <c r="AO1342" s="0" t="str">
        <f aca="false">IF(ISNUMBER($AD1342),IF($AD1342&gt;=0.04,100,IF($AD1342&gt;=0,50,0)),"")</f>
        <v/>
      </c>
      <c r="AP1342" s="0" t="str">
        <f aca="false">IF(ISNUMBER($AE1342),IF($AE1342&gt;=25,100,IF($AE1342&gt;=-75,50,0)),"")</f>
        <v/>
      </c>
      <c r="AQ1342" s="0" t="str">
        <f aca="false">IF(ISNUMBER($AF1342),IF($AF1342&gt;0,100,IF($AF1342&gt;=-50,50,0)),"")</f>
        <v/>
      </c>
      <c r="AR1342" s="0" t="str">
        <f aca="false">IF(ISNUMBER($AG1342),IF($AG1342=1,100,IF($AG1342=0,50,0)),"")</f>
        <v/>
      </c>
      <c r="AS1342" s="0" t="str">
        <f aca="false">IF(ISNUMBER($AH1342),IF($AH1342&lt;0,100,IF($AH1342&lt;=20,50,0)),"")</f>
        <v/>
      </c>
      <c r="AT1342" s="0" t="str">
        <f aca="false">IF(ISNUMBER($AI1342),IF($AI1342&lt;0.95,100,IF($AI1342&lt;=1,50,0)),"")</f>
        <v/>
      </c>
      <c r="AU1342" s="0" t="str">
        <f aca="false">IF(ISNUMBER($AJ1342),IF($AJ1342&lt;30,0,IF($AJ1342&lt;40,50,IF($AJ1342&lt;=90,100,50))),"")</f>
        <v/>
      </c>
      <c r="AV1342" s="0" t="str">
        <f aca="false">IF(ISNUMBER($AK1342),IF($AK1342&gt;-0.2,100,IF($AK1342&gt;=-0.4,50,0)),"")</f>
        <v/>
      </c>
      <c r="AW1342" s="59" t="n">
        <f aca="false">01_指標庫!$H$4*ISNUMBER($F1342)+01_指標庫!$H$5*ISNUMBER($AA1342)+01_指標庫!$H$6*ISNUMBER($G1342)+01_指標庫!$H$7*ISNUMBER($H1342)+01_指標庫!$H$8*ISNUMBER($AF1342)+01_指標庫!$H$9*ISNUMBER($AG1342)+01_指標庫!$H$10*ISNUMBER($AB1342)+01_指標庫!$H$11*ISNUMBER($AC1342)+01_指標庫!$H$12*ISNUMBER($AD1342)+01_指標庫!$H$13*ISNUMBER($AE1342)+01_指標庫!$H$14*ISNUMBER($I1342)+01_指標庫!$H$15*ISNUMBER($AH1342)+01_指標庫!$H$16*ISNUMBER($K1342)+01_指標庫!$H$17*ISNUMBER($AI1342)+01_指標庫!$H$18*ISNUMBER($AJ1342)+01_指標庫!$H$19*ISNUMBER($AK1342)+01_指標庫!$H$20*ISNUMBER($BB1342)+01_指標庫!$H$21*ISNUMBER($BC1342)</f>
        <v>51</v>
      </c>
      <c r="AX1342" s="59" t="n">
        <f aca="false">IF(AW1342=0,50,ROUND((01_指標庫!$H$4*IF(ISNUMBER($F1342),L1342,0)+01_指標庫!$H$5*IF(ISNUMBER($AA1342),AL1342,0)+01_指標庫!$H$6*IF(ISNUMBER($G1342),M1342,0)+01_指標庫!$H$7*IF(ISNUMBER($H1342),N1342,0)+01_指標庫!$H$8*IF(ISNUMBER($AF1342),AQ1342,0)+01_指標庫!$H$9*IF(ISNUMBER($AG1342),AR1342,0)+01_指標庫!$H$10*IF(ISNUMBER($AB1342),AM1342,0)+01_指標庫!$H$11*IF(ISNUMBER($AC1342),AN1342,0)+01_指標庫!$H$12*IF(ISNUMBER($AD1342),AO1342,0)+01_指標庫!$H$13*IF(ISNUMBER($AE1342),AP1342,0)+01_指標庫!$H$14*IF(ISNUMBER($I1342),O1342,0)+01_指標庫!$H$15*IF(ISNUMBER($AH1342),AS1342,0)+01_指標庫!$H$16*IF(ISNUMBER($K1342),P1342,0)+01_指標庫!$H$17*IF(ISNUMBER($AI1342),AT1342,0)+01_指標庫!$H$18*IF(ISNUMBER($AJ1342),AU1342,0)+01_指標庫!$H$19*IF(ISNUMBER($AK1342),AV1342,0)+01_指標庫!$H$20*IF(ISNUMBER($BB1342),BB1342,0)+01_指標庫!$H$21*IF(ISNUMBER($BC1342),BC1342,0))/AW1342,1))</f>
        <v>86.3</v>
      </c>
      <c r="AY1342" s="60"/>
      <c r="AZ1342" s="60"/>
      <c r="BA1342" s="58" t="n">
        <f aca="false">AVERAGE($E1338:$E1342)/AVERAGE($E1333:$E1342)-1</f>
        <v>0.00691377813933336</v>
      </c>
      <c r="BB1342" s="59" t="n">
        <f aca="false">IF(ISNUMBER($BA1342),IF(OR($S1342&lt;=-0.03,$BA1342&lt;-0.003),0,IF(OR($S1342&lt;=-0.02,$BA1342&lt;0.01),50,100)),"")</f>
        <v>50</v>
      </c>
      <c r="BC1342" s="0" t="str">
        <f aca="false">IF(OR(COUNT($AZ1342)=0,COUNT($AZ1341)=0),"",IF(OR($AY1342/$AZ1341-1&lt;=-0.03,$AZ1342/$AZ1341-1&lt;=-0.045,IF(COUNT($AZ1333:$AZ1342)=10,AVERAGE($AZ1338:$AZ1342)/AVERAGE($AZ1333:$AZ1342)-1&lt;-0.01,FALSE())),0,IF(OR($AZ1342/$AZ1341-1&lt;=-0.02,IF(COUNT($AZ1333:$AZ1342)=10,AVERAGE($AZ1338:$AZ1342)/AVERAGE($AZ1333:$AZ1342)-1&lt;0.005,FALSE())),50,100)))</f>
        <v/>
      </c>
    </row>
    <row r="1343" customFormat="false" ht="15" hidden="false" customHeight="true" outlineLevel="0" collapsed="false">
      <c r="A1343" s="47" t="n">
        <v>1339</v>
      </c>
      <c r="B1343" s="48" t="n">
        <v>44498</v>
      </c>
      <c r="C1343" s="47" t="n">
        <v>2021</v>
      </c>
      <c r="D1343" s="49" t="s">
        <v>234</v>
      </c>
      <c r="E1343" s="50" t="n">
        <v>15850.47</v>
      </c>
      <c r="F1343" s="51" t="n">
        <v>0.116471</v>
      </c>
      <c r="G1343" s="51" t="n">
        <v>0</v>
      </c>
      <c r="H1343" s="52" t="n">
        <v>0.7755</v>
      </c>
      <c r="I1343" s="62" t="n">
        <v>409.5</v>
      </c>
      <c r="J1343" s="63" t="s">
        <v>240</v>
      </c>
      <c r="K1343" s="54" t="n">
        <v>16.26</v>
      </c>
      <c r="L1343" s="55" t="n">
        <f aca="false">IF(COUNT(F1343)=0,50,IF(F1343&gt;=0,100,IF(F1343&gt;=-0.02,50,0)))</f>
        <v>100</v>
      </c>
      <c r="M1343" s="55" t="n">
        <f aca="false">IF(COUNT(G1343)=0,50,IF(G1343&gt;-0.06,100,IF(G1343&gt;-0.15,50,0)))</f>
        <v>100</v>
      </c>
      <c r="N1343" s="55" t="n">
        <f aca="false">IF(COUNT(H1343)=0,50,IF(H1343&gt;=0.6,100,IF(H1343&gt;=0.4,50,0)))</f>
        <v>100</v>
      </c>
      <c r="O1343" s="55" t="n">
        <f aca="false">IF(COUNT(I1343)=0,50,IF(J1343="proxy_vix",50,IF(I1343&lt;350,100,IF(I1343&lt;=450,50,0))))</f>
        <v>50</v>
      </c>
      <c r="P1343" s="55" t="n">
        <f aca="false">IF(COUNT(K1343)=0,50,IF(K1343&lt;20,100,IF(K1343&lt;=25,50,0)))</f>
        <v>100</v>
      </c>
      <c r="Q1343" s="54"/>
      <c r="R1343" s="47"/>
      <c r="S1343" s="51" t="n">
        <f aca="false">$E1343/$E1342-1</f>
        <v>0.00458291714623238</v>
      </c>
      <c r="T1343" s="56" t="n">
        <f aca="false">$K1343/$K1342-1</f>
        <v>-0.0163339382940109</v>
      </c>
      <c r="V1343" s="57"/>
      <c r="W1343" s="57"/>
      <c r="Y1343" s="1" t="str">
        <f aca="false">IF(AX1343&gt;=70,"EASY",IF(AX1343&gt;40,"UNCERTAIN","HARD"))</f>
        <v>EASY</v>
      </c>
      <c r="AA1343" s="58" t="n">
        <f aca="false">IF($A1343&lt;200,"",AVERAGE($E1294:$E1343)/AVERAGE($E1144:$E1343)-1)</f>
        <v>0.074410933194526</v>
      </c>
      <c r="AB1343" s="59" t="n">
        <f aca="false">LOOKUP($B1343,07_L1政策步階!$A$4:$A$14,07_L1政策步階!$C$4:$C$14)</f>
        <v>1</v>
      </c>
      <c r="AC1343" s="57"/>
      <c r="AD1343" s="57"/>
      <c r="AE1343" s="57"/>
      <c r="AF1343" s="57"/>
      <c r="AG1343" s="57"/>
      <c r="AH1343" s="57"/>
      <c r="AI1343" s="57"/>
      <c r="AJ1343" s="57"/>
      <c r="AK1343" s="57"/>
      <c r="AL1343" s="59" t="n">
        <f aca="false">IF(ISNUMBER($AA1343),IF($AA1343&gt;=0.005,100,IF($AA1343&gt;=-0.015,50,0)),"")</f>
        <v>100</v>
      </c>
      <c r="AM1343" s="59" t="n">
        <f aca="false">IF(ISNUMBER($AB1343),IF($AB1343=1,100,IF($AB1343=0,50,0)),"")</f>
        <v>100</v>
      </c>
      <c r="AN1343" s="0" t="str">
        <f aca="false">IF(ISNUMBER($AC1343),IF($AC1343&gt;=0.001,100,IF($AC1343&gt;=-0.003,50,0)),"")</f>
        <v/>
      </c>
      <c r="AO1343" s="0" t="str">
        <f aca="false">IF(ISNUMBER($AD1343),IF($AD1343&gt;=0.04,100,IF($AD1343&gt;=0,50,0)),"")</f>
        <v/>
      </c>
      <c r="AP1343" s="0" t="str">
        <f aca="false">IF(ISNUMBER($AE1343),IF($AE1343&gt;=25,100,IF($AE1343&gt;=-75,50,0)),"")</f>
        <v/>
      </c>
      <c r="AQ1343" s="0" t="str">
        <f aca="false">IF(ISNUMBER($AF1343),IF($AF1343&gt;0,100,IF($AF1343&gt;=-50,50,0)),"")</f>
        <v/>
      </c>
      <c r="AR1343" s="0" t="str">
        <f aca="false">IF(ISNUMBER($AG1343),IF($AG1343=1,100,IF($AG1343=0,50,0)),"")</f>
        <v/>
      </c>
      <c r="AS1343" s="0" t="str">
        <f aca="false">IF(ISNUMBER($AH1343),IF($AH1343&lt;0,100,IF($AH1343&lt;=20,50,0)),"")</f>
        <v/>
      </c>
      <c r="AT1343" s="0" t="str">
        <f aca="false">IF(ISNUMBER($AI1343),IF($AI1343&lt;0.95,100,IF($AI1343&lt;=1,50,0)),"")</f>
        <v/>
      </c>
      <c r="AU1343" s="0" t="str">
        <f aca="false">IF(ISNUMBER($AJ1343),IF($AJ1343&lt;30,0,IF($AJ1343&lt;40,50,IF($AJ1343&lt;=90,100,50))),"")</f>
        <v/>
      </c>
      <c r="AV1343" s="0" t="str">
        <f aca="false">IF(ISNUMBER($AK1343),IF($AK1343&gt;-0.2,100,IF($AK1343&gt;=-0.4,50,0)),"")</f>
        <v/>
      </c>
      <c r="AW1343" s="59" t="n">
        <f aca="false">01_指標庫!$H$4*ISNUMBER($F1343)+01_指標庫!$H$5*ISNUMBER($AA1343)+01_指標庫!$H$6*ISNUMBER($G1343)+01_指標庫!$H$7*ISNUMBER($H1343)+01_指標庫!$H$8*ISNUMBER($AF1343)+01_指標庫!$H$9*ISNUMBER($AG1343)+01_指標庫!$H$10*ISNUMBER($AB1343)+01_指標庫!$H$11*ISNUMBER($AC1343)+01_指標庫!$H$12*ISNUMBER($AD1343)+01_指標庫!$H$13*ISNUMBER($AE1343)+01_指標庫!$H$14*ISNUMBER($I1343)+01_指標庫!$H$15*ISNUMBER($AH1343)+01_指標庫!$H$16*ISNUMBER($K1343)+01_指標庫!$H$17*ISNUMBER($AI1343)+01_指標庫!$H$18*ISNUMBER($AJ1343)+01_指標庫!$H$19*ISNUMBER($AK1343)+01_指標庫!$H$20*ISNUMBER($BB1343)+01_指標庫!$H$21*ISNUMBER($BC1343)</f>
        <v>51</v>
      </c>
      <c r="AX1343" s="59" t="n">
        <f aca="false">IF(AW1343=0,50,ROUND((01_指標庫!$H$4*IF(ISNUMBER($F1343),L1343,0)+01_指標庫!$H$5*IF(ISNUMBER($AA1343),AL1343,0)+01_指標庫!$H$6*IF(ISNUMBER($G1343),M1343,0)+01_指標庫!$H$7*IF(ISNUMBER($H1343),N1343,0)+01_指標庫!$H$8*IF(ISNUMBER($AF1343),AQ1343,0)+01_指標庫!$H$9*IF(ISNUMBER($AG1343),AR1343,0)+01_指標庫!$H$10*IF(ISNUMBER($AB1343),AM1343,0)+01_指標庫!$H$11*IF(ISNUMBER($AC1343),AN1343,0)+01_指標庫!$H$12*IF(ISNUMBER($AD1343),AO1343,0)+01_指標庫!$H$13*IF(ISNUMBER($AE1343),AP1343,0)+01_指標庫!$H$14*IF(ISNUMBER($I1343),O1343,0)+01_指標庫!$H$15*IF(ISNUMBER($AH1343),AS1343,0)+01_指標庫!$H$16*IF(ISNUMBER($K1343),P1343,0)+01_指標庫!$H$17*IF(ISNUMBER($AI1343),AT1343,0)+01_指標庫!$H$18*IF(ISNUMBER($AJ1343),AU1343,0)+01_指標庫!$H$19*IF(ISNUMBER($AK1343),AV1343,0)+01_指標庫!$H$20*IF(ISNUMBER($BB1343),BB1343,0)+01_指標庫!$H$21*IF(ISNUMBER($BC1343),BC1343,0))/AW1343,1))</f>
        <v>86.3</v>
      </c>
      <c r="AY1343" s="60"/>
      <c r="AZ1343" s="60"/>
      <c r="BA1343" s="58" t="n">
        <f aca="false">AVERAGE($E1339:$E1343)/AVERAGE($E1334:$E1343)-1</f>
        <v>0.00873273897218918</v>
      </c>
      <c r="BB1343" s="59" t="n">
        <f aca="false">IF(ISNUMBER($BA1343),IF(OR($S1343&lt;=-0.03,$BA1343&lt;-0.003),0,IF(OR($S1343&lt;=-0.02,$BA1343&lt;0.01),50,100)),"")</f>
        <v>50</v>
      </c>
      <c r="BC1343" s="0" t="str">
        <f aca="false">IF(OR(COUNT($AZ1343)=0,COUNT($AZ1342)=0),"",IF(OR($AY1343/$AZ1342-1&lt;=-0.03,$AZ1343/$AZ1342-1&lt;=-0.045,IF(COUNT($AZ1334:$AZ1343)=10,AVERAGE($AZ1339:$AZ1343)/AVERAGE($AZ1334:$AZ1343)-1&lt;-0.01,FALSE())),0,IF(OR($AZ1343/$AZ1342-1&lt;=-0.02,IF(COUNT($AZ1334:$AZ1343)=10,AVERAGE($AZ1339:$AZ1343)/AVERAGE($AZ1334:$AZ1343)-1&lt;0.005,FALSE())),50,100)))</f>
        <v/>
      </c>
    </row>
    <row r="1344" customFormat="false" ht="15" hidden="false" customHeight="true" outlineLevel="0" collapsed="false">
      <c r="A1344" s="47" t="n">
        <v>1340</v>
      </c>
      <c r="B1344" s="48" t="n">
        <v>44501</v>
      </c>
      <c r="C1344" s="47" t="n">
        <v>2021</v>
      </c>
      <c r="D1344" s="49" t="s">
        <v>236</v>
      </c>
      <c r="E1344" s="50" t="n">
        <v>15905.28</v>
      </c>
      <c r="F1344" s="51" t="n">
        <v>0.11911</v>
      </c>
      <c r="G1344" s="51" t="n">
        <v>0</v>
      </c>
      <c r="H1344" s="52" t="n">
        <v>0.7551</v>
      </c>
      <c r="I1344" s="62" t="n">
        <v>410.8</v>
      </c>
      <c r="J1344" s="63" t="s">
        <v>240</v>
      </c>
      <c r="K1344" s="54" t="n">
        <v>16.41</v>
      </c>
      <c r="L1344" s="55" t="n">
        <f aca="false">IF(COUNT(F1344)=0,50,IF(F1344&gt;=0,100,IF(F1344&gt;=-0.02,50,0)))</f>
        <v>100</v>
      </c>
      <c r="M1344" s="55" t="n">
        <f aca="false">IF(COUNT(G1344)=0,50,IF(G1344&gt;-0.06,100,IF(G1344&gt;-0.15,50,0)))</f>
        <v>100</v>
      </c>
      <c r="N1344" s="55" t="n">
        <f aca="false">IF(COUNT(H1344)=0,50,IF(H1344&gt;=0.6,100,IF(H1344&gt;=0.4,50,0)))</f>
        <v>100</v>
      </c>
      <c r="O1344" s="55" t="n">
        <f aca="false">IF(COUNT(I1344)=0,50,IF(J1344="proxy_vix",50,IF(I1344&lt;350,100,IF(I1344&lt;=450,50,0))))</f>
        <v>50</v>
      </c>
      <c r="P1344" s="55" t="n">
        <f aca="false">IF(COUNT(K1344)=0,50,IF(K1344&lt;20,100,IF(K1344&lt;=25,50,0)))</f>
        <v>100</v>
      </c>
      <c r="Q1344" s="54"/>
      <c r="R1344" s="47"/>
      <c r="S1344" s="51" t="n">
        <f aca="false">$E1344/$E1343-1</f>
        <v>0.0034579416257059</v>
      </c>
      <c r="T1344" s="56" t="n">
        <f aca="false">$K1344/$K1343-1</f>
        <v>0.0092250922509225</v>
      </c>
      <c r="V1344" s="57"/>
      <c r="W1344" s="57"/>
      <c r="Y1344" s="1" t="str">
        <f aca="false">IF(AX1344&gt;=70,"EASY",IF(AX1344&gt;40,"UNCERTAIN","HARD"))</f>
        <v>EASY</v>
      </c>
      <c r="AA1344" s="58" t="n">
        <f aca="false">IF($A1344&lt;200,"",AVERAGE($E1295:$E1344)/AVERAGE($E1145:$E1344)-1)</f>
        <v>0.0743823369985366</v>
      </c>
      <c r="AB1344" s="59" t="n">
        <f aca="false">LOOKUP($B1344,07_L1政策步階!$A$4:$A$14,07_L1政策步階!$C$4:$C$14)</f>
        <v>1</v>
      </c>
      <c r="AC1344" s="57"/>
      <c r="AD1344" s="57"/>
      <c r="AE1344" s="57"/>
      <c r="AF1344" s="57"/>
      <c r="AG1344" s="57"/>
      <c r="AH1344" s="57"/>
      <c r="AI1344" s="57"/>
      <c r="AJ1344" s="57"/>
      <c r="AK1344" s="57"/>
      <c r="AL1344" s="59" t="n">
        <f aca="false">IF(ISNUMBER($AA1344),IF($AA1344&gt;=0.005,100,IF($AA1344&gt;=-0.015,50,0)),"")</f>
        <v>100</v>
      </c>
      <c r="AM1344" s="59" t="n">
        <f aca="false">IF(ISNUMBER($AB1344),IF($AB1344=1,100,IF($AB1344=0,50,0)),"")</f>
        <v>100</v>
      </c>
      <c r="AN1344" s="0" t="str">
        <f aca="false">IF(ISNUMBER($AC1344),IF($AC1344&gt;=0.001,100,IF($AC1344&gt;=-0.003,50,0)),"")</f>
        <v/>
      </c>
      <c r="AO1344" s="0" t="str">
        <f aca="false">IF(ISNUMBER($AD1344),IF($AD1344&gt;=0.04,100,IF($AD1344&gt;=0,50,0)),"")</f>
        <v/>
      </c>
      <c r="AP1344" s="0" t="str">
        <f aca="false">IF(ISNUMBER($AE1344),IF($AE1344&gt;=25,100,IF($AE1344&gt;=-75,50,0)),"")</f>
        <v/>
      </c>
      <c r="AQ1344" s="0" t="str">
        <f aca="false">IF(ISNUMBER($AF1344),IF($AF1344&gt;0,100,IF($AF1344&gt;=-50,50,0)),"")</f>
        <v/>
      </c>
      <c r="AR1344" s="0" t="str">
        <f aca="false">IF(ISNUMBER($AG1344),IF($AG1344=1,100,IF($AG1344=0,50,0)),"")</f>
        <v/>
      </c>
      <c r="AS1344" s="0" t="str">
        <f aca="false">IF(ISNUMBER($AH1344),IF($AH1344&lt;0,100,IF($AH1344&lt;=20,50,0)),"")</f>
        <v/>
      </c>
      <c r="AT1344" s="0" t="str">
        <f aca="false">IF(ISNUMBER($AI1344),IF($AI1344&lt;0.95,100,IF($AI1344&lt;=1,50,0)),"")</f>
        <v/>
      </c>
      <c r="AU1344" s="0" t="str">
        <f aca="false">IF(ISNUMBER($AJ1344),IF($AJ1344&lt;30,0,IF($AJ1344&lt;40,50,IF($AJ1344&lt;=90,100,50))),"")</f>
        <v/>
      </c>
      <c r="AV1344" s="0" t="str">
        <f aca="false">IF(ISNUMBER($AK1344),IF($AK1344&gt;-0.2,100,IF($AK1344&gt;=-0.4,50,0)),"")</f>
        <v/>
      </c>
      <c r="AW1344" s="59" t="n">
        <f aca="false">01_指標庫!$H$4*ISNUMBER($F1344)+01_指標庫!$H$5*ISNUMBER($AA1344)+01_指標庫!$H$6*ISNUMBER($G1344)+01_指標庫!$H$7*ISNUMBER($H1344)+01_指標庫!$H$8*ISNUMBER($AF1344)+01_指標庫!$H$9*ISNUMBER($AG1344)+01_指標庫!$H$10*ISNUMBER($AB1344)+01_指標庫!$H$11*ISNUMBER($AC1344)+01_指標庫!$H$12*ISNUMBER($AD1344)+01_指標庫!$H$13*ISNUMBER($AE1344)+01_指標庫!$H$14*ISNUMBER($I1344)+01_指標庫!$H$15*ISNUMBER($AH1344)+01_指標庫!$H$16*ISNUMBER($K1344)+01_指標庫!$H$17*ISNUMBER($AI1344)+01_指標庫!$H$18*ISNUMBER($AJ1344)+01_指標庫!$H$19*ISNUMBER($AK1344)+01_指標庫!$H$20*ISNUMBER($BB1344)+01_指標庫!$H$21*ISNUMBER($BC1344)</f>
        <v>51</v>
      </c>
      <c r="AX1344" s="59" t="n">
        <f aca="false">IF(AW1344=0,50,ROUND((01_指標庫!$H$4*IF(ISNUMBER($F1344),L1344,0)+01_指標庫!$H$5*IF(ISNUMBER($AA1344),AL1344,0)+01_指標庫!$H$6*IF(ISNUMBER($G1344),M1344,0)+01_指標庫!$H$7*IF(ISNUMBER($H1344),N1344,0)+01_指標庫!$H$8*IF(ISNUMBER($AF1344),AQ1344,0)+01_指標庫!$H$9*IF(ISNUMBER($AG1344),AR1344,0)+01_指標庫!$H$10*IF(ISNUMBER($AB1344),AM1344,0)+01_指標庫!$H$11*IF(ISNUMBER($AC1344),AN1344,0)+01_指標庫!$H$12*IF(ISNUMBER($AD1344),AO1344,0)+01_指標庫!$H$13*IF(ISNUMBER($AE1344),AP1344,0)+01_指標庫!$H$14*IF(ISNUMBER($I1344),O1344,0)+01_指標庫!$H$15*IF(ISNUMBER($AH1344),AS1344,0)+01_指標庫!$H$16*IF(ISNUMBER($K1344),P1344,0)+01_指標庫!$H$17*IF(ISNUMBER($AI1344),AT1344,0)+01_指標庫!$H$18*IF(ISNUMBER($AJ1344),AU1344,0)+01_指標庫!$H$19*IF(ISNUMBER($AK1344),AV1344,0)+01_指標庫!$H$20*IF(ISNUMBER($BB1344),BB1344,0)+01_指標庫!$H$21*IF(ISNUMBER($BC1344),BC1344,0))/AW1344,1))</f>
        <v>86.3</v>
      </c>
      <c r="AY1344" s="60"/>
      <c r="AZ1344" s="60"/>
      <c r="BA1344" s="58" t="n">
        <f aca="false">AVERAGE($E1340:$E1344)/AVERAGE($E1335:$E1344)-1</f>
        <v>0.00983964909351642</v>
      </c>
      <c r="BB1344" s="59" t="n">
        <f aca="false">IF(ISNUMBER($BA1344),IF(OR($S1344&lt;=-0.03,$BA1344&lt;-0.003),0,IF(OR($S1344&lt;=-0.02,$BA1344&lt;0.01),50,100)),"")</f>
        <v>50</v>
      </c>
      <c r="BC1344" s="0" t="str">
        <f aca="false">IF(OR(COUNT($AZ1344)=0,COUNT($AZ1343)=0),"",IF(OR($AY1344/$AZ1343-1&lt;=-0.03,$AZ1344/$AZ1343-1&lt;=-0.045,IF(COUNT($AZ1335:$AZ1344)=10,AVERAGE($AZ1340:$AZ1344)/AVERAGE($AZ1335:$AZ1344)-1&lt;-0.01,FALSE())),0,IF(OR($AZ1344/$AZ1343-1&lt;=-0.02,IF(COUNT($AZ1335:$AZ1344)=10,AVERAGE($AZ1340:$AZ1344)/AVERAGE($AZ1335:$AZ1344)-1&lt;0.005,FALSE())),50,100)))</f>
        <v/>
      </c>
    </row>
    <row r="1345" customFormat="false" ht="15" hidden="false" customHeight="true" outlineLevel="0" collapsed="false">
      <c r="A1345" s="47" t="n">
        <v>1341</v>
      </c>
      <c r="B1345" s="48" t="n">
        <v>44502</v>
      </c>
      <c r="C1345" s="47" t="n">
        <v>2021</v>
      </c>
      <c r="D1345" s="49" t="s">
        <v>237</v>
      </c>
      <c r="E1345" s="50" t="n">
        <v>15972.49</v>
      </c>
      <c r="F1345" s="51" t="n">
        <v>0.122663</v>
      </c>
      <c r="G1345" s="51" t="n">
        <v>0</v>
      </c>
      <c r="H1345" s="52" t="n">
        <v>0.7551</v>
      </c>
      <c r="I1345" s="62" t="n">
        <v>407.6</v>
      </c>
      <c r="J1345" s="63" t="s">
        <v>240</v>
      </c>
      <c r="K1345" s="54" t="n">
        <v>16.03</v>
      </c>
      <c r="L1345" s="55" t="n">
        <f aca="false">IF(COUNT(F1345)=0,50,IF(F1345&gt;=0,100,IF(F1345&gt;=-0.02,50,0)))</f>
        <v>100</v>
      </c>
      <c r="M1345" s="55" t="n">
        <f aca="false">IF(COUNT(G1345)=0,50,IF(G1345&gt;-0.06,100,IF(G1345&gt;-0.15,50,0)))</f>
        <v>100</v>
      </c>
      <c r="N1345" s="55" t="n">
        <f aca="false">IF(COUNT(H1345)=0,50,IF(H1345&gt;=0.6,100,IF(H1345&gt;=0.4,50,0)))</f>
        <v>100</v>
      </c>
      <c r="O1345" s="55" t="n">
        <f aca="false">IF(COUNT(I1345)=0,50,IF(J1345="proxy_vix",50,IF(I1345&lt;350,100,IF(I1345&lt;=450,50,0))))</f>
        <v>50</v>
      </c>
      <c r="P1345" s="55" t="n">
        <f aca="false">IF(COUNT(K1345)=0,50,IF(K1345&lt;20,100,IF(K1345&lt;=25,50,0)))</f>
        <v>100</v>
      </c>
      <c r="Q1345" s="54"/>
      <c r="R1345" s="47"/>
      <c r="S1345" s="51" t="n">
        <f aca="false">$E1345/$E1344-1</f>
        <v>0.00422564079349752</v>
      </c>
      <c r="T1345" s="56" t="n">
        <f aca="false">$K1345/$K1344-1</f>
        <v>-0.0231566118220596</v>
      </c>
      <c r="V1345" s="57"/>
      <c r="W1345" s="57"/>
      <c r="Y1345" s="1" t="str">
        <f aca="false">IF(AX1345&gt;=70,"EASY",IF(AX1345&gt;40,"UNCERTAIN","HARD"))</f>
        <v>EASY</v>
      </c>
      <c r="AA1345" s="58" t="n">
        <f aca="false">IF($A1345&lt;200,"",AVERAGE($E1296:$E1345)/AVERAGE($E1146:$E1345)-1)</f>
        <v>0.0741860146763829</v>
      </c>
      <c r="AB1345" s="59" t="n">
        <f aca="false">LOOKUP($B1345,07_L1政策步階!$A$4:$A$14,07_L1政策步階!$C$4:$C$14)</f>
        <v>1</v>
      </c>
      <c r="AC1345" s="57"/>
      <c r="AD1345" s="57"/>
      <c r="AE1345" s="57"/>
      <c r="AF1345" s="57"/>
      <c r="AG1345" s="57"/>
      <c r="AH1345" s="57"/>
      <c r="AI1345" s="57"/>
      <c r="AJ1345" s="57"/>
      <c r="AK1345" s="57"/>
      <c r="AL1345" s="59" t="n">
        <f aca="false">IF(ISNUMBER($AA1345),IF($AA1345&gt;=0.005,100,IF($AA1345&gt;=-0.015,50,0)),"")</f>
        <v>100</v>
      </c>
      <c r="AM1345" s="59" t="n">
        <f aca="false">IF(ISNUMBER($AB1345),IF($AB1345=1,100,IF($AB1345=0,50,0)),"")</f>
        <v>100</v>
      </c>
      <c r="AN1345" s="0" t="str">
        <f aca="false">IF(ISNUMBER($AC1345),IF($AC1345&gt;=0.001,100,IF($AC1345&gt;=-0.003,50,0)),"")</f>
        <v/>
      </c>
      <c r="AO1345" s="0" t="str">
        <f aca="false">IF(ISNUMBER($AD1345),IF($AD1345&gt;=0.04,100,IF($AD1345&gt;=0,50,0)),"")</f>
        <v/>
      </c>
      <c r="AP1345" s="0" t="str">
        <f aca="false">IF(ISNUMBER($AE1345),IF($AE1345&gt;=25,100,IF($AE1345&gt;=-75,50,0)),"")</f>
        <v/>
      </c>
      <c r="AQ1345" s="0" t="str">
        <f aca="false">IF(ISNUMBER($AF1345),IF($AF1345&gt;0,100,IF($AF1345&gt;=-50,50,0)),"")</f>
        <v/>
      </c>
      <c r="AR1345" s="0" t="str">
        <f aca="false">IF(ISNUMBER($AG1345),IF($AG1345=1,100,IF($AG1345=0,50,0)),"")</f>
        <v/>
      </c>
      <c r="AS1345" s="0" t="str">
        <f aca="false">IF(ISNUMBER($AH1345),IF($AH1345&lt;0,100,IF($AH1345&lt;=20,50,0)),"")</f>
        <v/>
      </c>
      <c r="AT1345" s="0" t="str">
        <f aca="false">IF(ISNUMBER($AI1345),IF($AI1345&lt;0.95,100,IF($AI1345&lt;=1,50,0)),"")</f>
        <v/>
      </c>
      <c r="AU1345" s="0" t="str">
        <f aca="false">IF(ISNUMBER($AJ1345),IF($AJ1345&lt;30,0,IF($AJ1345&lt;40,50,IF($AJ1345&lt;=90,100,50))),"")</f>
        <v/>
      </c>
      <c r="AV1345" s="0" t="str">
        <f aca="false">IF(ISNUMBER($AK1345),IF($AK1345&gt;-0.2,100,IF($AK1345&gt;=-0.4,50,0)),"")</f>
        <v/>
      </c>
      <c r="AW1345" s="59" t="n">
        <f aca="false">01_指標庫!$H$4*ISNUMBER($F1345)+01_指標庫!$H$5*ISNUMBER($AA1345)+01_指標庫!$H$6*ISNUMBER($G1345)+01_指標庫!$H$7*ISNUMBER($H1345)+01_指標庫!$H$8*ISNUMBER($AF1345)+01_指標庫!$H$9*ISNUMBER($AG1345)+01_指標庫!$H$10*ISNUMBER($AB1345)+01_指標庫!$H$11*ISNUMBER($AC1345)+01_指標庫!$H$12*ISNUMBER($AD1345)+01_指標庫!$H$13*ISNUMBER($AE1345)+01_指標庫!$H$14*ISNUMBER($I1345)+01_指標庫!$H$15*ISNUMBER($AH1345)+01_指標庫!$H$16*ISNUMBER($K1345)+01_指標庫!$H$17*ISNUMBER($AI1345)+01_指標庫!$H$18*ISNUMBER($AJ1345)+01_指標庫!$H$19*ISNUMBER($AK1345)+01_指標庫!$H$20*ISNUMBER($BB1345)+01_指標庫!$H$21*ISNUMBER($BC1345)</f>
        <v>51</v>
      </c>
      <c r="AX1345" s="59" t="n">
        <f aca="false">IF(AW1345=0,50,ROUND((01_指標庫!$H$4*IF(ISNUMBER($F1345),L1345,0)+01_指標庫!$H$5*IF(ISNUMBER($AA1345),AL1345,0)+01_指標庫!$H$6*IF(ISNUMBER($G1345),M1345,0)+01_指標庫!$H$7*IF(ISNUMBER($H1345),N1345,0)+01_指標庫!$H$8*IF(ISNUMBER($AF1345),AQ1345,0)+01_指標庫!$H$9*IF(ISNUMBER($AG1345),AR1345,0)+01_指標庫!$H$10*IF(ISNUMBER($AB1345),AM1345,0)+01_指標庫!$H$11*IF(ISNUMBER($AC1345),AN1345,0)+01_指標庫!$H$12*IF(ISNUMBER($AD1345),AO1345,0)+01_指標庫!$H$13*IF(ISNUMBER($AE1345),AP1345,0)+01_指標庫!$H$14*IF(ISNUMBER($I1345),O1345,0)+01_指標庫!$H$15*IF(ISNUMBER($AH1345),AS1345,0)+01_指標庫!$H$16*IF(ISNUMBER($K1345),P1345,0)+01_指標庫!$H$17*IF(ISNUMBER($AI1345),AT1345,0)+01_指標庫!$H$18*IF(ISNUMBER($AJ1345),AU1345,0)+01_指標庫!$H$19*IF(ISNUMBER($AK1345),AV1345,0)+01_指標庫!$H$20*IF(ISNUMBER($BB1345),BB1345,0)+01_指標庫!$H$21*IF(ISNUMBER($BC1345),BC1345,0))/AW1345,1))</f>
        <v>92.2</v>
      </c>
      <c r="AY1345" s="60"/>
      <c r="AZ1345" s="60"/>
      <c r="BA1345" s="58" t="n">
        <f aca="false">AVERAGE($E1341:$E1345)/AVERAGE($E1336:$E1345)-1</f>
        <v>0.0114936311726785</v>
      </c>
      <c r="BB1345" s="59" t="n">
        <f aca="false">IF(ISNUMBER($BA1345),IF(OR($S1345&lt;=-0.03,$BA1345&lt;-0.003),0,IF(OR($S1345&lt;=-0.02,$BA1345&lt;0.01),50,100)),"")</f>
        <v>100</v>
      </c>
      <c r="BC1345" s="0" t="str">
        <f aca="false">IF(OR(COUNT($AZ1345)=0,COUNT($AZ1344)=0),"",IF(OR($AY1345/$AZ1344-1&lt;=-0.03,$AZ1345/$AZ1344-1&lt;=-0.045,IF(COUNT($AZ1336:$AZ1345)=10,AVERAGE($AZ1341:$AZ1345)/AVERAGE($AZ1336:$AZ1345)-1&lt;-0.01,FALSE())),0,IF(OR($AZ1345/$AZ1344-1&lt;=-0.02,IF(COUNT($AZ1336:$AZ1345)=10,AVERAGE($AZ1341:$AZ1345)/AVERAGE($AZ1336:$AZ1345)-1&lt;0.005,FALSE())),50,100)))</f>
        <v/>
      </c>
    </row>
    <row r="1346" customFormat="false" ht="15" hidden="false" customHeight="true" outlineLevel="0" collapsed="false">
      <c r="A1346" s="47" t="n">
        <v>1342</v>
      </c>
      <c r="B1346" s="48" t="n">
        <v>44503</v>
      </c>
      <c r="C1346" s="47" t="n">
        <v>2021</v>
      </c>
      <c r="D1346" s="49" t="s">
        <v>238</v>
      </c>
      <c r="E1346" s="50" t="n">
        <v>16144.5</v>
      </c>
      <c r="F1346" s="51" t="n">
        <v>0.133619</v>
      </c>
      <c r="G1346" s="51" t="n">
        <v>0</v>
      </c>
      <c r="H1346" s="52" t="n">
        <v>0.8367</v>
      </c>
      <c r="I1346" s="62" t="n">
        <v>399.8</v>
      </c>
      <c r="J1346" s="63" t="s">
        <v>240</v>
      </c>
      <c r="K1346" s="54" t="n">
        <v>15.1</v>
      </c>
      <c r="L1346" s="55" t="n">
        <f aca="false">IF(COUNT(F1346)=0,50,IF(F1346&gt;=0,100,IF(F1346&gt;=-0.02,50,0)))</f>
        <v>100</v>
      </c>
      <c r="M1346" s="55" t="n">
        <f aca="false">IF(COUNT(G1346)=0,50,IF(G1346&gt;-0.06,100,IF(G1346&gt;-0.15,50,0)))</f>
        <v>100</v>
      </c>
      <c r="N1346" s="55" t="n">
        <f aca="false">IF(COUNT(H1346)=0,50,IF(H1346&gt;=0.6,100,IF(H1346&gt;=0.4,50,0)))</f>
        <v>100</v>
      </c>
      <c r="O1346" s="55" t="n">
        <f aca="false">IF(COUNT(I1346)=0,50,IF(J1346="proxy_vix",50,IF(I1346&lt;350,100,IF(I1346&lt;=450,50,0))))</f>
        <v>50</v>
      </c>
      <c r="P1346" s="55" t="n">
        <f aca="false">IF(COUNT(K1346)=0,50,IF(K1346&lt;20,100,IF(K1346&lt;=25,50,0)))</f>
        <v>100</v>
      </c>
      <c r="Q1346" s="54"/>
      <c r="R1346" s="47"/>
      <c r="S1346" s="51" t="n">
        <f aca="false">$E1346/$E1345-1</f>
        <v>0.0107691411921373</v>
      </c>
      <c r="T1346" s="56" t="n">
        <f aca="false">$K1346/$K1345-1</f>
        <v>-0.0580162195882721</v>
      </c>
      <c r="V1346" s="57"/>
      <c r="W1346" s="57"/>
      <c r="Y1346" s="1" t="str">
        <f aca="false">IF(AX1346&gt;=70,"EASY",IF(AX1346&gt;40,"UNCERTAIN","HARD"))</f>
        <v>EASY</v>
      </c>
      <c r="AA1346" s="58" t="n">
        <f aca="false">IF($A1346&lt;200,"",AVERAGE($E1297:$E1346)/AVERAGE($E1147:$E1346)-1)</f>
        <v>0.0742168906888727</v>
      </c>
      <c r="AB1346" s="59" t="n">
        <f aca="false">LOOKUP($B1346,07_L1政策步階!$A$4:$A$14,07_L1政策步階!$C$4:$C$14)</f>
        <v>0</v>
      </c>
      <c r="AC1346" s="57"/>
      <c r="AD1346" s="57"/>
      <c r="AE1346" s="57"/>
      <c r="AF1346" s="57"/>
      <c r="AG1346" s="57"/>
      <c r="AH1346" s="57"/>
      <c r="AI1346" s="57"/>
      <c r="AJ1346" s="57"/>
      <c r="AK1346" s="57"/>
      <c r="AL1346" s="59" t="n">
        <f aca="false">IF(ISNUMBER($AA1346),IF($AA1346&gt;=0.005,100,IF($AA1346&gt;=-0.015,50,0)),"")</f>
        <v>100</v>
      </c>
      <c r="AM1346" s="59" t="n">
        <f aca="false">IF(ISNUMBER($AB1346),IF($AB1346=1,100,IF($AB1346=0,50,0)),"")</f>
        <v>50</v>
      </c>
      <c r="AN1346" s="0" t="str">
        <f aca="false">IF(ISNUMBER($AC1346),IF($AC1346&gt;=0.001,100,IF($AC1346&gt;=-0.003,50,0)),"")</f>
        <v/>
      </c>
      <c r="AO1346" s="0" t="str">
        <f aca="false">IF(ISNUMBER($AD1346),IF($AD1346&gt;=0.04,100,IF($AD1346&gt;=0,50,0)),"")</f>
        <v/>
      </c>
      <c r="AP1346" s="0" t="str">
        <f aca="false">IF(ISNUMBER($AE1346),IF($AE1346&gt;=25,100,IF($AE1346&gt;=-75,50,0)),"")</f>
        <v/>
      </c>
      <c r="AQ1346" s="0" t="str">
        <f aca="false">IF(ISNUMBER($AF1346),IF($AF1346&gt;0,100,IF($AF1346&gt;=-50,50,0)),"")</f>
        <v/>
      </c>
      <c r="AR1346" s="0" t="str">
        <f aca="false">IF(ISNUMBER($AG1346),IF($AG1346=1,100,IF($AG1346=0,50,0)),"")</f>
        <v/>
      </c>
      <c r="AS1346" s="0" t="str">
        <f aca="false">IF(ISNUMBER($AH1346),IF($AH1346&lt;0,100,IF($AH1346&lt;=20,50,0)),"")</f>
        <v/>
      </c>
      <c r="AT1346" s="0" t="str">
        <f aca="false">IF(ISNUMBER($AI1346),IF($AI1346&lt;0.95,100,IF($AI1346&lt;=1,50,0)),"")</f>
        <v/>
      </c>
      <c r="AU1346" s="0" t="str">
        <f aca="false">IF(ISNUMBER($AJ1346),IF($AJ1346&lt;30,0,IF($AJ1346&lt;40,50,IF($AJ1346&lt;=90,100,50))),"")</f>
        <v/>
      </c>
      <c r="AV1346" s="0" t="str">
        <f aca="false">IF(ISNUMBER($AK1346),IF($AK1346&gt;-0.2,100,IF($AK1346&gt;=-0.4,50,0)),"")</f>
        <v/>
      </c>
      <c r="AW1346" s="59" t="n">
        <f aca="false">01_指標庫!$H$4*ISNUMBER($F1346)+01_指標庫!$H$5*ISNUMBER($AA1346)+01_指標庫!$H$6*ISNUMBER($G1346)+01_指標庫!$H$7*ISNUMBER($H1346)+01_指標庫!$H$8*ISNUMBER($AF1346)+01_指標庫!$H$9*ISNUMBER($AG1346)+01_指標庫!$H$10*ISNUMBER($AB1346)+01_指標庫!$H$11*ISNUMBER($AC1346)+01_指標庫!$H$12*ISNUMBER($AD1346)+01_指標庫!$H$13*ISNUMBER($AE1346)+01_指標庫!$H$14*ISNUMBER($I1346)+01_指標庫!$H$15*ISNUMBER($AH1346)+01_指標庫!$H$16*ISNUMBER($K1346)+01_指標庫!$H$17*ISNUMBER($AI1346)+01_指標庫!$H$18*ISNUMBER($AJ1346)+01_指標庫!$H$19*ISNUMBER($AK1346)+01_指標庫!$H$20*ISNUMBER($BB1346)+01_指標庫!$H$21*ISNUMBER($BC1346)</f>
        <v>51</v>
      </c>
      <c r="AX1346" s="59" t="n">
        <f aca="false">IF(AW1346=0,50,ROUND((01_指標庫!$H$4*IF(ISNUMBER($F1346),L1346,0)+01_指標庫!$H$5*IF(ISNUMBER($AA1346),AL1346,0)+01_指標庫!$H$6*IF(ISNUMBER($G1346),M1346,0)+01_指標庫!$H$7*IF(ISNUMBER($H1346),N1346,0)+01_指標庫!$H$8*IF(ISNUMBER($AF1346),AQ1346,0)+01_指標庫!$H$9*IF(ISNUMBER($AG1346),AR1346,0)+01_指標庫!$H$10*IF(ISNUMBER($AB1346),AM1346,0)+01_指標庫!$H$11*IF(ISNUMBER($AC1346),AN1346,0)+01_指標庫!$H$12*IF(ISNUMBER($AD1346),AO1346,0)+01_指標庫!$H$13*IF(ISNUMBER($AE1346),AP1346,0)+01_指標庫!$H$14*IF(ISNUMBER($I1346),O1346,0)+01_指標庫!$H$15*IF(ISNUMBER($AH1346),AS1346,0)+01_指標庫!$H$16*IF(ISNUMBER($K1346),P1346,0)+01_指標庫!$H$17*IF(ISNUMBER($AI1346),AT1346,0)+01_指標庫!$H$18*IF(ISNUMBER($AJ1346),AU1346,0)+01_指標庫!$H$19*IF(ISNUMBER($AK1346),AV1346,0)+01_指標庫!$H$20*IF(ISNUMBER($BB1346),BB1346,0)+01_指標庫!$H$21*IF(ISNUMBER($BC1346),BC1346,0))/AW1346,1))</f>
        <v>87.3</v>
      </c>
      <c r="AY1346" s="60"/>
      <c r="AZ1346" s="60"/>
      <c r="BA1346" s="58" t="n">
        <f aca="false">AVERAGE($E1342:$E1346)/AVERAGE($E1337:$E1346)-1</f>
        <v>0.0135789411598304</v>
      </c>
      <c r="BB1346" s="59" t="n">
        <f aca="false">IF(ISNUMBER($BA1346),IF(OR($S1346&lt;=-0.03,$BA1346&lt;-0.003),0,IF(OR($S1346&lt;=-0.02,$BA1346&lt;0.01),50,100)),"")</f>
        <v>100</v>
      </c>
      <c r="BC1346" s="0" t="str">
        <f aca="false">IF(OR(COUNT($AZ1346)=0,COUNT($AZ1345)=0),"",IF(OR($AY1346/$AZ1345-1&lt;=-0.03,$AZ1346/$AZ1345-1&lt;=-0.045,IF(COUNT($AZ1337:$AZ1346)=10,AVERAGE($AZ1342:$AZ1346)/AVERAGE($AZ1337:$AZ1346)-1&lt;-0.01,FALSE())),0,IF(OR($AZ1346/$AZ1345-1&lt;=-0.02,IF(COUNT($AZ1337:$AZ1346)=10,AVERAGE($AZ1342:$AZ1346)/AVERAGE($AZ1337:$AZ1346)-1&lt;0.005,FALSE())),50,100)))</f>
        <v/>
      </c>
    </row>
    <row r="1347" customFormat="false" ht="15" hidden="false" customHeight="true" outlineLevel="0" collapsed="false">
      <c r="A1347" s="47" t="n">
        <v>1343</v>
      </c>
      <c r="B1347" s="48" t="n">
        <v>44504</v>
      </c>
      <c r="C1347" s="47" t="n">
        <v>2021</v>
      </c>
      <c r="D1347" s="49" t="s">
        <v>239</v>
      </c>
      <c r="E1347" s="50" t="n">
        <v>16346.24</v>
      </c>
      <c r="F1347" s="51" t="n">
        <v>0.1466</v>
      </c>
      <c r="G1347" s="51" t="n">
        <v>0</v>
      </c>
      <c r="H1347" s="52" t="n">
        <v>0.8163</v>
      </c>
      <c r="I1347" s="62" t="n">
        <v>402.7</v>
      </c>
      <c r="J1347" s="63" t="s">
        <v>240</v>
      </c>
      <c r="K1347" s="54" t="n">
        <v>15.44</v>
      </c>
      <c r="L1347" s="55" t="n">
        <f aca="false">IF(COUNT(F1347)=0,50,IF(F1347&gt;=0,100,IF(F1347&gt;=-0.02,50,0)))</f>
        <v>100</v>
      </c>
      <c r="M1347" s="55" t="n">
        <f aca="false">IF(COUNT(G1347)=0,50,IF(G1347&gt;-0.06,100,IF(G1347&gt;-0.15,50,0)))</f>
        <v>100</v>
      </c>
      <c r="N1347" s="55" t="n">
        <f aca="false">IF(COUNT(H1347)=0,50,IF(H1347&gt;=0.6,100,IF(H1347&gt;=0.4,50,0)))</f>
        <v>100</v>
      </c>
      <c r="O1347" s="55" t="n">
        <f aca="false">IF(COUNT(I1347)=0,50,IF(J1347="proxy_vix",50,IF(I1347&lt;350,100,IF(I1347&lt;=450,50,0))))</f>
        <v>50</v>
      </c>
      <c r="P1347" s="55" t="n">
        <f aca="false">IF(COUNT(K1347)=0,50,IF(K1347&lt;20,100,IF(K1347&lt;=25,50,0)))</f>
        <v>100</v>
      </c>
      <c r="Q1347" s="54"/>
      <c r="R1347" s="47"/>
      <c r="S1347" s="51" t="n">
        <f aca="false">$E1347/$E1346-1</f>
        <v>0.0124958964353186</v>
      </c>
      <c r="T1347" s="56" t="n">
        <f aca="false">$K1347/$K1346-1</f>
        <v>0.0225165562913907</v>
      </c>
      <c r="V1347" s="57"/>
      <c r="W1347" s="57"/>
      <c r="Y1347" s="1" t="str">
        <f aca="false">IF(AX1347&gt;=70,"EASY",IF(AX1347&gt;40,"UNCERTAIN","HARD"))</f>
        <v>EASY</v>
      </c>
      <c r="AA1347" s="58" t="n">
        <f aca="false">IF($A1347&lt;200,"",AVERAGE($E1298:$E1347)/AVERAGE($E1148:$E1347)-1)</f>
        <v>0.0744798415635724</v>
      </c>
      <c r="AB1347" s="59" t="n">
        <f aca="false">LOOKUP($B1347,07_L1政策步階!$A$4:$A$14,07_L1政策步階!$C$4:$C$14)</f>
        <v>0</v>
      </c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9" t="n">
        <f aca="false">IF(ISNUMBER($AA1347),IF($AA1347&gt;=0.005,100,IF($AA1347&gt;=-0.015,50,0)),"")</f>
        <v>100</v>
      </c>
      <c r="AM1347" s="59" t="n">
        <f aca="false">IF(ISNUMBER($AB1347),IF($AB1347=1,100,IF($AB1347=0,50,0)),"")</f>
        <v>50</v>
      </c>
      <c r="AN1347" s="0" t="str">
        <f aca="false">IF(ISNUMBER($AC1347),IF($AC1347&gt;=0.001,100,IF($AC1347&gt;=-0.003,50,0)),"")</f>
        <v/>
      </c>
      <c r="AO1347" s="0" t="str">
        <f aca="false">IF(ISNUMBER($AD1347),IF($AD1347&gt;=0.04,100,IF($AD1347&gt;=0,50,0)),"")</f>
        <v/>
      </c>
      <c r="AP1347" s="0" t="str">
        <f aca="false">IF(ISNUMBER($AE1347),IF($AE1347&gt;=25,100,IF($AE1347&gt;=-75,50,0)),"")</f>
        <v/>
      </c>
      <c r="AQ1347" s="0" t="str">
        <f aca="false">IF(ISNUMBER($AF1347),IF($AF1347&gt;0,100,IF($AF1347&gt;=-50,50,0)),"")</f>
        <v/>
      </c>
      <c r="AR1347" s="0" t="str">
        <f aca="false">IF(ISNUMBER($AG1347),IF($AG1347=1,100,IF($AG1347=0,50,0)),"")</f>
        <v/>
      </c>
      <c r="AS1347" s="0" t="str">
        <f aca="false">IF(ISNUMBER($AH1347),IF($AH1347&lt;0,100,IF($AH1347&lt;=20,50,0)),"")</f>
        <v/>
      </c>
      <c r="AT1347" s="0" t="str">
        <f aca="false">IF(ISNUMBER($AI1347),IF($AI1347&lt;0.95,100,IF($AI1347&lt;=1,50,0)),"")</f>
        <v/>
      </c>
      <c r="AU1347" s="0" t="str">
        <f aca="false">IF(ISNUMBER($AJ1347),IF($AJ1347&lt;30,0,IF($AJ1347&lt;40,50,IF($AJ1347&lt;=90,100,50))),"")</f>
        <v/>
      </c>
      <c r="AV1347" s="0" t="str">
        <f aca="false">IF(ISNUMBER($AK1347),IF($AK1347&gt;-0.2,100,IF($AK1347&gt;=-0.4,50,0)),"")</f>
        <v/>
      </c>
      <c r="AW1347" s="59" t="n">
        <f aca="false">01_指標庫!$H$4*ISNUMBER($F1347)+01_指標庫!$H$5*ISNUMBER($AA1347)+01_指標庫!$H$6*ISNUMBER($G1347)+01_指標庫!$H$7*ISNUMBER($H1347)+01_指標庫!$H$8*ISNUMBER($AF1347)+01_指標庫!$H$9*ISNUMBER($AG1347)+01_指標庫!$H$10*ISNUMBER($AB1347)+01_指標庫!$H$11*ISNUMBER($AC1347)+01_指標庫!$H$12*ISNUMBER($AD1347)+01_指標庫!$H$13*ISNUMBER($AE1347)+01_指標庫!$H$14*ISNUMBER($I1347)+01_指標庫!$H$15*ISNUMBER($AH1347)+01_指標庫!$H$16*ISNUMBER($K1347)+01_指標庫!$H$17*ISNUMBER($AI1347)+01_指標庫!$H$18*ISNUMBER($AJ1347)+01_指標庫!$H$19*ISNUMBER($AK1347)+01_指標庫!$H$20*ISNUMBER($BB1347)+01_指標庫!$H$21*ISNUMBER($BC1347)</f>
        <v>51</v>
      </c>
      <c r="AX1347" s="59" t="n">
        <f aca="false">IF(AW1347=0,50,ROUND((01_指標庫!$H$4*IF(ISNUMBER($F1347),L1347,0)+01_指標庫!$H$5*IF(ISNUMBER($AA1347),AL1347,0)+01_指標庫!$H$6*IF(ISNUMBER($G1347),M1347,0)+01_指標庫!$H$7*IF(ISNUMBER($H1347),N1347,0)+01_指標庫!$H$8*IF(ISNUMBER($AF1347),AQ1347,0)+01_指標庫!$H$9*IF(ISNUMBER($AG1347),AR1347,0)+01_指標庫!$H$10*IF(ISNUMBER($AB1347),AM1347,0)+01_指標庫!$H$11*IF(ISNUMBER($AC1347),AN1347,0)+01_指標庫!$H$12*IF(ISNUMBER($AD1347),AO1347,0)+01_指標庫!$H$13*IF(ISNUMBER($AE1347),AP1347,0)+01_指標庫!$H$14*IF(ISNUMBER($I1347),O1347,0)+01_指標庫!$H$15*IF(ISNUMBER($AH1347),AS1347,0)+01_指標庫!$H$16*IF(ISNUMBER($K1347),P1347,0)+01_指標庫!$H$17*IF(ISNUMBER($AI1347),AT1347,0)+01_指標庫!$H$18*IF(ISNUMBER($AJ1347),AU1347,0)+01_指標庫!$H$19*IF(ISNUMBER($AK1347),AV1347,0)+01_指標庫!$H$20*IF(ISNUMBER($BB1347),BB1347,0)+01_指標庫!$H$21*IF(ISNUMBER($BC1347),BC1347,0))/AW1347,1))</f>
        <v>87.3</v>
      </c>
      <c r="AY1347" s="60"/>
      <c r="AZ1347" s="60"/>
      <c r="BA1347" s="58" t="n">
        <f aca="false">AVERAGE($E1343:$E1347)/AVERAGE($E1338:$E1347)-1</f>
        <v>0.0152741085104136</v>
      </c>
      <c r="BB1347" s="59" t="n">
        <f aca="false">IF(ISNUMBER($BA1347),IF(OR($S1347&lt;=-0.03,$BA1347&lt;-0.003),0,IF(OR($S1347&lt;=-0.02,$BA1347&lt;0.01),50,100)),"")</f>
        <v>100</v>
      </c>
      <c r="BC1347" s="0" t="str">
        <f aca="false">IF(OR(COUNT($AZ1347)=0,COUNT($AZ1346)=0),"",IF(OR($AY1347/$AZ1346-1&lt;=-0.03,$AZ1347/$AZ1346-1&lt;=-0.045,IF(COUNT($AZ1338:$AZ1347)=10,AVERAGE($AZ1343:$AZ1347)/AVERAGE($AZ1338:$AZ1347)-1&lt;-0.01,FALSE())),0,IF(OR($AZ1347/$AZ1346-1&lt;=-0.02,IF(COUNT($AZ1338:$AZ1347)=10,AVERAGE($AZ1343:$AZ1347)/AVERAGE($AZ1338:$AZ1347)-1&lt;0.005,FALSE())),50,100)))</f>
        <v/>
      </c>
    </row>
    <row r="1348" customFormat="false" ht="15" hidden="false" customHeight="true" outlineLevel="0" collapsed="false">
      <c r="A1348" s="47" t="n">
        <v>1344</v>
      </c>
      <c r="B1348" s="48" t="n">
        <v>44505</v>
      </c>
      <c r="C1348" s="47" t="n">
        <v>2021</v>
      </c>
      <c r="D1348" s="49" t="s">
        <v>234</v>
      </c>
      <c r="E1348" s="50" t="n">
        <v>16359.38</v>
      </c>
      <c r="F1348" s="51" t="n">
        <v>0.146319</v>
      </c>
      <c r="G1348" s="51" t="n">
        <v>0</v>
      </c>
      <c r="H1348" s="52" t="n">
        <v>0.8776</v>
      </c>
      <c r="I1348" s="62" t="n">
        <v>411.4</v>
      </c>
      <c r="J1348" s="63" t="s">
        <v>240</v>
      </c>
      <c r="K1348" s="54" t="n">
        <v>16.48</v>
      </c>
      <c r="L1348" s="55" t="n">
        <f aca="false">IF(COUNT(F1348)=0,50,IF(F1348&gt;=0,100,IF(F1348&gt;=-0.02,50,0)))</f>
        <v>100</v>
      </c>
      <c r="M1348" s="55" t="n">
        <f aca="false">IF(COUNT(G1348)=0,50,IF(G1348&gt;-0.06,100,IF(G1348&gt;-0.15,50,0)))</f>
        <v>100</v>
      </c>
      <c r="N1348" s="55" t="n">
        <f aca="false">IF(COUNT(H1348)=0,50,IF(H1348&gt;=0.6,100,IF(H1348&gt;=0.4,50,0)))</f>
        <v>100</v>
      </c>
      <c r="O1348" s="55" t="n">
        <f aca="false">IF(COUNT(I1348)=0,50,IF(J1348="proxy_vix",50,IF(I1348&lt;350,100,IF(I1348&lt;=450,50,0))))</f>
        <v>50</v>
      </c>
      <c r="P1348" s="55" t="n">
        <f aca="false">IF(COUNT(K1348)=0,50,IF(K1348&lt;20,100,IF(K1348&lt;=25,50,0)))</f>
        <v>100</v>
      </c>
      <c r="Q1348" s="54"/>
      <c r="R1348" s="47"/>
      <c r="S1348" s="51" t="n">
        <f aca="false">$E1348/$E1347-1</f>
        <v>0.000803854586742814</v>
      </c>
      <c r="T1348" s="56" t="n">
        <f aca="false">$K1348/$K1347-1</f>
        <v>0.0673575129533679</v>
      </c>
      <c r="V1348" s="57"/>
      <c r="W1348" s="57"/>
      <c r="Y1348" s="1" t="str">
        <f aca="false">IF(AX1348&gt;=70,"EASY",IF(AX1348&gt;40,"UNCERTAIN","HARD"))</f>
        <v>EASY</v>
      </c>
      <c r="AA1348" s="58" t="n">
        <f aca="false">IF($A1348&lt;200,"",AVERAGE($E1299:$E1348)/AVERAGE($E1149:$E1348)-1)</f>
        <v>0.074867875105217</v>
      </c>
      <c r="AB1348" s="59" t="n">
        <f aca="false">LOOKUP($B1348,07_L1政策步階!$A$4:$A$14,07_L1政策步階!$C$4:$C$14)</f>
        <v>0</v>
      </c>
      <c r="AC1348" s="57"/>
      <c r="AD1348" s="57"/>
      <c r="AE1348" s="57"/>
      <c r="AF1348" s="57"/>
      <c r="AG1348" s="57"/>
      <c r="AH1348" s="57"/>
      <c r="AI1348" s="57"/>
      <c r="AJ1348" s="57"/>
      <c r="AK1348" s="57"/>
      <c r="AL1348" s="59" t="n">
        <f aca="false">IF(ISNUMBER($AA1348),IF($AA1348&gt;=0.005,100,IF($AA1348&gt;=-0.015,50,0)),"")</f>
        <v>100</v>
      </c>
      <c r="AM1348" s="59" t="n">
        <f aca="false">IF(ISNUMBER($AB1348),IF($AB1348=1,100,IF($AB1348=0,50,0)),"")</f>
        <v>50</v>
      </c>
      <c r="AN1348" s="0" t="str">
        <f aca="false">IF(ISNUMBER($AC1348),IF($AC1348&gt;=0.001,100,IF($AC1348&gt;=-0.003,50,0)),"")</f>
        <v/>
      </c>
      <c r="AO1348" s="0" t="str">
        <f aca="false">IF(ISNUMBER($AD1348),IF($AD1348&gt;=0.04,100,IF($AD1348&gt;=0,50,0)),"")</f>
        <v/>
      </c>
      <c r="AP1348" s="0" t="str">
        <f aca="false">IF(ISNUMBER($AE1348),IF($AE1348&gt;=25,100,IF($AE1348&gt;=-75,50,0)),"")</f>
        <v/>
      </c>
      <c r="AQ1348" s="0" t="str">
        <f aca="false">IF(ISNUMBER($AF1348),IF($AF1348&gt;0,100,IF($AF1348&gt;=-50,50,0)),"")</f>
        <v/>
      </c>
      <c r="AR1348" s="0" t="str">
        <f aca="false">IF(ISNUMBER($AG1348),IF($AG1348=1,100,IF($AG1348=0,50,0)),"")</f>
        <v/>
      </c>
      <c r="AS1348" s="0" t="str">
        <f aca="false">IF(ISNUMBER($AH1348),IF($AH1348&lt;0,100,IF($AH1348&lt;=20,50,0)),"")</f>
        <v/>
      </c>
      <c r="AT1348" s="0" t="str">
        <f aca="false">IF(ISNUMBER($AI1348),IF($AI1348&lt;0.95,100,IF($AI1348&lt;=1,50,0)),"")</f>
        <v/>
      </c>
      <c r="AU1348" s="0" t="str">
        <f aca="false">IF(ISNUMBER($AJ1348),IF($AJ1348&lt;30,0,IF($AJ1348&lt;40,50,IF($AJ1348&lt;=90,100,50))),"")</f>
        <v/>
      </c>
      <c r="AV1348" s="0" t="str">
        <f aca="false">IF(ISNUMBER($AK1348),IF($AK1348&gt;-0.2,100,IF($AK1348&gt;=-0.4,50,0)),"")</f>
        <v/>
      </c>
      <c r="AW1348" s="59" t="n">
        <f aca="false">01_指標庫!$H$4*ISNUMBER($F1348)+01_指標庫!$H$5*ISNUMBER($AA1348)+01_指標庫!$H$6*ISNUMBER($G1348)+01_指標庫!$H$7*ISNUMBER($H1348)+01_指標庫!$H$8*ISNUMBER($AF1348)+01_指標庫!$H$9*ISNUMBER($AG1348)+01_指標庫!$H$10*ISNUMBER($AB1348)+01_指標庫!$H$11*ISNUMBER($AC1348)+01_指標庫!$H$12*ISNUMBER($AD1348)+01_指標庫!$H$13*ISNUMBER($AE1348)+01_指標庫!$H$14*ISNUMBER($I1348)+01_指標庫!$H$15*ISNUMBER($AH1348)+01_指標庫!$H$16*ISNUMBER($K1348)+01_指標庫!$H$17*ISNUMBER($AI1348)+01_指標庫!$H$18*ISNUMBER($AJ1348)+01_指標庫!$H$19*ISNUMBER($AK1348)+01_指標庫!$H$20*ISNUMBER($BB1348)+01_指標庫!$H$21*ISNUMBER($BC1348)</f>
        <v>51</v>
      </c>
      <c r="AX1348" s="59" t="n">
        <f aca="false">IF(AW1348=0,50,ROUND((01_指標庫!$H$4*IF(ISNUMBER($F1348),L1348,0)+01_指標庫!$H$5*IF(ISNUMBER($AA1348),AL1348,0)+01_指標庫!$H$6*IF(ISNUMBER($G1348),M1348,0)+01_指標庫!$H$7*IF(ISNUMBER($H1348),N1348,0)+01_指標庫!$H$8*IF(ISNUMBER($AF1348),AQ1348,0)+01_指標庫!$H$9*IF(ISNUMBER($AG1348),AR1348,0)+01_指標庫!$H$10*IF(ISNUMBER($AB1348),AM1348,0)+01_指標庫!$H$11*IF(ISNUMBER($AC1348),AN1348,0)+01_指標庫!$H$12*IF(ISNUMBER($AD1348),AO1348,0)+01_指標庫!$H$13*IF(ISNUMBER($AE1348),AP1348,0)+01_指標庫!$H$14*IF(ISNUMBER($I1348),O1348,0)+01_指標庫!$H$15*IF(ISNUMBER($AH1348),AS1348,0)+01_指標庫!$H$16*IF(ISNUMBER($K1348),P1348,0)+01_指標庫!$H$17*IF(ISNUMBER($AI1348),AT1348,0)+01_指標庫!$H$18*IF(ISNUMBER($AJ1348),AU1348,0)+01_指標庫!$H$19*IF(ISNUMBER($AK1348),AV1348,0)+01_指標庫!$H$20*IF(ISNUMBER($BB1348),BB1348,0)+01_指標庫!$H$21*IF(ISNUMBER($BC1348),BC1348,0))/AW1348,1))</f>
        <v>87.3</v>
      </c>
      <c r="AY1348" s="60"/>
      <c r="AZ1348" s="60"/>
      <c r="BA1348" s="58" t="n">
        <f aca="false">AVERAGE($E1344:$E1348)/AVERAGE($E1339:$E1348)-1</f>
        <v>0.0152626015234116</v>
      </c>
      <c r="BB1348" s="59" t="n">
        <f aca="false">IF(ISNUMBER($BA1348),IF(OR($S1348&lt;=-0.03,$BA1348&lt;-0.003),0,IF(OR($S1348&lt;=-0.02,$BA1348&lt;0.01),50,100)),"")</f>
        <v>100</v>
      </c>
      <c r="BC1348" s="0" t="str">
        <f aca="false">IF(OR(COUNT($AZ1348)=0,COUNT($AZ1347)=0),"",IF(OR($AY1348/$AZ1347-1&lt;=-0.03,$AZ1348/$AZ1347-1&lt;=-0.045,IF(COUNT($AZ1339:$AZ1348)=10,AVERAGE($AZ1344:$AZ1348)/AVERAGE($AZ1339:$AZ1348)-1&lt;-0.01,FALSE())),0,IF(OR($AZ1348/$AZ1347-1&lt;=-0.02,IF(COUNT($AZ1339:$AZ1348)=10,AVERAGE($AZ1344:$AZ1348)/AVERAGE($AZ1339:$AZ1348)-1&lt;0.005,FALSE())),50,100)))</f>
        <v/>
      </c>
    </row>
    <row r="1349" customFormat="false" ht="15" hidden="false" customHeight="true" outlineLevel="0" collapsed="false">
      <c r="A1349" s="47" t="n">
        <v>1345</v>
      </c>
      <c r="B1349" s="48" t="n">
        <v>44508</v>
      </c>
      <c r="C1349" s="47" t="n">
        <v>2021</v>
      </c>
      <c r="D1349" s="49" t="s">
        <v>236</v>
      </c>
      <c r="E1349" s="50" t="n">
        <v>16336.03</v>
      </c>
      <c r="F1349" s="51" t="n">
        <v>0.14354</v>
      </c>
      <c r="G1349" s="51" t="n">
        <v>-0.001427</v>
      </c>
      <c r="H1349" s="52" t="n">
        <v>0.8367</v>
      </c>
      <c r="I1349" s="62" t="n">
        <v>417.6</v>
      </c>
      <c r="J1349" s="63" t="s">
        <v>240</v>
      </c>
      <c r="K1349" s="54" t="n">
        <v>17.22</v>
      </c>
      <c r="L1349" s="55" t="n">
        <f aca="false">IF(COUNT(F1349)=0,50,IF(F1349&gt;=0,100,IF(F1349&gt;=-0.02,50,0)))</f>
        <v>100</v>
      </c>
      <c r="M1349" s="55" t="n">
        <f aca="false">IF(COUNT(G1349)=0,50,IF(G1349&gt;-0.06,100,IF(G1349&gt;-0.15,50,0)))</f>
        <v>100</v>
      </c>
      <c r="N1349" s="55" t="n">
        <f aca="false">IF(COUNT(H1349)=0,50,IF(H1349&gt;=0.6,100,IF(H1349&gt;=0.4,50,0)))</f>
        <v>100</v>
      </c>
      <c r="O1349" s="55" t="n">
        <f aca="false">IF(COUNT(I1349)=0,50,IF(J1349="proxy_vix",50,IF(I1349&lt;350,100,IF(I1349&lt;=450,50,0))))</f>
        <v>50</v>
      </c>
      <c r="P1349" s="55" t="n">
        <f aca="false">IF(COUNT(K1349)=0,50,IF(K1349&lt;20,100,IF(K1349&lt;=25,50,0)))</f>
        <v>100</v>
      </c>
      <c r="Q1349" s="54"/>
      <c r="R1349" s="47"/>
      <c r="S1349" s="51" t="n">
        <f aca="false">$E1349/$E1348-1</f>
        <v>-0.00142731570511834</v>
      </c>
      <c r="T1349" s="56" t="n">
        <f aca="false">$K1349/$K1348-1</f>
        <v>0.0449029126213592</v>
      </c>
      <c r="V1349" s="57"/>
      <c r="W1349" s="57"/>
      <c r="Y1349" s="1" t="str">
        <f aca="false">IF(AX1349&gt;=70,"EASY",IF(AX1349&gt;40,"UNCERTAIN","HARD"))</f>
        <v>EASY</v>
      </c>
      <c r="AA1349" s="58" t="n">
        <f aca="false">IF($A1349&lt;200,"",AVERAGE($E1300:$E1349)/AVERAGE($E1150:$E1349)-1)</f>
        <v>0.0750589785282561</v>
      </c>
      <c r="AB1349" s="59" t="n">
        <f aca="false">LOOKUP($B1349,07_L1政策步階!$A$4:$A$14,07_L1政策步階!$C$4:$C$14)</f>
        <v>0</v>
      </c>
      <c r="AC1349" s="57"/>
      <c r="AD1349" s="57"/>
      <c r="AE1349" s="57"/>
      <c r="AF1349" s="57"/>
      <c r="AG1349" s="57"/>
      <c r="AH1349" s="57"/>
      <c r="AI1349" s="57"/>
      <c r="AJ1349" s="57"/>
      <c r="AK1349" s="57"/>
      <c r="AL1349" s="59" t="n">
        <f aca="false">IF(ISNUMBER($AA1349),IF($AA1349&gt;=0.005,100,IF($AA1349&gt;=-0.015,50,0)),"")</f>
        <v>100</v>
      </c>
      <c r="AM1349" s="59" t="n">
        <f aca="false">IF(ISNUMBER($AB1349),IF($AB1349=1,100,IF($AB1349=0,50,0)),"")</f>
        <v>50</v>
      </c>
      <c r="AN1349" s="0" t="str">
        <f aca="false">IF(ISNUMBER($AC1349),IF($AC1349&gt;=0.001,100,IF($AC1349&gt;=-0.003,50,0)),"")</f>
        <v/>
      </c>
      <c r="AO1349" s="0" t="str">
        <f aca="false">IF(ISNUMBER($AD1349),IF($AD1349&gt;=0.04,100,IF($AD1349&gt;=0,50,0)),"")</f>
        <v/>
      </c>
      <c r="AP1349" s="0" t="str">
        <f aca="false">IF(ISNUMBER($AE1349),IF($AE1349&gt;=25,100,IF($AE1349&gt;=-75,50,0)),"")</f>
        <v/>
      </c>
      <c r="AQ1349" s="0" t="str">
        <f aca="false">IF(ISNUMBER($AF1349),IF($AF1349&gt;0,100,IF($AF1349&gt;=-50,50,0)),"")</f>
        <v/>
      </c>
      <c r="AR1349" s="0" t="str">
        <f aca="false">IF(ISNUMBER($AG1349),IF($AG1349=1,100,IF($AG1349=0,50,0)),"")</f>
        <v/>
      </c>
      <c r="AS1349" s="0" t="str">
        <f aca="false">IF(ISNUMBER($AH1349),IF($AH1349&lt;0,100,IF($AH1349&lt;=20,50,0)),"")</f>
        <v/>
      </c>
      <c r="AT1349" s="0" t="str">
        <f aca="false">IF(ISNUMBER($AI1349),IF($AI1349&lt;0.95,100,IF($AI1349&lt;=1,50,0)),"")</f>
        <v/>
      </c>
      <c r="AU1349" s="0" t="str">
        <f aca="false">IF(ISNUMBER($AJ1349),IF($AJ1349&lt;30,0,IF($AJ1349&lt;40,50,IF($AJ1349&lt;=90,100,50))),"")</f>
        <v/>
      </c>
      <c r="AV1349" s="0" t="str">
        <f aca="false">IF(ISNUMBER($AK1349),IF($AK1349&gt;-0.2,100,IF($AK1349&gt;=-0.4,50,0)),"")</f>
        <v/>
      </c>
      <c r="AW1349" s="59" t="n">
        <f aca="false">01_指標庫!$H$4*ISNUMBER($F1349)+01_指標庫!$H$5*ISNUMBER($AA1349)+01_指標庫!$H$6*ISNUMBER($G1349)+01_指標庫!$H$7*ISNUMBER($H1349)+01_指標庫!$H$8*ISNUMBER($AF1349)+01_指標庫!$H$9*ISNUMBER($AG1349)+01_指標庫!$H$10*ISNUMBER($AB1349)+01_指標庫!$H$11*ISNUMBER($AC1349)+01_指標庫!$H$12*ISNUMBER($AD1349)+01_指標庫!$H$13*ISNUMBER($AE1349)+01_指標庫!$H$14*ISNUMBER($I1349)+01_指標庫!$H$15*ISNUMBER($AH1349)+01_指標庫!$H$16*ISNUMBER($K1349)+01_指標庫!$H$17*ISNUMBER($AI1349)+01_指標庫!$H$18*ISNUMBER($AJ1349)+01_指標庫!$H$19*ISNUMBER($AK1349)+01_指標庫!$H$20*ISNUMBER($BB1349)+01_指標庫!$H$21*ISNUMBER($BC1349)</f>
        <v>51</v>
      </c>
      <c r="AX1349" s="59" t="n">
        <f aca="false">IF(AW1349=0,50,ROUND((01_指標庫!$H$4*IF(ISNUMBER($F1349),L1349,0)+01_指標庫!$H$5*IF(ISNUMBER($AA1349),AL1349,0)+01_指標庫!$H$6*IF(ISNUMBER($G1349),M1349,0)+01_指標庫!$H$7*IF(ISNUMBER($H1349),N1349,0)+01_指標庫!$H$8*IF(ISNUMBER($AF1349),AQ1349,0)+01_指標庫!$H$9*IF(ISNUMBER($AG1349),AR1349,0)+01_指標庫!$H$10*IF(ISNUMBER($AB1349),AM1349,0)+01_指標庫!$H$11*IF(ISNUMBER($AC1349),AN1349,0)+01_指標庫!$H$12*IF(ISNUMBER($AD1349),AO1349,0)+01_指標庫!$H$13*IF(ISNUMBER($AE1349),AP1349,0)+01_指標庫!$H$14*IF(ISNUMBER($I1349),O1349,0)+01_指標庫!$H$15*IF(ISNUMBER($AH1349),AS1349,0)+01_指標庫!$H$16*IF(ISNUMBER($K1349),P1349,0)+01_指標庫!$H$17*IF(ISNUMBER($AI1349),AT1349,0)+01_指標庫!$H$18*IF(ISNUMBER($AJ1349),AU1349,0)+01_指標庫!$H$19*IF(ISNUMBER($AK1349),AV1349,0)+01_指標庫!$H$20*IF(ISNUMBER($BB1349),BB1349,0)+01_指標庫!$H$21*IF(ISNUMBER($BC1349),BC1349,0))/AW1349,1))</f>
        <v>87.3</v>
      </c>
      <c r="AY1349" s="60"/>
      <c r="AZ1349" s="60"/>
      <c r="BA1349" s="58" t="n">
        <f aca="false">AVERAGE($E1345:$E1349)/AVERAGE($E1340:$E1349)-1</f>
        <v>0.0154322387496861</v>
      </c>
      <c r="BB1349" s="59" t="n">
        <f aca="false">IF(ISNUMBER($BA1349),IF(OR($S1349&lt;=-0.03,$BA1349&lt;-0.003),0,IF(OR($S1349&lt;=-0.02,$BA1349&lt;0.01),50,100)),"")</f>
        <v>100</v>
      </c>
      <c r="BC1349" s="0" t="str">
        <f aca="false">IF(OR(COUNT($AZ1349)=0,COUNT($AZ1348)=0),"",IF(OR($AY1349/$AZ1348-1&lt;=-0.03,$AZ1349/$AZ1348-1&lt;=-0.045,IF(COUNT($AZ1340:$AZ1349)=10,AVERAGE($AZ1345:$AZ1349)/AVERAGE($AZ1340:$AZ1349)-1&lt;-0.01,FALSE())),0,IF(OR($AZ1349/$AZ1348-1&lt;=-0.02,IF(COUNT($AZ1340:$AZ1349)=10,AVERAGE($AZ1345:$AZ1349)/AVERAGE($AZ1340:$AZ1349)-1&lt;0.005,FALSE())),50,100)))</f>
        <v/>
      </c>
    </row>
    <row r="1350" customFormat="false" ht="15" hidden="false" customHeight="true" outlineLevel="0" collapsed="false">
      <c r="A1350" s="47" t="n">
        <v>1346</v>
      </c>
      <c r="B1350" s="48" t="n">
        <v>44509</v>
      </c>
      <c r="C1350" s="47" t="n">
        <v>2021</v>
      </c>
      <c r="D1350" s="49" t="s">
        <v>237</v>
      </c>
      <c r="E1350" s="50" t="n">
        <v>16219.94</v>
      </c>
      <c r="F1350" s="51" t="n">
        <v>0.134329</v>
      </c>
      <c r="G1350" s="51" t="n">
        <v>-0.008524</v>
      </c>
      <c r="H1350" s="52" t="n">
        <v>0.8163</v>
      </c>
      <c r="I1350" s="62" t="n">
        <v>422.3</v>
      </c>
      <c r="J1350" s="63" t="s">
        <v>240</v>
      </c>
      <c r="K1350" s="54" t="n">
        <v>17.78</v>
      </c>
      <c r="L1350" s="55" t="n">
        <f aca="false">IF(COUNT(F1350)=0,50,IF(F1350&gt;=0,100,IF(F1350&gt;=-0.02,50,0)))</f>
        <v>100</v>
      </c>
      <c r="M1350" s="55" t="n">
        <f aca="false">IF(COUNT(G1350)=0,50,IF(G1350&gt;-0.06,100,IF(G1350&gt;-0.15,50,0)))</f>
        <v>100</v>
      </c>
      <c r="N1350" s="55" t="n">
        <f aca="false">IF(COUNT(H1350)=0,50,IF(H1350&gt;=0.6,100,IF(H1350&gt;=0.4,50,0)))</f>
        <v>100</v>
      </c>
      <c r="O1350" s="55" t="n">
        <f aca="false">IF(COUNT(I1350)=0,50,IF(J1350="proxy_vix",50,IF(I1350&lt;350,100,IF(I1350&lt;=450,50,0))))</f>
        <v>50</v>
      </c>
      <c r="P1350" s="55" t="n">
        <f aca="false">IF(COUNT(K1350)=0,50,IF(K1350&lt;20,100,IF(K1350&lt;=25,50,0)))</f>
        <v>100</v>
      </c>
      <c r="Q1350" s="54"/>
      <c r="R1350" s="47"/>
      <c r="S1350" s="51" t="n">
        <f aca="false">$E1350/$E1349-1</f>
        <v>-0.00710637774293998</v>
      </c>
      <c r="T1350" s="56" t="n">
        <f aca="false">$K1350/$K1349-1</f>
        <v>0.0325203252032522</v>
      </c>
      <c r="V1350" s="57"/>
      <c r="W1350" s="57"/>
      <c r="Y1350" s="1" t="str">
        <f aca="false">IF(AX1350&gt;=70,"EASY",IF(AX1350&gt;40,"UNCERTAIN","HARD"))</f>
        <v>EASY</v>
      </c>
      <c r="AA1350" s="58" t="n">
        <f aca="false">IF($A1350&lt;200,"",AVERAGE($E1301:$E1350)/AVERAGE($E1151:$E1350)-1)</f>
        <v>0.0748927999659839</v>
      </c>
      <c r="AB1350" s="59" t="n">
        <f aca="false">LOOKUP($B1350,07_L1政策步階!$A$4:$A$14,07_L1政策步階!$C$4:$C$14)</f>
        <v>0</v>
      </c>
      <c r="AC1350" s="57"/>
      <c r="AD1350" s="57"/>
      <c r="AE1350" s="57"/>
      <c r="AF1350" s="57"/>
      <c r="AG1350" s="57"/>
      <c r="AH1350" s="57"/>
      <c r="AI1350" s="57"/>
      <c r="AJ1350" s="57"/>
      <c r="AK1350" s="57"/>
      <c r="AL1350" s="59" t="n">
        <f aca="false">IF(ISNUMBER($AA1350),IF($AA1350&gt;=0.005,100,IF($AA1350&gt;=-0.015,50,0)),"")</f>
        <v>100</v>
      </c>
      <c r="AM1350" s="59" t="n">
        <f aca="false">IF(ISNUMBER($AB1350),IF($AB1350=1,100,IF($AB1350=0,50,0)),"")</f>
        <v>50</v>
      </c>
      <c r="AN1350" s="0" t="str">
        <f aca="false">IF(ISNUMBER($AC1350),IF($AC1350&gt;=0.001,100,IF($AC1350&gt;=-0.003,50,0)),"")</f>
        <v/>
      </c>
      <c r="AO1350" s="0" t="str">
        <f aca="false">IF(ISNUMBER($AD1350),IF($AD1350&gt;=0.04,100,IF($AD1350&gt;=0,50,0)),"")</f>
        <v/>
      </c>
      <c r="AP1350" s="0" t="str">
        <f aca="false">IF(ISNUMBER($AE1350),IF($AE1350&gt;=25,100,IF($AE1350&gt;=-75,50,0)),"")</f>
        <v/>
      </c>
      <c r="AQ1350" s="0" t="str">
        <f aca="false">IF(ISNUMBER($AF1350),IF($AF1350&gt;0,100,IF($AF1350&gt;=-50,50,0)),"")</f>
        <v/>
      </c>
      <c r="AR1350" s="0" t="str">
        <f aca="false">IF(ISNUMBER($AG1350),IF($AG1350=1,100,IF($AG1350=0,50,0)),"")</f>
        <v/>
      </c>
      <c r="AS1350" s="0" t="str">
        <f aca="false">IF(ISNUMBER($AH1350),IF($AH1350&lt;0,100,IF($AH1350&lt;=20,50,0)),"")</f>
        <v/>
      </c>
      <c r="AT1350" s="0" t="str">
        <f aca="false">IF(ISNUMBER($AI1350),IF($AI1350&lt;0.95,100,IF($AI1350&lt;=1,50,0)),"")</f>
        <v/>
      </c>
      <c r="AU1350" s="0" t="str">
        <f aca="false">IF(ISNUMBER($AJ1350),IF($AJ1350&lt;30,0,IF($AJ1350&lt;40,50,IF($AJ1350&lt;=90,100,50))),"")</f>
        <v/>
      </c>
      <c r="AV1350" s="0" t="str">
        <f aca="false">IF(ISNUMBER($AK1350),IF($AK1350&gt;-0.2,100,IF($AK1350&gt;=-0.4,50,0)),"")</f>
        <v/>
      </c>
      <c r="AW1350" s="59" t="n">
        <f aca="false">01_指標庫!$H$4*ISNUMBER($F1350)+01_指標庫!$H$5*ISNUMBER($AA1350)+01_指標庫!$H$6*ISNUMBER($G1350)+01_指標庫!$H$7*ISNUMBER($H1350)+01_指標庫!$H$8*ISNUMBER($AF1350)+01_指標庫!$H$9*ISNUMBER($AG1350)+01_指標庫!$H$10*ISNUMBER($AB1350)+01_指標庫!$H$11*ISNUMBER($AC1350)+01_指標庫!$H$12*ISNUMBER($AD1350)+01_指標庫!$H$13*ISNUMBER($AE1350)+01_指標庫!$H$14*ISNUMBER($I1350)+01_指標庫!$H$15*ISNUMBER($AH1350)+01_指標庫!$H$16*ISNUMBER($K1350)+01_指標庫!$H$17*ISNUMBER($AI1350)+01_指標庫!$H$18*ISNUMBER($AJ1350)+01_指標庫!$H$19*ISNUMBER($AK1350)+01_指標庫!$H$20*ISNUMBER($BB1350)+01_指標庫!$H$21*ISNUMBER($BC1350)</f>
        <v>51</v>
      </c>
      <c r="AX1350" s="59" t="n">
        <f aca="false">IF(AW1350=0,50,ROUND((01_指標庫!$H$4*IF(ISNUMBER($F1350),L1350,0)+01_指標庫!$H$5*IF(ISNUMBER($AA1350),AL1350,0)+01_指標庫!$H$6*IF(ISNUMBER($G1350),M1350,0)+01_指標庫!$H$7*IF(ISNUMBER($H1350),N1350,0)+01_指標庫!$H$8*IF(ISNUMBER($AF1350),AQ1350,0)+01_指標庫!$H$9*IF(ISNUMBER($AG1350),AR1350,0)+01_指標庫!$H$10*IF(ISNUMBER($AB1350),AM1350,0)+01_指標庫!$H$11*IF(ISNUMBER($AC1350),AN1350,0)+01_指標庫!$H$12*IF(ISNUMBER($AD1350),AO1350,0)+01_指標庫!$H$13*IF(ISNUMBER($AE1350),AP1350,0)+01_指標庫!$H$14*IF(ISNUMBER($I1350),O1350,0)+01_指標庫!$H$15*IF(ISNUMBER($AH1350),AS1350,0)+01_指標庫!$H$16*IF(ISNUMBER($K1350),P1350,0)+01_指標庫!$H$17*IF(ISNUMBER($AI1350),AT1350,0)+01_指標庫!$H$18*IF(ISNUMBER($AJ1350),AU1350,0)+01_指標庫!$H$19*IF(ISNUMBER($AK1350),AV1350,0)+01_指標庫!$H$20*IF(ISNUMBER($BB1350),BB1350,0)+01_指標庫!$H$21*IF(ISNUMBER($BC1350),BC1350,0))/AW1350,1))</f>
        <v>87.3</v>
      </c>
      <c r="AY1350" s="60"/>
      <c r="AZ1350" s="60"/>
      <c r="BA1350" s="58" t="n">
        <f aca="false">AVERAGE($E1346:$E1350)/AVERAGE($E1341:$E1350)-1</f>
        <v>0.014337345854686</v>
      </c>
      <c r="BB1350" s="59" t="n">
        <f aca="false">IF(ISNUMBER($BA1350),IF(OR($S1350&lt;=-0.03,$BA1350&lt;-0.003),0,IF(OR($S1350&lt;=-0.02,$BA1350&lt;0.01),50,100)),"")</f>
        <v>100</v>
      </c>
      <c r="BC1350" s="0" t="str">
        <f aca="false">IF(OR(COUNT($AZ1350)=0,COUNT($AZ1349)=0),"",IF(OR($AY1350/$AZ1349-1&lt;=-0.03,$AZ1350/$AZ1349-1&lt;=-0.045,IF(COUNT($AZ1341:$AZ1350)=10,AVERAGE($AZ1346:$AZ1350)/AVERAGE($AZ1341:$AZ1350)-1&lt;-0.01,FALSE())),0,IF(OR($AZ1350/$AZ1349-1&lt;=-0.02,IF(COUNT($AZ1341:$AZ1350)=10,AVERAGE($AZ1346:$AZ1350)/AVERAGE($AZ1341:$AZ1350)-1&lt;0.005,FALSE())),50,100)))</f>
        <v/>
      </c>
    </row>
    <row r="1351" customFormat="false" ht="15" hidden="false" customHeight="true" outlineLevel="0" collapsed="false">
      <c r="A1351" s="47" t="n">
        <v>1347</v>
      </c>
      <c r="B1351" s="48" t="n">
        <v>44510</v>
      </c>
      <c r="C1351" s="47" t="n">
        <v>2021</v>
      </c>
      <c r="D1351" s="49" t="s">
        <v>238</v>
      </c>
      <c r="E1351" s="50" t="n">
        <v>15985.57</v>
      </c>
      <c r="F1351" s="51" t="n">
        <v>0.116817</v>
      </c>
      <c r="G1351" s="51" t="n">
        <v>-0.02285</v>
      </c>
      <c r="H1351" s="52" t="n">
        <v>0.8571</v>
      </c>
      <c r="I1351" s="62" t="n">
        <v>430.3</v>
      </c>
      <c r="J1351" s="63" t="s">
        <v>240</v>
      </c>
      <c r="K1351" s="54" t="n">
        <v>18.73</v>
      </c>
      <c r="L1351" s="55" t="n">
        <f aca="false">IF(COUNT(F1351)=0,50,IF(F1351&gt;=0,100,IF(F1351&gt;=-0.02,50,0)))</f>
        <v>100</v>
      </c>
      <c r="M1351" s="55" t="n">
        <f aca="false">IF(COUNT(G1351)=0,50,IF(G1351&gt;-0.06,100,IF(G1351&gt;-0.15,50,0)))</f>
        <v>100</v>
      </c>
      <c r="N1351" s="55" t="n">
        <f aca="false">IF(COUNT(H1351)=0,50,IF(H1351&gt;=0.6,100,IF(H1351&gt;=0.4,50,0)))</f>
        <v>100</v>
      </c>
      <c r="O1351" s="55" t="n">
        <f aca="false">IF(COUNT(I1351)=0,50,IF(J1351="proxy_vix",50,IF(I1351&lt;350,100,IF(I1351&lt;=450,50,0))))</f>
        <v>50</v>
      </c>
      <c r="P1351" s="55" t="n">
        <f aca="false">IF(COUNT(K1351)=0,50,IF(K1351&lt;20,100,IF(K1351&lt;=25,50,0)))</f>
        <v>100</v>
      </c>
      <c r="Q1351" s="54"/>
      <c r="R1351" s="47"/>
      <c r="S1351" s="51" t="n">
        <f aca="false">$E1351/$E1350-1</f>
        <v>-0.0144494985801428</v>
      </c>
      <c r="T1351" s="56" t="n">
        <f aca="false">$K1351/$K1350-1</f>
        <v>0.0534308211473566</v>
      </c>
      <c r="V1351" s="57"/>
      <c r="W1351" s="57"/>
      <c r="Y1351" s="1" t="str">
        <f aca="false">IF(AX1351&gt;=70,"EASY",IF(AX1351&gt;40,"UNCERTAIN","HARD"))</f>
        <v>EASY</v>
      </c>
      <c r="AA1351" s="58" t="n">
        <f aca="false">IF($A1351&lt;200,"",AVERAGE($E1302:$E1351)/AVERAGE($E1152:$E1351)-1)</f>
        <v>0.0743772586552038</v>
      </c>
      <c r="AB1351" s="59" t="n">
        <f aca="false">LOOKUP($B1351,07_L1政策步階!$A$4:$A$14,07_L1政策步階!$C$4:$C$14)</f>
        <v>0</v>
      </c>
      <c r="AC1351" s="57"/>
      <c r="AD1351" s="57"/>
      <c r="AE1351" s="57"/>
      <c r="AF1351" s="57"/>
      <c r="AG1351" s="57"/>
      <c r="AH1351" s="57"/>
      <c r="AI1351" s="57"/>
      <c r="AJ1351" s="57"/>
      <c r="AK1351" s="57"/>
      <c r="AL1351" s="59" t="n">
        <f aca="false">IF(ISNUMBER($AA1351),IF($AA1351&gt;=0.005,100,IF($AA1351&gt;=-0.015,50,0)),"")</f>
        <v>100</v>
      </c>
      <c r="AM1351" s="59" t="n">
        <f aca="false">IF(ISNUMBER($AB1351),IF($AB1351=1,100,IF($AB1351=0,50,0)),"")</f>
        <v>50</v>
      </c>
      <c r="AN1351" s="0" t="str">
        <f aca="false">IF(ISNUMBER($AC1351),IF($AC1351&gt;=0.001,100,IF($AC1351&gt;=-0.003,50,0)),"")</f>
        <v/>
      </c>
      <c r="AO1351" s="0" t="str">
        <f aca="false">IF(ISNUMBER($AD1351),IF($AD1351&gt;=0.04,100,IF($AD1351&gt;=0,50,0)),"")</f>
        <v/>
      </c>
      <c r="AP1351" s="0" t="str">
        <f aca="false">IF(ISNUMBER($AE1351),IF($AE1351&gt;=25,100,IF($AE1351&gt;=-75,50,0)),"")</f>
        <v/>
      </c>
      <c r="AQ1351" s="0" t="str">
        <f aca="false">IF(ISNUMBER($AF1351),IF($AF1351&gt;0,100,IF($AF1351&gt;=-50,50,0)),"")</f>
        <v/>
      </c>
      <c r="AR1351" s="0" t="str">
        <f aca="false">IF(ISNUMBER($AG1351),IF($AG1351=1,100,IF($AG1351=0,50,0)),"")</f>
        <v/>
      </c>
      <c r="AS1351" s="0" t="str">
        <f aca="false">IF(ISNUMBER($AH1351),IF($AH1351&lt;0,100,IF($AH1351&lt;=20,50,0)),"")</f>
        <v/>
      </c>
      <c r="AT1351" s="0" t="str">
        <f aca="false">IF(ISNUMBER($AI1351),IF($AI1351&lt;0.95,100,IF($AI1351&lt;=1,50,0)),"")</f>
        <v/>
      </c>
      <c r="AU1351" s="0" t="str">
        <f aca="false">IF(ISNUMBER($AJ1351),IF($AJ1351&lt;30,0,IF($AJ1351&lt;40,50,IF($AJ1351&lt;=90,100,50))),"")</f>
        <v/>
      </c>
      <c r="AV1351" s="0" t="str">
        <f aca="false">IF(ISNUMBER($AK1351),IF($AK1351&gt;-0.2,100,IF($AK1351&gt;=-0.4,50,0)),"")</f>
        <v/>
      </c>
      <c r="AW1351" s="59" t="n">
        <f aca="false">01_指標庫!$H$4*ISNUMBER($F1351)+01_指標庫!$H$5*ISNUMBER($AA1351)+01_指標庫!$H$6*ISNUMBER($G1351)+01_指標庫!$H$7*ISNUMBER($H1351)+01_指標庫!$H$8*ISNUMBER($AF1351)+01_指標庫!$H$9*ISNUMBER($AG1351)+01_指標庫!$H$10*ISNUMBER($AB1351)+01_指標庫!$H$11*ISNUMBER($AC1351)+01_指標庫!$H$12*ISNUMBER($AD1351)+01_指標庫!$H$13*ISNUMBER($AE1351)+01_指標庫!$H$14*ISNUMBER($I1351)+01_指標庫!$H$15*ISNUMBER($AH1351)+01_指標庫!$H$16*ISNUMBER($K1351)+01_指標庫!$H$17*ISNUMBER($AI1351)+01_指標庫!$H$18*ISNUMBER($AJ1351)+01_指標庫!$H$19*ISNUMBER($AK1351)+01_指標庫!$H$20*ISNUMBER($BB1351)+01_指標庫!$H$21*ISNUMBER($BC1351)</f>
        <v>51</v>
      </c>
      <c r="AX1351" s="59" t="n">
        <f aca="false">IF(AW1351=0,50,ROUND((01_指標庫!$H$4*IF(ISNUMBER($F1351),L1351,0)+01_指標庫!$H$5*IF(ISNUMBER($AA1351),AL1351,0)+01_指標庫!$H$6*IF(ISNUMBER($G1351),M1351,0)+01_指標庫!$H$7*IF(ISNUMBER($H1351),N1351,0)+01_指標庫!$H$8*IF(ISNUMBER($AF1351),AQ1351,0)+01_指標庫!$H$9*IF(ISNUMBER($AG1351),AR1351,0)+01_指標庫!$H$10*IF(ISNUMBER($AB1351),AM1351,0)+01_指標庫!$H$11*IF(ISNUMBER($AC1351),AN1351,0)+01_指標庫!$H$12*IF(ISNUMBER($AD1351),AO1351,0)+01_指標庫!$H$13*IF(ISNUMBER($AE1351),AP1351,0)+01_指標庫!$H$14*IF(ISNUMBER($I1351),O1351,0)+01_指標庫!$H$15*IF(ISNUMBER($AH1351),AS1351,0)+01_指標庫!$H$16*IF(ISNUMBER($K1351),P1351,0)+01_指標庫!$H$17*IF(ISNUMBER($AI1351),AT1351,0)+01_指標庫!$H$18*IF(ISNUMBER($AJ1351),AU1351,0)+01_指標庫!$H$19*IF(ISNUMBER($AK1351),AV1351,0)+01_指標庫!$H$20*IF(ISNUMBER($BB1351),BB1351,0)+01_指標庫!$H$21*IF(ISNUMBER($BC1351),BC1351,0))/AW1351,1))</f>
        <v>81.4</v>
      </c>
      <c r="AY1351" s="60"/>
      <c r="AZ1351" s="60"/>
      <c r="BA1351" s="58" t="n">
        <f aca="false">AVERAGE($E1347:$E1351)/AVERAGE($E1342:$E1351)-1</f>
        <v>0.00992094000387578</v>
      </c>
      <c r="BB1351" s="59" t="n">
        <f aca="false">IF(ISNUMBER($BA1351),IF(OR($S1351&lt;=-0.03,$BA1351&lt;-0.003),0,IF(OR($S1351&lt;=-0.02,$BA1351&lt;0.01),50,100)),"")</f>
        <v>50</v>
      </c>
      <c r="BC1351" s="0" t="str">
        <f aca="false">IF(OR(COUNT($AZ1351)=0,COUNT($AZ1350)=0),"",IF(OR($AY1351/$AZ1350-1&lt;=-0.03,$AZ1351/$AZ1350-1&lt;=-0.045,IF(COUNT($AZ1342:$AZ1351)=10,AVERAGE($AZ1347:$AZ1351)/AVERAGE($AZ1342:$AZ1351)-1&lt;-0.01,FALSE())),0,IF(OR($AZ1351/$AZ1350-1&lt;=-0.02,IF(COUNT($AZ1342:$AZ1351)=10,AVERAGE($AZ1347:$AZ1351)/AVERAGE($AZ1342:$AZ1351)-1&lt;0.005,FALSE())),50,100)))</f>
        <v/>
      </c>
    </row>
    <row r="1352" customFormat="false" ht="15" hidden="false" customHeight="true" outlineLevel="0" collapsed="false">
      <c r="A1352" s="47" t="n">
        <v>1348</v>
      </c>
      <c r="B1352" s="48" t="n">
        <v>44511</v>
      </c>
      <c r="C1352" s="47" t="n">
        <v>2021</v>
      </c>
      <c r="D1352" s="49" t="s">
        <v>239</v>
      </c>
      <c r="E1352" s="50" t="n">
        <v>16032.47</v>
      </c>
      <c r="F1352" s="51" t="n">
        <v>0.118987</v>
      </c>
      <c r="G1352" s="51" t="n">
        <v>-0.019983</v>
      </c>
      <c r="H1352" s="52" t="n">
        <v>0.8163</v>
      </c>
      <c r="I1352" s="62" t="n">
        <v>421.3</v>
      </c>
      <c r="J1352" s="63" t="s">
        <v>240</v>
      </c>
      <c r="K1352" s="54" t="n">
        <v>17.66</v>
      </c>
      <c r="L1352" s="55" t="n">
        <f aca="false">IF(COUNT(F1352)=0,50,IF(F1352&gt;=0,100,IF(F1352&gt;=-0.02,50,0)))</f>
        <v>100</v>
      </c>
      <c r="M1352" s="55" t="n">
        <f aca="false">IF(COUNT(G1352)=0,50,IF(G1352&gt;-0.06,100,IF(G1352&gt;-0.15,50,0)))</f>
        <v>100</v>
      </c>
      <c r="N1352" s="55" t="n">
        <f aca="false">IF(COUNT(H1352)=0,50,IF(H1352&gt;=0.6,100,IF(H1352&gt;=0.4,50,0)))</f>
        <v>100</v>
      </c>
      <c r="O1352" s="55" t="n">
        <f aca="false">IF(COUNT(I1352)=0,50,IF(J1352="proxy_vix",50,IF(I1352&lt;350,100,IF(I1352&lt;=450,50,0))))</f>
        <v>50</v>
      </c>
      <c r="P1352" s="55" t="n">
        <f aca="false">IF(COUNT(K1352)=0,50,IF(K1352&lt;20,100,IF(K1352&lt;=25,50,0)))</f>
        <v>100</v>
      </c>
      <c r="Q1352" s="54"/>
      <c r="R1352" s="47"/>
      <c r="S1352" s="51" t="n">
        <f aca="false">$E1352/$E1351-1</f>
        <v>0.00293389600746163</v>
      </c>
      <c r="T1352" s="56" t="n">
        <f aca="false">$K1352/$K1351-1</f>
        <v>-0.0571276027762947</v>
      </c>
      <c r="V1352" s="57"/>
      <c r="W1352" s="57"/>
      <c r="Y1352" s="1" t="str">
        <f aca="false">IF(AX1352&gt;=70,"EASY",IF(AX1352&gt;40,"UNCERTAIN","HARD"))</f>
        <v>EASY</v>
      </c>
      <c r="AA1352" s="58" t="n">
        <f aca="false">IF($A1352&lt;200,"",AVERAGE($E1303:$E1352)/AVERAGE($E1153:$E1352)-1)</f>
        <v>0.0739033860129972</v>
      </c>
      <c r="AB1352" s="59" t="n">
        <f aca="false">LOOKUP($B1352,07_L1政策步階!$A$4:$A$14,07_L1政策步階!$C$4:$C$14)</f>
        <v>0</v>
      </c>
      <c r="AC1352" s="57"/>
      <c r="AD1352" s="57"/>
      <c r="AE1352" s="57"/>
      <c r="AF1352" s="57"/>
      <c r="AG1352" s="57"/>
      <c r="AH1352" s="57"/>
      <c r="AI1352" s="57"/>
      <c r="AJ1352" s="57"/>
      <c r="AK1352" s="57"/>
      <c r="AL1352" s="59" t="n">
        <f aca="false">IF(ISNUMBER($AA1352),IF($AA1352&gt;=0.005,100,IF($AA1352&gt;=-0.015,50,0)),"")</f>
        <v>100</v>
      </c>
      <c r="AM1352" s="59" t="n">
        <f aca="false">IF(ISNUMBER($AB1352),IF($AB1352=1,100,IF($AB1352=0,50,0)),"")</f>
        <v>50</v>
      </c>
      <c r="AN1352" s="0" t="str">
        <f aca="false">IF(ISNUMBER($AC1352),IF($AC1352&gt;=0.001,100,IF($AC1352&gt;=-0.003,50,0)),"")</f>
        <v/>
      </c>
      <c r="AO1352" s="0" t="str">
        <f aca="false">IF(ISNUMBER($AD1352),IF($AD1352&gt;=0.04,100,IF($AD1352&gt;=0,50,0)),"")</f>
        <v/>
      </c>
      <c r="AP1352" s="0" t="str">
        <f aca="false">IF(ISNUMBER($AE1352),IF($AE1352&gt;=25,100,IF($AE1352&gt;=-75,50,0)),"")</f>
        <v/>
      </c>
      <c r="AQ1352" s="0" t="str">
        <f aca="false">IF(ISNUMBER($AF1352),IF($AF1352&gt;0,100,IF($AF1352&gt;=-50,50,0)),"")</f>
        <v/>
      </c>
      <c r="AR1352" s="0" t="str">
        <f aca="false">IF(ISNUMBER($AG1352),IF($AG1352=1,100,IF($AG1352=0,50,0)),"")</f>
        <v/>
      </c>
      <c r="AS1352" s="0" t="str">
        <f aca="false">IF(ISNUMBER($AH1352),IF($AH1352&lt;0,100,IF($AH1352&lt;=20,50,0)),"")</f>
        <v/>
      </c>
      <c r="AT1352" s="0" t="str">
        <f aca="false">IF(ISNUMBER($AI1352),IF($AI1352&lt;0.95,100,IF($AI1352&lt;=1,50,0)),"")</f>
        <v/>
      </c>
      <c r="AU1352" s="0" t="str">
        <f aca="false">IF(ISNUMBER($AJ1352),IF($AJ1352&lt;30,0,IF($AJ1352&lt;40,50,IF($AJ1352&lt;=90,100,50))),"")</f>
        <v/>
      </c>
      <c r="AV1352" s="0" t="str">
        <f aca="false">IF(ISNUMBER($AK1352),IF($AK1352&gt;-0.2,100,IF($AK1352&gt;=-0.4,50,0)),"")</f>
        <v/>
      </c>
      <c r="AW1352" s="59" t="n">
        <f aca="false">01_指標庫!$H$4*ISNUMBER($F1352)+01_指標庫!$H$5*ISNUMBER($AA1352)+01_指標庫!$H$6*ISNUMBER($G1352)+01_指標庫!$H$7*ISNUMBER($H1352)+01_指標庫!$H$8*ISNUMBER($AF1352)+01_指標庫!$H$9*ISNUMBER($AG1352)+01_指標庫!$H$10*ISNUMBER($AB1352)+01_指標庫!$H$11*ISNUMBER($AC1352)+01_指標庫!$H$12*ISNUMBER($AD1352)+01_指標庫!$H$13*ISNUMBER($AE1352)+01_指標庫!$H$14*ISNUMBER($I1352)+01_指標庫!$H$15*ISNUMBER($AH1352)+01_指標庫!$H$16*ISNUMBER($K1352)+01_指標庫!$H$17*ISNUMBER($AI1352)+01_指標庫!$H$18*ISNUMBER($AJ1352)+01_指標庫!$H$19*ISNUMBER($AK1352)+01_指標庫!$H$20*ISNUMBER($BB1352)+01_指標庫!$H$21*ISNUMBER($BC1352)</f>
        <v>51</v>
      </c>
      <c r="AX1352" s="59" t="n">
        <f aca="false">IF(AW1352=0,50,ROUND((01_指標庫!$H$4*IF(ISNUMBER($F1352),L1352,0)+01_指標庫!$H$5*IF(ISNUMBER($AA1352),AL1352,0)+01_指標庫!$H$6*IF(ISNUMBER($G1352),M1352,0)+01_指標庫!$H$7*IF(ISNUMBER($H1352),N1352,0)+01_指標庫!$H$8*IF(ISNUMBER($AF1352),AQ1352,0)+01_指標庫!$H$9*IF(ISNUMBER($AG1352),AR1352,0)+01_指標庫!$H$10*IF(ISNUMBER($AB1352),AM1352,0)+01_指標庫!$H$11*IF(ISNUMBER($AC1352),AN1352,0)+01_指標庫!$H$12*IF(ISNUMBER($AD1352),AO1352,0)+01_指標庫!$H$13*IF(ISNUMBER($AE1352),AP1352,0)+01_指標庫!$H$14*IF(ISNUMBER($I1352),O1352,0)+01_指標庫!$H$15*IF(ISNUMBER($AH1352),AS1352,0)+01_指標庫!$H$16*IF(ISNUMBER($K1352),P1352,0)+01_指標庫!$H$17*IF(ISNUMBER($AI1352),AT1352,0)+01_指標庫!$H$18*IF(ISNUMBER($AJ1352),AU1352,0)+01_指標庫!$H$19*IF(ISNUMBER($AK1352),AV1352,0)+01_指標庫!$H$20*IF(ISNUMBER($BB1352),BB1352,0)+01_指標庫!$H$21*IF(ISNUMBER($BC1352),BC1352,0))/AW1352,1))</f>
        <v>81.4</v>
      </c>
      <c r="AY1352" s="60"/>
      <c r="AZ1352" s="60"/>
      <c r="BA1352" s="58" t="n">
        <f aca="false">AVERAGE($E1348:$E1352)/AVERAGE($E1343:$E1352)-1</f>
        <v>0.00443313368584031</v>
      </c>
      <c r="BB1352" s="59" t="n">
        <f aca="false">IF(ISNUMBER($BA1352),IF(OR($S1352&lt;=-0.03,$BA1352&lt;-0.003),0,IF(OR($S1352&lt;=-0.02,$BA1352&lt;0.01),50,100)),"")</f>
        <v>50</v>
      </c>
      <c r="BC1352" s="0" t="str">
        <f aca="false">IF(OR(COUNT($AZ1352)=0,COUNT($AZ1351)=0),"",IF(OR($AY1352/$AZ1351-1&lt;=-0.03,$AZ1352/$AZ1351-1&lt;=-0.045,IF(COUNT($AZ1343:$AZ1352)=10,AVERAGE($AZ1348:$AZ1352)/AVERAGE($AZ1343:$AZ1352)-1&lt;-0.01,FALSE())),0,IF(OR($AZ1352/$AZ1351-1&lt;=-0.02,IF(COUNT($AZ1343:$AZ1352)=10,AVERAGE($AZ1348:$AZ1352)/AVERAGE($AZ1343:$AZ1352)-1&lt;0.005,FALSE())),50,100)))</f>
        <v/>
      </c>
    </row>
    <row r="1353" customFormat="false" ht="15" hidden="false" customHeight="true" outlineLevel="0" collapsed="false">
      <c r="A1353" s="47" t="n">
        <v>1349</v>
      </c>
      <c r="B1353" s="48" t="n">
        <v>44512</v>
      </c>
      <c r="C1353" s="47" t="n">
        <v>2021</v>
      </c>
      <c r="D1353" s="49" t="s">
        <v>234</v>
      </c>
      <c r="E1353" s="50" t="n">
        <v>16199.89</v>
      </c>
      <c r="F1353" s="51" t="n">
        <v>0.129382</v>
      </c>
      <c r="G1353" s="51" t="n">
        <v>-0.009749</v>
      </c>
      <c r="H1353" s="52" t="n">
        <v>0.8163</v>
      </c>
      <c r="I1353" s="62" t="n">
        <v>409.8</v>
      </c>
      <c r="J1353" s="63" t="s">
        <v>240</v>
      </c>
      <c r="K1353" s="54" t="n">
        <v>16.29</v>
      </c>
      <c r="L1353" s="55" t="n">
        <f aca="false">IF(COUNT(F1353)=0,50,IF(F1353&gt;=0,100,IF(F1353&gt;=-0.02,50,0)))</f>
        <v>100</v>
      </c>
      <c r="M1353" s="55" t="n">
        <f aca="false">IF(COUNT(G1353)=0,50,IF(G1353&gt;-0.06,100,IF(G1353&gt;-0.15,50,0)))</f>
        <v>100</v>
      </c>
      <c r="N1353" s="55" t="n">
        <f aca="false">IF(COUNT(H1353)=0,50,IF(H1353&gt;=0.6,100,IF(H1353&gt;=0.4,50,0)))</f>
        <v>100</v>
      </c>
      <c r="O1353" s="55" t="n">
        <f aca="false">IF(COUNT(I1353)=0,50,IF(J1353="proxy_vix",50,IF(I1353&lt;350,100,IF(I1353&lt;=450,50,0))))</f>
        <v>50</v>
      </c>
      <c r="P1353" s="55" t="n">
        <f aca="false">IF(COUNT(K1353)=0,50,IF(K1353&lt;20,100,IF(K1353&lt;=25,50,0)))</f>
        <v>100</v>
      </c>
      <c r="Q1353" s="54"/>
      <c r="R1353" s="47"/>
      <c r="S1353" s="51" t="n">
        <f aca="false">$E1353/$E1352-1</f>
        <v>0.0104425581335876</v>
      </c>
      <c r="T1353" s="56" t="n">
        <f aca="false">$K1353/$K1352-1</f>
        <v>-0.07757644394111</v>
      </c>
      <c r="V1353" s="57"/>
      <c r="W1353" s="57"/>
      <c r="Y1353" s="1" t="str">
        <f aca="false">IF(AX1353&gt;=70,"EASY",IF(AX1353&gt;40,"UNCERTAIN","HARD"))</f>
        <v>EASY</v>
      </c>
      <c r="AA1353" s="58" t="n">
        <f aca="false">IF($A1353&lt;200,"",AVERAGE($E1304:$E1353)/AVERAGE($E1154:$E1353)-1)</f>
        <v>0.0735081181230433</v>
      </c>
      <c r="AB1353" s="59" t="n">
        <f aca="false">LOOKUP($B1353,07_L1政策步階!$A$4:$A$14,07_L1政策步階!$C$4:$C$14)</f>
        <v>0</v>
      </c>
      <c r="AC1353" s="57"/>
      <c r="AD1353" s="57"/>
      <c r="AE1353" s="57"/>
      <c r="AF1353" s="57"/>
      <c r="AG1353" s="57"/>
      <c r="AH1353" s="57"/>
      <c r="AI1353" s="57"/>
      <c r="AJ1353" s="57"/>
      <c r="AK1353" s="57"/>
      <c r="AL1353" s="59" t="n">
        <f aca="false">IF(ISNUMBER($AA1353),IF($AA1353&gt;=0.005,100,IF($AA1353&gt;=-0.015,50,0)),"")</f>
        <v>100</v>
      </c>
      <c r="AM1353" s="59" t="n">
        <f aca="false">IF(ISNUMBER($AB1353),IF($AB1353=1,100,IF($AB1353=0,50,0)),"")</f>
        <v>50</v>
      </c>
      <c r="AN1353" s="0" t="str">
        <f aca="false">IF(ISNUMBER($AC1353),IF($AC1353&gt;=0.001,100,IF($AC1353&gt;=-0.003,50,0)),"")</f>
        <v/>
      </c>
      <c r="AO1353" s="0" t="str">
        <f aca="false">IF(ISNUMBER($AD1353),IF($AD1353&gt;=0.04,100,IF($AD1353&gt;=0,50,0)),"")</f>
        <v/>
      </c>
      <c r="AP1353" s="0" t="str">
        <f aca="false">IF(ISNUMBER($AE1353),IF($AE1353&gt;=25,100,IF($AE1353&gt;=-75,50,0)),"")</f>
        <v/>
      </c>
      <c r="AQ1353" s="0" t="str">
        <f aca="false">IF(ISNUMBER($AF1353),IF($AF1353&gt;0,100,IF($AF1353&gt;=-50,50,0)),"")</f>
        <v/>
      </c>
      <c r="AR1353" s="0" t="str">
        <f aca="false">IF(ISNUMBER($AG1353),IF($AG1353=1,100,IF($AG1353=0,50,0)),"")</f>
        <v/>
      </c>
      <c r="AS1353" s="0" t="str">
        <f aca="false">IF(ISNUMBER($AH1353),IF($AH1353&lt;0,100,IF($AH1353&lt;=20,50,0)),"")</f>
        <v/>
      </c>
      <c r="AT1353" s="0" t="str">
        <f aca="false">IF(ISNUMBER($AI1353),IF($AI1353&lt;0.95,100,IF($AI1353&lt;=1,50,0)),"")</f>
        <v/>
      </c>
      <c r="AU1353" s="0" t="str">
        <f aca="false">IF(ISNUMBER($AJ1353),IF($AJ1353&lt;30,0,IF($AJ1353&lt;40,50,IF($AJ1353&lt;=90,100,50))),"")</f>
        <v/>
      </c>
      <c r="AV1353" s="0" t="str">
        <f aca="false">IF(ISNUMBER($AK1353),IF($AK1353&gt;-0.2,100,IF($AK1353&gt;=-0.4,50,0)),"")</f>
        <v/>
      </c>
      <c r="AW1353" s="59" t="n">
        <f aca="false">01_指標庫!$H$4*ISNUMBER($F1353)+01_指標庫!$H$5*ISNUMBER($AA1353)+01_指標庫!$H$6*ISNUMBER($G1353)+01_指標庫!$H$7*ISNUMBER($H1353)+01_指標庫!$H$8*ISNUMBER($AF1353)+01_指標庫!$H$9*ISNUMBER($AG1353)+01_指標庫!$H$10*ISNUMBER($AB1353)+01_指標庫!$H$11*ISNUMBER($AC1353)+01_指標庫!$H$12*ISNUMBER($AD1353)+01_指標庫!$H$13*ISNUMBER($AE1353)+01_指標庫!$H$14*ISNUMBER($I1353)+01_指標庫!$H$15*ISNUMBER($AH1353)+01_指標庫!$H$16*ISNUMBER($K1353)+01_指標庫!$H$17*ISNUMBER($AI1353)+01_指標庫!$H$18*ISNUMBER($AJ1353)+01_指標庫!$H$19*ISNUMBER($AK1353)+01_指標庫!$H$20*ISNUMBER($BB1353)+01_指標庫!$H$21*ISNUMBER($BC1353)</f>
        <v>51</v>
      </c>
      <c r="AX1353" s="59" t="n">
        <f aca="false">IF(AW1353=0,50,ROUND((01_指標庫!$H$4*IF(ISNUMBER($F1353),L1353,0)+01_指標庫!$H$5*IF(ISNUMBER($AA1353),AL1353,0)+01_指標庫!$H$6*IF(ISNUMBER($G1353),M1353,0)+01_指標庫!$H$7*IF(ISNUMBER($H1353),N1353,0)+01_指標庫!$H$8*IF(ISNUMBER($AF1353),AQ1353,0)+01_指標庫!$H$9*IF(ISNUMBER($AG1353),AR1353,0)+01_指標庫!$H$10*IF(ISNUMBER($AB1353),AM1353,0)+01_指標庫!$H$11*IF(ISNUMBER($AC1353),AN1353,0)+01_指標庫!$H$12*IF(ISNUMBER($AD1353),AO1353,0)+01_指標庫!$H$13*IF(ISNUMBER($AE1353),AP1353,0)+01_指標庫!$H$14*IF(ISNUMBER($I1353),O1353,0)+01_指標庫!$H$15*IF(ISNUMBER($AH1353),AS1353,0)+01_指標庫!$H$16*IF(ISNUMBER($K1353),P1353,0)+01_指標庫!$H$17*IF(ISNUMBER($AI1353),AT1353,0)+01_指標庫!$H$18*IF(ISNUMBER($AJ1353),AU1353,0)+01_指標庫!$H$19*IF(ISNUMBER($AK1353),AV1353,0)+01_指標庫!$H$20*IF(ISNUMBER($BB1353),BB1353,0)+01_指標庫!$H$21*IF(ISNUMBER($BC1353),BC1353,0))/AW1353,1))</f>
        <v>81.4</v>
      </c>
      <c r="AY1353" s="60"/>
      <c r="AZ1353" s="60"/>
      <c r="BA1353" s="58" t="n">
        <f aca="false">AVERAGE($E1349:$E1353)/AVERAGE($E1344:$E1353)-1</f>
        <v>0.000284888483279344</v>
      </c>
      <c r="BB1353" s="59" t="n">
        <f aca="false">IF(ISNUMBER($BA1353),IF(OR($S1353&lt;=-0.03,$BA1353&lt;-0.003),0,IF(OR($S1353&lt;=-0.02,$BA1353&lt;0.01),50,100)),"")</f>
        <v>50</v>
      </c>
      <c r="BC1353" s="0" t="str">
        <f aca="false">IF(OR(COUNT($AZ1353)=0,COUNT($AZ1352)=0),"",IF(OR($AY1353/$AZ1352-1&lt;=-0.03,$AZ1353/$AZ1352-1&lt;=-0.045,IF(COUNT($AZ1344:$AZ1353)=10,AVERAGE($AZ1349:$AZ1353)/AVERAGE($AZ1344:$AZ1353)-1&lt;-0.01,FALSE())),0,IF(OR($AZ1353/$AZ1352-1&lt;=-0.02,IF(COUNT($AZ1344:$AZ1353)=10,AVERAGE($AZ1349:$AZ1353)/AVERAGE($AZ1344:$AZ1353)-1&lt;0.005,FALSE())),50,100)))</f>
        <v/>
      </c>
    </row>
    <row r="1354" customFormat="false" ht="15" hidden="false" customHeight="true" outlineLevel="0" collapsed="false">
      <c r="A1354" s="47" t="n">
        <v>1350</v>
      </c>
      <c r="B1354" s="48" t="n">
        <v>44515</v>
      </c>
      <c r="C1354" s="47" t="n">
        <v>2021</v>
      </c>
      <c r="D1354" s="49" t="s">
        <v>236</v>
      </c>
      <c r="E1354" s="50" t="n">
        <v>16189.12</v>
      </c>
      <c r="F1354" s="51" t="n">
        <v>0.127475</v>
      </c>
      <c r="G1354" s="51" t="n">
        <v>-0.010407</v>
      </c>
      <c r="H1354" s="52" t="n">
        <v>0.8367</v>
      </c>
      <c r="I1354" s="62" t="n">
        <v>411.5</v>
      </c>
      <c r="J1354" s="63" t="s">
        <v>240</v>
      </c>
      <c r="K1354" s="54" t="n">
        <v>16.49</v>
      </c>
      <c r="L1354" s="55" t="n">
        <f aca="false">IF(COUNT(F1354)=0,50,IF(F1354&gt;=0,100,IF(F1354&gt;=-0.02,50,0)))</f>
        <v>100</v>
      </c>
      <c r="M1354" s="55" t="n">
        <f aca="false">IF(COUNT(G1354)=0,50,IF(G1354&gt;-0.06,100,IF(G1354&gt;-0.15,50,0)))</f>
        <v>100</v>
      </c>
      <c r="N1354" s="55" t="n">
        <f aca="false">IF(COUNT(H1354)=0,50,IF(H1354&gt;=0.6,100,IF(H1354&gt;=0.4,50,0)))</f>
        <v>100</v>
      </c>
      <c r="O1354" s="55" t="n">
        <f aca="false">IF(COUNT(I1354)=0,50,IF(J1354="proxy_vix",50,IF(I1354&lt;350,100,IF(I1354&lt;=450,50,0))))</f>
        <v>50</v>
      </c>
      <c r="P1354" s="55" t="n">
        <f aca="false">IF(COUNT(K1354)=0,50,IF(K1354&lt;20,100,IF(K1354&lt;=25,50,0)))</f>
        <v>100</v>
      </c>
      <c r="Q1354" s="54"/>
      <c r="R1354" s="47"/>
      <c r="S1354" s="51" t="n">
        <f aca="false">$E1354/$E1353-1</f>
        <v>-0.000664819329020072</v>
      </c>
      <c r="T1354" s="56" t="n">
        <f aca="false">$K1354/$K1353-1</f>
        <v>0.0122774708410067</v>
      </c>
      <c r="V1354" s="57"/>
      <c r="W1354" s="57"/>
      <c r="Y1354" s="1" t="str">
        <f aca="false">IF(AX1354&gt;=70,"EASY",IF(AX1354&gt;40,"UNCERTAIN","HARD"))</f>
        <v>EASY</v>
      </c>
      <c r="AA1354" s="58" t="n">
        <f aca="false">IF($A1354&lt;200,"",AVERAGE($E1305:$E1354)/AVERAGE($E1155:$E1354)-1)</f>
        <v>0.0731559597037546</v>
      </c>
      <c r="AB1354" s="59" t="n">
        <f aca="false">LOOKUP($B1354,07_L1政策步階!$A$4:$A$14,07_L1政策步階!$C$4:$C$14)</f>
        <v>0</v>
      </c>
      <c r="AC1354" s="57"/>
      <c r="AD1354" s="57"/>
      <c r="AE1354" s="57"/>
      <c r="AF1354" s="57"/>
      <c r="AG1354" s="57"/>
      <c r="AH1354" s="57"/>
      <c r="AI1354" s="57"/>
      <c r="AJ1354" s="57"/>
      <c r="AK1354" s="57"/>
      <c r="AL1354" s="59" t="n">
        <f aca="false">IF(ISNUMBER($AA1354),IF($AA1354&gt;=0.005,100,IF($AA1354&gt;=-0.015,50,0)),"")</f>
        <v>100</v>
      </c>
      <c r="AM1354" s="59" t="n">
        <f aca="false">IF(ISNUMBER($AB1354),IF($AB1354=1,100,IF($AB1354=0,50,0)),"")</f>
        <v>50</v>
      </c>
      <c r="AN1354" s="0" t="str">
        <f aca="false">IF(ISNUMBER($AC1354),IF($AC1354&gt;=0.001,100,IF($AC1354&gt;=-0.003,50,0)),"")</f>
        <v/>
      </c>
      <c r="AO1354" s="0" t="str">
        <f aca="false">IF(ISNUMBER($AD1354),IF($AD1354&gt;=0.04,100,IF($AD1354&gt;=0,50,0)),"")</f>
        <v/>
      </c>
      <c r="AP1354" s="0" t="str">
        <f aca="false">IF(ISNUMBER($AE1354),IF($AE1354&gt;=25,100,IF($AE1354&gt;=-75,50,0)),"")</f>
        <v/>
      </c>
      <c r="AQ1354" s="0" t="str">
        <f aca="false">IF(ISNUMBER($AF1354),IF($AF1354&gt;0,100,IF($AF1354&gt;=-50,50,0)),"")</f>
        <v/>
      </c>
      <c r="AR1354" s="0" t="str">
        <f aca="false">IF(ISNUMBER($AG1354),IF($AG1354=1,100,IF($AG1354=0,50,0)),"")</f>
        <v/>
      </c>
      <c r="AS1354" s="0" t="str">
        <f aca="false">IF(ISNUMBER($AH1354),IF($AH1354&lt;0,100,IF($AH1354&lt;=20,50,0)),"")</f>
        <v/>
      </c>
      <c r="AT1354" s="0" t="str">
        <f aca="false">IF(ISNUMBER($AI1354),IF($AI1354&lt;0.95,100,IF($AI1354&lt;=1,50,0)),"")</f>
        <v/>
      </c>
      <c r="AU1354" s="0" t="str">
        <f aca="false">IF(ISNUMBER($AJ1354),IF($AJ1354&lt;30,0,IF($AJ1354&lt;40,50,IF($AJ1354&lt;=90,100,50))),"")</f>
        <v/>
      </c>
      <c r="AV1354" s="0" t="str">
        <f aca="false">IF(ISNUMBER($AK1354),IF($AK1354&gt;-0.2,100,IF($AK1354&gt;=-0.4,50,0)),"")</f>
        <v/>
      </c>
      <c r="AW1354" s="59" t="n">
        <f aca="false">01_指標庫!$H$4*ISNUMBER($F1354)+01_指標庫!$H$5*ISNUMBER($AA1354)+01_指標庫!$H$6*ISNUMBER($G1354)+01_指標庫!$H$7*ISNUMBER($H1354)+01_指標庫!$H$8*ISNUMBER($AF1354)+01_指標庫!$H$9*ISNUMBER($AG1354)+01_指標庫!$H$10*ISNUMBER($AB1354)+01_指標庫!$H$11*ISNUMBER($AC1354)+01_指標庫!$H$12*ISNUMBER($AD1354)+01_指標庫!$H$13*ISNUMBER($AE1354)+01_指標庫!$H$14*ISNUMBER($I1354)+01_指標庫!$H$15*ISNUMBER($AH1354)+01_指標庫!$H$16*ISNUMBER($K1354)+01_指標庫!$H$17*ISNUMBER($AI1354)+01_指標庫!$H$18*ISNUMBER($AJ1354)+01_指標庫!$H$19*ISNUMBER($AK1354)+01_指標庫!$H$20*ISNUMBER($BB1354)+01_指標庫!$H$21*ISNUMBER($BC1354)</f>
        <v>51</v>
      </c>
      <c r="AX1354" s="59" t="n">
        <f aca="false">IF(AW1354=0,50,ROUND((01_指標庫!$H$4*IF(ISNUMBER($F1354),L1354,0)+01_指標庫!$H$5*IF(ISNUMBER($AA1354),AL1354,0)+01_指標庫!$H$6*IF(ISNUMBER($G1354),M1354,0)+01_指標庫!$H$7*IF(ISNUMBER($H1354),N1354,0)+01_指標庫!$H$8*IF(ISNUMBER($AF1354),AQ1354,0)+01_指標庫!$H$9*IF(ISNUMBER($AG1354),AR1354,0)+01_指標庫!$H$10*IF(ISNUMBER($AB1354),AM1354,0)+01_指標庫!$H$11*IF(ISNUMBER($AC1354),AN1354,0)+01_指標庫!$H$12*IF(ISNUMBER($AD1354),AO1354,0)+01_指標庫!$H$13*IF(ISNUMBER($AE1354),AP1354,0)+01_指標庫!$H$14*IF(ISNUMBER($I1354),O1354,0)+01_指標庫!$H$15*IF(ISNUMBER($AH1354),AS1354,0)+01_指標庫!$H$16*IF(ISNUMBER($K1354),P1354,0)+01_指標庫!$H$17*IF(ISNUMBER($AI1354),AT1354,0)+01_指標庫!$H$18*IF(ISNUMBER($AJ1354),AU1354,0)+01_指標庫!$H$19*IF(ISNUMBER($AK1354),AV1354,0)+01_指標庫!$H$20*IF(ISNUMBER($BB1354),BB1354,0)+01_指標庫!$H$21*IF(ISNUMBER($BC1354),BC1354,0))/AW1354,1))</f>
        <v>75.5</v>
      </c>
      <c r="AY1354" s="60"/>
      <c r="AZ1354" s="60"/>
      <c r="BA1354" s="58" t="n">
        <f aca="false">AVERAGE($E1350:$E1354)/AVERAGE($E1345:$E1354)-1</f>
        <v>-0.00328613857732596</v>
      </c>
      <c r="BB1354" s="59" t="n">
        <f aca="false">IF(ISNUMBER($BA1354),IF(OR($S1354&lt;=-0.03,$BA1354&lt;-0.003),0,IF(OR($S1354&lt;=-0.02,$BA1354&lt;0.01),50,100)),"")</f>
        <v>0</v>
      </c>
      <c r="BC1354" s="0" t="str">
        <f aca="false">IF(OR(COUNT($AZ1354)=0,COUNT($AZ1353)=0),"",IF(OR($AY1354/$AZ1353-1&lt;=-0.03,$AZ1354/$AZ1353-1&lt;=-0.045,IF(COUNT($AZ1345:$AZ1354)=10,AVERAGE($AZ1350:$AZ1354)/AVERAGE($AZ1345:$AZ1354)-1&lt;-0.01,FALSE())),0,IF(OR($AZ1354/$AZ1353-1&lt;=-0.02,IF(COUNT($AZ1345:$AZ1354)=10,AVERAGE($AZ1350:$AZ1354)/AVERAGE($AZ1345:$AZ1354)-1&lt;0.005,FALSE())),50,100)))</f>
        <v/>
      </c>
    </row>
    <row r="1355" customFormat="false" ht="15" hidden="false" customHeight="true" outlineLevel="0" collapsed="false">
      <c r="A1355" s="47" t="n">
        <v>1351</v>
      </c>
      <c r="B1355" s="48" t="n">
        <v>44516</v>
      </c>
      <c r="C1355" s="47" t="n">
        <v>2021</v>
      </c>
      <c r="D1355" s="49" t="s">
        <v>237</v>
      </c>
      <c r="E1355" s="50" t="n">
        <v>16309.77</v>
      </c>
      <c r="F1355" s="51" t="n">
        <v>0.13475</v>
      </c>
      <c r="G1355" s="51" t="n">
        <v>-0.003033</v>
      </c>
      <c r="H1355" s="52" t="n">
        <v>0.8367</v>
      </c>
      <c r="I1355" s="62" t="n">
        <v>410.5</v>
      </c>
      <c r="J1355" s="63" t="s">
        <v>240</v>
      </c>
      <c r="K1355" s="54" t="n">
        <v>16.37</v>
      </c>
      <c r="L1355" s="55" t="n">
        <f aca="false">IF(COUNT(F1355)=0,50,IF(F1355&gt;=0,100,IF(F1355&gt;=-0.02,50,0)))</f>
        <v>100</v>
      </c>
      <c r="M1355" s="55" t="n">
        <f aca="false">IF(COUNT(G1355)=0,50,IF(G1355&gt;-0.06,100,IF(G1355&gt;-0.15,50,0)))</f>
        <v>100</v>
      </c>
      <c r="N1355" s="55" t="n">
        <f aca="false">IF(COUNT(H1355)=0,50,IF(H1355&gt;=0.6,100,IF(H1355&gt;=0.4,50,0)))</f>
        <v>100</v>
      </c>
      <c r="O1355" s="55" t="n">
        <f aca="false">IF(COUNT(I1355)=0,50,IF(J1355="proxy_vix",50,IF(I1355&lt;350,100,IF(I1355&lt;=450,50,0))))</f>
        <v>50</v>
      </c>
      <c r="P1355" s="55" t="n">
        <f aca="false">IF(COUNT(K1355)=0,50,IF(K1355&lt;20,100,IF(K1355&lt;=25,50,0)))</f>
        <v>100</v>
      </c>
      <c r="Q1355" s="54"/>
      <c r="R1355" s="47"/>
      <c r="S1355" s="51" t="n">
        <f aca="false">$E1355/$E1354-1</f>
        <v>0.00745253602419393</v>
      </c>
      <c r="T1355" s="56" t="n">
        <f aca="false">$K1355/$K1354-1</f>
        <v>-0.00727713765918725</v>
      </c>
      <c r="V1355" s="57"/>
      <c r="W1355" s="57"/>
      <c r="Y1355" s="1" t="str">
        <f aca="false">IF(AX1355&gt;=70,"EASY",IF(AX1355&gt;40,"UNCERTAIN","HARD"))</f>
        <v>EASY</v>
      </c>
      <c r="AA1355" s="58" t="n">
        <f aca="false">IF($A1355&lt;200,"",AVERAGE($E1306:$E1355)/AVERAGE($E1156:$E1355)-1)</f>
        <v>0.07297284855618</v>
      </c>
      <c r="AB1355" s="59" t="n">
        <f aca="false">LOOKUP($B1355,07_L1政策步階!$A$4:$A$14,07_L1政策步階!$C$4:$C$14)</f>
        <v>0</v>
      </c>
      <c r="AC1355" s="57"/>
      <c r="AD1355" s="57"/>
      <c r="AE1355" s="57"/>
      <c r="AF1355" s="57"/>
      <c r="AG1355" s="57"/>
      <c r="AH1355" s="57"/>
      <c r="AI1355" s="57"/>
      <c r="AJ1355" s="57"/>
      <c r="AK1355" s="57"/>
      <c r="AL1355" s="59" t="n">
        <f aca="false">IF(ISNUMBER($AA1355),IF($AA1355&gt;=0.005,100,IF($AA1355&gt;=-0.015,50,0)),"")</f>
        <v>100</v>
      </c>
      <c r="AM1355" s="59" t="n">
        <f aca="false">IF(ISNUMBER($AB1355),IF($AB1355=1,100,IF($AB1355=0,50,0)),"")</f>
        <v>50</v>
      </c>
      <c r="AN1355" s="0" t="str">
        <f aca="false">IF(ISNUMBER($AC1355),IF($AC1355&gt;=0.001,100,IF($AC1355&gt;=-0.003,50,0)),"")</f>
        <v/>
      </c>
      <c r="AO1355" s="0" t="str">
        <f aca="false">IF(ISNUMBER($AD1355),IF($AD1355&gt;=0.04,100,IF($AD1355&gt;=0,50,0)),"")</f>
        <v/>
      </c>
      <c r="AP1355" s="0" t="str">
        <f aca="false">IF(ISNUMBER($AE1355),IF($AE1355&gt;=25,100,IF($AE1355&gt;=-75,50,0)),"")</f>
        <v/>
      </c>
      <c r="AQ1355" s="0" t="str">
        <f aca="false">IF(ISNUMBER($AF1355),IF($AF1355&gt;0,100,IF($AF1355&gt;=-50,50,0)),"")</f>
        <v/>
      </c>
      <c r="AR1355" s="0" t="str">
        <f aca="false">IF(ISNUMBER($AG1355),IF($AG1355=1,100,IF($AG1355=0,50,0)),"")</f>
        <v/>
      </c>
      <c r="AS1355" s="0" t="str">
        <f aca="false">IF(ISNUMBER($AH1355),IF($AH1355&lt;0,100,IF($AH1355&lt;=20,50,0)),"")</f>
        <v/>
      </c>
      <c r="AT1355" s="0" t="str">
        <f aca="false">IF(ISNUMBER($AI1355),IF($AI1355&lt;0.95,100,IF($AI1355&lt;=1,50,0)),"")</f>
        <v/>
      </c>
      <c r="AU1355" s="0" t="str">
        <f aca="false">IF(ISNUMBER($AJ1355),IF($AJ1355&lt;30,0,IF($AJ1355&lt;40,50,IF($AJ1355&lt;=90,100,50))),"")</f>
        <v/>
      </c>
      <c r="AV1355" s="0" t="str">
        <f aca="false">IF(ISNUMBER($AK1355),IF($AK1355&gt;-0.2,100,IF($AK1355&gt;=-0.4,50,0)),"")</f>
        <v/>
      </c>
      <c r="AW1355" s="59" t="n">
        <f aca="false">01_指標庫!$H$4*ISNUMBER($F1355)+01_指標庫!$H$5*ISNUMBER($AA1355)+01_指標庫!$H$6*ISNUMBER($G1355)+01_指標庫!$H$7*ISNUMBER($H1355)+01_指標庫!$H$8*ISNUMBER($AF1355)+01_指標庫!$H$9*ISNUMBER($AG1355)+01_指標庫!$H$10*ISNUMBER($AB1355)+01_指標庫!$H$11*ISNUMBER($AC1355)+01_指標庫!$H$12*ISNUMBER($AD1355)+01_指標庫!$H$13*ISNUMBER($AE1355)+01_指標庫!$H$14*ISNUMBER($I1355)+01_指標庫!$H$15*ISNUMBER($AH1355)+01_指標庫!$H$16*ISNUMBER($K1355)+01_指標庫!$H$17*ISNUMBER($AI1355)+01_指標庫!$H$18*ISNUMBER($AJ1355)+01_指標庫!$H$19*ISNUMBER($AK1355)+01_指標庫!$H$20*ISNUMBER($BB1355)+01_指標庫!$H$21*ISNUMBER($BC1355)</f>
        <v>51</v>
      </c>
      <c r="AX1355" s="59" t="n">
        <f aca="false">IF(AW1355=0,50,ROUND((01_指標庫!$H$4*IF(ISNUMBER($F1355),L1355,0)+01_指標庫!$H$5*IF(ISNUMBER($AA1355),AL1355,0)+01_指標庫!$H$6*IF(ISNUMBER($G1355),M1355,0)+01_指標庫!$H$7*IF(ISNUMBER($H1355),N1355,0)+01_指標庫!$H$8*IF(ISNUMBER($AF1355),AQ1355,0)+01_指標庫!$H$9*IF(ISNUMBER($AG1355),AR1355,0)+01_指標庫!$H$10*IF(ISNUMBER($AB1355),AM1355,0)+01_指標庫!$H$11*IF(ISNUMBER($AC1355),AN1355,0)+01_指標庫!$H$12*IF(ISNUMBER($AD1355),AO1355,0)+01_指標庫!$H$13*IF(ISNUMBER($AE1355),AP1355,0)+01_指標庫!$H$14*IF(ISNUMBER($I1355),O1355,0)+01_指標庫!$H$15*IF(ISNUMBER($AH1355),AS1355,0)+01_指標庫!$H$16*IF(ISNUMBER($K1355),P1355,0)+01_指標庫!$H$17*IF(ISNUMBER($AI1355),AT1355,0)+01_指標庫!$H$18*IF(ISNUMBER($AJ1355),AU1355,0)+01_指標庫!$H$19*IF(ISNUMBER($AK1355),AV1355,0)+01_指標庫!$H$20*IF(ISNUMBER($BB1355),BB1355,0)+01_指標庫!$H$21*IF(ISNUMBER($BC1355),BC1355,0))/AW1355,1))</f>
        <v>75.5</v>
      </c>
      <c r="AY1355" s="60"/>
      <c r="AZ1355" s="60"/>
      <c r="BA1355" s="58" t="n">
        <f aca="false">AVERAGE($E1351:$E1355)/AVERAGE($E1346:$E1355)-1</f>
        <v>-0.00425152743680701</v>
      </c>
      <c r="BB1355" s="59" t="n">
        <f aca="false">IF(ISNUMBER($BA1355),IF(OR($S1355&lt;=-0.03,$BA1355&lt;-0.003),0,IF(OR($S1355&lt;=-0.02,$BA1355&lt;0.01),50,100)),"")</f>
        <v>0</v>
      </c>
      <c r="BC1355" s="0" t="str">
        <f aca="false">IF(OR(COUNT($AZ1355)=0,COUNT($AZ1354)=0),"",IF(OR($AY1355/$AZ1354-1&lt;=-0.03,$AZ1355/$AZ1354-1&lt;=-0.045,IF(COUNT($AZ1346:$AZ1355)=10,AVERAGE($AZ1351:$AZ1355)/AVERAGE($AZ1346:$AZ1355)-1&lt;-0.01,FALSE())),0,IF(OR($AZ1355/$AZ1354-1&lt;=-0.02,IF(COUNT($AZ1346:$AZ1355)=10,AVERAGE($AZ1351:$AZ1355)/AVERAGE($AZ1346:$AZ1355)-1&lt;0.005,FALSE())),50,100)))</f>
        <v/>
      </c>
    </row>
    <row r="1356" customFormat="false" ht="15" hidden="false" customHeight="true" outlineLevel="0" collapsed="false">
      <c r="A1356" s="47" t="n">
        <v>1352</v>
      </c>
      <c r="B1356" s="48" t="n">
        <v>44517</v>
      </c>
      <c r="C1356" s="47" t="n">
        <v>2021</v>
      </c>
      <c r="D1356" s="49" t="s">
        <v>238</v>
      </c>
      <c r="E1356" s="50" t="n">
        <v>16308.07</v>
      </c>
      <c r="F1356" s="51" t="n">
        <v>0.133486</v>
      </c>
      <c r="G1356" s="51" t="n">
        <v>-0.003136</v>
      </c>
      <c r="H1356" s="52" t="n">
        <v>0.8367</v>
      </c>
      <c r="I1356" s="62" t="n">
        <v>416.7</v>
      </c>
      <c r="J1356" s="63" t="s">
        <v>240</v>
      </c>
      <c r="K1356" s="54" t="n">
        <v>17.11</v>
      </c>
      <c r="L1356" s="55" t="n">
        <f aca="false">IF(COUNT(F1356)=0,50,IF(F1356&gt;=0,100,IF(F1356&gt;=-0.02,50,0)))</f>
        <v>100</v>
      </c>
      <c r="M1356" s="55" t="n">
        <f aca="false">IF(COUNT(G1356)=0,50,IF(G1356&gt;-0.06,100,IF(G1356&gt;-0.15,50,0)))</f>
        <v>100</v>
      </c>
      <c r="N1356" s="55" t="n">
        <f aca="false">IF(COUNT(H1356)=0,50,IF(H1356&gt;=0.6,100,IF(H1356&gt;=0.4,50,0)))</f>
        <v>100</v>
      </c>
      <c r="O1356" s="55" t="n">
        <f aca="false">IF(COUNT(I1356)=0,50,IF(J1356="proxy_vix",50,IF(I1356&lt;350,100,IF(I1356&lt;=450,50,0))))</f>
        <v>50</v>
      </c>
      <c r="P1356" s="55" t="n">
        <f aca="false">IF(COUNT(K1356)=0,50,IF(K1356&lt;20,100,IF(K1356&lt;=25,50,0)))</f>
        <v>100</v>
      </c>
      <c r="Q1356" s="54"/>
      <c r="R1356" s="47"/>
      <c r="S1356" s="51" t="n">
        <f aca="false">$E1356/$E1355-1</f>
        <v>-0.000104232003271698</v>
      </c>
      <c r="T1356" s="56" t="n">
        <f aca="false">$K1356/$K1355-1</f>
        <v>0.0452046426389736</v>
      </c>
      <c r="V1356" s="57"/>
      <c r="W1356" s="57"/>
      <c r="Y1356" s="1" t="str">
        <f aca="false">IF(AX1356&gt;=70,"EASY",IF(AX1356&gt;40,"UNCERTAIN","HARD"))</f>
        <v>EASY</v>
      </c>
      <c r="AA1356" s="58" t="n">
        <f aca="false">IF($A1356&lt;200,"",AVERAGE($E1307:$E1356)/AVERAGE($E1157:$E1356)-1)</f>
        <v>0.0728446621667225</v>
      </c>
      <c r="AB1356" s="59" t="n">
        <f aca="false">LOOKUP($B1356,07_L1政策步階!$A$4:$A$14,07_L1政策步階!$C$4:$C$14)</f>
        <v>0</v>
      </c>
      <c r="AC1356" s="57"/>
      <c r="AD1356" s="57"/>
      <c r="AE1356" s="57"/>
      <c r="AF1356" s="57"/>
      <c r="AG1356" s="57"/>
      <c r="AH1356" s="57"/>
      <c r="AI1356" s="57"/>
      <c r="AJ1356" s="57"/>
      <c r="AK1356" s="57"/>
      <c r="AL1356" s="59" t="n">
        <f aca="false">IF(ISNUMBER($AA1356),IF($AA1356&gt;=0.005,100,IF($AA1356&gt;=-0.015,50,0)),"")</f>
        <v>100</v>
      </c>
      <c r="AM1356" s="59" t="n">
        <f aca="false">IF(ISNUMBER($AB1356),IF($AB1356=1,100,IF($AB1356=0,50,0)),"")</f>
        <v>50</v>
      </c>
      <c r="AN1356" s="0" t="str">
        <f aca="false">IF(ISNUMBER($AC1356),IF($AC1356&gt;=0.001,100,IF($AC1356&gt;=-0.003,50,0)),"")</f>
        <v/>
      </c>
      <c r="AO1356" s="0" t="str">
        <f aca="false">IF(ISNUMBER($AD1356),IF($AD1356&gt;=0.04,100,IF($AD1356&gt;=0,50,0)),"")</f>
        <v/>
      </c>
      <c r="AP1356" s="0" t="str">
        <f aca="false">IF(ISNUMBER($AE1356),IF($AE1356&gt;=25,100,IF($AE1356&gt;=-75,50,0)),"")</f>
        <v/>
      </c>
      <c r="AQ1356" s="0" t="str">
        <f aca="false">IF(ISNUMBER($AF1356),IF($AF1356&gt;0,100,IF($AF1356&gt;=-50,50,0)),"")</f>
        <v/>
      </c>
      <c r="AR1356" s="0" t="str">
        <f aca="false">IF(ISNUMBER($AG1356),IF($AG1356=1,100,IF($AG1356=0,50,0)),"")</f>
        <v/>
      </c>
      <c r="AS1356" s="0" t="str">
        <f aca="false">IF(ISNUMBER($AH1356),IF($AH1356&lt;0,100,IF($AH1356&lt;=20,50,0)),"")</f>
        <v/>
      </c>
      <c r="AT1356" s="0" t="str">
        <f aca="false">IF(ISNUMBER($AI1356),IF($AI1356&lt;0.95,100,IF($AI1356&lt;=1,50,0)),"")</f>
        <v/>
      </c>
      <c r="AU1356" s="0" t="str">
        <f aca="false">IF(ISNUMBER($AJ1356),IF($AJ1356&lt;30,0,IF($AJ1356&lt;40,50,IF($AJ1356&lt;=90,100,50))),"")</f>
        <v/>
      </c>
      <c r="AV1356" s="0" t="str">
        <f aca="false">IF(ISNUMBER($AK1356),IF($AK1356&gt;-0.2,100,IF($AK1356&gt;=-0.4,50,0)),"")</f>
        <v/>
      </c>
      <c r="AW1356" s="59" t="n">
        <f aca="false">01_指標庫!$H$4*ISNUMBER($F1356)+01_指標庫!$H$5*ISNUMBER($AA1356)+01_指標庫!$H$6*ISNUMBER($G1356)+01_指標庫!$H$7*ISNUMBER($H1356)+01_指標庫!$H$8*ISNUMBER($AF1356)+01_指標庫!$H$9*ISNUMBER($AG1356)+01_指標庫!$H$10*ISNUMBER($AB1356)+01_指標庫!$H$11*ISNUMBER($AC1356)+01_指標庫!$H$12*ISNUMBER($AD1356)+01_指標庫!$H$13*ISNUMBER($AE1356)+01_指標庫!$H$14*ISNUMBER($I1356)+01_指標庫!$H$15*ISNUMBER($AH1356)+01_指標庫!$H$16*ISNUMBER($K1356)+01_指標庫!$H$17*ISNUMBER($AI1356)+01_指標庫!$H$18*ISNUMBER($AJ1356)+01_指標庫!$H$19*ISNUMBER($AK1356)+01_指標庫!$H$20*ISNUMBER($BB1356)+01_指標庫!$H$21*ISNUMBER($BC1356)</f>
        <v>51</v>
      </c>
      <c r="AX1356" s="59" t="n">
        <f aca="false">IF(AW1356=0,50,ROUND((01_指標庫!$H$4*IF(ISNUMBER($F1356),L1356,0)+01_指標庫!$H$5*IF(ISNUMBER($AA1356),AL1356,0)+01_指標庫!$H$6*IF(ISNUMBER($G1356),M1356,0)+01_指標庫!$H$7*IF(ISNUMBER($H1356),N1356,0)+01_指標庫!$H$8*IF(ISNUMBER($AF1356),AQ1356,0)+01_指標庫!$H$9*IF(ISNUMBER($AG1356),AR1356,0)+01_指標庫!$H$10*IF(ISNUMBER($AB1356),AM1356,0)+01_指標庫!$H$11*IF(ISNUMBER($AC1356),AN1356,0)+01_指標庫!$H$12*IF(ISNUMBER($AD1356),AO1356,0)+01_指標庫!$H$13*IF(ISNUMBER($AE1356),AP1356,0)+01_指標庫!$H$14*IF(ISNUMBER($I1356),O1356,0)+01_指標庫!$H$15*IF(ISNUMBER($AH1356),AS1356,0)+01_指標庫!$H$16*IF(ISNUMBER($K1356),P1356,0)+01_指標庫!$H$17*IF(ISNUMBER($AI1356),AT1356,0)+01_指標庫!$H$18*IF(ISNUMBER($AJ1356),AU1356,0)+01_指標庫!$H$19*IF(ISNUMBER($AK1356),AV1356,0)+01_指標庫!$H$20*IF(ISNUMBER($BB1356),BB1356,0)+01_指標庫!$H$21*IF(ISNUMBER($BC1356),BC1356,0))/AW1356,1))</f>
        <v>81.4</v>
      </c>
      <c r="AY1356" s="60"/>
      <c r="AZ1356" s="60"/>
      <c r="BA1356" s="58" t="n">
        <f aca="false">AVERAGE($E1352:$E1356)/AVERAGE($E1347:$E1356)-1</f>
        <v>-0.00128069818262122</v>
      </c>
      <c r="BB1356" s="59" t="n">
        <f aca="false">IF(ISNUMBER($BA1356),IF(OR($S1356&lt;=-0.03,$BA1356&lt;-0.003),0,IF(OR($S1356&lt;=-0.02,$BA1356&lt;0.01),50,100)),"")</f>
        <v>50</v>
      </c>
      <c r="BC1356" s="0" t="str">
        <f aca="false">IF(OR(COUNT($AZ1356)=0,COUNT($AZ1355)=0),"",IF(OR($AY1356/$AZ1355-1&lt;=-0.03,$AZ1356/$AZ1355-1&lt;=-0.045,IF(COUNT($AZ1347:$AZ1356)=10,AVERAGE($AZ1352:$AZ1356)/AVERAGE($AZ1347:$AZ1356)-1&lt;-0.01,FALSE())),0,IF(OR($AZ1356/$AZ1355-1&lt;=-0.02,IF(COUNT($AZ1347:$AZ1356)=10,AVERAGE($AZ1352:$AZ1356)/AVERAGE($AZ1347:$AZ1356)-1&lt;0.005,FALSE())),50,100)))</f>
        <v/>
      </c>
    </row>
    <row r="1357" customFormat="false" ht="15" hidden="false" customHeight="true" outlineLevel="0" collapsed="false">
      <c r="A1357" s="47" t="n">
        <v>1353</v>
      </c>
      <c r="B1357" s="48" t="n">
        <v>44518</v>
      </c>
      <c r="C1357" s="47" t="n">
        <v>2021</v>
      </c>
      <c r="D1357" s="49" t="s">
        <v>239</v>
      </c>
      <c r="E1357" s="50" t="n">
        <v>16482.97</v>
      </c>
      <c r="F1357" s="51" t="n">
        <v>0.14448</v>
      </c>
      <c r="G1357" s="51" t="n">
        <v>0</v>
      </c>
      <c r="H1357" s="52" t="n">
        <v>0.8163</v>
      </c>
      <c r="I1357" s="62" t="n">
        <v>420.7</v>
      </c>
      <c r="J1357" s="63" t="s">
        <v>240</v>
      </c>
      <c r="K1357" s="54" t="n">
        <v>17.59</v>
      </c>
      <c r="L1357" s="55" t="n">
        <f aca="false">IF(COUNT(F1357)=0,50,IF(F1357&gt;=0,100,IF(F1357&gt;=-0.02,50,0)))</f>
        <v>100</v>
      </c>
      <c r="M1357" s="55" t="n">
        <f aca="false">IF(COUNT(G1357)=0,50,IF(G1357&gt;-0.06,100,IF(G1357&gt;-0.15,50,0)))</f>
        <v>100</v>
      </c>
      <c r="N1357" s="55" t="n">
        <f aca="false">IF(COUNT(H1357)=0,50,IF(H1357&gt;=0.6,100,IF(H1357&gt;=0.4,50,0)))</f>
        <v>100</v>
      </c>
      <c r="O1357" s="55" t="n">
        <f aca="false">IF(COUNT(I1357)=0,50,IF(J1357="proxy_vix",50,IF(I1357&lt;350,100,IF(I1357&lt;=450,50,0))))</f>
        <v>50</v>
      </c>
      <c r="P1357" s="55" t="n">
        <f aca="false">IF(COUNT(K1357)=0,50,IF(K1357&lt;20,100,IF(K1357&lt;=25,50,0)))</f>
        <v>100</v>
      </c>
      <c r="Q1357" s="54"/>
      <c r="R1357" s="47"/>
      <c r="S1357" s="51" t="n">
        <f aca="false">$E1357/$E1356-1</f>
        <v>0.0107247516107056</v>
      </c>
      <c r="T1357" s="56" t="n">
        <f aca="false">$K1357/$K1356-1</f>
        <v>0.0280537697253069</v>
      </c>
      <c r="V1357" s="57"/>
      <c r="W1357" s="57"/>
      <c r="Y1357" s="1" t="str">
        <f aca="false">IF(AX1357&gt;=70,"EASY",IF(AX1357&gt;40,"UNCERTAIN","HARD"))</f>
        <v>EASY</v>
      </c>
      <c r="AA1357" s="58" t="n">
        <f aca="false">IF($A1357&lt;200,"",AVERAGE($E1308:$E1357)/AVERAGE($E1158:$E1357)-1)</f>
        <v>0.0730365579206265</v>
      </c>
      <c r="AB1357" s="59" t="n">
        <f aca="false">LOOKUP($B1357,07_L1政策步階!$A$4:$A$14,07_L1政策步階!$C$4:$C$14)</f>
        <v>0</v>
      </c>
      <c r="AC1357" s="57"/>
      <c r="AD1357" s="57"/>
      <c r="AE1357" s="57"/>
      <c r="AF1357" s="57"/>
      <c r="AG1357" s="57"/>
      <c r="AH1357" s="57"/>
      <c r="AI1357" s="57"/>
      <c r="AJ1357" s="57"/>
      <c r="AK1357" s="57"/>
      <c r="AL1357" s="59" t="n">
        <f aca="false">IF(ISNUMBER($AA1357),IF($AA1357&gt;=0.005,100,IF($AA1357&gt;=-0.015,50,0)),"")</f>
        <v>100</v>
      </c>
      <c r="AM1357" s="59" t="n">
        <f aca="false">IF(ISNUMBER($AB1357),IF($AB1357=1,100,IF($AB1357=0,50,0)),"")</f>
        <v>50</v>
      </c>
      <c r="AN1357" s="0" t="str">
        <f aca="false">IF(ISNUMBER($AC1357),IF($AC1357&gt;=0.001,100,IF($AC1357&gt;=-0.003,50,0)),"")</f>
        <v/>
      </c>
      <c r="AO1357" s="0" t="str">
        <f aca="false">IF(ISNUMBER($AD1357),IF($AD1357&gt;=0.04,100,IF($AD1357&gt;=0,50,0)),"")</f>
        <v/>
      </c>
      <c r="AP1357" s="0" t="str">
        <f aca="false">IF(ISNUMBER($AE1357),IF($AE1357&gt;=25,100,IF($AE1357&gt;=-75,50,0)),"")</f>
        <v/>
      </c>
      <c r="AQ1357" s="0" t="str">
        <f aca="false">IF(ISNUMBER($AF1357),IF($AF1357&gt;0,100,IF($AF1357&gt;=-50,50,0)),"")</f>
        <v/>
      </c>
      <c r="AR1357" s="0" t="str">
        <f aca="false">IF(ISNUMBER($AG1357),IF($AG1357=1,100,IF($AG1357=0,50,0)),"")</f>
        <v/>
      </c>
      <c r="AS1357" s="0" t="str">
        <f aca="false">IF(ISNUMBER($AH1357),IF($AH1357&lt;0,100,IF($AH1357&lt;=20,50,0)),"")</f>
        <v/>
      </c>
      <c r="AT1357" s="0" t="str">
        <f aca="false">IF(ISNUMBER($AI1357),IF($AI1357&lt;0.95,100,IF($AI1357&lt;=1,50,0)),"")</f>
        <v/>
      </c>
      <c r="AU1357" s="0" t="str">
        <f aca="false">IF(ISNUMBER($AJ1357),IF($AJ1357&lt;30,0,IF($AJ1357&lt;40,50,IF($AJ1357&lt;=90,100,50))),"")</f>
        <v/>
      </c>
      <c r="AV1357" s="0" t="str">
        <f aca="false">IF(ISNUMBER($AK1357),IF($AK1357&gt;-0.2,100,IF($AK1357&gt;=-0.4,50,0)),"")</f>
        <v/>
      </c>
      <c r="AW1357" s="59" t="n">
        <f aca="false">01_指標庫!$H$4*ISNUMBER($F1357)+01_指標庫!$H$5*ISNUMBER($AA1357)+01_指標庫!$H$6*ISNUMBER($G1357)+01_指標庫!$H$7*ISNUMBER($H1357)+01_指標庫!$H$8*ISNUMBER($AF1357)+01_指標庫!$H$9*ISNUMBER($AG1357)+01_指標庫!$H$10*ISNUMBER($AB1357)+01_指標庫!$H$11*ISNUMBER($AC1357)+01_指標庫!$H$12*ISNUMBER($AD1357)+01_指標庫!$H$13*ISNUMBER($AE1357)+01_指標庫!$H$14*ISNUMBER($I1357)+01_指標庫!$H$15*ISNUMBER($AH1357)+01_指標庫!$H$16*ISNUMBER($K1357)+01_指標庫!$H$17*ISNUMBER($AI1357)+01_指標庫!$H$18*ISNUMBER($AJ1357)+01_指標庫!$H$19*ISNUMBER($AK1357)+01_指標庫!$H$20*ISNUMBER($BB1357)+01_指標庫!$H$21*ISNUMBER($BC1357)</f>
        <v>51</v>
      </c>
      <c r="AX1357" s="59" t="n">
        <f aca="false">IF(AW1357=0,50,ROUND((01_指標庫!$H$4*IF(ISNUMBER($F1357),L1357,0)+01_指標庫!$H$5*IF(ISNUMBER($AA1357),AL1357,0)+01_指標庫!$H$6*IF(ISNUMBER($G1357),M1357,0)+01_指標庫!$H$7*IF(ISNUMBER($H1357),N1357,0)+01_指標庫!$H$8*IF(ISNUMBER($AF1357),AQ1357,0)+01_指標庫!$H$9*IF(ISNUMBER($AG1357),AR1357,0)+01_指標庫!$H$10*IF(ISNUMBER($AB1357),AM1357,0)+01_指標庫!$H$11*IF(ISNUMBER($AC1357),AN1357,0)+01_指標庫!$H$12*IF(ISNUMBER($AD1357),AO1357,0)+01_指標庫!$H$13*IF(ISNUMBER($AE1357),AP1357,0)+01_指標庫!$H$14*IF(ISNUMBER($I1357),O1357,0)+01_指標庫!$H$15*IF(ISNUMBER($AH1357),AS1357,0)+01_指標庫!$H$16*IF(ISNUMBER($K1357),P1357,0)+01_指標庫!$H$17*IF(ISNUMBER($AI1357),AT1357,0)+01_指標庫!$H$18*IF(ISNUMBER($AJ1357),AU1357,0)+01_指標庫!$H$19*IF(ISNUMBER($AK1357),AV1357,0)+01_指標庫!$H$20*IF(ISNUMBER($BB1357),BB1357,0)+01_指標庫!$H$21*IF(ISNUMBER($BC1357),BC1357,0))/AW1357,1))</f>
        <v>81.4</v>
      </c>
      <c r="AY1357" s="60"/>
      <c r="AZ1357" s="60"/>
      <c r="BA1357" s="58" t="n">
        <f aca="false">AVERAGE($E1353:$E1357)/AVERAGE($E1348:$E1357)-1</f>
        <v>0.00342580349200095</v>
      </c>
      <c r="BB1357" s="59" t="n">
        <f aca="false">IF(ISNUMBER($BA1357),IF(OR($S1357&lt;=-0.03,$BA1357&lt;-0.003),0,IF(OR($S1357&lt;=-0.02,$BA1357&lt;0.01),50,100)),"")</f>
        <v>50</v>
      </c>
      <c r="BC1357" s="0" t="str">
        <f aca="false">IF(OR(COUNT($AZ1357)=0,COUNT($AZ1356)=0),"",IF(OR($AY1357/$AZ1356-1&lt;=-0.03,$AZ1357/$AZ1356-1&lt;=-0.045,IF(COUNT($AZ1348:$AZ1357)=10,AVERAGE($AZ1353:$AZ1357)/AVERAGE($AZ1348:$AZ1357)-1&lt;-0.01,FALSE())),0,IF(OR($AZ1357/$AZ1356-1&lt;=-0.02,IF(COUNT($AZ1348:$AZ1357)=10,AVERAGE($AZ1353:$AZ1357)/AVERAGE($AZ1348:$AZ1357)-1&lt;0.005,FALSE())),50,100)))</f>
        <v/>
      </c>
    </row>
    <row r="1358" customFormat="false" ht="15" hidden="false" customHeight="true" outlineLevel="0" collapsed="false">
      <c r="A1358" s="47" t="n">
        <v>1354</v>
      </c>
      <c r="B1358" s="48" t="n">
        <v>44519</v>
      </c>
      <c r="C1358" s="47" t="n">
        <v>2021</v>
      </c>
      <c r="D1358" s="49" t="s">
        <v>234</v>
      </c>
      <c r="E1358" s="50" t="n">
        <v>16573.34</v>
      </c>
      <c r="F1358" s="51" t="n">
        <v>0.14957</v>
      </c>
      <c r="G1358" s="51" t="n">
        <v>0</v>
      </c>
      <c r="H1358" s="52" t="n">
        <v>0.7959</v>
      </c>
      <c r="I1358" s="62" t="n">
        <v>423.4</v>
      </c>
      <c r="J1358" s="63" t="s">
        <v>240</v>
      </c>
      <c r="K1358" s="54" t="n">
        <v>17.91</v>
      </c>
      <c r="L1358" s="55" t="n">
        <f aca="false">IF(COUNT(F1358)=0,50,IF(F1358&gt;=0,100,IF(F1358&gt;=-0.02,50,0)))</f>
        <v>100</v>
      </c>
      <c r="M1358" s="55" t="n">
        <f aca="false">IF(COUNT(G1358)=0,50,IF(G1358&gt;-0.06,100,IF(G1358&gt;-0.15,50,0)))</f>
        <v>100</v>
      </c>
      <c r="N1358" s="55" t="n">
        <f aca="false">IF(COUNT(H1358)=0,50,IF(H1358&gt;=0.6,100,IF(H1358&gt;=0.4,50,0)))</f>
        <v>100</v>
      </c>
      <c r="O1358" s="55" t="n">
        <f aca="false">IF(COUNT(I1358)=0,50,IF(J1358="proxy_vix",50,IF(I1358&lt;350,100,IF(I1358&lt;=450,50,0))))</f>
        <v>50</v>
      </c>
      <c r="P1358" s="55" t="n">
        <f aca="false">IF(COUNT(K1358)=0,50,IF(K1358&lt;20,100,IF(K1358&lt;=25,50,0)))</f>
        <v>100</v>
      </c>
      <c r="Q1358" s="54"/>
      <c r="R1358" s="47"/>
      <c r="S1358" s="51" t="n">
        <f aca="false">$E1358/$E1357-1</f>
        <v>0.00548262843407454</v>
      </c>
      <c r="T1358" s="56" t="n">
        <f aca="false">$K1358/$K1357-1</f>
        <v>0.0181921546333144</v>
      </c>
      <c r="V1358" s="57"/>
      <c r="W1358" s="57"/>
      <c r="Y1358" s="1" t="str">
        <f aca="false">IF(AX1358&gt;=70,"EASY",IF(AX1358&gt;40,"UNCERTAIN","HARD"))</f>
        <v>EASY</v>
      </c>
      <c r="AA1358" s="58" t="n">
        <f aca="false">IF($A1358&lt;200,"",AVERAGE($E1309:$E1358)/AVERAGE($E1159:$E1358)-1)</f>
        <v>0.0735027116007996</v>
      </c>
      <c r="AB1358" s="59" t="n">
        <f aca="false">LOOKUP($B1358,07_L1政策步階!$A$4:$A$14,07_L1政策步階!$C$4:$C$14)</f>
        <v>0</v>
      </c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9" t="n">
        <f aca="false">IF(ISNUMBER($AA1358),IF($AA1358&gt;=0.005,100,IF($AA1358&gt;=-0.015,50,0)),"")</f>
        <v>100</v>
      </c>
      <c r="AM1358" s="59" t="n">
        <f aca="false">IF(ISNUMBER($AB1358),IF($AB1358=1,100,IF($AB1358=0,50,0)),"")</f>
        <v>50</v>
      </c>
      <c r="AN1358" s="0" t="str">
        <f aca="false">IF(ISNUMBER($AC1358),IF($AC1358&gt;=0.001,100,IF($AC1358&gt;=-0.003,50,0)),"")</f>
        <v/>
      </c>
      <c r="AO1358" s="0" t="str">
        <f aca="false">IF(ISNUMBER($AD1358),IF($AD1358&gt;=0.04,100,IF($AD1358&gt;=0,50,0)),"")</f>
        <v/>
      </c>
      <c r="AP1358" s="0" t="str">
        <f aca="false">IF(ISNUMBER($AE1358),IF($AE1358&gt;=25,100,IF($AE1358&gt;=-75,50,0)),"")</f>
        <v/>
      </c>
      <c r="AQ1358" s="0" t="str">
        <f aca="false">IF(ISNUMBER($AF1358),IF($AF1358&gt;0,100,IF($AF1358&gt;=-50,50,0)),"")</f>
        <v/>
      </c>
      <c r="AR1358" s="0" t="str">
        <f aca="false">IF(ISNUMBER($AG1358),IF($AG1358=1,100,IF($AG1358=0,50,0)),"")</f>
        <v/>
      </c>
      <c r="AS1358" s="0" t="str">
        <f aca="false">IF(ISNUMBER($AH1358),IF($AH1358&lt;0,100,IF($AH1358&lt;=20,50,0)),"")</f>
        <v/>
      </c>
      <c r="AT1358" s="0" t="str">
        <f aca="false">IF(ISNUMBER($AI1358),IF($AI1358&lt;0.95,100,IF($AI1358&lt;=1,50,0)),"")</f>
        <v/>
      </c>
      <c r="AU1358" s="0" t="str">
        <f aca="false">IF(ISNUMBER($AJ1358),IF($AJ1358&lt;30,0,IF($AJ1358&lt;40,50,IF($AJ1358&lt;=90,100,50))),"")</f>
        <v/>
      </c>
      <c r="AV1358" s="0" t="str">
        <f aca="false">IF(ISNUMBER($AK1358),IF($AK1358&gt;-0.2,100,IF($AK1358&gt;=-0.4,50,0)),"")</f>
        <v/>
      </c>
      <c r="AW1358" s="59" t="n">
        <f aca="false">01_指標庫!$H$4*ISNUMBER($F1358)+01_指標庫!$H$5*ISNUMBER($AA1358)+01_指標庫!$H$6*ISNUMBER($G1358)+01_指標庫!$H$7*ISNUMBER($H1358)+01_指標庫!$H$8*ISNUMBER($AF1358)+01_指標庫!$H$9*ISNUMBER($AG1358)+01_指標庫!$H$10*ISNUMBER($AB1358)+01_指標庫!$H$11*ISNUMBER($AC1358)+01_指標庫!$H$12*ISNUMBER($AD1358)+01_指標庫!$H$13*ISNUMBER($AE1358)+01_指標庫!$H$14*ISNUMBER($I1358)+01_指標庫!$H$15*ISNUMBER($AH1358)+01_指標庫!$H$16*ISNUMBER($K1358)+01_指標庫!$H$17*ISNUMBER($AI1358)+01_指標庫!$H$18*ISNUMBER($AJ1358)+01_指標庫!$H$19*ISNUMBER($AK1358)+01_指標庫!$H$20*ISNUMBER($BB1358)+01_指標庫!$H$21*ISNUMBER($BC1358)</f>
        <v>51</v>
      </c>
      <c r="AX1358" s="59" t="n">
        <f aca="false">IF(AW1358=0,50,ROUND((01_指標庫!$H$4*IF(ISNUMBER($F1358),L1358,0)+01_指標庫!$H$5*IF(ISNUMBER($AA1358),AL1358,0)+01_指標庫!$H$6*IF(ISNUMBER($G1358),M1358,0)+01_指標庫!$H$7*IF(ISNUMBER($H1358),N1358,0)+01_指標庫!$H$8*IF(ISNUMBER($AF1358),AQ1358,0)+01_指標庫!$H$9*IF(ISNUMBER($AG1358),AR1358,0)+01_指標庫!$H$10*IF(ISNUMBER($AB1358),AM1358,0)+01_指標庫!$H$11*IF(ISNUMBER($AC1358),AN1358,0)+01_指標庫!$H$12*IF(ISNUMBER($AD1358),AO1358,0)+01_指標庫!$H$13*IF(ISNUMBER($AE1358),AP1358,0)+01_指標庫!$H$14*IF(ISNUMBER($I1358),O1358,0)+01_指標庫!$H$15*IF(ISNUMBER($AH1358),AS1358,0)+01_指標庫!$H$16*IF(ISNUMBER($K1358),P1358,0)+01_指標庫!$H$17*IF(ISNUMBER($AI1358),AT1358,0)+01_指標庫!$H$18*IF(ISNUMBER($AJ1358),AU1358,0)+01_指標庫!$H$19*IF(ISNUMBER($AK1358),AV1358,0)+01_指標庫!$H$20*IF(ISNUMBER($BB1358),BB1358,0)+01_指標庫!$H$21*IF(ISNUMBER($BC1358),BC1358,0))/AW1358,1))</f>
        <v>81.4</v>
      </c>
      <c r="AY1358" s="60"/>
      <c r="AZ1358" s="60"/>
      <c r="BA1358" s="58" t="n">
        <f aca="false">AVERAGE($E1354:$E1358)/AVERAGE($E1349:$E1358)-1</f>
        <v>0.0066981613120789</v>
      </c>
      <c r="BB1358" s="59" t="n">
        <f aca="false">IF(ISNUMBER($BA1358),IF(OR($S1358&lt;=-0.03,$BA1358&lt;-0.003),0,IF(OR($S1358&lt;=-0.02,$BA1358&lt;0.01),50,100)),"")</f>
        <v>50</v>
      </c>
      <c r="BC1358" s="0" t="str">
        <f aca="false">IF(OR(COUNT($AZ1358)=0,COUNT($AZ1357)=0),"",IF(OR($AY1358/$AZ1357-1&lt;=-0.03,$AZ1358/$AZ1357-1&lt;=-0.045,IF(COUNT($AZ1349:$AZ1358)=10,AVERAGE($AZ1354:$AZ1358)/AVERAGE($AZ1349:$AZ1358)-1&lt;-0.01,FALSE())),0,IF(OR($AZ1358/$AZ1357-1&lt;=-0.02,IF(COUNT($AZ1349:$AZ1358)=10,AVERAGE($AZ1354:$AZ1358)/AVERAGE($AZ1349:$AZ1358)-1&lt;0.005,FALSE())),50,100)))</f>
        <v/>
      </c>
    </row>
    <row r="1359" customFormat="false" ht="15" hidden="false" customHeight="true" outlineLevel="0" collapsed="false">
      <c r="A1359" s="47" t="n">
        <v>1355</v>
      </c>
      <c r="B1359" s="48" t="n">
        <v>44522</v>
      </c>
      <c r="C1359" s="47" t="n">
        <v>2021</v>
      </c>
      <c r="D1359" s="49" t="s">
        <v>236</v>
      </c>
      <c r="E1359" s="50" t="n">
        <v>16380.98</v>
      </c>
      <c r="F1359" s="51" t="n">
        <v>0.13517</v>
      </c>
      <c r="G1359" s="51" t="n">
        <v>-0.011607</v>
      </c>
      <c r="H1359" s="52" t="n">
        <v>0.8163</v>
      </c>
      <c r="I1359" s="62" t="n">
        <v>433.9</v>
      </c>
      <c r="J1359" s="63" t="s">
        <v>240</v>
      </c>
      <c r="K1359" s="54" t="n">
        <v>19.17</v>
      </c>
      <c r="L1359" s="55" t="n">
        <f aca="false">IF(COUNT(F1359)=0,50,IF(F1359&gt;=0,100,IF(F1359&gt;=-0.02,50,0)))</f>
        <v>100</v>
      </c>
      <c r="M1359" s="55" t="n">
        <f aca="false">IF(COUNT(G1359)=0,50,IF(G1359&gt;-0.06,100,IF(G1359&gt;-0.15,50,0)))</f>
        <v>100</v>
      </c>
      <c r="N1359" s="55" t="n">
        <f aca="false">IF(COUNT(H1359)=0,50,IF(H1359&gt;=0.6,100,IF(H1359&gt;=0.4,50,0)))</f>
        <v>100</v>
      </c>
      <c r="O1359" s="55" t="n">
        <f aca="false">IF(COUNT(I1359)=0,50,IF(J1359="proxy_vix",50,IF(I1359&lt;350,100,IF(I1359&lt;=450,50,0))))</f>
        <v>50</v>
      </c>
      <c r="P1359" s="55" t="n">
        <f aca="false">IF(COUNT(K1359)=0,50,IF(K1359&lt;20,100,IF(K1359&lt;=25,50,0)))</f>
        <v>100</v>
      </c>
      <c r="Q1359" s="54"/>
      <c r="R1359" s="47"/>
      <c r="S1359" s="51" t="n">
        <f aca="false">$E1359/$E1358-1</f>
        <v>-0.0116065922740981</v>
      </c>
      <c r="T1359" s="56" t="n">
        <f aca="false">$K1359/$K1358-1</f>
        <v>0.0703517587939699</v>
      </c>
      <c r="V1359" s="57"/>
      <c r="W1359" s="57"/>
      <c r="Y1359" s="1" t="str">
        <f aca="false">IF(AX1359&gt;=70,"EASY",IF(AX1359&gt;40,"UNCERTAIN","HARD"))</f>
        <v>EASY</v>
      </c>
      <c r="AA1359" s="58" t="n">
        <f aca="false">IF($A1359&lt;200,"",AVERAGE($E1310:$E1359)/AVERAGE($E1160:$E1359)-1)</f>
        <v>0.0738154310473151</v>
      </c>
      <c r="AB1359" s="59" t="n">
        <f aca="false">LOOKUP($B1359,07_L1政策步階!$A$4:$A$14,07_L1政策步階!$C$4:$C$14)</f>
        <v>0</v>
      </c>
      <c r="AC1359" s="57"/>
      <c r="AD1359" s="57"/>
      <c r="AE1359" s="57"/>
      <c r="AF1359" s="57"/>
      <c r="AG1359" s="57"/>
      <c r="AH1359" s="57"/>
      <c r="AI1359" s="57"/>
      <c r="AJ1359" s="57"/>
      <c r="AK1359" s="57"/>
      <c r="AL1359" s="59" t="n">
        <f aca="false">IF(ISNUMBER($AA1359),IF($AA1359&gt;=0.005,100,IF($AA1359&gt;=-0.015,50,0)),"")</f>
        <v>100</v>
      </c>
      <c r="AM1359" s="59" t="n">
        <f aca="false">IF(ISNUMBER($AB1359),IF($AB1359=1,100,IF($AB1359=0,50,0)),"")</f>
        <v>50</v>
      </c>
      <c r="AN1359" s="0" t="str">
        <f aca="false">IF(ISNUMBER($AC1359),IF($AC1359&gt;=0.001,100,IF($AC1359&gt;=-0.003,50,0)),"")</f>
        <v/>
      </c>
      <c r="AO1359" s="0" t="str">
        <f aca="false">IF(ISNUMBER($AD1359),IF($AD1359&gt;=0.04,100,IF($AD1359&gt;=0,50,0)),"")</f>
        <v/>
      </c>
      <c r="AP1359" s="0" t="str">
        <f aca="false">IF(ISNUMBER($AE1359),IF($AE1359&gt;=25,100,IF($AE1359&gt;=-75,50,0)),"")</f>
        <v/>
      </c>
      <c r="AQ1359" s="0" t="str">
        <f aca="false">IF(ISNUMBER($AF1359),IF($AF1359&gt;0,100,IF($AF1359&gt;=-50,50,0)),"")</f>
        <v/>
      </c>
      <c r="AR1359" s="0" t="str">
        <f aca="false">IF(ISNUMBER($AG1359),IF($AG1359=1,100,IF($AG1359=0,50,0)),"")</f>
        <v/>
      </c>
      <c r="AS1359" s="0" t="str">
        <f aca="false">IF(ISNUMBER($AH1359),IF($AH1359&lt;0,100,IF($AH1359&lt;=20,50,0)),"")</f>
        <v/>
      </c>
      <c r="AT1359" s="0" t="str">
        <f aca="false">IF(ISNUMBER($AI1359),IF($AI1359&lt;0.95,100,IF($AI1359&lt;=1,50,0)),"")</f>
        <v/>
      </c>
      <c r="AU1359" s="0" t="str">
        <f aca="false">IF(ISNUMBER($AJ1359),IF($AJ1359&lt;30,0,IF($AJ1359&lt;40,50,IF($AJ1359&lt;=90,100,50))),"")</f>
        <v/>
      </c>
      <c r="AV1359" s="0" t="str">
        <f aca="false">IF(ISNUMBER($AK1359),IF($AK1359&gt;-0.2,100,IF($AK1359&gt;=-0.4,50,0)),"")</f>
        <v/>
      </c>
      <c r="AW1359" s="59" t="n">
        <f aca="false">01_指標庫!$H$4*ISNUMBER($F1359)+01_指標庫!$H$5*ISNUMBER($AA1359)+01_指標庫!$H$6*ISNUMBER($G1359)+01_指標庫!$H$7*ISNUMBER($H1359)+01_指標庫!$H$8*ISNUMBER($AF1359)+01_指標庫!$H$9*ISNUMBER($AG1359)+01_指標庫!$H$10*ISNUMBER($AB1359)+01_指標庫!$H$11*ISNUMBER($AC1359)+01_指標庫!$H$12*ISNUMBER($AD1359)+01_指標庫!$H$13*ISNUMBER($AE1359)+01_指標庫!$H$14*ISNUMBER($I1359)+01_指標庫!$H$15*ISNUMBER($AH1359)+01_指標庫!$H$16*ISNUMBER($K1359)+01_指標庫!$H$17*ISNUMBER($AI1359)+01_指標庫!$H$18*ISNUMBER($AJ1359)+01_指標庫!$H$19*ISNUMBER($AK1359)+01_指標庫!$H$20*ISNUMBER($BB1359)+01_指標庫!$H$21*ISNUMBER($BC1359)</f>
        <v>51</v>
      </c>
      <c r="AX1359" s="59" t="n">
        <f aca="false">IF(AW1359=0,50,ROUND((01_指標庫!$H$4*IF(ISNUMBER($F1359),L1359,0)+01_指標庫!$H$5*IF(ISNUMBER($AA1359),AL1359,0)+01_指標庫!$H$6*IF(ISNUMBER($G1359),M1359,0)+01_指標庫!$H$7*IF(ISNUMBER($H1359),N1359,0)+01_指標庫!$H$8*IF(ISNUMBER($AF1359),AQ1359,0)+01_指標庫!$H$9*IF(ISNUMBER($AG1359),AR1359,0)+01_指標庫!$H$10*IF(ISNUMBER($AB1359),AM1359,0)+01_指標庫!$H$11*IF(ISNUMBER($AC1359),AN1359,0)+01_指標庫!$H$12*IF(ISNUMBER($AD1359),AO1359,0)+01_指標庫!$H$13*IF(ISNUMBER($AE1359),AP1359,0)+01_指標庫!$H$14*IF(ISNUMBER($I1359),O1359,0)+01_指標庫!$H$15*IF(ISNUMBER($AH1359),AS1359,0)+01_指標庫!$H$16*IF(ISNUMBER($K1359),P1359,0)+01_指標庫!$H$17*IF(ISNUMBER($AI1359),AT1359,0)+01_指標庫!$H$18*IF(ISNUMBER($AJ1359),AU1359,0)+01_指標庫!$H$19*IF(ISNUMBER($AK1359),AV1359,0)+01_指標庫!$H$20*IF(ISNUMBER($BB1359),BB1359,0)+01_指標庫!$H$21*IF(ISNUMBER($BC1359),BC1359,0))/AW1359,1))</f>
        <v>81.4</v>
      </c>
      <c r="AY1359" s="60"/>
      <c r="AZ1359" s="60"/>
      <c r="BA1359" s="58" t="n">
        <f aca="false">AVERAGE($E1355:$E1359)/AVERAGE($E1350:$E1359)-1</f>
        <v>0.00877871520238371</v>
      </c>
      <c r="BB1359" s="59" t="n">
        <f aca="false">IF(ISNUMBER($BA1359),IF(OR($S1359&lt;=-0.03,$BA1359&lt;-0.003),0,IF(OR($S1359&lt;=-0.02,$BA1359&lt;0.01),50,100)),"")</f>
        <v>50</v>
      </c>
      <c r="BC1359" s="0" t="str">
        <f aca="false">IF(OR(COUNT($AZ1359)=0,COUNT($AZ1358)=0),"",IF(OR($AY1359/$AZ1358-1&lt;=-0.03,$AZ1359/$AZ1358-1&lt;=-0.045,IF(COUNT($AZ1350:$AZ1359)=10,AVERAGE($AZ1355:$AZ1359)/AVERAGE($AZ1350:$AZ1359)-1&lt;-0.01,FALSE())),0,IF(OR($AZ1359/$AZ1358-1&lt;=-0.02,IF(COUNT($AZ1350:$AZ1359)=10,AVERAGE($AZ1355:$AZ1359)/AVERAGE($AZ1350:$AZ1359)-1&lt;0.005,FALSE())),50,100)))</f>
        <v/>
      </c>
    </row>
    <row r="1360" customFormat="false" ht="15" hidden="false" customHeight="true" outlineLevel="0" collapsed="false">
      <c r="A1360" s="47" t="n">
        <v>1356</v>
      </c>
      <c r="B1360" s="48" t="n">
        <v>44523</v>
      </c>
      <c r="C1360" s="47" t="n">
        <v>2021</v>
      </c>
      <c r="D1360" s="49" t="s">
        <v>237</v>
      </c>
      <c r="E1360" s="50" t="n">
        <v>16306.72</v>
      </c>
      <c r="F1360" s="51" t="n">
        <v>0.128999</v>
      </c>
      <c r="G1360" s="51" t="n">
        <v>-0.016087</v>
      </c>
      <c r="H1360" s="52" t="n">
        <v>0.8571</v>
      </c>
      <c r="I1360" s="62" t="n">
        <v>435.7</v>
      </c>
      <c r="J1360" s="63" t="s">
        <v>240</v>
      </c>
      <c r="K1360" s="54" t="n">
        <v>19.38</v>
      </c>
      <c r="L1360" s="55" t="n">
        <f aca="false">IF(COUNT(F1360)=0,50,IF(F1360&gt;=0,100,IF(F1360&gt;=-0.02,50,0)))</f>
        <v>100</v>
      </c>
      <c r="M1360" s="55" t="n">
        <f aca="false">IF(COUNT(G1360)=0,50,IF(G1360&gt;-0.06,100,IF(G1360&gt;-0.15,50,0)))</f>
        <v>100</v>
      </c>
      <c r="N1360" s="55" t="n">
        <f aca="false">IF(COUNT(H1360)=0,50,IF(H1360&gt;=0.6,100,IF(H1360&gt;=0.4,50,0)))</f>
        <v>100</v>
      </c>
      <c r="O1360" s="55" t="n">
        <f aca="false">IF(COUNT(I1360)=0,50,IF(J1360="proxy_vix",50,IF(I1360&lt;350,100,IF(I1360&lt;=450,50,0))))</f>
        <v>50</v>
      </c>
      <c r="P1360" s="55" t="n">
        <f aca="false">IF(COUNT(K1360)=0,50,IF(K1360&lt;20,100,IF(K1360&lt;=25,50,0)))</f>
        <v>100</v>
      </c>
      <c r="Q1360" s="54"/>
      <c r="R1360" s="47"/>
      <c r="S1360" s="51" t="n">
        <f aca="false">$E1360/$E1359-1</f>
        <v>-0.00453330631012305</v>
      </c>
      <c r="T1360" s="56" t="n">
        <f aca="false">$K1360/$K1359-1</f>
        <v>0.0109546165884193</v>
      </c>
      <c r="V1360" s="57"/>
      <c r="W1360" s="57"/>
      <c r="Y1360" s="1" t="str">
        <f aca="false">IF(AX1360&gt;=70,"EASY",IF(AX1360&gt;40,"UNCERTAIN","HARD"))</f>
        <v>EASY</v>
      </c>
      <c r="AA1360" s="58" t="n">
        <f aca="false">IF($A1360&lt;200,"",AVERAGE($E1311:$E1360)/AVERAGE($E1161:$E1360)-1)</f>
        <v>0.0741208518138679</v>
      </c>
      <c r="AB1360" s="59" t="n">
        <f aca="false">LOOKUP($B1360,07_L1政策步階!$A$4:$A$14,07_L1政策步階!$C$4:$C$14)</f>
        <v>0</v>
      </c>
      <c r="AC1360" s="57"/>
      <c r="AD1360" s="57"/>
      <c r="AE1360" s="57"/>
      <c r="AF1360" s="57"/>
      <c r="AG1360" s="57"/>
      <c r="AH1360" s="57"/>
      <c r="AI1360" s="57"/>
      <c r="AJ1360" s="57"/>
      <c r="AK1360" s="57"/>
      <c r="AL1360" s="59" t="n">
        <f aca="false">IF(ISNUMBER($AA1360),IF($AA1360&gt;=0.005,100,IF($AA1360&gt;=-0.015,50,0)),"")</f>
        <v>100</v>
      </c>
      <c r="AM1360" s="59" t="n">
        <f aca="false">IF(ISNUMBER($AB1360),IF($AB1360=1,100,IF($AB1360=0,50,0)),"")</f>
        <v>50</v>
      </c>
      <c r="AN1360" s="0" t="str">
        <f aca="false">IF(ISNUMBER($AC1360),IF($AC1360&gt;=0.001,100,IF($AC1360&gt;=-0.003,50,0)),"")</f>
        <v/>
      </c>
      <c r="AO1360" s="0" t="str">
        <f aca="false">IF(ISNUMBER($AD1360),IF($AD1360&gt;=0.04,100,IF($AD1360&gt;=0,50,0)),"")</f>
        <v/>
      </c>
      <c r="AP1360" s="0" t="str">
        <f aca="false">IF(ISNUMBER($AE1360),IF($AE1360&gt;=25,100,IF($AE1360&gt;=-75,50,0)),"")</f>
        <v/>
      </c>
      <c r="AQ1360" s="0" t="str">
        <f aca="false">IF(ISNUMBER($AF1360),IF($AF1360&gt;0,100,IF($AF1360&gt;=-50,50,0)),"")</f>
        <v/>
      </c>
      <c r="AR1360" s="0" t="str">
        <f aca="false">IF(ISNUMBER($AG1360),IF($AG1360=1,100,IF($AG1360=0,50,0)),"")</f>
        <v/>
      </c>
      <c r="AS1360" s="0" t="str">
        <f aca="false">IF(ISNUMBER($AH1360),IF($AH1360&lt;0,100,IF($AH1360&lt;=20,50,0)),"")</f>
        <v/>
      </c>
      <c r="AT1360" s="0" t="str">
        <f aca="false">IF(ISNUMBER($AI1360),IF($AI1360&lt;0.95,100,IF($AI1360&lt;=1,50,0)),"")</f>
        <v/>
      </c>
      <c r="AU1360" s="0" t="str">
        <f aca="false">IF(ISNUMBER($AJ1360),IF($AJ1360&lt;30,0,IF($AJ1360&lt;40,50,IF($AJ1360&lt;=90,100,50))),"")</f>
        <v/>
      </c>
      <c r="AV1360" s="0" t="str">
        <f aca="false">IF(ISNUMBER($AK1360),IF($AK1360&gt;-0.2,100,IF($AK1360&gt;=-0.4,50,0)),"")</f>
        <v/>
      </c>
      <c r="AW1360" s="59" t="n">
        <f aca="false">01_指標庫!$H$4*ISNUMBER($F1360)+01_指標庫!$H$5*ISNUMBER($AA1360)+01_指標庫!$H$6*ISNUMBER($G1360)+01_指標庫!$H$7*ISNUMBER($H1360)+01_指標庫!$H$8*ISNUMBER($AF1360)+01_指標庫!$H$9*ISNUMBER($AG1360)+01_指標庫!$H$10*ISNUMBER($AB1360)+01_指標庫!$H$11*ISNUMBER($AC1360)+01_指標庫!$H$12*ISNUMBER($AD1360)+01_指標庫!$H$13*ISNUMBER($AE1360)+01_指標庫!$H$14*ISNUMBER($I1360)+01_指標庫!$H$15*ISNUMBER($AH1360)+01_指標庫!$H$16*ISNUMBER($K1360)+01_指標庫!$H$17*ISNUMBER($AI1360)+01_指標庫!$H$18*ISNUMBER($AJ1360)+01_指標庫!$H$19*ISNUMBER($AK1360)+01_指標庫!$H$20*ISNUMBER($BB1360)+01_指標庫!$H$21*ISNUMBER($BC1360)</f>
        <v>51</v>
      </c>
      <c r="AX1360" s="59" t="n">
        <f aca="false">IF(AW1360=0,50,ROUND((01_指標庫!$H$4*IF(ISNUMBER($F1360),L1360,0)+01_指標庫!$H$5*IF(ISNUMBER($AA1360),AL1360,0)+01_指標庫!$H$6*IF(ISNUMBER($G1360),M1360,0)+01_指標庫!$H$7*IF(ISNUMBER($H1360),N1360,0)+01_指標庫!$H$8*IF(ISNUMBER($AF1360),AQ1360,0)+01_指標庫!$H$9*IF(ISNUMBER($AG1360),AR1360,0)+01_指標庫!$H$10*IF(ISNUMBER($AB1360),AM1360,0)+01_指標庫!$H$11*IF(ISNUMBER($AC1360),AN1360,0)+01_指標庫!$H$12*IF(ISNUMBER($AD1360),AO1360,0)+01_指標庫!$H$13*IF(ISNUMBER($AE1360),AP1360,0)+01_指標庫!$H$14*IF(ISNUMBER($I1360),O1360,0)+01_指標庫!$H$15*IF(ISNUMBER($AH1360),AS1360,0)+01_指標庫!$H$16*IF(ISNUMBER($K1360),P1360,0)+01_指標庫!$H$17*IF(ISNUMBER($AI1360),AT1360,0)+01_指標庫!$H$18*IF(ISNUMBER($AJ1360),AU1360,0)+01_指標庫!$H$19*IF(ISNUMBER($AK1360),AV1360,0)+01_指標庫!$H$20*IF(ISNUMBER($BB1360),BB1360,0)+01_指標庫!$H$21*IF(ISNUMBER($BC1360),BC1360,0))/AW1360,1))</f>
        <v>81.4</v>
      </c>
      <c r="AY1360" s="60"/>
      <c r="AZ1360" s="60"/>
      <c r="BA1360" s="58" t="n">
        <f aca="false">AVERAGE($E1356:$E1360)/AVERAGE($E1351:$E1360)-1</f>
        <v>0.00820340986515245</v>
      </c>
      <c r="BB1360" s="59" t="n">
        <f aca="false">IF(ISNUMBER($BA1360),IF(OR($S1360&lt;=-0.03,$BA1360&lt;-0.003),0,IF(OR($S1360&lt;=-0.02,$BA1360&lt;0.01),50,100)),"")</f>
        <v>50</v>
      </c>
      <c r="BC1360" s="0" t="str">
        <f aca="false">IF(OR(COUNT($AZ1360)=0,COUNT($AZ1359)=0),"",IF(OR($AY1360/$AZ1359-1&lt;=-0.03,$AZ1360/$AZ1359-1&lt;=-0.045,IF(COUNT($AZ1351:$AZ1360)=10,AVERAGE($AZ1356:$AZ1360)/AVERAGE($AZ1351:$AZ1360)-1&lt;-0.01,FALSE())),0,IF(OR($AZ1360/$AZ1359-1&lt;=-0.02,IF(COUNT($AZ1351:$AZ1360)=10,AVERAGE($AZ1356:$AZ1360)/AVERAGE($AZ1351:$AZ1360)-1&lt;0.005,FALSE())),50,100)))</f>
        <v/>
      </c>
    </row>
    <row r="1361" customFormat="false" ht="15" hidden="false" customHeight="true" outlineLevel="0" collapsed="false">
      <c r="A1361" s="47" t="n">
        <v>1357</v>
      </c>
      <c r="B1361" s="48" t="n">
        <v>44524</v>
      </c>
      <c r="C1361" s="47" t="n">
        <v>2021</v>
      </c>
      <c r="D1361" s="49" t="s">
        <v>238</v>
      </c>
      <c r="E1361" s="50" t="n">
        <v>16367.81</v>
      </c>
      <c r="F1361" s="51" t="n">
        <v>0.132166</v>
      </c>
      <c r="G1361" s="51" t="n">
        <v>-0.012401</v>
      </c>
      <c r="H1361" s="52" t="n">
        <v>0.8571</v>
      </c>
      <c r="I1361" s="62" t="n">
        <v>429</v>
      </c>
      <c r="J1361" s="63" t="s">
        <v>240</v>
      </c>
      <c r="K1361" s="54" t="n">
        <v>18.58</v>
      </c>
      <c r="L1361" s="55" t="n">
        <f aca="false">IF(COUNT(F1361)=0,50,IF(F1361&gt;=0,100,IF(F1361&gt;=-0.02,50,0)))</f>
        <v>100</v>
      </c>
      <c r="M1361" s="55" t="n">
        <f aca="false">IF(COUNT(G1361)=0,50,IF(G1361&gt;-0.06,100,IF(G1361&gt;-0.15,50,0)))</f>
        <v>100</v>
      </c>
      <c r="N1361" s="55" t="n">
        <f aca="false">IF(COUNT(H1361)=0,50,IF(H1361&gt;=0.6,100,IF(H1361&gt;=0.4,50,0)))</f>
        <v>100</v>
      </c>
      <c r="O1361" s="55" t="n">
        <f aca="false">IF(COUNT(I1361)=0,50,IF(J1361="proxy_vix",50,IF(I1361&lt;350,100,IF(I1361&lt;=450,50,0))))</f>
        <v>50</v>
      </c>
      <c r="P1361" s="55" t="n">
        <f aca="false">IF(COUNT(K1361)=0,50,IF(K1361&lt;20,100,IF(K1361&lt;=25,50,0)))</f>
        <v>100</v>
      </c>
      <c r="Q1361" s="54"/>
      <c r="R1361" s="47"/>
      <c r="S1361" s="51" t="n">
        <f aca="false">$E1361/$E1360-1</f>
        <v>0.00374630827045541</v>
      </c>
      <c r="T1361" s="56" t="n">
        <f aca="false">$K1361/$K1360-1</f>
        <v>-0.041279669762642</v>
      </c>
      <c r="V1361" s="57"/>
      <c r="W1361" s="57"/>
      <c r="Y1361" s="1" t="str">
        <f aca="false">IF(AX1361&gt;=70,"EASY",IF(AX1361&gt;40,"UNCERTAIN","HARD"))</f>
        <v>EASY</v>
      </c>
      <c r="AA1361" s="58" t="n">
        <f aca="false">IF($A1361&lt;200,"",AVERAGE($E1312:$E1361)/AVERAGE($E1162:$E1361)-1)</f>
        <v>0.0743088303514805</v>
      </c>
      <c r="AB1361" s="59" t="n">
        <f aca="false">LOOKUP($B1361,07_L1政策步階!$A$4:$A$14,07_L1政策步階!$C$4:$C$14)</f>
        <v>0</v>
      </c>
      <c r="AC1361" s="57"/>
      <c r="AD1361" s="57"/>
      <c r="AE1361" s="57"/>
      <c r="AF1361" s="57"/>
      <c r="AG1361" s="57"/>
      <c r="AH1361" s="57"/>
      <c r="AI1361" s="57"/>
      <c r="AJ1361" s="57"/>
      <c r="AK1361" s="57"/>
      <c r="AL1361" s="59" t="n">
        <f aca="false">IF(ISNUMBER($AA1361),IF($AA1361&gt;=0.005,100,IF($AA1361&gt;=-0.015,50,0)),"")</f>
        <v>100</v>
      </c>
      <c r="AM1361" s="59" t="n">
        <f aca="false">IF(ISNUMBER($AB1361),IF($AB1361=1,100,IF($AB1361=0,50,0)),"")</f>
        <v>50</v>
      </c>
      <c r="AN1361" s="0" t="str">
        <f aca="false">IF(ISNUMBER($AC1361),IF($AC1361&gt;=0.001,100,IF($AC1361&gt;=-0.003,50,0)),"")</f>
        <v/>
      </c>
      <c r="AO1361" s="0" t="str">
        <f aca="false">IF(ISNUMBER($AD1361),IF($AD1361&gt;=0.04,100,IF($AD1361&gt;=0,50,0)),"")</f>
        <v/>
      </c>
      <c r="AP1361" s="0" t="str">
        <f aca="false">IF(ISNUMBER($AE1361),IF($AE1361&gt;=25,100,IF($AE1361&gt;=-75,50,0)),"")</f>
        <v/>
      </c>
      <c r="AQ1361" s="0" t="str">
        <f aca="false">IF(ISNUMBER($AF1361),IF($AF1361&gt;0,100,IF($AF1361&gt;=-50,50,0)),"")</f>
        <v/>
      </c>
      <c r="AR1361" s="0" t="str">
        <f aca="false">IF(ISNUMBER($AG1361),IF($AG1361=1,100,IF($AG1361=0,50,0)),"")</f>
        <v/>
      </c>
      <c r="AS1361" s="0" t="str">
        <f aca="false">IF(ISNUMBER($AH1361),IF($AH1361&lt;0,100,IF($AH1361&lt;=20,50,0)),"")</f>
        <v/>
      </c>
      <c r="AT1361" s="0" t="str">
        <f aca="false">IF(ISNUMBER($AI1361),IF($AI1361&lt;0.95,100,IF($AI1361&lt;=1,50,0)),"")</f>
        <v/>
      </c>
      <c r="AU1361" s="0" t="str">
        <f aca="false">IF(ISNUMBER($AJ1361),IF($AJ1361&lt;30,0,IF($AJ1361&lt;40,50,IF($AJ1361&lt;=90,100,50))),"")</f>
        <v/>
      </c>
      <c r="AV1361" s="0" t="str">
        <f aca="false">IF(ISNUMBER($AK1361),IF($AK1361&gt;-0.2,100,IF($AK1361&gt;=-0.4,50,0)),"")</f>
        <v/>
      </c>
      <c r="AW1361" s="59" t="n">
        <f aca="false">01_指標庫!$H$4*ISNUMBER($F1361)+01_指標庫!$H$5*ISNUMBER($AA1361)+01_指標庫!$H$6*ISNUMBER($G1361)+01_指標庫!$H$7*ISNUMBER($H1361)+01_指標庫!$H$8*ISNUMBER($AF1361)+01_指標庫!$H$9*ISNUMBER($AG1361)+01_指標庫!$H$10*ISNUMBER($AB1361)+01_指標庫!$H$11*ISNUMBER($AC1361)+01_指標庫!$H$12*ISNUMBER($AD1361)+01_指標庫!$H$13*ISNUMBER($AE1361)+01_指標庫!$H$14*ISNUMBER($I1361)+01_指標庫!$H$15*ISNUMBER($AH1361)+01_指標庫!$H$16*ISNUMBER($K1361)+01_指標庫!$H$17*ISNUMBER($AI1361)+01_指標庫!$H$18*ISNUMBER($AJ1361)+01_指標庫!$H$19*ISNUMBER($AK1361)+01_指標庫!$H$20*ISNUMBER($BB1361)+01_指標庫!$H$21*ISNUMBER($BC1361)</f>
        <v>51</v>
      </c>
      <c r="AX1361" s="59" t="n">
        <f aca="false">IF(AW1361=0,50,ROUND((01_指標庫!$H$4*IF(ISNUMBER($F1361),L1361,0)+01_指標庫!$H$5*IF(ISNUMBER($AA1361),AL1361,0)+01_指標庫!$H$6*IF(ISNUMBER($G1361),M1361,0)+01_指標庫!$H$7*IF(ISNUMBER($H1361),N1361,0)+01_指標庫!$H$8*IF(ISNUMBER($AF1361),AQ1361,0)+01_指標庫!$H$9*IF(ISNUMBER($AG1361),AR1361,0)+01_指標庫!$H$10*IF(ISNUMBER($AB1361),AM1361,0)+01_指標庫!$H$11*IF(ISNUMBER($AC1361),AN1361,0)+01_指標庫!$H$12*IF(ISNUMBER($AD1361),AO1361,0)+01_指標庫!$H$13*IF(ISNUMBER($AE1361),AP1361,0)+01_指標庫!$H$14*IF(ISNUMBER($I1361),O1361,0)+01_指標庫!$H$15*IF(ISNUMBER($AH1361),AS1361,0)+01_指標庫!$H$16*IF(ISNUMBER($K1361),P1361,0)+01_指標庫!$H$17*IF(ISNUMBER($AI1361),AT1361,0)+01_指標庫!$H$18*IF(ISNUMBER($AJ1361),AU1361,0)+01_指標庫!$H$19*IF(ISNUMBER($AK1361),AV1361,0)+01_指標庫!$H$20*IF(ISNUMBER($BB1361),BB1361,0)+01_指標庫!$H$21*IF(ISNUMBER($BC1361),BC1361,0))/AW1361,1))</f>
        <v>81.4</v>
      </c>
      <c r="AY1361" s="60"/>
      <c r="AZ1361" s="60"/>
      <c r="BA1361" s="58" t="n">
        <f aca="false">AVERAGE($E1357:$E1361)/AVERAGE($E1352:$E1361)-1</f>
        <v>0.00657365924626707</v>
      </c>
      <c r="BB1361" s="59" t="n">
        <f aca="false">IF(ISNUMBER($BA1361),IF(OR($S1361&lt;=-0.03,$BA1361&lt;-0.003),0,IF(OR($S1361&lt;=-0.02,$BA1361&lt;0.01),50,100)),"")</f>
        <v>50</v>
      </c>
      <c r="BC1361" s="0" t="str">
        <f aca="false">IF(OR(COUNT($AZ1361)=0,COUNT($AZ1360)=0),"",IF(OR($AY1361/$AZ1360-1&lt;=-0.03,$AZ1361/$AZ1360-1&lt;=-0.045,IF(COUNT($AZ1352:$AZ1361)=10,AVERAGE($AZ1357:$AZ1361)/AVERAGE($AZ1352:$AZ1361)-1&lt;-0.01,FALSE())),0,IF(OR($AZ1361/$AZ1360-1&lt;=-0.02,IF(COUNT($AZ1352:$AZ1361)=10,AVERAGE($AZ1357:$AZ1361)/AVERAGE($AZ1352:$AZ1361)-1&lt;0.005,FALSE())),50,100)))</f>
        <v/>
      </c>
    </row>
    <row r="1362" customFormat="false" ht="15" hidden="false" customHeight="true" outlineLevel="0" collapsed="false">
      <c r="A1362" s="47" t="n">
        <v>1358</v>
      </c>
      <c r="B1362" s="48" t="n">
        <v>44526</v>
      </c>
      <c r="C1362" s="47" t="n">
        <v>2021</v>
      </c>
      <c r="D1362" s="49" t="s">
        <v>234</v>
      </c>
      <c r="E1362" s="50" t="n">
        <v>16025.58</v>
      </c>
      <c r="F1362" s="51" t="n">
        <v>0.107616</v>
      </c>
      <c r="G1362" s="51" t="n">
        <v>-0.033051</v>
      </c>
      <c r="H1362" s="52" t="n">
        <v>0.7755</v>
      </c>
      <c r="I1362" s="62" t="n">
        <v>513.2</v>
      </c>
      <c r="J1362" s="63" t="s">
        <v>240</v>
      </c>
      <c r="K1362" s="54" t="n">
        <v>28.62</v>
      </c>
      <c r="L1362" s="55" t="n">
        <f aca="false">IF(COUNT(F1362)=0,50,IF(F1362&gt;=0,100,IF(F1362&gt;=-0.02,50,0)))</f>
        <v>100</v>
      </c>
      <c r="M1362" s="55" t="n">
        <f aca="false">IF(COUNT(G1362)=0,50,IF(G1362&gt;-0.06,100,IF(G1362&gt;-0.15,50,0)))</f>
        <v>100</v>
      </c>
      <c r="N1362" s="55" t="n">
        <f aca="false">IF(COUNT(H1362)=0,50,IF(H1362&gt;=0.6,100,IF(H1362&gt;=0.4,50,0)))</f>
        <v>100</v>
      </c>
      <c r="O1362" s="55" t="n">
        <f aca="false">IF(COUNT(I1362)=0,50,IF(J1362="proxy_vix",50,IF(I1362&lt;350,100,IF(I1362&lt;=450,50,0))))</f>
        <v>50</v>
      </c>
      <c r="P1362" s="55" t="n">
        <f aca="false">IF(COUNT(K1362)=0,50,IF(K1362&lt;20,100,IF(K1362&lt;=25,50,0)))</f>
        <v>0</v>
      </c>
      <c r="Q1362" s="54"/>
      <c r="R1362" s="47"/>
      <c r="S1362" s="51" t="n">
        <f aca="false">$E1362/$E1361-1</f>
        <v>-0.020908722669679</v>
      </c>
      <c r="T1362" s="56" t="n">
        <f aca="false">$K1362/$K1361-1</f>
        <v>0.540365984930032</v>
      </c>
      <c r="V1362" s="57"/>
      <c r="W1362" s="57"/>
      <c r="Y1362" s="1" t="str">
        <f aca="false">IF(AX1362&gt;=70,"EASY",IF(AX1362&gt;40,"UNCERTAIN","HARD"))</f>
        <v>UNCERTAIN</v>
      </c>
      <c r="AA1362" s="58" t="n">
        <f aca="false">IF($A1362&lt;200,"",AVERAGE($E1313:$E1362)/AVERAGE($E1163:$E1362)-1)</f>
        <v>0.0741627172409354</v>
      </c>
      <c r="AB1362" s="59" t="n">
        <f aca="false">LOOKUP($B1362,07_L1政策步階!$A$4:$A$14,07_L1政策步階!$C$4:$C$14)</f>
        <v>0</v>
      </c>
      <c r="AC1362" s="57"/>
      <c r="AD1362" s="57"/>
      <c r="AE1362" s="57"/>
      <c r="AF1362" s="57"/>
      <c r="AG1362" s="57"/>
      <c r="AH1362" s="57"/>
      <c r="AI1362" s="57"/>
      <c r="AJ1362" s="57"/>
      <c r="AK1362" s="57"/>
      <c r="AL1362" s="59" t="n">
        <f aca="false">IF(ISNUMBER($AA1362),IF($AA1362&gt;=0.005,100,IF($AA1362&gt;=-0.015,50,0)),"")</f>
        <v>100</v>
      </c>
      <c r="AM1362" s="59" t="n">
        <f aca="false">IF(ISNUMBER($AB1362),IF($AB1362=1,100,IF($AB1362=0,50,0)),"")</f>
        <v>50</v>
      </c>
      <c r="AN1362" s="0" t="str">
        <f aca="false">IF(ISNUMBER($AC1362),IF($AC1362&gt;=0.001,100,IF($AC1362&gt;=-0.003,50,0)),"")</f>
        <v/>
      </c>
      <c r="AO1362" s="0" t="str">
        <f aca="false">IF(ISNUMBER($AD1362),IF($AD1362&gt;=0.04,100,IF($AD1362&gt;=0,50,0)),"")</f>
        <v/>
      </c>
      <c r="AP1362" s="0" t="str">
        <f aca="false">IF(ISNUMBER($AE1362),IF($AE1362&gt;=25,100,IF($AE1362&gt;=-75,50,0)),"")</f>
        <v/>
      </c>
      <c r="AQ1362" s="0" t="str">
        <f aca="false">IF(ISNUMBER($AF1362),IF($AF1362&gt;0,100,IF($AF1362&gt;=-50,50,0)),"")</f>
        <v/>
      </c>
      <c r="AR1362" s="0" t="str">
        <f aca="false">IF(ISNUMBER($AG1362),IF($AG1362=1,100,IF($AG1362=0,50,0)),"")</f>
        <v/>
      </c>
      <c r="AS1362" s="0" t="str">
        <f aca="false">IF(ISNUMBER($AH1362),IF($AH1362&lt;0,100,IF($AH1362&lt;=20,50,0)),"")</f>
        <v/>
      </c>
      <c r="AT1362" s="0" t="str">
        <f aca="false">IF(ISNUMBER($AI1362),IF($AI1362&lt;0.95,100,IF($AI1362&lt;=1,50,0)),"")</f>
        <v/>
      </c>
      <c r="AU1362" s="0" t="str">
        <f aca="false">IF(ISNUMBER($AJ1362),IF($AJ1362&lt;30,0,IF($AJ1362&lt;40,50,IF($AJ1362&lt;=90,100,50))),"")</f>
        <v/>
      </c>
      <c r="AV1362" s="0" t="str">
        <f aca="false">IF(ISNUMBER($AK1362),IF($AK1362&gt;-0.2,100,IF($AK1362&gt;=-0.4,50,0)),"")</f>
        <v/>
      </c>
      <c r="AW1362" s="59" t="n">
        <f aca="false">01_指標庫!$H$4*ISNUMBER($F1362)+01_指標庫!$H$5*ISNUMBER($AA1362)+01_指標庫!$H$6*ISNUMBER($G1362)+01_指標庫!$H$7*ISNUMBER($H1362)+01_指標庫!$H$8*ISNUMBER($AF1362)+01_指標庫!$H$9*ISNUMBER($AG1362)+01_指標庫!$H$10*ISNUMBER($AB1362)+01_指標庫!$H$11*ISNUMBER($AC1362)+01_指標庫!$H$12*ISNUMBER($AD1362)+01_指標庫!$H$13*ISNUMBER($AE1362)+01_指標庫!$H$14*ISNUMBER($I1362)+01_指標庫!$H$15*ISNUMBER($AH1362)+01_指標庫!$H$16*ISNUMBER($K1362)+01_指標庫!$H$17*ISNUMBER($AI1362)+01_指標庫!$H$18*ISNUMBER($AJ1362)+01_指標庫!$H$19*ISNUMBER($AK1362)+01_指標庫!$H$20*ISNUMBER($BB1362)+01_指標庫!$H$21*ISNUMBER($BC1362)</f>
        <v>51</v>
      </c>
      <c r="AX1362" s="59" t="n">
        <f aca="false">IF(AW1362=0,50,ROUND((01_指標庫!$H$4*IF(ISNUMBER($F1362),L1362,0)+01_指標庫!$H$5*IF(ISNUMBER($AA1362),AL1362,0)+01_指標庫!$H$6*IF(ISNUMBER($G1362),M1362,0)+01_指標庫!$H$7*IF(ISNUMBER($H1362),N1362,0)+01_指標庫!$H$8*IF(ISNUMBER($AF1362),AQ1362,0)+01_指標庫!$H$9*IF(ISNUMBER($AG1362),AR1362,0)+01_指標庫!$H$10*IF(ISNUMBER($AB1362),AM1362,0)+01_指標庫!$H$11*IF(ISNUMBER($AC1362),AN1362,0)+01_指標庫!$H$12*IF(ISNUMBER($AD1362),AO1362,0)+01_指標庫!$H$13*IF(ISNUMBER($AE1362),AP1362,0)+01_指標庫!$H$14*IF(ISNUMBER($I1362),O1362,0)+01_指標庫!$H$15*IF(ISNUMBER($AH1362),AS1362,0)+01_指標庫!$H$16*IF(ISNUMBER($K1362),P1362,0)+01_指標庫!$H$17*IF(ISNUMBER($AI1362),AT1362,0)+01_指標庫!$H$18*IF(ISNUMBER($AJ1362),AU1362,0)+01_指標庫!$H$19*IF(ISNUMBER($AK1362),AV1362,0)+01_指標庫!$H$20*IF(ISNUMBER($BB1362),BB1362,0)+01_指標庫!$H$21*IF(ISNUMBER($BC1362),BC1362,0))/AW1362,1))</f>
        <v>69.6</v>
      </c>
      <c r="AY1362" s="60"/>
      <c r="AZ1362" s="60"/>
      <c r="BA1362" s="58" t="n">
        <f aca="false">AVERAGE($E1358:$E1362)/AVERAGE($E1353:$E1362)-1</f>
        <v>0.00100898438038732</v>
      </c>
      <c r="BB1362" s="59" t="n">
        <f aca="false">IF(ISNUMBER($BA1362),IF(OR($S1362&lt;=-0.03,$BA1362&lt;-0.003),0,IF(OR($S1362&lt;=-0.02,$BA1362&lt;0.01),50,100)),"")</f>
        <v>50</v>
      </c>
      <c r="BC1362" s="0" t="str">
        <f aca="false">IF(OR(COUNT($AZ1362)=0,COUNT($AZ1361)=0),"",IF(OR($AY1362/$AZ1361-1&lt;=-0.03,$AZ1362/$AZ1361-1&lt;=-0.045,IF(COUNT($AZ1353:$AZ1362)=10,AVERAGE($AZ1358:$AZ1362)/AVERAGE($AZ1353:$AZ1362)-1&lt;-0.01,FALSE())),0,IF(OR($AZ1362/$AZ1361-1&lt;=-0.02,IF(COUNT($AZ1353:$AZ1362)=10,AVERAGE($AZ1358:$AZ1362)/AVERAGE($AZ1353:$AZ1362)-1&lt;0.005,FALSE())),50,100)))</f>
        <v/>
      </c>
    </row>
    <row r="1363" customFormat="false" ht="15" hidden="false" customHeight="true" outlineLevel="0" collapsed="false">
      <c r="A1363" s="47" t="n">
        <v>1359</v>
      </c>
      <c r="B1363" s="48" t="n">
        <v>44529</v>
      </c>
      <c r="C1363" s="47" t="n">
        <v>2021</v>
      </c>
      <c r="D1363" s="49" t="s">
        <v>236</v>
      </c>
      <c r="E1363" s="50" t="n">
        <v>16399.24</v>
      </c>
      <c r="F1363" s="51" t="n">
        <v>0.132427</v>
      </c>
      <c r="G1363" s="51" t="n">
        <v>-0.010505</v>
      </c>
      <c r="H1363" s="52" t="n">
        <v>0.7755</v>
      </c>
      <c r="I1363" s="62" t="n">
        <v>465.7</v>
      </c>
      <c r="J1363" s="63" t="s">
        <v>240</v>
      </c>
      <c r="K1363" s="54" t="n">
        <v>22.96</v>
      </c>
      <c r="L1363" s="55" t="n">
        <f aca="false">IF(COUNT(F1363)=0,50,IF(F1363&gt;=0,100,IF(F1363&gt;=-0.02,50,0)))</f>
        <v>100</v>
      </c>
      <c r="M1363" s="55" t="n">
        <f aca="false">IF(COUNT(G1363)=0,50,IF(G1363&gt;-0.06,100,IF(G1363&gt;-0.15,50,0)))</f>
        <v>100</v>
      </c>
      <c r="N1363" s="55" t="n">
        <f aca="false">IF(COUNT(H1363)=0,50,IF(H1363&gt;=0.6,100,IF(H1363&gt;=0.4,50,0)))</f>
        <v>100</v>
      </c>
      <c r="O1363" s="55" t="n">
        <f aca="false">IF(COUNT(I1363)=0,50,IF(J1363="proxy_vix",50,IF(I1363&lt;350,100,IF(I1363&lt;=450,50,0))))</f>
        <v>50</v>
      </c>
      <c r="P1363" s="55" t="n">
        <f aca="false">IF(COUNT(K1363)=0,50,IF(K1363&lt;20,100,IF(K1363&lt;=25,50,0)))</f>
        <v>50</v>
      </c>
      <c r="Q1363" s="54"/>
      <c r="R1363" s="47"/>
      <c r="S1363" s="51" t="n">
        <f aca="false">$E1363/$E1362-1</f>
        <v>0.0233164727891284</v>
      </c>
      <c r="T1363" s="56" t="n">
        <f aca="false">$K1363/$K1362-1</f>
        <v>-0.197763801537386</v>
      </c>
      <c r="V1363" s="57"/>
      <c r="W1363" s="57"/>
      <c r="Y1363" s="1" t="str">
        <f aca="false">IF(AX1363&gt;=70,"EASY",IF(AX1363&gt;40,"UNCERTAIN","HARD"))</f>
        <v>EASY</v>
      </c>
      <c r="AA1363" s="58" t="n">
        <f aca="false">IF($A1363&lt;200,"",AVERAGE($E1314:$E1363)/AVERAGE($E1164:$E1363)-1)</f>
        <v>0.0746734878036564</v>
      </c>
      <c r="AB1363" s="59" t="n">
        <f aca="false">LOOKUP($B1363,07_L1政策步階!$A$4:$A$14,07_L1政策步階!$C$4:$C$14)</f>
        <v>0</v>
      </c>
      <c r="AC1363" s="57"/>
      <c r="AD1363" s="57"/>
      <c r="AE1363" s="57"/>
      <c r="AF1363" s="57"/>
      <c r="AG1363" s="57"/>
      <c r="AH1363" s="57"/>
      <c r="AI1363" s="57"/>
      <c r="AJ1363" s="57"/>
      <c r="AK1363" s="57"/>
      <c r="AL1363" s="59" t="n">
        <f aca="false">IF(ISNUMBER($AA1363),IF($AA1363&gt;=0.005,100,IF($AA1363&gt;=-0.015,50,0)),"")</f>
        <v>100</v>
      </c>
      <c r="AM1363" s="59" t="n">
        <f aca="false">IF(ISNUMBER($AB1363),IF($AB1363=1,100,IF($AB1363=0,50,0)),"")</f>
        <v>50</v>
      </c>
      <c r="AN1363" s="0" t="str">
        <f aca="false">IF(ISNUMBER($AC1363),IF($AC1363&gt;=0.001,100,IF($AC1363&gt;=-0.003,50,0)),"")</f>
        <v/>
      </c>
      <c r="AO1363" s="0" t="str">
        <f aca="false">IF(ISNUMBER($AD1363),IF($AD1363&gt;=0.04,100,IF($AD1363&gt;=0,50,0)),"")</f>
        <v/>
      </c>
      <c r="AP1363" s="0" t="str">
        <f aca="false">IF(ISNUMBER($AE1363),IF($AE1363&gt;=25,100,IF($AE1363&gt;=-75,50,0)),"")</f>
        <v/>
      </c>
      <c r="AQ1363" s="0" t="str">
        <f aca="false">IF(ISNUMBER($AF1363),IF($AF1363&gt;0,100,IF($AF1363&gt;=-50,50,0)),"")</f>
        <v/>
      </c>
      <c r="AR1363" s="0" t="str">
        <f aca="false">IF(ISNUMBER($AG1363),IF($AG1363=1,100,IF($AG1363=0,50,0)),"")</f>
        <v/>
      </c>
      <c r="AS1363" s="0" t="str">
        <f aca="false">IF(ISNUMBER($AH1363),IF($AH1363&lt;0,100,IF($AH1363&lt;=20,50,0)),"")</f>
        <v/>
      </c>
      <c r="AT1363" s="0" t="str">
        <f aca="false">IF(ISNUMBER($AI1363),IF($AI1363&lt;0.95,100,IF($AI1363&lt;=1,50,0)),"")</f>
        <v/>
      </c>
      <c r="AU1363" s="0" t="str">
        <f aca="false">IF(ISNUMBER($AJ1363),IF($AJ1363&lt;30,0,IF($AJ1363&lt;40,50,IF($AJ1363&lt;=90,100,50))),"")</f>
        <v/>
      </c>
      <c r="AV1363" s="0" t="str">
        <f aca="false">IF(ISNUMBER($AK1363),IF($AK1363&gt;-0.2,100,IF($AK1363&gt;=-0.4,50,0)),"")</f>
        <v/>
      </c>
      <c r="AW1363" s="59" t="n">
        <f aca="false">01_指標庫!$H$4*ISNUMBER($F1363)+01_指標庫!$H$5*ISNUMBER($AA1363)+01_指標庫!$H$6*ISNUMBER($G1363)+01_指標庫!$H$7*ISNUMBER($H1363)+01_指標庫!$H$8*ISNUMBER($AF1363)+01_指標庫!$H$9*ISNUMBER($AG1363)+01_指標庫!$H$10*ISNUMBER($AB1363)+01_指標庫!$H$11*ISNUMBER($AC1363)+01_指標庫!$H$12*ISNUMBER($AD1363)+01_指標庫!$H$13*ISNUMBER($AE1363)+01_指標庫!$H$14*ISNUMBER($I1363)+01_指標庫!$H$15*ISNUMBER($AH1363)+01_指標庫!$H$16*ISNUMBER($K1363)+01_指標庫!$H$17*ISNUMBER($AI1363)+01_指標庫!$H$18*ISNUMBER($AJ1363)+01_指標庫!$H$19*ISNUMBER($AK1363)+01_指標庫!$H$20*ISNUMBER($BB1363)+01_指標庫!$H$21*ISNUMBER($BC1363)</f>
        <v>51</v>
      </c>
      <c r="AX1363" s="59" t="n">
        <f aca="false">IF(AW1363=0,50,ROUND((01_指標庫!$H$4*IF(ISNUMBER($F1363),L1363,0)+01_指標庫!$H$5*IF(ISNUMBER($AA1363),AL1363,0)+01_指標庫!$H$6*IF(ISNUMBER($G1363),M1363,0)+01_指標庫!$H$7*IF(ISNUMBER($H1363),N1363,0)+01_指標庫!$H$8*IF(ISNUMBER($AF1363),AQ1363,0)+01_指標庫!$H$9*IF(ISNUMBER($AG1363),AR1363,0)+01_指標庫!$H$10*IF(ISNUMBER($AB1363),AM1363,0)+01_指標庫!$H$11*IF(ISNUMBER($AC1363),AN1363,0)+01_指標庫!$H$12*IF(ISNUMBER($AD1363),AO1363,0)+01_指標庫!$H$13*IF(ISNUMBER($AE1363),AP1363,0)+01_指標庫!$H$14*IF(ISNUMBER($I1363),O1363,0)+01_指標庫!$H$15*IF(ISNUMBER($AH1363),AS1363,0)+01_指標庫!$H$16*IF(ISNUMBER($K1363),P1363,0)+01_指標庫!$H$17*IF(ISNUMBER($AI1363),AT1363,0)+01_指標庫!$H$18*IF(ISNUMBER($AJ1363),AU1363,0)+01_指標庫!$H$19*IF(ISNUMBER($AK1363),AV1363,0)+01_指標庫!$H$20*IF(ISNUMBER($BB1363),BB1363,0)+01_指標庫!$H$21*IF(ISNUMBER($BC1363),BC1363,0))/AW1363,1))</f>
        <v>75.5</v>
      </c>
      <c r="AY1363" s="60"/>
      <c r="AZ1363" s="60"/>
      <c r="BA1363" s="58" t="n">
        <f aca="false">AVERAGE($E1359:$E1363)/AVERAGE($E1354:$E1363)-1</f>
        <v>-0.00234438325101194</v>
      </c>
      <c r="BB1363" s="59" t="n">
        <f aca="false">IF(ISNUMBER($BA1363),IF(OR($S1363&lt;=-0.03,$BA1363&lt;-0.003),0,IF(OR($S1363&lt;=-0.02,$BA1363&lt;0.01),50,100)),"")</f>
        <v>50</v>
      </c>
      <c r="BC1363" s="0" t="str">
        <f aca="false">IF(OR(COUNT($AZ1363)=0,COUNT($AZ1362)=0),"",IF(OR($AY1363/$AZ1362-1&lt;=-0.03,$AZ1363/$AZ1362-1&lt;=-0.045,IF(COUNT($AZ1354:$AZ1363)=10,AVERAGE($AZ1359:$AZ1363)/AVERAGE($AZ1354:$AZ1363)-1&lt;-0.01,FALSE())),0,IF(OR($AZ1363/$AZ1362-1&lt;=-0.02,IF(COUNT($AZ1354:$AZ1363)=10,AVERAGE($AZ1359:$AZ1363)/AVERAGE($AZ1354:$AZ1363)-1&lt;0.005,FALSE())),50,100)))</f>
        <v/>
      </c>
    </row>
    <row r="1364" customFormat="false" ht="15" hidden="false" customHeight="true" outlineLevel="0" collapsed="false">
      <c r="A1364" s="47" t="n">
        <v>1360</v>
      </c>
      <c r="B1364" s="48" t="n">
        <v>44530</v>
      </c>
      <c r="C1364" s="47" t="n">
        <v>2021</v>
      </c>
      <c r="D1364" s="49" t="s">
        <v>237</v>
      </c>
      <c r="E1364" s="50" t="n">
        <v>16135.92</v>
      </c>
      <c r="F1364" s="51" t="n">
        <v>0.113336</v>
      </c>
      <c r="G1364" s="51" t="n">
        <v>-0.026393</v>
      </c>
      <c r="H1364" s="52" t="n">
        <v>0.7551</v>
      </c>
      <c r="I1364" s="62" t="n">
        <v>501.2</v>
      </c>
      <c r="J1364" s="63" t="s">
        <v>240</v>
      </c>
      <c r="K1364" s="54" t="n">
        <v>27.19</v>
      </c>
      <c r="L1364" s="55" t="n">
        <f aca="false">IF(COUNT(F1364)=0,50,IF(F1364&gt;=0,100,IF(F1364&gt;=-0.02,50,0)))</f>
        <v>100</v>
      </c>
      <c r="M1364" s="55" t="n">
        <f aca="false">IF(COUNT(G1364)=0,50,IF(G1364&gt;-0.06,100,IF(G1364&gt;-0.15,50,0)))</f>
        <v>100</v>
      </c>
      <c r="N1364" s="55" t="n">
        <f aca="false">IF(COUNT(H1364)=0,50,IF(H1364&gt;=0.6,100,IF(H1364&gt;=0.4,50,0)))</f>
        <v>100</v>
      </c>
      <c r="O1364" s="55" t="n">
        <f aca="false">IF(COUNT(I1364)=0,50,IF(J1364="proxy_vix",50,IF(I1364&lt;350,100,IF(I1364&lt;=450,50,0))))</f>
        <v>50</v>
      </c>
      <c r="P1364" s="55" t="n">
        <f aca="false">IF(COUNT(K1364)=0,50,IF(K1364&lt;20,100,IF(K1364&lt;=25,50,0)))</f>
        <v>0</v>
      </c>
      <c r="Q1364" s="54"/>
      <c r="R1364" s="47"/>
      <c r="S1364" s="51" t="n">
        <f aca="false">$E1364/$E1363-1</f>
        <v>-0.016056841658516</v>
      </c>
      <c r="T1364" s="56" t="n">
        <f aca="false">$K1364/$K1363-1</f>
        <v>0.184233449477352</v>
      </c>
      <c r="V1364" s="57"/>
      <c r="W1364" s="57"/>
      <c r="Y1364" s="1" t="str">
        <f aca="false">IF(AX1364&gt;=70,"EASY",IF(AX1364&gt;40,"UNCERTAIN","HARD"))</f>
        <v>UNCERTAIN</v>
      </c>
      <c r="AA1364" s="58" t="n">
        <f aca="false">IF($A1364&lt;200,"",AVERAGE($E1315:$E1364)/AVERAGE($E1165:$E1364)-1)</f>
        <v>0.0753484131611084</v>
      </c>
      <c r="AB1364" s="59" t="n">
        <f aca="false">LOOKUP($B1364,07_L1政策步階!$A$4:$A$14,07_L1政策步階!$C$4:$C$14)</f>
        <v>0</v>
      </c>
      <c r="AC1364" s="57"/>
      <c r="AD1364" s="57"/>
      <c r="AE1364" s="57"/>
      <c r="AF1364" s="57"/>
      <c r="AG1364" s="57"/>
      <c r="AH1364" s="57"/>
      <c r="AI1364" s="57"/>
      <c r="AJ1364" s="57"/>
      <c r="AK1364" s="57"/>
      <c r="AL1364" s="59" t="n">
        <f aca="false">IF(ISNUMBER($AA1364),IF($AA1364&gt;=0.005,100,IF($AA1364&gt;=-0.015,50,0)),"")</f>
        <v>100</v>
      </c>
      <c r="AM1364" s="59" t="n">
        <f aca="false">IF(ISNUMBER($AB1364),IF($AB1364=1,100,IF($AB1364=0,50,0)),"")</f>
        <v>50</v>
      </c>
      <c r="AN1364" s="0" t="str">
        <f aca="false">IF(ISNUMBER($AC1364),IF($AC1364&gt;=0.001,100,IF($AC1364&gt;=-0.003,50,0)),"")</f>
        <v/>
      </c>
      <c r="AO1364" s="0" t="str">
        <f aca="false">IF(ISNUMBER($AD1364),IF($AD1364&gt;=0.04,100,IF($AD1364&gt;=0,50,0)),"")</f>
        <v/>
      </c>
      <c r="AP1364" s="0" t="str">
        <f aca="false">IF(ISNUMBER($AE1364),IF($AE1364&gt;=25,100,IF($AE1364&gt;=-75,50,0)),"")</f>
        <v/>
      </c>
      <c r="AQ1364" s="0" t="str">
        <f aca="false">IF(ISNUMBER($AF1364),IF($AF1364&gt;0,100,IF($AF1364&gt;=-50,50,0)),"")</f>
        <v/>
      </c>
      <c r="AR1364" s="0" t="str">
        <f aca="false">IF(ISNUMBER($AG1364),IF($AG1364=1,100,IF($AG1364=0,50,0)),"")</f>
        <v/>
      </c>
      <c r="AS1364" s="0" t="str">
        <f aca="false">IF(ISNUMBER($AH1364),IF($AH1364&lt;0,100,IF($AH1364&lt;=20,50,0)),"")</f>
        <v/>
      </c>
      <c r="AT1364" s="0" t="str">
        <f aca="false">IF(ISNUMBER($AI1364),IF($AI1364&lt;0.95,100,IF($AI1364&lt;=1,50,0)),"")</f>
        <v/>
      </c>
      <c r="AU1364" s="0" t="str">
        <f aca="false">IF(ISNUMBER($AJ1364),IF($AJ1364&lt;30,0,IF($AJ1364&lt;40,50,IF($AJ1364&lt;=90,100,50))),"")</f>
        <v/>
      </c>
      <c r="AV1364" s="0" t="str">
        <f aca="false">IF(ISNUMBER($AK1364),IF($AK1364&gt;-0.2,100,IF($AK1364&gt;=-0.4,50,0)),"")</f>
        <v/>
      </c>
      <c r="AW1364" s="59" t="n">
        <f aca="false">01_指標庫!$H$4*ISNUMBER($F1364)+01_指標庫!$H$5*ISNUMBER($AA1364)+01_指標庫!$H$6*ISNUMBER($G1364)+01_指標庫!$H$7*ISNUMBER($H1364)+01_指標庫!$H$8*ISNUMBER($AF1364)+01_指標庫!$H$9*ISNUMBER($AG1364)+01_指標庫!$H$10*ISNUMBER($AB1364)+01_指標庫!$H$11*ISNUMBER($AC1364)+01_指標庫!$H$12*ISNUMBER($AD1364)+01_指標庫!$H$13*ISNUMBER($AE1364)+01_指標庫!$H$14*ISNUMBER($I1364)+01_指標庫!$H$15*ISNUMBER($AH1364)+01_指標庫!$H$16*ISNUMBER($K1364)+01_指標庫!$H$17*ISNUMBER($AI1364)+01_指標庫!$H$18*ISNUMBER($AJ1364)+01_指標庫!$H$19*ISNUMBER($AK1364)+01_指標庫!$H$20*ISNUMBER($BB1364)+01_指標庫!$H$21*ISNUMBER($BC1364)</f>
        <v>51</v>
      </c>
      <c r="AX1364" s="59" t="n">
        <f aca="false">IF(AW1364=0,50,ROUND((01_指標庫!$H$4*IF(ISNUMBER($F1364),L1364,0)+01_指標庫!$H$5*IF(ISNUMBER($AA1364),AL1364,0)+01_指標庫!$H$6*IF(ISNUMBER($G1364),M1364,0)+01_指標庫!$H$7*IF(ISNUMBER($H1364),N1364,0)+01_指標庫!$H$8*IF(ISNUMBER($AF1364),AQ1364,0)+01_指標庫!$H$9*IF(ISNUMBER($AG1364),AR1364,0)+01_指標庫!$H$10*IF(ISNUMBER($AB1364),AM1364,0)+01_指標庫!$H$11*IF(ISNUMBER($AC1364),AN1364,0)+01_指標庫!$H$12*IF(ISNUMBER($AD1364),AO1364,0)+01_指標庫!$H$13*IF(ISNUMBER($AE1364),AP1364,0)+01_指標庫!$H$14*IF(ISNUMBER($I1364),O1364,0)+01_指標庫!$H$15*IF(ISNUMBER($AH1364),AS1364,0)+01_指標庫!$H$16*IF(ISNUMBER($K1364),P1364,0)+01_指標庫!$H$17*IF(ISNUMBER($AI1364),AT1364,0)+01_指標庫!$H$18*IF(ISNUMBER($AJ1364),AU1364,0)+01_指標庫!$H$19*IF(ISNUMBER($AK1364),AV1364,0)+01_指標庫!$H$20*IF(ISNUMBER($BB1364),BB1364,0)+01_指標庫!$H$21*IF(ISNUMBER($BC1364),BC1364,0))/AW1364,1))</f>
        <v>63.7</v>
      </c>
      <c r="AY1364" s="60"/>
      <c r="AZ1364" s="60"/>
      <c r="BA1364" s="58" t="n">
        <f aca="false">AVERAGE($E1360:$E1364)/AVERAGE($E1355:$E1364)-1</f>
        <v>-0.00502087079215918</v>
      </c>
      <c r="BB1364" s="59" t="n">
        <f aca="false">IF(ISNUMBER($BA1364),IF(OR($S1364&lt;=-0.03,$BA1364&lt;-0.003),0,IF(OR($S1364&lt;=-0.02,$BA1364&lt;0.01),50,100)),"")</f>
        <v>0</v>
      </c>
      <c r="BC1364" s="0" t="str">
        <f aca="false">IF(OR(COUNT($AZ1364)=0,COUNT($AZ1363)=0),"",IF(OR($AY1364/$AZ1363-1&lt;=-0.03,$AZ1364/$AZ1363-1&lt;=-0.045,IF(COUNT($AZ1355:$AZ1364)=10,AVERAGE($AZ1360:$AZ1364)/AVERAGE($AZ1355:$AZ1364)-1&lt;-0.01,FALSE())),0,IF(OR($AZ1364/$AZ1363-1&lt;=-0.02,IF(COUNT($AZ1355:$AZ1364)=10,AVERAGE($AZ1360:$AZ1364)/AVERAGE($AZ1355:$AZ1364)-1&lt;0.005,FALSE())),50,100)))</f>
        <v/>
      </c>
    </row>
    <row r="1365" customFormat="false" ht="15" hidden="false" customHeight="true" outlineLevel="0" collapsed="false">
      <c r="A1365" s="47" t="n">
        <v>1361</v>
      </c>
      <c r="B1365" s="48" t="n">
        <v>44531</v>
      </c>
      <c r="C1365" s="47" t="n">
        <v>2021</v>
      </c>
      <c r="D1365" s="49" t="s">
        <v>238</v>
      </c>
      <c r="E1365" s="50" t="n">
        <v>15877.72</v>
      </c>
      <c r="F1365" s="51" t="n">
        <v>0.094698</v>
      </c>
      <c r="G1365" s="51" t="n">
        <v>-0.041972</v>
      </c>
      <c r="H1365" s="52" t="n">
        <v>0.7551</v>
      </c>
      <c r="I1365" s="62" t="n">
        <v>534.2</v>
      </c>
      <c r="J1365" s="63" t="s">
        <v>240</v>
      </c>
      <c r="K1365" s="54" t="n">
        <v>31.12</v>
      </c>
      <c r="L1365" s="55" t="n">
        <f aca="false">IF(COUNT(F1365)=0,50,IF(F1365&gt;=0,100,IF(F1365&gt;=-0.02,50,0)))</f>
        <v>100</v>
      </c>
      <c r="M1365" s="55" t="n">
        <f aca="false">IF(COUNT(G1365)=0,50,IF(G1365&gt;-0.06,100,IF(G1365&gt;-0.15,50,0)))</f>
        <v>100</v>
      </c>
      <c r="N1365" s="55" t="n">
        <f aca="false">IF(COUNT(H1365)=0,50,IF(H1365&gt;=0.6,100,IF(H1365&gt;=0.4,50,0)))</f>
        <v>100</v>
      </c>
      <c r="O1365" s="55" t="n">
        <f aca="false">IF(COUNT(I1365)=0,50,IF(J1365="proxy_vix",50,IF(I1365&lt;350,100,IF(I1365&lt;=450,50,0))))</f>
        <v>50</v>
      </c>
      <c r="P1365" s="55" t="n">
        <f aca="false">IF(COUNT(K1365)=0,50,IF(K1365&lt;20,100,IF(K1365&lt;=25,50,0)))</f>
        <v>0</v>
      </c>
      <c r="Q1365" s="54"/>
      <c r="R1365" s="47"/>
      <c r="S1365" s="51" t="n">
        <f aca="false">$E1365/$E1364-1</f>
        <v>-0.0160015666909603</v>
      </c>
      <c r="T1365" s="56" t="n">
        <f aca="false">$K1365/$K1364-1</f>
        <v>0.144538433247517</v>
      </c>
      <c r="V1365" s="57"/>
      <c r="W1365" s="57"/>
      <c r="Y1365" s="1" t="str">
        <f aca="false">IF(AX1365&gt;=70,"EASY",IF(AX1365&gt;40,"UNCERTAIN","HARD"))</f>
        <v>UNCERTAIN</v>
      </c>
      <c r="AA1365" s="58" t="n">
        <f aca="false">IF($A1365&lt;200,"",AVERAGE($E1316:$E1365)/AVERAGE($E1166:$E1365)-1)</f>
        <v>0.0757130250151188</v>
      </c>
      <c r="AB1365" s="59" t="n">
        <f aca="false">LOOKUP($B1365,07_L1政策步階!$A$4:$A$14,07_L1政策步階!$C$4:$C$14)</f>
        <v>0</v>
      </c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9" t="n">
        <f aca="false">IF(ISNUMBER($AA1365),IF($AA1365&gt;=0.005,100,IF($AA1365&gt;=-0.015,50,0)),"")</f>
        <v>100</v>
      </c>
      <c r="AM1365" s="59" t="n">
        <f aca="false">IF(ISNUMBER($AB1365),IF($AB1365=1,100,IF($AB1365=0,50,0)),"")</f>
        <v>50</v>
      </c>
      <c r="AN1365" s="0" t="str">
        <f aca="false">IF(ISNUMBER($AC1365),IF($AC1365&gt;=0.001,100,IF($AC1365&gt;=-0.003,50,0)),"")</f>
        <v/>
      </c>
      <c r="AO1365" s="0" t="str">
        <f aca="false">IF(ISNUMBER($AD1365),IF($AD1365&gt;=0.04,100,IF($AD1365&gt;=0,50,0)),"")</f>
        <v/>
      </c>
      <c r="AP1365" s="0" t="str">
        <f aca="false">IF(ISNUMBER($AE1365),IF($AE1365&gt;=25,100,IF($AE1365&gt;=-75,50,0)),"")</f>
        <v/>
      </c>
      <c r="AQ1365" s="0" t="str">
        <f aca="false">IF(ISNUMBER($AF1365),IF($AF1365&gt;0,100,IF($AF1365&gt;=-50,50,0)),"")</f>
        <v/>
      </c>
      <c r="AR1365" s="0" t="str">
        <f aca="false">IF(ISNUMBER($AG1365),IF($AG1365=1,100,IF($AG1365=0,50,0)),"")</f>
        <v/>
      </c>
      <c r="AS1365" s="0" t="str">
        <f aca="false">IF(ISNUMBER($AH1365),IF($AH1365&lt;0,100,IF($AH1365&lt;=20,50,0)),"")</f>
        <v/>
      </c>
      <c r="AT1365" s="0" t="str">
        <f aca="false">IF(ISNUMBER($AI1365),IF($AI1365&lt;0.95,100,IF($AI1365&lt;=1,50,0)),"")</f>
        <v/>
      </c>
      <c r="AU1365" s="0" t="str">
        <f aca="false">IF(ISNUMBER($AJ1365),IF($AJ1365&lt;30,0,IF($AJ1365&lt;40,50,IF($AJ1365&lt;=90,100,50))),"")</f>
        <v/>
      </c>
      <c r="AV1365" s="0" t="str">
        <f aca="false">IF(ISNUMBER($AK1365),IF($AK1365&gt;-0.2,100,IF($AK1365&gt;=-0.4,50,0)),"")</f>
        <v/>
      </c>
      <c r="AW1365" s="59" t="n">
        <f aca="false">01_指標庫!$H$4*ISNUMBER($F1365)+01_指標庫!$H$5*ISNUMBER($AA1365)+01_指標庫!$H$6*ISNUMBER($G1365)+01_指標庫!$H$7*ISNUMBER($H1365)+01_指標庫!$H$8*ISNUMBER($AF1365)+01_指標庫!$H$9*ISNUMBER($AG1365)+01_指標庫!$H$10*ISNUMBER($AB1365)+01_指標庫!$H$11*ISNUMBER($AC1365)+01_指標庫!$H$12*ISNUMBER($AD1365)+01_指標庫!$H$13*ISNUMBER($AE1365)+01_指標庫!$H$14*ISNUMBER($I1365)+01_指標庫!$H$15*ISNUMBER($AH1365)+01_指標庫!$H$16*ISNUMBER($K1365)+01_指標庫!$H$17*ISNUMBER($AI1365)+01_指標庫!$H$18*ISNUMBER($AJ1365)+01_指標庫!$H$19*ISNUMBER($AK1365)+01_指標庫!$H$20*ISNUMBER($BB1365)+01_指標庫!$H$21*ISNUMBER($BC1365)</f>
        <v>51</v>
      </c>
      <c r="AX1365" s="59" t="n">
        <f aca="false">IF(AW1365=0,50,ROUND((01_指標庫!$H$4*IF(ISNUMBER($F1365),L1365,0)+01_指標庫!$H$5*IF(ISNUMBER($AA1365),AL1365,0)+01_指標庫!$H$6*IF(ISNUMBER($G1365),M1365,0)+01_指標庫!$H$7*IF(ISNUMBER($H1365),N1365,0)+01_指標庫!$H$8*IF(ISNUMBER($AF1365),AQ1365,0)+01_指標庫!$H$9*IF(ISNUMBER($AG1365),AR1365,0)+01_指標庫!$H$10*IF(ISNUMBER($AB1365),AM1365,0)+01_指標庫!$H$11*IF(ISNUMBER($AC1365),AN1365,0)+01_指標庫!$H$12*IF(ISNUMBER($AD1365),AO1365,0)+01_指標庫!$H$13*IF(ISNUMBER($AE1365),AP1365,0)+01_指標庫!$H$14*IF(ISNUMBER($I1365),O1365,0)+01_指標庫!$H$15*IF(ISNUMBER($AH1365),AS1365,0)+01_指標庫!$H$16*IF(ISNUMBER($K1365),P1365,0)+01_指標庫!$H$17*IF(ISNUMBER($AI1365),AT1365,0)+01_指標庫!$H$18*IF(ISNUMBER($AJ1365),AU1365,0)+01_指標庫!$H$19*IF(ISNUMBER($AK1365),AV1365,0)+01_指標庫!$H$20*IF(ISNUMBER($BB1365),BB1365,0)+01_指標庫!$H$21*IF(ISNUMBER($BC1365),BC1365,0))/AW1365,1))</f>
        <v>63.7</v>
      </c>
      <c r="AY1365" s="60"/>
      <c r="AZ1365" s="60"/>
      <c r="BA1365" s="58" t="n">
        <f aca="false">AVERAGE($E1361:$E1365)/AVERAGE($E1356:$E1365)-1</f>
        <v>-0.00764965382493432</v>
      </c>
      <c r="BB1365" s="59" t="n">
        <f aca="false">IF(ISNUMBER($BA1365),IF(OR($S1365&lt;=-0.03,$BA1365&lt;-0.003),0,IF(OR($S1365&lt;=-0.02,$BA1365&lt;0.01),50,100)),"")</f>
        <v>0</v>
      </c>
      <c r="BC1365" s="0" t="str">
        <f aca="false">IF(OR(COUNT($AZ1365)=0,COUNT($AZ1364)=0),"",IF(OR($AY1365/$AZ1364-1&lt;=-0.03,$AZ1365/$AZ1364-1&lt;=-0.045,IF(COUNT($AZ1356:$AZ1365)=10,AVERAGE($AZ1361:$AZ1365)/AVERAGE($AZ1356:$AZ1365)-1&lt;-0.01,FALSE())),0,IF(OR($AZ1365/$AZ1364-1&lt;=-0.02,IF(COUNT($AZ1356:$AZ1365)=10,AVERAGE($AZ1361:$AZ1365)/AVERAGE($AZ1356:$AZ1365)-1&lt;0.005,FALSE())),50,100)))</f>
        <v/>
      </c>
    </row>
    <row r="1366" customFormat="false" ht="15" hidden="false" customHeight="true" outlineLevel="0" collapsed="false">
      <c r="A1366" s="47" t="n">
        <v>1362</v>
      </c>
      <c r="B1366" s="48" t="n">
        <v>44532</v>
      </c>
      <c r="C1366" s="47" t="n">
        <v>2021</v>
      </c>
      <c r="D1366" s="49" t="s">
        <v>239</v>
      </c>
      <c r="E1366" s="50" t="n">
        <v>15990.76</v>
      </c>
      <c r="F1366" s="51" t="n">
        <v>0.101598</v>
      </c>
      <c r="G1366" s="51" t="n">
        <v>-0.035152</v>
      </c>
      <c r="H1366" s="52" t="n">
        <v>0.7755</v>
      </c>
      <c r="I1366" s="62" t="n">
        <v>507.6</v>
      </c>
      <c r="J1366" s="63" t="s">
        <v>240</v>
      </c>
      <c r="K1366" s="54" t="n">
        <v>27.95</v>
      </c>
      <c r="L1366" s="55" t="n">
        <f aca="false">IF(COUNT(F1366)=0,50,IF(F1366&gt;=0,100,IF(F1366&gt;=-0.02,50,0)))</f>
        <v>100</v>
      </c>
      <c r="M1366" s="55" t="n">
        <f aca="false">IF(COUNT(G1366)=0,50,IF(G1366&gt;-0.06,100,IF(G1366&gt;-0.15,50,0)))</f>
        <v>100</v>
      </c>
      <c r="N1366" s="55" t="n">
        <f aca="false">IF(COUNT(H1366)=0,50,IF(H1366&gt;=0.6,100,IF(H1366&gt;=0.4,50,0)))</f>
        <v>100</v>
      </c>
      <c r="O1366" s="55" t="n">
        <f aca="false">IF(COUNT(I1366)=0,50,IF(J1366="proxy_vix",50,IF(I1366&lt;350,100,IF(I1366&lt;=450,50,0))))</f>
        <v>50</v>
      </c>
      <c r="P1366" s="55" t="n">
        <f aca="false">IF(COUNT(K1366)=0,50,IF(K1366&lt;20,100,IF(K1366&lt;=25,50,0)))</f>
        <v>0</v>
      </c>
      <c r="Q1366" s="54"/>
      <c r="R1366" s="47"/>
      <c r="S1366" s="51" t="n">
        <f aca="false">$E1366/$E1365-1</f>
        <v>0.0071194100916252</v>
      </c>
      <c r="T1366" s="56" t="n">
        <f aca="false">$K1366/$K1365-1</f>
        <v>-0.101863753213368</v>
      </c>
      <c r="V1366" s="57"/>
      <c r="W1366" s="57"/>
      <c r="Y1366" s="1" t="str">
        <f aca="false">IF(AX1366&gt;=70,"EASY",IF(AX1366&gt;40,"UNCERTAIN","HARD"))</f>
        <v>UNCERTAIN</v>
      </c>
      <c r="AA1366" s="58" t="n">
        <f aca="false">IF($A1366&lt;200,"",AVERAGE($E1317:$E1366)/AVERAGE($E1167:$E1366)-1)</f>
        <v>0.0759629492989506</v>
      </c>
      <c r="AB1366" s="59" t="n">
        <f aca="false">LOOKUP($B1366,07_L1政策步階!$A$4:$A$14,07_L1政策步階!$C$4:$C$14)</f>
        <v>0</v>
      </c>
      <c r="AC1366" s="57"/>
      <c r="AD1366" s="57"/>
      <c r="AE1366" s="57"/>
      <c r="AF1366" s="57"/>
      <c r="AG1366" s="57"/>
      <c r="AH1366" s="57"/>
      <c r="AI1366" s="57"/>
      <c r="AJ1366" s="57"/>
      <c r="AK1366" s="57"/>
      <c r="AL1366" s="59" t="n">
        <f aca="false">IF(ISNUMBER($AA1366),IF($AA1366&gt;=0.005,100,IF($AA1366&gt;=-0.015,50,0)),"")</f>
        <v>100</v>
      </c>
      <c r="AM1366" s="59" t="n">
        <f aca="false">IF(ISNUMBER($AB1366),IF($AB1366=1,100,IF($AB1366=0,50,0)),"")</f>
        <v>50</v>
      </c>
      <c r="AN1366" s="0" t="str">
        <f aca="false">IF(ISNUMBER($AC1366),IF($AC1366&gt;=0.001,100,IF($AC1366&gt;=-0.003,50,0)),"")</f>
        <v/>
      </c>
      <c r="AO1366" s="0" t="str">
        <f aca="false">IF(ISNUMBER($AD1366),IF($AD1366&gt;=0.04,100,IF($AD1366&gt;=0,50,0)),"")</f>
        <v/>
      </c>
      <c r="AP1366" s="0" t="str">
        <f aca="false">IF(ISNUMBER($AE1366),IF($AE1366&gt;=25,100,IF($AE1366&gt;=-75,50,0)),"")</f>
        <v/>
      </c>
      <c r="AQ1366" s="0" t="str">
        <f aca="false">IF(ISNUMBER($AF1366),IF($AF1366&gt;0,100,IF($AF1366&gt;=-50,50,0)),"")</f>
        <v/>
      </c>
      <c r="AR1366" s="0" t="str">
        <f aca="false">IF(ISNUMBER($AG1366),IF($AG1366=1,100,IF($AG1366=0,50,0)),"")</f>
        <v/>
      </c>
      <c r="AS1366" s="0" t="str">
        <f aca="false">IF(ISNUMBER($AH1366),IF($AH1366&lt;0,100,IF($AH1366&lt;=20,50,0)),"")</f>
        <v/>
      </c>
      <c r="AT1366" s="0" t="str">
        <f aca="false">IF(ISNUMBER($AI1366),IF($AI1366&lt;0.95,100,IF($AI1366&lt;=1,50,0)),"")</f>
        <v/>
      </c>
      <c r="AU1366" s="0" t="str">
        <f aca="false">IF(ISNUMBER($AJ1366),IF($AJ1366&lt;30,0,IF($AJ1366&lt;40,50,IF($AJ1366&lt;=90,100,50))),"")</f>
        <v/>
      </c>
      <c r="AV1366" s="0" t="str">
        <f aca="false">IF(ISNUMBER($AK1366),IF($AK1366&gt;-0.2,100,IF($AK1366&gt;=-0.4,50,0)),"")</f>
        <v/>
      </c>
      <c r="AW1366" s="59" t="n">
        <f aca="false">01_指標庫!$H$4*ISNUMBER($F1366)+01_指標庫!$H$5*ISNUMBER($AA1366)+01_指標庫!$H$6*ISNUMBER($G1366)+01_指標庫!$H$7*ISNUMBER($H1366)+01_指標庫!$H$8*ISNUMBER($AF1366)+01_指標庫!$H$9*ISNUMBER($AG1366)+01_指標庫!$H$10*ISNUMBER($AB1366)+01_指標庫!$H$11*ISNUMBER($AC1366)+01_指標庫!$H$12*ISNUMBER($AD1366)+01_指標庫!$H$13*ISNUMBER($AE1366)+01_指標庫!$H$14*ISNUMBER($I1366)+01_指標庫!$H$15*ISNUMBER($AH1366)+01_指標庫!$H$16*ISNUMBER($K1366)+01_指標庫!$H$17*ISNUMBER($AI1366)+01_指標庫!$H$18*ISNUMBER($AJ1366)+01_指標庫!$H$19*ISNUMBER($AK1366)+01_指標庫!$H$20*ISNUMBER($BB1366)+01_指標庫!$H$21*ISNUMBER($BC1366)</f>
        <v>51</v>
      </c>
      <c r="AX1366" s="59" t="n">
        <f aca="false">IF(AW1366=0,50,ROUND((01_指標庫!$H$4*IF(ISNUMBER($F1366),L1366,0)+01_指標庫!$H$5*IF(ISNUMBER($AA1366),AL1366,0)+01_指標庫!$H$6*IF(ISNUMBER($G1366),M1366,0)+01_指標庫!$H$7*IF(ISNUMBER($H1366),N1366,0)+01_指標庫!$H$8*IF(ISNUMBER($AF1366),AQ1366,0)+01_指標庫!$H$9*IF(ISNUMBER($AG1366),AR1366,0)+01_指標庫!$H$10*IF(ISNUMBER($AB1366),AM1366,0)+01_指標庫!$H$11*IF(ISNUMBER($AC1366),AN1366,0)+01_指標庫!$H$12*IF(ISNUMBER($AD1366),AO1366,0)+01_指標庫!$H$13*IF(ISNUMBER($AE1366),AP1366,0)+01_指標庫!$H$14*IF(ISNUMBER($I1366),O1366,0)+01_指標庫!$H$15*IF(ISNUMBER($AH1366),AS1366,0)+01_指標庫!$H$16*IF(ISNUMBER($K1366),P1366,0)+01_指標庫!$H$17*IF(ISNUMBER($AI1366),AT1366,0)+01_指標庫!$H$18*IF(ISNUMBER($AJ1366),AU1366,0)+01_指標庫!$H$19*IF(ISNUMBER($AK1366),AV1366,0)+01_指標庫!$H$20*IF(ISNUMBER($BB1366),BB1366,0)+01_指標庫!$H$21*IF(ISNUMBER($BC1366),BC1366,0))/AW1366,1))</f>
        <v>63.7</v>
      </c>
      <c r="AY1366" s="60"/>
      <c r="AZ1366" s="60"/>
      <c r="BA1366" s="58" t="n">
        <f aca="false">AVERAGE($E1362:$E1366)/AVERAGE($E1357:$E1366)-1</f>
        <v>-0.0103518471396516</v>
      </c>
      <c r="BB1366" s="59" t="n">
        <f aca="false">IF(ISNUMBER($BA1366),IF(OR($S1366&lt;=-0.03,$BA1366&lt;-0.003),0,IF(OR($S1366&lt;=-0.02,$BA1366&lt;0.01),50,100)),"")</f>
        <v>0</v>
      </c>
      <c r="BC1366" s="0" t="str">
        <f aca="false">IF(OR(COUNT($AZ1366)=0,COUNT($AZ1365)=0),"",IF(OR($AY1366/$AZ1365-1&lt;=-0.03,$AZ1366/$AZ1365-1&lt;=-0.045,IF(COUNT($AZ1357:$AZ1366)=10,AVERAGE($AZ1362:$AZ1366)/AVERAGE($AZ1357:$AZ1366)-1&lt;-0.01,FALSE())),0,IF(OR($AZ1366/$AZ1365-1&lt;=-0.02,IF(COUNT($AZ1357:$AZ1366)=10,AVERAGE($AZ1362:$AZ1366)/AVERAGE($AZ1357:$AZ1366)-1&lt;0.005,FALSE())),50,100)))</f>
        <v/>
      </c>
    </row>
    <row r="1367" customFormat="false" ht="15" hidden="false" customHeight="true" outlineLevel="0" collapsed="false">
      <c r="A1367" s="47" t="n">
        <v>1363</v>
      </c>
      <c r="B1367" s="48" t="n">
        <v>44533</v>
      </c>
      <c r="C1367" s="47" t="n">
        <v>2021</v>
      </c>
      <c r="D1367" s="49" t="s">
        <v>234</v>
      </c>
      <c r="E1367" s="50" t="n">
        <v>15712.04</v>
      </c>
      <c r="F1367" s="51" t="n">
        <v>0.081603</v>
      </c>
      <c r="G1367" s="51" t="n">
        <v>-0.051969</v>
      </c>
      <c r="H1367" s="52" t="n">
        <v>0.7755</v>
      </c>
      <c r="I1367" s="62" t="n">
        <v>530.4</v>
      </c>
      <c r="J1367" s="63" t="s">
        <v>240</v>
      </c>
      <c r="K1367" s="54" t="n">
        <v>30.67</v>
      </c>
      <c r="L1367" s="55" t="n">
        <f aca="false">IF(COUNT(F1367)=0,50,IF(F1367&gt;=0,100,IF(F1367&gt;=-0.02,50,0)))</f>
        <v>100</v>
      </c>
      <c r="M1367" s="55" t="n">
        <f aca="false">IF(COUNT(G1367)=0,50,IF(G1367&gt;-0.06,100,IF(G1367&gt;-0.15,50,0)))</f>
        <v>100</v>
      </c>
      <c r="N1367" s="55" t="n">
        <f aca="false">IF(COUNT(H1367)=0,50,IF(H1367&gt;=0.6,100,IF(H1367&gt;=0.4,50,0)))</f>
        <v>100</v>
      </c>
      <c r="O1367" s="55" t="n">
        <f aca="false">IF(COUNT(I1367)=0,50,IF(J1367="proxy_vix",50,IF(I1367&lt;350,100,IF(I1367&lt;=450,50,0))))</f>
        <v>50</v>
      </c>
      <c r="P1367" s="55" t="n">
        <f aca="false">IF(COUNT(K1367)=0,50,IF(K1367&lt;20,100,IF(K1367&lt;=25,50,0)))</f>
        <v>0</v>
      </c>
      <c r="Q1367" s="54"/>
      <c r="R1367" s="47"/>
      <c r="S1367" s="51" t="n">
        <f aca="false">$E1367/$E1366-1</f>
        <v>-0.0174300658630359</v>
      </c>
      <c r="T1367" s="56" t="n">
        <f aca="false">$K1367/$K1366-1</f>
        <v>0.0973166368515206</v>
      </c>
      <c r="V1367" s="57"/>
      <c r="W1367" s="57"/>
      <c r="Y1367" s="1" t="str">
        <f aca="false">IF(AX1367&gt;=70,"EASY",IF(AX1367&gt;40,"UNCERTAIN","HARD"))</f>
        <v>UNCERTAIN</v>
      </c>
      <c r="AA1367" s="58" t="n">
        <f aca="false">IF($A1367&lt;200,"",AVERAGE($E1318:$E1367)/AVERAGE($E1168:$E1367)-1)</f>
        <v>0.0757181171091692</v>
      </c>
      <c r="AB1367" s="59" t="n">
        <f aca="false">LOOKUP($B1367,07_L1政策步階!$A$4:$A$14,07_L1政策步階!$C$4:$C$14)</f>
        <v>0</v>
      </c>
      <c r="AC1367" s="57"/>
      <c r="AD1367" s="57"/>
      <c r="AE1367" s="57"/>
      <c r="AF1367" s="57"/>
      <c r="AG1367" s="57"/>
      <c r="AH1367" s="57"/>
      <c r="AI1367" s="57"/>
      <c r="AJ1367" s="57"/>
      <c r="AK1367" s="57"/>
      <c r="AL1367" s="59" t="n">
        <f aca="false">IF(ISNUMBER($AA1367),IF($AA1367&gt;=0.005,100,IF($AA1367&gt;=-0.015,50,0)),"")</f>
        <v>100</v>
      </c>
      <c r="AM1367" s="59" t="n">
        <f aca="false">IF(ISNUMBER($AB1367),IF($AB1367=1,100,IF($AB1367=0,50,0)),"")</f>
        <v>50</v>
      </c>
      <c r="AN1367" s="0" t="str">
        <f aca="false">IF(ISNUMBER($AC1367),IF($AC1367&gt;=0.001,100,IF($AC1367&gt;=-0.003,50,0)),"")</f>
        <v/>
      </c>
      <c r="AO1367" s="0" t="str">
        <f aca="false">IF(ISNUMBER($AD1367),IF($AD1367&gt;=0.04,100,IF($AD1367&gt;=0,50,0)),"")</f>
        <v/>
      </c>
      <c r="AP1367" s="0" t="str">
        <f aca="false">IF(ISNUMBER($AE1367),IF($AE1367&gt;=25,100,IF($AE1367&gt;=-75,50,0)),"")</f>
        <v/>
      </c>
      <c r="AQ1367" s="0" t="str">
        <f aca="false">IF(ISNUMBER($AF1367),IF($AF1367&gt;0,100,IF($AF1367&gt;=-50,50,0)),"")</f>
        <v/>
      </c>
      <c r="AR1367" s="0" t="str">
        <f aca="false">IF(ISNUMBER($AG1367),IF($AG1367=1,100,IF($AG1367=0,50,0)),"")</f>
        <v/>
      </c>
      <c r="AS1367" s="0" t="str">
        <f aca="false">IF(ISNUMBER($AH1367),IF($AH1367&lt;0,100,IF($AH1367&lt;=20,50,0)),"")</f>
        <v/>
      </c>
      <c r="AT1367" s="0" t="str">
        <f aca="false">IF(ISNUMBER($AI1367),IF($AI1367&lt;0.95,100,IF($AI1367&lt;=1,50,0)),"")</f>
        <v/>
      </c>
      <c r="AU1367" s="0" t="str">
        <f aca="false">IF(ISNUMBER($AJ1367),IF($AJ1367&lt;30,0,IF($AJ1367&lt;40,50,IF($AJ1367&lt;=90,100,50))),"")</f>
        <v/>
      </c>
      <c r="AV1367" s="0" t="str">
        <f aca="false">IF(ISNUMBER($AK1367),IF($AK1367&gt;-0.2,100,IF($AK1367&gt;=-0.4,50,0)),"")</f>
        <v/>
      </c>
      <c r="AW1367" s="59" t="n">
        <f aca="false">01_指標庫!$H$4*ISNUMBER($F1367)+01_指標庫!$H$5*ISNUMBER($AA1367)+01_指標庫!$H$6*ISNUMBER($G1367)+01_指標庫!$H$7*ISNUMBER($H1367)+01_指標庫!$H$8*ISNUMBER($AF1367)+01_指標庫!$H$9*ISNUMBER($AG1367)+01_指標庫!$H$10*ISNUMBER($AB1367)+01_指標庫!$H$11*ISNUMBER($AC1367)+01_指標庫!$H$12*ISNUMBER($AD1367)+01_指標庫!$H$13*ISNUMBER($AE1367)+01_指標庫!$H$14*ISNUMBER($I1367)+01_指標庫!$H$15*ISNUMBER($AH1367)+01_指標庫!$H$16*ISNUMBER($K1367)+01_指標庫!$H$17*ISNUMBER($AI1367)+01_指標庫!$H$18*ISNUMBER($AJ1367)+01_指標庫!$H$19*ISNUMBER($AK1367)+01_指標庫!$H$20*ISNUMBER($BB1367)+01_指標庫!$H$21*ISNUMBER($BC1367)</f>
        <v>51</v>
      </c>
      <c r="AX1367" s="59" t="n">
        <f aca="false">IF(AW1367=0,50,ROUND((01_指標庫!$H$4*IF(ISNUMBER($F1367),L1367,0)+01_指標庫!$H$5*IF(ISNUMBER($AA1367),AL1367,0)+01_指標庫!$H$6*IF(ISNUMBER($G1367),M1367,0)+01_指標庫!$H$7*IF(ISNUMBER($H1367),N1367,0)+01_指標庫!$H$8*IF(ISNUMBER($AF1367),AQ1367,0)+01_指標庫!$H$9*IF(ISNUMBER($AG1367),AR1367,0)+01_指標庫!$H$10*IF(ISNUMBER($AB1367),AM1367,0)+01_指標庫!$H$11*IF(ISNUMBER($AC1367),AN1367,0)+01_指標庫!$H$12*IF(ISNUMBER($AD1367),AO1367,0)+01_指標庫!$H$13*IF(ISNUMBER($AE1367),AP1367,0)+01_指標庫!$H$14*IF(ISNUMBER($I1367),O1367,0)+01_指標庫!$H$15*IF(ISNUMBER($AH1367),AS1367,0)+01_指標庫!$H$16*IF(ISNUMBER($K1367),P1367,0)+01_指標庫!$H$17*IF(ISNUMBER($AI1367),AT1367,0)+01_指標庫!$H$18*IF(ISNUMBER($AJ1367),AU1367,0)+01_指標庫!$H$19*IF(ISNUMBER($AK1367),AV1367,0)+01_指標庫!$H$20*IF(ISNUMBER($BB1367),BB1367,0)+01_指標庫!$H$21*IF(ISNUMBER($BC1367),BC1367,0))/AW1367,1))</f>
        <v>63.7</v>
      </c>
      <c r="AY1367" s="60"/>
      <c r="AZ1367" s="60"/>
      <c r="BA1367" s="58" t="n">
        <f aca="false">AVERAGE($E1363:$E1367)/AVERAGE($E1358:$E1367)-1</f>
        <v>-0.00951195495879897</v>
      </c>
      <c r="BB1367" s="59" t="n">
        <f aca="false">IF(ISNUMBER($BA1367),IF(OR($S1367&lt;=-0.03,$BA1367&lt;-0.003),0,IF(OR($S1367&lt;=-0.02,$BA1367&lt;0.01),50,100)),"")</f>
        <v>0</v>
      </c>
      <c r="BC1367" s="0" t="str">
        <f aca="false">IF(OR(COUNT($AZ1367)=0,COUNT($AZ1366)=0),"",IF(OR($AY1367/$AZ1366-1&lt;=-0.03,$AZ1367/$AZ1366-1&lt;=-0.045,IF(COUNT($AZ1358:$AZ1367)=10,AVERAGE($AZ1363:$AZ1367)/AVERAGE($AZ1358:$AZ1367)-1&lt;-0.01,FALSE())),0,IF(OR($AZ1367/$AZ1366-1&lt;=-0.02,IF(COUNT($AZ1358:$AZ1367)=10,AVERAGE($AZ1363:$AZ1367)/AVERAGE($AZ1358:$AZ1367)-1&lt;0.005,FALSE())),50,100)))</f>
        <v/>
      </c>
    </row>
    <row r="1368" customFormat="false" ht="15" hidden="false" customHeight="true" outlineLevel="0" collapsed="false">
      <c r="A1368" s="47" t="n">
        <v>1364</v>
      </c>
      <c r="B1368" s="48" t="n">
        <v>44536</v>
      </c>
      <c r="C1368" s="47" t="n">
        <v>2021</v>
      </c>
      <c r="D1368" s="49" t="s">
        <v>236</v>
      </c>
      <c r="E1368" s="50" t="n">
        <v>15846.16</v>
      </c>
      <c r="F1368" s="51" t="n">
        <v>0.089852</v>
      </c>
      <c r="G1368" s="51" t="n">
        <v>-0.043876</v>
      </c>
      <c r="H1368" s="52" t="n">
        <v>0.7959</v>
      </c>
      <c r="I1368" s="62" t="n">
        <v>501.1</v>
      </c>
      <c r="J1368" s="63" t="s">
        <v>240</v>
      </c>
      <c r="K1368" s="54" t="n">
        <v>27.18</v>
      </c>
      <c r="L1368" s="55" t="n">
        <f aca="false">IF(COUNT(F1368)=0,50,IF(F1368&gt;=0,100,IF(F1368&gt;=-0.02,50,0)))</f>
        <v>100</v>
      </c>
      <c r="M1368" s="55" t="n">
        <f aca="false">IF(COUNT(G1368)=0,50,IF(G1368&gt;-0.06,100,IF(G1368&gt;-0.15,50,0)))</f>
        <v>100</v>
      </c>
      <c r="N1368" s="55" t="n">
        <f aca="false">IF(COUNT(H1368)=0,50,IF(H1368&gt;=0.6,100,IF(H1368&gt;=0.4,50,0)))</f>
        <v>100</v>
      </c>
      <c r="O1368" s="55" t="n">
        <f aca="false">IF(COUNT(I1368)=0,50,IF(J1368="proxy_vix",50,IF(I1368&lt;350,100,IF(I1368&lt;=450,50,0))))</f>
        <v>50</v>
      </c>
      <c r="P1368" s="55" t="n">
        <f aca="false">IF(COUNT(K1368)=0,50,IF(K1368&lt;20,100,IF(K1368&lt;=25,50,0)))</f>
        <v>0</v>
      </c>
      <c r="Q1368" s="54"/>
      <c r="R1368" s="47"/>
      <c r="S1368" s="51" t="n">
        <f aca="false">$E1368/$E1367-1</f>
        <v>0.00853612898134171</v>
      </c>
      <c r="T1368" s="56" t="n">
        <f aca="false">$K1368/$K1367-1</f>
        <v>-0.113791979132703</v>
      </c>
      <c r="V1368" s="57"/>
      <c r="W1368" s="57"/>
      <c r="Y1368" s="1" t="str">
        <f aca="false">IF(AX1368&gt;=70,"EASY",IF(AX1368&gt;40,"UNCERTAIN","HARD"))</f>
        <v>UNCERTAIN</v>
      </c>
      <c r="AA1368" s="58" t="n">
        <f aca="false">IF($A1368&lt;200,"",AVERAGE($E1319:$E1368)/AVERAGE($E1169:$E1368)-1)</f>
        <v>0.0754584614485223</v>
      </c>
      <c r="AB1368" s="59" t="n">
        <f aca="false">LOOKUP($B1368,07_L1政策步階!$A$4:$A$14,07_L1政策步階!$C$4:$C$14)</f>
        <v>0</v>
      </c>
      <c r="AC1368" s="57"/>
      <c r="AD1368" s="57"/>
      <c r="AE1368" s="57"/>
      <c r="AF1368" s="57"/>
      <c r="AG1368" s="57"/>
      <c r="AH1368" s="57"/>
      <c r="AI1368" s="57"/>
      <c r="AJ1368" s="57"/>
      <c r="AK1368" s="57"/>
      <c r="AL1368" s="59" t="n">
        <f aca="false">IF(ISNUMBER($AA1368),IF($AA1368&gt;=0.005,100,IF($AA1368&gt;=-0.015,50,0)),"")</f>
        <v>100</v>
      </c>
      <c r="AM1368" s="59" t="n">
        <f aca="false">IF(ISNUMBER($AB1368),IF($AB1368=1,100,IF($AB1368=0,50,0)),"")</f>
        <v>50</v>
      </c>
      <c r="AN1368" s="0" t="str">
        <f aca="false">IF(ISNUMBER($AC1368),IF($AC1368&gt;=0.001,100,IF($AC1368&gt;=-0.003,50,0)),"")</f>
        <v/>
      </c>
      <c r="AO1368" s="0" t="str">
        <f aca="false">IF(ISNUMBER($AD1368),IF($AD1368&gt;=0.04,100,IF($AD1368&gt;=0,50,0)),"")</f>
        <v/>
      </c>
      <c r="AP1368" s="0" t="str">
        <f aca="false">IF(ISNUMBER($AE1368),IF($AE1368&gt;=25,100,IF($AE1368&gt;=-75,50,0)),"")</f>
        <v/>
      </c>
      <c r="AQ1368" s="0" t="str">
        <f aca="false">IF(ISNUMBER($AF1368),IF($AF1368&gt;0,100,IF($AF1368&gt;=-50,50,0)),"")</f>
        <v/>
      </c>
      <c r="AR1368" s="0" t="str">
        <f aca="false">IF(ISNUMBER($AG1368),IF($AG1368=1,100,IF($AG1368=0,50,0)),"")</f>
        <v/>
      </c>
      <c r="AS1368" s="0" t="str">
        <f aca="false">IF(ISNUMBER($AH1368),IF($AH1368&lt;0,100,IF($AH1368&lt;=20,50,0)),"")</f>
        <v/>
      </c>
      <c r="AT1368" s="0" t="str">
        <f aca="false">IF(ISNUMBER($AI1368),IF($AI1368&lt;0.95,100,IF($AI1368&lt;=1,50,0)),"")</f>
        <v/>
      </c>
      <c r="AU1368" s="0" t="str">
        <f aca="false">IF(ISNUMBER($AJ1368),IF($AJ1368&lt;30,0,IF($AJ1368&lt;40,50,IF($AJ1368&lt;=90,100,50))),"")</f>
        <v/>
      </c>
      <c r="AV1368" s="0" t="str">
        <f aca="false">IF(ISNUMBER($AK1368),IF($AK1368&gt;-0.2,100,IF($AK1368&gt;=-0.4,50,0)),"")</f>
        <v/>
      </c>
      <c r="AW1368" s="59" t="n">
        <f aca="false">01_指標庫!$H$4*ISNUMBER($F1368)+01_指標庫!$H$5*ISNUMBER($AA1368)+01_指標庫!$H$6*ISNUMBER($G1368)+01_指標庫!$H$7*ISNUMBER($H1368)+01_指標庫!$H$8*ISNUMBER($AF1368)+01_指標庫!$H$9*ISNUMBER($AG1368)+01_指標庫!$H$10*ISNUMBER($AB1368)+01_指標庫!$H$11*ISNUMBER($AC1368)+01_指標庫!$H$12*ISNUMBER($AD1368)+01_指標庫!$H$13*ISNUMBER($AE1368)+01_指標庫!$H$14*ISNUMBER($I1368)+01_指標庫!$H$15*ISNUMBER($AH1368)+01_指標庫!$H$16*ISNUMBER($K1368)+01_指標庫!$H$17*ISNUMBER($AI1368)+01_指標庫!$H$18*ISNUMBER($AJ1368)+01_指標庫!$H$19*ISNUMBER($AK1368)+01_指標庫!$H$20*ISNUMBER($BB1368)+01_指標庫!$H$21*ISNUMBER($BC1368)</f>
        <v>51</v>
      </c>
      <c r="AX1368" s="59" t="n">
        <f aca="false">IF(AW1368=0,50,ROUND((01_指標庫!$H$4*IF(ISNUMBER($F1368),L1368,0)+01_指標庫!$H$5*IF(ISNUMBER($AA1368),AL1368,0)+01_指標庫!$H$6*IF(ISNUMBER($G1368),M1368,0)+01_指標庫!$H$7*IF(ISNUMBER($H1368),N1368,0)+01_指標庫!$H$8*IF(ISNUMBER($AF1368),AQ1368,0)+01_指標庫!$H$9*IF(ISNUMBER($AG1368),AR1368,0)+01_指標庫!$H$10*IF(ISNUMBER($AB1368),AM1368,0)+01_指標庫!$H$11*IF(ISNUMBER($AC1368),AN1368,0)+01_指標庫!$H$12*IF(ISNUMBER($AD1368),AO1368,0)+01_指標庫!$H$13*IF(ISNUMBER($AE1368),AP1368,0)+01_指標庫!$H$14*IF(ISNUMBER($I1368),O1368,0)+01_指標庫!$H$15*IF(ISNUMBER($AH1368),AS1368,0)+01_指標庫!$H$16*IF(ISNUMBER($K1368),P1368,0)+01_指標庫!$H$17*IF(ISNUMBER($AI1368),AT1368,0)+01_指標庫!$H$18*IF(ISNUMBER($AJ1368),AU1368,0)+01_指標庫!$H$19*IF(ISNUMBER($AK1368),AV1368,0)+01_指標庫!$H$20*IF(ISNUMBER($BB1368),BB1368,0)+01_指標庫!$H$21*IF(ISNUMBER($BC1368),BC1368,0))/AW1368,1))</f>
        <v>63.7</v>
      </c>
      <c r="AY1368" s="60"/>
      <c r="AZ1368" s="60"/>
      <c r="BA1368" s="58" t="n">
        <f aca="false">AVERAGE($E1364:$E1368)/AVERAGE($E1359:$E1368)-1</f>
        <v>-0.0119081911885234</v>
      </c>
      <c r="BB1368" s="59" t="n">
        <f aca="false">IF(ISNUMBER($BA1368),IF(OR($S1368&lt;=-0.03,$BA1368&lt;-0.003),0,IF(OR($S1368&lt;=-0.02,$BA1368&lt;0.01),50,100)),"")</f>
        <v>0</v>
      </c>
      <c r="BC1368" s="0" t="str">
        <f aca="false">IF(OR(COUNT($AZ1368)=0,COUNT($AZ1367)=0),"",IF(OR($AY1368/$AZ1367-1&lt;=-0.03,$AZ1368/$AZ1367-1&lt;=-0.045,IF(COUNT($AZ1359:$AZ1368)=10,AVERAGE($AZ1364:$AZ1368)/AVERAGE($AZ1359:$AZ1368)-1&lt;-0.01,FALSE())),0,IF(OR($AZ1368/$AZ1367-1&lt;=-0.02,IF(COUNT($AZ1359:$AZ1368)=10,AVERAGE($AZ1364:$AZ1368)/AVERAGE($AZ1359:$AZ1368)-1&lt;0.005,FALSE())),50,100)))</f>
        <v/>
      </c>
    </row>
    <row r="1369" customFormat="false" ht="15" hidden="false" customHeight="true" outlineLevel="0" collapsed="false">
      <c r="A1369" s="47" t="n">
        <v>1365</v>
      </c>
      <c r="B1369" s="48" t="n">
        <v>44537</v>
      </c>
      <c r="C1369" s="47" t="n">
        <v>2021</v>
      </c>
      <c r="D1369" s="49" t="s">
        <v>237</v>
      </c>
      <c r="E1369" s="50" t="n">
        <v>16325.66</v>
      </c>
      <c r="F1369" s="51" t="n">
        <v>0.121623</v>
      </c>
      <c r="G1369" s="51" t="n">
        <v>-0.014944</v>
      </c>
      <c r="H1369" s="52" t="n">
        <v>0.7959</v>
      </c>
      <c r="I1369" s="62" t="n">
        <v>456.8</v>
      </c>
      <c r="J1369" s="63" t="s">
        <v>240</v>
      </c>
      <c r="K1369" s="54" t="n">
        <v>21.89</v>
      </c>
      <c r="L1369" s="55" t="n">
        <f aca="false">IF(COUNT(F1369)=0,50,IF(F1369&gt;=0,100,IF(F1369&gt;=-0.02,50,0)))</f>
        <v>100</v>
      </c>
      <c r="M1369" s="55" t="n">
        <f aca="false">IF(COUNT(G1369)=0,50,IF(G1369&gt;-0.06,100,IF(G1369&gt;-0.15,50,0)))</f>
        <v>100</v>
      </c>
      <c r="N1369" s="55" t="n">
        <f aca="false">IF(COUNT(H1369)=0,50,IF(H1369&gt;=0.6,100,IF(H1369&gt;=0.4,50,0)))</f>
        <v>100</v>
      </c>
      <c r="O1369" s="55" t="n">
        <f aca="false">IF(COUNT(I1369)=0,50,IF(J1369="proxy_vix",50,IF(I1369&lt;350,100,IF(I1369&lt;=450,50,0))))</f>
        <v>50</v>
      </c>
      <c r="P1369" s="55" t="n">
        <f aca="false">IF(COUNT(K1369)=0,50,IF(K1369&lt;20,100,IF(K1369&lt;=25,50,0)))</f>
        <v>50</v>
      </c>
      <c r="Q1369" s="54"/>
      <c r="R1369" s="47"/>
      <c r="S1369" s="51" t="n">
        <f aca="false">$E1369/$E1368-1</f>
        <v>0.0302596969865254</v>
      </c>
      <c r="T1369" s="56" t="n">
        <f aca="false">$K1369/$K1368-1</f>
        <v>-0.194628403237675</v>
      </c>
      <c r="V1369" s="57"/>
      <c r="W1369" s="57"/>
      <c r="Y1369" s="1" t="str">
        <f aca="false">IF(AX1369&gt;=70,"EASY",IF(AX1369&gt;40,"UNCERTAIN","HARD"))</f>
        <v>UNCERTAIN</v>
      </c>
      <c r="AA1369" s="58" t="n">
        <f aca="false">IF($A1369&lt;200,"",AVERAGE($E1320:$E1369)/AVERAGE($E1170:$E1369)-1)</f>
        <v>0.0758418773641592</v>
      </c>
      <c r="AB1369" s="59" t="n">
        <f aca="false">LOOKUP($B1369,07_L1政策步階!$A$4:$A$14,07_L1政策步階!$C$4:$C$14)</f>
        <v>0</v>
      </c>
      <c r="AC1369" s="57"/>
      <c r="AD1369" s="57"/>
      <c r="AE1369" s="57"/>
      <c r="AF1369" s="57"/>
      <c r="AG1369" s="57"/>
      <c r="AH1369" s="57"/>
      <c r="AI1369" s="57"/>
      <c r="AJ1369" s="57"/>
      <c r="AK1369" s="57"/>
      <c r="AL1369" s="59" t="n">
        <f aca="false">IF(ISNUMBER($AA1369),IF($AA1369&gt;=0.005,100,IF($AA1369&gt;=-0.015,50,0)),"")</f>
        <v>100</v>
      </c>
      <c r="AM1369" s="59" t="n">
        <f aca="false">IF(ISNUMBER($AB1369),IF($AB1369=1,100,IF($AB1369=0,50,0)),"")</f>
        <v>50</v>
      </c>
      <c r="AN1369" s="0" t="str">
        <f aca="false">IF(ISNUMBER($AC1369),IF($AC1369&gt;=0.001,100,IF($AC1369&gt;=-0.003,50,0)),"")</f>
        <v/>
      </c>
      <c r="AO1369" s="0" t="str">
        <f aca="false">IF(ISNUMBER($AD1369),IF($AD1369&gt;=0.04,100,IF($AD1369&gt;=0,50,0)),"")</f>
        <v/>
      </c>
      <c r="AP1369" s="0" t="str">
        <f aca="false">IF(ISNUMBER($AE1369),IF($AE1369&gt;=25,100,IF($AE1369&gt;=-75,50,0)),"")</f>
        <v/>
      </c>
      <c r="AQ1369" s="0" t="str">
        <f aca="false">IF(ISNUMBER($AF1369),IF($AF1369&gt;0,100,IF($AF1369&gt;=-50,50,0)),"")</f>
        <v/>
      </c>
      <c r="AR1369" s="0" t="str">
        <f aca="false">IF(ISNUMBER($AG1369),IF($AG1369=1,100,IF($AG1369=0,50,0)),"")</f>
        <v/>
      </c>
      <c r="AS1369" s="0" t="str">
        <f aca="false">IF(ISNUMBER($AH1369),IF($AH1369&lt;0,100,IF($AH1369&lt;=20,50,0)),"")</f>
        <v/>
      </c>
      <c r="AT1369" s="0" t="str">
        <f aca="false">IF(ISNUMBER($AI1369),IF($AI1369&lt;0.95,100,IF($AI1369&lt;=1,50,0)),"")</f>
        <v/>
      </c>
      <c r="AU1369" s="0" t="str">
        <f aca="false">IF(ISNUMBER($AJ1369),IF($AJ1369&lt;30,0,IF($AJ1369&lt;40,50,IF($AJ1369&lt;=90,100,50))),"")</f>
        <v/>
      </c>
      <c r="AV1369" s="0" t="str">
        <f aca="false">IF(ISNUMBER($AK1369),IF($AK1369&gt;-0.2,100,IF($AK1369&gt;=-0.4,50,0)),"")</f>
        <v/>
      </c>
      <c r="AW1369" s="59" t="n">
        <f aca="false">01_指標庫!$H$4*ISNUMBER($F1369)+01_指標庫!$H$5*ISNUMBER($AA1369)+01_指標庫!$H$6*ISNUMBER($G1369)+01_指標庫!$H$7*ISNUMBER($H1369)+01_指標庫!$H$8*ISNUMBER($AF1369)+01_指標庫!$H$9*ISNUMBER($AG1369)+01_指標庫!$H$10*ISNUMBER($AB1369)+01_指標庫!$H$11*ISNUMBER($AC1369)+01_指標庫!$H$12*ISNUMBER($AD1369)+01_指標庫!$H$13*ISNUMBER($AE1369)+01_指標庫!$H$14*ISNUMBER($I1369)+01_指標庫!$H$15*ISNUMBER($AH1369)+01_指標庫!$H$16*ISNUMBER($K1369)+01_指標庫!$H$17*ISNUMBER($AI1369)+01_指標庫!$H$18*ISNUMBER($AJ1369)+01_指標庫!$H$19*ISNUMBER($AK1369)+01_指標庫!$H$20*ISNUMBER($BB1369)+01_指標庫!$H$21*ISNUMBER($BC1369)</f>
        <v>51</v>
      </c>
      <c r="AX1369" s="59" t="n">
        <f aca="false">IF(AW1369=0,50,ROUND((01_指標庫!$H$4*IF(ISNUMBER($F1369),L1369,0)+01_指標庫!$H$5*IF(ISNUMBER($AA1369),AL1369,0)+01_指標庫!$H$6*IF(ISNUMBER($G1369),M1369,0)+01_指標庫!$H$7*IF(ISNUMBER($H1369),N1369,0)+01_指標庫!$H$8*IF(ISNUMBER($AF1369),AQ1369,0)+01_指標庫!$H$9*IF(ISNUMBER($AG1369),AR1369,0)+01_指標庫!$H$10*IF(ISNUMBER($AB1369),AM1369,0)+01_指標庫!$H$11*IF(ISNUMBER($AC1369),AN1369,0)+01_指標庫!$H$12*IF(ISNUMBER($AD1369),AO1369,0)+01_指標庫!$H$13*IF(ISNUMBER($AE1369),AP1369,0)+01_指標庫!$H$14*IF(ISNUMBER($I1369),O1369,0)+01_指標庫!$H$15*IF(ISNUMBER($AH1369),AS1369,0)+01_指標庫!$H$16*IF(ISNUMBER($K1369),P1369,0)+01_指標庫!$H$17*IF(ISNUMBER($AI1369),AT1369,0)+01_指標庫!$H$18*IF(ISNUMBER($AJ1369),AU1369,0)+01_指標庫!$H$19*IF(ISNUMBER($AK1369),AV1369,0)+01_指標庫!$H$20*IF(ISNUMBER($BB1369),BB1369,0)+01_指標庫!$H$21*IF(ISNUMBER($BC1369),BC1369,0))/AW1369,1))</f>
        <v>69.6</v>
      </c>
      <c r="AY1369" s="60"/>
      <c r="AZ1369" s="60"/>
      <c r="BA1369" s="58" t="n">
        <f aca="false">AVERAGE($E1365:$E1369)/AVERAGE($E1360:$E1369)-1</f>
        <v>-0.00921145422309211</v>
      </c>
      <c r="BB1369" s="59" t="n">
        <f aca="false">IF(ISNUMBER($BA1369),IF(OR($S1369&lt;=-0.03,$BA1369&lt;-0.003),0,IF(OR($S1369&lt;=-0.02,$BA1369&lt;0.01),50,100)),"")</f>
        <v>0</v>
      </c>
      <c r="BC1369" s="0" t="str">
        <f aca="false">IF(OR(COUNT($AZ1369)=0,COUNT($AZ1368)=0),"",IF(OR($AY1369/$AZ1368-1&lt;=-0.03,$AZ1369/$AZ1368-1&lt;=-0.045,IF(COUNT($AZ1360:$AZ1369)=10,AVERAGE($AZ1365:$AZ1369)/AVERAGE($AZ1360:$AZ1369)-1&lt;-0.01,FALSE())),0,IF(OR($AZ1369/$AZ1368-1&lt;=-0.02,IF(COUNT($AZ1360:$AZ1369)=10,AVERAGE($AZ1365:$AZ1369)/AVERAGE($AZ1360:$AZ1369)-1&lt;0.005,FALSE())),50,100)))</f>
        <v/>
      </c>
    </row>
    <row r="1370" customFormat="false" ht="15" hidden="false" customHeight="true" outlineLevel="0" collapsed="false">
      <c r="A1370" s="47" t="n">
        <v>1366</v>
      </c>
      <c r="B1370" s="48" t="n">
        <v>44538</v>
      </c>
      <c r="C1370" s="47" t="n">
        <v>2021</v>
      </c>
      <c r="D1370" s="49" t="s">
        <v>238</v>
      </c>
      <c r="E1370" s="50" t="n">
        <v>16394.34</v>
      </c>
      <c r="F1370" s="51" t="n">
        <v>0.125147</v>
      </c>
      <c r="G1370" s="51" t="n">
        <v>-0.0108</v>
      </c>
      <c r="H1370" s="52" t="n">
        <v>0.8571</v>
      </c>
      <c r="I1370" s="62" t="n">
        <v>440.1</v>
      </c>
      <c r="J1370" s="63" t="s">
        <v>240</v>
      </c>
      <c r="K1370" s="54" t="n">
        <v>19.9</v>
      </c>
      <c r="L1370" s="55" t="n">
        <f aca="false">IF(COUNT(F1370)=0,50,IF(F1370&gt;=0,100,IF(F1370&gt;=-0.02,50,0)))</f>
        <v>100</v>
      </c>
      <c r="M1370" s="55" t="n">
        <f aca="false">IF(COUNT(G1370)=0,50,IF(G1370&gt;-0.06,100,IF(G1370&gt;-0.15,50,0)))</f>
        <v>100</v>
      </c>
      <c r="N1370" s="55" t="n">
        <f aca="false">IF(COUNT(H1370)=0,50,IF(H1370&gt;=0.6,100,IF(H1370&gt;=0.4,50,0)))</f>
        <v>100</v>
      </c>
      <c r="O1370" s="55" t="n">
        <f aca="false">IF(COUNT(I1370)=0,50,IF(J1370="proxy_vix",50,IF(I1370&lt;350,100,IF(I1370&lt;=450,50,0))))</f>
        <v>50</v>
      </c>
      <c r="P1370" s="55" t="n">
        <f aca="false">IF(COUNT(K1370)=0,50,IF(K1370&lt;20,100,IF(K1370&lt;=25,50,0)))</f>
        <v>100</v>
      </c>
      <c r="Q1370" s="54"/>
      <c r="R1370" s="47"/>
      <c r="S1370" s="51" t="n">
        <f aca="false">$E1370/$E1369-1</f>
        <v>0.00420687433157374</v>
      </c>
      <c r="T1370" s="56" t="n">
        <f aca="false">$K1370/$K1369-1</f>
        <v>-0.0909090909090911</v>
      </c>
      <c r="V1370" s="57"/>
      <c r="W1370" s="57"/>
      <c r="Y1370" s="1" t="str">
        <f aca="false">IF(AX1370&gt;=70,"EASY",IF(AX1370&gt;40,"UNCERTAIN","HARD"))</f>
        <v>EASY</v>
      </c>
      <c r="AA1370" s="58" t="n">
        <f aca="false">IF($A1370&lt;200,"",AVERAGE($E1321:$E1370)/AVERAGE($E1171:$E1370)-1)</f>
        <v>0.0769294927901152</v>
      </c>
      <c r="AB1370" s="59" t="n">
        <f aca="false">LOOKUP($B1370,07_L1政策步階!$A$4:$A$14,07_L1政策步階!$C$4:$C$14)</f>
        <v>0</v>
      </c>
      <c r="AC1370" s="57"/>
      <c r="AD1370" s="57"/>
      <c r="AE1370" s="57"/>
      <c r="AF1370" s="57"/>
      <c r="AG1370" s="57"/>
      <c r="AH1370" s="57"/>
      <c r="AI1370" s="57"/>
      <c r="AJ1370" s="57"/>
      <c r="AK1370" s="57"/>
      <c r="AL1370" s="59" t="n">
        <f aca="false">IF(ISNUMBER($AA1370),IF($AA1370&gt;=0.005,100,IF($AA1370&gt;=-0.015,50,0)),"")</f>
        <v>100</v>
      </c>
      <c r="AM1370" s="59" t="n">
        <f aca="false">IF(ISNUMBER($AB1370),IF($AB1370=1,100,IF($AB1370=0,50,0)),"")</f>
        <v>50</v>
      </c>
      <c r="AN1370" s="0" t="str">
        <f aca="false">IF(ISNUMBER($AC1370),IF($AC1370&gt;=0.001,100,IF($AC1370&gt;=-0.003,50,0)),"")</f>
        <v/>
      </c>
      <c r="AO1370" s="0" t="str">
        <f aca="false">IF(ISNUMBER($AD1370),IF($AD1370&gt;=0.04,100,IF($AD1370&gt;=0,50,0)),"")</f>
        <v/>
      </c>
      <c r="AP1370" s="0" t="str">
        <f aca="false">IF(ISNUMBER($AE1370),IF($AE1370&gt;=25,100,IF($AE1370&gt;=-75,50,0)),"")</f>
        <v/>
      </c>
      <c r="AQ1370" s="0" t="str">
        <f aca="false">IF(ISNUMBER($AF1370),IF($AF1370&gt;0,100,IF($AF1370&gt;=-50,50,0)),"")</f>
        <v/>
      </c>
      <c r="AR1370" s="0" t="str">
        <f aca="false">IF(ISNUMBER($AG1370),IF($AG1370=1,100,IF($AG1370=0,50,0)),"")</f>
        <v/>
      </c>
      <c r="AS1370" s="0" t="str">
        <f aca="false">IF(ISNUMBER($AH1370),IF($AH1370&lt;0,100,IF($AH1370&lt;=20,50,0)),"")</f>
        <v/>
      </c>
      <c r="AT1370" s="0" t="str">
        <f aca="false">IF(ISNUMBER($AI1370),IF($AI1370&lt;0.95,100,IF($AI1370&lt;=1,50,0)),"")</f>
        <v/>
      </c>
      <c r="AU1370" s="0" t="str">
        <f aca="false">IF(ISNUMBER($AJ1370),IF($AJ1370&lt;30,0,IF($AJ1370&lt;40,50,IF($AJ1370&lt;=90,100,50))),"")</f>
        <v/>
      </c>
      <c r="AV1370" s="0" t="str">
        <f aca="false">IF(ISNUMBER($AK1370),IF($AK1370&gt;-0.2,100,IF($AK1370&gt;=-0.4,50,0)),"")</f>
        <v/>
      </c>
      <c r="AW1370" s="59" t="n">
        <f aca="false">01_指標庫!$H$4*ISNUMBER($F1370)+01_指標庫!$H$5*ISNUMBER($AA1370)+01_指標庫!$H$6*ISNUMBER($G1370)+01_指標庫!$H$7*ISNUMBER($H1370)+01_指標庫!$H$8*ISNUMBER($AF1370)+01_指標庫!$H$9*ISNUMBER($AG1370)+01_指標庫!$H$10*ISNUMBER($AB1370)+01_指標庫!$H$11*ISNUMBER($AC1370)+01_指標庫!$H$12*ISNUMBER($AD1370)+01_指標庫!$H$13*ISNUMBER($AE1370)+01_指標庫!$H$14*ISNUMBER($I1370)+01_指標庫!$H$15*ISNUMBER($AH1370)+01_指標庫!$H$16*ISNUMBER($K1370)+01_指標庫!$H$17*ISNUMBER($AI1370)+01_指標庫!$H$18*ISNUMBER($AJ1370)+01_指標庫!$H$19*ISNUMBER($AK1370)+01_指標庫!$H$20*ISNUMBER($BB1370)+01_指標庫!$H$21*ISNUMBER($BC1370)</f>
        <v>51</v>
      </c>
      <c r="AX1370" s="59" t="n">
        <f aca="false">IF(AW1370=0,50,ROUND((01_指標庫!$H$4*IF(ISNUMBER($F1370),L1370,0)+01_指標庫!$H$5*IF(ISNUMBER($AA1370),AL1370,0)+01_指標庫!$H$6*IF(ISNUMBER($G1370),M1370,0)+01_指標庫!$H$7*IF(ISNUMBER($H1370),N1370,0)+01_指標庫!$H$8*IF(ISNUMBER($AF1370),AQ1370,0)+01_指標庫!$H$9*IF(ISNUMBER($AG1370),AR1370,0)+01_指標庫!$H$10*IF(ISNUMBER($AB1370),AM1370,0)+01_指標庫!$H$11*IF(ISNUMBER($AC1370),AN1370,0)+01_指標庫!$H$12*IF(ISNUMBER($AD1370),AO1370,0)+01_指標庫!$H$13*IF(ISNUMBER($AE1370),AP1370,0)+01_指標庫!$H$14*IF(ISNUMBER($I1370),O1370,0)+01_指標庫!$H$15*IF(ISNUMBER($AH1370),AS1370,0)+01_指標庫!$H$16*IF(ISNUMBER($K1370),P1370,0)+01_指標庫!$H$17*IF(ISNUMBER($AI1370),AT1370,0)+01_指標庫!$H$18*IF(ISNUMBER($AJ1370),AU1370,0)+01_指標庫!$H$19*IF(ISNUMBER($AK1370),AV1370,0)+01_指標庫!$H$20*IF(ISNUMBER($BB1370),BB1370,0)+01_指標庫!$H$21*IF(ISNUMBER($BC1370),BC1370,0))/AW1370,1))</f>
        <v>75.5</v>
      </c>
      <c r="AY1370" s="60"/>
      <c r="AZ1370" s="60"/>
      <c r="BA1370" s="58" t="n">
        <f aca="false">AVERAGE($E1366:$E1370)/AVERAGE($E1361:$E1370)-1</f>
        <v>-0.00333577049680445</v>
      </c>
      <c r="BB1370" s="59" t="n">
        <f aca="false">IF(ISNUMBER($BA1370),IF(OR($S1370&lt;=-0.03,$BA1370&lt;-0.003),0,IF(OR($S1370&lt;=-0.02,$BA1370&lt;0.01),50,100)),"")</f>
        <v>0</v>
      </c>
      <c r="BC1370" s="0" t="str">
        <f aca="false">IF(OR(COUNT($AZ1370)=0,COUNT($AZ1369)=0),"",IF(OR($AY1370/$AZ1369-1&lt;=-0.03,$AZ1370/$AZ1369-1&lt;=-0.045,IF(COUNT($AZ1361:$AZ1370)=10,AVERAGE($AZ1366:$AZ1370)/AVERAGE($AZ1361:$AZ1370)-1&lt;-0.01,FALSE())),0,IF(OR($AZ1370/$AZ1369-1&lt;=-0.02,IF(COUNT($AZ1361:$AZ1370)=10,AVERAGE($AZ1366:$AZ1370)/AVERAGE($AZ1361:$AZ1370)-1&lt;0.005,FALSE())),50,100)))</f>
        <v/>
      </c>
    </row>
    <row r="1371" customFormat="false" ht="15" hidden="false" customHeight="true" outlineLevel="0" collapsed="false">
      <c r="A1371" s="47" t="n">
        <v>1367</v>
      </c>
      <c r="B1371" s="48" t="n">
        <v>44539</v>
      </c>
      <c r="C1371" s="47" t="n">
        <v>2021</v>
      </c>
      <c r="D1371" s="49" t="s">
        <v>239</v>
      </c>
      <c r="E1371" s="50" t="n">
        <v>16149.57</v>
      </c>
      <c r="F1371" s="51" t="n">
        <v>0.107086</v>
      </c>
      <c r="G1371" s="51" t="n">
        <v>-0.025569</v>
      </c>
      <c r="H1371" s="52" t="n">
        <v>0.8163</v>
      </c>
      <c r="I1371" s="62" t="n">
        <v>454.2</v>
      </c>
      <c r="J1371" s="63" t="s">
        <v>240</v>
      </c>
      <c r="K1371" s="54" t="n">
        <v>21.58</v>
      </c>
      <c r="L1371" s="55" t="n">
        <f aca="false">IF(COUNT(F1371)=0,50,IF(F1371&gt;=0,100,IF(F1371&gt;=-0.02,50,0)))</f>
        <v>100</v>
      </c>
      <c r="M1371" s="55" t="n">
        <f aca="false">IF(COUNT(G1371)=0,50,IF(G1371&gt;-0.06,100,IF(G1371&gt;-0.15,50,0)))</f>
        <v>100</v>
      </c>
      <c r="N1371" s="55" t="n">
        <f aca="false">IF(COUNT(H1371)=0,50,IF(H1371&gt;=0.6,100,IF(H1371&gt;=0.4,50,0)))</f>
        <v>100</v>
      </c>
      <c r="O1371" s="55" t="n">
        <f aca="false">IF(COUNT(I1371)=0,50,IF(J1371="proxy_vix",50,IF(I1371&lt;350,100,IF(I1371&lt;=450,50,0))))</f>
        <v>50</v>
      </c>
      <c r="P1371" s="55" t="n">
        <f aca="false">IF(COUNT(K1371)=0,50,IF(K1371&lt;20,100,IF(K1371&lt;=25,50,0)))</f>
        <v>50</v>
      </c>
      <c r="Q1371" s="54"/>
      <c r="R1371" s="47"/>
      <c r="S1371" s="51" t="n">
        <f aca="false">$E1371/$E1370-1</f>
        <v>-0.0149301527234399</v>
      </c>
      <c r="T1371" s="56" t="n">
        <f aca="false">$K1371/$K1370-1</f>
        <v>0.0844221105527638</v>
      </c>
      <c r="V1371" s="57"/>
      <c r="W1371" s="57"/>
      <c r="Y1371" s="1" t="str">
        <f aca="false">IF(AX1371&gt;=70,"EASY",IF(AX1371&gt;40,"UNCERTAIN","HARD"))</f>
        <v>EASY</v>
      </c>
      <c r="AA1371" s="58" t="n">
        <f aca="false">IF($A1371&lt;200,"",AVERAGE($E1322:$E1371)/AVERAGE($E1172:$E1371)-1)</f>
        <v>0.0776184263365976</v>
      </c>
      <c r="AB1371" s="59" t="n">
        <f aca="false">LOOKUP($B1371,07_L1政策步階!$A$4:$A$14,07_L1政策步階!$C$4:$C$14)</f>
        <v>0</v>
      </c>
      <c r="AC1371" s="57"/>
      <c r="AD1371" s="57"/>
      <c r="AE1371" s="57"/>
      <c r="AF1371" s="57"/>
      <c r="AG1371" s="57"/>
      <c r="AH1371" s="57"/>
      <c r="AI1371" s="57"/>
      <c r="AJ1371" s="57"/>
      <c r="AK1371" s="57"/>
      <c r="AL1371" s="59" t="n">
        <f aca="false">IF(ISNUMBER($AA1371),IF($AA1371&gt;=0.005,100,IF($AA1371&gt;=-0.015,50,0)),"")</f>
        <v>100</v>
      </c>
      <c r="AM1371" s="59" t="n">
        <f aca="false">IF(ISNUMBER($AB1371),IF($AB1371=1,100,IF($AB1371=0,50,0)),"")</f>
        <v>50</v>
      </c>
      <c r="AN1371" s="0" t="str">
        <f aca="false">IF(ISNUMBER($AC1371),IF($AC1371&gt;=0.001,100,IF($AC1371&gt;=-0.003,50,0)),"")</f>
        <v/>
      </c>
      <c r="AO1371" s="0" t="str">
        <f aca="false">IF(ISNUMBER($AD1371),IF($AD1371&gt;=0.04,100,IF($AD1371&gt;=0,50,0)),"")</f>
        <v/>
      </c>
      <c r="AP1371" s="0" t="str">
        <f aca="false">IF(ISNUMBER($AE1371),IF($AE1371&gt;=25,100,IF($AE1371&gt;=-75,50,0)),"")</f>
        <v/>
      </c>
      <c r="AQ1371" s="0" t="str">
        <f aca="false">IF(ISNUMBER($AF1371),IF($AF1371&gt;0,100,IF($AF1371&gt;=-50,50,0)),"")</f>
        <v/>
      </c>
      <c r="AR1371" s="0" t="str">
        <f aca="false">IF(ISNUMBER($AG1371),IF($AG1371=1,100,IF($AG1371=0,50,0)),"")</f>
        <v/>
      </c>
      <c r="AS1371" s="0" t="str">
        <f aca="false">IF(ISNUMBER($AH1371),IF($AH1371&lt;0,100,IF($AH1371&lt;=20,50,0)),"")</f>
        <v/>
      </c>
      <c r="AT1371" s="0" t="str">
        <f aca="false">IF(ISNUMBER($AI1371),IF($AI1371&lt;0.95,100,IF($AI1371&lt;=1,50,0)),"")</f>
        <v/>
      </c>
      <c r="AU1371" s="0" t="str">
        <f aca="false">IF(ISNUMBER($AJ1371),IF($AJ1371&lt;30,0,IF($AJ1371&lt;40,50,IF($AJ1371&lt;=90,100,50))),"")</f>
        <v/>
      </c>
      <c r="AV1371" s="0" t="str">
        <f aca="false">IF(ISNUMBER($AK1371),IF($AK1371&gt;-0.2,100,IF($AK1371&gt;=-0.4,50,0)),"")</f>
        <v/>
      </c>
      <c r="AW1371" s="59" t="n">
        <f aca="false">01_指標庫!$H$4*ISNUMBER($F1371)+01_指標庫!$H$5*ISNUMBER($AA1371)+01_指標庫!$H$6*ISNUMBER($G1371)+01_指標庫!$H$7*ISNUMBER($H1371)+01_指標庫!$H$8*ISNUMBER($AF1371)+01_指標庫!$H$9*ISNUMBER($AG1371)+01_指標庫!$H$10*ISNUMBER($AB1371)+01_指標庫!$H$11*ISNUMBER($AC1371)+01_指標庫!$H$12*ISNUMBER($AD1371)+01_指標庫!$H$13*ISNUMBER($AE1371)+01_指標庫!$H$14*ISNUMBER($I1371)+01_指標庫!$H$15*ISNUMBER($AH1371)+01_指標庫!$H$16*ISNUMBER($K1371)+01_指標庫!$H$17*ISNUMBER($AI1371)+01_指標庫!$H$18*ISNUMBER($AJ1371)+01_指標庫!$H$19*ISNUMBER($AK1371)+01_指標庫!$H$20*ISNUMBER($BB1371)+01_指標庫!$H$21*ISNUMBER($BC1371)</f>
        <v>51</v>
      </c>
      <c r="AX1371" s="59" t="n">
        <f aca="false">IF(AW1371=0,50,ROUND((01_指標庫!$H$4*IF(ISNUMBER($F1371),L1371,0)+01_指標庫!$H$5*IF(ISNUMBER($AA1371),AL1371,0)+01_指標庫!$H$6*IF(ISNUMBER($G1371),M1371,0)+01_指標庫!$H$7*IF(ISNUMBER($H1371),N1371,0)+01_指標庫!$H$8*IF(ISNUMBER($AF1371),AQ1371,0)+01_指標庫!$H$9*IF(ISNUMBER($AG1371),AR1371,0)+01_指標庫!$H$10*IF(ISNUMBER($AB1371),AM1371,0)+01_指標庫!$H$11*IF(ISNUMBER($AC1371),AN1371,0)+01_指標庫!$H$12*IF(ISNUMBER($AD1371),AO1371,0)+01_指標庫!$H$13*IF(ISNUMBER($AE1371),AP1371,0)+01_指標庫!$H$14*IF(ISNUMBER($I1371),O1371,0)+01_指標庫!$H$15*IF(ISNUMBER($AH1371),AS1371,0)+01_指標庫!$H$16*IF(ISNUMBER($K1371),P1371,0)+01_指標庫!$H$17*IF(ISNUMBER($AI1371),AT1371,0)+01_指標庫!$H$18*IF(ISNUMBER($AJ1371),AU1371,0)+01_指標庫!$H$19*IF(ISNUMBER($AK1371),AV1371,0)+01_指標庫!$H$20*IF(ISNUMBER($BB1371),BB1371,0)+01_指標庫!$H$21*IF(ISNUMBER($BC1371),BC1371,0))/AW1371,1))</f>
        <v>75.5</v>
      </c>
      <c r="AY1371" s="60"/>
      <c r="AZ1371" s="60"/>
      <c r="BA1371" s="58" t="n">
        <f aca="false">AVERAGE($E1367:$E1371)/AVERAGE($E1362:$E1371)-1</f>
        <v>-9.0142181572439E-006</v>
      </c>
      <c r="BB1371" s="59" t="n">
        <f aca="false">IF(ISNUMBER($BA1371),IF(OR($S1371&lt;=-0.03,$BA1371&lt;-0.003),0,IF(OR($S1371&lt;=-0.02,$BA1371&lt;0.01),50,100)),"")</f>
        <v>50</v>
      </c>
      <c r="BC1371" s="0" t="str">
        <f aca="false">IF(OR(COUNT($AZ1371)=0,COUNT($AZ1370)=0),"",IF(OR($AY1371/$AZ1370-1&lt;=-0.03,$AZ1371/$AZ1370-1&lt;=-0.045,IF(COUNT($AZ1362:$AZ1371)=10,AVERAGE($AZ1367:$AZ1371)/AVERAGE($AZ1362:$AZ1371)-1&lt;-0.01,FALSE())),0,IF(OR($AZ1371/$AZ1370-1&lt;=-0.02,IF(COUNT($AZ1362:$AZ1371)=10,AVERAGE($AZ1367:$AZ1371)/AVERAGE($AZ1362:$AZ1371)-1&lt;0.005,FALSE())),50,100)))</f>
        <v/>
      </c>
    </row>
    <row r="1372" customFormat="false" ht="15" hidden="false" customHeight="true" outlineLevel="0" collapsed="false">
      <c r="A1372" s="47" t="n">
        <v>1368</v>
      </c>
      <c r="B1372" s="48" t="n">
        <v>44540</v>
      </c>
      <c r="C1372" s="47" t="n">
        <v>2021</v>
      </c>
      <c r="D1372" s="49" t="s">
        <v>234</v>
      </c>
      <c r="E1372" s="50" t="n">
        <v>16331.98</v>
      </c>
      <c r="F1372" s="51" t="n">
        <v>0.118279</v>
      </c>
      <c r="G1372" s="51" t="n">
        <v>-0.014563</v>
      </c>
      <c r="H1372" s="52" t="n">
        <v>0.8163</v>
      </c>
      <c r="I1372" s="62" t="n">
        <v>429.9</v>
      </c>
      <c r="J1372" s="63" t="s">
        <v>240</v>
      </c>
      <c r="K1372" s="54" t="n">
        <v>18.69</v>
      </c>
      <c r="L1372" s="55" t="n">
        <f aca="false">IF(COUNT(F1372)=0,50,IF(F1372&gt;=0,100,IF(F1372&gt;=-0.02,50,0)))</f>
        <v>100</v>
      </c>
      <c r="M1372" s="55" t="n">
        <f aca="false">IF(COUNT(G1372)=0,50,IF(G1372&gt;-0.06,100,IF(G1372&gt;-0.15,50,0)))</f>
        <v>100</v>
      </c>
      <c r="N1372" s="55" t="n">
        <f aca="false">IF(COUNT(H1372)=0,50,IF(H1372&gt;=0.6,100,IF(H1372&gt;=0.4,50,0)))</f>
        <v>100</v>
      </c>
      <c r="O1372" s="55" t="n">
        <f aca="false">IF(COUNT(I1372)=0,50,IF(J1372="proxy_vix",50,IF(I1372&lt;350,100,IF(I1372&lt;=450,50,0))))</f>
        <v>50</v>
      </c>
      <c r="P1372" s="55" t="n">
        <f aca="false">IF(COUNT(K1372)=0,50,IF(K1372&lt;20,100,IF(K1372&lt;=25,50,0)))</f>
        <v>100</v>
      </c>
      <c r="Q1372" s="54"/>
      <c r="R1372" s="47"/>
      <c r="S1372" s="51" t="n">
        <f aca="false">$E1372/$E1371-1</f>
        <v>0.0112950375768519</v>
      </c>
      <c r="T1372" s="56" t="n">
        <f aca="false">$K1372/$K1371-1</f>
        <v>-0.133920296570899</v>
      </c>
      <c r="V1372" s="57"/>
      <c r="W1372" s="57"/>
      <c r="Y1372" s="1" t="str">
        <f aca="false">IF(AX1372&gt;=70,"EASY",IF(AX1372&gt;40,"UNCERTAIN","HARD"))</f>
        <v>EASY</v>
      </c>
      <c r="AA1372" s="58" t="n">
        <f aca="false">IF($A1372&lt;200,"",AVERAGE($E1323:$E1372)/AVERAGE($E1173:$E1372)-1)</f>
        <v>0.0786048465699845</v>
      </c>
      <c r="AB1372" s="59" t="n">
        <f aca="false">LOOKUP($B1372,07_L1政策步階!$A$4:$A$14,07_L1政策步階!$C$4:$C$14)</f>
        <v>0</v>
      </c>
      <c r="AC1372" s="57"/>
      <c r="AD1372" s="57"/>
      <c r="AE1372" s="57"/>
      <c r="AF1372" s="57"/>
      <c r="AG1372" s="57"/>
      <c r="AH1372" s="57"/>
      <c r="AI1372" s="57"/>
      <c r="AJ1372" s="57"/>
      <c r="AK1372" s="57"/>
      <c r="AL1372" s="59" t="n">
        <f aca="false">IF(ISNUMBER($AA1372),IF($AA1372&gt;=0.005,100,IF($AA1372&gt;=-0.015,50,0)),"")</f>
        <v>100</v>
      </c>
      <c r="AM1372" s="59" t="n">
        <f aca="false">IF(ISNUMBER($AB1372),IF($AB1372=1,100,IF($AB1372=0,50,0)),"")</f>
        <v>50</v>
      </c>
      <c r="AN1372" s="0" t="str">
        <f aca="false">IF(ISNUMBER($AC1372),IF($AC1372&gt;=0.001,100,IF($AC1372&gt;=-0.003,50,0)),"")</f>
        <v/>
      </c>
      <c r="AO1372" s="0" t="str">
        <f aca="false">IF(ISNUMBER($AD1372),IF($AD1372&gt;=0.04,100,IF($AD1372&gt;=0,50,0)),"")</f>
        <v/>
      </c>
      <c r="AP1372" s="0" t="str">
        <f aca="false">IF(ISNUMBER($AE1372),IF($AE1372&gt;=25,100,IF($AE1372&gt;=-75,50,0)),"")</f>
        <v/>
      </c>
      <c r="AQ1372" s="0" t="str">
        <f aca="false">IF(ISNUMBER($AF1372),IF($AF1372&gt;0,100,IF($AF1372&gt;=-50,50,0)),"")</f>
        <v/>
      </c>
      <c r="AR1372" s="0" t="str">
        <f aca="false">IF(ISNUMBER($AG1372),IF($AG1372=1,100,IF($AG1372=0,50,0)),"")</f>
        <v/>
      </c>
      <c r="AS1372" s="0" t="str">
        <f aca="false">IF(ISNUMBER($AH1372),IF($AH1372&lt;0,100,IF($AH1372&lt;=20,50,0)),"")</f>
        <v/>
      </c>
      <c r="AT1372" s="0" t="str">
        <f aca="false">IF(ISNUMBER($AI1372),IF($AI1372&lt;0.95,100,IF($AI1372&lt;=1,50,0)),"")</f>
        <v/>
      </c>
      <c r="AU1372" s="0" t="str">
        <f aca="false">IF(ISNUMBER($AJ1372),IF($AJ1372&lt;30,0,IF($AJ1372&lt;40,50,IF($AJ1372&lt;=90,100,50))),"")</f>
        <v/>
      </c>
      <c r="AV1372" s="0" t="str">
        <f aca="false">IF(ISNUMBER($AK1372),IF($AK1372&gt;-0.2,100,IF($AK1372&gt;=-0.4,50,0)),"")</f>
        <v/>
      </c>
      <c r="AW1372" s="59" t="n">
        <f aca="false">01_指標庫!$H$4*ISNUMBER($F1372)+01_指標庫!$H$5*ISNUMBER($AA1372)+01_指標庫!$H$6*ISNUMBER($G1372)+01_指標庫!$H$7*ISNUMBER($H1372)+01_指標庫!$H$8*ISNUMBER($AF1372)+01_指標庫!$H$9*ISNUMBER($AG1372)+01_指標庫!$H$10*ISNUMBER($AB1372)+01_指標庫!$H$11*ISNUMBER($AC1372)+01_指標庫!$H$12*ISNUMBER($AD1372)+01_指標庫!$H$13*ISNUMBER($AE1372)+01_指標庫!$H$14*ISNUMBER($I1372)+01_指標庫!$H$15*ISNUMBER($AH1372)+01_指標庫!$H$16*ISNUMBER($K1372)+01_指標庫!$H$17*ISNUMBER($AI1372)+01_指標庫!$H$18*ISNUMBER($AJ1372)+01_指標庫!$H$19*ISNUMBER($AK1372)+01_指標庫!$H$20*ISNUMBER($BB1372)+01_指標庫!$H$21*ISNUMBER($BC1372)</f>
        <v>51</v>
      </c>
      <c r="AX1372" s="59" t="n">
        <f aca="false">IF(AW1372=0,50,ROUND((01_指標庫!$H$4*IF(ISNUMBER($F1372),L1372,0)+01_指標庫!$H$5*IF(ISNUMBER($AA1372),AL1372,0)+01_指標庫!$H$6*IF(ISNUMBER($G1372),M1372,0)+01_指標庫!$H$7*IF(ISNUMBER($H1372),N1372,0)+01_指標庫!$H$8*IF(ISNUMBER($AF1372),AQ1372,0)+01_指標庫!$H$9*IF(ISNUMBER($AG1372),AR1372,0)+01_指標庫!$H$10*IF(ISNUMBER($AB1372),AM1372,0)+01_指標庫!$H$11*IF(ISNUMBER($AC1372),AN1372,0)+01_指標庫!$H$12*IF(ISNUMBER($AD1372),AO1372,0)+01_指標庫!$H$13*IF(ISNUMBER($AE1372),AP1372,0)+01_指標庫!$H$14*IF(ISNUMBER($I1372),O1372,0)+01_指標庫!$H$15*IF(ISNUMBER($AH1372),AS1372,0)+01_指標庫!$H$16*IF(ISNUMBER($K1372),P1372,0)+01_指標庫!$H$17*IF(ISNUMBER($AI1372),AT1372,0)+01_指標庫!$H$18*IF(ISNUMBER($AJ1372),AU1372,0)+01_指標庫!$H$19*IF(ISNUMBER($AK1372),AV1372,0)+01_指標庫!$H$20*IF(ISNUMBER($BB1372),BB1372,0)+01_指標庫!$H$21*IF(ISNUMBER($BC1372),BC1372,0))/AW1372,1))</f>
        <v>81.4</v>
      </c>
      <c r="AY1372" s="60"/>
      <c r="AZ1372" s="60"/>
      <c r="BA1372" s="58" t="n">
        <f aca="false">AVERAGE($E1368:$E1372)/AVERAGE($E1363:$E1372)-1</f>
        <v>0.00578313722489932</v>
      </c>
      <c r="BB1372" s="59" t="n">
        <f aca="false">IF(ISNUMBER($BA1372),IF(OR($S1372&lt;=-0.03,$BA1372&lt;-0.003),0,IF(OR($S1372&lt;=-0.02,$BA1372&lt;0.01),50,100)),"")</f>
        <v>50</v>
      </c>
      <c r="BC1372" s="0" t="str">
        <f aca="false">IF(OR(COUNT($AZ1372)=0,COUNT($AZ1371)=0),"",IF(OR($AY1372/$AZ1371-1&lt;=-0.03,$AZ1372/$AZ1371-1&lt;=-0.045,IF(COUNT($AZ1363:$AZ1372)=10,AVERAGE($AZ1368:$AZ1372)/AVERAGE($AZ1363:$AZ1372)-1&lt;-0.01,FALSE())),0,IF(OR($AZ1372/$AZ1371-1&lt;=-0.02,IF(COUNT($AZ1363:$AZ1372)=10,AVERAGE($AZ1368:$AZ1372)/AVERAGE($AZ1363:$AZ1372)-1&lt;0.005,FALSE())),50,100)))</f>
        <v/>
      </c>
    </row>
    <row r="1373" customFormat="false" ht="15" hidden="false" customHeight="true" outlineLevel="0" collapsed="false">
      <c r="A1373" s="47" t="n">
        <v>1369</v>
      </c>
      <c r="B1373" s="48" t="n">
        <v>44543</v>
      </c>
      <c r="C1373" s="47" t="n">
        <v>2021</v>
      </c>
      <c r="D1373" s="49" t="s">
        <v>236</v>
      </c>
      <c r="E1373" s="50" t="n">
        <v>16082.55</v>
      </c>
      <c r="F1373" s="51" t="n">
        <v>0.100146</v>
      </c>
      <c r="G1373" s="51" t="n">
        <v>-0.029613</v>
      </c>
      <c r="H1373" s="52" t="n">
        <v>0.8571</v>
      </c>
      <c r="I1373" s="62" t="n">
        <v>443.5</v>
      </c>
      <c r="J1373" s="63" t="s">
        <v>240</v>
      </c>
      <c r="K1373" s="54" t="n">
        <v>20.31</v>
      </c>
      <c r="L1373" s="55" t="n">
        <f aca="false">IF(COUNT(F1373)=0,50,IF(F1373&gt;=0,100,IF(F1373&gt;=-0.02,50,0)))</f>
        <v>100</v>
      </c>
      <c r="M1373" s="55" t="n">
        <f aca="false">IF(COUNT(G1373)=0,50,IF(G1373&gt;-0.06,100,IF(G1373&gt;-0.15,50,0)))</f>
        <v>100</v>
      </c>
      <c r="N1373" s="55" t="n">
        <f aca="false">IF(COUNT(H1373)=0,50,IF(H1373&gt;=0.6,100,IF(H1373&gt;=0.4,50,0)))</f>
        <v>100</v>
      </c>
      <c r="O1373" s="55" t="n">
        <f aca="false">IF(COUNT(I1373)=0,50,IF(J1373="proxy_vix",50,IF(I1373&lt;350,100,IF(I1373&lt;=450,50,0))))</f>
        <v>50</v>
      </c>
      <c r="P1373" s="55" t="n">
        <f aca="false">IF(COUNT(K1373)=0,50,IF(K1373&lt;20,100,IF(K1373&lt;=25,50,0)))</f>
        <v>50</v>
      </c>
      <c r="Q1373" s="54"/>
      <c r="R1373" s="47"/>
      <c r="S1373" s="51" t="n">
        <f aca="false">$E1373/$E1372-1</f>
        <v>-0.0152724899246754</v>
      </c>
      <c r="T1373" s="56" t="n">
        <f aca="false">$K1373/$K1372-1</f>
        <v>0.0866773675762438</v>
      </c>
      <c r="V1373" s="57"/>
      <c r="W1373" s="57"/>
      <c r="Y1373" s="1" t="str">
        <f aca="false">IF(AX1373&gt;=70,"EASY",IF(AX1373&gt;40,"UNCERTAIN","HARD"))</f>
        <v>EASY</v>
      </c>
      <c r="AA1373" s="58" t="n">
        <f aca="false">IF($A1373&lt;200,"",AVERAGE($E1324:$E1373)/AVERAGE($E1174:$E1373)-1)</f>
        <v>0.0793378385068779</v>
      </c>
      <c r="AB1373" s="59" t="n">
        <f aca="false">LOOKUP($B1373,07_L1政策步階!$A$4:$A$14,07_L1政策步階!$C$4:$C$14)</f>
        <v>0</v>
      </c>
      <c r="AC1373" s="57"/>
      <c r="AD1373" s="57"/>
      <c r="AE1373" s="57"/>
      <c r="AF1373" s="57"/>
      <c r="AG1373" s="57"/>
      <c r="AH1373" s="57"/>
      <c r="AI1373" s="57"/>
      <c r="AJ1373" s="57"/>
      <c r="AK1373" s="57"/>
      <c r="AL1373" s="59" t="n">
        <f aca="false">IF(ISNUMBER($AA1373),IF($AA1373&gt;=0.005,100,IF($AA1373&gt;=-0.015,50,0)),"")</f>
        <v>100</v>
      </c>
      <c r="AM1373" s="59" t="n">
        <f aca="false">IF(ISNUMBER($AB1373),IF($AB1373=1,100,IF($AB1373=0,50,0)),"")</f>
        <v>50</v>
      </c>
      <c r="AN1373" s="0" t="str">
        <f aca="false">IF(ISNUMBER($AC1373),IF($AC1373&gt;=0.001,100,IF($AC1373&gt;=-0.003,50,0)),"")</f>
        <v/>
      </c>
      <c r="AO1373" s="0" t="str">
        <f aca="false">IF(ISNUMBER($AD1373),IF($AD1373&gt;=0.04,100,IF($AD1373&gt;=0,50,0)),"")</f>
        <v/>
      </c>
      <c r="AP1373" s="0" t="str">
        <f aca="false">IF(ISNUMBER($AE1373),IF($AE1373&gt;=25,100,IF($AE1373&gt;=-75,50,0)),"")</f>
        <v/>
      </c>
      <c r="AQ1373" s="0" t="str">
        <f aca="false">IF(ISNUMBER($AF1373),IF($AF1373&gt;0,100,IF($AF1373&gt;=-50,50,0)),"")</f>
        <v/>
      </c>
      <c r="AR1373" s="0" t="str">
        <f aca="false">IF(ISNUMBER($AG1373),IF($AG1373=1,100,IF($AG1373=0,50,0)),"")</f>
        <v/>
      </c>
      <c r="AS1373" s="0" t="str">
        <f aca="false">IF(ISNUMBER($AH1373),IF($AH1373&lt;0,100,IF($AH1373&lt;=20,50,0)),"")</f>
        <v/>
      </c>
      <c r="AT1373" s="0" t="str">
        <f aca="false">IF(ISNUMBER($AI1373),IF($AI1373&lt;0.95,100,IF($AI1373&lt;=1,50,0)),"")</f>
        <v/>
      </c>
      <c r="AU1373" s="0" t="str">
        <f aca="false">IF(ISNUMBER($AJ1373),IF($AJ1373&lt;30,0,IF($AJ1373&lt;40,50,IF($AJ1373&lt;=90,100,50))),"")</f>
        <v/>
      </c>
      <c r="AV1373" s="0" t="str">
        <f aca="false">IF(ISNUMBER($AK1373),IF($AK1373&gt;-0.2,100,IF($AK1373&gt;=-0.4,50,0)),"")</f>
        <v/>
      </c>
      <c r="AW1373" s="59" t="n">
        <f aca="false">01_指標庫!$H$4*ISNUMBER($F1373)+01_指標庫!$H$5*ISNUMBER($AA1373)+01_指標庫!$H$6*ISNUMBER($G1373)+01_指標庫!$H$7*ISNUMBER($H1373)+01_指標庫!$H$8*ISNUMBER($AF1373)+01_指標庫!$H$9*ISNUMBER($AG1373)+01_指標庫!$H$10*ISNUMBER($AB1373)+01_指標庫!$H$11*ISNUMBER($AC1373)+01_指標庫!$H$12*ISNUMBER($AD1373)+01_指標庫!$H$13*ISNUMBER($AE1373)+01_指標庫!$H$14*ISNUMBER($I1373)+01_指標庫!$H$15*ISNUMBER($AH1373)+01_指標庫!$H$16*ISNUMBER($K1373)+01_指標庫!$H$17*ISNUMBER($AI1373)+01_指標庫!$H$18*ISNUMBER($AJ1373)+01_指標庫!$H$19*ISNUMBER($AK1373)+01_指標庫!$H$20*ISNUMBER($BB1373)+01_指標庫!$H$21*ISNUMBER($BC1373)</f>
        <v>51</v>
      </c>
      <c r="AX1373" s="59" t="n">
        <f aca="false">IF(AW1373=0,50,ROUND((01_指標庫!$H$4*IF(ISNUMBER($F1373),L1373,0)+01_指標庫!$H$5*IF(ISNUMBER($AA1373),AL1373,0)+01_指標庫!$H$6*IF(ISNUMBER($G1373),M1373,0)+01_指標庫!$H$7*IF(ISNUMBER($H1373),N1373,0)+01_指標庫!$H$8*IF(ISNUMBER($AF1373),AQ1373,0)+01_指標庫!$H$9*IF(ISNUMBER($AG1373),AR1373,0)+01_指標庫!$H$10*IF(ISNUMBER($AB1373),AM1373,0)+01_指標庫!$H$11*IF(ISNUMBER($AC1373),AN1373,0)+01_指標庫!$H$12*IF(ISNUMBER($AD1373),AO1373,0)+01_指標庫!$H$13*IF(ISNUMBER($AE1373),AP1373,0)+01_指標庫!$H$14*IF(ISNUMBER($I1373),O1373,0)+01_指標庫!$H$15*IF(ISNUMBER($AH1373),AS1373,0)+01_指標庫!$H$16*IF(ISNUMBER($K1373),P1373,0)+01_指標庫!$H$17*IF(ISNUMBER($AI1373),AT1373,0)+01_指標庫!$H$18*IF(ISNUMBER($AJ1373),AU1373,0)+01_指標庫!$H$19*IF(ISNUMBER($AK1373),AV1373,0)+01_指標庫!$H$20*IF(ISNUMBER($BB1373),BB1373,0)+01_指標庫!$H$21*IF(ISNUMBER($BC1373),BC1373,0))/AW1373,1))</f>
        <v>81.4</v>
      </c>
      <c r="AY1373" s="60"/>
      <c r="AZ1373" s="60"/>
      <c r="BA1373" s="58" t="n">
        <f aca="false">AVERAGE($E1369:$E1373)/AVERAGE($E1364:$E1373)-1</f>
        <v>0.0107027374512501</v>
      </c>
      <c r="BB1373" s="59" t="n">
        <f aca="false">IF(ISNUMBER($BA1373),IF(OR($S1373&lt;=-0.03,$BA1373&lt;-0.003),0,IF(OR($S1373&lt;=-0.02,$BA1373&lt;0.01),50,100)),"")</f>
        <v>100</v>
      </c>
      <c r="BC1373" s="0" t="str">
        <f aca="false">IF(OR(COUNT($AZ1373)=0,COUNT($AZ1372)=0),"",IF(OR($AY1373/$AZ1372-1&lt;=-0.03,$AZ1373/$AZ1372-1&lt;=-0.045,IF(COUNT($AZ1364:$AZ1373)=10,AVERAGE($AZ1369:$AZ1373)/AVERAGE($AZ1364:$AZ1373)-1&lt;-0.01,FALSE())),0,IF(OR($AZ1373/$AZ1372-1&lt;=-0.02,IF(COUNT($AZ1364:$AZ1373)=10,AVERAGE($AZ1369:$AZ1373)/AVERAGE($AZ1364:$AZ1373)-1&lt;0.005,FALSE())),50,100)))</f>
        <v/>
      </c>
    </row>
    <row r="1374" customFormat="false" ht="15" hidden="false" customHeight="true" outlineLevel="0" collapsed="false">
      <c r="A1374" s="47" t="n">
        <v>1370</v>
      </c>
      <c r="B1374" s="48" t="n">
        <v>44544</v>
      </c>
      <c r="C1374" s="47" t="n">
        <v>2021</v>
      </c>
      <c r="D1374" s="49" t="s">
        <v>237</v>
      </c>
      <c r="E1374" s="50" t="n">
        <v>15914.9</v>
      </c>
      <c r="F1374" s="51" t="n">
        <v>0.087615</v>
      </c>
      <c r="G1374" s="51" t="n">
        <v>-0.039729</v>
      </c>
      <c r="H1374" s="52" t="n">
        <v>0.8571</v>
      </c>
      <c r="I1374" s="62" t="n">
        <v>456.8</v>
      </c>
      <c r="J1374" s="63" t="s">
        <v>240</v>
      </c>
      <c r="K1374" s="54" t="n">
        <v>21.89</v>
      </c>
      <c r="L1374" s="55" t="n">
        <f aca="false">IF(COUNT(F1374)=0,50,IF(F1374&gt;=0,100,IF(F1374&gt;=-0.02,50,0)))</f>
        <v>100</v>
      </c>
      <c r="M1374" s="55" t="n">
        <f aca="false">IF(COUNT(G1374)=0,50,IF(G1374&gt;-0.06,100,IF(G1374&gt;-0.15,50,0)))</f>
        <v>100</v>
      </c>
      <c r="N1374" s="55" t="n">
        <f aca="false">IF(COUNT(H1374)=0,50,IF(H1374&gt;=0.6,100,IF(H1374&gt;=0.4,50,0)))</f>
        <v>100</v>
      </c>
      <c r="O1374" s="55" t="n">
        <f aca="false">IF(COUNT(I1374)=0,50,IF(J1374="proxy_vix",50,IF(I1374&lt;350,100,IF(I1374&lt;=450,50,0))))</f>
        <v>50</v>
      </c>
      <c r="P1374" s="55" t="n">
        <f aca="false">IF(COUNT(K1374)=0,50,IF(K1374&lt;20,100,IF(K1374&lt;=25,50,0)))</f>
        <v>50</v>
      </c>
      <c r="Q1374" s="54"/>
      <c r="R1374" s="47"/>
      <c r="S1374" s="51" t="n">
        <f aca="false">$E1374/$E1373-1</f>
        <v>-0.0104243419109532</v>
      </c>
      <c r="T1374" s="56" t="n">
        <f aca="false">$K1374/$K1373-1</f>
        <v>0.0777941900541606</v>
      </c>
      <c r="V1374" s="57"/>
      <c r="W1374" s="57"/>
      <c r="Y1374" s="1" t="str">
        <f aca="false">IF(AX1374&gt;=70,"EASY",IF(AX1374&gt;40,"UNCERTAIN","HARD"))</f>
        <v>EASY</v>
      </c>
      <c r="AA1374" s="58" t="n">
        <f aca="false">IF($A1374&lt;200,"",AVERAGE($E1325:$E1374)/AVERAGE($E1175:$E1374)-1)</f>
        <v>0.0802568893246514</v>
      </c>
      <c r="AB1374" s="59" t="n">
        <f aca="false">LOOKUP($B1374,07_L1政策步階!$A$4:$A$14,07_L1政策步階!$C$4:$C$14)</f>
        <v>0</v>
      </c>
      <c r="AC1374" s="57"/>
      <c r="AD1374" s="57"/>
      <c r="AE1374" s="57"/>
      <c r="AF1374" s="57"/>
      <c r="AG1374" s="57"/>
      <c r="AH1374" s="57"/>
      <c r="AI1374" s="57"/>
      <c r="AJ1374" s="57"/>
      <c r="AK1374" s="57"/>
      <c r="AL1374" s="59" t="n">
        <f aca="false">IF(ISNUMBER($AA1374),IF($AA1374&gt;=0.005,100,IF($AA1374&gt;=-0.015,50,0)),"")</f>
        <v>100</v>
      </c>
      <c r="AM1374" s="59" t="n">
        <f aca="false">IF(ISNUMBER($AB1374),IF($AB1374=1,100,IF($AB1374=0,50,0)),"")</f>
        <v>50</v>
      </c>
      <c r="AN1374" s="0" t="str">
        <f aca="false">IF(ISNUMBER($AC1374),IF($AC1374&gt;=0.001,100,IF($AC1374&gt;=-0.003,50,0)),"")</f>
        <v/>
      </c>
      <c r="AO1374" s="0" t="str">
        <f aca="false">IF(ISNUMBER($AD1374),IF($AD1374&gt;=0.04,100,IF($AD1374&gt;=0,50,0)),"")</f>
        <v/>
      </c>
      <c r="AP1374" s="0" t="str">
        <f aca="false">IF(ISNUMBER($AE1374),IF($AE1374&gt;=25,100,IF($AE1374&gt;=-75,50,0)),"")</f>
        <v/>
      </c>
      <c r="AQ1374" s="0" t="str">
        <f aca="false">IF(ISNUMBER($AF1374),IF($AF1374&gt;0,100,IF($AF1374&gt;=-50,50,0)),"")</f>
        <v/>
      </c>
      <c r="AR1374" s="0" t="str">
        <f aca="false">IF(ISNUMBER($AG1374),IF($AG1374=1,100,IF($AG1374=0,50,0)),"")</f>
        <v/>
      </c>
      <c r="AS1374" s="0" t="str">
        <f aca="false">IF(ISNUMBER($AH1374),IF($AH1374&lt;0,100,IF($AH1374&lt;=20,50,0)),"")</f>
        <v/>
      </c>
      <c r="AT1374" s="0" t="str">
        <f aca="false">IF(ISNUMBER($AI1374),IF($AI1374&lt;0.95,100,IF($AI1374&lt;=1,50,0)),"")</f>
        <v/>
      </c>
      <c r="AU1374" s="0" t="str">
        <f aca="false">IF(ISNUMBER($AJ1374),IF($AJ1374&lt;30,0,IF($AJ1374&lt;40,50,IF($AJ1374&lt;=90,100,50))),"")</f>
        <v/>
      </c>
      <c r="AV1374" s="0" t="str">
        <f aca="false">IF(ISNUMBER($AK1374),IF($AK1374&gt;-0.2,100,IF($AK1374&gt;=-0.4,50,0)),"")</f>
        <v/>
      </c>
      <c r="AW1374" s="59" t="n">
        <f aca="false">01_指標庫!$H$4*ISNUMBER($F1374)+01_指標庫!$H$5*ISNUMBER($AA1374)+01_指標庫!$H$6*ISNUMBER($G1374)+01_指標庫!$H$7*ISNUMBER($H1374)+01_指標庫!$H$8*ISNUMBER($AF1374)+01_指標庫!$H$9*ISNUMBER($AG1374)+01_指標庫!$H$10*ISNUMBER($AB1374)+01_指標庫!$H$11*ISNUMBER($AC1374)+01_指標庫!$H$12*ISNUMBER($AD1374)+01_指標庫!$H$13*ISNUMBER($AE1374)+01_指標庫!$H$14*ISNUMBER($I1374)+01_指標庫!$H$15*ISNUMBER($AH1374)+01_指標庫!$H$16*ISNUMBER($K1374)+01_指標庫!$H$17*ISNUMBER($AI1374)+01_指標庫!$H$18*ISNUMBER($AJ1374)+01_指標庫!$H$19*ISNUMBER($AK1374)+01_指標庫!$H$20*ISNUMBER($BB1374)+01_指標庫!$H$21*ISNUMBER($BC1374)</f>
        <v>51</v>
      </c>
      <c r="AX1374" s="59" t="n">
        <f aca="false">IF(AW1374=0,50,ROUND((01_指標庫!$H$4*IF(ISNUMBER($F1374),L1374,0)+01_指標庫!$H$5*IF(ISNUMBER($AA1374),AL1374,0)+01_指標庫!$H$6*IF(ISNUMBER($G1374),M1374,0)+01_指標庫!$H$7*IF(ISNUMBER($H1374),N1374,0)+01_指標庫!$H$8*IF(ISNUMBER($AF1374),AQ1374,0)+01_指標庫!$H$9*IF(ISNUMBER($AG1374),AR1374,0)+01_指標庫!$H$10*IF(ISNUMBER($AB1374),AM1374,0)+01_指標庫!$H$11*IF(ISNUMBER($AC1374),AN1374,0)+01_指標庫!$H$12*IF(ISNUMBER($AD1374),AO1374,0)+01_指標庫!$H$13*IF(ISNUMBER($AE1374),AP1374,0)+01_指標庫!$H$14*IF(ISNUMBER($I1374),O1374,0)+01_指標庫!$H$15*IF(ISNUMBER($AH1374),AS1374,0)+01_指標庫!$H$16*IF(ISNUMBER($K1374),P1374,0)+01_指標庫!$H$17*IF(ISNUMBER($AI1374),AT1374,0)+01_指標庫!$H$18*IF(ISNUMBER($AJ1374),AU1374,0)+01_指標庫!$H$19*IF(ISNUMBER($AK1374),AV1374,0)+01_指標庫!$H$20*IF(ISNUMBER($BB1374),BB1374,0)+01_指標庫!$H$21*IF(ISNUMBER($BC1374),BC1374,0))/AW1374,1))</f>
        <v>75.5</v>
      </c>
      <c r="AY1374" s="60"/>
      <c r="AZ1374" s="60"/>
      <c r="BA1374" s="58" t="n">
        <f aca="false">AVERAGE($E1370:$E1374)/AVERAGE($E1365:$E1374)-1</f>
        <v>0.0069789587816842</v>
      </c>
      <c r="BB1374" s="59" t="n">
        <f aca="false">IF(ISNUMBER($BA1374),IF(OR($S1374&lt;=-0.03,$BA1374&lt;-0.003),0,IF(OR($S1374&lt;=-0.02,$BA1374&lt;0.01),50,100)),"")</f>
        <v>50</v>
      </c>
      <c r="BC1374" s="0" t="str">
        <f aca="false">IF(OR(COUNT($AZ1374)=0,COUNT($AZ1373)=0),"",IF(OR($AY1374/$AZ1373-1&lt;=-0.03,$AZ1374/$AZ1373-1&lt;=-0.045,IF(COUNT($AZ1365:$AZ1374)=10,AVERAGE($AZ1370:$AZ1374)/AVERAGE($AZ1365:$AZ1374)-1&lt;-0.01,FALSE())),0,IF(OR($AZ1374/$AZ1373-1&lt;=-0.02,IF(COUNT($AZ1365:$AZ1374)=10,AVERAGE($AZ1370:$AZ1374)/AVERAGE($AZ1365:$AZ1374)-1&lt;0.005,FALSE())),50,100)))</f>
        <v/>
      </c>
    </row>
    <row r="1375" customFormat="false" ht="15" hidden="false" customHeight="true" outlineLevel="0" collapsed="false">
      <c r="A1375" s="47" t="n">
        <v>1371</v>
      </c>
      <c r="B1375" s="48" t="n">
        <v>44545</v>
      </c>
      <c r="C1375" s="47" t="n">
        <v>2021</v>
      </c>
      <c r="D1375" s="49" t="s">
        <v>238</v>
      </c>
      <c r="E1375" s="50" t="n">
        <v>16289.59</v>
      </c>
      <c r="F1375" s="51" t="n">
        <v>0.111851</v>
      </c>
      <c r="G1375" s="51" t="n">
        <v>-0.017121</v>
      </c>
      <c r="H1375" s="52" t="n">
        <v>0.8571</v>
      </c>
      <c r="I1375" s="62" t="n">
        <v>434.9</v>
      </c>
      <c r="J1375" s="63" t="s">
        <v>240</v>
      </c>
      <c r="K1375" s="54" t="n">
        <v>19.29</v>
      </c>
      <c r="L1375" s="55" t="n">
        <f aca="false">IF(COUNT(F1375)=0,50,IF(F1375&gt;=0,100,IF(F1375&gt;=-0.02,50,0)))</f>
        <v>100</v>
      </c>
      <c r="M1375" s="55" t="n">
        <f aca="false">IF(COUNT(G1375)=0,50,IF(G1375&gt;-0.06,100,IF(G1375&gt;-0.15,50,0)))</f>
        <v>100</v>
      </c>
      <c r="N1375" s="55" t="n">
        <f aca="false">IF(COUNT(H1375)=0,50,IF(H1375&gt;=0.6,100,IF(H1375&gt;=0.4,50,0)))</f>
        <v>100</v>
      </c>
      <c r="O1375" s="55" t="n">
        <f aca="false">IF(COUNT(I1375)=0,50,IF(J1375="proxy_vix",50,IF(I1375&lt;350,100,IF(I1375&lt;=450,50,0))))</f>
        <v>50</v>
      </c>
      <c r="P1375" s="55" t="n">
        <f aca="false">IF(COUNT(K1375)=0,50,IF(K1375&lt;20,100,IF(K1375&lt;=25,50,0)))</f>
        <v>100</v>
      </c>
      <c r="Q1375" s="54"/>
      <c r="R1375" s="47"/>
      <c r="S1375" s="51" t="n">
        <f aca="false">$E1375/$E1374-1</f>
        <v>0.0235433461724548</v>
      </c>
      <c r="T1375" s="56" t="n">
        <f aca="false">$K1375/$K1374-1</f>
        <v>-0.118775696665144</v>
      </c>
      <c r="V1375" s="57"/>
      <c r="W1375" s="57"/>
      <c r="Y1375" s="1" t="str">
        <f aca="false">IF(AX1375&gt;=70,"EASY",IF(AX1375&gt;40,"UNCERTAIN","HARD"))</f>
        <v>EASY</v>
      </c>
      <c r="AA1375" s="58" t="n">
        <f aca="false">IF($A1375&lt;200,"",AVERAGE($E1326:$E1375)/AVERAGE($E1176:$E1375)-1)</f>
        <v>0.0811326300913546</v>
      </c>
      <c r="AB1375" s="59" t="n">
        <f aca="false">LOOKUP($B1375,07_L1政策步階!$A$4:$A$14,07_L1政策步階!$C$4:$C$14)</f>
        <v>0</v>
      </c>
      <c r="AC1375" s="57"/>
      <c r="AD1375" s="57"/>
      <c r="AE1375" s="57"/>
      <c r="AF1375" s="57"/>
      <c r="AG1375" s="57"/>
      <c r="AH1375" s="57"/>
      <c r="AI1375" s="57"/>
      <c r="AJ1375" s="57"/>
      <c r="AK1375" s="57"/>
      <c r="AL1375" s="59" t="n">
        <f aca="false">IF(ISNUMBER($AA1375),IF($AA1375&gt;=0.005,100,IF($AA1375&gt;=-0.015,50,0)),"")</f>
        <v>100</v>
      </c>
      <c r="AM1375" s="59" t="n">
        <f aca="false">IF(ISNUMBER($AB1375),IF($AB1375=1,100,IF($AB1375=0,50,0)),"")</f>
        <v>50</v>
      </c>
      <c r="AN1375" s="0" t="str">
        <f aca="false">IF(ISNUMBER($AC1375),IF($AC1375&gt;=0.001,100,IF($AC1375&gt;=-0.003,50,0)),"")</f>
        <v/>
      </c>
      <c r="AO1375" s="0" t="str">
        <f aca="false">IF(ISNUMBER($AD1375),IF($AD1375&gt;=0.04,100,IF($AD1375&gt;=0,50,0)),"")</f>
        <v/>
      </c>
      <c r="AP1375" s="0" t="str">
        <f aca="false">IF(ISNUMBER($AE1375),IF($AE1375&gt;=25,100,IF($AE1375&gt;=-75,50,0)),"")</f>
        <v/>
      </c>
      <c r="AQ1375" s="0" t="str">
        <f aca="false">IF(ISNUMBER($AF1375),IF($AF1375&gt;0,100,IF($AF1375&gt;=-50,50,0)),"")</f>
        <v/>
      </c>
      <c r="AR1375" s="0" t="str">
        <f aca="false">IF(ISNUMBER($AG1375),IF($AG1375=1,100,IF($AG1375=0,50,0)),"")</f>
        <v/>
      </c>
      <c r="AS1375" s="0" t="str">
        <f aca="false">IF(ISNUMBER($AH1375),IF($AH1375&lt;0,100,IF($AH1375&lt;=20,50,0)),"")</f>
        <v/>
      </c>
      <c r="AT1375" s="0" t="str">
        <f aca="false">IF(ISNUMBER($AI1375),IF($AI1375&lt;0.95,100,IF($AI1375&lt;=1,50,0)),"")</f>
        <v/>
      </c>
      <c r="AU1375" s="0" t="str">
        <f aca="false">IF(ISNUMBER($AJ1375),IF($AJ1375&lt;30,0,IF($AJ1375&lt;40,50,IF($AJ1375&lt;=90,100,50))),"")</f>
        <v/>
      </c>
      <c r="AV1375" s="0" t="str">
        <f aca="false">IF(ISNUMBER($AK1375),IF($AK1375&gt;-0.2,100,IF($AK1375&gt;=-0.4,50,0)),"")</f>
        <v/>
      </c>
      <c r="AW1375" s="59" t="n">
        <f aca="false">01_指標庫!$H$4*ISNUMBER($F1375)+01_指標庫!$H$5*ISNUMBER($AA1375)+01_指標庫!$H$6*ISNUMBER($G1375)+01_指標庫!$H$7*ISNUMBER($H1375)+01_指標庫!$H$8*ISNUMBER($AF1375)+01_指標庫!$H$9*ISNUMBER($AG1375)+01_指標庫!$H$10*ISNUMBER($AB1375)+01_指標庫!$H$11*ISNUMBER($AC1375)+01_指標庫!$H$12*ISNUMBER($AD1375)+01_指標庫!$H$13*ISNUMBER($AE1375)+01_指標庫!$H$14*ISNUMBER($I1375)+01_指標庫!$H$15*ISNUMBER($AH1375)+01_指標庫!$H$16*ISNUMBER($K1375)+01_指標庫!$H$17*ISNUMBER($AI1375)+01_指標庫!$H$18*ISNUMBER($AJ1375)+01_指標庫!$H$19*ISNUMBER($AK1375)+01_指標庫!$H$20*ISNUMBER($BB1375)+01_指標庫!$H$21*ISNUMBER($BC1375)</f>
        <v>51</v>
      </c>
      <c r="AX1375" s="59" t="n">
        <f aca="false">IF(AW1375=0,50,ROUND((01_指標庫!$H$4*IF(ISNUMBER($F1375),L1375,0)+01_指標庫!$H$5*IF(ISNUMBER($AA1375),AL1375,0)+01_指標庫!$H$6*IF(ISNUMBER($G1375),M1375,0)+01_指標庫!$H$7*IF(ISNUMBER($H1375),N1375,0)+01_指標庫!$H$8*IF(ISNUMBER($AF1375),AQ1375,0)+01_指標庫!$H$9*IF(ISNUMBER($AG1375),AR1375,0)+01_指標庫!$H$10*IF(ISNUMBER($AB1375),AM1375,0)+01_指標庫!$H$11*IF(ISNUMBER($AC1375),AN1375,0)+01_指標庫!$H$12*IF(ISNUMBER($AD1375),AO1375,0)+01_指標庫!$H$13*IF(ISNUMBER($AE1375),AP1375,0)+01_指標庫!$H$14*IF(ISNUMBER($I1375),O1375,0)+01_指標庫!$H$15*IF(ISNUMBER($AH1375),AS1375,0)+01_指標庫!$H$16*IF(ISNUMBER($K1375),P1375,0)+01_指標庫!$H$17*IF(ISNUMBER($AI1375),AT1375,0)+01_指標庫!$H$18*IF(ISNUMBER($AJ1375),AU1375,0)+01_指標庫!$H$19*IF(ISNUMBER($AK1375),AV1375,0)+01_指標庫!$H$20*IF(ISNUMBER($BB1375),BB1375,0)+01_指標庫!$H$21*IF(ISNUMBER($BC1375),BC1375,0))/AW1375,1))</f>
        <v>81.4</v>
      </c>
      <c r="AY1375" s="60"/>
      <c r="AZ1375" s="60"/>
      <c r="BA1375" s="58" t="n">
        <f aca="false">AVERAGE($E1371:$E1375)/AVERAGE($E1366:$E1375)-1</f>
        <v>0.00310256831403599</v>
      </c>
      <c r="BB1375" s="59" t="n">
        <f aca="false">IF(ISNUMBER($BA1375),IF(OR($S1375&lt;=-0.03,$BA1375&lt;-0.003),0,IF(OR($S1375&lt;=-0.02,$BA1375&lt;0.01),50,100)),"")</f>
        <v>50</v>
      </c>
      <c r="BC1375" s="0" t="str">
        <f aca="false">IF(OR(COUNT($AZ1375)=0,COUNT($AZ1374)=0),"",IF(OR($AY1375/$AZ1374-1&lt;=-0.03,$AZ1375/$AZ1374-1&lt;=-0.045,IF(COUNT($AZ1366:$AZ1375)=10,AVERAGE($AZ1371:$AZ1375)/AVERAGE($AZ1366:$AZ1375)-1&lt;-0.01,FALSE())),0,IF(OR($AZ1375/$AZ1374-1&lt;=-0.02,IF(COUNT($AZ1366:$AZ1375)=10,AVERAGE($AZ1371:$AZ1375)/AVERAGE($AZ1366:$AZ1375)-1&lt;0.005,FALSE())),50,100)))</f>
        <v/>
      </c>
    </row>
    <row r="1376" customFormat="false" ht="15" hidden="false" customHeight="true" outlineLevel="0" collapsed="false">
      <c r="A1376" s="47" t="n">
        <v>1372</v>
      </c>
      <c r="B1376" s="48" t="n">
        <v>44546</v>
      </c>
      <c r="C1376" s="47" t="n">
        <v>2021</v>
      </c>
      <c r="D1376" s="49" t="s">
        <v>239</v>
      </c>
      <c r="E1376" s="50" t="n">
        <v>15863.94</v>
      </c>
      <c r="F1376" s="51" t="n">
        <v>0.081544</v>
      </c>
      <c r="G1376" s="51" t="n">
        <v>-0.042804</v>
      </c>
      <c r="H1376" s="52" t="n">
        <v>0.8163</v>
      </c>
      <c r="I1376" s="62" t="n">
        <v>445.7</v>
      </c>
      <c r="J1376" s="63" t="s">
        <v>240</v>
      </c>
      <c r="K1376" s="54" t="n">
        <v>20.57</v>
      </c>
      <c r="L1376" s="55" t="n">
        <f aca="false">IF(COUNT(F1376)=0,50,IF(F1376&gt;=0,100,IF(F1376&gt;=-0.02,50,0)))</f>
        <v>100</v>
      </c>
      <c r="M1376" s="55" t="n">
        <f aca="false">IF(COUNT(G1376)=0,50,IF(G1376&gt;-0.06,100,IF(G1376&gt;-0.15,50,0)))</f>
        <v>100</v>
      </c>
      <c r="N1376" s="55" t="n">
        <f aca="false">IF(COUNT(H1376)=0,50,IF(H1376&gt;=0.6,100,IF(H1376&gt;=0.4,50,0)))</f>
        <v>100</v>
      </c>
      <c r="O1376" s="55" t="n">
        <f aca="false">IF(COUNT(I1376)=0,50,IF(J1376="proxy_vix",50,IF(I1376&lt;350,100,IF(I1376&lt;=450,50,0))))</f>
        <v>50</v>
      </c>
      <c r="P1376" s="55" t="n">
        <f aca="false">IF(COUNT(K1376)=0,50,IF(K1376&lt;20,100,IF(K1376&lt;=25,50,0)))</f>
        <v>50</v>
      </c>
      <c r="Q1376" s="54"/>
      <c r="R1376" s="47"/>
      <c r="S1376" s="51" t="n">
        <f aca="false">$E1376/$E1375-1</f>
        <v>-0.0261301849831702</v>
      </c>
      <c r="T1376" s="56" t="n">
        <f aca="false">$K1376/$K1375-1</f>
        <v>0.066355624675998</v>
      </c>
      <c r="V1376" s="57"/>
      <c r="W1376" s="57"/>
      <c r="Y1376" s="1" t="str">
        <f aca="false">IF(AX1376&gt;=70,"EASY",IF(AX1376&gt;40,"UNCERTAIN","HARD"))</f>
        <v>EASY</v>
      </c>
      <c r="AA1376" s="58" t="n">
        <f aca="false">IF($A1376&lt;200,"",AVERAGE($E1327:$E1376)/AVERAGE($E1177:$E1376)-1)</f>
        <v>0.0813756694521997</v>
      </c>
      <c r="AB1376" s="59" t="n">
        <f aca="false">LOOKUP($B1376,07_L1政策步階!$A$4:$A$14,07_L1政策步階!$C$4:$C$14)</f>
        <v>0</v>
      </c>
      <c r="AC1376" s="57"/>
      <c r="AD1376" s="57"/>
      <c r="AE1376" s="57"/>
      <c r="AF1376" s="57"/>
      <c r="AG1376" s="57"/>
      <c r="AH1376" s="57"/>
      <c r="AI1376" s="57"/>
      <c r="AJ1376" s="57"/>
      <c r="AK1376" s="57"/>
      <c r="AL1376" s="59" t="n">
        <f aca="false">IF(ISNUMBER($AA1376),IF($AA1376&gt;=0.005,100,IF($AA1376&gt;=-0.015,50,0)),"")</f>
        <v>100</v>
      </c>
      <c r="AM1376" s="59" t="n">
        <f aca="false">IF(ISNUMBER($AB1376),IF($AB1376=1,100,IF($AB1376=0,50,0)),"")</f>
        <v>50</v>
      </c>
      <c r="AN1376" s="0" t="str">
        <f aca="false">IF(ISNUMBER($AC1376),IF($AC1376&gt;=0.001,100,IF($AC1376&gt;=-0.003,50,0)),"")</f>
        <v/>
      </c>
      <c r="AO1376" s="0" t="str">
        <f aca="false">IF(ISNUMBER($AD1376),IF($AD1376&gt;=0.04,100,IF($AD1376&gt;=0,50,0)),"")</f>
        <v/>
      </c>
      <c r="AP1376" s="0" t="str">
        <f aca="false">IF(ISNUMBER($AE1376),IF($AE1376&gt;=25,100,IF($AE1376&gt;=-75,50,0)),"")</f>
        <v/>
      </c>
      <c r="AQ1376" s="0" t="str">
        <f aca="false">IF(ISNUMBER($AF1376),IF($AF1376&gt;0,100,IF($AF1376&gt;=-50,50,0)),"")</f>
        <v/>
      </c>
      <c r="AR1376" s="0" t="str">
        <f aca="false">IF(ISNUMBER($AG1376),IF($AG1376=1,100,IF($AG1376=0,50,0)),"")</f>
        <v/>
      </c>
      <c r="AS1376" s="0" t="str">
        <f aca="false">IF(ISNUMBER($AH1376),IF($AH1376&lt;0,100,IF($AH1376&lt;=20,50,0)),"")</f>
        <v/>
      </c>
      <c r="AT1376" s="0" t="str">
        <f aca="false">IF(ISNUMBER($AI1376),IF($AI1376&lt;0.95,100,IF($AI1376&lt;=1,50,0)),"")</f>
        <v/>
      </c>
      <c r="AU1376" s="0" t="str">
        <f aca="false">IF(ISNUMBER($AJ1376),IF($AJ1376&lt;30,0,IF($AJ1376&lt;40,50,IF($AJ1376&lt;=90,100,50))),"")</f>
        <v/>
      </c>
      <c r="AV1376" s="0" t="str">
        <f aca="false">IF(ISNUMBER($AK1376),IF($AK1376&gt;-0.2,100,IF($AK1376&gt;=-0.4,50,0)),"")</f>
        <v/>
      </c>
      <c r="AW1376" s="59" t="n">
        <f aca="false">01_指標庫!$H$4*ISNUMBER($F1376)+01_指標庫!$H$5*ISNUMBER($AA1376)+01_指標庫!$H$6*ISNUMBER($G1376)+01_指標庫!$H$7*ISNUMBER($H1376)+01_指標庫!$H$8*ISNUMBER($AF1376)+01_指標庫!$H$9*ISNUMBER($AG1376)+01_指標庫!$H$10*ISNUMBER($AB1376)+01_指標庫!$H$11*ISNUMBER($AC1376)+01_指標庫!$H$12*ISNUMBER($AD1376)+01_指標庫!$H$13*ISNUMBER($AE1376)+01_指標庫!$H$14*ISNUMBER($I1376)+01_指標庫!$H$15*ISNUMBER($AH1376)+01_指標庫!$H$16*ISNUMBER($K1376)+01_指標庫!$H$17*ISNUMBER($AI1376)+01_指標庫!$H$18*ISNUMBER($AJ1376)+01_指標庫!$H$19*ISNUMBER($AK1376)+01_指標庫!$H$20*ISNUMBER($BB1376)+01_指標庫!$H$21*ISNUMBER($BC1376)</f>
        <v>51</v>
      </c>
      <c r="AX1376" s="59" t="n">
        <f aca="false">IF(AW1376=0,50,ROUND((01_指標庫!$H$4*IF(ISNUMBER($F1376),L1376,0)+01_指標庫!$H$5*IF(ISNUMBER($AA1376),AL1376,0)+01_指標庫!$H$6*IF(ISNUMBER($G1376),M1376,0)+01_指標庫!$H$7*IF(ISNUMBER($H1376),N1376,0)+01_指標庫!$H$8*IF(ISNUMBER($AF1376),AQ1376,0)+01_指標庫!$H$9*IF(ISNUMBER($AG1376),AR1376,0)+01_指標庫!$H$10*IF(ISNUMBER($AB1376),AM1376,0)+01_指標庫!$H$11*IF(ISNUMBER($AC1376),AN1376,0)+01_指標庫!$H$12*IF(ISNUMBER($AD1376),AO1376,0)+01_指標庫!$H$13*IF(ISNUMBER($AE1376),AP1376,0)+01_指標庫!$H$14*IF(ISNUMBER($I1376),O1376,0)+01_指標庫!$H$15*IF(ISNUMBER($AH1376),AS1376,0)+01_指標庫!$H$16*IF(ISNUMBER($K1376),P1376,0)+01_指標庫!$H$17*IF(ISNUMBER($AI1376),AT1376,0)+01_指標庫!$H$18*IF(ISNUMBER($AJ1376),AU1376,0)+01_指標庫!$H$19*IF(ISNUMBER($AK1376),AV1376,0)+01_指標庫!$H$20*IF(ISNUMBER($BB1376),BB1376,0)+01_指標庫!$H$21*IF(ISNUMBER($BC1376),BC1376,0))/AW1376,1))</f>
        <v>75.5</v>
      </c>
      <c r="AY1376" s="60"/>
      <c r="AZ1376" s="60"/>
      <c r="BA1376" s="58" t="n">
        <f aca="false">AVERAGE($E1372:$E1376)/AVERAGE($E1367:$E1376)-1</f>
        <v>0.000342985206766455</v>
      </c>
      <c r="BB1376" s="59" t="n">
        <f aca="false">IF(ISNUMBER($BA1376),IF(OR($S1376&lt;=-0.03,$BA1376&lt;-0.003),0,IF(OR($S1376&lt;=-0.02,$BA1376&lt;0.01),50,100)),"")</f>
        <v>50</v>
      </c>
      <c r="BC1376" s="0" t="str">
        <f aca="false">IF(OR(COUNT($AZ1376)=0,COUNT($AZ1375)=0),"",IF(OR($AY1376/$AZ1375-1&lt;=-0.03,$AZ1376/$AZ1375-1&lt;=-0.045,IF(COUNT($AZ1367:$AZ1376)=10,AVERAGE($AZ1372:$AZ1376)/AVERAGE($AZ1367:$AZ1376)-1&lt;-0.01,FALSE())),0,IF(OR($AZ1376/$AZ1375-1&lt;=-0.02,IF(COUNT($AZ1367:$AZ1376)=10,AVERAGE($AZ1372:$AZ1376)/AVERAGE($AZ1367:$AZ1376)-1&lt;0.005,FALSE())),50,100)))</f>
        <v/>
      </c>
    </row>
    <row r="1377" customFormat="false" ht="15" hidden="false" customHeight="true" outlineLevel="0" collapsed="false">
      <c r="A1377" s="47" t="n">
        <v>1373</v>
      </c>
      <c r="B1377" s="48" t="n">
        <v>44547</v>
      </c>
      <c r="C1377" s="47" t="n">
        <v>2021</v>
      </c>
      <c r="D1377" s="49" t="s">
        <v>234</v>
      </c>
      <c r="E1377" s="50" t="n">
        <v>15801.46</v>
      </c>
      <c r="F1377" s="51" t="n">
        <v>0.076135</v>
      </c>
      <c r="G1377" s="51" t="n">
        <v>-0.046574</v>
      </c>
      <c r="H1377" s="52" t="n">
        <v>0.7755</v>
      </c>
      <c r="I1377" s="62" t="n">
        <v>454.1</v>
      </c>
      <c r="J1377" s="63" t="s">
        <v>240</v>
      </c>
      <c r="K1377" s="54" t="n">
        <v>21.57</v>
      </c>
      <c r="L1377" s="55" t="n">
        <f aca="false">IF(COUNT(F1377)=0,50,IF(F1377&gt;=0,100,IF(F1377&gt;=-0.02,50,0)))</f>
        <v>100</v>
      </c>
      <c r="M1377" s="55" t="n">
        <f aca="false">IF(COUNT(G1377)=0,50,IF(G1377&gt;-0.06,100,IF(G1377&gt;-0.15,50,0)))</f>
        <v>100</v>
      </c>
      <c r="N1377" s="55" t="n">
        <f aca="false">IF(COUNT(H1377)=0,50,IF(H1377&gt;=0.6,100,IF(H1377&gt;=0.4,50,0)))</f>
        <v>100</v>
      </c>
      <c r="O1377" s="55" t="n">
        <f aca="false">IF(COUNT(I1377)=0,50,IF(J1377="proxy_vix",50,IF(I1377&lt;350,100,IF(I1377&lt;=450,50,0))))</f>
        <v>50</v>
      </c>
      <c r="P1377" s="55" t="n">
        <f aca="false">IF(COUNT(K1377)=0,50,IF(K1377&lt;20,100,IF(K1377&lt;=25,50,0)))</f>
        <v>50</v>
      </c>
      <c r="Q1377" s="54"/>
      <c r="R1377" s="47"/>
      <c r="S1377" s="51" t="n">
        <f aca="false">$E1377/$E1376-1</f>
        <v>-0.00393849195092777</v>
      </c>
      <c r="T1377" s="56" t="n">
        <f aca="false">$K1377/$K1376-1</f>
        <v>0.048614487117161</v>
      </c>
      <c r="V1377" s="57"/>
      <c r="W1377" s="57"/>
      <c r="Y1377" s="1" t="str">
        <f aca="false">IF(AX1377&gt;=70,"EASY",IF(AX1377&gt;40,"UNCERTAIN","HARD"))</f>
        <v>UNCERTAIN</v>
      </c>
      <c r="AA1377" s="58" t="n">
        <f aca="false">IF($A1377&lt;200,"",AVERAGE($E1328:$E1377)/AVERAGE($E1178:$E1377)-1)</f>
        <v>0.0814537923660985</v>
      </c>
      <c r="AB1377" s="59" t="n">
        <f aca="false">LOOKUP($B1377,07_L1政策步階!$A$4:$A$14,07_L1政策步階!$C$4:$C$14)</f>
        <v>0</v>
      </c>
      <c r="AC1377" s="57"/>
      <c r="AD1377" s="57"/>
      <c r="AE1377" s="57"/>
      <c r="AF1377" s="57"/>
      <c r="AG1377" s="57"/>
      <c r="AH1377" s="57"/>
      <c r="AI1377" s="57"/>
      <c r="AJ1377" s="57"/>
      <c r="AK1377" s="57"/>
      <c r="AL1377" s="59" t="n">
        <f aca="false">IF(ISNUMBER($AA1377),IF($AA1377&gt;=0.005,100,IF($AA1377&gt;=-0.015,50,0)),"")</f>
        <v>100</v>
      </c>
      <c r="AM1377" s="59" t="n">
        <f aca="false">IF(ISNUMBER($AB1377),IF($AB1377=1,100,IF($AB1377=0,50,0)),"")</f>
        <v>50</v>
      </c>
      <c r="AN1377" s="0" t="str">
        <f aca="false">IF(ISNUMBER($AC1377),IF($AC1377&gt;=0.001,100,IF($AC1377&gt;=-0.003,50,0)),"")</f>
        <v/>
      </c>
      <c r="AO1377" s="0" t="str">
        <f aca="false">IF(ISNUMBER($AD1377),IF($AD1377&gt;=0.04,100,IF($AD1377&gt;=0,50,0)),"")</f>
        <v/>
      </c>
      <c r="AP1377" s="0" t="str">
        <f aca="false">IF(ISNUMBER($AE1377),IF($AE1377&gt;=25,100,IF($AE1377&gt;=-75,50,0)),"")</f>
        <v/>
      </c>
      <c r="AQ1377" s="0" t="str">
        <f aca="false">IF(ISNUMBER($AF1377),IF($AF1377&gt;0,100,IF($AF1377&gt;=-50,50,0)),"")</f>
        <v/>
      </c>
      <c r="AR1377" s="0" t="str">
        <f aca="false">IF(ISNUMBER($AG1377),IF($AG1377=1,100,IF($AG1377=0,50,0)),"")</f>
        <v/>
      </c>
      <c r="AS1377" s="0" t="str">
        <f aca="false">IF(ISNUMBER($AH1377),IF($AH1377&lt;0,100,IF($AH1377&lt;=20,50,0)),"")</f>
        <v/>
      </c>
      <c r="AT1377" s="0" t="str">
        <f aca="false">IF(ISNUMBER($AI1377),IF($AI1377&lt;0.95,100,IF($AI1377&lt;=1,50,0)),"")</f>
        <v/>
      </c>
      <c r="AU1377" s="0" t="str">
        <f aca="false">IF(ISNUMBER($AJ1377),IF($AJ1377&lt;30,0,IF($AJ1377&lt;40,50,IF($AJ1377&lt;=90,100,50))),"")</f>
        <v/>
      </c>
      <c r="AV1377" s="0" t="str">
        <f aca="false">IF(ISNUMBER($AK1377),IF($AK1377&gt;-0.2,100,IF($AK1377&gt;=-0.4,50,0)),"")</f>
        <v/>
      </c>
      <c r="AW1377" s="59" t="n">
        <f aca="false">01_指標庫!$H$4*ISNUMBER($F1377)+01_指標庫!$H$5*ISNUMBER($AA1377)+01_指標庫!$H$6*ISNUMBER($G1377)+01_指標庫!$H$7*ISNUMBER($H1377)+01_指標庫!$H$8*ISNUMBER($AF1377)+01_指標庫!$H$9*ISNUMBER($AG1377)+01_指標庫!$H$10*ISNUMBER($AB1377)+01_指標庫!$H$11*ISNUMBER($AC1377)+01_指標庫!$H$12*ISNUMBER($AD1377)+01_指標庫!$H$13*ISNUMBER($AE1377)+01_指標庫!$H$14*ISNUMBER($I1377)+01_指標庫!$H$15*ISNUMBER($AH1377)+01_指標庫!$H$16*ISNUMBER($K1377)+01_指標庫!$H$17*ISNUMBER($AI1377)+01_指標庫!$H$18*ISNUMBER($AJ1377)+01_指標庫!$H$19*ISNUMBER($AK1377)+01_指標庫!$H$20*ISNUMBER($BB1377)+01_指標庫!$H$21*ISNUMBER($BC1377)</f>
        <v>51</v>
      </c>
      <c r="AX1377" s="59" t="n">
        <f aca="false">IF(AW1377=0,50,ROUND((01_指標庫!$H$4*IF(ISNUMBER($F1377),L1377,0)+01_指標庫!$H$5*IF(ISNUMBER($AA1377),AL1377,0)+01_指標庫!$H$6*IF(ISNUMBER($G1377),M1377,0)+01_指標庫!$H$7*IF(ISNUMBER($H1377),N1377,0)+01_指標庫!$H$8*IF(ISNUMBER($AF1377),AQ1377,0)+01_指標庫!$H$9*IF(ISNUMBER($AG1377),AR1377,0)+01_指標庫!$H$10*IF(ISNUMBER($AB1377),AM1377,0)+01_指標庫!$H$11*IF(ISNUMBER($AC1377),AN1377,0)+01_指標庫!$H$12*IF(ISNUMBER($AD1377),AO1377,0)+01_指標庫!$H$13*IF(ISNUMBER($AE1377),AP1377,0)+01_指標庫!$H$14*IF(ISNUMBER($I1377),O1377,0)+01_指標庫!$H$15*IF(ISNUMBER($AH1377),AS1377,0)+01_指標庫!$H$16*IF(ISNUMBER($K1377),P1377,0)+01_指標庫!$H$17*IF(ISNUMBER($AI1377),AT1377,0)+01_指標庫!$H$18*IF(ISNUMBER($AJ1377),AU1377,0)+01_指標庫!$H$19*IF(ISNUMBER($AK1377),AV1377,0)+01_指標庫!$H$20*IF(ISNUMBER($BB1377),BB1377,0)+01_指標庫!$H$21*IF(ISNUMBER($BC1377),BC1377,0))/AW1377,1))</f>
        <v>69.6</v>
      </c>
      <c r="AY1377" s="60"/>
      <c r="AZ1377" s="60"/>
      <c r="BA1377" s="58" t="n">
        <f aca="false">AVERAGE($E1373:$E1377)/AVERAGE($E1368:$E1377)-1</f>
        <v>-0.00680291291654067</v>
      </c>
      <c r="BB1377" s="59" t="n">
        <f aca="false">IF(ISNUMBER($BA1377),IF(OR($S1377&lt;=-0.03,$BA1377&lt;-0.003),0,IF(OR($S1377&lt;=-0.02,$BA1377&lt;0.01),50,100)),"")</f>
        <v>0</v>
      </c>
      <c r="BC1377" s="0" t="str">
        <f aca="false">IF(OR(COUNT($AZ1377)=0,COUNT($AZ1376)=0),"",IF(OR($AY1377/$AZ1376-1&lt;=-0.03,$AZ1377/$AZ1376-1&lt;=-0.045,IF(COUNT($AZ1368:$AZ1377)=10,AVERAGE($AZ1373:$AZ1377)/AVERAGE($AZ1368:$AZ1377)-1&lt;-0.01,FALSE())),0,IF(OR($AZ1377/$AZ1376-1&lt;=-0.02,IF(COUNT($AZ1368:$AZ1377)=10,AVERAGE($AZ1373:$AZ1377)/AVERAGE($AZ1368:$AZ1377)-1&lt;0.005,FALSE())),50,100)))</f>
        <v/>
      </c>
    </row>
    <row r="1378" customFormat="false" ht="15" hidden="false" customHeight="true" outlineLevel="0" collapsed="false">
      <c r="A1378" s="47" t="n">
        <v>1374</v>
      </c>
      <c r="B1378" s="48" t="n">
        <v>44550</v>
      </c>
      <c r="C1378" s="47" t="n">
        <v>2021</v>
      </c>
      <c r="D1378" s="49" t="s">
        <v>236</v>
      </c>
      <c r="E1378" s="50" t="n">
        <v>15627.64</v>
      </c>
      <c r="F1378" s="51" t="n">
        <v>0.063092</v>
      </c>
      <c r="G1378" s="51" t="n">
        <v>-0.057062</v>
      </c>
      <c r="H1378" s="52" t="n">
        <v>0.7347</v>
      </c>
      <c r="I1378" s="62" t="n">
        <v>465</v>
      </c>
      <c r="J1378" s="63" t="s">
        <v>240</v>
      </c>
      <c r="K1378" s="54" t="n">
        <v>22.87</v>
      </c>
      <c r="L1378" s="55" t="n">
        <f aca="false">IF(COUNT(F1378)=0,50,IF(F1378&gt;=0,100,IF(F1378&gt;=-0.02,50,0)))</f>
        <v>100</v>
      </c>
      <c r="M1378" s="55" t="n">
        <f aca="false">IF(COUNT(G1378)=0,50,IF(G1378&gt;-0.06,100,IF(G1378&gt;-0.15,50,0)))</f>
        <v>100</v>
      </c>
      <c r="N1378" s="55" t="n">
        <f aca="false">IF(COUNT(H1378)=0,50,IF(H1378&gt;=0.6,100,IF(H1378&gt;=0.4,50,0)))</f>
        <v>100</v>
      </c>
      <c r="O1378" s="55" t="n">
        <f aca="false">IF(COUNT(I1378)=0,50,IF(J1378="proxy_vix",50,IF(I1378&lt;350,100,IF(I1378&lt;=450,50,0))))</f>
        <v>50</v>
      </c>
      <c r="P1378" s="55" t="n">
        <f aca="false">IF(COUNT(K1378)=0,50,IF(K1378&lt;20,100,IF(K1378&lt;=25,50,0)))</f>
        <v>50</v>
      </c>
      <c r="Q1378" s="54"/>
      <c r="R1378" s="47"/>
      <c r="S1378" s="51" t="n">
        <f aca="false">$E1378/$E1377-1</f>
        <v>-0.011000249344048</v>
      </c>
      <c r="T1378" s="56" t="n">
        <f aca="false">$K1378/$K1377-1</f>
        <v>0.0602688919796013</v>
      </c>
      <c r="V1378" s="57"/>
      <c r="W1378" s="57"/>
      <c r="Y1378" s="1" t="str">
        <f aca="false">IF(AX1378&gt;=70,"EASY",IF(AX1378&gt;40,"UNCERTAIN","HARD"))</f>
        <v>UNCERTAIN</v>
      </c>
      <c r="AA1378" s="58" t="n">
        <f aca="false">IF($A1378&lt;200,"",AVERAGE($E1329:$E1378)/AVERAGE($E1179:$E1378)-1)</f>
        <v>0.0813272211575165</v>
      </c>
      <c r="AB1378" s="59" t="n">
        <f aca="false">LOOKUP($B1378,07_L1政策步階!$A$4:$A$14,07_L1政策步階!$C$4:$C$14)</f>
        <v>0</v>
      </c>
      <c r="AC1378" s="57"/>
      <c r="AD1378" s="57"/>
      <c r="AE1378" s="57"/>
      <c r="AF1378" s="57"/>
      <c r="AG1378" s="57"/>
      <c r="AH1378" s="57"/>
      <c r="AI1378" s="57"/>
      <c r="AJ1378" s="57"/>
      <c r="AK1378" s="57"/>
      <c r="AL1378" s="59" t="n">
        <f aca="false">IF(ISNUMBER($AA1378),IF($AA1378&gt;=0.005,100,IF($AA1378&gt;=-0.015,50,0)),"")</f>
        <v>100</v>
      </c>
      <c r="AM1378" s="59" t="n">
        <f aca="false">IF(ISNUMBER($AB1378),IF($AB1378=1,100,IF($AB1378=0,50,0)),"")</f>
        <v>50</v>
      </c>
      <c r="AN1378" s="0" t="str">
        <f aca="false">IF(ISNUMBER($AC1378),IF($AC1378&gt;=0.001,100,IF($AC1378&gt;=-0.003,50,0)),"")</f>
        <v/>
      </c>
      <c r="AO1378" s="0" t="str">
        <f aca="false">IF(ISNUMBER($AD1378),IF($AD1378&gt;=0.04,100,IF($AD1378&gt;=0,50,0)),"")</f>
        <v/>
      </c>
      <c r="AP1378" s="0" t="str">
        <f aca="false">IF(ISNUMBER($AE1378),IF($AE1378&gt;=25,100,IF($AE1378&gt;=-75,50,0)),"")</f>
        <v/>
      </c>
      <c r="AQ1378" s="0" t="str">
        <f aca="false">IF(ISNUMBER($AF1378),IF($AF1378&gt;0,100,IF($AF1378&gt;=-50,50,0)),"")</f>
        <v/>
      </c>
      <c r="AR1378" s="0" t="str">
        <f aca="false">IF(ISNUMBER($AG1378),IF($AG1378=1,100,IF($AG1378=0,50,0)),"")</f>
        <v/>
      </c>
      <c r="AS1378" s="0" t="str">
        <f aca="false">IF(ISNUMBER($AH1378),IF($AH1378&lt;0,100,IF($AH1378&lt;=20,50,0)),"")</f>
        <v/>
      </c>
      <c r="AT1378" s="0" t="str">
        <f aca="false">IF(ISNUMBER($AI1378),IF($AI1378&lt;0.95,100,IF($AI1378&lt;=1,50,0)),"")</f>
        <v/>
      </c>
      <c r="AU1378" s="0" t="str">
        <f aca="false">IF(ISNUMBER($AJ1378),IF($AJ1378&lt;30,0,IF($AJ1378&lt;40,50,IF($AJ1378&lt;=90,100,50))),"")</f>
        <v/>
      </c>
      <c r="AV1378" s="0" t="str">
        <f aca="false">IF(ISNUMBER($AK1378),IF($AK1378&gt;-0.2,100,IF($AK1378&gt;=-0.4,50,0)),"")</f>
        <v/>
      </c>
      <c r="AW1378" s="59" t="n">
        <f aca="false">01_指標庫!$H$4*ISNUMBER($F1378)+01_指標庫!$H$5*ISNUMBER($AA1378)+01_指標庫!$H$6*ISNUMBER($G1378)+01_指標庫!$H$7*ISNUMBER($H1378)+01_指標庫!$H$8*ISNUMBER($AF1378)+01_指標庫!$H$9*ISNUMBER($AG1378)+01_指標庫!$H$10*ISNUMBER($AB1378)+01_指標庫!$H$11*ISNUMBER($AC1378)+01_指標庫!$H$12*ISNUMBER($AD1378)+01_指標庫!$H$13*ISNUMBER($AE1378)+01_指標庫!$H$14*ISNUMBER($I1378)+01_指標庫!$H$15*ISNUMBER($AH1378)+01_指標庫!$H$16*ISNUMBER($K1378)+01_指標庫!$H$17*ISNUMBER($AI1378)+01_指標庫!$H$18*ISNUMBER($AJ1378)+01_指標庫!$H$19*ISNUMBER($AK1378)+01_指標庫!$H$20*ISNUMBER($BB1378)+01_指標庫!$H$21*ISNUMBER($BC1378)</f>
        <v>51</v>
      </c>
      <c r="AX1378" s="59" t="n">
        <f aca="false">IF(AW1378=0,50,ROUND((01_指標庫!$H$4*IF(ISNUMBER($F1378),L1378,0)+01_指標庫!$H$5*IF(ISNUMBER($AA1378),AL1378,0)+01_指標庫!$H$6*IF(ISNUMBER($G1378),M1378,0)+01_指標庫!$H$7*IF(ISNUMBER($H1378),N1378,0)+01_指標庫!$H$8*IF(ISNUMBER($AF1378),AQ1378,0)+01_指標庫!$H$9*IF(ISNUMBER($AG1378),AR1378,0)+01_指標庫!$H$10*IF(ISNUMBER($AB1378),AM1378,0)+01_指標庫!$H$11*IF(ISNUMBER($AC1378),AN1378,0)+01_指標庫!$H$12*IF(ISNUMBER($AD1378),AO1378,0)+01_指標庫!$H$13*IF(ISNUMBER($AE1378),AP1378,0)+01_指標庫!$H$14*IF(ISNUMBER($I1378),O1378,0)+01_指標庫!$H$15*IF(ISNUMBER($AH1378),AS1378,0)+01_指標庫!$H$16*IF(ISNUMBER($K1378),P1378,0)+01_指標庫!$H$17*IF(ISNUMBER($AI1378),AT1378,0)+01_指標庫!$H$18*IF(ISNUMBER($AJ1378),AU1378,0)+01_指標庫!$H$19*IF(ISNUMBER($AK1378),AV1378,0)+01_指標庫!$H$20*IF(ISNUMBER($BB1378),BB1378,0)+01_指標庫!$H$21*IF(ISNUMBER($BC1378),BC1378,0))/AW1378,1))</f>
        <v>69.6</v>
      </c>
      <c r="AY1378" s="60"/>
      <c r="AZ1378" s="60"/>
      <c r="BA1378" s="58" t="n">
        <f aca="false">AVERAGE($E1374:$E1378)/AVERAGE($E1369:$E1378)-1</f>
        <v>-0.011111779374298</v>
      </c>
      <c r="BB1378" s="59" t="n">
        <f aca="false">IF(ISNUMBER($BA1378),IF(OR($S1378&lt;=-0.03,$BA1378&lt;-0.003),0,IF(OR($S1378&lt;=-0.02,$BA1378&lt;0.01),50,100)),"")</f>
        <v>0</v>
      </c>
      <c r="BC1378" s="0" t="str">
        <f aca="false">IF(OR(COUNT($AZ1378)=0,COUNT($AZ1377)=0),"",IF(OR($AY1378/$AZ1377-1&lt;=-0.03,$AZ1378/$AZ1377-1&lt;=-0.045,IF(COUNT($AZ1369:$AZ1378)=10,AVERAGE($AZ1374:$AZ1378)/AVERAGE($AZ1369:$AZ1378)-1&lt;-0.01,FALSE())),0,IF(OR($AZ1378/$AZ1377-1&lt;=-0.02,IF(COUNT($AZ1369:$AZ1378)=10,AVERAGE($AZ1374:$AZ1378)/AVERAGE($AZ1369:$AZ1378)-1&lt;0.005,FALSE())),50,100)))</f>
        <v/>
      </c>
    </row>
    <row r="1379" customFormat="false" ht="15" hidden="false" customHeight="true" outlineLevel="0" collapsed="false">
      <c r="A1379" s="47" t="n">
        <v>1375</v>
      </c>
      <c r="B1379" s="48" t="n">
        <v>44551</v>
      </c>
      <c r="C1379" s="47" t="n">
        <v>2021</v>
      </c>
      <c r="D1379" s="49" t="s">
        <v>237</v>
      </c>
      <c r="E1379" s="50" t="n">
        <v>15986.28</v>
      </c>
      <c r="F1379" s="51" t="n">
        <v>0.08631</v>
      </c>
      <c r="G1379" s="51" t="n">
        <v>-0.035422</v>
      </c>
      <c r="H1379" s="52" t="n">
        <v>0.7959</v>
      </c>
      <c r="I1379" s="62" t="n">
        <v>449.4</v>
      </c>
      <c r="J1379" s="63" t="s">
        <v>240</v>
      </c>
      <c r="K1379" s="54" t="n">
        <v>21.01</v>
      </c>
      <c r="L1379" s="55" t="n">
        <f aca="false">IF(COUNT(F1379)=0,50,IF(F1379&gt;=0,100,IF(F1379&gt;=-0.02,50,0)))</f>
        <v>100</v>
      </c>
      <c r="M1379" s="55" t="n">
        <f aca="false">IF(COUNT(G1379)=0,50,IF(G1379&gt;-0.06,100,IF(G1379&gt;-0.15,50,0)))</f>
        <v>100</v>
      </c>
      <c r="N1379" s="55" t="n">
        <f aca="false">IF(COUNT(H1379)=0,50,IF(H1379&gt;=0.6,100,IF(H1379&gt;=0.4,50,0)))</f>
        <v>100</v>
      </c>
      <c r="O1379" s="55" t="n">
        <f aca="false">IF(COUNT(I1379)=0,50,IF(J1379="proxy_vix",50,IF(I1379&lt;350,100,IF(I1379&lt;=450,50,0))))</f>
        <v>50</v>
      </c>
      <c r="P1379" s="55" t="n">
        <f aca="false">IF(COUNT(K1379)=0,50,IF(K1379&lt;20,100,IF(K1379&lt;=25,50,0)))</f>
        <v>50</v>
      </c>
      <c r="Q1379" s="54"/>
      <c r="R1379" s="47"/>
      <c r="S1379" s="51" t="n">
        <f aca="false">$E1379/$E1378-1</f>
        <v>0.022949082523017</v>
      </c>
      <c r="T1379" s="56" t="n">
        <f aca="false">$K1379/$K1378-1</f>
        <v>-0.0813292522955837</v>
      </c>
      <c r="V1379" s="57"/>
      <c r="W1379" s="57"/>
      <c r="Y1379" s="1" t="str">
        <f aca="false">IF(AX1379&gt;=70,"EASY",IF(AX1379&gt;40,"UNCERTAIN","HARD"))</f>
        <v>UNCERTAIN</v>
      </c>
      <c r="AA1379" s="58" t="n">
        <f aca="false">IF($A1379&lt;200,"",AVERAGE($E1330:$E1379)/AVERAGE($E1180:$E1379)-1)</f>
        <v>0.0818840353201411</v>
      </c>
      <c r="AB1379" s="59" t="n">
        <f aca="false">LOOKUP($B1379,07_L1政策步階!$A$4:$A$14,07_L1政策步階!$C$4:$C$14)</f>
        <v>0</v>
      </c>
      <c r="AC1379" s="57"/>
      <c r="AD1379" s="57"/>
      <c r="AE1379" s="57"/>
      <c r="AF1379" s="57"/>
      <c r="AG1379" s="57"/>
      <c r="AH1379" s="57"/>
      <c r="AI1379" s="57"/>
      <c r="AJ1379" s="57"/>
      <c r="AK1379" s="57"/>
      <c r="AL1379" s="59" t="n">
        <f aca="false">IF(ISNUMBER($AA1379),IF($AA1379&gt;=0.005,100,IF($AA1379&gt;=-0.015,50,0)),"")</f>
        <v>100</v>
      </c>
      <c r="AM1379" s="59" t="n">
        <f aca="false">IF(ISNUMBER($AB1379),IF($AB1379=1,100,IF($AB1379=0,50,0)),"")</f>
        <v>50</v>
      </c>
      <c r="AN1379" s="0" t="str">
        <f aca="false">IF(ISNUMBER($AC1379),IF($AC1379&gt;=0.001,100,IF($AC1379&gt;=-0.003,50,0)),"")</f>
        <v/>
      </c>
      <c r="AO1379" s="0" t="str">
        <f aca="false">IF(ISNUMBER($AD1379),IF($AD1379&gt;=0.04,100,IF($AD1379&gt;=0,50,0)),"")</f>
        <v/>
      </c>
      <c r="AP1379" s="0" t="str">
        <f aca="false">IF(ISNUMBER($AE1379),IF($AE1379&gt;=25,100,IF($AE1379&gt;=-75,50,0)),"")</f>
        <v/>
      </c>
      <c r="AQ1379" s="0" t="str">
        <f aca="false">IF(ISNUMBER($AF1379),IF($AF1379&gt;0,100,IF($AF1379&gt;=-50,50,0)),"")</f>
        <v/>
      </c>
      <c r="AR1379" s="0" t="str">
        <f aca="false">IF(ISNUMBER($AG1379),IF($AG1379=1,100,IF($AG1379=0,50,0)),"")</f>
        <v/>
      </c>
      <c r="AS1379" s="0" t="str">
        <f aca="false">IF(ISNUMBER($AH1379),IF($AH1379&lt;0,100,IF($AH1379&lt;=20,50,0)),"")</f>
        <v/>
      </c>
      <c r="AT1379" s="0" t="str">
        <f aca="false">IF(ISNUMBER($AI1379),IF($AI1379&lt;0.95,100,IF($AI1379&lt;=1,50,0)),"")</f>
        <v/>
      </c>
      <c r="AU1379" s="0" t="str">
        <f aca="false">IF(ISNUMBER($AJ1379),IF($AJ1379&lt;30,0,IF($AJ1379&lt;40,50,IF($AJ1379&lt;=90,100,50))),"")</f>
        <v/>
      </c>
      <c r="AV1379" s="0" t="str">
        <f aca="false">IF(ISNUMBER($AK1379),IF($AK1379&gt;-0.2,100,IF($AK1379&gt;=-0.4,50,0)),"")</f>
        <v/>
      </c>
      <c r="AW1379" s="59" t="n">
        <f aca="false">01_指標庫!$H$4*ISNUMBER($F1379)+01_指標庫!$H$5*ISNUMBER($AA1379)+01_指標庫!$H$6*ISNUMBER($G1379)+01_指標庫!$H$7*ISNUMBER($H1379)+01_指標庫!$H$8*ISNUMBER($AF1379)+01_指標庫!$H$9*ISNUMBER($AG1379)+01_指標庫!$H$10*ISNUMBER($AB1379)+01_指標庫!$H$11*ISNUMBER($AC1379)+01_指標庫!$H$12*ISNUMBER($AD1379)+01_指標庫!$H$13*ISNUMBER($AE1379)+01_指標庫!$H$14*ISNUMBER($I1379)+01_指標庫!$H$15*ISNUMBER($AH1379)+01_指標庫!$H$16*ISNUMBER($K1379)+01_指標庫!$H$17*ISNUMBER($AI1379)+01_指標庫!$H$18*ISNUMBER($AJ1379)+01_指標庫!$H$19*ISNUMBER($AK1379)+01_指標庫!$H$20*ISNUMBER($BB1379)+01_指標庫!$H$21*ISNUMBER($BC1379)</f>
        <v>51</v>
      </c>
      <c r="AX1379" s="59" t="n">
        <f aca="false">IF(AW1379=0,50,ROUND((01_指標庫!$H$4*IF(ISNUMBER($F1379),L1379,0)+01_指標庫!$H$5*IF(ISNUMBER($AA1379),AL1379,0)+01_指標庫!$H$6*IF(ISNUMBER($G1379),M1379,0)+01_指標庫!$H$7*IF(ISNUMBER($H1379),N1379,0)+01_指標庫!$H$8*IF(ISNUMBER($AF1379),AQ1379,0)+01_指標庫!$H$9*IF(ISNUMBER($AG1379),AR1379,0)+01_指標庫!$H$10*IF(ISNUMBER($AB1379),AM1379,0)+01_指標庫!$H$11*IF(ISNUMBER($AC1379),AN1379,0)+01_指標庫!$H$12*IF(ISNUMBER($AD1379),AO1379,0)+01_指標庫!$H$13*IF(ISNUMBER($AE1379),AP1379,0)+01_指標庫!$H$14*IF(ISNUMBER($I1379),O1379,0)+01_指標庫!$H$15*IF(ISNUMBER($AH1379),AS1379,0)+01_指標庫!$H$16*IF(ISNUMBER($K1379),P1379,0)+01_指標庫!$H$17*IF(ISNUMBER($AI1379),AT1379,0)+01_指標庫!$H$18*IF(ISNUMBER($AJ1379),AU1379,0)+01_指標庫!$H$19*IF(ISNUMBER($AK1379),AV1379,0)+01_指標庫!$H$20*IF(ISNUMBER($BB1379),BB1379,0)+01_指標庫!$H$21*IF(ISNUMBER($BC1379),BC1379,0))/AW1379,1))</f>
        <v>69.6</v>
      </c>
      <c r="AY1379" s="60"/>
      <c r="AZ1379" s="60"/>
      <c r="BA1379" s="58" t="n">
        <f aca="false">AVERAGE($E1375:$E1379)/AVERAGE($E1370:$E1379)-1</f>
        <v>-0.00813021507738765</v>
      </c>
      <c r="BB1379" s="59" t="n">
        <f aca="false">IF(ISNUMBER($BA1379),IF(OR($S1379&lt;=-0.03,$BA1379&lt;-0.003),0,IF(OR($S1379&lt;=-0.02,$BA1379&lt;0.01),50,100)),"")</f>
        <v>0</v>
      </c>
      <c r="BC1379" s="0" t="str">
        <f aca="false">IF(OR(COUNT($AZ1379)=0,COUNT($AZ1378)=0),"",IF(OR($AY1379/$AZ1378-1&lt;=-0.03,$AZ1379/$AZ1378-1&lt;=-0.045,IF(COUNT($AZ1370:$AZ1379)=10,AVERAGE($AZ1375:$AZ1379)/AVERAGE($AZ1370:$AZ1379)-1&lt;-0.01,FALSE())),0,IF(OR($AZ1379/$AZ1378-1&lt;=-0.02,IF(COUNT($AZ1370:$AZ1379)=10,AVERAGE($AZ1375:$AZ1379)/AVERAGE($AZ1370:$AZ1379)-1&lt;0.005,FALSE())),50,100)))</f>
        <v/>
      </c>
    </row>
    <row r="1380" customFormat="false" ht="15" hidden="false" customHeight="true" outlineLevel="0" collapsed="false">
      <c r="A1380" s="47" t="n">
        <v>1376</v>
      </c>
      <c r="B1380" s="48" t="n">
        <v>44552</v>
      </c>
      <c r="C1380" s="47" t="n">
        <v>2021</v>
      </c>
      <c r="D1380" s="49" t="s">
        <v>238</v>
      </c>
      <c r="E1380" s="50" t="n">
        <v>16180.14</v>
      </c>
      <c r="F1380" s="51" t="n">
        <v>0.098204</v>
      </c>
      <c r="G1380" s="51" t="n">
        <v>-0.023725</v>
      </c>
      <c r="H1380" s="52" t="n">
        <v>0.7755</v>
      </c>
      <c r="I1380" s="62" t="n">
        <v>429.4</v>
      </c>
      <c r="J1380" s="63" t="s">
        <v>240</v>
      </c>
      <c r="K1380" s="54" t="n">
        <v>18.63</v>
      </c>
      <c r="L1380" s="55" t="n">
        <f aca="false">IF(COUNT(F1380)=0,50,IF(F1380&gt;=0,100,IF(F1380&gt;=-0.02,50,0)))</f>
        <v>100</v>
      </c>
      <c r="M1380" s="55" t="n">
        <f aca="false">IF(COUNT(G1380)=0,50,IF(G1380&gt;-0.06,100,IF(G1380&gt;-0.15,50,0)))</f>
        <v>100</v>
      </c>
      <c r="N1380" s="55" t="n">
        <f aca="false">IF(COUNT(H1380)=0,50,IF(H1380&gt;=0.6,100,IF(H1380&gt;=0.4,50,0)))</f>
        <v>100</v>
      </c>
      <c r="O1380" s="55" t="n">
        <f aca="false">IF(COUNT(I1380)=0,50,IF(J1380="proxy_vix",50,IF(I1380&lt;350,100,IF(I1380&lt;=450,50,0))))</f>
        <v>50</v>
      </c>
      <c r="P1380" s="55" t="n">
        <f aca="false">IF(COUNT(K1380)=0,50,IF(K1380&lt;20,100,IF(K1380&lt;=25,50,0)))</f>
        <v>100</v>
      </c>
      <c r="Q1380" s="54"/>
      <c r="R1380" s="47"/>
      <c r="S1380" s="51" t="n">
        <f aca="false">$E1380/$E1379-1</f>
        <v>0.0121266486011755</v>
      </c>
      <c r="T1380" s="56" t="n">
        <f aca="false">$K1380/$K1379-1</f>
        <v>-0.113279390766302</v>
      </c>
      <c r="V1380" s="57"/>
      <c r="W1380" s="57"/>
      <c r="Y1380" s="1" t="str">
        <f aca="false">IF(AX1380&gt;=70,"EASY",IF(AX1380&gt;40,"UNCERTAIN","HARD"))</f>
        <v>EASY</v>
      </c>
      <c r="AA1380" s="58" t="n">
        <f aca="false">IF($A1380&lt;200,"",AVERAGE($E1331:$E1380)/AVERAGE($E1181:$E1380)-1)</f>
        <v>0.0826860788503434</v>
      </c>
      <c r="AB1380" s="59" t="n">
        <f aca="false">LOOKUP($B1380,07_L1政策步階!$A$4:$A$14,07_L1政策步階!$C$4:$C$14)</f>
        <v>0</v>
      </c>
      <c r="AC1380" s="57"/>
      <c r="AD1380" s="57"/>
      <c r="AE1380" s="57"/>
      <c r="AF1380" s="57"/>
      <c r="AG1380" s="57"/>
      <c r="AH1380" s="57"/>
      <c r="AI1380" s="57"/>
      <c r="AJ1380" s="57"/>
      <c r="AK1380" s="57"/>
      <c r="AL1380" s="59" t="n">
        <f aca="false">IF(ISNUMBER($AA1380),IF($AA1380&gt;=0.005,100,IF($AA1380&gt;=-0.015,50,0)),"")</f>
        <v>100</v>
      </c>
      <c r="AM1380" s="59" t="n">
        <f aca="false">IF(ISNUMBER($AB1380),IF($AB1380=1,100,IF($AB1380=0,50,0)),"")</f>
        <v>50</v>
      </c>
      <c r="AN1380" s="0" t="str">
        <f aca="false">IF(ISNUMBER($AC1380),IF($AC1380&gt;=0.001,100,IF($AC1380&gt;=-0.003,50,0)),"")</f>
        <v/>
      </c>
      <c r="AO1380" s="0" t="str">
        <f aca="false">IF(ISNUMBER($AD1380),IF($AD1380&gt;=0.04,100,IF($AD1380&gt;=0,50,0)),"")</f>
        <v/>
      </c>
      <c r="AP1380" s="0" t="str">
        <f aca="false">IF(ISNUMBER($AE1380),IF($AE1380&gt;=25,100,IF($AE1380&gt;=-75,50,0)),"")</f>
        <v/>
      </c>
      <c r="AQ1380" s="0" t="str">
        <f aca="false">IF(ISNUMBER($AF1380),IF($AF1380&gt;0,100,IF($AF1380&gt;=-50,50,0)),"")</f>
        <v/>
      </c>
      <c r="AR1380" s="0" t="str">
        <f aca="false">IF(ISNUMBER($AG1380),IF($AG1380=1,100,IF($AG1380=0,50,0)),"")</f>
        <v/>
      </c>
      <c r="AS1380" s="0" t="str">
        <f aca="false">IF(ISNUMBER($AH1380),IF($AH1380&lt;0,100,IF($AH1380&lt;=20,50,0)),"")</f>
        <v/>
      </c>
      <c r="AT1380" s="0" t="str">
        <f aca="false">IF(ISNUMBER($AI1380),IF($AI1380&lt;0.95,100,IF($AI1380&lt;=1,50,0)),"")</f>
        <v/>
      </c>
      <c r="AU1380" s="0" t="str">
        <f aca="false">IF(ISNUMBER($AJ1380),IF($AJ1380&lt;30,0,IF($AJ1380&lt;40,50,IF($AJ1380&lt;=90,100,50))),"")</f>
        <v/>
      </c>
      <c r="AV1380" s="0" t="str">
        <f aca="false">IF(ISNUMBER($AK1380),IF($AK1380&gt;-0.2,100,IF($AK1380&gt;=-0.4,50,0)),"")</f>
        <v/>
      </c>
      <c r="AW1380" s="59" t="n">
        <f aca="false">01_指標庫!$H$4*ISNUMBER($F1380)+01_指標庫!$H$5*ISNUMBER($AA1380)+01_指標庫!$H$6*ISNUMBER($G1380)+01_指標庫!$H$7*ISNUMBER($H1380)+01_指標庫!$H$8*ISNUMBER($AF1380)+01_指標庫!$H$9*ISNUMBER($AG1380)+01_指標庫!$H$10*ISNUMBER($AB1380)+01_指標庫!$H$11*ISNUMBER($AC1380)+01_指標庫!$H$12*ISNUMBER($AD1380)+01_指標庫!$H$13*ISNUMBER($AE1380)+01_指標庫!$H$14*ISNUMBER($I1380)+01_指標庫!$H$15*ISNUMBER($AH1380)+01_指標庫!$H$16*ISNUMBER($K1380)+01_指標庫!$H$17*ISNUMBER($AI1380)+01_指標庫!$H$18*ISNUMBER($AJ1380)+01_指標庫!$H$19*ISNUMBER($AK1380)+01_指標庫!$H$20*ISNUMBER($BB1380)+01_指標庫!$H$21*ISNUMBER($BC1380)</f>
        <v>51</v>
      </c>
      <c r="AX1380" s="59" t="n">
        <f aca="false">IF(AW1380=0,50,ROUND((01_指標庫!$H$4*IF(ISNUMBER($F1380),L1380,0)+01_指標庫!$H$5*IF(ISNUMBER($AA1380),AL1380,0)+01_指標庫!$H$6*IF(ISNUMBER($G1380),M1380,0)+01_指標庫!$H$7*IF(ISNUMBER($H1380),N1380,0)+01_指標庫!$H$8*IF(ISNUMBER($AF1380),AQ1380,0)+01_指標庫!$H$9*IF(ISNUMBER($AG1380),AR1380,0)+01_指標庫!$H$10*IF(ISNUMBER($AB1380),AM1380,0)+01_指標庫!$H$11*IF(ISNUMBER($AC1380),AN1380,0)+01_指標庫!$H$12*IF(ISNUMBER($AD1380),AO1380,0)+01_指標庫!$H$13*IF(ISNUMBER($AE1380),AP1380,0)+01_指標庫!$H$14*IF(ISNUMBER($I1380),O1380,0)+01_指標庫!$H$15*IF(ISNUMBER($AH1380),AS1380,0)+01_指標庫!$H$16*IF(ISNUMBER($K1380),P1380,0)+01_指標庫!$H$17*IF(ISNUMBER($AI1380),AT1380,0)+01_指標庫!$H$18*IF(ISNUMBER($AJ1380),AU1380,0)+01_指標庫!$H$19*IF(ISNUMBER($AK1380),AV1380,0)+01_指標庫!$H$20*IF(ISNUMBER($BB1380),BB1380,0)+01_指標庫!$H$21*IF(ISNUMBER($BC1380),BC1380,0))/AW1380,1))</f>
        <v>75.5</v>
      </c>
      <c r="AY1380" s="60"/>
      <c r="AZ1380" s="60"/>
      <c r="BA1380" s="58" t="n">
        <f aca="false">AVERAGE($E1376:$E1380)/AVERAGE($E1371:$E1380)-1</f>
        <v>-0.00817041710237376</v>
      </c>
      <c r="BB1380" s="59" t="n">
        <f aca="false">IF(ISNUMBER($BA1380),IF(OR($S1380&lt;=-0.03,$BA1380&lt;-0.003),0,IF(OR($S1380&lt;=-0.02,$BA1380&lt;0.01),50,100)),"")</f>
        <v>0</v>
      </c>
      <c r="BC1380" s="0" t="str">
        <f aca="false">IF(OR(COUNT($AZ1380)=0,COUNT($AZ1379)=0),"",IF(OR($AY1380/$AZ1379-1&lt;=-0.03,$AZ1380/$AZ1379-1&lt;=-0.045,IF(COUNT($AZ1371:$AZ1380)=10,AVERAGE($AZ1376:$AZ1380)/AVERAGE($AZ1371:$AZ1380)-1&lt;-0.01,FALSE())),0,IF(OR($AZ1380/$AZ1379-1&lt;=-0.02,IF(COUNT($AZ1371:$AZ1380)=10,AVERAGE($AZ1376:$AZ1380)/AVERAGE($AZ1371:$AZ1380)-1&lt;0.005,FALSE())),50,100)))</f>
        <v/>
      </c>
    </row>
    <row r="1381" customFormat="false" ht="15" hidden="false" customHeight="true" outlineLevel="0" collapsed="false">
      <c r="A1381" s="47" t="n">
        <v>1377</v>
      </c>
      <c r="B1381" s="48" t="n">
        <v>44553</v>
      </c>
      <c r="C1381" s="47" t="n">
        <v>2021</v>
      </c>
      <c r="D1381" s="49" t="s">
        <v>239</v>
      </c>
      <c r="E1381" s="50" t="n">
        <v>16308.21</v>
      </c>
      <c r="F1381" s="51" t="n">
        <v>0.105675</v>
      </c>
      <c r="G1381" s="51" t="n">
        <v>-0.015997</v>
      </c>
      <c r="H1381" s="52" t="n">
        <v>0.7959</v>
      </c>
      <c r="I1381" s="62" t="n">
        <v>423.8</v>
      </c>
      <c r="J1381" s="63" t="s">
        <v>240</v>
      </c>
      <c r="K1381" s="54" t="n">
        <v>17.96</v>
      </c>
      <c r="L1381" s="55" t="n">
        <f aca="false">IF(COUNT(F1381)=0,50,IF(F1381&gt;=0,100,IF(F1381&gt;=-0.02,50,0)))</f>
        <v>100</v>
      </c>
      <c r="M1381" s="55" t="n">
        <f aca="false">IF(COUNT(G1381)=0,50,IF(G1381&gt;-0.06,100,IF(G1381&gt;-0.15,50,0)))</f>
        <v>100</v>
      </c>
      <c r="N1381" s="55" t="n">
        <f aca="false">IF(COUNT(H1381)=0,50,IF(H1381&gt;=0.6,100,IF(H1381&gt;=0.4,50,0)))</f>
        <v>100</v>
      </c>
      <c r="O1381" s="55" t="n">
        <f aca="false">IF(COUNT(I1381)=0,50,IF(J1381="proxy_vix",50,IF(I1381&lt;350,100,IF(I1381&lt;=450,50,0))))</f>
        <v>50</v>
      </c>
      <c r="P1381" s="55" t="n">
        <f aca="false">IF(COUNT(K1381)=0,50,IF(K1381&lt;20,100,IF(K1381&lt;=25,50,0)))</f>
        <v>100</v>
      </c>
      <c r="Q1381" s="54"/>
      <c r="R1381" s="47"/>
      <c r="S1381" s="51" t="n">
        <f aca="false">$E1381/$E1380-1</f>
        <v>0.0079152590768683</v>
      </c>
      <c r="T1381" s="56" t="n">
        <f aca="false">$K1381/$K1380-1</f>
        <v>-0.0359634997316156</v>
      </c>
      <c r="V1381" s="57"/>
      <c r="W1381" s="57"/>
      <c r="Y1381" s="1" t="str">
        <f aca="false">IF(AX1381&gt;=70,"EASY",IF(AX1381&gt;40,"UNCERTAIN","HARD"))</f>
        <v>EASY</v>
      </c>
      <c r="AA1381" s="58" t="n">
        <f aca="false">IF($A1381&lt;200,"",AVERAGE($E1332:$E1381)/AVERAGE($E1182:$E1381)-1)</f>
        <v>0.0835708382726639</v>
      </c>
      <c r="AB1381" s="59" t="n">
        <f aca="false">LOOKUP($B1381,07_L1政策步階!$A$4:$A$14,07_L1政策步階!$C$4:$C$14)</f>
        <v>0</v>
      </c>
      <c r="AC1381" s="57"/>
      <c r="AD1381" s="57"/>
      <c r="AE1381" s="57"/>
      <c r="AF1381" s="57"/>
      <c r="AG1381" s="57"/>
      <c r="AH1381" s="57"/>
      <c r="AI1381" s="57"/>
      <c r="AJ1381" s="57"/>
      <c r="AK1381" s="57"/>
      <c r="AL1381" s="59" t="n">
        <f aca="false">IF(ISNUMBER($AA1381),IF($AA1381&gt;=0.005,100,IF($AA1381&gt;=-0.015,50,0)),"")</f>
        <v>100</v>
      </c>
      <c r="AM1381" s="59" t="n">
        <f aca="false">IF(ISNUMBER($AB1381),IF($AB1381=1,100,IF($AB1381=0,50,0)),"")</f>
        <v>50</v>
      </c>
      <c r="AN1381" s="0" t="str">
        <f aca="false">IF(ISNUMBER($AC1381),IF($AC1381&gt;=0.001,100,IF($AC1381&gt;=-0.003,50,0)),"")</f>
        <v/>
      </c>
      <c r="AO1381" s="0" t="str">
        <f aca="false">IF(ISNUMBER($AD1381),IF($AD1381&gt;=0.04,100,IF($AD1381&gt;=0,50,0)),"")</f>
        <v/>
      </c>
      <c r="AP1381" s="0" t="str">
        <f aca="false">IF(ISNUMBER($AE1381),IF($AE1381&gt;=25,100,IF($AE1381&gt;=-75,50,0)),"")</f>
        <v/>
      </c>
      <c r="AQ1381" s="0" t="str">
        <f aca="false">IF(ISNUMBER($AF1381),IF($AF1381&gt;0,100,IF($AF1381&gt;=-50,50,0)),"")</f>
        <v/>
      </c>
      <c r="AR1381" s="0" t="str">
        <f aca="false">IF(ISNUMBER($AG1381),IF($AG1381=1,100,IF($AG1381=0,50,0)),"")</f>
        <v/>
      </c>
      <c r="AS1381" s="0" t="str">
        <f aca="false">IF(ISNUMBER($AH1381),IF($AH1381&lt;0,100,IF($AH1381&lt;=20,50,0)),"")</f>
        <v/>
      </c>
      <c r="AT1381" s="0" t="str">
        <f aca="false">IF(ISNUMBER($AI1381),IF($AI1381&lt;0.95,100,IF($AI1381&lt;=1,50,0)),"")</f>
        <v/>
      </c>
      <c r="AU1381" s="0" t="str">
        <f aca="false">IF(ISNUMBER($AJ1381),IF($AJ1381&lt;30,0,IF($AJ1381&lt;40,50,IF($AJ1381&lt;=90,100,50))),"")</f>
        <v/>
      </c>
      <c r="AV1381" s="0" t="str">
        <f aca="false">IF(ISNUMBER($AK1381),IF($AK1381&gt;-0.2,100,IF($AK1381&gt;=-0.4,50,0)),"")</f>
        <v/>
      </c>
      <c r="AW1381" s="59" t="n">
        <f aca="false">01_指標庫!$H$4*ISNUMBER($F1381)+01_指標庫!$H$5*ISNUMBER($AA1381)+01_指標庫!$H$6*ISNUMBER($G1381)+01_指標庫!$H$7*ISNUMBER($H1381)+01_指標庫!$H$8*ISNUMBER($AF1381)+01_指標庫!$H$9*ISNUMBER($AG1381)+01_指標庫!$H$10*ISNUMBER($AB1381)+01_指標庫!$H$11*ISNUMBER($AC1381)+01_指標庫!$H$12*ISNUMBER($AD1381)+01_指標庫!$H$13*ISNUMBER($AE1381)+01_指標庫!$H$14*ISNUMBER($I1381)+01_指標庫!$H$15*ISNUMBER($AH1381)+01_指標庫!$H$16*ISNUMBER($K1381)+01_指標庫!$H$17*ISNUMBER($AI1381)+01_指標庫!$H$18*ISNUMBER($AJ1381)+01_指標庫!$H$19*ISNUMBER($AK1381)+01_指標庫!$H$20*ISNUMBER($BB1381)+01_指標庫!$H$21*ISNUMBER($BC1381)</f>
        <v>51</v>
      </c>
      <c r="AX1381" s="59" t="n">
        <f aca="false">IF(AW1381=0,50,ROUND((01_指標庫!$H$4*IF(ISNUMBER($F1381),L1381,0)+01_指標庫!$H$5*IF(ISNUMBER($AA1381),AL1381,0)+01_指標庫!$H$6*IF(ISNUMBER($G1381),M1381,0)+01_指標庫!$H$7*IF(ISNUMBER($H1381),N1381,0)+01_指標庫!$H$8*IF(ISNUMBER($AF1381),AQ1381,0)+01_指標庫!$H$9*IF(ISNUMBER($AG1381),AR1381,0)+01_指標庫!$H$10*IF(ISNUMBER($AB1381),AM1381,0)+01_指標庫!$H$11*IF(ISNUMBER($AC1381),AN1381,0)+01_指標庫!$H$12*IF(ISNUMBER($AD1381),AO1381,0)+01_指標庫!$H$13*IF(ISNUMBER($AE1381),AP1381,0)+01_指標庫!$H$14*IF(ISNUMBER($I1381),O1381,0)+01_指標庫!$H$15*IF(ISNUMBER($AH1381),AS1381,0)+01_指標庫!$H$16*IF(ISNUMBER($K1381),P1381,0)+01_指標庫!$H$17*IF(ISNUMBER($AI1381),AT1381,0)+01_指標庫!$H$18*IF(ISNUMBER($AJ1381),AU1381,0)+01_指標庫!$H$19*IF(ISNUMBER($AK1381),AV1381,0)+01_指標庫!$H$20*IF(ISNUMBER($BB1381),BB1381,0)+01_指標庫!$H$21*IF(ISNUMBER($BC1381),BC1381,0))/AW1381,1))</f>
        <v>75.5</v>
      </c>
      <c r="AY1381" s="60"/>
      <c r="AZ1381" s="60"/>
      <c r="BA1381" s="58" t="n">
        <f aca="false">AVERAGE($E1377:$E1381)/AVERAGE($E1372:$E1381)-1</f>
        <v>-0.00361145928006879</v>
      </c>
      <c r="BB1381" s="59" t="n">
        <f aca="false">IF(ISNUMBER($BA1381),IF(OR($S1381&lt;=-0.03,$BA1381&lt;-0.003),0,IF(OR($S1381&lt;=-0.02,$BA1381&lt;0.01),50,100)),"")</f>
        <v>0</v>
      </c>
      <c r="BC1381" s="0" t="str">
        <f aca="false">IF(OR(COUNT($AZ1381)=0,COUNT($AZ1380)=0),"",IF(OR($AY1381/$AZ1380-1&lt;=-0.03,$AZ1381/$AZ1380-1&lt;=-0.045,IF(COUNT($AZ1372:$AZ1381)=10,AVERAGE($AZ1377:$AZ1381)/AVERAGE($AZ1372:$AZ1381)-1&lt;-0.01,FALSE())),0,IF(OR($AZ1381/$AZ1380-1&lt;=-0.02,IF(COUNT($AZ1372:$AZ1381)=10,AVERAGE($AZ1377:$AZ1381)/AVERAGE($AZ1372:$AZ1381)-1&lt;0.005,FALSE())),50,100)))</f>
        <v/>
      </c>
    </row>
    <row r="1382" customFormat="false" ht="15" hidden="false" customHeight="true" outlineLevel="0" collapsed="false">
      <c r="A1382" s="47" t="n">
        <v>1378</v>
      </c>
      <c r="B1382" s="48" t="n">
        <v>44557</v>
      </c>
      <c r="C1382" s="47" t="n">
        <v>2021</v>
      </c>
      <c r="D1382" s="49" t="s">
        <v>236</v>
      </c>
      <c r="E1382" s="50" t="n">
        <v>16567.5</v>
      </c>
      <c r="F1382" s="51" t="n">
        <v>0.121874</v>
      </c>
      <c r="G1382" s="51" t="n">
        <v>-0.000352</v>
      </c>
      <c r="H1382" s="52" t="n">
        <v>0.8571</v>
      </c>
      <c r="I1382" s="62" t="n">
        <v>421.4</v>
      </c>
      <c r="J1382" s="63" t="s">
        <v>240</v>
      </c>
      <c r="K1382" s="54" t="n">
        <v>17.68</v>
      </c>
      <c r="L1382" s="55" t="n">
        <f aca="false">IF(COUNT(F1382)=0,50,IF(F1382&gt;=0,100,IF(F1382&gt;=-0.02,50,0)))</f>
        <v>100</v>
      </c>
      <c r="M1382" s="55" t="n">
        <f aca="false">IF(COUNT(G1382)=0,50,IF(G1382&gt;-0.06,100,IF(G1382&gt;-0.15,50,0)))</f>
        <v>100</v>
      </c>
      <c r="N1382" s="55" t="n">
        <f aca="false">IF(COUNT(H1382)=0,50,IF(H1382&gt;=0.6,100,IF(H1382&gt;=0.4,50,0)))</f>
        <v>100</v>
      </c>
      <c r="O1382" s="55" t="n">
        <f aca="false">IF(COUNT(I1382)=0,50,IF(J1382="proxy_vix",50,IF(I1382&lt;350,100,IF(I1382&lt;=450,50,0))))</f>
        <v>50</v>
      </c>
      <c r="P1382" s="55" t="n">
        <f aca="false">IF(COUNT(K1382)=0,50,IF(K1382&lt;20,100,IF(K1382&lt;=25,50,0)))</f>
        <v>100</v>
      </c>
      <c r="Q1382" s="54"/>
      <c r="R1382" s="47"/>
      <c r="S1382" s="51" t="n">
        <f aca="false">$E1382/$E1381-1</f>
        <v>0.0158993537610812</v>
      </c>
      <c r="T1382" s="56" t="n">
        <f aca="false">$K1382/$K1381-1</f>
        <v>-0.0155902004454344</v>
      </c>
      <c r="V1382" s="57"/>
      <c r="W1382" s="57"/>
      <c r="Y1382" s="1" t="str">
        <f aca="false">IF(AX1382&gt;=70,"EASY",IF(AX1382&gt;40,"UNCERTAIN","HARD"))</f>
        <v>EASY</v>
      </c>
      <c r="AA1382" s="58" t="n">
        <f aca="false">IF($A1382&lt;200,"",AVERAGE($E1333:$E1382)/AVERAGE($E1183:$E1382)-1)</f>
        <v>0.0842908995341825</v>
      </c>
      <c r="AB1382" s="59" t="n">
        <f aca="false">LOOKUP($B1382,07_L1政策步階!$A$4:$A$14,07_L1政策步階!$C$4:$C$14)</f>
        <v>0</v>
      </c>
      <c r="AC1382" s="57"/>
      <c r="AD1382" s="57"/>
      <c r="AE1382" s="57"/>
      <c r="AF1382" s="57"/>
      <c r="AG1382" s="57"/>
      <c r="AH1382" s="57"/>
      <c r="AI1382" s="57"/>
      <c r="AJ1382" s="57"/>
      <c r="AK1382" s="57"/>
      <c r="AL1382" s="59" t="n">
        <f aca="false">IF(ISNUMBER($AA1382),IF($AA1382&gt;=0.005,100,IF($AA1382&gt;=-0.015,50,0)),"")</f>
        <v>100</v>
      </c>
      <c r="AM1382" s="59" t="n">
        <f aca="false">IF(ISNUMBER($AB1382),IF($AB1382=1,100,IF($AB1382=0,50,0)),"")</f>
        <v>50</v>
      </c>
      <c r="AN1382" s="0" t="str">
        <f aca="false">IF(ISNUMBER($AC1382),IF($AC1382&gt;=0.001,100,IF($AC1382&gt;=-0.003,50,0)),"")</f>
        <v/>
      </c>
      <c r="AO1382" s="0" t="str">
        <f aca="false">IF(ISNUMBER($AD1382),IF($AD1382&gt;=0.04,100,IF($AD1382&gt;=0,50,0)),"")</f>
        <v/>
      </c>
      <c r="AP1382" s="0" t="str">
        <f aca="false">IF(ISNUMBER($AE1382),IF($AE1382&gt;=25,100,IF($AE1382&gt;=-75,50,0)),"")</f>
        <v/>
      </c>
      <c r="AQ1382" s="0" t="str">
        <f aca="false">IF(ISNUMBER($AF1382),IF($AF1382&gt;0,100,IF($AF1382&gt;=-50,50,0)),"")</f>
        <v/>
      </c>
      <c r="AR1382" s="0" t="str">
        <f aca="false">IF(ISNUMBER($AG1382),IF($AG1382=1,100,IF($AG1382=0,50,0)),"")</f>
        <v/>
      </c>
      <c r="AS1382" s="0" t="str">
        <f aca="false">IF(ISNUMBER($AH1382),IF($AH1382&lt;0,100,IF($AH1382&lt;=20,50,0)),"")</f>
        <v/>
      </c>
      <c r="AT1382" s="0" t="str">
        <f aca="false">IF(ISNUMBER($AI1382),IF($AI1382&lt;0.95,100,IF($AI1382&lt;=1,50,0)),"")</f>
        <v/>
      </c>
      <c r="AU1382" s="0" t="str">
        <f aca="false">IF(ISNUMBER($AJ1382),IF($AJ1382&lt;30,0,IF($AJ1382&lt;40,50,IF($AJ1382&lt;=90,100,50))),"")</f>
        <v/>
      </c>
      <c r="AV1382" s="0" t="str">
        <f aca="false">IF(ISNUMBER($AK1382),IF($AK1382&gt;-0.2,100,IF($AK1382&gt;=-0.4,50,0)),"")</f>
        <v/>
      </c>
      <c r="AW1382" s="59" t="n">
        <f aca="false">01_指標庫!$H$4*ISNUMBER($F1382)+01_指標庫!$H$5*ISNUMBER($AA1382)+01_指標庫!$H$6*ISNUMBER($G1382)+01_指標庫!$H$7*ISNUMBER($H1382)+01_指標庫!$H$8*ISNUMBER($AF1382)+01_指標庫!$H$9*ISNUMBER($AG1382)+01_指標庫!$H$10*ISNUMBER($AB1382)+01_指標庫!$H$11*ISNUMBER($AC1382)+01_指標庫!$H$12*ISNUMBER($AD1382)+01_指標庫!$H$13*ISNUMBER($AE1382)+01_指標庫!$H$14*ISNUMBER($I1382)+01_指標庫!$H$15*ISNUMBER($AH1382)+01_指標庫!$H$16*ISNUMBER($K1382)+01_指標庫!$H$17*ISNUMBER($AI1382)+01_指標庫!$H$18*ISNUMBER($AJ1382)+01_指標庫!$H$19*ISNUMBER($AK1382)+01_指標庫!$H$20*ISNUMBER($BB1382)+01_指標庫!$H$21*ISNUMBER($BC1382)</f>
        <v>51</v>
      </c>
      <c r="AX1382" s="59" t="n">
        <f aca="false">IF(AW1382=0,50,ROUND((01_指標庫!$H$4*IF(ISNUMBER($F1382),L1382,0)+01_指標庫!$H$5*IF(ISNUMBER($AA1382),AL1382,0)+01_指標庫!$H$6*IF(ISNUMBER($G1382),M1382,0)+01_指標庫!$H$7*IF(ISNUMBER($H1382),N1382,0)+01_指標庫!$H$8*IF(ISNUMBER($AF1382),AQ1382,0)+01_指標庫!$H$9*IF(ISNUMBER($AG1382),AR1382,0)+01_指標庫!$H$10*IF(ISNUMBER($AB1382),AM1382,0)+01_指標庫!$H$11*IF(ISNUMBER($AC1382),AN1382,0)+01_指標庫!$H$12*IF(ISNUMBER($AD1382),AO1382,0)+01_指標庫!$H$13*IF(ISNUMBER($AE1382),AP1382,0)+01_指標庫!$H$14*IF(ISNUMBER($I1382),O1382,0)+01_指標庫!$H$15*IF(ISNUMBER($AH1382),AS1382,0)+01_指標庫!$H$16*IF(ISNUMBER($K1382),P1382,0)+01_指標庫!$H$17*IF(ISNUMBER($AI1382),AT1382,0)+01_指標庫!$H$18*IF(ISNUMBER($AJ1382),AU1382,0)+01_指標庫!$H$19*IF(ISNUMBER($AK1382),AV1382,0)+01_指標庫!$H$20*IF(ISNUMBER($BB1382),BB1382,0)+01_指標庫!$H$21*IF(ISNUMBER($BC1382),BC1382,0))/AW1382,1))</f>
        <v>81.4</v>
      </c>
      <c r="AY1382" s="60"/>
      <c r="AZ1382" s="60"/>
      <c r="BA1382" s="58" t="n">
        <f aca="false">AVERAGE($E1378:$E1382)/AVERAGE($E1373:$E1382)-1</f>
        <v>0.00446594527618571</v>
      </c>
      <c r="BB1382" s="59" t="n">
        <f aca="false">IF(ISNUMBER($BA1382),IF(OR($S1382&lt;=-0.03,$BA1382&lt;-0.003),0,IF(OR($S1382&lt;=-0.02,$BA1382&lt;0.01),50,100)),"")</f>
        <v>50</v>
      </c>
      <c r="BC1382" s="0" t="str">
        <f aca="false">IF(OR(COUNT($AZ1382)=0,COUNT($AZ1381)=0),"",IF(OR($AY1382/$AZ1381-1&lt;=-0.03,$AZ1382/$AZ1381-1&lt;=-0.045,IF(COUNT($AZ1373:$AZ1382)=10,AVERAGE($AZ1378:$AZ1382)/AVERAGE($AZ1373:$AZ1382)-1&lt;-0.01,FALSE())),0,IF(OR($AZ1382/$AZ1381-1&lt;=-0.02,IF(COUNT($AZ1373:$AZ1382)=10,AVERAGE($AZ1378:$AZ1382)/AVERAGE($AZ1373:$AZ1382)-1&lt;0.005,FALSE())),50,100)))</f>
        <v/>
      </c>
    </row>
    <row r="1383" customFormat="false" ht="15" hidden="false" customHeight="true" outlineLevel="0" collapsed="false">
      <c r="A1383" s="47" t="n">
        <v>1379</v>
      </c>
      <c r="B1383" s="48" t="n">
        <v>44558</v>
      </c>
      <c r="C1383" s="47" t="n">
        <v>2021</v>
      </c>
      <c r="D1383" s="49" t="s">
        <v>237</v>
      </c>
      <c r="E1383" s="50" t="n">
        <v>16488.66</v>
      </c>
      <c r="F1383" s="51" t="n">
        <v>0.115249</v>
      </c>
      <c r="G1383" s="51" t="n">
        <v>-0.005109</v>
      </c>
      <c r="H1383" s="52" t="n">
        <v>0.8571</v>
      </c>
      <c r="I1383" s="62" t="n">
        <v>420.3</v>
      </c>
      <c r="J1383" s="63" t="s">
        <v>240</v>
      </c>
      <c r="K1383" s="54" t="n">
        <v>17.54</v>
      </c>
      <c r="L1383" s="55" t="n">
        <f aca="false">IF(COUNT(F1383)=0,50,IF(F1383&gt;=0,100,IF(F1383&gt;=-0.02,50,0)))</f>
        <v>100</v>
      </c>
      <c r="M1383" s="55" t="n">
        <f aca="false">IF(COUNT(G1383)=0,50,IF(G1383&gt;-0.06,100,IF(G1383&gt;-0.15,50,0)))</f>
        <v>100</v>
      </c>
      <c r="N1383" s="55" t="n">
        <f aca="false">IF(COUNT(H1383)=0,50,IF(H1383&gt;=0.6,100,IF(H1383&gt;=0.4,50,0)))</f>
        <v>100</v>
      </c>
      <c r="O1383" s="55" t="n">
        <f aca="false">IF(COUNT(I1383)=0,50,IF(J1383="proxy_vix",50,IF(I1383&lt;350,100,IF(I1383&lt;=450,50,0))))</f>
        <v>50</v>
      </c>
      <c r="P1383" s="55" t="n">
        <f aca="false">IF(COUNT(K1383)=0,50,IF(K1383&lt;20,100,IF(K1383&lt;=25,50,0)))</f>
        <v>100</v>
      </c>
      <c r="Q1383" s="54"/>
      <c r="R1383" s="47"/>
      <c r="S1383" s="51" t="n">
        <f aca="false">$E1383/$E1382-1</f>
        <v>-0.00475871435038477</v>
      </c>
      <c r="T1383" s="56" t="n">
        <f aca="false">$K1383/$K1382-1</f>
        <v>-0.00791855203619918</v>
      </c>
      <c r="V1383" s="57"/>
      <c r="W1383" s="57"/>
      <c r="Y1383" s="1" t="str">
        <f aca="false">IF(AX1383&gt;=70,"EASY",IF(AX1383&gt;40,"UNCERTAIN","HARD"))</f>
        <v>EASY</v>
      </c>
      <c r="AA1383" s="58" t="n">
        <f aca="false">IF($A1383&lt;200,"",AVERAGE($E1334:$E1383)/AVERAGE($E1184:$E1383)-1)</f>
        <v>0.0848569344114467</v>
      </c>
      <c r="AB1383" s="59" t="n">
        <f aca="false">LOOKUP($B1383,07_L1政策步階!$A$4:$A$14,07_L1政策步階!$C$4:$C$14)</f>
        <v>0</v>
      </c>
      <c r="AC1383" s="57"/>
      <c r="AD1383" s="57"/>
      <c r="AE1383" s="57"/>
      <c r="AF1383" s="57"/>
      <c r="AG1383" s="57"/>
      <c r="AH1383" s="57"/>
      <c r="AI1383" s="57"/>
      <c r="AJ1383" s="57"/>
      <c r="AK1383" s="57"/>
      <c r="AL1383" s="59" t="n">
        <f aca="false">IF(ISNUMBER($AA1383),IF($AA1383&gt;=0.005,100,IF($AA1383&gt;=-0.015,50,0)),"")</f>
        <v>100</v>
      </c>
      <c r="AM1383" s="59" t="n">
        <f aca="false">IF(ISNUMBER($AB1383),IF($AB1383=1,100,IF($AB1383=0,50,0)),"")</f>
        <v>50</v>
      </c>
      <c r="AN1383" s="0" t="str">
        <f aca="false">IF(ISNUMBER($AC1383),IF($AC1383&gt;=0.001,100,IF($AC1383&gt;=-0.003,50,0)),"")</f>
        <v/>
      </c>
      <c r="AO1383" s="0" t="str">
        <f aca="false">IF(ISNUMBER($AD1383),IF($AD1383&gt;=0.04,100,IF($AD1383&gt;=0,50,0)),"")</f>
        <v/>
      </c>
      <c r="AP1383" s="0" t="str">
        <f aca="false">IF(ISNUMBER($AE1383),IF($AE1383&gt;=25,100,IF($AE1383&gt;=-75,50,0)),"")</f>
        <v/>
      </c>
      <c r="AQ1383" s="0" t="str">
        <f aca="false">IF(ISNUMBER($AF1383),IF($AF1383&gt;0,100,IF($AF1383&gt;=-50,50,0)),"")</f>
        <v/>
      </c>
      <c r="AR1383" s="0" t="str">
        <f aca="false">IF(ISNUMBER($AG1383),IF($AG1383=1,100,IF($AG1383=0,50,0)),"")</f>
        <v/>
      </c>
      <c r="AS1383" s="0" t="str">
        <f aca="false">IF(ISNUMBER($AH1383),IF($AH1383&lt;0,100,IF($AH1383&lt;=20,50,0)),"")</f>
        <v/>
      </c>
      <c r="AT1383" s="0" t="str">
        <f aca="false">IF(ISNUMBER($AI1383),IF($AI1383&lt;0.95,100,IF($AI1383&lt;=1,50,0)),"")</f>
        <v/>
      </c>
      <c r="AU1383" s="0" t="str">
        <f aca="false">IF(ISNUMBER($AJ1383),IF($AJ1383&lt;30,0,IF($AJ1383&lt;40,50,IF($AJ1383&lt;=90,100,50))),"")</f>
        <v/>
      </c>
      <c r="AV1383" s="0" t="str">
        <f aca="false">IF(ISNUMBER($AK1383),IF($AK1383&gt;-0.2,100,IF($AK1383&gt;=-0.4,50,0)),"")</f>
        <v/>
      </c>
      <c r="AW1383" s="59" t="n">
        <f aca="false">01_指標庫!$H$4*ISNUMBER($F1383)+01_指標庫!$H$5*ISNUMBER($AA1383)+01_指標庫!$H$6*ISNUMBER($G1383)+01_指標庫!$H$7*ISNUMBER($H1383)+01_指標庫!$H$8*ISNUMBER($AF1383)+01_指標庫!$H$9*ISNUMBER($AG1383)+01_指標庫!$H$10*ISNUMBER($AB1383)+01_指標庫!$H$11*ISNUMBER($AC1383)+01_指標庫!$H$12*ISNUMBER($AD1383)+01_指標庫!$H$13*ISNUMBER($AE1383)+01_指標庫!$H$14*ISNUMBER($I1383)+01_指標庫!$H$15*ISNUMBER($AH1383)+01_指標庫!$H$16*ISNUMBER($K1383)+01_指標庫!$H$17*ISNUMBER($AI1383)+01_指標庫!$H$18*ISNUMBER($AJ1383)+01_指標庫!$H$19*ISNUMBER($AK1383)+01_指標庫!$H$20*ISNUMBER($BB1383)+01_指標庫!$H$21*ISNUMBER($BC1383)</f>
        <v>51</v>
      </c>
      <c r="AX1383" s="59" t="n">
        <f aca="false">IF(AW1383=0,50,ROUND((01_指標庫!$H$4*IF(ISNUMBER($F1383),L1383,0)+01_指標庫!$H$5*IF(ISNUMBER($AA1383),AL1383,0)+01_指標庫!$H$6*IF(ISNUMBER($G1383),M1383,0)+01_指標庫!$H$7*IF(ISNUMBER($H1383),N1383,0)+01_指標庫!$H$8*IF(ISNUMBER($AF1383),AQ1383,0)+01_指標庫!$H$9*IF(ISNUMBER($AG1383),AR1383,0)+01_指標庫!$H$10*IF(ISNUMBER($AB1383),AM1383,0)+01_指標庫!$H$11*IF(ISNUMBER($AC1383),AN1383,0)+01_指標庫!$H$12*IF(ISNUMBER($AD1383),AO1383,0)+01_指標庫!$H$13*IF(ISNUMBER($AE1383),AP1383,0)+01_指標庫!$H$14*IF(ISNUMBER($I1383),O1383,0)+01_指標庫!$H$15*IF(ISNUMBER($AH1383),AS1383,0)+01_指標庫!$H$16*IF(ISNUMBER($K1383),P1383,0)+01_指標庫!$H$17*IF(ISNUMBER($AI1383),AT1383,0)+01_指標庫!$H$18*IF(ISNUMBER($AJ1383),AU1383,0)+01_指標庫!$H$19*IF(ISNUMBER($AK1383),AV1383,0)+01_指標庫!$H$20*IF(ISNUMBER($BB1383),BB1383,0)+01_指標庫!$H$21*IF(ISNUMBER($BC1383),BC1383,0))/AW1383,1))</f>
        <v>87.3</v>
      </c>
      <c r="AY1383" s="60"/>
      <c r="AZ1383" s="60"/>
      <c r="BA1383" s="58" t="n">
        <f aca="false">AVERAGE($E1379:$E1383)/AVERAGE($E1374:$E1383)-1</f>
        <v>0.0126267230509516</v>
      </c>
      <c r="BB1383" s="59" t="n">
        <f aca="false">IF(ISNUMBER($BA1383),IF(OR($S1383&lt;=-0.03,$BA1383&lt;-0.003),0,IF(OR($S1383&lt;=-0.02,$BA1383&lt;0.01),50,100)),"")</f>
        <v>100</v>
      </c>
      <c r="BC1383" s="0" t="str">
        <f aca="false">IF(OR(COUNT($AZ1383)=0,COUNT($AZ1382)=0),"",IF(OR($AY1383/$AZ1382-1&lt;=-0.03,$AZ1383/$AZ1382-1&lt;=-0.045,IF(COUNT($AZ1374:$AZ1383)=10,AVERAGE($AZ1379:$AZ1383)/AVERAGE($AZ1374:$AZ1383)-1&lt;-0.01,FALSE())),0,IF(OR($AZ1383/$AZ1382-1&lt;=-0.02,IF(COUNT($AZ1374:$AZ1383)=10,AVERAGE($AZ1379:$AZ1383)/AVERAGE($AZ1374:$AZ1383)-1&lt;0.005,FALSE())),50,100)))</f>
        <v/>
      </c>
    </row>
    <row r="1384" customFormat="false" ht="15" hidden="false" customHeight="true" outlineLevel="0" collapsed="false">
      <c r="A1384" s="47" t="n">
        <v>1380</v>
      </c>
      <c r="B1384" s="48" t="n">
        <v>44559</v>
      </c>
      <c r="C1384" s="47" t="n">
        <v>2021</v>
      </c>
      <c r="D1384" s="49" t="s">
        <v>238</v>
      </c>
      <c r="E1384" s="50" t="n">
        <v>16491.01</v>
      </c>
      <c r="F1384" s="51" t="n">
        <v>0.11415</v>
      </c>
      <c r="G1384" s="51" t="n">
        <v>-0.004968</v>
      </c>
      <c r="H1384" s="52" t="n">
        <v>0.8571</v>
      </c>
      <c r="I1384" s="62" t="n">
        <v>415.3</v>
      </c>
      <c r="J1384" s="63" t="s">
        <v>240</v>
      </c>
      <c r="K1384" s="54" t="n">
        <v>16.95</v>
      </c>
      <c r="L1384" s="55" t="n">
        <f aca="false">IF(COUNT(F1384)=0,50,IF(F1384&gt;=0,100,IF(F1384&gt;=-0.02,50,0)))</f>
        <v>100</v>
      </c>
      <c r="M1384" s="55" t="n">
        <f aca="false">IF(COUNT(G1384)=0,50,IF(G1384&gt;-0.06,100,IF(G1384&gt;-0.15,50,0)))</f>
        <v>100</v>
      </c>
      <c r="N1384" s="55" t="n">
        <f aca="false">IF(COUNT(H1384)=0,50,IF(H1384&gt;=0.6,100,IF(H1384&gt;=0.4,50,0)))</f>
        <v>100</v>
      </c>
      <c r="O1384" s="55" t="n">
        <f aca="false">IF(COUNT(I1384)=0,50,IF(J1384="proxy_vix",50,IF(I1384&lt;350,100,IF(I1384&lt;=450,50,0))))</f>
        <v>50</v>
      </c>
      <c r="P1384" s="55" t="n">
        <f aca="false">IF(COUNT(K1384)=0,50,IF(K1384&lt;20,100,IF(K1384&lt;=25,50,0)))</f>
        <v>100</v>
      </c>
      <c r="Q1384" s="54"/>
      <c r="R1384" s="47"/>
      <c r="S1384" s="51" t="n">
        <f aca="false">$E1384/$E1383-1</f>
        <v>0.000142522194041206</v>
      </c>
      <c r="T1384" s="56" t="n">
        <f aca="false">$K1384/$K1383-1</f>
        <v>-0.0336374002280502</v>
      </c>
      <c r="V1384" s="57"/>
      <c r="W1384" s="57"/>
      <c r="Y1384" s="1" t="str">
        <f aca="false">IF(AX1384&gt;=70,"EASY",IF(AX1384&gt;40,"UNCERTAIN","HARD"))</f>
        <v>EASY</v>
      </c>
      <c r="AA1384" s="58" t="n">
        <f aca="false">IF($A1384&lt;200,"",AVERAGE($E1335:$E1384)/AVERAGE($E1185:$E1384)-1)</f>
        <v>0.0852415039246008</v>
      </c>
      <c r="AB1384" s="59" t="n">
        <f aca="false">LOOKUP($B1384,07_L1政策步階!$A$4:$A$14,07_L1政策步階!$C$4:$C$14)</f>
        <v>0</v>
      </c>
      <c r="AC1384" s="57"/>
      <c r="AD1384" s="57"/>
      <c r="AE1384" s="57"/>
      <c r="AF1384" s="57"/>
      <c r="AG1384" s="57"/>
      <c r="AH1384" s="57"/>
      <c r="AI1384" s="57"/>
      <c r="AJ1384" s="57"/>
      <c r="AK1384" s="57"/>
      <c r="AL1384" s="59" t="n">
        <f aca="false">IF(ISNUMBER($AA1384),IF($AA1384&gt;=0.005,100,IF($AA1384&gt;=-0.015,50,0)),"")</f>
        <v>100</v>
      </c>
      <c r="AM1384" s="59" t="n">
        <f aca="false">IF(ISNUMBER($AB1384),IF($AB1384=1,100,IF($AB1384=0,50,0)),"")</f>
        <v>50</v>
      </c>
      <c r="AN1384" s="0" t="str">
        <f aca="false">IF(ISNUMBER($AC1384),IF($AC1384&gt;=0.001,100,IF($AC1384&gt;=-0.003,50,0)),"")</f>
        <v/>
      </c>
      <c r="AO1384" s="0" t="str">
        <f aca="false">IF(ISNUMBER($AD1384),IF($AD1384&gt;=0.04,100,IF($AD1384&gt;=0,50,0)),"")</f>
        <v/>
      </c>
      <c r="AP1384" s="0" t="str">
        <f aca="false">IF(ISNUMBER($AE1384),IF($AE1384&gt;=25,100,IF($AE1384&gt;=-75,50,0)),"")</f>
        <v/>
      </c>
      <c r="AQ1384" s="0" t="str">
        <f aca="false">IF(ISNUMBER($AF1384),IF($AF1384&gt;0,100,IF($AF1384&gt;=-50,50,0)),"")</f>
        <v/>
      </c>
      <c r="AR1384" s="0" t="str">
        <f aca="false">IF(ISNUMBER($AG1384),IF($AG1384=1,100,IF($AG1384=0,50,0)),"")</f>
        <v/>
      </c>
      <c r="AS1384" s="0" t="str">
        <f aca="false">IF(ISNUMBER($AH1384),IF($AH1384&lt;0,100,IF($AH1384&lt;=20,50,0)),"")</f>
        <v/>
      </c>
      <c r="AT1384" s="0" t="str">
        <f aca="false">IF(ISNUMBER($AI1384),IF($AI1384&lt;0.95,100,IF($AI1384&lt;=1,50,0)),"")</f>
        <v/>
      </c>
      <c r="AU1384" s="0" t="str">
        <f aca="false">IF(ISNUMBER($AJ1384),IF($AJ1384&lt;30,0,IF($AJ1384&lt;40,50,IF($AJ1384&lt;=90,100,50))),"")</f>
        <v/>
      </c>
      <c r="AV1384" s="0" t="str">
        <f aca="false">IF(ISNUMBER($AK1384),IF($AK1384&gt;-0.2,100,IF($AK1384&gt;=-0.4,50,0)),"")</f>
        <v/>
      </c>
      <c r="AW1384" s="59" t="n">
        <f aca="false">01_指標庫!$H$4*ISNUMBER($F1384)+01_指標庫!$H$5*ISNUMBER($AA1384)+01_指標庫!$H$6*ISNUMBER($G1384)+01_指標庫!$H$7*ISNUMBER($H1384)+01_指標庫!$H$8*ISNUMBER($AF1384)+01_指標庫!$H$9*ISNUMBER($AG1384)+01_指標庫!$H$10*ISNUMBER($AB1384)+01_指標庫!$H$11*ISNUMBER($AC1384)+01_指標庫!$H$12*ISNUMBER($AD1384)+01_指標庫!$H$13*ISNUMBER($AE1384)+01_指標庫!$H$14*ISNUMBER($I1384)+01_指標庫!$H$15*ISNUMBER($AH1384)+01_指標庫!$H$16*ISNUMBER($K1384)+01_指標庫!$H$17*ISNUMBER($AI1384)+01_指標庫!$H$18*ISNUMBER($AJ1384)+01_指標庫!$H$19*ISNUMBER($AK1384)+01_指標庫!$H$20*ISNUMBER($BB1384)+01_指標庫!$H$21*ISNUMBER($BC1384)</f>
        <v>51</v>
      </c>
      <c r="AX1384" s="59" t="n">
        <f aca="false">IF(AW1384=0,50,ROUND((01_指標庫!$H$4*IF(ISNUMBER($F1384),L1384,0)+01_指標庫!$H$5*IF(ISNUMBER($AA1384),AL1384,0)+01_指標庫!$H$6*IF(ISNUMBER($G1384),M1384,0)+01_指標庫!$H$7*IF(ISNUMBER($H1384),N1384,0)+01_指標庫!$H$8*IF(ISNUMBER($AF1384),AQ1384,0)+01_指標庫!$H$9*IF(ISNUMBER($AG1384),AR1384,0)+01_指標庫!$H$10*IF(ISNUMBER($AB1384),AM1384,0)+01_指標庫!$H$11*IF(ISNUMBER($AC1384),AN1384,0)+01_指標庫!$H$12*IF(ISNUMBER($AD1384),AO1384,0)+01_指標庫!$H$13*IF(ISNUMBER($AE1384),AP1384,0)+01_指標庫!$H$14*IF(ISNUMBER($I1384),O1384,0)+01_指標庫!$H$15*IF(ISNUMBER($AH1384),AS1384,0)+01_指標庫!$H$16*IF(ISNUMBER($K1384),P1384,0)+01_指標庫!$H$17*IF(ISNUMBER($AI1384),AT1384,0)+01_指標庫!$H$18*IF(ISNUMBER($AJ1384),AU1384,0)+01_指標庫!$H$19*IF(ISNUMBER($AK1384),AV1384,0)+01_指標庫!$H$20*IF(ISNUMBER($BB1384),BB1384,0)+01_指標庫!$H$21*IF(ISNUMBER($BC1384),BC1384,0))/AW1384,1))</f>
        <v>87.3</v>
      </c>
      <c r="AY1384" s="60"/>
      <c r="AZ1384" s="60"/>
      <c r="BA1384" s="58" t="n">
        <f aca="false">AVERAGE($E1380:$E1384)/AVERAGE($E1375:$E1384)-1</f>
        <v>0.0152632573253098</v>
      </c>
      <c r="BB1384" s="59" t="n">
        <f aca="false">IF(ISNUMBER($BA1384),IF(OR($S1384&lt;=-0.03,$BA1384&lt;-0.003),0,IF(OR($S1384&lt;=-0.02,$BA1384&lt;0.01),50,100)),"")</f>
        <v>100</v>
      </c>
      <c r="BC1384" s="0" t="str">
        <f aca="false">IF(OR(COUNT($AZ1384)=0,COUNT($AZ1383)=0),"",IF(OR($AY1384/$AZ1383-1&lt;=-0.03,$AZ1384/$AZ1383-1&lt;=-0.045,IF(COUNT($AZ1375:$AZ1384)=10,AVERAGE($AZ1380:$AZ1384)/AVERAGE($AZ1375:$AZ1384)-1&lt;-0.01,FALSE())),0,IF(OR($AZ1384/$AZ1383-1&lt;=-0.02,IF(COUNT($AZ1375:$AZ1384)=10,AVERAGE($AZ1380:$AZ1384)/AVERAGE($AZ1375:$AZ1384)-1&lt;0.005,FALSE())),50,100)))</f>
        <v/>
      </c>
    </row>
    <row r="1385" customFormat="false" ht="15" hidden="false" customHeight="true" outlineLevel="0" collapsed="false">
      <c r="A1385" s="47" t="n">
        <v>1381</v>
      </c>
      <c r="B1385" s="48" t="n">
        <v>44560</v>
      </c>
      <c r="C1385" s="47" t="n">
        <v>2021</v>
      </c>
      <c r="D1385" s="49" t="s">
        <v>239</v>
      </c>
      <c r="E1385" s="50" t="n">
        <v>16429.1</v>
      </c>
      <c r="F1385" s="51" t="n">
        <v>0.108759</v>
      </c>
      <c r="G1385" s="51" t="n">
        <v>-0.008703</v>
      </c>
      <c r="H1385" s="52" t="n">
        <v>0.8367</v>
      </c>
      <c r="I1385" s="62" t="n">
        <v>418.5</v>
      </c>
      <c r="J1385" s="63" t="s">
        <v>240</v>
      </c>
      <c r="K1385" s="54" t="n">
        <v>17.33</v>
      </c>
      <c r="L1385" s="55" t="n">
        <f aca="false">IF(COUNT(F1385)=0,50,IF(F1385&gt;=0,100,IF(F1385&gt;=-0.02,50,0)))</f>
        <v>100</v>
      </c>
      <c r="M1385" s="55" t="n">
        <f aca="false">IF(COUNT(G1385)=0,50,IF(G1385&gt;-0.06,100,IF(G1385&gt;-0.15,50,0)))</f>
        <v>100</v>
      </c>
      <c r="N1385" s="55" t="n">
        <f aca="false">IF(COUNT(H1385)=0,50,IF(H1385&gt;=0.6,100,IF(H1385&gt;=0.4,50,0)))</f>
        <v>100</v>
      </c>
      <c r="O1385" s="55" t="n">
        <f aca="false">IF(COUNT(I1385)=0,50,IF(J1385="proxy_vix",50,IF(I1385&lt;350,100,IF(I1385&lt;=450,50,0))))</f>
        <v>50</v>
      </c>
      <c r="P1385" s="55" t="n">
        <f aca="false">IF(COUNT(K1385)=0,50,IF(K1385&lt;20,100,IF(K1385&lt;=25,50,0)))</f>
        <v>100</v>
      </c>
      <c r="Q1385" s="54"/>
      <c r="R1385" s="47"/>
      <c r="S1385" s="51" t="n">
        <f aca="false">$E1385/$E1384-1</f>
        <v>-0.00375416666414008</v>
      </c>
      <c r="T1385" s="56" t="n">
        <f aca="false">$K1385/$K1384-1</f>
        <v>0.0224188790560471</v>
      </c>
      <c r="V1385" s="57"/>
      <c r="W1385" s="57"/>
      <c r="Y1385" s="1" t="str">
        <f aca="false">IF(AX1385&gt;=70,"EASY",IF(AX1385&gt;40,"UNCERTAIN","HARD"))</f>
        <v>EASY</v>
      </c>
      <c r="AA1385" s="58" t="n">
        <f aca="false">IF($A1385&lt;200,"",AVERAGE($E1336:$E1385)/AVERAGE($E1186:$E1385)-1)</f>
        <v>0.0854344336191668</v>
      </c>
      <c r="AB1385" s="59" t="n">
        <f aca="false">LOOKUP($B1385,07_L1政策步階!$A$4:$A$14,07_L1政策步階!$C$4:$C$14)</f>
        <v>0</v>
      </c>
      <c r="AC1385" s="57"/>
      <c r="AD1385" s="57"/>
      <c r="AE1385" s="57"/>
      <c r="AF1385" s="57"/>
      <c r="AG1385" s="57"/>
      <c r="AH1385" s="57"/>
      <c r="AI1385" s="57"/>
      <c r="AJ1385" s="57"/>
      <c r="AK1385" s="57"/>
      <c r="AL1385" s="59" t="n">
        <f aca="false">IF(ISNUMBER($AA1385),IF($AA1385&gt;=0.005,100,IF($AA1385&gt;=-0.015,50,0)),"")</f>
        <v>100</v>
      </c>
      <c r="AM1385" s="59" t="n">
        <f aca="false">IF(ISNUMBER($AB1385),IF($AB1385=1,100,IF($AB1385=0,50,0)),"")</f>
        <v>50</v>
      </c>
      <c r="AN1385" s="0" t="str">
        <f aca="false">IF(ISNUMBER($AC1385),IF($AC1385&gt;=0.001,100,IF($AC1385&gt;=-0.003,50,0)),"")</f>
        <v/>
      </c>
      <c r="AO1385" s="0" t="str">
        <f aca="false">IF(ISNUMBER($AD1385),IF($AD1385&gt;=0.04,100,IF($AD1385&gt;=0,50,0)),"")</f>
        <v/>
      </c>
      <c r="AP1385" s="0" t="str">
        <f aca="false">IF(ISNUMBER($AE1385),IF($AE1385&gt;=25,100,IF($AE1385&gt;=-75,50,0)),"")</f>
        <v/>
      </c>
      <c r="AQ1385" s="0" t="str">
        <f aca="false">IF(ISNUMBER($AF1385),IF($AF1385&gt;0,100,IF($AF1385&gt;=-50,50,0)),"")</f>
        <v/>
      </c>
      <c r="AR1385" s="0" t="str">
        <f aca="false">IF(ISNUMBER($AG1385),IF($AG1385=1,100,IF($AG1385=0,50,0)),"")</f>
        <v/>
      </c>
      <c r="AS1385" s="0" t="str">
        <f aca="false">IF(ISNUMBER($AH1385),IF($AH1385&lt;0,100,IF($AH1385&lt;=20,50,0)),"")</f>
        <v/>
      </c>
      <c r="AT1385" s="0" t="str">
        <f aca="false">IF(ISNUMBER($AI1385),IF($AI1385&lt;0.95,100,IF($AI1385&lt;=1,50,0)),"")</f>
        <v/>
      </c>
      <c r="AU1385" s="0" t="str">
        <f aca="false">IF(ISNUMBER($AJ1385),IF($AJ1385&lt;30,0,IF($AJ1385&lt;40,50,IF($AJ1385&lt;=90,100,50))),"")</f>
        <v/>
      </c>
      <c r="AV1385" s="0" t="str">
        <f aca="false">IF(ISNUMBER($AK1385),IF($AK1385&gt;-0.2,100,IF($AK1385&gt;=-0.4,50,0)),"")</f>
        <v/>
      </c>
      <c r="AW1385" s="59" t="n">
        <f aca="false">01_指標庫!$H$4*ISNUMBER($F1385)+01_指標庫!$H$5*ISNUMBER($AA1385)+01_指標庫!$H$6*ISNUMBER($G1385)+01_指標庫!$H$7*ISNUMBER($H1385)+01_指標庫!$H$8*ISNUMBER($AF1385)+01_指標庫!$H$9*ISNUMBER($AG1385)+01_指標庫!$H$10*ISNUMBER($AB1385)+01_指標庫!$H$11*ISNUMBER($AC1385)+01_指標庫!$H$12*ISNUMBER($AD1385)+01_指標庫!$H$13*ISNUMBER($AE1385)+01_指標庫!$H$14*ISNUMBER($I1385)+01_指標庫!$H$15*ISNUMBER($AH1385)+01_指標庫!$H$16*ISNUMBER($K1385)+01_指標庫!$H$17*ISNUMBER($AI1385)+01_指標庫!$H$18*ISNUMBER($AJ1385)+01_指標庫!$H$19*ISNUMBER($AK1385)+01_指標庫!$H$20*ISNUMBER($BB1385)+01_指標庫!$H$21*ISNUMBER($BC1385)</f>
        <v>51</v>
      </c>
      <c r="AX1385" s="59" t="n">
        <f aca="false">IF(AW1385=0,50,ROUND((01_指標庫!$H$4*IF(ISNUMBER($F1385),L1385,0)+01_指標庫!$H$5*IF(ISNUMBER($AA1385),AL1385,0)+01_指標庫!$H$6*IF(ISNUMBER($G1385),M1385,0)+01_指標庫!$H$7*IF(ISNUMBER($H1385),N1385,0)+01_指標庫!$H$8*IF(ISNUMBER($AF1385),AQ1385,0)+01_指標庫!$H$9*IF(ISNUMBER($AG1385),AR1385,0)+01_指標庫!$H$10*IF(ISNUMBER($AB1385),AM1385,0)+01_指標庫!$H$11*IF(ISNUMBER($AC1385),AN1385,0)+01_指標庫!$H$12*IF(ISNUMBER($AD1385),AO1385,0)+01_指標庫!$H$13*IF(ISNUMBER($AE1385),AP1385,0)+01_指標庫!$H$14*IF(ISNUMBER($I1385),O1385,0)+01_指標庫!$H$15*IF(ISNUMBER($AH1385),AS1385,0)+01_指標庫!$H$16*IF(ISNUMBER($K1385),P1385,0)+01_指標庫!$H$17*IF(ISNUMBER($AI1385),AT1385,0)+01_指標庫!$H$18*IF(ISNUMBER($AJ1385),AU1385,0)+01_指標庫!$H$19*IF(ISNUMBER($AK1385),AV1385,0)+01_指標庫!$H$20*IF(ISNUMBER($BB1385),BB1385,0)+01_指標庫!$H$21*IF(ISNUMBER($BC1385),BC1385,0))/AW1385,1))</f>
        <v>87.3</v>
      </c>
      <c r="AY1385" s="60"/>
      <c r="AZ1385" s="60"/>
      <c r="BA1385" s="58" t="n">
        <f aca="false">AVERAGE($E1381:$E1385)/AVERAGE($E1376:$E1385)-1</f>
        <v>0.0174660021265711</v>
      </c>
      <c r="BB1385" s="59" t="n">
        <f aca="false">IF(ISNUMBER($BA1385),IF(OR($S1385&lt;=-0.03,$BA1385&lt;-0.003),0,IF(OR($S1385&lt;=-0.02,$BA1385&lt;0.01),50,100)),"")</f>
        <v>100</v>
      </c>
      <c r="BC1385" s="0" t="str">
        <f aca="false">IF(OR(COUNT($AZ1385)=0,COUNT($AZ1384)=0),"",IF(OR($AY1385/$AZ1384-1&lt;=-0.03,$AZ1385/$AZ1384-1&lt;=-0.045,IF(COUNT($AZ1376:$AZ1385)=10,AVERAGE($AZ1381:$AZ1385)/AVERAGE($AZ1376:$AZ1385)-1&lt;-0.01,FALSE())),0,IF(OR($AZ1385/$AZ1384-1&lt;=-0.02,IF(COUNT($AZ1376:$AZ1385)=10,AVERAGE($AZ1381:$AZ1385)/AVERAGE($AZ1376:$AZ1385)-1&lt;0.005,FALSE())),50,100)))</f>
        <v/>
      </c>
    </row>
    <row r="1386" customFormat="false" ht="15" hidden="false" customHeight="true" outlineLevel="0" collapsed="false">
      <c r="A1386" s="47" t="n">
        <v>1382</v>
      </c>
      <c r="B1386" s="48" t="n">
        <v>44561</v>
      </c>
      <c r="C1386" s="47" t="n">
        <v>2021</v>
      </c>
      <c r="D1386" s="49" t="s">
        <v>234</v>
      </c>
      <c r="E1386" s="50" t="n">
        <v>16320.08</v>
      </c>
      <c r="F1386" s="51" t="n">
        <v>0.10009</v>
      </c>
      <c r="G1386" s="51" t="n">
        <v>-0.015281</v>
      </c>
      <c r="H1386" s="52" t="n">
        <v>0.8367</v>
      </c>
      <c r="I1386" s="62" t="n">
        <v>417.6</v>
      </c>
      <c r="J1386" s="63" t="s">
        <v>240</v>
      </c>
      <c r="K1386" s="54" t="n">
        <v>17.22</v>
      </c>
      <c r="L1386" s="55" t="n">
        <f aca="false">IF(COUNT(F1386)=0,50,IF(F1386&gt;=0,100,IF(F1386&gt;=-0.02,50,0)))</f>
        <v>100</v>
      </c>
      <c r="M1386" s="55" t="n">
        <f aca="false">IF(COUNT(G1386)=0,50,IF(G1386&gt;-0.06,100,IF(G1386&gt;-0.15,50,0)))</f>
        <v>100</v>
      </c>
      <c r="N1386" s="55" t="n">
        <f aca="false">IF(COUNT(H1386)=0,50,IF(H1386&gt;=0.6,100,IF(H1386&gt;=0.4,50,0)))</f>
        <v>100</v>
      </c>
      <c r="O1386" s="55" t="n">
        <f aca="false">IF(COUNT(I1386)=0,50,IF(J1386="proxy_vix",50,IF(I1386&lt;350,100,IF(I1386&lt;=450,50,0))))</f>
        <v>50</v>
      </c>
      <c r="P1386" s="55" t="n">
        <f aca="false">IF(COUNT(K1386)=0,50,IF(K1386&lt;20,100,IF(K1386&lt;=25,50,0)))</f>
        <v>100</v>
      </c>
      <c r="Q1386" s="54"/>
      <c r="R1386" s="47"/>
      <c r="S1386" s="51" t="n">
        <f aca="false">$E1386/$E1385-1</f>
        <v>-0.00663578650078212</v>
      </c>
      <c r="T1386" s="56" t="n">
        <f aca="false">$K1386/$K1385-1</f>
        <v>-0.00634737449509515</v>
      </c>
      <c r="V1386" s="57"/>
      <c r="W1386" s="57"/>
      <c r="Y1386" s="1" t="str">
        <f aca="false">IF(AX1386&gt;=70,"EASY",IF(AX1386&gt;40,"UNCERTAIN","HARD"))</f>
        <v>EASY</v>
      </c>
      <c r="AA1386" s="58" t="n">
        <f aca="false">IF($A1386&lt;200,"",AVERAGE($E1337:$E1386)/AVERAGE($E1187:$E1386)-1)</f>
        <v>0.0853983290368563</v>
      </c>
      <c r="AB1386" s="59" t="n">
        <f aca="false">LOOKUP($B1386,07_L1政策步階!$A$4:$A$14,07_L1政策步階!$C$4:$C$14)</f>
        <v>0</v>
      </c>
      <c r="AC1386" s="57"/>
      <c r="AD1386" s="57"/>
      <c r="AE1386" s="57"/>
      <c r="AF1386" s="57"/>
      <c r="AG1386" s="57"/>
      <c r="AH1386" s="57"/>
      <c r="AI1386" s="57"/>
      <c r="AJ1386" s="57"/>
      <c r="AK1386" s="57"/>
      <c r="AL1386" s="59" t="n">
        <f aca="false">IF(ISNUMBER($AA1386),IF($AA1386&gt;=0.005,100,IF($AA1386&gt;=-0.015,50,0)),"")</f>
        <v>100</v>
      </c>
      <c r="AM1386" s="59" t="n">
        <f aca="false">IF(ISNUMBER($AB1386),IF($AB1386=1,100,IF($AB1386=0,50,0)),"")</f>
        <v>50</v>
      </c>
      <c r="AN1386" s="0" t="str">
        <f aca="false">IF(ISNUMBER($AC1386),IF($AC1386&gt;=0.001,100,IF($AC1386&gt;=-0.003,50,0)),"")</f>
        <v/>
      </c>
      <c r="AO1386" s="0" t="str">
        <f aca="false">IF(ISNUMBER($AD1386),IF($AD1386&gt;=0.04,100,IF($AD1386&gt;=0,50,0)),"")</f>
        <v/>
      </c>
      <c r="AP1386" s="0" t="str">
        <f aca="false">IF(ISNUMBER($AE1386),IF($AE1386&gt;=25,100,IF($AE1386&gt;=-75,50,0)),"")</f>
        <v/>
      </c>
      <c r="AQ1386" s="0" t="str">
        <f aca="false">IF(ISNUMBER($AF1386),IF($AF1386&gt;0,100,IF($AF1386&gt;=-50,50,0)),"")</f>
        <v/>
      </c>
      <c r="AR1386" s="0" t="str">
        <f aca="false">IF(ISNUMBER($AG1386),IF($AG1386=1,100,IF($AG1386=0,50,0)),"")</f>
        <v/>
      </c>
      <c r="AS1386" s="0" t="str">
        <f aca="false">IF(ISNUMBER($AH1386),IF($AH1386&lt;0,100,IF($AH1386&lt;=20,50,0)),"")</f>
        <v/>
      </c>
      <c r="AT1386" s="0" t="str">
        <f aca="false">IF(ISNUMBER($AI1386),IF($AI1386&lt;0.95,100,IF($AI1386&lt;=1,50,0)),"")</f>
        <v/>
      </c>
      <c r="AU1386" s="0" t="str">
        <f aca="false">IF(ISNUMBER($AJ1386),IF($AJ1386&lt;30,0,IF($AJ1386&lt;40,50,IF($AJ1386&lt;=90,100,50))),"")</f>
        <v/>
      </c>
      <c r="AV1386" s="0" t="str">
        <f aca="false">IF(ISNUMBER($AK1386),IF($AK1386&gt;-0.2,100,IF($AK1386&gt;=-0.4,50,0)),"")</f>
        <v/>
      </c>
      <c r="AW1386" s="59" t="n">
        <f aca="false">01_指標庫!$H$4*ISNUMBER($F1386)+01_指標庫!$H$5*ISNUMBER($AA1386)+01_指標庫!$H$6*ISNUMBER($G1386)+01_指標庫!$H$7*ISNUMBER($H1386)+01_指標庫!$H$8*ISNUMBER($AF1386)+01_指標庫!$H$9*ISNUMBER($AG1386)+01_指標庫!$H$10*ISNUMBER($AB1386)+01_指標庫!$H$11*ISNUMBER($AC1386)+01_指標庫!$H$12*ISNUMBER($AD1386)+01_指標庫!$H$13*ISNUMBER($AE1386)+01_指標庫!$H$14*ISNUMBER($I1386)+01_指標庫!$H$15*ISNUMBER($AH1386)+01_指標庫!$H$16*ISNUMBER($K1386)+01_指標庫!$H$17*ISNUMBER($AI1386)+01_指標庫!$H$18*ISNUMBER($AJ1386)+01_指標庫!$H$19*ISNUMBER($AK1386)+01_指標庫!$H$20*ISNUMBER($BB1386)+01_指標庫!$H$21*ISNUMBER($BC1386)</f>
        <v>51</v>
      </c>
      <c r="AX1386" s="59" t="n">
        <f aca="false">IF(AW1386=0,50,ROUND((01_指標庫!$H$4*IF(ISNUMBER($F1386),L1386,0)+01_指標庫!$H$5*IF(ISNUMBER($AA1386),AL1386,0)+01_指標庫!$H$6*IF(ISNUMBER($G1386),M1386,0)+01_指標庫!$H$7*IF(ISNUMBER($H1386),N1386,0)+01_指標庫!$H$8*IF(ISNUMBER($AF1386),AQ1386,0)+01_指標庫!$H$9*IF(ISNUMBER($AG1386),AR1386,0)+01_指標庫!$H$10*IF(ISNUMBER($AB1386),AM1386,0)+01_指標庫!$H$11*IF(ISNUMBER($AC1386),AN1386,0)+01_指標庫!$H$12*IF(ISNUMBER($AD1386),AO1386,0)+01_指標庫!$H$13*IF(ISNUMBER($AE1386),AP1386,0)+01_指標庫!$H$14*IF(ISNUMBER($I1386),O1386,0)+01_指標庫!$H$15*IF(ISNUMBER($AH1386),AS1386,0)+01_指標庫!$H$16*IF(ISNUMBER($K1386),P1386,0)+01_指標庫!$H$17*IF(ISNUMBER($AI1386),AT1386,0)+01_指標庫!$H$18*IF(ISNUMBER($AJ1386),AU1386,0)+01_指標庫!$H$19*IF(ISNUMBER($AK1386),AV1386,0)+01_指標庫!$H$20*IF(ISNUMBER($BB1386),BB1386,0)+01_指標庫!$H$21*IF(ISNUMBER($BC1386),BC1386,0))/AW1386,1))</f>
        <v>87.3</v>
      </c>
      <c r="AY1386" s="60"/>
      <c r="AZ1386" s="60"/>
      <c r="BA1386" s="58" t="n">
        <f aca="false">AVERAGE($E1382:$E1386)/AVERAGE($E1377:$E1386)-1</f>
        <v>0.0147510408132967</v>
      </c>
      <c r="BB1386" s="59" t="n">
        <f aca="false">IF(ISNUMBER($BA1386),IF(OR($S1386&lt;=-0.03,$BA1386&lt;-0.003),0,IF(OR($S1386&lt;=-0.02,$BA1386&lt;0.01),50,100)),"")</f>
        <v>100</v>
      </c>
      <c r="BC1386" s="0" t="str">
        <f aca="false">IF(OR(COUNT($AZ1386)=0,COUNT($AZ1385)=0),"",IF(OR($AY1386/$AZ1385-1&lt;=-0.03,$AZ1386/$AZ1385-1&lt;=-0.045,IF(COUNT($AZ1377:$AZ1386)=10,AVERAGE($AZ1382:$AZ1386)/AVERAGE($AZ1377:$AZ1386)-1&lt;-0.01,FALSE())),0,IF(OR($AZ1386/$AZ1385-1&lt;=-0.02,IF(COUNT($AZ1377:$AZ1386)=10,AVERAGE($AZ1382:$AZ1386)/AVERAGE($AZ1377:$AZ1386)-1&lt;0.005,FALSE())),50,100)))</f>
        <v/>
      </c>
    </row>
    <row r="1387" customFormat="false" ht="15" hidden="false" customHeight="true" outlineLevel="0" collapsed="false">
      <c r="A1387" s="47" t="n">
        <v>1383</v>
      </c>
      <c r="B1387" s="48" t="n">
        <v>44564</v>
      </c>
      <c r="C1387" s="47" t="n">
        <v>2022</v>
      </c>
      <c r="D1387" s="49" t="s">
        <v>236</v>
      </c>
      <c r="E1387" s="50" t="n">
        <v>16501.77</v>
      </c>
      <c r="F1387" s="51" t="n">
        <v>0.110977</v>
      </c>
      <c r="G1387" s="51" t="n">
        <v>-0.004318</v>
      </c>
      <c r="H1387" s="52" t="n">
        <v>0.8571</v>
      </c>
      <c r="I1387" s="62" t="n">
        <v>412.4</v>
      </c>
      <c r="J1387" s="63" t="s">
        <v>240</v>
      </c>
      <c r="K1387" s="54" t="n">
        <v>16.6</v>
      </c>
      <c r="L1387" s="55" t="n">
        <f aca="false">IF(COUNT(F1387)=0,50,IF(F1387&gt;=0,100,IF(F1387&gt;=-0.02,50,0)))</f>
        <v>100</v>
      </c>
      <c r="M1387" s="55" t="n">
        <f aca="false">IF(COUNT(G1387)=0,50,IF(G1387&gt;-0.06,100,IF(G1387&gt;-0.15,50,0)))</f>
        <v>100</v>
      </c>
      <c r="N1387" s="55" t="n">
        <f aca="false">IF(COUNT(H1387)=0,50,IF(H1387&gt;=0.6,100,IF(H1387&gt;=0.4,50,0)))</f>
        <v>100</v>
      </c>
      <c r="O1387" s="55" t="n">
        <f aca="false">IF(COUNT(I1387)=0,50,IF(J1387="proxy_vix",50,IF(I1387&lt;350,100,IF(I1387&lt;=450,50,0))))</f>
        <v>50</v>
      </c>
      <c r="P1387" s="55" t="n">
        <f aca="false">IF(COUNT(K1387)=0,50,IF(K1387&lt;20,100,IF(K1387&lt;=25,50,0)))</f>
        <v>100</v>
      </c>
      <c r="Q1387" s="54"/>
      <c r="R1387" s="47"/>
      <c r="S1387" s="51" t="n">
        <f aca="false">$E1387/$E1386-1</f>
        <v>0.0111329111131808</v>
      </c>
      <c r="T1387" s="56" t="n">
        <f aca="false">$K1387/$K1386-1</f>
        <v>-0.0360046457607431</v>
      </c>
      <c r="V1387" s="57"/>
      <c r="W1387" s="57"/>
      <c r="Y1387" s="1" t="str">
        <f aca="false">IF(AX1387&gt;=70,"EASY",IF(AX1387&gt;40,"UNCERTAIN","HARD"))</f>
        <v>EASY</v>
      </c>
      <c r="AA1387" s="58" t="n">
        <f aca="false">IF($A1387&lt;200,"",AVERAGE($E1338:$E1387)/AVERAGE($E1188:$E1387)-1)</f>
        <v>0.0854331816391227</v>
      </c>
      <c r="AB1387" s="59" t="n">
        <f aca="false">LOOKUP($B1387,07_L1政策步階!$A$4:$A$14,07_L1政策步階!$C$4:$C$14)</f>
        <v>0</v>
      </c>
      <c r="AC1387" s="57"/>
      <c r="AD1387" s="57"/>
      <c r="AE1387" s="57"/>
      <c r="AF1387" s="57"/>
      <c r="AG1387" s="57"/>
      <c r="AH1387" s="57"/>
      <c r="AI1387" s="57"/>
      <c r="AJ1387" s="57"/>
      <c r="AK1387" s="57"/>
      <c r="AL1387" s="59" t="n">
        <f aca="false">IF(ISNUMBER($AA1387),IF($AA1387&gt;=0.005,100,IF($AA1387&gt;=-0.015,50,0)),"")</f>
        <v>100</v>
      </c>
      <c r="AM1387" s="59" t="n">
        <f aca="false">IF(ISNUMBER($AB1387),IF($AB1387=1,100,IF($AB1387=0,50,0)),"")</f>
        <v>50</v>
      </c>
      <c r="AN1387" s="0" t="str">
        <f aca="false">IF(ISNUMBER($AC1387),IF($AC1387&gt;=0.001,100,IF($AC1387&gt;=-0.003,50,0)),"")</f>
        <v/>
      </c>
      <c r="AO1387" s="0" t="str">
        <f aca="false">IF(ISNUMBER($AD1387),IF($AD1387&gt;=0.04,100,IF($AD1387&gt;=0,50,0)),"")</f>
        <v/>
      </c>
      <c r="AP1387" s="0" t="str">
        <f aca="false">IF(ISNUMBER($AE1387),IF($AE1387&gt;=25,100,IF($AE1387&gt;=-75,50,0)),"")</f>
        <v/>
      </c>
      <c r="AQ1387" s="0" t="str">
        <f aca="false">IF(ISNUMBER($AF1387),IF($AF1387&gt;0,100,IF($AF1387&gt;=-50,50,0)),"")</f>
        <v/>
      </c>
      <c r="AR1387" s="0" t="str">
        <f aca="false">IF(ISNUMBER($AG1387),IF($AG1387=1,100,IF($AG1387=0,50,0)),"")</f>
        <v/>
      </c>
      <c r="AS1387" s="0" t="str">
        <f aca="false">IF(ISNUMBER($AH1387),IF($AH1387&lt;0,100,IF($AH1387&lt;=20,50,0)),"")</f>
        <v/>
      </c>
      <c r="AT1387" s="0" t="str">
        <f aca="false">IF(ISNUMBER($AI1387),IF($AI1387&lt;0.95,100,IF($AI1387&lt;=1,50,0)),"")</f>
        <v/>
      </c>
      <c r="AU1387" s="0" t="str">
        <f aca="false">IF(ISNUMBER($AJ1387),IF($AJ1387&lt;30,0,IF($AJ1387&lt;40,50,IF($AJ1387&lt;=90,100,50))),"")</f>
        <v/>
      </c>
      <c r="AV1387" s="0" t="str">
        <f aca="false">IF(ISNUMBER($AK1387),IF($AK1387&gt;-0.2,100,IF($AK1387&gt;=-0.4,50,0)),"")</f>
        <v/>
      </c>
      <c r="AW1387" s="59" t="n">
        <f aca="false">01_指標庫!$H$4*ISNUMBER($F1387)+01_指標庫!$H$5*ISNUMBER($AA1387)+01_指標庫!$H$6*ISNUMBER($G1387)+01_指標庫!$H$7*ISNUMBER($H1387)+01_指標庫!$H$8*ISNUMBER($AF1387)+01_指標庫!$H$9*ISNUMBER($AG1387)+01_指標庫!$H$10*ISNUMBER($AB1387)+01_指標庫!$H$11*ISNUMBER($AC1387)+01_指標庫!$H$12*ISNUMBER($AD1387)+01_指標庫!$H$13*ISNUMBER($AE1387)+01_指標庫!$H$14*ISNUMBER($I1387)+01_指標庫!$H$15*ISNUMBER($AH1387)+01_指標庫!$H$16*ISNUMBER($K1387)+01_指標庫!$H$17*ISNUMBER($AI1387)+01_指標庫!$H$18*ISNUMBER($AJ1387)+01_指標庫!$H$19*ISNUMBER($AK1387)+01_指標庫!$H$20*ISNUMBER($BB1387)+01_指標庫!$H$21*ISNUMBER($BC1387)</f>
        <v>51</v>
      </c>
      <c r="AX1387" s="59" t="n">
        <f aca="false">IF(AW1387=0,50,ROUND((01_指標庫!$H$4*IF(ISNUMBER($F1387),L1387,0)+01_指標庫!$H$5*IF(ISNUMBER($AA1387),AL1387,0)+01_指標庫!$H$6*IF(ISNUMBER($G1387),M1387,0)+01_指標庫!$H$7*IF(ISNUMBER($H1387),N1387,0)+01_指標庫!$H$8*IF(ISNUMBER($AF1387),AQ1387,0)+01_指標庫!$H$9*IF(ISNUMBER($AG1387),AR1387,0)+01_指標庫!$H$10*IF(ISNUMBER($AB1387),AM1387,0)+01_指標庫!$H$11*IF(ISNUMBER($AC1387),AN1387,0)+01_指標庫!$H$12*IF(ISNUMBER($AD1387),AO1387,0)+01_指標庫!$H$13*IF(ISNUMBER($AE1387),AP1387,0)+01_指標庫!$H$14*IF(ISNUMBER($I1387),O1387,0)+01_指標庫!$H$15*IF(ISNUMBER($AH1387),AS1387,0)+01_指標庫!$H$16*IF(ISNUMBER($K1387),P1387,0)+01_指標庫!$H$17*IF(ISNUMBER($AI1387),AT1387,0)+01_指標庫!$H$18*IF(ISNUMBER($AJ1387),AU1387,0)+01_指標庫!$H$19*IF(ISNUMBER($AK1387),AV1387,0)+01_指標庫!$H$20*IF(ISNUMBER($BB1387),BB1387,0)+01_指標庫!$H$21*IF(ISNUMBER($BC1387),BC1387,0))/AW1387,1))</f>
        <v>81.4</v>
      </c>
      <c r="AY1387" s="60"/>
      <c r="AZ1387" s="60"/>
      <c r="BA1387" s="58" t="n">
        <f aca="false">AVERAGE($E1383:$E1387)/AVERAGE($E1378:$E1387)-1</f>
        <v>0.00958162224166559</v>
      </c>
      <c r="BB1387" s="59" t="n">
        <f aca="false">IF(ISNUMBER($BA1387),IF(OR($S1387&lt;=-0.03,$BA1387&lt;-0.003),0,IF(OR($S1387&lt;=-0.02,$BA1387&lt;0.01),50,100)),"")</f>
        <v>50</v>
      </c>
      <c r="BC1387" s="0" t="str">
        <f aca="false">IF(OR(COUNT($AZ1387)=0,COUNT($AZ1386)=0),"",IF(OR($AY1387/$AZ1386-1&lt;=-0.03,$AZ1387/$AZ1386-1&lt;=-0.045,IF(COUNT($AZ1378:$AZ1387)=10,AVERAGE($AZ1383:$AZ1387)/AVERAGE($AZ1378:$AZ1387)-1&lt;-0.01,FALSE())),0,IF(OR($AZ1387/$AZ1386-1&lt;=-0.02,IF(COUNT($AZ1378:$AZ1387)=10,AVERAGE($AZ1383:$AZ1387)/AVERAGE($AZ1378:$AZ1387)-1&lt;0.005,FALSE())),50,100)))</f>
        <v/>
      </c>
    </row>
    <row r="1388" customFormat="false" ht="15" hidden="false" customHeight="true" outlineLevel="0" collapsed="false">
      <c r="A1388" s="47" t="n">
        <v>1384</v>
      </c>
      <c r="B1388" s="48" t="n">
        <v>44565</v>
      </c>
      <c r="C1388" s="47" t="n">
        <v>2022</v>
      </c>
      <c r="D1388" s="49" t="s">
        <v>237</v>
      </c>
      <c r="E1388" s="50" t="n">
        <v>16279.73</v>
      </c>
      <c r="F1388" s="51" t="n">
        <v>0.094851</v>
      </c>
      <c r="G1388" s="51" t="n">
        <v>-0.017716</v>
      </c>
      <c r="H1388" s="52" t="n">
        <v>0.8367</v>
      </c>
      <c r="I1388" s="62" t="n">
        <v>415</v>
      </c>
      <c r="J1388" s="63" t="s">
        <v>240</v>
      </c>
      <c r="K1388" s="54" t="n">
        <v>16.91</v>
      </c>
      <c r="L1388" s="55" t="n">
        <f aca="false">IF(COUNT(F1388)=0,50,IF(F1388&gt;=0,100,IF(F1388&gt;=-0.02,50,0)))</f>
        <v>100</v>
      </c>
      <c r="M1388" s="55" t="n">
        <f aca="false">IF(COUNT(G1388)=0,50,IF(G1388&gt;-0.06,100,IF(G1388&gt;-0.15,50,0)))</f>
        <v>100</v>
      </c>
      <c r="N1388" s="55" t="n">
        <f aca="false">IF(COUNT(H1388)=0,50,IF(H1388&gt;=0.6,100,IF(H1388&gt;=0.4,50,0)))</f>
        <v>100</v>
      </c>
      <c r="O1388" s="55" t="n">
        <f aca="false">IF(COUNT(I1388)=0,50,IF(J1388="proxy_vix",50,IF(I1388&lt;350,100,IF(I1388&lt;=450,50,0))))</f>
        <v>50</v>
      </c>
      <c r="P1388" s="55" t="n">
        <f aca="false">IF(COUNT(K1388)=0,50,IF(K1388&lt;20,100,IF(K1388&lt;=25,50,0)))</f>
        <v>100</v>
      </c>
      <c r="Q1388" s="54"/>
      <c r="R1388" s="47"/>
      <c r="S1388" s="51" t="n">
        <f aca="false">$E1388/$E1387-1</f>
        <v>-0.0134555262859681</v>
      </c>
      <c r="T1388" s="56" t="n">
        <f aca="false">$K1388/$K1387-1</f>
        <v>0.0186746987951807</v>
      </c>
      <c r="V1388" s="57"/>
      <c r="W1388" s="57"/>
      <c r="Y1388" s="1" t="str">
        <f aca="false">IF(AX1388&gt;=70,"EASY",IF(AX1388&gt;40,"UNCERTAIN","HARD"))</f>
        <v>EASY</v>
      </c>
      <c r="AA1388" s="58" t="n">
        <f aca="false">IF($A1388&lt;200,"",AVERAGE($E1339:$E1388)/AVERAGE($E1189:$E1388)-1)</f>
        <v>0.0855114005774225</v>
      </c>
      <c r="AB1388" s="59" t="n">
        <f aca="false">LOOKUP($B1388,07_L1政策步階!$A$4:$A$14,07_L1政策步階!$C$4:$C$14)</f>
        <v>0</v>
      </c>
      <c r="AC1388" s="57"/>
      <c r="AD1388" s="57"/>
      <c r="AE1388" s="57"/>
      <c r="AF1388" s="57"/>
      <c r="AG1388" s="57"/>
      <c r="AH1388" s="57"/>
      <c r="AI1388" s="57"/>
      <c r="AJ1388" s="57"/>
      <c r="AK1388" s="57"/>
      <c r="AL1388" s="59" t="n">
        <f aca="false">IF(ISNUMBER($AA1388),IF($AA1388&gt;=0.005,100,IF($AA1388&gt;=-0.015,50,0)),"")</f>
        <v>100</v>
      </c>
      <c r="AM1388" s="59" t="n">
        <f aca="false">IF(ISNUMBER($AB1388),IF($AB1388=1,100,IF($AB1388=0,50,0)),"")</f>
        <v>50</v>
      </c>
      <c r="AN1388" s="0" t="str">
        <f aca="false">IF(ISNUMBER($AC1388),IF($AC1388&gt;=0.001,100,IF($AC1388&gt;=-0.003,50,0)),"")</f>
        <v/>
      </c>
      <c r="AO1388" s="0" t="str">
        <f aca="false">IF(ISNUMBER($AD1388),IF($AD1388&gt;=0.04,100,IF($AD1388&gt;=0,50,0)),"")</f>
        <v/>
      </c>
      <c r="AP1388" s="0" t="str">
        <f aca="false">IF(ISNUMBER($AE1388),IF($AE1388&gt;=25,100,IF($AE1388&gt;=-75,50,0)),"")</f>
        <v/>
      </c>
      <c r="AQ1388" s="0" t="str">
        <f aca="false">IF(ISNUMBER($AF1388),IF($AF1388&gt;0,100,IF($AF1388&gt;=-50,50,0)),"")</f>
        <v/>
      </c>
      <c r="AR1388" s="0" t="str">
        <f aca="false">IF(ISNUMBER($AG1388),IF($AG1388=1,100,IF($AG1388=0,50,0)),"")</f>
        <v/>
      </c>
      <c r="AS1388" s="0" t="str">
        <f aca="false">IF(ISNUMBER($AH1388),IF($AH1388&lt;0,100,IF($AH1388&lt;=20,50,0)),"")</f>
        <v/>
      </c>
      <c r="AT1388" s="0" t="str">
        <f aca="false">IF(ISNUMBER($AI1388),IF($AI1388&lt;0.95,100,IF($AI1388&lt;=1,50,0)),"")</f>
        <v/>
      </c>
      <c r="AU1388" s="0" t="str">
        <f aca="false">IF(ISNUMBER($AJ1388),IF($AJ1388&lt;30,0,IF($AJ1388&lt;40,50,IF($AJ1388&lt;=90,100,50))),"")</f>
        <v/>
      </c>
      <c r="AV1388" s="0" t="str">
        <f aca="false">IF(ISNUMBER($AK1388),IF($AK1388&gt;-0.2,100,IF($AK1388&gt;=-0.4,50,0)),"")</f>
        <v/>
      </c>
      <c r="AW1388" s="59" t="n">
        <f aca="false">01_指標庫!$H$4*ISNUMBER($F1388)+01_指標庫!$H$5*ISNUMBER($AA1388)+01_指標庫!$H$6*ISNUMBER($G1388)+01_指標庫!$H$7*ISNUMBER($H1388)+01_指標庫!$H$8*ISNUMBER($AF1388)+01_指標庫!$H$9*ISNUMBER($AG1388)+01_指標庫!$H$10*ISNUMBER($AB1388)+01_指標庫!$H$11*ISNUMBER($AC1388)+01_指標庫!$H$12*ISNUMBER($AD1388)+01_指標庫!$H$13*ISNUMBER($AE1388)+01_指標庫!$H$14*ISNUMBER($I1388)+01_指標庫!$H$15*ISNUMBER($AH1388)+01_指標庫!$H$16*ISNUMBER($K1388)+01_指標庫!$H$17*ISNUMBER($AI1388)+01_指標庫!$H$18*ISNUMBER($AJ1388)+01_指標庫!$H$19*ISNUMBER($AK1388)+01_指標庫!$H$20*ISNUMBER($BB1388)+01_指標庫!$H$21*ISNUMBER($BC1388)</f>
        <v>51</v>
      </c>
      <c r="AX1388" s="59" t="n">
        <f aca="false">IF(AW1388=0,50,ROUND((01_指標庫!$H$4*IF(ISNUMBER($F1388),L1388,0)+01_指標庫!$H$5*IF(ISNUMBER($AA1388),AL1388,0)+01_指標庫!$H$6*IF(ISNUMBER($G1388),M1388,0)+01_指標庫!$H$7*IF(ISNUMBER($H1388),N1388,0)+01_指標庫!$H$8*IF(ISNUMBER($AF1388),AQ1388,0)+01_指標庫!$H$9*IF(ISNUMBER($AG1388),AR1388,0)+01_指標庫!$H$10*IF(ISNUMBER($AB1388),AM1388,0)+01_指標庫!$H$11*IF(ISNUMBER($AC1388),AN1388,0)+01_指標庫!$H$12*IF(ISNUMBER($AD1388),AO1388,0)+01_指標庫!$H$13*IF(ISNUMBER($AE1388),AP1388,0)+01_指標庫!$H$14*IF(ISNUMBER($I1388),O1388,0)+01_指標庫!$H$15*IF(ISNUMBER($AH1388),AS1388,0)+01_指標庫!$H$16*IF(ISNUMBER($K1388),P1388,0)+01_指標庫!$H$17*IF(ISNUMBER($AI1388),AT1388,0)+01_指標庫!$H$18*IF(ISNUMBER($AJ1388),AU1388,0)+01_指標庫!$H$19*IF(ISNUMBER($AK1388),AV1388,0)+01_指標庫!$H$20*IF(ISNUMBER($BB1388),BB1388,0)+01_指標庫!$H$21*IF(ISNUMBER($BC1388),BC1388,0))/AW1388,1))</f>
        <v>81.4</v>
      </c>
      <c r="AY1388" s="60"/>
      <c r="AZ1388" s="60"/>
      <c r="BA1388" s="58" t="n">
        <f aca="false">AVERAGE($E1384:$E1388)/AVERAGE($E1379:$E1388)-1</f>
        <v>0.0030014830713665</v>
      </c>
      <c r="BB1388" s="59" t="n">
        <f aca="false">IF(ISNUMBER($BA1388),IF(OR($S1388&lt;=-0.03,$BA1388&lt;-0.003),0,IF(OR($S1388&lt;=-0.02,$BA1388&lt;0.01),50,100)),"")</f>
        <v>50</v>
      </c>
      <c r="BC1388" s="0" t="str">
        <f aca="false">IF(OR(COUNT($AZ1388)=0,COUNT($AZ1387)=0),"",IF(OR($AY1388/$AZ1387-1&lt;=-0.03,$AZ1388/$AZ1387-1&lt;=-0.045,IF(COUNT($AZ1379:$AZ1388)=10,AVERAGE($AZ1384:$AZ1388)/AVERAGE($AZ1379:$AZ1388)-1&lt;-0.01,FALSE())),0,IF(OR($AZ1388/$AZ1387-1&lt;=-0.02,IF(COUNT($AZ1379:$AZ1388)=10,AVERAGE($AZ1384:$AZ1388)/AVERAGE($AZ1379:$AZ1388)-1&lt;0.005,FALSE())),50,100)))</f>
        <v/>
      </c>
    </row>
    <row r="1389" customFormat="false" ht="15" hidden="false" customHeight="true" outlineLevel="0" collapsed="false">
      <c r="A1389" s="47" t="n">
        <v>1385</v>
      </c>
      <c r="B1389" s="48" t="n">
        <v>44566</v>
      </c>
      <c r="C1389" s="47" t="n">
        <v>2022</v>
      </c>
      <c r="D1389" s="49" t="s">
        <v>238</v>
      </c>
      <c r="E1389" s="50" t="n">
        <v>15771.78</v>
      </c>
      <c r="F1389" s="51" t="n">
        <v>0.059709</v>
      </c>
      <c r="G1389" s="51" t="n">
        <v>-0.048364</v>
      </c>
      <c r="H1389" s="52" t="n">
        <v>0.7755</v>
      </c>
      <c r="I1389" s="62" t="n">
        <v>438.6</v>
      </c>
      <c r="J1389" s="63" t="s">
        <v>240</v>
      </c>
      <c r="K1389" s="54" t="n">
        <v>19.73</v>
      </c>
      <c r="L1389" s="55" t="n">
        <f aca="false">IF(COUNT(F1389)=0,50,IF(F1389&gt;=0,100,IF(F1389&gt;=-0.02,50,0)))</f>
        <v>100</v>
      </c>
      <c r="M1389" s="55" t="n">
        <f aca="false">IF(COUNT(G1389)=0,50,IF(G1389&gt;-0.06,100,IF(G1389&gt;-0.15,50,0)))</f>
        <v>100</v>
      </c>
      <c r="N1389" s="55" t="n">
        <f aca="false">IF(COUNT(H1389)=0,50,IF(H1389&gt;=0.6,100,IF(H1389&gt;=0.4,50,0)))</f>
        <v>100</v>
      </c>
      <c r="O1389" s="55" t="n">
        <f aca="false">IF(COUNT(I1389)=0,50,IF(J1389="proxy_vix",50,IF(I1389&lt;350,100,IF(I1389&lt;=450,50,0))))</f>
        <v>50</v>
      </c>
      <c r="P1389" s="55" t="n">
        <f aca="false">IF(COUNT(K1389)=0,50,IF(K1389&lt;20,100,IF(K1389&lt;=25,50,0)))</f>
        <v>100</v>
      </c>
      <c r="Q1389" s="54"/>
      <c r="R1389" s="47"/>
      <c r="S1389" s="51" t="n">
        <f aca="false">$E1389/$E1388-1</f>
        <v>-0.0312013774184214</v>
      </c>
      <c r="T1389" s="56" t="n">
        <f aca="false">$K1389/$K1388-1</f>
        <v>0.166765227675932</v>
      </c>
      <c r="V1389" s="57"/>
      <c r="W1389" s="57"/>
      <c r="Y1389" s="1" t="str">
        <f aca="false">IF(AX1389&gt;=70,"EASY",IF(AX1389&gt;40,"UNCERTAIN","HARD"))</f>
        <v>EASY</v>
      </c>
      <c r="AA1389" s="58" t="n">
        <f aca="false">IF($A1389&lt;200,"",AVERAGE($E1340:$E1389)/AVERAGE($E1190:$E1389)-1)</f>
        <v>0.0848532298803388</v>
      </c>
      <c r="AB1389" s="59" t="n">
        <f aca="false">LOOKUP($B1389,07_L1政策步階!$A$4:$A$14,07_L1政策步階!$C$4:$C$14)</f>
        <v>0</v>
      </c>
      <c r="AC1389" s="57"/>
      <c r="AD1389" s="57"/>
      <c r="AE1389" s="57"/>
      <c r="AF1389" s="57"/>
      <c r="AG1389" s="57"/>
      <c r="AH1389" s="57"/>
      <c r="AI1389" s="57"/>
      <c r="AJ1389" s="57"/>
      <c r="AK1389" s="57"/>
      <c r="AL1389" s="59" t="n">
        <f aca="false">IF(ISNUMBER($AA1389),IF($AA1389&gt;=0.005,100,IF($AA1389&gt;=-0.015,50,0)),"")</f>
        <v>100</v>
      </c>
      <c r="AM1389" s="59" t="n">
        <f aca="false">IF(ISNUMBER($AB1389),IF($AB1389=1,100,IF($AB1389=0,50,0)),"")</f>
        <v>50</v>
      </c>
      <c r="AN1389" s="0" t="str">
        <f aca="false">IF(ISNUMBER($AC1389),IF($AC1389&gt;=0.001,100,IF($AC1389&gt;=-0.003,50,0)),"")</f>
        <v/>
      </c>
      <c r="AO1389" s="0" t="str">
        <f aca="false">IF(ISNUMBER($AD1389),IF($AD1389&gt;=0.04,100,IF($AD1389&gt;=0,50,0)),"")</f>
        <v/>
      </c>
      <c r="AP1389" s="0" t="str">
        <f aca="false">IF(ISNUMBER($AE1389),IF($AE1389&gt;=25,100,IF($AE1389&gt;=-75,50,0)),"")</f>
        <v/>
      </c>
      <c r="AQ1389" s="0" t="str">
        <f aca="false">IF(ISNUMBER($AF1389),IF($AF1389&gt;0,100,IF($AF1389&gt;=-50,50,0)),"")</f>
        <v/>
      </c>
      <c r="AR1389" s="0" t="str">
        <f aca="false">IF(ISNUMBER($AG1389),IF($AG1389=1,100,IF($AG1389=0,50,0)),"")</f>
        <v/>
      </c>
      <c r="AS1389" s="0" t="str">
        <f aca="false">IF(ISNUMBER($AH1389),IF($AH1389&lt;0,100,IF($AH1389&lt;=20,50,0)),"")</f>
        <v/>
      </c>
      <c r="AT1389" s="0" t="str">
        <f aca="false">IF(ISNUMBER($AI1389),IF($AI1389&lt;0.95,100,IF($AI1389&lt;=1,50,0)),"")</f>
        <v/>
      </c>
      <c r="AU1389" s="0" t="str">
        <f aca="false">IF(ISNUMBER($AJ1389),IF($AJ1389&lt;30,0,IF($AJ1389&lt;40,50,IF($AJ1389&lt;=90,100,50))),"")</f>
        <v/>
      </c>
      <c r="AV1389" s="0" t="str">
        <f aca="false">IF(ISNUMBER($AK1389),IF($AK1389&gt;-0.2,100,IF($AK1389&gt;=-0.4,50,0)),"")</f>
        <v/>
      </c>
      <c r="AW1389" s="59" t="n">
        <f aca="false">01_指標庫!$H$4*ISNUMBER($F1389)+01_指標庫!$H$5*ISNUMBER($AA1389)+01_指標庫!$H$6*ISNUMBER($G1389)+01_指標庫!$H$7*ISNUMBER($H1389)+01_指標庫!$H$8*ISNUMBER($AF1389)+01_指標庫!$H$9*ISNUMBER($AG1389)+01_指標庫!$H$10*ISNUMBER($AB1389)+01_指標庫!$H$11*ISNUMBER($AC1389)+01_指標庫!$H$12*ISNUMBER($AD1389)+01_指標庫!$H$13*ISNUMBER($AE1389)+01_指標庫!$H$14*ISNUMBER($I1389)+01_指標庫!$H$15*ISNUMBER($AH1389)+01_指標庫!$H$16*ISNUMBER($K1389)+01_指標庫!$H$17*ISNUMBER($AI1389)+01_指標庫!$H$18*ISNUMBER($AJ1389)+01_指標庫!$H$19*ISNUMBER($AK1389)+01_指標庫!$H$20*ISNUMBER($BB1389)+01_指標庫!$H$21*ISNUMBER($BC1389)</f>
        <v>51</v>
      </c>
      <c r="AX1389" s="59" t="n">
        <f aca="false">IF(AW1389=0,50,ROUND((01_指標庫!$H$4*IF(ISNUMBER($F1389),L1389,0)+01_指標庫!$H$5*IF(ISNUMBER($AA1389),AL1389,0)+01_指標庫!$H$6*IF(ISNUMBER($G1389),M1389,0)+01_指標庫!$H$7*IF(ISNUMBER($H1389),N1389,0)+01_指標庫!$H$8*IF(ISNUMBER($AF1389),AQ1389,0)+01_指標庫!$H$9*IF(ISNUMBER($AG1389),AR1389,0)+01_指標庫!$H$10*IF(ISNUMBER($AB1389),AM1389,0)+01_指標庫!$H$11*IF(ISNUMBER($AC1389),AN1389,0)+01_指標庫!$H$12*IF(ISNUMBER($AD1389),AO1389,0)+01_指標庫!$H$13*IF(ISNUMBER($AE1389),AP1389,0)+01_指標庫!$H$14*IF(ISNUMBER($I1389),O1389,0)+01_指標庫!$H$15*IF(ISNUMBER($AH1389),AS1389,0)+01_指標庫!$H$16*IF(ISNUMBER($K1389),P1389,0)+01_指標庫!$H$17*IF(ISNUMBER($AI1389),AT1389,0)+01_指標庫!$H$18*IF(ISNUMBER($AJ1389),AU1389,0)+01_指標庫!$H$19*IF(ISNUMBER($AK1389),AV1389,0)+01_指標庫!$H$20*IF(ISNUMBER($BB1389),BB1389,0)+01_指標庫!$H$21*IF(ISNUMBER($BC1389),BC1389,0))/AW1389,1))</f>
        <v>75.5</v>
      </c>
      <c r="AY1389" s="60"/>
      <c r="AZ1389" s="60"/>
      <c r="BA1389" s="58" t="n">
        <f aca="false">AVERAGE($E1385:$E1389)/AVERAGE($E1380:$E1389)-1</f>
        <v>-0.00448799477010797</v>
      </c>
      <c r="BB1389" s="59" t="n">
        <f aca="false">IF(ISNUMBER($BA1389),IF(OR($S1389&lt;=-0.03,$BA1389&lt;-0.003),0,IF(OR($S1389&lt;=-0.02,$BA1389&lt;0.01),50,100)),"")</f>
        <v>0</v>
      </c>
      <c r="BC1389" s="0" t="str">
        <f aca="false">IF(OR(COUNT($AZ1389)=0,COUNT($AZ1388)=0),"",IF(OR($AY1389/$AZ1388-1&lt;=-0.03,$AZ1389/$AZ1388-1&lt;=-0.045,IF(COUNT($AZ1380:$AZ1389)=10,AVERAGE($AZ1385:$AZ1389)/AVERAGE($AZ1380:$AZ1389)-1&lt;-0.01,FALSE())),0,IF(OR($AZ1389/$AZ1388-1&lt;=-0.02,IF(COUNT($AZ1380:$AZ1389)=10,AVERAGE($AZ1385:$AZ1389)/AVERAGE($AZ1380:$AZ1389)-1&lt;0.005,FALSE())),50,100)))</f>
        <v/>
      </c>
    </row>
    <row r="1390" customFormat="false" ht="15" hidden="false" customHeight="true" outlineLevel="0" collapsed="false">
      <c r="A1390" s="47" t="n">
        <v>1386</v>
      </c>
      <c r="B1390" s="48" t="n">
        <v>44567</v>
      </c>
      <c r="C1390" s="47" t="n">
        <v>2022</v>
      </c>
      <c r="D1390" s="49" t="s">
        <v>239</v>
      </c>
      <c r="E1390" s="50" t="n">
        <v>15765.36</v>
      </c>
      <c r="F1390" s="51" t="n">
        <v>0.058223</v>
      </c>
      <c r="G1390" s="51" t="n">
        <v>-0.048752</v>
      </c>
      <c r="H1390" s="52" t="n">
        <v>0.7551</v>
      </c>
      <c r="I1390" s="62" t="n">
        <v>437.6</v>
      </c>
      <c r="J1390" s="63" t="s">
        <v>240</v>
      </c>
      <c r="K1390" s="54" t="n">
        <v>19.61</v>
      </c>
      <c r="L1390" s="55" t="n">
        <f aca="false">IF(COUNT(F1390)=0,50,IF(F1390&gt;=0,100,IF(F1390&gt;=-0.02,50,0)))</f>
        <v>100</v>
      </c>
      <c r="M1390" s="55" t="n">
        <f aca="false">IF(COUNT(G1390)=0,50,IF(G1390&gt;-0.06,100,IF(G1390&gt;-0.15,50,0)))</f>
        <v>100</v>
      </c>
      <c r="N1390" s="55" t="n">
        <f aca="false">IF(COUNT(H1390)=0,50,IF(H1390&gt;=0.6,100,IF(H1390&gt;=0.4,50,0)))</f>
        <v>100</v>
      </c>
      <c r="O1390" s="55" t="n">
        <f aca="false">IF(COUNT(I1390)=0,50,IF(J1390="proxy_vix",50,IF(I1390&lt;350,100,IF(I1390&lt;=450,50,0))))</f>
        <v>50</v>
      </c>
      <c r="P1390" s="55" t="n">
        <f aca="false">IF(COUNT(K1390)=0,50,IF(K1390&lt;20,100,IF(K1390&lt;=25,50,0)))</f>
        <v>100</v>
      </c>
      <c r="Q1390" s="54"/>
      <c r="R1390" s="47"/>
      <c r="S1390" s="51" t="n">
        <f aca="false">$E1390/$E1389-1</f>
        <v>-0.000407056147118445</v>
      </c>
      <c r="T1390" s="56" t="n">
        <f aca="false">$K1390/$K1389-1</f>
        <v>-0.00608210846426771</v>
      </c>
      <c r="V1390" s="57"/>
      <c r="W1390" s="57"/>
      <c r="Y1390" s="1" t="str">
        <f aca="false">IF(AX1390&gt;=70,"EASY",IF(AX1390&gt;40,"UNCERTAIN","HARD"))</f>
        <v>EASY</v>
      </c>
      <c r="AA1390" s="58" t="n">
        <f aca="false">IF($A1390&lt;200,"",AVERAGE($E1341:$E1390)/AVERAGE($E1191:$E1390)-1)</f>
        <v>0.0840495240057666</v>
      </c>
      <c r="AB1390" s="59" t="n">
        <f aca="false">LOOKUP($B1390,07_L1政策步階!$A$4:$A$14,07_L1政策步階!$C$4:$C$14)</f>
        <v>0</v>
      </c>
      <c r="AC1390" s="57"/>
      <c r="AD1390" s="57"/>
      <c r="AE1390" s="57"/>
      <c r="AF1390" s="57"/>
      <c r="AG1390" s="57"/>
      <c r="AH1390" s="57"/>
      <c r="AI1390" s="57"/>
      <c r="AJ1390" s="57"/>
      <c r="AK1390" s="57"/>
      <c r="AL1390" s="59" t="n">
        <f aca="false">IF(ISNUMBER($AA1390),IF($AA1390&gt;=0.005,100,IF($AA1390&gt;=-0.015,50,0)),"")</f>
        <v>100</v>
      </c>
      <c r="AM1390" s="59" t="n">
        <f aca="false">IF(ISNUMBER($AB1390),IF($AB1390=1,100,IF($AB1390=0,50,0)),"")</f>
        <v>50</v>
      </c>
      <c r="AN1390" s="0" t="str">
        <f aca="false">IF(ISNUMBER($AC1390),IF($AC1390&gt;=0.001,100,IF($AC1390&gt;=-0.003,50,0)),"")</f>
        <v/>
      </c>
      <c r="AO1390" s="0" t="str">
        <f aca="false">IF(ISNUMBER($AD1390),IF($AD1390&gt;=0.04,100,IF($AD1390&gt;=0,50,0)),"")</f>
        <v/>
      </c>
      <c r="AP1390" s="0" t="str">
        <f aca="false">IF(ISNUMBER($AE1390),IF($AE1390&gt;=25,100,IF($AE1390&gt;=-75,50,0)),"")</f>
        <v/>
      </c>
      <c r="AQ1390" s="0" t="str">
        <f aca="false">IF(ISNUMBER($AF1390),IF($AF1390&gt;0,100,IF($AF1390&gt;=-50,50,0)),"")</f>
        <v/>
      </c>
      <c r="AR1390" s="0" t="str">
        <f aca="false">IF(ISNUMBER($AG1390),IF($AG1390=1,100,IF($AG1390=0,50,0)),"")</f>
        <v/>
      </c>
      <c r="AS1390" s="0" t="str">
        <f aca="false">IF(ISNUMBER($AH1390),IF($AH1390&lt;0,100,IF($AH1390&lt;=20,50,0)),"")</f>
        <v/>
      </c>
      <c r="AT1390" s="0" t="str">
        <f aca="false">IF(ISNUMBER($AI1390),IF($AI1390&lt;0.95,100,IF($AI1390&lt;=1,50,0)),"")</f>
        <v/>
      </c>
      <c r="AU1390" s="0" t="str">
        <f aca="false">IF(ISNUMBER($AJ1390),IF($AJ1390&lt;30,0,IF($AJ1390&lt;40,50,IF($AJ1390&lt;=90,100,50))),"")</f>
        <v/>
      </c>
      <c r="AV1390" s="0" t="str">
        <f aca="false">IF(ISNUMBER($AK1390),IF($AK1390&gt;-0.2,100,IF($AK1390&gt;=-0.4,50,0)),"")</f>
        <v/>
      </c>
      <c r="AW1390" s="59" t="n">
        <f aca="false">01_指標庫!$H$4*ISNUMBER($F1390)+01_指標庫!$H$5*ISNUMBER($AA1390)+01_指標庫!$H$6*ISNUMBER($G1390)+01_指標庫!$H$7*ISNUMBER($H1390)+01_指標庫!$H$8*ISNUMBER($AF1390)+01_指標庫!$H$9*ISNUMBER($AG1390)+01_指標庫!$H$10*ISNUMBER($AB1390)+01_指標庫!$H$11*ISNUMBER($AC1390)+01_指標庫!$H$12*ISNUMBER($AD1390)+01_指標庫!$H$13*ISNUMBER($AE1390)+01_指標庫!$H$14*ISNUMBER($I1390)+01_指標庫!$H$15*ISNUMBER($AH1390)+01_指標庫!$H$16*ISNUMBER($K1390)+01_指標庫!$H$17*ISNUMBER($AI1390)+01_指標庫!$H$18*ISNUMBER($AJ1390)+01_指標庫!$H$19*ISNUMBER($AK1390)+01_指標庫!$H$20*ISNUMBER($BB1390)+01_指標庫!$H$21*ISNUMBER($BC1390)</f>
        <v>51</v>
      </c>
      <c r="AX1390" s="59" t="n">
        <f aca="false">IF(AW1390=0,50,ROUND((01_指標庫!$H$4*IF(ISNUMBER($F1390),L1390,0)+01_指標庫!$H$5*IF(ISNUMBER($AA1390),AL1390,0)+01_指標庫!$H$6*IF(ISNUMBER($G1390),M1390,0)+01_指標庫!$H$7*IF(ISNUMBER($H1390),N1390,0)+01_指標庫!$H$8*IF(ISNUMBER($AF1390),AQ1390,0)+01_指標庫!$H$9*IF(ISNUMBER($AG1390),AR1390,0)+01_指標庫!$H$10*IF(ISNUMBER($AB1390),AM1390,0)+01_指標庫!$H$11*IF(ISNUMBER($AC1390),AN1390,0)+01_指標庫!$H$12*IF(ISNUMBER($AD1390),AO1390,0)+01_指標庫!$H$13*IF(ISNUMBER($AE1390),AP1390,0)+01_指標庫!$H$14*IF(ISNUMBER($I1390),O1390,0)+01_指標庫!$H$15*IF(ISNUMBER($AH1390),AS1390,0)+01_指標庫!$H$16*IF(ISNUMBER($K1390),P1390,0)+01_指標庫!$H$17*IF(ISNUMBER($AI1390),AT1390,0)+01_指標庫!$H$18*IF(ISNUMBER($AJ1390),AU1390,0)+01_指標庫!$H$19*IF(ISNUMBER($AK1390),AV1390,0)+01_指標庫!$H$20*IF(ISNUMBER($BB1390),BB1390,0)+01_指標庫!$H$21*IF(ISNUMBER($BC1390),BC1390,0))/AW1390,1))</f>
        <v>75.5</v>
      </c>
      <c r="AY1390" s="60"/>
      <c r="AZ1390" s="60"/>
      <c r="BA1390" s="58" t="n">
        <f aca="false">AVERAGE($E1386:$E1390)/AVERAGE($E1381:$E1390)-1</f>
        <v>-0.0101014465711452</v>
      </c>
      <c r="BB1390" s="59" t="n">
        <f aca="false">IF(ISNUMBER($BA1390),IF(OR($S1390&lt;=-0.03,$BA1390&lt;-0.003),0,IF(OR($S1390&lt;=-0.02,$BA1390&lt;0.01),50,100)),"")</f>
        <v>0</v>
      </c>
      <c r="BC1390" s="0" t="str">
        <f aca="false">IF(OR(COUNT($AZ1390)=0,COUNT($AZ1389)=0),"",IF(OR($AY1390/$AZ1389-1&lt;=-0.03,$AZ1390/$AZ1389-1&lt;=-0.045,IF(COUNT($AZ1381:$AZ1390)=10,AVERAGE($AZ1386:$AZ1390)/AVERAGE($AZ1381:$AZ1390)-1&lt;-0.01,FALSE())),0,IF(OR($AZ1390/$AZ1389-1&lt;=-0.02,IF(COUNT($AZ1381:$AZ1390)=10,AVERAGE($AZ1386:$AZ1390)/AVERAGE($AZ1381:$AZ1390)-1&lt;0.005,FALSE())),50,100)))</f>
        <v/>
      </c>
    </row>
    <row r="1391" customFormat="false" ht="15" hidden="false" customHeight="true" outlineLevel="0" collapsed="false">
      <c r="A1391" s="47" t="n">
        <v>1387</v>
      </c>
      <c r="B1391" s="48" t="n">
        <v>44568</v>
      </c>
      <c r="C1391" s="47" t="n">
        <v>2022</v>
      </c>
      <c r="D1391" s="49" t="s">
        <v>234</v>
      </c>
      <c r="E1391" s="50" t="n">
        <v>15592.19</v>
      </c>
      <c r="F1391" s="51" t="n">
        <v>0.045612</v>
      </c>
      <c r="G1391" s="51" t="n">
        <v>-0.0592</v>
      </c>
      <c r="H1391" s="52" t="n">
        <v>0.7551</v>
      </c>
      <c r="I1391" s="62" t="n">
        <v>430.5</v>
      </c>
      <c r="J1391" s="63" t="s">
        <v>240</v>
      </c>
      <c r="K1391" s="54" t="n">
        <v>18.76</v>
      </c>
      <c r="L1391" s="55" t="n">
        <f aca="false">IF(COUNT(F1391)=0,50,IF(F1391&gt;=0,100,IF(F1391&gt;=-0.02,50,0)))</f>
        <v>100</v>
      </c>
      <c r="M1391" s="55" t="n">
        <f aca="false">IF(COUNT(G1391)=0,50,IF(G1391&gt;-0.06,100,IF(G1391&gt;-0.15,50,0)))</f>
        <v>100</v>
      </c>
      <c r="N1391" s="55" t="n">
        <f aca="false">IF(COUNT(H1391)=0,50,IF(H1391&gt;=0.6,100,IF(H1391&gt;=0.4,50,0)))</f>
        <v>100</v>
      </c>
      <c r="O1391" s="55" t="n">
        <f aca="false">IF(COUNT(I1391)=0,50,IF(J1391="proxy_vix",50,IF(I1391&lt;350,100,IF(I1391&lt;=450,50,0))))</f>
        <v>50</v>
      </c>
      <c r="P1391" s="55" t="n">
        <f aca="false">IF(COUNT(K1391)=0,50,IF(K1391&lt;20,100,IF(K1391&lt;=25,50,0)))</f>
        <v>100</v>
      </c>
      <c r="Q1391" s="54"/>
      <c r="R1391" s="47"/>
      <c r="S1391" s="51" t="n">
        <f aca="false">$E1391/$E1390-1</f>
        <v>-0.0109842084164269</v>
      </c>
      <c r="T1391" s="56" t="n">
        <f aca="false">$K1391/$K1390-1</f>
        <v>-0.0433452320244772</v>
      </c>
      <c r="V1391" s="57"/>
      <c r="W1391" s="57"/>
      <c r="Y1391" s="1" t="str">
        <f aca="false">IF(AX1391&gt;=70,"EASY",IF(AX1391&gt;40,"UNCERTAIN","HARD"))</f>
        <v>EASY</v>
      </c>
      <c r="AA1391" s="58" t="n">
        <f aca="false">IF($A1391&lt;200,"",AVERAGE($E1342:$E1391)/AVERAGE($E1192:$E1391)-1)</f>
        <v>0.0830192139162123</v>
      </c>
      <c r="AB1391" s="59" t="n">
        <f aca="false">LOOKUP($B1391,07_L1政策步階!$A$4:$A$14,07_L1政策步階!$C$4:$C$14)</f>
        <v>0</v>
      </c>
      <c r="AC1391" s="57"/>
      <c r="AD1391" s="57"/>
      <c r="AE1391" s="57"/>
      <c r="AF1391" s="57"/>
      <c r="AG1391" s="57"/>
      <c r="AH1391" s="57"/>
      <c r="AI1391" s="57"/>
      <c r="AJ1391" s="57"/>
      <c r="AK1391" s="57"/>
      <c r="AL1391" s="59" t="n">
        <f aca="false">IF(ISNUMBER($AA1391),IF($AA1391&gt;=0.005,100,IF($AA1391&gt;=-0.015,50,0)),"")</f>
        <v>100</v>
      </c>
      <c r="AM1391" s="59" t="n">
        <f aca="false">IF(ISNUMBER($AB1391),IF($AB1391=1,100,IF($AB1391=0,50,0)),"")</f>
        <v>50</v>
      </c>
      <c r="AN1391" s="0" t="str">
        <f aca="false">IF(ISNUMBER($AC1391),IF($AC1391&gt;=0.001,100,IF($AC1391&gt;=-0.003,50,0)),"")</f>
        <v/>
      </c>
      <c r="AO1391" s="0" t="str">
        <f aca="false">IF(ISNUMBER($AD1391),IF($AD1391&gt;=0.04,100,IF($AD1391&gt;=0,50,0)),"")</f>
        <v/>
      </c>
      <c r="AP1391" s="0" t="str">
        <f aca="false">IF(ISNUMBER($AE1391),IF($AE1391&gt;=25,100,IF($AE1391&gt;=-75,50,0)),"")</f>
        <v/>
      </c>
      <c r="AQ1391" s="0" t="str">
        <f aca="false">IF(ISNUMBER($AF1391),IF($AF1391&gt;0,100,IF($AF1391&gt;=-50,50,0)),"")</f>
        <v/>
      </c>
      <c r="AR1391" s="0" t="str">
        <f aca="false">IF(ISNUMBER($AG1391),IF($AG1391=1,100,IF($AG1391=0,50,0)),"")</f>
        <v/>
      </c>
      <c r="AS1391" s="0" t="str">
        <f aca="false">IF(ISNUMBER($AH1391),IF($AH1391&lt;0,100,IF($AH1391&lt;=20,50,0)),"")</f>
        <v/>
      </c>
      <c r="AT1391" s="0" t="str">
        <f aca="false">IF(ISNUMBER($AI1391),IF($AI1391&lt;0.95,100,IF($AI1391&lt;=1,50,0)),"")</f>
        <v/>
      </c>
      <c r="AU1391" s="0" t="str">
        <f aca="false">IF(ISNUMBER($AJ1391),IF($AJ1391&lt;30,0,IF($AJ1391&lt;40,50,IF($AJ1391&lt;=90,100,50))),"")</f>
        <v/>
      </c>
      <c r="AV1391" s="0" t="str">
        <f aca="false">IF(ISNUMBER($AK1391),IF($AK1391&gt;-0.2,100,IF($AK1391&gt;=-0.4,50,0)),"")</f>
        <v/>
      </c>
      <c r="AW1391" s="59" t="n">
        <f aca="false">01_指標庫!$H$4*ISNUMBER($F1391)+01_指標庫!$H$5*ISNUMBER($AA1391)+01_指標庫!$H$6*ISNUMBER($G1391)+01_指標庫!$H$7*ISNUMBER($H1391)+01_指標庫!$H$8*ISNUMBER($AF1391)+01_指標庫!$H$9*ISNUMBER($AG1391)+01_指標庫!$H$10*ISNUMBER($AB1391)+01_指標庫!$H$11*ISNUMBER($AC1391)+01_指標庫!$H$12*ISNUMBER($AD1391)+01_指標庫!$H$13*ISNUMBER($AE1391)+01_指標庫!$H$14*ISNUMBER($I1391)+01_指標庫!$H$15*ISNUMBER($AH1391)+01_指標庫!$H$16*ISNUMBER($K1391)+01_指標庫!$H$17*ISNUMBER($AI1391)+01_指標庫!$H$18*ISNUMBER($AJ1391)+01_指標庫!$H$19*ISNUMBER($AK1391)+01_指標庫!$H$20*ISNUMBER($BB1391)+01_指標庫!$H$21*ISNUMBER($BC1391)</f>
        <v>51</v>
      </c>
      <c r="AX1391" s="59" t="n">
        <f aca="false">IF(AW1391=0,50,ROUND((01_指標庫!$H$4*IF(ISNUMBER($F1391),L1391,0)+01_指標庫!$H$5*IF(ISNUMBER($AA1391),AL1391,0)+01_指標庫!$H$6*IF(ISNUMBER($G1391),M1391,0)+01_指標庫!$H$7*IF(ISNUMBER($H1391),N1391,0)+01_指標庫!$H$8*IF(ISNUMBER($AF1391),AQ1391,0)+01_指標庫!$H$9*IF(ISNUMBER($AG1391),AR1391,0)+01_指標庫!$H$10*IF(ISNUMBER($AB1391),AM1391,0)+01_指標庫!$H$11*IF(ISNUMBER($AC1391),AN1391,0)+01_指標庫!$H$12*IF(ISNUMBER($AD1391),AO1391,0)+01_指標庫!$H$13*IF(ISNUMBER($AE1391),AP1391,0)+01_指標庫!$H$14*IF(ISNUMBER($I1391),O1391,0)+01_指標庫!$H$15*IF(ISNUMBER($AH1391),AS1391,0)+01_指標庫!$H$16*IF(ISNUMBER($K1391),P1391,0)+01_指標庫!$H$17*IF(ISNUMBER($AI1391),AT1391,0)+01_指標庫!$H$18*IF(ISNUMBER($AJ1391),AU1391,0)+01_指標庫!$H$19*IF(ISNUMBER($AK1391),AV1391,0)+01_指標庫!$H$20*IF(ISNUMBER($BB1391),BB1391,0)+01_指標庫!$H$21*IF(ISNUMBER($BC1391),BC1391,0))/AW1391,1))</f>
        <v>75.5</v>
      </c>
      <c r="AY1391" s="60"/>
      <c r="AZ1391" s="60"/>
      <c r="BA1391" s="58" t="n">
        <f aca="false">AVERAGE($E1387:$E1391)/AVERAGE($E1382:$E1391)-1</f>
        <v>-0.0147066239607888</v>
      </c>
      <c r="BB1391" s="59" t="n">
        <f aca="false">IF(ISNUMBER($BA1391),IF(OR($S1391&lt;=-0.03,$BA1391&lt;-0.003),0,IF(OR($S1391&lt;=-0.02,$BA1391&lt;0.01),50,100)),"")</f>
        <v>0</v>
      </c>
      <c r="BC1391" s="0" t="str">
        <f aca="false">IF(OR(COUNT($AZ1391)=0,COUNT($AZ1390)=0),"",IF(OR($AY1391/$AZ1390-1&lt;=-0.03,$AZ1391/$AZ1390-1&lt;=-0.045,IF(COUNT($AZ1382:$AZ1391)=10,AVERAGE($AZ1387:$AZ1391)/AVERAGE($AZ1382:$AZ1391)-1&lt;-0.01,FALSE())),0,IF(OR($AZ1391/$AZ1390-1&lt;=-0.02,IF(COUNT($AZ1382:$AZ1391)=10,AVERAGE($AZ1387:$AZ1391)/AVERAGE($AZ1382:$AZ1391)-1&lt;0.005,FALSE())),50,100)))</f>
        <v/>
      </c>
    </row>
    <row r="1392" customFormat="false" ht="15" hidden="false" customHeight="true" outlineLevel="0" collapsed="false">
      <c r="A1392" s="47" t="n">
        <v>1388</v>
      </c>
      <c r="B1392" s="48" t="n">
        <v>44571</v>
      </c>
      <c r="C1392" s="47" t="n">
        <v>2022</v>
      </c>
      <c r="D1392" s="49" t="s">
        <v>236</v>
      </c>
      <c r="E1392" s="50" t="n">
        <v>15614.43</v>
      </c>
      <c r="F1392" s="51" t="n">
        <v>0.046179</v>
      </c>
      <c r="G1392" s="51" t="n">
        <v>-0.057859</v>
      </c>
      <c r="H1392" s="52" t="n">
        <v>0.7551</v>
      </c>
      <c r="I1392" s="62" t="n">
        <v>435.9</v>
      </c>
      <c r="J1392" s="63" t="s">
        <v>240</v>
      </c>
      <c r="K1392" s="54" t="n">
        <v>19.4</v>
      </c>
      <c r="L1392" s="55" t="n">
        <f aca="false">IF(COUNT(F1392)=0,50,IF(F1392&gt;=0,100,IF(F1392&gt;=-0.02,50,0)))</f>
        <v>100</v>
      </c>
      <c r="M1392" s="55" t="n">
        <f aca="false">IF(COUNT(G1392)=0,50,IF(G1392&gt;-0.06,100,IF(G1392&gt;-0.15,50,0)))</f>
        <v>100</v>
      </c>
      <c r="N1392" s="55" t="n">
        <f aca="false">IF(COUNT(H1392)=0,50,IF(H1392&gt;=0.6,100,IF(H1392&gt;=0.4,50,0)))</f>
        <v>100</v>
      </c>
      <c r="O1392" s="55" t="n">
        <f aca="false">IF(COUNT(I1392)=0,50,IF(J1392="proxy_vix",50,IF(I1392&lt;350,100,IF(I1392&lt;=450,50,0))))</f>
        <v>50</v>
      </c>
      <c r="P1392" s="55" t="n">
        <f aca="false">IF(COUNT(K1392)=0,50,IF(K1392&lt;20,100,IF(K1392&lt;=25,50,0)))</f>
        <v>100</v>
      </c>
      <c r="Q1392" s="54"/>
      <c r="R1392" s="47"/>
      <c r="S1392" s="51" t="n">
        <f aca="false">$E1392/$E1391-1</f>
        <v>0.00142635511752998</v>
      </c>
      <c r="T1392" s="56" t="n">
        <f aca="false">$K1392/$K1391-1</f>
        <v>0.0341151385927503</v>
      </c>
      <c r="V1392" s="57"/>
      <c r="W1392" s="57"/>
      <c r="Y1392" s="1" t="str">
        <f aca="false">IF(AX1392&gt;=70,"EASY",IF(AX1392&gt;40,"UNCERTAIN","HARD"))</f>
        <v>EASY</v>
      </c>
      <c r="AA1392" s="58" t="n">
        <f aca="false">IF($A1392&lt;200,"",AVERAGE($E1343:$E1392)/AVERAGE($E1193:$E1392)-1)</f>
        <v>0.0818436809845646</v>
      </c>
      <c r="AB1392" s="59" t="n">
        <f aca="false">LOOKUP($B1392,07_L1政策步階!$A$4:$A$14,07_L1政策步階!$C$4:$C$14)</f>
        <v>0</v>
      </c>
      <c r="AC1392" s="57"/>
      <c r="AD1392" s="57"/>
      <c r="AE1392" s="57"/>
      <c r="AF1392" s="57"/>
      <c r="AG1392" s="57"/>
      <c r="AH1392" s="57"/>
      <c r="AI1392" s="57"/>
      <c r="AJ1392" s="57"/>
      <c r="AK1392" s="57"/>
      <c r="AL1392" s="59" t="n">
        <f aca="false">IF(ISNUMBER($AA1392),IF($AA1392&gt;=0.005,100,IF($AA1392&gt;=-0.015,50,0)),"")</f>
        <v>100</v>
      </c>
      <c r="AM1392" s="59" t="n">
        <f aca="false">IF(ISNUMBER($AB1392),IF($AB1392=1,100,IF($AB1392=0,50,0)),"")</f>
        <v>50</v>
      </c>
      <c r="AN1392" s="0" t="str">
        <f aca="false">IF(ISNUMBER($AC1392),IF($AC1392&gt;=0.001,100,IF($AC1392&gt;=-0.003,50,0)),"")</f>
        <v/>
      </c>
      <c r="AO1392" s="0" t="str">
        <f aca="false">IF(ISNUMBER($AD1392),IF($AD1392&gt;=0.04,100,IF($AD1392&gt;=0,50,0)),"")</f>
        <v/>
      </c>
      <c r="AP1392" s="0" t="str">
        <f aca="false">IF(ISNUMBER($AE1392),IF($AE1392&gt;=25,100,IF($AE1392&gt;=-75,50,0)),"")</f>
        <v/>
      </c>
      <c r="AQ1392" s="0" t="str">
        <f aca="false">IF(ISNUMBER($AF1392),IF($AF1392&gt;0,100,IF($AF1392&gt;=-50,50,0)),"")</f>
        <v/>
      </c>
      <c r="AR1392" s="0" t="str">
        <f aca="false">IF(ISNUMBER($AG1392),IF($AG1392=1,100,IF($AG1392=0,50,0)),"")</f>
        <v/>
      </c>
      <c r="AS1392" s="0" t="str">
        <f aca="false">IF(ISNUMBER($AH1392),IF($AH1392&lt;0,100,IF($AH1392&lt;=20,50,0)),"")</f>
        <v/>
      </c>
      <c r="AT1392" s="0" t="str">
        <f aca="false">IF(ISNUMBER($AI1392),IF($AI1392&lt;0.95,100,IF($AI1392&lt;=1,50,0)),"")</f>
        <v/>
      </c>
      <c r="AU1392" s="0" t="str">
        <f aca="false">IF(ISNUMBER($AJ1392),IF($AJ1392&lt;30,0,IF($AJ1392&lt;40,50,IF($AJ1392&lt;=90,100,50))),"")</f>
        <v/>
      </c>
      <c r="AV1392" s="0" t="str">
        <f aca="false">IF(ISNUMBER($AK1392),IF($AK1392&gt;-0.2,100,IF($AK1392&gt;=-0.4,50,0)),"")</f>
        <v/>
      </c>
      <c r="AW1392" s="59" t="n">
        <f aca="false">01_指標庫!$H$4*ISNUMBER($F1392)+01_指標庫!$H$5*ISNUMBER($AA1392)+01_指標庫!$H$6*ISNUMBER($G1392)+01_指標庫!$H$7*ISNUMBER($H1392)+01_指標庫!$H$8*ISNUMBER($AF1392)+01_指標庫!$H$9*ISNUMBER($AG1392)+01_指標庫!$H$10*ISNUMBER($AB1392)+01_指標庫!$H$11*ISNUMBER($AC1392)+01_指標庫!$H$12*ISNUMBER($AD1392)+01_指標庫!$H$13*ISNUMBER($AE1392)+01_指標庫!$H$14*ISNUMBER($I1392)+01_指標庫!$H$15*ISNUMBER($AH1392)+01_指標庫!$H$16*ISNUMBER($K1392)+01_指標庫!$H$17*ISNUMBER($AI1392)+01_指標庫!$H$18*ISNUMBER($AJ1392)+01_指標庫!$H$19*ISNUMBER($AK1392)+01_指標庫!$H$20*ISNUMBER($BB1392)+01_指標庫!$H$21*ISNUMBER($BC1392)</f>
        <v>51</v>
      </c>
      <c r="AX1392" s="59" t="n">
        <f aca="false">IF(AW1392=0,50,ROUND((01_指標庫!$H$4*IF(ISNUMBER($F1392),L1392,0)+01_指標庫!$H$5*IF(ISNUMBER($AA1392),AL1392,0)+01_指標庫!$H$6*IF(ISNUMBER($G1392),M1392,0)+01_指標庫!$H$7*IF(ISNUMBER($H1392),N1392,0)+01_指標庫!$H$8*IF(ISNUMBER($AF1392),AQ1392,0)+01_指標庫!$H$9*IF(ISNUMBER($AG1392),AR1392,0)+01_指標庫!$H$10*IF(ISNUMBER($AB1392),AM1392,0)+01_指標庫!$H$11*IF(ISNUMBER($AC1392),AN1392,0)+01_指標庫!$H$12*IF(ISNUMBER($AD1392),AO1392,0)+01_指標庫!$H$13*IF(ISNUMBER($AE1392),AP1392,0)+01_指標庫!$H$14*IF(ISNUMBER($I1392),O1392,0)+01_指標庫!$H$15*IF(ISNUMBER($AH1392),AS1392,0)+01_指標庫!$H$16*IF(ISNUMBER($K1392),P1392,0)+01_指標庫!$H$17*IF(ISNUMBER($AI1392),AT1392,0)+01_指標庫!$H$18*IF(ISNUMBER($AJ1392),AU1392,0)+01_指標庫!$H$19*IF(ISNUMBER($AK1392),AV1392,0)+01_指標庫!$H$20*IF(ISNUMBER($BB1392),BB1392,0)+01_指標庫!$H$21*IF(ISNUMBER($BC1392),BC1392,0))/AW1392,1))</f>
        <v>75.5</v>
      </c>
      <c r="AY1392" s="60"/>
      <c r="AZ1392" s="60"/>
      <c r="BA1392" s="58" t="n">
        <f aca="false">AVERAGE($E1388:$E1392)/AVERAGE($E1383:$E1392)-1</f>
        <v>-0.0198886713647174</v>
      </c>
      <c r="BB1392" s="59" t="n">
        <f aca="false">IF(ISNUMBER($BA1392),IF(OR($S1392&lt;=-0.03,$BA1392&lt;-0.003),0,IF(OR($S1392&lt;=-0.02,$BA1392&lt;0.01),50,100)),"")</f>
        <v>0</v>
      </c>
      <c r="BC1392" s="0" t="str">
        <f aca="false">IF(OR(COUNT($AZ1392)=0,COUNT($AZ1391)=0),"",IF(OR($AY1392/$AZ1391-1&lt;=-0.03,$AZ1392/$AZ1391-1&lt;=-0.045,IF(COUNT($AZ1383:$AZ1392)=10,AVERAGE($AZ1388:$AZ1392)/AVERAGE($AZ1383:$AZ1392)-1&lt;-0.01,FALSE())),0,IF(OR($AZ1392/$AZ1391-1&lt;=-0.02,IF(COUNT($AZ1383:$AZ1392)=10,AVERAGE($AZ1388:$AZ1392)/AVERAGE($AZ1383:$AZ1392)-1&lt;0.005,FALSE())),50,100)))</f>
        <v/>
      </c>
    </row>
    <row r="1393" customFormat="false" ht="15" hidden="false" customHeight="true" outlineLevel="0" collapsed="false">
      <c r="A1393" s="47" t="n">
        <v>1389</v>
      </c>
      <c r="B1393" s="48" t="n">
        <v>44572</v>
      </c>
      <c r="C1393" s="47" t="n">
        <v>2022</v>
      </c>
      <c r="D1393" s="49" t="s">
        <v>237</v>
      </c>
      <c r="E1393" s="50" t="n">
        <v>15844.12</v>
      </c>
      <c r="F1393" s="51" t="n">
        <v>0.060546</v>
      </c>
      <c r="G1393" s="51" t="n">
        <v>-0.044</v>
      </c>
      <c r="H1393" s="52" t="n">
        <v>0.7551</v>
      </c>
      <c r="I1393" s="62" t="n">
        <v>427.6</v>
      </c>
      <c r="J1393" s="63" t="s">
        <v>240</v>
      </c>
      <c r="K1393" s="54" t="n">
        <v>18.41</v>
      </c>
      <c r="L1393" s="55" t="n">
        <f aca="false">IF(COUNT(F1393)=0,50,IF(F1393&gt;=0,100,IF(F1393&gt;=-0.02,50,0)))</f>
        <v>100</v>
      </c>
      <c r="M1393" s="55" t="n">
        <f aca="false">IF(COUNT(G1393)=0,50,IF(G1393&gt;-0.06,100,IF(G1393&gt;-0.15,50,0)))</f>
        <v>100</v>
      </c>
      <c r="N1393" s="55" t="n">
        <f aca="false">IF(COUNT(H1393)=0,50,IF(H1393&gt;=0.6,100,IF(H1393&gt;=0.4,50,0)))</f>
        <v>100</v>
      </c>
      <c r="O1393" s="55" t="n">
        <f aca="false">IF(COUNT(I1393)=0,50,IF(J1393="proxy_vix",50,IF(I1393&lt;350,100,IF(I1393&lt;=450,50,0))))</f>
        <v>50</v>
      </c>
      <c r="P1393" s="55" t="n">
        <f aca="false">IF(COUNT(K1393)=0,50,IF(K1393&lt;20,100,IF(K1393&lt;=25,50,0)))</f>
        <v>100</v>
      </c>
      <c r="Q1393" s="54"/>
      <c r="R1393" s="47"/>
      <c r="S1393" s="51" t="n">
        <f aca="false">$E1393/$E1392-1</f>
        <v>0.0147101110959542</v>
      </c>
      <c r="T1393" s="56" t="n">
        <f aca="false">$K1393/$K1392-1</f>
        <v>-0.0510309278350515</v>
      </c>
      <c r="V1393" s="57"/>
      <c r="W1393" s="57"/>
      <c r="Y1393" s="1" t="str">
        <f aca="false">IF(AX1393&gt;=70,"EASY",IF(AX1393&gt;40,"UNCERTAIN","HARD"))</f>
        <v>EASY</v>
      </c>
      <c r="AA1393" s="58" t="n">
        <f aca="false">IF($A1393&lt;200,"",AVERAGE($E1344:$E1393)/AVERAGE($E1194:$E1393)-1)</f>
        <v>0.0807929968231982</v>
      </c>
      <c r="AB1393" s="59" t="n">
        <f aca="false">LOOKUP($B1393,07_L1政策步階!$A$4:$A$14,07_L1政策步階!$C$4:$C$14)</f>
        <v>0</v>
      </c>
      <c r="AC1393" s="57"/>
      <c r="AD1393" s="57"/>
      <c r="AE1393" s="57"/>
      <c r="AF1393" s="57"/>
      <c r="AG1393" s="57"/>
      <c r="AH1393" s="57"/>
      <c r="AI1393" s="57"/>
      <c r="AJ1393" s="57"/>
      <c r="AK1393" s="57"/>
      <c r="AL1393" s="59" t="n">
        <f aca="false">IF(ISNUMBER($AA1393),IF($AA1393&gt;=0.005,100,IF($AA1393&gt;=-0.015,50,0)),"")</f>
        <v>100</v>
      </c>
      <c r="AM1393" s="59" t="n">
        <f aca="false">IF(ISNUMBER($AB1393),IF($AB1393=1,100,IF($AB1393=0,50,0)),"")</f>
        <v>50</v>
      </c>
      <c r="AN1393" s="0" t="str">
        <f aca="false">IF(ISNUMBER($AC1393),IF($AC1393&gt;=0.001,100,IF($AC1393&gt;=-0.003,50,0)),"")</f>
        <v/>
      </c>
      <c r="AO1393" s="0" t="str">
        <f aca="false">IF(ISNUMBER($AD1393),IF($AD1393&gt;=0.04,100,IF($AD1393&gt;=0,50,0)),"")</f>
        <v/>
      </c>
      <c r="AP1393" s="0" t="str">
        <f aca="false">IF(ISNUMBER($AE1393),IF($AE1393&gt;=25,100,IF($AE1393&gt;=-75,50,0)),"")</f>
        <v/>
      </c>
      <c r="AQ1393" s="0" t="str">
        <f aca="false">IF(ISNUMBER($AF1393),IF($AF1393&gt;0,100,IF($AF1393&gt;=-50,50,0)),"")</f>
        <v/>
      </c>
      <c r="AR1393" s="0" t="str">
        <f aca="false">IF(ISNUMBER($AG1393),IF($AG1393=1,100,IF($AG1393=0,50,0)),"")</f>
        <v/>
      </c>
      <c r="AS1393" s="0" t="str">
        <f aca="false">IF(ISNUMBER($AH1393),IF($AH1393&lt;0,100,IF($AH1393&lt;=20,50,0)),"")</f>
        <v/>
      </c>
      <c r="AT1393" s="0" t="str">
        <f aca="false">IF(ISNUMBER($AI1393),IF($AI1393&lt;0.95,100,IF($AI1393&lt;=1,50,0)),"")</f>
        <v/>
      </c>
      <c r="AU1393" s="0" t="str">
        <f aca="false">IF(ISNUMBER($AJ1393),IF($AJ1393&lt;30,0,IF($AJ1393&lt;40,50,IF($AJ1393&lt;=90,100,50))),"")</f>
        <v/>
      </c>
      <c r="AV1393" s="0" t="str">
        <f aca="false">IF(ISNUMBER($AK1393),IF($AK1393&gt;-0.2,100,IF($AK1393&gt;=-0.4,50,0)),"")</f>
        <v/>
      </c>
      <c r="AW1393" s="59" t="n">
        <f aca="false">01_指標庫!$H$4*ISNUMBER($F1393)+01_指標庫!$H$5*ISNUMBER($AA1393)+01_指標庫!$H$6*ISNUMBER($G1393)+01_指標庫!$H$7*ISNUMBER($H1393)+01_指標庫!$H$8*ISNUMBER($AF1393)+01_指標庫!$H$9*ISNUMBER($AG1393)+01_指標庫!$H$10*ISNUMBER($AB1393)+01_指標庫!$H$11*ISNUMBER($AC1393)+01_指標庫!$H$12*ISNUMBER($AD1393)+01_指標庫!$H$13*ISNUMBER($AE1393)+01_指標庫!$H$14*ISNUMBER($I1393)+01_指標庫!$H$15*ISNUMBER($AH1393)+01_指標庫!$H$16*ISNUMBER($K1393)+01_指標庫!$H$17*ISNUMBER($AI1393)+01_指標庫!$H$18*ISNUMBER($AJ1393)+01_指標庫!$H$19*ISNUMBER($AK1393)+01_指標庫!$H$20*ISNUMBER($BB1393)+01_指標庫!$H$21*ISNUMBER($BC1393)</f>
        <v>51</v>
      </c>
      <c r="AX1393" s="59" t="n">
        <f aca="false">IF(AW1393=0,50,ROUND((01_指標庫!$H$4*IF(ISNUMBER($F1393),L1393,0)+01_指標庫!$H$5*IF(ISNUMBER($AA1393),AL1393,0)+01_指標庫!$H$6*IF(ISNUMBER($G1393),M1393,0)+01_指標庫!$H$7*IF(ISNUMBER($H1393),N1393,0)+01_指標庫!$H$8*IF(ISNUMBER($AF1393),AQ1393,0)+01_指標庫!$H$9*IF(ISNUMBER($AG1393),AR1393,0)+01_指標庫!$H$10*IF(ISNUMBER($AB1393),AM1393,0)+01_指標庫!$H$11*IF(ISNUMBER($AC1393),AN1393,0)+01_指標庫!$H$12*IF(ISNUMBER($AD1393),AO1393,0)+01_指標庫!$H$13*IF(ISNUMBER($AE1393),AP1393,0)+01_指標庫!$H$14*IF(ISNUMBER($I1393),O1393,0)+01_指標庫!$H$15*IF(ISNUMBER($AH1393),AS1393,0)+01_指標庫!$H$16*IF(ISNUMBER($K1393),P1393,0)+01_指標庫!$H$17*IF(ISNUMBER($AI1393),AT1393,0)+01_指標庫!$H$18*IF(ISNUMBER($AJ1393),AU1393,0)+01_指標庫!$H$19*IF(ISNUMBER($AK1393),AV1393,0)+01_指標庫!$H$20*IF(ISNUMBER($BB1393),BB1393,0)+01_指標庫!$H$21*IF(ISNUMBER($BC1393),BC1393,0))/AW1393,1))</f>
        <v>75.5</v>
      </c>
      <c r="AY1393" s="60"/>
      <c r="AZ1393" s="60"/>
      <c r="BA1393" s="58" t="n">
        <f aca="false">AVERAGE($E1389:$E1393)/AVERAGE($E1384:$E1393)-1</f>
        <v>-0.0213798592450001</v>
      </c>
      <c r="BB1393" s="59" t="n">
        <f aca="false">IF(ISNUMBER($BA1393),IF(OR($S1393&lt;=-0.03,$BA1393&lt;-0.003),0,IF(OR($S1393&lt;=-0.02,$BA1393&lt;0.01),50,100)),"")</f>
        <v>0</v>
      </c>
      <c r="BC1393" s="0" t="str">
        <f aca="false">IF(OR(COUNT($AZ1393)=0,COUNT($AZ1392)=0),"",IF(OR($AY1393/$AZ1392-1&lt;=-0.03,$AZ1393/$AZ1392-1&lt;=-0.045,IF(COUNT($AZ1384:$AZ1393)=10,AVERAGE($AZ1389:$AZ1393)/AVERAGE($AZ1384:$AZ1393)-1&lt;-0.01,FALSE())),0,IF(OR($AZ1393/$AZ1392-1&lt;=-0.02,IF(COUNT($AZ1384:$AZ1393)=10,AVERAGE($AZ1389:$AZ1393)/AVERAGE($AZ1384:$AZ1393)-1&lt;0.005,FALSE())),50,100)))</f>
        <v/>
      </c>
    </row>
    <row r="1394" customFormat="false" ht="15" hidden="false" customHeight="true" outlineLevel="0" collapsed="false">
      <c r="A1394" s="47" t="n">
        <v>1390</v>
      </c>
      <c r="B1394" s="48" t="n">
        <v>44573</v>
      </c>
      <c r="C1394" s="47" t="n">
        <v>2022</v>
      </c>
      <c r="D1394" s="49" t="s">
        <v>238</v>
      </c>
      <c r="E1394" s="50" t="n">
        <v>15905.1</v>
      </c>
      <c r="F1394" s="51" t="n">
        <v>0.063557</v>
      </c>
      <c r="G1394" s="51" t="n">
        <v>-0.04032</v>
      </c>
      <c r="H1394" s="52" t="n">
        <v>0.7551</v>
      </c>
      <c r="I1394" s="62" t="n">
        <v>420.9</v>
      </c>
      <c r="J1394" s="63" t="s">
        <v>240</v>
      </c>
      <c r="K1394" s="54" t="n">
        <v>17.62</v>
      </c>
      <c r="L1394" s="55" t="n">
        <f aca="false">IF(COUNT(F1394)=0,50,IF(F1394&gt;=0,100,IF(F1394&gt;=-0.02,50,0)))</f>
        <v>100</v>
      </c>
      <c r="M1394" s="55" t="n">
        <f aca="false">IF(COUNT(G1394)=0,50,IF(G1394&gt;-0.06,100,IF(G1394&gt;-0.15,50,0)))</f>
        <v>100</v>
      </c>
      <c r="N1394" s="55" t="n">
        <f aca="false">IF(COUNT(H1394)=0,50,IF(H1394&gt;=0.6,100,IF(H1394&gt;=0.4,50,0)))</f>
        <v>100</v>
      </c>
      <c r="O1394" s="55" t="n">
        <f aca="false">IF(COUNT(I1394)=0,50,IF(J1394="proxy_vix",50,IF(I1394&lt;350,100,IF(I1394&lt;=450,50,0))))</f>
        <v>50</v>
      </c>
      <c r="P1394" s="55" t="n">
        <f aca="false">IF(COUNT(K1394)=0,50,IF(K1394&lt;20,100,IF(K1394&lt;=25,50,0)))</f>
        <v>100</v>
      </c>
      <c r="Q1394" s="54"/>
      <c r="R1394" s="47"/>
      <c r="S1394" s="51" t="n">
        <f aca="false">$E1394/$E1393-1</f>
        <v>0.00384874641191812</v>
      </c>
      <c r="T1394" s="56" t="n">
        <f aca="false">$K1394/$K1393-1</f>
        <v>-0.0429114611624117</v>
      </c>
      <c r="V1394" s="57"/>
      <c r="W1394" s="57"/>
      <c r="Y1394" s="1" t="str">
        <f aca="false">IF(AX1394&gt;=70,"EASY",IF(AX1394&gt;40,"UNCERTAIN","HARD"))</f>
        <v>EASY</v>
      </c>
      <c r="AA1394" s="58" t="n">
        <f aca="false">IF($A1394&lt;200,"",AVERAGE($E1345:$E1394)/AVERAGE($E1195:$E1394)-1)</f>
        <v>0.0797055872043042</v>
      </c>
      <c r="AB1394" s="59" t="n">
        <f aca="false">LOOKUP($B1394,07_L1政策步階!$A$4:$A$14,07_L1政策步階!$C$4:$C$14)</f>
        <v>0</v>
      </c>
      <c r="AC1394" s="57"/>
      <c r="AD1394" s="57"/>
      <c r="AE1394" s="57"/>
      <c r="AF1394" s="57"/>
      <c r="AG1394" s="57"/>
      <c r="AH1394" s="57"/>
      <c r="AI1394" s="57"/>
      <c r="AJ1394" s="57"/>
      <c r="AK1394" s="57"/>
      <c r="AL1394" s="59" t="n">
        <f aca="false">IF(ISNUMBER($AA1394),IF($AA1394&gt;=0.005,100,IF($AA1394&gt;=-0.015,50,0)),"")</f>
        <v>100</v>
      </c>
      <c r="AM1394" s="59" t="n">
        <f aca="false">IF(ISNUMBER($AB1394),IF($AB1394=1,100,IF($AB1394=0,50,0)),"")</f>
        <v>50</v>
      </c>
      <c r="AN1394" s="0" t="str">
        <f aca="false">IF(ISNUMBER($AC1394),IF($AC1394&gt;=0.001,100,IF($AC1394&gt;=-0.003,50,0)),"")</f>
        <v/>
      </c>
      <c r="AO1394" s="0" t="str">
        <f aca="false">IF(ISNUMBER($AD1394),IF($AD1394&gt;=0.04,100,IF($AD1394&gt;=0,50,0)),"")</f>
        <v/>
      </c>
      <c r="AP1394" s="0" t="str">
        <f aca="false">IF(ISNUMBER($AE1394),IF($AE1394&gt;=25,100,IF($AE1394&gt;=-75,50,0)),"")</f>
        <v/>
      </c>
      <c r="AQ1394" s="0" t="str">
        <f aca="false">IF(ISNUMBER($AF1394),IF($AF1394&gt;0,100,IF($AF1394&gt;=-50,50,0)),"")</f>
        <v/>
      </c>
      <c r="AR1394" s="0" t="str">
        <f aca="false">IF(ISNUMBER($AG1394),IF($AG1394=1,100,IF($AG1394=0,50,0)),"")</f>
        <v/>
      </c>
      <c r="AS1394" s="0" t="str">
        <f aca="false">IF(ISNUMBER($AH1394),IF($AH1394&lt;0,100,IF($AH1394&lt;=20,50,0)),"")</f>
        <v/>
      </c>
      <c r="AT1394" s="0" t="str">
        <f aca="false">IF(ISNUMBER($AI1394),IF($AI1394&lt;0.95,100,IF($AI1394&lt;=1,50,0)),"")</f>
        <v/>
      </c>
      <c r="AU1394" s="0" t="str">
        <f aca="false">IF(ISNUMBER($AJ1394),IF($AJ1394&lt;30,0,IF($AJ1394&lt;40,50,IF($AJ1394&lt;=90,100,50))),"")</f>
        <v/>
      </c>
      <c r="AV1394" s="0" t="str">
        <f aca="false">IF(ISNUMBER($AK1394),IF($AK1394&gt;-0.2,100,IF($AK1394&gt;=-0.4,50,0)),"")</f>
        <v/>
      </c>
      <c r="AW1394" s="59" t="n">
        <f aca="false">01_指標庫!$H$4*ISNUMBER($F1394)+01_指標庫!$H$5*ISNUMBER($AA1394)+01_指標庫!$H$6*ISNUMBER($G1394)+01_指標庫!$H$7*ISNUMBER($H1394)+01_指標庫!$H$8*ISNUMBER($AF1394)+01_指標庫!$H$9*ISNUMBER($AG1394)+01_指標庫!$H$10*ISNUMBER($AB1394)+01_指標庫!$H$11*ISNUMBER($AC1394)+01_指標庫!$H$12*ISNUMBER($AD1394)+01_指標庫!$H$13*ISNUMBER($AE1394)+01_指標庫!$H$14*ISNUMBER($I1394)+01_指標庫!$H$15*ISNUMBER($AH1394)+01_指標庫!$H$16*ISNUMBER($K1394)+01_指標庫!$H$17*ISNUMBER($AI1394)+01_指標庫!$H$18*ISNUMBER($AJ1394)+01_指標庫!$H$19*ISNUMBER($AK1394)+01_指標庫!$H$20*ISNUMBER($BB1394)+01_指標庫!$H$21*ISNUMBER($BC1394)</f>
        <v>51</v>
      </c>
      <c r="AX1394" s="59" t="n">
        <f aca="false">IF(AW1394=0,50,ROUND((01_指標庫!$H$4*IF(ISNUMBER($F1394),L1394,0)+01_指標庫!$H$5*IF(ISNUMBER($AA1394),AL1394,0)+01_指標庫!$H$6*IF(ISNUMBER($G1394),M1394,0)+01_指標庫!$H$7*IF(ISNUMBER($H1394),N1394,0)+01_指標庫!$H$8*IF(ISNUMBER($AF1394),AQ1394,0)+01_指標庫!$H$9*IF(ISNUMBER($AG1394),AR1394,0)+01_指標庫!$H$10*IF(ISNUMBER($AB1394),AM1394,0)+01_指標庫!$H$11*IF(ISNUMBER($AC1394),AN1394,0)+01_指標庫!$H$12*IF(ISNUMBER($AD1394),AO1394,0)+01_指標庫!$H$13*IF(ISNUMBER($AE1394),AP1394,0)+01_指標庫!$H$14*IF(ISNUMBER($I1394),O1394,0)+01_指標庫!$H$15*IF(ISNUMBER($AH1394),AS1394,0)+01_指標庫!$H$16*IF(ISNUMBER($K1394),P1394,0)+01_指標庫!$H$17*IF(ISNUMBER($AI1394),AT1394,0)+01_指標庫!$H$18*IF(ISNUMBER($AJ1394),AU1394,0)+01_指標庫!$H$19*IF(ISNUMBER($AK1394),AV1394,0)+01_指標庫!$H$20*IF(ISNUMBER($BB1394),BB1394,0)+01_指標庫!$H$21*IF(ISNUMBER($BC1394),BC1394,0))/AW1394,1))</f>
        <v>75.5</v>
      </c>
      <c r="AY1394" s="60"/>
      <c r="AZ1394" s="60"/>
      <c r="BA1394" s="58" t="n">
        <f aca="false">AVERAGE($E1390:$E1394)/AVERAGE($E1385:$E1394)-1</f>
        <v>-0.016130489703835</v>
      </c>
      <c r="BB1394" s="59" t="n">
        <f aca="false">IF(ISNUMBER($BA1394),IF(OR($S1394&lt;=-0.03,$BA1394&lt;-0.003),0,IF(OR($S1394&lt;=-0.02,$BA1394&lt;0.01),50,100)),"")</f>
        <v>0</v>
      </c>
      <c r="BC1394" s="0" t="str">
        <f aca="false">IF(OR(COUNT($AZ1394)=0,COUNT($AZ1393)=0),"",IF(OR($AY1394/$AZ1393-1&lt;=-0.03,$AZ1394/$AZ1393-1&lt;=-0.045,IF(COUNT($AZ1385:$AZ1394)=10,AVERAGE($AZ1390:$AZ1394)/AVERAGE($AZ1385:$AZ1394)-1&lt;-0.01,FALSE())),0,IF(OR($AZ1394/$AZ1393-1&lt;=-0.02,IF(COUNT($AZ1385:$AZ1394)=10,AVERAGE($AZ1390:$AZ1394)/AVERAGE($AZ1385:$AZ1394)-1&lt;0.005,FALSE())),50,100)))</f>
        <v/>
      </c>
    </row>
    <row r="1395" customFormat="false" ht="15" hidden="false" customHeight="true" outlineLevel="0" collapsed="false">
      <c r="A1395" s="47" t="n">
        <v>1391</v>
      </c>
      <c r="B1395" s="48" t="n">
        <v>44574</v>
      </c>
      <c r="C1395" s="47" t="n">
        <v>2022</v>
      </c>
      <c r="D1395" s="49" t="s">
        <v>239</v>
      </c>
      <c r="E1395" s="50" t="n">
        <v>15495.62</v>
      </c>
      <c r="F1395" s="51" t="n">
        <v>0.035343</v>
      </c>
      <c r="G1395" s="51" t="n">
        <v>-0.065027</v>
      </c>
      <c r="H1395" s="52" t="n">
        <v>0.7347</v>
      </c>
      <c r="I1395" s="62" t="n">
        <v>443.5</v>
      </c>
      <c r="J1395" s="63" t="s">
        <v>240</v>
      </c>
      <c r="K1395" s="54" t="n">
        <v>20.31</v>
      </c>
      <c r="L1395" s="55" t="n">
        <f aca="false">IF(COUNT(F1395)=0,50,IF(F1395&gt;=0,100,IF(F1395&gt;=-0.02,50,0)))</f>
        <v>100</v>
      </c>
      <c r="M1395" s="55" t="n">
        <f aca="false">IF(COUNT(G1395)=0,50,IF(G1395&gt;-0.06,100,IF(G1395&gt;-0.15,50,0)))</f>
        <v>50</v>
      </c>
      <c r="N1395" s="55" t="n">
        <f aca="false">IF(COUNT(H1395)=0,50,IF(H1395&gt;=0.6,100,IF(H1395&gt;=0.4,50,0)))</f>
        <v>100</v>
      </c>
      <c r="O1395" s="55" t="n">
        <f aca="false">IF(COUNT(I1395)=0,50,IF(J1395="proxy_vix",50,IF(I1395&lt;350,100,IF(I1395&lt;=450,50,0))))</f>
        <v>50</v>
      </c>
      <c r="P1395" s="55" t="n">
        <f aca="false">IF(COUNT(K1395)=0,50,IF(K1395&lt;20,100,IF(K1395&lt;=25,50,0)))</f>
        <v>50</v>
      </c>
      <c r="Q1395" s="54"/>
      <c r="R1395" s="47"/>
      <c r="S1395" s="51" t="n">
        <f aca="false">$E1395/$E1394-1</f>
        <v>-0.0257452012247643</v>
      </c>
      <c r="T1395" s="56" t="n">
        <f aca="false">$K1395/$K1394-1</f>
        <v>0.15266742338252</v>
      </c>
      <c r="V1395" s="57"/>
      <c r="W1395" s="57"/>
      <c r="Y1395" s="1" t="str">
        <f aca="false">IF(AX1395&gt;=70,"EASY",IF(AX1395&gt;40,"UNCERTAIN","HARD"))</f>
        <v>UNCERTAIN</v>
      </c>
      <c r="AA1395" s="58" t="n">
        <f aca="false">IF($A1395&lt;200,"",AVERAGE($E1346:$E1395)/AVERAGE($E1196:$E1395)-1)</f>
        <v>0.078201146750317</v>
      </c>
      <c r="AB1395" s="59" t="n">
        <f aca="false">LOOKUP($B1395,07_L1政策步階!$A$4:$A$14,07_L1政策步階!$C$4:$C$14)</f>
        <v>0</v>
      </c>
      <c r="AC1395" s="57"/>
      <c r="AD1395" s="57"/>
      <c r="AE1395" s="57"/>
      <c r="AF1395" s="57"/>
      <c r="AG1395" s="57"/>
      <c r="AH1395" s="57"/>
      <c r="AI1395" s="57"/>
      <c r="AJ1395" s="57"/>
      <c r="AK1395" s="57"/>
      <c r="AL1395" s="59" t="n">
        <f aca="false">IF(ISNUMBER($AA1395),IF($AA1395&gt;=0.005,100,IF($AA1395&gt;=-0.015,50,0)),"")</f>
        <v>100</v>
      </c>
      <c r="AM1395" s="59" t="n">
        <f aca="false">IF(ISNUMBER($AB1395),IF($AB1395=1,100,IF($AB1395=0,50,0)),"")</f>
        <v>50</v>
      </c>
      <c r="AN1395" s="0" t="str">
        <f aca="false">IF(ISNUMBER($AC1395),IF($AC1395&gt;=0.001,100,IF($AC1395&gt;=-0.003,50,0)),"")</f>
        <v/>
      </c>
      <c r="AO1395" s="0" t="str">
        <f aca="false">IF(ISNUMBER($AD1395),IF($AD1395&gt;=0.04,100,IF($AD1395&gt;=0,50,0)),"")</f>
        <v/>
      </c>
      <c r="AP1395" s="0" t="str">
        <f aca="false">IF(ISNUMBER($AE1395),IF($AE1395&gt;=25,100,IF($AE1395&gt;=-75,50,0)),"")</f>
        <v/>
      </c>
      <c r="AQ1395" s="0" t="str">
        <f aca="false">IF(ISNUMBER($AF1395),IF($AF1395&gt;0,100,IF($AF1395&gt;=-50,50,0)),"")</f>
        <v/>
      </c>
      <c r="AR1395" s="0" t="str">
        <f aca="false">IF(ISNUMBER($AG1395),IF($AG1395=1,100,IF($AG1395=0,50,0)),"")</f>
        <v/>
      </c>
      <c r="AS1395" s="0" t="str">
        <f aca="false">IF(ISNUMBER($AH1395),IF($AH1395&lt;0,100,IF($AH1395&lt;=20,50,0)),"")</f>
        <v/>
      </c>
      <c r="AT1395" s="0" t="str">
        <f aca="false">IF(ISNUMBER($AI1395),IF($AI1395&lt;0.95,100,IF($AI1395&lt;=1,50,0)),"")</f>
        <v/>
      </c>
      <c r="AU1395" s="0" t="str">
        <f aca="false">IF(ISNUMBER($AJ1395),IF($AJ1395&lt;30,0,IF($AJ1395&lt;40,50,IF($AJ1395&lt;=90,100,50))),"")</f>
        <v/>
      </c>
      <c r="AV1395" s="0" t="str">
        <f aca="false">IF(ISNUMBER($AK1395),IF($AK1395&gt;-0.2,100,IF($AK1395&gt;=-0.4,50,0)),"")</f>
        <v/>
      </c>
      <c r="AW1395" s="59" t="n">
        <f aca="false">01_指標庫!$H$4*ISNUMBER($F1395)+01_指標庫!$H$5*ISNUMBER($AA1395)+01_指標庫!$H$6*ISNUMBER($G1395)+01_指標庫!$H$7*ISNUMBER($H1395)+01_指標庫!$H$8*ISNUMBER($AF1395)+01_指標庫!$H$9*ISNUMBER($AG1395)+01_指標庫!$H$10*ISNUMBER($AB1395)+01_指標庫!$H$11*ISNUMBER($AC1395)+01_指標庫!$H$12*ISNUMBER($AD1395)+01_指標庫!$H$13*ISNUMBER($AE1395)+01_指標庫!$H$14*ISNUMBER($I1395)+01_指標庫!$H$15*ISNUMBER($AH1395)+01_指標庫!$H$16*ISNUMBER($K1395)+01_指標庫!$H$17*ISNUMBER($AI1395)+01_指標庫!$H$18*ISNUMBER($AJ1395)+01_指標庫!$H$19*ISNUMBER($AK1395)+01_指標庫!$H$20*ISNUMBER($BB1395)+01_指標庫!$H$21*ISNUMBER($BC1395)</f>
        <v>51</v>
      </c>
      <c r="AX1395" s="59" t="n">
        <f aca="false">IF(AW1395=0,50,ROUND((01_指標庫!$H$4*IF(ISNUMBER($F1395),L1395,0)+01_指標庫!$H$5*IF(ISNUMBER($AA1395),AL1395,0)+01_指標庫!$H$6*IF(ISNUMBER($G1395),M1395,0)+01_指標庫!$H$7*IF(ISNUMBER($H1395),N1395,0)+01_指標庫!$H$8*IF(ISNUMBER($AF1395),AQ1395,0)+01_指標庫!$H$9*IF(ISNUMBER($AG1395),AR1395,0)+01_指標庫!$H$10*IF(ISNUMBER($AB1395),AM1395,0)+01_指標庫!$H$11*IF(ISNUMBER($AC1395),AN1395,0)+01_指標庫!$H$12*IF(ISNUMBER($AD1395),AO1395,0)+01_指標庫!$H$13*IF(ISNUMBER($AE1395),AP1395,0)+01_指標庫!$H$14*IF(ISNUMBER($I1395),O1395,0)+01_指標庫!$H$15*IF(ISNUMBER($AH1395),AS1395,0)+01_指標庫!$H$16*IF(ISNUMBER($K1395),P1395,0)+01_指標庫!$H$17*IF(ISNUMBER($AI1395),AT1395,0)+01_指標庫!$H$18*IF(ISNUMBER($AJ1395),AU1395,0)+01_指標庫!$H$19*IF(ISNUMBER($AK1395),AV1395,0)+01_指標庫!$H$20*IF(ISNUMBER($BB1395),BB1395,0)+01_指標庫!$H$21*IF(ISNUMBER($BC1395),BC1395,0))/AW1395,1))</f>
        <v>61.8</v>
      </c>
      <c r="AY1395" s="60"/>
      <c r="AZ1395" s="60"/>
      <c r="BA1395" s="58" t="n">
        <f aca="false">AVERAGE($E1391:$E1395)/AVERAGE($E1386:$E1395)-1</f>
        <v>-0.0137485544362322</v>
      </c>
      <c r="BB1395" s="59" t="n">
        <f aca="false">IF(ISNUMBER($BA1395),IF(OR($S1395&lt;=-0.03,$BA1395&lt;-0.003),0,IF(OR($S1395&lt;=-0.02,$BA1395&lt;0.01),50,100)),"")</f>
        <v>0</v>
      </c>
      <c r="BC1395" s="0" t="str">
        <f aca="false">IF(OR(COUNT($AZ1395)=0,COUNT($AZ1394)=0),"",IF(OR($AY1395/$AZ1394-1&lt;=-0.03,$AZ1395/$AZ1394-1&lt;=-0.045,IF(COUNT($AZ1386:$AZ1395)=10,AVERAGE($AZ1391:$AZ1395)/AVERAGE($AZ1386:$AZ1395)-1&lt;-0.01,FALSE())),0,IF(OR($AZ1395/$AZ1394-1&lt;=-0.02,IF(COUNT($AZ1386:$AZ1395)=10,AVERAGE($AZ1391:$AZ1395)/AVERAGE($AZ1386:$AZ1395)-1&lt;0.005,FALSE())),50,100)))</f>
        <v/>
      </c>
    </row>
    <row r="1396" customFormat="false" ht="15" hidden="false" customHeight="true" outlineLevel="0" collapsed="false">
      <c r="A1396" s="47" t="n">
        <v>1392</v>
      </c>
      <c r="B1396" s="48" t="n">
        <v>44575</v>
      </c>
      <c r="C1396" s="47" t="n">
        <v>2022</v>
      </c>
      <c r="D1396" s="49" t="s">
        <v>234</v>
      </c>
      <c r="E1396" s="50" t="n">
        <v>15611.59</v>
      </c>
      <c r="F1396" s="51" t="n">
        <v>0.042297</v>
      </c>
      <c r="G1396" s="51" t="n">
        <v>-0.05803</v>
      </c>
      <c r="H1396" s="52" t="n">
        <v>0.7347</v>
      </c>
      <c r="I1396" s="62" t="n">
        <v>434.1</v>
      </c>
      <c r="J1396" s="63" t="s">
        <v>240</v>
      </c>
      <c r="K1396" s="54" t="n">
        <v>19.19</v>
      </c>
      <c r="L1396" s="55" t="n">
        <f aca="false">IF(COUNT(F1396)=0,50,IF(F1396&gt;=0,100,IF(F1396&gt;=-0.02,50,0)))</f>
        <v>100</v>
      </c>
      <c r="M1396" s="55" t="n">
        <f aca="false">IF(COUNT(G1396)=0,50,IF(G1396&gt;-0.06,100,IF(G1396&gt;-0.15,50,0)))</f>
        <v>100</v>
      </c>
      <c r="N1396" s="55" t="n">
        <f aca="false">IF(COUNT(H1396)=0,50,IF(H1396&gt;=0.6,100,IF(H1396&gt;=0.4,50,0)))</f>
        <v>100</v>
      </c>
      <c r="O1396" s="55" t="n">
        <f aca="false">IF(COUNT(I1396)=0,50,IF(J1396="proxy_vix",50,IF(I1396&lt;350,100,IF(I1396&lt;=450,50,0))))</f>
        <v>50</v>
      </c>
      <c r="P1396" s="55" t="n">
        <f aca="false">IF(COUNT(K1396)=0,50,IF(K1396&lt;20,100,IF(K1396&lt;=25,50,0)))</f>
        <v>100</v>
      </c>
      <c r="Q1396" s="54"/>
      <c r="R1396" s="47"/>
      <c r="S1396" s="51" t="n">
        <f aca="false">$E1396/$E1395-1</f>
        <v>0.00748405033164201</v>
      </c>
      <c r="T1396" s="56" t="n">
        <f aca="false">$K1396/$K1395-1</f>
        <v>-0.055145248645987</v>
      </c>
      <c r="V1396" s="57"/>
      <c r="W1396" s="57"/>
      <c r="Y1396" s="1" t="str">
        <f aca="false">IF(AX1396&gt;=70,"EASY",IF(AX1396&gt;40,"UNCERTAIN","HARD"))</f>
        <v>EASY</v>
      </c>
      <c r="AA1396" s="58" t="n">
        <f aca="false">IF($A1396&lt;200,"",AVERAGE($E1347:$E1396)/AVERAGE($E1197:$E1396)-1)</f>
        <v>0.0766681810150072</v>
      </c>
      <c r="AB1396" s="59" t="n">
        <f aca="false">LOOKUP($B1396,07_L1政策步階!$A$4:$A$14,07_L1政策步階!$C$4:$C$14)</f>
        <v>0</v>
      </c>
      <c r="AC1396" s="57"/>
      <c r="AD1396" s="57"/>
      <c r="AE1396" s="57"/>
      <c r="AF1396" s="57"/>
      <c r="AG1396" s="57"/>
      <c r="AH1396" s="57"/>
      <c r="AI1396" s="57"/>
      <c r="AJ1396" s="57"/>
      <c r="AK1396" s="57"/>
      <c r="AL1396" s="59" t="n">
        <f aca="false">IF(ISNUMBER($AA1396),IF($AA1396&gt;=0.005,100,IF($AA1396&gt;=-0.015,50,0)),"")</f>
        <v>100</v>
      </c>
      <c r="AM1396" s="59" t="n">
        <f aca="false">IF(ISNUMBER($AB1396),IF($AB1396=1,100,IF($AB1396=0,50,0)),"")</f>
        <v>50</v>
      </c>
      <c r="AN1396" s="0" t="str">
        <f aca="false">IF(ISNUMBER($AC1396),IF($AC1396&gt;=0.001,100,IF($AC1396&gt;=-0.003,50,0)),"")</f>
        <v/>
      </c>
      <c r="AO1396" s="0" t="str">
        <f aca="false">IF(ISNUMBER($AD1396),IF($AD1396&gt;=0.04,100,IF($AD1396&gt;=0,50,0)),"")</f>
        <v/>
      </c>
      <c r="AP1396" s="0" t="str">
        <f aca="false">IF(ISNUMBER($AE1396),IF($AE1396&gt;=25,100,IF($AE1396&gt;=-75,50,0)),"")</f>
        <v/>
      </c>
      <c r="AQ1396" s="0" t="str">
        <f aca="false">IF(ISNUMBER($AF1396),IF($AF1396&gt;0,100,IF($AF1396&gt;=-50,50,0)),"")</f>
        <v/>
      </c>
      <c r="AR1396" s="0" t="str">
        <f aca="false">IF(ISNUMBER($AG1396),IF($AG1396=1,100,IF($AG1396=0,50,0)),"")</f>
        <v/>
      </c>
      <c r="AS1396" s="0" t="str">
        <f aca="false">IF(ISNUMBER($AH1396),IF($AH1396&lt;0,100,IF($AH1396&lt;=20,50,0)),"")</f>
        <v/>
      </c>
      <c r="AT1396" s="0" t="str">
        <f aca="false">IF(ISNUMBER($AI1396),IF($AI1396&lt;0.95,100,IF($AI1396&lt;=1,50,0)),"")</f>
        <v/>
      </c>
      <c r="AU1396" s="0" t="str">
        <f aca="false">IF(ISNUMBER($AJ1396),IF($AJ1396&lt;30,0,IF($AJ1396&lt;40,50,IF($AJ1396&lt;=90,100,50))),"")</f>
        <v/>
      </c>
      <c r="AV1396" s="0" t="str">
        <f aca="false">IF(ISNUMBER($AK1396),IF($AK1396&gt;-0.2,100,IF($AK1396&gt;=-0.4,50,0)),"")</f>
        <v/>
      </c>
      <c r="AW1396" s="59" t="n">
        <f aca="false">01_指標庫!$H$4*ISNUMBER($F1396)+01_指標庫!$H$5*ISNUMBER($AA1396)+01_指標庫!$H$6*ISNUMBER($G1396)+01_指標庫!$H$7*ISNUMBER($H1396)+01_指標庫!$H$8*ISNUMBER($AF1396)+01_指標庫!$H$9*ISNUMBER($AG1396)+01_指標庫!$H$10*ISNUMBER($AB1396)+01_指標庫!$H$11*ISNUMBER($AC1396)+01_指標庫!$H$12*ISNUMBER($AD1396)+01_指標庫!$H$13*ISNUMBER($AE1396)+01_指標庫!$H$14*ISNUMBER($I1396)+01_指標庫!$H$15*ISNUMBER($AH1396)+01_指標庫!$H$16*ISNUMBER($K1396)+01_指標庫!$H$17*ISNUMBER($AI1396)+01_指標庫!$H$18*ISNUMBER($AJ1396)+01_指標庫!$H$19*ISNUMBER($AK1396)+01_指標庫!$H$20*ISNUMBER($BB1396)+01_指標庫!$H$21*ISNUMBER($BC1396)</f>
        <v>51</v>
      </c>
      <c r="AX1396" s="59" t="n">
        <f aca="false">IF(AW1396=0,50,ROUND((01_指標庫!$H$4*IF(ISNUMBER($F1396),L1396,0)+01_指標庫!$H$5*IF(ISNUMBER($AA1396),AL1396,0)+01_指標庫!$H$6*IF(ISNUMBER($G1396),M1396,0)+01_指標庫!$H$7*IF(ISNUMBER($H1396),N1396,0)+01_指標庫!$H$8*IF(ISNUMBER($AF1396),AQ1396,0)+01_指標庫!$H$9*IF(ISNUMBER($AG1396),AR1396,0)+01_指標庫!$H$10*IF(ISNUMBER($AB1396),AM1396,0)+01_指標庫!$H$11*IF(ISNUMBER($AC1396),AN1396,0)+01_指標庫!$H$12*IF(ISNUMBER($AD1396),AO1396,0)+01_指標庫!$H$13*IF(ISNUMBER($AE1396),AP1396,0)+01_指標庫!$H$14*IF(ISNUMBER($I1396),O1396,0)+01_指標庫!$H$15*IF(ISNUMBER($AH1396),AS1396,0)+01_指標庫!$H$16*IF(ISNUMBER($K1396),P1396,0)+01_指標庫!$H$17*IF(ISNUMBER($AI1396),AT1396,0)+01_指標庫!$H$18*IF(ISNUMBER($AJ1396),AU1396,0)+01_指標庫!$H$19*IF(ISNUMBER($AK1396),AV1396,0)+01_指標庫!$H$20*IF(ISNUMBER($BB1396),BB1396,0)+01_指標庫!$H$21*IF(ISNUMBER($BC1396),BC1396,0))/AW1396,1))</f>
        <v>75.5</v>
      </c>
      <c r="AY1396" s="60"/>
      <c r="AZ1396" s="60"/>
      <c r="BA1396" s="58" t="n">
        <f aca="false">AVERAGE($E1392:$E1396)/AVERAGE($E1387:$E1396)-1</f>
        <v>-0.00909177064596289</v>
      </c>
      <c r="BB1396" s="59" t="n">
        <f aca="false">IF(ISNUMBER($BA1396),IF(OR($S1396&lt;=-0.03,$BA1396&lt;-0.003),0,IF(OR($S1396&lt;=-0.02,$BA1396&lt;0.01),50,100)),"")</f>
        <v>0</v>
      </c>
      <c r="BC1396" s="0" t="str">
        <f aca="false">IF(OR(COUNT($AZ1396)=0,COUNT($AZ1395)=0),"",IF(OR($AY1396/$AZ1395-1&lt;=-0.03,$AZ1396/$AZ1395-1&lt;=-0.045,IF(COUNT($AZ1387:$AZ1396)=10,AVERAGE($AZ1392:$AZ1396)/AVERAGE($AZ1387:$AZ1396)-1&lt;-0.01,FALSE())),0,IF(OR($AZ1396/$AZ1395-1&lt;=-0.02,IF(COUNT($AZ1387:$AZ1396)=10,AVERAGE($AZ1392:$AZ1396)/AVERAGE($AZ1387:$AZ1396)-1&lt;0.005,FALSE())),50,100)))</f>
        <v/>
      </c>
    </row>
    <row r="1397" customFormat="false" ht="15" hidden="false" customHeight="true" outlineLevel="0" collapsed="false">
      <c r="A1397" s="47" t="n">
        <v>1393</v>
      </c>
      <c r="B1397" s="48" t="n">
        <v>44579</v>
      </c>
      <c r="C1397" s="47" t="n">
        <v>2022</v>
      </c>
      <c r="D1397" s="49" t="s">
        <v>237</v>
      </c>
      <c r="E1397" s="50" t="n">
        <v>15210.76</v>
      </c>
      <c r="F1397" s="51" t="n">
        <v>0.01499</v>
      </c>
      <c r="G1397" s="51" t="n">
        <v>-0.082215</v>
      </c>
      <c r="H1397" s="52" t="n">
        <v>0.6735</v>
      </c>
      <c r="I1397" s="62" t="n">
        <v>464.3</v>
      </c>
      <c r="J1397" s="63" t="s">
        <v>240</v>
      </c>
      <c r="K1397" s="54" t="n">
        <v>22.79</v>
      </c>
      <c r="L1397" s="55" t="n">
        <f aca="false">IF(COUNT(F1397)=0,50,IF(F1397&gt;=0,100,IF(F1397&gt;=-0.02,50,0)))</f>
        <v>100</v>
      </c>
      <c r="M1397" s="55" t="n">
        <f aca="false">IF(COUNT(G1397)=0,50,IF(G1397&gt;-0.06,100,IF(G1397&gt;-0.15,50,0)))</f>
        <v>50</v>
      </c>
      <c r="N1397" s="55" t="n">
        <f aca="false">IF(COUNT(H1397)=0,50,IF(H1397&gt;=0.6,100,IF(H1397&gt;=0.4,50,0)))</f>
        <v>100</v>
      </c>
      <c r="O1397" s="55" t="n">
        <f aca="false">IF(COUNT(I1397)=0,50,IF(J1397="proxy_vix",50,IF(I1397&lt;350,100,IF(I1397&lt;=450,50,0))))</f>
        <v>50</v>
      </c>
      <c r="P1397" s="55" t="n">
        <f aca="false">IF(COUNT(K1397)=0,50,IF(K1397&lt;20,100,IF(K1397&lt;=25,50,0)))</f>
        <v>50</v>
      </c>
      <c r="Q1397" s="54"/>
      <c r="R1397" s="47"/>
      <c r="S1397" s="51" t="n">
        <f aca="false">$E1397/$E1396-1</f>
        <v>-0.0256751554454094</v>
      </c>
      <c r="T1397" s="56" t="n">
        <f aca="false">$K1397/$K1396-1</f>
        <v>0.187597707139135</v>
      </c>
      <c r="V1397" s="57"/>
      <c r="W1397" s="57"/>
      <c r="Y1397" s="1" t="str">
        <f aca="false">IF(AX1397&gt;=70,"EASY",IF(AX1397&gt;40,"UNCERTAIN","HARD"))</f>
        <v>UNCERTAIN</v>
      </c>
      <c r="AA1397" s="58" t="n">
        <f aca="false">IF($A1397&lt;200,"",AVERAGE($E1348:$E1397)/AVERAGE($E1198:$E1397)-1)</f>
        <v>0.0745735247812063</v>
      </c>
      <c r="AB1397" s="59" t="n">
        <f aca="false">LOOKUP($B1397,07_L1政策步階!$A$4:$A$14,07_L1政策步階!$C$4:$C$14)</f>
        <v>0</v>
      </c>
      <c r="AC1397" s="57"/>
      <c r="AD1397" s="57"/>
      <c r="AE1397" s="57"/>
      <c r="AF1397" s="57"/>
      <c r="AG1397" s="57"/>
      <c r="AH1397" s="57"/>
      <c r="AI1397" s="57"/>
      <c r="AJ1397" s="57"/>
      <c r="AK1397" s="57"/>
      <c r="AL1397" s="59" t="n">
        <f aca="false">IF(ISNUMBER($AA1397),IF($AA1397&gt;=0.005,100,IF($AA1397&gt;=-0.015,50,0)),"")</f>
        <v>100</v>
      </c>
      <c r="AM1397" s="59" t="n">
        <f aca="false">IF(ISNUMBER($AB1397),IF($AB1397=1,100,IF($AB1397=0,50,0)),"")</f>
        <v>50</v>
      </c>
      <c r="AN1397" s="0" t="str">
        <f aca="false">IF(ISNUMBER($AC1397),IF($AC1397&gt;=0.001,100,IF($AC1397&gt;=-0.003,50,0)),"")</f>
        <v/>
      </c>
      <c r="AO1397" s="0" t="str">
        <f aca="false">IF(ISNUMBER($AD1397),IF($AD1397&gt;=0.04,100,IF($AD1397&gt;=0,50,0)),"")</f>
        <v/>
      </c>
      <c r="AP1397" s="0" t="str">
        <f aca="false">IF(ISNUMBER($AE1397),IF($AE1397&gt;=25,100,IF($AE1397&gt;=-75,50,0)),"")</f>
        <v/>
      </c>
      <c r="AQ1397" s="0" t="str">
        <f aca="false">IF(ISNUMBER($AF1397),IF($AF1397&gt;0,100,IF($AF1397&gt;=-50,50,0)),"")</f>
        <v/>
      </c>
      <c r="AR1397" s="0" t="str">
        <f aca="false">IF(ISNUMBER($AG1397),IF($AG1397=1,100,IF($AG1397=0,50,0)),"")</f>
        <v/>
      </c>
      <c r="AS1397" s="0" t="str">
        <f aca="false">IF(ISNUMBER($AH1397),IF($AH1397&lt;0,100,IF($AH1397&lt;=20,50,0)),"")</f>
        <v/>
      </c>
      <c r="AT1397" s="0" t="str">
        <f aca="false">IF(ISNUMBER($AI1397),IF($AI1397&lt;0.95,100,IF($AI1397&lt;=1,50,0)),"")</f>
        <v/>
      </c>
      <c r="AU1397" s="0" t="str">
        <f aca="false">IF(ISNUMBER($AJ1397),IF($AJ1397&lt;30,0,IF($AJ1397&lt;40,50,IF($AJ1397&lt;=90,100,50))),"")</f>
        <v/>
      </c>
      <c r="AV1397" s="0" t="str">
        <f aca="false">IF(ISNUMBER($AK1397),IF($AK1397&gt;-0.2,100,IF($AK1397&gt;=-0.4,50,0)),"")</f>
        <v/>
      </c>
      <c r="AW1397" s="59" t="n">
        <f aca="false">01_指標庫!$H$4*ISNUMBER($F1397)+01_指標庫!$H$5*ISNUMBER($AA1397)+01_指標庫!$H$6*ISNUMBER($G1397)+01_指標庫!$H$7*ISNUMBER($H1397)+01_指標庫!$H$8*ISNUMBER($AF1397)+01_指標庫!$H$9*ISNUMBER($AG1397)+01_指標庫!$H$10*ISNUMBER($AB1397)+01_指標庫!$H$11*ISNUMBER($AC1397)+01_指標庫!$H$12*ISNUMBER($AD1397)+01_指標庫!$H$13*ISNUMBER($AE1397)+01_指標庫!$H$14*ISNUMBER($I1397)+01_指標庫!$H$15*ISNUMBER($AH1397)+01_指標庫!$H$16*ISNUMBER($K1397)+01_指標庫!$H$17*ISNUMBER($AI1397)+01_指標庫!$H$18*ISNUMBER($AJ1397)+01_指標庫!$H$19*ISNUMBER($AK1397)+01_指標庫!$H$20*ISNUMBER($BB1397)+01_指標庫!$H$21*ISNUMBER($BC1397)</f>
        <v>51</v>
      </c>
      <c r="AX1397" s="59" t="n">
        <f aca="false">IF(AW1397=0,50,ROUND((01_指標庫!$H$4*IF(ISNUMBER($F1397),L1397,0)+01_指標庫!$H$5*IF(ISNUMBER($AA1397),AL1397,0)+01_指標庫!$H$6*IF(ISNUMBER($G1397),M1397,0)+01_指標庫!$H$7*IF(ISNUMBER($H1397),N1397,0)+01_指標庫!$H$8*IF(ISNUMBER($AF1397),AQ1397,0)+01_指標庫!$H$9*IF(ISNUMBER($AG1397),AR1397,0)+01_指標庫!$H$10*IF(ISNUMBER($AB1397),AM1397,0)+01_指標庫!$H$11*IF(ISNUMBER($AC1397),AN1397,0)+01_指標庫!$H$12*IF(ISNUMBER($AD1397),AO1397,0)+01_指標庫!$H$13*IF(ISNUMBER($AE1397),AP1397,0)+01_指標庫!$H$14*IF(ISNUMBER($I1397),O1397,0)+01_指標庫!$H$15*IF(ISNUMBER($AH1397),AS1397,0)+01_指標庫!$H$16*IF(ISNUMBER($K1397),P1397,0)+01_指標庫!$H$17*IF(ISNUMBER($AI1397),AT1397,0)+01_指標庫!$H$18*IF(ISNUMBER($AJ1397),AU1397,0)+01_指標庫!$H$19*IF(ISNUMBER($AK1397),AV1397,0)+01_指標庫!$H$20*IF(ISNUMBER($BB1397),BB1397,0)+01_指標庫!$H$21*IF(ISNUMBER($BC1397),BC1397,0))/AW1397,1))</f>
        <v>61.8</v>
      </c>
      <c r="AY1397" s="60"/>
      <c r="AZ1397" s="60"/>
      <c r="BA1397" s="58" t="n">
        <f aca="false">AVERAGE($E1393:$E1397)/AVERAGE($E1388:$E1397)-1</f>
        <v>-0.00608756674807187</v>
      </c>
      <c r="BB1397" s="59" t="n">
        <f aca="false">IF(ISNUMBER($BA1397),IF(OR($S1397&lt;=-0.03,$BA1397&lt;-0.003),0,IF(OR($S1397&lt;=-0.02,$BA1397&lt;0.01),50,100)),"")</f>
        <v>0</v>
      </c>
      <c r="BC1397" s="0" t="str">
        <f aca="false">IF(OR(COUNT($AZ1397)=0,COUNT($AZ1396)=0),"",IF(OR($AY1397/$AZ1396-1&lt;=-0.03,$AZ1397/$AZ1396-1&lt;=-0.045,IF(COUNT($AZ1388:$AZ1397)=10,AVERAGE($AZ1393:$AZ1397)/AVERAGE($AZ1388:$AZ1397)-1&lt;-0.01,FALSE())),0,IF(OR($AZ1397/$AZ1396-1&lt;=-0.02,IF(COUNT($AZ1388:$AZ1397)=10,AVERAGE($AZ1393:$AZ1397)/AVERAGE($AZ1388:$AZ1397)-1&lt;0.005,FALSE())),50,100)))</f>
        <v/>
      </c>
    </row>
    <row r="1398" customFormat="false" ht="15" hidden="false" customHeight="true" outlineLevel="0" collapsed="false">
      <c r="A1398" s="47" t="n">
        <v>1394</v>
      </c>
      <c r="B1398" s="48" t="n">
        <v>44580</v>
      </c>
      <c r="C1398" s="47" t="n">
        <v>2022</v>
      </c>
      <c r="D1398" s="49" t="s">
        <v>238</v>
      </c>
      <c r="E1398" s="50" t="n">
        <v>15047.84</v>
      </c>
      <c r="F1398" s="51" t="n">
        <v>0.003626</v>
      </c>
      <c r="G1398" s="51" t="n">
        <v>-0.092045</v>
      </c>
      <c r="H1398" s="52" t="n">
        <v>0.6531</v>
      </c>
      <c r="I1398" s="62" t="n">
        <v>473.2</v>
      </c>
      <c r="J1398" s="63" t="s">
        <v>240</v>
      </c>
      <c r="K1398" s="54" t="n">
        <v>23.85</v>
      </c>
      <c r="L1398" s="55" t="n">
        <f aca="false">IF(COUNT(F1398)=0,50,IF(F1398&gt;=0,100,IF(F1398&gt;=-0.02,50,0)))</f>
        <v>100</v>
      </c>
      <c r="M1398" s="55" t="n">
        <f aca="false">IF(COUNT(G1398)=0,50,IF(G1398&gt;-0.06,100,IF(G1398&gt;-0.15,50,0)))</f>
        <v>50</v>
      </c>
      <c r="N1398" s="55" t="n">
        <f aca="false">IF(COUNT(H1398)=0,50,IF(H1398&gt;=0.6,100,IF(H1398&gt;=0.4,50,0)))</f>
        <v>100</v>
      </c>
      <c r="O1398" s="55" t="n">
        <f aca="false">IF(COUNT(I1398)=0,50,IF(J1398="proxy_vix",50,IF(I1398&lt;350,100,IF(I1398&lt;=450,50,0))))</f>
        <v>50</v>
      </c>
      <c r="P1398" s="55" t="n">
        <f aca="false">IF(COUNT(K1398)=0,50,IF(K1398&lt;20,100,IF(K1398&lt;=25,50,0)))</f>
        <v>50</v>
      </c>
      <c r="Q1398" s="54"/>
      <c r="R1398" s="47"/>
      <c r="S1398" s="51" t="n">
        <f aca="false">$E1398/$E1397-1</f>
        <v>-0.0107108389061428</v>
      </c>
      <c r="T1398" s="56" t="n">
        <f aca="false">$K1398/$K1397-1</f>
        <v>0.0465116279069768</v>
      </c>
      <c r="V1398" s="57"/>
      <c r="W1398" s="57"/>
      <c r="Y1398" s="1" t="str">
        <f aca="false">IF(AX1398&gt;=70,"EASY",IF(AX1398&gt;40,"UNCERTAIN","HARD"))</f>
        <v>UNCERTAIN</v>
      </c>
      <c r="AA1398" s="58" t="n">
        <f aca="false">IF($A1398&lt;200,"",AVERAGE($E1349:$E1398)/AVERAGE($E1199:$E1398)-1)</f>
        <v>0.0722974949554205</v>
      </c>
      <c r="AB1398" s="59" t="n">
        <f aca="false">LOOKUP($B1398,07_L1政策步階!$A$4:$A$14,07_L1政策步階!$C$4:$C$14)</f>
        <v>0</v>
      </c>
      <c r="AC1398" s="57"/>
      <c r="AD1398" s="57"/>
      <c r="AE1398" s="57"/>
      <c r="AF1398" s="57"/>
      <c r="AG1398" s="57"/>
      <c r="AH1398" s="57"/>
      <c r="AI1398" s="57"/>
      <c r="AJ1398" s="57"/>
      <c r="AK1398" s="57"/>
      <c r="AL1398" s="59" t="n">
        <f aca="false">IF(ISNUMBER($AA1398),IF($AA1398&gt;=0.005,100,IF($AA1398&gt;=-0.015,50,0)),"")</f>
        <v>100</v>
      </c>
      <c r="AM1398" s="59" t="n">
        <f aca="false">IF(ISNUMBER($AB1398),IF($AB1398=1,100,IF($AB1398=0,50,0)),"")</f>
        <v>50</v>
      </c>
      <c r="AN1398" s="0" t="str">
        <f aca="false">IF(ISNUMBER($AC1398),IF($AC1398&gt;=0.001,100,IF($AC1398&gt;=-0.003,50,0)),"")</f>
        <v/>
      </c>
      <c r="AO1398" s="0" t="str">
        <f aca="false">IF(ISNUMBER($AD1398),IF($AD1398&gt;=0.04,100,IF($AD1398&gt;=0,50,0)),"")</f>
        <v/>
      </c>
      <c r="AP1398" s="0" t="str">
        <f aca="false">IF(ISNUMBER($AE1398),IF($AE1398&gt;=25,100,IF($AE1398&gt;=-75,50,0)),"")</f>
        <v/>
      </c>
      <c r="AQ1398" s="0" t="str">
        <f aca="false">IF(ISNUMBER($AF1398),IF($AF1398&gt;0,100,IF($AF1398&gt;=-50,50,0)),"")</f>
        <v/>
      </c>
      <c r="AR1398" s="0" t="str">
        <f aca="false">IF(ISNUMBER($AG1398),IF($AG1398=1,100,IF($AG1398=0,50,0)),"")</f>
        <v/>
      </c>
      <c r="AS1398" s="0" t="str">
        <f aca="false">IF(ISNUMBER($AH1398),IF($AH1398&lt;0,100,IF($AH1398&lt;=20,50,0)),"")</f>
        <v/>
      </c>
      <c r="AT1398" s="0" t="str">
        <f aca="false">IF(ISNUMBER($AI1398),IF($AI1398&lt;0.95,100,IF($AI1398&lt;=1,50,0)),"")</f>
        <v/>
      </c>
      <c r="AU1398" s="0" t="str">
        <f aca="false">IF(ISNUMBER($AJ1398),IF($AJ1398&lt;30,0,IF($AJ1398&lt;40,50,IF($AJ1398&lt;=90,100,50))),"")</f>
        <v/>
      </c>
      <c r="AV1398" s="0" t="str">
        <f aca="false">IF(ISNUMBER($AK1398),IF($AK1398&gt;-0.2,100,IF($AK1398&gt;=-0.4,50,0)),"")</f>
        <v/>
      </c>
      <c r="AW1398" s="59" t="n">
        <f aca="false">01_指標庫!$H$4*ISNUMBER($F1398)+01_指標庫!$H$5*ISNUMBER($AA1398)+01_指標庫!$H$6*ISNUMBER($G1398)+01_指標庫!$H$7*ISNUMBER($H1398)+01_指標庫!$H$8*ISNUMBER($AF1398)+01_指標庫!$H$9*ISNUMBER($AG1398)+01_指標庫!$H$10*ISNUMBER($AB1398)+01_指標庫!$H$11*ISNUMBER($AC1398)+01_指標庫!$H$12*ISNUMBER($AD1398)+01_指標庫!$H$13*ISNUMBER($AE1398)+01_指標庫!$H$14*ISNUMBER($I1398)+01_指標庫!$H$15*ISNUMBER($AH1398)+01_指標庫!$H$16*ISNUMBER($K1398)+01_指標庫!$H$17*ISNUMBER($AI1398)+01_指標庫!$H$18*ISNUMBER($AJ1398)+01_指標庫!$H$19*ISNUMBER($AK1398)+01_指標庫!$H$20*ISNUMBER($BB1398)+01_指標庫!$H$21*ISNUMBER($BC1398)</f>
        <v>51</v>
      </c>
      <c r="AX1398" s="59" t="n">
        <f aca="false">IF(AW1398=0,50,ROUND((01_指標庫!$H$4*IF(ISNUMBER($F1398),L1398,0)+01_指標庫!$H$5*IF(ISNUMBER($AA1398),AL1398,0)+01_指標庫!$H$6*IF(ISNUMBER($G1398),M1398,0)+01_指標庫!$H$7*IF(ISNUMBER($H1398),N1398,0)+01_指標庫!$H$8*IF(ISNUMBER($AF1398),AQ1398,0)+01_指標庫!$H$9*IF(ISNUMBER($AG1398),AR1398,0)+01_指標庫!$H$10*IF(ISNUMBER($AB1398),AM1398,0)+01_指標庫!$H$11*IF(ISNUMBER($AC1398),AN1398,0)+01_指標庫!$H$12*IF(ISNUMBER($AD1398),AO1398,0)+01_指標庫!$H$13*IF(ISNUMBER($AE1398),AP1398,0)+01_指標庫!$H$14*IF(ISNUMBER($I1398),O1398,0)+01_指標庫!$H$15*IF(ISNUMBER($AH1398),AS1398,0)+01_指標庫!$H$16*IF(ISNUMBER($K1398),P1398,0)+01_指標庫!$H$17*IF(ISNUMBER($AI1398),AT1398,0)+01_指標庫!$H$18*IF(ISNUMBER($AJ1398),AU1398,0)+01_指標庫!$H$19*IF(ISNUMBER($AK1398),AV1398,0)+01_指標庫!$H$20*IF(ISNUMBER($BB1398),BB1398,0)+01_指標庫!$H$21*IF(ISNUMBER($BC1398),BC1398,0))/AW1398,1))</f>
        <v>61.8</v>
      </c>
      <c r="AY1398" s="60"/>
      <c r="AZ1398" s="60"/>
      <c r="BA1398" s="58" t="n">
        <f aca="false">AVERAGE($E1394:$E1398)/AVERAGE($E1389:$E1398)-1</f>
        <v>-0.00844976404603171</v>
      </c>
      <c r="BB1398" s="59" t="n">
        <f aca="false">IF(ISNUMBER($BA1398),IF(OR($S1398&lt;=-0.03,$BA1398&lt;-0.003),0,IF(OR($S1398&lt;=-0.02,$BA1398&lt;0.01),50,100)),"")</f>
        <v>0</v>
      </c>
      <c r="BC1398" s="0" t="str">
        <f aca="false">IF(OR(COUNT($AZ1398)=0,COUNT($AZ1397)=0),"",IF(OR($AY1398/$AZ1397-1&lt;=-0.03,$AZ1398/$AZ1397-1&lt;=-0.045,IF(COUNT($AZ1389:$AZ1398)=10,AVERAGE($AZ1394:$AZ1398)/AVERAGE($AZ1389:$AZ1398)-1&lt;-0.01,FALSE())),0,IF(OR($AZ1398/$AZ1397-1&lt;=-0.02,IF(COUNT($AZ1389:$AZ1398)=10,AVERAGE($AZ1394:$AZ1398)/AVERAGE($AZ1389:$AZ1398)-1&lt;0.005,FALSE())),50,100)))</f>
        <v/>
      </c>
    </row>
    <row r="1399" customFormat="false" ht="15" hidden="false" customHeight="true" outlineLevel="0" collapsed="false">
      <c r="A1399" s="47" t="n">
        <v>1395</v>
      </c>
      <c r="B1399" s="48" t="n">
        <v>44581</v>
      </c>
      <c r="C1399" s="47" t="n">
        <v>2022</v>
      </c>
      <c r="D1399" s="49" t="s">
        <v>239</v>
      </c>
      <c r="E1399" s="50" t="n">
        <v>14846.46</v>
      </c>
      <c r="F1399" s="51" t="n">
        <v>-0.010211</v>
      </c>
      <c r="G1399" s="51" t="n">
        <v>-0.104196</v>
      </c>
      <c r="H1399" s="52" t="n">
        <v>0.5918</v>
      </c>
      <c r="I1399" s="62" t="n">
        <v>487.8</v>
      </c>
      <c r="J1399" s="63" t="s">
        <v>240</v>
      </c>
      <c r="K1399" s="54" t="n">
        <v>25.59</v>
      </c>
      <c r="L1399" s="55" t="n">
        <f aca="false">IF(COUNT(F1399)=0,50,IF(F1399&gt;=0,100,IF(F1399&gt;=-0.02,50,0)))</f>
        <v>50</v>
      </c>
      <c r="M1399" s="55" t="n">
        <f aca="false">IF(COUNT(G1399)=0,50,IF(G1399&gt;-0.06,100,IF(G1399&gt;-0.15,50,0)))</f>
        <v>50</v>
      </c>
      <c r="N1399" s="55" t="n">
        <f aca="false">IF(COUNT(H1399)=0,50,IF(H1399&gt;=0.6,100,IF(H1399&gt;=0.4,50,0)))</f>
        <v>50</v>
      </c>
      <c r="O1399" s="55" t="n">
        <f aca="false">IF(COUNT(I1399)=0,50,IF(J1399="proxy_vix",50,IF(I1399&lt;350,100,IF(I1399&lt;=450,50,0))))</f>
        <v>50</v>
      </c>
      <c r="P1399" s="55" t="n">
        <f aca="false">IF(COUNT(K1399)=0,50,IF(K1399&lt;20,100,IF(K1399&lt;=25,50,0)))</f>
        <v>0</v>
      </c>
      <c r="Q1399" s="54"/>
      <c r="R1399" s="47"/>
      <c r="S1399" s="51" t="n">
        <f aca="false">$E1399/$E1398-1</f>
        <v>-0.0133826515965083</v>
      </c>
      <c r="T1399" s="56" t="n">
        <f aca="false">$K1399/$K1398-1</f>
        <v>0.0729559748427673</v>
      </c>
      <c r="V1399" s="57"/>
      <c r="W1399" s="57"/>
      <c r="Y1399" s="1" t="str">
        <f aca="false">IF(AX1399&gt;=70,"EASY",IF(AX1399&gt;40,"UNCERTAIN","HARD"))</f>
        <v>UNCERTAIN</v>
      </c>
      <c r="AA1399" s="58" t="n">
        <f aca="false">IF($A1399&lt;200,"",AVERAGE($E1350:$E1399)/AVERAGE($E1200:$E1399)-1)</f>
        <v>0.069871783739033</v>
      </c>
      <c r="AB1399" s="59" t="n">
        <f aca="false">LOOKUP($B1399,07_L1政策步階!$A$4:$A$14,07_L1政策步階!$C$4:$C$14)</f>
        <v>0</v>
      </c>
      <c r="AC1399" s="57"/>
      <c r="AD1399" s="57"/>
      <c r="AE1399" s="57"/>
      <c r="AF1399" s="57"/>
      <c r="AG1399" s="57"/>
      <c r="AH1399" s="57"/>
      <c r="AI1399" s="57"/>
      <c r="AJ1399" s="57"/>
      <c r="AK1399" s="57"/>
      <c r="AL1399" s="59" t="n">
        <f aca="false">IF(ISNUMBER($AA1399),IF($AA1399&gt;=0.005,100,IF($AA1399&gt;=-0.015,50,0)),"")</f>
        <v>100</v>
      </c>
      <c r="AM1399" s="59" t="n">
        <f aca="false">IF(ISNUMBER($AB1399),IF($AB1399=1,100,IF($AB1399=0,50,0)),"")</f>
        <v>50</v>
      </c>
      <c r="AN1399" s="0" t="str">
        <f aca="false">IF(ISNUMBER($AC1399),IF($AC1399&gt;=0.001,100,IF($AC1399&gt;=-0.003,50,0)),"")</f>
        <v/>
      </c>
      <c r="AO1399" s="0" t="str">
        <f aca="false">IF(ISNUMBER($AD1399),IF($AD1399&gt;=0.04,100,IF($AD1399&gt;=0,50,0)),"")</f>
        <v/>
      </c>
      <c r="AP1399" s="0" t="str">
        <f aca="false">IF(ISNUMBER($AE1399),IF($AE1399&gt;=25,100,IF($AE1399&gt;=-75,50,0)),"")</f>
        <v/>
      </c>
      <c r="AQ1399" s="0" t="str">
        <f aca="false">IF(ISNUMBER($AF1399),IF($AF1399&gt;0,100,IF($AF1399&gt;=-50,50,0)),"")</f>
        <v/>
      </c>
      <c r="AR1399" s="0" t="str">
        <f aca="false">IF(ISNUMBER($AG1399),IF($AG1399=1,100,IF($AG1399=0,50,0)),"")</f>
        <v/>
      </c>
      <c r="AS1399" s="0" t="str">
        <f aca="false">IF(ISNUMBER($AH1399),IF($AH1399&lt;0,100,IF($AH1399&lt;=20,50,0)),"")</f>
        <v/>
      </c>
      <c r="AT1399" s="0" t="str">
        <f aca="false">IF(ISNUMBER($AI1399),IF($AI1399&lt;0.95,100,IF($AI1399&lt;=1,50,0)),"")</f>
        <v/>
      </c>
      <c r="AU1399" s="0" t="str">
        <f aca="false">IF(ISNUMBER($AJ1399),IF($AJ1399&lt;30,0,IF($AJ1399&lt;40,50,IF($AJ1399&lt;=90,100,50))),"")</f>
        <v/>
      </c>
      <c r="AV1399" s="0" t="str">
        <f aca="false">IF(ISNUMBER($AK1399),IF($AK1399&gt;-0.2,100,IF($AK1399&gt;=-0.4,50,0)),"")</f>
        <v/>
      </c>
      <c r="AW1399" s="59" t="n">
        <f aca="false">01_指標庫!$H$4*ISNUMBER($F1399)+01_指標庫!$H$5*ISNUMBER($AA1399)+01_指標庫!$H$6*ISNUMBER($G1399)+01_指標庫!$H$7*ISNUMBER($H1399)+01_指標庫!$H$8*ISNUMBER($AF1399)+01_指標庫!$H$9*ISNUMBER($AG1399)+01_指標庫!$H$10*ISNUMBER($AB1399)+01_指標庫!$H$11*ISNUMBER($AC1399)+01_指標庫!$H$12*ISNUMBER($AD1399)+01_指標庫!$H$13*ISNUMBER($AE1399)+01_指標庫!$H$14*ISNUMBER($I1399)+01_指標庫!$H$15*ISNUMBER($AH1399)+01_指標庫!$H$16*ISNUMBER($K1399)+01_指標庫!$H$17*ISNUMBER($AI1399)+01_指標庫!$H$18*ISNUMBER($AJ1399)+01_指標庫!$H$19*ISNUMBER($AK1399)+01_指標庫!$H$20*ISNUMBER($BB1399)+01_指標庫!$H$21*ISNUMBER($BC1399)</f>
        <v>51</v>
      </c>
      <c r="AX1399" s="59" t="n">
        <f aca="false">IF(AW1399=0,50,ROUND((01_指標庫!$H$4*IF(ISNUMBER($F1399),L1399,0)+01_指標庫!$H$5*IF(ISNUMBER($AA1399),AL1399,0)+01_指標庫!$H$6*IF(ISNUMBER($G1399),M1399,0)+01_指標庫!$H$7*IF(ISNUMBER($H1399),N1399,0)+01_指標庫!$H$8*IF(ISNUMBER($AF1399),AQ1399,0)+01_指標庫!$H$9*IF(ISNUMBER($AG1399),AR1399,0)+01_指標庫!$H$10*IF(ISNUMBER($AB1399),AM1399,0)+01_指標庫!$H$11*IF(ISNUMBER($AC1399),AN1399,0)+01_指標庫!$H$12*IF(ISNUMBER($AD1399),AO1399,0)+01_指標庫!$H$13*IF(ISNUMBER($AE1399),AP1399,0)+01_指標庫!$H$14*IF(ISNUMBER($I1399),O1399,0)+01_指標庫!$H$15*IF(ISNUMBER($AH1399),AS1399,0)+01_指標庫!$H$16*IF(ISNUMBER($K1399),P1399,0)+01_指標庫!$H$17*IF(ISNUMBER($AI1399),AT1399,0)+01_指標庫!$H$18*IF(ISNUMBER($AJ1399),AU1399,0)+01_指標庫!$H$19*IF(ISNUMBER($AK1399),AV1399,0)+01_指標庫!$H$20*IF(ISNUMBER($BB1399),BB1399,0)+01_指標庫!$H$21*IF(ISNUMBER($BC1399),BC1399,0))/AW1399,1))</f>
        <v>40.2</v>
      </c>
      <c r="AY1399" s="60"/>
      <c r="AZ1399" s="60"/>
      <c r="BA1399" s="58" t="n">
        <f aca="false">AVERAGE($E1395:$E1399)/AVERAGE($E1390:$E1399)-1</f>
        <v>-0.016193595870537</v>
      </c>
      <c r="BB1399" s="59" t="n">
        <f aca="false">IF(ISNUMBER($BA1399),IF(OR($S1399&lt;=-0.03,$BA1399&lt;-0.003),0,IF(OR($S1399&lt;=-0.02,$BA1399&lt;0.01),50,100)),"")</f>
        <v>0</v>
      </c>
      <c r="BC1399" s="0" t="str">
        <f aca="false">IF(OR(COUNT($AZ1399)=0,COUNT($AZ1398)=0),"",IF(OR($AY1399/$AZ1398-1&lt;=-0.03,$AZ1399/$AZ1398-1&lt;=-0.045,IF(COUNT($AZ1390:$AZ1399)=10,AVERAGE($AZ1395:$AZ1399)/AVERAGE($AZ1390:$AZ1399)-1&lt;-0.01,FALSE())),0,IF(OR($AZ1399/$AZ1398-1&lt;=-0.02,IF(COUNT($AZ1390:$AZ1399)=10,AVERAGE($AZ1395:$AZ1399)/AVERAGE($AZ1390:$AZ1399)-1&lt;0.005,FALSE())),50,100)))</f>
        <v/>
      </c>
    </row>
    <row r="1400" customFormat="false" ht="15" hidden="false" customHeight="true" outlineLevel="0" collapsed="false">
      <c r="A1400" s="47" t="n">
        <v>1396</v>
      </c>
      <c r="B1400" s="48" t="n">
        <v>44582</v>
      </c>
      <c r="C1400" s="47" t="n">
        <v>2022</v>
      </c>
      <c r="D1400" s="49" t="s">
        <v>234</v>
      </c>
      <c r="E1400" s="50" t="n">
        <v>14438.4</v>
      </c>
      <c r="F1400" s="51" t="n">
        <v>-0.037634</v>
      </c>
      <c r="G1400" s="51" t="n">
        <v>-0.128818</v>
      </c>
      <c r="H1400" s="52" t="n">
        <v>0.5306</v>
      </c>
      <c r="I1400" s="62" t="n">
        <v>515.1</v>
      </c>
      <c r="J1400" s="63" t="s">
        <v>240</v>
      </c>
      <c r="K1400" s="54" t="n">
        <v>28.85</v>
      </c>
      <c r="L1400" s="55" t="n">
        <f aca="false">IF(COUNT(F1400)=0,50,IF(F1400&gt;=0,100,IF(F1400&gt;=-0.02,50,0)))</f>
        <v>0</v>
      </c>
      <c r="M1400" s="55" t="n">
        <f aca="false">IF(COUNT(G1400)=0,50,IF(G1400&gt;-0.06,100,IF(G1400&gt;-0.15,50,0)))</f>
        <v>50</v>
      </c>
      <c r="N1400" s="55" t="n">
        <f aca="false">IF(COUNT(H1400)=0,50,IF(H1400&gt;=0.6,100,IF(H1400&gt;=0.4,50,0)))</f>
        <v>50</v>
      </c>
      <c r="O1400" s="55" t="n">
        <f aca="false">IF(COUNT(I1400)=0,50,IF(J1400="proxy_vix",50,IF(I1400&lt;350,100,IF(I1400&lt;=450,50,0))))</f>
        <v>50</v>
      </c>
      <c r="P1400" s="55" t="n">
        <f aca="false">IF(COUNT(K1400)=0,50,IF(K1400&lt;20,100,IF(K1400&lt;=25,50,0)))</f>
        <v>0</v>
      </c>
      <c r="Q1400" s="54"/>
      <c r="R1400" s="47"/>
      <c r="S1400" s="51" t="n">
        <f aca="false">$E1400/$E1399-1</f>
        <v>-0.027485339939622</v>
      </c>
      <c r="T1400" s="56" t="n">
        <f aca="false">$K1400/$K1399-1</f>
        <v>0.127393513091051</v>
      </c>
      <c r="V1400" s="57"/>
      <c r="W1400" s="57"/>
      <c r="Y1400" s="1" t="str">
        <f aca="false">IF(AX1400&gt;=70,"EASY",IF(AX1400&gt;40,"UNCERTAIN","HARD"))</f>
        <v>HARD</v>
      </c>
      <c r="AA1400" s="58" t="n">
        <f aca="false">IF($A1400&lt;200,"",AVERAGE($E1351:$E1400)/AVERAGE($E1201:$E1400)-1)</f>
        <v>0.0672544586271058</v>
      </c>
      <c r="AB1400" s="59" t="n">
        <f aca="false">LOOKUP($B1400,07_L1政策步階!$A$4:$A$14,07_L1政策步階!$C$4:$C$14)</f>
        <v>0</v>
      </c>
      <c r="AC1400" s="57"/>
      <c r="AD1400" s="57"/>
      <c r="AE1400" s="57"/>
      <c r="AF1400" s="57"/>
      <c r="AG1400" s="57"/>
      <c r="AH1400" s="57"/>
      <c r="AI1400" s="57"/>
      <c r="AJ1400" s="57"/>
      <c r="AK1400" s="57"/>
      <c r="AL1400" s="59" t="n">
        <f aca="false">IF(ISNUMBER($AA1400),IF($AA1400&gt;=0.005,100,IF($AA1400&gt;=-0.015,50,0)),"")</f>
        <v>100</v>
      </c>
      <c r="AM1400" s="59" t="n">
        <f aca="false">IF(ISNUMBER($AB1400),IF($AB1400=1,100,IF($AB1400=0,50,0)),"")</f>
        <v>50</v>
      </c>
      <c r="AN1400" s="0" t="str">
        <f aca="false">IF(ISNUMBER($AC1400),IF($AC1400&gt;=0.001,100,IF($AC1400&gt;=-0.003,50,0)),"")</f>
        <v/>
      </c>
      <c r="AO1400" s="0" t="str">
        <f aca="false">IF(ISNUMBER($AD1400),IF($AD1400&gt;=0.04,100,IF($AD1400&gt;=0,50,0)),"")</f>
        <v/>
      </c>
      <c r="AP1400" s="0" t="str">
        <f aca="false">IF(ISNUMBER($AE1400),IF($AE1400&gt;=25,100,IF($AE1400&gt;=-75,50,0)),"")</f>
        <v/>
      </c>
      <c r="AQ1400" s="0" t="str">
        <f aca="false">IF(ISNUMBER($AF1400),IF($AF1400&gt;0,100,IF($AF1400&gt;=-50,50,0)),"")</f>
        <v/>
      </c>
      <c r="AR1400" s="0" t="str">
        <f aca="false">IF(ISNUMBER($AG1400),IF($AG1400=1,100,IF($AG1400=0,50,0)),"")</f>
        <v/>
      </c>
      <c r="AS1400" s="0" t="str">
        <f aca="false">IF(ISNUMBER($AH1400),IF($AH1400&lt;0,100,IF($AH1400&lt;=20,50,0)),"")</f>
        <v/>
      </c>
      <c r="AT1400" s="0" t="str">
        <f aca="false">IF(ISNUMBER($AI1400),IF($AI1400&lt;0.95,100,IF($AI1400&lt;=1,50,0)),"")</f>
        <v/>
      </c>
      <c r="AU1400" s="0" t="str">
        <f aca="false">IF(ISNUMBER($AJ1400),IF($AJ1400&lt;30,0,IF($AJ1400&lt;40,50,IF($AJ1400&lt;=90,100,50))),"")</f>
        <v/>
      </c>
      <c r="AV1400" s="0" t="str">
        <f aca="false">IF(ISNUMBER($AK1400),IF($AK1400&gt;-0.2,100,IF($AK1400&gt;=-0.4,50,0)),"")</f>
        <v/>
      </c>
      <c r="AW1400" s="59" t="n">
        <f aca="false">01_指標庫!$H$4*ISNUMBER($F1400)+01_指標庫!$H$5*ISNUMBER($AA1400)+01_指標庫!$H$6*ISNUMBER($G1400)+01_指標庫!$H$7*ISNUMBER($H1400)+01_指標庫!$H$8*ISNUMBER($AF1400)+01_指標庫!$H$9*ISNUMBER($AG1400)+01_指標庫!$H$10*ISNUMBER($AB1400)+01_指標庫!$H$11*ISNUMBER($AC1400)+01_指標庫!$H$12*ISNUMBER($AD1400)+01_指標庫!$H$13*ISNUMBER($AE1400)+01_指標庫!$H$14*ISNUMBER($I1400)+01_指標庫!$H$15*ISNUMBER($AH1400)+01_指標庫!$H$16*ISNUMBER($K1400)+01_指標庫!$H$17*ISNUMBER($AI1400)+01_指標庫!$H$18*ISNUMBER($AJ1400)+01_指標庫!$H$19*ISNUMBER($AK1400)+01_指標庫!$H$20*ISNUMBER($BB1400)+01_指標庫!$H$21*ISNUMBER($BC1400)</f>
        <v>51</v>
      </c>
      <c r="AX1400" s="59" t="n">
        <f aca="false">IF(AW1400=0,50,ROUND((01_指標庫!$H$4*IF(ISNUMBER($F1400),L1400,0)+01_指標庫!$H$5*IF(ISNUMBER($AA1400),AL1400,0)+01_指標庫!$H$6*IF(ISNUMBER($G1400),M1400,0)+01_指標庫!$H$7*IF(ISNUMBER($H1400),N1400,0)+01_指標庫!$H$8*IF(ISNUMBER($AF1400),AQ1400,0)+01_指標庫!$H$9*IF(ISNUMBER($AG1400),AR1400,0)+01_指標庫!$H$10*IF(ISNUMBER($AB1400),AM1400,0)+01_指標庫!$H$11*IF(ISNUMBER($AC1400),AN1400,0)+01_指標庫!$H$12*IF(ISNUMBER($AD1400),AO1400,0)+01_指標庫!$H$13*IF(ISNUMBER($AE1400),AP1400,0)+01_指標庫!$H$14*IF(ISNUMBER($I1400),O1400,0)+01_指標庫!$H$15*IF(ISNUMBER($AH1400),AS1400,0)+01_指標庫!$H$16*IF(ISNUMBER($K1400),P1400,0)+01_指標庫!$H$17*IF(ISNUMBER($AI1400),AT1400,0)+01_指標庫!$H$18*IF(ISNUMBER($AJ1400),AU1400,0)+01_指標庫!$H$19*IF(ISNUMBER($AK1400),AV1400,0)+01_指標庫!$H$20*IF(ISNUMBER($BB1400),BB1400,0)+01_指標庫!$H$21*IF(ISNUMBER($BC1400),BC1400,0))/AW1400,1))</f>
        <v>32.4</v>
      </c>
      <c r="AY1400" s="60"/>
      <c r="AZ1400" s="60"/>
      <c r="BA1400" s="58" t="n">
        <f aca="false">AVERAGE($E1396:$E1400)/AVERAGE($E1391:$E1400)-1</f>
        <v>-0.0214600930650661</v>
      </c>
      <c r="BB1400" s="59" t="n">
        <f aca="false">IF(ISNUMBER($BA1400),IF(OR($S1400&lt;=-0.03,$BA1400&lt;-0.003),0,IF(OR($S1400&lt;=-0.02,$BA1400&lt;0.01),50,100)),"")</f>
        <v>0</v>
      </c>
      <c r="BC1400" s="0" t="str">
        <f aca="false">IF(OR(COUNT($AZ1400)=0,COUNT($AZ1399)=0),"",IF(OR($AY1400/$AZ1399-1&lt;=-0.03,$AZ1400/$AZ1399-1&lt;=-0.045,IF(COUNT($AZ1391:$AZ1400)=10,AVERAGE($AZ1396:$AZ1400)/AVERAGE($AZ1391:$AZ1400)-1&lt;-0.01,FALSE())),0,IF(OR($AZ1400/$AZ1399-1&lt;=-0.02,IF(COUNT($AZ1391:$AZ1400)=10,AVERAGE($AZ1396:$AZ1400)/AVERAGE($AZ1391:$AZ1400)-1&lt;0.005,FALSE())),50,100)))</f>
        <v/>
      </c>
    </row>
    <row r="1401" customFormat="false" ht="15" hidden="false" customHeight="true" outlineLevel="0" collapsed="false">
      <c r="A1401" s="47" t="n">
        <v>1397</v>
      </c>
      <c r="B1401" s="48" t="n">
        <v>44585</v>
      </c>
      <c r="C1401" s="47" t="n">
        <v>2022</v>
      </c>
      <c r="D1401" s="49" t="s">
        <v>236</v>
      </c>
      <c r="E1401" s="50" t="n">
        <v>14509.58</v>
      </c>
      <c r="F1401" s="51" t="n">
        <v>-0.033103</v>
      </c>
      <c r="G1401" s="51" t="n">
        <v>-0.124523</v>
      </c>
      <c r="H1401" s="52" t="n">
        <v>0.551</v>
      </c>
      <c r="I1401" s="62" t="n">
        <v>523.9</v>
      </c>
      <c r="J1401" s="63" t="s">
        <v>240</v>
      </c>
      <c r="K1401" s="54" t="n">
        <v>29.9</v>
      </c>
      <c r="L1401" s="55" t="n">
        <f aca="false">IF(COUNT(F1401)=0,50,IF(F1401&gt;=0,100,IF(F1401&gt;=-0.02,50,0)))</f>
        <v>0</v>
      </c>
      <c r="M1401" s="55" t="n">
        <f aca="false">IF(COUNT(G1401)=0,50,IF(G1401&gt;-0.06,100,IF(G1401&gt;-0.15,50,0)))</f>
        <v>50</v>
      </c>
      <c r="N1401" s="55" t="n">
        <f aca="false">IF(COUNT(H1401)=0,50,IF(H1401&gt;=0.6,100,IF(H1401&gt;=0.4,50,0)))</f>
        <v>50</v>
      </c>
      <c r="O1401" s="55" t="n">
        <f aca="false">IF(COUNT(I1401)=0,50,IF(J1401="proxy_vix",50,IF(I1401&lt;350,100,IF(I1401&lt;=450,50,0))))</f>
        <v>50</v>
      </c>
      <c r="P1401" s="55" t="n">
        <f aca="false">IF(COUNT(K1401)=0,50,IF(K1401&lt;20,100,IF(K1401&lt;=25,50,0)))</f>
        <v>0</v>
      </c>
      <c r="Q1401" s="54"/>
      <c r="R1401" s="47"/>
      <c r="S1401" s="51" t="n">
        <f aca="false">$E1401/$E1400-1</f>
        <v>0.00492990913120561</v>
      </c>
      <c r="T1401" s="56" t="n">
        <f aca="false">$K1401/$K1400-1</f>
        <v>0.0363951473136914</v>
      </c>
      <c r="V1401" s="57"/>
      <c r="W1401" s="57"/>
      <c r="Y1401" s="1" t="str">
        <f aca="false">IF(AX1401&gt;=70,"EASY",IF(AX1401&gt;40,"UNCERTAIN","HARD"))</f>
        <v>HARD</v>
      </c>
      <c r="AA1401" s="58" t="n">
        <f aca="false">IF($A1401&lt;200,"",AVERAGE($E1352:$E1401)/AVERAGE($E1202:$E1401)-1)</f>
        <v>0.0650509993923869</v>
      </c>
      <c r="AB1401" s="59" t="n">
        <f aca="false">LOOKUP($B1401,07_L1政策步階!$A$4:$A$14,07_L1政策步階!$C$4:$C$14)</f>
        <v>0</v>
      </c>
      <c r="AC1401" s="57"/>
      <c r="AD1401" s="57"/>
      <c r="AE1401" s="57"/>
      <c r="AF1401" s="57"/>
      <c r="AG1401" s="57"/>
      <c r="AH1401" s="57"/>
      <c r="AI1401" s="57"/>
      <c r="AJ1401" s="57"/>
      <c r="AK1401" s="57"/>
      <c r="AL1401" s="59" t="n">
        <f aca="false">IF(ISNUMBER($AA1401),IF($AA1401&gt;=0.005,100,IF($AA1401&gt;=-0.015,50,0)),"")</f>
        <v>100</v>
      </c>
      <c r="AM1401" s="59" t="n">
        <f aca="false">IF(ISNUMBER($AB1401),IF($AB1401=1,100,IF($AB1401=0,50,0)),"")</f>
        <v>50</v>
      </c>
      <c r="AN1401" s="0" t="str">
        <f aca="false">IF(ISNUMBER($AC1401),IF($AC1401&gt;=0.001,100,IF($AC1401&gt;=-0.003,50,0)),"")</f>
        <v/>
      </c>
      <c r="AO1401" s="0" t="str">
        <f aca="false">IF(ISNUMBER($AD1401),IF($AD1401&gt;=0.04,100,IF($AD1401&gt;=0,50,0)),"")</f>
        <v/>
      </c>
      <c r="AP1401" s="0" t="str">
        <f aca="false">IF(ISNUMBER($AE1401),IF($AE1401&gt;=25,100,IF($AE1401&gt;=-75,50,0)),"")</f>
        <v/>
      </c>
      <c r="AQ1401" s="0" t="str">
        <f aca="false">IF(ISNUMBER($AF1401),IF($AF1401&gt;0,100,IF($AF1401&gt;=-50,50,0)),"")</f>
        <v/>
      </c>
      <c r="AR1401" s="0" t="str">
        <f aca="false">IF(ISNUMBER($AG1401),IF($AG1401=1,100,IF($AG1401=0,50,0)),"")</f>
        <v/>
      </c>
      <c r="AS1401" s="0" t="str">
        <f aca="false">IF(ISNUMBER($AH1401),IF($AH1401&lt;0,100,IF($AH1401&lt;=20,50,0)),"")</f>
        <v/>
      </c>
      <c r="AT1401" s="0" t="str">
        <f aca="false">IF(ISNUMBER($AI1401),IF($AI1401&lt;0.95,100,IF($AI1401&lt;=1,50,0)),"")</f>
        <v/>
      </c>
      <c r="AU1401" s="0" t="str">
        <f aca="false">IF(ISNUMBER($AJ1401),IF($AJ1401&lt;30,0,IF($AJ1401&lt;40,50,IF($AJ1401&lt;=90,100,50))),"")</f>
        <v/>
      </c>
      <c r="AV1401" s="0" t="str">
        <f aca="false">IF(ISNUMBER($AK1401),IF($AK1401&gt;-0.2,100,IF($AK1401&gt;=-0.4,50,0)),"")</f>
        <v/>
      </c>
      <c r="AW1401" s="59" t="n">
        <f aca="false">01_指標庫!$H$4*ISNUMBER($F1401)+01_指標庫!$H$5*ISNUMBER($AA1401)+01_指標庫!$H$6*ISNUMBER($G1401)+01_指標庫!$H$7*ISNUMBER($H1401)+01_指標庫!$H$8*ISNUMBER($AF1401)+01_指標庫!$H$9*ISNUMBER($AG1401)+01_指標庫!$H$10*ISNUMBER($AB1401)+01_指標庫!$H$11*ISNUMBER($AC1401)+01_指標庫!$H$12*ISNUMBER($AD1401)+01_指標庫!$H$13*ISNUMBER($AE1401)+01_指標庫!$H$14*ISNUMBER($I1401)+01_指標庫!$H$15*ISNUMBER($AH1401)+01_指標庫!$H$16*ISNUMBER($K1401)+01_指標庫!$H$17*ISNUMBER($AI1401)+01_指標庫!$H$18*ISNUMBER($AJ1401)+01_指標庫!$H$19*ISNUMBER($AK1401)+01_指標庫!$H$20*ISNUMBER($BB1401)+01_指標庫!$H$21*ISNUMBER($BC1401)</f>
        <v>51</v>
      </c>
      <c r="AX1401" s="59" t="n">
        <f aca="false">IF(AW1401=0,50,ROUND((01_指標庫!$H$4*IF(ISNUMBER($F1401),L1401,0)+01_指標庫!$H$5*IF(ISNUMBER($AA1401),AL1401,0)+01_指標庫!$H$6*IF(ISNUMBER($G1401),M1401,0)+01_指標庫!$H$7*IF(ISNUMBER($H1401),N1401,0)+01_指標庫!$H$8*IF(ISNUMBER($AF1401),AQ1401,0)+01_指標庫!$H$9*IF(ISNUMBER($AG1401),AR1401,0)+01_指標庫!$H$10*IF(ISNUMBER($AB1401),AM1401,0)+01_指標庫!$H$11*IF(ISNUMBER($AC1401),AN1401,0)+01_指標庫!$H$12*IF(ISNUMBER($AD1401),AO1401,0)+01_指標庫!$H$13*IF(ISNUMBER($AE1401),AP1401,0)+01_指標庫!$H$14*IF(ISNUMBER($I1401),O1401,0)+01_指標庫!$H$15*IF(ISNUMBER($AH1401),AS1401,0)+01_指標庫!$H$16*IF(ISNUMBER($K1401),P1401,0)+01_指標庫!$H$17*IF(ISNUMBER($AI1401),AT1401,0)+01_指標庫!$H$18*IF(ISNUMBER($AJ1401),AU1401,0)+01_指標庫!$H$19*IF(ISNUMBER($AK1401),AV1401,0)+01_指標庫!$H$20*IF(ISNUMBER($BB1401),BB1401,0)+01_指標庫!$H$21*IF(ISNUMBER($BC1401),BC1401,0))/AW1401,1))</f>
        <v>32.4</v>
      </c>
      <c r="AY1401" s="60"/>
      <c r="AZ1401" s="60"/>
      <c r="BA1401" s="58" t="n">
        <f aca="false">AVERAGE($E1397:$E1401)/AVERAGE($E1392:$E1401)-1</f>
        <v>-0.0289647720783433</v>
      </c>
      <c r="BB1401" s="59" t="n">
        <f aca="false">IF(ISNUMBER($BA1401),IF(OR($S1401&lt;=-0.03,$BA1401&lt;-0.003),0,IF(OR($S1401&lt;=-0.02,$BA1401&lt;0.01),50,100)),"")</f>
        <v>0</v>
      </c>
      <c r="BC1401" s="0" t="str">
        <f aca="false">IF(OR(COUNT($AZ1401)=0,COUNT($AZ1400)=0),"",IF(OR($AY1401/$AZ1400-1&lt;=-0.03,$AZ1401/$AZ1400-1&lt;=-0.045,IF(COUNT($AZ1392:$AZ1401)=10,AVERAGE($AZ1397:$AZ1401)/AVERAGE($AZ1392:$AZ1401)-1&lt;-0.01,FALSE())),0,IF(OR($AZ1401/$AZ1400-1&lt;=-0.02,IF(COUNT($AZ1392:$AZ1401)=10,AVERAGE($AZ1397:$AZ1401)/AVERAGE($AZ1392:$AZ1401)-1&lt;0.005,FALSE())),50,100)))</f>
        <v/>
      </c>
    </row>
    <row r="1402" customFormat="false" ht="15" hidden="false" customHeight="true" outlineLevel="0" collapsed="false">
      <c r="A1402" s="47" t="n">
        <v>1398</v>
      </c>
      <c r="B1402" s="48" t="n">
        <v>44586</v>
      </c>
      <c r="C1402" s="47" t="n">
        <v>2022</v>
      </c>
      <c r="D1402" s="49" t="s">
        <v>237</v>
      </c>
      <c r="E1402" s="50" t="n">
        <v>14149.12</v>
      </c>
      <c r="F1402" s="51" t="n">
        <v>-0.057227</v>
      </c>
      <c r="G1402" s="51" t="n">
        <v>-0.146272</v>
      </c>
      <c r="H1402" s="52" t="n">
        <v>0.4898</v>
      </c>
      <c r="I1402" s="62" t="n">
        <v>534.5</v>
      </c>
      <c r="J1402" s="63" t="s">
        <v>240</v>
      </c>
      <c r="K1402" s="54" t="n">
        <v>31.16</v>
      </c>
      <c r="L1402" s="55" t="n">
        <f aca="false">IF(COUNT(F1402)=0,50,IF(F1402&gt;=0,100,IF(F1402&gt;=-0.02,50,0)))</f>
        <v>0</v>
      </c>
      <c r="M1402" s="55" t="n">
        <f aca="false">IF(COUNT(G1402)=0,50,IF(G1402&gt;-0.06,100,IF(G1402&gt;-0.15,50,0)))</f>
        <v>50</v>
      </c>
      <c r="N1402" s="55" t="n">
        <f aca="false">IF(COUNT(H1402)=0,50,IF(H1402&gt;=0.6,100,IF(H1402&gt;=0.4,50,0)))</f>
        <v>50</v>
      </c>
      <c r="O1402" s="55" t="n">
        <f aca="false">IF(COUNT(I1402)=0,50,IF(J1402="proxy_vix",50,IF(I1402&lt;350,100,IF(I1402&lt;=450,50,0))))</f>
        <v>50</v>
      </c>
      <c r="P1402" s="55" t="n">
        <f aca="false">IF(COUNT(K1402)=0,50,IF(K1402&lt;20,100,IF(K1402&lt;=25,50,0)))</f>
        <v>0</v>
      </c>
      <c r="Q1402" s="54"/>
      <c r="R1402" s="47"/>
      <c r="S1402" s="51" t="n">
        <f aca="false">$E1402/$E1401-1</f>
        <v>-0.0248428968998413</v>
      </c>
      <c r="T1402" s="56" t="n">
        <f aca="false">$K1402/$K1401-1</f>
        <v>0.0421404682274249</v>
      </c>
      <c r="V1402" s="57"/>
      <c r="W1402" s="57"/>
      <c r="Y1402" s="1" t="str">
        <f aca="false">IF(AX1402&gt;=70,"EASY",IF(AX1402&gt;40,"UNCERTAIN","HARD"))</f>
        <v>HARD</v>
      </c>
      <c r="AA1402" s="58" t="n">
        <f aca="false">IF($A1402&lt;200,"",AVERAGE($E1353:$E1402)/AVERAGE($E1203:$E1402)-1)</f>
        <v>0.0624241912111161</v>
      </c>
      <c r="AB1402" s="59" t="n">
        <f aca="false">LOOKUP($B1402,07_L1政策步階!$A$4:$A$14,07_L1政策步階!$C$4:$C$14)</f>
        <v>0</v>
      </c>
      <c r="AC1402" s="57"/>
      <c r="AD1402" s="57"/>
      <c r="AE1402" s="57"/>
      <c r="AF1402" s="57"/>
      <c r="AG1402" s="57"/>
      <c r="AH1402" s="57"/>
      <c r="AI1402" s="57"/>
      <c r="AJ1402" s="57"/>
      <c r="AK1402" s="57"/>
      <c r="AL1402" s="59" t="n">
        <f aca="false">IF(ISNUMBER($AA1402),IF($AA1402&gt;=0.005,100,IF($AA1402&gt;=-0.015,50,0)),"")</f>
        <v>100</v>
      </c>
      <c r="AM1402" s="59" t="n">
        <f aca="false">IF(ISNUMBER($AB1402),IF($AB1402=1,100,IF($AB1402=0,50,0)),"")</f>
        <v>50</v>
      </c>
      <c r="AN1402" s="0" t="str">
        <f aca="false">IF(ISNUMBER($AC1402),IF($AC1402&gt;=0.001,100,IF($AC1402&gt;=-0.003,50,0)),"")</f>
        <v/>
      </c>
      <c r="AO1402" s="0" t="str">
        <f aca="false">IF(ISNUMBER($AD1402),IF($AD1402&gt;=0.04,100,IF($AD1402&gt;=0,50,0)),"")</f>
        <v/>
      </c>
      <c r="AP1402" s="0" t="str">
        <f aca="false">IF(ISNUMBER($AE1402),IF($AE1402&gt;=25,100,IF($AE1402&gt;=-75,50,0)),"")</f>
        <v/>
      </c>
      <c r="AQ1402" s="0" t="str">
        <f aca="false">IF(ISNUMBER($AF1402),IF($AF1402&gt;0,100,IF($AF1402&gt;=-50,50,0)),"")</f>
        <v/>
      </c>
      <c r="AR1402" s="0" t="str">
        <f aca="false">IF(ISNUMBER($AG1402),IF($AG1402=1,100,IF($AG1402=0,50,0)),"")</f>
        <v/>
      </c>
      <c r="AS1402" s="0" t="str">
        <f aca="false">IF(ISNUMBER($AH1402),IF($AH1402&lt;0,100,IF($AH1402&lt;=20,50,0)),"")</f>
        <v/>
      </c>
      <c r="AT1402" s="0" t="str">
        <f aca="false">IF(ISNUMBER($AI1402),IF($AI1402&lt;0.95,100,IF($AI1402&lt;=1,50,0)),"")</f>
        <v/>
      </c>
      <c r="AU1402" s="0" t="str">
        <f aca="false">IF(ISNUMBER($AJ1402),IF($AJ1402&lt;30,0,IF($AJ1402&lt;40,50,IF($AJ1402&lt;=90,100,50))),"")</f>
        <v/>
      </c>
      <c r="AV1402" s="0" t="str">
        <f aca="false">IF(ISNUMBER($AK1402),IF($AK1402&gt;-0.2,100,IF($AK1402&gt;=-0.4,50,0)),"")</f>
        <v/>
      </c>
      <c r="AW1402" s="59" t="n">
        <f aca="false">01_指標庫!$H$4*ISNUMBER($F1402)+01_指標庫!$H$5*ISNUMBER($AA1402)+01_指標庫!$H$6*ISNUMBER($G1402)+01_指標庫!$H$7*ISNUMBER($H1402)+01_指標庫!$H$8*ISNUMBER($AF1402)+01_指標庫!$H$9*ISNUMBER($AG1402)+01_指標庫!$H$10*ISNUMBER($AB1402)+01_指標庫!$H$11*ISNUMBER($AC1402)+01_指標庫!$H$12*ISNUMBER($AD1402)+01_指標庫!$H$13*ISNUMBER($AE1402)+01_指標庫!$H$14*ISNUMBER($I1402)+01_指標庫!$H$15*ISNUMBER($AH1402)+01_指標庫!$H$16*ISNUMBER($K1402)+01_指標庫!$H$17*ISNUMBER($AI1402)+01_指標庫!$H$18*ISNUMBER($AJ1402)+01_指標庫!$H$19*ISNUMBER($AK1402)+01_指標庫!$H$20*ISNUMBER($BB1402)+01_指標庫!$H$21*ISNUMBER($BC1402)</f>
        <v>51</v>
      </c>
      <c r="AX1402" s="59" t="n">
        <f aca="false">IF(AW1402=0,50,ROUND((01_指標庫!$H$4*IF(ISNUMBER($F1402),L1402,0)+01_指標庫!$H$5*IF(ISNUMBER($AA1402),AL1402,0)+01_指標庫!$H$6*IF(ISNUMBER($G1402),M1402,0)+01_指標庫!$H$7*IF(ISNUMBER($H1402),N1402,0)+01_指標庫!$H$8*IF(ISNUMBER($AF1402),AQ1402,0)+01_指標庫!$H$9*IF(ISNUMBER($AG1402),AR1402,0)+01_指標庫!$H$10*IF(ISNUMBER($AB1402),AM1402,0)+01_指標庫!$H$11*IF(ISNUMBER($AC1402),AN1402,0)+01_指標庫!$H$12*IF(ISNUMBER($AD1402),AO1402,0)+01_指標庫!$H$13*IF(ISNUMBER($AE1402),AP1402,0)+01_指標庫!$H$14*IF(ISNUMBER($I1402),O1402,0)+01_指標庫!$H$15*IF(ISNUMBER($AH1402),AS1402,0)+01_指標庫!$H$16*IF(ISNUMBER($K1402),P1402,0)+01_指標庫!$H$17*IF(ISNUMBER($AI1402),AT1402,0)+01_指標庫!$H$18*IF(ISNUMBER($AJ1402),AU1402,0)+01_指標庫!$H$19*IF(ISNUMBER($AK1402),AV1402,0)+01_指標庫!$H$20*IF(ISNUMBER($BB1402),BB1402,0)+01_指標庫!$H$21*IF(ISNUMBER($BC1402),BC1402,0))/AW1402,1))</f>
        <v>32.4</v>
      </c>
      <c r="AY1402" s="60"/>
      <c r="AZ1402" s="60"/>
      <c r="BA1402" s="58" t="n">
        <f aca="false">AVERAGE($E1398:$E1402)/AVERAGE($E1393:$E1402)-1</f>
        <v>-0.0336014654975928</v>
      </c>
      <c r="BB1402" s="59" t="n">
        <f aca="false">IF(ISNUMBER($BA1402),IF(OR($S1402&lt;=-0.03,$BA1402&lt;-0.003),0,IF(OR($S1402&lt;=-0.02,$BA1402&lt;0.01),50,100)),"")</f>
        <v>0</v>
      </c>
      <c r="BC1402" s="0" t="str">
        <f aca="false">IF(OR(COUNT($AZ1402)=0,COUNT($AZ1401)=0),"",IF(OR($AY1402/$AZ1401-1&lt;=-0.03,$AZ1402/$AZ1401-1&lt;=-0.045,IF(COUNT($AZ1393:$AZ1402)=10,AVERAGE($AZ1398:$AZ1402)/AVERAGE($AZ1393:$AZ1402)-1&lt;-0.01,FALSE())),0,IF(OR($AZ1402/$AZ1401-1&lt;=-0.02,IF(COUNT($AZ1393:$AZ1402)=10,AVERAGE($AZ1398:$AZ1402)/AVERAGE($AZ1393:$AZ1402)-1&lt;0.005,FALSE())),50,100)))</f>
        <v/>
      </c>
    </row>
    <row r="1403" customFormat="false" ht="15" hidden="false" customHeight="true" outlineLevel="0" collapsed="false">
      <c r="A1403" s="47" t="n">
        <v>1399</v>
      </c>
      <c r="B1403" s="48" t="n">
        <v>44587</v>
      </c>
      <c r="C1403" s="47" t="n">
        <v>2022</v>
      </c>
      <c r="D1403" s="49" t="s">
        <v>238</v>
      </c>
      <c r="E1403" s="50" t="n">
        <v>14172.76</v>
      </c>
      <c r="F1403" s="51" t="n">
        <v>-0.055711</v>
      </c>
      <c r="G1403" s="51" t="n">
        <v>-0.144846</v>
      </c>
      <c r="H1403" s="52" t="n">
        <v>0.449</v>
      </c>
      <c r="I1403" s="62" t="n">
        <v>541.2</v>
      </c>
      <c r="J1403" s="63" t="s">
        <v>240</v>
      </c>
      <c r="K1403" s="54" t="n">
        <v>31.96</v>
      </c>
      <c r="L1403" s="55" t="n">
        <f aca="false">IF(COUNT(F1403)=0,50,IF(F1403&gt;=0,100,IF(F1403&gt;=-0.02,50,0)))</f>
        <v>0</v>
      </c>
      <c r="M1403" s="55" t="n">
        <f aca="false">IF(COUNT(G1403)=0,50,IF(G1403&gt;-0.06,100,IF(G1403&gt;-0.15,50,0)))</f>
        <v>50</v>
      </c>
      <c r="N1403" s="55" t="n">
        <f aca="false">IF(COUNT(H1403)=0,50,IF(H1403&gt;=0.6,100,IF(H1403&gt;=0.4,50,0)))</f>
        <v>50</v>
      </c>
      <c r="O1403" s="55" t="n">
        <f aca="false">IF(COUNT(I1403)=0,50,IF(J1403="proxy_vix",50,IF(I1403&lt;350,100,IF(I1403&lt;=450,50,0))))</f>
        <v>50</v>
      </c>
      <c r="P1403" s="55" t="n">
        <f aca="false">IF(COUNT(K1403)=0,50,IF(K1403&lt;20,100,IF(K1403&lt;=25,50,0)))</f>
        <v>0</v>
      </c>
      <c r="Q1403" s="54"/>
      <c r="R1403" s="47"/>
      <c r="S1403" s="51" t="n">
        <f aca="false">$E1403/$E1402-1</f>
        <v>0.00167077528496473</v>
      </c>
      <c r="T1403" s="56" t="n">
        <f aca="false">$K1403/$K1402-1</f>
        <v>0.0256739409499358</v>
      </c>
      <c r="V1403" s="57"/>
      <c r="W1403" s="57"/>
      <c r="Y1403" s="1" t="str">
        <f aca="false">IF(AX1403&gt;=70,"EASY",IF(AX1403&gt;40,"UNCERTAIN","HARD"))</f>
        <v>HARD</v>
      </c>
      <c r="AA1403" s="58" t="n">
        <f aca="false">IF($A1403&lt;200,"",AVERAGE($E1354:$E1403)/AVERAGE($E1204:$E1403)-1)</f>
        <v>0.0596570309693989</v>
      </c>
      <c r="AB1403" s="59" t="n">
        <f aca="false">LOOKUP($B1403,07_L1政策步階!$A$4:$A$14,07_L1政策步階!$C$4:$C$14)</f>
        <v>0</v>
      </c>
      <c r="AC1403" s="57"/>
      <c r="AD1403" s="57"/>
      <c r="AE1403" s="57"/>
      <c r="AF1403" s="57"/>
      <c r="AG1403" s="57"/>
      <c r="AH1403" s="57"/>
      <c r="AI1403" s="57"/>
      <c r="AJ1403" s="57"/>
      <c r="AK1403" s="57"/>
      <c r="AL1403" s="59" t="n">
        <f aca="false">IF(ISNUMBER($AA1403),IF($AA1403&gt;=0.005,100,IF($AA1403&gt;=-0.015,50,0)),"")</f>
        <v>100</v>
      </c>
      <c r="AM1403" s="59" t="n">
        <f aca="false">IF(ISNUMBER($AB1403),IF($AB1403=1,100,IF($AB1403=0,50,0)),"")</f>
        <v>50</v>
      </c>
      <c r="AN1403" s="0" t="str">
        <f aca="false">IF(ISNUMBER($AC1403),IF($AC1403&gt;=0.001,100,IF($AC1403&gt;=-0.003,50,0)),"")</f>
        <v/>
      </c>
      <c r="AO1403" s="0" t="str">
        <f aca="false">IF(ISNUMBER($AD1403),IF($AD1403&gt;=0.04,100,IF($AD1403&gt;=0,50,0)),"")</f>
        <v/>
      </c>
      <c r="AP1403" s="0" t="str">
        <f aca="false">IF(ISNUMBER($AE1403),IF($AE1403&gt;=25,100,IF($AE1403&gt;=-75,50,0)),"")</f>
        <v/>
      </c>
      <c r="AQ1403" s="0" t="str">
        <f aca="false">IF(ISNUMBER($AF1403),IF($AF1403&gt;0,100,IF($AF1403&gt;=-50,50,0)),"")</f>
        <v/>
      </c>
      <c r="AR1403" s="0" t="str">
        <f aca="false">IF(ISNUMBER($AG1403),IF($AG1403=1,100,IF($AG1403=0,50,0)),"")</f>
        <v/>
      </c>
      <c r="AS1403" s="0" t="str">
        <f aca="false">IF(ISNUMBER($AH1403),IF($AH1403&lt;0,100,IF($AH1403&lt;=20,50,0)),"")</f>
        <v/>
      </c>
      <c r="AT1403" s="0" t="str">
        <f aca="false">IF(ISNUMBER($AI1403),IF($AI1403&lt;0.95,100,IF($AI1403&lt;=1,50,0)),"")</f>
        <v/>
      </c>
      <c r="AU1403" s="0" t="str">
        <f aca="false">IF(ISNUMBER($AJ1403),IF($AJ1403&lt;30,0,IF($AJ1403&lt;40,50,IF($AJ1403&lt;=90,100,50))),"")</f>
        <v/>
      </c>
      <c r="AV1403" s="0" t="str">
        <f aca="false">IF(ISNUMBER($AK1403),IF($AK1403&gt;-0.2,100,IF($AK1403&gt;=-0.4,50,0)),"")</f>
        <v/>
      </c>
      <c r="AW1403" s="59" t="n">
        <f aca="false">01_指標庫!$H$4*ISNUMBER($F1403)+01_指標庫!$H$5*ISNUMBER($AA1403)+01_指標庫!$H$6*ISNUMBER($G1403)+01_指標庫!$H$7*ISNUMBER($H1403)+01_指標庫!$H$8*ISNUMBER($AF1403)+01_指標庫!$H$9*ISNUMBER($AG1403)+01_指標庫!$H$10*ISNUMBER($AB1403)+01_指標庫!$H$11*ISNUMBER($AC1403)+01_指標庫!$H$12*ISNUMBER($AD1403)+01_指標庫!$H$13*ISNUMBER($AE1403)+01_指標庫!$H$14*ISNUMBER($I1403)+01_指標庫!$H$15*ISNUMBER($AH1403)+01_指標庫!$H$16*ISNUMBER($K1403)+01_指標庫!$H$17*ISNUMBER($AI1403)+01_指標庫!$H$18*ISNUMBER($AJ1403)+01_指標庫!$H$19*ISNUMBER($AK1403)+01_指標庫!$H$20*ISNUMBER($BB1403)+01_指標庫!$H$21*ISNUMBER($BC1403)</f>
        <v>51</v>
      </c>
      <c r="AX1403" s="59" t="n">
        <f aca="false">IF(AW1403=0,50,ROUND((01_指標庫!$H$4*IF(ISNUMBER($F1403),L1403,0)+01_指標庫!$H$5*IF(ISNUMBER($AA1403),AL1403,0)+01_指標庫!$H$6*IF(ISNUMBER($G1403),M1403,0)+01_指標庫!$H$7*IF(ISNUMBER($H1403),N1403,0)+01_指標庫!$H$8*IF(ISNUMBER($AF1403),AQ1403,0)+01_指標庫!$H$9*IF(ISNUMBER($AG1403),AR1403,0)+01_指標庫!$H$10*IF(ISNUMBER($AB1403),AM1403,0)+01_指標庫!$H$11*IF(ISNUMBER($AC1403),AN1403,0)+01_指標庫!$H$12*IF(ISNUMBER($AD1403),AO1403,0)+01_指標庫!$H$13*IF(ISNUMBER($AE1403),AP1403,0)+01_指標庫!$H$14*IF(ISNUMBER($I1403),O1403,0)+01_指標庫!$H$15*IF(ISNUMBER($AH1403),AS1403,0)+01_指標庫!$H$16*IF(ISNUMBER($K1403),P1403,0)+01_指標庫!$H$17*IF(ISNUMBER($AI1403),AT1403,0)+01_指標庫!$H$18*IF(ISNUMBER($AJ1403),AU1403,0)+01_指標庫!$H$19*IF(ISNUMBER($AK1403),AV1403,0)+01_指標庫!$H$20*IF(ISNUMBER($BB1403),BB1403,0)+01_指標庫!$H$21*IF(ISNUMBER($BC1403),BC1403,0))/AW1403,1))</f>
        <v>32.4</v>
      </c>
      <c r="AY1403" s="60"/>
      <c r="AZ1403" s="60"/>
      <c r="BA1403" s="58" t="n">
        <f aca="false">AVERAGE($E1399:$E1403)/AVERAGE($E1394:$E1403)-1</f>
        <v>-0.0345048904113157</v>
      </c>
      <c r="BB1403" s="59" t="n">
        <f aca="false">IF(ISNUMBER($BA1403),IF(OR($S1403&lt;=-0.03,$BA1403&lt;-0.003),0,IF(OR($S1403&lt;=-0.02,$BA1403&lt;0.01),50,100)),"")</f>
        <v>0</v>
      </c>
      <c r="BC1403" s="0" t="str">
        <f aca="false">IF(OR(COUNT($AZ1403)=0,COUNT($AZ1402)=0),"",IF(OR($AY1403/$AZ1402-1&lt;=-0.03,$AZ1403/$AZ1402-1&lt;=-0.045,IF(COUNT($AZ1394:$AZ1403)=10,AVERAGE($AZ1399:$AZ1403)/AVERAGE($AZ1394:$AZ1403)-1&lt;-0.01,FALSE())),0,IF(OR($AZ1403/$AZ1402-1&lt;=-0.02,IF(COUNT($AZ1394:$AZ1403)=10,AVERAGE($AZ1399:$AZ1403)/AVERAGE($AZ1394:$AZ1403)-1&lt;0.005,FALSE())),50,100)))</f>
        <v/>
      </c>
    </row>
    <row r="1404" customFormat="false" ht="15" hidden="false" customHeight="true" outlineLevel="0" collapsed="false">
      <c r="A1404" s="47" t="n">
        <v>1400</v>
      </c>
      <c r="B1404" s="48" t="n">
        <v>44588</v>
      </c>
      <c r="C1404" s="47" t="n">
        <v>2022</v>
      </c>
      <c r="D1404" s="49" t="s">
        <v>239</v>
      </c>
      <c r="E1404" s="50" t="n">
        <v>14003.11</v>
      </c>
      <c r="F1404" s="51" t="n">
        <v>-0.067076</v>
      </c>
      <c r="G1404" s="51" t="n">
        <v>-0.155082</v>
      </c>
      <c r="H1404" s="52" t="n">
        <v>0.3469</v>
      </c>
      <c r="I1404" s="62" t="n">
        <v>528.9</v>
      </c>
      <c r="J1404" s="63" t="s">
        <v>240</v>
      </c>
      <c r="K1404" s="54" t="n">
        <v>30.49</v>
      </c>
      <c r="L1404" s="55" t="n">
        <f aca="false">IF(COUNT(F1404)=0,50,IF(F1404&gt;=0,100,IF(F1404&gt;=-0.02,50,0)))</f>
        <v>0</v>
      </c>
      <c r="M1404" s="55" t="n">
        <f aca="false">IF(COUNT(G1404)=0,50,IF(G1404&gt;-0.06,100,IF(G1404&gt;-0.15,50,0)))</f>
        <v>0</v>
      </c>
      <c r="N1404" s="55" t="n">
        <f aca="false">IF(COUNT(H1404)=0,50,IF(H1404&gt;=0.6,100,IF(H1404&gt;=0.4,50,0)))</f>
        <v>0</v>
      </c>
      <c r="O1404" s="55" t="n">
        <f aca="false">IF(COUNT(I1404)=0,50,IF(J1404="proxy_vix",50,IF(I1404&lt;350,100,IF(I1404&lt;=450,50,0))))</f>
        <v>50</v>
      </c>
      <c r="P1404" s="55" t="n">
        <f aca="false">IF(COUNT(K1404)=0,50,IF(K1404&lt;20,100,IF(K1404&lt;=25,50,0)))</f>
        <v>0</v>
      </c>
      <c r="Q1404" s="54"/>
      <c r="R1404" s="47"/>
      <c r="S1404" s="51" t="n">
        <f aca="false">$E1404/$E1403-1</f>
        <v>-0.0119701455468095</v>
      </c>
      <c r="T1404" s="56" t="n">
        <f aca="false">$K1404/$K1403-1</f>
        <v>-0.0459949937421778</v>
      </c>
      <c r="V1404" s="57"/>
      <c r="W1404" s="57"/>
      <c r="Y1404" s="1" t="str">
        <f aca="false">IF(AX1404&gt;=70,"EASY",IF(AX1404&gt;40,"UNCERTAIN","HARD"))</f>
        <v>HARD</v>
      </c>
      <c r="AA1404" s="58" t="n">
        <f aca="false">IF($A1404&lt;200,"",AVERAGE($E1355:$E1404)/AVERAGE($E1205:$E1404)-1)</f>
        <v>0.0566739618992225</v>
      </c>
      <c r="AB1404" s="59" t="n">
        <f aca="false">LOOKUP($B1404,07_L1政策步階!$A$4:$A$14,07_L1政策步階!$C$4:$C$14)</f>
        <v>0</v>
      </c>
      <c r="AC1404" s="57"/>
      <c r="AD1404" s="57"/>
      <c r="AE1404" s="57"/>
      <c r="AF1404" s="57"/>
      <c r="AG1404" s="57"/>
      <c r="AH1404" s="57"/>
      <c r="AI1404" s="57"/>
      <c r="AJ1404" s="57"/>
      <c r="AK1404" s="57"/>
      <c r="AL1404" s="59" t="n">
        <f aca="false">IF(ISNUMBER($AA1404),IF($AA1404&gt;=0.005,100,IF($AA1404&gt;=-0.015,50,0)),"")</f>
        <v>100</v>
      </c>
      <c r="AM1404" s="59" t="n">
        <f aca="false">IF(ISNUMBER($AB1404),IF($AB1404=1,100,IF($AB1404=0,50,0)),"")</f>
        <v>50</v>
      </c>
      <c r="AN1404" s="0" t="str">
        <f aca="false">IF(ISNUMBER($AC1404),IF($AC1404&gt;=0.001,100,IF($AC1404&gt;=-0.003,50,0)),"")</f>
        <v/>
      </c>
      <c r="AO1404" s="0" t="str">
        <f aca="false">IF(ISNUMBER($AD1404),IF($AD1404&gt;=0.04,100,IF($AD1404&gt;=0,50,0)),"")</f>
        <v/>
      </c>
      <c r="AP1404" s="0" t="str">
        <f aca="false">IF(ISNUMBER($AE1404),IF($AE1404&gt;=25,100,IF($AE1404&gt;=-75,50,0)),"")</f>
        <v/>
      </c>
      <c r="AQ1404" s="0" t="str">
        <f aca="false">IF(ISNUMBER($AF1404),IF($AF1404&gt;0,100,IF($AF1404&gt;=-50,50,0)),"")</f>
        <v/>
      </c>
      <c r="AR1404" s="0" t="str">
        <f aca="false">IF(ISNUMBER($AG1404),IF($AG1404=1,100,IF($AG1404=0,50,0)),"")</f>
        <v/>
      </c>
      <c r="AS1404" s="0" t="str">
        <f aca="false">IF(ISNUMBER($AH1404),IF($AH1404&lt;0,100,IF($AH1404&lt;=20,50,0)),"")</f>
        <v/>
      </c>
      <c r="AT1404" s="0" t="str">
        <f aca="false">IF(ISNUMBER($AI1404),IF($AI1404&lt;0.95,100,IF($AI1404&lt;=1,50,0)),"")</f>
        <v/>
      </c>
      <c r="AU1404" s="0" t="str">
        <f aca="false">IF(ISNUMBER($AJ1404),IF($AJ1404&lt;30,0,IF($AJ1404&lt;40,50,IF($AJ1404&lt;=90,100,50))),"")</f>
        <v/>
      </c>
      <c r="AV1404" s="0" t="str">
        <f aca="false">IF(ISNUMBER($AK1404),IF($AK1404&gt;-0.2,100,IF($AK1404&gt;=-0.4,50,0)),"")</f>
        <v/>
      </c>
      <c r="AW1404" s="59" t="n">
        <f aca="false">01_指標庫!$H$4*ISNUMBER($F1404)+01_指標庫!$H$5*ISNUMBER($AA1404)+01_指標庫!$H$6*ISNUMBER($G1404)+01_指標庫!$H$7*ISNUMBER($H1404)+01_指標庫!$H$8*ISNUMBER($AF1404)+01_指標庫!$H$9*ISNUMBER($AG1404)+01_指標庫!$H$10*ISNUMBER($AB1404)+01_指標庫!$H$11*ISNUMBER($AC1404)+01_指標庫!$H$12*ISNUMBER($AD1404)+01_指標庫!$H$13*ISNUMBER($AE1404)+01_指標庫!$H$14*ISNUMBER($I1404)+01_指標庫!$H$15*ISNUMBER($AH1404)+01_指標庫!$H$16*ISNUMBER($K1404)+01_指標庫!$H$17*ISNUMBER($AI1404)+01_指標庫!$H$18*ISNUMBER($AJ1404)+01_指標庫!$H$19*ISNUMBER($AK1404)+01_指標庫!$H$20*ISNUMBER($BB1404)+01_指標庫!$H$21*ISNUMBER($BC1404)</f>
        <v>51</v>
      </c>
      <c r="AX1404" s="59" t="n">
        <f aca="false">IF(AW1404=0,50,ROUND((01_指標庫!$H$4*IF(ISNUMBER($F1404),L1404,0)+01_指標庫!$H$5*IF(ISNUMBER($AA1404),AL1404,0)+01_指標庫!$H$6*IF(ISNUMBER($G1404),M1404,0)+01_指標庫!$H$7*IF(ISNUMBER($H1404),N1404,0)+01_指標庫!$H$8*IF(ISNUMBER($AF1404),AQ1404,0)+01_指標庫!$H$9*IF(ISNUMBER($AG1404),AR1404,0)+01_指標庫!$H$10*IF(ISNUMBER($AB1404),AM1404,0)+01_指標庫!$H$11*IF(ISNUMBER($AC1404),AN1404,0)+01_指標庫!$H$12*IF(ISNUMBER($AD1404),AO1404,0)+01_指標庫!$H$13*IF(ISNUMBER($AE1404),AP1404,0)+01_指標庫!$H$14*IF(ISNUMBER($I1404),O1404,0)+01_指標庫!$H$15*IF(ISNUMBER($AH1404),AS1404,0)+01_指標庫!$H$16*IF(ISNUMBER($K1404),P1404,0)+01_指標庫!$H$17*IF(ISNUMBER($AI1404),AT1404,0)+01_指標庫!$H$18*IF(ISNUMBER($AJ1404),AU1404,0)+01_指標庫!$H$19*IF(ISNUMBER($AK1404),AV1404,0)+01_指標庫!$H$20*IF(ISNUMBER($BB1404),BB1404,0)+01_指標庫!$H$21*IF(ISNUMBER($BC1404),BC1404,0))/AW1404,1))</f>
        <v>16.7</v>
      </c>
      <c r="AY1404" s="60"/>
      <c r="AZ1404" s="60"/>
      <c r="BA1404" s="58" t="n">
        <f aca="false">AVERAGE($E1400:$E1404)/AVERAGE($E1395:$E1404)-1</f>
        <v>-0.0334901309446287</v>
      </c>
      <c r="BB1404" s="59" t="n">
        <f aca="false">IF(ISNUMBER($BA1404),IF(OR($S1404&lt;=-0.03,$BA1404&lt;-0.003),0,IF(OR($S1404&lt;=-0.02,$BA1404&lt;0.01),50,100)),"")</f>
        <v>0</v>
      </c>
      <c r="BC1404" s="0" t="str">
        <f aca="false">IF(OR(COUNT($AZ1404)=0,COUNT($AZ1403)=0),"",IF(OR($AY1404/$AZ1403-1&lt;=-0.03,$AZ1404/$AZ1403-1&lt;=-0.045,IF(COUNT($AZ1395:$AZ1404)=10,AVERAGE($AZ1400:$AZ1404)/AVERAGE($AZ1395:$AZ1404)-1&lt;-0.01,FALSE())),0,IF(OR($AZ1404/$AZ1403-1&lt;=-0.02,IF(COUNT($AZ1395:$AZ1404)=10,AVERAGE($AZ1400:$AZ1404)/AVERAGE($AZ1395:$AZ1404)-1&lt;0.005,FALSE())),50,100)))</f>
        <v/>
      </c>
    </row>
    <row r="1405" customFormat="false" ht="15" hidden="false" customHeight="true" outlineLevel="0" collapsed="false">
      <c r="A1405" s="47" t="n">
        <v>1401</v>
      </c>
      <c r="B1405" s="48" t="n">
        <v>44589</v>
      </c>
      <c r="C1405" s="47" t="n">
        <v>2022</v>
      </c>
      <c r="D1405" s="49" t="s">
        <v>234</v>
      </c>
      <c r="E1405" s="50" t="n">
        <v>14454.61</v>
      </c>
      <c r="F1405" s="51" t="n">
        <v>-0.037133</v>
      </c>
      <c r="G1405" s="51" t="n">
        <v>-0.12784</v>
      </c>
      <c r="H1405" s="52" t="n">
        <v>0.4286</v>
      </c>
      <c r="I1405" s="62" t="n">
        <v>505.2</v>
      </c>
      <c r="J1405" s="63" t="s">
        <v>240</v>
      </c>
      <c r="K1405" s="54" t="n">
        <v>27.66</v>
      </c>
      <c r="L1405" s="55" t="n">
        <f aca="false">IF(COUNT(F1405)=0,50,IF(F1405&gt;=0,100,IF(F1405&gt;=-0.02,50,0)))</f>
        <v>0</v>
      </c>
      <c r="M1405" s="55" t="n">
        <f aca="false">IF(COUNT(G1405)=0,50,IF(G1405&gt;-0.06,100,IF(G1405&gt;-0.15,50,0)))</f>
        <v>50</v>
      </c>
      <c r="N1405" s="55" t="n">
        <f aca="false">IF(COUNT(H1405)=0,50,IF(H1405&gt;=0.6,100,IF(H1405&gt;=0.4,50,0)))</f>
        <v>50</v>
      </c>
      <c r="O1405" s="55" t="n">
        <f aca="false">IF(COUNT(I1405)=0,50,IF(J1405="proxy_vix",50,IF(I1405&lt;350,100,IF(I1405&lt;=450,50,0))))</f>
        <v>50</v>
      </c>
      <c r="P1405" s="55" t="n">
        <f aca="false">IF(COUNT(K1405)=0,50,IF(K1405&lt;20,100,IF(K1405&lt;=25,50,0)))</f>
        <v>0</v>
      </c>
      <c r="Q1405" s="54"/>
      <c r="R1405" s="47"/>
      <c r="S1405" s="51" t="n">
        <f aca="false">$E1405/$E1404-1</f>
        <v>0.032242837483959</v>
      </c>
      <c r="T1405" s="56" t="n">
        <f aca="false">$K1405/$K1404-1</f>
        <v>-0.0928173171531649</v>
      </c>
      <c r="V1405" s="57"/>
      <c r="W1405" s="57"/>
      <c r="Y1405" s="1" t="str">
        <f aca="false">IF(AX1405&gt;=70,"EASY",IF(AX1405&gt;40,"UNCERTAIN","HARD"))</f>
        <v>HARD</v>
      </c>
      <c r="AA1405" s="58" t="n">
        <f aca="false">IF($A1405&lt;200,"",AVERAGE($E1356:$E1405)/AVERAGE($E1206:$E1405)-1)</f>
        <v>0.0540516233054869</v>
      </c>
      <c r="AB1405" s="59" t="n">
        <f aca="false">LOOKUP($B1405,07_L1政策步階!$A$4:$A$14,07_L1政策步階!$C$4:$C$14)</f>
        <v>0</v>
      </c>
      <c r="AC1405" s="57"/>
      <c r="AD1405" s="57"/>
      <c r="AE1405" s="57"/>
      <c r="AF1405" s="57"/>
      <c r="AG1405" s="57"/>
      <c r="AH1405" s="57"/>
      <c r="AI1405" s="57"/>
      <c r="AJ1405" s="57"/>
      <c r="AK1405" s="57"/>
      <c r="AL1405" s="59" t="n">
        <f aca="false">IF(ISNUMBER($AA1405),IF($AA1405&gt;=0.005,100,IF($AA1405&gt;=-0.015,50,0)),"")</f>
        <v>100</v>
      </c>
      <c r="AM1405" s="59" t="n">
        <f aca="false">IF(ISNUMBER($AB1405),IF($AB1405=1,100,IF($AB1405=0,50,0)),"")</f>
        <v>50</v>
      </c>
      <c r="AN1405" s="0" t="str">
        <f aca="false">IF(ISNUMBER($AC1405),IF($AC1405&gt;=0.001,100,IF($AC1405&gt;=-0.003,50,0)),"")</f>
        <v/>
      </c>
      <c r="AO1405" s="0" t="str">
        <f aca="false">IF(ISNUMBER($AD1405),IF($AD1405&gt;=0.04,100,IF($AD1405&gt;=0,50,0)),"")</f>
        <v/>
      </c>
      <c r="AP1405" s="0" t="str">
        <f aca="false">IF(ISNUMBER($AE1405),IF($AE1405&gt;=25,100,IF($AE1405&gt;=-75,50,0)),"")</f>
        <v/>
      </c>
      <c r="AQ1405" s="0" t="str">
        <f aca="false">IF(ISNUMBER($AF1405),IF($AF1405&gt;0,100,IF($AF1405&gt;=-50,50,0)),"")</f>
        <v/>
      </c>
      <c r="AR1405" s="0" t="str">
        <f aca="false">IF(ISNUMBER($AG1405),IF($AG1405=1,100,IF($AG1405=0,50,0)),"")</f>
        <v/>
      </c>
      <c r="AS1405" s="0" t="str">
        <f aca="false">IF(ISNUMBER($AH1405),IF($AH1405&lt;0,100,IF($AH1405&lt;=20,50,0)),"")</f>
        <v/>
      </c>
      <c r="AT1405" s="0" t="str">
        <f aca="false">IF(ISNUMBER($AI1405),IF($AI1405&lt;0.95,100,IF($AI1405&lt;=1,50,0)),"")</f>
        <v/>
      </c>
      <c r="AU1405" s="0" t="str">
        <f aca="false">IF(ISNUMBER($AJ1405),IF($AJ1405&lt;30,0,IF($AJ1405&lt;40,50,IF($AJ1405&lt;=90,100,50))),"")</f>
        <v/>
      </c>
      <c r="AV1405" s="0" t="str">
        <f aca="false">IF(ISNUMBER($AK1405),IF($AK1405&gt;-0.2,100,IF($AK1405&gt;=-0.4,50,0)),"")</f>
        <v/>
      </c>
      <c r="AW1405" s="59" t="n">
        <f aca="false">01_指標庫!$H$4*ISNUMBER($F1405)+01_指標庫!$H$5*ISNUMBER($AA1405)+01_指標庫!$H$6*ISNUMBER($G1405)+01_指標庫!$H$7*ISNUMBER($H1405)+01_指標庫!$H$8*ISNUMBER($AF1405)+01_指標庫!$H$9*ISNUMBER($AG1405)+01_指標庫!$H$10*ISNUMBER($AB1405)+01_指標庫!$H$11*ISNUMBER($AC1405)+01_指標庫!$H$12*ISNUMBER($AD1405)+01_指標庫!$H$13*ISNUMBER($AE1405)+01_指標庫!$H$14*ISNUMBER($I1405)+01_指標庫!$H$15*ISNUMBER($AH1405)+01_指標庫!$H$16*ISNUMBER($K1405)+01_指標庫!$H$17*ISNUMBER($AI1405)+01_指標庫!$H$18*ISNUMBER($AJ1405)+01_指標庫!$H$19*ISNUMBER($AK1405)+01_指標庫!$H$20*ISNUMBER($BB1405)+01_指標庫!$H$21*ISNUMBER($BC1405)</f>
        <v>51</v>
      </c>
      <c r="AX1405" s="59" t="n">
        <f aca="false">IF(AW1405=0,50,ROUND((01_指標庫!$H$4*IF(ISNUMBER($F1405),L1405,0)+01_指標庫!$H$5*IF(ISNUMBER($AA1405),AL1405,0)+01_指標庫!$H$6*IF(ISNUMBER($G1405),M1405,0)+01_指標庫!$H$7*IF(ISNUMBER($H1405),N1405,0)+01_指標庫!$H$8*IF(ISNUMBER($AF1405),AQ1405,0)+01_指標庫!$H$9*IF(ISNUMBER($AG1405),AR1405,0)+01_指標庫!$H$10*IF(ISNUMBER($AB1405),AM1405,0)+01_指標庫!$H$11*IF(ISNUMBER($AC1405),AN1405,0)+01_指標庫!$H$12*IF(ISNUMBER($AD1405),AO1405,0)+01_指標庫!$H$13*IF(ISNUMBER($AE1405),AP1405,0)+01_指標庫!$H$14*IF(ISNUMBER($I1405),O1405,0)+01_指標庫!$H$15*IF(ISNUMBER($AH1405),AS1405,0)+01_指標庫!$H$16*IF(ISNUMBER($K1405),P1405,0)+01_指標庫!$H$17*IF(ISNUMBER($AI1405),AT1405,0)+01_指標庫!$H$18*IF(ISNUMBER($AJ1405),AU1405,0)+01_指標庫!$H$19*IF(ISNUMBER($AK1405),AV1405,0)+01_指標庫!$H$20*IF(ISNUMBER($BB1405),BB1405,0)+01_指標庫!$H$21*IF(ISNUMBER($BC1405),BC1405,0))/AW1405,1))</f>
        <v>32.4</v>
      </c>
      <c r="AY1405" s="60"/>
      <c r="AZ1405" s="60"/>
      <c r="BA1405" s="58" t="n">
        <f aca="false">AVERAGE($E1401:$E1405)/AVERAGE($E1396:$E1405)-1</f>
        <v>-0.0263982404769378</v>
      </c>
      <c r="BB1405" s="59" t="n">
        <f aca="false">IF(ISNUMBER($BA1405),IF(OR($S1405&lt;=-0.03,$BA1405&lt;-0.003),0,IF(OR($S1405&lt;=-0.02,$BA1405&lt;0.01),50,100)),"")</f>
        <v>0</v>
      </c>
      <c r="BC1405" s="0" t="str">
        <f aca="false">IF(OR(COUNT($AZ1405)=0,COUNT($AZ1404)=0),"",IF(OR($AY1405/$AZ1404-1&lt;=-0.03,$AZ1405/$AZ1404-1&lt;=-0.045,IF(COUNT($AZ1396:$AZ1405)=10,AVERAGE($AZ1401:$AZ1405)/AVERAGE($AZ1396:$AZ1405)-1&lt;-0.01,FALSE())),0,IF(OR($AZ1405/$AZ1404-1&lt;=-0.02,IF(COUNT($AZ1396:$AZ1405)=10,AVERAGE($AZ1401:$AZ1405)/AVERAGE($AZ1396:$AZ1405)-1&lt;0.005,FALSE())),50,100)))</f>
        <v/>
      </c>
    </row>
    <row r="1406" customFormat="false" ht="15" hidden="false" customHeight="true" outlineLevel="0" collapsed="false">
      <c r="A1406" s="47" t="n">
        <v>1402</v>
      </c>
      <c r="B1406" s="48" t="n">
        <v>44592</v>
      </c>
      <c r="C1406" s="47" t="n">
        <v>2022</v>
      </c>
      <c r="D1406" s="49" t="s">
        <v>236</v>
      </c>
      <c r="E1406" s="50" t="n">
        <v>14930.05</v>
      </c>
      <c r="F1406" s="51" t="n">
        <v>-0.005757</v>
      </c>
      <c r="G1406" s="51" t="n">
        <v>-0.099153</v>
      </c>
      <c r="H1406" s="52" t="n">
        <v>0.5714</v>
      </c>
      <c r="I1406" s="62" t="n">
        <v>481.4</v>
      </c>
      <c r="J1406" s="63" t="s">
        <v>240</v>
      </c>
      <c r="K1406" s="54" t="n">
        <v>24.83</v>
      </c>
      <c r="L1406" s="55" t="n">
        <f aca="false">IF(COUNT(F1406)=0,50,IF(F1406&gt;=0,100,IF(F1406&gt;=-0.02,50,0)))</f>
        <v>50</v>
      </c>
      <c r="M1406" s="55" t="n">
        <f aca="false">IF(COUNT(G1406)=0,50,IF(G1406&gt;-0.06,100,IF(G1406&gt;-0.15,50,0)))</f>
        <v>50</v>
      </c>
      <c r="N1406" s="55" t="n">
        <f aca="false">IF(COUNT(H1406)=0,50,IF(H1406&gt;=0.6,100,IF(H1406&gt;=0.4,50,0)))</f>
        <v>50</v>
      </c>
      <c r="O1406" s="55" t="n">
        <f aca="false">IF(COUNT(I1406)=0,50,IF(J1406="proxy_vix",50,IF(I1406&lt;350,100,IF(I1406&lt;=450,50,0))))</f>
        <v>50</v>
      </c>
      <c r="P1406" s="55" t="n">
        <f aca="false">IF(COUNT(K1406)=0,50,IF(K1406&lt;20,100,IF(K1406&lt;=25,50,0)))</f>
        <v>50</v>
      </c>
      <c r="Q1406" s="54"/>
      <c r="R1406" s="47"/>
      <c r="S1406" s="51" t="n">
        <f aca="false">$E1406/$E1405-1</f>
        <v>0.0328919285957905</v>
      </c>
      <c r="T1406" s="56" t="n">
        <f aca="false">$K1406/$K1405-1</f>
        <v>-0.102313810556761</v>
      </c>
      <c r="V1406" s="57"/>
      <c r="W1406" s="57"/>
      <c r="Y1406" s="1" t="str">
        <f aca="false">IF(AX1406&gt;=70,"EASY",IF(AX1406&gt;40,"UNCERTAIN","HARD"))</f>
        <v>UNCERTAIN</v>
      </c>
      <c r="AA1406" s="58" t="n">
        <f aca="false">IF($A1406&lt;200,"",AVERAGE($E1357:$E1406)/AVERAGE($E1207:$E1406)-1)</f>
        <v>0.051904576522962</v>
      </c>
      <c r="AB1406" s="59" t="n">
        <f aca="false">LOOKUP($B1406,07_L1政策步階!$A$4:$A$14,07_L1政策步階!$C$4:$C$14)</f>
        <v>0</v>
      </c>
      <c r="AC1406" s="57"/>
      <c r="AD1406" s="57"/>
      <c r="AE1406" s="57"/>
      <c r="AF1406" s="57"/>
      <c r="AG1406" s="57"/>
      <c r="AH1406" s="57"/>
      <c r="AI1406" s="57"/>
      <c r="AJ1406" s="57"/>
      <c r="AK1406" s="57"/>
      <c r="AL1406" s="59" t="n">
        <f aca="false">IF(ISNUMBER($AA1406),IF($AA1406&gt;=0.005,100,IF($AA1406&gt;=-0.015,50,0)),"")</f>
        <v>100</v>
      </c>
      <c r="AM1406" s="59" t="n">
        <f aca="false">IF(ISNUMBER($AB1406),IF($AB1406=1,100,IF($AB1406=0,50,0)),"")</f>
        <v>50</v>
      </c>
      <c r="AN1406" s="0" t="str">
        <f aca="false">IF(ISNUMBER($AC1406),IF($AC1406&gt;=0.001,100,IF($AC1406&gt;=-0.003,50,0)),"")</f>
        <v/>
      </c>
      <c r="AO1406" s="0" t="str">
        <f aca="false">IF(ISNUMBER($AD1406),IF($AD1406&gt;=0.04,100,IF($AD1406&gt;=0,50,0)),"")</f>
        <v/>
      </c>
      <c r="AP1406" s="0" t="str">
        <f aca="false">IF(ISNUMBER($AE1406),IF($AE1406&gt;=25,100,IF($AE1406&gt;=-75,50,0)),"")</f>
        <v/>
      </c>
      <c r="AQ1406" s="0" t="str">
        <f aca="false">IF(ISNUMBER($AF1406),IF($AF1406&gt;0,100,IF($AF1406&gt;=-50,50,0)),"")</f>
        <v/>
      </c>
      <c r="AR1406" s="0" t="str">
        <f aca="false">IF(ISNUMBER($AG1406),IF($AG1406=1,100,IF($AG1406=0,50,0)),"")</f>
        <v/>
      </c>
      <c r="AS1406" s="0" t="str">
        <f aca="false">IF(ISNUMBER($AH1406),IF($AH1406&lt;0,100,IF($AH1406&lt;=20,50,0)),"")</f>
        <v/>
      </c>
      <c r="AT1406" s="0" t="str">
        <f aca="false">IF(ISNUMBER($AI1406),IF($AI1406&lt;0.95,100,IF($AI1406&lt;=1,50,0)),"")</f>
        <v/>
      </c>
      <c r="AU1406" s="0" t="str">
        <f aca="false">IF(ISNUMBER($AJ1406),IF($AJ1406&lt;30,0,IF($AJ1406&lt;40,50,IF($AJ1406&lt;=90,100,50))),"")</f>
        <v/>
      </c>
      <c r="AV1406" s="0" t="str">
        <f aca="false">IF(ISNUMBER($AK1406),IF($AK1406&gt;-0.2,100,IF($AK1406&gt;=-0.4,50,0)),"")</f>
        <v/>
      </c>
      <c r="AW1406" s="59" t="n">
        <f aca="false">01_指標庫!$H$4*ISNUMBER($F1406)+01_指標庫!$H$5*ISNUMBER($AA1406)+01_指標庫!$H$6*ISNUMBER($G1406)+01_指標庫!$H$7*ISNUMBER($H1406)+01_指標庫!$H$8*ISNUMBER($AF1406)+01_指標庫!$H$9*ISNUMBER($AG1406)+01_指標庫!$H$10*ISNUMBER($AB1406)+01_指標庫!$H$11*ISNUMBER($AC1406)+01_指標庫!$H$12*ISNUMBER($AD1406)+01_指標庫!$H$13*ISNUMBER($AE1406)+01_指標庫!$H$14*ISNUMBER($I1406)+01_指標庫!$H$15*ISNUMBER($AH1406)+01_指標庫!$H$16*ISNUMBER($K1406)+01_指標庫!$H$17*ISNUMBER($AI1406)+01_指標庫!$H$18*ISNUMBER($AJ1406)+01_指標庫!$H$19*ISNUMBER($AK1406)+01_指標庫!$H$20*ISNUMBER($BB1406)+01_指標庫!$H$21*ISNUMBER($BC1406)</f>
        <v>51</v>
      </c>
      <c r="AX1406" s="59" t="n">
        <f aca="false">IF(AW1406=0,50,ROUND((01_指標庫!$H$4*IF(ISNUMBER($F1406),L1406,0)+01_指標庫!$H$5*IF(ISNUMBER($AA1406),AL1406,0)+01_指標庫!$H$6*IF(ISNUMBER($G1406),M1406,0)+01_指標庫!$H$7*IF(ISNUMBER($H1406),N1406,0)+01_指標庫!$H$8*IF(ISNUMBER($AF1406),AQ1406,0)+01_指標庫!$H$9*IF(ISNUMBER($AG1406),AR1406,0)+01_指標庫!$H$10*IF(ISNUMBER($AB1406),AM1406,0)+01_指標庫!$H$11*IF(ISNUMBER($AC1406),AN1406,0)+01_指標庫!$H$12*IF(ISNUMBER($AD1406),AO1406,0)+01_指標庫!$H$13*IF(ISNUMBER($AE1406),AP1406,0)+01_指標庫!$H$14*IF(ISNUMBER($I1406),O1406,0)+01_指標庫!$H$15*IF(ISNUMBER($AH1406),AS1406,0)+01_指標庫!$H$16*IF(ISNUMBER($K1406),P1406,0)+01_指標庫!$H$17*IF(ISNUMBER($AI1406),AT1406,0)+01_指標庫!$H$18*IF(ISNUMBER($AJ1406),AU1406,0)+01_指標庫!$H$19*IF(ISNUMBER($AK1406),AV1406,0)+01_指標庫!$H$20*IF(ISNUMBER($BB1406),BB1406,0)+01_指標庫!$H$21*IF(ISNUMBER($BC1406),BC1406,0))/AW1406,1))</f>
        <v>46.1</v>
      </c>
      <c r="AY1406" s="60"/>
      <c r="AZ1406" s="60"/>
      <c r="BA1406" s="58" t="n">
        <f aca="false">AVERAGE($E1402:$E1406)/AVERAGE($E1397:$E1406)-1</f>
        <v>-0.0160767477603495</v>
      </c>
      <c r="BB1406" s="59" t="n">
        <f aca="false">IF(ISNUMBER($BA1406),IF(OR($S1406&lt;=-0.03,$BA1406&lt;-0.003),0,IF(OR($S1406&lt;=-0.02,$BA1406&lt;0.01),50,100)),"")</f>
        <v>0</v>
      </c>
      <c r="BC1406" s="0" t="str">
        <f aca="false">IF(OR(COUNT($AZ1406)=0,COUNT($AZ1405)=0),"",IF(OR($AY1406/$AZ1405-1&lt;=-0.03,$AZ1406/$AZ1405-1&lt;=-0.045,IF(COUNT($AZ1397:$AZ1406)=10,AVERAGE($AZ1402:$AZ1406)/AVERAGE($AZ1397:$AZ1406)-1&lt;-0.01,FALSE())),0,IF(OR($AZ1406/$AZ1405-1&lt;=-0.02,IF(COUNT($AZ1397:$AZ1406)=10,AVERAGE($AZ1402:$AZ1406)/AVERAGE($AZ1397:$AZ1406)-1&lt;0.005,FALSE())),50,100)))</f>
        <v/>
      </c>
    </row>
    <row r="1407" customFormat="false" ht="15" hidden="false" customHeight="true" outlineLevel="0" collapsed="false">
      <c r="A1407" s="47" t="n">
        <v>1403</v>
      </c>
      <c r="B1407" s="48" t="n">
        <v>44593</v>
      </c>
      <c r="C1407" s="47" t="n">
        <v>2022</v>
      </c>
      <c r="D1407" s="49" t="s">
        <v>237</v>
      </c>
      <c r="E1407" s="50" t="n">
        <v>15019.68</v>
      </c>
      <c r="F1407" s="51" t="n">
        <v>-0.000158</v>
      </c>
      <c r="G1407" s="51" t="n">
        <v>-0.093745</v>
      </c>
      <c r="H1407" s="52" t="n">
        <v>0.5918</v>
      </c>
      <c r="I1407" s="62" t="n">
        <v>457.3</v>
      </c>
      <c r="J1407" s="63" t="s">
        <v>240</v>
      </c>
      <c r="K1407" s="54" t="n">
        <v>21.96</v>
      </c>
      <c r="L1407" s="55" t="n">
        <f aca="false">IF(COUNT(F1407)=0,50,IF(F1407&gt;=0,100,IF(F1407&gt;=-0.02,50,0)))</f>
        <v>50</v>
      </c>
      <c r="M1407" s="55" t="n">
        <f aca="false">IF(COUNT(G1407)=0,50,IF(G1407&gt;-0.06,100,IF(G1407&gt;-0.15,50,0)))</f>
        <v>50</v>
      </c>
      <c r="N1407" s="55" t="n">
        <f aca="false">IF(COUNT(H1407)=0,50,IF(H1407&gt;=0.6,100,IF(H1407&gt;=0.4,50,0)))</f>
        <v>50</v>
      </c>
      <c r="O1407" s="55" t="n">
        <f aca="false">IF(COUNT(I1407)=0,50,IF(J1407="proxy_vix",50,IF(I1407&lt;350,100,IF(I1407&lt;=450,50,0))))</f>
        <v>50</v>
      </c>
      <c r="P1407" s="55" t="n">
        <f aca="false">IF(COUNT(K1407)=0,50,IF(K1407&lt;20,100,IF(K1407&lt;=25,50,0)))</f>
        <v>50</v>
      </c>
      <c r="Q1407" s="54"/>
      <c r="R1407" s="47"/>
      <c r="S1407" s="51" t="n">
        <f aca="false">$E1407/$E1406-1</f>
        <v>0.0060033288569028</v>
      </c>
      <c r="T1407" s="56" t="n">
        <f aca="false">$K1407/$K1406-1</f>
        <v>-0.115585984695932</v>
      </c>
      <c r="V1407" s="57"/>
      <c r="W1407" s="57"/>
      <c r="Y1407" s="1" t="str">
        <f aca="false">IF(AX1407&gt;=70,"EASY",IF(AX1407&gt;40,"UNCERTAIN","HARD"))</f>
        <v>UNCERTAIN</v>
      </c>
      <c r="AA1407" s="58" t="n">
        <f aca="false">IF($A1407&lt;200,"",AVERAGE($E1358:$E1407)/AVERAGE($E1208:$E1407)-1)</f>
        <v>0.0495670513782278</v>
      </c>
      <c r="AB1407" s="59" t="n">
        <f aca="false">LOOKUP($B1407,07_L1政策步階!$A$4:$A$14,07_L1政策步階!$C$4:$C$14)</f>
        <v>0</v>
      </c>
      <c r="AC1407" s="57"/>
      <c r="AD1407" s="57"/>
      <c r="AE1407" s="57"/>
      <c r="AF1407" s="57"/>
      <c r="AG1407" s="57"/>
      <c r="AH1407" s="57"/>
      <c r="AI1407" s="57"/>
      <c r="AJ1407" s="57"/>
      <c r="AK1407" s="57"/>
      <c r="AL1407" s="59" t="n">
        <f aca="false">IF(ISNUMBER($AA1407),IF($AA1407&gt;=0.005,100,IF($AA1407&gt;=-0.015,50,0)),"")</f>
        <v>100</v>
      </c>
      <c r="AM1407" s="59" t="n">
        <f aca="false">IF(ISNUMBER($AB1407),IF($AB1407=1,100,IF($AB1407=0,50,0)),"")</f>
        <v>50</v>
      </c>
      <c r="AN1407" s="0" t="str">
        <f aca="false">IF(ISNUMBER($AC1407),IF($AC1407&gt;=0.001,100,IF($AC1407&gt;=-0.003,50,0)),"")</f>
        <v/>
      </c>
      <c r="AO1407" s="0" t="str">
        <f aca="false">IF(ISNUMBER($AD1407),IF($AD1407&gt;=0.04,100,IF($AD1407&gt;=0,50,0)),"")</f>
        <v/>
      </c>
      <c r="AP1407" s="0" t="str">
        <f aca="false">IF(ISNUMBER($AE1407),IF($AE1407&gt;=25,100,IF($AE1407&gt;=-75,50,0)),"")</f>
        <v/>
      </c>
      <c r="AQ1407" s="0" t="str">
        <f aca="false">IF(ISNUMBER($AF1407),IF($AF1407&gt;0,100,IF($AF1407&gt;=-50,50,0)),"")</f>
        <v/>
      </c>
      <c r="AR1407" s="0" t="str">
        <f aca="false">IF(ISNUMBER($AG1407),IF($AG1407=1,100,IF($AG1407=0,50,0)),"")</f>
        <v/>
      </c>
      <c r="AS1407" s="0" t="str">
        <f aca="false">IF(ISNUMBER($AH1407),IF($AH1407&lt;0,100,IF($AH1407&lt;=20,50,0)),"")</f>
        <v/>
      </c>
      <c r="AT1407" s="0" t="str">
        <f aca="false">IF(ISNUMBER($AI1407),IF($AI1407&lt;0.95,100,IF($AI1407&lt;=1,50,0)),"")</f>
        <v/>
      </c>
      <c r="AU1407" s="0" t="str">
        <f aca="false">IF(ISNUMBER($AJ1407),IF($AJ1407&lt;30,0,IF($AJ1407&lt;40,50,IF($AJ1407&lt;=90,100,50))),"")</f>
        <v/>
      </c>
      <c r="AV1407" s="0" t="str">
        <f aca="false">IF(ISNUMBER($AK1407),IF($AK1407&gt;-0.2,100,IF($AK1407&gt;=-0.4,50,0)),"")</f>
        <v/>
      </c>
      <c r="AW1407" s="59" t="n">
        <f aca="false">01_指標庫!$H$4*ISNUMBER($F1407)+01_指標庫!$H$5*ISNUMBER($AA1407)+01_指標庫!$H$6*ISNUMBER($G1407)+01_指標庫!$H$7*ISNUMBER($H1407)+01_指標庫!$H$8*ISNUMBER($AF1407)+01_指標庫!$H$9*ISNUMBER($AG1407)+01_指標庫!$H$10*ISNUMBER($AB1407)+01_指標庫!$H$11*ISNUMBER($AC1407)+01_指標庫!$H$12*ISNUMBER($AD1407)+01_指標庫!$H$13*ISNUMBER($AE1407)+01_指標庫!$H$14*ISNUMBER($I1407)+01_指標庫!$H$15*ISNUMBER($AH1407)+01_指標庫!$H$16*ISNUMBER($K1407)+01_指標庫!$H$17*ISNUMBER($AI1407)+01_指標庫!$H$18*ISNUMBER($AJ1407)+01_指標庫!$H$19*ISNUMBER($AK1407)+01_指標庫!$H$20*ISNUMBER($BB1407)+01_指標庫!$H$21*ISNUMBER($BC1407)</f>
        <v>51</v>
      </c>
      <c r="AX1407" s="59" t="n">
        <f aca="false">IF(AW1407=0,50,ROUND((01_指標庫!$H$4*IF(ISNUMBER($F1407),L1407,0)+01_指標庫!$H$5*IF(ISNUMBER($AA1407),AL1407,0)+01_指標庫!$H$6*IF(ISNUMBER($G1407),M1407,0)+01_指標庫!$H$7*IF(ISNUMBER($H1407),N1407,0)+01_指標庫!$H$8*IF(ISNUMBER($AF1407),AQ1407,0)+01_指標庫!$H$9*IF(ISNUMBER($AG1407),AR1407,0)+01_指標庫!$H$10*IF(ISNUMBER($AB1407),AM1407,0)+01_指標庫!$H$11*IF(ISNUMBER($AC1407),AN1407,0)+01_指標庫!$H$12*IF(ISNUMBER($AD1407),AO1407,0)+01_指標庫!$H$13*IF(ISNUMBER($AE1407),AP1407,0)+01_指標庫!$H$14*IF(ISNUMBER($I1407),O1407,0)+01_指標庫!$H$15*IF(ISNUMBER($AH1407),AS1407,0)+01_指標庫!$H$16*IF(ISNUMBER($K1407),P1407,0)+01_指標庫!$H$17*IF(ISNUMBER($AI1407),AT1407,0)+01_指標庫!$H$18*IF(ISNUMBER($AJ1407),AU1407,0)+01_指標庫!$H$19*IF(ISNUMBER($AK1407),AV1407,0)+01_指標庫!$H$20*IF(ISNUMBER($BB1407),BB1407,0)+01_指標庫!$H$21*IF(ISNUMBER($BC1407),BC1407,0))/AW1407,1))</f>
        <v>52</v>
      </c>
      <c r="AY1407" s="60"/>
      <c r="AZ1407" s="60"/>
      <c r="BA1407" s="58" t="n">
        <f aca="false">AVERAGE($E1403:$E1407)/AVERAGE($E1398:$E1407)-1</f>
        <v>-0.00282465791234965</v>
      </c>
      <c r="BB1407" s="59" t="n">
        <f aca="false">IF(ISNUMBER($BA1407),IF(OR($S1407&lt;=-0.03,$BA1407&lt;-0.003),0,IF(OR($S1407&lt;=-0.02,$BA1407&lt;0.01),50,100)),"")</f>
        <v>50</v>
      </c>
      <c r="BC1407" s="0" t="str">
        <f aca="false">IF(OR(COUNT($AZ1407)=0,COUNT($AZ1406)=0),"",IF(OR($AY1407/$AZ1406-1&lt;=-0.03,$AZ1407/$AZ1406-1&lt;=-0.045,IF(COUNT($AZ1398:$AZ1407)=10,AVERAGE($AZ1403:$AZ1407)/AVERAGE($AZ1398:$AZ1407)-1&lt;-0.01,FALSE())),0,IF(OR($AZ1407/$AZ1406-1&lt;=-0.02,IF(COUNT($AZ1398:$AZ1407)=10,AVERAGE($AZ1403:$AZ1407)/AVERAGE($AZ1398:$AZ1407)-1&lt;0.005,FALSE())),50,100)))</f>
        <v/>
      </c>
    </row>
    <row r="1408" customFormat="false" ht="15" hidden="false" customHeight="true" outlineLevel="0" collapsed="false">
      <c r="A1408" s="47" t="n">
        <v>1404</v>
      </c>
      <c r="B1408" s="48" t="n">
        <v>44594</v>
      </c>
      <c r="C1408" s="47" t="n">
        <v>2022</v>
      </c>
      <c r="D1408" s="49" t="s">
        <v>238</v>
      </c>
      <c r="E1408" s="50" t="n">
        <v>15139.74</v>
      </c>
      <c r="F1408" s="51" t="n">
        <v>0.007388</v>
      </c>
      <c r="G1408" s="51" t="n">
        <v>-0.0865</v>
      </c>
      <c r="H1408" s="52" t="n">
        <v>0.6327</v>
      </c>
      <c r="I1408" s="62" t="n">
        <v>458.4</v>
      </c>
      <c r="J1408" s="63" t="s">
        <v>240</v>
      </c>
      <c r="K1408" s="54" t="n">
        <v>22.09</v>
      </c>
      <c r="L1408" s="55" t="n">
        <f aca="false">IF(COUNT(F1408)=0,50,IF(F1408&gt;=0,100,IF(F1408&gt;=-0.02,50,0)))</f>
        <v>100</v>
      </c>
      <c r="M1408" s="55" t="n">
        <f aca="false">IF(COUNT(G1408)=0,50,IF(G1408&gt;-0.06,100,IF(G1408&gt;-0.15,50,0)))</f>
        <v>50</v>
      </c>
      <c r="N1408" s="55" t="n">
        <f aca="false">IF(COUNT(H1408)=0,50,IF(H1408&gt;=0.6,100,IF(H1408&gt;=0.4,50,0)))</f>
        <v>100</v>
      </c>
      <c r="O1408" s="55" t="n">
        <f aca="false">IF(COUNT(I1408)=0,50,IF(J1408="proxy_vix",50,IF(I1408&lt;350,100,IF(I1408&lt;=450,50,0))))</f>
        <v>50</v>
      </c>
      <c r="P1408" s="55" t="n">
        <f aca="false">IF(COUNT(K1408)=0,50,IF(K1408&lt;20,100,IF(K1408&lt;=25,50,0)))</f>
        <v>50</v>
      </c>
      <c r="Q1408" s="54"/>
      <c r="R1408" s="47"/>
      <c r="S1408" s="51" t="n">
        <f aca="false">$E1408/$E1407-1</f>
        <v>0.00799351251158487</v>
      </c>
      <c r="T1408" s="56" t="n">
        <f aca="false">$K1408/$K1407-1</f>
        <v>0.0059198542805099</v>
      </c>
      <c r="V1408" s="57"/>
      <c r="W1408" s="57"/>
      <c r="Y1408" s="1" t="str">
        <f aca="false">IF(AX1408&gt;=70,"EASY",IF(AX1408&gt;40,"UNCERTAIN","HARD"))</f>
        <v>UNCERTAIN</v>
      </c>
      <c r="AA1408" s="58" t="n">
        <f aca="false">IF($A1408&lt;200,"",AVERAGE($E1359:$E1408)/AVERAGE($E1209:$E1408)-1)</f>
        <v>0.0471946637502223</v>
      </c>
      <c r="AB1408" s="59" t="n">
        <f aca="false">LOOKUP($B1408,07_L1政策步階!$A$4:$A$14,07_L1政策步階!$C$4:$C$14)</f>
        <v>0</v>
      </c>
      <c r="AC1408" s="57"/>
      <c r="AD1408" s="57"/>
      <c r="AE1408" s="57"/>
      <c r="AF1408" s="57"/>
      <c r="AG1408" s="57"/>
      <c r="AH1408" s="57"/>
      <c r="AI1408" s="57"/>
      <c r="AJ1408" s="57"/>
      <c r="AK1408" s="57"/>
      <c r="AL1408" s="59" t="n">
        <f aca="false">IF(ISNUMBER($AA1408),IF($AA1408&gt;=0.005,100,IF($AA1408&gt;=-0.015,50,0)),"")</f>
        <v>100</v>
      </c>
      <c r="AM1408" s="59" t="n">
        <f aca="false">IF(ISNUMBER($AB1408),IF($AB1408=1,100,IF($AB1408=0,50,0)),"")</f>
        <v>50</v>
      </c>
      <c r="AN1408" s="0" t="str">
        <f aca="false">IF(ISNUMBER($AC1408),IF($AC1408&gt;=0.001,100,IF($AC1408&gt;=-0.003,50,0)),"")</f>
        <v/>
      </c>
      <c r="AO1408" s="0" t="str">
        <f aca="false">IF(ISNUMBER($AD1408),IF($AD1408&gt;=0.04,100,IF($AD1408&gt;=0,50,0)),"")</f>
        <v/>
      </c>
      <c r="AP1408" s="0" t="str">
        <f aca="false">IF(ISNUMBER($AE1408),IF($AE1408&gt;=25,100,IF($AE1408&gt;=-75,50,0)),"")</f>
        <v/>
      </c>
      <c r="AQ1408" s="0" t="str">
        <f aca="false">IF(ISNUMBER($AF1408),IF($AF1408&gt;0,100,IF($AF1408&gt;=-50,50,0)),"")</f>
        <v/>
      </c>
      <c r="AR1408" s="0" t="str">
        <f aca="false">IF(ISNUMBER($AG1408),IF($AG1408=1,100,IF($AG1408=0,50,0)),"")</f>
        <v/>
      </c>
      <c r="AS1408" s="0" t="str">
        <f aca="false">IF(ISNUMBER($AH1408),IF($AH1408&lt;0,100,IF($AH1408&lt;=20,50,0)),"")</f>
        <v/>
      </c>
      <c r="AT1408" s="0" t="str">
        <f aca="false">IF(ISNUMBER($AI1408),IF($AI1408&lt;0.95,100,IF($AI1408&lt;=1,50,0)),"")</f>
        <v/>
      </c>
      <c r="AU1408" s="0" t="str">
        <f aca="false">IF(ISNUMBER($AJ1408),IF($AJ1408&lt;30,0,IF($AJ1408&lt;40,50,IF($AJ1408&lt;=90,100,50))),"")</f>
        <v/>
      </c>
      <c r="AV1408" s="0" t="str">
        <f aca="false">IF(ISNUMBER($AK1408),IF($AK1408&gt;-0.2,100,IF($AK1408&gt;=-0.4,50,0)),"")</f>
        <v/>
      </c>
      <c r="AW1408" s="59" t="n">
        <f aca="false">01_指標庫!$H$4*ISNUMBER($F1408)+01_指標庫!$H$5*ISNUMBER($AA1408)+01_指標庫!$H$6*ISNUMBER($G1408)+01_指標庫!$H$7*ISNUMBER($H1408)+01_指標庫!$H$8*ISNUMBER($AF1408)+01_指標庫!$H$9*ISNUMBER($AG1408)+01_指標庫!$H$10*ISNUMBER($AB1408)+01_指標庫!$H$11*ISNUMBER($AC1408)+01_指標庫!$H$12*ISNUMBER($AD1408)+01_指標庫!$H$13*ISNUMBER($AE1408)+01_指標庫!$H$14*ISNUMBER($I1408)+01_指標庫!$H$15*ISNUMBER($AH1408)+01_指標庫!$H$16*ISNUMBER($K1408)+01_指標庫!$H$17*ISNUMBER($AI1408)+01_指標庫!$H$18*ISNUMBER($AJ1408)+01_指標庫!$H$19*ISNUMBER($AK1408)+01_指標庫!$H$20*ISNUMBER($BB1408)+01_指標庫!$H$21*ISNUMBER($BC1408)</f>
        <v>51</v>
      </c>
      <c r="AX1408" s="59" t="n">
        <f aca="false">IF(AW1408=0,50,ROUND((01_指標庫!$H$4*IF(ISNUMBER($F1408),L1408,0)+01_指標庫!$H$5*IF(ISNUMBER($AA1408),AL1408,0)+01_指標庫!$H$6*IF(ISNUMBER($G1408),M1408,0)+01_指標庫!$H$7*IF(ISNUMBER($H1408),N1408,0)+01_指標庫!$H$8*IF(ISNUMBER($AF1408),AQ1408,0)+01_指標庫!$H$9*IF(ISNUMBER($AG1408),AR1408,0)+01_指標庫!$H$10*IF(ISNUMBER($AB1408),AM1408,0)+01_指標庫!$H$11*IF(ISNUMBER($AC1408),AN1408,0)+01_指標庫!$H$12*IF(ISNUMBER($AD1408),AO1408,0)+01_指標庫!$H$13*IF(ISNUMBER($AE1408),AP1408,0)+01_指標庫!$H$14*IF(ISNUMBER($I1408),O1408,0)+01_指標庫!$H$15*IF(ISNUMBER($AH1408),AS1408,0)+01_指標庫!$H$16*IF(ISNUMBER($K1408),P1408,0)+01_指標庫!$H$17*IF(ISNUMBER($AI1408),AT1408,0)+01_指標庫!$H$18*IF(ISNUMBER($AJ1408),AU1408,0)+01_指標庫!$H$19*IF(ISNUMBER($AK1408),AV1408,0)+01_指標庫!$H$20*IF(ISNUMBER($BB1408),BB1408,0)+01_指標庫!$H$21*IF(ISNUMBER($BC1408),BC1408,0))/AW1408,1))</f>
        <v>67.6</v>
      </c>
      <c r="AY1408" s="60"/>
      <c r="AZ1408" s="60"/>
      <c r="BA1408" s="58" t="n">
        <f aca="false">AVERAGE($E1404:$E1408)/AVERAGE($E1399:$E1408)-1</f>
        <v>0.00982311905020006</v>
      </c>
      <c r="BB1408" s="59" t="n">
        <f aca="false">IF(ISNUMBER($BA1408),IF(OR($S1408&lt;=-0.03,$BA1408&lt;-0.003),0,IF(OR($S1408&lt;=-0.02,$BA1408&lt;0.01),50,100)),"")</f>
        <v>50</v>
      </c>
      <c r="BC1408" s="0" t="str">
        <f aca="false">IF(OR(COUNT($AZ1408)=0,COUNT($AZ1407)=0),"",IF(OR($AY1408/$AZ1407-1&lt;=-0.03,$AZ1408/$AZ1407-1&lt;=-0.045,IF(COUNT($AZ1399:$AZ1408)=10,AVERAGE($AZ1404:$AZ1408)/AVERAGE($AZ1399:$AZ1408)-1&lt;-0.01,FALSE())),0,IF(OR($AZ1408/$AZ1407-1&lt;=-0.02,IF(COUNT($AZ1399:$AZ1408)=10,AVERAGE($AZ1404:$AZ1408)/AVERAGE($AZ1399:$AZ1408)-1&lt;0.005,FALSE())),50,100)))</f>
        <v/>
      </c>
    </row>
    <row r="1409" customFormat="false" ht="15" hidden="false" customHeight="true" outlineLevel="0" collapsed="false">
      <c r="A1409" s="47" t="n">
        <v>1405</v>
      </c>
      <c r="B1409" s="48" t="n">
        <v>44595</v>
      </c>
      <c r="C1409" s="47" t="n">
        <v>2022</v>
      </c>
      <c r="D1409" s="49" t="s">
        <v>239</v>
      </c>
      <c r="E1409" s="50" t="n">
        <v>14501.11</v>
      </c>
      <c r="F1409" s="51" t="n">
        <v>-0.035288</v>
      </c>
      <c r="G1409" s="51" t="n">
        <v>-0.125034</v>
      </c>
      <c r="H1409" s="52" t="n">
        <v>0.4898</v>
      </c>
      <c r="I1409" s="62" t="n">
        <v>477.4</v>
      </c>
      <c r="J1409" s="63" t="s">
        <v>240</v>
      </c>
      <c r="K1409" s="54" t="n">
        <v>24.35</v>
      </c>
      <c r="L1409" s="55" t="n">
        <f aca="false">IF(COUNT(F1409)=0,50,IF(F1409&gt;=0,100,IF(F1409&gt;=-0.02,50,0)))</f>
        <v>0</v>
      </c>
      <c r="M1409" s="55" t="n">
        <f aca="false">IF(COUNT(G1409)=0,50,IF(G1409&gt;-0.06,100,IF(G1409&gt;-0.15,50,0)))</f>
        <v>50</v>
      </c>
      <c r="N1409" s="55" t="n">
        <f aca="false">IF(COUNT(H1409)=0,50,IF(H1409&gt;=0.6,100,IF(H1409&gt;=0.4,50,0)))</f>
        <v>50</v>
      </c>
      <c r="O1409" s="55" t="n">
        <f aca="false">IF(COUNT(I1409)=0,50,IF(J1409="proxy_vix",50,IF(I1409&lt;350,100,IF(I1409&lt;=450,50,0))))</f>
        <v>50</v>
      </c>
      <c r="P1409" s="55" t="n">
        <f aca="false">IF(COUNT(K1409)=0,50,IF(K1409&lt;20,100,IF(K1409&lt;=25,50,0)))</f>
        <v>50</v>
      </c>
      <c r="Q1409" s="54"/>
      <c r="R1409" s="47"/>
      <c r="S1409" s="51" t="n">
        <f aca="false">$E1409/$E1408-1</f>
        <v>-0.0421823624447976</v>
      </c>
      <c r="T1409" s="56" t="n">
        <f aca="false">$K1409/$K1408-1</f>
        <v>0.102308736985061</v>
      </c>
      <c r="V1409" s="57"/>
      <c r="W1409" s="57"/>
      <c r="Y1409" s="1" t="str">
        <f aca="false">IF(AX1409&gt;=70,"EASY",IF(AX1409&gt;40,"UNCERTAIN","HARD"))</f>
        <v>HARD</v>
      </c>
      <c r="AA1409" s="58" t="n">
        <f aca="false">IF($A1409&lt;200,"",AVERAGE($E1360:$E1409)/AVERAGE($E1210:$E1409)-1)</f>
        <v>0.0444962877260706</v>
      </c>
      <c r="AB1409" s="59" t="n">
        <f aca="false">LOOKUP($B1409,07_L1政策步階!$A$4:$A$14,07_L1政策步階!$C$4:$C$14)</f>
        <v>0</v>
      </c>
      <c r="AC1409" s="57"/>
      <c r="AD1409" s="57"/>
      <c r="AE1409" s="57"/>
      <c r="AF1409" s="57"/>
      <c r="AG1409" s="57"/>
      <c r="AH1409" s="57"/>
      <c r="AI1409" s="57"/>
      <c r="AJ1409" s="57"/>
      <c r="AK1409" s="57"/>
      <c r="AL1409" s="59" t="n">
        <f aca="false">IF(ISNUMBER($AA1409),IF($AA1409&gt;=0.005,100,IF($AA1409&gt;=-0.015,50,0)),"")</f>
        <v>100</v>
      </c>
      <c r="AM1409" s="59" t="n">
        <f aca="false">IF(ISNUMBER($AB1409),IF($AB1409=1,100,IF($AB1409=0,50,0)),"")</f>
        <v>50</v>
      </c>
      <c r="AN1409" s="0" t="str">
        <f aca="false">IF(ISNUMBER($AC1409),IF($AC1409&gt;=0.001,100,IF($AC1409&gt;=-0.003,50,0)),"")</f>
        <v/>
      </c>
      <c r="AO1409" s="0" t="str">
        <f aca="false">IF(ISNUMBER($AD1409),IF($AD1409&gt;=0.04,100,IF($AD1409&gt;=0,50,0)),"")</f>
        <v/>
      </c>
      <c r="AP1409" s="0" t="str">
        <f aca="false">IF(ISNUMBER($AE1409),IF($AE1409&gt;=25,100,IF($AE1409&gt;=-75,50,0)),"")</f>
        <v/>
      </c>
      <c r="AQ1409" s="0" t="str">
        <f aca="false">IF(ISNUMBER($AF1409),IF($AF1409&gt;0,100,IF($AF1409&gt;=-50,50,0)),"")</f>
        <v/>
      </c>
      <c r="AR1409" s="0" t="str">
        <f aca="false">IF(ISNUMBER($AG1409),IF($AG1409=1,100,IF($AG1409=0,50,0)),"")</f>
        <v/>
      </c>
      <c r="AS1409" s="0" t="str">
        <f aca="false">IF(ISNUMBER($AH1409),IF($AH1409&lt;0,100,IF($AH1409&lt;=20,50,0)),"")</f>
        <v/>
      </c>
      <c r="AT1409" s="0" t="str">
        <f aca="false">IF(ISNUMBER($AI1409),IF($AI1409&lt;0.95,100,IF($AI1409&lt;=1,50,0)),"")</f>
        <v/>
      </c>
      <c r="AU1409" s="0" t="str">
        <f aca="false">IF(ISNUMBER($AJ1409),IF($AJ1409&lt;30,0,IF($AJ1409&lt;40,50,IF($AJ1409&lt;=90,100,50))),"")</f>
        <v/>
      </c>
      <c r="AV1409" s="0" t="str">
        <f aca="false">IF(ISNUMBER($AK1409),IF($AK1409&gt;-0.2,100,IF($AK1409&gt;=-0.4,50,0)),"")</f>
        <v/>
      </c>
      <c r="AW1409" s="59" t="n">
        <f aca="false">01_指標庫!$H$4*ISNUMBER($F1409)+01_指標庫!$H$5*ISNUMBER($AA1409)+01_指標庫!$H$6*ISNUMBER($G1409)+01_指標庫!$H$7*ISNUMBER($H1409)+01_指標庫!$H$8*ISNUMBER($AF1409)+01_指標庫!$H$9*ISNUMBER($AG1409)+01_指標庫!$H$10*ISNUMBER($AB1409)+01_指標庫!$H$11*ISNUMBER($AC1409)+01_指標庫!$H$12*ISNUMBER($AD1409)+01_指標庫!$H$13*ISNUMBER($AE1409)+01_指標庫!$H$14*ISNUMBER($I1409)+01_指標庫!$H$15*ISNUMBER($AH1409)+01_指標庫!$H$16*ISNUMBER($K1409)+01_指標庫!$H$17*ISNUMBER($AI1409)+01_指標庫!$H$18*ISNUMBER($AJ1409)+01_指標庫!$H$19*ISNUMBER($AK1409)+01_指標庫!$H$20*ISNUMBER($BB1409)+01_指標庫!$H$21*ISNUMBER($BC1409)</f>
        <v>51</v>
      </c>
      <c r="AX1409" s="59" t="n">
        <f aca="false">IF(AW1409=0,50,ROUND((01_指標庫!$H$4*IF(ISNUMBER($F1409),L1409,0)+01_指標庫!$H$5*IF(ISNUMBER($AA1409),AL1409,0)+01_指標庫!$H$6*IF(ISNUMBER($G1409),M1409,0)+01_指標庫!$H$7*IF(ISNUMBER($H1409),N1409,0)+01_指標庫!$H$8*IF(ISNUMBER($AF1409),AQ1409,0)+01_指標庫!$H$9*IF(ISNUMBER($AG1409),AR1409,0)+01_指標庫!$H$10*IF(ISNUMBER($AB1409),AM1409,0)+01_指標庫!$H$11*IF(ISNUMBER($AC1409),AN1409,0)+01_指標庫!$H$12*IF(ISNUMBER($AD1409),AO1409,0)+01_指標庫!$H$13*IF(ISNUMBER($AE1409),AP1409,0)+01_指標庫!$H$14*IF(ISNUMBER($I1409),O1409,0)+01_指標庫!$H$15*IF(ISNUMBER($AH1409),AS1409,0)+01_指標庫!$H$16*IF(ISNUMBER($K1409),P1409,0)+01_指標庫!$H$17*IF(ISNUMBER($AI1409),AT1409,0)+01_指標庫!$H$18*IF(ISNUMBER($AJ1409),AU1409,0)+01_指標庫!$H$19*IF(ISNUMBER($AK1409),AV1409,0)+01_指標庫!$H$20*IF(ISNUMBER($BB1409),BB1409,0)+01_指標庫!$H$21*IF(ISNUMBER($BC1409),BC1409,0))/AW1409,1))</f>
        <v>38.2</v>
      </c>
      <c r="AY1409" s="60"/>
      <c r="AZ1409" s="60"/>
      <c r="BA1409" s="58" t="n">
        <f aca="false">AVERAGE($E1405:$E1409)/AVERAGE($E1400:$E1409)-1</f>
        <v>0.0190768999552431</v>
      </c>
      <c r="BB1409" s="59" t="n">
        <f aca="false">IF(ISNUMBER($BA1409),IF(OR($S1409&lt;=-0.03,$BA1409&lt;-0.003),0,IF(OR($S1409&lt;=-0.02,$BA1409&lt;0.01),50,100)),"")</f>
        <v>0</v>
      </c>
      <c r="BC1409" s="0" t="str">
        <f aca="false">IF(OR(COUNT($AZ1409)=0,COUNT($AZ1408)=0),"",IF(OR($AY1409/$AZ1408-1&lt;=-0.03,$AZ1409/$AZ1408-1&lt;=-0.045,IF(COUNT($AZ1400:$AZ1409)=10,AVERAGE($AZ1405:$AZ1409)/AVERAGE($AZ1400:$AZ1409)-1&lt;-0.01,FALSE())),0,IF(OR($AZ1409/$AZ1408-1&lt;=-0.02,IF(COUNT($AZ1400:$AZ1409)=10,AVERAGE($AZ1405:$AZ1409)/AVERAGE($AZ1400:$AZ1409)-1&lt;0.005,FALSE())),50,100)))</f>
        <v/>
      </c>
    </row>
    <row r="1410" customFormat="false" ht="15" hidden="false" customHeight="true" outlineLevel="0" collapsed="false">
      <c r="A1410" s="47" t="n">
        <v>1406</v>
      </c>
      <c r="B1410" s="48" t="n">
        <v>44596</v>
      </c>
      <c r="C1410" s="47" t="n">
        <v>2022</v>
      </c>
      <c r="D1410" s="49" t="s">
        <v>234</v>
      </c>
      <c r="E1410" s="50" t="n">
        <v>14694.35</v>
      </c>
      <c r="F1410" s="51" t="n">
        <v>-0.022735</v>
      </c>
      <c r="G1410" s="51" t="n">
        <v>-0.113374</v>
      </c>
      <c r="H1410" s="52" t="n">
        <v>0.5306</v>
      </c>
      <c r="I1410" s="62" t="n">
        <v>467.9</v>
      </c>
      <c r="J1410" s="63" t="s">
        <v>240</v>
      </c>
      <c r="K1410" s="54" t="n">
        <v>23.22</v>
      </c>
      <c r="L1410" s="55" t="n">
        <f aca="false">IF(COUNT(F1410)=0,50,IF(F1410&gt;=0,100,IF(F1410&gt;=-0.02,50,0)))</f>
        <v>0</v>
      </c>
      <c r="M1410" s="55" t="n">
        <f aca="false">IF(COUNT(G1410)=0,50,IF(G1410&gt;-0.06,100,IF(G1410&gt;-0.15,50,0)))</f>
        <v>50</v>
      </c>
      <c r="N1410" s="55" t="n">
        <f aca="false">IF(COUNT(H1410)=0,50,IF(H1410&gt;=0.6,100,IF(H1410&gt;=0.4,50,0)))</f>
        <v>50</v>
      </c>
      <c r="O1410" s="55" t="n">
        <f aca="false">IF(COUNT(I1410)=0,50,IF(J1410="proxy_vix",50,IF(I1410&lt;350,100,IF(I1410&lt;=450,50,0))))</f>
        <v>50</v>
      </c>
      <c r="P1410" s="55" t="n">
        <f aca="false">IF(COUNT(K1410)=0,50,IF(K1410&lt;20,100,IF(K1410&lt;=25,50,0)))</f>
        <v>50</v>
      </c>
      <c r="Q1410" s="54"/>
      <c r="R1410" s="47"/>
      <c r="S1410" s="51" t="n">
        <f aca="false">$E1410/$E1409-1</f>
        <v>0.0133258764329076</v>
      </c>
      <c r="T1410" s="56" t="n">
        <f aca="false">$K1410/$K1409-1</f>
        <v>-0.0464065708418893</v>
      </c>
      <c r="V1410" s="57"/>
      <c r="W1410" s="57"/>
      <c r="Y1410" s="1" t="str">
        <f aca="false">IF(AX1410&gt;=70,"EASY",IF(AX1410&gt;40,"UNCERTAIN","HARD"))</f>
        <v>UNCERTAIN</v>
      </c>
      <c r="AA1410" s="58" t="n">
        <f aca="false">IF($A1410&lt;200,"",AVERAGE($E1361:$E1410)/AVERAGE($E1211:$E1410)-1)</f>
        <v>0.0420279315822287</v>
      </c>
      <c r="AB1410" s="59" t="n">
        <f aca="false">LOOKUP($B1410,07_L1政策步階!$A$4:$A$14,07_L1政策步階!$C$4:$C$14)</f>
        <v>0</v>
      </c>
      <c r="AC1410" s="57"/>
      <c r="AD1410" s="57"/>
      <c r="AE1410" s="57"/>
      <c r="AF1410" s="57"/>
      <c r="AG1410" s="57"/>
      <c r="AH1410" s="57"/>
      <c r="AI1410" s="57"/>
      <c r="AJ1410" s="57"/>
      <c r="AK1410" s="57"/>
      <c r="AL1410" s="59" t="n">
        <f aca="false">IF(ISNUMBER($AA1410),IF($AA1410&gt;=0.005,100,IF($AA1410&gt;=-0.015,50,0)),"")</f>
        <v>100</v>
      </c>
      <c r="AM1410" s="59" t="n">
        <f aca="false">IF(ISNUMBER($AB1410),IF($AB1410=1,100,IF($AB1410=0,50,0)),"")</f>
        <v>50</v>
      </c>
      <c r="AN1410" s="0" t="str">
        <f aca="false">IF(ISNUMBER($AC1410),IF($AC1410&gt;=0.001,100,IF($AC1410&gt;=-0.003,50,0)),"")</f>
        <v/>
      </c>
      <c r="AO1410" s="0" t="str">
        <f aca="false">IF(ISNUMBER($AD1410),IF($AD1410&gt;=0.04,100,IF($AD1410&gt;=0,50,0)),"")</f>
        <v/>
      </c>
      <c r="AP1410" s="0" t="str">
        <f aca="false">IF(ISNUMBER($AE1410),IF($AE1410&gt;=25,100,IF($AE1410&gt;=-75,50,0)),"")</f>
        <v/>
      </c>
      <c r="AQ1410" s="0" t="str">
        <f aca="false">IF(ISNUMBER($AF1410),IF($AF1410&gt;0,100,IF($AF1410&gt;=-50,50,0)),"")</f>
        <v/>
      </c>
      <c r="AR1410" s="0" t="str">
        <f aca="false">IF(ISNUMBER($AG1410),IF($AG1410=1,100,IF($AG1410=0,50,0)),"")</f>
        <v/>
      </c>
      <c r="AS1410" s="0" t="str">
        <f aca="false">IF(ISNUMBER($AH1410),IF($AH1410&lt;0,100,IF($AH1410&lt;=20,50,0)),"")</f>
        <v/>
      </c>
      <c r="AT1410" s="0" t="str">
        <f aca="false">IF(ISNUMBER($AI1410),IF($AI1410&lt;0.95,100,IF($AI1410&lt;=1,50,0)),"")</f>
        <v/>
      </c>
      <c r="AU1410" s="0" t="str">
        <f aca="false">IF(ISNUMBER($AJ1410),IF($AJ1410&lt;30,0,IF($AJ1410&lt;40,50,IF($AJ1410&lt;=90,100,50))),"")</f>
        <v/>
      </c>
      <c r="AV1410" s="0" t="str">
        <f aca="false">IF(ISNUMBER($AK1410),IF($AK1410&gt;-0.2,100,IF($AK1410&gt;=-0.4,50,0)),"")</f>
        <v/>
      </c>
      <c r="AW1410" s="59" t="n">
        <f aca="false">01_指標庫!$H$4*ISNUMBER($F1410)+01_指標庫!$H$5*ISNUMBER($AA1410)+01_指標庫!$H$6*ISNUMBER($G1410)+01_指標庫!$H$7*ISNUMBER($H1410)+01_指標庫!$H$8*ISNUMBER($AF1410)+01_指標庫!$H$9*ISNUMBER($AG1410)+01_指標庫!$H$10*ISNUMBER($AB1410)+01_指標庫!$H$11*ISNUMBER($AC1410)+01_指標庫!$H$12*ISNUMBER($AD1410)+01_指標庫!$H$13*ISNUMBER($AE1410)+01_指標庫!$H$14*ISNUMBER($I1410)+01_指標庫!$H$15*ISNUMBER($AH1410)+01_指標庫!$H$16*ISNUMBER($K1410)+01_指標庫!$H$17*ISNUMBER($AI1410)+01_指標庫!$H$18*ISNUMBER($AJ1410)+01_指標庫!$H$19*ISNUMBER($AK1410)+01_指標庫!$H$20*ISNUMBER($BB1410)+01_指標庫!$H$21*ISNUMBER($BC1410)</f>
        <v>51</v>
      </c>
      <c r="AX1410" s="59" t="n">
        <f aca="false">IF(AW1410=0,50,ROUND((01_指標庫!$H$4*IF(ISNUMBER($F1410),L1410,0)+01_指標庫!$H$5*IF(ISNUMBER($AA1410),AL1410,0)+01_指標庫!$H$6*IF(ISNUMBER($G1410),M1410,0)+01_指標庫!$H$7*IF(ISNUMBER($H1410),N1410,0)+01_指標庫!$H$8*IF(ISNUMBER($AF1410),AQ1410,0)+01_指標庫!$H$9*IF(ISNUMBER($AG1410),AR1410,0)+01_指標庫!$H$10*IF(ISNUMBER($AB1410),AM1410,0)+01_指標庫!$H$11*IF(ISNUMBER($AC1410),AN1410,0)+01_指標庫!$H$12*IF(ISNUMBER($AD1410),AO1410,0)+01_指標庫!$H$13*IF(ISNUMBER($AE1410),AP1410,0)+01_指標庫!$H$14*IF(ISNUMBER($I1410),O1410,0)+01_指標庫!$H$15*IF(ISNUMBER($AH1410),AS1410,0)+01_指標庫!$H$16*IF(ISNUMBER($K1410),P1410,0)+01_指標庫!$H$17*IF(ISNUMBER($AI1410),AT1410,0)+01_指標庫!$H$18*IF(ISNUMBER($AJ1410),AU1410,0)+01_指標庫!$H$19*IF(ISNUMBER($AK1410),AV1410,0)+01_指標庫!$H$20*IF(ISNUMBER($BB1410),BB1410,0)+01_指標庫!$H$21*IF(ISNUMBER($BC1410),BC1410,0))/AW1410,1))</f>
        <v>50</v>
      </c>
      <c r="AY1410" s="60"/>
      <c r="AZ1410" s="60"/>
      <c r="BA1410" s="58" t="n">
        <f aca="false">AVERAGE($E1406:$E1410)/AVERAGE($E1401:$E1410)-1</f>
        <v>0.0205788652941101</v>
      </c>
      <c r="BB1410" s="59" t="n">
        <f aca="false">IF(ISNUMBER($BA1410),IF(OR($S1410&lt;=-0.03,$BA1410&lt;-0.003),0,IF(OR($S1410&lt;=-0.02,$BA1410&lt;0.01),50,100)),"")</f>
        <v>100</v>
      </c>
      <c r="BC1410" s="0" t="str">
        <f aca="false">IF(OR(COUNT($AZ1410)=0,COUNT($AZ1409)=0),"",IF(OR($AY1410/$AZ1409-1&lt;=-0.03,$AZ1410/$AZ1409-1&lt;=-0.045,IF(COUNT($AZ1401:$AZ1410)=10,AVERAGE($AZ1406:$AZ1410)/AVERAGE($AZ1401:$AZ1410)-1&lt;-0.01,FALSE())),0,IF(OR($AZ1410/$AZ1409-1&lt;=-0.02,IF(COUNT($AZ1401:$AZ1410)=10,AVERAGE($AZ1406:$AZ1410)/AVERAGE($AZ1401:$AZ1410)-1&lt;0.005,FALSE())),50,100)))</f>
        <v/>
      </c>
    </row>
    <row r="1411" customFormat="false" ht="15" hidden="false" customHeight="true" outlineLevel="0" collapsed="false">
      <c r="A1411" s="47" t="n">
        <v>1407</v>
      </c>
      <c r="B1411" s="48" t="n">
        <v>44599</v>
      </c>
      <c r="C1411" s="47" t="n">
        <v>2022</v>
      </c>
      <c r="D1411" s="49" t="s">
        <v>236</v>
      </c>
      <c r="E1411" s="50" t="n">
        <v>14571.25</v>
      </c>
      <c r="F1411" s="51" t="n">
        <v>-0.031125</v>
      </c>
      <c r="G1411" s="51" t="n">
        <v>-0.120802</v>
      </c>
      <c r="H1411" s="52" t="n">
        <v>0.5306</v>
      </c>
      <c r="I1411" s="62" t="n">
        <v>464.9</v>
      </c>
      <c r="J1411" s="63" t="s">
        <v>240</v>
      </c>
      <c r="K1411" s="54" t="n">
        <v>22.86</v>
      </c>
      <c r="L1411" s="55" t="n">
        <f aca="false">IF(COUNT(F1411)=0,50,IF(F1411&gt;=0,100,IF(F1411&gt;=-0.02,50,0)))</f>
        <v>0</v>
      </c>
      <c r="M1411" s="55" t="n">
        <f aca="false">IF(COUNT(G1411)=0,50,IF(G1411&gt;-0.06,100,IF(G1411&gt;-0.15,50,0)))</f>
        <v>50</v>
      </c>
      <c r="N1411" s="55" t="n">
        <f aca="false">IF(COUNT(H1411)=0,50,IF(H1411&gt;=0.6,100,IF(H1411&gt;=0.4,50,0)))</f>
        <v>50</v>
      </c>
      <c r="O1411" s="55" t="n">
        <f aca="false">IF(COUNT(I1411)=0,50,IF(J1411="proxy_vix",50,IF(I1411&lt;350,100,IF(I1411&lt;=450,50,0))))</f>
        <v>50</v>
      </c>
      <c r="P1411" s="55" t="n">
        <f aca="false">IF(COUNT(K1411)=0,50,IF(K1411&lt;20,100,IF(K1411&lt;=25,50,0)))</f>
        <v>50</v>
      </c>
      <c r="Q1411" s="54"/>
      <c r="R1411" s="47"/>
      <c r="S1411" s="51" t="n">
        <f aca="false">$E1411/$E1410-1</f>
        <v>-0.00837736953318791</v>
      </c>
      <c r="T1411" s="56" t="n">
        <f aca="false">$K1411/$K1410-1</f>
        <v>-0.0155038759689923</v>
      </c>
      <c r="V1411" s="57"/>
      <c r="W1411" s="57"/>
      <c r="Y1411" s="1" t="str">
        <f aca="false">IF(AX1411&gt;=70,"EASY",IF(AX1411&gt;40,"UNCERTAIN","HARD"))</f>
        <v>UNCERTAIN</v>
      </c>
      <c r="AA1411" s="58" t="n">
        <f aca="false">IF($A1411&lt;200,"",AVERAGE($E1362:$E1411)/AVERAGE($E1212:$E1411)-1)</f>
        <v>0.0394205983867415</v>
      </c>
      <c r="AB1411" s="59" t="n">
        <f aca="false">LOOKUP($B1411,07_L1政策步階!$A$4:$A$14,07_L1政策步階!$C$4:$C$14)</f>
        <v>0</v>
      </c>
      <c r="AC1411" s="57"/>
      <c r="AD1411" s="57"/>
      <c r="AE1411" s="57"/>
      <c r="AF1411" s="57"/>
      <c r="AG1411" s="57"/>
      <c r="AH1411" s="57"/>
      <c r="AI1411" s="57"/>
      <c r="AJ1411" s="57"/>
      <c r="AK1411" s="57"/>
      <c r="AL1411" s="59" t="n">
        <f aca="false">IF(ISNUMBER($AA1411),IF($AA1411&gt;=0.005,100,IF($AA1411&gt;=-0.015,50,0)),"")</f>
        <v>100</v>
      </c>
      <c r="AM1411" s="59" t="n">
        <f aca="false">IF(ISNUMBER($AB1411),IF($AB1411=1,100,IF($AB1411=0,50,0)),"")</f>
        <v>50</v>
      </c>
      <c r="AN1411" s="0" t="str">
        <f aca="false">IF(ISNUMBER($AC1411),IF($AC1411&gt;=0.001,100,IF($AC1411&gt;=-0.003,50,0)),"")</f>
        <v/>
      </c>
      <c r="AO1411" s="0" t="str">
        <f aca="false">IF(ISNUMBER($AD1411),IF($AD1411&gt;=0.04,100,IF($AD1411&gt;=0,50,0)),"")</f>
        <v/>
      </c>
      <c r="AP1411" s="0" t="str">
        <f aca="false">IF(ISNUMBER($AE1411),IF($AE1411&gt;=25,100,IF($AE1411&gt;=-75,50,0)),"")</f>
        <v/>
      </c>
      <c r="AQ1411" s="0" t="str">
        <f aca="false">IF(ISNUMBER($AF1411),IF($AF1411&gt;0,100,IF($AF1411&gt;=-50,50,0)),"")</f>
        <v/>
      </c>
      <c r="AR1411" s="0" t="str">
        <f aca="false">IF(ISNUMBER($AG1411),IF($AG1411=1,100,IF($AG1411=0,50,0)),"")</f>
        <v/>
      </c>
      <c r="AS1411" s="0" t="str">
        <f aca="false">IF(ISNUMBER($AH1411),IF($AH1411&lt;0,100,IF($AH1411&lt;=20,50,0)),"")</f>
        <v/>
      </c>
      <c r="AT1411" s="0" t="str">
        <f aca="false">IF(ISNUMBER($AI1411),IF($AI1411&lt;0.95,100,IF($AI1411&lt;=1,50,0)),"")</f>
        <v/>
      </c>
      <c r="AU1411" s="0" t="str">
        <f aca="false">IF(ISNUMBER($AJ1411),IF($AJ1411&lt;30,0,IF($AJ1411&lt;40,50,IF($AJ1411&lt;=90,100,50))),"")</f>
        <v/>
      </c>
      <c r="AV1411" s="0" t="str">
        <f aca="false">IF(ISNUMBER($AK1411),IF($AK1411&gt;-0.2,100,IF($AK1411&gt;=-0.4,50,0)),"")</f>
        <v/>
      </c>
      <c r="AW1411" s="59" t="n">
        <f aca="false">01_指標庫!$H$4*ISNUMBER($F1411)+01_指標庫!$H$5*ISNUMBER($AA1411)+01_指標庫!$H$6*ISNUMBER($G1411)+01_指標庫!$H$7*ISNUMBER($H1411)+01_指標庫!$H$8*ISNUMBER($AF1411)+01_指標庫!$H$9*ISNUMBER($AG1411)+01_指標庫!$H$10*ISNUMBER($AB1411)+01_指標庫!$H$11*ISNUMBER($AC1411)+01_指標庫!$H$12*ISNUMBER($AD1411)+01_指標庫!$H$13*ISNUMBER($AE1411)+01_指標庫!$H$14*ISNUMBER($I1411)+01_指標庫!$H$15*ISNUMBER($AH1411)+01_指標庫!$H$16*ISNUMBER($K1411)+01_指標庫!$H$17*ISNUMBER($AI1411)+01_指標庫!$H$18*ISNUMBER($AJ1411)+01_指標庫!$H$19*ISNUMBER($AK1411)+01_指標庫!$H$20*ISNUMBER($BB1411)+01_指標庫!$H$21*ISNUMBER($BC1411)</f>
        <v>51</v>
      </c>
      <c r="AX1411" s="59" t="n">
        <f aca="false">IF(AW1411=0,50,ROUND((01_指標庫!$H$4*IF(ISNUMBER($F1411),L1411,0)+01_指標庫!$H$5*IF(ISNUMBER($AA1411),AL1411,0)+01_指標庫!$H$6*IF(ISNUMBER($G1411),M1411,0)+01_指標庫!$H$7*IF(ISNUMBER($H1411),N1411,0)+01_指標庫!$H$8*IF(ISNUMBER($AF1411),AQ1411,0)+01_指標庫!$H$9*IF(ISNUMBER($AG1411),AR1411,0)+01_指標庫!$H$10*IF(ISNUMBER($AB1411),AM1411,0)+01_指標庫!$H$11*IF(ISNUMBER($AC1411),AN1411,0)+01_指標庫!$H$12*IF(ISNUMBER($AD1411),AO1411,0)+01_指標庫!$H$13*IF(ISNUMBER($AE1411),AP1411,0)+01_指標庫!$H$14*IF(ISNUMBER($I1411),O1411,0)+01_指標庫!$H$15*IF(ISNUMBER($AH1411),AS1411,0)+01_指標庫!$H$16*IF(ISNUMBER($K1411),P1411,0)+01_指標庫!$H$17*IF(ISNUMBER($AI1411),AT1411,0)+01_指標庫!$H$18*IF(ISNUMBER($AJ1411),AU1411,0)+01_指標庫!$H$19*IF(ISNUMBER($AK1411),AV1411,0)+01_指標庫!$H$20*IF(ISNUMBER($BB1411),BB1411,0)+01_指標庫!$H$21*IF(ISNUMBER($BC1411),BC1411,0))/AW1411,1))</f>
        <v>50</v>
      </c>
      <c r="AY1411" s="60"/>
      <c r="AZ1411" s="60"/>
      <c r="BA1411" s="58" t="n">
        <f aca="false">AVERAGE($E1407:$E1411)/AVERAGE($E1402:$E1411)-1</f>
        <v>0.0152193368964688</v>
      </c>
      <c r="BB1411" s="59" t="n">
        <f aca="false">IF(ISNUMBER($BA1411),IF(OR($S1411&lt;=-0.03,$BA1411&lt;-0.003),0,IF(OR($S1411&lt;=-0.02,$BA1411&lt;0.01),50,100)),"")</f>
        <v>100</v>
      </c>
      <c r="BC1411" s="0" t="str">
        <f aca="false">IF(OR(COUNT($AZ1411)=0,COUNT($AZ1410)=0),"",IF(OR($AY1411/$AZ1410-1&lt;=-0.03,$AZ1411/$AZ1410-1&lt;=-0.045,IF(COUNT($AZ1402:$AZ1411)=10,AVERAGE($AZ1407:$AZ1411)/AVERAGE($AZ1402:$AZ1411)-1&lt;-0.01,FALSE())),0,IF(OR($AZ1411/$AZ1410-1&lt;=-0.02,IF(COUNT($AZ1402:$AZ1411)=10,AVERAGE($AZ1407:$AZ1411)/AVERAGE($AZ1402:$AZ1411)-1&lt;0.005,FALSE())),50,100)))</f>
        <v/>
      </c>
    </row>
    <row r="1412" customFormat="false" ht="15" hidden="false" customHeight="true" outlineLevel="0" collapsed="false">
      <c r="A1412" s="47" t="n">
        <v>1408</v>
      </c>
      <c r="B1412" s="48" t="n">
        <v>44600</v>
      </c>
      <c r="C1412" s="47" t="n">
        <v>2022</v>
      </c>
      <c r="D1412" s="49" t="s">
        <v>237</v>
      </c>
      <c r="E1412" s="50" t="n">
        <v>14747.03</v>
      </c>
      <c r="F1412" s="51" t="n">
        <v>-0.019672</v>
      </c>
      <c r="G1412" s="51" t="n">
        <v>-0.110196</v>
      </c>
      <c r="H1412" s="52" t="n">
        <v>0.5306</v>
      </c>
      <c r="I1412" s="62" t="n">
        <v>453</v>
      </c>
      <c r="J1412" s="63" t="s">
        <v>240</v>
      </c>
      <c r="K1412" s="54" t="n">
        <v>21.44</v>
      </c>
      <c r="L1412" s="55" t="n">
        <f aca="false">IF(COUNT(F1412)=0,50,IF(F1412&gt;=0,100,IF(F1412&gt;=-0.02,50,0)))</f>
        <v>50</v>
      </c>
      <c r="M1412" s="55" t="n">
        <f aca="false">IF(COUNT(G1412)=0,50,IF(G1412&gt;-0.06,100,IF(G1412&gt;-0.15,50,0)))</f>
        <v>50</v>
      </c>
      <c r="N1412" s="55" t="n">
        <f aca="false">IF(COUNT(H1412)=0,50,IF(H1412&gt;=0.6,100,IF(H1412&gt;=0.4,50,0)))</f>
        <v>50</v>
      </c>
      <c r="O1412" s="55" t="n">
        <f aca="false">IF(COUNT(I1412)=0,50,IF(J1412="proxy_vix",50,IF(I1412&lt;350,100,IF(I1412&lt;=450,50,0))))</f>
        <v>50</v>
      </c>
      <c r="P1412" s="55" t="n">
        <f aca="false">IF(COUNT(K1412)=0,50,IF(K1412&lt;20,100,IF(K1412&lt;=25,50,0)))</f>
        <v>50</v>
      </c>
      <c r="Q1412" s="54"/>
      <c r="R1412" s="47"/>
      <c r="S1412" s="51" t="n">
        <f aca="false">$E1412/$E1411-1</f>
        <v>0.0120634811701124</v>
      </c>
      <c r="T1412" s="56" t="n">
        <f aca="false">$K1412/$K1411-1</f>
        <v>-0.0621172353455818</v>
      </c>
      <c r="V1412" s="57"/>
      <c r="W1412" s="57"/>
      <c r="Y1412" s="1" t="str">
        <f aca="false">IF(AX1412&gt;=70,"EASY",IF(AX1412&gt;40,"UNCERTAIN","HARD"))</f>
        <v>UNCERTAIN</v>
      </c>
      <c r="AA1412" s="58" t="n">
        <f aca="false">IF($A1412&lt;200,"",AVERAGE($E1363:$E1412)/AVERAGE($E1213:$E1412)-1)</f>
        <v>0.0374716837133118</v>
      </c>
      <c r="AB1412" s="59" t="n">
        <f aca="false">LOOKUP($B1412,07_L1政策步階!$A$4:$A$14,07_L1政策步階!$C$4:$C$14)</f>
        <v>0</v>
      </c>
      <c r="AC1412" s="57"/>
      <c r="AD1412" s="57"/>
      <c r="AE1412" s="57"/>
      <c r="AF1412" s="57"/>
      <c r="AG1412" s="57"/>
      <c r="AH1412" s="57"/>
      <c r="AI1412" s="57"/>
      <c r="AJ1412" s="57"/>
      <c r="AK1412" s="57"/>
      <c r="AL1412" s="59" t="n">
        <f aca="false">IF(ISNUMBER($AA1412),IF($AA1412&gt;=0.005,100,IF($AA1412&gt;=-0.015,50,0)),"")</f>
        <v>100</v>
      </c>
      <c r="AM1412" s="59" t="n">
        <f aca="false">IF(ISNUMBER($AB1412),IF($AB1412=1,100,IF($AB1412=0,50,0)),"")</f>
        <v>50</v>
      </c>
      <c r="AN1412" s="0" t="str">
        <f aca="false">IF(ISNUMBER($AC1412),IF($AC1412&gt;=0.001,100,IF($AC1412&gt;=-0.003,50,0)),"")</f>
        <v/>
      </c>
      <c r="AO1412" s="0" t="str">
        <f aca="false">IF(ISNUMBER($AD1412),IF($AD1412&gt;=0.04,100,IF($AD1412&gt;=0,50,0)),"")</f>
        <v/>
      </c>
      <c r="AP1412" s="0" t="str">
        <f aca="false">IF(ISNUMBER($AE1412),IF($AE1412&gt;=25,100,IF($AE1412&gt;=-75,50,0)),"")</f>
        <v/>
      </c>
      <c r="AQ1412" s="0" t="str">
        <f aca="false">IF(ISNUMBER($AF1412),IF($AF1412&gt;0,100,IF($AF1412&gt;=-50,50,0)),"")</f>
        <v/>
      </c>
      <c r="AR1412" s="0" t="str">
        <f aca="false">IF(ISNUMBER($AG1412),IF($AG1412=1,100,IF($AG1412=0,50,0)),"")</f>
        <v/>
      </c>
      <c r="AS1412" s="0" t="str">
        <f aca="false">IF(ISNUMBER($AH1412),IF($AH1412&lt;0,100,IF($AH1412&lt;=20,50,0)),"")</f>
        <v/>
      </c>
      <c r="AT1412" s="0" t="str">
        <f aca="false">IF(ISNUMBER($AI1412),IF($AI1412&lt;0.95,100,IF($AI1412&lt;=1,50,0)),"")</f>
        <v/>
      </c>
      <c r="AU1412" s="0" t="str">
        <f aca="false">IF(ISNUMBER($AJ1412),IF($AJ1412&lt;30,0,IF($AJ1412&lt;40,50,IF($AJ1412&lt;=90,100,50))),"")</f>
        <v/>
      </c>
      <c r="AV1412" s="0" t="str">
        <f aca="false">IF(ISNUMBER($AK1412),IF($AK1412&gt;-0.2,100,IF($AK1412&gt;=-0.4,50,0)),"")</f>
        <v/>
      </c>
      <c r="AW1412" s="59" t="n">
        <f aca="false">01_指標庫!$H$4*ISNUMBER($F1412)+01_指標庫!$H$5*ISNUMBER($AA1412)+01_指標庫!$H$6*ISNUMBER($G1412)+01_指標庫!$H$7*ISNUMBER($H1412)+01_指標庫!$H$8*ISNUMBER($AF1412)+01_指標庫!$H$9*ISNUMBER($AG1412)+01_指標庫!$H$10*ISNUMBER($AB1412)+01_指標庫!$H$11*ISNUMBER($AC1412)+01_指標庫!$H$12*ISNUMBER($AD1412)+01_指標庫!$H$13*ISNUMBER($AE1412)+01_指標庫!$H$14*ISNUMBER($I1412)+01_指標庫!$H$15*ISNUMBER($AH1412)+01_指標庫!$H$16*ISNUMBER($K1412)+01_指標庫!$H$17*ISNUMBER($AI1412)+01_指標庫!$H$18*ISNUMBER($AJ1412)+01_指標庫!$H$19*ISNUMBER($AK1412)+01_指標庫!$H$20*ISNUMBER($BB1412)+01_指標庫!$H$21*ISNUMBER($BC1412)</f>
        <v>51</v>
      </c>
      <c r="AX1412" s="59" t="n">
        <f aca="false">IF(AW1412=0,50,ROUND((01_指標庫!$H$4*IF(ISNUMBER($F1412),L1412,0)+01_指標庫!$H$5*IF(ISNUMBER($AA1412),AL1412,0)+01_指標庫!$H$6*IF(ISNUMBER($G1412),M1412,0)+01_指標庫!$H$7*IF(ISNUMBER($H1412),N1412,0)+01_指標庫!$H$8*IF(ISNUMBER($AF1412),AQ1412,0)+01_指標庫!$H$9*IF(ISNUMBER($AG1412),AR1412,0)+01_指標庫!$H$10*IF(ISNUMBER($AB1412),AM1412,0)+01_指標庫!$H$11*IF(ISNUMBER($AC1412),AN1412,0)+01_指標庫!$H$12*IF(ISNUMBER($AD1412),AO1412,0)+01_指標庫!$H$13*IF(ISNUMBER($AE1412),AP1412,0)+01_指標庫!$H$14*IF(ISNUMBER($I1412),O1412,0)+01_指標庫!$H$15*IF(ISNUMBER($AH1412),AS1412,0)+01_指標庫!$H$16*IF(ISNUMBER($K1412),P1412,0)+01_指標庫!$H$17*IF(ISNUMBER($AI1412),AT1412,0)+01_指標庫!$H$18*IF(ISNUMBER($AJ1412),AU1412,0)+01_指標庫!$H$19*IF(ISNUMBER($AK1412),AV1412,0)+01_指標庫!$H$20*IF(ISNUMBER($BB1412),BB1412,0)+01_指標庫!$H$21*IF(ISNUMBER($BC1412),BC1412,0))/AW1412,1))</f>
        <v>52</v>
      </c>
      <c r="AY1412" s="60"/>
      <c r="AZ1412" s="60"/>
      <c r="BA1412" s="58" t="n">
        <f aca="false">AVERAGE($E1408:$E1412)/AVERAGE($E1403:$E1412)-1</f>
        <v>0.00733941679239569</v>
      </c>
      <c r="BB1412" s="59" t="n">
        <f aca="false">IF(ISNUMBER($BA1412),IF(OR($S1412&lt;=-0.03,$BA1412&lt;-0.003),0,IF(OR($S1412&lt;=-0.02,$BA1412&lt;0.01),50,100)),"")</f>
        <v>50</v>
      </c>
      <c r="BC1412" s="0" t="str">
        <f aca="false">IF(OR(COUNT($AZ1412)=0,COUNT($AZ1411)=0),"",IF(OR($AY1412/$AZ1411-1&lt;=-0.03,$AZ1412/$AZ1411-1&lt;=-0.045,IF(COUNT($AZ1403:$AZ1412)=10,AVERAGE($AZ1408:$AZ1412)/AVERAGE($AZ1403:$AZ1412)-1&lt;-0.01,FALSE())),0,IF(OR($AZ1412/$AZ1411-1&lt;=-0.02,IF(COUNT($AZ1403:$AZ1412)=10,AVERAGE($AZ1408:$AZ1412)/AVERAGE($AZ1403:$AZ1412)-1&lt;0.005,FALSE())),50,100)))</f>
        <v/>
      </c>
    </row>
    <row r="1413" customFormat="false" ht="15" hidden="false" customHeight="true" outlineLevel="0" collapsed="false">
      <c r="A1413" s="47" t="n">
        <v>1409</v>
      </c>
      <c r="B1413" s="48" t="n">
        <v>44601</v>
      </c>
      <c r="C1413" s="47" t="n">
        <v>2022</v>
      </c>
      <c r="D1413" s="49" t="s">
        <v>238</v>
      </c>
      <c r="E1413" s="50" t="n">
        <v>15056.96</v>
      </c>
      <c r="F1413" s="51" t="n">
        <v>0.000566</v>
      </c>
      <c r="G1413" s="51" t="n">
        <v>-0.091495</v>
      </c>
      <c r="H1413" s="52" t="n">
        <v>0.6327</v>
      </c>
      <c r="I1413" s="62" t="n">
        <v>440.6</v>
      </c>
      <c r="J1413" s="63" t="s">
        <v>240</v>
      </c>
      <c r="K1413" s="54" t="n">
        <v>19.96</v>
      </c>
      <c r="L1413" s="55" t="n">
        <f aca="false">IF(COUNT(F1413)=0,50,IF(F1413&gt;=0,100,IF(F1413&gt;=-0.02,50,0)))</f>
        <v>100</v>
      </c>
      <c r="M1413" s="55" t="n">
        <f aca="false">IF(COUNT(G1413)=0,50,IF(G1413&gt;-0.06,100,IF(G1413&gt;-0.15,50,0)))</f>
        <v>50</v>
      </c>
      <c r="N1413" s="55" t="n">
        <f aca="false">IF(COUNT(H1413)=0,50,IF(H1413&gt;=0.6,100,IF(H1413&gt;=0.4,50,0)))</f>
        <v>100</v>
      </c>
      <c r="O1413" s="55" t="n">
        <f aca="false">IF(COUNT(I1413)=0,50,IF(J1413="proxy_vix",50,IF(I1413&lt;350,100,IF(I1413&lt;=450,50,0))))</f>
        <v>50</v>
      </c>
      <c r="P1413" s="55" t="n">
        <f aca="false">IF(COUNT(K1413)=0,50,IF(K1413&lt;20,100,IF(K1413&lt;=25,50,0)))</f>
        <v>100</v>
      </c>
      <c r="Q1413" s="54"/>
      <c r="R1413" s="47"/>
      <c r="S1413" s="51" t="n">
        <f aca="false">$E1413/$E1412-1</f>
        <v>0.0210164351737263</v>
      </c>
      <c r="T1413" s="56" t="n">
        <f aca="false">$K1413/$K1412-1</f>
        <v>-0.0690298507462687</v>
      </c>
      <c r="V1413" s="57"/>
      <c r="W1413" s="57"/>
      <c r="Y1413" s="1" t="str">
        <f aca="false">IF(AX1413&gt;=70,"EASY",IF(AX1413&gt;40,"UNCERTAIN","HARD"))</f>
        <v>EASY</v>
      </c>
      <c r="AA1413" s="58" t="n">
        <f aca="false">IF($A1413&lt;200,"",AVERAGE($E1364:$E1413)/AVERAGE($E1214:$E1413)-1)</f>
        <v>0.0353097004248284</v>
      </c>
      <c r="AB1413" s="59" t="n">
        <f aca="false">LOOKUP($B1413,07_L1政策步階!$A$4:$A$14,07_L1政策步階!$C$4:$C$14)</f>
        <v>0</v>
      </c>
      <c r="AC1413" s="57"/>
      <c r="AD1413" s="57"/>
      <c r="AE1413" s="57"/>
      <c r="AF1413" s="57"/>
      <c r="AG1413" s="57"/>
      <c r="AH1413" s="57"/>
      <c r="AI1413" s="57"/>
      <c r="AJ1413" s="57"/>
      <c r="AK1413" s="57"/>
      <c r="AL1413" s="59" t="n">
        <f aca="false">IF(ISNUMBER($AA1413),IF($AA1413&gt;=0.005,100,IF($AA1413&gt;=-0.015,50,0)),"")</f>
        <v>100</v>
      </c>
      <c r="AM1413" s="59" t="n">
        <f aca="false">IF(ISNUMBER($AB1413),IF($AB1413=1,100,IF($AB1413=0,50,0)),"")</f>
        <v>50</v>
      </c>
      <c r="AN1413" s="0" t="str">
        <f aca="false">IF(ISNUMBER($AC1413),IF($AC1413&gt;=0.001,100,IF($AC1413&gt;=-0.003,50,0)),"")</f>
        <v/>
      </c>
      <c r="AO1413" s="0" t="str">
        <f aca="false">IF(ISNUMBER($AD1413),IF($AD1413&gt;=0.04,100,IF($AD1413&gt;=0,50,0)),"")</f>
        <v/>
      </c>
      <c r="AP1413" s="0" t="str">
        <f aca="false">IF(ISNUMBER($AE1413),IF($AE1413&gt;=25,100,IF($AE1413&gt;=-75,50,0)),"")</f>
        <v/>
      </c>
      <c r="AQ1413" s="0" t="str">
        <f aca="false">IF(ISNUMBER($AF1413),IF($AF1413&gt;0,100,IF($AF1413&gt;=-50,50,0)),"")</f>
        <v/>
      </c>
      <c r="AR1413" s="0" t="str">
        <f aca="false">IF(ISNUMBER($AG1413),IF($AG1413=1,100,IF($AG1413=0,50,0)),"")</f>
        <v/>
      </c>
      <c r="AS1413" s="0" t="str">
        <f aca="false">IF(ISNUMBER($AH1413),IF($AH1413&lt;0,100,IF($AH1413&lt;=20,50,0)),"")</f>
        <v/>
      </c>
      <c r="AT1413" s="0" t="str">
        <f aca="false">IF(ISNUMBER($AI1413),IF($AI1413&lt;0.95,100,IF($AI1413&lt;=1,50,0)),"")</f>
        <v/>
      </c>
      <c r="AU1413" s="0" t="str">
        <f aca="false">IF(ISNUMBER($AJ1413),IF($AJ1413&lt;30,0,IF($AJ1413&lt;40,50,IF($AJ1413&lt;=90,100,50))),"")</f>
        <v/>
      </c>
      <c r="AV1413" s="0" t="str">
        <f aca="false">IF(ISNUMBER($AK1413),IF($AK1413&gt;-0.2,100,IF($AK1413&gt;=-0.4,50,0)),"")</f>
        <v/>
      </c>
      <c r="AW1413" s="59" t="n">
        <f aca="false">01_指標庫!$H$4*ISNUMBER($F1413)+01_指標庫!$H$5*ISNUMBER($AA1413)+01_指標庫!$H$6*ISNUMBER($G1413)+01_指標庫!$H$7*ISNUMBER($H1413)+01_指標庫!$H$8*ISNUMBER($AF1413)+01_指標庫!$H$9*ISNUMBER($AG1413)+01_指標庫!$H$10*ISNUMBER($AB1413)+01_指標庫!$H$11*ISNUMBER($AC1413)+01_指標庫!$H$12*ISNUMBER($AD1413)+01_指標庫!$H$13*ISNUMBER($AE1413)+01_指標庫!$H$14*ISNUMBER($I1413)+01_指標庫!$H$15*ISNUMBER($AH1413)+01_指標庫!$H$16*ISNUMBER($K1413)+01_指標庫!$H$17*ISNUMBER($AI1413)+01_指標庫!$H$18*ISNUMBER($AJ1413)+01_指標庫!$H$19*ISNUMBER($AK1413)+01_指標庫!$H$20*ISNUMBER($BB1413)+01_指標庫!$H$21*ISNUMBER($BC1413)</f>
        <v>51</v>
      </c>
      <c r="AX1413" s="59" t="n">
        <f aca="false">IF(AW1413=0,50,ROUND((01_指標庫!$H$4*IF(ISNUMBER($F1413),L1413,0)+01_指標庫!$H$5*IF(ISNUMBER($AA1413),AL1413,0)+01_指標庫!$H$6*IF(ISNUMBER($G1413),M1413,0)+01_指標庫!$H$7*IF(ISNUMBER($H1413),N1413,0)+01_指標庫!$H$8*IF(ISNUMBER($AF1413),AQ1413,0)+01_指標庫!$H$9*IF(ISNUMBER($AG1413),AR1413,0)+01_指標庫!$H$10*IF(ISNUMBER($AB1413),AM1413,0)+01_指標庫!$H$11*IF(ISNUMBER($AC1413),AN1413,0)+01_指標庫!$H$12*IF(ISNUMBER($AD1413),AO1413,0)+01_指標庫!$H$13*IF(ISNUMBER($AE1413),AP1413,0)+01_指標庫!$H$14*IF(ISNUMBER($I1413),O1413,0)+01_指標庫!$H$15*IF(ISNUMBER($AH1413),AS1413,0)+01_指標庫!$H$16*IF(ISNUMBER($K1413),P1413,0)+01_指標庫!$H$17*IF(ISNUMBER($AI1413),AT1413,0)+01_指標庫!$H$18*IF(ISNUMBER($AJ1413),AU1413,0)+01_指標庫!$H$19*IF(ISNUMBER($AK1413),AV1413,0)+01_指標庫!$H$20*IF(ISNUMBER($BB1413),BB1413,0)+01_指標庫!$H$21*IF(ISNUMBER($BC1413),BC1413,0))/AW1413,1))</f>
        <v>73.5</v>
      </c>
      <c r="AY1413" s="60"/>
      <c r="AZ1413" s="60"/>
      <c r="BA1413" s="58" t="n">
        <f aca="false">AVERAGE($E1409:$E1413)/AVERAGE($E1404:$E1413)-1</f>
        <v>0.000159803814478332</v>
      </c>
      <c r="BB1413" s="59" t="n">
        <f aca="false">IF(ISNUMBER($BA1413),IF(OR($S1413&lt;=-0.03,$BA1413&lt;-0.003),0,IF(OR($S1413&lt;=-0.02,$BA1413&lt;0.01),50,100)),"")</f>
        <v>50</v>
      </c>
      <c r="BC1413" s="0" t="str">
        <f aca="false">IF(OR(COUNT($AZ1413)=0,COUNT($AZ1412)=0),"",IF(OR($AY1413/$AZ1412-1&lt;=-0.03,$AZ1413/$AZ1412-1&lt;=-0.045,IF(COUNT($AZ1404:$AZ1413)=10,AVERAGE($AZ1409:$AZ1413)/AVERAGE($AZ1404:$AZ1413)-1&lt;-0.01,FALSE())),0,IF(OR($AZ1413/$AZ1412-1&lt;=-0.02,IF(COUNT($AZ1404:$AZ1413)=10,AVERAGE($AZ1409:$AZ1413)/AVERAGE($AZ1404:$AZ1413)-1&lt;0.005,FALSE())),50,100)))</f>
        <v/>
      </c>
    </row>
    <row r="1414" customFormat="false" ht="15" hidden="false" customHeight="true" outlineLevel="0" collapsed="false">
      <c r="A1414" s="47" t="n">
        <v>1410</v>
      </c>
      <c r="B1414" s="48" t="n">
        <v>44602</v>
      </c>
      <c r="C1414" s="47" t="n">
        <v>2022</v>
      </c>
      <c r="D1414" s="49" t="s">
        <v>239</v>
      </c>
      <c r="E1414" s="50" t="n">
        <v>14705.64</v>
      </c>
      <c r="F1414" s="51" t="n">
        <v>-0.023041</v>
      </c>
      <c r="G1414" s="51" t="n">
        <v>-0.112693</v>
      </c>
      <c r="H1414" s="52" t="n">
        <v>0.551</v>
      </c>
      <c r="I1414" s="62" t="n">
        <v>473.7</v>
      </c>
      <c r="J1414" s="63" t="s">
        <v>240</v>
      </c>
      <c r="K1414" s="54" t="n">
        <v>23.91</v>
      </c>
      <c r="L1414" s="55" t="n">
        <f aca="false">IF(COUNT(F1414)=0,50,IF(F1414&gt;=0,100,IF(F1414&gt;=-0.02,50,0)))</f>
        <v>0</v>
      </c>
      <c r="M1414" s="55" t="n">
        <f aca="false">IF(COUNT(G1414)=0,50,IF(G1414&gt;-0.06,100,IF(G1414&gt;-0.15,50,0)))</f>
        <v>50</v>
      </c>
      <c r="N1414" s="55" t="n">
        <f aca="false">IF(COUNT(H1414)=0,50,IF(H1414&gt;=0.6,100,IF(H1414&gt;=0.4,50,0)))</f>
        <v>50</v>
      </c>
      <c r="O1414" s="55" t="n">
        <f aca="false">IF(COUNT(I1414)=0,50,IF(J1414="proxy_vix",50,IF(I1414&lt;350,100,IF(I1414&lt;=450,50,0))))</f>
        <v>50</v>
      </c>
      <c r="P1414" s="55" t="n">
        <f aca="false">IF(COUNT(K1414)=0,50,IF(K1414&lt;20,100,IF(K1414&lt;=25,50,0)))</f>
        <v>50</v>
      </c>
      <c r="Q1414" s="54"/>
      <c r="R1414" s="47"/>
      <c r="S1414" s="51" t="n">
        <f aca="false">$E1414/$E1413-1</f>
        <v>-0.023332731175483</v>
      </c>
      <c r="T1414" s="56" t="n">
        <f aca="false">$K1414/$K1413-1</f>
        <v>0.197895791583166</v>
      </c>
      <c r="V1414" s="57"/>
      <c r="W1414" s="57"/>
      <c r="Y1414" s="1" t="str">
        <f aca="false">IF(AX1414&gt;=70,"EASY",IF(AX1414&gt;40,"UNCERTAIN","HARD"))</f>
        <v>UNCERTAIN</v>
      </c>
      <c r="AA1414" s="58" t="n">
        <f aca="false">IF($A1414&lt;200,"",AVERAGE($E1365:$E1414)/AVERAGE($E1215:$E1414)-1)</f>
        <v>0.0331328036318215</v>
      </c>
      <c r="AB1414" s="59" t="n">
        <f aca="false">LOOKUP($B1414,07_L1政策步階!$A$4:$A$14,07_L1政策步階!$C$4:$C$14)</f>
        <v>0</v>
      </c>
      <c r="AC1414" s="57"/>
      <c r="AD1414" s="57"/>
      <c r="AE1414" s="57"/>
      <c r="AF1414" s="57"/>
      <c r="AG1414" s="57"/>
      <c r="AH1414" s="57"/>
      <c r="AI1414" s="57"/>
      <c r="AJ1414" s="57"/>
      <c r="AK1414" s="57"/>
      <c r="AL1414" s="59" t="n">
        <f aca="false">IF(ISNUMBER($AA1414),IF($AA1414&gt;=0.005,100,IF($AA1414&gt;=-0.015,50,0)),"")</f>
        <v>100</v>
      </c>
      <c r="AM1414" s="59" t="n">
        <f aca="false">IF(ISNUMBER($AB1414),IF($AB1414=1,100,IF($AB1414=0,50,0)),"")</f>
        <v>50</v>
      </c>
      <c r="AN1414" s="0" t="str">
        <f aca="false">IF(ISNUMBER($AC1414),IF($AC1414&gt;=0.001,100,IF($AC1414&gt;=-0.003,50,0)),"")</f>
        <v/>
      </c>
      <c r="AO1414" s="0" t="str">
        <f aca="false">IF(ISNUMBER($AD1414),IF($AD1414&gt;=0.04,100,IF($AD1414&gt;=0,50,0)),"")</f>
        <v/>
      </c>
      <c r="AP1414" s="0" t="str">
        <f aca="false">IF(ISNUMBER($AE1414),IF($AE1414&gt;=25,100,IF($AE1414&gt;=-75,50,0)),"")</f>
        <v/>
      </c>
      <c r="AQ1414" s="0" t="str">
        <f aca="false">IF(ISNUMBER($AF1414),IF($AF1414&gt;0,100,IF($AF1414&gt;=-50,50,0)),"")</f>
        <v/>
      </c>
      <c r="AR1414" s="0" t="str">
        <f aca="false">IF(ISNUMBER($AG1414),IF($AG1414=1,100,IF($AG1414=0,50,0)),"")</f>
        <v/>
      </c>
      <c r="AS1414" s="0" t="str">
        <f aca="false">IF(ISNUMBER($AH1414),IF($AH1414&lt;0,100,IF($AH1414&lt;=20,50,0)),"")</f>
        <v/>
      </c>
      <c r="AT1414" s="0" t="str">
        <f aca="false">IF(ISNUMBER($AI1414),IF($AI1414&lt;0.95,100,IF($AI1414&lt;=1,50,0)),"")</f>
        <v/>
      </c>
      <c r="AU1414" s="0" t="str">
        <f aca="false">IF(ISNUMBER($AJ1414),IF($AJ1414&lt;30,0,IF($AJ1414&lt;40,50,IF($AJ1414&lt;=90,100,50))),"")</f>
        <v/>
      </c>
      <c r="AV1414" s="0" t="str">
        <f aca="false">IF(ISNUMBER($AK1414),IF($AK1414&gt;-0.2,100,IF($AK1414&gt;=-0.4,50,0)),"")</f>
        <v/>
      </c>
      <c r="AW1414" s="59" t="n">
        <f aca="false">01_指標庫!$H$4*ISNUMBER($F1414)+01_指標庫!$H$5*ISNUMBER($AA1414)+01_指標庫!$H$6*ISNUMBER($G1414)+01_指標庫!$H$7*ISNUMBER($H1414)+01_指標庫!$H$8*ISNUMBER($AF1414)+01_指標庫!$H$9*ISNUMBER($AG1414)+01_指標庫!$H$10*ISNUMBER($AB1414)+01_指標庫!$H$11*ISNUMBER($AC1414)+01_指標庫!$H$12*ISNUMBER($AD1414)+01_指標庫!$H$13*ISNUMBER($AE1414)+01_指標庫!$H$14*ISNUMBER($I1414)+01_指標庫!$H$15*ISNUMBER($AH1414)+01_指標庫!$H$16*ISNUMBER($K1414)+01_指標庫!$H$17*ISNUMBER($AI1414)+01_指標庫!$H$18*ISNUMBER($AJ1414)+01_指標庫!$H$19*ISNUMBER($AK1414)+01_指標庫!$H$20*ISNUMBER($BB1414)+01_指標庫!$H$21*ISNUMBER($BC1414)</f>
        <v>51</v>
      </c>
      <c r="AX1414" s="59" t="n">
        <f aca="false">IF(AW1414=0,50,ROUND((01_指標庫!$H$4*IF(ISNUMBER($F1414),L1414,0)+01_指標庫!$H$5*IF(ISNUMBER($AA1414),AL1414,0)+01_指標庫!$H$6*IF(ISNUMBER($G1414),M1414,0)+01_指標庫!$H$7*IF(ISNUMBER($H1414),N1414,0)+01_指標庫!$H$8*IF(ISNUMBER($AF1414),AQ1414,0)+01_指標庫!$H$9*IF(ISNUMBER($AG1414),AR1414,0)+01_指標庫!$H$10*IF(ISNUMBER($AB1414),AM1414,0)+01_指標庫!$H$11*IF(ISNUMBER($AC1414),AN1414,0)+01_指標庫!$H$12*IF(ISNUMBER($AD1414),AO1414,0)+01_指標庫!$H$13*IF(ISNUMBER($AE1414),AP1414,0)+01_指標庫!$H$14*IF(ISNUMBER($I1414),O1414,0)+01_指標庫!$H$15*IF(ISNUMBER($AH1414),AS1414,0)+01_指標庫!$H$16*IF(ISNUMBER($K1414),P1414,0)+01_指標庫!$H$17*IF(ISNUMBER($AI1414),AT1414,0)+01_指標庫!$H$18*IF(ISNUMBER($AJ1414),AU1414,0)+01_指標庫!$H$19*IF(ISNUMBER($AK1414),AV1414,0)+01_指標庫!$H$20*IF(ISNUMBER($BB1414),BB1414,0)+01_指標庫!$H$21*IF(ISNUMBER($BC1414),BC1414,0))/AW1414,1))</f>
        <v>44.1</v>
      </c>
      <c r="AY1414" s="60"/>
      <c r="AZ1414" s="60"/>
      <c r="BA1414" s="58" t="n">
        <f aca="false">AVERAGE($E1410:$E1414)/AVERAGE($E1405:$E1414)-1</f>
        <v>-0.00182627001059821</v>
      </c>
      <c r="BB1414" s="59" t="n">
        <f aca="false">IF(ISNUMBER($BA1414),IF(OR($S1414&lt;=-0.03,$BA1414&lt;-0.003),0,IF(OR($S1414&lt;=-0.02,$BA1414&lt;0.01),50,100)),"")</f>
        <v>50</v>
      </c>
      <c r="BC1414" s="0" t="str">
        <f aca="false">IF(OR(COUNT($AZ1414)=0,COUNT($AZ1413)=0),"",IF(OR($AY1414/$AZ1413-1&lt;=-0.03,$AZ1414/$AZ1413-1&lt;=-0.045,IF(COUNT($AZ1405:$AZ1414)=10,AVERAGE($AZ1410:$AZ1414)/AVERAGE($AZ1405:$AZ1414)-1&lt;-0.01,FALSE())),0,IF(OR($AZ1414/$AZ1413-1&lt;=-0.02,IF(COUNT($AZ1405:$AZ1414)=10,AVERAGE($AZ1410:$AZ1414)/AVERAGE($AZ1405:$AZ1414)-1&lt;0.005,FALSE())),50,100)))</f>
        <v/>
      </c>
    </row>
    <row r="1415" customFormat="false" ht="15" hidden="false" customHeight="true" outlineLevel="0" collapsed="false">
      <c r="A1415" s="47" t="n">
        <v>1411</v>
      </c>
      <c r="B1415" s="48" t="n">
        <v>44603</v>
      </c>
      <c r="C1415" s="47" t="n">
        <v>2022</v>
      </c>
      <c r="D1415" s="49" t="s">
        <v>234</v>
      </c>
      <c r="E1415" s="50" t="n">
        <v>14253.84</v>
      </c>
      <c r="F1415" s="51" t="n">
        <v>-0.053145</v>
      </c>
      <c r="G1415" s="51" t="n">
        <v>-0.139954</v>
      </c>
      <c r="H1415" s="52" t="n">
        <v>0.3878</v>
      </c>
      <c r="I1415" s="62" t="n">
        <v>502.6</v>
      </c>
      <c r="J1415" s="63" t="s">
        <v>240</v>
      </c>
      <c r="K1415" s="54" t="n">
        <v>27.36</v>
      </c>
      <c r="L1415" s="55" t="n">
        <f aca="false">IF(COUNT(F1415)=0,50,IF(F1415&gt;=0,100,IF(F1415&gt;=-0.02,50,0)))</f>
        <v>0</v>
      </c>
      <c r="M1415" s="55" t="n">
        <f aca="false">IF(COUNT(G1415)=0,50,IF(G1415&gt;-0.06,100,IF(G1415&gt;-0.15,50,0)))</f>
        <v>50</v>
      </c>
      <c r="N1415" s="55" t="n">
        <f aca="false">IF(COUNT(H1415)=0,50,IF(H1415&gt;=0.6,100,IF(H1415&gt;=0.4,50,0)))</f>
        <v>0</v>
      </c>
      <c r="O1415" s="55" t="n">
        <f aca="false">IF(COUNT(I1415)=0,50,IF(J1415="proxy_vix",50,IF(I1415&lt;350,100,IF(I1415&lt;=450,50,0))))</f>
        <v>50</v>
      </c>
      <c r="P1415" s="55" t="n">
        <f aca="false">IF(COUNT(K1415)=0,50,IF(K1415&lt;20,100,IF(K1415&lt;=25,50,0)))</f>
        <v>0</v>
      </c>
      <c r="Q1415" s="54"/>
      <c r="R1415" s="47"/>
      <c r="S1415" s="51" t="n">
        <f aca="false">$E1415/$E1414-1</f>
        <v>-0.0307229063134959</v>
      </c>
      <c r="T1415" s="56" t="n">
        <f aca="false">$K1415/$K1414-1</f>
        <v>0.144291091593475</v>
      </c>
      <c r="V1415" s="57"/>
      <c r="W1415" s="57"/>
      <c r="Y1415" s="1" t="str">
        <f aca="false">IF(AX1415&gt;=70,"EASY",IF(AX1415&gt;40,"UNCERTAIN","HARD"))</f>
        <v>HARD</v>
      </c>
      <c r="AA1415" s="58" t="n">
        <f aca="false">IF($A1415&lt;200,"",AVERAGE($E1366:$E1415)/AVERAGE($E1216:$E1415)-1)</f>
        <v>0.0308780496085705</v>
      </c>
      <c r="AB1415" s="59" t="n">
        <f aca="false">LOOKUP($B1415,07_L1政策步階!$A$4:$A$14,07_L1政策步階!$C$4:$C$14)</f>
        <v>0</v>
      </c>
      <c r="AC1415" s="57"/>
      <c r="AD1415" s="57"/>
      <c r="AE1415" s="57"/>
      <c r="AF1415" s="57"/>
      <c r="AG1415" s="57"/>
      <c r="AH1415" s="57"/>
      <c r="AI1415" s="57"/>
      <c r="AJ1415" s="57"/>
      <c r="AK1415" s="57"/>
      <c r="AL1415" s="59" t="n">
        <f aca="false">IF(ISNUMBER($AA1415),IF($AA1415&gt;=0.005,100,IF($AA1415&gt;=-0.015,50,0)),"")</f>
        <v>100</v>
      </c>
      <c r="AM1415" s="59" t="n">
        <f aca="false">IF(ISNUMBER($AB1415),IF($AB1415=1,100,IF($AB1415=0,50,0)),"")</f>
        <v>50</v>
      </c>
      <c r="AN1415" s="0" t="str">
        <f aca="false">IF(ISNUMBER($AC1415),IF($AC1415&gt;=0.001,100,IF($AC1415&gt;=-0.003,50,0)),"")</f>
        <v/>
      </c>
      <c r="AO1415" s="0" t="str">
        <f aca="false">IF(ISNUMBER($AD1415),IF($AD1415&gt;=0.04,100,IF($AD1415&gt;=0,50,0)),"")</f>
        <v/>
      </c>
      <c r="AP1415" s="0" t="str">
        <f aca="false">IF(ISNUMBER($AE1415),IF($AE1415&gt;=25,100,IF($AE1415&gt;=-75,50,0)),"")</f>
        <v/>
      </c>
      <c r="AQ1415" s="0" t="str">
        <f aca="false">IF(ISNUMBER($AF1415),IF($AF1415&gt;0,100,IF($AF1415&gt;=-50,50,0)),"")</f>
        <v/>
      </c>
      <c r="AR1415" s="0" t="str">
        <f aca="false">IF(ISNUMBER($AG1415),IF($AG1415=1,100,IF($AG1415=0,50,0)),"")</f>
        <v/>
      </c>
      <c r="AS1415" s="0" t="str">
        <f aca="false">IF(ISNUMBER($AH1415),IF($AH1415&lt;0,100,IF($AH1415&lt;=20,50,0)),"")</f>
        <v/>
      </c>
      <c r="AT1415" s="0" t="str">
        <f aca="false">IF(ISNUMBER($AI1415),IF($AI1415&lt;0.95,100,IF($AI1415&lt;=1,50,0)),"")</f>
        <v/>
      </c>
      <c r="AU1415" s="0" t="str">
        <f aca="false">IF(ISNUMBER($AJ1415),IF($AJ1415&lt;30,0,IF($AJ1415&lt;40,50,IF($AJ1415&lt;=90,100,50))),"")</f>
        <v/>
      </c>
      <c r="AV1415" s="0" t="str">
        <f aca="false">IF(ISNUMBER($AK1415),IF($AK1415&gt;-0.2,100,IF($AK1415&gt;=-0.4,50,0)),"")</f>
        <v/>
      </c>
      <c r="AW1415" s="59" t="n">
        <f aca="false">01_指標庫!$H$4*ISNUMBER($F1415)+01_指標庫!$H$5*ISNUMBER($AA1415)+01_指標庫!$H$6*ISNUMBER($G1415)+01_指標庫!$H$7*ISNUMBER($H1415)+01_指標庫!$H$8*ISNUMBER($AF1415)+01_指標庫!$H$9*ISNUMBER($AG1415)+01_指標庫!$H$10*ISNUMBER($AB1415)+01_指標庫!$H$11*ISNUMBER($AC1415)+01_指標庫!$H$12*ISNUMBER($AD1415)+01_指標庫!$H$13*ISNUMBER($AE1415)+01_指標庫!$H$14*ISNUMBER($I1415)+01_指標庫!$H$15*ISNUMBER($AH1415)+01_指標庫!$H$16*ISNUMBER($K1415)+01_指標庫!$H$17*ISNUMBER($AI1415)+01_指標庫!$H$18*ISNUMBER($AJ1415)+01_指標庫!$H$19*ISNUMBER($AK1415)+01_指標庫!$H$20*ISNUMBER($BB1415)+01_指標庫!$H$21*ISNUMBER($BC1415)</f>
        <v>51</v>
      </c>
      <c r="AX1415" s="59" t="n">
        <f aca="false">IF(AW1415=0,50,ROUND((01_指標庫!$H$4*IF(ISNUMBER($F1415),L1415,0)+01_指標庫!$H$5*IF(ISNUMBER($AA1415),AL1415,0)+01_指標庫!$H$6*IF(ISNUMBER($G1415),M1415,0)+01_指標庫!$H$7*IF(ISNUMBER($H1415),N1415,0)+01_指標庫!$H$8*IF(ISNUMBER($AF1415),AQ1415,0)+01_指標庫!$H$9*IF(ISNUMBER($AG1415),AR1415,0)+01_指標庫!$H$10*IF(ISNUMBER($AB1415),AM1415,0)+01_指標庫!$H$11*IF(ISNUMBER($AC1415),AN1415,0)+01_指標庫!$H$12*IF(ISNUMBER($AD1415),AO1415,0)+01_指標庫!$H$13*IF(ISNUMBER($AE1415),AP1415,0)+01_指標庫!$H$14*IF(ISNUMBER($I1415),O1415,0)+01_指標庫!$H$15*IF(ISNUMBER($AH1415),AS1415,0)+01_指標庫!$H$16*IF(ISNUMBER($K1415),P1415,0)+01_指標庫!$H$17*IF(ISNUMBER($AI1415),AT1415,0)+01_指標庫!$H$18*IF(ISNUMBER($AJ1415),AU1415,0)+01_指標庫!$H$19*IF(ISNUMBER($AK1415),AV1415,0)+01_指標庫!$H$20*IF(ISNUMBER($BB1415),BB1415,0)+01_指標庫!$H$21*IF(ISNUMBER($BC1415),BC1415,0))/AW1415,1))</f>
        <v>24.5</v>
      </c>
      <c r="AY1415" s="60"/>
      <c r="AZ1415" s="60"/>
      <c r="BA1415" s="58" t="n">
        <f aca="false">AVERAGE($E1411:$E1415)/AVERAGE($E1406:$E1415)-1</f>
        <v>-0.006436880184989</v>
      </c>
      <c r="BB1415" s="59" t="n">
        <f aca="false">IF(ISNUMBER($BA1415),IF(OR($S1415&lt;=-0.03,$BA1415&lt;-0.003),0,IF(OR($S1415&lt;=-0.02,$BA1415&lt;0.01),50,100)),"")</f>
        <v>0</v>
      </c>
      <c r="BC1415" s="0" t="str">
        <f aca="false">IF(OR(COUNT($AZ1415)=0,COUNT($AZ1414)=0),"",IF(OR($AY1415/$AZ1414-1&lt;=-0.03,$AZ1415/$AZ1414-1&lt;=-0.045,IF(COUNT($AZ1406:$AZ1415)=10,AVERAGE($AZ1411:$AZ1415)/AVERAGE($AZ1406:$AZ1415)-1&lt;-0.01,FALSE())),0,IF(OR($AZ1415/$AZ1414-1&lt;=-0.02,IF(COUNT($AZ1406:$AZ1415)=10,AVERAGE($AZ1411:$AZ1415)/AVERAGE($AZ1406:$AZ1415)-1&lt;0.005,FALSE())),50,100)))</f>
        <v/>
      </c>
    </row>
    <row r="1416" customFormat="false" ht="15" hidden="false" customHeight="true" outlineLevel="0" collapsed="false">
      <c r="A1416" s="47" t="n">
        <v>1412</v>
      </c>
      <c r="B1416" s="48" t="n">
        <v>44606</v>
      </c>
      <c r="C1416" s="47" t="n">
        <v>2022</v>
      </c>
      <c r="D1416" s="49" t="s">
        <v>236</v>
      </c>
      <c r="E1416" s="50" t="n">
        <v>14268.59</v>
      </c>
      <c r="F1416" s="51" t="n">
        <v>-0.052293</v>
      </c>
      <c r="G1416" s="51" t="n">
        <v>-0.139064</v>
      </c>
      <c r="H1416" s="52" t="n">
        <v>0.4286</v>
      </c>
      <c r="I1416" s="62" t="n">
        <v>510.8</v>
      </c>
      <c r="J1416" s="63" t="s">
        <v>240</v>
      </c>
      <c r="K1416" s="54" t="n">
        <v>28.33</v>
      </c>
      <c r="L1416" s="55" t="n">
        <f aca="false">IF(COUNT(F1416)=0,50,IF(F1416&gt;=0,100,IF(F1416&gt;=-0.02,50,0)))</f>
        <v>0</v>
      </c>
      <c r="M1416" s="55" t="n">
        <f aca="false">IF(COUNT(G1416)=0,50,IF(G1416&gt;-0.06,100,IF(G1416&gt;-0.15,50,0)))</f>
        <v>50</v>
      </c>
      <c r="N1416" s="55" t="n">
        <f aca="false">IF(COUNT(H1416)=0,50,IF(H1416&gt;=0.6,100,IF(H1416&gt;=0.4,50,0)))</f>
        <v>50</v>
      </c>
      <c r="O1416" s="55" t="n">
        <f aca="false">IF(COUNT(I1416)=0,50,IF(J1416="proxy_vix",50,IF(I1416&lt;350,100,IF(I1416&lt;=450,50,0))))</f>
        <v>50</v>
      </c>
      <c r="P1416" s="55" t="n">
        <f aca="false">IF(COUNT(K1416)=0,50,IF(K1416&lt;20,100,IF(K1416&lt;=25,50,0)))</f>
        <v>0</v>
      </c>
      <c r="Q1416" s="54"/>
      <c r="R1416" s="47"/>
      <c r="S1416" s="51" t="n">
        <f aca="false">$E1416/$E1415-1</f>
        <v>0.00103480886554075</v>
      </c>
      <c r="T1416" s="56" t="n">
        <f aca="false">$K1416/$K1415-1</f>
        <v>0.0354532163742689</v>
      </c>
      <c r="V1416" s="57"/>
      <c r="W1416" s="57"/>
      <c r="Y1416" s="1" t="str">
        <f aca="false">IF(AX1416&gt;=70,"EASY",IF(AX1416&gt;40,"UNCERTAIN","HARD"))</f>
        <v>HARD</v>
      </c>
      <c r="AA1416" s="58" t="n">
        <f aca="false">IF($A1416&lt;200,"",AVERAGE($E1367:$E1416)/AVERAGE($E1217:$E1416)-1)</f>
        <v>0.0284507303102743</v>
      </c>
      <c r="AB1416" s="59" t="n">
        <f aca="false">LOOKUP($B1416,07_L1政策步階!$A$4:$A$14,07_L1政策步階!$C$4:$C$14)</f>
        <v>0</v>
      </c>
      <c r="AC1416" s="57"/>
      <c r="AD1416" s="57"/>
      <c r="AE1416" s="57"/>
      <c r="AF1416" s="57"/>
      <c r="AG1416" s="57"/>
      <c r="AH1416" s="57"/>
      <c r="AI1416" s="57"/>
      <c r="AJ1416" s="57"/>
      <c r="AK1416" s="57"/>
      <c r="AL1416" s="59" t="n">
        <f aca="false">IF(ISNUMBER($AA1416),IF($AA1416&gt;=0.005,100,IF($AA1416&gt;=-0.015,50,0)),"")</f>
        <v>100</v>
      </c>
      <c r="AM1416" s="59" t="n">
        <f aca="false">IF(ISNUMBER($AB1416),IF($AB1416=1,100,IF($AB1416=0,50,0)),"")</f>
        <v>50</v>
      </c>
      <c r="AN1416" s="0" t="str">
        <f aca="false">IF(ISNUMBER($AC1416),IF($AC1416&gt;=0.001,100,IF($AC1416&gt;=-0.003,50,0)),"")</f>
        <v/>
      </c>
      <c r="AO1416" s="0" t="str">
        <f aca="false">IF(ISNUMBER($AD1416),IF($AD1416&gt;=0.04,100,IF($AD1416&gt;=0,50,0)),"")</f>
        <v/>
      </c>
      <c r="AP1416" s="0" t="str">
        <f aca="false">IF(ISNUMBER($AE1416),IF($AE1416&gt;=25,100,IF($AE1416&gt;=-75,50,0)),"")</f>
        <v/>
      </c>
      <c r="AQ1416" s="0" t="str">
        <f aca="false">IF(ISNUMBER($AF1416),IF($AF1416&gt;0,100,IF($AF1416&gt;=-50,50,0)),"")</f>
        <v/>
      </c>
      <c r="AR1416" s="0" t="str">
        <f aca="false">IF(ISNUMBER($AG1416),IF($AG1416=1,100,IF($AG1416=0,50,0)),"")</f>
        <v/>
      </c>
      <c r="AS1416" s="0" t="str">
        <f aca="false">IF(ISNUMBER($AH1416),IF($AH1416&lt;0,100,IF($AH1416&lt;=20,50,0)),"")</f>
        <v/>
      </c>
      <c r="AT1416" s="0" t="str">
        <f aca="false">IF(ISNUMBER($AI1416),IF($AI1416&lt;0.95,100,IF($AI1416&lt;=1,50,0)),"")</f>
        <v/>
      </c>
      <c r="AU1416" s="0" t="str">
        <f aca="false">IF(ISNUMBER($AJ1416),IF($AJ1416&lt;30,0,IF($AJ1416&lt;40,50,IF($AJ1416&lt;=90,100,50))),"")</f>
        <v/>
      </c>
      <c r="AV1416" s="0" t="str">
        <f aca="false">IF(ISNUMBER($AK1416),IF($AK1416&gt;-0.2,100,IF($AK1416&gt;=-0.4,50,0)),"")</f>
        <v/>
      </c>
      <c r="AW1416" s="59" t="n">
        <f aca="false">01_指標庫!$H$4*ISNUMBER($F1416)+01_指標庫!$H$5*ISNUMBER($AA1416)+01_指標庫!$H$6*ISNUMBER($G1416)+01_指標庫!$H$7*ISNUMBER($H1416)+01_指標庫!$H$8*ISNUMBER($AF1416)+01_指標庫!$H$9*ISNUMBER($AG1416)+01_指標庫!$H$10*ISNUMBER($AB1416)+01_指標庫!$H$11*ISNUMBER($AC1416)+01_指標庫!$H$12*ISNUMBER($AD1416)+01_指標庫!$H$13*ISNUMBER($AE1416)+01_指標庫!$H$14*ISNUMBER($I1416)+01_指標庫!$H$15*ISNUMBER($AH1416)+01_指標庫!$H$16*ISNUMBER($K1416)+01_指標庫!$H$17*ISNUMBER($AI1416)+01_指標庫!$H$18*ISNUMBER($AJ1416)+01_指標庫!$H$19*ISNUMBER($AK1416)+01_指標庫!$H$20*ISNUMBER($BB1416)+01_指標庫!$H$21*ISNUMBER($BC1416)</f>
        <v>51</v>
      </c>
      <c r="AX1416" s="59" t="n">
        <f aca="false">IF(AW1416=0,50,ROUND((01_指標庫!$H$4*IF(ISNUMBER($F1416),L1416,0)+01_指標庫!$H$5*IF(ISNUMBER($AA1416),AL1416,0)+01_指標庫!$H$6*IF(ISNUMBER($G1416),M1416,0)+01_指標庫!$H$7*IF(ISNUMBER($H1416),N1416,0)+01_指標庫!$H$8*IF(ISNUMBER($AF1416),AQ1416,0)+01_指標庫!$H$9*IF(ISNUMBER($AG1416),AR1416,0)+01_指標庫!$H$10*IF(ISNUMBER($AB1416),AM1416,0)+01_指標庫!$H$11*IF(ISNUMBER($AC1416),AN1416,0)+01_指標庫!$H$12*IF(ISNUMBER($AD1416),AO1416,0)+01_指標庫!$H$13*IF(ISNUMBER($AE1416),AP1416,0)+01_指標庫!$H$14*IF(ISNUMBER($I1416),O1416,0)+01_指標庫!$H$15*IF(ISNUMBER($AH1416),AS1416,0)+01_指標庫!$H$16*IF(ISNUMBER($K1416),P1416,0)+01_指標庫!$H$17*IF(ISNUMBER($AI1416),AT1416,0)+01_指標庫!$H$18*IF(ISNUMBER($AJ1416),AU1416,0)+01_指標庫!$H$19*IF(ISNUMBER($AK1416),AV1416,0)+01_指標庫!$H$20*IF(ISNUMBER($BB1416),BB1416,0)+01_指標庫!$H$21*IF(ISNUMBER($BC1416),BC1416,0))/AW1416,1))</f>
        <v>32.4</v>
      </c>
      <c r="AY1416" s="60"/>
      <c r="AZ1416" s="60"/>
      <c r="BA1416" s="58" t="n">
        <f aca="false">AVERAGE($E1412:$E1416)/AVERAGE($E1407:$E1416)-1</f>
        <v>-0.00608383921984879</v>
      </c>
      <c r="BB1416" s="59" t="n">
        <f aca="false">IF(ISNUMBER($BA1416),IF(OR($S1416&lt;=-0.03,$BA1416&lt;-0.003),0,IF(OR($S1416&lt;=-0.02,$BA1416&lt;0.01),50,100)),"")</f>
        <v>0</v>
      </c>
      <c r="BC1416" s="0" t="str">
        <f aca="false">IF(OR(COUNT($AZ1416)=0,COUNT($AZ1415)=0),"",IF(OR($AY1416/$AZ1415-1&lt;=-0.03,$AZ1416/$AZ1415-1&lt;=-0.045,IF(COUNT($AZ1407:$AZ1416)=10,AVERAGE($AZ1412:$AZ1416)/AVERAGE($AZ1407:$AZ1416)-1&lt;-0.01,FALSE())),0,IF(OR($AZ1416/$AZ1415-1&lt;=-0.02,IF(COUNT($AZ1407:$AZ1416)=10,AVERAGE($AZ1412:$AZ1416)/AVERAGE($AZ1407:$AZ1416)-1&lt;0.005,FALSE())),50,100)))</f>
        <v/>
      </c>
    </row>
    <row r="1417" customFormat="false" ht="15" hidden="false" customHeight="true" outlineLevel="0" collapsed="false">
      <c r="A1417" s="47" t="n">
        <v>1413</v>
      </c>
      <c r="B1417" s="48" t="n">
        <v>44607</v>
      </c>
      <c r="C1417" s="47" t="n">
        <v>2022</v>
      </c>
      <c r="D1417" s="49" t="s">
        <v>237</v>
      </c>
      <c r="E1417" s="50" t="n">
        <v>14620.82</v>
      </c>
      <c r="F1417" s="51" t="n">
        <v>-0.029163</v>
      </c>
      <c r="G1417" s="51" t="n">
        <v>-0.117811</v>
      </c>
      <c r="H1417" s="52" t="n">
        <v>0.4898</v>
      </c>
      <c r="I1417" s="62" t="n">
        <v>488.7</v>
      </c>
      <c r="J1417" s="63" t="s">
        <v>240</v>
      </c>
      <c r="K1417" s="54" t="n">
        <v>25.7</v>
      </c>
      <c r="L1417" s="55" t="n">
        <f aca="false">IF(COUNT(F1417)=0,50,IF(F1417&gt;=0,100,IF(F1417&gt;=-0.02,50,0)))</f>
        <v>0</v>
      </c>
      <c r="M1417" s="55" t="n">
        <f aca="false">IF(COUNT(G1417)=0,50,IF(G1417&gt;-0.06,100,IF(G1417&gt;-0.15,50,0)))</f>
        <v>50</v>
      </c>
      <c r="N1417" s="55" t="n">
        <f aca="false">IF(COUNT(H1417)=0,50,IF(H1417&gt;=0.6,100,IF(H1417&gt;=0.4,50,0)))</f>
        <v>50</v>
      </c>
      <c r="O1417" s="55" t="n">
        <f aca="false">IF(COUNT(I1417)=0,50,IF(J1417="proxy_vix",50,IF(I1417&lt;350,100,IF(I1417&lt;=450,50,0))))</f>
        <v>50</v>
      </c>
      <c r="P1417" s="55" t="n">
        <f aca="false">IF(COUNT(K1417)=0,50,IF(K1417&lt;20,100,IF(K1417&lt;=25,50,0)))</f>
        <v>0</v>
      </c>
      <c r="Q1417" s="54"/>
      <c r="R1417" s="47"/>
      <c r="S1417" s="51" t="n">
        <f aca="false">$E1417/$E1416-1</f>
        <v>0.0246856907374871</v>
      </c>
      <c r="T1417" s="56" t="n">
        <f aca="false">$K1417/$K1416-1</f>
        <v>-0.0928344511118955</v>
      </c>
      <c r="V1417" s="57"/>
      <c r="W1417" s="57"/>
      <c r="Y1417" s="1" t="str">
        <f aca="false">IF(AX1417&gt;=70,"EASY",IF(AX1417&gt;40,"UNCERTAIN","HARD"))</f>
        <v>HARD</v>
      </c>
      <c r="AA1417" s="58" t="n">
        <f aca="false">IF($A1417&lt;200,"",AVERAGE($E1368:$E1417)/AVERAGE($E1218:$E1417)-1)</f>
        <v>0.0267212039069296</v>
      </c>
      <c r="AB1417" s="59" t="n">
        <f aca="false">LOOKUP($B1417,07_L1政策步階!$A$4:$A$14,07_L1政策步階!$C$4:$C$14)</f>
        <v>0</v>
      </c>
      <c r="AC1417" s="57"/>
      <c r="AD1417" s="57"/>
      <c r="AE1417" s="57"/>
      <c r="AF1417" s="57"/>
      <c r="AG1417" s="57"/>
      <c r="AH1417" s="57"/>
      <c r="AI1417" s="57"/>
      <c r="AJ1417" s="57"/>
      <c r="AK1417" s="57"/>
      <c r="AL1417" s="59" t="n">
        <f aca="false">IF(ISNUMBER($AA1417),IF($AA1417&gt;=0.005,100,IF($AA1417&gt;=-0.015,50,0)),"")</f>
        <v>100</v>
      </c>
      <c r="AM1417" s="59" t="n">
        <f aca="false">IF(ISNUMBER($AB1417),IF($AB1417=1,100,IF($AB1417=0,50,0)),"")</f>
        <v>50</v>
      </c>
      <c r="AN1417" s="0" t="str">
        <f aca="false">IF(ISNUMBER($AC1417),IF($AC1417&gt;=0.001,100,IF($AC1417&gt;=-0.003,50,0)),"")</f>
        <v/>
      </c>
      <c r="AO1417" s="0" t="str">
        <f aca="false">IF(ISNUMBER($AD1417),IF($AD1417&gt;=0.04,100,IF($AD1417&gt;=0,50,0)),"")</f>
        <v/>
      </c>
      <c r="AP1417" s="0" t="str">
        <f aca="false">IF(ISNUMBER($AE1417),IF($AE1417&gt;=25,100,IF($AE1417&gt;=-75,50,0)),"")</f>
        <v/>
      </c>
      <c r="AQ1417" s="0" t="str">
        <f aca="false">IF(ISNUMBER($AF1417),IF($AF1417&gt;0,100,IF($AF1417&gt;=-50,50,0)),"")</f>
        <v/>
      </c>
      <c r="AR1417" s="0" t="str">
        <f aca="false">IF(ISNUMBER($AG1417),IF($AG1417=1,100,IF($AG1417=0,50,0)),"")</f>
        <v/>
      </c>
      <c r="AS1417" s="0" t="str">
        <f aca="false">IF(ISNUMBER($AH1417),IF($AH1417&lt;0,100,IF($AH1417&lt;=20,50,0)),"")</f>
        <v/>
      </c>
      <c r="AT1417" s="0" t="str">
        <f aca="false">IF(ISNUMBER($AI1417),IF($AI1417&lt;0.95,100,IF($AI1417&lt;=1,50,0)),"")</f>
        <v/>
      </c>
      <c r="AU1417" s="0" t="str">
        <f aca="false">IF(ISNUMBER($AJ1417),IF($AJ1417&lt;30,0,IF($AJ1417&lt;40,50,IF($AJ1417&lt;=90,100,50))),"")</f>
        <v/>
      </c>
      <c r="AV1417" s="0" t="str">
        <f aca="false">IF(ISNUMBER($AK1417),IF($AK1417&gt;-0.2,100,IF($AK1417&gt;=-0.4,50,0)),"")</f>
        <v/>
      </c>
      <c r="AW1417" s="59" t="n">
        <f aca="false">01_指標庫!$H$4*ISNUMBER($F1417)+01_指標庫!$H$5*ISNUMBER($AA1417)+01_指標庫!$H$6*ISNUMBER($G1417)+01_指標庫!$H$7*ISNUMBER($H1417)+01_指標庫!$H$8*ISNUMBER($AF1417)+01_指標庫!$H$9*ISNUMBER($AG1417)+01_指標庫!$H$10*ISNUMBER($AB1417)+01_指標庫!$H$11*ISNUMBER($AC1417)+01_指標庫!$H$12*ISNUMBER($AD1417)+01_指標庫!$H$13*ISNUMBER($AE1417)+01_指標庫!$H$14*ISNUMBER($I1417)+01_指標庫!$H$15*ISNUMBER($AH1417)+01_指標庫!$H$16*ISNUMBER($K1417)+01_指標庫!$H$17*ISNUMBER($AI1417)+01_指標庫!$H$18*ISNUMBER($AJ1417)+01_指標庫!$H$19*ISNUMBER($AK1417)+01_指標庫!$H$20*ISNUMBER($BB1417)+01_指標庫!$H$21*ISNUMBER($BC1417)</f>
        <v>51</v>
      </c>
      <c r="AX1417" s="59" t="n">
        <f aca="false">IF(AW1417=0,50,ROUND((01_指標庫!$H$4*IF(ISNUMBER($F1417),L1417,0)+01_指標庫!$H$5*IF(ISNUMBER($AA1417),AL1417,0)+01_指標庫!$H$6*IF(ISNUMBER($G1417),M1417,0)+01_指標庫!$H$7*IF(ISNUMBER($H1417),N1417,0)+01_指標庫!$H$8*IF(ISNUMBER($AF1417),AQ1417,0)+01_指標庫!$H$9*IF(ISNUMBER($AG1417),AR1417,0)+01_指標庫!$H$10*IF(ISNUMBER($AB1417),AM1417,0)+01_指標庫!$H$11*IF(ISNUMBER($AC1417),AN1417,0)+01_指標庫!$H$12*IF(ISNUMBER($AD1417),AO1417,0)+01_指標庫!$H$13*IF(ISNUMBER($AE1417),AP1417,0)+01_指標庫!$H$14*IF(ISNUMBER($I1417),O1417,0)+01_指標庫!$H$15*IF(ISNUMBER($AH1417),AS1417,0)+01_指標庫!$H$16*IF(ISNUMBER($K1417),P1417,0)+01_指標庫!$H$17*IF(ISNUMBER($AI1417),AT1417,0)+01_指標庫!$H$18*IF(ISNUMBER($AJ1417),AU1417,0)+01_指標庫!$H$19*IF(ISNUMBER($AK1417),AV1417,0)+01_指標庫!$H$20*IF(ISNUMBER($BB1417),BB1417,0)+01_指標庫!$H$21*IF(ISNUMBER($BC1417),BC1417,0))/AW1417,1))</f>
        <v>32.4</v>
      </c>
      <c r="AY1417" s="60"/>
      <c r="AZ1417" s="60"/>
      <c r="BA1417" s="58" t="n">
        <f aca="false">AVERAGE($E1413:$E1417)/AVERAGE($E1408:$E1417)-1</f>
        <v>-0.00510121054729151</v>
      </c>
      <c r="BB1417" s="59" t="n">
        <f aca="false">IF(ISNUMBER($BA1417),IF(OR($S1417&lt;=-0.03,$BA1417&lt;-0.003),0,IF(OR($S1417&lt;=-0.02,$BA1417&lt;0.01),50,100)),"")</f>
        <v>0</v>
      </c>
      <c r="BC1417" s="0" t="str">
        <f aca="false">IF(OR(COUNT($AZ1417)=0,COUNT($AZ1416)=0),"",IF(OR($AY1417/$AZ1416-1&lt;=-0.03,$AZ1417/$AZ1416-1&lt;=-0.045,IF(COUNT($AZ1408:$AZ1417)=10,AVERAGE($AZ1413:$AZ1417)/AVERAGE($AZ1408:$AZ1417)-1&lt;-0.01,FALSE())),0,IF(OR($AZ1417/$AZ1416-1&lt;=-0.02,IF(COUNT($AZ1408:$AZ1417)=10,AVERAGE($AZ1413:$AZ1417)/AVERAGE($AZ1408:$AZ1417)-1&lt;0.005,FALSE())),50,100)))</f>
        <v/>
      </c>
    </row>
    <row r="1418" customFormat="false" ht="15" hidden="false" customHeight="true" outlineLevel="0" collapsed="false">
      <c r="A1418" s="47" t="n">
        <v>1414</v>
      </c>
      <c r="B1418" s="48" t="n">
        <v>44608</v>
      </c>
      <c r="C1418" s="47" t="n">
        <v>2022</v>
      </c>
      <c r="D1418" s="49" t="s">
        <v>238</v>
      </c>
      <c r="E1418" s="50" t="n">
        <v>14603.64</v>
      </c>
      <c r="F1418" s="51" t="n">
        <v>-0.030645</v>
      </c>
      <c r="G1418" s="51" t="n">
        <v>-0.118848</v>
      </c>
      <c r="H1418" s="52" t="n">
        <v>0.5306</v>
      </c>
      <c r="I1418" s="62" t="n">
        <v>476.9</v>
      </c>
      <c r="J1418" s="63" t="s">
        <v>240</v>
      </c>
      <c r="K1418" s="54" t="n">
        <v>24.29</v>
      </c>
      <c r="L1418" s="55" t="n">
        <f aca="false">IF(COUNT(F1418)=0,50,IF(F1418&gt;=0,100,IF(F1418&gt;=-0.02,50,0)))</f>
        <v>0</v>
      </c>
      <c r="M1418" s="55" t="n">
        <f aca="false">IF(COUNT(G1418)=0,50,IF(G1418&gt;-0.06,100,IF(G1418&gt;-0.15,50,0)))</f>
        <v>50</v>
      </c>
      <c r="N1418" s="55" t="n">
        <f aca="false">IF(COUNT(H1418)=0,50,IF(H1418&gt;=0.6,100,IF(H1418&gt;=0.4,50,0)))</f>
        <v>50</v>
      </c>
      <c r="O1418" s="55" t="n">
        <f aca="false">IF(COUNT(I1418)=0,50,IF(J1418="proxy_vix",50,IF(I1418&lt;350,100,IF(I1418&lt;=450,50,0))))</f>
        <v>50</v>
      </c>
      <c r="P1418" s="55" t="n">
        <f aca="false">IF(COUNT(K1418)=0,50,IF(K1418&lt;20,100,IF(K1418&lt;=25,50,0)))</f>
        <v>50</v>
      </c>
      <c r="Q1418" s="54"/>
      <c r="R1418" s="47"/>
      <c r="S1418" s="51" t="n">
        <f aca="false">$E1418/$E1417-1</f>
        <v>-0.00117503669424834</v>
      </c>
      <c r="T1418" s="56" t="n">
        <f aca="false">$K1418/$K1417-1</f>
        <v>-0.054863813229572</v>
      </c>
      <c r="V1418" s="57"/>
      <c r="W1418" s="57"/>
      <c r="Y1418" s="1" t="str">
        <f aca="false">IF(AX1418&gt;=70,"EASY",IF(AX1418&gt;40,"UNCERTAIN","HARD"))</f>
        <v>HARD</v>
      </c>
      <c r="AA1418" s="58" t="n">
        <f aca="false">IF($A1418&lt;200,"",AVERAGE($E1369:$E1418)/AVERAGE($E1219:$E1418)-1)</f>
        <v>0.0247108421949711</v>
      </c>
      <c r="AB1418" s="59" t="n">
        <f aca="false">LOOKUP($B1418,07_L1政策步階!$A$4:$A$14,07_L1政策步階!$C$4:$C$14)</f>
        <v>0</v>
      </c>
      <c r="AC1418" s="57"/>
      <c r="AD1418" s="57"/>
      <c r="AE1418" s="57"/>
      <c r="AF1418" s="57"/>
      <c r="AG1418" s="57"/>
      <c r="AH1418" s="57"/>
      <c r="AI1418" s="57"/>
      <c r="AJ1418" s="57"/>
      <c r="AK1418" s="57"/>
      <c r="AL1418" s="59" t="n">
        <f aca="false">IF(ISNUMBER($AA1418),IF($AA1418&gt;=0.005,100,IF($AA1418&gt;=-0.015,50,0)),"")</f>
        <v>100</v>
      </c>
      <c r="AM1418" s="59" t="n">
        <f aca="false">IF(ISNUMBER($AB1418),IF($AB1418=1,100,IF($AB1418=0,50,0)),"")</f>
        <v>50</v>
      </c>
      <c r="AN1418" s="0" t="str">
        <f aca="false">IF(ISNUMBER($AC1418),IF($AC1418&gt;=0.001,100,IF($AC1418&gt;=-0.003,50,0)),"")</f>
        <v/>
      </c>
      <c r="AO1418" s="0" t="str">
        <f aca="false">IF(ISNUMBER($AD1418),IF($AD1418&gt;=0.04,100,IF($AD1418&gt;=0,50,0)),"")</f>
        <v/>
      </c>
      <c r="AP1418" s="0" t="str">
        <f aca="false">IF(ISNUMBER($AE1418),IF($AE1418&gt;=25,100,IF($AE1418&gt;=-75,50,0)),"")</f>
        <v/>
      </c>
      <c r="AQ1418" s="0" t="str">
        <f aca="false">IF(ISNUMBER($AF1418),IF($AF1418&gt;0,100,IF($AF1418&gt;=-50,50,0)),"")</f>
        <v/>
      </c>
      <c r="AR1418" s="0" t="str">
        <f aca="false">IF(ISNUMBER($AG1418),IF($AG1418=1,100,IF($AG1418=0,50,0)),"")</f>
        <v/>
      </c>
      <c r="AS1418" s="0" t="str">
        <f aca="false">IF(ISNUMBER($AH1418),IF($AH1418&lt;0,100,IF($AH1418&lt;=20,50,0)),"")</f>
        <v/>
      </c>
      <c r="AT1418" s="0" t="str">
        <f aca="false">IF(ISNUMBER($AI1418),IF($AI1418&lt;0.95,100,IF($AI1418&lt;=1,50,0)),"")</f>
        <v/>
      </c>
      <c r="AU1418" s="0" t="str">
        <f aca="false">IF(ISNUMBER($AJ1418),IF($AJ1418&lt;30,0,IF($AJ1418&lt;40,50,IF($AJ1418&lt;=90,100,50))),"")</f>
        <v/>
      </c>
      <c r="AV1418" s="0" t="str">
        <f aca="false">IF(ISNUMBER($AK1418),IF($AK1418&gt;-0.2,100,IF($AK1418&gt;=-0.4,50,0)),"")</f>
        <v/>
      </c>
      <c r="AW1418" s="59" t="n">
        <f aca="false">01_指標庫!$H$4*ISNUMBER($F1418)+01_指標庫!$H$5*ISNUMBER($AA1418)+01_指標庫!$H$6*ISNUMBER($G1418)+01_指標庫!$H$7*ISNUMBER($H1418)+01_指標庫!$H$8*ISNUMBER($AF1418)+01_指標庫!$H$9*ISNUMBER($AG1418)+01_指標庫!$H$10*ISNUMBER($AB1418)+01_指標庫!$H$11*ISNUMBER($AC1418)+01_指標庫!$H$12*ISNUMBER($AD1418)+01_指標庫!$H$13*ISNUMBER($AE1418)+01_指標庫!$H$14*ISNUMBER($I1418)+01_指標庫!$H$15*ISNUMBER($AH1418)+01_指標庫!$H$16*ISNUMBER($K1418)+01_指標庫!$H$17*ISNUMBER($AI1418)+01_指標庫!$H$18*ISNUMBER($AJ1418)+01_指標庫!$H$19*ISNUMBER($AK1418)+01_指標庫!$H$20*ISNUMBER($BB1418)+01_指標庫!$H$21*ISNUMBER($BC1418)</f>
        <v>51</v>
      </c>
      <c r="AX1418" s="59" t="n">
        <f aca="false">IF(AW1418=0,50,ROUND((01_指標庫!$H$4*IF(ISNUMBER($F1418),L1418,0)+01_指標庫!$H$5*IF(ISNUMBER($AA1418),AL1418,0)+01_指標庫!$H$6*IF(ISNUMBER($G1418),M1418,0)+01_指標庫!$H$7*IF(ISNUMBER($H1418),N1418,0)+01_指標庫!$H$8*IF(ISNUMBER($AF1418),AQ1418,0)+01_指標庫!$H$9*IF(ISNUMBER($AG1418),AR1418,0)+01_指標庫!$H$10*IF(ISNUMBER($AB1418),AM1418,0)+01_指標庫!$H$11*IF(ISNUMBER($AC1418),AN1418,0)+01_指標庫!$H$12*IF(ISNUMBER($AD1418),AO1418,0)+01_指標庫!$H$13*IF(ISNUMBER($AE1418),AP1418,0)+01_指標庫!$H$14*IF(ISNUMBER($I1418),O1418,0)+01_指標庫!$H$15*IF(ISNUMBER($AH1418),AS1418,0)+01_指標庫!$H$16*IF(ISNUMBER($K1418),P1418,0)+01_指標庫!$H$17*IF(ISNUMBER($AI1418),AT1418,0)+01_指標庫!$H$18*IF(ISNUMBER($AJ1418),AU1418,0)+01_指標庫!$H$19*IF(ISNUMBER($AK1418),AV1418,0)+01_指標庫!$H$20*IF(ISNUMBER($BB1418),BB1418,0)+01_指標庫!$H$21*IF(ISNUMBER($BC1418),BC1418,0))/AW1418,1))</f>
        <v>38.2</v>
      </c>
      <c r="AY1418" s="60"/>
      <c r="AZ1418" s="60"/>
      <c r="BA1418" s="58" t="n">
        <f aca="false">AVERAGE($E1414:$E1418)/AVERAGE($E1409:$E1418)-1</f>
        <v>-0.00765748025160118</v>
      </c>
      <c r="BB1418" s="59" t="n">
        <f aca="false">IF(ISNUMBER($BA1418),IF(OR($S1418&lt;=-0.03,$BA1418&lt;-0.003),0,IF(OR($S1418&lt;=-0.02,$BA1418&lt;0.01),50,100)),"")</f>
        <v>0</v>
      </c>
      <c r="BC1418" s="0" t="str">
        <f aca="false">IF(OR(COUNT($AZ1418)=0,COUNT($AZ1417)=0),"",IF(OR($AY1418/$AZ1417-1&lt;=-0.03,$AZ1418/$AZ1417-1&lt;=-0.045,IF(COUNT($AZ1409:$AZ1418)=10,AVERAGE($AZ1414:$AZ1418)/AVERAGE($AZ1409:$AZ1418)-1&lt;-0.01,FALSE())),0,IF(OR($AZ1418/$AZ1417-1&lt;=-0.02,IF(COUNT($AZ1409:$AZ1418)=10,AVERAGE($AZ1414:$AZ1418)/AVERAGE($AZ1409:$AZ1418)-1&lt;0.005,FALSE())),50,100)))</f>
        <v/>
      </c>
    </row>
    <row r="1419" customFormat="false" ht="15" hidden="false" customHeight="true" outlineLevel="0" collapsed="false">
      <c r="A1419" s="47" t="n">
        <v>1415</v>
      </c>
      <c r="B1419" s="48" t="n">
        <v>44609</v>
      </c>
      <c r="C1419" s="47" t="n">
        <v>2022</v>
      </c>
      <c r="D1419" s="49" t="s">
        <v>239</v>
      </c>
      <c r="E1419" s="50" t="n">
        <v>14171.74</v>
      </c>
      <c r="F1419" s="51" t="n">
        <v>-0.059522</v>
      </c>
      <c r="G1419" s="51" t="n">
        <v>-0.144907</v>
      </c>
      <c r="H1419" s="52" t="n">
        <v>0.4286</v>
      </c>
      <c r="I1419" s="62" t="n">
        <v>508.9</v>
      </c>
      <c r="J1419" s="63" t="s">
        <v>240</v>
      </c>
      <c r="K1419" s="54" t="n">
        <v>28.11</v>
      </c>
      <c r="L1419" s="55" t="n">
        <f aca="false">IF(COUNT(F1419)=0,50,IF(F1419&gt;=0,100,IF(F1419&gt;=-0.02,50,0)))</f>
        <v>0</v>
      </c>
      <c r="M1419" s="55" t="n">
        <f aca="false">IF(COUNT(G1419)=0,50,IF(G1419&gt;-0.06,100,IF(G1419&gt;-0.15,50,0)))</f>
        <v>50</v>
      </c>
      <c r="N1419" s="55" t="n">
        <f aca="false">IF(COUNT(H1419)=0,50,IF(H1419&gt;=0.6,100,IF(H1419&gt;=0.4,50,0)))</f>
        <v>50</v>
      </c>
      <c r="O1419" s="55" t="n">
        <f aca="false">IF(COUNT(I1419)=0,50,IF(J1419="proxy_vix",50,IF(I1419&lt;350,100,IF(I1419&lt;=450,50,0))))</f>
        <v>50</v>
      </c>
      <c r="P1419" s="55" t="n">
        <f aca="false">IF(COUNT(K1419)=0,50,IF(K1419&lt;20,100,IF(K1419&lt;=25,50,0)))</f>
        <v>0</v>
      </c>
      <c r="Q1419" s="54"/>
      <c r="R1419" s="47"/>
      <c r="S1419" s="51" t="n">
        <f aca="false">$E1419/$E1418-1</f>
        <v>-0.0295748183329635</v>
      </c>
      <c r="T1419" s="56" t="n">
        <f aca="false">$K1419/$K1418-1</f>
        <v>0.15726636475916</v>
      </c>
      <c r="V1419" s="57"/>
      <c r="W1419" s="57"/>
      <c r="Y1419" s="1" t="str">
        <f aca="false">IF(AX1419&gt;=70,"EASY",IF(AX1419&gt;40,"UNCERTAIN","HARD"))</f>
        <v>HARD</v>
      </c>
      <c r="AA1419" s="58" t="n">
        <f aca="false">IF($A1419&lt;200,"",AVERAGE($E1370:$E1419)/AVERAGE($E1220:$E1419)-1)</f>
        <v>0.0216247790612807</v>
      </c>
      <c r="AB1419" s="59" t="n">
        <f aca="false">LOOKUP($B1419,07_L1政策步階!$A$4:$A$14,07_L1政策步階!$C$4:$C$14)</f>
        <v>0</v>
      </c>
      <c r="AC1419" s="57"/>
      <c r="AD1419" s="57"/>
      <c r="AE1419" s="57"/>
      <c r="AF1419" s="57"/>
      <c r="AG1419" s="57"/>
      <c r="AH1419" s="57"/>
      <c r="AI1419" s="57"/>
      <c r="AJ1419" s="57"/>
      <c r="AK1419" s="57"/>
      <c r="AL1419" s="59" t="n">
        <f aca="false">IF(ISNUMBER($AA1419),IF($AA1419&gt;=0.005,100,IF($AA1419&gt;=-0.015,50,0)),"")</f>
        <v>100</v>
      </c>
      <c r="AM1419" s="59" t="n">
        <f aca="false">IF(ISNUMBER($AB1419),IF($AB1419=1,100,IF($AB1419=0,50,0)),"")</f>
        <v>50</v>
      </c>
      <c r="AN1419" s="0" t="str">
        <f aca="false">IF(ISNUMBER($AC1419),IF($AC1419&gt;=0.001,100,IF($AC1419&gt;=-0.003,50,0)),"")</f>
        <v/>
      </c>
      <c r="AO1419" s="0" t="str">
        <f aca="false">IF(ISNUMBER($AD1419),IF($AD1419&gt;=0.04,100,IF($AD1419&gt;=0,50,0)),"")</f>
        <v/>
      </c>
      <c r="AP1419" s="0" t="str">
        <f aca="false">IF(ISNUMBER($AE1419),IF($AE1419&gt;=25,100,IF($AE1419&gt;=-75,50,0)),"")</f>
        <v/>
      </c>
      <c r="AQ1419" s="0" t="str">
        <f aca="false">IF(ISNUMBER($AF1419),IF($AF1419&gt;0,100,IF($AF1419&gt;=-50,50,0)),"")</f>
        <v/>
      </c>
      <c r="AR1419" s="0" t="str">
        <f aca="false">IF(ISNUMBER($AG1419),IF($AG1419=1,100,IF($AG1419=0,50,0)),"")</f>
        <v/>
      </c>
      <c r="AS1419" s="0" t="str">
        <f aca="false">IF(ISNUMBER($AH1419),IF($AH1419&lt;0,100,IF($AH1419&lt;=20,50,0)),"")</f>
        <v/>
      </c>
      <c r="AT1419" s="0" t="str">
        <f aca="false">IF(ISNUMBER($AI1419),IF($AI1419&lt;0.95,100,IF($AI1419&lt;=1,50,0)),"")</f>
        <v/>
      </c>
      <c r="AU1419" s="0" t="str">
        <f aca="false">IF(ISNUMBER($AJ1419),IF($AJ1419&lt;30,0,IF($AJ1419&lt;40,50,IF($AJ1419&lt;=90,100,50))),"")</f>
        <v/>
      </c>
      <c r="AV1419" s="0" t="str">
        <f aca="false">IF(ISNUMBER($AK1419),IF($AK1419&gt;-0.2,100,IF($AK1419&gt;=-0.4,50,0)),"")</f>
        <v/>
      </c>
      <c r="AW1419" s="59" t="n">
        <f aca="false">01_指標庫!$H$4*ISNUMBER($F1419)+01_指標庫!$H$5*ISNUMBER($AA1419)+01_指標庫!$H$6*ISNUMBER($G1419)+01_指標庫!$H$7*ISNUMBER($H1419)+01_指標庫!$H$8*ISNUMBER($AF1419)+01_指標庫!$H$9*ISNUMBER($AG1419)+01_指標庫!$H$10*ISNUMBER($AB1419)+01_指標庫!$H$11*ISNUMBER($AC1419)+01_指標庫!$H$12*ISNUMBER($AD1419)+01_指標庫!$H$13*ISNUMBER($AE1419)+01_指標庫!$H$14*ISNUMBER($I1419)+01_指標庫!$H$15*ISNUMBER($AH1419)+01_指標庫!$H$16*ISNUMBER($K1419)+01_指標庫!$H$17*ISNUMBER($AI1419)+01_指標庫!$H$18*ISNUMBER($AJ1419)+01_指標庫!$H$19*ISNUMBER($AK1419)+01_指標庫!$H$20*ISNUMBER($BB1419)+01_指標庫!$H$21*ISNUMBER($BC1419)</f>
        <v>51</v>
      </c>
      <c r="AX1419" s="59" t="n">
        <f aca="false">IF(AW1419=0,50,ROUND((01_指標庫!$H$4*IF(ISNUMBER($F1419),L1419,0)+01_指標庫!$H$5*IF(ISNUMBER($AA1419),AL1419,0)+01_指標庫!$H$6*IF(ISNUMBER($G1419),M1419,0)+01_指標庫!$H$7*IF(ISNUMBER($H1419),N1419,0)+01_指標庫!$H$8*IF(ISNUMBER($AF1419),AQ1419,0)+01_指標庫!$H$9*IF(ISNUMBER($AG1419),AR1419,0)+01_指標庫!$H$10*IF(ISNUMBER($AB1419),AM1419,0)+01_指標庫!$H$11*IF(ISNUMBER($AC1419),AN1419,0)+01_指標庫!$H$12*IF(ISNUMBER($AD1419),AO1419,0)+01_指標庫!$H$13*IF(ISNUMBER($AE1419),AP1419,0)+01_指標庫!$H$14*IF(ISNUMBER($I1419),O1419,0)+01_指標庫!$H$15*IF(ISNUMBER($AH1419),AS1419,0)+01_指標庫!$H$16*IF(ISNUMBER($K1419),P1419,0)+01_指標庫!$H$17*IF(ISNUMBER($AI1419),AT1419,0)+01_指標庫!$H$18*IF(ISNUMBER($AJ1419),AU1419,0)+01_指標庫!$H$19*IF(ISNUMBER($AK1419),AV1419,0)+01_指標庫!$H$20*IF(ISNUMBER($BB1419),BB1419,0)+01_指標庫!$H$21*IF(ISNUMBER($BC1419),BC1419,0))/AW1419,1))</f>
        <v>32.4</v>
      </c>
      <c r="AY1419" s="60"/>
      <c r="AZ1419" s="60"/>
      <c r="BA1419" s="58" t="n">
        <f aca="false">AVERAGE($E1415:$E1419)/AVERAGE($E1410:$E1419)-1</f>
        <v>-0.0127431588400498</v>
      </c>
      <c r="BB1419" s="59" t="n">
        <f aca="false">IF(ISNUMBER($BA1419),IF(OR($S1419&lt;=-0.03,$BA1419&lt;-0.003),0,IF(OR($S1419&lt;=-0.02,$BA1419&lt;0.01),50,100)),"")</f>
        <v>0</v>
      </c>
      <c r="BC1419" s="0" t="str">
        <f aca="false">IF(OR(COUNT($AZ1419)=0,COUNT($AZ1418)=0),"",IF(OR($AY1419/$AZ1418-1&lt;=-0.03,$AZ1419/$AZ1418-1&lt;=-0.045,IF(COUNT($AZ1410:$AZ1419)=10,AVERAGE($AZ1415:$AZ1419)/AVERAGE($AZ1410:$AZ1419)-1&lt;-0.01,FALSE())),0,IF(OR($AZ1419/$AZ1418-1&lt;=-0.02,IF(COUNT($AZ1410:$AZ1419)=10,AVERAGE($AZ1415:$AZ1419)/AVERAGE($AZ1410:$AZ1419)-1&lt;0.005,FALSE())),50,100)))</f>
        <v/>
      </c>
    </row>
    <row r="1420" customFormat="false" ht="15" hidden="false" customHeight="true" outlineLevel="0" collapsed="false">
      <c r="A1420" s="47" t="n">
        <v>1416</v>
      </c>
      <c r="B1420" s="48" t="n">
        <v>44610</v>
      </c>
      <c r="C1420" s="47" t="n">
        <v>2022</v>
      </c>
      <c r="D1420" s="49" t="s">
        <v>234</v>
      </c>
      <c r="E1420" s="50" t="n">
        <v>14009.54</v>
      </c>
      <c r="F1420" s="51" t="n">
        <v>-0.070408</v>
      </c>
      <c r="G1420" s="51" t="n">
        <v>-0.154694</v>
      </c>
      <c r="H1420" s="52" t="n">
        <v>0.4286</v>
      </c>
      <c r="I1420" s="62" t="n">
        <v>505.9</v>
      </c>
      <c r="J1420" s="63" t="s">
        <v>240</v>
      </c>
      <c r="K1420" s="54" t="n">
        <v>27.75</v>
      </c>
      <c r="L1420" s="55" t="n">
        <f aca="false">IF(COUNT(F1420)=0,50,IF(F1420&gt;=0,100,IF(F1420&gt;=-0.02,50,0)))</f>
        <v>0</v>
      </c>
      <c r="M1420" s="55" t="n">
        <f aca="false">IF(COUNT(G1420)=0,50,IF(G1420&gt;-0.06,100,IF(G1420&gt;-0.15,50,0)))</f>
        <v>0</v>
      </c>
      <c r="N1420" s="55" t="n">
        <f aca="false">IF(COUNT(H1420)=0,50,IF(H1420&gt;=0.6,100,IF(H1420&gt;=0.4,50,0)))</f>
        <v>50</v>
      </c>
      <c r="O1420" s="55" t="n">
        <f aca="false">IF(COUNT(I1420)=0,50,IF(J1420="proxy_vix",50,IF(I1420&lt;350,100,IF(I1420&lt;=450,50,0))))</f>
        <v>50</v>
      </c>
      <c r="P1420" s="55" t="n">
        <f aca="false">IF(COUNT(K1420)=0,50,IF(K1420&lt;20,100,IF(K1420&lt;=25,50,0)))</f>
        <v>0</v>
      </c>
      <c r="Q1420" s="54"/>
      <c r="R1420" s="47"/>
      <c r="S1420" s="51" t="n">
        <f aca="false">$E1420/$E1419-1</f>
        <v>-0.0114453129961458</v>
      </c>
      <c r="T1420" s="56" t="n">
        <f aca="false">$K1420/$K1419-1</f>
        <v>-0.0128068303094984</v>
      </c>
      <c r="V1420" s="57"/>
      <c r="W1420" s="57"/>
      <c r="Y1420" s="1" t="str">
        <f aca="false">IF(AX1420&gt;=70,"EASY",IF(AX1420&gt;40,"UNCERTAIN","HARD"))</f>
        <v>HARD</v>
      </c>
      <c r="AA1420" s="58" t="n">
        <f aca="false">IF($A1420&lt;200,"",AVERAGE($E1371:$E1420)/AVERAGE($E1221:$E1420)-1)</f>
        <v>0.018325791344036</v>
      </c>
      <c r="AB1420" s="59" t="n">
        <f aca="false">LOOKUP($B1420,07_L1政策步階!$A$4:$A$14,07_L1政策步階!$C$4:$C$14)</f>
        <v>0</v>
      </c>
      <c r="AC1420" s="57"/>
      <c r="AD1420" s="57"/>
      <c r="AE1420" s="57"/>
      <c r="AF1420" s="57"/>
      <c r="AG1420" s="57"/>
      <c r="AH1420" s="57"/>
      <c r="AI1420" s="57"/>
      <c r="AJ1420" s="57"/>
      <c r="AK1420" s="57"/>
      <c r="AL1420" s="59" t="n">
        <f aca="false">IF(ISNUMBER($AA1420),IF($AA1420&gt;=0.005,100,IF($AA1420&gt;=-0.015,50,0)),"")</f>
        <v>100</v>
      </c>
      <c r="AM1420" s="59" t="n">
        <f aca="false">IF(ISNUMBER($AB1420),IF($AB1420=1,100,IF($AB1420=0,50,0)),"")</f>
        <v>50</v>
      </c>
      <c r="AN1420" s="0" t="str">
        <f aca="false">IF(ISNUMBER($AC1420),IF($AC1420&gt;=0.001,100,IF($AC1420&gt;=-0.003,50,0)),"")</f>
        <v/>
      </c>
      <c r="AO1420" s="0" t="str">
        <f aca="false">IF(ISNUMBER($AD1420),IF($AD1420&gt;=0.04,100,IF($AD1420&gt;=0,50,0)),"")</f>
        <v/>
      </c>
      <c r="AP1420" s="0" t="str">
        <f aca="false">IF(ISNUMBER($AE1420),IF($AE1420&gt;=25,100,IF($AE1420&gt;=-75,50,0)),"")</f>
        <v/>
      </c>
      <c r="AQ1420" s="0" t="str">
        <f aca="false">IF(ISNUMBER($AF1420),IF($AF1420&gt;0,100,IF($AF1420&gt;=-50,50,0)),"")</f>
        <v/>
      </c>
      <c r="AR1420" s="0" t="str">
        <f aca="false">IF(ISNUMBER($AG1420),IF($AG1420=1,100,IF($AG1420=0,50,0)),"")</f>
        <v/>
      </c>
      <c r="AS1420" s="0" t="str">
        <f aca="false">IF(ISNUMBER($AH1420),IF($AH1420&lt;0,100,IF($AH1420&lt;=20,50,0)),"")</f>
        <v/>
      </c>
      <c r="AT1420" s="0" t="str">
        <f aca="false">IF(ISNUMBER($AI1420),IF($AI1420&lt;0.95,100,IF($AI1420&lt;=1,50,0)),"")</f>
        <v/>
      </c>
      <c r="AU1420" s="0" t="str">
        <f aca="false">IF(ISNUMBER($AJ1420),IF($AJ1420&lt;30,0,IF($AJ1420&lt;40,50,IF($AJ1420&lt;=90,100,50))),"")</f>
        <v/>
      </c>
      <c r="AV1420" s="0" t="str">
        <f aca="false">IF(ISNUMBER($AK1420),IF($AK1420&gt;-0.2,100,IF($AK1420&gt;=-0.4,50,0)),"")</f>
        <v/>
      </c>
      <c r="AW1420" s="59" t="n">
        <f aca="false">01_指標庫!$H$4*ISNUMBER($F1420)+01_指標庫!$H$5*ISNUMBER($AA1420)+01_指標庫!$H$6*ISNUMBER($G1420)+01_指標庫!$H$7*ISNUMBER($H1420)+01_指標庫!$H$8*ISNUMBER($AF1420)+01_指標庫!$H$9*ISNUMBER($AG1420)+01_指標庫!$H$10*ISNUMBER($AB1420)+01_指標庫!$H$11*ISNUMBER($AC1420)+01_指標庫!$H$12*ISNUMBER($AD1420)+01_指標庫!$H$13*ISNUMBER($AE1420)+01_指標庫!$H$14*ISNUMBER($I1420)+01_指標庫!$H$15*ISNUMBER($AH1420)+01_指標庫!$H$16*ISNUMBER($K1420)+01_指標庫!$H$17*ISNUMBER($AI1420)+01_指標庫!$H$18*ISNUMBER($AJ1420)+01_指標庫!$H$19*ISNUMBER($AK1420)+01_指標庫!$H$20*ISNUMBER($BB1420)+01_指標庫!$H$21*ISNUMBER($BC1420)</f>
        <v>51</v>
      </c>
      <c r="AX1420" s="59" t="n">
        <f aca="false">IF(AW1420=0,50,ROUND((01_指標庫!$H$4*IF(ISNUMBER($F1420),L1420,0)+01_指標庫!$H$5*IF(ISNUMBER($AA1420),AL1420,0)+01_指標庫!$H$6*IF(ISNUMBER($G1420),M1420,0)+01_指標庫!$H$7*IF(ISNUMBER($H1420),N1420,0)+01_指標庫!$H$8*IF(ISNUMBER($AF1420),AQ1420,0)+01_指標庫!$H$9*IF(ISNUMBER($AG1420),AR1420,0)+01_指標庫!$H$10*IF(ISNUMBER($AB1420),AM1420,0)+01_指標庫!$H$11*IF(ISNUMBER($AC1420),AN1420,0)+01_指標庫!$H$12*IF(ISNUMBER($AD1420),AO1420,0)+01_指標庫!$H$13*IF(ISNUMBER($AE1420),AP1420,0)+01_指標庫!$H$14*IF(ISNUMBER($I1420),O1420,0)+01_指標庫!$H$15*IF(ISNUMBER($AH1420),AS1420,0)+01_指標庫!$H$16*IF(ISNUMBER($K1420),P1420,0)+01_指標庫!$H$17*IF(ISNUMBER($AI1420),AT1420,0)+01_指標庫!$H$18*IF(ISNUMBER($AJ1420),AU1420,0)+01_指標庫!$H$19*IF(ISNUMBER($AK1420),AV1420,0)+01_指標庫!$H$20*IF(ISNUMBER($BB1420),BB1420,0)+01_指標庫!$H$21*IF(ISNUMBER($BC1420),BC1420,0))/AW1420,1))</f>
        <v>24.5</v>
      </c>
      <c r="AY1420" s="60"/>
      <c r="AZ1420" s="60"/>
      <c r="BA1420" s="58" t="n">
        <f aca="false">AVERAGE($E1416:$E1420)/AVERAGE($E1411:$E1420)-1</f>
        <v>-0.0114502508636529</v>
      </c>
      <c r="BB1420" s="59" t="n">
        <f aca="false">IF(ISNUMBER($BA1420),IF(OR($S1420&lt;=-0.03,$BA1420&lt;-0.003),0,IF(OR($S1420&lt;=-0.02,$BA1420&lt;0.01),50,100)),"")</f>
        <v>0</v>
      </c>
      <c r="BC1420" s="0" t="str">
        <f aca="false">IF(OR(COUNT($AZ1420)=0,COUNT($AZ1419)=0),"",IF(OR($AY1420/$AZ1419-1&lt;=-0.03,$AZ1420/$AZ1419-1&lt;=-0.045,IF(COUNT($AZ1411:$AZ1420)=10,AVERAGE($AZ1416:$AZ1420)/AVERAGE($AZ1411:$AZ1420)-1&lt;-0.01,FALSE())),0,IF(OR($AZ1420/$AZ1419-1&lt;=-0.02,IF(COUNT($AZ1411:$AZ1420)=10,AVERAGE($AZ1416:$AZ1420)/AVERAGE($AZ1411:$AZ1420)-1&lt;0.005,FALSE())),50,100)))</f>
        <v/>
      </c>
    </row>
    <row r="1421" customFormat="false" ht="15" hidden="false" customHeight="true" outlineLevel="0" collapsed="false">
      <c r="A1421" s="47" t="n">
        <v>1417</v>
      </c>
      <c r="B1421" s="48" t="n">
        <v>44614</v>
      </c>
      <c r="C1421" s="47" t="n">
        <v>2022</v>
      </c>
      <c r="D1421" s="49" t="s">
        <v>237</v>
      </c>
      <c r="E1421" s="50" t="n">
        <v>13870.53</v>
      </c>
      <c r="F1421" s="51" t="n">
        <v>-0.079678</v>
      </c>
      <c r="G1421" s="51" t="n">
        <v>-0.163082</v>
      </c>
      <c r="H1421" s="52" t="n">
        <v>0.4082</v>
      </c>
      <c r="I1421" s="62" t="n">
        <v>514.8</v>
      </c>
      <c r="J1421" s="63" t="s">
        <v>240</v>
      </c>
      <c r="K1421" s="54" t="n">
        <v>28.81</v>
      </c>
      <c r="L1421" s="55" t="n">
        <f aca="false">IF(COUNT(F1421)=0,50,IF(F1421&gt;=0,100,IF(F1421&gt;=-0.02,50,0)))</f>
        <v>0</v>
      </c>
      <c r="M1421" s="55" t="n">
        <f aca="false">IF(COUNT(G1421)=0,50,IF(G1421&gt;-0.06,100,IF(G1421&gt;-0.15,50,0)))</f>
        <v>0</v>
      </c>
      <c r="N1421" s="55" t="n">
        <f aca="false">IF(COUNT(H1421)=0,50,IF(H1421&gt;=0.6,100,IF(H1421&gt;=0.4,50,0)))</f>
        <v>50</v>
      </c>
      <c r="O1421" s="55" t="n">
        <f aca="false">IF(COUNT(I1421)=0,50,IF(J1421="proxy_vix",50,IF(I1421&lt;350,100,IF(I1421&lt;=450,50,0))))</f>
        <v>50</v>
      </c>
      <c r="P1421" s="55" t="n">
        <f aca="false">IF(COUNT(K1421)=0,50,IF(K1421&lt;20,100,IF(K1421&lt;=25,50,0)))</f>
        <v>0</v>
      </c>
      <c r="Q1421" s="54"/>
      <c r="R1421" s="47"/>
      <c r="S1421" s="51" t="n">
        <f aca="false">$E1421/$E1420-1</f>
        <v>-0.00992252422277962</v>
      </c>
      <c r="T1421" s="56" t="n">
        <f aca="false">$K1421/$K1420-1</f>
        <v>0.0381981981981983</v>
      </c>
      <c r="V1421" s="57"/>
      <c r="W1421" s="57"/>
      <c r="Y1421" s="1" t="str">
        <f aca="false">IF(AX1421&gt;=70,"EASY",IF(AX1421&gt;40,"UNCERTAIN","HARD"))</f>
        <v>HARD</v>
      </c>
      <c r="AA1421" s="58" t="n">
        <f aca="false">IF($A1421&lt;200,"",AVERAGE($E1372:$E1421)/AVERAGE($E1222:$E1421)-1)</f>
        <v>0.0152504862764316</v>
      </c>
      <c r="AB1421" s="59" t="n">
        <f aca="false">LOOKUP($B1421,07_L1政策步階!$A$4:$A$14,07_L1政策步階!$C$4:$C$14)</f>
        <v>0</v>
      </c>
      <c r="AC1421" s="57"/>
      <c r="AD1421" s="57"/>
      <c r="AE1421" s="57"/>
      <c r="AF1421" s="57"/>
      <c r="AG1421" s="57"/>
      <c r="AH1421" s="57"/>
      <c r="AI1421" s="57"/>
      <c r="AJ1421" s="57"/>
      <c r="AK1421" s="57"/>
      <c r="AL1421" s="59" t="n">
        <f aca="false">IF(ISNUMBER($AA1421),IF($AA1421&gt;=0.005,100,IF($AA1421&gt;=-0.015,50,0)),"")</f>
        <v>100</v>
      </c>
      <c r="AM1421" s="59" t="n">
        <f aca="false">IF(ISNUMBER($AB1421),IF($AB1421=1,100,IF($AB1421=0,50,0)),"")</f>
        <v>50</v>
      </c>
      <c r="AN1421" s="0" t="str">
        <f aca="false">IF(ISNUMBER($AC1421),IF($AC1421&gt;=0.001,100,IF($AC1421&gt;=-0.003,50,0)),"")</f>
        <v/>
      </c>
      <c r="AO1421" s="0" t="str">
        <f aca="false">IF(ISNUMBER($AD1421),IF($AD1421&gt;=0.04,100,IF($AD1421&gt;=0,50,0)),"")</f>
        <v/>
      </c>
      <c r="AP1421" s="0" t="str">
        <f aca="false">IF(ISNUMBER($AE1421),IF($AE1421&gt;=25,100,IF($AE1421&gt;=-75,50,0)),"")</f>
        <v/>
      </c>
      <c r="AQ1421" s="0" t="str">
        <f aca="false">IF(ISNUMBER($AF1421),IF($AF1421&gt;0,100,IF($AF1421&gt;=-50,50,0)),"")</f>
        <v/>
      </c>
      <c r="AR1421" s="0" t="str">
        <f aca="false">IF(ISNUMBER($AG1421),IF($AG1421=1,100,IF($AG1421=0,50,0)),"")</f>
        <v/>
      </c>
      <c r="AS1421" s="0" t="str">
        <f aca="false">IF(ISNUMBER($AH1421),IF($AH1421&lt;0,100,IF($AH1421&lt;=20,50,0)),"")</f>
        <v/>
      </c>
      <c r="AT1421" s="0" t="str">
        <f aca="false">IF(ISNUMBER($AI1421),IF($AI1421&lt;0.95,100,IF($AI1421&lt;=1,50,0)),"")</f>
        <v/>
      </c>
      <c r="AU1421" s="0" t="str">
        <f aca="false">IF(ISNUMBER($AJ1421),IF($AJ1421&lt;30,0,IF($AJ1421&lt;40,50,IF($AJ1421&lt;=90,100,50))),"")</f>
        <v/>
      </c>
      <c r="AV1421" s="0" t="str">
        <f aca="false">IF(ISNUMBER($AK1421),IF($AK1421&gt;-0.2,100,IF($AK1421&gt;=-0.4,50,0)),"")</f>
        <v/>
      </c>
      <c r="AW1421" s="59" t="n">
        <f aca="false">01_指標庫!$H$4*ISNUMBER($F1421)+01_指標庫!$H$5*ISNUMBER($AA1421)+01_指標庫!$H$6*ISNUMBER($G1421)+01_指標庫!$H$7*ISNUMBER($H1421)+01_指標庫!$H$8*ISNUMBER($AF1421)+01_指標庫!$H$9*ISNUMBER($AG1421)+01_指標庫!$H$10*ISNUMBER($AB1421)+01_指標庫!$H$11*ISNUMBER($AC1421)+01_指標庫!$H$12*ISNUMBER($AD1421)+01_指標庫!$H$13*ISNUMBER($AE1421)+01_指標庫!$H$14*ISNUMBER($I1421)+01_指標庫!$H$15*ISNUMBER($AH1421)+01_指標庫!$H$16*ISNUMBER($K1421)+01_指標庫!$H$17*ISNUMBER($AI1421)+01_指標庫!$H$18*ISNUMBER($AJ1421)+01_指標庫!$H$19*ISNUMBER($AK1421)+01_指標庫!$H$20*ISNUMBER($BB1421)+01_指標庫!$H$21*ISNUMBER($BC1421)</f>
        <v>51</v>
      </c>
      <c r="AX1421" s="59" t="n">
        <f aca="false">IF(AW1421=0,50,ROUND((01_指標庫!$H$4*IF(ISNUMBER($F1421),L1421,0)+01_指標庫!$H$5*IF(ISNUMBER($AA1421),AL1421,0)+01_指標庫!$H$6*IF(ISNUMBER($G1421),M1421,0)+01_指標庫!$H$7*IF(ISNUMBER($H1421),N1421,0)+01_指標庫!$H$8*IF(ISNUMBER($AF1421),AQ1421,0)+01_指標庫!$H$9*IF(ISNUMBER($AG1421),AR1421,0)+01_指標庫!$H$10*IF(ISNUMBER($AB1421),AM1421,0)+01_指標庫!$H$11*IF(ISNUMBER($AC1421),AN1421,0)+01_指標庫!$H$12*IF(ISNUMBER($AD1421),AO1421,0)+01_指標庫!$H$13*IF(ISNUMBER($AE1421),AP1421,0)+01_指標庫!$H$14*IF(ISNUMBER($I1421),O1421,0)+01_指標庫!$H$15*IF(ISNUMBER($AH1421),AS1421,0)+01_指標庫!$H$16*IF(ISNUMBER($K1421),P1421,0)+01_指標庫!$H$17*IF(ISNUMBER($AI1421),AT1421,0)+01_指標庫!$H$18*IF(ISNUMBER($AJ1421),AU1421,0)+01_指標庫!$H$19*IF(ISNUMBER($AK1421),AV1421,0)+01_指標庫!$H$20*IF(ISNUMBER($BB1421),BB1421,0)+01_指標庫!$H$21*IF(ISNUMBER($BC1421),BC1421,0))/AW1421,1))</f>
        <v>24.5</v>
      </c>
      <c r="AY1421" s="60"/>
      <c r="AZ1421" s="60"/>
      <c r="BA1421" s="58" t="n">
        <f aca="false">AVERAGE($E1417:$E1421)/AVERAGE($E1412:$E1421)-1</f>
        <v>-0.0121669345075227</v>
      </c>
      <c r="BB1421" s="59" t="n">
        <f aca="false">IF(ISNUMBER($BA1421),IF(OR($S1421&lt;=-0.03,$BA1421&lt;-0.003),0,IF(OR($S1421&lt;=-0.02,$BA1421&lt;0.01),50,100)),"")</f>
        <v>0</v>
      </c>
      <c r="BC1421" s="0" t="str">
        <f aca="false">IF(OR(COUNT($AZ1421)=0,COUNT($AZ1420)=0),"",IF(OR($AY1421/$AZ1420-1&lt;=-0.03,$AZ1421/$AZ1420-1&lt;=-0.045,IF(COUNT($AZ1412:$AZ1421)=10,AVERAGE($AZ1417:$AZ1421)/AVERAGE($AZ1412:$AZ1421)-1&lt;-0.01,FALSE())),0,IF(OR($AZ1421/$AZ1420-1&lt;=-0.02,IF(COUNT($AZ1412:$AZ1421)=10,AVERAGE($AZ1417:$AZ1421)/AVERAGE($AZ1412:$AZ1421)-1&lt;0.005,FALSE())),50,100)))</f>
        <v/>
      </c>
    </row>
    <row r="1422" customFormat="false" ht="15" hidden="false" customHeight="true" outlineLevel="0" collapsed="false">
      <c r="A1422" s="47" t="n">
        <v>1418</v>
      </c>
      <c r="B1422" s="48" t="n">
        <v>44615</v>
      </c>
      <c r="C1422" s="47" t="n">
        <v>2022</v>
      </c>
      <c r="D1422" s="49" t="s">
        <v>238</v>
      </c>
      <c r="E1422" s="50" t="n">
        <v>13509.43</v>
      </c>
      <c r="F1422" s="51" t="n">
        <v>-0.103682</v>
      </c>
      <c r="G1422" s="51" t="n">
        <v>-0.18487</v>
      </c>
      <c r="H1422" s="52" t="n">
        <v>0.2653</v>
      </c>
      <c r="I1422" s="62" t="n">
        <v>533.3</v>
      </c>
      <c r="J1422" s="63" t="s">
        <v>240</v>
      </c>
      <c r="K1422" s="54" t="n">
        <v>31.02</v>
      </c>
      <c r="L1422" s="55" t="n">
        <f aca="false">IF(COUNT(F1422)=0,50,IF(F1422&gt;=0,100,IF(F1422&gt;=-0.02,50,0)))</f>
        <v>0</v>
      </c>
      <c r="M1422" s="55" t="n">
        <f aca="false">IF(COUNT(G1422)=0,50,IF(G1422&gt;-0.06,100,IF(G1422&gt;-0.15,50,0)))</f>
        <v>0</v>
      </c>
      <c r="N1422" s="55" t="n">
        <f aca="false">IF(COUNT(H1422)=0,50,IF(H1422&gt;=0.6,100,IF(H1422&gt;=0.4,50,0)))</f>
        <v>0</v>
      </c>
      <c r="O1422" s="55" t="n">
        <f aca="false">IF(COUNT(I1422)=0,50,IF(J1422="proxy_vix",50,IF(I1422&lt;350,100,IF(I1422&lt;=450,50,0))))</f>
        <v>50</v>
      </c>
      <c r="P1422" s="55" t="n">
        <f aca="false">IF(COUNT(K1422)=0,50,IF(K1422&lt;20,100,IF(K1422&lt;=25,50,0)))</f>
        <v>0</v>
      </c>
      <c r="Q1422" s="54"/>
      <c r="R1422" s="47"/>
      <c r="S1422" s="51" t="n">
        <f aca="false">$E1422/$E1421-1</f>
        <v>-0.0260336122700431</v>
      </c>
      <c r="T1422" s="56" t="n">
        <f aca="false">$K1422/$K1421-1</f>
        <v>0.0767094758764317</v>
      </c>
      <c r="V1422" s="57"/>
      <c r="W1422" s="57"/>
      <c r="Y1422" s="1" t="str">
        <f aca="false">IF(AX1422&gt;=70,"EASY",IF(AX1422&gt;40,"UNCERTAIN","HARD"))</f>
        <v>HARD</v>
      </c>
      <c r="AA1422" s="58" t="n">
        <f aca="false">IF($A1422&lt;200,"",AVERAGE($E1373:$E1422)/AVERAGE($E1223:$E1422)-1)</f>
        <v>0.0114544624851065</v>
      </c>
      <c r="AB1422" s="59" t="n">
        <f aca="false">LOOKUP($B1422,07_L1政策步階!$A$4:$A$14,07_L1政策步階!$C$4:$C$14)</f>
        <v>0</v>
      </c>
      <c r="AC1422" s="57"/>
      <c r="AD1422" s="57"/>
      <c r="AE1422" s="57"/>
      <c r="AF1422" s="57"/>
      <c r="AG1422" s="57"/>
      <c r="AH1422" s="57"/>
      <c r="AI1422" s="57"/>
      <c r="AJ1422" s="57"/>
      <c r="AK1422" s="57"/>
      <c r="AL1422" s="59" t="n">
        <f aca="false">IF(ISNUMBER($AA1422),IF($AA1422&gt;=0.005,100,IF($AA1422&gt;=-0.015,50,0)),"")</f>
        <v>100</v>
      </c>
      <c r="AM1422" s="59" t="n">
        <f aca="false">IF(ISNUMBER($AB1422),IF($AB1422=1,100,IF($AB1422=0,50,0)),"")</f>
        <v>50</v>
      </c>
      <c r="AN1422" s="0" t="str">
        <f aca="false">IF(ISNUMBER($AC1422),IF($AC1422&gt;=0.001,100,IF($AC1422&gt;=-0.003,50,0)),"")</f>
        <v/>
      </c>
      <c r="AO1422" s="0" t="str">
        <f aca="false">IF(ISNUMBER($AD1422),IF($AD1422&gt;=0.04,100,IF($AD1422&gt;=0,50,0)),"")</f>
        <v/>
      </c>
      <c r="AP1422" s="0" t="str">
        <f aca="false">IF(ISNUMBER($AE1422),IF($AE1422&gt;=25,100,IF($AE1422&gt;=-75,50,0)),"")</f>
        <v/>
      </c>
      <c r="AQ1422" s="0" t="str">
        <f aca="false">IF(ISNUMBER($AF1422),IF($AF1422&gt;0,100,IF($AF1422&gt;=-50,50,0)),"")</f>
        <v/>
      </c>
      <c r="AR1422" s="0" t="str">
        <f aca="false">IF(ISNUMBER($AG1422),IF($AG1422=1,100,IF($AG1422=0,50,0)),"")</f>
        <v/>
      </c>
      <c r="AS1422" s="0" t="str">
        <f aca="false">IF(ISNUMBER($AH1422),IF($AH1422&lt;0,100,IF($AH1422&lt;=20,50,0)),"")</f>
        <v/>
      </c>
      <c r="AT1422" s="0" t="str">
        <f aca="false">IF(ISNUMBER($AI1422),IF($AI1422&lt;0.95,100,IF($AI1422&lt;=1,50,0)),"")</f>
        <v/>
      </c>
      <c r="AU1422" s="0" t="str">
        <f aca="false">IF(ISNUMBER($AJ1422),IF($AJ1422&lt;30,0,IF($AJ1422&lt;40,50,IF($AJ1422&lt;=90,100,50))),"")</f>
        <v/>
      </c>
      <c r="AV1422" s="0" t="str">
        <f aca="false">IF(ISNUMBER($AK1422),IF($AK1422&gt;-0.2,100,IF($AK1422&gt;=-0.4,50,0)),"")</f>
        <v/>
      </c>
      <c r="AW1422" s="59" t="n">
        <f aca="false">01_指標庫!$H$4*ISNUMBER($F1422)+01_指標庫!$H$5*ISNUMBER($AA1422)+01_指標庫!$H$6*ISNUMBER($G1422)+01_指標庫!$H$7*ISNUMBER($H1422)+01_指標庫!$H$8*ISNUMBER($AF1422)+01_指標庫!$H$9*ISNUMBER($AG1422)+01_指標庫!$H$10*ISNUMBER($AB1422)+01_指標庫!$H$11*ISNUMBER($AC1422)+01_指標庫!$H$12*ISNUMBER($AD1422)+01_指標庫!$H$13*ISNUMBER($AE1422)+01_指標庫!$H$14*ISNUMBER($I1422)+01_指標庫!$H$15*ISNUMBER($AH1422)+01_指標庫!$H$16*ISNUMBER($K1422)+01_指標庫!$H$17*ISNUMBER($AI1422)+01_指標庫!$H$18*ISNUMBER($AJ1422)+01_指標庫!$H$19*ISNUMBER($AK1422)+01_指標庫!$H$20*ISNUMBER($BB1422)+01_指標庫!$H$21*ISNUMBER($BC1422)</f>
        <v>51</v>
      </c>
      <c r="AX1422" s="59" t="n">
        <f aca="false">IF(AW1422=0,50,ROUND((01_指標庫!$H$4*IF(ISNUMBER($F1422),L1422,0)+01_指標庫!$H$5*IF(ISNUMBER($AA1422),AL1422,0)+01_指標庫!$H$6*IF(ISNUMBER($G1422),M1422,0)+01_指標庫!$H$7*IF(ISNUMBER($H1422),N1422,0)+01_指標庫!$H$8*IF(ISNUMBER($AF1422),AQ1422,0)+01_指標庫!$H$9*IF(ISNUMBER($AG1422),AR1422,0)+01_指標庫!$H$10*IF(ISNUMBER($AB1422),AM1422,0)+01_指標庫!$H$11*IF(ISNUMBER($AC1422),AN1422,0)+01_指標庫!$H$12*IF(ISNUMBER($AD1422),AO1422,0)+01_指標庫!$H$13*IF(ISNUMBER($AE1422),AP1422,0)+01_指標庫!$H$14*IF(ISNUMBER($I1422),O1422,0)+01_指標庫!$H$15*IF(ISNUMBER($AH1422),AS1422,0)+01_指標庫!$H$16*IF(ISNUMBER($K1422),P1422,0)+01_指標庫!$H$17*IF(ISNUMBER($AI1422),AT1422,0)+01_指標庫!$H$18*IF(ISNUMBER($AJ1422),AU1422,0)+01_指標庫!$H$19*IF(ISNUMBER($AK1422),AV1422,0)+01_指標庫!$H$20*IF(ISNUMBER($BB1422),BB1422,0)+01_指標庫!$H$21*IF(ISNUMBER($BC1422),BC1422,0))/AW1422,1))</f>
        <v>16.7</v>
      </c>
      <c r="AY1422" s="60"/>
      <c r="AZ1422" s="60"/>
      <c r="BA1422" s="58" t="n">
        <f aca="false">AVERAGE($E1418:$E1422)/AVERAGE($E1413:$E1422)-1</f>
        <v>-0.0191581464636408</v>
      </c>
      <c r="BB1422" s="59" t="n">
        <f aca="false">IF(ISNUMBER($BA1422),IF(OR($S1422&lt;=-0.03,$BA1422&lt;-0.003),0,IF(OR($S1422&lt;=-0.02,$BA1422&lt;0.01),50,100)),"")</f>
        <v>0</v>
      </c>
      <c r="BC1422" s="0" t="str">
        <f aca="false">IF(OR(COUNT($AZ1422)=0,COUNT($AZ1421)=0),"",IF(OR($AY1422/$AZ1421-1&lt;=-0.03,$AZ1422/$AZ1421-1&lt;=-0.045,IF(COUNT($AZ1413:$AZ1422)=10,AVERAGE($AZ1418:$AZ1422)/AVERAGE($AZ1413:$AZ1422)-1&lt;-0.01,FALSE())),0,IF(OR($AZ1422/$AZ1421-1&lt;=-0.02,IF(COUNT($AZ1413:$AZ1422)=10,AVERAGE($AZ1418:$AZ1422)/AVERAGE($AZ1413:$AZ1422)-1&lt;0.005,FALSE())),50,100)))</f>
        <v/>
      </c>
    </row>
    <row r="1423" customFormat="false" ht="15" hidden="false" customHeight="true" outlineLevel="0" collapsed="false">
      <c r="A1423" s="47" t="n">
        <v>1419</v>
      </c>
      <c r="B1423" s="48" t="n">
        <v>44616</v>
      </c>
      <c r="C1423" s="47" t="n">
        <v>2022</v>
      </c>
      <c r="D1423" s="49" t="s">
        <v>239</v>
      </c>
      <c r="E1423" s="50" t="n">
        <v>13974.67</v>
      </c>
      <c r="F1423" s="51" t="n">
        <v>-0.073006</v>
      </c>
      <c r="G1423" s="51" t="n">
        <v>-0.156798</v>
      </c>
      <c r="H1423" s="52" t="n">
        <v>0.3673</v>
      </c>
      <c r="I1423" s="62" t="n">
        <v>527.5</v>
      </c>
      <c r="J1423" s="63" t="s">
        <v>240</v>
      </c>
      <c r="K1423" s="54" t="n">
        <v>30.32</v>
      </c>
      <c r="L1423" s="55" t="n">
        <f aca="false">IF(COUNT(F1423)=0,50,IF(F1423&gt;=0,100,IF(F1423&gt;=-0.02,50,0)))</f>
        <v>0</v>
      </c>
      <c r="M1423" s="55" t="n">
        <f aca="false">IF(COUNT(G1423)=0,50,IF(G1423&gt;-0.06,100,IF(G1423&gt;-0.15,50,0)))</f>
        <v>0</v>
      </c>
      <c r="N1423" s="55" t="n">
        <f aca="false">IF(COUNT(H1423)=0,50,IF(H1423&gt;=0.6,100,IF(H1423&gt;=0.4,50,0)))</f>
        <v>0</v>
      </c>
      <c r="O1423" s="55" t="n">
        <f aca="false">IF(COUNT(I1423)=0,50,IF(J1423="proxy_vix",50,IF(I1423&lt;350,100,IF(I1423&lt;=450,50,0))))</f>
        <v>50</v>
      </c>
      <c r="P1423" s="55" t="n">
        <f aca="false">IF(COUNT(K1423)=0,50,IF(K1423&lt;20,100,IF(K1423&lt;=25,50,0)))</f>
        <v>0</v>
      </c>
      <c r="Q1423" s="54"/>
      <c r="R1423" s="47"/>
      <c r="S1423" s="51" t="n">
        <f aca="false">$E1423/$E1422-1</f>
        <v>0.0344381665251605</v>
      </c>
      <c r="T1423" s="56" t="n">
        <f aca="false">$K1423/$K1422-1</f>
        <v>-0.0225660863958737</v>
      </c>
      <c r="V1423" s="57"/>
      <c r="W1423" s="57"/>
      <c r="Y1423" s="1" t="str">
        <f aca="false">IF(AX1423&gt;=70,"EASY",IF(AX1423&gt;40,"UNCERTAIN","HARD"))</f>
        <v>HARD</v>
      </c>
      <c r="AA1423" s="58" t="n">
        <f aca="false">IF($A1423&lt;200,"",AVERAGE($E1374:$E1423)/AVERAGE($E1224:$E1423)-1)</f>
        <v>0.00844885577199617</v>
      </c>
      <c r="AB1423" s="59" t="n">
        <f aca="false">LOOKUP($B1423,07_L1政策步階!$A$4:$A$14,07_L1政策步階!$C$4:$C$14)</f>
        <v>0</v>
      </c>
      <c r="AC1423" s="57"/>
      <c r="AD1423" s="57"/>
      <c r="AE1423" s="57"/>
      <c r="AF1423" s="57"/>
      <c r="AG1423" s="57"/>
      <c r="AH1423" s="57"/>
      <c r="AI1423" s="57"/>
      <c r="AJ1423" s="57"/>
      <c r="AK1423" s="57"/>
      <c r="AL1423" s="59" t="n">
        <f aca="false">IF(ISNUMBER($AA1423),IF($AA1423&gt;=0.005,100,IF($AA1423&gt;=-0.015,50,0)),"")</f>
        <v>100</v>
      </c>
      <c r="AM1423" s="59" t="n">
        <f aca="false">IF(ISNUMBER($AB1423),IF($AB1423=1,100,IF($AB1423=0,50,0)),"")</f>
        <v>50</v>
      </c>
      <c r="AN1423" s="0" t="str">
        <f aca="false">IF(ISNUMBER($AC1423),IF($AC1423&gt;=0.001,100,IF($AC1423&gt;=-0.003,50,0)),"")</f>
        <v/>
      </c>
      <c r="AO1423" s="0" t="str">
        <f aca="false">IF(ISNUMBER($AD1423),IF($AD1423&gt;=0.04,100,IF($AD1423&gt;=0,50,0)),"")</f>
        <v/>
      </c>
      <c r="AP1423" s="0" t="str">
        <f aca="false">IF(ISNUMBER($AE1423),IF($AE1423&gt;=25,100,IF($AE1423&gt;=-75,50,0)),"")</f>
        <v/>
      </c>
      <c r="AQ1423" s="0" t="str">
        <f aca="false">IF(ISNUMBER($AF1423),IF($AF1423&gt;0,100,IF($AF1423&gt;=-50,50,0)),"")</f>
        <v/>
      </c>
      <c r="AR1423" s="0" t="str">
        <f aca="false">IF(ISNUMBER($AG1423),IF($AG1423=1,100,IF($AG1423=0,50,0)),"")</f>
        <v/>
      </c>
      <c r="AS1423" s="0" t="str">
        <f aca="false">IF(ISNUMBER($AH1423),IF($AH1423&lt;0,100,IF($AH1423&lt;=20,50,0)),"")</f>
        <v/>
      </c>
      <c r="AT1423" s="0" t="str">
        <f aca="false">IF(ISNUMBER($AI1423),IF($AI1423&lt;0.95,100,IF($AI1423&lt;=1,50,0)),"")</f>
        <v/>
      </c>
      <c r="AU1423" s="0" t="str">
        <f aca="false">IF(ISNUMBER($AJ1423),IF($AJ1423&lt;30,0,IF($AJ1423&lt;40,50,IF($AJ1423&lt;=90,100,50))),"")</f>
        <v/>
      </c>
      <c r="AV1423" s="0" t="str">
        <f aca="false">IF(ISNUMBER($AK1423),IF($AK1423&gt;-0.2,100,IF($AK1423&gt;=-0.4,50,0)),"")</f>
        <v/>
      </c>
      <c r="AW1423" s="59" t="n">
        <f aca="false">01_指標庫!$H$4*ISNUMBER($F1423)+01_指標庫!$H$5*ISNUMBER($AA1423)+01_指標庫!$H$6*ISNUMBER($G1423)+01_指標庫!$H$7*ISNUMBER($H1423)+01_指標庫!$H$8*ISNUMBER($AF1423)+01_指標庫!$H$9*ISNUMBER($AG1423)+01_指標庫!$H$10*ISNUMBER($AB1423)+01_指標庫!$H$11*ISNUMBER($AC1423)+01_指標庫!$H$12*ISNUMBER($AD1423)+01_指標庫!$H$13*ISNUMBER($AE1423)+01_指標庫!$H$14*ISNUMBER($I1423)+01_指標庫!$H$15*ISNUMBER($AH1423)+01_指標庫!$H$16*ISNUMBER($K1423)+01_指標庫!$H$17*ISNUMBER($AI1423)+01_指標庫!$H$18*ISNUMBER($AJ1423)+01_指標庫!$H$19*ISNUMBER($AK1423)+01_指標庫!$H$20*ISNUMBER($BB1423)+01_指標庫!$H$21*ISNUMBER($BC1423)</f>
        <v>51</v>
      </c>
      <c r="AX1423" s="59" t="n">
        <f aca="false">IF(AW1423=0,50,ROUND((01_指標庫!$H$4*IF(ISNUMBER($F1423),L1423,0)+01_指標庫!$H$5*IF(ISNUMBER($AA1423),AL1423,0)+01_指標庫!$H$6*IF(ISNUMBER($G1423),M1423,0)+01_指標庫!$H$7*IF(ISNUMBER($H1423),N1423,0)+01_指標庫!$H$8*IF(ISNUMBER($AF1423),AQ1423,0)+01_指標庫!$H$9*IF(ISNUMBER($AG1423),AR1423,0)+01_指標庫!$H$10*IF(ISNUMBER($AB1423),AM1423,0)+01_指標庫!$H$11*IF(ISNUMBER($AC1423),AN1423,0)+01_指標庫!$H$12*IF(ISNUMBER($AD1423),AO1423,0)+01_指標庫!$H$13*IF(ISNUMBER($AE1423),AP1423,0)+01_指標庫!$H$14*IF(ISNUMBER($I1423),O1423,0)+01_指標庫!$H$15*IF(ISNUMBER($AH1423),AS1423,0)+01_指標庫!$H$16*IF(ISNUMBER($K1423),P1423,0)+01_指標庫!$H$17*IF(ISNUMBER($AI1423),AT1423,0)+01_指標庫!$H$18*IF(ISNUMBER($AJ1423),AU1423,0)+01_指標庫!$H$19*IF(ISNUMBER($AK1423),AV1423,0)+01_指標庫!$H$20*IF(ISNUMBER($BB1423),BB1423,0)+01_指標庫!$H$21*IF(ISNUMBER($BC1423),BC1423,0))/AW1423,1))</f>
        <v>16.7</v>
      </c>
      <c r="AY1423" s="60"/>
      <c r="AZ1423" s="60"/>
      <c r="BA1423" s="58" t="n">
        <f aca="false">AVERAGE($E1419:$E1423)/AVERAGE($E1414:$E1423)-1</f>
        <v>-0.0205412496961021</v>
      </c>
      <c r="BB1423" s="59" t="n">
        <f aca="false">IF(ISNUMBER($BA1423),IF(OR($S1423&lt;=-0.03,$BA1423&lt;-0.003),0,IF(OR($S1423&lt;=-0.02,$BA1423&lt;0.01),50,100)),"")</f>
        <v>0</v>
      </c>
      <c r="BC1423" s="0" t="str">
        <f aca="false">IF(OR(COUNT($AZ1423)=0,COUNT($AZ1422)=0),"",IF(OR($AY1423/$AZ1422-1&lt;=-0.03,$AZ1423/$AZ1422-1&lt;=-0.045,IF(COUNT($AZ1414:$AZ1423)=10,AVERAGE($AZ1419:$AZ1423)/AVERAGE($AZ1414:$AZ1423)-1&lt;-0.01,FALSE())),0,IF(OR($AZ1423/$AZ1422-1&lt;=-0.02,IF(COUNT($AZ1414:$AZ1423)=10,AVERAGE($AZ1419:$AZ1423)/AVERAGE($AZ1414:$AZ1423)-1&lt;0.005,FALSE())),50,100)))</f>
        <v/>
      </c>
    </row>
    <row r="1424" customFormat="false" ht="15" hidden="false" customHeight="true" outlineLevel="0" collapsed="false">
      <c r="A1424" s="47" t="n">
        <v>1420</v>
      </c>
      <c r="B1424" s="48" t="n">
        <v>44617</v>
      </c>
      <c r="C1424" s="47" t="n">
        <v>2022</v>
      </c>
      <c r="D1424" s="49" t="s">
        <v>234</v>
      </c>
      <c r="E1424" s="50" t="n">
        <v>14189.16</v>
      </c>
      <c r="F1424" s="51" t="n">
        <v>-0.059149</v>
      </c>
      <c r="G1424" s="51" t="n">
        <v>-0.143856</v>
      </c>
      <c r="H1424" s="52" t="n">
        <v>0.449</v>
      </c>
      <c r="I1424" s="62" t="n">
        <v>504.6</v>
      </c>
      <c r="J1424" s="63" t="s">
        <v>240</v>
      </c>
      <c r="K1424" s="54" t="n">
        <v>27.59</v>
      </c>
      <c r="L1424" s="55" t="n">
        <f aca="false">IF(COUNT(F1424)=0,50,IF(F1424&gt;=0,100,IF(F1424&gt;=-0.02,50,0)))</f>
        <v>0</v>
      </c>
      <c r="M1424" s="55" t="n">
        <f aca="false">IF(COUNT(G1424)=0,50,IF(G1424&gt;-0.06,100,IF(G1424&gt;-0.15,50,0)))</f>
        <v>50</v>
      </c>
      <c r="N1424" s="55" t="n">
        <f aca="false">IF(COUNT(H1424)=0,50,IF(H1424&gt;=0.6,100,IF(H1424&gt;=0.4,50,0)))</f>
        <v>50</v>
      </c>
      <c r="O1424" s="55" t="n">
        <f aca="false">IF(COUNT(I1424)=0,50,IF(J1424="proxy_vix",50,IF(I1424&lt;350,100,IF(I1424&lt;=450,50,0))))</f>
        <v>50</v>
      </c>
      <c r="P1424" s="55" t="n">
        <f aca="false">IF(COUNT(K1424)=0,50,IF(K1424&lt;20,100,IF(K1424&lt;=25,50,0)))</f>
        <v>0</v>
      </c>
      <c r="Q1424" s="54"/>
      <c r="R1424" s="47"/>
      <c r="S1424" s="51" t="n">
        <f aca="false">$E1424/$E1423-1</f>
        <v>0.0153484840786937</v>
      </c>
      <c r="T1424" s="56" t="n">
        <f aca="false">$K1424/$K1423-1</f>
        <v>-0.0900395778364116</v>
      </c>
      <c r="V1424" s="57"/>
      <c r="W1424" s="57"/>
      <c r="Y1424" s="1" t="str">
        <f aca="false">IF(AX1424&gt;=70,"EASY",IF(AX1424&gt;40,"UNCERTAIN","HARD"))</f>
        <v>HARD</v>
      </c>
      <c r="AA1424" s="58" t="n">
        <f aca="false">IF($A1424&lt;200,"",AVERAGE($E1375:$E1424)/AVERAGE($E1225:$E1424)-1)</f>
        <v>0.00576321922755474</v>
      </c>
      <c r="AB1424" s="59" t="n">
        <f aca="false">LOOKUP($B1424,07_L1政策步階!$A$4:$A$14,07_L1政策步階!$C$4:$C$14)</f>
        <v>0</v>
      </c>
      <c r="AC1424" s="57"/>
      <c r="AD1424" s="57"/>
      <c r="AE1424" s="57"/>
      <c r="AF1424" s="57"/>
      <c r="AG1424" s="57"/>
      <c r="AH1424" s="57"/>
      <c r="AI1424" s="57"/>
      <c r="AJ1424" s="57"/>
      <c r="AK1424" s="57"/>
      <c r="AL1424" s="59" t="n">
        <f aca="false">IF(ISNUMBER($AA1424),IF($AA1424&gt;=0.005,100,IF($AA1424&gt;=-0.015,50,0)),"")</f>
        <v>100</v>
      </c>
      <c r="AM1424" s="59" t="n">
        <f aca="false">IF(ISNUMBER($AB1424),IF($AB1424=1,100,IF($AB1424=0,50,0)),"")</f>
        <v>50</v>
      </c>
      <c r="AN1424" s="0" t="str">
        <f aca="false">IF(ISNUMBER($AC1424),IF($AC1424&gt;=0.001,100,IF($AC1424&gt;=-0.003,50,0)),"")</f>
        <v/>
      </c>
      <c r="AO1424" s="0" t="str">
        <f aca="false">IF(ISNUMBER($AD1424),IF($AD1424&gt;=0.04,100,IF($AD1424&gt;=0,50,0)),"")</f>
        <v/>
      </c>
      <c r="AP1424" s="0" t="str">
        <f aca="false">IF(ISNUMBER($AE1424),IF($AE1424&gt;=25,100,IF($AE1424&gt;=-75,50,0)),"")</f>
        <v/>
      </c>
      <c r="AQ1424" s="0" t="str">
        <f aca="false">IF(ISNUMBER($AF1424),IF($AF1424&gt;0,100,IF($AF1424&gt;=-50,50,0)),"")</f>
        <v/>
      </c>
      <c r="AR1424" s="0" t="str">
        <f aca="false">IF(ISNUMBER($AG1424),IF($AG1424=1,100,IF($AG1424=0,50,0)),"")</f>
        <v/>
      </c>
      <c r="AS1424" s="0" t="str">
        <f aca="false">IF(ISNUMBER($AH1424),IF($AH1424&lt;0,100,IF($AH1424&lt;=20,50,0)),"")</f>
        <v/>
      </c>
      <c r="AT1424" s="0" t="str">
        <f aca="false">IF(ISNUMBER($AI1424),IF($AI1424&lt;0.95,100,IF($AI1424&lt;=1,50,0)),"")</f>
        <v/>
      </c>
      <c r="AU1424" s="0" t="str">
        <f aca="false">IF(ISNUMBER($AJ1424),IF($AJ1424&lt;30,0,IF($AJ1424&lt;40,50,IF($AJ1424&lt;=90,100,50))),"")</f>
        <v/>
      </c>
      <c r="AV1424" s="0" t="str">
        <f aca="false">IF(ISNUMBER($AK1424),IF($AK1424&gt;-0.2,100,IF($AK1424&gt;=-0.4,50,0)),"")</f>
        <v/>
      </c>
      <c r="AW1424" s="59" t="n">
        <f aca="false">01_指標庫!$H$4*ISNUMBER($F1424)+01_指標庫!$H$5*ISNUMBER($AA1424)+01_指標庫!$H$6*ISNUMBER($G1424)+01_指標庫!$H$7*ISNUMBER($H1424)+01_指標庫!$H$8*ISNUMBER($AF1424)+01_指標庫!$H$9*ISNUMBER($AG1424)+01_指標庫!$H$10*ISNUMBER($AB1424)+01_指標庫!$H$11*ISNUMBER($AC1424)+01_指標庫!$H$12*ISNUMBER($AD1424)+01_指標庫!$H$13*ISNUMBER($AE1424)+01_指標庫!$H$14*ISNUMBER($I1424)+01_指標庫!$H$15*ISNUMBER($AH1424)+01_指標庫!$H$16*ISNUMBER($K1424)+01_指標庫!$H$17*ISNUMBER($AI1424)+01_指標庫!$H$18*ISNUMBER($AJ1424)+01_指標庫!$H$19*ISNUMBER($AK1424)+01_指標庫!$H$20*ISNUMBER($BB1424)+01_指標庫!$H$21*ISNUMBER($BC1424)</f>
        <v>51</v>
      </c>
      <c r="AX1424" s="59" t="n">
        <f aca="false">IF(AW1424=0,50,ROUND((01_指標庫!$H$4*IF(ISNUMBER($F1424),L1424,0)+01_指標庫!$H$5*IF(ISNUMBER($AA1424),AL1424,0)+01_指標庫!$H$6*IF(ISNUMBER($G1424),M1424,0)+01_指標庫!$H$7*IF(ISNUMBER($H1424),N1424,0)+01_指標庫!$H$8*IF(ISNUMBER($AF1424),AQ1424,0)+01_指標庫!$H$9*IF(ISNUMBER($AG1424),AR1424,0)+01_指標庫!$H$10*IF(ISNUMBER($AB1424),AM1424,0)+01_指標庫!$H$11*IF(ISNUMBER($AC1424),AN1424,0)+01_指標庫!$H$12*IF(ISNUMBER($AD1424),AO1424,0)+01_指標庫!$H$13*IF(ISNUMBER($AE1424),AP1424,0)+01_指標庫!$H$14*IF(ISNUMBER($I1424),O1424,0)+01_指標庫!$H$15*IF(ISNUMBER($AH1424),AS1424,0)+01_指標庫!$H$16*IF(ISNUMBER($K1424),P1424,0)+01_指標庫!$H$17*IF(ISNUMBER($AI1424),AT1424,0)+01_指標庫!$H$18*IF(ISNUMBER($AJ1424),AU1424,0)+01_指標庫!$H$19*IF(ISNUMBER($AK1424),AV1424,0)+01_指標庫!$H$20*IF(ISNUMBER($BB1424),BB1424,0)+01_指標庫!$H$21*IF(ISNUMBER($BC1424),BC1424,0))/AW1424,1))</f>
        <v>32.4</v>
      </c>
      <c r="AY1424" s="60"/>
      <c r="AZ1424" s="60"/>
      <c r="BA1424" s="58" t="n">
        <f aca="false">AVERAGE($E1420:$E1424)/AVERAGE($E1415:$E1424)-1</f>
        <v>-0.0167192141820894</v>
      </c>
      <c r="BB1424" s="59" t="n">
        <f aca="false">IF(ISNUMBER($BA1424),IF(OR($S1424&lt;=-0.03,$BA1424&lt;-0.003),0,IF(OR($S1424&lt;=-0.02,$BA1424&lt;0.01),50,100)),"")</f>
        <v>0</v>
      </c>
      <c r="BC1424" s="0" t="str">
        <f aca="false">IF(OR(COUNT($AZ1424)=0,COUNT($AZ1423)=0),"",IF(OR($AY1424/$AZ1423-1&lt;=-0.03,$AZ1424/$AZ1423-1&lt;=-0.045,IF(COUNT($AZ1415:$AZ1424)=10,AVERAGE($AZ1420:$AZ1424)/AVERAGE($AZ1415:$AZ1424)-1&lt;-0.01,FALSE())),0,IF(OR($AZ1424/$AZ1423-1&lt;=-0.02,IF(COUNT($AZ1415:$AZ1424)=10,AVERAGE($AZ1420:$AZ1424)/AVERAGE($AZ1415:$AZ1424)-1&lt;0.005,FALSE())),50,100)))</f>
        <v/>
      </c>
    </row>
    <row r="1425" customFormat="false" ht="15" hidden="false" customHeight="true" outlineLevel="0" collapsed="false">
      <c r="A1425" s="47" t="n">
        <v>1421</v>
      </c>
      <c r="B1425" s="48" t="n">
        <v>44620</v>
      </c>
      <c r="C1425" s="47" t="n">
        <v>2022</v>
      </c>
      <c r="D1425" s="49" t="s">
        <v>236</v>
      </c>
      <c r="E1425" s="50" t="n">
        <v>14237.81</v>
      </c>
      <c r="F1425" s="51" t="n">
        <v>-0.056276</v>
      </c>
      <c r="G1425" s="51" t="n">
        <v>-0.140921</v>
      </c>
      <c r="H1425" s="52" t="n">
        <v>0.449</v>
      </c>
      <c r="I1425" s="62" t="n">
        <v>526</v>
      </c>
      <c r="J1425" s="63" t="s">
        <v>240</v>
      </c>
      <c r="K1425" s="54" t="n">
        <v>30.15</v>
      </c>
      <c r="L1425" s="55" t="n">
        <f aca="false">IF(COUNT(F1425)=0,50,IF(F1425&gt;=0,100,IF(F1425&gt;=-0.02,50,0)))</f>
        <v>0</v>
      </c>
      <c r="M1425" s="55" t="n">
        <f aca="false">IF(COUNT(G1425)=0,50,IF(G1425&gt;-0.06,100,IF(G1425&gt;-0.15,50,0)))</f>
        <v>50</v>
      </c>
      <c r="N1425" s="55" t="n">
        <f aca="false">IF(COUNT(H1425)=0,50,IF(H1425&gt;=0.6,100,IF(H1425&gt;=0.4,50,0)))</f>
        <v>50</v>
      </c>
      <c r="O1425" s="55" t="n">
        <f aca="false">IF(COUNT(I1425)=0,50,IF(J1425="proxy_vix",50,IF(I1425&lt;350,100,IF(I1425&lt;=450,50,0))))</f>
        <v>50</v>
      </c>
      <c r="P1425" s="55" t="n">
        <f aca="false">IF(COUNT(K1425)=0,50,IF(K1425&lt;20,100,IF(K1425&lt;=25,50,0)))</f>
        <v>0</v>
      </c>
      <c r="Q1425" s="54"/>
      <c r="R1425" s="47"/>
      <c r="S1425" s="51" t="n">
        <f aca="false">$E1425/$E1424-1</f>
        <v>0.00342867371993827</v>
      </c>
      <c r="T1425" s="56" t="n">
        <f aca="false">$K1425/$K1424-1</f>
        <v>0.0927872417542588</v>
      </c>
      <c r="V1425" s="57"/>
      <c r="W1425" s="57"/>
      <c r="Y1425" s="1" t="str">
        <f aca="false">IF(AX1425&gt;=70,"EASY",IF(AX1425&gt;40,"UNCERTAIN","HARD"))</f>
        <v>HARD</v>
      </c>
      <c r="AA1425" s="58" t="n">
        <f aca="false">IF($A1425&lt;200,"",AVERAGE($E1376:$E1425)/AVERAGE($E1226:$E1425)-1)</f>
        <v>0.00266704934009976</v>
      </c>
      <c r="AB1425" s="59" t="n">
        <f aca="false">LOOKUP($B1425,07_L1政策步階!$A$4:$A$14,07_L1政策步階!$C$4:$C$14)</f>
        <v>0</v>
      </c>
      <c r="AC1425" s="57"/>
      <c r="AD1425" s="57"/>
      <c r="AE1425" s="57"/>
      <c r="AF1425" s="57"/>
      <c r="AG1425" s="57"/>
      <c r="AH1425" s="57"/>
      <c r="AI1425" s="57"/>
      <c r="AJ1425" s="57"/>
      <c r="AK1425" s="57"/>
      <c r="AL1425" s="59" t="n">
        <f aca="false">IF(ISNUMBER($AA1425),IF($AA1425&gt;=0.005,100,IF($AA1425&gt;=-0.015,50,0)),"")</f>
        <v>50</v>
      </c>
      <c r="AM1425" s="59" t="n">
        <f aca="false">IF(ISNUMBER($AB1425),IF($AB1425=1,100,IF($AB1425=0,50,0)),"")</f>
        <v>50</v>
      </c>
      <c r="AN1425" s="0" t="str">
        <f aca="false">IF(ISNUMBER($AC1425),IF($AC1425&gt;=0.001,100,IF($AC1425&gt;=-0.003,50,0)),"")</f>
        <v/>
      </c>
      <c r="AO1425" s="0" t="str">
        <f aca="false">IF(ISNUMBER($AD1425),IF($AD1425&gt;=0.04,100,IF($AD1425&gt;=0,50,0)),"")</f>
        <v/>
      </c>
      <c r="AP1425" s="0" t="str">
        <f aca="false">IF(ISNUMBER($AE1425),IF($AE1425&gt;=25,100,IF($AE1425&gt;=-75,50,0)),"")</f>
        <v/>
      </c>
      <c r="AQ1425" s="0" t="str">
        <f aca="false">IF(ISNUMBER($AF1425),IF($AF1425&gt;0,100,IF($AF1425&gt;=-50,50,0)),"")</f>
        <v/>
      </c>
      <c r="AR1425" s="0" t="str">
        <f aca="false">IF(ISNUMBER($AG1425),IF($AG1425=1,100,IF($AG1425=0,50,0)),"")</f>
        <v/>
      </c>
      <c r="AS1425" s="0" t="str">
        <f aca="false">IF(ISNUMBER($AH1425),IF($AH1425&lt;0,100,IF($AH1425&lt;=20,50,0)),"")</f>
        <v/>
      </c>
      <c r="AT1425" s="0" t="str">
        <f aca="false">IF(ISNUMBER($AI1425),IF($AI1425&lt;0.95,100,IF($AI1425&lt;=1,50,0)),"")</f>
        <v/>
      </c>
      <c r="AU1425" s="0" t="str">
        <f aca="false">IF(ISNUMBER($AJ1425),IF($AJ1425&lt;30,0,IF($AJ1425&lt;40,50,IF($AJ1425&lt;=90,100,50))),"")</f>
        <v/>
      </c>
      <c r="AV1425" s="0" t="str">
        <f aca="false">IF(ISNUMBER($AK1425),IF($AK1425&gt;-0.2,100,IF($AK1425&gt;=-0.4,50,0)),"")</f>
        <v/>
      </c>
      <c r="AW1425" s="59" t="n">
        <f aca="false">01_指標庫!$H$4*ISNUMBER($F1425)+01_指標庫!$H$5*ISNUMBER($AA1425)+01_指標庫!$H$6*ISNUMBER($G1425)+01_指標庫!$H$7*ISNUMBER($H1425)+01_指標庫!$H$8*ISNUMBER($AF1425)+01_指標庫!$H$9*ISNUMBER($AG1425)+01_指標庫!$H$10*ISNUMBER($AB1425)+01_指標庫!$H$11*ISNUMBER($AC1425)+01_指標庫!$H$12*ISNUMBER($AD1425)+01_指標庫!$H$13*ISNUMBER($AE1425)+01_指標庫!$H$14*ISNUMBER($I1425)+01_指標庫!$H$15*ISNUMBER($AH1425)+01_指標庫!$H$16*ISNUMBER($K1425)+01_指標庫!$H$17*ISNUMBER($AI1425)+01_指標庫!$H$18*ISNUMBER($AJ1425)+01_指標庫!$H$19*ISNUMBER($AK1425)+01_指標庫!$H$20*ISNUMBER($BB1425)+01_指標庫!$H$21*ISNUMBER($BC1425)</f>
        <v>51</v>
      </c>
      <c r="AX1425" s="59" t="n">
        <f aca="false">IF(AW1425=0,50,ROUND((01_指標庫!$H$4*IF(ISNUMBER($F1425),L1425,0)+01_指標庫!$H$5*IF(ISNUMBER($AA1425),AL1425,0)+01_指標庫!$H$6*IF(ISNUMBER($G1425),M1425,0)+01_指標庫!$H$7*IF(ISNUMBER($H1425),N1425,0)+01_指標庫!$H$8*IF(ISNUMBER($AF1425),AQ1425,0)+01_指標庫!$H$9*IF(ISNUMBER($AG1425),AR1425,0)+01_指標庫!$H$10*IF(ISNUMBER($AB1425),AM1425,0)+01_指標庫!$H$11*IF(ISNUMBER($AC1425),AN1425,0)+01_指標庫!$H$12*IF(ISNUMBER($AD1425),AO1425,0)+01_指標庫!$H$13*IF(ISNUMBER($AE1425),AP1425,0)+01_指標庫!$H$14*IF(ISNUMBER($I1425),O1425,0)+01_指標庫!$H$15*IF(ISNUMBER($AH1425),AS1425,0)+01_指標庫!$H$16*IF(ISNUMBER($K1425),P1425,0)+01_指標庫!$H$17*IF(ISNUMBER($AI1425),AT1425,0)+01_指標庫!$H$18*IF(ISNUMBER($AJ1425),AU1425,0)+01_指標庫!$H$19*IF(ISNUMBER($AK1425),AV1425,0)+01_指標庫!$H$20*IF(ISNUMBER($BB1425),BB1425,0)+01_指標庫!$H$21*IF(ISNUMBER($BC1425),BC1425,0))/AW1425,1))</f>
        <v>30.4</v>
      </c>
      <c r="AY1425" s="60"/>
      <c r="AZ1425" s="60"/>
      <c r="BA1425" s="58" t="n">
        <f aca="false">AVERAGE($E1421:$E1425)/AVERAGE($E1416:$E1425)-1</f>
        <v>-0.013380351039366</v>
      </c>
      <c r="BB1425" s="59" t="n">
        <f aca="false">IF(ISNUMBER($BA1425),IF(OR($S1425&lt;=-0.03,$BA1425&lt;-0.003),0,IF(OR($S1425&lt;=-0.02,$BA1425&lt;0.01),50,100)),"")</f>
        <v>0</v>
      </c>
      <c r="BC1425" s="0" t="str">
        <f aca="false">IF(OR(COUNT($AZ1425)=0,COUNT($AZ1424)=0),"",IF(OR($AY1425/$AZ1424-1&lt;=-0.03,$AZ1425/$AZ1424-1&lt;=-0.045,IF(COUNT($AZ1416:$AZ1425)=10,AVERAGE($AZ1421:$AZ1425)/AVERAGE($AZ1416:$AZ1425)-1&lt;-0.01,FALSE())),0,IF(OR($AZ1425/$AZ1424-1&lt;=-0.02,IF(COUNT($AZ1416:$AZ1425)=10,AVERAGE($AZ1421:$AZ1425)/AVERAGE($AZ1416:$AZ1425)-1&lt;0.005,FALSE())),50,100)))</f>
        <v/>
      </c>
    </row>
    <row r="1426" customFormat="false" ht="15" hidden="false" customHeight="true" outlineLevel="0" collapsed="false">
      <c r="A1426" s="47" t="n">
        <v>1422</v>
      </c>
      <c r="B1426" s="48" t="n">
        <v>44621</v>
      </c>
      <c r="C1426" s="47" t="n">
        <v>2022</v>
      </c>
      <c r="D1426" s="49" t="s">
        <v>237</v>
      </c>
      <c r="E1426" s="50" t="n">
        <v>14005.99</v>
      </c>
      <c r="F1426" s="51" t="n">
        <v>-0.07183</v>
      </c>
      <c r="G1426" s="51" t="n">
        <v>-0.154908</v>
      </c>
      <c r="H1426" s="52" t="n">
        <v>0.3673</v>
      </c>
      <c r="I1426" s="62" t="n">
        <v>552.6</v>
      </c>
      <c r="J1426" s="63" t="s">
        <v>240</v>
      </c>
      <c r="K1426" s="54" t="n">
        <v>33.32</v>
      </c>
      <c r="L1426" s="55" t="n">
        <f aca="false">IF(COUNT(F1426)=0,50,IF(F1426&gt;=0,100,IF(F1426&gt;=-0.02,50,0)))</f>
        <v>0</v>
      </c>
      <c r="M1426" s="55" t="n">
        <f aca="false">IF(COUNT(G1426)=0,50,IF(G1426&gt;-0.06,100,IF(G1426&gt;-0.15,50,0)))</f>
        <v>0</v>
      </c>
      <c r="N1426" s="55" t="n">
        <f aca="false">IF(COUNT(H1426)=0,50,IF(H1426&gt;=0.6,100,IF(H1426&gt;=0.4,50,0)))</f>
        <v>0</v>
      </c>
      <c r="O1426" s="55" t="n">
        <f aca="false">IF(COUNT(I1426)=0,50,IF(J1426="proxy_vix",50,IF(I1426&lt;350,100,IF(I1426&lt;=450,50,0))))</f>
        <v>50</v>
      </c>
      <c r="P1426" s="55" t="n">
        <f aca="false">IF(COUNT(K1426)=0,50,IF(K1426&lt;20,100,IF(K1426&lt;=25,50,0)))</f>
        <v>0</v>
      </c>
      <c r="Q1426" s="54"/>
      <c r="R1426" s="47"/>
      <c r="S1426" s="51" t="n">
        <f aca="false">$E1426/$E1425-1</f>
        <v>-0.0162819984253196</v>
      </c>
      <c r="T1426" s="56" t="n">
        <f aca="false">$K1426/$K1425-1</f>
        <v>0.10514096185738</v>
      </c>
      <c r="V1426" s="57"/>
      <c r="W1426" s="57"/>
      <c r="Y1426" s="1" t="str">
        <f aca="false">IF(AX1426&gt;=70,"EASY",IF(AX1426&gt;40,"UNCERTAIN","HARD"))</f>
        <v>HARD</v>
      </c>
      <c r="AA1426" s="58" t="n">
        <f aca="false">IF($A1426&lt;200,"",AVERAGE($E1377:$E1426)/AVERAGE($E1227:$E1426)-1)</f>
        <v>9.27772536796212E-007</v>
      </c>
      <c r="AB1426" s="59" t="n">
        <f aca="false">LOOKUP($B1426,07_L1政策步階!$A$4:$A$14,07_L1政策步階!$C$4:$C$14)</f>
        <v>0</v>
      </c>
      <c r="AC1426" s="57"/>
      <c r="AD1426" s="57"/>
      <c r="AE1426" s="57"/>
      <c r="AF1426" s="57"/>
      <c r="AG1426" s="57"/>
      <c r="AH1426" s="57"/>
      <c r="AI1426" s="57"/>
      <c r="AJ1426" s="57"/>
      <c r="AK1426" s="57"/>
      <c r="AL1426" s="59" t="n">
        <f aca="false">IF(ISNUMBER($AA1426),IF($AA1426&gt;=0.005,100,IF($AA1426&gt;=-0.015,50,0)),"")</f>
        <v>50</v>
      </c>
      <c r="AM1426" s="59" t="n">
        <f aca="false">IF(ISNUMBER($AB1426),IF($AB1426=1,100,IF($AB1426=0,50,0)),"")</f>
        <v>50</v>
      </c>
      <c r="AN1426" s="0" t="str">
        <f aca="false">IF(ISNUMBER($AC1426),IF($AC1426&gt;=0.001,100,IF($AC1426&gt;=-0.003,50,0)),"")</f>
        <v/>
      </c>
      <c r="AO1426" s="0" t="str">
        <f aca="false">IF(ISNUMBER($AD1426),IF($AD1426&gt;=0.04,100,IF($AD1426&gt;=0,50,0)),"")</f>
        <v/>
      </c>
      <c r="AP1426" s="0" t="str">
        <f aca="false">IF(ISNUMBER($AE1426),IF($AE1426&gt;=25,100,IF($AE1426&gt;=-75,50,0)),"")</f>
        <v/>
      </c>
      <c r="AQ1426" s="0" t="str">
        <f aca="false">IF(ISNUMBER($AF1426),IF($AF1426&gt;0,100,IF($AF1426&gt;=-50,50,0)),"")</f>
        <v/>
      </c>
      <c r="AR1426" s="0" t="str">
        <f aca="false">IF(ISNUMBER($AG1426),IF($AG1426=1,100,IF($AG1426=0,50,0)),"")</f>
        <v/>
      </c>
      <c r="AS1426" s="0" t="str">
        <f aca="false">IF(ISNUMBER($AH1426),IF($AH1426&lt;0,100,IF($AH1426&lt;=20,50,0)),"")</f>
        <v/>
      </c>
      <c r="AT1426" s="0" t="str">
        <f aca="false">IF(ISNUMBER($AI1426),IF($AI1426&lt;0.95,100,IF($AI1426&lt;=1,50,0)),"")</f>
        <v/>
      </c>
      <c r="AU1426" s="0" t="str">
        <f aca="false">IF(ISNUMBER($AJ1426),IF($AJ1426&lt;30,0,IF($AJ1426&lt;40,50,IF($AJ1426&lt;=90,100,50))),"")</f>
        <v/>
      </c>
      <c r="AV1426" s="0" t="str">
        <f aca="false">IF(ISNUMBER($AK1426),IF($AK1426&gt;-0.2,100,IF($AK1426&gt;=-0.4,50,0)),"")</f>
        <v/>
      </c>
      <c r="AW1426" s="59" t="n">
        <f aca="false">01_指標庫!$H$4*ISNUMBER($F1426)+01_指標庫!$H$5*ISNUMBER($AA1426)+01_指標庫!$H$6*ISNUMBER($G1426)+01_指標庫!$H$7*ISNUMBER($H1426)+01_指標庫!$H$8*ISNUMBER($AF1426)+01_指標庫!$H$9*ISNUMBER($AG1426)+01_指標庫!$H$10*ISNUMBER($AB1426)+01_指標庫!$H$11*ISNUMBER($AC1426)+01_指標庫!$H$12*ISNUMBER($AD1426)+01_指標庫!$H$13*ISNUMBER($AE1426)+01_指標庫!$H$14*ISNUMBER($I1426)+01_指標庫!$H$15*ISNUMBER($AH1426)+01_指標庫!$H$16*ISNUMBER($K1426)+01_指標庫!$H$17*ISNUMBER($AI1426)+01_指標庫!$H$18*ISNUMBER($AJ1426)+01_指標庫!$H$19*ISNUMBER($AK1426)+01_指標庫!$H$20*ISNUMBER($BB1426)+01_指標庫!$H$21*ISNUMBER($BC1426)</f>
        <v>51</v>
      </c>
      <c r="AX1426" s="59" t="n">
        <f aca="false">IF(AW1426=0,50,ROUND((01_指標庫!$H$4*IF(ISNUMBER($F1426),L1426,0)+01_指標庫!$H$5*IF(ISNUMBER($AA1426),AL1426,0)+01_指標庫!$H$6*IF(ISNUMBER($G1426),M1426,0)+01_指標庫!$H$7*IF(ISNUMBER($H1426),N1426,0)+01_指標庫!$H$8*IF(ISNUMBER($AF1426),AQ1426,0)+01_指標庫!$H$9*IF(ISNUMBER($AG1426),AR1426,0)+01_指標庫!$H$10*IF(ISNUMBER($AB1426),AM1426,0)+01_指標庫!$H$11*IF(ISNUMBER($AC1426),AN1426,0)+01_指標庫!$H$12*IF(ISNUMBER($AD1426),AO1426,0)+01_指標庫!$H$13*IF(ISNUMBER($AE1426),AP1426,0)+01_指標庫!$H$14*IF(ISNUMBER($I1426),O1426,0)+01_指標庫!$H$15*IF(ISNUMBER($AH1426),AS1426,0)+01_指標庫!$H$16*IF(ISNUMBER($K1426),P1426,0)+01_指標庫!$H$17*IF(ISNUMBER($AI1426),AT1426,0)+01_指標庫!$H$18*IF(ISNUMBER($AJ1426),AU1426,0)+01_指標庫!$H$19*IF(ISNUMBER($AK1426),AV1426,0)+01_指標庫!$H$20*IF(ISNUMBER($BB1426),BB1426,0)+01_指標庫!$H$21*IF(ISNUMBER($BC1426),BC1426,0))/AW1426,1))</f>
        <v>14.7</v>
      </c>
      <c r="AY1426" s="60"/>
      <c r="AZ1426" s="60"/>
      <c r="BA1426" s="58" t="n">
        <f aca="false">AVERAGE($E1422:$E1426)/AVERAGE($E1417:$E1426)-1</f>
        <v>-0.00962658788485249</v>
      </c>
      <c r="BB1426" s="59" t="n">
        <f aca="false">IF(ISNUMBER($BA1426),IF(OR($S1426&lt;=-0.03,$BA1426&lt;-0.003),0,IF(OR($S1426&lt;=-0.02,$BA1426&lt;0.01),50,100)),"")</f>
        <v>0</v>
      </c>
      <c r="BC1426" s="0" t="str">
        <f aca="false">IF(OR(COUNT($AZ1426)=0,COUNT($AZ1425)=0),"",IF(OR($AY1426/$AZ1425-1&lt;=-0.03,$AZ1426/$AZ1425-1&lt;=-0.045,IF(COUNT($AZ1417:$AZ1426)=10,AVERAGE($AZ1422:$AZ1426)/AVERAGE($AZ1417:$AZ1426)-1&lt;-0.01,FALSE())),0,IF(OR($AZ1426/$AZ1425-1&lt;=-0.02,IF(COUNT($AZ1417:$AZ1426)=10,AVERAGE($AZ1422:$AZ1426)/AVERAGE($AZ1417:$AZ1426)-1&lt;0.005,FALSE())),50,100)))</f>
        <v/>
      </c>
    </row>
    <row r="1427" customFormat="false" ht="15" hidden="false" customHeight="true" outlineLevel="0" collapsed="false">
      <c r="A1427" s="47" t="n">
        <v>1423</v>
      </c>
      <c r="B1427" s="48" t="n">
        <v>44622</v>
      </c>
      <c r="C1427" s="47" t="n">
        <v>2022</v>
      </c>
      <c r="D1427" s="49" t="s">
        <v>238</v>
      </c>
      <c r="E1427" s="50" t="n">
        <v>14243.69</v>
      </c>
      <c r="F1427" s="51" t="n">
        <v>-0.056369</v>
      </c>
      <c r="G1427" s="51" t="n">
        <v>-0.140566</v>
      </c>
      <c r="H1427" s="52" t="n">
        <v>0.4694</v>
      </c>
      <c r="I1427" s="62" t="n">
        <v>531</v>
      </c>
      <c r="J1427" s="63" t="s">
        <v>240</v>
      </c>
      <c r="K1427" s="54" t="n">
        <v>30.74</v>
      </c>
      <c r="L1427" s="55" t="n">
        <f aca="false">IF(COUNT(F1427)=0,50,IF(F1427&gt;=0,100,IF(F1427&gt;=-0.02,50,0)))</f>
        <v>0</v>
      </c>
      <c r="M1427" s="55" t="n">
        <f aca="false">IF(COUNT(G1427)=0,50,IF(G1427&gt;-0.06,100,IF(G1427&gt;-0.15,50,0)))</f>
        <v>50</v>
      </c>
      <c r="N1427" s="55" t="n">
        <f aca="false">IF(COUNT(H1427)=0,50,IF(H1427&gt;=0.6,100,IF(H1427&gt;=0.4,50,0)))</f>
        <v>50</v>
      </c>
      <c r="O1427" s="55" t="n">
        <f aca="false">IF(COUNT(I1427)=0,50,IF(J1427="proxy_vix",50,IF(I1427&lt;350,100,IF(I1427&lt;=450,50,0))))</f>
        <v>50</v>
      </c>
      <c r="P1427" s="55" t="n">
        <f aca="false">IF(COUNT(K1427)=0,50,IF(K1427&lt;20,100,IF(K1427&lt;=25,50,0)))</f>
        <v>0</v>
      </c>
      <c r="Q1427" s="54"/>
      <c r="R1427" s="47"/>
      <c r="S1427" s="51" t="n">
        <f aca="false">$E1427/$E1426-1</f>
        <v>0.0169713101323077</v>
      </c>
      <c r="T1427" s="56" t="n">
        <f aca="false">$K1427/$K1426-1</f>
        <v>-0.0774309723889557</v>
      </c>
      <c r="V1427" s="57"/>
      <c r="W1427" s="57"/>
      <c r="Y1427" s="1" t="str">
        <f aca="false">IF(AX1427&gt;=70,"EASY",IF(AX1427&gt;40,"UNCERTAIN","HARD"))</f>
        <v>HARD</v>
      </c>
      <c r="AA1427" s="58" t="n">
        <f aca="false">IF($A1427&lt;200,"",AVERAGE($E1378:$E1427)/AVERAGE($E1228:$E1427)-1)</f>
        <v>-0.00237140408105319</v>
      </c>
      <c r="AB1427" s="59" t="n">
        <f aca="false">LOOKUP($B1427,07_L1政策步階!$A$4:$A$14,07_L1政策步階!$C$4:$C$14)</f>
        <v>0</v>
      </c>
      <c r="AC1427" s="57"/>
      <c r="AD1427" s="57"/>
      <c r="AE1427" s="57"/>
      <c r="AF1427" s="57"/>
      <c r="AG1427" s="57"/>
      <c r="AH1427" s="57"/>
      <c r="AI1427" s="57"/>
      <c r="AJ1427" s="57"/>
      <c r="AK1427" s="57"/>
      <c r="AL1427" s="59" t="n">
        <f aca="false">IF(ISNUMBER($AA1427),IF($AA1427&gt;=0.005,100,IF($AA1427&gt;=-0.015,50,0)),"")</f>
        <v>50</v>
      </c>
      <c r="AM1427" s="59" t="n">
        <f aca="false">IF(ISNUMBER($AB1427),IF($AB1427=1,100,IF($AB1427=0,50,0)),"")</f>
        <v>50</v>
      </c>
      <c r="AN1427" s="0" t="str">
        <f aca="false">IF(ISNUMBER($AC1427),IF($AC1427&gt;=0.001,100,IF($AC1427&gt;=-0.003,50,0)),"")</f>
        <v/>
      </c>
      <c r="AO1427" s="0" t="str">
        <f aca="false">IF(ISNUMBER($AD1427),IF($AD1427&gt;=0.04,100,IF($AD1427&gt;=0,50,0)),"")</f>
        <v/>
      </c>
      <c r="AP1427" s="0" t="str">
        <f aca="false">IF(ISNUMBER($AE1427),IF($AE1427&gt;=25,100,IF($AE1427&gt;=-75,50,0)),"")</f>
        <v/>
      </c>
      <c r="AQ1427" s="0" t="str">
        <f aca="false">IF(ISNUMBER($AF1427),IF($AF1427&gt;0,100,IF($AF1427&gt;=-50,50,0)),"")</f>
        <v/>
      </c>
      <c r="AR1427" s="0" t="str">
        <f aca="false">IF(ISNUMBER($AG1427),IF($AG1427=1,100,IF($AG1427=0,50,0)),"")</f>
        <v/>
      </c>
      <c r="AS1427" s="0" t="str">
        <f aca="false">IF(ISNUMBER($AH1427),IF($AH1427&lt;0,100,IF($AH1427&lt;=20,50,0)),"")</f>
        <v/>
      </c>
      <c r="AT1427" s="0" t="str">
        <f aca="false">IF(ISNUMBER($AI1427),IF($AI1427&lt;0.95,100,IF($AI1427&lt;=1,50,0)),"")</f>
        <v/>
      </c>
      <c r="AU1427" s="0" t="str">
        <f aca="false">IF(ISNUMBER($AJ1427),IF($AJ1427&lt;30,0,IF($AJ1427&lt;40,50,IF($AJ1427&lt;=90,100,50))),"")</f>
        <v/>
      </c>
      <c r="AV1427" s="0" t="str">
        <f aca="false">IF(ISNUMBER($AK1427),IF($AK1427&gt;-0.2,100,IF($AK1427&gt;=-0.4,50,0)),"")</f>
        <v/>
      </c>
      <c r="AW1427" s="59" t="n">
        <f aca="false">01_指標庫!$H$4*ISNUMBER($F1427)+01_指標庫!$H$5*ISNUMBER($AA1427)+01_指標庫!$H$6*ISNUMBER($G1427)+01_指標庫!$H$7*ISNUMBER($H1427)+01_指標庫!$H$8*ISNUMBER($AF1427)+01_指標庫!$H$9*ISNUMBER($AG1427)+01_指標庫!$H$10*ISNUMBER($AB1427)+01_指標庫!$H$11*ISNUMBER($AC1427)+01_指標庫!$H$12*ISNUMBER($AD1427)+01_指標庫!$H$13*ISNUMBER($AE1427)+01_指標庫!$H$14*ISNUMBER($I1427)+01_指標庫!$H$15*ISNUMBER($AH1427)+01_指標庫!$H$16*ISNUMBER($K1427)+01_指標庫!$H$17*ISNUMBER($AI1427)+01_指標庫!$H$18*ISNUMBER($AJ1427)+01_指標庫!$H$19*ISNUMBER($AK1427)+01_指標庫!$H$20*ISNUMBER($BB1427)+01_指標庫!$H$21*ISNUMBER($BC1427)</f>
        <v>51</v>
      </c>
      <c r="AX1427" s="59" t="n">
        <f aca="false">IF(AW1427=0,50,ROUND((01_指標庫!$H$4*IF(ISNUMBER($F1427),L1427,0)+01_指標庫!$H$5*IF(ISNUMBER($AA1427),AL1427,0)+01_指標庫!$H$6*IF(ISNUMBER($G1427),M1427,0)+01_指標庫!$H$7*IF(ISNUMBER($H1427),N1427,0)+01_指標庫!$H$8*IF(ISNUMBER($AF1427),AQ1427,0)+01_指標庫!$H$9*IF(ISNUMBER($AG1427),AR1427,0)+01_指標庫!$H$10*IF(ISNUMBER($AB1427),AM1427,0)+01_指標庫!$H$11*IF(ISNUMBER($AC1427),AN1427,0)+01_指標庫!$H$12*IF(ISNUMBER($AD1427),AO1427,0)+01_指標庫!$H$13*IF(ISNUMBER($AE1427),AP1427,0)+01_指標庫!$H$14*IF(ISNUMBER($I1427),O1427,0)+01_指標庫!$H$15*IF(ISNUMBER($AH1427),AS1427,0)+01_指標庫!$H$16*IF(ISNUMBER($K1427),P1427,0)+01_指標庫!$H$17*IF(ISNUMBER($AI1427),AT1427,0)+01_指標庫!$H$18*IF(ISNUMBER($AJ1427),AU1427,0)+01_指標庫!$H$19*IF(ISNUMBER($AK1427),AV1427,0)+01_指標庫!$H$20*IF(ISNUMBER($BB1427),BB1427,0)+01_指標庫!$H$21*IF(ISNUMBER($BC1427),BC1427,0))/AW1427,1))</f>
        <v>36.3</v>
      </c>
      <c r="AY1427" s="60"/>
      <c r="AZ1427" s="60"/>
      <c r="BA1427" s="58" t="n">
        <f aca="false">AVERAGE($E1423:$E1427)/AVERAGE($E1418:$E1427)-1</f>
        <v>0.00345443208948981</v>
      </c>
      <c r="BB1427" s="59" t="n">
        <f aca="false">IF(ISNUMBER($BA1427),IF(OR($S1427&lt;=-0.03,$BA1427&lt;-0.003),0,IF(OR($S1427&lt;=-0.02,$BA1427&lt;0.01),50,100)),"")</f>
        <v>50</v>
      </c>
      <c r="BC1427" s="0" t="str">
        <f aca="false">IF(OR(COUNT($AZ1427)=0,COUNT($AZ1426)=0),"",IF(OR($AY1427/$AZ1426-1&lt;=-0.03,$AZ1427/$AZ1426-1&lt;=-0.045,IF(COUNT($AZ1418:$AZ1427)=10,AVERAGE($AZ1423:$AZ1427)/AVERAGE($AZ1418:$AZ1427)-1&lt;-0.01,FALSE())),0,IF(OR($AZ1427/$AZ1426-1&lt;=-0.02,IF(COUNT($AZ1418:$AZ1427)=10,AVERAGE($AZ1423:$AZ1427)/AVERAGE($AZ1418:$AZ1427)-1&lt;0.005,FALSE())),50,100)))</f>
        <v/>
      </c>
    </row>
    <row r="1428" customFormat="false" ht="15" hidden="false" customHeight="true" outlineLevel="0" collapsed="false">
      <c r="A1428" s="47" t="n">
        <v>1424</v>
      </c>
      <c r="B1428" s="48" t="n">
        <v>44623</v>
      </c>
      <c r="C1428" s="47" t="n">
        <v>2022</v>
      </c>
      <c r="D1428" s="49" t="s">
        <v>239</v>
      </c>
      <c r="E1428" s="50" t="n">
        <v>14035.21</v>
      </c>
      <c r="F1428" s="51" t="n">
        <v>-0.070433</v>
      </c>
      <c r="G1428" s="51" t="n">
        <v>-0.153145</v>
      </c>
      <c r="H1428" s="52" t="n">
        <v>0.3878</v>
      </c>
      <c r="I1428" s="62" t="n">
        <v>528.8</v>
      </c>
      <c r="J1428" s="63" t="s">
        <v>240</v>
      </c>
      <c r="K1428" s="54" t="n">
        <v>30.48</v>
      </c>
      <c r="L1428" s="55" t="n">
        <f aca="false">IF(COUNT(F1428)=0,50,IF(F1428&gt;=0,100,IF(F1428&gt;=-0.02,50,0)))</f>
        <v>0</v>
      </c>
      <c r="M1428" s="55" t="n">
        <f aca="false">IF(COUNT(G1428)=0,50,IF(G1428&gt;-0.06,100,IF(G1428&gt;-0.15,50,0)))</f>
        <v>0</v>
      </c>
      <c r="N1428" s="55" t="n">
        <f aca="false">IF(COUNT(H1428)=0,50,IF(H1428&gt;=0.6,100,IF(H1428&gt;=0.4,50,0)))</f>
        <v>0</v>
      </c>
      <c r="O1428" s="55" t="n">
        <f aca="false">IF(COUNT(I1428)=0,50,IF(J1428="proxy_vix",50,IF(I1428&lt;350,100,IF(I1428&lt;=450,50,0))))</f>
        <v>50</v>
      </c>
      <c r="P1428" s="55" t="n">
        <f aca="false">IF(COUNT(K1428)=0,50,IF(K1428&lt;20,100,IF(K1428&lt;=25,50,0)))</f>
        <v>0</v>
      </c>
      <c r="Q1428" s="54"/>
      <c r="R1428" s="47"/>
      <c r="S1428" s="51" t="n">
        <f aca="false">$E1428/$E1427-1</f>
        <v>-0.0146366566528758</v>
      </c>
      <c r="T1428" s="56" t="n">
        <f aca="false">$K1428/$K1427-1</f>
        <v>-0.00845803513337662</v>
      </c>
      <c r="V1428" s="57"/>
      <c r="W1428" s="57"/>
      <c r="Y1428" s="1" t="str">
        <f aca="false">IF(AX1428&gt;=70,"EASY",IF(AX1428&gt;40,"UNCERTAIN","HARD"))</f>
        <v>HARD</v>
      </c>
      <c r="AA1428" s="58" t="n">
        <f aca="false">IF($A1428&lt;200,"",AVERAGE($E1379:$E1428)/AVERAGE($E1229:$E1428)-1)</f>
        <v>-0.0047508594172293</v>
      </c>
      <c r="AB1428" s="59" t="n">
        <f aca="false">LOOKUP($B1428,07_L1政策步階!$A$4:$A$14,07_L1政策步階!$C$4:$C$14)</f>
        <v>0</v>
      </c>
      <c r="AC1428" s="57"/>
      <c r="AD1428" s="57"/>
      <c r="AE1428" s="57"/>
      <c r="AF1428" s="57"/>
      <c r="AG1428" s="57"/>
      <c r="AH1428" s="57"/>
      <c r="AI1428" s="57"/>
      <c r="AJ1428" s="57"/>
      <c r="AK1428" s="57"/>
      <c r="AL1428" s="59" t="n">
        <f aca="false">IF(ISNUMBER($AA1428),IF($AA1428&gt;=0.005,100,IF($AA1428&gt;=-0.015,50,0)),"")</f>
        <v>50</v>
      </c>
      <c r="AM1428" s="59" t="n">
        <f aca="false">IF(ISNUMBER($AB1428),IF($AB1428=1,100,IF($AB1428=0,50,0)),"")</f>
        <v>50</v>
      </c>
      <c r="AN1428" s="0" t="str">
        <f aca="false">IF(ISNUMBER($AC1428),IF($AC1428&gt;=0.001,100,IF($AC1428&gt;=-0.003,50,0)),"")</f>
        <v/>
      </c>
      <c r="AO1428" s="0" t="str">
        <f aca="false">IF(ISNUMBER($AD1428),IF($AD1428&gt;=0.04,100,IF($AD1428&gt;=0,50,0)),"")</f>
        <v/>
      </c>
      <c r="AP1428" s="0" t="str">
        <f aca="false">IF(ISNUMBER($AE1428),IF($AE1428&gt;=25,100,IF($AE1428&gt;=-75,50,0)),"")</f>
        <v/>
      </c>
      <c r="AQ1428" s="0" t="str">
        <f aca="false">IF(ISNUMBER($AF1428),IF($AF1428&gt;0,100,IF($AF1428&gt;=-50,50,0)),"")</f>
        <v/>
      </c>
      <c r="AR1428" s="0" t="str">
        <f aca="false">IF(ISNUMBER($AG1428),IF($AG1428=1,100,IF($AG1428=0,50,0)),"")</f>
        <v/>
      </c>
      <c r="AS1428" s="0" t="str">
        <f aca="false">IF(ISNUMBER($AH1428),IF($AH1428&lt;0,100,IF($AH1428&lt;=20,50,0)),"")</f>
        <v/>
      </c>
      <c r="AT1428" s="0" t="str">
        <f aca="false">IF(ISNUMBER($AI1428),IF($AI1428&lt;0.95,100,IF($AI1428&lt;=1,50,0)),"")</f>
        <v/>
      </c>
      <c r="AU1428" s="0" t="str">
        <f aca="false">IF(ISNUMBER($AJ1428),IF($AJ1428&lt;30,0,IF($AJ1428&lt;40,50,IF($AJ1428&lt;=90,100,50))),"")</f>
        <v/>
      </c>
      <c r="AV1428" s="0" t="str">
        <f aca="false">IF(ISNUMBER($AK1428),IF($AK1428&gt;-0.2,100,IF($AK1428&gt;=-0.4,50,0)),"")</f>
        <v/>
      </c>
      <c r="AW1428" s="59" t="n">
        <f aca="false">01_指標庫!$H$4*ISNUMBER($F1428)+01_指標庫!$H$5*ISNUMBER($AA1428)+01_指標庫!$H$6*ISNUMBER($G1428)+01_指標庫!$H$7*ISNUMBER($H1428)+01_指標庫!$H$8*ISNUMBER($AF1428)+01_指標庫!$H$9*ISNUMBER($AG1428)+01_指標庫!$H$10*ISNUMBER($AB1428)+01_指標庫!$H$11*ISNUMBER($AC1428)+01_指標庫!$H$12*ISNUMBER($AD1428)+01_指標庫!$H$13*ISNUMBER($AE1428)+01_指標庫!$H$14*ISNUMBER($I1428)+01_指標庫!$H$15*ISNUMBER($AH1428)+01_指標庫!$H$16*ISNUMBER($K1428)+01_指標庫!$H$17*ISNUMBER($AI1428)+01_指標庫!$H$18*ISNUMBER($AJ1428)+01_指標庫!$H$19*ISNUMBER($AK1428)+01_指標庫!$H$20*ISNUMBER($BB1428)+01_指標庫!$H$21*ISNUMBER($BC1428)</f>
        <v>51</v>
      </c>
      <c r="AX1428" s="59" t="n">
        <f aca="false">IF(AW1428=0,50,ROUND((01_指標庫!$H$4*IF(ISNUMBER($F1428),L1428,0)+01_指標庫!$H$5*IF(ISNUMBER($AA1428),AL1428,0)+01_指標庫!$H$6*IF(ISNUMBER($G1428),M1428,0)+01_指標庫!$H$7*IF(ISNUMBER($H1428),N1428,0)+01_指標庫!$H$8*IF(ISNUMBER($AF1428),AQ1428,0)+01_指標庫!$H$9*IF(ISNUMBER($AG1428),AR1428,0)+01_指標庫!$H$10*IF(ISNUMBER($AB1428),AM1428,0)+01_指標庫!$H$11*IF(ISNUMBER($AC1428),AN1428,0)+01_指標庫!$H$12*IF(ISNUMBER($AD1428),AO1428,0)+01_指標庫!$H$13*IF(ISNUMBER($AE1428),AP1428,0)+01_指標庫!$H$14*IF(ISNUMBER($I1428),O1428,0)+01_指標庫!$H$15*IF(ISNUMBER($AH1428),AS1428,0)+01_指標庫!$H$16*IF(ISNUMBER($K1428),P1428,0)+01_指標庫!$H$17*IF(ISNUMBER($AI1428),AT1428,0)+01_指標庫!$H$18*IF(ISNUMBER($AJ1428),AU1428,0)+01_指標庫!$H$19*IF(ISNUMBER($AK1428),AV1428,0)+01_指標庫!$H$20*IF(ISNUMBER($BB1428),BB1428,0)+01_指標庫!$H$21*IF(ISNUMBER($BC1428),BC1428,0))/AW1428,1))</f>
        <v>20.6</v>
      </c>
      <c r="AY1428" s="60"/>
      <c r="AZ1428" s="60"/>
      <c r="BA1428" s="58" t="n">
        <f aca="false">AVERAGE($E1424:$E1428)/AVERAGE($E1419:$E1428)-1</f>
        <v>0.00838480355160032</v>
      </c>
      <c r="BB1428" s="59" t="n">
        <f aca="false">IF(ISNUMBER($BA1428),IF(OR($S1428&lt;=-0.03,$BA1428&lt;-0.003),0,IF(OR($S1428&lt;=-0.02,$BA1428&lt;0.01),50,100)),"")</f>
        <v>50</v>
      </c>
      <c r="BC1428" s="0" t="str">
        <f aca="false">IF(OR(COUNT($AZ1428)=0,COUNT($AZ1427)=0),"",IF(OR($AY1428/$AZ1427-1&lt;=-0.03,$AZ1428/$AZ1427-1&lt;=-0.045,IF(COUNT($AZ1419:$AZ1428)=10,AVERAGE($AZ1424:$AZ1428)/AVERAGE($AZ1419:$AZ1428)-1&lt;-0.01,FALSE())),0,IF(OR($AZ1428/$AZ1427-1&lt;=-0.02,IF(COUNT($AZ1419:$AZ1428)=10,AVERAGE($AZ1424:$AZ1428)/AVERAGE($AZ1419:$AZ1428)-1&lt;0.005,FALSE())),50,100)))</f>
        <v/>
      </c>
    </row>
    <row r="1429" customFormat="false" ht="15" hidden="false" customHeight="true" outlineLevel="0" collapsed="false">
      <c r="A1429" s="47" t="n">
        <v>1425</v>
      </c>
      <c r="B1429" s="48" t="n">
        <v>44624</v>
      </c>
      <c r="C1429" s="47" t="n">
        <v>2022</v>
      </c>
      <c r="D1429" s="49" t="s">
        <v>234</v>
      </c>
      <c r="E1429" s="50" t="n">
        <v>13837.83</v>
      </c>
      <c r="F1429" s="51" t="n">
        <v>-0.083687</v>
      </c>
      <c r="G1429" s="51" t="n">
        <v>-0.165055</v>
      </c>
      <c r="H1429" s="52" t="n">
        <v>0.3469</v>
      </c>
      <c r="I1429" s="62" t="n">
        <v>541.4</v>
      </c>
      <c r="J1429" s="63" t="s">
        <v>240</v>
      </c>
      <c r="K1429" s="54" t="n">
        <v>31.98</v>
      </c>
      <c r="L1429" s="55" t="n">
        <f aca="false">IF(COUNT(F1429)=0,50,IF(F1429&gt;=0,100,IF(F1429&gt;=-0.02,50,0)))</f>
        <v>0</v>
      </c>
      <c r="M1429" s="55" t="n">
        <f aca="false">IF(COUNT(G1429)=0,50,IF(G1429&gt;-0.06,100,IF(G1429&gt;-0.15,50,0)))</f>
        <v>0</v>
      </c>
      <c r="N1429" s="55" t="n">
        <f aca="false">IF(COUNT(H1429)=0,50,IF(H1429&gt;=0.6,100,IF(H1429&gt;=0.4,50,0)))</f>
        <v>0</v>
      </c>
      <c r="O1429" s="55" t="n">
        <f aca="false">IF(COUNT(I1429)=0,50,IF(J1429="proxy_vix",50,IF(I1429&lt;350,100,IF(I1429&lt;=450,50,0))))</f>
        <v>50</v>
      </c>
      <c r="P1429" s="55" t="n">
        <f aca="false">IF(COUNT(K1429)=0,50,IF(K1429&lt;20,100,IF(K1429&lt;=25,50,0)))</f>
        <v>0</v>
      </c>
      <c r="Q1429" s="54"/>
      <c r="R1429" s="47"/>
      <c r="S1429" s="51" t="n">
        <f aca="false">$E1429/$E1428-1</f>
        <v>-0.0140632024743483</v>
      </c>
      <c r="T1429" s="56" t="n">
        <f aca="false">$K1429/$K1428-1</f>
        <v>0.0492125984251968</v>
      </c>
      <c r="V1429" s="57"/>
      <c r="W1429" s="57"/>
      <c r="Y1429" s="1" t="str">
        <f aca="false">IF(AX1429&gt;=70,"EASY",IF(AX1429&gt;40,"UNCERTAIN","HARD"))</f>
        <v>HARD</v>
      </c>
      <c r="AA1429" s="58" t="n">
        <f aca="false">IF($A1429&lt;200,"",AVERAGE($E1380:$E1429)/AVERAGE($E1230:$E1429)-1)</f>
        <v>-0.00779386195084986</v>
      </c>
      <c r="AB1429" s="59" t="n">
        <f aca="false">LOOKUP($B1429,07_L1政策步階!$A$4:$A$14,07_L1政策步階!$C$4:$C$14)</f>
        <v>0</v>
      </c>
      <c r="AC1429" s="57"/>
      <c r="AD1429" s="57"/>
      <c r="AE1429" s="57"/>
      <c r="AF1429" s="57"/>
      <c r="AG1429" s="57"/>
      <c r="AH1429" s="57"/>
      <c r="AI1429" s="57"/>
      <c r="AJ1429" s="57"/>
      <c r="AK1429" s="57"/>
      <c r="AL1429" s="59" t="n">
        <f aca="false">IF(ISNUMBER($AA1429),IF($AA1429&gt;=0.005,100,IF($AA1429&gt;=-0.015,50,0)),"")</f>
        <v>50</v>
      </c>
      <c r="AM1429" s="59" t="n">
        <f aca="false">IF(ISNUMBER($AB1429),IF($AB1429=1,100,IF($AB1429=0,50,0)),"")</f>
        <v>50</v>
      </c>
      <c r="AN1429" s="0" t="str">
        <f aca="false">IF(ISNUMBER($AC1429),IF($AC1429&gt;=0.001,100,IF($AC1429&gt;=-0.003,50,0)),"")</f>
        <v/>
      </c>
      <c r="AO1429" s="0" t="str">
        <f aca="false">IF(ISNUMBER($AD1429),IF($AD1429&gt;=0.04,100,IF($AD1429&gt;=0,50,0)),"")</f>
        <v/>
      </c>
      <c r="AP1429" s="0" t="str">
        <f aca="false">IF(ISNUMBER($AE1429),IF($AE1429&gt;=25,100,IF($AE1429&gt;=-75,50,0)),"")</f>
        <v/>
      </c>
      <c r="AQ1429" s="0" t="str">
        <f aca="false">IF(ISNUMBER($AF1429),IF($AF1429&gt;0,100,IF($AF1429&gt;=-50,50,0)),"")</f>
        <v/>
      </c>
      <c r="AR1429" s="0" t="str">
        <f aca="false">IF(ISNUMBER($AG1429),IF($AG1429=1,100,IF($AG1429=0,50,0)),"")</f>
        <v/>
      </c>
      <c r="AS1429" s="0" t="str">
        <f aca="false">IF(ISNUMBER($AH1429),IF($AH1429&lt;0,100,IF($AH1429&lt;=20,50,0)),"")</f>
        <v/>
      </c>
      <c r="AT1429" s="0" t="str">
        <f aca="false">IF(ISNUMBER($AI1429),IF($AI1429&lt;0.95,100,IF($AI1429&lt;=1,50,0)),"")</f>
        <v/>
      </c>
      <c r="AU1429" s="0" t="str">
        <f aca="false">IF(ISNUMBER($AJ1429),IF($AJ1429&lt;30,0,IF($AJ1429&lt;40,50,IF($AJ1429&lt;=90,100,50))),"")</f>
        <v/>
      </c>
      <c r="AV1429" s="0" t="str">
        <f aca="false">IF(ISNUMBER($AK1429),IF($AK1429&gt;-0.2,100,IF($AK1429&gt;=-0.4,50,0)),"")</f>
        <v/>
      </c>
      <c r="AW1429" s="59" t="n">
        <f aca="false">01_指標庫!$H$4*ISNUMBER($F1429)+01_指標庫!$H$5*ISNUMBER($AA1429)+01_指標庫!$H$6*ISNUMBER($G1429)+01_指標庫!$H$7*ISNUMBER($H1429)+01_指標庫!$H$8*ISNUMBER($AF1429)+01_指標庫!$H$9*ISNUMBER($AG1429)+01_指標庫!$H$10*ISNUMBER($AB1429)+01_指標庫!$H$11*ISNUMBER($AC1429)+01_指標庫!$H$12*ISNUMBER($AD1429)+01_指標庫!$H$13*ISNUMBER($AE1429)+01_指標庫!$H$14*ISNUMBER($I1429)+01_指標庫!$H$15*ISNUMBER($AH1429)+01_指標庫!$H$16*ISNUMBER($K1429)+01_指標庫!$H$17*ISNUMBER($AI1429)+01_指標庫!$H$18*ISNUMBER($AJ1429)+01_指標庫!$H$19*ISNUMBER($AK1429)+01_指標庫!$H$20*ISNUMBER($BB1429)+01_指標庫!$H$21*ISNUMBER($BC1429)</f>
        <v>51</v>
      </c>
      <c r="AX1429" s="59" t="n">
        <f aca="false">IF(AW1429=0,50,ROUND((01_指標庫!$H$4*IF(ISNUMBER($F1429),L1429,0)+01_指標庫!$H$5*IF(ISNUMBER($AA1429),AL1429,0)+01_指標庫!$H$6*IF(ISNUMBER($G1429),M1429,0)+01_指標庫!$H$7*IF(ISNUMBER($H1429),N1429,0)+01_指標庫!$H$8*IF(ISNUMBER($AF1429),AQ1429,0)+01_指標庫!$H$9*IF(ISNUMBER($AG1429),AR1429,0)+01_指標庫!$H$10*IF(ISNUMBER($AB1429),AM1429,0)+01_指標庫!$H$11*IF(ISNUMBER($AC1429),AN1429,0)+01_指標庫!$H$12*IF(ISNUMBER($AD1429),AO1429,0)+01_指標庫!$H$13*IF(ISNUMBER($AE1429),AP1429,0)+01_指標庫!$H$14*IF(ISNUMBER($I1429),O1429,0)+01_指標庫!$H$15*IF(ISNUMBER($AH1429),AS1429,0)+01_指標庫!$H$16*IF(ISNUMBER($K1429),P1429,0)+01_指標庫!$H$17*IF(ISNUMBER($AI1429),AT1429,0)+01_指標庫!$H$18*IF(ISNUMBER($AJ1429),AU1429,0)+01_指標庫!$H$19*IF(ISNUMBER($AK1429),AV1429,0)+01_指標庫!$H$20*IF(ISNUMBER($BB1429),BB1429,0)+01_指標庫!$H$21*IF(ISNUMBER($BC1429),BC1429,0))/AW1429,1))</f>
        <v>20.6</v>
      </c>
      <c r="AY1429" s="60"/>
      <c r="AZ1429" s="60"/>
      <c r="BA1429" s="58" t="n">
        <f aca="false">AVERAGE($E1425:$E1429)/AVERAGE($E1420:$E1429)-1</f>
        <v>0.00576926403145484</v>
      </c>
      <c r="BB1429" s="59" t="n">
        <f aca="false">IF(ISNUMBER($BA1429),IF(OR($S1429&lt;=-0.03,$BA1429&lt;-0.003),0,IF(OR($S1429&lt;=-0.02,$BA1429&lt;0.01),50,100)),"")</f>
        <v>50</v>
      </c>
      <c r="BC1429" s="0" t="str">
        <f aca="false">IF(OR(COUNT($AZ1429)=0,COUNT($AZ1428)=0),"",IF(OR($AY1429/$AZ1428-1&lt;=-0.03,$AZ1429/$AZ1428-1&lt;=-0.045,IF(COUNT($AZ1420:$AZ1429)=10,AVERAGE($AZ1425:$AZ1429)/AVERAGE($AZ1420:$AZ1429)-1&lt;-0.01,FALSE())),0,IF(OR($AZ1429/$AZ1428-1&lt;=-0.02,IF(COUNT($AZ1420:$AZ1429)=10,AVERAGE($AZ1425:$AZ1429)/AVERAGE($AZ1420:$AZ1429)-1&lt;0.005,FALSE())),50,100)))</f>
        <v/>
      </c>
    </row>
    <row r="1430" customFormat="false" ht="15" hidden="false" customHeight="true" outlineLevel="0" collapsed="false">
      <c r="A1430" s="47" t="n">
        <v>1426</v>
      </c>
      <c r="B1430" s="48" t="n">
        <v>44627</v>
      </c>
      <c r="C1430" s="47" t="n">
        <v>2022</v>
      </c>
      <c r="D1430" s="49" t="s">
        <v>236</v>
      </c>
      <c r="E1430" s="50" t="n">
        <v>13319.38</v>
      </c>
      <c r="F1430" s="51" t="n">
        <v>-0.117967</v>
      </c>
      <c r="G1430" s="51" t="n">
        <v>-0.196337</v>
      </c>
      <c r="H1430" s="52" t="n">
        <v>0.2449</v>
      </c>
      <c r="I1430" s="62" t="n">
        <v>578.9</v>
      </c>
      <c r="J1430" s="63" t="s">
        <v>240</v>
      </c>
      <c r="K1430" s="54" t="n">
        <v>36.45</v>
      </c>
      <c r="L1430" s="55" t="n">
        <f aca="false">IF(COUNT(F1430)=0,50,IF(F1430&gt;=0,100,IF(F1430&gt;=-0.02,50,0)))</f>
        <v>0</v>
      </c>
      <c r="M1430" s="55" t="n">
        <f aca="false">IF(COUNT(G1430)=0,50,IF(G1430&gt;-0.06,100,IF(G1430&gt;-0.15,50,0)))</f>
        <v>0</v>
      </c>
      <c r="N1430" s="55" t="n">
        <f aca="false">IF(COUNT(H1430)=0,50,IF(H1430&gt;=0.6,100,IF(H1430&gt;=0.4,50,0)))</f>
        <v>0</v>
      </c>
      <c r="O1430" s="55" t="n">
        <f aca="false">IF(COUNT(I1430)=0,50,IF(J1430="proxy_vix",50,IF(I1430&lt;350,100,IF(I1430&lt;=450,50,0))))</f>
        <v>50</v>
      </c>
      <c r="P1430" s="55" t="n">
        <f aca="false">IF(COUNT(K1430)=0,50,IF(K1430&lt;20,100,IF(K1430&lt;=25,50,0)))</f>
        <v>0</v>
      </c>
      <c r="Q1430" s="54"/>
      <c r="R1430" s="47"/>
      <c r="S1430" s="51" t="n">
        <f aca="false">$E1430/$E1429-1</f>
        <v>-0.0374661345023029</v>
      </c>
      <c r="T1430" s="56" t="n">
        <f aca="false">$K1430/$K1429-1</f>
        <v>0.139774859287054</v>
      </c>
      <c r="V1430" s="57"/>
      <c r="W1430" s="57"/>
      <c r="Y1430" s="1" t="str">
        <f aca="false">IF(AX1430&gt;=70,"EASY",IF(AX1430&gt;40,"UNCERTAIN","HARD"))</f>
        <v>HARD</v>
      </c>
      <c r="AA1430" s="58" t="n">
        <f aca="false">IF($A1430&lt;200,"",AVERAGE($E1381:$E1430)/AVERAGE($E1231:$E1430)-1)</f>
        <v>-0.011525356860535</v>
      </c>
      <c r="AB1430" s="59" t="n">
        <f aca="false">LOOKUP($B1430,07_L1政策步階!$A$4:$A$14,07_L1政策步階!$C$4:$C$14)</f>
        <v>0</v>
      </c>
      <c r="AC1430" s="57"/>
      <c r="AD1430" s="57"/>
      <c r="AE1430" s="57"/>
      <c r="AF1430" s="57"/>
      <c r="AG1430" s="57"/>
      <c r="AH1430" s="57"/>
      <c r="AI1430" s="57"/>
      <c r="AJ1430" s="57"/>
      <c r="AK1430" s="57"/>
      <c r="AL1430" s="59" t="n">
        <f aca="false">IF(ISNUMBER($AA1430),IF($AA1430&gt;=0.005,100,IF($AA1430&gt;=-0.015,50,0)),"")</f>
        <v>50</v>
      </c>
      <c r="AM1430" s="59" t="n">
        <f aca="false">IF(ISNUMBER($AB1430),IF($AB1430=1,100,IF($AB1430=0,50,0)),"")</f>
        <v>50</v>
      </c>
      <c r="AN1430" s="0" t="str">
        <f aca="false">IF(ISNUMBER($AC1430),IF($AC1430&gt;=0.001,100,IF($AC1430&gt;=-0.003,50,0)),"")</f>
        <v/>
      </c>
      <c r="AO1430" s="0" t="str">
        <f aca="false">IF(ISNUMBER($AD1430),IF($AD1430&gt;=0.04,100,IF($AD1430&gt;=0,50,0)),"")</f>
        <v/>
      </c>
      <c r="AP1430" s="0" t="str">
        <f aca="false">IF(ISNUMBER($AE1430),IF($AE1430&gt;=25,100,IF($AE1430&gt;=-75,50,0)),"")</f>
        <v/>
      </c>
      <c r="AQ1430" s="0" t="str">
        <f aca="false">IF(ISNUMBER($AF1430),IF($AF1430&gt;0,100,IF($AF1430&gt;=-50,50,0)),"")</f>
        <v/>
      </c>
      <c r="AR1430" s="0" t="str">
        <f aca="false">IF(ISNUMBER($AG1430),IF($AG1430=1,100,IF($AG1430=0,50,0)),"")</f>
        <v/>
      </c>
      <c r="AS1430" s="0" t="str">
        <f aca="false">IF(ISNUMBER($AH1430),IF($AH1430&lt;0,100,IF($AH1430&lt;=20,50,0)),"")</f>
        <v/>
      </c>
      <c r="AT1430" s="0" t="str">
        <f aca="false">IF(ISNUMBER($AI1430),IF($AI1430&lt;0.95,100,IF($AI1430&lt;=1,50,0)),"")</f>
        <v/>
      </c>
      <c r="AU1430" s="0" t="str">
        <f aca="false">IF(ISNUMBER($AJ1430),IF($AJ1430&lt;30,0,IF($AJ1430&lt;40,50,IF($AJ1430&lt;=90,100,50))),"")</f>
        <v/>
      </c>
      <c r="AV1430" s="0" t="str">
        <f aca="false">IF(ISNUMBER($AK1430),IF($AK1430&gt;-0.2,100,IF($AK1430&gt;=-0.4,50,0)),"")</f>
        <v/>
      </c>
      <c r="AW1430" s="59" t="n">
        <f aca="false">01_指標庫!$H$4*ISNUMBER($F1430)+01_指標庫!$H$5*ISNUMBER($AA1430)+01_指標庫!$H$6*ISNUMBER($G1430)+01_指標庫!$H$7*ISNUMBER($H1430)+01_指標庫!$H$8*ISNUMBER($AF1430)+01_指標庫!$H$9*ISNUMBER($AG1430)+01_指標庫!$H$10*ISNUMBER($AB1430)+01_指標庫!$H$11*ISNUMBER($AC1430)+01_指標庫!$H$12*ISNUMBER($AD1430)+01_指標庫!$H$13*ISNUMBER($AE1430)+01_指標庫!$H$14*ISNUMBER($I1430)+01_指標庫!$H$15*ISNUMBER($AH1430)+01_指標庫!$H$16*ISNUMBER($K1430)+01_指標庫!$H$17*ISNUMBER($AI1430)+01_指標庫!$H$18*ISNUMBER($AJ1430)+01_指標庫!$H$19*ISNUMBER($AK1430)+01_指標庫!$H$20*ISNUMBER($BB1430)+01_指標庫!$H$21*ISNUMBER($BC1430)</f>
        <v>51</v>
      </c>
      <c r="AX1430" s="59" t="n">
        <f aca="false">IF(AW1430=0,50,ROUND((01_指標庫!$H$4*IF(ISNUMBER($F1430),L1430,0)+01_指標庫!$H$5*IF(ISNUMBER($AA1430),AL1430,0)+01_指標庫!$H$6*IF(ISNUMBER($G1430),M1430,0)+01_指標庫!$H$7*IF(ISNUMBER($H1430),N1430,0)+01_指標庫!$H$8*IF(ISNUMBER($AF1430),AQ1430,0)+01_指標庫!$H$9*IF(ISNUMBER($AG1430),AR1430,0)+01_指標庫!$H$10*IF(ISNUMBER($AB1430),AM1430,0)+01_指標庫!$H$11*IF(ISNUMBER($AC1430),AN1430,0)+01_指標庫!$H$12*IF(ISNUMBER($AD1430),AO1430,0)+01_指標庫!$H$13*IF(ISNUMBER($AE1430),AP1430,0)+01_指標庫!$H$14*IF(ISNUMBER($I1430),O1430,0)+01_指標庫!$H$15*IF(ISNUMBER($AH1430),AS1430,0)+01_指標庫!$H$16*IF(ISNUMBER($K1430),P1430,0)+01_指標庫!$H$17*IF(ISNUMBER($AI1430),AT1430,0)+01_指標庫!$H$18*IF(ISNUMBER($AJ1430),AU1430,0)+01_指標庫!$H$19*IF(ISNUMBER($AK1430),AV1430,0)+01_指標庫!$H$20*IF(ISNUMBER($BB1430),BB1430,0)+01_指標庫!$H$21*IF(ISNUMBER($BC1430),BC1430,0))/AW1430,1))</f>
        <v>14.7</v>
      </c>
      <c r="AY1430" s="60"/>
      <c r="AZ1430" s="60"/>
      <c r="BA1430" s="58" t="n">
        <f aca="false">AVERAGE($E1426:$E1430)/AVERAGE($E1421:$E1430)-1</f>
        <v>-0.00243852160228464</v>
      </c>
      <c r="BB1430" s="59" t="n">
        <f aca="false">IF(ISNUMBER($BA1430),IF(OR($S1430&lt;=-0.03,$BA1430&lt;-0.003),0,IF(OR($S1430&lt;=-0.02,$BA1430&lt;0.01),50,100)),"")</f>
        <v>0</v>
      </c>
      <c r="BC1430" s="0" t="str">
        <f aca="false">IF(OR(COUNT($AZ1430)=0,COUNT($AZ1429)=0),"",IF(OR($AY1430/$AZ1429-1&lt;=-0.03,$AZ1430/$AZ1429-1&lt;=-0.045,IF(COUNT($AZ1421:$AZ1430)=10,AVERAGE($AZ1426:$AZ1430)/AVERAGE($AZ1421:$AZ1430)-1&lt;-0.01,FALSE())),0,IF(OR($AZ1430/$AZ1429-1&lt;=-0.02,IF(COUNT($AZ1421:$AZ1430)=10,AVERAGE($AZ1426:$AZ1430)/AVERAGE($AZ1421:$AZ1430)-1&lt;0.005,FALSE())),50,100)))</f>
        <v/>
      </c>
    </row>
    <row r="1431" customFormat="false" ht="15" hidden="false" customHeight="true" outlineLevel="0" collapsed="false">
      <c r="A1431" s="47" t="n">
        <v>1427</v>
      </c>
      <c r="B1431" s="48" t="n">
        <v>44628</v>
      </c>
      <c r="C1431" s="47" t="n">
        <v>2022</v>
      </c>
      <c r="D1431" s="49" t="s">
        <v>237</v>
      </c>
      <c r="E1431" s="50" t="n">
        <v>13267.61</v>
      </c>
      <c r="F1431" s="51" t="n">
        <v>-0.121353</v>
      </c>
      <c r="G1431" s="51" t="n">
        <v>-0.199461</v>
      </c>
      <c r="H1431" s="52" t="n">
        <v>0.2449</v>
      </c>
      <c r="I1431" s="62" t="n">
        <v>567.8</v>
      </c>
      <c r="J1431" s="63" t="s">
        <v>240</v>
      </c>
      <c r="K1431" s="54" t="n">
        <v>35.13</v>
      </c>
      <c r="L1431" s="55" t="n">
        <f aca="false">IF(COUNT(F1431)=0,50,IF(F1431&gt;=0,100,IF(F1431&gt;=-0.02,50,0)))</f>
        <v>0</v>
      </c>
      <c r="M1431" s="55" t="n">
        <f aca="false">IF(COUNT(G1431)=0,50,IF(G1431&gt;-0.06,100,IF(G1431&gt;-0.15,50,0)))</f>
        <v>0</v>
      </c>
      <c r="N1431" s="55" t="n">
        <f aca="false">IF(COUNT(H1431)=0,50,IF(H1431&gt;=0.6,100,IF(H1431&gt;=0.4,50,0)))</f>
        <v>0</v>
      </c>
      <c r="O1431" s="55" t="n">
        <f aca="false">IF(COUNT(I1431)=0,50,IF(J1431="proxy_vix",50,IF(I1431&lt;350,100,IF(I1431&lt;=450,50,0))))</f>
        <v>50</v>
      </c>
      <c r="P1431" s="55" t="n">
        <f aca="false">IF(COUNT(K1431)=0,50,IF(K1431&lt;20,100,IF(K1431&lt;=25,50,0)))</f>
        <v>0</v>
      </c>
      <c r="Q1431" s="54"/>
      <c r="R1431" s="47"/>
      <c r="S1431" s="51" t="n">
        <f aca="false">$E1431/$E1430-1</f>
        <v>-0.00388681755457077</v>
      </c>
      <c r="T1431" s="56" t="n">
        <f aca="false">$K1431/$K1430-1</f>
        <v>-0.0362139917695473</v>
      </c>
      <c r="V1431" s="57"/>
      <c r="W1431" s="57"/>
      <c r="Y1431" s="1" t="str">
        <f aca="false">IF(AX1431&gt;=70,"EASY",IF(AX1431&gt;40,"UNCERTAIN","HARD"))</f>
        <v>HARD</v>
      </c>
      <c r="AA1431" s="58" t="n">
        <f aca="false">IF($A1431&lt;200,"",AVERAGE($E1382:$E1431)/AVERAGE($E1232:$E1431)-1)</f>
        <v>-0.0155054526614876</v>
      </c>
      <c r="AB1431" s="59" t="n">
        <f aca="false">LOOKUP($B1431,07_L1政策步階!$A$4:$A$14,07_L1政策步階!$C$4:$C$14)</f>
        <v>0</v>
      </c>
      <c r="AC1431" s="57"/>
      <c r="AD1431" s="57"/>
      <c r="AE1431" s="57"/>
      <c r="AF1431" s="57"/>
      <c r="AG1431" s="57"/>
      <c r="AH1431" s="57"/>
      <c r="AI1431" s="57"/>
      <c r="AJ1431" s="57"/>
      <c r="AK1431" s="57"/>
      <c r="AL1431" s="59" t="n">
        <f aca="false">IF(ISNUMBER($AA1431),IF($AA1431&gt;=0.005,100,IF($AA1431&gt;=-0.015,50,0)),"")</f>
        <v>0</v>
      </c>
      <c r="AM1431" s="59" t="n">
        <f aca="false">IF(ISNUMBER($AB1431),IF($AB1431=1,100,IF($AB1431=0,50,0)),"")</f>
        <v>50</v>
      </c>
      <c r="AN1431" s="0" t="str">
        <f aca="false">IF(ISNUMBER($AC1431),IF($AC1431&gt;=0.001,100,IF($AC1431&gt;=-0.003,50,0)),"")</f>
        <v/>
      </c>
      <c r="AO1431" s="0" t="str">
        <f aca="false">IF(ISNUMBER($AD1431),IF($AD1431&gt;=0.04,100,IF($AD1431&gt;=0,50,0)),"")</f>
        <v/>
      </c>
      <c r="AP1431" s="0" t="str">
        <f aca="false">IF(ISNUMBER($AE1431),IF($AE1431&gt;=25,100,IF($AE1431&gt;=-75,50,0)),"")</f>
        <v/>
      </c>
      <c r="AQ1431" s="0" t="str">
        <f aca="false">IF(ISNUMBER($AF1431),IF($AF1431&gt;0,100,IF($AF1431&gt;=-50,50,0)),"")</f>
        <v/>
      </c>
      <c r="AR1431" s="0" t="str">
        <f aca="false">IF(ISNUMBER($AG1431),IF($AG1431=1,100,IF($AG1431=0,50,0)),"")</f>
        <v/>
      </c>
      <c r="AS1431" s="0" t="str">
        <f aca="false">IF(ISNUMBER($AH1431),IF($AH1431&lt;0,100,IF($AH1431&lt;=20,50,0)),"")</f>
        <v/>
      </c>
      <c r="AT1431" s="0" t="str">
        <f aca="false">IF(ISNUMBER($AI1431),IF($AI1431&lt;0.95,100,IF($AI1431&lt;=1,50,0)),"")</f>
        <v/>
      </c>
      <c r="AU1431" s="0" t="str">
        <f aca="false">IF(ISNUMBER($AJ1431),IF($AJ1431&lt;30,0,IF($AJ1431&lt;40,50,IF($AJ1431&lt;=90,100,50))),"")</f>
        <v/>
      </c>
      <c r="AV1431" s="0" t="str">
        <f aca="false">IF(ISNUMBER($AK1431),IF($AK1431&gt;-0.2,100,IF($AK1431&gt;=-0.4,50,0)),"")</f>
        <v/>
      </c>
      <c r="AW1431" s="59" t="n">
        <f aca="false">01_指標庫!$H$4*ISNUMBER($F1431)+01_指標庫!$H$5*ISNUMBER($AA1431)+01_指標庫!$H$6*ISNUMBER($G1431)+01_指標庫!$H$7*ISNUMBER($H1431)+01_指標庫!$H$8*ISNUMBER($AF1431)+01_指標庫!$H$9*ISNUMBER($AG1431)+01_指標庫!$H$10*ISNUMBER($AB1431)+01_指標庫!$H$11*ISNUMBER($AC1431)+01_指標庫!$H$12*ISNUMBER($AD1431)+01_指標庫!$H$13*ISNUMBER($AE1431)+01_指標庫!$H$14*ISNUMBER($I1431)+01_指標庫!$H$15*ISNUMBER($AH1431)+01_指標庫!$H$16*ISNUMBER($K1431)+01_指標庫!$H$17*ISNUMBER($AI1431)+01_指標庫!$H$18*ISNUMBER($AJ1431)+01_指標庫!$H$19*ISNUMBER($AK1431)+01_指標庫!$H$20*ISNUMBER($BB1431)+01_指標庫!$H$21*ISNUMBER($BC1431)</f>
        <v>51</v>
      </c>
      <c r="AX1431" s="59" t="n">
        <f aca="false">IF(AW1431=0,50,ROUND((01_指標庫!$H$4*IF(ISNUMBER($F1431),L1431,0)+01_指標庫!$H$5*IF(ISNUMBER($AA1431),AL1431,0)+01_指標庫!$H$6*IF(ISNUMBER($G1431),M1431,0)+01_指標庫!$H$7*IF(ISNUMBER($H1431),N1431,0)+01_指標庫!$H$8*IF(ISNUMBER($AF1431),AQ1431,0)+01_指標庫!$H$9*IF(ISNUMBER($AG1431),AR1431,0)+01_指標庫!$H$10*IF(ISNUMBER($AB1431),AM1431,0)+01_指標庫!$H$11*IF(ISNUMBER($AC1431),AN1431,0)+01_指標庫!$H$12*IF(ISNUMBER($AD1431),AO1431,0)+01_指標庫!$H$13*IF(ISNUMBER($AE1431),AP1431,0)+01_指標庫!$H$14*IF(ISNUMBER($I1431),O1431,0)+01_指標庫!$H$15*IF(ISNUMBER($AH1431),AS1431,0)+01_指標庫!$H$16*IF(ISNUMBER($K1431),P1431,0)+01_指標庫!$H$17*IF(ISNUMBER($AI1431),AT1431,0)+01_指標庫!$H$18*IF(ISNUMBER($AJ1431),AU1431,0)+01_指標庫!$H$19*IF(ISNUMBER($AK1431),AV1431,0)+01_指標庫!$H$20*IF(ISNUMBER($BB1431),BB1431,0)+01_指標庫!$H$21*IF(ISNUMBER($BC1431),BC1431,0))/AW1431,1))</f>
        <v>12.7</v>
      </c>
      <c r="AY1431" s="60"/>
      <c r="AZ1431" s="60"/>
      <c r="BA1431" s="58" t="n">
        <f aca="false">AVERAGE($E1427:$E1431)/AVERAGE($E1422:$E1431)-1</f>
        <v>-0.00875294454410069</v>
      </c>
      <c r="BB1431" s="59" t="n">
        <f aca="false">IF(ISNUMBER($BA1431),IF(OR($S1431&lt;=-0.03,$BA1431&lt;-0.003),0,IF(OR($S1431&lt;=-0.02,$BA1431&lt;0.01),50,100)),"")</f>
        <v>0</v>
      </c>
      <c r="BC1431" s="0" t="str">
        <f aca="false">IF(OR(COUNT($AZ1431)=0,COUNT($AZ1430)=0),"",IF(OR($AY1431/$AZ1430-1&lt;=-0.03,$AZ1431/$AZ1430-1&lt;=-0.045,IF(COUNT($AZ1422:$AZ1431)=10,AVERAGE($AZ1427:$AZ1431)/AVERAGE($AZ1422:$AZ1431)-1&lt;-0.01,FALSE())),0,IF(OR($AZ1431/$AZ1430-1&lt;=-0.02,IF(COUNT($AZ1422:$AZ1431)=10,AVERAGE($AZ1427:$AZ1431)/AVERAGE($AZ1422:$AZ1431)-1&lt;0.005,FALSE())),50,100)))</f>
        <v/>
      </c>
    </row>
    <row r="1432" customFormat="false" ht="15" hidden="false" customHeight="true" outlineLevel="0" collapsed="false">
      <c r="A1432" s="47" t="n">
        <v>1428</v>
      </c>
      <c r="B1432" s="48" t="n">
        <v>44629</v>
      </c>
      <c r="C1432" s="47" t="n">
        <v>2022</v>
      </c>
      <c r="D1432" s="49" t="s">
        <v>238</v>
      </c>
      <c r="E1432" s="50" t="n">
        <v>13742.2</v>
      </c>
      <c r="F1432" s="51" t="n">
        <v>-0.089954</v>
      </c>
      <c r="G1432" s="51" t="n">
        <v>-0.170825</v>
      </c>
      <c r="H1432" s="52" t="n">
        <v>0.3265</v>
      </c>
      <c r="I1432" s="62" t="n">
        <v>545.3</v>
      </c>
      <c r="J1432" s="63" t="s">
        <v>240</v>
      </c>
      <c r="K1432" s="54" t="n">
        <v>32.45</v>
      </c>
      <c r="L1432" s="55" t="n">
        <f aca="false">IF(COUNT(F1432)=0,50,IF(F1432&gt;=0,100,IF(F1432&gt;=-0.02,50,0)))</f>
        <v>0</v>
      </c>
      <c r="M1432" s="55" t="n">
        <f aca="false">IF(COUNT(G1432)=0,50,IF(G1432&gt;-0.06,100,IF(G1432&gt;-0.15,50,0)))</f>
        <v>0</v>
      </c>
      <c r="N1432" s="55" t="n">
        <f aca="false">IF(COUNT(H1432)=0,50,IF(H1432&gt;=0.6,100,IF(H1432&gt;=0.4,50,0)))</f>
        <v>0</v>
      </c>
      <c r="O1432" s="55" t="n">
        <f aca="false">IF(COUNT(I1432)=0,50,IF(J1432="proxy_vix",50,IF(I1432&lt;350,100,IF(I1432&lt;=450,50,0))))</f>
        <v>50</v>
      </c>
      <c r="P1432" s="55" t="n">
        <f aca="false">IF(COUNT(K1432)=0,50,IF(K1432&lt;20,100,IF(K1432&lt;=25,50,0)))</f>
        <v>0</v>
      </c>
      <c r="Q1432" s="54"/>
      <c r="R1432" s="47"/>
      <c r="S1432" s="51" t="n">
        <f aca="false">$E1432/$E1431-1</f>
        <v>0.0357705720924868</v>
      </c>
      <c r="T1432" s="56" t="n">
        <f aca="false">$K1432/$K1431-1</f>
        <v>-0.076288072872189</v>
      </c>
      <c r="V1432" s="57"/>
      <c r="W1432" s="57"/>
      <c r="Y1432" s="1" t="str">
        <f aca="false">IF(AX1432&gt;=70,"EASY",IF(AX1432&gt;40,"UNCERTAIN","HARD"))</f>
        <v>HARD</v>
      </c>
      <c r="AA1432" s="58" t="n">
        <f aca="false">IF($A1432&lt;200,"",AVERAGE($E1383:$E1432)/AVERAGE($E1233:$E1432)-1)</f>
        <v>-0.0192801790302433</v>
      </c>
      <c r="AB1432" s="59" t="n">
        <f aca="false">LOOKUP($B1432,07_L1政策步階!$A$4:$A$14,07_L1政策步階!$C$4:$C$14)</f>
        <v>0</v>
      </c>
      <c r="AC1432" s="57"/>
      <c r="AD1432" s="57"/>
      <c r="AE1432" s="57"/>
      <c r="AF1432" s="57"/>
      <c r="AG1432" s="57"/>
      <c r="AH1432" s="57"/>
      <c r="AI1432" s="57"/>
      <c r="AJ1432" s="57"/>
      <c r="AK1432" s="57"/>
      <c r="AL1432" s="59" t="n">
        <f aca="false">IF(ISNUMBER($AA1432),IF($AA1432&gt;=0.005,100,IF($AA1432&gt;=-0.015,50,0)),"")</f>
        <v>0</v>
      </c>
      <c r="AM1432" s="59" t="n">
        <f aca="false">IF(ISNUMBER($AB1432),IF($AB1432=1,100,IF($AB1432=0,50,0)),"")</f>
        <v>50</v>
      </c>
      <c r="AN1432" s="0" t="str">
        <f aca="false">IF(ISNUMBER($AC1432),IF($AC1432&gt;=0.001,100,IF($AC1432&gt;=-0.003,50,0)),"")</f>
        <v/>
      </c>
      <c r="AO1432" s="0" t="str">
        <f aca="false">IF(ISNUMBER($AD1432),IF($AD1432&gt;=0.04,100,IF($AD1432&gt;=0,50,0)),"")</f>
        <v/>
      </c>
      <c r="AP1432" s="0" t="str">
        <f aca="false">IF(ISNUMBER($AE1432),IF($AE1432&gt;=25,100,IF($AE1432&gt;=-75,50,0)),"")</f>
        <v/>
      </c>
      <c r="AQ1432" s="0" t="str">
        <f aca="false">IF(ISNUMBER($AF1432),IF($AF1432&gt;0,100,IF($AF1432&gt;=-50,50,0)),"")</f>
        <v/>
      </c>
      <c r="AR1432" s="0" t="str">
        <f aca="false">IF(ISNUMBER($AG1432),IF($AG1432=1,100,IF($AG1432=0,50,0)),"")</f>
        <v/>
      </c>
      <c r="AS1432" s="0" t="str">
        <f aca="false">IF(ISNUMBER($AH1432),IF($AH1432&lt;0,100,IF($AH1432&lt;=20,50,0)),"")</f>
        <v/>
      </c>
      <c r="AT1432" s="0" t="str">
        <f aca="false">IF(ISNUMBER($AI1432),IF($AI1432&lt;0.95,100,IF($AI1432&lt;=1,50,0)),"")</f>
        <v/>
      </c>
      <c r="AU1432" s="0" t="str">
        <f aca="false">IF(ISNUMBER($AJ1432),IF($AJ1432&lt;30,0,IF($AJ1432&lt;40,50,IF($AJ1432&lt;=90,100,50))),"")</f>
        <v/>
      </c>
      <c r="AV1432" s="0" t="str">
        <f aca="false">IF(ISNUMBER($AK1432),IF($AK1432&gt;-0.2,100,IF($AK1432&gt;=-0.4,50,0)),"")</f>
        <v/>
      </c>
      <c r="AW1432" s="59" t="n">
        <f aca="false">01_指標庫!$H$4*ISNUMBER($F1432)+01_指標庫!$H$5*ISNUMBER($AA1432)+01_指標庫!$H$6*ISNUMBER($G1432)+01_指標庫!$H$7*ISNUMBER($H1432)+01_指標庫!$H$8*ISNUMBER($AF1432)+01_指標庫!$H$9*ISNUMBER($AG1432)+01_指標庫!$H$10*ISNUMBER($AB1432)+01_指標庫!$H$11*ISNUMBER($AC1432)+01_指標庫!$H$12*ISNUMBER($AD1432)+01_指標庫!$H$13*ISNUMBER($AE1432)+01_指標庫!$H$14*ISNUMBER($I1432)+01_指標庫!$H$15*ISNUMBER($AH1432)+01_指標庫!$H$16*ISNUMBER($K1432)+01_指標庫!$H$17*ISNUMBER($AI1432)+01_指標庫!$H$18*ISNUMBER($AJ1432)+01_指標庫!$H$19*ISNUMBER($AK1432)+01_指標庫!$H$20*ISNUMBER($BB1432)+01_指標庫!$H$21*ISNUMBER($BC1432)</f>
        <v>51</v>
      </c>
      <c r="AX1432" s="59" t="n">
        <f aca="false">IF(AW1432=0,50,ROUND((01_指標庫!$H$4*IF(ISNUMBER($F1432),L1432,0)+01_指標庫!$H$5*IF(ISNUMBER($AA1432),AL1432,0)+01_指標庫!$H$6*IF(ISNUMBER($G1432),M1432,0)+01_指標庫!$H$7*IF(ISNUMBER($H1432),N1432,0)+01_指標庫!$H$8*IF(ISNUMBER($AF1432),AQ1432,0)+01_指標庫!$H$9*IF(ISNUMBER($AG1432),AR1432,0)+01_指標庫!$H$10*IF(ISNUMBER($AB1432),AM1432,0)+01_指標庫!$H$11*IF(ISNUMBER($AC1432),AN1432,0)+01_指標庫!$H$12*IF(ISNUMBER($AD1432),AO1432,0)+01_指標庫!$H$13*IF(ISNUMBER($AE1432),AP1432,0)+01_指標庫!$H$14*IF(ISNUMBER($I1432),O1432,0)+01_指標庫!$H$15*IF(ISNUMBER($AH1432),AS1432,0)+01_指標庫!$H$16*IF(ISNUMBER($K1432),P1432,0)+01_指標庫!$H$17*IF(ISNUMBER($AI1432),AT1432,0)+01_指標庫!$H$18*IF(ISNUMBER($AJ1432),AU1432,0)+01_指標庫!$H$19*IF(ISNUMBER($AK1432),AV1432,0)+01_指標庫!$H$20*IF(ISNUMBER($BB1432),BB1432,0)+01_指標庫!$H$21*IF(ISNUMBER($BC1432),BC1432,0))/AW1432,1))</f>
        <v>12.7</v>
      </c>
      <c r="AY1432" s="60"/>
      <c r="AZ1432" s="60"/>
      <c r="BA1432" s="58" t="n">
        <f aca="false">AVERAGE($E1428:$E1432)/AVERAGE($E1423:$E1432)-1</f>
        <v>-0.017637935796384</v>
      </c>
      <c r="BB1432" s="59" t="n">
        <f aca="false">IF(ISNUMBER($BA1432),IF(OR($S1432&lt;=-0.03,$BA1432&lt;-0.003),0,IF(OR($S1432&lt;=-0.02,$BA1432&lt;0.01),50,100)),"")</f>
        <v>0</v>
      </c>
      <c r="BC1432" s="0" t="str">
        <f aca="false">IF(OR(COUNT($AZ1432)=0,COUNT($AZ1431)=0),"",IF(OR($AY1432/$AZ1431-1&lt;=-0.03,$AZ1432/$AZ1431-1&lt;=-0.045,IF(COUNT($AZ1423:$AZ1432)=10,AVERAGE($AZ1428:$AZ1432)/AVERAGE($AZ1423:$AZ1432)-1&lt;-0.01,FALSE())),0,IF(OR($AZ1432/$AZ1431-1&lt;=-0.02,IF(COUNT($AZ1423:$AZ1432)=10,AVERAGE($AZ1428:$AZ1432)/AVERAGE($AZ1423:$AZ1432)-1&lt;0.005,FALSE())),50,100)))</f>
        <v/>
      </c>
    </row>
    <row r="1433" customFormat="false" ht="15" hidden="false" customHeight="true" outlineLevel="0" collapsed="false">
      <c r="A1433" s="47" t="n">
        <v>1429</v>
      </c>
      <c r="B1433" s="48" t="n">
        <v>44630</v>
      </c>
      <c r="C1433" s="47" t="n">
        <v>2022</v>
      </c>
      <c r="D1433" s="49" t="s">
        <v>239</v>
      </c>
      <c r="E1433" s="50" t="n">
        <v>13591</v>
      </c>
      <c r="F1433" s="51" t="n">
        <v>-0.099947</v>
      </c>
      <c r="G1433" s="51" t="n">
        <v>-0.179948</v>
      </c>
      <c r="H1433" s="52" t="n">
        <v>0.2857</v>
      </c>
      <c r="I1433" s="62" t="n">
        <v>526.7</v>
      </c>
      <c r="J1433" s="63" t="s">
        <v>240</v>
      </c>
      <c r="K1433" s="54" t="n">
        <v>30.23</v>
      </c>
      <c r="L1433" s="55" t="n">
        <f aca="false">IF(COUNT(F1433)=0,50,IF(F1433&gt;=0,100,IF(F1433&gt;=-0.02,50,0)))</f>
        <v>0</v>
      </c>
      <c r="M1433" s="55" t="n">
        <f aca="false">IF(COUNT(G1433)=0,50,IF(G1433&gt;-0.06,100,IF(G1433&gt;-0.15,50,0)))</f>
        <v>0</v>
      </c>
      <c r="N1433" s="55" t="n">
        <f aca="false">IF(COUNT(H1433)=0,50,IF(H1433&gt;=0.6,100,IF(H1433&gt;=0.4,50,0)))</f>
        <v>0</v>
      </c>
      <c r="O1433" s="55" t="n">
        <f aca="false">IF(COUNT(I1433)=0,50,IF(J1433="proxy_vix",50,IF(I1433&lt;350,100,IF(I1433&lt;=450,50,0))))</f>
        <v>50</v>
      </c>
      <c r="P1433" s="55" t="n">
        <f aca="false">IF(COUNT(K1433)=0,50,IF(K1433&lt;20,100,IF(K1433&lt;=25,50,0)))</f>
        <v>0</v>
      </c>
      <c r="Q1433" s="54"/>
      <c r="R1433" s="47"/>
      <c r="S1433" s="51" t="n">
        <f aca="false">$E1433/$E1432-1</f>
        <v>-0.0110026051141739</v>
      </c>
      <c r="T1433" s="56" t="n">
        <f aca="false">$K1433/$K1432-1</f>
        <v>-0.0684129429892143</v>
      </c>
      <c r="V1433" s="57"/>
      <c r="W1433" s="57"/>
      <c r="Y1433" s="1" t="str">
        <f aca="false">IF(AX1433&gt;=70,"EASY",IF(AX1433&gt;40,"UNCERTAIN","HARD"))</f>
        <v>HARD</v>
      </c>
      <c r="AA1433" s="58" t="n">
        <f aca="false">IF($A1433&lt;200,"",AVERAGE($E1384:$E1433)/AVERAGE($E1234:$E1433)-1)</f>
        <v>-0.0230964133925946</v>
      </c>
      <c r="AB1433" s="59" t="n">
        <f aca="false">LOOKUP($B1433,07_L1政策步階!$A$4:$A$14,07_L1政策步階!$C$4:$C$14)</f>
        <v>0</v>
      </c>
      <c r="AC1433" s="57"/>
      <c r="AD1433" s="57"/>
      <c r="AE1433" s="57"/>
      <c r="AF1433" s="57"/>
      <c r="AG1433" s="57"/>
      <c r="AH1433" s="57"/>
      <c r="AI1433" s="57"/>
      <c r="AJ1433" s="57"/>
      <c r="AK1433" s="57"/>
      <c r="AL1433" s="59" t="n">
        <f aca="false">IF(ISNUMBER($AA1433),IF($AA1433&gt;=0.005,100,IF($AA1433&gt;=-0.015,50,0)),"")</f>
        <v>0</v>
      </c>
      <c r="AM1433" s="59" t="n">
        <f aca="false">IF(ISNUMBER($AB1433),IF($AB1433=1,100,IF($AB1433=0,50,0)),"")</f>
        <v>50</v>
      </c>
      <c r="AN1433" s="0" t="str">
        <f aca="false">IF(ISNUMBER($AC1433),IF($AC1433&gt;=0.001,100,IF($AC1433&gt;=-0.003,50,0)),"")</f>
        <v/>
      </c>
      <c r="AO1433" s="0" t="str">
        <f aca="false">IF(ISNUMBER($AD1433),IF($AD1433&gt;=0.04,100,IF($AD1433&gt;=0,50,0)),"")</f>
        <v/>
      </c>
      <c r="AP1433" s="0" t="str">
        <f aca="false">IF(ISNUMBER($AE1433),IF($AE1433&gt;=25,100,IF($AE1433&gt;=-75,50,0)),"")</f>
        <v/>
      </c>
      <c r="AQ1433" s="0" t="str">
        <f aca="false">IF(ISNUMBER($AF1433),IF($AF1433&gt;0,100,IF($AF1433&gt;=-50,50,0)),"")</f>
        <v/>
      </c>
      <c r="AR1433" s="0" t="str">
        <f aca="false">IF(ISNUMBER($AG1433),IF($AG1433=1,100,IF($AG1433=0,50,0)),"")</f>
        <v/>
      </c>
      <c r="AS1433" s="0" t="str">
        <f aca="false">IF(ISNUMBER($AH1433),IF($AH1433&lt;0,100,IF($AH1433&lt;=20,50,0)),"")</f>
        <v/>
      </c>
      <c r="AT1433" s="0" t="str">
        <f aca="false">IF(ISNUMBER($AI1433),IF($AI1433&lt;0.95,100,IF($AI1433&lt;=1,50,0)),"")</f>
        <v/>
      </c>
      <c r="AU1433" s="0" t="str">
        <f aca="false">IF(ISNUMBER($AJ1433),IF($AJ1433&lt;30,0,IF($AJ1433&lt;40,50,IF($AJ1433&lt;=90,100,50))),"")</f>
        <v/>
      </c>
      <c r="AV1433" s="0" t="str">
        <f aca="false">IF(ISNUMBER($AK1433),IF($AK1433&gt;-0.2,100,IF($AK1433&gt;=-0.4,50,0)),"")</f>
        <v/>
      </c>
      <c r="AW1433" s="59" t="n">
        <f aca="false">01_指標庫!$H$4*ISNUMBER($F1433)+01_指標庫!$H$5*ISNUMBER($AA1433)+01_指標庫!$H$6*ISNUMBER($G1433)+01_指標庫!$H$7*ISNUMBER($H1433)+01_指標庫!$H$8*ISNUMBER($AF1433)+01_指標庫!$H$9*ISNUMBER($AG1433)+01_指標庫!$H$10*ISNUMBER($AB1433)+01_指標庫!$H$11*ISNUMBER($AC1433)+01_指標庫!$H$12*ISNUMBER($AD1433)+01_指標庫!$H$13*ISNUMBER($AE1433)+01_指標庫!$H$14*ISNUMBER($I1433)+01_指標庫!$H$15*ISNUMBER($AH1433)+01_指標庫!$H$16*ISNUMBER($K1433)+01_指標庫!$H$17*ISNUMBER($AI1433)+01_指標庫!$H$18*ISNUMBER($AJ1433)+01_指標庫!$H$19*ISNUMBER($AK1433)+01_指標庫!$H$20*ISNUMBER($BB1433)+01_指標庫!$H$21*ISNUMBER($BC1433)</f>
        <v>51</v>
      </c>
      <c r="AX1433" s="59" t="n">
        <f aca="false">IF(AW1433=0,50,ROUND((01_指標庫!$H$4*IF(ISNUMBER($F1433),L1433,0)+01_指標庫!$H$5*IF(ISNUMBER($AA1433),AL1433,0)+01_指標庫!$H$6*IF(ISNUMBER($G1433),M1433,0)+01_指標庫!$H$7*IF(ISNUMBER($H1433),N1433,0)+01_指標庫!$H$8*IF(ISNUMBER($AF1433),AQ1433,0)+01_指標庫!$H$9*IF(ISNUMBER($AG1433),AR1433,0)+01_指標庫!$H$10*IF(ISNUMBER($AB1433),AM1433,0)+01_指標庫!$H$11*IF(ISNUMBER($AC1433),AN1433,0)+01_指標庫!$H$12*IF(ISNUMBER($AD1433),AO1433,0)+01_指標庫!$H$13*IF(ISNUMBER($AE1433),AP1433,0)+01_指標庫!$H$14*IF(ISNUMBER($I1433),O1433,0)+01_指標庫!$H$15*IF(ISNUMBER($AH1433),AS1433,0)+01_指標庫!$H$16*IF(ISNUMBER($K1433),P1433,0)+01_指標庫!$H$17*IF(ISNUMBER($AI1433),AT1433,0)+01_指標庫!$H$18*IF(ISNUMBER($AJ1433),AU1433,0)+01_指標庫!$H$19*IF(ISNUMBER($AK1433),AV1433,0)+01_指標庫!$H$20*IF(ISNUMBER($BB1433),BB1433,0)+01_指標庫!$H$21*IF(ISNUMBER($BC1433),BC1433,0))/AW1433,1))</f>
        <v>12.7</v>
      </c>
      <c r="AY1433" s="60"/>
      <c r="AZ1433" s="60"/>
      <c r="BA1433" s="58" t="n">
        <f aca="false">AVERAGE($E1429:$E1433)/AVERAGE($E1424:$E1433)-1</f>
        <v>-0.0213320037541739</v>
      </c>
      <c r="BB1433" s="59" t="n">
        <f aca="false">IF(ISNUMBER($BA1433),IF(OR($S1433&lt;=-0.03,$BA1433&lt;-0.003),0,IF(OR($S1433&lt;=-0.02,$BA1433&lt;0.01),50,100)),"")</f>
        <v>0</v>
      </c>
      <c r="BC1433" s="0" t="str">
        <f aca="false">IF(OR(COUNT($AZ1433)=0,COUNT($AZ1432)=0),"",IF(OR($AY1433/$AZ1432-1&lt;=-0.03,$AZ1433/$AZ1432-1&lt;=-0.045,IF(COUNT($AZ1424:$AZ1433)=10,AVERAGE($AZ1429:$AZ1433)/AVERAGE($AZ1424:$AZ1433)-1&lt;-0.01,FALSE())),0,IF(OR($AZ1433/$AZ1432-1&lt;=-0.02,IF(COUNT($AZ1424:$AZ1433)=10,AVERAGE($AZ1429:$AZ1433)/AVERAGE($AZ1424:$AZ1433)-1&lt;0.005,FALSE())),50,100)))</f>
        <v/>
      </c>
    </row>
    <row r="1434" customFormat="false" ht="15" hidden="false" customHeight="true" outlineLevel="0" collapsed="false">
      <c r="A1434" s="47" t="n">
        <v>1430</v>
      </c>
      <c r="B1434" s="48" t="n">
        <v>44631</v>
      </c>
      <c r="C1434" s="47" t="n">
        <v>2022</v>
      </c>
      <c r="D1434" s="49" t="s">
        <v>234</v>
      </c>
      <c r="E1434" s="50" t="n">
        <v>13301.83</v>
      </c>
      <c r="F1434" s="51" t="n">
        <v>-0.11898</v>
      </c>
      <c r="G1434" s="51" t="n">
        <v>-0.197396</v>
      </c>
      <c r="H1434" s="52" t="n">
        <v>0.2449</v>
      </c>
      <c r="I1434" s="62" t="n">
        <v>531.1</v>
      </c>
      <c r="J1434" s="63" t="s">
        <v>240</v>
      </c>
      <c r="K1434" s="54" t="n">
        <v>30.75</v>
      </c>
      <c r="L1434" s="55" t="n">
        <f aca="false">IF(COUNT(F1434)=0,50,IF(F1434&gt;=0,100,IF(F1434&gt;=-0.02,50,0)))</f>
        <v>0</v>
      </c>
      <c r="M1434" s="55" t="n">
        <f aca="false">IF(COUNT(G1434)=0,50,IF(G1434&gt;-0.06,100,IF(G1434&gt;-0.15,50,0)))</f>
        <v>0</v>
      </c>
      <c r="N1434" s="55" t="n">
        <f aca="false">IF(COUNT(H1434)=0,50,IF(H1434&gt;=0.6,100,IF(H1434&gt;=0.4,50,0)))</f>
        <v>0</v>
      </c>
      <c r="O1434" s="55" t="n">
        <f aca="false">IF(COUNT(I1434)=0,50,IF(J1434="proxy_vix",50,IF(I1434&lt;350,100,IF(I1434&lt;=450,50,0))))</f>
        <v>50</v>
      </c>
      <c r="P1434" s="55" t="n">
        <f aca="false">IF(COUNT(K1434)=0,50,IF(K1434&lt;20,100,IF(K1434&lt;=25,50,0)))</f>
        <v>0</v>
      </c>
      <c r="Q1434" s="54"/>
      <c r="R1434" s="47"/>
      <c r="S1434" s="51" t="n">
        <f aca="false">$E1434/$E1433-1</f>
        <v>-0.0212765800897653</v>
      </c>
      <c r="T1434" s="56" t="n">
        <f aca="false">$K1434/$K1433-1</f>
        <v>0.0172014555077737</v>
      </c>
      <c r="V1434" s="57"/>
      <c r="W1434" s="57"/>
      <c r="Y1434" s="1" t="str">
        <f aca="false">IF(AX1434&gt;=70,"EASY",IF(AX1434&gt;40,"UNCERTAIN","HARD"))</f>
        <v>HARD</v>
      </c>
      <c r="AA1434" s="58" t="n">
        <f aca="false">IF($A1434&lt;200,"",AVERAGE($E1385:$E1434)/AVERAGE($E1235:$E1434)-1)</f>
        <v>-0.0271912909237241</v>
      </c>
      <c r="AB1434" s="59" t="n">
        <f aca="false">LOOKUP($B1434,07_L1政策步階!$A$4:$A$14,07_L1政策步階!$C$4:$C$14)</f>
        <v>0</v>
      </c>
      <c r="AC1434" s="57"/>
      <c r="AD1434" s="57"/>
      <c r="AE1434" s="57"/>
      <c r="AF1434" s="57"/>
      <c r="AG1434" s="57"/>
      <c r="AH1434" s="57"/>
      <c r="AI1434" s="57"/>
      <c r="AJ1434" s="57"/>
      <c r="AK1434" s="57"/>
      <c r="AL1434" s="59" t="n">
        <f aca="false">IF(ISNUMBER($AA1434),IF($AA1434&gt;=0.005,100,IF($AA1434&gt;=-0.015,50,0)),"")</f>
        <v>0</v>
      </c>
      <c r="AM1434" s="59" t="n">
        <f aca="false">IF(ISNUMBER($AB1434),IF($AB1434=1,100,IF($AB1434=0,50,0)),"")</f>
        <v>50</v>
      </c>
      <c r="AN1434" s="0" t="str">
        <f aca="false">IF(ISNUMBER($AC1434),IF($AC1434&gt;=0.001,100,IF($AC1434&gt;=-0.003,50,0)),"")</f>
        <v/>
      </c>
      <c r="AO1434" s="0" t="str">
        <f aca="false">IF(ISNUMBER($AD1434),IF($AD1434&gt;=0.04,100,IF($AD1434&gt;=0,50,0)),"")</f>
        <v/>
      </c>
      <c r="AP1434" s="0" t="str">
        <f aca="false">IF(ISNUMBER($AE1434),IF($AE1434&gt;=25,100,IF($AE1434&gt;=-75,50,0)),"")</f>
        <v/>
      </c>
      <c r="AQ1434" s="0" t="str">
        <f aca="false">IF(ISNUMBER($AF1434),IF($AF1434&gt;0,100,IF($AF1434&gt;=-50,50,0)),"")</f>
        <v/>
      </c>
      <c r="AR1434" s="0" t="str">
        <f aca="false">IF(ISNUMBER($AG1434),IF($AG1434=1,100,IF($AG1434=0,50,0)),"")</f>
        <v/>
      </c>
      <c r="AS1434" s="0" t="str">
        <f aca="false">IF(ISNUMBER($AH1434),IF($AH1434&lt;0,100,IF($AH1434&lt;=20,50,0)),"")</f>
        <v/>
      </c>
      <c r="AT1434" s="0" t="str">
        <f aca="false">IF(ISNUMBER($AI1434),IF($AI1434&lt;0.95,100,IF($AI1434&lt;=1,50,0)),"")</f>
        <v/>
      </c>
      <c r="AU1434" s="0" t="str">
        <f aca="false">IF(ISNUMBER($AJ1434),IF($AJ1434&lt;30,0,IF($AJ1434&lt;40,50,IF($AJ1434&lt;=90,100,50))),"")</f>
        <v/>
      </c>
      <c r="AV1434" s="0" t="str">
        <f aca="false">IF(ISNUMBER($AK1434),IF($AK1434&gt;-0.2,100,IF($AK1434&gt;=-0.4,50,0)),"")</f>
        <v/>
      </c>
      <c r="AW1434" s="59" t="n">
        <f aca="false">01_指標庫!$H$4*ISNUMBER($F1434)+01_指標庫!$H$5*ISNUMBER($AA1434)+01_指標庫!$H$6*ISNUMBER($G1434)+01_指標庫!$H$7*ISNUMBER($H1434)+01_指標庫!$H$8*ISNUMBER($AF1434)+01_指標庫!$H$9*ISNUMBER($AG1434)+01_指標庫!$H$10*ISNUMBER($AB1434)+01_指標庫!$H$11*ISNUMBER($AC1434)+01_指標庫!$H$12*ISNUMBER($AD1434)+01_指標庫!$H$13*ISNUMBER($AE1434)+01_指標庫!$H$14*ISNUMBER($I1434)+01_指標庫!$H$15*ISNUMBER($AH1434)+01_指標庫!$H$16*ISNUMBER($K1434)+01_指標庫!$H$17*ISNUMBER($AI1434)+01_指標庫!$H$18*ISNUMBER($AJ1434)+01_指標庫!$H$19*ISNUMBER($AK1434)+01_指標庫!$H$20*ISNUMBER($BB1434)+01_指標庫!$H$21*ISNUMBER($BC1434)</f>
        <v>51</v>
      </c>
      <c r="AX1434" s="59" t="n">
        <f aca="false">IF(AW1434=0,50,ROUND((01_指標庫!$H$4*IF(ISNUMBER($F1434),L1434,0)+01_指標庫!$H$5*IF(ISNUMBER($AA1434),AL1434,0)+01_指標庫!$H$6*IF(ISNUMBER($G1434),M1434,0)+01_指標庫!$H$7*IF(ISNUMBER($H1434),N1434,0)+01_指標庫!$H$8*IF(ISNUMBER($AF1434),AQ1434,0)+01_指標庫!$H$9*IF(ISNUMBER($AG1434),AR1434,0)+01_指標庫!$H$10*IF(ISNUMBER($AB1434),AM1434,0)+01_指標庫!$H$11*IF(ISNUMBER($AC1434),AN1434,0)+01_指標庫!$H$12*IF(ISNUMBER($AD1434),AO1434,0)+01_指標庫!$H$13*IF(ISNUMBER($AE1434),AP1434,0)+01_指標庫!$H$14*IF(ISNUMBER($I1434),O1434,0)+01_指標庫!$H$15*IF(ISNUMBER($AH1434),AS1434,0)+01_指標庫!$H$16*IF(ISNUMBER($K1434),P1434,0)+01_指標庫!$H$17*IF(ISNUMBER($AI1434),AT1434,0)+01_指標庫!$H$18*IF(ISNUMBER($AJ1434),AU1434,0)+01_指標庫!$H$19*IF(ISNUMBER($AK1434),AV1434,0)+01_指標庫!$H$20*IF(ISNUMBER($BB1434),BB1434,0)+01_指標庫!$H$21*IF(ISNUMBER($BC1434),BC1434,0))/AW1434,1))</f>
        <v>12.7</v>
      </c>
      <c r="AY1434" s="60"/>
      <c r="AZ1434" s="60"/>
      <c r="BA1434" s="58" t="n">
        <f aca="false">AVERAGE($E1430:$E1434)/AVERAGE($E1425:$E1434)-1</f>
        <v>-0.0228118318783885</v>
      </c>
      <c r="BB1434" s="59" t="n">
        <f aca="false">IF(ISNUMBER($BA1434),IF(OR($S1434&lt;=-0.03,$BA1434&lt;-0.003),0,IF(OR($S1434&lt;=-0.02,$BA1434&lt;0.01),50,100)),"")</f>
        <v>0</v>
      </c>
      <c r="BC1434" s="0" t="str">
        <f aca="false">IF(OR(COUNT($AZ1434)=0,COUNT($AZ1433)=0),"",IF(OR($AY1434/$AZ1433-1&lt;=-0.03,$AZ1434/$AZ1433-1&lt;=-0.045,IF(COUNT($AZ1425:$AZ1434)=10,AVERAGE($AZ1430:$AZ1434)/AVERAGE($AZ1425:$AZ1434)-1&lt;-0.01,FALSE())),0,IF(OR($AZ1434/$AZ1433-1&lt;=-0.02,IF(COUNT($AZ1425:$AZ1434)=10,AVERAGE($AZ1430:$AZ1434)/AVERAGE($AZ1425:$AZ1434)-1&lt;0.005,FALSE())),50,100)))</f>
        <v/>
      </c>
    </row>
    <row r="1435" customFormat="false" ht="15" hidden="false" customHeight="true" outlineLevel="0" collapsed="false">
      <c r="A1435" s="47" t="n">
        <v>1431</v>
      </c>
      <c r="B1435" s="48" t="n">
        <v>44634</v>
      </c>
      <c r="C1435" s="47" t="n">
        <v>2022</v>
      </c>
      <c r="D1435" s="49" t="s">
        <v>236</v>
      </c>
      <c r="E1435" s="50" t="n">
        <v>13046.64</v>
      </c>
      <c r="F1435" s="51" t="n">
        <v>-0.135707</v>
      </c>
      <c r="G1435" s="51" t="n">
        <v>-0.212794</v>
      </c>
      <c r="H1435" s="52" t="n">
        <v>0.2245</v>
      </c>
      <c r="I1435" s="62" t="n">
        <v>539.6</v>
      </c>
      <c r="J1435" s="63" t="s">
        <v>240</v>
      </c>
      <c r="K1435" s="54" t="n">
        <v>31.77</v>
      </c>
      <c r="L1435" s="55" t="n">
        <f aca="false">IF(COUNT(F1435)=0,50,IF(F1435&gt;=0,100,IF(F1435&gt;=-0.02,50,0)))</f>
        <v>0</v>
      </c>
      <c r="M1435" s="55" t="n">
        <f aca="false">IF(COUNT(G1435)=0,50,IF(G1435&gt;-0.06,100,IF(G1435&gt;-0.15,50,0)))</f>
        <v>0</v>
      </c>
      <c r="N1435" s="55" t="n">
        <f aca="false">IF(COUNT(H1435)=0,50,IF(H1435&gt;=0.6,100,IF(H1435&gt;=0.4,50,0)))</f>
        <v>0</v>
      </c>
      <c r="O1435" s="55" t="n">
        <f aca="false">IF(COUNT(I1435)=0,50,IF(J1435="proxy_vix",50,IF(I1435&lt;350,100,IF(I1435&lt;=450,50,0))))</f>
        <v>50</v>
      </c>
      <c r="P1435" s="55" t="n">
        <f aca="false">IF(COUNT(K1435)=0,50,IF(K1435&lt;20,100,IF(K1435&lt;=25,50,0)))</f>
        <v>0</v>
      </c>
      <c r="Q1435" s="54"/>
      <c r="R1435" s="47"/>
      <c r="S1435" s="51" t="n">
        <f aca="false">$E1435/$E1434-1</f>
        <v>-0.0191845783625261</v>
      </c>
      <c r="T1435" s="56" t="n">
        <f aca="false">$K1435/$K1434-1</f>
        <v>0.0331707317073171</v>
      </c>
      <c r="V1435" s="57"/>
      <c r="W1435" s="57"/>
      <c r="Y1435" s="1" t="str">
        <f aca="false">IF(AX1435&gt;=70,"EASY",IF(AX1435&gt;40,"UNCERTAIN","HARD"))</f>
        <v>HARD</v>
      </c>
      <c r="AA1435" s="58" t="n">
        <f aca="false">IF($A1435&lt;200,"",AVERAGE($E1386:$E1435)/AVERAGE($E1236:$E1435)-1)</f>
        <v>-0.0314758593276439</v>
      </c>
      <c r="AB1435" s="59" t="n">
        <f aca="false">LOOKUP($B1435,07_L1政策步階!$A$4:$A$14,07_L1政策步階!$C$4:$C$14)</f>
        <v>0</v>
      </c>
      <c r="AC1435" s="57"/>
      <c r="AD1435" s="57"/>
      <c r="AE1435" s="57"/>
      <c r="AF1435" s="57"/>
      <c r="AG1435" s="57"/>
      <c r="AH1435" s="57"/>
      <c r="AI1435" s="57"/>
      <c r="AJ1435" s="57"/>
      <c r="AK1435" s="57"/>
      <c r="AL1435" s="59" t="n">
        <f aca="false">IF(ISNUMBER($AA1435),IF($AA1435&gt;=0.005,100,IF($AA1435&gt;=-0.015,50,0)),"")</f>
        <v>0</v>
      </c>
      <c r="AM1435" s="59" t="n">
        <f aca="false">IF(ISNUMBER($AB1435),IF($AB1435=1,100,IF($AB1435=0,50,0)),"")</f>
        <v>50</v>
      </c>
      <c r="AN1435" s="0" t="str">
        <f aca="false">IF(ISNUMBER($AC1435),IF($AC1435&gt;=0.001,100,IF($AC1435&gt;=-0.003,50,0)),"")</f>
        <v/>
      </c>
      <c r="AO1435" s="0" t="str">
        <f aca="false">IF(ISNUMBER($AD1435),IF($AD1435&gt;=0.04,100,IF($AD1435&gt;=0,50,0)),"")</f>
        <v/>
      </c>
      <c r="AP1435" s="0" t="str">
        <f aca="false">IF(ISNUMBER($AE1435),IF($AE1435&gt;=25,100,IF($AE1435&gt;=-75,50,0)),"")</f>
        <v/>
      </c>
      <c r="AQ1435" s="0" t="str">
        <f aca="false">IF(ISNUMBER($AF1435),IF($AF1435&gt;0,100,IF($AF1435&gt;=-50,50,0)),"")</f>
        <v/>
      </c>
      <c r="AR1435" s="0" t="str">
        <f aca="false">IF(ISNUMBER($AG1435),IF($AG1435=1,100,IF($AG1435=0,50,0)),"")</f>
        <v/>
      </c>
      <c r="AS1435" s="0" t="str">
        <f aca="false">IF(ISNUMBER($AH1435),IF($AH1435&lt;0,100,IF($AH1435&lt;=20,50,0)),"")</f>
        <v/>
      </c>
      <c r="AT1435" s="0" t="str">
        <f aca="false">IF(ISNUMBER($AI1435),IF($AI1435&lt;0.95,100,IF($AI1435&lt;=1,50,0)),"")</f>
        <v/>
      </c>
      <c r="AU1435" s="0" t="str">
        <f aca="false">IF(ISNUMBER($AJ1435),IF($AJ1435&lt;30,0,IF($AJ1435&lt;40,50,IF($AJ1435&lt;=90,100,50))),"")</f>
        <v/>
      </c>
      <c r="AV1435" s="0" t="str">
        <f aca="false">IF(ISNUMBER($AK1435),IF($AK1435&gt;-0.2,100,IF($AK1435&gt;=-0.4,50,0)),"")</f>
        <v/>
      </c>
      <c r="AW1435" s="59" t="n">
        <f aca="false">01_指標庫!$H$4*ISNUMBER($F1435)+01_指標庫!$H$5*ISNUMBER($AA1435)+01_指標庫!$H$6*ISNUMBER($G1435)+01_指標庫!$H$7*ISNUMBER($H1435)+01_指標庫!$H$8*ISNUMBER($AF1435)+01_指標庫!$H$9*ISNUMBER($AG1435)+01_指標庫!$H$10*ISNUMBER($AB1435)+01_指標庫!$H$11*ISNUMBER($AC1435)+01_指標庫!$H$12*ISNUMBER($AD1435)+01_指標庫!$H$13*ISNUMBER($AE1435)+01_指標庫!$H$14*ISNUMBER($I1435)+01_指標庫!$H$15*ISNUMBER($AH1435)+01_指標庫!$H$16*ISNUMBER($K1435)+01_指標庫!$H$17*ISNUMBER($AI1435)+01_指標庫!$H$18*ISNUMBER($AJ1435)+01_指標庫!$H$19*ISNUMBER($AK1435)+01_指標庫!$H$20*ISNUMBER($BB1435)+01_指標庫!$H$21*ISNUMBER($BC1435)</f>
        <v>51</v>
      </c>
      <c r="AX1435" s="59" t="n">
        <f aca="false">IF(AW1435=0,50,ROUND((01_指標庫!$H$4*IF(ISNUMBER($F1435),L1435,0)+01_指標庫!$H$5*IF(ISNUMBER($AA1435),AL1435,0)+01_指標庫!$H$6*IF(ISNUMBER($G1435),M1435,0)+01_指標庫!$H$7*IF(ISNUMBER($H1435),N1435,0)+01_指標庫!$H$8*IF(ISNUMBER($AF1435),AQ1435,0)+01_指標庫!$H$9*IF(ISNUMBER($AG1435),AR1435,0)+01_指標庫!$H$10*IF(ISNUMBER($AB1435),AM1435,0)+01_指標庫!$H$11*IF(ISNUMBER($AC1435),AN1435,0)+01_指標庫!$H$12*IF(ISNUMBER($AD1435),AO1435,0)+01_指標庫!$H$13*IF(ISNUMBER($AE1435),AP1435,0)+01_指標庫!$H$14*IF(ISNUMBER($I1435),O1435,0)+01_指標庫!$H$15*IF(ISNUMBER($AH1435),AS1435,0)+01_指標庫!$H$16*IF(ISNUMBER($K1435),P1435,0)+01_指標庫!$H$17*IF(ISNUMBER($AI1435),AT1435,0)+01_指標庫!$H$18*IF(ISNUMBER($AJ1435),AU1435,0)+01_指標庫!$H$19*IF(ISNUMBER($AK1435),AV1435,0)+01_指標庫!$H$20*IF(ISNUMBER($BB1435),BB1435,0)+01_指標庫!$H$21*IF(ISNUMBER($BC1435),BC1435,0))/AW1435,1))</f>
        <v>12.7</v>
      </c>
      <c r="AY1435" s="60"/>
      <c r="AZ1435" s="60"/>
      <c r="BA1435" s="58" t="n">
        <f aca="false">AVERAGE($E1431:$E1435)/AVERAGE($E1426:$E1435)-1</f>
        <v>-0.0182769614912615</v>
      </c>
      <c r="BB1435" s="59" t="n">
        <f aca="false">IF(ISNUMBER($BA1435),IF(OR($S1435&lt;=-0.03,$BA1435&lt;-0.003),0,IF(OR($S1435&lt;=-0.02,$BA1435&lt;0.01),50,100)),"")</f>
        <v>0</v>
      </c>
      <c r="BC1435" s="0" t="str">
        <f aca="false">IF(OR(COUNT($AZ1435)=0,COUNT($AZ1434)=0),"",IF(OR($AY1435/$AZ1434-1&lt;=-0.03,$AZ1435/$AZ1434-1&lt;=-0.045,IF(COUNT($AZ1426:$AZ1435)=10,AVERAGE($AZ1431:$AZ1435)/AVERAGE($AZ1426:$AZ1435)-1&lt;-0.01,FALSE())),0,IF(OR($AZ1435/$AZ1434-1&lt;=-0.02,IF(COUNT($AZ1426:$AZ1435)=10,AVERAGE($AZ1431:$AZ1435)/AVERAGE($AZ1426:$AZ1435)-1&lt;0.005,FALSE())),50,100)))</f>
        <v/>
      </c>
    </row>
    <row r="1436" customFormat="false" ht="15" hidden="false" customHeight="true" outlineLevel="0" collapsed="false">
      <c r="A1436" s="47" t="n">
        <v>1432</v>
      </c>
      <c r="B1436" s="48" t="n">
        <v>44635</v>
      </c>
      <c r="C1436" s="47" t="n">
        <v>2022</v>
      </c>
      <c r="D1436" s="49" t="s">
        <v>237</v>
      </c>
      <c r="E1436" s="50" t="n">
        <v>13458.56</v>
      </c>
      <c r="F1436" s="51" t="n">
        <v>-0.108352</v>
      </c>
      <c r="G1436" s="51" t="n">
        <v>-0.187939</v>
      </c>
      <c r="H1436" s="52" t="n">
        <v>0.3061</v>
      </c>
      <c r="I1436" s="62" t="n">
        <v>523.4</v>
      </c>
      <c r="J1436" s="63" t="s">
        <v>240</v>
      </c>
      <c r="K1436" s="54" t="n">
        <v>29.83</v>
      </c>
      <c r="L1436" s="55" t="n">
        <f aca="false">IF(COUNT(F1436)=0,50,IF(F1436&gt;=0,100,IF(F1436&gt;=-0.02,50,0)))</f>
        <v>0</v>
      </c>
      <c r="M1436" s="55" t="n">
        <f aca="false">IF(COUNT(G1436)=0,50,IF(G1436&gt;-0.06,100,IF(G1436&gt;-0.15,50,0)))</f>
        <v>0</v>
      </c>
      <c r="N1436" s="55" t="n">
        <f aca="false">IF(COUNT(H1436)=0,50,IF(H1436&gt;=0.6,100,IF(H1436&gt;=0.4,50,0)))</f>
        <v>0</v>
      </c>
      <c r="O1436" s="55" t="n">
        <f aca="false">IF(COUNT(I1436)=0,50,IF(J1436="proxy_vix",50,IF(I1436&lt;350,100,IF(I1436&lt;=450,50,0))))</f>
        <v>50</v>
      </c>
      <c r="P1436" s="55" t="n">
        <f aca="false">IF(COUNT(K1436)=0,50,IF(K1436&lt;20,100,IF(K1436&lt;=25,50,0)))</f>
        <v>0</v>
      </c>
      <c r="Q1436" s="54"/>
      <c r="R1436" s="47"/>
      <c r="S1436" s="51" t="n">
        <f aca="false">$E1436/$E1435-1</f>
        <v>0.031572880067205</v>
      </c>
      <c r="T1436" s="56" t="n">
        <f aca="false">$K1436/$K1435-1</f>
        <v>-0.0610638967579478</v>
      </c>
      <c r="V1436" s="57"/>
      <c r="W1436" s="57"/>
      <c r="Y1436" s="1" t="str">
        <f aca="false">IF(AX1436&gt;=70,"EASY",IF(AX1436&gt;40,"UNCERTAIN","HARD"))</f>
        <v>HARD</v>
      </c>
      <c r="AA1436" s="58" t="n">
        <f aca="false">IF($A1436&lt;200,"",AVERAGE($E1387:$E1436)/AVERAGE($E1237:$E1436)-1)</f>
        <v>-0.0351943201244298</v>
      </c>
      <c r="AB1436" s="59" t="n">
        <f aca="false">LOOKUP($B1436,07_L1政策步階!$A$4:$A$14,07_L1政策步階!$C$4:$C$14)</f>
        <v>0</v>
      </c>
      <c r="AC1436" s="57"/>
      <c r="AD1436" s="57"/>
      <c r="AE1436" s="57"/>
      <c r="AF1436" s="57"/>
      <c r="AG1436" s="57"/>
      <c r="AH1436" s="57"/>
      <c r="AI1436" s="57"/>
      <c r="AJ1436" s="57"/>
      <c r="AK1436" s="57"/>
      <c r="AL1436" s="59" t="n">
        <f aca="false">IF(ISNUMBER($AA1436),IF($AA1436&gt;=0.005,100,IF($AA1436&gt;=-0.015,50,0)),"")</f>
        <v>0</v>
      </c>
      <c r="AM1436" s="59" t="n">
        <f aca="false">IF(ISNUMBER($AB1436),IF($AB1436=1,100,IF($AB1436=0,50,0)),"")</f>
        <v>50</v>
      </c>
      <c r="AN1436" s="0" t="str">
        <f aca="false">IF(ISNUMBER($AC1436),IF($AC1436&gt;=0.001,100,IF($AC1436&gt;=-0.003,50,0)),"")</f>
        <v/>
      </c>
      <c r="AO1436" s="0" t="str">
        <f aca="false">IF(ISNUMBER($AD1436),IF($AD1436&gt;=0.04,100,IF($AD1436&gt;=0,50,0)),"")</f>
        <v/>
      </c>
      <c r="AP1436" s="0" t="str">
        <f aca="false">IF(ISNUMBER($AE1436),IF($AE1436&gt;=25,100,IF($AE1436&gt;=-75,50,0)),"")</f>
        <v/>
      </c>
      <c r="AQ1436" s="0" t="str">
        <f aca="false">IF(ISNUMBER($AF1436),IF($AF1436&gt;0,100,IF($AF1436&gt;=-50,50,0)),"")</f>
        <v/>
      </c>
      <c r="AR1436" s="0" t="str">
        <f aca="false">IF(ISNUMBER($AG1436),IF($AG1436=1,100,IF($AG1436=0,50,0)),"")</f>
        <v/>
      </c>
      <c r="AS1436" s="0" t="str">
        <f aca="false">IF(ISNUMBER($AH1436),IF($AH1436&lt;0,100,IF($AH1436&lt;=20,50,0)),"")</f>
        <v/>
      </c>
      <c r="AT1436" s="0" t="str">
        <f aca="false">IF(ISNUMBER($AI1436),IF($AI1436&lt;0.95,100,IF($AI1436&lt;=1,50,0)),"")</f>
        <v/>
      </c>
      <c r="AU1436" s="0" t="str">
        <f aca="false">IF(ISNUMBER($AJ1436),IF($AJ1436&lt;30,0,IF($AJ1436&lt;40,50,IF($AJ1436&lt;=90,100,50))),"")</f>
        <v/>
      </c>
      <c r="AV1436" s="0" t="str">
        <f aca="false">IF(ISNUMBER($AK1436),IF($AK1436&gt;-0.2,100,IF($AK1436&gt;=-0.4,50,0)),"")</f>
        <v/>
      </c>
      <c r="AW1436" s="59" t="n">
        <f aca="false">01_指標庫!$H$4*ISNUMBER($F1436)+01_指標庫!$H$5*ISNUMBER($AA1436)+01_指標庫!$H$6*ISNUMBER($G1436)+01_指標庫!$H$7*ISNUMBER($H1436)+01_指標庫!$H$8*ISNUMBER($AF1436)+01_指標庫!$H$9*ISNUMBER($AG1436)+01_指標庫!$H$10*ISNUMBER($AB1436)+01_指標庫!$H$11*ISNUMBER($AC1436)+01_指標庫!$H$12*ISNUMBER($AD1436)+01_指標庫!$H$13*ISNUMBER($AE1436)+01_指標庫!$H$14*ISNUMBER($I1436)+01_指標庫!$H$15*ISNUMBER($AH1436)+01_指標庫!$H$16*ISNUMBER($K1436)+01_指標庫!$H$17*ISNUMBER($AI1436)+01_指標庫!$H$18*ISNUMBER($AJ1436)+01_指標庫!$H$19*ISNUMBER($AK1436)+01_指標庫!$H$20*ISNUMBER($BB1436)+01_指標庫!$H$21*ISNUMBER($BC1436)</f>
        <v>51</v>
      </c>
      <c r="AX1436" s="59" t="n">
        <f aca="false">IF(AW1436=0,50,ROUND((01_指標庫!$H$4*IF(ISNUMBER($F1436),L1436,0)+01_指標庫!$H$5*IF(ISNUMBER($AA1436),AL1436,0)+01_指標庫!$H$6*IF(ISNUMBER($G1436),M1436,0)+01_指標庫!$H$7*IF(ISNUMBER($H1436),N1436,0)+01_指標庫!$H$8*IF(ISNUMBER($AF1436),AQ1436,0)+01_指標庫!$H$9*IF(ISNUMBER($AG1436),AR1436,0)+01_指標庫!$H$10*IF(ISNUMBER($AB1436),AM1436,0)+01_指標庫!$H$11*IF(ISNUMBER($AC1436),AN1436,0)+01_指標庫!$H$12*IF(ISNUMBER($AD1436),AO1436,0)+01_指標庫!$H$13*IF(ISNUMBER($AE1436),AP1436,0)+01_指標庫!$H$14*IF(ISNUMBER($I1436),O1436,0)+01_指標庫!$H$15*IF(ISNUMBER($AH1436),AS1436,0)+01_指標庫!$H$16*IF(ISNUMBER($K1436),P1436,0)+01_指標庫!$H$17*IF(ISNUMBER($AI1436),AT1436,0)+01_指標庫!$H$18*IF(ISNUMBER($AJ1436),AU1436,0)+01_指標庫!$H$19*IF(ISNUMBER($AK1436),AV1436,0)+01_指標庫!$H$20*IF(ISNUMBER($BB1436),BB1436,0)+01_指標庫!$H$21*IF(ISNUMBER($BC1436),BC1436,0))/AW1436,1))</f>
        <v>12.7</v>
      </c>
      <c r="AY1436" s="60"/>
      <c r="AZ1436" s="60"/>
      <c r="BA1436" s="58" t="n">
        <f aca="false">AVERAGE($E1432:$E1436)/AVERAGE($E1427:$E1436)-1</f>
        <v>-0.011509456254769</v>
      </c>
      <c r="BB1436" s="59" t="n">
        <f aca="false">IF(ISNUMBER($BA1436),IF(OR($S1436&lt;=-0.03,$BA1436&lt;-0.003),0,IF(OR($S1436&lt;=-0.02,$BA1436&lt;0.01),50,100)),"")</f>
        <v>0</v>
      </c>
      <c r="BC1436" s="0" t="str">
        <f aca="false">IF(OR(COUNT($AZ1436)=0,COUNT($AZ1435)=0),"",IF(OR($AY1436/$AZ1435-1&lt;=-0.03,$AZ1436/$AZ1435-1&lt;=-0.045,IF(COUNT($AZ1427:$AZ1436)=10,AVERAGE($AZ1432:$AZ1436)/AVERAGE($AZ1427:$AZ1436)-1&lt;-0.01,FALSE())),0,IF(OR($AZ1436/$AZ1435-1&lt;=-0.02,IF(COUNT($AZ1427:$AZ1436)=10,AVERAGE($AZ1432:$AZ1436)/AVERAGE($AZ1427:$AZ1436)-1&lt;0.005,FALSE())),50,100)))</f>
        <v/>
      </c>
    </row>
    <row r="1437" customFormat="false" ht="15" hidden="false" customHeight="true" outlineLevel="0" collapsed="false">
      <c r="A1437" s="47" t="n">
        <v>1433</v>
      </c>
      <c r="B1437" s="48" t="n">
        <v>44636</v>
      </c>
      <c r="C1437" s="47" t="n">
        <v>2022</v>
      </c>
      <c r="D1437" s="49" t="s">
        <v>238</v>
      </c>
      <c r="E1437" s="50" t="n">
        <v>13956.79</v>
      </c>
      <c r="F1437" s="51" t="n">
        <v>-0.075436</v>
      </c>
      <c r="G1437" s="51" t="n">
        <v>-0.157877</v>
      </c>
      <c r="H1437" s="52" t="n">
        <v>0.3878</v>
      </c>
      <c r="I1437" s="62" t="n">
        <v>496.8</v>
      </c>
      <c r="J1437" s="63" t="s">
        <v>240</v>
      </c>
      <c r="K1437" s="54" t="n">
        <v>26.67</v>
      </c>
      <c r="L1437" s="55" t="n">
        <f aca="false">IF(COUNT(F1437)=0,50,IF(F1437&gt;=0,100,IF(F1437&gt;=-0.02,50,0)))</f>
        <v>0</v>
      </c>
      <c r="M1437" s="55" t="n">
        <f aca="false">IF(COUNT(G1437)=0,50,IF(G1437&gt;-0.06,100,IF(G1437&gt;-0.15,50,0)))</f>
        <v>0</v>
      </c>
      <c r="N1437" s="55" t="n">
        <f aca="false">IF(COUNT(H1437)=0,50,IF(H1437&gt;=0.6,100,IF(H1437&gt;=0.4,50,0)))</f>
        <v>0</v>
      </c>
      <c r="O1437" s="55" t="n">
        <f aca="false">IF(COUNT(I1437)=0,50,IF(J1437="proxy_vix",50,IF(I1437&lt;350,100,IF(I1437&lt;=450,50,0))))</f>
        <v>50</v>
      </c>
      <c r="P1437" s="55" t="n">
        <f aca="false">IF(COUNT(K1437)=0,50,IF(K1437&lt;20,100,IF(K1437&lt;=25,50,0)))</f>
        <v>0</v>
      </c>
      <c r="Q1437" s="54"/>
      <c r="R1437" s="47"/>
      <c r="S1437" s="51" t="n">
        <f aca="false">$E1437/$E1436-1</f>
        <v>0.0370195622711496</v>
      </c>
      <c r="T1437" s="56" t="n">
        <f aca="false">$K1437/$K1436-1</f>
        <v>-0.105933623868589</v>
      </c>
      <c r="V1437" s="57"/>
      <c r="W1437" s="57"/>
      <c r="Y1437" s="1" t="str">
        <f aca="false">IF(AX1437&gt;=70,"EASY",IF(AX1437&gt;40,"UNCERTAIN","HARD"))</f>
        <v>HARD</v>
      </c>
      <c r="AA1437" s="58" t="n">
        <f aca="false">IF($A1437&lt;200,"",AVERAGE($E1388:$E1437)/AVERAGE($E1238:$E1437)-1)</f>
        <v>-0.038662725350292</v>
      </c>
      <c r="AB1437" s="59" t="n">
        <f aca="false">LOOKUP($B1437,07_L1政策步階!$A$4:$A$14,07_L1政策步階!$C$4:$C$14)</f>
        <v>-1</v>
      </c>
      <c r="AC1437" s="57"/>
      <c r="AD1437" s="57"/>
      <c r="AE1437" s="57"/>
      <c r="AF1437" s="57"/>
      <c r="AG1437" s="57"/>
      <c r="AH1437" s="57"/>
      <c r="AI1437" s="57"/>
      <c r="AJ1437" s="57"/>
      <c r="AK1437" s="57"/>
      <c r="AL1437" s="59" t="n">
        <f aca="false">IF(ISNUMBER($AA1437),IF($AA1437&gt;=0.005,100,IF($AA1437&gt;=-0.015,50,0)),"")</f>
        <v>0</v>
      </c>
      <c r="AM1437" s="59" t="n">
        <f aca="false">IF(ISNUMBER($AB1437),IF($AB1437=1,100,IF($AB1437=0,50,0)),"")</f>
        <v>0</v>
      </c>
      <c r="AN1437" s="0" t="str">
        <f aca="false">IF(ISNUMBER($AC1437),IF($AC1437&gt;=0.001,100,IF($AC1437&gt;=-0.003,50,0)),"")</f>
        <v/>
      </c>
      <c r="AO1437" s="0" t="str">
        <f aca="false">IF(ISNUMBER($AD1437),IF($AD1437&gt;=0.04,100,IF($AD1437&gt;=0,50,0)),"")</f>
        <v/>
      </c>
      <c r="AP1437" s="0" t="str">
        <f aca="false">IF(ISNUMBER($AE1437),IF($AE1437&gt;=25,100,IF($AE1437&gt;=-75,50,0)),"")</f>
        <v/>
      </c>
      <c r="AQ1437" s="0" t="str">
        <f aca="false">IF(ISNUMBER($AF1437),IF($AF1437&gt;0,100,IF($AF1437&gt;=-50,50,0)),"")</f>
        <v/>
      </c>
      <c r="AR1437" s="0" t="str">
        <f aca="false">IF(ISNUMBER($AG1437),IF($AG1437=1,100,IF($AG1437=0,50,0)),"")</f>
        <v/>
      </c>
      <c r="AS1437" s="0" t="str">
        <f aca="false">IF(ISNUMBER($AH1437),IF($AH1437&lt;0,100,IF($AH1437&lt;=20,50,0)),"")</f>
        <v/>
      </c>
      <c r="AT1437" s="0" t="str">
        <f aca="false">IF(ISNUMBER($AI1437),IF($AI1437&lt;0.95,100,IF($AI1437&lt;=1,50,0)),"")</f>
        <v/>
      </c>
      <c r="AU1437" s="0" t="str">
        <f aca="false">IF(ISNUMBER($AJ1437),IF($AJ1437&lt;30,0,IF($AJ1437&lt;40,50,IF($AJ1437&lt;=90,100,50))),"")</f>
        <v/>
      </c>
      <c r="AV1437" s="0" t="str">
        <f aca="false">IF(ISNUMBER($AK1437),IF($AK1437&gt;-0.2,100,IF($AK1437&gt;=-0.4,50,0)),"")</f>
        <v/>
      </c>
      <c r="AW1437" s="59" t="n">
        <f aca="false">01_指標庫!$H$4*ISNUMBER($F1437)+01_指標庫!$H$5*ISNUMBER($AA1437)+01_指標庫!$H$6*ISNUMBER($G1437)+01_指標庫!$H$7*ISNUMBER($H1437)+01_指標庫!$H$8*ISNUMBER($AF1437)+01_指標庫!$H$9*ISNUMBER($AG1437)+01_指標庫!$H$10*ISNUMBER($AB1437)+01_指標庫!$H$11*ISNUMBER($AC1437)+01_指標庫!$H$12*ISNUMBER($AD1437)+01_指標庫!$H$13*ISNUMBER($AE1437)+01_指標庫!$H$14*ISNUMBER($I1437)+01_指標庫!$H$15*ISNUMBER($AH1437)+01_指標庫!$H$16*ISNUMBER($K1437)+01_指標庫!$H$17*ISNUMBER($AI1437)+01_指標庫!$H$18*ISNUMBER($AJ1437)+01_指標庫!$H$19*ISNUMBER($AK1437)+01_指標庫!$H$20*ISNUMBER($BB1437)+01_指標庫!$H$21*ISNUMBER($BC1437)</f>
        <v>51</v>
      </c>
      <c r="AX1437" s="59" t="n">
        <f aca="false">IF(AW1437=0,50,ROUND((01_指標庫!$H$4*IF(ISNUMBER($F1437),L1437,0)+01_指標庫!$H$5*IF(ISNUMBER($AA1437),AL1437,0)+01_指標庫!$H$6*IF(ISNUMBER($G1437),M1437,0)+01_指標庫!$H$7*IF(ISNUMBER($H1437),N1437,0)+01_指標庫!$H$8*IF(ISNUMBER($AF1437),AQ1437,0)+01_指標庫!$H$9*IF(ISNUMBER($AG1437),AR1437,0)+01_指標庫!$H$10*IF(ISNUMBER($AB1437),AM1437,0)+01_指標庫!$H$11*IF(ISNUMBER($AC1437),AN1437,0)+01_指標庫!$H$12*IF(ISNUMBER($AD1437),AO1437,0)+01_指標庫!$H$13*IF(ISNUMBER($AE1437),AP1437,0)+01_指標庫!$H$14*IF(ISNUMBER($I1437),O1437,0)+01_指標庫!$H$15*IF(ISNUMBER($AH1437),AS1437,0)+01_指標庫!$H$16*IF(ISNUMBER($K1437),P1437,0)+01_指標庫!$H$17*IF(ISNUMBER($AI1437),AT1437,0)+01_指標庫!$H$18*IF(ISNUMBER($AJ1437),AU1437,0)+01_指標庫!$H$19*IF(ISNUMBER($AK1437),AV1437,0)+01_指標庫!$H$20*IF(ISNUMBER($BB1437),BB1437,0)+01_指標庫!$H$21*IF(ISNUMBER($BC1437),BC1437,0))/AW1437,1))</f>
        <v>7.8</v>
      </c>
      <c r="AY1437" s="60"/>
      <c r="AZ1437" s="60"/>
      <c r="BA1437" s="58" t="n">
        <f aca="false">AVERAGE($E1433:$E1437)/AVERAGE($E1428:$E1437)-1</f>
        <v>-0.00625131632770082</v>
      </c>
      <c r="BB1437" s="59" t="n">
        <f aca="false">IF(ISNUMBER($BA1437),IF(OR($S1437&lt;=-0.03,$BA1437&lt;-0.003),0,IF(OR($S1437&lt;=-0.02,$BA1437&lt;0.01),50,100)),"")</f>
        <v>0</v>
      </c>
      <c r="BC1437" s="0" t="str">
        <f aca="false">IF(OR(COUNT($AZ1437)=0,COUNT($AZ1436)=0),"",IF(OR($AY1437/$AZ1436-1&lt;=-0.03,$AZ1437/$AZ1436-1&lt;=-0.045,IF(COUNT($AZ1428:$AZ1437)=10,AVERAGE($AZ1433:$AZ1437)/AVERAGE($AZ1428:$AZ1437)-1&lt;-0.01,FALSE())),0,IF(OR($AZ1437/$AZ1436-1&lt;=-0.02,IF(COUNT($AZ1428:$AZ1437)=10,AVERAGE($AZ1433:$AZ1437)/AVERAGE($AZ1428:$AZ1437)-1&lt;0.005,FALSE())),50,100)))</f>
        <v/>
      </c>
    </row>
    <row r="1438" customFormat="false" ht="15" hidden="false" customHeight="true" outlineLevel="0" collapsed="false">
      <c r="A1438" s="47" t="n">
        <v>1434</v>
      </c>
      <c r="B1438" s="48" t="n">
        <v>44637</v>
      </c>
      <c r="C1438" s="47" t="n">
        <v>2022</v>
      </c>
      <c r="D1438" s="49" t="s">
        <v>239</v>
      </c>
      <c r="E1438" s="50" t="n">
        <v>14118.6</v>
      </c>
      <c r="F1438" s="51" t="n">
        <v>-0.064854</v>
      </c>
      <c r="G1438" s="51" t="n">
        <v>-0.148114</v>
      </c>
      <c r="H1438" s="52" t="n">
        <v>0.4082</v>
      </c>
      <c r="I1438" s="62" t="n">
        <v>488.5</v>
      </c>
      <c r="J1438" s="63" t="s">
        <v>240</v>
      </c>
      <c r="K1438" s="54" t="n">
        <v>25.67</v>
      </c>
      <c r="L1438" s="55" t="n">
        <f aca="false">IF(COUNT(F1438)=0,50,IF(F1438&gt;=0,100,IF(F1438&gt;=-0.02,50,0)))</f>
        <v>0</v>
      </c>
      <c r="M1438" s="55" t="n">
        <f aca="false">IF(COUNT(G1438)=0,50,IF(G1438&gt;-0.06,100,IF(G1438&gt;-0.15,50,0)))</f>
        <v>50</v>
      </c>
      <c r="N1438" s="55" t="n">
        <f aca="false">IF(COUNT(H1438)=0,50,IF(H1438&gt;=0.6,100,IF(H1438&gt;=0.4,50,0)))</f>
        <v>50</v>
      </c>
      <c r="O1438" s="55" t="n">
        <f aca="false">IF(COUNT(I1438)=0,50,IF(J1438="proxy_vix",50,IF(I1438&lt;350,100,IF(I1438&lt;=450,50,0))))</f>
        <v>50</v>
      </c>
      <c r="P1438" s="55" t="n">
        <f aca="false">IF(COUNT(K1438)=0,50,IF(K1438&lt;20,100,IF(K1438&lt;=25,50,0)))</f>
        <v>0</v>
      </c>
      <c r="Q1438" s="54"/>
      <c r="R1438" s="47"/>
      <c r="S1438" s="51" t="n">
        <f aca="false">$E1438/$E1437-1</f>
        <v>0.011593640084862</v>
      </c>
      <c r="T1438" s="56" t="n">
        <f aca="false">$K1438/$K1437-1</f>
        <v>-0.0374953130858643</v>
      </c>
      <c r="V1438" s="57"/>
      <c r="W1438" s="57"/>
      <c r="Y1438" s="1" t="str">
        <f aca="false">IF(AX1438&gt;=70,"EASY",IF(AX1438&gt;40,"UNCERTAIN","HARD"))</f>
        <v>HARD</v>
      </c>
      <c r="AA1438" s="58" t="n">
        <f aca="false">IF($A1438&lt;200,"",AVERAGE($E1389:$E1438)/AVERAGE($E1239:$E1438)-1)</f>
        <v>-0.0416665544810452</v>
      </c>
      <c r="AB1438" s="59" t="n">
        <f aca="false">LOOKUP($B1438,07_L1政策步階!$A$4:$A$14,07_L1政策步階!$C$4:$C$14)</f>
        <v>-1</v>
      </c>
      <c r="AC1438" s="57"/>
      <c r="AD1438" s="57"/>
      <c r="AE1438" s="57"/>
      <c r="AF1438" s="57"/>
      <c r="AG1438" s="57"/>
      <c r="AH1438" s="57"/>
      <c r="AI1438" s="57"/>
      <c r="AJ1438" s="57"/>
      <c r="AK1438" s="57"/>
      <c r="AL1438" s="59" t="n">
        <f aca="false">IF(ISNUMBER($AA1438),IF($AA1438&gt;=0.005,100,IF($AA1438&gt;=-0.015,50,0)),"")</f>
        <v>0</v>
      </c>
      <c r="AM1438" s="59" t="n">
        <f aca="false">IF(ISNUMBER($AB1438),IF($AB1438=1,100,IF($AB1438=0,50,0)),"")</f>
        <v>0</v>
      </c>
      <c r="AN1438" s="0" t="str">
        <f aca="false">IF(ISNUMBER($AC1438),IF($AC1438&gt;=0.001,100,IF($AC1438&gt;=-0.003,50,0)),"")</f>
        <v/>
      </c>
      <c r="AO1438" s="0" t="str">
        <f aca="false">IF(ISNUMBER($AD1438),IF($AD1438&gt;=0.04,100,IF($AD1438&gt;=0,50,0)),"")</f>
        <v/>
      </c>
      <c r="AP1438" s="0" t="str">
        <f aca="false">IF(ISNUMBER($AE1438),IF($AE1438&gt;=25,100,IF($AE1438&gt;=-75,50,0)),"")</f>
        <v/>
      </c>
      <c r="AQ1438" s="0" t="str">
        <f aca="false">IF(ISNUMBER($AF1438),IF($AF1438&gt;0,100,IF($AF1438&gt;=-50,50,0)),"")</f>
        <v/>
      </c>
      <c r="AR1438" s="0" t="str">
        <f aca="false">IF(ISNUMBER($AG1438),IF($AG1438=1,100,IF($AG1438=0,50,0)),"")</f>
        <v/>
      </c>
      <c r="AS1438" s="0" t="str">
        <f aca="false">IF(ISNUMBER($AH1438),IF($AH1438&lt;0,100,IF($AH1438&lt;=20,50,0)),"")</f>
        <v/>
      </c>
      <c r="AT1438" s="0" t="str">
        <f aca="false">IF(ISNUMBER($AI1438),IF($AI1438&lt;0.95,100,IF($AI1438&lt;=1,50,0)),"")</f>
        <v/>
      </c>
      <c r="AU1438" s="0" t="str">
        <f aca="false">IF(ISNUMBER($AJ1438),IF($AJ1438&lt;30,0,IF($AJ1438&lt;40,50,IF($AJ1438&lt;=90,100,50))),"")</f>
        <v/>
      </c>
      <c r="AV1438" s="0" t="str">
        <f aca="false">IF(ISNUMBER($AK1438),IF($AK1438&gt;-0.2,100,IF($AK1438&gt;=-0.4,50,0)),"")</f>
        <v/>
      </c>
      <c r="AW1438" s="59" t="n">
        <f aca="false">01_指標庫!$H$4*ISNUMBER($F1438)+01_指標庫!$H$5*ISNUMBER($AA1438)+01_指標庫!$H$6*ISNUMBER($G1438)+01_指標庫!$H$7*ISNUMBER($H1438)+01_指標庫!$H$8*ISNUMBER($AF1438)+01_指標庫!$H$9*ISNUMBER($AG1438)+01_指標庫!$H$10*ISNUMBER($AB1438)+01_指標庫!$H$11*ISNUMBER($AC1438)+01_指標庫!$H$12*ISNUMBER($AD1438)+01_指標庫!$H$13*ISNUMBER($AE1438)+01_指標庫!$H$14*ISNUMBER($I1438)+01_指標庫!$H$15*ISNUMBER($AH1438)+01_指標庫!$H$16*ISNUMBER($K1438)+01_指標庫!$H$17*ISNUMBER($AI1438)+01_指標庫!$H$18*ISNUMBER($AJ1438)+01_指標庫!$H$19*ISNUMBER($AK1438)+01_指標庫!$H$20*ISNUMBER($BB1438)+01_指標庫!$H$21*ISNUMBER($BC1438)</f>
        <v>51</v>
      </c>
      <c r="AX1438" s="59" t="n">
        <f aca="false">IF(AW1438=0,50,ROUND((01_指標庫!$H$4*IF(ISNUMBER($F1438),L1438,0)+01_指標庫!$H$5*IF(ISNUMBER($AA1438),AL1438,0)+01_指標庫!$H$6*IF(ISNUMBER($G1438),M1438,0)+01_指標庫!$H$7*IF(ISNUMBER($H1438),N1438,0)+01_指標庫!$H$8*IF(ISNUMBER($AF1438),AQ1438,0)+01_指標庫!$H$9*IF(ISNUMBER($AG1438),AR1438,0)+01_指標庫!$H$10*IF(ISNUMBER($AB1438),AM1438,0)+01_指標庫!$H$11*IF(ISNUMBER($AC1438),AN1438,0)+01_指標庫!$H$12*IF(ISNUMBER($AD1438),AO1438,0)+01_指標庫!$H$13*IF(ISNUMBER($AE1438),AP1438,0)+01_指標庫!$H$14*IF(ISNUMBER($I1438),O1438,0)+01_指標庫!$H$15*IF(ISNUMBER($AH1438),AS1438,0)+01_指標庫!$H$16*IF(ISNUMBER($K1438),P1438,0)+01_指標庫!$H$17*IF(ISNUMBER($AI1438),AT1438,0)+01_指標庫!$H$18*IF(ISNUMBER($AJ1438),AU1438,0)+01_指標庫!$H$19*IF(ISNUMBER($AK1438),AV1438,0)+01_指標庫!$H$20*IF(ISNUMBER($BB1438),BB1438,0)+01_指標庫!$H$21*IF(ISNUMBER($BC1438),BC1438,0))/AW1438,1))</f>
        <v>29.4</v>
      </c>
      <c r="AY1438" s="60"/>
      <c r="AZ1438" s="60"/>
      <c r="BA1438" s="58" t="n">
        <f aca="false">AVERAGE($E1434:$E1438)/AVERAGE($E1429:$E1438)-1</f>
        <v>0.000917130613849349</v>
      </c>
      <c r="BB1438" s="59" t="n">
        <f aca="false">IF(ISNUMBER($BA1438),IF(OR($S1438&lt;=-0.03,$BA1438&lt;-0.003),0,IF(OR($S1438&lt;=-0.02,$BA1438&lt;0.01),50,100)),"")</f>
        <v>50</v>
      </c>
      <c r="BC1438" s="0" t="str">
        <f aca="false">IF(OR(COUNT($AZ1438)=0,COUNT($AZ1437)=0),"",IF(OR($AY1438/$AZ1437-1&lt;=-0.03,$AZ1438/$AZ1437-1&lt;=-0.045,IF(COUNT($AZ1429:$AZ1438)=10,AVERAGE($AZ1434:$AZ1438)/AVERAGE($AZ1429:$AZ1438)-1&lt;-0.01,FALSE())),0,IF(OR($AZ1438/$AZ1437-1&lt;=-0.02,IF(COUNT($AZ1429:$AZ1438)=10,AVERAGE($AZ1434:$AZ1438)/AVERAGE($AZ1429:$AZ1438)-1&lt;0.005,FALSE())),50,100)))</f>
        <v/>
      </c>
    </row>
    <row r="1439" customFormat="false" ht="15" hidden="false" customHeight="true" outlineLevel="0" collapsed="false">
      <c r="A1439" s="47" t="n">
        <v>1435</v>
      </c>
      <c r="B1439" s="48" t="n">
        <v>44638</v>
      </c>
      <c r="C1439" s="47" t="n">
        <v>2022</v>
      </c>
      <c r="D1439" s="49" t="s">
        <v>234</v>
      </c>
      <c r="E1439" s="50" t="n">
        <v>14420.08</v>
      </c>
      <c r="F1439" s="51" t="n">
        <v>-0.045167</v>
      </c>
      <c r="G1439" s="51" t="n">
        <v>-0.129923</v>
      </c>
      <c r="H1439" s="52" t="n">
        <v>0.4898</v>
      </c>
      <c r="I1439" s="62" t="n">
        <v>473.4</v>
      </c>
      <c r="J1439" s="63" t="s">
        <v>240</v>
      </c>
      <c r="K1439" s="54" t="n">
        <v>23.87</v>
      </c>
      <c r="L1439" s="55" t="n">
        <f aca="false">IF(COUNT(F1439)=0,50,IF(F1439&gt;=0,100,IF(F1439&gt;=-0.02,50,0)))</f>
        <v>0</v>
      </c>
      <c r="M1439" s="55" t="n">
        <f aca="false">IF(COUNT(G1439)=0,50,IF(G1439&gt;-0.06,100,IF(G1439&gt;-0.15,50,0)))</f>
        <v>50</v>
      </c>
      <c r="N1439" s="55" t="n">
        <f aca="false">IF(COUNT(H1439)=0,50,IF(H1439&gt;=0.6,100,IF(H1439&gt;=0.4,50,0)))</f>
        <v>50</v>
      </c>
      <c r="O1439" s="55" t="n">
        <f aca="false">IF(COUNT(I1439)=0,50,IF(J1439="proxy_vix",50,IF(I1439&lt;350,100,IF(I1439&lt;=450,50,0))))</f>
        <v>50</v>
      </c>
      <c r="P1439" s="55" t="n">
        <f aca="false">IF(COUNT(K1439)=0,50,IF(K1439&lt;20,100,IF(K1439&lt;=25,50,0)))</f>
        <v>50</v>
      </c>
      <c r="Q1439" s="54"/>
      <c r="R1439" s="47"/>
      <c r="S1439" s="51" t="n">
        <f aca="false">$E1439/$E1438-1</f>
        <v>0.0213533919793747</v>
      </c>
      <c r="T1439" s="56" t="n">
        <f aca="false">$K1439/$K1438-1</f>
        <v>-0.070120763537203</v>
      </c>
      <c r="V1439" s="57"/>
      <c r="W1439" s="57"/>
      <c r="Y1439" s="1" t="str">
        <f aca="false">IF(AX1439&gt;=70,"EASY",IF(AX1439&gt;40,"UNCERTAIN","HARD"))</f>
        <v>UNCERTAIN</v>
      </c>
      <c r="AA1439" s="58" t="n">
        <f aca="false">IF($A1439&lt;200,"",AVERAGE($E1390:$E1439)/AVERAGE($E1240:$E1439)-1)</f>
        <v>-0.0437391336387503</v>
      </c>
      <c r="AB1439" s="59" t="n">
        <f aca="false">LOOKUP($B1439,07_L1政策步階!$A$4:$A$14,07_L1政策步階!$C$4:$C$14)</f>
        <v>-1</v>
      </c>
      <c r="AC1439" s="57"/>
      <c r="AD1439" s="57"/>
      <c r="AE1439" s="57"/>
      <c r="AF1439" s="57"/>
      <c r="AG1439" s="57"/>
      <c r="AH1439" s="57"/>
      <c r="AI1439" s="57"/>
      <c r="AJ1439" s="57"/>
      <c r="AK1439" s="57"/>
      <c r="AL1439" s="59" t="n">
        <f aca="false">IF(ISNUMBER($AA1439),IF($AA1439&gt;=0.005,100,IF($AA1439&gt;=-0.015,50,0)),"")</f>
        <v>0</v>
      </c>
      <c r="AM1439" s="59" t="n">
        <f aca="false">IF(ISNUMBER($AB1439),IF($AB1439=1,100,IF($AB1439=0,50,0)),"")</f>
        <v>0</v>
      </c>
      <c r="AN1439" s="0" t="str">
        <f aca="false">IF(ISNUMBER($AC1439),IF($AC1439&gt;=0.001,100,IF($AC1439&gt;=-0.003,50,0)),"")</f>
        <v/>
      </c>
      <c r="AO1439" s="0" t="str">
        <f aca="false">IF(ISNUMBER($AD1439),IF($AD1439&gt;=0.04,100,IF($AD1439&gt;=0,50,0)),"")</f>
        <v/>
      </c>
      <c r="AP1439" s="0" t="str">
        <f aca="false">IF(ISNUMBER($AE1439),IF($AE1439&gt;=25,100,IF($AE1439&gt;=-75,50,0)),"")</f>
        <v/>
      </c>
      <c r="AQ1439" s="0" t="str">
        <f aca="false">IF(ISNUMBER($AF1439),IF($AF1439&gt;0,100,IF($AF1439&gt;=-50,50,0)),"")</f>
        <v/>
      </c>
      <c r="AR1439" s="0" t="str">
        <f aca="false">IF(ISNUMBER($AG1439),IF($AG1439=1,100,IF($AG1439=0,50,0)),"")</f>
        <v/>
      </c>
      <c r="AS1439" s="0" t="str">
        <f aca="false">IF(ISNUMBER($AH1439),IF($AH1439&lt;0,100,IF($AH1439&lt;=20,50,0)),"")</f>
        <v/>
      </c>
      <c r="AT1439" s="0" t="str">
        <f aca="false">IF(ISNUMBER($AI1439),IF($AI1439&lt;0.95,100,IF($AI1439&lt;=1,50,0)),"")</f>
        <v/>
      </c>
      <c r="AU1439" s="0" t="str">
        <f aca="false">IF(ISNUMBER($AJ1439),IF($AJ1439&lt;30,0,IF($AJ1439&lt;40,50,IF($AJ1439&lt;=90,100,50))),"")</f>
        <v/>
      </c>
      <c r="AV1439" s="0" t="str">
        <f aca="false">IF(ISNUMBER($AK1439),IF($AK1439&gt;-0.2,100,IF($AK1439&gt;=-0.4,50,0)),"")</f>
        <v/>
      </c>
      <c r="AW1439" s="59" t="n">
        <f aca="false">01_指標庫!$H$4*ISNUMBER($F1439)+01_指標庫!$H$5*ISNUMBER($AA1439)+01_指標庫!$H$6*ISNUMBER($G1439)+01_指標庫!$H$7*ISNUMBER($H1439)+01_指標庫!$H$8*ISNUMBER($AF1439)+01_指標庫!$H$9*ISNUMBER($AG1439)+01_指標庫!$H$10*ISNUMBER($AB1439)+01_指標庫!$H$11*ISNUMBER($AC1439)+01_指標庫!$H$12*ISNUMBER($AD1439)+01_指標庫!$H$13*ISNUMBER($AE1439)+01_指標庫!$H$14*ISNUMBER($I1439)+01_指標庫!$H$15*ISNUMBER($AH1439)+01_指標庫!$H$16*ISNUMBER($K1439)+01_指標庫!$H$17*ISNUMBER($AI1439)+01_指標庫!$H$18*ISNUMBER($AJ1439)+01_指標庫!$H$19*ISNUMBER($AK1439)+01_指標庫!$H$20*ISNUMBER($BB1439)+01_指標庫!$H$21*ISNUMBER($BC1439)</f>
        <v>51</v>
      </c>
      <c r="AX1439" s="59" t="n">
        <f aca="false">IF(AW1439=0,50,ROUND((01_指標庫!$H$4*IF(ISNUMBER($F1439),L1439,0)+01_指標庫!$H$5*IF(ISNUMBER($AA1439),AL1439,0)+01_指標庫!$H$6*IF(ISNUMBER($G1439),M1439,0)+01_指標庫!$H$7*IF(ISNUMBER($H1439),N1439,0)+01_指標庫!$H$8*IF(ISNUMBER($AF1439),AQ1439,0)+01_指標庫!$H$9*IF(ISNUMBER($AG1439),AR1439,0)+01_指標庫!$H$10*IF(ISNUMBER($AB1439),AM1439,0)+01_指標庫!$H$11*IF(ISNUMBER($AC1439),AN1439,0)+01_指標庫!$H$12*IF(ISNUMBER($AD1439),AO1439,0)+01_指標庫!$H$13*IF(ISNUMBER($AE1439),AP1439,0)+01_指標庫!$H$14*IF(ISNUMBER($I1439),O1439,0)+01_指標庫!$H$15*IF(ISNUMBER($AH1439),AS1439,0)+01_指標庫!$H$16*IF(ISNUMBER($K1439),P1439,0)+01_指標庫!$H$17*IF(ISNUMBER($AI1439),AT1439,0)+01_指標庫!$H$18*IF(ISNUMBER($AJ1439),AU1439,0)+01_指標庫!$H$19*IF(ISNUMBER($AK1439),AV1439,0)+01_指標庫!$H$20*IF(ISNUMBER($BB1439),BB1439,0)+01_指標庫!$H$21*IF(ISNUMBER($BC1439),BC1439,0))/AW1439,1))</f>
        <v>41.2</v>
      </c>
      <c r="AY1439" s="60"/>
      <c r="AZ1439" s="60"/>
      <c r="BA1439" s="58" t="n">
        <f aca="false">AVERAGE($E1435:$E1439)/AVERAGE($E1430:$E1439)-1</f>
        <v>0.0130569290622582</v>
      </c>
      <c r="BB1439" s="59" t="n">
        <f aca="false">IF(ISNUMBER($BA1439),IF(OR($S1439&lt;=-0.03,$BA1439&lt;-0.003),0,IF(OR($S1439&lt;=-0.02,$BA1439&lt;0.01),50,100)),"")</f>
        <v>100</v>
      </c>
      <c r="BC1439" s="0" t="str">
        <f aca="false">IF(OR(COUNT($AZ1439)=0,COUNT($AZ1438)=0),"",IF(OR($AY1439/$AZ1438-1&lt;=-0.03,$AZ1439/$AZ1438-1&lt;=-0.045,IF(COUNT($AZ1430:$AZ1439)=10,AVERAGE($AZ1435:$AZ1439)/AVERAGE($AZ1430:$AZ1439)-1&lt;-0.01,FALSE())),0,IF(OR($AZ1439/$AZ1438-1&lt;=-0.02,IF(COUNT($AZ1430:$AZ1439)=10,AVERAGE($AZ1435:$AZ1439)/AVERAGE($AZ1430:$AZ1439)-1&lt;0.005,FALSE())),50,100)))</f>
        <v/>
      </c>
    </row>
    <row r="1440" customFormat="false" ht="15" hidden="false" customHeight="true" outlineLevel="0" collapsed="false">
      <c r="A1440" s="47" t="n">
        <v>1436</v>
      </c>
      <c r="B1440" s="48" t="n">
        <v>44641</v>
      </c>
      <c r="C1440" s="47" t="n">
        <v>2022</v>
      </c>
      <c r="D1440" s="49" t="s">
        <v>236</v>
      </c>
      <c r="E1440" s="50" t="n">
        <v>14376.09</v>
      </c>
      <c r="F1440" s="51" t="n">
        <v>-0.04827</v>
      </c>
      <c r="G1440" s="51" t="n">
        <v>-0.132577</v>
      </c>
      <c r="H1440" s="52" t="n">
        <v>0.4286</v>
      </c>
      <c r="I1440" s="62" t="n">
        <v>470.5</v>
      </c>
      <c r="J1440" s="63" t="s">
        <v>240</v>
      </c>
      <c r="K1440" s="54" t="n">
        <v>23.53</v>
      </c>
      <c r="L1440" s="55" t="n">
        <f aca="false">IF(COUNT(F1440)=0,50,IF(F1440&gt;=0,100,IF(F1440&gt;=-0.02,50,0)))</f>
        <v>0</v>
      </c>
      <c r="M1440" s="55" t="n">
        <f aca="false">IF(COUNT(G1440)=0,50,IF(G1440&gt;-0.06,100,IF(G1440&gt;-0.15,50,0)))</f>
        <v>50</v>
      </c>
      <c r="N1440" s="55" t="n">
        <f aca="false">IF(COUNT(H1440)=0,50,IF(H1440&gt;=0.6,100,IF(H1440&gt;=0.4,50,0)))</f>
        <v>50</v>
      </c>
      <c r="O1440" s="55" t="n">
        <f aca="false">IF(COUNT(I1440)=0,50,IF(J1440="proxy_vix",50,IF(I1440&lt;350,100,IF(I1440&lt;=450,50,0))))</f>
        <v>50</v>
      </c>
      <c r="P1440" s="55" t="n">
        <f aca="false">IF(COUNT(K1440)=0,50,IF(K1440&lt;20,100,IF(K1440&lt;=25,50,0)))</f>
        <v>50</v>
      </c>
      <c r="Q1440" s="54"/>
      <c r="R1440" s="47"/>
      <c r="S1440" s="51" t="n">
        <f aca="false">$E1440/$E1439-1</f>
        <v>-0.00305060720883654</v>
      </c>
      <c r="T1440" s="56" t="n">
        <f aca="false">$K1440/$K1439-1</f>
        <v>-0.0142438206954336</v>
      </c>
      <c r="V1440" s="57"/>
      <c r="W1440" s="57"/>
      <c r="Y1440" s="1" t="str">
        <f aca="false">IF(AX1440&gt;=70,"EASY",IF(AX1440&gt;40,"UNCERTAIN","HARD"))</f>
        <v>UNCERTAIN</v>
      </c>
      <c r="AA1440" s="58" t="n">
        <f aca="false">IF($A1440&lt;200,"",AVERAGE($E1391:$E1440)/AVERAGE($E1241:$E1440)-1)</f>
        <v>-0.0457701937689513</v>
      </c>
      <c r="AB1440" s="59" t="n">
        <f aca="false">LOOKUP($B1440,07_L1政策步階!$A$4:$A$14,07_L1政策步階!$C$4:$C$14)</f>
        <v>-1</v>
      </c>
      <c r="AC1440" s="57"/>
      <c r="AD1440" s="57"/>
      <c r="AE1440" s="57"/>
      <c r="AF1440" s="57"/>
      <c r="AG1440" s="57"/>
      <c r="AH1440" s="57"/>
      <c r="AI1440" s="57"/>
      <c r="AJ1440" s="57"/>
      <c r="AK1440" s="57"/>
      <c r="AL1440" s="59" t="n">
        <f aca="false">IF(ISNUMBER($AA1440),IF($AA1440&gt;=0.005,100,IF($AA1440&gt;=-0.015,50,0)),"")</f>
        <v>0</v>
      </c>
      <c r="AM1440" s="59" t="n">
        <f aca="false">IF(ISNUMBER($AB1440),IF($AB1440=1,100,IF($AB1440=0,50,0)),"")</f>
        <v>0</v>
      </c>
      <c r="AN1440" s="0" t="str">
        <f aca="false">IF(ISNUMBER($AC1440),IF($AC1440&gt;=0.001,100,IF($AC1440&gt;=-0.003,50,0)),"")</f>
        <v/>
      </c>
      <c r="AO1440" s="0" t="str">
        <f aca="false">IF(ISNUMBER($AD1440),IF($AD1440&gt;=0.04,100,IF($AD1440&gt;=0,50,0)),"")</f>
        <v/>
      </c>
      <c r="AP1440" s="0" t="str">
        <f aca="false">IF(ISNUMBER($AE1440),IF($AE1440&gt;=25,100,IF($AE1440&gt;=-75,50,0)),"")</f>
        <v/>
      </c>
      <c r="AQ1440" s="0" t="str">
        <f aca="false">IF(ISNUMBER($AF1440),IF($AF1440&gt;0,100,IF($AF1440&gt;=-50,50,0)),"")</f>
        <v/>
      </c>
      <c r="AR1440" s="0" t="str">
        <f aca="false">IF(ISNUMBER($AG1440),IF($AG1440=1,100,IF($AG1440=0,50,0)),"")</f>
        <v/>
      </c>
      <c r="AS1440" s="0" t="str">
        <f aca="false">IF(ISNUMBER($AH1440),IF($AH1440&lt;0,100,IF($AH1440&lt;=20,50,0)),"")</f>
        <v/>
      </c>
      <c r="AT1440" s="0" t="str">
        <f aca="false">IF(ISNUMBER($AI1440),IF($AI1440&lt;0.95,100,IF($AI1440&lt;=1,50,0)),"")</f>
        <v/>
      </c>
      <c r="AU1440" s="0" t="str">
        <f aca="false">IF(ISNUMBER($AJ1440),IF($AJ1440&lt;30,0,IF($AJ1440&lt;40,50,IF($AJ1440&lt;=90,100,50))),"")</f>
        <v/>
      </c>
      <c r="AV1440" s="0" t="str">
        <f aca="false">IF(ISNUMBER($AK1440),IF($AK1440&gt;-0.2,100,IF($AK1440&gt;=-0.4,50,0)),"")</f>
        <v/>
      </c>
      <c r="AW1440" s="59" t="n">
        <f aca="false">01_指標庫!$H$4*ISNUMBER($F1440)+01_指標庫!$H$5*ISNUMBER($AA1440)+01_指標庫!$H$6*ISNUMBER($G1440)+01_指標庫!$H$7*ISNUMBER($H1440)+01_指標庫!$H$8*ISNUMBER($AF1440)+01_指標庫!$H$9*ISNUMBER($AG1440)+01_指標庫!$H$10*ISNUMBER($AB1440)+01_指標庫!$H$11*ISNUMBER($AC1440)+01_指標庫!$H$12*ISNUMBER($AD1440)+01_指標庫!$H$13*ISNUMBER($AE1440)+01_指標庫!$H$14*ISNUMBER($I1440)+01_指標庫!$H$15*ISNUMBER($AH1440)+01_指標庫!$H$16*ISNUMBER($K1440)+01_指標庫!$H$17*ISNUMBER($AI1440)+01_指標庫!$H$18*ISNUMBER($AJ1440)+01_指標庫!$H$19*ISNUMBER($AK1440)+01_指標庫!$H$20*ISNUMBER($BB1440)+01_指標庫!$H$21*ISNUMBER($BC1440)</f>
        <v>51</v>
      </c>
      <c r="AX1440" s="59" t="n">
        <f aca="false">IF(AW1440=0,50,ROUND((01_指標庫!$H$4*IF(ISNUMBER($F1440),L1440,0)+01_指標庫!$H$5*IF(ISNUMBER($AA1440),AL1440,0)+01_指標庫!$H$6*IF(ISNUMBER($G1440),M1440,0)+01_指標庫!$H$7*IF(ISNUMBER($H1440),N1440,0)+01_指標庫!$H$8*IF(ISNUMBER($AF1440),AQ1440,0)+01_指標庫!$H$9*IF(ISNUMBER($AG1440),AR1440,0)+01_指標庫!$H$10*IF(ISNUMBER($AB1440),AM1440,0)+01_指標庫!$H$11*IF(ISNUMBER($AC1440),AN1440,0)+01_指標庫!$H$12*IF(ISNUMBER($AD1440),AO1440,0)+01_指標庫!$H$13*IF(ISNUMBER($AE1440),AP1440,0)+01_指標庫!$H$14*IF(ISNUMBER($I1440),O1440,0)+01_指標庫!$H$15*IF(ISNUMBER($AH1440),AS1440,0)+01_指標庫!$H$16*IF(ISNUMBER($K1440),P1440,0)+01_指標庫!$H$17*IF(ISNUMBER($AI1440),AT1440,0)+01_指標庫!$H$18*IF(ISNUMBER($AJ1440),AU1440,0)+01_指標庫!$H$19*IF(ISNUMBER($AK1440),AV1440,0)+01_指標庫!$H$20*IF(ISNUMBER($BB1440),BB1440,0)+01_指標庫!$H$21*IF(ISNUMBER($BC1440),BC1440,0))/AW1440,1))</f>
        <v>41.2</v>
      </c>
      <c r="AY1440" s="60"/>
      <c r="AZ1440" s="60"/>
      <c r="BA1440" s="58" t="n">
        <f aca="false">AVERAGE($E1436:$E1440)/AVERAGE($E1431:$E1440)-1</f>
        <v>0.0246274386397376</v>
      </c>
      <c r="BB1440" s="59" t="n">
        <f aca="false">IF(ISNUMBER($BA1440),IF(OR($S1440&lt;=-0.03,$BA1440&lt;-0.003),0,IF(OR($S1440&lt;=-0.02,$BA1440&lt;0.01),50,100)),"")</f>
        <v>100</v>
      </c>
      <c r="BC1440" s="0" t="str">
        <f aca="false">IF(OR(COUNT($AZ1440)=0,COUNT($AZ1439)=0),"",IF(OR($AY1440/$AZ1439-1&lt;=-0.03,$AZ1440/$AZ1439-1&lt;=-0.045,IF(COUNT($AZ1431:$AZ1440)=10,AVERAGE($AZ1436:$AZ1440)/AVERAGE($AZ1431:$AZ1440)-1&lt;-0.01,FALSE())),0,IF(OR($AZ1440/$AZ1439-1&lt;=-0.02,IF(COUNT($AZ1431:$AZ1440)=10,AVERAGE($AZ1436:$AZ1440)/AVERAGE($AZ1431:$AZ1440)-1&lt;0.005,FALSE())),50,100)))</f>
        <v/>
      </c>
    </row>
    <row r="1441" customFormat="false" ht="15" hidden="false" customHeight="true" outlineLevel="0" collapsed="false">
      <c r="A1441" s="47" t="n">
        <v>1437</v>
      </c>
      <c r="B1441" s="48" t="n">
        <v>44642</v>
      </c>
      <c r="C1441" s="47" t="n">
        <v>2022</v>
      </c>
      <c r="D1441" s="49" t="s">
        <v>237</v>
      </c>
      <c r="E1441" s="50" t="n">
        <v>14654.33</v>
      </c>
      <c r="F1441" s="51" t="n">
        <v>-0.030124</v>
      </c>
      <c r="G1441" s="51" t="n">
        <v>-0.115789</v>
      </c>
      <c r="H1441" s="52" t="n">
        <v>0.5102</v>
      </c>
      <c r="I1441" s="62" t="n">
        <v>465.6</v>
      </c>
      <c r="J1441" s="63" t="s">
        <v>240</v>
      </c>
      <c r="K1441" s="54" t="n">
        <v>22.94</v>
      </c>
      <c r="L1441" s="55" t="n">
        <f aca="false">IF(COUNT(F1441)=0,50,IF(F1441&gt;=0,100,IF(F1441&gt;=-0.02,50,0)))</f>
        <v>0</v>
      </c>
      <c r="M1441" s="55" t="n">
        <f aca="false">IF(COUNT(G1441)=0,50,IF(G1441&gt;-0.06,100,IF(G1441&gt;-0.15,50,0)))</f>
        <v>50</v>
      </c>
      <c r="N1441" s="55" t="n">
        <f aca="false">IF(COUNT(H1441)=0,50,IF(H1441&gt;=0.6,100,IF(H1441&gt;=0.4,50,0)))</f>
        <v>50</v>
      </c>
      <c r="O1441" s="55" t="n">
        <f aca="false">IF(COUNT(I1441)=0,50,IF(J1441="proxy_vix",50,IF(I1441&lt;350,100,IF(I1441&lt;=450,50,0))))</f>
        <v>50</v>
      </c>
      <c r="P1441" s="55" t="n">
        <f aca="false">IF(COUNT(K1441)=0,50,IF(K1441&lt;20,100,IF(K1441&lt;=25,50,0)))</f>
        <v>50</v>
      </c>
      <c r="Q1441" s="54"/>
      <c r="R1441" s="47"/>
      <c r="S1441" s="51" t="n">
        <f aca="false">$E1441/$E1440-1</f>
        <v>0.0193543585216842</v>
      </c>
      <c r="T1441" s="56" t="n">
        <f aca="false">$K1441/$K1440-1</f>
        <v>-0.0250743731406715</v>
      </c>
      <c r="V1441" s="57"/>
      <c r="W1441" s="57"/>
      <c r="Y1441" s="1" t="str">
        <f aca="false">IF(AX1441&gt;=70,"EASY",IF(AX1441&gt;40,"UNCERTAIN","HARD"))</f>
        <v>UNCERTAIN</v>
      </c>
      <c r="AA1441" s="58" t="n">
        <f aca="false">IF($A1441&lt;200,"",AVERAGE($E1392:$E1441)/AVERAGE($E1242:$E1441)-1)</f>
        <v>-0.0472804737149933</v>
      </c>
      <c r="AB1441" s="59" t="n">
        <f aca="false">LOOKUP($B1441,07_L1政策步階!$A$4:$A$14,07_L1政策步階!$C$4:$C$14)</f>
        <v>-1</v>
      </c>
      <c r="AC1441" s="57"/>
      <c r="AD1441" s="57"/>
      <c r="AE1441" s="57"/>
      <c r="AF1441" s="57"/>
      <c r="AG1441" s="57"/>
      <c r="AH1441" s="57"/>
      <c r="AI1441" s="57"/>
      <c r="AJ1441" s="57"/>
      <c r="AK1441" s="57"/>
      <c r="AL1441" s="59" t="n">
        <f aca="false">IF(ISNUMBER($AA1441),IF($AA1441&gt;=0.005,100,IF($AA1441&gt;=-0.015,50,0)),"")</f>
        <v>0</v>
      </c>
      <c r="AM1441" s="59" t="n">
        <f aca="false">IF(ISNUMBER($AB1441),IF($AB1441=1,100,IF($AB1441=0,50,0)),"")</f>
        <v>0</v>
      </c>
      <c r="AN1441" s="0" t="str">
        <f aca="false">IF(ISNUMBER($AC1441),IF($AC1441&gt;=0.001,100,IF($AC1441&gt;=-0.003,50,0)),"")</f>
        <v/>
      </c>
      <c r="AO1441" s="0" t="str">
        <f aca="false">IF(ISNUMBER($AD1441),IF($AD1441&gt;=0.04,100,IF($AD1441&gt;=0,50,0)),"")</f>
        <v/>
      </c>
      <c r="AP1441" s="0" t="str">
        <f aca="false">IF(ISNUMBER($AE1441),IF($AE1441&gt;=25,100,IF($AE1441&gt;=-75,50,0)),"")</f>
        <v/>
      </c>
      <c r="AQ1441" s="0" t="str">
        <f aca="false">IF(ISNUMBER($AF1441),IF($AF1441&gt;0,100,IF($AF1441&gt;=-50,50,0)),"")</f>
        <v/>
      </c>
      <c r="AR1441" s="0" t="str">
        <f aca="false">IF(ISNUMBER($AG1441),IF($AG1441=1,100,IF($AG1441=0,50,0)),"")</f>
        <v/>
      </c>
      <c r="AS1441" s="0" t="str">
        <f aca="false">IF(ISNUMBER($AH1441),IF($AH1441&lt;0,100,IF($AH1441&lt;=20,50,0)),"")</f>
        <v/>
      </c>
      <c r="AT1441" s="0" t="str">
        <f aca="false">IF(ISNUMBER($AI1441),IF($AI1441&lt;0.95,100,IF($AI1441&lt;=1,50,0)),"")</f>
        <v/>
      </c>
      <c r="AU1441" s="0" t="str">
        <f aca="false">IF(ISNUMBER($AJ1441),IF($AJ1441&lt;30,0,IF($AJ1441&lt;40,50,IF($AJ1441&lt;=90,100,50))),"")</f>
        <v/>
      </c>
      <c r="AV1441" s="0" t="str">
        <f aca="false">IF(ISNUMBER($AK1441),IF($AK1441&gt;-0.2,100,IF($AK1441&gt;=-0.4,50,0)),"")</f>
        <v/>
      </c>
      <c r="AW1441" s="59" t="n">
        <f aca="false">01_指標庫!$H$4*ISNUMBER($F1441)+01_指標庫!$H$5*ISNUMBER($AA1441)+01_指標庫!$H$6*ISNUMBER($G1441)+01_指標庫!$H$7*ISNUMBER($H1441)+01_指標庫!$H$8*ISNUMBER($AF1441)+01_指標庫!$H$9*ISNUMBER($AG1441)+01_指標庫!$H$10*ISNUMBER($AB1441)+01_指標庫!$H$11*ISNUMBER($AC1441)+01_指標庫!$H$12*ISNUMBER($AD1441)+01_指標庫!$H$13*ISNUMBER($AE1441)+01_指標庫!$H$14*ISNUMBER($I1441)+01_指標庫!$H$15*ISNUMBER($AH1441)+01_指標庫!$H$16*ISNUMBER($K1441)+01_指標庫!$H$17*ISNUMBER($AI1441)+01_指標庫!$H$18*ISNUMBER($AJ1441)+01_指標庫!$H$19*ISNUMBER($AK1441)+01_指標庫!$H$20*ISNUMBER($BB1441)+01_指標庫!$H$21*ISNUMBER($BC1441)</f>
        <v>51</v>
      </c>
      <c r="AX1441" s="59" t="n">
        <f aca="false">IF(AW1441=0,50,ROUND((01_指標庫!$H$4*IF(ISNUMBER($F1441),L1441,0)+01_指標庫!$H$5*IF(ISNUMBER($AA1441),AL1441,0)+01_指標庫!$H$6*IF(ISNUMBER($G1441),M1441,0)+01_指標庫!$H$7*IF(ISNUMBER($H1441),N1441,0)+01_指標庫!$H$8*IF(ISNUMBER($AF1441),AQ1441,0)+01_指標庫!$H$9*IF(ISNUMBER($AG1441),AR1441,0)+01_指標庫!$H$10*IF(ISNUMBER($AB1441),AM1441,0)+01_指標庫!$H$11*IF(ISNUMBER($AC1441),AN1441,0)+01_指標庫!$H$12*IF(ISNUMBER($AD1441),AO1441,0)+01_指標庫!$H$13*IF(ISNUMBER($AE1441),AP1441,0)+01_指標庫!$H$14*IF(ISNUMBER($I1441),O1441,0)+01_指標庫!$H$15*IF(ISNUMBER($AH1441),AS1441,0)+01_指標庫!$H$16*IF(ISNUMBER($K1441),P1441,0)+01_指標庫!$H$17*IF(ISNUMBER($AI1441),AT1441,0)+01_指標庫!$H$18*IF(ISNUMBER($AJ1441),AU1441,0)+01_指標庫!$H$19*IF(ISNUMBER($AK1441),AV1441,0)+01_指標庫!$H$20*IF(ISNUMBER($BB1441),BB1441,0)+01_指標庫!$H$21*IF(ISNUMBER($BC1441),BC1441,0))/AW1441,1))</f>
        <v>41.2</v>
      </c>
      <c r="AY1441" s="60"/>
      <c r="AZ1441" s="60"/>
      <c r="BA1441" s="58" t="n">
        <f aca="false">AVERAGE($E1437:$E1441)/AVERAGE($E1432:$E1441)-1</f>
        <v>0.0316274804544903</v>
      </c>
      <c r="BB1441" s="59" t="n">
        <f aca="false">IF(ISNUMBER($BA1441),IF(OR($S1441&lt;=-0.03,$BA1441&lt;-0.003),0,IF(OR($S1441&lt;=-0.02,$BA1441&lt;0.01),50,100)),"")</f>
        <v>100</v>
      </c>
      <c r="BC1441" s="0" t="str">
        <f aca="false">IF(OR(COUNT($AZ1441)=0,COUNT($AZ1440)=0),"",IF(OR($AY1441/$AZ1440-1&lt;=-0.03,$AZ1441/$AZ1440-1&lt;=-0.045,IF(COUNT($AZ1432:$AZ1441)=10,AVERAGE($AZ1437:$AZ1441)/AVERAGE($AZ1432:$AZ1441)-1&lt;-0.01,FALSE())),0,IF(OR($AZ1441/$AZ1440-1&lt;=-0.02,IF(COUNT($AZ1432:$AZ1441)=10,AVERAGE($AZ1437:$AZ1441)/AVERAGE($AZ1432:$AZ1441)-1&lt;0.005,FALSE())),50,100)))</f>
        <v/>
      </c>
    </row>
    <row r="1442" customFormat="false" ht="15" hidden="false" customHeight="true" outlineLevel="0" collapsed="false">
      <c r="A1442" s="47" t="n">
        <v>1438</v>
      </c>
      <c r="B1442" s="48" t="n">
        <v>44643</v>
      </c>
      <c r="C1442" s="47" t="n">
        <v>2022</v>
      </c>
      <c r="D1442" s="49" t="s">
        <v>238</v>
      </c>
      <c r="E1442" s="50" t="n">
        <v>14447.55</v>
      </c>
      <c r="F1442" s="51" t="n">
        <v>-0.04401</v>
      </c>
      <c r="G1442" s="51" t="n">
        <v>-0.128266</v>
      </c>
      <c r="H1442" s="52" t="n">
        <v>0.4286</v>
      </c>
      <c r="I1442" s="62" t="n">
        <v>470.8</v>
      </c>
      <c r="J1442" s="63" t="s">
        <v>240</v>
      </c>
      <c r="K1442" s="54" t="n">
        <v>23.57</v>
      </c>
      <c r="L1442" s="55" t="n">
        <f aca="false">IF(COUNT(F1442)=0,50,IF(F1442&gt;=0,100,IF(F1442&gt;=-0.02,50,0)))</f>
        <v>0</v>
      </c>
      <c r="M1442" s="55" t="n">
        <f aca="false">IF(COUNT(G1442)=0,50,IF(G1442&gt;-0.06,100,IF(G1442&gt;-0.15,50,0)))</f>
        <v>50</v>
      </c>
      <c r="N1442" s="55" t="n">
        <f aca="false">IF(COUNT(H1442)=0,50,IF(H1442&gt;=0.6,100,IF(H1442&gt;=0.4,50,0)))</f>
        <v>50</v>
      </c>
      <c r="O1442" s="55" t="n">
        <f aca="false">IF(COUNT(I1442)=0,50,IF(J1442="proxy_vix",50,IF(I1442&lt;350,100,IF(I1442&lt;=450,50,0))))</f>
        <v>50</v>
      </c>
      <c r="P1442" s="55" t="n">
        <f aca="false">IF(COUNT(K1442)=0,50,IF(K1442&lt;20,100,IF(K1442&lt;=25,50,0)))</f>
        <v>50</v>
      </c>
      <c r="Q1442" s="54"/>
      <c r="R1442" s="47"/>
      <c r="S1442" s="51" t="n">
        <f aca="false">$E1442/$E1441-1</f>
        <v>-0.0141105052226885</v>
      </c>
      <c r="T1442" s="56" t="n">
        <f aca="false">$K1442/$K1441-1</f>
        <v>0.0274629468177854</v>
      </c>
      <c r="V1442" s="57"/>
      <c r="W1442" s="57"/>
      <c r="Y1442" s="1" t="str">
        <f aca="false">IF(AX1442&gt;=70,"EASY",IF(AX1442&gt;40,"UNCERTAIN","HARD"))</f>
        <v>UNCERTAIN</v>
      </c>
      <c r="AA1442" s="58" t="n">
        <f aca="false">IF($A1442&lt;200,"",AVERAGE($E1393:$E1442)/AVERAGE($E1243:$E1442)-1)</f>
        <v>-0.0490254032030392</v>
      </c>
      <c r="AB1442" s="59" t="n">
        <f aca="false">LOOKUP($B1442,07_L1政策步階!$A$4:$A$14,07_L1政策步階!$C$4:$C$14)</f>
        <v>-1</v>
      </c>
      <c r="AC1442" s="57"/>
      <c r="AD1442" s="57"/>
      <c r="AE1442" s="57"/>
      <c r="AF1442" s="57"/>
      <c r="AG1442" s="57"/>
      <c r="AH1442" s="57"/>
      <c r="AI1442" s="57"/>
      <c r="AJ1442" s="57"/>
      <c r="AK1442" s="57"/>
      <c r="AL1442" s="59" t="n">
        <f aca="false">IF(ISNUMBER($AA1442),IF($AA1442&gt;=0.005,100,IF($AA1442&gt;=-0.015,50,0)),"")</f>
        <v>0</v>
      </c>
      <c r="AM1442" s="59" t="n">
        <f aca="false">IF(ISNUMBER($AB1442),IF($AB1442=1,100,IF($AB1442=0,50,0)),"")</f>
        <v>0</v>
      </c>
      <c r="AN1442" s="0" t="str">
        <f aca="false">IF(ISNUMBER($AC1442),IF($AC1442&gt;=0.001,100,IF($AC1442&gt;=-0.003,50,0)),"")</f>
        <v/>
      </c>
      <c r="AO1442" s="0" t="str">
        <f aca="false">IF(ISNUMBER($AD1442),IF($AD1442&gt;=0.04,100,IF($AD1442&gt;=0,50,0)),"")</f>
        <v/>
      </c>
      <c r="AP1442" s="0" t="str">
        <f aca="false">IF(ISNUMBER($AE1442),IF($AE1442&gt;=25,100,IF($AE1442&gt;=-75,50,0)),"")</f>
        <v/>
      </c>
      <c r="AQ1442" s="0" t="str">
        <f aca="false">IF(ISNUMBER($AF1442),IF($AF1442&gt;0,100,IF($AF1442&gt;=-50,50,0)),"")</f>
        <v/>
      </c>
      <c r="AR1442" s="0" t="str">
        <f aca="false">IF(ISNUMBER($AG1442),IF($AG1442=1,100,IF($AG1442=0,50,0)),"")</f>
        <v/>
      </c>
      <c r="AS1442" s="0" t="str">
        <f aca="false">IF(ISNUMBER($AH1442),IF($AH1442&lt;0,100,IF($AH1442&lt;=20,50,0)),"")</f>
        <v/>
      </c>
      <c r="AT1442" s="0" t="str">
        <f aca="false">IF(ISNUMBER($AI1442),IF($AI1442&lt;0.95,100,IF($AI1442&lt;=1,50,0)),"")</f>
        <v/>
      </c>
      <c r="AU1442" s="0" t="str">
        <f aca="false">IF(ISNUMBER($AJ1442),IF($AJ1442&lt;30,0,IF($AJ1442&lt;40,50,IF($AJ1442&lt;=90,100,50))),"")</f>
        <v/>
      </c>
      <c r="AV1442" s="0" t="str">
        <f aca="false">IF(ISNUMBER($AK1442),IF($AK1442&gt;-0.2,100,IF($AK1442&gt;=-0.4,50,0)),"")</f>
        <v/>
      </c>
      <c r="AW1442" s="59" t="n">
        <f aca="false">01_指標庫!$H$4*ISNUMBER($F1442)+01_指標庫!$H$5*ISNUMBER($AA1442)+01_指標庫!$H$6*ISNUMBER($G1442)+01_指標庫!$H$7*ISNUMBER($H1442)+01_指標庫!$H$8*ISNUMBER($AF1442)+01_指標庫!$H$9*ISNUMBER($AG1442)+01_指標庫!$H$10*ISNUMBER($AB1442)+01_指標庫!$H$11*ISNUMBER($AC1442)+01_指標庫!$H$12*ISNUMBER($AD1442)+01_指標庫!$H$13*ISNUMBER($AE1442)+01_指標庫!$H$14*ISNUMBER($I1442)+01_指標庫!$H$15*ISNUMBER($AH1442)+01_指標庫!$H$16*ISNUMBER($K1442)+01_指標庫!$H$17*ISNUMBER($AI1442)+01_指標庫!$H$18*ISNUMBER($AJ1442)+01_指標庫!$H$19*ISNUMBER($AK1442)+01_指標庫!$H$20*ISNUMBER($BB1442)+01_指標庫!$H$21*ISNUMBER($BC1442)</f>
        <v>51</v>
      </c>
      <c r="AX1442" s="59" t="n">
        <f aca="false">IF(AW1442=0,50,ROUND((01_指標庫!$H$4*IF(ISNUMBER($F1442),L1442,0)+01_指標庫!$H$5*IF(ISNUMBER($AA1442),AL1442,0)+01_指標庫!$H$6*IF(ISNUMBER($G1442),M1442,0)+01_指標庫!$H$7*IF(ISNUMBER($H1442),N1442,0)+01_指標庫!$H$8*IF(ISNUMBER($AF1442),AQ1442,0)+01_指標庫!$H$9*IF(ISNUMBER($AG1442),AR1442,0)+01_指標庫!$H$10*IF(ISNUMBER($AB1442),AM1442,0)+01_指標庫!$H$11*IF(ISNUMBER($AC1442),AN1442,0)+01_指標庫!$H$12*IF(ISNUMBER($AD1442),AO1442,0)+01_指標庫!$H$13*IF(ISNUMBER($AE1442),AP1442,0)+01_指標庫!$H$14*IF(ISNUMBER($I1442),O1442,0)+01_指標庫!$H$15*IF(ISNUMBER($AH1442),AS1442,0)+01_指標庫!$H$16*IF(ISNUMBER($K1442),P1442,0)+01_指標庫!$H$17*IF(ISNUMBER($AI1442),AT1442,0)+01_指標庫!$H$18*IF(ISNUMBER($AJ1442),AU1442,0)+01_指標庫!$H$19*IF(ISNUMBER($AK1442),AV1442,0)+01_指標庫!$H$20*IF(ISNUMBER($BB1442),BB1442,0)+01_指標庫!$H$21*IF(ISNUMBER($BC1442),BC1442,0))/AW1442,1))</f>
        <v>41.2</v>
      </c>
      <c r="AY1442" s="60"/>
      <c r="AZ1442" s="60"/>
      <c r="BA1442" s="58" t="n">
        <f aca="false">AVERAGE($E1438:$E1442)/AVERAGE($E1433:$E1442)-1</f>
        <v>0.033448954796846</v>
      </c>
      <c r="BB1442" s="59" t="n">
        <f aca="false">IF(ISNUMBER($BA1442),IF(OR($S1442&lt;=-0.03,$BA1442&lt;-0.003),0,IF(OR($S1442&lt;=-0.02,$BA1442&lt;0.01),50,100)),"")</f>
        <v>100</v>
      </c>
      <c r="BC1442" s="0" t="str">
        <f aca="false">IF(OR(COUNT($AZ1442)=0,COUNT($AZ1441)=0),"",IF(OR($AY1442/$AZ1441-1&lt;=-0.03,$AZ1442/$AZ1441-1&lt;=-0.045,IF(COUNT($AZ1433:$AZ1442)=10,AVERAGE($AZ1438:$AZ1442)/AVERAGE($AZ1433:$AZ1442)-1&lt;-0.01,FALSE())),0,IF(OR($AZ1442/$AZ1441-1&lt;=-0.02,IF(COUNT($AZ1433:$AZ1442)=10,AVERAGE($AZ1438:$AZ1442)/AVERAGE($AZ1433:$AZ1442)-1&lt;0.005,FALSE())),50,100)))</f>
        <v/>
      </c>
    </row>
    <row r="1443" customFormat="false" ht="15" hidden="false" customHeight="true" outlineLevel="0" collapsed="false">
      <c r="A1443" s="47" t="n">
        <v>1439</v>
      </c>
      <c r="B1443" s="48" t="n">
        <v>44644</v>
      </c>
      <c r="C1443" s="47" t="n">
        <v>2022</v>
      </c>
      <c r="D1443" s="49" t="s">
        <v>239</v>
      </c>
      <c r="E1443" s="50" t="n">
        <v>14765.69</v>
      </c>
      <c r="F1443" s="51" t="n">
        <v>-0.023266</v>
      </c>
      <c r="G1443" s="51" t="n">
        <v>-0.10907</v>
      </c>
      <c r="H1443" s="52" t="n">
        <v>0.551</v>
      </c>
      <c r="I1443" s="62" t="n">
        <v>454.9</v>
      </c>
      <c r="J1443" s="63" t="s">
        <v>240</v>
      </c>
      <c r="K1443" s="54" t="n">
        <v>21.67</v>
      </c>
      <c r="L1443" s="55" t="n">
        <f aca="false">IF(COUNT(F1443)=0,50,IF(F1443&gt;=0,100,IF(F1443&gt;=-0.02,50,0)))</f>
        <v>0</v>
      </c>
      <c r="M1443" s="55" t="n">
        <f aca="false">IF(COUNT(G1443)=0,50,IF(G1443&gt;-0.06,100,IF(G1443&gt;-0.15,50,0)))</f>
        <v>50</v>
      </c>
      <c r="N1443" s="55" t="n">
        <f aca="false">IF(COUNT(H1443)=0,50,IF(H1443&gt;=0.6,100,IF(H1443&gt;=0.4,50,0)))</f>
        <v>50</v>
      </c>
      <c r="O1443" s="55" t="n">
        <f aca="false">IF(COUNT(I1443)=0,50,IF(J1443="proxy_vix",50,IF(I1443&lt;350,100,IF(I1443&lt;=450,50,0))))</f>
        <v>50</v>
      </c>
      <c r="P1443" s="55" t="n">
        <f aca="false">IF(COUNT(K1443)=0,50,IF(K1443&lt;20,100,IF(K1443&lt;=25,50,0)))</f>
        <v>50</v>
      </c>
      <c r="Q1443" s="54"/>
      <c r="R1443" s="47"/>
      <c r="S1443" s="51" t="n">
        <f aca="false">$E1443/$E1442-1</f>
        <v>0.022020342549429</v>
      </c>
      <c r="T1443" s="56" t="n">
        <f aca="false">$K1443/$K1442-1</f>
        <v>-0.0806109461179465</v>
      </c>
      <c r="V1443" s="57"/>
      <c r="W1443" s="57"/>
      <c r="Y1443" s="1" t="str">
        <f aca="false">IF(AX1443&gt;=70,"EASY",IF(AX1443&gt;40,"UNCERTAIN","HARD"))</f>
        <v>UNCERTAIN</v>
      </c>
      <c r="AA1443" s="58" t="n">
        <f aca="false">IF($A1443&lt;200,"",AVERAGE($E1394:$E1443)/AVERAGE($E1244:$E1443)-1)</f>
        <v>-0.0507511803180608</v>
      </c>
      <c r="AB1443" s="59" t="n">
        <f aca="false">LOOKUP($B1443,07_L1政策步階!$A$4:$A$14,07_L1政策步階!$C$4:$C$14)</f>
        <v>-1</v>
      </c>
      <c r="AC1443" s="57"/>
      <c r="AD1443" s="57"/>
      <c r="AE1443" s="57"/>
      <c r="AF1443" s="57"/>
      <c r="AG1443" s="57"/>
      <c r="AH1443" s="57"/>
      <c r="AI1443" s="57"/>
      <c r="AJ1443" s="57"/>
      <c r="AK1443" s="57"/>
      <c r="AL1443" s="59" t="n">
        <f aca="false">IF(ISNUMBER($AA1443),IF($AA1443&gt;=0.005,100,IF($AA1443&gt;=-0.015,50,0)),"")</f>
        <v>0</v>
      </c>
      <c r="AM1443" s="59" t="n">
        <f aca="false">IF(ISNUMBER($AB1443),IF($AB1443=1,100,IF($AB1443=0,50,0)),"")</f>
        <v>0</v>
      </c>
      <c r="AN1443" s="0" t="str">
        <f aca="false">IF(ISNUMBER($AC1443),IF($AC1443&gt;=0.001,100,IF($AC1443&gt;=-0.003,50,0)),"")</f>
        <v/>
      </c>
      <c r="AO1443" s="0" t="str">
        <f aca="false">IF(ISNUMBER($AD1443),IF($AD1443&gt;=0.04,100,IF($AD1443&gt;=0,50,0)),"")</f>
        <v/>
      </c>
      <c r="AP1443" s="0" t="str">
        <f aca="false">IF(ISNUMBER($AE1443),IF($AE1443&gt;=25,100,IF($AE1443&gt;=-75,50,0)),"")</f>
        <v/>
      </c>
      <c r="AQ1443" s="0" t="str">
        <f aca="false">IF(ISNUMBER($AF1443),IF($AF1443&gt;0,100,IF($AF1443&gt;=-50,50,0)),"")</f>
        <v/>
      </c>
      <c r="AR1443" s="0" t="str">
        <f aca="false">IF(ISNUMBER($AG1443),IF($AG1443=1,100,IF($AG1443=0,50,0)),"")</f>
        <v/>
      </c>
      <c r="AS1443" s="0" t="str">
        <f aca="false">IF(ISNUMBER($AH1443),IF($AH1443&lt;0,100,IF($AH1443&lt;=20,50,0)),"")</f>
        <v/>
      </c>
      <c r="AT1443" s="0" t="str">
        <f aca="false">IF(ISNUMBER($AI1443),IF($AI1443&lt;0.95,100,IF($AI1443&lt;=1,50,0)),"")</f>
        <v/>
      </c>
      <c r="AU1443" s="0" t="str">
        <f aca="false">IF(ISNUMBER($AJ1443),IF($AJ1443&lt;30,0,IF($AJ1443&lt;40,50,IF($AJ1443&lt;=90,100,50))),"")</f>
        <v/>
      </c>
      <c r="AV1443" s="0" t="str">
        <f aca="false">IF(ISNUMBER($AK1443),IF($AK1443&gt;-0.2,100,IF($AK1443&gt;=-0.4,50,0)),"")</f>
        <v/>
      </c>
      <c r="AW1443" s="59" t="n">
        <f aca="false">01_指標庫!$H$4*ISNUMBER($F1443)+01_指標庫!$H$5*ISNUMBER($AA1443)+01_指標庫!$H$6*ISNUMBER($G1443)+01_指標庫!$H$7*ISNUMBER($H1443)+01_指標庫!$H$8*ISNUMBER($AF1443)+01_指標庫!$H$9*ISNUMBER($AG1443)+01_指標庫!$H$10*ISNUMBER($AB1443)+01_指標庫!$H$11*ISNUMBER($AC1443)+01_指標庫!$H$12*ISNUMBER($AD1443)+01_指標庫!$H$13*ISNUMBER($AE1443)+01_指標庫!$H$14*ISNUMBER($I1443)+01_指標庫!$H$15*ISNUMBER($AH1443)+01_指標庫!$H$16*ISNUMBER($K1443)+01_指標庫!$H$17*ISNUMBER($AI1443)+01_指標庫!$H$18*ISNUMBER($AJ1443)+01_指標庫!$H$19*ISNUMBER($AK1443)+01_指標庫!$H$20*ISNUMBER($BB1443)+01_指標庫!$H$21*ISNUMBER($BC1443)</f>
        <v>51</v>
      </c>
      <c r="AX1443" s="59" t="n">
        <f aca="false">IF(AW1443=0,50,ROUND((01_指標庫!$H$4*IF(ISNUMBER($F1443),L1443,0)+01_指標庫!$H$5*IF(ISNUMBER($AA1443),AL1443,0)+01_指標庫!$H$6*IF(ISNUMBER($G1443),M1443,0)+01_指標庫!$H$7*IF(ISNUMBER($H1443),N1443,0)+01_指標庫!$H$8*IF(ISNUMBER($AF1443),AQ1443,0)+01_指標庫!$H$9*IF(ISNUMBER($AG1443),AR1443,0)+01_指標庫!$H$10*IF(ISNUMBER($AB1443),AM1443,0)+01_指標庫!$H$11*IF(ISNUMBER($AC1443),AN1443,0)+01_指標庫!$H$12*IF(ISNUMBER($AD1443),AO1443,0)+01_指標庫!$H$13*IF(ISNUMBER($AE1443),AP1443,0)+01_指標庫!$H$14*IF(ISNUMBER($I1443),O1443,0)+01_指標庫!$H$15*IF(ISNUMBER($AH1443),AS1443,0)+01_指標庫!$H$16*IF(ISNUMBER($K1443),P1443,0)+01_指標庫!$H$17*IF(ISNUMBER($AI1443),AT1443,0)+01_指標庫!$H$18*IF(ISNUMBER($AJ1443),AU1443,0)+01_指標庫!$H$19*IF(ISNUMBER($AK1443),AV1443,0)+01_指標庫!$H$20*IF(ISNUMBER($BB1443),BB1443,0)+01_指標庫!$H$21*IF(ISNUMBER($BC1443),BC1443,0))/AW1443,1))</f>
        <v>41.2</v>
      </c>
      <c r="AY1443" s="60"/>
      <c r="AZ1443" s="60"/>
      <c r="BA1443" s="58" t="n">
        <f aca="false">AVERAGE($E1439:$E1443)/AVERAGE($E1434:$E1443)-1</f>
        <v>0.0340195705097885</v>
      </c>
      <c r="BB1443" s="59" t="n">
        <f aca="false">IF(ISNUMBER($BA1443),IF(OR($S1443&lt;=-0.03,$BA1443&lt;-0.003),0,IF(OR($S1443&lt;=-0.02,$BA1443&lt;0.01),50,100)),"")</f>
        <v>100</v>
      </c>
      <c r="BC1443" s="0" t="str">
        <f aca="false">IF(OR(COUNT($AZ1443)=0,COUNT($AZ1442)=0),"",IF(OR($AY1443/$AZ1442-1&lt;=-0.03,$AZ1443/$AZ1442-1&lt;=-0.045,IF(COUNT($AZ1434:$AZ1443)=10,AVERAGE($AZ1439:$AZ1443)/AVERAGE($AZ1434:$AZ1443)-1&lt;-0.01,FALSE())),0,IF(OR($AZ1443/$AZ1442-1&lt;=-0.02,IF(COUNT($AZ1434:$AZ1443)=10,AVERAGE($AZ1439:$AZ1443)/AVERAGE($AZ1434:$AZ1443)-1&lt;0.005,FALSE())),50,100)))</f>
        <v/>
      </c>
    </row>
    <row r="1444" customFormat="false" ht="15" hidden="false" customHeight="true" outlineLevel="0" collapsed="false">
      <c r="A1444" s="47" t="n">
        <v>1440</v>
      </c>
      <c r="B1444" s="48" t="n">
        <v>44645</v>
      </c>
      <c r="C1444" s="47" t="n">
        <v>2022</v>
      </c>
      <c r="D1444" s="49" t="s">
        <v>234</v>
      </c>
      <c r="E1444" s="50" t="n">
        <v>14754.31</v>
      </c>
      <c r="F1444" s="51" t="n">
        <v>-0.024275</v>
      </c>
      <c r="G1444" s="51" t="n">
        <v>-0.109756</v>
      </c>
      <c r="H1444" s="52" t="n">
        <v>0.5714</v>
      </c>
      <c r="I1444" s="62" t="n">
        <v>447.7</v>
      </c>
      <c r="J1444" s="63" t="s">
        <v>240</v>
      </c>
      <c r="K1444" s="54" t="n">
        <v>20.81</v>
      </c>
      <c r="L1444" s="55" t="n">
        <f aca="false">IF(COUNT(F1444)=0,50,IF(F1444&gt;=0,100,IF(F1444&gt;=-0.02,50,0)))</f>
        <v>0</v>
      </c>
      <c r="M1444" s="55" t="n">
        <f aca="false">IF(COUNT(G1444)=0,50,IF(G1444&gt;-0.06,100,IF(G1444&gt;-0.15,50,0)))</f>
        <v>50</v>
      </c>
      <c r="N1444" s="55" t="n">
        <f aca="false">IF(COUNT(H1444)=0,50,IF(H1444&gt;=0.6,100,IF(H1444&gt;=0.4,50,0)))</f>
        <v>50</v>
      </c>
      <c r="O1444" s="55" t="n">
        <f aca="false">IF(COUNT(I1444)=0,50,IF(J1444="proxy_vix",50,IF(I1444&lt;350,100,IF(I1444&lt;=450,50,0))))</f>
        <v>50</v>
      </c>
      <c r="P1444" s="55" t="n">
        <f aca="false">IF(COUNT(K1444)=0,50,IF(K1444&lt;20,100,IF(K1444&lt;=25,50,0)))</f>
        <v>50</v>
      </c>
      <c r="Q1444" s="54"/>
      <c r="R1444" s="47"/>
      <c r="S1444" s="51" t="n">
        <f aca="false">$E1444/$E1443-1</f>
        <v>-0.000770705601973343</v>
      </c>
      <c r="T1444" s="56" t="n">
        <f aca="false">$K1444/$K1443-1</f>
        <v>-0.0396862021227505</v>
      </c>
      <c r="V1444" s="57"/>
      <c r="W1444" s="57"/>
      <c r="Y1444" s="1" t="str">
        <f aca="false">IF(AX1444&gt;=70,"EASY",IF(AX1444&gt;40,"UNCERTAIN","HARD"))</f>
        <v>UNCERTAIN</v>
      </c>
      <c r="AA1444" s="58" t="n">
        <f aca="false">IF($A1444&lt;200,"",AVERAGE($E1395:$E1444)/AVERAGE($E1245:$E1444)-1)</f>
        <v>-0.0525224546754838</v>
      </c>
      <c r="AB1444" s="59" t="n">
        <f aca="false">LOOKUP($B1444,07_L1政策步階!$A$4:$A$14,07_L1政策步階!$C$4:$C$14)</f>
        <v>-1</v>
      </c>
      <c r="AC1444" s="57"/>
      <c r="AD1444" s="57"/>
      <c r="AE1444" s="57"/>
      <c r="AF1444" s="57"/>
      <c r="AG1444" s="57"/>
      <c r="AH1444" s="57"/>
      <c r="AI1444" s="57"/>
      <c r="AJ1444" s="57"/>
      <c r="AK1444" s="57"/>
      <c r="AL1444" s="59" t="n">
        <f aca="false">IF(ISNUMBER($AA1444),IF($AA1444&gt;=0.005,100,IF($AA1444&gt;=-0.015,50,0)),"")</f>
        <v>0</v>
      </c>
      <c r="AM1444" s="59" t="n">
        <f aca="false">IF(ISNUMBER($AB1444),IF($AB1444=1,100,IF($AB1444=0,50,0)),"")</f>
        <v>0</v>
      </c>
      <c r="AN1444" s="0" t="str">
        <f aca="false">IF(ISNUMBER($AC1444),IF($AC1444&gt;=0.001,100,IF($AC1444&gt;=-0.003,50,0)),"")</f>
        <v/>
      </c>
      <c r="AO1444" s="0" t="str">
        <f aca="false">IF(ISNUMBER($AD1444),IF($AD1444&gt;=0.04,100,IF($AD1444&gt;=0,50,0)),"")</f>
        <v/>
      </c>
      <c r="AP1444" s="0" t="str">
        <f aca="false">IF(ISNUMBER($AE1444),IF($AE1444&gt;=25,100,IF($AE1444&gt;=-75,50,0)),"")</f>
        <v/>
      </c>
      <c r="AQ1444" s="0" t="str">
        <f aca="false">IF(ISNUMBER($AF1444),IF($AF1444&gt;0,100,IF($AF1444&gt;=-50,50,0)),"")</f>
        <v/>
      </c>
      <c r="AR1444" s="0" t="str">
        <f aca="false">IF(ISNUMBER($AG1444),IF($AG1444=1,100,IF($AG1444=0,50,0)),"")</f>
        <v/>
      </c>
      <c r="AS1444" s="0" t="str">
        <f aca="false">IF(ISNUMBER($AH1444),IF($AH1444&lt;0,100,IF($AH1444&lt;=20,50,0)),"")</f>
        <v/>
      </c>
      <c r="AT1444" s="0" t="str">
        <f aca="false">IF(ISNUMBER($AI1444),IF($AI1444&lt;0.95,100,IF($AI1444&lt;=1,50,0)),"")</f>
        <v/>
      </c>
      <c r="AU1444" s="0" t="str">
        <f aca="false">IF(ISNUMBER($AJ1444),IF($AJ1444&lt;30,0,IF($AJ1444&lt;40,50,IF($AJ1444&lt;=90,100,50))),"")</f>
        <v/>
      </c>
      <c r="AV1444" s="0" t="str">
        <f aca="false">IF(ISNUMBER($AK1444),IF($AK1444&gt;-0.2,100,IF($AK1444&gt;=-0.4,50,0)),"")</f>
        <v/>
      </c>
      <c r="AW1444" s="59" t="n">
        <f aca="false">01_指標庫!$H$4*ISNUMBER($F1444)+01_指標庫!$H$5*ISNUMBER($AA1444)+01_指標庫!$H$6*ISNUMBER($G1444)+01_指標庫!$H$7*ISNUMBER($H1444)+01_指標庫!$H$8*ISNUMBER($AF1444)+01_指標庫!$H$9*ISNUMBER($AG1444)+01_指標庫!$H$10*ISNUMBER($AB1444)+01_指標庫!$H$11*ISNUMBER($AC1444)+01_指標庫!$H$12*ISNUMBER($AD1444)+01_指標庫!$H$13*ISNUMBER($AE1444)+01_指標庫!$H$14*ISNUMBER($I1444)+01_指標庫!$H$15*ISNUMBER($AH1444)+01_指標庫!$H$16*ISNUMBER($K1444)+01_指標庫!$H$17*ISNUMBER($AI1444)+01_指標庫!$H$18*ISNUMBER($AJ1444)+01_指標庫!$H$19*ISNUMBER($AK1444)+01_指標庫!$H$20*ISNUMBER($BB1444)+01_指標庫!$H$21*ISNUMBER($BC1444)</f>
        <v>51</v>
      </c>
      <c r="AX1444" s="59" t="n">
        <f aca="false">IF(AW1444=0,50,ROUND((01_指標庫!$H$4*IF(ISNUMBER($F1444),L1444,0)+01_指標庫!$H$5*IF(ISNUMBER($AA1444),AL1444,0)+01_指標庫!$H$6*IF(ISNUMBER($G1444),M1444,0)+01_指標庫!$H$7*IF(ISNUMBER($H1444),N1444,0)+01_指標庫!$H$8*IF(ISNUMBER($AF1444),AQ1444,0)+01_指標庫!$H$9*IF(ISNUMBER($AG1444),AR1444,0)+01_指標庫!$H$10*IF(ISNUMBER($AB1444),AM1444,0)+01_指標庫!$H$11*IF(ISNUMBER($AC1444),AN1444,0)+01_指標庫!$H$12*IF(ISNUMBER($AD1444),AO1444,0)+01_指標庫!$H$13*IF(ISNUMBER($AE1444),AP1444,0)+01_指標庫!$H$14*IF(ISNUMBER($I1444),O1444,0)+01_指標庫!$H$15*IF(ISNUMBER($AH1444),AS1444,0)+01_指標庫!$H$16*IF(ISNUMBER($K1444),P1444,0)+01_指標庫!$H$17*IF(ISNUMBER($AI1444),AT1444,0)+01_指標庫!$H$18*IF(ISNUMBER($AJ1444),AU1444,0)+01_指標庫!$H$19*IF(ISNUMBER($AK1444),AV1444,0)+01_指標庫!$H$20*IF(ISNUMBER($BB1444),BB1444,0)+01_指標庫!$H$21*IF(ISNUMBER($BC1444),BC1444,0))/AW1444,1))</f>
        <v>41.2</v>
      </c>
      <c r="AY1444" s="60"/>
      <c r="AZ1444" s="60"/>
      <c r="BA1444" s="58" t="n">
        <f aca="false">AVERAGE($E1440:$E1444)/AVERAGE($E1435:$E1444)-1</f>
        <v>0.0281502696082159</v>
      </c>
      <c r="BB1444" s="59" t="n">
        <f aca="false">IF(ISNUMBER($BA1444),IF(OR($S1444&lt;=-0.03,$BA1444&lt;-0.003),0,IF(OR($S1444&lt;=-0.02,$BA1444&lt;0.01),50,100)),"")</f>
        <v>100</v>
      </c>
      <c r="BC1444" s="0" t="str">
        <f aca="false">IF(OR(COUNT($AZ1444)=0,COUNT($AZ1443)=0),"",IF(OR($AY1444/$AZ1443-1&lt;=-0.03,$AZ1444/$AZ1443-1&lt;=-0.045,IF(COUNT($AZ1435:$AZ1444)=10,AVERAGE($AZ1440:$AZ1444)/AVERAGE($AZ1435:$AZ1444)-1&lt;-0.01,FALSE())),0,IF(OR($AZ1444/$AZ1443-1&lt;=-0.02,IF(COUNT($AZ1435:$AZ1444)=10,AVERAGE($AZ1440:$AZ1444)/AVERAGE($AZ1435:$AZ1444)-1&lt;0.005,FALSE())),50,100)))</f>
        <v/>
      </c>
    </row>
    <row r="1445" customFormat="false" ht="15" hidden="false" customHeight="true" outlineLevel="0" collapsed="false">
      <c r="A1445" s="47" t="n">
        <v>1441</v>
      </c>
      <c r="B1445" s="48" t="n">
        <v>44648</v>
      </c>
      <c r="C1445" s="47" t="n">
        <v>2022</v>
      </c>
      <c r="D1445" s="49" t="s">
        <v>236</v>
      </c>
      <c r="E1445" s="50" t="n">
        <v>14987.4</v>
      </c>
      <c r="F1445" s="51" t="n">
        <v>-0.009185</v>
      </c>
      <c r="G1445" s="51" t="n">
        <v>-0.095692</v>
      </c>
      <c r="H1445" s="52" t="n">
        <v>0.6122</v>
      </c>
      <c r="I1445" s="62" t="n">
        <v>437.8</v>
      </c>
      <c r="J1445" s="63" t="s">
        <v>240</v>
      </c>
      <c r="K1445" s="54" t="n">
        <v>19.63</v>
      </c>
      <c r="L1445" s="55" t="n">
        <f aca="false">IF(COUNT(F1445)=0,50,IF(F1445&gt;=0,100,IF(F1445&gt;=-0.02,50,0)))</f>
        <v>50</v>
      </c>
      <c r="M1445" s="55" t="n">
        <f aca="false">IF(COUNT(G1445)=0,50,IF(G1445&gt;-0.06,100,IF(G1445&gt;-0.15,50,0)))</f>
        <v>50</v>
      </c>
      <c r="N1445" s="55" t="n">
        <f aca="false">IF(COUNT(H1445)=0,50,IF(H1445&gt;=0.6,100,IF(H1445&gt;=0.4,50,0)))</f>
        <v>100</v>
      </c>
      <c r="O1445" s="55" t="n">
        <f aca="false">IF(COUNT(I1445)=0,50,IF(J1445="proxy_vix",50,IF(I1445&lt;350,100,IF(I1445&lt;=450,50,0))))</f>
        <v>50</v>
      </c>
      <c r="P1445" s="55" t="n">
        <f aca="false">IF(COUNT(K1445)=0,50,IF(K1445&lt;20,100,IF(K1445&lt;=25,50,0)))</f>
        <v>100</v>
      </c>
      <c r="Q1445" s="54"/>
      <c r="R1445" s="47"/>
      <c r="S1445" s="51" t="n">
        <f aca="false">$E1445/$E1444-1</f>
        <v>0.0157980956073174</v>
      </c>
      <c r="T1445" s="56" t="n">
        <f aca="false">$K1445/$K1444-1</f>
        <v>-0.0567035079288804</v>
      </c>
      <c r="V1445" s="57"/>
      <c r="W1445" s="57"/>
      <c r="Y1445" s="1" t="str">
        <f aca="false">IF(AX1445&gt;=70,"EASY",IF(AX1445&gt;40,"UNCERTAIN","HARD"))</f>
        <v>UNCERTAIN</v>
      </c>
      <c r="AA1445" s="58" t="n">
        <f aca="false">IF($A1445&lt;200,"",AVERAGE($E1396:$E1445)/AVERAGE($E1246:$E1445)-1)</f>
        <v>-0.053504196190192</v>
      </c>
      <c r="AB1445" s="59" t="n">
        <f aca="false">LOOKUP($B1445,07_L1政策步階!$A$4:$A$14,07_L1政策步階!$C$4:$C$14)</f>
        <v>-1</v>
      </c>
      <c r="AC1445" s="57"/>
      <c r="AD1445" s="57"/>
      <c r="AE1445" s="57"/>
      <c r="AF1445" s="57"/>
      <c r="AG1445" s="57"/>
      <c r="AH1445" s="57"/>
      <c r="AI1445" s="57"/>
      <c r="AJ1445" s="57"/>
      <c r="AK1445" s="57"/>
      <c r="AL1445" s="59" t="n">
        <f aca="false">IF(ISNUMBER($AA1445),IF($AA1445&gt;=0.005,100,IF($AA1445&gt;=-0.015,50,0)),"")</f>
        <v>0</v>
      </c>
      <c r="AM1445" s="59" t="n">
        <f aca="false">IF(ISNUMBER($AB1445),IF($AB1445=1,100,IF($AB1445=0,50,0)),"")</f>
        <v>0</v>
      </c>
      <c r="AN1445" s="0" t="str">
        <f aca="false">IF(ISNUMBER($AC1445),IF($AC1445&gt;=0.001,100,IF($AC1445&gt;=-0.003,50,0)),"")</f>
        <v/>
      </c>
      <c r="AO1445" s="0" t="str">
        <f aca="false">IF(ISNUMBER($AD1445),IF($AD1445&gt;=0.04,100,IF($AD1445&gt;=0,50,0)),"")</f>
        <v/>
      </c>
      <c r="AP1445" s="0" t="str">
        <f aca="false">IF(ISNUMBER($AE1445),IF($AE1445&gt;=25,100,IF($AE1445&gt;=-75,50,0)),"")</f>
        <v/>
      </c>
      <c r="AQ1445" s="0" t="str">
        <f aca="false">IF(ISNUMBER($AF1445),IF($AF1445&gt;0,100,IF($AF1445&gt;=-50,50,0)),"")</f>
        <v/>
      </c>
      <c r="AR1445" s="0" t="str">
        <f aca="false">IF(ISNUMBER($AG1445),IF($AG1445=1,100,IF($AG1445=0,50,0)),"")</f>
        <v/>
      </c>
      <c r="AS1445" s="0" t="str">
        <f aca="false">IF(ISNUMBER($AH1445),IF($AH1445&lt;0,100,IF($AH1445&lt;=20,50,0)),"")</f>
        <v/>
      </c>
      <c r="AT1445" s="0" t="str">
        <f aca="false">IF(ISNUMBER($AI1445),IF($AI1445&lt;0.95,100,IF($AI1445&lt;=1,50,0)),"")</f>
        <v/>
      </c>
      <c r="AU1445" s="0" t="str">
        <f aca="false">IF(ISNUMBER($AJ1445),IF($AJ1445&lt;30,0,IF($AJ1445&lt;40,50,IF($AJ1445&lt;=90,100,50))),"")</f>
        <v/>
      </c>
      <c r="AV1445" s="0" t="str">
        <f aca="false">IF(ISNUMBER($AK1445),IF($AK1445&gt;-0.2,100,IF($AK1445&gt;=-0.4,50,0)),"")</f>
        <v/>
      </c>
      <c r="AW1445" s="59" t="n">
        <f aca="false">01_指標庫!$H$4*ISNUMBER($F1445)+01_指標庫!$H$5*ISNUMBER($AA1445)+01_指標庫!$H$6*ISNUMBER($G1445)+01_指標庫!$H$7*ISNUMBER($H1445)+01_指標庫!$H$8*ISNUMBER($AF1445)+01_指標庫!$H$9*ISNUMBER($AG1445)+01_指標庫!$H$10*ISNUMBER($AB1445)+01_指標庫!$H$11*ISNUMBER($AC1445)+01_指標庫!$H$12*ISNUMBER($AD1445)+01_指標庫!$H$13*ISNUMBER($AE1445)+01_指標庫!$H$14*ISNUMBER($I1445)+01_指標庫!$H$15*ISNUMBER($AH1445)+01_指標庫!$H$16*ISNUMBER($K1445)+01_指標庫!$H$17*ISNUMBER($AI1445)+01_指標庫!$H$18*ISNUMBER($AJ1445)+01_指標庫!$H$19*ISNUMBER($AK1445)+01_指標庫!$H$20*ISNUMBER($BB1445)+01_指標庫!$H$21*ISNUMBER($BC1445)</f>
        <v>51</v>
      </c>
      <c r="AX1445" s="59" t="n">
        <f aca="false">IF(AW1445=0,50,ROUND((01_指標庫!$H$4*IF(ISNUMBER($F1445),L1445,0)+01_指標庫!$H$5*IF(ISNUMBER($AA1445),AL1445,0)+01_指標庫!$H$6*IF(ISNUMBER($G1445),M1445,0)+01_指標庫!$H$7*IF(ISNUMBER($H1445),N1445,0)+01_指標庫!$H$8*IF(ISNUMBER($AF1445),AQ1445,0)+01_指標庫!$H$9*IF(ISNUMBER($AG1445),AR1445,0)+01_指標庫!$H$10*IF(ISNUMBER($AB1445),AM1445,0)+01_指標庫!$H$11*IF(ISNUMBER($AC1445),AN1445,0)+01_指標庫!$H$12*IF(ISNUMBER($AD1445),AO1445,0)+01_指標庫!$H$13*IF(ISNUMBER($AE1445),AP1445,0)+01_指標庫!$H$14*IF(ISNUMBER($I1445),O1445,0)+01_指標庫!$H$15*IF(ISNUMBER($AH1445),AS1445,0)+01_指標庫!$H$16*IF(ISNUMBER($K1445),P1445,0)+01_指標庫!$H$17*IF(ISNUMBER($AI1445),AT1445,0)+01_指標庫!$H$18*IF(ISNUMBER($AJ1445),AU1445,0)+01_指標庫!$H$19*IF(ISNUMBER($AK1445),AV1445,0)+01_指標庫!$H$20*IF(ISNUMBER($BB1445),BB1445,0)+01_指標庫!$H$21*IF(ISNUMBER($BC1445),BC1445,0))/AW1445,1))</f>
        <v>62.7</v>
      </c>
      <c r="AY1445" s="60"/>
      <c r="AZ1445" s="60"/>
      <c r="BA1445" s="58" t="n">
        <f aca="false">AVERAGE($E1441:$E1445)/AVERAGE($E1436:$E1445)-1</f>
        <v>0.0227815316723567</v>
      </c>
      <c r="BB1445" s="59" t="n">
        <f aca="false">IF(ISNUMBER($BA1445),IF(OR($S1445&lt;=-0.03,$BA1445&lt;-0.003),0,IF(OR($S1445&lt;=-0.02,$BA1445&lt;0.01),50,100)),"")</f>
        <v>100</v>
      </c>
      <c r="BC1445" s="0" t="str">
        <f aca="false">IF(OR(COUNT($AZ1445)=0,COUNT($AZ1444)=0),"",IF(OR($AY1445/$AZ1444-1&lt;=-0.03,$AZ1445/$AZ1444-1&lt;=-0.045,IF(COUNT($AZ1436:$AZ1445)=10,AVERAGE($AZ1441:$AZ1445)/AVERAGE($AZ1436:$AZ1445)-1&lt;-0.01,FALSE())),0,IF(OR($AZ1445/$AZ1444-1&lt;=-0.02,IF(COUNT($AZ1436:$AZ1445)=10,AVERAGE($AZ1441:$AZ1445)/AVERAGE($AZ1436:$AZ1445)-1&lt;0.005,FALSE())),50,100)))</f>
        <v/>
      </c>
    </row>
    <row r="1446" customFormat="false" ht="15" hidden="false" customHeight="true" outlineLevel="0" collapsed="false">
      <c r="A1446" s="47" t="n">
        <v>1442</v>
      </c>
      <c r="B1446" s="48" t="n">
        <v>44649</v>
      </c>
      <c r="C1446" s="47" t="n">
        <v>2022</v>
      </c>
      <c r="D1446" s="49" t="s">
        <v>237</v>
      </c>
      <c r="E1446" s="50" t="n">
        <v>15239.32</v>
      </c>
      <c r="F1446" s="51" t="n">
        <v>0.0071</v>
      </c>
      <c r="G1446" s="51" t="n">
        <v>-0.080492</v>
      </c>
      <c r="H1446" s="52" t="n">
        <v>0.6939</v>
      </c>
      <c r="I1446" s="62" t="n">
        <v>431.7</v>
      </c>
      <c r="J1446" s="63" t="s">
        <v>240</v>
      </c>
      <c r="K1446" s="54" t="n">
        <v>18.9</v>
      </c>
      <c r="L1446" s="55" t="n">
        <f aca="false">IF(COUNT(F1446)=0,50,IF(F1446&gt;=0,100,IF(F1446&gt;=-0.02,50,0)))</f>
        <v>100</v>
      </c>
      <c r="M1446" s="55" t="n">
        <f aca="false">IF(COUNT(G1446)=0,50,IF(G1446&gt;-0.06,100,IF(G1446&gt;-0.15,50,0)))</f>
        <v>50</v>
      </c>
      <c r="N1446" s="55" t="n">
        <f aca="false">IF(COUNT(H1446)=0,50,IF(H1446&gt;=0.6,100,IF(H1446&gt;=0.4,50,0)))</f>
        <v>100</v>
      </c>
      <c r="O1446" s="55" t="n">
        <f aca="false">IF(COUNT(I1446)=0,50,IF(J1446="proxy_vix",50,IF(I1446&lt;350,100,IF(I1446&lt;=450,50,0))))</f>
        <v>50</v>
      </c>
      <c r="P1446" s="55" t="n">
        <f aca="false">IF(COUNT(K1446)=0,50,IF(K1446&lt;20,100,IF(K1446&lt;=25,50,0)))</f>
        <v>100</v>
      </c>
      <c r="Q1446" s="54"/>
      <c r="R1446" s="47"/>
      <c r="S1446" s="51" t="n">
        <f aca="false">$E1446/$E1445-1</f>
        <v>0.0168087860469461</v>
      </c>
      <c r="T1446" s="56" t="n">
        <f aca="false">$K1446/$K1445-1</f>
        <v>-0.0371879775853287</v>
      </c>
      <c r="V1446" s="57"/>
      <c r="W1446" s="57"/>
      <c r="Y1446" s="1" t="str">
        <f aca="false">IF(AX1446&gt;=70,"EASY",IF(AX1446&gt;40,"UNCERTAIN","HARD"))</f>
        <v>EASY</v>
      </c>
      <c r="AA1446" s="58" t="n">
        <f aca="false">IF($A1446&lt;200,"",AVERAGE($E1397:$E1446)/AVERAGE($E1247:$E1446)-1)</f>
        <v>-0.0543437312580208</v>
      </c>
      <c r="AB1446" s="59" t="n">
        <f aca="false">LOOKUP($B1446,07_L1政策步階!$A$4:$A$14,07_L1政策步階!$C$4:$C$14)</f>
        <v>-1</v>
      </c>
      <c r="AC1446" s="57"/>
      <c r="AD1446" s="57"/>
      <c r="AE1446" s="57"/>
      <c r="AF1446" s="57"/>
      <c r="AG1446" s="57"/>
      <c r="AH1446" s="57"/>
      <c r="AI1446" s="57"/>
      <c r="AJ1446" s="57"/>
      <c r="AK1446" s="57"/>
      <c r="AL1446" s="59" t="n">
        <f aca="false">IF(ISNUMBER($AA1446),IF($AA1446&gt;=0.005,100,IF($AA1446&gt;=-0.015,50,0)),"")</f>
        <v>0</v>
      </c>
      <c r="AM1446" s="59" t="n">
        <f aca="false">IF(ISNUMBER($AB1446),IF($AB1446=1,100,IF($AB1446=0,50,0)),"")</f>
        <v>0</v>
      </c>
      <c r="AN1446" s="0" t="str">
        <f aca="false">IF(ISNUMBER($AC1446),IF($AC1446&gt;=0.001,100,IF($AC1446&gt;=-0.003,50,0)),"")</f>
        <v/>
      </c>
      <c r="AO1446" s="0" t="str">
        <f aca="false">IF(ISNUMBER($AD1446),IF($AD1446&gt;=0.04,100,IF($AD1446&gt;=0,50,0)),"")</f>
        <v/>
      </c>
      <c r="AP1446" s="0" t="str">
        <f aca="false">IF(ISNUMBER($AE1446),IF($AE1446&gt;=25,100,IF($AE1446&gt;=-75,50,0)),"")</f>
        <v/>
      </c>
      <c r="AQ1446" s="0" t="str">
        <f aca="false">IF(ISNUMBER($AF1446),IF($AF1446&gt;0,100,IF($AF1446&gt;=-50,50,0)),"")</f>
        <v/>
      </c>
      <c r="AR1446" s="0" t="str">
        <f aca="false">IF(ISNUMBER($AG1446),IF($AG1446=1,100,IF($AG1446=0,50,0)),"")</f>
        <v/>
      </c>
      <c r="AS1446" s="0" t="str">
        <f aca="false">IF(ISNUMBER($AH1446),IF($AH1446&lt;0,100,IF($AH1446&lt;=20,50,0)),"")</f>
        <v/>
      </c>
      <c r="AT1446" s="0" t="str">
        <f aca="false">IF(ISNUMBER($AI1446),IF($AI1446&lt;0.95,100,IF($AI1446&lt;=1,50,0)),"")</f>
        <v/>
      </c>
      <c r="AU1446" s="0" t="str">
        <f aca="false">IF(ISNUMBER($AJ1446),IF($AJ1446&lt;30,0,IF($AJ1446&lt;40,50,IF($AJ1446&lt;=90,100,50))),"")</f>
        <v/>
      </c>
      <c r="AV1446" s="0" t="str">
        <f aca="false">IF(ISNUMBER($AK1446),IF($AK1446&gt;-0.2,100,IF($AK1446&gt;=-0.4,50,0)),"")</f>
        <v/>
      </c>
      <c r="AW1446" s="59" t="n">
        <f aca="false">01_指標庫!$H$4*ISNUMBER($F1446)+01_指標庫!$H$5*ISNUMBER($AA1446)+01_指標庫!$H$6*ISNUMBER($G1446)+01_指標庫!$H$7*ISNUMBER($H1446)+01_指標庫!$H$8*ISNUMBER($AF1446)+01_指標庫!$H$9*ISNUMBER($AG1446)+01_指標庫!$H$10*ISNUMBER($AB1446)+01_指標庫!$H$11*ISNUMBER($AC1446)+01_指標庫!$H$12*ISNUMBER($AD1446)+01_指標庫!$H$13*ISNUMBER($AE1446)+01_指標庫!$H$14*ISNUMBER($I1446)+01_指標庫!$H$15*ISNUMBER($AH1446)+01_指標庫!$H$16*ISNUMBER($K1446)+01_指標庫!$H$17*ISNUMBER($AI1446)+01_指標庫!$H$18*ISNUMBER($AJ1446)+01_指標庫!$H$19*ISNUMBER($AK1446)+01_指標庫!$H$20*ISNUMBER($BB1446)+01_指標庫!$H$21*ISNUMBER($BC1446)</f>
        <v>51</v>
      </c>
      <c r="AX1446" s="59" t="n">
        <f aca="false">IF(AW1446=0,50,ROUND((01_指標庫!$H$4*IF(ISNUMBER($F1446),L1446,0)+01_指標庫!$H$5*IF(ISNUMBER($AA1446),AL1446,0)+01_指標庫!$H$6*IF(ISNUMBER($G1446),M1446,0)+01_指標庫!$H$7*IF(ISNUMBER($H1446),N1446,0)+01_指標庫!$H$8*IF(ISNUMBER($AF1446),AQ1446,0)+01_指標庫!$H$9*IF(ISNUMBER($AG1446),AR1446,0)+01_指標庫!$H$10*IF(ISNUMBER($AB1446),AM1446,0)+01_指標庫!$H$11*IF(ISNUMBER($AC1446),AN1446,0)+01_指標庫!$H$12*IF(ISNUMBER($AD1446),AO1446,0)+01_指標庫!$H$13*IF(ISNUMBER($AE1446),AP1446,0)+01_指標庫!$H$14*IF(ISNUMBER($I1446),O1446,0)+01_指標庫!$H$15*IF(ISNUMBER($AH1446),AS1446,0)+01_指標庫!$H$16*IF(ISNUMBER($K1446),P1446,0)+01_指標庫!$H$17*IF(ISNUMBER($AI1446),AT1446,0)+01_指標庫!$H$18*IF(ISNUMBER($AJ1446),AU1446,0)+01_指標庫!$H$19*IF(ISNUMBER($AK1446),AV1446,0)+01_指標庫!$H$20*IF(ISNUMBER($BB1446),BB1446,0)+01_指標庫!$H$21*IF(ISNUMBER($BC1446),BC1446,0))/AW1446,1))</f>
        <v>70.6</v>
      </c>
      <c r="AY1446" s="60"/>
      <c r="AZ1446" s="60"/>
      <c r="BA1446" s="58" t="n">
        <f aca="false">AVERAGE($E1442:$E1446)/AVERAGE($E1437:$E1446)-1</f>
        <v>0.0183116735529252</v>
      </c>
      <c r="BB1446" s="59" t="n">
        <f aca="false">IF(ISNUMBER($BA1446),IF(OR($S1446&lt;=-0.03,$BA1446&lt;-0.003),0,IF(OR($S1446&lt;=-0.02,$BA1446&lt;0.01),50,100)),"")</f>
        <v>100</v>
      </c>
      <c r="BC1446" s="0" t="str">
        <f aca="false">IF(OR(COUNT($AZ1446)=0,COUNT($AZ1445)=0),"",IF(OR($AY1446/$AZ1445-1&lt;=-0.03,$AZ1446/$AZ1445-1&lt;=-0.045,IF(COUNT($AZ1437:$AZ1446)=10,AVERAGE($AZ1442:$AZ1446)/AVERAGE($AZ1437:$AZ1446)-1&lt;-0.01,FALSE())),0,IF(OR($AZ1446/$AZ1445-1&lt;=-0.02,IF(COUNT($AZ1437:$AZ1446)=10,AVERAGE($AZ1442:$AZ1446)/AVERAGE($AZ1437:$AZ1446)-1&lt;0.005,FALSE())),50,100)))</f>
        <v/>
      </c>
    </row>
    <row r="1447" customFormat="false" ht="15" hidden="false" customHeight="true" outlineLevel="0" collapsed="false">
      <c r="A1447" s="47" t="n">
        <v>1443</v>
      </c>
      <c r="B1447" s="48" t="n">
        <v>44650</v>
      </c>
      <c r="C1447" s="47" t="n">
        <v>2022</v>
      </c>
      <c r="D1447" s="49" t="s">
        <v>238</v>
      </c>
      <c r="E1447" s="50" t="n">
        <v>15071.55</v>
      </c>
      <c r="F1447" s="51" t="n">
        <v>-0.00433</v>
      </c>
      <c r="G1447" s="51" t="n">
        <v>-0.090615</v>
      </c>
      <c r="H1447" s="52" t="n">
        <v>0.6122</v>
      </c>
      <c r="I1447" s="62" t="n">
        <v>435.3</v>
      </c>
      <c r="J1447" s="63" t="s">
        <v>240</v>
      </c>
      <c r="K1447" s="54" t="n">
        <v>19.33</v>
      </c>
      <c r="L1447" s="55" t="n">
        <f aca="false">IF(COUNT(F1447)=0,50,IF(F1447&gt;=0,100,IF(F1447&gt;=-0.02,50,0)))</f>
        <v>50</v>
      </c>
      <c r="M1447" s="55" t="n">
        <f aca="false">IF(COUNT(G1447)=0,50,IF(G1447&gt;-0.06,100,IF(G1447&gt;-0.15,50,0)))</f>
        <v>50</v>
      </c>
      <c r="N1447" s="55" t="n">
        <f aca="false">IF(COUNT(H1447)=0,50,IF(H1447&gt;=0.6,100,IF(H1447&gt;=0.4,50,0)))</f>
        <v>100</v>
      </c>
      <c r="O1447" s="55" t="n">
        <f aca="false">IF(COUNT(I1447)=0,50,IF(J1447="proxy_vix",50,IF(I1447&lt;350,100,IF(I1447&lt;=450,50,0))))</f>
        <v>50</v>
      </c>
      <c r="P1447" s="55" t="n">
        <f aca="false">IF(COUNT(K1447)=0,50,IF(K1447&lt;20,100,IF(K1447&lt;=25,50,0)))</f>
        <v>100</v>
      </c>
      <c r="Q1447" s="54"/>
      <c r="R1447" s="47"/>
      <c r="S1447" s="51" t="n">
        <f aca="false">$E1447/$E1446-1</f>
        <v>-0.011009021399905</v>
      </c>
      <c r="T1447" s="56" t="n">
        <f aca="false">$K1447/$K1446-1</f>
        <v>0.0227513227513227</v>
      </c>
      <c r="V1447" s="57"/>
      <c r="W1447" s="57"/>
      <c r="Y1447" s="1" t="str">
        <f aca="false">IF(AX1447&gt;=70,"EASY",IF(AX1447&gt;40,"UNCERTAIN","HARD"))</f>
        <v>UNCERTAIN</v>
      </c>
      <c r="AA1447" s="58" t="n">
        <f aca="false">IF($A1447&lt;200,"",AVERAGE($E1398:$E1447)/AVERAGE($E1248:$E1447)-1)</f>
        <v>-0.0548528780004488</v>
      </c>
      <c r="AB1447" s="59" t="n">
        <f aca="false">LOOKUP($B1447,07_L1政策步階!$A$4:$A$14,07_L1政策步階!$C$4:$C$14)</f>
        <v>-1</v>
      </c>
      <c r="AC1447" s="57"/>
      <c r="AD1447" s="57"/>
      <c r="AE1447" s="57"/>
      <c r="AF1447" s="57"/>
      <c r="AG1447" s="57"/>
      <c r="AH1447" s="57"/>
      <c r="AI1447" s="57"/>
      <c r="AJ1447" s="57"/>
      <c r="AK1447" s="57"/>
      <c r="AL1447" s="59" t="n">
        <f aca="false">IF(ISNUMBER($AA1447),IF($AA1447&gt;=0.005,100,IF($AA1447&gt;=-0.015,50,0)),"")</f>
        <v>0</v>
      </c>
      <c r="AM1447" s="59" t="n">
        <f aca="false">IF(ISNUMBER($AB1447),IF($AB1447=1,100,IF($AB1447=0,50,0)),"")</f>
        <v>0</v>
      </c>
      <c r="AN1447" s="0" t="str">
        <f aca="false">IF(ISNUMBER($AC1447),IF($AC1447&gt;=0.001,100,IF($AC1447&gt;=-0.003,50,0)),"")</f>
        <v/>
      </c>
      <c r="AO1447" s="0" t="str">
        <f aca="false">IF(ISNUMBER($AD1447),IF($AD1447&gt;=0.04,100,IF($AD1447&gt;=0,50,0)),"")</f>
        <v/>
      </c>
      <c r="AP1447" s="0" t="str">
        <f aca="false">IF(ISNUMBER($AE1447),IF($AE1447&gt;=25,100,IF($AE1447&gt;=-75,50,0)),"")</f>
        <v/>
      </c>
      <c r="AQ1447" s="0" t="str">
        <f aca="false">IF(ISNUMBER($AF1447),IF($AF1447&gt;0,100,IF($AF1447&gt;=-50,50,0)),"")</f>
        <v/>
      </c>
      <c r="AR1447" s="0" t="str">
        <f aca="false">IF(ISNUMBER($AG1447),IF($AG1447=1,100,IF($AG1447=0,50,0)),"")</f>
        <v/>
      </c>
      <c r="AS1447" s="0" t="str">
        <f aca="false">IF(ISNUMBER($AH1447),IF($AH1447&lt;0,100,IF($AH1447&lt;=20,50,0)),"")</f>
        <v/>
      </c>
      <c r="AT1447" s="0" t="str">
        <f aca="false">IF(ISNUMBER($AI1447),IF($AI1447&lt;0.95,100,IF($AI1447&lt;=1,50,0)),"")</f>
        <v/>
      </c>
      <c r="AU1447" s="0" t="str">
        <f aca="false">IF(ISNUMBER($AJ1447),IF($AJ1447&lt;30,0,IF($AJ1447&lt;40,50,IF($AJ1447&lt;=90,100,50))),"")</f>
        <v/>
      </c>
      <c r="AV1447" s="0" t="str">
        <f aca="false">IF(ISNUMBER($AK1447),IF($AK1447&gt;-0.2,100,IF($AK1447&gt;=-0.4,50,0)),"")</f>
        <v/>
      </c>
      <c r="AW1447" s="59" t="n">
        <f aca="false">01_指標庫!$H$4*ISNUMBER($F1447)+01_指標庫!$H$5*ISNUMBER($AA1447)+01_指標庫!$H$6*ISNUMBER($G1447)+01_指標庫!$H$7*ISNUMBER($H1447)+01_指標庫!$H$8*ISNUMBER($AF1447)+01_指標庫!$H$9*ISNUMBER($AG1447)+01_指標庫!$H$10*ISNUMBER($AB1447)+01_指標庫!$H$11*ISNUMBER($AC1447)+01_指標庫!$H$12*ISNUMBER($AD1447)+01_指標庫!$H$13*ISNUMBER($AE1447)+01_指標庫!$H$14*ISNUMBER($I1447)+01_指標庫!$H$15*ISNUMBER($AH1447)+01_指標庫!$H$16*ISNUMBER($K1447)+01_指標庫!$H$17*ISNUMBER($AI1447)+01_指標庫!$H$18*ISNUMBER($AJ1447)+01_指標庫!$H$19*ISNUMBER($AK1447)+01_指標庫!$H$20*ISNUMBER($BB1447)+01_指標庫!$H$21*ISNUMBER($BC1447)</f>
        <v>51</v>
      </c>
      <c r="AX1447" s="59" t="n">
        <f aca="false">IF(AW1447=0,50,ROUND((01_指標庫!$H$4*IF(ISNUMBER($F1447),L1447,0)+01_指標庫!$H$5*IF(ISNUMBER($AA1447),AL1447,0)+01_指標庫!$H$6*IF(ISNUMBER($G1447),M1447,0)+01_指標庫!$H$7*IF(ISNUMBER($H1447),N1447,0)+01_指標庫!$H$8*IF(ISNUMBER($AF1447),AQ1447,0)+01_指標庫!$H$9*IF(ISNUMBER($AG1447),AR1447,0)+01_指標庫!$H$10*IF(ISNUMBER($AB1447),AM1447,0)+01_指標庫!$H$11*IF(ISNUMBER($AC1447),AN1447,0)+01_指標庫!$H$12*IF(ISNUMBER($AD1447),AO1447,0)+01_指標庫!$H$13*IF(ISNUMBER($AE1447),AP1447,0)+01_指標庫!$H$14*IF(ISNUMBER($I1447),O1447,0)+01_指標庫!$H$15*IF(ISNUMBER($AH1447),AS1447,0)+01_指標庫!$H$16*IF(ISNUMBER($K1447),P1447,0)+01_指標庫!$H$17*IF(ISNUMBER($AI1447),AT1447,0)+01_指標庫!$H$18*IF(ISNUMBER($AJ1447),AU1447,0)+01_指標庫!$H$19*IF(ISNUMBER($AK1447),AV1447,0)+01_指標庫!$H$20*IF(ISNUMBER($BB1447),BB1447,0)+01_指標庫!$H$21*IF(ISNUMBER($BC1447),BC1447,0))/AW1447,1))</f>
        <v>62.7</v>
      </c>
      <c r="AY1447" s="60"/>
      <c r="AZ1447" s="60"/>
      <c r="BA1447" s="58" t="n">
        <f aca="false">AVERAGE($E1443:$E1447)/AVERAGE($E1438:$E1447)-1</f>
        <v>0.0190800662403741</v>
      </c>
      <c r="BB1447" s="59" t="n">
        <f aca="false">IF(ISNUMBER($BA1447),IF(OR($S1447&lt;=-0.03,$BA1447&lt;-0.003),0,IF(OR($S1447&lt;=-0.02,$BA1447&lt;0.01),50,100)),"")</f>
        <v>100</v>
      </c>
      <c r="BC1447" s="0" t="str">
        <f aca="false">IF(OR(COUNT($AZ1447)=0,COUNT($AZ1446)=0),"",IF(OR($AY1447/$AZ1446-1&lt;=-0.03,$AZ1447/$AZ1446-1&lt;=-0.045,IF(COUNT($AZ1438:$AZ1447)=10,AVERAGE($AZ1443:$AZ1447)/AVERAGE($AZ1438:$AZ1447)-1&lt;-0.01,FALSE())),0,IF(OR($AZ1447/$AZ1446-1&lt;=-0.02,IF(COUNT($AZ1438:$AZ1447)=10,AVERAGE($AZ1443:$AZ1447)/AVERAGE($AZ1438:$AZ1447)-1&lt;0.005,FALSE())),50,100)))</f>
        <v/>
      </c>
    </row>
    <row r="1448" customFormat="false" ht="15" hidden="false" customHeight="true" outlineLevel="0" collapsed="false">
      <c r="A1448" s="47" t="n">
        <v>1444</v>
      </c>
      <c r="B1448" s="48" t="n">
        <v>44651</v>
      </c>
      <c r="C1448" s="47" t="n">
        <v>2022</v>
      </c>
      <c r="D1448" s="49" t="s">
        <v>239</v>
      </c>
      <c r="E1448" s="50" t="n">
        <v>14838.49</v>
      </c>
      <c r="F1448" s="51" t="n">
        <v>-0.020004</v>
      </c>
      <c r="G1448" s="51" t="n">
        <v>-0.104677</v>
      </c>
      <c r="H1448" s="52" t="n">
        <v>0.5102</v>
      </c>
      <c r="I1448" s="62" t="n">
        <v>445.6</v>
      </c>
      <c r="J1448" s="63" t="s">
        <v>240</v>
      </c>
      <c r="K1448" s="54" t="n">
        <v>20.56</v>
      </c>
      <c r="L1448" s="55" t="n">
        <f aca="false">IF(COUNT(F1448)=0,50,IF(F1448&gt;=0,100,IF(F1448&gt;=-0.02,50,0)))</f>
        <v>0</v>
      </c>
      <c r="M1448" s="55" t="n">
        <f aca="false">IF(COUNT(G1448)=0,50,IF(G1448&gt;-0.06,100,IF(G1448&gt;-0.15,50,0)))</f>
        <v>50</v>
      </c>
      <c r="N1448" s="55" t="n">
        <f aca="false">IF(COUNT(H1448)=0,50,IF(H1448&gt;=0.6,100,IF(H1448&gt;=0.4,50,0)))</f>
        <v>50</v>
      </c>
      <c r="O1448" s="55" t="n">
        <f aca="false">IF(COUNT(I1448)=0,50,IF(J1448="proxy_vix",50,IF(I1448&lt;350,100,IF(I1448&lt;=450,50,0))))</f>
        <v>50</v>
      </c>
      <c r="P1448" s="55" t="n">
        <f aca="false">IF(COUNT(K1448)=0,50,IF(K1448&lt;20,100,IF(K1448&lt;=25,50,0)))</f>
        <v>50</v>
      </c>
      <c r="Q1448" s="54"/>
      <c r="R1448" s="47"/>
      <c r="S1448" s="51" t="n">
        <f aca="false">$E1448/$E1447-1</f>
        <v>-0.0154635720944428</v>
      </c>
      <c r="T1448" s="56" t="n">
        <f aca="false">$K1448/$K1447-1</f>
        <v>0.0636316606311433</v>
      </c>
      <c r="V1448" s="57"/>
      <c r="W1448" s="57"/>
      <c r="Y1448" s="1" t="str">
        <f aca="false">IF(AX1448&gt;=70,"EASY",IF(AX1448&gt;40,"UNCERTAIN","HARD"))</f>
        <v>UNCERTAIN</v>
      </c>
      <c r="AA1448" s="58" t="n">
        <f aca="false">IF($A1448&lt;200,"",AVERAGE($E1399:$E1448)/AVERAGE($E1249:$E1448)-1)</f>
        <v>-0.055396406806005</v>
      </c>
      <c r="AB1448" s="59" t="n">
        <f aca="false">LOOKUP($B1448,07_L1政策步階!$A$4:$A$14,07_L1政策步階!$C$4:$C$14)</f>
        <v>-1</v>
      </c>
      <c r="AC1448" s="57"/>
      <c r="AD1448" s="57"/>
      <c r="AE1448" s="57"/>
      <c r="AF1448" s="57"/>
      <c r="AG1448" s="57"/>
      <c r="AH1448" s="57"/>
      <c r="AI1448" s="57"/>
      <c r="AJ1448" s="57"/>
      <c r="AK1448" s="57"/>
      <c r="AL1448" s="59" t="n">
        <f aca="false">IF(ISNUMBER($AA1448),IF($AA1448&gt;=0.005,100,IF($AA1448&gt;=-0.015,50,0)),"")</f>
        <v>0</v>
      </c>
      <c r="AM1448" s="59" t="n">
        <f aca="false">IF(ISNUMBER($AB1448),IF($AB1448=1,100,IF($AB1448=0,50,0)),"")</f>
        <v>0</v>
      </c>
      <c r="AN1448" s="0" t="str">
        <f aca="false">IF(ISNUMBER($AC1448),IF($AC1448&gt;=0.001,100,IF($AC1448&gt;=-0.003,50,0)),"")</f>
        <v/>
      </c>
      <c r="AO1448" s="0" t="str">
        <f aca="false">IF(ISNUMBER($AD1448),IF($AD1448&gt;=0.04,100,IF($AD1448&gt;=0,50,0)),"")</f>
        <v/>
      </c>
      <c r="AP1448" s="0" t="str">
        <f aca="false">IF(ISNUMBER($AE1448),IF($AE1448&gt;=25,100,IF($AE1448&gt;=-75,50,0)),"")</f>
        <v/>
      </c>
      <c r="AQ1448" s="0" t="str">
        <f aca="false">IF(ISNUMBER($AF1448),IF($AF1448&gt;0,100,IF($AF1448&gt;=-50,50,0)),"")</f>
        <v/>
      </c>
      <c r="AR1448" s="0" t="str">
        <f aca="false">IF(ISNUMBER($AG1448),IF($AG1448=1,100,IF($AG1448=0,50,0)),"")</f>
        <v/>
      </c>
      <c r="AS1448" s="0" t="str">
        <f aca="false">IF(ISNUMBER($AH1448),IF($AH1448&lt;0,100,IF($AH1448&lt;=20,50,0)),"")</f>
        <v/>
      </c>
      <c r="AT1448" s="0" t="str">
        <f aca="false">IF(ISNUMBER($AI1448),IF($AI1448&lt;0.95,100,IF($AI1448&lt;=1,50,0)),"")</f>
        <v/>
      </c>
      <c r="AU1448" s="0" t="str">
        <f aca="false">IF(ISNUMBER($AJ1448),IF($AJ1448&lt;30,0,IF($AJ1448&lt;40,50,IF($AJ1448&lt;=90,100,50))),"")</f>
        <v/>
      </c>
      <c r="AV1448" s="0" t="str">
        <f aca="false">IF(ISNUMBER($AK1448),IF($AK1448&gt;-0.2,100,IF($AK1448&gt;=-0.4,50,0)),"")</f>
        <v/>
      </c>
      <c r="AW1448" s="59" t="n">
        <f aca="false">01_指標庫!$H$4*ISNUMBER($F1448)+01_指標庫!$H$5*ISNUMBER($AA1448)+01_指標庫!$H$6*ISNUMBER($G1448)+01_指標庫!$H$7*ISNUMBER($H1448)+01_指標庫!$H$8*ISNUMBER($AF1448)+01_指標庫!$H$9*ISNUMBER($AG1448)+01_指標庫!$H$10*ISNUMBER($AB1448)+01_指標庫!$H$11*ISNUMBER($AC1448)+01_指標庫!$H$12*ISNUMBER($AD1448)+01_指標庫!$H$13*ISNUMBER($AE1448)+01_指標庫!$H$14*ISNUMBER($I1448)+01_指標庫!$H$15*ISNUMBER($AH1448)+01_指標庫!$H$16*ISNUMBER($K1448)+01_指標庫!$H$17*ISNUMBER($AI1448)+01_指標庫!$H$18*ISNUMBER($AJ1448)+01_指標庫!$H$19*ISNUMBER($AK1448)+01_指標庫!$H$20*ISNUMBER($BB1448)+01_指標庫!$H$21*ISNUMBER($BC1448)</f>
        <v>51</v>
      </c>
      <c r="AX1448" s="59" t="n">
        <f aca="false">IF(AW1448=0,50,ROUND((01_指標庫!$H$4*IF(ISNUMBER($F1448),L1448,0)+01_指標庫!$H$5*IF(ISNUMBER($AA1448),AL1448,0)+01_指標庫!$H$6*IF(ISNUMBER($G1448),M1448,0)+01_指標庫!$H$7*IF(ISNUMBER($H1448),N1448,0)+01_指標庫!$H$8*IF(ISNUMBER($AF1448),AQ1448,0)+01_指標庫!$H$9*IF(ISNUMBER($AG1448),AR1448,0)+01_指標庫!$H$10*IF(ISNUMBER($AB1448),AM1448,0)+01_指標庫!$H$11*IF(ISNUMBER($AC1448),AN1448,0)+01_指標庫!$H$12*IF(ISNUMBER($AD1448),AO1448,0)+01_指標庫!$H$13*IF(ISNUMBER($AE1448),AP1448,0)+01_指標庫!$H$14*IF(ISNUMBER($I1448),O1448,0)+01_指標庫!$H$15*IF(ISNUMBER($AH1448),AS1448,0)+01_指標庫!$H$16*IF(ISNUMBER($K1448),P1448,0)+01_指標庫!$H$17*IF(ISNUMBER($AI1448),AT1448,0)+01_指標庫!$H$18*IF(ISNUMBER($AJ1448),AU1448,0)+01_指標庫!$H$19*IF(ISNUMBER($AK1448),AV1448,0)+01_指標庫!$H$20*IF(ISNUMBER($BB1448),BB1448,0)+01_指標庫!$H$21*IF(ISNUMBER($BC1448),BC1448,0))/AW1448,1))</f>
        <v>41.2</v>
      </c>
      <c r="AY1448" s="60"/>
      <c r="AZ1448" s="60"/>
      <c r="BA1448" s="58" t="n">
        <f aca="false">AVERAGE($E1444:$E1448)/AVERAGE($E1439:$E1448)-1</f>
        <v>0.0150949331980434</v>
      </c>
      <c r="BB1448" s="59" t="n">
        <f aca="false">IF(ISNUMBER($BA1448),IF(OR($S1448&lt;=-0.03,$BA1448&lt;-0.003),0,IF(OR($S1448&lt;=-0.02,$BA1448&lt;0.01),50,100)),"")</f>
        <v>100</v>
      </c>
      <c r="BC1448" s="0" t="str">
        <f aca="false">IF(OR(COUNT($AZ1448)=0,COUNT($AZ1447)=0),"",IF(OR($AY1448/$AZ1447-1&lt;=-0.03,$AZ1448/$AZ1447-1&lt;=-0.045,IF(COUNT($AZ1439:$AZ1448)=10,AVERAGE($AZ1444:$AZ1448)/AVERAGE($AZ1439:$AZ1448)-1&lt;-0.01,FALSE())),0,IF(OR($AZ1448/$AZ1447-1&lt;=-0.02,IF(COUNT($AZ1439:$AZ1448)=10,AVERAGE($AZ1444:$AZ1448)/AVERAGE($AZ1439:$AZ1448)-1&lt;0.005,FALSE())),50,100)))</f>
        <v/>
      </c>
    </row>
    <row r="1449" customFormat="false" ht="15" hidden="false" customHeight="true" outlineLevel="0" collapsed="false">
      <c r="A1449" s="47" t="n">
        <v>1445</v>
      </c>
      <c r="B1449" s="48" t="n">
        <v>44652</v>
      </c>
      <c r="C1449" s="47" t="n">
        <v>2022</v>
      </c>
      <c r="D1449" s="49" t="s">
        <v>234</v>
      </c>
      <c r="E1449" s="50" t="n">
        <v>14861.21</v>
      </c>
      <c r="F1449" s="51" t="n">
        <v>-0.018729</v>
      </c>
      <c r="G1449" s="51" t="n">
        <v>-0.103306</v>
      </c>
      <c r="H1449" s="52" t="n">
        <v>0.4694</v>
      </c>
      <c r="I1449" s="62" t="n">
        <v>437.8</v>
      </c>
      <c r="J1449" s="63" t="s">
        <v>240</v>
      </c>
      <c r="K1449" s="54" t="n">
        <v>19.63</v>
      </c>
      <c r="L1449" s="55" t="n">
        <f aca="false">IF(COUNT(F1449)=0,50,IF(F1449&gt;=0,100,IF(F1449&gt;=-0.02,50,0)))</f>
        <v>50</v>
      </c>
      <c r="M1449" s="55" t="n">
        <f aca="false">IF(COUNT(G1449)=0,50,IF(G1449&gt;-0.06,100,IF(G1449&gt;-0.15,50,0)))</f>
        <v>50</v>
      </c>
      <c r="N1449" s="55" t="n">
        <f aca="false">IF(COUNT(H1449)=0,50,IF(H1449&gt;=0.6,100,IF(H1449&gt;=0.4,50,0)))</f>
        <v>50</v>
      </c>
      <c r="O1449" s="55" t="n">
        <f aca="false">IF(COUNT(I1449)=0,50,IF(J1449="proxy_vix",50,IF(I1449&lt;350,100,IF(I1449&lt;=450,50,0))))</f>
        <v>50</v>
      </c>
      <c r="P1449" s="55" t="n">
        <f aca="false">IF(COUNT(K1449)=0,50,IF(K1449&lt;20,100,IF(K1449&lt;=25,50,0)))</f>
        <v>100</v>
      </c>
      <c r="Q1449" s="54"/>
      <c r="R1449" s="47"/>
      <c r="S1449" s="51" t="n">
        <f aca="false">$E1449/$E1448-1</f>
        <v>0.00153115310250573</v>
      </c>
      <c r="T1449" s="56" t="n">
        <f aca="false">$K1449/$K1448-1</f>
        <v>-0.0452334630350194</v>
      </c>
      <c r="V1449" s="57"/>
      <c r="W1449" s="57"/>
      <c r="Y1449" s="1" t="str">
        <f aca="false">IF(AX1449&gt;=70,"EASY",IF(AX1449&gt;40,"UNCERTAIN","HARD"))</f>
        <v>UNCERTAIN</v>
      </c>
      <c r="AA1449" s="58" t="n">
        <f aca="false">IF($A1449&lt;200,"",AVERAGE($E1400:$E1449)/AVERAGE($E1250:$E1449)-1)</f>
        <v>-0.0555944167419945</v>
      </c>
      <c r="AB1449" s="59" t="n">
        <f aca="false">LOOKUP($B1449,07_L1政策步階!$A$4:$A$14,07_L1政策步階!$C$4:$C$14)</f>
        <v>-1</v>
      </c>
      <c r="AC1449" s="57"/>
      <c r="AD1449" s="57"/>
      <c r="AE1449" s="57"/>
      <c r="AF1449" s="57"/>
      <c r="AG1449" s="57"/>
      <c r="AH1449" s="57"/>
      <c r="AI1449" s="57"/>
      <c r="AJ1449" s="57"/>
      <c r="AK1449" s="57"/>
      <c r="AL1449" s="59" t="n">
        <f aca="false">IF(ISNUMBER($AA1449),IF($AA1449&gt;=0.005,100,IF($AA1449&gt;=-0.015,50,0)),"")</f>
        <v>0</v>
      </c>
      <c r="AM1449" s="59" t="n">
        <f aca="false">IF(ISNUMBER($AB1449),IF($AB1449=1,100,IF($AB1449=0,50,0)),"")</f>
        <v>0</v>
      </c>
      <c r="AN1449" s="0" t="str">
        <f aca="false">IF(ISNUMBER($AC1449),IF($AC1449&gt;=0.001,100,IF($AC1449&gt;=-0.003,50,0)),"")</f>
        <v/>
      </c>
      <c r="AO1449" s="0" t="str">
        <f aca="false">IF(ISNUMBER($AD1449),IF($AD1449&gt;=0.04,100,IF($AD1449&gt;=0,50,0)),"")</f>
        <v/>
      </c>
      <c r="AP1449" s="0" t="str">
        <f aca="false">IF(ISNUMBER($AE1449),IF($AE1449&gt;=25,100,IF($AE1449&gt;=-75,50,0)),"")</f>
        <v/>
      </c>
      <c r="AQ1449" s="0" t="str">
        <f aca="false">IF(ISNUMBER($AF1449),IF($AF1449&gt;0,100,IF($AF1449&gt;=-50,50,0)),"")</f>
        <v/>
      </c>
      <c r="AR1449" s="0" t="str">
        <f aca="false">IF(ISNUMBER($AG1449),IF($AG1449=1,100,IF($AG1449=0,50,0)),"")</f>
        <v/>
      </c>
      <c r="AS1449" s="0" t="str">
        <f aca="false">IF(ISNUMBER($AH1449),IF($AH1449&lt;0,100,IF($AH1449&lt;=20,50,0)),"")</f>
        <v/>
      </c>
      <c r="AT1449" s="0" t="str">
        <f aca="false">IF(ISNUMBER($AI1449),IF($AI1449&lt;0.95,100,IF($AI1449&lt;=1,50,0)),"")</f>
        <v/>
      </c>
      <c r="AU1449" s="0" t="str">
        <f aca="false">IF(ISNUMBER($AJ1449),IF($AJ1449&lt;30,0,IF($AJ1449&lt;40,50,IF($AJ1449&lt;=90,100,50))),"")</f>
        <v/>
      </c>
      <c r="AV1449" s="0" t="str">
        <f aca="false">IF(ISNUMBER($AK1449),IF($AK1449&gt;-0.2,100,IF($AK1449&gt;=-0.4,50,0)),"")</f>
        <v/>
      </c>
      <c r="AW1449" s="59" t="n">
        <f aca="false">01_指標庫!$H$4*ISNUMBER($F1449)+01_指標庫!$H$5*ISNUMBER($AA1449)+01_指標庫!$H$6*ISNUMBER($G1449)+01_指標庫!$H$7*ISNUMBER($H1449)+01_指標庫!$H$8*ISNUMBER($AF1449)+01_指標庫!$H$9*ISNUMBER($AG1449)+01_指標庫!$H$10*ISNUMBER($AB1449)+01_指標庫!$H$11*ISNUMBER($AC1449)+01_指標庫!$H$12*ISNUMBER($AD1449)+01_指標庫!$H$13*ISNUMBER($AE1449)+01_指標庫!$H$14*ISNUMBER($I1449)+01_指標庫!$H$15*ISNUMBER($AH1449)+01_指標庫!$H$16*ISNUMBER($K1449)+01_指標庫!$H$17*ISNUMBER($AI1449)+01_指標庫!$H$18*ISNUMBER($AJ1449)+01_指標庫!$H$19*ISNUMBER($AK1449)+01_指標庫!$H$20*ISNUMBER($BB1449)+01_指標庫!$H$21*ISNUMBER($BC1449)</f>
        <v>51</v>
      </c>
      <c r="AX1449" s="59" t="n">
        <f aca="false">IF(AW1449=0,50,ROUND((01_指標庫!$H$4*IF(ISNUMBER($F1449),L1449,0)+01_指標庫!$H$5*IF(ISNUMBER($AA1449),AL1449,0)+01_指標庫!$H$6*IF(ISNUMBER($G1449),M1449,0)+01_指標庫!$H$7*IF(ISNUMBER($H1449),N1449,0)+01_指標庫!$H$8*IF(ISNUMBER($AF1449),AQ1449,0)+01_指標庫!$H$9*IF(ISNUMBER($AG1449),AR1449,0)+01_指標庫!$H$10*IF(ISNUMBER($AB1449),AM1449,0)+01_指標庫!$H$11*IF(ISNUMBER($AC1449),AN1449,0)+01_指標庫!$H$12*IF(ISNUMBER($AD1449),AO1449,0)+01_指標庫!$H$13*IF(ISNUMBER($AE1449),AP1449,0)+01_指標庫!$H$14*IF(ISNUMBER($I1449),O1449,0)+01_指標庫!$H$15*IF(ISNUMBER($AH1449),AS1449,0)+01_指標庫!$H$16*IF(ISNUMBER($K1449),P1449,0)+01_指標庫!$H$17*IF(ISNUMBER($AI1449),AT1449,0)+01_指標庫!$H$18*IF(ISNUMBER($AJ1449),AU1449,0)+01_指標庫!$H$19*IF(ISNUMBER($AK1449),AV1449,0)+01_指標庫!$H$20*IF(ISNUMBER($BB1449),BB1449,0)+01_指標庫!$H$21*IF(ISNUMBER($BC1449),BC1449,0))/AW1449,1))</f>
        <v>54.9</v>
      </c>
      <c r="AY1449" s="60"/>
      <c r="AZ1449" s="60"/>
      <c r="BA1449" s="58" t="n">
        <f aca="false">AVERAGE($E1445:$E1449)/AVERAGE($E1440:$E1449)-1</f>
        <v>0.0135138842322295</v>
      </c>
      <c r="BB1449" s="59" t="n">
        <f aca="false">IF(ISNUMBER($BA1449),IF(OR($S1449&lt;=-0.03,$BA1449&lt;-0.003),0,IF(OR($S1449&lt;=-0.02,$BA1449&lt;0.01),50,100)),"")</f>
        <v>100</v>
      </c>
      <c r="BC1449" s="0" t="str">
        <f aca="false">IF(OR(COUNT($AZ1449)=0,COUNT($AZ1448)=0),"",IF(OR($AY1449/$AZ1448-1&lt;=-0.03,$AZ1449/$AZ1448-1&lt;=-0.045,IF(COUNT($AZ1440:$AZ1449)=10,AVERAGE($AZ1445:$AZ1449)/AVERAGE($AZ1440:$AZ1449)-1&lt;-0.01,FALSE())),0,IF(OR($AZ1449/$AZ1448-1&lt;=-0.02,IF(COUNT($AZ1440:$AZ1449)=10,AVERAGE($AZ1445:$AZ1449)/AVERAGE($AZ1440:$AZ1449)-1&lt;0.005,FALSE())),50,100)))</f>
        <v/>
      </c>
    </row>
    <row r="1450" customFormat="false" ht="15" hidden="false" customHeight="true" outlineLevel="0" collapsed="false">
      <c r="A1450" s="47" t="n">
        <v>1446</v>
      </c>
      <c r="B1450" s="48" t="n">
        <v>44655</v>
      </c>
      <c r="C1450" s="47" t="n">
        <v>2022</v>
      </c>
      <c r="D1450" s="49" t="s">
        <v>236</v>
      </c>
      <c r="E1450" s="50" t="n">
        <v>15159.58</v>
      </c>
      <c r="F1450" s="51" t="n">
        <v>0.000605</v>
      </c>
      <c r="G1450" s="51" t="n">
        <v>-0.085303</v>
      </c>
      <c r="H1450" s="52" t="n">
        <v>0.5102</v>
      </c>
      <c r="I1450" s="62" t="n">
        <v>428.9</v>
      </c>
      <c r="J1450" s="63" t="s">
        <v>240</v>
      </c>
      <c r="K1450" s="54" t="n">
        <v>18.57</v>
      </c>
      <c r="L1450" s="55" t="n">
        <f aca="false">IF(COUNT(F1450)=0,50,IF(F1450&gt;=0,100,IF(F1450&gt;=-0.02,50,0)))</f>
        <v>100</v>
      </c>
      <c r="M1450" s="55" t="n">
        <f aca="false">IF(COUNT(G1450)=0,50,IF(G1450&gt;-0.06,100,IF(G1450&gt;-0.15,50,0)))</f>
        <v>50</v>
      </c>
      <c r="N1450" s="55" t="n">
        <f aca="false">IF(COUNT(H1450)=0,50,IF(H1450&gt;=0.6,100,IF(H1450&gt;=0.4,50,0)))</f>
        <v>50</v>
      </c>
      <c r="O1450" s="55" t="n">
        <f aca="false">IF(COUNT(I1450)=0,50,IF(J1450="proxy_vix",50,IF(I1450&lt;350,100,IF(I1450&lt;=450,50,0))))</f>
        <v>50</v>
      </c>
      <c r="P1450" s="55" t="n">
        <f aca="false">IF(COUNT(K1450)=0,50,IF(K1450&lt;20,100,IF(K1450&lt;=25,50,0)))</f>
        <v>100</v>
      </c>
      <c r="Q1450" s="54"/>
      <c r="R1450" s="47"/>
      <c r="S1450" s="51" t="n">
        <f aca="false">$E1450/$E1449-1</f>
        <v>0.0200771000477082</v>
      </c>
      <c r="T1450" s="56" t="n">
        <f aca="false">$K1450/$K1449-1</f>
        <v>-0.053998981151299</v>
      </c>
      <c r="V1450" s="57"/>
      <c r="W1450" s="57"/>
      <c r="Y1450" s="1" t="str">
        <f aca="false">IF(AX1450&gt;=70,"EASY",IF(AX1450&gt;40,"UNCERTAIN","HARD"))</f>
        <v>UNCERTAIN</v>
      </c>
      <c r="AA1450" s="58" t="n">
        <f aca="false">IF($A1450&lt;200,"",AVERAGE($E1401:$E1450)/AVERAGE($E1251:$E1450)-1)</f>
        <v>-0.0549883506946846</v>
      </c>
      <c r="AB1450" s="59" t="n">
        <f aca="false">LOOKUP($B1450,07_L1政策步階!$A$4:$A$14,07_L1政策步階!$C$4:$C$14)</f>
        <v>-1</v>
      </c>
      <c r="AC1450" s="57"/>
      <c r="AD1450" s="57"/>
      <c r="AE1450" s="57"/>
      <c r="AF1450" s="57"/>
      <c r="AG1450" s="57"/>
      <c r="AH1450" s="57"/>
      <c r="AI1450" s="57"/>
      <c r="AJ1450" s="57"/>
      <c r="AK1450" s="57"/>
      <c r="AL1450" s="59" t="n">
        <f aca="false">IF(ISNUMBER($AA1450),IF($AA1450&gt;=0.005,100,IF($AA1450&gt;=-0.015,50,0)),"")</f>
        <v>0</v>
      </c>
      <c r="AM1450" s="59" t="n">
        <f aca="false">IF(ISNUMBER($AB1450),IF($AB1450=1,100,IF($AB1450=0,50,0)),"")</f>
        <v>0</v>
      </c>
      <c r="AN1450" s="0" t="str">
        <f aca="false">IF(ISNUMBER($AC1450),IF($AC1450&gt;=0.001,100,IF($AC1450&gt;=-0.003,50,0)),"")</f>
        <v/>
      </c>
      <c r="AO1450" s="0" t="str">
        <f aca="false">IF(ISNUMBER($AD1450),IF($AD1450&gt;=0.04,100,IF($AD1450&gt;=0,50,0)),"")</f>
        <v/>
      </c>
      <c r="AP1450" s="0" t="str">
        <f aca="false">IF(ISNUMBER($AE1450),IF($AE1450&gt;=25,100,IF($AE1450&gt;=-75,50,0)),"")</f>
        <v/>
      </c>
      <c r="AQ1450" s="0" t="str">
        <f aca="false">IF(ISNUMBER($AF1450),IF($AF1450&gt;0,100,IF($AF1450&gt;=-50,50,0)),"")</f>
        <v/>
      </c>
      <c r="AR1450" s="0" t="str">
        <f aca="false">IF(ISNUMBER($AG1450),IF($AG1450=1,100,IF($AG1450=0,50,0)),"")</f>
        <v/>
      </c>
      <c r="AS1450" s="0" t="str">
        <f aca="false">IF(ISNUMBER($AH1450),IF($AH1450&lt;0,100,IF($AH1450&lt;=20,50,0)),"")</f>
        <v/>
      </c>
      <c r="AT1450" s="0" t="str">
        <f aca="false">IF(ISNUMBER($AI1450),IF($AI1450&lt;0.95,100,IF($AI1450&lt;=1,50,0)),"")</f>
        <v/>
      </c>
      <c r="AU1450" s="0" t="str">
        <f aca="false">IF(ISNUMBER($AJ1450),IF($AJ1450&lt;30,0,IF($AJ1450&lt;40,50,IF($AJ1450&lt;=90,100,50))),"")</f>
        <v/>
      </c>
      <c r="AV1450" s="0" t="str">
        <f aca="false">IF(ISNUMBER($AK1450),IF($AK1450&gt;-0.2,100,IF($AK1450&gt;=-0.4,50,0)),"")</f>
        <v/>
      </c>
      <c r="AW1450" s="59" t="n">
        <f aca="false">01_指標庫!$H$4*ISNUMBER($F1450)+01_指標庫!$H$5*ISNUMBER($AA1450)+01_指標庫!$H$6*ISNUMBER($G1450)+01_指標庫!$H$7*ISNUMBER($H1450)+01_指標庫!$H$8*ISNUMBER($AF1450)+01_指標庫!$H$9*ISNUMBER($AG1450)+01_指標庫!$H$10*ISNUMBER($AB1450)+01_指標庫!$H$11*ISNUMBER($AC1450)+01_指標庫!$H$12*ISNUMBER($AD1450)+01_指標庫!$H$13*ISNUMBER($AE1450)+01_指標庫!$H$14*ISNUMBER($I1450)+01_指標庫!$H$15*ISNUMBER($AH1450)+01_指標庫!$H$16*ISNUMBER($K1450)+01_指標庫!$H$17*ISNUMBER($AI1450)+01_指標庫!$H$18*ISNUMBER($AJ1450)+01_指標庫!$H$19*ISNUMBER($AK1450)+01_指標庫!$H$20*ISNUMBER($BB1450)+01_指標庫!$H$21*ISNUMBER($BC1450)</f>
        <v>51</v>
      </c>
      <c r="AX1450" s="59" t="n">
        <f aca="false">IF(AW1450=0,50,ROUND((01_指標庫!$H$4*IF(ISNUMBER($F1450),L1450,0)+01_指標庫!$H$5*IF(ISNUMBER($AA1450),AL1450,0)+01_指標庫!$H$6*IF(ISNUMBER($G1450),M1450,0)+01_指標庫!$H$7*IF(ISNUMBER($H1450),N1450,0)+01_指標庫!$H$8*IF(ISNUMBER($AF1450),AQ1450,0)+01_指標庫!$H$9*IF(ISNUMBER($AG1450),AR1450,0)+01_指標庫!$H$10*IF(ISNUMBER($AB1450),AM1450,0)+01_指標庫!$H$11*IF(ISNUMBER($AC1450),AN1450,0)+01_指標庫!$H$12*IF(ISNUMBER($AD1450),AO1450,0)+01_指標庫!$H$13*IF(ISNUMBER($AE1450),AP1450,0)+01_指標庫!$H$14*IF(ISNUMBER($I1450),O1450,0)+01_指標庫!$H$15*IF(ISNUMBER($AH1450),AS1450,0)+01_指標庫!$H$16*IF(ISNUMBER($K1450),P1450,0)+01_指標庫!$H$17*IF(ISNUMBER($AI1450),AT1450,0)+01_指標庫!$H$18*IF(ISNUMBER($AJ1450),AU1450,0)+01_指標庫!$H$19*IF(ISNUMBER($AK1450),AV1450,0)+01_指標庫!$H$20*IF(ISNUMBER($BB1450),BB1450,0)+01_指標庫!$H$21*IF(ISNUMBER($BC1450),BC1450,0))/AW1450,1))</f>
        <v>62.7</v>
      </c>
      <c r="AY1450" s="60"/>
      <c r="AZ1450" s="60"/>
      <c r="BA1450" s="58" t="n">
        <f aca="false">AVERAGE($E1446:$E1450)/AVERAGE($E1441:$E1450)-1</f>
        <v>0.0104911680331077</v>
      </c>
      <c r="BB1450" s="59" t="n">
        <f aca="false">IF(ISNUMBER($BA1450),IF(OR($S1450&lt;=-0.03,$BA1450&lt;-0.003),0,IF(OR($S1450&lt;=-0.02,$BA1450&lt;0.01),50,100)),"")</f>
        <v>100</v>
      </c>
      <c r="BC1450" s="0" t="str">
        <f aca="false">IF(OR(COUNT($AZ1450)=0,COUNT($AZ1449)=0),"",IF(OR($AY1450/$AZ1449-1&lt;=-0.03,$AZ1450/$AZ1449-1&lt;=-0.045,IF(COUNT($AZ1441:$AZ1450)=10,AVERAGE($AZ1446:$AZ1450)/AVERAGE($AZ1441:$AZ1450)-1&lt;-0.01,FALSE())),0,IF(OR($AZ1450/$AZ1449-1&lt;=-0.02,IF(COUNT($AZ1441:$AZ1450)=10,AVERAGE($AZ1446:$AZ1450)/AVERAGE($AZ1441:$AZ1450)-1&lt;0.005,FALSE())),50,100)))</f>
        <v/>
      </c>
    </row>
    <row r="1451" customFormat="false" ht="15" hidden="false" customHeight="true" outlineLevel="0" collapsed="false">
      <c r="A1451" s="47" t="n">
        <v>1447</v>
      </c>
      <c r="B1451" s="48" t="n">
        <v>44656</v>
      </c>
      <c r="C1451" s="47" t="n">
        <v>2022</v>
      </c>
      <c r="D1451" s="49" t="s">
        <v>237</v>
      </c>
      <c r="E1451" s="50" t="n">
        <v>14820.64</v>
      </c>
      <c r="F1451" s="51" t="n">
        <v>-0.021987</v>
      </c>
      <c r="G1451" s="51" t="n">
        <v>-0.105754</v>
      </c>
      <c r="H1451" s="52" t="n">
        <v>0.449</v>
      </c>
      <c r="I1451" s="62" t="n">
        <v>449.5</v>
      </c>
      <c r="J1451" s="63" t="s">
        <v>240</v>
      </c>
      <c r="K1451" s="54" t="n">
        <v>21.03</v>
      </c>
      <c r="L1451" s="55" t="n">
        <f aca="false">IF(COUNT(F1451)=0,50,IF(F1451&gt;=0,100,IF(F1451&gt;=-0.02,50,0)))</f>
        <v>0</v>
      </c>
      <c r="M1451" s="55" t="n">
        <f aca="false">IF(COUNT(G1451)=0,50,IF(G1451&gt;-0.06,100,IF(G1451&gt;-0.15,50,0)))</f>
        <v>50</v>
      </c>
      <c r="N1451" s="55" t="n">
        <f aca="false">IF(COUNT(H1451)=0,50,IF(H1451&gt;=0.6,100,IF(H1451&gt;=0.4,50,0)))</f>
        <v>50</v>
      </c>
      <c r="O1451" s="55" t="n">
        <f aca="false">IF(COUNT(I1451)=0,50,IF(J1451="proxy_vix",50,IF(I1451&lt;350,100,IF(I1451&lt;=450,50,0))))</f>
        <v>50</v>
      </c>
      <c r="P1451" s="55" t="n">
        <f aca="false">IF(COUNT(K1451)=0,50,IF(K1451&lt;20,100,IF(K1451&lt;=25,50,0)))</f>
        <v>50</v>
      </c>
      <c r="Q1451" s="54"/>
      <c r="R1451" s="47"/>
      <c r="S1451" s="51" t="n">
        <f aca="false">$E1451/$E1450-1</f>
        <v>-0.0223581392096616</v>
      </c>
      <c r="T1451" s="56" t="n">
        <f aca="false">$K1451/$K1450-1</f>
        <v>0.132471728594507</v>
      </c>
      <c r="V1451" s="57"/>
      <c r="W1451" s="57"/>
      <c r="Y1451" s="1" t="str">
        <f aca="false">IF(AX1451&gt;=70,"EASY",IF(AX1451&gt;40,"UNCERTAIN","HARD"))</f>
        <v>HARD</v>
      </c>
      <c r="AA1451" s="58" t="n">
        <f aca="false">IF($A1451&lt;200,"",AVERAGE($E1402:$E1451)/AVERAGE($E1252:$E1451)-1)</f>
        <v>-0.0547909056556533</v>
      </c>
      <c r="AB1451" s="59" t="n">
        <f aca="false">LOOKUP($B1451,07_L1政策步階!$A$4:$A$14,07_L1政策步階!$C$4:$C$14)</f>
        <v>-1</v>
      </c>
      <c r="AC1451" s="57"/>
      <c r="AD1451" s="57"/>
      <c r="AE1451" s="57"/>
      <c r="AF1451" s="57"/>
      <c r="AG1451" s="57"/>
      <c r="AH1451" s="57"/>
      <c r="AI1451" s="57"/>
      <c r="AJ1451" s="57"/>
      <c r="AK1451" s="57"/>
      <c r="AL1451" s="59" t="n">
        <f aca="false">IF(ISNUMBER($AA1451),IF($AA1451&gt;=0.005,100,IF($AA1451&gt;=-0.015,50,0)),"")</f>
        <v>0</v>
      </c>
      <c r="AM1451" s="59" t="n">
        <f aca="false">IF(ISNUMBER($AB1451),IF($AB1451=1,100,IF($AB1451=0,50,0)),"")</f>
        <v>0</v>
      </c>
      <c r="AN1451" s="0" t="str">
        <f aca="false">IF(ISNUMBER($AC1451),IF($AC1451&gt;=0.001,100,IF($AC1451&gt;=-0.003,50,0)),"")</f>
        <v/>
      </c>
      <c r="AO1451" s="0" t="str">
        <f aca="false">IF(ISNUMBER($AD1451),IF($AD1451&gt;=0.04,100,IF($AD1451&gt;=0,50,0)),"")</f>
        <v/>
      </c>
      <c r="AP1451" s="0" t="str">
        <f aca="false">IF(ISNUMBER($AE1451),IF($AE1451&gt;=25,100,IF($AE1451&gt;=-75,50,0)),"")</f>
        <v/>
      </c>
      <c r="AQ1451" s="0" t="str">
        <f aca="false">IF(ISNUMBER($AF1451),IF($AF1451&gt;0,100,IF($AF1451&gt;=-50,50,0)),"")</f>
        <v/>
      </c>
      <c r="AR1451" s="0" t="str">
        <f aca="false">IF(ISNUMBER($AG1451),IF($AG1451=1,100,IF($AG1451=0,50,0)),"")</f>
        <v/>
      </c>
      <c r="AS1451" s="0" t="str">
        <f aca="false">IF(ISNUMBER($AH1451),IF($AH1451&lt;0,100,IF($AH1451&lt;=20,50,0)),"")</f>
        <v/>
      </c>
      <c r="AT1451" s="0" t="str">
        <f aca="false">IF(ISNUMBER($AI1451),IF($AI1451&lt;0.95,100,IF($AI1451&lt;=1,50,0)),"")</f>
        <v/>
      </c>
      <c r="AU1451" s="0" t="str">
        <f aca="false">IF(ISNUMBER($AJ1451),IF($AJ1451&lt;30,0,IF($AJ1451&lt;40,50,IF($AJ1451&lt;=90,100,50))),"")</f>
        <v/>
      </c>
      <c r="AV1451" s="0" t="str">
        <f aca="false">IF(ISNUMBER($AK1451),IF($AK1451&gt;-0.2,100,IF($AK1451&gt;=-0.4,50,0)),"")</f>
        <v/>
      </c>
      <c r="AW1451" s="59" t="n">
        <f aca="false">01_指標庫!$H$4*ISNUMBER($F1451)+01_指標庫!$H$5*ISNUMBER($AA1451)+01_指標庫!$H$6*ISNUMBER($G1451)+01_指標庫!$H$7*ISNUMBER($H1451)+01_指標庫!$H$8*ISNUMBER($AF1451)+01_指標庫!$H$9*ISNUMBER($AG1451)+01_指標庫!$H$10*ISNUMBER($AB1451)+01_指標庫!$H$11*ISNUMBER($AC1451)+01_指標庫!$H$12*ISNUMBER($AD1451)+01_指標庫!$H$13*ISNUMBER($AE1451)+01_指標庫!$H$14*ISNUMBER($I1451)+01_指標庫!$H$15*ISNUMBER($AH1451)+01_指標庫!$H$16*ISNUMBER($K1451)+01_指標庫!$H$17*ISNUMBER($AI1451)+01_指標庫!$H$18*ISNUMBER($AJ1451)+01_指標庫!$H$19*ISNUMBER($AK1451)+01_指標庫!$H$20*ISNUMBER($BB1451)+01_指標庫!$H$21*ISNUMBER($BC1451)</f>
        <v>51</v>
      </c>
      <c r="AX1451" s="59" t="n">
        <f aca="false">IF(AW1451=0,50,ROUND((01_指標庫!$H$4*IF(ISNUMBER($F1451),L1451,0)+01_指標庫!$H$5*IF(ISNUMBER($AA1451),AL1451,0)+01_指標庫!$H$6*IF(ISNUMBER($G1451),M1451,0)+01_指標庫!$H$7*IF(ISNUMBER($H1451),N1451,0)+01_指標庫!$H$8*IF(ISNUMBER($AF1451),AQ1451,0)+01_指標庫!$H$9*IF(ISNUMBER($AG1451),AR1451,0)+01_指標庫!$H$10*IF(ISNUMBER($AB1451),AM1451,0)+01_指標庫!$H$11*IF(ISNUMBER($AC1451),AN1451,0)+01_指標庫!$H$12*IF(ISNUMBER($AD1451),AO1451,0)+01_指標庫!$H$13*IF(ISNUMBER($AE1451),AP1451,0)+01_指標庫!$H$14*IF(ISNUMBER($I1451),O1451,0)+01_指標庫!$H$15*IF(ISNUMBER($AH1451),AS1451,0)+01_指標庫!$H$16*IF(ISNUMBER($K1451),P1451,0)+01_指標庫!$H$17*IF(ISNUMBER($AI1451),AT1451,0)+01_指標庫!$H$18*IF(ISNUMBER($AJ1451),AU1451,0)+01_指標庫!$H$19*IF(ISNUMBER($AK1451),AV1451,0)+01_指標庫!$H$20*IF(ISNUMBER($BB1451),BB1451,0)+01_指標庫!$H$21*IF(ISNUMBER($BC1451),BC1451,0))/AW1451,1))</f>
        <v>35.3</v>
      </c>
      <c r="AY1451" s="60"/>
      <c r="AZ1451" s="60"/>
      <c r="BA1451" s="58" t="n">
        <f aca="false">AVERAGE($E1447:$E1451)/AVERAGE($E1442:$E1451)-1</f>
        <v>0.00374095962731125</v>
      </c>
      <c r="BB1451" s="59" t="n">
        <f aca="false">IF(ISNUMBER($BA1451),IF(OR($S1451&lt;=-0.03,$BA1451&lt;-0.003),0,IF(OR($S1451&lt;=-0.02,$BA1451&lt;0.01),50,100)),"")</f>
        <v>50</v>
      </c>
      <c r="BC1451" s="0" t="str">
        <f aca="false">IF(OR(COUNT($AZ1451)=0,COUNT($AZ1450)=0),"",IF(OR($AY1451/$AZ1450-1&lt;=-0.03,$AZ1451/$AZ1450-1&lt;=-0.045,IF(COUNT($AZ1442:$AZ1451)=10,AVERAGE($AZ1447:$AZ1451)/AVERAGE($AZ1442:$AZ1451)-1&lt;-0.01,FALSE())),0,IF(OR($AZ1451/$AZ1450-1&lt;=-0.02,IF(COUNT($AZ1442:$AZ1451)=10,AVERAGE($AZ1447:$AZ1451)/AVERAGE($AZ1442:$AZ1451)-1&lt;0.005,FALSE())),50,100)))</f>
        <v/>
      </c>
    </row>
    <row r="1452" customFormat="false" ht="15" hidden="false" customHeight="true" outlineLevel="0" collapsed="false">
      <c r="A1452" s="47" t="n">
        <v>1448</v>
      </c>
      <c r="B1452" s="48" t="n">
        <v>44657</v>
      </c>
      <c r="C1452" s="47" t="n">
        <v>2022</v>
      </c>
      <c r="D1452" s="49" t="s">
        <v>238</v>
      </c>
      <c r="E1452" s="50" t="n">
        <v>14498.89</v>
      </c>
      <c r="F1452" s="51" t="n">
        <v>-0.043291</v>
      </c>
      <c r="G1452" s="51" t="n">
        <v>-0.125168</v>
      </c>
      <c r="H1452" s="52" t="n">
        <v>0.3878</v>
      </c>
      <c r="I1452" s="62" t="n">
        <v>458.5</v>
      </c>
      <c r="J1452" s="63" t="s">
        <v>240</v>
      </c>
      <c r="K1452" s="54" t="n">
        <v>22.1</v>
      </c>
      <c r="L1452" s="55" t="n">
        <f aca="false">IF(COUNT(F1452)=0,50,IF(F1452&gt;=0,100,IF(F1452&gt;=-0.02,50,0)))</f>
        <v>0</v>
      </c>
      <c r="M1452" s="55" t="n">
        <f aca="false">IF(COUNT(G1452)=0,50,IF(G1452&gt;-0.06,100,IF(G1452&gt;-0.15,50,0)))</f>
        <v>50</v>
      </c>
      <c r="N1452" s="55" t="n">
        <f aca="false">IF(COUNT(H1452)=0,50,IF(H1452&gt;=0.6,100,IF(H1452&gt;=0.4,50,0)))</f>
        <v>0</v>
      </c>
      <c r="O1452" s="55" t="n">
        <f aca="false">IF(COUNT(I1452)=0,50,IF(J1452="proxy_vix",50,IF(I1452&lt;350,100,IF(I1452&lt;=450,50,0))))</f>
        <v>50</v>
      </c>
      <c r="P1452" s="55" t="n">
        <f aca="false">IF(COUNT(K1452)=0,50,IF(K1452&lt;20,100,IF(K1452&lt;=25,50,0)))</f>
        <v>50</v>
      </c>
      <c r="Q1452" s="54"/>
      <c r="R1452" s="47"/>
      <c r="S1452" s="51" t="n">
        <f aca="false">$E1452/$E1451-1</f>
        <v>-0.0217095887896879</v>
      </c>
      <c r="T1452" s="56" t="n">
        <f aca="false">$K1452/$K1451-1</f>
        <v>0.0508796956728483</v>
      </c>
      <c r="V1452" s="57"/>
      <c r="W1452" s="57"/>
      <c r="Y1452" s="1" t="str">
        <f aca="false">IF(AX1452&gt;=70,"EASY",IF(AX1452&gt;40,"UNCERTAIN","HARD"))</f>
        <v>HARD</v>
      </c>
      <c r="AA1452" s="58" t="n">
        <f aca="false">IF($A1452&lt;200,"",AVERAGE($E1403:$E1452)/AVERAGE($E1253:$E1452)-1)</f>
        <v>-0.0544005623765947</v>
      </c>
      <c r="AB1452" s="59" t="n">
        <f aca="false">LOOKUP($B1452,07_L1政策步階!$A$4:$A$14,07_L1政策步階!$C$4:$C$14)</f>
        <v>-1</v>
      </c>
      <c r="AC1452" s="57"/>
      <c r="AD1452" s="57"/>
      <c r="AE1452" s="57"/>
      <c r="AF1452" s="57"/>
      <c r="AG1452" s="57"/>
      <c r="AH1452" s="57"/>
      <c r="AI1452" s="57"/>
      <c r="AJ1452" s="57"/>
      <c r="AK1452" s="57"/>
      <c r="AL1452" s="59" t="n">
        <f aca="false">IF(ISNUMBER($AA1452),IF($AA1452&gt;=0.005,100,IF($AA1452&gt;=-0.015,50,0)),"")</f>
        <v>0</v>
      </c>
      <c r="AM1452" s="59" t="n">
        <f aca="false">IF(ISNUMBER($AB1452),IF($AB1452=1,100,IF($AB1452=0,50,0)),"")</f>
        <v>0</v>
      </c>
      <c r="AN1452" s="0" t="str">
        <f aca="false">IF(ISNUMBER($AC1452),IF($AC1452&gt;=0.001,100,IF($AC1452&gt;=-0.003,50,0)),"")</f>
        <v/>
      </c>
      <c r="AO1452" s="0" t="str">
        <f aca="false">IF(ISNUMBER($AD1452),IF($AD1452&gt;=0.04,100,IF($AD1452&gt;=0,50,0)),"")</f>
        <v/>
      </c>
      <c r="AP1452" s="0" t="str">
        <f aca="false">IF(ISNUMBER($AE1452),IF($AE1452&gt;=25,100,IF($AE1452&gt;=-75,50,0)),"")</f>
        <v/>
      </c>
      <c r="AQ1452" s="0" t="str">
        <f aca="false">IF(ISNUMBER($AF1452),IF($AF1452&gt;0,100,IF($AF1452&gt;=-50,50,0)),"")</f>
        <v/>
      </c>
      <c r="AR1452" s="0" t="str">
        <f aca="false">IF(ISNUMBER($AG1452),IF($AG1452=1,100,IF($AG1452=0,50,0)),"")</f>
        <v/>
      </c>
      <c r="AS1452" s="0" t="str">
        <f aca="false">IF(ISNUMBER($AH1452),IF($AH1452&lt;0,100,IF($AH1452&lt;=20,50,0)),"")</f>
        <v/>
      </c>
      <c r="AT1452" s="0" t="str">
        <f aca="false">IF(ISNUMBER($AI1452),IF($AI1452&lt;0.95,100,IF($AI1452&lt;=1,50,0)),"")</f>
        <v/>
      </c>
      <c r="AU1452" s="0" t="str">
        <f aca="false">IF(ISNUMBER($AJ1452),IF($AJ1452&lt;30,0,IF($AJ1452&lt;40,50,IF($AJ1452&lt;=90,100,50))),"")</f>
        <v/>
      </c>
      <c r="AV1452" s="0" t="str">
        <f aca="false">IF(ISNUMBER($AK1452),IF($AK1452&gt;-0.2,100,IF($AK1452&gt;=-0.4,50,0)),"")</f>
        <v/>
      </c>
      <c r="AW1452" s="59" t="n">
        <f aca="false">01_指標庫!$H$4*ISNUMBER($F1452)+01_指標庫!$H$5*ISNUMBER($AA1452)+01_指標庫!$H$6*ISNUMBER($G1452)+01_指標庫!$H$7*ISNUMBER($H1452)+01_指標庫!$H$8*ISNUMBER($AF1452)+01_指標庫!$H$9*ISNUMBER($AG1452)+01_指標庫!$H$10*ISNUMBER($AB1452)+01_指標庫!$H$11*ISNUMBER($AC1452)+01_指標庫!$H$12*ISNUMBER($AD1452)+01_指標庫!$H$13*ISNUMBER($AE1452)+01_指標庫!$H$14*ISNUMBER($I1452)+01_指標庫!$H$15*ISNUMBER($AH1452)+01_指標庫!$H$16*ISNUMBER($K1452)+01_指標庫!$H$17*ISNUMBER($AI1452)+01_指標庫!$H$18*ISNUMBER($AJ1452)+01_指標庫!$H$19*ISNUMBER($AK1452)+01_指標庫!$H$20*ISNUMBER($BB1452)+01_指標庫!$H$21*ISNUMBER($BC1452)</f>
        <v>51</v>
      </c>
      <c r="AX1452" s="59" t="n">
        <f aca="false">IF(AW1452=0,50,ROUND((01_指標庫!$H$4*IF(ISNUMBER($F1452),L1452,0)+01_指標庫!$H$5*IF(ISNUMBER($AA1452),AL1452,0)+01_指標庫!$H$6*IF(ISNUMBER($G1452),M1452,0)+01_指標庫!$H$7*IF(ISNUMBER($H1452),N1452,0)+01_指標庫!$H$8*IF(ISNUMBER($AF1452),AQ1452,0)+01_指標庫!$H$9*IF(ISNUMBER($AG1452),AR1452,0)+01_指標庫!$H$10*IF(ISNUMBER($AB1452),AM1452,0)+01_指標庫!$H$11*IF(ISNUMBER($AC1452),AN1452,0)+01_指標庫!$H$12*IF(ISNUMBER($AD1452),AO1452,0)+01_指標庫!$H$13*IF(ISNUMBER($AE1452),AP1452,0)+01_指標庫!$H$14*IF(ISNUMBER($I1452),O1452,0)+01_指標庫!$H$15*IF(ISNUMBER($AH1452),AS1452,0)+01_指標庫!$H$16*IF(ISNUMBER($K1452),P1452,0)+01_指標庫!$H$17*IF(ISNUMBER($AI1452),AT1452,0)+01_指標庫!$H$18*IF(ISNUMBER($AJ1452),AU1452,0)+01_指標庫!$H$19*IF(ISNUMBER($AK1452),AV1452,0)+01_指標庫!$H$20*IF(ISNUMBER($BB1452),BB1452,0)+01_指標庫!$H$21*IF(ISNUMBER($BC1452),BC1452,0))/AW1452,1))</f>
        <v>21.6</v>
      </c>
      <c r="AY1452" s="60"/>
      <c r="AZ1452" s="60"/>
      <c r="BA1452" s="58" t="n">
        <f aca="false">AVERAGE($E1448:$E1452)/AVERAGE($E1443:$E1452)-1</f>
        <v>-0.00429176195936187</v>
      </c>
      <c r="BB1452" s="59" t="n">
        <f aca="false">IF(ISNUMBER($BA1452),IF(OR($S1452&lt;=-0.03,$BA1452&lt;-0.003),0,IF(OR($S1452&lt;=-0.02,$BA1452&lt;0.01),50,100)),"")</f>
        <v>0</v>
      </c>
      <c r="BC1452" s="0" t="str">
        <f aca="false">IF(OR(COUNT($AZ1452)=0,COUNT($AZ1451)=0),"",IF(OR($AY1452/$AZ1451-1&lt;=-0.03,$AZ1452/$AZ1451-1&lt;=-0.045,IF(COUNT($AZ1443:$AZ1452)=10,AVERAGE($AZ1448:$AZ1452)/AVERAGE($AZ1443:$AZ1452)-1&lt;-0.01,FALSE())),0,IF(OR($AZ1452/$AZ1451-1&lt;=-0.02,IF(COUNT($AZ1443:$AZ1452)=10,AVERAGE($AZ1448:$AZ1452)/AVERAGE($AZ1443:$AZ1452)-1&lt;0.005,FALSE())),50,100)))</f>
        <v/>
      </c>
    </row>
    <row r="1453" customFormat="false" ht="15" hidden="false" customHeight="true" outlineLevel="0" collapsed="false">
      <c r="A1453" s="47" t="n">
        <v>1449</v>
      </c>
      <c r="B1453" s="48" t="n">
        <v>44658</v>
      </c>
      <c r="C1453" s="47" t="n">
        <v>2022</v>
      </c>
      <c r="D1453" s="49" t="s">
        <v>239</v>
      </c>
      <c r="E1453" s="50" t="n">
        <v>14531.81</v>
      </c>
      <c r="F1453" s="51" t="n">
        <v>-0.041201</v>
      </c>
      <c r="G1453" s="51" t="n">
        <v>-0.123182</v>
      </c>
      <c r="H1453" s="52" t="n">
        <v>0.3673</v>
      </c>
      <c r="I1453" s="62" t="n">
        <v>453.9</v>
      </c>
      <c r="J1453" s="63" t="s">
        <v>240</v>
      </c>
      <c r="K1453" s="54" t="n">
        <v>21.55</v>
      </c>
      <c r="L1453" s="55" t="n">
        <f aca="false">IF(COUNT(F1453)=0,50,IF(F1453&gt;=0,100,IF(F1453&gt;=-0.02,50,0)))</f>
        <v>0</v>
      </c>
      <c r="M1453" s="55" t="n">
        <f aca="false">IF(COUNT(G1453)=0,50,IF(G1453&gt;-0.06,100,IF(G1453&gt;-0.15,50,0)))</f>
        <v>50</v>
      </c>
      <c r="N1453" s="55" t="n">
        <f aca="false">IF(COUNT(H1453)=0,50,IF(H1453&gt;=0.6,100,IF(H1453&gt;=0.4,50,0)))</f>
        <v>0</v>
      </c>
      <c r="O1453" s="55" t="n">
        <f aca="false">IF(COUNT(I1453)=0,50,IF(J1453="proxy_vix",50,IF(I1453&lt;350,100,IF(I1453&lt;=450,50,0))))</f>
        <v>50</v>
      </c>
      <c r="P1453" s="55" t="n">
        <f aca="false">IF(COUNT(K1453)=0,50,IF(K1453&lt;20,100,IF(K1453&lt;=25,50,0)))</f>
        <v>50</v>
      </c>
      <c r="Q1453" s="54"/>
      <c r="R1453" s="47"/>
      <c r="S1453" s="51" t="n">
        <f aca="false">$E1453/$E1452-1</f>
        <v>0.00227051863970273</v>
      </c>
      <c r="T1453" s="56" t="n">
        <f aca="false">$K1453/$K1452-1</f>
        <v>-0.0248868778280543</v>
      </c>
      <c r="V1453" s="57"/>
      <c r="W1453" s="57"/>
      <c r="Y1453" s="1" t="str">
        <f aca="false">IF(AX1453&gt;=70,"EASY",IF(AX1453&gt;40,"UNCERTAIN","HARD"))</f>
        <v>HARD</v>
      </c>
      <c r="AA1453" s="58" t="n">
        <f aca="false">IF($A1453&lt;200,"",AVERAGE($E1404:$E1453)/AVERAGE($E1254:$E1453)-1)</f>
        <v>-0.0540071136692449</v>
      </c>
      <c r="AB1453" s="59" t="n">
        <f aca="false">LOOKUP($B1453,07_L1政策步階!$A$4:$A$14,07_L1政策步階!$C$4:$C$14)</f>
        <v>-1</v>
      </c>
      <c r="AC1453" s="57"/>
      <c r="AD1453" s="57"/>
      <c r="AE1453" s="57"/>
      <c r="AF1453" s="57"/>
      <c r="AG1453" s="57"/>
      <c r="AH1453" s="57"/>
      <c r="AI1453" s="57"/>
      <c r="AJ1453" s="57"/>
      <c r="AK1453" s="57"/>
      <c r="AL1453" s="59" t="n">
        <f aca="false">IF(ISNUMBER($AA1453),IF($AA1453&gt;=0.005,100,IF($AA1453&gt;=-0.015,50,0)),"")</f>
        <v>0</v>
      </c>
      <c r="AM1453" s="59" t="n">
        <f aca="false">IF(ISNUMBER($AB1453),IF($AB1453=1,100,IF($AB1453=0,50,0)),"")</f>
        <v>0</v>
      </c>
      <c r="AN1453" s="0" t="str">
        <f aca="false">IF(ISNUMBER($AC1453),IF($AC1453&gt;=0.001,100,IF($AC1453&gt;=-0.003,50,0)),"")</f>
        <v/>
      </c>
      <c r="AO1453" s="0" t="str">
        <f aca="false">IF(ISNUMBER($AD1453),IF($AD1453&gt;=0.04,100,IF($AD1453&gt;=0,50,0)),"")</f>
        <v/>
      </c>
      <c r="AP1453" s="0" t="str">
        <f aca="false">IF(ISNUMBER($AE1453),IF($AE1453&gt;=25,100,IF($AE1453&gt;=-75,50,0)),"")</f>
        <v/>
      </c>
      <c r="AQ1453" s="0" t="str">
        <f aca="false">IF(ISNUMBER($AF1453),IF($AF1453&gt;0,100,IF($AF1453&gt;=-50,50,0)),"")</f>
        <v/>
      </c>
      <c r="AR1453" s="0" t="str">
        <f aca="false">IF(ISNUMBER($AG1453),IF($AG1453=1,100,IF($AG1453=0,50,0)),"")</f>
        <v/>
      </c>
      <c r="AS1453" s="0" t="str">
        <f aca="false">IF(ISNUMBER($AH1453),IF($AH1453&lt;0,100,IF($AH1453&lt;=20,50,0)),"")</f>
        <v/>
      </c>
      <c r="AT1453" s="0" t="str">
        <f aca="false">IF(ISNUMBER($AI1453),IF($AI1453&lt;0.95,100,IF($AI1453&lt;=1,50,0)),"")</f>
        <v/>
      </c>
      <c r="AU1453" s="0" t="str">
        <f aca="false">IF(ISNUMBER($AJ1453),IF($AJ1453&lt;30,0,IF($AJ1453&lt;40,50,IF($AJ1453&lt;=90,100,50))),"")</f>
        <v/>
      </c>
      <c r="AV1453" s="0" t="str">
        <f aca="false">IF(ISNUMBER($AK1453),IF($AK1453&gt;-0.2,100,IF($AK1453&gt;=-0.4,50,0)),"")</f>
        <v/>
      </c>
      <c r="AW1453" s="59" t="n">
        <f aca="false">01_指標庫!$H$4*ISNUMBER($F1453)+01_指標庫!$H$5*ISNUMBER($AA1453)+01_指標庫!$H$6*ISNUMBER($G1453)+01_指標庫!$H$7*ISNUMBER($H1453)+01_指標庫!$H$8*ISNUMBER($AF1453)+01_指標庫!$H$9*ISNUMBER($AG1453)+01_指標庫!$H$10*ISNUMBER($AB1453)+01_指標庫!$H$11*ISNUMBER($AC1453)+01_指標庫!$H$12*ISNUMBER($AD1453)+01_指標庫!$H$13*ISNUMBER($AE1453)+01_指標庫!$H$14*ISNUMBER($I1453)+01_指標庫!$H$15*ISNUMBER($AH1453)+01_指標庫!$H$16*ISNUMBER($K1453)+01_指標庫!$H$17*ISNUMBER($AI1453)+01_指標庫!$H$18*ISNUMBER($AJ1453)+01_指標庫!$H$19*ISNUMBER($AK1453)+01_指標庫!$H$20*ISNUMBER($BB1453)+01_指標庫!$H$21*ISNUMBER($BC1453)</f>
        <v>51</v>
      </c>
      <c r="AX1453" s="59" t="n">
        <f aca="false">IF(AW1453=0,50,ROUND((01_指標庫!$H$4*IF(ISNUMBER($F1453),L1453,0)+01_指標庫!$H$5*IF(ISNUMBER($AA1453),AL1453,0)+01_指標庫!$H$6*IF(ISNUMBER($G1453),M1453,0)+01_指標庫!$H$7*IF(ISNUMBER($H1453),N1453,0)+01_指標庫!$H$8*IF(ISNUMBER($AF1453),AQ1453,0)+01_指標庫!$H$9*IF(ISNUMBER($AG1453),AR1453,0)+01_指標庫!$H$10*IF(ISNUMBER($AB1453),AM1453,0)+01_指標庫!$H$11*IF(ISNUMBER($AC1453),AN1453,0)+01_指標庫!$H$12*IF(ISNUMBER($AD1453),AO1453,0)+01_指標庫!$H$13*IF(ISNUMBER($AE1453),AP1453,0)+01_指標庫!$H$14*IF(ISNUMBER($I1453),O1453,0)+01_指標庫!$H$15*IF(ISNUMBER($AH1453),AS1453,0)+01_指標庫!$H$16*IF(ISNUMBER($K1453),P1453,0)+01_指標庫!$H$17*IF(ISNUMBER($AI1453),AT1453,0)+01_指標庫!$H$18*IF(ISNUMBER($AJ1453),AU1453,0)+01_指標庫!$H$19*IF(ISNUMBER($AK1453),AV1453,0)+01_指標庫!$H$20*IF(ISNUMBER($BB1453),BB1453,0)+01_指標庫!$H$21*IF(ISNUMBER($BC1453),BC1453,0))/AW1453,1))</f>
        <v>21.6</v>
      </c>
      <c r="AY1453" s="60"/>
      <c r="AZ1453" s="60"/>
      <c r="BA1453" s="58" t="n">
        <f aca="false">AVERAGE($E1449:$E1453)/AVERAGE($E1444:$E1453)-1</f>
        <v>-0.00684940899362185</v>
      </c>
      <c r="BB1453" s="59" t="n">
        <f aca="false">IF(ISNUMBER($BA1453),IF(OR($S1453&lt;=-0.03,$BA1453&lt;-0.003),0,IF(OR($S1453&lt;=-0.02,$BA1453&lt;0.01),50,100)),"")</f>
        <v>0</v>
      </c>
      <c r="BC1453" s="0" t="str">
        <f aca="false">IF(OR(COUNT($AZ1453)=0,COUNT($AZ1452)=0),"",IF(OR($AY1453/$AZ1452-1&lt;=-0.03,$AZ1453/$AZ1452-1&lt;=-0.045,IF(COUNT($AZ1444:$AZ1453)=10,AVERAGE($AZ1449:$AZ1453)/AVERAGE($AZ1444:$AZ1453)-1&lt;-0.01,FALSE())),0,IF(OR($AZ1453/$AZ1452-1&lt;=-0.02,IF(COUNT($AZ1444:$AZ1453)=10,AVERAGE($AZ1449:$AZ1453)/AVERAGE($AZ1444:$AZ1453)-1&lt;0.005,FALSE())),50,100)))</f>
        <v/>
      </c>
    </row>
    <row r="1454" customFormat="false" ht="15" hidden="false" customHeight="true" outlineLevel="0" collapsed="false">
      <c r="A1454" s="47" t="n">
        <v>1450</v>
      </c>
      <c r="B1454" s="48" t="n">
        <v>44659</v>
      </c>
      <c r="C1454" s="47" t="n">
        <v>2022</v>
      </c>
      <c r="D1454" s="49" t="s">
        <v>234</v>
      </c>
      <c r="E1454" s="50" t="n">
        <v>14327.26</v>
      </c>
      <c r="F1454" s="51" t="n">
        <v>-0.054685</v>
      </c>
      <c r="G1454" s="51" t="n">
        <v>-0.135524</v>
      </c>
      <c r="H1454" s="52" t="n">
        <v>0.3469</v>
      </c>
      <c r="I1454" s="62" t="n">
        <v>450.6</v>
      </c>
      <c r="J1454" s="63" t="s">
        <v>240</v>
      </c>
      <c r="K1454" s="54" t="n">
        <v>21.16</v>
      </c>
      <c r="L1454" s="55" t="n">
        <f aca="false">IF(COUNT(F1454)=0,50,IF(F1454&gt;=0,100,IF(F1454&gt;=-0.02,50,0)))</f>
        <v>0</v>
      </c>
      <c r="M1454" s="55" t="n">
        <f aca="false">IF(COUNT(G1454)=0,50,IF(G1454&gt;-0.06,100,IF(G1454&gt;-0.15,50,0)))</f>
        <v>50</v>
      </c>
      <c r="N1454" s="55" t="n">
        <f aca="false">IF(COUNT(H1454)=0,50,IF(H1454&gt;=0.6,100,IF(H1454&gt;=0.4,50,0)))</f>
        <v>0</v>
      </c>
      <c r="O1454" s="55" t="n">
        <f aca="false">IF(COUNT(I1454)=0,50,IF(J1454="proxy_vix",50,IF(I1454&lt;350,100,IF(I1454&lt;=450,50,0))))</f>
        <v>50</v>
      </c>
      <c r="P1454" s="55" t="n">
        <f aca="false">IF(COUNT(K1454)=0,50,IF(K1454&lt;20,100,IF(K1454&lt;=25,50,0)))</f>
        <v>50</v>
      </c>
      <c r="Q1454" s="54"/>
      <c r="R1454" s="47"/>
      <c r="S1454" s="51" t="n">
        <f aca="false">$E1454/$E1453-1</f>
        <v>-0.0140760166834</v>
      </c>
      <c r="T1454" s="56" t="n">
        <f aca="false">$K1454/$K1453-1</f>
        <v>-0.0180974477958237</v>
      </c>
      <c r="V1454" s="57"/>
      <c r="W1454" s="57"/>
      <c r="Y1454" s="1" t="str">
        <f aca="false">IF(AX1454&gt;=70,"EASY",IF(AX1454&gt;40,"UNCERTAIN","HARD"))</f>
        <v>HARD</v>
      </c>
      <c r="AA1454" s="58" t="n">
        <f aca="false">IF($A1454&lt;200,"",AVERAGE($E1405:$E1454)/AVERAGE($E1255:$E1454)-1)</f>
        <v>-0.0535672864291755</v>
      </c>
      <c r="AB1454" s="59" t="n">
        <f aca="false">LOOKUP($B1454,07_L1政策步階!$A$4:$A$14,07_L1政策步階!$C$4:$C$14)</f>
        <v>-1</v>
      </c>
      <c r="AC1454" s="57"/>
      <c r="AD1454" s="57"/>
      <c r="AE1454" s="57"/>
      <c r="AF1454" s="57"/>
      <c r="AG1454" s="57"/>
      <c r="AH1454" s="57"/>
      <c r="AI1454" s="57"/>
      <c r="AJ1454" s="57"/>
      <c r="AK1454" s="57"/>
      <c r="AL1454" s="59" t="n">
        <f aca="false">IF(ISNUMBER($AA1454),IF($AA1454&gt;=0.005,100,IF($AA1454&gt;=-0.015,50,0)),"")</f>
        <v>0</v>
      </c>
      <c r="AM1454" s="59" t="n">
        <f aca="false">IF(ISNUMBER($AB1454),IF($AB1454=1,100,IF($AB1454=0,50,0)),"")</f>
        <v>0</v>
      </c>
      <c r="AN1454" s="0" t="str">
        <f aca="false">IF(ISNUMBER($AC1454),IF($AC1454&gt;=0.001,100,IF($AC1454&gt;=-0.003,50,0)),"")</f>
        <v/>
      </c>
      <c r="AO1454" s="0" t="str">
        <f aca="false">IF(ISNUMBER($AD1454),IF($AD1454&gt;=0.04,100,IF($AD1454&gt;=0,50,0)),"")</f>
        <v/>
      </c>
      <c r="AP1454" s="0" t="str">
        <f aca="false">IF(ISNUMBER($AE1454),IF($AE1454&gt;=25,100,IF($AE1454&gt;=-75,50,0)),"")</f>
        <v/>
      </c>
      <c r="AQ1454" s="0" t="str">
        <f aca="false">IF(ISNUMBER($AF1454),IF($AF1454&gt;0,100,IF($AF1454&gt;=-50,50,0)),"")</f>
        <v/>
      </c>
      <c r="AR1454" s="0" t="str">
        <f aca="false">IF(ISNUMBER($AG1454),IF($AG1454=1,100,IF($AG1454=0,50,0)),"")</f>
        <v/>
      </c>
      <c r="AS1454" s="0" t="str">
        <f aca="false">IF(ISNUMBER($AH1454),IF($AH1454&lt;0,100,IF($AH1454&lt;=20,50,0)),"")</f>
        <v/>
      </c>
      <c r="AT1454" s="0" t="str">
        <f aca="false">IF(ISNUMBER($AI1454),IF($AI1454&lt;0.95,100,IF($AI1454&lt;=1,50,0)),"")</f>
        <v/>
      </c>
      <c r="AU1454" s="0" t="str">
        <f aca="false">IF(ISNUMBER($AJ1454),IF($AJ1454&lt;30,0,IF($AJ1454&lt;40,50,IF($AJ1454&lt;=90,100,50))),"")</f>
        <v/>
      </c>
      <c r="AV1454" s="0" t="str">
        <f aca="false">IF(ISNUMBER($AK1454),IF($AK1454&gt;-0.2,100,IF($AK1454&gt;=-0.4,50,0)),"")</f>
        <v/>
      </c>
      <c r="AW1454" s="59" t="n">
        <f aca="false">01_指標庫!$H$4*ISNUMBER($F1454)+01_指標庫!$H$5*ISNUMBER($AA1454)+01_指標庫!$H$6*ISNUMBER($G1454)+01_指標庫!$H$7*ISNUMBER($H1454)+01_指標庫!$H$8*ISNUMBER($AF1454)+01_指標庫!$H$9*ISNUMBER($AG1454)+01_指標庫!$H$10*ISNUMBER($AB1454)+01_指標庫!$H$11*ISNUMBER($AC1454)+01_指標庫!$H$12*ISNUMBER($AD1454)+01_指標庫!$H$13*ISNUMBER($AE1454)+01_指標庫!$H$14*ISNUMBER($I1454)+01_指標庫!$H$15*ISNUMBER($AH1454)+01_指標庫!$H$16*ISNUMBER($K1454)+01_指標庫!$H$17*ISNUMBER($AI1454)+01_指標庫!$H$18*ISNUMBER($AJ1454)+01_指標庫!$H$19*ISNUMBER($AK1454)+01_指標庫!$H$20*ISNUMBER($BB1454)+01_指標庫!$H$21*ISNUMBER($BC1454)</f>
        <v>51</v>
      </c>
      <c r="AX1454" s="59" t="n">
        <f aca="false">IF(AW1454=0,50,ROUND((01_指標庫!$H$4*IF(ISNUMBER($F1454),L1454,0)+01_指標庫!$H$5*IF(ISNUMBER($AA1454),AL1454,0)+01_指標庫!$H$6*IF(ISNUMBER($G1454),M1454,0)+01_指標庫!$H$7*IF(ISNUMBER($H1454),N1454,0)+01_指標庫!$H$8*IF(ISNUMBER($AF1454),AQ1454,0)+01_指標庫!$H$9*IF(ISNUMBER($AG1454),AR1454,0)+01_指標庫!$H$10*IF(ISNUMBER($AB1454),AM1454,0)+01_指標庫!$H$11*IF(ISNUMBER($AC1454),AN1454,0)+01_指標庫!$H$12*IF(ISNUMBER($AD1454),AO1454,0)+01_指標庫!$H$13*IF(ISNUMBER($AE1454),AP1454,0)+01_指標庫!$H$14*IF(ISNUMBER($I1454),O1454,0)+01_指標庫!$H$15*IF(ISNUMBER($AH1454),AS1454,0)+01_指標庫!$H$16*IF(ISNUMBER($K1454),P1454,0)+01_指標庫!$H$17*IF(ISNUMBER($AI1454),AT1454,0)+01_指標庫!$H$18*IF(ISNUMBER($AJ1454),AU1454,0)+01_指標庫!$H$19*IF(ISNUMBER($AK1454),AV1454,0)+01_指標庫!$H$20*IF(ISNUMBER($BB1454),BB1454,0)+01_指標庫!$H$21*IF(ISNUMBER($BC1454),BC1454,0))/AW1454,1))</f>
        <v>21.6</v>
      </c>
      <c r="AY1454" s="60"/>
      <c r="AZ1454" s="60"/>
      <c r="BA1454" s="58" t="n">
        <f aca="false">AVERAGE($E1450:$E1454)/AVERAGE($E1445:$E1454)-1</f>
        <v>-0.0111893830330638</v>
      </c>
      <c r="BB1454" s="59" t="n">
        <f aca="false">IF(ISNUMBER($BA1454),IF(OR($S1454&lt;=-0.03,$BA1454&lt;-0.003),0,IF(OR($S1454&lt;=-0.02,$BA1454&lt;0.01),50,100)),"")</f>
        <v>0</v>
      </c>
      <c r="BC1454" s="0" t="str">
        <f aca="false">IF(OR(COUNT($AZ1454)=0,COUNT($AZ1453)=0),"",IF(OR($AY1454/$AZ1453-1&lt;=-0.03,$AZ1454/$AZ1453-1&lt;=-0.045,IF(COUNT($AZ1445:$AZ1454)=10,AVERAGE($AZ1450:$AZ1454)/AVERAGE($AZ1445:$AZ1454)-1&lt;-0.01,FALSE())),0,IF(OR($AZ1454/$AZ1453-1&lt;=-0.02,IF(COUNT($AZ1445:$AZ1454)=10,AVERAGE($AZ1450:$AZ1454)/AVERAGE($AZ1445:$AZ1454)-1&lt;0.005,FALSE())),50,100)))</f>
        <v/>
      </c>
    </row>
    <row r="1455" customFormat="false" ht="15" hidden="false" customHeight="true" outlineLevel="0" collapsed="false">
      <c r="A1455" s="47" t="n">
        <v>1451</v>
      </c>
      <c r="B1455" s="48" t="n">
        <v>44662</v>
      </c>
      <c r="C1455" s="47" t="n">
        <v>2022</v>
      </c>
      <c r="D1455" s="49" t="s">
        <v>236</v>
      </c>
      <c r="E1455" s="50" t="n">
        <v>13990.21</v>
      </c>
      <c r="F1455" s="51" t="n">
        <v>-0.076815</v>
      </c>
      <c r="G1455" s="51" t="n">
        <v>-0.155861</v>
      </c>
      <c r="H1455" s="52" t="n">
        <v>0.3265</v>
      </c>
      <c r="I1455" s="62" t="n">
        <v>477.6</v>
      </c>
      <c r="J1455" s="63" t="s">
        <v>240</v>
      </c>
      <c r="K1455" s="54" t="n">
        <v>24.37</v>
      </c>
      <c r="L1455" s="55" t="n">
        <f aca="false">IF(COUNT(F1455)=0,50,IF(F1455&gt;=0,100,IF(F1455&gt;=-0.02,50,0)))</f>
        <v>0</v>
      </c>
      <c r="M1455" s="55" t="n">
        <f aca="false">IF(COUNT(G1455)=0,50,IF(G1455&gt;-0.06,100,IF(G1455&gt;-0.15,50,0)))</f>
        <v>0</v>
      </c>
      <c r="N1455" s="55" t="n">
        <f aca="false">IF(COUNT(H1455)=0,50,IF(H1455&gt;=0.6,100,IF(H1455&gt;=0.4,50,0)))</f>
        <v>0</v>
      </c>
      <c r="O1455" s="55" t="n">
        <f aca="false">IF(COUNT(I1455)=0,50,IF(J1455="proxy_vix",50,IF(I1455&lt;350,100,IF(I1455&lt;=450,50,0))))</f>
        <v>50</v>
      </c>
      <c r="P1455" s="55" t="n">
        <f aca="false">IF(COUNT(K1455)=0,50,IF(K1455&lt;20,100,IF(K1455&lt;=25,50,0)))</f>
        <v>50</v>
      </c>
      <c r="Q1455" s="54"/>
      <c r="R1455" s="47"/>
      <c r="S1455" s="51" t="n">
        <f aca="false">$E1455/$E1454-1</f>
        <v>-0.0235250843496942</v>
      </c>
      <c r="T1455" s="56" t="n">
        <f aca="false">$K1455/$K1454-1</f>
        <v>0.151701323251418</v>
      </c>
      <c r="V1455" s="57"/>
      <c r="W1455" s="57"/>
      <c r="Y1455" s="1" t="str">
        <f aca="false">IF(AX1455&gt;=70,"EASY",IF(AX1455&gt;40,"UNCERTAIN","HARD"))</f>
        <v>HARD</v>
      </c>
      <c r="AA1455" s="58" t="n">
        <f aca="false">IF($A1455&lt;200,"",AVERAGE($E1406:$E1455)/AVERAGE($E1256:$E1455)-1)</f>
        <v>-0.0540693373022868</v>
      </c>
      <c r="AB1455" s="59" t="n">
        <f aca="false">LOOKUP($B1455,07_L1政策步階!$A$4:$A$14,07_L1政策步階!$C$4:$C$14)</f>
        <v>-1</v>
      </c>
      <c r="AC1455" s="57"/>
      <c r="AD1455" s="57"/>
      <c r="AE1455" s="57"/>
      <c r="AF1455" s="57"/>
      <c r="AG1455" s="57"/>
      <c r="AH1455" s="57"/>
      <c r="AI1455" s="57"/>
      <c r="AJ1455" s="57"/>
      <c r="AK1455" s="57"/>
      <c r="AL1455" s="59" t="n">
        <f aca="false">IF(ISNUMBER($AA1455),IF($AA1455&gt;=0.005,100,IF($AA1455&gt;=-0.015,50,0)),"")</f>
        <v>0</v>
      </c>
      <c r="AM1455" s="59" t="n">
        <f aca="false">IF(ISNUMBER($AB1455),IF($AB1455=1,100,IF($AB1455=0,50,0)),"")</f>
        <v>0</v>
      </c>
      <c r="AN1455" s="0" t="str">
        <f aca="false">IF(ISNUMBER($AC1455),IF($AC1455&gt;=0.001,100,IF($AC1455&gt;=-0.003,50,0)),"")</f>
        <v/>
      </c>
      <c r="AO1455" s="0" t="str">
        <f aca="false">IF(ISNUMBER($AD1455),IF($AD1455&gt;=0.04,100,IF($AD1455&gt;=0,50,0)),"")</f>
        <v/>
      </c>
      <c r="AP1455" s="0" t="str">
        <f aca="false">IF(ISNUMBER($AE1455),IF($AE1455&gt;=25,100,IF($AE1455&gt;=-75,50,0)),"")</f>
        <v/>
      </c>
      <c r="AQ1455" s="0" t="str">
        <f aca="false">IF(ISNUMBER($AF1455),IF($AF1455&gt;0,100,IF($AF1455&gt;=-50,50,0)),"")</f>
        <v/>
      </c>
      <c r="AR1455" s="0" t="str">
        <f aca="false">IF(ISNUMBER($AG1455),IF($AG1455=1,100,IF($AG1455=0,50,0)),"")</f>
        <v/>
      </c>
      <c r="AS1455" s="0" t="str">
        <f aca="false">IF(ISNUMBER($AH1455),IF($AH1455&lt;0,100,IF($AH1455&lt;=20,50,0)),"")</f>
        <v/>
      </c>
      <c r="AT1455" s="0" t="str">
        <f aca="false">IF(ISNUMBER($AI1455),IF($AI1455&lt;0.95,100,IF($AI1455&lt;=1,50,0)),"")</f>
        <v/>
      </c>
      <c r="AU1455" s="0" t="str">
        <f aca="false">IF(ISNUMBER($AJ1455),IF($AJ1455&lt;30,0,IF($AJ1455&lt;40,50,IF($AJ1455&lt;=90,100,50))),"")</f>
        <v/>
      </c>
      <c r="AV1455" s="0" t="str">
        <f aca="false">IF(ISNUMBER($AK1455),IF($AK1455&gt;-0.2,100,IF($AK1455&gt;=-0.4,50,0)),"")</f>
        <v/>
      </c>
      <c r="AW1455" s="59" t="n">
        <f aca="false">01_指標庫!$H$4*ISNUMBER($F1455)+01_指標庫!$H$5*ISNUMBER($AA1455)+01_指標庫!$H$6*ISNUMBER($G1455)+01_指標庫!$H$7*ISNUMBER($H1455)+01_指標庫!$H$8*ISNUMBER($AF1455)+01_指標庫!$H$9*ISNUMBER($AG1455)+01_指標庫!$H$10*ISNUMBER($AB1455)+01_指標庫!$H$11*ISNUMBER($AC1455)+01_指標庫!$H$12*ISNUMBER($AD1455)+01_指標庫!$H$13*ISNUMBER($AE1455)+01_指標庫!$H$14*ISNUMBER($I1455)+01_指標庫!$H$15*ISNUMBER($AH1455)+01_指標庫!$H$16*ISNUMBER($K1455)+01_指標庫!$H$17*ISNUMBER($AI1455)+01_指標庫!$H$18*ISNUMBER($AJ1455)+01_指標庫!$H$19*ISNUMBER($AK1455)+01_指標庫!$H$20*ISNUMBER($BB1455)+01_指標庫!$H$21*ISNUMBER($BC1455)</f>
        <v>51</v>
      </c>
      <c r="AX1455" s="59" t="n">
        <f aca="false">IF(AW1455=0,50,ROUND((01_指標庫!$H$4*IF(ISNUMBER($F1455),L1455,0)+01_指標庫!$H$5*IF(ISNUMBER($AA1455),AL1455,0)+01_指標庫!$H$6*IF(ISNUMBER($G1455),M1455,0)+01_指標庫!$H$7*IF(ISNUMBER($H1455),N1455,0)+01_指標庫!$H$8*IF(ISNUMBER($AF1455),AQ1455,0)+01_指標庫!$H$9*IF(ISNUMBER($AG1455),AR1455,0)+01_指標庫!$H$10*IF(ISNUMBER($AB1455),AM1455,0)+01_指標庫!$H$11*IF(ISNUMBER($AC1455),AN1455,0)+01_指標庫!$H$12*IF(ISNUMBER($AD1455),AO1455,0)+01_指標庫!$H$13*IF(ISNUMBER($AE1455),AP1455,0)+01_指標庫!$H$14*IF(ISNUMBER($I1455),O1455,0)+01_指標庫!$H$15*IF(ISNUMBER($AH1455),AS1455,0)+01_指標庫!$H$16*IF(ISNUMBER($K1455),P1455,0)+01_指標庫!$H$17*IF(ISNUMBER($AI1455),AT1455,0)+01_指標庫!$H$18*IF(ISNUMBER($AJ1455),AU1455,0)+01_指標庫!$H$19*IF(ISNUMBER($AK1455),AV1455,0)+01_指標庫!$H$20*IF(ISNUMBER($BB1455),BB1455,0)+01_指標庫!$H$21*IF(ISNUMBER($BC1455),BC1455,0))/AW1455,1))</f>
        <v>13.7</v>
      </c>
      <c r="AY1455" s="60"/>
      <c r="AZ1455" s="60"/>
      <c r="BA1455" s="58" t="n">
        <f aca="false">AVERAGE($E1451:$E1455)/AVERAGE($E1446:$E1455)-1</f>
        <v>-0.0203703080298653</v>
      </c>
      <c r="BB1455" s="59" t="n">
        <f aca="false">IF(ISNUMBER($BA1455),IF(OR($S1455&lt;=-0.03,$BA1455&lt;-0.003),0,IF(OR($S1455&lt;=-0.02,$BA1455&lt;0.01),50,100)),"")</f>
        <v>0</v>
      </c>
      <c r="BC1455" s="0" t="str">
        <f aca="false">IF(OR(COUNT($AZ1455)=0,COUNT($AZ1454)=0),"",IF(OR($AY1455/$AZ1454-1&lt;=-0.03,$AZ1455/$AZ1454-1&lt;=-0.045,IF(COUNT($AZ1446:$AZ1455)=10,AVERAGE($AZ1451:$AZ1455)/AVERAGE($AZ1446:$AZ1455)-1&lt;-0.01,FALSE())),0,IF(OR($AZ1455/$AZ1454-1&lt;=-0.02,IF(COUNT($AZ1446:$AZ1455)=10,AVERAGE($AZ1451:$AZ1455)/AVERAGE($AZ1446:$AZ1455)-1&lt;0.005,FALSE())),50,100)))</f>
        <v/>
      </c>
    </row>
    <row r="1456" customFormat="false" ht="15" hidden="false" customHeight="true" outlineLevel="0" collapsed="false">
      <c r="A1456" s="47" t="n">
        <v>1452</v>
      </c>
      <c r="B1456" s="48" t="n">
        <v>44663</v>
      </c>
      <c r="C1456" s="47" t="n">
        <v>2022</v>
      </c>
      <c r="D1456" s="49" t="s">
        <v>237</v>
      </c>
      <c r="E1456" s="50" t="n">
        <v>13940.24</v>
      </c>
      <c r="F1456" s="51" t="n">
        <v>-0.079935</v>
      </c>
      <c r="G1456" s="51" t="n">
        <v>-0.158876</v>
      </c>
      <c r="H1456" s="52" t="n">
        <v>0.3265</v>
      </c>
      <c r="I1456" s="62" t="n">
        <v>476.6</v>
      </c>
      <c r="J1456" s="63" t="s">
        <v>240</v>
      </c>
      <c r="K1456" s="54" t="n">
        <v>24.26</v>
      </c>
      <c r="L1456" s="55" t="n">
        <f aca="false">IF(COUNT(F1456)=0,50,IF(F1456&gt;=0,100,IF(F1456&gt;=-0.02,50,0)))</f>
        <v>0</v>
      </c>
      <c r="M1456" s="55" t="n">
        <f aca="false">IF(COUNT(G1456)=0,50,IF(G1456&gt;-0.06,100,IF(G1456&gt;-0.15,50,0)))</f>
        <v>0</v>
      </c>
      <c r="N1456" s="55" t="n">
        <f aca="false">IF(COUNT(H1456)=0,50,IF(H1456&gt;=0.6,100,IF(H1456&gt;=0.4,50,0)))</f>
        <v>0</v>
      </c>
      <c r="O1456" s="55" t="n">
        <f aca="false">IF(COUNT(I1456)=0,50,IF(J1456="proxy_vix",50,IF(I1456&lt;350,100,IF(I1456&lt;=450,50,0))))</f>
        <v>50</v>
      </c>
      <c r="P1456" s="55" t="n">
        <f aca="false">IF(COUNT(K1456)=0,50,IF(K1456&lt;20,100,IF(K1456&lt;=25,50,0)))</f>
        <v>50</v>
      </c>
      <c r="Q1456" s="54"/>
      <c r="R1456" s="47"/>
      <c r="S1456" s="51" t="n">
        <f aca="false">$E1456/$E1455-1</f>
        <v>-0.00357178341139974</v>
      </c>
      <c r="T1456" s="56" t="n">
        <f aca="false">$K1456/$K1455-1</f>
        <v>-0.00451374640951985</v>
      </c>
      <c r="V1456" s="57"/>
      <c r="W1456" s="57"/>
      <c r="Y1456" s="1" t="str">
        <f aca="false">IF(AX1456&gt;=70,"EASY",IF(AX1456&gt;40,"UNCERTAIN","HARD"))</f>
        <v>HARD</v>
      </c>
      <c r="AA1456" s="58" t="n">
        <f aca="false">IF($A1456&lt;200,"",AVERAGE($E1407:$E1456)/AVERAGE($E1257:$E1456)-1)</f>
        <v>-0.0551933668841276</v>
      </c>
      <c r="AB1456" s="59" t="n">
        <f aca="false">LOOKUP($B1456,07_L1政策步階!$A$4:$A$14,07_L1政策步階!$C$4:$C$14)</f>
        <v>-1</v>
      </c>
      <c r="AC1456" s="57"/>
      <c r="AD1456" s="57"/>
      <c r="AE1456" s="57"/>
      <c r="AF1456" s="57"/>
      <c r="AG1456" s="57"/>
      <c r="AH1456" s="57"/>
      <c r="AI1456" s="57"/>
      <c r="AJ1456" s="57"/>
      <c r="AK1456" s="57"/>
      <c r="AL1456" s="59" t="n">
        <f aca="false">IF(ISNUMBER($AA1456),IF($AA1456&gt;=0.005,100,IF($AA1456&gt;=-0.015,50,0)),"")</f>
        <v>0</v>
      </c>
      <c r="AM1456" s="59" t="n">
        <f aca="false">IF(ISNUMBER($AB1456),IF($AB1456=1,100,IF($AB1456=0,50,0)),"")</f>
        <v>0</v>
      </c>
      <c r="AN1456" s="0" t="str">
        <f aca="false">IF(ISNUMBER($AC1456),IF($AC1456&gt;=0.001,100,IF($AC1456&gt;=-0.003,50,0)),"")</f>
        <v/>
      </c>
      <c r="AO1456" s="0" t="str">
        <f aca="false">IF(ISNUMBER($AD1456),IF($AD1456&gt;=0.04,100,IF($AD1456&gt;=0,50,0)),"")</f>
        <v/>
      </c>
      <c r="AP1456" s="0" t="str">
        <f aca="false">IF(ISNUMBER($AE1456),IF($AE1456&gt;=25,100,IF($AE1456&gt;=-75,50,0)),"")</f>
        <v/>
      </c>
      <c r="AQ1456" s="0" t="str">
        <f aca="false">IF(ISNUMBER($AF1456),IF($AF1456&gt;0,100,IF($AF1456&gt;=-50,50,0)),"")</f>
        <v/>
      </c>
      <c r="AR1456" s="0" t="str">
        <f aca="false">IF(ISNUMBER($AG1456),IF($AG1456=1,100,IF($AG1456=0,50,0)),"")</f>
        <v/>
      </c>
      <c r="AS1456" s="0" t="str">
        <f aca="false">IF(ISNUMBER($AH1456),IF($AH1456&lt;0,100,IF($AH1456&lt;=20,50,0)),"")</f>
        <v/>
      </c>
      <c r="AT1456" s="0" t="str">
        <f aca="false">IF(ISNUMBER($AI1456),IF($AI1456&lt;0.95,100,IF($AI1456&lt;=1,50,0)),"")</f>
        <v/>
      </c>
      <c r="AU1456" s="0" t="str">
        <f aca="false">IF(ISNUMBER($AJ1456),IF($AJ1456&lt;30,0,IF($AJ1456&lt;40,50,IF($AJ1456&lt;=90,100,50))),"")</f>
        <v/>
      </c>
      <c r="AV1456" s="0" t="str">
        <f aca="false">IF(ISNUMBER($AK1456),IF($AK1456&gt;-0.2,100,IF($AK1456&gt;=-0.4,50,0)),"")</f>
        <v/>
      </c>
      <c r="AW1456" s="59" t="n">
        <f aca="false">01_指標庫!$H$4*ISNUMBER($F1456)+01_指標庫!$H$5*ISNUMBER($AA1456)+01_指標庫!$H$6*ISNUMBER($G1456)+01_指標庫!$H$7*ISNUMBER($H1456)+01_指標庫!$H$8*ISNUMBER($AF1456)+01_指標庫!$H$9*ISNUMBER($AG1456)+01_指標庫!$H$10*ISNUMBER($AB1456)+01_指標庫!$H$11*ISNUMBER($AC1456)+01_指標庫!$H$12*ISNUMBER($AD1456)+01_指標庫!$H$13*ISNUMBER($AE1456)+01_指標庫!$H$14*ISNUMBER($I1456)+01_指標庫!$H$15*ISNUMBER($AH1456)+01_指標庫!$H$16*ISNUMBER($K1456)+01_指標庫!$H$17*ISNUMBER($AI1456)+01_指標庫!$H$18*ISNUMBER($AJ1456)+01_指標庫!$H$19*ISNUMBER($AK1456)+01_指標庫!$H$20*ISNUMBER($BB1456)+01_指標庫!$H$21*ISNUMBER($BC1456)</f>
        <v>51</v>
      </c>
      <c r="AX1456" s="59" t="n">
        <f aca="false">IF(AW1456=0,50,ROUND((01_指標庫!$H$4*IF(ISNUMBER($F1456),L1456,0)+01_指標庫!$H$5*IF(ISNUMBER($AA1456),AL1456,0)+01_指標庫!$H$6*IF(ISNUMBER($G1456),M1456,0)+01_指標庫!$H$7*IF(ISNUMBER($H1456),N1456,0)+01_指標庫!$H$8*IF(ISNUMBER($AF1456),AQ1456,0)+01_指標庫!$H$9*IF(ISNUMBER($AG1456),AR1456,0)+01_指標庫!$H$10*IF(ISNUMBER($AB1456),AM1456,0)+01_指標庫!$H$11*IF(ISNUMBER($AC1456),AN1456,0)+01_指標庫!$H$12*IF(ISNUMBER($AD1456),AO1456,0)+01_指標庫!$H$13*IF(ISNUMBER($AE1456),AP1456,0)+01_指標庫!$H$14*IF(ISNUMBER($I1456),O1456,0)+01_指標庫!$H$15*IF(ISNUMBER($AH1456),AS1456,0)+01_指標庫!$H$16*IF(ISNUMBER($K1456),P1456,0)+01_指標庫!$H$17*IF(ISNUMBER($AI1456),AT1456,0)+01_指標庫!$H$18*IF(ISNUMBER($AJ1456),AU1456,0)+01_指標庫!$H$19*IF(ISNUMBER($AK1456),AV1456,0)+01_指標庫!$H$20*IF(ISNUMBER($BB1456),BB1456,0)+01_指標庫!$H$21*IF(ISNUMBER($BC1456),BC1456,0))/AW1456,1))</f>
        <v>13.7</v>
      </c>
      <c r="AY1456" s="60"/>
      <c r="AZ1456" s="60"/>
      <c r="BA1456" s="58" t="n">
        <f aca="false">AVERAGE($E1452:$E1456)/AVERAGE($E1447:$E1456)-1</f>
        <v>-0.0237131117883691</v>
      </c>
      <c r="BB1456" s="59" t="n">
        <f aca="false">IF(ISNUMBER($BA1456),IF(OR($S1456&lt;=-0.03,$BA1456&lt;-0.003),0,IF(OR($S1456&lt;=-0.02,$BA1456&lt;0.01),50,100)),"")</f>
        <v>0</v>
      </c>
      <c r="BC1456" s="0" t="str">
        <f aca="false">IF(OR(COUNT($AZ1456)=0,COUNT($AZ1455)=0),"",IF(OR($AY1456/$AZ1455-1&lt;=-0.03,$AZ1456/$AZ1455-1&lt;=-0.045,IF(COUNT($AZ1447:$AZ1456)=10,AVERAGE($AZ1452:$AZ1456)/AVERAGE($AZ1447:$AZ1456)-1&lt;-0.01,FALSE())),0,IF(OR($AZ1456/$AZ1455-1&lt;=-0.02,IF(COUNT($AZ1447:$AZ1456)=10,AVERAGE($AZ1452:$AZ1456)/AVERAGE($AZ1447:$AZ1456)-1&lt;0.005,FALSE())),50,100)))</f>
        <v/>
      </c>
    </row>
    <row r="1457" customFormat="false" ht="15" hidden="false" customHeight="true" outlineLevel="0" collapsed="false">
      <c r="A1457" s="47" t="n">
        <v>1453</v>
      </c>
      <c r="B1457" s="48" t="n">
        <v>44664</v>
      </c>
      <c r="C1457" s="47" t="n">
        <v>2022</v>
      </c>
      <c r="D1457" s="49" t="s">
        <v>238</v>
      </c>
      <c r="E1457" s="50" t="n">
        <v>14217.29</v>
      </c>
      <c r="F1457" s="51" t="n">
        <v>-0.061539</v>
      </c>
      <c r="G1457" s="51" t="n">
        <v>-0.142159</v>
      </c>
      <c r="H1457" s="52" t="n">
        <v>0.3265</v>
      </c>
      <c r="I1457" s="62" t="n">
        <v>456.2</v>
      </c>
      <c r="J1457" s="63" t="s">
        <v>240</v>
      </c>
      <c r="K1457" s="54" t="n">
        <v>21.82</v>
      </c>
      <c r="L1457" s="55" t="n">
        <f aca="false">IF(COUNT(F1457)=0,50,IF(F1457&gt;=0,100,IF(F1457&gt;=-0.02,50,0)))</f>
        <v>0</v>
      </c>
      <c r="M1457" s="55" t="n">
        <f aca="false">IF(COUNT(G1457)=0,50,IF(G1457&gt;-0.06,100,IF(G1457&gt;-0.15,50,0)))</f>
        <v>50</v>
      </c>
      <c r="N1457" s="55" t="n">
        <f aca="false">IF(COUNT(H1457)=0,50,IF(H1457&gt;=0.6,100,IF(H1457&gt;=0.4,50,0)))</f>
        <v>0</v>
      </c>
      <c r="O1457" s="55" t="n">
        <f aca="false">IF(COUNT(I1457)=0,50,IF(J1457="proxy_vix",50,IF(I1457&lt;350,100,IF(I1457&lt;=450,50,0))))</f>
        <v>50</v>
      </c>
      <c r="P1457" s="55" t="n">
        <f aca="false">IF(COUNT(K1457)=0,50,IF(K1457&lt;20,100,IF(K1457&lt;=25,50,0)))</f>
        <v>50</v>
      </c>
      <c r="Q1457" s="54"/>
      <c r="R1457" s="47"/>
      <c r="S1457" s="51" t="n">
        <f aca="false">$E1457/$E1456-1</f>
        <v>0.0198741198142931</v>
      </c>
      <c r="T1457" s="56" t="n">
        <f aca="false">$K1457/$K1456-1</f>
        <v>-0.100577081615829</v>
      </c>
      <c r="V1457" s="57"/>
      <c r="W1457" s="57"/>
      <c r="Y1457" s="1" t="str">
        <f aca="false">IF(AX1457&gt;=70,"EASY",IF(AX1457&gt;40,"UNCERTAIN","HARD"))</f>
        <v>HARD</v>
      </c>
      <c r="AA1457" s="58" t="n">
        <f aca="false">IF($A1457&lt;200,"",AVERAGE($E1408:$E1457)/AVERAGE($E1258:$E1457)-1)</f>
        <v>-0.0561418148160499</v>
      </c>
      <c r="AB1457" s="59" t="n">
        <f aca="false">LOOKUP($B1457,07_L1政策步階!$A$4:$A$14,07_L1政策步階!$C$4:$C$14)</f>
        <v>-1</v>
      </c>
      <c r="AC1457" s="57"/>
      <c r="AD1457" s="57"/>
      <c r="AE1457" s="57"/>
      <c r="AF1457" s="57"/>
      <c r="AG1457" s="57"/>
      <c r="AH1457" s="57"/>
      <c r="AI1457" s="57"/>
      <c r="AJ1457" s="57"/>
      <c r="AK1457" s="57"/>
      <c r="AL1457" s="59" t="n">
        <f aca="false">IF(ISNUMBER($AA1457),IF($AA1457&gt;=0.005,100,IF($AA1457&gt;=-0.015,50,0)),"")</f>
        <v>0</v>
      </c>
      <c r="AM1457" s="59" t="n">
        <f aca="false">IF(ISNUMBER($AB1457),IF($AB1457=1,100,IF($AB1457=0,50,0)),"")</f>
        <v>0</v>
      </c>
      <c r="AN1457" s="0" t="str">
        <f aca="false">IF(ISNUMBER($AC1457),IF($AC1457&gt;=0.001,100,IF($AC1457&gt;=-0.003,50,0)),"")</f>
        <v/>
      </c>
      <c r="AO1457" s="0" t="str">
        <f aca="false">IF(ISNUMBER($AD1457),IF($AD1457&gt;=0.04,100,IF($AD1457&gt;=0,50,0)),"")</f>
        <v/>
      </c>
      <c r="AP1457" s="0" t="str">
        <f aca="false">IF(ISNUMBER($AE1457),IF($AE1457&gt;=25,100,IF($AE1457&gt;=-75,50,0)),"")</f>
        <v/>
      </c>
      <c r="AQ1457" s="0" t="str">
        <f aca="false">IF(ISNUMBER($AF1457),IF($AF1457&gt;0,100,IF($AF1457&gt;=-50,50,0)),"")</f>
        <v/>
      </c>
      <c r="AR1457" s="0" t="str">
        <f aca="false">IF(ISNUMBER($AG1457),IF($AG1457=1,100,IF($AG1457=0,50,0)),"")</f>
        <v/>
      </c>
      <c r="AS1457" s="0" t="str">
        <f aca="false">IF(ISNUMBER($AH1457),IF($AH1457&lt;0,100,IF($AH1457&lt;=20,50,0)),"")</f>
        <v/>
      </c>
      <c r="AT1457" s="0" t="str">
        <f aca="false">IF(ISNUMBER($AI1457),IF($AI1457&lt;0.95,100,IF($AI1457&lt;=1,50,0)),"")</f>
        <v/>
      </c>
      <c r="AU1457" s="0" t="str">
        <f aca="false">IF(ISNUMBER($AJ1457),IF($AJ1457&lt;30,0,IF($AJ1457&lt;40,50,IF($AJ1457&lt;=90,100,50))),"")</f>
        <v/>
      </c>
      <c r="AV1457" s="0" t="str">
        <f aca="false">IF(ISNUMBER($AK1457),IF($AK1457&gt;-0.2,100,IF($AK1457&gt;=-0.4,50,0)),"")</f>
        <v/>
      </c>
      <c r="AW1457" s="59" t="n">
        <f aca="false">01_指標庫!$H$4*ISNUMBER($F1457)+01_指標庫!$H$5*ISNUMBER($AA1457)+01_指標庫!$H$6*ISNUMBER($G1457)+01_指標庫!$H$7*ISNUMBER($H1457)+01_指標庫!$H$8*ISNUMBER($AF1457)+01_指標庫!$H$9*ISNUMBER($AG1457)+01_指標庫!$H$10*ISNUMBER($AB1457)+01_指標庫!$H$11*ISNUMBER($AC1457)+01_指標庫!$H$12*ISNUMBER($AD1457)+01_指標庫!$H$13*ISNUMBER($AE1457)+01_指標庫!$H$14*ISNUMBER($I1457)+01_指標庫!$H$15*ISNUMBER($AH1457)+01_指標庫!$H$16*ISNUMBER($K1457)+01_指標庫!$H$17*ISNUMBER($AI1457)+01_指標庫!$H$18*ISNUMBER($AJ1457)+01_指標庫!$H$19*ISNUMBER($AK1457)+01_指標庫!$H$20*ISNUMBER($BB1457)+01_指標庫!$H$21*ISNUMBER($BC1457)</f>
        <v>51</v>
      </c>
      <c r="AX1457" s="59" t="n">
        <f aca="false">IF(AW1457=0,50,ROUND((01_指標庫!$H$4*IF(ISNUMBER($F1457),L1457,0)+01_指標庫!$H$5*IF(ISNUMBER($AA1457),AL1457,0)+01_指標庫!$H$6*IF(ISNUMBER($G1457),M1457,0)+01_指標庫!$H$7*IF(ISNUMBER($H1457),N1457,0)+01_指標庫!$H$8*IF(ISNUMBER($AF1457),AQ1457,0)+01_指標庫!$H$9*IF(ISNUMBER($AG1457),AR1457,0)+01_指標庫!$H$10*IF(ISNUMBER($AB1457),AM1457,0)+01_指標庫!$H$11*IF(ISNUMBER($AC1457),AN1457,0)+01_指標庫!$H$12*IF(ISNUMBER($AD1457),AO1457,0)+01_指標庫!$H$13*IF(ISNUMBER($AE1457),AP1457,0)+01_指標庫!$H$14*IF(ISNUMBER($I1457),O1457,0)+01_指標庫!$H$15*IF(ISNUMBER($AH1457),AS1457,0)+01_指標庫!$H$16*IF(ISNUMBER($K1457),P1457,0)+01_指標庫!$H$17*IF(ISNUMBER($AI1457),AT1457,0)+01_指標庫!$H$18*IF(ISNUMBER($AJ1457),AU1457,0)+01_指標庫!$H$19*IF(ISNUMBER($AK1457),AV1457,0)+01_指標庫!$H$20*IF(ISNUMBER($BB1457),BB1457,0)+01_指標庫!$H$21*IF(ISNUMBER($BC1457),BC1457,0))/AW1457,1))</f>
        <v>21.6</v>
      </c>
      <c r="AY1457" s="60"/>
      <c r="AZ1457" s="60"/>
      <c r="BA1457" s="58" t="n">
        <f aca="false">AVERAGE($E1453:$E1457)/AVERAGE($E1448:$E1457)-1</f>
        <v>-0.0218478937514611</v>
      </c>
      <c r="BB1457" s="59" t="n">
        <f aca="false">IF(ISNUMBER($BA1457),IF(OR($S1457&lt;=-0.03,$BA1457&lt;-0.003),0,IF(OR($S1457&lt;=-0.02,$BA1457&lt;0.01),50,100)),"")</f>
        <v>0</v>
      </c>
      <c r="BC1457" s="0" t="str">
        <f aca="false">IF(OR(COUNT($AZ1457)=0,COUNT($AZ1456)=0),"",IF(OR($AY1457/$AZ1456-1&lt;=-0.03,$AZ1457/$AZ1456-1&lt;=-0.045,IF(COUNT($AZ1448:$AZ1457)=10,AVERAGE($AZ1453:$AZ1457)/AVERAGE($AZ1448:$AZ1457)-1&lt;-0.01,FALSE())),0,IF(OR($AZ1457/$AZ1456-1&lt;=-0.02,IF(COUNT($AZ1448:$AZ1457)=10,AVERAGE($AZ1453:$AZ1457)/AVERAGE($AZ1448:$AZ1457)-1&lt;0.005,FALSE())),50,100)))</f>
        <v/>
      </c>
    </row>
    <row r="1458" customFormat="false" ht="15" hidden="false" customHeight="true" outlineLevel="0" collapsed="false">
      <c r="A1458" s="47" t="n">
        <v>1454</v>
      </c>
      <c r="B1458" s="48" t="n">
        <v>44665</v>
      </c>
      <c r="C1458" s="47" t="n">
        <v>2022</v>
      </c>
      <c r="D1458" s="49" t="s">
        <v>239</v>
      </c>
      <c r="E1458" s="50" t="n">
        <v>13893.21</v>
      </c>
      <c r="F1458" s="51" t="n">
        <v>-0.082731</v>
      </c>
      <c r="G1458" s="51" t="n">
        <v>-0.161713</v>
      </c>
      <c r="H1458" s="52" t="n">
        <v>0.3265</v>
      </c>
      <c r="I1458" s="62" t="n">
        <v>463.6</v>
      </c>
      <c r="J1458" s="63" t="s">
        <v>240</v>
      </c>
      <c r="K1458" s="54" t="n">
        <v>22.7</v>
      </c>
      <c r="L1458" s="55" t="n">
        <f aca="false">IF(COUNT(F1458)=0,50,IF(F1458&gt;=0,100,IF(F1458&gt;=-0.02,50,0)))</f>
        <v>0</v>
      </c>
      <c r="M1458" s="55" t="n">
        <f aca="false">IF(COUNT(G1458)=0,50,IF(G1458&gt;-0.06,100,IF(G1458&gt;-0.15,50,0)))</f>
        <v>0</v>
      </c>
      <c r="N1458" s="55" t="n">
        <f aca="false">IF(COUNT(H1458)=0,50,IF(H1458&gt;=0.6,100,IF(H1458&gt;=0.4,50,0)))</f>
        <v>0</v>
      </c>
      <c r="O1458" s="55" t="n">
        <f aca="false">IF(COUNT(I1458)=0,50,IF(J1458="proxy_vix",50,IF(I1458&lt;350,100,IF(I1458&lt;=450,50,0))))</f>
        <v>50</v>
      </c>
      <c r="P1458" s="55" t="n">
        <f aca="false">IF(COUNT(K1458)=0,50,IF(K1458&lt;20,100,IF(K1458&lt;=25,50,0)))</f>
        <v>50</v>
      </c>
      <c r="Q1458" s="54"/>
      <c r="R1458" s="47"/>
      <c r="S1458" s="51" t="n">
        <f aca="false">$E1458/$E1457-1</f>
        <v>-0.0227947801585254</v>
      </c>
      <c r="T1458" s="56" t="n">
        <f aca="false">$K1458/$K1457-1</f>
        <v>0.0403299725022914</v>
      </c>
      <c r="V1458" s="57"/>
      <c r="W1458" s="57"/>
      <c r="Y1458" s="1" t="str">
        <f aca="false">IF(AX1458&gt;=70,"EASY",IF(AX1458&gt;40,"UNCERTAIN","HARD"))</f>
        <v>HARD</v>
      </c>
      <c r="AA1458" s="58" t="n">
        <f aca="false">IF($A1458&lt;200,"",AVERAGE($E1409:$E1458)/AVERAGE($E1259:$E1458)-1)</f>
        <v>-0.0575816643767535</v>
      </c>
      <c r="AB1458" s="59" t="n">
        <f aca="false">LOOKUP($B1458,07_L1政策步階!$A$4:$A$14,07_L1政策步階!$C$4:$C$14)</f>
        <v>-1</v>
      </c>
      <c r="AC1458" s="57"/>
      <c r="AD1458" s="57"/>
      <c r="AE1458" s="57"/>
      <c r="AF1458" s="57"/>
      <c r="AG1458" s="57"/>
      <c r="AH1458" s="57"/>
      <c r="AI1458" s="57"/>
      <c r="AJ1458" s="57"/>
      <c r="AK1458" s="57"/>
      <c r="AL1458" s="59" t="n">
        <f aca="false">IF(ISNUMBER($AA1458),IF($AA1458&gt;=0.005,100,IF($AA1458&gt;=-0.015,50,0)),"")</f>
        <v>0</v>
      </c>
      <c r="AM1458" s="59" t="n">
        <f aca="false">IF(ISNUMBER($AB1458),IF($AB1458=1,100,IF($AB1458=0,50,0)),"")</f>
        <v>0</v>
      </c>
      <c r="AN1458" s="0" t="str">
        <f aca="false">IF(ISNUMBER($AC1458),IF($AC1458&gt;=0.001,100,IF($AC1458&gt;=-0.003,50,0)),"")</f>
        <v/>
      </c>
      <c r="AO1458" s="0" t="str">
        <f aca="false">IF(ISNUMBER($AD1458),IF($AD1458&gt;=0.04,100,IF($AD1458&gt;=0,50,0)),"")</f>
        <v/>
      </c>
      <c r="AP1458" s="0" t="str">
        <f aca="false">IF(ISNUMBER($AE1458),IF($AE1458&gt;=25,100,IF($AE1458&gt;=-75,50,0)),"")</f>
        <v/>
      </c>
      <c r="AQ1458" s="0" t="str">
        <f aca="false">IF(ISNUMBER($AF1458),IF($AF1458&gt;0,100,IF($AF1458&gt;=-50,50,0)),"")</f>
        <v/>
      </c>
      <c r="AR1458" s="0" t="str">
        <f aca="false">IF(ISNUMBER($AG1458),IF($AG1458=1,100,IF($AG1458=0,50,0)),"")</f>
        <v/>
      </c>
      <c r="AS1458" s="0" t="str">
        <f aca="false">IF(ISNUMBER($AH1458),IF($AH1458&lt;0,100,IF($AH1458&lt;=20,50,0)),"")</f>
        <v/>
      </c>
      <c r="AT1458" s="0" t="str">
        <f aca="false">IF(ISNUMBER($AI1458),IF($AI1458&lt;0.95,100,IF($AI1458&lt;=1,50,0)),"")</f>
        <v/>
      </c>
      <c r="AU1458" s="0" t="str">
        <f aca="false">IF(ISNUMBER($AJ1458),IF($AJ1458&lt;30,0,IF($AJ1458&lt;40,50,IF($AJ1458&lt;=90,100,50))),"")</f>
        <v/>
      </c>
      <c r="AV1458" s="0" t="str">
        <f aca="false">IF(ISNUMBER($AK1458),IF($AK1458&gt;-0.2,100,IF($AK1458&gt;=-0.4,50,0)),"")</f>
        <v/>
      </c>
      <c r="AW1458" s="59" t="n">
        <f aca="false">01_指標庫!$H$4*ISNUMBER($F1458)+01_指標庫!$H$5*ISNUMBER($AA1458)+01_指標庫!$H$6*ISNUMBER($G1458)+01_指標庫!$H$7*ISNUMBER($H1458)+01_指標庫!$H$8*ISNUMBER($AF1458)+01_指標庫!$H$9*ISNUMBER($AG1458)+01_指標庫!$H$10*ISNUMBER($AB1458)+01_指標庫!$H$11*ISNUMBER($AC1458)+01_指標庫!$H$12*ISNUMBER($AD1458)+01_指標庫!$H$13*ISNUMBER($AE1458)+01_指標庫!$H$14*ISNUMBER($I1458)+01_指標庫!$H$15*ISNUMBER($AH1458)+01_指標庫!$H$16*ISNUMBER($K1458)+01_指標庫!$H$17*ISNUMBER($AI1458)+01_指標庫!$H$18*ISNUMBER($AJ1458)+01_指標庫!$H$19*ISNUMBER($AK1458)+01_指標庫!$H$20*ISNUMBER($BB1458)+01_指標庫!$H$21*ISNUMBER($BC1458)</f>
        <v>51</v>
      </c>
      <c r="AX1458" s="59" t="n">
        <f aca="false">IF(AW1458=0,50,ROUND((01_指標庫!$H$4*IF(ISNUMBER($F1458),L1458,0)+01_指標庫!$H$5*IF(ISNUMBER($AA1458),AL1458,0)+01_指標庫!$H$6*IF(ISNUMBER($G1458),M1458,0)+01_指標庫!$H$7*IF(ISNUMBER($H1458),N1458,0)+01_指標庫!$H$8*IF(ISNUMBER($AF1458),AQ1458,0)+01_指標庫!$H$9*IF(ISNUMBER($AG1458),AR1458,0)+01_指標庫!$H$10*IF(ISNUMBER($AB1458),AM1458,0)+01_指標庫!$H$11*IF(ISNUMBER($AC1458),AN1458,0)+01_指標庫!$H$12*IF(ISNUMBER($AD1458),AO1458,0)+01_指標庫!$H$13*IF(ISNUMBER($AE1458),AP1458,0)+01_指標庫!$H$14*IF(ISNUMBER($I1458),O1458,0)+01_指標庫!$H$15*IF(ISNUMBER($AH1458),AS1458,0)+01_指標庫!$H$16*IF(ISNUMBER($K1458),P1458,0)+01_指標庫!$H$17*IF(ISNUMBER($AI1458),AT1458,0)+01_指標庫!$H$18*IF(ISNUMBER($AJ1458),AU1458,0)+01_指標庫!$H$19*IF(ISNUMBER($AK1458),AV1458,0)+01_指標庫!$H$20*IF(ISNUMBER($BB1458),BB1458,0)+01_指標庫!$H$21*IF(ISNUMBER($BC1458),BC1458,0))/AW1458,1))</f>
        <v>13.7</v>
      </c>
      <c r="AY1458" s="60"/>
      <c r="AZ1458" s="60"/>
      <c r="BA1458" s="58" t="n">
        <f aca="false">AVERAGE($E1454:$E1458)/AVERAGE($E1449:$E1458)-1</f>
        <v>-0.0242922333655066</v>
      </c>
      <c r="BB1458" s="59" t="n">
        <f aca="false">IF(ISNUMBER($BA1458),IF(OR($S1458&lt;=-0.03,$BA1458&lt;-0.003),0,IF(OR($S1458&lt;=-0.02,$BA1458&lt;0.01),50,100)),"")</f>
        <v>0</v>
      </c>
      <c r="BC1458" s="0" t="str">
        <f aca="false">IF(OR(COUNT($AZ1458)=0,COUNT($AZ1457)=0),"",IF(OR($AY1458/$AZ1457-1&lt;=-0.03,$AZ1458/$AZ1457-1&lt;=-0.045,IF(COUNT($AZ1449:$AZ1458)=10,AVERAGE($AZ1454:$AZ1458)/AVERAGE($AZ1449:$AZ1458)-1&lt;-0.01,FALSE())),0,IF(OR($AZ1458/$AZ1457-1&lt;=-0.02,IF(COUNT($AZ1449:$AZ1458)=10,AVERAGE($AZ1454:$AZ1458)/AVERAGE($AZ1449:$AZ1458)-1&lt;0.005,FALSE())),50,100)))</f>
        <v/>
      </c>
    </row>
    <row r="1459" customFormat="false" ht="15" hidden="false" customHeight="true" outlineLevel="0" collapsed="false">
      <c r="A1459" s="47" t="n">
        <v>1455</v>
      </c>
      <c r="B1459" s="48" t="n">
        <v>44669</v>
      </c>
      <c r="C1459" s="47" t="n">
        <v>2022</v>
      </c>
      <c r="D1459" s="49" t="s">
        <v>236</v>
      </c>
      <c r="E1459" s="50" t="n">
        <v>13910.76</v>
      </c>
      <c r="F1459" s="51" t="n">
        <v>-0.081376</v>
      </c>
      <c r="G1459" s="51" t="n">
        <v>-0.160654</v>
      </c>
      <c r="H1459" s="52" t="n">
        <v>0.3265</v>
      </c>
      <c r="I1459" s="62" t="n">
        <v>459.1</v>
      </c>
      <c r="J1459" s="63" t="s">
        <v>240</v>
      </c>
      <c r="K1459" s="54" t="n">
        <v>22.17</v>
      </c>
      <c r="L1459" s="55" t="n">
        <f aca="false">IF(COUNT(F1459)=0,50,IF(F1459&gt;=0,100,IF(F1459&gt;=-0.02,50,0)))</f>
        <v>0</v>
      </c>
      <c r="M1459" s="55" t="n">
        <f aca="false">IF(COUNT(G1459)=0,50,IF(G1459&gt;-0.06,100,IF(G1459&gt;-0.15,50,0)))</f>
        <v>0</v>
      </c>
      <c r="N1459" s="55" t="n">
        <f aca="false">IF(COUNT(H1459)=0,50,IF(H1459&gt;=0.6,100,IF(H1459&gt;=0.4,50,0)))</f>
        <v>0</v>
      </c>
      <c r="O1459" s="55" t="n">
        <f aca="false">IF(COUNT(I1459)=0,50,IF(J1459="proxy_vix",50,IF(I1459&lt;350,100,IF(I1459&lt;=450,50,0))))</f>
        <v>50</v>
      </c>
      <c r="P1459" s="55" t="n">
        <f aca="false">IF(COUNT(K1459)=0,50,IF(K1459&lt;20,100,IF(K1459&lt;=25,50,0)))</f>
        <v>50</v>
      </c>
      <c r="Q1459" s="54"/>
      <c r="R1459" s="47"/>
      <c r="S1459" s="51" t="n">
        <f aca="false">$E1459/$E1458-1</f>
        <v>0.00126320699104099</v>
      </c>
      <c r="T1459" s="56" t="n">
        <f aca="false">$K1459/$K1458-1</f>
        <v>-0.0233480176211452</v>
      </c>
      <c r="V1459" s="57"/>
      <c r="W1459" s="57"/>
      <c r="Y1459" s="1" t="str">
        <f aca="false">IF(AX1459&gt;=70,"EASY",IF(AX1459&gt;40,"UNCERTAIN","HARD"))</f>
        <v>HARD</v>
      </c>
      <c r="AA1459" s="58" t="n">
        <f aca="false">IF($A1459&lt;200,"",AVERAGE($E1410:$E1459)/AVERAGE($E1260:$E1459)-1)</f>
        <v>-0.058159321824382</v>
      </c>
      <c r="AB1459" s="59" t="n">
        <f aca="false">LOOKUP($B1459,07_L1政策步階!$A$4:$A$14,07_L1政策步階!$C$4:$C$14)</f>
        <v>-1</v>
      </c>
      <c r="AC1459" s="57"/>
      <c r="AD1459" s="57"/>
      <c r="AE1459" s="57"/>
      <c r="AF1459" s="57"/>
      <c r="AG1459" s="57"/>
      <c r="AH1459" s="57"/>
      <c r="AI1459" s="57"/>
      <c r="AJ1459" s="57"/>
      <c r="AK1459" s="57"/>
      <c r="AL1459" s="59" t="n">
        <f aca="false">IF(ISNUMBER($AA1459),IF($AA1459&gt;=0.005,100,IF($AA1459&gt;=-0.015,50,0)),"")</f>
        <v>0</v>
      </c>
      <c r="AM1459" s="59" t="n">
        <f aca="false">IF(ISNUMBER($AB1459),IF($AB1459=1,100,IF($AB1459=0,50,0)),"")</f>
        <v>0</v>
      </c>
      <c r="AN1459" s="0" t="str">
        <f aca="false">IF(ISNUMBER($AC1459),IF($AC1459&gt;=0.001,100,IF($AC1459&gt;=-0.003,50,0)),"")</f>
        <v/>
      </c>
      <c r="AO1459" s="0" t="str">
        <f aca="false">IF(ISNUMBER($AD1459),IF($AD1459&gt;=0.04,100,IF($AD1459&gt;=0,50,0)),"")</f>
        <v/>
      </c>
      <c r="AP1459" s="0" t="str">
        <f aca="false">IF(ISNUMBER($AE1459),IF($AE1459&gt;=25,100,IF($AE1459&gt;=-75,50,0)),"")</f>
        <v/>
      </c>
      <c r="AQ1459" s="0" t="str">
        <f aca="false">IF(ISNUMBER($AF1459),IF($AF1459&gt;0,100,IF($AF1459&gt;=-50,50,0)),"")</f>
        <v/>
      </c>
      <c r="AR1459" s="0" t="str">
        <f aca="false">IF(ISNUMBER($AG1459),IF($AG1459=1,100,IF($AG1459=0,50,0)),"")</f>
        <v/>
      </c>
      <c r="AS1459" s="0" t="str">
        <f aca="false">IF(ISNUMBER($AH1459),IF($AH1459&lt;0,100,IF($AH1459&lt;=20,50,0)),"")</f>
        <v/>
      </c>
      <c r="AT1459" s="0" t="str">
        <f aca="false">IF(ISNUMBER($AI1459),IF($AI1459&lt;0.95,100,IF($AI1459&lt;=1,50,0)),"")</f>
        <v/>
      </c>
      <c r="AU1459" s="0" t="str">
        <f aca="false">IF(ISNUMBER($AJ1459),IF($AJ1459&lt;30,0,IF($AJ1459&lt;40,50,IF($AJ1459&lt;=90,100,50))),"")</f>
        <v/>
      </c>
      <c r="AV1459" s="0" t="str">
        <f aca="false">IF(ISNUMBER($AK1459),IF($AK1459&gt;-0.2,100,IF($AK1459&gt;=-0.4,50,0)),"")</f>
        <v/>
      </c>
      <c r="AW1459" s="59" t="n">
        <f aca="false">01_指標庫!$H$4*ISNUMBER($F1459)+01_指標庫!$H$5*ISNUMBER($AA1459)+01_指標庫!$H$6*ISNUMBER($G1459)+01_指標庫!$H$7*ISNUMBER($H1459)+01_指標庫!$H$8*ISNUMBER($AF1459)+01_指標庫!$H$9*ISNUMBER($AG1459)+01_指標庫!$H$10*ISNUMBER($AB1459)+01_指標庫!$H$11*ISNUMBER($AC1459)+01_指標庫!$H$12*ISNUMBER($AD1459)+01_指標庫!$H$13*ISNUMBER($AE1459)+01_指標庫!$H$14*ISNUMBER($I1459)+01_指標庫!$H$15*ISNUMBER($AH1459)+01_指標庫!$H$16*ISNUMBER($K1459)+01_指標庫!$H$17*ISNUMBER($AI1459)+01_指標庫!$H$18*ISNUMBER($AJ1459)+01_指標庫!$H$19*ISNUMBER($AK1459)+01_指標庫!$H$20*ISNUMBER($BB1459)+01_指標庫!$H$21*ISNUMBER($BC1459)</f>
        <v>51</v>
      </c>
      <c r="AX1459" s="59" t="n">
        <f aca="false">IF(AW1459=0,50,ROUND((01_指標庫!$H$4*IF(ISNUMBER($F1459),L1459,0)+01_指標庫!$H$5*IF(ISNUMBER($AA1459),AL1459,0)+01_指標庫!$H$6*IF(ISNUMBER($G1459),M1459,0)+01_指標庫!$H$7*IF(ISNUMBER($H1459),N1459,0)+01_指標庫!$H$8*IF(ISNUMBER($AF1459),AQ1459,0)+01_指標庫!$H$9*IF(ISNUMBER($AG1459),AR1459,0)+01_指標庫!$H$10*IF(ISNUMBER($AB1459),AM1459,0)+01_指標庫!$H$11*IF(ISNUMBER($AC1459),AN1459,0)+01_指標庫!$H$12*IF(ISNUMBER($AD1459),AO1459,0)+01_指標庫!$H$13*IF(ISNUMBER($AE1459),AP1459,0)+01_指標庫!$H$14*IF(ISNUMBER($I1459),O1459,0)+01_指標庫!$H$15*IF(ISNUMBER($AH1459),AS1459,0)+01_指標庫!$H$16*IF(ISNUMBER($K1459),P1459,0)+01_指標庫!$H$17*IF(ISNUMBER($AI1459),AT1459,0)+01_指標庫!$H$18*IF(ISNUMBER($AJ1459),AU1459,0)+01_指標庫!$H$19*IF(ISNUMBER($AK1459),AV1459,0)+01_指標庫!$H$20*IF(ISNUMBER($BB1459),BB1459,0)+01_指標庫!$H$21*IF(ISNUMBER($BC1459),BC1459,0))/AW1459,1))</f>
        <v>13.7</v>
      </c>
      <c r="AY1459" s="60"/>
      <c r="AZ1459" s="60"/>
      <c r="BA1459" s="58" t="n">
        <f aca="false">AVERAGE($E1455:$E1459)/AVERAGE($E1450:$E1459)-1</f>
        <v>-0.0236336980927265</v>
      </c>
      <c r="BB1459" s="59" t="n">
        <f aca="false">IF(ISNUMBER($BA1459),IF(OR($S1459&lt;=-0.03,$BA1459&lt;-0.003),0,IF(OR($S1459&lt;=-0.02,$BA1459&lt;0.01),50,100)),"")</f>
        <v>0</v>
      </c>
      <c r="BC1459" s="0" t="str">
        <f aca="false">IF(OR(COUNT($AZ1459)=0,COUNT($AZ1458)=0),"",IF(OR($AY1459/$AZ1458-1&lt;=-0.03,$AZ1459/$AZ1458-1&lt;=-0.045,IF(COUNT($AZ1450:$AZ1459)=10,AVERAGE($AZ1455:$AZ1459)/AVERAGE($AZ1450:$AZ1459)-1&lt;-0.01,FALSE())),0,IF(OR($AZ1459/$AZ1458-1&lt;=-0.02,IF(COUNT($AZ1450:$AZ1459)=10,AVERAGE($AZ1455:$AZ1459)/AVERAGE($AZ1450:$AZ1459)-1&lt;0.005,FALSE())),50,100)))</f>
        <v/>
      </c>
    </row>
    <row r="1460" customFormat="false" ht="15" hidden="false" customHeight="true" outlineLevel="0" collapsed="false">
      <c r="A1460" s="47" t="n">
        <v>1456</v>
      </c>
      <c r="B1460" s="48" t="n">
        <v>44670</v>
      </c>
      <c r="C1460" s="47" t="n">
        <v>2022</v>
      </c>
      <c r="D1460" s="49" t="s">
        <v>237</v>
      </c>
      <c r="E1460" s="50" t="n">
        <v>14210.26</v>
      </c>
      <c r="F1460" s="51" t="n">
        <v>-0.061437</v>
      </c>
      <c r="G1460" s="51" t="n">
        <v>-0.142583</v>
      </c>
      <c r="H1460" s="52" t="n">
        <v>0.3469</v>
      </c>
      <c r="I1460" s="62" t="n">
        <v>452.4</v>
      </c>
      <c r="J1460" s="63" t="s">
        <v>240</v>
      </c>
      <c r="K1460" s="54" t="n">
        <v>21.37</v>
      </c>
      <c r="L1460" s="55" t="n">
        <f aca="false">IF(COUNT(F1460)=0,50,IF(F1460&gt;=0,100,IF(F1460&gt;=-0.02,50,0)))</f>
        <v>0</v>
      </c>
      <c r="M1460" s="55" t="n">
        <f aca="false">IF(COUNT(G1460)=0,50,IF(G1460&gt;-0.06,100,IF(G1460&gt;-0.15,50,0)))</f>
        <v>50</v>
      </c>
      <c r="N1460" s="55" t="n">
        <f aca="false">IF(COUNT(H1460)=0,50,IF(H1460&gt;=0.6,100,IF(H1460&gt;=0.4,50,0)))</f>
        <v>0</v>
      </c>
      <c r="O1460" s="55" t="n">
        <f aca="false">IF(COUNT(I1460)=0,50,IF(J1460="proxy_vix",50,IF(I1460&lt;350,100,IF(I1460&lt;=450,50,0))))</f>
        <v>50</v>
      </c>
      <c r="P1460" s="55" t="n">
        <f aca="false">IF(COUNT(K1460)=0,50,IF(K1460&lt;20,100,IF(K1460&lt;=25,50,0)))</f>
        <v>50</v>
      </c>
      <c r="Q1460" s="54"/>
      <c r="R1460" s="47"/>
      <c r="S1460" s="51" t="n">
        <f aca="false">$E1460/$E1459-1</f>
        <v>0.0215300961270268</v>
      </c>
      <c r="T1460" s="56" t="n">
        <f aca="false">$K1460/$K1459-1</f>
        <v>-0.036084799278304</v>
      </c>
      <c r="V1460" s="57"/>
      <c r="W1460" s="57"/>
      <c r="Y1460" s="1" t="str">
        <f aca="false">IF(AX1460&gt;=70,"EASY",IF(AX1460&gt;40,"UNCERTAIN","HARD"))</f>
        <v>HARD</v>
      </c>
      <c r="AA1460" s="58" t="n">
        <f aca="false">IF($A1460&lt;200,"",AVERAGE($E1411:$E1460)/AVERAGE($E1261:$E1460)-1)</f>
        <v>-0.0586378677801872</v>
      </c>
      <c r="AB1460" s="59" t="n">
        <f aca="false">LOOKUP($B1460,07_L1政策步階!$A$4:$A$14,07_L1政策步階!$C$4:$C$14)</f>
        <v>-1</v>
      </c>
      <c r="AC1460" s="57"/>
      <c r="AD1460" s="57"/>
      <c r="AE1460" s="57"/>
      <c r="AF1460" s="57"/>
      <c r="AG1460" s="57"/>
      <c r="AH1460" s="57"/>
      <c r="AI1460" s="57"/>
      <c r="AJ1460" s="57"/>
      <c r="AK1460" s="57"/>
      <c r="AL1460" s="59" t="n">
        <f aca="false">IF(ISNUMBER($AA1460),IF($AA1460&gt;=0.005,100,IF($AA1460&gt;=-0.015,50,0)),"")</f>
        <v>0</v>
      </c>
      <c r="AM1460" s="59" t="n">
        <f aca="false">IF(ISNUMBER($AB1460),IF($AB1460=1,100,IF($AB1460=0,50,0)),"")</f>
        <v>0</v>
      </c>
      <c r="AN1460" s="0" t="str">
        <f aca="false">IF(ISNUMBER($AC1460),IF($AC1460&gt;=0.001,100,IF($AC1460&gt;=-0.003,50,0)),"")</f>
        <v/>
      </c>
      <c r="AO1460" s="0" t="str">
        <f aca="false">IF(ISNUMBER($AD1460),IF($AD1460&gt;=0.04,100,IF($AD1460&gt;=0,50,0)),"")</f>
        <v/>
      </c>
      <c r="AP1460" s="0" t="str">
        <f aca="false">IF(ISNUMBER($AE1460),IF($AE1460&gt;=25,100,IF($AE1460&gt;=-75,50,0)),"")</f>
        <v/>
      </c>
      <c r="AQ1460" s="0" t="str">
        <f aca="false">IF(ISNUMBER($AF1460),IF($AF1460&gt;0,100,IF($AF1460&gt;=-50,50,0)),"")</f>
        <v/>
      </c>
      <c r="AR1460" s="0" t="str">
        <f aca="false">IF(ISNUMBER($AG1460),IF($AG1460=1,100,IF($AG1460=0,50,0)),"")</f>
        <v/>
      </c>
      <c r="AS1460" s="0" t="str">
        <f aca="false">IF(ISNUMBER($AH1460),IF($AH1460&lt;0,100,IF($AH1460&lt;=20,50,0)),"")</f>
        <v/>
      </c>
      <c r="AT1460" s="0" t="str">
        <f aca="false">IF(ISNUMBER($AI1460),IF($AI1460&lt;0.95,100,IF($AI1460&lt;=1,50,0)),"")</f>
        <v/>
      </c>
      <c r="AU1460" s="0" t="str">
        <f aca="false">IF(ISNUMBER($AJ1460),IF($AJ1460&lt;30,0,IF($AJ1460&lt;40,50,IF($AJ1460&lt;=90,100,50))),"")</f>
        <v/>
      </c>
      <c r="AV1460" s="0" t="str">
        <f aca="false">IF(ISNUMBER($AK1460),IF($AK1460&gt;-0.2,100,IF($AK1460&gt;=-0.4,50,0)),"")</f>
        <v/>
      </c>
      <c r="AW1460" s="59" t="n">
        <f aca="false">01_指標庫!$H$4*ISNUMBER($F1460)+01_指標庫!$H$5*ISNUMBER($AA1460)+01_指標庫!$H$6*ISNUMBER($G1460)+01_指標庫!$H$7*ISNUMBER($H1460)+01_指標庫!$H$8*ISNUMBER($AF1460)+01_指標庫!$H$9*ISNUMBER($AG1460)+01_指標庫!$H$10*ISNUMBER($AB1460)+01_指標庫!$H$11*ISNUMBER($AC1460)+01_指標庫!$H$12*ISNUMBER($AD1460)+01_指標庫!$H$13*ISNUMBER($AE1460)+01_指標庫!$H$14*ISNUMBER($I1460)+01_指標庫!$H$15*ISNUMBER($AH1460)+01_指標庫!$H$16*ISNUMBER($K1460)+01_指標庫!$H$17*ISNUMBER($AI1460)+01_指標庫!$H$18*ISNUMBER($AJ1460)+01_指標庫!$H$19*ISNUMBER($AK1460)+01_指標庫!$H$20*ISNUMBER($BB1460)+01_指標庫!$H$21*ISNUMBER($BC1460)</f>
        <v>51</v>
      </c>
      <c r="AX1460" s="59" t="n">
        <f aca="false">IF(AW1460=0,50,ROUND((01_指標庫!$H$4*IF(ISNUMBER($F1460),L1460,0)+01_指標庫!$H$5*IF(ISNUMBER($AA1460),AL1460,0)+01_指標庫!$H$6*IF(ISNUMBER($G1460),M1460,0)+01_指標庫!$H$7*IF(ISNUMBER($H1460),N1460,0)+01_指標庫!$H$8*IF(ISNUMBER($AF1460),AQ1460,0)+01_指標庫!$H$9*IF(ISNUMBER($AG1460),AR1460,0)+01_指標庫!$H$10*IF(ISNUMBER($AB1460),AM1460,0)+01_指標庫!$H$11*IF(ISNUMBER($AC1460),AN1460,0)+01_指標庫!$H$12*IF(ISNUMBER($AD1460),AO1460,0)+01_指標庫!$H$13*IF(ISNUMBER($AE1460),AP1460,0)+01_指標庫!$H$14*IF(ISNUMBER($I1460),O1460,0)+01_指標庫!$H$15*IF(ISNUMBER($AH1460),AS1460,0)+01_指標庫!$H$16*IF(ISNUMBER($K1460),P1460,0)+01_指標庫!$H$17*IF(ISNUMBER($AI1460),AT1460,0)+01_指標庫!$H$18*IF(ISNUMBER($AJ1460),AU1460,0)+01_指標庫!$H$19*IF(ISNUMBER($AK1460),AV1460,0)+01_指標庫!$H$20*IF(ISNUMBER($BB1460),BB1460,0)+01_指標庫!$H$21*IF(ISNUMBER($BC1460),BC1460,0))/AW1460,1))</f>
        <v>21.6</v>
      </c>
      <c r="AY1460" s="60"/>
      <c r="AZ1460" s="60"/>
      <c r="BA1460" s="58" t="n">
        <f aca="false">AVERAGE($E1456:$E1460)/AVERAGE($E1451:$E1460)-1</f>
        <v>-0.0140300829201402</v>
      </c>
      <c r="BB1460" s="59" t="n">
        <f aca="false">IF(ISNUMBER($BA1460),IF(OR($S1460&lt;=-0.03,$BA1460&lt;-0.003),0,IF(OR($S1460&lt;=-0.02,$BA1460&lt;0.01),50,100)),"")</f>
        <v>0</v>
      </c>
      <c r="BC1460" s="0" t="str">
        <f aca="false">IF(OR(COUNT($AZ1460)=0,COUNT($AZ1459)=0),"",IF(OR($AY1460/$AZ1459-1&lt;=-0.03,$AZ1460/$AZ1459-1&lt;=-0.045,IF(COUNT($AZ1451:$AZ1460)=10,AVERAGE($AZ1456:$AZ1460)/AVERAGE($AZ1451:$AZ1460)-1&lt;-0.01,FALSE())),0,IF(OR($AZ1460/$AZ1459-1&lt;=-0.02,IF(COUNT($AZ1451:$AZ1460)=10,AVERAGE($AZ1456:$AZ1460)/AVERAGE($AZ1451:$AZ1460)-1&lt;0.005,FALSE())),50,100)))</f>
        <v/>
      </c>
    </row>
    <row r="1461" customFormat="false" ht="15" hidden="false" customHeight="true" outlineLevel="0" collapsed="false">
      <c r="A1461" s="47" t="n">
        <v>1457</v>
      </c>
      <c r="B1461" s="48" t="n">
        <v>44671</v>
      </c>
      <c r="C1461" s="47" t="n">
        <v>2022</v>
      </c>
      <c r="D1461" s="49" t="s">
        <v>238</v>
      </c>
      <c r="E1461" s="50" t="n">
        <v>13998.53</v>
      </c>
      <c r="F1461" s="51" t="n">
        <v>-0.075181</v>
      </c>
      <c r="G1461" s="51" t="n">
        <v>-0.155359</v>
      </c>
      <c r="H1461" s="52" t="n">
        <v>0.3673</v>
      </c>
      <c r="I1461" s="62" t="n">
        <v>443.6</v>
      </c>
      <c r="J1461" s="63" t="s">
        <v>240</v>
      </c>
      <c r="K1461" s="54" t="n">
        <v>20.32</v>
      </c>
      <c r="L1461" s="55" t="n">
        <f aca="false">IF(COUNT(F1461)=0,50,IF(F1461&gt;=0,100,IF(F1461&gt;=-0.02,50,0)))</f>
        <v>0</v>
      </c>
      <c r="M1461" s="55" t="n">
        <f aca="false">IF(COUNT(G1461)=0,50,IF(G1461&gt;-0.06,100,IF(G1461&gt;-0.15,50,0)))</f>
        <v>0</v>
      </c>
      <c r="N1461" s="55" t="n">
        <f aca="false">IF(COUNT(H1461)=0,50,IF(H1461&gt;=0.6,100,IF(H1461&gt;=0.4,50,0)))</f>
        <v>0</v>
      </c>
      <c r="O1461" s="55" t="n">
        <f aca="false">IF(COUNT(I1461)=0,50,IF(J1461="proxy_vix",50,IF(I1461&lt;350,100,IF(I1461&lt;=450,50,0))))</f>
        <v>50</v>
      </c>
      <c r="P1461" s="55" t="n">
        <f aca="false">IF(COUNT(K1461)=0,50,IF(K1461&lt;20,100,IF(K1461&lt;=25,50,0)))</f>
        <v>50</v>
      </c>
      <c r="Q1461" s="54"/>
      <c r="R1461" s="47"/>
      <c r="S1461" s="51" t="n">
        <f aca="false">$E1461/$E1460-1</f>
        <v>-0.0148997977517652</v>
      </c>
      <c r="T1461" s="56" t="n">
        <f aca="false">$K1461/$K1460-1</f>
        <v>-0.0491343004211512</v>
      </c>
      <c r="V1461" s="57"/>
      <c r="W1461" s="57"/>
      <c r="Y1461" s="1" t="str">
        <f aca="false">IF(AX1461&gt;=70,"EASY",IF(AX1461&gt;40,"UNCERTAIN","HARD"))</f>
        <v>HARD</v>
      </c>
      <c r="AA1461" s="58" t="n">
        <f aca="false">IF($A1461&lt;200,"",AVERAGE($E1412:$E1461)/AVERAGE($E1262:$E1461)-1)</f>
        <v>-0.0591496260859676</v>
      </c>
      <c r="AB1461" s="59" t="n">
        <f aca="false">LOOKUP($B1461,07_L1政策步階!$A$4:$A$14,07_L1政策步階!$C$4:$C$14)</f>
        <v>-1</v>
      </c>
      <c r="AC1461" s="57"/>
      <c r="AD1461" s="57"/>
      <c r="AE1461" s="57"/>
      <c r="AF1461" s="57"/>
      <c r="AG1461" s="57"/>
      <c r="AH1461" s="57"/>
      <c r="AI1461" s="57"/>
      <c r="AJ1461" s="57"/>
      <c r="AK1461" s="57"/>
      <c r="AL1461" s="59" t="n">
        <f aca="false">IF(ISNUMBER($AA1461),IF($AA1461&gt;=0.005,100,IF($AA1461&gt;=-0.015,50,0)),"")</f>
        <v>0</v>
      </c>
      <c r="AM1461" s="59" t="n">
        <f aca="false">IF(ISNUMBER($AB1461),IF($AB1461=1,100,IF($AB1461=0,50,0)),"")</f>
        <v>0</v>
      </c>
      <c r="AN1461" s="0" t="str">
        <f aca="false">IF(ISNUMBER($AC1461),IF($AC1461&gt;=0.001,100,IF($AC1461&gt;=-0.003,50,0)),"")</f>
        <v/>
      </c>
      <c r="AO1461" s="0" t="str">
        <f aca="false">IF(ISNUMBER($AD1461),IF($AD1461&gt;=0.04,100,IF($AD1461&gt;=0,50,0)),"")</f>
        <v/>
      </c>
      <c r="AP1461" s="0" t="str">
        <f aca="false">IF(ISNUMBER($AE1461),IF($AE1461&gt;=25,100,IF($AE1461&gt;=-75,50,0)),"")</f>
        <v/>
      </c>
      <c r="AQ1461" s="0" t="str">
        <f aca="false">IF(ISNUMBER($AF1461),IF($AF1461&gt;0,100,IF($AF1461&gt;=-50,50,0)),"")</f>
        <v/>
      </c>
      <c r="AR1461" s="0" t="str">
        <f aca="false">IF(ISNUMBER($AG1461),IF($AG1461=1,100,IF($AG1461=0,50,0)),"")</f>
        <v/>
      </c>
      <c r="AS1461" s="0" t="str">
        <f aca="false">IF(ISNUMBER($AH1461),IF($AH1461&lt;0,100,IF($AH1461&lt;=20,50,0)),"")</f>
        <v/>
      </c>
      <c r="AT1461" s="0" t="str">
        <f aca="false">IF(ISNUMBER($AI1461),IF($AI1461&lt;0.95,100,IF($AI1461&lt;=1,50,0)),"")</f>
        <v/>
      </c>
      <c r="AU1461" s="0" t="str">
        <f aca="false">IF(ISNUMBER($AJ1461),IF($AJ1461&lt;30,0,IF($AJ1461&lt;40,50,IF($AJ1461&lt;=90,100,50))),"")</f>
        <v/>
      </c>
      <c r="AV1461" s="0" t="str">
        <f aca="false">IF(ISNUMBER($AK1461),IF($AK1461&gt;-0.2,100,IF($AK1461&gt;=-0.4,50,0)),"")</f>
        <v/>
      </c>
      <c r="AW1461" s="59" t="n">
        <f aca="false">01_指標庫!$H$4*ISNUMBER($F1461)+01_指標庫!$H$5*ISNUMBER($AA1461)+01_指標庫!$H$6*ISNUMBER($G1461)+01_指標庫!$H$7*ISNUMBER($H1461)+01_指標庫!$H$8*ISNUMBER($AF1461)+01_指標庫!$H$9*ISNUMBER($AG1461)+01_指標庫!$H$10*ISNUMBER($AB1461)+01_指標庫!$H$11*ISNUMBER($AC1461)+01_指標庫!$H$12*ISNUMBER($AD1461)+01_指標庫!$H$13*ISNUMBER($AE1461)+01_指標庫!$H$14*ISNUMBER($I1461)+01_指標庫!$H$15*ISNUMBER($AH1461)+01_指標庫!$H$16*ISNUMBER($K1461)+01_指標庫!$H$17*ISNUMBER($AI1461)+01_指標庫!$H$18*ISNUMBER($AJ1461)+01_指標庫!$H$19*ISNUMBER($AK1461)+01_指標庫!$H$20*ISNUMBER($BB1461)+01_指標庫!$H$21*ISNUMBER($BC1461)</f>
        <v>51</v>
      </c>
      <c r="AX1461" s="59" t="n">
        <f aca="false">IF(AW1461=0,50,ROUND((01_指標庫!$H$4*IF(ISNUMBER($F1461),L1461,0)+01_指標庫!$H$5*IF(ISNUMBER($AA1461),AL1461,0)+01_指標庫!$H$6*IF(ISNUMBER($G1461),M1461,0)+01_指標庫!$H$7*IF(ISNUMBER($H1461),N1461,0)+01_指標庫!$H$8*IF(ISNUMBER($AF1461),AQ1461,0)+01_指標庫!$H$9*IF(ISNUMBER($AG1461),AR1461,0)+01_指標庫!$H$10*IF(ISNUMBER($AB1461),AM1461,0)+01_指標庫!$H$11*IF(ISNUMBER($AC1461),AN1461,0)+01_指標庫!$H$12*IF(ISNUMBER($AD1461),AO1461,0)+01_指標庫!$H$13*IF(ISNUMBER($AE1461),AP1461,0)+01_指標庫!$H$14*IF(ISNUMBER($I1461),O1461,0)+01_指標庫!$H$15*IF(ISNUMBER($AH1461),AS1461,0)+01_指標庫!$H$16*IF(ISNUMBER($K1461),P1461,0)+01_指標庫!$H$17*IF(ISNUMBER($AI1461),AT1461,0)+01_指標庫!$H$18*IF(ISNUMBER($AJ1461),AU1461,0)+01_指標庫!$H$19*IF(ISNUMBER($AK1461),AV1461,0)+01_指標庫!$H$20*IF(ISNUMBER($BB1461),BB1461,0)+01_指標庫!$H$21*IF(ISNUMBER($BC1461),BC1461,0))/AW1461,1))</f>
        <v>13.7</v>
      </c>
      <c r="AY1461" s="60"/>
      <c r="AZ1461" s="60"/>
      <c r="BA1461" s="58" t="n">
        <f aca="false">AVERAGE($E1457:$E1461)/AVERAGE($E1452:$E1461)-1</f>
        <v>-0.00747860031829062</v>
      </c>
      <c r="BB1461" s="59" t="n">
        <f aca="false">IF(ISNUMBER($BA1461),IF(OR($S1461&lt;=-0.03,$BA1461&lt;-0.003),0,IF(OR($S1461&lt;=-0.02,$BA1461&lt;0.01),50,100)),"")</f>
        <v>0</v>
      </c>
      <c r="BC1461" s="0" t="str">
        <f aca="false">IF(OR(COUNT($AZ1461)=0,COUNT($AZ1460)=0),"",IF(OR($AY1461/$AZ1460-1&lt;=-0.03,$AZ1461/$AZ1460-1&lt;=-0.045,IF(COUNT($AZ1452:$AZ1461)=10,AVERAGE($AZ1457:$AZ1461)/AVERAGE($AZ1452:$AZ1461)-1&lt;-0.01,FALSE())),0,IF(OR($AZ1461/$AZ1460-1&lt;=-0.02,IF(COUNT($AZ1452:$AZ1461)=10,AVERAGE($AZ1457:$AZ1461)/AVERAGE($AZ1452:$AZ1461)-1&lt;0.005,FALSE())),50,100)))</f>
        <v/>
      </c>
    </row>
    <row r="1462" customFormat="false" ht="15" hidden="false" customHeight="true" outlineLevel="0" collapsed="false">
      <c r="A1462" s="47" t="n">
        <v>1458</v>
      </c>
      <c r="B1462" s="48" t="n">
        <v>44672</v>
      </c>
      <c r="C1462" s="47" t="n">
        <v>2022</v>
      </c>
      <c r="D1462" s="49" t="s">
        <v>239</v>
      </c>
      <c r="E1462" s="50" t="n">
        <v>13720.45</v>
      </c>
      <c r="F1462" s="51" t="n">
        <v>-0.093226</v>
      </c>
      <c r="G1462" s="51" t="n">
        <v>-0.172137</v>
      </c>
      <c r="H1462" s="52" t="n">
        <v>0.3469</v>
      </c>
      <c r="I1462" s="62" t="n">
        <v>463.4</v>
      </c>
      <c r="J1462" s="63" t="s">
        <v>240</v>
      </c>
      <c r="K1462" s="54" t="n">
        <v>22.68</v>
      </c>
      <c r="L1462" s="55" t="n">
        <f aca="false">IF(COUNT(F1462)=0,50,IF(F1462&gt;=0,100,IF(F1462&gt;=-0.02,50,0)))</f>
        <v>0</v>
      </c>
      <c r="M1462" s="55" t="n">
        <f aca="false">IF(COUNT(G1462)=0,50,IF(G1462&gt;-0.06,100,IF(G1462&gt;-0.15,50,0)))</f>
        <v>0</v>
      </c>
      <c r="N1462" s="55" t="n">
        <f aca="false">IF(COUNT(H1462)=0,50,IF(H1462&gt;=0.6,100,IF(H1462&gt;=0.4,50,0)))</f>
        <v>0</v>
      </c>
      <c r="O1462" s="55" t="n">
        <f aca="false">IF(COUNT(I1462)=0,50,IF(J1462="proxy_vix",50,IF(I1462&lt;350,100,IF(I1462&lt;=450,50,0))))</f>
        <v>50</v>
      </c>
      <c r="P1462" s="55" t="n">
        <f aca="false">IF(COUNT(K1462)=0,50,IF(K1462&lt;20,100,IF(K1462&lt;=25,50,0)))</f>
        <v>50</v>
      </c>
      <c r="Q1462" s="54"/>
      <c r="R1462" s="47"/>
      <c r="S1462" s="51" t="n">
        <f aca="false">$E1462/$E1461-1</f>
        <v>-0.0198649429618681</v>
      </c>
      <c r="T1462" s="56" t="n">
        <f aca="false">$K1462/$K1461-1</f>
        <v>0.116141732283465</v>
      </c>
      <c r="V1462" s="57"/>
      <c r="W1462" s="57"/>
      <c r="Y1462" s="1" t="str">
        <f aca="false">IF(AX1462&gt;=70,"EASY",IF(AX1462&gt;40,"UNCERTAIN","HARD"))</f>
        <v>HARD</v>
      </c>
      <c r="AA1462" s="58" t="n">
        <f aca="false">IF($A1462&lt;200,"",AVERAGE($E1413:$E1462)/AVERAGE($E1263:$E1462)-1)</f>
        <v>-0.0601676344234751</v>
      </c>
      <c r="AB1462" s="59" t="n">
        <f aca="false">LOOKUP($B1462,07_L1政策步階!$A$4:$A$14,07_L1政策步階!$C$4:$C$14)</f>
        <v>-1</v>
      </c>
      <c r="AC1462" s="57"/>
      <c r="AD1462" s="57"/>
      <c r="AE1462" s="57"/>
      <c r="AF1462" s="57"/>
      <c r="AG1462" s="57"/>
      <c r="AH1462" s="57"/>
      <c r="AI1462" s="57"/>
      <c r="AJ1462" s="57"/>
      <c r="AK1462" s="57"/>
      <c r="AL1462" s="59" t="n">
        <f aca="false">IF(ISNUMBER($AA1462),IF($AA1462&gt;=0.005,100,IF($AA1462&gt;=-0.015,50,0)),"")</f>
        <v>0</v>
      </c>
      <c r="AM1462" s="59" t="n">
        <f aca="false">IF(ISNUMBER($AB1462),IF($AB1462=1,100,IF($AB1462=0,50,0)),"")</f>
        <v>0</v>
      </c>
      <c r="AN1462" s="0" t="str">
        <f aca="false">IF(ISNUMBER($AC1462),IF($AC1462&gt;=0.001,100,IF($AC1462&gt;=-0.003,50,0)),"")</f>
        <v/>
      </c>
      <c r="AO1462" s="0" t="str">
        <f aca="false">IF(ISNUMBER($AD1462),IF($AD1462&gt;=0.04,100,IF($AD1462&gt;=0,50,0)),"")</f>
        <v/>
      </c>
      <c r="AP1462" s="0" t="str">
        <f aca="false">IF(ISNUMBER($AE1462),IF($AE1462&gt;=25,100,IF($AE1462&gt;=-75,50,0)),"")</f>
        <v/>
      </c>
      <c r="AQ1462" s="0" t="str">
        <f aca="false">IF(ISNUMBER($AF1462),IF($AF1462&gt;0,100,IF($AF1462&gt;=-50,50,0)),"")</f>
        <v/>
      </c>
      <c r="AR1462" s="0" t="str">
        <f aca="false">IF(ISNUMBER($AG1462),IF($AG1462=1,100,IF($AG1462=0,50,0)),"")</f>
        <v/>
      </c>
      <c r="AS1462" s="0" t="str">
        <f aca="false">IF(ISNUMBER($AH1462),IF($AH1462&lt;0,100,IF($AH1462&lt;=20,50,0)),"")</f>
        <v/>
      </c>
      <c r="AT1462" s="0" t="str">
        <f aca="false">IF(ISNUMBER($AI1462),IF($AI1462&lt;0.95,100,IF($AI1462&lt;=1,50,0)),"")</f>
        <v/>
      </c>
      <c r="AU1462" s="0" t="str">
        <f aca="false">IF(ISNUMBER($AJ1462),IF($AJ1462&lt;30,0,IF($AJ1462&lt;40,50,IF($AJ1462&lt;=90,100,50))),"")</f>
        <v/>
      </c>
      <c r="AV1462" s="0" t="str">
        <f aca="false">IF(ISNUMBER($AK1462),IF($AK1462&gt;-0.2,100,IF($AK1462&gt;=-0.4,50,0)),"")</f>
        <v/>
      </c>
      <c r="AW1462" s="59" t="n">
        <f aca="false">01_指標庫!$H$4*ISNUMBER($F1462)+01_指標庫!$H$5*ISNUMBER($AA1462)+01_指標庫!$H$6*ISNUMBER($G1462)+01_指標庫!$H$7*ISNUMBER($H1462)+01_指標庫!$H$8*ISNUMBER($AF1462)+01_指標庫!$H$9*ISNUMBER($AG1462)+01_指標庫!$H$10*ISNUMBER($AB1462)+01_指標庫!$H$11*ISNUMBER($AC1462)+01_指標庫!$H$12*ISNUMBER($AD1462)+01_指標庫!$H$13*ISNUMBER($AE1462)+01_指標庫!$H$14*ISNUMBER($I1462)+01_指標庫!$H$15*ISNUMBER($AH1462)+01_指標庫!$H$16*ISNUMBER($K1462)+01_指標庫!$H$17*ISNUMBER($AI1462)+01_指標庫!$H$18*ISNUMBER($AJ1462)+01_指標庫!$H$19*ISNUMBER($AK1462)+01_指標庫!$H$20*ISNUMBER($BB1462)+01_指標庫!$H$21*ISNUMBER($BC1462)</f>
        <v>51</v>
      </c>
      <c r="AX1462" s="59" t="n">
        <f aca="false">IF(AW1462=0,50,ROUND((01_指標庫!$H$4*IF(ISNUMBER($F1462),L1462,0)+01_指標庫!$H$5*IF(ISNUMBER($AA1462),AL1462,0)+01_指標庫!$H$6*IF(ISNUMBER($G1462),M1462,0)+01_指標庫!$H$7*IF(ISNUMBER($H1462),N1462,0)+01_指標庫!$H$8*IF(ISNUMBER($AF1462),AQ1462,0)+01_指標庫!$H$9*IF(ISNUMBER($AG1462),AR1462,0)+01_指標庫!$H$10*IF(ISNUMBER($AB1462),AM1462,0)+01_指標庫!$H$11*IF(ISNUMBER($AC1462),AN1462,0)+01_指標庫!$H$12*IF(ISNUMBER($AD1462),AO1462,0)+01_指標庫!$H$13*IF(ISNUMBER($AE1462),AP1462,0)+01_指標庫!$H$14*IF(ISNUMBER($I1462),O1462,0)+01_指標庫!$H$15*IF(ISNUMBER($AH1462),AS1462,0)+01_指標庫!$H$16*IF(ISNUMBER($K1462),P1462,0)+01_指標庫!$H$17*IF(ISNUMBER($AI1462),AT1462,0)+01_指標庫!$H$18*IF(ISNUMBER($AJ1462),AU1462,0)+01_指標庫!$H$19*IF(ISNUMBER($AK1462),AV1462,0)+01_指標庫!$H$20*IF(ISNUMBER($BB1462),BB1462,0)+01_指標庫!$H$21*IF(ISNUMBER($BC1462),BC1462,0))/AW1462,1))</f>
        <v>13.7</v>
      </c>
      <c r="AY1462" s="60"/>
      <c r="AZ1462" s="60"/>
      <c r="BA1462" s="58" t="n">
        <f aca="false">AVERAGE($E1458:$E1462)/AVERAGE($E1453:$E1462)-1</f>
        <v>-0.0090493094998847</v>
      </c>
      <c r="BB1462" s="59" t="n">
        <f aca="false">IF(ISNUMBER($BA1462),IF(OR($S1462&lt;=-0.03,$BA1462&lt;-0.003),0,IF(OR($S1462&lt;=-0.02,$BA1462&lt;0.01),50,100)),"")</f>
        <v>0</v>
      </c>
      <c r="BC1462" s="0" t="str">
        <f aca="false">IF(OR(COUNT($AZ1462)=0,COUNT($AZ1461)=0),"",IF(OR($AY1462/$AZ1461-1&lt;=-0.03,$AZ1462/$AZ1461-1&lt;=-0.045,IF(COUNT($AZ1453:$AZ1462)=10,AVERAGE($AZ1458:$AZ1462)/AVERAGE($AZ1453:$AZ1462)-1&lt;-0.01,FALSE())),0,IF(OR($AZ1462/$AZ1461-1&lt;=-0.02,IF(COUNT($AZ1453:$AZ1462)=10,AVERAGE($AZ1458:$AZ1462)/AVERAGE($AZ1453:$AZ1462)-1&lt;0.005,FALSE())),50,100)))</f>
        <v/>
      </c>
    </row>
    <row r="1463" customFormat="false" ht="15" hidden="false" customHeight="true" outlineLevel="0" collapsed="false">
      <c r="A1463" s="47" t="n">
        <v>1459</v>
      </c>
      <c r="B1463" s="48" t="n">
        <v>44673</v>
      </c>
      <c r="C1463" s="47" t="n">
        <v>2022</v>
      </c>
      <c r="D1463" s="49" t="s">
        <v>234</v>
      </c>
      <c r="E1463" s="50" t="n">
        <v>13356.87</v>
      </c>
      <c r="F1463" s="51" t="n">
        <v>-0.116856</v>
      </c>
      <c r="G1463" s="51" t="n">
        <v>-0.194075</v>
      </c>
      <c r="H1463" s="52" t="n">
        <v>0.3469</v>
      </c>
      <c r="I1463" s="62" t="n">
        <v>509.8</v>
      </c>
      <c r="J1463" s="63" t="s">
        <v>240</v>
      </c>
      <c r="K1463" s="54" t="n">
        <v>28.21</v>
      </c>
      <c r="L1463" s="55" t="n">
        <f aca="false">IF(COUNT(F1463)=0,50,IF(F1463&gt;=0,100,IF(F1463&gt;=-0.02,50,0)))</f>
        <v>0</v>
      </c>
      <c r="M1463" s="55" t="n">
        <f aca="false">IF(COUNT(G1463)=0,50,IF(G1463&gt;-0.06,100,IF(G1463&gt;-0.15,50,0)))</f>
        <v>0</v>
      </c>
      <c r="N1463" s="55" t="n">
        <f aca="false">IF(COUNT(H1463)=0,50,IF(H1463&gt;=0.6,100,IF(H1463&gt;=0.4,50,0)))</f>
        <v>0</v>
      </c>
      <c r="O1463" s="55" t="n">
        <f aca="false">IF(COUNT(I1463)=0,50,IF(J1463="proxy_vix",50,IF(I1463&lt;350,100,IF(I1463&lt;=450,50,0))))</f>
        <v>50</v>
      </c>
      <c r="P1463" s="55" t="n">
        <f aca="false">IF(COUNT(K1463)=0,50,IF(K1463&lt;20,100,IF(K1463&lt;=25,50,0)))</f>
        <v>0</v>
      </c>
      <c r="Q1463" s="54"/>
      <c r="R1463" s="47"/>
      <c r="S1463" s="51" t="n">
        <f aca="false">$E1463/$E1462-1</f>
        <v>-0.0264991308594106</v>
      </c>
      <c r="T1463" s="56" t="n">
        <f aca="false">$K1463/$K1462-1</f>
        <v>0.243827160493827</v>
      </c>
      <c r="V1463" s="57"/>
      <c r="W1463" s="57"/>
      <c r="Y1463" s="1" t="str">
        <f aca="false">IF(AX1463&gt;=70,"EASY",IF(AX1463&gt;40,"UNCERTAIN","HARD"))</f>
        <v>HARD</v>
      </c>
      <c r="AA1463" s="58" t="n">
        <f aca="false">IF($A1463&lt;200,"",AVERAGE($E1414:$E1463)/AVERAGE($E1264:$E1463)-1)</f>
        <v>-0.0619916065746564</v>
      </c>
      <c r="AB1463" s="59" t="n">
        <f aca="false">LOOKUP($B1463,07_L1政策步階!$A$4:$A$14,07_L1政策步階!$C$4:$C$14)</f>
        <v>-1</v>
      </c>
      <c r="AC1463" s="57"/>
      <c r="AD1463" s="57"/>
      <c r="AE1463" s="57"/>
      <c r="AF1463" s="57"/>
      <c r="AG1463" s="57"/>
      <c r="AH1463" s="57"/>
      <c r="AI1463" s="57"/>
      <c r="AJ1463" s="57"/>
      <c r="AK1463" s="57"/>
      <c r="AL1463" s="59" t="n">
        <f aca="false">IF(ISNUMBER($AA1463),IF($AA1463&gt;=0.005,100,IF($AA1463&gt;=-0.015,50,0)),"")</f>
        <v>0</v>
      </c>
      <c r="AM1463" s="59" t="n">
        <f aca="false">IF(ISNUMBER($AB1463),IF($AB1463=1,100,IF($AB1463=0,50,0)),"")</f>
        <v>0</v>
      </c>
      <c r="AN1463" s="0" t="str">
        <f aca="false">IF(ISNUMBER($AC1463),IF($AC1463&gt;=0.001,100,IF($AC1463&gt;=-0.003,50,0)),"")</f>
        <v/>
      </c>
      <c r="AO1463" s="0" t="str">
        <f aca="false">IF(ISNUMBER($AD1463),IF($AD1463&gt;=0.04,100,IF($AD1463&gt;=0,50,0)),"")</f>
        <v/>
      </c>
      <c r="AP1463" s="0" t="str">
        <f aca="false">IF(ISNUMBER($AE1463),IF($AE1463&gt;=25,100,IF($AE1463&gt;=-75,50,0)),"")</f>
        <v/>
      </c>
      <c r="AQ1463" s="0" t="str">
        <f aca="false">IF(ISNUMBER($AF1463),IF($AF1463&gt;0,100,IF($AF1463&gt;=-50,50,0)),"")</f>
        <v/>
      </c>
      <c r="AR1463" s="0" t="str">
        <f aca="false">IF(ISNUMBER($AG1463),IF($AG1463=1,100,IF($AG1463=0,50,0)),"")</f>
        <v/>
      </c>
      <c r="AS1463" s="0" t="str">
        <f aca="false">IF(ISNUMBER($AH1463),IF($AH1463&lt;0,100,IF($AH1463&lt;=20,50,0)),"")</f>
        <v/>
      </c>
      <c r="AT1463" s="0" t="str">
        <f aca="false">IF(ISNUMBER($AI1463),IF($AI1463&lt;0.95,100,IF($AI1463&lt;=1,50,0)),"")</f>
        <v/>
      </c>
      <c r="AU1463" s="0" t="str">
        <f aca="false">IF(ISNUMBER($AJ1463),IF($AJ1463&lt;30,0,IF($AJ1463&lt;40,50,IF($AJ1463&lt;=90,100,50))),"")</f>
        <v/>
      </c>
      <c r="AV1463" s="0" t="str">
        <f aca="false">IF(ISNUMBER($AK1463),IF($AK1463&gt;-0.2,100,IF($AK1463&gt;=-0.4,50,0)),"")</f>
        <v/>
      </c>
      <c r="AW1463" s="59" t="n">
        <f aca="false">01_指標庫!$H$4*ISNUMBER($F1463)+01_指標庫!$H$5*ISNUMBER($AA1463)+01_指標庫!$H$6*ISNUMBER($G1463)+01_指標庫!$H$7*ISNUMBER($H1463)+01_指標庫!$H$8*ISNUMBER($AF1463)+01_指標庫!$H$9*ISNUMBER($AG1463)+01_指標庫!$H$10*ISNUMBER($AB1463)+01_指標庫!$H$11*ISNUMBER($AC1463)+01_指標庫!$H$12*ISNUMBER($AD1463)+01_指標庫!$H$13*ISNUMBER($AE1463)+01_指標庫!$H$14*ISNUMBER($I1463)+01_指標庫!$H$15*ISNUMBER($AH1463)+01_指標庫!$H$16*ISNUMBER($K1463)+01_指標庫!$H$17*ISNUMBER($AI1463)+01_指標庫!$H$18*ISNUMBER($AJ1463)+01_指標庫!$H$19*ISNUMBER($AK1463)+01_指標庫!$H$20*ISNUMBER($BB1463)+01_指標庫!$H$21*ISNUMBER($BC1463)</f>
        <v>51</v>
      </c>
      <c r="AX1463" s="59" t="n">
        <f aca="false">IF(AW1463=0,50,ROUND((01_指標庫!$H$4*IF(ISNUMBER($F1463),L1463,0)+01_指標庫!$H$5*IF(ISNUMBER($AA1463),AL1463,0)+01_指標庫!$H$6*IF(ISNUMBER($G1463),M1463,0)+01_指標庫!$H$7*IF(ISNUMBER($H1463),N1463,0)+01_指標庫!$H$8*IF(ISNUMBER($AF1463),AQ1463,0)+01_指標庫!$H$9*IF(ISNUMBER($AG1463),AR1463,0)+01_指標庫!$H$10*IF(ISNUMBER($AB1463),AM1463,0)+01_指標庫!$H$11*IF(ISNUMBER($AC1463),AN1463,0)+01_指標庫!$H$12*IF(ISNUMBER($AD1463),AO1463,0)+01_指標庫!$H$13*IF(ISNUMBER($AE1463),AP1463,0)+01_指標庫!$H$14*IF(ISNUMBER($I1463),O1463,0)+01_指標庫!$H$15*IF(ISNUMBER($AH1463),AS1463,0)+01_指標庫!$H$16*IF(ISNUMBER($K1463),P1463,0)+01_指標庫!$H$17*IF(ISNUMBER($AI1463),AT1463,0)+01_指標庫!$H$18*IF(ISNUMBER($AJ1463),AU1463,0)+01_指標庫!$H$19*IF(ISNUMBER($AK1463),AV1463,0)+01_指標庫!$H$20*IF(ISNUMBER($BB1463),BB1463,0)+01_指標庫!$H$21*IF(ISNUMBER($BC1463),BC1463,0))/AW1463,1))</f>
        <v>7.8</v>
      </c>
      <c r="AY1463" s="60"/>
      <c r="AZ1463" s="60"/>
      <c r="BA1463" s="58" t="n">
        <f aca="false">AVERAGE($E1459:$E1463)/AVERAGE($E1454:$E1463)-1</f>
        <v>-0.00839278707825786</v>
      </c>
      <c r="BB1463" s="59" t="n">
        <f aca="false">IF(ISNUMBER($BA1463),IF(OR($S1463&lt;=-0.03,$BA1463&lt;-0.003),0,IF(OR($S1463&lt;=-0.02,$BA1463&lt;0.01),50,100)),"")</f>
        <v>0</v>
      </c>
      <c r="BC1463" s="0" t="str">
        <f aca="false">IF(OR(COUNT($AZ1463)=0,COUNT($AZ1462)=0),"",IF(OR($AY1463/$AZ1462-1&lt;=-0.03,$AZ1463/$AZ1462-1&lt;=-0.045,IF(COUNT($AZ1454:$AZ1463)=10,AVERAGE($AZ1459:$AZ1463)/AVERAGE($AZ1454:$AZ1463)-1&lt;-0.01,FALSE())),0,IF(OR($AZ1463/$AZ1462-1&lt;=-0.02,IF(COUNT($AZ1454:$AZ1463)=10,AVERAGE($AZ1459:$AZ1463)/AVERAGE($AZ1454:$AZ1463)-1&lt;0.005,FALSE())),50,100)))</f>
        <v/>
      </c>
    </row>
    <row r="1464" customFormat="false" ht="15" hidden="false" customHeight="true" outlineLevel="0" collapsed="false">
      <c r="A1464" s="47" t="n">
        <v>1460</v>
      </c>
      <c r="B1464" s="48" t="n">
        <v>44676</v>
      </c>
      <c r="C1464" s="47" t="n">
        <v>2022</v>
      </c>
      <c r="D1464" s="49" t="s">
        <v>236</v>
      </c>
      <c r="E1464" s="50" t="n">
        <v>13533.22</v>
      </c>
      <c r="F1464" s="51" t="n">
        <v>-0.104814</v>
      </c>
      <c r="G1464" s="51" t="n">
        <v>-0.183434</v>
      </c>
      <c r="H1464" s="52" t="n">
        <v>0.3469</v>
      </c>
      <c r="I1464" s="62" t="n">
        <v>499.8</v>
      </c>
      <c r="J1464" s="63" t="s">
        <v>240</v>
      </c>
      <c r="K1464" s="54" t="n">
        <v>27.02</v>
      </c>
      <c r="L1464" s="55" t="n">
        <f aca="false">IF(COUNT(F1464)=0,50,IF(F1464&gt;=0,100,IF(F1464&gt;=-0.02,50,0)))</f>
        <v>0</v>
      </c>
      <c r="M1464" s="55" t="n">
        <f aca="false">IF(COUNT(G1464)=0,50,IF(G1464&gt;-0.06,100,IF(G1464&gt;-0.15,50,0)))</f>
        <v>0</v>
      </c>
      <c r="N1464" s="55" t="n">
        <f aca="false">IF(COUNT(H1464)=0,50,IF(H1464&gt;=0.6,100,IF(H1464&gt;=0.4,50,0)))</f>
        <v>0</v>
      </c>
      <c r="O1464" s="55" t="n">
        <f aca="false">IF(COUNT(I1464)=0,50,IF(J1464="proxy_vix",50,IF(I1464&lt;350,100,IF(I1464&lt;=450,50,0))))</f>
        <v>50</v>
      </c>
      <c r="P1464" s="55" t="n">
        <f aca="false">IF(COUNT(K1464)=0,50,IF(K1464&lt;20,100,IF(K1464&lt;=25,50,0)))</f>
        <v>0</v>
      </c>
      <c r="Q1464" s="54"/>
      <c r="R1464" s="47"/>
      <c r="S1464" s="51" t="n">
        <f aca="false">$E1464/$E1463-1</f>
        <v>0.0132029435039795</v>
      </c>
      <c r="T1464" s="56" t="n">
        <f aca="false">$K1464/$K1463-1</f>
        <v>-0.0421836228287842</v>
      </c>
      <c r="V1464" s="57"/>
      <c r="W1464" s="57"/>
      <c r="Y1464" s="1" t="str">
        <f aca="false">IF(AX1464&gt;=70,"EASY",IF(AX1464&gt;40,"UNCERTAIN","HARD"))</f>
        <v>HARD</v>
      </c>
      <c r="AA1464" s="58" t="n">
        <f aca="false">IF($A1464&lt;200,"",AVERAGE($E1415:$E1464)/AVERAGE($E1265:$E1464)-1)</f>
        <v>-0.0631415638641112</v>
      </c>
      <c r="AB1464" s="59" t="n">
        <f aca="false">LOOKUP($B1464,07_L1政策步階!$A$4:$A$14,07_L1政策步階!$C$4:$C$14)</f>
        <v>-1</v>
      </c>
      <c r="AC1464" s="57"/>
      <c r="AD1464" s="57"/>
      <c r="AE1464" s="57"/>
      <c r="AF1464" s="57"/>
      <c r="AG1464" s="57"/>
      <c r="AH1464" s="57"/>
      <c r="AI1464" s="57"/>
      <c r="AJ1464" s="57"/>
      <c r="AK1464" s="57"/>
      <c r="AL1464" s="59" t="n">
        <f aca="false">IF(ISNUMBER($AA1464),IF($AA1464&gt;=0.005,100,IF($AA1464&gt;=-0.015,50,0)),"")</f>
        <v>0</v>
      </c>
      <c r="AM1464" s="59" t="n">
        <f aca="false">IF(ISNUMBER($AB1464),IF($AB1464=1,100,IF($AB1464=0,50,0)),"")</f>
        <v>0</v>
      </c>
      <c r="AN1464" s="0" t="str">
        <f aca="false">IF(ISNUMBER($AC1464),IF($AC1464&gt;=0.001,100,IF($AC1464&gt;=-0.003,50,0)),"")</f>
        <v/>
      </c>
      <c r="AO1464" s="0" t="str">
        <f aca="false">IF(ISNUMBER($AD1464),IF($AD1464&gt;=0.04,100,IF($AD1464&gt;=0,50,0)),"")</f>
        <v/>
      </c>
      <c r="AP1464" s="0" t="str">
        <f aca="false">IF(ISNUMBER($AE1464),IF($AE1464&gt;=25,100,IF($AE1464&gt;=-75,50,0)),"")</f>
        <v/>
      </c>
      <c r="AQ1464" s="0" t="str">
        <f aca="false">IF(ISNUMBER($AF1464),IF($AF1464&gt;0,100,IF($AF1464&gt;=-50,50,0)),"")</f>
        <v/>
      </c>
      <c r="AR1464" s="0" t="str">
        <f aca="false">IF(ISNUMBER($AG1464),IF($AG1464=1,100,IF($AG1464=0,50,0)),"")</f>
        <v/>
      </c>
      <c r="AS1464" s="0" t="str">
        <f aca="false">IF(ISNUMBER($AH1464),IF($AH1464&lt;0,100,IF($AH1464&lt;=20,50,0)),"")</f>
        <v/>
      </c>
      <c r="AT1464" s="0" t="str">
        <f aca="false">IF(ISNUMBER($AI1464),IF($AI1464&lt;0.95,100,IF($AI1464&lt;=1,50,0)),"")</f>
        <v/>
      </c>
      <c r="AU1464" s="0" t="str">
        <f aca="false">IF(ISNUMBER($AJ1464),IF($AJ1464&lt;30,0,IF($AJ1464&lt;40,50,IF($AJ1464&lt;=90,100,50))),"")</f>
        <v/>
      </c>
      <c r="AV1464" s="0" t="str">
        <f aca="false">IF(ISNUMBER($AK1464),IF($AK1464&gt;-0.2,100,IF($AK1464&gt;=-0.4,50,0)),"")</f>
        <v/>
      </c>
      <c r="AW1464" s="59" t="n">
        <f aca="false">01_指標庫!$H$4*ISNUMBER($F1464)+01_指標庫!$H$5*ISNUMBER($AA1464)+01_指標庫!$H$6*ISNUMBER($G1464)+01_指標庫!$H$7*ISNUMBER($H1464)+01_指標庫!$H$8*ISNUMBER($AF1464)+01_指標庫!$H$9*ISNUMBER($AG1464)+01_指標庫!$H$10*ISNUMBER($AB1464)+01_指標庫!$H$11*ISNUMBER($AC1464)+01_指標庫!$H$12*ISNUMBER($AD1464)+01_指標庫!$H$13*ISNUMBER($AE1464)+01_指標庫!$H$14*ISNUMBER($I1464)+01_指標庫!$H$15*ISNUMBER($AH1464)+01_指標庫!$H$16*ISNUMBER($K1464)+01_指標庫!$H$17*ISNUMBER($AI1464)+01_指標庫!$H$18*ISNUMBER($AJ1464)+01_指標庫!$H$19*ISNUMBER($AK1464)+01_指標庫!$H$20*ISNUMBER($BB1464)+01_指標庫!$H$21*ISNUMBER($BC1464)</f>
        <v>51</v>
      </c>
      <c r="AX1464" s="59" t="n">
        <f aca="false">IF(AW1464=0,50,ROUND((01_指標庫!$H$4*IF(ISNUMBER($F1464),L1464,0)+01_指標庫!$H$5*IF(ISNUMBER($AA1464),AL1464,0)+01_指標庫!$H$6*IF(ISNUMBER($G1464),M1464,0)+01_指標庫!$H$7*IF(ISNUMBER($H1464),N1464,0)+01_指標庫!$H$8*IF(ISNUMBER($AF1464),AQ1464,0)+01_指標庫!$H$9*IF(ISNUMBER($AG1464),AR1464,0)+01_指標庫!$H$10*IF(ISNUMBER($AB1464),AM1464,0)+01_指標庫!$H$11*IF(ISNUMBER($AC1464),AN1464,0)+01_指標庫!$H$12*IF(ISNUMBER($AD1464),AO1464,0)+01_指標庫!$H$13*IF(ISNUMBER($AE1464),AP1464,0)+01_指標庫!$H$14*IF(ISNUMBER($I1464),O1464,0)+01_指標庫!$H$15*IF(ISNUMBER($AH1464),AS1464,0)+01_指標庫!$H$16*IF(ISNUMBER($K1464),P1464,0)+01_指標庫!$H$17*IF(ISNUMBER($AI1464),AT1464,0)+01_指標庫!$H$18*IF(ISNUMBER($AJ1464),AU1464,0)+01_指標庫!$H$19*IF(ISNUMBER($AK1464),AV1464,0)+01_指標庫!$H$20*IF(ISNUMBER($BB1464),BB1464,0)+01_指標庫!$H$21*IF(ISNUMBER($BC1464),BC1464,0))/AW1464,1))</f>
        <v>7.8</v>
      </c>
      <c r="AY1464" s="60"/>
      <c r="AZ1464" s="60"/>
      <c r="BA1464" s="58" t="n">
        <f aca="false">AVERAGE($E1460:$E1464)/AVERAGE($E1455:$E1464)-1</f>
        <v>-0.00816005990875335</v>
      </c>
      <c r="BB1464" s="59" t="n">
        <f aca="false">IF(ISNUMBER($BA1464),IF(OR($S1464&lt;=-0.03,$BA1464&lt;-0.003),0,IF(OR($S1464&lt;=-0.02,$BA1464&lt;0.01),50,100)),"")</f>
        <v>0</v>
      </c>
      <c r="BC1464" s="0" t="str">
        <f aca="false">IF(OR(COUNT($AZ1464)=0,COUNT($AZ1463)=0),"",IF(OR($AY1464/$AZ1463-1&lt;=-0.03,$AZ1464/$AZ1463-1&lt;=-0.045,IF(COUNT($AZ1455:$AZ1464)=10,AVERAGE($AZ1460:$AZ1464)/AVERAGE($AZ1455:$AZ1464)-1&lt;-0.01,FALSE())),0,IF(OR($AZ1464/$AZ1463-1&lt;=-0.02,IF(COUNT($AZ1455:$AZ1464)=10,AVERAGE($AZ1460:$AZ1464)/AVERAGE($AZ1455:$AZ1464)-1&lt;0.005,FALSE())),50,100)))</f>
        <v/>
      </c>
    </row>
    <row r="1465" customFormat="false" ht="15" hidden="false" customHeight="true" outlineLevel="0" collapsed="false">
      <c r="A1465" s="47" t="n">
        <v>1461</v>
      </c>
      <c r="B1465" s="48" t="n">
        <v>44677</v>
      </c>
      <c r="C1465" s="47" t="n">
        <v>2022</v>
      </c>
      <c r="D1465" s="49" t="s">
        <v>237</v>
      </c>
      <c r="E1465" s="50" t="n">
        <v>13009.71</v>
      </c>
      <c r="F1465" s="51" t="n">
        <v>-0.13891</v>
      </c>
      <c r="G1465" s="51" t="n">
        <v>-0.215022</v>
      </c>
      <c r="H1465" s="52" t="n">
        <v>0.2245</v>
      </c>
      <c r="I1465" s="62" t="n">
        <v>554.3</v>
      </c>
      <c r="J1465" s="63" t="s">
        <v>240</v>
      </c>
      <c r="K1465" s="54" t="n">
        <v>33.52</v>
      </c>
      <c r="L1465" s="55" t="n">
        <f aca="false">IF(COUNT(F1465)=0,50,IF(F1465&gt;=0,100,IF(F1465&gt;=-0.02,50,0)))</f>
        <v>0</v>
      </c>
      <c r="M1465" s="55" t="n">
        <f aca="false">IF(COUNT(G1465)=0,50,IF(G1465&gt;-0.06,100,IF(G1465&gt;-0.15,50,0)))</f>
        <v>0</v>
      </c>
      <c r="N1465" s="55" t="n">
        <f aca="false">IF(COUNT(H1465)=0,50,IF(H1465&gt;=0.6,100,IF(H1465&gt;=0.4,50,0)))</f>
        <v>0</v>
      </c>
      <c r="O1465" s="55" t="n">
        <f aca="false">IF(COUNT(I1465)=0,50,IF(J1465="proxy_vix",50,IF(I1465&lt;350,100,IF(I1465&lt;=450,50,0))))</f>
        <v>50</v>
      </c>
      <c r="P1465" s="55" t="n">
        <f aca="false">IF(COUNT(K1465)=0,50,IF(K1465&lt;20,100,IF(K1465&lt;=25,50,0)))</f>
        <v>0</v>
      </c>
      <c r="Q1465" s="54"/>
      <c r="R1465" s="47"/>
      <c r="S1465" s="51" t="n">
        <f aca="false">$E1465/$E1464-1</f>
        <v>-0.0386833288751679</v>
      </c>
      <c r="T1465" s="56" t="n">
        <f aca="false">$K1465/$K1464-1</f>
        <v>0.240562546262028</v>
      </c>
      <c r="V1465" s="57"/>
      <c r="W1465" s="57"/>
      <c r="Y1465" s="1" t="str">
        <f aca="false">IF(AX1465&gt;=70,"EASY",IF(AX1465&gt;40,"UNCERTAIN","HARD"))</f>
        <v>HARD</v>
      </c>
      <c r="AA1465" s="58" t="n">
        <f aca="false">IF($A1465&lt;200,"",AVERAGE($E1416:$E1465)/AVERAGE($E1266:$E1465)-1)</f>
        <v>-0.0642092793085459</v>
      </c>
      <c r="AB1465" s="59" t="n">
        <f aca="false">LOOKUP($B1465,07_L1政策步階!$A$4:$A$14,07_L1政策步階!$C$4:$C$14)</f>
        <v>-1</v>
      </c>
      <c r="AC1465" s="57"/>
      <c r="AD1465" s="57"/>
      <c r="AE1465" s="57"/>
      <c r="AF1465" s="57"/>
      <c r="AG1465" s="57"/>
      <c r="AH1465" s="57"/>
      <c r="AI1465" s="57"/>
      <c r="AJ1465" s="57"/>
      <c r="AK1465" s="57"/>
      <c r="AL1465" s="59" t="n">
        <f aca="false">IF(ISNUMBER($AA1465),IF($AA1465&gt;=0.005,100,IF($AA1465&gt;=-0.015,50,0)),"")</f>
        <v>0</v>
      </c>
      <c r="AM1465" s="59" t="n">
        <f aca="false">IF(ISNUMBER($AB1465),IF($AB1465=1,100,IF($AB1465=0,50,0)),"")</f>
        <v>0</v>
      </c>
      <c r="AN1465" s="0" t="str">
        <f aca="false">IF(ISNUMBER($AC1465),IF($AC1465&gt;=0.001,100,IF($AC1465&gt;=-0.003,50,0)),"")</f>
        <v/>
      </c>
      <c r="AO1465" s="0" t="str">
        <f aca="false">IF(ISNUMBER($AD1465),IF($AD1465&gt;=0.04,100,IF($AD1465&gt;=0,50,0)),"")</f>
        <v/>
      </c>
      <c r="AP1465" s="0" t="str">
        <f aca="false">IF(ISNUMBER($AE1465),IF($AE1465&gt;=25,100,IF($AE1465&gt;=-75,50,0)),"")</f>
        <v/>
      </c>
      <c r="AQ1465" s="0" t="str">
        <f aca="false">IF(ISNUMBER($AF1465),IF($AF1465&gt;0,100,IF($AF1465&gt;=-50,50,0)),"")</f>
        <v/>
      </c>
      <c r="AR1465" s="0" t="str">
        <f aca="false">IF(ISNUMBER($AG1465),IF($AG1465=1,100,IF($AG1465=0,50,0)),"")</f>
        <v/>
      </c>
      <c r="AS1465" s="0" t="str">
        <f aca="false">IF(ISNUMBER($AH1465),IF($AH1465&lt;0,100,IF($AH1465&lt;=20,50,0)),"")</f>
        <v/>
      </c>
      <c r="AT1465" s="0" t="str">
        <f aca="false">IF(ISNUMBER($AI1465),IF($AI1465&lt;0.95,100,IF($AI1465&lt;=1,50,0)),"")</f>
        <v/>
      </c>
      <c r="AU1465" s="0" t="str">
        <f aca="false">IF(ISNUMBER($AJ1465),IF($AJ1465&lt;30,0,IF($AJ1465&lt;40,50,IF($AJ1465&lt;=90,100,50))),"")</f>
        <v/>
      </c>
      <c r="AV1465" s="0" t="str">
        <f aca="false">IF(ISNUMBER($AK1465),IF($AK1465&gt;-0.2,100,IF($AK1465&gt;=-0.4,50,0)),"")</f>
        <v/>
      </c>
      <c r="AW1465" s="59" t="n">
        <f aca="false">01_指標庫!$H$4*ISNUMBER($F1465)+01_指標庫!$H$5*ISNUMBER($AA1465)+01_指標庫!$H$6*ISNUMBER($G1465)+01_指標庫!$H$7*ISNUMBER($H1465)+01_指標庫!$H$8*ISNUMBER($AF1465)+01_指標庫!$H$9*ISNUMBER($AG1465)+01_指標庫!$H$10*ISNUMBER($AB1465)+01_指標庫!$H$11*ISNUMBER($AC1465)+01_指標庫!$H$12*ISNUMBER($AD1465)+01_指標庫!$H$13*ISNUMBER($AE1465)+01_指標庫!$H$14*ISNUMBER($I1465)+01_指標庫!$H$15*ISNUMBER($AH1465)+01_指標庫!$H$16*ISNUMBER($K1465)+01_指標庫!$H$17*ISNUMBER($AI1465)+01_指標庫!$H$18*ISNUMBER($AJ1465)+01_指標庫!$H$19*ISNUMBER($AK1465)+01_指標庫!$H$20*ISNUMBER($BB1465)+01_指標庫!$H$21*ISNUMBER($BC1465)</f>
        <v>51</v>
      </c>
      <c r="AX1465" s="59" t="n">
        <f aca="false">IF(AW1465=0,50,ROUND((01_指標庫!$H$4*IF(ISNUMBER($F1465),L1465,0)+01_指標庫!$H$5*IF(ISNUMBER($AA1465),AL1465,0)+01_指標庫!$H$6*IF(ISNUMBER($G1465),M1465,0)+01_指標庫!$H$7*IF(ISNUMBER($H1465),N1465,0)+01_指標庫!$H$8*IF(ISNUMBER($AF1465),AQ1465,0)+01_指標庫!$H$9*IF(ISNUMBER($AG1465),AR1465,0)+01_指標庫!$H$10*IF(ISNUMBER($AB1465),AM1465,0)+01_指標庫!$H$11*IF(ISNUMBER($AC1465),AN1465,0)+01_指標庫!$H$12*IF(ISNUMBER($AD1465),AO1465,0)+01_指標庫!$H$13*IF(ISNUMBER($AE1465),AP1465,0)+01_指標庫!$H$14*IF(ISNUMBER($I1465),O1465,0)+01_指標庫!$H$15*IF(ISNUMBER($AH1465),AS1465,0)+01_指標庫!$H$16*IF(ISNUMBER($K1465),P1465,0)+01_指標庫!$H$17*IF(ISNUMBER($AI1465),AT1465,0)+01_指標庫!$H$18*IF(ISNUMBER($AJ1465),AU1465,0)+01_指標庫!$H$19*IF(ISNUMBER($AK1465),AV1465,0)+01_指標庫!$H$20*IF(ISNUMBER($BB1465),BB1465,0)+01_指標庫!$H$21*IF(ISNUMBER($BC1465),BC1465,0))/AW1465,1))</f>
        <v>7.8</v>
      </c>
      <c r="AY1465" s="60"/>
      <c r="AZ1465" s="60"/>
      <c r="BA1465" s="58" t="n">
        <f aca="false">AVERAGE($E1461:$E1465)/AVERAGE($E1456:$E1465)-1</f>
        <v>-0.0185279773197783</v>
      </c>
      <c r="BB1465" s="59" t="n">
        <f aca="false">IF(ISNUMBER($BA1465),IF(OR($S1465&lt;=-0.03,$BA1465&lt;-0.003),0,IF(OR($S1465&lt;=-0.02,$BA1465&lt;0.01),50,100)),"")</f>
        <v>0</v>
      </c>
      <c r="BC1465" s="0" t="str">
        <f aca="false">IF(OR(COUNT($AZ1465)=0,COUNT($AZ1464)=0),"",IF(OR($AY1465/$AZ1464-1&lt;=-0.03,$AZ1465/$AZ1464-1&lt;=-0.045,IF(COUNT($AZ1456:$AZ1465)=10,AVERAGE($AZ1461:$AZ1465)/AVERAGE($AZ1456:$AZ1465)-1&lt;-0.01,FALSE())),0,IF(OR($AZ1465/$AZ1464-1&lt;=-0.02,IF(COUNT($AZ1456:$AZ1465)=10,AVERAGE($AZ1461:$AZ1465)/AVERAGE($AZ1456:$AZ1465)-1&lt;0.005,FALSE())),50,100)))</f>
        <v/>
      </c>
    </row>
    <row r="1466" customFormat="false" ht="15" hidden="false" customHeight="true" outlineLevel="0" collapsed="false">
      <c r="A1466" s="47" t="n">
        <v>1462</v>
      </c>
      <c r="B1466" s="48" t="n">
        <v>44678</v>
      </c>
      <c r="C1466" s="47" t="n">
        <v>2022</v>
      </c>
      <c r="D1466" s="49" t="s">
        <v>238</v>
      </c>
      <c r="E1466" s="50" t="n">
        <v>13003.36</v>
      </c>
      <c r="F1466" s="51" t="n">
        <v>-0.138797</v>
      </c>
      <c r="G1466" s="51" t="n">
        <v>-0.215405</v>
      </c>
      <c r="H1466" s="52" t="n">
        <v>0.2653</v>
      </c>
      <c r="I1466" s="62" t="n">
        <v>538.2</v>
      </c>
      <c r="J1466" s="63" t="s">
        <v>240</v>
      </c>
      <c r="K1466" s="54" t="n">
        <v>31.6</v>
      </c>
      <c r="L1466" s="55" t="n">
        <f aca="false">IF(COUNT(F1466)=0,50,IF(F1466&gt;=0,100,IF(F1466&gt;=-0.02,50,0)))</f>
        <v>0</v>
      </c>
      <c r="M1466" s="55" t="n">
        <f aca="false">IF(COUNT(G1466)=0,50,IF(G1466&gt;-0.06,100,IF(G1466&gt;-0.15,50,0)))</f>
        <v>0</v>
      </c>
      <c r="N1466" s="55" t="n">
        <f aca="false">IF(COUNT(H1466)=0,50,IF(H1466&gt;=0.6,100,IF(H1466&gt;=0.4,50,0)))</f>
        <v>0</v>
      </c>
      <c r="O1466" s="55" t="n">
        <f aca="false">IF(COUNT(I1466)=0,50,IF(J1466="proxy_vix",50,IF(I1466&lt;350,100,IF(I1466&lt;=450,50,0))))</f>
        <v>50</v>
      </c>
      <c r="P1466" s="55" t="n">
        <f aca="false">IF(COUNT(K1466)=0,50,IF(K1466&lt;20,100,IF(K1466&lt;=25,50,0)))</f>
        <v>0</v>
      </c>
      <c r="Q1466" s="54"/>
      <c r="R1466" s="47"/>
      <c r="S1466" s="51" t="n">
        <f aca="false">$E1466/$E1465-1</f>
        <v>-0.000488096967572571</v>
      </c>
      <c r="T1466" s="56" t="n">
        <f aca="false">$K1466/$K1465-1</f>
        <v>-0.0572792362768497</v>
      </c>
      <c r="V1466" s="57"/>
      <c r="W1466" s="57"/>
      <c r="Y1466" s="1" t="str">
        <f aca="false">IF(AX1466&gt;=70,"EASY",IF(AX1466&gt;40,"UNCERTAIN","HARD"))</f>
        <v>HARD</v>
      </c>
      <c r="AA1466" s="58" t="n">
        <f aca="false">IF($A1466&lt;200,"",AVERAGE($E1417:$E1466)/AVERAGE($E1267:$E1466)-1)</f>
        <v>-0.0653053359699108</v>
      </c>
      <c r="AB1466" s="59" t="n">
        <f aca="false">LOOKUP($B1466,07_L1政策步階!$A$4:$A$14,07_L1政策步階!$C$4:$C$14)</f>
        <v>-1</v>
      </c>
      <c r="AC1466" s="57"/>
      <c r="AD1466" s="57"/>
      <c r="AE1466" s="57"/>
      <c r="AF1466" s="57"/>
      <c r="AG1466" s="57"/>
      <c r="AH1466" s="57"/>
      <c r="AI1466" s="57"/>
      <c r="AJ1466" s="57"/>
      <c r="AK1466" s="57"/>
      <c r="AL1466" s="59" t="n">
        <f aca="false">IF(ISNUMBER($AA1466),IF($AA1466&gt;=0.005,100,IF($AA1466&gt;=-0.015,50,0)),"")</f>
        <v>0</v>
      </c>
      <c r="AM1466" s="59" t="n">
        <f aca="false">IF(ISNUMBER($AB1466),IF($AB1466=1,100,IF($AB1466=0,50,0)),"")</f>
        <v>0</v>
      </c>
      <c r="AN1466" s="0" t="str">
        <f aca="false">IF(ISNUMBER($AC1466),IF($AC1466&gt;=0.001,100,IF($AC1466&gt;=-0.003,50,0)),"")</f>
        <v/>
      </c>
      <c r="AO1466" s="0" t="str">
        <f aca="false">IF(ISNUMBER($AD1466),IF($AD1466&gt;=0.04,100,IF($AD1466&gt;=0,50,0)),"")</f>
        <v/>
      </c>
      <c r="AP1466" s="0" t="str">
        <f aca="false">IF(ISNUMBER($AE1466),IF($AE1466&gt;=25,100,IF($AE1466&gt;=-75,50,0)),"")</f>
        <v/>
      </c>
      <c r="AQ1466" s="0" t="str">
        <f aca="false">IF(ISNUMBER($AF1466),IF($AF1466&gt;0,100,IF($AF1466&gt;=-50,50,0)),"")</f>
        <v/>
      </c>
      <c r="AR1466" s="0" t="str">
        <f aca="false">IF(ISNUMBER($AG1466),IF($AG1466=1,100,IF($AG1466=0,50,0)),"")</f>
        <v/>
      </c>
      <c r="AS1466" s="0" t="str">
        <f aca="false">IF(ISNUMBER($AH1466),IF($AH1466&lt;0,100,IF($AH1466&lt;=20,50,0)),"")</f>
        <v/>
      </c>
      <c r="AT1466" s="0" t="str">
        <f aca="false">IF(ISNUMBER($AI1466),IF($AI1466&lt;0.95,100,IF($AI1466&lt;=1,50,0)),"")</f>
        <v/>
      </c>
      <c r="AU1466" s="0" t="str">
        <f aca="false">IF(ISNUMBER($AJ1466),IF($AJ1466&lt;30,0,IF($AJ1466&lt;40,50,IF($AJ1466&lt;=90,100,50))),"")</f>
        <v/>
      </c>
      <c r="AV1466" s="0" t="str">
        <f aca="false">IF(ISNUMBER($AK1466),IF($AK1466&gt;-0.2,100,IF($AK1466&gt;=-0.4,50,0)),"")</f>
        <v/>
      </c>
      <c r="AW1466" s="59" t="n">
        <f aca="false">01_指標庫!$H$4*ISNUMBER($F1466)+01_指標庫!$H$5*ISNUMBER($AA1466)+01_指標庫!$H$6*ISNUMBER($G1466)+01_指標庫!$H$7*ISNUMBER($H1466)+01_指標庫!$H$8*ISNUMBER($AF1466)+01_指標庫!$H$9*ISNUMBER($AG1466)+01_指標庫!$H$10*ISNUMBER($AB1466)+01_指標庫!$H$11*ISNUMBER($AC1466)+01_指標庫!$H$12*ISNUMBER($AD1466)+01_指標庫!$H$13*ISNUMBER($AE1466)+01_指標庫!$H$14*ISNUMBER($I1466)+01_指標庫!$H$15*ISNUMBER($AH1466)+01_指標庫!$H$16*ISNUMBER($K1466)+01_指標庫!$H$17*ISNUMBER($AI1466)+01_指標庫!$H$18*ISNUMBER($AJ1466)+01_指標庫!$H$19*ISNUMBER($AK1466)+01_指標庫!$H$20*ISNUMBER($BB1466)+01_指標庫!$H$21*ISNUMBER($BC1466)</f>
        <v>51</v>
      </c>
      <c r="AX1466" s="59" t="n">
        <f aca="false">IF(AW1466=0,50,ROUND((01_指標庫!$H$4*IF(ISNUMBER($F1466),L1466,0)+01_指標庫!$H$5*IF(ISNUMBER($AA1466),AL1466,0)+01_指標庫!$H$6*IF(ISNUMBER($G1466),M1466,0)+01_指標庫!$H$7*IF(ISNUMBER($H1466),N1466,0)+01_指標庫!$H$8*IF(ISNUMBER($AF1466),AQ1466,0)+01_指標庫!$H$9*IF(ISNUMBER($AG1466),AR1466,0)+01_指標庫!$H$10*IF(ISNUMBER($AB1466),AM1466,0)+01_指標庫!$H$11*IF(ISNUMBER($AC1466),AN1466,0)+01_指標庫!$H$12*IF(ISNUMBER($AD1466),AO1466,0)+01_指標庫!$H$13*IF(ISNUMBER($AE1466),AP1466,0)+01_指標庫!$H$14*IF(ISNUMBER($I1466),O1466,0)+01_指標庫!$H$15*IF(ISNUMBER($AH1466),AS1466,0)+01_指標庫!$H$16*IF(ISNUMBER($K1466),P1466,0)+01_指標庫!$H$17*IF(ISNUMBER($AI1466),AT1466,0)+01_指標庫!$H$18*IF(ISNUMBER($AJ1466),AU1466,0)+01_指標庫!$H$19*IF(ISNUMBER($AK1466),AV1466,0)+01_指標庫!$H$20*IF(ISNUMBER($BB1466),BB1466,0)+01_指標庫!$H$21*IF(ISNUMBER($BC1466),BC1466,0))/AW1466,1))</f>
        <v>7.8</v>
      </c>
      <c r="AY1466" s="60"/>
      <c r="AZ1466" s="60"/>
      <c r="BA1466" s="58" t="n">
        <f aca="false">AVERAGE($E1462:$E1466)/AVERAGE($E1457:$E1466)-1</f>
        <v>-0.0263525286791746</v>
      </c>
      <c r="BB1466" s="59" t="n">
        <f aca="false">IF(ISNUMBER($BA1466),IF(OR($S1466&lt;=-0.03,$BA1466&lt;-0.003),0,IF(OR($S1466&lt;=-0.02,$BA1466&lt;0.01),50,100)),"")</f>
        <v>0</v>
      </c>
      <c r="BC1466" s="0" t="str">
        <f aca="false">IF(OR(COUNT($AZ1466)=0,COUNT($AZ1465)=0),"",IF(OR($AY1466/$AZ1465-1&lt;=-0.03,$AZ1466/$AZ1465-1&lt;=-0.045,IF(COUNT($AZ1457:$AZ1466)=10,AVERAGE($AZ1462:$AZ1466)/AVERAGE($AZ1457:$AZ1466)-1&lt;-0.01,FALSE())),0,IF(OR($AZ1466/$AZ1465-1&lt;=-0.02,IF(COUNT($AZ1457:$AZ1466)=10,AVERAGE($AZ1462:$AZ1466)/AVERAGE($AZ1457:$AZ1466)-1&lt;0.005,FALSE())),50,100)))</f>
        <v/>
      </c>
    </row>
    <row r="1467" customFormat="false" ht="15" hidden="false" customHeight="true" outlineLevel="0" collapsed="false">
      <c r="A1467" s="47" t="n">
        <v>1463</v>
      </c>
      <c r="B1467" s="48" t="n">
        <v>44679</v>
      </c>
      <c r="C1467" s="47" t="n">
        <v>2022</v>
      </c>
      <c r="D1467" s="49" t="s">
        <v>239</v>
      </c>
      <c r="E1467" s="50" t="n">
        <v>13456.06</v>
      </c>
      <c r="F1467" s="51" t="n">
        <v>-0.108389</v>
      </c>
      <c r="G1467" s="51" t="n">
        <v>-0.18809</v>
      </c>
      <c r="H1467" s="52" t="n">
        <v>0.3061</v>
      </c>
      <c r="I1467" s="62" t="n">
        <v>524.7</v>
      </c>
      <c r="J1467" s="63" t="s">
        <v>240</v>
      </c>
      <c r="K1467" s="54" t="n">
        <v>29.99</v>
      </c>
      <c r="L1467" s="55" t="n">
        <f aca="false">IF(COUNT(F1467)=0,50,IF(F1467&gt;=0,100,IF(F1467&gt;=-0.02,50,0)))</f>
        <v>0</v>
      </c>
      <c r="M1467" s="55" t="n">
        <f aca="false">IF(COUNT(G1467)=0,50,IF(G1467&gt;-0.06,100,IF(G1467&gt;-0.15,50,0)))</f>
        <v>0</v>
      </c>
      <c r="N1467" s="55" t="n">
        <f aca="false">IF(COUNT(H1467)=0,50,IF(H1467&gt;=0.6,100,IF(H1467&gt;=0.4,50,0)))</f>
        <v>0</v>
      </c>
      <c r="O1467" s="55" t="n">
        <f aca="false">IF(COUNT(I1467)=0,50,IF(J1467="proxy_vix",50,IF(I1467&lt;350,100,IF(I1467&lt;=450,50,0))))</f>
        <v>50</v>
      </c>
      <c r="P1467" s="55" t="n">
        <f aca="false">IF(COUNT(K1467)=0,50,IF(K1467&lt;20,100,IF(K1467&lt;=25,50,0)))</f>
        <v>0</v>
      </c>
      <c r="Q1467" s="54"/>
      <c r="R1467" s="47"/>
      <c r="S1467" s="51" t="n">
        <f aca="false">$E1467/$E1466-1</f>
        <v>0.0348140788227043</v>
      </c>
      <c r="T1467" s="56" t="n">
        <f aca="false">$K1467/$K1466-1</f>
        <v>-0.0509493670886076</v>
      </c>
      <c r="V1467" s="57"/>
      <c r="W1467" s="57"/>
      <c r="Y1467" s="1" t="str">
        <f aca="false">IF(AX1467&gt;=70,"EASY",IF(AX1467&gt;40,"UNCERTAIN","HARD"))</f>
        <v>HARD</v>
      </c>
      <c r="AA1467" s="58" t="n">
        <f aca="false">IF($A1467&lt;200,"",AVERAGE($E1418:$E1467)/AVERAGE($E1268:$E1467)-1)</f>
        <v>-0.0664016184897177</v>
      </c>
      <c r="AB1467" s="59" t="n">
        <f aca="false">LOOKUP($B1467,07_L1政策步階!$A$4:$A$14,07_L1政策步階!$C$4:$C$14)</f>
        <v>-1</v>
      </c>
      <c r="AC1467" s="57"/>
      <c r="AD1467" s="57"/>
      <c r="AE1467" s="57"/>
      <c r="AF1467" s="57"/>
      <c r="AG1467" s="57"/>
      <c r="AH1467" s="57"/>
      <c r="AI1467" s="57"/>
      <c r="AJ1467" s="57"/>
      <c r="AK1467" s="57"/>
      <c r="AL1467" s="59" t="n">
        <f aca="false">IF(ISNUMBER($AA1467),IF($AA1467&gt;=0.005,100,IF($AA1467&gt;=-0.015,50,0)),"")</f>
        <v>0</v>
      </c>
      <c r="AM1467" s="59" t="n">
        <f aca="false">IF(ISNUMBER($AB1467),IF($AB1467=1,100,IF($AB1467=0,50,0)),"")</f>
        <v>0</v>
      </c>
      <c r="AN1467" s="0" t="str">
        <f aca="false">IF(ISNUMBER($AC1467),IF($AC1467&gt;=0.001,100,IF($AC1467&gt;=-0.003,50,0)),"")</f>
        <v/>
      </c>
      <c r="AO1467" s="0" t="str">
        <f aca="false">IF(ISNUMBER($AD1467),IF($AD1467&gt;=0.04,100,IF($AD1467&gt;=0,50,0)),"")</f>
        <v/>
      </c>
      <c r="AP1467" s="0" t="str">
        <f aca="false">IF(ISNUMBER($AE1467),IF($AE1467&gt;=25,100,IF($AE1467&gt;=-75,50,0)),"")</f>
        <v/>
      </c>
      <c r="AQ1467" s="0" t="str">
        <f aca="false">IF(ISNUMBER($AF1467),IF($AF1467&gt;0,100,IF($AF1467&gt;=-50,50,0)),"")</f>
        <v/>
      </c>
      <c r="AR1467" s="0" t="str">
        <f aca="false">IF(ISNUMBER($AG1467),IF($AG1467=1,100,IF($AG1467=0,50,0)),"")</f>
        <v/>
      </c>
      <c r="AS1467" s="0" t="str">
        <f aca="false">IF(ISNUMBER($AH1467),IF($AH1467&lt;0,100,IF($AH1467&lt;=20,50,0)),"")</f>
        <v/>
      </c>
      <c r="AT1467" s="0" t="str">
        <f aca="false">IF(ISNUMBER($AI1467),IF($AI1467&lt;0.95,100,IF($AI1467&lt;=1,50,0)),"")</f>
        <v/>
      </c>
      <c r="AU1467" s="0" t="str">
        <f aca="false">IF(ISNUMBER($AJ1467),IF($AJ1467&lt;30,0,IF($AJ1467&lt;40,50,IF($AJ1467&lt;=90,100,50))),"")</f>
        <v/>
      </c>
      <c r="AV1467" s="0" t="str">
        <f aca="false">IF(ISNUMBER($AK1467),IF($AK1467&gt;-0.2,100,IF($AK1467&gt;=-0.4,50,0)),"")</f>
        <v/>
      </c>
      <c r="AW1467" s="59" t="n">
        <f aca="false">01_指標庫!$H$4*ISNUMBER($F1467)+01_指標庫!$H$5*ISNUMBER($AA1467)+01_指標庫!$H$6*ISNUMBER($G1467)+01_指標庫!$H$7*ISNUMBER($H1467)+01_指標庫!$H$8*ISNUMBER($AF1467)+01_指標庫!$H$9*ISNUMBER($AG1467)+01_指標庫!$H$10*ISNUMBER($AB1467)+01_指標庫!$H$11*ISNUMBER($AC1467)+01_指標庫!$H$12*ISNUMBER($AD1467)+01_指標庫!$H$13*ISNUMBER($AE1467)+01_指標庫!$H$14*ISNUMBER($I1467)+01_指標庫!$H$15*ISNUMBER($AH1467)+01_指標庫!$H$16*ISNUMBER($K1467)+01_指標庫!$H$17*ISNUMBER($AI1467)+01_指標庫!$H$18*ISNUMBER($AJ1467)+01_指標庫!$H$19*ISNUMBER($AK1467)+01_指標庫!$H$20*ISNUMBER($BB1467)+01_指標庫!$H$21*ISNUMBER($BC1467)</f>
        <v>51</v>
      </c>
      <c r="AX1467" s="59" t="n">
        <f aca="false">IF(AW1467=0,50,ROUND((01_指標庫!$H$4*IF(ISNUMBER($F1467),L1467,0)+01_指標庫!$H$5*IF(ISNUMBER($AA1467),AL1467,0)+01_指標庫!$H$6*IF(ISNUMBER($G1467),M1467,0)+01_指標庫!$H$7*IF(ISNUMBER($H1467),N1467,0)+01_指標庫!$H$8*IF(ISNUMBER($AF1467),AQ1467,0)+01_指標庫!$H$9*IF(ISNUMBER($AG1467),AR1467,0)+01_指標庫!$H$10*IF(ISNUMBER($AB1467),AM1467,0)+01_指標庫!$H$11*IF(ISNUMBER($AC1467),AN1467,0)+01_指標庫!$H$12*IF(ISNUMBER($AD1467),AO1467,0)+01_指標庫!$H$13*IF(ISNUMBER($AE1467),AP1467,0)+01_指標庫!$H$14*IF(ISNUMBER($I1467),O1467,0)+01_指標庫!$H$15*IF(ISNUMBER($AH1467),AS1467,0)+01_指標庫!$H$16*IF(ISNUMBER($K1467),P1467,0)+01_指標庫!$H$17*IF(ISNUMBER($AI1467),AT1467,0)+01_指標庫!$H$18*IF(ISNUMBER($AJ1467),AU1467,0)+01_指標庫!$H$19*IF(ISNUMBER($AK1467),AV1467,0)+01_指標庫!$H$20*IF(ISNUMBER($BB1467),BB1467,0)+01_指標庫!$H$21*IF(ISNUMBER($BC1467),BC1467,0))/AW1467,1))</f>
        <v>7.8</v>
      </c>
      <c r="AY1467" s="60"/>
      <c r="AZ1467" s="60"/>
      <c r="BA1467" s="58" t="n">
        <f aca="false">AVERAGE($E1463:$E1467)/AVERAGE($E1458:$E1467)-1</f>
        <v>-0.024791900622246</v>
      </c>
      <c r="BB1467" s="59" t="n">
        <f aca="false">IF(ISNUMBER($BA1467),IF(OR($S1467&lt;=-0.03,$BA1467&lt;-0.003),0,IF(OR($S1467&lt;=-0.02,$BA1467&lt;0.01),50,100)),"")</f>
        <v>0</v>
      </c>
      <c r="BC1467" s="0" t="str">
        <f aca="false">IF(OR(COUNT($AZ1467)=0,COUNT($AZ1466)=0),"",IF(OR($AY1467/$AZ1466-1&lt;=-0.03,$AZ1467/$AZ1466-1&lt;=-0.045,IF(COUNT($AZ1458:$AZ1467)=10,AVERAGE($AZ1463:$AZ1467)/AVERAGE($AZ1458:$AZ1467)-1&lt;-0.01,FALSE())),0,IF(OR($AZ1467/$AZ1466-1&lt;=-0.02,IF(COUNT($AZ1458:$AZ1467)=10,AVERAGE($AZ1463:$AZ1467)/AVERAGE($AZ1458:$AZ1467)-1&lt;0.005,FALSE())),50,100)))</f>
        <v/>
      </c>
    </row>
    <row r="1468" customFormat="false" ht="15" hidden="false" customHeight="true" outlineLevel="0" collapsed="false">
      <c r="A1468" s="47" t="n">
        <v>1464</v>
      </c>
      <c r="B1468" s="48" t="n">
        <v>44680</v>
      </c>
      <c r="C1468" s="47" t="n">
        <v>2022</v>
      </c>
      <c r="D1468" s="49" t="s">
        <v>234</v>
      </c>
      <c r="E1468" s="50" t="n">
        <v>12854.8</v>
      </c>
      <c r="F1468" s="51" t="n">
        <v>-0.147681</v>
      </c>
      <c r="G1468" s="51" t="n">
        <v>-0.224369</v>
      </c>
      <c r="H1468" s="52" t="n">
        <v>0.2245</v>
      </c>
      <c r="I1468" s="62" t="n">
        <v>553.3</v>
      </c>
      <c r="J1468" s="63" t="s">
        <v>240</v>
      </c>
      <c r="K1468" s="54" t="n">
        <v>33.4</v>
      </c>
      <c r="L1468" s="55" t="n">
        <f aca="false">IF(COUNT(F1468)=0,50,IF(F1468&gt;=0,100,IF(F1468&gt;=-0.02,50,0)))</f>
        <v>0</v>
      </c>
      <c r="M1468" s="55" t="n">
        <f aca="false">IF(COUNT(G1468)=0,50,IF(G1468&gt;-0.06,100,IF(G1468&gt;-0.15,50,0)))</f>
        <v>0</v>
      </c>
      <c r="N1468" s="55" t="n">
        <f aca="false">IF(COUNT(H1468)=0,50,IF(H1468&gt;=0.6,100,IF(H1468&gt;=0.4,50,0)))</f>
        <v>0</v>
      </c>
      <c r="O1468" s="55" t="n">
        <f aca="false">IF(COUNT(I1468)=0,50,IF(J1468="proxy_vix",50,IF(I1468&lt;350,100,IF(I1468&lt;=450,50,0))))</f>
        <v>50</v>
      </c>
      <c r="P1468" s="55" t="n">
        <f aca="false">IF(COUNT(K1468)=0,50,IF(K1468&lt;20,100,IF(K1468&lt;=25,50,0)))</f>
        <v>0</v>
      </c>
      <c r="Q1468" s="54"/>
      <c r="R1468" s="47"/>
      <c r="S1468" s="51" t="n">
        <f aca="false">$E1468/$E1467-1</f>
        <v>-0.0446832133626039</v>
      </c>
      <c r="T1468" s="56" t="n">
        <f aca="false">$K1468/$K1467-1</f>
        <v>0.113704568189396</v>
      </c>
      <c r="V1468" s="57"/>
      <c r="W1468" s="57"/>
      <c r="Y1468" s="1" t="str">
        <f aca="false">IF(AX1468&gt;=70,"EASY",IF(AX1468&gt;40,"UNCERTAIN","HARD"))</f>
        <v>HARD</v>
      </c>
      <c r="AA1468" s="58" t="n">
        <f aca="false">IF($A1468&lt;200,"",AVERAGE($E1419:$E1468)/AVERAGE($E1269:$E1468)-1)</f>
        <v>-0.0681203000125701</v>
      </c>
      <c r="AB1468" s="59" t="n">
        <f aca="false">LOOKUP($B1468,07_L1政策步階!$A$4:$A$14,07_L1政策步階!$C$4:$C$14)</f>
        <v>-1</v>
      </c>
      <c r="AC1468" s="57"/>
      <c r="AD1468" s="57"/>
      <c r="AE1468" s="57"/>
      <c r="AF1468" s="57"/>
      <c r="AG1468" s="57"/>
      <c r="AH1468" s="57"/>
      <c r="AI1468" s="57"/>
      <c r="AJ1468" s="57"/>
      <c r="AK1468" s="57"/>
      <c r="AL1468" s="59" t="n">
        <f aca="false">IF(ISNUMBER($AA1468),IF($AA1468&gt;=0.005,100,IF($AA1468&gt;=-0.015,50,0)),"")</f>
        <v>0</v>
      </c>
      <c r="AM1468" s="59" t="n">
        <f aca="false">IF(ISNUMBER($AB1468),IF($AB1468=1,100,IF($AB1468=0,50,0)),"")</f>
        <v>0</v>
      </c>
      <c r="AN1468" s="0" t="str">
        <f aca="false">IF(ISNUMBER($AC1468),IF($AC1468&gt;=0.001,100,IF($AC1468&gt;=-0.003,50,0)),"")</f>
        <v/>
      </c>
      <c r="AO1468" s="0" t="str">
        <f aca="false">IF(ISNUMBER($AD1468),IF($AD1468&gt;=0.04,100,IF($AD1468&gt;=0,50,0)),"")</f>
        <v/>
      </c>
      <c r="AP1468" s="0" t="str">
        <f aca="false">IF(ISNUMBER($AE1468),IF($AE1468&gt;=25,100,IF($AE1468&gt;=-75,50,0)),"")</f>
        <v/>
      </c>
      <c r="AQ1468" s="0" t="str">
        <f aca="false">IF(ISNUMBER($AF1468),IF($AF1468&gt;0,100,IF($AF1468&gt;=-50,50,0)),"")</f>
        <v/>
      </c>
      <c r="AR1468" s="0" t="str">
        <f aca="false">IF(ISNUMBER($AG1468),IF($AG1468=1,100,IF($AG1468=0,50,0)),"")</f>
        <v/>
      </c>
      <c r="AS1468" s="0" t="str">
        <f aca="false">IF(ISNUMBER($AH1468),IF($AH1468&lt;0,100,IF($AH1468&lt;=20,50,0)),"")</f>
        <v/>
      </c>
      <c r="AT1468" s="0" t="str">
        <f aca="false">IF(ISNUMBER($AI1468),IF($AI1468&lt;0.95,100,IF($AI1468&lt;=1,50,0)),"")</f>
        <v/>
      </c>
      <c r="AU1468" s="0" t="str">
        <f aca="false">IF(ISNUMBER($AJ1468),IF($AJ1468&lt;30,0,IF($AJ1468&lt;40,50,IF($AJ1468&lt;=90,100,50))),"")</f>
        <v/>
      </c>
      <c r="AV1468" s="0" t="str">
        <f aca="false">IF(ISNUMBER($AK1468),IF($AK1468&gt;-0.2,100,IF($AK1468&gt;=-0.4,50,0)),"")</f>
        <v/>
      </c>
      <c r="AW1468" s="59" t="n">
        <f aca="false">01_指標庫!$H$4*ISNUMBER($F1468)+01_指標庫!$H$5*ISNUMBER($AA1468)+01_指標庫!$H$6*ISNUMBER($G1468)+01_指標庫!$H$7*ISNUMBER($H1468)+01_指標庫!$H$8*ISNUMBER($AF1468)+01_指標庫!$H$9*ISNUMBER($AG1468)+01_指標庫!$H$10*ISNUMBER($AB1468)+01_指標庫!$H$11*ISNUMBER($AC1468)+01_指標庫!$H$12*ISNUMBER($AD1468)+01_指標庫!$H$13*ISNUMBER($AE1468)+01_指標庫!$H$14*ISNUMBER($I1468)+01_指標庫!$H$15*ISNUMBER($AH1468)+01_指標庫!$H$16*ISNUMBER($K1468)+01_指標庫!$H$17*ISNUMBER($AI1468)+01_指標庫!$H$18*ISNUMBER($AJ1468)+01_指標庫!$H$19*ISNUMBER($AK1468)+01_指標庫!$H$20*ISNUMBER($BB1468)+01_指標庫!$H$21*ISNUMBER($BC1468)</f>
        <v>51</v>
      </c>
      <c r="AX1468" s="59" t="n">
        <f aca="false">IF(AW1468=0,50,ROUND((01_指標庫!$H$4*IF(ISNUMBER($F1468),L1468,0)+01_指標庫!$H$5*IF(ISNUMBER($AA1468),AL1468,0)+01_指標庫!$H$6*IF(ISNUMBER($G1468),M1468,0)+01_指標庫!$H$7*IF(ISNUMBER($H1468),N1468,0)+01_指標庫!$H$8*IF(ISNUMBER($AF1468),AQ1468,0)+01_指標庫!$H$9*IF(ISNUMBER($AG1468),AR1468,0)+01_指標庫!$H$10*IF(ISNUMBER($AB1468),AM1468,0)+01_指標庫!$H$11*IF(ISNUMBER($AC1468),AN1468,0)+01_指標庫!$H$12*IF(ISNUMBER($AD1468),AO1468,0)+01_指標庫!$H$13*IF(ISNUMBER($AE1468),AP1468,0)+01_指標庫!$H$14*IF(ISNUMBER($I1468),O1468,0)+01_指標庫!$H$15*IF(ISNUMBER($AH1468),AS1468,0)+01_指標庫!$H$16*IF(ISNUMBER($K1468),P1468,0)+01_指標庫!$H$17*IF(ISNUMBER($AI1468),AT1468,0)+01_指標庫!$H$18*IF(ISNUMBER($AJ1468),AU1468,0)+01_指標庫!$H$19*IF(ISNUMBER($AK1468),AV1468,0)+01_指標庫!$H$20*IF(ISNUMBER($BB1468),BB1468,0)+01_指標庫!$H$21*IF(ISNUMBER($BC1468),BC1468,0))/AW1468,1))</f>
        <v>7.8</v>
      </c>
      <c r="AY1468" s="60"/>
      <c r="AZ1468" s="60"/>
      <c r="BA1468" s="58" t="n">
        <f aca="false">AVERAGE($E1464:$E1468)/AVERAGE($E1459:$E1468)-1</f>
        <v>-0.0247287714945471</v>
      </c>
      <c r="BB1468" s="59" t="n">
        <f aca="false">IF(ISNUMBER($BA1468),IF(OR($S1468&lt;=-0.03,$BA1468&lt;-0.003),0,IF(OR($S1468&lt;=-0.02,$BA1468&lt;0.01),50,100)),"")</f>
        <v>0</v>
      </c>
      <c r="BC1468" s="0" t="str">
        <f aca="false">IF(OR(COUNT($AZ1468)=0,COUNT($AZ1467)=0),"",IF(OR($AY1468/$AZ1467-1&lt;=-0.03,$AZ1468/$AZ1467-1&lt;=-0.045,IF(COUNT($AZ1459:$AZ1468)=10,AVERAGE($AZ1464:$AZ1468)/AVERAGE($AZ1459:$AZ1468)-1&lt;-0.01,FALSE())),0,IF(OR($AZ1468/$AZ1467-1&lt;=-0.02,IF(COUNT($AZ1459:$AZ1468)=10,AVERAGE($AZ1464:$AZ1468)/AVERAGE($AZ1459:$AZ1468)-1&lt;0.005,FALSE())),50,100)))</f>
        <v/>
      </c>
    </row>
    <row r="1469" customFormat="false" ht="15" hidden="false" customHeight="true" outlineLevel="0" collapsed="false">
      <c r="A1469" s="47" t="n">
        <v>1465</v>
      </c>
      <c r="B1469" s="48" t="n">
        <v>44683</v>
      </c>
      <c r="C1469" s="47" t="n">
        <v>2022</v>
      </c>
      <c r="D1469" s="49" t="s">
        <v>236</v>
      </c>
      <c r="E1469" s="50" t="n">
        <v>13075.85</v>
      </c>
      <c r="F1469" s="51" t="n">
        <v>-0.132563</v>
      </c>
      <c r="G1469" s="51" t="n">
        <v>-0.211031</v>
      </c>
      <c r="H1469" s="52" t="n">
        <v>0.2449</v>
      </c>
      <c r="I1469" s="62" t="n">
        <v>544.4</v>
      </c>
      <c r="J1469" s="63" t="s">
        <v>240</v>
      </c>
      <c r="K1469" s="54" t="n">
        <v>32.34</v>
      </c>
      <c r="L1469" s="55" t="n">
        <f aca="false">IF(COUNT(F1469)=0,50,IF(F1469&gt;=0,100,IF(F1469&gt;=-0.02,50,0)))</f>
        <v>0</v>
      </c>
      <c r="M1469" s="55" t="n">
        <f aca="false">IF(COUNT(G1469)=0,50,IF(G1469&gt;-0.06,100,IF(G1469&gt;-0.15,50,0)))</f>
        <v>0</v>
      </c>
      <c r="N1469" s="55" t="n">
        <f aca="false">IF(COUNT(H1469)=0,50,IF(H1469&gt;=0.6,100,IF(H1469&gt;=0.4,50,0)))</f>
        <v>0</v>
      </c>
      <c r="O1469" s="55" t="n">
        <f aca="false">IF(COUNT(I1469)=0,50,IF(J1469="proxy_vix",50,IF(I1469&lt;350,100,IF(I1469&lt;=450,50,0))))</f>
        <v>50</v>
      </c>
      <c r="P1469" s="55" t="n">
        <f aca="false">IF(COUNT(K1469)=0,50,IF(K1469&lt;20,100,IF(K1469&lt;=25,50,0)))</f>
        <v>0</v>
      </c>
      <c r="Q1469" s="54"/>
      <c r="R1469" s="47"/>
      <c r="S1469" s="51" t="n">
        <f aca="false">$E1469/$E1468-1</f>
        <v>0.0171959112549398</v>
      </c>
      <c r="T1469" s="56" t="n">
        <f aca="false">$K1469/$K1468-1</f>
        <v>-0.0317365269461076</v>
      </c>
      <c r="V1469" s="57"/>
      <c r="W1469" s="57"/>
      <c r="Y1469" s="1" t="str">
        <f aca="false">IF(AX1469&gt;=70,"EASY",IF(AX1469&gt;40,"UNCERTAIN","HARD"))</f>
        <v>HARD</v>
      </c>
      <c r="AA1469" s="58" t="n">
        <f aca="false">IF($A1469&lt;200,"",AVERAGE($E1420:$E1469)/AVERAGE($E1270:$E1469)-1)</f>
        <v>-0.0690780338997425</v>
      </c>
      <c r="AB1469" s="59" t="n">
        <f aca="false">LOOKUP($B1469,07_L1政策步階!$A$4:$A$14,07_L1政策步階!$C$4:$C$14)</f>
        <v>-1</v>
      </c>
      <c r="AC1469" s="57"/>
      <c r="AD1469" s="57"/>
      <c r="AE1469" s="57"/>
      <c r="AF1469" s="57"/>
      <c r="AG1469" s="57"/>
      <c r="AH1469" s="57"/>
      <c r="AI1469" s="57"/>
      <c r="AJ1469" s="57"/>
      <c r="AK1469" s="57"/>
      <c r="AL1469" s="59" t="n">
        <f aca="false">IF(ISNUMBER($AA1469),IF($AA1469&gt;=0.005,100,IF($AA1469&gt;=-0.015,50,0)),"")</f>
        <v>0</v>
      </c>
      <c r="AM1469" s="59" t="n">
        <f aca="false">IF(ISNUMBER($AB1469),IF($AB1469=1,100,IF($AB1469=0,50,0)),"")</f>
        <v>0</v>
      </c>
      <c r="AN1469" s="0" t="str">
        <f aca="false">IF(ISNUMBER($AC1469),IF($AC1469&gt;=0.001,100,IF($AC1469&gt;=-0.003,50,0)),"")</f>
        <v/>
      </c>
      <c r="AO1469" s="0" t="str">
        <f aca="false">IF(ISNUMBER($AD1469),IF($AD1469&gt;=0.04,100,IF($AD1469&gt;=0,50,0)),"")</f>
        <v/>
      </c>
      <c r="AP1469" s="0" t="str">
        <f aca="false">IF(ISNUMBER($AE1469),IF($AE1469&gt;=25,100,IF($AE1469&gt;=-75,50,0)),"")</f>
        <v/>
      </c>
      <c r="AQ1469" s="0" t="str">
        <f aca="false">IF(ISNUMBER($AF1469),IF($AF1469&gt;0,100,IF($AF1469&gt;=-50,50,0)),"")</f>
        <v/>
      </c>
      <c r="AR1469" s="0" t="str">
        <f aca="false">IF(ISNUMBER($AG1469),IF($AG1469=1,100,IF($AG1469=0,50,0)),"")</f>
        <v/>
      </c>
      <c r="AS1469" s="0" t="str">
        <f aca="false">IF(ISNUMBER($AH1469),IF($AH1469&lt;0,100,IF($AH1469&lt;=20,50,0)),"")</f>
        <v/>
      </c>
      <c r="AT1469" s="0" t="str">
        <f aca="false">IF(ISNUMBER($AI1469),IF($AI1469&lt;0.95,100,IF($AI1469&lt;=1,50,0)),"")</f>
        <v/>
      </c>
      <c r="AU1469" s="0" t="str">
        <f aca="false">IF(ISNUMBER($AJ1469),IF($AJ1469&lt;30,0,IF($AJ1469&lt;40,50,IF($AJ1469&lt;=90,100,50))),"")</f>
        <v/>
      </c>
      <c r="AV1469" s="0" t="str">
        <f aca="false">IF(ISNUMBER($AK1469),IF($AK1469&gt;-0.2,100,IF($AK1469&gt;=-0.4,50,0)),"")</f>
        <v/>
      </c>
      <c r="AW1469" s="59" t="n">
        <f aca="false">01_指標庫!$H$4*ISNUMBER($F1469)+01_指標庫!$H$5*ISNUMBER($AA1469)+01_指標庫!$H$6*ISNUMBER($G1469)+01_指標庫!$H$7*ISNUMBER($H1469)+01_指標庫!$H$8*ISNUMBER($AF1469)+01_指標庫!$H$9*ISNUMBER($AG1469)+01_指標庫!$H$10*ISNUMBER($AB1469)+01_指標庫!$H$11*ISNUMBER($AC1469)+01_指標庫!$H$12*ISNUMBER($AD1469)+01_指標庫!$H$13*ISNUMBER($AE1469)+01_指標庫!$H$14*ISNUMBER($I1469)+01_指標庫!$H$15*ISNUMBER($AH1469)+01_指標庫!$H$16*ISNUMBER($K1469)+01_指標庫!$H$17*ISNUMBER($AI1469)+01_指標庫!$H$18*ISNUMBER($AJ1469)+01_指標庫!$H$19*ISNUMBER($AK1469)+01_指標庫!$H$20*ISNUMBER($BB1469)+01_指標庫!$H$21*ISNUMBER($BC1469)</f>
        <v>51</v>
      </c>
      <c r="AX1469" s="59" t="n">
        <f aca="false">IF(AW1469=0,50,ROUND((01_指標庫!$H$4*IF(ISNUMBER($F1469),L1469,0)+01_指標庫!$H$5*IF(ISNUMBER($AA1469),AL1469,0)+01_指標庫!$H$6*IF(ISNUMBER($G1469),M1469,0)+01_指標庫!$H$7*IF(ISNUMBER($H1469),N1469,0)+01_指標庫!$H$8*IF(ISNUMBER($AF1469),AQ1469,0)+01_指標庫!$H$9*IF(ISNUMBER($AG1469),AR1469,0)+01_指標庫!$H$10*IF(ISNUMBER($AB1469),AM1469,0)+01_指標庫!$H$11*IF(ISNUMBER($AC1469),AN1469,0)+01_指標庫!$H$12*IF(ISNUMBER($AD1469),AO1469,0)+01_指標庫!$H$13*IF(ISNUMBER($AE1469),AP1469,0)+01_指標庫!$H$14*IF(ISNUMBER($I1469),O1469,0)+01_指標庫!$H$15*IF(ISNUMBER($AH1469),AS1469,0)+01_指標庫!$H$16*IF(ISNUMBER($K1469),P1469,0)+01_指標庫!$H$17*IF(ISNUMBER($AI1469),AT1469,0)+01_指標庫!$H$18*IF(ISNUMBER($AJ1469),AU1469,0)+01_指標庫!$H$19*IF(ISNUMBER($AK1469),AV1469,0)+01_指標庫!$H$20*IF(ISNUMBER($BB1469),BB1469,0)+01_指標庫!$H$21*IF(ISNUMBER($BC1469),BC1469,0))/AW1469,1))</f>
        <v>7.8</v>
      </c>
      <c r="AY1469" s="60"/>
      <c r="AZ1469" s="60"/>
      <c r="BA1469" s="58" t="n">
        <f aca="false">AVERAGE($E1465:$E1469)/AVERAGE($E1460:$E1469)-1</f>
        <v>-0.0254773705473087</v>
      </c>
      <c r="BB1469" s="59" t="n">
        <f aca="false">IF(ISNUMBER($BA1469),IF(OR($S1469&lt;=-0.03,$BA1469&lt;-0.003),0,IF(OR($S1469&lt;=-0.02,$BA1469&lt;0.01),50,100)),"")</f>
        <v>0</v>
      </c>
      <c r="BC1469" s="0" t="str">
        <f aca="false">IF(OR(COUNT($AZ1469)=0,COUNT($AZ1468)=0),"",IF(OR($AY1469/$AZ1468-1&lt;=-0.03,$AZ1469/$AZ1468-1&lt;=-0.045,IF(COUNT($AZ1460:$AZ1469)=10,AVERAGE($AZ1465:$AZ1469)/AVERAGE($AZ1460:$AZ1469)-1&lt;-0.01,FALSE())),0,IF(OR($AZ1469/$AZ1468-1&lt;=-0.02,IF(COUNT($AZ1460:$AZ1469)=10,AVERAGE($AZ1465:$AZ1469)/AVERAGE($AZ1460:$AZ1469)-1&lt;0.005,FALSE())),50,100)))</f>
        <v/>
      </c>
    </row>
    <row r="1470" customFormat="false" ht="15" hidden="false" customHeight="true" outlineLevel="0" collapsed="false">
      <c r="A1470" s="47" t="n">
        <v>1466</v>
      </c>
      <c r="B1470" s="48" t="n">
        <v>44684</v>
      </c>
      <c r="C1470" s="47" t="n">
        <v>2022</v>
      </c>
      <c r="D1470" s="49" t="s">
        <v>237</v>
      </c>
      <c r="E1470" s="50" t="n">
        <v>13089.9</v>
      </c>
      <c r="F1470" s="51" t="n">
        <v>-0.13121</v>
      </c>
      <c r="G1470" s="51" t="n">
        <v>-0.210183</v>
      </c>
      <c r="H1470" s="52" t="n">
        <v>0.2857</v>
      </c>
      <c r="I1470" s="62" t="n">
        <v>518.5</v>
      </c>
      <c r="J1470" s="63" t="s">
        <v>240</v>
      </c>
      <c r="K1470" s="54" t="n">
        <v>29.25</v>
      </c>
      <c r="L1470" s="55" t="n">
        <f aca="false">IF(COUNT(F1470)=0,50,IF(F1470&gt;=0,100,IF(F1470&gt;=-0.02,50,0)))</f>
        <v>0</v>
      </c>
      <c r="M1470" s="55" t="n">
        <f aca="false">IF(COUNT(G1470)=0,50,IF(G1470&gt;-0.06,100,IF(G1470&gt;-0.15,50,0)))</f>
        <v>0</v>
      </c>
      <c r="N1470" s="55" t="n">
        <f aca="false">IF(COUNT(H1470)=0,50,IF(H1470&gt;=0.6,100,IF(H1470&gt;=0.4,50,0)))</f>
        <v>0</v>
      </c>
      <c r="O1470" s="55" t="n">
        <f aca="false">IF(COUNT(I1470)=0,50,IF(J1470="proxy_vix",50,IF(I1470&lt;350,100,IF(I1470&lt;=450,50,0))))</f>
        <v>50</v>
      </c>
      <c r="P1470" s="55" t="n">
        <f aca="false">IF(COUNT(K1470)=0,50,IF(K1470&lt;20,100,IF(K1470&lt;=25,50,0)))</f>
        <v>0</v>
      </c>
      <c r="Q1470" s="54"/>
      <c r="R1470" s="47"/>
      <c r="S1470" s="51" t="n">
        <f aca="false">$E1470/$E1469-1</f>
        <v>0.00107449993690656</v>
      </c>
      <c r="T1470" s="56" t="n">
        <f aca="false">$K1470/$K1469-1</f>
        <v>-0.0955473098330242</v>
      </c>
      <c r="V1470" s="57"/>
      <c r="W1470" s="57"/>
      <c r="Y1470" s="1" t="str">
        <f aca="false">IF(AX1470&gt;=70,"EASY",IF(AX1470&gt;40,"UNCERTAIN","HARD"))</f>
        <v>HARD</v>
      </c>
      <c r="AA1470" s="58" t="n">
        <f aca="false">IF($A1470&lt;200,"",AVERAGE($E1421:$E1470)/AVERAGE($E1271:$E1470)-1)</f>
        <v>-0.0698479930852317</v>
      </c>
      <c r="AB1470" s="59" t="n">
        <f aca="false">LOOKUP($B1470,07_L1政策步階!$A$4:$A$14,07_L1政策步階!$C$4:$C$14)</f>
        <v>-1</v>
      </c>
      <c r="AC1470" s="57"/>
      <c r="AD1470" s="57"/>
      <c r="AE1470" s="57"/>
      <c r="AF1470" s="57"/>
      <c r="AG1470" s="57"/>
      <c r="AH1470" s="57"/>
      <c r="AI1470" s="57"/>
      <c r="AJ1470" s="57"/>
      <c r="AK1470" s="57"/>
      <c r="AL1470" s="59" t="n">
        <f aca="false">IF(ISNUMBER($AA1470),IF($AA1470&gt;=0.005,100,IF($AA1470&gt;=-0.015,50,0)),"")</f>
        <v>0</v>
      </c>
      <c r="AM1470" s="59" t="n">
        <f aca="false">IF(ISNUMBER($AB1470),IF($AB1470=1,100,IF($AB1470=0,50,0)),"")</f>
        <v>0</v>
      </c>
      <c r="AN1470" s="0" t="str">
        <f aca="false">IF(ISNUMBER($AC1470),IF($AC1470&gt;=0.001,100,IF($AC1470&gt;=-0.003,50,0)),"")</f>
        <v/>
      </c>
      <c r="AO1470" s="0" t="str">
        <f aca="false">IF(ISNUMBER($AD1470),IF($AD1470&gt;=0.04,100,IF($AD1470&gt;=0,50,0)),"")</f>
        <v/>
      </c>
      <c r="AP1470" s="0" t="str">
        <f aca="false">IF(ISNUMBER($AE1470),IF($AE1470&gt;=25,100,IF($AE1470&gt;=-75,50,0)),"")</f>
        <v/>
      </c>
      <c r="AQ1470" s="0" t="str">
        <f aca="false">IF(ISNUMBER($AF1470),IF($AF1470&gt;0,100,IF($AF1470&gt;=-50,50,0)),"")</f>
        <v/>
      </c>
      <c r="AR1470" s="0" t="str">
        <f aca="false">IF(ISNUMBER($AG1470),IF($AG1470=1,100,IF($AG1470=0,50,0)),"")</f>
        <v/>
      </c>
      <c r="AS1470" s="0" t="str">
        <f aca="false">IF(ISNUMBER($AH1470),IF($AH1470&lt;0,100,IF($AH1470&lt;=20,50,0)),"")</f>
        <v/>
      </c>
      <c r="AT1470" s="0" t="str">
        <f aca="false">IF(ISNUMBER($AI1470),IF($AI1470&lt;0.95,100,IF($AI1470&lt;=1,50,0)),"")</f>
        <v/>
      </c>
      <c r="AU1470" s="0" t="str">
        <f aca="false">IF(ISNUMBER($AJ1470),IF($AJ1470&lt;30,0,IF($AJ1470&lt;40,50,IF($AJ1470&lt;=90,100,50))),"")</f>
        <v/>
      </c>
      <c r="AV1470" s="0" t="str">
        <f aca="false">IF(ISNUMBER($AK1470),IF($AK1470&gt;-0.2,100,IF($AK1470&gt;=-0.4,50,0)),"")</f>
        <v/>
      </c>
      <c r="AW1470" s="59" t="n">
        <f aca="false">01_指標庫!$H$4*ISNUMBER($F1470)+01_指標庫!$H$5*ISNUMBER($AA1470)+01_指標庫!$H$6*ISNUMBER($G1470)+01_指標庫!$H$7*ISNUMBER($H1470)+01_指標庫!$H$8*ISNUMBER($AF1470)+01_指標庫!$H$9*ISNUMBER($AG1470)+01_指標庫!$H$10*ISNUMBER($AB1470)+01_指標庫!$H$11*ISNUMBER($AC1470)+01_指標庫!$H$12*ISNUMBER($AD1470)+01_指標庫!$H$13*ISNUMBER($AE1470)+01_指標庫!$H$14*ISNUMBER($I1470)+01_指標庫!$H$15*ISNUMBER($AH1470)+01_指標庫!$H$16*ISNUMBER($K1470)+01_指標庫!$H$17*ISNUMBER($AI1470)+01_指標庫!$H$18*ISNUMBER($AJ1470)+01_指標庫!$H$19*ISNUMBER($AK1470)+01_指標庫!$H$20*ISNUMBER($BB1470)+01_指標庫!$H$21*ISNUMBER($BC1470)</f>
        <v>51</v>
      </c>
      <c r="AX1470" s="59" t="n">
        <f aca="false">IF(AW1470=0,50,ROUND((01_指標庫!$H$4*IF(ISNUMBER($F1470),L1470,0)+01_指標庫!$H$5*IF(ISNUMBER($AA1470),AL1470,0)+01_指標庫!$H$6*IF(ISNUMBER($G1470),M1470,0)+01_指標庫!$H$7*IF(ISNUMBER($H1470),N1470,0)+01_指標庫!$H$8*IF(ISNUMBER($AF1470),AQ1470,0)+01_指標庫!$H$9*IF(ISNUMBER($AG1470),AR1470,0)+01_指標庫!$H$10*IF(ISNUMBER($AB1470),AM1470,0)+01_指標庫!$H$11*IF(ISNUMBER($AC1470),AN1470,0)+01_指標庫!$H$12*IF(ISNUMBER($AD1470),AO1470,0)+01_指標庫!$H$13*IF(ISNUMBER($AE1470),AP1470,0)+01_指標庫!$H$14*IF(ISNUMBER($I1470),O1470,0)+01_指標庫!$H$15*IF(ISNUMBER($AH1470),AS1470,0)+01_指標庫!$H$16*IF(ISNUMBER($K1470),P1470,0)+01_指標庫!$H$17*IF(ISNUMBER($AI1470),AT1470,0)+01_指標庫!$H$18*IF(ISNUMBER($AJ1470),AU1470,0)+01_指標庫!$H$19*IF(ISNUMBER($AK1470),AV1470,0)+01_指標庫!$H$20*IF(ISNUMBER($BB1470),BB1470,0)+01_指標庫!$H$21*IF(ISNUMBER($BC1470),BC1470,0))/AW1470,1))</f>
        <v>7.8</v>
      </c>
      <c r="AY1470" s="60"/>
      <c r="AZ1470" s="60"/>
      <c r="BA1470" s="58" t="n">
        <f aca="false">AVERAGE($E1466:$E1470)/AVERAGE($E1461:$E1470)-1</f>
        <v>-0.016069347007391</v>
      </c>
      <c r="BB1470" s="59" t="n">
        <f aca="false">IF(ISNUMBER($BA1470),IF(OR($S1470&lt;=-0.03,$BA1470&lt;-0.003),0,IF(OR($S1470&lt;=-0.02,$BA1470&lt;0.01),50,100)),"")</f>
        <v>0</v>
      </c>
      <c r="BC1470" s="0" t="str">
        <f aca="false">IF(OR(COUNT($AZ1470)=0,COUNT($AZ1469)=0),"",IF(OR($AY1470/$AZ1469-1&lt;=-0.03,$AZ1470/$AZ1469-1&lt;=-0.045,IF(COUNT($AZ1461:$AZ1470)=10,AVERAGE($AZ1466:$AZ1470)/AVERAGE($AZ1461:$AZ1470)-1&lt;-0.01,FALSE())),0,IF(OR($AZ1470/$AZ1469-1&lt;=-0.02,IF(COUNT($AZ1461:$AZ1470)=10,AVERAGE($AZ1466:$AZ1470)/AVERAGE($AZ1461:$AZ1470)-1&lt;0.005,FALSE())),50,100)))</f>
        <v/>
      </c>
    </row>
    <row r="1471" customFormat="false" ht="15" hidden="false" customHeight="true" outlineLevel="0" collapsed="false">
      <c r="A1471" s="47" t="n">
        <v>1467</v>
      </c>
      <c r="B1471" s="48" t="n">
        <v>44685</v>
      </c>
      <c r="C1471" s="47" t="n">
        <v>2022</v>
      </c>
      <c r="D1471" s="49" t="s">
        <v>238</v>
      </c>
      <c r="E1471" s="50" t="n">
        <v>13535.71</v>
      </c>
      <c r="F1471" s="51" t="n">
        <v>-0.101266</v>
      </c>
      <c r="G1471" s="51" t="n">
        <v>-0.183284</v>
      </c>
      <c r="H1471" s="52" t="n">
        <v>0.3061</v>
      </c>
      <c r="I1471" s="62" t="n">
        <v>486.4</v>
      </c>
      <c r="J1471" s="63" t="s">
        <v>240</v>
      </c>
      <c r="K1471" s="54" t="n">
        <v>25.42</v>
      </c>
      <c r="L1471" s="55" t="n">
        <f aca="false">IF(COUNT(F1471)=0,50,IF(F1471&gt;=0,100,IF(F1471&gt;=-0.02,50,0)))</f>
        <v>0</v>
      </c>
      <c r="M1471" s="55" t="n">
        <f aca="false">IF(COUNT(G1471)=0,50,IF(G1471&gt;-0.06,100,IF(G1471&gt;-0.15,50,0)))</f>
        <v>0</v>
      </c>
      <c r="N1471" s="55" t="n">
        <f aca="false">IF(COUNT(H1471)=0,50,IF(H1471&gt;=0.6,100,IF(H1471&gt;=0.4,50,0)))</f>
        <v>0</v>
      </c>
      <c r="O1471" s="55" t="n">
        <f aca="false">IF(COUNT(I1471)=0,50,IF(J1471="proxy_vix",50,IF(I1471&lt;350,100,IF(I1471&lt;=450,50,0))))</f>
        <v>50</v>
      </c>
      <c r="P1471" s="55" t="n">
        <f aca="false">IF(COUNT(K1471)=0,50,IF(K1471&lt;20,100,IF(K1471&lt;=25,50,0)))</f>
        <v>0</v>
      </c>
      <c r="Q1471" s="54"/>
      <c r="R1471" s="47"/>
      <c r="S1471" s="51" t="n">
        <f aca="false">$E1471/$E1470-1</f>
        <v>0.0340575558254836</v>
      </c>
      <c r="T1471" s="56" t="n">
        <f aca="false">$K1471/$K1470-1</f>
        <v>-0.130940170940171</v>
      </c>
      <c r="V1471" s="57"/>
      <c r="W1471" s="57"/>
      <c r="Y1471" s="1" t="str">
        <f aca="false">IF(AX1471&gt;=70,"EASY",IF(AX1471&gt;40,"UNCERTAIN","HARD"))</f>
        <v>HARD</v>
      </c>
      <c r="AA1471" s="58" t="n">
        <f aca="false">IF($A1471&lt;200,"",AVERAGE($E1422:$E1471)/AVERAGE($E1272:$E1471)-1)</f>
        <v>-0.069924374414706</v>
      </c>
      <c r="AB1471" s="59" t="n">
        <f aca="false">LOOKUP($B1471,07_L1政策步階!$A$4:$A$14,07_L1政策步階!$C$4:$C$14)</f>
        <v>-1</v>
      </c>
      <c r="AC1471" s="57"/>
      <c r="AD1471" s="57"/>
      <c r="AE1471" s="57"/>
      <c r="AF1471" s="57"/>
      <c r="AG1471" s="57"/>
      <c r="AH1471" s="57"/>
      <c r="AI1471" s="57"/>
      <c r="AJ1471" s="57"/>
      <c r="AK1471" s="57"/>
      <c r="AL1471" s="59" t="n">
        <f aca="false">IF(ISNUMBER($AA1471),IF($AA1471&gt;=0.005,100,IF($AA1471&gt;=-0.015,50,0)),"")</f>
        <v>0</v>
      </c>
      <c r="AM1471" s="59" t="n">
        <f aca="false">IF(ISNUMBER($AB1471),IF($AB1471=1,100,IF($AB1471=0,50,0)),"")</f>
        <v>0</v>
      </c>
      <c r="AN1471" s="0" t="str">
        <f aca="false">IF(ISNUMBER($AC1471),IF($AC1471&gt;=0.001,100,IF($AC1471&gt;=-0.003,50,0)),"")</f>
        <v/>
      </c>
      <c r="AO1471" s="0" t="str">
        <f aca="false">IF(ISNUMBER($AD1471),IF($AD1471&gt;=0.04,100,IF($AD1471&gt;=0,50,0)),"")</f>
        <v/>
      </c>
      <c r="AP1471" s="0" t="str">
        <f aca="false">IF(ISNUMBER($AE1471),IF($AE1471&gt;=25,100,IF($AE1471&gt;=-75,50,0)),"")</f>
        <v/>
      </c>
      <c r="AQ1471" s="0" t="str">
        <f aca="false">IF(ISNUMBER($AF1471),IF($AF1471&gt;0,100,IF($AF1471&gt;=-50,50,0)),"")</f>
        <v/>
      </c>
      <c r="AR1471" s="0" t="str">
        <f aca="false">IF(ISNUMBER($AG1471),IF($AG1471=1,100,IF($AG1471=0,50,0)),"")</f>
        <v/>
      </c>
      <c r="AS1471" s="0" t="str">
        <f aca="false">IF(ISNUMBER($AH1471),IF($AH1471&lt;0,100,IF($AH1471&lt;=20,50,0)),"")</f>
        <v/>
      </c>
      <c r="AT1471" s="0" t="str">
        <f aca="false">IF(ISNUMBER($AI1471),IF($AI1471&lt;0.95,100,IF($AI1471&lt;=1,50,0)),"")</f>
        <v/>
      </c>
      <c r="AU1471" s="0" t="str">
        <f aca="false">IF(ISNUMBER($AJ1471),IF($AJ1471&lt;30,0,IF($AJ1471&lt;40,50,IF($AJ1471&lt;=90,100,50))),"")</f>
        <v/>
      </c>
      <c r="AV1471" s="0" t="str">
        <f aca="false">IF(ISNUMBER($AK1471),IF($AK1471&gt;-0.2,100,IF($AK1471&gt;=-0.4,50,0)),"")</f>
        <v/>
      </c>
      <c r="AW1471" s="59" t="n">
        <f aca="false">01_指標庫!$H$4*ISNUMBER($F1471)+01_指標庫!$H$5*ISNUMBER($AA1471)+01_指標庫!$H$6*ISNUMBER($G1471)+01_指標庫!$H$7*ISNUMBER($H1471)+01_指標庫!$H$8*ISNUMBER($AF1471)+01_指標庫!$H$9*ISNUMBER($AG1471)+01_指標庫!$H$10*ISNUMBER($AB1471)+01_指標庫!$H$11*ISNUMBER($AC1471)+01_指標庫!$H$12*ISNUMBER($AD1471)+01_指標庫!$H$13*ISNUMBER($AE1471)+01_指標庫!$H$14*ISNUMBER($I1471)+01_指標庫!$H$15*ISNUMBER($AH1471)+01_指標庫!$H$16*ISNUMBER($K1471)+01_指標庫!$H$17*ISNUMBER($AI1471)+01_指標庫!$H$18*ISNUMBER($AJ1471)+01_指標庫!$H$19*ISNUMBER($AK1471)+01_指標庫!$H$20*ISNUMBER($BB1471)+01_指標庫!$H$21*ISNUMBER($BC1471)</f>
        <v>51</v>
      </c>
      <c r="AX1471" s="59" t="n">
        <f aca="false">IF(AW1471=0,50,ROUND((01_指標庫!$H$4*IF(ISNUMBER($F1471),L1471,0)+01_指標庫!$H$5*IF(ISNUMBER($AA1471),AL1471,0)+01_指標庫!$H$6*IF(ISNUMBER($G1471),M1471,0)+01_指標庫!$H$7*IF(ISNUMBER($H1471),N1471,0)+01_指標庫!$H$8*IF(ISNUMBER($AF1471),AQ1471,0)+01_指標庫!$H$9*IF(ISNUMBER($AG1471),AR1471,0)+01_指標庫!$H$10*IF(ISNUMBER($AB1471),AM1471,0)+01_指標庫!$H$11*IF(ISNUMBER($AC1471),AN1471,0)+01_指標庫!$H$12*IF(ISNUMBER($AD1471),AO1471,0)+01_指標庫!$H$13*IF(ISNUMBER($AE1471),AP1471,0)+01_指標庫!$H$14*IF(ISNUMBER($I1471),O1471,0)+01_指標庫!$H$15*IF(ISNUMBER($AH1471),AS1471,0)+01_指標庫!$H$16*IF(ISNUMBER($K1471),P1471,0)+01_指標庫!$H$17*IF(ISNUMBER($AI1471),AT1471,0)+01_指標庫!$H$18*IF(ISNUMBER($AJ1471),AU1471,0)+01_指標庫!$H$19*IF(ISNUMBER($AK1471),AV1471,0)+01_指標庫!$H$20*IF(ISNUMBER($BB1471),BB1471,0)+01_指標庫!$H$21*IF(ISNUMBER($BC1471),BC1471,0))/AW1471,1))</f>
        <v>7.8</v>
      </c>
      <c r="AY1471" s="60"/>
      <c r="AZ1471" s="60"/>
      <c r="BA1471" s="58" t="n">
        <f aca="false">AVERAGE($E1467:$E1471)/AVERAGE($E1462:$E1471)-1</f>
        <v>-0.00460878134605014</v>
      </c>
      <c r="BB1471" s="59" t="n">
        <f aca="false">IF(ISNUMBER($BA1471),IF(OR($S1471&lt;=-0.03,$BA1471&lt;-0.003),0,IF(OR($S1471&lt;=-0.02,$BA1471&lt;0.01),50,100)),"")</f>
        <v>0</v>
      </c>
      <c r="BC1471" s="0" t="str">
        <f aca="false">IF(OR(COUNT($AZ1471)=0,COUNT($AZ1470)=0),"",IF(OR($AY1471/$AZ1470-1&lt;=-0.03,$AZ1471/$AZ1470-1&lt;=-0.045,IF(COUNT($AZ1462:$AZ1471)=10,AVERAGE($AZ1467:$AZ1471)/AVERAGE($AZ1462:$AZ1471)-1&lt;-0.01,FALSE())),0,IF(OR($AZ1471/$AZ1470-1&lt;=-0.02,IF(COUNT($AZ1462:$AZ1471)=10,AVERAGE($AZ1467:$AZ1471)/AVERAGE($AZ1462:$AZ1471)-1&lt;0.005,FALSE())),50,100)))</f>
        <v/>
      </c>
    </row>
    <row r="1472" customFormat="false" ht="15" hidden="false" customHeight="true" outlineLevel="0" collapsed="false">
      <c r="A1472" s="47" t="n">
        <v>1468</v>
      </c>
      <c r="B1472" s="48" t="n">
        <v>44686</v>
      </c>
      <c r="C1472" s="47" t="n">
        <v>2022</v>
      </c>
      <c r="D1472" s="49" t="s">
        <v>239</v>
      </c>
      <c r="E1472" s="50" t="n">
        <v>12850.55</v>
      </c>
      <c r="F1472" s="51" t="n">
        <v>-0.146194</v>
      </c>
      <c r="G1472" s="51" t="n">
        <v>-0.224625</v>
      </c>
      <c r="H1472" s="52" t="n">
        <v>0.2449</v>
      </c>
      <c r="I1472" s="62" t="n">
        <v>534.8</v>
      </c>
      <c r="J1472" s="63" t="s">
        <v>240</v>
      </c>
      <c r="K1472" s="54" t="n">
        <v>31.2</v>
      </c>
      <c r="L1472" s="55" t="n">
        <f aca="false">IF(COUNT(F1472)=0,50,IF(F1472&gt;=0,100,IF(F1472&gt;=-0.02,50,0)))</f>
        <v>0</v>
      </c>
      <c r="M1472" s="55" t="n">
        <f aca="false">IF(COUNT(G1472)=0,50,IF(G1472&gt;-0.06,100,IF(G1472&gt;-0.15,50,0)))</f>
        <v>0</v>
      </c>
      <c r="N1472" s="55" t="n">
        <f aca="false">IF(COUNT(H1472)=0,50,IF(H1472&gt;=0.6,100,IF(H1472&gt;=0.4,50,0)))</f>
        <v>0</v>
      </c>
      <c r="O1472" s="55" t="n">
        <f aca="false">IF(COUNT(I1472)=0,50,IF(J1472="proxy_vix",50,IF(I1472&lt;350,100,IF(I1472&lt;=450,50,0))))</f>
        <v>50</v>
      </c>
      <c r="P1472" s="55" t="n">
        <f aca="false">IF(COUNT(K1472)=0,50,IF(K1472&lt;20,100,IF(K1472&lt;=25,50,0)))</f>
        <v>0</v>
      </c>
      <c r="Q1472" s="54"/>
      <c r="R1472" s="47"/>
      <c r="S1472" s="51" t="n">
        <f aca="false">$E1472/$E1471-1</f>
        <v>-0.0506186967658143</v>
      </c>
      <c r="T1472" s="56" t="n">
        <f aca="false">$K1472/$K1471-1</f>
        <v>0.227380015735641</v>
      </c>
      <c r="V1472" s="57"/>
      <c r="W1472" s="57"/>
      <c r="Y1472" s="1" t="str">
        <f aca="false">IF(AX1472&gt;=70,"EASY",IF(AX1472&gt;40,"UNCERTAIN","HARD"))</f>
        <v>HARD</v>
      </c>
      <c r="AA1472" s="58" t="n">
        <f aca="false">IF($A1472&lt;200,"",AVERAGE($E1423:$E1472)/AVERAGE($E1273:$E1472)-1)</f>
        <v>-0.0701844036711542</v>
      </c>
      <c r="AB1472" s="59" t="n">
        <f aca="false">LOOKUP($B1472,07_L1政策步階!$A$4:$A$14,07_L1政策步階!$C$4:$C$14)</f>
        <v>-1</v>
      </c>
      <c r="AC1472" s="57"/>
      <c r="AD1472" s="57"/>
      <c r="AE1472" s="57"/>
      <c r="AF1472" s="57"/>
      <c r="AG1472" s="57"/>
      <c r="AH1472" s="57"/>
      <c r="AI1472" s="57"/>
      <c r="AJ1472" s="57"/>
      <c r="AK1472" s="57"/>
      <c r="AL1472" s="59" t="n">
        <f aca="false">IF(ISNUMBER($AA1472),IF($AA1472&gt;=0.005,100,IF($AA1472&gt;=-0.015,50,0)),"")</f>
        <v>0</v>
      </c>
      <c r="AM1472" s="59" t="n">
        <f aca="false">IF(ISNUMBER($AB1472),IF($AB1472=1,100,IF($AB1472=0,50,0)),"")</f>
        <v>0</v>
      </c>
      <c r="AN1472" s="0" t="str">
        <f aca="false">IF(ISNUMBER($AC1472),IF($AC1472&gt;=0.001,100,IF($AC1472&gt;=-0.003,50,0)),"")</f>
        <v/>
      </c>
      <c r="AO1472" s="0" t="str">
        <f aca="false">IF(ISNUMBER($AD1472),IF($AD1472&gt;=0.04,100,IF($AD1472&gt;=0,50,0)),"")</f>
        <v/>
      </c>
      <c r="AP1472" s="0" t="str">
        <f aca="false">IF(ISNUMBER($AE1472),IF($AE1472&gt;=25,100,IF($AE1472&gt;=-75,50,0)),"")</f>
        <v/>
      </c>
      <c r="AQ1472" s="0" t="str">
        <f aca="false">IF(ISNUMBER($AF1472),IF($AF1472&gt;0,100,IF($AF1472&gt;=-50,50,0)),"")</f>
        <v/>
      </c>
      <c r="AR1472" s="0" t="str">
        <f aca="false">IF(ISNUMBER($AG1472),IF($AG1472=1,100,IF($AG1472=0,50,0)),"")</f>
        <v/>
      </c>
      <c r="AS1472" s="0" t="str">
        <f aca="false">IF(ISNUMBER($AH1472),IF($AH1472&lt;0,100,IF($AH1472&lt;=20,50,0)),"")</f>
        <v/>
      </c>
      <c r="AT1472" s="0" t="str">
        <f aca="false">IF(ISNUMBER($AI1472),IF($AI1472&lt;0.95,100,IF($AI1472&lt;=1,50,0)),"")</f>
        <v/>
      </c>
      <c r="AU1472" s="0" t="str">
        <f aca="false">IF(ISNUMBER($AJ1472),IF($AJ1472&lt;30,0,IF($AJ1472&lt;40,50,IF($AJ1472&lt;=90,100,50))),"")</f>
        <v/>
      </c>
      <c r="AV1472" s="0" t="str">
        <f aca="false">IF(ISNUMBER($AK1472),IF($AK1472&gt;-0.2,100,IF($AK1472&gt;=-0.4,50,0)),"")</f>
        <v/>
      </c>
      <c r="AW1472" s="59" t="n">
        <f aca="false">01_指標庫!$H$4*ISNUMBER($F1472)+01_指標庫!$H$5*ISNUMBER($AA1472)+01_指標庫!$H$6*ISNUMBER($G1472)+01_指標庫!$H$7*ISNUMBER($H1472)+01_指標庫!$H$8*ISNUMBER($AF1472)+01_指標庫!$H$9*ISNUMBER($AG1472)+01_指標庫!$H$10*ISNUMBER($AB1472)+01_指標庫!$H$11*ISNUMBER($AC1472)+01_指標庫!$H$12*ISNUMBER($AD1472)+01_指標庫!$H$13*ISNUMBER($AE1472)+01_指標庫!$H$14*ISNUMBER($I1472)+01_指標庫!$H$15*ISNUMBER($AH1472)+01_指標庫!$H$16*ISNUMBER($K1472)+01_指標庫!$H$17*ISNUMBER($AI1472)+01_指標庫!$H$18*ISNUMBER($AJ1472)+01_指標庫!$H$19*ISNUMBER($AK1472)+01_指標庫!$H$20*ISNUMBER($BB1472)+01_指標庫!$H$21*ISNUMBER($BC1472)</f>
        <v>51</v>
      </c>
      <c r="AX1472" s="59" t="n">
        <f aca="false">IF(AW1472=0,50,ROUND((01_指標庫!$H$4*IF(ISNUMBER($F1472),L1472,0)+01_指標庫!$H$5*IF(ISNUMBER($AA1472),AL1472,0)+01_指標庫!$H$6*IF(ISNUMBER($G1472),M1472,0)+01_指標庫!$H$7*IF(ISNUMBER($H1472),N1472,0)+01_指標庫!$H$8*IF(ISNUMBER($AF1472),AQ1472,0)+01_指標庫!$H$9*IF(ISNUMBER($AG1472),AR1472,0)+01_指標庫!$H$10*IF(ISNUMBER($AB1472),AM1472,0)+01_指標庫!$H$11*IF(ISNUMBER($AC1472),AN1472,0)+01_指標庫!$H$12*IF(ISNUMBER($AD1472),AO1472,0)+01_指標庫!$H$13*IF(ISNUMBER($AE1472),AP1472,0)+01_指標庫!$H$14*IF(ISNUMBER($I1472),O1472,0)+01_指標庫!$H$15*IF(ISNUMBER($AH1472),AS1472,0)+01_指標庫!$H$16*IF(ISNUMBER($K1472),P1472,0)+01_指標庫!$H$17*IF(ISNUMBER($AI1472),AT1472,0)+01_指標庫!$H$18*IF(ISNUMBER($AJ1472),AU1472,0)+01_指標庫!$H$19*IF(ISNUMBER($AK1472),AV1472,0)+01_指標庫!$H$20*IF(ISNUMBER($BB1472),BB1472,0)+01_指標庫!$H$21*IF(ISNUMBER($BC1472),BC1472,0))/AW1472,1))</f>
        <v>7.8</v>
      </c>
      <c r="AY1472" s="60"/>
      <c r="AZ1472" s="60"/>
      <c r="BA1472" s="58" t="n">
        <f aca="false">AVERAGE($E1468:$E1472)/AVERAGE($E1463:$E1472)-1</f>
        <v>-0.0072280389718048</v>
      </c>
      <c r="BB1472" s="59" t="n">
        <f aca="false">IF(ISNUMBER($BA1472),IF(OR($S1472&lt;=-0.03,$BA1472&lt;-0.003),0,IF(OR($S1472&lt;=-0.02,$BA1472&lt;0.01),50,100)),"")</f>
        <v>0</v>
      </c>
      <c r="BC1472" s="0" t="str">
        <f aca="false">IF(OR(COUNT($AZ1472)=0,COUNT($AZ1471)=0),"",IF(OR($AY1472/$AZ1471-1&lt;=-0.03,$AZ1472/$AZ1471-1&lt;=-0.045,IF(COUNT($AZ1463:$AZ1472)=10,AVERAGE($AZ1468:$AZ1472)/AVERAGE($AZ1463:$AZ1472)-1&lt;-0.01,FALSE())),0,IF(OR($AZ1472/$AZ1471-1&lt;=-0.02,IF(COUNT($AZ1463:$AZ1472)=10,AVERAGE($AZ1468:$AZ1472)/AVERAGE($AZ1463:$AZ1472)-1&lt;0.005,FALSE())),50,100)))</f>
        <v/>
      </c>
    </row>
    <row r="1473" customFormat="false" ht="15" hidden="false" customHeight="true" outlineLevel="0" collapsed="false">
      <c r="A1473" s="47" t="n">
        <v>1469</v>
      </c>
      <c r="B1473" s="48" t="n">
        <v>44687</v>
      </c>
      <c r="C1473" s="47" t="n">
        <v>2022</v>
      </c>
      <c r="D1473" s="49" t="s">
        <v>234</v>
      </c>
      <c r="E1473" s="50" t="n">
        <v>12693.53</v>
      </c>
      <c r="F1473" s="51" t="n">
        <v>-0.155997</v>
      </c>
      <c r="G1473" s="51" t="n">
        <v>-0.234099</v>
      </c>
      <c r="H1473" s="52" t="n">
        <v>0.1837</v>
      </c>
      <c r="I1473" s="62" t="n">
        <v>526.4</v>
      </c>
      <c r="J1473" s="63" t="s">
        <v>240</v>
      </c>
      <c r="K1473" s="54" t="n">
        <v>30.19</v>
      </c>
      <c r="L1473" s="55" t="n">
        <f aca="false">IF(COUNT(F1473)=0,50,IF(F1473&gt;=0,100,IF(F1473&gt;=-0.02,50,0)))</f>
        <v>0</v>
      </c>
      <c r="M1473" s="55" t="n">
        <f aca="false">IF(COUNT(G1473)=0,50,IF(G1473&gt;-0.06,100,IF(G1473&gt;-0.15,50,0)))</f>
        <v>0</v>
      </c>
      <c r="N1473" s="55" t="n">
        <f aca="false">IF(COUNT(H1473)=0,50,IF(H1473&gt;=0.6,100,IF(H1473&gt;=0.4,50,0)))</f>
        <v>0</v>
      </c>
      <c r="O1473" s="55" t="n">
        <f aca="false">IF(COUNT(I1473)=0,50,IF(J1473="proxy_vix",50,IF(I1473&lt;350,100,IF(I1473&lt;=450,50,0))))</f>
        <v>50</v>
      </c>
      <c r="P1473" s="55" t="n">
        <f aca="false">IF(COUNT(K1473)=0,50,IF(K1473&lt;20,100,IF(K1473&lt;=25,50,0)))</f>
        <v>0</v>
      </c>
      <c r="Q1473" s="54"/>
      <c r="R1473" s="47"/>
      <c r="S1473" s="51" t="n">
        <f aca="false">$E1473/$E1472-1</f>
        <v>-0.0122189322635995</v>
      </c>
      <c r="T1473" s="56" t="n">
        <f aca="false">$K1473/$K1472-1</f>
        <v>-0.0323717948717948</v>
      </c>
      <c r="V1473" s="57"/>
      <c r="W1473" s="57"/>
      <c r="Y1473" s="1" t="str">
        <f aca="false">IF(AX1473&gt;=70,"EASY",IF(AX1473&gt;40,"UNCERTAIN","HARD"))</f>
        <v>HARD</v>
      </c>
      <c r="AA1473" s="58" t="n">
        <f aca="false">IF($A1473&lt;200,"",AVERAGE($E1424:$E1473)/AVERAGE($E1274:$E1473)-1)</f>
        <v>-0.0711936011541104</v>
      </c>
      <c r="AB1473" s="59" t="n">
        <f aca="false">LOOKUP($B1473,07_L1政策步階!$A$4:$A$14,07_L1政策步階!$C$4:$C$14)</f>
        <v>-1</v>
      </c>
      <c r="AC1473" s="57"/>
      <c r="AD1473" s="57"/>
      <c r="AE1473" s="57"/>
      <c r="AF1473" s="57"/>
      <c r="AG1473" s="57"/>
      <c r="AH1473" s="57"/>
      <c r="AI1473" s="57"/>
      <c r="AJ1473" s="57"/>
      <c r="AK1473" s="57"/>
      <c r="AL1473" s="59" t="n">
        <f aca="false">IF(ISNUMBER($AA1473),IF($AA1473&gt;=0.005,100,IF($AA1473&gt;=-0.015,50,0)),"")</f>
        <v>0</v>
      </c>
      <c r="AM1473" s="59" t="n">
        <f aca="false">IF(ISNUMBER($AB1473),IF($AB1473=1,100,IF($AB1473=0,50,0)),"")</f>
        <v>0</v>
      </c>
      <c r="AN1473" s="0" t="str">
        <f aca="false">IF(ISNUMBER($AC1473),IF($AC1473&gt;=0.001,100,IF($AC1473&gt;=-0.003,50,0)),"")</f>
        <v/>
      </c>
      <c r="AO1473" s="0" t="str">
        <f aca="false">IF(ISNUMBER($AD1473),IF($AD1473&gt;=0.04,100,IF($AD1473&gt;=0,50,0)),"")</f>
        <v/>
      </c>
      <c r="AP1473" s="0" t="str">
        <f aca="false">IF(ISNUMBER($AE1473),IF($AE1473&gt;=25,100,IF($AE1473&gt;=-75,50,0)),"")</f>
        <v/>
      </c>
      <c r="AQ1473" s="0" t="str">
        <f aca="false">IF(ISNUMBER($AF1473),IF($AF1473&gt;0,100,IF($AF1473&gt;=-50,50,0)),"")</f>
        <v/>
      </c>
      <c r="AR1473" s="0" t="str">
        <f aca="false">IF(ISNUMBER($AG1473),IF($AG1473=1,100,IF($AG1473=0,50,0)),"")</f>
        <v/>
      </c>
      <c r="AS1473" s="0" t="str">
        <f aca="false">IF(ISNUMBER($AH1473),IF($AH1473&lt;0,100,IF($AH1473&lt;=20,50,0)),"")</f>
        <v/>
      </c>
      <c r="AT1473" s="0" t="str">
        <f aca="false">IF(ISNUMBER($AI1473),IF($AI1473&lt;0.95,100,IF($AI1473&lt;=1,50,0)),"")</f>
        <v/>
      </c>
      <c r="AU1473" s="0" t="str">
        <f aca="false">IF(ISNUMBER($AJ1473),IF($AJ1473&lt;30,0,IF($AJ1473&lt;40,50,IF($AJ1473&lt;=90,100,50))),"")</f>
        <v/>
      </c>
      <c r="AV1473" s="0" t="str">
        <f aca="false">IF(ISNUMBER($AK1473),IF($AK1473&gt;-0.2,100,IF($AK1473&gt;=-0.4,50,0)),"")</f>
        <v/>
      </c>
      <c r="AW1473" s="59" t="n">
        <f aca="false">01_指標庫!$H$4*ISNUMBER($F1473)+01_指標庫!$H$5*ISNUMBER($AA1473)+01_指標庫!$H$6*ISNUMBER($G1473)+01_指標庫!$H$7*ISNUMBER($H1473)+01_指標庫!$H$8*ISNUMBER($AF1473)+01_指標庫!$H$9*ISNUMBER($AG1473)+01_指標庫!$H$10*ISNUMBER($AB1473)+01_指標庫!$H$11*ISNUMBER($AC1473)+01_指標庫!$H$12*ISNUMBER($AD1473)+01_指標庫!$H$13*ISNUMBER($AE1473)+01_指標庫!$H$14*ISNUMBER($I1473)+01_指標庫!$H$15*ISNUMBER($AH1473)+01_指標庫!$H$16*ISNUMBER($K1473)+01_指標庫!$H$17*ISNUMBER($AI1473)+01_指標庫!$H$18*ISNUMBER($AJ1473)+01_指標庫!$H$19*ISNUMBER($AK1473)+01_指標庫!$H$20*ISNUMBER($BB1473)+01_指標庫!$H$21*ISNUMBER($BC1473)</f>
        <v>51</v>
      </c>
      <c r="AX1473" s="59" t="n">
        <f aca="false">IF(AW1473=0,50,ROUND((01_指標庫!$H$4*IF(ISNUMBER($F1473),L1473,0)+01_指標庫!$H$5*IF(ISNUMBER($AA1473),AL1473,0)+01_指標庫!$H$6*IF(ISNUMBER($G1473),M1473,0)+01_指標庫!$H$7*IF(ISNUMBER($H1473),N1473,0)+01_指標庫!$H$8*IF(ISNUMBER($AF1473),AQ1473,0)+01_指標庫!$H$9*IF(ISNUMBER($AG1473),AR1473,0)+01_指標庫!$H$10*IF(ISNUMBER($AB1473),AM1473,0)+01_指標庫!$H$11*IF(ISNUMBER($AC1473),AN1473,0)+01_指標庫!$H$12*IF(ISNUMBER($AD1473),AO1473,0)+01_指標庫!$H$13*IF(ISNUMBER($AE1473),AP1473,0)+01_指標庫!$H$14*IF(ISNUMBER($I1473),O1473,0)+01_指標庫!$H$15*IF(ISNUMBER($AH1473),AS1473,0)+01_指標庫!$H$16*IF(ISNUMBER($K1473),P1473,0)+01_指標庫!$H$17*IF(ISNUMBER($AI1473),AT1473,0)+01_指標庫!$H$18*IF(ISNUMBER($AJ1473),AU1473,0)+01_指標庫!$H$19*IF(ISNUMBER($AK1473),AV1473,0)+01_指標庫!$H$20*IF(ISNUMBER($BB1473),BB1473,0)+01_指標庫!$H$21*IF(ISNUMBER($BC1473),BC1473,0))/AW1473,1))</f>
        <v>7.8</v>
      </c>
      <c r="AY1473" s="60"/>
      <c r="AZ1473" s="60"/>
      <c r="BA1473" s="58" t="n">
        <f aca="false">AVERAGE($E1469:$E1473)/AVERAGE($E1464:$E1473)-1</f>
        <v>-0.00466512166912825</v>
      </c>
      <c r="BB1473" s="59" t="n">
        <f aca="false">IF(ISNUMBER($BA1473),IF(OR($S1473&lt;=-0.03,$BA1473&lt;-0.003),0,IF(OR($S1473&lt;=-0.02,$BA1473&lt;0.01),50,100)),"")</f>
        <v>0</v>
      </c>
      <c r="BC1473" s="0" t="str">
        <f aca="false">IF(OR(COUNT($AZ1473)=0,COUNT($AZ1472)=0),"",IF(OR($AY1473/$AZ1472-1&lt;=-0.03,$AZ1473/$AZ1472-1&lt;=-0.045,IF(COUNT($AZ1464:$AZ1473)=10,AVERAGE($AZ1469:$AZ1473)/AVERAGE($AZ1464:$AZ1473)-1&lt;-0.01,FALSE())),0,IF(OR($AZ1473/$AZ1472-1&lt;=-0.02,IF(COUNT($AZ1464:$AZ1473)=10,AVERAGE($AZ1469:$AZ1473)/AVERAGE($AZ1464:$AZ1473)-1&lt;0.005,FALSE())),50,100)))</f>
        <v/>
      </c>
    </row>
    <row r="1474" customFormat="false" ht="15" hidden="false" customHeight="true" outlineLevel="0" collapsed="false">
      <c r="A1474" s="47" t="n">
        <v>1470</v>
      </c>
      <c r="B1474" s="48" t="n">
        <v>44690</v>
      </c>
      <c r="C1474" s="47" t="n">
        <v>2022</v>
      </c>
      <c r="D1474" s="49" t="s">
        <v>236</v>
      </c>
      <c r="E1474" s="50" t="n">
        <v>12187.72</v>
      </c>
      <c r="F1474" s="51" t="n">
        <v>-0.18884</v>
      </c>
      <c r="G1474" s="51" t="n">
        <v>-0.264619</v>
      </c>
      <c r="H1474" s="52" t="n">
        <v>0.102</v>
      </c>
      <c r="I1474" s="62" t="n">
        <v>564.6</v>
      </c>
      <c r="J1474" s="63" t="s">
        <v>240</v>
      </c>
      <c r="K1474" s="54" t="n">
        <v>34.75</v>
      </c>
      <c r="L1474" s="55" t="n">
        <f aca="false">IF(COUNT(F1474)=0,50,IF(F1474&gt;=0,100,IF(F1474&gt;=-0.02,50,0)))</f>
        <v>0</v>
      </c>
      <c r="M1474" s="55" t="n">
        <f aca="false">IF(COUNT(G1474)=0,50,IF(G1474&gt;-0.06,100,IF(G1474&gt;-0.15,50,0)))</f>
        <v>0</v>
      </c>
      <c r="N1474" s="55" t="n">
        <f aca="false">IF(COUNT(H1474)=0,50,IF(H1474&gt;=0.6,100,IF(H1474&gt;=0.4,50,0)))</f>
        <v>0</v>
      </c>
      <c r="O1474" s="55" t="n">
        <f aca="false">IF(COUNT(I1474)=0,50,IF(J1474="proxy_vix",50,IF(I1474&lt;350,100,IF(I1474&lt;=450,50,0))))</f>
        <v>50</v>
      </c>
      <c r="P1474" s="55" t="n">
        <f aca="false">IF(COUNT(K1474)=0,50,IF(K1474&lt;20,100,IF(K1474&lt;=25,50,0)))</f>
        <v>0</v>
      </c>
      <c r="Q1474" s="54"/>
      <c r="R1474" s="47"/>
      <c r="S1474" s="51" t="n">
        <f aca="false">$E1474/$E1473-1</f>
        <v>-0.0398478595000761</v>
      </c>
      <c r="T1474" s="56" t="n">
        <f aca="false">$K1474/$K1473-1</f>
        <v>0.151043391851607</v>
      </c>
      <c r="V1474" s="57"/>
      <c r="W1474" s="57"/>
      <c r="Y1474" s="1" t="str">
        <f aca="false">IF(AX1474&gt;=70,"EASY",IF(AX1474&gt;40,"UNCERTAIN","HARD"))</f>
        <v>HARD</v>
      </c>
      <c r="AA1474" s="58" t="n">
        <f aca="false">IF($A1474&lt;200,"",AVERAGE($E1425:$E1474)/AVERAGE($E1275:$E1474)-1)</f>
        <v>-0.0729539499640868</v>
      </c>
      <c r="AB1474" s="59" t="n">
        <f aca="false">LOOKUP($B1474,07_L1政策步階!$A$4:$A$14,07_L1政策步階!$C$4:$C$14)</f>
        <v>-1</v>
      </c>
      <c r="AC1474" s="57"/>
      <c r="AD1474" s="57"/>
      <c r="AE1474" s="57"/>
      <c r="AF1474" s="57"/>
      <c r="AG1474" s="57"/>
      <c r="AH1474" s="57"/>
      <c r="AI1474" s="57"/>
      <c r="AJ1474" s="57"/>
      <c r="AK1474" s="57"/>
      <c r="AL1474" s="59" t="n">
        <f aca="false">IF(ISNUMBER($AA1474),IF($AA1474&gt;=0.005,100,IF($AA1474&gt;=-0.015,50,0)),"")</f>
        <v>0</v>
      </c>
      <c r="AM1474" s="59" t="n">
        <f aca="false">IF(ISNUMBER($AB1474),IF($AB1474=1,100,IF($AB1474=0,50,0)),"")</f>
        <v>0</v>
      </c>
      <c r="AN1474" s="0" t="str">
        <f aca="false">IF(ISNUMBER($AC1474),IF($AC1474&gt;=0.001,100,IF($AC1474&gt;=-0.003,50,0)),"")</f>
        <v/>
      </c>
      <c r="AO1474" s="0" t="str">
        <f aca="false">IF(ISNUMBER($AD1474),IF($AD1474&gt;=0.04,100,IF($AD1474&gt;=0,50,0)),"")</f>
        <v/>
      </c>
      <c r="AP1474" s="0" t="str">
        <f aca="false">IF(ISNUMBER($AE1474),IF($AE1474&gt;=25,100,IF($AE1474&gt;=-75,50,0)),"")</f>
        <v/>
      </c>
      <c r="AQ1474" s="0" t="str">
        <f aca="false">IF(ISNUMBER($AF1474),IF($AF1474&gt;0,100,IF($AF1474&gt;=-50,50,0)),"")</f>
        <v/>
      </c>
      <c r="AR1474" s="0" t="str">
        <f aca="false">IF(ISNUMBER($AG1474),IF($AG1474=1,100,IF($AG1474=0,50,0)),"")</f>
        <v/>
      </c>
      <c r="AS1474" s="0" t="str">
        <f aca="false">IF(ISNUMBER($AH1474),IF($AH1474&lt;0,100,IF($AH1474&lt;=20,50,0)),"")</f>
        <v/>
      </c>
      <c r="AT1474" s="0" t="str">
        <f aca="false">IF(ISNUMBER($AI1474),IF($AI1474&lt;0.95,100,IF($AI1474&lt;=1,50,0)),"")</f>
        <v/>
      </c>
      <c r="AU1474" s="0" t="str">
        <f aca="false">IF(ISNUMBER($AJ1474),IF($AJ1474&lt;30,0,IF($AJ1474&lt;40,50,IF($AJ1474&lt;=90,100,50))),"")</f>
        <v/>
      </c>
      <c r="AV1474" s="0" t="str">
        <f aca="false">IF(ISNUMBER($AK1474),IF($AK1474&gt;-0.2,100,IF($AK1474&gt;=-0.4,50,0)),"")</f>
        <v/>
      </c>
      <c r="AW1474" s="59" t="n">
        <f aca="false">01_指標庫!$H$4*ISNUMBER($F1474)+01_指標庫!$H$5*ISNUMBER($AA1474)+01_指標庫!$H$6*ISNUMBER($G1474)+01_指標庫!$H$7*ISNUMBER($H1474)+01_指標庫!$H$8*ISNUMBER($AF1474)+01_指標庫!$H$9*ISNUMBER($AG1474)+01_指標庫!$H$10*ISNUMBER($AB1474)+01_指標庫!$H$11*ISNUMBER($AC1474)+01_指標庫!$H$12*ISNUMBER($AD1474)+01_指標庫!$H$13*ISNUMBER($AE1474)+01_指標庫!$H$14*ISNUMBER($I1474)+01_指標庫!$H$15*ISNUMBER($AH1474)+01_指標庫!$H$16*ISNUMBER($K1474)+01_指標庫!$H$17*ISNUMBER($AI1474)+01_指標庫!$H$18*ISNUMBER($AJ1474)+01_指標庫!$H$19*ISNUMBER($AK1474)+01_指標庫!$H$20*ISNUMBER($BB1474)+01_指標庫!$H$21*ISNUMBER($BC1474)</f>
        <v>51</v>
      </c>
      <c r="AX1474" s="59" t="n">
        <f aca="false">IF(AW1474=0,50,ROUND((01_指標庫!$H$4*IF(ISNUMBER($F1474),L1474,0)+01_指標庫!$H$5*IF(ISNUMBER($AA1474),AL1474,0)+01_指標庫!$H$6*IF(ISNUMBER($G1474),M1474,0)+01_指標庫!$H$7*IF(ISNUMBER($H1474),N1474,0)+01_指標庫!$H$8*IF(ISNUMBER($AF1474),AQ1474,0)+01_指標庫!$H$9*IF(ISNUMBER($AG1474),AR1474,0)+01_指標庫!$H$10*IF(ISNUMBER($AB1474),AM1474,0)+01_指標庫!$H$11*IF(ISNUMBER($AC1474),AN1474,0)+01_指標庫!$H$12*IF(ISNUMBER($AD1474),AO1474,0)+01_指標庫!$H$13*IF(ISNUMBER($AE1474),AP1474,0)+01_指標庫!$H$14*IF(ISNUMBER($I1474),O1474,0)+01_指標庫!$H$15*IF(ISNUMBER($AH1474),AS1474,0)+01_指標庫!$H$16*IF(ISNUMBER($K1474),P1474,0)+01_指標庫!$H$17*IF(ISNUMBER($AI1474),AT1474,0)+01_指標庫!$H$18*IF(ISNUMBER($AJ1474),AU1474,0)+01_指標庫!$H$19*IF(ISNUMBER($AK1474),AV1474,0)+01_指標庫!$H$20*IF(ISNUMBER($BB1474),BB1474,0)+01_指標庫!$H$21*IF(ISNUMBER($BC1474),BC1474,0))/AW1474,1))</f>
        <v>7.8</v>
      </c>
      <c r="AY1474" s="60"/>
      <c r="AZ1474" s="60"/>
      <c r="BA1474" s="58" t="n">
        <f aca="false">AVERAGE($E1470:$E1474)/AVERAGE($E1465:$E1474)-1</f>
        <v>-0.00803323499838438</v>
      </c>
      <c r="BB1474" s="59" t="n">
        <f aca="false">IF(ISNUMBER($BA1474),IF(OR($S1474&lt;=-0.03,$BA1474&lt;-0.003),0,IF(OR($S1474&lt;=-0.02,$BA1474&lt;0.01),50,100)),"")</f>
        <v>0</v>
      </c>
      <c r="BC1474" s="0" t="str">
        <f aca="false">IF(OR(COUNT($AZ1474)=0,COUNT($AZ1473)=0),"",IF(OR($AY1474/$AZ1473-1&lt;=-0.03,$AZ1474/$AZ1473-1&lt;=-0.045,IF(COUNT($AZ1465:$AZ1474)=10,AVERAGE($AZ1470:$AZ1474)/AVERAGE($AZ1465:$AZ1474)-1&lt;-0.01,FALSE())),0,IF(OR($AZ1474/$AZ1473-1&lt;=-0.02,IF(COUNT($AZ1465:$AZ1474)=10,AVERAGE($AZ1470:$AZ1474)/AVERAGE($AZ1465:$AZ1474)-1&lt;0.005,FALSE())),50,100)))</f>
        <v/>
      </c>
    </row>
    <row r="1475" customFormat="false" ht="15" hidden="false" customHeight="true" outlineLevel="0" collapsed="false">
      <c r="A1475" s="47" t="n">
        <v>1471</v>
      </c>
      <c r="B1475" s="48" t="n">
        <v>44691</v>
      </c>
      <c r="C1475" s="47" t="n">
        <v>2022</v>
      </c>
      <c r="D1475" s="49" t="s">
        <v>237</v>
      </c>
      <c r="E1475" s="50" t="n">
        <v>12345.86</v>
      </c>
      <c r="F1475" s="51" t="n">
        <v>-0.177554</v>
      </c>
      <c r="G1475" s="51" t="n">
        <v>-0.255077</v>
      </c>
      <c r="H1475" s="52" t="n">
        <v>0.102</v>
      </c>
      <c r="I1475" s="62" t="n">
        <v>549.9</v>
      </c>
      <c r="J1475" s="63" t="s">
        <v>240</v>
      </c>
      <c r="K1475" s="54" t="n">
        <v>32.99</v>
      </c>
      <c r="L1475" s="55" t="n">
        <f aca="false">IF(COUNT(F1475)=0,50,IF(F1475&gt;=0,100,IF(F1475&gt;=-0.02,50,0)))</f>
        <v>0</v>
      </c>
      <c r="M1475" s="55" t="n">
        <f aca="false">IF(COUNT(G1475)=0,50,IF(G1475&gt;-0.06,100,IF(G1475&gt;-0.15,50,0)))</f>
        <v>0</v>
      </c>
      <c r="N1475" s="55" t="n">
        <f aca="false">IF(COUNT(H1475)=0,50,IF(H1475&gt;=0.6,100,IF(H1475&gt;=0.4,50,0)))</f>
        <v>0</v>
      </c>
      <c r="O1475" s="55" t="n">
        <f aca="false">IF(COUNT(I1475)=0,50,IF(J1475="proxy_vix",50,IF(I1475&lt;350,100,IF(I1475&lt;=450,50,0))))</f>
        <v>50</v>
      </c>
      <c r="P1475" s="55" t="n">
        <f aca="false">IF(COUNT(K1475)=0,50,IF(K1475&lt;20,100,IF(K1475&lt;=25,50,0)))</f>
        <v>0</v>
      </c>
      <c r="Q1475" s="54"/>
      <c r="R1475" s="47"/>
      <c r="S1475" s="51" t="n">
        <f aca="false">$E1475/$E1474-1</f>
        <v>0.0129753555217875</v>
      </c>
      <c r="T1475" s="56" t="n">
        <f aca="false">$K1475/$K1474-1</f>
        <v>-0.0506474820143884</v>
      </c>
      <c r="V1475" s="57"/>
      <c r="W1475" s="57"/>
      <c r="Y1475" s="1" t="str">
        <f aca="false">IF(AX1475&gt;=70,"EASY",IF(AX1475&gt;40,"UNCERTAIN","HARD"))</f>
        <v>HARD</v>
      </c>
      <c r="AA1475" s="58" t="n">
        <f aca="false">IF($A1475&lt;200,"",AVERAGE($E1426:$E1475)/AVERAGE($E1276:$E1475)-1)</f>
        <v>-0.074616224127382</v>
      </c>
      <c r="AB1475" s="59" t="n">
        <f aca="false">LOOKUP($B1475,07_L1政策步階!$A$4:$A$14,07_L1政策步階!$C$4:$C$14)</f>
        <v>-1</v>
      </c>
      <c r="AC1475" s="57"/>
      <c r="AD1475" s="57"/>
      <c r="AE1475" s="57"/>
      <c r="AF1475" s="57"/>
      <c r="AG1475" s="57"/>
      <c r="AH1475" s="57"/>
      <c r="AI1475" s="57"/>
      <c r="AJ1475" s="57"/>
      <c r="AK1475" s="57"/>
      <c r="AL1475" s="59" t="n">
        <f aca="false">IF(ISNUMBER($AA1475),IF($AA1475&gt;=0.005,100,IF($AA1475&gt;=-0.015,50,0)),"")</f>
        <v>0</v>
      </c>
      <c r="AM1475" s="59" t="n">
        <f aca="false">IF(ISNUMBER($AB1475),IF($AB1475=1,100,IF($AB1475=0,50,0)),"")</f>
        <v>0</v>
      </c>
      <c r="AN1475" s="0" t="str">
        <f aca="false">IF(ISNUMBER($AC1475),IF($AC1475&gt;=0.001,100,IF($AC1475&gt;=-0.003,50,0)),"")</f>
        <v/>
      </c>
      <c r="AO1475" s="0" t="str">
        <f aca="false">IF(ISNUMBER($AD1475),IF($AD1475&gt;=0.04,100,IF($AD1475&gt;=0,50,0)),"")</f>
        <v/>
      </c>
      <c r="AP1475" s="0" t="str">
        <f aca="false">IF(ISNUMBER($AE1475),IF($AE1475&gt;=25,100,IF($AE1475&gt;=-75,50,0)),"")</f>
        <v/>
      </c>
      <c r="AQ1475" s="0" t="str">
        <f aca="false">IF(ISNUMBER($AF1475),IF($AF1475&gt;0,100,IF($AF1475&gt;=-50,50,0)),"")</f>
        <v/>
      </c>
      <c r="AR1475" s="0" t="str">
        <f aca="false">IF(ISNUMBER($AG1475),IF($AG1475=1,100,IF($AG1475=0,50,0)),"")</f>
        <v/>
      </c>
      <c r="AS1475" s="0" t="str">
        <f aca="false">IF(ISNUMBER($AH1475),IF($AH1475&lt;0,100,IF($AH1475&lt;=20,50,0)),"")</f>
        <v/>
      </c>
      <c r="AT1475" s="0" t="str">
        <f aca="false">IF(ISNUMBER($AI1475),IF($AI1475&lt;0.95,100,IF($AI1475&lt;=1,50,0)),"")</f>
        <v/>
      </c>
      <c r="AU1475" s="0" t="str">
        <f aca="false">IF(ISNUMBER($AJ1475),IF($AJ1475&lt;30,0,IF($AJ1475&lt;40,50,IF($AJ1475&lt;=90,100,50))),"")</f>
        <v/>
      </c>
      <c r="AV1475" s="0" t="str">
        <f aca="false">IF(ISNUMBER($AK1475),IF($AK1475&gt;-0.2,100,IF($AK1475&gt;=-0.4,50,0)),"")</f>
        <v/>
      </c>
      <c r="AW1475" s="59" t="n">
        <f aca="false">01_指標庫!$H$4*ISNUMBER($F1475)+01_指標庫!$H$5*ISNUMBER($AA1475)+01_指標庫!$H$6*ISNUMBER($G1475)+01_指標庫!$H$7*ISNUMBER($H1475)+01_指標庫!$H$8*ISNUMBER($AF1475)+01_指標庫!$H$9*ISNUMBER($AG1475)+01_指標庫!$H$10*ISNUMBER($AB1475)+01_指標庫!$H$11*ISNUMBER($AC1475)+01_指標庫!$H$12*ISNUMBER($AD1475)+01_指標庫!$H$13*ISNUMBER($AE1475)+01_指標庫!$H$14*ISNUMBER($I1475)+01_指標庫!$H$15*ISNUMBER($AH1475)+01_指標庫!$H$16*ISNUMBER($K1475)+01_指標庫!$H$17*ISNUMBER($AI1475)+01_指標庫!$H$18*ISNUMBER($AJ1475)+01_指標庫!$H$19*ISNUMBER($AK1475)+01_指標庫!$H$20*ISNUMBER($BB1475)+01_指標庫!$H$21*ISNUMBER($BC1475)</f>
        <v>51</v>
      </c>
      <c r="AX1475" s="59" t="n">
        <f aca="false">IF(AW1475=0,50,ROUND((01_指標庫!$H$4*IF(ISNUMBER($F1475),L1475,0)+01_指標庫!$H$5*IF(ISNUMBER($AA1475),AL1475,0)+01_指標庫!$H$6*IF(ISNUMBER($G1475),M1475,0)+01_指標庫!$H$7*IF(ISNUMBER($H1475),N1475,0)+01_指標庫!$H$8*IF(ISNUMBER($AF1475),AQ1475,0)+01_指標庫!$H$9*IF(ISNUMBER($AG1475),AR1475,0)+01_指標庫!$H$10*IF(ISNUMBER($AB1475),AM1475,0)+01_指標庫!$H$11*IF(ISNUMBER($AC1475),AN1475,0)+01_指標庫!$H$12*IF(ISNUMBER($AD1475),AO1475,0)+01_指標庫!$H$13*IF(ISNUMBER($AE1475),AP1475,0)+01_指標庫!$H$14*IF(ISNUMBER($I1475),O1475,0)+01_指標庫!$H$15*IF(ISNUMBER($AH1475),AS1475,0)+01_指標庫!$H$16*IF(ISNUMBER($K1475),P1475,0)+01_指標庫!$H$17*IF(ISNUMBER($AI1475),AT1475,0)+01_指標庫!$H$18*IF(ISNUMBER($AJ1475),AU1475,0)+01_指標庫!$H$19*IF(ISNUMBER($AK1475),AV1475,0)+01_指標庫!$H$20*IF(ISNUMBER($BB1475),BB1475,0)+01_指標庫!$H$21*IF(ISNUMBER($BC1475),BC1475,0))/AW1475,1))</f>
        <v>7.8</v>
      </c>
      <c r="AY1475" s="60"/>
      <c r="AZ1475" s="60"/>
      <c r="BA1475" s="58" t="n">
        <f aca="false">AVERAGE($E1471:$E1475)/AVERAGE($E1466:$E1475)-1</f>
        <v>-0.0144593051818165</v>
      </c>
      <c r="BB1475" s="59" t="n">
        <f aca="false">IF(ISNUMBER($BA1475),IF(OR($S1475&lt;=-0.03,$BA1475&lt;-0.003),0,IF(OR($S1475&lt;=-0.02,$BA1475&lt;0.01),50,100)),"")</f>
        <v>0</v>
      </c>
      <c r="BC1475" s="0" t="str">
        <f aca="false">IF(OR(COUNT($AZ1475)=0,COUNT($AZ1474)=0),"",IF(OR($AY1475/$AZ1474-1&lt;=-0.03,$AZ1475/$AZ1474-1&lt;=-0.045,IF(COUNT($AZ1466:$AZ1475)=10,AVERAGE($AZ1471:$AZ1475)/AVERAGE($AZ1466:$AZ1475)-1&lt;-0.01,FALSE())),0,IF(OR($AZ1475/$AZ1474-1&lt;=-0.02,IF(COUNT($AZ1466:$AZ1475)=10,AVERAGE($AZ1471:$AZ1475)/AVERAGE($AZ1466:$AZ1475)-1&lt;0.005,FALSE())),50,100)))</f>
        <v/>
      </c>
    </row>
    <row r="1476" customFormat="false" ht="15" hidden="false" customHeight="true" outlineLevel="0" collapsed="false">
      <c r="A1476" s="47" t="n">
        <v>1472</v>
      </c>
      <c r="B1476" s="48" t="n">
        <v>44692</v>
      </c>
      <c r="C1476" s="47" t="n">
        <v>2022</v>
      </c>
      <c r="D1476" s="49" t="s">
        <v>238</v>
      </c>
      <c r="E1476" s="50" t="n">
        <v>11967.56</v>
      </c>
      <c r="F1476" s="51" t="n">
        <v>-0.201961</v>
      </c>
      <c r="G1476" s="51" t="n">
        <v>-0.277903</v>
      </c>
      <c r="H1476" s="52" t="n">
        <v>0.102</v>
      </c>
      <c r="I1476" s="62" t="n">
        <v>546.2</v>
      </c>
      <c r="J1476" s="63" t="s">
        <v>240</v>
      </c>
      <c r="K1476" s="54" t="n">
        <v>32.56</v>
      </c>
      <c r="L1476" s="55" t="n">
        <f aca="false">IF(COUNT(F1476)=0,50,IF(F1476&gt;=0,100,IF(F1476&gt;=-0.02,50,0)))</f>
        <v>0</v>
      </c>
      <c r="M1476" s="55" t="n">
        <f aca="false">IF(COUNT(G1476)=0,50,IF(G1476&gt;-0.06,100,IF(G1476&gt;-0.15,50,0)))</f>
        <v>0</v>
      </c>
      <c r="N1476" s="55" t="n">
        <f aca="false">IF(COUNT(H1476)=0,50,IF(H1476&gt;=0.6,100,IF(H1476&gt;=0.4,50,0)))</f>
        <v>0</v>
      </c>
      <c r="O1476" s="55" t="n">
        <f aca="false">IF(COUNT(I1476)=0,50,IF(J1476="proxy_vix",50,IF(I1476&lt;350,100,IF(I1476&lt;=450,50,0))))</f>
        <v>50</v>
      </c>
      <c r="P1476" s="55" t="n">
        <f aca="false">IF(COUNT(K1476)=0,50,IF(K1476&lt;20,100,IF(K1476&lt;=25,50,0)))</f>
        <v>0</v>
      </c>
      <c r="Q1476" s="54"/>
      <c r="R1476" s="47"/>
      <c r="S1476" s="51" t="n">
        <f aca="false">$E1476/$E1475-1</f>
        <v>-0.0306418507904676</v>
      </c>
      <c r="T1476" s="56" t="n">
        <f aca="false">$K1476/$K1475-1</f>
        <v>-0.0130342528038799</v>
      </c>
      <c r="V1476" s="57"/>
      <c r="W1476" s="57"/>
      <c r="Y1476" s="1" t="str">
        <f aca="false">IF(AX1476&gt;=70,"EASY",IF(AX1476&gt;40,"UNCERTAIN","HARD"))</f>
        <v>HARD</v>
      </c>
      <c r="AA1476" s="58" t="n">
        <f aca="false">IF($A1476&lt;200,"",AVERAGE($E1427:$E1476)/AVERAGE($E1277:$E1476)-1)</f>
        <v>-0.0764124686116328</v>
      </c>
      <c r="AB1476" s="59" t="n">
        <f aca="false">LOOKUP($B1476,07_L1政策步階!$A$4:$A$14,07_L1政策步階!$C$4:$C$14)</f>
        <v>-1</v>
      </c>
      <c r="AC1476" s="57"/>
      <c r="AD1476" s="57"/>
      <c r="AE1476" s="57"/>
      <c r="AF1476" s="57"/>
      <c r="AG1476" s="57"/>
      <c r="AH1476" s="57"/>
      <c r="AI1476" s="57"/>
      <c r="AJ1476" s="57"/>
      <c r="AK1476" s="57"/>
      <c r="AL1476" s="59" t="n">
        <f aca="false">IF(ISNUMBER($AA1476),IF($AA1476&gt;=0.005,100,IF($AA1476&gt;=-0.015,50,0)),"")</f>
        <v>0</v>
      </c>
      <c r="AM1476" s="59" t="n">
        <f aca="false">IF(ISNUMBER($AB1476),IF($AB1476=1,100,IF($AB1476=0,50,0)),"")</f>
        <v>0</v>
      </c>
      <c r="AN1476" s="0" t="str">
        <f aca="false">IF(ISNUMBER($AC1476),IF($AC1476&gt;=0.001,100,IF($AC1476&gt;=-0.003,50,0)),"")</f>
        <v/>
      </c>
      <c r="AO1476" s="0" t="str">
        <f aca="false">IF(ISNUMBER($AD1476),IF($AD1476&gt;=0.04,100,IF($AD1476&gt;=0,50,0)),"")</f>
        <v/>
      </c>
      <c r="AP1476" s="0" t="str">
        <f aca="false">IF(ISNUMBER($AE1476),IF($AE1476&gt;=25,100,IF($AE1476&gt;=-75,50,0)),"")</f>
        <v/>
      </c>
      <c r="AQ1476" s="0" t="str">
        <f aca="false">IF(ISNUMBER($AF1476),IF($AF1476&gt;0,100,IF($AF1476&gt;=-50,50,0)),"")</f>
        <v/>
      </c>
      <c r="AR1476" s="0" t="str">
        <f aca="false">IF(ISNUMBER($AG1476),IF($AG1476=1,100,IF($AG1476=0,50,0)),"")</f>
        <v/>
      </c>
      <c r="AS1476" s="0" t="str">
        <f aca="false">IF(ISNUMBER($AH1476),IF($AH1476&lt;0,100,IF($AH1476&lt;=20,50,0)),"")</f>
        <v/>
      </c>
      <c r="AT1476" s="0" t="str">
        <f aca="false">IF(ISNUMBER($AI1476),IF($AI1476&lt;0.95,100,IF($AI1476&lt;=1,50,0)),"")</f>
        <v/>
      </c>
      <c r="AU1476" s="0" t="str">
        <f aca="false">IF(ISNUMBER($AJ1476),IF($AJ1476&lt;30,0,IF($AJ1476&lt;40,50,IF($AJ1476&lt;=90,100,50))),"")</f>
        <v/>
      </c>
      <c r="AV1476" s="0" t="str">
        <f aca="false">IF(ISNUMBER($AK1476),IF($AK1476&gt;-0.2,100,IF($AK1476&gt;=-0.4,50,0)),"")</f>
        <v/>
      </c>
      <c r="AW1476" s="59" t="n">
        <f aca="false">01_指標庫!$H$4*ISNUMBER($F1476)+01_指標庫!$H$5*ISNUMBER($AA1476)+01_指標庫!$H$6*ISNUMBER($G1476)+01_指標庫!$H$7*ISNUMBER($H1476)+01_指標庫!$H$8*ISNUMBER($AF1476)+01_指標庫!$H$9*ISNUMBER($AG1476)+01_指標庫!$H$10*ISNUMBER($AB1476)+01_指標庫!$H$11*ISNUMBER($AC1476)+01_指標庫!$H$12*ISNUMBER($AD1476)+01_指標庫!$H$13*ISNUMBER($AE1476)+01_指標庫!$H$14*ISNUMBER($I1476)+01_指標庫!$H$15*ISNUMBER($AH1476)+01_指標庫!$H$16*ISNUMBER($K1476)+01_指標庫!$H$17*ISNUMBER($AI1476)+01_指標庫!$H$18*ISNUMBER($AJ1476)+01_指標庫!$H$19*ISNUMBER($AK1476)+01_指標庫!$H$20*ISNUMBER($BB1476)+01_指標庫!$H$21*ISNUMBER($BC1476)</f>
        <v>51</v>
      </c>
      <c r="AX1476" s="59" t="n">
        <f aca="false">IF(AW1476=0,50,ROUND((01_指標庫!$H$4*IF(ISNUMBER($F1476),L1476,0)+01_指標庫!$H$5*IF(ISNUMBER($AA1476),AL1476,0)+01_指標庫!$H$6*IF(ISNUMBER($G1476),M1476,0)+01_指標庫!$H$7*IF(ISNUMBER($H1476),N1476,0)+01_指標庫!$H$8*IF(ISNUMBER($AF1476),AQ1476,0)+01_指標庫!$H$9*IF(ISNUMBER($AG1476),AR1476,0)+01_指標庫!$H$10*IF(ISNUMBER($AB1476),AM1476,0)+01_指標庫!$H$11*IF(ISNUMBER($AC1476),AN1476,0)+01_指標庫!$H$12*IF(ISNUMBER($AD1476),AO1476,0)+01_指標庫!$H$13*IF(ISNUMBER($AE1476),AP1476,0)+01_指標庫!$H$14*IF(ISNUMBER($I1476),O1476,0)+01_指標庫!$H$15*IF(ISNUMBER($AH1476),AS1476,0)+01_指標庫!$H$16*IF(ISNUMBER($K1476),P1476,0)+01_指標庫!$H$17*IF(ISNUMBER($AI1476),AT1476,0)+01_指標庫!$H$18*IF(ISNUMBER($AJ1476),AU1476,0)+01_指標庫!$H$19*IF(ISNUMBER($AK1476),AV1476,0)+01_指標庫!$H$20*IF(ISNUMBER($BB1476),BB1476,0)+01_指標庫!$H$21*IF(ISNUMBER($BC1476),BC1476,0))/AW1476,1))</f>
        <v>7.8</v>
      </c>
      <c r="AY1476" s="60"/>
      <c r="AZ1476" s="60"/>
      <c r="BA1476" s="58" t="n">
        <f aca="false">AVERAGE($E1472:$E1476)/AVERAGE($E1467:$E1476)-1</f>
        <v>-0.0309790427022102</v>
      </c>
      <c r="BB1476" s="59" t="n">
        <f aca="false">IF(ISNUMBER($BA1476),IF(OR($S1476&lt;=-0.03,$BA1476&lt;-0.003),0,IF(OR($S1476&lt;=-0.02,$BA1476&lt;0.01),50,100)),"")</f>
        <v>0</v>
      </c>
      <c r="BC1476" s="0" t="str">
        <f aca="false">IF(OR(COUNT($AZ1476)=0,COUNT($AZ1475)=0),"",IF(OR($AY1476/$AZ1475-1&lt;=-0.03,$AZ1476/$AZ1475-1&lt;=-0.045,IF(COUNT($AZ1467:$AZ1476)=10,AVERAGE($AZ1472:$AZ1476)/AVERAGE($AZ1467:$AZ1476)-1&lt;-0.01,FALSE())),0,IF(OR($AZ1476/$AZ1475-1&lt;=-0.02,IF(COUNT($AZ1467:$AZ1476)=10,AVERAGE($AZ1472:$AZ1476)/AVERAGE($AZ1467:$AZ1476)-1&lt;0.005,FALSE())),50,100)))</f>
        <v/>
      </c>
    </row>
    <row r="1477" customFormat="false" ht="15" hidden="false" customHeight="true" outlineLevel="0" collapsed="false">
      <c r="A1477" s="47" t="n">
        <v>1473</v>
      </c>
      <c r="B1477" s="48" t="n">
        <v>44693</v>
      </c>
      <c r="C1477" s="47" t="n">
        <v>2022</v>
      </c>
      <c r="D1477" s="49" t="s">
        <v>239</v>
      </c>
      <c r="E1477" s="50" t="n">
        <v>11945.5</v>
      </c>
      <c r="F1477" s="51" t="n">
        <v>-0.202615</v>
      </c>
      <c r="G1477" s="51" t="n">
        <v>-0.279234</v>
      </c>
      <c r="H1477" s="52" t="n">
        <v>0.102</v>
      </c>
      <c r="I1477" s="62" t="n">
        <v>539.6</v>
      </c>
      <c r="J1477" s="63" t="s">
        <v>240</v>
      </c>
      <c r="K1477" s="54" t="n">
        <v>31.77</v>
      </c>
      <c r="L1477" s="55" t="n">
        <f aca="false">IF(COUNT(F1477)=0,50,IF(F1477&gt;=0,100,IF(F1477&gt;=-0.02,50,0)))</f>
        <v>0</v>
      </c>
      <c r="M1477" s="55" t="n">
        <f aca="false">IF(COUNT(G1477)=0,50,IF(G1477&gt;-0.06,100,IF(G1477&gt;-0.15,50,0)))</f>
        <v>0</v>
      </c>
      <c r="N1477" s="55" t="n">
        <f aca="false">IF(COUNT(H1477)=0,50,IF(H1477&gt;=0.6,100,IF(H1477&gt;=0.4,50,0)))</f>
        <v>0</v>
      </c>
      <c r="O1477" s="55" t="n">
        <f aca="false">IF(COUNT(I1477)=0,50,IF(J1477="proxy_vix",50,IF(I1477&lt;350,100,IF(I1477&lt;=450,50,0))))</f>
        <v>50</v>
      </c>
      <c r="P1477" s="55" t="n">
        <f aca="false">IF(COUNT(K1477)=0,50,IF(K1477&lt;20,100,IF(K1477&lt;=25,50,0)))</f>
        <v>0</v>
      </c>
      <c r="Q1477" s="54"/>
      <c r="R1477" s="47"/>
      <c r="S1477" s="51" t="n">
        <f aca="false">$E1477/$E1476-1</f>
        <v>-0.00184331643208802</v>
      </c>
      <c r="T1477" s="56" t="n">
        <f aca="false">$K1477/$K1476-1</f>
        <v>-0.0242628992628994</v>
      </c>
      <c r="V1477" s="57"/>
      <c r="W1477" s="57"/>
      <c r="Y1477" s="1" t="str">
        <f aca="false">IF(AX1477&gt;=70,"EASY",IF(AX1477&gt;40,"UNCERTAIN","HARD"))</f>
        <v>HARD</v>
      </c>
      <c r="AA1477" s="58" t="n">
        <f aca="false">IF($A1477&lt;200,"",AVERAGE($E1428:$E1477)/AVERAGE($E1278:$E1477)-1)</f>
        <v>-0.0785334932042351</v>
      </c>
      <c r="AB1477" s="59" t="n">
        <f aca="false">LOOKUP($B1477,07_L1政策步階!$A$4:$A$14,07_L1政策步階!$C$4:$C$14)</f>
        <v>-1</v>
      </c>
      <c r="AC1477" s="57"/>
      <c r="AD1477" s="57"/>
      <c r="AE1477" s="57"/>
      <c r="AF1477" s="57"/>
      <c r="AG1477" s="57"/>
      <c r="AH1477" s="57"/>
      <c r="AI1477" s="57"/>
      <c r="AJ1477" s="57"/>
      <c r="AK1477" s="57"/>
      <c r="AL1477" s="59" t="n">
        <f aca="false">IF(ISNUMBER($AA1477),IF($AA1477&gt;=0.005,100,IF($AA1477&gt;=-0.015,50,0)),"")</f>
        <v>0</v>
      </c>
      <c r="AM1477" s="59" t="n">
        <f aca="false">IF(ISNUMBER($AB1477),IF($AB1477=1,100,IF($AB1477=0,50,0)),"")</f>
        <v>0</v>
      </c>
      <c r="AN1477" s="0" t="str">
        <f aca="false">IF(ISNUMBER($AC1477),IF($AC1477&gt;=0.001,100,IF($AC1477&gt;=-0.003,50,0)),"")</f>
        <v/>
      </c>
      <c r="AO1477" s="0" t="str">
        <f aca="false">IF(ISNUMBER($AD1477),IF($AD1477&gt;=0.04,100,IF($AD1477&gt;=0,50,0)),"")</f>
        <v/>
      </c>
      <c r="AP1477" s="0" t="str">
        <f aca="false">IF(ISNUMBER($AE1477),IF($AE1477&gt;=25,100,IF($AE1477&gt;=-75,50,0)),"")</f>
        <v/>
      </c>
      <c r="AQ1477" s="0" t="str">
        <f aca="false">IF(ISNUMBER($AF1477),IF($AF1477&gt;0,100,IF($AF1477&gt;=-50,50,0)),"")</f>
        <v/>
      </c>
      <c r="AR1477" s="0" t="str">
        <f aca="false">IF(ISNUMBER($AG1477),IF($AG1477=1,100,IF($AG1477=0,50,0)),"")</f>
        <v/>
      </c>
      <c r="AS1477" s="0" t="str">
        <f aca="false">IF(ISNUMBER($AH1477),IF($AH1477&lt;0,100,IF($AH1477&lt;=20,50,0)),"")</f>
        <v/>
      </c>
      <c r="AT1477" s="0" t="str">
        <f aca="false">IF(ISNUMBER($AI1477),IF($AI1477&lt;0.95,100,IF($AI1477&lt;=1,50,0)),"")</f>
        <v/>
      </c>
      <c r="AU1477" s="0" t="str">
        <f aca="false">IF(ISNUMBER($AJ1477),IF($AJ1477&lt;30,0,IF($AJ1477&lt;40,50,IF($AJ1477&lt;=90,100,50))),"")</f>
        <v/>
      </c>
      <c r="AV1477" s="0" t="str">
        <f aca="false">IF(ISNUMBER($AK1477),IF($AK1477&gt;-0.2,100,IF($AK1477&gt;=-0.4,50,0)),"")</f>
        <v/>
      </c>
      <c r="AW1477" s="59" t="n">
        <f aca="false">01_指標庫!$H$4*ISNUMBER($F1477)+01_指標庫!$H$5*ISNUMBER($AA1477)+01_指標庫!$H$6*ISNUMBER($G1477)+01_指標庫!$H$7*ISNUMBER($H1477)+01_指標庫!$H$8*ISNUMBER($AF1477)+01_指標庫!$H$9*ISNUMBER($AG1477)+01_指標庫!$H$10*ISNUMBER($AB1477)+01_指標庫!$H$11*ISNUMBER($AC1477)+01_指標庫!$H$12*ISNUMBER($AD1477)+01_指標庫!$H$13*ISNUMBER($AE1477)+01_指標庫!$H$14*ISNUMBER($I1477)+01_指標庫!$H$15*ISNUMBER($AH1477)+01_指標庫!$H$16*ISNUMBER($K1477)+01_指標庫!$H$17*ISNUMBER($AI1477)+01_指標庫!$H$18*ISNUMBER($AJ1477)+01_指標庫!$H$19*ISNUMBER($AK1477)+01_指標庫!$H$20*ISNUMBER($BB1477)+01_指標庫!$H$21*ISNUMBER($BC1477)</f>
        <v>51</v>
      </c>
      <c r="AX1477" s="59" t="n">
        <f aca="false">IF(AW1477=0,50,ROUND((01_指標庫!$H$4*IF(ISNUMBER($F1477),L1477,0)+01_指標庫!$H$5*IF(ISNUMBER($AA1477),AL1477,0)+01_指標庫!$H$6*IF(ISNUMBER($G1477),M1477,0)+01_指標庫!$H$7*IF(ISNUMBER($H1477),N1477,0)+01_指標庫!$H$8*IF(ISNUMBER($AF1477),AQ1477,0)+01_指標庫!$H$9*IF(ISNUMBER($AG1477),AR1477,0)+01_指標庫!$H$10*IF(ISNUMBER($AB1477),AM1477,0)+01_指標庫!$H$11*IF(ISNUMBER($AC1477),AN1477,0)+01_指標庫!$H$12*IF(ISNUMBER($AD1477),AO1477,0)+01_指標庫!$H$13*IF(ISNUMBER($AE1477),AP1477,0)+01_指標庫!$H$14*IF(ISNUMBER($I1477),O1477,0)+01_指標庫!$H$15*IF(ISNUMBER($AH1477),AS1477,0)+01_指標庫!$H$16*IF(ISNUMBER($K1477),P1477,0)+01_指標庫!$H$17*IF(ISNUMBER($AI1477),AT1477,0)+01_指標庫!$H$18*IF(ISNUMBER($AJ1477),AU1477,0)+01_指標庫!$H$19*IF(ISNUMBER($AK1477),AV1477,0)+01_指標庫!$H$20*IF(ISNUMBER($BB1477),BB1477,0)+01_指標庫!$H$21*IF(ISNUMBER($BC1477),BC1477,0))/AW1477,1))</f>
        <v>7.8</v>
      </c>
      <c r="AY1477" s="60"/>
      <c r="AZ1477" s="60"/>
      <c r="BA1477" s="58" t="n">
        <f aca="false">AVERAGE($E1473:$E1477)/AVERAGE($E1468:$E1477)-1</f>
        <v>-0.0337158579367126</v>
      </c>
      <c r="BB1477" s="59" t="n">
        <f aca="false">IF(ISNUMBER($BA1477),IF(OR($S1477&lt;=-0.03,$BA1477&lt;-0.003),0,IF(OR($S1477&lt;=-0.02,$BA1477&lt;0.01),50,100)),"")</f>
        <v>0</v>
      </c>
      <c r="BC1477" s="0" t="str">
        <f aca="false">IF(OR(COUNT($AZ1477)=0,COUNT($AZ1476)=0),"",IF(OR($AY1477/$AZ1476-1&lt;=-0.03,$AZ1477/$AZ1476-1&lt;=-0.045,IF(COUNT($AZ1468:$AZ1477)=10,AVERAGE($AZ1473:$AZ1477)/AVERAGE($AZ1468:$AZ1477)-1&lt;-0.01,FALSE())),0,IF(OR($AZ1477/$AZ1476-1&lt;=-0.02,IF(COUNT($AZ1468:$AZ1477)=10,AVERAGE($AZ1473:$AZ1477)/AVERAGE($AZ1468:$AZ1477)-1&lt;0.005,FALSE())),50,100)))</f>
        <v/>
      </c>
    </row>
    <row r="1478" customFormat="false" ht="15" hidden="false" customHeight="true" outlineLevel="0" collapsed="false">
      <c r="A1478" s="47" t="n">
        <v>1474</v>
      </c>
      <c r="B1478" s="48" t="n">
        <v>44694</v>
      </c>
      <c r="C1478" s="47" t="n">
        <v>2022</v>
      </c>
      <c r="D1478" s="49" t="s">
        <v>234</v>
      </c>
      <c r="E1478" s="50" t="n">
        <v>12387.4</v>
      </c>
      <c r="F1478" s="51" t="n">
        <v>-0.172382</v>
      </c>
      <c r="G1478" s="51" t="n">
        <v>-0.252571</v>
      </c>
      <c r="H1478" s="52" t="n">
        <v>0.1429</v>
      </c>
      <c r="I1478" s="62" t="n">
        <v>515.3</v>
      </c>
      <c r="J1478" s="63" t="s">
        <v>240</v>
      </c>
      <c r="K1478" s="54" t="n">
        <v>28.87</v>
      </c>
      <c r="L1478" s="55" t="n">
        <f aca="false">IF(COUNT(F1478)=0,50,IF(F1478&gt;=0,100,IF(F1478&gt;=-0.02,50,0)))</f>
        <v>0</v>
      </c>
      <c r="M1478" s="55" t="n">
        <f aca="false">IF(COUNT(G1478)=0,50,IF(G1478&gt;-0.06,100,IF(G1478&gt;-0.15,50,0)))</f>
        <v>0</v>
      </c>
      <c r="N1478" s="55" t="n">
        <f aca="false">IF(COUNT(H1478)=0,50,IF(H1478&gt;=0.6,100,IF(H1478&gt;=0.4,50,0)))</f>
        <v>0</v>
      </c>
      <c r="O1478" s="55" t="n">
        <f aca="false">IF(COUNT(I1478)=0,50,IF(J1478="proxy_vix",50,IF(I1478&lt;350,100,IF(I1478&lt;=450,50,0))))</f>
        <v>50</v>
      </c>
      <c r="P1478" s="55" t="n">
        <f aca="false">IF(COUNT(K1478)=0,50,IF(K1478&lt;20,100,IF(K1478&lt;=25,50,0)))</f>
        <v>0</v>
      </c>
      <c r="Q1478" s="54"/>
      <c r="R1478" s="47"/>
      <c r="S1478" s="51" t="n">
        <f aca="false">$E1478/$E1477-1</f>
        <v>0.0369930099200535</v>
      </c>
      <c r="T1478" s="56" t="n">
        <f aca="false">$K1478/$K1477-1</f>
        <v>-0.0912810827824991</v>
      </c>
      <c r="V1478" s="57"/>
      <c r="W1478" s="57"/>
      <c r="Y1478" s="1" t="str">
        <f aca="false">IF(AX1478&gt;=70,"EASY",IF(AX1478&gt;40,"UNCERTAIN","HARD"))</f>
        <v>HARD</v>
      </c>
      <c r="AA1478" s="58" t="n">
        <f aca="false">IF($A1478&lt;200,"",AVERAGE($E1429:$E1478)/AVERAGE($E1279:$E1478)-1)</f>
        <v>-0.079916237630802</v>
      </c>
      <c r="AB1478" s="59" t="n">
        <f aca="false">LOOKUP($B1478,07_L1政策步階!$A$4:$A$14,07_L1政策步階!$C$4:$C$14)</f>
        <v>-1</v>
      </c>
      <c r="AC1478" s="57"/>
      <c r="AD1478" s="57"/>
      <c r="AE1478" s="57"/>
      <c r="AF1478" s="57"/>
      <c r="AG1478" s="57"/>
      <c r="AH1478" s="57"/>
      <c r="AI1478" s="57"/>
      <c r="AJ1478" s="57"/>
      <c r="AK1478" s="57"/>
      <c r="AL1478" s="59" t="n">
        <f aca="false">IF(ISNUMBER($AA1478),IF($AA1478&gt;=0.005,100,IF($AA1478&gt;=-0.015,50,0)),"")</f>
        <v>0</v>
      </c>
      <c r="AM1478" s="59" t="n">
        <f aca="false">IF(ISNUMBER($AB1478),IF($AB1478=1,100,IF($AB1478=0,50,0)),"")</f>
        <v>0</v>
      </c>
      <c r="AN1478" s="0" t="str">
        <f aca="false">IF(ISNUMBER($AC1478),IF($AC1478&gt;=0.001,100,IF($AC1478&gt;=-0.003,50,0)),"")</f>
        <v/>
      </c>
      <c r="AO1478" s="0" t="str">
        <f aca="false">IF(ISNUMBER($AD1478),IF($AD1478&gt;=0.04,100,IF($AD1478&gt;=0,50,0)),"")</f>
        <v/>
      </c>
      <c r="AP1478" s="0" t="str">
        <f aca="false">IF(ISNUMBER($AE1478),IF($AE1478&gt;=25,100,IF($AE1478&gt;=-75,50,0)),"")</f>
        <v/>
      </c>
      <c r="AQ1478" s="0" t="str">
        <f aca="false">IF(ISNUMBER($AF1478),IF($AF1478&gt;0,100,IF($AF1478&gt;=-50,50,0)),"")</f>
        <v/>
      </c>
      <c r="AR1478" s="0" t="str">
        <f aca="false">IF(ISNUMBER($AG1478),IF($AG1478=1,100,IF($AG1478=0,50,0)),"")</f>
        <v/>
      </c>
      <c r="AS1478" s="0" t="str">
        <f aca="false">IF(ISNUMBER($AH1478),IF($AH1478&lt;0,100,IF($AH1478&lt;=20,50,0)),"")</f>
        <v/>
      </c>
      <c r="AT1478" s="0" t="str">
        <f aca="false">IF(ISNUMBER($AI1478),IF($AI1478&lt;0.95,100,IF($AI1478&lt;=1,50,0)),"")</f>
        <v/>
      </c>
      <c r="AU1478" s="0" t="str">
        <f aca="false">IF(ISNUMBER($AJ1478),IF($AJ1478&lt;30,0,IF($AJ1478&lt;40,50,IF($AJ1478&lt;=90,100,50))),"")</f>
        <v/>
      </c>
      <c r="AV1478" s="0" t="str">
        <f aca="false">IF(ISNUMBER($AK1478),IF($AK1478&gt;-0.2,100,IF($AK1478&gt;=-0.4,50,0)),"")</f>
        <v/>
      </c>
      <c r="AW1478" s="59" t="n">
        <f aca="false">01_指標庫!$H$4*ISNUMBER($F1478)+01_指標庫!$H$5*ISNUMBER($AA1478)+01_指標庫!$H$6*ISNUMBER($G1478)+01_指標庫!$H$7*ISNUMBER($H1478)+01_指標庫!$H$8*ISNUMBER($AF1478)+01_指標庫!$H$9*ISNUMBER($AG1478)+01_指標庫!$H$10*ISNUMBER($AB1478)+01_指標庫!$H$11*ISNUMBER($AC1478)+01_指標庫!$H$12*ISNUMBER($AD1478)+01_指標庫!$H$13*ISNUMBER($AE1478)+01_指標庫!$H$14*ISNUMBER($I1478)+01_指標庫!$H$15*ISNUMBER($AH1478)+01_指標庫!$H$16*ISNUMBER($K1478)+01_指標庫!$H$17*ISNUMBER($AI1478)+01_指標庫!$H$18*ISNUMBER($AJ1478)+01_指標庫!$H$19*ISNUMBER($AK1478)+01_指標庫!$H$20*ISNUMBER($BB1478)+01_指標庫!$H$21*ISNUMBER($BC1478)</f>
        <v>51</v>
      </c>
      <c r="AX1478" s="59" t="n">
        <f aca="false">IF(AW1478=0,50,ROUND((01_指標庫!$H$4*IF(ISNUMBER($F1478),L1478,0)+01_指標庫!$H$5*IF(ISNUMBER($AA1478),AL1478,0)+01_指標庫!$H$6*IF(ISNUMBER($G1478),M1478,0)+01_指標庫!$H$7*IF(ISNUMBER($H1478),N1478,0)+01_指標庫!$H$8*IF(ISNUMBER($AF1478),AQ1478,0)+01_指標庫!$H$9*IF(ISNUMBER($AG1478),AR1478,0)+01_指標庫!$H$10*IF(ISNUMBER($AB1478),AM1478,0)+01_指標庫!$H$11*IF(ISNUMBER($AC1478),AN1478,0)+01_指標庫!$H$12*IF(ISNUMBER($AD1478),AO1478,0)+01_指標庫!$H$13*IF(ISNUMBER($AE1478),AP1478,0)+01_指標庫!$H$14*IF(ISNUMBER($I1478),O1478,0)+01_指標庫!$H$15*IF(ISNUMBER($AH1478),AS1478,0)+01_指標庫!$H$16*IF(ISNUMBER($K1478),P1478,0)+01_指標庫!$H$17*IF(ISNUMBER($AI1478),AT1478,0)+01_指標庫!$H$18*IF(ISNUMBER($AJ1478),AU1478,0)+01_指標庫!$H$19*IF(ISNUMBER($AK1478),AV1478,0)+01_指標庫!$H$20*IF(ISNUMBER($BB1478),BB1478,0)+01_指標庫!$H$21*IF(ISNUMBER($BC1478),BC1478,0))/AW1478,1))</f>
        <v>7.8</v>
      </c>
      <c r="AY1478" s="60"/>
      <c r="AZ1478" s="60"/>
      <c r="BA1478" s="58" t="n">
        <f aca="false">AVERAGE($E1474:$E1478)/AVERAGE($E1469:$E1478)-1</f>
        <v>-0.0349898056449743</v>
      </c>
      <c r="BB1478" s="59" t="n">
        <f aca="false">IF(ISNUMBER($BA1478),IF(OR($S1478&lt;=-0.03,$BA1478&lt;-0.003),0,IF(OR($S1478&lt;=-0.02,$BA1478&lt;0.01),50,100)),"")</f>
        <v>0</v>
      </c>
      <c r="BC1478" s="0" t="str">
        <f aca="false">IF(OR(COUNT($AZ1478)=0,COUNT($AZ1477)=0),"",IF(OR($AY1478/$AZ1477-1&lt;=-0.03,$AZ1478/$AZ1477-1&lt;=-0.045,IF(COUNT($AZ1469:$AZ1478)=10,AVERAGE($AZ1474:$AZ1478)/AVERAGE($AZ1469:$AZ1478)-1&lt;-0.01,FALSE())),0,IF(OR($AZ1478/$AZ1477-1&lt;=-0.02,IF(COUNT($AZ1469:$AZ1478)=10,AVERAGE($AZ1474:$AZ1478)/AVERAGE($AZ1469:$AZ1478)-1&lt;0.005,FALSE())),50,100)))</f>
        <v/>
      </c>
    </row>
    <row r="1479" customFormat="false" ht="15" hidden="false" customHeight="true" outlineLevel="0" collapsed="false">
      <c r="A1479" s="47" t="n">
        <v>1475</v>
      </c>
      <c r="B1479" s="48" t="n">
        <v>44697</v>
      </c>
      <c r="C1479" s="47" t="n">
        <v>2022</v>
      </c>
      <c r="D1479" s="49" t="s">
        <v>236</v>
      </c>
      <c r="E1479" s="50" t="n">
        <v>12243.58</v>
      </c>
      <c r="F1479" s="51" t="n">
        <v>-0.181248</v>
      </c>
      <c r="G1479" s="51" t="n">
        <v>-0.261248</v>
      </c>
      <c r="H1479" s="52" t="n">
        <v>0.1429</v>
      </c>
      <c r="I1479" s="62" t="n">
        <v>503.6</v>
      </c>
      <c r="J1479" s="63" t="s">
        <v>240</v>
      </c>
      <c r="K1479" s="54" t="n">
        <v>27.47</v>
      </c>
      <c r="L1479" s="55" t="n">
        <f aca="false">IF(COUNT(F1479)=0,50,IF(F1479&gt;=0,100,IF(F1479&gt;=-0.02,50,0)))</f>
        <v>0</v>
      </c>
      <c r="M1479" s="55" t="n">
        <f aca="false">IF(COUNT(G1479)=0,50,IF(G1479&gt;-0.06,100,IF(G1479&gt;-0.15,50,0)))</f>
        <v>0</v>
      </c>
      <c r="N1479" s="55" t="n">
        <f aca="false">IF(COUNT(H1479)=0,50,IF(H1479&gt;=0.6,100,IF(H1479&gt;=0.4,50,0)))</f>
        <v>0</v>
      </c>
      <c r="O1479" s="55" t="n">
        <f aca="false">IF(COUNT(I1479)=0,50,IF(J1479="proxy_vix",50,IF(I1479&lt;350,100,IF(I1479&lt;=450,50,0))))</f>
        <v>50</v>
      </c>
      <c r="P1479" s="55" t="n">
        <f aca="false">IF(COUNT(K1479)=0,50,IF(K1479&lt;20,100,IF(K1479&lt;=25,50,0)))</f>
        <v>0</v>
      </c>
      <c r="Q1479" s="54"/>
      <c r="R1479" s="47"/>
      <c r="S1479" s="51" t="n">
        <f aca="false">$E1479/$E1478-1</f>
        <v>-0.0116101845423575</v>
      </c>
      <c r="T1479" s="56" t="n">
        <f aca="false">$K1479/$K1478-1</f>
        <v>-0.0484932455836509</v>
      </c>
      <c r="V1479" s="57"/>
      <c r="W1479" s="57"/>
      <c r="Y1479" s="1" t="str">
        <f aca="false">IF(AX1479&gt;=70,"EASY",IF(AX1479&gt;40,"UNCERTAIN","HARD"))</f>
        <v>HARD</v>
      </c>
      <c r="AA1479" s="58" t="n">
        <f aca="false">IF($A1479&lt;200,"",AVERAGE($E1430:$E1479)/AVERAGE($E1280:$E1479)-1)</f>
        <v>-0.0812128040194007</v>
      </c>
      <c r="AB1479" s="59" t="n">
        <f aca="false">LOOKUP($B1479,07_L1政策步階!$A$4:$A$14,07_L1政策步階!$C$4:$C$14)</f>
        <v>-1</v>
      </c>
      <c r="AC1479" s="57"/>
      <c r="AD1479" s="57"/>
      <c r="AE1479" s="57"/>
      <c r="AF1479" s="57"/>
      <c r="AG1479" s="57"/>
      <c r="AH1479" s="57"/>
      <c r="AI1479" s="57"/>
      <c r="AJ1479" s="57"/>
      <c r="AK1479" s="57"/>
      <c r="AL1479" s="59" t="n">
        <f aca="false">IF(ISNUMBER($AA1479),IF($AA1479&gt;=0.005,100,IF($AA1479&gt;=-0.015,50,0)),"")</f>
        <v>0</v>
      </c>
      <c r="AM1479" s="59" t="n">
        <f aca="false">IF(ISNUMBER($AB1479),IF($AB1479=1,100,IF($AB1479=0,50,0)),"")</f>
        <v>0</v>
      </c>
      <c r="AN1479" s="0" t="str">
        <f aca="false">IF(ISNUMBER($AC1479),IF($AC1479&gt;=0.001,100,IF($AC1479&gt;=-0.003,50,0)),"")</f>
        <v/>
      </c>
      <c r="AO1479" s="0" t="str">
        <f aca="false">IF(ISNUMBER($AD1479),IF($AD1479&gt;=0.04,100,IF($AD1479&gt;=0,50,0)),"")</f>
        <v/>
      </c>
      <c r="AP1479" s="0" t="str">
        <f aca="false">IF(ISNUMBER($AE1479),IF($AE1479&gt;=25,100,IF($AE1479&gt;=-75,50,0)),"")</f>
        <v/>
      </c>
      <c r="AQ1479" s="0" t="str">
        <f aca="false">IF(ISNUMBER($AF1479),IF($AF1479&gt;0,100,IF($AF1479&gt;=-50,50,0)),"")</f>
        <v/>
      </c>
      <c r="AR1479" s="0" t="str">
        <f aca="false">IF(ISNUMBER($AG1479),IF($AG1479=1,100,IF($AG1479=0,50,0)),"")</f>
        <v/>
      </c>
      <c r="AS1479" s="0" t="str">
        <f aca="false">IF(ISNUMBER($AH1479),IF($AH1479&lt;0,100,IF($AH1479&lt;=20,50,0)),"")</f>
        <v/>
      </c>
      <c r="AT1479" s="0" t="str">
        <f aca="false">IF(ISNUMBER($AI1479),IF($AI1479&lt;0.95,100,IF($AI1479&lt;=1,50,0)),"")</f>
        <v/>
      </c>
      <c r="AU1479" s="0" t="str">
        <f aca="false">IF(ISNUMBER($AJ1479),IF($AJ1479&lt;30,0,IF($AJ1479&lt;40,50,IF($AJ1479&lt;=90,100,50))),"")</f>
        <v/>
      </c>
      <c r="AV1479" s="0" t="str">
        <f aca="false">IF(ISNUMBER($AK1479),IF($AK1479&gt;-0.2,100,IF($AK1479&gt;=-0.4,50,0)),"")</f>
        <v/>
      </c>
      <c r="AW1479" s="59" t="n">
        <f aca="false">01_指標庫!$H$4*ISNUMBER($F1479)+01_指標庫!$H$5*ISNUMBER($AA1479)+01_指標庫!$H$6*ISNUMBER($G1479)+01_指標庫!$H$7*ISNUMBER($H1479)+01_指標庫!$H$8*ISNUMBER($AF1479)+01_指標庫!$H$9*ISNUMBER($AG1479)+01_指標庫!$H$10*ISNUMBER($AB1479)+01_指標庫!$H$11*ISNUMBER($AC1479)+01_指標庫!$H$12*ISNUMBER($AD1479)+01_指標庫!$H$13*ISNUMBER($AE1479)+01_指標庫!$H$14*ISNUMBER($I1479)+01_指標庫!$H$15*ISNUMBER($AH1479)+01_指標庫!$H$16*ISNUMBER($K1479)+01_指標庫!$H$17*ISNUMBER($AI1479)+01_指標庫!$H$18*ISNUMBER($AJ1479)+01_指標庫!$H$19*ISNUMBER($AK1479)+01_指標庫!$H$20*ISNUMBER($BB1479)+01_指標庫!$H$21*ISNUMBER($BC1479)</f>
        <v>51</v>
      </c>
      <c r="AX1479" s="59" t="n">
        <f aca="false">IF(AW1479=0,50,ROUND((01_指標庫!$H$4*IF(ISNUMBER($F1479),L1479,0)+01_指標庫!$H$5*IF(ISNUMBER($AA1479),AL1479,0)+01_指標庫!$H$6*IF(ISNUMBER($G1479),M1479,0)+01_指標庫!$H$7*IF(ISNUMBER($H1479),N1479,0)+01_指標庫!$H$8*IF(ISNUMBER($AF1479),AQ1479,0)+01_指標庫!$H$9*IF(ISNUMBER($AG1479),AR1479,0)+01_指標庫!$H$10*IF(ISNUMBER($AB1479),AM1479,0)+01_指標庫!$H$11*IF(ISNUMBER($AC1479),AN1479,0)+01_指標庫!$H$12*IF(ISNUMBER($AD1479),AO1479,0)+01_指標庫!$H$13*IF(ISNUMBER($AE1479),AP1479,0)+01_指標庫!$H$14*IF(ISNUMBER($I1479),O1479,0)+01_指標庫!$H$15*IF(ISNUMBER($AH1479),AS1479,0)+01_指標庫!$H$16*IF(ISNUMBER($K1479),P1479,0)+01_指標庫!$H$17*IF(ISNUMBER($AI1479),AT1479,0)+01_指標庫!$H$18*IF(ISNUMBER($AJ1479),AU1479,0)+01_指標庫!$H$19*IF(ISNUMBER($AK1479),AV1479,0)+01_指標庫!$H$20*IF(ISNUMBER($BB1479),BB1479,0)+01_指標庫!$H$21*IF(ISNUMBER($BC1479),BC1479,0))/AW1479,1))</f>
        <v>7.8</v>
      </c>
      <c r="AY1479" s="60"/>
      <c r="AZ1479" s="60"/>
      <c r="BA1479" s="58" t="n">
        <f aca="false">AVERAGE($E1475:$E1479)/AVERAGE($E1470:$E1479)-1</f>
        <v>-0.0276853051774126</v>
      </c>
      <c r="BB1479" s="59" t="n">
        <f aca="false">IF(ISNUMBER($BA1479),IF(OR($S1479&lt;=-0.03,$BA1479&lt;-0.003),0,IF(OR($S1479&lt;=-0.02,$BA1479&lt;0.01),50,100)),"")</f>
        <v>0</v>
      </c>
      <c r="BC1479" s="0" t="str">
        <f aca="false">IF(OR(COUNT($AZ1479)=0,COUNT($AZ1478)=0),"",IF(OR($AY1479/$AZ1478-1&lt;=-0.03,$AZ1479/$AZ1478-1&lt;=-0.045,IF(COUNT($AZ1470:$AZ1479)=10,AVERAGE($AZ1475:$AZ1479)/AVERAGE($AZ1470:$AZ1479)-1&lt;-0.01,FALSE())),0,IF(OR($AZ1479/$AZ1478-1&lt;=-0.02,IF(COUNT($AZ1470:$AZ1479)=10,AVERAGE($AZ1475:$AZ1479)/AVERAGE($AZ1470:$AZ1479)-1&lt;0.005,FALSE())),50,100)))</f>
        <v/>
      </c>
    </row>
    <row r="1480" customFormat="false" ht="15" hidden="false" customHeight="true" outlineLevel="0" collapsed="false">
      <c r="A1480" s="47" t="n">
        <v>1476</v>
      </c>
      <c r="B1480" s="48" t="n">
        <v>44698</v>
      </c>
      <c r="C1480" s="47" t="n">
        <v>2022</v>
      </c>
      <c r="D1480" s="49" t="s">
        <v>237</v>
      </c>
      <c r="E1480" s="50" t="n">
        <v>12564.1</v>
      </c>
      <c r="F1480" s="51" t="n">
        <v>-0.159139</v>
      </c>
      <c r="G1480" s="51" t="n">
        <v>-0.241909</v>
      </c>
      <c r="H1480" s="52" t="n">
        <v>0.1633</v>
      </c>
      <c r="I1480" s="62" t="n">
        <v>492.1</v>
      </c>
      <c r="J1480" s="63" t="s">
        <v>240</v>
      </c>
      <c r="K1480" s="54" t="n">
        <v>26.1</v>
      </c>
      <c r="L1480" s="55" t="n">
        <f aca="false">IF(COUNT(F1480)=0,50,IF(F1480&gt;=0,100,IF(F1480&gt;=-0.02,50,0)))</f>
        <v>0</v>
      </c>
      <c r="M1480" s="55" t="n">
        <f aca="false">IF(COUNT(G1480)=0,50,IF(G1480&gt;-0.06,100,IF(G1480&gt;-0.15,50,0)))</f>
        <v>0</v>
      </c>
      <c r="N1480" s="55" t="n">
        <f aca="false">IF(COUNT(H1480)=0,50,IF(H1480&gt;=0.6,100,IF(H1480&gt;=0.4,50,0)))</f>
        <v>0</v>
      </c>
      <c r="O1480" s="55" t="n">
        <f aca="false">IF(COUNT(I1480)=0,50,IF(J1480="proxy_vix",50,IF(I1480&lt;350,100,IF(I1480&lt;=450,50,0))))</f>
        <v>50</v>
      </c>
      <c r="P1480" s="55" t="n">
        <f aca="false">IF(COUNT(K1480)=0,50,IF(K1480&lt;20,100,IF(K1480&lt;=25,50,0)))</f>
        <v>0</v>
      </c>
      <c r="Q1480" s="54"/>
      <c r="R1480" s="47"/>
      <c r="S1480" s="51" t="n">
        <f aca="false">$E1480/$E1479-1</f>
        <v>0.0261786176918843</v>
      </c>
      <c r="T1480" s="56" t="n">
        <f aca="false">$K1480/$K1479-1</f>
        <v>-0.0498725882781215</v>
      </c>
      <c r="V1480" s="57"/>
      <c r="W1480" s="57"/>
      <c r="Y1480" s="1" t="str">
        <f aca="false">IF(AX1480&gt;=70,"EASY",IF(AX1480&gt;40,"UNCERTAIN","HARD"))</f>
        <v>HARD</v>
      </c>
      <c r="AA1480" s="58" t="n">
        <f aca="false">IF($A1480&lt;200,"",AVERAGE($E1431:$E1480)/AVERAGE($E1281:$E1480)-1)</f>
        <v>-0.0814860185450317</v>
      </c>
      <c r="AB1480" s="59" t="n">
        <f aca="false">LOOKUP($B1480,07_L1政策步階!$A$4:$A$14,07_L1政策步階!$C$4:$C$14)</f>
        <v>-1</v>
      </c>
      <c r="AC1480" s="57"/>
      <c r="AD1480" s="57"/>
      <c r="AE1480" s="57"/>
      <c r="AF1480" s="57"/>
      <c r="AG1480" s="57"/>
      <c r="AH1480" s="57"/>
      <c r="AI1480" s="57"/>
      <c r="AJ1480" s="57"/>
      <c r="AK1480" s="57"/>
      <c r="AL1480" s="59" t="n">
        <f aca="false">IF(ISNUMBER($AA1480),IF($AA1480&gt;=0.005,100,IF($AA1480&gt;=-0.015,50,0)),"")</f>
        <v>0</v>
      </c>
      <c r="AM1480" s="59" t="n">
        <f aca="false">IF(ISNUMBER($AB1480),IF($AB1480=1,100,IF($AB1480=0,50,0)),"")</f>
        <v>0</v>
      </c>
      <c r="AN1480" s="0" t="str">
        <f aca="false">IF(ISNUMBER($AC1480),IF($AC1480&gt;=0.001,100,IF($AC1480&gt;=-0.003,50,0)),"")</f>
        <v/>
      </c>
      <c r="AO1480" s="0" t="str">
        <f aca="false">IF(ISNUMBER($AD1480),IF($AD1480&gt;=0.04,100,IF($AD1480&gt;=0,50,0)),"")</f>
        <v/>
      </c>
      <c r="AP1480" s="0" t="str">
        <f aca="false">IF(ISNUMBER($AE1480),IF($AE1480&gt;=25,100,IF($AE1480&gt;=-75,50,0)),"")</f>
        <v/>
      </c>
      <c r="AQ1480" s="0" t="str">
        <f aca="false">IF(ISNUMBER($AF1480),IF($AF1480&gt;0,100,IF($AF1480&gt;=-50,50,0)),"")</f>
        <v/>
      </c>
      <c r="AR1480" s="0" t="str">
        <f aca="false">IF(ISNUMBER($AG1480),IF($AG1480=1,100,IF($AG1480=0,50,0)),"")</f>
        <v/>
      </c>
      <c r="AS1480" s="0" t="str">
        <f aca="false">IF(ISNUMBER($AH1480),IF($AH1480&lt;0,100,IF($AH1480&lt;=20,50,0)),"")</f>
        <v/>
      </c>
      <c r="AT1480" s="0" t="str">
        <f aca="false">IF(ISNUMBER($AI1480),IF($AI1480&lt;0.95,100,IF($AI1480&lt;=1,50,0)),"")</f>
        <v/>
      </c>
      <c r="AU1480" s="0" t="str">
        <f aca="false">IF(ISNUMBER($AJ1480),IF($AJ1480&lt;30,0,IF($AJ1480&lt;40,50,IF($AJ1480&lt;=90,100,50))),"")</f>
        <v/>
      </c>
      <c r="AV1480" s="0" t="str">
        <f aca="false">IF(ISNUMBER($AK1480),IF($AK1480&gt;-0.2,100,IF($AK1480&gt;=-0.4,50,0)),"")</f>
        <v/>
      </c>
      <c r="AW1480" s="59" t="n">
        <f aca="false">01_指標庫!$H$4*ISNUMBER($F1480)+01_指標庫!$H$5*ISNUMBER($AA1480)+01_指標庫!$H$6*ISNUMBER($G1480)+01_指標庫!$H$7*ISNUMBER($H1480)+01_指標庫!$H$8*ISNUMBER($AF1480)+01_指標庫!$H$9*ISNUMBER($AG1480)+01_指標庫!$H$10*ISNUMBER($AB1480)+01_指標庫!$H$11*ISNUMBER($AC1480)+01_指標庫!$H$12*ISNUMBER($AD1480)+01_指標庫!$H$13*ISNUMBER($AE1480)+01_指標庫!$H$14*ISNUMBER($I1480)+01_指標庫!$H$15*ISNUMBER($AH1480)+01_指標庫!$H$16*ISNUMBER($K1480)+01_指標庫!$H$17*ISNUMBER($AI1480)+01_指標庫!$H$18*ISNUMBER($AJ1480)+01_指標庫!$H$19*ISNUMBER($AK1480)+01_指標庫!$H$20*ISNUMBER($BB1480)+01_指標庫!$H$21*ISNUMBER($BC1480)</f>
        <v>51</v>
      </c>
      <c r="AX1480" s="59" t="n">
        <f aca="false">IF(AW1480=0,50,ROUND((01_指標庫!$H$4*IF(ISNUMBER($F1480),L1480,0)+01_指標庫!$H$5*IF(ISNUMBER($AA1480),AL1480,0)+01_指標庫!$H$6*IF(ISNUMBER($G1480),M1480,0)+01_指標庫!$H$7*IF(ISNUMBER($H1480),N1480,0)+01_指標庫!$H$8*IF(ISNUMBER($AF1480),AQ1480,0)+01_指標庫!$H$9*IF(ISNUMBER($AG1480),AR1480,0)+01_指標庫!$H$10*IF(ISNUMBER($AB1480),AM1480,0)+01_指標庫!$H$11*IF(ISNUMBER($AC1480),AN1480,0)+01_指標庫!$H$12*IF(ISNUMBER($AD1480),AO1480,0)+01_指標庫!$H$13*IF(ISNUMBER($AE1480),AP1480,0)+01_指標庫!$H$14*IF(ISNUMBER($I1480),O1480,0)+01_指標庫!$H$15*IF(ISNUMBER($AH1480),AS1480,0)+01_指標庫!$H$16*IF(ISNUMBER($K1480),P1480,0)+01_指標庫!$H$17*IF(ISNUMBER($AI1480),AT1480,0)+01_指標庫!$H$18*IF(ISNUMBER($AJ1480),AU1480,0)+01_指標庫!$H$19*IF(ISNUMBER($AK1480),AV1480,0)+01_指標庫!$H$20*IF(ISNUMBER($BB1480),BB1480,0)+01_指標庫!$H$21*IF(ISNUMBER($BC1480),BC1480,0))/AW1480,1))</f>
        <v>7.8</v>
      </c>
      <c r="AY1480" s="60"/>
      <c r="AZ1480" s="60"/>
      <c r="BA1480" s="58" t="n">
        <f aca="false">AVERAGE($E1476:$E1480)/AVERAGE($E1471:$E1480)-1</f>
        <v>-0.0200865913185303</v>
      </c>
      <c r="BB1480" s="59" t="n">
        <f aca="false">IF(ISNUMBER($BA1480),IF(OR($S1480&lt;=-0.03,$BA1480&lt;-0.003),0,IF(OR($S1480&lt;=-0.02,$BA1480&lt;0.01),50,100)),"")</f>
        <v>0</v>
      </c>
      <c r="BC1480" s="0" t="str">
        <f aca="false">IF(OR(COUNT($AZ1480)=0,COUNT($AZ1479)=0),"",IF(OR($AY1480/$AZ1479-1&lt;=-0.03,$AZ1480/$AZ1479-1&lt;=-0.045,IF(COUNT($AZ1471:$AZ1480)=10,AVERAGE($AZ1476:$AZ1480)/AVERAGE($AZ1471:$AZ1480)-1&lt;-0.01,FALSE())),0,IF(OR($AZ1480/$AZ1479-1&lt;=-0.02,IF(COUNT($AZ1471:$AZ1480)=10,AVERAGE($AZ1476:$AZ1480)/AVERAGE($AZ1471:$AZ1480)-1&lt;0.005,FALSE())),50,100)))</f>
        <v/>
      </c>
    </row>
    <row r="1481" customFormat="false" ht="15" hidden="false" customHeight="true" outlineLevel="0" collapsed="false">
      <c r="A1481" s="47" t="n">
        <v>1477</v>
      </c>
      <c r="B1481" s="48" t="n">
        <v>44699</v>
      </c>
      <c r="C1481" s="47" t="n">
        <v>2022</v>
      </c>
      <c r="D1481" s="49" t="s">
        <v>238</v>
      </c>
      <c r="E1481" s="50" t="n">
        <v>11928.31</v>
      </c>
      <c r="F1481" s="51" t="n">
        <v>-0.200852</v>
      </c>
      <c r="G1481" s="51" t="n">
        <v>-0.280271</v>
      </c>
      <c r="H1481" s="52" t="n">
        <v>0.1224</v>
      </c>
      <c r="I1481" s="62" t="n">
        <v>532.8</v>
      </c>
      <c r="J1481" s="63" t="s">
        <v>240</v>
      </c>
      <c r="K1481" s="54" t="n">
        <v>30.96</v>
      </c>
      <c r="L1481" s="55" t="n">
        <f aca="false">IF(COUNT(F1481)=0,50,IF(F1481&gt;=0,100,IF(F1481&gt;=-0.02,50,0)))</f>
        <v>0</v>
      </c>
      <c r="M1481" s="55" t="n">
        <f aca="false">IF(COUNT(G1481)=0,50,IF(G1481&gt;-0.06,100,IF(G1481&gt;-0.15,50,0)))</f>
        <v>0</v>
      </c>
      <c r="N1481" s="55" t="n">
        <f aca="false">IF(COUNT(H1481)=0,50,IF(H1481&gt;=0.6,100,IF(H1481&gt;=0.4,50,0)))</f>
        <v>0</v>
      </c>
      <c r="O1481" s="55" t="n">
        <f aca="false">IF(COUNT(I1481)=0,50,IF(J1481="proxy_vix",50,IF(I1481&lt;350,100,IF(I1481&lt;=450,50,0))))</f>
        <v>50</v>
      </c>
      <c r="P1481" s="55" t="n">
        <f aca="false">IF(COUNT(K1481)=0,50,IF(K1481&lt;20,100,IF(K1481&lt;=25,50,0)))</f>
        <v>0</v>
      </c>
      <c r="Q1481" s="54"/>
      <c r="R1481" s="47"/>
      <c r="S1481" s="51" t="n">
        <f aca="false">$E1481/$E1480-1</f>
        <v>-0.0506037042048376</v>
      </c>
      <c r="T1481" s="56" t="n">
        <f aca="false">$K1481/$K1480-1</f>
        <v>0.186206896551724</v>
      </c>
      <c r="V1481" s="57"/>
      <c r="W1481" s="57"/>
      <c r="Y1481" s="1" t="str">
        <f aca="false">IF(AX1481&gt;=70,"EASY",IF(AX1481&gt;40,"UNCERTAIN","HARD"))</f>
        <v>HARD</v>
      </c>
      <c r="AA1481" s="58" t="n">
        <f aca="false">IF($A1481&lt;200,"",AVERAGE($E1432:$E1481)/AVERAGE($E1282:$E1481)-1)</f>
        <v>-0.0823165648496015</v>
      </c>
      <c r="AB1481" s="59" t="n">
        <f aca="false">LOOKUP($B1481,07_L1政策步階!$A$4:$A$14,07_L1政策步階!$C$4:$C$14)</f>
        <v>-1</v>
      </c>
      <c r="AC1481" s="57"/>
      <c r="AD1481" s="57"/>
      <c r="AE1481" s="57"/>
      <c r="AF1481" s="57"/>
      <c r="AG1481" s="57"/>
      <c r="AH1481" s="57"/>
      <c r="AI1481" s="57"/>
      <c r="AJ1481" s="57"/>
      <c r="AK1481" s="57"/>
      <c r="AL1481" s="59" t="n">
        <f aca="false">IF(ISNUMBER($AA1481),IF($AA1481&gt;=0.005,100,IF($AA1481&gt;=-0.015,50,0)),"")</f>
        <v>0</v>
      </c>
      <c r="AM1481" s="59" t="n">
        <f aca="false">IF(ISNUMBER($AB1481),IF($AB1481=1,100,IF($AB1481=0,50,0)),"")</f>
        <v>0</v>
      </c>
      <c r="AN1481" s="0" t="str">
        <f aca="false">IF(ISNUMBER($AC1481),IF($AC1481&gt;=0.001,100,IF($AC1481&gt;=-0.003,50,0)),"")</f>
        <v/>
      </c>
      <c r="AO1481" s="0" t="str">
        <f aca="false">IF(ISNUMBER($AD1481),IF($AD1481&gt;=0.04,100,IF($AD1481&gt;=0,50,0)),"")</f>
        <v/>
      </c>
      <c r="AP1481" s="0" t="str">
        <f aca="false">IF(ISNUMBER($AE1481),IF($AE1481&gt;=25,100,IF($AE1481&gt;=-75,50,0)),"")</f>
        <v/>
      </c>
      <c r="AQ1481" s="0" t="str">
        <f aca="false">IF(ISNUMBER($AF1481),IF($AF1481&gt;0,100,IF($AF1481&gt;=-50,50,0)),"")</f>
        <v/>
      </c>
      <c r="AR1481" s="0" t="str">
        <f aca="false">IF(ISNUMBER($AG1481),IF($AG1481=1,100,IF($AG1481=0,50,0)),"")</f>
        <v/>
      </c>
      <c r="AS1481" s="0" t="str">
        <f aca="false">IF(ISNUMBER($AH1481),IF($AH1481&lt;0,100,IF($AH1481&lt;=20,50,0)),"")</f>
        <v/>
      </c>
      <c r="AT1481" s="0" t="str">
        <f aca="false">IF(ISNUMBER($AI1481),IF($AI1481&lt;0.95,100,IF($AI1481&lt;=1,50,0)),"")</f>
        <v/>
      </c>
      <c r="AU1481" s="0" t="str">
        <f aca="false">IF(ISNUMBER($AJ1481),IF($AJ1481&lt;30,0,IF($AJ1481&lt;40,50,IF($AJ1481&lt;=90,100,50))),"")</f>
        <v/>
      </c>
      <c r="AV1481" s="0" t="str">
        <f aca="false">IF(ISNUMBER($AK1481),IF($AK1481&gt;-0.2,100,IF($AK1481&gt;=-0.4,50,0)),"")</f>
        <v/>
      </c>
      <c r="AW1481" s="59" t="n">
        <f aca="false">01_指標庫!$H$4*ISNUMBER($F1481)+01_指標庫!$H$5*ISNUMBER($AA1481)+01_指標庫!$H$6*ISNUMBER($G1481)+01_指標庫!$H$7*ISNUMBER($H1481)+01_指標庫!$H$8*ISNUMBER($AF1481)+01_指標庫!$H$9*ISNUMBER($AG1481)+01_指標庫!$H$10*ISNUMBER($AB1481)+01_指標庫!$H$11*ISNUMBER($AC1481)+01_指標庫!$H$12*ISNUMBER($AD1481)+01_指標庫!$H$13*ISNUMBER($AE1481)+01_指標庫!$H$14*ISNUMBER($I1481)+01_指標庫!$H$15*ISNUMBER($AH1481)+01_指標庫!$H$16*ISNUMBER($K1481)+01_指標庫!$H$17*ISNUMBER($AI1481)+01_指標庫!$H$18*ISNUMBER($AJ1481)+01_指標庫!$H$19*ISNUMBER($AK1481)+01_指標庫!$H$20*ISNUMBER($BB1481)+01_指標庫!$H$21*ISNUMBER($BC1481)</f>
        <v>51</v>
      </c>
      <c r="AX1481" s="59" t="n">
        <f aca="false">IF(AW1481=0,50,ROUND((01_指標庫!$H$4*IF(ISNUMBER($F1481),L1481,0)+01_指標庫!$H$5*IF(ISNUMBER($AA1481),AL1481,0)+01_指標庫!$H$6*IF(ISNUMBER($G1481),M1481,0)+01_指標庫!$H$7*IF(ISNUMBER($H1481),N1481,0)+01_指標庫!$H$8*IF(ISNUMBER($AF1481),AQ1481,0)+01_指標庫!$H$9*IF(ISNUMBER($AG1481),AR1481,0)+01_指標庫!$H$10*IF(ISNUMBER($AB1481),AM1481,0)+01_指標庫!$H$11*IF(ISNUMBER($AC1481),AN1481,0)+01_指標庫!$H$12*IF(ISNUMBER($AD1481),AO1481,0)+01_指標庫!$H$13*IF(ISNUMBER($AE1481),AP1481,0)+01_指標庫!$H$14*IF(ISNUMBER($I1481),O1481,0)+01_指標庫!$H$15*IF(ISNUMBER($AH1481),AS1481,0)+01_指標庫!$H$16*IF(ISNUMBER($K1481),P1481,0)+01_指標庫!$H$17*IF(ISNUMBER($AI1481),AT1481,0)+01_指標庫!$H$18*IF(ISNUMBER($AJ1481),AU1481,0)+01_指標庫!$H$19*IF(ISNUMBER($AK1481),AV1481,0)+01_指標庫!$H$20*IF(ISNUMBER($BB1481),BB1481,0)+01_指標庫!$H$21*IF(ISNUMBER($BC1481),BC1481,0))/AW1481,1))</f>
        <v>7.8</v>
      </c>
      <c r="AY1481" s="60"/>
      <c r="AZ1481" s="60"/>
      <c r="BA1481" s="58" t="n">
        <f aca="false">AVERAGE($E1477:$E1481)/AVERAGE($E1472:$E1481)-1</f>
        <v>-0.00793028516390204</v>
      </c>
      <c r="BB1481" s="59" t="n">
        <f aca="false">IF(ISNUMBER($BA1481),IF(OR($S1481&lt;=-0.03,$BA1481&lt;-0.003),0,IF(OR($S1481&lt;=-0.02,$BA1481&lt;0.01),50,100)),"")</f>
        <v>0</v>
      </c>
      <c r="BC1481" s="0" t="str">
        <f aca="false">IF(OR(COUNT($AZ1481)=0,COUNT($AZ1480)=0),"",IF(OR($AY1481/$AZ1480-1&lt;=-0.03,$AZ1481/$AZ1480-1&lt;=-0.045,IF(COUNT($AZ1472:$AZ1481)=10,AVERAGE($AZ1477:$AZ1481)/AVERAGE($AZ1472:$AZ1481)-1&lt;-0.01,FALSE())),0,IF(OR($AZ1481/$AZ1480-1&lt;=-0.02,IF(COUNT($AZ1472:$AZ1481)=10,AVERAGE($AZ1477:$AZ1481)/AVERAGE($AZ1472:$AZ1481)-1&lt;0.005,FALSE())),50,100)))</f>
        <v/>
      </c>
    </row>
    <row r="1482" customFormat="false" ht="15" hidden="false" customHeight="true" outlineLevel="0" collapsed="false">
      <c r="A1482" s="47" t="n">
        <v>1478</v>
      </c>
      <c r="B1482" s="48" t="n">
        <v>44700</v>
      </c>
      <c r="C1482" s="47" t="n">
        <v>2022</v>
      </c>
      <c r="D1482" s="49" t="s">
        <v>239</v>
      </c>
      <c r="E1482" s="50" t="n">
        <v>11875.63</v>
      </c>
      <c r="F1482" s="51" t="n">
        <v>-0.203526</v>
      </c>
      <c r="G1482" s="51" t="n">
        <v>-0.28345</v>
      </c>
      <c r="H1482" s="52" t="n">
        <v>0.0816</v>
      </c>
      <c r="I1482" s="62" t="n">
        <v>519.3</v>
      </c>
      <c r="J1482" s="63" t="s">
        <v>240</v>
      </c>
      <c r="K1482" s="54" t="n">
        <v>29.35</v>
      </c>
      <c r="L1482" s="55" t="n">
        <f aca="false">IF(COUNT(F1482)=0,50,IF(F1482&gt;=0,100,IF(F1482&gt;=-0.02,50,0)))</f>
        <v>0</v>
      </c>
      <c r="M1482" s="55" t="n">
        <f aca="false">IF(COUNT(G1482)=0,50,IF(G1482&gt;-0.06,100,IF(G1482&gt;-0.15,50,0)))</f>
        <v>0</v>
      </c>
      <c r="N1482" s="55" t="n">
        <f aca="false">IF(COUNT(H1482)=0,50,IF(H1482&gt;=0.6,100,IF(H1482&gt;=0.4,50,0)))</f>
        <v>0</v>
      </c>
      <c r="O1482" s="55" t="n">
        <f aca="false">IF(COUNT(I1482)=0,50,IF(J1482="proxy_vix",50,IF(I1482&lt;350,100,IF(I1482&lt;=450,50,0))))</f>
        <v>50</v>
      </c>
      <c r="P1482" s="55" t="n">
        <f aca="false">IF(COUNT(K1482)=0,50,IF(K1482&lt;20,100,IF(K1482&lt;=25,50,0)))</f>
        <v>0</v>
      </c>
      <c r="Q1482" s="54"/>
      <c r="R1482" s="47"/>
      <c r="S1482" s="51" t="n">
        <f aca="false">$E1482/$E1481-1</f>
        <v>-0.00441638421536661</v>
      </c>
      <c r="T1482" s="56" t="n">
        <f aca="false">$K1482/$K1481-1</f>
        <v>-0.0520025839793281</v>
      </c>
      <c r="V1482" s="57"/>
      <c r="W1482" s="57"/>
      <c r="Y1482" s="1" t="str">
        <f aca="false">IF(AX1482&gt;=70,"EASY",IF(AX1482&gt;40,"UNCERTAIN","HARD"))</f>
        <v>HARD</v>
      </c>
      <c r="AA1482" s="58" t="n">
        <f aca="false">IF($A1482&lt;200,"",AVERAGE($E1433:$E1482)/AVERAGE($E1283:$E1482)-1)</f>
        <v>-0.0838331631768875</v>
      </c>
      <c r="AB1482" s="59" t="n">
        <f aca="false">LOOKUP($B1482,07_L1政策步階!$A$4:$A$14,07_L1政策步階!$C$4:$C$14)</f>
        <v>-1</v>
      </c>
      <c r="AC1482" s="57"/>
      <c r="AD1482" s="57"/>
      <c r="AE1482" s="57"/>
      <c r="AF1482" s="57"/>
      <c r="AG1482" s="57"/>
      <c r="AH1482" s="57"/>
      <c r="AI1482" s="57"/>
      <c r="AJ1482" s="57"/>
      <c r="AK1482" s="57"/>
      <c r="AL1482" s="59" t="n">
        <f aca="false">IF(ISNUMBER($AA1482),IF($AA1482&gt;=0.005,100,IF($AA1482&gt;=-0.015,50,0)),"")</f>
        <v>0</v>
      </c>
      <c r="AM1482" s="59" t="n">
        <f aca="false">IF(ISNUMBER($AB1482),IF($AB1482=1,100,IF($AB1482=0,50,0)),"")</f>
        <v>0</v>
      </c>
      <c r="AN1482" s="0" t="str">
        <f aca="false">IF(ISNUMBER($AC1482),IF($AC1482&gt;=0.001,100,IF($AC1482&gt;=-0.003,50,0)),"")</f>
        <v/>
      </c>
      <c r="AO1482" s="0" t="str">
        <f aca="false">IF(ISNUMBER($AD1482),IF($AD1482&gt;=0.04,100,IF($AD1482&gt;=0,50,0)),"")</f>
        <v/>
      </c>
      <c r="AP1482" s="0" t="str">
        <f aca="false">IF(ISNUMBER($AE1482),IF($AE1482&gt;=25,100,IF($AE1482&gt;=-75,50,0)),"")</f>
        <v/>
      </c>
      <c r="AQ1482" s="0" t="str">
        <f aca="false">IF(ISNUMBER($AF1482),IF($AF1482&gt;0,100,IF($AF1482&gt;=-50,50,0)),"")</f>
        <v/>
      </c>
      <c r="AR1482" s="0" t="str">
        <f aca="false">IF(ISNUMBER($AG1482),IF($AG1482=1,100,IF($AG1482=0,50,0)),"")</f>
        <v/>
      </c>
      <c r="AS1482" s="0" t="str">
        <f aca="false">IF(ISNUMBER($AH1482),IF($AH1482&lt;0,100,IF($AH1482&lt;=20,50,0)),"")</f>
        <v/>
      </c>
      <c r="AT1482" s="0" t="str">
        <f aca="false">IF(ISNUMBER($AI1482),IF($AI1482&lt;0.95,100,IF($AI1482&lt;=1,50,0)),"")</f>
        <v/>
      </c>
      <c r="AU1482" s="0" t="str">
        <f aca="false">IF(ISNUMBER($AJ1482),IF($AJ1482&lt;30,0,IF($AJ1482&lt;40,50,IF($AJ1482&lt;=90,100,50))),"")</f>
        <v/>
      </c>
      <c r="AV1482" s="0" t="str">
        <f aca="false">IF(ISNUMBER($AK1482),IF($AK1482&gt;-0.2,100,IF($AK1482&gt;=-0.4,50,0)),"")</f>
        <v/>
      </c>
      <c r="AW1482" s="59" t="n">
        <f aca="false">01_指標庫!$H$4*ISNUMBER($F1482)+01_指標庫!$H$5*ISNUMBER($AA1482)+01_指標庫!$H$6*ISNUMBER($G1482)+01_指標庫!$H$7*ISNUMBER($H1482)+01_指標庫!$H$8*ISNUMBER($AF1482)+01_指標庫!$H$9*ISNUMBER($AG1482)+01_指標庫!$H$10*ISNUMBER($AB1482)+01_指標庫!$H$11*ISNUMBER($AC1482)+01_指標庫!$H$12*ISNUMBER($AD1482)+01_指標庫!$H$13*ISNUMBER($AE1482)+01_指標庫!$H$14*ISNUMBER($I1482)+01_指標庫!$H$15*ISNUMBER($AH1482)+01_指標庫!$H$16*ISNUMBER($K1482)+01_指標庫!$H$17*ISNUMBER($AI1482)+01_指標庫!$H$18*ISNUMBER($AJ1482)+01_指標庫!$H$19*ISNUMBER($AK1482)+01_指標庫!$H$20*ISNUMBER($BB1482)+01_指標庫!$H$21*ISNUMBER($BC1482)</f>
        <v>51</v>
      </c>
      <c r="AX1482" s="59" t="n">
        <f aca="false">IF(AW1482=0,50,ROUND((01_指標庫!$H$4*IF(ISNUMBER($F1482),L1482,0)+01_指標庫!$H$5*IF(ISNUMBER($AA1482),AL1482,0)+01_指標庫!$H$6*IF(ISNUMBER($G1482),M1482,0)+01_指標庫!$H$7*IF(ISNUMBER($H1482),N1482,0)+01_指標庫!$H$8*IF(ISNUMBER($AF1482),AQ1482,0)+01_指標庫!$H$9*IF(ISNUMBER($AG1482),AR1482,0)+01_指標庫!$H$10*IF(ISNUMBER($AB1482),AM1482,0)+01_指標庫!$H$11*IF(ISNUMBER($AC1482),AN1482,0)+01_指標庫!$H$12*IF(ISNUMBER($AD1482),AO1482,0)+01_指標庫!$H$13*IF(ISNUMBER($AE1482),AP1482,0)+01_指標庫!$H$14*IF(ISNUMBER($I1482),O1482,0)+01_指標庫!$H$15*IF(ISNUMBER($AH1482),AS1482,0)+01_指標庫!$H$16*IF(ISNUMBER($K1482),P1482,0)+01_指標庫!$H$17*IF(ISNUMBER($AI1482),AT1482,0)+01_指標庫!$H$18*IF(ISNUMBER($AJ1482),AU1482,0)+01_指標庫!$H$19*IF(ISNUMBER($AK1482),AV1482,0)+01_指標庫!$H$20*IF(ISNUMBER($BB1482),BB1482,0)+01_指標庫!$H$21*IF(ISNUMBER($BC1482),BC1482,0))/AW1482,1))</f>
        <v>13.7</v>
      </c>
      <c r="AY1482" s="60"/>
      <c r="AZ1482" s="60"/>
      <c r="BA1482" s="58" t="n">
        <f aca="false">AVERAGE($E1478:$E1482)/AVERAGE($E1473:$E1482)-1</f>
        <v>-0.00115564873158236</v>
      </c>
      <c r="BB1482" s="59" t="n">
        <f aca="false">IF(ISNUMBER($BA1482),IF(OR($S1482&lt;=-0.03,$BA1482&lt;-0.003),0,IF(OR($S1482&lt;=-0.02,$BA1482&lt;0.01),50,100)),"")</f>
        <v>50</v>
      </c>
      <c r="BC1482" s="0" t="str">
        <f aca="false">IF(OR(COUNT($AZ1482)=0,COUNT($AZ1481)=0),"",IF(OR($AY1482/$AZ1481-1&lt;=-0.03,$AZ1482/$AZ1481-1&lt;=-0.045,IF(COUNT($AZ1473:$AZ1482)=10,AVERAGE($AZ1478:$AZ1482)/AVERAGE($AZ1473:$AZ1482)-1&lt;-0.01,FALSE())),0,IF(OR($AZ1482/$AZ1481-1&lt;=-0.02,IF(COUNT($AZ1473:$AZ1482)=10,AVERAGE($AZ1478:$AZ1482)/AVERAGE($AZ1473:$AZ1482)-1&lt;0.005,FALSE())),50,100)))</f>
        <v/>
      </c>
    </row>
    <row r="1483" customFormat="false" ht="15" hidden="false" customHeight="true" outlineLevel="0" collapsed="false">
      <c r="A1483" s="47" t="n">
        <v>1479</v>
      </c>
      <c r="B1483" s="48" t="n">
        <v>44701</v>
      </c>
      <c r="C1483" s="47" t="n">
        <v>2022</v>
      </c>
      <c r="D1483" s="49" t="s">
        <v>234</v>
      </c>
      <c r="E1483" s="50" t="n">
        <v>11835.62</v>
      </c>
      <c r="F1483" s="51" t="n">
        <v>-0.205317</v>
      </c>
      <c r="G1483" s="51" t="n">
        <v>-0.285864</v>
      </c>
      <c r="H1483" s="52" t="n">
        <v>0.0816</v>
      </c>
      <c r="I1483" s="62" t="n">
        <v>520</v>
      </c>
      <c r="J1483" s="63" t="s">
        <v>240</v>
      </c>
      <c r="K1483" s="54" t="n">
        <v>29.43</v>
      </c>
      <c r="L1483" s="55" t="n">
        <f aca="false">IF(COUNT(F1483)=0,50,IF(F1483&gt;=0,100,IF(F1483&gt;=-0.02,50,0)))</f>
        <v>0</v>
      </c>
      <c r="M1483" s="55" t="n">
        <f aca="false">IF(COUNT(G1483)=0,50,IF(G1483&gt;-0.06,100,IF(G1483&gt;-0.15,50,0)))</f>
        <v>0</v>
      </c>
      <c r="N1483" s="55" t="n">
        <f aca="false">IF(COUNT(H1483)=0,50,IF(H1483&gt;=0.6,100,IF(H1483&gt;=0.4,50,0)))</f>
        <v>0</v>
      </c>
      <c r="O1483" s="55" t="n">
        <f aca="false">IF(COUNT(I1483)=0,50,IF(J1483="proxy_vix",50,IF(I1483&lt;350,100,IF(I1483&lt;=450,50,0))))</f>
        <v>50</v>
      </c>
      <c r="P1483" s="55" t="n">
        <f aca="false">IF(COUNT(K1483)=0,50,IF(K1483&lt;20,100,IF(K1483&lt;=25,50,0)))</f>
        <v>0</v>
      </c>
      <c r="Q1483" s="54"/>
      <c r="R1483" s="47"/>
      <c r="S1483" s="51" t="n">
        <f aca="false">$E1483/$E1482-1</f>
        <v>-0.00336908441910011</v>
      </c>
      <c r="T1483" s="56" t="n">
        <f aca="false">$K1483/$K1482-1</f>
        <v>0.0027257240204428</v>
      </c>
      <c r="V1483" s="57"/>
      <c r="W1483" s="57"/>
      <c r="Y1483" s="1" t="str">
        <f aca="false">IF(AX1483&gt;=70,"EASY",IF(AX1483&gt;40,"UNCERTAIN","HARD"))</f>
        <v>HARD</v>
      </c>
      <c r="AA1483" s="58" t="n">
        <f aca="false">IF($A1483&lt;200,"",AVERAGE($E1434:$E1483)/AVERAGE($E1284:$E1483)-1)</f>
        <v>-0.0851612601254236</v>
      </c>
      <c r="AB1483" s="59" t="n">
        <f aca="false">LOOKUP($B1483,07_L1政策步階!$A$4:$A$14,07_L1政策步階!$C$4:$C$14)</f>
        <v>-1</v>
      </c>
      <c r="AC1483" s="57"/>
      <c r="AD1483" s="57"/>
      <c r="AE1483" s="57"/>
      <c r="AF1483" s="57"/>
      <c r="AG1483" s="57"/>
      <c r="AH1483" s="57"/>
      <c r="AI1483" s="57"/>
      <c r="AJ1483" s="57"/>
      <c r="AK1483" s="57"/>
      <c r="AL1483" s="59" t="n">
        <f aca="false">IF(ISNUMBER($AA1483),IF($AA1483&gt;=0.005,100,IF($AA1483&gt;=-0.015,50,0)),"")</f>
        <v>0</v>
      </c>
      <c r="AM1483" s="59" t="n">
        <f aca="false">IF(ISNUMBER($AB1483),IF($AB1483=1,100,IF($AB1483=0,50,0)),"")</f>
        <v>0</v>
      </c>
      <c r="AN1483" s="0" t="str">
        <f aca="false">IF(ISNUMBER($AC1483),IF($AC1483&gt;=0.001,100,IF($AC1483&gt;=-0.003,50,0)),"")</f>
        <v/>
      </c>
      <c r="AO1483" s="0" t="str">
        <f aca="false">IF(ISNUMBER($AD1483),IF($AD1483&gt;=0.04,100,IF($AD1483&gt;=0,50,0)),"")</f>
        <v/>
      </c>
      <c r="AP1483" s="0" t="str">
        <f aca="false">IF(ISNUMBER($AE1483),IF($AE1483&gt;=25,100,IF($AE1483&gt;=-75,50,0)),"")</f>
        <v/>
      </c>
      <c r="AQ1483" s="0" t="str">
        <f aca="false">IF(ISNUMBER($AF1483),IF($AF1483&gt;0,100,IF($AF1483&gt;=-50,50,0)),"")</f>
        <v/>
      </c>
      <c r="AR1483" s="0" t="str">
        <f aca="false">IF(ISNUMBER($AG1483),IF($AG1483=1,100,IF($AG1483=0,50,0)),"")</f>
        <v/>
      </c>
      <c r="AS1483" s="0" t="str">
        <f aca="false">IF(ISNUMBER($AH1483),IF($AH1483&lt;0,100,IF($AH1483&lt;=20,50,0)),"")</f>
        <v/>
      </c>
      <c r="AT1483" s="0" t="str">
        <f aca="false">IF(ISNUMBER($AI1483),IF($AI1483&lt;0.95,100,IF($AI1483&lt;=1,50,0)),"")</f>
        <v/>
      </c>
      <c r="AU1483" s="0" t="str">
        <f aca="false">IF(ISNUMBER($AJ1483),IF($AJ1483&lt;30,0,IF($AJ1483&lt;40,50,IF($AJ1483&lt;=90,100,50))),"")</f>
        <v/>
      </c>
      <c r="AV1483" s="0" t="str">
        <f aca="false">IF(ISNUMBER($AK1483),IF($AK1483&gt;-0.2,100,IF($AK1483&gt;=-0.4,50,0)),"")</f>
        <v/>
      </c>
      <c r="AW1483" s="59" t="n">
        <f aca="false">01_指標庫!$H$4*ISNUMBER($F1483)+01_指標庫!$H$5*ISNUMBER($AA1483)+01_指標庫!$H$6*ISNUMBER($G1483)+01_指標庫!$H$7*ISNUMBER($H1483)+01_指標庫!$H$8*ISNUMBER($AF1483)+01_指標庫!$H$9*ISNUMBER($AG1483)+01_指標庫!$H$10*ISNUMBER($AB1483)+01_指標庫!$H$11*ISNUMBER($AC1483)+01_指標庫!$H$12*ISNUMBER($AD1483)+01_指標庫!$H$13*ISNUMBER($AE1483)+01_指標庫!$H$14*ISNUMBER($I1483)+01_指標庫!$H$15*ISNUMBER($AH1483)+01_指標庫!$H$16*ISNUMBER($K1483)+01_指標庫!$H$17*ISNUMBER($AI1483)+01_指標庫!$H$18*ISNUMBER($AJ1483)+01_指標庫!$H$19*ISNUMBER($AK1483)+01_指標庫!$H$20*ISNUMBER($BB1483)+01_指標庫!$H$21*ISNUMBER($BC1483)</f>
        <v>51</v>
      </c>
      <c r="AX1483" s="59" t="n">
        <f aca="false">IF(AW1483=0,50,ROUND((01_指標庫!$H$4*IF(ISNUMBER($F1483),L1483,0)+01_指標庫!$H$5*IF(ISNUMBER($AA1483),AL1483,0)+01_指標庫!$H$6*IF(ISNUMBER($G1483),M1483,0)+01_指標庫!$H$7*IF(ISNUMBER($H1483),N1483,0)+01_指標庫!$H$8*IF(ISNUMBER($AF1483),AQ1483,0)+01_指標庫!$H$9*IF(ISNUMBER($AG1483),AR1483,0)+01_指標庫!$H$10*IF(ISNUMBER($AB1483),AM1483,0)+01_指標庫!$H$11*IF(ISNUMBER($AC1483),AN1483,0)+01_指標庫!$H$12*IF(ISNUMBER($AD1483),AO1483,0)+01_指標庫!$H$13*IF(ISNUMBER($AE1483),AP1483,0)+01_指標庫!$H$14*IF(ISNUMBER($I1483),O1483,0)+01_指標庫!$H$15*IF(ISNUMBER($AH1483),AS1483,0)+01_指標庫!$H$16*IF(ISNUMBER($K1483),P1483,0)+01_指標庫!$H$17*IF(ISNUMBER($AI1483),AT1483,0)+01_指標庫!$H$18*IF(ISNUMBER($AJ1483),AU1483,0)+01_指標庫!$H$19*IF(ISNUMBER($AK1483),AV1483,0)+01_指標庫!$H$20*IF(ISNUMBER($BB1483),BB1483,0)+01_指標庫!$H$21*IF(ISNUMBER($BC1483),BC1483,0))/AW1483,1))</f>
        <v>7.8</v>
      </c>
      <c r="AY1483" s="60"/>
      <c r="AZ1483" s="60"/>
      <c r="BA1483" s="58" t="n">
        <f aca="false">AVERAGE($E1479:$E1483)/AVERAGE($E1474:$E1483)-1</f>
        <v>-0.00318928032421828</v>
      </c>
      <c r="BB1483" s="59" t="n">
        <f aca="false">IF(ISNUMBER($BA1483),IF(OR($S1483&lt;=-0.03,$BA1483&lt;-0.003),0,IF(OR($S1483&lt;=-0.02,$BA1483&lt;0.01),50,100)),"")</f>
        <v>0</v>
      </c>
      <c r="BC1483" s="0" t="str">
        <f aca="false">IF(OR(COUNT($AZ1483)=0,COUNT($AZ1482)=0),"",IF(OR($AY1483/$AZ1482-1&lt;=-0.03,$AZ1483/$AZ1482-1&lt;=-0.045,IF(COUNT($AZ1474:$AZ1483)=10,AVERAGE($AZ1479:$AZ1483)/AVERAGE($AZ1474:$AZ1483)-1&lt;-0.01,FALSE())),0,IF(OR($AZ1483/$AZ1482-1&lt;=-0.02,IF(COUNT($AZ1474:$AZ1483)=10,AVERAGE($AZ1479:$AZ1483)/AVERAGE($AZ1474:$AZ1483)-1&lt;0.005,FALSE())),50,100)))</f>
        <v/>
      </c>
    </row>
    <row r="1484" customFormat="false" ht="15" hidden="false" customHeight="true" outlineLevel="0" collapsed="false">
      <c r="A1484" s="47" t="n">
        <v>1480</v>
      </c>
      <c r="B1484" s="48" t="n">
        <v>44704</v>
      </c>
      <c r="C1484" s="47" t="n">
        <v>2022</v>
      </c>
      <c r="D1484" s="49" t="s">
        <v>236</v>
      </c>
      <c r="E1484" s="50" t="n">
        <v>12034.28</v>
      </c>
      <c r="F1484" s="51" t="n">
        <v>-0.191144</v>
      </c>
      <c r="G1484" s="51" t="n">
        <v>-0.273877</v>
      </c>
      <c r="H1484" s="52" t="n">
        <v>0.102</v>
      </c>
      <c r="I1484" s="62" t="n">
        <v>512</v>
      </c>
      <c r="J1484" s="63" t="s">
        <v>240</v>
      </c>
      <c r="K1484" s="54" t="n">
        <v>28.48</v>
      </c>
      <c r="L1484" s="55" t="n">
        <f aca="false">IF(COUNT(F1484)=0,50,IF(F1484&gt;=0,100,IF(F1484&gt;=-0.02,50,0)))</f>
        <v>0</v>
      </c>
      <c r="M1484" s="55" t="n">
        <f aca="false">IF(COUNT(G1484)=0,50,IF(G1484&gt;-0.06,100,IF(G1484&gt;-0.15,50,0)))</f>
        <v>0</v>
      </c>
      <c r="N1484" s="55" t="n">
        <f aca="false">IF(COUNT(H1484)=0,50,IF(H1484&gt;=0.6,100,IF(H1484&gt;=0.4,50,0)))</f>
        <v>0</v>
      </c>
      <c r="O1484" s="55" t="n">
        <f aca="false">IF(COUNT(I1484)=0,50,IF(J1484="proxy_vix",50,IF(I1484&lt;350,100,IF(I1484&lt;=450,50,0))))</f>
        <v>50</v>
      </c>
      <c r="P1484" s="55" t="n">
        <f aca="false">IF(COUNT(K1484)=0,50,IF(K1484&lt;20,100,IF(K1484&lt;=25,50,0)))</f>
        <v>0</v>
      </c>
      <c r="Q1484" s="54"/>
      <c r="R1484" s="47"/>
      <c r="S1484" s="51" t="n">
        <f aca="false">$E1484/$E1483-1</f>
        <v>0.0167849255045363</v>
      </c>
      <c r="T1484" s="56" t="n">
        <f aca="false">$K1484/$K1483-1</f>
        <v>-0.0322799864084268</v>
      </c>
      <c r="V1484" s="57"/>
      <c r="W1484" s="57"/>
      <c r="Y1484" s="1" t="str">
        <f aca="false">IF(AX1484&gt;=70,"EASY",IF(AX1484&gt;40,"UNCERTAIN","HARD"))</f>
        <v>HARD</v>
      </c>
      <c r="AA1484" s="58" t="n">
        <f aca="false">IF($A1484&lt;200,"",AVERAGE($E1435:$E1484)/AVERAGE($E1285:$E1484)-1)</f>
        <v>-0.0859197545118473</v>
      </c>
      <c r="AB1484" s="59" t="n">
        <f aca="false">LOOKUP($B1484,07_L1政策步階!$A$4:$A$14,07_L1政策步階!$C$4:$C$14)</f>
        <v>-1</v>
      </c>
      <c r="AC1484" s="57"/>
      <c r="AD1484" s="57"/>
      <c r="AE1484" s="57"/>
      <c r="AF1484" s="57"/>
      <c r="AG1484" s="57"/>
      <c r="AH1484" s="57"/>
      <c r="AI1484" s="57"/>
      <c r="AJ1484" s="57"/>
      <c r="AK1484" s="57"/>
      <c r="AL1484" s="59" t="n">
        <f aca="false">IF(ISNUMBER($AA1484),IF($AA1484&gt;=0.005,100,IF($AA1484&gt;=-0.015,50,0)),"")</f>
        <v>0</v>
      </c>
      <c r="AM1484" s="59" t="n">
        <f aca="false">IF(ISNUMBER($AB1484),IF($AB1484=1,100,IF($AB1484=0,50,0)),"")</f>
        <v>0</v>
      </c>
      <c r="AN1484" s="0" t="str">
        <f aca="false">IF(ISNUMBER($AC1484),IF($AC1484&gt;=0.001,100,IF($AC1484&gt;=-0.003,50,0)),"")</f>
        <v/>
      </c>
      <c r="AO1484" s="0" t="str">
        <f aca="false">IF(ISNUMBER($AD1484),IF($AD1484&gt;=0.04,100,IF($AD1484&gt;=0,50,0)),"")</f>
        <v/>
      </c>
      <c r="AP1484" s="0" t="str">
        <f aca="false">IF(ISNUMBER($AE1484),IF($AE1484&gt;=25,100,IF($AE1484&gt;=-75,50,0)),"")</f>
        <v/>
      </c>
      <c r="AQ1484" s="0" t="str">
        <f aca="false">IF(ISNUMBER($AF1484),IF($AF1484&gt;0,100,IF($AF1484&gt;=-50,50,0)),"")</f>
        <v/>
      </c>
      <c r="AR1484" s="0" t="str">
        <f aca="false">IF(ISNUMBER($AG1484),IF($AG1484=1,100,IF($AG1484=0,50,0)),"")</f>
        <v/>
      </c>
      <c r="AS1484" s="0" t="str">
        <f aca="false">IF(ISNUMBER($AH1484),IF($AH1484&lt;0,100,IF($AH1484&lt;=20,50,0)),"")</f>
        <v/>
      </c>
      <c r="AT1484" s="0" t="str">
        <f aca="false">IF(ISNUMBER($AI1484),IF($AI1484&lt;0.95,100,IF($AI1484&lt;=1,50,0)),"")</f>
        <v/>
      </c>
      <c r="AU1484" s="0" t="str">
        <f aca="false">IF(ISNUMBER($AJ1484),IF($AJ1484&lt;30,0,IF($AJ1484&lt;40,50,IF($AJ1484&lt;=90,100,50))),"")</f>
        <v/>
      </c>
      <c r="AV1484" s="0" t="str">
        <f aca="false">IF(ISNUMBER($AK1484),IF($AK1484&gt;-0.2,100,IF($AK1484&gt;=-0.4,50,0)),"")</f>
        <v/>
      </c>
      <c r="AW1484" s="59" t="n">
        <f aca="false">01_指標庫!$H$4*ISNUMBER($F1484)+01_指標庫!$H$5*ISNUMBER($AA1484)+01_指標庫!$H$6*ISNUMBER($G1484)+01_指標庫!$H$7*ISNUMBER($H1484)+01_指標庫!$H$8*ISNUMBER($AF1484)+01_指標庫!$H$9*ISNUMBER($AG1484)+01_指標庫!$H$10*ISNUMBER($AB1484)+01_指標庫!$H$11*ISNUMBER($AC1484)+01_指標庫!$H$12*ISNUMBER($AD1484)+01_指標庫!$H$13*ISNUMBER($AE1484)+01_指標庫!$H$14*ISNUMBER($I1484)+01_指標庫!$H$15*ISNUMBER($AH1484)+01_指標庫!$H$16*ISNUMBER($K1484)+01_指標庫!$H$17*ISNUMBER($AI1484)+01_指標庫!$H$18*ISNUMBER($AJ1484)+01_指標庫!$H$19*ISNUMBER($AK1484)+01_指標庫!$H$20*ISNUMBER($BB1484)+01_指標庫!$H$21*ISNUMBER($BC1484)</f>
        <v>51</v>
      </c>
      <c r="AX1484" s="59" t="n">
        <f aca="false">IF(AW1484=0,50,ROUND((01_指標庫!$H$4*IF(ISNUMBER($F1484),L1484,0)+01_指標庫!$H$5*IF(ISNUMBER($AA1484),AL1484,0)+01_指標庫!$H$6*IF(ISNUMBER($G1484),M1484,0)+01_指標庫!$H$7*IF(ISNUMBER($H1484),N1484,0)+01_指標庫!$H$8*IF(ISNUMBER($AF1484),AQ1484,0)+01_指標庫!$H$9*IF(ISNUMBER($AG1484),AR1484,0)+01_指標庫!$H$10*IF(ISNUMBER($AB1484),AM1484,0)+01_指標庫!$H$11*IF(ISNUMBER($AC1484),AN1484,0)+01_指標庫!$H$12*IF(ISNUMBER($AD1484),AO1484,0)+01_指標庫!$H$13*IF(ISNUMBER($AE1484),AP1484,0)+01_指標庫!$H$14*IF(ISNUMBER($I1484),O1484,0)+01_指標庫!$H$15*IF(ISNUMBER($AH1484),AS1484,0)+01_指標庫!$H$16*IF(ISNUMBER($K1484),P1484,0)+01_指標庫!$H$17*IF(ISNUMBER($AI1484),AT1484,0)+01_指標庫!$H$18*IF(ISNUMBER($AJ1484),AU1484,0)+01_指標庫!$H$19*IF(ISNUMBER($AK1484),AV1484,0)+01_指標庫!$H$20*IF(ISNUMBER($BB1484),BB1484,0)+01_指標庫!$H$21*IF(ISNUMBER($BC1484),BC1484,0))/AW1484,1))</f>
        <v>7.8</v>
      </c>
      <c r="AY1484" s="60"/>
      <c r="AZ1484" s="60"/>
      <c r="BA1484" s="58" t="n">
        <f aca="false">AVERAGE($E1480:$E1484)/AVERAGE($E1475:$E1484)-1</f>
        <v>-0.0053824124990588</v>
      </c>
      <c r="BB1484" s="59" t="n">
        <f aca="false">IF(ISNUMBER($BA1484),IF(OR($S1484&lt;=-0.03,$BA1484&lt;-0.003),0,IF(OR($S1484&lt;=-0.02,$BA1484&lt;0.01),50,100)),"")</f>
        <v>0</v>
      </c>
      <c r="BC1484" s="0" t="str">
        <f aca="false">IF(OR(COUNT($AZ1484)=0,COUNT($AZ1483)=0),"",IF(OR($AY1484/$AZ1483-1&lt;=-0.03,$AZ1484/$AZ1483-1&lt;=-0.045,IF(COUNT($AZ1475:$AZ1484)=10,AVERAGE($AZ1480:$AZ1484)/AVERAGE($AZ1475:$AZ1484)-1&lt;-0.01,FALSE())),0,IF(OR($AZ1484/$AZ1483-1&lt;=-0.02,IF(COUNT($AZ1475:$AZ1484)=10,AVERAGE($AZ1480:$AZ1484)/AVERAGE($AZ1475:$AZ1484)-1&lt;0.005,FALSE())),50,100)))</f>
        <v/>
      </c>
    </row>
    <row r="1485" customFormat="false" ht="15" hidden="false" customHeight="true" outlineLevel="0" collapsed="false">
      <c r="A1485" s="47" t="n">
        <v>1481</v>
      </c>
      <c r="B1485" s="48" t="n">
        <v>44705</v>
      </c>
      <c r="C1485" s="47" t="n">
        <v>2022</v>
      </c>
      <c r="D1485" s="49" t="s">
        <v>237</v>
      </c>
      <c r="E1485" s="50" t="n">
        <v>11769.84</v>
      </c>
      <c r="F1485" s="51" t="n">
        <v>-0.208022</v>
      </c>
      <c r="G1485" s="51" t="n">
        <v>-0.289833</v>
      </c>
      <c r="H1485" s="52" t="n">
        <v>0.102</v>
      </c>
      <c r="I1485" s="62" t="n">
        <v>520.2</v>
      </c>
      <c r="J1485" s="63" t="s">
        <v>240</v>
      </c>
      <c r="K1485" s="54" t="n">
        <v>29.45</v>
      </c>
      <c r="L1485" s="55" t="n">
        <f aca="false">IF(COUNT(F1485)=0,50,IF(F1485&gt;=0,100,IF(F1485&gt;=-0.02,50,0)))</f>
        <v>0</v>
      </c>
      <c r="M1485" s="55" t="n">
        <f aca="false">IF(COUNT(G1485)=0,50,IF(G1485&gt;-0.06,100,IF(G1485&gt;-0.15,50,0)))</f>
        <v>0</v>
      </c>
      <c r="N1485" s="55" t="n">
        <f aca="false">IF(COUNT(H1485)=0,50,IF(H1485&gt;=0.6,100,IF(H1485&gt;=0.4,50,0)))</f>
        <v>0</v>
      </c>
      <c r="O1485" s="55" t="n">
        <f aca="false">IF(COUNT(I1485)=0,50,IF(J1485="proxy_vix",50,IF(I1485&lt;350,100,IF(I1485&lt;=450,50,0))))</f>
        <v>50</v>
      </c>
      <c r="P1485" s="55" t="n">
        <f aca="false">IF(COUNT(K1485)=0,50,IF(K1485&lt;20,100,IF(K1485&lt;=25,50,0)))</f>
        <v>0</v>
      </c>
      <c r="Q1485" s="54"/>
      <c r="R1485" s="47"/>
      <c r="S1485" s="51" t="n">
        <f aca="false">$E1485/$E1484-1</f>
        <v>-0.0219738945744989</v>
      </c>
      <c r="T1485" s="56" t="n">
        <f aca="false">$K1485/$K1484-1</f>
        <v>0.034058988764045</v>
      </c>
      <c r="V1485" s="57"/>
      <c r="W1485" s="57"/>
      <c r="Y1485" s="1" t="str">
        <f aca="false">IF(AX1485&gt;=70,"EASY",IF(AX1485&gt;40,"UNCERTAIN","HARD"))</f>
        <v>HARD</v>
      </c>
      <c r="AA1485" s="58" t="n">
        <f aca="false">IF($A1485&lt;200,"",AVERAGE($E1436:$E1485)/AVERAGE($E1286:$E1485)-1)</f>
        <v>-0.0866037113656732</v>
      </c>
      <c r="AB1485" s="59" t="n">
        <f aca="false">LOOKUP($B1485,07_L1政策步階!$A$4:$A$14,07_L1政策步階!$C$4:$C$14)</f>
        <v>-1</v>
      </c>
      <c r="AC1485" s="57"/>
      <c r="AD1485" s="57"/>
      <c r="AE1485" s="57"/>
      <c r="AF1485" s="57"/>
      <c r="AG1485" s="57"/>
      <c r="AH1485" s="57"/>
      <c r="AI1485" s="57"/>
      <c r="AJ1485" s="57"/>
      <c r="AK1485" s="57"/>
      <c r="AL1485" s="59" t="n">
        <f aca="false">IF(ISNUMBER($AA1485),IF($AA1485&gt;=0.005,100,IF($AA1485&gt;=-0.015,50,0)),"")</f>
        <v>0</v>
      </c>
      <c r="AM1485" s="59" t="n">
        <f aca="false">IF(ISNUMBER($AB1485),IF($AB1485=1,100,IF($AB1485=0,50,0)),"")</f>
        <v>0</v>
      </c>
      <c r="AN1485" s="0" t="str">
        <f aca="false">IF(ISNUMBER($AC1485),IF($AC1485&gt;=0.001,100,IF($AC1485&gt;=-0.003,50,0)),"")</f>
        <v/>
      </c>
      <c r="AO1485" s="0" t="str">
        <f aca="false">IF(ISNUMBER($AD1485),IF($AD1485&gt;=0.04,100,IF($AD1485&gt;=0,50,0)),"")</f>
        <v/>
      </c>
      <c r="AP1485" s="0" t="str">
        <f aca="false">IF(ISNUMBER($AE1485),IF($AE1485&gt;=25,100,IF($AE1485&gt;=-75,50,0)),"")</f>
        <v/>
      </c>
      <c r="AQ1485" s="0" t="str">
        <f aca="false">IF(ISNUMBER($AF1485),IF($AF1485&gt;0,100,IF($AF1485&gt;=-50,50,0)),"")</f>
        <v/>
      </c>
      <c r="AR1485" s="0" t="str">
        <f aca="false">IF(ISNUMBER($AG1485),IF($AG1485=1,100,IF($AG1485=0,50,0)),"")</f>
        <v/>
      </c>
      <c r="AS1485" s="0" t="str">
        <f aca="false">IF(ISNUMBER($AH1485),IF($AH1485&lt;0,100,IF($AH1485&lt;=20,50,0)),"")</f>
        <v/>
      </c>
      <c r="AT1485" s="0" t="str">
        <f aca="false">IF(ISNUMBER($AI1485),IF($AI1485&lt;0.95,100,IF($AI1485&lt;=1,50,0)),"")</f>
        <v/>
      </c>
      <c r="AU1485" s="0" t="str">
        <f aca="false">IF(ISNUMBER($AJ1485),IF($AJ1485&lt;30,0,IF($AJ1485&lt;40,50,IF($AJ1485&lt;=90,100,50))),"")</f>
        <v/>
      </c>
      <c r="AV1485" s="0" t="str">
        <f aca="false">IF(ISNUMBER($AK1485),IF($AK1485&gt;-0.2,100,IF($AK1485&gt;=-0.4,50,0)),"")</f>
        <v/>
      </c>
      <c r="AW1485" s="59" t="n">
        <f aca="false">01_指標庫!$H$4*ISNUMBER($F1485)+01_指標庫!$H$5*ISNUMBER($AA1485)+01_指標庫!$H$6*ISNUMBER($G1485)+01_指標庫!$H$7*ISNUMBER($H1485)+01_指標庫!$H$8*ISNUMBER($AF1485)+01_指標庫!$H$9*ISNUMBER($AG1485)+01_指標庫!$H$10*ISNUMBER($AB1485)+01_指標庫!$H$11*ISNUMBER($AC1485)+01_指標庫!$H$12*ISNUMBER($AD1485)+01_指標庫!$H$13*ISNUMBER($AE1485)+01_指標庫!$H$14*ISNUMBER($I1485)+01_指標庫!$H$15*ISNUMBER($AH1485)+01_指標庫!$H$16*ISNUMBER($K1485)+01_指標庫!$H$17*ISNUMBER($AI1485)+01_指標庫!$H$18*ISNUMBER($AJ1485)+01_指標庫!$H$19*ISNUMBER($AK1485)+01_指標庫!$H$20*ISNUMBER($BB1485)+01_指標庫!$H$21*ISNUMBER($BC1485)</f>
        <v>51</v>
      </c>
      <c r="AX1485" s="59" t="n">
        <f aca="false">IF(AW1485=0,50,ROUND((01_指標庫!$H$4*IF(ISNUMBER($F1485),L1485,0)+01_指標庫!$H$5*IF(ISNUMBER($AA1485),AL1485,0)+01_指標庫!$H$6*IF(ISNUMBER($G1485),M1485,0)+01_指標庫!$H$7*IF(ISNUMBER($H1485),N1485,0)+01_指標庫!$H$8*IF(ISNUMBER($AF1485),AQ1485,0)+01_指標庫!$H$9*IF(ISNUMBER($AG1485),AR1485,0)+01_指標庫!$H$10*IF(ISNUMBER($AB1485),AM1485,0)+01_指標庫!$H$11*IF(ISNUMBER($AC1485),AN1485,0)+01_指標庫!$H$12*IF(ISNUMBER($AD1485),AO1485,0)+01_指標庫!$H$13*IF(ISNUMBER($AE1485),AP1485,0)+01_指標庫!$H$14*IF(ISNUMBER($I1485),O1485,0)+01_指標庫!$H$15*IF(ISNUMBER($AH1485),AS1485,0)+01_指標庫!$H$16*IF(ISNUMBER($K1485),P1485,0)+01_指標庫!$H$17*IF(ISNUMBER($AI1485),AT1485,0)+01_指標庫!$H$18*IF(ISNUMBER($AJ1485),AU1485,0)+01_指標庫!$H$19*IF(ISNUMBER($AK1485),AV1485,0)+01_指標庫!$H$20*IF(ISNUMBER($BB1485),BB1485,0)+01_指標庫!$H$21*IF(ISNUMBER($BC1485),BC1485,0))/AW1485,1))</f>
        <v>7.8</v>
      </c>
      <c r="AY1485" s="60"/>
      <c r="AZ1485" s="60"/>
      <c r="BA1485" s="58" t="n">
        <f aca="false">AVERAGE($E1481:$E1485)/AVERAGE($E1476:$E1485)-1</f>
        <v>-0.0138070084715436</v>
      </c>
      <c r="BB1485" s="59" t="n">
        <f aca="false">IF(ISNUMBER($BA1485),IF(OR($S1485&lt;=-0.03,$BA1485&lt;-0.003),0,IF(OR($S1485&lt;=-0.02,$BA1485&lt;0.01),50,100)),"")</f>
        <v>0</v>
      </c>
      <c r="BC1485" s="0" t="str">
        <f aca="false">IF(OR(COUNT($AZ1485)=0,COUNT($AZ1484)=0),"",IF(OR($AY1485/$AZ1484-1&lt;=-0.03,$AZ1485/$AZ1484-1&lt;=-0.045,IF(COUNT($AZ1476:$AZ1485)=10,AVERAGE($AZ1481:$AZ1485)/AVERAGE($AZ1476:$AZ1485)-1&lt;-0.01,FALSE())),0,IF(OR($AZ1485/$AZ1484-1&lt;=-0.02,IF(COUNT($AZ1476:$AZ1485)=10,AVERAGE($AZ1481:$AZ1485)/AVERAGE($AZ1476:$AZ1485)-1&lt;0.005,FALSE())),50,100)))</f>
        <v/>
      </c>
    </row>
    <row r="1486" customFormat="false" ht="15" hidden="false" customHeight="true" outlineLevel="0" collapsed="false">
      <c r="A1486" s="47" t="n">
        <v>1482</v>
      </c>
      <c r="B1486" s="48" t="n">
        <v>44706</v>
      </c>
      <c r="C1486" s="47" t="n">
        <v>2022</v>
      </c>
      <c r="D1486" s="49" t="s">
        <v>238</v>
      </c>
      <c r="E1486" s="50" t="n">
        <v>11943.93</v>
      </c>
      <c r="F1486" s="51" t="n">
        <v>-0.195466</v>
      </c>
      <c r="G1486" s="51" t="n">
        <v>-0.279329</v>
      </c>
      <c r="H1486" s="52" t="n">
        <v>0.1224</v>
      </c>
      <c r="I1486" s="62" t="n">
        <v>511.1</v>
      </c>
      <c r="J1486" s="63" t="s">
        <v>240</v>
      </c>
      <c r="K1486" s="54" t="n">
        <v>28.37</v>
      </c>
      <c r="L1486" s="55" t="n">
        <f aca="false">IF(COUNT(F1486)=0,50,IF(F1486&gt;=0,100,IF(F1486&gt;=-0.02,50,0)))</f>
        <v>0</v>
      </c>
      <c r="M1486" s="55" t="n">
        <f aca="false">IF(COUNT(G1486)=0,50,IF(G1486&gt;-0.06,100,IF(G1486&gt;-0.15,50,0)))</f>
        <v>0</v>
      </c>
      <c r="N1486" s="55" t="n">
        <f aca="false">IF(COUNT(H1486)=0,50,IF(H1486&gt;=0.6,100,IF(H1486&gt;=0.4,50,0)))</f>
        <v>0</v>
      </c>
      <c r="O1486" s="55" t="n">
        <f aca="false">IF(COUNT(I1486)=0,50,IF(J1486="proxy_vix",50,IF(I1486&lt;350,100,IF(I1486&lt;=450,50,0))))</f>
        <v>50</v>
      </c>
      <c r="P1486" s="55" t="n">
        <f aca="false">IF(COUNT(K1486)=0,50,IF(K1486&lt;20,100,IF(K1486&lt;=25,50,0)))</f>
        <v>0</v>
      </c>
      <c r="Q1486" s="54"/>
      <c r="R1486" s="47"/>
      <c r="S1486" s="51" t="n">
        <f aca="false">$E1486/$E1485-1</f>
        <v>0.0147911951224486</v>
      </c>
      <c r="T1486" s="56" t="n">
        <f aca="false">$K1486/$K1485-1</f>
        <v>-0.0366723259762308</v>
      </c>
      <c r="V1486" s="57"/>
      <c r="W1486" s="57"/>
      <c r="Y1486" s="1" t="str">
        <f aca="false">IF(AX1486&gt;=70,"EASY",IF(AX1486&gt;40,"UNCERTAIN","HARD"))</f>
        <v>HARD</v>
      </c>
      <c r="AA1486" s="58" t="n">
        <f aca="false">IF($A1486&lt;200,"",AVERAGE($E1437:$E1486)/AVERAGE($E1287:$E1486)-1)</f>
        <v>-0.0876875808009551</v>
      </c>
      <c r="AB1486" s="59" t="n">
        <f aca="false">LOOKUP($B1486,07_L1政策步階!$A$4:$A$14,07_L1政策步階!$C$4:$C$14)</f>
        <v>-1</v>
      </c>
      <c r="AC1486" s="57"/>
      <c r="AD1486" s="57"/>
      <c r="AE1486" s="57"/>
      <c r="AF1486" s="57"/>
      <c r="AG1486" s="57"/>
      <c r="AH1486" s="57"/>
      <c r="AI1486" s="57"/>
      <c r="AJ1486" s="57"/>
      <c r="AK1486" s="57"/>
      <c r="AL1486" s="59" t="n">
        <f aca="false">IF(ISNUMBER($AA1486),IF($AA1486&gt;=0.005,100,IF($AA1486&gt;=-0.015,50,0)),"")</f>
        <v>0</v>
      </c>
      <c r="AM1486" s="59" t="n">
        <f aca="false">IF(ISNUMBER($AB1486),IF($AB1486=1,100,IF($AB1486=0,50,0)),"")</f>
        <v>0</v>
      </c>
      <c r="AN1486" s="0" t="str">
        <f aca="false">IF(ISNUMBER($AC1486),IF($AC1486&gt;=0.001,100,IF($AC1486&gt;=-0.003,50,0)),"")</f>
        <v/>
      </c>
      <c r="AO1486" s="0" t="str">
        <f aca="false">IF(ISNUMBER($AD1486),IF($AD1486&gt;=0.04,100,IF($AD1486&gt;=0,50,0)),"")</f>
        <v/>
      </c>
      <c r="AP1486" s="0" t="str">
        <f aca="false">IF(ISNUMBER($AE1486),IF($AE1486&gt;=25,100,IF($AE1486&gt;=-75,50,0)),"")</f>
        <v/>
      </c>
      <c r="AQ1486" s="0" t="str">
        <f aca="false">IF(ISNUMBER($AF1486),IF($AF1486&gt;0,100,IF($AF1486&gt;=-50,50,0)),"")</f>
        <v/>
      </c>
      <c r="AR1486" s="0" t="str">
        <f aca="false">IF(ISNUMBER($AG1486),IF($AG1486=1,100,IF($AG1486=0,50,0)),"")</f>
        <v/>
      </c>
      <c r="AS1486" s="0" t="str">
        <f aca="false">IF(ISNUMBER($AH1486),IF($AH1486&lt;0,100,IF($AH1486&lt;=20,50,0)),"")</f>
        <v/>
      </c>
      <c r="AT1486" s="0" t="str">
        <f aca="false">IF(ISNUMBER($AI1486),IF($AI1486&lt;0.95,100,IF($AI1486&lt;=1,50,0)),"")</f>
        <v/>
      </c>
      <c r="AU1486" s="0" t="str">
        <f aca="false">IF(ISNUMBER($AJ1486),IF($AJ1486&lt;30,0,IF($AJ1486&lt;40,50,IF($AJ1486&lt;=90,100,50))),"")</f>
        <v/>
      </c>
      <c r="AV1486" s="0" t="str">
        <f aca="false">IF(ISNUMBER($AK1486),IF($AK1486&gt;-0.2,100,IF($AK1486&gt;=-0.4,50,0)),"")</f>
        <v/>
      </c>
      <c r="AW1486" s="59" t="n">
        <f aca="false">01_指標庫!$H$4*ISNUMBER($F1486)+01_指標庫!$H$5*ISNUMBER($AA1486)+01_指標庫!$H$6*ISNUMBER($G1486)+01_指標庫!$H$7*ISNUMBER($H1486)+01_指標庫!$H$8*ISNUMBER($AF1486)+01_指標庫!$H$9*ISNUMBER($AG1486)+01_指標庫!$H$10*ISNUMBER($AB1486)+01_指標庫!$H$11*ISNUMBER($AC1486)+01_指標庫!$H$12*ISNUMBER($AD1486)+01_指標庫!$H$13*ISNUMBER($AE1486)+01_指標庫!$H$14*ISNUMBER($I1486)+01_指標庫!$H$15*ISNUMBER($AH1486)+01_指標庫!$H$16*ISNUMBER($K1486)+01_指標庫!$H$17*ISNUMBER($AI1486)+01_指標庫!$H$18*ISNUMBER($AJ1486)+01_指標庫!$H$19*ISNUMBER($AK1486)+01_指標庫!$H$20*ISNUMBER($BB1486)+01_指標庫!$H$21*ISNUMBER($BC1486)</f>
        <v>51</v>
      </c>
      <c r="AX1486" s="59" t="n">
        <f aca="false">IF(AW1486=0,50,ROUND((01_指標庫!$H$4*IF(ISNUMBER($F1486),L1486,0)+01_指標庫!$H$5*IF(ISNUMBER($AA1486),AL1486,0)+01_指標庫!$H$6*IF(ISNUMBER($G1486),M1486,0)+01_指標庫!$H$7*IF(ISNUMBER($H1486),N1486,0)+01_指標庫!$H$8*IF(ISNUMBER($AF1486),AQ1486,0)+01_指標庫!$H$9*IF(ISNUMBER($AG1486),AR1486,0)+01_指標庫!$H$10*IF(ISNUMBER($AB1486),AM1486,0)+01_指標庫!$H$11*IF(ISNUMBER($AC1486),AN1486,0)+01_指標庫!$H$12*IF(ISNUMBER($AD1486),AO1486,0)+01_指標庫!$H$13*IF(ISNUMBER($AE1486),AP1486,0)+01_指標庫!$H$14*IF(ISNUMBER($I1486),O1486,0)+01_指標庫!$H$15*IF(ISNUMBER($AH1486),AS1486,0)+01_指標庫!$H$16*IF(ISNUMBER($K1486),P1486,0)+01_指標庫!$H$17*IF(ISNUMBER($AI1486),AT1486,0)+01_指標庫!$H$18*IF(ISNUMBER($AJ1486),AU1486,0)+01_指標庫!$H$19*IF(ISNUMBER($AK1486),AV1486,0)+01_指標庫!$H$20*IF(ISNUMBER($BB1486),BB1486,0)+01_指標庫!$H$21*IF(ISNUMBER($BC1486),BC1486,0))/AW1486,1))</f>
        <v>7.8</v>
      </c>
      <c r="AY1486" s="60"/>
      <c r="AZ1486" s="60"/>
      <c r="BA1486" s="58" t="n">
        <f aca="false">AVERAGE($E1482:$E1486)/AVERAGE($E1477:$E1486)-1</f>
        <v>-0.0133544691909834</v>
      </c>
      <c r="BB1486" s="59" t="n">
        <f aca="false">IF(ISNUMBER($BA1486),IF(OR($S1486&lt;=-0.03,$BA1486&lt;-0.003),0,IF(OR($S1486&lt;=-0.02,$BA1486&lt;0.01),50,100)),"")</f>
        <v>0</v>
      </c>
      <c r="BC1486" s="0" t="str">
        <f aca="false">IF(OR(COUNT($AZ1486)=0,COUNT($AZ1485)=0),"",IF(OR($AY1486/$AZ1485-1&lt;=-0.03,$AZ1486/$AZ1485-1&lt;=-0.045,IF(COUNT($AZ1477:$AZ1486)=10,AVERAGE($AZ1482:$AZ1486)/AVERAGE($AZ1477:$AZ1486)-1&lt;-0.01,FALSE())),0,IF(OR($AZ1486/$AZ1485-1&lt;=-0.02,IF(COUNT($AZ1477:$AZ1486)=10,AVERAGE($AZ1482:$AZ1486)/AVERAGE($AZ1477:$AZ1486)-1&lt;0.005,FALSE())),50,100)))</f>
        <v/>
      </c>
    </row>
    <row r="1487" customFormat="false" ht="15" hidden="false" customHeight="true" outlineLevel="0" collapsed="false">
      <c r="A1487" s="47" t="n">
        <v>1483</v>
      </c>
      <c r="B1487" s="48" t="n">
        <v>44707</v>
      </c>
      <c r="C1487" s="47" t="n">
        <v>2022</v>
      </c>
      <c r="D1487" s="49" t="s">
        <v>239</v>
      </c>
      <c r="E1487" s="50" t="n">
        <v>12276.79</v>
      </c>
      <c r="F1487" s="51" t="n">
        <v>-0.172278</v>
      </c>
      <c r="G1487" s="51" t="n">
        <v>-0.259245</v>
      </c>
      <c r="H1487" s="52" t="n">
        <v>0.1633</v>
      </c>
      <c r="I1487" s="62" t="n">
        <v>503.8</v>
      </c>
      <c r="J1487" s="63" t="s">
        <v>240</v>
      </c>
      <c r="K1487" s="54" t="n">
        <v>27.5</v>
      </c>
      <c r="L1487" s="55" t="n">
        <f aca="false">IF(COUNT(F1487)=0,50,IF(F1487&gt;=0,100,IF(F1487&gt;=-0.02,50,0)))</f>
        <v>0</v>
      </c>
      <c r="M1487" s="55" t="n">
        <f aca="false">IF(COUNT(G1487)=0,50,IF(G1487&gt;-0.06,100,IF(G1487&gt;-0.15,50,0)))</f>
        <v>0</v>
      </c>
      <c r="N1487" s="55" t="n">
        <f aca="false">IF(COUNT(H1487)=0,50,IF(H1487&gt;=0.6,100,IF(H1487&gt;=0.4,50,0)))</f>
        <v>0</v>
      </c>
      <c r="O1487" s="55" t="n">
        <f aca="false">IF(COUNT(I1487)=0,50,IF(J1487="proxy_vix",50,IF(I1487&lt;350,100,IF(I1487&lt;=450,50,0))))</f>
        <v>50</v>
      </c>
      <c r="P1487" s="55" t="n">
        <f aca="false">IF(COUNT(K1487)=0,50,IF(K1487&lt;20,100,IF(K1487&lt;=25,50,0)))</f>
        <v>0</v>
      </c>
      <c r="Q1487" s="54"/>
      <c r="R1487" s="47"/>
      <c r="S1487" s="51" t="n">
        <f aca="false">$E1487/$E1486-1</f>
        <v>0.0278685491291393</v>
      </c>
      <c r="T1487" s="56" t="n">
        <f aca="false">$K1487/$K1486-1</f>
        <v>-0.0306661966866408</v>
      </c>
      <c r="V1487" s="57"/>
      <c r="W1487" s="57"/>
      <c r="Y1487" s="1" t="str">
        <f aca="false">IF(AX1487&gt;=70,"EASY",IF(AX1487&gt;40,"UNCERTAIN","HARD"))</f>
        <v>HARD</v>
      </c>
      <c r="AA1487" s="58" t="n">
        <f aca="false">IF($A1487&lt;200,"",AVERAGE($E1438:$E1487)/AVERAGE($E1288:$E1487)-1)</f>
        <v>-0.0891068934474905</v>
      </c>
      <c r="AB1487" s="59" t="n">
        <f aca="false">LOOKUP($B1487,07_L1政策步階!$A$4:$A$14,07_L1政策步階!$C$4:$C$14)</f>
        <v>-1</v>
      </c>
      <c r="AC1487" s="57"/>
      <c r="AD1487" s="57"/>
      <c r="AE1487" s="57"/>
      <c r="AF1487" s="57"/>
      <c r="AG1487" s="57"/>
      <c r="AH1487" s="57"/>
      <c r="AI1487" s="57"/>
      <c r="AJ1487" s="57"/>
      <c r="AK1487" s="57"/>
      <c r="AL1487" s="59" t="n">
        <f aca="false">IF(ISNUMBER($AA1487),IF($AA1487&gt;=0.005,100,IF($AA1487&gt;=-0.015,50,0)),"")</f>
        <v>0</v>
      </c>
      <c r="AM1487" s="59" t="n">
        <f aca="false">IF(ISNUMBER($AB1487),IF($AB1487=1,100,IF($AB1487=0,50,0)),"")</f>
        <v>0</v>
      </c>
      <c r="AN1487" s="0" t="str">
        <f aca="false">IF(ISNUMBER($AC1487),IF($AC1487&gt;=0.001,100,IF($AC1487&gt;=-0.003,50,0)),"")</f>
        <v/>
      </c>
      <c r="AO1487" s="0" t="str">
        <f aca="false">IF(ISNUMBER($AD1487),IF($AD1487&gt;=0.04,100,IF($AD1487&gt;=0,50,0)),"")</f>
        <v/>
      </c>
      <c r="AP1487" s="0" t="str">
        <f aca="false">IF(ISNUMBER($AE1487),IF($AE1487&gt;=25,100,IF($AE1487&gt;=-75,50,0)),"")</f>
        <v/>
      </c>
      <c r="AQ1487" s="0" t="str">
        <f aca="false">IF(ISNUMBER($AF1487),IF($AF1487&gt;0,100,IF($AF1487&gt;=-50,50,0)),"")</f>
        <v/>
      </c>
      <c r="AR1487" s="0" t="str">
        <f aca="false">IF(ISNUMBER($AG1487),IF($AG1487=1,100,IF($AG1487=0,50,0)),"")</f>
        <v/>
      </c>
      <c r="AS1487" s="0" t="str">
        <f aca="false">IF(ISNUMBER($AH1487),IF($AH1487&lt;0,100,IF($AH1487&lt;=20,50,0)),"")</f>
        <v/>
      </c>
      <c r="AT1487" s="0" t="str">
        <f aca="false">IF(ISNUMBER($AI1487),IF($AI1487&lt;0.95,100,IF($AI1487&lt;=1,50,0)),"")</f>
        <v/>
      </c>
      <c r="AU1487" s="0" t="str">
        <f aca="false">IF(ISNUMBER($AJ1487),IF($AJ1487&lt;30,0,IF($AJ1487&lt;40,50,IF($AJ1487&lt;=90,100,50))),"")</f>
        <v/>
      </c>
      <c r="AV1487" s="0" t="str">
        <f aca="false">IF(ISNUMBER($AK1487),IF($AK1487&gt;-0.2,100,IF($AK1487&gt;=-0.4,50,0)),"")</f>
        <v/>
      </c>
      <c r="AW1487" s="59" t="n">
        <f aca="false">01_指標庫!$H$4*ISNUMBER($F1487)+01_指標庫!$H$5*ISNUMBER($AA1487)+01_指標庫!$H$6*ISNUMBER($G1487)+01_指標庫!$H$7*ISNUMBER($H1487)+01_指標庫!$H$8*ISNUMBER($AF1487)+01_指標庫!$H$9*ISNUMBER($AG1487)+01_指標庫!$H$10*ISNUMBER($AB1487)+01_指標庫!$H$11*ISNUMBER($AC1487)+01_指標庫!$H$12*ISNUMBER($AD1487)+01_指標庫!$H$13*ISNUMBER($AE1487)+01_指標庫!$H$14*ISNUMBER($I1487)+01_指標庫!$H$15*ISNUMBER($AH1487)+01_指標庫!$H$16*ISNUMBER($K1487)+01_指標庫!$H$17*ISNUMBER($AI1487)+01_指標庫!$H$18*ISNUMBER($AJ1487)+01_指標庫!$H$19*ISNUMBER($AK1487)+01_指標庫!$H$20*ISNUMBER($BB1487)+01_指標庫!$H$21*ISNUMBER($BC1487)</f>
        <v>51</v>
      </c>
      <c r="AX1487" s="59" t="n">
        <f aca="false">IF(AW1487=0,50,ROUND((01_指標庫!$H$4*IF(ISNUMBER($F1487),L1487,0)+01_指標庫!$H$5*IF(ISNUMBER($AA1487),AL1487,0)+01_指標庫!$H$6*IF(ISNUMBER($G1487),M1487,0)+01_指標庫!$H$7*IF(ISNUMBER($H1487),N1487,0)+01_指標庫!$H$8*IF(ISNUMBER($AF1487),AQ1487,0)+01_指標庫!$H$9*IF(ISNUMBER($AG1487),AR1487,0)+01_指標庫!$H$10*IF(ISNUMBER($AB1487),AM1487,0)+01_指標庫!$H$11*IF(ISNUMBER($AC1487),AN1487,0)+01_指標庫!$H$12*IF(ISNUMBER($AD1487),AO1487,0)+01_指標庫!$H$13*IF(ISNUMBER($AE1487),AP1487,0)+01_指標庫!$H$14*IF(ISNUMBER($I1487),O1487,0)+01_指標庫!$H$15*IF(ISNUMBER($AH1487),AS1487,0)+01_指標庫!$H$16*IF(ISNUMBER($K1487),P1487,0)+01_指標庫!$H$17*IF(ISNUMBER($AI1487),AT1487,0)+01_指標庫!$H$18*IF(ISNUMBER($AJ1487),AU1487,0)+01_指標庫!$H$19*IF(ISNUMBER($AK1487),AV1487,0)+01_指標庫!$H$20*IF(ISNUMBER($BB1487),BB1487,0)+01_指標庫!$H$21*IF(ISNUMBER($BC1487),BC1487,0))/AW1487,1))</f>
        <v>7.8</v>
      </c>
      <c r="AY1487" s="60"/>
      <c r="AZ1487" s="60"/>
      <c r="BA1487" s="58" t="n">
        <f aca="false">AVERAGE($E1483:$E1487)/AVERAGE($E1478:$E1487)-1</f>
        <v>-0.00942052704512708</v>
      </c>
      <c r="BB1487" s="59" t="n">
        <f aca="false">IF(ISNUMBER($BA1487),IF(OR($S1487&lt;=-0.03,$BA1487&lt;-0.003),0,IF(OR($S1487&lt;=-0.02,$BA1487&lt;0.01),50,100)),"")</f>
        <v>0</v>
      </c>
      <c r="BC1487" s="0" t="str">
        <f aca="false">IF(OR(COUNT($AZ1487)=0,COUNT($AZ1486)=0),"",IF(OR($AY1487/$AZ1486-1&lt;=-0.03,$AZ1487/$AZ1486-1&lt;=-0.045,IF(COUNT($AZ1478:$AZ1487)=10,AVERAGE($AZ1483:$AZ1487)/AVERAGE($AZ1478:$AZ1487)-1&lt;-0.01,FALSE())),0,IF(OR($AZ1487/$AZ1486-1&lt;=-0.02,IF(COUNT($AZ1478:$AZ1487)=10,AVERAGE($AZ1483:$AZ1487)/AVERAGE($AZ1478:$AZ1487)-1&lt;0.005,FALSE())),50,100)))</f>
        <v/>
      </c>
    </row>
    <row r="1488" customFormat="false" ht="15" hidden="false" customHeight="true" outlineLevel="0" collapsed="false">
      <c r="A1488" s="47" t="n">
        <v>1484</v>
      </c>
      <c r="B1488" s="48" t="n">
        <v>44708</v>
      </c>
      <c r="C1488" s="47" t="n">
        <v>2022</v>
      </c>
      <c r="D1488" s="49" t="s">
        <v>234</v>
      </c>
      <c r="E1488" s="50" t="n">
        <v>12681.42</v>
      </c>
      <c r="F1488" s="51" t="n">
        <v>-0.144303</v>
      </c>
      <c r="G1488" s="51" t="n">
        <v>-0.23483</v>
      </c>
      <c r="H1488" s="52" t="n">
        <v>0.2653</v>
      </c>
      <c r="I1488" s="62" t="n">
        <v>488.9</v>
      </c>
      <c r="J1488" s="63" t="s">
        <v>240</v>
      </c>
      <c r="K1488" s="54" t="n">
        <v>25.72</v>
      </c>
      <c r="L1488" s="55" t="n">
        <f aca="false">IF(COUNT(F1488)=0,50,IF(F1488&gt;=0,100,IF(F1488&gt;=-0.02,50,0)))</f>
        <v>0</v>
      </c>
      <c r="M1488" s="55" t="n">
        <f aca="false">IF(COUNT(G1488)=0,50,IF(G1488&gt;-0.06,100,IF(G1488&gt;-0.15,50,0)))</f>
        <v>0</v>
      </c>
      <c r="N1488" s="55" t="n">
        <f aca="false">IF(COUNT(H1488)=0,50,IF(H1488&gt;=0.6,100,IF(H1488&gt;=0.4,50,0)))</f>
        <v>0</v>
      </c>
      <c r="O1488" s="55" t="n">
        <f aca="false">IF(COUNT(I1488)=0,50,IF(J1488="proxy_vix",50,IF(I1488&lt;350,100,IF(I1488&lt;=450,50,0))))</f>
        <v>50</v>
      </c>
      <c r="P1488" s="55" t="n">
        <f aca="false">IF(COUNT(K1488)=0,50,IF(K1488&lt;20,100,IF(K1488&lt;=25,50,0)))</f>
        <v>0</v>
      </c>
      <c r="Q1488" s="54"/>
      <c r="R1488" s="47"/>
      <c r="S1488" s="51" t="n">
        <f aca="false">$E1488/$E1487-1</f>
        <v>0.0329589412216058</v>
      </c>
      <c r="T1488" s="56" t="n">
        <f aca="false">$K1488/$K1487-1</f>
        <v>-0.0647272727272727</v>
      </c>
      <c r="V1488" s="57"/>
      <c r="W1488" s="57"/>
      <c r="Y1488" s="1" t="str">
        <f aca="false">IF(AX1488&gt;=70,"EASY",IF(AX1488&gt;40,"UNCERTAIN","HARD"))</f>
        <v>HARD</v>
      </c>
      <c r="AA1488" s="58" t="n">
        <f aca="false">IF($A1488&lt;200,"",AVERAGE($E1439:$E1488)/AVERAGE($E1289:$E1488)-1)</f>
        <v>-0.0903065201193437</v>
      </c>
      <c r="AB1488" s="59" t="n">
        <f aca="false">LOOKUP($B1488,07_L1政策步階!$A$4:$A$14,07_L1政策步階!$C$4:$C$14)</f>
        <v>-1</v>
      </c>
      <c r="AC1488" s="57"/>
      <c r="AD1488" s="57"/>
      <c r="AE1488" s="57"/>
      <c r="AF1488" s="57"/>
      <c r="AG1488" s="57"/>
      <c r="AH1488" s="57"/>
      <c r="AI1488" s="57"/>
      <c r="AJ1488" s="57"/>
      <c r="AK1488" s="57"/>
      <c r="AL1488" s="59" t="n">
        <f aca="false">IF(ISNUMBER($AA1488),IF($AA1488&gt;=0.005,100,IF($AA1488&gt;=-0.015,50,0)),"")</f>
        <v>0</v>
      </c>
      <c r="AM1488" s="59" t="n">
        <f aca="false">IF(ISNUMBER($AB1488),IF($AB1488=1,100,IF($AB1488=0,50,0)),"")</f>
        <v>0</v>
      </c>
      <c r="AN1488" s="0" t="str">
        <f aca="false">IF(ISNUMBER($AC1488),IF($AC1488&gt;=0.001,100,IF($AC1488&gt;=-0.003,50,0)),"")</f>
        <v/>
      </c>
      <c r="AO1488" s="0" t="str">
        <f aca="false">IF(ISNUMBER($AD1488),IF($AD1488&gt;=0.04,100,IF($AD1488&gt;=0,50,0)),"")</f>
        <v/>
      </c>
      <c r="AP1488" s="0" t="str">
        <f aca="false">IF(ISNUMBER($AE1488),IF($AE1488&gt;=25,100,IF($AE1488&gt;=-75,50,0)),"")</f>
        <v/>
      </c>
      <c r="AQ1488" s="0" t="str">
        <f aca="false">IF(ISNUMBER($AF1488),IF($AF1488&gt;0,100,IF($AF1488&gt;=-50,50,0)),"")</f>
        <v/>
      </c>
      <c r="AR1488" s="0" t="str">
        <f aca="false">IF(ISNUMBER($AG1488),IF($AG1488=1,100,IF($AG1488=0,50,0)),"")</f>
        <v/>
      </c>
      <c r="AS1488" s="0" t="str">
        <f aca="false">IF(ISNUMBER($AH1488),IF($AH1488&lt;0,100,IF($AH1488&lt;=20,50,0)),"")</f>
        <v/>
      </c>
      <c r="AT1488" s="0" t="str">
        <f aca="false">IF(ISNUMBER($AI1488),IF($AI1488&lt;0.95,100,IF($AI1488&lt;=1,50,0)),"")</f>
        <v/>
      </c>
      <c r="AU1488" s="0" t="str">
        <f aca="false">IF(ISNUMBER($AJ1488),IF($AJ1488&lt;30,0,IF($AJ1488&lt;40,50,IF($AJ1488&lt;=90,100,50))),"")</f>
        <v/>
      </c>
      <c r="AV1488" s="0" t="str">
        <f aca="false">IF(ISNUMBER($AK1488),IF($AK1488&gt;-0.2,100,IF($AK1488&gt;=-0.4,50,0)),"")</f>
        <v/>
      </c>
      <c r="AW1488" s="59" t="n">
        <f aca="false">01_指標庫!$H$4*ISNUMBER($F1488)+01_指標庫!$H$5*ISNUMBER($AA1488)+01_指標庫!$H$6*ISNUMBER($G1488)+01_指標庫!$H$7*ISNUMBER($H1488)+01_指標庫!$H$8*ISNUMBER($AF1488)+01_指標庫!$H$9*ISNUMBER($AG1488)+01_指標庫!$H$10*ISNUMBER($AB1488)+01_指標庫!$H$11*ISNUMBER($AC1488)+01_指標庫!$H$12*ISNUMBER($AD1488)+01_指標庫!$H$13*ISNUMBER($AE1488)+01_指標庫!$H$14*ISNUMBER($I1488)+01_指標庫!$H$15*ISNUMBER($AH1488)+01_指標庫!$H$16*ISNUMBER($K1488)+01_指標庫!$H$17*ISNUMBER($AI1488)+01_指標庫!$H$18*ISNUMBER($AJ1488)+01_指標庫!$H$19*ISNUMBER($AK1488)+01_指標庫!$H$20*ISNUMBER($BB1488)+01_指標庫!$H$21*ISNUMBER($BC1488)</f>
        <v>51</v>
      </c>
      <c r="AX1488" s="59" t="n">
        <f aca="false">IF(AW1488=0,50,ROUND((01_指標庫!$H$4*IF(ISNUMBER($F1488),L1488,0)+01_指標庫!$H$5*IF(ISNUMBER($AA1488),AL1488,0)+01_指標庫!$H$6*IF(ISNUMBER($G1488),M1488,0)+01_指標庫!$H$7*IF(ISNUMBER($H1488),N1488,0)+01_指標庫!$H$8*IF(ISNUMBER($AF1488),AQ1488,0)+01_指標庫!$H$9*IF(ISNUMBER($AG1488),AR1488,0)+01_指標庫!$H$10*IF(ISNUMBER($AB1488),AM1488,0)+01_指標庫!$H$11*IF(ISNUMBER($AC1488),AN1488,0)+01_指標庫!$H$12*IF(ISNUMBER($AD1488),AO1488,0)+01_指標庫!$H$13*IF(ISNUMBER($AE1488),AP1488,0)+01_指標庫!$H$14*IF(ISNUMBER($I1488),O1488,0)+01_指標庫!$H$15*IF(ISNUMBER($AH1488),AS1488,0)+01_指標庫!$H$16*IF(ISNUMBER($K1488),P1488,0)+01_指標庫!$H$17*IF(ISNUMBER($AI1488),AT1488,0)+01_指標庫!$H$18*IF(ISNUMBER($AJ1488),AU1488,0)+01_指標庫!$H$19*IF(ISNUMBER($AK1488),AV1488,0)+01_指標庫!$H$20*IF(ISNUMBER($BB1488),BB1488,0)+01_指標庫!$H$21*IF(ISNUMBER($BC1488),BC1488,0))/AW1488,1))</f>
        <v>13.7</v>
      </c>
      <c r="AY1488" s="60"/>
      <c r="AZ1488" s="60"/>
      <c r="BA1488" s="58" t="n">
        <f aca="false">AVERAGE($E1484:$E1488)/AVERAGE($E1479:$E1488)-1</f>
        <v>0.0021379489655684</v>
      </c>
      <c r="BB1488" s="59" t="n">
        <f aca="false">IF(ISNUMBER($BA1488),IF(OR($S1488&lt;=-0.03,$BA1488&lt;-0.003),0,IF(OR($S1488&lt;=-0.02,$BA1488&lt;0.01),50,100)),"")</f>
        <v>50</v>
      </c>
      <c r="BC1488" s="0" t="str">
        <f aca="false">IF(OR(COUNT($AZ1488)=0,COUNT($AZ1487)=0),"",IF(OR($AY1488/$AZ1487-1&lt;=-0.03,$AZ1488/$AZ1487-1&lt;=-0.045,IF(COUNT($AZ1479:$AZ1488)=10,AVERAGE($AZ1484:$AZ1488)/AVERAGE($AZ1479:$AZ1488)-1&lt;-0.01,FALSE())),0,IF(OR($AZ1488/$AZ1487-1&lt;=-0.02,IF(COUNT($AZ1479:$AZ1488)=10,AVERAGE($AZ1484:$AZ1488)/AVERAGE($AZ1479:$AZ1488)-1&lt;0.005,FALSE())),50,100)))</f>
        <v/>
      </c>
    </row>
    <row r="1489" customFormat="false" ht="15" hidden="false" customHeight="true" outlineLevel="0" collapsed="false">
      <c r="A1489" s="47" t="n">
        <v>1485</v>
      </c>
      <c r="B1489" s="48" t="n">
        <v>44712</v>
      </c>
      <c r="C1489" s="47" t="n">
        <v>2022</v>
      </c>
      <c r="D1489" s="49" t="s">
        <v>237</v>
      </c>
      <c r="E1489" s="50" t="n">
        <v>12642.1</v>
      </c>
      <c r="F1489" s="51" t="n">
        <v>-0.146238</v>
      </c>
      <c r="G1489" s="51" t="n">
        <v>-0.237203</v>
      </c>
      <c r="H1489" s="52" t="n">
        <v>0.2653</v>
      </c>
      <c r="I1489" s="62" t="n">
        <v>492.8</v>
      </c>
      <c r="J1489" s="63" t="s">
        <v>240</v>
      </c>
      <c r="K1489" s="54" t="n">
        <v>26.19</v>
      </c>
      <c r="L1489" s="55" t="n">
        <f aca="false">IF(COUNT(F1489)=0,50,IF(F1489&gt;=0,100,IF(F1489&gt;=-0.02,50,0)))</f>
        <v>0</v>
      </c>
      <c r="M1489" s="55" t="n">
        <f aca="false">IF(COUNT(G1489)=0,50,IF(G1489&gt;-0.06,100,IF(G1489&gt;-0.15,50,0)))</f>
        <v>0</v>
      </c>
      <c r="N1489" s="55" t="n">
        <f aca="false">IF(COUNT(H1489)=0,50,IF(H1489&gt;=0.6,100,IF(H1489&gt;=0.4,50,0)))</f>
        <v>0</v>
      </c>
      <c r="O1489" s="55" t="n">
        <f aca="false">IF(COUNT(I1489)=0,50,IF(J1489="proxy_vix",50,IF(I1489&lt;350,100,IF(I1489&lt;=450,50,0))))</f>
        <v>50</v>
      </c>
      <c r="P1489" s="55" t="n">
        <f aca="false">IF(COUNT(K1489)=0,50,IF(K1489&lt;20,100,IF(K1489&lt;=25,50,0)))</f>
        <v>0</v>
      </c>
      <c r="Q1489" s="54"/>
      <c r="R1489" s="47"/>
      <c r="S1489" s="51" t="n">
        <f aca="false">$E1489/$E1488-1</f>
        <v>-0.00310059914425986</v>
      </c>
      <c r="T1489" s="56" t="n">
        <f aca="false">$K1489/$K1488-1</f>
        <v>0.0182737169517886</v>
      </c>
      <c r="V1489" s="57"/>
      <c r="W1489" s="57"/>
      <c r="Y1489" s="1" t="str">
        <f aca="false">IF(AX1489&gt;=70,"EASY",IF(AX1489&gt;40,"UNCERTAIN","HARD"))</f>
        <v>HARD</v>
      </c>
      <c r="AA1489" s="58" t="n">
        <f aca="false">IF($A1489&lt;200,"",AVERAGE($E1440:$E1489)/AVERAGE($E1290:$E1489)-1)</f>
        <v>-0.0919417091870287</v>
      </c>
      <c r="AB1489" s="59" t="n">
        <f aca="false">LOOKUP($B1489,07_L1政策步階!$A$4:$A$14,07_L1政策步階!$C$4:$C$14)</f>
        <v>-1</v>
      </c>
      <c r="AC1489" s="57"/>
      <c r="AD1489" s="57"/>
      <c r="AE1489" s="57"/>
      <c r="AF1489" s="57"/>
      <c r="AG1489" s="57"/>
      <c r="AH1489" s="57"/>
      <c r="AI1489" s="57"/>
      <c r="AJ1489" s="57"/>
      <c r="AK1489" s="57"/>
      <c r="AL1489" s="59" t="n">
        <f aca="false">IF(ISNUMBER($AA1489),IF($AA1489&gt;=0.005,100,IF($AA1489&gt;=-0.015,50,0)),"")</f>
        <v>0</v>
      </c>
      <c r="AM1489" s="59" t="n">
        <f aca="false">IF(ISNUMBER($AB1489),IF($AB1489=1,100,IF($AB1489=0,50,0)),"")</f>
        <v>0</v>
      </c>
      <c r="AN1489" s="0" t="str">
        <f aca="false">IF(ISNUMBER($AC1489),IF($AC1489&gt;=0.001,100,IF($AC1489&gt;=-0.003,50,0)),"")</f>
        <v/>
      </c>
      <c r="AO1489" s="0" t="str">
        <f aca="false">IF(ISNUMBER($AD1489),IF($AD1489&gt;=0.04,100,IF($AD1489&gt;=0,50,0)),"")</f>
        <v/>
      </c>
      <c r="AP1489" s="0" t="str">
        <f aca="false">IF(ISNUMBER($AE1489),IF($AE1489&gt;=25,100,IF($AE1489&gt;=-75,50,0)),"")</f>
        <v/>
      </c>
      <c r="AQ1489" s="0" t="str">
        <f aca="false">IF(ISNUMBER($AF1489),IF($AF1489&gt;0,100,IF($AF1489&gt;=-50,50,0)),"")</f>
        <v/>
      </c>
      <c r="AR1489" s="0" t="str">
        <f aca="false">IF(ISNUMBER($AG1489),IF($AG1489=1,100,IF($AG1489=0,50,0)),"")</f>
        <v/>
      </c>
      <c r="AS1489" s="0" t="str">
        <f aca="false">IF(ISNUMBER($AH1489),IF($AH1489&lt;0,100,IF($AH1489&lt;=20,50,0)),"")</f>
        <v/>
      </c>
      <c r="AT1489" s="0" t="str">
        <f aca="false">IF(ISNUMBER($AI1489),IF($AI1489&lt;0.95,100,IF($AI1489&lt;=1,50,0)),"")</f>
        <v/>
      </c>
      <c r="AU1489" s="0" t="str">
        <f aca="false">IF(ISNUMBER($AJ1489),IF($AJ1489&lt;30,0,IF($AJ1489&lt;40,50,IF($AJ1489&lt;=90,100,50))),"")</f>
        <v/>
      </c>
      <c r="AV1489" s="0" t="str">
        <f aca="false">IF(ISNUMBER($AK1489),IF($AK1489&gt;-0.2,100,IF($AK1489&gt;=-0.4,50,0)),"")</f>
        <v/>
      </c>
      <c r="AW1489" s="59" t="n">
        <f aca="false">01_指標庫!$H$4*ISNUMBER($F1489)+01_指標庫!$H$5*ISNUMBER($AA1489)+01_指標庫!$H$6*ISNUMBER($G1489)+01_指標庫!$H$7*ISNUMBER($H1489)+01_指標庫!$H$8*ISNUMBER($AF1489)+01_指標庫!$H$9*ISNUMBER($AG1489)+01_指標庫!$H$10*ISNUMBER($AB1489)+01_指標庫!$H$11*ISNUMBER($AC1489)+01_指標庫!$H$12*ISNUMBER($AD1489)+01_指標庫!$H$13*ISNUMBER($AE1489)+01_指標庫!$H$14*ISNUMBER($I1489)+01_指標庫!$H$15*ISNUMBER($AH1489)+01_指標庫!$H$16*ISNUMBER($K1489)+01_指標庫!$H$17*ISNUMBER($AI1489)+01_指標庫!$H$18*ISNUMBER($AJ1489)+01_指標庫!$H$19*ISNUMBER($AK1489)+01_指標庫!$H$20*ISNUMBER($BB1489)+01_指標庫!$H$21*ISNUMBER($BC1489)</f>
        <v>51</v>
      </c>
      <c r="AX1489" s="59" t="n">
        <f aca="false">IF(AW1489=0,50,ROUND((01_指標庫!$H$4*IF(ISNUMBER($F1489),L1489,0)+01_指標庫!$H$5*IF(ISNUMBER($AA1489),AL1489,0)+01_指標庫!$H$6*IF(ISNUMBER($G1489),M1489,0)+01_指標庫!$H$7*IF(ISNUMBER($H1489),N1489,0)+01_指標庫!$H$8*IF(ISNUMBER($AF1489),AQ1489,0)+01_指標庫!$H$9*IF(ISNUMBER($AG1489),AR1489,0)+01_指標庫!$H$10*IF(ISNUMBER($AB1489),AM1489,0)+01_指標庫!$H$11*IF(ISNUMBER($AC1489),AN1489,0)+01_指標庫!$H$12*IF(ISNUMBER($AD1489),AO1489,0)+01_指標庫!$H$13*IF(ISNUMBER($AE1489),AP1489,0)+01_指標庫!$H$14*IF(ISNUMBER($I1489),O1489,0)+01_指標庫!$H$15*IF(ISNUMBER($AH1489),AS1489,0)+01_指標庫!$H$16*IF(ISNUMBER($K1489),P1489,0)+01_指標庫!$H$17*IF(ISNUMBER($AI1489),AT1489,0)+01_指標庫!$H$18*IF(ISNUMBER($AJ1489),AU1489,0)+01_指標庫!$H$19*IF(ISNUMBER($AK1489),AV1489,0)+01_指標庫!$H$20*IF(ISNUMBER($BB1489),BB1489,0)+01_指標庫!$H$21*IF(ISNUMBER($BC1489),BC1489,0))/AW1489,1))</f>
        <v>13.7</v>
      </c>
      <c r="AY1489" s="60"/>
      <c r="AZ1489" s="60"/>
      <c r="BA1489" s="58" t="n">
        <f aca="false">AVERAGE($E1485:$E1489)/AVERAGE($E1480:$E1489)-1</f>
        <v>0.00885332880523082</v>
      </c>
      <c r="BB1489" s="59" t="n">
        <f aca="false">IF(ISNUMBER($BA1489),IF(OR($S1489&lt;=-0.03,$BA1489&lt;-0.003),0,IF(OR($S1489&lt;=-0.02,$BA1489&lt;0.01),50,100)),"")</f>
        <v>50</v>
      </c>
      <c r="BC1489" s="0" t="str">
        <f aca="false">IF(OR(COUNT($AZ1489)=0,COUNT($AZ1488)=0),"",IF(OR($AY1489/$AZ1488-1&lt;=-0.03,$AZ1489/$AZ1488-1&lt;=-0.045,IF(COUNT($AZ1480:$AZ1489)=10,AVERAGE($AZ1485:$AZ1489)/AVERAGE($AZ1480:$AZ1489)-1&lt;-0.01,FALSE())),0,IF(OR($AZ1489/$AZ1488-1&lt;=-0.02,IF(COUNT($AZ1480:$AZ1489)=10,AVERAGE($AZ1485:$AZ1489)/AVERAGE($AZ1480:$AZ1489)-1&lt;0.005,FALSE())),50,100)))</f>
        <v/>
      </c>
    </row>
    <row r="1490" customFormat="false" ht="15" hidden="false" customHeight="true" outlineLevel="0" collapsed="false">
      <c r="A1490" s="47" t="n">
        <v>1486</v>
      </c>
      <c r="B1490" s="48" t="n">
        <v>44713</v>
      </c>
      <c r="C1490" s="47" t="n">
        <v>2022</v>
      </c>
      <c r="D1490" s="49" t="s">
        <v>238</v>
      </c>
      <c r="E1490" s="50" t="n">
        <v>12548.36</v>
      </c>
      <c r="F1490" s="51" t="n">
        <v>-0.151826</v>
      </c>
      <c r="G1490" s="51" t="n">
        <v>-0.242859</v>
      </c>
      <c r="H1490" s="52" t="n">
        <v>0.2041</v>
      </c>
      <c r="I1490" s="62" t="n">
        <v>488.6</v>
      </c>
      <c r="J1490" s="63" t="s">
        <v>240</v>
      </c>
      <c r="K1490" s="54" t="n">
        <v>25.69</v>
      </c>
      <c r="L1490" s="55" t="n">
        <f aca="false">IF(COUNT(F1490)=0,50,IF(F1490&gt;=0,100,IF(F1490&gt;=-0.02,50,0)))</f>
        <v>0</v>
      </c>
      <c r="M1490" s="55" t="n">
        <f aca="false">IF(COUNT(G1490)=0,50,IF(G1490&gt;-0.06,100,IF(G1490&gt;-0.15,50,0)))</f>
        <v>0</v>
      </c>
      <c r="N1490" s="55" t="n">
        <f aca="false">IF(COUNT(H1490)=0,50,IF(H1490&gt;=0.6,100,IF(H1490&gt;=0.4,50,0)))</f>
        <v>0</v>
      </c>
      <c r="O1490" s="55" t="n">
        <f aca="false">IF(COUNT(I1490)=0,50,IF(J1490="proxy_vix",50,IF(I1490&lt;350,100,IF(I1490&lt;=450,50,0))))</f>
        <v>50</v>
      </c>
      <c r="P1490" s="55" t="n">
        <f aca="false">IF(COUNT(K1490)=0,50,IF(K1490&lt;20,100,IF(K1490&lt;=25,50,0)))</f>
        <v>0</v>
      </c>
      <c r="Q1490" s="54"/>
      <c r="R1490" s="47"/>
      <c r="S1490" s="51" t="n">
        <f aca="false">$E1490/$E1489-1</f>
        <v>-0.00741490733343353</v>
      </c>
      <c r="T1490" s="56" t="n">
        <f aca="false">$K1490/$K1489-1</f>
        <v>-0.0190912562046582</v>
      </c>
      <c r="V1490" s="57"/>
      <c r="W1490" s="57"/>
      <c r="Y1490" s="1" t="str">
        <f aca="false">IF(AX1490&gt;=70,"EASY",IF(AX1490&gt;40,"UNCERTAIN","HARD"))</f>
        <v>HARD</v>
      </c>
      <c r="AA1490" s="58" t="n">
        <f aca="false">IF($A1490&lt;200,"",AVERAGE($E1441:$E1490)/AVERAGE($E1291:$E1490)-1)</f>
        <v>-0.0936169409853923</v>
      </c>
      <c r="AB1490" s="59" t="n">
        <f aca="false">LOOKUP($B1490,07_L1政策步階!$A$4:$A$14,07_L1政策步階!$C$4:$C$14)</f>
        <v>-1</v>
      </c>
      <c r="AC1490" s="57"/>
      <c r="AD1490" s="57"/>
      <c r="AE1490" s="57"/>
      <c r="AF1490" s="57"/>
      <c r="AG1490" s="57"/>
      <c r="AH1490" s="57"/>
      <c r="AI1490" s="57"/>
      <c r="AJ1490" s="57"/>
      <c r="AK1490" s="57"/>
      <c r="AL1490" s="59" t="n">
        <f aca="false">IF(ISNUMBER($AA1490),IF($AA1490&gt;=0.005,100,IF($AA1490&gt;=-0.015,50,0)),"")</f>
        <v>0</v>
      </c>
      <c r="AM1490" s="59" t="n">
        <f aca="false">IF(ISNUMBER($AB1490),IF($AB1490=1,100,IF($AB1490=0,50,0)),"")</f>
        <v>0</v>
      </c>
      <c r="AN1490" s="0" t="str">
        <f aca="false">IF(ISNUMBER($AC1490),IF($AC1490&gt;=0.001,100,IF($AC1490&gt;=-0.003,50,0)),"")</f>
        <v/>
      </c>
      <c r="AO1490" s="0" t="str">
        <f aca="false">IF(ISNUMBER($AD1490),IF($AD1490&gt;=0.04,100,IF($AD1490&gt;=0,50,0)),"")</f>
        <v/>
      </c>
      <c r="AP1490" s="0" t="str">
        <f aca="false">IF(ISNUMBER($AE1490),IF($AE1490&gt;=25,100,IF($AE1490&gt;=-75,50,0)),"")</f>
        <v/>
      </c>
      <c r="AQ1490" s="0" t="str">
        <f aca="false">IF(ISNUMBER($AF1490),IF($AF1490&gt;0,100,IF($AF1490&gt;=-50,50,0)),"")</f>
        <v/>
      </c>
      <c r="AR1490" s="0" t="str">
        <f aca="false">IF(ISNUMBER($AG1490),IF($AG1490=1,100,IF($AG1490=0,50,0)),"")</f>
        <v/>
      </c>
      <c r="AS1490" s="0" t="str">
        <f aca="false">IF(ISNUMBER($AH1490),IF($AH1490&lt;0,100,IF($AH1490&lt;=20,50,0)),"")</f>
        <v/>
      </c>
      <c r="AT1490" s="0" t="str">
        <f aca="false">IF(ISNUMBER($AI1490),IF($AI1490&lt;0.95,100,IF($AI1490&lt;=1,50,0)),"")</f>
        <v/>
      </c>
      <c r="AU1490" s="0" t="str">
        <f aca="false">IF(ISNUMBER($AJ1490),IF($AJ1490&lt;30,0,IF($AJ1490&lt;40,50,IF($AJ1490&lt;=90,100,50))),"")</f>
        <v/>
      </c>
      <c r="AV1490" s="0" t="str">
        <f aca="false">IF(ISNUMBER($AK1490),IF($AK1490&gt;-0.2,100,IF($AK1490&gt;=-0.4,50,0)),"")</f>
        <v/>
      </c>
      <c r="AW1490" s="59" t="n">
        <f aca="false">01_指標庫!$H$4*ISNUMBER($F1490)+01_指標庫!$H$5*ISNUMBER($AA1490)+01_指標庫!$H$6*ISNUMBER($G1490)+01_指標庫!$H$7*ISNUMBER($H1490)+01_指標庫!$H$8*ISNUMBER($AF1490)+01_指標庫!$H$9*ISNUMBER($AG1490)+01_指標庫!$H$10*ISNUMBER($AB1490)+01_指標庫!$H$11*ISNUMBER($AC1490)+01_指標庫!$H$12*ISNUMBER($AD1490)+01_指標庫!$H$13*ISNUMBER($AE1490)+01_指標庫!$H$14*ISNUMBER($I1490)+01_指標庫!$H$15*ISNUMBER($AH1490)+01_指標庫!$H$16*ISNUMBER($K1490)+01_指標庫!$H$17*ISNUMBER($AI1490)+01_指標庫!$H$18*ISNUMBER($AJ1490)+01_指標庫!$H$19*ISNUMBER($AK1490)+01_指標庫!$H$20*ISNUMBER($BB1490)+01_指標庫!$H$21*ISNUMBER($BC1490)</f>
        <v>51</v>
      </c>
      <c r="AX1490" s="59" t="n">
        <f aca="false">IF(AW1490=0,50,ROUND((01_指標庫!$H$4*IF(ISNUMBER($F1490),L1490,0)+01_指標庫!$H$5*IF(ISNUMBER($AA1490),AL1490,0)+01_指標庫!$H$6*IF(ISNUMBER($G1490),M1490,0)+01_指標庫!$H$7*IF(ISNUMBER($H1490),N1490,0)+01_指標庫!$H$8*IF(ISNUMBER($AF1490),AQ1490,0)+01_指標庫!$H$9*IF(ISNUMBER($AG1490),AR1490,0)+01_指標庫!$H$10*IF(ISNUMBER($AB1490),AM1490,0)+01_指標庫!$H$11*IF(ISNUMBER($AC1490),AN1490,0)+01_指標庫!$H$12*IF(ISNUMBER($AD1490),AO1490,0)+01_指標庫!$H$13*IF(ISNUMBER($AE1490),AP1490,0)+01_指標庫!$H$14*IF(ISNUMBER($I1490),O1490,0)+01_指標庫!$H$15*IF(ISNUMBER($AH1490),AS1490,0)+01_指標庫!$H$16*IF(ISNUMBER($K1490),P1490,0)+01_指標庫!$H$17*IF(ISNUMBER($AI1490),AT1490,0)+01_指標庫!$H$18*IF(ISNUMBER($AJ1490),AU1490,0)+01_指標庫!$H$19*IF(ISNUMBER($AK1490),AV1490,0)+01_指標庫!$H$20*IF(ISNUMBER($BB1490),BB1490,0)+01_指標庫!$H$21*IF(ISNUMBER($BC1490),BC1490,0))/AW1490,1))</f>
        <v>19.6</v>
      </c>
      <c r="AY1490" s="60"/>
      <c r="AZ1490" s="60"/>
      <c r="BA1490" s="58" t="n">
        <f aca="false">AVERAGE($E1486:$E1490)/AVERAGE($E1481:$E1490)-1</f>
        <v>0.0217953026042923</v>
      </c>
      <c r="BB1490" s="59" t="n">
        <f aca="false">IF(ISNUMBER($BA1490),IF(OR($S1490&lt;=-0.03,$BA1490&lt;-0.003),0,IF(OR($S1490&lt;=-0.02,$BA1490&lt;0.01),50,100)),"")</f>
        <v>100</v>
      </c>
      <c r="BC1490" s="0" t="str">
        <f aca="false">IF(OR(COUNT($AZ1490)=0,COUNT($AZ1489)=0),"",IF(OR($AY1490/$AZ1489-1&lt;=-0.03,$AZ1490/$AZ1489-1&lt;=-0.045,IF(COUNT($AZ1481:$AZ1490)=10,AVERAGE($AZ1486:$AZ1490)/AVERAGE($AZ1481:$AZ1490)-1&lt;-0.01,FALSE())),0,IF(OR($AZ1490/$AZ1489-1&lt;=-0.02,IF(COUNT($AZ1481:$AZ1490)=10,AVERAGE($AZ1486:$AZ1490)/AVERAGE($AZ1481:$AZ1490)-1&lt;0.005,FALSE())),50,100)))</f>
        <v/>
      </c>
    </row>
    <row r="1491" customFormat="false" ht="15" hidden="false" customHeight="true" outlineLevel="0" collapsed="false">
      <c r="A1491" s="47" t="n">
        <v>1487</v>
      </c>
      <c r="B1491" s="48" t="n">
        <v>44714</v>
      </c>
      <c r="C1491" s="47" t="n">
        <v>2022</v>
      </c>
      <c r="D1491" s="49" t="s">
        <v>239</v>
      </c>
      <c r="E1491" s="50" t="n">
        <v>12892.89</v>
      </c>
      <c r="F1491" s="51" t="n">
        <v>-0.127916</v>
      </c>
      <c r="G1491" s="51" t="n">
        <v>-0.222071</v>
      </c>
      <c r="H1491" s="52" t="n">
        <v>0.2857</v>
      </c>
      <c r="I1491" s="62" t="n">
        <v>480.5</v>
      </c>
      <c r="J1491" s="63" t="s">
        <v>240</v>
      </c>
      <c r="K1491" s="54" t="n">
        <v>24.72</v>
      </c>
      <c r="L1491" s="55" t="n">
        <f aca="false">IF(COUNT(F1491)=0,50,IF(F1491&gt;=0,100,IF(F1491&gt;=-0.02,50,0)))</f>
        <v>0</v>
      </c>
      <c r="M1491" s="55" t="n">
        <f aca="false">IF(COUNT(G1491)=0,50,IF(G1491&gt;-0.06,100,IF(G1491&gt;-0.15,50,0)))</f>
        <v>0</v>
      </c>
      <c r="N1491" s="55" t="n">
        <f aca="false">IF(COUNT(H1491)=0,50,IF(H1491&gt;=0.6,100,IF(H1491&gt;=0.4,50,0)))</f>
        <v>0</v>
      </c>
      <c r="O1491" s="55" t="n">
        <f aca="false">IF(COUNT(I1491)=0,50,IF(J1491="proxy_vix",50,IF(I1491&lt;350,100,IF(I1491&lt;=450,50,0))))</f>
        <v>50</v>
      </c>
      <c r="P1491" s="55" t="n">
        <f aca="false">IF(COUNT(K1491)=0,50,IF(K1491&lt;20,100,IF(K1491&lt;=25,50,0)))</f>
        <v>50</v>
      </c>
      <c r="Q1491" s="54"/>
      <c r="R1491" s="47"/>
      <c r="S1491" s="51" t="n">
        <f aca="false">$E1491/$E1490-1</f>
        <v>0.0274561775403319</v>
      </c>
      <c r="T1491" s="56" t="n">
        <f aca="false">$K1491/$K1490-1</f>
        <v>-0.037757882444531</v>
      </c>
      <c r="V1491" s="57"/>
      <c r="W1491" s="57"/>
      <c r="Y1491" s="1" t="str">
        <f aca="false">IF(AX1491&gt;=70,"EASY",IF(AX1491&gt;40,"UNCERTAIN","HARD"))</f>
        <v>HARD</v>
      </c>
      <c r="AA1491" s="58" t="n">
        <f aca="false">IF($A1491&lt;200,"",AVERAGE($E1442:$E1491)/AVERAGE($E1292:$E1491)-1)</f>
        <v>-0.0953530562183546</v>
      </c>
      <c r="AB1491" s="59" t="n">
        <f aca="false">LOOKUP($B1491,07_L1政策步階!$A$4:$A$14,07_L1政策步階!$C$4:$C$14)</f>
        <v>-1</v>
      </c>
      <c r="AC1491" s="57"/>
      <c r="AD1491" s="57"/>
      <c r="AE1491" s="57"/>
      <c r="AF1491" s="57"/>
      <c r="AG1491" s="57"/>
      <c r="AH1491" s="57"/>
      <c r="AI1491" s="57"/>
      <c r="AJ1491" s="57"/>
      <c r="AK1491" s="57"/>
      <c r="AL1491" s="59" t="n">
        <f aca="false">IF(ISNUMBER($AA1491),IF($AA1491&gt;=0.005,100,IF($AA1491&gt;=-0.015,50,0)),"")</f>
        <v>0</v>
      </c>
      <c r="AM1491" s="59" t="n">
        <f aca="false">IF(ISNUMBER($AB1491),IF($AB1491=1,100,IF($AB1491=0,50,0)),"")</f>
        <v>0</v>
      </c>
      <c r="AN1491" s="0" t="str">
        <f aca="false">IF(ISNUMBER($AC1491),IF($AC1491&gt;=0.001,100,IF($AC1491&gt;=-0.003,50,0)),"")</f>
        <v/>
      </c>
      <c r="AO1491" s="0" t="str">
        <f aca="false">IF(ISNUMBER($AD1491),IF($AD1491&gt;=0.04,100,IF($AD1491&gt;=0,50,0)),"")</f>
        <v/>
      </c>
      <c r="AP1491" s="0" t="str">
        <f aca="false">IF(ISNUMBER($AE1491),IF($AE1491&gt;=25,100,IF($AE1491&gt;=-75,50,0)),"")</f>
        <v/>
      </c>
      <c r="AQ1491" s="0" t="str">
        <f aca="false">IF(ISNUMBER($AF1491),IF($AF1491&gt;0,100,IF($AF1491&gt;=-50,50,0)),"")</f>
        <v/>
      </c>
      <c r="AR1491" s="0" t="str">
        <f aca="false">IF(ISNUMBER($AG1491),IF($AG1491=1,100,IF($AG1491=0,50,0)),"")</f>
        <v/>
      </c>
      <c r="AS1491" s="0" t="str">
        <f aca="false">IF(ISNUMBER($AH1491),IF($AH1491&lt;0,100,IF($AH1491&lt;=20,50,0)),"")</f>
        <v/>
      </c>
      <c r="AT1491" s="0" t="str">
        <f aca="false">IF(ISNUMBER($AI1491),IF($AI1491&lt;0.95,100,IF($AI1491&lt;=1,50,0)),"")</f>
        <v/>
      </c>
      <c r="AU1491" s="0" t="str">
        <f aca="false">IF(ISNUMBER($AJ1491),IF($AJ1491&lt;30,0,IF($AJ1491&lt;40,50,IF($AJ1491&lt;=90,100,50))),"")</f>
        <v/>
      </c>
      <c r="AV1491" s="0" t="str">
        <f aca="false">IF(ISNUMBER($AK1491),IF($AK1491&gt;-0.2,100,IF($AK1491&gt;=-0.4,50,0)),"")</f>
        <v/>
      </c>
      <c r="AW1491" s="59" t="n">
        <f aca="false">01_指標庫!$H$4*ISNUMBER($F1491)+01_指標庫!$H$5*ISNUMBER($AA1491)+01_指標庫!$H$6*ISNUMBER($G1491)+01_指標庫!$H$7*ISNUMBER($H1491)+01_指標庫!$H$8*ISNUMBER($AF1491)+01_指標庫!$H$9*ISNUMBER($AG1491)+01_指標庫!$H$10*ISNUMBER($AB1491)+01_指標庫!$H$11*ISNUMBER($AC1491)+01_指標庫!$H$12*ISNUMBER($AD1491)+01_指標庫!$H$13*ISNUMBER($AE1491)+01_指標庫!$H$14*ISNUMBER($I1491)+01_指標庫!$H$15*ISNUMBER($AH1491)+01_指標庫!$H$16*ISNUMBER($K1491)+01_指標庫!$H$17*ISNUMBER($AI1491)+01_指標庫!$H$18*ISNUMBER($AJ1491)+01_指標庫!$H$19*ISNUMBER($AK1491)+01_指標庫!$H$20*ISNUMBER($BB1491)+01_指標庫!$H$21*ISNUMBER($BC1491)</f>
        <v>51</v>
      </c>
      <c r="AX1491" s="59" t="n">
        <f aca="false">IF(AW1491=0,50,ROUND((01_指標庫!$H$4*IF(ISNUMBER($F1491),L1491,0)+01_指標庫!$H$5*IF(ISNUMBER($AA1491),AL1491,0)+01_指標庫!$H$6*IF(ISNUMBER($G1491),M1491,0)+01_指標庫!$H$7*IF(ISNUMBER($H1491),N1491,0)+01_指標庫!$H$8*IF(ISNUMBER($AF1491),AQ1491,0)+01_指標庫!$H$9*IF(ISNUMBER($AG1491),AR1491,0)+01_指標庫!$H$10*IF(ISNUMBER($AB1491),AM1491,0)+01_指標庫!$H$11*IF(ISNUMBER($AC1491),AN1491,0)+01_指標庫!$H$12*IF(ISNUMBER($AD1491),AO1491,0)+01_指標庫!$H$13*IF(ISNUMBER($AE1491),AP1491,0)+01_指標庫!$H$14*IF(ISNUMBER($I1491),O1491,0)+01_指標庫!$H$15*IF(ISNUMBER($AH1491),AS1491,0)+01_指標庫!$H$16*IF(ISNUMBER($K1491),P1491,0)+01_指標庫!$H$17*IF(ISNUMBER($AI1491),AT1491,0)+01_指標庫!$H$18*IF(ISNUMBER($AJ1491),AU1491,0)+01_指標庫!$H$19*IF(ISNUMBER($AK1491),AV1491,0)+01_指標庫!$H$20*IF(ISNUMBER($BB1491),BB1491,0)+01_指標庫!$H$21*IF(ISNUMBER($BC1491),BC1491,0))/AW1491,1))</f>
        <v>25.5</v>
      </c>
      <c r="AY1491" s="60"/>
      <c r="AZ1491" s="60"/>
      <c r="BA1491" s="58" t="n">
        <f aca="false">AVERAGE($E1487:$E1491)/AVERAGE($E1482:$E1491)-1</f>
        <v>0.0292427334795855</v>
      </c>
      <c r="BB1491" s="59" t="n">
        <f aca="false">IF(ISNUMBER($BA1491),IF(OR($S1491&lt;=-0.03,$BA1491&lt;-0.003),0,IF(OR($S1491&lt;=-0.02,$BA1491&lt;0.01),50,100)),"")</f>
        <v>100</v>
      </c>
      <c r="BC1491" s="0" t="str">
        <f aca="false">IF(OR(COUNT($AZ1491)=0,COUNT($AZ1490)=0),"",IF(OR($AY1491/$AZ1490-1&lt;=-0.03,$AZ1491/$AZ1490-1&lt;=-0.045,IF(COUNT($AZ1482:$AZ1491)=10,AVERAGE($AZ1487:$AZ1491)/AVERAGE($AZ1482:$AZ1491)-1&lt;-0.01,FALSE())),0,IF(OR($AZ1491/$AZ1490-1&lt;=-0.02,IF(COUNT($AZ1482:$AZ1491)=10,AVERAGE($AZ1487:$AZ1491)/AVERAGE($AZ1482:$AZ1491)-1&lt;0.005,FALSE())),50,100)))</f>
        <v/>
      </c>
    </row>
    <row r="1492" customFormat="false" ht="15" hidden="false" customHeight="true" outlineLevel="0" collapsed="false">
      <c r="A1492" s="47" t="n">
        <v>1488</v>
      </c>
      <c r="B1492" s="48" t="n">
        <v>44715</v>
      </c>
      <c r="C1492" s="47" t="n">
        <v>2022</v>
      </c>
      <c r="D1492" s="49" t="s">
        <v>234</v>
      </c>
      <c r="E1492" s="50" t="n">
        <v>12548.03</v>
      </c>
      <c r="F1492" s="51" t="n">
        <v>-0.150579</v>
      </c>
      <c r="G1492" s="51" t="n">
        <v>-0.242879</v>
      </c>
      <c r="H1492" s="52" t="n">
        <v>0.2245</v>
      </c>
      <c r="I1492" s="62" t="n">
        <v>481.1</v>
      </c>
      <c r="J1492" s="63" t="s">
        <v>240</v>
      </c>
      <c r="K1492" s="54" t="n">
        <v>24.79</v>
      </c>
      <c r="L1492" s="55" t="n">
        <f aca="false">IF(COUNT(F1492)=0,50,IF(F1492&gt;=0,100,IF(F1492&gt;=-0.02,50,0)))</f>
        <v>0</v>
      </c>
      <c r="M1492" s="55" t="n">
        <f aca="false">IF(COUNT(G1492)=0,50,IF(G1492&gt;-0.06,100,IF(G1492&gt;-0.15,50,0)))</f>
        <v>0</v>
      </c>
      <c r="N1492" s="55" t="n">
        <f aca="false">IF(COUNT(H1492)=0,50,IF(H1492&gt;=0.6,100,IF(H1492&gt;=0.4,50,0)))</f>
        <v>0</v>
      </c>
      <c r="O1492" s="55" t="n">
        <f aca="false">IF(COUNT(I1492)=0,50,IF(J1492="proxy_vix",50,IF(I1492&lt;350,100,IF(I1492&lt;=450,50,0))))</f>
        <v>50</v>
      </c>
      <c r="P1492" s="55" t="n">
        <f aca="false">IF(COUNT(K1492)=0,50,IF(K1492&lt;20,100,IF(K1492&lt;=25,50,0)))</f>
        <v>50</v>
      </c>
      <c r="Q1492" s="54"/>
      <c r="R1492" s="47"/>
      <c r="S1492" s="51" t="n">
        <f aca="false">$E1492/$E1491-1</f>
        <v>-0.0267480758774796</v>
      </c>
      <c r="T1492" s="56" t="n">
        <f aca="false">$K1492/$K1491-1</f>
        <v>0.00283171521035608</v>
      </c>
      <c r="V1492" s="57"/>
      <c r="W1492" s="57"/>
      <c r="Y1492" s="1" t="str">
        <f aca="false">IF(AX1492&gt;=70,"EASY",IF(AX1492&gt;40,"UNCERTAIN","HARD"))</f>
        <v>HARD</v>
      </c>
      <c r="AA1492" s="58" t="n">
        <f aca="false">IF($A1492&lt;200,"",AVERAGE($E1443:$E1492)/AVERAGE($E1293:$E1492)-1)</f>
        <v>-0.0972174877152929</v>
      </c>
      <c r="AB1492" s="59" t="n">
        <f aca="false">LOOKUP($B1492,07_L1政策步階!$A$4:$A$14,07_L1政策步階!$C$4:$C$14)</f>
        <v>-1</v>
      </c>
      <c r="AC1492" s="57"/>
      <c r="AD1492" s="57"/>
      <c r="AE1492" s="57"/>
      <c r="AF1492" s="57"/>
      <c r="AG1492" s="57"/>
      <c r="AH1492" s="57"/>
      <c r="AI1492" s="57"/>
      <c r="AJ1492" s="57"/>
      <c r="AK1492" s="57"/>
      <c r="AL1492" s="59" t="n">
        <f aca="false">IF(ISNUMBER($AA1492),IF($AA1492&gt;=0.005,100,IF($AA1492&gt;=-0.015,50,0)),"")</f>
        <v>0</v>
      </c>
      <c r="AM1492" s="59" t="n">
        <f aca="false">IF(ISNUMBER($AB1492),IF($AB1492=1,100,IF($AB1492=0,50,0)),"")</f>
        <v>0</v>
      </c>
      <c r="AN1492" s="0" t="str">
        <f aca="false">IF(ISNUMBER($AC1492),IF($AC1492&gt;=0.001,100,IF($AC1492&gt;=-0.003,50,0)),"")</f>
        <v/>
      </c>
      <c r="AO1492" s="0" t="str">
        <f aca="false">IF(ISNUMBER($AD1492),IF($AD1492&gt;=0.04,100,IF($AD1492&gt;=0,50,0)),"")</f>
        <v/>
      </c>
      <c r="AP1492" s="0" t="str">
        <f aca="false">IF(ISNUMBER($AE1492),IF($AE1492&gt;=25,100,IF($AE1492&gt;=-75,50,0)),"")</f>
        <v/>
      </c>
      <c r="AQ1492" s="0" t="str">
        <f aca="false">IF(ISNUMBER($AF1492),IF($AF1492&gt;0,100,IF($AF1492&gt;=-50,50,0)),"")</f>
        <v/>
      </c>
      <c r="AR1492" s="0" t="str">
        <f aca="false">IF(ISNUMBER($AG1492),IF($AG1492=1,100,IF($AG1492=0,50,0)),"")</f>
        <v/>
      </c>
      <c r="AS1492" s="0" t="str">
        <f aca="false">IF(ISNUMBER($AH1492),IF($AH1492&lt;0,100,IF($AH1492&lt;=20,50,0)),"")</f>
        <v/>
      </c>
      <c r="AT1492" s="0" t="str">
        <f aca="false">IF(ISNUMBER($AI1492),IF($AI1492&lt;0.95,100,IF($AI1492&lt;=1,50,0)),"")</f>
        <v/>
      </c>
      <c r="AU1492" s="0" t="str">
        <f aca="false">IF(ISNUMBER($AJ1492),IF($AJ1492&lt;30,0,IF($AJ1492&lt;40,50,IF($AJ1492&lt;=90,100,50))),"")</f>
        <v/>
      </c>
      <c r="AV1492" s="0" t="str">
        <f aca="false">IF(ISNUMBER($AK1492),IF($AK1492&gt;-0.2,100,IF($AK1492&gt;=-0.4,50,0)),"")</f>
        <v/>
      </c>
      <c r="AW1492" s="59" t="n">
        <f aca="false">01_指標庫!$H$4*ISNUMBER($F1492)+01_指標庫!$H$5*ISNUMBER($AA1492)+01_指標庫!$H$6*ISNUMBER($G1492)+01_指標庫!$H$7*ISNUMBER($H1492)+01_指標庫!$H$8*ISNUMBER($AF1492)+01_指標庫!$H$9*ISNUMBER($AG1492)+01_指標庫!$H$10*ISNUMBER($AB1492)+01_指標庫!$H$11*ISNUMBER($AC1492)+01_指標庫!$H$12*ISNUMBER($AD1492)+01_指標庫!$H$13*ISNUMBER($AE1492)+01_指標庫!$H$14*ISNUMBER($I1492)+01_指標庫!$H$15*ISNUMBER($AH1492)+01_指標庫!$H$16*ISNUMBER($K1492)+01_指標庫!$H$17*ISNUMBER($AI1492)+01_指標庫!$H$18*ISNUMBER($AJ1492)+01_指標庫!$H$19*ISNUMBER($AK1492)+01_指標庫!$H$20*ISNUMBER($BB1492)+01_指標庫!$H$21*ISNUMBER($BC1492)</f>
        <v>51</v>
      </c>
      <c r="AX1492" s="59" t="n">
        <f aca="false">IF(AW1492=0,50,ROUND((01_指標庫!$H$4*IF(ISNUMBER($F1492),L1492,0)+01_指標庫!$H$5*IF(ISNUMBER($AA1492),AL1492,0)+01_指標庫!$H$6*IF(ISNUMBER($G1492),M1492,0)+01_指標庫!$H$7*IF(ISNUMBER($H1492),N1492,0)+01_指標庫!$H$8*IF(ISNUMBER($AF1492),AQ1492,0)+01_指標庫!$H$9*IF(ISNUMBER($AG1492),AR1492,0)+01_指標庫!$H$10*IF(ISNUMBER($AB1492),AM1492,0)+01_指標庫!$H$11*IF(ISNUMBER($AC1492),AN1492,0)+01_指標庫!$H$12*IF(ISNUMBER($AD1492),AO1492,0)+01_指標庫!$H$13*IF(ISNUMBER($AE1492),AP1492,0)+01_指標庫!$H$14*IF(ISNUMBER($I1492),O1492,0)+01_指標庫!$H$15*IF(ISNUMBER($AH1492),AS1492,0)+01_指標庫!$H$16*IF(ISNUMBER($K1492),P1492,0)+01_指標庫!$H$17*IF(ISNUMBER($AI1492),AT1492,0)+01_指標庫!$H$18*IF(ISNUMBER($AJ1492),AU1492,0)+01_指標庫!$H$19*IF(ISNUMBER($AK1492),AV1492,0)+01_指標庫!$H$20*IF(ISNUMBER($BB1492),BB1492,0)+01_指標庫!$H$21*IF(ISNUMBER($BC1492),BC1492,0))/AW1492,1))</f>
        <v>19.6</v>
      </c>
      <c r="AY1492" s="60"/>
      <c r="AZ1492" s="60"/>
      <c r="BA1492" s="58" t="n">
        <f aca="false">AVERAGE($E1488:$E1492)/AVERAGE($E1483:$E1492)-1</f>
        <v>0.0280283236799936</v>
      </c>
      <c r="BB1492" s="59" t="n">
        <f aca="false">IF(ISNUMBER($BA1492),IF(OR($S1492&lt;=-0.03,$BA1492&lt;-0.003),0,IF(OR($S1492&lt;=-0.02,$BA1492&lt;0.01),50,100)),"")</f>
        <v>50</v>
      </c>
      <c r="BC1492" s="0" t="str">
        <f aca="false">IF(OR(COUNT($AZ1492)=0,COUNT($AZ1491)=0),"",IF(OR($AY1492/$AZ1491-1&lt;=-0.03,$AZ1492/$AZ1491-1&lt;=-0.045,IF(COUNT($AZ1483:$AZ1492)=10,AVERAGE($AZ1488:$AZ1492)/AVERAGE($AZ1483:$AZ1492)-1&lt;-0.01,FALSE())),0,IF(OR($AZ1492/$AZ1491-1&lt;=-0.02,IF(COUNT($AZ1483:$AZ1492)=10,AVERAGE($AZ1488:$AZ1492)/AVERAGE($AZ1483:$AZ1492)-1&lt;0.005,FALSE())),50,100)))</f>
        <v/>
      </c>
    </row>
    <row r="1493" customFormat="false" ht="15" hidden="false" customHeight="true" outlineLevel="0" collapsed="false">
      <c r="A1493" s="47" t="n">
        <v>1489</v>
      </c>
      <c r="B1493" s="48" t="n">
        <v>44718</v>
      </c>
      <c r="C1493" s="47" t="n">
        <v>2022</v>
      </c>
      <c r="D1493" s="49" t="s">
        <v>236</v>
      </c>
      <c r="E1493" s="50" t="n">
        <v>12599.63</v>
      </c>
      <c r="F1493" s="51" t="n">
        <v>-0.146412</v>
      </c>
      <c r="G1493" s="51" t="n">
        <v>-0.239765</v>
      </c>
      <c r="H1493" s="52" t="n">
        <v>0.2041</v>
      </c>
      <c r="I1493" s="62" t="n">
        <v>483.4</v>
      </c>
      <c r="J1493" s="63" t="s">
        <v>240</v>
      </c>
      <c r="K1493" s="54" t="n">
        <v>25.07</v>
      </c>
      <c r="L1493" s="55" t="n">
        <f aca="false">IF(COUNT(F1493)=0,50,IF(F1493&gt;=0,100,IF(F1493&gt;=-0.02,50,0)))</f>
        <v>0</v>
      </c>
      <c r="M1493" s="55" t="n">
        <f aca="false">IF(COUNT(G1493)=0,50,IF(G1493&gt;-0.06,100,IF(G1493&gt;-0.15,50,0)))</f>
        <v>0</v>
      </c>
      <c r="N1493" s="55" t="n">
        <f aca="false">IF(COUNT(H1493)=0,50,IF(H1493&gt;=0.6,100,IF(H1493&gt;=0.4,50,0)))</f>
        <v>0</v>
      </c>
      <c r="O1493" s="55" t="n">
        <f aca="false">IF(COUNT(I1493)=0,50,IF(J1493="proxy_vix",50,IF(I1493&lt;350,100,IF(I1493&lt;=450,50,0))))</f>
        <v>50</v>
      </c>
      <c r="P1493" s="55" t="n">
        <f aca="false">IF(COUNT(K1493)=0,50,IF(K1493&lt;20,100,IF(K1493&lt;=25,50,0)))</f>
        <v>0</v>
      </c>
      <c r="Q1493" s="54"/>
      <c r="R1493" s="47"/>
      <c r="S1493" s="51" t="n">
        <f aca="false">$E1493/$E1492-1</f>
        <v>0.00411219928546536</v>
      </c>
      <c r="T1493" s="56" t="n">
        <f aca="false">$K1493/$K1492-1</f>
        <v>0.0112948769665189</v>
      </c>
      <c r="V1493" s="57"/>
      <c r="W1493" s="57"/>
      <c r="Y1493" s="1" t="str">
        <f aca="false">IF(AX1493&gt;=70,"EASY",IF(AX1493&gt;40,"UNCERTAIN","HARD"))</f>
        <v>HARD</v>
      </c>
      <c r="AA1493" s="58" t="n">
        <f aca="false">IF($A1493&lt;200,"",AVERAGE($E1444:$E1493)/AVERAGE($E1294:$E1493)-1)</f>
        <v>-0.0994385307159311</v>
      </c>
      <c r="AB1493" s="59" t="n">
        <f aca="false">LOOKUP($B1493,07_L1政策步階!$A$4:$A$14,07_L1政策步階!$C$4:$C$14)</f>
        <v>-1</v>
      </c>
      <c r="AC1493" s="57"/>
      <c r="AD1493" s="57"/>
      <c r="AE1493" s="57"/>
      <c r="AF1493" s="57"/>
      <c r="AG1493" s="57"/>
      <c r="AH1493" s="57"/>
      <c r="AI1493" s="57"/>
      <c r="AJ1493" s="57"/>
      <c r="AK1493" s="57"/>
      <c r="AL1493" s="59" t="n">
        <f aca="false">IF(ISNUMBER($AA1493),IF($AA1493&gt;=0.005,100,IF($AA1493&gt;=-0.015,50,0)),"")</f>
        <v>0</v>
      </c>
      <c r="AM1493" s="59" t="n">
        <f aca="false">IF(ISNUMBER($AB1493),IF($AB1493=1,100,IF($AB1493=0,50,0)),"")</f>
        <v>0</v>
      </c>
      <c r="AN1493" s="0" t="str">
        <f aca="false">IF(ISNUMBER($AC1493),IF($AC1493&gt;=0.001,100,IF($AC1493&gt;=-0.003,50,0)),"")</f>
        <v/>
      </c>
      <c r="AO1493" s="0" t="str">
        <f aca="false">IF(ISNUMBER($AD1493),IF($AD1493&gt;=0.04,100,IF($AD1493&gt;=0,50,0)),"")</f>
        <v/>
      </c>
      <c r="AP1493" s="0" t="str">
        <f aca="false">IF(ISNUMBER($AE1493),IF($AE1493&gt;=25,100,IF($AE1493&gt;=-75,50,0)),"")</f>
        <v/>
      </c>
      <c r="AQ1493" s="0" t="str">
        <f aca="false">IF(ISNUMBER($AF1493),IF($AF1493&gt;0,100,IF($AF1493&gt;=-50,50,0)),"")</f>
        <v/>
      </c>
      <c r="AR1493" s="0" t="str">
        <f aca="false">IF(ISNUMBER($AG1493),IF($AG1493=1,100,IF($AG1493=0,50,0)),"")</f>
        <v/>
      </c>
      <c r="AS1493" s="0" t="str">
        <f aca="false">IF(ISNUMBER($AH1493),IF($AH1493&lt;0,100,IF($AH1493&lt;=20,50,0)),"")</f>
        <v/>
      </c>
      <c r="AT1493" s="0" t="str">
        <f aca="false">IF(ISNUMBER($AI1493),IF($AI1493&lt;0.95,100,IF($AI1493&lt;=1,50,0)),"")</f>
        <v/>
      </c>
      <c r="AU1493" s="0" t="str">
        <f aca="false">IF(ISNUMBER($AJ1493),IF($AJ1493&lt;30,0,IF($AJ1493&lt;40,50,IF($AJ1493&lt;=90,100,50))),"")</f>
        <v/>
      </c>
      <c r="AV1493" s="0" t="str">
        <f aca="false">IF(ISNUMBER($AK1493),IF($AK1493&gt;-0.2,100,IF($AK1493&gt;=-0.4,50,0)),"")</f>
        <v/>
      </c>
      <c r="AW1493" s="59" t="n">
        <f aca="false">01_指標庫!$H$4*ISNUMBER($F1493)+01_指標庫!$H$5*ISNUMBER($AA1493)+01_指標庫!$H$6*ISNUMBER($G1493)+01_指標庫!$H$7*ISNUMBER($H1493)+01_指標庫!$H$8*ISNUMBER($AF1493)+01_指標庫!$H$9*ISNUMBER($AG1493)+01_指標庫!$H$10*ISNUMBER($AB1493)+01_指標庫!$H$11*ISNUMBER($AC1493)+01_指標庫!$H$12*ISNUMBER($AD1493)+01_指標庫!$H$13*ISNUMBER($AE1493)+01_指標庫!$H$14*ISNUMBER($I1493)+01_指標庫!$H$15*ISNUMBER($AH1493)+01_指標庫!$H$16*ISNUMBER($K1493)+01_指標庫!$H$17*ISNUMBER($AI1493)+01_指標庫!$H$18*ISNUMBER($AJ1493)+01_指標庫!$H$19*ISNUMBER($AK1493)+01_指標庫!$H$20*ISNUMBER($BB1493)+01_指標庫!$H$21*ISNUMBER($BC1493)</f>
        <v>51</v>
      </c>
      <c r="AX1493" s="59" t="n">
        <f aca="false">IF(AW1493=0,50,ROUND((01_指標庫!$H$4*IF(ISNUMBER($F1493),L1493,0)+01_指標庫!$H$5*IF(ISNUMBER($AA1493),AL1493,0)+01_指標庫!$H$6*IF(ISNUMBER($G1493),M1493,0)+01_指標庫!$H$7*IF(ISNUMBER($H1493),N1493,0)+01_指標庫!$H$8*IF(ISNUMBER($AF1493),AQ1493,0)+01_指標庫!$H$9*IF(ISNUMBER($AG1493),AR1493,0)+01_指標庫!$H$10*IF(ISNUMBER($AB1493),AM1493,0)+01_指標庫!$H$11*IF(ISNUMBER($AC1493),AN1493,0)+01_指標庫!$H$12*IF(ISNUMBER($AD1493),AO1493,0)+01_指標庫!$H$13*IF(ISNUMBER($AE1493),AP1493,0)+01_指標庫!$H$14*IF(ISNUMBER($I1493),O1493,0)+01_指標庫!$H$15*IF(ISNUMBER($AH1493),AS1493,0)+01_指標庫!$H$16*IF(ISNUMBER($K1493),P1493,0)+01_指標庫!$H$17*IF(ISNUMBER($AI1493),AT1493,0)+01_指標庫!$H$18*IF(ISNUMBER($AJ1493),AU1493,0)+01_指標庫!$H$19*IF(ISNUMBER($AK1493),AV1493,0)+01_指標庫!$H$20*IF(ISNUMBER($BB1493),BB1493,0)+01_指標庫!$H$21*IF(ISNUMBER($BC1493),BC1493,0))/AW1493,1))</f>
        <v>19.6</v>
      </c>
      <c r="AY1493" s="60"/>
      <c r="AZ1493" s="60"/>
      <c r="BA1493" s="58" t="n">
        <f aca="false">AVERAGE($E1489:$E1493)/AVERAGE($E1484:$E1493)-1</f>
        <v>0.0203711926202668</v>
      </c>
      <c r="BB1493" s="59" t="n">
        <f aca="false">IF(ISNUMBER($BA1493),IF(OR($S1493&lt;=-0.03,$BA1493&lt;-0.003),0,IF(OR($S1493&lt;=-0.02,$BA1493&lt;0.01),50,100)),"")</f>
        <v>100</v>
      </c>
      <c r="BC1493" s="0" t="str">
        <f aca="false">IF(OR(COUNT($AZ1493)=0,COUNT($AZ1492)=0),"",IF(OR($AY1493/$AZ1492-1&lt;=-0.03,$AZ1493/$AZ1492-1&lt;=-0.045,IF(COUNT($AZ1484:$AZ1493)=10,AVERAGE($AZ1489:$AZ1493)/AVERAGE($AZ1484:$AZ1493)-1&lt;-0.01,FALSE())),0,IF(OR($AZ1493/$AZ1492-1&lt;=-0.02,IF(COUNT($AZ1484:$AZ1493)=10,AVERAGE($AZ1489:$AZ1493)/AVERAGE($AZ1484:$AZ1493)-1&lt;0.005,FALSE())),50,100)))</f>
        <v/>
      </c>
    </row>
    <row r="1494" customFormat="false" ht="15" hidden="false" customHeight="true" outlineLevel="0" collapsed="false">
      <c r="A1494" s="47" t="n">
        <v>1490</v>
      </c>
      <c r="B1494" s="48" t="n">
        <v>44719</v>
      </c>
      <c r="C1494" s="47" t="n">
        <v>2022</v>
      </c>
      <c r="D1494" s="49" t="s">
        <v>237</v>
      </c>
      <c r="E1494" s="50" t="n">
        <v>12711.68</v>
      </c>
      <c r="F1494" s="51" t="n">
        <v>-0.138126</v>
      </c>
      <c r="G1494" s="51" t="n">
        <v>-0.233004</v>
      </c>
      <c r="H1494" s="52" t="n">
        <v>0.3265</v>
      </c>
      <c r="I1494" s="62" t="n">
        <v>474.6</v>
      </c>
      <c r="J1494" s="63" t="s">
        <v>240</v>
      </c>
      <c r="K1494" s="54" t="n">
        <v>24.02</v>
      </c>
      <c r="L1494" s="55" t="n">
        <f aca="false">IF(COUNT(F1494)=0,50,IF(F1494&gt;=0,100,IF(F1494&gt;=-0.02,50,0)))</f>
        <v>0</v>
      </c>
      <c r="M1494" s="55" t="n">
        <f aca="false">IF(COUNT(G1494)=0,50,IF(G1494&gt;-0.06,100,IF(G1494&gt;-0.15,50,0)))</f>
        <v>0</v>
      </c>
      <c r="N1494" s="55" t="n">
        <f aca="false">IF(COUNT(H1494)=0,50,IF(H1494&gt;=0.6,100,IF(H1494&gt;=0.4,50,0)))</f>
        <v>0</v>
      </c>
      <c r="O1494" s="55" t="n">
        <f aca="false">IF(COUNT(I1494)=0,50,IF(J1494="proxy_vix",50,IF(I1494&lt;350,100,IF(I1494&lt;=450,50,0))))</f>
        <v>50</v>
      </c>
      <c r="P1494" s="55" t="n">
        <f aca="false">IF(COUNT(K1494)=0,50,IF(K1494&lt;20,100,IF(K1494&lt;=25,50,0)))</f>
        <v>50</v>
      </c>
      <c r="Q1494" s="54"/>
      <c r="R1494" s="47"/>
      <c r="S1494" s="51" t="n">
        <f aca="false">$E1494/$E1493-1</f>
        <v>0.00889311828998163</v>
      </c>
      <c r="T1494" s="56" t="n">
        <f aca="false">$K1494/$K1493-1</f>
        <v>-0.0418827283605904</v>
      </c>
      <c r="V1494" s="57"/>
      <c r="W1494" s="57"/>
      <c r="Y1494" s="1" t="str">
        <f aca="false">IF(AX1494&gt;=70,"EASY",IF(AX1494&gt;40,"UNCERTAIN","HARD"))</f>
        <v>HARD</v>
      </c>
      <c r="AA1494" s="58" t="n">
        <f aca="false">IF($A1494&lt;200,"",AVERAGE($E1445:$E1494)/AVERAGE($E1295:$E1494)-1)</f>
        <v>-0.10148152778256</v>
      </c>
      <c r="AB1494" s="59" t="n">
        <f aca="false">LOOKUP($B1494,07_L1政策步階!$A$4:$A$14,07_L1政策步階!$C$4:$C$14)</f>
        <v>-1</v>
      </c>
      <c r="AC1494" s="57"/>
      <c r="AD1494" s="57"/>
      <c r="AE1494" s="57"/>
      <c r="AF1494" s="57"/>
      <c r="AG1494" s="57"/>
      <c r="AH1494" s="57"/>
      <c r="AI1494" s="57"/>
      <c r="AJ1494" s="57"/>
      <c r="AK1494" s="57"/>
      <c r="AL1494" s="59" t="n">
        <f aca="false">IF(ISNUMBER($AA1494),IF($AA1494&gt;=0.005,100,IF($AA1494&gt;=-0.015,50,0)),"")</f>
        <v>0</v>
      </c>
      <c r="AM1494" s="59" t="n">
        <f aca="false">IF(ISNUMBER($AB1494),IF($AB1494=1,100,IF($AB1494=0,50,0)),"")</f>
        <v>0</v>
      </c>
      <c r="AN1494" s="0" t="str">
        <f aca="false">IF(ISNUMBER($AC1494),IF($AC1494&gt;=0.001,100,IF($AC1494&gt;=-0.003,50,0)),"")</f>
        <v/>
      </c>
      <c r="AO1494" s="0" t="str">
        <f aca="false">IF(ISNUMBER($AD1494),IF($AD1494&gt;=0.04,100,IF($AD1494&gt;=0,50,0)),"")</f>
        <v/>
      </c>
      <c r="AP1494" s="0" t="str">
        <f aca="false">IF(ISNUMBER($AE1494),IF($AE1494&gt;=25,100,IF($AE1494&gt;=-75,50,0)),"")</f>
        <v/>
      </c>
      <c r="AQ1494" s="0" t="str">
        <f aca="false">IF(ISNUMBER($AF1494),IF($AF1494&gt;0,100,IF($AF1494&gt;=-50,50,0)),"")</f>
        <v/>
      </c>
      <c r="AR1494" s="0" t="str">
        <f aca="false">IF(ISNUMBER($AG1494),IF($AG1494=1,100,IF($AG1494=0,50,0)),"")</f>
        <v/>
      </c>
      <c r="AS1494" s="0" t="str">
        <f aca="false">IF(ISNUMBER($AH1494),IF($AH1494&lt;0,100,IF($AH1494&lt;=20,50,0)),"")</f>
        <v/>
      </c>
      <c r="AT1494" s="0" t="str">
        <f aca="false">IF(ISNUMBER($AI1494),IF($AI1494&lt;0.95,100,IF($AI1494&lt;=1,50,0)),"")</f>
        <v/>
      </c>
      <c r="AU1494" s="0" t="str">
        <f aca="false">IF(ISNUMBER($AJ1494),IF($AJ1494&lt;30,0,IF($AJ1494&lt;40,50,IF($AJ1494&lt;=90,100,50))),"")</f>
        <v/>
      </c>
      <c r="AV1494" s="0" t="str">
        <f aca="false">IF(ISNUMBER($AK1494),IF($AK1494&gt;-0.2,100,IF($AK1494&gt;=-0.4,50,0)),"")</f>
        <v/>
      </c>
      <c r="AW1494" s="59" t="n">
        <f aca="false">01_指標庫!$H$4*ISNUMBER($F1494)+01_指標庫!$H$5*ISNUMBER($AA1494)+01_指標庫!$H$6*ISNUMBER($G1494)+01_指標庫!$H$7*ISNUMBER($H1494)+01_指標庫!$H$8*ISNUMBER($AF1494)+01_指標庫!$H$9*ISNUMBER($AG1494)+01_指標庫!$H$10*ISNUMBER($AB1494)+01_指標庫!$H$11*ISNUMBER($AC1494)+01_指標庫!$H$12*ISNUMBER($AD1494)+01_指標庫!$H$13*ISNUMBER($AE1494)+01_指標庫!$H$14*ISNUMBER($I1494)+01_指標庫!$H$15*ISNUMBER($AH1494)+01_指標庫!$H$16*ISNUMBER($K1494)+01_指標庫!$H$17*ISNUMBER($AI1494)+01_指標庫!$H$18*ISNUMBER($AJ1494)+01_指標庫!$H$19*ISNUMBER($AK1494)+01_指標庫!$H$20*ISNUMBER($BB1494)+01_指標庫!$H$21*ISNUMBER($BC1494)</f>
        <v>51</v>
      </c>
      <c r="AX1494" s="59" t="n">
        <f aca="false">IF(AW1494=0,50,ROUND((01_指標庫!$H$4*IF(ISNUMBER($F1494),L1494,0)+01_指標庫!$H$5*IF(ISNUMBER($AA1494),AL1494,0)+01_指標庫!$H$6*IF(ISNUMBER($G1494),M1494,0)+01_指標庫!$H$7*IF(ISNUMBER($H1494),N1494,0)+01_指標庫!$H$8*IF(ISNUMBER($AF1494),AQ1494,0)+01_指標庫!$H$9*IF(ISNUMBER($AG1494),AR1494,0)+01_指標庫!$H$10*IF(ISNUMBER($AB1494),AM1494,0)+01_指標庫!$H$11*IF(ISNUMBER($AC1494),AN1494,0)+01_指標庫!$H$12*IF(ISNUMBER($AD1494),AO1494,0)+01_指標庫!$H$13*IF(ISNUMBER($AE1494),AP1494,0)+01_指標庫!$H$14*IF(ISNUMBER($I1494),O1494,0)+01_指標庫!$H$15*IF(ISNUMBER($AH1494),AS1494,0)+01_指標庫!$H$16*IF(ISNUMBER($K1494),P1494,0)+01_指標庫!$H$17*IF(ISNUMBER($AI1494),AT1494,0)+01_指標庫!$H$18*IF(ISNUMBER($AJ1494),AU1494,0)+01_指標庫!$H$19*IF(ISNUMBER($AK1494),AV1494,0)+01_指標庫!$H$20*IF(ISNUMBER($BB1494),BB1494,0)+01_指標庫!$H$21*IF(ISNUMBER($BC1494),BC1494,0))/AW1494,1))</f>
        <v>25.5</v>
      </c>
      <c r="AY1494" s="60"/>
      <c r="AZ1494" s="60"/>
      <c r="BA1494" s="58" t="n">
        <f aca="false">AVERAGE($E1490:$E1494)/AVERAGE($E1485:$E1494)-1</f>
        <v>0.015941221045644</v>
      </c>
      <c r="BB1494" s="59" t="n">
        <f aca="false">IF(ISNUMBER($BA1494),IF(OR($S1494&lt;=-0.03,$BA1494&lt;-0.003),0,IF(OR($S1494&lt;=-0.02,$BA1494&lt;0.01),50,100)),"")</f>
        <v>100</v>
      </c>
      <c r="BC1494" s="0" t="str">
        <f aca="false">IF(OR(COUNT($AZ1494)=0,COUNT($AZ1493)=0),"",IF(OR($AY1494/$AZ1493-1&lt;=-0.03,$AZ1494/$AZ1493-1&lt;=-0.045,IF(COUNT($AZ1485:$AZ1494)=10,AVERAGE($AZ1490:$AZ1494)/AVERAGE($AZ1485:$AZ1494)-1&lt;-0.01,FALSE())),0,IF(OR($AZ1494/$AZ1493-1&lt;=-0.02,IF(COUNT($AZ1485:$AZ1494)=10,AVERAGE($AZ1490:$AZ1494)/AVERAGE($AZ1485:$AZ1494)-1&lt;0.005,FALSE())),50,100)))</f>
        <v/>
      </c>
    </row>
    <row r="1495" customFormat="false" ht="15" hidden="false" customHeight="true" outlineLevel="0" collapsed="false">
      <c r="A1495" s="47" t="n">
        <v>1491</v>
      </c>
      <c r="B1495" s="48" t="n">
        <v>44720</v>
      </c>
      <c r="C1495" s="47" t="n">
        <v>2022</v>
      </c>
      <c r="D1495" s="49" t="s">
        <v>238</v>
      </c>
      <c r="E1495" s="50" t="n">
        <v>12615.13</v>
      </c>
      <c r="F1495" s="51" t="n">
        <v>-0.143889</v>
      </c>
      <c r="G1495" s="51" t="n">
        <v>-0.23883</v>
      </c>
      <c r="H1495" s="52" t="n">
        <v>0.2449</v>
      </c>
      <c r="I1495" s="62" t="n">
        <v>474.1</v>
      </c>
      <c r="J1495" s="63" t="s">
        <v>240</v>
      </c>
      <c r="K1495" s="54" t="n">
        <v>23.96</v>
      </c>
      <c r="L1495" s="55" t="n">
        <f aca="false">IF(COUNT(F1495)=0,50,IF(F1495&gt;=0,100,IF(F1495&gt;=-0.02,50,0)))</f>
        <v>0</v>
      </c>
      <c r="M1495" s="55" t="n">
        <f aca="false">IF(COUNT(G1495)=0,50,IF(G1495&gt;-0.06,100,IF(G1495&gt;-0.15,50,0)))</f>
        <v>0</v>
      </c>
      <c r="N1495" s="55" t="n">
        <f aca="false">IF(COUNT(H1495)=0,50,IF(H1495&gt;=0.6,100,IF(H1495&gt;=0.4,50,0)))</f>
        <v>0</v>
      </c>
      <c r="O1495" s="55" t="n">
        <f aca="false">IF(COUNT(I1495)=0,50,IF(J1495="proxy_vix",50,IF(I1495&lt;350,100,IF(I1495&lt;=450,50,0))))</f>
        <v>50</v>
      </c>
      <c r="P1495" s="55" t="n">
        <f aca="false">IF(COUNT(K1495)=0,50,IF(K1495&lt;20,100,IF(K1495&lt;=25,50,0)))</f>
        <v>50</v>
      </c>
      <c r="Q1495" s="54"/>
      <c r="R1495" s="47"/>
      <c r="S1495" s="51" t="n">
        <f aca="false">$E1495/$E1494-1</f>
        <v>-0.0075953768502669</v>
      </c>
      <c r="T1495" s="56" t="n">
        <f aca="false">$K1495/$K1494-1</f>
        <v>-0.00249791840133218</v>
      </c>
      <c r="V1495" s="57"/>
      <c r="W1495" s="57"/>
      <c r="Y1495" s="1" t="str">
        <f aca="false">IF(AX1495&gt;=70,"EASY",IF(AX1495&gt;40,"UNCERTAIN","HARD"))</f>
        <v>HARD</v>
      </c>
      <c r="AA1495" s="58" t="n">
        <f aca="false">IF($A1495&lt;200,"",AVERAGE($E1446:$E1495)/AVERAGE($E1296:$E1495)-1)</f>
        <v>-0.103878870755343</v>
      </c>
      <c r="AB1495" s="59" t="n">
        <f aca="false">LOOKUP($B1495,07_L1政策步階!$A$4:$A$14,07_L1政策步階!$C$4:$C$14)</f>
        <v>-1</v>
      </c>
      <c r="AC1495" s="57"/>
      <c r="AD1495" s="57"/>
      <c r="AE1495" s="57"/>
      <c r="AF1495" s="57"/>
      <c r="AG1495" s="57"/>
      <c r="AH1495" s="57"/>
      <c r="AI1495" s="57"/>
      <c r="AJ1495" s="57"/>
      <c r="AK1495" s="57"/>
      <c r="AL1495" s="59" t="n">
        <f aca="false">IF(ISNUMBER($AA1495),IF($AA1495&gt;=0.005,100,IF($AA1495&gt;=-0.015,50,0)),"")</f>
        <v>0</v>
      </c>
      <c r="AM1495" s="59" t="n">
        <f aca="false">IF(ISNUMBER($AB1495),IF($AB1495=1,100,IF($AB1495=0,50,0)),"")</f>
        <v>0</v>
      </c>
      <c r="AN1495" s="0" t="str">
        <f aca="false">IF(ISNUMBER($AC1495),IF($AC1495&gt;=0.001,100,IF($AC1495&gt;=-0.003,50,0)),"")</f>
        <v/>
      </c>
      <c r="AO1495" s="0" t="str">
        <f aca="false">IF(ISNUMBER($AD1495),IF($AD1495&gt;=0.04,100,IF($AD1495&gt;=0,50,0)),"")</f>
        <v/>
      </c>
      <c r="AP1495" s="0" t="str">
        <f aca="false">IF(ISNUMBER($AE1495),IF($AE1495&gt;=25,100,IF($AE1495&gt;=-75,50,0)),"")</f>
        <v/>
      </c>
      <c r="AQ1495" s="0" t="str">
        <f aca="false">IF(ISNUMBER($AF1495),IF($AF1495&gt;0,100,IF($AF1495&gt;=-50,50,0)),"")</f>
        <v/>
      </c>
      <c r="AR1495" s="0" t="str">
        <f aca="false">IF(ISNUMBER($AG1495),IF($AG1495=1,100,IF($AG1495=0,50,0)),"")</f>
        <v/>
      </c>
      <c r="AS1495" s="0" t="str">
        <f aca="false">IF(ISNUMBER($AH1495),IF($AH1495&lt;0,100,IF($AH1495&lt;=20,50,0)),"")</f>
        <v/>
      </c>
      <c r="AT1495" s="0" t="str">
        <f aca="false">IF(ISNUMBER($AI1495),IF($AI1495&lt;0.95,100,IF($AI1495&lt;=1,50,0)),"")</f>
        <v/>
      </c>
      <c r="AU1495" s="0" t="str">
        <f aca="false">IF(ISNUMBER($AJ1495),IF($AJ1495&lt;30,0,IF($AJ1495&lt;40,50,IF($AJ1495&lt;=90,100,50))),"")</f>
        <v/>
      </c>
      <c r="AV1495" s="0" t="str">
        <f aca="false">IF(ISNUMBER($AK1495),IF($AK1495&gt;-0.2,100,IF($AK1495&gt;=-0.4,50,0)),"")</f>
        <v/>
      </c>
      <c r="AW1495" s="59" t="n">
        <f aca="false">01_指標庫!$H$4*ISNUMBER($F1495)+01_指標庫!$H$5*ISNUMBER($AA1495)+01_指標庫!$H$6*ISNUMBER($G1495)+01_指標庫!$H$7*ISNUMBER($H1495)+01_指標庫!$H$8*ISNUMBER($AF1495)+01_指標庫!$H$9*ISNUMBER($AG1495)+01_指標庫!$H$10*ISNUMBER($AB1495)+01_指標庫!$H$11*ISNUMBER($AC1495)+01_指標庫!$H$12*ISNUMBER($AD1495)+01_指標庫!$H$13*ISNUMBER($AE1495)+01_指標庫!$H$14*ISNUMBER($I1495)+01_指標庫!$H$15*ISNUMBER($AH1495)+01_指標庫!$H$16*ISNUMBER($K1495)+01_指標庫!$H$17*ISNUMBER($AI1495)+01_指標庫!$H$18*ISNUMBER($AJ1495)+01_指標庫!$H$19*ISNUMBER($AK1495)+01_指標庫!$H$20*ISNUMBER($BB1495)+01_指標庫!$H$21*ISNUMBER($BC1495)</f>
        <v>51</v>
      </c>
      <c r="AX1495" s="59" t="n">
        <f aca="false">IF(AW1495=0,50,ROUND((01_指標庫!$H$4*IF(ISNUMBER($F1495),L1495,0)+01_指標庫!$H$5*IF(ISNUMBER($AA1495),AL1495,0)+01_指標庫!$H$6*IF(ISNUMBER($G1495),M1495,0)+01_指標庫!$H$7*IF(ISNUMBER($H1495),N1495,0)+01_指標庫!$H$8*IF(ISNUMBER($AF1495),AQ1495,0)+01_指標庫!$H$9*IF(ISNUMBER($AG1495),AR1495,0)+01_指標庫!$H$10*IF(ISNUMBER($AB1495),AM1495,0)+01_指標庫!$H$11*IF(ISNUMBER($AC1495),AN1495,0)+01_指標庫!$H$12*IF(ISNUMBER($AD1495),AO1495,0)+01_指標庫!$H$13*IF(ISNUMBER($AE1495),AP1495,0)+01_指標庫!$H$14*IF(ISNUMBER($I1495),O1495,0)+01_指標庫!$H$15*IF(ISNUMBER($AH1495),AS1495,0)+01_指標庫!$H$16*IF(ISNUMBER($K1495),P1495,0)+01_指標庫!$H$17*IF(ISNUMBER($AI1495),AT1495,0)+01_指標庫!$H$18*IF(ISNUMBER($AJ1495),AU1495,0)+01_指標庫!$H$19*IF(ISNUMBER($AK1495),AV1495,0)+01_指標庫!$H$20*IF(ISNUMBER($BB1495),BB1495,0)+01_指標庫!$H$21*IF(ISNUMBER($BC1495),BC1495,0))/AW1495,1))</f>
        <v>25.5</v>
      </c>
      <c r="AY1495" s="60"/>
      <c r="AZ1495" s="60"/>
      <c r="BA1495" s="58" t="n">
        <f aca="false">AVERAGE($E1491:$E1495)/AVERAGE($E1486:$E1495)-1</f>
        <v>0.0101606919052102</v>
      </c>
      <c r="BB1495" s="59" t="n">
        <f aca="false">IF(ISNUMBER($BA1495),IF(OR($S1495&lt;=-0.03,$BA1495&lt;-0.003),0,IF(OR($S1495&lt;=-0.02,$BA1495&lt;0.01),50,100)),"")</f>
        <v>100</v>
      </c>
      <c r="BC1495" s="0" t="str">
        <f aca="false">IF(OR(COUNT($AZ1495)=0,COUNT($AZ1494)=0),"",IF(OR($AY1495/$AZ1494-1&lt;=-0.03,$AZ1495/$AZ1494-1&lt;=-0.045,IF(COUNT($AZ1486:$AZ1495)=10,AVERAGE($AZ1491:$AZ1495)/AVERAGE($AZ1486:$AZ1495)-1&lt;-0.01,FALSE())),0,IF(OR($AZ1495/$AZ1494-1&lt;=-0.02,IF(COUNT($AZ1486:$AZ1495)=10,AVERAGE($AZ1491:$AZ1495)/AVERAGE($AZ1486:$AZ1495)-1&lt;0.005,FALSE())),50,100)))</f>
        <v/>
      </c>
    </row>
    <row r="1496" customFormat="false" ht="15" hidden="false" customHeight="true" outlineLevel="0" collapsed="false">
      <c r="A1496" s="47" t="n">
        <v>1492</v>
      </c>
      <c r="B1496" s="48" t="n">
        <v>44721</v>
      </c>
      <c r="C1496" s="47" t="n">
        <v>2022</v>
      </c>
      <c r="D1496" s="49" t="s">
        <v>239</v>
      </c>
      <c r="E1496" s="50" t="n">
        <v>12269.78</v>
      </c>
      <c r="F1496" s="51" t="n">
        <v>-0.166452</v>
      </c>
      <c r="G1496" s="51" t="n">
        <v>-0.259668</v>
      </c>
      <c r="H1496" s="52" t="n">
        <v>0.1224</v>
      </c>
      <c r="I1496" s="62" t="n">
        <v>492</v>
      </c>
      <c r="J1496" s="63" t="s">
        <v>240</v>
      </c>
      <c r="K1496" s="54" t="n">
        <v>26.09</v>
      </c>
      <c r="L1496" s="55" t="n">
        <f aca="false">IF(COUNT(F1496)=0,50,IF(F1496&gt;=0,100,IF(F1496&gt;=-0.02,50,0)))</f>
        <v>0</v>
      </c>
      <c r="M1496" s="55" t="n">
        <f aca="false">IF(COUNT(G1496)=0,50,IF(G1496&gt;-0.06,100,IF(G1496&gt;-0.15,50,0)))</f>
        <v>0</v>
      </c>
      <c r="N1496" s="55" t="n">
        <f aca="false">IF(COUNT(H1496)=0,50,IF(H1496&gt;=0.6,100,IF(H1496&gt;=0.4,50,0)))</f>
        <v>0</v>
      </c>
      <c r="O1496" s="55" t="n">
        <f aca="false">IF(COUNT(I1496)=0,50,IF(J1496="proxy_vix",50,IF(I1496&lt;350,100,IF(I1496&lt;=450,50,0))))</f>
        <v>50</v>
      </c>
      <c r="P1496" s="55" t="n">
        <f aca="false">IF(COUNT(K1496)=0,50,IF(K1496&lt;20,100,IF(K1496&lt;=25,50,0)))</f>
        <v>0</v>
      </c>
      <c r="Q1496" s="54"/>
      <c r="R1496" s="47"/>
      <c r="S1496" s="51" t="n">
        <f aca="false">$E1496/$E1495-1</f>
        <v>-0.0273758574029755</v>
      </c>
      <c r="T1496" s="56" t="n">
        <f aca="false">$K1496/$K1495-1</f>
        <v>0.08889816360601</v>
      </c>
      <c r="V1496" s="57"/>
      <c r="W1496" s="57"/>
      <c r="Y1496" s="1" t="str">
        <f aca="false">IF(AX1496&gt;=70,"EASY",IF(AX1496&gt;40,"UNCERTAIN","HARD"))</f>
        <v>HARD</v>
      </c>
      <c r="AA1496" s="58" t="n">
        <f aca="false">IF($A1496&lt;200,"",AVERAGE($E1447:$E1496)/AVERAGE($E1297:$E1496)-1)</f>
        <v>-0.106973659999289</v>
      </c>
      <c r="AB1496" s="59" t="n">
        <f aca="false">LOOKUP($B1496,07_L1政策步階!$A$4:$A$14,07_L1政策步階!$C$4:$C$14)</f>
        <v>-1</v>
      </c>
      <c r="AC1496" s="57"/>
      <c r="AD1496" s="57"/>
      <c r="AE1496" s="57"/>
      <c r="AF1496" s="57"/>
      <c r="AG1496" s="57"/>
      <c r="AH1496" s="57"/>
      <c r="AI1496" s="57"/>
      <c r="AJ1496" s="57"/>
      <c r="AK1496" s="57"/>
      <c r="AL1496" s="59" t="n">
        <f aca="false">IF(ISNUMBER($AA1496),IF($AA1496&gt;=0.005,100,IF($AA1496&gt;=-0.015,50,0)),"")</f>
        <v>0</v>
      </c>
      <c r="AM1496" s="59" t="n">
        <f aca="false">IF(ISNUMBER($AB1496),IF($AB1496=1,100,IF($AB1496=0,50,0)),"")</f>
        <v>0</v>
      </c>
      <c r="AN1496" s="0" t="str">
        <f aca="false">IF(ISNUMBER($AC1496),IF($AC1496&gt;=0.001,100,IF($AC1496&gt;=-0.003,50,0)),"")</f>
        <v/>
      </c>
      <c r="AO1496" s="0" t="str">
        <f aca="false">IF(ISNUMBER($AD1496),IF($AD1496&gt;=0.04,100,IF($AD1496&gt;=0,50,0)),"")</f>
        <v/>
      </c>
      <c r="AP1496" s="0" t="str">
        <f aca="false">IF(ISNUMBER($AE1496),IF($AE1496&gt;=25,100,IF($AE1496&gt;=-75,50,0)),"")</f>
        <v/>
      </c>
      <c r="AQ1496" s="0" t="str">
        <f aca="false">IF(ISNUMBER($AF1496),IF($AF1496&gt;0,100,IF($AF1496&gt;=-50,50,0)),"")</f>
        <v/>
      </c>
      <c r="AR1496" s="0" t="str">
        <f aca="false">IF(ISNUMBER($AG1496),IF($AG1496=1,100,IF($AG1496=0,50,0)),"")</f>
        <v/>
      </c>
      <c r="AS1496" s="0" t="str">
        <f aca="false">IF(ISNUMBER($AH1496),IF($AH1496&lt;0,100,IF($AH1496&lt;=20,50,0)),"")</f>
        <v/>
      </c>
      <c r="AT1496" s="0" t="str">
        <f aca="false">IF(ISNUMBER($AI1496),IF($AI1496&lt;0.95,100,IF($AI1496&lt;=1,50,0)),"")</f>
        <v/>
      </c>
      <c r="AU1496" s="0" t="str">
        <f aca="false">IF(ISNUMBER($AJ1496),IF($AJ1496&lt;30,0,IF($AJ1496&lt;40,50,IF($AJ1496&lt;=90,100,50))),"")</f>
        <v/>
      </c>
      <c r="AV1496" s="0" t="str">
        <f aca="false">IF(ISNUMBER($AK1496),IF($AK1496&gt;-0.2,100,IF($AK1496&gt;=-0.4,50,0)),"")</f>
        <v/>
      </c>
      <c r="AW1496" s="59" t="n">
        <f aca="false">01_指標庫!$H$4*ISNUMBER($F1496)+01_指標庫!$H$5*ISNUMBER($AA1496)+01_指標庫!$H$6*ISNUMBER($G1496)+01_指標庫!$H$7*ISNUMBER($H1496)+01_指標庫!$H$8*ISNUMBER($AF1496)+01_指標庫!$H$9*ISNUMBER($AG1496)+01_指標庫!$H$10*ISNUMBER($AB1496)+01_指標庫!$H$11*ISNUMBER($AC1496)+01_指標庫!$H$12*ISNUMBER($AD1496)+01_指標庫!$H$13*ISNUMBER($AE1496)+01_指標庫!$H$14*ISNUMBER($I1496)+01_指標庫!$H$15*ISNUMBER($AH1496)+01_指標庫!$H$16*ISNUMBER($K1496)+01_指標庫!$H$17*ISNUMBER($AI1496)+01_指標庫!$H$18*ISNUMBER($AJ1496)+01_指標庫!$H$19*ISNUMBER($AK1496)+01_指標庫!$H$20*ISNUMBER($BB1496)+01_指標庫!$H$21*ISNUMBER($BC1496)</f>
        <v>51</v>
      </c>
      <c r="AX1496" s="59" t="n">
        <f aca="false">IF(AW1496=0,50,ROUND((01_指標庫!$H$4*IF(ISNUMBER($F1496),L1496,0)+01_指標庫!$H$5*IF(ISNUMBER($AA1496),AL1496,0)+01_指標庫!$H$6*IF(ISNUMBER($G1496),M1496,0)+01_指標庫!$H$7*IF(ISNUMBER($H1496),N1496,0)+01_指標庫!$H$8*IF(ISNUMBER($AF1496),AQ1496,0)+01_指標庫!$H$9*IF(ISNUMBER($AG1496),AR1496,0)+01_指標庫!$H$10*IF(ISNUMBER($AB1496),AM1496,0)+01_指標庫!$H$11*IF(ISNUMBER($AC1496),AN1496,0)+01_指標庫!$H$12*IF(ISNUMBER($AD1496),AO1496,0)+01_指標庫!$H$13*IF(ISNUMBER($AE1496),AP1496,0)+01_指標庫!$H$14*IF(ISNUMBER($I1496),O1496,0)+01_指標庫!$H$15*IF(ISNUMBER($AH1496),AS1496,0)+01_指標庫!$H$16*IF(ISNUMBER($K1496),P1496,0)+01_指標庫!$H$17*IF(ISNUMBER($AI1496),AT1496,0)+01_指標庫!$H$18*IF(ISNUMBER($AJ1496),AU1496,0)+01_指標庫!$H$19*IF(ISNUMBER($AK1496),AV1496,0)+01_指標庫!$H$20*IF(ISNUMBER($BB1496),BB1496,0)+01_指標庫!$H$21*IF(ISNUMBER($BC1496),BC1496,0))/AW1496,1))</f>
        <v>13.7</v>
      </c>
      <c r="AY1496" s="60"/>
      <c r="AZ1496" s="60"/>
      <c r="BA1496" s="58" t="n">
        <f aca="false">AVERAGE($E1492:$E1496)/AVERAGE($E1487:$E1496)-1</f>
        <v>-0.00236362114295718</v>
      </c>
      <c r="BB1496" s="59" t="n">
        <f aca="false">IF(ISNUMBER($BA1496),IF(OR($S1496&lt;=-0.03,$BA1496&lt;-0.003),0,IF(OR($S1496&lt;=-0.02,$BA1496&lt;0.01),50,100)),"")</f>
        <v>50</v>
      </c>
      <c r="BC1496" s="0" t="str">
        <f aca="false">IF(OR(COUNT($AZ1496)=0,COUNT($AZ1495)=0),"",IF(OR($AY1496/$AZ1495-1&lt;=-0.03,$AZ1496/$AZ1495-1&lt;=-0.045,IF(COUNT($AZ1487:$AZ1496)=10,AVERAGE($AZ1492:$AZ1496)/AVERAGE($AZ1487:$AZ1496)-1&lt;-0.01,FALSE())),0,IF(OR($AZ1496/$AZ1495-1&lt;=-0.02,IF(COUNT($AZ1487:$AZ1496)=10,AVERAGE($AZ1492:$AZ1496)/AVERAGE($AZ1487:$AZ1496)-1&lt;0.005,FALSE())),50,100)))</f>
        <v/>
      </c>
    </row>
    <row r="1497" customFormat="false" ht="15" hidden="false" customHeight="true" outlineLevel="0" collapsed="false">
      <c r="A1497" s="47" t="n">
        <v>1493</v>
      </c>
      <c r="B1497" s="48" t="n">
        <v>44722</v>
      </c>
      <c r="C1497" s="47" t="n">
        <v>2022</v>
      </c>
      <c r="D1497" s="49" t="s">
        <v>234</v>
      </c>
      <c r="E1497" s="50" t="n">
        <v>11832.82</v>
      </c>
      <c r="F1497" s="51" t="n">
        <v>-0.19517</v>
      </c>
      <c r="G1497" s="51" t="n">
        <v>-0.286033</v>
      </c>
      <c r="H1497" s="52" t="n">
        <v>0.0612</v>
      </c>
      <c r="I1497" s="62" t="n">
        <v>505.9</v>
      </c>
      <c r="J1497" s="63" t="s">
        <v>240</v>
      </c>
      <c r="K1497" s="54" t="n">
        <v>27.75</v>
      </c>
      <c r="L1497" s="55" t="n">
        <f aca="false">IF(COUNT(F1497)=0,50,IF(F1497&gt;=0,100,IF(F1497&gt;=-0.02,50,0)))</f>
        <v>0</v>
      </c>
      <c r="M1497" s="55" t="n">
        <f aca="false">IF(COUNT(G1497)=0,50,IF(G1497&gt;-0.06,100,IF(G1497&gt;-0.15,50,0)))</f>
        <v>0</v>
      </c>
      <c r="N1497" s="55" t="n">
        <f aca="false">IF(COUNT(H1497)=0,50,IF(H1497&gt;=0.6,100,IF(H1497&gt;=0.4,50,0)))</f>
        <v>0</v>
      </c>
      <c r="O1497" s="55" t="n">
        <f aca="false">IF(COUNT(I1497)=0,50,IF(J1497="proxy_vix",50,IF(I1497&lt;350,100,IF(I1497&lt;=450,50,0))))</f>
        <v>50</v>
      </c>
      <c r="P1497" s="55" t="n">
        <f aca="false">IF(COUNT(K1497)=0,50,IF(K1497&lt;20,100,IF(K1497&lt;=25,50,0)))</f>
        <v>0</v>
      </c>
      <c r="Q1497" s="54"/>
      <c r="R1497" s="47"/>
      <c r="S1497" s="51" t="n">
        <f aca="false">$E1497/$E1496-1</f>
        <v>-0.0356127004722172</v>
      </c>
      <c r="T1497" s="56" t="n">
        <f aca="false">$K1497/$K1496-1</f>
        <v>0.0636259103104637</v>
      </c>
      <c r="V1497" s="57"/>
      <c r="W1497" s="57"/>
      <c r="Y1497" s="1" t="str">
        <f aca="false">IF(AX1497&gt;=70,"EASY",IF(AX1497&gt;40,"UNCERTAIN","HARD"))</f>
        <v>HARD</v>
      </c>
      <c r="AA1497" s="58" t="n">
        <f aca="false">IF($A1497&lt;200,"",AVERAGE($E1448:$E1497)/AVERAGE($E1298:$E1497)-1)</f>
        <v>-0.110305489367071</v>
      </c>
      <c r="AB1497" s="59" t="n">
        <f aca="false">LOOKUP($B1497,07_L1政策步階!$A$4:$A$14,07_L1政策步階!$C$4:$C$14)</f>
        <v>-1</v>
      </c>
      <c r="AC1497" s="57"/>
      <c r="AD1497" s="57"/>
      <c r="AE1497" s="57"/>
      <c r="AF1497" s="57"/>
      <c r="AG1497" s="57"/>
      <c r="AH1497" s="57"/>
      <c r="AI1497" s="57"/>
      <c r="AJ1497" s="57"/>
      <c r="AK1497" s="57"/>
      <c r="AL1497" s="59" t="n">
        <f aca="false">IF(ISNUMBER($AA1497),IF($AA1497&gt;=0.005,100,IF($AA1497&gt;=-0.015,50,0)),"")</f>
        <v>0</v>
      </c>
      <c r="AM1497" s="59" t="n">
        <f aca="false">IF(ISNUMBER($AB1497),IF($AB1497=1,100,IF($AB1497=0,50,0)),"")</f>
        <v>0</v>
      </c>
      <c r="AN1497" s="0" t="str">
        <f aca="false">IF(ISNUMBER($AC1497),IF($AC1497&gt;=0.001,100,IF($AC1497&gt;=-0.003,50,0)),"")</f>
        <v/>
      </c>
      <c r="AO1497" s="0" t="str">
        <f aca="false">IF(ISNUMBER($AD1497),IF($AD1497&gt;=0.04,100,IF($AD1497&gt;=0,50,0)),"")</f>
        <v/>
      </c>
      <c r="AP1497" s="0" t="str">
        <f aca="false">IF(ISNUMBER($AE1497),IF($AE1497&gt;=25,100,IF($AE1497&gt;=-75,50,0)),"")</f>
        <v/>
      </c>
      <c r="AQ1497" s="0" t="str">
        <f aca="false">IF(ISNUMBER($AF1497),IF($AF1497&gt;0,100,IF($AF1497&gt;=-50,50,0)),"")</f>
        <v/>
      </c>
      <c r="AR1497" s="0" t="str">
        <f aca="false">IF(ISNUMBER($AG1497),IF($AG1497=1,100,IF($AG1497=0,50,0)),"")</f>
        <v/>
      </c>
      <c r="AS1497" s="0" t="str">
        <f aca="false">IF(ISNUMBER($AH1497),IF($AH1497&lt;0,100,IF($AH1497&lt;=20,50,0)),"")</f>
        <v/>
      </c>
      <c r="AT1497" s="0" t="str">
        <f aca="false">IF(ISNUMBER($AI1497),IF($AI1497&lt;0.95,100,IF($AI1497&lt;=1,50,0)),"")</f>
        <v/>
      </c>
      <c r="AU1497" s="0" t="str">
        <f aca="false">IF(ISNUMBER($AJ1497),IF($AJ1497&lt;30,0,IF($AJ1497&lt;40,50,IF($AJ1497&lt;=90,100,50))),"")</f>
        <v/>
      </c>
      <c r="AV1497" s="0" t="str">
        <f aca="false">IF(ISNUMBER($AK1497),IF($AK1497&gt;-0.2,100,IF($AK1497&gt;=-0.4,50,0)),"")</f>
        <v/>
      </c>
      <c r="AW1497" s="59" t="n">
        <f aca="false">01_指標庫!$H$4*ISNUMBER($F1497)+01_指標庫!$H$5*ISNUMBER($AA1497)+01_指標庫!$H$6*ISNUMBER($G1497)+01_指標庫!$H$7*ISNUMBER($H1497)+01_指標庫!$H$8*ISNUMBER($AF1497)+01_指標庫!$H$9*ISNUMBER($AG1497)+01_指標庫!$H$10*ISNUMBER($AB1497)+01_指標庫!$H$11*ISNUMBER($AC1497)+01_指標庫!$H$12*ISNUMBER($AD1497)+01_指標庫!$H$13*ISNUMBER($AE1497)+01_指標庫!$H$14*ISNUMBER($I1497)+01_指標庫!$H$15*ISNUMBER($AH1497)+01_指標庫!$H$16*ISNUMBER($K1497)+01_指標庫!$H$17*ISNUMBER($AI1497)+01_指標庫!$H$18*ISNUMBER($AJ1497)+01_指標庫!$H$19*ISNUMBER($AK1497)+01_指標庫!$H$20*ISNUMBER($BB1497)+01_指標庫!$H$21*ISNUMBER($BC1497)</f>
        <v>51</v>
      </c>
      <c r="AX1497" s="59" t="n">
        <f aca="false">IF(AW1497=0,50,ROUND((01_指標庫!$H$4*IF(ISNUMBER($F1497),L1497,0)+01_指標庫!$H$5*IF(ISNUMBER($AA1497),AL1497,0)+01_指標庫!$H$6*IF(ISNUMBER($G1497),M1497,0)+01_指標庫!$H$7*IF(ISNUMBER($H1497),N1497,0)+01_指標庫!$H$8*IF(ISNUMBER($AF1497),AQ1497,0)+01_指標庫!$H$9*IF(ISNUMBER($AG1497),AR1497,0)+01_指標庫!$H$10*IF(ISNUMBER($AB1497),AM1497,0)+01_指標庫!$H$11*IF(ISNUMBER($AC1497),AN1497,0)+01_指標庫!$H$12*IF(ISNUMBER($AD1497),AO1497,0)+01_指標庫!$H$13*IF(ISNUMBER($AE1497),AP1497,0)+01_指標庫!$H$14*IF(ISNUMBER($I1497),O1497,0)+01_指標庫!$H$15*IF(ISNUMBER($AH1497),AS1497,0)+01_指標庫!$H$16*IF(ISNUMBER($K1497),P1497,0)+01_指標庫!$H$17*IF(ISNUMBER($AI1497),AT1497,0)+01_指標庫!$H$18*IF(ISNUMBER($AJ1497),AU1497,0)+01_指標庫!$H$19*IF(ISNUMBER($AK1497),AV1497,0)+01_指標庫!$H$20*IF(ISNUMBER($BB1497),BB1497,0)+01_指標庫!$H$21*IF(ISNUMBER($BC1497),BC1497,0))/AW1497,1))</f>
        <v>7.8</v>
      </c>
      <c r="AY1497" s="60"/>
      <c r="AZ1497" s="60"/>
      <c r="BA1497" s="58" t="n">
        <f aca="false">AVERAGE($E1493:$E1497)/AVERAGE($E1488:$E1497)-1</f>
        <v>-0.0102420708041304</v>
      </c>
      <c r="BB1497" s="59" t="n">
        <f aca="false">IF(ISNUMBER($BA1497),IF(OR($S1497&lt;=-0.03,$BA1497&lt;-0.003),0,IF(OR($S1497&lt;=-0.02,$BA1497&lt;0.01),50,100)),"")</f>
        <v>0</v>
      </c>
      <c r="BC1497" s="0" t="str">
        <f aca="false">IF(OR(COUNT($AZ1497)=0,COUNT($AZ1496)=0),"",IF(OR($AY1497/$AZ1496-1&lt;=-0.03,$AZ1497/$AZ1496-1&lt;=-0.045,IF(COUNT($AZ1488:$AZ1497)=10,AVERAGE($AZ1493:$AZ1497)/AVERAGE($AZ1488:$AZ1497)-1&lt;-0.01,FALSE())),0,IF(OR($AZ1497/$AZ1496-1&lt;=-0.02,IF(COUNT($AZ1488:$AZ1497)=10,AVERAGE($AZ1493:$AZ1497)/AVERAGE($AZ1488:$AZ1497)-1&lt;0.005,FALSE())),50,100)))</f>
        <v/>
      </c>
    </row>
    <row r="1498" customFormat="false" ht="15" hidden="false" customHeight="true" outlineLevel="0" collapsed="false">
      <c r="A1498" s="47" t="n">
        <v>1494</v>
      </c>
      <c r="B1498" s="48" t="n">
        <v>44725</v>
      </c>
      <c r="C1498" s="47" t="n">
        <v>2022</v>
      </c>
      <c r="D1498" s="49" t="s">
        <v>236</v>
      </c>
      <c r="E1498" s="50" t="n">
        <v>11288.32</v>
      </c>
      <c r="F1498" s="51" t="n">
        <v>-0.231162</v>
      </c>
      <c r="G1498" s="51" t="n">
        <v>-0.318887</v>
      </c>
      <c r="H1498" s="52" t="n">
        <v>0.0612</v>
      </c>
      <c r="I1498" s="62" t="n">
        <v>558.5</v>
      </c>
      <c r="J1498" s="63" t="s">
        <v>240</v>
      </c>
      <c r="K1498" s="54" t="n">
        <v>34.02</v>
      </c>
      <c r="L1498" s="55" t="n">
        <f aca="false">IF(COUNT(F1498)=0,50,IF(F1498&gt;=0,100,IF(F1498&gt;=-0.02,50,0)))</f>
        <v>0</v>
      </c>
      <c r="M1498" s="55" t="n">
        <f aca="false">IF(COUNT(G1498)=0,50,IF(G1498&gt;-0.06,100,IF(G1498&gt;-0.15,50,0)))</f>
        <v>0</v>
      </c>
      <c r="N1498" s="55" t="n">
        <f aca="false">IF(COUNT(H1498)=0,50,IF(H1498&gt;=0.6,100,IF(H1498&gt;=0.4,50,0)))</f>
        <v>0</v>
      </c>
      <c r="O1498" s="55" t="n">
        <f aca="false">IF(COUNT(I1498)=0,50,IF(J1498="proxy_vix",50,IF(I1498&lt;350,100,IF(I1498&lt;=450,50,0))))</f>
        <v>50</v>
      </c>
      <c r="P1498" s="55" t="n">
        <f aca="false">IF(COUNT(K1498)=0,50,IF(K1498&lt;20,100,IF(K1498&lt;=25,50,0)))</f>
        <v>0</v>
      </c>
      <c r="Q1498" s="54"/>
      <c r="R1498" s="47"/>
      <c r="S1498" s="51" t="n">
        <f aca="false">$E1498/$E1497-1</f>
        <v>-0.0460160806975852</v>
      </c>
      <c r="T1498" s="56" t="n">
        <f aca="false">$K1498/$K1497-1</f>
        <v>0.225945945945946</v>
      </c>
      <c r="V1498" s="57"/>
      <c r="W1498" s="57"/>
      <c r="Y1498" s="1" t="str">
        <f aca="false">IF(AX1498&gt;=70,"EASY",IF(AX1498&gt;40,"UNCERTAIN","HARD"))</f>
        <v>HARD</v>
      </c>
      <c r="AA1498" s="58" t="n">
        <f aca="false">IF($A1498&lt;200,"",AVERAGE($E1449:$E1498)/AVERAGE($E1299:$E1498)-1)</f>
        <v>-0.113932512633386</v>
      </c>
      <c r="AB1498" s="59" t="n">
        <f aca="false">LOOKUP($B1498,07_L1政策步階!$A$4:$A$14,07_L1政策步階!$C$4:$C$14)</f>
        <v>-1</v>
      </c>
      <c r="AC1498" s="57"/>
      <c r="AD1498" s="57"/>
      <c r="AE1498" s="57"/>
      <c r="AF1498" s="57"/>
      <c r="AG1498" s="57"/>
      <c r="AH1498" s="57"/>
      <c r="AI1498" s="57"/>
      <c r="AJ1498" s="57"/>
      <c r="AK1498" s="57"/>
      <c r="AL1498" s="59" t="n">
        <f aca="false">IF(ISNUMBER($AA1498),IF($AA1498&gt;=0.005,100,IF($AA1498&gt;=-0.015,50,0)),"")</f>
        <v>0</v>
      </c>
      <c r="AM1498" s="59" t="n">
        <f aca="false">IF(ISNUMBER($AB1498),IF($AB1498=1,100,IF($AB1498=0,50,0)),"")</f>
        <v>0</v>
      </c>
      <c r="AN1498" s="0" t="str">
        <f aca="false">IF(ISNUMBER($AC1498),IF($AC1498&gt;=0.001,100,IF($AC1498&gt;=-0.003,50,0)),"")</f>
        <v/>
      </c>
      <c r="AO1498" s="0" t="str">
        <f aca="false">IF(ISNUMBER($AD1498),IF($AD1498&gt;=0.04,100,IF($AD1498&gt;=0,50,0)),"")</f>
        <v/>
      </c>
      <c r="AP1498" s="0" t="str">
        <f aca="false">IF(ISNUMBER($AE1498),IF($AE1498&gt;=25,100,IF($AE1498&gt;=-75,50,0)),"")</f>
        <v/>
      </c>
      <c r="AQ1498" s="0" t="str">
        <f aca="false">IF(ISNUMBER($AF1498),IF($AF1498&gt;0,100,IF($AF1498&gt;=-50,50,0)),"")</f>
        <v/>
      </c>
      <c r="AR1498" s="0" t="str">
        <f aca="false">IF(ISNUMBER($AG1498),IF($AG1498=1,100,IF($AG1498=0,50,0)),"")</f>
        <v/>
      </c>
      <c r="AS1498" s="0" t="str">
        <f aca="false">IF(ISNUMBER($AH1498),IF($AH1498&lt;0,100,IF($AH1498&lt;=20,50,0)),"")</f>
        <v/>
      </c>
      <c r="AT1498" s="0" t="str">
        <f aca="false">IF(ISNUMBER($AI1498),IF($AI1498&lt;0.95,100,IF($AI1498&lt;=1,50,0)),"")</f>
        <v/>
      </c>
      <c r="AU1498" s="0" t="str">
        <f aca="false">IF(ISNUMBER($AJ1498),IF($AJ1498&lt;30,0,IF($AJ1498&lt;40,50,IF($AJ1498&lt;=90,100,50))),"")</f>
        <v/>
      </c>
      <c r="AV1498" s="0" t="str">
        <f aca="false">IF(ISNUMBER($AK1498),IF($AK1498&gt;-0.2,100,IF($AK1498&gt;=-0.4,50,0)),"")</f>
        <v/>
      </c>
      <c r="AW1498" s="59" t="n">
        <f aca="false">01_指標庫!$H$4*ISNUMBER($F1498)+01_指標庫!$H$5*ISNUMBER($AA1498)+01_指標庫!$H$6*ISNUMBER($G1498)+01_指標庫!$H$7*ISNUMBER($H1498)+01_指標庫!$H$8*ISNUMBER($AF1498)+01_指標庫!$H$9*ISNUMBER($AG1498)+01_指標庫!$H$10*ISNUMBER($AB1498)+01_指標庫!$H$11*ISNUMBER($AC1498)+01_指標庫!$H$12*ISNUMBER($AD1498)+01_指標庫!$H$13*ISNUMBER($AE1498)+01_指標庫!$H$14*ISNUMBER($I1498)+01_指標庫!$H$15*ISNUMBER($AH1498)+01_指標庫!$H$16*ISNUMBER($K1498)+01_指標庫!$H$17*ISNUMBER($AI1498)+01_指標庫!$H$18*ISNUMBER($AJ1498)+01_指標庫!$H$19*ISNUMBER($AK1498)+01_指標庫!$H$20*ISNUMBER($BB1498)+01_指標庫!$H$21*ISNUMBER($BC1498)</f>
        <v>51</v>
      </c>
      <c r="AX1498" s="59" t="n">
        <f aca="false">IF(AW1498=0,50,ROUND((01_指標庫!$H$4*IF(ISNUMBER($F1498),L1498,0)+01_指標庫!$H$5*IF(ISNUMBER($AA1498),AL1498,0)+01_指標庫!$H$6*IF(ISNUMBER($G1498),M1498,0)+01_指標庫!$H$7*IF(ISNUMBER($H1498),N1498,0)+01_指標庫!$H$8*IF(ISNUMBER($AF1498),AQ1498,0)+01_指標庫!$H$9*IF(ISNUMBER($AG1498),AR1498,0)+01_指標庫!$H$10*IF(ISNUMBER($AB1498),AM1498,0)+01_指標庫!$H$11*IF(ISNUMBER($AC1498),AN1498,0)+01_指標庫!$H$12*IF(ISNUMBER($AD1498),AO1498,0)+01_指標庫!$H$13*IF(ISNUMBER($AE1498),AP1498,0)+01_指標庫!$H$14*IF(ISNUMBER($I1498),O1498,0)+01_指標庫!$H$15*IF(ISNUMBER($AH1498),AS1498,0)+01_指標庫!$H$16*IF(ISNUMBER($K1498),P1498,0)+01_指標庫!$H$17*IF(ISNUMBER($AI1498),AT1498,0)+01_指標庫!$H$18*IF(ISNUMBER($AJ1498),AU1498,0)+01_指標庫!$H$19*IF(ISNUMBER($AK1498),AV1498,0)+01_指標庫!$H$20*IF(ISNUMBER($BB1498),BB1498,0)+01_指標庫!$H$21*IF(ISNUMBER($BC1498),BC1498,0))/AW1498,1))</f>
        <v>7.8</v>
      </c>
      <c r="AY1498" s="60"/>
      <c r="AZ1498" s="60"/>
      <c r="BA1498" s="58" t="n">
        <f aca="false">AVERAGE($E1494:$E1498)/AVERAGE($E1489:$E1498)-1</f>
        <v>-0.0202767692515472</v>
      </c>
      <c r="BB1498" s="59" t="n">
        <f aca="false">IF(ISNUMBER($BA1498),IF(OR($S1498&lt;=-0.03,$BA1498&lt;-0.003),0,IF(OR($S1498&lt;=-0.02,$BA1498&lt;0.01),50,100)),"")</f>
        <v>0</v>
      </c>
      <c r="BC1498" s="0" t="str">
        <f aca="false">IF(OR(COUNT($AZ1498)=0,COUNT($AZ1497)=0),"",IF(OR($AY1498/$AZ1497-1&lt;=-0.03,$AZ1498/$AZ1497-1&lt;=-0.045,IF(COUNT($AZ1489:$AZ1498)=10,AVERAGE($AZ1494:$AZ1498)/AVERAGE($AZ1489:$AZ1498)-1&lt;-0.01,FALSE())),0,IF(OR($AZ1498/$AZ1497-1&lt;=-0.02,IF(COUNT($AZ1489:$AZ1498)=10,AVERAGE($AZ1494:$AZ1498)/AVERAGE($AZ1489:$AZ1498)-1&lt;0.005,FALSE())),50,100)))</f>
        <v/>
      </c>
    </row>
    <row r="1499" customFormat="false" ht="15" hidden="false" customHeight="true" outlineLevel="0" collapsed="false">
      <c r="A1499" s="47" t="n">
        <v>1495</v>
      </c>
      <c r="B1499" s="48" t="n">
        <v>44726</v>
      </c>
      <c r="C1499" s="47" t="n">
        <v>2022</v>
      </c>
      <c r="D1499" s="49" t="s">
        <v>237</v>
      </c>
      <c r="E1499" s="50" t="n">
        <v>11311.69</v>
      </c>
      <c r="F1499" s="51" t="n">
        <v>-0.228488</v>
      </c>
      <c r="G1499" s="51" t="n">
        <v>-0.317477</v>
      </c>
      <c r="H1499" s="52" t="n">
        <v>0.0612</v>
      </c>
      <c r="I1499" s="62" t="n">
        <v>547.3</v>
      </c>
      <c r="J1499" s="63" t="s">
        <v>240</v>
      </c>
      <c r="K1499" s="54" t="n">
        <v>32.69</v>
      </c>
      <c r="L1499" s="55" t="n">
        <f aca="false">IF(COUNT(F1499)=0,50,IF(F1499&gt;=0,100,IF(F1499&gt;=-0.02,50,0)))</f>
        <v>0</v>
      </c>
      <c r="M1499" s="55" t="n">
        <f aca="false">IF(COUNT(G1499)=0,50,IF(G1499&gt;-0.06,100,IF(G1499&gt;-0.15,50,0)))</f>
        <v>0</v>
      </c>
      <c r="N1499" s="55" t="n">
        <f aca="false">IF(COUNT(H1499)=0,50,IF(H1499&gt;=0.6,100,IF(H1499&gt;=0.4,50,0)))</f>
        <v>0</v>
      </c>
      <c r="O1499" s="55" t="n">
        <f aca="false">IF(COUNT(I1499)=0,50,IF(J1499="proxy_vix",50,IF(I1499&lt;350,100,IF(I1499&lt;=450,50,0))))</f>
        <v>50</v>
      </c>
      <c r="P1499" s="55" t="n">
        <f aca="false">IF(COUNT(K1499)=0,50,IF(K1499&lt;20,100,IF(K1499&lt;=25,50,0)))</f>
        <v>0</v>
      </c>
      <c r="Q1499" s="54"/>
      <c r="R1499" s="47"/>
      <c r="S1499" s="51" t="n">
        <f aca="false">$E1499/$E1498-1</f>
        <v>0.00207028149450061</v>
      </c>
      <c r="T1499" s="56" t="n">
        <f aca="false">$K1499/$K1498-1</f>
        <v>-0.0390946502057615</v>
      </c>
      <c r="V1499" s="57"/>
      <c r="W1499" s="57"/>
      <c r="Y1499" s="1" t="str">
        <f aca="false">IF(AX1499&gt;=70,"EASY",IF(AX1499&gt;40,"UNCERTAIN","HARD"))</f>
        <v>HARD</v>
      </c>
      <c r="AA1499" s="58" t="n">
        <f aca="false">IF($A1499&lt;200,"",AVERAGE($E1450:$E1499)/AVERAGE($E1300:$E1499)-1)</f>
        <v>-0.117529079852146</v>
      </c>
      <c r="AB1499" s="59" t="n">
        <f aca="false">LOOKUP($B1499,07_L1政策步階!$A$4:$A$14,07_L1政策步階!$C$4:$C$14)</f>
        <v>-1</v>
      </c>
      <c r="AC1499" s="57"/>
      <c r="AD1499" s="57"/>
      <c r="AE1499" s="57"/>
      <c r="AF1499" s="57"/>
      <c r="AG1499" s="57"/>
      <c r="AH1499" s="57"/>
      <c r="AI1499" s="57"/>
      <c r="AJ1499" s="57"/>
      <c r="AK1499" s="57"/>
      <c r="AL1499" s="59" t="n">
        <f aca="false">IF(ISNUMBER($AA1499),IF($AA1499&gt;=0.005,100,IF($AA1499&gt;=-0.015,50,0)),"")</f>
        <v>0</v>
      </c>
      <c r="AM1499" s="59" t="n">
        <f aca="false">IF(ISNUMBER($AB1499),IF($AB1499=1,100,IF($AB1499=0,50,0)),"")</f>
        <v>0</v>
      </c>
      <c r="AN1499" s="0" t="str">
        <f aca="false">IF(ISNUMBER($AC1499),IF($AC1499&gt;=0.001,100,IF($AC1499&gt;=-0.003,50,0)),"")</f>
        <v/>
      </c>
      <c r="AO1499" s="0" t="str">
        <f aca="false">IF(ISNUMBER($AD1499),IF($AD1499&gt;=0.04,100,IF($AD1499&gt;=0,50,0)),"")</f>
        <v/>
      </c>
      <c r="AP1499" s="0" t="str">
        <f aca="false">IF(ISNUMBER($AE1499),IF($AE1499&gt;=25,100,IF($AE1499&gt;=-75,50,0)),"")</f>
        <v/>
      </c>
      <c r="AQ1499" s="0" t="str">
        <f aca="false">IF(ISNUMBER($AF1499),IF($AF1499&gt;0,100,IF($AF1499&gt;=-50,50,0)),"")</f>
        <v/>
      </c>
      <c r="AR1499" s="0" t="str">
        <f aca="false">IF(ISNUMBER($AG1499),IF($AG1499=1,100,IF($AG1499=0,50,0)),"")</f>
        <v/>
      </c>
      <c r="AS1499" s="0" t="str">
        <f aca="false">IF(ISNUMBER($AH1499),IF($AH1499&lt;0,100,IF($AH1499&lt;=20,50,0)),"")</f>
        <v/>
      </c>
      <c r="AT1499" s="0" t="str">
        <f aca="false">IF(ISNUMBER($AI1499),IF($AI1499&lt;0.95,100,IF($AI1499&lt;=1,50,0)),"")</f>
        <v/>
      </c>
      <c r="AU1499" s="0" t="str">
        <f aca="false">IF(ISNUMBER($AJ1499),IF($AJ1499&lt;30,0,IF($AJ1499&lt;40,50,IF($AJ1499&lt;=90,100,50))),"")</f>
        <v/>
      </c>
      <c r="AV1499" s="0" t="str">
        <f aca="false">IF(ISNUMBER($AK1499),IF($AK1499&gt;-0.2,100,IF($AK1499&gt;=-0.4,50,0)),"")</f>
        <v/>
      </c>
      <c r="AW1499" s="59" t="n">
        <f aca="false">01_指標庫!$H$4*ISNUMBER($F1499)+01_指標庫!$H$5*ISNUMBER($AA1499)+01_指標庫!$H$6*ISNUMBER($G1499)+01_指標庫!$H$7*ISNUMBER($H1499)+01_指標庫!$H$8*ISNUMBER($AF1499)+01_指標庫!$H$9*ISNUMBER($AG1499)+01_指標庫!$H$10*ISNUMBER($AB1499)+01_指標庫!$H$11*ISNUMBER($AC1499)+01_指標庫!$H$12*ISNUMBER($AD1499)+01_指標庫!$H$13*ISNUMBER($AE1499)+01_指標庫!$H$14*ISNUMBER($I1499)+01_指標庫!$H$15*ISNUMBER($AH1499)+01_指標庫!$H$16*ISNUMBER($K1499)+01_指標庫!$H$17*ISNUMBER($AI1499)+01_指標庫!$H$18*ISNUMBER($AJ1499)+01_指標庫!$H$19*ISNUMBER($AK1499)+01_指標庫!$H$20*ISNUMBER($BB1499)+01_指標庫!$H$21*ISNUMBER($BC1499)</f>
        <v>51</v>
      </c>
      <c r="AX1499" s="59" t="n">
        <f aca="false">IF(AW1499=0,50,ROUND((01_指標庫!$H$4*IF(ISNUMBER($F1499),L1499,0)+01_指標庫!$H$5*IF(ISNUMBER($AA1499),AL1499,0)+01_指標庫!$H$6*IF(ISNUMBER($G1499),M1499,0)+01_指標庫!$H$7*IF(ISNUMBER($H1499),N1499,0)+01_指標庫!$H$8*IF(ISNUMBER($AF1499),AQ1499,0)+01_指標庫!$H$9*IF(ISNUMBER($AG1499),AR1499,0)+01_指標庫!$H$10*IF(ISNUMBER($AB1499),AM1499,0)+01_指標庫!$H$11*IF(ISNUMBER($AC1499),AN1499,0)+01_指標庫!$H$12*IF(ISNUMBER($AD1499),AO1499,0)+01_指標庫!$H$13*IF(ISNUMBER($AE1499),AP1499,0)+01_指標庫!$H$14*IF(ISNUMBER($I1499),O1499,0)+01_指標庫!$H$15*IF(ISNUMBER($AH1499),AS1499,0)+01_指標庫!$H$16*IF(ISNUMBER($K1499),P1499,0)+01_指標庫!$H$17*IF(ISNUMBER($AI1499),AT1499,0)+01_指標庫!$H$18*IF(ISNUMBER($AJ1499),AU1499,0)+01_指標庫!$H$19*IF(ISNUMBER($AK1499),AV1499,0)+01_指標庫!$H$20*IF(ISNUMBER($BB1499),BB1499,0)+01_指標庫!$H$21*IF(ISNUMBER($BC1499),BC1499,0))/AW1499,1))</f>
        <v>7.8</v>
      </c>
      <c r="AY1499" s="60"/>
      <c r="AZ1499" s="60"/>
      <c r="BA1499" s="58" t="n">
        <f aca="false">AVERAGE($E1495:$E1499)/AVERAGE($E1490:$E1499)-1</f>
        <v>-0.0324816852423289</v>
      </c>
      <c r="BB1499" s="59" t="n">
        <f aca="false">IF(ISNUMBER($BA1499),IF(OR($S1499&lt;=-0.03,$BA1499&lt;-0.003),0,IF(OR($S1499&lt;=-0.02,$BA1499&lt;0.01),50,100)),"")</f>
        <v>0</v>
      </c>
      <c r="BC1499" s="0" t="str">
        <f aca="false">IF(OR(COUNT($AZ1499)=0,COUNT($AZ1498)=0),"",IF(OR($AY1499/$AZ1498-1&lt;=-0.03,$AZ1499/$AZ1498-1&lt;=-0.045,IF(COUNT($AZ1490:$AZ1499)=10,AVERAGE($AZ1495:$AZ1499)/AVERAGE($AZ1490:$AZ1499)-1&lt;-0.01,FALSE())),0,IF(OR($AZ1499/$AZ1498-1&lt;=-0.02,IF(COUNT($AZ1490:$AZ1499)=10,AVERAGE($AZ1495:$AZ1499)/AVERAGE($AZ1490:$AZ1499)-1&lt;0.005,FALSE())),50,100)))</f>
        <v/>
      </c>
    </row>
    <row r="1500" customFormat="false" ht="15" hidden="false" customHeight="true" outlineLevel="0" collapsed="false">
      <c r="A1500" s="47" t="n">
        <v>1496</v>
      </c>
      <c r="B1500" s="48" t="n">
        <v>44727</v>
      </c>
      <c r="C1500" s="47" t="n">
        <v>2022</v>
      </c>
      <c r="D1500" s="49" t="s">
        <v>238</v>
      </c>
      <c r="E1500" s="50" t="n">
        <v>11593.77</v>
      </c>
      <c r="F1500" s="51" t="n">
        <v>-0.208165</v>
      </c>
      <c r="G1500" s="51" t="n">
        <v>-0.300457</v>
      </c>
      <c r="H1500" s="52" t="n">
        <v>0.0612</v>
      </c>
      <c r="I1500" s="62" t="n">
        <v>521.6</v>
      </c>
      <c r="J1500" s="63" t="s">
        <v>240</v>
      </c>
      <c r="K1500" s="54" t="n">
        <v>29.62</v>
      </c>
      <c r="L1500" s="55" t="n">
        <f aca="false">IF(COUNT(F1500)=0,50,IF(F1500&gt;=0,100,IF(F1500&gt;=-0.02,50,0)))</f>
        <v>0</v>
      </c>
      <c r="M1500" s="55" t="n">
        <f aca="false">IF(COUNT(G1500)=0,50,IF(G1500&gt;-0.06,100,IF(G1500&gt;-0.15,50,0)))</f>
        <v>0</v>
      </c>
      <c r="N1500" s="55" t="n">
        <f aca="false">IF(COUNT(H1500)=0,50,IF(H1500&gt;=0.6,100,IF(H1500&gt;=0.4,50,0)))</f>
        <v>0</v>
      </c>
      <c r="O1500" s="55" t="n">
        <f aca="false">IF(COUNT(I1500)=0,50,IF(J1500="proxy_vix",50,IF(I1500&lt;350,100,IF(I1500&lt;=450,50,0))))</f>
        <v>50</v>
      </c>
      <c r="P1500" s="55" t="n">
        <f aca="false">IF(COUNT(K1500)=0,50,IF(K1500&lt;20,100,IF(K1500&lt;=25,50,0)))</f>
        <v>0</v>
      </c>
      <c r="Q1500" s="54"/>
      <c r="R1500" s="47"/>
      <c r="S1500" s="51" t="n">
        <f aca="false">$E1500/$E1499-1</f>
        <v>0.0249370341655402</v>
      </c>
      <c r="T1500" s="56" t="n">
        <f aca="false">$K1500/$K1499-1</f>
        <v>-0.0939125114713979</v>
      </c>
      <c r="V1500" s="57"/>
      <c r="W1500" s="57"/>
      <c r="Y1500" s="1" t="str">
        <f aca="false">IF(AX1500&gt;=70,"EASY",IF(AX1500&gt;40,"UNCERTAIN","HARD"))</f>
        <v>HARD</v>
      </c>
      <c r="AA1500" s="58" t="n">
        <f aca="false">IF($A1500&lt;200,"",AVERAGE($E1451:$E1500)/AVERAGE($E1301:$E1500)-1)</f>
        <v>-0.121191018177287</v>
      </c>
      <c r="AB1500" s="59" t="n">
        <f aca="false">LOOKUP($B1500,07_L1政策步階!$A$4:$A$14,07_L1政策步階!$C$4:$C$14)</f>
        <v>-1</v>
      </c>
      <c r="AC1500" s="57"/>
      <c r="AD1500" s="57"/>
      <c r="AE1500" s="57"/>
      <c r="AF1500" s="57"/>
      <c r="AG1500" s="57"/>
      <c r="AH1500" s="57"/>
      <c r="AI1500" s="57"/>
      <c r="AJ1500" s="57"/>
      <c r="AK1500" s="57"/>
      <c r="AL1500" s="59" t="n">
        <f aca="false">IF(ISNUMBER($AA1500),IF($AA1500&gt;=0.005,100,IF($AA1500&gt;=-0.015,50,0)),"")</f>
        <v>0</v>
      </c>
      <c r="AM1500" s="59" t="n">
        <f aca="false">IF(ISNUMBER($AB1500),IF($AB1500=1,100,IF($AB1500=0,50,0)),"")</f>
        <v>0</v>
      </c>
      <c r="AN1500" s="0" t="str">
        <f aca="false">IF(ISNUMBER($AC1500),IF($AC1500&gt;=0.001,100,IF($AC1500&gt;=-0.003,50,0)),"")</f>
        <v/>
      </c>
      <c r="AO1500" s="0" t="str">
        <f aca="false">IF(ISNUMBER($AD1500),IF($AD1500&gt;=0.04,100,IF($AD1500&gt;=0,50,0)),"")</f>
        <v/>
      </c>
      <c r="AP1500" s="0" t="str">
        <f aca="false">IF(ISNUMBER($AE1500),IF($AE1500&gt;=25,100,IF($AE1500&gt;=-75,50,0)),"")</f>
        <v/>
      </c>
      <c r="AQ1500" s="0" t="str">
        <f aca="false">IF(ISNUMBER($AF1500),IF($AF1500&gt;0,100,IF($AF1500&gt;=-50,50,0)),"")</f>
        <v/>
      </c>
      <c r="AR1500" s="0" t="str">
        <f aca="false">IF(ISNUMBER($AG1500),IF($AG1500=1,100,IF($AG1500=0,50,0)),"")</f>
        <v/>
      </c>
      <c r="AS1500" s="0" t="str">
        <f aca="false">IF(ISNUMBER($AH1500),IF($AH1500&lt;0,100,IF($AH1500&lt;=20,50,0)),"")</f>
        <v/>
      </c>
      <c r="AT1500" s="0" t="str">
        <f aca="false">IF(ISNUMBER($AI1500),IF($AI1500&lt;0.95,100,IF($AI1500&lt;=1,50,0)),"")</f>
        <v/>
      </c>
      <c r="AU1500" s="0" t="str">
        <f aca="false">IF(ISNUMBER($AJ1500),IF($AJ1500&lt;30,0,IF($AJ1500&lt;40,50,IF($AJ1500&lt;=90,100,50))),"")</f>
        <v/>
      </c>
      <c r="AV1500" s="0" t="str">
        <f aca="false">IF(ISNUMBER($AK1500),IF($AK1500&gt;-0.2,100,IF($AK1500&gt;=-0.4,50,0)),"")</f>
        <v/>
      </c>
      <c r="AW1500" s="59" t="n">
        <f aca="false">01_指標庫!$H$4*ISNUMBER($F1500)+01_指標庫!$H$5*ISNUMBER($AA1500)+01_指標庫!$H$6*ISNUMBER($G1500)+01_指標庫!$H$7*ISNUMBER($H1500)+01_指標庫!$H$8*ISNUMBER($AF1500)+01_指標庫!$H$9*ISNUMBER($AG1500)+01_指標庫!$H$10*ISNUMBER($AB1500)+01_指標庫!$H$11*ISNUMBER($AC1500)+01_指標庫!$H$12*ISNUMBER($AD1500)+01_指標庫!$H$13*ISNUMBER($AE1500)+01_指標庫!$H$14*ISNUMBER($I1500)+01_指標庫!$H$15*ISNUMBER($AH1500)+01_指標庫!$H$16*ISNUMBER($K1500)+01_指標庫!$H$17*ISNUMBER($AI1500)+01_指標庫!$H$18*ISNUMBER($AJ1500)+01_指標庫!$H$19*ISNUMBER($AK1500)+01_指標庫!$H$20*ISNUMBER($BB1500)+01_指標庫!$H$21*ISNUMBER($BC1500)</f>
        <v>51</v>
      </c>
      <c r="AX1500" s="59" t="n">
        <f aca="false">IF(AW1500=0,50,ROUND((01_指標庫!$H$4*IF(ISNUMBER($F1500),L1500,0)+01_指標庫!$H$5*IF(ISNUMBER($AA1500),AL1500,0)+01_指標庫!$H$6*IF(ISNUMBER($G1500),M1500,0)+01_指標庫!$H$7*IF(ISNUMBER($H1500),N1500,0)+01_指標庫!$H$8*IF(ISNUMBER($AF1500),AQ1500,0)+01_指標庫!$H$9*IF(ISNUMBER($AG1500),AR1500,0)+01_指標庫!$H$10*IF(ISNUMBER($AB1500),AM1500,0)+01_指標庫!$H$11*IF(ISNUMBER($AC1500),AN1500,0)+01_指標庫!$H$12*IF(ISNUMBER($AD1500),AO1500,0)+01_指標庫!$H$13*IF(ISNUMBER($AE1500),AP1500,0)+01_指標庫!$H$14*IF(ISNUMBER($I1500),O1500,0)+01_指標庫!$H$15*IF(ISNUMBER($AH1500),AS1500,0)+01_指標庫!$H$16*IF(ISNUMBER($K1500),P1500,0)+01_指標庫!$H$17*IF(ISNUMBER($AI1500),AT1500,0)+01_指標庫!$H$18*IF(ISNUMBER($AJ1500),AU1500,0)+01_指標庫!$H$19*IF(ISNUMBER($AK1500),AV1500,0)+01_指標庫!$H$20*IF(ISNUMBER($BB1500),BB1500,0)+01_指標庫!$H$21*IF(ISNUMBER($BC1500),BC1500,0))/AW1500,1))</f>
        <v>7.8</v>
      </c>
      <c r="AY1500" s="60"/>
      <c r="AZ1500" s="60"/>
      <c r="BA1500" s="58" t="n">
        <f aca="false">AVERAGE($E1496:$E1500)/AVERAGE($E1491:$E1500)-1</f>
        <v>-0.041680290282051</v>
      </c>
      <c r="BB1500" s="59" t="n">
        <f aca="false">IF(ISNUMBER($BA1500),IF(OR($S1500&lt;=-0.03,$BA1500&lt;-0.003),0,IF(OR($S1500&lt;=-0.02,$BA1500&lt;0.01),50,100)),"")</f>
        <v>0</v>
      </c>
      <c r="BC1500" s="0" t="str">
        <f aca="false">IF(OR(COUNT($AZ1500)=0,COUNT($AZ1499)=0),"",IF(OR($AY1500/$AZ1499-1&lt;=-0.03,$AZ1500/$AZ1499-1&lt;=-0.045,IF(COUNT($AZ1491:$AZ1500)=10,AVERAGE($AZ1496:$AZ1500)/AVERAGE($AZ1491:$AZ1500)-1&lt;-0.01,FALSE())),0,IF(OR($AZ1500/$AZ1499-1&lt;=-0.02,IF(COUNT($AZ1491:$AZ1500)=10,AVERAGE($AZ1496:$AZ1500)/AVERAGE($AZ1491:$AZ1500)-1&lt;0.005,FALSE())),50,100)))</f>
        <v/>
      </c>
    </row>
    <row r="1501" customFormat="false" ht="15" hidden="false" customHeight="true" outlineLevel="0" collapsed="false">
      <c r="A1501" s="47" t="n">
        <v>1497</v>
      </c>
      <c r="B1501" s="48" t="n">
        <v>44728</v>
      </c>
      <c r="C1501" s="47" t="n">
        <v>2022</v>
      </c>
      <c r="D1501" s="49" t="s">
        <v>239</v>
      </c>
      <c r="E1501" s="50" t="n">
        <v>11127.57</v>
      </c>
      <c r="F1501" s="51" t="n">
        <v>-0.238848</v>
      </c>
      <c r="G1501" s="51" t="n">
        <v>-0.328586</v>
      </c>
      <c r="H1501" s="52" t="n">
        <v>0.0408</v>
      </c>
      <c r="I1501" s="62" t="n">
        <v>549.5</v>
      </c>
      <c r="J1501" s="63" t="s">
        <v>240</v>
      </c>
      <c r="K1501" s="54" t="n">
        <v>32.95</v>
      </c>
      <c r="L1501" s="55" t="n">
        <f aca="false">IF(COUNT(F1501)=0,50,IF(F1501&gt;=0,100,IF(F1501&gt;=-0.02,50,0)))</f>
        <v>0</v>
      </c>
      <c r="M1501" s="55" t="n">
        <f aca="false">IF(COUNT(G1501)=0,50,IF(G1501&gt;-0.06,100,IF(G1501&gt;-0.15,50,0)))</f>
        <v>0</v>
      </c>
      <c r="N1501" s="55" t="n">
        <f aca="false">IF(COUNT(H1501)=0,50,IF(H1501&gt;=0.6,100,IF(H1501&gt;=0.4,50,0)))</f>
        <v>0</v>
      </c>
      <c r="O1501" s="55" t="n">
        <f aca="false">IF(COUNT(I1501)=0,50,IF(J1501="proxy_vix",50,IF(I1501&lt;350,100,IF(I1501&lt;=450,50,0))))</f>
        <v>50</v>
      </c>
      <c r="P1501" s="55" t="n">
        <f aca="false">IF(COUNT(K1501)=0,50,IF(K1501&lt;20,100,IF(K1501&lt;=25,50,0)))</f>
        <v>0</v>
      </c>
      <c r="Q1501" s="54"/>
      <c r="R1501" s="47"/>
      <c r="S1501" s="51" t="n">
        <f aca="false">$E1501/$E1500-1</f>
        <v>-0.0402112513875987</v>
      </c>
      <c r="T1501" s="56" t="n">
        <f aca="false">$K1501/$K1500-1</f>
        <v>0.112424037812289</v>
      </c>
      <c r="V1501" s="57"/>
      <c r="W1501" s="57"/>
      <c r="Y1501" s="1" t="str">
        <f aca="false">IF(AX1501&gt;=70,"EASY",IF(AX1501&gt;40,"UNCERTAIN","HARD"))</f>
        <v>HARD</v>
      </c>
      <c r="AA1501" s="58" t="n">
        <f aca="false">IF($A1501&lt;200,"",AVERAGE($E1452:$E1501)/AVERAGE($E1302:$E1501)-1)</f>
        <v>-0.124904321775495</v>
      </c>
      <c r="AB1501" s="59" t="n">
        <f aca="false">LOOKUP($B1501,07_L1政策步階!$A$4:$A$14,07_L1政策步階!$C$4:$C$14)</f>
        <v>-1</v>
      </c>
      <c r="AC1501" s="57"/>
      <c r="AD1501" s="57"/>
      <c r="AE1501" s="57"/>
      <c r="AF1501" s="57"/>
      <c r="AG1501" s="57"/>
      <c r="AH1501" s="57"/>
      <c r="AI1501" s="57"/>
      <c r="AJ1501" s="57"/>
      <c r="AK1501" s="57"/>
      <c r="AL1501" s="59" t="n">
        <f aca="false">IF(ISNUMBER($AA1501),IF($AA1501&gt;=0.005,100,IF($AA1501&gt;=-0.015,50,0)),"")</f>
        <v>0</v>
      </c>
      <c r="AM1501" s="59" t="n">
        <f aca="false">IF(ISNUMBER($AB1501),IF($AB1501=1,100,IF($AB1501=0,50,0)),"")</f>
        <v>0</v>
      </c>
      <c r="AN1501" s="0" t="str">
        <f aca="false">IF(ISNUMBER($AC1501),IF($AC1501&gt;=0.001,100,IF($AC1501&gt;=-0.003,50,0)),"")</f>
        <v/>
      </c>
      <c r="AO1501" s="0" t="str">
        <f aca="false">IF(ISNUMBER($AD1501),IF($AD1501&gt;=0.04,100,IF($AD1501&gt;=0,50,0)),"")</f>
        <v/>
      </c>
      <c r="AP1501" s="0" t="str">
        <f aca="false">IF(ISNUMBER($AE1501),IF($AE1501&gt;=25,100,IF($AE1501&gt;=-75,50,0)),"")</f>
        <v/>
      </c>
      <c r="AQ1501" s="0" t="str">
        <f aca="false">IF(ISNUMBER($AF1501),IF($AF1501&gt;0,100,IF($AF1501&gt;=-50,50,0)),"")</f>
        <v/>
      </c>
      <c r="AR1501" s="0" t="str">
        <f aca="false">IF(ISNUMBER($AG1501),IF($AG1501=1,100,IF($AG1501=0,50,0)),"")</f>
        <v/>
      </c>
      <c r="AS1501" s="0" t="str">
        <f aca="false">IF(ISNUMBER($AH1501),IF($AH1501&lt;0,100,IF($AH1501&lt;=20,50,0)),"")</f>
        <v/>
      </c>
      <c r="AT1501" s="0" t="str">
        <f aca="false">IF(ISNUMBER($AI1501),IF($AI1501&lt;0.95,100,IF($AI1501&lt;=1,50,0)),"")</f>
        <v/>
      </c>
      <c r="AU1501" s="0" t="str">
        <f aca="false">IF(ISNUMBER($AJ1501),IF($AJ1501&lt;30,0,IF($AJ1501&lt;40,50,IF($AJ1501&lt;=90,100,50))),"")</f>
        <v/>
      </c>
      <c r="AV1501" s="0" t="str">
        <f aca="false">IF(ISNUMBER($AK1501),IF($AK1501&gt;-0.2,100,IF($AK1501&gt;=-0.4,50,0)),"")</f>
        <v/>
      </c>
      <c r="AW1501" s="59" t="n">
        <f aca="false">01_指標庫!$H$4*ISNUMBER($F1501)+01_指標庫!$H$5*ISNUMBER($AA1501)+01_指標庫!$H$6*ISNUMBER($G1501)+01_指標庫!$H$7*ISNUMBER($H1501)+01_指標庫!$H$8*ISNUMBER($AF1501)+01_指標庫!$H$9*ISNUMBER($AG1501)+01_指標庫!$H$10*ISNUMBER($AB1501)+01_指標庫!$H$11*ISNUMBER($AC1501)+01_指標庫!$H$12*ISNUMBER($AD1501)+01_指標庫!$H$13*ISNUMBER($AE1501)+01_指標庫!$H$14*ISNUMBER($I1501)+01_指標庫!$H$15*ISNUMBER($AH1501)+01_指標庫!$H$16*ISNUMBER($K1501)+01_指標庫!$H$17*ISNUMBER($AI1501)+01_指標庫!$H$18*ISNUMBER($AJ1501)+01_指標庫!$H$19*ISNUMBER($AK1501)+01_指標庫!$H$20*ISNUMBER($BB1501)+01_指標庫!$H$21*ISNUMBER($BC1501)</f>
        <v>51</v>
      </c>
      <c r="AX1501" s="59" t="n">
        <f aca="false">IF(AW1501=0,50,ROUND((01_指標庫!$H$4*IF(ISNUMBER($F1501),L1501,0)+01_指標庫!$H$5*IF(ISNUMBER($AA1501),AL1501,0)+01_指標庫!$H$6*IF(ISNUMBER($G1501),M1501,0)+01_指標庫!$H$7*IF(ISNUMBER($H1501),N1501,0)+01_指標庫!$H$8*IF(ISNUMBER($AF1501),AQ1501,0)+01_指標庫!$H$9*IF(ISNUMBER($AG1501),AR1501,0)+01_指標庫!$H$10*IF(ISNUMBER($AB1501),AM1501,0)+01_指標庫!$H$11*IF(ISNUMBER($AC1501),AN1501,0)+01_指標庫!$H$12*IF(ISNUMBER($AD1501),AO1501,0)+01_指標庫!$H$13*IF(ISNUMBER($AE1501),AP1501,0)+01_指標庫!$H$14*IF(ISNUMBER($I1501),O1501,0)+01_指標庫!$H$15*IF(ISNUMBER($AH1501),AS1501,0)+01_指標庫!$H$16*IF(ISNUMBER($K1501),P1501,0)+01_指標庫!$H$17*IF(ISNUMBER($AI1501),AT1501,0)+01_指標庫!$H$18*IF(ISNUMBER($AJ1501),AU1501,0)+01_指標庫!$H$19*IF(ISNUMBER($AK1501),AV1501,0)+01_指標庫!$H$20*IF(ISNUMBER($BB1501),BB1501,0)+01_指標庫!$H$21*IF(ISNUMBER($BC1501),BC1501,0))/AW1501,1))</f>
        <v>7.8</v>
      </c>
      <c r="AY1501" s="60"/>
      <c r="AZ1501" s="60"/>
      <c r="BA1501" s="58" t="n">
        <f aca="false">AVERAGE($E1497:$E1501)/AVERAGE($E1492:$E1501)-1</f>
        <v>-0.0466234667646164</v>
      </c>
      <c r="BB1501" s="59" t="n">
        <f aca="false">IF(ISNUMBER($BA1501),IF(OR($S1501&lt;=-0.03,$BA1501&lt;-0.003),0,IF(OR($S1501&lt;=-0.02,$BA1501&lt;0.01),50,100)),"")</f>
        <v>0</v>
      </c>
      <c r="BC1501" s="0" t="str">
        <f aca="false">IF(OR(COUNT($AZ1501)=0,COUNT($AZ1500)=0),"",IF(OR($AY1501/$AZ1500-1&lt;=-0.03,$AZ1501/$AZ1500-1&lt;=-0.045,IF(COUNT($AZ1492:$AZ1501)=10,AVERAGE($AZ1497:$AZ1501)/AVERAGE($AZ1492:$AZ1501)-1&lt;-0.01,FALSE())),0,IF(OR($AZ1501/$AZ1500-1&lt;=-0.02,IF(COUNT($AZ1492:$AZ1501)=10,AVERAGE($AZ1497:$AZ1501)/AVERAGE($AZ1492:$AZ1501)-1&lt;0.005,FALSE())),50,100)))</f>
        <v/>
      </c>
    </row>
    <row r="1502" customFormat="false" ht="15" hidden="false" customHeight="true" outlineLevel="0" collapsed="false">
      <c r="A1502" s="47" t="n">
        <v>1498</v>
      </c>
      <c r="B1502" s="48" t="n">
        <v>44729</v>
      </c>
      <c r="C1502" s="47" t="n">
        <v>2022</v>
      </c>
      <c r="D1502" s="49" t="s">
        <v>234</v>
      </c>
      <c r="E1502" s="50" t="n">
        <v>11265.99</v>
      </c>
      <c r="F1502" s="51" t="n">
        <v>-0.228233</v>
      </c>
      <c r="G1502" s="51" t="n">
        <v>-0.320234</v>
      </c>
      <c r="H1502" s="52" t="n">
        <v>0.0408</v>
      </c>
      <c r="I1502" s="62" t="n">
        <v>534.3</v>
      </c>
      <c r="J1502" s="63" t="s">
        <v>240</v>
      </c>
      <c r="K1502" s="54" t="n">
        <v>31.13</v>
      </c>
      <c r="L1502" s="55" t="n">
        <f aca="false">IF(COUNT(F1502)=0,50,IF(F1502&gt;=0,100,IF(F1502&gt;=-0.02,50,0)))</f>
        <v>0</v>
      </c>
      <c r="M1502" s="55" t="n">
        <f aca="false">IF(COUNT(G1502)=0,50,IF(G1502&gt;-0.06,100,IF(G1502&gt;-0.15,50,0)))</f>
        <v>0</v>
      </c>
      <c r="N1502" s="55" t="n">
        <f aca="false">IF(COUNT(H1502)=0,50,IF(H1502&gt;=0.6,100,IF(H1502&gt;=0.4,50,0)))</f>
        <v>0</v>
      </c>
      <c r="O1502" s="55" t="n">
        <f aca="false">IF(COUNT(I1502)=0,50,IF(J1502="proxy_vix",50,IF(I1502&lt;350,100,IF(I1502&lt;=450,50,0))))</f>
        <v>50</v>
      </c>
      <c r="P1502" s="55" t="n">
        <f aca="false">IF(COUNT(K1502)=0,50,IF(K1502&lt;20,100,IF(K1502&lt;=25,50,0)))</f>
        <v>0</v>
      </c>
      <c r="Q1502" s="54"/>
      <c r="R1502" s="47"/>
      <c r="S1502" s="51" t="n">
        <f aca="false">$E1502/$E1501-1</f>
        <v>0.0124393735559516</v>
      </c>
      <c r="T1502" s="56" t="n">
        <f aca="false">$K1502/$K1501-1</f>
        <v>-0.0552352048558423</v>
      </c>
      <c r="V1502" s="57"/>
      <c r="W1502" s="57"/>
      <c r="Y1502" s="1" t="str">
        <f aca="false">IF(AX1502&gt;=70,"EASY",IF(AX1502&gt;40,"UNCERTAIN","HARD"))</f>
        <v>HARD</v>
      </c>
      <c r="AA1502" s="58" t="n">
        <f aca="false">IF($A1502&lt;200,"",AVERAGE($E1453:$E1502)/AVERAGE($E1303:$E1502)-1)</f>
        <v>-0.128031126733274</v>
      </c>
      <c r="AB1502" s="59" t="n">
        <f aca="false">LOOKUP($B1502,07_L1政策步階!$A$4:$A$14,07_L1政策步階!$C$4:$C$14)</f>
        <v>-1</v>
      </c>
      <c r="AC1502" s="57"/>
      <c r="AD1502" s="57"/>
      <c r="AE1502" s="57"/>
      <c r="AF1502" s="57"/>
      <c r="AG1502" s="57"/>
      <c r="AH1502" s="57"/>
      <c r="AI1502" s="57"/>
      <c r="AJ1502" s="57"/>
      <c r="AK1502" s="57"/>
      <c r="AL1502" s="59" t="n">
        <f aca="false">IF(ISNUMBER($AA1502),IF($AA1502&gt;=0.005,100,IF($AA1502&gt;=-0.015,50,0)),"")</f>
        <v>0</v>
      </c>
      <c r="AM1502" s="59" t="n">
        <f aca="false">IF(ISNUMBER($AB1502),IF($AB1502=1,100,IF($AB1502=0,50,0)),"")</f>
        <v>0</v>
      </c>
      <c r="AN1502" s="0" t="str">
        <f aca="false">IF(ISNUMBER($AC1502),IF($AC1502&gt;=0.001,100,IF($AC1502&gt;=-0.003,50,0)),"")</f>
        <v/>
      </c>
      <c r="AO1502" s="0" t="str">
        <f aca="false">IF(ISNUMBER($AD1502),IF($AD1502&gt;=0.04,100,IF($AD1502&gt;=0,50,0)),"")</f>
        <v/>
      </c>
      <c r="AP1502" s="0" t="str">
        <f aca="false">IF(ISNUMBER($AE1502),IF($AE1502&gt;=25,100,IF($AE1502&gt;=-75,50,0)),"")</f>
        <v/>
      </c>
      <c r="AQ1502" s="0" t="str">
        <f aca="false">IF(ISNUMBER($AF1502),IF($AF1502&gt;0,100,IF($AF1502&gt;=-50,50,0)),"")</f>
        <v/>
      </c>
      <c r="AR1502" s="0" t="str">
        <f aca="false">IF(ISNUMBER($AG1502),IF($AG1502=1,100,IF($AG1502=0,50,0)),"")</f>
        <v/>
      </c>
      <c r="AS1502" s="0" t="str">
        <f aca="false">IF(ISNUMBER($AH1502),IF($AH1502&lt;0,100,IF($AH1502&lt;=20,50,0)),"")</f>
        <v/>
      </c>
      <c r="AT1502" s="0" t="str">
        <f aca="false">IF(ISNUMBER($AI1502),IF($AI1502&lt;0.95,100,IF($AI1502&lt;=1,50,0)),"")</f>
        <v/>
      </c>
      <c r="AU1502" s="0" t="str">
        <f aca="false">IF(ISNUMBER($AJ1502),IF($AJ1502&lt;30,0,IF($AJ1502&lt;40,50,IF($AJ1502&lt;=90,100,50))),"")</f>
        <v/>
      </c>
      <c r="AV1502" s="0" t="str">
        <f aca="false">IF(ISNUMBER($AK1502),IF($AK1502&gt;-0.2,100,IF($AK1502&gt;=-0.4,50,0)),"")</f>
        <v/>
      </c>
      <c r="AW1502" s="59" t="n">
        <f aca="false">01_指標庫!$H$4*ISNUMBER($F1502)+01_指標庫!$H$5*ISNUMBER($AA1502)+01_指標庫!$H$6*ISNUMBER($G1502)+01_指標庫!$H$7*ISNUMBER($H1502)+01_指標庫!$H$8*ISNUMBER($AF1502)+01_指標庫!$H$9*ISNUMBER($AG1502)+01_指標庫!$H$10*ISNUMBER($AB1502)+01_指標庫!$H$11*ISNUMBER($AC1502)+01_指標庫!$H$12*ISNUMBER($AD1502)+01_指標庫!$H$13*ISNUMBER($AE1502)+01_指標庫!$H$14*ISNUMBER($I1502)+01_指標庫!$H$15*ISNUMBER($AH1502)+01_指標庫!$H$16*ISNUMBER($K1502)+01_指標庫!$H$17*ISNUMBER($AI1502)+01_指標庫!$H$18*ISNUMBER($AJ1502)+01_指標庫!$H$19*ISNUMBER($AK1502)+01_指標庫!$H$20*ISNUMBER($BB1502)+01_指標庫!$H$21*ISNUMBER($BC1502)</f>
        <v>51</v>
      </c>
      <c r="AX1502" s="59" t="n">
        <f aca="false">IF(AW1502=0,50,ROUND((01_指標庫!$H$4*IF(ISNUMBER($F1502),L1502,0)+01_指標庫!$H$5*IF(ISNUMBER($AA1502),AL1502,0)+01_指標庫!$H$6*IF(ISNUMBER($G1502),M1502,0)+01_指標庫!$H$7*IF(ISNUMBER($H1502),N1502,0)+01_指標庫!$H$8*IF(ISNUMBER($AF1502),AQ1502,0)+01_指標庫!$H$9*IF(ISNUMBER($AG1502),AR1502,0)+01_指標庫!$H$10*IF(ISNUMBER($AB1502),AM1502,0)+01_指標庫!$H$11*IF(ISNUMBER($AC1502),AN1502,0)+01_指標庫!$H$12*IF(ISNUMBER($AD1502),AO1502,0)+01_指標庫!$H$13*IF(ISNUMBER($AE1502),AP1502,0)+01_指標庫!$H$14*IF(ISNUMBER($I1502),O1502,0)+01_指標庫!$H$15*IF(ISNUMBER($AH1502),AS1502,0)+01_指標庫!$H$16*IF(ISNUMBER($K1502),P1502,0)+01_指標庫!$H$17*IF(ISNUMBER($AI1502),AT1502,0)+01_指標庫!$H$18*IF(ISNUMBER($AJ1502),AU1502,0)+01_指標庫!$H$19*IF(ISNUMBER($AK1502),AV1502,0)+01_指標庫!$H$20*IF(ISNUMBER($BB1502),BB1502,0)+01_指標庫!$H$21*IF(ISNUMBER($BC1502),BC1502,0))/AW1502,1))</f>
        <v>7.8</v>
      </c>
      <c r="AY1502" s="60"/>
      <c r="AZ1502" s="60"/>
      <c r="BA1502" s="58" t="n">
        <f aca="false">AVERAGE($E1498:$E1502)/AVERAGE($E1493:$E1502)-1</f>
        <v>-0.0458764632675522</v>
      </c>
      <c r="BB1502" s="59" t="n">
        <f aca="false">IF(ISNUMBER($BA1502),IF(OR($S1502&lt;=-0.03,$BA1502&lt;-0.003),0,IF(OR($S1502&lt;=-0.02,$BA1502&lt;0.01),50,100)),"")</f>
        <v>0</v>
      </c>
      <c r="BC1502" s="0" t="str">
        <f aca="false">IF(OR(COUNT($AZ1502)=0,COUNT($AZ1501)=0),"",IF(OR($AY1502/$AZ1501-1&lt;=-0.03,$AZ1502/$AZ1501-1&lt;=-0.045,IF(COUNT($AZ1493:$AZ1502)=10,AVERAGE($AZ1498:$AZ1502)/AVERAGE($AZ1493:$AZ1502)-1&lt;-0.01,FALSE())),0,IF(OR($AZ1502/$AZ1501-1&lt;=-0.02,IF(COUNT($AZ1493:$AZ1502)=10,AVERAGE($AZ1498:$AZ1502)/AVERAGE($AZ1493:$AZ1502)-1&lt;0.005,FALSE())),50,100)))</f>
        <v/>
      </c>
    </row>
    <row r="1503" customFormat="false" ht="15" hidden="false" customHeight="true" outlineLevel="0" collapsed="false">
      <c r="A1503" s="47" t="n">
        <v>1499</v>
      </c>
      <c r="B1503" s="48" t="n">
        <v>44733</v>
      </c>
      <c r="C1503" s="47" t="n">
        <v>2022</v>
      </c>
      <c r="D1503" s="49" t="s">
        <v>237</v>
      </c>
      <c r="E1503" s="50" t="n">
        <v>11546.76</v>
      </c>
      <c r="F1503" s="51" t="n">
        <v>-0.207898</v>
      </c>
      <c r="G1503" s="51" t="n">
        <v>-0.303293</v>
      </c>
      <c r="H1503" s="52" t="n">
        <v>0.0612</v>
      </c>
      <c r="I1503" s="62" t="n">
        <v>526.4</v>
      </c>
      <c r="J1503" s="63" t="s">
        <v>240</v>
      </c>
      <c r="K1503" s="54" t="n">
        <v>30.19</v>
      </c>
      <c r="L1503" s="55" t="n">
        <f aca="false">IF(COUNT(F1503)=0,50,IF(F1503&gt;=0,100,IF(F1503&gt;=-0.02,50,0)))</f>
        <v>0</v>
      </c>
      <c r="M1503" s="55" t="n">
        <f aca="false">IF(COUNT(G1503)=0,50,IF(G1503&gt;-0.06,100,IF(G1503&gt;-0.15,50,0)))</f>
        <v>0</v>
      </c>
      <c r="N1503" s="55" t="n">
        <f aca="false">IF(COUNT(H1503)=0,50,IF(H1503&gt;=0.6,100,IF(H1503&gt;=0.4,50,0)))</f>
        <v>0</v>
      </c>
      <c r="O1503" s="55" t="n">
        <f aca="false">IF(COUNT(I1503)=0,50,IF(J1503="proxy_vix",50,IF(I1503&lt;350,100,IF(I1503&lt;=450,50,0))))</f>
        <v>50</v>
      </c>
      <c r="P1503" s="55" t="n">
        <f aca="false">IF(COUNT(K1503)=0,50,IF(K1503&lt;20,100,IF(K1503&lt;=25,50,0)))</f>
        <v>0</v>
      </c>
      <c r="Q1503" s="54"/>
      <c r="R1503" s="47"/>
      <c r="S1503" s="51" t="n">
        <f aca="false">$E1503/$E1502-1</f>
        <v>0.0249219109905121</v>
      </c>
      <c r="T1503" s="56" t="n">
        <f aca="false">$K1503/$K1502-1</f>
        <v>-0.0301959524574364</v>
      </c>
      <c r="V1503" s="57"/>
      <c r="W1503" s="57"/>
      <c r="Y1503" s="1" t="str">
        <f aca="false">IF(AX1503&gt;=70,"EASY",IF(AX1503&gt;40,"UNCERTAIN","HARD"))</f>
        <v>HARD</v>
      </c>
      <c r="AA1503" s="58" t="n">
        <f aca="false">IF($A1503&lt;200,"",AVERAGE($E1454:$E1503)/AVERAGE($E1304:$E1503)-1)</f>
        <v>-0.130913058979065</v>
      </c>
      <c r="AB1503" s="59" t="n">
        <f aca="false">LOOKUP($B1503,07_L1政策步階!$A$4:$A$14,07_L1政策步階!$C$4:$C$14)</f>
        <v>-1</v>
      </c>
      <c r="AC1503" s="57"/>
      <c r="AD1503" s="57"/>
      <c r="AE1503" s="57"/>
      <c r="AF1503" s="57"/>
      <c r="AG1503" s="57"/>
      <c r="AH1503" s="57"/>
      <c r="AI1503" s="57"/>
      <c r="AJ1503" s="57"/>
      <c r="AK1503" s="57"/>
      <c r="AL1503" s="59" t="n">
        <f aca="false">IF(ISNUMBER($AA1503),IF($AA1503&gt;=0.005,100,IF($AA1503&gt;=-0.015,50,0)),"")</f>
        <v>0</v>
      </c>
      <c r="AM1503" s="59" t="n">
        <f aca="false">IF(ISNUMBER($AB1503),IF($AB1503=1,100,IF($AB1503=0,50,0)),"")</f>
        <v>0</v>
      </c>
      <c r="AN1503" s="0" t="str">
        <f aca="false">IF(ISNUMBER($AC1503),IF($AC1503&gt;=0.001,100,IF($AC1503&gt;=-0.003,50,0)),"")</f>
        <v/>
      </c>
      <c r="AO1503" s="0" t="str">
        <f aca="false">IF(ISNUMBER($AD1503),IF($AD1503&gt;=0.04,100,IF($AD1503&gt;=0,50,0)),"")</f>
        <v/>
      </c>
      <c r="AP1503" s="0" t="str">
        <f aca="false">IF(ISNUMBER($AE1503),IF($AE1503&gt;=25,100,IF($AE1503&gt;=-75,50,0)),"")</f>
        <v/>
      </c>
      <c r="AQ1503" s="0" t="str">
        <f aca="false">IF(ISNUMBER($AF1503),IF($AF1503&gt;0,100,IF($AF1503&gt;=-50,50,0)),"")</f>
        <v/>
      </c>
      <c r="AR1503" s="0" t="str">
        <f aca="false">IF(ISNUMBER($AG1503),IF($AG1503=1,100,IF($AG1503=0,50,0)),"")</f>
        <v/>
      </c>
      <c r="AS1503" s="0" t="str">
        <f aca="false">IF(ISNUMBER($AH1503),IF($AH1503&lt;0,100,IF($AH1503&lt;=20,50,0)),"")</f>
        <v/>
      </c>
      <c r="AT1503" s="0" t="str">
        <f aca="false">IF(ISNUMBER($AI1503),IF($AI1503&lt;0.95,100,IF($AI1503&lt;=1,50,0)),"")</f>
        <v/>
      </c>
      <c r="AU1503" s="0" t="str">
        <f aca="false">IF(ISNUMBER($AJ1503),IF($AJ1503&lt;30,0,IF($AJ1503&lt;40,50,IF($AJ1503&lt;=90,100,50))),"")</f>
        <v/>
      </c>
      <c r="AV1503" s="0" t="str">
        <f aca="false">IF(ISNUMBER($AK1503),IF($AK1503&gt;-0.2,100,IF($AK1503&gt;=-0.4,50,0)),"")</f>
        <v/>
      </c>
      <c r="AW1503" s="59" t="n">
        <f aca="false">01_指標庫!$H$4*ISNUMBER($F1503)+01_指標庫!$H$5*ISNUMBER($AA1503)+01_指標庫!$H$6*ISNUMBER($G1503)+01_指標庫!$H$7*ISNUMBER($H1503)+01_指標庫!$H$8*ISNUMBER($AF1503)+01_指標庫!$H$9*ISNUMBER($AG1503)+01_指標庫!$H$10*ISNUMBER($AB1503)+01_指標庫!$H$11*ISNUMBER($AC1503)+01_指標庫!$H$12*ISNUMBER($AD1503)+01_指標庫!$H$13*ISNUMBER($AE1503)+01_指標庫!$H$14*ISNUMBER($I1503)+01_指標庫!$H$15*ISNUMBER($AH1503)+01_指標庫!$H$16*ISNUMBER($K1503)+01_指標庫!$H$17*ISNUMBER($AI1503)+01_指標庫!$H$18*ISNUMBER($AJ1503)+01_指標庫!$H$19*ISNUMBER($AK1503)+01_指標庫!$H$20*ISNUMBER($BB1503)+01_指標庫!$H$21*ISNUMBER($BC1503)</f>
        <v>51</v>
      </c>
      <c r="AX1503" s="59" t="n">
        <f aca="false">IF(AW1503=0,50,ROUND((01_指標庫!$H$4*IF(ISNUMBER($F1503),L1503,0)+01_指標庫!$H$5*IF(ISNUMBER($AA1503),AL1503,0)+01_指標庫!$H$6*IF(ISNUMBER($G1503),M1503,0)+01_指標庫!$H$7*IF(ISNUMBER($H1503),N1503,0)+01_指標庫!$H$8*IF(ISNUMBER($AF1503),AQ1503,0)+01_指標庫!$H$9*IF(ISNUMBER($AG1503),AR1503,0)+01_指標庫!$H$10*IF(ISNUMBER($AB1503),AM1503,0)+01_指標庫!$H$11*IF(ISNUMBER($AC1503),AN1503,0)+01_指標庫!$H$12*IF(ISNUMBER($AD1503),AO1503,0)+01_指標庫!$H$13*IF(ISNUMBER($AE1503),AP1503,0)+01_指標庫!$H$14*IF(ISNUMBER($I1503),O1503,0)+01_指標庫!$H$15*IF(ISNUMBER($AH1503),AS1503,0)+01_指標庫!$H$16*IF(ISNUMBER($K1503),P1503,0)+01_指標庫!$H$17*IF(ISNUMBER($AI1503),AT1503,0)+01_指標庫!$H$18*IF(ISNUMBER($AJ1503),AU1503,0)+01_指標庫!$H$19*IF(ISNUMBER($AK1503),AV1503,0)+01_指標庫!$H$20*IF(ISNUMBER($BB1503),BB1503,0)+01_指標庫!$H$21*IF(ISNUMBER($BC1503),BC1503,0))/AW1503,1))</f>
        <v>7.8</v>
      </c>
      <c r="AY1503" s="60"/>
      <c r="AZ1503" s="60"/>
      <c r="BA1503" s="58" t="n">
        <f aca="false">AVERAGE($E1499:$E1503)/AVERAGE($E1494:$E1503)-1</f>
        <v>-0.0329349642588929</v>
      </c>
      <c r="BB1503" s="59" t="n">
        <f aca="false">IF(ISNUMBER($BA1503),IF(OR($S1503&lt;=-0.03,$BA1503&lt;-0.003),0,IF(OR($S1503&lt;=-0.02,$BA1503&lt;0.01),50,100)),"")</f>
        <v>0</v>
      </c>
      <c r="BC1503" s="0" t="str">
        <f aca="false">IF(OR(COUNT($AZ1503)=0,COUNT($AZ1502)=0),"",IF(OR($AY1503/$AZ1502-1&lt;=-0.03,$AZ1503/$AZ1502-1&lt;=-0.045,IF(COUNT($AZ1494:$AZ1503)=10,AVERAGE($AZ1499:$AZ1503)/AVERAGE($AZ1494:$AZ1503)-1&lt;-0.01,FALSE())),0,IF(OR($AZ1503/$AZ1502-1&lt;=-0.02,IF(COUNT($AZ1494:$AZ1503)=10,AVERAGE($AZ1499:$AZ1503)/AVERAGE($AZ1494:$AZ1503)-1&lt;0.005,FALSE())),50,100)))</f>
        <v/>
      </c>
    </row>
    <row r="1504" customFormat="false" ht="15" hidden="false" customHeight="true" outlineLevel="0" collapsed="false">
      <c r="A1504" s="47" t="n">
        <v>1500</v>
      </c>
      <c r="B1504" s="48" t="n">
        <v>44734</v>
      </c>
      <c r="C1504" s="47" t="n">
        <v>2022</v>
      </c>
      <c r="D1504" s="49" t="s">
        <v>238</v>
      </c>
      <c r="E1504" s="50" t="n">
        <v>11527.71</v>
      </c>
      <c r="F1504" s="51" t="n">
        <v>-0.208084</v>
      </c>
      <c r="G1504" s="51" t="n">
        <v>-0.304443</v>
      </c>
      <c r="H1504" s="52" t="n">
        <v>0.0612</v>
      </c>
      <c r="I1504" s="62" t="n">
        <v>516</v>
      </c>
      <c r="J1504" s="63" t="s">
        <v>240</v>
      </c>
      <c r="K1504" s="54" t="n">
        <v>28.95</v>
      </c>
      <c r="L1504" s="55" t="n">
        <f aca="false">IF(COUNT(F1504)=0,50,IF(F1504&gt;=0,100,IF(F1504&gt;=-0.02,50,0)))</f>
        <v>0</v>
      </c>
      <c r="M1504" s="55" t="n">
        <f aca="false">IF(COUNT(G1504)=0,50,IF(G1504&gt;-0.06,100,IF(G1504&gt;-0.15,50,0)))</f>
        <v>0</v>
      </c>
      <c r="N1504" s="55" t="n">
        <f aca="false">IF(COUNT(H1504)=0,50,IF(H1504&gt;=0.6,100,IF(H1504&gt;=0.4,50,0)))</f>
        <v>0</v>
      </c>
      <c r="O1504" s="55" t="n">
        <f aca="false">IF(COUNT(I1504)=0,50,IF(J1504="proxy_vix",50,IF(I1504&lt;350,100,IF(I1504&lt;=450,50,0))))</f>
        <v>50</v>
      </c>
      <c r="P1504" s="55" t="n">
        <f aca="false">IF(COUNT(K1504)=0,50,IF(K1504&lt;20,100,IF(K1504&lt;=25,50,0)))</f>
        <v>0</v>
      </c>
      <c r="Q1504" s="54"/>
      <c r="R1504" s="47"/>
      <c r="S1504" s="51" t="n">
        <f aca="false">$E1504/$E1503-1</f>
        <v>-0.00164981345416382</v>
      </c>
      <c r="T1504" s="56" t="n">
        <f aca="false">$K1504/$K1503-1</f>
        <v>-0.0410732030473667</v>
      </c>
      <c r="V1504" s="57"/>
      <c r="W1504" s="57"/>
      <c r="Y1504" s="1" t="str">
        <f aca="false">IF(AX1504&gt;=70,"EASY",IF(AX1504&gt;40,"UNCERTAIN","HARD"))</f>
        <v>HARD</v>
      </c>
      <c r="AA1504" s="58" t="n">
        <f aca="false">IF($A1504&lt;200,"",AVERAGE($E1455:$E1504)/AVERAGE($E1305:$E1504)-1)</f>
        <v>-0.1335280287363</v>
      </c>
      <c r="AB1504" s="59" t="n">
        <f aca="false">LOOKUP($B1504,07_L1政策步階!$A$4:$A$14,07_L1政策步階!$C$4:$C$14)</f>
        <v>-1</v>
      </c>
      <c r="AC1504" s="57"/>
      <c r="AD1504" s="57"/>
      <c r="AE1504" s="57"/>
      <c r="AF1504" s="57"/>
      <c r="AG1504" s="57"/>
      <c r="AH1504" s="57"/>
      <c r="AI1504" s="57"/>
      <c r="AJ1504" s="57"/>
      <c r="AK1504" s="57"/>
      <c r="AL1504" s="59" t="n">
        <f aca="false">IF(ISNUMBER($AA1504),IF($AA1504&gt;=0.005,100,IF($AA1504&gt;=-0.015,50,0)),"")</f>
        <v>0</v>
      </c>
      <c r="AM1504" s="59" t="n">
        <f aca="false">IF(ISNUMBER($AB1504),IF($AB1504=1,100,IF($AB1504=0,50,0)),"")</f>
        <v>0</v>
      </c>
      <c r="AN1504" s="0" t="str">
        <f aca="false">IF(ISNUMBER($AC1504),IF($AC1504&gt;=0.001,100,IF($AC1504&gt;=-0.003,50,0)),"")</f>
        <v/>
      </c>
      <c r="AO1504" s="0" t="str">
        <f aca="false">IF(ISNUMBER($AD1504),IF($AD1504&gt;=0.04,100,IF($AD1504&gt;=0,50,0)),"")</f>
        <v/>
      </c>
      <c r="AP1504" s="0" t="str">
        <f aca="false">IF(ISNUMBER($AE1504),IF($AE1504&gt;=25,100,IF($AE1504&gt;=-75,50,0)),"")</f>
        <v/>
      </c>
      <c r="AQ1504" s="0" t="str">
        <f aca="false">IF(ISNUMBER($AF1504),IF($AF1504&gt;0,100,IF($AF1504&gt;=-50,50,0)),"")</f>
        <v/>
      </c>
      <c r="AR1504" s="0" t="str">
        <f aca="false">IF(ISNUMBER($AG1504),IF($AG1504=1,100,IF($AG1504=0,50,0)),"")</f>
        <v/>
      </c>
      <c r="AS1504" s="0" t="str">
        <f aca="false">IF(ISNUMBER($AH1504),IF($AH1504&lt;0,100,IF($AH1504&lt;=20,50,0)),"")</f>
        <v/>
      </c>
      <c r="AT1504" s="0" t="str">
        <f aca="false">IF(ISNUMBER($AI1504),IF($AI1504&lt;0.95,100,IF($AI1504&lt;=1,50,0)),"")</f>
        <v/>
      </c>
      <c r="AU1504" s="0" t="str">
        <f aca="false">IF(ISNUMBER($AJ1504),IF($AJ1504&lt;30,0,IF($AJ1504&lt;40,50,IF($AJ1504&lt;=90,100,50))),"")</f>
        <v/>
      </c>
      <c r="AV1504" s="0" t="str">
        <f aca="false">IF(ISNUMBER($AK1504),IF($AK1504&gt;-0.2,100,IF($AK1504&gt;=-0.4,50,0)),"")</f>
        <v/>
      </c>
      <c r="AW1504" s="59" t="n">
        <f aca="false">01_指標庫!$H$4*ISNUMBER($F1504)+01_指標庫!$H$5*ISNUMBER($AA1504)+01_指標庫!$H$6*ISNUMBER($G1504)+01_指標庫!$H$7*ISNUMBER($H1504)+01_指標庫!$H$8*ISNUMBER($AF1504)+01_指標庫!$H$9*ISNUMBER($AG1504)+01_指標庫!$H$10*ISNUMBER($AB1504)+01_指標庫!$H$11*ISNUMBER($AC1504)+01_指標庫!$H$12*ISNUMBER($AD1504)+01_指標庫!$H$13*ISNUMBER($AE1504)+01_指標庫!$H$14*ISNUMBER($I1504)+01_指標庫!$H$15*ISNUMBER($AH1504)+01_指標庫!$H$16*ISNUMBER($K1504)+01_指標庫!$H$17*ISNUMBER($AI1504)+01_指標庫!$H$18*ISNUMBER($AJ1504)+01_指標庫!$H$19*ISNUMBER($AK1504)+01_指標庫!$H$20*ISNUMBER($BB1504)+01_指標庫!$H$21*ISNUMBER($BC1504)</f>
        <v>51</v>
      </c>
      <c r="AX1504" s="59" t="n">
        <f aca="false">IF(AW1504=0,50,ROUND((01_指標庫!$H$4*IF(ISNUMBER($F1504),L1504,0)+01_指標庫!$H$5*IF(ISNUMBER($AA1504),AL1504,0)+01_指標庫!$H$6*IF(ISNUMBER($G1504),M1504,0)+01_指標庫!$H$7*IF(ISNUMBER($H1504),N1504,0)+01_指標庫!$H$8*IF(ISNUMBER($AF1504),AQ1504,0)+01_指標庫!$H$9*IF(ISNUMBER($AG1504),AR1504,0)+01_指標庫!$H$10*IF(ISNUMBER($AB1504),AM1504,0)+01_指標庫!$H$11*IF(ISNUMBER($AC1504),AN1504,0)+01_指標庫!$H$12*IF(ISNUMBER($AD1504),AO1504,0)+01_指標庫!$H$13*IF(ISNUMBER($AE1504),AP1504,0)+01_指標庫!$H$14*IF(ISNUMBER($I1504),O1504,0)+01_指標庫!$H$15*IF(ISNUMBER($AH1504),AS1504,0)+01_指標庫!$H$16*IF(ISNUMBER($K1504),P1504,0)+01_指標庫!$H$17*IF(ISNUMBER($AI1504),AT1504,0)+01_指標庫!$H$18*IF(ISNUMBER($AJ1504),AU1504,0)+01_指標庫!$H$19*IF(ISNUMBER($AK1504),AV1504,0)+01_指標庫!$H$20*IF(ISNUMBER($BB1504),BB1504,0)+01_指標庫!$H$21*IF(ISNUMBER($BC1504),BC1504,0))/AW1504,1))</f>
        <v>7.8</v>
      </c>
      <c r="AY1504" s="60"/>
      <c r="AZ1504" s="60"/>
      <c r="BA1504" s="58" t="n">
        <f aca="false">AVERAGE($E1500:$E1504)/AVERAGE($E1495:$E1504)-1</f>
        <v>-0.0193843350815787</v>
      </c>
      <c r="BB1504" s="59" t="n">
        <f aca="false">IF(ISNUMBER($BA1504),IF(OR($S1504&lt;=-0.03,$BA1504&lt;-0.003),0,IF(OR($S1504&lt;=-0.02,$BA1504&lt;0.01),50,100)),"")</f>
        <v>0</v>
      </c>
      <c r="BC1504" s="0" t="str">
        <f aca="false">IF(OR(COUNT($AZ1504)=0,COUNT($AZ1503)=0),"",IF(OR($AY1504/$AZ1503-1&lt;=-0.03,$AZ1504/$AZ1503-1&lt;=-0.045,IF(COUNT($AZ1495:$AZ1504)=10,AVERAGE($AZ1500:$AZ1504)/AVERAGE($AZ1495:$AZ1504)-1&lt;-0.01,FALSE())),0,IF(OR($AZ1504/$AZ1503-1&lt;=-0.02,IF(COUNT($AZ1495:$AZ1504)=10,AVERAGE($AZ1500:$AZ1504)/AVERAGE($AZ1495:$AZ1504)-1&lt;0.005,FALSE())),50,100)))</f>
        <v/>
      </c>
    </row>
    <row r="1505" customFormat="false" ht="15" hidden="false" customHeight="true" outlineLevel="0" collapsed="false">
      <c r="A1505" s="47" t="n">
        <v>1501</v>
      </c>
      <c r="B1505" s="48" t="n">
        <v>44735</v>
      </c>
      <c r="C1505" s="47" t="n">
        <v>2022</v>
      </c>
      <c r="D1505" s="49" t="s">
        <v>239</v>
      </c>
      <c r="E1505" s="50" t="n">
        <v>11697.68</v>
      </c>
      <c r="F1505" s="51" t="n">
        <v>-0.195308</v>
      </c>
      <c r="G1505" s="51" t="n">
        <v>-0.294187</v>
      </c>
      <c r="H1505" s="52" t="n">
        <v>0.0816</v>
      </c>
      <c r="I1505" s="62" t="n">
        <v>516.8</v>
      </c>
      <c r="J1505" s="63" t="s">
        <v>240</v>
      </c>
      <c r="K1505" s="54" t="n">
        <v>29.05</v>
      </c>
      <c r="L1505" s="55" t="n">
        <f aca="false">IF(COUNT(F1505)=0,50,IF(F1505&gt;=0,100,IF(F1505&gt;=-0.02,50,0)))</f>
        <v>0</v>
      </c>
      <c r="M1505" s="55" t="n">
        <f aca="false">IF(COUNT(G1505)=0,50,IF(G1505&gt;-0.06,100,IF(G1505&gt;-0.15,50,0)))</f>
        <v>0</v>
      </c>
      <c r="N1505" s="55" t="n">
        <f aca="false">IF(COUNT(H1505)=0,50,IF(H1505&gt;=0.6,100,IF(H1505&gt;=0.4,50,0)))</f>
        <v>0</v>
      </c>
      <c r="O1505" s="55" t="n">
        <f aca="false">IF(COUNT(I1505)=0,50,IF(J1505="proxy_vix",50,IF(I1505&lt;350,100,IF(I1505&lt;=450,50,0))))</f>
        <v>50</v>
      </c>
      <c r="P1505" s="55" t="n">
        <f aca="false">IF(COUNT(K1505)=0,50,IF(K1505&lt;20,100,IF(K1505&lt;=25,50,0)))</f>
        <v>0</v>
      </c>
      <c r="Q1505" s="54"/>
      <c r="R1505" s="47"/>
      <c r="S1505" s="51" t="n">
        <f aca="false">$E1505/$E1504-1</f>
        <v>0.0147444722325598</v>
      </c>
      <c r="T1505" s="56" t="n">
        <f aca="false">$K1505/$K1504-1</f>
        <v>0.00345423143350598</v>
      </c>
      <c r="V1505" s="57"/>
      <c r="W1505" s="57"/>
      <c r="Y1505" s="1" t="str">
        <f aca="false">IF(AX1505&gt;=70,"EASY",IF(AX1505&gt;40,"UNCERTAIN","HARD"))</f>
        <v>HARD</v>
      </c>
      <c r="AA1505" s="58" t="n">
        <f aca="false">IF($A1505&lt;200,"",AVERAGE($E1456:$E1505)/AVERAGE($E1306:$E1505)-1)</f>
        <v>-0.135496552201284</v>
      </c>
      <c r="AB1505" s="59" t="n">
        <f aca="false">LOOKUP($B1505,07_L1政策步階!$A$4:$A$14,07_L1政策步階!$C$4:$C$14)</f>
        <v>-1</v>
      </c>
      <c r="AC1505" s="57"/>
      <c r="AD1505" s="57"/>
      <c r="AE1505" s="57"/>
      <c r="AF1505" s="57"/>
      <c r="AG1505" s="57"/>
      <c r="AH1505" s="57"/>
      <c r="AI1505" s="57"/>
      <c r="AJ1505" s="57"/>
      <c r="AK1505" s="57"/>
      <c r="AL1505" s="59" t="n">
        <f aca="false">IF(ISNUMBER($AA1505),IF($AA1505&gt;=0.005,100,IF($AA1505&gt;=-0.015,50,0)),"")</f>
        <v>0</v>
      </c>
      <c r="AM1505" s="59" t="n">
        <f aca="false">IF(ISNUMBER($AB1505),IF($AB1505=1,100,IF($AB1505=0,50,0)),"")</f>
        <v>0</v>
      </c>
      <c r="AN1505" s="0" t="str">
        <f aca="false">IF(ISNUMBER($AC1505),IF($AC1505&gt;=0.001,100,IF($AC1505&gt;=-0.003,50,0)),"")</f>
        <v/>
      </c>
      <c r="AO1505" s="0" t="str">
        <f aca="false">IF(ISNUMBER($AD1505),IF($AD1505&gt;=0.04,100,IF($AD1505&gt;=0,50,0)),"")</f>
        <v/>
      </c>
      <c r="AP1505" s="0" t="str">
        <f aca="false">IF(ISNUMBER($AE1505),IF($AE1505&gt;=25,100,IF($AE1505&gt;=-75,50,0)),"")</f>
        <v/>
      </c>
      <c r="AQ1505" s="0" t="str">
        <f aca="false">IF(ISNUMBER($AF1505),IF($AF1505&gt;0,100,IF($AF1505&gt;=-50,50,0)),"")</f>
        <v/>
      </c>
      <c r="AR1505" s="0" t="str">
        <f aca="false">IF(ISNUMBER($AG1505),IF($AG1505=1,100,IF($AG1505=0,50,0)),"")</f>
        <v/>
      </c>
      <c r="AS1505" s="0" t="str">
        <f aca="false">IF(ISNUMBER($AH1505),IF($AH1505&lt;0,100,IF($AH1505&lt;=20,50,0)),"")</f>
        <v/>
      </c>
      <c r="AT1505" s="0" t="str">
        <f aca="false">IF(ISNUMBER($AI1505),IF($AI1505&lt;0.95,100,IF($AI1505&lt;=1,50,0)),"")</f>
        <v/>
      </c>
      <c r="AU1505" s="0" t="str">
        <f aca="false">IF(ISNUMBER($AJ1505),IF($AJ1505&lt;30,0,IF($AJ1505&lt;40,50,IF($AJ1505&lt;=90,100,50))),"")</f>
        <v/>
      </c>
      <c r="AV1505" s="0" t="str">
        <f aca="false">IF(ISNUMBER($AK1505),IF($AK1505&gt;-0.2,100,IF($AK1505&gt;=-0.4,50,0)),"")</f>
        <v/>
      </c>
      <c r="AW1505" s="59" t="n">
        <f aca="false">01_指標庫!$H$4*ISNUMBER($F1505)+01_指標庫!$H$5*ISNUMBER($AA1505)+01_指標庫!$H$6*ISNUMBER($G1505)+01_指標庫!$H$7*ISNUMBER($H1505)+01_指標庫!$H$8*ISNUMBER($AF1505)+01_指標庫!$H$9*ISNUMBER($AG1505)+01_指標庫!$H$10*ISNUMBER($AB1505)+01_指標庫!$H$11*ISNUMBER($AC1505)+01_指標庫!$H$12*ISNUMBER($AD1505)+01_指標庫!$H$13*ISNUMBER($AE1505)+01_指標庫!$H$14*ISNUMBER($I1505)+01_指標庫!$H$15*ISNUMBER($AH1505)+01_指標庫!$H$16*ISNUMBER($K1505)+01_指標庫!$H$17*ISNUMBER($AI1505)+01_指標庫!$H$18*ISNUMBER($AJ1505)+01_指標庫!$H$19*ISNUMBER($AK1505)+01_指標庫!$H$20*ISNUMBER($BB1505)+01_指標庫!$H$21*ISNUMBER($BC1505)</f>
        <v>51</v>
      </c>
      <c r="AX1505" s="59" t="n">
        <f aca="false">IF(AW1505=0,50,ROUND((01_指標庫!$H$4*IF(ISNUMBER($F1505),L1505,0)+01_指標庫!$H$5*IF(ISNUMBER($AA1505),AL1505,0)+01_指標庫!$H$6*IF(ISNUMBER($G1505),M1505,0)+01_指標庫!$H$7*IF(ISNUMBER($H1505),N1505,0)+01_指標庫!$H$8*IF(ISNUMBER($AF1505),AQ1505,0)+01_指標庫!$H$9*IF(ISNUMBER($AG1505),AR1505,0)+01_指標庫!$H$10*IF(ISNUMBER($AB1505),AM1505,0)+01_指標庫!$H$11*IF(ISNUMBER($AC1505),AN1505,0)+01_指標庫!$H$12*IF(ISNUMBER($AD1505),AO1505,0)+01_指標庫!$H$13*IF(ISNUMBER($AE1505),AP1505,0)+01_指標庫!$H$14*IF(ISNUMBER($I1505),O1505,0)+01_指標庫!$H$15*IF(ISNUMBER($AH1505),AS1505,0)+01_指標庫!$H$16*IF(ISNUMBER($K1505),P1505,0)+01_指標庫!$H$17*IF(ISNUMBER($AI1505),AT1505,0)+01_指標庫!$H$18*IF(ISNUMBER($AJ1505),AU1505,0)+01_指標庫!$H$19*IF(ISNUMBER($AK1505),AV1505,0)+01_指標庫!$H$20*IF(ISNUMBER($BB1505),BB1505,0)+01_指標庫!$H$21*IF(ISNUMBER($BC1505),BC1505,0))/AW1505,1))</f>
        <v>7.8</v>
      </c>
      <c r="AY1505" s="60"/>
      <c r="AZ1505" s="60"/>
      <c r="BA1505" s="58" t="n">
        <f aca="false">AVERAGE($E1501:$E1505)/AVERAGE($E1496:$E1505)-1</f>
        <v>-0.0097925648149968</v>
      </c>
      <c r="BB1505" s="59" t="n">
        <f aca="false">IF(ISNUMBER($BA1505),IF(OR($S1505&lt;=-0.03,$BA1505&lt;-0.003),0,IF(OR($S1505&lt;=-0.02,$BA1505&lt;0.01),50,100)),"")</f>
        <v>0</v>
      </c>
      <c r="BC1505" s="0" t="str">
        <f aca="false">IF(OR(COUNT($AZ1505)=0,COUNT($AZ1504)=0),"",IF(OR($AY1505/$AZ1504-1&lt;=-0.03,$AZ1505/$AZ1504-1&lt;=-0.045,IF(COUNT($AZ1496:$AZ1505)=10,AVERAGE($AZ1501:$AZ1505)/AVERAGE($AZ1496:$AZ1505)-1&lt;-0.01,FALSE())),0,IF(OR($AZ1505/$AZ1504-1&lt;=-0.02,IF(COUNT($AZ1496:$AZ1505)=10,AVERAGE($AZ1501:$AZ1505)/AVERAGE($AZ1496:$AZ1505)-1&lt;0.005,FALSE())),50,100)))</f>
        <v/>
      </c>
    </row>
    <row r="1506" customFormat="false" ht="15" hidden="false" customHeight="true" outlineLevel="0" collapsed="false">
      <c r="A1506" s="47" t="n">
        <v>1502</v>
      </c>
      <c r="B1506" s="48" t="n">
        <v>44736</v>
      </c>
      <c r="C1506" s="47" t="n">
        <v>2022</v>
      </c>
      <c r="D1506" s="49" t="s">
        <v>234</v>
      </c>
      <c r="E1506" s="50" t="n">
        <v>12105.85</v>
      </c>
      <c r="F1506" s="51" t="n">
        <v>-0.166222</v>
      </c>
      <c r="G1506" s="51" t="n">
        <v>-0.269559</v>
      </c>
      <c r="H1506" s="52" t="n">
        <v>0.1224</v>
      </c>
      <c r="I1506" s="62" t="n">
        <v>501.5</v>
      </c>
      <c r="J1506" s="63" t="s">
        <v>240</v>
      </c>
      <c r="K1506" s="54" t="n">
        <v>27.23</v>
      </c>
      <c r="L1506" s="55" t="n">
        <f aca="false">IF(COUNT(F1506)=0,50,IF(F1506&gt;=0,100,IF(F1506&gt;=-0.02,50,0)))</f>
        <v>0</v>
      </c>
      <c r="M1506" s="55" t="n">
        <f aca="false">IF(COUNT(G1506)=0,50,IF(G1506&gt;-0.06,100,IF(G1506&gt;-0.15,50,0)))</f>
        <v>0</v>
      </c>
      <c r="N1506" s="55" t="n">
        <f aca="false">IF(COUNT(H1506)=0,50,IF(H1506&gt;=0.6,100,IF(H1506&gt;=0.4,50,0)))</f>
        <v>0</v>
      </c>
      <c r="O1506" s="55" t="n">
        <f aca="false">IF(COUNT(I1506)=0,50,IF(J1506="proxy_vix",50,IF(I1506&lt;350,100,IF(I1506&lt;=450,50,0))))</f>
        <v>50</v>
      </c>
      <c r="P1506" s="55" t="n">
        <f aca="false">IF(COUNT(K1506)=0,50,IF(K1506&lt;20,100,IF(K1506&lt;=25,50,0)))</f>
        <v>0</v>
      </c>
      <c r="Q1506" s="54"/>
      <c r="R1506" s="47"/>
      <c r="S1506" s="51" t="n">
        <f aca="false">$E1506/$E1505-1</f>
        <v>0.0348932437885119</v>
      </c>
      <c r="T1506" s="56" t="n">
        <f aca="false">$K1506/$K1505-1</f>
        <v>-0.0626506024096386</v>
      </c>
      <c r="V1506" s="57"/>
      <c r="W1506" s="57"/>
      <c r="Y1506" s="1" t="str">
        <f aca="false">IF(AX1506&gt;=70,"EASY",IF(AX1506&gt;40,"UNCERTAIN","HARD"))</f>
        <v>HARD</v>
      </c>
      <c r="AA1506" s="58" t="n">
        <f aca="false">IF($A1506&lt;200,"",AVERAGE($E1457:$E1506)/AVERAGE($E1307:$E1506)-1)</f>
        <v>-0.136976939840186</v>
      </c>
      <c r="AB1506" s="59" t="n">
        <f aca="false">LOOKUP($B1506,07_L1政策步階!$A$4:$A$14,07_L1政策步階!$C$4:$C$14)</f>
        <v>-1</v>
      </c>
      <c r="AC1506" s="57"/>
      <c r="AD1506" s="57"/>
      <c r="AE1506" s="57"/>
      <c r="AF1506" s="57"/>
      <c r="AG1506" s="57"/>
      <c r="AH1506" s="57"/>
      <c r="AI1506" s="57"/>
      <c r="AJ1506" s="57"/>
      <c r="AK1506" s="57"/>
      <c r="AL1506" s="59" t="n">
        <f aca="false">IF(ISNUMBER($AA1506),IF($AA1506&gt;=0.005,100,IF($AA1506&gt;=-0.015,50,0)),"")</f>
        <v>0</v>
      </c>
      <c r="AM1506" s="59" t="n">
        <f aca="false">IF(ISNUMBER($AB1506),IF($AB1506=1,100,IF($AB1506=0,50,0)),"")</f>
        <v>0</v>
      </c>
      <c r="AN1506" s="0" t="str">
        <f aca="false">IF(ISNUMBER($AC1506),IF($AC1506&gt;=0.001,100,IF($AC1506&gt;=-0.003,50,0)),"")</f>
        <v/>
      </c>
      <c r="AO1506" s="0" t="str">
        <f aca="false">IF(ISNUMBER($AD1506),IF($AD1506&gt;=0.04,100,IF($AD1506&gt;=0,50,0)),"")</f>
        <v/>
      </c>
      <c r="AP1506" s="0" t="str">
        <f aca="false">IF(ISNUMBER($AE1506),IF($AE1506&gt;=25,100,IF($AE1506&gt;=-75,50,0)),"")</f>
        <v/>
      </c>
      <c r="AQ1506" s="0" t="str">
        <f aca="false">IF(ISNUMBER($AF1506),IF($AF1506&gt;0,100,IF($AF1506&gt;=-50,50,0)),"")</f>
        <v/>
      </c>
      <c r="AR1506" s="0" t="str">
        <f aca="false">IF(ISNUMBER($AG1506),IF($AG1506=1,100,IF($AG1506=0,50,0)),"")</f>
        <v/>
      </c>
      <c r="AS1506" s="0" t="str">
        <f aca="false">IF(ISNUMBER($AH1506),IF($AH1506&lt;0,100,IF($AH1506&lt;=20,50,0)),"")</f>
        <v/>
      </c>
      <c r="AT1506" s="0" t="str">
        <f aca="false">IF(ISNUMBER($AI1506),IF($AI1506&lt;0.95,100,IF($AI1506&lt;=1,50,0)),"")</f>
        <v/>
      </c>
      <c r="AU1506" s="0" t="str">
        <f aca="false">IF(ISNUMBER($AJ1506),IF($AJ1506&lt;30,0,IF($AJ1506&lt;40,50,IF($AJ1506&lt;=90,100,50))),"")</f>
        <v/>
      </c>
      <c r="AV1506" s="0" t="str">
        <f aca="false">IF(ISNUMBER($AK1506),IF($AK1506&gt;-0.2,100,IF($AK1506&gt;=-0.4,50,0)),"")</f>
        <v/>
      </c>
      <c r="AW1506" s="59" t="n">
        <f aca="false">01_指標庫!$H$4*ISNUMBER($F1506)+01_指標庫!$H$5*ISNUMBER($AA1506)+01_指標庫!$H$6*ISNUMBER($G1506)+01_指標庫!$H$7*ISNUMBER($H1506)+01_指標庫!$H$8*ISNUMBER($AF1506)+01_指標庫!$H$9*ISNUMBER($AG1506)+01_指標庫!$H$10*ISNUMBER($AB1506)+01_指標庫!$H$11*ISNUMBER($AC1506)+01_指標庫!$H$12*ISNUMBER($AD1506)+01_指標庫!$H$13*ISNUMBER($AE1506)+01_指標庫!$H$14*ISNUMBER($I1506)+01_指標庫!$H$15*ISNUMBER($AH1506)+01_指標庫!$H$16*ISNUMBER($K1506)+01_指標庫!$H$17*ISNUMBER($AI1506)+01_指標庫!$H$18*ISNUMBER($AJ1506)+01_指標庫!$H$19*ISNUMBER($AK1506)+01_指標庫!$H$20*ISNUMBER($BB1506)+01_指標庫!$H$21*ISNUMBER($BC1506)</f>
        <v>51</v>
      </c>
      <c r="AX1506" s="59" t="n">
        <f aca="false">IF(AW1506=0,50,ROUND((01_指標庫!$H$4*IF(ISNUMBER($F1506),L1506,0)+01_指標庫!$H$5*IF(ISNUMBER($AA1506),AL1506,0)+01_指標庫!$H$6*IF(ISNUMBER($G1506),M1506,0)+01_指標庫!$H$7*IF(ISNUMBER($H1506),N1506,0)+01_指標庫!$H$8*IF(ISNUMBER($AF1506),AQ1506,0)+01_指標庫!$H$9*IF(ISNUMBER($AG1506),AR1506,0)+01_指標庫!$H$10*IF(ISNUMBER($AB1506),AM1506,0)+01_指標庫!$H$11*IF(ISNUMBER($AC1506),AN1506,0)+01_指標庫!$H$12*IF(ISNUMBER($AD1506),AO1506,0)+01_指標庫!$H$13*IF(ISNUMBER($AE1506),AP1506,0)+01_指標庫!$H$14*IF(ISNUMBER($I1506),O1506,0)+01_指標庫!$H$15*IF(ISNUMBER($AH1506),AS1506,0)+01_指標庫!$H$16*IF(ISNUMBER($K1506),P1506,0)+01_指標庫!$H$17*IF(ISNUMBER($AI1506),AT1506,0)+01_指標庫!$H$18*IF(ISNUMBER($AJ1506),AU1506,0)+01_指標庫!$H$19*IF(ISNUMBER($AK1506),AV1506,0)+01_指標庫!$H$20*IF(ISNUMBER($BB1506),BB1506,0)+01_指標庫!$H$21*IF(ISNUMBER($BC1506),BC1506,0))/AW1506,1))</f>
        <v>13.7</v>
      </c>
      <c r="AY1506" s="60"/>
      <c r="AZ1506" s="60"/>
      <c r="BA1506" s="58" t="n">
        <f aca="false">AVERAGE($E1502:$E1506)/AVERAGE($E1497:$E1506)-1</f>
        <v>0.00858487247324669</v>
      </c>
      <c r="BB1506" s="59" t="n">
        <f aca="false">IF(ISNUMBER($BA1506),IF(OR($S1506&lt;=-0.03,$BA1506&lt;-0.003),0,IF(OR($S1506&lt;=-0.02,$BA1506&lt;0.01),50,100)),"")</f>
        <v>50</v>
      </c>
      <c r="BC1506" s="0" t="str">
        <f aca="false">IF(OR(COUNT($AZ1506)=0,COUNT($AZ1505)=0),"",IF(OR($AY1506/$AZ1505-1&lt;=-0.03,$AZ1506/$AZ1505-1&lt;=-0.045,IF(COUNT($AZ1497:$AZ1506)=10,AVERAGE($AZ1502:$AZ1506)/AVERAGE($AZ1497:$AZ1506)-1&lt;-0.01,FALSE())),0,IF(OR($AZ1506/$AZ1505-1&lt;=-0.02,IF(COUNT($AZ1497:$AZ1506)=10,AVERAGE($AZ1502:$AZ1506)/AVERAGE($AZ1497:$AZ1506)-1&lt;0.005,FALSE())),50,100)))</f>
        <v/>
      </c>
    </row>
    <row r="1507" customFormat="false" ht="15" hidden="false" customHeight="true" outlineLevel="0" collapsed="false">
      <c r="A1507" s="47" t="n">
        <v>1503</v>
      </c>
      <c r="B1507" s="48" t="n">
        <v>44739</v>
      </c>
      <c r="C1507" s="47" t="n">
        <v>2022</v>
      </c>
      <c r="D1507" s="49" t="s">
        <v>236</v>
      </c>
      <c r="E1507" s="50" t="n">
        <v>12008.24</v>
      </c>
      <c r="F1507" s="51" t="n">
        <v>-0.171932</v>
      </c>
      <c r="G1507" s="51" t="n">
        <v>-0.275448</v>
      </c>
      <c r="H1507" s="52" t="n">
        <v>0.1224</v>
      </c>
      <c r="I1507" s="62" t="n">
        <v>499.2</v>
      </c>
      <c r="J1507" s="63" t="s">
        <v>240</v>
      </c>
      <c r="K1507" s="54" t="n">
        <v>26.95</v>
      </c>
      <c r="L1507" s="55" t="n">
        <f aca="false">IF(COUNT(F1507)=0,50,IF(F1507&gt;=0,100,IF(F1507&gt;=-0.02,50,0)))</f>
        <v>0</v>
      </c>
      <c r="M1507" s="55" t="n">
        <f aca="false">IF(COUNT(G1507)=0,50,IF(G1507&gt;-0.06,100,IF(G1507&gt;-0.15,50,0)))</f>
        <v>0</v>
      </c>
      <c r="N1507" s="55" t="n">
        <f aca="false">IF(COUNT(H1507)=0,50,IF(H1507&gt;=0.6,100,IF(H1507&gt;=0.4,50,0)))</f>
        <v>0</v>
      </c>
      <c r="O1507" s="55" t="n">
        <f aca="false">IF(COUNT(I1507)=0,50,IF(J1507="proxy_vix",50,IF(I1507&lt;350,100,IF(I1507&lt;=450,50,0))))</f>
        <v>50</v>
      </c>
      <c r="P1507" s="55" t="n">
        <f aca="false">IF(COUNT(K1507)=0,50,IF(K1507&lt;20,100,IF(K1507&lt;=25,50,0)))</f>
        <v>0</v>
      </c>
      <c r="Q1507" s="54"/>
      <c r="R1507" s="47"/>
      <c r="S1507" s="51" t="n">
        <f aca="false">$E1507/$E1506-1</f>
        <v>-0.00806304390026313</v>
      </c>
      <c r="T1507" s="56" t="n">
        <f aca="false">$K1507/$K1506-1</f>
        <v>-0.0102827763496144</v>
      </c>
      <c r="V1507" s="57"/>
      <c r="W1507" s="57"/>
      <c r="Y1507" s="1" t="str">
        <f aca="false">IF(AX1507&gt;=70,"EASY",IF(AX1507&gt;40,"UNCERTAIN","HARD"))</f>
        <v>HARD</v>
      </c>
      <c r="AA1507" s="58" t="n">
        <f aca="false">IF($A1507&lt;200,"",AVERAGE($E1458:$E1507)/AVERAGE($E1308:$E1507)-1)</f>
        <v>-0.138966402854346</v>
      </c>
      <c r="AB1507" s="59" t="n">
        <f aca="false">LOOKUP($B1507,07_L1政策步階!$A$4:$A$14,07_L1政策步階!$C$4:$C$14)</f>
        <v>-1</v>
      </c>
      <c r="AC1507" s="57"/>
      <c r="AD1507" s="57"/>
      <c r="AE1507" s="57"/>
      <c r="AF1507" s="57"/>
      <c r="AG1507" s="57"/>
      <c r="AH1507" s="57"/>
      <c r="AI1507" s="57"/>
      <c r="AJ1507" s="57"/>
      <c r="AK1507" s="57"/>
      <c r="AL1507" s="59" t="n">
        <f aca="false">IF(ISNUMBER($AA1507),IF($AA1507&gt;=0.005,100,IF($AA1507&gt;=-0.015,50,0)),"")</f>
        <v>0</v>
      </c>
      <c r="AM1507" s="59" t="n">
        <f aca="false">IF(ISNUMBER($AB1507),IF($AB1507=1,100,IF($AB1507=0,50,0)),"")</f>
        <v>0</v>
      </c>
      <c r="AN1507" s="0" t="str">
        <f aca="false">IF(ISNUMBER($AC1507),IF($AC1507&gt;=0.001,100,IF($AC1507&gt;=-0.003,50,0)),"")</f>
        <v/>
      </c>
      <c r="AO1507" s="0" t="str">
        <f aca="false">IF(ISNUMBER($AD1507),IF($AD1507&gt;=0.04,100,IF($AD1507&gt;=0,50,0)),"")</f>
        <v/>
      </c>
      <c r="AP1507" s="0" t="str">
        <f aca="false">IF(ISNUMBER($AE1507),IF($AE1507&gt;=25,100,IF($AE1507&gt;=-75,50,0)),"")</f>
        <v/>
      </c>
      <c r="AQ1507" s="0" t="str">
        <f aca="false">IF(ISNUMBER($AF1507),IF($AF1507&gt;0,100,IF($AF1507&gt;=-50,50,0)),"")</f>
        <v/>
      </c>
      <c r="AR1507" s="0" t="str">
        <f aca="false">IF(ISNUMBER($AG1507),IF($AG1507=1,100,IF($AG1507=0,50,0)),"")</f>
        <v/>
      </c>
      <c r="AS1507" s="0" t="str">
        <f aca="false">IF(ISNUMBER($AH1507),IF($AH1507&lt;0,100,IF($AH1507&lt;=20,50,0)),"")</f>
        <v/>
      </c>
      <c r="AT1507" s="0" t="str">
        <f aca="false">IF(ISNUMBER($AI1507),IF($AI1507&lt;0.95,100,IF($AI1507&lt;=1,50,0)),"")</f>
        <v/>
      </c>
      <c r="AU1507" s="0" t="str">
        <f aca="false">IF(ISNUMBER($AJ1507),IF($AJ1507&lt;30,0,IF($AJ1507&lt;40,50,IF($AJ1507&lt;=90,100,50))),"")</f>
        <v/>
      </c>
      <c r="AV1507" s="0" t="str">
        <f aca="false">IF(ISNUMBER($AK1507),IF($AK1507&gt;-0.2,100,IF($AK1507&gt;=-0.4,50,0)),"")</f>
        <v/>
      </c>
      <c r="AW1507" s="59" t="n">
        <f aca="false">01_指標庫!$H$4*ISNUMBER($F1507)+01_指標庫!$H$5*ISNUMBER($AA1507)+01_指標庫!$H$6*ISNUMBER($G1507)+01_指標庫!$H$7*ISNUMBER($H1507)+01_指標庫!$H$8*ISNUMBER($AF1507)+01_指標庫!$H$9*ISNUMBER($AG1507)+01_指標庫!$H$10*ISNUMBER($AB1507)+01_指標庫!$H$11*ISNUMBER($AC1507)+01_指標庫!$H$12*ISNUMBER($AD1507)+01_指標庫!$H$13*ISNUMBER($AE1507)+01_指標庫!$H$14*ISNUMBER($I1507)+01_指標庫!$H$15*ISNUMBER($AH1507)+01_指標庫!$H$16*ISNUMBER($K1507)+01_指標庫!$H$17*ISNUMBER($AI1507)+01_指標庫!$H$18*ISNUMBER($AJ1507)+01_指標庫!$H$19*ISNUMBER($AK1507)+01_指標庫!$H$20*ISNUMBER($BB1507)+01_指標庫!$H$21*ISNUMBER($BC1507)</f>
        <v>51</v>
      </c>
      <c r="AX1507" s="59" t="n">
        <f aca="false">IF(AW1507=0,50,ROUND((01_指標庫!$H$4*IF(ISNUMBER($F1507),L1507,0)+01_指標庫!$H$5*IF(ISNUMBER($AA1507),AL1507,0)+01_指標庫!$H$6*IF(ISNUMBER($G1507),M1507,0)+01_指標庫!$H$7*IF(ISNUMBER($H1507),N1507,0)+01_指標庫!$H$8*IF(ISNUMBER($AF1507),AQ1507,0)+01_指標庫!$H$9*IF(ISNUMBER($AG1507),AR1507,0)+01_指標庫!$H$10*IF(ISNUMBER($AB1507),AM1507,0)+01_指標庫!$H$11*IF(ISNUMBER($AC1507),AN1507,0)+01_指標庫!$H$12*IF(ISNUMBER($AD1507),AO1507,0)+01_指標庫!$H$13*IF(ISNUMBER($AE1507),AP1507,0)+01_指標庫!$H$14*IF(ISNUMBER($I1507),O1507,0)+01_指標庫!$H$15*IF(ISNUMBER($AH1507),AS1507,0)+01_指標庫!$H$16*IF(ISNUMBER($K1507),P1507,0)+01_指標庫!$H$17*IF(ISNUMBER($AI1507),AT1507,0)+01_指標庫!$H$18*IF(ISNUMBER($AJ1507),AU1507,0)+01_指標庫!$H$19*IF(ISNUMBER($AK1507),AV1507,0)+01_指標庫!$H$20*IF(ISNUMBER($BB1507),BB1507,0)+01_指標庫!$H$21*IF(ISNUMBER($BC1507),BC1507,0))/AW1507,1))</f>
        <v>19.6</v>
      </c>
      <c r="AY1507" s="60"/>
      <c r="AZ1507" s="60"/>
      <c r="BA1507" s="58" t="n">
        <f aca="false">AVERAGE($E1503:$E1507)/AVERAGE($E1498:$E1507)-1</f>
        <v>0.0199084500541162</v>
      </c>
      <c r="BB1507" s="59" t="n">
        <f aca="false">IF(ISNUMBER($BA1507),IF(OR($S1507&lt;=-0.03,$BA1507&lt;-0.003),0,IF(OR($S1507&lt;=-0.02,$BA1507&lt;0.01),50,100)),"")</f>
        <v>100</v>
      </c>
      <c r="BC1507" s="0" t="str">
        <f aca="false">IF(OR(COUNT($AZ1507)=0,COUNT($AZ1506)=0),"",IF(OR($AY1507/$AZ1506-1&lt;=-0.03,$AZ1507/$AZ1506-1&lt;=-0.045,IF(COUNT($AZ1498:$AZ1507)=10,AVERAGE($AZ1503:$AZ1507)/AVERAGE($AZ1498:$AZ1507)-1&lt;-0.01,FALSE())),0,IF(OR($AZ1507/$AZ1506-1&lt;=-0.02,IF(COUNT($AZ1498:$AZ1507)=10,AVERAGE($AZ1503:$AZ1507)/AVERAGE($AZ1498:$AZ1507)-1&lt;0.005,FALSE())),50,100)))</f>
        <v/>
      </c>
    </row>
    <row r="1508" customFormat="false" ht="15" hidden="false" customHeight="true" outlineLevel="0" collapsed="false">
      <c r="A1508" s="47" t="n">
        <v>1504</v>
      </c>
      <c r="B1508" s="48" t="n">
        <v>44740</v>
      </c>
      <c r="C1508" s="47" t="n">
        <v>2022</v>
      </c>
      <c r="D1508" s="49" t="s">
        <v>237</v>
      </c>
      <c r="E1508" s="50" t="n">
        <v>11637.77</v>
      </c>
      <c r="F1508" s="51" t="n">
        <v>-0.196425</v>
      </c>
      <c r="G1508" s="51" t="n">
        <v>-0.297802</v>
      </c>
      <c r="H1508" s="52" t="n">
        <v>0.0816</v>
      </c>
      <c r="I1508" s="62" t="n">
        <v>511</v>
      </c>
      <c r="J1508" s="63" t="s">
        <v>240</v>
      </c>
      <c r="K1508" s="54" t="n">
        <v>28.36</v>
      </c>
      <c r="L1508" s="55" t="n">
        <f aca="false">IF(COUNT(F1508)=0,50,IF(F1508&gt;=0,100,IF(F1508&gt;=-0.02,50,0)))</f>
        <v>0</v>
      </c>
      <c r="M1508" s="55" t="n">
        <f aca="false">IF(COUNT(G1508)=0,50,IF(G1508&gt;-0.06,100,IF(G1508&gt;-0.15,50,0)))</f>
        <v>0</v>
      </c>
      <c r="N1508" s="55" t="n">
        <f aca="false">IF(COUNT(H1508)=0,50,IF(H1508&gt;=0.6,100,IF(H1508&gt;=0.4,50,0)))</f>
        <v>0</v>
      </c>
      <c r="O1508" s="55" t="n">
        <f aca="false">IF(COUNT(I1508)=0,50,IF(J1508="proxy_vix",50,IF(I1508&lt;350,100,IF(I1508&lt;=450,50,0))))</f>
        <v>50</v>
      </c>
      <c r="P1508" s="55" t="n">
        <f aca="false">IF(COUNT(K1508)=0,50,IF(K1508&lt;20,100,IF(K1508&lt;=25,50,0)))</f>
        <v>0</v>
      </c>
      <c r="Q1508" s="54"/>
      <c r="R1508" s="47"/>
      <c r="S1508" s="51" t="n">
        <f aca="false">$E1508/$E1507-1</f>
        <v>-0.0308513154300712</v>
      </c>
      <c r="T1508" s="56" t="n">
        <f aca="false">$K1508/$K1507-1</f>
        <v>0.0523191094619666</v>
      </c>
      <c r="V1508" s="57"/>
      <c r="W1508" s="57"/>
      <c r="Y1508" s="1" t="str">
        <f aca="false">IF(AX1508&gt;=70,"EASY",IF(AX1508&gt;40,"UNCERTAIN","HARD"))</f>
        <v>HARD</v>
      </c>
      <c r="AA1508" s="58" t="n">
        <f aca="false">IF($A1508&lt;200,"",AVERAGE($E1459:$E1508)/AVERAGE($E1309:$E1508)-1)</f>
        <v>-0.140950614458402</v>
      </c>
      <c r="AB1508" s="59" t="n">
        <f aca="false">LOOKUP($B1508,07_L1政策步階!$A$4:$A$14,07_L1政策步階!$C$4:$C$14)</f>
        <v>-1</v>
      </c>
      <c r="AC1508" s="57"/>
      <c r="AD1508" s="57"/>
      <c r="AE1508" s="57"/>
      <c r="AF1508" s="57"/>
      <c r="AG1508" s="57"/>
      <c r="AH1508" s="57"/>
      <c r="AI1508" s="57"/>
      <c r="AJ1508" s="57"/>
      <c r="AK1508" s="57"/>
      <c r="AL1508" s="59" t="n">
        <f aca="false">IF(ISNUMBER($AA1508),IF($AA1508&gt;=0.005,100,IF($AA1508&gt;=-0.015,50,0)),"")</f>
        <v>0</v>
      </c>
      <c r="AM1508" s="59" t="n">
        <f aca="false">IF(ISNUMBER($AB1508),IF($AB1508=1,100,IF($AB1508=0,50,0)),"")</f>
        <v>0</v>
      </c>
      <c r="AN1508" s="0" t="str">
        <f aca="false">IF(ISNUMBER($AC1508),IF($AC1508&gt;=0.001,100,IF($AC1508&gt;=-0.003,50,0)),"")</f>
        <v/>
      </c>
      <c r="AO1508" s="0" t="str">
        <f aca="false">IF(ISNUMBER($AD1508),IF($AD1508&gt;=0.04,100,IF($AD1508&gt;=0,50,0)),"")</f>
        <v/>
      </c>
      <c r="AP1508" s="0" t="str">
        <f aca="false">IF(ISNUMBER($AE1508),IF($AE1508&gt;=25,100,IF($AE1508&gt;=-75,50,0)),"")</f>
        <v/>
      </c>
      <c r="AQ1508" s="0" t="str">
        <f aca="false">IF(ISNUMBER($AF1508),IF($AF1508&gt;0,100,IF($AF1508&gt;=-50,50,0)),"")</f>
        <v/>
      </c>
      <c r="AR1508" s="0" t="str">
        <f aca="false">IF(ISNUMBER($AG1508),IF($AG1508=1,100,IF($AG1508=0,50,0)),"")</f>
        <v/>
      </c>
      <c r="AS1508" s="0" t="str">
        <f aca="false">IF(ISNUMBER($AH1508),IF($AH1508&lt;0,100,IF($AH1508&lt;=20,50,0)),"")</f>
        <v/>
      </c>
      <c r="AT1508" s="0" t="str">
        <f aca="false">IF(ISNUMBER($AI1508),IF($AI1508&lt;0.95,100,IF($AI1508&lt;=1,50,0)),"")</f>
        <v/>
      </c>
      <c r="AU1508" s="0" t="str">
        <f aca="false">IF(ISNUMBER($AJ1508),IF($AJ1508&lt;30,0,IF($AJ1508&lt;40,50,IF($AJ1508&lt;=90,100,50))),"")</f>
        <v/>
      </c>
      <c r="AV1508" s="0" t="str">
        <f aca="false">IF(ISNUMBER($AK1508),IF($AK1508&gt;-0.2,100,IF($AK1508&gt;=-0.4,50,0)),"")</f>
        <v/>
      </c>
      <c r="AW1508" s="59" t="n">
        <f aca="false">01_指標庫!$H$4*ISNUMBER($F1508)+01_指標庫!$H$5*ISNUMBER($AA1508)+01_指標庫!$H$6*ISNUMBER($G1508)+01_指標庫!$H$7*ISNUMBER($H1508)+01_指標庫!$H$8*ISNUMBER($AF1508)+01_指標庫!$H$9*ISNUMBER($AG1508)+01_指標庫!$H$10*ISNUMBER($AB1508)+01_指標庫!$H$11*ISNUMBER($AC1508)+01_指標庫!$H$12*ISNUMBER($AD1508)+01_指標庫!$H$13*ISNUMBER($AE1508)+01_指標庫!$H$14*ISNUMBER($I1508)+01_指標庫!$H$15*ISNUMBER($AH1508)+01_指標庫!$H$16*ISNUMBER($K1508)+01_指標庫!$H$17*ISNUMBER($AI1508)+01_指標庫!$H$18*ISNUMBER($AJ1508)+01_指標庫!$H$19*ISNUMBER($AK1508)+01_指標庫!$H$20*ISNUMBER($BB1508)+01_指標庫!$H$21*ISNUMBER($BC1508)</f>
        <v>51</v>
      </c>
      <c r="AX1508" s="59" t="n">
        <f aca="false">IF(AW1508=0,50,ROUND((01_指標庫!$H$4*IF(ISNUMBER($F1508),L1508,0)+01_指標庫!$H$5*IF(ISNUMBER($AA1508),AL1508,0)+01_指標庫!$H$6*IF(ISNUMBER($G1508),M1508,0)+01_指標庫!$H$7*IF(ISNUMBER($H1508),N1508,0)+01_指標庫!$H$8*IF(ISNUMBER($AF1508),AQ1508,0)+01_指標庫!$H$9*IF(ISNUMBER($AG1508),AR1508,0)+01_指標庫!$H$10*IF(ISNUMBER($AB1508),AM1508,0)+01_指標庫!$H$11*IF(ISNUMBER($AC1508),AN1508,0)+01_指標庫!$H$12*IF(ISNUMBER($AD1508),AO1508,0)+01_指標庫!$H$13*IF(ISNUMBER($AE1508),AP1508,0)+01_指標庫!$H$14*IF(ISNUMBER($I1508),O1508,0)+01_指標庫!$H$15*IF(ISNUMBER($AH1508),AS1508,0)+01_指標庫!$H$16*IF(ISNUMBER($K1508),P1508,0)+01_指標庫!$H$17*IF(ISNUMBER($AI1508),AT1508,0)+01_指標庫!$H$18*IF(ISNUMBER($AJ1508),AU1508,0)+01_指標庫!$H$19*IF(ISNUMBER($AK1508),AV1508,0)+01_指標庫!$H$20*IF(ISNUMBER($BB1508),BB1508,0)+01_指標庫!$H$21*IF(ISNUMBER($BC1508),BC1508,0))/AW1508,1))</f>
        <v>7.8</v>
      </c>
      <c r="AY1508" s="60"/>
      <c r="AZ1508" s="60"/>
      <c r="BA1508" s="58" t="n">
        <f aca="false">AVERAGE($E1504:$E1508)/AVERAGE($E1499:$E1508)-1</f>
        <v>0.0184028167800481</v>
      </c>
      <c r="BB1508" s="59" t="n">
        <f aca="false">IF(ISNUMBER($BA1508),IF(OR($S1508&lt;=-0.03,$BA1508&lt;-0.003),0,IF(OR($S1508&lt;=-0.02,$BA1508&lt;0.01),50,100)),"")</f>
        <v>0</v>
      </c>
      <c r="BC1508" s="0" t="str">
        <f aca="false">IF(OR(COUNT($AZ1508)=0,COUNT($AZ1507)=0),"",IF(OR($AY1508/$AZ1507-1&lt;=-0.03,$AZ1508/$AZ1507-1&lt;=-0.045,IF(COUNT($AZ1499:$AZ1508)=10,AVERAGE($AZ1504:$AZ1508)/AVERAGE($AZ1499:$AZ1508)-1&lt;-0.01,FALSE())),0,IF(OR($AZ1508/$AZ1507-1&lt;=-0.02,IF(COUNT($AZ1499:$AZ1508)=10,AVERAGE($AZ1504:$AZ1508)/AVERAGE($AZ1499:$AZ1508)-1&lt;0.005,FALSE())),50,100)))</f>
        <v/>
      </c>
    </row>
    <row r="1509" customFormat="false" ht="15" hidden="false" customHeight="true" outlineLevel="0" collapsed="false">
      <c r="A1509" s="47" t="n">
        <v>1505</v>
      </c>
      <c r="B1509" s="48" t="n">
        <v>44741</v>
      </c>
      <c r="C1509" s="47" t="n">
        <v>2022</v>
      </c>
      <c r="D1509" s="49" t="s">
        <v>238</v>
      </c>
      <c r="E1509" s="50" t="n">
        <v>11658.26</v>
      </c>
      <c r="F1509" s="51" t="n">
        <v>-0.193959</v>
      </c>
      <c r="G1509" s="51" t="n">
        <v>-0.296565</v>
      </c>
      <c r="H1509" s="52" t="n">
        <v>0.0816</v>
      </c>
      <c r="I1509" s="62" t="n">
        <v>509.3</v>
      </c>
      <c r="J1509" s="63" t="s">
        <v>240</v>
      </c>
      <c r="K1509" s="54" t="n">
        <v>28.16</v>
      </c>
      <c r="L1509" s="55" t="n">
        <f aca="false">IF(COUNT(F1509)=0,50,IF(F1509&gt;=0,100,IF(F1509&gt;=-0.02,50,0)))</f>
        <v>0</v>
      </c>
      <c r="M1509" s="55" t="n">
        <f aca="false">IF(COUNT(G1509)=0,50,IF(G1509&gt;-0.06,100,IF(G1509&gt;-0.15,50,0)))</f>
        <v>0</v>
      </c>
      <c r="N1509" s="55" t="n">
        <f aca="false">IF(COUNT(H1509)=0,50,IF(H1509&gt;=0.6,100,IF(H1509&gt;=0.4,50,0)))</f>
        <v>0</v>
      </c>
      <c r="O1509" s="55" t="n">
        <f aca="false">IF(COUNT(I1509)=0,50,IF(J1509="proxy_vix",50,IF(I1509&lt;350,100,IF(I1509&lt;=450,50,0))))</f>
        <v>50</v>
      </c>
      <c r="P1509" s="55" t="n">
        <f aca="false">IF(COUNT(K1509)=0,50,IF(K1509&lt;20,100,IF(K1509&lt;=25,50,0)))</f>
        <v>0</v>
      </c>
      <c r="Q1509" s="54"/>
      <c r="R1509" s="47"/>
      <c r="S1509" s="51" t="n">
        <f aca="false">$E1509/$E1508-1</f>
        <v>0.00176064658435426</v>
      </c>
      <c r="T1509" s="56" t="n">
        <f aca="false">$K1509/$K1508-1</f>
        <v>-0.00705218617771508</v>
      </c>
      <c r="V1509" s="57"/>
      <c r="W1509" s="57"/>
      <c r="Y1509" s="1" t="str">
        <f aca="false">IF(AX1509&gt;=70,"EASY",IF(AX1509&gt;40,"UNCERTAIN","HARD"))</f>
        <v>HARD</v>
      </c>
      <c r="AA1509" s="58" t="n">
        <f aca="false">IF($A1509&lt;200,"",AVERAGE($E1460:$E1509)/AVERAGE($E1310:$E1509)-1)</f>
        <v>-0.142943900474768</v>
      </c>
      <c r="AB1509" s="59" t="n">
        <f aca="false">LOOKUP($B1509,07_L1政策步階!$A$4:$A$14,07_L1政策步階!$C$4:$C$14)</f>
        <v>-1</v>
      </c>
      <c r="AC1509" s="57"/>
      <c r="AD1509" s="57"/>
      <c r="AE1509" s="57"/>
      <c r="AF1509" s="57"/>
      <c r="AG1509" s="57"/>
      <c r="AH1509" s="57"/>
      <c r="AI1509" s="57"/>
      <c r="AJ1509" s="57"/>
      <c r="AK1509" s="57"/>
      <c r="AL1509" s="59" t="n">
        <f aca="false">IF(ISNUMBER($AA1509),IF($AA1509&gt;=0.005,100,IF($AA1509&gt;=-0.015,50,0)),"")</f>
        <v>0</v>
      </c>
      <c r="AM1509" s="59" t="n">
        <f aca="false">IF(ISNUMBER($AB1509),IF($AB1509=1,100,IF($AB1509=0,50,0)),"")</f>
        <v>0</v>
      </c>
      <c r="AN1509" s="0" t="str">
        <f aca="false">IF(ISNUMBER($AC1509),IF($AC1509&gt;=0.001,100,IF($AC1509&gt;=-0.003,50,0)),"")</f>
        <v/>
      </c>
      <c r="AO1509" s="0" t="str">
        <f aca="false">IF(ISNUMBER($AD1509),IF($AD1509&gt;=0.04,100,IF($AD1509&gt;=0,50,0)),"")</f>
        <v/>
      </c>
      <c r="AP1509" s="0" t="str">
        <f aca="false">IF(ISNUMBER($AE1509),IF($AE1509&gt;=25,100,IF($AE1509&gt;=-75,50,0)),"")</f>
        <v/>
      </c>
      <c r="AQ1509" s="0" t="str">
        <f aca="false">IF(ISNUMBER($AF1509),IF($AF1509&gt;0,100,IF($AF1509&gt;=-50,50,0)),"")</f>
        <v/>
      </c>
      <c r="AR1509" s="0" t="str">
        <f aca="false">IF(ISNUMBER($AG1509),IF($AG1509=1,100,IF($AG1509=0,50,0)),"")</f>
        <v/>
      </c>
      <c r="AS1509" s="0" t="str">
        <f aca="false">IF(ISNUMBER($AH1509),IF($AH1509&lt;0,100,IF($AH1509&lt;=20,50,0)),"")</f>
        <v/>
      </c>
      <c r="AT1509" s="0" t="str">
        <f aca="false">IF(ISNUMBER($AI1509),IF($AI1509&lt;0.95,100,IF($AI1509&lt;=1,50,0)),"")</f>
        <v/>
      </c>
      <c r="AU1509" s="0" t="str">
        <f aca="false">IF(ISNUMBER($AJ1509),IF($AJ1509&lt;30,0,IF($AJ1509&lt;40,50,IF($AJ1509&lt;=90,100,50))),"")</f>
        <v/>
      </c>
      <c r="AV1509" s="0" t="str">
        <f aca="false">IF(ISNUMBER($AK1509),IF($AK1509&gt;-0.2,100,IF($AK1509&gt;=-0.4,50,0)),"")</f>
        <v/>
      </c>
      <c r="AW1509" s="59" t="n">
        <f aca="false">01_指標庫!$H$4*ISNUMBER($F1509)+01_指標庫!$H$5*ISNUMBER($AA1509)+01_指標庫!$H$6*ISNUMBER($G1509)+01_指標庫!$H$7*ISNUMBER($H1509)+01_指標庫!$H$8*ISNUMBER($AF1509)+01_指標庫!$H$9*ISNUMBER($AG1509)+01_指標庫!$H$10*ISNUMBER($AB1509)+01_指標庫!$H$11*ISNUMBER($AC1509)+01_指標庫!$H$12*ISNUMBER($AD1509)+01_指標庫!$H$13*ISNUMBER($AE1509)+01_指標庫!$H$14*ISNUMBER($I1509)+01_指標庫!$H$15*ISNUMBER($AH1509)+01_指標庫!$H$16*ISNUMBER($K1509)+01_指標庫!$H$17*ISNUMBER($AI1509)+01_指標庫!$H$18*ISNUMBER($AJ1509)+01_指標庫!$H$19*ISNUMBER($AK1509)+01_指標庫!$H$20*ISNUMBER($BB1509)+01_指標庫!$H$21*ISNUMBER($BC1509)</f>
        <v>51</v>
      </c>
      <c r="AX1509" s="59" t="n">
        <f aca="false">IF(AW1509=0,50,ROUND((01_指標庫!$H$4*IF(ISNUMBER($F1509),L1509,0)+01_指標庫!$H$5*IF(ISNUMBER($AA1509),AL1509,0)+01_指標庫!$H$6*IF(ISNUMBER($G1509),M1509,0)+01_指標庫!$H$7*IF(ISNUMBER($H1509),N1509,0)+01_指標庫!$H$8*IF(ISNUMBER($AF1509),AQ1509,0)+01_指標庫!$H$9*IF(ISNUMBER($AG1509),AR1509,0)+01_指標庫!$H$10*IF(ISNUMBER($AB1509),AM1509,0)+01_指標庫!$H$11*IF(ISNUMBER($AC1509),AN1509,0)+01_指標庫!$H$12*IF(ISNUMBER($AD1509),AO1509,0)+01_指標庫!$H$13*IF(ISNUMBER($AE1509),AP1509,0)+01_指標庫!$H$14*IF(ISNUMBER($I1509),O1509,0)+01_指標庫!$H$15*IF(ISNUMBER($AH1509),AS1509,0)+01_指標庫!$H$16*IF(ISNUMBER($K1509),P1509,0)+01_指標庫!$H$17*IF(ISNUMBER($AI1509),AT1509,0)+01_指標庫!$H$18*IF(ISNUMBER($AJ1509),AU1509,0)+01_指標庫!$H$19*IF(ISNUMBER($AK1509),AV1509,0)+01_指標庫!$H$20*IF(ISNUMBER($BB1509),BB1509,0)+01_指標庫!$H$21*IF(ISNUMBER($BC1509),BC1509,0))/AW1509,1))</f>
        <v>19.6</v>
      </c>
      <c r="AY1509" s="60"/>
      <c r="AZ1509" s="60"/>
      <c r="BA1509" s="58" t="n">
        <f aca="false">AVERAGE($E1505:$E1509)/AVERAGE($E1500:$E1509)-1</f>
        <v>0.0176121808115033</v>
      </c>
      <c r="BB1509" s="59" t="n">
        <f aca="false">IF(ISNUMBER($BA1509),IF(OR($S1509&lt;=-0.03,$BA1509&lt;-0.003),0,IF(OR($S1509&lt;=-0.02,$BA1509&lt;0.01),50,100)),"")</f>
        <v>100</v>
      </c>
      <c r="BC1509" s="0" t="str">
        <f aca="false">IF(OR(COUNT($AZ1509)=0,COUNT($AZ1508)=0),"",IF(OR($AY1509/$AZ1508-1&lt;=-0.03,$AZ1509/$AZ1508-1&lt;=-0.045,IF(COUNT($AZ1500:$AZ1509)=10,AVERAGE($AZ1505:$AZ1509)/AVERAGE($AZ1500:$AZ1509)-1&lt;-0.01,FALSE())),0,IF(OR($AZ1509/$AZ1508-1&lt;=-0.02,IF(COUNT($AZ1500:$AZ1509)=10,AVERAGE($AZ1505:$AZ1509)/AVERAGE($AZ1500:$AZ1509)-1&lt;0.005,FALSE())),50,100)))</f>
        <v/>
      </c>
    </row>
    <row r="1510" customFormat="false" ht="15" hidden="false" customHeight="true" outlineLevel="0" collapsed="false">
      <c r="A1510" s="47" t="n">
        <v>1506</v>
      </c>
      <c r="B1510" s="48" t="n">
        <v>44742</v>
      </c>
      <c r="C1510" s="47" t="n">
        <v>2022</v>
      </c>
      <c r="D1510" s="49" t="s">
        <v>239</v>
      </c>
      <c r="E1510" s="50" t="n">
        <v>11503.72</v>
      </c>
      <c r="F1510" s="51" t="n">
        <v>-0.203576</v>
      </c>
      <c r="G1510" s="51" t="n">
        <v>-0.30589</v>
      </c>
      <c r="H1510" s="52" t="n">
        <v>0.0816</v>
      </c>
      <c r="I1510" s="62" t="n">
        <v>514</v>
      </c>
      <c r="J1510" s="63" t="s">
        <v>240</v>
      </c>
      <c r="K1510" s="54" t="n">
        <v>28.71</v>
      </c>
      <c r="L1510" s="55" t="n">
        <f aca="false">IF(COUNT(F1510)=0,50,IF(F1510&gt;=0,100,IF(F1510&gt;=-0.02,50,0)))</f>
        <v>0</v>
      </c>
      <c r="M1510" s="55" t="n">
        <f aca="false">IF(COUNT(G1510)=0,50,IF(G1510&gt;-0.06,100,IF(G1510&gt;-0.15,50,0)))</f>
        <v>0</v>
      </c>
      <c r="N1510" s="55" t="n">
        <f aca="false">IF(COUNT(H1510)=0,50,IF(H1510&gt;=0.6,100,IF(H1510&gt;=0.4,50,0)))</f>
        <v>0</v>
      </c>
      <c r="O1510" s="55" t="n">
        <f aca="false">IF(COUNT(I1510)=0,50,IF(J1510="proxy_vix",50,IF(I1510&lt;350,100,IF(I1510&lt;=450,50,0))))</f>
        <v>50</v>
      </c>
      <c r="P1510" s="55" t="n">
        <f aca="false">IF(COUNT(K1510)=0,50,IF(K1510&lt;20,100,IF(K1510&lt;=25,50,0)))</f>
        <v>0</v>
      </c>
      <c r="Q1510" s="54"/>
      <c r="R1510" s="47"/>
      <c r="S1510" s="51" t="n">
        <f aca="false">$E1510/$E1509-1</f>
        <v>-0.0132558374920443</v>
      </c>
      <c r="T1510" s="56" t="n">
        <f aca="false">$K1510/$K1509-1</f>
        <v>0.01953125</v>
      </c>
      <c r="V1510" s="57"/>
      <c r="W1510" s="57"/>
      <c r="Y1510" s="1" t="str">
        <f aca="false">IF(AX1510&gt;=70,"EASY",IF(AX1510&gt;40,"UNCERTAIN","HARD"))</f>
        <v>HARD</v>
      </c>
      <c r="AA1510" s="58" t="n">
        <f aca="false">IF($A1510&lt;200,"",AVERAGE($E1461:$E1510)/AVERAGE($E1311:$E1510)-1)</f>
        <v>-0.145540609342977</v>
      </c>
      <c r="AB1510" s="59" t="n">
        <f aca="false">LOOKUP($B1510,07_L1政策步階!$A$4:$A$14,07_L1政策步階!$C$4:$C$14)</f>
        <v>-1</v>
      </c>
      <c r="AC1510" s="57"/>
      <c r="AD1510" s="57"/>
      <c r="AE1510" s="57"/>
      <c r="AF1510" s="57"/>
      <c r="AG1510" s="57"/>
      <c r="AH1510" s="57"/>
      <c r="AI1510" s="57"/>
      <c r="AJ1510" s="57"/>
      <c r="AK1510" s="57"/>
      <c r="AL1510" s="59" t="n">
        <f aca="false">IF(ISNUMBER($AA1510),IF($AA1510&gt;=0.005,100,IF($AA1510&gt;=-0.015,50,0)),"")</f>
        <v>0</v>
      </c>
      <c r="AM1510" s="59" t="n">
        <f aca="false">IF(ISNUMBER($AB1510),IF($AB1510=1,100,IF($AB1510=0,50,0)),"")</f>
        <v>0</v>
      </c>
      <c r="AN1510" s="0" t="str">
        <f aca="false">IF(ISNUMBER($AC1510),IF($AC1510&gt;=0.001,100,IF($AC1510&gt;=-0.003,50,0)),"")</f>
        <v/>
      </c>
      <c r="AO1510" s="0" t="str">
        <f aca="false">IF(ISNUMBER($AD1510),IF($AD1510&gt;=0.04,100,IF($AD1510&gt;=0,50,0)),"")</f>
        <v/>
      </c>
      <c r="AP1510" s="0" t="str">
        <f aca="false">IF(ISNUMBER($AE1510),IF($AE1510&gt;=25,100,IF($AE1510&gt;=-75,50,0)),"")</f>
        <v/>
      </c>
      <c r="AQ1510" s="0" t="str">
        <f aca="false">IF(ISNUMBER($AF1510),IF($AF1510&gt;0,100,IF($AF1510&gt;=-50,50,0)),"")</f>
        <v/>
      </c>
      <c r="AR1510" s="0" t="str">
        <f aca="false">IF(ISNUMBER($AG1510),IF($AG1510=1,100,IF($AG1510=0,50,0)),"")</f>
        <v/>
      </c>
      <c r="AS1510" s="0" t="str">
        <f aca="false">IF(ISNUMBER($AH1510),IF($AH1510&lt;0,100,IF($AH1510&lt;=20,50,0)),"")</f>
        <v/>
      </c>
      <c r="AT1510" s="0" t="str">
        <f aca="false">IF(ISNUMBER($AI1510),IF($AI1510&lt;0.95,100,IF($AI1510&lt;=1,50,0)),"")</f>
        <v/>
      </c>
      <c r="AU1510" s="0" t="str">
        <f aca="false">IF(ISNUMBER($AJ1510),IF($AJ1510&lt;30,0,IF($AJ1510&lt;40,50,IF($AJ1510&lt;=90,100,50))),"")</f>
        <v/>
      </c>
      <c r="AV1510" s="0" t="str">
        <f aca="false">IF(ISNUMBER($AK1510),IF($AK1510&gt;-0.2,100,IF($AK1510&gt;=-0.4,50,0)),"")</f>
        <v/>
      </c>
      <c r="AW1510" s="59" t="n">
        <f aca="false">01_指標庫!$H$4*ISNUMBER($F1510)+01_指標庫!$H$5*ISNUMBER($AA1510)+01_指標庫!$H$6*ISNUMBER($G1510)+01_指標庫!$H$7*ISNUMBER($H1510)+01_指標庫!$H$8*ISNUMBER($AF1510)+01_指標庫!$H$9*ISNUMBER($AG1510)+01_指標庫!$H$10*ISNUMBER($AB1510)+01_指標庫!$H$11*ISNUMBER($AC1510)+01_指標庫!$H$12*ISNUMBER($AD1510)+01_指標庫!$H$13*ISNUMBER($AE1510)+01_指標庫!$H$14*ISNUMBER($I1510)+01_指標庫!$H$15*ISNUMBER($AH1510)+01_指標庫!$H$16*ISNUMBER($K1510)+01_指標庫!$H$17*ISNUMBER($AI1510)+01_指標庫!$H$18*ISNUMBER($AJ1510)+01_指標庫!$H$19*ISNUMBER($AK1510)+01_指標庫!$H$20*ISNUMBER($BB1510)+01_指標庫!$H$21*ISNUMBER($BC1510)</f>
        <v>51</v>
      </c>
      <c r="AX1510" s="59" t="n">
        <f aca="false">IF(AW1510=0,50,ROUND((01_指標庫!$H$4*IF(ISNUMBER($F1510),L1510,0)+01_指標庫!$H$5*IF(ISNUMBER($AA1510),AL1510,0)+01_指標庫!$H$6*IF(ISNUMBER($G1510),M1510,0)+01_指標庫!$H$7*IF(ISNUMBER($H1510),N1510,0)+01_指標庫!$H$8*IF(ISNUMBER($AF1510),AQ1510,0)+01_指標庫!$H$9*IF(ISNUMBER($AG1510),AR1510,0)+01_指標庫!$H$10*IF(ISNUMBER($AB1510),AM1510,0)+01_指標庫!$H$11*IF(ISNUMBER($AC1510),AN1510,0)+01_指標庫!$H$12*IF(ISNUMBER($AD1510),AO1510,0)+01_指標庫!$H$13*IF(ISNUMBER($AE1510),AP1510,0)+01_指標庫!$H$14*IF(ISNUMBER($I1510),O1510,0)+01_指標庫!$H$15*IF(ISNUMBER($AH1510),AS1510,0)+01_指標庫!$H$16*IF(ISNUMBER($K1510),P1510,0)+01_指標庫!$H$17*IF(ISNUMBER($AI1510),AT1510,0)+01_指標庫!$H$18*IF(ISNUMBER($AJ1510),AU1510,0)+01_指標庫!$H$19*IF(ISNUMBER($AK1510),AV1510,0)+01_指標庫!$H$20*IF(ISNUMBER($BB1510),BB1510,0)+01_指標庫!$H$21*IF(ISNUMBER($BC1510),BC1510,0))/AW1510,1))</f>
        <v>19.6</v>
      </c>
      <c r="AY1510" s="60"/>
      <c r="AZ1510" s="60"/>
      <c r="BA1510" s="58" t="n">
        <f aca="false">AVERAGE($E1506:$E1510)/AVERAGE($E1501:$E1510)-1</f>
        <v>0.0150597585879684</v>
      </c>
      <c r="BB1510" s="59" t="n">
        <f aca="false">IF(ISNUMBER($BA1510),IF(OR($S1510&lt;=-0.03,$BA1510&lt;-0.003),0,IF(OR($S1510&lt;=-0.02,$BA1510&lt;0.01),50,100)),"")</f>
        <v>100</v>
      </c>
      <c r="BC1510" s="0" t="str">
        <f aca="false">IF(OR(COUNT($AZ1510)=0,COUNT($AZ1509)=0),"",IF(OR($AY1510/$AZ1509-1&lt;=-0.03,$AZ1510/$AZ1509-1&lt;=-0.045,IF(COUNT($AZ1501:$AZ1510)=10,AVERAGE($AZ1506:$AZ1510)/AVERAGE($AZ1501:$AZ1510)-1&lt;-0.01,FALSE())),0,IF(OR($AZ1510/$AZ1509-1&lt;=-0.02,IF(COUNT($AZ1501:$AZ1510)=10,AVERAGE($AZ1506:$AZ1510)/AVERAGE($AZ1501:$AZ1510)-1&lt;0.005,FALSE())),50,100)))</f>
        <v/>
      </c>
    </row>
    <row r="1511" customFormat="false" ht="15" hidden="false" customHeight="true" outlineLevel="0" collapsed="false">
      <c r="A1511" s="47" t="n">
        <v>1507</v>
      </c>
      <c r="B1511" s="48" t="n">
        <v>44743</v>
      </c>
      <c r="C1511" s="47" t="n">
        <v>2022</v>
      </c>
      <c r="D1511" s="49" t="s">
        <v>234</v>
      </c>
      <c r="E1511" s="50" t="n">
        <v>11585.68</v>
      </c>
      <c r="F1511" s="51" t="n">
        <v>-0.196813</v>
      </c>
      <c r="G1511" s="51" t="n">
        <v>-0.300945</v>
      </c>
      <c r="H1511" s="52" t="n">
        <v>0.0816</v>
      </c>
      <c r="I1511" s="62" t="n">
        <v>497.1</v>
      </c>
      <c r="J1511" s="63" t="s">
        <v>240</v>
      </c>
      <c r="K1511" s="54" t="n">
        <v>26.7</v>
      </c>
      <c r="L1511" s="55" t="n">
        <f aca="false">IF(COUNT(F1511)=0,50,IF(F1511&gt;=0,100,IF(F1511&gt;=-0.02,50,0)))</f>
        <v>0</v>
      </c>
      <c r="M1511" s="55" t="n">
        <f aca="false">IF(COUNT(G1511)=0,50,IF(G1511&gt;-0.06,100,IF(G1511&gt;-0.15,50,0)))</f>
        <v>0</v>
      </c>
      <c r="N1511" s="55" t="n">
        <f aca="false">IF(COUNT(H1511)=0,50,IF(H1511&gt;=0.6,100,IF(H1511&gt;=0.4,50,0)))</f>
        <v>0</v>
      </c>
      <c r="O1511" s="55" t="n">
        <f aca="false">IF(COUNT(I1511)=0,50,IF(J1511="proxy_vix",50,IF(I1511&lt;350,100,IF(I1511&lt;=450,50,0))))</f>
        <v>50</v>
      </c>
      <c r="P1511" s="55" t="n">
        <f aca="false">IF(COUNT(K1511)=0,50,IF(K1511&lt;20,100,IF(K1511&lt;=25,50,0)))</f>
        <v>0</v>
      </c>
      <c r="Q1511" s="54"/>
      <c r="R1511" s="47"/>
      <c r="S1511" s="51" t="n">
        <f aca="false">$E1511/$E1510-1</f>
        <v>0.00712465185174893</v>
      </c>
      <c r="T1511" s="56" t="n">
        <f aca="false">$K1511/$K1510-1</f>
        <v>-0.0700104493207943</v>
      </c>
      <c r="V1511" s="57"/>
      <c r="W1511" s="57"/>
      <c r="Y1511" s="1" t="str">
        <f aca="false">IF(AX1511&gt;=70,"EASY",IF(AX1511&gt;40,"UNCERTAIN","HARD"))</f>
        <v>HARD</v>
      </c>
      <c r="AA1511" s="58" t="n">
        <f aca="false">IF($A1511&lt;200,"",AVERAGE($E1462:$E1511)/AVERAGE($E1312:$E1511)-1)</f>
        <v>-0.147725676617042</v>
      </c>
      <c r="AB1511" s="59" t="n">
        <f aca="false">LOOKUP($B1511,07_L1政策步階!$A$4:$A$14,07_L1政策步階!$C$4:$C$14)</f>
        <v>-1</v>
      </c>
      <c r="AC1511" s="57"/>
      <c r="AD1511" s="57"/>
      <c r="AE1511" s="57"/>
      <c r="AF1511" s="57"/>
      <c r="AG1511" s="57"/>
      <c r="AH1511" s="57"/>
      <c r="AI1511" s="57"/>
      <c r="AJ1511" s="57"/>
      <c r="AK1511" s="57"/>
      <c r="AL1511" s="59" t="n">
        <f aca="false">IF(ISNUMBER($AA1511),IF($AA1511&gt;=0.005,100,IF($AA1511&gt;=-0.015,50,0)),"")</f>
        <v>0</v>
      </c>
      <c r="AM1511" s="59" t="n">
        <f aca="false">IF(ISNUMBER($AB1511),IF($AB1511=1,100,IF($AB1511=0,50,0)),"")</f>
        <v>0</v>
      </c>
      <c r="AN1511" s="0" t="str">
        <f aca="false">IF(ISNUMBER($AC1511),IF($AC1511&gt;=0.001,100,IF($AC1511&gt;=-0.003,50,0)),"")</f>
        <v/>
      </c>
      <c r="AO1511" s="0" t="str">
        <f aca="false">IF(ISNUMBER($AD1511),IF($AD1511&gt;=0.04,100,IF($AD1511&gt;=0,50,0)),"")</f>
        <v/>
      </c>
      <c r="AP1511" s="0" t="str">
        <f aca="false">IF(ISNUMBER($AE1511),IF($AE1511&gt;=25,100,IF($AE1511&gt;=-75,50,0)),"")</f>
        <v/>
      </c>
      <c r="AQ1511" s="0" t="str">
        <f aca="false">IF(ISNUMBER($AF1511),IF($AF1511&gt;0,100,IF($AF1511&gt;=-50,50,0)),"")</f>
        <v/>
      </c>
      <c r="AR1511" s="0" t="str">
        <f aca="false">IF(ISNUMBER($AG1511),IF($AG1511=1,100,IF($AG1511=0,50,0)),"")</f>
        <v/>
      </c>
      <c r="AS1511" s="0" t="str">
        <f aca="false">IF(ISNUMBER($AH1511),IF($AH1511&lt;0,100,IF($AH1511&lt;=20,50,0)),"")</f>
        <v/>
      </c>
      <c r="AT1511" s="0" t="str">
        <f aca="false">IF(ISNUMBER($AI1511),IF($AI1511&lt;0.95,100,IF($AI1511&lt;=1,50,0)),"")</f>
        <v/>
      </c>
      <c r="AU1511" s="0" t="str">
        <f aca="false">IF(ISNUMBER($AJ1511),IF($AJ1511&lt;30,0,IF($AJ1511&lt;40,50,IF($AJ1511&lt;=90,100,50))),"")</f>
        <v/>
      </c>
      <c r="AV1511" s="0" t="str">
        <f aca="false">IF(ISNUMBER($AK1511),IF($AK1511&gt;-0.2,100,IF($AK1511&gt;=-0.4,50,0)),"")</f>
        <v/>
      </c>
      <c r="AW1511" s="59" t="n">
        <f aca="false">01_指標庫!$H$4*ISNUMBER($F1511)+01_指標庫!$H$5*ISNUMBER($AA1511)+01_指標庫!$H$6*ISNUMBER($G1511)+01_指標庫!$H$7*ISNUMBER($H1511)+01_指標庫!$H$8*ISNUMBER($AF1511)+01_指標庫!$H$9*ISNUMBER($AG1511)+01_指標庫!$H$10*ISNUMBER($AB1511)+01_指標庫!$H$11*ISNUMBER($AC1511)+01_指標庫!$H$12*ISNUMBER($AD1511)+01_指標庫!$H$13*ISNUMBER($AE1511)+01_指標庫!$H$14*ISNUMBER($I1511)+01_指標庫!$H$15*ISNUMBER($AH1511)+01_指標庫!$H$16*ISNUMBER($K1511)+01_指標庫!$H$17*ISNUMBER($AI1511)+01_指標庫!$H$18*ISNUMBER($AJ1511)+01_指標庫!$H$19*ISNUMBER($AK1511)+01_指標庫!$H$20*ISNUMBER($BB1511)+01_指標庫!$H$21*ISNUMBER($BC1511)</f>
        <v>51</v>
      </c>
      <c r="AX1511" s="59" t="n">
        <f aca="false">IF(AW1511=0,50,ROUND((01_指標庫!$H$4*IF(ISNUMBER($F1511),L1511,0)+01_指標庫!$H$5*IF(ISNUMBER($AA1511),AL1511,0)+01_指標庫!$H$6*IF(ISNUMBER($G1511),M1511,0)+01_指標庫!$H$7*IF(ISNUMBER($H1511),N1511,0)+01_指標庫!$H$8*IF(ISNUMBER($AF1511),AQ1511,0)+01_指標庫!$H$9*IF(ISNUMBER($AG1511),AR1511,0)+01_指標庫!$H$10*IF(ISNUMBER($AB1511),AM1511,0)+01_指標庫!$H$11*IF(ISNUMBER($AC1511),AN1511,0)+01_指標庫!$H$12*IF(ISNUMBER($AD1511),AO1511,0)+01_指標庫!$H$13*IF(ISNUMBER($AE1511),AP1511,0)+01_指標庫!$H$14*IF(ISNUMBER($I1511),O1511,0)+01_指標庫!$H$15*IF(ISNUMBER($AH1511),AS1511,0)+01_指標庫!$H$16*IF(ISNUMBER($K1511),P1511,0)+01_指標庫!$H$17*IF(ISNUMBER($AI1511),AT1511,0)+01_指標庫!$H$18*IF(ISNUMBER($AJ1511),AU1511,0)+01_指標庫!$H$19*IF(ISNUMBER($AK1511),AV1511,0)+01_指標庫!$H$20*IF(ISNUMBER($BB1511),BB1511,0)+01_指標庫!$H$21*IF(ISNUMBER($BC1511),BC1511,0))/AW1511,1))</f>
        <v>13.7</v>
      </c>
      <c r="AY1511" s="60"/>
      <c r="AZ1511" s="60"/>
      <c r="BA1511" s="58" t="n">
        <f aca="false">AVERAGE($E1507:$E1511)/AVERAGE($E1502:$E1511)-1</f>
        <v>0.00214248338262513</v>
      </c>
      <c r="BB1511" s="59" t="n">
        <f aca="false">IF(ISNUMBER($BA1511),IF(OR($S1511&lt;=-0.03,$BA1511&lt;-0.003),0,IF(OR($S1511&lt;=-0.02,$BA1511&lt;0.01),50,100)),"")</f>
        <v>50</v>
      </c>
      <c r="BC1511" s="0" t="str">
        <f aca="false">IF(OR(COUNT($AZ1511)=0,COUNT($AZ1510)=0),"",IF(OR($AY1511/$AZ1510-1&lt;=-0.03,$AZ1511/$AZ1510-1&lt;=-0.045,IF(COUNT($AZ1502:$AZ1511)=10,AVERAGE($AZ1507:$AZ1511)/AVERAGE($AZ1502:$AZ1511)-1&lt;-0.01,FALSE())),0,IF(OR($AZ1511/$AZ1510-1&lt;=-0.02,IF(COUNT($AZ1502:$AZ1511)=10,AVERAGE($AZ1507:$AZ1511)/AVERAGE($AZ1502:$AZ1511)-1&lt;0.005,FALSE())),50,100)))</f>
        <v/>
      </c>
    </row>
    <row r="1512" customFormat="false" ht="15" hidden="false" customHeight="true" outlineLevel="0" collapsed="false">
      <c r="A1512" s="47" t="n">
        <v>1508</v>
      </c>
      <c r="B1512" s="48" t="n">
        <v>44747</v>
      </c>
      <c r="C1512" s="47" t="n">
        <v>2022</v>
      </c>
      <c r="D1512" s="49" t="s">
        <v>237</v>
      </c>
      <c r="E1512" s="50" t="n">
        <v>11779.9</v>
      </c>
      <c r="F1512" s="51" t="n">
        <v>-0.182289</v>
      </c>
      <c r="G1512" s="51" t="n">
        <v>-0.289226</v>
      </c>
      <c r="H1512" s="52" t="n">
        <v>0.0816</v>
      </c>
      <c r="I1512" s="62" t="n">
        <v>504.1</v>
      </c>
      <c r="J1512" s="63" t="s">
        <v>240</v>
      </c>
      <c r="K1512" s="54" t="n">
        <v>27.54</v>
      </c>
      <c r="L1512" s="55" t="n">
        <f aca="false">IF(COUNT(F1512)=0,50,IF(F1512&gt;=0,100,IF(F1512&gt;=-0.02,50,0)))</f>
        <v>0</v>
      </c>
      <c r="M1512" s="55" t="n">
        <f aca="false">IF(COUNT(G1512)=0,50,IF(G1512&gt;-0.06,100,IF(G1512&gt;-0.15,50,0)))</f>
        <v>0</v>
      </c>
      <c r="N1512" s="55" t="n">
        <f aca="false">IF(COUNT(H1512)=0,50,IF(H1512&gt;=0.6,100,IF(H1512&gt;=0.4,50,0)))</f>
        <v>0</v>
      </c>
      <c r="O1512" s="55" t="n">
        <f aca="false">IF(COUNT(I1512)=0,50,IF(J1512="proxy_vix",50,IF(I1512&lt;350,100,IF(I1512&lt;=450,50,0))))</f>
        <v>50</v>
      </c>
      <c r="P1512" s="55" t="n">
        <f aca="false">IF(COUNT(K1512)=0,50,IF(K1512&lt;20,100,IF(K1512&lt;=25,50,0)))</f>
        <v>0</v>
      </c>
      <c r="Q1512" s="54"/>
      <c r="R1512" s="47"/>
      <c r="S1512" s="51" t="n">
        <f aca="false">$E1512/$E1511-1</f>
        <v>0.0167637980679598</v>
      </c>
      <c r="T1512" s="56" t="n">
        <f aca="false">$K1512/$K1511-1</f>
        <v>0.0314606741573034</v>
      </c>
      <c r="V1512" s="57"/>
      <c r="W1512" s="57"/>
      <c r="Y1512" s="1" t="str">
        <f aca="false">IF(AX1512&gt;=70,"EASY",IF(AX1512&gt;40,"UNCERTAIN","HARD"))</f>
        <v>HARD</v>
      </c>
      <c r="AA1512" s="58" t="n">
        <f aca="false">IF($A1512&lt;200,"",AVERAGE($E1463:$E1512)/AVERAGE($E1313:$E1512)-1)</f>
        <v>-0.149314636536851</v>
      </c>
      <c r="AB1512" s="59" t="n">
        <f aca="false">LOOKUP($B1512,07_L1政策步階!$A$4:$A$14,07_L1政策步階!$C$4:$C$14)</f>
        <v>-1</v>
      </c>
      <c r="AC1512" s="57"/>
      <c r="AD1512" s="57"/>
      <c r="AE1512" s="57"/>
      <c r="AF1512" s="57"/>
      <c r="AG1512" s="57"/>
      <c r="AH1512" s="57"/>
      <c r="AI1512" s="57"/>
      <c r="AJ1512" s="57"/>
      <c r="AK1512" s="57"/>
      <c r="AL1512" s="59" t="n">
        <f aca="false">IF(ISNUMBER($AA1512),IF($AA1512&gt;=0.005,100,IF($AA1512&gt;=-0.015,50,0)),"")</f>
        <v>0</v>
      </c>
      <c r="AM1512" s="59" t="n">
        <f aca="false">IF(ISNUMBER($AB1512),IF($AB1512=1,100,IF($AB1512=0,50,0)),"")</f>
        <v>0</v>
      </c>
      <c r="AN1512" s="0" t="str">
        <f aca="false">IF(ISNUMBER($AC1512),IF($AC1512&gt;=0.001,100,IF($AC1512&gt;=-0.003,50,0)),"")</f>
        <v/>
      </c>
      <c r="AO1512" s="0" t="str">
        <f aca="false">IF(ISNUMBER($AD1512),IF($AD1512&gt;=0.04,100,IF($AD1512&gt;=0,50,0)),"")</f>
        <v/>
      </c>
      <c r="AP1512" s="0" t="str">
        <f aca="false">IF(ISNUMBER($AE1512),IF($AE1512&gt;=25,100,IF($AE1512&gt;=-75,50,0)),"")</f>
        <v/>
      </c>
      <c r="AQ1512" s="0" t="str">
        <f aca="false">IF(ISNUMBER($AF1512),IF($AF1512&gt;0,100,IF($AF1512&gt;=-50,50,0)),"")</f>
        <v/>
      </c>
      <c r="AR1512" s="0" t="str">
        <f aca="false">IF(ISNUMBER($AG1512),IF($AG1512=1,100,IF($AG1512=0,50,0)),"")</f>
        <v/>
      </c>
      <c r="AS1512" s="0" t="str">
        <f aca="false">IF(ISNUMBER($AH1512),IF($AH1512&lt;0,100,IF($AH1512&lt;=20,50,0)),"")</f>
        <v/>
      </c>
      <c r="AT1512" s="0" t="str">
        <f aca="false">IF(ISNUMBER($AI1512),IF($AI1512&lt;0.95,100,IF($AI1512&lt;=1,50,0)),"")</f>
        <v/>
      </c>
      <c r="AU1512" s="0" t="str">
        <f aca="false">IF(ISNUMBER($AJ1512),IF($AJ1512&lt;30,0,IF($AJ1512&lt;40,50,IF($AJ1512&lt;=90,100,50))),"")</f>
        <v/>
      </c>
      <c r="AV1512" s="0" t="str">
        <f aca="false">IF(ISNUMBER($AK1512),IF($AK1512&gt;-0.2,100,IF($AK1512&gt;=-0.4,50,0)),"")</f>
        <v/>
      </c>
      <c r="AW1512" s="59" t="n">
        <f aca="false">01_指標庫!$H$4*ISNUMBER($F1512)+01_指標庫!$H$5*ISNUMBER($AA1512)+01_指標庫!$H$6*ISNUMBER($G1512)+01_指標庫!$H$7*ISNUMBER($H1512)+01_指標庫!$H$8*ISNUMBER($AF1512)+01_指標庫!$H$9*ISNUMBER($AG1512)+01_指標庫!$H$10*ISNUMBER($AB1512)+01_指標庫!$H$11*ISNUMBER($AC1512)+01_指標庫!$H$12*ISNUMBER($AD1512)+01_指標庫!$H$13*ISNUMBER($AE1512)+01_指標庫!$H$14*ISNUMBER($I1512)+01_指標庫!$H$15*ISNUMBER($AH1512)+01_指標庫!$H$16*ISNUMBER($K1512)+01_指標庫!$H$17*ISNUMBER($AI1512)+01_指標庫!$H$18*ISNUMBER($AJ1512)+01_指標庫!$H$19*ISNUMBER($AK1512)+01_指標庫!$H$20*ISNUMBER($BB1512)+01_指標庫!$H$21*ISNUMBER($BC1512)</f>
        <v>51</v>
      </c>
      <c r="AX1512" s="59" t="n">
        <f aca="false">IF(AW1512=0,50,ROUND((01_指標庫!$H$4*IF(ISNUMBER($F1512),L1512,0)+01_指標庫!$H$5*IF(ISNUMBER($AA1512),AL1512,0)+01_指標庫!$H$6*IF(ISNUMBER($G1512),M1512,0)+01_指標庫!$H$7*IF(ISNUMBER($H1512),N1512,0)+01_指標庫!$H$8*IF(ISNUMBER($AF1512),AQ1512,0)+01_指標庫!$H$9*IF(ISNUMBER($AG1512),AR1512,0)+01_指標庫!$H$10*IF(ISNUMBER($AB1512),AM1512,0)+01_指標庫!$H$11*IF(ISNUMBER($AC1512),AN1512,0)+01_指標庫!$H$12*IF(ISNUMBER($AD1512),AO1512,0)+01_指標庫!$H$13*IF(ISNUMBER($AE1512),AP1512,0)+01_指標庫!$H$14*IF(ISNUMBER($I1512),O1512,0)+01_指標庫!$H$15*IF(ISNUMBER($AH1512),AS1512,0)+01_指標庫!$H$16*IF(ISNUMBER($K1512),P1512,0)+01_指標庫!$H$17*IF(ISNUMBER($AI1512),AT1512,0)+01_指標庫!$H$18*IF(ISNUMBER($AJ1512),AU1512,0)+01_指標庫!$H$19*IF(ISNUMBER($AK1512),AV1512,0)+01_指標庫!$H$20*IF(ISNUMBER($BB1512),BB1512,0)+01_指標庫!$H$21*IF(ISNUMBER($BC1512),BC1512,0))/AW1512,1))</f>
        <v>7.8</v>
      </c>
      <c r="AY1512" s="60"/>
      <c r="AZ1512" s="60"/>
      <c r="BA1512" s="58" t="n">
        <f aca="false">AVERAGE($E1508:$E1512)/AVERAGE($E1503:$E1512)-1</f>
        <v>-0.00615890927392093</v>
      </c>
      <c r="BB1512" s="59" t="n">
        <f aca="false">IF(ISNUMBER($BA1512),IF(OR($S1512&lt;=-0.03,$BA1512&lt;-0.003),0,IF(OR($S1512&lt;=-0.02,$BA1512&lt;0.01),50,100)),"")</f>
        <v>0</v>
      </c>
      <c r="BC1512" s="0" t="str">
        <f aca="false">IF(OR(COUNT($AZ1512)=0,COUNT($AZ1511)=0),"",IF(OR($AY1512/$AZ1511-1&lt;=-0.03,$AZ1512/$AZ1511-1&lt;=-0.045,IF(COUNT($AZ1503:$AZ1512)=10,AVERAGE($AZ1508:$AZ1512)/AVERAGE($AZ1503:$AZ1512)-1&lt;-0.01,FALSE())),0,IF(OR($AZ1512/$AZ1511-1&lt;=-0.02,IF(COUNT($AZ1503:$AZ1512)=10,AVERAGE($AZ1508:$AZ1512)/AVERAGE($AZ1503:$AZ1512)-1&lt;0.005,FALSE())),50,100)))</f>
        <v/>
      </c>
    </row>
    <row r="1513" customFormat="false" ht="15" hidden="false" customHeight="true" outlineLevel="0" collapsed="false">
      <c r="A1513" s="47" t="n">
        <v>1509</v>
      </c>
      <c r="B1513" s="48" t="n">
        <v>44748</v>
      </c>
      <c r="C1513" s="47" t="n">
        <v>2022</v>
      </c>
      <c r="D1513" s="49" t="s">
        <v>238</v>
      </c>
      <c r="E1513" s="50" t="n">
        <v>11852.59</v>
      </c>
      <c r="F1513" s="51" t="n">
        <v>-0.176248</v>
      </c>
      <c r="G1513" s="51" t="n">
        <v>-0.28484</v>
      </c>
      <c r="H1513" s="52" t="n">
        <v>0.1224</v>
      </c>
      <c r="I1513" s="62" t="n">
        <v>497.4</v>
      </c>
      <c r="J1513" s="63" t="s">
        <v>240</v>
      </c>
      <c r="K1513" s="54" t="n">
        <v>26.73</v>
      </c>
      <c r="L1513" s="55" t="n">
        <f aca="false">IF(COUNT(F1513)=0,50,IF(F1513&gt;=0,100,IF(F1513&gt;=-0.02,50,0)))</f>
        <v>0</v>
      </c>
      <c r="M1513" s="55" t="n">
        <f aca="false">IF(COUNT(G1513)=0,50,IF(G1513&gt;-0.06,100,IF(G1513&gt;-0.15,50,0)))</f>
        <v>0</v>
      </c>
      <c r="N1513" s="55" t="n">
        <f aca="false">IF(COUNT(H1513)=0,50,IF(H1513&gt;=0.6,100,IF(H1513&gt;=0.4,50,0)))</f>
        <v>0</v>
      </c>
      <c r="O1513" s="55" t="n">
        <f aca="false">IF(COUNT(I1513)=0,50,IF(J1513="proxy_vix",50,IF(I1513&lt;350,100,IF(I1513&lt;=450,50,0))))</f>
        <v>50</v>
      </c>
      <c r="P1513" s="55" t="n">
        <f aca="false">IF(COUNT(K1513)=0,50,IF(K1513&lt;20,100,IF(K1513&lt;=25,50,0)))</f>
        <v>0</v>
      </c>
      <c r="Q1513" s="54"/>
      <c r="R1513" s="47"/>
      <c r="S1513" s="51" t="n">
        <f aca="false">$E1513/$E1512-1</f>
        <v>0.00617068056604908</v>
      </c>
      <c r="T1513" s="56" t="n">
        <f aca="false">$K1513/$K1512-1</f>
        <v>-0.0294117647058824</v>
      </c>
      <c r="V1513" s="57"/>
      <c r="W1513" s="57"/>
      <c r="Y1513" s="1" t="str">
        <f aca="false">IF(AX1513&gt;=70,"EASY",IF(AX1513&gt;40,"UNCERTAIN","HARD"))</f>
        <v>HARD</v>
      </c>
      <c r="AA1513" s="58" t="n">
        <f aca="false">IF($A1513&lt;200,"",AVERAGE($E1464:$E1513)/AVERAGE($E1314:$E1513)-1)</f>
        <v>-0.150376587817126</v>
      </c>
      <c r="AB1513" s="59" t="n">
        <f aca="false">LOOKUP($B1513,07_L1政策步階!$A$4:$A$14,07_L1政策步階!$C$4:$C$14)</f>
        <v>-1</v>
      </c>
      <c r="AC1513" s="57"/>
      <c r="AD1513" s="57"/>
      <c r="AE1513" s="57"/>
      <c r="AF1513" s="57"/>
      <c r="AG1513" s="57"/>
      <c r="AH1513" s="57"/>
      <c r="AI1513" s="57"/>
      <c r="AJ1513" s="57"/>
      <c r="AK1513" s="57"/>
      <c r="AL1513" s="59" t="n">
        <f aca="false">IF(ISNUMBER($AA1513),IF($AA1513&gt;=0.005,100,IF($AA1513&gt;=-0.015,50,0)),"")</f>
        <v>0</v>
      </c>
      <c r="AM1513" s="59" t="n">
        <f aca="false">IF(ISNUMBER($AB1513),IF($AB1513=1,100,IF($AB1513=0,50,0)),"")</f>
        <v>0</v>
      </c>
      <c r="AN1513" s="0" t="str">
        <f aca="false">IF(ISNUMBER($AC1513),IF($AC1513&gt;=0.001,100,IF($AC1513&gt;=-0.003,50,0)),"")</f>
        <v/>
      </c>
      <c r="AO1513" s="0" t="str">
        <f aca="false">IF(ISNUMBER($AD1513),IF($AD1513&gt;=0.04,100,IF($AD1513&gt;=0,50,0)),"")</f>
        <v/>
      </c>
      <c r="AP1513" s="0" t="str">
        <f aca="false">IF(ISNUMBER($AE1513),IF($AE1513&gt;=25,100,IF($AE1513&gt;=-75,50,0)),"")</f>
        <v/>
      </c>
      <c r="AQ1513" s="0" t="str">
        <f aca="false">IF(ISNUMBER($AF1513),IF($AF1513&gt;0,100,IF($AF1513&gt;=-50,50,0)),"")</f>
        <v/>
      </c>
      <c r="AR1513" s="0" t="str">
        <f aca="false">IF(ISNUMBER($AG1513),IF($AG1513=1,100,IF($AG1513=0,50,0)),"")</f>
        <v/>
      </c>
      <c r="AS1513" s="0" t="str">
        <f aca="false">IF(ISNUMBER($AH1513),IF($AH1513&lt;0,100,IF($AH1513&lt;=20,50,0)),"")</f>
        <v/>
      </c>
      <c r="AT1513" s="0" t="str">
        <f aca="false">IF(ISNUMBER($AI1513),IF($AI1513&lt;0.95,100,IF($AI1513&lt;=1,50,0)),"")</f>
        <v/>
      </c>
      <c r="AU1513" s="0" t="str">
        <f aca="false">IF(ISNUMBER($AJ1513),IF($AJ1513&lt;30,0,IF($AJ1513&lt;40,50,IF($AJ1513&lt;=90,100,50))),"")</f>
        <v/>
      </c>
      <c r="AV1513" s="0" t="str">
        <f aca="false">IF(ISNUMBER($AK1513),IF($AK1513&gt;-0.2,100,IF($AK1513&gt;=-0.4,50,0)),"")</f>
        <v/>
      </c>
      <c r="AW1513" s="59" t="n">
        <f aca="false">01_指標庫!$H$4*ISNUMBER($F1513)+01_指標庫!$H$5*ISNUMBER($AA1513)+01_指標庫!$H$6*ISNUMBER($G1513)+01_指標庫!$H$7*ISNUMBER($H1513)+01_指標庫!$H$8*ISNUMBER($AF1513)+01_指標庫!$H$9*ISNUMBER($AG1513)+01_指標庫!$H$10*ISNUMBER($AB1513)+01_指標庫!$H$11*ISNUMBER($AC1513)+01_指標庫!$H$12*ISNUMBER($AD1513)+01_指標庫!$H$13*ISNUMBER($AE1513)+01_指標庫!$H$14*ISNUMBER($I1513)+01_指標庫!$H$15*ISNUMBER($AH1513)+01_指標庫!$H$16*ISNUMBER($K1513)+01_指標庫!$H$17*ISNUMBER($AI1513)+01_指標庫!$H$18*ISNUMBER($AJ1513)+01_指標庫!$H$19*ISNUMBER($AK1513)+01_指標庫!$H$20*ISNUMBER($BB1513)+01_指標庫!$H$21*ISNUMBER($BC1513)</f>
        <v>51</v>
      </c>
      <c r="AX1513" s="59" t="n">
        <f aca="false">IF(AW1513=0,50,ROUND((01_指標庫!$H$4*IF(ISNUMBER($F1513),L1513,0)+01_指標庫!$H$5*IF(ISNUMBER($AA1513),AL1513,0)+01_指標庫!$H$6*IF(ISNUMBER($G1513),M1513,0)+01_指標庫!$H$7*IF(ISNUMBER($H1513),N1513,0)+01_指標庫!$H$8*IF(ISNUMBER($AF1513),AQ1513,0)+01_指標庫!$H$9*IF(ISNUMBER($AG1513),AR1513,0)+01_指標庫!$H$10*IF(ISNUMBER($AB1513),AM1513,0)+01_指標庫!$H$11*IF(ISNUMBER($AC1513),AN1513,0)+01_指標庫!$H$12*IF(ISNUMBER($AD1513),AO1513,0)+01_指標庫!$H$13*IF(ISNUMBER($AE1513),AP1513,0)+01_指標庫!$H$14*IF(ISNUMBER($I1513),O1513,0)+01_指標庫!$H$15*IF(ISNUMBER($AH1513),AS1513,0)+01_指標庫!$H$16*IF(ISNUMBER($K1513),P1513,0)+01_指標庫!$H$17*IF(ISNUMBER($AI1513),AT1513,0)+01_指標庫!$H$18*IF(ISNUMBER($AJ1513),AU1513,0)+01_指標庫!$H$19*IF(ISNUMBER($AK1513),AV1513,0)+01_指標庫!$H$20*IF(ISNUMBER($BB1513),BB1513,0)+01_指標庫!$H$21*IF(ISNUMBER($BC1513),BC1513,0))/AW1513,1))</f>
        <v>7.8</v>
      </c>
      <c r="AY1513" s="60"/>
      <c r="AZ1513" s="60"/>
      <c r="BA1513" s="58" t="n">
        <f aca="false">AVERAGE($E1509:$E1513)/AVERAGE($E1504:$E1513)-1</f>
        <v>-0.00508787686162093</v>
      </c>
      <c r="BB1513" s="59" t="n">
        <f aca="false">IF(ISNUMBER($BA1513),IF(OR($S1513&lt;=-0.03,$BA1513&lt;-0.003),0,IF(OR($S1513&lt;=-0.02,$BA1513&lt;0.01),50,100)),"")</f>
        <v>0</v>
      </c>
      <c r="BC1513" s="0" t="str">
        <f aca="false">IF(OR(COUNT($AZ1513)=0,COUNT($AZ1512)=0),"",IF(OR($AY1513/$AZ1512-1&lt;=-0.03,$AZ1513/$AZ1512-1&lt;=-0.045,IF(COUNT($AZ1504:$AZ1513)=10,AVERAGE($AZ1509:$AZ1513)/AVERAGE($AZ1504:$AZ1513)-1&lt;-0.01,FALSE())),0,IF(OR($AZ1513/$AZ1512-1&lt;=-0.02,IF(COUNT($AZ1504:$AZ1513)=10,AVERAGE($AZ1509:$AZ1513)/AVERAGE($AZ1504:$AZ1513)-1&lt;0.005,FALSE())),50,100)))</f>
        <v/>
      </c>
    </row>
    <row r="1514" customFormat="false" ht="15" hidden="false" customHeight="true" outlineLevel="0" collapsed="false">
      <c r="A1514" s="47" t="n">
        <v>1510</v>
      </c>
      <c r="B1514" s="48" t="n">
        <v>44749</v>
      </c>
      <c r="C1514" s="47" t="n">
        <v>2022</v>
      </c>
      <c r="D1514" s="49" t="s">
        <v>239</v>
      </c>
      <c r="E1514" s="50" t="n">
        <v>12109.05</v>
      </c>
      <c r="F1514" s="51" t="n">
        <v>-0.157574</v>
      </c>
      <c r="G1514" s="51" t="n">
        <v>-0.269366</v>
      </c>
      <c r="H1514" s="52" t="n">
        <v>0.1429</v>
      </c>
      <c r="I1514" s="62" t="n">
        <v>491.9</v>
      </c>
      <c r="J1514" s="63" t="s">
        <v>240</v>
      </c>
      <c r="K1514" s="54" t="n">
        <v>26.08</v>
      </c>
      <c r="L1514" s="55" t="n">
        <f aca="false">IF(COUNT(F1514)=0,50,IF(F1514&gt;=0,100,IF(F1514&gt;=-0.02,50,0)))</f>
        <v>0</v>
      </c>
      <c r="M1514" s="55" t="n">
        <f aca="false">IF(COUNT(G1514)=0,50,IF(G1514&gt;-0.06,100,IF(G1514&gt;-0.15,50,0)))</f>
        <v>0</v>
      </c>
      <c r="N1514" s="55" t="n">
        <f aca="false">IF(COUNT(H1514)=0,50,IF(H1514&gt;=0.6,100,IF(H1514&gt;=0.4,50,0)))</f>
        <v>0</v>
      </c>
      <c r="O1514" s="55" t="n">
        <f aca="false">IF(COUNT(I1514)=0,50,IF(J1514="proxy_vix",50,IF(I1514&lt;350,100,IF(I1514&lt;=450,50,0))))</f>
        <v>50</v>
      </c>
      <c r="P1514" s="55" t="n">
        <f aca="false">IF(COUNT(K1514)=0,50,IF(K1514&lt;20,100,IF(K1514&lt;=25,50,0)))</f>
        <v>0</v>
      </c>
      <c r="Q1514" s="54"/>
      <c r="R1514" s="47"/>
      <c r="S1514" s="51" t="n">
        <f aca="false">$E1514/$E1513-1</f>
        <v>0.0216374648916395</v>
      </c>
      <c r="T1514" s="56" t="n">
        <f aca="false">$K1514/$K1513-1</f>
        <v>-0.0243172465394689</v>
      </c>
      <c r="V1514" s="57"/>
      <c r="W1514" s="57"/>
      <c r="Y1514" s="1" t="str">
        <f aca="false">IF(AX1514&gt;=70,"EASY",IF(AX1514&gt;40,"UNCERTAIN","HARD"))</f>
        <v>HARD</v>
      </c>
      <c r="AA1514" s="58" t="n">
        <f aca="false">IF($A1514&lt;200,"",AVERAGE($E1465:$E1514)/AVERAGE($E1315:$E1514)-1)</f>
        <v>-0.151500178380766</v>
      </c>
      <c r="AB1514" s="59" t="n">
        <f aca="false">LOOKUP($B1514,07_L1政策步階!$A$4:$A$14,07_L1政策步階!$C$4:$C$14)</f>
        <v>-1</v>
      </c>
      <c r="AC1514" s="57"/>
      <c r="AD1514" s="57"/>
      <c r="AE1514" s="57"/>
      <c r="AF1514" s="57"/>
      <c r="AG1514" s="57"/>
      <c r="AH1514" s="57"/>
      <c r="AI1514" s="57"/>
      <c r="AJ1514" s="57"/>
      <c r="AK1514" s="57"/>
      <c r="AL1514" s="59" t="n">
        <f aca="false">IF(ISNUMBER($AA1514),IF($AA1514&gt;=0.005,100,IF($AA1514&gt;=-0.015,50,0)),"")</f>
        <v>0</v>
      </c>
      <c r="AM1514" s="59" t="n">
        <f aca="false">IF(ISNUMBER($AB1514),IF($AB1514=1,100,IF($AB1514=0,50,0)),"")</f>
        <v>0</v>
      </c>
      <c r="AN1514" s="0" t="str">
        <f aca="false">IF(ISNUMBER($AC1514),IF($AC1514&gt;=0.001,100,IF($AC1514&gt;=-0.003,50,0)),"")</f>
        <v/>
      </c>
      <c r="AO1514" s="0" t="str">
        <f aca="false">IF(ISNUMBER($AD1514),IF($AD1514&gt;=0.04,100,IF($AD1514&gt;=0,50,0)),"")</f>
        <v/>
      </c>
      <c r="AP1514" s="0" t="str">
        <f aca="false">IF(ISNUMBER($AE1514),IF($AE1514&gt;=25,100,IF($AE1514&gt;=-75,50,0)),"")</f>
        <v/>
      </c>
      <c r="AQ1514" s="0" t="str">
        <f aca="false">IF(ISNUMBER($AF1514),IF($AF1514&gt;0,100,IF($AF1514&gt;=-50,50,0)),"")</f>
        <v/>
      </c>
      <c r="AR1514" s="0" t="str">
        <f aca="false">IF(ISNUMBER($AG1514),IF($AG1514=1,100,IF($AG1514=0,50,0)),"")</f>
        <v/>
      </c>
      <c r="AS1514" s="0" t="str">
        <f aca="false">IF(ISNUMBER($AH1514),IF($AH1514&lt;0,100,IF($AH1514&lt;=20,50,0)),"")</f>
        <v/>
      </c>
      <c r="AT1514" s="0" t="str">
        <f aca="false">IF(ISNUMBER($AI1514),IF($AI1514&lt;0.95,100,IF($AI1514&lt;=1,50,0)),"")</f>
        <v/>
      </c>
      <c r="AU1514" s="0" t="str">
        <f aca="false">IF(ISNUMBER($AJ1514),IF($AJ1514&lt;30,0,IF($AJ1514&lt;40,50,IF($AJ1514&lt;=90,100,50))),"")</f>
        <v/>
      </c>
      <c r="AV1514" s="0" t="str">
        <f aca="false">IF(ISNUMBER($AK1514),IF($AK1514&gt;-0.2,100,IF($AK1514&gt;=-0.4,50,0)),"")</f>
        <v/>
      </c>
      <c r="AW1514" s="59" t="n">
        <f aca="false">01_指標庫!$H$4*ISNUMBER($F1514)+01_指標庫!$H$5*ISNUMBER($AA1514)+01_指標庫!$H$6*ISNUMBER($G1514)+01_指標庫!$H$7*ISNUMBER($H1514)+01_指標庫!$H$8*ISNUMBER($AF1514)+01_指標庫!$H$9*ISNUMBER($AG1514)+01_指標庫!$H$10*ISNUMBER($AB1514)+01_指標庫!$H$11*ISNUMBER($AC1514)+01_指標庫!$H$12*ISNUMBER($AD1514)+01_指標庫!$H$13*ISNUMBER($AE1514)+01_指標庫!$H$14*ISNUMBER($I1514)+01_指標庫!$H$15*ISNUMBER($AH1514)+01_指標庫!$H$16*ISNUMBER($K1514)+01_指標庫!$H$17*ISNUMBER($AI1514)+01_指標庫!$H$18*ISNUMBER($AJ1514)+01_指標庫!$H$19*ISNUMBER($AK1514)+01_指標庫!$H$20*ISNUMBER($BB1514)+01_指標庫!$H$21*ISNUMBER($BC1514)</f>
        <v>51</v>
      </c>
      <c r="AX1514" s="59" t="n">
        <f aca="false">IF(AW1514=0,50,ROUND((01_指標庫!$H$4*IF(ISNUMBER($F1514),L1514,0)+01_指標庫!$H$5*IF(ISNUMBER($AA1514),AL1514,0)+01_指標庫!$H$6*IF(ISNUMBER($G1514),M1514,0)+01_指標庫!$H$7*IF(ISNUMBER($H1514),N1514,0)+01_指標庫!$H$8*IF(ISNUMBER($AF1514),AQ1514,0)+01_指標庫!$H$9*IF(ISNUMBER($AG1514),AR1514,0)+01_指標庫!$H$10*IF(ISNUMBER($AB1514),AM1514,0)+01_指標庫!$H$11*IF(ISNUMBER($AC1514),AN1514,0)+01_指標庫!$H$12*IF(ISNUMBER($AD1514),AO1514,0)+01_指標庫!$H$13*IF(ISNUMBER($AE1514),AP1514,0)+01_指標庫!$H$14*IF(ISNUMBER($I1514),O1514,0)+01_指標庫!$H$15*IF(ISNUMBER($AH1514),AS1514,0)+01_指標庫!$H$16*IF(ISNUMBER($K1514),P1514,0)+01_指標庫!$H$17*IF(ISNUMBER($AI1514),AT1514,0)+01_指標庫!$H$18*IF(ISNUMBER($AJ1514),AU1514,0)+01_指標庫!$H$19*IF(ISNUMBER($AK1514),AV1514,0)+01_指標庫!$H$20*IF(ISNUMBER($BB1514),BB1514,0)+01_指標庫!$H$21*IF(ISNUMBER($BC1514),BC1514,0))/AW1514,1))</f>
        <v>13.7</v>
      </c>
      <c r="AY1514" s="60"/>
      <c r="AZ1514" s="60"/>
      <c r="BA1514" s="58" t="n">
        <f aca="false">AVERAGE($E1510:$E1514)/AVERAGE($E1505:$E1514)-1</f>
        <v>-0.00234748989178613</v>
      </c>
      <c r="BB1514" s="59" t="n">
        <f aca="false">IF(ISNUMBER($BA1514),IF(OR($S1514&lt;=-0.03,$BA1514&lt;-0.003),0,IF(OR($S1514&lt;=-0.02,$BA1514&lt;0.01),50,100)),"")</f>
        <v>50</v>
      </c>
      <c r="BC1514" s="0" t="str">
        <f aca="false">IF(OR(COUNT($AZ1514)=0,COUNT($AZ1513)=0),"",IF(OR($AY1514/$AZ1513-1&lt;=-0.03,$AZ1514/$AZ1513-1&lt;=-0.045,IF(COUNT($AZ1505:$AZ1514)=10,AVERAGE($AZ1510:$AZ1514)/AVERAGE($AZ1505:$AZ1514)-1&lt;-0.01,FALSE())),0,IF(OR($AZ1514/$AZ1513-1&lt;=-0.02,IF(COUNT($AZ1505:$AZ1514)=10,AVERAGE($AZ1510:$AZ1514)/AVERAGE($AZ1505:$AZ1514)-1&lt;0.005,FALSE())),50,100)))</f>
        <v/>
      </c>
    </row>
    <row r="1515" customFormat="false" ht="15" hidden="false" customHeight="true" outlineLevel="0" collapsed="false">
      <c r="A1515" s="47" t="n">
        <v>1511</v>
      </c>
      <c r="B1515" s="48" t="n">
        <v>44750</v>
      </c>
      <c r="C1515" s="47" t="n">
        <v>2022</v>
      </c>
      <c r="D1515" s="49" t="s">
        <v>234</v>
      </c>
      <c r="E1515" s="50" t="n">
        <v>12125.69</v>
      </c>
      <c r="F1515" s="51" t="n">
        <v>-0.155564</v>
      </c>
      <c r="G1515" s="51" t="n">
        <v>-0.268362</v>
      </c>
      <c r="H1515" s="52" t="n">
        <v>0.1429</v>
      </c>
      <c r="I1515" s="62" t="n">
        <v>479.8</v>
      </c>
      <c r="J1515" s="63" t="s">
        <v>240</v>
      </c>
      <c r="K1515" s="54" t="n">
        <v>24.64</v>
      </c>
      <c r="L1515" s="55" t="n">
        <f aca="false">IF(COUNT(F1515)=0,50,IF(F1515&gt;=0,100,IF(F1515&gt;=-0.02,50,0)))</f>
        <v>0</v>
      </c>
      <c r="M1515" s="55" t="n">
        <f aca="false">IF(COUNT(G1515)=0,50,IF(G1515&gt;-0.06,100,IF(G1515&gt;-0.15,50,0)))</f>
        <v>0</v>
      </c>
      <c r="N1515" s="55" t="n">
        <f aca="false">IF(COUNT(H1515)=0,50,IF(H1515&gt;=0.6,100,IF(H1515&gt;=0.4,50,0)))</f>
        <v>0</v>
      </c>
      <c r="O1515" s="55" t="n">
        <f aca="false">IF(COUNT(I1515)=0,50,IF(J1515="proxy_vix",50,IF(I1515&lt;350,100,IF(I1515&lt;=450,50,0))))</f>
        <v>50</v>
      </c>
      <c r="P1515" s="55" t="n">
        <f aca="false">IF(COUNT(K1515)=0,50,IF(K1515&lt;20,100,IF(K1515&lt;=25,50,0)))</f>
        <v>50</v>
      </c>
      <c r="Q1515" s="54"/>
      <c r="R1515" s="47"/>
      <c r="S1515" s="51" t="n">
        <f aca="false">$E1515/$E1514-1</f>
        <v>0.00137417881667035</v>
      </c>
      <c r="T1515" s="56" t="n">
        <f aca="false">$K1515/$K1514-1</f>
        <v>-0.0552147239263803</v>
      </c>
      <c r="V1515" s="57"/>
      <c r="W1515" s="57"/>
      <c r="Y1515" s="1" t="str">
        <f aca="false">IF(AX1515&gt;=70,"EASY",IF(AX1515&gt;40,"UNCERTAIN","HARD"))</f>
        <v>HARD</v>
      </c>
      <c r="AA1515" s="58" t="n">
        <f aca="false">IF($A1515&lt;200,"",AVERAGE($E1466:$E1515)/AVERAGE($E1316:$E1515)-1)</f>
        <v>-0.151874029968237</v>
      </c>
      <c r="AB1515" s="59" t="n">
        <f aca="false">LOOKUP($B1515,07_L1政策步階!$A$4:$A$14,07_L1政策步階!$C$4:$C$14)</f>
        <v>-1</v>
      </c>
      <c r="AC1515" s="57"/>
      <c r="AD1515" s="57"/>
      <c r="AE1515" s="57"/>
      <c r="AF1515" s="57"/>
      <c r="AG1515" s="57"/>
      <c r="AH1515" s="57"/>
      <c r="AI1515" s="57"/>
      <c r="AJ1515" s="57"/>
      <c r="AK1515" s="57"/>
      <c r="AL1515" s="59" t="n">
        <f aca="false">IF(ISNUMBER($AA1515),IF($AA1515&gt;=0.005,100,IF($AA1515&gt;=-0.015,50,0)),"")</f>
        <v>0</v>
      </c>
      <c r="AM1515" s="59" t="n">
        <f aca="false">IF(ISNUMBER($AB1515),IF($AB1515=1,100,IF($AB1515=0,50,0)),"")</f>
        <v>0</v>
      </c>
      <c r="AN1515" s="0" t="str">
        <f aca="false">IF(ISNUMBER($AC1515),IF($AC1515&gt;=0.001,100,IF($AC1515&gt;=-0.003,50,0)),"")</f>
        <v/>
      </c>
      <c r="AO1515" s="0" t="str">
        <f aca="false">IF(ISNUMBER($AD1515),IF($AD1515&gt;=0.04,100,IF($AD1515&gt;=0,50,0)),"")</f>
        <v/>
      </c>
      <c r="AP1515" s="0" t="str">
        <f aca="false">IF(ISNUMBER($AE1515),IF($AE1515&gt;=25,100,IF($AE1515&gt;=-75,50,0)),"")</f>
        <v/>
      </c>
      <c r="AQ1515" s="0" t="str">
        <f aca="false">IF(ISNUMBER($AF1515),IF($AF1515&gt;0,100,IF($AF1515&gt;=-50,50,0)),"")</f>
        <v/>
      </c>
      <c r="AR1515" s="0" t="str">
        <f aca="false">IF(ISNUMBER($AG1515),IF($AG1515=1,100,IF($AG1515=0,50,0)),"")</f>
        <v/>
      </c>
      <c r="AS1515" s="0" t="str">
        <f aca="false">IF(ISNUMBER($AH1515),IF($AH1515&lt;0,100,IF($AH1515&lt;=20,50,0)),"")</f>
        <v/>
      </c>
      <c r="AT1515" s="0" t="str">
        <f aca="false">IF(ISNUMBER($AI1515),IF($AI1515&lt;0.95,100,IF($AI1515&lt;=1,50,0)),"")</f>
        <v/>
      </c>
      <c r="AU1515" s="0" t="str">
        <f aca="false">IF(ISNUMBER($AJ1515),IF($AJ1515&lt;30,0,IF($AJ1515&lt;40,50,IF($AJ1515&lt;=90,100,50))),"")</f>
        <v/>
      </c>
      <c r="AV1515" s="0" t="str">
        <f aca="false">IF(ISNUMBER($AK1515),IF($AK1515&gt;-0.2,100,IF($AK1515&gt;=-0.4,50,0)),"")</f>
        <v/>
      </c>
      <c r="AW1515" s="59" t="n">
        <f aca="false">01_指標庫!$H$4*ISNUMBER($F1515)+01_指標庫!$H$5*ISNUMBER($AA1515)+01_指標庫!$H$6*ISNUMBER($G1515)+01_指標庫!$H$7*ISNUMBER($H1515)+01_指標庫!$H$8*ISNUMBER($AF1515)+01_指標庫!$H$9*ISNUMBER($AG1515)+01_指標庫!$H$10*ISNUMBER($AB1515)+01_指標庫!$H$11*ISNUMBER($AC1515)+01_指標庫!$H$12*ISNUMBER($AD1515)+01_指標庫!$H$13*ISNUMBER($AE1515)+01_指標庫!$H$14*ISNUMBER($I1515)+01_指標庫!$H$15*ISNUMBER($AH1515)+01_指標庫!$H$16*ISNUMBER($K1515)+01_指標庫!$H$17*ISNUMBER($AI1515)+01_指標庫!$H$18*ISNUMBER($AJ1515)+01_指標庫!$H$19*ISNUMBER($AK1515)+01_指標庫!$H$20*ISNUMBER($BB1515)+01_指標庫!$H$21*ISNUMBER($BC1515)</f>
        <v>51</v>
      </c>
      <c r="AX1515" s="59" t="n">
        <f aca="false">IF(AW1515=0,50,ROUND((01_指標庫!$H$4*IF(ISNUMBER($F1515),L1515,0)+01_指標庫!$H$5*IF(ISNUMBER($AA1515),AL1515,0)+01_指標庫!$H$6*IF(ISNUMBER($G1515),M1515,0)+01_指標庫!$H$7*IF(ISNUMBER($H1515),N1515,0)+01_指標庫!$H$8*IF(ISNUMBER($AF1515),AQ1515,0)+01_指標庫!$H$9*IF(ISNUMBER($AG1515),AR1515,0)+01_指標庫!$H$10*IF(ISNUMBER($AB1515),AM1515,0)+01_指標庫!$H$11*IF(ISNUMBER($AC1515),AN1515,0)+01_指標庫!$H$12*IF(ISNUMBER($AD1515),AO1515,0)+01_指標庫!$H$13*IF(ISNUMBER($AE1515),AP1515,0)+01_指標庫!$H$14*IF(ISNUMBER($I1515),O1515,0)+01_指標庫!$H$15*IF(ISNUMBER($AH1515),AS1515,0)+01_指標庫!$H$16*IF(ISNUMBER($K1515),P1515,0)+01_指標庫!$H$17*IF(ISNUMBER($AI1515),AT1515,0)+01_指標庫!$H$18*IF(ISNUMBER($AJ1515),AU1515,0)+01_指標庫!$H$19*IF(ISNUMBER($AK1515),AV1515,0)+01_指標庫!$H$20*IF(ISNUMBER($BB1515),BB1515,0)+01_指標庫!$H$21*IF(ISNUMBER($BC1515),BC1515,0))/AW1515,1))</f>
        <v>19.6</v>
      </c>
      <c r="AY1515" s="60"/>
      <c r="AZ1515" s="60"/>
      <c r="BA1515" s="58" t="n">
        <f aca="false">AVERAGE($E1511:$E1515)/AVERAGE($E1506:$E1515)-1</f>
        <v>0.00455423503644403</v>
      </c>
      <c r="BB1515" s="59" t="n">
        <f aca="false">IF(ISNUMBER($BA1515),IF(OR($S1515&lt;=-0.03,$BA1515&lt;-0.003),0,IF(OR($S1515&lt;=-0.02,$BA1515&lt;0.01),50,100)),"")</f>
        <v>50</v>
      </c>
      <c r="BC1515" s="0" t="str">
        <f aca="false">IF(OR(COUNT($AZ1515)=0,COUNT($AZ1514)=0),"",IF(OR($AY1515/$AZ1514-1&lt;=-0.03,$AZ1515/$AZ1514-1&lt;=-0.045,IF(COUNT($AZ1506:$AZ1515)=10,AVERAGE($AZ1511:$AZ1515)/AVERAGE($AZ1506:$AZ1515)-1&lt;-0.01,FALSE())),0,IF(OR($AZ1515/$AZ1514-1&lt;=-0.02,IF(COUNT($AZ1506:$AZ1515)=10,AVERAGE($AZ1511:$AZ1515)/AVERAGE($AZ1506:$AZ1515)-1&lt;0.005,FALSE())),50,100)))</f>
        <v/>
      </c>
    </row>
    <row r="1516" customFormat="false" ht="15" hidden="false" customHeight="true" outlineLevel="0" collapsed="false">
      <c r="A1516" s="47" t="n">
        <v>1512</v>
      </c>
      <c r="B1516" s="48" t="n">
        <v>44753</v>
      </c>
      <c r="C1516" s="47" t="n">
        <v>2022</v>
      </c>
      <c r="D1516" s="49" t="s">
        <v>236</v>
      </c>
      <c r="E1516" s="50" t="n">
        <v>11860.28</v>
      </c>
      <c r="F1516" s="51" t="n">
        <v>-0.173093</v>
      </c>
      <c r="G1516" s="51" t="n">
        <v>-0.284376</v>
      </c>
      <c r="H1516" s="52" t="n">
        <v>0.102</v>
      </c>
      <c r="I1516" s="62" t="n">
        <v>492.7</v>
      </c>
      <c r="J1516" s="63" t="s">
        <v>240</v>
      </c>
      <c r="K1516" s="54" t="n">
        <v>26.17</v>
      </c>
      <c r="L1516" s="55" t="n">
        <f aca="false">IF(COUNT(F1516)=0,50,IF(F1516&gt;=0,100,IF(F1516&gt;=-0.02,50,0)))</f>
        <v>0</v>
      </c>
      <c r="M1516" s="55" t="n">
        <f aca="false">IF(COUNT(G1516)=0,50,IF(G1516&gt;-0.06,100,IF(G1516&gt;-0.15,50,0)))</f>
        <v>0</v>
      </c>
      <c r="N1516" s="55" t="n">
        <f aca="false">IF(COUNT(H1516)=0,50,IF(H1516&gt;=0.6,100,IF(H1516&gt;=0.4,50,0)))</f>
        <v>0</v>
      </c>
      <c r="O1516" s="55" t="n">
        <f aca="false">IF(COUNT(I1516)=0,50,IF(J1516="proxy_vix",50,IF(I1516&lt;350,100,IF(I1516&lt;=450,50,0))))</f>
        <v>50</v>
      </c>
      <c r="P1516" s="55" t="n">
        <f aca="false">IF(COUNT(K1516)=0,50,IF(K1516&lt;20,100,IF(K1516&lt;=25,50,0)))</f>
        <v>0</v>
      </c>
      <c r="Q1516" s="54"/>
      <c r="R1516" s="47"/>
      <c r="S1516" s="51" t="n">
        <f aca="false">$E1516/$E1515-1</f>
        <v>-0.0218882389373306</v>
      </c>
      <c r="T1516" s="56" t="n">
        <f aca="false">$K1516/$K1515-1</f>
        <v>0.0620941558441559</v>
      </c>
      <c r="V1516" s="57"/>
      <c r="W1516" s="57"/>
      <c r="Y1516" s="1" t="str">
        <f aca="false">IF(AX1516&gt;=70,"EASY",IF(AX1516&gt;40,"UNCERTAIN","HARD"))</f>
        <v>HARD</v>
      </c>
      <c r="AA1516" s="58" t="n">
        <f aca="false">IF($A1516&lt;200,"",AVERAGE($E1467:$E1516)/AVERAGE($E1317:$E1516)-1)</f>
        <v>-0.152487481511587</v>
      </c>
      <c r="AB1516" s="59" t="n">
        <f aca="false">LOOKUP($B1516,07_L1政策步階!$A$4:$A$14,07_L1政策步階!$C$4:$C$14)</f>
        <v>-1</v>
      </c>
      <c r="AC1516" s="57"/>
      <c r="AD1516" s="57"/>
      <c r="AE1516" s="57"/>
      <c r="AF1516" s="57"/>
      <c r="AG1516" s="57"/>
      <c r="AH1516" s="57"/>
      <c r="AI1516" s="57"/>
      <c r="AJ1516" s="57"/>
      <c r="AK1516" s="57"/>
      <c r="AL1516" s="59" t="n">
        <f aca="false">IF(ISNUMBER($AA1516),IF($AA1516&gt;=0.005,100,IF($AA1516&gt;=-0.015,50,0)),"")</f>
        <v>0</v>
      </c>
      <c r="AM1516" s="59" t="n">
        <f aca="false">IF(ISNUMBER($AB1516),IF($AB1516=1,100,IF($AB1516=0,50,0)),"")</f>
        <v>0</v>
      </c>
      <c r="AN1516" s="0" t="str">
        <f aca="false">IF(ISNUMBER($AC1516),IF($AC1516&gt;=0.001,100,IF($AC1516&gt;=-0.003,50,0)),"")</f>
        <v/>
      </c>
      <c r="AO1516" s="0" t="str">
        <f aca="false">IF(ISNUMBER($AD1516),IF($AD1516&gt;=0.04,100,IF($AD1516&gt;=0,50,0)),"")</f>
        <v/>
      </c>
      <c r="AP1516" s="0" t="str">
        <f aca="false">IF(ISNUMBER($AE1516),IF($AE1516&gt;=25,100,IF($AE1516&gt;=-75,50,0)),"")</f>
        <v/>
      </c>
      <c r="AQ1516" s="0" t="str">
        <f aca="false">IF(ISNUMBER($AF1516),IF($AF1516&gt;0,100,IF($AF1516&gt;=-50,50,0)),"")</f>
        <v/>
      </c>
      <c r="AR1516" s="0" t="str">
        <f aca="false">IF(ISNUMBER($AG1516),IF($AG1516=1,100,IF($AG1516=0,50,0)),"")</f>
        <v/>
      </c>
      <c r="AS1516" s="0" t="str">
        <f aca="false">IF(ISNUMBER($AH1516),IF($AH1516&lt;0,100,IF($AH1516&lt;=20,50,0)),"")</f>
        <v/>
      </c>
      <c r="AT1516" s="0" t="str">
        <f aca="false">IF(ISNUMBER($AI1516),IF($AI1516&lt;0.95,100,IF($AI1516&lt;=1,50,0)),"")</f>
        <v/>
      </c>
      <c r="AU1516" s="0" t="str">
        <f aca="false">IF(ISNUMBER($AJ1516),IF($AJ1516&lt;30,0,IF($AJ1516&lt;40,50,IF($AJ1516&lt;=90,100,50))),"")</f>
        <v/>
      </c>
      <c r="AV1516" s="0" t="str">
        <f aca="false">IF(ISNUMBER($AK1516),IF($AK1516&gt;-0.2,100,IF($AK1516&gt;=-0.4,50,0)),"")</f>
        <v/>
      </c>
      <c r="AW1516" s="59" t="n">
        <f aca="false">01_指標庫!$H$4*ISNUMBER($F1516)+01_指標庫!$H$5*ISNUMBER($AA1516)+01_指標庫!$H$6*ISNUMBER($G1516)+01_指標庫!$H$7*ISNUMBER($H1516)+01_指標庫!$H$8*ISNUMBER($AF1516)+01_指標庫!$H$9*ISNUMBER($AG1516)+01_指標庫!$H$10*ISNUMBER($AB1516)+01_指標庫!$H$11*ISNUMBER($AC1516)+01_指標庫!$H$12*ISNUMBER($AD1516)+01_指標庫!$H$13*ISNUMBER($AE1516)+01_指標庫!$H$14*ISNUMBER($I1516)+01_指標庫!$H$15*ISNUMBER($AH1516)+01_指標庫!$H$16*ISNUMBER($K1516)+01_指標庫!$H$17*ISNUMBER($AI1516)+01_指標庫!$H$18*ISNUMBER($AJ1516)+01_指標庫!$H$19*ISNUMBER($AK1516)+01_指標庫!$H$20*ISNUMBER($BB1516)+01_指標庫!$H$21*ISNUMBER($BC1516)</f>
        <v>51</v>
      </c>
      <c r="AX1516" s="59" t="n">
        <f aca="false">IF(AW1516=0,50,ROUND((01_指標庫!$H$4*IF(ISNUMBER($F1516),L1516,0)+01_指標庫!$H$5*IF(ISNUMBER($AA1516),AL1516,0)+01_指標庫!$H$6*IF(ISNUMBER($G1516),M1516,0)+01_指標庫!$H$7*IF(ISNUMBER($H1516),N1516,0)+01_指標庫!$H$8*IF(ISNUMBER($AF1516),AQ1516,0)+01_指標庫!$H$9*IF(ISNUMBER($AG1516),AR1516,0)+01_指標庫!$H$10*IF(ISNUMBER($AB1516),AM1516,0)+01_指標庫!$H$11*IF(ISNUMBER($AC1516),AN1516,0)+01_指標庫!$H$12*IF(ISNUMBER($AD1516),AO1516,0)+01_指標庫!$H$13*IF(ISNUMBER($AE1516),AP1516,0)+01_指標庫!$H$14*IF(ISNUMBER($I1516),O1516,0)+01_指標庫!$H$15*IF(ISNUMBER($AH1516),AS1516,0)+01_指標庫!$H$16*IF(ISNUMBER($K1516),P1516,0)+01_指標庫!$H$17*IF(ISNUMBER($AI1516),AT1516,0)+01_指標庫!$H$18*IF(ISNUMBER($AJ1516),AU1516,0)+01_指標庫!$H$19*IF(ISNUMBER($AK1516),AV1516,0)+01_指標庫!$H$20*IF(ISNUMBER($BB1516),BB1516,0)+01_指標庫!$H$21*IF(ISNUMBER($BC1516),BC1516,0))/AW1516,1))</f>
        <v>13.7</v>
      </c>
      <c r="AY1516" s="60"/>
      <c r="AZ1516" s="60"/>
      <c r="BA1516" s="58" t="n">
        <f aca="false">AVERAGE($E1512:$E1516)/AVERAGE($E1507:$E1516)-1</f>
        <v>0.0112921323677939</v>
      </c>
      <c r="BB1516" s="59" t="n">
        <f aca="false">IF(ISNUMBER($BA1516),IF(OR($S1516&lt;=-0.03,$BA1516&lt;-0.003),0,IF(OR($S1516&lt;=-0.02,$BA1516&lt;0.01),50,100)),"")</f>
        <v>50</v>
      </c>
      <c r="BC1516" s="0" t="str">
        <f aca="false">IF(OR(COUNT($AZ1516)=0,COUNT($AZ1515)=0),"",IF(OR($AY1516/$AZ1515-1&lt;=-0.03,$AZ1516/$AZ1515-1&lt;=-0.045,IF(COUNT($AZ1507:$AZ1516)=10,AVERAGE($AZ1512:$AZ1516)/AVERAGE($AZ1507:$AZ1516)-1&lt;-0.01,FALSE())),0,IF(OR($AZ1516/$AZ1515-1&lt;=-0.02,IF(COUNT($AZ1507:$AZ1516)=10,AVERAGE($AZ1512:$AZ1516)/AVERAGE($AZ1507:$AZ1516)-1&lt;0.005,FALSE())),50,100)))</f>
        <v/>
      </c>
    </row>
    <row r="1517" customFormat="false" ht="15" hidden="false" customHeight="true" outlineLevel="0" collapsed="false">
      <c r="A1517" s="47" t="n">
        <v>1513</v>
      </c>
      <c r="B1517" s="48" t="n">
        <v>44754</v>
      </c>
      <c r="C1517" s="47" t="n">
        <v>2022</v>
      </c>
      <c r="D1517" s="49" t="s">
        <v>237</v>
      </c>
      <c r="E1517" s="50" t="n">
        <v>11744.99</v>
      </c>
      <c r="F1517" s="51" t="n">
        <v>-0.18011</v>
      </c>
      <c r="G1517" s="51" t="n">
        <v>-0.291332</v>
      </c>
      <c r="H1517" s="52" t="n">
        <v>0.0816</v>
      </c>
      <c r="I1517" s="62" t="n">
        <v>502</v>
      </c>
      <c r="J1517" s="63" t="s">
        <v>240</v>
      </c>
      <c r="K1517" s="54" t="n">
        <v>27.29</v>
      </c>
      <c r="L1517" s="55" t="n">
        <f aca="false">IF(COUNT(F1517)=0,50,IF(F1517&gt;=0,100,IF(F1517&gt;=-0.02,50,0)))</f>
        <v>0</v>
      </c>
      <c r="M1517" s="55" t="n">
        <f aca="false">IF(COUNT(G1517)=0,50,IF(G1517&gt;-0.06,100,IF(G1517&gt;-0.15,50,0)))</f>
        <v>0</v>
      </c>
      <c r="N1517" s="55" t="n">
        <f aca="false">IF(COUNT(H1517)=0,50,IF(H1517&gt;=0.6,100,IF(H1517&gt;=0.4,50,0)))</f>
        <v>0</v>
      </c>
      <c r="O1517" s="55" t="n">
        <f aca="false">IF(COUNT(I1517)=0,50,IF(J1517="proxy_vix",50,IF(I1517&lt;350,100,IF(I1517&lt;=450,50,0))))</f>
        <v>50</v>
      </c>
      <c r="P1517" s="55" t="n">
        <f aca="false">IF(COUNT(K1517)=0,50,IF(K1517&lt;20,100,IF(K1517&lt;=25,50,0)))</f>
        <v>0</v>
      </c>
      <c r="Q1517" s="54"/>
      <c r="R1517" s="47"/>
      <c r="S1517" s="51" t="n">
        <f aca="false">$E1517/$E1516-1</f>
        <v>-0.00972068113063107</v>
      </c>
      <c r="T1517" s="56" t="n">
        <f aca="false">$K1517/$K1516-1</f>
        <v>0.0427970959113488</v>
      </c>
      <c r="V1517" s="57"/>
      <c r="W1517" s="57"/>
      <c r="Y1517" s="1" t="str">
        <f aca="false">IF(AX1517&gt;=70,"EASY",IF(AX1517&gt;40,"UNCERTAIN","HARD"))</f>
        <v>HARD</v>
      </c>
      <c r="AA1517" s="58" t="n">
        <f aca="false">IF($A1517&lt;200,"",AVERAGE($E1468:$E1517)/AVERAGE($E1318:$E1517)-1)</f>
        <v>-0.153819869655437</v>
      </c>
      <c r="AB1517" s="59" t="n">
        <f aca="false">LOOKUP($B1517,07_L1政策步階!$A$4:$A$14,07_L1政策步階!$C$4:$C$14)</f>
        <v>-1</v>
      </c>
      <c r="AC1517" s="57"/>
      <c r="AD1517" s="57"/>
      <c r="AE1517" s="57"/>
      <c r="AF1517" s="57"/>
      <c r="AG1517" s="57"/>
      <c r="AH1517" s="57"/>
      <c r="AI1517" s="57"/>
      <c r="AJ1517" s="57"/>
      <c r="AK1517" s="57"/>
      <c r="AL1517" s="59" t="n">
        <f aca="false">IF(ISNUMBER($AA1517),IF($AA1517&gt;=0.005,100,IF($AA1517&gt;=-0.015,50,0)),"")</f>
        <v>0</v>
      </c>
      <c r="AM1517" s="59" t="n">
        <f aca="false">IF(ISNUMBER($AB1517),IF($AB1517=1,100,IF($AB1517=0,50,0)),"")</f>
        <v>0</v>
      </c>
      <c r="AN1517" s="0" t="str">
        <f aca="false">IF(ISNUMBER($AC1517),IF($AC1517&gt;=0.001,100,IF($AC1517&gt;=-0.003,50,0)),"")</f>
        <v/>
      </c>
      <c r="AO1517" s="0" t="str">
        <f aca="false">IF(ISNUMBER($AD1517),IF($AD1517&gt;=0.04,100,IF($AD1517&gt;=0,50,0)),"")</f>
        <v/>
      </c>
      <c r="AP1517" s="0" t="str">
        <f aca="false">IF(ISNUMBER($AE1517),IF($AE1517&gt;=25,100,IF($AE1517&gt;=-75,50,0)),"")</f>
        <v/>
      </c>
      <c r="AQ1517" s="0" t="str">
        <f aca="false">IF(ISNUMBER($AF1517),IF($AF1517&gt;0,100,IF($AF1517&gt;=-50,50,0)),"")</f>
        <v/>
      </c>
      <c r="AR1517" s="0" t="str">
        <f aca="false">IF(ISNUMBER($AG1517),IF($AG1517=1,100,IF($AG1517=0,50,0)),"")</f>
        <v/>
      </c>
      <c r="AS1517" s="0" t="str">
        <f aca="false">IF(ISNUMBER($AH1517),IF($AH1517&lt;0,100,IF($AH1517&lt;=20,50,0)),"")</f>
        <v/>
      </c>
      <c r="AT1517" s="0" t="str">
        <f aca="false">IF(ISNUMBER($AI1517),IF($AI1517&lt;0.95,100,IF($AI1517&lt;=1,50,0)),"")</f>
        <v/>
      </c>
      <c r="AU1517" s="0" t="str">
        <f aca="false">IF(ISNUMBER($AJ1517),IF($AJ1517&lt;30,0,IF($AJ1517&lt;40,50,IF($AJ1517&lt;=90,100,50))),"")</f>
        <v/>
      </c>
      <c r="AV1517" s="0" t="str">
        <f aca="false">IF(ISNUMBER($AK1517),IF($AK1517&gt;-0.2,100,IF($AK1517&gt;=-0.4,50,0)),"")</f>
        <v/>
      </c>
      <c r="AW1517" s="59" t="n">
        <f aca="false">01_指標庫!$H$4*ISNUMBER($F1517)+01_指標庫!$H$5*ISNUMBER($AA1517)+01_指標庫!$H$6*ISNUMBER($G1517)+01_指標庫!$H$7*ISNUMBER($H1517)+01_指標庫!$H$8*ISNUMBER($AF1517)+01_指標庫!$H$9*ISNUMBER($AG1517)+01_指標庫!$H$10*ISNUMBER($AB1517)+01_指標庫!$H$11*ISNUMBER($AC1517)+01_指標庫!$H$12*ISNUMBER($AD1517)+01_指標庫!$H$13*ISNUMBER($AE1517)+01_指標庫!$H$14*ISNUMBER($I1517)+01_指標庫!$H$15*ISNUMBER($AH1517)+01_指標庫!$H$16*ISNUMBER($K1517)+01_指標庫!$H$17*ISNUMBER($AI1517)+01_指標庫!$H$18*ISNUMBER($AJ1517)+01_指標庫!$H$19*ISNUMBER($AK1517)+01_指標庫!$H$20*ISNUMBER($BB1517)+01_指標庫!$H$21*ISNUMBER($BC1517)</f>
        <v>51</v>
      </c>
      <c r="AX1517" s="59" t="n">
        <f aca="false">IF(AW1517=0,50,ROUND((01_指標庫!$H$4*IF(ISNUMBER($F1517),L1517,0)+01_指標庫!$H$5*IF(ISNUMBER($AA1517),AL1517,0)+01_指標庫!$H$6*IF(ISNUMBER($G1517),M1517,0)+01_指標庫!$H$7*IF(ISNUMBER($H1517),N1517,0)+01_指標庫!$H$8*IF(ISNUMBER($AF1517),AQ1517,0)+01_指標庫!$H$9*IF(ISNUMBER($AG1517),AR1517,0)+01_指標庫!$H$10*IF(ISNUMBER($AB1517),AM1517,0)+01_指標庫!$H$11*IF(ISNUMBER($AC1517),AN1517,0)+01_指標庫!$H$12*IF(ISNUMBER($AD1517),AO1517,0)+01_指標庫!$H$13*IF(ISNUMBER($AE1517),AP1517,0)+01_指標庫!$H$14*IF(ISNUMBER($I1517),O1517,0)+01_指標庫!$H$15*IF(ISNUMBER($AH1517),AS1517,0)+01_指標庫!$H$16*IF(ISNUMBER($K1517),P1517,0)+01_指標庫!$H$17*IF(ISNUMBER($AI1517),AT1517,0)+01_指標庫!$H$18*IF(ISNUMBER($AJ1517),AU1517,0)+01_指標庫!$H$19*IF(ISNUMBER($AK1517),AV1517,0)+01_指標庫!$H$20*IF(ISNUMBER($BB1517),BB1517,0)+01_指標庫!$H$21*IF(ISNUMBER($BC1517),BC1517,0))/AW1517,1))</f>
        <v>19.6</v>
      </c>
      <c r="AY1517" s="60"/>
      <c r="AZ1517" s="60"/>
      <c r="BA1517" s="58" t="n">
        <f aca="false">AVERAGE($E1513:$E1517)/AVERAGE($E1508:$E1517)-1</f>
        <v>0.0129585679979278</v>
      </c>
      <c r="BB1517" s="59" t="n">
        <f aca="false">IF(ISNUMBER($BA1517),IF(OR($S1517&lt;=-0.03,$BA1517&lt;-0.003),0,IF(OR($S1517&lt;=-0.02,$BA1517&lt;0.01),50,100)),"")</f>
        <v>100</v>
      </c>
      <c r="BC1517" s="0" t="str">
        <f aca="false">IF(OR(COUNT($AZ1517)=0,COUNT($AZ1516)=0),"",IF(OR($AY1517/$AZ1516-1&lt;=-0.03,$AZ1517/$AZ1516-1&lt;=-0.045,IF(COUNT($AZ1508:$AZ1517)=10,AVERAGE($AZ1513:$AZ1517)/AVERAGE($AZ1508:$AZ1517)-1&lt;-0.01,FALSE())),0,IF(OR($AZ1517/$AZ1516-1&lt;=-0.02,IF(COUNT($AZ1508:$AZ1517)=10,AVERAGE($AZ1513:$AZ1517)/AVERAGE($AZ1508:$AZ1517)-1&lt;0.005,FALSE())),50,100)))</f>
        <v/>
      </c>
    </row>
    <row r="1518" customFormat="false" ht="15" hidden="false" customHeight="true" outlineLevel="0" collapsed="false">
      <c r="A1518" s="47" t="n">
        <v>1514</v>
      </c>
      <c r="B1518" s="48" t="n">
        <v>44755</v>
      </c>
      <c r="C1518" s="47" t="n">
        <v>2022</v>
      </c>
      <c r="D1518" s="49" t="s">
        <v>238</v>
      </c>
      <c r="E1518" s="50" t="n">
        <v>11728.53</v>
      </c>
      <c r="F1518" s="51" t="n">
        <v>-0.180228</v>
      </c>
      <c r="G1518" s="51" t="n">
        <v>-0.292325</v>
      </c>
      <c r="H1518" s="52" t="n">
        <v>0.102</v>
      </c>
      <c r="I1518" s="62" t="n">
        <v>498.1</v>
      </c>
      <c r="J1518" s="63" t="s">
        <v>240</v>
      </c>
      <c r="K1518" s="54" t="n">
        <v>26.82</v>
      </c>
      <c r="L1518" s="55" t="n">
        <f aca="false">IF(COUNT(F1518)=0,50,IF(F1518&gt;=0,100,IF(F1518&gt;=-0.02,50,0)))</f>
        <v>0</v>
      </c>
      <c r="M1518" s="55" t="n">
        <f aca="false">IF(COUNT(G1518)=0,50,IF(G1518&gt;-0.06,100,IF(G1518&gt;-0.15,50,0)))</f>
        <v>0</v>
      </c>
      <c r="N1518" s="55" t="n">
        <f aca="false">IF(COUNT(H1518)=0,50,IF(H1518&gt;=0.6,100,IF(H1518&gt;=0.4,50,0)))</f>
        <v>0</v>
      </c>
      <c r="O1518" s="55" t="n">
        <f aca="false">IF(COUNT(I1518)=0,50,IF(J1518="proxy_vix",50,IF(I1518&lt;350,100,IF(I1518&lt;=450,50,0))))</f>
        <v>50</v>
      </c>
      <c r="P1518" s="55" t="n">
        <f aca="false">IF(COUNT(K1518)=0,50,IF(K1518&lt;20,100,IF(K1518&lt;=25,50,0)))</f>
        <v>0</v>
      </c>
      <c r="Q1518" s="54"/>
      <c r="R1518" s="47"/>
      <c r="S1518" s="51" t="n">
        <f aca="false">$E1518/$E1517-1</f>
        <v>-0.00140144861766589</v>
      </c>
      <c r="T1518" s="56" t="n">
        <f aca="false">$K1518/$K1517-1</f>
        <v>-0.0172224257969952</v>
      </c>
      <c r="V1518" s="57"/>
      <c r="W1518" s="57"/>
      <c r="Y1518" s="1" t="str">
        <f aca="false">IF(AX1518&gt;=70,"EASY",IF(AX1518&gt;40,"UNCERTAIN","HARD"))</f>
        <v>HARD</v>
      </c>
      <c r="AA1518" s="58" t="n">
        <f aca="false">IF($A1518&lt;200,"",AVERAGE($E1469:$E1518)/AVERAGE($E1319:$E1518)-1)</f>
        <v>-0.154329358395871</v>
      </c>
      <c r="AB1518" s="59" t="n">
        <f aca="false">LOOKUP($B1518,07_L1政策步階!$A$4:$A$14,07_L1政策步階!$C$4:$C$14)</f>
        <v>-1</v>
      </c>
      <c r="AC1518" s="57"/>
      <c r="AD1518" s="57"/>
      <c r="AE1518" s="57"/>
      <c r="AF1518" s="57"/>
      <c r="AG1518" s="57"/>
      <c r="AH1518" s="57"/>
      <c r="AI1518" s="57"/>
      <c r="AJ1518" s="57"/>
      <c r="AK1518" s="57"/>
      <c r="AL1518" s="59" t="n">
        <f aca="false">IF(ISNUMBER($AA1518),IF($AA1518&gt;=0.005,100,IF($AA1518&gt;=-0.015,50,0)),"")</f>
        <v>0</v>
      </c>
      <c r="AM1518" s="59" t="n">
        <f aca="false">IF(ISNUMBER($AB1518),IF($AB1518=1,100,IF($AB1518=0,50,0)),"")</f>
        <v>0</v>
      </c>
      <c r="AN1518" s="0" t="str">
        <f aca="false">IF(ISNUMBER($AC1518),IF($AC1518&gt;=0.001,100,IF($AC1518&gt;=-0.003,50,0)),"")</f>
        <v/>
      </c>
      <c r="AO1518" s="0" t="str">
        <f aca="false">IF(ISNUMBER($AD1518),IF($AD1518&gt;=0.04,100,IF($AD1518&gt;=0,50,0)),"")</f>
        <v/>
      </c>
      <c r="AP1518" s="0" t="str">
        <f aca="false">IF(ISNUMBER($AE1518),IF($AE1518&gt;=25,100,IF($AE1518&gt;=-75,50,0)),"")</f>
        <v/>
      </c>
      <c r="AQ1518" s="0" t="str">
        <f aca="false">IF(ISNUMBER($AF1518),IF($AF1518&gt;0,100,IF($AF1518&gt;=-50,50,0)),"")</f>
        <v/>
      </c>
      <c r="AR1518" s="0" t="str">
        <f aca="false">IF(ISNUMBER($AG1518),IF($AG1518=1,100,IF($AG1518=0,50,0)),"")</f>
        <v/>
      </c>
      <c r="AS1518" s="0" t="str">
        <f aca="false">IF(ISNUMBER($AH1518),IF($AH1518&lt;0,100,IF($AH1518&lt;=20,50,0)),"")</f>
        <v/>
      </c>
      <c r="AT1518" s="0" t="str">
        <f aca="false">IF(ISNUMBER($AI1518),IF($AI1518&lt;0.95,100,IF($AI1518&lt;=1,50,0)),"")</f>
        <v/>
      </c>
      <c r="AU1518" s="0" t="str">
        <f aca="false">IF(ISNUMBER($AJ1518),IF($AJ1518&lt;30,0,IF($AJ1518&lt;40,50,IF($AJ1518&lt;=90,100,50))),"")</f>
        <v/>
      </c>
      <c r="AV1518" s="0" t="str">
        <f aca="false">IF(ISNUMBER($AK1518),IF($AK1518&gt;-0.2,100,IF($AK1518&gt;=-0.4,50,0)),"")</f>
        <v/>
      </c>
      <c r="AW1518" s="59" t="n">
        <f aca="false">01_指標庫!$H$4*ISNUMBER($F1518)+01_指標庫!$H$5*ISNUMBER($AA1518)+01_指標庫!$H$6*ISNUMBER($G1518)+01_指標庫!$H$7*ISNUMBER($H1518)+01_指標庫!$H$8*ISNUMBER($AF1518)+01_指標庫!$H$9*ISNUMBER($AG1518)+01_指標庫!$H$10*ISNUMBER($AB1518)+01_指標庫!$H$11*ISNUMBER($AC1518)+01_指標庫!$H$12*ISNUMBER($AD1518)+01_指標庫!$H$13*ISNUMBER($AE1518)+01_指標庫!$H$14*ISNUMBER($I1518)+01_指標庫!$H$15*ISNUMBER($AH1518)+01_指標庫!$H$16*ISNUMBER($K1518)+01_指標庫!$H$17*ISNUMBER($AI1518)+01_指標庫!$H$18*ISNUMBER($AJ1518)+01_指標庫!$H$19*ISNUMBER($AK1518)+01_指標庫!$H$20*ISNUMBER($BB1518)+01_指標庫!$H$21*ISNUMBER($BC1518)</f>
        <v>51</v>
      </c>
      <c r="AX1518" s="59" t="n">
        <f aca="false">IF(AW1518=0,50,ROUND((01_指標庫!$H$4*IF(ISNUMBER($F1518),L1518,0)+01_指標庫!$H$5*IF(ISNUMBER($AA1518),AL1518,0)+01_指標庫!$H$6*IF(ISNUMBER($G1518),M1518,0)+01_指標庫!$H$7*IF(ISNUMBER($H1518),N1518,0)+01_指標庫!$H$8*IF(ISNUMBER($AF1518),AQ1518,0)+01_指標庫!$H$9*IF(ISNUMBER($AG1518),AR1518,0)+01_指標庫!$H$10*IF(ISNUMBER($AB1518),AM1518,0)+01_指標庫!$H$11*IF(ISNUMBER($AC1518),AN1518,0)+01_指標庫!$H$12*IF(ISNUMBER($AD1518),AO1518,0)+01_指標庫!$H$13*IF(ISNUMBER($AE1518),AP1518,0)+01_指標庫!$H$14*IF(ISNUMBER($I1518),O1518,0)+01_指標庫!$H$15*IF(ISNUMBER($AH1518),AS1518,0)+01_指標庫!$H$16*IF(ISNUMBER($K1518),P1518,0)+01_指標庫!$H$17*IF(ISNUMBER($AI1518),AT1518,0)+01_指標庫!$H$18*IF(ISNUMBER($AJ1518),AU1518,0)+01_指標庫!$H$19*IF(ISNUMBER($AK1518),AV1518,0)+01_指標庫!$H$20*IF(ISNUMBER($BB1518),BB1518,0)+01_指標庫!$H$21*IF(ISNUMBER($BC1518),BC1518,0))/AW1518,1))</f>
        <v>19.6</v>
      </c>
      <c r="AY1518" s="60"/>
      <c r="AZ1518" s="60"/>
      <c r="BA1518" s="58" t="n">
        <f aca="false">AVERAGE($E1514:$E1518)/AVERAGE($E1509:$E1518)-1</f>
        <v>0.010075482822234</v>
      </c>
      <c r="BB1518" s="59" t="n">
        <f aca="false">IF(ISNUMBER($BA1518),IF(OR($S1518&lt;=-0.03,$BA1518&lt;-0.003),0,IF(OR($S1518&lt;=-0.02,$BA1518&lt;0.01),50,100)),"")</f>
        <v>100</v>
      </c>
      <c r="BC1518" s="0" t="str">
        <f aca="false">IF(OR(COUNT($AZ1518)=0,COUNT($AZ1517)=0),"",IF(OR($AY1518/$AZ1517-1&lt;=-0.03,$AZ1518/$AZ1517-1&lt;=-0.045,IF(COUNT($AZ1509:$AZ1518)=10,AVERAGE($AZ1514:$AZ1518)/AVERAGE($AZ1509:$AZ1518)-1&lt;-0.01,FALSE())),0,IF(OR($AZ1518/$AZ1517-1&lt;=-0.02,IF(COUNT($AZ1509:$AZ1518)=10,AVERAGE($AZ1514:$AZ1518)/AVERAGE($AZ1509:$AZ1518)-1&lt;0.005,FALSE())),50,100)))</f>
        <v/>
      </c>
    </row>
    <row r="1519" customFormat="false" ht="15" hidden="false" customHeight="true" outlineLevel="0" collapsed="false">
      <c r="A1519" s="47" t="n">
        <v>1515</v>
      </c>
      <c r="B1519" s="48" t="n">
        <v>44756</v>
      </c>
      <c r="C1519" s="47" t="n">
        <v>2022</v>
      </c>
      <c r="D1519" s="49" t="s">
        <v>239</v>
      </c>
      <c r="E1519" s="50" t="n">
        <v>11768.4</v>
      </c>
      <c r="F1519" s="51" t="n">
        <v>-0.176453</v>
      </c>
      <c r="G1519" s="51" t="n">
        <v>-0.28992</v>
      </c>
      <c r="H1519" s="52" t="n">
        <v>0.1224</v>
      </c>
      <c r="I1519" s="62" t="n">
        <v>494.6</v>
      </c>
      <c r="J1519" s="63" t="s">
        <v>240</v>
      </c>
      <c r="K1519" s="54" t="n">
        <v>26.4</v>
      </c>
      <c r="L1519" s="55" t="n">
        <f aca="false">IF(COUNT(F1519)=0,50,IF(F1519&gt;=0,100,IF(F1519&gt;=-0.02,50,0)))</f>
        <v>0</v>
      </c>
      <c r="M1519" s="55" t="n">
        <f aca="false">IF(COUNT(G1519)=0,50,IF(G1519&gt;-0.06,100,IF(G1519&gt;-0.15,50,0)))</f>
        <v>0</v>
      </c>
      <c r="N1519" s="55" t="n">
        <f aca="false">IF(COUNT(H1519)=0,50,IF(H1519&gt;=0.6,100,IF(H1519&gt;=0.4,50,0)))</f>
        <v>0</v>
      </c>
      <c r="O1519" s="55" t="n">
        <f aca="false">IF(COUNT(I1519)=0,50,IF(J1519="proxy_vix",50,IF(I1519&lt;350,100,IF(I1519&lt;=450,50,0))))</f>
        <v>50</v>
      </c>
      <c r="P1519" s="55" t="n">
        <f aca="false">IF(COUNT(K1519)=0,50,IF(K1519&lt;20,100,IF(K1519&lt;=25,50,0)))</f>
        <v>0</v>
      </c>
      <c r="Q1519" s="54"/>
      <c r="R1519" s="47"/>
      <c r="S1519" s="51" t="n">
        <f aca="false">$E1519/$E1518-1</f>
        <v>0.00339940299423702</v>
      </c>
      <c r="T1519" s="56" t="n">
        <f aca="false">$K1519/$K1518-1</f>
        <v>-0.0156599552572707</v>
      </c>
      <c r="V1519" s="57"/>
      <c r="W1519" s="57"/>
      <c r="Y1519" s="1" t="str">
        <f aca="false">IF(AX1519&gt;=70,"EASY",IF(AX1519&gt;40,"UNCERTAIN","HARD"))</f>
        <v>HARD</v>
      </c>
      <c r="AA1519" s="58" t="n">
        <f aca="false">IF($A1519&lt;200,"",AVERAGE($E1470:$E1519)/AVERAGE($E1320:$E1519)-1)</f>
        <v>-0.155142422912781</v>
      </c>
      <c r="AB1519" s="59" t="n">
        <f aca="false">LOOKUP($B1519,07_L1政策步階!$A$4:$A$14,07_L1政策步階!$C$4:$C$14)</f>
        <v>-1</v>
      </c>
      <c r="AC1519" s="57"/>
      <c r="AD1519" s="57"/>
      <c r="AE1519" s="57"/>
      <c r="AF1519" s="57"/>
      <c r="AG1519" s="57"/>
      <c r="AH1519" s="57"/>
      <c r="AI1519" s="57"/>
      <c r="AJ1519" s="57"/>
      <c r="AK1519" s="57"/>
      <c r="AL1519" s="59" t="n">
        <f aca="false">IF(ISNUMBER($AA1519),IF($AA1519&gt;=0.005,100,IF($AA1519&gt;=-0.015,50,0)),"")</f>
        <v>0</v>
      </c>
      <c r="AM1519" s="59" t="n">
        <f aca="false">IF(ISNUMBER($AB1519),IF($AB1519=1,100,IF($AB1519=0,50,0)),"")</f>
        <v>0</v>
      </c>
      <c r="AN1519" s="0" t="str">
        <f aca="false">IF(ISNUMBER($AC1519),IF($AC1519&gt;=0.001,100,IF($AC1519&gt;=-0.003,50,0)),"")</f>
        <v/>
      </c>
      <c r="AO1519" s="0" t="str">
        <f aca="false">IF(ISNUMBER($AD1519),IF($AD1519&gt;=0.04,100,IF($AD1519&gt;=0,50,0)),"")</f>
        <v/>
      </c>
      <c r="AP1519" s="0" t="str">
        <f aca="false">IF(ISNUMBER($AE1519),IF($AE1519&gt;=25,100,IF($AE1519&gt;=-75,50,0)),"")</f>
        <v/>
      </c>
      <c r="AQ1519" s="0" t="str">
        <f aca="false">IF(ISNUMBER($AF1519),IF($AF1519&gt;0,100,IF($AF1519&gt;=-50,50,0)),"")</f>
        <v/>
      </c>
      <c r="AR1519" s="0" t="str">
        <f aca="false">IF(ISNUMBER($AG1519),IF($AG1519=1,100,IF($AG1519=0,50,0)),"")</f>
        <v/>
      </c>
      <c r="AS1519" s="0" t="str">
        <f aca="false">IF(ISNUMBER($AH1519),IF($AH1519&lt;0,100,IF($AH1519&lt;=20,50,0)),"")</f>
        <v/>
      </c>
      <c r="AT1519" s="0" t="str">
        <f aca="false">IF(ISNUMBER($AI1519),IF($AI1519&lt;0.95,100,IF($AI1519&lt;=1,50,0)),"")</f>
        <v/>
      </c>
      <c r="AU1519" s="0" t="str">
        <f aca="false">IF(ISNUMBER($AJ1519),IF($AJ1519&lt;30,0,IF($AJ1519&lt;40,50,IF($AJ1519&lt;=90,100,50))),"")</f>
        <v/>
      </c>
      <c r="AV1519" s="0" t="str">
        <f aca="false">IF(ISNUMBER($AK1519),IF($AK1519&gt;-0.2,100,IF($AK1519&gt;=-0.4,50,0)),"")</f>
        <v/>
      </c>
      <c r="AW1519" s="59" t="n">
        <f aca="false">01_指標庫!$H$4*ISNUMBER($F1519)+01_指標庫!$H$5*ISNUMBER($AA1519)+01_指標庫!$H$6*ISNUMBER($G1519)+01_指標庫!$H$7*ISNUMBER($H1519)+01_指標庫!$H$8*ISNUMBER($AF1519)+01_指標庫!$H$9*ISNUMBER($AG1519)+01_指標庫!$H$10*ISNUMBER($AB1519)+01_指標庫!$H$11*ISNUMBER($AC1519)+01_指標庫!$H$12*ISNUMBER($AD1519)+01_指標庫!$H$13*ISNUMBER($AE1519)+01_指標庫!$H$14*ISNUMBER($I1519)+01_指標庫!$H$15*ISNUMBER($AH1519)+01_指標庫!$H$16*ISNUMBER($K1519)+01_指標庫!$H$17*ISNUMBER($AI1519)+01_指標庫!$H$18*ISNUMBER($AJ1519)+01_指標庫!$H$19*ISNUMBER($AK1519)+01_指標庫!$H$20*ISNUMBER($BB1519)+01_指標庫!$H$21*ISNUMBER($BC1519)</f>
        <v>51</v>
      </c>
      <c r="AX1519" s="59" t="n">
        <f aca="false">IF(AW1519=0,50,ROUND((01_指標庫!$H$4*IF(ISNUMBER($F1519),L1519,0)+01_指標庫!$H$5*IF(ISNUMBER($AA1519),AL1519,0)+01_指標庫!$H$6*IF(ISNUMBER($G1519),M1519,0)+01_指標庫!$H$7*IF(ISNUMBER($H1519),N1519,0)+01_指標庫!$H$8*IF(ISNUMBER($AF1519),AQ1519,0)+01_指標庫!$H$9*IF(ISNUMBER($AG1519),AR1519,0)+01_指標庫!$H$10*IF(ISNUMBER($AB1519),AM1519,0)+01_指標庫!$H$11*IF(ISNUMBER($AC1519),AN1519,0)+01_指標庫!$H$12*IF(ISNUMBER($AD1519),AO1519,0)+01_指標庫!$H$13*IF(ISNUMBER($AE1519),AP1519,0)+01_指標庫!$H$14*IF(ISNUMBER($I1519),O1519,0)+01_指標庫!$H$15*IF(ISNUMBER($AH1519),AS1519,0)+01_指標庫!$H$16*IF(ISNUMBER($K1519),P1519,0)+01_指標庫!$H$17*IF(ISNUMBER($AI1519),AT1519,0)+01_指標庫!$H$18*IF(ISNUMBER($AJ1519),AU1519,0)+01_指標庫!$H$19*IF(ISNUMBER($AK1519),AV1519,0)+01_指標庫!$H$20*IF(ISNUMBER($BB1519),BB1519,0)+01_指標庫!$H$21*IF(ISNUMBER($BC1519),BC1519,0))/AW1519,1))</f>
        <v>13.7</v>
      </c>
      <c r="AY1519" s="60"/>
      <c r="AZ1519" s="60"/>
      <c r="BA1519" s="58" t="n">
        <f aca="false">AVERAGE($E1515:$E1519)/AVERAGE($E1510:$E1519)-1</f>
        <v>0.00336230674147786</v>
      </c>
      <c r="BB1519" s="59" t="n">
        <f aca="false">IF(ISNUMBER($BA1519),IF(OR($S1519&lt;=-0.03,$BA1519&lt;-0.003),0,IF(OR($S1519&lt;=-0.02,$BA1519&lt;0.01),50,100)),"")</f>
        <v>50</v>
      </c>
      <c r="BC1519" s="0" t="str">
        <f aca="false">IF(OR(COUNT($AZ1519)=0,COUNT($AZ1518)=0),"",IF(OR($AY1519/$AZ1518-1&lt;=-0.03,$AZ1519/$AZ1518-1&lt;=-0.045,IF(COUNT($AZ1510:$AZ1519)=10,AVERAGE($AZ1515:$AZ1519)/AVERAGE($AZ1510:$AZ1519)-1&lt;-0.01,FALSE())),0,IF(OR($AZ1519/$AZ1518-1&lt;=-0.02,IF(COUNT($AZ1510:$AZ1519)=10,AVERAGE($AZ1515:$AZ1519)/AVERAGE($AZ1510:$AZ1519)-1&lt;0.005,FALSE())),50,100)))</f>
        <v/>
      </c>
    </row>
    <row r="1520" customFormat="false" ht="15" hidden="false" customHeight="true" outlineLevel="0" collapsed="false">
      <c r="A1520" s="47" t="n">
        <v>1516</v>
      </c>
      <c r="B1520" s="48" t="n">
        <v>44757</v>
      </c>
      <c r="C1520" s="47" t="n">
        <v>2022</v>
      </c>
      <c r="D1520" s="49" t="s">
        <v>234</v>
      </c>
      <c r="E1520" s="50" t="n">
        <v>11983.62</v>
      </c>
      <c r="F1520" s="51" t="n">
        <v>-0.160573</v>
      </c>
      <c r="G1520" s="51" t="n">
        <v>-0.276934</v>
      </c>
      <c r="H1520" s="52" t="n">
        <v>0.1224</v>
      </c>
      <c r="I1520" s="62" t="n">
        <v>476.4</v>
      </c>
      <c r="J1520" s="63" t="s">
        <v>240</v>
      </c>
      <c r="K1520" s="54" t="n">
        <v>24.23</v>
      </c>
      <c r="L1520" s="55" t="n">
        <f aca="false">IF(COUNT(F1520)=0,50,IF(F1520&gt;=0,100,IF(F1520&gt;=-0.02,50,0)))</f>
        <v>0</v>
      </c>
      <c r="M1520" s="55" t="n">
        <f aca="false">IF(COUNT(G1520)=0,50,IF(G1520&gt;-0.06,100,IF(G1520&gt;-0.15,50,0)))</f>
        <v>0</v>
      </c>
      <c r="N1520" s="55" t="n">
        <f aca="false">IF(COUNT(H1520)=0,50,IF(H1520&gt;=0.6,100,IF(H1520&gt;=0.4,50,0)))</f>
        <v>0</v>
      </c>
      <c r="O1520" s="55" t="n">
        <f aca="false">IF(COUNT(I1520)=0,50,IF(J1520="proxy_vix",50,IF(I1520&lt;350,100,IF(I1520&lt;=450,50,0))))</f>
        <v>50</v>
      </c>
      <c r="P1520" s="55" t="n">
        <f aca="false">IF(COUNT(K1520)=0,50,IF(K1520&lt;20,100,IF(K1520&lt;=25,50,0)))</f>
        <v>50</v>
      </c>
      <c r="Q1520" s="54"/>
      <c r="R1520" s="47"/>
      <c r="S1520" s="51" t="n">
        <f aca="false">$E1520/$E1519-1</f>
        <v>0.0182879575813195</v>
      </c>
      <c r="T1520" s="56" t="n">
        <f aca="false">$K1520/$K1519-1</f>
        <v>-0.0821969696969697</v>
      </c>
      <c r="V1520" s="57"/>
      <c r="W1520" s="57"/>
      <c r="Y1520" s="1" t="str">
        <f aca="false">IF(AX1520&gt;=70,"EASY",IF(AX1520&gt;40,"UNCERTAIN","HARD"))</f>
        <v>HARD</v>
      </c>
      <c r="AA1520" s="58" t="n">
        <f aca="false">IF($A1520&lt;200,"",AVERAGE($E1471:$E1520)/AVERAGE($E1321:$E1520)-1)</f>
        <v>-0.155867688599823</v>
      </c>
      <c r="AB1520" s="59" t="n">
        <f aca="false">LOOKUP($B1520,07_L1政策步階!$A$4:$A$14,07_L1政策步階!$C$4:$C$14)</f>
        <v>-1</v>
      </c>
      <c r="AC1520" s="57"/>
      <c r="AD1520" s="57"/>
      <c r="AE1520" s="57"/>
      <c r="AF1520" s="57"/>
      <c r="AG1520" s="57"/>
      <c r="AH1520" s="57"/>
      <c r="AI1520" s="57"/>
      <c r="AJ1520" s="57"/>
      <c r="AK1520" s="57"/>
      <c r="AL1520" s="59" t="n">
        <f aca="false">IF(ISNUMBER($AA1520),IF($AA1520&gt;=0.005,100,IF($AA1520&gt;=-0.015,50,0)),"")</f>
        <v>0</v>
      </c>
      <c r="AM1520" s="59" t="n">
        <f aca="false">IF(ISNUMBER($AB1520),IF($AB1520=1,100,IF($AB1520=0,50,0)),"")</f>
        <v>0</v>
      </c>
      <c r="AN1520" s="0" t="str">
        <f aca="false">IF(ISNUMBER($AC1520),IF($AC1520&gt;=0.001,100,IF($AC1520&gt;=-0.003,50,0)),"")</f>
        <v/>
      </c>
      <c r="AO1520" s="0" t="str">
        <f aca="false">IF(ISNUMBER($AD1520),IF($AD1520&gt;=0.04,100,IF($AD1520&gt;=0,50,0)),"")</f>
        <v/>
      </c>
      <c r="AP1520" s="0" t="str">
        <f aca="false">IF(ISNUMBER($AE1520),IF($AE1520&gt;=25,100,IF($AE1520&gt;=-75,50,0)),"")</f>
        <v/>
      </c>
      <c r="AQ1520" s="0" t="str">
        <f aca="false">IF(ISNUMBER($AF1520),IF($AF1520&gt;0,100,IF($AF1520&gt;=-50,50,0)),"")</f>
        <v/>
      </c>
      <c r="AR1520" s="0" t="str">
        <f aca="false">IF(ISNUMBER($AG1520),IF($AG1520=1,100,IF($AG1520=0,50,0)),"")</f>
        <v/>
      </c>
      <c r="AS1520" s="0" t="str">
        <f aca="false">IF(ISNUMBER($AH1520),IF($AH1520&lt;0,100,IF($AH1520&lt;=20,50,0)),"")</f>
        <v/>
      </c>
      <c r="AT1520" s="0" t="str">
        <f aca="false">IF(ISNUMBER($AI1520),IF($AI1520&lt;0.95,100,IF($AI1520&lt;=1,50,0)),"")</f>
        <v/>
      </c>
      <c r="AU1520" s="0" t="str">
        <f aca="false">IF(ISNUMBER($AJ1520),IF($AJ1520&lt;30,0,IF($AJ1520&lt;40,50,IF($AJ1520&lt;=90,100,50))),"")</f>
        <v/>
      </c>
      <c r="AV1520" s="0" t="str">
        <f aca="false">IF(ISNUMBER($AK1520),IF($AK1520&gt;-0.2,100,IF($AK1520&gt;=-0.4,50,0)),"")</f>
        <v/>
      </c>
      <c r="AW1520" s="59" t="n">
        <f aca="false">01_指標庫!$H$4*ISNUMBER($F1520)+01_指標庫!$H$5*ISNUMBER($AA1520)+01_指標庫!$H$6*ISNUMBER($G1520)+01_指標庫!$H$7*ISNUMBER($H1520)+01_指標庫!$H$8*ISNUMBER($AF1520)+01_指標庫!$H$9*ISNUMBER($AG1520)+01_指標庫!$H$10*ISNUMBER($AB1520)+01_指標庫!$H$11*ISNUMBER($AC1520)+01_指標庫!$H$12*ISNUMBER($AD1520)+01_指標庫!$H$13*ISNUMBER($AE1520)+01_指標庫!$H$14*ISNUMBER($I1520)+01_指標庫!$H$15*ISNUMBER($AH1520)+01_指標庫!$H$16*ISNUMBER($K1520)+01_指標庫!$H$17*ISNUMBER($AI1520)+01_指標庫!$H$18*ISNUMBER($AJ1520)+01_指標庫!$H$19*ISNUMBER($AK1520)+01_指標庫!$H$20*ISNUMBER($BB1520)+01_指標庫!$H$21*ISNUMBER($BC1520)</f>
        <v>51</v>
      </c>
      <c r="AX1520" s="59" t="n">
        <f aca="false">IF(AW1520=0,50,ROUND((01_指標庫!$H$4*IF(ISNUMBER($F1520),L1520,0)+01_指標庫!$H$5*IF(ISNUMBER($AA1520),AL1520,0)+01_指標庫!$H$6*IF(ISNUMBER($G1520),M1520,0)+01_指標庫!$H$7*IF(ISNUMBER($H1520),N1520,0)+01_指標庫!$H$8*IF(ISNUMBER($AF1520),AQ1520,0)+01_指標庫!$H$9*IF(ISNUMBER($AG1520),AR1520,0)+01_指標庫!$H$10*IF(ISNUMBER($AB1520),AM1520,0)+01_指標庫!$H$11*IF(ISNUMBER($AC1520),AN1520,0)+01_指標庫!$H$12*IF(ISNUMBER($AD1520),AO1520,0)+01_指標庫!$H$13*IF(ISNUMBER($AE1520),AP1520,0)+01_指標庫!$H$14*IF(ISNUMBER($I1520),O1520,0)+01_指標庫!$H$15*IF(ISNUMBER($AH1520),AS1520,0)+01_指標庫!$H$16*IF(ISNUMBER($K1520),P1520,0)+01_指標庫!$H$17*IF(ISNUMBER($AI1520),AT1520,0)+01_指標庫!$H$18*IF(ISNUMBER($AJ1520),AU1520,0)+01_指標庫!$H$19*IF(ISNUMBER($AK1520),AV1520,0)+01_指標庫!$H$20*IF(ISNUMBER($BB1520),BB1520,0)+01_指標庫!$H$21*IF(ISNUMBER($BC1520),BC1520,0))/AW1520,1))</f>
        <v>13.7</v>
      </c>
      <c r="AY1520" s="60"/>
      <c r="AZ1520" s="60"/>
      <c r="BA1520" s="58" t="n">
        <f aca="false">AVERAGE($E1516:$E1520)/AVERAGE($E1511:$E1520)-1</f>
        <v>-0.00309679376521066</v>
      </c>
      <c r="BB1520" s="59" t="n">
        <f aca="false">IF(ISNUMBER($BA1520),IF(OR($S1520&lt;=-0.03,$BA1520&lt;-0.003),0,IF(OR($S1520&lt;=-0.02,$BA1520&lt;0.01),50,100)),"")</f>
        <v>0</v>
      </c>
      <c r="BC1520" s="0" t="str">
        <f aca="false">IF(OR(COUNT($AZ1520)=0,COUNT($AZ1519)=0),"",IF(OR($AY1520/$AZ1519-1&lt;=-0.03,$AZ1520/$AZ1519-1&lt;=-0.045,IF(COUNT($AZ1511:$AZ1520)=10,AVERAGE($AZ1516:$AZ1520)/AVERAGE($AZ1511:$AZ1520)-1&lt;-0.01,FALSE())),0,IF(OR($AZ1520/$AZ1519-1&lt;=-0.02,IF(COUNT($AZ1511:$AZ1520)=10,AVERAGE($AZ1516:$AZ1520)/AVERAGE($AZ1511:$AZ1520)-1&lt;0.005,FALSE())),50,100)))</f>
        <v/>
      </c>
    </row>
    <row r="1521" customFormat="false" ht="15" hidden="false" customHeight="true" outlineLevel="0" collapsed="false">
      <c r="A1521" s="47" t="n">
        <v>1517</v>
      </c>
      <c r="B1521" s="48" t="n">
        <v>44760</v>
      </c>
      <c r="C1521" s="47" t="n">
        <v>2022</v>
      </c>
      <c r="D1521" s="49" t="s">
        <v>236</v>
      </c>
      <c r="E1521" s="50" t="n">
        <v>11877.5</v>
      </c>
      <c r="F1521" s="51" t="n">
        <v>-0.167168</v>
      </c>
      <c r="G1521" s="51" t="n">
        <v>-0.283337</v>
      </c>
      <c r="H1521" s="52" t="n">
        <v>0.1224</v>
      </c>
      <c r="I1521" s="62" t="n">
        <v>485.4</v>
      </c>
      <c r="J1521" s="63" t="s">
        <v>240</v>
      </c>
      <c r="K1521" s="54" t="n">
        <v>25.3</v>
      </c>
      <c r="L1521" s="55" t="n">
        <f aca="false">IF(COUNT(F1521)=0,50,IF(F1521&gt;=0,100,IF(F1521&gt;=-0.02,50,0)))</f>
        <v>0</v>
      </c>
      <c r="M1521" s="55" t="n">
        <f aca="false">IF(COUNT(G1521)=0,50,IF(G1521&gt;-0.06,100,IF(G1521&gt;-0.15,50,0)))</f>
        <v>0</v>
      </c>
      <c r="N1521" s="55" t="n">
        <f aca="false">IF(COUNT(H1521)=0,50,IF(H1521&gt;=0.6,100,IF(H1521&gt;=0.4,50,0)))</f>
        <v>0</v>
      </c>
      <c r="O1521" s="55" t="n">
        <f aca="false">IF(COUNT(I1521)=0,50,IF(J1521="proxy_vix",50,IF(I1521&lt;350,100,IF(I1521&lt;=450,50,0))))</f>
        <v>50</v>
      </c>
      <c r="P1521" s="55" t="n">
        <f aca="false">IF(COUNT(K1521)=0,50,IF(K1521&lt;20,100,IF(K1521&lt;=25,50,0)))</f>
        <v>0</v>
      </c>
      <c r="Q1521" s="54"/>
      <c r="R1521" s="47"/>
      <c r="S1521" s="51" t="n">
        <f aca="false">$E1521/$E1520-1</f>
        <v>-0.0088554209829752</v>
      </c>
      <c r="T1521" s="56" t="n">
        <f aca="false">$K1521/$K1520-1</f>
        <v>0.0441601320676848</v>
      </c>
      <c r="V1521" s="57"/>
      <c r="W1521" s="57"/>
      <c r="Y1521" s="1" t="str">
        <f aca="false">IF(AX1521&gt;=70,"EASY",IF(AX1521&gt;40,"UNCERTAIN","HARD"))</f>
        <v>HARD</v>
      </c>
      <c r="AA1521" s="58" t="n">
        <f aca="false">IF($A1521&lt;200,"",AVERAGE($E1472:$E1521)/AVERAGE($E1322:$E1521)-1)</f>
        <v>-0.157342150234186</v>
      </c>
      <c r="AB1521" s="59" t="n">
        <f aca="false">LOOKUP($B1521,07_L1政策步階!$A$4:$A$14,07_L1政策步階!$C$4:$C$14)</f>
        <v>-1</v>
      </c>
      <c r="AC1521" s="57"/>
      <c r="AD1521" s="57"/>
      <c r="AE1521" s="57"/>
      <c r="AF1521" s="57"/>
      <c r="AG1521" s="57"/>
      <c r="AH1521" s="57"/>
      <c r="AI1521" s="57"/>
      <c r="AJ1521" s="57"/>
      <c r="AK1521" s="57"/>
      <c r="AL1521" s="59" t="n">
        <f aca="false">IF(ISNUMBER($AA1521),IF($AA1521&gt;=0.005,100,IF($AA1521&gt;=-0.015,50,0)),"")</f>
        <v>0</v>
      </c>
      <c r="AM1521" s="59" t="n">
        <f aca="false">IF(ISNUMBER($AB1521),IF($AB1521=1,100,IF($AB1521=0,50,0)),"")</f>
        <v>0</v>
      </c>
      <c r="AN1521" s="0" t="str">
        <f aca="false">IF(ISNUMBER($AC1521),IF($AC1521&gt;=0.001,100,IF($AC1521&gt;=-0.003,50,0)),"")</f>
        <v/>
      </c>
      <c r="AO1521" s="0" t="str">
        <f aca="false">IF(ISNUMBER($AD1521),IF($AD1521&gt;=0.04,100,IF($AD1521&gt;=0,50,0)),"")</f>
        <v/>
      </c>
      <c r="AP1521" s="0" t="str">
        <f aca="false">IF(ISNUMBER($AE1521),IF($AE1521&gt;=25,100,IF($AE1521&gt;=-75,50,0)),"")</f>
        <v/>
      </c>
      <c r="AQ1521" s="0" t="str">
        <f aca="false">IF(ISNUMBER($AF1521),IF($AF1521&gt;0,100,IF($AF1521&gt;=-50,50,0)),"")</f>
        <v/>
      </c>
      <c r="AR1521" s="0" t="str">
        <f aca="false">IF(ISNUMBER($AG1521),IF($AG1521=1,100,IF($AG1521=0,50,0)),"")</f>
        <v/>
      </c>
      <c r="AS1521" s="0" t="str">
        <f aca="false">IF(ISNUMBER($AH1521),IF($AH1521&lt;0,100,IF($AH1521&lt;=20,50,0)),"")</f>
        <v/>
      </c>
      <c r="AT1521" s="0" t="str">
        <f aca="false">IF(ISNUMBER($AI1521),IF($AI1521&lt;0.95,100,IF($AI1521&lt;=1,50,0)),"")</f>
        <v/>
      </c>
      <c r="AU1521" s="0" t="str">
        <f aca="false">IF(ISNUMBER($AJ1521),IF($AJ1521&lt;30,0,IF($AJ1521&lt;40,50,IF($AJ1521&lt;=90,100,50))),"")</f>
        <v/>
      </c>
      <c r="AV1521" s="0" t="str">
        <f aca="false">IF(ISNUMBER($AK1521),IF($AK1521&gt;-0.2,100,IF($AK1521&gt;=-0.4,50,0)),"")</f>
        <v/>
      </c>
      <c r="AW1521" s="59" t="n">
        <f aca="false">01_指標庫!$H$4*ISNUMBER($F1521)+01_指標庫!$H$5*ISNUMBER($AA1521)+01_指標庫!$H$6*ISNUMBER($G1521)+01_指標庫!$H$7*ISNUMBER($H1521)+01_指標庫!$H$8*ISNUMBER($AF1521)+01_指標庫!$H$9*ISNUMBER($AG1521)+01_指標庫!$H$10*ISNUMBER($AB1521)+01_指標庫!$H$11*ISNUMBER($AC1521)+01_指標庫!$H$12*ISNUMBER($AD1521)+01_指標庫!$H$13*ISNUMBER($AE1521)+01_指標庫!$H$14*ISNUMBER($I1521)+01_指標庫!$H$15*ISNUMBER($AH1521)+01_指標庫!$H$16*ISNUMBER($K1521)+01_指標庫!$H$17*ISNUMBER($AI1521)+01_指標庫!$H$18*ISNUMBER($AJ1521)+01_指標庫!$H$19*ISNUMBER($AK1521)+01_指標庫!$H$20*ISNUMBER($BB1521)+01_指標庫!$H$21*ISNUMBER($BC1521)</f>
        <v>51</v>
      </c>
      <c r="AX1521" s="59" t="n">
        <f aca="false">IF(AW1521=0,50,ROUND((01_指標庫!$H$4*IF(ISNUMBER($F1521),L1521,0)+01_指標庫!$H$5*IF(ISNUMBER($AA1521),AL1521,0)+01_指標庫!$H$6*IF(ISNUMBER($G1521),M1521,0)+01_指標庫!$H$7*IF(ISNUMBER($H1521),N1521,0)+01_指標庫!$H$8*IF(ISNUMBER($AF1521),AQ1521,0)+01_指標庫!$H$9*IF(ISNUMBER($AG1521),AR1521,0)+01_指標庫!$H$10*IF(ISNUMBER($AB1521),AM1521,0)+01_指標庫!$H$11*IF(ISNUMBER($AC1521),AN1521,0)+01_指標庫!$H$12*IF(ISNUMBER($AD1521),AO1521,0)+01_指標庫!$H$13*IF(ISNUMBER($AE1521),AP1521,0)+01_指標庫!$H$14*IF(ISNUMBER($I1521),O1521,0)+01_指標庫!$H$15*IF(ISNUMBER($AH1521),AS1521,0)+01_指標庫!$H$16*IF(ISNUMBER($K1521),P1521,0)+01_指標庫!$H$17*IF(ISNUMBER($AI1521),AT1521,0)+01_指標庫!$H$18*IF(ISNUMBER($AJ1521),AU1521,0)+01_指標庫!$H$19*IF(ISNUMBER($AK1521),AV1521,0)+01_指標庫!$H$20*IF(ISNUMBER($BB1521),BB1521,0)+01_指標庫!$H$21*IF(ISNUMBER($BC1521),BC1521,0))/AW1521,1))</f>
        <v>7.8</v>
      </c>
      <c r="AY1521" s="60"/>
      <c r="AZ1521" s="60"/>
      <c r="BA1521" s="58" t="n">
        <f aca="false">AVERAGE($E1517:$E1521)/AVERAGE($E1512:$E1521)-1</f>
        <v>-0.00525513009912015</v>
      </c>
      <c r="BB1521" s="59" t="n">
        <f aca="false">IF(ISNUMBER($BA1521),IF(OR($S1521&lt;=-0.03,$BA1521&lt;-0.003),0,IF(OR($S1521&lt;=-0.02,$BA1521&lt;0.01),50,100)),"")</f>
        <v>0</v>
      </c>
      <c r="BC1521" s="0" t="str">
        <f aca="false">IF(OR(COUNT($AZ1521)=0,COUNT($AZ1520)=0),"",IF(OR($AY1521/$AZ1520-1&lt;=-0.03,$AZ1521/$AZ1520-1&lt;=-0.045,IF(COUNT($AZ1512:$AZ1521)=10,AVERAGE($AZ1517:$AZ1521)/AVERAGE($AZ1512:$AZ1521)-1&lt;-0.01,FALSE())),0,IF(OR($AZ1521/$AZ1520-1&lt;=-0.02,IF(COUNT($AZ1512:$AZ1521)=10,AVERAGE($AZ1517:$AZ1521)/AVERAGE($AZ1512:$AZ1521)-1&lt;0.005,FALSE())),50,100)))</f>
        <v/>
      </c>
    </row>
    <row r="1522" customFormat="false" ht="15" hidden="false" customHeight="true" outlineLevel="0" collapsed="false">
      <c r="A1522" s="47" t="n">
        <v>1518</v>
      </c>
      <c r="B1522" s="48" t="n">
        <v>44761</v>
      </c>
      <c r="C1522" s="47" t="n">
        <v>2022</v>
      </c>
      <c r="D1522" s="49" t="s">
        <v>237</v>
      </c>
      <c r="E1522" s="50" t="n">
        <v>12249.42</v>
      </c>
      <c r="F1522" s="51" t="n">
        <v>-0.140354</v>
      </c>
      <c r="G1522" s="51" t="n">
        <v>-0.260896</v>
      </c>
      <c r="H1522" s="52" t="n">
        <v>0.1837</v>
      </c>
      <c r="I1522" s="62" t="n">
        <v>478.6</v>
      </c>
      <c r="J1522" s="63" t="s">
        <v>240</v>
      </c>
      <c r="K1522" s="54" t="n">
        <v>24.5</v>
      </c>
      <c r="L1522" s="55" t="n">
        <f aca="false">IF(COUNT(F1522)=0,50,IF(F1522&gt;=0,100,IF(F1522&gt;=-0.02,50,0)))</f>
        <v>0</v>
      </c>
      <c r="M1522" s="55" t="n">
        <f aca="false">IF(COUNT(G1522)=0,50,IF(G1522&gt;-0.06,100,IF(G1522&gt;-0.15,50,0)))</f>
        <v>0</v>
      </c>
      <c r="N1522" s="55" t="n">
        <f aca="false">IF(COUNT(H1522)=0,50,IF(H1522&gt;=0.6,100,IF(H1522&gt;=0.4,50,0)))</f>
        <v>0</v>
      </c>
      <c r="O1522" s="55" t="n">
        <f aca="false">IF(COUNT(I1522)=0,50,IF(J1522="proxy_vix",50,IF(I1522&lt;350,100,IF(I1522&lt;=450,50,0))))</f>
        <v>50</v>
      </c>
      <c r="P1522" s="55" t="n">
        <f aca="false">IF(COUNT(K1522)=0,50,IF(K1522&lt;20,100,IF(K1522&lt;=25,50,0)))</f>
        <v>50</v>
      </c>
      <c r="Q1522" s="54"/>
      <c r="R1522" s="47"/>
      <c r="S1522" s="51" t="n">
        <f aca="false">$E1522/$E1521-1</f>
        <v>0.0313129867396338</v>
      </c>
      <c r="T1522" s="56" t="n">
        <f aca="false">$K1522/$K1521-1</f>
        <v>-0.0316205533596838</v>
      </c>
      <c r="V1522" s="57"/>
      <c r="W1522" s="57"/>
      <c r="Y1522" s="1" t="str">
        <f aca="false">IF(AX1522&gt;=70,"EASY",IF(AX1522&gt;40,"UNCERTAIN","HARD"))</f>
        <v>HARD</v>
      </c>
      <c r="AA1522" s="58" t="n">
        <f aca="false">IF($A1522&lt;200,"",AVERAGE($E1473:$E1522)/AVERAGE($E1323:$E1522)-1)</f>
        <v>-0.157464354270158</v>
      </c>
      <c r="AB1522" s="59" t="n">
        <f aca="false">LOOKUP($B1522,07_L1政策步階!$A$4:$A$14,07_L1政策步階!$C$4:$C$14)</f>
        <v>-1</v>
      </c>
      <c r="AC1522" s="57"/>
      <c r="AD1522" s="57"/>
      <c r="AE1522" s="57"/>
      <c r="AF1522" s="57"/>
      <c r="AG1522" s="57"/>
      <c r="AH1522" s="57"/>
      <c r="AI1522" s="57"/>
      <c r="AJ1522" s="57"/>
      <c r="AK1522" s="57"/>
      <c r="AL1522" s="59" t="n">
        <f aca="false">IF(ISNUMBER($AA1522),IF($AA1522&gt;=0.005,100,IF($AA1522&gt;=-0.015,50,0)),"")</f>
        <v>0</v>
      </c>
      <c r="AM1522" s="59" t="n">
        <f aca="false">IF(ISNUMBER($AB1522),IF($AB1522=1,100,IF($AB1522=0,50,0)),"")</f>
        <v>0</v>
      </c>
      <c r="AN1522" s="0" t="str">
        <f aca="false">IF(ISNUMBER($AC1522),IF($AC1522&gt;=0.001,100,IF($AC1522&gt;=-0.003,50,0)),"")</f>
        <v/>
      </c>
      <c r="AO1522" s="0" t="str">
        <f aca="false">IF(ISNUMBER($AD1522),IF($AD1522&gt;=0.04,100,IF($AD1522&gt;=0,50,0)),"")</f>
        <v/>
      </c>
      <c r="AP1522" s="0" t="str">
        <f aca="false">IF(ISNUMBER($AE1522),IF($AE1522&gt;=25,100,IF($AE1522&gt;=-75,50,0)),"")</f>
        <v/>
      </c>
      <c r="AQ1522" s="0" t="str">
        <f aca="false">IF(ISNUMBER($AF1522),IF($AF1522&gt;0,100,IF($AF1522&gt;=-50,50,0)),"")</f>
        <v/>
      </c>
      <c r="AR1522" s="0" t="str">
        <f aca="false">IF(ISNUMBER($AG1522),IF($AG1522=1,100,IF($AG1522=0,50,0)),"")</f>
        <v/>
      </c>
      <c r="AS1522" s="0" t="str">
        <f aca="false">IF(ISNUMBER($AH1522),IF($AH1522&lt;0,100,IF($AH1522&lt;=20,50,0)),"")</f>
        <v/>
      </c>
      <c r="AT1522" s="0" t="str">
        <f aca="false">IF(ISNUMBER($AI1522),IF($AI1522&lt;0.95,100,IF($AI1522&lt;=1,50,0)),"")</f>
        <v/>
      </c>
      <c r="AU1522" s="0" t="str">
        <f aca="false">IF(ISNUMBER($AJ1522),IF($AJ1522&lt;30,0,IF($AJ1522&lt;40,50,IF($AJ1522&lt;=90,100,50))),"")</f>
        <v/>
      </c>
      <c r="AV1522" s="0" t="str">
        <f aca="false">IF(ISNUMBER($AK1522),IF($AK1522&gt;-0.2,100,IF($AK1522&gt;=-0.4,50,0)),"")</f>
        <v/>
      </c>
      <c r="AW1522" s="59" t="n">
        <f aca="false">01_指標庫!$H$4*ISNUMBER($F1522)+01_指標庫!$H$5*ISNUMBER($AA1522)+01_指標庫!$H$6*ISNUMBER($G1522)+01_指標庫!$H$7*ISNUMBER($H1522)+01_指標庫!$H$8*ISNUMBER($AF1522)+01_指標庫!$H$9*ISNUMBER($AG1522)+01_指標庫!$H$10*ISNUMBER($AB1522)+01_指標庫!$H$11*ISNUMBER($AC1522)+01_指標庫!$H$12*ISNUMBER($AD1522)+01_指標庫!$H$13*ISNUMBER($AE1522)+01_指標庫!$H$14*ISNUMBER($I1522)+01_指標庫!$H$15*ISNUMBER($AH1522)+01_指標庫!$H$16*ISNUMBER($K1522)+01_指標庫!$H$17*ISNUMBER($AI1522)+01_指標庫!$H$18*ISNUMBER($AJ1522)+01_指標庫!$H$19*ISNUMBER($AK1522)+01_指標庫!$H$20*ISNUMBER($BB1522)+01_指標庫!$H$21*ISNUMBER($BC1522)</f>
        <v>51</v>
      </c>
      <c r="AX1522" s="59" t="n">
        <f aca="false">IF(AW1522=0,50,ROUND((01_指標庫!$H$4*IF(ISNUMBER($F1522),L1522,0)+01_指標庫!$H$5*IF(ISNUMBER($AA1522),AL1522,0)+01_指標庫!$H$6*IF(ISNUMBER($G1522),M1522,0)+01_指標庫!$H$7*IF(ISNUMBER($H1522),N1522,0)+01_指標庫!$H$8*IF(ISNUMBER($AF1522),AQ1522,0)+01_指標庫!$H$9*IF(ISNUMBER($AG1522),AR1522,0)+01_指標庫!$H$10*IF(ISNUMBER($AB1522),AM1522,0)+01_指標庫!$H$11*IF(ISNUMBER($AC1522),AN1522,0)+01_指標庫!$H$12*IF(ISNUMBER($AD1522),AO1522,0)+01_指標庫!$H$13*IF(ISNUMBER($AE1522),AP1522,0)+01_指標庫!$H$14*IF(ISNUMBER($I1522),O1522,0)+01_指標庫!$H$15*IF(ISNUMBER($AH1522),AS1522,0)+01_指標庫!$H$16*IF(ISNUMBER($K1522),P1522,0)+01_指標庫!$H$17*IF(ISNUMBER($AI1522),AT1522,0)+01_指標庫!$H$18*IF(ISNUMBER($AJ1522),AU1522,0)+01_指標庫!$H$19*IF(ISNUMBER($AK1522),AV1522,0)+01_指標庫!$H$20*IF(ISNUMBER($BB1522),BB1522,0)+01_指標庫!$H$21*IF(ISNUMBER($BC1522),BC1522,0))/AW1522,1))</f>
        <v>19.6</v>
      </c>
      <c r="AY1522" s="60"/>
      <c r="AZ1522" s="60"/>
      <c r="BA1522" s="58" t="n">
        <f aca="false">AVERAGE($E1518:$E1522)/AVERAGE($E1513:$E1522)-1</f>
        <v>-0.000713578793373748</v>
      </c>
      <c r="BB1522" s="59" t="n">
        <f aca="false">IF(ISNUMBER($BA1522),IF(OR($S1522&lt;=-0.03,$BA1522&lt;-0.003),0,IF(OR($S1522&lt;=-0.02,$BA1522&lt;0.01),50,100)),"")</f>
        <v>50</v>
      </c>
      <c r="BC1522" s="0" t="str">
        <f aca="false">IF(OR(COUNT($AZ1522)=0,COUNT($AZ1521)=0),"",IF(OR($AY1522/$AZ1521-1&lt;=-0.03,$AZ1522/$AZ1521-1&lt;=-0.045,IF(COUNT($AZ1513:$AZ1522)=10,AVERAGE($AZ1518:$AZ1522)/AVERAGE($AZ1513:$AZ1522)-1&lt;-0.01,FALSE())),0,IF(OR($AZ1522/$AZ1521-1&lt;=-0.02,IF(COUNT($AZ1513:$AZ1522)=10,AVERAGE($AZ1518:$AZ1522)/AVERAGE($AZ1513:$AZ1522)-1&lt;0.005,FALSE())),50,100)))</f>
        <v/>
      </c>
    </row>
    <row r="1523" customFormat="false" ht="15" hidden="false" customHeight="true" outlineLevel="0" collapsed="false">
      <c r="A1523" s="47" t="n">
        <v>1519</v>
      </c>
      <c r="B1523" s="48" t="n">
        <v>44762</v>
      </c>
      <c r="C1523" s="47" t="n">
        <v>2022</v>
      </c>
      <c r="D1523" s="49" t="s">
        <v>238</v>
      </c>
      <c r="E1523" s="50" t="n">
        <v>12439.68</v>
      </c>
      <c r="F1523" s="51" t="n">
        <v>-0.126281</v>
      </c>
      <c r="G1523" s="51" t="n">
        <v>-0.249416</v>
      </c>
      <c r="H1523" s="52" t="n">
        <v>0.1633</v>
      </c>
      <c r="I1523" s="62" t="n">
        <v>473.4</v>
      </c>
      <c r="J1523" s="63" t="s">
        <v>240</v>
      </c>
      <c r="K1523" s="54" t="n">
        <v>23.88</v>
      </c>
      <c r="L1523" s="55" t="n">
        <f aca="false">IF(COUNT(F1523)=0,50,IF(F1523&gt;=0,100,IF(F1523&gt;=-0.02,50,0)))</f>
        <v>0</v>
      </c>
      <c r="M1523" s="55" t="n">
        <f aca="false">IF(COUNT(G1523)=0,50,IF(G1523&gt;-0.06,100,IF(G1523&gt;-0.15,50,0)))</f>
        <v>0</v>
      </c>
      <c r="N1523" s="55" t="n">
        <f aca="false">IF(COUNT(H1523)=0,50,IF(H1523&gt;=0.6,100,IF(H1523&gt;=0.4,50,0)))</f>
        <v>0</v>
      </c>
      <c r="O1523" s="55" t="n">
        <f aca="false">IF(COUNT(I1523)=0,50,IF(J1523="proxy_vix",50,IF(I1523&lt;350,100,IF(I1523&lt;=450,50,0))))</f>
        <v>50</v>
      </c>
      <c r="P1523" s="55" t="n">
        <f aca="false">IF(COUNT(K1523)=0,50,IF(K1523&lt;20,100,IF(K1523&lt;=25,50,0)))</f>
        <v>50</v>
      </c>
      <c r="Q1523" s="54"/>
      <c r="R1523" s="47"/>
      <c r="S1523" s="51" t="n">
        <f aca="false">$E1523/$E1522-1</f>
        <v>0.0155321639718453</v>
      </c>
      <c r="T1523" s="56" t="n">
        <f aca="false">$K1523/$K1522-1</f>
        <v>-0.0253061224489797</v>
      </c>
      <c r="V1523" s="57"/>
      <c r="W1523" s="57"/>
      <c r="Y1523" s="1" t="str">
        <f aca="false">IF(AX1523&gt;=70,"EASY",IF(AX1523&gt;40,"UNCERTAIN","HARD"))</f>
        <v>HARD</v>
      </c>
      <c r="AA1523" s="58" t="n">
        <f aca="false">IF($A1523&lt;200,"",AVERAGE($E1474:$E1523)/AVERAGE($E1324:$E1523)-1)</f>
        <v>-0.157124970271975</v>
      </c>
      <c r="AB1523" s="59" t="n">
        <f aca="false">LOOKUP($B1523,07_L1政策步階!$A$4:$A$14,07_L1政策步階!$C$4:$C$14)</f>
        <v>-1</v>
      </c>
      <c r="AC1523" s="57"/>
      <c r="AD1523" s="57"/>
      <c r="AE1523" s="57"/>
      <c r="AF1523" s="57"/>
      <c r="AG1523" s="57"/>
      <c r="AH1523" s="57"/>
      <c r="AI1523" s="57"/>
      <c r="AJ1523" s="57"/>
      <c r="AK1523" s="57"/>
      <c r="AL1523" s="59" t="n">
        <f aca="false">IF(ISNUMBER($AA1523),IF($AA1523&gt;=0.005,100,IF($AA1523&gt;=-0.015,50,0)),"")</f>
        <v>0</v>
      </c>
      <c r="AM1523" s="59" t="n">
        <f aca="false">IF(ISNUMBER($AB1523),IF($AB1523=1,100,IF($AB1523=0,50,0)),"")</f>
        <v>0</v>
      </c>
      <c r="AN1523" s="0" t="str">
        <f aca="false">IF(ISNUMBER($AC1523),IF($AC1523&gt;=0.001,100,IF($AC1523&gt;=-0.003,50,0)),"")</f>
        <v/>
      </c>
      <c r="AO1523" s="0" t="str">
        <f aca="false">IF(ISNUMBER($AD1523),IF($AD1523&gt;=0.04,100,IF($AD1523&gt;=0,50,0)),"")</f>
        <v/>
      </c>
      <c r="AP1523" s="0" t="str">
        <f aca="false">IF(ISNUMBER($AE1523),IF($AE1523&gt;=25,100,IF($AE1523&gt;=-75,50,0)),"")</f>
        <v/>
      </c>
      <c r="AQ1523" s="0" t="str">
        <f aca="false">IF(ISNUMBER($AF1523),IF($AF1523&gt;0,100,IF($AF1523&gt;=-50,50,0)),"")</f>
        <v/>
      </c>
      <c r="AR1523" s="0" t="str">
        <f aca="false">IF(ISNUMBER($AG1523),IF($AG1523=1,100,IF($AG1523=0,50,0)),"")</f>
        <v/>
      </c>
      <c r="AS1523" s="0" t="str">
        <f aca="false">IF(ISNUMBER($AH1523),IF($AH1523&lt;0,100,IF($AH1523&lt;=20,50,0)),"")</f>
        <v/>
      </c>
      <c r="AT1523" s="0" t="str">
        <f aca="false">IF(ISNUMBER($AI1523),IF($AI1523&lt;0.95,100,IF($AI1523&lt;=1,50,0)),"")</f>
        <v/>
      </c>
      <c r="AU1523" s="0" t="str">
        <f aca="false">IF(ISNUMBER($AJ1523),IF($AJ1523&lt;30,0,IF($AJ1523&lt;40,50,IF($AJ1523&lt;=90,100,50))),"")</f>
        <v/>
      </c>
      <c r="AV1523" s="0" t="str">
        <f aca="false">IF(ISNUMBER($AK1523),IF($AK1523&gt;-0.2,100,IF($AK1523&gt;=-0.4,50,0)),"")</f>
        <v/>
      </c>
      <c r="AW1523" s="59" t="n">
        <f aca="false">01_指標庫!$H$4*ISNUMBER($F1523)+01_指標庫!$H$5*ISNUMBER($AA1523)+01_指標庫!$H$6*ISNUMBER($G1523)+01_指標庫!$H$7*ISNUMBER($H1523)+01_指標庫!$H$8*ISNUMBER($AF1523)+01_指標庫!$H$9*ISNUMBER($AG1523)+01_指標庫!$H$10*ISNUMBER($AB1523)+01_指標庫!$H$11*ISNUMBER($AC1523)+01_指標庫!$H$12*ISNUMBER($AD1523)+01_指標庫!$H$13*ISNUMBER($AE1523)+01_指標庫!$H$14*ISNUMBER($I1523)+01_指標庫!$H$15*ISNUMBER($AH1523)+01_指標庫!$H$16*ISNUMBER($K1523)+01_指標庫!$H$17*ISNUMBER($AI1523)+01_指標庫!$H$18*ISNUMBER($AJ1523)+01_指標庫!$H$19*ISNUMBER($AK1523)+01_指標庫!$H$20*ISNUMBER($BB1523)+01_指標庫!$H$21*ISNUMBER($BC1523)</f>
        <v>51</v>
      </c>
      <c r="AX1523" s="59" t="n">
        <f aca="false">IF(AW1523=0,50,ROUND((01_指標庫!$H$4*IF(ISNUMBER($F1523),L1523,0)+01_指標庫!$H$5*IF(ISNUMBER($AA1523),AL1523,0)+01_指標庫!$H$6*IF(ISNUMBER($G1523),M1523,0)+01_指標庫!$H$7*IF(ISNUMBER($H1523),N1523,0)+01_指標庫!$H$8*IF(ISNUMBER($AF1523),AQ1523,0)+01_指標庫!$H$9*IF(ISNUMBER($AG1523),AR1523,0)+01_指標庫!$H$10*IF(ISNUMBER($AB1523),AM1523,0)+01_指標庫!$H$11*IF(ISNUMBER($AC1523),AN1523,0)+01_指標庫!$H$12*IF(ISNUMBER($AD1523),AO1523,0)+01_指標庫!$H$13*IF(ISNUMBER($AE1523),AP1523,0)+01_指標庫!$H$14*IF(ISNUMBER($I1523),O1523,0)+01_指標庫!$H$15*IF(ISNUMBER($AH1523),AS1523,0)+01_指標庫!$H$16*IF(ISNUMBER($K1523),P1523,0)+01_指標庫!$H$17*IF(ISNUMBER($AI1523),AT1523,0)+01_指標庫!$H$18*IF(ISNUMBER($AJ1523),AU1523,0)+01_指標庫!$H$19*IF(ISNUMBER($AK1523),AV1523,0)+01_指標庫!$H$20*IF(ISNUMBER($BB1523),BB1523,0)+01_指標庫!$H$21*IF(ISNUMBER($BC1523),BC1523,0))/AW1523,1))</f>
        <v>19.6</v>
      </c>
      <c r="AY1523" s="60"/>
      <c r="AZ1523" s="60"/>
      <c r="BA1523" s="58" t="n">
        <f aca="false">AVERAGE($E1519:$E1523)/AVERAGE($E1514:$E1523)-1</f>
        <v>0.00625654990909785</v>
      </c>
      <c r="BB1523" s="59" t="n">
        <f aca="false">IF(ISNUMBER($BA1523),IF(OR($S1523&lt;=-0.03,$BA1523&lt;-0.003),0,IF(OR($S1523&lt;=-0.02,$BA1523&lt;0.01),50,100)),"")</f>
        <v>50</v>
      </c>
      <c r="BC1523" s="0" t="str">
        <f aca="false">IF(OR(COUNT($AZ1523)=0,COUNT($AZ1522)=0),"",IF(OR($AY1523/$AZ1522-1&lt;=-0.03,$AZ1523/$AZ1522-1&lt;=-0.045,IF(COUNT($AZ1514:$AZ1523)=10,AVERAGE($AZ1519:$AZ1523)/AVERAGE($AZ1514:$AZ1523)-1&lt;-0.01,FALSE())),0,IF(OR($AZ1523/$AZ1522-1&lt;=-0.02,IF(COUNT($AZ1514:$AZ1523)=10,AVERAGE($AZ1519:$AZ1523)/AVERAGE($AZ1514:$AZ1523)-1&lt;0.005,FALSE())),50,100)))</f>
        <v/>
      </c>
    </row>
    <row r="1524" customFormat="false" ht="15" hidden="false" customHeight="true" outlineLevel="0" collapsed="false">
      <c r="A1524" s="47" t="n">
        <v>1520</v>
      </c>
      <c r="B1524" s="48" t="n">
        <v>44763</v>
      </c>
      <c r="C1524" s="47" t="n">
        <v>2022</v>
      </c>
      <c r="D1524" s="49" t="s">
        <v>239</v>
      </c>
      <c r="E1524" s="50" t="n">
        <v>12619.41</v>
      </c>
      <c r="F1524" s="51" t="n">
        <v>-0.11308</v>
      </c>
      <c r="G1524" s="51" t="n">
        <v>-0.238572</v>
      </c>
      <c r="H1524" s="52" t="n">
        <v>0.2245</v>
      </c>
      <c r="I1524" s="62" t="n">
        <v>467</v>
      </c>
      <c r="J1524" s="63" t="s">
        <v>240</v>
      </c>
      <c r="K1524" s="54" t="n">
        <v>23.11</v>
      </c>
      <c r="L1524" s="55" t="n">
        <f aca="false">IF(COUNT(F1524)=0,50,IF(F1524&gt;=0,100,IF(F1524&gt;=-0.02,50,0)))</f>
        <v>0</v>
      </c>
      <c r="M1524" s="55" t="n">
        <f aca="false">IF(COUNT(G1524)=0,50,IF(G1524&gt;-0.06,100,IF(G1524&gt;-0.15,50,0)))</f>
        <v>0</v>
      </c>
      <c r="N1524" s="55" t="n">
        <f aca="false">IF(COUNT(H1524)=0,50,IF(H1524&gt;=0.6,100,IF(H1524&gt;=0.4,50,0)))</f>
        <v>0</v>
      </c>
      <c r="O1524" s="55" t="n">
        <f aca="false">IF(COUNT(I1524)=0,50,IF(J1524="proxy_vix",50,IF(I1524&lt;350,100,IF(I1524&lt;=450,50,0))))</f>
        <v>50</v>
      </c>
      <c r="P1524" s="55" t="n">
        <f aca="false">IF(COUNT(K1524)=0,50,IF(K1524&lt;20,100,IF(K1524&lt;=25,50,0)))</f>
        <v>50</v>
      </c>
      <c r="Q1524" s="54"/>
      <c r="R1524" s="47"/>
      <c r="S1524" s="51" t="n">
        <f aca="false">$E1524/$E1523-1</f>
        <v>0.0144481208519833</v>
      </c>
      <c r="T1524" s="56" t="n">
        <f aca="false">$K1524/$K1523-1</f>
        <v>-0.0322445561139029</v>
      </c>
      <c r="V1524" s="57"/>
      <c r="W1524" s="57"/>
      <c r="Y1524" s="1" t="str">
        <f aca="false">IF(AX1524&gt;=70,"EASY",IF(AX1524&gt;40,"UNCERTAIN","HARD"))</f>
        <v>HARD</v>
      </c>
      <c r="AA1524" s="58" t="n">
        <f aca="false">IF($A1524&lt;200,"",AVERAGE($E1475:$E1524)/AVERAGE($E1325:$E1524)-1)</f>
        <v>-0.155969403376037</v>
      </c>
      <c r="AB1524" s="59" t="n">
        <f aca="false">LOOKUP($B1524,07_L1政策步階!$A$4:$A$14,07_L1政策步階!$C$4:$C$14)</f>
        <v>-1</v>
      </c>
      <c r="AC1524" s="57"/>
      <c r="AD1524" s="57"/>
      <c r="AE1524" s="57"/>
      <c r="AF1524" s="57"/>
      <c r="AG1524" s="57"/>
      <c r="AH1524" s="57"/>
      <c r="AI1524" s="57"/>
      <c r="AJ1524" s="57"/>
      <c r="AK1524" s="57"/>
      <c r="AL1524" s="59" t="n">
        <f aca="false">IF(ISNUMBER($AA1524),IF($AA1524&gt;=0.005,100,IF($AA1524&gt;=-0.015,50,0)),"")</f>
        <v>0</v>
      </c>
      <c r="AM1524" s="59" t="n">
        <f aca="false">IF(ISNUMBER($AB1524),IF($AB1524=1,100,IF($AB1524=0,50,0)),"")</f>
        <v>0</v>
      </c>
      <c r="AN1524" s="0" t="str">
        <f aca="false">IF(ISNUMBER($AC1524),IF($AC1524&gt;=0.001,100,IF($AC1524&gt;=-0.003,50,0)),"")</f>
        <v/>
      </c>
      <c r="AO1524" s="0" t="str">
        <f aca="false">IF(ISNUMBER($AD1524),IF($AD1524&gt;=0.04,100,IF($AD1524&gt;=0,50,0)),"")</f>
        <v/>
      </c>
      <c r="AP1524" s="0" t="str">
        <f aca="false">IF(ISNUMBER($AE1524),IF($AE1524&gt;=25,100,IF($AE1524&gt;=-75,50,0)),"")</f>
        <v/>
      </c>
      <c r="AQ1524" s="0" t="str">
        <f aca="false">IF(ISNUMBER($AF1524),IF($AF1524&gt;0,100,IF($AF1524&gt;=-50,50,0)),"")</f>
        <v/>
      </c>
      <c r="AR1524" s="0" t="str">
        <f aca="false">IF(ISNUMBER($AG1524),IF($AG1524=1,100,IF($AG1524=0,50,0)),"")</f>
        <v/>
      </c>
      <c r="AS1524" s="0" t="str">
        <f aca="false">IF(ISNUMBER($AH1524),IF($AH1524&lt;0,100,IF($AH1524&lt;=20,50,0)),"")</f>
        <v/>
      </c>
      <c r="AT1524" s="0" t="str">
        <f aca="false">IF(ISNUMBER($AI1524),IF($AI1524&lt;0.95,100,IF($AI1524&lt;=1,50,0)),"")</f>
        <v/>
      </c>
      <c r="AU1524" s="0" t="str">
        <f aca="false">IF(ISNUMBER($AJ1524),IF($AJ1524&lt;30,0,IF($AJ1524&lt;40,50,IF($AJ1524&lt;=90,100,50))),"")</f>
        <v/>
      </c>
      <c r="AV1524" s="0" t="str">
        <f aca="false">IF(ISNUMBER($AK1524),IF($AK1524&gt;-0.2,100,IF($AK1524&gt;=-0.4,50,0)),"")</f>
        <v/>
      </c>
      <c r="AW1524" s="59" t="n">
        <f aca="false">01_指標庫!$H$4*ISNUMBER($F1524)+01_指標庫!$H$5*ISNUMBER($AA1524)+01_指標庫!$H$6*ISNUMBER($G1524)+01_指標庫!$H$7*ISNUMBER($H1524)+01_指標庫!$H$8*ISNUMBER($AF1524)+01_指標庫!$H$9*ISNUMBER($AG1524)+01_指標庫!$H$10*ISNUMBER($AB1524)+01_指標庫!$H$11*ISNUMBER($AC1524)+01_指標庫!$H$12*ISNUMBER($AD1524)+01_指標庫!$H$13*ISNUMBER($AE1524)+01_指標庫!$H$14*ISNUMBER($I1524)+01_指標庫!$H$15*ISNUMBER($AH1524)+01_指標庫!$H$16*ISNUMBER($K1524)+01_指標庫!$H$17*ISNUMBER($AI1524)+01_指標庫!$H$18*ISNUMBER($AJ1524)+01_指標庫!$H$19*ISNUMBER($AK1524)+01_指標庫!$H$20*ISNUMBER($BB1524)+01_指標庫!$H$21*ISNUMBER($BC1524)</f>
        <v>51</v>
      </c>
      <c r="AX1524" s="59" t="n">
        <f aca="false">IF(AW1524=0,50,ROUND((01_指標庫!$H$4*IF(ISNUMBER($F1524),L1524,0)+01_指標庫!$H$5*IF(ISNUMBER($AA1524),AL1524,0)+01_指標庫!$H$6*IF(ISNUMBER($G1524),M1524,0)+01_指標庫!$H$7*IF(ISNUMBER($H1524),N1524,0)+01_指標庫!$H$8*IF(ISNUMBER($AF1524),AQ1524,0)+01_指標庫!$H$9*IF(ISNUMBER($AG1524),AR1524,0)+01_指標庫!$H$10*IF(ISNUMBER($AB1524),AM1524,0)+01_指標庫!$H$11*IF(ISNUMBER($AC1524),AN1524,0)+01_指標庫!$H$12*IF(ISNUMBER($AD1524),AO1524,0)+01_指標庫!$H$13*IF(ISNUMBER($AE1524),AP1524,0)+01_指標庫!$H$14*IF(ISNUMBER($I1524),O1524,0)+01_指標庫!$H$15*IF(ISNUMBER($AH1524),AS1524,0)+01_指標庫!$H$16*IF(ISNUMBER($K1524),P1524,0)+01_指標庫!$H$17*IF(ISNUMBER($AI1524),AT1524,0)+01_指標庫!$H$18*IF(ISNUMBER($AJ1524),AU1524,0)+01_指標庫!$H$19*IF(ISNUMBER($AK1524),AV1524,0)+01_指標庫!$H$20*IF(ISNUMBER($BB1524),BB1524,0)+01_指標庫!$H$21*IF(ISNUMBER($BC1524),BC1524,0))/AW1524,1))</f>
        <v>25.5</v>
      </c>
      <c r="AY1524" s="60"/>
      <c r="AZ1524" s="60"/>
      <c r="BA1524" s="58" t="n">
        <f aca="false">AVERAGE($E1520:$E1524)/AVERAGE($E1515:$E1524)-1</f>
        <v>0.0161277408371867</v>
      </c>
      <c r="BB1524" s="59" t="n">
        <f aca="false">IF(ISNUMBER($BA1524),IF(OR($S1524&lt;=-0.03,$BA1524&lt;-0.003),0,IF(OR($S1524&lt;=-0.02,$BA1524&lt;0.01),50,100)),"")</f>
        <v>100</v>
      </c>
      <c r="BC1524" s="0" t="str">
        <f aca="false">IF(OR(COUNT($AZ1524)=0,COUNT($AZ1523)=0),"",IF(OR($AY1524/$AZ1523-1&lt;=-0.03,$AZ1524/$AZ1523-1&lt;=-0.045,IF(COUNT($AZ1515:$AZ1524)=10,AVERAGE($AZ1520:$AZ1524)/AVERAGE($AZ1515:$AZ1524)-1&lt;-0.01,FALSE())),0,IF(OR($AZ1524/$AZ1523-1&lt;=-0.02,IF(COUNT($AZ1515:$AZ1524)=10,AVERAGE($AZ1520:$AZ1524)/AVERAGE($AZ1515:$AZ1524)-1&lt;0.005,FALSE())),50,100)))</f>
        <v/>
      </c>
    </row>
    <row r="1525" customFormat="false" ht="15" hidden="false" customHeight="true" outlineLevel="0" collapsed="false">
      <c r="A1525" s="47" t="n">
        <v>1521</v>
      </c>
      <c r="B1525" s="48" t="n">
        <v>44764</v>
      </c>
      <c r="C1525" s="47" t="n">
        <v>2022</v>
      </c>
      <c r="D1525" s="49" t="s">
        <v>234</v>
      </c>
      <c r="E1525" s="50" t="n">
        <v>12396.47</v>
      </c>
      <c r="F1525" s="51" t="n">
        <v>-0.128051</v>
      </c>
      <c r="G1525" s="51" t="n">
        <v>-0.252023</v>
      </c>
      <c r="H1525" s="52" t="n">
        <v>0.2041</v>
      </c>
      <c r="I1525" s="62" t="n">
        <v>466.3</v>
      </c>
      <c r="J1525" s="63" t="s">
        <v>240</v>
      </c>
      <c r="K1525" s="54" t="n">
        <v>23.03</v>
      </c>
      <c r="L1525" s="55" t="n">
        <f aca="false">IF(COUNT(F1525)=0,50,IF(F1525&gt;=0,100,IF(F1525&gt;=-0.02,50,0)))</f>
        <v>0</v>
      </c>
      <c r="M1525" s="55" t="n">
        <f aca="false">IF(COUNT(G1525)=0,50,IF(G1525&gt;-0.06,100,IF(G1525&gt;-0.15,50,0)))</f>
        <v>0</v>
      </c>
      <c r="N1525" s="55" t="n">
        <f aca="false">IF(COUNT(H1525)=0,50,IF(H1525&gt;=0.6,100,IF(H1525&gt;=0.4,50,0)))</f>
        <v>0</v>
      </c>
      <c r="O1525" s="55" t="n">
        <f aca="false">IF(COUNT(I1525)=0,50,IF(J1525="proxy_vix",50,IF(I1525&lt;350,100,IF(I1525&lt;=450,50,0))))</f>
        <v>50</v>
      </c>
      <c r="P1525" s="55" t="n">
        <f aca="false">IF(COUNT(K1525)=0,50,IF(K1525&lt;20,100,IF(K1525&lt;=25,50,0)))</f>
        <v>50</v>
      </c>
      <c r="Q1525" s="54"/>
      <c r="R1525" s="47"/>
      <c r="S1525" s="51" t="n">
        <f aca="false">$E1525/$E1524-1</f>
        <v>-0.0176664360695151</v>
      </c>
      <c r="T1525" s="56" t="n">
        <f aca="false">$K1525/$K1524-1</f>
        <v>-0.00346170488965814</v>
      </c>
      <c r="V1525" s="57"/>
      <c r="W1525" s="57"/>
      <c r="Y1525" s="1" t="str">
        <f aca="false">IF(AX1525&gt;=70,"EASY",IF(AX1525&gt;40,"UNCERTAIN","HARD"))</f>
        <v>HARD</v>
      </c>
      <c r="AA1525" s="58" t="n">
        <f aca="false">IF($A1525&lt;200,"",AVERAGE($E1476:$E1525)/AVERAGE($E1326:$E1525)-1)</f>
        <v>-0.155222101998882</v>
      </c>
      <c r="AB1525" s="59" t="n">
        <f aca="false">LOOKUP($B1525,07_L1政策步階!$A$4:$A$14,07_L1政策步階!$C$4:$C$14)</f>
        <v>-1</v>
      </c>
      <c r="AC1525" s="57"/>
      <c r="AD1525" s="57"/>
      <c r="AE1525" s="57"/>
      <c r="AF1525" s="57"/>
      <c r="AG1525" s="57"/>
      <c r="AH1525" s="57"/>
      <c r="AI1525" s="57"/>
      <c r="AJ1525" s="57"/>
      <c r="AK1525" s="57"/>
      <c r="AL1525" s="59" t="n">
        <f aca="false">IF(ISNUMBER($AA1525),IF($AA1525&gt;=0.005,100,IF($AA1525&gt;=-0.015,50,0)),"")</f>
        <v>0</v>
      </c>
      <c r="AM1525" s="59" t="n">
        <f aca="false">IF(ISNUMBER($AB1525),IF($AB1525=1,100,IF($AB1525=0,50,0)),"")</f>
        <v>0</v>
      </c>
      <c r="AN1525" s="0" t="str">
        <f aca="false">IF(ISNUMBER($AC1525),IF($AC1525&gt;=0.001,100,IF($AC1525&gt;=-0.003,50,0)),"")</f>
        <v/>
      </c>
      <c r="AO1525" s="0" t="str">
        <f aca="false">IF(ISNUMBER($AD1525),IF($AD1525&gt;=0.04,100,IF($AD1525&gt;=0,50,0)),"")</f>
        <v/>
      </c>
      <c r="AP1525" s="0" t="str">
        <f aca="false">IF(ISNUMBER($AE1525),IF($AE1525&gt;=25,100,IF($AE1525&gt;=-75,50,0)),"")</f>
        <v/>
      </c>
      <c r="AQ1525" s="0" t="str">
        <f aca="false">IF(ISNUMBER($AF1525),IF($AF1525&gt;0,100,IF($AF1525&gt;=-50,50,0)),"")</f>
        <v/>
      </c>
      <c r="AR1525" s="0" t="str">
        <f aca="false">IF(ISNUMBER($AG1525),IF($AG1525=1,100,IF($AG1525=0,50,0)),"")</f>
        <v/>
      </c>
      <c r="AS1525" s="0" t="str">
        <f aca="false">IF(ISNUMBER($AH1525),IF($AH1525&lt;0,100,IF($AH1525&lt;=20,50,0)),"")</f>
        <v/>
      </c>
      <c r="AT1525" s="0" t="str">
        <f aca="false">IF(ISNUMBER($AI1525),IF($AI1525&lt;0.95,100,IF($AI1525&lt;=1,50,0)),"")</f>
        <v/>
      </c>
      <c r="AU1525" s="0" t="str">
        <f aca="false">IF(ISNUMBER($AJ1525),IF($AJ1525&lt;30,0,IF($AJ1525&lt;40,50,IF($AJ1525&lt;=90,100,50))),"")</f>
        <v/>
      </c>
      <c r="AV1525" s="0" t="str">
        <f aca="false">IF(ISNUMBER($AK1525),IF($AK1525&gt;-0.2,100,IF($AK1525&gt;=-0.4,50,0)),"")</f>
        <v/>
      </c>
      <c r="AW1525" s="59" t="n">
        <f aca="false">01_指標庫!$H$4*ISNUMBER($F1525)+01_指標庫!$H$5*ISNUMBER($AA1525)+01_指標庫!$H$6*ISNUMBER($G1525)+01_指標庫!$H$7*ISNUMBER($H1525)+01_指標庫!$H$8*ISNUMBER($AF1525)+01_指標庫!$H$9*ISNUMBER($AG1525)+01_指標庫!$H$10*ISNUMBER($AB1525)+01_指標庫!$H$11*ISNUMBER($AC1525)+01_指標庫!$H$12*ISNUMBER($AD1525)+01_指標庫!$H$13*ISNUMBER($AE1525)+01_指標庫!$H$14*ISNUMBER($I1525)+01_指標庫!$H$15*ISNUMBER($AH1525)+01_指標庫!$H$16*ISNUMBER($K1525)+01_指標庫!$H$17*ISNUMBER($AI1525)+01_指標庫!$H$18*ISNUMBER($AJ1525)+01_指標庫!$H$19*ISNUMBER($AK1525)+01_指標庫!$H$20*ISNUMBER($BB1525)+01_指標庫!$H$21*ISNUMBER($BC1525)</f>
        <v>51</v>
      </c>
      <c r="AX1525" s="59" t="n">
        <f aca="false">IF(AW1525=0,50,ROUND((01_指標庫!$H$4*IF(ISNUMBER($F1525),L1525,0)+01_指標庫!$H$5*IF(ISNUMBER($AA1525),AL1525,0)+01_指標庫!$H$6*IF(ISNUMBER($G1525),M1525,0)+01_指標庫!$H$7*IF(ISNUMBER($H1525),N1525,0)+01_指標庫!$H$8*IF(ISNUMBER($AF1525),AQ1525,0)+01_指標庫!$H$9*IF(ISNUMBER($AG1525),AR1525,0)+01_指標庫!$H$10*IF(ISNUMBER($AB1525),AM1525,0)+01_指標庫!$H$11*IF(ISNUMBER($AC1525),AN1525,0)+01_指標庫!$H$12*IF(ISNUMBER($AD1525),AO1525,0)+01_指標庫!$H$13*IF(ISNUMBER($AE1525),AP1525,0)+01_指標庫!$H$14*IF(ISNUMBER($I1525),O1525,0)+01_指標庫!$H$15*IF(ISNUMBER($AH1525),AS1525,0)+01_指標庫!$H$16*IF(ISNUMBER($K1525),P1525,0)+01_指標庫!$H$17*IF(ISNUMBER($AI1525),AT1525,0)+01_指標庫!$H$18*IF(ISNUMBER($AJ1525),AU1525,0)+01_指標庫!$H$19*IF(ISNUMBER($AK1525),AV1525,0)+01_指標庫!$H$20*IF(ISNUMBER($BB1525),BB1525,0)+01_指標庫!$H$21*IF(ISNUMBER($BC1525),BC1525,0))/AW1525,1))</f>
        <v>25.5</v>
      </c>
      <c r="AY1525" s="60"/>
      <c r="AZ1525" s="60"/>
      <c r="BA1525" s="58" t="n">
        <f aca="false">AVERAGE($E1521:$E1525)/AVERAGE($E1516:$E1525)-1</f>
        <v>0.0206902724244893</v>
      </c>
      <c r="BB1525" s="59" t="n">
        <f aca="false">IF(ISNUMBER($BA1525),IF(OR($S1525&lt;=-0.03,$BA1525&lt;-0.003),0,IF(OR($S1525&lt;=-0.02,$BA1525&lt;0.01),50,100)),"")</f>
        <v>100</v>
      </c>
      <c r="BC1525" s="0" t="str">
        <f aca="false">IF(OR(COUNT($AZ1525)=0,COUNT($AZ1524)=0),"",IF(OR($AY1525/$AZ1524-1&lt;=-0.03,$AZ1525/$AZ1524-1&lt;=-0.045,IF(COUNT($AZ1516:$AZ1525)=10,AVERAGE($AZ1521:$AZ1525)/AVERAGE($AZ1516:$AZ1525)-1&lt;-0.01,FALSE())),0,IF(OR($AZ1525/$AZ1524-1&lt;=-0.02,IF(COUNT($AZ1516:$AZ1525)=10,AVERAGE($AZ1521:$AZ1525)/AVERAGE($AZ1516:$AZ1525)-1&lt;0.005,FALSE())),50,100)))</f>
        <v/>
      </c>
    </row>
    <row r="1526" customFormat="false" ht="15" hidden="false" customHeight="true" outlineLevel="0" collapsed="false">
      <c r="A1526" s="47" t="n">
        <v>1522</v>
      </c>
      <c r="B1526" s="48" t="n">
        <v>44767</v>
      </c>
      <c r="C1526" s="47" t="n">
        <v>2022</v>
      </c>
      <c r="D1526" s="49" t="s">
        <v>236</v>
      </c>
      <c r="E1526" s="50" t="n">
        <v>12328.41</v>
      </c>
      <c r="F1526" s="51" t="n">
        <v>-0.132094</v>
      </c>
      <c r="G1526" s="51" t="n">
        <v>-0.25613</v>
      </c>
      <c r="H1526" s="52" t="n">
        <v>0.2041</v>
      </c>
      <c r="I1526" s="62" t="n">
        <v>469.1</v>
      </c>
      <c r="J1526" s="63" t="s">
        <v>240</v>
      </c>
      <c r="K1526" s="54" t="n">
        <v>23.36</v>
      </c>
      <c r="L1526" s="55" t="n">
        <f aca="false">IF(COUNT(F1526)=0,50,IF(F1526&gt;=0,100,IF(F1526&gt;=-0.02,50,0)))</f>
        <v>0</v>
      </c>
      <c r="M1526" s="55" t="n">
        <f aca="false">IF(COUNT(G1526)=0,50,IF(G1526&gt;-0.06,100,IF(G1526&gt;-0.15,50,0)))</f>
        <v>0</v>
      </c>
      <c r="N1526" s="55" t="n">
        <f aca="false">IF(COUNT(H1526)=0,50,IF(H1526&gt;=0.6,100,IF(H1526&gt;=0.4,50,0)))</f>
        <v>0</v>
      </c>
      <c r="O1526" s="55" t="n">
        <f aca="false">IF(COUNT(I1526)=0,50,IF(J1526="proxy_vix",50,IF(I1526&lt;350,100,IF(I1526&lt;=450,50,0))))</f>
        <v>50</v>
      </c>
      <c r="P1526" s="55" t="n">
        <f aca="false">IF(COUNT(K1526)=0,50,IF(K1526&lt;20,100,IF(K1526&lt;=25,50,0)))</f>
        <v>50</v>
      </c>
      <c r="Q1526" s="54"/>
      <c r="R1526" s="47"/>
      <c r="S1526" s="51" t="n">
        <f aca="false">$E1526/$E1525-1</f>
        <v>-0.00549027263406432</v>
      </c>
      <c r="T1526" s="56" t="n">
        <f aca="false">$K1526/$K1525-1</f>
        <v>0.0143291359096829</v>
      </c>
      <c r="V1526" s="57"/>
      <c r="W1526" s="57"/>
      <c r="Y1526" s="1" t="str">
        <f aca="false">IF(AX1526&gt;=70,"EASY",IF(AX1526&gt;40,"UNCERTAIN","HARD"))</f>
        <v>HARD</v>
      </c>
      <c r="AA1526" s="58" t="n">
        <f aca="false">IF($A1526&lt;200,"",AVERAGE($E1477:$E1526)/AVERAGE($E1327:$E1526)-1)</f>
        <v>-0.153988975818975</v>
      </c>
      <c r="AB1526" s="59" t="n">
        <f aca="false">LOOKUP($B1526,07_L1政策步階!$A$4:$A$14,07_L1政策步階!$C$4:$C$14)</f>
        <v>-1</v>
      </c>
      <c r="AC1526" s="57"/>
      <c r="AD1526" s="57"/>
      <c r="AE1526" s="57"/>
      <c r="AF1526" s="57"/>
      <c r="AG1526" s="57"/>
      <c r="AH1526" s="57"/>
      <c r="AI1526" s="57"/>
      <c r="AJ1526" s="57"/>
      <c r="AK1526" s="57"/>
      <c r="AL1526" s="59" t="n">
        <f aca="false">IF(ISNUMBER($AA1526),IF($AA1526&gt;=0.005,100,IF($AA1526&gt;=-0.015,50,0)),"")</f>
        <v>0</v>
      </c>
      <c r="AM1526" s="59" t="n">
        <f aca="false">IF(ISNUMBER($AB1526),IF($AB1526=1,100,IF($AB1526=0,50,0)),"")</f>
        <v>0</v>
      </c>
      <c r="AN1526" s="0" t="str">
        <f aca="false">IF(ISNUMBER($AC1526),IF($AC1526&gt;=0.001,100,IF($AC1526&gt;=-0.003,50,0)),"")</f>
        <v/>
      </c>
      <c r="AO1526" s="0" t="str">
        <f aca="false">IF(ISNUMBER($AD1526),IF($AD1526&gt;=0.04,100,IF($AD1526&gt;=0,50,0)),"")</f>
        <v/>
      </c>
      <c r="AP1526" s="0" t="str">
        <f aca="false">IF(ISNUMBER($AE1526),IF($AE1526&gt;=25,100,IF($AE1526&gt;=-75,50,0)),"")</f>
        <v/>
      </c>
      <c r="AQ1526" s="0" t="str">
        <f aca="false">IF(ISNUMBER($AF1526),IF($AF1526&gt;0,100,IF($AF1526&gt;=-50,50,0)),"")</f>
        <v/>
      </c>
      <c r="AR1526" s="0" t="str">
        <f aca="false">IF(ISNUMBER($AG1526),IF($AG1526=1,100,IF($AG1526=0,50,0)),"")</f>
        <v/>
      </c>
      <c r="AS1526" s="0" t="str">
        <f aca="false">IF(ISNUMBER($AH1526),IF($AH1526&lt;0,100,IF($AH1526&lt;=20,50,0)),"")</f>
        <v/>
      </c>
      <c r="AT1526" s="0" t="str">
        <f aca="false">IF(ISNUMBER($AI1526),IF($AI1526&lt;0.95,100,IF($AI1526&lt;=1,50,0)),"")</f>
        <v/>
      </c>
      <c r="AU1526" s="0" t="str">
        <f aca="false">IF(ISNUMBER($AJ1526),IF($AJ1526&lt;30,0,IF($AJ1526&lt;40,50,IF($AJ1526&lt;=90,100,50))),"")</f>
        <v/>
      </c>
      <c r="AV1526" s="0" t="str">
        <f aca="false">IF(ISNUMBER($AK1526),IF($AK1526&gt;-0.2,100,IF($AK1526&gt;=-0.4,50,0)),"")</f>
        <v/>
      </c>
      <c r="AW1526" s="59" t="n">
        <f aca="false">01_指標庫!$H$4*ISNUMBER($F1526)+01_指標庫!$H$5*ISNUMBER($AA1526)+01_指標庫!$H$6*ISNUMBER($G1526)+01_指標庫!$H$7*ISNUMBER($H1526)+01_指標庫!$H$8*ISNUMBER($AF1526)+01_指標庫!$H$9*ISNUMBER($AG1526)+01_指標庫!$H$10*ISNUMBER($AB1526)+01_指標庫!$H$11*ISNUMBER($AC1526)+01_指標庫!$H$12*ISNUMBER($AD1526)+01_指標庫!$H$13*ISNUMBER($AE1526)+01_指標庫!$H$14*ISNUMBER($I1526)+01_指標庫!$H$15*ISNUMBER($AH1526)+01_指標庫!$H$16*ISNUMBER($K1526)+01_指標庫!$H$17*ISNUMBER($AI1526)+01_指標庫!$H$18*ISNUMBER($AJ1526)+01_指標庫!$H$19*ISNUMBER($AK1526)+01_指標庫!$H$20*ISNUMBER($BB1526)+01_指標庫!$H$21*ISNUMBER($BC1526)</f>
        <v>51</v>
      </c>
      <c r="AX1526" s="59" t="n">
        <f aca="false">IF(AW1526=0,50,ROUND((01_指標庫!$H$4*IF(ISNUMBER($F1526),L1526,0)+01_指標庫!$H$5*IF(ISNUMBER($AA1526),AL1526,0)+01_指標庫!$H$6*IF(ISNUMBER($G1526),M1526,0)+01_指標庫!$H$7*IF(ISNUMBER($H1526),N1526,0)+01_指標庫!$H$8*IF(ISNUMBER($AF1526),AQ1526,0)+01_指標庫!$H$9*IF(ISNUMBER($AG1526),AR1526,0)+01_指標庫!$H$10*IF(ISNUMBER($AB1526),AM1526,0)+01_指標庫!$H$11*IF(ISNUMBER($AC1526),AN1526,0)+01_指標庫!$H$12*IF(ISNUMBER($AD1526),AO1526,0)+01_指標庫!$H$13*IF(ISNUMBER($AE1526),AP1526,0)+01_指標庫!$H$14*IF(ISNUMBER($I1526),O1526,0)+01_指標庫!$H$15*IF(ISNUMBER($AH1526),AS1526,0)+01_指標庫!$H$16*IF(ISNUMBER($K1526),P1526,0)+01_指標庫!$H$17*IF(ISNUMBER($AI1526),AT1526,0)+01_指標庫!$H$18*IF(ISNUMBER($AJ1526),AU1526,0)+01_指標庫!$H$19*IF(ISNUMBER($AK1526),AV1526,0)+01_指標庫!$H$20*IF(ISNUMBER($BB1526),BB1526,0)+01_指標庫!$H$21*IF(ISNUMBER($BC1526),BC1526,0))/AW1526,1))</f>
        <v>25.5</v>
      </c>
      <c r="AY1526" s="60"/>
      <c r="AZ1526" s="60"/>
      <c r="BA1526" s="58" t="n">
        <f aca="false">AVERAGE($E1522:$E1526)/AVERAGE($E1517:$E1526)-1</f>
        <v>0.0241904933140262</v>
      </c>
      <c r="BB1526" s="59" t="n">
        <f aca="false">IF(ISNUMBER($BA1526),IF(OR($S1526&lt;=-0.03,$BA1526&lt;-0.003),0,IF(OR($S1526&lt;=-0.02,$BA1526&lt;0.01),50,100)),"")</f>
        <v>100</v>
      </c>
      <c r="BC1526" s="0" t="str">
        <f aca="false">IF(OR(COUNT($AZ1526)=0,COUNT($AZ1525)=0),"",IF(OR($AY1526/$AZ1525-1&lt;=-0.03,$AZ1526/$AZ1525-1&lt;=-0.045,IF(COUNT($AZ1517:$AZ1526)=10,AVERAGE($AZ1522:$AZ1526)/AVERAGE($AZ1517:$AZ1526)-1&lt;-0.01,FALSE())),0,IF(OR($AZ1526/$AZ1525-1&lt;=-0.02,IF(COUNT($AZ1517:$AZ1526)=10,AVERAGE($AZ1522:$AZ1526)/AVERAGE($AZ1517:$AZ1526)-1&lt;0.005,FALSE())),50,100)))</f>
        <v/>
      </c>
    </row>
    <row r="1527" customFormat="false" ht="15" hidden="false" customHeight="true" outlineLevel="0" collapsed="false">
      <c r="A1527" s="47" t="n">
        <v>1523</v>
      </c>
      <c r="B1527" s="48" t="n">
        <v>44768</v>
      </c>
      <c r="C1527" s="47" t="n">
        <v>2022</v>
      </c>
      <c r="D1527" s="49" t="s">
        <v>237</v>
      </c>
      <c r="E1527" s="50" t="n">
        <v>12086.9</v>
      </c>
      <c r="F1527" s="51" t="n">
        <v>-0.148253</v>
      </c>
      <c r="G1527" s="51" t="n">
        <v>-0.270702</v>
      </c>
      <c r="H1527" s="52" t="n">
        <v>0.1633</v>
      </c>
      <c r="I1527" s="62" t="n">
        <v>480.2</v>
      </c>
      <c r="J1527" s="63" t="s">
        <v>240</v>
      </c>
      <c r="K1527" s="54" t="n">
        <v>24.69</v>
      </c>
      <c r="L1527" s="55" t="n">
        <f aca="false">IF(COUNT(F1527)=0,50,IF(F1527&gt;=0,100,IF(F1527&gt;=-0.02,50,0)))</f>
        <v>0</v>
      </c>
      <c r="M1527" s="55" t="n">
        <f aca="false">IF(COUNT(G1527)=0,50,IF(G1527&gt;-0.06,100,IF(G1527&gt;-0.15,50,0)))</f>
        <v>0</v>
      </c>
      <c r="N1527" s="55" t="n">
        <f aca="false">IF(COUNT(H1527)=0,50,IF(H1527&gt;=0.6,100,IF(H1527&gt;=0.4,50,0)))</f>
        <v>0</v>
      </c>
      <c r="O1527" s="55" t="n">
        <f aca="false">IF(COUNT(I1527)=0,50,IF(J1527="proxy_vix",50,IF(I1527&lt;350,100,IF(I1527&lt;=450,50,0))))</f>
        <v>50</v>
      </c>
      <c r="P1527" s="55" t="n">
        <f aca="false">IF(COUNT(K1527)=0,50,IF(K1527&lt;20,100,IF(K1527&lt;=25,50,0)))</f>
        <v>50</v>
      </c>
      <c r="Q1527" s="54"/>
      <c r="R1527" s="47"/>
      <c r="S1527" s="51" t="n">
        <f aca="false">$E1527/$E1526-1</f>
        <v>-0.019589711893099</v>
      </c>
      <c r="T1527" s="56" t="n">
        <f aca="false">$K1527/$K1526-1</f>
        <v>0.0569349315068495</v>
      </c>
      <c r="V1527" s="57"/>
      <c r="W1527" s="57"/>
      <c r="Y1527" s="1" t="str">
        <f aca="false">IF(AX1527&gt;=70,"EASY",IF(AX1527&gt;40,"UNCERTAIN","HARD"))</f>
        <v>HARD</v>
      </c>
      <c r="AA1527" s="58" t="n">
        <f aca="false">IF($A1527&lt;200,"",AVERAGE($E1478:$E1527)/AVERAGE($E1328:$E1527)-1)</f>
        <v>-0.152952000609327</v>
      </c>
      <c r="AB1527" s="59" t="n">
        <f aca="false">LOOKUP($B1527,07_L1政策步階!$A$4:$A$14,07_L1政策步階!$C$4:$C$14)</f>
        <v>-1</v>
      </c>
      <c r="AC1527" s="57"/>
      <c r="AD1527" s="57"/>
      <c r="AE1527" s="57"/>
      <c r="AF1527" s="57"/>
      <c r="AG1527" s="57"/>
      <c r="AH1527" s="57"/>
      <c r="AI1527" s="57"/>
      <c r="AJ1527" s="57"/>
      <c r="AK1527" s="57"/>
      <c r="AL1527" s="59" t="n">
        <f aca="false">IF(ISNUMBER($AA1527),IF($AA1527&gt;=0.005,100,IF($AA1527&gt;=-0.015,50,0)),"")</f>
        <v>0</v>
      </c>
      <c r="AM1527" s="59" t="n">
        <f aca="false">IF(ISNUMBER($AB1527),IF($AB1527=1,100,IF($AB1527=0,50,0)),"")</f>
        <v>0</v>
      </c>
      <c r="AN1527" s="0" t="str">
        <f aca="false">IF(ISNUMBER($AC1527),IF($AC1527&gt;=0.001,100,IF($AC1527&gt;=-0.003,50,0)),"")</f>
        <v/>
      </c>
      <c r="AO1527" s="0" t="str">
        <f aca="false">IF(ISNUMBER($AD1527),IF($AD1527&gt;=0.04,100,IF($AD1527&gt;=0,50,0)),"")</f>
        <v/>
      </c>
      <c r="AP1527" s="0" t="str">
        <f aca="false">IF(ISNUMBER($AE1527),IF($AE1527&gt;=25,100,IF($AE1527&gt;=-75,50,0)),"")</f>
        <v/>
      </c>
      <c r="AQ1527" s="0" t="str">
        <f aca="false">IF(ISNUMBER($AF1527),IF($AF1527&gt;0,100,IF($AF1527&gt;=-50,50,0)),"")</f>
        <v/>
      </c>
      <c r="AR1527" s="0" t="str">
        <f aca="false">IF(ISNUMBER($AG1527),IF($AG1527=1,100,IF($AG1527=0,50,0)),"")</f>
        <v/>
      </c>
      <c r="AS1527" s="0" t="str">
        <f aca="false">IF(ISNUMBER($AH1527),IF($AH1527&lt;0,100,IF($AH1527&lt;=20,50,0)),"")</f>
        <v/>
      </c>
      <c r="AT1527" s="0" t="str">
        <f aca="false">IF(ISNUMBER($AI1527),IF($AI1527&lt;0.95,100,IF($AI1527&lt;=1,50,0)),"")</f>
        <v/>
      </c>
      <c r="AU1527" s="0" t="str">
        <f aca="false">IF(ISNUMBER($AJ1527),IF($AJ1527&lt;30,0,IF($AJ1527&lt;40,50,IF($AJ1527&lt;=90,100,50))),"")</f>
        <v/>
      </c>
      <c r="AV1527" s="0" t="str">
        <f aca="false">IF(ISNUMBER($AK1527),IF($AK1527&gt;-0.2,100,IF($AK1527&gt;=-0.4,50,0)),"")</f>
        <v/>
      </c>
      <c r="AW1527" s="59" t="n">
        <f aca="false">01_指標庫!$H$4*ISNUMBER($F1527)+01_指標庫!$H$5*ISNUMBER($AA1527)+01_指標庫!$H$6*ISNUMBER($G1527)+01_指標庫!$H$7*ISNUMBER($H1527)+01_指標庫!$H$8*ISNUMBER($AF1527)+01_指標庫!$H$9*ISNUMBER($AG1527)+01_指標庫!$H$10*ISNUMBER($AB1527)+01_指標庫!$H$11*ISNUMBER($AC1527)+01_指標庫!$H$12*ISNUMBER($AD1527)+01_指標庫!$H$13*ISNUMBER($AE1527)+01_指標庫!$H$14*ISNUMBER($I1527)+01_指標庫!$H$15*ISNUMBER($AH1527)+01_指標庫!$H$16*ISNUMBER($K1527)+01_指標庫!$H$17*ISNUMBER($AI1527)+01_指標庫!$H$18*ISNUMBER($AJ1527)+01_指標庫!$H$19*ISNUMBER($AK1527)+01_指標庫!$H$20*ISNUMBER($BB1527)+01_指標庫!$H$21*ISNUMBER($BC1527)</f>
        <v>51</v>
      </c>
      <c r="AX1527" s="59" t="n">
        <f aca="false">IF(AW1527=0,50,ROUND((01_指標庫!$H$4*IF(ISNUMBER($F1527),L1527,0)+01_指標庫!$H$5*IF(ISNUMBER($AA1527),AL1527,0)+01_指標庫!$H$6*IF(ISNUMBER($G1527),M1527,0)+01_指標庫!$H$7*IF(ISNUMBER($H1527),N1527,0)+01_指標庫!$H$8*IF(ISNUMBER($AF1527),AQ1527,0)+01_指標庫!$H$9*IF(ISNUMBER($AG1527),AR1527,0)+01_指標庫!$H$10*IF(ISNUMBER($AB1527),AM1527,0)+01_指標庫!$H$11*IF(ISNUMBER($AC1527),AN1527,0)+01_指標庫!$H$12*IF(ISNUMBER($AD1527),AO1527,0)+01_指標庫!$H$13*IF(ISNUMBER($AE1527),AP1527,0)+01_指標庫!$H$14*IF(ISNUMBER($I1527),O1527,0)+01_指標庫!$H$15*IF(ISNUMBER($AH1527),AS1527,0)+01_指標庫!$H$16*IF(ISNUMBER($K1527),P1527,0)+01_指標庫!$H$17*IF(ISNUMBER($AI1527),AT1527,0)+01_指標庫!$H$18*IF(ISNUMBER($AJ1527),AU1527,0)+01_指標庫!$H$19*IF(ISNUMBER($AK1527),AV1527,0)+01_指標庫!$H$20*IF(ISNUMBER($BB1527),BB1527,0)+01_指標庫!$H$21*IF(ISNUMBER($BC1527),BC1527,0))/AW1527,1))</f>
        <v>25.5</v>
      </c>
      <c r="AY1527" s="60"/>
      <c r="AZ1527" s="60"/>
      <c r="BA1527" s="58" t="n">
        <f aca="false">AVERAGE($E1523:$E1527)/AVERAGE($E1518:$E1527)-1</f>
        <v>0.0186321281637534</v>
      </c>
      <c r="BB1527" s="59" t="n">
        <f aca="false">IF(ISNUMBER($BA1527),IF(OR($S1527&lt;=-0.03,$BA1527&lt;-0.003),0,IF(OR($S1527&lt;=-0.02,$BA1527&lt;0.01),50,100)),"")</f>
        <v>100</v>
      </c>
      <c r="BC1527" s="0" t="str">
        <f aca="false">IF(OR(COUNT($AZ1527)=0,COUNT($AZ1526)=0),"",IF(OR($AY1527/$AZ1526-1&lt;=-0.03,$AZ1527/$AZ1526-1&lt;=-0.045,IF(COUNT($AZ1518:$AZ1527)=10,AVERAGE($AZ1523:$AZ1527)/AVERAGE($AZ1518:$AZ1527)-1&lt;-0.01,FALSE())),0,IF(OR($AZ1527/$AZ1526-1&lt;=-0.02,IF(COUNT($AZ1518:$AZ1527)=10,AVERAGE($AZ1523:$AZ1527)/AVERAGE($AZ1518:$AZ1527)-1&lt;0.005,FALSE())),50,100)))</f>
        <v/>
      </c>
    </row>
    <row r="1528" customFormat="false" ht="15" hidden="false" customHeight="true" outlineLevel="0" collapsed="false">
      <c r="A1528" s="47" t="n">
        <v>1524</v>
      </c>
      <c r="B1528" s="48" t="n">
        <v>44769</v>
      </c>
      <c r="C1528" s="47" t="n">
        <v>2022</v>
      </c>
      <c r="D1528" s="49" t="s">
        <v>238</v>
      </c>
      <c r="E1528" s="50" t="n">
        <v>12601.47</v>
      </c>
      <c r="F1528" s="51" t="n">
        <v>-0.111297</v>
      </c>
      <c r="G1528" s="51" t="n">
        <v>-0.239654</v>
      </c>
      <c r="H1528" s="52" t="n">
        <v>0.2857</v>
      </c>
      <c r="I1528" s="62" t="n">
        <v>468.1</v>
      </c>
      <c r="J1528" s="63" t="s">
        <v>240</v>
      </c>
      <c r="K1528" s="54" t="n">
        <v>23.24</v>
      </c>
      <c r="L1528" s="55" t="n">
        <f aca="false">IF(COUNT(F1528)=0,50,IF(F1528&gt;=0,100,IF(F1528&gt;=-0.02,50,0)))</f>
        <v>0</v>
      </c>
      <c r="M1528" s="55" t="n">
        <f aca="false">IF(COUNT(G1528)=0,50,IF(G1528&gt;-0.06,100,IF(G1528&gt;-0.15,50,0)))</f>
        <v>0</v>
      </c>
      <c r="N1528" s="55" t="n">
        <f aca="false">IF(COUNT(H1528)=0,50,IF(H1528&gt;=0.6,100,IF(H1528&gt;=0.4,50,0)))</f>
        <v>0</v>
      </c>
      <c r="O1528" s="55" t="n">
        <f aca="false">IF(COUNT(I1528)=0,50,IF(J1528="proxy_vix",50,IF(I1528&lt;350,100,IF(I1528&lt;=450,50,0))))</f>
        <v>50</v>
      </c>
      <c r="P1528" s="55" t="n">
        <f aca="false">IF(COUNT(K1528)=0,50,IF(K1528&lt;20,100,IF(K1528&lt;=25,50,0)))</f>
        <v>50</v>
      </c>
      <c r="Q1528" s="54"/>
      <c r="R1528" s="47"/>
      <c r="S1528" s="51" t="n">
        <f aca="false">$E1528/$E1527-1</f>
        <v>0.0425725372097063</v>
      </c>
      <c r="T1528" s="56" t="n">
        <f aca="false">$K1528/$K1527-1</f>
        <v>-0.058728230052653</v>
      </c>
      <c r="V1528" s="57"/>
      <c r="W1528" s="57"/>
      <c r="Y1528" s="1" t="str">
        <f aca="false">IF(AX1528&gt;=70,"EASY",IF(AX1528&gt;40,"UNCERTAIN","HARD"))</f>
        <v>HARD</v>
      </c>
      <c r="AA1528" s="58" t="n">
        <f aca="false">IF($A1528&lt;200,"",AVERAGE($E1479:$E1528)/AVERAGE($E1329:$E1528)-1)</f>
        <v>-0.15198719498002</v>
      </c>
      <c r="AB1528" s="59" t="n">
        <f aca="false">LOOKUP($B1528,07_L1政策步階!$A$4:$A$14,07_L1政策步階!$C$4:$C$14)</f>
        <v>-1</v>
      </c>
      <c r="AC1528" s="57"/>
      <c r="AD1528" s="57"/>
      <c r="AE1528" s="57"/>
      <c r="AF1528" s="57"/>
      <c r="AG1528" s="57"/>
      <c r="AH1528" s="57"/>
      <c r="AI1528" s="57"/>
      <c r="AJ1528" s="57"/>
      <c r="AK1528" s="57"/>
      <c r="AL1528" s="59" t="n">
        <f aca="false">IF(ISNUMBER($AA1528),IF($AA1528&gt;=0.005,100,IF($AA1528&gt;=-0.015,50,0)),"")</f>
        <v>0</v>
      </c>
      <c r="AM1528" s="59" t="n">
        <f aca="false">IF(ISNUMBER($AB1528),IF($AB1528=1,100,IF($AB1528=0,50,0)),"")</f>
        <v>0</v>
      </c>
      <c r="AN1528" s="0" t="str">
        <f aca="false">IF(ISNUMBER($AC1528),IF($AC1528&gt;=0.001,100,IF($AC1528&gt;=-0.003,50,0)),"")</f>
        <v/>
      </c>
      <c r="AO1528" s="0" t="str">
        <f aca="false">IF(ISNUMBER($AD1528),IF($AD1528&gt;=0.04,100,IF($AD1528&gt;=0,50,0)),"")</f>
        <v/>
      </c>
      <c r="AP1528" s="0" t="str">
        <f aca="false">IF(ISNUMBER($AE1528),IF($AE1528&gt;=25,100,IF($AE1528&gt;=-75,50,0)),"")</f>
        <v/>
      </c>
      <c r="AQ1528" s="0" t="str">
        <f aca="false">IF(ISNUMBER($AF1528),IF($AF1528&gt;0,100,IF($AF1528&gt;=-50,50,0)),"")</f>
        <v/>
      </c>
      <c r="AR1528" s="0" t="str">
        <f aca="false">IF(ISNUMBER($AG1528),IF($AG1528=1,100,IF($AG1528=0,50,0)),"")</f>
        <v/>
      </c>
      <c r="AS1528" s="0" t="str">
        <f aca="false">IF(ISNUMBER($AH1528),IF($AH1528&lt;0,100,IF($AH1528&lt;=20,50,0)),"")</f>
        <v/>
      </c>
      <c r="AT1528" s="0" t="str">
        <f aca="false">IF(ISNUMBER($AI1528),IF($AI1528&lt;0.95,100,IF($AI1528&lt;=1,50,0)),"")</f>
        <v/>
      </c>
      <c r="AU1528" s="0" t="str">
        <f aca="false">IF(ISNUMBER($AJ1528),IF($AJ1528&lt;30,0,IF($AJ1528&lt;40,50,IF($AJ1528&lt;=90,100,50))),"")</f>
        <v/>
      </c>
      <c r="AV1528" s="0" t="str">
        <f aca="false">IF(ISNUMBER($AK1528),IF($AK1528&gt;-0.2,100,IF($AK1528&gt;=-0.4,50,0)),"")</f>
        <v/>
      </c>
      <c r="AW1528" s="59" t="n">
        <f aca="false">01_指標庫!$H$4*ISNUMBER($F1528)+01_指標庫!$H$5*ISNUMBER($AA1528)+01_指標庫!$H$6*ISNUMBER($G1528)+01_指標庫!$H$7*ISNUMBER($H1528)+01_指標庫!$H$8*ISNUMBER($AF1528)+01_指標庫!$H$9*ISNUMBER($AG1528)+01_指標庫!$H$10*ISNUMBER($AB1528)+01_指標庫!$H$11*ISNUMBER($AC1528)+01_指標庫!$H$12*ISNUMBER($AD1528)+01_指標庫!$H$13*ISNUMBER($AE1528)+01_指標庫!$H$14*ISNUMBER($I1528)+01_指標庫!$H$15*ISNUMBER($AH1528)+01_指標庫!$H$16*ISNUMBER($K1528)+01_指標庫!$H$17*ISNUMBER($AI1528)+01_指標庫!$H$18*ISNUMBER($AJ1528)+01_指標庫!$H$19*ISNUMBER($AK1528)+01_指標庫!$H$20*ISNUMBER($BB1528)+01_指標庫!$H$21*ISNUMBER($BC1528)</f>
        <v>51</v>
      </c>
      <c r="AX1528" s="59" t="n">
        <f aca="false">IF(AW1528=0,50,ROUND((01_指標庫!$H$4*IF(ISNUMBER($F1528),L1528,0)+01_指標庫!$H$5*IF(ISNUMBER($AA1528),AL1528,0)+01_指標庫!$H$6*IF(ISNUMBER($G1528),M1528,0)+01_指標庫!$H$7*IF(ISNUMBER($H1528),N1528,0)+01_指標庫!$H$8*IF(ISNUMBER($AF1528),AQ1528,0)+01_指標庫!$H$9*IF(ISNUMBER($AG1528),AR1528,0)+01_指標庫!$H$10*IF(ISNUMBER($AB1528),AM1528,0)+01_指標庫!$H$11*IF(ISNUMBER($AC1528),AN1528,0)+01_指標庫!$H$12*IF(ISNUMBER($AD1528),AO1528,0)+01_指標庫!$H$13*IF(ISNUMBER($AE1528),AP1528,0)+01_指標庫!$H$14*IF(ISNUMBER($I1528),O1528,0)+01_指標庫!$H$15*IF(ISNUMBER($AH1528),AS1528,0)+01_指標庫!$H$16*IF(ISNUMBER($K1528),P1528,0)+01_指標庫!$H$17*IF(ISNUMBER($AI1528),AT1528,0)+01_指標庫!$H$18*IF(ISNUMBER($AJ1528),AU1528,0)+01_指標庫!$H$19*IF(ISNUMBER($AK1528),AV1528,0)+01_指標庫!$H$20*IF(ISNUMBER($BB1528),BB1528,0)+01_指標庫!$H$21*IF(ISNUMBER($BC1528),BC1528,0))/AW1528,1))</f>
        <v>25.5</v>
      </c>
      <c r="AY1528" s="60"/>
      <c r="AZ1528" s="60"/>
      <c r="BA1528" s="58" t="n">
        <f aca="false">AVERAGE($E1524:$E1528)/AVERAGE($E1519:$E1528)-1</f>
        <v>0.0140091709706673</v>
      </c>
      <c r="BB1528" s="59" t="n">
        <f aca="false">IF(ISNUMBER($BA1528),IF(OR($S1528&lt;=-0.03,$BA1528&lt;-0.003),0,IF(OR($S1528&lt;=-0.02,$BA1528&lt;0.01),50,100)),"")</f>
        <v>100</v>
      </c>
      <c r="BC1528" s="0" t="str">
        <f aca="false">IF(OR(COUNT($AZ1528)=0,COUNT($AZ1527)=0),"",IF(OR($AY1528/$AZ1527-1&lt;=-0.03,$AZ1528/$AZ1527-1&lt;=-0.045,IF(COUNT($AZ1519:$AZ1528)=10,AVERAGE($AZ1524:$AZ1528)/AVERAGE($AZ1519:$AZ1528)-1&lt;-0.01,FALSE())),0,IF(OR($AZ1528/$AZ1527-1&lt;=-0.02,IF(COUNT($AZ1519:$AZ1528)=10,AVERAGE($AZ1524:$AZ1528)/AVERAGE($AZ1519:$AZ1528)-1&lt;0.005,FALSE())),50,100)))</f>
        <v/>
      </c>
    </row>
    <row r="1529" customFormat="false" ht="15" hidden="false" customHeight="true" outlineLevel="0" collapsed="false">
      <c r="A1529" s="47" t="n">
        <v>1525</v>
      </c>
      <c r="B1529" s="48" t="n">
        <v>44770</v>
      </c>
      <c r="C1529" s="47" t="n">
        <v>2022</v>
      </c>
      <c r="D1529" s="49" t="s">
        <v>239</v>
      </c>
      <c r="E1529" s="50" t="n">
        <v>12717.87</v>
      </c>
      <c r="F1529" s="51" t="n">
        <v>-0.102457</v>
      </c>
      <c r="G1529" s="51" t="n">
        <v>-0.232631</v>
      </c>
      <c r="H1529" s="52" t="n">
        <v>0.3061</v>
      </c>
      <c r="I1529" s="62" t="n">
        <v>460.4</v>
      </c>
      <c r="J1529" s="63" t="s">
        <v>240</v>
      </c>
      <c r="K1529" s="54" t="n">
        <v>22.33</v>
      </c>
      <c r="L1529" s="55" t="n">
        <f aca="false">IF(COUNT(F1529)=0,50,IF(F1529&gt;=0,100,IF(F1529&gt;=-0.02,50,0)))</f>
        <v>0</v>
      </c>
      <c r="M1529" s="55" t="n">
        <f aca="false">IF(COUNT(G1529)=0,50,IF(G1529&gt;-0.06,100,IF(G1529&gt;-0.15,50,0)))</f>
        <v>0</v>
      </c>
      <c r="N1529" s="55" t="n">
        <f aca="false">IF(COUNT(H1529)=0,50,IF(H1529&gt;=0.6,100,IF(H1529&gt;=0.4,50,0)))</f>
        <v>0</v>
      </c>
      <c r="O1529" s="55" t="n">
        <f aca="false">IF(COUNT(I1529)=0,50,IF(J1529="proxy_vix",50,IF(I1529&lt;350,100,IF(I1529&lt;=450,50,0))))</f>
        <v>50</v>
      </c>
      <c r="P1529" s="55" t="n">
        <f aca="false">IF(COUNT(K1529)=0,50,IF(K1529&lt;20,100,IF(K1529&lt;=25,50,0)))</f>
        <v>50</v>
      </c>
      <c r="Q1529" s="54"/>
      <c r="R1529" s="47"/>
      <c r="S1529" s="51" t="n">
        <f aca="false">$E1529/$E1528-1</f>
        <v>0.00923701758604367</v>
      </c>
      <c r="T1529" s="56" t="n">
        <f aca="false">$K1529/$K1528-1</f>
        <v>-0.0391566265060241</v>
      </c>
      <c r="V1529" s="57"/>
      <c r="W1529" s="57"/>
      <c r="Y1529" s="1" t="str">
        <f aca="false">IF(AX1529&gt;=70,"EASY",IF(AX1529&gt;40,"UNCERTAIN","HARD"))</f>
        <v>HARD</v>
      </c>
      <c r="AA1529" s="58" t="n">
        <f aca="false">IF($A1529&lt;200,"",AVERAGE($E1480:$E1529)/AVERAGE($E1330:$E1529)-1)</f>
        <v>-0.150720517412461</v>
      </c>
      <c r="AB1529" s="59" t="n">
        <f aca="false">LOOKUP($B1529,07_L1政策步階!$A$4:$A$14,07_L1政策步階!$C$4:$C$14)</f>
        <v>-1</v>
      </c>
      <c r="AC1529" s="57"/>
      <c r="AD1529" s="57"/>
      <c r="AE1529" s="57"/>
      <c r="AF1529" s="57"/>
      <c r="AG1529" s="57"/>
      <c r="AH1529" s="57"/>
      <c r="AI1529" s="57"/>
      <c r="AJ1529" s="57"/>
      <c r="AK1529" s="57"/>
      <c r="AL1529" s="59" t="n">
        <f aca="false">IF(ISNUMBER($AA1529),IF($AA1529&gt;=0.005,100,IF($AA1529&gt;=-0.015,50,0)),"")</f>
        <v>0</v>
      </c>
      <c r="AM1529" s="59" t="n">
        <f aca="false">IF(ISNUMBER($AB1529),IF($AB1529=1,100,IF($AB1529=0,50,0)),"")</f>
        <v>0</v>
      </c>
      <c r="AN1529" s="0" t="str">
        <f aca="false">IF(ISNUMBER($AC1529),IF($AC1529&gt;=0.001,100,IF($AC1529&gt;=-0.003,50,0)),"")</f>
        <v/>
      </c>
      <c r="AO1529" s="0" t="str">
        <f aca="false">IF(ISNUMBER($AD1529),IF($AD1529&gt;=0.04,100,IF($AD1529&gt;=0,50,0)),"")</f>
        <v/>
      </c>
      <c r="AP1529" s="0" t="str">
        <f aca="false">IF(ISNUMBER($AE1529),IF($AE1529&gt;=25,100,IF($AE1529&gt;=-75,50,0)),"")</f>
        <v/>
      </c>
      <c r="AQ1529" s="0" t="str">
        <f aca="false">IF(ISNUMBER($AF1529),IF($AF1529&gt;0,100,IF($AF1529&gt;=-50,50,0)),"")</f>
        <v/>
      </c>
      <c r="AR1529" s="0" t="str">
        <f aca="false">IF(ISNUMBER($AG1529),IF($AG1529=1,100,IF($AG1529=0,50,0)),"")</f>
        <v/>
      </c>
      <c r="AS1529" s="0" t="str">
        <f aca="false">IF(ISNUMBER($AH1529),IF($AH1529&lt;0,100,IF($AH1529&lt;=20,50,0)),"")</f>
        <v/>
      </c>
      <c r="AT1529" s="0" t="str">
        <f aca="false">IF(ISNUMBER($AI1529),IF($AI1529&lt;0.95,100,IF($AI1529&lt;=1,50,0)),"")</f>
        <v/>
      </c>
      <c r="AU1529" s="0" t="str">
        <f aca="false">IF(ISNUMBER($AJ1529),IF($AJ1529&lt;30,0,IF($AJ1529&lt;40,50,IF($AJ1529&lt;=90,100,50))),"")</f>
        <v/>
      </c>
      <c r="AV1529" s="0" t="str">
        <f aca="false">IF(ISNUMBER($AK1529),IF($AK1529&gt;-0.2,100,IF($AK1529&gt;=-0.4,50,0)),"")</f>
        <v/>
      </c>
      <c r="AW1529" s="59" t="n">
        <f aca="false">01_指標庫!$H$4*ISNUMBER($F1529)+01_指標庫!$H$5*ISNUMBER($AA1529)+01_指標庫!$H$6*ISNUMBER($G1529)+01_指標庫!$H$7*ISNUMBER($H1529)+01_指標庫!$H$8*ISNUMBER($AF1529)+01_指標庫!$H$9*ISNUMBER($AG1529)+01_指標庫!$H$10*ISNUMBER($AB1529)+01_指標庫!$H$11*ISNUMBER($AC1529)+01_指標庫!$H$12*ISNUMBER($AD1529)+01_指標庫!$H$13*ISNUMBER($AE1529)+01_指標庫!$H$14*ISNUMBER($I1529)+01_指標庫!$H$15*ISNUMBER($AH1529)+01_指標庫!$H$16*ISNUMBER($K1529)+01_指標庫!$H$17*ISNUMBER($AI1529)+01_指標庫!$H$18*ISNUMBER($AJ1529)+01_指標庫!$H$19*ISNUMBER($AK1529)+01_指標庫!$H$20*ISNUMBER($BB1529)+01_指標庫!$H$21*ISNUMBER($BC1529)</f>
        <v>51</v>
      </c>
      <c r="AX1529" s="59" t="n">
        <f aca="false">IF(AW1529=0,50,ROUND((01_指標庫!$H$4*IF(ISNUMBER($F1529),L1529,0)+01_指標庫!$H$5*IF(ISNUMBER($AA1529),AL1529,0)+01_指標庫!$H$6*IF(ISNUMBER($G1529),M1529,0)+01_指標庫!$H$7*IF(ISNUMBER($H1529),N1529,0)+01_指標庫!$H$8*IF(ISNUMBER($AF1529),AQ1529,0)+01_指標庫!$H$9*IF(ISNUMBER($AG1529),AR1529,0)+01_指標庫!$H$10*IF(ISNUMBER($AB1529),AM1529,0)+01_指標庫!$H$11*IF(ISNUMBER($AC1529),AN1529,0)+01_指標庫!$H$12*IF(ISNUMBER($AD1529),AO1529,0)+01_指標庫!$H$13*IF(ISNUMBER($AE1529),AP1529,0)+01_指標庫!$H$14*IF(ISNUMBER($I1529),O1529,0)+01_指標庫!$H$15*IF(ISNUMBER($AH1529),AS1529,0)+01_指標庫!$H$16*IF(ISNUMBER($K1529),P1529,0)+01_指標庫!$H$17*IF(ISNUMBER($AI1529),AT1529,0)+01_指標庫!$H$18*IF(ISNUMBER($AJ1529),AU1529,0)+01_指標庫!$H$19*IF(ISNUMBER($AK1529),AV1529,0)+01_指標庫!$H$20*IF(ISNUMBER($BB1529),BB1529,0)+01_指標庫!$H$21*IF(ISNUMBER($BC1529),BC1529,0))/AW1529,1))</f>
        <v>19.6</v>
      </c>
      <c r="AY1529" s="60"/>
      <c r="AZ1529" s="60"/>
      <c r="BA1529" s="58" t="n">
        <f aca="false">AVERAGE($E1525:$E1529)/AVERAGE($E1520:$E1529)-1</f>
        <v>0.00779792499234566</v>
      </c>
      <c r="BB1529" s="59" t="n">
        <f aca="false">IF(ISNUMBER($BA1529),IF(OR($S1529&lt;=-0.03,$BA1529&lt;-0.003),0,IF(OR($S1529&lt;=-0.02,$BA1529&lt;0.01),50,100)),"")</f>
        <v>50</v>
      </c>
      <c r="BC1529" s="0" t="str">
        <f aca="false">IF(OR(COUNT($AZ1529)=0,COUNT($AZ1528)=0),"",IF(OR($AY1529/$AZ1528-1&lt;=-0.03,$AZ1529/$AZ1528-1&lt;=-0.045,IF(COUNT($AZ1520:$AZ1529)=10,AVERAGE($AZ1525:$AZ1529)/AVERAGE($AZ1520:$AZ1529)-1&lt;-0.01,FALSE())),0,IF(OR($AZ1529/$AZ1528-1&lt;=-0.02,IF(COUNT($AZ1520:$AZ1529)=10,AVERAGE($AZ1525:$AZ1529)/AVERAGE($AZ1520:$AZ1529)-1&lt;0.005,FALSE())),50,100)))</f>
        <v/>
      </c>
    </row>
    <row r="1530" customFormat="false" ht="15" hidden="false" customHeight="true" outlineLevel="0" collapsed="false">
      <c r="A1530" s="47" t="n">
        <v>1526</v>
      </c>
      <c r="B1530" s="48" t="n">
        <v>44771</v>
      </c>
      <c r="C1530" s="47" t="n">
        <v>2022</v>
      </c>
      <c r="D1530" s="49" t="s">
        <v>234</v>
      </c>
      <c r="E1530" s="50" t="n">
        <v>12947.97</v>
      </c>
      <c r="F1530" s="51" t="n">
        <v>-0.085665</v>
      </c>
      <c r="G1530" s="51" t="n">
        <v>-0.218747</v>
      </c>
      <c r="H1530" s="52" t="n">
        <v>0.3469</v>
      </c>
      <c r="I1530" s="62" t="n">
        <v>452.1</v>
      </c>
      <c r="J1530" s="63" t="s">
        <v>240</v>
      </c>
      <c r="K1530" s="54" t="n">
        <v>21.33</v>
      </c>
      <c r="L1530" s="55" t="n">
        <f aca="false">IF(COUNT(F1530)=0,50,IF(F1530&gt;=0,100,IF(F1530&gt;=-0.02,50,0)))</f>
        <v>0</v>
      </c>
      <c r="M1530" s="55" t="n">
        <f aca="false">IF(COUNT(G1530)=0,50,IF(G1530&gt;-0.06,100,IF(G1530&gt;-0.15,50,0)))</f>
        <v>0</v>
      </c>
      <c r="N1530" s="55" t="n">
        <f aca="false">IF(COUNT(H1530)=0,50,IF(H1530&gt;=0.6,100,IF(H1530&gt;=0.4,50,0)))</f>
        <v>0</v>
      </c>
      <c r="O1530" s="55" t="n">
        <f aca="false">IF(COUNT(I1530)=0,50,IF(J1530="proxy_vix",50,IF(I1530&lt;350,100,IF(I1530&lt;=450,50,0))))</f>
        <v>50</v>
      </c>
      <c r="P1530" s="55" t="n">
        <f aca="false">IF(COUNT(K1530)=0,50,IF(K1530&lt;20,100,IF(K1530&lt;=25,50,0)))</f>
        <v>50</v>
      </c>
      <c r="Q1530" s="54"/>
      <c r="R1530" s="47"/>
      <c r="S1530" s="51" t="n">
        <f aca="false">$E1530/$E1529-1</f>
        <v>0.0180926523073437</v>
      </c>
      <c r="T1530" s="56" t="n">
        <f aca="false">$K1530/$K1529-1</f>
        <v>-0.0447828034034931</v>
      </c>
      <c r="V1530" s="57"/>
      <c r="W1530" s="57"/>
      <c r="Y1530" s="1" t="str">
        <f aca="false">IF(AX1530&gt;=70,"EASY",IF(AX1530&gt;40,"UNCERTAIN","HARD"))</f>
        <v>HARD</v>
      </c>
      <c r="AA1530" s="58" t="n">
        <f aca="false">IF($A1530&lt;200,"",AVERAGE($E1481:$E1530)/AVERAGE($E1331:$E1530)-1)</f>
        <v>-0.149664360437797</v>
      </c>
      <c r="AB1530" s="59" t="n">
        <f aca="false">LOOKUP($B1530,07_L1政策步階!$A$4:$A$14,07_L1政策步階!$C$4:$C$14)</f>
        <v>-1</v>
      </c>
      <c r="AC1530" s="57"/>
      <c r="AD1530" s="57"/>
      <c r="AE1530" s="57"/>
      <c r="AF1530" s="57"/>
      <c r="AG1530" s="57"/>
      <c r="AH1530" s="57"/>
      <c r="AI1530" s="57"/>
      <c r="AJ1530" s="57"/>
      <c r="AK1530" s="57"/>
      <c r="AL1530" s="59" t="n">
        <f aca="false">IF(ISNUMBER($AA1530),IF($AA1530&gt;=0.005,100,IF($AA1530&gt;=-0.015,50,0)),"")</f>
        <v>0</v>
      </c>
      <c r="AM1530" s="59" t="n">
        <f aca="false">IF(ISNUMBER($AB1530),IF($AB1530=1,100,IF($AB1530=0,50,0)),"")</f>
        <v>0</v>
      </c>
      <c r="AN1530" s="0" t="str">
        <f aca="false">IF(ISNUMBER($AC1530),IF($AC1530&gt;=0.001,100,IF($AC1530&gt;=-0.003,50,0)),"")</f>
        <v/>
      </c>
      <c r="AO1530" s="0" t="str">
        <f aca="false">IF(ISNUMBER($AD1530),IF($AD1530&gt;=0.04,100,IF($AD1530&gt;=0,50,0)),"")</f>
        <v/>
      </c>
      <c r="AP1530" s="0" t="str">
        <f aca="false">IF(ISNUMBER($AE1530),IF($AE1530&gt;=25,100,IF($AE1530&gt;=-75,50,0)),"")</f>
        <v/>
      </c>
      <c r="AQ1530" s="0" t="str">
        <f aca="false">IF(ISNUMBER($AF1530),IF($AF1530&gt;0,100,IF($AF1530&gt;=-50,50,0)),"")</f>
        <v/>
      </c>
      <c r="AR1530" s="0" t="str">
        <f aca="false">IF(ISNUMBER($AG1530),IF($AG1530=1,100,IF($AG1530=0,50,0)),"")</f>
        <v/>
      </c>
      <c r="AS1530" s="0" t="str">
        <f aca="false">IF(ISNUMBER($AH1530),IF($AH1530&lt;0,100,IF($AH1530&lt;=20,50,0)),"")</f>
        <v/>
      </c>
      <c r="AT1530" s="0" t="str">
        <f aca="false">IF(ISNUMBER($AI1530),IF($AI1530&lt;0.95,100,IF($AI1530&lt;=1,50,0)),"")</f>
        <v/>
      </c>
      <c r="AU1530" s="0" t="str">
        <f aca="false">IF(ISNUMBER($AJ1530),IF($AJ1530&lt;30,0,IF($AJ1530&lt;40,50,IF($AJ1530&lt;=90,100,50))),"")</f>
        <v/>
      </c>
      <c r="AV1530" s="0" t="str">
        <f aca="false">IF(ISNUMBER($AK1530),IF($AK1530&gt;-0.2,100,IF($AK1530&gt;=-0.4,50,0)),"")</f>
        <v/>
      </c>
      <c r="AW1530" s="59" t="n">
        <f aca="false">01_指標庫!$H$4*ISNUMBER($F1530)+01_指標庫!$H$5*ISNUMBER($AA1530)+01_指標庫!$H$6*ISNUMBER($G1530)+01_指標庫!$H$7*ISNUMBER($H1530)+01_指標庫!$H$8*ISNUMBER($AF1530)+01_指標庫!$H$9*ISNUMBER($AG1530)+01_指標庫!$H$10*ISNUMBER($AB1530)+01_指標庫!$H$11*ISNUMBER($AC1530)+01_指標庫!$H$12*ISNUMBER($AD1530)+01_指標庫!$H$13*ISNUMBER($AE1530)+01_指標庫!$H$14*ISNUMBER($I1530)+01_指標庫!$H$15*ISNUMBER($AH1530)+01_指標庫!$H$16*ISNUMBER($K1530)+01_指標庫!$H$17*ISNUMBER($AI1530)+01_指標庫!$H$18*ISNUMBER($AJ1530)+01_指標庫!$H$19*ISNUMBER($AK1530)+01_指標庫!$H$20*ISNUMBER($BB1530)+01_指標庫!$H$21*ISNUMBER($BC1530)</f>
        <v>51</v>
      </c>
      <c r="AX1530" s="59" t="n">
        <f aca="false">IF(AW1530=0,50,ROUND((01_指標庫!$H$4*IF(ISNUMBER($F1530),L1530,0)+01_指標庫!$H$5*IF(ISNUMBER($AA1530),AL1530,0)+01_指標庫!$H$6*IF(ISNUMBER($G1530),M1530,0)+01_指標庫!$H$7*IF(ISNUMBER($H1530),N1530,0)+01_指標庫!$H$8*IF(ISNUMBER($AF1530),AQ1530,0)+01_指標庫!$H$9*IF(ISNUMBER($AG1530),AR1530,0)+01_指標庫!$H$10*IF(ISNUMBER($AB1530),AM1530,0)+01_指標庫!$H$11*IF(ISNUMBER($AC1530),AN1530,0)+01_指標庫!$H$12*IF(ISNUMBER($AD1530),AO1530,0)+01_指標庫!$H$13*IF(ISNUMBER($AE1530),AP1530,0)+01_指標庫!$H$14*IF(ISNUMBER($I1530),O1530,0)+01_指標庫!$H$15*IF(ISNUMBER($AH1530),AS1530,0)+01_指標庫!$H$16*IF(ISNUMBER($K1530),P1530,0)+01_指標庫!$H$17*IF(ISNUMBER($AI1530),AT1530,0)+01_指標庫!$H$18*IF(ISNUMBER($AJ1530),AU1530,0)+01_指標庫!$H$19*IF(ISNUMBER($AK1530),AV1530,0)+01_指標庫!$H$20*IF(ISNUMBER($BB1530),BB1530,0)+01_指標庫!$H$21*IF(ISNUMBER($BC1530),BC1530,0))/AW1530,1))</f>
        <v>19.6</v>
      </c>
      <c r="AY1530" s="60"/>
      <c r="AZ1530" s="60"/>
      <c r="BA1530" s="58" t="n">
        <f aca="false">AVERAGE($E1526:$E1530)/AVERAGE($E1521:$E1530)-1</f>
        <v>0.00885316955444448</v>
      </c>
      <c r="BB1530" s="59" t="n">
        <f aca="false">IF(ISNUMBER($BA1530),IF(OR($S1530&lt;=-0.03,$BA1530&lt;-0.003),0,IF(OR($S1530&lt;=-0.02,$BA1530&lt;0.01),50,100)),"")</f>
        <v>50</v>
      </c>
      <c r="BC1530" s="0" t="str">
        <f aca="false">IF(OR(COUNT($AZ1530)=0,COUNT($AZ1529)=0),"",IF(OR($AY1530/$AZ1529-1&lt;=-0.03,$AZ1530/$AZ1529-1&lt;=-0.045,IF(COUNT($AZ1521:$AZ1530)=10,AVERAGE($AZ1526:$AZ1530)/AVERAGE($AZ1521:$AZ1530)-1&lt;-0.01,FALSE())),0,IF(OR($AZ1530/$AZ1529-1&lt;=-0.02,IF(COUNT($AZ1521:$AZ1530)=10,AVERAGE($AZ1526:$AZ1530)/AVERAGE($AZ1521:$AZ1530)-1&lt;0.005,FALSE())),50,100)))</f>
        <v/>
      </c>
    </row>
    <row r="1531" customFormat="false" ht="15" hidden="false" customHeight="true" outlineLevel="0" collapsed="false">
      <c r="A1531" s="47" t="n">
        <v>1527</v>
      </c>
      <c r="B1531" s="48" t="n">
        <v>44774</v>
      </c>
      <c r="C1531" s="47" t="n">
        <v>2022</v>
      </c>
      <c r="D1531" s="49" t="s">
        <v>236</v>
      </c>
      <c r="E1531" s="50" t="n">
        <v>12940.78</v>
      </c>
      <c r="F1531" s="51" t="n">
        <v>-0.08558</v>
      </c>
      <c r="G1531" s="51" t="n">
        <v>-0.219181</v>
      </c>
      <c r="H1531" s="52" t="n">
        <v>0.3469</v>
      </c>
      <c r="I1531" s="62" t="n">
        <v>464.7</v>
      </c>
      <c r="J1531" s="63" t="s">
        <v>240</v>
      </c>
      <c r="K1531" s="54" t="n">
        <v>22.84</v>
      </c>
      <c r="L1531" s="55" t="n">
        <f aca="false">IF(COUNT(F1531)=0,50,IF(F1531&gt;=0,100,IF(F1531&gt;=-0.02,50,0)))</f>
        <v>0</v>
      </c>
      <c r="M1531" s="55" t="n">
        <f aca="false">IF(COUNT(G1531)=0,50,IF(G1531&gt;-0.06,100,IF(G1531&gt;-0.15,50,0)))</f>
        <v>0</v>
      </c>
      <c r="N1531" s="55" t="n">
        <f aca="false">IF(COUNT(H1531)=0,50,IF(H1531&gt;=0.6,100,IF(H1531&gt;=0.4,50,0)))</f>
        <v>0</v>
      </c>
      <c r="O1531" s="55" t="n">
        <f aca="false">IF(COUNT(I1531)=0,50,IF(J1531="proxy_vix",50,IF(I1531&lt;350,100,IF(I1531&lt;=450,50,0))))</f>
        <v>50</v>
      </c>
      <c r="P1531" s="55" t="n">
        <f aca="false">IF(COUNT(K1531)=0,50,IF(K1531&lt;20,100,IF(K1531&lt;=25,50,0)))</f>
        <v>50</v>
      </c>
      <c r="Q1531" s="54"/>
      <c r="R1531" s="47"/>
      <c r="S1531" s="51" t="n">
        <f aca="false">$E1531/$E1530-1</f>
        <v>-0.000555299402145604</v>
      </c>
      <c r="T1531" s="56" t="n">
        <f aca="false">$K1531/$K1530-1</f>
        <v>0.0707923112986404</v>
      </c>
      <c r="V1531" s="57"/>
      <c r="W1531" s="57"/>
      <c r="Y1531" s="1" t="str">
        <f aca="false">IF(AX1531&gt;=70,"EASY",IF(AX1531&gt;40,"UNCERTAIN","HARD"))</f>
        <v>HARD</v>
      </c>
      <c r="AA1531" s="58" t="n">
        <f aca="false">IF($A1531&lt;200,"",AVERAGE($E1482:$E1531)/AVERAGE($E1332:$E1531)-1)</f>
        <v>-0.147682563085746</v>
      </c>
      <c r="AB1531" s="59" t="n">
        <f aca="false">LOOKUP($B1531,07_L1政策步階!$A$4:$A$14,07_L1政策步階!$C$4:$C$14)</f>
        <v>-1</v>
      </c>
      <c r="AC1531" s="57"/>
      <c r="AD1531" s="57"/>
      <c r="AE1531" s="57"/>
      <c r="AF1531" s="57"/>
      <c r="AG1531" s="57"/>
      <c r="AH1531" s="57"/>
      <c r="AI1531" s="57"/>
      <c r="AJ1531" s="57"/>
      <c r="AK1531" s="57"/>
      <c r="AL1531" s="59" t="n">
        <f aca="false">IF(ISNUMBER($AA1531),IF($AA1531&gt;=0.005,100,IF($AA1531&gt;=-0.015,50,0)),"")</f>
        <v>0</v>
      </c>
      <c r="AM1531" s="59" t="n">
        <f aca="false">IF(ISNUMBER($AB1531),IF($AB1531=1,100,IF($AB1531=0,50,0)),"")</f>
        <v>0</v>
      </c>
      <c r="AN1531" s="0" t="str">
        <f aca="false">IF(ISNUMBER($AC1531),IF($AC1531&gt;=0.001,100,IF($AC1531&gt;=-0.003,50,0)),"")</f>
        <v/>
      </c>
      <c r="AO1531" s="0" t="str">
        <f aca="false">IF(ISNUMBER($AD1531),IF($AD1531&gt;=0.04,100,IF($AD1531&gt;=0,50,0)),"")</f>
        <v/>
      </c>
      <c r="AP1531" s="0" t="str">
        <f aca="false">IF(ISNUMBER($AE1531),IF($AE1531&gt;=25,100,IF($AE1531&gt;=-75,50,0)),"")</f>
        <v/>
      </c>
      <c r="AQ1531" s="0" t="str">
        <f aca="false">IF(ISNUMBER($AF1531),IF($AF1531&gt;0,100,IF($AF1531&gt;=-50,50,0)),"")</f>
        <v/>
      </c>
      <c r="AR1531" s="0" t="str">
        <f aca="false">IF(ISNUMBER($AG1531),IF($AG1531=1,100,IF($AG1531=0,50,0)),"")</f>
        <v/>
      </c>
      <c r="AS1531" s="0" t="str">
        <f aca="false">IF(ISNUMBER($AH1531),IF($AH1531&lt;0,100,IF($AH1531&lt;=20,50,0)),"")</f>
        <v/>
      </c>
      <c r="AT1531" s="0" t="str">
        <f aca="false">IF(ISNUMBER($AI1531),IF($AI1531&lt;0.95,100,IF($AI1531&lt;=1,50,0)),"")</f>
        <v/>
      </c>
      <c r="AU1531" s="0" t="str">
        <f aca="false">IF(ISNUMBER($AJ1531),IF($AJ1531&lt;30,0,IF($AJ1531&lt;40,50,IF($AJ1531&lt;=90,100,50))),"")</f>
        <v/>
      </c>
      <c r="AV1531" s="0" t="str">
        <f aca="false">IF(ISNUMBER($AK1531),IF($AK1531&gt;-0.2,100,IF($AK1531&gt;=-0.4,50,0)),"")</f>
        <v/>
      </c>
      <c r="AW1531" s="59" t="n">
        <f aca="false">01_指標庫!$H$4*ISNUMBER($F1531)+01_指標庫!$H$5*ISNUMBER($AA1531)+01_指標庫!$H$6*ISNUMBER($G1531)+01_指標庫!$H$7*ISNUMBER($H1531)+01_指標庫!$H$8*ISNUMBER($AF1531)+01_指標庫!$H$9*ISNUMBER($AG1531)+01_指標庫!$H$10*ISNUMBER($AB1531)+01_指標庫!$H$11*ISNUMBER($AC1531)+01_指標庫!$H$12*ISNUMBER($AD1531)+01_指標庫!$H$13*ISNUMBER($AE1531)+01_指標庫!$H$14*ISNUMBER($I1531)+01_指標庫!$H$15*ISNUMBER($AH1531)+01_指標庫!$H$16*ISNUMBER($K1531)+01_指標庫!$H$17*ISNUMBER($AI1531)+01_指標庫!$H$18*ISNUMBER($AJ1531)+01_指標庫!$H$19*ISNUMBER($AK1531)+01_指標庫!$H$20*ISNUMBER($BB1531)+01_指標庫!$H$21*ISNUMBER($BC1531)</f>
        <v>51</v>
      </c>
      <c r="AX1531" s="59" t="n">
        <f aca="false">IF(AW1531=0,50,ROUND((01_指標庫!$H$4*IF(ISNUMBER($F1531),L1531,0)+01_指標庫!$H$5*IF(ISNUMBER($AA1531),AL1531,0)+01_指標庫!$H$6*IF(ISNUMBER($G1531),M1531,0)+01_指標庫!$H$7*IF(ISNUMBER($H1531),N1531,0)+01_指標庫!$H$8*IF(ISNUMBER($AF1531),AQ1531,0)+01_指標庫!$H$9*IF(ISNUMBER($AG1531),AR1531,0)+01_指標庫!$H$10*IF(ISNUMBER($AB1531),AM1531,0)+01_指標庫!$H$11*IF(ISNUMBER($AC1531),AN1531,0)+01_指標庫!$H$12*IF(ISNUMBER($AD1531),AO1531,0)+01_指標庫!$H$13*IF(ISNUMBER($AE1531),AP1531,0)+01_指標庫!$H$14*IF(ISNUMBER($I1531),O1531,0)+01_指標庫!$H$15*IF(ISNUMBER($AH1531),AS1531,0)+01_指標庫!$H$16*IF(ISNUMBER($K1531),P1531,0)+01_指標庫!$H$17*IF(ISNUMBER($AI1531),AT1531,0)+01_指標庫!$H$18*IF(ISNUMBER($AJ1531),AU1531,0)+01_指標庫!$H$19*IF(ISNUMBER($AK1531),AV1531,0)+01_指標庫!$H$20*IF(ISNUMBER($BB1531),BB1531,0)+01_指標庫!$H$21*IF(ISNUMBER($BC1531),BC1531,0))/AW1531,1))</f>
        <v>25.5</v>
      </c>
      <c r="AY1531" s="60"/>
      <c r="AZ1531" s="60"/>
      <c r="BA1531" s="58" t="n">
        <f aca="false">AVERAGE($E1527:$E1531)/AVERAGE($E1522:$E1531)-1</f>
        <v>0.0100663552820199</v>
      </c>
      <c r="BB1531" s="59" t="n">
        <f aca="false">IF(ISNUMBER($BA1531),IF(OR($S1531&lt;=-0.03,$BA1531&lt;-0.003),0,IF(OR($S1531&lt;=-0.02,$BA1531&lt;0.01),50,100)),"")</f>
        <v>100</v>
      </c>
      <c r="BC1531" s="0" t="str">
        <f aca="false">IF(OR(COUNT($AZ1531)=0,COUNT($AZ1530)=0),"",IF(OR($AY1531/$AZ1530-1&lt;=-0.03,$AZ1531/$AZ1530-1&lt;=-0.045,IF(COUNT($AZ1522:$AZ1531)=10,AVERAGE($AZ1527:$AZ1531)/AVERAGE($AZ1522:$AZ1531)-1&lt;-0.01,FALSE())),0,IF(OR($AZ1531/$AZ1530-1&lt;=-0.02,IF(COUNT($AZ1522:$AZ1531)=10,AVERAGE($AZ1527:$AZ1531)/AVERAGE($AZ1522:$AZ1531)-1&lt;0.005,FALSE())),50,100)))</f>
        <v/>
      </c>
    </row>
    <row r="1532" customFormat="false" ht="15" hidden="false" customHeight="true" outlineLevel="0" collapsed="false">
      <c r="A1532" s="47" t="n">
        <v>1528</v>
      </c>
      <c r="B1532" s="48" t="n">
        <v>44775</v>
      </c>
      <c r="C1532" s="47" t="n">
        <v>2022</v>
      </c>
      <c r="D1532" s="49" t="s">
        <v>237</v>
      </c>
      <c r="E1532" s="50" t="n">
        <v>12901.6</v>
      </c>
      <c r="F1532" s="51" t="n">
        <v>-0.087656</v>
      </c>
      <c r="G1532" s="51" t="n">
        <v>-0.221545</v>
      </c>
      <c r="H1532" s="52" t="n">
        <v>0.3265</v>
      </c>
      <c r="I1532" s="62" t="n">
        <v>473.9</v>
      </c>
      <c r="J1532" s="63" t="s">
        <v>240</v>
      </c>
      <c r="K1532" s="54" t="n">
        <v>23.93</v>
      </c>
      <c r="L1532" s="55" t="n">
        <f aca="false">IF(COUNT(F1532)=0,50,IF(F1532&gt;=0,100,IF(F1532&gt;=-0.02,50,0)))</f>
        <v>0</v>
      </c>
      <c r="M1532" s="55" t="n">
        <f aca="false">IF(COUNT(G1532)=0,50,IF(G1532&gt;-0.06,100,IF(G1532&gt;-0.15,50,0)))</f>
        <v>0</v>
      </c>
      <c r="N1532" s="55" t="n">
        <f aca="false">IF(COUNT(H1532)=0,50,IF(H1532&gt;=0.6,100,IF(H1532&gt;=0.4,50,0)))</f>
        <v>0</v>
      </c>
      <c r="O1532" s="55" t="n">
        <f aca="false">IF(COUNT(I1532)=0,50,IF(J1532="proxy_vix",50,IF(I1532&lt;350,100,IF(I1532&lt;=450,50,0))))</f>
        <v>50</v>
      </c>
      <c r="P1532" s="55" t="n">
        <f aca="false">IF(COUNT(K1532)=0,50,IF(K1532&lt;20,100,IF(K1532&lt;=25,50,0)))</f>
        <v>50</v>
      </c>
      <c r="Q1532" s="54"/>
      <c r="R1532" s="47"/>
      <c r="S1532" s="51" t="n">
        <f aca="false">$E1532/$E1531-1</f>
        <v>-0.00302763821037066</v>
      </c>
      <c r="T1532" s="56" t="n">
        <f aca="false">$K1532/$K1531-1</f>
        <v>0.047723292469352</v>
      </c>
      <c r="V1532" s="57"/>
      <c r="W1532" s="57"/>
      <c r="Y1532" s="1" t="str">
        <f aca="false">IF(AX1532&gt;=70,"EASY",IF(AX1532&gt;40,"UNCERTAIN","HARD"))</f>
        <v>HARD</v>
      </c>
      <c r="AA1532" s="58" t="n">
        <f aca="false">IF($A1532&lt;200,"",AVERAGE($E1483:$E1532)/AVERAGE($E1333:$E1532)-1)</f>
        <v>-0.145583349080811</v>
      </c>
      <c r="AB1532" s="59" t="n">
        <f aca="false">LOOKUP($B1532,07_L1政策步階!$A$4:$A$14,07_L1政策步階!$C$4:$C$14)</f>
        <v>-1</v>
      </c>
      <c r="AC1532" s="57"/>
      <c r="AD1532" s="57"/>
      <c r="AE1532" s="57"/>
      <c r="AF1532" s="57"/>
      <c r="AG1532" s="57"/>
      <c r="AH1532" s="57"/>
      <c r="AI1532" s="57"/>
      <c r="AJ1532" s="57"/>
      <c r="AK1532" s="57"/>
      <c r="AL1532" s="59" t="n">
        <f aca="false">IF(ISNUMBER($AA1532),IF($AA1532&gt;=0.005,100,IF($AA1532&gt;=-0.015,50,0)),"")</f>
        <v>0</v>
      </c>
      <c r="AM1532" s="59" t="n">
        <f aca="false">IF(ISNUMBER($AB1532),IF($AB1532=1,100,IF($AB1532=0,50,0)),"")</f>
        <v>0</v>
      </c>
      <c r="AN1532" s="0" t="str">
        <f aca="false">IF(ISNUMBER($AC1532),IF($AC1532&gt;=0.001,100,IF($AC1532&gt;=-0.003,50,0)),"")</f>
        <v/>
      </c>
      <c r="AO1532" s="0" t="str">
        <f aca="false">IF(ISNUMBER($AD1532),IF($AD1532&gt;=0.04,100,IF($AD1532&gt;=0,50,0)),"")</f>
        <v/>
      </c>
      <c r="AP1532" s="0" t="str">
        <f aca="false">IF(ISNUMBER($AE1532),IF($AE1532&gt;=25,100,IF($AE1532&gt;=-75,50,0)),"")</f>
        <v/>
      </c>
      <c r="AQ1532" s="0" t="str">
        <f aca="false">IF(ISNUMBER($AF1532),IF($AF1532&gt;0,100,IF($AF1532&gt;=-50,50,0)),"")</f>
        <v/>
      </c>
      <c r="AR1532" s="0" t="str">
        <f aca="false">IF(ISNUMBER($AG1532),IF($AG1532=1,100,IF($AG1532=0,50,0)),"")</f>
        <v/>
      </c>
      <c r="AS1532" s="0" t="str">
        <f aca="false">IF(ISNUMBER($AH1532),IF($AH1532&lt;0,100,IF($AH1532&lt;=20,50,0)),"")</f>
        <v/>
      </c>
      <c r="AT1532" s="0" t="str">
        <f aca="false">IF(ISNUMBER($AI1532),IF($AI1532&lt;0.95,100,IF($AI1532&lt;=1,50,0)),"")</f>
        <v/>
      </c>
      <c r="AU1532" s="0" t="str">
        <f aca="false">IF(ISNUMBER($AJ1532),IF($AJ1532&lt;30,0,IF($AJ1532&lt;40,50,IF($AJ1532&lt;=90,100,50))),"")</f>
        <v/>
      </c>
      <c r="AV1532" s="0" t="str">
        <f aca="false">IF(ISNUMBER($AK1532),IF($AK1532&gt;-0.2,100,IF($AK1532&gt;=-0.4,50,0)),"")</f>
        <v/>
      </c>
      <c r="AW1532" s="59" t="n">
        <f aca="false">01_指標庫!$H$4*ISNUMBER($F1532)+01_指標庫!$H$5*ISNUMBER($AA1532)+01_指標庫!$H$6*ISNUMBER($G1532)+01_指標庫!$H$7*ISNUMBER($H1532)+01_指標庫!$H$8*ISNUMBER($AF1532)+01_指標庫!$H$9*ISNUMBER($AG1532)+01_指標庫!$H$10*ISNUMBER($AB1532)+01_指標庫!$H$11*ISNUMBER($AC1532)+01_指標庫!$H$12*ISNUMBER($AD1532)+01_指標庫!$H$13*ISNUMBER($AE1532)+01_指標庫!$H$14*ISNUMBER($I1532)+01_指標庫!$H$15*ISNUMBER($AH1532)+01_指標庫!$H$16*ISNUMBER($K1532)+01_指標庫!$H$17*ISNUMBER($AI1532)+01_指標庫!$H$18*ISNUMBER($AJ1532)+01_指標庫!$H$19*ISNUMBER($AK1532)+01_指標庫!$H$20*ISNUMBER($BB1532)+01_指標庫!$H$21*ISNUMBER($BC1532)</f>
        <v>51</v>
      </c>
      <c r="AX1532" s="59" t="n">
        <f aca="false">IF(AW1532=0,50,ROUND((01_指標庫!$H$4*IF(ISNUMBER($F1532),L1532,0)+01_指標庫!$H$5*IF(ISNUMBER($AA1532),AL1532,0)+01_指標庫!$H$6*IF(ISNUMBER($G1532),M1532,0)+01_指標庫!$H$7*IF(ISNUMBER($H1532),N1532,0)+01_指標庫!$H$8*IF(ISNUMBER($AF1532),AQ1532,0)+01_指標庫!$H$9*IF(ISNUMBER($AG1532),AR1532,0)+01_指標庫!$H$10*IF(ISNUMBER($AB1532),AM1532,0)+01_指標庫!$H$11*IF(ISNUMBER($AC1532),AN1532,0)+01_指標庫!$H$12*IF(ISNUMBER($AD1532),AO1532,0)+01_指標庫!$H$13*IF(ISNUMBER($AE1532),AP1532,0)+01_指標庫!$H$14*IF(ISNUMBER($I1532),O1532,0)+01_指標庫!$H$15*IF(ISNUMBER($AH1532),AS1532,0)+01_指標庫!$H$16*IF(ISNUMBER($K1532),P1532,0)+01_指標庫!$H$17*IF(ISNUMBER($AI1532),AT1532,0)+01_指標庫!$H$18*IF(ISNUMBER($AJ1532),AU1532,0)+01_指標庫!$H$19*IF(ISNUMBER($AK1532),AV1532,0)+01_指標庫!$H$20*IF(ISNUMBER($BB1532),BB1532,0)+01_指標庫!$H$21*IF(ISNUMBER($BC1532),BC1532,0))/AW1532,1))</f>
        <v>25.5</v>
      </c>
      <c r="AY1532" s="60"/>
      <c r="AZ1532" s="60"/>
      <c r="BA1532" s="58" t="n">
        <f aca="false">AVERAGE($E1528:$E1532)/AVERAGE($E1523:$E1532)-1</f>
        <v>0.0177711545336836</v>
      </c>
      <c r="BB1532" s="59" t="n">
        <f aca="false">IF(ISNUMBER($BA1532),IF(OR($S1532&lt;=-0.03,$BA1532&lt;-0.003),0,IF(OR($S1532&lt;=-0.02,$BA1532&lt;0.01),50,100)),"")</f>
        <v>100</v>
      </c>
      <c r="BC1532" s="0" t="str">
        <f aca="false">IF(OR(COUNT($AZ1532)=0,COUNT($AZ1531)=0),"",IF(OR($AY1532/$AZ1531-1&lt;=-0.03,$AZ1532/$AZ1531-1&lt;=-0.045,IF(COUNT($AZ1523:$AZ1532)=10,AVERAGE($AZ1528:$AZ1532)/AVERAGE($AZ1523:$AZ1532)-1&lt;-0.01,FALSE())),0,IF(OR($AZ1532/$AZ1531-1&lt;=-0.02,IF(COUNT($AZ1523:$AZ1532)=10,AVERAGE($AZ1528:$AZ1532)/AVERAGE($AZ1523:$AZ1532)-1&lt;0.005,FALSE())),50,100)))</f>
        <v/>
      </c>
    </row>
    <row r="1533" customFormat="false" ht="15" hidden="false" customHeight="true" outlineLevel="0" collapsed="false">
      <c r="A1533" s="47" t="n">
        <v>1529</v>
      </c>
      <c r="B1533" s="48" t="n">
        <v>44776</v>
      </c>
      <c r="C1533" s="47" t="n">
        <v>2022</v>
      </c>
      <c r="D1533" s="49" t="s">
        <v>238</v>
      </c>
      <c r="E1533" s="50" t="n">
        <v>13253.26</v>
      </c>
      <c r="F1533" s="51" t="n">
        <v>-0.06216</v>
      </c>
      <c r="G1533" s="51" t="n">
        <v>-0.200327</v>
      </c>
      <c r="H1533" s="52" t="n">
        <v>0.3673</v>
      </c>
      <c r="I1533" s="62" t="n">
        <v>457.3</v>
      </c>
      <c r="J1533" s="63" t="s">
        <v>240</v>
      </c>
      <c r="K1533" s="54" t="n">
        <v>21.95</v>
      </c>
      <c r="L1533" s="55" t="n">
        <f aca="false">IF(COUNT(F1533)=0,50,IF(F1533&gt;=0,100,IF(F1533&gt;=-0.02,50,0)))</f>
        <v>0</v>
      </c>
      <c r="M1533" s="55" t="n">
        <f aca="false">IF(COUNT(G1533)=0,50,IF(G1533&gt;-0.06,100,IF(G1533&gt;-0.15,50,0)))</f>
        <v>0</v>
      </c>
      <c r="N1533" s="55" t="n">
        <f aca="false">IF(COUNT(H1533)=0,50,IF(H1533&gt;=0.6,100,IF(H1533&gt;=0.4,50,0)))</f>
        <v>0</v>
      </c>
      <c r="O1533" s="55" t="n">
        <f aca="false">IF(COUNT(I1533)=0,50,IF(J1533="proxy_vix",50,IF(I1533&lt;350,100,IF(I1533&lt;=450,50,0))))</f>
        <v>50</v>
      </c>
      <c r="P1533" s="55" t="n">
        <f aca="false">IF(COUNT(K1533)=0,50,IF(K1533&lt;20,100,IF(K1533&lt;=25,50,0)))</f>
        <v>50</v>
      </c>
      <c r="Q1533" s="54"/>
      <c r="R1533" s="47"/>
      <c r="S1533" s="51" t="n">
        <f aca="false">$E1533/$E1532-1</f>
        <v>0.0272570843926334</v>
      </c>
      <c r="T1533" s="56" t="n">
        <f aca="false">$K1533/$K1532-1</f>
        <v>-0.082741328875888</v>
      </c>
      <c r="V1533" s="57"/>
      <c r="W1533" s="57"/>
      <c r="Y1533" s="1" t="str">
        <f aca="false">IF(AX1533&gt;=70,"EASY",IF(AX1533&gt;40,"UNCERTAIN","HARD"))</f>
        <v>HARD</v>
      </c>
      <c r="AA1533" s="58" t="n">
        <f aca="false">IF($A1533&lt;200,"",AVERAGE($E1484:$E1533)/AVERAGE($E1334:$E1533)-1)</f>
        <v>-0.143004557287417</v>
      </c>
      <c r="AB1533" s="59" t="n">
        <f aca="false">LOOKUP($B1533,07_L1政策步階!$A$4:$A$14,07_L1政策步階!$C$4:$C$14)</f>
        <v>-1</v>
      </c>
      <c r="AC1533" s="57"/>
      <c r="AD1533" s="57"/>
      <c r="AE1533" s="57"/>
      <c r="AF1533" s="57"/>
      <c r="AG1533" s="57"/>
      <c r="AH1533" s="57"/>
      <c r="AI1533" s="57"/>
      <c r="AJ1533" s="57"/>
      <c r="AK1533" s="57"/>
      <c r="AL1533" s="59" t="n">
        <f aca="false">IF(ISNUMBER($AA1533),IF($AA1533&gt;=0.005,100,IF($AA1533&gt;=-0.015,50,0)),"")</f>
        <v>0</v>
      </c>
      <c r="AM1533" s="59" t="n">
        <f aca="false">IF(ISNUMBER($AB1533),IF($AB1533=1,100,IF($AB1533=0,50,0)),"")</f>
        <v>0</v>
      </c>
      <c r="AN1533" s="0" t="str">
        <f aca="false">IF(ISNUMBER($AC1533),IF($AC1533&gt;=0.001,100,IF($AC1533&gt;=-0.003,50,0)),"")</f>
        <v/>
      </c>
      <c r="AO1533" s="0" t="str">
        <f aca="false">IF(ISNUMBER($AD1533),IF($AD1533&gt;=0.04,100,IF($AD1533&gt;=0,50,0)),"")</f>
        <v/>
      </c>
      <c r="AP1533" s="0" t="str">
        <f aca="false">IF(ISNUMBER($AE1533),IF($AE1533&gt;=25,100,IF($AE1533&gt;=-75,50,0)),"")</f>
        <v/>
      </c>
      <c r="AQ1533" s="0" t="str">
        <f aca="false">IF(ISNUMBER($AF1533),IF($AF1533&gt;0,100,IF($AF1533&gt;=-50,50,0)),"")</f>
        <v/>
      </c>
      <c r="AR1533" s="0" t="str">
        <f aca="false">IF(ISNUMBER($AG1533),IF($AG1533=1,100,IF($AG1533=0,50,0)),"")</f>
        <v/>
      </c>
      <c r="AS1533" s="0" t="str">
        <f aca="false">IF(ISNUMBER($AH1533),IF($AH1533&lt;0,100,IF($AH1533&lt;=20,50,0)),"")</f>
        <v/>
      </c>
      <c r="AT1533" s="0" t="str">
        <f aca="false">IF(ISNUMBER($AI1533),IF($AI1533&lt;0.95,100,IF($AI1533&lt;=1,50,0)),"")</f>
        <v/>
      </c>
      <c r="AU1533" s="0" t="str">
        <f aca="false">IF(ISNUMBER($AJ1533),IF($AJ1533&lt;30,0,IF($AJ1533&lt;40,50,IF($AJ1533&lt;=90,100,50))),"")</f>
        <v/>
      </c>
      <c r="AV1533" s="0" t="str">
        <f aca="false">IF(ISNUMBER($AK1533),IF($AK1533&gt;-0.2,100,IF($AK1533&gt;=-0.4,50,0)),"")</f>
        <v/>
      </c>
      <c r="AW1533" s="59" t="n">
        <f aca="false">01_指標庫!$H$4*ISNUMBER($F1533)+01_指標庫!$H$5*ISNUMBER($AA1533)+01_指標庫!$H$6*ISNUMBER($G1533)+01_指標庫!$H$7*ISNUMBER($H1533)+01_指標庫!$H$8*ISNUMBER($AF1533)+01_指標庫!$H$9*ISNUMBER($AG1533)+01_指標庫!$H$10*ISNUMBER($AB1533)+01_指標庫!$H$11*ISNUMBER($AC1533)+01_指標庫!$H$12*ISNUMBER($AD1533)+01_指標庫!$H$13*ISNUMBER($AE1533)+01_指標庫!$H$14*ISNUMBER($I1533)+01_指標庫!$H$15*ISNUMBER($AH1533)+01_指標庫!$H$16*ISNUMBER($K1533)+01_指標庫!$H$17*ISNUMBER($AI1533)+01_指標庫!$H$18*ISNUMBER($AJ1533)+01_指標庫!$H$19*ISNUMBER($AK1533)+01_指標庫!$H$20*ISNUMBER($BB1533)+01_指標庫!$H$21*ISNUMBER($BC1533)</f>
        <v>51</v>
      </c>
      <c r="AX1533" s="59" t="n">
        <f aca="false">IF(AW1533=0,50,ROUND((01_指標庫!$H$4*IF(ISNUMBER($F1533),L1533,0)+01_指標庫!$H$5*IF(ISNUMBER($AA1533),AL1533,0)+01_指標庫!$H$6*IF(ISNUMBER($G1533),M1533,0)+01_指標庫!$H$7*IF(ISNUMBER($H1533),N1533,0)+01_指標庫!$H$8*IF(ISNUMBER($AF1533),AQ1533,0)+01_指標庫!$H$9*IF(ISNUMBER($AG1533),AR1533,0)+01_指標庫!$H$10*IF(ISNUMBER($AB1533),AM1533,0)+01_指標庫!$H$11*IF(ISNUMBER($AC1533),AN1533,0)+01_指標庫!$H$12*IF(ISNUMBER($AD1533),AO1533,0)+01_指標庫!$H$13*IF(ISNUMBER($AE1533),AP1533,0)+01_指標庫!$H$14*IF(ISNUMBER($I1533),O1533,0)+01_指標庫!$H$15*IF(ISNUMBER($AH1533),AS1533,0)+01_指標庫!$H$16*IF(ISNUMBER($K1533),P1533,0)+01_指標庫!$H$17*IF(ISNUMBER($AI1533),AT1533,0)+01_指標庫!$H$18*IF(ISNUMBER($AJ1533),AU1533,0)+01_指標庫!$H$19*IF(ISNUMBER($AK1533),AV1533,0)+01_指標庫!$H$20*IF(ISNUMBER($BB1533),BB1533,0)+01_指標庫!$H$21*IF(ISNUMBER($BC1533),BC1533,0))/AW1533,1))</f>
        <v>25.5</v>
      </c>
      <c r="AY1533" s="60"/>
      <c r="AZ1533" s="60"/>
      <c r="BA1533" s="58" t="n">
        <f aca="false">AVERAGE($E1529:$E1533)/AVERAGE($E1524:$E1533)-1</f>
        <v>0.0215216570734262</v>
      </c>
      <c r="BB1533" s="59" t="n">
        <f aca="false">IF(ISNUMBER($BA1533),IF(OR($S1533&lt;=-0.03,$BA1533&lt;-0.003),0,IF(OR($S1533&lt;=-0.02,$BA1533&lt;0.01),50,100)),"")</f>
        <v>100</v>
      </c>
      <c r="BC1533" s="0" t="str">
        <f aca="false">IF(OR(COUNT($AZ1533)=0,COUNT($AZ1532)=0),"",IF(OR($AY1533/$AZ1532-1&lt;=-0.03,$AZ1533/$AZ1532-1&lt;=-0.045,IF(COUNT($AZ1524:$AZ1533)=10,AVERAGE($AZ1529:$AZ1533)/AVERAGE($AZ1524:$AZ1533)-1&lt;-0.01,FALSE())),0,IF(OR($AZ1533/$AZ1532-1&lt;=-0.02,IF(COUNT($AZ1524:$AZ1533)=10,AVERAGE($AZ1529:$AZ1533)/AVERAGE($AZ1524:$AZ1533)-1&lt;0.005,FALSE())),50,100)))</f>
        <v/>
      </c>
    </row>
    <row r="1534" customFormat="false" ht="15" hidden="false" customHeight="true" outlineLevel="0" collapsed="false">
      <c r="A1534" s="47" t="n">
        <v>1530</v>
      </c>
      <c r="B1534" s="48" t="n">
        <v>44777</v>
      </c>
      <c r="C1534" s="47" t="n">
        <v>2022</v>
      </c>
      <c r="D1534" s="49" t="s">
        <v>239</v>
      </c>
      <c r="E1534" s="50" t="n">
        <v>13311.04</v>
      </c>
      <c r="F1534" s="51" t="n">
        <v>-0.057408</v>
      </c>
      <c r="G1534" s="51" t="n">
        <v>-0.19684</v>
      </c>
      <c r="H1534" s="52" t="n">
        <v>0.3469</v>
      </c>
      <c r="I1534" s="62" t="n">
        <v>453</v>
      </c>
      <c r="J1534" s="63" t="s">
        <v>240</v>
      </c>
      <c r="K1534" s="54" t="n">
        <v>21.44</v>
      </c>
      <c r="L1534" s="55" t="n">
        <f aca="false">IF(COUNT(F1534)=0,50,IF(F1534&gt;=0,100,IF(F1534&gt;=-0.02,50,0)))</f>
        <v>0</v>
      </c>
      <c r="M1534" s="55" t="n">
        <f aca="false">IF(COUNT(G1534)=0,50,IF(G1534&gt;-0.06,100,IF(G1534&gt;-0.15,50,0)))</f>
        <v>0</v>
      </c>
      <c r="N1534" s="55" t="n">
        <f aca="false">IF(COUNT(H1534)=0,50,IF(H1534&gt;=0.6,100,IF(H1534&gt;=0.4,50,0)))</f>
        <v>0</v>
      </c>
      <c r="O1534" s="55" t="n">
        <f aca="false">IF(COUNT(I1534)=0,50,IF(J1534="proxy_vix",50,IF(I1534&lt;350,100,IF(I1534&lt;=450,50,0))))</f>
        <v>50</v>
      </c>
      <c r="P1534" s="55" t="n">
        <f aca="false">IF(COUNT(K1534)=0,50,IF(K1534&lt;20,100,IF(K1534&lt;=25,50,0)))</f>
        <v>50</v>
      </c>
      <c r="Q1534" s="54"/>
      <c r="R1534" s="47"/>
      <c r="S1534" s="51" t="n">
        <f aca="false">$E1534/$E1533-1</f>
        <v>0.0043596820706755</v>
      </c>
      <c r="T1534" s="56" t="n">
        <f aca="false">$K1534/$K1533-1</f>
        <v>-0.0232346241457858</v>
      </c>
      <c r="V1534" s="57"/>
      <c r="W1534" s="57"/>
      <c r="Y1534" s="1" t="str">
        <f aca="false">IF(AX1534&gt;=70,"EASY",IF(AX1534&gt;40,"UNCERTAIN","HARD"))</f>
        <v>HARD</v>
      </c>
      <c r="AA1534" s="58" t="n">
        <f aca="false">IF($A1534&lt;200,"",AVERAGE($E1485:$E1534)/AVERAGE($E1335:$E1534)-1)</f>
        <v>-0.140592554780642</v>
      </c>
      <c r="AB1534" s="59" t="n">
        <f aca="false">LOOKUP($B1534,07_L1政策步階!$A$4:$A$14,07_L1政策步階!$C$4:$C$14)</f>
        <v>-1</v>
      </c>
      <c r="AC1534" s="57"/>
      <c r="AD1534" s="57"/>
      <c r="AE1534" s="57"/>
      <c r="AF1534" s="57"/>
      <c r="AG1534" s="57"/>
      <c r="AH1534" s="57"/>
      <c r="AI1534" s="57"/>
      <c r="AJ1534" s="57"/>
      <c r="AK1534" s="57"/>
      <c r="AL1534" s="59" t="n">
        <f aca="false">IF(ISNUMBER($AA1534),IF($AA1534&gt;=0.005,100,IF($AA1534&gt;=-0.015,50,0)),"")</f>
        <v>0</v>
      </c>
      <c r="AM1534" s="59" t="n">
        <f aca="false">IF(ISNUMBER($AB1534),IF($AB1534=1,100,IF($AB1534=0,50,0)),"")</f>
        <v>0</v>
      </c>
      <c r="AN1534" s="0" t="str">
        <f aca="false">IF(ISNUMBER($AC1534),IF($AC1534&gt;=0.001,100,IF($AC1534&gt;=-0.003,50,0)),"")</f>
        <v/>
      </c>
      <c r="AO1534" s="0" t="str">
        <f aca="false">IF(ISNUMBER($AD1534),IF($AD1534&gt;=0.04,100,IF($AD1534&gt;=0,50,0)),"")</f>
        <v/>
      </c>
      <c r="AP1534" s="0" t="str">
        <f aca="false">IF(ISNUMBER($AE1534),IF($AE1534&gt;=25,100,IF($AE1534&gt;=-75,50,0)),"")</f>
        <v/>
      </c>
      <c r="AQ1534" s="0" t="str">
        <f aca="false">IF(ISNUMBER($AF1534),IF($AF1534&gt;0,100,IF($AF1534&gt;=-50,50,0)),"")</f>
        <v/>
      </c>
      <c r="AR1534" s="0" t="str">
        <f aca="false">IF(ISNUMBER($AG1534),IF($AG1534=1,100,IF($AG1534=0,50,0)),"")</f>
        <v/>
      </c>
      <c r="AS1534" s="0" t="str">
        <f aca="false">IF(ISNUMBER($AH1534),IF($AH1534&lt;0,100,IF($AH1534&lt;=20,50,0)),"")</f>
        <v/>
      </c>
      <c r="AT1534" s="0" t="str">
        <f aca="false">IF(ISNUMBER($AI1534),IF($AI1534&lt;0.95,100,IF($AI1534&lt;=1,50,0)),"")</f>
        <v/>
      </c>
      <c r="AU1534" s="0" t="str">
        <f aca="false">IF(ISNUMBER($AJ1534),IF($AJ1534&lt;30,0,IF($AJ1534&lt;40,50,IF($AJ1534&lt;=90,100,50))),"")</f>
        <v/>
      </c>
      <c r="AV1534" s="0" t="str">
        <f aca="false">IF(ISNUMBER($AK1534),IF($AK1534&gt;-0.2,100,IF($AK1534&gt;=-0.4,50,0)),"")</f>
        <v/>
      </c>
      <c r="AW1534" s="59" t="n">
        <f aca="false">01_指標庫!$H$4*ISNUMBER($F1534)+01_指標庫!$H$5*ISNUMBER($AA1534)+01_指標庫!$H$6*ISNUMBER($G1534)+01_指標庫!$H$7*ISNUMBER($H1534)+01_指標庫!$H$8*ISNUMBER($AF1534)+01_指標庫!$H$9*ISNUMBER($AG1534)+01_指標庫!$H$10*ISNUMBER($AB1534)+01_指標庫!$H$11*ISNUMBER($AC1534)+01_指標庫!$H$12*ISNUMBER($AD1534)+01_指標庫!$H$13*ISNUMBER($AE1534)+01_指標庫!$H$14*ISNUMBER($I1534)+01_指標庫!$H$15*ISNUMBER($AH1534)+01_指標庫!$H$16*ISNUMBER($K1534)+01_指標庫!$H$17*ISNUMBER($AI1534)+01_指標庫!$H$18*ISNUMBER($AJ1534)+01_指標庫!$H$19*ISNUMBER($AK1534)+01_指標庫!$H$20*ISNUMBER($BB1534)+01_指標庫!$H$21*ISNUMBER($BC1534)</f>
        <v>51</v>
      </c>
      <c r="AX1534" s="59" t="n">
        <f aca="false">IF(AW1534=0,50,ROUND((01_指標庫!$H$4*IF(ISNUMBER($F1534),L1534,0)+01_指標庫!$H$5*IF(ISNUMBER($AA1534),AL1534,0)+01_指標庫!$H$6*IF(ISNUMBER($G1534),M1534,0)+01_指標庫!$H$7*IF(ISNUMBER($H1534),N1534,0)+01_指標庫!$H$8*IF(ISNUMBER($AF1534),AQ1534,0)+01_指標庫!$H$9*IF(ISNUMBER($AG1534),AR1534,0)+01_指標庫!$H$10*IF(ISNUMBER($AB1534),AM1534,0)+01_指標庫!$H$11*IF(ISNUMBER($AC1534),AN1534,0)+01_指標庫!$H$12*IF(ISNUMBER($AD1534),AO1534,0)+01_指標庫!$H$13*IF(ISNUMBER($AE1534),AP1534,0)+01_指標庫!$H$14*IF(ISNUMBER($I1534),O1534,0)+01_指標庫!$H$15*IF(ISNUMBER($AH1534),AS1534,0)+01_指標庫!$H$16*IF(ISNUMBER($K1534),P1534,0)+01_指標庫!$H$17*IF(ISNUMBER($AI1534),AT1534,0)+01_指標庫!$H$18*IF(ISNUMBER($AJ1534),AU1534,0)+01_指標庫!$H$19*IF(ISNUMBER($AK1534),AV1534,0)+01_指標庫!$H$20*IF(ISNUMBER($BB1534),BB1534,0)+01_指標庫!$H$21*IF(ISNUMBER($BC1534),BC1534,0))/AW1534,1))</f>
        <v>25.5</v>
      </c>
      <c r="AY1534" s="60"/>
      <c r="AZ1534" s="60"/>
      <c r="BA1534" s="58" t="n">
        <f aca="false">AVERAGE($E1530:$E1534)/AVERAGE($E1525:$E1534)-1</f>
        <v>0.0252854102853988</v>
      </c>
      <c r="BB1534" s="59" t="n">
        <f aca="false">IF(ISNUMBER($BA1534),IF(OR($S1534&lt;=-0.03,$BA1534&lt;-0.003),0,IF(OR($S1534&lt;=-0.02,$BA1534&lt;0.01),50,100)),"")</f>
        <v>100</v>
      </c>
      <c r="BC1534" s="0" t="str">
        <f aca="false">IF(OR(COUNT($AZ1534)=0,COUNT($AZ1533)=0),"",IF(OR($AY1534/$AZ1533-1&lt;=-0.03,$AZ1534/$AZ1533-1&lt;=-0.045,IF(COUNT($AZ1525:$AZ1534)=10,AVERAGE($AZ1530:$AZ1534)/AVERAGE($AZ1525:$AZ1534)-1&lt;-0.01,FALSE())),0,IF(OR($AZ1534/$AZ1533-1&lt;=-0.02,IF(COUNT($AZ1525:$AZ1534)=10,AVERAGE($AZ1530:$AZ1534)/AVERAGE($AZ1525:$AZ1534)-1&lt;0.005,FALSE())),50,100)))</f>
        <v/>
      </c>
    </row>
    <row r="1535" customFormat="false" ht="15" hidden="false" customHeight="true" outlineLevel="0" collapsed="false">
      <c r="A1535" s="47" t="n">
        <v>1531</v>
      </c>
      <c r="B1535" s="48" t="n">
        <v>44778</v>
      </c>
      <c r="C1535" s="47" t="n">
        <v>2022</v>
      </c>
      <c r="D1535" s="49" t="s">
        <v>234</v>
      </c>
      <c r="E1535" s="50" t="n">
        <v>13207.69</v>
      </c>
      <c r="F1535" s="51" t="n">
        <v>-0.063996</v>
      </c>
      <c r="G1535" s="51" t="n">
        <v>-0.203076</v>
      </c>
      <c r="H1535" s="52" t="n">
        <v>0.3469</v>
      </c>
      <c r="I1535" s="62" t="n">
        <v>450.6</v>
      </c>
      <c r="J1535" s="63" t="s">
        <v>240</v>
      </c>
      <c r="K1535" s="54" t="n">
        <v>21.15</v>
      </c>
      <c r="L1535" s="55" t="n">
        <f aca="false">IF(COUNT(F1535)=0,50,IF(F1535&gt;=0,100,IF(F1535&gt;=-0.02,50,0)))</f>
        <v>0</v>
      </c>
      <c r="M1535" s="55" t="n">
        <f aca="false">IF(COUNT(G1535)=0,50,IF(G1535&gt;-0.06,100,IF(G1535&gt;-0.15,50,0)))</f>
        <v>0</v>
      </c>
      <c r="N1535" s="55" t="n">
        <f aca="false">IF(COUNT(H1535)=0,50,IF(H1535&gt;=0.6,100,IF(H1535&gt;=0.4,50,0)))</f>
        <v>0</v>
      </c>
      <c r="O1535" s="55" t="n">
        <f aca="false">IF(COUNT(I1535)=0,50,IF(J1535="proxy_vix",50,IF(I1535&lt;350,100,IF(I1535&lt;=450,50,0))))</f>
        <v>50</v>
      </c>
      <c r="P1535" s="55" t="n">
        <f aca="false">IF(COUNT(K1535)=0,50,IF(K1535&lt;20,100,IF(K1535&lt;=25,50,0)))</f>
        <v>50</v>
      </c>
      <c r="Q1535" s="54"/>
      <c r="R1535" s="47"/>
      <c r="S1535" s="51" t="n">
        <f aca="false">$E1535/$E1534-1</f>
        <v>-0.00776423179556218</v>
      </c>
      <c r="T1535" s="56" t="n">
        <f aca="false">$K1535/$K1534-1</f>
        <v>-0.0135261194029852</v>
      </c>
      <c r="V1535" s="57"/>
      <c r="W1535" s="57"/>
      <c r="Y1535" s="1" t="str">
        <f aca="false">IF(AX1535&gt;=70,"EASY",IF(AX1535&gt;40,"UNCERTAIN","HARD"))</f>
        <v>HARD</v>
      </c>
      <c r="AA1535" s="58" t="n">
        <f aca="false">IF($A1535&lt;200,"",AVERAGE($E1486:$E1535)/AVERAGE($E1336:$E1535)-1)</f>
        <v>-0.137883727702339</v>
      </c>
      <c r="AB1535" s="59" t="n">
        <f aca="false">LOOKUP($B1535,07_L1政策步階!$A$4:$A$14,07_L1政策步階!$C$4:$C$14)</f>
        <v>-1</v>
      </c>
      <c r="AC1535" s="57"/>
      <c r="AD1535" s="57"/>
      <c r="AE1535" s="57"/>
      <c r="AF1535" s="57"/>
      <c r="AG1535" s="57"/>
      <c r="AH1535" s="57"/>
      <c r="AI1535" s="57"/>
      <c r="AJ1535" s="57"/>
      <c r="AK1535" s="57"/>
      <c r="AL1535" s="59" t="n">
        <f aca="false">IF(ISNUMBER($AA1535),IF($AA1535&gt;=0.005,100,IF($AA1535&gt;=-0.015,50,0)),"")</f>
        <v>0</v>
      </c>
      <c r="AM1535" s="59" t="n">
        <f aca="false">IF(ISNUMBER($AB1535),IF($AB1535=1,100,IF($AB1535=0,50,0)),"")</f>
        <v>0</v>
      </c>
      <c r="AN1535" s="0" t="str">
        <f aca="false">IF(ISNUMBER($AC1535),IF($AC1535&gt;=0.001,100,IF($AC1535&gt;=-0.003,50,0)),"")</f>
        <v/>
      </c>
      <c r="AO1535" s="0" t="str">
        <f aca="false">IF(ISNUMBER($AD1535),IF($AD1535&gt;=0.04,100,IF($AD1535&gt;=0,50,0)),"")</f>
        <v/>
      </c>
      <c r="AP1535" s="0" t="str">
        <f aca="false">IF(ISNUMBER($AE1535),IF($AE1535&gt;=25,100,IF($AE1535&gt;=-75,50,0)),"")</f>
        <v/>
      </c>
      <c r="AQ1535" s="0" t="str">
        <f aca="false">IF(ISNUMBER($AF1535),IF($AF1535&gt;0,100,IF($AF1535&gt;=-50,50,0)),"")</f>
        <v/>
      </c>
      <c r="AR1535" s="0" t="str">
        <f aca="false">IF(ISNUMBER($AG1535),IF($AG1535=1,100,IF($AG1535=0,50,0)),"")</f>
        <v/>
      </c>
      <c r="AS1535" s="0" t="str">
        <f aca="false">IF(ISNUMBER($AH1535),IF($AH1535&lt;0,100,IF($AH1535&lt;=20,50,0)),"")</f>
        <v/>
      </c>
      <c r="AT1535" s="0" t="str">
        <f aca="false">IF(ISNUMBER($AI1535),IF($AI1535&lt;0.95,100,IF($AI1535&lt;=1,50,0)),"")</f>
        <v/>
      </c>
      <c r="AU1535" s="0" t="str">
        <f aca="false">IF(ISNUMBER($AJ1535),IF($AJ1535&lt;30,0,IF($AJ1535&lt;40,50,IF($AJ1535&lt;=90,100,50))),"")</f>
        <v/>
      </c>
      <c r="AV1535" s="0" t="str">
        <f aca="false">IF(ISNUMBER($AK1535),IF($AK1535&gt;-0.2,100,IF($AK1535&gt;=-0.4,50,0)),"")</f>
        <v/>
      </c>
      <c r="AW1535" s="59" t="n">
        <f aca="false">01_指標庫!$H$4*ISNUMBER($F1535)+01_指標庫!$H$5*ISNUMBER($AA1535)+01_指標庫!$H$6*ISNUMBER($G1535)+01_指標庫!$H$7*ISNUMBER($H1535)+01_指標庫!$H$8*ISNUMBER($AF1535)+01_指標庫!$H$9*ISNUMBER($AG1535)+01_指標庫!$H$10*ISNUMBER($AB1535)+01_指標庫!$H$11*ISNUMBER($AC1535)+01_指標庫!$H$12*ISNUMBER($AD1535)+01_指標庫!$H$13*ISNUMBER($AE1535)+01_指標庫!$H$14*ISNUMBER($I1535)+01_指標庫!$H$15*ISNUMBER($AH1535)+01_指標庫!$H$16*ISNUMBER($K1535)+01_指標庫!$H$17*ISNUMBER($AI1535)+01_指標庫!$H$18*ISNUMBER($AJ1535)+01_指標庫!$H$19*ISNUMBER($AK1535)+01_指標庫!$H$20*ISNUMBER($BB1535)+01_指標庫!$H$21*ISNUMBER($BC1535)</f>
        <v>51</v>
      </c>
      <c r="AX1535" s="59" t="n">
        <f aca="false">IF(AW1535=0,50,ROUND((01_指標庫!$H$4*IF(ISNUMBER($F1535),L1535,0)+01_指標庫!$H$5*IF(ISNUMBER($AA1535),AL1535,0)+01_指標庫!$H$6*IF(ISNUMBER($G1535),M1535,0)+01_指標庫!$H$7*IF(ISNUMBER($H1535),N1535,0)+01_指標庫!$H$8*IF(ISNUMBER($AF1535),AQ1535,0)+01_指標庫!$H$9*IF(ISNUMBER($AG1535),AR1535,0)+01_指標庫!$H$10*IF(ISNUMBER($AB1535),AM1535,0)+01_指標庫!$H$11*IF(ISNUMBER($AC1535),AN1535,0)+01_指標庫!$H$12*IF(ISNUMBER($AD1535),AO1535,0)+01_指標庫!$H$13*IF(ISNUMBER($AE1535),AP1535,0)+01_指標庫!$H$14*IF(ISNUMBER($I1535),O1535,0)+01_指標庫!$H$15*IF(ISNUMBER($AH1535),AS1535,0)+01_指標庫!$H$16*IF(ISNUMBER($K1535),P1535,0)+01_指標庫!$H$17*IF(ISNUMBER($AI1535),AT1535,0)+01_指標庫!$H$18*IF(ISNUMBER($AJ1535),AU1535,0)+01_指標庫!$H$19*IF(ISNUMBER($AK1535),AV1535,0)+01_指標庫!$H$20*IF(ISNUMBER($BB1535),BB1535,0)+01_指標庫!$H$21*IF(ISNUMBER($BC1535),BC1535,0))/AW1535,1))</f>
        <v>25.5</v>
      </c>
      <c r="AY1535" s="60"/>
      <c r="AZ1535" s="60"/>
      <c r="BA1535" s="58" t="n">
        <f aca="false">AVERAGE($E1531:$E1535)/AVERAGE($E1526:$E1535)-1</f>
        <v>0.0228512765576183</v>
      </c>
      <c r="BB1535" s="59" t="n">
        <f aca="false">IF(ISNUMBER($BA1535),IF(OR($S1535&lt;=-0.03,$BA1535&lt;-0.003),0,IF(OR($S1535&lt;=-0.02,$BA1535&lt;0.01),50,100)),"")</f>
        <v>100</v>
      </c>
      <c r="BC1535" s="0" t="str">
        <f aca="false">IF(OR(COUNT($AZ1535)=0,COUNT($AZ1534)=0),"",IF(OR($AY1535/$AZ1534-1&lt;=-0.03,$AZ1535/$AZ1534-1&lt;=-0.045,IF(COUNT($AZ1526:$AZ1535)=10,AVERAGE($AZ1531:$AZ1535)/AVERAGE($AZ1526:$AZ1535)-1&lt;-0.01,FALSE())),0,IF(OR($AZ1535/$AZ1534-1&lt;=-0.02,IF(COUNT($AZ1526:$AZ1535)=10,AVERAGE($AZ1531:$AZ1535)/AVERAGE($AZ1526:$AZ1535)-1&lt;0.005,FALSE())),50,100)))</f>
        <v/>
      </c>
    </row>
    <row r="1536" customFormat="false" ht="15" hidden="false" customHeight="true" outlineLevel="0" collapsed="false">
      <c r="A1536" s="47" t="n">
        <v>1532</v>
      </c>
      <c r="B1536" s="48" t="n">
        <v>44781</v>
      </c>
      <c r="C1536" s="47" t="n">
        <v>2022</v>
      </c>
      <c r="D1536" s="49" t="s">
        <v>236</v>
      </c>
      <c r="E1536" s="50" t="n">
        <v>13159.16</v>
      </c>
      <c r="F1536" s="51" t="n">
        <v>-0.066698</v>
      </c>
      <c r="G1536" s="51" t="n">
        <v>-0.206004</v>
      </c>
      <c r="H1536" s="52" t="n">
        <v>0.3469</v>
      </c>
      <c r="I1536" s="62" t="n">
        <v>451.7</v>
      </c>
      <c r="J1536" s="63" t="s">
        <v>240</v>
      </c>
      <c r="K1536" s="54" t="n">
        <v>21.29</v>
      </c>
      <c r="L1536" s="55" t="n">
        <f aca="false">IF(COUNT(F1536)=0,50,IF(F1536&gt;=0,100,IF(F1536&gt;=-0.02,50,0)))</f>
        <v>0</v>
      </c>
      <c r="M1536" s="55" t="n">
        <f aca="false">IF(COUNT(G1536)=0,50,IF(G1536&gt;-0.06,100,IF(G1536&gt;-0.15,50,0)))</f>
        <v>0</v>
      </c>
      <c r="N1536" s="55" t="n">
        <f aca="false">IF(COUNT(H1536)=0,50,IF(H1536&gt;=0.6,100,IF(H1536&gt;=0.4,50,0)))</f>
        <v>0</v>
      </c>
      <c r="O1536" s="55" t="n">
        <f aca="false">IF(COUNT(I1536)=0,50,IF(J1536="proxy_vix",50,IF(I1536&lt;350,100,IF(I1536&lt;=450,50,0))))</f>
        <v>50</v>
      </c>
      <c r="P1536" s="55" t="n">
        <f aca="false">IF(COUNT(K1536)=0,50,IF(K1536&lt;20,100,IF(K1536&lt;=25,50,0)))</f>
        <v>50</v>
      </c>
      <c r="Q1536" s="54"/>
      <c r="R1536" s="47"/>
      <c r="S1536" s="51" t="n">
        <f aca="false">$E1536/$E1535-1</f>
        <v>-0.0036743745499781</v>
      </c>
      <c r="T1536" s="56" t="n">
        <f aca="false">$K1536/$K1535-1</f>
        <v>0.00661938534278961</v>
      </c>
      <c r="V1536" s="57"/>
      <c r="W1536" s="57"/>
      <c r="Y1536" s="1" t="str">
        <f aca="false">IF(AX1536&gt;=70,"EASY",IF(AX1536&gt;40,"UNCERTAIN","HARD"))</f>
        <v>HARD</v>
      </c>
      <c r="AA1536" s="58" t="n">
        <f aca="false">IF($A1536&lt;200,"",AVERAGE($E1487:$E1536)/AVERAGE($E1337:$E1536)-1)</f>
        <v>-0.135478317470725</v>
      </c>
      <c r="AB1536" s="59" t="n">
        <f aca="false">LOOKUP($B1536,07_L1政策步階!$A$4:$A$14,07_L1政策步階!$C$4:$C$14)</f>
        <v>-1</v>
      </c>
      <c r="AC1536" s="57"/>
      <c r="AD1536" s="57"/>
      <c r="AE1536" s="57"/>
      <c r="AF1536" s="57"/>
      <c r="AG1536" s="57"/>
      <c r="AH1536" s="57"/>
      <c r="AI1536" s="57"/>
      <c r="AJ1536" s="57"/>
      <c r="AK1536" s="57"/>
      <c r="AL1536" s="59" t="n">
        <f aca="false">IF(ISNUMBER($AA1536),IF($AA1536&gt;=0.005,100,IF($AA1536&gt;=-0.015,50,0)),"")</f>
        <v>0</v>
      </c>
      <c r="AM1536" s="59" t="n">
        <f aca="false">IF(ISNUMBER($AB1536),IF($AB1536=1,100,IF($AB1536=0,50,0)),"")</f>
        <v>0</v>
      </c>
      <c r="AN1536" s="0" t="str">
        <f aca="false">IF(ISNUMBER($AC1536),IF($AC1536&gt;=0.001,100,IF($AC1536&gt;=-0.003,50,0)),"")</f>
        <v/>
      </c>
      <c r="AO1536" s="0" t="str">
        <f aca="false">IF(ISNUMBER($AD1536),IF($AD1536&gt;=0.04,100,IF($AD1536&gt;=0,50,0)),"")</f>
        <v/>
      </c>
      <c r="AP1536" s="0" t="str">
        <f aca="false">IF(ISNUMBER($AE1536),IF($AE1536&gt;=25,100,IF($AE1536&gt;=-75,50,0)),"")</f>
        <v/>
      </c>
      <c r="AQ1536" s="0" t="str">
        <f aca="false">IF(ISNUMBER($AF1536),IF($AF1536&gt;0,100,IF($AF1536&gt;=-50,50,0)),"")</f>
        <v/>
      </c>
      <c r="AR1536" s="0" t="str">
        <f aca="false">IF(ISNUMBER($AG1536),IF($AG1536=1,100,IF($AG1536=0,50,0)),"")</f>
        <v/>
      </c>
      <c r="AS1536" s="0" t="str">
        <f aca="false">IF(ISNUMBER($AH1536),IF($AH1536&lt;0,100,IF($AH1536&lt;=20,50,0)),"")</f>
        <v/>
      </c>
      <c r="AT1536" s="0" t="str">
        <f aca="false">IF(ISNUMBER($AI1536),IF($AI1536&lt;0.95,100,IF($AI1536&lt;=1,50,0)),"")</f>
        <v/>
      </c>
      <c r="AU1536" s="0" t="str">
        <f aca="false">IF(ISNUMBER($AJ1536),IF($AJ1536&lt;30,0,IF($AJ1536&lt;40,50,IF($AJ1536&lt;=90,100,50))),"")</f>
        <v/>
      </c>
      <c r="AV1536" s="0" t="str">
        <f aca="false">IF(ISNUMBER($AK1536),IF($AK1536&gt;-0.2,100,IF($AK1536&gt;=-0.4,50,0)),"")</f>
        <v/>
      </c>
      <c r="AW1536" s="59" t="n">
        <f aca="false">01_指標庫!$H$4*ISNUMBER($F1536)+01_指標庫!$H$5*ISNUMBER($AA1536)+01_指標庫!$H$6*ISNUMBER($G1536)+01_指標庫!$H$7*ISNUMBER($H1536)+01_指標庫!$H$8*ISNUMBER($AF1536)+01_指標庫!$H$9*ISNUMBER($AG1536)+01_指標庫!$H$10*ISNUMBER($AB1536)+01_指標庫!$H$11*ISNUMBER($AC1536)+01_指標庫!$H$12*ISNUMBER($AD1536)+01_指標庫!$H$13*ISNUMBER($AE1536)+01_指標庫!$H$14*ISNUMBER($I1536)+01_指標庫!$H$15*ISNUMBER($AH1536)+01_指標庫!$H$16*ISNUMBER($K1536)+01_指標庫!$H$17*ISNUMBER($AI1536)+01_指標庫!$H$18*ISNUMBER($AJ1536)+01_指標庫!$H$19*ISNUMBER($AK1536)+01_指標庫!$H$20*ISNUMBER($BB1536)+01_指標庫!$H$21*ISNUMBER($BC1536)</f>
        <v>51</v>
      </c>
      <c r="AX1536" s="59" t="n">
        <f aca="false">IF(AW1536=0,50,ROUND((01_指標庫!$H$4*IF(ISNUMBER($F1536),L1536,0)+01_指標庫!$H$5*IF(ISNUMBER($AA1536),AL1536,0)+01_指標庫!$H$6*IF(ISNUMBER($G1536),M1536,0)+01_指標庫!$H$7*IF(ISNUMBER($H1536),N1536,0)+01_指標庫!$H$8*IF(ISNUMBER($AF1536),AQ1536,0)+01_指標庫!$H$9*IF(ISNUMBER($AG1536),AR1536,0)+01_指標庫!$H$10*IF(ISNUMBER($AB1536),AM1536,0)+01_指標庫!$H$11*IF(ISNUMBER($AC1536),AN1536,0)+01_指標庫!$H$12*IF(ISNUMBER($AD1536),AO1536,0)+01_指標庫!$H$13*IF(ISNUMBER($AE1536),AP1536,0)+01_指標庫!$H$14*IF(ISNUMBER($I1536),O1536,0)+01_指標庫!$H$15*IF(ISNUMBER($AH1536),AS1536,0)+01_指標庫!$H$16*IF(ISNUMBER($K1536),P1536,0)+01_指標庫!$H$17*IF(ISNUMBER($AI1536),AT1536,0)+01_指標庫!$H$18*IF(ISNUMBER($AJ1536),AU1536,0)+01_指標庫!$H$19*IF(ISNUMBER($AK1536),AV1536,0)+01_指標庫!$H$20*IF(ISNUMBER($BB1536),BB1536,0)+01_指標庫!$H$21*IF(ISNUMBER($BC1536),BC1536,0))/AW1536,1))</f>
        <v>25.5</v>
      </c>
      <c r="AY1536" s="60"/>
      <c r="AZ1536" s="60"/>
      <c r="BA1536" s="58" t="n">
        <f aca="false">AVERAGE($E1532:$E1536)/AVERAGE($E1527:$E1536)-1</f>
        <v>0.019653097003014</v>
      </c>
      <c r="BB1536" s="59" t="n">
        <f aca="false">IF(ISNUMBER($BA1536),IF(OR($S1536&lt;=-0.03,$BA1536&lt;-0.003),0,IF(OR($S1536&lt;=-0.02,$BA1536&lt;0.01),50,100)),"")</f>
        <v>100</v>
      </c>
      <c r="BC1536" s="0" t="str">
        <f aca="false">IF(OR(COUNT($AZ1536)=0,COUNT($AZ1535)=0),"",IF(OR($AY1536/$AZ1535-1&lt;=-0.03,$AZ1536/$AZ1535-1&lt;=-0.045,IF(COUNT($AZ1527:$AZ1536)=10,AVERAGE($AZ1532:$AZ1536)/AVERAGE($AZ1527:$AZ1536)-1&lt;-0.01,FALSE())),0,IF(OR($AZ1536/$AZ1535-1&lt;=-0.02,IF(COUNT($AZ1527:$AZ1536)=10,AVERAGE($AZ1532:$AZ1536)/AVERAGE($AZ1527:$AZ1536)-1&lt;0.005,FALSE())),50,100)))</f>
        <v/>
      </c>
    </row>
    <row r="1537" customFormat="false" ht="15" hidden="false" customHeight="true" outlineLevel="0" collapsed="false">
      <c r="A1537" s="47" t="n">
        <v>1533</v>
      </c>
      <c r="B1537" s="48" t="n">
        <v>44782</v>
      </c>
      <c r="C1537" s="47" t="n">
        <v>2022</v>
      </c>
      <c r="D1537" s="49" t="s">
        <v>237</v>
      </c>
      <c r="E1537" s="50" t="n">
        <v>13008.17</v>
      </c>
      <c r="F1537" s="51" t="n">
        <v>-0.076594</v>
      </c>
      <c r="G1537" s="51" t="n">
        <v>-0.215115</v>
      </c>
      <c r="H1537" s="52" t="n">
        <v>0.3265</v>
      </c>
      <c r="I1537" s="62" t="n">
        <v>455.8</v>
      </c>
      <c r="J1537" s="63" t="s">
        <v>240</v>
      </c>
      <c r="K1537" s="54" t="n">
        <v>21.77</v>
      </c>
      <c r="L1537" s="55" t="n">
        <f aca="false">IF(COUNT(F1537)=0,50,IF(F1537&gt;=0,100,IF(F1537&gt;=-0.02,50,0)))</f>
        <v>0</v>
      </c>
      <c r="M1537" s="55" t="n">
        <f aca="false">IF(COUNT(G1537)=0,50,IF(G1537&gt;-0.06,100,IF(G1537&gt;-0.15,50,0)))</f>
        <v>0</v>
      </c>
      <c r="N1537" s="55" t="n">
        <f aca="false">IF(COUNT(H1537)=0,50,IF(H1537&gt;=0.6,100,IF(H1537&gt;=0.4,50,0)))</f>
        <v>0</v>
      </c>
      <c r="O1537" s="55" t="n">
        <f aca="false">IF(COUNT(I1537)=0,50,IF(J1537="proxy_vix",50,IF(I1537&lt;350,100,IF(I1537&lt;=450,50,0))))</f>
        <v>50</v>
      </c>
      <c r="P1537" s="55" t="n">
        <f aca="false">IF(COUNT(K1537)=0,50,IF(K1537&lt;20,100,IF(K1537&lt;=25,50,0)))</f>
        <v>50</v>
      </c>
      <c r="Q1537" s="54"/>
      <c r="R1537" s="47"/>
      <c r="S1537" s="51" t="n">
        <f aca="false">$E1537/$E1536-1</f>
        <v>-0.01147413664702</v>
      </c>
      <c r="T1537" s="56" t="n">
        <f aca="false">$K1537/$K1536-1</f>
        <v>0.0225457961484266</v>
      </c>
      <c r="V1537" s="57"/>
      <c r="W1537" s="57"/>
      <c r="Y1537" s="1" t="str">
        <f aca="false">IF(AX1537&gt;=70,"EASY",IF(AX1537&gt;40,"UNCERTAIN","HARD"))</f>
        <v>HARD</v>
      </c>
      <c r="AA1537" s="58" t="n">
        <f aca="false">IF($A1537&lt;200,"",AVERAGE($E1488:$E1537)/AVERAGE($E1338:$E1537)-1)</f>
        <v>-0.133678536911084</v>
      </c>
      <c r="AB1537" s="59" t="n">
        <f aca="false">LOOKUP($B1537,07_L1政策步階!$A$4:$A$14,07_L1政策步階!$C$4:$C$14)</f>
        <v>-1</v>
      </c>
      <c r="AC1537" s="57"/>
      <c r="AD1537" s="57"/>
      <c r="AE1537" s="57"/>
      <c r="AF1537" s="57"/>
      <c r="AG1537" s="57"/>
      <c r="AH1537" s="57"/>
      <c r="AI1537" s="57"/>
      <c r="AJ1537" s="57"/>
      <c r="AK1537" s="57"/>
      <c r="AL1537" s="59" t="n">
        <f aca="false">IF(ISNUMBER($AA1537),IF($AA1537&gt;=0.005,100,IF($AA1537&gt;=-0.015,50,0)),"")</f>
        <v>0</v>
      </c>
      <c r="AM1537" s="59" t="n">
        <f aca="false">IF(ISNUMBER($AB1537),IF($AB1537=1,100,IF($AB1537=0,50,0)),"")</f>
        <v>0</v>
      </c>
      <c r="AN1537" s="0" t="str">
        <f aca="false">IF(ISNUMBER($AC1537),IF($AC1537&gt;=0.001,100,IF($AC1537&gt;=-0.003,50,0)),"")</f>
        <v/>
      </c>
      <c r="AO1537" s="0" t="str">
        <f aca="false">IF(ISNUMBER($AD1537),IF($AD1537&gt;=0.04,100,IF($AD1537&gt;=0,50,0)),"")</f>
        <v/>
      </c>
      <c r="AP1537" s="0" t="str">
        <f aca="false">IF(ISNUMBER($AE1537),IF($AE1537&gt;=25,100,IF($AE1537&gt;=-75,50,0)),"")</f>
        <v/>
      </c>
      <c r="AQ1537" s="0" t="str">
        <f aca="false">IF(ISNUMBER($AF1537),IF($AF1537&gt;0,100,IF($AF1537&gt;=-50,50,0)),"")</f>
        <v/>
      </c>
      <c r="AR1537" s="0" t="str">
        <f aca="false">IF(ISNUMBER($AG1537),IF($AG1537=1,100,IF($AG1537=0,50,0)),"")</f>
        <v/>
      </c>
      <c r="AS1537" s="0" t="str">
        <f aca="false">IF(ISNUMBER($AH1537),IF($AH1537&lt;0,100,IF($AH1537&lt;=20,50,0)),"")</f>
        <v/>
      </c>
      <c r="AT1537" s="0" t="str">
        <f aca="false">IF(ISNUMBER($AI1537),IF($AI1537&lt;0.95,100,IF($AI1537&lt;=1,50,0)),"")</f>
        <v/>
      </c>
      <c r="AU1537" s="0" t="str">
        <f aca="false">IF(ISNUMBER($AJ1537),IF($AJ1537&lt;30,0,IF($AJ1537&lt;40,50,IF($AJ1537&lt;=90,100,50))),"")</f>
        <v/>
      </c>
      <c r="AV1537" s="0" t="str">
        <f aca="false">IF(ISNUMBER($AK1537),IF($AK1537&gt;-0.2,100,IF($AK1537&gt;=-0.4,50,0)),"")</f>
        <v/>
      </c>
      <c r="AW1537" s="59" t="n">
        <f aca="false">01_指標庫!$H$4*ISNUMBER($F1537)+01_指標庫!$H$5*ISNUMBER($AA1537)+01_指標庫!$H$6*ISNUMBER($G1537)+01_指標庫!$H$7*ISNUMBER($H1537)+01_指標庫!$H$8*ISNUMBER($AF1537)+01_指標庫!$H$9*ISNUMBER($AG1537)+01_指標庫!$H$10*ISNUMBER($AB1537)+01_指標庫!$H$11*ISNUMBER($AC1537)+01_指標庫!$H$12*ISNUMBER($AD1537)+01_指標庫!$H$13*ISNUMBER($AE1537)+01_指標庫!$H$14*ISNUMBER($I1537)+01_指標庫!$H$15*ISNUMBER($AH1537)+01_指標庫!$H$16*ISNUMBER($K1537)+01_指標庫!$H$17*ISNUMBER($AI1537)+01_指標庫!$H$18*ISNUMBER($AJ1537)+01_指標庫!$H$19*ISNUMBER($AK1537)+01_指標庫!$H$20*ISNUMBER($BB1537)+01_指標庫!$H$21*ISNUMBER($BC1537)</f>
        <v>51</v>
      </c>
      <c r="AX1537" s="59" t="n">
        <f aca="false">IF(AW1537=0,50,ROUND((01_指標庫!$H$4*IF(ISNUMBER($F1537),L1537,0)+01_指標庫!$H$5*IF(ISNUMBER($AA1537),AL1537,0)+01_指標庫!$H$6*IF(ISNUMBER($G1537),M1537,0)+01_指標庫!$H$7*IF(ISNUMBER($H1537),N1537,0)+01_指標庫!$H$8*IF(ISNUMBER($AF1537),AQ1537,0)+01_指標庫!$H$9*IF(ISNUMBER($AG1537),AR1537,0)+01_指標庫!$H$10*IF(ISNUMBER($AB1537),AM1537,0)+01_指標庫!$H$11*IF(ISNUMBER($AC1537),AN1537,0)+01_指標庫!$H$12*IF(ISNUMBER($AD1537),AO1537,0)+01_指標庫!$H$13*IF(ISNUMBER($AE1537),AP1537,0)+01_指標庫!$H$14*IF(ISNUMBER($I1537),O1537,0)+01_指標庫!$H$15*IF(ISNUMBER($AH1537),AS1537,0)+01_指標庫!$H$16*IF(ISNUMBER($K1537),P1537,0)+01_指標庫!$H$17*IF(ISNUMBER($AI1537),AT1537,0)+01_指標庫!$H$18*IF(ISNUMBER($AJ1537),AU1537,0)+01_指標庫!$H$19*IF(ISNUMBER($AK1537),AV1537,0)+01_指標庫!$H$20*IF(ISNUMBER($BB1537),BB1537,0)+01_指標庫!$H$21*IF(ISNUMBER($BC1537),BC1537,0))/AW1537,1))</f>
        <v>25.5</v>
      </c>
      <c r="AY1537" s="60"/>
      <c r="AZ1537" s="60"/>
      <c r="BA1537" s="58" t="n">
        <f aca="false">AVERAGE($E1533:$E1537)/AVERAGE($E1528:$E1537)-1</f>
        <v>0.0140687729956575</v>
      </c>
      <c r="BB1537" s="59" t="n">
        <f aca="false">IF(ISNUMBER($BA1537),IF(OR($S1537&lt;=-0.03,$BA1537&lt;-0.003),0,IF(OR($S1537&lt;=-0.02,$BA1537&lt;0.01),50,100)),"")</f>
        <v>100</v>
      </c>
      <c r="BC1537" s="0" t="str">
        <f aca="false">IF(OR(COUNT($AZ1537)=0,COUNT($AZ1536)=0),"",IF(OR($AY1537/$AZ1536-1&lt;=-0.03,$AZ1537/$AZ1536-1&lt;=-0.045,IF(COUNT($AZ1528:$AZ1537)=10,AVERAGE($AZ1533:$AZ1537)/AVERAGE($AZ1528:$AZ1537)-1&lt;-0.01,FALSE())),0,IF(OR($AZ1537/$AZ1536-1&lt;=-0.02,IF(COUNT($AZ1528:$AZ1537)=10,AVERAGE($AZ1533:$AZ1537)/AVERAGE($AZ1528:$AZ1537)-1&lt;0.005,FALSE())),50,100)))</f>
        <v/>
      </c>
    </row>
    <row r="1538" customFormat="false" ht="15" hidden="false" customHeight="true" outlineLevel="0" collapsed="false">
      <c r="A1538" s="47" t="n">
        <v>1534</v>
      </c>
      <c r="B1538" s="48" t="n">
        <v>44783</v>
      </c>
      <c r="C1538" s="47" t="n">
        <v>2022</v>
      </c>
      <c r="D1538" s="49" t="s">
        <v>238</v>
      </c>
      <c r="E1538" s="50" t="n">
        <v>13378.32</v>
      </c>
      <c r="F1538" s="51" t="n">
        <v>-0.049652</v>
      </c>
      <c r="G1538" s="51" t="n">
        <v>-0.192781</v>
      </c>
      <c r="H1538" s="52" t="n">
        <v>0.449</v>
      </c>
      <c r="I1538" s="62" t="n">
        <v>438.7</v>
      </c>
      <c r="J1538" s="63" t="s">
        <v>240</v>
      </c>
      <c r="K1538" s="54" t="n">
        <v>19.74</v>
      </c>
      <c r="L1538" s="55" t="n">
        <f aca="false">IF(COUNT(F1538)=0,50,IF(F1538&gt;=0,100,IF(F1538&gt;=-0.02,50,0)))</f>
        <v>0</v>
      </c>
      <c r="M1538" s="55" t="n">
        <f aca="false">IF(COUNT(G1538)=0,50,IF(G1538&gt;-0.06,100,IF(G1538&gt;-0.15,50,0)))</f>
        <v>0</v>
      </c>
      <c r="N1538" s="55" t="n">
        <f aca="false">IF(COUNT(H1538)=0,50,IF(H1538&gt;=0.6,100,IF(H1538&gt;=0.4,50,0)))</f>
        <v>50</v>
      </c>
      <c r="O1538" s="55" t="n">
        <f aca="false">IF(COUNT(I1538)=0,50,IF(J1538="proxy_vix",50,IF(I1538&lt;350,100,IF(I1538&lt;=450,50,0))))</f>
        <v>50</v>
      </c>
      <c r="P1538" s="55" t="n">
        <f aca="false">IF(COUNT(K1538)=0,50,IF(K1538&lt;20,100,IF(K1538&lt;=25,50,0)))</f>
        <v>100</v>
      </c>
      <c r="Q1538" s="54"/>
      <c r="R1538" s="47"/>
      <c r="S1538" s="51" t="n">
        <f aca="false">$E1538/$E1537-1</f>
        <v>0.0284551939281237</v>
      </c>
      <c r="T1538" s="56" t="n">
        <f aca="false">$K1538/$K1537-1</f>
        <v>-0.0932475884244374</v>
      </c>
      <c r="V1538" s="57"/>
      <c r="W1538" s="57"/>
      <c r="Y1538" s="1" t="str">
        <f aca="false">IF(AX1538&gt;=70,"EASY",IF(AX1538&gt;40,"UNCERTAIN","HARD"))</f>
        <v>HARD</v>
      </c>
      <c r="AA1538" s="58" t="n">
        <f aca="false">IF($A1538&lt;200,"",AVERAGE($E1489:$E1538)/AVERAGE($E1339:$E1538)-1)</f>
        <v>-0.132080181146049</v>
      </c>
      <c r="AB1538" s="59" t="n">
        <f aca="false">LOOKUP($B1538,07_L1政策步階!$A$4:$A$14,07_L1政策步階!$C$4:$C$14)</f>
        <v>-1</v>
      </c>
      <c r="AC1538" s="57"/>
      <c r="AD1538" s="57"/>
      <c r="AE1538" s="57"/>
      <c r="AF1538" s="57"/>
      <c r="AG1538" s="57"/>
      <c r="AH1538" s="57"/>
      <c r="AI1538" s="57"/>
      <c r="AJ1538" s="57"/>
      <c r="AK1538" s="57"/>
      <c r="AL1538" s="59" t="n">
        <f aca="false">IF(ISNUMBER($AA1538),IF($AA1538&gt;=0.005,100,IF($AA1538&gt;=-0.015,50,0)),"")</f>
        <v>0</v>
      </c>
      <c r="AM1538" s="59" t="n">
        <f aca="false">IF(ISNUMBER($AB1538),IF($AB1538=1,100,IF($AB1538=0,50,0)),"")</f>
        <v>0</v>
      </c>
      <c r="AN1538" s="0" t="str">
        <f aca="false">IF(ISNUMBER($AC1538),IF($AC1538&gt;=0.001,100,IF($AC1538&gt;=-0.003,50,0)),"")</f>
        <v/>
      </c>
      <c r="AO1538" s="0" t="str">
        <f aca="false">IF(ISNUMBER($AD1538),IF($AD1538&gt;=0.04,100,IF($AD1538&gt;=0,50,0)),"")</f>
        <v/>
      </c>
      <c r="AP1538" s="0" t="str">
        <f aca="false">IF(ISNUMBER($AE1538),IF($AE1538&gt;=25,100,IF($AE1538&gt;=-75,50,0)),"")</f>
        <v/>
      </c>
      <c r="AQ1538" s="0" t="str">
        <f aca="false">IF(ISNUMBER($AF1538),IF($AF1538&gt;0,100,IF($AF1538&gt;=-50,50,0)),"")</f>
        <v/>
      </c>
      <c r="AR1538" s="0" t="str">
        <f aca="false">IF(ISNUMBER($AG1538),IF($AG1538=1,100,IF($AG1538=0,50,0)),"")</f>
        <v/>
      </c>
      <c r="AS1538" s="0" t="str">
        <f aca="false">IF(ISNUMBER($AH1538),IF($AH1538&lt;0,100,IF($AH1538&lt;=20,50,0)),"")</f>
        <v/>
      </c>
      <c r="AT1538" s="0" t="str">
        <f aca="false">IF(ISNUMBER($AI1538),IF($AI1538&lt;0.95,100,IF($AI1538&lt;=1,50,0)),"")</f>
        <v/>
      </c>
      <c r="AU1538" s="0" t="str">
        <f aca="false">IF(ISNUMBER($AJ1538),IF($AJ1538&lt;30,0,IF($AJ1538&lt;40,50,IF($AJ1538&lt;=90,100,50))),"")</f>
        <v/>
      </c>
      <c r="AV1538" s="0" t="str">
        <f aca="false">IF(ISNUMBER($AK1538),IF($AK1538&gt;-0.2,100,IF($AK1538&gt;=-0.4,50,0)),"")</f>
        <v/>
      </c>
      <c r="AW1538" s="59" t="n">
        <f aca="false">01_指標庫!$H$4*ISNUMBER($F1538)+01_指標庫!$H$5*ISNUMBER($AA1538)+01_指標庫!$H$6*ISNUMBER($G1538)+01_指標庫!$H$7*ISNUMBER($H1538)+01_指標庫!$H$8*ISNUMBER($AF1538)+01_指標庫!$H$9*ISNUMBER($AG1538)+01_指標庫!$H$10*ISNUMBER($AB1538)+01_指標庫!$H$11*ISNUMBER($AC1538)+01_指標庫!$H$12*ISNUMBER($AD1538)+01_指標庫!$H$13*ISNUMBER($AE1538)+01_指標庫!$H$14*ISNUMBER($I1538)+01_指標庫!$H$15*ISNUMBER($AH1538)+01_指標庫!$H$16*ISNUMBER($K1538)+01_指標庫!$H$17*ISNUMBER($AI1538)+01_指標庫!$H$18*ISNUMBER($AJ1538)+01_指標庫!$H$19*ISNUMBER($AK1538)+01_指標庫!$H$20*ISNUMBER($BB1538)+01_指標庫!$H$21*ISNUMBER($BC1538)</f>
        <v>51</v>
      </c>
      <c r="AX1538" s="59" t="n">
        <f aca="false">IF(AW1538=0,50,ROUND((01_指標庫!$H$4*IF(ISNUMBER($F1538),L1538,0)+01_指標庫!$H$5*IF(ISNUMBER($AA1538),AL1538,0)+01_指標庫!$H$6*IF(ISNUMBER($G1538),M1538,0)+01_指標庫!$H$7*IF(ISNUMBER($H1538),N1538,0)+01_指標庫!$H$8*IF(ISNUMBER($AF1538),AQ1538,0)+01_指標庫!$H$9*IF(ISNUMBER($AG1538),AR1538,0)+01_指標庫!$H$10*IF(ISNUMBER($AB1538),AM1538,0)+01_指標庫!$H$11*IF(ISNUMBER($AC1538),AN1538,0)+01_指標庫!$H$12*IF(ISNUMBER($AD1538),AO1538,0)+01_指標庫!$H$13*IF(ISNUMBER($AE1538),AP1538,0)+01_指標庫!$H$14*IF(ISNUMBER($I1538),O1538,0)+01_指標庫!$H$15*IF(ISNUMBER($AH1538),AS1538,0)+01_指標庫!$H$16*IF(ISNUMBER($K1538),P1538,0)+01_指標庫!$H$17*IF(ISNUMBER($AI1538),AT1538,0)+01_指標庫!$H$18*IF(ISNUMBER($AJ1538),AU1538,0)+01_指標庫!$H$19*IF(ISNUMBER($AK1538),AV1538,0)+01_指標庫!$H$20*IF(ISNUMBER($BB1538),BB1538,0)+01_指標庫!$H$21*IF(ISNUMBER($BC1538),BC1538,0))/AW1538,1))</f>
        <v>33.3</v>
      </c>
      <c r="AY1538" s="60"/>
      <c r="AZ1538" s="60"/>
      <c r="BA1538" s="58" t="n">
        <f aca="false">AVERAGE($E1534:$E1538)/AVERAGE($E1529:$E1538)-1</f>
        <v>0.00995904020810579</v>
      </c>
      <c r="BB1538" s="59" t="n">
        <f aca="false">IF(ISNUMBER($BA1538),IF(OR($S1538&lt;=-0.03,$BA1538&lt;-0.003),0,IF(OR($S1538&lt;=-0.02,$BA1538&lt;0.01),50,100)),"")</f>
        <v>50</v>
      </c>
      <c r="BC1538" s="0" t="str">
        <f aca="false">IF(OR(COUNT($AZ1538)=0,COUNT($AZ1537)=0),"",IF(OR($AY1538/$AZ1537-1&lt;=-0.03,$AZ1538/$AZ1537-1&lt;=-0.045,IF(COUNT($AZ1529:$AZ1538)=10,AVERAGE($AZ1534:$AZ1538)/AVERAGE($AZ1529:$AZ1538)-1&lt;-0.01,FALSE())),0,IF(OR($AZ1538/$AZ1537-1&lt;=-0.02,IF(COUNT($AZ1529:$AZ1538)=10,AVERAGE($AZ1534:$AZ1538)/AVERAGE($AZ1529:$AZ1538)-1&lt;0.005,FALSE())),50,100)))</f>
        <v/>
      </c>
    </row>
    <row r="1539" customFormat="false" ht="15" hidden="false" customHeight="true" outlineLevel="0" collapsed="false">
      <c r="A1539" s="47" t="n">
        <v>1535</v>
      </c>
      <c r="B1539" s="48" t="n">
        <v>44784</v>
      </c>
      <c r="C1539" s="47" t="n">
        <v>2022</v>
      </c>
      <c r="D1539" s="49" t="s">
        <v>239</v>
      </c>
      <c r="E1539" s="50" t="n">
        <v>13291.99</v>
      </c>
      <c r="F1539" s="51" t="n">
        <v>-0.055038</v>
      </c>
      <c r="G1539" s="51" t="n">
        <v>-0.19799</v>
      </c>
      <c r="H1539" s="52" t="n">
        <v>0.3878</v>
      </c>
      <c r="I1539" s="62" t="n">
        <v>442.6</v>
      </c>
      <c r="J1539" s="63" t="s">
        <v>240</v>
      </c>
      <c r="K1539" s="54" t="n">
        <v>20.2</v>
      </c>
      <c r="L1539" s="55" t="n">
        <f aca="false">IF(COUNT(F1539)=0,50,IF(F1539&gt;=0,100,IF(F1539&gt;=-0.02,50,0)))</f>
        <v>0</v>
      </c>
      <c r="M1539" s="55" t="n">
        <f aca="false">IF(COUNT(G1539)=0,50,IF(G1539&gt;-0.06,100,IF(G1539&gt;-0.15,50,0)))</f>
        <v>0</v>
      </c>
      <c r="N1539" s="55" t="n">
        <f aca="false">IF(COUNT(H1539)=0,50,IF(H1539&gt;=0.6,100,IF(H1539&gt;=0.4,50,0)))</f>
        <v>0</v>
      </c>
      <c r="O1539" s="55" t="n">
        <f aca="false">IF(COUNT(I1539)=0,50,IF(J1539="proxy_vix",50,IF(I1539&lt;350,100,IF(I1539&lt;=450,50,0))))</f>
        <v>50</v>
      </c>
      <c r="P1539" s="55" t="n">
        <f aca="false">IF(COUNT(K1539)=0,50,IF(K1539&lt;20,100,IF(K1539&lt;=25,50,0)))</f>
        <v>50</v>
      </c>
      <c r="Q1539" s="54"/>
      <c r="R1539" s="47"/>
      <c r="S1539" s="51" t="n">
        <f aca="false">$E1539/$E1538-1</f>
        <v>-0.00645297765339747</v>
      </c>
      <c r="T1539" s="56" t="n">
        <f aca="false">$K1539/$K1538-1</f>
        <v>0.0233029381965553</v>
      </c>
      <c r="V1539" s="57"/>
      <c r="W1539" s="57"/>
      <c r="Y1539" s="1" t="str">
        <f aca="false">IF(AX1539&gt;=70,"EASY",IF(AX1539&gt;40,"UNCERTAIN","HARD"))</f>
        <v>HARD</v>
      </c>
      <c r="AA1539" s="58" t="n">
        <f aca="false">IF($A1539&lt;200,"",AVERAGE($E1490:$E1539)/AVERAGE($E1340:$E1539)-1)</f>
        <v>-0.13047055638123</v>
      </c>
      <c r="AB1539" s="59" t="n">
        <f aca="false">LOOKUP($B1539,07_L1政策步階!$A$4:$A$14,07_L1政策步階!$C$4:$C$14)</f>
        <v>-1</v>
      </c>
      <c r="AC1539" s="57"/>
      <c r="AD1539" s="57"/>
      <c r="AE1539" s="57"/>
      <c r="AF1539" s="57"/>
      <c r="AG1539" s="57"/>
      <c r="AH1539" s="57"/>
      <c r="AI1539" s="57"/>
      <c r="AJ1539" s="57"/>
      <c r="AK1539" s="57"/>
      <c r="AL1539" s="59" t="n">
        <f aca="false">IF(ISNUMBER($AA1539),IF($AA1539&gt;=0.005,100,IF($AA1539&gt;=-0.015,50,0)),"")</f>
        <v>0</v>
      </c>
      <c r="AM1539" s="59" t="n">
        <f aca="false">IF(ISNUMBER($AB1539),IF($AB1539=1,100,IF($AB1539=0,50,0)),"")</f>
        <v>0</v>
      </c>
      <c r="AN1539" s="0" t="str">
        <f aca="false">IF(ISNUMBER($AC1539),IF($AC1539&gt;=0.001,100,IF($AC1539&gt;=-0.003,50,0)),"")</f>
        <v/>
      </c>
      <c r="AO1539" s="0" t="str">
        <f aca="false">IF(ISNUMBER($AD1539),IF($AD1539&gt;=0.04,100,IF($AD1539&gt;=0,50,0)),"")</f>
        <v/>
      </c>
      <c r="AP1539" s="0" t="str">
        <f aca="false">IF(ISNUMBER($AE1539),IF($AE1539&gt;=25,100,IF($AE1539&gt;=-75,50,0)),"")</f>
        <v/>
      </c>
      <c r="AQ1539" s="0" t="str">
        <f aca="false">IF(ISNUMBER($AF1539),IF($AF1539&gt;0,100,IF($AF1539&gt;=-50,50,0)),"")</f>
        <v/>
      </c>
      <c r="AR1539" s="0" t="str">
        <f aca="false">IF(ISNUMBER($AG1539),IF($AG1539=1,100,IF($AG1539=0,50,0)),"")</f>
        <v/>
      </c>
      <c r="AS1539" s="0" t="str">
        <f aca="false">IF(ISNUMBER($AH1539),IF($AH1539&lt;0,100,IF($AH1539&lt;=20,50,0)),"")</f>
        <v/>
      </c>
      <c r="AT1539" s="0" t="str">
        <f aca="false">IF(ISNUMBER($AI1539),IF($AI1539&lt;0.95,100,IF($AI1539&lt;=1,50,0)),"")</f>
        <v/>
      </c>
      <c r="AU1539" s="0" t="str">
        <f aca="false">IF(ISNUMBER($AJ1539),IF($AJ1539&lt;30,0,IF($AJ1539&lt;40,50,IF($AJ1539&lt;=90,100,50))),"")</f>
        <v/>
      </c>
      <c r="AV1539" s="0" t="str">
        <f aca="false">IF(ISNUMBER($AK1539),IF($AK1539&gt;-0.2,100,IF($AK1539&gt;=-0.4,50,0)),"")</f>
        <v/>
      </c>
      <c r="AW1539" s="59" t="n">
        <f aca="false">01_指標庫!$H$4*ISNUMBER($F1539)+01_指標庫!$H$5*ISNUMBER($AA1539)+01_指標庫!$H$6*ISNUMBER($G1539)+01_指標庫!$H$7*ISNUMBER($H1539)+01_指標庫!$H$8*ISNUMBER($AF1539)+01_指標庫!$H$9*ISNUMBER($AG1539)+01_指標庫!$H$10*ISNUMBER($AB1539)+01_指標庫!$H$11*ISNUMBER($AC1539)+01_指標庫!$H$12*ISNUMBER($AD1539)+01_指標庫!$H$13*ISNUMBER($AE1539)+01_指標庫!$H$14*ISNUMBER($I1539)+01_指標庫!$H$15*ISNUMBER($AH1539)+01_指標庫!$H$16*ISNUMBER($K1539)+01_指標庫!$H$17*ISNUMBER($AI1539)+01_指標庫!$H$18*ISNUMBER($AJ1539)+01_指標庫!$H$19*ISNUMBER($AK1539)+01_指標庫!$H$20*ISNUMBER($BB1539)+01_指標庫!$H$21*ISNUMBER($BC1539)</f>
        <v>51</v>
      </c>
      <c r="AX1539" s="59" t="n">
        <f aca="false">IF(AW1539=0,50,ROUND((01_指標庫!$H$4*IF(ISNUMBER($F1539),L1539,0)+01_指標庫!$H$5*IF(ISNUMBER($AA1539),AL1539,0)+01_指標庫!$H$6*IF(ISNUMBER($G1539),M1539,0)+01_指標庫!$H$7*IF(ISNUMBER($H1539),N1539,0)+01_指標庫!$H$8*IF(ISNUMBER($AF1539),AQ1539,0)+01_指標庫!$H$9*IF(ISNUMBER($AG1539),AR1539,0)+01_指標庫!$H$10*IF(ISNUMBER($AB1539),AM1539,0)+01_指標庫!$H$11*IF(ISNUMBER($AC1539),AN1539,0)+01_指標庫!$H$12*IF(ISNUMBER($AD1539),AO1539,0)+01_指標庫!$H$13*IF(ISNUMBER($AE1539),AP1539,0)+01_指標庫!$H$14*IF(ISNUMBER($I1539),O1539,0)+01_指標庫!$H$15*IF(ISNUMBER($AH1539),AS1539,0)+01_指標庫!$H$16*IF(ISNUMBER($K1539),P1539,0)+01_指標庫!$H$17*IF(ISNUMBER($AI1539),AT1539,0)+01_指標庫!$H$18*IF(ISNUMBER($AJ1539),AU1539,0)+01_指標庫!$H$19*IF(ISNUMBER($AK1539),AV1539,0)+01_指標庫!$H$20*IF(ISNUMBER($BB1539),BB1539,0)+01_指標庫!$H$21*IF(ISNUMBER($BC1539),BC1539,0))/AW1539,1))</f>
        <v>19.6</v>
      </c>
      <c r="AY1539" s="60"/>
      <c r="AZ1539" s="60"/>
      <c r="BA1539" s="58" t="n">
        <f aca="false">AVERAGE($E1535:$E1539)/AVERAGE($E1530:$E1539)-1</f>
        <v>0.0052563173906115</v>
      </c>
      <c r="BB1539" s="59" t="n">
        <f aca="false">IF(ISNUMBER($BA1539),IF(OR($S1539&lt;=-0.03,$BA1539&lt;-0.003),0,IF(OR($S1539&lt;=-0.02,$BA1539&lt;0.01),50,100)),"")</f>
        <v>50</v>
      </c>
      <c r="BC1539" s="0" t="str">
        <f aca="false">IF(OR(COUNT($AZ1539)=0,COUNT($AZ1538)=0),"",IF(OR($AY1539/$AZ1538-1&lt;=-0.03,$AZ1539/$AZ1538-1&lt;=-0.045,IF(COUNT($AZ1530:$AZ1539)=10,AVERAGE($AZ1535:$AZ1539)/AVERAGE($AZ1530:$AZ1539)-1&lt;-0.01,FALSE())),0,IF(OR($AZ1539/$AZ1538-1&lt;=-0.02,IF(COUNT($AZ1530:$AZ1539)=10,AVERAGE($AZ1535:$AZ1539)/AVERAGE($AZ1530:$AZ1539)-1&lt;0.005,FALSE())),50,100)))</f>
        <v/>
      </c>
    </row>
    <row r="1540" customFormat="false" ht="15" hidden="false" customHeight="true" outlineLevel="0" collapsed="false">
      <c r="A1540" s="47" t="n">
        <v>1536</v>
      </c>
      <c r="B1540" s="48" t="n">
        <v>44785</v>
      </c>
      <c r="C1540" s="47" t="n">
        <v>2022</v>
      </c>
      <c r="D1540" s="49" t="s">
        <v>234</v>
      </c>
      <c r="E1540" s="50" t="n">
        <v>13565.87</v>
      </c>
      <c r="F1540" s="51" t="n">
        <v>-0.034884</v>
      </c>
      <c r="G1540" s="51" t="n">
        <v>-0.181464</v>
      </c>
      <c r="H1540" s="52" t="n">
        <v>0.4286</v>
      </c>
      <c r="I1540" s="62" t="n">
        <v>437</v>
      </c>
      <c r="J1540" s="63" t="s">
        <v>240</v>
      </c>
      <c r="K1540" s="54" t="n">
        <v>19.53</v>
      </c>
      <c r="L1540" s="55" t="n">
        <f aca="false">IF(COUNT(F1540)=0,50,IF(F1540&gt;=0,100,IF(F1540&gt;=-0.02,50,0)))</f>
        <v>0</v>
      </c>
      <c r="M1540" s="55" t="n">
        <f aca="false">IF(COUNT(G1540)=0,50,IF(G1540&gt;-0.06,100,IF(G1540&gt;-0.15,50,0)))</f>
        <v>0</v>
      </c>
      <c r="N1540" s="55" t="n">
        <f aca="false">IF(COUNT(H1540)=0,50,IF(H1540&gt;=0.6,100,IF(H1540&gt;=0.4,50,0)))</f>
        <v>50</v>
      </c>
      <c r="O1540" s="55" t="n">
        <f aca="false">IF(COUNT(I1540)=0,50,IF(J1540="proxy_vix",50,IF(I1540&lt;350,100,IF(I1540&lt;=450,50,0))))</f>
        <v>50</v>
      </c>
      <c r="P1540" s="55" t="n">
        <f aca="false">IF(COUNT(K1540)=0,50,IF(K1540&lt;20,100,IF(K1540&lt;=25,50,0)))</f>
        <v>100</v>
      </c>
      <c r="Q1540" s="54"/>
      <c r="R1540" s="47"/>
      <c r="S1540" s="51" t="n">
        <f aca="false">$E1540/$E1539-1</f>
        <v>0.0206048906145733</v>
      </c>
      <c r="T1540" s="56" t="n">
        <f aca="false">$K1540/$K1539-1</f>
        <v>-0.0331683168316831</v>
      </c>
      <c r="V1540" s="57"/>
      <c r="W1540" s="57"/>
      <c r="Y1540" s="1" t="str">
        <f aca="false">IF(AX1540&gt;=70,"EASY",IF(AX1540&gt;40,"UNCERTAIN","HARD"))</f>
        <v>HARD</v>
      </c>
      <c r="AA1540" s="58" t="n">
        <f aca="false">IF($A1540&lt;200,"",AVERAGE($E1491:$E1540)/AVERAGE($E1341:$E1540)-1)</f>
        <v>-0.12840614704134</v>
      </c>
      <c r="AB1540" s="59" t="n">
        <f aca="false">LOOKUP($B1540,07_L1政策步階!$A$4:$A$14,07_L1政策步階!$C$4:$C$14)</f>
        <v>-1</v>
      </c>
      <c r="AC1540" s="57"/>
      <c r="AD1540" s="57"/>
      <c r="AE1540" s="57"/>
      <c r="AF1540" s="57"/>
      <c r="AG1540" s="57"/>
      <c r="AH1540" s="57"/>
      <c r="AI1540" s="57"/>
      <c r="AJ1540" s="57"/>
      <c r="AK1540" s="57"/>
      <c r="AL1540" s="59" t="n">
        <f aca="false">IF(ISNUMBER($AA1540),IF($AA1540&gt;=0.005,100,IF($AA1540&gt;=-0.015,50,0)),"")</f>
        <v>0</v>
      </c>
      <c r="AM1540" s="59" t="n">
        <f aca="false">IF(ISNUMBER($AB1540),IF($AB1540=1,100,IF($AB1540=0,50,0)),"")</f>
        <v>0</v>
      </c>
      <c r="AN1540" s="0" t="str">
        <f aca="false">IF(ISNUMBER($AC1540),IF($AC1540&gt;=0.001,100,IF($AC1540&gt;=-0.003,50,0)),"")</f>
        <v/>
      </c>
      <c r="AO1540" s="0" t="str">
        <f aca="false">IF(ISNUMBER($AD1540),IF($AD1540&gt;=0.04,100,IF($AD1540&gt;=0,50,0)),"")</f>
        <v/>
      </c>
      <c r="AP1540" s="0" t="str">
        <f aca="false">IF(ISNUMBER($AE1540),IF($AE1540&gt;=25,100,IF($AE1540&gt;=-75,50,0)),"")</f>
        <v/>
      </c>
      <c r="AQ1540" s="0" t="str">
        <f aca="false">IF(ISNUMBER($AF1540),IF($AF1540&gt;0,100,IF($AF1540&gt;=-50,50,0)),"")</f>
        <v/>
      </c>
      <c r="AR1540" s="0" t="str">
        <f aca="false">IF(ISNUMBER($AG1540),IF($AG1540=1,100,IF($AG1540=0,50,0)),"")</f>
        <v/>
      </c>
      <c r="AS1540" s="0" t="str">
        <f aca="false">IF(ISNUMBER($AH1540),IF($AH1540&lt;0,100,IF($AH1540&lt;=20,50,0)),"")</f>
        <v/>
      </c>
      <c r="AT1540" s="0" t="str">
        <f aca="false">IF(ISNUMBER($AI1540),IF($AI1540&lt;0.95,100,IF($AI1540&lt;=1,50,0)),"")</f>
        <v/>
      </c>
      <c r="AU1540" s="0" t="str">
        <f aca="false">IF(ISNUMBER($AJ1540),IF($AJ1540&lt;30,0,IF($AJ1540&lt;40,50,IF($AJ1540&lt;=90,100,50))),"")</f>
        <v/>
      </c>
      <c r="AV1540" s="0" t="str">
        <f aca="false">IF(ISNUMBER($AK1540),IF($AK1540&gt;-0.2,100,IF($AK1540&gt;=-0.4,50,0)),"")</f>
        <v/>
      </c>
      <c r="AW1540" s="59" t="n">
        <f aca="false">01_指標庫!$H$4*ISNUMBER($F1540)+01_指標庫!$H$5*ISNUMBER($AA1540)+01_指標庫!$H$6*ISNUMBER($G1540)+01_指標庫!$H$7*ISNUMBER($H1540)+01_指標庫!$H$8*ISNUMBER($AF1540)+01_指標庫!$H$9*ISNUMBER($AG1540)+01_指標庫!$H$10*ISNUMBER($AB1540)+01_指標庫!$H$11*ISNUMBER($AC1540)+01_指標庫!$H$12*ISNUMBER($AD1540)+01_指標庫!$H$13*ISNUMBER($AE1540)+01_指標庫!$H$14*ISNUMBER($I1540)+01_指標庫!$H$15*ISNUMBER($AH1540)+01_指標庫!$H$16*ISNUMBER($K1540)+01_指標庫!$H$17*ISNUMBER($AI1540)+01_指標庫!$H$18*ISNUMBER($AJ1540)+01_指標庫!$H$19*ISNUMBER($AK1540)+01_指標庫!$H$20*ISNUMBER($BB1540)+01_指標庫!$H$21*ISNUMBER($BC1540)</f>
        <v>51</v>
      </c>
      <c r="AX1540" s="59" t="n">
        <f aca="false">IF(AW1540=0,50,ROUND((01_指標庫!$H$4*IF(ISNUMBER($F1540),L1540,0)+01_指標庫!$H$5*IF(ISNUMBER($AA1540),AL1540,0)+01_指標庫!$H$6*IF(ISNUMBER($G1540),M1540,0)+01_指標庫!$H$7*IF(ISNUMBER($H1540),N1540,0)+01_指標庫!$H$8*IF(ISNUMBER($AF1540),AQ1540,0)+01_指標庫!$H$9*IF(ISNUMBER($AG1540),AR1540,0)+01_指標庫!$H$10*IF(ISNUMBER($AB1540),AM1540,0)+01_指標庫!$H$11*IF(ISNUMBER($AC1540),AN1540,0)+01_指標庫!$H$12*IF(ISNUMBER($AD1540),AO1540,0)+01_指標庫!$H$13*IF(ISNUMBER($AE1540),AP1540,0)+01_指標庫!$H$14*IF(ISNUMBER($I1540),O1540,0)+01_指標庫!$H$15*IF(ISNUMBER($AH1540),AS1540,0)+01_指標庫!$H$16*IF(ISNUMBER($K1540),P1540,0)+01_指標庫!$H$17*IF(ISNUMBER($AI1540),AT1540,0)+01_指標庫!$H$18*IF(ISNUMBER($AJ1540),AU1540,0)+01_指標庫!$H$19*IF(ISNUMBER($AK1540),AV1540,0)+01_指標庫!$H$20*IF(ISNUMBER($BB1540),BB1540,0)+01_指標庫!$H$21*IF(ISNUMBER($BC1540),BC1540,0))/AW1540,1))</f>
        <v>33.3</v>
      </c>
      <c r="AY1540" s="60"/>
      <c r="AZ1540" s="60"/>
      <c r="BA1540" s="58" t="n">
        <f aca="false">AVERAGE($E1536:$E1540)/AVERAGE($E1531:$E1540)-1</f>
        <v>0.00597752365058413</v>
      </c>
      <c r="BB1540" s="59" t="n">
        <f aca="false">IF(ISNUMBER($BA1540),IF(OR($S1540&lt;=-0.03,$BA1540&lt;-0.003),0,IF(OR($S1540&lt;=-0.02,$BA1540&lt;0.01),50,100)),"")</f>
        <v>50</v>
      </c>
      <c r="BC1540" s="0" t="str">
        <f aca="false">IF(OR(COUNT($AZ1540)=0,COUNT($AZ1539)=0),"",IF(OR($AY1540/$AZ1539-1&lt;=-0.03,$AZ1540/$AZ1539-1&lt;=-0.045,IF(COUNT($AZ1531:$AZ1540)=10,AVERAGE($AZ1536:$AZ1540)/AVERAGE($AZ1531:$AZ1540)-1&lt;-0.01,FALSE())),0,IF(OR($AZ1540/$AZ1539-1&lt;=-0.02,IF(COUNT($AZ1531:$AZ1540)=10,AVERAGE($AZ1536:$AZ1540)/AVERAGE($AZ1531:$AZ1540)-1&lt;0.005,FALSE())),50,100)))</f>
        <v/>
      </c>
    </row>
    <row r="1541" customFormat="false" ht="15" hidden="false" customHeight="true" outlineLevel="0" collapsed="false">
      <c r="A1541" s="47" t="n">
        <v>1537</v>
      </c>
      <c r="B1541" s="48" t="n">
        <v>44788</v>
      </c>
      <c r="C1541" s="47" t="n">
        <v>2022</v>
      </c>
      <c r="D1541" s="49" t="s">
        <v>236</v>
      </c>
      <c r="E1541" s="50" t="n">
        <v>13667.18</v>
      </c>
      <c r="F1541" s="51" t="n">
        <v>-0.027008</v>
      </c>
      <c r="G1541" s="51" t="n">
        <v>-0.175352</v>
      </c>
      <c r="H1541" s="52" t="n">
        <v>0.4898</v>
      </c>
      <c r="I1541" s="62" t="n">
        <v>440.5</v>
      </c>
      <c r="J1541" s="63" t="s">
        <v>240</v>
      </c>
      <c r="K1541" s="54" t="n">
        <v>19.95</v>
      </c>
      <c r="L1541" s="55" t="n">
        <f aca="false">IF(COUNT(F1541)=0,50,IF(F1541&gt;=0,100,IF(F1541&gt;=-0.02,50,0)))</f>
        <v>0</v>
      </c>
      <c r="M1541" s="55" t="n">
        <f aca="false">IF(COUNT(G1541)=0,50,IF(G1541&gt;-0.06,100,IF(G1541&gt;-0.15,50,0)))</f>
        <v>0</v>
      </c>
      <c r="N1541" s="55" t="n">
        <f aca="false">IF(COUNT(H1541)=0,50,IF(H1541&gt;=0.6,100,IF(H1541&gt;=0.4,50,0)))</f>
        <v>50</v>
      </c>
      <c r="O1541" s="55" t="n">
        <f aca="false">IF(COUNT(I1541)=0,50,IF(J1541="proxy_vix",50,IF(I1541&lt;350,100,IF(I1541&lt;=450,50,0))))</f>
        <v>50</v>
      </c>
      <c r="P1541" s="55" t="n">
        <f aca="false">IF(COUNT(K1541)=0,50,IF(K1541&lt;20,100,IF(K1541&lt;=25,50,0)))</f>
        <v>100</v>
      </c>
      <c r="Q1541" s="54"/>
      <c r="R1541" s="47"/>
      <c r="S1541" s="51" t="n">
        <f aca="false">$E1541/$E1540-1</f>
        <v>0.00746800610650111</v>
      </c>
      <c r="T1541" s="56" t="n">
        <f aca="false">$K1541/$K1540-1</f>
        <v>0.021505376344086</v>
      </c>
      <c r="V1541" s="57"/>
      <c r="W1541" s="57"/>
      <c r="Y1541" s="1" t="str">
        <f aca="false">IF(AX1541&gt;=70,"EASY",IF(AX1541&gt;40,"UNCERTAIN","HARD"))</f>
        <v>HARD</v>
      </c>
      <c r="AA1541" s="58" t="n">
        <f aca="false">IF($A1541&lt;200,"",AVERAGE($E1492:$E1541)/AVERAGE($E1342:$E1541)-1)</f>
        <v>-0.126704522139206</v>
      </c>
      <c r="AB1541" s="59" t="n">
        <f aca="false">LOOKUP($B1541,07_L1政策步階!$A$4:$A$14,07_L1政策步階!$C$4:$C$14)</f>
        <v>-1</v>
      </c>
      <c r="AC1541" s="57"/>
      <c r="AD1541" s="57"/>
      <c r="AE1541" s="57"/>
      <c r="AF1541" s="57"/>
      <c r="AG1541" s="57"/>
      <c r="AH1541" s="57"/>
      <c r="AI1541" s="57"/>
      <c r="AJ1541" s="57"/>
      <c r="AK1541" s="57"/>
      <c r="AL1541" s="59" t="n">
        <f aca="false">IF(ISNUMBER($AA1541),IF($AA1541&gt;=0.005,100,IF($AA1541&gt;=-0.015,50,0)),"")</f>
        <v>0</v>
      </c>
      <c r="AM1541" s="59" t="n">
        <f aca="false">IF(ISNUMBER($AB1541),IF($AB1541=1,100,IF($AB1541=0,50,0)),"")</f>
        <v>0</v>
      </c>
      <c r="AN1541" s="0" t="str">
        <f aca="false">IF(ISNUMBER($AC1541),IF($AC1541&gt;=0.001,100,IF($AC1541&gt;=-0.003,50,0)),"")</f>
        <v/>
      </c>
      <c r="AO1541" s="0" t="str">
        <f aca="false">IF(ISNUMBER($AD1541),IF($AD1541&gt;=0.04,100,IF($AD1541&gt;=0,50,0)),"")</f>
        <v/>
      </c>
      <c r="AP1541" s="0" t="str">
        <f aca="false">IF(ISNUMBER($AE1541),IF($AE1541&gt;=25,100,IF($AE1541&gt;=-75,50,0)),"")</f>
        <v/>
      </c>
      <c r="AQ1541" s="0" t="str">
        <f aca="false">IF(ISNUMBER($AF1541),IF($AF1541&gt;0,100,IF($AF1541&gt;=-50,50,0)),"")</f>
        <v/>
      </c>
      <c r="AR1541" s="0" t="str">
        <f aca="false">IF(ISNUMBER($AG1541),IF($AG1541=1,100,IF($AG1541=0,50,0)),"")</f>
        <v/>
      </c>
      <c r="AS1541" s="0" t="str">
        <f aca="false">IF(ISNUMBER($AH1541),IF($AH1541&lt;0,100,IF($AH1541&lt;=20,50,0)),"")</f>
        <v/>
      </c>
      <c r="AT1541" s="0" t="str">
        <f aca="false">IF(ISNUMBER($AI1541),IF($AI1541&lt;0.95,100,IF($AI1541&lt;=1,50,0)),"")</f>
        <v/>
      </c>
      <c r="AU1541" s="0" t="str">
        <f aca="false">IF(ISNUMBER($AJ1541),IF($AJ1541&lt;30,0,IF($AJ1541&lt;40,50,IF($AJ1541&lt;=90,100,50))),"")</f>
        <v/>
      </c>
      <c r="AV1541" s="0" t="str">
        <f aca="false">IF(ISNUMBER($AK1541),IF($AK1541&gt;-0.2,100,IF($AK1541&gt;=-0.4,50,0)),"")</f>
        <v/>
      </c>
      <c r="AW1541" s="59" t="n">
        <f aca="false">01_指標庫!$H$4*ISNUMBER($F1541)+01_指標庫!$H$5*ISNUMBER($AA1541)+01_指標庫!$H$6*ISNUMBER($G1541)+01_指標庫!$H$7*ISNUMBER($H1541)+01_指標庫!$H$8*ISNUMBER($AF1541)+01_指標庫!$H$9*ISNUMBER($AG1541)+01_指標庫!$H$10*ISNUMBER($AB1541)+01_指標庫!$H$11*ISNUMBER($AC1541)+01_指標庫!$H$12*ISNUMBER($AD1541)+01_指標庫!$H$13*ISNUMBER($AE1541)+01_指標庫!$H$14*ISNUMBER($I1541)+01_指標庫!$H$15*ISNUMBER($AH1541)+01_指標庫!$H$16*ISNUMBER($K1541)+01_指標庫!$H$17*ISNUMBER($AI1541)+01_指標庫!$H$18*ISNUMBER($AJ1541)+01_指標庫!$H$19*ISNUMBER($AK1541)+01_指標庫!$H$20*ISNUMBER($BB1541)+01_指標庫!$H$21*ISNUMBER($BC1541)</f>
        <v>51</v>
      </c>
      <c r="AX1541" s="59" t="n">
        <f aca="false">IF(AW1541=0,50,ROUND((01_指標庫!$H$4*IF(ISNUMBER($F1541),L1541,0)+01_指標庫!$H$5*IF(ISNUMBER($AA1541),AL1541,0)+01_指標庫!$H$6*IF(ISNUMBER($G1541),M1541,0)+01_指標庫!$H$7*IF(ISNUMBER($H1541),N1541,0)+01_指標庫!$H$8*IF(ISNUMBER($AF1541),AQ1541,0)+01_指標庫!$H$9*IF(ISNUMBER($AG1541),AR1541,0)+01_指標庫!$H$10*IF(ISNUMBER($AB1541),AM1541,0)+01_指標庫!$H$11*IF(ISNUMBER($AC1541),AN1541,0)+01_指標庫!$H$12*IF(ISNUMBER($AD1541),AO1541,0)+01_指標庫!$H$13*IF(ISNUMBER($AE1541),AP1541,0)+01_指標庫!$H$14*IF(ISNUMBER($I1541),O1541,0)+01_指標庫!$H$15*IF(ISNUMBER($AH1541),AS1541,0)+01_指標庫!$H$16*IF(ISNUMBER($K1541),P1541,0)+01_指標庫!$H$17*IF(ISNUMBER($AI1541),AT1541,0)+01_指標庫!$H$18*IF(ISNUMBER($AJ1541),AU1541,0)+01_指標庫!$H$19*IF(ISNUMBER($AK1541),AV1541,0)+01_指標庫!$H$20*IF(ISNUMBER($BB1541),BB1541,0)+01_指標庫!$H$21*IF(ISNUMBER($BC1541),BC1541,0))/AW1541,1))</f>
        <v>33.3</v>
      </c>
      <c r="AY1541" s="60"/>
      <c r="AZ1541" s="60"/>
      <c r="BA1541" s="58" t="n">
        <f aca="false">AVERAGE($E1537:$E1541)/AVERAGE($E1532:$E1541)-1</f>
        <v>0.0081267531828868</v>
      </c>
      <c r="BB1541" s="59" t="n">
        <f aca="false">IF(ISNUMBER($BA1541),IF(OR($S1541&lt;=-0.03,$BA1541&lt;-0.003),0,IF(OR($S1541&lt;=-0.02,$BA1541&lt;0.01),50,100)),"")</f>
        <v>50</v>
      </c>
      <c r="BC1541" s="0" t="str">
        <f aca="false">IF(OR(COUNT($AZ1541)=0,COUNT($AZ1540)=0),"",IF(OR($AY1541/$AZ1540-1&lt;=-0.03,$AZ1541/$AZ1540-1&lt;=-0.045,IF(COUNT($AZ1532:$AZ1541)=10,AVERAGE($AZ1537:$AZ1541)/AVERAGE($AZ1532:$AZ1541)-1&lt;-0.01,FALSE())),0,IF(OR($AZ1541/$AZ1540-1&lt;=-0.02,IF(COUNT($AZ1532:$AZ1541)=10,AVERAGE($AZ1537:$AZ1541)/AVERAGE($AZ1532:$AZ1541)-1&lt;0.005,FALSE())),50,100)))</f>
        <v/>
      </c>
    </row>
    <row r="1542" customFormat="false" ht="15" hidden="false" customHeight="true" outlineLevel="0" collapsed="false">
      <c r="A1542" s="47" t="n">
        <v>1538</v>
      </c>
      <c r="B1542" s="48" t="n">
        <v>44789</v>
      </c>
      <c r="C1542" s="47" t="n">
        <v>2022</v>
      </c>
      <c r="D1542" s="49" t="s">
        <v>237</v>
      </c>
      <c r="E1542" s="50" t="n">
        <v>13635.21</v>
      </c>
      <c r="F1542" s="51" t="n">
        <v>-0.028543</v>
      </c>
      <c r="G1542" s="51" t="n">
        <v>-0.17728</v>
      </c>
      <c r="H1542" s="52" t="n">
        <v>0.4898</v>
      </c>
      <c r="I1542" s="62" t="n">
        <v>438.3</v>
      </c>
      <c r="J1542" s="63" t="s">
        <v>240</v>
      </c>
      <c r="K1542" s="54" t="n">
        <v>19.69</v>
      </c>
      <c r="L1542" s="55" t="n">
        <f aca="false">IF(COUNT(F1542)=0,50,IF(F1542&gt;=0,100,IF(F1542&gt;=-0.02,50,0)))</f>
        <v>0</v>
      </c>
      <c r="M1542" s="55" t="n">
        <f aca="false">IF(COUNT(G1542)=0,50,IF(G1542&gt;-0.06,100,IF(G1542&gt;-0.15,50,0)))</f>
        <v>0</v>
      </c>
      <c r="N1542" s="55" t="n">
        <f aca="false">IF(COUNT(H1542)=0,50,IF(H1542&gt;=0.6,100,IF(H1542&gt;=0.4,50,0)))</f>
        <v>50</v>
      </c>
      <c r="O1542" s="55" t="n">
        <f aca="false">IF(COUNT(I1542)=0,50,IF(J1542="proxy_vix",50,IF(I1542&lt;350,100,IF(I1542&lt;=450,50,0))))</f>
        <v>50</v>
      </c>
      <c r="P1542" s="55" t="n">
        <f aca="false">IF(COUNT(K1542)=0,50,IF(K1542&lt;20,100,IF(K1542&lt;=25,50,0)))</f>
        <v>100</v>
      </c>
      <c r="Q1542" s="54"/>
      <c r="R1542" s="47"/>
      <c r="S1542" s="51" t="n">
        <f aca="false">$E1542/$E1541-1</f>
        <v>-0.00233918043078385</v>
      </c>
      <c r="T1542" s="56" t="n">
        <f aca="false">$K1542/$K1541-1</f>
        <v>-0.013032581453634</v>
      </c>
      <c r="V1542" s="57"/>
      <c r="W1542" s="57"/>
      <c r="Y1542" s="1" t="str">
        <f aca="false">IF(AX1542&gt;=70,"EASY",IF(AX1542&gt;40,"UNCERTAIN","HARD"))</f>
        <v>HARD</v>
      </c>
      <c r="AA1542" s="58" t="n">
        <f aca="false">IF($A1542&lt;200,"",AVERAGE($E1493:$E1542)/AVERAGE($E1343:$E1542)-1)</f>
        <v>-0.124488711732626</v>
      </c>
      <c r="AB1542" s="59" t="n">
        <f aca="false">LOOKUP($B1542,07_L1政策步階!$A$4:$A$14,07_L1政策步階!$C$4:$C$14)</f>
        <v>-1</v>
      </c>
      <c r="AC1542" s="57"/>
      <c r="AD1542" s="57"/>
      <c r="AE1542" s="57"/>
      <c r="AF1542" s="57"/>
      <c r="AG1542" s="57"/>
      <c r="AH1542" s="57"/>
      <c r="AI1542" s="57"/>
      <c r="AJ1542" s="57"/>
      <c r="AK1542" s="57"/>
      <c r="AL1542" s="59" t="n">
        <f aca="false">IF(ISNUMBER($AA1542),IF($AA1542&gt;=0.005,100,IF($AA1542&gt;=-0.015,50,0)),"")</f>
        <v>0</v>
      </c>
      <c r="AM1542" s="59" t="n">
        <f aca="false">IF(ISNUMBER($AB1542),IF($AB1542=1,100,IF($AB1542=0,50,0)),"")</f>
        <v>0</v>
      </c>
      <c r="AN1542" s="0" t="str">
        <f aca="false">IF(ISNUMBER($AC1542),IF($AC1542&gt;=0.001,100,IF($AC1542&gt;=-0.003,50,0)),"")</f>
        <v/>
      </c>
      <c r="AO1542" s="0" t="str">
        <f aca="false">IF(ISNUMBER($AD1542),IF($AD1542&gt;=0.04,100,IF($AD1542&gt;=0,50,0)),"")</f>
        <v/>
      </c>
      <c r="AP1542" s="0" t="str">
        <f aca="false">IF(ISNUMBER($AE1542),IF($AE1542&gt;=25,100,IF($AE1542&gt;=-75,50,0)),"")</f>
        <v/>
      </c>
      <c r="AQ1542" s="0" t="str">
        <f aca="false">IF(ISNUMBER($AF1542),IF($AF1542&gt;0,100,IF($AF1542&gt;=-50,50,0)),"")</f>
        <v/>
      </c>
      <c r="AR1542" s="0" t="str">
        <f aca="false">IF(ISNUMBER($AG1542),IF($AG1542=1,100,IF($AG1542=0,50,0)),"")</f>
        <v/>
      </c>
      <c r="AS1542" s="0" t="str">
        <f aca="false">IF(ISNUMBER($AH1542),IF($AH1542&lt;0,100,IF($AH1542&lt;=20,50,0)),"")</f>
        <v/>
      </c>
      <c r="AT1542" s="0" t="str">
        <f aca="false">IF(ISNUMBER($AI1542),IF($AI1542&lt;0.95,100,IF($AI1542&lt;=1,50,0)),"")</f>
        <v/>
      </c>
      <c r="AU1542" s="0" t="str">
        <f aca="false">IF(ISNUMBER($AJ1542),IF($AJ1542&lt;30,0,IF($AJ1542&lt;40,50,IF($AJ1542&lt;=90,100,50))),"")</f>
        <v/>
      </c>
      <c r="AV1542" s="0" t="str">
        <f aca="false">IF(ISNUMBER($AK1542),IF($AK1542&gt;-0.2,100,IF($AK1542&gt;=-0.4,50,0)),"")</f>
        <v/>
      </c>
      <c r="AW1542" s="59" t="n">
        <f aca="false">01_指標庫!$H$4*ISNUMBER($F1542)+01_指標庫!$H$5*ISNUMBER($AA1542)+01_指標庫!$H$6*ISNUMBER($G1542)+01_指標庫!$H$7*ISNUMBER($H1542)+01_指標庫!$H$8*ISNUMBER($AF1542)+01_指標庫!$H$9*ISNUMBER($AG1542)+01_指標庫!$H$10*ISNUMBER($AB1542)+01_指標庫!$H$11*ISNUMBER($AC1542)+01_指標庫!$H$12*ISNUMBER($AD1542)+01_指標庫!$H$13*ISNUMBER($AE1542)+01_指標庫!$H$14*ISNUMBER($I1542)+01_指標庫!$H$15*ISNUMBER($AH1542)+01_指標庫!$H$16*ISNUMBER($K1542)+01_指標庫!$H$17*ISNUMBER($AI1542)+01_指標庫!$H$18*ISNUMBER($AJ1542)+01_指標庫!$H$19*ISNUMBER($AK1542)+01_指標庫!$H$20*ISNUMBER($BB1542)+01_指標庫!$H$21*ISNUMBER($BC1542)</f>
        <v>51</v>
      </c>
      <c r="AX1542" s="59" t="n">
        <f aca="false">IF(AW1542=0,50,ROUND((01_指標庫!$H$4*IF(ISNUMBER($F1542),L1542,0)+01_指標庫!$H$5*IF(ISNUMBER($AA1542),AL1542,0)+01_指標庫!$H$6*IF(ISNUMBER($G1542),M1542,0)+01_指標庫!$H$7*IF(ISNUMBER($H1542),N1542,0)+01_指標庫!$H$8*IF(ISNUMBER($AF1542),AQ1542,0)+01_指標庫!$H$9*IF(ISNUMBER($AG1542),AR1542,0)+01_指標庫!$H$10*IF(ISNUMBER($AB1542),AM1542,0)+01_指標庫!$H$11*IF(ISNUMBER($AC1542),AN1542,0)+01_指標庫!$H$12*IF(ISNUMBER($AD1542),AO1542,0)+01_指標庫!$H$13*IF(ISNUMBER($AE1542),AP1542,0)+01_指標庫!$H$14*IF(ISNUMBER($I1542),O1542,0)+01_指標庫!$H$15*IF(ISNUMBER($AH1542),AS1542,0)+01_指標庫!$H$16*IF(ISNUMBER($K1542),P1542,0)+01_指標庫!$H$17*IF(ISNUMBER($AI1542),AT1542,0)+01_指標庫!$H$18*IF(ISNUMBER($AJ1542),AU1542,0)+01_指標庫!$H$19*IF(ISNUMBER($AK1542),AV1542,0)+01_指標庫!$H$20*IF(ISNUMBER($BB1542),BB1542,0)+01_指標庫!$H$21*IF(ISNUMBER($BC1542),BC1542,0))/AW1542,1))</f>
        <v>39.2</v>
      </c>
      <c r="AY1542" s="60"/>
      <c r="AZ1542" s="60"/>
      <c r="BA1542" s="58" t="n">
        <f aca="false">AVERAGE($E1538:$E1542)/AVERAGE($E1533:$E1542)-1</f>
        <v>0.0119813850818289</v>
      </c>
      <c r="BB1542" s="59" t="n">
        <f aca="false">IF(ISNUMBER($BA1542),IF(OR($S1542&lt;=-0.03,$BA1542&lt;-0.003),0,IF(OR($S1542&lt;=-0.02,$BA1542&lt;0.01),50,100)),"")</f>
        <v>100</v>
      </c>
      <c r="BC1542" s="0" t="str">
        <f aca="false">IF(OR(COUNT($AZ1542)=0,COUNT($AZ1541)=0),"",IF(OR($AY1542/$AZ1541-1&lt;=-0.03,$AZ1542/$AZ1541-1&lt;=-0.045,IF(COUNT($AZ1533:$AZ1542)=10,AVERAGE($AZ1538:$AZ1542)/AVERAGE($AZ1533:$AZ1542)-1&lt;-0.01,FALSE())),0,IF(OR($AZ1542/$AZ1541-1&lt;=-0.02,IF(COUNT($AZ1533:$AZ1542)=10,AVERAGE($AZ1538:$AZ1542)/AVERAGE($AZ1533:$AZ1542)-1&lt;0.005,FALSE())),50,100)))</f>
        <v/>
      </c>
    </row>
    <row r="1543" customFormat="false" ht="15" hidden="false" customHeight="true" outlineLevel="0" collapsed="false">
      <c r="A1543" s="47" t="n">
        <v>1539</v>
      </c>
      <c r="B1543" s="48" t="n">
        <v>44790</v>
      </c>
      <c r="C1543" s="47" t="n">
        <v>2022</v>
      </c>
      <c r="D1543" s="49" t="s">
        <v>238</v>
      </c>
      <c r="E1543" s="50" t="n">
        <v>13470.86</v>
      </c>
      <c r="F1543" s="51" t="n">
        <v>-0.039438</v>
      </c>
      <c r="G1543" s="51" t="n">
        <v>-0.187197</v>
      </c>
      <c r="H1543" s="52" t="n">
        <v>0.4694</v>
      </c>
      <c r="I1543" s="62" t="n">
        <v>440.1</v>
      </c>
      <c r="J1543" s="63" t="s">
        <v>240</v>
      </c>
      <c r="K1543" s="54" t="n">
        <v>19.9</v>
      </c>
      <c r="L1543" s="55" t="n">
        <f aca="false">IF(COUNT(F1543)=0,50,IF(F1543&gt;=0,100,IF(F1543&gt;=-0.02,50,0)))</f>
        <v>0</v>
      </c>
      <c r="M1543" s="55" t="n">
        <f aca="false">IF(COUNT(G1543)=0,50,IF(G1543&gt;-0.06,100,IF(G1543&gt;-0.15,50,0)))</f>
        <v>0</v>
      </c>
      <c r="N1543" s="55" t="n">
        <f aca="false">IF(COUNT(H1543)=0,50,IF(H1543&gt;=0.6,100,IF(H1543&gt;=0.4,50,0)))</f>
        <v>50</v>
      </c>
      <c r="O1543" s="55" t="n">
        <f aca="false">IF(COUNT(I1543)=0,50,IF(J1543="proxy_vix",50,IF(I1543&lt;350,100,IF(I1543&lt;=450,50,0))))</f>
        <v>50</v>
      </c>
      <c r="P1543" s="55" t="n">
        <f aca="false">IF(COUNT(K1543)=0,50,IF(K1543&lt;20,100,IF(K1543&lt;=25,50,0)))</f>
        <v>100</v>
      </c>
      <c r="Q1543" s="54"/>
      <c r="R1543" s="47"/>
      <c r="S1543" s="51" t="n">
        <f aca="false">$E1543/$E1542-1</f>
        <v>-0.0120533530470011</v>
      </c>
      <c r="T1543" s="56" t="n">
        <f aca="false">$K1543/$K1542-1</f>
        <v>0.0106653123412899</v>
      </c>
      <c r="V1543" s="57"/>
      <c r="W1543" s="57"/>
      <c r="Y1543" s="1" t="str">
        <f aca="false">IF(AX1543&gt;=70,"EASY",IF(AX1543&gt;40,"UNCERTAIN","HARD"))</f>
        <v>HARD</v>
      </c>
      <c r="AA1543" s="58" t="n">
        <f aca="false">IF($A1543&lt;200,"",AVERAGE($E1494:$E1543)/AVERAGE($E1344:$E1543)-1)</f>
        <v>-0.122503428781111</v>
      </c>
      <c r="AB1543" s="59" t="n">
        <f aca="false">LOOKUP($B1543,07_L1政策步階!$A$4:$A$14,07_L1政策步階!$C$4:$C$14)</f>
        <v>-1</v>
      </c>
      <c r="AC1543" s="57"/>
      <c r="AD1543" s="57"/>
      <c r="AE1543" s="57"/>
      <c r="AF1543" s="57"/>
      <c r="AG1543" s="57"/>
      <c r="AH1543" s="57"/>
      <c r="AI1543" s="57"/>
      <c r="AJ1543" s="57"/>
      <c r="AK1543" s="57"/>
      <c r="AL1543" s="59" t="n">
        <f aca="false">IF(ISNUMBER($AA1543),IF($AA1543&gt;=0.005,100,IF($AA1543&gt;=-0.015,50,0)),"")</f>
        <v>0</v>
      </c>
      <c r="AM1543" s="59" t="n">
        <f aca="false">IF(ISNUMBER($AB1543),IF($AB1543=1,100,IF($AB1543=0,50,0)),"")</f>
        <v>0</v>
      </c>
      <c r="AN1543" s="0" t="str">
        <f aca="false">IF(ISNUMBER($AC1543),IF($AC1543&gt;=0.001,100,IF($AC1543&gt;=-0.003,50,0)),"")</f>
        <v/>
      </c>
      <c r="AO1543" s="0" t="str">
        <f aca="false">IF(ISNUMBER($AD1543),IF($AD1543&gt;=0.04,100,IF($AD1543&gt;=0,50,0)),"")</f>
        <v/>
      </c>
      <c r="AP1543" s="0" t="str">
        <f aca="false">IF(ISNUMBER($AE1543),IF($AE1543&gt;=25,100,IF($AE1543&gt;=-75,50,0)),"")</f>
        <v/>
      </c>
      <c r="AQ1543" s="0" t="str">
        <f aca="false">IF(ISNUMBER($AF1543),IF($AF1543&gt;0,100,IF($AF1543&gt;=-50,50,0)),"")</f>
        <v/>
      </c>
      <c r="AR1543" s="0" t="str">
        <f aca="false">IF(ISNUMBER($AG1543),IF($AG1543=1,100,IF($AG1543=0,50,0)),"")</f>
        <v/>
      </c>
      <c r="AS1543" s="0" t="str">
        <f aca="false">IF(ISNUMBER($AH1543),IF($AH1543&lt;0,100,IF($AH1543&lt;=20,50,0)),"")</f>
        <v/>
      </c>
      <c r="AT1543" s="0" t="str">
        <f aca="false">IF(ISNUMBER($AI1543),IF($AI1543&lt;0.95,100,IF($AI1543&lt;=1,50,0)),"")</f>
        <v/>
      </c>
      <c r="AU1543" s="0" t="str">
        <f aca="false">IF(ISNUMBER($AJ1543),IF($AJ1543&lt;30,0,IF($AJ1543&lt;40,50,IF($AJ1543&lt;=90,100,50))),"")</f>
        <v/>
      </c>
      <c r="AV1543" s="0" t="str">
        <f aca="false">IF(ISNUMBER($AK1543),IF($AK1543&gt;-0.2,100,IF($AK1543&gt;=-0.4,50,0)),"")</f>
        <v/>
      </c>
      <c r="AW1543" s="59" t="n">
        <f aca="false">01_指標庫!$H$4*ISNUMBER($F1543)+01_指標庫!$H$5*ISNUMBER($AA1543)+01_指標庫!$H$6*ISNUMBER($G1543)+01_指標庫!$H$7*ISNUMBER($H1543)+01_指標庫!$H$8*ISNUMBER($AF1543)+01_指標庫!$H$9*ISNUMBER($AG1543)+01_指標庫!$H$10*ISNUMBER($AB1543)+01_指標庫!$H$11*ISNUMBER($AC1543)+01_指標庫!$H$12*ISNUMBER($AD1543)+01_指標庫!$H$13*ISNUMBER($AE1543)+01_指標庫!$H$14*ISNUMBER($I1543)+01_指標庫!$H$15*ISNUMBER($AH1543)+01_指標庫!$H$16*ISNUMBER($K1543)+01_指標庫!$H$17*ISNUMBER($AI1543)+01_指標庫!$H$18*ISNUMBER($AJ1543)+01_指標庫!$H$19*ISNUMBER($AK1543)+01_指標庫!$H$20*ISNUMBER($BB1543)+01_指標庫!$H$21*ISNUMBER($BC1543)</f>
        <v>51</v>
      </c>
      <c r="AX1543" s="59" t="n">
        <f aca="false">IF(AW1543=0,50,ROUND((01_指標庫!$H$4*IF(ISNUMBER($F1543),L1543,0)+01_指標庫!$H$5*IF(ISNUMBER($AA1543),AL1543,0)+01_指標庫!$H$6*IF(ISNUMBER($G1543),M1543,0)+01_指標庫!$H$7*IF(ISNUMBER($H1543),N1543,0)+01_指標庫!$H$8*IF(ISNUMBER($AF1543),AQ1543,0)+01_指標庫!$H$9*IF(ISNUMBER($AG1543),AR1543,0)+01_指標庫!$H$10*IF(ISNUMBER($AB1543),AM1543,0)+01_指標庫!$H$11*IF(ISNUMBER($AC1543),AN1543,0)+01_指標庫!$H$12*IF(ISNUMBER($AD1543),AO1543,0)+01_指標庫!$H$13*IF(ISNUMBER($AE1543),AP1543,0)+01_指標庫!$H$14*IF(ISNUMBER($I1543),O1543,0)+01_指標庫!$H$15*IF(ISNUMBER($AH1543),AS1543,0)+01_指標庫!$H$16*IF(ISNUMBER($K1543),P1543,0)+01_指標庫!$H$17*IF(ISNUMBER($AI1543),AT1543,0)+01_指標庫!$H$18*IF(ISNUMBER($AJ1543),AU1543,0)+01_指標庫!$H$19*IF(ISNUMBER($AK1543),AV1543,0)+01_指標庫!$H$20*IF(ISNUMBER($BB1543),BB1543,0)+01_指標庫!$H$21*IF(ISNUMBER($BC1543),BC1543,0))/AW1543,1))</f>
        <v>39.2</v>
      </c>
      <c r="AY1543" s="60"/>
      <c r="AZ1543" s="60"/>
      <c r="BA1543" s="58" t="n">
        <f aca="false">AVERAGE($E1539:$E1543)/AVERAGE($E1534:$E1543)-1</f>
        <v>0.0117186451091207</v>
      </c>
      <c r="BB1543" s="59" t="n">
        <f aca="false">IF(ISNUMBER($BA1543),IF(OR($S1543&lt;=-0.03,$BA1543&lt;-0.003),0,IF(OR($S1543&lt;=-0.02,$BA1543&lt;0.01),50,100)),"")</f>
        <v>100</v>
      </c>
      <c r="BC1543" s="0" t="str">
        <f aca="false">IF(OR(COUNT($AZ1543)=0,COUNT($AZ1542)=0),"",IF(OR($AY1543/$AZ1542-1&lt;=-0.03,$AZ1543/$AZ1542-1&lt;=-0.045,IF(COUNT($AZ1534:$AZ1543)=10,AVERAGE($AZ1539:$AZ1543)/AVERAGE($AZ1534:$AZ1543)-1&lt;-0.01,FALSE())),0,IF(OR($AZ1543/$AZ1542-1&lt;=-0.02,IF(COUNT($AZ1534:$AZ1543)=10,AVERAGE($AZ1539:$AZ1543)/AVERAGE($AZ1534:$AZ1543)-1&lt;0.005,FALSE())),50,100)))</f>
        <v/>
      </c>
    </row>
    <row r="1544" customFormat="false" ht="15" hidden="false" customHeight="true" outlineLevel="0" collapsed="false">
      <c r="A1544" s="47" t="n">
        <v>1540</v>
      </c>
      <c r="B1544" s="48" t="n">
        <v>44791</v>
      </c>
      <c r="C1544" s="47" t="n">
        <v>2022</v>
      </c>
      <c r="D1544" s="49" t="s">
        <v>239</v>
      </c>
      <c r="E1544" s="50" t="n">
        <v>13505.99</v>
      </c>
      <c r="F1544" s="51" t="n">
        <v>-0.036108</v>
      </c>
      <c r="G1544" s="51" t="n">
        <v>-0.185077</v>
      </c>
      <c r="H1544" s="52" t="n">
        <v>0.449</v>
      </c>
      <c r="I1544" s="62" t="n">
        <v>437.2</v>
      </c>
      <c r="J1544" s="63" t="s">
        <v>240</v>
      </c>
      <c r="K1544" s="54" t="n">
        <v>19.56</v>
      </c>
      <c r="L1544" s="55" t="n">
        <f aca="false">IF(COUNT(F1544)=0,50,IF(F1544&gt;=0,100,IF(F1544&gt;=-0.02,50,0)))</f>
        <v>0</v>
      </c>
      <c r="M1544" s="55" t="n">
        <f aca="false">IF(COUNT(G1544)=0,50,IF(G1544&gt;-0.06,100,IF(G1544&gt;-0.15,50,0)))</f>
        <v>0</v>
      </c>
      <c r="N1544" s="55" t="n">
        <f aca="false">IF(COUNT(H1544)=0,50,IF(H1544&gt;=0.6,100,IF(H1544&gt;=0.4,50,0)))</f>
        <v>50</v>
      </c>
      <c r="O1544" s="55" t="n">
        <f aca="false">IF(COUNT(I1544)=0,50,IF(J1544="proxy_vix",50,IF(I1544&lt;350,100,IF(I1544&lt;=450,50,0))))</f>
        <v>50</v>
      </c>
      <c r="P1544" s="55" t="n">
        <f aca="false">IF(COUNT(K1544)=0,50,IF(K1544&lt;20,100,IF(K1544&lt;=25,50,0)))</f>
        <v>100</v>
      </c>
      <c r="Q1544" s="54"/>
      <c r="R1544" s="47"/>
      <c r="S1544" s="51" t="n">
        <f aca="false">$E1544/$E1543-1</f>
        <v>0.00260785131758468</v>
      </c>
      <c r="T1544" s="56" t="n">
        <f aca="false">$K1544/$K1543-1</f>
        <v>-0.0170854271356784</v>
      </c>
      <c r="V1544" s="57"/>
      <c r="W1544" s="57"/>
      <c r="Y1544" s="1" t="str">
        <f aca="false">IF(AX1544&gt;=70,"EASY",IF(AX1544&gt;40,"UNCERTAIN","HARD"))</f>
        <v>HARD</v>
      </c>
      <c r="AA1544" s="58" t="n">
        <f aca="false">IF($A1544&lt;200,"",AVERAGE($E1495:$E1544)/AVERAGE($E1345:$E1544)-1)</f>
        <v>-0.120618390138343</v>
      </c>
      <c r="AB1544" s="59" t="n">
        <f aca="false">LOOKUP($B1544,07_L1政策步階!$A$4:$A$14,07_L1政策步階!$C$4:$C$14)</f>
        <v>-1</v>
      </c>
      <c r="AC1544" s="57"/>
      <c r="AD1544" s="57"/>
      <c r="AE1544" s="57"/>
      <c r="AF1544" s="57"/>
      <c r="AG1544" s="57"/>
      <c r="AH1544" s="57"/>
      <c r="AI1544" s="57"/>
      <c r="AJ1544" s="57"/>
      <c r="AK1544" s="57"/>
      <c r="AL1544" s="59" t="n">
        <f aca="false">IF(ISNUMBER($AA1544),IF($AA1544&gt;=0.005,100,IF($AA1544&gt;=-0.015,50,0)),"")</f>
        <v>0</v>
      </c>
      <c r="AM1544" s="59" t="n">
        <f aca="false">IF(ISNUMBER($AB1544),IF($AB1544=1,100,IF($AB1544=0,50,0)),"")</f>
        <v>0</v>
      </c>
      <c r="AN1544" s="0" t="str">
        <f aca="false">IF(ISNUMBER($AC1544),IF($AC1544&gt;=0.001,100,IF($AC1544&gt;=-0.003,50,0)),"")</f>
        <v/>
      </c>
      <c r="AO1544" s="0" t="str">
        <f aca="false">IF(ISNUMBER($AD1544),IF($AD1544&gt;=0.04,100,IF($AD1544&gt;=0,50,0)),"")</f>
        <v/>
      </c>
      <c r="AP1544" s="0" t="str">
        <f aca="false">IF(ISNUMBER($AE1544),IF($AE1544&gt;=25,100,IF($AE1544&gt;=-75,50,0)),"")</f>
        <v/>
      </c>
      <c r="AQ1544" s="0" t="str">
        <f aca="false">IF(ISNUMBER($AF1544),IF($AF1544&gt;0,100,IF($AF1544&gt;=-50,50,0)),"")</f>
        <v/>
      </c>
      <c r="AR1544" s="0" t="str">
        <f aca="false">IF(ISNUMBER($AG1544),IF($AG1544=1,100,IF($AG1544=0,50,0)),"")</f>
        <v/>
      </c>
      <c r="AS1544" s="0" t="str">
        <f aca="false">IF(ISNUMBER($AH1544),IF($AH1544&lt;0,100,IF($AH1544&lt;=20,50,0)),"")</f>
        <v/>
      </c>
      <c r="AT1544" s="0" t="str">
        <f aca="false">IF(ISNUMBER($AI1544),IF($AI1544&lt;0.95,100,IF($AI1544&lt;=1,50,0)),"")</f>
        <v/>
      </c>
      <c r="AU1544" s="0" t="str">
        <f aca="false">IF(ISNUMBER($AJ1544),IF($AJ1544&lt;30,0,IF($AJ1544&lt;40,50,IF($AJ1544&lt;=90,100,50))),"")</f>
        <v/>
      </c>
      <c r="AV1544" s="0" t="str">
        <f aca="false">IF(ISNUMBER($AK1544),IF($AK1544&gt;-0.2,100,IF($AK1544&gt;=-0.4,50,0)),"")</f>
        <v/>
      </c>
      <c r="AW1544" s="59" t="n">
        <f aca="false">01_指標庫!$H$4*ISNUMBER($F1544)+01_指標庫!$H$5*ISNUMBER($AA1544)+01_指標庫!$H$6*ISNUMBER($G1544)+01_指標庫!$H$7*ISNUMBER($H1544)+01_指標庫!$H$8*ISNUMBER($AF1544)+01_指標庫!$H$9*ISNUMBER($AG1544)+01_指標庫!$H$10*ISNUMBER($AB1544)+01_指標庫!$H$11*ISNUMBER($AC1544)+01_指標庫!$H$12*ISNUMBER($AD1544)+01_指標庫!$H$13*ISNUMBER($AE1544)+01_指標庫!$H$14*ISNUMBER($I1544)+01_指標庫!$H$15*ISNUMBER($AH1544)+01_指標庫!$H$16*ISNUMBER($K1544)+01_指標庫!$H$17*ISNUMBER($AI1544)+01_指標庫!$H$18*ISNUMBER($AJ1544)+01_指標庫!$H$19*ISNUMBER($AK1544)+01_指標庫!$H$20*ISNUMBER($BB1544)+01_指標庫!$H$21*ISNUMBER($BC1544)</f>
        <v>51</v>
      </c>
      <c r="AX1544" s="59" t="n">
        <f aca="false">IF(AW1544=0,50,ROUND((01_指標庫!$H$4*IF(ISNUMBER($F1544),L1544,0)+01_指標庫!$H$5*IF(ISNUMBER($AA1544),AL1544,0)+01_指標庫!$H$6*IF(ISNUMBER($G1544),M1544,0)+01_指標庫!$H$7*IF(ISNUMBER($H1544),N1544,0)+01_指標庫!$H$8*IF(ISNUMBER($AF1544),AQ1544,0)+01_指標庫!$H$9*IF(ISNUMBER($AG1544),AR1544,0)+01_指標庫!$H$10*IF(ISNUMBER($AB1544),AM1544,0)+01_指標庫!$H$11*IF(ISNUMBER($AC1544),AN1544,0)+01_指標庫!$H$12*IF(ISNUMBER($AD1544),AO1544,0)+01_指標庫!$H$13*IF(ISNUMBER($AE1544),AP1544,0)+01_指標庫!$H$14*IF(ISNUMBER($I1544),O1544,0)+01_指標庫!$H$15*IF(ISNUMBER($AH1544),AS1544,0)+01_指標庫!$H$16*IF(ISNUMBER($K1544),P1544,0)+01_指標庫!$H$17*IF(ISNUMBER($AI1544),AT1544,0)+01_指標庫!$H$18*IF(ISNUMBER($AJ1544),AU1544,0)+01_指標庫!$H$19*IF(ISNUMBER($AK1544),AV1544,0)+01_指標庫!$H$20*IF(ISNUMBER($BB1544),BB1544,0)+01_指標庫!$H$21*IF(ISNUMBER($BC1544),BC1544,0))/AW1544,1))</f>
        <v>39.2</v>
      </c>
      <c r="AY1544" s="60"/>
      <c r="AZ1544" s="60"/>
      <c r="BA1544" s="58" t="n">
        <f aca="false">AVERAGE($E1540:$E1544)/AVERAGE($E1535:$E1544)-1</f>
        <v>0.0134421845204185</v>
      </c>
      <c r="BB1544" s="59" t="n">
        <f aca="false">IF(ISNUMBER($BA1544),IF(OR($S1544&lt;=-0.03,$BA1544&lt;-0.003),0,IF(OR($S1544&lt;=-0.02,$BA1544&lt;0.01),50,100)),"")</f>
        <v>100</v>
      </c>
      <c r="BC1544" s="0" t="str">
        <f aca="false">IF(OR(COUNT($AZ1544)=0,COUNT($AZ1543)=0),"",IF(OR($AY1544/$AZ1543-1&lt;=-0.03,$AZ1544/$AZ1543-1&lt;=-0.045,IF(COUNT($AZ1535:$AZ1544)=10,AVERAGE($AZ1540:$AZ1544)/AVERAGE($AZ1535:$AZ1544)-1&lt;-0.01,FALSE())),0,IF(OR($AZ1544/$AZ1543-1&lt;=-0.02,IF(COUNT($AZ1535:$AZ1544)=10,AVERAGE($AZ1540:$AZ1544)/AVERAGE($AZ1535:$AZ1544)-1&lt;0.005,FALSE())),50,100)))</f>
        <v/>
      </c>
    </row>
    <row r="1545" customFormat="false" ht="15" hidden="false" customHeight="true" outlineLevel="0" collapsed="false">
      <c r="A1545" s="47" t="n">
        <v>1541</v>
      </c>
      <c r="B1545" s="48" t="n">
        <v>44792</v>
      </c>
      <c r="C1545" s="47" t="n">
        <v>2022</v>
      </c>
      <c r="D1545" s="49" t="s">
        <v>234</v>
      </c>
      <c r="E1545" s="50" t="n">
        <v>13242.9</v>
      </c>
      <c r="F1545" s="51" t="n">
        <v>-0.053963</v>
      </c>
      <c r="G1545" s="51" t="n">
        <v>-0.200952</v>
      </c>
      <c r="H1545" s="52" t="n">
        <v>0.4082</v>
      </c>
      <c r="I1545" s="62" t="n">
        <v>445.9</v>
      </c>
      <c r="J1545" s="63" t="s">
        <v>240</v>
      </c>
      <c r="K1545" s="54" t="n">
        <v>20.6</v>
      </c>
      <c r="L1545" s="55" t="n">
        <f aca="false">IF(COUNT(F1545)=0,50,IF(F1545&gt;=0,100,IF(F1545&gt;=-0.02,50,0)))</f>
        <v>0</v>
      </c>
      <c r="M1545" s="55" t="n">
        <f aca="false">IF(COUNT(G1545)=0,50,IF(G1545&gt;-0.06,100,IF(G1545&gt;-0.15,50,0)))</f>
        <v>0</v>
      </c>
      <c r="N1545" s="55" t="n">
        <f aca="false">IF(COUNT(H1545)=0,50,IF(H1545&gt;=0.6,100,IF(H1545&gt;=0.4,50,0)))</f>
        <v>50</v>
      </c>
      <c r="O1545" s="55" t="n">
        <f aca="false">IF(COUNT(I1545)=0,50,IF(J1545="proxy_vix",50,IF(I1545&lt;350,100,IF(I1545&lt;=450,50,0))))</f>
        <v>50</v>
      </c>
      <c r="P1545" s="55" t="n">
        <f aca="false">IF(COUNT(K1545)=0,50,IF(K1545&lt;20,100,IF(K1545&lt;=25,50,0)))</f>
        <v>50</v>
      </c>
      <c r="Q1545" s="54"/>
      <c r="R1545" s="47"/>
      <c r="S1545" s="51" t="n">
        <f aca="false">$E1545/$E1544-1</f>
        <v>-0.0194795050196246</v>
      </c>
      <c r="T1545" s="56" t="n">
        <f aca="false">$K1545/$K1544-1</f>
        <v>0.0531697341513293</v>
      </c>
      <c r="V1545" s="57"/>
      <c r="W1545" s="57"/>
      <c r="Y1545" s="1" t="str">
        <f aca="false">IF(AX1545&gt;=70,"EASY",IF(AX1545&gt;40,"UNCERTAIN","HARD"))</f>
        <v>HARD</v>
      </c>
      <c r="AA1545" s="58" t="n">
        <f aca="false">IF($A1545&lt;200,"",AVERAGE($E1496:$E1545)/AVERAGE($E1346:$E1545)-1)</f>
        <v>-0.118864093224647</v>
      </c>
      <c r="AB1545" s="59" t="n">
        <f aca="false">LOOKUP($B1545,07_L1政策步階!$A$4:$A$14,07_L1政策步階!$C$4:$C$14)</f>
        <v>-1</v>
      </c>
      <c r="AC1545" s="57"/>
      <c r="AD1545" s="57"/>
      <c r="AE1545" s="57"/>
      <c r="AF1545" s="57"/>
      <c r="AG1545" s="57"/>
      <c r="AH1545" s="57"/>
      <c r="AI1545" s="57"/>
      <c r="AJ1545" s="57"/>
      <c r="AK1545" s="57"/>
      <c r="AL1545" s="59" t="n">
        <f aca="false">IF(ISNUMBER($AA1545),IF($AA1545&gt;=0.005,100,IF($AA1545&gt;=-0.015,50,0)),"")</f>
        <v>0</v>
      </c>
      <c r="AM1545" s="59" t="n">
        <f aca="false">IF(ISNUMBER($AB1545),IF($AB1545=1,100,IF($AB1545=0,50,0)),"")</f>
        <v>0</v>
      </c>
      <c r="AN1545" s="0" t="str">
        <f aca="false">IF(ISNUMBER($AC1545),IF($AC1545&gt;=0.001,100,IF($AC1545&gt;=-0.003,50,0)),"")</f>
        <v/>
      </c>
      <c r="AO1545" s="0" t="str">
        <f aca="false">IF(ISNUMBER($AD1545),IF($AD1545&gt;=0.04,100,IF($AD1545&gt;=0,50,0)),"")</f>
        <v/>
      </c>
      <c r="AP1545" s="0" t="str">
        <f aca="false">IF(ISNUMBER($AE1545),IF($AE1545&gt;=25,100,IF($AE1545&gt;=-75,50,0)),"")</f>
        <v/>
      </c>
      <c r="AQ1545" s="0" t="str">
        <f aca="false">IF(ISNUMBER($AF1545),IF($AF1545&gt;0,100,IF($AF1545&gt;=-50,50,0)),"")</f>
        <v/>
      </c>
      <c r="AR1545" s="0" t="str">
        <f aca="false">IF(ISNUMBER($AG1545),IF($AG1545=1,100,IF($AG1545=0,50,0)),"")</f>
        <v/>
      </c>
      <c r="AS1545" s="0" t="str">
        <f aca="false">IF(ISNUMBER($AH1545),IF($AH1545&lt;0,100,IF($AH1545&lt;=20,50,0)),"")</f>
        <v/>
      </c>
      <c r="AT1545" s="0" t="str">
        <f aca="false">IF(ISNUMBER($AI1545),IF($AI1545&lt;0.95,100,IF($AI1545&lt;=1,50,0)),"")</f>
        <v/>
      </c>
      <c r="AU1545" s="0" t="str">
        <f aca="false">IF(ISNUMBER($AJ1545),IF($AJ1545&lt;30,0,IF($AJ1545&lt;40,50,IF($AJ1545&lt;=90,100,50))),"")</f>
        <v/>
      </c>
      <c r="AV1545" s="0" t="str">
        <f aca="false">IF(ISNUMBER($AK1545),IF($AK1545&gt;-0.2,100,IF($AK1545&gt;=-0.4,50,0)),"")</f>
        <v/>
      </c>
      <c r="AW1545" s="59" t="n">
        <f aca="false">01_指標庫!$H$4*ISNUMBER($F1545)+01_指標庫!$H$5*ISNUMBER($AA1545)+01_指標庫!$H$6*ISNUMBER($G1545)+01_指標庫!$H$7*ISNUMBER($H1545)+01_指標庫!$H$8*ISNUMBER($AF1545)+01_指標庫!$H$9*ISNUMBER($AG1545)+01_指標庫!$H$10*ISNUMBER($AB1545)+01_指標庫!$H$11*ISNUMBER($AC1545)+01_指標庫!$H$12*ISNUMBER($AD1545)+01_指標庫!$H$13*ISNUMBER($AE1545)+01_指標庫!$H$14*ISNUMBER($I1545)+01_指標庫!$H$15*ISNUMBER($AH1545)+01_指標庫!$H$16*ISNUMBER($K1545)+01_指標庫!$H$17*ISNUMBER($AI1545)+01_指標庫!$H$18*ISNUMBER($AJ1545)+01_指標庫!$H$19*ISNUMBER($AK1545)+01_指標庫!$H$20*ISNUMBER($BB1545)+01_指標庫!$H$21*ISNUMBER($BC1545)</f>
        <v>51</v>
      </c>
      <c r="AX1545" s="59" t="n">
        <f aca="false">IF(AW1545=0,50,ROUND((01_指標庫!$H$4*IF(ISNUMBER($F1545),L1545,0)+01_指標庫!$H$5*IF(ISNUMBER($AA1545),AL1545,0)+01_指標庫!$H$6*IF(ISNUMBER($G1545),M1545,0)+01_指標庫!$H$7*IF(ISNUMBER($H1545),N1545,0)+01_指標庫!$H$8*IF(ISNUMBER($AF1545),AQ1545,0)+01_指標庫!$H$9*IF(ISNUMBER($AG1545),AR1545,0)+01_指標庫!$H$10*IF(ISNUMBER($AB1545),AM1545,0)+01_指標庫!$H$11*IF(ISNUMBER($AC1545),AN1545,0)+01_指標庫!$H$12*IF(ISNUMBER($AD1545),AO1545,0)+01_指標庫!$H$13*IF(ISNUMBER($AE1545),AP1545,0)+01_指標庫!$H$14*IF(ISNUMBER($I1545),O1545,0)+01_指標庫!$H$15*IF(ISNUMBER($AH1545),AS1545,0)+01_指標庫!$H$16*IF(ISNUMBER($K1545),P1545,0)+01_指標庫!$H$17*IF(ISNUMBER($AI1545),AT1545,0)+01_指標庫!$H$18*IF(ISNUMBER($AJ1545),AU1545,0)+01_指標庫!$H$19*IF(ISNUMBER($AK1545),AV1545,0)+01_指標庫!$H$20*IF(ISNUMBER($BB1545),BB1545,0)+01_指標庫!$H$21*IF(ISNUMBER($BC1545),BC1545,0))/AW1545,1))</f>
        <v>27.5</v>
      </c>
      <c r="AY1545" s="60"/>
      <c r="AZ1545" s="60"/>
      <c r="BA1545" s="58" t="n">
        <f aca="false">AVERAGE($E1541:$E1545)/AVERAGE($E1536:$E1545)-1</f>
        <v>0.00835261953180755</v>
      </c>
      <c r="BB1545" s="59" t="n">
        <f aca="false">IF(ISNUMBER($BA1545),IF(OR($S1545&lt;=-0.03,$BA1545&lt;-0.003),0,IF(OR($S1545&lt;=-0.02,$BA1545&lt;0.01),50,100)),"")</f>
        <v>50</v>
      </c>
      <c r="BC1545" s="0" t="str">
        <f aca="false">IF(OR(COUNT($AZ1545)=0,COUNT($AZ1544)=0),"",IF(OR($AY1545/$AZ1544-1&lt;=-0.03,$AZ1545/$AZ1544-1&lt;=-0.045,IF(COUNT($AZ1536:$AZ1545)=10,AVERAGE($AZ1541:$AZ1545)/AVERAGE($AZ1536:$AZ1545)-1&lt;-0.01,FALSE())),0,IF(OR($AZ1545/$AZ1544-1&lt;=-0.02,IF(COUNT($AZ1536:$AZ1545)=10,AVERAGE($AZ1541:$AZ1545)/AVERAGE($AZ1536:$AZ1545)-1&lt;0.005,FALSE())),50,100)))</f>
        <v/>
      </c>
    </row>
    <row r="1546" customFormat="false" ht="15" hidden="false" customHeight="true" outlineLevel="0" collapsed="false">
      <c r="A1546" s="47" t="n">
        <v>1542</v>
      </c>
      <c r="B1546" s="48" t="n">
        <v>44795</v>
      </c>
      <c r="C1546" s="47" t="n">
        <v>2022</v>
      </c>
      <c r="D1546" s="49" t="s">
        <v>236</v>
      </c>
      <c r="E1546" s="50" t="n">
        <v>12890.54</v>
      </c>
      <c r="F1546" s="51" t="n">
        <v>-0.078063</v>
      </c>
      <c r="G1546" s="51" t="n">
        <v>-0.222212</v>
      </c>
      <c r="H1546" s="52" t="n">
        <v>0.3265</v>
      </c>
      <c r="I1546" s="62" t="n">
        <v>472.8</v>
      </c>
      <c r="J1546" s="63" t="s">
        <v>240</v>
      </c>
      <c r="K1546" s="54" t="n">
        <v>23.8</v>
      </c>
      <c r="L1546" s="55" t="n">
        <f aca="false">IF(COUNT(F1546)=0,50,IF(F1546&gt;=0,100,IF(F1546&gt;=-0.02,50,0)))</f>
        <v>0</v>
      </c>
      <c r="M1546" s="55" t="n">
        <f aca="false">IF(COUNT(G1546)=0,50,IF(G1546&gt;-0.06,100,IF(G1546&gt;-0.15,50,0)))</f>
        <v>0</v>
      </c>
      <c r="N1546" s="55" t="n">
        <f aca="false">IF(COUNT(H1546)=0,50,IF(H1546&gt;=0.6,100,IF(H1546&gt;=0.4,50,0)))</f>
        <v>0</v>
      </c>
      <c r="O1546" s="55" t="n">
        <f aca="false">IF(COUNT(I1546)=0,50,IF(J1546="proxy_vix",50,IF(I1546&lt;350,100,IF(I1546&lt;=450,50,0))))</f>
        <v>50</v>
      </c>
      <c r="P1546" s="55" t="n">
        <f aca="false">IF(COUNT(K1546)=0,50,IF(K1546&lt;20,100,IF(K1546&lt;=25,50,0)))</f>
        <v>50</v>
      </c>
      <c r="Q1546" s="54"/>
      <c r="R1546" s="47"/>
      <c r="S1546" s="51" t="n">
        <f aca="false">$E1546/$E1545-1</f>
        <v>-0.0266074651322594</v>
      </c>
      <c r="T1546" s="56" t="n">
        <f aca="false">$K1546/$K1545-1</f>
        <v>0.155339805825243</v>
      </c>
      <c r="V1546" s="57"/>
      <c r="W1546" s="57"/>
      <c r="Y1546" s="1" t="str">
        <f aca="false">IF(AX1546&gt;=70,"EASY",IF(AX1546&gt;40,"UNCERTAIN","HARD"))</f>
        <v>HARD</v>
      </c>
      <c r="AA1546" s="58" t="n">
        <f aca="false">IF($A1546&lt;200,"",AVERAGE($E1497:$E1546)/AVERAGE($E1347:$E1546)-1)</f>
        <v>-0.116950842824582</v>
      </c>
      <c r="AB1546" s="59" t="n">
        <f aca="false">LOOKUP($B1546,07_L1政策步階!$A$4:$A$14,07_L1政策步階!$C$4:$C$14)</f>
        <v>-1</v>
      </c>
      <c r="AC1546" s="57"/>
      <c r="AD1546" s="57"/>
      <c r="AE1546" s="57"/>
      <c r="AF1546" s="57"/>
      <c r="AG1546" s="57"/>
      <c r="AH1546" s="57"/>
      <c r="AI1546" s="57"/>
      <c r="AJ1546" s="57"/>
      <c r="AK1546" s="57"/>
      <c r="AL1546" s="59" t="n">
        <f aca="false">IF(ISNUMBER($AA1546),IF($AA1546&gt;=0.005,100,IF($AA1546&gt;=-0.015,50,0)),"")</f>
        <v>0</v>
      </c>
      <c r="AM1546" s="59" t="n">
        <f aca="false">IF(ISNUMBER($AB1546),IF($AB1546=1,100,IF($AB1546=0,50,0)),"")</f>
        <v>0</v>
      </c>
      <c r="AN1546" s="0" t="str">
        <f aca="false">IF(ISNUMBER($AC1546),IF($AC1546&gt;=0.001,100,IF($AC1546&gt;=-0.003,50,0)),"")</f>
        <v/>
      </c>
      <c r="AO1546" s="0" t="str">
        <f aca="false">IF(ISNUMBER($AD1546),IF($AD1546&gt;=0.04,100,IF($AD1546&gt;=0,50,0)),"")</f>
        <v/>
      </c>
      <c r="AP1546" s="0" t="str">
        <f aca="false">IF(ISNUMBER($AE1546),IF($AE1546&gt;=25,100,IF($AE1546&gt;=-75,50,0)),"")</f>
        <v/>
      </c>
      <c r="AQ1546" s="0" t="str">
        <f aca="false">IF(ISNUMBER($AF1546),IF($AF1546&gt;0,100,IF($AF1546&gt;=-50,50,0)),"")</f>
        <v/>
      </c>
      <c r="AR1546" s="0" t="str">
        <f aca="false">IF(ISNUMBER($AG1546),IF($AG1546=1,100,IF($AG1546=0,50,0)),"")</f>
        <v/>
      </c>
      <c r="AS1546" s="0" t="str">
        <f aca="false">IF(ISNUMBER($AH1546),IF($AH1546&lt;0,100,IF($AH1546&lt;=20,50,0)),"")</f>
        <v/>
      </c>
      <c r="AT1546" s="0" t="str">
        <f aca="false">IF(ISNUMBER($AI1546),IF($AI1546&lt;0.95,100,IF($AI1546&lt;=1,50,0)),"")</f>
        <v/>
      </c>
      <c r="AU1546" s="0" t="str">
        <f aca="false">IF(ISNUMBER($AJ1546),IF($AJ1546&lt;30,0,IF($AJ1546&lt;40,50,IF($AJ1546&lt;=90,100,50))),"")</f>
        <v/>
      </c>
      <c r="AV1546" s="0" t="str">
        <f aca="false">IF(ISNUMBER($AK1546),IF($AK1546&gt;-0.2,100,IF($AK1546&gt;=-0.4,50,0)),"")</f>
        <v/>
      </c>
      <c r="AW1546" s="59" t="n">
        <f aca="false">01_指標庫!$H$4*ISNUMBER($F1546)+01_指標庫!$H$5*ISNUMBER($AA1546)+01_指標庫!$H$6*ISNUMBER($G1546)+01_指標庫!$H$7*ISNUMBER($H1546)+01_指標庫!$H$8*ISNUMBER($AF1546)+01_指標庫!$H$9*ISNUMBER($AG1546)+01_指標庫!$H$10*ISNUMBER($AB1546)+01_指標庫!$H$11*ISNUMBER($AC1546)+01_指標庫!$H$12*ISNUMBER($AD1546)+01_指標庫!$H$13*ISNUMBER($AE1546)+01_指標庫!$H$14*ISNUMBER($I1546)+01_指標庫!$H$15*ISNUMBER($AH1546)+01_指標庫!$H$16*ISNUMBER($K1546)+01_指標庫!$H$17*ISNUMBER($AI1546)+01_指標庫!$H$18*ISNUMBER($AJ1546)+01_指標庫!$H$19*ISNUMBER($AK1546)+01_指標庫!$H$20*ISNUMBER($BB1546)+01_指標庫!$H$21*ISNUMBER($BC1546)</f>
        <v>51</v>
      </c>
      <c r="AX1546" s="59" t="n">
        <f aca="false">IF(AW1546=0,50,ROUND((01_指標庫!$H$4*IF(ISNUMBER($F1546),L1546,0)+01_指標庫!$H$5*IF(ISNUMBER($AA1546),AL1546,0)+01_指標庫!$H$6*IF(ISNUMBER($G1546),M1546,0)+01_指標庫!$H$7*IF(ISNUMBER($H1546),N1546,0)+01_指標庫!$H$8*IF(ISNUMBER($AF1546),AQ1546,0)+01_指標庫!$H$9*IF(ISNUMBER($AG1546),AR1546,0)+01_指標庫!$H$10*IF(ISNUMBER($AB1546),AM1546,0)+01_指標庫!$H$11*IF(ISNUMBER($AC1546),AN1546,0)+01_指標庫!$H$12*IF(ISNUMBER($AD1546),AO1546,0)+01_指標庫!$H$13*IF(ISNUMBER($AE1546),AP1546,0)+01_指標庫!$H$14*IF(ISNUMBER($I1546),O1546,0)+01_指標庫!$H$15*IF(ISNUMBER($AH1546),AS1546,0)+01_指標庫!$H$16*IF(ISNUMBER($K1546),P1546,0)+01_指標庫!$H$17*IF(ISNUMBER($AI1546),AT1546,0)+01_指標庫!$H$18*IF(ISNUMBER($AJ1546),AU1546,0)+01_指標庫!$H$19*IF(ISNUMBER($AK1546),AV1546,0)+01_指標庫!$H$20*IF(ISNUMBER($BB1546),BB1546,0)+01_指標庫!$H$21*IF(ISNUMBER($BC1546),BC1546,0))/AW1546,1))</f>
        <v>19.6</v>
      </c>
      <c r="AY1546" s="60"/>
      <c r="AZ1546" s="60"/>
      <c r="BA1546" s="58" t="n">
        <f aca="false">AVERAGE($E1542:$E1546)/AVERAGE($E1537:$E1546)-1</f>
        <v>-0.00124220925753016</v>
      </c>
      <c r="BB1546" s="59" t="n">
        <f aca="false">IF(ISNUMBER($BA1546),IF(OR($S1546&lt;=-0.03,$BA1546&lt;-0.003),0,IF(OR($S1546&lt;=-0.02,$BA1546&lt;0.01),50,100)),"")</f>
        <v>50</v>
      </c>
      <c r="BC1546" s="0" t="str">
        <f aca="false">IF(OR(COUNT($AZ1546)=0,COUNT($AZ1545)=0),"",IF(OR($AY1546/$AZ1545-1&lt;=-0.03,$AZ1546/$AZ1545-1&lt;=-0.045,IF(COUNT($AZ1537:$AZ1546)=10,AVERAGE($AZ1542:$AZ1546)/AVERAGE($AZ1537:$AZ1546)-1&lt;-0.01,FALSE())),0,IF(OR($AZ1546/$AZ1545-1&lt;=-0.02,IF(COUNT($AZ1537:$AZ1546)=10,AVERAGE($AZ1542:$AZ1546)/AVERAGE($AZ1537:$AZ1546)-1&lt;0.005,FALSE())),50,100)))</f>
        <v/>
      </c>
    </row>
    <row r="1547" customFormat="false" ht="15" hidden="false" customHeight="true" outlineLevel="0" collapsed="false">
      <c r="A1547" s="47" t="n">
        <v>1543</v>
      </c>
      <c r="B1547" s="48" t="n">
        <v>44796</v>
      </c>
      <c r="C1547" s="47" t="n">
        <v>2022</v>
      </c>
      <c r="D1547" s="49" t="s">
        <v>237</v>
      </c>
      <c r="E1547" s="50" t="n">
        <v>12881.79</v>
      </c>
      <c r="F1547" s="51" t="n">
        <v>-0.077546</v>
      </c>
      <c r="G1547" s="51" t="n">
        <v>-0.22274</v>
      </c>
      <c r="H1547" s="52" t="n">
        <v>0.3469</v>
      </c>
      <c r="I1547" s="62" t="n">
        <v>475.4</v>
      </c>
      <c r="J1547" s="63" t="s">
        <v>240</v>
      </c>
      <c r="K1547" s="54" t="n">
        <v>24.11</v>
      </c>
      <c r="L1547" s="55" t="n">
        <f aca="false">IF(COUNT(F1547)=0,50,IF(F1547&gt;=0,100,IF(F1547&gt;=-0.02,50,0)))</f>
        <v>0</v>
      </c>
      <c r="M1547" s="55" t="n">
        <f aca="false">IF(COUNT(G1547)=0,50,IF(G1547&gt;-0.06,100,IF(G1547&gt;-0.15,50,0)))</f>
        <v>0</v>
      </c>
      <c r="N1547" s="55" t="n">
        <f aca="false">IF(COUNT(H1547)=0,50,IF(H1547&gt;=0.6,100,IF(H1547&gt;=0.4,50,0)))</f>
        <v>0</v>
      </c>
      <c r="O1547" s="55" t="n">
        <f aca="false">IF(COUNT(I1547)=0,50,IF(J1547="proxy_vix",50,IF(I1547&lt;350,100,IF(I1547&lt;=450,50,0))))</f>
        <v>50</v>
      </c>
      <c r="P1547" s="55" t="n">
        <f aca="false">IF(COUNT(K1547)=0,50,IF(K1547&lt;20,100,IF(K1547&lt;=25,50,0)))</f>
        <v>50</v>
      </c>
      <c r="Q1547" s="54"/>
      <c r="R1547" s="47"/>
      <c r="S1547" s="51" t="n">
        <f aca="false">$E1547/$E1546-1</f>
        <v>-0.000678792354703472</v>
      </c>
      <c r="T1547" s="56" t="n">
        <f aca="false">$K1547/$K1546-1</f>
        <v>0.0130252100840336</v>
      </c>
      <c r="V1547" s="57"/>
      <c r="W1547" s="57"/>
      <c r="Y1547" s="1" t="str">
        <f aca="false">IF(AX1547&gt;=70,"EASY",IF(AX1547&gt;40,"UNCERTAIN","HARD"))</f>
        <v>HARD</v>
      </c>
      <c r="AA1547" s="58" t="n">
        <f aca="false">IF($A1547&lt;200,"",AVERAGE($E1498:$E1547)/AVERAGE($E1348:$E1547)-1)</f>
        <v>-0.114353164061187</v>
      </c>
      <c r="AB1547" s="59" t="n">
        <f aca="false">LOOKUP($B1547,07_L1政策步階!$A$4:$A$14,07_L1政策步階!$C$4:$C$14)</f>
        <v>-1</v>
      </c>
      <c r="AC1547" s="57"/>
      <c r="AD1547" s="57"/>
      <c r="AE1547" s="57"/>
      <c r="AF1547" s="57"/>
      <c r="AG1547" s="57"/>
      <c r="AH1547" s="57"/>
      <c r="AI1547" s="57"/>
      <c r="AJ1547" s="57"/>
      <c r="AK1547" s="57"/>
      <c r="AL1547" s="59" t="n">
        <f aca="false">IF(ISNUMBER($AA1547),IF($AA1547&gt;=0.005,100,IF($AA1547&gt;=-0.015,50,0)),"")</f>
        <v>0</v>
      </c>
      <c r="AM1547" s="59" t="n">
        <f aca="false">IF(ISNUMBER($AB1547),IF($AB1547=1,100,IF($AB1547=0,50,0)),"")</f>
        <v>0</v>
      </c>
      <c r="AN1547" s="0" t="str">
        <f aca="false">IF(ISNUMBER($AC1547),IF($AC1547&gt;=0.001,100,IF($AC1547&gt;=-0.003,50,0)),"")</f>
        <v/>
      </c>
      <c r="AO1547" s="0" t="str">
        <f aca="false">IF(ISNUMBER($AD1547),IF($AD1547&gt;=0.04,100,IF($AD1547&gt;=0,50,0)),"")</f>
        <v/>
      </c>
      <c r="AP1547" s="0" t="str">
        <f aca="false">IF(ISNUMBER($AE1547),IF($AE1547&gt;=25,100,IF($AE1547&gt;=-75,50,0)),"")</f>
        <v/>
      </c>
      <c r="AQ1547" s="0" t="str">
        <f aca="false">IF(ISNUMBER($AF1547),IF($AF1547&gt;0,100,IF($AF1547&gt;=-50,50,0)),"")</f>
        <v/>
      </c>
      <c r="AR1547" s="0" t="str">
        <f aca="false">IF(ISNUMBER($AG1547),IF($AG1547=1,100,IF($AG1547=0,50,0)),"")</f>
        <v/>
      </c>
      <c r="AS1547" s="0" t="str">
        <f aca="false">IF(ISNUMBER($AH1547),IF($AH1547&lt;0,100,IF($AH1547&lt;=20,50,0)),"")</f>
        <v/>
      </c>
      <c r="AT1547" s="0" t="str">
        <f aca="false">IF(ISNUMBER($AI1547),IF($AI1547&lt;0.95,100,IF($AI1547&lt;=1,50,0)),"")</f>
        <v/>
      </c>
      <c r="AU1547" s="0" t="str">
        <f aca="false">IF(ISNUMBER($AJ1547),IF($AJ1547&lt;30,0,IF($AJ1547&lt;40,50,IF($AJ1547&lt;=90,100,50))),"")</f>
        <v/>
      </c>
      <c r="AV1547" s="0" t="str">
        <f aca="false">IF(ISNUMBER($AK1547),IF($AK1547&gt;-0.2,100,IF($AK1547&gt;=-0.4,50,0)),"")</f>
        <v/>
      </c>
      <c r="AW1547" s="59" t="n">
        <f aca="false">01_指標庫!$H$4*ISNUMBER($F1547)+01_指標庫!$H$5*ISNUMBER($AA1547)+01_指標庫!$H$6*ISNUMBER($G1547)+01_指標庫!$H$7*ISNUMBER($H1547)+01_指標庫!$H$8*ISNUMBER($AF1547)+01_指標庫!$H$9*ISNUMBER($AG1547)+01_指標庫!$H$10*ISNUMBER($AB1547)+01_指標庫!$H$11*ISNUMBER($AC1547)+01_指標庫!$H$12*ISNUMBER($AD1547)+01_指標庫!$H$13*ISNUMBER($AE1547)+01_指標庫!$H$14*ISNUMBER($I1547)+01_指標庫!$H$15*ISNUMBER($AH1547)+01_指標庫!$H$16*ISNUMBER($K1547)+01_指標庫!$H$17*ISNUMBER($AI1547)+01_指標庫!$H$18*ISNUMBER($AJ1547)+01_指標庫!$H$19*ISNUMBER($AK1547)+01_指標庫!$H$20*ISNUMBER($BB1547)+01_指標庫!$H$21*ISNUMBER($BC1547)</f>
        <v>51</v>
      </c>
      <c r="AX1547" s="59" t="n">
        <f aca="false">IF(AW1547=0,50,ROUND((01_指標庫!$H$4*IF(ISNUMBER($F1547),L1547,0)+01_指標庫!$H$5*IF(ISNUMBER($AA1547),AL1547,0)+01_指標庫!$H$6*IF(ISNUMBER($G1547),M1547,0)+01_指標庫!$H$7*IF(ISNUMBER($H1547),N1547,0)+01_指標庫!$H$8*IF(ISNUMBER($AF1547),AQ1547,0)+01_指標庫!$H$9*IF(ISNUMBER($AG1547),AR1547,0)+01_指標庫!$H$10*IF(ISNUMBER($AB1547),AM1547,0)+01_指標庫!$H$11*IF(ISNUMBER($AC1547),AN1547,0)+01_指標庫!$H$12*IF(ISNUMBER($AD1547),AO1547,0)+01_指標庫!$H$13*IF(ISNUMBER($AE1547),AP1547,0)+01_指標庫!$H$14*IF(ISNUMBER($I1547),O1547,0)+01_指標庫!$H$15*IF(ISNUMBER($AH1547),AS1547,0)+01_指標庫!$H$16*IF(ISNUMBER($K1547),P1547,0)+01_指標庫!$H$17*IF(ISNUMBER($AI1547),AT1547,0)+01_指標庫!$H$18*IF(ISNUMBER($AJ1547),AU1547,0)+01_指標庫!$H$19*IF(ISNUMBER($AK1547),AV1547,0)+01_指標庫!$H$20*IF(ISNUMBER($BB1547),BB1547,0)+01_指標庫!$H$21*IF(ISNUMBER($BC1547),BC1547,0))/AW1547,1))</f>
        <v>13.7</v>
      </c>
      <c r="AY1547" s="60"/>
      <c r="AZ1547" s="60"/>
      <c r="BA1547" s="58" t="n">
        <f aca="false">AVERAGE($E1543:$E1547)/AVERAGE($E1538:$E1547)-1</f>
        <v>-0.0115815357747452</v>
      </c>
      <c r="BB1547" s="59" t="n">
        <f aca="false">IF(ISNUMBER($BA1547),IF(OR($S1547&lt;=-0.03,$BA1547&lt;-0.003),0,IF(OR($S1547&lt;=-0.02,$BA1547&lt;0.01),50,100)),"")</f>
        <v>0</v>
      </c>
      <c r="BC1547" s="0" t="str">
        <f aca="false">IF(OR(COUNT($AZ1547)=0,COUNT($AZ1546)=0),"",IF(OR($AY1547/$AZ1546-1&lt;=-0.03,$AZ1547/$AZ1546-1&lt;=-0.045,IF(COUNT($AZ1538:$AZ1547)=10,AVERAGE($AZ1543:$AZ1547)/AVERAGE($AZ1538:$AZ1547)-1&lt;-0.01,FALSE())),0,IF(OR($AZ1547/$AZ1546-1&lt;=-0.02,IF(COUNT($AZ1538:$AZ1547)=10,AVERAGE($AZ1543:$AZ1547)/AVERAGE($AZ1538:$AZ1547)-1&lt;0.005,FALSE())),50,100)))</f>
        <v/>
      </c>
    </row>
    <row r="1548" customFormat="false" ht="15" hidden="false" customHeight="true" outlineLevel="0" collapsed="false">
      <c r="A1548" s="47" t="n">
        <v>1544</v>
      </c>
      <c r="B1548" s="48" t="n">
        <v>44797</v>
      </c>
      <c r="C1548" s="47" t="n">
        <v>2022</v>
      </c>
      <c r="D1548" s="49" t="s">
        <v>238</v>
      </c>
      <c r="E1548" s="50" t="n">
        <v>12917.86</v>
      </c>
      <c r="F1548" s="51" t="n">
        <v>-0.073822</v>
      </c>
      <c r="G1548" s="51" t="n">
        <v>-0.220564</v>
      </c>
      <c r="H1548" s="52" t="n">
        <v>0.3469</v>
      </c>
      <c r="I1548" s="62" t="n">
        <v>464.6</v>
      </c>
      <c r="J1548" s="63" t="s">
        <v>240</v>
      </c>
      <c r="K1548" s="54" t="n">
        <v>22.82</v>
      </c>
      <c r="L1548" s="55" t="n">
        <f aca="false">IF(COUNT(F1548)=0,50,IF(F1548&gt;=0,100,IF(F1548&gt;=-0.02,50,0)))</f>
        <v>0</v>
      </c>
      <c r="M1548" s="55" t="n">
        <f aca="false">IF(COUNT(G1548)=0,50,IF(G1548&gt;-0.06,100,IF(G1548&gt;-0.15,50,0)))</f>
        <v>0</v>
      </c>
      <c r="N1548" s="55" t="n">
        <f aca="false">IF(COUNT(H1548)=0,50,IF(H1548&gt;=0.6,100,IF(H1548&gt;=0.4,50,0)))</f>
        <v>0</v>
      </c>
      <c r="O1548" s="55" t="n">
        <f aca="false">IF(COUNT(I1548)=0,50,IF(J1548="proxy_vix",50,IF(I1548&lt;350,100,IF(I1548&lt;=450,50,0))))</f>
        <v>50</v>
      </c>
      <c r="P1548" s="55" t="n">
        <f aca="false">IF(COUNT(K1548)=0,50,IF(K1548&lt;20,100,IF(K1548&lt;=25,50,0)))</f>
        <v>50</v>
      </c>
      <c r="Q1548" s="54"/>
      <c r="R1548" s="47"/>
      <c r="S1548" s="51" t="n">
        <f aca="false">$E1548/$E1547-1</f>
        <v>0.00280007669741544</v>
      </c>
      <c r="T1548" s="56" t="n">
        <f aca="false">$K1548/$K1547-1</f>
        <v>-0.0535047698050601</v>
      </c>
      <c r="V1548" s="57"/>
      <c r="W1548" s="57"/>
      <c r="Y1548" s="1" t="str">
        <f aca="false">IF(AX1548&gt;=70,"EASY",IF(AX1548&gt;40,"UNCERTAIN","HARD"))</f>
        <v>HARD</v>
      </c>
      <c r="AA1548" s="58" t="n">
        <f aca="false">IF($A1548&lt;200,"",AVERAGE($E1499:$E1548)/AVERAGE($E1349:$E1548)-1)</f>
        <v>-0.110923826118261</v>
      </c>
      <c r="AB1548" s="59" t="n">
        <f aca="false">LOOKUP($B1548,07_L1政策步階!$A$4:$A$14,07_L1政策步階!$C$4:$C$14)</f>
        <v>-1</v>
      </c>
      <c r="AC1548" s="57"/>
      <c r="AD1548" s="57"/>
      <c r="AE1548" s="57"/>
      <c r="AF1548" s="57"/>
      <c r="AG1548" s="57"/>
      <c r="AH1548" s="57"/>
      <c r="AI1548" s="57"/>
      <c r="AJ1548" s="57"/>
      <c r="AK1548" s="57"/>
      <c r="AL1548" s="59" t="n">
        <f aca="false">IF(ISNUMBER($AA1548),IF($AA1548&gt;=0.005,100,IF($AA1548&gt;=-0.015,50,0)),"")</f>
        <v>0</v>
      </c>
      <c r="AM1548" s="59" t="n">
        <f aca="false">IF(ISNUMBER($AB1548),IF($AB1548=1,100,IF($AB1548=0,50,0)),"")</f>
        <v>0</v>
      </c>
      <c r="AN1548" s="0" t="str">
        <f aca="false">IF(ISNUMBER($AC1548),IF($AC1548&gt;=0.001,100,IF($AC1548&gt;=-0.003,50,0)),"")</f>
        <v/>
      </c>
      <c r="AO1548" s="0" t="str">
        <f aca="false">IF(ISNUMBER($AD1548),IF($AD1548&gt;=0.04,100,IF($AD1548&gt;=0,50,0)),"")</f>
        <v/>
      </c>
      <c r="AP1548" s="0" t="str">
        <f aca="false">IF(ISNUMBER($AE1548),IF($AE1548&gt;=25,100,IF($AE1548&gt;=-75,50,0)),"")</f>
        <v/>
      </c>
      <c r="AQ1548" s="0" t="str">
        <f aca="false">IF(ISNUMBER($AF1548),IF($AF1548&gt;0,100,IF($AF1548&gt;=-50,50,0)),"")</f>
        <v/>
      </c>
      <c r="AR1548" s="0" t="str">
        <f aca="false">IF(ISNUMBER($AG1548),IF($AG1548=1,100,IF($AG1548=0,50,0)),"")</f>
        <v/>
      </c>
      <c r="AS1548" s="0" t="str">
        <f aca="false">IF(ISNUMBER($AH1548),IF($AH1548&lt;0,100,IF($AH1548&lt;=20,50,0)),"")</f>
        <v/>
      </c>
      <c r="AT1548" s="0" t="str">
        <f aca="false">IF(ISNUMBER($AI1548),IF($AI1548&lt;0.95,100,IF($AI1548&lt;=1,50,0)),"")</f>
        <v/>
      </c>
      <c r="AU1548" s="0" t="str">
        <f aca="false">IF(ISNUMBER($AJ1548),IF($AJ1548&lt;30,0,IF($AJ1548&lt;40,50,IF($AJ1548&lt;=90,100,50))),"")</f>
        <v/>
      </c>
      <c r="AV1548" s="0" t="str">
        <f aca="false">IF(ISNUMBER($AK1548),IF($AK1548&gt;-0.2,100,IF($AK1548&gt;=-0.4,50,0)),"")</f>
        <v/>
      </c>
      <c r="AW1548" s="59" t="n">
        <f aca="false">01_指標庫!$H$4*ISNUMBER($F1548)+01_指標庫!$H$5*ISNUMBER($AA1548)+01_指標庫!$H$6*ISNUMBER($G1548)+01_指標庫!$H$7*ISNUMBER($H1548)+01_指標庫!$H$8*ISNUMBER($AF1548)+01_指標庫!$H$9*ISNUMBER($AG1548)+01_指標庫!$H$10*ISNUMBER($AB1548)+01_指標庫!$H$11*ISNUMBER($AC1548)+01_指標庫!$H$12*ISNUMBER($AD1548)+01_指標庫!$H$13*ISNUMBER($AE1548)+01_指標庫!$H$14*ISNUMBER($I1548)+01_指標庫!$H$15*ISNUMBER($AH1548)+01_指標庫!$H$16*ISNUMBER($K1548)+01_指標庫!$H$17*ISNUMBER($AI1548)+01_指標庫!$H$18*ISNUMBER($AJ1548)+01_指標庫!$H$19*ISNUMBER($AK1548)+01_指標庫!$H$20*ISNUMBER($BB1548)+01_指標庫!$H$21*ISNUMBER($BC1548)</f>
        <v>51</v>
      </c>
      <c r="AX1548" s="59" t="n">
        <f aca="false">IF(AW1548=0,50,ROUND((01_指標庫!$H$4*IF(ISNUMBER($F1548),L1548,0)+01_指標庫!$H$5*IF(ISNUMBER($AA1548),AL1548,0)+01_指標庫!$H$6*IF(ISNUMBER($G1548),M1548,0)+01_指標庫!$H$7*IF(ISNUMBER($H1548),N1548,0)+01_指標庫!$H$8*IF(ISNUMBER($AF1548),AQ1548,0)+01_指標庫!$H$9*IF(ISNUMBER($AG1548),AR1548,0)+01_指標庫!$H$10*IF(ISNUMBER($AB1548),AM1548,0)+01_指標庫!$H$11*IF(ISNUMBER($AC1548),AN1548,0)+01_指標庫!$H$12*IF(ISNUMBER($AD1548),AO1548,0)+01_指標庫!$H$13*IF(ISNUMBER($AE1548),AP1548,0)+01_指標庫!$H$14*IF(ISNUMBER($I1548),O1548,0)+01_指標庫!$H$15*IF(ISNUMBER($AH1548),AS1548,0)+01_指標庫!$H$16*IF(ISNUMBER($K1548),P1548,0)+01_指標庫!$H$17*IF(ISNUMBER($AI1548),AT1548,0)+01_指標庫!$H$18*IF(ISNUMBER($AJ1548),AU1548,0)+01_指標庫!$H$19*IF(ISNUMBER($AK1548),AV1548,0)+01_指標庫!$H$20*IF(ISNUMBER($BB1548),BB1548,0)+01_指標庫!$H$21*IF(ISNUMBER($BC1548),BC1548,0))/AW1548,1))</f>
        <v>13.7</v>
      </c>
      <c r="AY1548" s="60"/>
      <c r="AZ1548" s="60"/>
      <c r="BA1548" s="58" t="n">
        <f aca="false">AVERAGE($E1544:$E1548)/AVERAGE($E1539:$E1548)-1</f>
        <v>-0.0164727351783296</v>
      </c>
      <c r="BB1548" s="59" t="n">
        <f aca="false">IF(ISNUMBER($BA1548),IF(OR($S1548&lt;=-0.03,$BA1548&lt;-0.003),0,IF(OR($S1548&lt;=-0.02,$BA1548&lt;0.01),50,100)),"")</f>
        <v>0</v>
      </c>
      <c r="BC1548" s="0" t="str">
        <f aca="false">IF(OR(COUNT($AZ1548)=0,COUNT($AZ1547)=0),"",IF(OR($AY1548/$AZ1547-1&lt;=-0.03,$AZ1548/$AZ1547-1&lt;=-0.045,IF(COUNT($AZ1539:$AZ1548)=10,AVERAGE($AZ1544:$AZ1548)/AVERAGE($AZ1539:$AZ1548)-1&lt;-0.01,FALSE())),0,IF(OR($AZ1548/$AZ1547-1&lt;=-0.02,IF(COUNT($AZ1539:$AZ1548)=10,AVERAGE($AZ1544:$AZ1548)/AVERAGE($AZ1539:$AZ1548)-1&lt;0.005,FALSE())),50,100)))</f>
        <v/>
      </c>
    </row>
    <row r="1549" customFormat="false" ht="15" hidden="false" customHeight="true" outlineLevel="0" collapsed="false">
      <c r="A1549" s="47" t="n">
        <v>1545</v>
      </c>
      <c r="B1549" s="48" t="n">
        <v>44798</v>
      </c>
      <c r="C1549" s="47" t="n">
        <v>2022</v>
      </c>
      <c r="D1549" s="49" t="s">
        <v>239</v>
      </c>
      <c r="E1549" s="50" t="n">
        <v>13143.58</v>
      </c>
      <c r="F1549" s="51" t="n">
        <v>-0.056559</v>
      </c>
      <c r="G1549" s="51" t="n">
        <v>-0.206944</v>
      </c>
      <c r="H1549" s="52" t="n">
        <v>0.449</v>
      </c>
      <c r="I1549" s="62" t="n">
        <v>455.8</v>
      </c>
      <c r="J1549" s="63" t="s">
        <v>240</v>
      </c>
      <c r="K1549" s="54" t="n">
        <v>21.78</v>
      </c>
      <c r="L1549" s="55" t="n">
        <f aca="false">IF(COUNT(F1549)=0,50,IF(F1549&gt;=0,100,IF(F1549&gt;=-0.02,50,0)))</f>
        <v>0</v>
      </c>
      <c r="M1549" s="55" t="n">
        <f aca="false">IF(COUNT(G1549)=0,50,IF(G1549&gt;-0.06,100,IF(G1549&gt;-0.15,50,0)))</f>
        <v>0</v>
      </c>
      <c r="N1549" s="55" t="n">
        <f aca="false">IF(COUNT(H1549)=0,50,IF(H1549&gt;=0.6,100,IF(H1549&gt;=0.4,50,0)))</f>
        <v>50</v>
      </c>
      <c r="O1549" s="55" t="n">
        <f aca="false">IF(COUNT(I1549)=0,50,IF(J1549="proxy_vix",50,IF(I1549&lt;350,100,IF(I1549&lt;=450,50,0))))</f>
        <v>50</v>
      </c>
      <c r="P1549" s="55" t="n">
        <f aca="false">IF(COUNT(K1549)=0,50,IF(K1549&lt;20,100,IF(K1549&lt;=25,50,0)))</f>
        <v>50</v>
      </c>
      <c r="Q1549" s="54"/>
      <c r="R1549" s="47"/>
      <c r="S1549" s="51" t="n">
        <f aca="false">$E1549/$E1548-1</f>
        <v>0.0174734824498795</v>
      </c>
      <c r="T1549" s="56" t="n">
        <f aca="false">$K1549/$K1548-1</f>
        <v>-0.0455740578439965</v>
      </c>
      <c r="V1549" s="57"/>
      <c r="W1549" s="57"/>
      <c r="Y1549" s="1" t="str">
        <f aca="false">IF(AX1549&gt;=70,"EASY",IF(AX1549&gt;40,"UNCERTAIN","HARD"))</f>
        <v>HARD</v>
      </c>
      <c r="AA1549" s="58" t="n">
        <f aca="false">IF($A1549&lt;200,"",AVERAGE($E1500:$E1549)/AVERAGE($E1350:$E1549)-1)</f>
        <v>-0.107275306210675</v>
      </c>
      <c r="AB1549" s="59" t="n">
        <f aca="false">LOOKUP($B1549,07_L1政策步階!$A$4:$A$14,07_L1政策步階!$C$4:$C$14)</f>
        <v>-1</v>
      </c>
      <c r="AC1549" s="57"/>
      <c r="AD1549" s="57"/>
      <c r="AE1549" s="57"/>
      <c r="AF1549" s="57"/>
      <c r="AG1549" s="57"/>
      <c r="AH1549" s="57"/>
      <c r="AI1549" s="57"/>
      <c r="AJ1549" s="57"/>
      <c r="AK1549" s="57"/>
      <c r="AL1549" s="59" t="n">
        <f aca="false">IF(ISNUMBER($AA1549),IF($AA1549&gt;=0.005,100,IF($AA1549&gt;=-0.015,50,0)),"")</f>
        <v>0</v>
      </c>
      <c r="AM1549" s="59" t="n">
        <f aca="false">IF(ISNUMBER($AB1549),IF($AB1549=1,100,IF($AB1549=0,50,0)),"")</f>
        <v>0</v>
      </c>
      <c r="AN1549" s="0" t="str">
        <f aca="false">IF(ISNUMBER($AC1549),IF($AC1549&gt;=0.001,100,IF($AC1549&gt;=-0.003,50,0)),"")</f>
        <v/>
      </c>
      <c r="AO1549" s="0" t="str">
        <f aca="false">IF(ISNUMBER($AD1549),IF($AD1549&gt;=0.04,100,IF($AD1549&gt;=0,50,0)),"")</f>
        <v/>
      </c>
      <c r="AP1549" s="0" t="str">
        <f aca="false">IF(ISNUMBER($AE1549),IF($AE1549&gt;=25,100,IF($AE1549&gt;=-75,50,0)),"")</f>
        <v/>
      </c>
      <c r="AQ1549" s="0" t="str">
        <f aca="false">IF(ISNUMBER($AF1549),IF($AF1549&gt;0,100,IF($AF1549&gt;=-50,50,0)),"")</f>
        <v/>
      </c>
      <c r="AR1549" s="0" t="str">
        <f aca="false">IF(ISNUMBER($AG1549),IF($AG1549=1,100,IF($AG1549=0,50,0)),"")</f>
        <v/>
      </c>
      <c r="AS1549" s="0" t="str">
        <f aca="false">IF(ISNUMBER($AH1549),IF($AH1549&lt;0,100,IF($AH1549&lt;=20,50,0)),"")</f>
        <v/>
      </c>
      <c r="AT1549" s="0" t="str">
        <f aca="false">IF(ISNUMBER($AI1549),IF($AI1549&lt;0.95,100,IF($AI1549&lt;=1,50,0)),"")</f>
        <v/>
      </c>
      <c r="AU1549" s="0" t="str">
        <f aca="false">IF(ISNUMBER($AJ1549),IF($AJ1549&lt;30,0,IF($AJ1549&lt;40,50,IF($AJ1549&lt;=90,100,50))),"")</f>
        <v/>
      </c>
      <c r="AV1549" s="0" t="str">
        <f aca="false">IF(ISNUMBER($AK1549),IF($AK1549&gt;-0.2,100,IF($AK1549&gt;=-0.4,50,0)),"")</f>
        <v/>
      </c>
      <c r="AW1549" s="59" t="n">
        <f aca="false">01_指標庫!$H$4*ISNUMBER($F1549)+01_指標庫!$H$5*ISNUMBER($AA1549)+01_指標庫!$H$6*ISNUMBER($G1549)+01_指標庫!$H$7*ISNUMBER($H1549)+01_指標庫!$H$8*ISNUMBER($AF1549)+01_指標庫!$H$9*ISNUMBER($AG1549)+01_指標庫!$H$10*ISNUMBER($AB1549)+01_指標庫!$H$11*ISNUMBER($AC1549)+01_指標庫!$H$12*ISNUMBER($AD1549)+01_指標庫!$H$13*ISNUMBER($AE1549)+01_指標庫!$H$14*ISNUMBER($I1549)+01_指標庫!$H$15*ISNUMBER($AH1549)+01_指標庫!$H$16*ISNUMBER($K1549)+01_指標庫!$H$17*ISNUMBER($AI1549)+01_指標庫!$H$18*ISNUMBER($AJ1549)+01_指標庫!$H$19*ISNUMBER($AK1549)+01_指標庫!$H$20*ISNUMBER($BB1549)+01_指標庫!$H$21*ISNUMBER($BC1549)</f>
        <v>51</v>
      </c>
      <c r="AX1549" s="59" t="n">
        <f aca="false">IF(AW1549=0,50,ROUND((01_指標庫!$H$4*IF(ISNUMBER($F1549),L1549,0)+01_指標庫!$H$5*IF(ISNUMBER($AA1549),AL1549,0)+01_指標庫!$H$6*IF(ISNUMBER($G1549),M1549,0)+01_指標庫!$H$7*IF(ISNUMBER($H1549),N1549,0)+01_指標庫!$H$8*IF(ISNUMBER($AF1549),AQ1549,0)+01_指標庫!$H$9*IF(ISNUMBER($AG1549),AR1549,0)+01_指標庫!$H$10*IF(ISNUMBER($AB1549),AM1549,0)+01_指標庫!$H$11*IF(ISNUMBER($AC1549),AN1549,0)+01_指標庫!$H$12*IF(ISNUMBER($AD1549),AO1549,0)+01_指標庫!$H$13*IF(ISNUMBER($AE1549),AP1549,0)+01_指標庫!$H$14*IF(ISNUMBER($I1549),O1549,0)+01_指標庫!$H$15*IF(ISNUMBER($AH1549),AS1549,0)+01_指標庫!$H$16*IF(ISNUMBER($K1549),P1549,0)+01_指標庫!$H$17*IF(ISNUMBER($AI1549),AT1549,0)+01_指標庫!$H$18*IF(ISNUMBER($AJ1549),AU1549,0)+01_指標庫!$H$19*IF(ISNUMBER($AK1549),AV1549,0)+01_指標庫!$H$20*IF(ISNUMBER($BB1549),BB1549,0)+01_指標庫!$H$21*IF(ISNUMBER($BC1549),BC1549,0))/AW1549,1))</f>
        <v>21.6</v>
      </c>
      <c r="AY1549" s="60"/>
      <c r="AZ1549" s="60"/>
      <c r="BA1549" s="58" t="n">
        <f aca="false">AVERAGE($E1545:$E1549)/AVERAGE($E1540:$E1549)-1</f>
        <v>-0.0208275874728732</v>
      </c>
      <c r="BB1549" s="59" t="n">
        <f aca="false">IF(ISNUMBER($BA1549),IF(OR($S1549&lt;=-0.03,$BA1549&lt;-0.003),0,IF(OR($S1549&lt;=-0.02,$BA1549&lt;0.01),50,100)),"")</f>
        <v>0</v>
      </c>
      <c r="BC1549" s="0" t="str">
        <f aca="false">IF(OR(COUNT($AZ1549)=0,COUNT($AZ1548)=0),"",IF(OR($AY1549/$AZ1548-1&lt;=-0.03,$AZ1549/$AZ1548-1&lt;=-0.045,IF(COUNT($AZ1540:$AZ1549)=10,AVERAGE($AZ1545:$AZ1549)/AVERAGE($AZ1540:$AZ1549)-1&lt;-0.01,FALSE())),0,IF(OR($AZ1549/$AZ1548-1&lt;=-0.02,IF(COUNT($AZ1540:$AZ1549)=10,AVERAGE($AZ1545:$AZ1549)/AVERAGE($AZ1540:$AZ1549)-1&lt;0.005,FALSE())),50,100)))</f>
        <v/>
      </c>
    </row>
    <row r="1550" customFormat="false" ht="15" hidden="false" customHeight="true" outlineLevel="0" collapsed="false">
      <c r="A1550" s="47" t="n">
        <v>1546</v>
      </c>
      <c r="B1550" s="48" t="n">
        <v>44799</v>
      </c>
      <c r="C1550" s="47" t="n">
        <v>2022</v>
      </c>
      <c r="D1550" s="49" t="s">
        <v>234</v>
      </c>
      <c r="E1550" s="50" t="n">
        <v>12605.17</v>
      </c>
      <c r="F1550" s="51" t="n">
        <v>-0.09403</v>
      </c>
      <c r="G1550" s="51" t="n">
        <v>-0.239431</v>
      </c>
      <c r="H1550" s="52" t="n">
        <v>0.2857</v>
      </c>
      <c r="I1550" s="62" t="n">
        <v>487.5</v>
      </c>
      <c r="J1550" s="63" t="s">
        <v>240</v>
      </c>
      <c r="K1550" s="54" t="n">
        <v>25.56</v>
      </c>
      <c r="L1550" s="55" t="n">
        <f aca="false">IF(COUNT(F1550)=0,50,IF(F1550&gt;=0,100,IF(F1550&gt;=-0.02,50,0)))</f>
        <v>0</v>
      </c>
      <c r="M1550" s="55" t="n">
        <f aca="false">IF(COUNT(G1550)=0,50,IF(G1550&gt;-0.06,100,IF(G1550&gt;-0.15,50,0)))</f>
        <v>0</v>
      </c>
      <c r="N1550" s="55" t="n">
        <f aca="false">IF(COUNT(H1550)=0,50,IF(H1550&gt;=0.6,100,IF(H1550&gt;=0.4,50,0)))</f>
        <v>0</v>
      </c>
      <c r="O1550" s="55" t="n">
        <f aca="false">IF(COUNT(I1550)=0,50,IF(J1550="proxy_vix",50,IF(I1550&lt;350,100,IF(I1550&lt;=450,50,0))))</f>
        <v>50</v>
      </c>
      <c r="P1550" s="55" t="n">
        <f aca="false">IF(COUNT(K1550)=0,50,IF(K1550&lt;20,100,IF(K1550&lt;=25,50,0)))</f>
        <v>0</v>
      </c>
      <c r="Q1550" s="54"/>
      <c r="R1550" s="47"/>
      <c r="S1550" s="51" t="n">
        <f aca="false">$E1550/$E1549-1</f>
        <v>-0.0409637252559805</v>
      </c>
      <c r="T1550" s="56" t="n">
        <f aca="false">$K1550/$K1549-1</f>
        <v>0.173553719008264</v>
      </c>
      <c r="V1550" s="57"/>
      <c r="W1550" s="57"/>
      <c r="Y1550" s="1" t="str">
        <f aca="false">IF(AX1550&gt;=70,"EASY",IF(AX1550&gt;40,"UNCERTAIN","HARD"))</f>
        <v>HARD</v>
      </c>
      <c r="AA1550" s="58" t="n">
        <f aca="false">IF($A1550&lt;200,"",AVERAGE($E1501:$E1550)/AVERAGE($E1351:$E1550)-1)</f>
        <v>-0.104661794670056</v>
      </c>
      <c r="AB1550" s="59" t="n">
        <f aca="false">LOOKUP($B1550,07_L1政策步階!$A$4:$A$14,07_L1政策步階!$C$4:$C$14)</f>
        <v>-1</v>
      </c>
      <c r="AC1550" s="57"/>
      <c r="AD1550" s="57"/>
      <c r="AE1550" s="57"/>
      <c r="AF1550" s="57"/>
      <c r="AG1550" s="57"/>
      <c r="AH1550" s="57"/>
      <c r="AI1550" s="57"/>
      <c r="AJ1550" s="57"/>
      <c r="AK1550" s="57"/>
      <c r="AL1550" s="59" t="n">
        <f aca="false">IF(ISNUMBER($AA1550),IF($AA1550&gt;=0.005,100,IF($AA1550&gt;=-0.015,50,0)),"")</f>
        <v>0</v>
      </c>
      <c r="AM1550" s="59" t="n">
        <f aca="false">IF(ISNUMBER($AB1550),IF($AB1550=1,100,IF($AB1550=0,50,0)),"")</f>
        <v>0</v>
      </c>
      <c r="AN1550" s="0" t="str">
        <f aca="false">IF(ISNUMBER($AC1550),IF($AC1550&gt;=0.001,100,IF($AC1550&gt;=-0.003,50,0)),"")</f>
        <v/>
      </c>
      <c r="AO1550" s="0" t="str">
        <f aca="false">IF(ISNUMBER($AD1550),IF($AD1550&gt;=0.04,100,IF($AD1550&gt;=0,50,0)),"")</f>
        <v/>
      </c>
      <c r="AP1550" s="0" t="str">
        <f aca="false">IF(ISNUMBER($AE1550),IF($AE1550&gt;=25,100,IF($AE1550&gt;=-75,50,0)),"")</f>
        <v/>
      </c>
      <c r="AQ1550" s="0" t="str">
        <f aca="false">IF(ISNUMBER($AF1550),IF($AF1550&gt;0,100,IF($AF1550&gt;=-50,50,0)),"")</f>
        <v/>
      </c>
      <c r="AR1550" s="0" t="str">
        <f aca="false">IF(ISNUMBER($AG1550),IF($AG1550=1,100,IF($AG1550=0,50,0)),"")</f>
        <v/>
      </c>
      <c r="AS1550" s="0" t="str">
        <f aca="false">IF(ISNUMBER($AH1550),IF($AH1550&lt;0,100,IF($AH1550&lt;=20,50,0)),"")</f>
        <v/>
      </c>
      <c r="AT1550" s="0" t="str">
        <f aca="false">IF(ISNUMBER($AI1550),IF($AI1550&lt;0.95,100,IF($AI1550&lt;=1,50,0)),"")</f>
        <v/>
      </c>
      <c r="AU1550" s="0" t="str">
        <f aca="false">IF(ISNUMBER($AJ1550),IF($AJ1550&lt;30,0,IF($AJ1550&lt;40,50,IF($AJ1550&lt;=90,100,50))),"")</f>
        <v/>
      </c>
      <c r="AV1550" s="0" t="str">
        <f aca="false">IF(ISNUMBER($AK1550),IF($AK1550&gt;-0.2,100,IF($AK1550&gt;=-0.4,50,0)),"")</f>
        <v/>
      </c>
      <c r="AW1550" s="59" t="n">
        <f aca="false">01_指標庫!$H$4*ISNUMBER($F1550)+01_指標庫!$H$5*ISNUMBER($AA1550)+01_指標庫!$H$6*ISNUMBER($G1550)+01_指標庫!$H$7*ISNUMBER($H1550)+01_指標庫!$H$8*ISNUMBER($AF1550)+01_指標庫!$H$9*ISNUMBER($AG1550)+01_指標庫!$H$10*ISNUMBER($AB1550)+01_指標庫!$H$11*ISNUMBER($AC1550)+01_指標庫!$H$12*ISNUMBER($AD1550)+01_指標庫!$H$13*ISNUMBER($AE1550)+01_指標庫!$H$14*ISNUMBER($I1550)+01_指標庫!$H$15*ISNUMBER($AH1550)+01_指標庫!$H$16*ISNUMBER($K1550)+01_指標庫!$H$17*ISNUMBER($AI1550)+01_指標庫!$H$18*ISNUMBER($AJ1550)+01_指標庫!$H$19*ISNUMBER($AK1550)+01_指標庫!$H$20*ISNUMBER($BB1550)+01_指標庫!$H$21*ISNUMBER($BC1550)</f>
        <v>51</v>
      </c>
      <c r="AX1550" s="59" t="n">
        <f aca="false">IF(AW1550=0,50,ROUND((01_指標庫!$H$4*IF(ISNUMBER($F1550),L1550,0)+01_指標庫!$H$5*IF(ISNUMBER($AA1550),AL1550,0)+01_指標庫!$H$6*IF(ISNUMBER($G1550),M1550,0)+01_指標庫!$H$7*IF(ISNUMBER($H1550),N1550,0)+01_指標庫!$H$8*IF(ISNUMBER($AF1550),AQ1550,0)+01_指標庫!$H$9*IF(ISNUMBER($AG1550),AR1550,0)+01_指標庫!$H$10*IF(ISNUMBER($AB1550),AM1550,0)+01_指標庫!$H$11*IF(ISNUMBER($AC1550),AN1550,0)+01_指標庫!$H$12*IF(ISNUMBER($AD1550),AO1550,0)+01_指標庫!$H$13*IF(ISNUMBER($AE1550),AP1550,0)+01_指標庫!$H$14*IF(ISNUMBER($I1550),O1550,0)+01_指標庫!$H$15*IF(ISNUMBER($AH1550),AS1550,0)+01_指標庫!$H$16*IF(ISNUMBER($K1550),P1550,0)+01_指標庫!$H$17*IF(ISNUMBER($AI1550),AT1550,0)+01_指標庫!$H$18*IF(ISNUMBER($AJ1550),AU1550,0)+01_指標庫!$H$19*IF(ISNUMBER($AK1550),AV1550,0)+01_指標庫!$H$20*IF(ISNUMBER($BB1550),BB1550,0)+01_指標庫!$H$21*IF(ISNUMBER($BC1550),BC1550,0))/AW1550,1))</f>
        <v>7.8</v>
      </c>
      <c r="AY1550" s="60"/>
      <c r="AZ1550" s="60"/>
      <c r="BA1550" s="58" t="n">
        <f aca="false">AVERAGE($E1546:$E1550)/AVERAGE($E1541:$E1550)-1</f>
        <v>-0.0233644647346022</v>
      </c>
      <c r="BB1550" s="59" t="n">
        <f aca="false">IF(ISNUMBER($BA1550),IF(OR($S1550&lt;=-0.03,$BA1550&lt;-0.003),0,IF(OR($S1550&lt;=-0.02,$BA1550&lt;0.01),50,100)),"")</f>
        <v>0</v>
      </c>
      <c r="BC1550" s="0" t="str">
        <f aca="false">IF(OR(COUNT($AZ1550)=0,COUNT($AZ1549)=0),"",IF(OR($AY1550/$AZ1549-1&lt;=-0.03,$AZ1550/$AZ1549-1&lt;=-0.045,IF(COUNT($AZ1541:$AZ1550)=10,AVERAGE($AZ1546:$AZ1550)/AVERAGE($AZ1541:$AZ1550)-1&lt;-0.01,FALSE())),0,IF(OR($AZ1550/$AZ1549-1&lt;=-0.02,IF(COUNT($AZ1541:$AZ1550)=10,AVERAGE($AZ1546:$AZ1550)/AVERAGE($AZ1541:$AZ1550)-1&lt;0.005,FALSE())),50,100)))</f>
        <v/>
      </c>
    </row>
    <row r="1551" customFormat="false" ht="15" hidden="false" customHeight="true" outlineLevel="0" collapsed="false">
      <c r="A1551" s="47" t="n">
        <v>1547</v>
      </c>
      <c r="B1551" s="48" t="n">
        <v>44802</v>
      </c>
      <c r="C1551" s="47" t="n">
        <v>2022</v>
      </c>
      <c r="D1551" s="49" t="s">
        <v>236</v>
      </c>
      <c r="E1551" s="50" t="n">
        <v>12484.32</v>
      </c>
      <c r="F1551" s="51" t="n">
        <v>-0.101586</v>
      </c>
      <c r="G1551" s="51" t="n">
        <v>-0.246723</v>
      </c>
      <c r="H1551" s="52" t="n">
        <v>0.2857</v>
      </c>
      <c r="I1551" s="62" t="n">
        <v>493</v>
      </c>
      <c r="J1551" s="63" t="s">
        <v>240</v>
      </c>
      <c r="K1551" s="54" t="n">
        <v>26.21</v>
      </c>
      <c r="L1551" s="55" t="n">
        <f aca="false">IF(COUNT(F1551)=0,50,IF(F1551&gt;=0,100,IF(F1551&gt;=-0.02,50,0)))</f>
        <v>0</v>
      </c>
      <c r="M1551" s="55" t="n">
        <f aca="false">IF(COUNT(G1551)=0,50,IF(G1551&gt;-0.06,100,IF(G1551&gt;-0.15,50,0)))</f>
        <v>0</v>
      </c>
      <c r="N1551" s="55" t="n">
        <f aca="false">IF(COUNT(H1551)=0,50,IF(H1551&gt;=0.6,100,IF(H1551&gt;=0.4,50,0)))</f>
        <v>0</v>
      </c>
      <c r="O1551" s="55" t="n">
        <f aca="false">IF(COUNT(I1551)=0,50,IF(J1551="proxy_vix",50,IF(I1551&lt;350,100,IF(I1551&lt;=450,50,0))))</f>
        <v>50</v>
      </c>
      <c r="P1551" s="55" t="n">
        <f aca="false">IF(COUNT(K1551)=0,50,IF(K1551&lt;20,100,IF(K1551&lt;=25,50,0)))</f>
        <v>0</v>
      </c>
      <c r="Q1551" s="54"/>
      <c r="R1551" s="47"/>
      <c r="S1551" s="51" t="n">
        <f aca="false">$E1551/$E1550-1</f>
        <v>-0.00958733598991524</v>
      </c>
      <c r="T1551" s="56" t="n">
        <f aca="false">$K1551/$K1550-1</f>
        <v>0.0254303599374022</v>
      </c>
      <c r="V1551" s="57"/>
      <c r="W1551" s="57"/>
      <c r="Y1551" s="1" t="str">
        <f aca="false">IF(AX1551&gt;=70,"EASY",IF(AX1551&gt;40,"UNCERTAIN","HARD"))</f>
        <v>HARD</v>
      </c>
      <c r="AA1551" s="58" t="n">
        <f aca="false">IF($A1551&lt;200,"",AVERAGE($E1502:$E1551)/AVERAGE($E1352:$E1551)-1)</f>
        <v>-0.101581111316223</v>
      </c>
      <c r="AB1551" s="59" t="n">
        <f aca="false">LOOKUP($B1551,07_L1政策步階!$A$4:$A$14,07_L1政策步階!$C$4:$C$14)</f>
        <v>-1</v>
      </c>
      <c r="AC1551" s="57"/>
      <c r="AD1551" s="57"/>
      <c r="AE1551" s="57"/>
      <c r="AF1551" s="57"/>
      <c r="AG1551" s="57"/>
      <c r="AH1551" s="57"/>
      <c r="AI1551" s="57"/>
      <c r="AJ1551" s="57"/>
      <c r="AK1551" s="57"/>
      <c r="AL1551" s="59" t="n">
        <f aca="false">IF(ISNUMBER($AA1551),IF($AA1551&gt;=0.005,100,IF($AA1551&gt;=-0.015,50,0)),"")</f>
        <v>0</v>
      </c>
      <c r="AM1551" s="59" t="n">
        <f aca="false">IF(ISNUMBER($AB1551),IF($AB1551=1,100,IF($AB1551=0,50,0)),"")</f>
        <v>0</v>
      </c>
      <c r="AN1551" s="0" t="str">
        <f aca="false">IF(ISNUMBER($AC1551),IF($AC1551&gt;=0.001,100,IF($AC1551&gt;=-0.003,50,0)),"")</f>
        <v/>
      </c>
      <c r="AO1551" s="0" t="str">
        <f aca="false">IF(ISNUMBER($AD1551),IF($AD1551&gt;=0.04,100,IF($AD1551&gt;=0,50,0)),"")</f>
        <v/>
      </c>
      <c r="AP1551" s="0" t="str">
        <f aca="false">IF(ISNUMBER($AE1551),IF($AE1551&gt;=25,100,IF($AE1551&gt;=-75,50,0)),"")</f>
        <v/>
      </c>
      <c r="AQ1551" s="0" t="str">
        <f aca="false">IF(ISNUMBER($AF1551),IF($AF1551&gt;0,100,IF($AF1551&gt;=-50,50,0)),"")</f>
        <v/>
      </c>
      <c r="AR1551" s="0" t="str">
        <f aca="false">IF(ISNUMBER($AG1551),IF($AG1551=1,100,IF($AG1551=0,50,0)),"")</f>
        <v/>
      </c>
      <c r="AS1551" s="0" t="str">
        <f aca="false">IF(ISNUMBER($AH1551),IF($AH1551&lt;0,100,IF($AH1551&lt;=20,50,0)),"")</f>
        <v/>
      </c>
      <c r="AT1551" s="0" t="str">
        <f aca="false">IF(ISNUMBER($AI1551),IF($AI1551&lt;0.95,100,IF($AI1551&lt;=1,50,0)),"")</f>
        <v/>
      </c>
      <c r="AU1551" s="0" t="str">
        <f aca="false">IF(ISNUMBER($AJ1551),IF($AJ1551&lt;30,0,IF($AJ1551&lt;40,50,IF($AJ1551&lt;=90,100,50))),"")</f>
        <v/>
      </c>
      <c r="AV1551" s="0" t="str">
        <f aca="false">IF(ISNUMBER($AK1551),IF($AK1551&gt;-0.2,100,IF($AK1551&gt;=-0.4,50,0)),"")</f>
        <v/>
      </c>
      <c r="AW1551" s="59" t="n">
        <f aca="false">01_指標庫!$H$4*ISNUMBER($F1551)+01_指標庫!$H$5*ISNUMBER($AA1551)+01_指標庫!$H$6*ISNUMBER($G1551)+01_指標庫!$H$7*ISNUMBER($H1551)+01_指標庫!$H$8*ISNUMBER($AF1551)+01_指標庫!$H$9*ISNUMBER($AG1551)+01_指標庫!$H$10*ISNUMBER($AB1551)+01_指標庫!$H$11*ISNUMBER($AC1551)+01_指標庫!$H$12*ISNUMBER($AD1551)+01_指標庫!$H$13*ISNUMBER($AE1551)+01_指標庫!$H$14*ISNUMBER($I1551)+01_指標庫!$H$15*ISNUMBER($AH1551)+01_指標庫!$H$16*ISNUMBER($K1551)+01_指標庫!$H$17*ISNUMBER($AI1551)+01_指標庫!$H$18*ISNUMBER($AJ1551)+01_指標庫!$H$19*ISNUMBER($AK1551)+01_指標庫!$H$20*ISNUMBER($BB1551)+01_指標庫!$H$21*ISNUMBER($BC1551)</f>
        <v>51</v>
      </c>
      <c r="AX1551" s="59" t="n">
        <f aca="false">IF(AW1551=0,50,ROUND((01_指標庫!$H$4*IF(ISNUMBER($F1551),L1551,0)+01_指標庫!$H$5*IF(ISNUMBER($AA1551),AL1551,0)+01_指標庫!$H$6*IF(ISNUMBER($G1551),M1551,0)+01_指標庫!$H$7*IF(ISNUMBER($H1551),N1551,0)+01_指標庫!$H$8*IF(ISNUMBER($AF1551),AQ1551,0)+01_指標庫!$H$9*IF(ISNUMBER($AG1551),AR1551,0)+01_指標庫!$H$10*IF(ISNUMBER($AB1551),AM1551,0)+01_指標庫!$H$11*IF(ISNUMBER($AC1551),AN1551,0)+01_指標庫!$H$12*IF(ISNUMBER($AD1551),AO1551,0)+01_指標庫!$H$13*IF(ISNUMBER($AE1551),AP1551,0)+01_指標庫!$H$14*IF(ISNUMBER($I1551),O1551,0)+01_指標庫!$H$15*IF(ISNUMBER($AH1551),AS1551,0)+01_指標庫!$H$16*IF(ISNUMBER($K1551),P1551,0)+01_指標庫!$H$17*IF(ISNUMBER($AI1551),AT1551,0)+01_指標庫!$H$18*IF(ISNUMBER($AJ1551),AU1551,0)+01_指標庫!$H$19*IF(ISNUMBER($AK1551),AV1551,0)+01_指標庫!$H$20*IF(ISNUMBER($BB1551),BB1551,0)+01_指標庫!$H$21*IF(ISNUMBER($BC1551),BC1551,0))/AW1551,1))</f>
        <v>7.8</v>
      </c>
      <c r="AY1551" s="60"/>
      <c r="AZ1551" s="60"/>
      <c r="BA1551" s="58" t="n">
        <f aca="false">AVERAGE($E1547:$E1551)/AVERAGE($E1542:$E1551)-1</f>
        <v>-0.0207433623121649</v>
      </c>
      <c r="BB1551" s="59" t="n">
        <f aca="false">IF(ISNUMBER($BA1551),IF(OR($S1551&lt;=-0.03,$BA1551&lt;-0.003),0,IF(OR($S1551&lt;=-0.02,$BA1551&lt;0.01),50,100)),"")</f>
        <v>0</v>
      </c>
      <c r="BC1551" s="0" t="str">
        <f aca="false">IF(OR(COUNT($AZ1551)=0,COUNT($AZ1550)=0),"",IF(OR($AY1551/$AZ1550-1&lt;=-0.03,$AZ1551/$AZ1550-1&lt;=-0.045,IF(COUNT($AZ1542:$AZ1551)=10,AVERAGE($AZ1547:$AZ1551)/AVERAGE($AZ1542:$AZ1551)-1&lt;-0.01,FALSE())),0,IF(OR($AZ1551/$AZ1550-1&lt;=-0.02,IF(COUNT($AZ1542:$AZ1551)=10,AVERAGE($AZ1547:$AZ1551)/AVERAGE($AZ1542:$AZ1551)-1&lt;0.005,FALSE())),50,100)))</f>
        <v/>
      </c>
    </row>
    <row r="1552" customFormat="false" ht="15" hidden="false" customHeight="true" outlineLevel="0" collapsed="false">
      <c r="A1552" s="47" t="n">
        <v>1548</v>
      </c>
      <c r="B1552" s="48" t="n">
        <v>44803</v>
      </c>
      <c r="C1552" s="47" t="n">
        <v>2022</v>
      </c>
      <c r="D1552" s="49" t="s">
        <v>237</v>
      </c>
      <c r="E1552" s="50" t="n">
        <v>12342.7</v>
      </c>
      <c r="F1552" s="51" t="n">
        <v>-0.110596</v>
      </c>
      <c r="G1552" s="51" t="n">
        <v>-0.255268</v>
      </c>
      <c r="H1552" s="52" t="n">
        <v>0.2653</v>
      </c>
      <c r="I1552" s="62" t="n">
        <v>493</v>
      </c>
      <c r="J1552" s="63" t="s">
        <v>240</v>
      </c>
      <c r="K1552" s="54" t="n">
        <v>26.21</v>
      </c>
      <c r="L1552" s="55" t="n">
        <f aca="false">IF(COUNT(F1552)=0,50,IF(F1552&gt;=0,100,IF(F1552&gt;=-0.02,50,0)))</f>
        <v>0</v>
      </c>
      <c r="M1552" s="55" t="n">
        <f aca="false">IF(COUNT(G1552)=0,50,IF(G1552&gt;-0.06,100,IF(G1552&gt;-0.15,50,0)))</f>
        <v>0</v>
      </c>
      <c r="N1552" s="55" t="n">
        <f aca="false">IF(COUNT(H1552)=0,50,IF(H1552&gt;=0.6,100,IF(H1552&gt;=0.4,50,0)))</f>
        <v>0</v>
      </c>
      <c r="O1552" s="55" t="n">
        <f aca="false">IF(COUNT(I1552)=0,50,IF(J1552="proxy_vix",50,IF(I1552&lt;350,100,IF(I1552&lt;=450,50,0))))</f>
        <v>50</v>
      </c>
      <c r="P1552" s="55" t="n">
        <f aca="false">IF(COUNT(K1552)=0,50,IF(K1552&lt;20,100,IF(K1552&lt;=25,50,0)))</f>
        <v>0</v>
      </c>
      <c r="Q1552" s="54"/>
      <c r="R1552" s="47"/>
      <c r="S1552" s="51" t="n">
        <f aca="false">$E1552/$E1551-1</f>
        <v>-0.0113438296999756</v>
      </c>
      <c r="T1552" s="56" t="n">
        <f aca="false">$K1552/$K1551-1</f>
        <v>0</v>
      </c>
      <c r="V1552" s="57"/>
      <c r="W1552" s="57"/>
      <c r="Y1552" s="1" t="str">
        <f aca="false">IF(AX1552&gt;=70,"EASY",IF(AX1552&gt;40,"UNCERTAIN","HARD"))</f>
        <v>HARD</v>
      </c>
      <c r="AA1552" s="58" t="n">
        <f aca="false">IF($A1552&lt;200,"",AVERAGE($E1503:$E1552)/AVERAGE($E1353:$E1552)-1)</f>
        <v>-0.0988350116046668</v>
      </c>
      <c r="AB1552" s="59" t="n">
        <f aca="false">LOOKUP($B1552,07_L1政策步階!$A$4:$A$14,07_L1政策步階!$C$4:$C$14)</f>
        <v>-1</v>
      </c>
      <c r="AC1552" s="57"/>
      <c r="AD1552" s="57"/>
      <c r="AE1552" s="57"/>
      <c r="AF1552" s="57"/>
      <c r="AG1552" s="57"/>
      <c r="AH1552" s="57"/>
      <c r="AI1552" s="57"/>
      <c r="AJ1552" s="57"/>
      <c r="AK1552" s="57"/>
      <c r="AL1552" s="59" t="n">
        <f aca="false">IF(ISNUMBER($AA1552),IF($AA1552&gt;=0.005,100,IF($AA1552&gt;=-0.015,50,0)),"")</f>
        <v>0</v>
      </c>
      <c r="AM1552" s="59" t="n">
        <f aca="false">IF(ISNUMBER($AB1552),IF($AB1552=1,100,IF($AB1552=0,50,0)),"")</f>
        <v>0</v>
      </c>
      <c r="AN1552" s="0" t="str">
        <f aca="false">IF(ISNUMBER($AC1552),IF($AC1552&gt;=0.001,100,IF($AC1552&gt;=-0.003,50,0)),"")</f>
        <v/>
      </c>
      <c r="AO1552" s="0" t="str">
        <f aca="false">IF(ISNUMBER($AD1552),IF($AD1552&gt;=0.04,100,IF($AD1552&gt;=0,50,0)),"")</f>
        <v/>
      </c>
      <c r="AP1552" s="0" t="str">
        <f aca="false">IF(ISNUMBER($AE1552),IF($AE1552&gt;=25,100,IF($AE1552&gt;=-75,50,0)),"")</f>
        <v/>
      </c>
      <c r="AQ1552" s="0" t="str">
        <f aca="false">IF(ISNUMBER($AF1552),IF($AF1552&gt;0,100,IF($AF1552&gt;=-50,50,0)),"")</f>
        <v/>
      </c>
      <c r="AR1552" s="0" t="str">
        <f aca="false">IF(ISNUMBER($AG1552),IF($AG1552=1,100,IF($AG1552=0,50,0)),"")</f>
        <v/>
      </c>
      <c r="AS1552" s="0" t="str">
        <f aca="false">IF(ISNUMBER($AH1552),IF($AH1552&lt;0,100,IF($AH1552&lt;=20,50,0)),"")</f>
        <v/>
      </c>
      <c r="AT1552" s="0" t="str">
        <f aca="false">IF(ISNUMBER($AI1552),IF($AI1552&lt;0.95,100,IF($AI1552&lt;=1,50,0)),"")</f>
        <v/>
      </c>
      <c r="AU1552" s="0" t="str">
        <f aca="false">IF(ISNUMBER($AJ1552),IF($AJ1552&lt;30,0,IF($AJ1552&lt;40,50,IF($AJ1552&lt;=90,100,50))),"")</f>
        <v/>
      </c>
      <c r="AV1552" s="0" t="str">
        <f aca="false">IF(ISNUMBER($AK1552),IF($AK1552&gt;-0.2,100,IF($AK1552&gt;=-0.4,50,0)),"")</f>
        <v/>
      </c>
      <c r="AW1552" s="59" t="n">
        <f aca="false">01_指標庫!$H$4*ISNUMBER($F1552)+01_指標庫!$H$5*ISNUMBER($AA1552)+01_指標庫!$H$6*ISNUMBER($G1552)+01_指標庫!$H$7*ISNUMBER($H1552)+01_指標庫!$H$8*ISNUMBER($AF1552)+01_指標庫!$H$9*ISNUMBER($AG1552)+01_指標庫!$H$10*ISNUMBER($AB1552)+01_指標庫!$H$11*ISNUMBER($AC1552)+01_指標庫!$H$12*ISNUMBER($AD1552)+01_指標庫!$H$13*ISNUMBER($AE1552)+01_指標庫!$H$14*ISNUMBER($I1552)+01_指標庫!$H$15*ISNUMBER($AH1552)+01_指標庫!$H$16*ISNUMBER($K1552)+01_指標庫!$H$17*ISNUMBER($AI1552)+01_指標庫!$H$18*ISNUMBER($AJ1552)+01_指標庫!$H$19*ISNUMBER($AK1552)+01_指標庫!$H$20*ISNUMBER($BB1552)+01_指標庫!$H$21*ISNUMBER($BC1552)</f>
        <v>51</v>
      </c>
      <c r="AX1552" s="59" t="n">
        <f aca="false">IF(AW1552=0,50,ROUND((01_指標庫!$H$4*IF(ISNUMBER($F1552),L1552,0)+01_指標庫!$H$5*IF(ISNUMBER($AA1552),AL1552,0)+01_指標庫!$H$6*IF(ISNUMBER($G1552),M1552,0)+01_指標庫!$H$7*IF(ISNUMBER($H1552),N1552,0)+01_指標庫!$H$8*IF(ISNUMBER($AF1552),AQ1552,0)+01_指標庫!$H$9*IF(ISNUMBER($AG1552),AR1552,0)+01_指標庫!$H$10*IF(ISNUMBER($AB1552),AM1552,0)+01_指標庫!$H$11*IF(ISNUMBER($AC1552),AN1552,0)+01_指標庫!$H$12*IF(ISNUMBER($AD1552),AO1552,0)+01_指標庫!$H$13*IF(ISNUMBER($AE1552),AP1552,0)+01_指標庫!$H$14*IF(ISNUMBER($I1552),O1552,0)+01_指標庫!$H$15*IF(ISNUMBER($AH1552),AS1552,0)+01_指標庫!$H$16*IF(ISNUMBER($K1552),P1552,0)+01_指標庫!$H$17*IF(ISNUMBER($AI1552),AT1552,0)+01_指標庫!$H$18*IF(ISNUMBER($AJ1552),AU1552,0)+01_指標庫!$H$19*IF(ISNUMBER($AK1552),AV1552,0)+01_指標庫!$H$20*IF(ISNUMBER($BB1552),BB1552,0)+01_指標庫!$H$21*IF(ISNUMBER($BC1552),BC1552,0))/AW1552,1))</f>
        <v>7.8</v>
      </c>
      <c r="AY1552" s="60"/>
      <c r="AZ1552" s="60"/>
      <c r="BA1552" s="58" t="n">
        <f aca="false">AVERAGE($E1548:$E1552)/AVERAGE($E1543:$E1552)-1</f>
        <v>-0.0192951793676692</v>
      </c>
      <c r="BB1552" s="59" t="n">
        <f aca="false">IF(ISNUMBER($BA1552),IF(OR($S1552&lt;=-0.03,$BA1552&lt;-0.003),0,IF(OR($S1552&lt;=-0.02,$BA1552&lt;0.01),50,100)),"")</f>
        <v>0</v>
      </c>
      <c r="BC1552" s="0" t="str">
        <f aca="false">IF(OR(COUNT($AZ1552)=0,COUNT($AZ1551)=0),"",IF(OR($AY1552/$AZ1551-1&lt;=-0.03,$AZ1552/$AZ1551-1&lt;=-0.045,IF(COUNT($AZ1543:$AZ1552)=10,AVERAGE($AZ1548:$AZ1552)/AVERAGE($AZ1543:$AZ1552)-1&lt;-0.01,FALSE())),0,IF(OR($AZ1552/$AZ1551-1&lt;=-0.02,IF(COUNT($AZ1543:$AZ1552)=10,AVERAGE($AZ1548:$AZ1552)/AVERAGE($AZ1543:$AZ1552)-1&lt;0.005,FALSE())),50,100)))</f>
        <v/>
      </c>
    </row>
    <row r="1553" customFormat="false" ht="15" hidden="false" customHeight="true" outlineLevel="0" collapsed="false">
      <c r="A1553" s="47" t="n">
        <v>1549</v>
      </c>
      <c r="B1553" s="48" t="n">
        <v>44804</v>
      </c>
      <c r="C1553" s="47" t="n">
        <v>2022</v>
      </c>
      <c r="D1553" s="49" t="s">
        <v>238</v>
      </c>
      <c r="E1553" s="50" t="n">
        <v>12272.03</v>
      </c>
      <c r="F1553" s="51" t="n">
        <v>-0.114435</v>
      </c>
      <c r="G1553" s="51" t="n">
        <v>-0.259532</v>
      </c>
      <c r="H1553" s="52" t="n">
        <v>0.2653</v>
      </c>
      <c r="I1553" s="62" t="n">
        <v>490.1</v>
      </c>
      <c r="J1553" s="63" t="s">
        <v>240</v>
      </c>
      <c r="K1553" s="54" t="n">
        <v>25.87</v>
      </c>
      <c r="L1553" s="55" t="n">
        <f aca="false">IF(COUNT(F1553)=0,50,IF(F1553&gt;=0,100,IF(F1553&gt;=-0.02,50,0)))</f>
        <v>0</v>
      </c>
      <c r="M1553" s="55" t="n">
        <f aca="false">IF(COUNT(G1553)=0,50,IF(G1553&gt;-0.06,100,IF(G1553&gt;-0.15,50,0)))</f>
        <v>0</v>
      </c>
      <c r="N1553" s="55" t="n">
        <f aca="false">IF(COUNT(H1553)=0,50,IF(H1553&gt;=0.6,100,IF(H1553&gt;=0.4,50,0)))</f>
        <v>0</v>
      </c>
      <c r="O1553" s="55" t="n">
        <f aca="false">IF(COUNT(I1553)=0,50,IF(J1553="proxy_vix",50,IF(I1553&lt;350,100,IF(I1553&lt;=450,50,0))))</f>
        <v>50</v>
      </c>
      <c r="P1553" s="55" t="n">
        <f aca="false">IF(COUNT(K1553)=0,50,IF(K1553&lt;20,100,IF(K1553&lt;=25,50,0)))</f>
        <v>0</v>
      </c>
      <c r="Q1553" s="54"/>
      <c r="R1553" s="47"/>
      <c r="S1553" s="51" t="n">
        <f aca="false">$E1553/$E1552-1</f>
        <v>-0.00572565159973104</v>
      </c>
      <c r="T1553" s="56" t="n">
        <f aca="false">$K1553/$K1552-1</f>
        <v>-0.0129721480351011</v>
      </c>
      <c r="V1553" s="57"/>
      <c r="W1553" s="57"/>
      <c r="Y1553" s="1" t="str">
        <f aca="false">IF(AX1553&gt;=70,"EASY",IF(AX1553&gt;40,"UNCERTAIN","HARD"))</f>
        <v>HARD</v>
      </c>
      <c r="AA1553" s="58" t="n">
        <f aca="false">IF($A1553&lt;200,"",AVERAGE($E1504:$E1553)/AVERAGE($E1354:$E1553)-1)</f>
        <v>-0.0965111570676235</v>
      </c>
      <c r="AB1553" s="59" t="n">
        <f aca="false">LOOKUP($B1553,07_L1政策步階!$A$4:$A$14,07_L1政策步階!$C$4:$C$14)</f>
        <v>-1</v>
      </c>
      <c r="AC1553" s="57"/>
      <c r="AD1553" s="57"/>
      <c r="AE1553" s="57"/>
      <c r="AF1553" s="57"/>
      <c r="AG1553" s="57"/>
      <c r="AH1553" s="57"/>
      <c r="AI1553" s="57"/>
      <c r="AJ1553" s="57"/>
      <c r="AK1553" s="57"/>
      <c r="AL1553" s="59" t="n">
        <f aca="false">IF(ISNUMBER($AA1553),IF($AA1553&gt;=0.005,100,IF($AA1553&gt;=-0.015,50,0)),"")</f>
        <v>0</v>
      </c>
      <c r="AM1553" s="59" t="n">
        <f aca="false">IF(ISNUMBER($AB1553),IF($AB1553=1,100,IF($AB1553=0,50,0)),"")</f>
        <v>0</v>
      </c>
      <c r="AN1553" s="0" t="str">
        <f aca="false">IF(ISNUMBER($AC1553),IF($AC1553&gt;=0.001,100,IF($AC1553&gt;=-0.003,50,0)),"")</f>
        <v/>
      </c>
      <c r="AO1553" s="0" t="str">
        <f aca="false">IF(ISNUMBER($AD1553),IF($AD1553&gt;=0.04,100,IF($AD1553&gt;=0,50,0)),"")</f>
        <v/>
      </c>
      <c r="AP1553" s="0" t="str">
        <f aca="false">IF(ISNUMBER($AE1553),IF($AE1553&gt;=25,100,IF($AE1553&gt;=-75,50,0)),"")</f>
        <v/>
      </c>
      <c r="AQ1553" s="0" t="str">
        <f aca="false">IF(ISNUMBER($AF1553),IF($AF1553&gt;0,100,IF($AF1553&gt;=-50,50,0)),"")</f>
        <v/>
      </c>
      <c r="AR1553" s="0" t="str">
        <f aca="false">IF(ISNUMBER($AG1553),IF($AG1553=1,100,IF($AG1553=0,50,0)),"")</f>
        <v/>
      </c>
      <c r="AS1553" s="0" t="str">
        <f aca="false">IF(ISNUMBER($AH1553),IF($AH1553&lt;0,100,IF($AH1553&lt;=20,50,0)),"")</f>
        <v/>
      </c>
      <c r="AT1553" s="0" t="str">
        <f aca="false">IF(ISNUMBER($AI1553),IF($AI1553&lt;0.95,100,IF($AI1553&lt;=1,50,0)),"")</f>
        <v/>
      </c>
      <c r="AU1553" s="0" t="str">
        <f aca="false">IF(ISNUMBER($AJ1553),IF($AJ1553&lt;30,0,IF($AJ1553&lt;40,50,IF($AJ1553&lt;=90,100,50))),"")</f>
        <v/>
      </c>
      <c r="AV1553" s="0" t="str">
        <f aca="false">IF(ISNUMBER($AK1553),IF($AK1553&gt;-0.2,100,IF($AK1553&gt;=-0.4,50,0)),"")</f>
        <v/>
      </c>
      <c r="AW1553" s="59" t="n">
        <f aca="false">01_指標庫!$H$4*ISNUMBER($F1553)+01_指標庫!$H$5*ISNUMBER($AA1553)+01_指標庫!$H$6*ISNUMBER($G1553)+01_指標庫!$H$7*ISNUMBER($H1553)+01_指標庫!$H$8*ISNUMBER($AF1553)+01_指標庫!$H$9*ISNUMBER($AG1553)+01_指標庫!$H$10*ISNUMBER($AB1553)+01_指標庫!$H$11*ISNUMBER($AC1553)+01_指標庫!$H$12*ISNUMBER($AD1553)+01_指標庫!$H$13*ISNUMBER($AE1553)+01_指標庫!$H$14*ISNUMBER($I1553)+01_指標庫!$H$15*ISNUMBER($AH1553)+01_指標庫!$H$16*ISNUMBER($K1553)+01_指標庫!$H$17*ISNUMBER($AI1553)+01_指標庫!$H$18*ISNUMBER($AJ1553)+01_指標庫!$H$19*ISNUMBER($AK1553)+01_指標庫!$H$20*ISNUMBER($BB1553)+01_指標庫!$H$21*ISNUMBER($BC1553)</f>
        <v>51</v>
      </c>
      <c r="AX1553" s="59" t="n">
        <f aca="false">IF(AW1553=0,50,ROUND((01_指標庫!$H$4*IF(ISNUMBER($F1553),L1553,0)+01_指標庫!$H$5*IF(ISNUMBER($AA1553),AL1553,0)+01_指標庫!$H$6*IF(ISNUMBER($G1553),M1553,0)+01_指標庫!$H$7*IF(ISNUMBER($H1553),N1553,0)+01_指標庫!$H$8*IF(ISNUMBER($AF1553),AQ1553,0)+01_指標庫!$H$9*IF(ISNUMBER($AG1553),AR1553,0)+01_指標庫!$H$10*IF(ISNUMBER($AB1553),AM1553,0)+01_指標庫!$H$11*IF(ISNUMBER($AC1553),AN1553,0)+01_指標庫!$H$12*IF(ISNUMBER($AD1553),AO1553,0)+01_指標庫!$H$13*IF(ISNUMBER($AE1553),AP1553,0)+01_指標庫!$H$14*IF(ISNUMBER($I1553),O1553,0)+01_指標庫!$H$15*IF(ISNUMBER($AH1553),AS1553,0)+01_指標庫!$H$16*IF(ISNUMBER($K1553),P1553,0)+01_指標庫!$H$17*IF(ISNUMBER($AI1553),AT1553,0)+01_指標庫!$H$18*IF(ISNUMBER($AJ1553),AU1553,0)+01_指標庫!$H$19*IF(ISNUMBER($AK1553),AV1553,0)+01_指標庫!$H$20*IF(ISNUMBER($BB1553),BB1553,0)+01_指標庫!$H$21*IF(ISNUMBER($BC1553),BC1553,0))/AW1553,1))</f>
        <v>7.8</v>
      </c>
      <c r="AY1553" s="60"/>
      <c r="AZ1553" s="60"/>
      <c r="BA1553" s="58" t="n">
        <f aca="false">AVERAGE($E1549:$E1553)/AVERAGE($E1544:$E1553)-1</f>
        <v>-0.0201991037587007</v>
      </c>
      <c r="BB1553" s="59" t="n">
        <f aca="false">IF(ISNUMBER($BA1553),IF(OR($S1553&lt;=-0.03,$BA1553&lt;-0.003),0,IF(OR($S1553&lt;=-0.02,$BA1553&lt;0.01),50,100)),"")</f>
        <v>0</v>
      </c>
      <c r="BC1553" s="0" t="str">
        <f aca="false">IF(OR(COUNT($AZ1553)=0,COUNT($AZ1552)=0),"",IF(OR($AY1553/$AZ1552-1&lt;=-0.03,$AZ1553/$AZ1552-1&lt;=-0.045,IF(COUNT($AZ1544:$AZ1553)=10,AVERAGE($AZ1549:$AZ1553)/AVERAGE($AZ1544:$AZ1553)-1&lt;-0.01,FALSE())),0,IF(OR($AZ1553/$AZ1552-1&lt;=-0.02,IF(COUNT($AZ1544:$AZ1553)=10,AVERAGE($AZ1549:$AZ1553)/AVERAGE($AZ1544:$AZ1553)-1&lt;0.005,FALSE())),50,100)))</f>
        <v/>
      </c>
    </row>
    <row r="1554" customFormat="false" ht="15" hidden="false" customHeight="true" outlineLevel="0" collapsed="false">
      <c r="A1554" s="47" t="n">
        <v>1550</v>
      </c>
      <c r="B1554" s="48" t="n">
        <v>44805</v>
      </c>
      <c r="C1554" s="47" t="n">
        <v>2022</v>
      </c>
      <c r="D1554" s="49" t="s">
        <v>239</v>
      </c>
      <c r="E1554" s="50" t="n">
        <v>12274.62</v>
      </c>
      <c r="F1554" s="51" t="n">
        <v>-0.112996</v>
      </c>
      <c r="G1554" s="51" t="n">
        <v>-0.259376</v>
      </c>
      <c r="H1554" s="52" t="n">
        <v>0.2857</v>
      </c>
      <c r="I1554" s="62" t="n">
        <v>487.5</v>
      </c>
      <c r="J1554" s="63" t="s">
        <v>240</v>
      </c>
      <c r="K1554" s="54" t="n">
        <v>25.56</v>
      </c>
      <c r="L1554" s="55" t="n">
        <f aca="false">IF(COUNT(F1554)=0,50,IF(F1554&gt;=0,100,IF(F1554&gt;=-0.02,50,0)))</f>
        <v>0</v>
      </c>
      <c r="M1554" s="55" t="n">
        <f aca="false">IF(COUNT(G1554)=0,50,IF(G1554&gt;-0.06,100,IF(G1554&gt;-0.15,50,0)))</f>
        <v>0</v>
      </c>
      <c r="N1554" s="55" t="n">
        <f aca="false">IF(COUNT(H1554)=0,50,IF(H1554&gt;=0.6,100,IF(H1554&gt;=0.4,50,0)))</f>
        <v>0</v>
      </c>
      <c r="O1554" s="55" t="n">
        <f aca="false">IF(COUNT(I1554)=0,50,IF(J1554="proxy_vix",50,IF(I1554&lt;350,100,IF(I1554&lt;=450,50,0))))</f>
        <v>50</v>
      </c>
      <c r="P1554" s="55" t="n">
        <f aca="false">IF(COUNT(K1554)=0,50,IF(K1554&lt;20,100,IF(K1554&lt;=25,50,0)))</f>
        <v>0</v>
      </c>
      <c r="Q1554" s="54"/>
      <c r="R1554" s="47"/>
      <c r="S1554" s="51" t="n">
        <f aca="false">$E1554/$E1553-1</f>
        <v>0.000211049027748489</v>
      </c>
      <c r="T1554" s="56" t="n">
        <f aca="false">$K1554/$K1553-1</f>
        <v>-0.0119829918824894</v>
      </c>
      <c r="V1554" s="57"/>
      <c r="W1554" s="57"/>
      <c r="Y1554" s="1" t="str">
        <f aca="false">IF(AX1554&gt;=70,"EASY",IF(AX1554&gt;40,"UNCERTAIN","HARD"))</f>
        <v>HARD</v>
      </c>
      <c r="AA1554" s="58" t="n">
        <f aca="false">IF($A1554&lt;200,"",AVERAGE($E1505:$E1554)/AVERAGE($E1355:$E1554)-1)</f>
        <v>-0.094153803480712</v>
      </c>
      <c r="AB1554" s="59" t="n">
        <f aca="false">LOOKUP($B1554,07_L1政策步階!$A$4:$A$14,07_L1政策步階!$C$4:$C$14)</f>
        <v>-1</v>
      </c>
      <c r="AC1554" s="57"/>
      <c r="AD1554" s="57"/>
      <c r="AE1554" s="57"/>
      <c r="AF1554" s="57"/>
      <c r="AG1554" s="57"/>
      <c r="AH1554" s="57"/>
      <c r="AI1554" s="57"/>
      <c r="AJ1554" s="57"/>
      <c r="AK1554" s="57"/>
      <c r="AL1554" s="59" t="n">
        <f aca="false">IF(ISNUMBER($AA1554),IF($AA1554&gt;=0.005,100,IF($AA1554&gt;=-0.015,50,0)),"")</f>
        <v>0</v>
      </c>
      <c r="AM1554" s="59" t="n">
        <f aca="false">IF(ISNUMBER($AB1554),IF($AB1554=1,100,IF($AB1554=0,50,0)),"")</f>
        <v>0</v>
      </c>
      <c r="AN1554" s="0" t="str">
        <f aca="false">IF(ISNUMBER($AC1554),IF($AC1554&gt;=0.001,100,IF($AC1554&gt;=-0.003,50,0)),"")</f>
        <v/>
      </c>
      <c r="AO1554" s="0" t="str">
        <f aca="false">IF(ISNUMBER($AD1554),IF($AD1554&gt;=0.04,100,IF($AD1554&gt;=0,50,0)),"")</f>
        <v/>
      </c>
      <c r="AP1554" s="0" t="str">
        <f aca="false">IF(ISNUMBER($AE1554),IF($AE1554&gt;=25,100,IF($AE1554&gt;=-75,50,0)),"")</f>
        <v/>
      </c>
      <c r="AQ1554" s="0" t="str">
        <f aca="false">IF(ISNUMBER($AF1554),IF($AF1554&gt;0,100,IF($AF1554&gt;=-50,50,0)),"")</f>
        <v/>
      </c>
      <c r="AR1554" s="0" t="str">
        <f aca="false">IF(ISNUMBER($AG1554),IF($AG1554=1,100,IF($AG1554=0,50,0)),"")</f>
        <v/>
      </c>
      <c r="AS1554" s="0" t="str">
        <f aca="false">IF(ISNUMBER($AH1554),IF($AH1554&lt;0,100,IF($AH1554&lt;=20,50,0)),"")</f>
        <v/>
      </c>
      <c r="AT1554" s="0" t="str">
        <f aca="false">IF(ISNUMBER($AI1554),IF($AI1554&lt;0.95,100,IF($AI1554&lt;=1,50,0)),"")</f>
        <v/>
      </c>
      <c r="AU1554" s="0" t="str">
        <f aca="false">IF(ISNUMBER($AJ1554),IF($AJ1554&lt;30,0,IF($AJ1554&lt;40,50,IF($AJ1554&lt;=90,100,50))),"")</f>
        <v/>
      </c>
      <c r="AV1554" s="0" t="str">
        <f aca="false">IF(ISNUMBER($AK1554),IF($AK1554&gt;-0.2,100,IF($AK1554&gt;=-0.4,50,0)),"")</f>
        <v/>
      </c>
      <c r="AW1554" s="59" t="n">
        <f aca="false">01_指標庫!$H$4*ISNUMBER($F1554)+01_指標庫!$H$5*ISNUMBER($AA1554)+01_指標庫!$H$6*ISNUMBER($G1554)+01_指標庫!$H$7*ISNUMBER($H1554)+01_指標庫!$H$8*ISNUMBER($AF1554)+01_指標庫!$H$9*ISNUMBER($AG1554)+01_指標庫!$H$10*ISNUMBER($AB1554)+01_指標庫!$H$11*ISNUMBER($AC1554)+01_指標庫!$H$12*ISNUMBER($AD1554)+01_指標庫!$H$13*ISNUMBER($AE1554)+01_指標庫!$H$14*ISNUMBER($I1554)+01_指標庫!$H$15*ISNUMBER($AH1554)+01_指標庫!$H$16*ISNUMBER($K1554)+01_指標庫!$H$17*ISNUMBER($AI1554)+01_指標庫!$H$18*ISNUMBER($AJ1554)+01_指標庫!$H$19*ISNUMBER($AK1554)+01_指標庫!$H$20*ISNUMBER($BB1554)+01_指標庫!$H$21*ISNUMBER($BC1554)</f>
        <v>51</v>
      </c>
      <c r="AX1554" s="59" t="n">
        <f aca="false">IF(AW1554=0,50,ROUND((01_指標庫!$H$4*IF(ISNUMBER($F1554),L1554,0)+01_指標庫!$H$5*IF(ISNUMBER($AA1554),AL1554,0)+01_指標庫!$H$6*IF(ISNUMBER($G1554),M1554,0)+01_指標庫!$H$7*IF(ISNUMBER($H1554),N1554,0)+01_指標庫!$H$8*IF(ISNUMBER($AF1554),AQ1554,0)+01_指標庫!$H$9*IF(ISNUMBER($AG1554),AR1554,0)+01_指標庫!$H$10*IF(ISNUMBER($AB1554),AM1554,0)+01_指標庫!$H$11*IF(ISNUMBER($AC1554),AN1554,0)+01_指標庫!$H$12*IF(ISNUMBER($AD1554),AO1554,0)+01_指標庫!$H$13*IF(ISNUMBER($AE1554),AP1554,0)+01_指標庫!$H$14*IF(ISNUMBER($I1554),O1554,0)+01_指標庫!$H$15*IF(ISNUMBER($AH1554),AS1554,0)+01_指標庫!$H$16*IF(ISNUMBER($K1554),P1554,0)+01_指標庫!$H$17*IF(ISNUMBER($AI1554),AT1554,0)+01_指標庫!$H$18*IF(ISNUMBER($AJ1554),AU1554,0)+01_指標庫!$H$19*IF(ISNUMBER($AK1554),AV1554,0)+01_指標庫!$H$20*IF(ISNUMBER($BB1554),BB1554,0)+01_指標庫!$H$21*IF(ISNUMBER($BC1554),BC1554,0))/AW1554,1))</f>
        <v>7.8</v>
      </c>
      <c r="AY1554" s="60"/>
      <c r="AZ1554" s="60"/>
      <c r="BA1554" s="58" t="n">
        <f aca="false">AVERAGE($E1550:$E1554)/AVERAGE($E1545:$E1554)-1</f>
        <v>-0.0243817052877126</v>
      </c>
      <c r="BB1554" s="59" t="n">
        <f aca="false">IF(ISNUMBER($BA1554),IF(OR($S1554&lt;=-0.03,$BA1554&lt;-0.003),0,IF(OR($S1554&lt;=-0.02,$BA1554&lt;0.01),50,100)),"")</f>
        <v>0</v>
      </c>
      <c r="BC1554" s="0" t="str">
        <f aca="false">IF(OR(COUNT($AZ1554)=0,COUNT($AZ1553)=0),"",IF(OR($AY1554/$AZ1553-1&lt;=-0.03,$AZ1554/$AZ1553-1&lt;=-0.045,IF(COUNT($AZ1545:$AZ1554)=10,AVERAGE($AZ1550:$AZ1554)/AVERAGE($AZ1545:$AZ1554)-1&lt;-0.01,FALSE())),0,IF(OR($AZ1554/$AZ1553-1&lt;=-0.02,IF(COUNT($AZ1545:$AZ1554)=10,AVERAGE($AZ1550:$AZ1554)/AVERAGE($AZ1545:$AZ1554)-1&lt;0.005,FALSE())),50,100)))</f>
        <v/>
      </c>
    </row>
    <row r="1555" customFormat="false" ht="15" hidden="false" customHeight="true" outlineLevel="0" collapsed="false">
      <c r="A1555" s="47" t="n">
        <v>1551</v>
      </c>
      <c r="B1555" s="48" t="n">
        <v>44806</v>
      </c>
      <c r="C1555" s="47" t="n">
        <v>2022</v>
      </c>
      <c r="D1555" s="49" t="s">
        <v>234</v>
      </c>
      <c r="E1555" s="50" t="n">
        <v>12098.44</v>
      </c>
      <c r="F1555" s="51" t="n">
        <v>-0.124395</v>
      </c>
      <c r="G1555" s="51" t="n">
        <v>-0.270006</v>
      </c>
      <c r="H1555" s="52" t="n">
        <v>0.2245</v>
      </c>
      <c r="I1555" s="62" t="n">
        <v>486.8</v>
      </c>
      <c r="J1555" s="63" t="s">
        <v>240</v>
      </c>
      <c r="K1555" s="54" t="n">
        <v>25.47</v>
      </c>
      <c r="L1555" s="55" t="n">
        <f aca="false">IF(COUNT(F1555)=0,50,IF(F1555&gt;=0,100,IF(F1555&gt;=-0.02,50,0)))</f>
        <v>0</v>
      </c>
      <c r="M1555" s="55" t="n">
        <f aca="false">IF(COUNT(G1555)=0,50,IF(G1555&gt;-0.06,100,IF(G1555&gt;-0.15,50,0)))</f>
        <v>0</v>
      </c>
      <c r="N1555" s="55" t="n">
        <f aca="false">IF(COUNT(H1555)=0,50,IF(H1555&gt;=0.6,100,IF(H1555&gt;=0.4,50,0)))</f>
        <v>0</v>
      </c>
      <c r="O1555" s="55" t="n">
        <f aca="false">IF(COUNT(I1555)=0,50,IF(J1555="proxy_vix",50,IF(I1555&lt;350,100,IF(I1555&lt;=450,50,0))))</f>
        <v>50</v>
      </c>
      <c r="P1555" s="55" t="n">
        <f aca="false">IF(COUNT(K1555)=0,50,IF(K1555&lt;20,100,IF(K1555&lt;=25,50,0)))</f>
        <v>0</v>
      </c>
      <c r="Q1555" s="54"/>
      <c r="R1555" s="47"/>
      <c r="S1555" s="51" t="n">
        <f aca="false">$E1555/$E1554-1</f>
        <v>-0.0143531938259596</v>
      </c>
      <c r="T1555" s="56" t="n">
        <f aca="false">$K1555/$K1554-1</f>
        <v>-0.00352112676056338</v>
      </c>
      <c r="V1555" s="57"/>
      <c r="W1555" s="57"/>
      <c r="Y1555" s="1" t="str">
        <f aca="false">IF(AX1555&gt;=70,"EASY",IF(AX1555&gt;40,"UNCERTAIN","HARD"))</f>
        <v>HARD</v>
      </c>
      <c r="AA1555" s="58" t="n">
        <f aca="false">IF($A1555&lt;200,"",AVERAGE($E1506:$E1555)/AVERAGE($E1356:$E1555)-1)</f>
        <v>-0.092193259599936</v>
      </c>
      <c r="AB1555" s="59" t="n">
        <f aca="false">LOOKUP($B1555,07_L1政策步階!$A$4:$A$14,07_L1政策步階!$C$4:$C$14)</f>
        <v>-1</v>
      </c>
      <c r="AC1555" s="57"/>
      <c r="AD1555" s="57"/>
      <c r="AE1555" s="57"/>
      <c r="AF1555" s="57"/>
      <c r="AG1555" s="57"/>
      <c r="AH1555" s="57"/>
      <c r="AI1555" s="57"/>
      <c r="AJ1555" s="57"/>
      <c r="AK1555" s="57"/>
      <c r="AL1555" s="59" t="n">
        <f aca="false">IF(ISNUMBER($AA1555),IF($AA1555&gt;=0.005,100,IF($AA1555&gt;=-0.015,50,0)),"")</f>
        <v>0</v>
      </c>
      <c r="AM1555" s="59" t="n">
        <f aca="false">IF(ISNUMBER($AB1555),IF($AB1555=1,100,IF($AB1555=0,50,0)),"")</f>
        <v>0</v>
      </c>
      <c r="AN1555" s="0" t="str">
        <f aca="false">IF(ISNUMBER($AC1555),IF($AC1555&gt;=0.001,100,IF($AC1555&gt;=-0.003,50,0)),"")</f>
        <v/>
      </c>
      <c r="AO1555" s="0" t="str">
        <f aca="false">IF(ISNUMBER($AD1555),IF($AD1555&gt;=0.04,100,IF($AD1555&gt;=0,50,0)),"")</f>
        <v/>
      </c>
      <c r="AP1555" s="0" t="str">
        <f aca="false">IF(ISNUMBER($AE1555),IF($AE1555&gt;=25,100,IF($AE1555&gt;=-75,50,0)),"")</f>
        <v/>
      </c>
      <c r="AQ1555" s="0" t="str">
        <f aca="false">IF(ISNUMBER($AF1555),IF($AF1555&gt;0,100,IF($AF1555&gt;=-50,50,0)),"")</f>
        <v/>
      </c>
      <c r="AR1555" s="0" t="str">
        <f aca="false">IF(ISNUMBER($AG1555),IF($AG1555=1,100,IF($AG1555=0,50,0)),"")</f>
        <v/>
      </c>
      <c r="AS1555" s="0" t="str">
        <f aca="false">IF(ISNUMBER($AH1555),IF($AH1555&lt;0,100,IF($AH1555&lt;=20,50,0)),"")</f>
        <v/>
      </c>
      <c r="AT1555" s="0" t="str">
        <f aca="false">IF(ISNUMBER($AI1555),IF($AI1555&lt;0.95,100,IF($AI1555&lt;=1,50,0)),"")</f>
        <v/>
      </c>
      <c r="AU1555" s="0" t="str">
        <f aca="false">IF(ISNUMBER($AJ1555),IF($AJ1555&lt;30,0,IF($AJ1555&lt;40,50,IF($AJ1555&lt;=90,100,50))),"")</f>
        <v/>
      </c>
      <c r="AV1555" s="0" t="str">
        <f aca="false">IF(ISNUMBER($AK1555),IF($AK1555&gt;-0.2,100,IF($AK1555&gt;=-0.4,50,0)),"")</f>
        <v/>
      </c>
      <c r="AW1555" s="59" t="n">
        <f aca="false">01_指標庫!$H$4*ISNUMBER($F1555)+01_指標庫!$H$5*ISNUMBER($AA1555)+01_指標庫!$H$6*ISNUMBER($G1555)+01_指標庫!$H$7*ISNUMBER($H1555)+01_指標庫!$H$8*ISNUMBER($AF1555)+01_指標庫!$H$9*ISNUMBER($AG1555)+01_指標庫!$H$10*ISNUMBER($AB1555)+01_指標庫!$H$11*ISNUMBER($AC1555)+01_指標庫!$H$12*ISNUMBER($AD1555)+01_指標庫!$H$13*ISNUMBER($AE1555)+01_指標庫!$H$14*ISNUMBER($I1555)+01_指標庫!$H$15*ISNUMBER($AH1555)+01_指標庫!$H$16*ISNUMBER($K1555)+01_指標庫!$H$17*ISNUMBER($AI1555)+01_指標庫!$H$18*ISNUMBER($AJ1555)+01_指標庫!$H$19*ISNUMBER($AK1555)+01_指標庫!$H$20*ISNUMBER($BB1555)+01_指標庫!$H$21*ISNUMBER($BC1555)</f>
        <v>51</v>
      </c>
      <c r="AX1555" s="59" t="n">
        <f aca="false">IF(AW1555=0,50,ROUND((01_指標庫!$H$4*IF(ISNUMBER($F1555),L1555,0)+01_指標庫!$H$5*IF(ISNUMBER($AA1555),AL1555,0)+01_指標庫!$H$6*IF(ISNUMBER($G1555),M1555,0)+01_指標庫!$H$7*IF(ISNUMBER($H1555),N1555,0)+01_指標庫!$H$8*IF(ISNUMBER($AF1555),AQ1555,0)+01_指標庫!$H$9*IF(ISNUMBER($AG1555),AR1555,0)+01_指標庫!$H$10*IF(ISNUMBER($AB1555),AM1555,0)+01_指標庫!$H$11*IF(ISNUMBER($AC1555),AN1555,0)+01_指標庫!$H$12*IF(ISNUMBER($AD1555),AO1555,0)+01_指標庫!$H$13*IF(ISNUMBER($AE1555),AP1555,0)+01_指標庫!$H$14*IF(ISNUMBER($I1555),O1555,0)+01_指標庫!$H$15*IF(ISNUMBER($AH1555),AS1555,0)+01_指標庫!$H$16*IF(ISNUMBER($K1555),P1555,0)+01_指標庫!$H$17*IF(ISNUMBER($AI1555),AT1555,0)+01_指標庫!$H$18*IF(ISNUMBER($AJ1555),AU1555,0)+01_指標庫!$H$19*IF(ISNUMBER($AK1555),AV1555,0)+01_指標庫!$H$20*IF(ISNUMBER($BB1555),BB1555,0)+01_指標庫!$H$21*IF(ISNUMBER($BC1555),BC1555,0))/AW1555,1))</f>
        <v>7.8</v>
      </c>
      <c r="AY1555" s="60"/>
      <c r="AZ1555" s="60"/>
      <c r="BA1555" s="58" t="n">
        <f aca="false">AVERAGE($E1551:$E1555)/AVERAGE($E1546:$E1555)-1</f>
        <v>-0.0235629041295422</v>
      </c>
      <c r="BB1555" s="59" t="n">
        <f aca="false">IF(ISNUMBER($BA1555),IF(OR($S1555&lt;=-0.03,$BA1555&lt;-0.003),0,IF(OR($S1555&lt;=-0.02,$BA1555&lt;0.01),50,100)),"")</f>
        <v>0</v>
      </c>
      <c r="BC1555" s="0" t="str">
        <f aca="false">IF(OR(COUNT($AZ1555)=0,COUNT($AZ1554)=0),"",IF(OR($AY1555/$AZ1554-1&lt;=-0.03,$AZ1555/$AZ1554-1&lt;=-0.045,IF(COUNT($AZ1546:$AZ1555)=10,AVERAGE($AZ1551:$AZ1555)/AVERAGE($AZ1546:$AZ1555)-1&lt;-0.01,FALSE())),0,IF(OR($AZ1555/$AZ1554-1&lt;=-0.02,IF(COUNT($AZ1546:$AZ1555)=10,AVERAGE($AZ1551:$AZ1555)/AVERAGE($AZ1546:$AZ1555)-1&lt;0.005,FALSE())),50,100)))</f>
        <v/>
      </c>
    </row>
    <row r="1556" customFormat="false" ht="15" hidden="false" customHeight="true" outlineLevel="0" collapsed="false">
      <c r="A1556" s="47" t="n">
        <v>1552</v>
      </c>
      <c r="B1556" s="48" t="n">
        <v>44810</v>
      </c>
      <c r="C1556" s="47" t="n">
        <v>2022</v>
      </c>
      <c r="D1556" s="49" t="s">
        <v>237</v>
      </c>
      <c r="E1556" s="50" t="n">
        <v>12011.31</v>
      </c>
      <c r="F1556" s="51" t="n">
        <v>-0.129347</v>
      </c>
      <c r="G1556" s="51" t="n">
        <v>-0.275263</v>
      </c>
      <c r="H1556" s="52" t="n">
        <v>0.2041</v>
      </c>
      <c r="I1556" s="62" t="n">
        <v>498.9</v>
      </c>
      <c r="J1556" s="63" t="s">
        <v>240</v>
      </c>
      <c r="K1556" s="54" t="n">
        <v>26.91</v>
      </c>
      <c r="L1556" s="55" t="n">
        <f aca="false">IF(COUNT(F1556)=0,50,IF(F1556&gt;=0,100,IF(F1556&gt;=-0.02,50,0)))</f>
        <v>0</v>
      </c>
      <c r="M1556" s="55" t="n">
        <f aca="false">IF(COUNT(G1556)=0,50,IF(G1556&gt;-0.06,100,IF(G1556&gt;-0.15,50,0)))</f>
        <v>0</v>
      </c>
      <c r="N1556" s="55" t="n">
        <f aca="false">IF(COUNT(H1556)=0,50,IF(H1556&gt;=0.6,100,IF(H1556&gt;=0.4,50,0)))</f>
        <v>0</v>
      </c>
      <c r="O1556" s="55" t="n">
        <f aca="false">IF(COUNT(I1556)=0,50,IF(J1556="proxy_vix",50,IF(I1556&lt;350,100,IF(I1556&lt;=450,50,0))))</f>
        <v>50</v>
      </c>
      <c r="P1556" s="55" t="n">
        <f aca="false">IF(COUNT(K1556)=0,50,IF(K1556&lt;20,100,IF(K1556&lt;=25,50,0)))</f>
        <v>0</v>
      </c>
      <c r="Q1556" s="54"/>
      <c r="R1556" s="47"/>
      <c r="S1556" s="51" t="n">
        <f aca="false">$E1556/$E1555-1</f>
        <v>-0.00720175493700026</v>
      </c>
      <c r="T1556" s="56" t="n">
        <f aca="false">$K1556/$K1555-1</f>
        <v>0.0565371024734982</v>
      </c>
      <c r="V1556" s="57"/>
      <c r="W1556" s="57"/>
      <c r="Y1556" s="1" t="str">
        <f aca="false">IF(AX1556&gt;=70,"EASY",IF(AX1556&gt;40,"UNCERTAIN","HARD"))</f>
        <v>HARD</v>
      </c>
      <c r="AA1556" s="58" t="n">
        <f aca="false">IF($A1556&lt;200,"",AVERAGE($E1507:$E1556)/AVERAGE($E1357:$E1556)-1)</f>
        <v>-0.0909166096956044</v>
      </c>
      <c r="AB1556" s="59" t="n">
        <f aca="false">LOOKUP($B1556,07_L1政策步階!$A$4:$A$14,07_L1政策步階!$C$4:$C$14)</f>
        <v>-1</v>
      </c>
      <c r="AC1556" s="57"/>
      <c r="AD1556" s="57"/>
      <c r="AE1556" s="57"/>
      <c r="AF1556" s="57"/>
      <c r="AG1556" s="57"/>
      <c r="AH1556" s="57"/>
      <c r="AI1556" s="57"/>
      <c r="AJ1556" s="57"/>
      <c r="AK1556" s="57"/>
      <c r="AL1556" s="59" t="n">
        <f aca="false">IF(ISNUMBER($AA1556),IF($AA1556&gt;=0.005,100,IF($AA1556&gt;=-0.015,50,0)),"")</f>
        <v>0</v>
      </c>
      <c r="AM1556" s="59" t="n">
        <f aca="false">IF(ISNUMBER($AB1556),IF($AB1556=1,100,IF($AB1556=0,50,0)),"")</f>
        <v>0</v>
      </c>
      <c r="AN1556" s="0" t="str">
        <f aca="false">IF(ISNUMBER($AC1556),IF($AC1556&gt;=0.001,100,IF($AC1556&gt;=-0.003,50,0)),"")</f>
        <v/>
      </c>
      <c r="AO1556" s="0" t="str">
        <f aca="false">IF(ISNUMBER($AD1556),IF($AD1556&gt;=0.04,100,IF($AD1556&gt;=0,50,0)),"")</f>
        <v/>
      </c>
      <c r="AP1556" s="0" t="str">
        <f aca="false">IF(ISNUMBER($AE1556),IF($AE1556&gt;=25,100,IF($AE1556&gt;=-75,50,0)),"")</f>
        <v/>
      </c>
      <c r="AQ1556" s="0" t="str">
        <f aca="false">IF(ISNUMBER($AF1556),IF($AF1556&gt;0,100,IF($AF1556&gt;=-50,50,0)),"")</f>
        <v/>
      </c>
      <c r="AR1556" s="0" t="str">
        <f aca="false">IF(ISNUMBER($AG1556),IF($AG1556=1,100,IF($AG1556=0,50,0)),"")</f>
        <v/>
      </c>
      <c r="AS1556" s="0" t="str">
        <f aca="false">IF(ISNUMBER($AH1556),IF($AH1556&lt;0,100,IF($AH1556&lt;=20,50,0)),"")</f>
        <v/>
      </c>
      <c r="AT1556" s="0" t="str">
        <f aca="false">IF(ISNUMBER($AI1556),IF($AI1556&lt;0.95,100,IF($AI1556&lt;=1,50,0)),"")</f>
        <v/>
      </c>
      <c r="AU1556" s="0" t="str">
        <f aca="false">IF(ISNUMBER($AJ1556),IF($AJ1556&lt;30,0,IF($AJ1556&lt;40,50,IF($AJ1556&lt;=90,100,50))),"")</f>
        <v/>
      </c>
      <c r="AV1556" s="0" t="str">
        <f aca="false">IF(ISNUMBER($AK1556),IF($AK1556&gt;-0.2,100,IF($AK1556&gt;=-0.4,50,0)),"")</f>
        <v/>
      </c>
      <c r="AW1556" s="59" t="n">
        <f aca="false">01_指標庫!$H$4*ISNUMBER($F1556)+01_指標庫!$H$5*ISNUMBER($AA1556)+01_指標庫!$H$6*ISNUMBER($G1556)+01_指標庫!$H$7*ISNUMBER($H1556)+01_指標庫!$H$8*ISNUMBER($AF1556)+01_指標庫!$H$9*ISNUMBER($AG1556)+01_指標庫!$H$10*ISNUMBER($AB1556)+01_指標庫!$H$11*ISNUMBER($AC1556)+01_指標庫!$H$12*ISNUMBER($AD1556)+01_指標庫!$H$13*ISNUMBER($AE1556)+01_指標庫!$H$14*ISNUMBER($I1556)+01_指標庫!$H$15*ISNUMBER($AH1556)+01_指標庫!$H$16*ISNUMBER($K1556)+01_指標庫!$H$17*ISNUMBER($AI1556)+01_指標庫!$H$18*ISNUMBER($AJ1556)+01_指標庫!$H$19*ISNUMBER($AK1556)+01_指標庫!$H$20*ISNUMBER($BB1556)+01_指標庫!$H$21*ISNUMBER($BC1556)</f>
        <v>51</v>
      </c>
      <c r="AX1556" s="59" t="n">
        <f aca="false">IF(AW1556=0,50,ROUND((01_指標庫!$H$4*IF(ISNUMBER($F1556),L1556,0)+01_指標庫!$H$5*IF(ISNUMBER($AA1556),AL1556,0)+01_指標庫!$H$6*IF(ISNUMBER($G1556),M1556,0)+01_指標庫!$H$7*IF(ISNUMBER($H1556),N1556,0)+01_指標庫!$H$8*IF(ISNUMBER($AF1556),AQ1556,0)+01_指標庫!$H$9*IF(ISNUMBER($AG1556),AR1556,0)+01_指標庫!$H$10*IF(ISNUMBER($AB1556),AM1556,0)+01_指標庫!$H$11*IF(ISNUMBER($AC1556),AN1556,0)+01_指標庫!$H$12*IF(ISNUMBER($AD1556),AO1556,0)+01_指標庫!$H$13*IF(ISNUMBER($AE1556),AP1556,0)+01_指標庫!$H$14*IF(ISNUMBER($I1556),O1556,0)+01_指標庫!$H$15*IF(ISNUMBER($AH1556),AS1556,0)+01_指標庫!$H$16*IF(ISNUMBER($K1556),P1556,0)+01_指標庫!$H$17*IF(ISNUMBER($AI1556),AT1556,0)+01_指標庫!$H$18*IF(ISNUMBER($AJ1556),AU1556,0)+01_指標庫!$H$19*IF(ISNUMBER($AK1556),AV1556,0)+01_指標庫!$H$20*IF(ISNUMBER($BB1556),BB1556,0)+01_指標庫!$H$21*IF(ISNUMBER($BC1556),BC1556,0))/AW1556,1))</f>
        <v>7.8</v>
      </c>
      <c r="AY1556" s="60"/>
      <c r="AZ1556" s="60"/>
      <c r="BA1556" s="58" t="n">
        <f aca="false">AVERAGE($E1552:$E1556)/AVERAGE($E1547:$E1556)-1</f>
        <v>-0.0242627836657899</v>
      </c>
      <c r="BB1556" s="59" t="n">
        <f aca="false">IF(ISNUMBER($BA1556),IF(OR($S1556&lt;=-0.03,$BA1556&lt;-0.003),0,IF(OR($S1556&lt;=-0.02,$BA1556&lt;0.01),50,100)),"")</f>
        <v>0</v>
      </c>
      <c r="BC1556" s="0" t="str">
        <f aca="false">IF(OR(COUNT($AZ1556)=0,COUNT($AZ1555)=0),"",IF(OR($AY1556/$AZ1555-1&lt;=-0.03,$AZ1556/$AZ1555-1&lt;=-0.045,IF(COUNT($AZ1547:$AZ1556)=10,AVERAGE($AZ1552:$AZ1556)/AVERAGE($AZ1547:$AZ1556)-1&lt;-0.01,FALSE())),0,IF(OR($AZ1556/$AZ1555-1&lt;=-0.02,IF(COUNT($AZ1547:$AZ1556)=10,AVERAGE($AZ1552:$AZ1556)/AVERAGE($AZ1547:$AZ1556)-1&lt;0.005,FALSE())),50,100)))</f>
        <v/>
      </c>
    </row>
    <row r="1557" customFormat="false" ht="15" hidden="false" customHeight="true" outlineLevel="0" collapsed="false">
      <c r="A1557" s="47" t="n">
        <v>1553</v>
      </c>
      <c r="B1557" s="48" t="n">
        <v>44811</v>
      </c>
      <c r="C1557" s="47" t="n">
        <v>2022</v>
      </c>
      <c r="D1557" s="49" t="s">
        <v>238</v>
      </c>
      <c r="E1557" s="50" t="n">
        <v>12259.39</v>
      </c>
      <c r="F1557" s="51" t="n">
        <v>-0.110002</v>
      </c>
      <c r="G1557" s="51" t="n">
        <v>-0.260295</v>
      </c>
      <c r="H1557" s="52" t="n">
        <v>0.3061</v>
      </c>
      <c r="I1557" s="62" t="n">
        <v>479.8</v>
      </c>
      <c r="J1557" s="63" t="s">
        <v>240</v>
      </c>
      <c r="K1557" s="54" t="n">
        <v>24.64</v>
      </c>
      <c r="L1557" s="55" t="n">
        <f aca="false">IF(COUNT(F1557)=0,50,IF(F1557&gt;=0,100,IF(F1557&gt;=-0.02,50,0)))</f>
        <v>0</v>
      </c>
      <c r="M1557" s="55" t="n">
        <f aca="false">IF(COUNT(G1557)=0,50,IF(G1557&gt;-0.06,100,IF(G1557&gt;-0.15,50,0)))</f>
        <v>0</v>
      </c>
      <c r="N1557" s="55" t="n">
        <f aca="false">IF(COUNT(H1557)=0,50,IF(H1557&gt;=0.6,100,IF(H1557&gt;=0.4,50,0)))</f>
        <v>0</v>
      </c>
      <c r="O1557" s="55" t="n">
        <f aca="false">IF(COUNT(I1557)=0,50,IF(J1557="proxy_vix",50,IF(I1557&lt;350,100,IF(I1557&lt;=450,50,0))))</f>
        <v>50</v>
      </c>
      <c r="P1557" s="55" t="n">
        <f aca="false">IF(COUNT(K1557)=0,50,IF(K1557&lt;20,100,IF(K1557&lt;=25,50,0)))</f>
        <v>50</v>
      </c>
      <c r="Q1557" s="54"/>
      <c r="R1557" s="47"/>
      <c r="S1557" s="51" t="n">
        <f aca="false">$E1557/$E1556-1</f>
        <v>0.0206538670636258</v>
      </c>
      <c r="T1557" s="56" t="n">
        <f aca="false">$K1557/$K1556-1</f>
        <v>-0.0843552582683017</v>
      </c>
      <c r="V1557" s="57"/>
      <c r="W1557" s="57"/>
      <c r="Y1557" s="1" t="str">
        <f aca="false">IF(AX1557&gt;=70,"EASY",IF(AX1557&gt;40,"UNCERTAIN","HARD"))</f>
        <v>HARD</v>
      </c>
      <c r="AA1557" s="58" t="n">
        <f aca="false">IF($A1557&lt;200,"",AVERAGE($E1508:$E1557)/AVERAGE($E1358:$E1557)-1)</f>
        <v>-0.0891582369052043</v>
      </c>
      <c r="AB1557" s="59" t="n">
        <f aca="false">LOOKUP($B1557,07_L1政策步階!$A$4:$A$14,07_L1政策步階!$C$4:$C$14)</f>
        <v>-1</v>
      </c>
      <c r="AC1557" s="57"/>
      <c r="AD1557" s="57"/>
      <c r="AE1557" s="57"/>
      <c r="AF1557" s="57"/>
      <c r="AG1557" s="57"/>
      <c r="AH1557" s="57"/>
      <c r="AI1557" s="57"/>
      <c r="AJ1557" s="57"/>
      <c r="AK1557" s="57"/>
      <c r="AL1557" s="59" t="n">
        <f aca="false">IF(ISNUMBER($AA1557),IF($AA1557&gt;=0.005,100,IF($AA1557&gt;=-0.015,50,0)),"")</f>
        <v>0</v>
      </c>
      <c r="AM1557" s="59" t="n">
        <f aca="false">IF(ISNUMBER($AB1557),IF($AB1557=1,100,IF($AB1557=0,50,0)),"")</f>
        <v>0</v>
      </c>
      <c r="AN1557" s="0" t="str">
        <f aca="false">IF(ISNUMBER($AC1557),IF($AC1557&gt;=0.001,100,IF($AC1557&gt;=-0.003,50,0)),"")</f>
        <v/>
      </c>
      <c r="AO1557" s="0" t="str">
        <f aca="false">IF(ISNUMBER($AD1557),IF($AD1557&gt;=0.04,100,IF($AD1557&gt;=0,50,0)),"")</f>
        <v/>
      </c>
      <c r="AP1557" s="0" t="str">
        <f aca="false">IF(ISNUMBER($AE1557),IF($AE1557&gt;=25,100,IF($AE1557&gt;=-75,50,0)),"")</f>
        <v/>
      </c>
      <c r="AQ1557" s="0" t="str">
        <f aca="false">IF(ISNUMBER($AF1557),IF($AF1557&gt;0,100,IF($AF1557&gt;=-50,50,0)),"")</f>
        <v/>
      </c>
      <c r="AR1557" s="0" t="str">
        <f aca="false">IF(ISNUMBER($AG1557),IF($AG1557=1,100,IF($AG1557=0,50,0)),"")</f>
        <v/>
      </c>
      <c r="AS1557" s="0" t="str">
        <f aca="false">IF(ISNUMBER($AH1557),IF($AH1557&lt;0,100,IF($AH1557&lt;=20,50,0)),"")</f>
        <v/>
      </c>
      <c r="AT1557" s="0" t="str">
        <f aca="false">IF(ISNUMBER($AI1557),IF($AI1557&lt;0.95,100,IF($AI1557&lt;=1,50,0)),"")</f>
        <v/>
      </c>
      <c r="AU1557" s="0" t="str">
        <f aca="false">IF(ISNUMBER($AJ1557),IF($AJ1557&lt;30,0,IF($AJ1557&lt;40,50,IF($AJ1557&lt;=90,100,50))),"")</f>
        <v/>
      </c>
      <c r="AV1557" s="0" t="str">
        <f aca="false">IF(ISNUMBER($AK1557),IF($AK1557&gt;-0.2,100,IF($AK1557&gt;=-0.4,50,0)),"")</f>
        <v/>
      </c>
      <c r="AW1557" s="59" t="n">
        <f aca="false">01_指標庫!$H$4*ISNUMBER($F1557)+01_指標庫!$H$5*ISNUMBER($AA1557)+01_指標庫!$H$6*ISNUMBER($G1557)+01_指標庫!$H$7*ISNUMBER($H1557)+01_指標庫!$H$8*ISNUMBER($AF1557)+01_指標庫!$H$9*ISNUMBER($AG1557)+01_指標庫!$H$10*ISNUMBER($AB1557)+01_指標庫!$H$11*ISNUMBER($AC1557)+01_指標庫!$H$12*ISNUMBER($AD1557)+01_指標庫!$H$13*ISNUMBER($AE1557)+01_指標庫!$H$14*ISNUMBER($I1557)+01_指標庫!$H$15*ISNUMBER($AH1557)+01_指標庫!$H$16*ISNUMBER($K1557)+01_指標庫!$H$17*ISNUMBER($AI1557)+01_指標庫!$H$18*ISNUMBER($AJ1557)+01_指標庫!$H$19*ISNUMBER($AK1557)+01_指標庫!$H$20*ISNUMBER($BB1557)+01_指標庫!$H$21*ISNUMBER($BC1557)</f>
        <v>51</v>
      </c>
      <c r="AX1557" s="59" t="n">
        <f aca="false">IF(AW1557=0,50,ROUND((01_指標庫!$H$4*IF(ISNUMBER($F1557),L1557,0)+01_指標庫!$H$5*IF(ISNUMBER($AA1557),AL1557,0)+01_指標庫!$H$6*IF(ISNUMBER($G1557),M1557,0)+01_指標庫!$H$7*IF(ISNUMBER($H1557),N1557,0)+01_指標庫!$H$8*IF(ISNUMBER($AF1557),AQ1557,0)+01_指標庫!$H$9*IF(ISNUMBER($AG1557),AR1557,0)+01_指標庫!$H$10*IF(ISNUMBER($AB1557),AM1557,0)+01_指標庫!$H$11*IF(ISNUMBER($AC1557),AN1557,0)+01_指標庫!$H$12*IF(ISNUMBER($AD1557),AO1557,0)+01_指標庫!$H$13*IF(ISNUMBER($AE1557),AP1557,0)+01_指標庫!$H$14*IF(ISNUMBER($I1557),O1557,0)+01_指標庫!$H$15*IF(ISNUMBER($AH1557),AS1557,0)+01_指標庫!$H$16*IF(ISNUMBER($K1557),P1557,0)+01_指標庫!$H$17*IF(ISNUMBER($AI1557),AT1557,0)+01_指標庫!$H$18*IF(ISNUMBER($AJ1557),AU1557,0)+01_指標庫!$H$19*IF(ISNUMBER($AK1557),AV1557,0)+01_指標庫!$H$20*IF(ISNUMBER($BB1557),BB1557,0)+01_指標庫!$H$21*IF(ISNUMBER($BC1557),BC1557,0))/AW1557,1))</f>
        <v>13.7</v>
      </c>
      <c r="AY1557" s="60"/>
      <c r="AZ1557" s="60"/>
      <c r="BA1557" s="58" t="n">
        <f aca="false">AVERAGE($E1553:$E1557)/AVERAGE($E1548:$E1557)-1</f>
        <v>-0.0207206174580671</v>
      </c>
      <c r="BB1557" s="59" t="n">
        <f aca="false">IF(ISNUMBER($BA1557),IF(OR($S1557&lt;=-0.03,$BA1557&lt;-0.003),0,IF(OR($S1557&lt;=-0.02,$BA1557&lt;0.01),50,100)),"")</f>
        <v>0</v>
      </c>
      <c r="BC1557" s="0" t="str">
        <f aca="false">IF(OR(COUNT($AZ1557)=0,COUNT($AZ1556)=0),"",IF(OR($AY1557/$AZ1556-1&lt;=-0.03,$AZ1557/$AZ1556-1&lt;=-0.045,IF(COUNT($AZ1548:$AZ1557)=10,AVERAGE($AZ1553:$AZ1557)/AVERAGE($AZ1548:$AZ1557)-1&lt;-0.01,FALSE())),0,IF(OR($AZ1557/$AZ1556-1&lt;=-0.02,IF(COUNT($AZ1548:$AZ1557)=10,AVERAGE($AZ1553:$AZ1557)/AVERAGE($AZ1548:$AZ1557)-1&lt;0.005,FALSE())),50,100)))</f>
        <v/>
      </c>
    </row>
    <row r="1558" customFormat="false" ht="15" hidden="false" customHeight="true" outlineLevel="0" collapsed="false">
      <c r="A1558" s="47" t="n">
        <v>1554</v>
      </c>
      <c r="B1558" s="48" t="n">
        <v>44812</v>
      </c>
      <c r="C1558" s="47" t="n">
        <v>2022</v>
      </c>
      <c r="D1558" s="49" t="s">
        <v>239</v>
      </c>
      <c r="E1558" s="50" t="n">
        <v>12321.19</v>
      </c>
      <c r="F1558" s="51" t="n">
        <v>-0.104133</v>
      </c>
      <c r="G1558" s="51" t="n">
        <v>-0.256566</v>
      </c>
      <c r="H1558" s="52" t="n">
        <v>0.3265</v>
      </c>
      <c r="I1558" s="62" t="n">
        <v>471.2</v>
      </c>
      <c r="J1558" s="63" t="s">
        <v>240</v>
      </c>
      <c r="K1558" s="54" t="n">
        <v>23.61</v>
      </c>
      <c r="L1558" s="55" t="n">
        <f aca="false">IF(COUNT(F1558)=0,50,IF(F1558&gt;=0,100,IF(F1558&gt;=-0.02,50,0)))</f>
        <v>0</v>
      </c>
      <c r="M1558" s="55" t="n">
        <f aca="false">IF(COUNT(G1558)=0,50,IF(G1558&gt;-0.06,100,IF(G1558&gt;-0.15,50,0)))</f>
        <v>0</v>
      </c>
      <c r="N1558" s="55" t="n">
        <f aca="false">IF(COUNT(H1558)=0,50,IF(H1558&gt;=0.6,100,IF(H1558&gt;=0.4,50,0)))</f>
        <v>0</v>
      </c>
      <c r="O1558" s="55" t="n">
        <f aca="false">IF(COUNT(I1558)=0,50,IF(J1558="proxy_vix",50,IF(I1558&lt;350,100,IF(I1558&lt;=450,50,0))))</f>
        <v>50</v>
      </c>
      <c r="P1558" s="55" t="n">
        <f aca="false">IF(COUNT(K1558)=0,50,IF(K1558&lt;20,100,IF(K1558&lt;=25,50,0)))</f>
        <v>50</v>
      </c>
      <c r="Q1558" s="54"/>
      <c r="R1558" s="47"/>
      <c r="S1558" s="51" t="n">
        <f aca="false">$E1558/$E1557-1</f>
        <v>0.0050410338524185</v>
      </c>
      <c r="T1558" s="56" t="n">
        <f aca="false">$K1558/$K1557-1</f>
        <v>-0.0418019480519481</v>
      </c>
      <c r="V1558" s="57"/>
      <c r="W1558" s="57"/>
      <c r="Y1558" s="1" t="str">
        <f aca="false">IF(AX1558&gt;=70,"EASY",IF(AX1558&gt;40,"UNCERTAIN","HARD"))</f>
        <v>HARD</v>
      </c>
      <c r="AA1558" s="58" t="n">
        <f aca="false">IF($A1558&lt;200,"",AVERAGE($E1509:$E1558)/AVERAGE($E1359:$E1558)-1)</f>
        <v>-0.0867563830920147</v>
      </c>
      <c r="AB1558" s="59" t="n">
        <f aca="false">LOOKUP($B1558,07_L1政策步階!$A$4:$A$14,07_L1政策步階!$C$4:$C$14)</f>
        <v>-1</v>
      </c>
      <c r="AC1558" s="57"/>
      <c r="AD1558" s="57"/>
      <c r="AE1558" s="57"/>
      <c r="AF1558" s="57"/>
      <c r="AG1558" s="57"/>
      <c r="AH1558" s="57"/>
      <c r="AI1558" s="57"/>
      <c r="AJ1558" s="57"/>
      <c r="AK1558" s="57"/>
      <c r="AL1558" s="59" t="n">
        <f aca="false">IF(ISNUMBER($AA1558),IF($AA1558&gt;=0.005,100,IF($AA1558&gt;=-0.015,50,0)),"")</f>
        <v>0</v>
      </c>
      <c r="AM1558" s="59" t="n">
        <f aca="false">IF(ISNUMBER($AB1558),IF($AB1558=1,100,IF($AB1558=0,50,0)),"")</f>
        <v>0</v>
      </c>
      <c r="AN1558" s="0" t="str">
        <f aca="false">IF(ISNUMBER($AC1558),IF($AC1558&gt;=0.001,100,IF($AC1558&gt;=-0.003,50,0)),"")</f>
        <v/>
      </c>
      <c r="AO1558" s="0" t="str">
        <f aca="false">IF(ISNUMBER($AD1558),IF($AD1558&gt;=0.04,100,IF($AD1558&gt;=0,50,0)),"")</f>
        <v/>
      </c>
      <c r="AP1558" s="0" t="str">
        <f aca="false">IF(ISNUMBER($AE1558),IF($AE1558&gt;=25,100,IF($AE1558&gt;=-75,50,0)),"")</f>
        <v/>
      </c>
      <c r="AQ1558" s="0" t="str">
        <f aca="false">IF(ISNUMBER($AF1558),IF($AF1558&gt;0,100,IF($AF1558&gt;=-50,50,0)),"")</f>
        <v/>
      </c>
      <c r="AR1558" s="0" t="str">
        <f aca="false">IF(ISNUMBER($AG1558),IF($AG1558=1,100,IF($AG1558=0,50,0)),"")</f>
        <v/>
      </c>
      <c r="AS1558" s="0" t="str">
        <f aca="false">IF(ISNUMBER($AH1558),IF($AH1558&lt;0,100,IF($AH1558&lt;=20,50,0)),"")</f>
        <v/>
      </c>
      <c r="AT1558" s="0" t="str">
        <f aca="false">IF(ISNUMBER($AI1558),IF($AI1558&lt;0.95,100,IF($AI1558&lt;=1,50,0)),"")</f>
        <v/>
      </c>
      <c r="AU1558" s="0" t="str">
        <f aca="false">IF(ISNUMBER($AJ1558),IF($AJ1558&lt;30,0,IF($AJ1558&lt;40,50,IF($AJ1558&lt;=90,100,50))),"")</f>
        <v/>
      </c>
      <c r="AV1558" s="0" t="str">
        <f aca="false">IF(ISNUMBER($AK1558),IF($AK1558&gt;-0.2,100,IF($AK1558&gt;=-0.4,50,0)),"")</f>
        <v/>
      </c>
      <c r="AW1558" s="59" t="n">
        <f aca="false">01_指標庫!$H$4*ISNUMBER($F1558)+01_指標庫!$H$5*ISNUMBER($AA1558)+01_指標庫!$H$6*ISNUMBER($G1558)+01_指標庫!$H$7*ISNUMBER($H1558)+01_指標庫!$H$8*ISNUMBER($AF1558)+01_指標庫!$H$9*ISNUMBER($AG1558)+01_指標庫!$H$10*ISNUMBER($AB1558)+01_指標庫!$H$11*ISNUMBER($AC1558)+01_指標庫!$H$12*ISNUMBER($AD1558)+01_指標庫!$H$13*ISNUMBER($AE1558)+01_指標庫!$H$14*ISNUMBER($I1558)+01_指標庫!$H$15*ISNUMBER($AH1558)+01_指標庫!$H$16*ISNUMBER($K1558)+01_指標庫!$H$17*ISNUMBER($AI1558)+01_指標庫!$H$18*ISNUMBER($AJ1558)+01_指標庫!$H$19*ISNUMBER($AK1558)+01_指標庫!$H$20*ISNUMBER($BB1558)+01_指標庫!$H$21*ISNUMBER($BC1558)</f>
        <v>51</v>
      </c>
      <c r="AX1558" s="59" t="n">
        <f aca="false">IF(AW1558=0,50,ROUND((01_指標庫!$H$4*IF(ISNUMBER($F1558),L1558,0)+01_指標庫!$H$5*IF(ISNUMBER($AA1558),AL1558,0)+01_指標庫!$H$6*IF(ISNUMBER($G1558),M1558,0)+01_指標庫!$H$7*IF(ISNUMBER($H1558),N1558,0)+01_指標庫!$H$8*IF(ISNUMBER($AF1558),AQ1558,0)+01_指標庫!$H$9*IF(ISNUMBER($AG1558),AR1558,0)+01_指標庫!$H$10*IF(ISNUMBER($AB1558),AM1558,0)+01_指標庫!$H$11*IF(ISNUMBER($AC1558),AN1558,0)+01_指標庫!$H$12*IF(ISNUMBER($AD1558),AO1558,0)+01_指標庫!$H$13*IF(ISNUMBER($AE1558),AP1558,0)+01_指標庫!$H$14*IF(ISNUMBER($I1558),O1558,0)+01_指標庫!$H$15*IF(ISNUMBER($AH1558),AS1558,0)+01_指標庫!$H$16*IF(ISNUMBER($K1558),P1558,0)+01_指標庫!$H$17*IF(ISNUMBER($AI1558),AT1558,0)+01_指標庫!$H$18*IF(ISNUMBER($AJ1558),AU1558,0)+01_指標庫!$H$19*IF(ISNUMBER($AK1558),AV1558,0)+01_指標庫!$H$20*IF(ISNUMBER($BB1558),BB1558,0)+01_指標庫!$H$21*IF(ISNUMBER($BC1558),BC1558,0))/AW1558,1))</f>
        <v>13.7</v>
      </c>
      <c r="AY1558" s="60"/>
      <c r="AZ1558" s="60"/>
      <c r="BA1558" s="58" t="n">
        <f aca="false">AVERAGE($E1554:$E1558)/AVERAGE($E1549:$E1558)-1</f>
        <v>-0.0152072383498468</v>
      </c>
      <c r="BB1558" s="59" t="n">
        <f aca="false">IF(ISNUMBER($BA1558),IF(OR($S1558&lt;=-0.03,$BA1558&lt;-0.003),0,IF(OR($S1558&lt;=-0.02,$BA1558&lt;0.01),50,100)),"")</f>
        <v>0</v>
      </c>
      <c r="BC1558" s="0" t="str">
        <f aca="false">IF(OR(COUNT($AZ1558)=0,COUNT($AZ1557)=0),"",IF(OR($AY1558/$AZ1557-1&lt;=-0.03,$AZ1558/$AZ1557-1&lt;=-0.045,IF(COUNT($AZ1549:$AZ1558)=10,AVERAGE($AZ1554:$AZ1558)/AVERAGE($AZ1549:$AZ1558)-1&lt;-0.01,FALSE())),0,IF(OR($AZ1558/$AZ1557-1&lt;=-0.02,IF(COUNT($AZ1549:$AZ1558)=10,AVERAGE($AZ1554:$AZ1558)/AVERAGE($AZ1549:$AZ1558)-1&lt;0.005,FALSE())),50,100)))</f>
        <v/>
      </c>
    </row>
    <row r="1559" customFormat="false" ht="15" hidden="false" customHeight="true" outlineLevel="0" collapsed="false">
      <c r="A1559" s="47" t="n">
        <v>1555</v>
      </c>
      <c r="B1559" s="48" t="n">
        <v>44813</v>
      </c>
      <c r="C1559" s="47" t="n">
        <v>2022</v>
      </c>
      <c r="D1559" s="49" t="s">
        <v>234</v>
      </c>
      <c r="E1559" s="50" t="n">
        <v>12588.29</v>
      </c>
      <c r="F1559" s="51" t="n">
        <v>-0.083448</v>
      </c>
      <c r="G1559" s="51" t="n">
        <v>-0.240449</v>
      </c>
      <c r="H1559" s="52" t="n">
        <v>0.3878</v>
      </c>
      <c r="I1559" s="62" t="n">
        <v>464.3</v>
      </c>
      <c r="J1559" s="63" t="s">
        <v>240</v>
      </c>
      <c r="K1559" s="54" t="n">
        <v>22.79</v>
      </c>
      <c r="L1559" s="55" t="n">
        <f aca="false">IF(COUNT(F1559)=0,50,IF(F1559&gt;=0,100,IF(F1559&gt;=-0.02,50,0)))</f>
        <v>0</v>
      </c>
      <c r="M1559" s="55" t="n">
        <f aca="false">IF(COUNT(G1559)=0,50,IF(G1559&gt;-0.06,100,IF(G1559&gt;-0.15,50,0)))</f>
        <v>0</v>
      </c>
      <c r="N1559" s="55" t="n">
        <f aca="false">IF(COUNT(H1559)=0,50,IF(H1559&gt;=0.6,100,IF(H1559&gt;=0.4,50,0)))</f>
        <v>0</v>
      </c>
      <c r="O1559" s="55" t="n">
        <f aca="false">IF(COUNT(I1559)=0,50,IF(J1559="proxy_vix",50,IF(I1559&lt;350,100,IF(I1559&lt;=450,50,0))))</f>
        <v>50</v>
      </c>
      <c r="P1559" s="55" t="n">
        <f aca="false">IF(COUNT(K1559)=0,50,IF(K1559&lt;20,100,IF(K1559&lt;=25,50,0)))</f>
        <v>50</v>
      </c>
      <c r="Q1559" s="54"/>
      <c r="R1559" s="47"/>
      <c r="S1559" s="51" t="n">
        <f aca="false">$E1559/$E1558-1</f>
        <v>0.0216781008977218</v>
      </c>
      <c r="T1559" s="56" t="n">
        <f aca="false">$K1559/$K1558-1</f>
        <v>-0.0347310461668785</v>
      </c>
      <c r="V1559" s="57"/>
      <c r="W1559" s="57"/>
      <c r="Y1559" s="1" t="str">
        <f aca="false">IF(AX1559&gt;=70,"EASY",IF(AX1559&gt;40,"UNCERTAIN","HARD"))</f>
        <v>HARD</v>
      </c>
      <c r="AA1559" s="58" t="n">
        <f aca="false">IF($A1559&lt;200,"",AVERAGE($E1510:$E1559)/AVERAGE($E1360:$E1559)-1)</f>
        <v>-0.084141136837357</v>
      </c>
      <c r="AB1559" s="59" t="n">
        <f aca="false">LOOKUP($B1559,07_L1政策步階!$A$4:$A$14,07_L1政策步階!$C$4:$C$14)</f>
        <v>-1</v>
      </c>
      <c r="AC1559" s="57"/>
      <c r="AD1559" s="57"/>
      <c r="AE1559" s="57"/>
      <c r="AF1559" s="57"/>
      <c r="AG1559" s="57"/>
      <c r="AH1559" s="57"/>
      <c r="AI1559" s="57"/>
      <c r="AJ1559" s="57"/>
      <c r="AK1559" s="57"/>
      <c r="AL1559" s="59" t="n">
        <f aca="false">IF(ISNUMBER($AA1559),IF($AA1559&gt;=0.005,100,IF($AA1559&gt;=-0.015,50,0)),"")</f>
        <v>0</v>
      </c>
      <c r="AM1559" s="59" t="n">
        <f aca="false">IF(ISNUMBER($AB1559),IF($AB1559=1,100,IF($AB1559=0,50,0)),"")</f>
        <v>0</v>
      </c>
      <c r="AN1559" s="0" t="str">
        <f aca="false">IF(ISNUMBER($AC1559),IF($AC1559&gt;=0.001,100,IF($AC1559&gt;=-0.003,50,0)),"")</f>
        <v/>
      </c>
      <c r="AO1559" s="0" t="str">
        <f aca="false">IF(ISNUMBER($AD1559),IF($AD1559&gt;=0.04,100,IF($AD1559&gt;=0,50,0)),"")</f>
        <v/>
      </c>
      <c r="AP1559" s="0" t="str">
        <f aca="false">IF(ISNUMBER($AE1559),IF($AE1559&gt;=25,100,IF($AE1559&gt;=-75,50,0)),"")</f>
        <v/>
      </c>
      <c r="AQ1559" s="0" t="str">
        <f aca="false">IF(ISNUMBER($AF1559),IF($AF1559&gt;0,100,IF($AF1559&gt;=-50,50,0)),"")</f>
        <v/>
      </c>
      <c r="AR1559" s="0" t="str">
        <f aca="false">IF(ISNUMBER($AG1559),IF($AG1559=1,100,IF($AG1559=0,50,0)),"")</f>
        <v/>
      </c>
      <c r="AS1559" s="0" t="str">
        <f aca="false">IF(ISNUMBER($AH1559),IF($AH1559&lt;0,100,IF($AH1559&lt;=20,50,0)),"")</f>
        <v/>
      </c>
      <c r="AT1559" s="0" t="str">
        <f aca="false">IF(ISNUMBER($AI1559),IF($AI1559&lt;0.95,100,IF($AI1559&lt;=1,50,0)),"")</f>
        <v/>
      </c>
      <c r="AU1559" s="0" t="str">
        <f aca="false">IF(ISNUMBER($AJ1559),IF($AJ1559&lt;30,0,IF($AJ1559&lt;40,50,IF($AJ1559&lt;=90,100,50))),"")</f>
        <v/>
      </c>
      <c r="AV1559" s="0" t="str">
        <f aca="false">IF(ISNUMBER($AK1559),IF($AK1559&gt;-0.2,100,IF($AK1559&gt;=-0.4,50,0)),"")</f>
        <v/>
      </c>
      <c r="AW1559" s="59" t="n">
        <f aca="false">01_指標庫!$H$4*ISNUMBER($F1559)+01_指標庫!$H$5*ISNUMBER($AA1559)+01_指標庫!$H$6*ISNUMBER($G1559)+01_指標庫!$H$7*ISNUMBER($H1559)+01_指標庫!$H$8*ISNUMBER($AF1559)+01_指標庫!$H$9*ISNUMBER($AG1559)+01_指標庫!$H$10*ISNUMBER($AB1559)+01_指標庫!$H$11*ISNUMBER($AC1559)+01_指標庫!$H$12*ISNUMBER($AD1559)+01_指標庫!$H$13*ISNUMBER($AE1559)+01_指標庫!$H$14*ISNUMBER($I1559)+01_指標庫!$H$15*ISNUMBER($AH1559)+01_指標庫!$H$16*ISNUMBER($K1559)+01_指標庫!$H$17*ISNUMBER($AI1559)+01_指標庫!$H$18*ISNUMBER($AJ1559)+01_指標庫!$H$19*ISNUMBER($AK1559)+01_指標庫!$H$20*ISNUMBER($BB1559)+01_指標庫!$H$21*ISNUMBER($BC1559)</f>
        <v>51</v>
      </c>
      <c r="AX1559" s="59" t="n">
        <f aca="false">IF(AW1559=0,50,ROUND((01_指標庫!$H$4*IF(ISNUMBER($F1559),L1559,0)+01_指標庫!$H$5*IF(ISNUMBER($AA1559),AL1559,0)+01_指標庫!$H$6*IF(ISNUMBER($G1559),M1559,0)+01_指標庫!$H$7*IF(ISNUMBER($H1559),N1559,0)+01_指標庫!$H$8*IF(ISNUMBER($AF1559),AQ1559,0)+01_指標庫!$H$9*IF(ISNUMBER($AG1559),AR1559,0)+01_指標庫!$H$10*IF(ISNUMBER($AB1559),AM1559,0)+01_指標庫!$H$11*IF(ISNUMBER($AC1559),AN1559,0)+01_指標庫!$H$12*IF(ISNUMBER($AD1559),AO1559,0)+01_指標庫!$H$13*IF(ISNUMBER($AE1559),AP1559,0)+01_指標庫!$H$14*IF(ISNUMBER($I1559),O1559,0)+01_指標庫!$H$15*IF(ISNUMBER($AH1559),AS1559,0)+01_指標庫!$H$16*IF(ISNUMBER($K1559),P1559,0)+01_指標庫!$H$17*IF(ISNUMBER($AI1559),AT1559,0)+01_指標庫!$H$18*IF(ISNUMBER($AJ1559),AU1559,0)+01_指標庫!$H$19*IF(ISNUMBER($AK1559),AV1559,0)+01_指標庫!$H$20*IF(ISNUMBER($BB1559),BB1559,0)+01_指標庫!$H$21*IF(ISNUMBER($BC1559),BC1559,0))/AW1559,1))</f>
        <v>13.7</v>
      </c>
      <c r="AY1559" s="60"/>
      <c r="AZ1559" s="60"/>
      <c r="BA1559" s="58" t="n">
        <f aca="false">AVERAGE($E1555:$E1559)/AVERAGE($E1550:$E1559)-1</f>
        <v>-0.00568095432114213</v>
      </c>
      <c r="BB1559" s="59" t="n">
        <f aca="false">IF(ISNUMBER($BA1559),IF(OR($S1559&lt;=-0.03,$BA1559&lt;-0.003),0,IF(OR($S1559&lt;=-0.02,$BA1559&lt;0.01),50,100)),"")</f>
        <v>0</v>
      </c>
      <c r="BC1559" s="0" t="str">
        <f aca="false">IF(OR(COUNT($AZ1559)=0,COUNT($AZ1558)=0),"",IF(OR($AY1559/$AZ1558-1&lt;=-0.03,$AZ1559/$AZ1558-1&lt;=-0.045,IF(COUNT($AZ1550:$AZ1559)=10,AVERAGE($AZ1555:$AZ1559)/AVERAGE($AZ1550:$AZ1559)-1&lt;-0.01,FALSE())),0,IF(OR($AZ1559/$AZ1558-1&lt;=-0.02,IF(COUNT($AZ1550:$AZ1559)=10,AVERAGE($AZ1555:$AZ1559)/AVERAGE($AZ1550:$AZ1559)-1&lt;0.005,FALSE())),50,100)))</f>
        <v/>
      </c>
    </row>
    <row r="1560" customFormat="false" ht="15" hidden="false" customHeight="true" outlineLevel="0" collapsed="false">
      <c r="A1560" s="47" t="n">
        <v>1556</v>
      </c>
      <c r="B1560" s="48" t="n">
        <v>44816</v>
      </c>
      <c r="C1560" s="47" t="n">
        <v>2022</v>
      </c>
      <c r="D1560" s="49" t="s">
        <v>236</v>
      </c>
      <c r="E1560" s="50" t="n">
        <v>12739.72</v>
      </c>
      <c r="F1560" s="51" t="n">
        <v>-0.071217</v>
      </c>
      <c r="G1560" s="51" t="n">
        <v>-0.231312</v>
      </c>
      <c r="H1560" s="52" t="n">
        <v>0.449</v>
      </c>
      <c r="I1560" s="62" t="n">
        <v>473.4</v>
      </c>
      <c r="J1560" s="63" t="s">
        <v>240</v>
      </c>
      <c r="K1560" s="54" t="n">
        <v>23.87</v>
      </c>
      <c r="L1560" s="55" t="n">
        <f aca="false">IF(COUNT(F1560)=0,50,IF(F1560&gt;=0,100,IF(F1560&gt;=-0.02,50,0)))</f>
        <v>0</v>
      </c>
      <c r="M1560" s="55" t="n">
        <f aca="false">IF(COUNT(G1560)=0,50,IF(G1560&gt;-0.06,100,IF(G1560&gt;-0.15,50,0)))</f>
        <v>0</v>
      </c>
      <c r="N1560" s="55" t="n">
        <f aca="false">IF(COUNT(H1560)=0,50,IF(H1560&gt;=0.6,100,IF(H1560&gt;=0.4,50,0)))</f>
        <v>50</v>
      </c>
      <c r="O1560" s="55" t="n">
        <f aca="false">IF(COUNT(I1560)=0,50,IF(J1560="proxy_vix",50,IF(I1560&lt;350,100,IF(I1560&lt;=450,50,0))))</f>
        <v>50</v>
      </c>
      <c r="P1560" s="55" t="n">
        <f aca="false">IF(COUNT(K1560)=0,50,IF(K1560&lt;20,100,IF(K1560&lt;=25,50,0)))</f>
        <v>50</v>
      </c>
      <c r="Q1560" s="54"/>
      <c r="R1560" s="47"/>
      <c r="S1560" s="51" t="n">
        <f aca="false">$E1560/$E1559-1</f>
        <v>0.0120294337038627</v>
      </c>
      <c r="T1560" s="56" t="n">
        <f aca="false">$K1560/$K1559-1</f>
        <v>0.0473892057920142</v>
      </c>
      <c r="V1560" s="57"/>
      <c r="W1560" s="57"/>
      <c r="Y1560" s="1" t="str">
        <f aca="false">IF(AX1560&gt;=70,"EASY",IF(AX1560&gt;40,"UNCERTAIN","HARD"))</f>
        <v>HARD</v>
      </c>
      <c r="AA1560" s="58" t="n">
        <f aca="false">IF($A1560&lt;200,"",AVERAGE($E1511:$E1560)/AVERAGE($E1361:$E1560)-1)</f>
        <v>-0.0811480894049207</v>
      </c>
      <c r="AB1560" s="59" t="n">
        <f aca="false">LOOKUP($B1560,07_L1政策步階!$A$4:$A$14,07_L1政策步階!$C$4:$C$14)</f>
        <v>-1</v>
      </c>
      <c r="AC1560" s="57"/>
      <c r="AD1560" s="57"/>
      <c r="AE1560" s="57"/>
      <c r="AF1560" s="57"/>
      <c r="AG1560" s="57"/>
      <c r="AH1560" s="57"/>
      <c r="AI1560" s="57"/>
      <c r="AJ1560" s="57"/>
      <c r="AK1560" s="57"/>
      <c r="AL1560" s="59" t="n">
        <f aca="false">IF(ISNUMBER($AA1560),IF($AA1560&gt;=0.005,100,IF($AA1560&gt;=-0.015,50,0)),"")</f>
        <v>0</v>
      </c>
      <c r="AM1560" s="59" t="n">
        <f aca="false">IF(ISNUMBER($AB1560),IF($AB1560=1,100,IF($AB1560=0,50,0)),"")</f>
        <v>0</v>
      </c>
      <c r="AN1560" s="0" t="str">
        <f aca="false">IF(ISNUMBER($AC1560),IF($AC1560&gt;=0.001,100,IF($AC1560&gt;=-0.003,50,0)),"")</f>
        <v/>
      </c>
      <c r="AO1560" s="0" t="str">
        <f aca="false">IF(ISNUMBER($AD1560),IF($AD1560&gt;=0.04,100,IF($AD1560&gt;=0,50,0)),"")</f>
        <v/>
      </c>
      <c r="AP1560" s="0" t="str">
        <f aca="false">IF(ISNUMBER($AE1560),IF($AE1560&gt;=25,100,IF($AE1560&gt;=-75,50,0)),"")</f>
        <v/>
      </c>
      <c r="AQ1560" s="0" t="str">
        <f aca="false">IF(ISNUMBER($AF1560),IF($AF1560&gt;0,100,IF($AF1560&gt;=-50,50,0)),"")</f>
        <v/>
      </c>
      <c r="AR1560" s="0" t="str">
        <f aca="false">IF(ISNUMBER($AG1560),IF($AG1560=1,100,IF($AG1560=0,50,0)),"")</f>
        <v/>
      </c>
      <c r="AS1560" s="0" t="str">
        <f aca="false">IF(ISNUMBER($AH1560),IF($AH1560&lt;0,100,IF($AH1560&lt;=20,50,0)),"")</f>
        <v/>
      </c>
      <c r="AT1560" s="0" t="str">
        <f aca="false">IF(ISNUMBER($AI1560),IF($AI1560&lt;0.95,100,IF($AI1560&lt;=1,50,0)),"")</f>
        <v/>
      </c>
      <c r="AU1560" s="0" t="str">
        <f aca="false">IF(ISNUMBER($AJ1560),IF($AJ1560&lt;30,0,IF($AJ1560&lt;40,50,IF($AJ1560&lt;=90,100,50))),"")</f>
        <v/>
      </c>
      <c r="AV1560" s="0" t="str">
        <f aca="false">IF(ISNUMBER($AK1560),IF($AK1560&gt;-0.2,100,IF($AK1560&gt;=-0.4,50,0)),"")</f>
        <v/>
      </c>
      <c r="AW1560" s="59" t="n">
        <f aca="false">01_指標庫!$H$4*ISNUMBER($F1560)+01_指標庫!$H$5*ISNUMBER($AA1560)+01_指標庫!$H$6*ISNUMBER($G1560)+01_指標庫!$H$7*ISNUMBER($H1560)+01_指標庫!$H$8*ISNUMBER($AF1560)+01_指標庫!$H$9*ISNUMBER($AG1560)+01_指標庫!$H$10*ISNUMBER($AB1560)+01_指標庫!$H$11*ISNUMBER($AC1560)+01_指標庫!$H$12*ISNUMBER($AD1560)+01_指標庫!$H$13*ISNUMBER($AE1560)+01_指標庫!$H$14*ISNUMBER($I1560)+01_指標庫!$H$15*ISNUMBER($AH1560)+01_指標庫!$H$16*ISNUMBER($K1560)+01_指標庫!$H$17*ISNUMBER($AI1560)+01_指標庫!$H$18*ISNUMBER($AJ1560)+01_指標庫!$H$19*ISNUMBER($AK1560)+01_指標庫!$H$20*ISNUMBER($BB1560)+01_指標庫!$H$21*ISNUMBER($BC1560)</f>
        <v>51</v>
      </c>
      <c r="AX1560" s="59" t="n">
        <f aca="false">IF(AW1560=0,50,ROUND((01_指標庫!$H$4*IF(ISNUMBER($F1560),L1560,0)+01_指標庫!$H$5*IF(ISNUMBER($AA1560),AL1560,0)+01_指標庫!$H$6*IF(ISNUMBER($G1560),M1560,0)+01_指標庫!$H$7*IF(ISNUMBER($H1560),N1560,0)+01_指標庫!$H$8*IF(ISNUMBER($AF1560),AQ1560,0)+01_指標庫!$H$9*IF(ISNUMBER($AG1560),AR1560,0)+01_指標庫!$H$10*IF(ISNUMBER($AB1560),AM1560,0)+01_指標庫!$H$11*IF(ISNUMBER($AC1560),AN1560,0)+01_指標庫!$H$12*IF(ISNUMBER($AD1560),AO1560,0)+01_指標庫!$H$13*IF(ISNUMBER($AE1560),AP1560,0)+01_指標庫!$H$14*IF(ISNUMBER($I1560),O1560,0)+01_指標庫!$H$15*IF(ISNUMBER($AH1560),AS1560,0)+01_指標庫!$H$16*IF(ISNUMBER($K1560),P1560,0)+01_指標庫!$H$17*IF(ISNUMBER($AI1560),AT1560,0)+01_指標庫!$H$18*IF(ISNUMBER($AJ1560),AU1560,0)+01_指標庫!$H$19*IF(ISNUMBER($AK1560),AV1560,0)+01_指標庫!$H$20*IF(ISNUMBER($BB1560),BB1560,0)+01_指標庫!$H$21*IF(ISNUMBER($BC1560),BC1560,0))/AW1560,1))</f>
        <v>27.5</v>
      </c>
      <c r="AY1560" s="60"/>
      <c r="AZ1560" s="60"/>
      <c r="BA1560" s="58" t="n">
        <f aca="false">AVERAGE($E1556:$E1560)/AVERAGE($E1551:$E1560)-1</f>
        <v>0.00362900320693371</v>
      </c>
      <c r="BB1560" s="59" t="n">
        <f aca="false">IF(ISNUMBER($BA1560),IF(OR($S1560&lt;=-0.03,$BA1560&lt;-0.003),0,IF(OR($S1560&lt;=-0.02,$BA1560&lt;0.01),50,100)),"")</f>
        <v>50</v>
      </c>
      <c r="BC1560" s="0" t="str">
        <f aca="false">IF(OR(COUNT($AZ1560)=0,COUNT($AZ1559)=0),"",IF(OR($AY1560/$AZ1559-1&lt;=-0.03,$AZ1560/$AZ1559-1&lt;=-0.045,IF(COUNT($AZ1551:$AZ1560)=10,AVERAGE($AZ1556:$AZ1560)/AVERAGE($AZ1551:$AZ1560)-1&lt;-0.01,FALSE())),0,IF(OR($AZ1560/$AZ1559-1&lt;=-0.02,IF(COUNT($AZ1551:$AZ1560)=10,AVERAGE($AZ1556:$AZ1560)/AVERAGE($AZ1551:$AZ1560)-1&lt;0.005,FALSE())),50,100)))</f>
        <v/>
      </c>
    </row>
    <row r="1561" customFormat="false" ht="15" hidden="false" customHeight="true" outlineLevel="0" collapsed="false">
      <c r="A1561" s="47" t="n">
        <v>1557</v>
      </c>
      <c r="B1561" s="48" t="n">
        <v>44817</v>
      </c>
      <c r="C1561" s="47" t="n">
        <v>2022</v>
      </c>
      <c r="D1561" s="49" t="s">
        <v>237</v>
      </c>
      <c r="E1561" s="50" t="n">
        <v>12033.62</v>
      </c>
      <c r="F1561" s="51" t="n">
        <v>-0.121306</v>
      </c>
      <c r="G1561" s="51" t="n">
        <v>-0.273917</v>
      </c>
      <c r="H1561" s="52" t="n">
        <v>0.2653</v>
      </c>
      <c r="I1561" s="62" t="n">
        <v>501.9</v>
      </c>
      <c r="J1561" s="63" t="s">
        <v>240</v>
      </c>
      <c r="K1561" s="54" t="n">
        <v>27.27</v>
      </c>
      <c r="L1561" s="55" t="n">
        <f aca="false">IF(COUNT(F1561)=0,50,IF(F1561&gt;=0,100,IF(F1561&gt;=-0.02,50,0)))</f>
        <v>0</v>
      </c>
      <c r="M1561" s="55" t="n">
        <f aca="false">IF(COUNT(G1561)=0,50,IF(G1561&gt;-0.06,100,IF(G1561&gt;-0.15,50,0)))</f>
        <v>0</v>
      </c>
      <c r="N1561" s="55" t="n">
        <f aca="false">IF(COUNT(H1561)=0,50,IF(H1561&gt;=0.6,100,IF(H1561&gt;=0.4,50,0)))</f>
        <v>0</v>
      </c>
      <c r="O1561" s="55" t="n">
        <f aca="false">IF(COUNT(I1561)=0,50,IF(J1561="proxy_vix",50,IF(I1561&lt;350,100,IF(I1561&lt;=450,50,0))))</f>
        <v>50</v>
      </c>
      <c r="P1561" s="55" t="n">
        <f aca="false">IF(COUNT(K1561)=0,50,IF(K1561&lt;20,100,IF(K1561&lt;=25,50,0)))</f>
        <v>0</v>
      </c>
      <c r="Q1561" s="54"/>
      <c r="R1561" s="47"/>
      <c r="S1561" s="51" t="n">
        <f aca="false">$E1561/$E1560-1</f>
        <v>-0.0554250799860593</v>
      </c>
      <c r="T1561" s="56" t="n">
        <f aca="false">$K1561/$K1560-1</f>
        <v>0.142438206954336</v>
      </c>
      <c r="V1561" s="57"/>
      <c r="W1561" s="57"/>
      <c r="Y1561" s="1" t="str">
        <f aca="false">IF(AX1561&gt;=70,"EASY",IF(AX1561&gt;40,"UNCERTAIN","HARD"))</f>
        <v>HARD</v>
      </c>
      <c r="AA1561" s="58" t="n">
        <f aca="false">IF($A1561&lt;200,"",AVERAGE($E1512:$E1561)/AVERAGE($E1362:$E1561)-1)</f>
        <v>-0.0790399179630281</v>
      </c>
      <c r="AB1561" s="59" t="n">
        <f aca="false">LOOKUP($B1561,07_L1政策步階!$A$4:$A$14,07_L1政策步階!$C$4:$C$14)</f>
        <v>-1</v>
      </c>
      <c r="AC1561" s="57"/>
      <c r="AD1561" s="57"/>
      <c r="AE1561" s="57"/>
      <c r="AF1561" s="57"/>
      <c r="AG1561" s="57"/>
      <c r="AH1561" s="57"/>
      <c r="AI1561" s="57"/>
      <c r="AJ1561" s="57"/>
      <c r="AK1561" s="57"/>
      <c r="AL1561" s="59" t="n">
        <f aca="false">IF(ISNUMBER($AA1561),IF($AA1561&gt;=0.005,100,IF($AA1561&gt;=-0.015,50,0)),"")</f>
        <v>0</v>
      </c>
      <c r="AM1561" s="59" t="n">
        <f aca="false">IF(ISNUMBER($AB1561),IF($AB1561=1,100,IF($AB1561=0,50,0)),"")</f>
        <v>0</v>
      </c>
      <c r="AN1561" s="0" t="str">
        <f aca="false">IF(ISNUMBER($AC1561),IF($AC1561&gt;=0.001,100,IF($AC1561&gt;=-0.003,50,0)),"")</f>
        <v/>
      </c>
      <c r="AO1561" s="0" t="str">
        <f aca="false">IF(ISNUMBER($AD1561),IF($AD1561&gt;=0.04,100,IF($AD1561&gt;=0,50,0)),"")</f>
        <v/>
      </c>
      <c r="AP1561" s="0" t="str">
        <f aca="false">IF(ISNUMBER($AE1561),IF($AE1561&gt;=25,100,IF($AE1561&gt;=-75,50,0)),"")</f>
        <v/>
      </c>
      <c r="AQ1561" s="0" t="str">
        <f aca="false">IF(ISNUMBER($AF1561),IF($AF1561&gt;0,100,IF($AF1561&gt;=-50,50,0)),"")</f>
        <v/>
      </c>
      <c r="AR1561" s="0" t="str">
        <f aca="false">IF(ISNUMBER($AG1561),IF($AG1561=1,100,IF($AG1561=0,50,0)),"")</f>
        <v/>
      </c>
      <c r="AS1561" s="0" t="str">
        <f aca="false">IF(ISNUMBER($AH1561),IF($AH1561&lt;0,100,IF($AH1561&lt;=20,50,0)),"")</f>
        <v/>
      </c>
      <c r="AT1561" s="0" t="str">
        <f aca="false">IF(ISNUMBER($AI1561),IF($AI1561&lt;0.95,100,IF($AI1561&lt;=1,50,0)),"")</f>
        <v/>
      </c>
      <c r="AU1561" s="0" t="str">
        <f aca="false">IF(ISNUMBER($AJ1561),IF($AJ1561&lt;30,0,IF($AJ1561&lt;40,50,IF($AJ1561&lt;=90,100,50))),"")</f>
        <v/>
      </c>
      <c r="AV1561" s="0" t="str">
        <f aca="false">IF(ISNUMBER($AK1561),IF($AK1561&gt;-0.2,100,IF($AK1561&gt;=-0.4,50,0)),"")</f>
        <v/>
      </c>
      <c r="AW1561" s="59" t="n">
        <f aca="false">01_指標庫!$H$4*ISNUMBER($F1561)+01_指標庫!$H$5*ISNUMBER($AA1561)+01_指標庫!$H$6*ISNUMBER($G1561)+01_指標庫!$H$7*ISNUMBER($H1561)+01_指標庫!$H$8*ISNUMBER($AF1561)+01_指標庫!$H$9*ISNUMBER($AG1561)+01_指標庫!$H$10*ISNUMBER($AB1561)+01_指標庫!$H$11*ISNUMBER($AC1561)+01_指標庫!$H$12*ISNUMBER($AD1561)+01_指標庫!$H$13*ISNUMBER($AE1561)+01_指標庫!$H$14*ISNUMBER($I1561)+01_指標庫!$H$15*ISNUMBER($AH1561)+01_指標庫!$H$16*ISNUMBER($K1561)+01_指標庫!$H$17*ISNUMBER($AI1561)+01_指標庫!$H$18*ISNUMBER($AJ1561)+01_指標庫!$H$19*ISNUMBER($AK1561)+01_指標庫!$H$20*ISNUMBER($BB1561)+01_指標庫!$H$21*ISNUMBER($BC1561)</f>
        <v>51</v>
      </c>
      <c r="AX1561" s="59" t="n">
        <f aca="false">IF(AW1561=0,50,ROUND((01_指標庫!$H$4*IF(ISNUMBER($F1561),L1561,0)+01_指標庫!$H$5*IF(ISNUMBER($AA1561),AL1561,0)+01_指標庫!$H$6*IF(ISNUMBER($G1561),M1561,0)+01_指標庫!$H$7*IF(ISNUMBER($H1561),N1561,0)+01_指標庫!$H$8*IF(ISNUMBER($AF1561),AQ1561,0)+01_指標庫!$H$9*IF(ISNUMBER($AG1561),AR1561,0)+01_指標庫!$H$10*IF(ISNUMBER($AB1561),AM1561,0)+01_指標庫!$H$11*IF(ISNUMBER($AC1561),AN1561,0)+01_指標庫!$H$12*IF(ISNUMBER($AD1561),AO1561,0)+01_指標庫!$H$13*IF(ISNUMBER($AE1561),AP1561,0)+01_指標庫!$H$14*IF(ISNUMBER($I1561),O1561,0)+01_指標庫!$H$15*IF(ISNUMBER($AH1561),AS1561,0)+01_指標庫!$H$16*IF(ISNUMBER($K1561),P1561,0)+01_指標庫!$H$17*IF(ISNUMBER($AI1561),AT1561,0)+01_指標庫!$H$18*IF(ISNUMBER($AJ1561),AU1561,0)+01_指標庫!$H$19*IF(ISNUMBER($AK1561),AV1561,0)+01_指標庫!$H$20*IF(ISNUMBER($BB1561),BB1561,0)+01_指標庫!$H$21*IF(ISNUMBER($BC1561),BC1561,0))/AW1561,1))</f>
        <v>7.8</v>
      </c>
      <c r="AY1561" s="60"/>
      <c r="AZ1561" s="60"/>
      <c r="BA1561" s="58" t="n">
        <f aca="false">AVERAGE($E1557:$E1561)/AVERAGE($E1552:$E1561)-1</f>
        <v>0.00767122133317111</v>
      </c>
      <c r="BB1561" s="59" t="n">
        <f aca="false">IF(ISNUMBER($BA1561),IF(OR($S1561&lt;=-0.03,$BA1561&lt;-0.003),0,IF(OR($S1561&lt;=-0.02,$BA1561&lt;0.01),50,100)),"")</f>
        <v>0</v>
      </c>
      <c r="BC1561" s="0" t="str">
        <f aca="false">IF(OR(COUNT($AZ1561)=0,COUNT($AZ1560)=0),"",IF(OR($AY1561/$AZ1560-1&lt;=-0.03,$AZ1561/$AZ1560-1&lt;=-0.045,IF(COUNT($AZ1552:$AZ1561)=10,AVERAGE($AZ1557:$AZ1561)/AVERAGE($AZ1552:$AZ1561)-1&lt;-0.01,FALSE())),0,IF(OR($AZ1561/$AZ1560-1&lt;=-0.02,IF(COUNT($AZ1552:$AZ1561)=10,AVERAGE($AZ1557:$AZ1561)/AVERAGE($AZ1552:$AZ1561)-1&lt;0.005,FALSE())),50,100)))</f>
        <v/>
      </c>
    </row>
    <row r="1562" customFormat="false" ht="15" hidden="false" customHeight="true" outlineLevel="0" collapsed="false">
      <c r="A1562" s="47" t="n">
        <v>1558</v>
      </c>
      <c r="B1562" s="48" t="n">
        <v>44818</v>
      </c>
      <c r="C1562" s="47" t="n">
        <v>2022</v>
      </c>
      <c r="D1562" s="49" t="s">
        <v>238</v>
      </c>
      <c r="E1562" s="50" t="n">
        <v>12134.4</v>
      </c>
      <c r="F1562" s="51" t="n">
        <v>-0.112687</v>
      </c>
      <c r="G1562" s="51" t="n">
        <v>-0.267836</v>
      </c>
      <c r="H1562" s="52" t="n">
        <v>0.3061</v>
      </c>
      <c r="I1562" s="62" t="n">
        <v>492.6</v>
      </c>
      <c r="J1562" s="63" t="s">
        <v>240</v>
      </c>
      <c r="K1562" s="54" t="n">
        <v>26.16</v>
      </c>
      <c r="L1562" s="55" t="n">
        <f aca="false">IF(COUNT(F1562)=0,50,IF(F1562&gt;=0,100,IF(F1562&gt;=-0.02,50,0)))</f>
        <v>0</v>
      </c>
      <c r="M1562" s="55" t="n">
        <f aca="false">IF(COUNT(G1562)=0,50,IF(G1562&gt;-0.06,100,IF(G1562&gt;-0.15,50,0)))</f>
        <v>0</v>
      </c>
      <c r="N1562" s="55" t="n">
        <f aca="false">IF(COUNT(H1562)=0,50,IF(H1562&gt;=0.6,100,IF(H1562&gt;=0.4,50,0)))</f>
        <v>0</v>
      </c>
      <c r="O1562" s="55" t="n">
        <f aca="false">IF(COUNT(I1562)=0,50,IF(J1562="proxy_vix",50,IF(I1562&lt;350,100,IF(I1562&lt;=450,50,0))))</f>
        <v>50</v>
      </c>
      <c r="P1562" s="55" t="n">
        <f aca="false">IF(COUNT(K1562)=0,50,IF(K1562&lt;20,100,IF(K1562&lt;=25,50,0)))</f>
        <v>0</v>
      </c>
      <c r="Q1562" s="54"/>
      <c r="R1562" s="47"/>
      <c r="S1562" s="51" t="n">
        <f aca="false">$E1562/$E1561-1</f>
        <v>0.00837486973994506</v>
      </c>
      <c r="T1562" s="56" t="n">
        <f aca="false">$K1562/$K1561-1</f>
        <v>-0.0407040704070407</v>
      </c>
      <c r="V1562" s="57"/>
      <c r="W1562" s="57"/>
      <c r="Y1562" s="1" t="str">
        <f aca="false">IF(AX1562&gt;=70,"EASY",IF(AX1562&gt;40,"UNCERTAIN","HARD"))</f>
        <v>HARD</v>
      </c>
      <c r="AA1562" s="58" t="n">
        <f aca="false">IF($A1562&lt;200,"",AVERAGE($E1513:$E1562)/AVERAGE($E1363:$E1562)-1)</f>
        <v>-0.0772112307253998</v>
      </c>
      <c r="AB1562" s="59" t="n">
        <f aca="false">LOOKUP($B1562,07_L1政策步階!$A$4:$A$14,07_L1政策步階!$C$4:$C$14)</f>
        <v>-1</v>
      </c>
      <c r="AC1562" s="57"/>
      <c r="AD1562" s="57"/>
      <c r="AE1562" s="57"/>
      <c r="AF1562" s="57"/>
      <c r="AG1562" s="57"/>
      <c r="AH1562" s="57"/>
      <c r="AI1562" s="57"/>
      <c r="AJ1562" s="57"/>
      <c r="AK1562" s="57"/>
      <c r="AL1562" s="59" t="n">
        <f aca="false">IF(ISNUMBER($AA1562),IF($AA1562&gt;=0.005,100,IF($AA1562&gt;=-0.015,50,0)),"")</f>
        <v>0</v>
      </c>
      <c r="AM1562" s="59" t="n">
        <f aca="false">IF(ISNUMBER($AB1562),IF($AB1562=1,100,IF($AB1562=0,50,0)),"")</f>
        <v>0</v>
      </c>
      <c r="AN1562" s="0" t="str">
        <f aca="false">IF(ISNUMBER($AC1562),IF($AC1562&gt;=0.001,100,IF($AC1562&gt;=-0.003,50,0)),"")</f>
        <v/>
      </c>
      <c r="AO1562" s="0" t="str">
        <f aca="false">IF(ISNUMBER($AD1562),IF($AD1562&gt;=0.04,100,IF($AD1562&gt;=0,50,0)),"")</f>
        <v/>
      </c>
      <c r="AP1562" s="0" t="str">
        <f aca="false">IF(ISNUMBER($AE1562),IF($AE1562&gt;=25,100,IF($AE1562&gt;=-75,50,0)),"")</f>
        <v/>
      </c>
      <c r="AQ1562" s="0" t="str">
        <f aca="false">IF(ISNUMBER($AF1562),IF($AF1562&gt;0,100,IF($AF1562&gt;=-50,50,0)),"")</f>
        <v/>
      </c>
      <c r="AR1562" s="0" t="str">
        <f aca="false">IF(ISNUMBER($AG1562),IF($AG1562=1,100,IF($AG1562=0,50,0)),"")</f>
        <v/>
      </c>
      <c r="AS1562" s="0" t="str">
        <f aca="false">IF(ISNUMBER($AH1562),IF($AH1562&lt;0,100,IF($AH1562&lt;=20,50,0)),"")</f>
        <v/>
      </c>
      <c r="AT1562" s="0" t="str">
        <f aca="false">IF(ISNUMBER($AI1562),IF($AI1562&lt;0.95,100,IF($AI1562&lt;=1,50,0)),"")</f>
        <v/>
      </c>
      <c r="AU1562" s="0" t="str">
        <f aca="false">IF(ISNUMBER($AJ1562),IF($AJ1562&lt;30,0,IF($AJ1562&lt;40,50,IF($AJ1562&lt;=90,100,50))),"")</f>
        <v/>
      </c>
      <c r="AV1562" s="0" t="str">
        <f aca="false">IF(ISNUMBER($AK1562),IF($AK1562&gt;-0.2,100,IF($AK1562&gt;=-0.4,50,0)),"")</f>
        <v/>
      </c>
      <c r="AW1562" s="59" t="n">
        <f aca="false">01_指標庫!$H$4*ISNUMBER($F1562)+01_指標庫!$H$5*ISNUMBER($AA1562)+01_指標庫!$H$6*ISNUMBER($G1562)+01_指標庫!$H$7*ISNUMBER($H1562)+01_指標庫!$H$8*ISNUMBER($AF1562)+01_指標庫!$H$9*ISNUMBER($AG1562)+01_指標庫!$H$10*ISNUMBER($AB1562)+01_指標庫!$H$11*ISNUMBER($AC1562)+01_指標庫!$H$12*ISNUMBER($AD1562)+01_指標庫!$H$13*ISNUMBER($AE1562)+01_指標庫!$H$14*ISNUMBER($I1562)+01_指標庫!$H$15*ISNUMBER($AH1562)+01_指標庫!$H$16*ISNUMBER($K1562)+01_指標庫!$H$17*ISNUMBER($AI1562)+01_指標庫!$H$18*ISNUMBER($AJ1562)+01_指標庫!$H$19*ISNUMBER($AK1562)+01_指標庫!$H$20*ISNUMBER($BB1562)+01_指標庫!$H$21*ISNUMBER($BC1562)</f>
        <v>51</v>
      </c>
      <c r="AX1562" s="59" t="n">
        <f aca="false">IF(AW1562=0,50,ROUND((01_指標庫!$H$4*IF(ISNUMBER($F1562),L1562,0)+01_指標庫!$H$5*IF(ISNUMBER($AA1562),AL1562,0)+01_指標庫!$H$6*IF(ISNUMBER($G1562),M1562,0)+01_指標庫!$H$7*IF(ISNUMBER($H1562),N1562,0)+01_指標庫!$H$8*IF(ISNUMBER($AF1562),AQ1562,0)+01_指標庫!$H$9*IF(ISNUMBER($AG1562),AR1562,0)+01_指標庫!$H$10*IF(ISNUMBER($AB1562),AM1562,0)+01_指標庫!$H$11*IF(ISNUMBER($AC1562),AN1562,0)+01_指標庫!$H$12*IF(ISNUMBER($AD1562),AO1562,0)+01_指標庫!$H$13*IF(ISNUMBER($AE1562),AP1562,0)+01_指標庫!$H$14*IF(ISNUMBER($I1562),O1562,0)+01_指標庫!$H$15*IF(ISNUMBER($AH1562),AS1562,0)+01_指標庫!$H$16*IF(ISNUMBER($K1562),P1562,0)+01_指標庫!$H$17*IF(ISNUMBER($AI1562),AT1562,0)+01_指標庫!$H$18*IF(ISNUMBER($AJ1562),AU1562,0)+01_指標庫!$H$19*IF(ISNUMBER($AK1562),AV1562,0)+01_指標庫!$H$20*IF(ISNUMBER($BB1562),BB1562,0)+01_指標庫!$H$21*IF(ISNUMBER($BC1562),BC1562,0))/AW1562,1))</f>
        <v>13.7</v>
      </c>
      <c r="AY1562" s="60"/>
      <c r="AZ1562" s="60"/>
      <c r="BA1562" s="58" t="n">
        <f aca="false">AVERAGE($E1558:$E1562)/AVERAGE($E1553:$E1562)-1</f>
        <v>0.00734464183678041</v>
      </c>
      <c r="BB1562" s="59" t="n">
        <f aca="false">IF(ISNUMBER($BA1562),IF(OR($S1562&lt;=-0.03,$BA1562&lt;-0.003),0,IF(OR($S1562&lt;=-0.02,$BA1562&lt;0.01),50,100)),"")</f>
        <v>50</v>
      </c>
      <c r="BC1562" s="0" t="str">
        <f aca="false">IF(OR(COUNT($AZ1562)=0,COUNT($AZ1561)=0),"",IF(OR($AY1562/$AZ1561-1&lt;=-0.03,$AZ1562/$AZ1561-1&lt;=-0.045,IF(COUNT($AZ1553:$AZ1562)=10,AVERAGE($AZ1558:$AZ1562)/AVERAGE($AZ1553:$AZ1562)-1&lt;-0.01,FALSE())),0,IF(OR($AZ1562/$AZ1561-1&lt;=-0.02,IF(COUNT($AZ1553:$AZ1562)=10,AVERAGE($AZ1558:$AZ1562)/AVERAGE($AZ1553:$AZ1562)-1&lt;0.005,FALSE())),50,100)))</f>
        <v/>
      </c>
    </row>
    <row r="1563" customFormat="false" ht="15" hidden="false" customHeight="true" outlineLevel="0" collapsed="false">
      <c r="A1563" s="47" t="n">
        <v>1559</v>
      </c>
      <c r="B1563" s="48" t="n">
        <v>44819</v>
      </c>
      <c r="C1563" s="47" t="n">
        <v>2022</v>
      </c>
      <c r="D1563" s="49" t="s">
        <v>239</v>
      </c>
      <c r="E1563" s="50" t="n">
        <v>11927.49</v>
      </c>
      <c r="F1563" s="51" t="n">
        <v>-0.126389</v>
      </c>
      <c r="G1563" s="51" t="n">
        <v>-0.280321</v>
      </c>
      <c r="H1563" s="52" t="n">
        <v>0.2449</v>
      </c>
      <c r="I1563" s="62" t="n">
        <v>493.5</v>
      </c>
      <c r="J1563" s="63" t="s">
        <v>240</v>
      </c>
      <c r="K1563" s="54" t="n">
        <v>26.27</v>
      </c>
      <c r="L1563" s="55" t="n">
        <f aca="false">IF(COUNT(F1563)=0,50,IF(F1563&gt;=0,100,IF(F1563&gt;=-0.02,50,0)))</f>
        <v>0</v>
      </c>
      <c r="M1563" s="55" t="n">
        <f aca="false">IF(COUNT(G1563)=0,50,IF(G1563&gt;-0.06,100,IF(G1563&gt;-0.15,50,0)))</f>
        <v>0</v>
      </c>
      <c r="N1563" s="55" t="n">
        <f aca="false">IF(COUNT(H1563)=0,50,IF(H1563&gt;=0.6,100,IF(H1563&gt;=0.4,50,0)))</f>
        <v>0</v>
      </c>
      <c r="O1563" s="55" t="n">
        <f aca="false">IF(COUNT(I1563)=0,50,IF(J1563="proxy_vix",50,IF(I1563&lt;350,100,IF(I1563&lt;=450,50,0))))</f>
        <v>50</v>
      </c>
      <c r="P1563" s="55" t="n">
        <f aca="false">IF(COUNT(K1563)=0,50,IF(K1563&lt;20,100,IF(K1563&lt;=25,50,0)))</f>
        <v>0</v>
      </c>
      <c r="Q1563" s="54"/>
      <c r="R1563" s="47"/>
      <c r="S1563" s="51" t="n">
        <f aca="false">$E1563/$E1562-1</f>
        <v>-0.0170515229430379</v>
      </c>
      <c r="T1563" s="56" t="n">
        <f aca="false">$K1563/$K1562-1</f>
        <v>0.00420489296636073</v>
      </c>
      <c r="V1563" s="57"/>
      <c r="W1563" s="57"/>
      <c r="Y1563" s="1" t="str">
        <f aca="false">IF(AX1563&gt;=70,"EASY",IF(AX1563&gt;40,"UNCERTAIN","HARD"))</f>
        <v>HARD</v>
      </c>
      <c r="AA1563" s="58" t="n">
        <f aca="false">IF($A1563&lt;200,"",AVERAGE($E1514:$E1563)/AVERAGE($E1364:$E1563)-1)</f>
        <v>-0.075590321946167</v>
      </c>
      <c r="AB1563" s="59" t="n">
        <f aca="false">LOOKUP($B1563,07_L1政策步階!$A$4:$A$14,07_L1政策步階!$C$4:$C$14)</f>
        <v>-1</v>
      </c>
      <c r="AC1563" s="57"/>
      <c r="AD1563" s="57"/>
      <c r="AE1563" s="57"/>
      <c r="AF1563" s="57"/>
      <c r="AG1563" s="57"/>
      <c r="AH1563" s="57"/>
      <c r="AI1563" s="57"/>
      <c r="AJ1563" s="57"/>
      <c r="AK1563" s="57"/>
      <c r="AL1563" s="59" t="n">
        <f aca="false">IF(ISNUMBER($AA1563),IF($AA1563&gt;=0.005,100,IF($AA1563&gt;=-0.015,50,0)),"")</f>
        <v>0</v>
      </c>
      <c r="AM1563" s="59" t="n">
        <f aca="false">IF(ISNUMBER($AB1563),IF($AB1563=1,100,IF($AB1563=0,50,0)),"")</f>
        <v>0</v>
      </c>
      <c r="AN1563" s="0" t="str">
        <f aca="false">IF(ISNUMBER($AC1563),IF($AC1563&gt;=0.001,100,IF($AC1563&gt;=-0.003,50,0)),"")</f>
        <v/>
      </c>
      <c r="AO1563" s="0" t="str">
        <f aca="false">IF(ISNUMBER($AD1563),IF($AD1563&gt;=0.04,100,IF($AD1563&gt;=0,50,0)),"")</f>
        <v/>
      </c>
      <c r="AP1563" s="0" t="str">
        <f aca="false">IF(ISNUMBER($AE1563),IF($AE1563&gt;=25,100,IF($AE1563&gt;=-75,50,0)),"")</f>
        <v/>
      </c>
      <c r="AQ1563" s="0" t="str">
        <f aca="false">IF(ISNUMBER($AF1563),IF($AF1563&gt;0,100,IF($AF1563&gt;=-50,50,0)),"")</f>
        <v/>
      </c>
      <c r="AR1563" s="0" t="str">
        <f aca="false">IF(ISNUMBER($AG1563),IF($AG1563=1,100,IF($AG1563=0,50,0)),"")</f>
        <v/>
      </c>
      <c r="AS1563" s="0" t="str">
        <f aca="false">IF(ISNUMBER($AH1563),IF($AH1563&lt;0,100,IF($AH1563&lt;=20,50,0)),"")</f>
        <v/>
      </c>
      <c r="AT1563" s="0" t="str">
        <f aca="false">IF(ISNUMBER($AI1563),IF($AI1563&lt;0.95,100,IF($AI1563&lt;=1,50,0)),"")</f>
        <v/>
      </c>
      <c r="AU1563" s="0" t="str">
        <f aca="false">IF(ISNUMBER($AJ1563),IF($AJ1563&lt;30,0,IF($AJ1563&lt;40,50,IF($AJ1563&lt;=90,100,50))),"")</f>
        <v/>
      </c>
      <c r="AV1563" s="0" t="str">
        <f aca="false">IF(ISNUMBER($AK1563),IF($AK1563&gt;-0.2,100,IF($AK1563&gt;=-0.4,50,0)),"")</f>
        <v/>
      </c>
      <c r="AW1563" s="59" t="n">
        <f aca="false">01_指標庫!$H$4*ISNUMBER($F1563)+01_指標庫!$H$5*ISNUMBER($AA1563)+01_指標庫!$H$6*ISNUMBER($G1563)+01_指標庫!$H$7*ISNUMBER($H1563)+01_指標庫!$H$8*ISNUMBER($AF1563)+01_指標庫!$H$9*ISNUMBER($AG1563)+01_指標庫!$H$10*ISNUMBER($AB1563)+01_指標庫!$H$11*ISNUMBER($AC1563)+01_指標庫!$H$12*ISNUMBER($AD1563)+01_指標庫!$H$13*ISNUMBER($AE1563)+01_指標庫!$H$14*ISNUMBER($I1563)+01_指標庫!$H$15*ISNUMBER($AH1563)+01_指標庫!$H$16*ISNUMBER($K1563)+01_指標庫!$H$17*ISNUMBER($AI1563)+01_指標庫!$H$18*ISNUMBER($AJ1563)+01_指標庫!$H$19*ISNUMBER($AK1563)+01_指標庫!$H$20*ISNUMBER($BB1563)+01_指標庫!$H$21*ISNUMBER($BC1563)</f>
        <v>51</v>
      </c>
      <c r="AX1563" s="59" t="n">
        <f aca="false">IF(AW1563=0,50,ROUND((01_指標庫!$H$4*IF(ISNUMBER($F1563),L1563,0)+01_指標庫!$H$5*IF(ISNUMBER($AA1563),AL1563,0)+01_指標庫!$H$6*IF(ISNUMBER($G1563),M1563,0)+01_指標庫!$H$7*IF(ISNUMBER($H1563),N1563,0)+01_指標庫!$H$8*IF(ISNUMBER($AF1563),AQ1563,0)+01_指標庫!$H$9*IF(ISNUMBER($AG1563),AR1563,0)+01_指標庫!$H$10*IF(ISNUMBER($AB1563),AM1563,0)+01_指標庫!$H$11*IF(ISNUMBER($AC1563),AN1563,0)+01_指標庫!$H$12*IF(ISNUMBER($AD1563),AO1563,0)+01_指標庫!$H$13*IF(ISNUMBER($AE1563),AP1563,0)+01_指標庫!$H$14*IF(ISNUMBER($I1563),O1563,0)+01_指標庫!$H$15*IF(ISNUMBER($AH1563),AS1563,0)+01_指標庫!$H$16*IF(ISNUMBER($K1563),P1563,0)+01_指標庫!$H$17*IF(ISNUMBER($AI1563),AT1563,0)+01_指標庫!$H$18*IF(ISNUMBER($AJ1563),AU1563,0)+01_指標庫!$H$19*IF(ISNUMBER($AK1563),AV1563,0)+01_指標庫!$H$20*IF(ISNUMBER($BB1563),BB1563,0)+01_指標庫!$H$21*IF(ISNUMBER($BC1563),BC1563,0))/AW1563,1))</f>
        <v>13.7</v>
      </c>
      <c r="AY1563" s="60"/>
      <c r="AZ1563" s="60"/>
      <c r="BA1563" s="58" t="n">
        <f aca="false">AVERAGE($E1559:$E1563)/AVERAGE($E1554:$E1563)-1</f>
        <v>0.00374683987797231</v>
      </c>
      <c r="BB1563" s="59" t="n">
        <f aca="false">IF(ISNUMBER($BA1563),IF(OR($S1563&lt;=-0.03,$BA1563&lt;-0.003),0,IF(OR($S1563&lt;=-0.02,$BA1563&lt;0.01),50,100)),"")</f>
        <v>50</v>
      </c>
      <c r="BC1563" s="0" t="str">
        <f aca="false">IF(OR(COUNT($AZ1563)=0,COUNT($AZ1562)=0),"",IF(OR($AY1563/$AZ1562-1&lt;=-0.03,$AZ1563/$AZ1562-1&lt;=-0.045,IF(COUNT($AZ1554:$AZ1563)=10,AVERAGE($AZ1559:$AZ1563)/AVERAGE($AZ1554:$AZ1563)-1&lt;-0.01,FALSE())),0,IF(OR($AZ1563/$AZ1562-1&lt;=-0.02,IF(COUNT($AZ1554:$AZ1563)=10,AVERAGE($AZ1559:$AZ1563)/AVERAGE($AZ1554:$AZ1563)-1&lt;0.005,FALSE())),50,100)))</f>
        <v/>
      </c>
    </row>
    <row r="1564" customFormat="false" ht="15" hidden="false" customHeight="true" outlineLevel="0" collapsed="false">
      <c r="A1564" s="47" t="n">
        <v>1560</v>
      </c>
      <c r="B1564" s="48" t="n">
        <v>44820</v>
      </c>
      <c r="C1564" s="47" t="n">
        <v>2022</v>
      </c>
      <c r="D1564" s="49" t="s">
        <v>234</v>
      </c>
      <c r="E1564" s="50" t="n">
        <v>11861.38</v>
      </c>
      <c r="F1564" s="51" t="n">
        <v>-0.129869</v>
      </c>
      <c r="G1564" s="51" t="n">
        <v>-0.28431</v>
      </c>
      <c r="H1564" s="52" t="n">
        <v>0.2245</v>
      </c>
      <c r="I1564" s="62" t="n">
        <v>493.7</v>
      </c>
      <c r="J1564" s="63" t="s">
        <v>240</v>
      </c>
      <c r="K1564" s="54" t="n">
        <v>26.3</v>
      </c>
      <c r="L1564" s="55" t="n">
        <f aca="false">IF(COUNT(F1564)=0,50,IF(F1564&gt;=0,100,IF(F1564&gt;=-0.02,50,0)))</f>
        <v>0</v>
      </c>
      <c r="M1564" s="55" t="n">
        <f aca="false">IF(COUNT(G1564)=0,50,IF(G1564&gt;-0.06,100,IF(G1564&gt;-0.15,50,0)))</f>
        <v>0</v>
      </c>
      <c r="N1564" s="55" t="n">
        <f aca="false">IF(COUNT(H1564)=0,50,IF(H1564&gt;=0.6,100,IF(H1564&gt;=0.4,50,0)))</f>
        <v>0</v>
      </c>
      <c r="O1564" s="55" t="n">
        <f aca="false">IF(COUNT(I1564)=0,50,IF(J1564="proxy_vix",50,IF(I1564&lt;350,100,IF(I1564&lt;=450,50,0))))</f>
        <v>50</v>
      </c>
      <c r="P1564" s="55" t="n">
        <f aca="false">IF(COUNT(K1564)=0,50,IF(K1564&lt;20,100,IF(K1564&lt;=25,50,0)))</f>
        <v>0</v>
      </c>
      <c r="Q1564" s="54"/>
      <c r="R1564" s="47"/>
      <c r="S1564" s="51" t="n">
        <f aca="false">$E1564/$E1563-1</f>
        <v>-0.00554265817871158</v>
      </c>
      <c r="T1564" s="56" t="n">
        <f aca="false">$K1564/$K1563-1</f>
        <v>0.00114198705748003</v>
      </c>
      <c r="V1564" s="57"/>
      <c r="W1564" s="57"/>
      <c r="Y1564" s="1" t="str">
        <f aca="false">IF(AX1564&gt;=70,"EASY",IF(AX1564&gt;40,"UNCERTAIN","HARD"))</f>
        <v>HARD</v>
      </c>
      <c r="AA1564" s="58" t="n">
        <f aca="false">IF($A1564&lt;200,"",AVERAGE($E1515:$E1564)/AVERAGE($E1365:$E1564)-1)</f>
        <v>-0.0745043445059513</v>
      </c>
      <c r="AB1564" s="59" t="n">
        <f aca="false">LOOKUP($B1564,07_L1政策步階!$A$4:$A$14,07_L1政策步階!$C$4:$C$14)</f>
        <v>-1</v>
      </c>
      <c r="AC1564" s="57"/>
      <c r="AD1564" s="57"/>
      <c r="AE1564" s="57"/>
      <c r="AF1564" s="57"/>
      <c r="AG1564" s="57"/>
      <c r="AH1564" s="57"/>
      <c r="AI1564" s="57"/>
      <c r="AJ1564" s="57"/>
      <c r="AK1564" s="57"/>
      <c r="AL1564" s="59" t="n">
        <f aca="false">IF(ISNUMBER($AA1564),IF($AA1564&gt;=0.005,100,IF($AA1564&gt;=-0.015,50,0)),"")</f>
        <v>0</v>
      </c>
      <c r="AM1564" s="59" t="n">
        <f aca="false">IF(ISNUMBER($AB1564),IF($AB1564=1,100,IF($AB1564=0,50,0)),"")</f>
        <v>0</v>
      </c>
      <c r="AN1564" s="0" t="str">
        <f aca="false">IF(ISNUMBER($AC1564),IF($AC1564&gt;=0.001,100,IF($AC1564&gt;=-0.003,50,0)),"")</f>
        <v/>
      </c>
      <c r="AO1564" s="0" t="str">
        <f aca="false">IF(ISNUMBER($AD1564),IF($AD1564&gt;=0.04,100,IF($AD1564&gt;=0,50,0)),"")</f>
        <v/>
      </c>
      <c r="AP1564" s="0" t="str">
        <f aca="false">IF(ISNUMBER($AE1564),IF($AE1564&gt;=25,100,IF($AE1564&gt;=-75,50,0)),"")</f>
        <v/>
      </c>
      <c r="AQ1564" s="0" t="str">
        <f aca="false">IF(ISNUMBER($AF1564),IF($AF1564&gt;0,100,IF($AF1564&gt;=-50,50,0)),"")</f>
        <v/>
      </c>
      <c r="AR1564" s="0" t="str">
        <f aca="false">IF(ISNUMBER($AG1564),IF($AG1564=1,100,IF($AG1564=0,50,0)),"")</f>
        <v/>
      </c>
      <c r="AS1564" s="0" t="str">
        <f aca="false">IF(ISNUMBER($AH1564),IF($AH1564&lt;0,100,IF($AH1564&lt;=20,50,0)),"")</f>
        <v/>
      </c>
      <c r="AT1564" s="0" t="str">
        <f aca="false">IF(ISNUMBER($AI1564),IF($AI1564&lt;0.95,100,IF($AI1564&lt;=1,50,0)),"")</f>
        <v/>
      </c>
      <c r="AU1564" s="0" t="str">
        <f aca="false">IF(ISNUMBER($AJ1564),IF($AJ1564&lt;30,0,IF($AJ1564&lt;40,50,IF($AJ1564&lt;=90,100,50))),"")</f>
        <v/>
      </c>
      <c r="AV1564" s="0" t="str">
        <f aca="false">IF(ISNUMBER($AK1564),IF($AK1564&gt;-0.2,100,IF($AK1564&gt;=-0.4,50,0)),"")</f>
        <v/>
      </c>
      <c r="AW1564" s="59" t="n">
        <f aca="false">01_指標庫!$H$4*ISNUMBER($F1564)+01_指標庫!$H$5*ISNUMBER($AA1564)+01_指標庫!$H$6*ISNUMBER($G1564)+01_指標庫!$H$7*ISNUMBER($H1564)+01_指標庫!$H$8*ISNUMBER($AF1564)+01_指標庫!$H$9*ISNUMBER($AG1564)+01_指標庫!$H$10*ISNUMBER($AB1564)+01_指標庫!$H$11*ISNUMBER($AC1564)+01_指標庫!$H$12*ISNUMBER($AD1564)+01_指標庫!$H$13*ISNUMBER($AE1564)+01_指標庫!$H$14*ISNUMBER($I1564)+01_指標庫!$H$15*ISNUMBER($AH1564)+01_指標庫!$H$16*ISNUMBER($K1564)+01_指標庫!$H$17*ISNUMBER($AI1564)+01_指標庫!$H$18*ISNUMBER($AJ1564)+01_指標庫!$H$19*ISNUMBER($AK1564)+01_指標庫!$H$20*ISNUMBER($BB1564)+01_指標庫!$H$21*ISNUMBER($BC1564)</f>
        <v>51</v>
      </c>
      <c r="AX1564" s="59" t="n">
        <f aca="false">IF(AW1564=0,50,ROUND((01_指標庫!$H$4*IF(ISNUMBER($F1564),L1564,0)+01_指標庫!$H$5*IF(ISNUMBER($AA1564),AL1564,0)+01_指標庫!$H$6*IF(ISNUMBER($G1564),M1564,0)+01_指標庫!$H$7*IF(ISNUMBER($H1564),N1564,0)+01_指標庫!$H$8*IF(ISNUMBER($AF1564),AQ1564,0)+01_指標庫!$H$9*IF(ISNUMBER($AG1564),AR1564,0)+01_指標庫!$H$10*IF(ISNUMBER($AB1564),AM1564,0)+01_指標庫!$H$11*IF(ISNUMBER($AC1564),AN1564,0)+01_指標庫!$H$12*IF(ISNUMBER($AD1564),AO1564,0)+01_指標庫!$H$13*IF(ISNUMBER($AE1564),AP1564,0)+01_指標庫!$H$14*IF(ISNUMBER($I1564),O1564,0)+01_指標庫!$H$15*IF(ISNUMBER($AH1564),AS1564,0)+01_指標庫!$H$16*IF(ISNUMBER($K1564),P1564,0)+01_指標庫!$H$17*IF(ISNUMBER($AI1564),AT1564,0)+01_指標庫!$H$18*IF(ISNUMBER($AJ1564),AU1564,0)+01_指標庫!$H$19*IF(ISNUMBER($AK1564),AV1564,0)+01_指標庫!$H$20*IF(ISNUMBER($BB1564),BB1564,0)+01_指標庫!$H$21*IF(ISNUMBER($BC1564),BC1564,0))/AW1564,1))</f>
        <v>7.8</v>
      </c>
      <c r="AY1564" s="60"/>
      <c r="AZ1564" s="60"/>
      <c r="BA1564" s="58" t="n">
        <f aca="false">AVERAGE($E1560:$E1564)/AVERAGE($E1555:$E1564)-1</f>
        <v>-0.00477154255007339</v>
      </c>
      <c r="BB1564" s="59" t="n">
        <f aca="false">IF(ISNUMBER($BA1564),IF(OR($S1564&lt;=-0.03,$BA1564&lt;-0.003),0,IF(OR($S1564&lt;=-0.02,$BA1564&lt;0.01),50,100)),"")</f>
        <v>0</v>
      </c>
      <c r="BC1564" s="0" t="str">
        <f aca="false">IF(OR(COUNT($AZ1564)=0,COUNT($AZ1563)=0),"",IF(OR($AY1564/$AZ1563-1&lt;=-0.03,$AZ1564/$AZ1563-1&lt;=-0.045,IF(COUNT($AZ1555:$AZ1564)=10,AVERAGE($AZ1560:$AZ1564)/AVERAGE($AZ1555:$AZ1564)-1&lt;-0.01,FALSE())),0,IF(OR($AZ1564/$AZ1563-1&lt;=-0.02,IF(COUNT($AZ1555:$AZ1564)=10,AVERAGE($AZ1560:$AZ1564)/AVERAGE($AZ1555:$AZ1564)-1&lt;0.005,FALSE())),50,100)))</f>
        <v/>
      </c>
    </row>
    <row r="1565" customFormat="false" ht="15" hidden="false" customHeight="true" outlineLevel="0" collapsed="false">
      <c r="A1565" s="47" t="n">
        <v>1561</v>
      </c>
      <c r="B1565" s="48" t="n">
        <v>44823</v>
      </c>
      <c r="C1565" s="47" t="n">
        <v>2022</v>
      </c>
      <c r="D1565" s="49" t="s">
        <v>236</v>
      </c>
      <c r="E1565" s="50" t="n">
        <v>11953.27</v>
      </c>
      <c r="F1565" s="51" t="n">
        <v>-0.121864</v>
      </c>
      <c r="G1565" s="51" t="n">
        <v>-0.278765</v>
      </c>
      <c r="H1565" s="52" t="n">
        <v>0.2653</v>
      </c>
      <c r="I1565" s="62" t="n">
        <v>489.2</v>
      </c>
      <c r="J1565" s="63" t="s">
        <v>240</v>
      </c>
      <c r="K1565" s="54" t="n">
        <v>25.76</v>
      </c>
      <c r="L1565" s="55" t="n">
        <f aca="false">IF(COUNT(F1565)=0,50,IF(F1565&gt;=0,100,IF(F1565&gt;=-0.02,50,0)))</f>
        <v>0</v>
      </c>
      <c r="M1565" s="55" t="n">
        <f aca="false">IF(COUNT(G1565)=0,50,IF(G1565&gt;-0.06,100,IF(G1565&gt;-0.15,50,0)))</f>
        <v>0</v>
      </c>
      <c r="N1565" s="55" t="n">
        <f aca="false">IF(COUNT(H1565)=0,50,IF(H1565&gt;=0.6,100,IF(H1565&gt;=0.4,50,0)))</f>
        <v>0</v>
      </c>
      <c r="O1565" s="55" t="n">
        <f aca="false">IF(COUNT(I1565)=0,50,IF(J1565="proxy_vix",50,IF(I1565&lt;350,100,IF(I1565&lt;=450,50,0))))</f>
        <v>50</v>
      </c>
      <c r="P1565" s="55" t="n">
        <f aca="false">IF(COUNT(K1565)=0,50,IF(K1565&lt;20,100,IF(K1565&lt;=25,50,0)))</f>
        <v>0</v>
      </c>
      <c r="Q1565" s="54"/>
      <c r="R1565" s="47"/>
      <c r="S1565" s="51" t="n">
        <f aca="false">$E1565/$E1564-1</f>
        <v>0.00774699065370155</v>
      </c>
      <c r="T1565" s="56" t="n">
        <f aca="false">$K1565/$K1564-1</f>
        <v>-0.0205323193916349</v>
      </c>
      <c r="V1565" s="57"/>
      <c r="W1565" s="57"/>
      <c r="Y1565" s="1" t="str">
        <f aca="false">IF(AX1565&gt;=70,"EASY",IF(AX1565&gt;40,"UNCERTAIN","HARD"))</f>
        <v>HARD</v>
      </c>
      <c r="AA1565" s="58" t="n">
        <f aca="false">IF($A1565&lt;200,"",AVERAGE($E1516:$E1565)/AVERAGE($E1366:$E1565)-1)</f>
        <v>-0.0734235473345444</v>
      </c>
      <c r="AB1565" s="59" t="n">
        <f aca="false">LOOKUP($B1565,07_L1政策步階!$A$4:$A$14,07_L1政策步階!$C$4:$C$14)</f>
        <v>-1</v>
      </c>
      <c r="AC1565" s="57"/>
      <c r="AD1565" s="57"/>
      <c r="AE1565" s="57"/>
      <c r="AF1565" s="57"/>
      <c r="AG1565" s="57"/>
      <c r="AH1565" s="57"/>
      <c r="AI1565" s="57"/>
      <c r="AJ1565" s="57"/>
      <c r="AK1565" s="57"/>
      <c r="AL1565" s="59" t="n">
        <f aca="false">IF(ISNUMBER($AA1565),IF($AA1565&gt;=0.005,100,IF($AA1565&gt;=-0.015,50,0)),"")</f>
        <v>0</v>
      </c>
      <c r="AM1565" s="59" t="n">
        <f aca="false">IF(ISNUMBER($AB1565),IF($AB1565=1,100,IF($AB1565=0,50,0)),"")</f>
        <v>0</v>
      </c>
      <c r="AN1565" s="0" t="str">
        <f aca="false">IF(ISNUMBER($AC1565),IF($AC1565&gt;=0.001,100,IF($AC1565&gt;=-0.003,50,0)),"")</f>
        <v/>
      </c>
      <c r="AO1565" s="0" t="str">
        <f aca="false">IF(ISNUMBER($AD1565),IF($AD1565&gt;=0.04,100,IF($AD1565&gt;=0,50,0)),"")</f>
        <v/>
      </c>
      <c r="AP1565" s="0" t="str">
        <f aca="false">IF(ISNUMBER($AE1565),IF($AE1565&gt;=25,100,IF($AE1565&gt;=-75,50,0)),"")</f>
        <v/>
      </c>
      <c r="AQ1565" s="0" t="str">
        <f aca="false">IF(ISNUMBER($AF1565),IF($AF1565&gt;0,100,IF($AF1565&gt;=-50,50,0)),"")</f>
        <v/>
      </c>
      <c r="AR1565" s="0" t="str">
        <f aca="false">IF(ISNUMBER($AG1565),IF($AG1565=1,100,IF($AG1565=0,50,0)),"")</f>
        <v/>
      </c>
      <c r="AS1565" s="0" t="str">
        <f aca="false">IF(ISNUMBER($AH1565),IF($AH1565&lt;0,100,IF($AH1565&lt;=20,50,0)),"")</f>
        <v/>
      </c>
      <c r="AT1565" s="0" t="str">
        <f aca="false">IF(ISNUMBER($AI1565),IF($AI1565&lt;0.95,100,IF($AI1565&lt;=1,50,0)),"")</f>
        <v/>
      </c>
      <c r="AU1565" s="0" t="str">
        <f aca="false">IF(ISNUMBER($AJ1565),IF($AJ1565&lt;30,0,IF($AJ1565&lt;40,50,IF($AJ1565&lt;=90,100,50))),"")</f>
        <v/>
      </c>
      <c r="AV1565" s="0" t="str">
        <f aca="false">IF(ISNUMBER($AK1565),IF($AK1565&gt;-0.2,100,IF($AK1565&gt;=-0.4,50,0)),"")</f>
        <v/>
      </c>
      <c r="AW1565" s="59" t="n">
        <f aca="false">01_指標庫!$H$4*ISNUMBER($F1565)+01_指標庫!$H$5*ISNUMBER($AA1565)+01_指標庫!$H$6*ISNUMBER($G1565)+01_指標庫!$H$7*ISNUMBER($H1565)+01_指標庫!$H$8*ISNUMBER($AF1565)+01_指標庫!$H$9*ISNUMBER($AG1565)+01_指標庫!$H$10*ISNUMBER($AB1565)+01_指標庫!$H$11*ISNUMBER($AC1565)+01_指標庫!$H$12*ISNUMBER($AD1565)+01_指標庫!$H$13*ISNUMBER($AE1565)+01_指標庫!$H$14*ISNUMBER($I1565)+01_指標庫!$H$15*ISNUMBER($AH1565)+01_指標庫!$H$16*ISNUMBER($K1565)+01_指標庫!$H$17*ISNUMBER($AI1565)+01_指標庫!$H$18*ISNUMBER($AJ1565)+01_指標庫!$H$19*ISNUMBER($AK1565)+01_指標庫!$H$20*ISNUMBER($BB1565)+01_指標庫!$H$21*ISNUMBER($BC1565)</f>
        <v>51</v>
      </c>
      <c r="AX1565" s="59" t="n">
        <f aca="false">IF(AW1565=0,50,ROUND((01_指標庫!$H$4*IF(ISNUMBER($F1565),L1565,0)+01_指標庫!$H$5*IF(ISNUMBER($AA1565),AL1565,0)+01_指標庫!$H$6*IF(ISNUMBER($G1565),M1565,0)+01_指標庫!$H$7*IF(ISNUMBER($H1565),N1565,0)+01_指標庫!$H$8*IF(ISNUMBER($AF1565),AQ1565,0)+01_指標庫!$H$9*IF(ISNUMBER($AG1565),AR1565,0)+01_指標庫!$H$10*IF(ISNUMBER($AB1565),AM1565,0)+01_指標庫!$H$11*IF(ISNUMBER($AC1565),AN1565,0)+01_指標庫!$H$12*IF(ISNUMBER($AD1565),AO1565,0)+01_指標庫!$H$13*IF(ISNUMBER($AE1565),AP1565,0)+01_指標庫!$H$14*IF(ISNUMBER($I1565),O1565,0)+01_指標庫!$H$15*IF(ISNUMBER($AH1565),AS1565,0)+01_指標庫!$H$16*IF(ISNUMBER($K1565),P1565,0)+01_指標庫!$H$17*IF(ISNUMBER($AI1565),AT1565,0)+01_指標庫!$H$18*IF(ISNUMBER($AJ1565),AU1565,0)+01_指標庫!$H$19*IF(ISNUMBER($AK1565),AV1565,0)+01_指標庫!$H$20*IF(ISNUMBER($BB1565),BB1565,0)+01_指標庫!$H$21*IF(ISNUMBER($BC1565),BC1565,0))/AW1565,1))</f>
        <v>7.8</v>
      </c>
      <c r="AY1565" s="60"/>
      <c r="AZ1565" s="60"/>
      <c r="BA1565" s="58" t="n">
        <f aca="false">AVERAGE($E1561:$E1565)/AVERAGE($E1556:$E1565)-1</f>
        <v>-0.0164962571634618</v>
      </c>
      <c r="BB1565" s="59" t="n">
        <f aca="false">IF(ISNUMBER($BA1565),IF(OR($S1565&lt;=-0.03,$BA1565&lt;-0.003),0,IF(OR($S1565&lt;=-0.02,$BA1565&lt;0.01),50,100)),"")</f>
        <v>0</v>
      </c>
      <c r="BC1565" s="0" t="str">
        <f aca="false">IF(OR(COUNT($AZ1565)=0,COUNT($AZ1564)=0),"",IF(OR($AY1565/$AZ1564-1&lt;=-0.03,$AZ1565/$AZ1564-1&lt;=-0.045,IF(COUNT($AZ1556:$AZ1565)=10,AVERAGE($AZ1561:$AZ1565)/AVERAGE($AZ1556:$AZ1565)-1&lt;-0.01,FALSE())),0,IF(OR($AZ1565/$AZ1564-1&lt;=-0.02,IF(COUNT($AZ1556:$AZ1565)=10,AVERAGE($AZ1561:$AZ1565)/AVERAGE($AZ1556:$AZ1565)-1&lt;0.005,FALSE())),50,100)))</f>
        <v/>
      </c>
    </row>
    <row r="1566" customFormat="false" ht="15" hidden="false" customHeight="true" outlineLevel="0" collapsed="false">
      <c r="A1566" s="47" t="n">
        <v>1562</v>
      </c>
      <c r="B1566" s="48" t="n">
        <v>44824</v>
      </c>
      <c r="C1566" s="47" t="n">
        <v>2022</v>
      </c>
      <c r="D1566" s="49" t="s">
        <v>237</v>
      </c>
      <c r="E1566" s="50" t="n">
        <v>11851.54</v>
      </c>
      <c r="F1566" s="51" t="n">
        <v>-0.128011</v>
      </c>
      <c r="G1566" s="51" t="n">
        <v>-0.284903</v>
      </c>
      <c r="H1566" s="52" t="n">
        <v>0.2449</v>
      </c>
      <c r="I1566" s="62" t="n">
        <v>501</v>
      </c>
      <c r="J1566" s="63" t="s">
        <v>240</v>
      </c>
      <c r="K1566" s="54" t="n">
        <v>27.16</v>
      </c>
      <c r="L1566" s="55" t="n">
        <f aca="false">IF(COUNT(F1566)=0,50,IF(F1566&gt;=0,100,IF(F1566&gt;=-0.02,50,0)))</f>
        <v>0</v>
      </c>
      <c r="M1566" s="55" t="n">
        <f aca="false">IF(COUNT(G1566)=0,50,IF(G1566&gt;-0.06,100,IF(G1566&gt;-0.15,50,0)))</f>
        <v>0</v>
      </c>
      <c r="N1566" s="55" t="n">
        <f aca="false">IF(COUNT(H1566)=0,50,IF(H1566&gt;=0.6,100,IF(H1566&gt;=0.4,50,0)))</f>
        <v>0</v>
      </c>
      <c r="O1566" s="55" t="n">
        <f aca="false">IF(COUNT(I1566)=0,50,IF(J1566="proxy_vix",50,IF(I1566&lt;350,100,IF(I1566&lt;=450,50,0))))</f>
        <v>50</v>
      </c>
      <c r="P1566" s="55" t="n">
        <f aca="false">IF(COUNT(K1566)=0,50,IF(K1566&lt;20,100,IF(K1566&lt;=25,50,0)))</f>
        <v>0</v>
      </c>
      <c r="Q1566" s="54"/>
      <c r="R1566" s="47"/>
      <c r="S1566" s="51" t="n">
        <f aca="false">$E1566/$E1565-1</f>
        <v>-0.00851064185783468</v>
      </c>
      <c r="T1566" s="56" t="n">
        <f aca="false">$K1566/$K1565-1</f>
        <v>0.0543478260869565</v>
      </c>
      <c r="V1566" s="57"/>
      <c r="W1566" s="57"/>
      <c r="Y1566" s="1" t="str">
        <f aca="false">IF(AX1566&gt;=70,"EASY",IF(AX1566&gt;40,"UNCERTAIN","HARD"))</f>
        <v>HARD</v>
      </c>
      <c r="AA1566" s="58" t="n">
        <f aca="false">IF($A1566&lt;200,"",AVERAGE($E1517:$E1566)/AVERAGE($E1367:$E1566)-1)</f>
        <v>-0.0720254773006982</v>
      </c>
      <c r="AB1566" s="59" t="n">
        <f aca="false">LOOKUP($B1566,07_L1政策步階!$A$4:$A$14,07_L1政策步階!$C$4:$C$14)</f>
        <v>-1</v>
      </c>
      <c r="AC1566" s="57"/>
      <c r="AD1566" s="57"/>
      <c r="AE1566" s="57"/>
      <c r="AF1566" s="57"/>
      <c r="AG1566" s="57"/>
      <c r="AH1566" s="57"/>
      <c r="AI1566" s="57"/>
      <c r="AJ1566" s="57"/>
      <c r="AK1566" s="57"/>
      <c r="AL1566" s="59" t="n">
        <f aca="false">IF(ISNUMBER($AA1566),IF($AA1566&gt;=0.005,100,IF($AA1566&gt;=-0.015,50,0)),"")</f>
        <v>0</v>
      </c>
      <c r="AM1566" s="59" t="n">
        <f aca="false">IF(ISNUMBER($AB1566),IF($AB1566=1,100,IF($AB1566=0,50,0)),"")</f>
        <v>0</v>
      </c>
      <c r="AN1566" s="0" t="str">
        <f aca="false">IF(ISNUMBER($AC1566),IF($AC1566&gt;=0.001,100,IF($AC1566&gt;=-0.003,50,0)),"")</f>
        <v/>
      </c>
      <c r="AO1566" s="0" t="str">
        <f aca="false">IF(ISNUMBER($AD1566),IF($AD1566&gt;=0.04,100,IF($AD1566&gt;=0,50,0)),"")</f>
        <v/>
      </c>
      <c r="AP1566" s="0" t="str">
        <f aca="false">IF(ISNUMBER($AE1566),IF($AE1566&gt;=25,100,IF($AE1566&gt;=-75,50,0)),"")</f>
        <v/>
      </c>
      <c r="AQ1566" s="0" t="str">
        <f aca="false">IF(ISNUMBER($AF1566),IF($AF1566&gt;0,100,IF($AF1566&gt;=-50,50,0)),"")</f>
        <v/>
      </c>
      <c r="AR1566" s="0" t="str">
        <f aca="false">IF(ISNUMBER($AG1566),IF($AG1566=1,100,IF($AG1566=0,50,0)),"")</f>
        <v/>
      </c>
      <c r="AS1566" s="0" t="str">
        <f aca="false">IF(ISNUMBER($AH1566),IF($AH1566&lt;0,100,IF($AH1566&lt;=20,50,0)),"")</f>
        <v/>
      </c>
      <c r="AT1566" s="0" t="str">
        <f aca="false">IF(ISNUMBER($AI1566),IF($AI1566&lt;0.95,100,IF($AI1566&lt;=1,50,0)),"")</f>
        <v/>
      </c>
      <c r="AU1566" s="0" t="str">
        <f aca="false">IF(ISNUMBER($AJ1566),IF($AJ1566&lt;30,0,IF($AJ1566&lt;40,50,IF($AJ1566&lt;=90,100,50))),"")</f>
        <v/>
      </c>
      <c r="AV1566" s="0" t="str">
        <f aca="false">IF(ISNUMBER($AK1566),IF($AK1566&gt;-0.2,100,IF($AK1566&gt;=-0.4,50,0)),"")</f>
        <v/>
      </c>
      <c r="AW1566" s="59" t="n">
        <f aca="false">01_指標庫!$H$4*ISNUMBER($F1566)+01_指標庫!$H$5*ISNUMBER($AA1566)+01_指標庫!$H$6*ISNUMBER($G1566)+01_指標庫!$H$7*ISNUMBER($H1566)+01_指標庫!$H$8*ISNUMBER($AF1566)+01_指標庫!$H$9*ISNUMBER($AG1566)+01_指標庫!$H$10*ISNUMBER($AB1566)+01_指標庫!$H$11*ISNUMBER($AC1566)+01_指標庫!$H$12*ISNUMBER($AD1566)+01_指標庫!$H$13*ISNUMBER($AE1566)+01_指標庫!$H$14*ISNUMBER($I1566)+01_指標庫!$H$15*ISNUMBER($AH1566)+01_指標庫!$H$16*ISNUMBER($K1566)+01_指標庫!$H$17*ISNUMBER($AI1566)+01_指標庫!$H$18*ISNUMBER($AJ1566)+01_指標庫!$H$19*ISNUMBER($AK1566)+01_指標庫!$H$20*ISNUMBER($BB1566)+01_指標庫!$H$21*ISNUMBER($BC1566)</f>
        <v>51</v>
      </c>
      <c r="AX1566" s="59" t="n">
        <f aca="false">IF(AW1566=0,50,ROUND((01_指標庫!$H$4*IF(ISNUMBER($F1566),L1566,0)+01_指標庫!$H$5*IF(ISNUMBER($AA1566),AL1566,0)+01_指標庫!$H$6*IF(ISNUMBER($G1566),M1566,0)+01_指標庫!$H$7*IF(ISNUMBER($H1566),N1566,0)+01_指標庫!$H$8*IF(ISNUMBER($AF1566),AQ1566,0)+01_指標庫!$H$9*IF(ISNUMBER($AG1566),AR1566,0)+01_指標庫!$H$10*IF(ISNUMBER($AB1566),AM1566,0)+01_指標庫!$H$11*IF(ISNUMBER($AC1566),AN1566,0)+01_指標庫!$H$12*IF(ISNUMBER($AD1566),AO1566,0)+01_指標庫!$H$13*IF(ISNUMBER($AE1566),AP1566,0)+01_指標庫!$H$14*IF(ISNUMBER($I1566),O1566,0)+01_指標庫!$H$15*IF(ISNUMBER($AH1566),AS1566,0)+01_指標庫!$H$16*IF(ISNUMBER($K1566),P1566,0)+01_指標庫!$H$17*IF(ISNUMBER($AI1566),AT1566,0)+01_指標庫!$H$18*IF(ISNUMBER($AJ1566),AU1566,0)+01_指標庫!$H$19*IF(ISNUMBER($AK1566),AV1566,0)+01_指標庫!$H$20*IF(ISNUMBER($BB1566),BB1566,0)+01_指標庫!$H$21*IF(ISNUMBER($BC1566),BC1566,0))/AW1566,1))</f>
        <v>7.8</v>
      </c>
      <c r="AY1566" s="60"/>
      <c r="AZ1566" s="60"/>
      <c r="BA1566" s="58" t="n">
        <f aca="false">AVERAGE($E1562:$E1566)/AVERAGE($E1557:$E1566)-1</f>
        <v>-0.0181977868220746</v>
      </c>
      <c r="BB1566" s="59" t="n">
        <f aca="false">IF(ISNUMBER($BA1566),IF(OR($S1566&lt;=-0.03,$BA1566&lt;-0.003),0,IF(OR($S1566&lt;=-0.02,$BA1566&lt;0.01),50,100)),"")</f>
        <v>0</v>
      </c>
      <c r="BC1566" s="0" t="str">
        <f aca="false">IF(OR(COUNT($AZ1566)=0,COUNT($AZ1565)=0),"",IF(OR($AY1566/$AZ1565-1&lt;=-0.03,$AZ1566/$AZ1565-1&lt;=-0.045,IF(COUNT($AZ1557:$AZ1566)=10,AVERAGE($AZ1562:$AZ1566)/AVERAGE($AZ1557:$AZ1566)-1&lt;-0.01,FALSE())),0,IF(OR($AZ1566/$AZ1565-1&lt;=-0.02,IF(COUNT($AZ1557:$AZ1566)=10,AVERAGE($AZ1562:$AZ1566)/AVERAGE($AZ1557:$AZ1566)-1&lt;0.005,FALSE())),50,100)))</f>
        <v/>
      </c>
    </row>
    <row r="1567" customFormat="false" ht="15" hidden="false" customHeight="true" outlineLevel="0" collapsed="false">
      <c r="A1567" s="47" t="n">
        <v>1563</v>
      </c>
      <c r="B1567" s="48" t="n">
        <v>44825</v>
      </c>
      <c r="C1567" s="47" t="n">
        <v>2022</v>
      </c>
      <c r="D1567" s="49" t="s">
        <v>238</v>
      </c>
      <c r="E1567" s="50" t="n">
        <v>11637.79</v>
      </c>
      <c r="F1567" s="51" t="n">
        <v>-0.142453</v>
      </c>
      <c r="G1567" s="51" t="n">
        <v>-0.297801</v>
      </c>
      <c r="H1567" s="52" t="n">
        <v>0.2449</v>
      </c>
      <c r="I1567" s="62" t="n">
        <v>507.9</v>
      </c>
      <c r="J1567" s="63" t="s">
        <v>240</v>
      </c>
      <c r="K1567" s="54" t="n">
        <v>27.99</v>
      </c>
      <c r="L1567" s="55" t="n">
        <f aca="false">IF(COUNT(F1567)=0,50,IF(F1567&gt;=0,100,IF(F1567&gt;=-0.02,50,0)))</f>
        <v>0</v>
      </c>
      <c r="M1567" s="55" t="n">
        <f aca="false">IF(COUNT(G1567)=0,50,IF(G1567&gt;-0.06,100,IF(G1567&gt;-0.15,50,0)))</f>
        <v>0</v>
      </c>
      <c r="N1567" s="55" t="n">
        <f aca="false">IF(COUNT(H1567)=0,50,IF(H1567&gt;=0.6,100,IF(H1567&gt;=0.4,50,0)))</f>
        <v>0</v>
      </c>
      <c r="O1567" s="55" t="n">
        <f aca="false">IF(COUNT(I1567)=0,50,IF(J1567="proxy_vix",50,IF(I1567&lt;350,100,IF(I1567&lt;=450,50,0))))</f>
        <v>50</v>
      </c>
      <c r="P1567" s="55" t="n">
        <f aca="false">IF(COUNT(K1567)=0,50,IF(K1567&lt;20,100,IF(K1567&lt;=25,50,0)))</f>
        <v>0</v>
      </c>
      <c r="Q1567" s="54"/>
      <c r="R1567" s="47"/>
      <c r="S1567" s="51" t="n">
        <f aca="false">$E1567/$E1566-1</f>
        <v>-0.0180356308125358</v>
      </c>
      <c r="T1567" s="56" t="n">
        <f aca="false">$K1567/$K1566-1</f>
        <v>0.0305596465390279</v>
      </c>
      <c r="V1567" s="57"/>
      <c r="W1567" s="57"/>
      <c r="Y1567" s="1" t="str">
        <f aca="false">IF(AX1567&gt;=70,"EASY",IF(AX1567&gt;40,"UNCERTAIN","HARD"))</f>
        <v>HARD</v>
      </c>
      <c r="AA1567" s="58" t="n">
        <f aca="false">IF($A1567&lt;200,"",AVERAGE($E1518:$E1567)/AVERAGE($E1368:$E1567)-1)</f>
        <v>-0.070790492815887</v>
      </c>
      <c r="AB1567" s="59" t="n">
        <f aca="false">LOOKUP($B1567,07_L1政策步階!$A$4:$A$14,07_L1政策步階!$C$4:$C$14)</f>
        <v>-1</v>
      </c>
      <c r="AC1567" s="57"/>
      <c r="AD1567" s="57"/>
      <c r="AE1567" s="57"/>
      <c r="AF1567" s="57"/>
      <c r="AG1567" s="57"/>
      <c r="AH1567" s="57"/>
      <c r="AI1567" s="57"/>
      <c r="AJ1567" s="57"/>
      <c r="AK1567" s="57"/>
      <c r="AL1567" s="59" t="n">
        <f aca="false">IF(ISNUMBER($AA1567),IF($AA1567&gt;=0.005,100,IF($AA1567&gt;=-0.015,50,0)),"")</f>
        <v>0</v>
      </c>
      <c r="AM1567" s="59" t="n">
        <f aca="false">IF(ISNUMBER($AB1567),IF($AB1567=1,100,IF($AB1567=0,50,0)),"")</f>
        <v>0</v>
      </c>
      <c r="AN1567" s="0" t="str">
        <f aca="false">IF(ISNUMBER($AC1567),IF($AC1567&gt;=0.001,100,IF($AC1567&gt;=-0.003,50,0)),"")</f>
        <v/>
      </c>
      <c r="AO1567" s="0" t="str">
        <f aca="false">IF(ISNUMBER($AD1567),IF($AD1567&gt;=0.04,100,IF($AD1567&gt;=0,50,0)),"")</f>
        <v/>
      </c>
      <c r="AP1567" s="0" t="str">
        <f aca="false">IF(ISNUMBER($AE1567),IF($AE1567&gt;=25,100,IF($AE1567&gt;=-75,50,0)),"")</f>
        <v/>
      </c>
      <c r="AQ1567" s="0" t="str">
        <f aca="false">IF(ISNUMBER($AF1567),IF($AF1567&gt;0,100,IF($AF1567&gt;=-50,50,0)),"")</f>
        <v/>
      </c>
      <c r="AR1567" s="0" t="str">
        <f aca="false">IF(ISNUMBER($AG1567),IF($AG1567=1,100,IF($AG1567=0,50,0)),"")</f>
        <v/>
      </c>
      <c r="AS1567" s="0" t="str">
        <f aca="false">IF(ISNUMBER($AH1567),IF($AH1567&lt;0,100,IF($AH1567&lt;=20,50,0)),"")</f>
        <v/>
      </c>
      <c r="AT1567" s="0" t="str">
        <f aca="false">IF(ISNUMBER($AI1567),IF($AI1567&lt;0.95,100,IF($AI1567&lt;=1,50,0)),"")</f>
        <v/>
      </c>
      <c r="AU1567" s="0" t="str">
        <f aca="false">IF(ISNUMBER($AJ1567),IF($AJ1567&lt;30,0,IF($AJ1567&lt;40,50,IF($AJ1567&lt;=90,100,50))),"")</f>
        <v/>
      </c>
      <c r="AV1567" s="0" t="str">
        <f aca="false">IF(ISNUMBER($AK1567),IF($AK1567&gt;-0.2,100,IF($AK1567&gt;=-0.4,50,0)),"")</f>
        <v/>
      </c>
      <c r="AW1567" s="59" t="n">
        <f aca="false">01_指標庫!$H$4*ISNUMBER($F1567)+01_指標庫!$H$5*ISNUMBER($AA1567)+01_指標庫!$H$6*ISNUMBER($G1567)+01_指標庫!$H$7*ISNUMBER($H1567)+01_指標庫!$H$8*ISNUMBER($AF1567)+01_指標庫!$H$9*ISNUMBER($AG1567)+01_指標庫!$H$10*ISNUMBER($AB1567)+01_指標庫!$H$11*ISNUMBER($AC1567)+01_指標庫!$H$12*ISNUMBER($AD1567)+01_指標庫!$H$13*ISNUMBER($AE1567)+01_指標庫!$H$14*ISNUMBER($I1567)+01_指標庫!$H$15*ISNUMBER($AH1567)+01_指標庫!$H$16*ISNUMBER($K1567)+01_指標庫!$H$17*ISNUMBER($AI1567)+01_指標庫!$H$18*ISNUMBER($AJ1567)+01_指標庫!$H$19*ISNUMBER($AK1567)+01_指標庫!$H$20*ISNUMBER($BB1567)+01_指標庫!$H$21*ISNUMBER($BC1567)</f>
        <v>51</v>
      </c>
      <c r="AX1567" s="59" t="n">
        <f aca="false">IF(AW1567=0,50,ROUND((01_指標庫!$H$4*IF(ISNUMBER($F1567),L1567,0)+01_指標庫!$H$5*IF(ISNUMBER($AA1567),AL1567,0)+01_指標庫!$H$6*IF(ISNUMBER($G1567),M1567,0)+01_指標庫!$H$7*IF(ISNUMBER($H1567),N1567,0)+01_指標庫!$H$8*IF(ISNUMBER($AF1567),AQ1567,0)+01_指標庫!$H$9*IF(ISNUMBER($AG1567),AR1567,0)+01_指標庫!$H$10*IF(ISNUMBER($AB1567),AM1567,0)+01_指標庫!$H$11*IF(ISNUMBER($AC1567),AN1567,0)+01_指標庫!$H$12*IF(ISNUMBER($AD1567),AO1567,0)+01_指標庫!$H$13*IF(ISNUMBER($AE1567),AP1567,0)+01_指標庫!$H$14*IF(ISNUMBER($I1567),O1567,0)+01_指標庫!$H$15*IF(ISNUMBER($AH1567),AS1567,0)+01_指標庫!$H$16*IF(ISNUMBER($K1567),P1567,0)+01_指標庫!$H$17*IF(ISNUMBER($AI1567),AT1567,0)+01_指標庫!$H$18*IF(ISNUMBER($AJ1567),AU1567,0)+01_指標庫!$H$19*IF(ISNUMBER($AK1567),AV1567,0)+01_指標庫!$H$20*IF(ISNUMBER($BB1567),BB1567,0)+01_指標庫!$H$21*IF(ISNUMBER($BC1567),BC1567,0))/AW1567,1))</f>
        <v>7.8</v>
      </c>
      <c r="AY1567" s="60"/>
      <c r="AZ1567" s="60"/>
      <c r="BA1567" s="58" t="n">
        <f aca="false">AVERAGE($E1563:$E1567)/AVERAGE($E1558:$E1567)-1</f>
        <v>-0.0213612390187784</v>
      </c>
      <c r="BB1567" s="59" t="n">
        <f aca="false">IF(ISNUMBER($BA1567),IF(OR($S1567&lt;=-0.03,$BA1567&lt;-0.003),0,IF(OR($S1567&lt;=-0.02,$BA1567&lt;0.01),50,100)),"")</f>
        <v>0</v>
      </c>
      <c r="BC1567" s="0" t="str">
        <f aca="false">IF(OR(COUNT($AZ1567)=0,COUNT($AZ1566)=0),"",IF(OR($AY1567/$AZ1566-1&lt;=-0.03,$AZ1567/$AZ1566-1&lt;=-0.045,IF(COUNT($AZ1558:$AZ1567)=10,AVERAGE($AZ1563:$AZ1567)/AVERAGE($AZ1558:$AZ1567)-1&lt;-0.01,FALSE())),0,IF(OR($AZ1567/$AZ1566-1&lt;=-0.02,IF(COUNT($AZ1558:$AZ1567)=10,AVERAGE($AZ1563:$AZ1567)/AVERAGE($AZ1558:$AZ1567)-1&lt;0.005,FALSE())),50,100)))</f>
        <v/>
      </c>
    </row>
    <row r="1568" customFormat="false" ht="15" hidden="false" customHeight="true" outlineLevel="0" collapsed="false">
      <c r="A1568" s="47" t="n">
        <v>1564</v>
      </c>
      <c r="B1568" s="48" t="n">
        <v>44826</v>
      </c>
      <c r="C1568" s="47" t="n">
        <v>2022</v>
      </c>
      <c r="D1568" s="49" t="s">
        <v>239</v>
      </c>
      <c r="E1568" s="50" t="n">
        <v>11501.65</v>
      </c>
      <c r="F1568" s="51" t="n">
        <v>-0.151126</v>
      </c>
      <c r="G1568" s="51" t="n">
        <v>-0.306015</v>
      </c>
      <c r="H1568" s="52" t="n">
        <v>0.1837</v>
      </c>
      <c r="I1568" s="62" t="n">
        <v>502.6</v>
      </c>
      <c r="J1568" s="63" t="s">
        <v>240</v>
      </c>
      <c r="K1568" s="54" t="n">
        <v>27.35</v>
      </c>
      <c r="L1568" s="55" t="n">
        <f aca="false">IF(COUNT(F1568)=0,50,IF(F1568&gt;=0,100,IF(F1568&gt;=-0.02,50,0)))</f>
        <v>0</v>
      </c>
      <c r="M1568" s="55" t="n">
        <f aca="false">IF(COUNT(G1568)=0,50,IF(G1568&gt;-0.06,100,IF(G1568&gt;-0.15,50,0)))</f>
        <v>0</v>
      </c>
      <c r="N1568" s="55" t="n">
        <f aca="false">IF(COUNT(H1568)=0,50,IF(H1568&gt;=0.6,100,IF(H1568&gt;=0.4,50,0)))</f>
        <v>0</v>
      </c>
      <c r="O1568" s="55" t="n">
        <f aca="false">IF(COUNT(I1568)=0,50,IF(J1568="proxy_vix",50,IF(I1568&lt;350,100,IF(I1568&lt;=450,50,0))))</f>
        <v>50</v>
      </c>
      <c r="P1568" s="55" t="n">
        <f aca="false">IF(COUNT(K1568)=0,50,IF(K1568&lt;20,100,IF(K1568&lt;=25,50,0)))</f>
        <v>0</v>
      </c>
      <c r="Q1568" s="54"/>
      <c r="R1568" s="47"/>
      <c r="S1568" s="51" t="n">
        <f aca="false">$E1568/$E1567-1</f>
        <v>-0.0116980973191646</v>
      </c>
      <c r="T1568" s="56" t="n">
        <f aca="false">$K1568/$K1567-1</f>
        <v>-0.0228653090389424</v>
      </c>
      <c r="V1568" s="57"/>
      <c r="W1568" s="57"/>
      <c r="Y1568" s="1" t="str">
        <f aca="false">IF(AX1568&gt;=70,"EASY",IF(AX1568&gt;40,"UNCERTAIN","HARD"))</f>
        <v>HARD</v>
      </c>
      <c r="AA1568" s="58" t="n">
        <f aca="false">IF($A1568&lt;200,"",AVERAGE($E1519:$E1568)/AVERAGE($E1369:$E1568)-1)</f>
        <v>-0.0696356581607495</v>
      </c>
      <c r="AB1568" s="59" t="n">
        <f aca="false">LOOKUP($B1568,07_L1政策步階!$A$4:$A$14,07_L1政策步階!$C$4:$C$14)</f>
        <v>-1</v>
      </c>
      <c r="AC1568" s="57"/>
      <c r="AD1568" s="57"/>
      <c r="AE1568" s="57"/>
      <c r="AF1568" s="57"/>
      <c r="AG1568" s="57"/>
      <c r="AH1568" s="57"/>
      <c r="AI1568" s="57"/>
      <c r="AJ1568" s="57"/>
      <c r="AK1568" s="57"/>
      <c r="AL1568" s="59" t="n">
        <f aca="false">IF(ISNUMBER($AA1568),IF($AA1568&gt;=0.005,100,IF($AA1568&gt;=-0.015,50,0)),"")</f>
        <v>0</v>
      </c>
      <c r="AM1568" s="59" t="n">
        <f aca="false">IF(ISNUMBER($AB1568),IF($AB1568=1,100,IF($AB1568=0,50,0)),"")</f>
        <v>0</v>
      </c>
      <c r="AN1568" s="0" t="str">
        <f aca="false">IF(ISNUMBER($AC1568),IF($AC1568&gt;=0.001,100,IF($AC1568&gt;=-0.003,50,0)),"")</f>
        <v/>
      </c>
      <c r="AO1568" s="0" t="str">
        <f aca="false">IF(ISNUMBER($AD1568),IF($AD1568&gt;=0.04,100,IF($AD1568&gt;=0,50,0)),"")</f>
        <v/>
      </c>
      <c r="AP1568" s="0" t="str">
        <f aca="false">IF(ISNUMBER($AE1568),IF($AE1568&gt;=25,100,IF($AE1568&gt;=-75,50,0)),"")</f>
        <v/>
      </c>
      <c r="AQ1568" s="0" t="str">
        <f aca="false">IF(ISNUMBER($AF1568),IF($AF1568&gt;0,100,IF($AF1568&gt;=-50,50,0)),"")</f>
        <v/>
      </c>
      <c r="AR1568" s="0" t="str">
        <f aca="false">IF(ISNUMBER($AG1568),IF($AG1568=1,100,IF($AG1568=0,50,0)),"")</f>
        <v/>
      </c>
      <c r="AS1568" s="0" t="str">
        <f aca="false">IF(ISNUMBER($AH1568),IF($AH1568&lt;0,100,IF($AH1568&lt;=20,50,0)),"")</f>
        <v/>
      </c>
      <c r="AT1568" s="0" t="str">
        <f aca="false">IF(ISNUMBER($AI1568),IF($AI1568&lt;0.95,100,IF($AI1568&lt;=1,50,0)),"")</f>
        <v/>
      </c>
      <c r="AU1568" s="0" t="str">
        <f aca="false">IF(ISNUMBER($AJ1568),IF($AJ1568&lt;30,0,IF($AJ1568&lt;40,50,IF($AJ1568&lt;=90,100,50))),"")</f>
        <v/>
      </c>
      <c r="AV1568" s="0" t="str">
        <f aca="false">IF(ISNUMBER($AK1568),IF($AK1568&gt;-0.2,100,IF($AK1568&gt;=-0.4,50,0)),"")</f>
        <v/>
      </c>
      <c r="AW1568" s="59" t="n">
        <f aca="false">01_指標庫!$H$4*ISNUMBER($F1568)+01_指標庫!$H$5*ISNUMBER($AA1568)+01_指標庫!$H$6*ISNUMBER($G1568)+01_指標庫!$H$7*ISNUMBER($H1568)+01_指標庫!$H$8*ISNUMBER($AF1568)+01_指標庫!$H$9*ISNUMBER($AG1568)+01_指標庫!$H$10*ISNUMBER($AB1568)+01_指標庫!$H$11*ISNUMBER($AC1568)+01_指標庫!$H$12*ISNUMBER($AD1568)+01_指標庫!$H$13*ISNUMBER($AE1568)+01_指標庫!$H$14*ISNUMBER($I1568)+01_指標庫!$H$15*ISNUMBER($AH1568)+01_指標庫!$H$16*ISNUMBER($K1568)+01_指標庫!$H$17*ISNUMBER($AI1568)+01_指標庫!$H$18*ISNUMBER($AJ1568)+01_指標庫!$H$19*ISNUMBER($AK1568)+01_指標庫!$H$20*ISNUMBER($BB1568)+01_指標庫!$H$21*ISNUMBER($BC1568)</f>
        <v>51</v>
      </c>
      <c r="AX1568" s="59" t="n">
        <f aca="false">IF(AW1568=0,50,ROUND((01_指標庫!$H$4*IF(ISNUMBER($F1568),L1568,0)+01_指標庫!$H$5*IF(ISNUMBER($AA1568),AL1568,0)+01_指標庫!$H$6*IF(ISNUMBER($G1568),M1568,0)+01_指標庫!$H$7*IF(ISNUMBER($H1568),N1568,0)+01_指標庫!$H$8*IF(ISNUMBER($AF1568),AQ1568,0)+01_指標庫!$H$9*IF(ISNUMBER($AG1568),AR1568,0)+01_指標庫!$H$10*IF(ISNUMBER($AB1568),AM1568,0)+01_指標庫!$H$11*IF(ISNUMBER($AC1568),AN1568,0)+01_指標庫!$H$12*IF(ISNUMBER($AD1568),AO1568,0)+01_指標庫!$H$13*IF(ISNUMBER($AE1568),AP1568,0)+01_指標庫!$H$14*IF(ISNUMBER($I1568),O1568,0)+01_指標庫!$H$15*IF(ISNUMBER($AH1568),AS1568,0)+01_指標庫!$H$16*IF(ISNUMBER($K1568),P1568,0)+01_指標庫!$H$17*IF(ISNUMBER($AI1568),AT1568,0)+01_指標庫!$H$18*IF(ISNUMBER($AJ1568),AU1568,0)+01_指標庫!$H$19*IF(ISNUMBER($AK1568),AV1568,0)+01_指標庫!$H$20*IF(ISNUMBER($BB1568),BB1568,0)+01_指標庫!$H$21*IF(ISNUMBER($BC1568),BC1568,0))/AW1568,1))</f>
        <v>7.8</v>
      </c>
      <c r="AY1568" s="60"/>
      <c r="AZ1568" s="60"/>
      <c r="BA1568" s="58" t="n">
        <f aca="false">AVERAGE($E1564:$E1568)/AVERAGE($E1559:$E1568)-1</f>
        <v>-0.0217741704070934</v>
      </c>
      <c r="BB1568" s="59" t="n">
        <f aca="false">IF(ISNUMBER($BA1568),IF(OR($S1568&lt;=-0.03,$BA1568&lt;-0.003),0,IF(OR($S1568&lt;=-0.02,$BA1568&lt;0.01),50,100)),"")</f>
        <v>0</v>
      </c>
      <c r="BC1568" s="0" t="str">
        <f aca="false">IF(OR(COUNT($AZ1568)=0,COUNT($AZ1567)=0),"",IF(OR($AY1568/$AZ1567-1&lt;=-0.03,$AZ1568/$AZ1567-1&lt;=-0.045,IF(COUNT($AZ1559:$AZ1568)=10,AVERAGE($AZ1564:$AZ1568)/AVERAGE($AZ1559:$AZ1568)-1&lt;-0.01,FALSE())),0,IF(OR($AZ1568/$AZ1567-1&lt;=-0.02,IF(COUNT($AZ1559:$AZ1568)=10,AVERAGE($AZ1564:$AZ1568)/AVERAGE($AZ1559:$AZ1568)-1&lt;0.005,FALSE())),50,100)))</f>
        <v/>
      </c>
    </row>
    <row r="1569" customFormat="false" ht="15" hidden="false" customHeight="true" outlineLevel="0" collapsed="false">
      <c r="A1569" s="47" t="n">
        <v>1565</v>
      </c>
      <c r="B1569" s="48" t="n">
        <v>44827</v>
      </c>
      <c r="C1569" s="47" t="n">
        <v>2022</v>
      </c>
      <c r="D1569" s="49" t="s">
        <v>234</v>
      </c>
      <c r="E1569" s="50" t="n">
        <v>11311.24</v>
      </c>
      <c r="F1569" s="51" t="n">
        <v>-0.163631</v>
      </c>
      <c r="G1569" s="51" t="n">
        <v>-0.317504</v>
      </c>
      <c r="H1569" s="52" t="n">
        <v>0.1837</v>
      </c>
      <c r="I1569" s="62" t="n">
        <v>524.1</v>
      </c>
      <c r="J1569" s="63" t="s">
        <v>240</v>
      </c>
      <c r="K1569" s="54" t="n">
        <v>29.92</v>
      </c>
      <c r="L1569" s="55" t="n">
        <f aca="false">IF(COUNT(F1569)=0,50,IF(F1569&gt;=0,100,IF(F1569&gt;=-0.02,50,0)))</f>
        <v>0</v>
      </c>
      <c r="M1569" s="55" t="n">
        <f aca="false">IF(COUNT(G1569)=0,50,IF(G1569&gt;-0.06,100,IF(G1569&gt;-0.15,50,0)))</f>
        <v>0</v>
      </c>
      <c r="N1569" s="55" t="n">
        <f aca="false">IF(COUNT(H1569)=0,50,IF(H1569&gt;=0.6,100,IF(H1569&gt;=0.4,50,0)))</f>
        <v>0</v>
      </c>
      <c r="O1569" s="55" t="n">
        <f aca="false">IF(COUNT(I1569)=0,50,IF(J1569="proxy_vix",50,IF(I1569&lt;350,100,IF(I1569&lt;=450,50,0))))</f>
        <v>50</v>
      </c>
      <c r="P1569" s="55" t="n">
        <f aca="false">IF(COUNT(K1569)=0,50,IF(K1569&lt;20,100,IF(K1569&lt;=25,50,0)))</f>
        <v>0</v>
      </c>
      <c r="Q1569" s="54"/>
      <c r="R1569" s="47"/>
      <c r="S1569" s="51" t="n">
        <f aca="false">$E1569/$E1568-1</f>
        <v>-0.0165550160194407</v>
      </c>
      <c r="T1569" s="56" t="n">
        <f aca="false">$K1569/$K1568-1</f>
        <v>0.0939670932358319</v>
      </c>
      <c r="V1569" s="57"/>
      <c r="W1569" s="57"/>
      <c r="Y1569" s="1" t="str">
        <f aca="false">IF(AX1569&gt;=70,"EASY",IF(AX1569&gt;40,"UNCERTAIN","HARD"))</f>
        <v>HARD</v>
      </c>
      <c r="AA1569" s="58" t="n">
        <f aca="false">IF($A1569&lt;200,"",AVERAGE($E1520:$E1569)/AVERAGE($E1370:$E1569)-1)</f>
        <v>-0.0685869484657454</v>
      </c>
      <c r="AB1569" s="59" t="n">
        <f aca="false">LOOKUP($B1569,07_L1政策步階!$A$4:$A$14,07_L1政策步階!$C$4:$C$14)</f>
        <v>-1</v>
      </c>
      <c r="AC1569" s="57"/>
      <c r="AD1569" s="57"/>
      <c r="AE1569" s="57"/>
      <c r="AF1569" s="57"/>
      <c r="AG1569" s="57"/>
      <c r="AH1569" s="57"/>
      <c r="AI1569" s="57"/>
      <c r="AJ1569" s="57"/>
      <c r="AK1569" s="57"/>
      <c r="AL1569" s="59" t="n">
        <f aca="false">IF(ISNUMBER($AA1569),IF($AA1569&gt;=0.005,100,IF($AA1569&gt;=-0.015,50,0)),"")</f>
        <v>0</v>
      </c>
      <c r="AM1569" s="59" t="n">
        <f aca="false">IF(ISNUMBER($AB1569),IF($AB1569=1,100,IF($AB1569=0,50,0)),"")</f>
        <v>0</v>
      </c>
      <c r="AN1569" s="0" t="str">
        <f aca="false">IF(ISNUMBER($AC1569),IF($AC1569&gt;=0.001,100,IF($AC1569&gt;=-0.003,50,0)),"")</f>
        <v/>
      </c>
      <c r="AO1569" s="0" t="str">
        <f aca="false">IF(ISNUMBER($AD1569),IF($AD1569&gt;=0.04,100,IF($AD1569&gt;=0,50,0)),"")</f>
        <v/>
      </c>
      <c r="AP1569" s="0" t="str">
        <f aca="false">IF(ISNUMBER($AE1569),IF($AE1569&gt;=25,100,IF($AE1569&gt;=-75,50,0)),"")</f>
        <v/>
      </c>
      <c r="AQ1569" s="0" t="str">
        <f aca="false">IF(ISNUMBER($AF1569),IF($AF1569&gt;0,100,IF($AF1569&gt;=-50,50,0)),"")</f>
        <v/>
      </c>
      <c r="AR1569" s="0" t="str">
        <f aca="false">IF(ISNUMBER($AG1569),IF($AG1569=1,100,IF($AG1569=0,50,0)),"")</f>
        <v/>
      </c>
      <c r="AS1569" s="0" t="str">
        <f aca="false">IF(ISNUMBER($AH1569),IF($AH1569&lt;0,100,IF($AH1569&lt;=20,50,0)),"")</f>
        <v/>
      </c>
      <c r="AT1569" s="0" t="str">
        <f aca="false">IF(ISNUMBER($AI1569),IF($AI1569&lt;0.95,100,IF($AI1569&lt;=1,50,0)),"")</f>
        <v/>
      </c>
      <c r="AU1569" s="0" t="str">
        <f aca="false">IF(ISNUMBER($AJ1569),IF($AJ1569&lt;30,0,IF($AJ1569&lt;40,50,IF($AJ1569&lt;=90,100,50))),"")</f>
        <v/>
      </c>
      <c r="AV1569" s="0" t="str">
        <f aca="false">IF(ISNUMBER($AK1569),IF($AK1569&gt;-0.2,100,IF($AK1569&gt;=-0.4,50,0)),"")</f>
        <v/>
      </c>
      <c r="AW1569" s="59" t="n">
        <f aca="false">01_指標庫!$H$4*ISNUMBER($F1569)+01_指標庫!$H$5*ISNUMBER($AA1569)+01_指標庫!$H$6*ISNUMBER($G1569)+01_指標庫!$H$7*ISNUMBER($H1569)+01_指標庫!$H$8*ISNUMBER($AF1569)+01_指標庫!$H$9*ISNUMBER($AG1569)+01_指標庫!$H$10*ISNUMBER($AB1569)+01_指標庫!$H$11*ISNUMBER($AC1569)+01_指標庫!$H$12*ISNUMBER($AD1569)+01_指標庫!$H$13*ISNUMBER($AE1569)+01_指標庫!$H$14*ISNUMBER($I1569)+01_指標庫!$H$15*ISNUMBER($AH1569)+01_指標庫!$H$16*ISNUMBER($K1569)+01_指標庫!$H$17*ISNUMBER($AI1569)+01_指標庫!$H$18*ISNUMBER($AJ1569)+01_指標庫!$H$19*ISNUMBER($AK1569)+01_指標庫!$H$20*ISNUMBER($BB1569)+01_指標庫!$H$21*ISNUMBER($BC1569)</f>
        <v>51</v>
      </c>
      <c r="AX1569" s="59" t="n">
        <f aca="false">IF(AW1569=0,50,ROUND((01_指標庫!$H$4*IF(ISNUMBER($F1569),L1569,0)+01_指標庫!$H$5*IF(ISNUMBER($AA1569),AL1569,0)+01_指標庫!$H$6*IF(ISNUMBER($G1569),M1569,0)+01_指標庫!$H$7*IF(ISNUMBER($H1569),N1569,0)+01_指標庫!$H$8*IF(ISNUMBER($AF1569),AQ1569,0)+01_指標庫!$H$9*IF(ISNUMBER($AG1569),AR1569,0)+01_指標庫!$H$10*IF(ISNUMBER($AB1569),AM1569,0)+01_指標庫!$H$11*IF(ISNUMBER($AC1569),AN1569,0)+01_指標庫!$H$12*IF(ISNUMBER($AD1569),AO1569,0)+01_指標庫!$H$13*IF(ISNUMBER($AE1569),AP1569,0)+01_指標庫!$H$14*IF(ISNUMBER($I1569),O1569,0)+01_指標庫!$H$15*IF(ISNUMBER($AH1569),AS1569,0)+01_指標庫!$H$16*IF(ISNUMBER($K1569),P1569,0)+01_指標庫!$H$17*IF(ISNUMBER($AI1569),AT1569,0)+01_指標庫!$H$18*IF(ISNUMBER($AJ1569),AU1569,0)+01_指標庫!$H$19*IF(ISNUMBER($AK1569),AV1569,0)+01_指標庫!$H$20*IF(ISNUMBER($BB1569),BB1569,0)+01_指標庫!$H$21*IF(ISNUMBER($BC1569),BC1569,0))/AW1569,1))</f>
        <v>7.8</v>
      </c>
      <c r="AY1569" s="60"/>
      <c r="AZ1569" s="60"/>
      <c r="BA1569" s="58" t="n">
        <f aca="false">AVERAGE($E1565:$E1569)/AVERAGE($E1560:$E1569)-1</f>
        <v>-0.020521873930767</v>
      </c>
      <c r="BB1569" s="59" t="n">
        <f aca="false">IF(ISNUMBER($BA1569),IF(OR($S1569&lt;=-0.03,$BA1569&lt;-0.003),0,IF(OR($S1569&lt;=-0.02,$BA1569&lt;0.01),50,100)),"")</f>
        <v>0</v>
      </c>
      <c r="BC1569" s="0" t="str">
        <f aca="false">IF(OR(COUNT($AZ1569)=0,COUNT($AZ1568)=0),"",IF(OR($AY1569/$AZ1568-1&lt;=-0.03,$AZ1569/$AZ1568-1&lt;=-0.045,IF(COUNT($AZ1560:$AZ1569)=10,AVERAGE($AZ1565:$AZ1569)/AVERAGE($AZ1560:$AZ1569)-1&lt;-0.01,FALSE())),0,IF(OR($AZ1569/$AZ1568-1&lt;=-0.02,IF(COUNT($AZ1560:$AZ1569)=10,AVERAGE($AZ1565:$AZ1569)/AVERAGE($AZ1560:$AZ1569)-1&lt;0.005,FALSE())),50,100)))</f>
        <v/>
      </c>
    </row>
    <row r="1570" customFormat="false" ht="15" hidden="false" customHeight="true" outlineLevel="0" collapsed="false">
      <c r="A1570" s="47" t="n">
        <v>1566</v>
      </c>
      <c r="B1570" s="48" t="n">
        <v>44830</v>
      </c>
      <c r="C1570" s="47" t="n">
        <v>2022</v>
      </c>
      <c r="D1570" s="49" t="s">
        <v>236</v>
      </c>
      <c r="E1570" s="50" t="n">
        <v>11254.11</v>
      </c>
      <c r="F1570" s="51" t="n">
        <v>-0.166271</v>
      </c>
      <c r="G1570" s="51" t="n">
        <v>-0.320951</v>
      </c>
      <c r="H1570" s="52" t="n">
        <v>0.1837</v>
      </c>
      <c r="I1570" s="62" t="n">
        <v>543.7</v>
      </c>
      <c r="J1570" s="63" t="s">
        <v>240</v>
      </c>
      <c r="K1570" s="54" t="n">
        <v>32.26</v>
      </c>
      <c r="L1570" s="55" t="n">
        <f aca="false">IF(COUNT(F1570)=0,50,IF(F1570&gt;=0,100,IF(F1570&gt;=-0.02,50,0)))</f>
        <v>0</v>
      </c>
      <c r="M1570" s="55" t="n">
        <f aca="false">IF(COUNT(G1570)=0,50,IF(G1570&gt;-0.06,100,IF(G1570&gt;-0.15,50,0)))</f>
        <v>0</v>
      </c>
      <c r="N1570" s="55" t="n">
        <f aca="false">IF(COUNT(H1570)=0,50,IF(H1570&gt;=0.6,100,IF(H1570&gt;=0.4,50,0)))</f>
        <v>0</v>
      </c>
      <c r="O1570" s="55" t="n">
        <f aca="false">IF(COUNT(I1570)=0,50,IF(J1570="proxy_vix",50,IF(I1570&lt;350,100,IF(I1570&lt;=450,50,0))))</f>
        <v>50</v>
      </c>
      <c r="P1570" s="55" t="n">
        <f aca="false">IF(COUNT(K1570)=0,50,IF(K1570&lt;20,100,IF(K1570&lt;=25,50,0)))</f>
        <v>0</v>
      </c>
      <c r="Q1570" s="54"/>
      <c r="R1570" s="47"/>
      <c r="S1570" s="51" t="n">
        <f aca="false">$E1570/$E1569-1</f>
        <v>-0.00505072830211362</v>
      </c>
      <c r="T1570" s="56" t="n">
        <f aca="false">$K1570/$K1569-1</f>
        <v>0.0782085561497325</v>
      </c>
      <c r="V1570" s="57"/>
      <c r="W1570" s="57"/>
      <c r="Y1570" s="1" t="str">
        <f aca="false">IF(AX1570&gt;=70,"EASY",IF(AX1570&gt;40,"UNCERTAIN","HARD"))</f>
        <v>HARD</v>
      </c>
      <c r="AA1570" s="58" t="n">
        <f aca="false">IF($A1570&lt;200,"",AVERAGE($E1521:$E1570)/AVERAGE($E1371:$E1570)-1)</f>
        <v>-0.0678944145729928</v>
      </c>
      <c r="AB1570" s="59" t="n">
        <f aca="false">LOOKUP($B1570,07_L1政策步階!$A$4:$A$14,07_L1政策步階!$C$4:$C$14)</f>
        <v>-1</v>
      </c>
      <c r="AC1570" s="57"/>
      <c r="AD1570" s="57"/>
      <c r="AE1570" s="57"/>
      <c r="AF1570" s="57"/>
      <c r="AG1570" s="57"/>
      <c r="AH1570" s="57"/>
      <c r="AI1570" s="57"/>
      <c r="AJ1570" s="57"/>
      <c r="AK1570" s="57"/>
      <c r="AL1570" s="59" t="n">
        <f aca="false">IF(ISNUMBER($AA1570),IF($AA1570&gt;=0.005,100,IF($AA1570&gt;=-0.015,50,0)),"")</f>
        <v>0</v>
      </c>
      <c r="AM1570" s="59" t="n">
        <f aca="false">IF(ISNUMBER($AB1570),IF($AB1570=1,100,IF($AB1570=0,50,0)),"")</f>
        <v>0</v>
      </c>
      <c r="AN1570" s="0" t="str">
        <f aca="false">IF(ISNUMBER($AC1570),IF($AC1570&gt;=0.001,100,IF($AC1570&gt;=-0.003,50,0)),"")</f>
        <v/>
      </c>
      <c r="AO1570" s="0" t="str">
        <f aca="false">IF(ISNUMBER($AD1570),IF($AD1570&gt;=0.04,100,IF($AD1570&gt;=0,50,0)),"")</f>
        <v/>
      </c>
      <c r="AP1570" s="0" t="str">
        <f aca="false">IF(ISNUMBER($AE1570),IF($AE1570&gt;=25,100,IF($AE1570&gt;=-75,50,0)),"")</f>
        <v/>
      </c>
      <c r="AQ1570" s="0" t="str">
        <f aca="false">IF(ISNUMBER($AF1570),IF($AF1570&gt;0,100,IF($AF1570&gt;=-50,50,0)),"")</f>
        <v/>
      </c>
      <c r="AR1570" s="0" t="str">
        <f aca="false">IF(ISNUMBER($AG1570),IF($AG1570=1,100,IF($AG1570=0,50,0)),"")</f>
        <v/>
      </c>
      <c r="AS1570" s="0" t="str">
        <f aca="false">IF(ISNUMBER($AH1570),IF($AH1570&lt;0,100,IF($AH1570&lt;=20,50,0)),"")</f>
        <v/>
      </c>
      <c r="AT1570" s="0" t="str">
        <f aca="false">IF(ISNUMBER($AI1570),IF($AI1570&lt;0.95,100,IF($AI1570&lt;=1,50,0)),"")</f>
        <v/>
      </c>
      <c r="AU1570" s="0" t="str">
        <f aca="false">IF(ISNUMBER($AJ1570),IF($AJ1570&lt;30,0,IF($AJ1570&lt;40,50,IF($AJ1570&lt;=90,100,50))),"")</f>
        <v/>
      </c>
      <c r="AV1570" s="0" t="str">
        <f aca="false">IF(ISNUMBER($AK1570),IF($AK1570&gt;-0.2,100,IF($AK1570&gt;=-0.4,50,0)),"")</f>
        <v/>
      </c>
      <c r="AW1570" s="59" t="n">
        <f aca="false">01_指標庫!$H$4*ISNUMBER($F1570)+01_指標庫!$H$5*ISNUMBER($AA1570)+01_指標庫!$H$6*ISNUMBER($G1570)+01_指標庫!$H$7*ISNUMBER($H1570)+01_指標庫!$H$8*ISNUMBER($AF1570)+01_指標庫!$H$9*ISNUMBER($AG1570)+01_指標庫!$H$10*ISNUMBER($AB1570)+01_指標庫!$H$11*ISNUMBER($AC1570)+01_指標庫!$H$12*ISNUMBER($AD1570)+01_指標庫!$H$13*ISNUMBER($AE1570)+01_指標庫!$H$14*ISNUMBER($I1570)+01_指標庫!$H$15*ISNUMBER($AH1570)+01_指標庫!$H$16*ISNUMBER($K1570)+01_指標庫!$H$17*ISNUMBER($AI1570)+01_指標庫!$H$18*ISNUMBER($AJ1570)+01_指標庫!$H$19*ISNUMBER($AK1570)+01_指標庫!$H$20*ISNUMBER($BB1570)+01_指標庫!$H$21*ISNUMBER($BC1570)</f>
        <v>51</v>
      </c>
      <c r="AX1570" s="59" t="n">
        <f aca="false">IF(AW1570=0,50,ROUND((01_指標庫!$H$4*IF(ISNUMBER($F1570),L1570,0)+01_指標庫!$H$5*IF(ISNUMBER($AA1570),AL1570,0)+01_指標庫!$H$6*IF(ISNUMBER($G1570),M1570,0)+01_指標庫!$H$7*IF(ISNUMBER($H1570),N1570,0)+01_指標庫!$H$8*IF(ISNUMBER($AF1570),AQ1570,0)+01_指標庫!$H$9*IF(ISNUMBER($AG1570),AR1570,0)+01_指標庫!$H$10*IF(ISNUMBER($AB1570),AM1570,0)+01_指標庫!$H$11*IF(ISNUMBER($AC1570),AN1570,0)+01_指標庫!$H$12*IF(ISNUMBER($AD1570),AO1570,0)+01_指標庫!$H$13*IF(ISNUMBER($AE1570),AP1570,0)+01_指標庫!$H$14*IF(ISNUMBER($I1570),O1570,0)+01_指標庫!$H$15*IF(ISNUMBER($AH1570),AS1570,0)+01_指標庫!$H$16*IF(ISNUMBER($K1570),P1570,0)+01_指標庫!$H$17*IF(ISNUMBER($AI1570),AT1570,0)+01_指標庫!$H$18*IF(ISNUMBER($AJ1570),AU1570,0)+01_指標庫!$H$19*IF(ISNUMBER($AK1570),AV1570,0)+01_指標庫!$H$20*IF(ISNUMBER($BB1570),BB1570,0)+01_指標庫!$H$21*IF(ISNUMBER($BC1570),BC1570,0))/AW1570,1))</f>
        <v>7.8</v>
      </c>
      <c r="AY1570" s="60"/>
      <c r="AZ1570" s="60"/>
      <c r="BA1570" s="58" t="n">
        <f aca="false">AVERAGE($E1566:$E1570)/AVERAGE($E1561:$E1570)-1</f>
        <v>-0.0200383105002968</v>
      </c>
      <c r="BB1570" s="59" t="n">
        <f aca="false">IF(ISNUMBER($BA1570),IF(OR($S1570&lt;=-0.03,$BA1570&lt;-0.003),0,IF(OR($S1570&lt;=-0.02,$BA1570&lt;0.01),50,100)),"")</f>
        <v>0</v>
      </c>
      <c r="BC1570" s="0" t="str">
        <f aca="false">IF(OR(COUNT($AZ1570)=0,COUNT($AZ1569)=0),"",IF(OR($AY1570/$AZ1569-1&lt;=-0.03,$AZ1570/$AZ1569-1&lt;=-0.045,IF(COUNT($AZ1561:$AZ1570)=10,AVERAGE($AZ1566:$AZ1570)/AVERAGE($AZ1561:$AZ1570)-1&lt;-0.01,FALSE())),0,IF(OR($AZ1570/$AZ1569-1&lt;=-0.02,IF(COUNT($AZ1561:$AZ1570)=10,AVERAGE($AZ1566:$AZ1570)/AVERAGE($AZ1561:$AZ1570)-1&lt;0.005,FALSE())),50,100)))</f>
        <v/>
      </c>
    </row>
    <row r="1571" customFormat="false" ht="15" hidden="false" customHeight="true" outlineLevel="0" collapsed="false">
      <c r="A1571" s="47" t="n">
        <v>1567</v>
      </c>
      <c r="B1571" s="48" t="n">
        <v>44831</v>
      </c>
      <c r="C1571" s="47" t="n">
        <v>2022</v>
      </c>
      <c r="D1571" s="49" t="s">
        <v>237</v>
      </c>
      <c r="E1571" s="50" t="n">
        <v>11271.75</v>
      </c>
      <c r="F1571" s="51" t="n">
        <v>-0.163453</v>
      </c>
      <c r="G1571" s="51" t="n">
        <v>-0.319887</v>
      </c>
      <c r="H1571" s="52" t="n">
        <v>0.1429</v>
      </c>
      <c r="I1571" s="62" t="n">
        <v>546.6</v>
      </c>
      <c r="J1571" s="63" t="s">
        <v>240</v>
      </c>
      <c r="K1571" s="54" t="n">
        <v>32.6</v>
      </c>
      <c r="L1571" s="55" t="n">
        <f aca="false">IF(COUNT(F1571)=0,50,IF(F1571&gt;=0,100,IF(F1571&gt;=-0.02,50,0)))</f>
        <v>0</v>
      </c>
      <c r="M1571" s="55" t="n">
        <f aca="false">IF(COUNT(G1571)=0,50,IF(G1571&gt;-0.06,100,IF(G1571&gt;-0.15,50,0)))</f>
        <v>0</v>
      </c>
      <c r="N1571" s="55" t="n">
        <f aca="false">IF(COUNT(H1571)=0,50,IF(H1571&gt;=0.6,100,IF(H1571&gt;=0.4,50,0)))</f>
        <v>0</v>
      </c>
      <c r="O1571" s="55" t="n">
        <f aca="false">IF(COUNT(I1571)=0,50,IF(J1571="proxy_vix",50,IF(I1571&lt;350,100,IF(I1571&lt;=450,50,0))))</f>
        <v>50</v>
      </c>
      <c r="P1571" s="55" t="n">
        <f aca="false">IF(COUNT(K1571)=0,50,IF(K1571&lt;20,100,IF(K1571&lt;=25,50,0)))</f>
        <v>0</v>
      </c>
      <c r="Q1571" s="54"/>
      <c r="R1571" s="47"/>
      <c r="S1571" s="51" t="n">
        <f aca="false">$E1571/$E1570-1</f>
        <v>0.00156742736653537</v>
      </c>
      <c r="T1571" s="56" t="n">
        <f aca="false">$K1571/$K1570-1</f>
        <v>0.0105393676379417</v>
      </c>
      <c r="V1571" s="57"/>
      <c r="W1571" s="57"/>
      <c r="Y1571" s="1" t="str">
        <f aca="false">IF(AX1571&gt;=70,"EASY",IF(AX1571&gt;40,"UNCERTAIN","HARD"))</f>
        <v>HARD</v>
      </c>
      <c r="AA1571" s="58" t="n">
        <f aca="false">IF($A1571&lt;200,"",AVERAGE($E1522:$E1571)/AVERAGE($E1372:$E1571)-1)</f>
        <v>-0.0671063702886906</v>
      </c>
      <c r="AB1571" s="59" t="n">
        <f aca="false">LOOKUP($B1571,07_L1政策步階!$A$4:$A$14,07_L1政策步階!$C$4:$C$14)</f>
        <v>-1</v>
      </c>
      <c r="AC1571" s="57"/>
      <c r="AD1571" s="57"/>
      <c r="AE1571" s="57"/>
      <c r="AF1571" s="57"/>
      <c r="AG1571" s="57"/>
      <c r="AH1571" s="57"/>
      <c r="AI1571" s="57"/>
      <c r="AJ1571" s="57"/>
      <c r="AK1571" s="57"/>
      <c r="AL1571" s="59" t="n">
        <f aca="false">IF(ISNUMBER($AA1571),IF($AA1571&gt;=0.005,100,IF($AA1571&gt;=-0.015,50,0)),"")</f>
        <v>0</v>
      </c>
      <c r="AM1571" s="59" t="n">
        <f aca="false">IF(ISNUMBER($AB1571),IF($AB1571=1,100,IF($AB1571=0,50,0)),"")</f>
        <v>0</v>
      </c>
      <c r="AN1571" s="0" t="str">
        <f aca="false">IF(ISNUMBER($AC1571),IF($AC1571&gt;=0.001,100,IF($AC1571&gt;=-0.003,50,0)),"")</f>
        <v/>
      </c>
      <c r="AO1571" s="0" t="str">
        <f aca="false">IF(ISNUMBER($AD1571),IF($AD1571&gt;=0.04,100,IF($AD1571&gt;=0,50,0)),"")</f>
        <v/>
      </c>
      <c r="AP1571" s="0" t="str">
        <f aca="false">IF(ISNUMBER($AE1571),IF($AE1571&gt;=25,100,IF($AE1571&gt;=-75,50,0)),"")</f>
        <v/>
      </c>
      <c r="AQ1571" s="0" t="str">
        <f aca="false">IF(ISNUMBER($AF1571),IF($AF1571&gt;0,100,IF($AF1571&gt;=-50,50,0)),"")</f>
        <v/>
      </c>
      <c r="AR1571" s="0" t="str">
        <f aca="false">IF(ISNUMBER($AG1571),IF($AG1571=1,100,IF($AG1571=0,50,0)),"")</f>
        <v/>
      </c>
      <c r="AS1571" s="0" t="str">
        <f aca="false">IF(ISNUMBER($AH1571),IF($AH1571&lt;0,100,IF($AH1571&lt;=20,50,0)),"")</f>
        <v/>
      </c>
      <c r="AT1571" s="0" t="str">
        <f aca="false">IF(ISNUMBER($AI1571),IF($AI1571&lt;0.95,100,IF($AI1571&lt;=1,50,0)),"")</f>
        <v/>
      </c>
      <c r="AU1571" s="0" t="str">
        <f aca="false">IF(ISNUMBER($AJ1571),IF($AJ1571&lt;30,0,IF($AJ1571&lt;40,50,IF($AJ1571&lt;=90,100,50))),"")</f>
        <v/>
      </c>
      <c r="AV1571" s="0" t="str">
        <f aca="false">IF(ISNUMBER($AK1571),IF($AK1571&gt;-0.2,100,IF($AK1571&gt;=-0.4,50,0)),"")</f>
        <v/>
      </c>
      <c r="AW1571" s="59" t="n">
        <f aca="false">01_指標庫!$H$4*ISNUMBER($F1571)+01_指標庫!$H$5*ISNUMBER($AA1571)+01_指標庫!$H$6*ISNUMBER($G1571)+01_指標庫!$H$7*ISNUMBER($H1571)+01_指標庫!$H$8*ISNUMBER($AF1571)+01_指標庫!$H$9*ISNUMBER($AG1571)+01_指標庫!$H$10*ISNUMBER($AB1571)+01_指標庫!$H$11*ISNUMBER($AC1571)+01_指標庫!$H$12*ISNUMBER($AD1571)+01_指標庫!$H$13*ISNUMBER($AE1571)+01_指標庫!$H$14*ISNUMBER($I1571)+01_指標庫!$H$15*ISNUMBER($AH1571)+01_指標庫!$H$16*ISNUMBER($K1571)+01_指標庫!$H$17*ISNUMBER($AI1571)+01_指標庫!$H$18*ISNUMBER($AJ1571)+01_指標庫!$H$19*ISNUMBER($AK1571)+01_指標庫!$H$20*ISNUMBER($BB1571)+01_指標庫!$H$21*ISNUMBER($BC1571)</f>
        <v>51</v>
      </c>
      <c r="AX1571" s="59" t="n">
        <f aca="false">IF(AW1571=0,50,ROUND((01_指標庫!$H$4*IF(ISNUMBER($F1571),L1571,0)+01_指標庫!$H$5*IF(ISNUMBER($AA1571),AL1571,0)+01_指標庫!$H$6*IF(ISNUMBER($G1571),M1571,0)+01_指標庫!$H$7*IF(ISNUMBER($H1571),N1571,0)+01_指標庫!$H$8*IF(ISNUMBER($AF1571),AQ1571,0)+01_指標庫!$H$9*IF(ISNUMBER($AG1571),AR1571,0)+01_指標庫!$H$10*IF(ISNUMBER($AB1571),AM1571,0)+01_指標庫!$H$11*IF(ISNUMBER($AC1571),AN1571,0)+01_指標庫!$H$12*IF(ISNUMBER($AD1571),AO1571,0)+01_指標庫!$H$13*IF(ISNUMBER($AE1571),AP1571,0)+01_指標庫!$H$14*IF(ISNUMBER($I1571),O1571,0)+01_指標庫!$H$15*IF(ISNUMBER($AH1571),AS1571,0)+01_指標庫!$H$16*IF(ISNUMBER($K1571),P1571,0)+01_指標庫!$H$17*IF(ISNUMBER($AI1571),AT1571,0)+01_指標庫!$H$18*IF(ISNUMBER($AJ1571),AU1571,0)+01_指標庫!$H$19*IF(ISNUMBER($AK1571),AV1571,0)+01_指標庫!$H$20*IF(ISNUMBER($BB1571),BB1571,0)+01_指標庫!$H$21*IF(ISNUMBER($BC1571),BC1571,0))/AW1571,1))</f>
        <v>7.8</v>
      </c>
      <c r="AY1571" s="60"/>
      <c r="AZ1571" s="60"/>
      <c r="BA1571" s="58" t="n">
        <f aca="false">AVERAGE($E1567:$E1571)/AVERAGE($E1562:$E1571)-1</f>
        <v>-0.0235769586499659</v>
      </c>
      <c r="BB1571" s="59" t="n">
        <f aca="false">IF(ISNUMBER($BA1571),IF(OR($S1571&lt;=-0.03,$BA1571&lt;-0.003),0,IF(OR($S1571&lt;=-0.02,$BA1571&lt;0.01),50,100)),"")</f>
        <v>0</v>
      </c>
      <c r="BC1571" s="0" t="str">
        <f aca="false">IF(OR(COUNT($AZ1571)=0,COUNT($AZ1570)=0),"",IF(OR($AY1571/$AZ1570-1&lt;=-0.03,$AZ1571/$AZ1570-1&lt;=-0.045,IF(COUNT($AZ1562:$AZ1571)=10,AVERAGE($AZ1567:$AZ1571)/AVERAGE($AZ1562:$AZ1571)-1&lt;-0.01,FALSE())),0,IF(OR($AZ1571/$AZ1570-1&lt;=-0.02,IF(COUNT($AZ1562:$AZ1571)=10,AVERAGE($AZ1567:$AZ1571)/AVERAGE($AZ1562:$AZ1571)-1&lt;0.005,FALSE())),50,100)))</f>
        <v/>
      </c>
    </row>
    <row r="1572" customFormat="false" ht="15" hidden="false" customHeight="true" outlineLevel="0" collapsed="false">
      <c r="A1572" s="47" t="n">
        <v>1568</v>
      </c>
      <c r="B1572" s="48" t="n">
        <v>44832</v>
      </c>
      <c r="C1572" s="47" t="n">
        <v>2022</v>
      </c>
      <c r="D1572" s="49" t="s">
        <v>238</v>
      </c>
      <c r="E1572" s="50" t="n">
        <v>11493.83</v>
      </c>
      <c r="F1572" s="51" t="n">
        <v>-0.145437</v>
      </c>
      <c r="G1572" s="51" t="n">
        <v>-0.306487</v>
      </c>
      <c r="H1572" s="52" t="n">
        <v>0.1837</v>
      </c>
      <c r="I1572" s="62" t="n">
        <v>526.3</v>
      </c>
      <c r="J1572" s="63" t="s">
        <v>240</v>
      </c>
      <c r="K1572" s="54" t="n">
        <v>30.18</v>
      </c>
      <c r="L1572" s="55" t="n">
        <f aca="false">IF(COUNT(F1572)=0,50,IF(F1572&gt;=0,100,IF(F1572&gt;=-0.02,50,0)))</f>
        <v>0</v>
      </c>
      <c r="M1572" s="55" t="n">
        <f aca="false">IF(COUNT(G1572)=0,50,IF(G1572&gt;-0.06,100,IF(G1572&gt;-0.15,50,0)))</f>
        <v>0</v>
      </c>
      <c r="N1572" s="55" t="n">
        <f aca="false">IF(COUNT(H1572)=0,50,IF(H1572&gt;=0.6,100,IF(H1572&gt;=0.4,50,0)))</f>
        <v>0</v>
      </c>
      <c r="O1572" s="55" t="n">
        <f aca="false">IF(COUNT(I1572)=0,50,IF(J1572="proxy_vix",50,IF(I1572&lt;350,100,IF(I1572&lt;=450,50,0))))</f>
        <v>50</v>
      </c>
      <c r="P1572" s="55" t="n">
        <f aca="false">IF(COUNT(K1572)=0,50,IF(K1572&lt;20,100,IF(K1572&lt;=25,50,0)))</f>
        <v>0</v>
      </c>
      <c r="Q1572" s="54"/>
      <c r="R1572" s="47"/>
      <c r="S1572" s="51" t="n">
        <f aca="false">$E1572/$E1571-1</f>
        <v>0.0197023532282032</v>
      </c>
      <c r="T1572" s="56" t="n">
        <f aca="false">$K1572/$K1571-1</f>
        <v>-0.0742331288343558</v>
      </c>
      <c r="V1572" s="57"/>
      <c r="W1572" s="57"/>
      <c r="Y1572" s="1" t="str">
        <f aca="false">IF(AX1572&gt;=70,"EASY",IF(AX1572&gt;40,"UNCERTAIN","HARD"))</f>
        <v>HARD</v>
      </c>
      <c r="AA1572" s="58" t="n">
        <f aca="false">IF($A1572&lt;200,"",AVERAGE($E1523:$E1572)/AVERAGE($E1373:$E1572)-1)</f>
        <v>-0.0665520486091772</v>
      </c>
      <c r="AB1572" s="59" t="n">
        <f aca="false">LOOKUP($B1572,07_L1政策步階!$A$4:$A$14,07_L1政策步階!$C$4:$C$14)</f>
        <v>-1</v>
      </c>
      <c r="AC1572" s="57"/>
      <c r="AD1572" s="57"/>
      <c r="AE1572" s="57"/>
      <c r="AF1572" s="57"/>
      <c r="AG1572" s="57"/>
      <c r="AH1572" s="57"/>
      <c r="AI1572" s="57"/>
      <c r="AJ1572" s="57"/>
      <c r="AK1572" s="57"/>
      <c r="AL1572" s="59" t="n">
        <f aca="false">IF(ISNUMBER($AA1572),IF($AA1572&gt;=0.005,100,IF($AA1572&gt;=-0.015,50,0)),"")</f>
        <v>0</v>
      </c>
      <c r="AM1572" s="59" t="n">
        <f aca="false">IF(ISNUMBER($AB1572),IF($AB1572=1,100,IF($AB1572=0,50,0)),"")</f>
        <v>0</v>
      </c>
      <c r="AN1572" s="0" t="str">
        <f aca="false">IF(ISNUMBER($AC1572),IF($AC1572&gt;=0.001,100,IF($AC1572&gt;=-0.003,50,0)),"")</f>
        <v/>
      </c>
      <c r="AO1572" s="0" t="str">
        <f aca="false">IF(ISNUMBER($AD1572),IF($AD1572&gt;=0.04,100,IF($AD1572&gt;=0,50,0)),"")</f>
        <v/>
      </c>
      <c r="AP1572" s="0" t="str">
        <f aca="false">IF(ISNUMBER($AE1572),IF($AE1572&gt;=25,100,IF($AE1572&gt;=-75,50,0)),"")</f>
        <v/>
      </c>
      <c r="AQ1572" s="0" t="str">
        <f aca="false">IF(ISNUMBER($AF1572),IF($AF1572&gt;0,100,IF($AF1572&gt;=-50,50,0)),"")</f>
        <v/>
      </c>
      <c r="AR1572" s="0" t="str">
        <f aca="false">IF(ISNUMBER($AG1572),IF($AG1572=1,100,IF($AG1572=0,50,0)),"")</f>
        <v/>
      </c>
      <c r="AS1572" s="0" t="str">
        <f aca="false">IF(ISNUMBER($AH1572),IF($AH1572&lt;0,100,IF($AH1572&lt;=20,50,0)),"")</f>
        <v/>
      </c>
      <c r="AT1572" s="0" t="str">
        <f aca="false">IF(ISNUMBER($AI1572),IF($AI1572&lt;0.95,100,IF($AI1572&lt;=1,50,0)),"")</f>
        <v/>
      </c>
      <c r="AU1572" s="0" t="str">
        <f aca="false">IF(ISNUMBER($AJ1572),IF($AJ1572&lt;30,0,IF($AJ1572&lt;40,50,IF($AJ1572&lt;=90,100,50))),"")</f>
        <v/>
      </c>
      <c r="AV1572" s="0" t="str">
        <f aca="false">IF(ISNUMBER($AK1572),IF($AK1572&gt;-0.2,100,IF($AK1572&gt;=-0.4,50,0)),"")</f>
        <v/>
      </c>
      <c r="AW1572" s="59" t="n">
        <f aca="false">01_指標庫!$H$4*ISNUMBER($F1572)+01_指標庫!$H$5*ISNUMBER($AA1572)+01_指標庫!$H$6*ISNUMBER($G1572)+01_指標庫!$H$7*ISNUMBER($H1572)+01_指標庫!$H$8*ISNUMBER($AF1572)+01_指標庫!$H$9*ISNUMBER($AG1572)+01_指標庫!$H$10*ISNUMBER($AB1572)+01_指標庫!$H$11*ISNUMBER($AC1572)+01_指標庫!$H$12*ISNUMBER($AD1572)+01_指標庫!$H$13*ISNUMBER($AE1572)+01_指標庫!$H$14*ISNUMBER($I1572)+01_指標庫!$H$15*ISNUMBER($AH1572)+01_指標庫!$H$16*ISNUMBER($K1572)+01_指標庫!$H$17*ISNUMBER($AI1572)+01_指標庫!$H$18*ISNUMBER($AJ1572)+01_指標庫!$H$19*ISNUMBER($AK1572)+01_指標庫!$H$20*ISNUMBER($BB1572)+01_指標庫!$H$21*ISNUMBER($BC1572)</f>
        <v>51</v>
      </c>
      <c r="AX1572" s="59" t="n">
        <f aca="false">IF(AW1572=0,50,ROUND((01_指標庫!$H$4*IF(ISNUMBER($F1572),L1572,0)+01_指標庫!$H$5*IF(ISNUMBER($AA1572),AL1572,0)+01_指標庫!$H$6*IF(ISNUMBER($G1572),M1572,0)+01_指標庫!$H$7*IF(ISNUMBER($H1572),N1572,0)+01_指標庫!$H$8*IF(ISNUMBER($AF1572),AQ1572,0)+01_指標庫!$H$9*IF(ISNUMBER($AG1572),AR1572,0)+01_指標庫!$H$10*IF(ISNUMBER($AB1572),AM1572,0)+01_指標庫!$H$11*IF(ISNUMBER($AC1572),AN1572,0)+01_指標庫!$H$12*IF(ISNUMBER($AD1572),AO1572,0)+01_指標庫!$H$13*IF(ISNUMBER($AE1572),AP1572,0)+01_指標庫!$H$14*IF(ISNUMBER($I1572),O1572,0)+01_指標庫!$H$15*IF(ISNUMBER($AH1572),AS1572,0)+01_指標庫!$H$16*IF(ISNUMBER($K1572),P1572,0)+01_指標庫!$H$17*IF(ISNUMBER($AI1572),AT1572,0)+01_指標庫!$H$18*IF(ISNUMBER($AJ1572),AU1572,0)+01_指標庫!$H$19*IF(ISNUMBER($AK1572),AV1572,0)+01_指標庫!$H$20*IF(ISNUMBER($BB1572),BB1572,0)+01_指標庫!$H$21*IF(ISNUMBER($BC1572),BC1572,0))/AW1572,1))</f>
        <v>7.8</v>
      </c>
      <c r="AY1572" s="60"/>
      <c r="AZ1572" s="60"/>
      <c r="BA1572" s="58" t="n">
        <f aca="false">AVERAGE($E1568:$E1572)/AVERAGE($E1563:$E1572)-1</f>
        <v>-0.0206686738917004</v>
      </c>
      <c r="BB1572" s="59" t="n">
        <f aca="false">IF(ISNUMBER($BA1572),IF(OR($S1572&lt;=-0.03,$BA1572&lt;-0.003),0,IF(OR($S1572&lt;=-0.02,$BA1572&lt;0.01),50,100)),"")</f>
        <v>0</v>
      </c>
      <c r="BC1572" s="0" t="str">
        <f aca="false">IF(OR(COUNT($AZ1572)=0,COUNT($AZ1571)=0),"",IF(OR($AY1572/$AZ1571-1&lt;=-0.03,$AZ1572/$AZ1571-1&lt;=-0.045,IF(COUNT($AZ1563:$AZ1572)=10,AVERAGE($AZ1568:$AZ1572)/AVERAGE($AZ1563:$AZ1572)-1&lt;-0.01,FALSE())),0,IF(OR($AZ1572/$AZ1571-1&lt;=-0.02,IF(COUNT($AZ1563:$AZ1572)=10,AVERAGE($AZ1568:$AZ1572)/AVERAGE($AZ1563:$AZ1572)-1&lt;0.005,FALSE())),50,100)))</f>
        <v/>
      </c>
    </row>
    <row r="1573" customFormat="false" ht="15" hidden="false" customHeight="true" outlineLevel="0" collapsed="false">
      <c r="A1573" s="47" t="n">
        <v>1569</v>
      </c>
      <c r="B1573" s="48" t="n">
        <v>44833</v>
      </c>
      <c r="C1573" s="47" t="n">
        <v>2022</v>
      </c>
      <c r="D1573" s="49" t="s">
        <v>239</v>
      </c>
      <c r="E1573" s="50" t="n">
        <v>11164.78</v>
      </c>
      <c r="F1573" s="51" t="n">
        <v>-0.168381</v>
      </c>
      <c r="G1573" s="51" t="n">
        <v>-0.326341</v>
      </c>
      <c r="H1573" s="52" t="n">
        <v>0.1633</v>
      </c>
      <c r="I1573" s="62" t="n">
        <v>540.2</v>
      </c>
      <c r="J1573" s="63" t="s">
        <v>240</v>
      </c>
      <c r="K1573" s="54" t="n">
        <v>31.84</v>
      </c>
      <c r="L1573" s="55" t="n">
        <f aca="false">IF(COUNT(F1573)=0,50,IF(F1573&gt;=0,100,IF(F1573&gt;=-0.02,50,0)))</f>
        <v>0</v>
      </c>
      <c r="M1573" s="55" t="n">
        <f aca="false">IF(COUNT(G1573)=0,50,IF(G1573&gt;-0.06,100,IF(G1573&gt;-0.15,50,0)))</f>
        <v>0</v>
      </c>
      <c r="N1573" s="55" t="n">
        <f aca="false">IF(COUNT(H1573)=0,50,IF(H1573&gt;=0.6,100,IF(H1573&gt;=0.4,50,0)))</f>
        <v>0</v>
      </c>
      <c r="O1573" s="55" t="n">
        <f aca="false">IF(COUNT(I1573)=0,50,IF(J1573="proxy_vix",50,IF(I1573&lt;350,100,IF(I1573&lt;=450,50,0))))</f>
        <v>50</v>
      </c>
      <c r="P1573" s="55" t="n">
        <f aca="false">IF(COUNT(K1573)=0,50,IF(K1573&lt;20,100,IF(K1573&lt;=25,50,0)))</f>
        <v>0</v>
      </c>
      <c r="Q1573" s="54"/>
      <c r="R1573" s="47"/>
      <c r="S1573" s="51" t="n">
        <f aca="false">$E1573/$E1572-1</f>
        <v>-0.0286284032389551</v>
      </c>
      <c r="T1573" s="56" t="n">
        <f aca="false">$K1573/$K1572-1</f>
        <v>0.0550033134526176</v>
      </c>
      <c r="V1573" s="57"/>
      <c r="W1573" s="57"/>
      <c r="Y1573" s="1" t="str">
        <f aca="false">IF(AX1573&gt;=70,"EASY",IF(AX1573&gt;40,"UNCERTAIN","HARD"))</f>
        <v>HARD</v>
      </c>
      <c r="AA1573" s="58" t="n">
        <f aca="false">IF($A1573&lt;200,"",AVERAGE($E1524:$E1573)/AVERAGE($E1374:$E1573)-1)</f>
        <v>-0.0667416590858625</v>
      </c>
      <c r="AB1573" s="59" t="n">
        <f aca="false">LOOKUP($B1573,07_L1政策步階!$A$4:$A$14,07_L1政策步階!$C$4:$C$14)</f>
        <v>-1</v>
      </c>
      <c r="AC1573" s="57"/>
      <c r="AD1573" s="57"/>
      <c r="AE1573" s="57"/>
      <c r="AF1573" s="57"/>
      <c r="AG1573" s="57"/>
      <c r="AH1573" s="57"/>
      <c r="AI1573" s="57"/>
      <c r="AJ1573" s="57"/>
      <c r="AK1573" s="57"/>
      <c r="AL1573" s="59" t="n">
        <f aca="false">IF(ISNUMBER($AA1573),IF($AA1573&gt;=0.005,100,IF($AA1573&gt;=-0.015,50,0)),"")</f>
        <v>0</v>
      </c>
      <c r="AM1573" s="59" t="n">
        <f aca="false">IF(ISNUMBER($AB1573),IF($AB1573=1,100,IF($AB1573=0,50,0)),"")</f>
        <v>0</v>
      </c>
      <c r="AN1573" s="0" t="str">
        <f aca="false">IF(ISNUMBER($AC1573),IF($AC1573&gt;=0.001,100,IF($AC1573&gt;=-0.003,50,0)),"")</f>
        <v/>
      </c>
      <c r="AO1573" s="0" t="str">
        <f aca="false">IF(ISNUMBER($AD1573),IF($AD1573&gt;=0.04,100,IF($AD1573&gt;=0,50,0)),"")</f>
        <v/>
      </c>
      <c r="AP1573" s="0" t="str">
        <f aca="false">IF(ISNUMBER($AE1573),IF($AE1573&gt;=25,100,IF($AE1573&gt;=-75,50,0)),"")</f>
        <v/>
      </c>
      <c r="AQ1573" s="0" t="str">
        <f aca="false">IF(ISNUMBER($AF1573),IF($AF1573&gt;0,100,IF($AF1573&gt;=-50,50,0)),"")</f>
        <v/>
      </c>
      <c r="AR1573" s="0" t="str">
        <f aca="false">IF(ISNUMBER($AG1573),IF($AG1573=1,100,IF($AG1573=0,50,0)),"")</f>
        <v/>
      </c>
      <c r="AS1573" s="0" t="str">
        <f aca="false">IF(ISNUMBER($AH1573),IF($AH1573&lt;0,100,IF($AH1573&lt;=20,50,0)),"")</f>
        <v/>
      </c>
      <c r="AT1573" s="0" t="str">
        <f aca="false">IF(ISNUMBER($AI1573),IF($AI1573&lt;0.95,100,IF($AI1573&lt;=1,50,0)),"")</f>
        <v/>
      </c>
      <c r="AU1573" s="0" t="str">
        <f aca="false">IF(ISNUMBER($AJ1573),IF($AJ1573&lt;30,0,IF($AJ1573&lt;40,50,IF($AJ1573&lt;=90,100,50))),"")</f>
        <v/>
      </c>
      <c r="AV1573" s="0" t="str">
        <f aca="false">IF(ISNUMBER($AK1573),IF($AK1573&gt;-0.2,100,IF($AK1573&gt;=-0.4,50,0)),"")</f>
        <v/>
      </c>
      <c r="AW1573" s="59" t="n">
        <f aca="false">01_指標庫!$H$4*ISNUMBER($F1573)+01_指標庫!$H$5*ISNUMBER($AA1573)+01_指標庫!$H$6*ISNUMBER($G1573)+01_指標庫!$H$7*ISNUMBER($H1573)+01_指標庫!$H$8*ISNUMBER($AF1573)+01_指標庫!$H$9*ISNUMBER($AG1573)+01_指標庫!$H$10*ISNUMBER($AB1573)+01_指標庫!$H$11*ISNUMBER($AC1573)+01_指標庫!$H$12*ISNUMBER($AD1573)+01_指標庫!$H$13*ISNUMBER($AE1573)+01_指標庫!$H$14*ISNUMBER($I1573)+01_指標庫!$H$15*ISNUMBER($AH1573)+01_指標庫!$H$16*ISNUMBER($K1573)+01_指標庫!$H$17*ISNUMBER($AI1573)+01_指標庫!$H$18*ISNUMBER($AJ1573)+01_指標庫!$H$19*ISNUMBER($AK1573)+01_指標庫!$H$20*ISNUMBER($BB1573)+01_指標庫!$H$21*ISNUMBER($BC1573)</f>
        <v>51</v>
      </c>
      <c r="AX1573" s="59" t="n">
        <f aca="false">IF(AW1573=0,50,ROUND((01_指標庫!$H$4*IF(ISNUMBER($F1573),L1573,0)+01_指標庫!$H$5*IF(ISNUMBER($AA1573),AL1573,0)+01_指標庫!$H$6*IF(ISNUMBER($G1573),M1573,0)+01_指標庫!$H$7*IF(ISNUMBER($H1573),N1573,0)+01_指標庫!$H$8*IF(ISNUMBER($AF1573),AQ1573,0)+01_指標庫!$H$9*IF(ISNUMBER($AG1573),AR1573,0)+01_指標庫!$H$10*IF(ISNUMBER($AB1573),AM1573,0)+01_指標庫!$H$11*IF(ISNUMBER($AC1573),AN1573,0)+01_指標庫!$H$12*IF(ISNUMBER($AD1573),AO1573,0)+01_指標庫!$H$13*IF(ISNUMBER($AE1573),AP1573,0)+01_指標庫!$H$14*IF(ISNUMBER($I1573),O1573,0)+01_指標庫!$H$15*IF(ISNUMBER($AH1573),AS1573,0)+01_指標庫!$H$16*IF(ISNUMBER($K1573),P1573,0)+01_指標庫!$H$17*IF(ISNUMBER($AI1573),AT1573,0)+01_指標庫!$H$18*IF(ISNUMBER($AJ1573),AU1573,0)+01_指標庫!$H$19*IF(ISNUMBER($AK1573),AV1573,0)+01_指標庫!$H$20*IF(ISNUMBER($BB1573),BB1573,0)+01_指標庫!$H$21*IF(ISNUMBER($BC1573),BC1573,0))/AW1573,1))</f>
        <v>7.8</v>
      </c>
      <c r="AY1573" s="60"/>
      <c r="AZ1573" s="60"/>
      <c r="BA1573" s="58" t="n">
        <f aca="false">AVERAGE($E1569:$E1573)/AVERAGE($E1564:$E1573)-1</f>
        <v>-0.020033765435857</v>
      </c>
      <c r="BB1573" s="59" t="n">
        <f aca="false">IF(ISNUMBER($BA1573),IF(OR($S1573&lt;=-0.03,$BA1573&lt;-0.003),0,IF(OR($S1573&lt;=-0.02,$BA1573&lt;0.01),50,100)),"")</f>
        <v>0</v>
      </c>
      <c r="BC1573" s="0" t="str">
        <f aca="false">IF(OR(COUNT($AZ1573)=0,COUNT($AZ1572)=0),"",IF(OR($AY1573/$AZ1572-1&lt;=-0.03,$AZ1573/$AZ1572-1&lt;=-0.045,IF(COUNT($AZ1564:$AZ1573)=10,AVERAGE($AZ1569:$AZ1573)/AVERAGE($AZ1564:$AZ1573)-1&lt;-0.01,FALSE())),0,IF(OR($AZ1573/$AZ1572-1&lt;=-0.02,IF(COUNT($AZ1564:$AZ1573)=10,AVERAGE($AZ1569:$AZ1573)/AVERAGE($AZ1564:$AZ1573)-1&lt;0.005,FALSE())),50,100)))</f>
        <v/>
      </c>
    </row>
    <row r="1574" customFormat="false" ht="15" hidden="false" customHeight="true" outlineLevel="0" collapsed="false">
      <c r="A1574" s="47" t="n">
        <v>1570</v>
      </c>
      <c r="B1574" s="48" t="n">
        <v>44834</v>
      </c>
      <c r="C1574" s="47" t="n">
        <v>2022</v>
      </c>
      <c r="D1574" s="49" t="s">
        <v>234</v>
      </c>
      <c r="E1574" s="50" t="n">
        <v>10971.22</v>
      </c>
      <c r="F1574" s="51" t="n">
        <v>-0.181291</v>
      </c>
      <c r="G1574" s="51" t="n">
        <v>-0.33802</v>
      </c>
      <c r="H1574" s="52" t="n">
        <v>0.1224</v>
      </c>
      <c r="I1574" s="62" t="n">
        <v>538.4</v>
      </c>
      <c r="J1574" s="63" t="s">
        <v>240</v>
      </c>
      <c r="K1574" s="54" t="n">
        <v>31.62</v>
      </c>
      <c r="L1574" s="55" t="n">
        <f aca="false">IF(COUNT(F1574)=0,50,IF(F1574&gt;=0,100,IF(F1574&gt;=-0.02,50,0)))</f>
        <v>0</v>
      </c>
      <c r="M1574" s="55" t="n">
        <f aca="false">IF(COUNT(G1574)=0,50,IF(G1574&gt;-0.06,100,IF(G1574&gt;-0.15,50,0)))</f>
        <v>0</v>
      </c>
      <c r="N1574" s="55" t="n">
        <f aca="false">IF(COUNT(H1574)=0,50,IF(H1574&gt;=0.6,100,IF(H1574&gt;=0.4,50,0)))</f>
        <v>0</v>
      </c>
      <c r="O1574" s="55" t="n">
        <f aca="false">IF(COUNT(I1574)=0,50,IF(J1574="proxy_vix",50,IF(I1574&lt;350,100,IF(I1574&lt;=450,50,0))))</f>
        <v>50</v>
      </c>
      <c r="P1574" s="55" t="n">
        <f aca="false">IF(COUNT(K1574)=0,50,IF(K1574&lt;20,100,IF(K1574&lt;=25,50,0)))</f>
        <v>0</v>
      </c>
      <c r="Q1574" s="54"/>
      <c r="R1574" s="47"/>
      <c r="S1574" s="51" t="n">
        <f aca="false">$E1574/$E1573-1</f>
        <v>-0.0173366604626335</v>
      </c>
      <c r="T1574" s="56" t="n">
        <f aca="false">$K1574/$K1573-1</f>
        <v>-0.00690954773869346</v>
      </c>
      <c r="V1574" s="57"/>
      <c r="W1574" s="57"/>
      <c r="Y1574" s="1" t="str">
        <f aca="false">IF(AX1574&gt;=70,"EASY",IF(AX1574&gt;40,"UNCERTAIN","HARD"))</f>
        <v>HARD</v>
      </c>
      <c r="AA1574" s="58" t="n">
        <f aca="false">IF($A1574&lt;200,"",AVERAGE($E1525:$E1574)/AVERAGE($E1375:$E1574)-1)</f>
        <v>-0.0674800677036391</v>
      </c>
      <c r="AB1574" s="59" t="n">
        <f aca="false">LOOKUP($B1574,07_L1政策步階!$A$4:$A$14,07_L1政策步階!$C$4:$C$14)</f>
        <v>-1</v>
      </c>
      <c r="AC1574" s="57"/>
      <c r="AD1574" s="57"/>
      <c r="AE1574" s="57"/>
      <c r="AF1574" s="57"/>
      <c r="AG1574" s="57"/>
      <c r="AH1574" s="57"/>
      <c r="AI1574" s="57"/>
      <c r="AJ1574" s="57"/>
      <c r="AK1574" s="57"/>
      <c r="AL1574" s="59" t="n">
        <f aca="false">IF(ISNUMBER($AA1574),IF($AA1574&gt;=0.005,100,IF($AA1574&gt;=-0.015,50,0)),"")</f>
        <v>0</v>
      </c>
      <c r="AM1574" s="59" t="n">
        <f aca="false">IF(ISNUMBER($AB1574),IF($AB1574=1,100,IF($AB1574=0,50,0)),"")</f>
        <v>0</v>
      </c>
      <c r="AN1574" s="0" t="str">
        <f aca="false">IF(ISNUMBER($AC1574),IF($AC1574&gt;=0.001,100,IF($AC1574&gt;=-0.003,50,0)),"")</f>
        <v/>
      </c>
      <c r="AO1574" s="0" t="str">
        <f aca="false">IF(ISNUMBER($AD1574),IF($AD1574&gt;=0.04,100,IF($AD1574&gt;=0,50,0)),"")</f>
        <v/>
      </c>
      <c r="AP1574" s="0" t="str">
        <f aca="false">IF(ISNUMBER($AE1574),IF($AE1574&gt;=25,100,IF($AE1574&gt;=-75,50,0)),"")</f>
        <v/>
      </c>
      <c r="AQ1574" s="0" t="str">
        <f aca="false">IF(ISNUMBER($AF1574),IF($AF1574&gt;0,100,IF($AF1574&gt;=-50,50,0)),"")</f>
        <v/>
      </c>
      <c r="AR1574" s="0" t="str">
        <f aca="false">IF(ISNUMBER($AG1574),IF($AG1574=1,100,IF($AG1574=0,50,0)),"")</f>
        <v/>
      </c>
      <c r="AS1574" s="0" t="str">
        <f aca="false">IF(ISNUMBER($AH1574),IF($AH1574&lt;0,100,IF($AH1574&lt;=20,50,0)),"")</f>
        <v/>
      </c>
      <c r="AT1574" s="0" t="str">
        <f aca="false">IF(ISNUMBER($AI1574),IF($AI1574&lt;0.95,100,IF($AI1574&lt;=1,50,0)),"")</f>
        <v/>
      </c>
      <c r="AU1574" s="0" t="str">
        <f aca="false">IF(ISNUMBER($AJ1574),IF($AJ1574&lt;30,0,IF($AJ1574&lt;40,50,IF($AJ1574&lt;=90,100,50))),"")</f>
        <v/>
      </c>
      <c r="AV1574" s="0" t="str">
        <f aca="false">IF(ISNUMBER($AK1574),IF($AK1574&gt;-0.2,100,IF($AK1574&gt;=-0.4,50,0)),"")</f>
        <v/>
      </c>
      <c r="AW1574" s="59" t="n">
        <f aca="false">01_指標庫!$H$4*ISNUMBER($F1574)+01_指標庫!$H$5*ISNUMBER($AA1574)+01_指標庫!$H$6*ISNUMBER($G1574)+01_指標庫!$H$7*ISNUMBER($H1574)+01_指標庫!$H$8*ISNUMBER($AF1574)+01_指標庫!$H$9*ISNUMBER($AG1574)+01_指標庫!$H$10*ISNUMBER($AB1574)+01_指標庫!$H$11*ISNUMBER($AC1574)+01_指標庫!$H$12*ISNUMBER($AD1574)+01_指標庫!$H$13*ISNUMBER($AE1574)+01_指標庫!$H$14*ISNUMBER($I1574)+01_指標庫!$H$15*ISNUMBER($AH1574)+01_指標庫!$H$16*ISNUMBER($K1574)+01_指標庫!$H$17*ISNUMBER($AI1574)+01_指標庫!$H$18*ISNUMBER($AJ1574)+01_指標庫!$H$19*ISNUMBER($AK1574)+01_指標庫!$H$20*ISNUMBER($BB1574)+01_指標庫!$H$21*ISNUMBER($BC1574)</f>
        <v>51</v>
      </c>
      <c r="AX1574" s="59" t="n">
        <f aca="false">IF(AW1574=0,50,ROUND((01_指標庫!$H$4*IF(ISNUMBER($F1574),L1574,0)+01_指標庫!$H$5*IF(ISNUMBER($AA1574),AL1574,0)+01_指標庫!$H$6*IF(ISNUMBER($G1574),M1574,0)+01_指標庫!$H$7*IF(ISNUMBER($H1574),N1574,0)+01_指標庫!$H$8*IF(ISNUMBER($AF1574),AQ1574,0)+01_指標庫!$H$9*IF(ISNUMBER($AG1574),AR1574,0)+01_指標庫!$H$10*IF(ISNUMBER($AB1574),AM1574,0)+01_指標庫!$H$11*IF(ISNUMBER($AC1574),AN1574,0)+01_指標庫!$H$12*IF(ISNUMBER($AD1574),AO1574,0)+01_指標庫!$H$13*IF(ISNUMBER($AE1574),AP1574,0)+01_指標庫!$H$14*IF(ISNUMBER($I1574),O1574,0)+01_指標庫!$H$15*IF(ISNUMBER($AH1574),AS1574,0)+01_指標庫!$H$16*IF(ISNUMBER($K1574),P1574,0)+01_指標庫!$H$17*IF(ISNUMBER($AI1574),AT1574,0)+01_指標庫!$H$18*IF(ISNUMBER($AJ1574),AU1574,0)+01_指標庫!$H$19*IF(ISNUMBER($AK1574),AV1574,0)+01_指標庫!$H$20*IF(ISNUMBER($BB1574),BB1574,0)+01_指標庫!$H$21*IF(ISNUMBER($BC1574),BC1574,0))/AW1574,1))</f>
        <v>7.8</v>
      </c>
      <c r="AY1574" s="60"/>
      <c r="AZ1574" s="60"/>
      <c r="BA1574" s="58" t="n">
        <f aca="false">AVERAGE($E1570:$E1574)/AVERAGE($E1565:$E1574)-1</f>
        <v>-0.0183531015063387</v>
      </c>
      <c r="BB1574" s="59" t="n">
        <f aca="false">IF(ISNUMBER($BA1574),IF(OR($S1574&lt;=-0.03,$BA1574&lt;-0.003),0,IF(OR($S1574&lt;=-0.02,$BA1574&lt;0.01),50,100)),"")</f>
        <v>0</v>
      </c>
      <c r="BC1574" s="0" t="str">
        <f aca="false">IF(OR(COUNT($AZ1574)=0,COUNT($AZ1573)=0),"",IF(OR($AY1574/$AZ1573-1&lt;=-0.03,$AZ1574/$AZ1573-1&lt;=-0.045,IF(COUNT($AZ1565:$AZ1574)=10,AVERAGE($AZ1570:$AZ1574)/AVERAGE($AZ1565:$AZ1574)-1&lt;-0.01,FALSE())),0,IF(OR($AZ1574/$AZ1573-1&lt;=-0.02,IF(COUNT($AZ1565:$AZ1574)=10,AVERAGE($AZ1570:$AZ1574)/AVERAGE($AZ1565:$AZ1574)-1&lt;0.005,FALSE())),50,100)))</f>
        <v/>
      </c>
    </row>
    <row r="1575" customFormat="false" ht="15" hidden="false" customHeight="true" outlineLevel="0" collapsed="false">
      <c r="A1575" s="47" t="n">
        <v>1571</v>
      </c>
      <c r="B1575" s="48" t="n">
        <v>44837</v>
      </c>
      <c r="C1575" s="47" t="n">
        <v>2022</v>
      </c>
      <c r="D1575" s="49" t="s">
        <v>236</v>
      </c>
      <c r="E1575" s="50" t="n">
        <v>11229.73</v>
      </c>
      <c r="F1575" s="51" t="n">
        <v>-0.160415</v>
      </c>
      <c r="G1575" s="51" t="n">
        <v>-0.322422</v>
      </c>
      <c r="H1575" s="52" t="n">
        <v>0.1633</v>
      </c>
      <c r="I1575" s="62" t="n">
        <v>525.6</v>
      </c>
      <c r="J1575" s="63" t="s">
        <v>240</v>
      </c>
      <c r="K1575" s="54" t="n">
        <v>30.1</v>
      </c>
      <c r="L1575" s="55" t="n">
        <f aca="false">IF(COUNT(F1575)=0,50,IF(F1575&gt;=0,100,IF(F1575&gt;=-0.02,50,0)))</f>
        <v>0</v>
      </c>
      <c r="M1575" s="55" t="n">
        <f aca="false">IF(COUNT(G1575)=0,50,IF(G1575&gt;-0.06,100,IF(G1575&gt;-0.15,50,0)))</f>
        <v>0</v>
      </c>
      <c r="N1575" s="55" t="n">
        <f aca="false">IF(COUNT(H1575)=0,50,IF(H1575&gt;=0.6,100,IF(H1575&gt;=0.4,50,0)))</f>
        <v>0</v>
      </c>
      <c r="O1575" s="55" t="n">
        <f aca="false">IF(COUNT(I1575)=0,50,IF(J1575="proxy_vix",50,IF(I1575&lt;350,100,IF(I1575&lt;=450,50,0))))</f>
        <v>50</v>
      </c>
      <c r="P1575" s="55" t="n">
        <f aca="false">IF(COUNT(K1575)=0,50,IF(K1575&lt;20,100,IF(K1575&lt;=25,50,0)))</f>
        <v>0</v>
      </c>
      <c r="Q1575" s="54"/>
      <c r="R1575" s="47"/>
      <c r="S1575" s="51" t="n">
        <f aca="false">$E1575/$E1574-1</f>
        <v>0.0235625573090321</v>
      </c>
      <c r="T1575" s="56" t="n">
        <f aca="false">$K1575/$K1574-1</f>
        <v>-0.0480708412397217</v>
      </c>
      <c r="V1575" s="57"/>
      <c r="W1575" s="57"/>
      <c r="Y1575" s="1" t="str">
        <f aca="false">IF(AX1575&gt;=70,"EASY",IF(AX1575&gt;40,"UNCERTAIN","HARD"))</f>
        <v>HARD</v>
      </c>
      <c r="AA1575" s="58" t="n">
        <f aca="false">IF($A1575&lt;200,"",AVERAGE($E1526:$E1575)/AVERAGE($E1376:$E1575)-1)</f>
        <v>-0.0674608306945903</v>
      </c>
      <c r="AB1575" s="59" t="n">
        <f aca="false">LOOKUP($B1575,07_L1政策步階!$A$4:$A$14,07_L1政策步階!$C$4:$C$14)</f>
        <v>-1</v>
      </c>
      <c r="AC1575" s="57"/>
      <c r="AD1575" s="57"/>
      <c r="AE1575" s="57"/>
      <c r="AF1575" s="57"/>
      <c r="AG1575" s="57"/>
      <c r="AH1575" s="57"/>
      <c r="AI1575" s="57"/>
      <c r="AJ1575" s="57"/>
      <c r="AK1575" s="57"/>
      <c r="AL1575" s="59" t="n">
        <f aca="false">IF(ISNUMBER($AA1575),IF($AA1575&gt;=0.005,100,IF($AA1575&gt;=-0.015,50,0)),"")</f>
        <v>0</v>
      </c>
      <c r="AM1575" s="59" t="n">
        <f aca="false">IF(ISNUMBER($AB1575),IF($AB1575=1,100,IF($AB1575=0,50,0)),"")</f>
        <v>0</v>
      </c>
      <c r="AN1575" s="0" t="str">
        <f aca="false">IF(ISNUMBER($AC1575),IF($AC1575&gt;=0.001,100,IF($AC1575&gt;=-0.003,50,0)),"")</f>
        <v/>
      </c>
      <c r="AO1575" s="0" t="str">
        <f aca="false">IF(ISNUMBER($AD1575),IF($AD1575&gt;=0.04,100,IF($AD1575&gt;=0,50,0)),"")</f>
        <v/>
      </c>
      <c r="AP1575" s="0" t="str">
        <f aca="false">IF(ISNUMBER($AE1575),IF($AE1575&gt;=25,100,IF($AE1575&gt;=-75,50,0)),"")</f>
        <v/>
      </c>
      <c r="AQ1575" s="0" t="str">
        <f aca="false">IF(ISNUMBER($AF1575),IF($AF1575&gt;0,100,IF($AF1575&gt;=-50,50,0)),"")</f>
        <v/>
      </c>
      <c r="AR1575" s="0" t="str">
        <f aca="false">IF(ISNUMBER($AG1575),IF($AG1575=1,100,IF($AG1575=0,50,0)),"")</f>
        <v/>
      </c>
      <c r="AS1575" s="0" t="str">
        <f aca="false">IF(ISNUMBER($AH1575),IF($AH1575&lt;0,100,IF($AH1575&lt;=20,50,0)),"")</f>
        <v/>
      </c>
      <c r="AT1575" s="0" t="str">
        <f aca="false">IF(ISNUMBER($AI1575),IF($AI1575&lt;0.95,100,IF($AI1575&lt;=1,50,0)),"")</f>
        <v/>
      </c>
      <c r="AU1575" s="0" t="str">
        <f aca="false">IF(ISNUMBER($AJ1575),IF($AJ1575&lt;30,0,IF($AJ1575&lt;40,50,IF($AJ1575&lt;=90,100,50))),"")</f>
        <v/>
      </c>
      <c r="AV1575" s="0" t="str">
        <f aca="false">IF(ISNUMBER($AK1575),IF($AK1575&gt;-0.2,100,IF($AK1575&gt;=-0.4,50,0)),"")</f>
        <v/>
      </c>
      <c r="AW1575" s="59" t="n">
        <f aca="false">01_指標庫!$H$4*ISNUMBER($F1575)+01_指標庫!$H$5*ISNUMBER($AA1575)+01_指標庫!$H$6*ISNUMBER($G1575)+01_指標庫!$H$7*ISNUMBER($H1575)+01_指標庫!$H$8*ISNUMBER($AF1575)+01_指標庫!$H$9*ISNUMBER($AG1575)+01_指標庫!$H$10*ISNUMBER($AB1575)+01_指標庫!$H$11*ISNUMBER($AC1575)+01_指標庫!$H$12*ISNUMBER($AD1575)+01_指標庫!$H$13*ISNUMBER($AE1575)+01_指標庫!$H$14*ISNUMBER($I1575)+01_指標庫!$H$15*ISNUMBER($AH1575)+01_指標庫!$H$16*ISNUMBER($K1575)+01_指標庫!$H$17*ISNUMBER($AI1575)+01_指標庫!$H$18*ISNUMBER($AJ1575)+01_指標庫!$H$19*ISNUMBER($AK1575)+01_指標庫!$H$20*ISNUMBER($BB1575)+01_指標庫!$H$21*ISNUMBER($BC1575)</f>
        <v>51</v>
      </c>
      <c r="AX1575" s="59" t="n">
        <f aca="false">IF(AW1575=0,50,ROUND((01_指標庫!$H$4*IF(ISNUMBER($F1575),L1575,0)+01_指標庫!$H$5*IF(ISNUMBER($AA1575),AL1575,0)+01_指標庫!$H$6*IF(ISNUMBER($G1575),M1575,0)+01_指標庫!$H$7*IF(ISNUMBER($H1575),N1575,0)+01_指標庫!$H$8*IF(ISNUMBER($AF1575),AQ1575,0)+01_指標庫!$H$9*IF(ISNUMBER($AG1575),AR1575,0)+01_指標庫!$H$10*IF(ISNUMBER($AB1575),AM1575,0)+01_指標庫!$H$11*IF(ISNUMBER($AC1575),AN1575,0)+01_指標庫!$H$12*IF(ISNUMBER($AD1575),AO1575,0)+01_指標庫!$H$13*IF(ISNUMBER($AE1575),AP1575,0)+01_指標庫!$H$14*IF(ISNUMBER($I1575),O1575,0)+01_指標庫!$H$15*IF(ISNUMBER($AH1575),AS1575,0)+01_指標庫!$H$16*IF(ISNUMBER($K1575),P1575,0)+01_指標庫!$H$17*IF(ISNUMBER($AI1575),AT1575,0)+01_指標庫!$H$18*IF(ISNUMBER($AJ1575),AU1575,0)+01_指標庫!$H$19*IF(ISNUMBER($AK1575),AV1575,0)+01_指標庫!$H$20*IF(ISNUMBER($BB1575),BB1575,0)+01_指標庫!$H$21*IF(ISNUMBER($BC1575),BC1575,0))/AW1575,1))</f>
        <v>7.8</v>
      </c>
      <c r="AY1575" s="60"/>
      <c r="AZ1575" s="60"/>
      <c r="BA1575" s="58" t="n">
        <f aca="false">AVERAGE($E1571:$E1575)/AVERAGE($E1566:$E1575)-1</f>
        <v>-0.0125345200234608</v>
      </c>
      <c r="BB1575" s="59" t="n">
        <f aca="false">IF(ISNUMBER($BA1575),IF(OR($S1575&lt;=-0.03,$BA1575&lt;-0.003),0,IF(OR($S1575&lt;=-0.02,$BA1575&lt;0.01),50,100)),"")</f>
        <v>0</v>
      </c>
      <c r="BC1575" s="0" t="str">
        <f aca="false">IF(OR(COUNT($AZ1575)=0,COUNT($AZ1574)=0),"",IF(OR($AY1575/$AZ1574-1&lt;=-0.03,$AZ1575/$AZ1574-1&lt;=-0.045,IF(COUNT($AZ1566:$AZ1575)=10,AVERAGE($AZ1571:$AZ1575)/AVERAGE($AZ1566:$AZ1575)-1&lt;-0.01,FALSE())),0,IF(OR($AZ1575/$AZ1574-1&lt;=-0.02,IF(COUNT($AZ1566:$AZ1575)=10,AVERAGE($AZ1571:$AZ1575)/AVERAGE($AZ1566:$AZ1575)-1&lt;0.005,FALSE())),50,100)))</f>
        <v/>
      </c>
    </row>
    <row r="1576" customFormat="false" ht="15" hidden="false" customHeight="true" outlineLevel="0" collapsed="false">
      <c r="A1576" s="47" t="n">
        <v>1572</v>
      </c>
      <c r="B1576" s="48" t="n">
        <v>44838</v>
      </c>
      <c r="C1576" s="47" t="n">
        <v>2022</v>
      </c>
      <c r="D1576" s="49" t="s">
        <v>237</v>
      </c>
      <c r="E1576" s="50" t="n">
        <v>11582.54</v>
      </c>
      <c r="F1576" s="51" t="n">
        <v>-0.132649</v>
      </c>
      <c r="G1576" s="51" t="n">
        <v>-0.301134</v>
      </c>
      <c r="H1576" s="52" t="n">
        <v>0.2245</v>
      </c>
      <c r="I1576" s="62" t="n">
        <v>517</v>
      </c>
      <c r="J1576" s="63" t="s">
        <v>240</v>
      </c>
      <c r="K1576" s="54" t="n">
        <v>29.07</v>
      </c>
      <c r="L1576" s="55" t="n">
        <f aca="false">IF(COUNT(F1576)=0,50,IF(F1576&gt;=0,100,IF(F1576&gt;=-0.02,50,0)))</f>
        <v>0</v>
      </c>
      <c r="M1576" s="55" t="n">
        <f aca="false">IF(COUNT(G1576)=0,50,IF(G1576&gt;-0.06,100,IF(G1576&gt;-0.15,50,0)))</f>
        <v>0</v>
      </c>
      <c r="N1576" s="55" t="n">
        <f aca="false">IF(COUNT(H1576)=0,50,IF(H1576&gt;=0.6,100,IF(H1576&gt;=0.4,50,0)))</f>
        <v>0</v>
      </c>
      <c r="O1576" s="55" t="n">
        <f aca="false">IF(COUNT(I1576)=0,50,IF(J1576="proxy_vix",50,IF(I1576&lt;350,100,IF(I1576&lt;=450,50,0))))</f>
        <v>50</v>
      </c>
      <c r="P1576" s="55" t="n">
        <f aca="false">IF(COUNT(K1576)=0,50,IF(K1576&lt;20,100,IF(K1576&lt;=25,50,0)))</f>
        <v>0</v>
      </c>
      <c r="Q1576" s="54"/>
      <c r="R1576" s="47"/>
      <c r="S1576" s="51" t="n">
        <f aca="false">$E1576/$E1575-1</f>
        <v>0.0314174962354394</v>
      </c>
      <c r="T1576" s="56" t="n">
        <f aca="false">$K1576/$K1575-1</f>
        <v>-0.0342192691029901</v>
      </c>
      <c r="V1576" s="57"/>
      <c r="W1576" s="57"/>
      <c r="Y1576" s="1" t="str">
        <f aca="false">IF(AX1576&gt;=70,"EASY",IF(AX1576&gt;40,"UNCERTAIN","HARD"))</f>
        <v>HARD</v>
      </c>
      <c r="AA1576" s="58" t="n">
        <f aca="false">IF($A1576&lt;200,"",AVERAGE($E1527:$E1576)/AVERAGE($E1377:$E1576)-1)</f>
        <v>-0.0670830044570467</v>
      </c>
      <c r="AB1576" s="59" t="n">
        <f aca="false">LOOKUP($B1576,07_L1政策步階!$A$4:$A$14,07_L1政策步階!$C$4:$C$14)</f>
        <v>-1</v>
      </c>
      <c r="AC1576" s="57"/>
      <c r="AD1576" s="57"/>
      <c r="AE1576" s="57"/>
      <c r="AF1576" s="57"/>
      <c r="AG1576" s="57"/>
      <c r="AH1576" s="57"/>
      <c r="AI1576" s="57"/>
      <c r="AJ1576" s="57"/>
      <c r="AK1576" s="57"/>
      <c r="AL1576" s="59" t="n">
        <f aca="false">IF(ISNUMBER($AA1576),IF($AA1576&gt;=0.005,100,IF($AA1576&gt;=-0.015,50,0)),"")</f>
        <v>0</v>
      </c>
      <c r="AM1576" s="59" t="n">
        <f aca="false">IF(ISNUMBER($AB1576),IF($AB1576=1,100,IF($AB1576=0,50,0)),"")</f>
        <v>0</v>
      </c>
      <c r="AN1576" s="0" t="str">
        <f aca="false">IF(ISNUMBER($AC1576),IF($AC1576&gt;=0.001,100,IF($AC1576&gt;=-0.003,50,0)),"")</f>
        <v/>
      </c>
      <c r="AO1576" s="0" t="str">
        <f aca="false">IF(ISNUMBER($AD1576),IF($AD1576&gt;=0.04,100,IF($AD1576&gt;=0,50,0)),"")</f>
        <v/>
      </c>
      <c r="AP1576" s="0" t="str">
        <f aca="false">IF(ISNUMBER($AE1576),IF($AE1576&gt;=25,100,IF($AE1576&gt;=-75,50,0)),"")</f>
        <v/>
      </c>
      <c r="AQ1576" s="0" t="str">
        <f aca="false">IF(ISNUMBER($AF1576),IF($AF1576&gt;0,100,IF($AF1576&gt;=-50,50,0)),"")</f>
        <v/>
      </c>
      <c r="AR1576" s="0" t="str">
        <f aca="false">IF(ISNUMBER($AG1576),IF($AG1576=1,100,IF($AG1576=0,50,0)),"")</f>
        <v/>
      </c>
      <c r="AS1576" s="0" t="str">
        <f aca="false">IF(ISNUMBER($AH1576),IF($AH1576&lt;0,100,IF($AH1576&lt;=20,50,0)),"")</f>
        <v/>
      </c>
      <c r="AT1576" s="0" t="str">
        <f aca="false">IF(ISNUMBER($AI1576),IF($AI1576&lt;0.95,100,IF($AI1576&lt;=1,50,0)),"")</f>
        <v/>
      </c>
      <c r="AU1576" s="0" t="str">
        <f aca="false">IF(ISNUMBER($AJ1576),IF($AJ1576&lt;30,0,IF($AJ1576&lt;40,50,IF($AJ1576&lt;=90,100,50))),"")</f>
        <v/>
      </c>
      <c r="AV1576" s="0" t="str">
        <f aca="false">IF(ISNUMBER($AK1576),IF($AK1576&gt;-0.2,100,IF($AK1576&gt;=-0.4,50,0)),"")</f>
        <v/>
      </c>
      <c r="AW1576" s="59" t="n">
        <f aca="false">01_指標庫!$H$4*ISNUMBER($F1576)+01_指標庫!$H$5*ISNUMBER($AA1576)+01_指標庫!$H$6*ISNUMBER($G1576)+01_指標庫!$H$7*ISNUMBER($H1576)+01_指標庫!$H$8*ISNUMBER($AF1576)+01_指標庫!$H$9*ISNUMBER($AG1576)+01_指標庫!$H$10*ISNUMBER($AB1576)+01_指標庫!$H$11*ISNUMBER($AC1576)+01_指標庫!$H$12*ISNUMBER($AD1576)+01_指標庫!$H$13*ISNUMBER($AE1576)+01_指標庫!$H$14*ISNUMBER($I1576)+01_指標庫!$H$15*ISNUMBER($AH1576)+01_指標庫!$H$16*ISNUMBER($K1576)+01_指標庫!$H$17*ISNUMBER($AI1576)+01_指標庫!$H$18*ISNUMBER($AJ1576)+01_指標庫!$H$19*ISNUMBER($AK1576)+01_指標庫!$H$20*ISNUMBER($BB1576)+01_指標庫!$H$21*ISNUMBER($BC1576)</f>
        <v>51</v>
      </c>
      <c r="AX1576" s="59" t="n">
        <f aca="false">IF(AW1576=0,50,ROUND((01_指標庫!$H$4*IF(ISNUMBER($F1576),L1576,0)+01_指標庫!$H$5*IF(ISNUMBER($AA1576),AL1576,0)+01_指標庫!$H$6*IF(ISNUMBER($G1576),M1576,0)+01_指標庫!$H$7*IF(ISNUMBER($H1576),N1576,0)+01_指標庫!$H$8*IF(ISNUMBER($AF1576),AQ1576,0)+01_指標庫!$H$9*IF(ISNUMBER($AG1576),AR1576,0)+01_指標庫!$H$10*IF(ISNUMBER($AB1576),AM1576,0)+01_指標庫!$H$11*IF(ISNUMBER($AC1576),AN1576,0)+01_指標庫!$H$12*IF(ISNUMBER($AD1576),AO1576,0)+01_指標庫!$H$13*IF(ISNUMBER($AE1576),AP1576,0)+01_指標庫!$H$14*IF(ISNUMBER($I1576),O1576,0)+01_指標庫!$H$15*IF(ISNUMBER($AH1576),AS1576,0)+01_指標庫!$H$16*IF(ISNUMBER($K1576),P1576,0)+01_指標庫!$H$17*IF(ISNUMBER($AI1576),AT1576,0)+01_指標庫!$H$18*IF(ISNUMBER($AJ1576),AU1576,0)+01_指標庫!$H$19*IF(ISNUMBER($AK1576),AV1576,0)+01_指標庫!$H$20*IF(ISNUMBER($BB1576),BB1576,0)+01_指標庫!$H$21*IF(ISNUMBER($BC1576),BC1576,0))/AW1576,1))</f>
        <v>7.8</v>
      </c>
      <c r="AY1576" s="60"/>
      <c r="AZ1576" s="60"/>
      <c r="BA1576" s="58" t="n">
        <f aca="false">AVERAGE($E1572:$E1576)/AVERAGE($E1567:$E1576)-1</f>
        <v>-0.00471210023325963</v>
      </c>
      <c r="BB1576" s="59" t="n">
        <f aca="false">IF(ISNUMBER($BA1576),IF(OR($S1576&lt;=-0.03,$BA1576&lt;-0.003),0,IF(OR($S1576&lt;=-0.02,$BA1576&lt;0.01),50,100)),"")</f>
        <v>0</v>
      </c>
      <c r="BC1576" s="0" t="str">
        <f aca="false">IF(OR(COUNT($AZ1576)=0,COUNT($AZ1575)=0),"",IF(OR($AY1576/$AZ1575-1&lt;=-0.03,$AZ1576/$AZ1575-1&lt;=-0.045,IF(COUNT($AZ1567:$AZ1576)=10,AVERAGE($AZ1572:$AZ1576)/AVERAGE($AZ1567:$AZ1576)-1&lt;-0.01,FALSE())),0,IF(OR($AZ1576/$AZ1575-1&lt;=-0.02,IF(COUNT($AZ1567:$AZ1576)=10,AVERAGE($AZ1572:$AZ1576)/AVERAGE($AZ1567:$AZ1576)-1&lt;0.005,FALSE())),50,100)))</f>
        <v/>
      </c>
    </row>
    <row r="1577" customFormat="false" ht="15" hidden="false" customHeight="true" outlineLevel="0" collapsed="false">
      <c r="A1577" s="47" t="n">
        <v>1573</v>
      </c>
      <c r="B1577" s="48" t="n">
        <v>44839</v>
      </c>
      <c r="C1577" s="47" t="n">
        <v>2022</v>
      </c>
      <c r="D1577" s="49" t="s">
        <v>238</v>
      </c>
      <c r="E1577" s="50" t="n">
        <v>11573.18</v>
      </c>
      <c r="F1577" s="51" t="n">
        <v>-0.131976</v>
      </c>
      <c r="G1577" s="51" t="n">
        <v>-0.301699</v>
      </c>
      <c r="H1577" s="52" t="n">
        <v>0.2245</v>
      </c>
      <c r="I1577" s="62" t="n">
        <v>512.6</v>
      </c>
      <c r="J1577" s="63" t="s">
        <v>240</v>
      </c>
      <c r="K1577" s="54" t="n">
        <v>28.55</v>
      </c>
      <c r="L1577" s="55" t="n">
        <f aca="false">IF(COUNT(F1577)=0,50,IF(F1577&gt;=0,100,IF(F1577&gt;=-0.02,50,0)))</f>
        <v>0</v>
      </c>
      <c r="M1577" s="55" t="n">
        <f aca="false">IF(COUNT(G1577)=0,50,IF(G1577&gt;-0.06,100,IF(G1577&gt;-0.15,50,0)))</f>
        <v>0</v>
      </c>
      <c r="N1577" s="55" t="n">
        <f aca="false">IF(COUNT(H1577)=0,50,IF(H1577&gt;=0.6,100,IF(H1577&gt;=0.4,50,0)))</f>
        <v>0</v>
      </c>
      <c r="O1577" s="55" t="n">
        <f aca="false">IF(COUNT(I1577)=0,50,IF(J1577="proxy_vix",50,IF(I1577&lt;350,100,IF(I1577&lt;=450,50,0))))</f>
        <v>50</v>
      </c>
      <c r="P1577" s="55" t="n">
        <f aca="false">IF(COUNT(K1577)=0,50,IF(K1577&lt;20,100,IF(K1577&lt;=25,50,0)))</f>
        <v>0</v>
      </c>
      <c r="Q1577" s="54"/>
      <c r="R1577" s="47"/>
      <c r="S1577" s="51" t="n">
        <f aca="false">$E1577/$E1576-1</f>
        <v>-0.000808112900969937</v>
      </c>
      <c r="T1577" s="56" t="n">
        <f aca="false">$K1577/$K1576-1</f>
        <v>-0.0178878568971448</v>
      </c>
      <c r="V1577" s="57"/>
      <c r="W1577" s="57"/>
      <c r="Y1577" s="1" t="str">
        <f aca="false">IF(AX1577&gt;=70,"EASY",IF(AX1577&gt;40,"UNCERTAIN","HARD"))</f>
        <v>HARD</v>
      </c>
      <c r="AA1577" s="58" t="n">
        <f aca="false">IF($A1577&lt;200,"",AVERAGE($E1528:$E1577)/AVERAGE($E1378:$E1577)-1)</f>
        <v>-0.0663743177731827</v>
      </c>
      <c r="AB1577" s="59" t="n">
        <f aca="false">LOOKUP($B1577,07_L1政策步階!$A$4:$A$14,07_L1政策步階!$C$4:$C$14)</f>
        <v>-1</v>
      </c>
      <c r="AC1577" s="57"/>
      <c r="AD1577" s="57"/>
      <c r="AE1577" s="57"/>
      <c r="AF1577" s="57"/>
      <c r="AG1577" s="57"/>
      <c r="AH1577" s="57"/>
      <c r="AI1577" s="57"/>
      <c r="AJ1577" s="57"/>
      <c r="AK1577" s="57"/>
      <c r="AL1577" s="59" t="n">
        <f aca="false">IF(ISNUMBER($AA1577),IF($AA1577&gt;=0.005,100,IF($AA1577&gt;=-0.015,50,0)),"")</f>
        <v>0</v>
      </c>
      <c r="AM1577" s="59" t="n">
        <f aca="false">IF(ISNUMBER($AB1577),IF($AB1577=1,100,IF($AB1577=0,50,0)),"")</f>
        <v>0</v>
      </c>
      <c r="AN1577" s="0" t="str">
        <f aca="false">IF(ISNUMBER($AC1577),IF($AC1577&gt;=0.001,100,IF($AC1577&gt;=-0.003,50,0)),"")</f>
        <v/>
      </c>
      <c r="AO1577" s="0" t="str">
        <f aca="false">IF(ISNUMBER($AD1577),IF($AD1577&gt;=0.04,100,IF($AD1577&gt;=0,50,0)),"")</f>
        <v/>
      </c>
      <c r="AP1577" s="0" t="str">
        <f aca="false">IF(ISNUMBER($AE1577),IF($AE1577&gt;=25,100,IF($AE1577&gt;=-75,50,0)),"")</f>
        <v/>
      </c>
      <c r="AQ1577" s="0" t="str">
        <f aca="false">IF(ISNUMBER($AF1577),IF($AF1577&gt;0,100,IF($AF1577&gt;=-50,50,0)),"")</f>
        <v/>
      </c>
      <c r="AR1577" s="0" t="str">
        <f aca="false">IF(ISNUMBER($AG1577),IF($AG1577=1,100,IF($AG1577=0,50,0)),"")</f>
        <v/>
      </c>
      <c r="AS1577" s="0" t="str">
        <f aca="false">IF(ISNUMBER($AH1577),IF($AH1577&lt;0,100,IF($AH1577&lt;=20,50,0)),"")</f>
        <v/>
      </c>
      <c r="AT1577" s="0" t="str">
        <f aca="false">IF(ISNUMBER($AI1577),IF($AI1577&lt;0.95,100,IF($AI1577&lt;=1,50,0)),"")</f>
        <v/>
      </c>
      <c r="AU1577" s="0" t="str">
        <f aca="false">IF(ISNUMBER($AJ1577),IF($AJ1577&lt;30,0,IF($AJ1577&lt;40,50,IF($AJ1577&lt;=90,100,50))),"")</f>
        <v/>
      </c>
      <c r="AV1577" s="0" t="str">
        <f aca="false">IF(ISNUMBER($AK1577),IF($AK1577&gt;-0.2,100,IF($AK1577&gt;=-0.4,50,0)),"")</f>
        <v/>
      </c>
      <c r="AW1577" s="59" t="n">
        <f aca="false">01_指標庫!$H$4*ISNUMBER($F1577)+01_指標庫!$H$5*ISNUMBER($AA1577)+01_指標庫!$H$6*ISNUMBER($G1577)+01_指標庫!$H$7*ISNUMBER($H1577)+01_指標庫!$H$8*ISNUMBER($AF1577)+01_指標庫!$H$9*ISNUMBER($AG1577)+01_指標庫!$H$10*ISNUMBER($AB1577)+01_指標庫!$H$11*ISNUMBER($AC1577)+01_指標庫!$H$12*ISNUMBER($AD1577)+01_指標庫!$H$13*ISNUMBER($AE1577)+01_指標庫!$H$14*ISNUMBER($I1577)+01_指標庫!$H$15*ISNUMBER($AH1577)+01_指標庫!$H$16*ISNUMBER($K1577)+01_指標庫!$H$17*ISNUMBER($AI1577)+01_指標庫!$H$18*ISNUMBER($AJ1577)+01_指標庫!$H$19*ISNUMBER($AK1577)+01_指標庫!$H$20*ISNUMBER($BB1577)+01_指標庫!$H$21*ISNUMBER($BC1577)</f>
        <v>51</v>
      </c>
      <c r="AX1577" s="59" t="n">
        <f aca="false">IF(AW1577=0,50,ROUND((01_指標庫!$H$4*IF(ISNUMBER($F1577),L1577,0)+01_指標庫!$H$5*IF(ISNUMBER($AA1577),AL1577,0)+01_指標庫!$H$6*IF(ISNUMBER($G1577),M1577,0)+01_指標庫!$H$7*IF(ISNUMBER($H1577),N1577,0)+01_指標庫!$H$8*IF(ISNUMBER($AF1577),AQ1577,0)+01_指標庫!$H$9*IF(ISNUMBER($AG1577),AR1577,0)+01_指標庫!$H$10*IF(ISNUMBER($AB1577),AM1577,0)+01_指標庫!$H$11*IF(ISNUMBER($AC1577),AN1577,0)+01_指標庫!$H$12*IF(ISNUMBER($AD1577),AO1577,0)+01_指標庫!$H$13*IF(ISNUMBER($AE1577),AP1577,0)+01_指標庫!$H$14*IF(ISNUMBER($I1577),O1577,0)+01_指標庫!$H$15*IF(ISNUMBER($AH1577),AS1577,0)+01_指標庫!$H$16*IF(ISNUMBER($K1577),P1577,0)+01_指標庫!$H$17*IF(ISNUMBER($AI1577),AT1577,0)+01_指標庫!$H$18*IF(ISNUMBER($AJ1577),AU1577,0)+01_指標庫!$H$19*IF(ISNUMBER($AK1577),AV1577,0)+01_指標庫!$H$20*IF(ISNUMBER($BB1577),BB1577,0)+01_指標庫!$H$21*IF(ISNUMBER($BC1577),BC1577,0))/AW1577,1))</f>
        <v>13.7</v>
      </c>
      <c r="AY1577" s="60"/>
      <c r="AZ1577" s="60"/>
      <c r="BA1577" s="58" t="n">
        <f aca="false">AVERAGE($E1573:$E1577)/AVERAGE($E1568:$E1577)-1</f>
        <v>-0.00274476346363695</v>
      </c>
      <c r="BB1577" s="59" t="n">
        <f aca="false">IF(ISNUMBER($BA1577),IF(OR($S1577&lt;=-0.03,$BA1577&lt;-0.003),0,IF(OR($S1577&lt;=-0.02,$BA1577&lt;0.01),50,100)),"")</f>
        <v>50</v>
      </c>
      <c r="BC1577" s="0" t="str">
        <f aca="false">IF(OR(COUNT($AZ1577)=0,COUNT($AZ1576)=0),"",IF(OR($AY1577/$AZ1576-1&lt;=-0.03,$AZ1577/$AZ1576-1&lt;=-0.045,IF(COUNT($AZ1568:$AZ1577)=10,AVERAGE($AZ1573:$AZ1577)/AVERAGE($AZ1568:$AZ1577)-1&lt;-0.01,FALSE())),0,IF(OR($AZ1577/$AZ1576-1&lt;=-0.02,IF(COUNT($AZ1568:$AZ1577)=10,AVERAGE($AZ1573:$AZ1577)/AVERAGE($AZ1568:$AZ1577)-1&lt;0.005,FALSE())),50,100)))</f>
        <v/>
      </c>
    </row>
    <row r="1578" customFormat="false" ht="15" hidden="false" customHeight="true" outlineLevel="0" collapsed="false">
      <c r="A1578" s="47" t="n">
        <v>1574</v>
      </c>
      <c r="B1578" s="48" t="n">
        <v>44840</v>
      </c>
      <c r="C1578" s="47" t="n">
        <v>2022</v>
      </c>
      <c r="D1578" s="49" t="s">
        <v>239</v>
      </c>
      <c r="E1578" s="50" t="n">
        <v>11485.5</v>
      </c>
      <c r="F1578" s="51" t="n">
        <v>-0.137212</v>
      </c>
      <c r="G1578" s="51" t="n">
        <v>-0.306989</v>
      </c>
      <c r="H1578" s="52" t="n">
        <v>0.2245</v>
      </c>
      <c r="I1578" s="62" t="n">
        <v>529.1</v>
      </c>
      <c r="J1578" s="63" t="s">
        <v>240</v>
      </c>
      <c r="K1578" s="54" t="n">
        <v>30.52</v>
      </c>
      <c r="L1578" s="55" t="n">
        <f aca="false">IF(COUNT(F1578)=0,50,IF(F1578&gt;=0,100,IF(F1578&gt;=-0.02,50,0)))</f>
        <v>0</v>
      </c>
      <c r="M1578" s="55" t="n">
        <f aca="false">IF(COUNT(G1578)=0,50,IF(G1578&gt;-0.06,100,IF(G1578&gt;-0.15,50,0)))</f>
        <v>0</v>
      </c>
      <c r="N1578" s="55" t="n">
        <f aca="false">IF(COUNT(H1578)=0,50,IF(H1578&gt;=0.6,100,IF(H1578&gt;=0.4,50,0)))</f>
        <v>0</v>
      </c>
      <c r="O1578" s="55" t="n">
        <f aca="false">IF(COUNT(I1578)=0,50,IF(J1578="proxy_vix",50,IF(I1578&lt;350,100,IF(I1578&lt;=450,50,0))))</f>
        <v>50</v>
      </c>
      <c r="P1578" s="55" t="n">
        <f aca="false">IF(COUNT(K1578)=0,50,IF(K1578&lt;20,100,IF(K1578&lt;=25,50,0)))</f>
        <v>0</v>
      </c>
      <c r="Q1578" s="54"/>
      <c r="R1578" s="47"/>
      <c r="S1578" s="51" t="n">
        <f aca="false">$E1578/$E1577-1</f>
        <v>-0.00757613724144968</v>
      </c>
      <c r="T1578" s="56" t="n">
        <f aca="false">$K1578/$K1577-1</f>
        <v>0.0690017513134851</v>
      </c>
      <c r="V1578" s="57"/>
      <c r="W1578" s="57"/>
      <c r="Y1578" s="1" t="str">
        <f aca="false">IF(AX1578&gt;=70,"EASY",IF(AX1578&gt;40,"UNCERTAIN","HARD"))</f>
        <v>HARD</v>
      </c>
      <c r="AA1578" s="58" t="n">
        <f aca="false">IF($A1578&lt;200,"",AVERAGE($E1529:$E1578)/AVERAGE($E1379:$E1578)-1)</f>
        <v>-0.0665984268934919</v>
      </c>
      <c r="AB1578" s="59" t="n">
        <f aca="false">LOOKUP($B1578,07_L1政策步階!$A$4:$A$14,07_L1政策步階!$C$4:$C$14)</f>
        <v>-1</v>
      </c>
      <c r="AC1578" s="57"/>
      <c r="AD1578" s="57"/>
      <c r="AE1578" s="57"/>
      <c r="AF1578" s="57"/>
      <c r="AG1578" s="57"/>
      <c r="AH1578" s="57"/>
      <c r="AI1578" s="57"/>
      <c r="AJ1578" s="57"/>
      <c r="AK1578" s="57"/>
      <c r="AL1578" s="59" t="n">
        <f aca="false">IF(ISNUMBER($AA1578),IF($AA1578&gt;=0.005,100,IF($AA1578&gt;=-0.015,50,0)),"")</f>
        <v>0</v>
      </c>
      <c r="AM1578" s="59" t="n">
        <f aca="false">IF(ISNUMBER($AB1578),IF($AB1578=1,100,IF($AB1578=0,50,0)),"")</f>
        <v>0</v>
      </c>
      <c r="AN1578" s="0" t="str">
        <f aca="false">IF(ISNUMBER($AC1578),IF($AC1578&gt;=0.001,100,IF($AC1578&gt;=-0.003,50,0)),"")</f>
        <v/>
      </c>
      <c r="AO1578" s="0" t="str">
        <f aca="false">IF(ISNUMBER($AD1578),IF($AD1578&gt;=0.04,100,IF($AD1578&gt;=0,50,0)),"")</f>
        <v/>
      </c>
      <c r="AP1578" s="0" t="str">
        <f aca="false">IF(ISNUMBER($AE1578),IF($AE1578&gt;=25,100,IF($AE1578&gt;=-75,50,0)),"")</f>
        <v/>
      </c>
      <c r="AQ1578" s="0" t="str">
        <f aca="false">IF(ISNUMBER($AF1578),IF($AF1578&gt;0,100,IF($AF1578&gt;=-50,50,0)),"")</f>
        <v/>
      </c>
      <c r="AR1578" s="0" t="str">
        <f aca="false">IF(ISNUMBER($AG1578),IF($AG1578=1,100,IF($AG1578=0,50,0)),"")</f>
        <v/>
      </c>
      <c r="AS1578" s="0" t="str">
        <f aca="false">IF(ISNUMBER($AH1578),IF($AH1578&lt;0,100,IF($AH1578&lt;=20,50,0)),"")</f>
        <v/>
      </c>
      <c r="AT1578" s="0" t="str">
        <f aca="false">IF(ISNUMBER($AI1578),IF($AI1578&lt;0.95,100,IF($AI1578&lt;=1,50,0)),"")</f>
        <v/>
      </c>
      <c r="AU1578" s="0" t="str">
        <f aca="false">IF(ISNUMBER($AJ1578),IF($AJ1578&lt;30,0,IF($AJ1578&lt;40,50,IF($AJ1578&lt;=90,100,50))),"")</f>
        <v/>
      </c>
      <c r="AV1578" s="0" t="str">
        <f aca="false">IF(ISNUMBER($AK1578),IF($AK1578&gt;-0.2,100,IF($AK1578&gt;=-0.4,50,0)),"")</f>
        <v/>
      </c>
      <c r="AW1578" s="59" t="n">
        <f aca="false">01_指標庫!$H$4*ISNUMBER($F1578)+01_指標庫!$H$5*ISNUMBER($AA1578)+01_指標庫!$H$6*ISNUMBER($G1578)+01_指標庫!$H$7*ISNUMBER($H1578)+01_指標庫!$H$8*ISNUMBER($AF1578)+01_指標庫!$H$9*ISNUMBER($AG1578)+01_指標庫!$H$10*ISNUMBER($AB1578)+01_指標庫!$H$11*ISNUMBER($AC1578)+01_指標庫!$H$12*ISNUMBER($AD1578)+01_指標庫!$H$13*ISNUMBER($AE1578)+01_指標庫!$H$14*ISNUMBER($I1578)+01_指標庫!$H$15*ISNUMBER($AH1578)+01_指標庫!$H$16*ISNUMBER($K1578)+01_指標庫!$H$17*ISNUMBER($AI1578)+01_指標庫!$H$18*ISNUMBER($AJ1578)+01_指標庫!$H$19*ISNUMBER($AK1578)+01_指標庫!$H$20*ISNUMBER($BB1578)+01_指標庫!$H$21*ISNUMBER($BC1578)</f>
        <v>51</v>
      </c>
      <c r="AX1578" s="59" t="n">
        <f aca="false">IF(AW1578=0,50,ROUND((01_指標庫!$H$4*IF(ISNUMBER($F1578),L1578,0)+01_指標庫!$H$5*IF(ISNUMBER($AA1578),AL1578,0)+01_指標庫!$H$6*IF(ISNUMBER($G1578),M1578,0)+01_指標庫!$H$7*IF(ISNUMBER($H1578),N1578,0)+01_指標庫!$H$8*IF(ISNUMBER($AF1578),AQ1578,0)+01_指標庫!$H$9*IF(ISNUMBER($AG1578),AR1578,0)+01_指標庫!$H$10*IF(ISNUMBER($AB1578),AM1578,0)+01_指標庫!$H$11*IF(ISNUMBER($AC1578),AN1578,0)+01_指標庫!$H$12*IF(ISNUMBER($AD1578),AO1578,0)+01_指標庫!$H$13*IF(ISNUMBER($AE1578),AP1578,0)+01_指標庫!$H$14*IF(ISNUMBER($I1578),O1578,0)+01_指標庫!$H$15*IF(ISNUMBER($AH1578),AS1578,0)+01_指標庫!$H$16*IF(ISNUMBER($K1578),P1578,0)+01_指標庫!$H$17*IF(ISNUMBER($AI1578),AT1578,0)+01_指標庫!$H$18*IF(ISNUMBER($AJ1578),AU1578,0)+01_指標庫!$H$19*IF(ISNUMBER($AK1578),AV1578,0)+01_指標庫!$H$20*IF(ISNUMBER($BB1578),BB1578,0)+01_指標庫!$H$21*IF(ISNUMBER($BC1578),BC1578,0))/AW1578,1))</f>
        <v>13.7</v>
      </c>
      <c r="AY1578" s="60"/>
      <c r="AZ1578" s="60"/>
      <c r="BA1578" s="58" t="n">
        <f aca="false">AVERAGE($E1574:$E1578)/AVERAGE($E1569:$E1578)-1</f>
        <v>0.0030568773652726</v>
      </c>
      <c r="BB1578" s="59" t="n">
        <f aca="false">IF(ISNUMBER($BA1578),IF(OR($S1578&lt;=-0.03,$BA1578&lt;-0.003),0,IF(OR($S1578&lt;=-0.02,$BA1578&lt;0.01),50,100)),"")</f>
        <v>50</v>
      </c>
      <c r="BC1578" s="0" t="str">
        <f aca="false">IF(OR(COUNT($AZ1578)=0,COUNT($AZ1577)=0),"",IF(OR($AY1578/$AZ1577-1&lt;=-0.03,$AZ1578/$AZ1577-1&lt;=-0.045,IF(COUNT($AZ1569:$AZ1578)=10,AVERAGE($AZ1574:$AZ1578)/AVERAGE($AZ1569:$AZ1578)-1&lt;-0.01,FALSE())),0,IF(OR($AZ1578/$AZ1577-1&lt;=-0.02,IF(COUNT($AZ1569:$AZ1578)=10,AVERAGE($AZ1574:$AZ1578)/AVERAGE($AZ1569:$AZ1578)-1&lt;0.005,FALSE())),50,100)))</f>
        <v/>
      </c>
    </row>
    <row r="1579" customFormat="false" ht="15" hidden="false" customHeight="true" outlineLevel="0" collapsed="false">
      <c r="A1579" s="47" t="n">
        <v>1575</v>
      </c>
      <c r="B1579" s="48" t="n">
        <v>44841</v>
      </c>
      <c r="C1579" s="47" t="n">
        <v>2022</v>
      </c>
      <c r="D1579" s="49" t="s">
        <v>234</v>
      </c>
      <c r="E1579" s="50" t="n">
        <v>11039.47</v>
      </c>
      <c r="F1579" s="51" t="n">
        <v>-0.169174</v>
      </c>
      <c r="G1579" s="51" t="n">
        <v>-0.333902</v>
      </c>
      <c r="H1579" s="52" t="n">
        <v>0.1837</v>
      </c>
      <c r="I1579" s="62" t="n">
        <v>536.2</v>
      </c>
      <c r="J1579" s="63" t="s">
        <v>240</v>
      </c>
      <c r="K1579" s="54" t="n">
        <v>31.36</v>
      </c>
      <c r="L1579" s="55" t="n">
        <f aca="false">IF(COUNT(F1579)=0,50,IF(F1579&gt;=0,100,IF(F1579&gt;=-0.02,50,0)))</f>
        <v>0</v>
      </c>
      <c r="M1579" s="55" t="n">
        <f aca="false">IF(COUNT(G1579)=0,50,IF(G1579&gt;-0.06,100,IF(G1579&gt;-0.15,50,0)))</f>
        <v>0</v>
      </c>
      <c r="N1579" s="55" t="n">
        <f aca="false">IF(COUNT(H1579)=0,50,IF(H1579&gt;=0.6,100,IF(H1579&gt;=0.4,50,0)))</f>
        <v>0</v>
      </c>
      <c r="O1579" s="55" t="n">
        <f aca="false">IF(COUNT(I1579)=0,50,IF(J1579="proxy_vix",50,IF(I1579&lt;350,100,IF(I1579&lt;=450,50,0))))</f>
        <v>50</v>
      </c>
      <c r="P1579" s="55" t="n">
        <f aca="false">IF(COUNT(K1579)=0,50,IF(K1579&lt;20,100,IF(K1579&lt;=25,50,0)))</f>
        <v>0</v>
      </c>
      <c r="Q1579" s="54"/>
      <c r="R1579" s="47"/>
      <c r="S1579" s="51" t="n">
        <f aca="false">$E1579/$E1578-1</f>
        <v>-0.038834182229768</v>
      </c>
      <c r="T1579" s="56" t="n">
        <f aca="false">$K1579/$K1578-1</f>
        <v>0.0275229357798166</v>
      </c>
      <c r="V1579" s="57"/>
      <c r="W1579" s="57"/>
      <c r="Y1579" s="1" t="str">
        <f aca="false">IF(AX1579&gt;=70,"EASY",IF(AX1579&gt;40,"UNCERTAIN","HARD"))</f>
        <v>HARD</v>
      </c>
      <c r="AA1579" s="58" t="n">
        <f aca="false">IF($A1579&lt;200,"",AVERAGE($E1530:$E1579)/AVERAGE($E1380:$E1579)-1)</f>
        <v>-0.0673872374431969</v>
      </c>
      <c r="AB1579" s="59" t="n">
        <f aca="false">LOOKUP($B1579,07_L1政策步階!$A$4:$A$14,07_L1政策步階!$C$4:$C$14)</f>
        <v>-1</v>
      </c>
      <c r="AC1579" s="57"/>
      <c r="AD1579" s="57"/>
      <c r="AE1579" s="57"/>
      <c r="AF1579" s="57"/>
      <c r="AG1579" s="57"/>
      <c r="AH1579" s="57"/>
      <c r="AI1579" s="57"/>
      <c r="AJ1579" s="57"/>
      <c r="AK1579" s="57"/>
      <c r="AL1579" s="59" t="n">
        <f aca="false">IF(ISNUMBER($AA1579),IF($AA1579&gt;=0.005,100,IF($AA1579&gt;=-0.015,50,0)),"")</f>
        <v>0</v>
      </c>
      <c r="AM1579" s="59" t="n">
        <f aca="false">IF(ISNUMBER($AB1579),IF($AB1579=1,100,IF($AB1579=0,50,0)),"")</f>
        <v>0</v>
      </c>
      <c r="AN1579" s="0" t="str">
        <f aca="false">IF(ISNUMBER($AC1579),IF($AC1579&gt;=0.001,100,IF($AC1579&gt;=-0.003,50,0)),"")</f>
        <v/>
      </c>
      <c r="AO1579" s="0" t="str">
        <f aca="false">IF(ISNUMBER($AD1579),IF($AD1579&gt;=0.04,100,IF($AD1579&gt;=0,50,0)),"")</f>
        <v/>
      </c>
      <c r="AP1579" s="0" t="str">
        <f aca="false">IF(ISNUMBER($AE1579),IF($AE1579&gt;=25,100,IF($AE1579&gt;=-75,50,0)),"")</f>
        <v/>
      </c>
      <c r="AQ1579" s="0" t="str">
        <f aca="false">IF(ISNUMBER($AF1579),IF($AF1579&gt;0,100,IF($AF1579&gt;=-50,50,0)),"")</f>
        <v/>
      </c>
      <c r="AR1579" s="0" t="str">
        <f aca="false">IF(ISNUMBER($AG1579),IF($AG1579=1,100,IF($AG1579=0,50,0)),"")</f>
        <v/>
      </c>
      <c r="AS1579" s="0" t="str">
        <f aca="false">IF(ISNUMBER($AH1579),IF($AH1579&lt;0,100,IF($AH1579&lt;=20,50,0)),"")</f>
        <v/>
      </c>
      <c r="AT1579" s="0" t="str">
        <f aca="false">IF(ISNUMBER($AI1579),IF($AI1579&lt;0.95,100,IF($AI1579&lt;=1,50,0)),"")</f>
        <v/>
      </c>
      <c r="AU1579" s="0" t="str">
        <f aca="false">IF(ISNUMBER($AJ1579),IF($AJ1579&lt;30,0,IF($AJ1579&lt;40,50,IF($AJ1579&lt;=90,100,50))),"")</f>
        <v/>
      </c>
      <c r="AV1579" s="0" t="str">
        <f aca="false">IF(ISNUMBER($AK1579),IF($AK1579&gt;-0.2,100,IF($AK1579&gt;=-0.4,50,0)),"")</f>
        <v/>
      </c>
      <c r="AW1579" s="59" t="n">
        <f aca="false">01_指標庫!$H$4*ISNUMBER($F1579)+01_指標庫!$H$5*ISNUMBER($AA1579)+01_指標庫!$H$6*ISNUMBER($G1579)+01_指標庫!$H$7*ISNUMBER($H1579)+01_指標庫!$H$8*ISNUMBER($AF1579)+01_指標庫!$H$9*ISNUMBER($AG1579)+01_指標庫!$H$10*ISNUMBER($AB1579)+01_指標庫!$H$11*ISNUMBER($AC1579)+01_指標庫!$H$12*ISNUMBER($AD1579)+01_指標庫!$H$13*ISNUMBER($AE1579)+01_指標庫!$H$14*ISNUMBER($I1579)+01_指標庫!$H$15*ISNUMBER($AH1579)+01_指標庫!$H$16*ISNUMBER($K1579)+01_指標庫!$H$17*ISNUMBER($AI1579)+01_指標庫!$H$18*ISNUMBER($AJ1579)+01_指標庫!$H$19*ISNUMBER($AK1579)+01_指標庫!$H$20*ISNUMBER($BB1579)+01_指標庫!$H$21*ISNUMBER($BC1579)</f>
        <v>51</v>
      </c>
      <c r="AX1579" s="59" t="n">
        <f aca="false">IF(AW1579=0,50,ROUND((01_指標庫!$H$4*IF(ISNUMBER($F1579),L1579,0)+01_指標庫!$H$5*IF(ISNUMBER($AA1579),AL1579,0)+01_指標庫!$H$6*IF(ISNUMBER($G1579),M1579,0)+01_指標庫!$H$7*IF(ISNUMBER($H1579),N1579,0)+01_指標庫!$H$8*IF(ISNUMBER($AF1579),AQ1579,0)+01_指標庫!$H$9*IF(ISNUMBER($AG1579),AR1579,0)+01_指標庫!$H$10*IF(ISNUMBER($AB1579),AM1579,0)+01_指標庫!$H$11*IF(ISNUMBER($AC1579),AN1579,0)+01_指標庫!$H$12*IF(ISNUMBER($AD1579),AO1579,0)+01_指標庫!$H$13*IF(ISNUMBER($AE1579),AP1579,0)+01_指標庫!$H$14*IF(ISNUMBER($I1579),O1579,0)+01_指標庫!$H$15*IF(ISNUMBER($AH1579),AS1579,0)+01_指標庫!$H$16*IF(ISNUMBER($K1579),P1579,0)+01_指標庫!$H$17*IF(ISNUMBER($AI1579),AT1579,0)+01_指標庫!$H$18*IF(ISNUMBER($AJ1579),AU1579,0)+01_指標庫!$H$19*IF(ISNUMBER($AK1579),AV1579,0)+01_指標庫!$H$20*IF(ISNUMBER($BB1579),BB1579,0)+01_指標庫!$H$21*IF(ISNUMBER($BC1579),BC1579,0))/AW1579,1))</f>
        <v>7.8</v>
      </c>
      <c r="AY1579" s="60"/>
      <c r="AZ1579" s="60"/>
      <c r="BA1579" s="58" t="n">
        <f aca="false">AVERAGE($E1575:$E1579)/AVERAGE($E1570:$E1579)-1</f>
        <v>0.00667512130734815</v>
      </c>
      <c r="BB1579" s="59" t="n">
        <f aca="false">IF(ISNUMBER($BA1579),IF(OR($S1579&lt;=-0.03,$BA1579&lt;-0.003),0,IF(OR($S1579&lt;=-0.02,$BA1579&lt;0.01),50,100)),"")</f>
        <v>0</v>
      </c>
      <c r="BC1579" s="0" t="str">
        <f aca="false">IF(OR(COUNT($AZ1579)=0,COUNT($AZ1578)=0),"",IF(OR($AY1579/$AZ1578-1&lt;=-0.03,$AZ1579/$AZ1578-1&lt;=-0.045,IF(COUNT($AZ1570:$AZ1579)=10,AVERAGE($AZ1575:$AZ1579)/AVERAGE($AZ1570:$AZ1579)-1&lt;-0.01,FALSE())),0,IF(OR($AZ1579/$AZ1578-1&lt;=-0.02,IF(COUNT($AZ1570:$AZ1579)=10,AVERAGE($AZ1575:$AZ1579)/AVERAGE($AZ1570:$AZ1579)-1&lt;0.005,FALSE())),50,100)))</f>
        <v/>
      </c>
    </row>
    <row r="1580" customFormat="false" ht="15" hidden="false" customHeight="true" outlineLevel="0" collapsed="false">
      <c r="A1580" s="47" t="n">
        <v>1576</v>
      </c>
      <c r="B1580" s="48" t="n">
        <v>44844</v>
      </c>
      <c r="C1580" s="47" t="n">
        <v>2022</v>
      </c>
      <c r="D1580" s="49" t="s">
        <v>236</v>
      </c>
      <c r="E1580" s="50" t="n">
        <v>10926.97</v>
      </c>
      <c r="F1580" s="51" t="n">
        <v>-0.176012</v>
      </c>
      <c r="G1580" s="51" t="n">
        <v>-0.34069</v>
      </c>
      <c r="H1580" s="52" t="n">
        <v>0.1837</v>
      </c>
      <c r="I1580" s="62" t="n">
        <v>545.3</v>
      </c>
      <c r="J1580" s="63" t="s">
        <v>240</v>
      </c>
      <c r="K1580" s="54" t="n">
        <v>32.45</v>
      </c>
      <c r="L1580" s="55" t="n">
        <f aca="false">IF(COUNT(F1580)=0,50,IF(F1580&gt;=0,100,IF(F1580&gt;=-0.02,50,0)))</f>
        <v>0</v>
      </c>
      <c r="M1580" s="55" t="n">
        <f aca="false">IF(COUNT(G1580)=0,50,IF(G1580&gt;-0.06,100,IF(G1580&gt;-0.15,50,0)))</f>
        <v>0</v>
      </c>
      <c r="N1580" s="55" t="n">
        <f aca="false">IF(COUNT(H1580)=0,50,IF(H1580&gt;=0.6,100,IF(H1580&gt;=0.4,50,0)))</f>
        <v>0</v>
      </c>
      <c r="O1580" s="55" t="n">
        <f aca="false">IF(COUNT(I1580)=0,50,IF(J1580="proxy_vix",50,IF(I1580&lt;350,100,IF(I1580&lt;=450,50,0))))</f>
        <v>50</v>
      </c>
      <c r="P1580" s="55" t="n">
        <f aca="false">IF(COUNT(K1580)=0,50,IF(K1580&lt;20,100,IF(K1580&lt;=25,50,0)))</f>
        <v>0</v>
      </c>
      <c r="Q1580" s="54"/>
      <c r="R1580" s="47"/>
      <c r="S1580" s="51" t="n">
        <f aca="false">$E1580/$E1579-1</f>
        <v>-0.0101907066190677</v>
      </c>
      <c r="T1580" s="56" t="n">
        <f aca="false">$K1580/$K1579-1</f>
        <v>0.0347576530612246</v>
      </c>
      <c r="V1580" s="57"/>
      <c r="W1580" s="57"/>
      <c r="Y1580" s="1" t="str">
        <f aca="false">IF(AX1580&gt;=70,"EASY",IF(AX1580&gt;40,"UNCERTAIN","HARD"))</f>
        <v>HARD</v>
      </c>
      <c r="AA1580" s="58" t="n">
        <f aca="false">IF($A1580&lt;200,"",AVERAGE($E1531:$E1580)/AVERAGE($E1381:$E1580)-1)</f>
        <v>-0.0685880546247804</v>
      </c>
      <c r="AB1580" s="59" t="n">
        <f aca="false">LOOKUP($B1580,07_L1政策步階!$A$4:$A$14,07_L1政策步階!$C$4:$C$14)</f>
        <v>-1</v>
      </c>
      <c r="AC1580" s="57"/>
      <c r="AD1580" s="57"/>
      <c r="AE1580" s="57"/>
      <c r="AF1580" s="57"/>
      <c r="AG1580" s="57"/>
      <c r="AH1580" s="57"/>
      <c r="AI1580" s="57"/>
      <c r="AJ1580" s="57"/>
      <c r="AK1580" s="57"/>
      <c r="AL1580" s="59" t="n">
        <f aca="false">IF(ISNUMBER($AA1580),IF($AA1580&gt;=0.005,100,IF($AA1580&gt;=-0.015,50,0)),"")</f>
        <v>0</v>
      </c>
      <c r="AM1580" s="59" t="n">
        <f aca="false">IF(ISNUMBER($AB1580),IF($AB1580=1,100,IF($AB1580=0,50,0)),"")</f>
        <v>0</v>
      </c>
      <c r="AN1580" s="0" t="str">
        <f aca="false">IF(ISNUMBER($AC1580),IF($AC1580&gt;=0.001,100,IF($AC1580&gt;=-0.003,50,0)),"")</f>
        <v/>
      </c>
      <c r="AO1580" s="0" t="str">
        <f aca="false">IF(ISNUMBER($AD1580),IF($AD1580&gt;=0.04,100,IF($AD1580&gt;=0,50,0)),"")</f>
        <v/>
      </c>
      <c r="AP1580" s="0" t="str">
        <f aca="false">IF(ISNUMBER($AE1580),IF($AE1580&gt;=25,100,IF($AE1580&gt;=-75,50,0)),"")</f>
        <v/>
      </c>
      <c r="AQ1580" s="0" t="str">
        <f aca="false">IF(ISNUMBER($AF1580),IF($AF1580&gt;0,100,IF($AF1580&gt;=-50,50,0)),"")</f>
        <v/>
      </c>
      <c r="AR1580" s="0" t="str">
        <f aca="false">IF(ISNUMBER($AG1580),IF($AG1580=1,100,IF($AG1580=0,50,0)),"")</f>
        <v/>
      </c>
      <c r="AS1580" s="0" t="str">
        <f aca="false">IF(ISNUMBER($AH1580),IF($AH1580&lt;0,100,IF($AH1580&lt;=20,50,0)),"")</f>
        <v/>
      </c>
      <c r="AT1580" s="0" t="str">
        <f aca="false">IF(ISNUMBER($AI1580),IF($AI1580&lt;0.95,100,IF($AI1580&lt;=1,50,0)),"")</f>
        <v/>
      </c>
      <c r="AU1580" s="0" t="str">
        <f aca="false">IF(ISNUMBER($AJ1580),IF($AJ1580&lt;30,0,IF($AJ1580&lt;40,50,IF($AJ1580&lt;=90,100,50))),"")</f>
        <v/>
      </c>
      <c r="AV1580" s="0" t="str">
        <f aca="false">IF(ISNUMBER($AK1580),IF($AK1580&gt;-0.2,100,IF($AK1580&gt;=-0.4,50,0)),"")</f>
        <v/>
      </c>
      <c r="AW1580" s="59" t="n">
        <f aca="false">01_指標庫!$H$4*ISNUMBER($F1580)+01_指標庫!$H$5*ISNUMBER($AA1580)+01_指標庫!$H$6*ISNUMBER($G1580)+01_指標庫!$H$7*ISNUMBER($H1580)+01_指標庫!$H$8*ISNUMBER($AF1580)+01_指標庫!$H$9*ISNUMBER($AG1580)+01_指標庫!$H$10*ISNUMBER($AB1580)+01_指標庫!$H$11*ISNUMBER($AC1580)+01_指標庫!$H$12*ISNUMBER($AD1580)+01_指標庫!$H$13*ISNUMBER($AE1580)+01_指標庫!$H$14*ISNUMBER($I1580)+01_指標庫!$H$15*ISNUMBER($AH1580)+01_指標庫!$H$16*ISNUMBER($K1580)+01_指標庫!$H$17*ISNUMBER($AI1580)+01_指標庫!$H$18*ISNUMBER($AJ1580)+01_指標庫!$H$19*ISNUMBER($AK1580)+01_指標庫!$H$20*ISNUMBER($BB1580)+01_指標庫!$H$21*ISNUMBER($BC1580)</f>
        <v>51</v>
      </c>
      <c r="AX1580" s="59" t="n">
        <f aca="false">IF(AW1580=0,50,ROUND((01_指標庫!$H$4*IF(ISNUMBER($F1580),L1580,0)+01_指標庫!$H$5*IF(ISNUMBER($AA1580),AL1580,0)+01_指標庫!$H$6*IF(ISNUMBER($G1580),M1580,0)+01_指標庫!$H$7*IF(ISNUMBER($H1580),N1580,0)+01_指標庫!$H$8*IF(ISNUMBER($AF1580),AQ1580,0)+01_指標庫!$H$9*IF(ISNUMBER($AG1580),AR1580,0)+01_指標庫!$H$10*IF(ISNUMBER($AB1580),AM1580,0)+01_指標庫!$H$11*IF(ISNUMBER($AC1580),AN1580,0)+01_指標庫!$H$12*IF(ISNUMBER($AD1580),AO1580,0)+01_指標庫!$H$13*IF(ISNUMBER($AE1580),AP1580,0)+01_指標庫!$H$14*IF(ISNUMBER($I1580),O1580,0)+01_指標庫!$H$15*IF(ISNUMBER($AH1580),AS1580,0)+01_指標庫!$H$16*IF(ISNUMBER($K1580),P1580,0)+01_指標庫!$H$17*IF(ISNUMBER($AI1580),AT1580,0)+01_指標庫!$H$18*IF(ISNUMBER($AJ1580),AU1580,0)+01_指標庫!$H$19*IF(ISNUMBER($AK1580),AV1580,0)+01_指標庫!$H$20*IF(ISNUMBER($BB1580),BB1580,0)+01_指標庫!$H$21*IF(ISNUMBER($BC1580),BC1580,0))/AW1580,1))</f>
        <v>13.7</v>
      </c>
      <c r="AY1580" s="60"/>
      <c r="AZ1580" s="60"/>
      <c r="BA1580" s="58" t="n">
        <f aca="false">AVERAGE($E1576:$E1580)/AVERAGE($E1571:$E1580)-1</f>
        <v>0.00422524704634086</v>
      </c>
      <c r="BB1580" s="59" t="n">
        <f aca="false">IF(ISNUMBER($BA1580),IF(OR($S1580&lt;=-0.03,$BA1580&lt;-0.003),0,IF(OR($S1580&lt;=-0.02,$BA1580&lt;0.01),50,100)),"")</f>
        <v>50</v>
      </c>
      <c r="BC1580" s="0" t="str">
        <f aca="false">IF(OR(COUNT($AZ1580)=0,COUNT($AZ1579)=0),"",IF(OR($AY1580/$AZ1579-1&lt;=-0.03,$AZ1580/$AZ1579-1&lt;=-0.045,IF(COUNT($AZ1571:$AZ1580)=10,AVERAGE($AZ1576:$AZ1580)/AVERAGE($AZ1571:$AZ1580)-1&lt;-0.01,FALSE())),0,IF(OR($AZ1580/$AZ1579-1&lt;=-0.02,IF(COUNT($AZ1571:$AZ1580)=10,AVERAGE($AZ1576:$AZ1580)/AVERAGE($AZ1571:$AZ1580)-1&lt;0.005,FALSE())),50,100)))</f>
        <v/>
      </c>
    </row>
    <row r="1581" customFormat="false" ht="15" hidden="false" customHeight="true" outlineLevel="0" collapsed="false">
      <c r="A1581" s="47" t="n">
        <v>1577</v>
      </c>
      <c r="B1581" s="48" t="n">
        <v>44845</v>
      </c>
      <c r="C1581" s="47" t="n">
        <v>2022</v>
      </c>
      <c r="D1581" s="49" t="s">
        <v>237</v>
      </c>
      <c r="E1581" s="50" t="n">
        <v>10791.35</v>
      </c>
      <c r="F1581" s="51" t="n">
        <v>-0.184543</v>
      </c>
      <c r="G1581" s="51" t="n">
        <v>-0.348873</v>
      </c>
      <c r="H1581" s="52" t="n">
        <v>0.1633</v>
      </c>
      <c r="I1581" s="62" t="n">
        <v>555.2</v>
      </c>
      <c r="J1581" s="63" t="s">
        <v>240</v>
      </c>
      <c r="K1581" s="54" t="n">
        <v>33.63</v>
      </c>
      <c r="L1581" s="55" t="n">
        <f aca="false">IF(COUNT(F1581)=0,50,IF(F1581&gt;=0,100,IF(F1581&gt;=-0.02,50,0)))</f>
        <v>0</v>
      </c>
      <c r="M1581" s="55" t="n">
        <f aca="false">IF(COUNT(G1581)=0,50,IF(G1581&gt;-0.06,100,IF(G1581&gt;-0.15,50,0)))</f>
        <v>0</v>
      </c>
      <c r="N1581" s="55" t="n">
        <f aca="false">IF(COUNT(H1581)=0,50,IF(H1581&gt;=0.6,100,IF(H1581&gt;=0.4,50,0)))</f>
        <v>0</v>
      </c>
      <c r="O1581" s="55" t="n">
        <f aca="false">IF(COUNT(I1581)=0,50,IF(J1581="proxy_vix",50,IF(I1581&lt;350,100,IF(I1581&lt;=450,50,0))))</f>
        <v>50</v>
      </c>
      <c r="P1581" s="55" t="n">
        <f aca="false">IF(COUNT(K1581)=0,50,IF(K1581&lt;20,100,IF(K1581&lt;=25,50,0)))</f>
        <v>0</v>
      </c>
      <c r="Q1581" s="54"/>
      <c r="R1581" s="47"/>
      <c r="S1581" s="51" t="n">
        <f aca="false">$E1581/$E1580-1</f>
        <v>-0.0124114919323471</v>
      </c>
      <c r="T1581" s="56" t="n">
        <f aca="false">$K1581/$K1580-1</f>
        <v>0.0363636363636364</v>
      </c>
      <c r="V1581" s="57"/>
      <c r="W1581" s="57"/>
      <c r="Y1581" s="1" t="str">
        <f aca="false">IF(AX1581&gt;=70,"EASY",IF(AX1581&gt;40,"UNCERTAIN","HARD"))</f>
        <v>HARD</v>
      </c>
      <c r="AA1581" s="58" t="n">
        <f aca="false">IF($A1581&lt;200,"",AVERAGE($E1532:$E1581)/AVERAGE($E1382:$E1581)-1)</f>
        <v>-0.0698950602320052</v>
      </c>
      <c r="AB1581" s="59" t="n">
        <f aca="false">LOOKUP($B1581,07_L1政策步階!$A$4:$A$14,07_L1政策步階!$C$4:$C$14)</f>
        <v>-1</v>
      </c>
      <c r="AC1581" s="57"/>
      <c r="AD1581" s="57"/>
      <c r="AE1581" s="57"/>
      <c r="AF1581" s="57"/>
      <c r="AG1581" s="57"/>
      <c r="AH1581" s="57"/>
      <c r="AI1581" s="57"/>
      <c r="AJ1581" s="57"/>
      <c r="AK1581" s="57"/>
      <c r="AL1581" s="59" t="n">
        <f aca="false">IF(ISNUMBER($AA1581),IF($AA1581&gt;=0.005,100,IF($AA1581&gt;=-0.015,50,0)),"")</f>
        <v>0</v>
      </c>
      <c r="AM1581" s="59" t="n">
        <f aca="false">IF(ISNUMBER($AB1581),IF($AB1581=1,100,IF($AB1581=0,50,0)),"")</f>
        <v>0</v>
      </c>
      <c r="AN1581" s="0" t="str">
        <f aca="false">IF(ISNUMBER($AC1581),IF($AC1581&gt;=0.001,100,IF($AC1581&gt;=-0.003,50,0)),"")</f>
        <v/>
      </c>
      <c r="AO1581" s="0" t="str">
        <f aca="false">IF(ISNUMBER($AD1581),IF($AD1581&gt;=0.04,100,IF($AD1581&gt;=0,50,0)),"")</f>
        <v/>
      </c>
      <c r="AP1581" s="0" t="str">
        <f aca="false">IF(ISNUMBER($AE1581),IF($AE1581&gt;=25,100,IF($AE1581&gt;=-75,50,0)),"")</f>
        <v/>
      </c>
      <c r="AQ1581" s="0" t="str">
        <f aca="false">IF(ISNUMBER($AF1581),IF($AF1581&gt;0,100,IF($AF1581&gt;=-50,50,0)),"")</f>
        <v/>
      </c>
      <c r="AR1581" s="0" t="str">
        <f aca="false">IF(ISNUMBER($AG1581),IF($AG1581=1,100,IF($AG1581=0,50,0)),"")</f>
        <v/>
      </c>
      <c r="AS1581" s="0" t="str">
        <f aca="false">IF(ISNUMBER($AH1581),IF($AH1581&lt;0,100,IF($AH1581&lt;=20,50,0)),"")</f>
        <v/>
      </c>
      <c r="AT1581" s="0" t="str">
        <f aca="false">IF(ISNUMBER($AI1581),IF($AI1581&lt;0.95,100,IF($AI1581&lt;=1,50,0)),"")</f>
        <v/>
      </c>
      <c r="AU1581" s="0" t="str">
        <f aca="false">IF(ISNUMBER($AJ1581),IF($AJ1581&lt;30,0,IF($AJ1581&lt;40,50,IF($AJ1581&lt;=90,100,50))),"")</f>
        <v/>
      </c>
      <c r="AV1581" s="0" t="str">
        <f aca="false">IF(ISNUMBER($AK1581),IF($AK1581&gt;-0.2,100,IF($AK1581&gt;=-0.4,50,0)),"")</f>
        <v/>
      </c>
      <c r="AW1581" s="59" t="n">
        <f aca="false">01_指標庫!$H$4*ISNUMBER($F1581)+01_指標庫!$H$5*ISNUMBER($AA1581)+01_指標庫!$H$6*ISNUMBER($G1581)+01_指標庫!$H$7*ISNUMBER($H1581)+01_指標庫!$H$8*ISNUMBER($AF1581)+01_指標庫!$H$9*ISNUMBER($AG1581)+01_指標庫!$H$10*ISNUMBER($AB1581)+01_指標庫!$H$11*ISNUMBER($AC1581)+01_指標庫!$H$12*ISNUMBER($AD1581)+01_指標庫!$H$13*ISNUMBER($AE1581)+01_指標庫!$H$14*ISNUMBER($I1581)+01_指標庫!$H$15*ISNUMBER($AH1581)+01_指標庫!$H$16*ISNUMBER($K1581)+01_指標庫!$H$17*ISNUMBER($AI1581)+01_指標庫!$H$18*ISNUMBER($AJ1581)+01_指標庫!$H$19*ISNUMBER($AK1581)+01_指標庫!$H$20*ISNUMBER($BB1581)+01_指標庫!$H$21*ISNUMBER($BC1581)</f>
        <v>51</v>
      </c>
      <c r="AX1581" s="59" t="n">
        <f aca="false">IF(AW1581=0,50,ROUND((01_指標庫!$H$4*IF(ISNUMBER($F1581),L1581,0)+01_指標庫!$H$5*IF(ISNUMBER($AA1581),AL1581,0)+01_指標庫!$H$6*IF(ISNUMBER($G1581),M1581,0)+01_指標庫!$H$7*IF(ISNUMBER($H1581),N1581,0)+01_指標庫!$H$8*IF(ISNUMBER($AF1581),AQ1581,0)+01_指標庫!$H$9*IF(ISNUMBER($AG1581),AR1581,0)+01_指標庫!$H$10*IF(ISNUMBER($AB1581),AM1581,0)+01_指標庫!$H$11*IF(ISNUMBER($AC1581),AN1581,0)+01_指標庫!$H$12*IF(ISNUMBER($AD1581),AO1581,0)+01_指標庫!$H$13*IF(ISNUMBER($AE1581),AP1581,0)+01_指標庫!$H$14*IF(ISNUMBER($I1581),O1581,0)+01_指標庫!$H$15*IF(ISNUMBER($AH1581),AS1581,0)+01_指標庫!$H$16*IF(ISNUMBER($K1581),P1581,0)+01_指標庫!$H$17*IF(ISNUMBER($AI1581),AT1581,0)+01_指標庫!$H$18*IF(ISNUMBER($AJ1581),AU1581,0)+01_指標庫!$H$19*IF(ISNUMBER($AK1581),AV1581,0)+01_指標庫!$H$20*IF(ISNUMBER($BB1581),BB1581,0)+01_指標庫!$H$21*IF(ISNUMBER($BC1581),BC1581,0))/AW1581,1))</f>
        <v>7.8</v>
      </c>
      <c r="AY1581" s="60"/>
      <c r="AZ1581" s="60"/>
      <c r="BA1581" s="58" t="n">
        <f aca="false">AVERAGE($E1577:$E1581)/AVERAGE($E1572:$E1581)-1</f>
        <v>-0.00557311570956232</v>
      </c>
      <c r="BB1581" s="59" t="n">
        <f aca="false">IF(ISNUMBER($BA1581),IF(OR($S1581&lt;=-0.03,$BA1581&lt;-0.003),0,IF(OR($S1581&lt;=-0.02,$BA1581&lt;0.01),50,100)),"")</f>
        <v>0</v>
      </c>
      <c r="BC1581" s="0" t="str">
        <f aca="false">IF(OR(COUNT($AZ1581)=0,COUNT($AZ1580)=0),"",IF(OR($AY1581/$AZ1580-1&lt;=-0.03,$AZ1581/$AZ1580-1&lt;=-0.045,IF(COUNT($AZ1572:$AZ1581)=10,AVERAGE($AZ1577:$AZ1581)/AVERAGE($AZ1572:$AZ1581)-1&lt;-0.01,FALSE())),0,IF(OR($AZ1581/$AZ1580-1&lt;=-0.02,IF(COUNT($AZ1572:$AZ1581)=10,AVERAGE($AZ1577:$AZ1581)/AVERAGE($AZ1572:$AZ1581)-1&lt;0.005,FALSE())),50,100)))</f>
        <v/>
      </c>
    </row>
    <row r="1582" customFormat="false" ht="15" hidden="false" customHeight="true" outlineLevel="0" collapsed="false">
      <c r="A1582" s="47" t="n">
        <v>1578</v>
      </c>
      <c r="B1582" s="48" t="n">
        <v>44846</v>
      </c>
      <c r="C1582" s="47" t="n">
        <v>2022</v>
      </c>
      <c r="D1582" s="49" t="s">
        <v>238</v>
      </c>
      <c r="E1582" s="50" t="n">
        <v>10785.62</v>
      </c>
      <c r="F1582" s="51" t="n">
        <v>-0.183191</v>
      </c>
      <c r="G1582" s="51" t="n">
        <v>-0.349219</v>
      </c>
      <c r="H1582" s="52" t="n">
        <v>0.1837</v>
      </c>
      <c r="I1582" s="62" t="n">
        <v>554.7</v>
      </c>
      <c r="J1582" s="63" t="s">
        <v>240</v>
      </c>
      <c r="K1582" s="54" t="n">
        <v>33.57</v>
      </c>
      <c r="L1582" s="55" t="n">
        <f aca="false">IF(COUNT(F1582)=0,50,IF(F1582&gt;=0,100,IF(F1582&gt;=-0.02,50,0)))</f>
        <v>0</v>
      </c>
      <c r="M1582" s="55" t="n">
        <f aca="false">IF(COUNT(G1582)=0,50,IF(G1582&gt;-0.06,100,IF(G1582&gt;-0.15,50,0)))</f>
        <v>0</v>
      </c>
      <c r="N1582" s="55" t="n">
        <f aca="false">IF(COUNT(H1582)=0,50,IF(H1582&gt;=0.6,100,IF(H1582&gt;=0.4,50,0)))</f>
        <v>0</v>
      </c>
      <c r="O1582" s="55" t="n">
        <f aca="false">IF(COUNT(I1582)=0,50,IF(J1582="proxy_vix",50,IF(I1582&lt;350,100,IF(I1582&lt;=450,50,0))))</f>
        <v>50</v>
      </c>
      <c r="P1582" s="55" t="n">
        <f aca="false">IF(COUNT(K1582)=0,50,IF(K1582&lt;20,100,IF(K1582&lt;=25,50,0)))</f>
        <v>0</v>
      </c>
      <c r="Q1582" s="54"/>
      <c r="R1582" s="47"/>
      <c r="S1582" s="51" t="n">
        <f aca="false">$E1582/$E1581-1</f>
        <v>-0.000530980831869976</v>
      </c>
      <c r="T1582" s="56" t="n">
        <f aca="false">$K1582/$K1581-1</f>
        <v>-0.00178412132024985</v>
      </c>
      <c r="V1582" s="57"/>
      <c r="W1582" s="57"/>
      <c r="Y1582" s="1" t="str">
        <f aca="false">IF(AX1582&gt;=70,"EASY",IF(AX1582&gt;40,"UNCERTAIN","HARD"))</f>
        <v>HARD</v>
      </c>
      <c r="AA1582" s="58" t="n">
        <f aca="false">IF($A1582&lt;200,"",AVERAGE($E1533:$E1582)/AVERAGE($E1383:$E1582)-1)</f>
        <v>-0.0710636560178263</v>
      </c>
      <c r="AB1582" s="59" t="n">
        <f aca="false">LOOKUP($B1582,07_L1政策步階!$A$4:$A$14,07_L1政策步階!$C$4:$C$14)</f>
        <v>-1</v>
      </c>
      <c r="AC1582" s="57"/>
      <c r="AD1582" s="57"/>
      <c r="AE1582" s="57"/>
      <c r="AF1582" s="57"/>
      <c r="AG1582" s="57"/>
      <c r="AH1582" s="57"/>
      <c r="AI1582" s="57"/>
      <c r="AJ1582" s="57"/>
      <c r="AK1582" s="57"/>
      <c r="AL1582" s="59" t="n">
        <f aca="false">IF(ISNUMBER($AA1582),IF($AA1582&gt;=0.005,100,IF($AA1582&gt;=-0.015,50,0)),"")</f>
        <v>0</v>
      </c>
      <c r="AM1582" s="59" t="n">
        <f aca="false">IF(ISNUMBER($AB1582),IF($AB1582=1,100,IF($AB1582=0,50,0)),"")</f>
        <v>0</v>
      </c>
      <c r="AN1582" s="0" t="str">
        <f aca="false">IF(ISNUMBER($AC1582),IF($AC1582&gt;=0.001,100,IF($AC1582&gt;=-0.003,50,0)),"")</f>
        <v/>
      </c>
      <c r="AO1582" s="0" t="str">
        <f aca="false">IF(ISNUMBER($AD1582),IF($AD1582&gt;=0.04,100,IF($AD1582&gt;=0,50,0)),"")</f>
        <v/>
      </c>
      <c r="AP1582" s="0" t="str">
        <f aca="false">IF(ISNUMBER($AE1582),IF($AE1582&gt;=25,100,IF($AE1582&gt;=-75,50,0)),"")</f>
        <v/>
      </c>
      <c r="AQ1582" s="0" t="str">
        <f aca="false">IF(ISNUMBER($AF1582),IF($AF1582&gt;0,100,IF($AF1582&gt;=-50,50,0)),"")</f>
        <v/>
      </c>
      <c r="AR1582" s="0" t="str">
        <f aca="false">IF(ISNUMBER($AG1582),IF($AG1582=1,100,IF($AG1582=0,50,0)),"")</f>
        <v/>
      </c>
      <c r="AS1582" s="0" t="str">
        <f aca="false">IF(ISNUMBER($AH1582),IF($AH1582&lt;0,100,IF($AH1582&lt;=20,50,0)),"")</f>
        <v/>
      </c>
      <c r="AT1582" s="0" t="str">
        <f aca="false">IF(ISNUMBER($AI1582),IF($AI1582&lt;0.95,100,IF($AI1582&lt;=1,50,0)),"")</f>
        <v/>
      </c>
      <c r="AU1582" s="0" t="str">
        <f aca="false">IF(ISNUMBER($AJ1582),IF($AJ1582&lt;30,0,IF($AJ1582&lt;40,50,IF($AJ1582&lt;=90,100,50))),"")</f>
        <v/>
      </c>
      <c r="AV1582" s="0" t="str">
        <f aca="false">IF(ISNUMBER($AK1582),IF($AK1582&gt;-0.2,100,IF($AK1582&gt;=-0.4,50,0)),"")</f>
        <v/>
      </c>
      <c r="AW1582" s="59" t="n">
        <f aca="false">01_指標庫!$H$4*ISNUMBER($F1582)+01_指標庫!$H$5*ISNUMBER($AA1582)+01_指標庫!$H$6*ISNUMBER($G1582)+01_指標庫!$H$7*ISNUMBER($H1582)+01_指標庫!$H$8*ISNUMBER($AF1582)+01_指標庫!$H$9*ISNUMBER($AG1582)+01_指標庫!$H$10*ISNUMBER($AB1582)+01_指標庫!$H$11*ISNUMBER($AC1582)+01_指標庫!$H$12*ISNUMBER($AD1582)+01_指標庫!$H$13*ISNUMBER($AE1582)+01_指標庫!$H$14*ISNUMBER($I1582)+01_指標庫!$H$15*ISNUMBER($AH1582)+01_指標庫!$H$16*ISNUMBER($K1582)+01_指標庫!$H$17*ISNUMBER($AI1582)+01_指標庫!$H$18*ISNUMBER($AJ1582)+01_指標庫!$H$19*ISNUMBER($AK1582)+01_指標庫!$H$20*ISNUMBER($BB1582)+01_指標庫!$H$21*ISNUMBER($BC1582)</f>
        <v>51</v>
      </c>
      <c r="AX1582" s="59" t="n">
        <f aca="false">IF(AW1582=0,50,ROUND((01_指標庫!$H$4*IF(ISNUMBER($F1582),L1582,0)+01_指標庫!$H$5*IF(ISNUMBER($AA1582),AL1582,0)+01_指標庫!$H$6*IF(ISNUMBER($G1582),M1582,0)+01_指標庫!$H$7*IF(ISNUMBER($H1582),N1582,0)+01_指標庫!$H$8*IF(ISNUMBER($AF1582),AQ1582,0)+01_指標庫!$H$9*IF(ISNUMBER($AG1582),AR1582,0)+01_指標庫!$H$10*IF(ISNUMBER($AB1582),AM1582,0)+01_指標庫!$H$11*IF(ISNUMBER($AC1582),AN1582,0)+01_指標庫!$H$12*IF(ISNUMBER($AD1582),AO1582,0)+01_指標庫!$H$13*IF(ISNUMBER($AE1582),AP1582,0)+01_指標庫!$H$14*IF(ISNUMBER($I1582),O1582,0)+01_指標庫!$H$15*IF(ISNUMBER($AH1582),AS1582,0)+01_指標庫!$H$16*IF(ISNUMBER($K1582),P1582,0)+01_指標庫!$H$17*IF(ISNUMBER($AI1582),AT1582,0)+01_指標庫!$H$18*IF(ISNUMBER($AJ1582),AU1582,0)+01_指標庫!$H$19*IF(ISNUMBER($AK1582),AV1582,0)+01_指標庫!$H$20*IF(ISNUMBER($BB1582),BB1582,0)+01_指標庫!$H$21*IF(ISNUMBER($BC1582),BC1582,0))/AW1582,1))</f>
        <v>7.8</v>
      </c>
      <c r="AY1582" s="60"/>
      <c r="AZ1582" s="60"/>
      <c r="BA1582" s="58" t="n">
        <f aca="false">AVERAGE($E1578:$E1582)/AVERAGE($E1573:$E1582)-1</f>
        <v>-0.0133799657840638</v>
      </c>
      <c r="BB1582" s="59" t="n">
        <f aca="false">IF(ISNUMBER($BA1582),IF(OR($S1582&lt;=-0.03,$BA1582&lt;-0.003),0,IF(OR($S1582&lt;=-0.02,$BA1582&lt;0.01),50,100)),"")</f>
        <v>0</v>
      </c>
      <c r="BC1582" s="0" t="str">
        <f aca="false">IF(OR(COUNT($AZ1582)=0,COUNT($AZ1581)=0),"",IF(OR($AY1582/$AZ1581-1&lt;=-0.03,$AZ1582/$AZ1581-1&lt;=-0.045,IF(COUNT($AZ1573:$AZ1582)=10,AVERAGE($AZ1578:$AZ1582)/AVERAGE($AZ1573:$AZ1582)-1&lt;-0.01,FALSE())),0,IF(OR($AZ1582/$AZ1581-1&lt;=-0.02,IF(COUNT($AZ1573:$AZ1582)=10,AVERAGE($AZ1578:$AZ1582)/AVERAGE($AZ1573:$AZ1582)-1&lt;0.005,FALSE())),50,100)))</f>
        <v/>
      </c>
    </row>
    <row r="1583" customFormat="false" ht="15" hidden="false" customHeight="true" outlineLevel="0" collapsed="false">
      <c r="A1583" s="47" t="n">
        <v>1579</v>
      </c>
      <c r="B1583" s="48" t="n">
        <v>44847</v>
      </c>
      <c r="C1583" s="47" t="n">
        <v>2022</v>
      </c>
      <c r="D1583" s="49" t="s">
        <v>239</v>
      </c>
      <c r="E1583" s="50" t="n">
        <v>11033.58</v>
      </c>
      <c r="F1583" s="51" t="n">
        <v>-0.162684</v>
      </c>
      <c r="G1583" s="51" t="n">
        <v>-0.334257</v>
      </c>
      <c r="H1583" s="52" t="n">
        <v>0.1837</v>
      </c>
      <c r="I1583" s="62" t="n">
        <v>541</v>
      </c>
      <c r="J1583" s="63" t="s">
        <v>240</v>
      </c>
      <c r="K1583" s="54" t="n">
        <v>31.94</v>
      </c>
      <c r="L1583" s="55" t="n">
        <f aca="false">IF(COUNT(F1583)=0,50,IF(F1583&gt;=0,100,IF(F1583&gt;=-0.02,50,0)))</f>
        <v>0</v>
      </c>
      <c r="M1583" s="55" t="n">
        <f aca="false">IF(COUNT(G1583)=0,50,IF(G1583&gt;-0.06,100,IF(G1583&gt;-0.15,50,0)))</f>
        <v>0</v>
      </c>
      <c r="N1583" s="55" t="n">
        <f aca="false">IF(COUNT(H1583)=0,50,IF(H1583&gt;=0.6,100,IF(H1583&gt;=0.4,50,0)))</f>
        <v>0</v>
      </c>
      <c r="O1583" s="55" t="n">
        <f aca="false">IF(COUNT(I1583)=0,50,IF(J1583="proxy_vix",50,IF(I1583&lt;350,100,IF(I1583&lt;=450,50,0))))</f>
        <v>50</v>
      </c>
      <c r="P1583" s="55" t="n">
        <f aca="false">IF(COUNT(K1583)=0,50,IF(K1583&lt;20,100,IF(K1583&lt;=25,50,0)))</f>
        <v>0</v>
      </c>
      <c r="Q1583" s="54"/>
      <c r="R1583" s="47"/>
      <c r="S1583" s="51" t="n">
        <f aca="false">$E1583/$E1582-1</f>
        <v>0.0229898698452198</v>
      </c>
      <c r="T1583" s="56" t="n">
        <f aca="false">$K1583/$K1582-1</f>
        <v>-0.0485552576705391</v>
      </c>
      <c r="V1583" s="57"/>
      <c r="W1583" s="57"/>
      <c r="Y1583" s="1" t="str">
        <f aca="false">IF(AX1583&gt;=70,"EASY",IF(AX1583&gt;40,"UNCERTAIN","HARD"))</f>
        <v>HARD</v>
      </c>
      <c r="AA1583" s="58" t="n">
        <f aca="false">IF($A1583&lt;200,"",AVERAGE($E1534:$E1583)/AVERAGE($E1384:$E1583)-1)</f>
        <v>-0.0725098152041824</v>
      </c>
      <c r="AB1583" s="59" t="n">
        <f aca="false">LOOKUP($B1583,07_L1政策步階!$A$4:$A$14,07_L1政策步階!$C$4:$C$14)</f>
        <v>-1</v>
      </c>
      <c r="AC1583" s="57"/>
      <c r="AD1583" s="57"/>
      <c r="AE1583" s="57"/>
      <c r="AF1583" s="57"/>
      <c r="AG1583" s="57"/>
      <c r="AH1583" s="57"/>
      <c r="AI1583" s="57"/>
      <c r="AJ1583" s="57"/>
      <c r="AK1583" s="57"/>
      <c r="AL1583" s="59" t="n">
        <f aca="false">IF(ISNUMBER($AA1583),IF($AA1583&gt;=0.005,100,IF($AA1583&gt;=-0.015,50,0)),"")</f>
        <v>0</v>
      </c>
      <c r="AM1583" s="59" t="n">
        <f aca="false">IF(ISNUMBER($AB1583),IF($AB1583=1,100,IF($AB1583=0,50,0)),"")</f>
        <v>0</v>
      </c>
      <c r="AN1583" s="0" t="str">
        <f aca="false">IF(ISNUMBER($AC1583),IF($AC1583&gt;=0.001,100,IF($AC1583&gt;=-0.003,50,0)),"")</f>
        <v/>
      </c>
      <c r="AO1583" s="0" t="str">
        <f aca="false">IF(ISNUMBER($AD1583),IF($AD1583&gt;=0.04,100,IF($AD1583&gt;=0,50,0)),"")</f>
        <v/>
      </c>
      <c r="AP1583" s="0" t="str">
        <f aca="false">IF(ISNUMBER($AE1583),IF($AE1583&gt;=25,100,IF($AE1583&gt;=-75,50,0)),"")</f>
        <v/>
      </c>
      <c r="AQ1583" s="0" t="str">
        <f aca="false">IF(ISNUMBER($AF1583),IF($AF1583&gt;0,100,IF($AF1583&gt;=-50,50,0)),"")</f>
        <v/>
      </c>
      <c r="AR1583" s="0" t="str">
        <f aca="false">IF(ISNUMBER($AG1583),IF($AG1583=1,100,IF($AG1583=0,50,0)),"")</f>
        <v/>
      </c>
      <c r="AS1583" s="0" t="str">
        <f aca="false">IF(ISNUMBER($AH1583),IF($AH1583&lt;0,100,IF($AH1583&lt;=20,50,0)),"")</f>
        <v/>
      </c>
      <c r="AT1583" s="0" t="str">
        <f aca="false">IF(ISNUMBER($AI1583),IF($AI1583&lt;0.95,100,IF($AI1583&lt;=1,50,0)),"")</f>
        <v/>
      </c>
      <c r="AU1583" s="0" t="str">
        <f aca="false">IF(ISNUMBER($AJ1583),IF($AJ1583&lt;30,0,IF($AJ1583&lt;40,50,IF($AJ1583&lt;=90,100,50))),"")</f>
        <v/>
      </c>
      <c r="AV1583" s="0" t="str">
        <f aca="false">IF(ISNUMBER($AK1583),IF($AK1583&gt;-0.2,100,IF($AK1583&gt;=-0.4,50,0)),"")</f>
        <v/>
      </c>
      <c r="AW1583" s="59" t="n">
        <f aca="false">01_指標庫!$H$4*ISNUMBER($F1583)+01_指標庫!$H$5*ISNUMBER($AA1583)+01_指標庫!$H$6*ISNUMBER($G1583)+01_指標庫!$H$7*ISNUMBER($H1583)+01_指標庫!$H$8*ISNUMBER($AF1583)+01_指標庫!$H$9*ISNUMBER($AG1583)+01_指標庫!$H$10*ISNUMBER($AB1583)+01_指標庫!$H$11*ISNUMBER($AC1583)+01_指標庫!$H$12*ISNUMBER($AD1583)+01_指標庫!$H$13*ISNUMBER($AE1583)+01_指標庫!$H$14*ISNUMBER($I1583)+01_指標庫!$H$15*ISNUMBER($AH1583)+01_指標庫!$H$16*ISNUMBER($K1583)+01_指標庫!$H$17*ISNUMBER($AI1583)+01_指標庫!$H$18*ISNUMBER($AJ1583)+01_指標庫!$H$19*ISNUMBER($AK1583)+01_指標庫!$H$20*ISNUMBER($BB1583)+01_指標庫!$H$21*ISNUMBER($BC1583)</f>
        <v>51</v>
      </c>
      <c r="AX1583" s="59" t="n">
        <f aca="false">IF(AW1583=0,50,ROUND((01_指標庫!$H$4*IF(ISNUMBER($F1583),L1583,0)+01_指標庫!$H$5*IF(ISNUMBER($AA1583),AL1583,0)+01_指標庫!$H$6*IF(ISNUMBER($G1583),M1583,0)+01_指標庫!$H$7*IF(ISNUMBER($H1583),N1583,0)+01_指標庫!$H$8*IF(ISNUMBER($AF1583),AQ1583,0)+01_指標庫!$H$9*IF(ISNUMBER($AG1583),AR1583,0)+01_指標庫!$H$10*IF(ISNUMBER($AB1583),AM1583,0)+01_指標庫!$H$11*IF(ISNUMBER($AC1583),AN1583,0)+01_指標庫!$H$12*IF(ISNUMBER($AD1583),AO1583,0)+01_指標庫!$H$13*IF(ISNUMBER($AE1583),AP1583,0)+01_指標庫!$H$14*IF(ISNUMBER($I1583),O1583,0)+01_指標庫!$H$15*IF(ISNUMBER($AH1583),AS1583,0)+01_指標庫!$H$16*IF(ISNUMBER($K1583),P1583,0)+01_指標庫!$H$17*IF(ISNUMBER($AI1583),AT1583,0)+01_指標庫!$H$18*IF(ISNUMBER($AJ1583),AU1583,0)+01_指標庫!$H$19*IF(ISNUMBER($AK1583),AV1583,0)+01_指標庫!$H$20*IF(ISNUMBER($BB1583),BB1583,0)+01_指標庫!$H$21*IF(ISNUMBER($BC1583),BC1583,0))/AW1583,1))</f>
        <v>7.8</v>
      </c>
      <c r="AY1583" s="60"/>
      <c r="AZ1583" s="60"/>
      <c r="BA1583" s="58" t="n">
        <f aca="false">AVERAGE($E1579:$E1583)/AVERAGE($E1574:$E1583)-1</f>
        <v>-0.0203302555862027</v>
      </c>
      <c r="BB1583" s="59" t="n">
        <f aca="false">IF(ISNUMBER($BA1583),IF(OR($S1583&lt;=-0.03,$BA1583&lt;-0.003),0,IF(OR($S1583&lt;=-0.02,$BA1583&lt;0.01),50,100)),"")</f>
        <v>0</v>
      </c>
      <c r="BC1583" s="0" t="str">
        <f aca="false">IF(OR(COUNT($AZ1583)=0,COUNT($AZ1582)=0),"",IF(OR($AY1583/$AZ1582-1&lt;=-0.03,$AZ1583/$AZ1582-1&lt;=-0.045,IF(COUNT($AZ1574:$AZ1583)=10,AVERAGE($AZ1579:$AZ1583)/AVERAGE($AZ1574:$AZ1583)-1&lt;-0.01,FALSE())),0,IF(OR($AZ1583/$AZ1582-1&lt;=-0.02,IF(COUNT($AZ1574:$AZ1583)=10,AVERAGE($AZ1579:$AZ1583)/AVERAGE($AZ1574:$AZ1583)-1&lt;0.005,FALSE())),50,100)))</f>
        <v/>
      </c>
    </row>
    <row r="1584" customFormat="false" ht="15" hidden="false" customHeight="true" outlineLevel="0" collapsed="false">
      <c r="A1584" s="47" t="n">
        <v>1580</v>
      </c>
      <c r="B1584" s="48" t="n">
        <v>44848</v>
      </c>
      <c r="C1584" s="47" t="n">
        <v>2022</v>
      </c>
      <c r="D1584" s="49" t="s">
        <v>234</v>
      </c>
      <c r="E1584" s="50" t="n">
        <v>10692.06</v>
      </c>
      <c r="F1584" s="51" t="n">
        <v>-0.186812</v>
      </c>
      <c r="G1584" s="51" t="n">
        <v>-0.354864</v>
      </c>
      <c r="H1584" s="52" t="n">
        <v>0.1837</v>
      </c>
      <c r="I1584" s="62" t="n">
        <v>541.7</v>
      </c>
      <c r="J1584" s="63" t="s">
        <v>240</v>
      </c>
      <c r="K1584" s="54" t="n">
        <v>32.02</v>
      </c>
      <c r="L1584" s="55" t="n">
        <f aca="false">IF(COUNT(F1584)=0,50,IF(F1584&gt;=0,100,IF(F1584&gt;=-0.02,50,0)))</f>
        <v>0</v>
      </c>
      <c r="M1584" s="55" t="n">
        <f aca="false">IF(COUNT(G1584)=0,50,IF(G1584&gt;-0.06,100,IF(G1584&gt;-0.15,50,0)))</f>
        <v>0</v>
      </c>
      <c r="N1584" s="55" t="n">
        <f aca="false">IF(COUNT(H1584)=0,50,IF(H1584&gt;=0.6,100,IF(H1584&gt;=0.4,50,0)))</f>
        <v>0</v>
      </c>
      <c r="O1584" s="55" t="n">
        <f aca="false">IF(COUNT(I1584)=0,50,IF(J1584="proxy_vix",50,IF(I1584&lt;350,100,IF(I1584&lt;=450,50,0))))</f>
        <v>50</v>
      </c>
      <c r="P1584" s="55" t="n">
        <f aca="false">IF(COUNT(K1584)=0,50,IF(K1584&lt;20,100,IF(K1584&lt;=25,50,0)))</f>
        <v>0</v>
      </c>
      <c r="Q1584" s="54"/>
      <c r="R1584" s="47"/>
      <c r="S1584" s="51" t="n">
        <f aca="false">$E1584/$E1583-1</f>
        <v>-0.0309527823245039</v>
      </c>
      <c r="T1584" s="56" t="n">
        <f aca="false">$K1584/$K1583-1</f>
        <v>0.00250469630557304</v>
      </c>
      <c r="V1584" s="57"/>
      <c r="W1584" s="57"/>
      <c r="Y1584" s="1" t="str">
        <f aca="false">IF(AX1584&gt;=70,"EASY",IF(AX1584&gt;40,"UNCERTAIN","HARD"))</f>
        <v>HARD</v>
      </c>
      <c r="AA1584" s="58" t="n">
        <f aca="false">IF($A1584&lt;200,"",AVERAGE($E1535:$E1584)/AVERAGE($E1385:$E1584)-1)</f>
        <v>-0.074448257594226</v>
      </c>
      <c r="AB1584" s="59" t="n">
        <f aca="false">LOOKUP($B1584,07_L1政策步階!$A$4:$A$14,07_L1政策步階!$C$4:$C$14)</f>
        <v>-1</v>
      </c>
      <c r="AC1584" s="57"/>
      <c r="AD1584" s="57"/>
      <c r="AE1584" s="57"/>
      <c r="AF1584" s="57"/>
      <c r="AG1584" s="57"/>
      <c r="AH1584" s="57"/>
      <c r="AI1584" s="57"/>
      <c r="AJ1584" s="57"/>
      <c r="AK1584" s="57"/>
      <c r="AL1584" s="59" t="n">
        <f aca="false">IF(ISNUMBER($AA1584),IF($AA1584&gt;=0.005,100,IF($AA1584&gt;=-0.015,50,0)),"")</f>
        <v>0</v>
      </c>
      <c r="AM1584" s="59" t="n">
        <f aca="false">IF(ISNUMBER($AB1584),IF($AB1584=1,100,IF($AB1584=0,50,0)),"")</f>
        <v>0</v>
      </c>
      <c r="AN1584" s="0" t="str">
        <f aca="false">IF(ISNUMBER($AC1584),IF($AC1584&gt;=0.001,100,IF($AC1584&gt;=-0.003,50,0)),"")</f>
        <v/>
      </c>
      <c r="AO1584" s="0" t="str">
        <f aca="false">IF(ISNUMBER($AD1584),IF($AD1584&gt;=0.04,100,IF($AD1584&gt;=0,50,0)),"")</f>
        <v/>
      </c>
      <c r="AP1584" s="0" t="str">
        <f aca="false">IF(ISNUMBER($AE1584),IF($AE1584&gt;=25,100,IF($AE1584&gt;=-75,50,0)),"")</f>
        <v/>
      </c>
      <c r="AQ1584" s="0" t="str">
        <f aca="false">IF(ISNUMBER($AF1584),IF($AF1584&gt;0,100,IF($AF1584&gt;=-50,50,0)),"")</f>
        <v/>
      </c>
      <c r="AR1584" s="0" t="str">
        <f aca="false">IF(ISNUMBER($AG1584),IF($AG1584=1,100,IF($AG1584=0,50,0)),"")</f>
        <v/>
      </c>
      <c r="AS1584" s="0" t="str">
        <f aca="false">IF(ISNUMBER($AH1584),IF($AH1584&lt;0,100,IF($AH1584&lt;=20,50,0)),"")</f>
        <v/>
      </c>
      <c r="AT1584" s="0" t="str">
        <f aca="false">IF(ISNUMBER($AI1584),IF($AI1584&lt;0.95,100,IF($AI1584&lt;=1,50,0)),"")</f>
        <v/>
      </c>
      <c r="AU1584" s="0" t="str">
        <f aca="false">IF(ISNUMBER($AJ1584),IF($AJ1584&lt;30,0,IF($AJ1584&lt;40,50,IF($AJ1584&lt;=90,100,50))),"")</f>
        <v/>
      </c>
      <c r="AV1584" s="0" t="str">
        <f aca="false">IF(ISNUMBER($AK1584),IF($AK1584&gt;-0.2,100,IF($AK1584&gt;=-0.4,50,0)),"")</f>
        <v/>
      </c>
      <c r="AW1584" s="59" t="n">
        <f aca="false">01_指標庫!$H$4*ISNUMBER($F1584)+01_指標庫!$H$5*ISNUMBER($AA1584)+01_指標庫!$H$6*ISNUMBER($G1584)+01_指標庫!$H$7*ISNUMBER($H1584)+01_指標庫!$H$8*ISNUMBER($AF1584)+01_指標庫!$H$9*ISNUMBER($AG1584)+01_指標庫!$H$10*ISNUMBER($AB1584)+01_指標庫!$H$11*ISNUMBER($AC1584)+01_指標庫!$H$12*ISNUMBER($AD1584)+01_指標庫!$H$13*ISNUMBER($AE1584)+01_指標庫!$H$14*ISNUMBER($I1584)+01_指標庫!$H$15*ISNUMBER($AH1584)+01_指標庫!$H$16*ISNUMBER($K1584)+01_指標庫!$H$17*ISNUMBER($AI1584)+01_指標庫!$H$18*ISNUMBER($AJ1584)+01_指標庫!$H$19*ISNUMBER($AK1584)+01_指標庫!$H$20*ISNUMBER($BB1584)+01_指標庫!$H$21*ISNUMBER($BC1584)</f>
        <v>51</v>
      </c>
      <c r="AX1584" s="59" t="n">
        <f aca="false">IF(AW1584=0,50,ROUND((01_指標庫!$H$4*IF(ISNUMBER($F1584),L1584,0)+01_指標庫!$H$5*IF(ISNUMBER($AA1584),AL1584,0)+01_指標庫!$H$6*IF(ISNUMBER($G1584),M1584,0)+01_指標庫!$H$7*IF(ISNUMBER($H1584),N1584,0)+01_指標庫!$H$8*IF(ISNUMBER($AF1584),AQ1584,0)+01_指標庫!$H$9*IF(ISNUMBER($AG1584),AR1584,0)+01_指標庫!$H$10*IF(ISNUMBER($AB1584),AM1584,0)+01_指標庫!$H$11*IF(ISNUMBER($AC1584),AN1584,0)+01_指標庫!$H$12*IF(ISNUMBER($AD1584),AO1584,0)+01_指標庫!$H$13*IF(ISNUMBER($AE1584),AP1584,0)+01_指標庫!$H$14*IF(ISNUMBER($I1584),O1584,0)+01_指標庫!$H$15*IF(ISNUMBER($AH1584),AS1584,0)+01_指標庫!$H$16*IF(ISNUMBER($K1584),P1584,0)+01_指標庫!$H$17*IF(ISNUMBER($AI1584),AT1584,0)+01_指標庫!$H$18*IF(ISNUMBER($AJ1584),AU1584,0)+01_指標庫!$H$19*IF(ISNUMBER($AK1584),AV1584,0)+01_指標庫!$H$20*IF(ISNUMBER($BB1584),BB1584,0)+01_指標庫!$H$21*IF(ISNUMBER($BC1584),BC1584,0))/AW1584,1))</f>
        <v>7.8</v>
      </c>
      <c r="AY1584" s="60"/>
      <c r="AZ1584" s="60"/>
      <c r="BA1584" s="58" t="n">
        <f aca="false">AVERAGE($E1580:$E1584)/AVERAGE($E1575:$E1584)-1</f>
        <v>-0.0241212884649991</v>
      </c>
      <c r="BB1584" s="59" t="n">
        <f aca="false">IF(ISNUMBER($BA1584),IF(OR($S1584&lt;=-0.03,$BA1584&lt;-0.003),0,IF(OR($S1584&lt;=-0.02,$BA1584&lt;0.01),50,100)),"")</f>
        <v>0</v>
      </c>
      <c r="BC1584" s="0" t="str">
        <f aca="false">IF(OR(COUNT($AZ1584)=0,COUNT($AZ1583)=0),"",IF(OR($AY1584/$AZ1583-1&lt;=-0.03,$AZ1584/$AZ1583-1&lt;=-0.045,IF(COUNT($AZ1575:$AZ1584)=10,AVERAGE($AZ1580:$AZ1584)/AVERAGE($AZ1575:$AZ1584)-1&lt;-0.01,FALSE())),0,IF(OR($AZ1584/$AZ1583-1&lt;=-0.02,IF(COUNT($AZ1575:$AZ1584)=10,AVERAGE($AZ1580:$AZ1584)/AVERAGE($AZ1575:$AZ1584)-1&lt;0.005,FALSE())),50,100)))</f>
        <v/>
      </c>
    </row>
    <row r="1585" customFormat="false" ht="15" hidden="false" customHeight="true" outlineLevel="0" collapsed="false">
      <c r="A1585" s="47" t="n">
        <v>1581</v>
      </c>
      <c r="B1585" s="48" t="n">
        <v>44851</v>
      </c>
      <c r="C1585" s="47" t="n">
        <v>2022</v>
      </c>
      <c r="D1585" s="49" t="s">
        <v>236</v>
      </c>
      <c r="E1585" s="50" t="n">
        <v>11062.53</v>
      </c>
      <c r="F1585" s="51" t="n">
        <v>-0.156915</v>
      </c>
      <c r="G1585" s="51" t="n">
        <v>-0.332511</v>
      </c>
      <c r="H1585" s="52" t="n">
        <v>0.1837</v>
      </c>
      <c r="I1585" s="62" t="n">
        <v>536.3</v>
      </c>
      <c r="J1585" s="63" t="s">
        <v>240</v>
      </c>
      <c r="K1585" s="54" t="n">
        <v>31.37</v>
      </c>
      <c r="L1585" s="55" t="n">
        <f aca="false">IF(COUNT(F1585)=0,50,IF(F1585&gt;=0,100,IF(F1585&gt;=-0.02,50,0)))</f>
        <v>0</v>
      </c>
      <c r="M1585" s="55" t="n">
        <f aca="false">IF(COUNT(G1585)=0,50,IF(G1585&gt;-0.06,100,IF(G1585&gt;-0.15,50,0)))</f>
        <v>0</v>
      </c>
      <c r="N1585" s="55" t="n">
        <f aca="false">IF(COUNT(H1585)=0,50,IF(H1585&gt;=0.6,100,IF(H1585&gt;=0.4,50,0)))</f>
        <v>0</v>
      </c>
      <c r="O1585" s="55" t="n">
        <f aca="false">IF(COUNT(I1585)=0,50,IF(J1585="proxy_vix",50,IF(I1585&lt;350,100,IF(I1585&lt;=450,50,0))))</f>
        <v>50</v>
      </c>
      <c r="P1585" s="55" t="n">
        <f aca="false">IF(COUNT(K1585)=0,50,IF(K1585&lt;20,100,IF(K1585&lt;=25,50,0)))</f>
        <v>0</v>
      </c>
      <c r="Q1585" s="54"/>
      <c r="R1585" s="47"/>
      <c r="S1585" s="51" t="n">
        <f aca="false">$E1585/$E1584-1</f>
        <v>0.0346490760433444</v>
      </c>
      <c r="T1585" s="56" t="n">
        <f aca="false">$K1585/$K1584-1</f>
        <v>-0.0202998126171143</v>
      </c>
      <c r="V1585" s="57"/>
      <c r="W1585" s="57"/>
      <c r="Y1585" s="1" t="str">
        <f aca="false">IF(AX1585&gt;=70,"EASY",IF(AX1585&gt;40,"UNCERTAIN","HARD"))</f>
        <v>HARD</v>
      </c>
      <c r="AA1585" s="58" t="n">
        <f aca="false">IF($A1585&lt;200,"",AVERAGE($E1536:$E1585)/AVERAGE($E1386:$E1585)-1)</f>
        <v>-0.0758252367133242</v>
      </c>
      <c r="AB1585" s="59" t="n">
        <f aca="false">LOOKUP($B1585,07_L1政策步階!$A$4:$A$14,07_L1政策步階!$C$4:$C$14)</f>
        <v>-1</v>
      </c>
      <c r="AC1585" s="57"/>
      <c r="AD1585" s="57"/>
      <c r="AE1585" s="57"/>
      <c r="AF1585" s="57"/>
      <c r="AG1585" s="57"/>
      <c r="AH1585" s="57"/>
      <c r="AI1585" s="57"/>
      <c r="AJ1585" s="57"/>
      <c r="AK1585" s="57"/>
      <c r="AL1585" s="59" t="n">
        <f aca="false">IF(ISNUMBER($AA1585),IF($AA1585&gt;=0.005,100,IF($AA1585&gt;=-0.015,50,0)),"")</f>
        <v>0</v>
      </c>
      <c r="AM1585" s="59" t="n">
        <f aca="false">IF(ISNUMBER($AB1585),IF($AB1585=1,100,IF($AB1585=0,50,0)),"")</f>
        <v>0</v>
      </c>
      <c r="AN1585" s="0" t="str">
        <f aca="false">IF(ISNUMBER($AC1585),IF($AC1585&gt;=0.001,100,IF($AC1585&gt;=-0.003,50,0)),"")</f>
        <v/>
      </c>
      <c r="AO1585" s="0" t="str">
        <f aca="false">IF(ISNUMBER($AD1585),IF($AD1585&gt;=0.04,100,IF($AD1585&gt;=0,50,0)),"")</f>
        <v/>
      </c>
      <c r="AP1585" s="0" t="str">
        <f aca="false">IF(ISNUMBER($AE1585),IF($AE1585&gt;=25,100,IF($AE1585&gt;=-75,50,0)),"")</f>
        <v/>
      </c>
      <c r="AQ1585" s="0" t="str">
        <f aca="false">IF(ISNUMBER($AF1585),IF($AF1585&gt;0,100,IF($AF1585&gt;=-50,50,0)),"")</f>
        <v/>
      </c>
      <c r="AR1585" s="0" t="str">
        <f aca="false">IF(ISNUMBER($AG1585),IF($AG1585=1,100,IF($AG1585=0,50,0)),"")</f>
        <v/>
      </c>
      <c r="AS1585" s="0" t="str">
        <f aca="false">IF(ISNUMBER($AH1585),IF($AH1585&lt;0,100,IF($AH1585&lt;=20,50,0)),"")</f>
        <v/>
      </c>
      <c r="AT1585" s="0" t="str">
        <f aca="false">IF(ISNUMBER($AI1585),IF($AI1585&lt;0.95,100,IF($AI1585&lt;=1,50,0)),"")</f>
        <v/>
      </c>
      <c r="AU1585" s="0" t="str">
        <f aca="false">IF(ISNUMBER($AJ1585),IF($AJ1585&lt;30,0,IF($AJ1585&lt;40,50,IF($AJ1585&lt;=90,100,50))),"")</f>
        <v/>
      </c>
      <c r="AV1585" s="0" t="str">
        <f aca="false">IF(ISNUMBER($AK1585),IF($AK1585&gt;-0.2,100,IF($AK1585&gt;=-0.4,50,0)),"")</f>
        <v/>
      </c>
      <c r="AW1585" s="59" t="n">
        <f aca="false">01_指標庫!$H$4*ISNUMBER($F1585)+01_指標庫!$H$5*ISNUMBER($AA1585)+01_指標庫!$H$6*ISNUMBER($G1585)+01_指標庫!$H$7*ISNUMBER($H1585)+01_指標庫!$H$8*ISNUMBER($AF1585)+01_指標庫!$H$9*ISNUMBER($AG1585)+01_指標庫!$H$10*ISNUMBER($AB1585)+01_指標庫!$H$11*ISNUMBER($AC1585)+01_指標庫!$H$12*ISNUMBER($AD1585)+01_指標庫!$H$13*ISNUMBER($AE1585)+01_指標庫!$H$14*ISNUMBER($I1585)+01_指標庫!$H$15*ISNUMBER($AH1585)+01_指標庫!$H$16*ISNUMBER($K1585)+01_指標庫!$H$17*ISNUMBER($AI1585)+01_指標庫!$H$18*ISNUMBER($AJ1585)+01_指標庫!$H$19*ISNUMBER($AK1585)+01_指標庫!$H$20*ISNUMBER($BB1585)+01_指標庫!$H$21*ISNUMBER($BC1585)</f>
        <v>51</v>
      </c>
      <c r="AX1585" s="59" t="n">
        <f aca="false">IF(AW1585=0,50,ROUND((01_指標庫!$H$4*IF(ISNUMBER($F1585),L1585,0)+01_指標庫!$H$5*IF(ISNUMBER($AA1585),AL1585,0)+01_指標庫!$H$6*IF(ISNUMBER($G1585),M1585,0)+01_指標庫!$H$7*IF(ISNUMBER($H1585),N1585,0)+01_指標庫!$H$8*IF(ISNUMBER($AF1585),AQ1585,0)+01_指標庫!$H$9*IF(ISNUMBER($AG1585),AR1585,0)+01_指標庫!$H$10*IF(ISNUMBER($AB1585),AM1585,0)+01_指標庫!$H$11*IF(ISNUMBER($AC1585),AN1585,0)+01_指標庫!$H$12*IF(ISNUMBER($AD1585),AO1585,0)+01_指標庫!$H$13*IF(ISNUMBER($AE1585),AP1585,0)+01_指標庫!$H$14*IF(ISNUMBER($I1585),O1585,0)+01_指標庫!$H$15*IF(ISNUMBER($AH1585),AS1585,0)+01_指標庫!$H$16*IF(ISNUMBER($K1585),P1585,0)+01_指標庫!$H$17*IF(ISNUMBER($AI1585),AT1585,0)+01_指標庫!$H$18*IF(ISNUMBER($AJ1585),AU1585,0)+01_指標庫!$H$19*IF(ISNUMBER($AK1585),AV1585,0)+01_指標庫!$H$20*IF(ISNUMBER($BB1585),BB1585,0)+01_指標庫!$H$21*IF(ISNUMBER($BC1585),BC1585,0))/AW1585,1))</f>
        <v>7.8</v>
      </c>
      <c r="AY1585" s="60"/>
      <c r="AZ1585" s="60"/>
      <c r="BA1585" s="58" t="n">
        <f aca="false">AVERAGE($E1581:$E1585)/AVERAGE($E1576:$E1585)-1</f>
        <v>-0.0202078347126503</v>
      </c>
      <c r="BB1585" s="59" t="n">
        <f aca="false">IF(ISNUMBER($BA1585),IF(OR($S1585&lt;=-0.03,$BA1585&lt;-0.003),0,IF(OR($S1585&lt;=-0.02,$BA1585&lt;0.01),50,100)),"")</f>
        <v>0</v>
      </c>
      <c r="BC1585" s="0" t="str">
        <f aca="false">IF(OR(COUNT($AZ1585)=0,COUNT($AZ1584)=0),"",IF(OR($AY1585/$AZ1584-1&lt;=-0.03,$AZ1585/$AZ1584-1&lt;=-0.045,IF(COUNT($AZ1576:$AZ1585)=10,AVERAGE($AZ1581:$AZ1585)/AVERAGE($AZ1576:$AZ1585)-1&lt;-0.01,FALSE())),0,IF(OR($AZ1585/$AZ1584-1&lt;=-0.02,IF(COUNT($AZ1576:$AZ1585)=10,AVERAGE($AZ1581:$AZ1585)/AVERAGE($AZ1576:$AZ1585)-1&lt;0.005,FALSE())),50,100)))</f>
        <v/>
      </c>
    </row>
    <row r="1586" customFormat="false" ht="15" hidden="false" customHeight="true" outlineLevel="0" collapsed="false">
      <c r="A1586" s="47" t="n">
        <v>1582</v>
      </c>
      <c r="B1586" s="48" t="n">
        <v>44852</v>
      </c>
      <c r="C1586" s="47" t="n">
        <v>2022</v>
      </c>
      <c r="D1586" s="49" t="s">
        <v>237</v>
      </c>
      <c r="E1586" s="50" t="n">
        <v>11147.74</v>
      </c>
      <c r="F1586" s="51" t="n">
        <v>-0.148743</v>
      </c>
      <c r="G1586" s="51" t="n">
        <v>-0.327369</v>
      </c>
      <c r="H1586" s="52" t="n">
        <v>0.2041</v>
      </c>
      <c r="I1586" s="62" t="n">
        <v>529</v>
      </c>
      <c r="J1586" s="63" t="s">
        <v>240</v>
      </c>
      <c r="K1586" s="54" t="n">
        <v>30.5</v>
      </c>
      <c r="L1586" s="55" t="n">
        <f aca="false">IF(COUNT(F1586)=0,50,IF(F1586&gt;=0,100,IF(F1586&gt;=-0.02,50,0)))</f>
        <v>0</v>
      </c>
      <c r="M1586" s="55" t="n">
        <f aca="false">IF(COUNT(G1586)=0,50,IF(G1586&gt;-0.06,100,IF(G1586&gt;-0.15,50,0)))</f>
        <v>0</v>
      </c>
      <c r="N1586" s="55" t="n">
        <f aca="false">IF(COUNT(H1586)=0,50,IF(H1586&gt;=0.6,100,IF(H1586&gt;=0.4,50,0)))</f>
        <v>0</v>
      </c>
      <c r="O1586" s="55" t="n">
        <f aca="false">IF(COUNT(I1586)=0,50,IF(J1586="proxy_vix",50,IF(I1586&lt;350,100,IF(I1586&lt;=450,50,0))))</f>
        <v>50</v>
      </c>
      <c r="P1586" s="55" t="n">
        <f aca="false">IF(COUNT(K1586)=0,50,IF(K1586&lt;20,100,IF(K1586&lt;=25,50,0)))</f>
        <v>0</v>
      </c>
      <c r="Q1586" s="54"/>
      <c r="R1586" s="47"/>
      <c r="S1586" s="51" t="n">
        <f aca="false">$E1586/$E1585-1</f>
        <v>0.00770257798170926</v>
      </c>
      <c r="T1586" s="56" t="n">
        <f aca="false">$K1586/$K1585-1</f>
        <v>-0.027733503347147</v>
      </c>
      <c r="V1586" s="57"/>
      <c r="W1586" s="57"/>
      <c r="Y1586" s="1" t="str">
        <f aca="false">IF(AX1586&gt;=70,"EASY",IF(AX1586&gt;40,"UNCERTAIN","HARD"))</f>
        <v>HARD</v>
      </c>
      <c r="AA1586" s="58" t="n">
        <f aca="false">IF($A1586&lt;200,"",AVERAGE($E1537:$E1586)/AVERAGE($E1387:$E1586)-1)</f>
        <v>-0.0770720403893151</v>
      </c>
      <c r="AB1586" s="59" t="n">
        <f aca="false">LOOKUP($B1586,07_L1政策步階!$A$4:$A$14,07_L1政策步階!$C$4:$C$14)</f>
        <v>-1</v>
      </c>
      <c r="AC1586" s="57"/>
      <c r="AD1586" s="57"/>
      <c r="AE1586" s="57"/>
      <c r="AF1586" s="57"/>
      <c r="AG1586" s="57"/>
      <c r="AH1586" s="57"/>
      <c r="AI1586" s="57"/>
      <c r="AJ1586" s="57"/>
      <c r="AK1586" s="57"/>
      <c r="AL1586" s="59" t="n">
        <f aca="false">IF(ISNUMBER($AA1586),IF($AA1586&gt;=0.005,100,IF($AA1586&gt;=-0.015,50,0)),"")</f>
        <v>0</v>
      </c>
      <c r="AM1586" s="59" t="n">
        <f aca="false">IF(ISNUMBER($AB1586),IF($AB1586=1,100,IF($AB1586=0,50,0)),"")</f>
        <v>0</v>
      </c>
      <c r="AN1586" s="0" t="str">
        <f aca="false">IF(ISNUMBER($AC1586),IF($AC1586&gt;=0.001,100,IF($AC1586&gt;=-0.003,50,0)),"")</f>
        <v/>
      </c>
      <c r="AO1586" s="0" t="str">
        <f aca="false">IF(ISNUMBER($AD1586),IF($AD1586&gt;=0.04,100,IF($AD1586&gt;=0,50,0)),"")</f>
        <v/>
      </c>
      <c r="AP1586" s="0" t="str">
        <f aca="false">IF(ISNUMBER($AE1586),IF($AE1586&gt;=25,100,IF($AE1586&gt;=-75,50,0)),"")</f>
        <v/>
      </c>
      <c r="AQ1586" s="0" t="str">
        <f aca="false">IF(ISNUMBER($AF1586),IF($AF1586&gt;0,100,IF($AF1586&gt;=-50,50,0)),"")</f>
        <v/>
      </c>
      <c r="AR1586" s="0" t="str">
        <f aca="false">IF(ISNUMBER($AG1586),IF($AG1586=1,100,IF($AG1586=0,50,0)),"")</f>
        <v/>
      </c>
      <c r="AS1586" s="0" t="str">
        <f aca="false">IF(ISNUMBER($AH1586),IF($AH1586&lt;0,100,IF($AH1586&lt;=20,50,0)),"")</f>
        <v/>
      </c>
      <c r="AT1586" s="0" t="str">
        <f aca="false">IF(ISNUMBER($AI1586),IF($AI1586&lt;0.95,100,IF($AI1586&lt;=1,50,0)),"")</f>
        <v/>
      </c>
      <c r="AU1586" s="0" t="str">
        <f aca="false">IF(ISNUMBER($AJ1586),IF($AJ1586&lt;30,0,IF($AJ1586&lt;40,50,IF($AJ1586&lt;=90,100,50))),"")</f>
        <v/>
      </c>
      <c r="AV1586" s="0" t="str">
        <f aca="false">IF(ISNUMBER($AK1586),IF($AK1586&gt;-0.2,100,IF($AK1586&gt;=-0.4,50,0)),"")</f>
        <v/>
      </c>
      <c r="AW1586" s="59" t="n">
        <f aca="false">01_指標庫!$H$4*ISNUMBER($F1586)+01_指標庫!$H$5*ISNUMBER($AA1586)+01_指標庫!$H$6*ISNUMBER($G1586)+01_指標庫!$H$7*ISNUMBER($H1586)+01_指標庫!$H$8*ISNUMBER($AF1586)+01_指標庫!$H$9*ISNUMBER($AG1586)+01_指標庫!$H$10*ISNUMBER($AB1586)+01_指標庫!$H$11*ISNUMBER($AC1586)+01_指標庫!$H$12*ISNUMBER($AD1586)+01_指標庫!$H$13*ISNUMBER($AE1586)+01_指標庫!$H$14*ISNUMBER($I1586)+01_指標庫!$H$15*ISNUMBER($AH1586)+01_指標庫!$H$16*ISNUMBER($K1586)+01_指標庫!$H$17*ISNUMBER($AI1586)+01_指標庫!$H$18*ISNUMBER($AJ1586)+01_指標庫!$H$19*ISNUMBER($AK1586)+01_指標庫!$H$20*ISNUMBER($BB1586)+01_指標庫!$H$21*ISNUMBER($BC1586)</f>
        <v>51</v>
      </c>
      <c r="AX1586" s="59" t="n">
        <f aca="false">IF(AW1586=0,50,ROUND((01_指標庫!$H$4*IF(ISNUMBER($F1586),L1586,0)+01_指標庫!$H$5*IF(ISNUMBER($AA1586),AL1586,0)+01_指標庫!$H$6*IF(ISNUMBER($G1586),M1586,0)+01_指標庫!$H$7*IF(ISNUMBER($H1586),N1586,0)+01_指標庫!$H$8*IF(ISNUMBER($AF1586),AQ1586,0)+01_指標庫!$H$9*IF(ISNUMBER($AG1586),AR1586,0)+01_指標庫!$H$10*IF(ISNUMBER($AB1586),AM1586,0)+01_指標庫!$H$11*IF(ISNUMBER($AC1586),AN1586,0)+01_指標庫!$H$12*IF(ISNUMBER($AD1586),AO1586,0)+01_指標庫!$H$13*IF(ISNUMBER($AE1586),AP1586,0)+01_指標庫!$H$14*IF(ISNUMBER($I1586),O1586,0)+01_指標庫!$H$15*IF(ISNUMBER($AH1586),AS1586,0)+01_指標庫!$H$16*IF(ISNUMBER($K1586),P1586,0)+01_指標庫!$H$17*IF(ISNUMBER($AI1586),AT1586,0)+01_指標庫!$H$18*IF(ISNUMBER($AJ1586),AU1586,0)+01_指標庫!$H$19*IF(ISNUMBER($AK1586),AV1586,0)+01_指標庫!$H$20*IF(ISNUMBER($BB1586),BB1586,0)+01_指標庫!$H$21*IF(ISNUMBER($BC1586),BC1586,0))/AW1586,1))</f>
        <v>7.8</v>
      </c>
      <c r="AY1586" s="60"/>
      <c r="AZ1586" s="60"/>
      <c r="BA1586" s="58" t="n">
        <f aca="false">AVERAGE($E1582:$E1586)/AVERAGE($E1577:$E1586)-1</f>
        <v>-0.00990555284155659</v>
      </c>
      <c r="BB1586" s="59" t="n">
        <f aca="false">IF(ISNUMBER($BA1586),IF(OR($S1586&lt;=-0.03,$BA1586&lt;-0.003),0,IF(OR($S1586&lt;=-0.02,$BA1586&lt;0.01),50,100)),"")</f>
        <v>0</v>
      </c>
      <c r="BC1586" s="0" t="str">
        <f aca="false">IF(OR(COUNT($AZ1586)=0,COUNT($AZ1585)=0),"",IF(OR($AY1586/$AZ1585-1&lt;=-0.03,$AZ1586/$AZ1585-1&lt;=-0.045,IF(COUNT($AZ1577:$AZ1586)=10,AVERAGE($AZ1582:$AZ1586)/AVERAGE($AZ1577:$AZ1586)-1&lt;-0.01,FALSE())),0,IF(OR($AZ1586/$AZ1585-1&lt;=-0.02,IF(COUNT($AZ1577:$AZ1586)=10,AVERAGE($AZ1582:$AZ1586)/AVERAGE($AZ1577:$AZ1586)-1&lt;0.005,FALSE())),50,100)))</f>
        <v/>
      </c>
    </row>
    <row r="1587" customFormat="false" ht="15" hidden="false" customHeight="true" outlineLevel="0" collapsed="false">
      <c r="A1587" s="47" t="n">
        <v>1583</v>
      </c>
      <c r="B1587" s="48" t="n">
        <v>44853</v>
      </c>
      <c r="C1587" s="47" t="n">
        <v>2022</v>
      </c>
      <c r="D1587" s="49" t="s">
        <v>238</v>
      </c>
      <c r="E1587" s="50" t="n">
        <v>11103.38</v>
      </c>
      <c r="F1587" s="51" t="n">
        <v>-0.150379</v>
      </c>
      <c r="G1587" s="51" t="n">
        <v>-0.330046</v>
      </c>
      <c r="H1587" s="52" t="n">
        <v>0.2041</v>
      </c>
      <c r="I1587" s="62" t="n">
        <v>531.2</v>
      </c>
      <c r="J1587" s="63" t="s">
        <v>240</v>
      </c>
      <c r="K1587" s="54" t="n">
        <v>30.76</v>
      </c>
      <c r="L1587" s="55" t="n">
        <f aca="false">IF(COUNT(F1587)=0,50,IF(F1587&gt;=0,100,IF(F1587&gt;=-0.02,50,0)))</f>
        <v>0</v>
      </c>
      <c r="M1587" s="55" t="n">
        <f aca="false">IF(COUNT(G1587)=0,50,IF(G1587&gt;-0.06,100,IF(G1587&gt;-0.15,50,0)))</f>
        <v>0</v>
      </c>
      <c r="N1587" s="55" t="n">
        <f aca="false">IF(COUNT(H1587)=0,50,IF(H1587&gt;=0.6,100,IF(H1587&gt;=0.4,50,0)))</f>
        <v>0</v>
      </c>
      <c r="O1587" s="55" t="n">
        <f aca="false">IF(COUNT(I1587)=0,50,IF(J1587="proxy_vix",50,IF(I1587&lt;350,100,IF(I1587&lt;=450,50,0))))</f>
        <v>50</v>
      </c>
      <c r="P1587" s="55" t="n">
        <f aca="false">IF(COUNT(K1587)=0,50,IF(K1587&lt;20,100,IF(K1587&lt;=25,50,0)))</f>
        <v>0</v>
      </c>
      <c r="Q1587" s="54"/>
      <c r="R1587" s="47"/>
      <c r="S1587" s="51" t="n">
        <f aca="false">$E1587/$E1586-1</f>
        <v>-0.00397928189929087</v>
      </c>
      <c r="T1587" s="56" t="n">
        <f aca="false">$K1587/$K1586-1</f>
        <v>0.00852459016393459</v>
      </c>
      <c r="V1587" s="57"/>
      <c r="W1587" s="57"/>
      <c r="Y1587" s="1" t="str">
        <f aca="false">IF(AX1587&gt;=70,"EASY",IF(AX1587&gt;40,"UNCERTAIN","HARD"))</f>
        <v>HARD</v>
      </c>
      <c r="AA1587" s="58" t="n">
        <f aca="false">IF($A1587&lt;200,"",AVERAGE($E1538:$E1587)/AVERAGE($E1388:$E1587)-1)</f>
        <v>-0.0780808817683296</v>
      </c>
      <c r="AB1587" s="59" t="n">
        <f aca="false">LOOKUP($B1587,07_L1政策步階!$A$4:$A$14,07_L1政策步階!$C$4:$C$14)</f>
        <v>-1</v>
      </c>
      <c r="AC1587" s="57"/>
      <c r="AD1587" s="57"/>
      <c r="AE1587" s="57"/>
      <c r="AF1587" s="57"/>
      <c r="AG1587" s="57"/>
      <c r="AH1587" s="57"/>
      <c r="AI1587" s="57"/>
      <c r="AJ1587" s="57"/>
      <c r="AK1587" s="57"/>
      <c r="AL1587" s="59" t="n">
        <f aca="false">IF(ISNUMBER($AA1587),IF($AA1587&gt;=0.005,100,IF($AA1587&gt;=-0.015,50,0)),"")</f>
        <v>0</v>
      </c>
      <c r="AM1587" s="59" t="n">
        <f aca="false">IF(ISNUMBER($AB1587),IF($AB1587=1,100,IF($AB1587=0,50,0)),"")</f>
        <v>0</v>
      </c>
      <c r="AN1587" s="0" t="str">
        <f aca="false">IF(ISNUMBER($AC1587),IF($AC1587&gt;=0.001,100,IF($AC1587&gt;=-0.003,50,0)),"")</f>
        <v/>
      </c>
      <c r="AO1587" s="0" t="str">
        <f aca="false">IF(ISNUMBER($AD1587),IF($AD1587&gt;=0.04,100,IF($AD1587&gt;=0,50,0)),"")</f>
        <v/>
      </c>
      <c r="AP1587" s="0" t="str">
        <f aca="false">IF(ISNUMBER($AE1587),IF($AE1587&gt;=25,100,IF($AE1587&gt;=-75,50,0)),"")</f>
        <v/>
      </c>
      <c r="AQ1587" s="0" t="str">
        <f aca="false">IF(ISNUMBER($AF1587),IF($AF1587&gt;0,100,IF($AF1587&gt;=-50,50,0)),"")</f>
        <v/>
      </c>
      <c r="AR1587" s="0" t="str">
        <f aca="false">IF(ISNUMBER($AG1587),IF($AG1587=1,100,IF($AG1587=0,50,0)),"")</f>
        <v/>
      </c>
      <c r="AS1587" s="0" t="str">
        <f aca="false">IF(ISNUMBER($AH1587),IF($AH1587&lt;0,100,IF($AH1587&lt;=20,50,0)),"")</f>
        <v/>
      </c>
      <c r="AT1587" s="0" t="str">
        <f aca="false">IF(ISNUMBER($AI1587),IF($AI1587&lt;0.95,100,IF($AI1587&lt;=1,50,0)),"")</f>
        <v/>
      </c>
      <c r="AU1587" s="0" t="str">
        <f aca="false">IF(ISNUMBER($AJ1587),IF($AJ1587&lt;30,0,IF($AJ1587&lt;40,50,IF($AJ1587&lt;=90,100,50))),"")</f>
        <v/>
      </c>
      <c r="AV1587" s="0" t="str">
        <f aca="false">IF(ISNUMBER($AK1587),IF($AK1587&gt;-0.2,100,IF($AK1587&gt;=-0.4,50,0)),"")</f>
        <v/>
      </c>
      <c r="AW1587" s="59" t="n">
        <f aca="false">01_指標庫!$H$4*ISNUMBER($F1587)+01_指標庫!$H$5*ISNUMBER($AA1587)+01_指標庫!$H$6*ISNUMBER($G1587)+01_指標庫!$H$7*ISNUMBER($H1587)+01_指標庫!$H$8*ISNUMBER($AF1587)+01_指標庫!$H$9*ISNUMBER($AG1587)+01_指標庫!$H$10*ISNUMBER($AB1587)+01_指標庫!$H$11*ISNUMBER($AC1587)+01_指標庫!$H$12*ISNUMBER($AD1587)+01_指標庫!$H$13*ISNUMBER($AE1587)+01_指標庫!$H$14*ISNUMBER($I1587)+01_指標庫!$H$15*ISNUMBER($AH1587)+01_指標庫!$H$16*ISNUMBER($K1587)+01_指標庫!$H$17*ISNUMBER($AI1587)+01_指標庫!$H$18*ISNUMBER($AJ1587)+01_指標庫!$H$19*ISNUMBER($AK1587)+01_指標庫!$H$20*ISNUMBER($BB1587)+01_指標庫!$H$21*ISNUMBER($BC1587)</f>
        <v>51</v>
      </c>
      <c r="AX1587" s="59" t="n">
        <f aca="false">IF(AW1587=0,50,ROUND((01_指標庫!$H$4*IF(ISNUMBER($F1587),L1587,0)+01_指標庫!$H$5*IF(ISNUMBER($AA1587),AL1587,0)+01_指標庫!$H$6*IF(ISNUMBER($G1587),M1587,0)+01_指標庫!$H$7*IF(ISNUMBER($H1587),N1587,0)+01_指標庫!$H$8*IF(ISNUMBER($AF1587),AQ1587,0)+01_指標庫!$H$9*IF(ISNUMBER($AG1587),AR1587,0)+01_指標庫!$H$10*IF(ISNUMBER($AB1587),AM1587,0)+01_指標庫!$H$11*IF(ISNUMBER($AC1587),AN1587,0)+01_指標庫!$H$12*IF(ISNUMBER($AD1587),AO1587,0)+01_指標庫!$H$13*IF(ISNUMBER($AE1587),AP1587,0)+01_指標庫!$H$14*IF(ISNUMBER($I1587),O1587,0)+01_指標庫!$H$15*IF(ISNUMBER($AH1587),AS1587,0)+01_指標庫!$H$16*IF(ISNUMBER($K1587),P1587,0)+01_指標庫!$H$17*IF(ISNUMBER($AI1587),AT1587,0)+01_指標庫!$H$18*IF(ISNUMBER($AJ1587),AU1587,0)+01_指標庫!$H$19*IF(ISNUMBER($AK1587),AV1587,0)+01_指標庫!$H$20*IF(ISNUMBER($BB1587),BB1587,0)+01_指標庫!$H$21*IF(ISNUMBER($BC1587),BC1587,0))/AW1587,1))</f>
        <v>13.7</v>
      </c>
      <c r="AY1587" s="60"/>
      <c r="AZ1587" s="60"/>
      <c r="BA1587" s="58" t="n">
        <f aca="false">AVERAGE($E1583:$E1587)/AVERAGE($E1578:$E1587)-1</f>
        <v>9.43051671600248E-005</v>
      </c>
      <c r="BB1587" s="59" t="n">
        <f aca="false">IF(ISNUMBER($BA1587),IF(OR($S1587&lt;=-0.03,$BA1587&lt;-0.003),0,IF(OR($S1587&lt;=-0.02,$BA1587&lt;0.01),50,100)),"")</f>
        <v>50</v>
      </c>
      <c r="BC1587" s="0" t="str">
        <f aca="false">IF(OR(COUNT($AZ1587)=0,COUNT($AZ1586)=0),"",IF(OR($AY1587/$AZ1586-1&lt;=-0.03,$AZ1587/$AZ1586-1&lt;=-0.045,IF(COUNT($AZ1578:$AZ1587)=10,AVERAGE($AZ1583:$AZ1587)/AVERAGE($AZ1578:$AZ1587)-1&lt;-0.01,FALSE())),0,IF(OR($AZ1587/$AZ1586-1&lt;=-0.02,IF(COUNT($AZ1578:$AZ1587)=10,AVERAGE($AZ1583:$AZ1587)/AVERAGE($AZ1578:$AZ1587)-1&lt;0.005,FALSE())),50,100)))</f>
        <v/>
      </c>
    </row>
    <row r="1588" customFormat="false" ht="15" hidden="false" customHeight="true" outlineLevel="0" collapsed="false">
      <c r="A1588" s="47" t="n">
        <v>1584</v>
      </c>
      <c r="B1588" s="48" t="n">
        <v>44854</v>
      </c>
      <c r="C1588" s="47" t="n">
        <v>2022</v>
      </c>
      <c r="D1588" s="49" t="s">
        <v>239</v>
      </c>
      <c r="E1588" s="50" t="n">
        <v>11046.71</v>
      </c>
      <c r="F1588" s="51" t="n">
        <v>-0.15302</v>
      </c>
      <c r="G1588" s="51" t="n">
        <v>-0.333465</v>
      </c>
      <c r="H1588" s="52" t="n">
        <v>0.1837</v>
      </c>
      <c r="I1588" s="62" t="n">
        <v>524.6</v>
      </c>
      <c r="J1588" s="63" t="s">
        <v>240</v>
      </c>
      <c r="K1588" s="54" t="n">
        <v>29.98</v>
      </c>
      <c r="L1588" s="55" t="n">
        <f aca="false">IF(COUNT(F1588)=0,50,IF(F1588&gt;=0,100,IF(F1588&gt;=-0.02,50,0)))</f>
        <v>0</v>
      </c>
      <c r="M1588" s="55" t="n">
        <f aca="false">IF(COUNT(G1588)=0,50,IF(G1588&gt;-0.06,100,IF(G1588&gt;-0.15,50,0)))</f>
        <v>0</v>
      </c>
      <c r="N1588" s="55" t="n">
        <f aca="false">IF(COUNT(H1588)=0,50,IF(H1588&gt;=0.6,100,IF(H1588&gt;=0.4,50,0)))</f>
        <v>0</v>
      </c>
      <c r="O1588" s="55" t="n">
        <f aca="false">IF(COUNT(I1588)=0,50,IF(J1588="proxy_vix",50,IF(I1588&lt;350,100,IF(I1588&lt;=450,50,0))))</f>
        <v>50</v>
      </c>
      <c r="P1588" s="55" t="n">
        <f aca="false">IF(COUNT(K1588)=0,50,IF(K1588&lt;20,100,IF(K1588&lt;=25,50,0)))</f>
        <v>0</v>
      </c>
      <c r="Q1588" s="54"/>
      <c r="R1588" s="47"/>
      <c r="S1588" s="51" t="n">
        <f aca="false">$E1588/$E1587-1</f>
        <v>-0.00510385125970647</v>
      </c>
      <c r="T1588" s="56" t="n">
        <f aca="false">$K1588/$K1587-1</f>
        <v>-0.0253576072821847</v>
      </c>
      <c r="V1588" s="57"/>
      <c r="W1588" s="57"/>
      <c r="Y1588" s="1" t="str">
        <f aca="false">IF(AX1588&gt;=70,"EASY",IF(AX1588&gt;40,"UNCERTAIN","HARD"))</f>
        <v>HARD</v>
      </c>
      <c r="AA1588" s="58" t="n">
        <f aca="false">IF($A1588&lt;200,"",AVERAGE($E1539:$E1588)/AVERAGE($E1389:$E1588)-1)</f>
        <v>-0.0798067897418945</v>
      </c>
      <c r="AB1588" s="59" t="n">
        <f aca="false">LOOKUP($B1588,07_L1政策步階!$A$4:$A$14,07_L1政策步階!$C$4:$C$14)</f>
        <v>-1</v>
      </c>
      <c r="AC1588" s="57"/>
      <c r="AD1588" s="57"/>
      <c r="AE1588" s="57"/>
      <c r="AF1588" s="57"/>
      <c r="AG1588" s="57"/>
      <c r="AH1588" s="57"/>
      <c r="AI1588" s="57"/>
      <c r="AJ1588" s="57"/>
      <c r="AK1588" s="57"/>
      <c r="AL1588" s="59" t="n">
        <f aca="false">IF(ISNUMBER($AA1588),IF($AA1588&gt;=0.005,100,IF($AA1588&gt;=-0.015,50,0)),"")</f>
        <v>0</v>
      </c>
      <c r="AM1588" s="59" t="n">
        <f aca="false">IF(ISNUMBER($AB1588),IF($AB1588=1,100,IF($AB1588=0,50,0)),"")</f>
        <v>0</v>
      </c>
      <c r="AN1588" s="0" t="str">
        <f aca="false">IF(ISNUMBER($AC1588),IF($AC1588&gt;=0.001,100,IF($AC1588&gt;=-0.003,50,0)),"")</f>
        <v/>
      </c>
      <c r="AO1588" s="0" t="str">
        <f aca="false">IF(ISNUMBER($AD1588),IF($AD1588&gt;=0.04,100,IF($AD1588&gt;=0,50,0)),"")</f>
        <v/>
      </c>
      <c r="AP1588" s="0" t="str">
        <f aca="false">IF(ISNUMBER($AE1588),IF($AE1588&gt;=25,100,IF($AE1588&gt;=-75,50,0)),"")</f>
        <v/>
      </c>
      <c r="AQ1588" s="0" t="str">
        <f aca="false">IF(ISNUMBER($AF1588),IF($AF1588&gt;0,100,IF($AF1588&gt;=-50,50,0)),"")</f>
        <v/>
      </c>
      <c r="AR1588" s="0" t="str">
        <f aca="false">IF(ISNUMBER($AG1588),IF($AG1588=1,100,IF($AG1588=0,50,0)),"")</f>
        <v/>
      </c>
      <c r="AS1588" s="0" t="str">
        <f aca="false">IF(ISNUMBER($AH1588),IF($AH1588&lt;0,100,IF($AH1588&lt;=20,50,0)),"")</f>
        <v/>
      </c>
      <c r="AT1588" s="0" t="str">
        <f aca="false">IF(ISNUMBER($AI1588),IF($AI1588&lt;0.95,100,IF($AI1588&lt;=1,50,0)),"")</f>
        <v/>
      </c>
      <c r="AU1588" s="0" t="str">
        <f aca="false">IF(ISNUMBER($AJ1588),IF($AJ1588&lt;30,0,IF($AJ1588&lt;40,50,IF($AJ1588&lt;=90,100,50))),"")</f>
        <v/>
      </c>
      <c r="AV1588" s="0" t="str">
        <f aca="false">IF(ISNUMBER($AK1588),IF($AK1588&gt;-0.2,100,IF($AK1588&gt;=-0.4,50,0)),"")</f>
        <v/>
      </c>
      <c r="AW1588" s="59" t="n">
        <f aca="false">01_指標庫!$H$4*ISNUMBER($F1588)+01_指標庫!$H$5*ISNUMBER($AA1588)+01_指標庫!$H$6*ISNUMBER($G1588)+01_指標庫!$H$7*ISNUMBER($H1588)+01_指標庫!$H$8*ISNUMBER($AF1588)+01_指標庫!$H$9*ISNUMBER($AG1588)+01_指標庫!$H$10*ISNUMBER($AB1588)+01_指標庫!$H$11*ISNUMBER($AC1588)+01_指標庫!$H$12*ISNUMBER($AD1588)+01_指標庫!$H$13*ISNUMBER($AE1588)+01_指標庫!$H$14*ISNUMBER($I1588)+01_指標庫!$H$15*ISNUMBER($AH1588)+01_指標庫!$H$16*ISNUMBER($K1588)+01_指標庫!$H$17*ISNUMBER($AI1588)+01_指標庫!$H$18*ISNUMBER($AJ1588)+01_指標庫!$H$19*ISNUMBER($AK1588)+01_指標庫!$H$20*ISNUMBER($BB1588)+01_指標庫!$H$21*ISNUMBER($BC1588)</f>
        <v>51</v>
      </c>
      <c r="AX1588" s="59" t="n">
        <f aca="false">IF(AW1588=0,50,ROUND((01_指標庫!$H$4*IF(ISNUMBER($F1588),L1588,0)+01_指標庫!$H$5*IF(ISNUMBER($AA1588),AL1588,0)+01_指標庫!$H$6*IF(ISNUMBER($G1588),M1588,0)+01_指標庫!$H$7*IF(ISNUMBER($H1588),N1588,0)+01_指標庫!$H$8*IF(ISNUMBER($AF1588),AQ1588,0)+01_指標庫!$H$9*IF(ISNUMBER($AG1588),AR1588,0)+01_指標庫!$H$10*IF(ISNUMBER($AB1588),AM1588,0)+01_指標庫!$H$11*IF(ISNUMBER($AC1588),AN1588,0)+01_指標庫!$H$12*IF(ISNUMBER($AD1588),AO1588,0)+01_指標庫!$H$13*IF(ISNUMBER($AE1588),AP1588,0)+01_指標庫!$H$14*IF(ISNUMBER($I1588),O1588,0)+01_指標庫!$H$15*IF(ISNUMBER($AH1588),AS1588,0)+01_指標庫!$H$16*IF(ISNUMBER($K1588),P1588,0)+01_指標庫!$H$17*IF(ISNUMBER($AI1588),AT1588,0)+01_指標庫!$H$18*IF(ISNUMBER($AJ1588),AU1588,0)+01_指標庫!$H$19*IF(ISNUMBER($AK1588),AV1588,0)+01_指標庫!$H$20*IF(ISNUMBER($BB1588),BB1588,0)+01_指標庫!$H$21*IF(ISNUMBER($BC1588),BC1588,0))/AW1588,1))</f>
        <v>13.7</v>
      </c>
      <c r="AY1588" s="60"/>
      <c r="AZ1588" s="60"/>
      <c r="BA1588" s="58" t="n">
        <f aca="false">AVERAGE($E1584:$E1588)/AVERAGE($E1579:$E1588)-1</f>
        <v>0.00433670125562102</v>
      </c>
      <c r="BB1588" s="59" t="n">
        <f aca="false">IF(ISNUMBER($BA1588),IF(OR($S1588&lt;=-0.03,$BA1588&lt;-0.003),0,IF(OR($S1588&lt;=-0.02,$BA1588&lt;0.01),50,100)),"")</f>
        <v>50</v>
      </c>
      <c r="BC1588" s="0" t="str">
        <f aca="false">IF(OR(COUNT($AZ1588)=0,COUNT($AZ1587)=0),"",IF(OR($AY1588/$AZ1587-1&lt;=-0.03,$AZ1588/$AZ1587-1&lt;=-0.045,IF(COUNT($AZ1579:$AZ1588)=10,AVERAGE($AZ1584:$AZ1588)/AVERAGE($AZ1579:$AZ1588)-1&lt;-0.01,FALSE())),0,IF(OR($AZ1588/$AZ1587-1&lt;=-0.02,IF(COUNT($AZ1579:$AZ1588)=10,AVERAGE($AZ1584:$AZ1588)/AVERAGE($AZ1579:$AZ1588)-1&lt;0.005,FALSE())),50,100)))</f>
        <v/>
      </c>
    </row>
    <row r="1589" customFormat="false" ht="15" hidden="false" customHeight="true" outlineLevel="0" collapsed="false">
      <c r="A1589" s="47" t="n">
        <v>1585</v>
      </c>
      <c r="B1589" s="48" t="n">
        <v>44855</v>
      </c>
      <c r="C1589" s="47" t="n">
        <v>2022</v>
      </c>
      <c r="D1589" s="49" t="s">
        <v>234</v>
      </c>
      <c r="E1589" s="50" t="n">
        <v>11310.33</v>
      </c>
      <c r="F1589" s="51" t="n">
        <v>-0.131322</v>
      </c>
      <c r="G1589" s="51" t="n">
        <v>-0.317559</v>
      </c>
      <c r="H1589" s="52" t="n">
        <v>0.2245</v>
      </c>
      <c r="I1589" s="62" t="n">
        <v>522.2</v>
      </c>
      <c r="J1589" s="63" t="s">
        <v>240</v>
      </c>
      <c r="K1589" s="54" t="n">
        <v>29.69</v>
      </c>
      <c r="L1589" s="55" t="n">
        <f aca="false">IF(COUNT(F1589)=0,50,IF(F1589&gt;=0,100,IF(F1589&gt;=-0.02,50,0)))</f>
        <v>0</v>
      </c>
      <c r="M1589" s="55" t="n">
        <f aca="false">IF(COUNT(G1589)=0,50,IF(G1589&gt;-0.06,100,IF(G1589&gt;-0.15,50,0)))</f>
        <v>0</v>
      </c>
      <c r="N1589" s="55" t="n">
        <f aca="false">IF(COUNT(H1589)=0,50,IF(H1589&gt;=0.6,100,IF(H1589&gt;=0.4,50,0)))</f>
        <v>0</v>
      </c>
      <c r="O1589" s="55" t="n">
        <f aca="false">IF(COUNT(I1589)=0,50,IF(J1589="proxy_vix",50,IF(I1589&lt;350,100,IF(I1589&lt;=450,50,0))))</f>
        <v>50</v>
      </c>
      <c r="P1589" s="55" t="n">
        <f aca="false">IF(COUNT(K1589)=0,50,IF(K1589&lt;20,100,IF(K1589&lt;=25,50,0)))</f>
        <v>0</v>
      </c>
      <c r="Q1589" s="54"/>
      <c r="R1589" s="47"/>
      <c r="S1589" s="51" t="n">
        <f aca="false">$E1589/$E1588-1</f>
        <v>0.0238641188190873</v>
      </c>
      <c r="T1589" s="56" t="n">
        <f aca="false">$K1589/$K1588-1</f>
        <v>-0.00967311541027349</v>
      </c>
      <c r="V1589" s="57"/>
      <c r="W1589" s="57"/>
      <c r="Y1589" s="1" t="str">
        <f aca="false">IF(AX1589&gt;=70,"EASY",IF(AX1589&gt;40,"UNCERTAIN","HARD"))</f>
        <v>HARD</v>
      </c>
      <c r="AA1589" s="58" t="n">
        <f aca="false">IF($A1589&lt;200,"",AVERAGE($E1540:$E1589)/AVERAGE($E1390:$E1589)-1)</f>
        <v>-0.0812742235931154</v>
      </c>
      <c r="AB1589" s="59" t="n">
        <f aca="false">LOOKUP($B1589,07_L1政策步階!$A$4:$A$14,07_L1政策步階!$C$4:$C$14)</f>
        <v>-1</v>
      </c>
      <c r="AC1589" s="57"/>
      <c r="AD1589" s="57"/>
      <c r="AE1589" s="57"/>
      <c r="AF1589" s="57"/>
      <c r="AG1589" s="57"/>
      <c r="AH1589" s="57"/>
      <c r="AI1589" s="57"/>
      <c r="AJ1589" s="57"/>
      <c r="AK1589" s="57"/>
      <c r="AL1589" s="59" t="n">
        <f aca="false">IF(ISNUMBER($AA1589),IF($AA1589&gt;=0.005,100,IF($AA1589&gt;=-0.015,50,0)),"")</f>
        <v>0</v>
      </c>
      <c r="AM1589" s="59" t="n">
        <f aca="false">IF(ISNUMBER($AB1589),IF($AB1589=1,100,IF($AB1589=0,50,0)),"")</f>
        <v>0</v>
      </c>
      <c r="AN1589" s="0" t="str">
        <f aca="false">IF(ISNUMBER($AC1589),IF($AC1589&gt;=0.001,100,IF($AC1589&gt;=-0.003,50,0)),"")</f>
        <v/>
      </c>
      <c r="AO1589" s="0" t="str">
        <f aca="false">IF(ISNUMBER($AD1589),IF($AD1589&gt;=0.04,100,IF($AD1589&gt;=0,50,0)),"")</f>
        <v/>
      </c>
      <c r="AP1589" s="0" t="str">
        <f aca="false">IF(ISNUMBER($AE1589),IF($AE1589&gt;=25,100,IF($AE1589&gt;=-75,50,0)),"")</f>
        <v/>
      </c>
      <c r="AQ1589" s="0" t="str">
        <f aca="false">IF(ISNUMBER($AF1589),IF($AF1589&gt;0,100,IF($AF1589&gt;=-50,50,0)),"")</f>
        <v/>
      </c>
      <c r="AR1589" s="0" t="str">
        <f aca="false">IF(ISNUMBER($AG1589),IF($AG1589=1,100,IF($AG1589=0,50,0)),"")</f>
        <v/>
      </c>
      <c r="AS1589" s="0" t="str">
        <f aca="false">IF(ISNUMBER($AH1589),IF($AH1589&lt;0,100,IF($AH1589&lt;=20,50,0)),"")</f>
        <v/>
      </c>
      <c r="AT1589" s="0" t="str">
        <f aca="false">IF(ISNUMBER($AI1589),IF($AI1589&lt;0.95,100,IF($AI1589&lt;=1,50,0)),"")</f>
        <v/>
      </c>
      <c r="AU1589" s="0" t="str">
        <f aca="false">IF(ISNUMBER($AJ1589),IF($AJ1589&lt;30,0,IF($AJ1589&lt;40,50,IF($AJ1589&lt;=90,100,50))),"")</f>
        <v/>
      </c>
      <c r="AV1589" s="0" t="str">
        <f aca="false">IF(ISNUMBER($AK1589),IF($AK1589&gt;-0.2,100,IF($AK1589&gt;=-0.4,50,0)),"")</f>
        <v/>
      </c>
      <c r="AW1589" s="59" t="n">
        <f aca="false">01_指標庫!$H$4*ISNUMBER($F1589)+01_指標庫!$H$5*ISNUMBER($AA1589)+01_指標庫!$H$6*ISNUMBER($G1589)+01_指標庫!$H$7*ISNUMBER($H1589)+01_指標庫!$H$8*ISNUMBER($AF1589)+01_指標庫!$H$9*ISNUMBER($AG1589)+01_指標庫!$H$10*ISNUMBER($AB1589)+01_指標庫!$H$11*ISNUMBER($AC1589)+01_指標庫!$H$12*ISNUMBER($AD1589)+01_指標庫!$H$13*ISNUMBER($AE1589)+01_指標庫!$H$14*ISNUMBER($I1589)+01_指標庫!$H$15*ISNUMBER($AH1589)+01_指標庫!$H$16*ISNUMBER($K1589)+01_指標庫!$H$17*ISNUMBER($AI1589)+01_指標庫!$H$18*ISNUMBER($AJ1589)+01_指標庫!$H$19*ISNUMBER($AK1589)+01_指標庫!$H$20*ISNUMBER($BB1589)+01_指標庫!$H$21*ISNUMBER($BC1589)</f>
        <v>51</v>
      </c>
      <c r="AX1589" s="59" t="n">
        <f aca="false">IF(AW1589=0,50,ROUND((01_指標庫!$H$4*IF(ISNUMBER($F1589),L1589,0)+01_指標庫!$H$5*IF(ISNUMBER($AA1589),AL1589,0)+01_指標庫!$H$6*IF(ISNUMBER($G1589),M1589,0)+01_指標庫!$H$7*IF(ISNUMBER($H1589),N1589,0)+01_指標庫!$H$8*IF(ISNUMBER($AF1589),AQ1589,0)+01_指標庫!$H$9*IF(ISNUMBER($AG1589),AR1589,0)+01_指標庫!$H$10*IF(ISNUMBER($AB1589),AM1589,0)+01_指標庫!$H$11*IF(ISNUMBER($AC1589),AN1589,0)+01_指標庫!$H$12*IF(ISNUMBER($AD1589),AO1589,0)+01_指標庫!$H$13*IF(ISNUMBER($AE1589),AP1589,0)+01_指標庫!$H$14*IF(ISNUMBER($I1589),O1589,0)+01_指標庫!$H$15*IF(ISNUMBER($AH1589),AS1589,0)+01_指標庫!$H$16*IF(ISNUMBER($K1589),P1589,0)+01_指標庫!$H$17*IF(ISNUMBER($AI1589),AT1589,0)+01_指標庫!$H$18*IF(ISNUMBER($AJ1589),AU1589,0)+01_指標庫!$H$19*IF(ISNUMBER($AK1589),AV1589,0)+01_指標庫!$H$20*IF(ISNUMBER($BB1589),BB1589,0)+01_指標庫!$H$21*IF(ISNUMBER($BC1589),BC1589,0))/AW1589,1))</f>
        <v>19.6</v>
      </c>
      <c r="AY1589" s="60"/>
      <c r="AZ1589" s="60"/>
      <c r="BA1589" s="58" t="n">
        <f aca="false">AVERAGE($E1585:$E1589)/AVERAGE($E1580:$E1589)-1</f>
        <v>0.0131128886216567</v>
      </c>
      <c r="BB1589" s="59" t="n">
        <f aca="false">IF(ISNUMBER($BA1589),IF(OR($S1589&lt;=-0.03,$BA1589&lt;-0.003),0,IF(OR($S1589&lt;=-0.02,$BA1589&lt;0.01),50,100)),"")</f>
        <v>100</v>
      </c>
      <c r="BC1589" s="0" t="str">
        <f aca="false">IF(OR(COUNT($AZ1589)=0,COUNT($AZ1588)=0),"",IF(OR($AY1589/$AZ1588-1&lt;=-0.03,$AZ1589/$AZ1588-1&lt;=-0.045,IF(COUNT($AZ1580:$AZ1589)=10,AVERAGE($AZ1585:$AZ1589)/AVERAGE($AZ1580:$AZ1589)-1&lt;-0.01,FALSE())),0,IF(OR($AZ1589/$AZ1588-1&lt;=-0.02,IF(COUNT($AZ1580:$AZ1589)=10,AVERAGE($AZ1585:$AZ1589)/AVERAGE($AZ1580:$AZ1589)-1&lt;0.005,FALSE())),50,100)))</f>
        <v/>
      </c>
    </row>
    <row r="1590" customFormat="false" ht="15" hidden="false" customHeight="true" outlineLevel="0" collapsed="false">
      <c r="A1590" s="47" t="n">
        <v>1586</v>
      </c>
      <c r="B1590" s="48" t="n">
        <v>44858</v>
      </c>
      <c r="C1590" s="47" t="n">
        <v>2022</v>
      </c>
      <c r="D1590" s="49" t="s">
        <v>236</v>
      </c>
      <c r="E1590" s="50" t="n">
        <v>11430.26</v>
      </c>
      <c r="F1590" s="51" t="n">
        <v>-0.120647</v>
      </c>
      <c r="G1590" s="51" t="n">
        <v>-0.310322</v>
      </c>
      <c r="H1590" s="52" t="n">
        <v>0.2245</v>
      </c>
      <c r="I1590" s="62" t="n">
        <v>523.5</v>
      </c>
      <c r="J1590" s="63" t="s">
        <v>240</v>
      </c>
      <c r="K1590" s="54" t="n">
        <v>29.85</v>
      </c>
      <c r="L1590" s="55" t="n">
        <f aca="false">IF(COUNT(F1590)=0,50,IF(F1590&gt;=0,100,IF(F1590&gt;=-0.02,50,0)))</f>
        <v>0</v>
      </c>
      <c r="M1590" s="55" t="n">
        <f aca="false">IF(COUNT(G1590)=0,50,IF(G1590&gt;-0.06,100,IF(G1590&gt;-0.15,50,0)))</f>
        <v>0</v>
      </c>
      <c r="N1590" s="55" t="n">
        <f aca="false">IF(COUNT(H1590)=0,50,IF(H1590&gt;=0.6,100,IF(H1590&gt;=0.4,50,0)))</f>
        <v>0</v>
      </c>
      <c r="O1590" s="55" t="n">
        <f aca="false">IF(COUNT(I1590)=0,50,IF(J1590="proxy_vix",50,IF(I1590&lt;350,100,IF(I1590&lt;=450,50,0))))</f>
        <v>50</v>
      </c>
      <c r="P1590" s="55" t="n">
        <f aca="false">IF(COUNT(K1590)=0,50,IF(K1590&lt;20,100,IF(K1590&lt;=25,50,0)))</f>
        <v>0</v>
      </c>
      <c r="Q1590" s="54"/>
      <c r="R1590" s="47"/>
      <c r="S1590" s="51" t="n">
        <f aca="false">$E1590/$E1589-1</f>
        <v>0.0106035809742069</v>
      </c>
      <c r="T1590" s="56" t="n">
        <f aca="false">$K1590/$K1589-1</f>
        <v>0.00538901987201079</v>
      </c>
      <c r="V1590" s="57"/>
      <c r="W1590" s="57"/>
      <c r="Y1590" s="1" t="str">
        <f aca="false">IF(AX1590&gt;=70,"EASY",IF(AX1590&gt;40,"UNCERTAIN","HARD"))</f>
        <v>HARD</v>
      </c>
      <c r="AA1590" s="58" t="n">
        <f aca="false">IF($A1590&lt;200,"",AVERAGE($E1541:$E1590)/AVERAGE($E1391:$E1590)-1)</f>
        <v>-0.0830281483404896</v>
      </c>
      <c r="AB1590" s="59" t="n">
        <f aca="false">LOOKUP($B1590,07_L1政策步階!$A$4:$A$14,07_L1政策步階!$C$4:$C$14)</f>
        <v>-1</v>
      </c>
      <c r="AC1590" s="57"/>
      <c r="AD1590" s="57"/>
      <c r="AE1590" s="57"/>
      <c r="AF1590" s="57"/>
      <c r="AG1590" s="57"/>
      <c r="AH1590" s="57"/>
      <c r="AI1590" s="57"/>
      <c r="AJ1590" s="57"/>
      <c r="AK1590" s="57"/>
      <c r="AL1590" s="59" t="n">
        <f aca="false">IF(ISNUMBER($AA1590),IF($AA1590&gt;=0.005,100,IF($AA1590&gt;=-0.015,50,0)),"")</f>
        <v>0</v>
      </c>
      <c r="AM1590" s="59" t="n">
        <f aca="false">IF(ISNUMBER($AB1590),IF($AB1590=1,100,IF($AB1590=0,50,0)),"")</f>
        <v>0</v>
      </c>
      <c r="AN1590" s="0" t="str">
        <f aca="false">IF(ISNUMBER($AC1590),IF($AC1590&gt;=0.001,100,IF($AC1590&gt;=-0.003,50,0)),"")</f>
        <v/>
      </c>
      <c r="AO1590" s="0" t="str">
        <f aca="false">IF(ISNUMBER($AD1590),IF($AD1590&gt;=0.04,100,IF($AD1590&gt;=0,50,0)),"")</f>
        <v/>
      </c>
      <c r="AP1590" s="0" t="str">
        <f aca="false">IF(ISNUMBER($AE1590),IF($AE1590&gt;=25,100,IF($AE1590&gt;=-75,50,0)),"")</f>
        <v/>
      </c>
      <c r="AQ1590" s="0" t="str">
        <f aca="false">IF(ISNUMBER($AF1590),IF($AF1590&gt;0,100,IF($AF1590&gt;=-50,50,0)),"")</f>
        <v/>
      </c>
      <c r="AR1590" s="0" t="str">
        <f aca="false">IF(ISNUMBER($AG1590),IF($AG1590=1,100,IF($AG1590=0,50,0)),"")</f>
        <v/>
      </c>
      <c r="AS1590" s="0" t="str">
        <f aca="false">IF(ISNUMBER($AH1590),IF($AH1590&lt;0,100,IF($AH1590&lt;=20,50,0)),"")</f>
        <v/>
      </c>
      <c r="AT1590" s="0" t="str">
        <f aca="false">IF(ISNUMBER($AI1590),IF($AI1590&lt;0.95,100,IF($AI1590&lt;=1,50,0)),"")</f>
        <v/>
      </c>
      <c r="AU1590" s="0" t="str">
        <f aca="false">IF(ISNUMBER($AJ1590),IF($AJ1590&lt;30,0,IF($AJ1590&lt;40,50,IF($AJ1590&lt;=90,100,50))),"")</f>
        <v/>
      </c>
      <c r="AV1590" s="0" t="str">
        <f aca="false">IF(ISNUMBER($AK1590),IF($AK1590&gt;-0.2,100,IF($AK1590&gt;=-0.4,50,0)),"")</f>
        <v/>
      </c>
      <c r="AW1590" s="59" t="n">
        <f aca="false">01_指標庫!$H$4*ISNUMBER($F1590)+01_指標庫!$H$5*ISNUMBER($AA1590)+01_指標庫!$H$6*ISNUMBER($G1590)+01_指標庫!$H$7*ISNUMBER($H1590)+01_指標庫!$H$8*ISNUMBER($AF1590)+01_指標庫!$H$9*ISNUMBER($AG1590)+01_指標庫!$H$10*ISNUMBER($AB1590)+01_指標庫!$H$11*ISNUMBER($AC1590)+01_指標庫!$H$12*ISNUMBER($AD1590)+01_指標庫!$H$13*ISNUMBER($AE1590)+01_指標庫!$H$14*ISNUMBER($I1590)+01_指標庫!$H$15*ISNUMBER($AH1590)+01_指標庫!$H$16*ISNUMBER($K1590)+01_指標庫!$H$17*ISNUMBER($AI1590)+01_指標庫!$H$18*ISNUMBER($AJ1590)+01_指標庫!$H$19*ISNUMBER($AK1590)+01_指標庫!$H$20*ISNUMBER($BB1590)+01_指標庫!$H$21*ISNUMBER($BC1590)</f>
        <v>51</v>
      </c>
      <c r="AX1590" s="59" t="n">
        <f aca="false">IF(AW1590=0,50,ROUND((01_指標庫!$H$4*IF(ISNUMBER($F1590),L1590,0)+01_指標庫!$H$5*IF(ISNUMBER($AA1590),AL1590,0)+01_指標庫!$H$6*IF(ISNUMBER($G1590),M1590,0)+01_指標庫!$H$7*IF(ISNUMBER($H1590),N1590,0)+01_指標庫!$H$8*IF(ISNUMBER($AF1590),AQ1590,0)+01_指標庫!$H$9*IF(ISNUMBER($AG1590),AR1590,0)+01_指標庫!$H$10*IF(ISNUMBER($AB1590),AM1590,0)+01_指標庫!$H$11*IF(ISNUMBER($AC1590),AN1590,0)+01_指標庫!$H$12*IF(ISNUMBER($AD1590),AO1590,0)+01_指標庫!$H$13*IF(ISNUMBER($AE1590),AP1590,0)+01_指標庫!$H$14*IF(ISNUMBER($I1590),O1590,0)+01_指標庫!$H$15*IF(ISNUMBER($AH1590),AS1590,0)+01_指標庫!$H$16*IF(ISNUMBER($K1590),P1590,0)+01_指標庫!$H$17*IF(ISNUMBER($AI1590),AT1590,0)+01_指標庫!$H$18*IF(ISNUMBER($AJ1590),AU1590,0)+01_指標庫!$H$19*IF(ISNUMBER($AK1590),AV1590,0)+01_指標庫!$H$20*IF(ISNUMBER($BB1590),BB1590,0)+01_指標庫!$H$21*IF(ISNUMBER($BC1590),BC1590,0))/AW1590,1))</f>
        <v>19.6</v>
      </c>
      <c r="AY1590" s="60"/>
      <c r="AZ1590" s="60"/>
      <c r="BA1590" s="58" t="n">
        <f aca="false">AVERAGE($E1586:$E1590)/AVERAGE($E1581:$E1590)-1</f>
        <v>0.0151560330119789</v>
      </c>
      <c r="BB1590" s="59" t="n">
        <f aca="false">IF(ISNUMBER($BA1590),IF(OR($S1590&lt;=-0.03,$BA1590&lt;-0.003),0,IF(OR($S1590&lt;=-0.02,$BA1590&lt;0.01),50,100)),"")</f>
        <v>100</v>
      </c>
      <c r="BC1590" s="0" t="str">
        <f aca="false">IF(OR(COUNT($AZ1590)=0,COUNT($AZ1589)=0),"",IF(OR($AY1590/$AZ1589-1&lt;=-0.03,$AZ1590/$AZ1589-1&lt;=-0.045,IF(COUNT($AZ1581:$AZ1590)=10,AVERAGE($AZ1586:$AZ1590)/AVERAGE($AZ1581:$AZ1590)-1&lt;-0.01,FALSE())),0,IF(OR($AZ1590/$AZ1589-1&lt;=-0.02,IF(COUNT($AZ1581:$AZ1590)=10,AVERAGE($AZ1586:$AZ1590)/AVERAGE($AZ1581:$AZ1590)-1&lt;0.005,FALSE())),50,100)))</f>
        <v/>
      </c>
    </row>
    <row r="1591" customFormat="false" ht="15" hidden="false" customHeight="true" outlineLevel="0" collapsed="false">
      <c r="A1591" s="47" t="n">
        <v>1587</v>
      </c>
      <c r="B1591" s="48" t="n">
        <v>44859</v>
      </c>
      <c r="C1591" s="47" t="n">
        <v>2022</v>
      </c>
      <c r="D1591" s="49" t="s">
        <v>237</v>
      </c>
      <c r="E1591" s="50" t="n">
        <v>11669.99</v>
      </c>
      <c r="F1591" s="51" t="n">
        <v>-0.100847</v>
      </c>
      <c r="G1591" s="51" t="n">
        <v>-0.295858</v>
      </c>
      <c r="H1591" s="52" t="n">
        <v>0.2653</v>
      </c>
      <c r="I1591" s="62" t="n">
        <v>511.9</v>
      </c>
      <c r="J1591" s="63" t="s">
        <v>240</v>
      </c>
      <c r="K1591" s="54" t="n">
        <v>28.46</v>
      </c>
      <c r="L1591" s="55" t="n">
        <f aca="false">IF(COUNT(F1591)=0,50,IF(F1591&gt;=0,100,IF(F1591&gt;=-0.02,50,0)))</f>
        <v>0</v>
      </c>
      <c r="M1591" s="55" t="n">
        <f aca="false">IF(COUNT(G1591)=0,50,IF(G1591&gt;-0.06,100,IF(G1591&gt;-0.15,50,0)))</f>
        <v>0</v>
      </c>
      <c r="N1591" s="55" t="n">
        <f aca="false">IF(COUNT(H1591)=0,50,IF(H1591&gt;=0.6,100,IF(H1591&gt;=0.4,50,0)))</f>
        <v>0</v>
      </c>
      <c r="O1591" s="55" t="n">
        <f aca="false">IF(COUNT(I1591)=0,50,IF(J1591="proxy_vix",50,IF(I1591&lt;350,100,IF(I1591&lt;=450,50,0))))</f>
        <v>50</v>
      </c>
      <c r="P1591" s="55" t="n">
        <f aca="false">IF(COUNT(K1591)=0,50,IF(K1591&lt;20,100,IF(K1591&lt;=25,50,0)))</f>
        <v>0</v>
      </c>
      <c r="Q1591" s="54"/>
      <c r="R1591" s="47"/>
      <c r="S1591" s="51" t="n">
        <f aca="false">$E1591/$E1590-1</f>
        <v>0.0209732761984416</v>
      </c>
      <c r="T1591" s="56" t="n">
        <f aca="false">$K1591/$K1590-1</f>
        <v>-0.0465661641541039</v>
      </c>
      <c r="V1591" s="57"/>
      <c r="W1591" s="57"/>
      <c r="Y1591" s="1" t="str">
        <f aca="false">IF(AX1591&gt;=70,"EASY",IF(AX1591&gt;40,"UNCERTAIN","HARD"))</f>
        <v>HARD</v>
      </c>
      <c r="AA1591" s="58" t="n">
        <f aca="false">IF($A1591&lt;200,"",AVERAGE($E1542:$E1591)/AVERAGE($E1392:$E1591)-1)</f>
        <v>-0.0847202111437873</v>
      </c>
      <c r="AB1591" s="59" t="n">
        <f aca="false">LOOKUP($B1591,07_L1政策步階!$A$4:$A$14,07_L1政策步階!$C$4:$C$14)</f>
        <v>-1</v>
      </c>
      <c r="AC1591" s="57"/>
      <c r="AD1591" s="57"/>
      <c r="AE1591" s="57"/>
      <c r="AF1591" s="57"/>
      <c r="AG1591" s="57"/>
      <c r="AH1591" s="57"/>
      <c r="AI1591" s="57"/>
      <c r="AJ1591" s="57"/>
      <c r="AK1591" s="57"/>
      <c r="AL1591" s="59" t="n">
        <f aca="false">IF(ISNUMBER($AA1591),IF($AA1591&gt;=0.005,100,IF($AA1591&gt;=-0.015,50,0)),"")</f>
        <v>0</v>
      </c>
      <c r="AM1591" s="59" t="n">
        <f aca="false">IF(ISNUMBER($AB1591),IF($AB1591=1,100,IF($AB1591=0,50,0)),"")</f>
        <v>0</v>
      </c>
      <c r="AN1591" s="0" t="str">
        <f aca="false">IF(ISNUMBER($AC1591),IF($AC1591&gt;=0.001,100,IF($AC1591&gt;=-0.003,50,0)),"")</f>
        <v/>
      </c>
      <c r="AO1591" s="0" t="str">
        <f aca="false">IF(ISNUMBER($AD1591),IF($AD1591&gt;=0.04,100,IF($AD1591&gt;=0,50,0)),"")</f>
        <v/>
      </c>
      <c r="AP1591" s="0" t="str">
        <f aca="false">IF(ISNUMBER($AE1591),IF($AE1591&gt;=25,100,IF($AE1591&gt;=-75,50,0)),"")</f>
        <v/>
      </c>
      <c r="AQ1591" s="0" t="str">
        <f aca="false">IF(ISNUMBER($AF1591),IF($AF1591&gt;0,100,IF($AF1591&gt;=-50,50,0)),"")</f>
        <v/>
      </c>
      <c r="AR1591" s="0" t="str">
        <f aca="false">IF(ISNUMBER($AG1591),IF($AG1591=1,100,IF($AG1591=0,50,0)),"")</f>
        <v/>
      </c>
      <c r="AS1591" s="0" t="str">
        <f aca="false">IF(ISNUMBER($AH1591),IF($AH1591&lt;0,100,IF($AH1591&lt;=20,50,0)),"")</f>
        <v/>
      </c>
      <c r="AT1591" s="0" t="str">
        <f aca="false">IF(ISNUMBER($AI1591),IF($AI1591&lt;0.95,100,IF($AI1591&lt;=1,50,0)),"")</f>
        <v/>
      </c>
      <c r="AU1591" s="0" t="str">
        <f aca="false">IF(ISNUMBER($AJ1591),IF($AJ1591&lt;30,0,IF($AJ1591&lt;40,50,IF($AJ1591&lt;=90,100,50))),"")</f>
        <v/>
      </c>
      <c r="AV1591" s="0" t="str">
        <f aca="false">IF(ISNUMBER($AK1591),IF($AK1591&gt;-0.2,100,IF($AK1591&gt;=-0.4,50,0)),"")</f>
        <v/>
      </c>
      <c r="AW1591" s="59" t="n">
        <f aca="false">01_指標庫!$H$4*ISNUMBER($F1591)+01_指標庫!$H$5*ISNUMBER($AA1591)+01_指標庫!$H$6*ISNUMBER($G1591)+01_指標庫!$H$7*ISNUMBER($H1591)+01_指標庫!$H$8*ISNUMBER($AF1591)+01_指標庫!$H$9*ISNUMBER($AG1591)+01_指標庫!$H$10*ISNUMBER($AB1591)+01_指標庫!$H$11*ISNUMBER($AC1591)+01_指標庫!$H$12*ISNUMBER($AD1591)+01_指標庫!$H$13*ISNUMBER($AE1591)+01_指標庫!$H$14*ISNUMBER($I1591)+01_指標庫!$H$15*ISNUMBER($AH1591)+01_指標庫!$H$16*ISNUMBER($K1591)+01_指標庫!$H$17*ISNUMBER($AI1591)+01_指標庫!$H$18*ISNUMBER($AJ1591)+01_指標庫!$H$19*ISNUMBER($AK1591)+01_指標庫!$H$20*ISNUMBER($BB1591)+01_指標庫!$H$21*ISNUMBER($BC1591)</f>
        <v>51</v>
      </c>
      <c r="AX1591" s="59" t="n">
        <f aca="false">IF(AW1591=0,50,ROUND((01_指標庫!$H$4*IF(ISNUMBER($F1591),L1591,0)+01_指標庫!$H$5*IF(ISNUMBER($AA1591),AL1591,0)+01_指標庫!$H$6*IF(ISNUMBER($G1591),M1591,0)+01_指標庫!$H$7*IF(ISNUMBER($H1591),N1591,0)+01_指標庫!$H$8*IF(ISNUMBER($AF1591),AQ1591,0)+01_指標庫!$H$9*IF(ISNUMBER($AG1591),AR1591,0)+01_指標庫!$H$10*IF(ISNUMBER($AB1591),AM1591,0)+01_指標庫!$H$11*IF(ISNUMBER($AC1591),AN1591,0)+01_指標庫!$H$12*IF(ISNUMBER($AD1591),AO1591,0)+01_指標庫!$H$13*IF(ISNUMBER($AE1591),AP1591,0)+01_指標庫!$H$14*IF(ISNUMBER($I1591),O1591,0)+01_指標庫!$H$15*IF(ISNUMBER($AH1591),AS1591,0)+01_指標庫!$H$16*IF(ISNUMBER($K1591),P1591,0)+01_指標庫!$H$17*IF(ISNUMBER($AI1591),AT1591,0)+01_指標庫!$H$18*IF(ISNUMBER($AJ1591),AU1591,0)+01_指標庫!$H$19*IF(ISNUMBER($AK1591),AV1591,0)+01_指標庫!$H$20*IF(ISNUMBER($BB1591),BB1591,0)+01_指標庫!$H$21*IF(ISNUMBER($BC1591),BC1591,0))/AW1591,1))</f>
        <v>19.6</v>
      </c>
      <c r="AY1591" s="60"/>
      <c r="AZ1591" s="60"/>
      <c r="BA1591" s="58" t="n">
        <f aca="false">AVERAGE($E1587:$E1591)/AVERAGE($E1582:$E1591)-1</f>
        <v>0.0165268120148596</v>
      </c>
      <c r="BB1591" s="59" t="n">
        <f aca="false">IF(ISNUMBER($BA1591),IF(OR($S1591&lt;=-0.03,$BA1591&lt;-0.003),0,IF(OR($S1591&lt;=-0.02,$BA1591&lt;0.01),50,100)),"")</f>
        <v>100</v>
      </c>
      <c r="BC1591" s="0" t="str">
        <f aca="false">IF(OR(COUNT($AZ1591)=0,COUNT($AZ1590)=0),"",IF(OR($AY1591/$AZ1590-1&lt;=-0.03,$AZ1591/$AZ1590-1&lt;=-0.045,IF(COUNT($AZ1582:$AZ1591)=10,AVERAGE($AZ1587:$AZ1591)/AVERAGE($AZ1582:$AZ1591)-1&lt;-0.01,FALSE())),0,IF(OR($AZ1591/$AZ1590-1&lt;=-0.02,IF(COUNT($AZ1582:$AZ1591)=10,AVERAGE($AZ1587:$AZ1591)/AVERAGE($AZ1582:$AZ1591)-1&lt;0.005,FALSE())),50,100)))</f>
        <v/>
      </c>
    </row>
    <row r="1592" customFormat="false" ht="15" hidden="false" customHeight="true" outlineLevel="0" collapsed="false">
      <c r="A1592" s="47" t="n">
        <v>1588</v>
      </c>
      <c r="B1592" s="48" t="n">
        <v>44860</v>
      </c>
      <c r="C1592" s="47" t="n">
        <v>2022</v>
      </c>
      <c r="D1592" s="49" t="s">
        <v>238</v>
      </c>
      <c r="E1592" s="50" t="n">
        <v>11405.9</v>
      </c>
      <c r="F1592" s="51" t="n">
        <v>-0.119768</v>
      </c>
      <c r="G1592" s="51" t="n">
        <v>-0.311792</v>
      </c>
      <c r="H1592" s="52" t="n">
        <v>0.2857</v>
      </c>
      <c r="I1592" s="62" t="n">
        <v>502</v>
      </c>
      <c r="J1592" s="63" t="s">
        <v>240</v>
      </c>
      <c r="K1592" s="54" t="n">
        <v>27.28</v>
      </c>
      <c r="L1592" s="55" t="n">
        <f aca="false">IF(COUNT(F1592)=0,50,IF(F1592&gt;=0,100,IF(F1592&gt;=-0.02,50,0)))</f>
        <v>0</v>
      </c>
      <c r="M1592" s="55" t="n">
        <f aca="false">IF(COUNT(G1592)=0,50,IF(G1592&gt;-0.06,100,IF(G1592&gt;-0.15,50,0)))</f>
        <v>0</v>
      </c>
      <c r="N1592" s="55" t="n">
        <f aca="false">IF(COUNT(H1592)=0,50,IF(H1592&gt;=0.6,100,IF(H1592&gt;=0.4,50,0)))</f>
        <v>0</v>
      </c>
      <c r="O1592" s="55" t="n">
        <f aca="false">IF(COUNT(I1592)=0,50,IF(J1592="proxy_vix",50,IF(I1592&lt;350,100,IF(I1592&lt;=450,50,0))))</f>
        <v>50</v>
      </c>
      <c r="P1592" s="55" t="n">
        <f aca="false">IF(COUNT(K1592)=0,50,IF(K1592&lt;20,100,IF(K1592&lt;=25,50,0)))</f>
        <v>0</v>
      </c>
      <c r="Q1592" s="54"/>
      <c r="R1592" s="47"/>
      <c r="S1592" s="51" t="n">
        <f aca="false">$E1592/$E1591-1</f>
        <v>-0.0226298394428787</v>
      </c>
      <c r="T1592" s="56" t="n">
        <f aca="false">$K1592/$K1591-1</f>
        <v>-0.0414617006324666</v>
      </c>
      <c r="V1592" s="57"/>
      <c r="W1592" s="57"/>
      <c r="Y1592" s="1" t="str">
        <f aca="false">IF(AX1592&gt;=70,"EASY",IF(AX1592&gt;40,"UNCERTAIN","HARD"))</f>
        <v>HARD</v>
      </c>
      <c r="AA1592" s="58" t="n">
        <f aca="false">IF($A1592&lt;200,"",AVERAGE($E1543:$E1592)/AVERAGE($E1393:$E1592)-1)</f>
        <v>-0.0866747275080648</v>
      </c>
      <c r="AB1592" s="59" t="n">
        <f aca="false">LOOKUP($B1592,07_L1政策步階!$A$4:$A$14,07_L1政策步階!$C$4:$C$14)</f>
        <v>-1</v>
      </c>
      <c r="AC1592" s="57"/>
      <c r="AD1592" s="57"/>
      <c r="AE1592" s="57"/>
      <c r="AF1592" s="57"/>
      <c r="AG1592" s="57"/>
      <c r="AH1592" s="57"/>
      <c r="AI1592" s="57"/>
      <c r="AJ1592" s="57"/>
      <c r="AK1592" s="57"/>
      <c r="AL1592" s="59" t="n">
        <f aca="false">IF(ISNUMBER($AA1592),IF($AA1592&gt;=0.005,100,IF($AA1592&gt;=-0.015,50,0)),"")</f>
        <v>0</v>
      </c>
      <c r="AM1592" s="59" t="n">
        <f aca="false">IF(ISNUMBER($AB1592),IF($AB1592=1,100,IF($AB1592=0,50,0)),"")</f>
        <v>0</v>
      </c>
      <c r="AN1592" s="0" t="str">
        <f aca="false">IF(ISNUMBER($AC1592),IF($AC1592&gt;=0.001,100,IF($AC1592&gt;=-0.003,50,0)),"")</f>
        <v/>
      </c>
      <c r="AO1592" s="0" t="str">
        <f aca="false">IF(ISNUMBER($AD1592),IF($AD1592&gt;=0.04,100,IF($AD1592&gt;=0,50,0)),"")</f>
        <v/>
      </c>
      <c r="AP1592" s="0" t="str">
        <f aca="false">IF(ISNUMBER($AE1592),IF($AE1592&gt;=25,100,IF($AE1592&gt;=-75,50,0)),"")</f>
        <v/>
      </c>
      <c r="AQ1592" s="0" t="str">
        <f aca="false">IF(ISNUMBER($AF1592),IF($AF1592&gt;0,100,IF($AF1592&gt;=-50,50,0)),"")</f>
        <v/>
      </c>
      <c r="AR1592" s="0" t="str">
        <f aca="false">IF(ISNUMBER($AG1592),IF($AG1592=1,100,IF($AG1592=0,50,0)),"")</f>
        <v/>
      </c>
      <c r="AS1592" s="0" t="str">
        <f aca="false">IF(ISNUMBER($AH1592),IF($AH1592&lt;0,100,IF($AH1592&lt;=20,50,0)),"")</f>
        <v/>
      </c>
      <c r="AT1592" s="0" t="str">
        <f aca="false">IF(ISNUMBER($AI1592),IF($AI1592&lt;0.95,100,IF($AI1592&lt;=1,50,0)),"")</f>
        <v/>
      </c>
      <c r="AU1592" s="0" t="str">
        <f aca="false">IF(ISNUMBER($AJ1592),IF($AJ1592&lt;30,0,IF($AJ1592&lt;40,50,IF($AJ1592&lt;=90,100,50))),"")</f>
        <v/>
      </c>
      <c r="AV1592" s="0" t="str">
        <f aca="false">IF(ISNUMBER($AK1592),IF($AK1592&gt;-0.2,100,IF($AK1592&gt;=-0.4,50,0)),"")</f>
        <v/>
      </c>
      <c r="AW1592" s="59" t="n">
        <f aca="false">01_指標庫!$H$4*ISNUMBER($F1592)+01_指標庫!$H$5*ISNUMBER($AA1592)+01_指標庫!$H$6*ISNUMBER($G1592)+01_指標庫!$H$7*ISNUMBER($H1592)+01_指標庫!$H$8*ISNUMBER($AF1592)+01_指標庫!$H$9*ISNUMBER($AG1592)+01_指標庫!$H$10*ISNUMBER($AB1592)+01_指標庫!$H$11*ISNUMBER($AC1592)+01_指標庫!$H$12*ISNUMBER($AD1592)+01_指標庫!$H$13*ISNUMBER($AE1592)+01_指標庫!$H$14*ISNUMBER($I1592)+01_指標庫!$H$15*ISNUMBER($AH1592)+01_指標庫!$H$16*ISNUMBER($K1592)+01_指標庫!$H$17*ISNUMBER($AI1592)+01_指標庫!$H$18*ISNUMBER($AJ1592)+01_指標庫!$H$19*ISNUMBER($AK1592)+01_指標庫!$H$20*ISNUMBER($BB1592)+01_指標庫!$H$21*ISNUMBER($BC1592)</f>
        <v>51</v>
      </c>
      <c r="AX1592" s="59" t="n">
        <f aca="false">IF(AW1592=0,50,ROUND((01_指標庫!$H$4*IF(ISNUMBER($F1592),L1592,0)+01_指標庫!$H$5*IF(ISNUMBER($AA1592),AL1592,0)+01_指標庫!$H$6*IF(ISNUMBER($G1592),M1592,0)+01_指標庫!$H$7*IF(ISNUMBER($H1592),N1592,0)+01_指標庫!$H$8*IF(ISNUMBER($AF1592),AQ1592,0)+01_指標庫!$H$9*IF(ISNUMBER($AG1592),AR1592,0)+01_指標庫!$H$10*IF(ISNUMBER($AB1592),AM1592,0)+01_指標庫!$H$11*IF(ISNUMBER($AC1592),AN1592,0)+01_指標庫!$H$12*IF(ISNUMBER($AD1592),AO1592,0)+01_指標庫!$H$13*IF(ISNUMBER($AE1592),AP1592,0)+01_指標庫!$H$14*IF(ISNUMBER($I1592),O1592,0)+01_指標庫!$H$15*IF(ISNUMBER($AH1592),AS1592,0)+01_指標庫!$H$16*IF(ISNUMBER($K1592),P1592,0)+01_指標庫!$H$17*IF(ISNUMBER($AI1592),AT1592,0)+01_指標庫!$H$18*IF(ISNUMBER($AJ1592),AU1592,0)+01_指標庫!$H$19*IF(ISNUMBER($AK1592),AV1592,0)+01_指標庫!$H$20*IF(ISNUMBER($BB1592),BB1592,0)+01_指標庫!$H$21*IF(ISNUMBER($BC1592),BC1592,0))/AW1592,1))</f>
        <v>13.7</v>
      </c>
      <c r="AY1592" s="60"/>
      <c r="AZ1592" s="60"/>
      <c r="BA1592" s="58" t="n">
        <f aca="false">AVERAGE($E1588:$E1592)/AVERAGE($E1583:$E1592)-1</f>
        <v>0.0162990132122185</v>
      </c>
      <c r="BB1592" s="59" t="n">
        <f aca="false">IF(ISNUMBER($BA1592),IF(OR($S1592&lt;=-0.03,$BA1592&lt;-0.003),0,IF(OR($S1592&lt;=-0.02,$BA1592&lt;0.01),50,100)),"")</f>
        <v>50</v>
      </c>
      <c r="BC1592" s="0" t="str">
        <f aca="false">IF(OR(COUNT($AZ1592)=0,COUNT($AZ1591)=0),"",IF(OR($AY1592/$AZ1591-1&lt;=-0.03,$AZ1592/$AZ1591-1&lt;=-0.045,IF(COUNT($AZ1583:$AZ1592)=10,AVERAGE($AZ1588:$AZ1592)/AVERAGE($AZ1583:$AZ1592)-1&lt;-0.01,FALSE())),0,IF(OR($AZ1592/$AZ1591-1&lt;=-0.02,IF(COUNT($AZ1583:$AZ1592)=10,AVERAGE($AZ1588:$AZ1592)/AVERAGE($AZ1583:$AZ1592)-1&lt;0.005,FALSE())),50,100)))</f>
        <v/>
      </c>
    </row>
    <row r="1593" customFormat="false" ht="15" hidden="false" customHeight="true" outlineLevel="0" collapsed="false">
      <c r="A1593" s="47" t="n">
        <v>1589</v>
      </c>
      <c r="B1593" s="48" t="n">
        <v>44861</v>
      </c>
      <c r="C1593" s="47" t="n">
        <v>2022</v>
      </c>
      <c r="D1593" s="49" t="s">
        <v>239</v>
      </c>
      <c r="E1593" s="50" t="n">
        <v>11191.63</v>
      </c>
      <c r="F1593" s="51" t="n">
        <v>-0.13475</v>
      </c>
      <c r="G1593" s="51" t="n">
        <v>-0.324721</v>
      </c>
      <c r="H1593" s="52" t="n">
        <v>0.2857</v>
      </c>
      <c r="I1593" s="62" t="n">
        <v>502.9</v>
      </c>
      <c r="J1593" s="63" t="s">
        <v>240</v>
      </c>
      <c r="K1593" s="54" t="n">
        <v>27.39</v>
      </c>
      <c r="L1593" s="55" t="n">
        <f aca="false">IF(COUNT(F1593)=0,50,IF(F1593&gt;=0,100,IF(F1593&gt;=-0.02,50,0)))</f>
        <v>0</v>
      </c>
      <c r="M1593" s="55" t="n">
        <f aca="false">IF(COUNT(G1593)=0,50,IF(G1593&gt;-0.06,100,IF(G1593&gt;-0.15,50,0)))</f>
        <v>0</v>
      </c>
      <c r="N1593" s="55" t="n">
        <f aca="false">IF(COUNT(H1593)=0,50,IF(H1593&gt;=0.6,100,IF(H1593&gt;=0.4,50,0)))</f>
        <v>0</v>
      </c>
      <c r="O1593" s="55" t="n">
        <f aca="false">IF(COUNT(I1593)=0,50,IF(J1593="proxy_vix",50,IF(I1593&lt;350,100,IF(I1593&lt;=450,50,0))))</f>
        <v>50</v>
      </c>
      <c r="P1593" s="55" t="n">
        <f aca="false">IF(COUNT(K1593)=0,50,IF(K1593&lt;20,100,IF(K1593&lt;=25,50,0)))</f>
        <v>0</v>
      </c>
      <c r="Q1593" s="54"/>
      <c r="R1593" s="47"/>
      <c r="S1593" s="51" t="n">
        <f aca="false">$E1593/$E1592-1</f>
        <v>-0.0187858915122875</v>
      </c>
      <c r="T1593" s="56" t="n">
        <f aca="false">$K1593/$K1592-1</f>
        <v>0.00403225806451601</v>
      </c>
      <c r="V1593" s="57"/>
      <c r="W1593" s="57"/>
      <c r="Y1593" s="1" t="str">
        <f aca="false">IF(AX1593&gt;=70,"EASY",IF(AX1593&gt;40,"UNCERTAIN","HARD"))</f>
        <v>HARD</v>
      </c>
      <c r="AA1593" s="58" t="n">
        <f aca="false">IF($A1593&lt;200,"",AVERAGE($E1544:$E1593)/AVERAGE($E1394:$E1593)-1)</f>
        <v>-0.0885563844971684</v>
      </c>
      <c r="AB1593" s="59" t="n">
        <f aca="false">LOOKUP($B1593,07_L1政策步階!$A$4:$A$14,07_L1政策步階!$C$4:$C$14)</f>
        <v>-1</v>
      </c>
      <c r="AC1593" s="57"/>
      <c r="AD1593" s="57"/>
      <c r="AE1593" s="57"/>
      <c r="AF1593" s="57"/>
      <c r="AG1593" s="57"/>
      <c r="AH1593" s="57"/>
      <c r="AI1593" s="57"/>
      <c r="AJ1593" s="57"/>
      <c r="AK1593" s="57"/>
      <c r="AL1593" s="59" t="n">
        <f aca="false">IF(ISNUMBER($AA1593),IF($AA1593&gt;=0.005,100,IF($AA1593&gt;=-0.015,50,0)),"")</f>
        <v>0</v>
      </c>
      <c r="AM1593" s="59" t="n">
        <f aca="false">IF(ISNUMBER($AB1593),IF($AB1593=1,100,IF($AB1593=0,50,0)),"")</f>
        <v>0</v>
      </c>
      <c r="AN1593" s="0" t="str">
        <f aca="false">IF(ISNUMBER($AC1593),IF($AC1593&gt;=0.001,100,IF($AC1593&gt;=-0.003,50,0)),"")</f>
        <v/>
      </c>
      <c r="AO1593" s="0" t="str">
        <f aca="false">IF(ISNUMBER($AD1593),IF($AD1593&gt;=0.04,100,IF($AD1593&gt;=0,50,0)),"")</f>
        <v/>
      </c>
      <c r="AP1593" s="0" t="str">
        <f aca="false">IF(ISNUMBER($AE1593),IF($AE1593&gt;=25,100,IF($AE1593&gt;=-75,50,0)),"")</f>
        <v/>
      </c>
      <c r="AQ1593" s="0" t="str">
        <f aca="false">IF(ISNUMBER($AF1593),IF($AF1593&gt;0,100,IF($AF1593&gt;=-50,50,0)),"")</f>
        <v/>
      </c>
      <c r="AR1593" s="0" t="str">
        <f aca="false">IF(ISNUMBER($AG1593),IF($AG1593=1,100,IF($AG1593=0,50,0)),"")</f>
        <v/>
      </c>
      <c r="AS1593" s="0" t="str">
        <f aca="false">IF(ISNUMBER($AH1593),IF($AH1593&lt;0,100,IF($AH1593&lt;=20,50,0)),"")</f>
        <v/>
      </c>
      <c r="AT1593" s="0" t="str">
        <f aca="false">IF(ISNUMBER($AI1593),IF($AI1593&lt;0.95,100,IF($AI1593&lt;=1,50,0)),"")</f>
        <v/>
      </c>
      <c r="AU1593" s="0" t="str">
        <f aca="false">IF(ISNUMBER($AJ1593),IF($AJ1593&lt;30,0,IF($AJ1593&lt;40,50,IF($AJ1593&lt;=90,100,50))),"")</f>
        <v/>
      </c>
      <c r="AV1593" s="0" t="str">
        <f aca="false">IF(ISNUMBER($AK1593),IF($AK1593&gt;-0.2,100,IF($AK1593&gt;=-0.4,50,0)),"")</f>
        <v/>
      </c>
      <c r="AW1593" s="59" t="n">
        <f aca="false">01_指標庫!$H$4*ISNUMBER($F1593)+01_指標庫!$H$5*ISNUMBER($AA1593)+01_指標庫!$H$6*ISNUMBER($G1593)+01_指標庫!$H$7*ISNUMBER($H1593)+01_指標庫!$H$8*ISNUMBER($AF1593)+01_指標庫!$H$9*ISNUMBER($AG1593)+01_指標庫!$H$10*ISNUMBER($AB1593)+01_指標庫!$H$11*ISNUMBER($AC1593)+01_指標庫!$H$12*ISNUMBER($AD1593)+01_指標庫!$H$13*ISNUMBER($AE1593)+01_指標庫!$H$14*ISNUMBER($I1593)+01_指標庫!$H$15*ISNUMBER($AH1593)+01_指標庫!$H$16*ISNUMBER($K1593)+01_指標庫!$H$17*ISNUMBER($AI1593)+01_指標庫!$H$18*ISNUMBER($AJ1593)+01_指標庫!$H$19*ISNUMBER($AK1593)+01_指標庫!$H$20*ISNUMBER($BB1593)+01_指標庫!$H$21*ISNUMBER($BC1593)</f>
        <v>51</v>
      </c>
      <c r="AX1593" s="59" t="n">
        <f aca="false">IF(AW1593=0,50,ROUND((01_指標庫!$H$4*IF(ISNUMBER($F1593),L1593,0)+01_指標庫!$H$5*IF(ISNUMBER($AA1593),AL1593,0)+01_指標庫!$H$6*IF(ISNUMBER($G1593),M1593,0)+01_指標庫!$H$7*IF(ISNUMBER($H1593),N1593,0)+01_指標庫!$H$8*IF(ISNUMBER($AF1593),AQ1593,0)+01_指標庫!$H$9*IF(ISNUMBER($AG1593),AR1593,0)+01_指標庫!$H$10*IF(ISNUMBER($AB1593),AM1593,0)+01_指標庫!$H$11*IF(ISNUMBER($AC1593),AN1593,0)+01_指標庫!$H$12*IF(ISNUMBER($AD1593),AO1593,0)+01_指標庫!$H$13*IF(ISNUMBER($AE1593),AP1593,0)+01_指標庫!$H$14*IF(ISNUMBER($I1593),O1593,0)+01_指標庫!$H$15*IF(ISNUMBER($AH1593),AS1593,0)+01_指標庫!$H$16*IF(ISNUMBER($K1593),P1593,0)+01_指標庫!$H$17*IF(ISNUMBER($AI1593),AT1593,0)+01_指標庫!$H$18*IF(ISNUMBER($AJ1593),AU1593,0)+01_指標庫!$H$19*IF(ISNUMBER($AK1593),AV1593,0)+01_指標庫!$H$20*IF(ISNUMBER($BB1593),BB1593,0)+01_指標庫!$H$21*IF(ISNUMBER($BC1593),BC1593,0))/AW1593,1))</f>
        <v>19.6</v>
      </c>
      <c r="AY1593" s="60"/>
      <c r="AZ1593" s="60"/>
      <c r="BA1593" s="58" t="n">
        <f aca="false">AVERAGE($E1589:$E1593)/AVERAGE($E1584:$E1593)-1</f>
        <v>0.0174520859396257</v>
      </c>
      <c r="BB1593" s="59" t="n">
        <f aca="false">IF(ISNUMBER($BA1593),IF(OR($S1593&lt;=-0.03,$BA1593&lt;-0.003),0,IF(OR($S1593&lt;=-0.02,$BA1593&lt;0.01),50,100)),"")</f>
        <v>100</v>
      </c>
      <c r="BC1593" s="0" t="str">
        <f aca="false">IF(OR(COUNT($AZ1593)=0,COUNT($AZ1592)=0),"",IF(OR($AY1593/$AZ1592-1&lt;=-0.03,$AZ1593/$AZ1592-1&lt;=-0.045,IF(COUNT($AZ1584:$AZ1593)=10,AVERAGE($AZ1589:$AZ1593)/AVERAGE($AZ1584:$AZ1593)-1&lt;-0.01,FALSE())),0,IF(OR($AZ1593/$AZ1592-1&lt;=-0.02,IF(COUNT($AZ1584:$AZ1593)=10,AVERAGE($AZ1589:$AZ1593)/AVERAGE($AZ1584:$AZ1593)-1&lt;0.005,FALSE())),50,100)))</f>
        <v/>
      </c>
    </row>
    <row r="1594" customFormat="false" ht="15" hidden="false" customHeight="true" outlineLevel="0" collapsed="false">
      <c r="A1594" s="47" t="n">
        <v>1590</v>
      </c>
      <c r="B1594" s="48" t="n">
        <v>44862</v>
      </c>
      <c r="C1594" s="47" t="n">
        <v>2022</v>
      </c>
      <c r="D1594" s="49" t="s">
        <v>234</v>
      </c>
      <c r="E1594" s="50" t="n">
        <v>11546.21</v>
      </c>
      <c r="F1594" s="51" t="n">
        <v>-0.10583</v>
      </c>
      <c r="G1594" s="51" t="n">
        <v>-0.303326</v>
      </c>
      <c r="H1594" s="52" t="n">
        <v>0.3265</v>
      </c>
      <c r="I1594" s="62" t="n">
        <v>489.1</v>
      </c>
      <c r="J1594" s="63" t="s">
        <v>240</v>
      </c>
      <c r="K1594" s="54" t="n">
        <v>25.75</v>
      </c>
      <c r="L1594" s="55" t="n">
        <f aca="false">IF(COUNT(F1594)=0,50,IF(F1594&gt;=0,100,IF(F1594&gt;=-0.02,50,0)))</f>
        <v>0</v>
      </c>
      <c r="M1594" s="55" t="n">
        <f aca="false">IF(COUNT(G1594)=0,50,IF(G1594&gt;-0.06,100,IF(G1594&gt;-0.15,50,0)))</f>
        <v>0</v>
      </c>
      <c r="N1594" s="55" t="n">
        <f aca="false">IF(COUNT(H1594)=0,50,IF(H1594&gt;=0.6,100,IF(H1594&gt;=0.4,50,0)))</f>
        <v>0</v>
      </c>
      <c r="O1594" s="55" t="n">
        <f aca="false">IF(COUNT(I1594)=0,50,IF(J1594="proxy_vix",50,IF(I1594&lt;350,100,IF(I1594&lt;=450,50,0))))</f>
        <v>50</v>
      </c>
      <c r="P1594" s="55" t="n">
        <f aca="false">IF(COUNT(K1594)=0,50,IF(K1594&lt;20,100,IF(K1594&lt;=25,50,0)))</f>
        <v>0</v>
      </c>
      <c r="Q1594" s="54"/>
      <c r="R1594" s="47"/>
      <c r="S1594" s="51" t="n">
        <f aca="false">$E1594/$E1593-1</f>
        <v>0.0316826056615525</v>
      </c>
      <c r="T1594" s="56" t="n">
        <f aca="false">$K1594/$K1593-1</f>
        <v>-0.0598758671047828</v>
      </c>
      <c r="V1594" s="57"/>
      <c r="W1594" s="57"/>
      <c r="Y1594" s="1" t="str">
        <f aca="false">IF(AX1594&gt;=70,"EASY",IF(AX1594&gt;40,"UNCERTAIN","HARD"))</f>
        <v>HARD</v>
      </c>
      <c r="AA1594" s="58" t="n">
        <f aca="false">IF($A1594&lt;200,"",AVERAGE($E1545:$E1594)/AVERAGE($E1395:$E1594)-1)</f>
        <v>-0.09005344402612</v>
      </c>
      <c r="AB1594" s="59" t="n">
        <f aca="false">LOOKUP($B1594,07_L1政策步階!$A$4:$A$14,07_L1政策步階!$C$4:$C$14)</f>
        <v>-1</v>
      </c>
      <c r="AC1594" s="57"/>
      <c r="AD1594" s="57"/>
      <c r="AE1594" s="57"/>
      <c r="AF1594" s="57"/>
      <c r="AG1594" s="57"/>
      <c r="AH1594" s="57"/>
      <c r="AI1594" s="57"/>
      <c r="AJ1594" s="57"/>
      <c r="AK1594" s="57"/>
      <c r="AL1594" s="59" t="n">
        <f aca="false">IF(ISNUMBER($AA1594),IF($AA1594&gt;=0.005,100,IF($AA1594&gt;=-0.015,50,0)),"")</f>
        <v>0</v>
      </c>
      <c r="AM1594" s="59" t="n">
        <f aca="false">IF(ISNUMBER($AB1594),IF($AB1594=1,100,IF($AB1594=0,50,0)),"")</f>
        <v>0</v>
      </c>
      <c r="AN1594" s="0" t="str">
        <f aca="false">IF(ISNUMBER($AC1594),IF($AC1594&gt;=0.001,100,IF($AC1594&gt;=-0.003,50,0)),"")</f>
        <v/>
      </c>
      <c r="AO1594" s="0" t="str">
        <f aca="false">IF(ISNUMBER($AD1594),IF($AD1594&gt;=0.04,100,IF($AD1594&gt;=0,50,0)),"")</f>
        <v/>
      </c>
      <c r="AP1594" s="0" t="str">
        <f aca="false">IF(ISNUMBER($AE1594),IF($AE1594&gt;=25,100,IF($AE1594&gt;=-75,50,0)),"")</f>
        <v/>
      </c>
      <c r="AQ1594" s="0" t="str">
        <f aca="false">IF(ISNUMBER($AF1594),IF($AF1594&gt;0,100,IF($AF1594&gt;=-50,50,0)),"")</f>
        <v/>
      </c>
      <c r="AR1594" s="0" t="str">
        <f aca="false">IF(ISNUMBER($AG1594),IF($AG1594=1,100,IF($AG1594=0,50,0)),"")</f>
        <v/>
      </c>
      <c r="AS1594" s="0" t="str">
        <f aca="false">IF(ISNUMBER($AH1594),IF($AH1594&lt;0,100,IF($AH1594&lt;=20,50,0)),"")</f>
        <v/>
      </c>
      <c r="AT1594" s="0" t="str">
        <f aca="false">IF(ISNUMBER($AI1594),IF($AI1594&lt;0.95,100,IF($AI1594&lt;=1,50,0)),"")</f>
        <v/>
      </c>
      <c r="AU1594" s="0" t="str">
        <f aca="false">IF(ISNUMBER($AJ1594),IF($AJ1594&lt;30,0,IF($AJ1594&lt;40,50,IF($AJ1594&lt;=90,100,50))),"")</f>
        <v/>
      </c>
      <c r="AV1594" s="0" t="str">
        <f aca="false">IF(ISNUMBER($AK1594),IF($AK1594&gt;-0.2,100,IF($AK1594&gt;=-0.4,50,0)),"")</f>
        <v/>
      </c>
      <c r="AW1594" s="59" t="n">
        <f aca="false">01_指標庫!$H$4*ISNUMBER($F1594)+01_指標庫!$H$5*ISNUMBER($AA1594)+01_指標庫!$H$6*ISNUMBER($G1594)+01_指標庫!$H$7*ISNUMBER($H1594)+01_指標庫!$H$8*ISNUMBER($AF1594)+01_指標庫!$H$9*ISNUMBER($AG1594)+01_指標庫!$H$10*ISNUMBER($AB1594)+01_指標庫!$H$11*ISNUMBER($AC1594)+01_指標庫!$H$12*ISNUMBER($AD1594)+01_指標庫!$H$13*ISNUMBER($AE1594)+01_指標庫!$H$14*ISNUMBER($I1594)+01_指標庫!$H$15*ISNUMBER($AH1594)+01_指標庫!$H$16*ISNUMBER($K1594)+01_指標庫!$H$17*ISNUMBER($AI1594)+01_指標庫!$H$18*ISNUMBER($AJ1594)+01_指標庫!$H$19*ISNUMBER($AK1594)+01_指標庫!$H$20*ISNUMBER($BB1594)+01_指標庫!$H$21*ISNUMBER($BC1594)</f>
        <v>51</v>
      </c>
      <c r="AX1594" s="59" t="n">
        <f aca="false">IF(AW1594=0,50,ROUND((01_指標庫!$H$4*IF(ISNUMBER($F1594),L1594,0)+01_指標庫!$H$5*IF(ISNUMBER($AA1594),AL1594,0)+01_指標庫!$H$6*IF(ISNUMBER($G1594),M1594,0)+01_指標庫!$H$7*IF(ISNUMBER($H1594),N1594,0)+01_指標庫!$H$8*IF(ISNUMBER($AF1594),AQ1594,0)+01_指標庫!$H$9*IF(ISNUMBER($AG1594),AR1594,0)+01_指標庫!$H$10*IF(ISNUMBER($AB1594),AM1594,0)+01_指標庫!$H$11*IF(ISNUMBER($AC1594),AN1594,0)+01_指標庫!$H$12*IF(ISNUMBER($AD1594),AO1594,0)+01_指標庫!$H$13*IF(ISNUMBER($AE1594),AP1594,0)+01_指標庫!$H$14*IF(ISNUMBER($I1594),O1594,0)+01_指標庫!$H$15*IF(ISNUMBER($AH1594),AS1594,0)+01_指標庫!$H$16*IF(ISNUMBER($K1594),P1594,0)+01_指標庫!$H$17*IF(ISNUMBER($AI1594),AT1594,0)+01_指標庫!$H$18*IF(ISNUMBER($AJ1594),AU1594,0)+01_指標庫!$H$19*IF(ISNUMBER($AK1594),AV1594,0)+01_指標庫!$H$20*IF(ISNUMBER($BB1594),BB1594,0)+01_指標庫!$H$21*IF(ISNUMBER($BC1594),BC1594,0))/AW1594,1))</f>
        <v>19.6</v>
      </c>
      <c r="AY1594" s="60"/>
      <c r="AZ1594" s="60"/>
      <c r="BA1594" s="58" t="n">
        <f aca="false">AVERAGE($E1590:$E1594)/AVERAGE($E1585:$E1594)-1</f>
        <v>0.0139335292806924</v>
      </c>
      <c r="BB1594" s="59" t="n">
        <f aca="false">IF(ISNUMBER($BA1594),IF(OR($S1594&lt;=-0.03,$BA1594&lt;-0.003),0,IF(OR($S1594&lt;=-0.02,$BA1594&lt;0.01),50,100)),"")</f>
        <v>100</v>
      </c>
      <c r="BC1594" s="0" t="str">
        <f aca="false">IF(OR(COUNT($AZ1594)=0,COUNT($AZ1593)=0),"",IF(OR($AY1594/$AZ1593-1&lt;=-0.03,$AZ1594/$AZ1593-1&lt;=-0.045,IF(COUNT($AZ1585:$AZ1594)=10,AVERAGE($AZ1590:$AZ1594)/AVERAGE($AZ1585:$AZ1594)-1&lt;-0.01,FALSE())),0,IF(OR($AZ1594/$AZ1593-1&lt;=-0.02,IF(COUNT($AZ1585:$AZ1594)=10,AVERAGE($AZ1590:$AZ1594)/AVERAGE($AZ1585:$AZ1594)-1&lt;0.005,FALSE())),50,100)))</f>
        <v/>
      </c>
    </row>
    <row r="1595" customFormat="false" ht="15" hidden="false" customHeight="true" outlineLevel="0" collapsed="false">
      <c r="A1595" s="47" t="n">
        <v>1591</v>
      </c>
      <c r="B1595" s="48" t="n">
        <v>44865</v>
      </c>
      <c r="C1595" s="47" t="n">
        <v>2022</v>
      </c>
      <c r="D1595" s="49" t="s">
        <v>236</v>
      </c>
      <c r="E1595" s="50" t="n">
        <v>11405.57</v>
      </c>
      <c r="F1595" s="51" t="n">
        <v>-0.115321</v>
      </c>
      <c r="G1595" s="51" t="n">
        <v>-0.311812</v>
      </c>
      <c r="H1595" s="52" t="n">
        <v>0.3061</v>
      </c>
      <c r="I1595" s="62" t="n">
        <v>490.2</v>
      </c>
      <c r="J1595" s="63" t="s">
        <v>240</v>
      </c>
      <c r="K1595" s="54" t="n">
        <v>25.88</v>
      </c>
      <c r="L1595" s="55" t="n">
        <f aca="false">IF(COUNT(F1595)=0,50,IF(F1595&gt;=0,100,IF(F1595&gt;=-0.02,50,0)))</f>
        <v>0</v>
      </c>
      <c r="M1595" s="55" t="n">
        <f aca="false">IF(COUNT(G1595)=0,50,IF(G1595&gt;-0.06,100,IF(G1595&gt;-0.15,50,0)))</f>
        <v>0</v>
      </c>
      <c r="N1595" s="55" t="n">
        <f aca="false">IF(COUNT(H1595)=0,50,IF(H1595&gt;=0.6,100,IF(H1595&gt;=0.4,50,0)))</f>
        <v>0</v>
      </c>
      <c r="O1595" s="55" t="n">
        <f aca="false">IF(COUNT(I1595)=0,50,IF(J1595="proxy_vix",50,IF(I1595&lt;350,100,IF(I1595&lt;=450,50,0))))</f>
        <v>50</v>
      </c>
      <c r="P1595" s="55" t="n">
        <f aca="false">IF(COUNT(K1595)=0,50,IF(K1595&lt;20,100,IF(K1595&lt;=25,50,0)))</f>
        <v>0</v>
      </c>
      <c r="Q1595" s="54"/>
      <c r="R1595" s="47"/>
      <c r="S1595" s="51" t="n">
        <f aca="false">$E1595/$E1594-1</f>
        <v>-0.0121806203074428</v>
      </c>
      <c r="T1595" s="56" t="n">
        <f aca="false">$K1595/$K1594-1</f>
        <v>0.0050485436893204</v>
      </c>
      <c r="V1595" s="57"/>
      <c r="W1595" s="57"/>
      <c r="Y1595" s="1" t="str">
        <f aca="false">IF(AX1595&gt;=70,"EASY",IF(AX1595&gt;40,"UNCERTAIN","HARD"))</f>
        <v>HARD</v>
      </c>
      <c r="AA1595" s="58" t="n">
        <f aca="false">IF($A1595&lt;200,"",AVERAGE($E1546:$E1595)/AVERAGE($E1396:$E1595)-1)</f>
        <v>-0.0914603253023177</v>
      </c>
      <c r="AB1595" s="59" t="n">
        <f aca="false">LOOKUP($B1595,07_L1政策步階!$A$4:$A$14,07_L1政策步階!$C$4:$C$14)</f>
        <v>-1</v>
      </c>
      <c r="AC1595" s="57"/>
      <c r="AD1595" s="57"/>
      <c r="AE1595" s="57"/>
      <c r="AF1595" s="57"/>
      <c r="AG1595" s="57"/>
      <c r="AH1595" s="57"/>
      <c r="AI1595" s="57"/>
      <c r="AJ1595" s="57"/>
      <c r="AK1595" s="57"/>
      <c r="AL1595" s="59" t="n">
        <f aca="false">IF(ISNUMBER($AA1595),IF($AA1595&gt;=0.005,100,IF($AA1595&gt;=-0.015,50,0)),"")</f>
        <v>0</v>
      </c>
      <c r="AM1595" s="59" t="n">
        <f aca="false">IF(ISNUMBER($AB1595),IF($AB1595=1,100,IF($AB1595=0,50,0)),"")</f>
        <v>0</v>
      </c>
      <c r="AN1595" s="0" t="str">
        <f aca="false">IF(ISNUMBER($AC1595),IF($AC1595&gt;=0.001,100,IF($AC1595&gt;=-0.003,50,0)),"")</f>
        <v/>
      </c>
      <c r="AO1595" s="0" t="str">
        <f aca="false">IF(ISNUMBER($AD1595),IF($AD1595&gt;=0.04,100,IF($AD1595&gt;=0,50,0)),"")</f>
        <v/>
      </c>
      <c r="AP1595" s="0" t="str">
        <f aca="false">IF(ISNUMBER($AE1595),IF($AE1595&gt;=25,100,IF($AE1595&gt;=-75,50,0)),"")</f>
        <v/>
      </c>
      <c r="AQ1595" s="0" t="str">
        <f aca="false">IF(ISNUMBER($AF1595),IF($AF1595&gt;0,100,IF($AF1595&gt;=-50,50,0)),"")</f>
        <v/>
      </c>
      <c r="AR1595" s="0" t="str">
        <f aca="false">IF(ISNUMBER($AG1595),IF($AG1595=1,100,IF($AG1595=0,50,0)),"")</f>
        <v/>
      </c>
      <c r="AS1595" s="0" t="str">
        <f aca="false">IF(ISNUMBER($AH1595),IF($AH1595&lt;0,100,IF($AH1595&lt;=20,50,0)),"")</f>
        <v/>
      </c>
      <c r="AT1595" s="0" t="str">
        <f aca="false">IF(ISNUMBER($AI1595),IF($AI1595&lt;0.95,100,IF($AI1595&lt;=1,50,0)),"")</f>
        <v/>
      </c>
      <c r="AU1595" s="0" t="str">
        <f aca="false">IF(ISNUMBER($AJ1595),IF($AJ1595&lt;30,0,IF($AJ1595&lt;40,50,IF($AJ1595&lt;=90,100,50))),"")</f>
        <v/>
      </c>
      <c r="AV1595" s="0" t="str">
        <f aca="false">IF(ISNUMBER($AK1595),IF($AK1595&gt;-0.2,100,IF($AK1595&gt;=-0.4,50,0)),"")</f>
        <v/>
      </c>
      <c r="AW1595" s="59" t="n">
        <f aca="false">01_指標庫!$H$4*ISNUMBER($F1595)+01_指標庫!$H$5*ISNUMBER($AA1595)+01_指標庫!$H$6*ISNUMBER($G1595)+01_指標庫!$H$7*ISNUMBER($H1595)+01_指標庫!$H$8*ISNUMBER($AF1595)+01_指標庫!$H$9*ISNUMBER($AG1595)+01_指標庫!$H$10*ISNUMBER($AB1595)+01_指標庫!$H$11*ISNUMBER($AC1595)+01_指標庫!$H$12*ISNUMBER($AD1595)+01_指標庫!$H$13*ISNUMBER($AE1595)+01_指標庫!$H$14*ISNUMBER($I1595)+01_指標庫!$H$15*ISNUMBER($AH1595)+01_指標庫!$H$16*ISNUMBER($K1595)+01_指標庫!$H$17*ISNUMBER($AI1595)+01_指標庫!$H$18*ISNUMBER($AJ1595)+01_指標庫!$H$19*ISNUMBER($AK1595)+01_指標庫!$H$20*ISNUMBER($BB1595)+01_指標庫!$H$21*ISNUMBER($BC1595)</f>
        <v>51</v>
      </c>
      <c r="AX1595" s="59" t="n">
        <f aca="false">IF(AW1595=0,50,ROUND((01_指標庫!$H$4*IF(ISNUMBER($F1595),L1595,0)+01_指標庫!$H$5*IF(ISNUMBER($AA1595),AL1595,0)+01_指標庫!$H$6*IF(ISNUMBER($G1595),M1595,0)+01_指標庫!$H$7*IF(ISNUMBER($H1595),N1595,0)+01_指標庫!$H$8*IF(ISNUMBER($AF1595),AQ1595,0)+01_指標庫!$H$9*IF(ISNUMBER($AG1595),AR1595,0)+01_指標庫!$H$10*IF(ISNUMBER($AB1595),AM1595,0)+01_指標庫!$H$11*IF(ISNUMBER($AC1595),AN1595,0)+01_指標庫!$H$12*IF(ISNUMBER($AD1595),AO1595,0)+01_指標庫!$H$13*IF(ISNUMBER($AE1595),AP1595,0)+01_指標庫!$H$14*IF(ISNUMBER($I1595),O1595,0)+01_指標庫!$H$15*IF(ISNUMBER($AH1595),AS1595,0)+01_指標庫!$H$16*IF(ISNUMBER($K1595),P1595,0)+01_指標庫!$H$17*IF(ISNUMBER($AI1595),AT1595,0)+01_指標庫!$H$18*IF(ISNUMBER($AJ1595),AU1595,0)+01_指標庫!$H$19*IF(ISNUMBER($AK1595),AV1595,0)+01_指標庫!$H$20*IF(ISNUMBER($BB1595),BB1595,0)+01_指標庫!$H$21*IF(ISNUMBER($BC1595),BC1595,0))/AW1595,1))</f>
        <v>19.6</v>
      </c>
      <c r="AY1595" s="60"/>
      <c r="AZ1595" s="60"/>
      <c r="BA1595" s="58" t="n">
        <f aca="false">AVERAGE($E1591:$E1595)/AVERAGE($E1586:$E1595)-1</f>
        <v>0.0104264857177063</v>
      </c>
      <c r="BB1595" s="59" t="n">
        <f aca="false">IF(ISNUMBER($BA1595),IF(OR($S1595&lt;=-0.03,$BA1595&lt;-0.003),0,IF(OR($S1595&lt;=-0.02,$BA1595&lt;0.01),50,100)),"")</f>
        <v>100</v>
      </c>
      <c r="BC1595" s="0" t="str">
        <f aca="false">IF(OR(COUNT($AZ1595)=0,COUNT($AZ1594)=0),"",IF(OR($AY1595/$AZ1594-1&lt;=-0.03,$AZ1595/$AZ1594-1&lt;=-0.045,IF(COUNT($AZ1586:$AZ1595)=10,AVERAGE($AZ1591:$AZ1595)/AVERAGE($AZ1586:$AZ1595)-1&lt;-0.01,FALSE())),0,IF(OR($AZ1595/$AZ1594-1&lt;=-0.02,IF(COUNT($AZ1586:$AZ1595)=10,AVERAGE($AZ1591:$AZ1595)/AVERAGE($AZ1586:$AZ1595)-1&lt;0.005,FALSE())),50,100)))</f>
        <v/>
      </c>
    </row>
    <row r="1596" customFormat="false" ht="15" hidden="false" customHeight="true" outlineLevel="0" collapsed="false">
      <c r="A1596" s="47" t="n">
        <v>1592</v>
      </c>
      <c r="B1596" s="48" t="n">
        <v>44866</v>
      </c>
      <c r="C1596" s="47" t="n">
        <v>2022</v>
      </c>
      <c r="D1596" s="49" t="s">
        <v>237</v>
      </c>
      <c r="E1596" s="50" t="n">
        <v>11288.95</v>
      </c>
      <c r="F1596" s="51" t="n">
        <v>-0.122896</v>
      </c>
      <c r="G1596" s="51" t="n">
        <v>-0.318849</v>
      </c>
      <c r="H1596" s="52" t="n">
        <v>0.3265</v>
      </c>
      <c r="I1596" s="62" t="n">
        <v>489.6</v>
      </c>
      <c r="J1596" s="63" t="s">
        <v>240</v>
      </c>
      <c r="K1596" s="54" t="n">
        <v>25.81</v>
      </c>
      <c r="L1596" s="55" t="n">
        <f aca="false">IF(COUNT(F1596)=0,50,IF(F1596&gt;=0,100,IF(F1596&gt;=-0.02,50,0)))</f>
        <v>0</v>
      </c>
      <c r="M1596" s="55" t="n">
        <f aca="false">IF(COUNT(G1596)=0,50,IF(G1596&gt;-0.06,100,IF(G1596&gt;-0.15,50,0)))</f>
        <v>0</v>
      </c>
      <c r="N1596" s="55" t="n">
        <f aca="false">IF(COUNT(H1596)=0,50,IF(H1596&gt;=0.6,100,IF(H1596&gt;=0.4,50,0)))</f>
        <v>0</v>
      </c>
      <c r="O1596" s="55" t="n">
        <f aca="false">IF(COUNT(I1596)=0,50,IF(J1596="proxy_vix",50,IF(I1596&lt;350,100,IF(I1596&lt;=450,50,0))))</f>
        <v>50</v>
      </c>
      <c r="P1596" s="55" t="n">
        <f aca="false">IF(COUNT(K1596)=0,50,IF(K1596&lt;20,100,IF(K1596&lt;=25,50,0)))</f>
        <v>0</v>
      </c>
      <c r="Q1596" s="54"/>
      <c r="R1596" s="47"/>
      <c r="S1596" s="51" t="n">
        <f aca="false">$E1596/$E1595-1</f>
        <v>-0.0102248287459548</v>
      </c>
      <c r="T1596" s="56" t="n">
        <f aca="false">$K1596/$K1595-1</f>
        <v>-0.00270479134466772</v>
      </c>
      <c r="V1596" s="57"/>
      <c r="W1596" s="57"/>
      <c r="Y1596" s="1" t="str">
        <f aca="false">IF(AX1596&gt;=70,"EASY",IF(AX1596&gt;40,"UNCERTAIN","HARD"))</f>
        <v>HARD</v>
      </c>
      <c r="AA1596" s="58" t="n">
        <f aca="false">IF($A1596&lt;200,"",AVERAGE($E1547:$E1596)/AVERAGE($E1397:$E1596)-1)</f>
        <v>-0.092423391996591</v>
      </c>
      <c r="AB1596" s="59" t="n">
        <f aca="false">LOOKUP($B1596,07_L1政策步階!$A$4:$A$14,07_L1政策步階!$C$4:$C$14)</f>
        <v>-1</v>
      </c>
      <c r="AC1596" s="57"/>
      <c r="AD1596" s="57"/>
      <c r="AE1596" s="57"/>
      <c r="AF1596" s="57"/>
      <c r="AG1596" s="57"/>
      <c r="AH1596" s="57"/>
      <c r="AI1596" s="57"/>
      <c r="AJ1596" s="57"/>
      <c r="AK1596" s="57"/>
      <c r="AL1596" s="59" t="n">
        <f aca="false">IF(ISNUMBER($AA1596),IF($AA1596&gt;=0.005,100,IF($AA1596&gt;=-0.015,50,0)),"")</f>
        <v>0</v>
      </c>
      <c r="AM1596" s="59" t="n">
        <f aca="false">IF(ISNUMBER($AB1596),IF($AB1596=1,100,IF($AB1596=0,50,0)),"")</f>
        <v>0</v>
      </c>
      <c r="AN1596" s="0" t="str">
        <f aca="false">IF(ISNUMBER($AC1596),IF($AC1596&gt;=0.001,100,IF($AC1596&gt;=-0.003,50,0)),"")</f>
        <v/>
      </c>
      <c r="AO1596" s="0" t="str">
        <f aca="false">IF(ISNUMBER($AD1596),IF($AD1596&gt;=0.04,100,IF($AD1596&gt;=0,50,0)),"")</f>
        <v/>
      </c>
      <c r="AP1596" s="0" t="str">
        <f aca="false">IF(ISNUMBER($AE1596),IF($AE1596&gt;=25,100,IF($AE1596&gt;=-75,50,0)),"")</f>
        <v/>
      </c>
      <c r="AQ1596" s="0" t="str">
        <f aca="false">IF(ISNUMBER($AF1596),IF($AF1596&gt;0,100,IF($AF1596&gt;=-50,50,0)),"")</f>
        <v/>
      </c>
      <c r="AR1596" s="0" t="str">
        <f aca="false">IF(ISNUMBER($AG1596),IF($AG1596=1,100,IF($AG1596=0,50,0)),"")</f>
        <v/>
      </c>
      <c r="AS1596" s="0" t="str">
        <f aca="false">IF(ISNUMBER($AH1596),IF($AH1596&lt;0,100,IF($AH1596&lt;=20,50,0)),"")</f>
        <v/>
      </c>
      <c r="AT1596" s="0" t="str">
        <f aca="false">IF(ISNUMBER($AI1596),IF($AI1596&lt;0.95,100,IF($AI1596&lt;=1,50,0)),"")</f>
        <v/>
      </c>
      <c r="AU1596" s="0" t="str">
        <f aca="false">IF(ISNUMBER($AJ1596),IF($AJ1596&lt;30,0,IF($AJ1596&lt;40,50,IF($AJ1596&lt;=90,100,50))),"")</f>
        <v/>
      </c>
      <c r="AV1596" s="0" t="str">
        <f aca="false">IF(ISNUMBER($AK1596),IF($AK1596&gt;-0.2,100,IF($AK1596&gt;=-0.4,50,0)),"")</f>
        <v/>
      </c>
      <c r="AW1596" s="59" t="n">
        <f aca="false">01_指標庫!$H$4*ISNUMBER($F1596)+01_指標庫!$H$5*ISNUMBER($AA1596)+01_指標庫!$H$6*ISNUMBER($G1596)+01_指標庫!$H$7*ISNUMBER($H1596)+01_指標庫!$H$8*ISNUMBER($AF1596)+01_指標庫!$H$9*ISNUMBER($AG1596)+01_指標庫!$H$10*ISNUMBER($AB1596)+01_指標庫!$H$11*ISNUMBER($AC1596)+01_指標庫!$H$12*ISNUMBER($AD1596)+01_指標庫!$H$13*ISNUMBER($AE1596)+01_指標庫!$H$14*ISNUMBER($I1596)+01_指標庫!$H$15*ISNUMBER($AH1596)+01_指標庫!$H$16*ISNUMBER($K1596)+01_指標庫!$H$17*ISNUMBER($AI1596)+01_指標庫!$H$18*ISNUMBER($AJ1596)+01_指標庫!$H$19*ISNUMBER($AK1596)+01_指標庫!$H$20*ISNUMBER($BB1596)+01_指標庫!$H$21*ISNUMBER($BC1596)</f>
        <v>51</v>
      </c>
      <c r="AX1596" s="59" t="n">
        <f aca="false">IF(AW1596=0,50,ROUND((01_指標庫!$H$4*IF(ISNUMBER($F1596),L1596,0)+01_指標庫!$H$5*IF(ISNUMBER($AA1596),AL1596,0)+01_指標庫!$H$6*IF(ISNUMBER($G1596),M1596,0)+01_指標庫!$H$7*IF(ISNUMBER($H1596),N1596,0)+01_指標庫!$H$8*IF(ISNUMBER($AF1596),AQ1596,0)+01_指標庫!$H$9*IF(ISNUMBER($AG1596),AR1596,0)+01_指標庫!$H$10*IF(ISNUMBER($AB1596),AM1596,0)+01_指標庫!$H$11*IF(ISNUMBER($AC1596),AN1596,0)+01_指標庫!$H$12*IF(ISNUMBER($AD1596),AO1596,0)+01_指標庫!$H$13*IF(ISNUMBER($AE1596),AP1596,0)+01_指標庫!$H$14*IF(ISNUMBER($I1596),O1596,0)+01_指標庫!$H$15*IF(ISNUMBER($AH1596),AS1596,0)+01_指標庫!$H$16*IF(ISNUMBER($K1596),P1596,0)+01_指標庫!$H$17*IF(ISNUMBER($AI1596),AT1596,0)+01_指標庫!$H$18*IF(ISNUMBER($AJ1596),AU1596,0)+01_指標庫!$H$19*IF(ISNUMBER($AK1596),AV1596,0)+01_指標庫!$H$20*IF(ISNUMBER($BB1596),BB1596,0)+01_指標庫!$H$21*IF(ISNUMBER($BC1596),BC1596,0))/AW1596,1))</f>
        <v>13.7</v>
      </c>
      <c r="AY1596" s="60"/>
      <c r="AZ1596" s="60"/>
      <c r="BA1596" s="58" t="n">
        <f aca="false">AVERAGE($E1592:$E1596)/AVERAGE($E1587:$E1596)-1</f>
        <v>0.00244790669541572</v>
      </c>
      <c r="BB1596" s="59" t="n">
        <f aca="false">IF(ISNUMBER($BA1596),IF(OR($S1596&lt;=-0.03,$BA1596&lt;-0.003),0,IF(OR($S1596&lt;=-0.02,$BA1596&lt;0.01),50,100)),"")</f>
        <v>50</v>
      </c>
      <c r="BC1596" s="0" t="str">
        <f aca="false">IF(OR(COUNT($AZ1596)=0,COUNT($AZ1595)=0),"",IF(OR($AY1596/$AZ1595-1&lt;=-0.03,$AZ1596/$AZ1595-1&lt;=-0.045,IF(COUNT($AZ1587:$AZ1596)=10,AVERAGE($AZ1592:$AZ1596)/AVERAGE($AZ1587:$AZ1596)-1&lt;-0.01,FALSE())),0,IF(OR($AZ1596/$AZ1595-1&lt;=-0.02,IF(COUNT($AZ1587:$AZ1596)=10,AVERAGE($AZ1592:$AZ1596)/AVERAGE($AZ1587:$AZ1596)-1&lt;0.005,FALSE())),50,100)))</f>
        <v/>
      </c>
    </row>
    <row r="1597" customFormat="false" ht="15" hidden="false" customHeight="true" outlineLevel="0" collapsed="false">
      <c r="A1597" s="47" t="n">
        <v>1593</v>
      </c>
      <c r="B1597" s="48" t="n">
        <v>44867</v>
      </c>
      <c r="C1597" s="47" t="n">
        <v>2022</v>
      </c>
      <c r="D1597" s="49" t="s">
        <v>238</v>
      </c>
      <c r="E1597" s="50" t="n">
        <v>10906.34</v>
      </c>
      <c r="F1597" s="51" t="n">
        <v>-0.151204</v>
      </c>
      <c r="G1597" s="51" t="n">
        <v>-0.341935</v>
      </c>
      <c r="H1597" s="52" t="n">
        <v>0.2653</v>
      </c>
      <c r="I1597" s="62" t="n">
        <v>490.1</v>
      </c>
      <c r="J1597" s="63" t="s">
        <v>240</v>
      </c>
      <c r="K1597" s="54" t="n">
        <v>25.86</v>
      </c>
      <c r="L1597" s="55" t="n">
        <f aca="false">IF(COUNT(F1597)=0,50,IF(F1597&gt;=0,100,IF(F1597&gt;=-0.02,50,0)))</f>
        <v>0</v>
      </c>
      <c r="M1597" s="55" t="n">
        <f aca="false">IF(COUNT(G1597)=0,50,IF(G1597&gt;-0.06,100,IF(G1597&gt;-0.15,50,0)))</f>
        <v>0</v>
      </c>
      <c r="N1597" s="55" t="n">
        <f aca="false">IF(COUNT(H1597)=0,50,IF(H1597&gt;=0.6,100,IF(H1597&gt;=0.4,50,0)))</f>
        <v>0</v>
      </c>
      <c r="O1597" s="55" t="n">
        <f aca="false">IF(COUNT(I1597)=0,50,IF(J1597="proxy_vix",50,IF(I1597&lt;350,100,IF(I1597&lt;=450,50,0))))</f>
        <v>50</v>
      </c>
      <c r="P1597" s="55" t="n">
        <f aca="false">IF(COUNT(K1597)=0,50,IF(K1597&lt;20,100,IF(K1597&lt;=25,50,0)))</f>
        <v>0</v>
      </c>
      <c r="Q1597" s="54"/>
      <c r="R1597" s="47"/>
      <c r="S1597" s="51" t="n">
        <f aca="false">$E1597/$E1596-1</f>
        <v>-0.033892434637411</v>
      </c>
      <c r="T1597" s="56" t="n">
        <f aca="false">$K1597/$K1596-1</f>
        <v>0.00193723363037579</v>
      </c>
      <c r="V1597" s="57"/>
      <c r="W1597" s="57"/>
      <c r="Y1597" s="1" t="str">
        <f aca="false">IF(AX1597&gt;=70,"EASY",IF(AX1597&gt;40,"UNCERTAIN","HARD"))</f>
        <v>HARD</v>
      </c>
      <c r="AA1597" s="58" t="n">
        <f aca="false">IF($A1597&lt;200,"",AVERAGE($E1548:$E1597)/AVERAGE($E1398:$E1597)-1)</f>
        <v>-0.0939780465470732</v>
      </c>
      <c r="AB1597" s="59" t="n">
        <f aca="false">LOOKUP($B1597,07_L1政策步階!$A$4:$A$14,07_L1政策步階!$C$4:$C$14)</f>
        <v>-1</v>
      </c>
      <c r="AC1597" s="57"/>
      <c r="AD1597" s="57"/>
      <c r="AE1597" s="57"/>
      <c r="AF1597" s="57"/>
      <c r="AG1597" s="57"/>
      <c r="AH1597" s="57"/>
      <c r="AI1597" s="57"/>
      <c r="AJ1597" s="57"/>
      <c r="AK1597" s="57"/>
      <c r="AL1597" s="59" t="n">
        <f aca="false">IF(ISNUMBER($AA1597),IF($AA1597&gt;=0.005,100,IF($AA1597&gt;=-0.015,50,0)),"")</f>
        <v>0</v>
      </c>
      <c r="AM1597" s="59" t="n">
        <f aca="false">IF(ISNUMBER($AB1597),IF($AB1597=1,100,IF($AB1597=0,50,0)),"")</f>
        <v>0</v>
      </c>
      <c r="AN1597" s="0" t="str">
        <f aca="false">IF(ISNUMBER($AC1597),IF($AC1597&gt;=0.001,100,IF($AC1597&gt;=-0.003,50,0)),"")</f>
        <v/>
      </c>
      <c r="AO1597" s="0" t="str">
        <f aca="false">IF(ISNUMBER($AD1597),IF($AD1597&gt;=0.04,100,IF($AD1597&gt;=0,50,0)),"")</f>
        <v/>
      </c>
      <c r="AP1597" s="0" t="str">
        <f aca="false">IF(ISNUMBER($AE1597),IF($AE1597&gt;=25,100,IF($AE1597&gt;=-75,50,0)),"")</f>
        <v/>
      </c>
      <c r="AQ1597" s="0" t="str">
        <f aca="false">IF(ISNUMBER($AF1597),IF($AF1597&gt;0,100,IF($AF1597&gt;=-50,50,0)),"")</f>
        <v/>
      </c>
      <c r="AR1597" s="0" t="str">
        <f aca="false">IF(ISNUMBER($AG1597),IF($AG1597=1,100,IF($AG1597=0,50,0)),"")</f>
        <v/>
      </c>
      <c r="AS1597" s="0" t="str">
        <f aca="false">IF(ISNUMBER($AH1597),IF($AH1597&lt;0,100,IF($AH1597&lt;=20,50,0)),"")</f>
        <v/>
      </c>
      <c r="AT1597" s="0" t="str">
        <f aca="false">IF(ISNUMBER($AI1597),IF($AI1597&lt;0.95,100,IF($AI1597&lt;=1,50,0)),"")</f>
        <v/>
      </c>
      <c r="AU1597" s="0" t="str">
        <f aca="false">IF(ISNUMBER($AJ1597),IF($AJ1597&lt;30,0,IF($AJ1597&lt;40,50,IF($AJ1597&lt;=90,100,50))),"")</f>
        <v/>
      </c>
      <c r="AV1597" s="0" t="str">
        <f aca="false">IF(ISNUMBER($AK1597),IF($AK1597&gt;-0.2,100,IF($AK1597&gt;=-0.4,50,0)),"")</f>
        <v/>
      </c>
      <c r="AW1597" s="59" t="n">
        <f aca="false">01_指標庫!$H$4*ISNUMBER($F1597)+01_指標庫!$H$5*ISNUMBER($AA1597)+01_指標庫!$H$6*ISNUMBER($G1597)+01_指標庫!$H$7*ISNUMBER($H1597)+01_指標庫!$H$8*ISNUMBER($AF1597)+01_指標庫!$H$9*ISNUMBER($AG1597)+01_指標庫!$H$10*ISNUMBER($AB1597)+01_指標庫!$H$11*ISNUMBER($AC1597)+01_指標庫!$H$12*ISNUMBER($AD1597)+01_指標庫!$H$13*ISNUMBER($AE1597)+01_指標庫!$H$14*ISNUMBER($I1597)+01_指標庫!$H$15*ISNUMBER($AH1597)+01_指標庫!$H$16*ISNUMBER($K1597)+01_指標庫!$H$17*ISNUMBER($AI1597)+01_指標庫!$H$18*ISNUMBER($AJ1597)+01_指標庫!$H$19*ISNUMBER($AK1597)+01_指標庫!$H$20*ISNUMBER($BB1597)+01_指標庫!$H$21*ISNUMBER($BC1597)</f>
        <v>51</v>
      </c>
      <c r="AX1597" s="59" t="n">
        <f aca="false">IF(AW1597=0,50,ROUND((01_指標庫!$H$4*IF(ISNUMBER($F1597),L1597,0)+01_指標庫!$H$5*IF(ISNUMBER($AA1597),AL1597,0)+01_指標庫!$H$6*IF(ISNUMBER($G1597),M1597,0)+01_指標庫!$H$7*IF(ISNUMBER($H1597),N1597,0)+01_指標庫!$H$8*IF(ISNUMBER($AF1597),AQ1597,0)+01_指標庫!$H$9*IF(ISNUMBER($AG1597),AR1597,0)+01_指標庫!$H$10*IF(ISNUMBER($AB1597),AM1597,0)+01_指標庫!$H$11*IF(ISNUMBER($AC1597),AN1597,0)+01_指標庫!$H$12*IF(ISNUMBER($AD1597),AO1597,0)+01_指標庫!$H$13*IF(ISNUMBER($AE1597),AP1597,0)+01_指標庫!$H$14*IF(ISNUMBER($I1597),O1597,0)+01_指標庫!$H$15*IF(ISNUMBER($AH1597),AS1597,0)+01_指標庫!$H$16*IF(ISNUMBER($K1597),P1597,0)+01_指標庫!$H$17*IF(ISNUMBER($AI1597),AT1597,0)+01_指標庫!$H$18*IF(ISNUMBER($AJ1597),AU1597,0)+01_指標庫!$H$19*IF(ISNUMBER($AK1597),AV1597,0)+01_指標庫!$H$20*IF(ISNUMBER($BB1597),BB1597,0)+01_指標庫!$H$21*IF(ISNUMBER($BC1597),BC1597,0))/AW1597,1))</f>
        <v>7.8</v>
      </c>
      <c r="AY1597" s="60"/>
      <c r="AZ1597" s="60"/>
      <c r="BA1597" s="58" t="n">
        <f aca="false">AVERAGE($E1593:$E1597)/AVERAGE($E1588:$E1597)-1</f>
        <v>-0.00463322653005183</v>
      </c>
      <c r="BB1597" s="59" t="n">
        <f aca="false">IF(ISNUMBER($BA1597),IF(OR($S1597&lt;=-0.03,$BA1597&lt;-0.003),0,IF(OR($S1597&lt;=-0.02,$BA1597&lt;0.01),50,100)),"")</f>
        <v>0</v>
      </c>
      <c r="BC1597" s="0" t="str">
        <f aca="false">IF(OR(COUNT($AZ1597)=0,COUNT($AZ1596)=0),"",IF(OR($AY1597/$AZ1596-1&lt;=-0.03,$AZ1597/$AZ1596-1&lt;=-0.045,IF(COUNT($AZ1588:$AZ1597)=10,AVERAGE($AZ1593:$AZ1597)/AVERAGE($AZ1588:$AZ1597)-1&lt;-0.01,FALSE())),0,IF(OR($AZ1597/$AZ1596-1&lt;=-0.02,IF(COUNT($AZ1588:$AZ1597)=10,AVERAGE($AZ1593:$AZ1597)/AVERAGE($AZ1588:$AZ1597)-1&lt;0.005,FALSE())),50,100)))</f>
        <v/>
      </c>
    </row>
    <row r="1598" customFormat="false" ht="15" hidden="false" customHeight="true" outlineLevel="0" collapsed="false">
      <c r="A1598" s="47" t="n">
        <v>1594</v>
      </c>
      <c r="B1598" s="48" t="n">
        <v>44868</v>
      </c>
      <c r="C1598" s="47" t="n">
        <v>2022</v>
      </c>
      <c r="D1598" s="49" t="s">
        <v>239</v>
      </c>
      <c r="E1598" s="50" t="n">
        <v>10690.6</v>
      </c>
      <c r="F1598" s="51" t="n">
        <v>-0.166581</v>
      </c>
      <c r="G1598" s="51" t="n">
        <v>-0.354952</v>
      </c>
      <c r="H1598" s="52" t="n">
        <v>0.2653</v>
      </c>
      <c r="I1598" s="62" t="n">
        <v>485.4</v>
      </c>
      <c r="J1598" s="63" t="s">
        <v>240</v>
      </c>
      <c r="K1598" s="54" t="n">
        <v>25.3</v>
      </c>
      <c r="L1598" s="55" t="n">
        <f aca="false">IF(COUNT(F1598)=0,50,IF(F1598&gt;=0,100,IF(F1598&gt;=-0.02,50,0)))</f>
        <v>0</v>
      </c>
      <c r="M1598" s="55" t="n">
        <f aca="false">IF(COUNT(G1598)=0,50,IF(G1598&gt;-0.06,100,IF(G1598&gt;-0.15,50,0)))</f>
        <v>0</v>
      </c>
      <c r="N1598" s="55" t="n">
        <f aca="false">IF(COUNT(H1598)=0,50,IF(H1598&gt;=0.6,100,IF(H1598&gt;=0.4,50,0)))</f>
        <v>0</v>
      </c>
      <c r="O1598" s="55" t="n">
        <f aca="false">IF(COUNT(I1598)=0,50,IF(J1598="proxy_vix",50,IF(I1598&lt;350,100,IF(I1598&lt;=450,50,0))))</f>
        <v>50</v>
      </c>
      <c r="P1598" s="55" t="n">
        <f aca="false">IF(COUNT(K1598)=0,50,IF(K1598&lt;20,100,IF(K1598&lt;=25,50,0)))</f>
        <v>0</v>
      </c>
      <c r="Q1598" s="54"/>
      <c r="R1598" s="47"/>
      <c r="S1598" s="51" t="n">
        <f aca="false">$E1598/$E1597-1</f>
        <v>-0.019781154814539</v>
      </c>
      <c r="T1598" s="56" t="n">
        <f aca="false">$K1598/$K1597-1</f>
        <v>-0.0216550657385923</v>
      </c>
      <c r="V1598" s="57"/>
      <c r="W1598" s="57"/>
      <c r="Y1598" s="1" t="str">
        <f aca="false">IF(AX1598&gt;=70,"EASY",IF(AX1598&gt;40,"UNCERTAIN","HARD"))</f>
        <v>HARD</v>
      </c>
      <c r="AA1598" s="58" t="n">
        <f aca="false">IF($A1598&lt;200,"",AVERAGE($E1549:$E1598)/AVERAGE($E1399:$E1598)-1)</f>
        <v>-0.0959119088188083</v>
      </c>
      <c r="AB1598" s="59" t="n">
        <f aca="false">LOOKUP($B1598,07_L1政策步階!$A$4:$A$14,07_L1政策步階!$C$4:$C$14)</f>
        <v>-1</v>
      </c>
      <c r="AC1598" s="57"/>
      <c r="AD1598" s="57"/>
      <c r="AE1598" s="57"/>
      <c r="AF1598" s="57"/>
      <c r="AG1598" s="57"/>
      <c r="AH1598" s="57"/>
      <c r="AI1598" s="57"/>
      <c r="AJ1598" s="57"/>
      <c r="AK1598" s="57"/>
      <c r="AL1598" s="59" t="n">
        <f aca="false">IF(ISNUMBER($AA1598),IF($AA1598&gt;=0.005,100,IF($AA1598&gt;=-0.015,50,0)),"")</f>
        <v>0</v>
      </c>
      <c r="AM1598" s="59" t="n">
        <f aca="false">IF(ISNUMBER($AB1598),IF($AB1598=1,100,IF($AB1598=0,50,0)),"")</f>
        <v>0</v>
      </c>
      <c r="AN1598" s="0" t="str">
        <f aca="false">IF(ISNUMBER($AC1598),IF($AC1598&gt;=0.001,100,IF($AC1598&gt;=-0.003,50,0)),"")</f>
        <v/>
      </c>
      <c r="AO1598" s="0" t="str">
        <f aca="false">IF(ISNUMBER($AD1598),IF($AD1598&gt;=0.04,100,IF($AD1598&gt;=0,50,0)),"")</f>
        <v/>
      </c>
      <c r="AP1598" s="0" t="str">
        <f aca="false">IF(ISNUMBER($AE1598),IF($AE1598&gt;=25,100,IF($AE1598&gt;=-75,50,0)),"")</f>
        <v/>
      </c>
      <c r="AQ1598" s="0" t="str">
        <f aca="false">IF(ISNUMBER($AF1598),IF($AF1598&gt;0,100,IF($AF1598&gt;=-50,50,0)),"")</f>
        <v/>
      </c>
      <c r="AR1598" s="0" t="str">
        <f aca="false">IF(ISNUMBER($AG1598),IF($AG1598=1,100,IF($AG1598=0,50,0)),"")</f>
        <v/>
      </c>
      <c r="AS1598" s="0" t="str">
        <f aca="false">IF(ISNUMBER($AH1598),IF($AH1598&lt;0,100,IF($AH1598&lt;=20,50,0)),"")</f>
        <v/>
      </c>
      <c r="AT1598" s="0" t="str">
        <f aca="false">IF(ISNUMBER($AI1598),IF($AI1598&lt;0.95,100,IF($AI1598&lt;=1,50,0)),"")</f>
        <v/>
      </c>
      <c r="AU1598" s="0" t="str">
        <f aca="false">IF(ISNUMBER($AJ1598),IF($AJ1598&lt;30,0,IF($AJ1598&lt;40,50,IF($AJ1598&lt;=90,100,50))),"")</f>
        <v/>
      </c>
      <c r="AV1598" s="0" t="str">
        <f aca="false">IF(ISNUMBER($AK1598),IF($AK1598&gt;-0.2,100,IF($AK1598&gt;=-0.4,50,0)),"")</f>
        <v/>
      </c>
      <c r="AW1598" s="59" t="n">
        <f aca="false">01_指標庫!$H$4*ISNUMBER($F1598)+01_指標庫!$H$5*ISNUMBER($AA1598)+01_指標庫!$H$6*ISNUMBER($G1598)+01_指標庫!$H$7*ISNUMBER($H1598)+01_指標庫!$H$8*ISNUMBER($AF1598)+01_指標庫!$H$9*ISNUMBER($AG1598)+01_指標庫!$H$10*ISNUMBER($AB1598)+01_指標庫!$H$11*ISNUMBER($AC1598)+01_指標庫!$H$12*ISNUMBER($AD1598)+01_指標庫!$H$13*ISNUMBER($AE1598)+01_指標庫!$H$14*ISNUMBER($I1598)+01_指標庫!$H$15*ISNUMBER($AH1598)+01_指標庫!$H$16*ISNUMBER($K1598)+01_指標庫!$H$17*ISNUMBER($AI1598)+01_指標庫!$H$18*ISNUMBER($AJ1598)+01_指標庫!$H$19*ISNUMBER($AK1598)+01_指標庫!$H$20*ISNUMBER($BB1598)+01_指標庫!$H$21*ISNUMBER($BC1598)</f>
        <v>51</v>
      </c>
      <c r="AX1598" s="59" t="n">
        <f aca="false">IF(AW1598=0,50,ROUND((01_指標庫!$H$4*IF(ISNUMBER($F1598),L1598,0)+01_指標庫!$H$5*IF(ISNUMBER($AA1598),AL1598,0)+01_指標庫!$H$6*IF(ISNUMBER($G1598),M1598,0)+01_指標庫!$H$7*IF(ISNUMBER($H1598),N1598,0)+01_指標庫!$H$8*IF(ISNUMBER($AF1598),AQ1598,0)+01_指標庫!$H$9*IF(ISNUMBER($AG1598),AR1598,0)+01_指標庫!$H$10*IF(ISNUMBER($AB1598),AM1598,0)+01_指標庫!$H$11*IF(ISNUMBER($AC1598),AN1598,0)+01_指標庫!$H$12*IF(ISNUMBER($AD1598),AO1598,0)+01_指標庫!$H$13*IF(ISNUMBER($AE1598),AP1598,0)+01_指標庫!$H$14*IF(ISNUMBER($I1598),O1598,0)+01_指標庫!$H$15*IF(ISNUMBER($AH1598),AS1598,0)+01_指標庫!$H$16*IF(ISNUMBER($K1598),P1598,0)+01_指標庫!$H$17*IF(ISNUMBER($AI1598),AT1598,0)+01_指標庫!$H$18*IF(ISNUMBER($AJ1598),AU1598,0)+01_指標庫!$H$19*IF(ISNUMBER($AK1598),AV1598,0)+01_指標庫!$H$20*IF(ISNUMBER($BB1598),BB1598,0)+01_指標庫!$H$21*IF(ISNUMBER($BC1598),BC1598,0))/AW1598,1))</f>
        <v>7.8</v>
      </c>
      <c r="AY1598" s="60"/>
      <c r="AZ1598" s="60"/>
      <c r="BA1598" s="58" t="n">
        <f aca="false">AVERAGE($E1594:$E1598)/AVERAGE($E1589:$E1598)-1</f>
        <v>-0.0103720316346787</v>
      </c>
      <c r="BB1598" s="59" t="n">
        <f aca="false">IF(ISNUMBER($BA1598),IF(OR($S1598&lt;=-0.03,$BA1598&lt;-0.003),0,IF(OR($S1598&lt;=-0.02,$BA1598&lt;0.01),50,100)),"")</f>
        <v>0</v>
      </c>
      <c r="BC1598" s="0" t="str">
        <f aca="false">IF(OR(COUNT($AZ1598)=0,COUNT($AZ1597)=0),"",IF(OR($AY1598/$AZ1597-1&lt;=-0.03,$AZ1598/$AZ1597-1&lt;=-0.045,IF(COUNT($AZ1589:$AZ1598)=10,AVERAGE($AZ1594:$AZ1598)/AVERAGE($AZ1589:$AZ1598)-1&lt;-0.01,FALSE())),0,IF(OR($AZ1598/$AZ1597-1&lt;=-0.02,IF(COUNT($AZ1589:$AZ1598)=10,AVERAGE($AZ1594:$AZ1598)/AVERAGE($AZ1589:$AZ1598)-1&lt;0.005,FALSE())),50,100)))</f>
        <v/>
      </c>
    </row>
    <row r="1599" customFormat="false" ht="15" hidden="false" customHeight="true" outlineLevel="0" collapsed="false">
      <c r="A1599" s="47" t="n">
        <v>1595</v>
      </c>
      <c r="B1599" s="48" t="n">
        <v>44869</v>
      </c>
      <c r="C1599" s="47" t="n">
        <v>2022</v>
      </c>
      <c r="D1599" s="49" t="s">
        <v>234</v>
      </c>
      <c r="E1599" s="50" t="n">
        <v>10857.03</v>
      </c>
      <c r="F1599" s="51" t="n">
        <v>-0.152288</v>
      </c>
      <c r="G1599" s="51" t="n">
        <v>-0.34491</v>
      </c>
      <c r="H1599" s="52" t="n">
        <v>0.2857</v>
      </c>
      <c r="I1599" s="62" t="n">
        <v>479.1</v>
      </c>
      <c r="J1599" s="63" t="s">
        <v>240</v>
      </c>
      <c r="K1599" s="54" t="n">
        <v>24.55</v>
      </c>
      <c r="L1599" s="55" t="n">
        <f aca="false">IF(COUNT(F1599)=0,50,IF(F1599&gt;=0,100,IF(F1599&gt;=-0.02,50,0)))</f>
        <v>0</v>
      </c>
      <c r="M1599" s="55" t="n">
        <f aca="false">IF(COUNT(G1599)=0,50,IF(G1599&gt;-0.06,100,IF(G1599&gt;-0.15,50,0)))</f>
        <v>0</v>
      </c>
      <c r="N1599" s="55" t="n">
        <f aca="false">IF(COUNT(H1599)=0,50,IF(H1599&gt;=0.6,100,IF(H1599&gt;=0.4,50,0)))</f>
        <v>0</v>
      </c>
      <c r="O1599" s="55" t="n">
        <f aca="false">IF(COUNT(I1599)=0,50,IF(J1599="proxy_vix",50,IF(I1599&lt;350,100,IF(I1599&lt;=450,50,0))))</f>
        <v>50</v>
      </c>
      <c r="P1599" s="55" t="n">
        <f aca="false">IF(COUNT(K1599)=0,50,IF(K1599&lt;20,100,IF(K1599&lt;=25,50,0)))</f>
        <v>50</v>
      </c>
      <c r="Q1599" s="54"/>
      <c r="R1599" s="47"/>
      <c r="S1599" s="51" t="n">
        <f aca="false">$E1599/$E1598-1</f>
        <v>0.0155678820646175</v>
      </c>
      <c r="T1599" s="56" t="n">
        <f aca="false">$K1599/$K1598-1</f>
        <v>-0.0296442687747036</v>
      </c>
      <c r="V1599" s="57"/>
      <c r="W1599" s="57"/>
      <c r="Y1599" s="1" t="str">
        <f aca="false">IF(AX1599&gt;=70,"EASY",IF(AX1599&gt;40,"UNCERTAIN","HARD"))</f>
        <v>HARD</v>
      </c>
      <c r="AA1599" s="58" t="n">
        <f aca="false">IF($A1599&lt;200,"",AVERAGE($E1550:$E1599)/AVERAGE($E1400:$E1599)-1)</f>
        <v>-0.098074479314979</v>
      </c>
      <c r="AB1599" s="59" t="n">
        <f aca="false">LOOKUP($B1599,07_L1政策步階!$A$4:$A$14,07_L1政策步階!$C$4:$C$14)</f>
        <v>-1</v>
      </c>
      <c r="AC1599" s="57"/>
      <c r="AD1599" s="57"/>
      <c r="AE1599" s="57"/>
      <c r="AF1599" s="57"/>
      <c r="AG1599" s="57"/>
      <c r="AH1599" s="57"/>
      <c r="AI1599" s="57"/>
      <c r="AJ1599" s="57"/>
      <c r="AK1599" s="57"/>
      <c r="AL1599" s="59" t="n">
        <f aca="false">IF(ISNUMBER($AA1599),IF($AA1599&gt;=0.005,100,IF($AA1599&gt;=-0.015,50,0)),"")</f>
        <v>0</v>
      </c>
      <c r="AM1599" s="59" t="n">
        <f aca="false">IF(ISNUMBER($AB1599),IF($AB1599=1,100,IF($AB1599=0,50,0)),"")</f>
        <v>0</v>
      </c>
      <c r="AN1599" s="0" t="str">
        <f aca="false">IF(ISNUMBER($AC1599),IF($AC1599&gt;=0.001,100,IF($AC1599&gt;=-0.003,50,0)),"")</f>
        <v/>
      </c>
      <c r="AO1599" s="0" t="str">
        <f aca="false">IF(ISNUMBER($AD1599),IF($AD1599&gt;=0.04,100,IF($AD1599&gt;=0,50,0)),"")</f>
        <v/>
      </c>
      <c r="AP1599" s="0" t="str">
        <f aca="false">IF(ISNUMBER($AE1599),IF($AE1599&gt;=25,100,IF($AE1599&gt;=-75,50,0)),"")</f>
        <v/>
      </c>
      <c r="AQ1599" s="0" t="str">
        <f aca="false">IF(ISNUMBER($AF1599),IF($AF1599&gt;0,100,IF($AF1599&gt;=-50,50,0)),"")</f>
        <v/>
      </c>
      <c r="AR1599" s="0" t="str">
        <f aca="false">IF(ISNUMBER($AG1599),IF($AG1599=1,100,IF($AG1599=0,50,0)),"")</f>
        <v/>
      </c>
      <c r="AS1599" s="0" t="str">
        <f aca="false">IF(ISNUMBER($AH1599),IF($AH1599&lt;0,100,IF($AH1599&lt;=20,50,0)),"")</f>
        <v/>
      </c>
      <c r="AT1599" s="0" t="str">
        <f aca="false">IF(ISNUMBER($AI1599),IF($AI1599&lt;0.95,100,IF($AI1599&lt;=1,50,0)),"")</f>
        <v/>
      </c>
      <c r="AU1599" s="0" t="str">
        <f aca="false">IF(ISNUMBER($AJ1599),IF($AJ1599&lt;30,0,IF($AJ1599&lt;40,50,IF($AJ1599&lt;=90,100,50))),"")</f>
        <v/>
      </c>
      <c r="AV1599" s="0" t="str">
        <f aca="false">IF(ISNUMBER($AK1599),IF($AK1599&gt;-0.2,100,IF($AK1599&gt;=-0.4,50,0)),"")</f>
        <v/>
      </c>
      <c r="AW1599" s="59" t="n">
        <f aca="false">01_指標庫!$H$4*ISNUMBER($F1599)+01_指標庫!$H$5*ISNUMBER($AA1599)+01_指標庫!$H$6*ISNUMBER($G1599)+01_指標庫!$H$7*ISNUMBER($H1599)+01_指標庫!$H$8*ISNUMBER($AF1599)+01_指標庫!$H$9*ISNUMBER($AG1599)+01_指標庫!$H$10*ISNUMBER($AB1599)+01_指標庫!$H$11*ISNUMBER($AC1599)+01_指標庫!$H$12*ISNUMBER($AD1599)+01_指標庫!$H$13*ISNUMBER($AE1599)+01_指標庫!$H$14*ISNUMBER($I1599)+01_指標庫!$H$15*ISNUMBER($AH1599)+01_指標庫!$H$16*ISNUMBER($K1599)+01_指標庫!$H$17*ISNUMBER($AI1599)+01_指標庫!$H$18*ISNUMBER($AJ1599)+01_指標庫!$H$19*ISNUMBER($AK1599)+01_指標庫!$H$20*ISNUMBER($BB1599)+01_指標庫!$H$21*ISNUMBER($BC1599)</f>
        <v>51</v>
      </c>
      <c r="AX1599" s="59" t="n">
        <f aca="false">IF(AW1599=0,50,ROUND((01_指標庫!$H$4*IF(ISNUMBER($F1599),L1599,0)+01_指標庫!$H$5*IF(ISNUMBER($AA1599),AL1599,0)+01_指標庫!$H$6*IF(ISNUMBER($G1599),M1599,0)+01_指標庫!$H$7*IF(ISNUMBER($H1599),N1599,0)+01_指標庫!$H$8*IF(ISNUMBER($AF1599),AQ1599,0)+01_指標庫!$H$9*IF(ISNUMBER($AG1599),AR1599,0)+01_指標庫!$H$10*IF(ISNUMBER($AB1599),AM1599,0)+01_指標庫!$H$11*IF(ISNUMBER($AC1599),AN1599,0)+01_指標庫!$H$12*IF(ISNUMBER($AD1599),AO1599,0)+01_指標庫!$H$13*IF(ISNUMBER($AE1599),AP1599,0)+01_指標庫!$H$14*IF(ISNUMBER($I1599),O1599,0)+01_指標庫!$H$15*IF(ISNUMBER($AH1599),AS1599,0)+01_指標庫!$H$16*IF(ISNUMBER($K1599),P1599,0)+01_指標庫!$H$17*IF(ISNUMBER($AI1599),AT1599,0)+01_指標庫!$H$18*IF(ISNUMBER($AJ1599),AU1599,0)+01_指標庫!$H$19*IF(ISNUMBER($AK1599),AV1599,0)+01_指標庫!$H$20*IF(ISNUMBER($BB1599),BB1599,0)+01_指標庫!$H$21*IF(ISNUMBER($BC1599),BC1599,0))/AW1599,1))</f>
        <v>13.7</v>
      </c>
      <c r="AY1599" s="60"/>
      <c r="AZ1599" s="60"/>
      <c r="BA1599" s="58" t="n">
        <f aca="false">AVERAGE($E1595:$E1599)/AVERAGE($E1590:$E1599)-1</f>
        <v>-0.0186444858232507</v>
      </c>
      <c r="BB1599" s="59" t="n">
        <f aca="false">IF(ISNUMBER($BA1599),IF(OR($S1599&lt;=-0.03,$BA1599&lt;-0.003),0,IF(OR($S1599&lt;=-0.02,$BA1599&lt;0.01),50,100)),"")</f>
        <v>0</v>
      </c>
      <c r="BC1599" s="0" t="str">
        <f aca="false">IF(OR(COUNT($AZ1599)=0,COUNT($AZ1598)=0),"",IF(OR($AY1599/$AZ1598-1&lt;=-0.03,$AZ1599/$AZ1598-1&lt;=-0.045,IF(COUNT($AZ1590:$AZ1599)=10,AVERAGE($AZ1595:$AZ1599)/AVERAGE($AZ1590:$AZ1599)-1&lt;-0.01,FALSE())),0,IF(OR($AZ1599/$AZ1598-1&lt;=-0.02,IF(COUNT($AZ1590:$AZ1599)=10,AVERAGE($AZ1595:$AZ1599)/AVERAGE($AZ1590:$AZ1599)-1&lt;0.005,FALSE())),50,100)))</f>
        <v/>
      </c>
    </row>
    <row r="1600" customFormat="false" ht="15" hidden="false" customHeight="true" outlineLevel="0" collapsed="false">
      <c r="A1600" s="47" t="n">
        <v>1596</v>
      </c>
      <c r="B1600" s="48" t="n">
        <v>44872</v>
      </c>
      <c r="C1600" s="47" t="n">
        <v>2022</v>
      </c>
      <c r="D1600" s="49" t="s">
        <v>236</v>
      </c>
      <c r="E1600" s="50" t="n">
        <v>10977</v>
      </c>
      <c r="F1600" s="51" t="n">
        <v>-0.141761</v>
      </c>
      <c r="G1600" s="51" t="n">
        <v>-0.337671</v>
      </c>
      <c r="H1600" s="52" t="n">
        <v>0.3061</v>
      </c>
      <c r="I1600" s="62" t="n">
        <v>477.4</v>
      </c>
      <c r="J1600" s="63" t="s">
        <v>240</v>
      </c>
      <c r="K1600" s="54" t="n">
        <v>24.35</v>
      </c>
      <c r="L1600" s="55" t="n">
        <f aca="false">IF(COUNT(F1600)=0,50,IF(F1600&gt;=0,100,IF(F1600&gt;=-0.02,50,0)))</f>
        <v>0</v>
      </c>
      <c r="M1600" s="55" t="n">
        <f aca="false">IF(COUNT(G1600)=0,50,IF(G1600&gt;-0.06,100,IF(G1600&gt;-0.15,50,0)))</f>
        <v>0</v>
      </c>
      <c r="N1600" s="55" t="n">
        <f aca="false">IF(COUNT(H1600)=0,50,IF(H1600&gt;=0.6,100,IF(H1600&gt;=0.4,50,0)))</f>
        <v>0</v>
      </c>
      <c r="O1600" s="55" t="n">
        <f aca="false">IF(COUNT(I1600)=0,50,IF(J1600="proxy_vix",50,IF(I1600&lt;350,100,IF(I1600&lt;=450,50,0))))</f>
        <v>50</v>
      </c>
      <c r="P1600" s="55" t="n">
        <f aca="false">IF(COUNT(K1600)=0,50,IF(K1600&lt;20,100,IF(K1600&lt;=25,50,0)))</f>
        <v>50</v>
      </c>
      <c r="Q1600" s="54"/>
      <c r="R1600" s="47"/>
      <c r="S1600" s="51" t="n">
        <f aca="false">$E1600/$E1599-1</f>
        <v>0.0110499832827209</v>
      </c>
      <c r="T1600" s="56" t="n">
        <f aca="false">$K1600/$K1599-1</f>
        <v>-0.00814663951120165</v>
      </c>
      <c r="V1600" s="57"/>
      <c r="W1600" s="57"/>
      <c r="Y1600" s="1" t="str">
        <f aca="false">IF(AX1600&gt;=70,"EASY",IF(AX1600&gt;40,"UNCERTAIN","HARD"))</f>
        <v>HARD</v>
      </c>
      <c r="AA1600" s="58" t="n">
        <f aca="false">IF($A1600&lt;200,"",AVERAGE($E1551:$E1600)/AVERAGE($E1401:$E1600)-1)</f>
        <v>-0.0994000134783453</v>
      </c>
      <c r="AB1600" s="59" t="n">
        <f aca="false">LOOKUP($B1600,07_L1政策步階!$A$4:$A$14,07_L1政策步階!$C$4:$C$14)</f>
        <v>-1</v>
      </c>
      <c r="AC1600" s="57"/>
      <c r="AD1600" s="57"/>
      <c r="AE1600" s="57"/>
      <c r="AF1600" s="57"/>
      <c r="AG1600" s="57"/>
      <c r="AH1600" s="57"/>
      <c r="AI1600" s="57"/>
      <c r="AJ1600" s="57"/>
      <c r="AK1600" s="57"/>
      <c r="AL1600" s="59" t="n">
        <f aca="false">IF(ISNUMBER($AA1600),IF($AA1600&gt;=0.005,100,IF($AA1600&gt;=-0.015,50,0)),"")</f>
        <v>0</v>
      </c>
      <c r="AM1600" s="59" t="n">
        <f aca="false">IF(ISNUMBER($AB1600),IF($AB1600=1,100,IF($AB1600=0,50,0)),"")</f>
        <v>0</v>
      </c>
      <c r="AN1600" s="0" t="str">
        <f aca="false">IF(ISNUMBER($AC1600),IF($AC1600&gt;=0.001,100,IF($AC1600&gt;=-0.003,50,0)),"")</f>
        <v/>
      </c>
      <c r="AO1600" s="0" t="str">
        <f aca="false">IF(ISNUMBER($AD1600),IF($AD1600&gt;=0.04,100,IF($AD1600&gt;=0,50,0)),"")</f>
        <v/>
      </c>
      <c r="AP1600" s="0" t="str">
        <f aca="false">IF(ISNUMBER($AE1600),IF($AE1600&gt;=25,100,IF($AE1600&gt;=-75,50,0)),"")</f>
        <v/>
      </c>
      <c r="AQ1600" s="0" t="str">
        <f aca="false">IF(ISNUMBER($AF1600),IF($AF1600&gt;0,100,IF($AF1600&gt;=-50,50,0)),"")</f>
        <v/>
      </c>
      <c r="AR1600" s="0" t="str">
        <f aca="false">IF(ISNUMBER($AG1600),IF($AG1600=1,100,IF($AG1600=0,50,0)),"")</f>
        <v/>
      </c>
      <c r="AS1600" s="0" t="str">
        <f aca="false">IF(ISNUMBER($AH1600),IF($AH1600&lt;0,100,IF($AH1600&lt;=20,50,0)),"")</f>
        <v/>
      </c>
      <c r="AT1600" s="0" t="str">
        <f aca="false">IF(ISNUMBER($AI1600),IF($AI1600&lt;0.95,100,IF($AI1600&lt;=1,50,0)),"")</f>
        <v/>
      </c>
      <c r="AU1600" s="0" t="str">
        <f aca="false">IF(ISNUMBER($AJ1600),IF($AJ1600&lt;30,0,IF($AJ1600&lt;40,50,IF($AJ1600&lt;=90,100,50))),"")</f>
        <v/>
      </c>
      <c r="AV1600" s="0" t="str">
        <f aca="false">IF(ISNUMBER($AK1600),IF($AK1600&gt;-0.2,100,IF($AK1600&gt;=-0.4,50,0)),"")</f>
        <v/>
      </c>
      <c r="AW1600" s="59" t="n">
        <f aca="false">01_指標庫!$H$4*ISNUMBER($F1600)+01_指標庫!$H$5*ISNUMBER($AA1600)+01_指標庫!$H$6*ISNUMBER($G1600)+01_指標庫!$H$7*ISNUMBER($H1600)+01_指標庫!$H$8*ISNUMBER($AF1600)+01_指標庫!$H$9*ISNUMBER($AG1600)+01_指標庫!$H$10*ISNUMBER($AB1600)+01_指標庫!$H$11*ISNUMBER($AC1600)+01_指標庫!$H$12*ISNUMBER($AD1600)+01_指標庫!$H$13*ISNUMBER($AE1600)+01_指標庫!$H$14*ISNUMBER($I1600)+01_指標庫!$H$15*ISNUMBER($AH1600)+01_指標庫!$H$16*ISNUMBER($K1600)+01_指標庫!$H$17*ISNUMBER($AI1600)+01_指標庫!$H$18*ISNUMBER($AJ1600)+01_指標庫!$H$19*ISNUMBER($AK1600)+01_指標庫!$H$20*ISNUMBER($BB1600)+01_指標庫!$H$21*ISNUMBER($BC1600)</f>
        <v>51</v>
      </c>
      <c r="AX1600" s="59" t="n">
        <f aca="false">IF(AW1600=0,50,ROUND((01_指標庫!$H$4*IF(ISNUMBER($F1600),L1600,0)+01_指標庫!$H$5*IF(ISNUMBER($AA1600),AL1600,0)+01_指標庫!$H$6*IF(ISNUMBER($G1600),M1600,0)+01_指標庫!$H$7*IF(ISNUMBER($H1600),N1600,0)+01_指標庫!$H$8*IF(ISNUMBER($AF1600),AQ1600,0)+01_指標庫!$H$9*IF(ISNUMBER($AG1600),AR1600,0)+01_指標庫!$H$10*IF(ISNUMBER($AB1600),AM1600,0)+01_指標庫!$H$11*IF(ISNUMBER($AC1600),AN1600,0)+01_指標庫!$H$12*IF(ISNUMBER($AD1600),AO1600,0)+01_指標庫!$H$13*IF(ISNUMBER($AE1600),AP1600,0)+01_指標庫!$H$14*IF(ISNUMBER($I1600),O1600,0)+01_指標庫!$H$15*IF(ISNUMBER($AH1600),AS1600,0)+01_指標庫!$H$16*IF(ISNUMBER($K1600),P1600,0)+01_指標庫!$H$17*IF(ISNUMBER($AI1600),AT1600,0)+01_指標庫!$H$18*IF(ISNUMBER($AJ1600),AU1600,0)+01_指標庫!$H$19*IF(ISNUMBER($AK1600),AV1600,0)+01_指標庫!$H$20*IF(ISNUMBER($BB1600),BB1600,0)+01_指標庫!$H$21*IF(ISNUMBER($BC1600),BC1600,0))/AW1600,1))</f>
        <v>13.7</v>
      </c>
      <c r="AY1600" s="60"/>
      <c r="AZ1600" s="60"/>
      <c r="BA1600" s="58" t="n">
        <f aca="false">AVERAGE($E1596:$E1600)/AVERAGE($E1591:$E1600)-1</f>
        <v>-0.0223280097895984</v>
      </c>
      <c r="BB1600" s="59" t="n">
        <f aca="false">IF(ISNUMBER($BA1600),IF(OR($S1600&lt;=-0.03,$BA1600&lt;-0.003),0,IF(OR($S1600&lt;=-0.02,$BA1600&lt;0.01),50,100)),"")</f>
        <v>0</v>
      </c>
      <c r="BC1600" s="0" t="str">
        <f aca="false">IF(OR(COUNT($AZ1600)=0,COUNT($AZ1599)=0),"",IF(OR($AY1600/$AZ1599-1&lt;=-0.03,$AZ1600/$AZ1599-1&lt;=-0.045,IF(COUNT($AZ1591:$AZ1600)=10,AVERAGE($AZ1596:$AZ1600)/AVERAGE($AZ1591:$AZ1600)-1&lt;-0.01,FALSE())),0,IF(OR($AZ1600/$AZ1599-1&lt;=-0.02,IF(COUNT($AZ1591:$AZ1600)=10,AVERAGE($AZ1596:$AZ1600)/AVERAGE($AZ1591:$AZ1600)-1&lt;0.005,FALSE())),50,100)))</f>
        <v/>
      </c>
    </row>
    <row r="1601" customFormat="false" ht="15" hidden="false" customHeight="true" outlineLevel="0" collapsed="false">
      <c r="A1601" s="47" t="n">
        <v>1597</v>
      </c>
      <c r="B1601" s="48" t="n">
        <v>44873</v>
      </c>
      <c r="C1601" s="47" t="n">
        <v>2022</v>
      </c>
      <c r="D1601" s="49" t="s">
        <v>237</v>
      </c>
      <c r="E1601" s="50" t="n">
        <v>11059.5</v>
      </c>
      <c r="F1601" s="51" t="n">
        <v>-0.134143</v>
      </c>
      <c r="G1601" s="51" t="n">
        <v>-0.332693</v>
      </c>
      <c r="H1601" s="52" t="n">
        <v>0.3469</v>
      </c>
      <c r="I1601" s="62" t="n">
        <v>487.4</v>
      </c>
      <c r="J1601" s="63" t="s">
        <v>240</v>
      </c>
      <c r="K1601" s="54" t="n">
        <v>25.54</v>
      </c>
      <c r="L1601" s="55" t="n">
        <f aca="false">IF(COUNT(F1601)=0,50,IF(F1601&gt;=0,100,IF(F1601&gt;=-0.02,50,0)))</f>
        <v>0</v>
      </c>
      <c r="M1601" s="55" t="n">
        <f aca="false">IF(COUNT(G1601)=0,50,IF(G1601&gt;-0.06,100,IF(G1601&gt;-0.15,50,0)))</f>
        <v>0</v>
      </c>
      <c r="N1601" s="55" t="n">
        <f aca="false">IF(COUNT(H1601)=0,50,IF(H1601&gt;=0.6,100,IF(H1601&gt;=0.4,50,0)))</f>
        <v>0</v>
      </c>
      <c r="O1601" s="55" t="n">
        <f aca="false">IF(COUNT(I1601)=0,50,IF(J1601="proxy_vix",50,IF(I1601&lt;350,100,IF(I1601&lt;=450,50,0))))</f>
        <v>50</v>
      </c>
      <c r="P1601" s="55" t="n">
        <f aca="false">IF(COUNT(K1601)=0,50,IF(K1601&lt;20,100,IF(K1601&lt;=25,50,0)))</f>
        <v>0</v>
      </c>
      <c r="Q1601" s="54"/>
      <c r="R1601" s="47"/>
      <c r="S1601" s="51" t="n">
        <f aca="false">$E1601/$E1600-1</f>
        <v>0.00751571467614109</v>
      </c>
      <c r="T1601" s="56" t="n">
        <f aca="false">$K1601/$K1600-1</f>
        <v>0.048870636550308</v>
      </c>
      <c r="V1601" s="57"/>
      <c r="W1601" s="57"/>
      <c r="Y1601" s="1" t="str">
        <f aca="false">IF(AX1601&gt;=70,"EASY",IF(AX1601&gt;40,"UNCERTAIN","HARD"))</f>
        <v>HARD</v>
      </c>
      <c r="AA1601" s="58" t="n">
        <f aca="false">IF($A1601&lt;200,"",AVERAGE($E1552:$E1601)/AVERAGE($E1402:$E1601)-1)</f>
        <v>-0.100414716076216</v>
      </c>
      <c r="AB1601" s="59" t="n">
        <f aca="false">LOOKUP($B1601,07_L1政策步階!$A$4:$A$14,07_L1政策步階!$C$4:$C$14)</f>
        <v>-1</v>
      </c>
      <c r="AC1601" s="57"/>
      <c r="AD1601" s="57"/>
      <c r="AE1601" s="57"/>
      <c r="AF1601" s="57"/>
      <c r="AG1601" s="57"/>
      <c r="AH1601" s="57"/>
      <c r="AI1601" s="57"/>
      <c r="AJ1601" s="57"/>
      <c r="AK1601" s="57"/>
      <c r="AL1601" s="59" t="n">
        <f aca="false">IF(ISNUMBER($AA1601),IF($AA1601&gt;=0.005,100,IF($AA1601&gt;=-0.015,50,0)),"")</f>
        <v>0</v>
      </c>
      <c r="AM1601" s="59" t="n">
        <f aca="false">IF(ISNUMBER($AB1601),IF($AB1601=1,100,IF($AB1601=0,50,0)),"")</f>
        <v>0</v>
      </c>
      <c r="AN1601" s="0" t="str">
        <f aca="false">IF(ISNUMBER($AC1601),IF($AC1601&gt;=0.001,100,IF($AC1601&gt;=-0.003,50,0)),"")</f>
        <v/>
      </c>
      <c r="AO1601" s="0" t="str">
        <f aca="false">IF(ISNUMBER($AD1601),IF($AD1601&gt;=0.04,100,IF($AD1601&gt;=0,50,0)),"")</f>
        <v/>
      </c>
      <c r="AP1601" s="0" t="str">
        <f aca="false">IF(ISNUMBER($AE1601),IF($AE1601&gt;=25,100,IF($AE1601&gt;=-75,50,0)),"")</f>
        <v/>
      </c>
      <c r="AQ1601" s="0" t="str">
        <f aca="false">IF(ISNUMBER($AF1601),IF($AF1601&gt;0,100,IF($AF1601&gt;=-50,50,0)),"")</f>
        <v/>
      </c>
      <c r="AR1601" s="0" t="str">
        <f aca="false">IF(ISNUMBER($AG1601),IF($AG1601=1,100,IF($AG1601=0,50,0)),"")</f>
        <v/>
      </c>
      <c r="AS1601" s="0" t="str">
        <f aca="false">IF(ISNUMBER($AH1601),IF($AH1601&lt;0,100,IF($AH1601&lt;=20,50,0)),"")</f>
        <v/>
      </c>
      <c r="AT1601" s="0" t="str">
        <f aca="false">IF(ISNUMBER($AI1601),IF($AI1601&lt;0.95,100,IF($AI1601&lt;=1,50,0)),"")</f>
        <v/>
      </c>
      <c r="AU1601" s="0" t="str">
        <f aca="false">IF(ISNUMBER($AJ1601),IF($AJ1601&lt;30,0,IF($AJ1601&lt;40,50,IF($AJ1601&lt;=90,100,50))),"")</f>
        <v/>
      </c>
      <c r="AV1601" s="0" t="str">
        <f aca="false">IF(ISNUMBER($AK1601),IF($AK1601&gt;-0.2,100,IF($AK1601&gt;=-0.4,50,0)),"")</f>
        <v/>
      </c>
      <c r="AW1601" s="59" t="n">
        <f aca="false">01_指標庫!$H$4*ISNUMBER($F1601)+01_指標庫!$H$5*ISNUMBER($AA1601)+01_指標庫!$H$6*ISNUMBER($G1601)+01_指標庫!$H$7*ISNUMBER($H1601)+01_指標庫!$H$8*ISNUMBER($AF1601)+01_指標庫!$H$9*ISNUMBER($AG1601)+01_指標庫!$H$10*ISNUMBER($AB1601)+01_指標庫!$H$11*ISNUMBER($AC1601)+01_指標庫!$H$12*ISNUMBER($AD1601)+01_指標庫!$H$13*ISNUMBER($AE1601)+01_指標庫!$H$14*ISNUMBER($I1601)+01_指標庫!$H$15*ISNUMBER($AH1601)+01_指標庫!$H$16*ISNUMBER($K1601)+01_指標庫!$H$17*ISNUMBER($AI1601)+01_指標庫!$H$18*ISNUMBER($AJ1601)+01_指標庫!$H$19*ISNUMBER($AK1601)+01_指標庫!$H$20*ISNUMBER($BB1601)+01_指標庫!$H$21*ISNUMBER($BC1601)</f>
        <v>51</v>
      </c>
      <c r="AX1601" s="59" t="n">
        <f aca="false">IF(AW1601=0,50,ROUND((01_指標庫!$H$4*IF(ISNUMBER($F1601),L1601,0)+01_指標庫!$H$5*IF(ISNUMBER($AA1601),AL1601,0)+01_指標庫!$H$6*IF(ISNUMBER($G1601),M1601,0)+01_指標庫!$H$7*IF(ISNUMBER($H1601),N1601,0)+01_指標庫!$H$8*IF(ISNUMBER($AF1601),AQ1601,0)+01_指標庫!$H$9*IF(ISNUMBER($AG1601),AR1601,0)+01_指標庫!$H$10*IF(ISNUMBER($AB1601),AM1601,0)+01_指標庫!$H$11*IF(ISNUMBER($AC1601),AN1601,0)+01_指標庫!$H$12*IF(ISNUMBER($AD1601),AO1601,0)+01_指標庫!$H$13*IF(ISNUMBER($AE1601),AP1601,0)+01_指標庫!$H$14*IF(ISNUMBER($I1601),O1601,0)+01_指標庫!$H$15*IF(ISNUMBER($AH1601),AS1601,0)+01_指標庫!$H$16*IF(ISNUMBER($K1601),P1601,0)+01_指標庫!$H$17*IF(ISNUMBER($AI1601),AT1601,0)+01_指標庫!$H$18*IF(ISNUMBER($AJ1601),AU1601,0)+01_指標庫!$H$19*IF(ISNUMBER($AK1601),AV1601,0)+01_指標庫!$H$20*IF(ISNUMBER($BB1601),BB1601,0)+01_指標庫!$H$21*IF(ISNUMBER($BC1601),BC1601,0))/AW1601,1))</f>
        <v>7.8</v>
      </c>
      <c r="AY1601" s="60"/>
      <c r="AZ1601" s="60"/>
      <c r="BA1601" s="58" t="n">
        <f aca="false">AVERAGE($E1597:$E1601)/AVERAGE($E1592:$E1601)-1</f>
        <v>-0.0210888060970424</v>
      </c>
      <c r="BB1601" s="59" t="n">
        <f aca="false">IF(ISNUMBER($BA1601),IF(OR($S1601&lt;=-0.03,$BA1601&lt;-0.003),0,IF(OR($S1601&lt;=-0.02,$BA1601&lt;0.01),50,100)),"")</f>
        <v>0</v>
      </c>
      <c r="BC1601" s="0" t="str">
        <f aca="false">IF(OR(COUNT($AZ1601)=0,COUNT($AZ1600)=0),"",IF(OR($AY1601/$AZ1600-1&lt;=-0.03,$AZ1601/$AZ1600-1&lt;=-0.045,IF(COUNT($AZ1592:$AZ1601)=10,AVERAGE($AZ1597:$AZ1601)/AVERAGE($AZ1592:$AZ1601)-1&lt;-0.01,FALSE())),0,IF(OR($AZ1601/$AZ1600-1&lt;=-0.02,IF(COUNT($AZ1592:$AZ1601)=10,AVERAGE($AZ1597:$AZ1601)/AVERAGE($AZ1592:$AZ1601)-1&lt;0.005,FALSE())),50,100)))</f>
        <v/>
      </c>
    </row>
    <row r="1602" customFormat="false" ht="15" hidden="false" customHeight="true" outlineLevel="0" collapsed="false">
      <c r="A1602" s="47" t="n">
        <v>1598</v>
      </c>
      <c r="B1602" s="48" t="n">
        <v>44874</v>
      </c>
      <c r="C1602" s="47" t="n">
        <v>2022</v>
      </c>
      <c r="D1602" s="49" t="s">
        <v>238</v>
      </c>
      <c r="E1602" s="50" t="n">
        <v>10797.55</v>
      </c>
      <c r="F1602" s="51" t="n">
        <v>-0.153541</v>
      </c>
      <c r="G1602" s="51" t="n">
        <v>-0.348499</v>
      </c>
      <c r="H1602" s="52" t="n">
        <v>0.2653</v>
      </c>
      <c r="I1602" s="62" t="n">
        <v>492</v>
      </c>
      <c r="J1602" s="63" t="s">
        <v>240</v>
      </c>
      <c r="K1602" s="54" t="n">
        <v>26.09</v>
      </c>
      <c r="L1602" s="55" t="n">
        <f aca="false">IF(COUNT(F1602)=0,50,IF(F1602&gt;=0,100,IF(F1602&gt;=-0.02,50,0)))</f>
        <v>0</v>
      </c>
      <c r="M1602" s="55" t="n">
        <f aca="false">IF(COUNT(G1602)=0,50,IF(G1602&gt;-0.06,100,IF(G1602&gt;-0.15,50,0)))</f>
        <v>0</v>
      </c>
      <c r="N1602" s="55" t="n">
        <f aca="false">IF(COUNT(H1602)=0,50,IF(H1602&gt;=0.6,100,IF(H1602&gt;=0.4,50,0)))</f>
        <v>0</v>
      </c>
      <c r="O1602" s="55" t="n">
        <f aca="false">IF(COUNT(I1602)=0,50,IF(J1602="proxy_vix",50,IF(I1602&lt;350,100,IF(I1602&lt;=450,50,0))))</f>
        <v>50</v>
      </c>
      <c r="P1602" s="55" t="n">
        <f aca="false">IF(COUNT(K1602)=0,50,IF(K1602&lt;20,100,IF(K1602&lt;=25,50,0)))</f>
        <v>0</v>
      </c>
      <c r="Q1602" s="54"/>
      <c r="R1602" s="47"/>
      <c r="S1602" s="51" t="n">
        <f aca="false">$E1602/$E1601-1</f>
        <v>-0.0236855192368552</v>
      </c>
      <c r="T1602" s="56" t="n">
        <f aca="false">$K1602/$K1601-1</f>
        <v>0.0215348472983556</v>
      </c>
      <c r="V1602" s="57"/>
      <c r="W1602" s="57"/>
      <c r="Y1602" s="1" t="str">
        <f aca="false">IF(AX1602&gt;=70,"EASY",IF(AX1602&gt;40,"UNCERTAIN","HARD"))</f>
        <v>HARD</v>
      </c>
      <c r="AA1602" s="58" t="n">
        <f aca="false">IF($A1602&lt;200,"",AVERAGE($E1553:$E1602)/AVERAGE($E1403:$E1602)-1)</f>
        <v>-0.101655521521742</v>
      </c>
      <c r="AB1602" s="59" t="n">
        <f aca="false">LOOKUP($B1602,07_L1政策步階!$A$4:$A$14,07_L1政策步階!$C$4:$C$14)</f>
        <v>-1</v>
      </c>
      <c r="AC1602" s="57"/>
      <c r="AD1602" s="57"/>
      <c r="AE1602" s="57"/>
      <c r="AF1602" s="57"/>
      <c r="AG1602" s="57"/>
      <c r="AH1602" s="57"/>
      <c r="AI1602" s="57"/>
      <c r="AJ1602" s="57"/>
      <c r="AK1602" s="57"/>
      <c r="AL1602" s="59" t="n">
        <f aca="false">IF(ISNUMBER($AA1602),IF($AA1602&gt;=0.005,100,IF($AA1602&gt;=-0.015,50,0)),"")</f>
        <v>0</v>
      </c>
      <c r="AM1602" s="59" t="n">
        <f aca="false">IF(ISNUMBER($AB1602),IF($AB1602=1,100,IF($AB1602=0,50,0)),"")</f>
        <v>0</v>
      </c>
      <c r="AN1602" s="0" t="str">
        <f aca="false">IF(ISNUMBER($AC1602),IF($AC1602&gt;=0.001,100,IF($AC1602&gt;=-0.003,50,0)),"")</f>
        <v/>
      </c>
      <c r="AO1602" s="0" t="str">
        <f aca="false">IF(ISNUMBER($AD1602),IF($AD1602&gt;=0.04,100,IF($AD1602&gt;=0,50,0)),"")</f>
        <v/>
      </c>
      <c r="AP1602" s="0" t="str">
        <f aca="false">IF(ISNUMBER($AE1602),IF($AE1602&gt;=25,100,IF($AE1602&gt;=-75,50,0)),"")</f>
        <v/>
      </c>
      <c r="AQ1602" s="0" t="str">
        <f aca="false">IF(ISNUMBER($AF1602),IF($AF1602&gt;0,100,IF($AF1602&gt;=-50,50,0)),"")</f>
        <v/>
      </c>
      <c r="AR1602" s="0" t="str">
        <f aca="false">IF(ISNUMBER($AG1602),IF($AG1602=1,100,IF($AG1602=0,50,0)),"")</f>
        <v/>
      </c>
      <c r="AS1602" s="0" t="str">
        <f aca="false">IF(ISNUMBER($AH1602),IF($AH1602&lt;0,100,IF($AH1602&lt;=20,50,0)),"")</f>
        <v/>
      </c>
      <c r="AT1602" s="0" t="str">
        <f aca="false">IF(ISNUMBER($AI1602),IF($AI1602&lt;0.95,100,IF($AI1602&lt;=1,50,0)),"")</f>
        <v/>
      </c>
      <c r="AU1602" s="0" t="str">
        <f aca="false">IF(ISNUMBER($AJ1602),IF($AJ1602&lt;30,0,IF($AJ1602&lt;40,50,IF($AJ1602&lt;=90,100,50))),"")</f>
        <v/>
      </c>
      <c r="AV1602" s="0" t="str">
        <f aca="false">IF(ISNUMBER($AK1602),IF($AK1602&gt;-0.2,100,IF($AK1602&gt;=-0.4,50,0)),"")</f>
        <v/>
      </c>
      <c r="AW1602" s="59" t="n">
        <f aca="false">01_指標庫!$H$4*ISNUMBER($F1602)+01_指標庫!$H$5*ISNUMBER($AA1602)+01_指標庫!$H$6*ISNUMBER($G1602)+01_指標庫!$H$7*ISNUMBER($H1602)+01_指標庫!$H$8*ISNUMBER($AF1602)+01_指標庫!$H$9*ISNUMBER($AG1602)+01_指標庫!$H$10*ISNUMBER($AB1602)+01_指標庫!$H$11*ISNUMBER($AC1602)+01_指標庫!$H$12*ISNUMBER($AD1602)+01_指標庫!$H$13*ISNUMBER($AE1602)+01_指標庫!$H$14*ISNUMBER($I1602)+01_指標庫!$H$15*ISNUMBER($AH1602)+01_指標庫!$H$16*ISNUMBER($K1602)+01_指標庫!$H$17*ISNUMBER($AI1602)+01_指標庫!$H$18*ISNUMBER($AJ1602)+01_指標庫!$H$19*ISNUMBER($AK1602)+01_指標庫!$H$20*ISNUMBER($BB1602)+01_指標庫!$H$21*ISNUMBER($BC1602)</f>
        <v>51</v>
      </c>
      <c r="AX1602" s="59" t="n">
        <f aca="false">IF(AW1602=0,50,ROUND((01_指標庫!$H$4*IF(ISNUMBER($F1602),L1602,0)+01_指標庫!$H$5*IF(ISNUMBER($AA1602),AL1602,0)+01_指標庫!$H$6*IF(ISNUMBER($G1602),M1602,0)+01_指標庫!$H$7*IF(ISNUMBER($H1602),N1602,0)+01_指標庫!$H$8*IF(ISNUMBER($AF1602),AQ1602,0)+01_指標庫!$H$9*IF(ISNUMBER($AG1602),AR1602,0)+01_指標庫!$H$10*IF(ISNUMBER($AB1602),AM1602,0)+01_指標庫!$H$11*IF(ISNUMBER($AC1602),AN1602,0)+01_指標庫!$H$12*IF(ISNUMBER($AD1602),AO1602,0)+01_指標庫!$H$13*IF(ISNUMBER($AE1602),AP1602,0)+01_指標庫!$H$14*IF(ISNUMBER($I1602),O1602,0)+01_指標庫!$H$15*IF(ISNUMBER($AH1602),AS1602,0)+01_指標庫!$H$16*IF(ISNUMBER($K1602),P1602,0)+01_指標庫!$H$17*IF(ISNUMBER($AI1602),AT1602,0)+01_指標庫!$H$18*IF(ISNUMBER($AJ1602),AU1602,0)+01_指標庫!$H$19*IF(ISNUMBER($AK1602),AV1602,0)+01_指標庫!$H$20*IF(ISNUMBER($BB1602),BB1602,0)+01_指標庫!$H$21*IF(ISNUMBER($BC1602),BC1602,0))/AW1602,1))</f>
        <v>7.8</v>
      </c>
      <c r="AY1602" s="60"/>
      <c r="AZ1602" s="60"/>
      <c r="BA1602" s="58" t="n">
        <f aca="false">AVERAGE($E1598:$E1602)/AVERAGE($E1593:$E1602)-1</f>
        <v>-0.017675336735658</v>
      </c>
      <c r="BB1602" s="59" t="n">
        <f aca="false">IF(ISNUMBER($BA1602),IF(OR($S1602&lt;=-0.03,$BA1602&lt;-0.003),0,IF(OR($S1602&lt;=-0.02,$BA1602&lt;0.01),50,100)),"")</f>
        <v>0</v>
      </c>
      <c r="BC1602" s="0" t="str">
        <f aca="false">IF(OR(COUNT($AZ1602)=0,COUNT($AZ1601)=0),"",IF(OR($AY1602/$AZ1601-1&lt;=-0.03,$AZ1602/$AZ1601-1&lt;=-0.045,IF(COUNT($AZ1593:$AZ1602)=10,AVERAGE($AZ1598:$AZ1602)/AVERAGE($AZ1593:$AZ1602)-1&lt;-0.01,FALSE())),0,IF(OR($AZ1602/$AZ1601-1&lt;=-0.02,IF(COUNT($AZ1593:$AZ1602)=10,AVERAGE($AZ1598:$AZ1602)/AVERAGE($AZ1593:$AZ1602)-1&lt;0.005,FALSE())),50,100)))</f>
        <v/>
      </c>
    </row>
    <row r="1603" customFormat="false" ht="15" hidden="false" customHeight="true" outlineLevel="0" collapsed="false">
      <c r="A1603" s="47" t="n">
        <v>1599</v>
      </c>
      <c r="B1603" s="48" t="n">
        <v>44875</v>
      </c>
      <c r="C1603" s="47" t="n">
        <v>2022</v>
      </c>
      <c r="D1603" s="49" t="s">
        <v>239</v>
      </c>
      <c r="E1603" s="50" t="n">
        <v>11605.96</v>
      </c>
      <c r="F1603" s="51" t="n">
        <v>-0.08925</v>
      </c>
      <c r="G1603" s="51" t="n">
        <v>-0.299721</v>
      </c>
      <c r="H1603" s="52" t="n">
        <v>0.5102</v>
      </c>
      <c r="I1603" s="62" t="n">
        <v>470.5</v>
      </c>
      <c r="J1603" s="63" t="s">
        <v>240</v>
      </c>
      <c r="K1603" s="54" t="n">
        <v>23.53</v>
      </c>
      <c r="L1603" s="55" t="n">
        <f aca="false">IF(COUNT(F1603)=0,50,IF(F1603&gt;=0,100,IF(F1603&gt;=-0.02,50,0)))</f>
        <v>0</v>
      </c>
      <c r="M1603" s="55" t="n">
        <f aca="false">IF(COUNT(G1603)=0,50,IF(G1603&gt;-0.06,100,IF(G1603&gt;-0.15,50,0)))</f>
        <v>0</v>
      </c>
      <c r="N1603" s="55" t="n">
        <f aca="false">IF(COUNT(H1603)=0,50,IF(H1603&gt;=0.6,100,IF(H1603&gt;=0.4,50,0)))</f>
        <v>50</v>
      </c>
      <c r="O1603" s="55" t="n">
        <f aca="false">IF(COUNT(I1603)=0,50,IF(J1603="proxy_vix",50,IF(I1603&lt;350,100,IF(I1603&lt;=450,50,0))))</f>
        <v>50</v>
      </c>
      <c r="P1603" s="55" t="n">
        <f aca="false">IF(COUNT(K1603)=0,50,IF(K1603&lt;20,100,IF(K1603&lt;=25,50,0)))</f>
        <v>50</v>
      </c>
      <c r="Q1603" s="54"/>
      <c r="R1603" s="47"/>
      <c r="S1603" s="51" t="n">
        <f aca="false">$E1603/$E1602-1</f>
        <v>0.074869762121963</v>
      </c>
      <c r="T1603" s="56" t="n">
        <f aca="false">$K1603/$K1602-1</f>
        <v>-0.0981218857799923</v>
      </c>
      <c r="V1603" s="57"/>
      <c r="W1603" s="57"/>
      <c r="Y1603" s="1" t="str">
        <f aca="false">IF(AX1603&gt;=70,"EASY",IF(AX1603&gt;40,"UNCERTAIN","HARD"))</f>
        <v>HARD</v>
      </c>
      <c r="AA1603" s="58" t="n">
        <f aca="false">IF($A1603&lt;200,"",AVERAGE($E1554:$E1603)/AVERAGE($E1404:$E1603)-1)</f>
        <v>-0.101796148085119</v>
      </c>
      <c r="AB1603" s="59" t="n">
        <f aca="false">LOOKUP($B1603,07_L1政策步階!$A$4:$A$14,07_L1政策步階!$C$4:$C$14)</f>
        <v>-1</v>
      </c>
      <c r="AC1603" s="57"/>
      <c r="AD1603" s="57"/>
      <c r="AE1603" s="57"/>
      <c r="AF1603" s="57"/>
      <c r="AG1603" s="57"/>
      <c r="AH1603" s="57"/>
      <c r="AI1603" s="57"/>
      <c r="AJ1603" s="57"/>
      <c r="AK1603" s="57"/>
      <c r="AL1603" s="59" t="n">
        <f aca="false">IF(ISNUMBER($AA1603),IF($AA1603&gt;=0.005,100,IF($AA1603&gt;=-0.015,50,0)),"")</f>
        <v>0</v>
      </c>
      <c r="AM1603" s="59" t="n">
        <f aca="false">IF(ISNUMBER($AB1603),IF($AB1603=1,100,IF($AB1603=0,50,0)),"")</f>
        <v>0</v>
      </c>
      <c r="AN1603" s="0" t="str">
        <f aca="false">IF(ISNUMBER($AC1603),IF($AC1603&gt;=0.001,100,IF($AC1603&gt;=-0.003,50,0)),"")</f>
        <v/>
      </c>
      <c r="AO1603" s="0" t="str">
        <f aca="false">IF(ISNUMBER($AD1603),IF($AD1603&gt;=0.04,100,IF($AD1603&gt;=0,50,0)),"")</f>
        <v/>
      </c>
      <c r="AP1603" s="0" t="str">
        <f aca="false">IF(ISNUMBER($AE1603),IF($AE1603&gt;=25,100,IF($AE1603&gt;=-75,50,0)),"")</f>
        <v/>
      </c>
      <c r="AQ1603" s="0" t="str">
        <f aca="false">IF(ISNUMBER($AF1603),IF($AF1603&gt;0,100,IF($AF1603&gt;=-50,50,0)),"")</f>
        <v/>
      </c>
      <c r="AR1603" s="0" t="str">
        <f aca="false">IF(ISNUMBER($AG1603),IF($AG1603=1,100,IF($AG1603=0,50,0)),"")</f>
        <v/>
      </c>
      <c r="AS1603" s="0" t="str">
        <f aca="false">IF(ISNUMBER($AH1603),IF($AH1603&lt;0,100,IF($AH1603&lt;=20,50,0)),"")</f>
        <v/>
      </c>
      <c r="AT1603" s="0" t="str">
        <f aca="false">IF(ISNUMBER($AI1603),IF($AI1603&lt;0.95,100,IF($AI1603&lt;=1,50,0)),"")</f>
        <v/>
      </c>
      <c r="AU1603" s="0" t="str">
        <f aca="false">IF(ISNUMBER($AJ1603),IF($AJ1603&lt;30,0,IF($AJ1603&lt;40,50,IF($AJ1603&lt;=90,100,50))),"")</f>
        <v/>
      </c>
      <c r="AV1603" s="0" t="str">
        <f aca="false">IF(ISNUMBER($AK1603),IF($AK1603&gt;-0.2,100,IF($AK1603&gt;=-0.4,50,0)),"")</f>
        <v/>
      </c>
      <c r="AW1603" s="59" t="n">
        <f aca="false">01_指標庫!$H$4*ISNUMBER($F1603)+01_指標庫!$H$5*ISNUMBER($AA1603)+01_指標庫!$H$6*ISNUMBER($G1603)+01_指標庫!$H$7*ISNUMBER($H1603)+01_指標庫!$H$8*ISNUMBER($AF1603)+01_指標庫!$H$9*ISNUMBER($AG1603)+01_指標庫!$H$10*ISNUMBER($AB1603)+01_指標庫!$H$11*ISNUMBER($AC1603)+01_指標庫!$H$12*ISNUMBER($AD1603)+01_指標庫!$H$13*ISNUMBER($AE1603)+01_指標庫!$H$14*ISNUMBER($I1603)+01_指標庫!$H$15*ISNUMBER($AH1603)+01_指標庫!$H$16*ISNUMBER($K1603)+01_指標庫!$H$17*ISNUMBER($AI1603)+01_指標庫!$H$18*ISNUMBER($AJ1603)+01_指標庫!$H$19*ISNUMBER($AK1603)+01_指標庫!$H$20*ISNUMBER($BB1603)+01_指標庫!$H$21*ISNUMBER($BC1603)</f>
        <v>51</v>
      </c>
      <c r="AX1603" s="59" t="n">
        <f aca="false">IF(AW1603=0,50,ROUND((01_指標庫!$H$4*IF(ISNUMBER($F1603),L1603,0)+01_指標庫!$H$5*IF(ISNUMBER($AA1603),AL1603,0)+01_指標庫!$H$6*IF(ISNUMBER($G1603),M1603,0)+01_指標庫!$H$7*IF(ISNUMBER($H1603),N1603,0)+01_指標庫!$H$8*IF(ISNUMBER($AF1603),AQ1603,0)+01_指標庫!$H$9*IF(ISNUMBER($AG1603),AR1603,0)+01_指標庫!$H$10*IF(ISNUMBER($AB1603),AM1603,0)+01_指標庫!$H$11*IF(ISNUMBER($AC1603),AN1603,0)+01_指標庫!$H$12*IF(ISNUMBER($AD1603),AO1603,0)+01_指標庫!$H$13*IF(ISNUMBER($AE1603),AP1603,0)+01_指標庫!$H$14*IF(ISNUMBER($I1603),O1603,0)+01_指標庫!$H$15*IF(ISNUMBER($AH1603),AS1603,0)+01_指標庫!$H$16*IF(ISNUMBER($K1603),P1603,0)+01_指標庫!$H$17*IF(ISNUMBER($AI1603),AT1603,0)+01_指標庫!$H$18*IF(ISNUMBER($AJ1603),AU1603,0)+01_指標庫!$H$19*IF(ISNUMBER($AK1603),AV1603,0)+01_指標庫!$H$20*IF(ISNUMBER($BB1603),BB1603,0)+01_指標庫!$H$21*IF(ISNUMBER($BC1603),BC1603,0))/AW1603,1))</f>
        <v>21.6</v>
      </c>
      <c r="AY1603" s="60"/>
      <c r="AZ1603" s="60"/>
      <c r="BA1603" s="58" t="n">
        <f aca="false">AVERAGE($E1599:$E1603)/AVERAGE($E1594:$E1603)-1</f>
        <v>-0.0048646367997901</v>
      </c>
      <c r="BB1603" s="59" t="n">
        <f aca="false">IF(ISNUMBER($BA1603),IF(OR($S1603&lt;=-0.03,$BA1603&lt;-0.003),0,IF(OR($S1603&lt;=-0.02,$BA1603&lt;0.01),50,100)),"")</f>
        <v>0</v>
      </c>
      <c r="BC1603" s="0" t="str">
        <f aca="false">IF(OR(COUNT($AZ1603)=0,COUNT($AZ1602)=0),"",IF(OR($AY1603/$AZ1602-1&lt;=-0.03,$AZ1603/$AZ1602-1&lt;=-0.045,IF(COUNT($AZ1594:$AZ1603)=10,AVERAGE($AZ1599:$AZ1603)/AVERAGE($AZ1594:$AZ1603)-1&lt;-0.01,FALSE())),0,IF(OR($AZ1603/$AZ1602-1&lt;=-0.02,IF(COUNT($AZ1594:$AZ1603)=10,AVERAGE($AZ1599:$AZ1603)/AVERAGE($AZ1594:$AZ1603)-1&lt;0.005,FALSE())),50,100)))</f>
        <v/>
      </c>
    </row>
    <row r="1604" customFormat="false" ht="15" hidden="false" customHeight="true" outlineLevel="0" collapsed="false">
      <c r="A1604" s="47" t="n">
        <v>1600</v>
      </c>
      <c r="B1604" s="48" t="n">
        <v>44876</v>
      </c>
      <c r="C1604" s="47" t="n">
        <v>2022</v>
      </c>
      <c r="D1604" s="49" t="s">
        <v>234</v>
      </c>
      <c r="E1604" s="50" t="n">
        <v>11817.01</v>
      </c>
      <c r="F1604" s="51" t="n">
        <v>-0.071893</v>
      </c>
      <c r="G1604" s="51" t="n">
        <v>-0.286987</v>
      </c>
      <c r="H1604" s="52" t="n">
        <v>0.5714</v>
      </c>
      <c r="I1604" s="62" t="n">
        <v>462</v>
      </c>
      <c r="J1604" s="63" t="s">
        <v>240</v>
      </c>
      <c r="K1604" s="54" t="n">
        <v>22.52</v>
      </c>
      <c r="L1604" s="55" t="n">
        <f aca="false">IF(COUNT(F1604)=0,50,IF(F1604&gt;=0,100,IF(F1604&gt;=-0.02,50,0)))</f>
        <v>0</v>
      </c>
      <c r="M1604" s="55" t="n">
        <f aca="false">IF(COUNT(G1604)=0,50,IF(G1604&gt;-0.06,100,IF(G1604&gt;-0.15,50,0)))</f>
        <v>0</v>
      </c>
      <c r="N1604" s="55" t="n">
        <f aca="false">IF(COUNT(H1604)=0,50,IF(H1604&gt;=0.6,100,IF(H1604&gt;=0.4,50,0)))</f>
        <v>50</v>
      </c>
      <c r="O1604" s="55" t="n">
        <f aca="false">IF(COUNT(I1604)=0,50,IF(J1604="proxy_vix",50,IF(I1604&lt;350,100,IF(I1604&lt;=450,50,0))))</f>
        <v>50</v>
      </c>
      <c r="P1604" s="55" t="n">
        <f aca="false">IF(COUNT(K1604)=0,50,IF(K1604&lt;20,100,IF(K1604&lt;=25,50,0)))</f>
        <v>50</v>
      </c>
      <c r="Q1604" s="54"/>
      <c r="R1604" s="47"/>
      <c r="S1604" s="51" t="n">
        <f aca="false">$E1604/$E1603-1</f>
        <v>0.0181846223836719</v>
      </c>
      <c r="T1604" s="56" t="n">
        <f aca="false">$K1604/$K1603-1</f>
        <v>-0.0429239269018276</v>
      </c>
      <c r="V1604" s="57"/>
      <c r="W1604" s="57"/>
      <c r="Y1604" s="1" t="str">
        <f aca="false">IF(AX1604&gt;=70,"EASY",IF(AX1604&gt;40,"UNCERTAIN","HARD"))</f>
        <v>HARD</v>
      </c>
      <c r="AA1604" s="58" t="n">
        <f aca="false">IF($A1604&lt;200,"",AVERAGE($E1555:$E1604)/AVERAGE($E1405:$E1604)-1)</f>
        <v>-0.101743870539639</v>
      </c>
      <c r="AB1604" s="59" t="n">
        <f aca="false">LOOKUP($B1604,07_L1政策步階!$A$4:$A$14,07_L1政策步階!$C$4:$C$14)</f>
        <v>-1</v>
      </c>
      <c r="AC1604" s="57"/>
      <c r="AD1604" s="57"/>
      <c r="AE1604" s="57"/>
      <c r="AF1604" s="57"/>
      <c r="AG1604" s="57"/>
      <c r="AH1604" s="57"/>
      <c r="AI1604" s="57"/>
      <c r="AJ1604" s="57"/>
      <c r="AK1604" s="57"/>
      <c r="AL1604" s="59" t="n">
        <f aca="false">IF(ISNUMBER($AA1604),IF($AA1604&gt;=0.005,100,IF($AA1604&gt;=-0.015,50,0)),"")</f>
        <v>0</v>
      </c>
      <c r="AM1604" s="59" t="n">
        <f aca="false">IF(ISNUMBER($AB1604),IF($AB1604=1,100,IF($AB1604=0,50,0)),"")</f>
        <v>0</v>
      </c>
      <c r="AN1604" s="0" t="str">
        <f aca="false">IF(ISNUMBER($AC1604),IF($AC1604&gt;=0.001,100,IF($AC1604&gt;=-0.003,50,0)),"")</f>
        <v/>
      </c>
      <c r="AO1604" s="0" t="str">
        <f aca="false">IF(ISNUMBER($AD1604),IF($AD1604&gt;=0.04,100,IF($AD1604&gt;=0,50,0)),"")</f>
        <v/>
      </c>
      <c r="AP1604" s="0" t="str">
        <f aca="false">IF(ISNUMBER($AE1604),IF($AE1604&gt;=25,100,IF($AE1604&gt;=-75,50,0)),"")</f>
        <v/>
      </c>
      <c r="AQ1604" s="0" t="str">
        <f aca="false">IF(ISNUMBER($AF1604),IF($AF1604&gt;0,100,IF($AF1604&gt;=-50,50,0)),"")</f>
        <v/>
      </c>
      <c r="AR1604" s="0" t="str">
        <f aca="false">IF(ISNUMBER($AG1604),IF($AG1604=1,100,IF($AG1604=0,50,0)),"")</f>
        <v/>
      </c>
      <c r="AS1604" s="0" t="str">
        <f aca="false">IF(ISNUMBER($AH1604),IF($AH1604&lt;0,100,IF($AH1604&lt;=20,50,0)),"")</f>
        <v/>
      </c>
      <c r="AT1604" s="0" t="str">
        <f aca="false">IF(ISNUMBER($AI1604),IF($AI1604&lt;0.95,100,IF($AI1604&lt;=1,50,0)),"")</f>
        <v/>
      </c>
      <c r="AU1604" s="0" t="str">
        <f aca="false">IF(ISNUMBER($AJ1604),IF($AJ1604&lt;30,0,IF($AJ1604&lt;40,50,IF($AJ1604&lt;=90,100,50))),"")</f>
        <v/>
      </c>
      <c r="AV1604" s="0" t="str">
        <f aca="false">IF(ISNUMBER($AK1604),IF($AK1604&gt;-0.2,100,IF($AK1604&gt;=-0.4,50,0)),"")</f>
        <v/>
      </c>
      <c r="AW1604" s="59" t="n">
        <f aca="false">01_指標庫!$H$4*ISNUMBER($F1604)+01_指標庫!$H$5*ISNUMBER($AA1604)+01_指標庫!$H$6*ISNUMBER($G1604)+01_指標庫!$H$7*ISNUMBER($H1604)+01_指標庫!$H$8*ISNUMBER($AF1604)+01_指標庫!$H$9*ISNUMBER($AG1604)+01_指標庫!$H$10*ISNUMBER($AB1604)+01_指標庫!$H$11*ISNUMBER($AC1604)+01_指標庫!$H$12*ISNUMBER($AD1604)+01_指標庫!$H$13*ISNUMBER($AE1604)+01_指標庫!$H$14*ISNUMBER($I1604)+01_指標庫!$H$15*ISNUMBER($AH1604)+01_指標庫!$H$16*ISNUMBER($K1604)+01_指標庫!$H$17*ISNUMBER($AI1604)+01_指標庫!$H$18*ISNUMBER($AJ1604)+01_指標庫!$H$19*ISNUMBER($AK1604)+01_指標庫!$H$20*ISNUMBER($BB1604)+01_指標庫!$H$21*ISNUMBER($BC1604)</f>
        <v>51</v>
      </c>
      <c r="AX1604" s="59" t="n">
        <f aca="false">IF(AW1604=0,50,ROUND((01_指標庫!$H$4*IF(ISNUMBER($F1604),L1604,0)+01_指標庫!$H$5*IF(ISNUMBER($AA1604),AL1604,0)+01_指標庫!$H$6*IF(ISNUMBER($G1604),M1604,0)+01_指標庫!$H$7*IF(ISNUMBER($H1604),N1604,0)+01_指標庫!$H$8*IF(ISNUMBER($AF1604),AQ1604,0)+01_指標庫!$H$9*IF(ISNUMBER($AG1604),AR1604,0)+01_指標庫!$H$10*IF(ISNUMBER($AB1604),AM1604,0)+01_指標庫!$H$11*IF(ISNUMBER($AC1604),AN1604,0)+01_指標庫!$H$12*IF(ISNUMBER($AD1604),AO1604,0)+01_指標庫!$H$13*IF(ISNUMBER($AE1604),AP1604,0)+01_指標庫!$H$14*IF(ISNUMBER($I1604),O1604,0)+01_指標庫!$H$15*IF(ISNUMBER($AH1604),AS1604,0)+01_指標庫!$H$16*IF(ISNUMBER($K1604),P1604,0)+01_指標庫!$H$17*IF(ISNUMBER($AI1604),AT1604,0)+01_指標庫!$H$18*IF(ISNUMBER($AJ1604),AU1604,0)+01_指標庫!$H$19*IF(ISNUMBER($AK1604),AV1604,0)+01_指標庫!$H$20*IF(ISNUMBER($BB1604),BB1604,0)+01_指標庫!$H$21*IF(ISNUMBER($BC1604),BC1604,0))/AW1604,1))</f>
        <v>27.5</v>
      </c>
      <c r="AY1604" s="60"/>
      <c r="AZ1604" s="60"/>
      <c r="BA1604" s="58" t="n">
        <f aca="false">AVERAGE($E1600:$E1604)/AVERAGE($E1595:$E1604)-1</f>
        <v>0.00995040550507764</v>
      </c>
      <c r="BB1604" s="59" t="n">
        <f aca="false">IF(ISNUMBER($BA1604),IF(OR($S1604&lt;=-0.03,$BA1604&lt;-0.003),0,IF(OR($S1604&lt;=-0.02,$BA1604&lt;0.01),50,100)),"")</f>
        <v>50</v>
      </c>
      <c r="BC1604" s="0" t="str">
        <f aca="false">IF(OR(COUNT($AZ1604)=0,COUNT($AZ1603)=0),"",IF(OR($AY1604/$AZ1603-1&lt;=-0.03,$AZ1604/$AZ1603-1&lt;=-0.045,IF(COUNT($AZ1595:$AZ1604)=10,AVERAGE($AZ1600:$AZ1604)/AVERAGE($AZ1595:$AZ1604)-1&lt;-0.01,FALSE())),0,IF(OR($AZ1604/$AZ1603-1&lt;=-0.02,IF(COUNT($AZ1595:$AZ1604)=10,AVERAGE($AZ1600:$AZ1604)/AVERAGE($AZ1595:$AZ1604)-1&lt;0.005,FALSE())),50,100)))</f>
        <v/>
      </c>
    </row>
    <row r="1605" customFormat="false" ht="15" hidden="false" customHeight="true" outlineLevel="0" collapsed="false">
      <c r="A1605" s="47" t="n">
        <v>1601</v>
      </c>
      <c r="B1605" s="48" t="n">
        <v>44879</v>
      </c>
      <c r="C1605" s="47" t="n">
        <v>2022</v>
      </c>
      <c r="D1605" s="49" t="s">
        <v>236</v>
      </c>
      <c r="E1605" s="50" t="n">
        <v>11700.94</v>
      </c>
      <c r="F1605" s="51" t="n">
        <v>-0.080014</v>
      </c>
      <c r="G1605" s="51" t="n">
        <v>-0.29399</v>
      </c>
      <c r="H1605" s="52" t="n">
        <v>0.5306</v>
      </c>
      <c r="I1605" s="62" t="n">
        <v>472.2</v>
      </c>
      <c r="J1605" s="63" t="s">
        <v>240</v>
      </c>
      <c r="K1605" s="54" t="n">
        <v>23.73</v>
      </c>
      <c r="L1605" s="55" t="n">
        <f aca="false">IF(COUNT(F1605)=0,50,IF(F1605&gt;=0,100,IF(F1605&gt;=-0.02,50,0)))</f>
        <v>0</v>
      </c>
      <c r="M1605" s="55" t="n">
        <f aca="false">IF(COUNT(G1605)=0,50,IF(G1605&gt;-0.06,100,IF(G1605&gt;-0.15,50,0)))</f>
        <v>0</v>
      </c>
      <c r="N1605" s="55" t="n">
        <f aca="false">IF(COUNT(H1605)=0,50,IF(H1605&gt;=0.6,100,IF(H1605&gt;=0.4,50,0)))</f>
        <v>50</v>
      </c>
      <c r="O1605" s="55" t="n">
        <f aca="false">IF(COUNT(I1605)=0,50,IF(J1605="proxy_vix",50,IF(I1605&lt;350,100,IF(I1605&lt;=450,50,0))))</f>
        <v>50</v>
      </c>
      <c r="P1605" s="55" t="n">
        <f aca="false">IF(COUNT(K1605)=0,50,IF(K1605&lt;20,100,IF(K1605&lt;=25,50,0)))</f>
        <v>50</v>
      </c>
      <c r="Q1605" s="54"/>
      <c r="R1605" s="47"/>
      <c r="S1605" s="51" t="n">
        <f aca="false">$E1605/$E1604-1</f>
        <v>-0.0098222816093072</v>
      </c>
      <c r="T1605" s="56" t="n">
        <f aca="false">$K1605/$K1604-1</f>
        <v>0.0537300177619895</v>
      </c>
      <c r="V1605" s="57"/>
      <c r="W1605" s="57"/>
      <c r="Y1605" s="1" t="str">
        <f aca="false">IF(AX1605&gt;=70,"EASY",IF(AX1605&gt;40,"UNCERTAIN","HARD"))</f>
        <v>HARD</v>
      </c>
      <c r="AA1605" s="58" t="n">
        <f aca="false">IF($A1605&lt;200,"",AVERAGE($E1556:$E1605)/AVERAGE($E1406:$E1605)-1)</f>
        <v>-0.101396544324511</v>
      </c>
      <c r="AB1605" s="59" t="n">
        <f aca="false">LOOKUP($B1605,07_L1政策步階!$A$4:$A$14,07_L1政策步階!$C$4:$C$14)</f>
        <v>-1</v>
      </c>
      <c r="AC1605" s="57"/>
      <c r="AD1605" s="57"/>
      <c r="AE1605" s="57"/>
      <c r="AF1605" s="57"/>
      <c r="AG1605" s="57"/>
      <c r="AH1605" s="57"/>
      <c r="AI1605" s="57"/>
      <c r="AJ1605" s="57"/>
      <c r="AK1605" s="57"/>
      <c r="AL1605" s="59" t="n">
        <f aca="false">IF(ISNUMBER($AA1605),IF($AA1605&gt;=0.005,100,IF($AA1605&gt;=-0.015,50,0)),"")</f>
        <v>0</v>
      </c>
      <c r="AM1605" s="59" t="n">
        <f aca="false">IF(ISNUMBER($AB1605),IF($AB1605=1,100,IF($AB1605=0,50,0)),"")</f>
        <v>0</v>
      </c>
      <c r="AN1605" s="0" t="str">
        <f aca="false">IF(ISNUMBER($AC1605),IF($AC1605&gt;=0.001,100,IF($AC1605&gt;=-0.003,50,0)),"")</f>
        <v/>
      </c>
      <c r="AO1605" s="0" t="str">
        <f aca="false">IF(ISNUMBER($AD1605),IF($AD1605&gt;=0.04,100,IF($AD1605&gt;=0,50,0)),"")</f>
        <v/>
      </c>
      <c r="AP1605" s="0" t="str">
        <f aca="false">IF(ISNUMBER($AE1605),IF($AE1605&gt;=25,100,IF($AE1605&gt;=-75,50,0)),"")</f>
        <v/>
      </c>
      <c r="AQ1605" s="0" t="str">
        <f aca="false">IF(ISNUMBER($AF1605),IF($AF1605&gt;0,100,IF($AF1605&gt;=-50,50,0)),"")</f>
        <v/>
      </c>
      <c r="AR1605" s="0" t="str">
        <f aca="false">IF(ISNUMBER($AG1605),IF($AG1605=1,100,IF($AG1605=0,50,0)),"")</f>
        <v/>
      </c>
      <c r="AS1605" s="0" t="str">
        <f aca="false">IF(ISNUMBER($AH1605),IF($AH1605&lt;0,100,IF($AH1605&lt;=20,50,0)),"")</f>
        <v/>
      </c>
      <c r="AT1605" s="0" t="str">
        <f aca="false">IF(ISNUMBER($AI1605),IF($AI1605&lt;0.95,100,IF($AI1605&lt;=1,50,0)),"")</f>
        <v/>
      </c>
      <c r="AU1605" s="0" t="str">
        <f aca="false">IF(ISNUMBER($AJ1605),IF($AJ1605&lt;30,0,IF($AJ1605&lt;40,50,IF($AJ1605&lt;=90,100,50))),"")</f>
        <v/>
      </c>
      <c r="AV1605" s="0" t="str">
        <f aca="false">IF(ISNUMBER($AK1605),IF($AK1605&gt;-0.2,100,IF($AK1605&gt;=-0.4,50,0)),"")</f>
        <v/>
      </c>
      <c r="AW1605" s="59" t="n">
        <f aca="false">01_指標庫!$H$4*ISNUMBER($F1605)+01_指標庫!$H$5*ISNUMBER($AA1605)+01_指標庫!$H$6*ISNUMBER($G1605)+01_指標庫!$H$7*ISNUMBER($H1605)+01_指標庫!$H$8*ISNUMBER($AF1605)+01_指標庫!$H$9*ISNUMBER($AG1605)+01_指標庫!$H$10*ISNUMBER($AB1605)+01_指標庫!$H$11*ISNUMBER($AC1605)+01_指標庫!$H$12*ISNUMBER($AD1605)+01_指標庫!$H$13*ISNUMBER($AE1605)+01_指標庫!$H$14*ISNUMBER($I1605)+01_指標庫!$H$15*ISNUMBER($AH1605)+01_指標庫!$H$16*ISNUMBER($K1605)+01_指標庫!$H$17*ISNUMBER($AI1605)+01_指標庫!$H$18*ISNUMBER($AJ1605)+01_指標庫!$H$19*ISNUMBER($AK1605)+01_指標庫!$H$20*ISNUMBER($BB1605)+01_指標庫!$H$21*ISNUMBER($BC1605)</f>
        <v>51</v>
      </c>
      <c r="AX1605" s="59" t="n">
        <f aca="false">IF(AW1605=0,50,ROUND((01_指標庫!$H$4*IF(ISNUMBER($F1605),L1605,0)+01_指標庫!$H$5*IF(ISNUMBER($AA1605),AL1605,0)+01_指標庫!$H$6*IF(ISNUMBER($G1605),M1605,0)+01_指標庫!$H$7*IF(ISNUMBER($H1605),N1605,0)+01_指標庫!$H$8*IF(ISNUMBER($AF1605),AQ1605,0)+01_指標庫!$H$9*IF(ISNUMBER($AG1605),AR1605,0)+01_指標庫!$H$10*IF(ISNUMBER($AB1605),AM1605,0)+01_指標庫!$H$11*IF(ISNUMBER($AC1605),AN1605,0)+01_指標庫!$H$12*IF(ISNUMBER($AD1605),AO1605,0)+01_指標庫!$H$13*IF(ISNUMBER($AE1605),AP1605,0)+01_指標庫!$H$14*IF(ISNUMBER($I1605),O1605,0)+01_指標庫!$H$15*IF(ISNUMBER($AH1605),AS1605,0)+01_指標庫!$H$16*IF(ISNUMBER($K1605),P1605,0)+01_指標庫!$H$17*IF(ISNUMBER($AI1605),AT1605,0)+01_指標庫!$H$18*IF(ISNUMBER($AJ1605),AU1605,0)+01_指標庫!$H$19*IF(ISNUMBER($AK1605),AV1605,0)+01_指標庫!$H$20*IF(ISNUMBER($BB1605),BB1605,0)+01_指標庫!$H$21*IF(ISNUMBER($BC1605),BC1605,0))/AW1605,1))</f>
        <v>33.3</v>
      </c>
      <c r="AY1605" s="60"/>
      <c r="AZ1605" s="60"/>
      <c r="BA1605" s="58" t="n">
        <f aca="false">AVERAGE($E1601:$E1605)/AVERAGE($E1596:$E1605)-1</f>
        <v>0.020241917521151</v>
      </c>
      <c r="BB1605" s="59" t="n">
        <f aca="false">IF(ISNUMBER($BA1605),IF(OR($S1605&lt;=-0.03,$BA1605&lt;-0.003),0,IF(OR($S1605&lt;=-0.02,$BA1605&lt;0.01),50,100)),"")</f>
        <v>100</v>
      </c>
      <c r="BC1605" s="0" t="str">
        <f aca="false">IF(OR(COUNT($AZ1605)=0,COUNT($AZ1604)=0),"",IF(OR($AY1605/$AZ1604-1&lt;=-0.03,$AZ1605/$AZ1604-1&lt;=-0.045,IF(COUNT($AZ1596:$AZ1605)=10,AVERAGE($AZ1601:$AZ1605)/AVERAGE($AZ1596:$AZ1605)-1&lt;-0.01,FALSE())),0,IF(OR($AZ1605/$AZ1604-1&lt;=-0.02,IF(COUNT($AZ1596:$AZ1605)=10,AVERAGE($AZ1601:$AZ1605)/AVERAGE($AZ1596:$AZ1605)-1&lt;0.005,FALSE())),50,100)))</f>
        <v/>
      </c>
    </row>
    <row r="1606" customFormat="false" ht="15" hidden="false" customHeight="true" outlineLevel="0" collapsed="false">
      <c r="A1606" s="47" t="n">
        <v>1602</v>
      </c>
      <c r="B1606" s="48" t="n">
        <v>44880</v>
      </c>
      <c r="C1606" s="47" t="n">
        <v>2022</v>
      </c>
      <c r="D1606" s="49" t="s">
        <v>237</v>
      </c>
      <c r="E1606" s="50" t="n">
        <v>11871.15</v>
      </c>
      <c r="F1606" s="51" t="n">
        <v>-0.065507</v>
      </c>
      <c r="G1606" s="51" t="n">
        <v>-0.28372</v>
      </c>
      <c r="H1606" s="52" t="n">
        <v>0.5714</v>
      </c>
      <c r="I1606" s="62" t="n">
        <v>479</v>
      </c>
      <c r="J1606" s="63" t="s">
        <v>240</v>
      </c>
      <c r="K1606" s="54" t="n">
        <v>24.54</v>
      </c>
      <c r="L1606" s="55" t="n">
        <f aca="false">IF(COUNT(F1606)=0,50,IF(F1606&gt;=0,100,IF(F1606&gt;=-0.02,50,0)))</f>
        <v>0</v>
      </c>
      <c r="M1606" s="55" t="n">
        <f aca="false">IF(COUNT(G1606)=0,50,IF(G1606&gt;-0.06,100,IF(G1606&gt;-0.15,50,0)))</f>
        <v>0</v>
      </c>
      <c r="N1606" s="55" t="n">
        <f aca="false">IF(COUNT(H1606)=0,50,IF(H1606&gt;=0.6,100,IF(H1606&gt;=0.4,50,0)))</f>
        <v>50</v>
      </c>
      <c r="O1606" s="55" t="n">
        <f aca="false">IF(COUNT(I1606)=0,50,IF(J1606="proxy_vix",50,IF(I1606&lt;350,100,IF(I1606&lt;=450,50,0))))</f>
        <v>50</v>
      </c>
      <c r="P1606" s="55" t="n">
        <f aca="false">IF(COUNT(K1606)=0,50,IF(K1606&lt;20,100,IF(K1606&lt;=25,50,0)))</f>
        <v>50</v>
      </c>
      <c r="Q1606" s="54"/>
      <c r="R1606" s="47"/>
      <c r="S1606" s="51" t="n">
        <f aca="false">$E1606/$E1605-1</f>
        <v>0.0145466945390711</v>
      </c>
      <c r="T1606" s="56" t="n">
        <f aca="false">$K1606/$K1605-1</f>
        <v>0.0341340075853349</v>
      </c>
      <c r="V1606" s="57"/>
      <c r="W1606" s="57"/>
      <c r="Y1606" s="1" t="str">
        <f aca="false">IF(AX1606&gt;=70,"EASY",IF(AX1606&gt;40,"UNCERTAIN","HARD"))</f>
        <v>HARD</v>
      </c>
      <c r="AA1606" s="58" t="n">
        <f aca="false">IF($A1606&lt;200,"",AVERAGE($E1557:$E1606)/AVERAGE($E1407:$E1606)-1)</f>
        <v>-0.100535312841553</v>
      </c>
      <c r="AB1606" s="59" t="n">
        <f aca="false">LOOKUP($B1606,07_L1政策步階!$A$4:$A$14,07_L1政策步階!$C$4:$C$14)</f>
        <v>-1</v>
      </c>
      <c r="AC1606" s="57"/>
      <c r="AD1606" s="57"/>
      <c r="AE1606" s="57"/>
      <c r="AF1606" s="57"/>
      <c r="AG1606" s="57"/>
      <c r="AH1606" s="57"/>
      <c r="AI1606" s="57"/>
      <c r="AJ1606" s="57"/>
      <c r="AK1606" s="57"/>
      <c r="AL1606" s="59" t="n">
        <f aca="false">IF(ISNUMBER($AA1606),IF($AA1606&gt;=0.005,100,IF($AA1606&gt;=-0.015,50,0)),"")</f>
        <v>0</v>
      </c>
      <c r="AM1606" s="59" t="n">
        <f aca="false">IF(ISNUMBER($AB1606),IF($AB1606=1,100,IF($AB1606=0,50,0)),"")</f>
        <v>0</v>
      </c>
      <c r="AN1606" s="0" t="str">
        <f aca="false">IF(ISNUMBER($AC1606),IF($AC1606&gt;=0.001,100,IF($AC1606&gt;=-0.003,50,0)),"")</f>
        <v/>
      </c>
      <c r="AO1606" s="0" t="str">
        <f aca="false">IF(ISNUMBER($AD1606),IF($AD1606&gt;=0.04,100,IF($AD1606&gt;=0,50,0)),"")</f>
        <v/>
      </c>
      <c r="AP1606" s="0" t="str">
        <f aca="false">IF(ISNUMBER($AE1606),IF($AE1606&gt;=25,100,IF($AE1606&gt;=-75,50,0)),"")</f>
        <v/>
      </c>
      <c r="AQ1606" s="0" t="str">
        <f aca="false">IF(ISNUMBER($AF1606),IF($AF1606&gt;0,100,IF($AF1606&gt;=-50,50,0)),"")</f>
        <v/>
      </c>
      <c r="AR1606" s="0" t="str">
        <f aca="false">IF(ISNUMBER($AG1606),IF($AG1606=1,100,IF($AG1606=0,50,0)),"")</f>
        <v/>
      </c>
      <c r="AS1606" s="0" t="str">
        <f aca="false">IF(ISNUMBER($AH1606),IF($AH1606&lt;0,100,IF($AH1606&lt;=20,50,0)),"")</f>
        <v/>
      </c>
      <c r="AT1606" s="0" t="str">
        <f aca="false">IF(ISNUMBER($AI1606),IF($AI1606&lt;0.95,100,IF($AI1606&lt;=1,50,0)),"")</f>
        <v/>
      </c>
      <c r="AU1606" s="0" t="str">
        <f aca="false">IF(ISNUMBER($AJ1606),IF($AJ1606&lt;30,0,IF($AJ1606&lt;40,50,IF($AJ1606&lt;=90,100,50))),"")</f>
        <v/>
      </c>
      <c r="AV1606" s="0" t="str">
        <f aca="false">IF(ISNUMBER($AK1606),IF($AK1606&gt;-0.2,100,IF($AK1606&gt;=-0.4,50,0)),"")</f>
        <v/>
      </c>
      <c r="AW1606" s="59" t="n">
        <f aca="false">01_指標庫!$H$4*ISNUMBER($F1606)+01_指標庫!$H$5*ISNUMBER($AA1606)+01_指標庫!$H$6*ISNUMBER($G1606)+01_指標庫!$H$7*ISNUMBER($H1606)+01_指標庫!$H$8*ISNUMBER($AF1606)+01_指標庫!$H$9*ISNUMBER($AG1606)+01_指標庫!$H$10*ISNUMBER($AB1606)+01_指標庫!$H$11*ISNUMBER($AC1606)+01_指標庫!$H$12*ISNUMBER($AD1606)+01_指標庫!$H$13*ISNUMBER($AE1606)+01_指標庫!$H$14*ISNUMBER($I1606)+01_指標庫!$H$15*ISNUMBER($AH1606)+01_指標庫!$H$16*ISNUMBER($K1606)+01_指標庫!$H$17*ISNUMBER($AI1606)+01_指標庫!$H$18*ISNUMBER($AJ1606)+01_指標庫!$H$19*ISNUMBER($AK1606)+01_指標庫!$H$20*ISNUMBER($BB1606)+01_指標庫!$H$21*ISNUMBER($BC1606)</f>
        <v>51</v>
      </c>
      <c r="AX1606" s="59" t="n">
        <f aca="false">IF(AW1606=0,50,ROUND((01_指標庫!$H$4*IF(ISNUMBER($F1606),L1606,0)+01_指標庫!$H$5*IF(ISNUMBER($AA1606),AL1606,0)+01_指標庫!$H$6*IF(ISNUMBER($G1606),M1606,0)+01_指標庫!$H$7*IF(ISNUMBER($H1606),N1606,0)+01_指標庫!$H$8*IF(ISNUMBER($AF1606),AQ1606,0)+01_指標庫!$H$9*IF(ISNUMBER($AG1606),AR1606,0)+01_指標庫!$H$10*IF(ISNUMBER($AB1606),AM1606,0)+01_指標庫!$H$11*IF(ISNUMBER($AC1606),AN1606,0)+01_指標庫!$H$12*IF(ISNUMBER($AD1606),AO1606,0)+01_指標庫!$H$13*IF(ISNUMBER($AE1606),AP1606,0)+01_指標庫!$H$14*IF(ISNUMBER($I1606),O1606,0)+01_指標庫!$H$15*IF(ISNUMBER($AH1606),AS1606,0)+01_指標庫!$H$16*IF(ISNUMBER($K1606),P1606,0)+01_指標庫!$H$17*IF(ISNUMBER($AI1606),AT1606,0)+01_指標庫!$H$18*IF(ISNUMBER($AJ1606),AU1606,0)+01_指標庫!$H$19*IF(ISNUMBER($AK1606),AV1606,0)+01_指標庫!$H$20*IF(ISNUMBER($BB1606),BB1606,0)+01_指標庫!$H$21*IF(ISNUMBER($BC1606),BC1606,0))/AW1606,1))</f>
        <v>33.3</v>
      </c>
      <c r="AY1606" s="60"/>
      <c r="AZ1606" s="60"/>
      <c r="BA1606" s="58" t="n">
        <f aca="false">AVERAGE($E1602:$E1606)/AVERAGE($E1597:$E1606)-1</f>
        <v>0.029409061454317</v>
      </c>
      <c r="BB1606" s="59" t="n">
        <f aca="false">IF(ISNUMBER($BA1606),IF(OR($S1606&lt;=-0.03,$BA1606&lt;-0.003),0,IF(OR($S1606&lt;=-0.02,$BA1606&lt;0.01),50,100)),"")</f>
        <v>100</v>
      </c>
      <c r="BC1606" s="0" t="str">
        <f aca="false">IF(OR(COUNT($AZ1606)=0,COUNT($AZ1605)=0),"",IF(OR($AY1606/$AZ1605-1&lt;=-0.03,$AZ1606/$AZ1605-1&lt;=-0.045,IF(COUNT($AZ1597:$AZ1606)=10,AVERAGE($AZ1602:$AZ1606)/AVERAGE($AZ1597:$AZ1606)-1&lt;-0.01,FALSE())),0,IF(OR($AZ1606/$AZ1605-1&lt;=-0.02,IF(COUNT($AZ1597:$AZ1606)=10,AVERAGE($AZ1602:$AZ1606)/AVERAGE($AZ1597:$AZ1606)-1&lt;0.005,FALSE())),50,100)))</f>
        <v/>
      </c>
    </row>
    <row r="1607" customFormat="false" ht="15" hidden="false" customHeight="true" outlineLevel="0" collapsed="false">
      <c r="A1607" s="47" t="n">
        <v>1603</v>
      </c>
      <c r="B1607" s="48" t="n">
        <v>44881</v>
      </c>
      <c r="C1607" s="47" t="n">
        <v>2022</v>
      </c>
      <c r="D1607" s="49" t="s">
        <v>238</v>
      </c>
      <c r="E1607" s="50" t="n">
        <v>11699.09</v>
      </c>
      <c r="F1607" s="51" t="n">
        <v>-0.077847</v>
      </c>
      <c r="G1607" s="51" t="n">
        <v>-0.294102</v>
      </c>
      <c r="H1607" s="52" t="n">
        <v>0.4898</v>
      </c>
      <c r="I1607" s="62" t="n">
        <v>475.4</v>
      </c>
      <c r="J1607" s="63" t="s">
        <v>240</v>
      </c>
      <c r="K1607" s="54" t="n">
        <v>24.11</v>
      </c>
      <c r="L1607" s="55" t="n">
        <f aca="false">IF(COUNT(F1607)=0,50,IF(F1607&gt;=0,100,IF(F1607&gt;=-0.02,50,0)))</f>
        <v>0</v>
      </c>
      <c r="M1607" s="55" t="n">
        <f aca="false">IF(COUNT(G1607)=0,50,IF(G1607&gt;-0.06,100,IF(G1607&gt;-0.15,50,0)))</f>
        <v>0</v>
      </c>
      <c r="N1607" s="55" t="n">
        <f aca="false">IF(COUNT(H1607)=0,50,IF(H1607&gt;=0.6,100,IF(H1607&gt;=0.4,50,0)))</f>
        <v>50</v>
      </c>
      <c r="O1607" s="55" t="n">
        <f aca="false">IF(COUNT(I1607)=0,50,IF(J1607="proxy_vix",50,IF(I1607&lt;350,100,IF(I1607&lt;=450,50,0))))</f>
        <v>50</v>
      </c>
      <c r="P1607" s="55" t="n">
        <f aca="false">IF(COUNT(K1607)=0,50,IF(K1607&lt;20,100,IF(K1607&lt;=25,50,0)))</f>
        <v>50</v>
      </c>
      <c r="Q1607" s="54"/>
      <c r="R1607" s="47"/>
      <c r="S1607" s="51" t="n">
        <f aca="false">$E1607/$E1606-1</f>
        <v>-0.0144939622530251</v>
      </c>
      <c r="T1607" s="56" t="n">
        <f aca="false">$K1607/$K1606-1</f>
        <v>-0.0175224123879381</v>
      </c>
      <c r="V1607" s="57"/>
      <c r="W1607" s="57"/>
      <c r="Y1607" s="1" t="str">
        <f aca="false">IF(AX1607&gt;=70,"EASY",IF(AX1607&gt;40,"UNCERTAIN","HARD"))</f>
        <v>HARD</v>
      </c>
      <c r="AA1607" s="58" t="n">
        <f aca="false">IF($A1607&lt;200,"",AVERAGE($E1558:$E1607)/AVERAGE($E1408:$E1607)-1)</f>
        <v>-0.100241480312886</v>
      </c>
      <c r="AB1607" s="59" t="n">
        <f aca="false">LOOKUP($B1607,07_L1政策步階!$A$4:$A$14,07_L1政策步階!$C$4:$C$14)</f>
        <v>-1</v>
      </c>
      <c r="AC1607" s="57"/>
      <c r="AD1607" s="57"/>
      <c r="AE1607" s="57"/>
      <c r="AF1607" s="57"/>
      <c r="AG1607" s="57"/>
      <c r="AH1607" s="57"/>
      <c r="AI1607" s="57"/>
      <c r="AJ1607" s="57"/>
      <c r="AK1607" s="57"/>
      <c r="AL1607" s="59" t="n">
        <f aca="false">IF(ISNUMBER($AA1607),IF($AA1607&gt;=0.005,100,IF($AA1607&gt;=-0.015,50,0)),"")</f>
        <v>0</v>
      </c>
      <c r="AM1607" s="59" t="n">
        <f aca="false">IF(ISNUMBER($AB1607),IF($AB1607=1,100,IF($AB1607=0,50,0)),"")</f>
        <v>0</v>
      </c>
      <c r="AN1607" s="0" t="str">
        <f aca="false">IF(ISNUMBER($AC1607),IF($AC1607&gt;=0.001,100,IF($AC1607&gt;=-0.003,50,0)),"")</f>
        <v/>
      </c>
      <c r="AO1607" s="0" t="str">
        <f aca="false">IF(ISNUMBER($AD1607),IF($AD1607&gt;=0.04,100,IF($AD1607&gt;=0,50,0)),"")</f>
        <v/>
      </c>
      <c r="AP1607" s="0" t="str">
        <f aca="false">IF(ISNUMBER($AE1607),IF($AE1607&gt;=25,100,IF($AE1607&gt;=-75,50,0)),"")</f>
        <v/>
      </c>
      <c r="AQ1607" s="0" t="str">
        <f aca="false">IF(ISNUMBER($AF1607),IF($AF1607&gt;0,100,IF($AF1607&gt;=-50,50,0)),"")</f>
        <v/>
      </c>
      <c r="AR1607" s="0" t="str">
        <f aca="false">IF(ISNUMBER($AG1607),IF($AG1607=1,100,IF($AG1607=0,50,0)),"")</f>
        <v/>
      </c>
      <c r="AS1607" s="0" t="str">
        <f aca="false">IF(ISNUMBER($AH1607),IF($AH1607&lt;0,100,IF($AH1607&lt;=20,50,0)),"")</f>
        <v/>
      </c>
      <c r="AT1607" s="0" t="str">
        <f aca="false">IF(ISNUMBER($AI1607),IF($AI1607&lt;0.95,100,IF($AI1607&lt;=1,50,0)),"")</f>
        <v/>
      </c>
      <c r="AU1607" s="0" t="str">
        <f aca="false">IF(ISNUMBER($AJ1607),IF($AJ1607&lt;30,0,IF($AJ1607&lt;40,50,IF($AJ1607&lt;=90,100,50))),"")</f>
        <v/>
      </c>
      <c r="AV1607" s="0" t="str">
        <f aca="false">IF(ISNUMBER($AK1607),IF($AK1607&gt;-0.2,100,IF($AK1607&gt;=-0.4,50,0)),"")</f>
        <v/>
      </c>
      <c r="AW1607" s="59" t="n">
        <f aca="false">01_指標庫!$H$4*ISNUMBER($F1607)+01_指標庫!$H$5*ISNUMBER($AA1607)+01_指標庫!$H$6*ISNUMBER($G1607)+01_指標庫!$H$7*ISNUMBER($H1607)+01_指標庫!$H$8*ISNUMBER($AF1607)+01_指標庫!$H$9*ISNUMBER($AG1607)+01_指標庫!$H$10*ISNUMBER($AB1607)+01_指標庫!$H$11*ISNUMBER($AC1607)+01_指標庫!$H$12*ISNUMBER($AD1607)+01_指標庫!$H$13*ISNUMBER($AE1607)+01_指標庫!$H$14*ISNUMBER($I1607)+01_指標庫!$H$15*ISNUMBER($AH1607)+01_指標庫!$H$16*ISNUMBER($K1607)+01_指標庫!$H$17*ISNUMBER($AI1607)+01_指標庫!$H$18*ISNUMBER($AJ1607)+01_指標庫!$H$19*ISNUMBER($AK1607)+01_指標庫!$H$20*ISNUMBER($BB1607)+01_指標庫!$H$21*ISNUMBER($BC1607)</f>
        <v>51</v>
      </c>
      <c r="AX1607" s="59" t="n">
        <f aca="false">IF(AW1607=0,50,ROUND((01_指標庫!$H$4*IF(ISNUMBER($F1607),L1607,0)+01_指標庫!$H$5*IF(ISNUMBER($AA1607),AL1607,0)+01_指標庫!$H$6*IF(ISNUMBER($G1607),M1607,0)+01_指標庫!$H$7*IF(ISNUMBER($H1607),N1607,0)+01_指標庫!$H$8*IF(ISNUMBER($AF1607),AQ1607,0)+01_指標庫!$H$9*IF(ISNUMBER($AG1607),AR1607,0)+01_指標庫!$H$10*IF(ISNUMBER($AB1607),AM1607,0)+01_指標庫!$H$11*IF(ISNUMBER($AC1607),AN1607,0)+01_指標庫!$H$12*IF(ISNUMBER($AD1607),AO1607,0)+01_指標庫!$H$13*IF(ISNUMBER($AE1607),AP1607,0)+01_指標庫!$H$14*IF(ISNUMBER($I1607),O1607,0)+01_指標庫!$H$15*IF(ISNUMBER($AH1607),AS1607,0)+01_指標庫!$H$16*IF(ISNUMBER($K1607),P1607,0)+01_指標庫!$H$17*IF(ISNUMBER($AI1607),AT1607,0)+01_指標庫!$H$18*IF(ISNUMBER($AJ1607),AU1607,0)+01_指標庫!$H$19*IF(ISNUMBER($AK1607),AV1607,0)+01_指標庫!$H$20*IF(ISNUMBER($BB1607),BB1607,0)+01_指標庫!$H$21*IF(ISNUMBER($BC1607),BC1607,0))/AW1607,1))</f>
        <v>33.3</v>
      </c>
      <c r="AY1607" s="60"/>
      <c r="AZ1607" s="60"/>
      <c r="BA1607" s="58" t="n">
        <f aca="false">AVERAGE($E1603:$E1607)/AVERAGE($E1598:$E1607)-1</f>
        <v>0.0381378584618834</v>
      </c>
      <c r="BB1607" s="59" t="n">
        <f aca="false">IF(ISNUMBER($BA1607),IF(OR($S1607&lt;=-0.03,$BA1607&lt;-0.003),0,IF(OR($S1607&lt;=-0.02,$BA1607&lt;0.01),50,100)),"")</f>
        <v>100</v>
      </c>
      <c r="BC1607" s="0" t="str">
        <f aca="false">IF(OR(COUNT($AZ1607)=0,COUNT($AZ1606)=0),"",IF(OR($AY1607/$AZ1606-1&lt;=-0.03,$AZ1607/$AZ1606-1&lt;=-0.045,IF(COUNT($AZ1598:$AZ1607)=10,AVERAGE($AZ1603:$AZ1607)/AVERAGE($AZ1598:$AZ1607)-1&lt;-0.01,FALSE())),0,IF(OR($AZ1607/$AZ1606-1&lt;=-0.02,IF(COUNT($AZ1598:$AZ1607)=10,AVERAGE($AZ1603:$AZ1607)/AVERAGE($AZ1598:$AZ1607)-1&lt;0.005,FALSE())),50,100)))</f>
        <v/>
      </c>
    </row>
    <row r="1608" customFormat="false" ht="15" hidden="false" customHeight="true" outlineLevel="0" collapsed="false">
      <c r="A1608" s="47" t="n">
        <v>1604</v>
      </c>
      <c r="B1608" s="48" t="n">
        <v>44882</v>
      </c>
      <c r="C1608" s="47" t="n">
        <v>2022</v>
      </c>
      <c r="D1608" s="49" t="s">
        <v>239</v>
      </c>
      <c r="E1608" s="50" t="n">
        <v>11676.86</v>
      </c>
      <c r="F1608" s="51" t="n">
        <v>-0.078341</v>
      </c>
      <c r="G1608" s="51" t="n">
        <v>-0.295443</v>
      </c>
      <c r="H1608" s="52" t="n">
        <v>0.5102</v>
      </c>
      <c r="I1608" s="62" t="n">
        <v>473.9</v>
      </c>
      <c r="J1608" s="63" t="s">
        <v>240</v>
      </c>
      <c r="K1608" s="54" t="n">
        <v>23.93</v>
      </c>
      <c r="L1608" s="55" t="n">
        <f aca="false">IF(COUNT(F1608)=0,50,IF(F1608&gt;=0,100,IF(F1608&gt;=-0.02,50,0)))</f>
        <v>0</v>
      </c>
      <c r="M1608" s="55" t="n">
        <f aca="false">IF(COUNT(G1608)=0,50,IF(G1608&gt;-0.06,100,IF(G1608&gt;-0.15,50,0)))</f>
        <v>0</v>
      </c>
      <c r="N1608" s="55" t="n">
        <f aca="false">IF(COUNT(H1608)=0,50,IF(H1608&gt;=0.6,100,IF(H1608&gt;=0.4,50,0)))</f>
        <v>50</v>
      </c>
      <c r="O1608" s="55" t="n">
        <f aca="false">IF(COUNT(I1608)=0,50,IF(J1608="proxy_vix",50,IF(I1608&lt;350,100,IF(I1608&lt;=450,50,0))))</f>
        <v>50</v>
      </c>
      <c r="P1608" s="55" t="n">
        <f aca="false">IF(COUNT(K1608)=0,50,IF(K1608&lt;20,100,IF(K1608&lt;=25,50,0)))</f>
        <v>50</v>
      </c>
      <c r="Q1608" s="54"/>
      <c r="R1608" s="47"/>
      <c r="S1608" s="51" t="n">
        <f aca="false">$E1608/$E1607-1</f>
        <v>-0.0019001477892725</v>
      </c>
      <c r="T1608" s="56" t="n">
        <f aca="false">$K1608/$K1607-1</f>
        <v>-0.00746578183326418</v>
      </c>
      <c r="V1608" s="57"/>
      <c r="W1608" s="57"/>
      <c r="Y1608" s="1" t="str">
        <f aca="false">IF(AX1608&gt;=70,"EASY",IF(AX1608&gt;40,"UNCERTAIN","HARD"))</f>
        <v>HARD</v>
      </c>
      <c r="AA1608" s="58" t="n">
        <f aca="false">IF($A1608&lt;200,"",AVERAGE($E1559:$E1608)/AVERAGE($E1409:$E1608)-1)</f>
        <v>-0.100028985604022</v>
      </c>
      <c r="AB1608" s="59" t="n">
        <f aca="false">LOOKUP($B1608,07_L1政策步階!$A$4:$A$14,07_L1政策步階!$C$4:$C$14)</f>
        <v>-1</v>
      </c>
      <c r="AC1608" s="57"/>
      <c r="AD1608" s="57"/>
      <c r="AE1608" s="57"/>
      <c r="AF1608" s="57"/>
      <c r="AG1608" s="57"/>
      <c r="AH1608" s="57"/>
      <c r="AI1608" s="57"/>
      <c r="AJ1608" s="57"/>
      <c r="AK1608" s="57"/>
      <c r="AL1608" s="59" t="n">
        <f aca="false">IF(ISNUMBER($AA1608),IF($AA1608&gt;=0.005,100,IF($AA1608&gt;=-0.015,50,0)),"")</f>
        <v>0</v>
      </c>
      <c r="AM1608" s="59" t="n">
        <f aca="false">IF(ISNUMBER($AB1608),IF($AB1608=1,100,IF($AB1608=0,50,0)),"")</f>
        <v>0</v>
      </c>
      <c r="AN1608" s="0" t="str">
        <f aca="false">IF(ISNUMBER($AC1608),IF($AC1608&gt;=0.001,100,IF($AC1608&gt;=-0.003,50,0)),"")</f>
        <v/>
      </c>
      <c r="AO1608" s="0" t="str">
        <f aca="false">IF(ISNUMBER($AD1608),IF($AD1608&gt;=0.04,100,IF($AD1608&gt;=0,50,0)),"")</f>
        <v/>
      </c>
      <c r="AP1608" s="0" t="str">
        <f aca="false">IF(ISNUMBER($AE1608),IF($AE1608&gt;=25,100,IF($AE1608&gt;=-75,50,0)),"")</f>
        <v/>
      </c>
      <c r="AQ1608" s="0" t="str">
        <f aca="false">IF(ISNUMBER($AF1608),IF($AF1608&gt;0,100,IF($AF1608&gt;=-50,50,0)),"")</f>
        <v/>
      </c>
      <c r="AR1608" s="0" t="str">
        <f aca="false">IF(ISNUMBER($AG1608),IF($AG1608=1,100,IF($AG1608=0,50,0)),"")</f>
        <v/>
      </c>
      <c r="AS1608" s="0" t="str">
        <f aca="false">IF(ISNUMBER($AH1608),IF($AH1608&lt;0,100,IF($AH1608&lt;=20,50,0)),"")</f>
        <v/>
      </c>
      <c r="AT1608" s="0" t="str">
        <f aca="false">IF(ISNUMBER($AI1608),IF($AI1608&lt;0.95,100,IF($AI1608&lt;=1,50,0)),"")</f>
        <v/>
      </c>
      <c r="AU1608" s="0" t="str">
        <f aca="false">IF(ISNUMBER($AJ1608),IF($AJ1608&lt;30,0,IF($AJ1608&lt;40,50,IF($AJ1608&lt;=90,100,50))),"")</f>
        <v/>
      </c>
      <c r="AV1608" s="0" t="str">
        <f aca="false">IF(ISNUMBER($AK1608),IF($AK1608&gt;-0.2,100,IF($AK1608&gt;=-0.4,50,0)),"")</f>
        <v/>
      </c>
      <c r="AW1608" s="59" t="n">
        <f aca="false">01_指標庫!$H$4*ISNUMBER($F1608)+01_指標庫!$H$5*ISNUMBER($AA1608)+01_指標庫!$H$6*ISNUMBER($G1608)+01_指標庫!$H$7*ISNUMBER($H1608)+01_指標庫!$H$8*ISNUMBER($AF1608)+01_指標庫!$H$9*ISNUMBER($AG1608)+01_指標庫!$H$10*ISNUMBER($AB1608)+01_指標庫!$H$11*ISNUMBER($AC1608)+01_指標庫!$H$12*ISNUMBER($AD1608)+01_指標庫!$H$13*ISNUMBER($AE1608)+01_指標庫!$H$14*ISNUMBER($I1608)+01_指標庫!$H$15*ISNUMBER($AH1608)+01_指標庫!$H$16*ISNUMBER($K1608)+01_指標庫!$H$17*ISNUMBER($AI1608)+01_指標庫!$H$18*ISNUMBER($AJ1608)+01_指標庫!$H$19*ISNUMBER($AK1608)+01_指標庫!$H$20*ISNUMBER($BB1608)+01_指標庫!$H$21*ISNUMBER($BC1608)</f>
        <v>51</v>
      </c>
      <c r="AX1608" s="59" t="n">
        <f aca="false">IF(AW1608=0,50,ROUND((01_指標庫!$H$4*IF(ISNUMBER($F1608),L1608,0)+01_指標庫!$H$5*IF(ISNUMBER($AA1608),AL1608,0)+01_指標庫!$H$6*IF(ISNUMBER($G1608),M1608,0)+01_指標庫!$H$7*IF(ISNUMBER($H1608),N1608,0)+01_指標庫!$H$8*IF(ISNUMBER($AF1608),AQ1608,0)+01_指標庫!$H$9*IF(ISNUMBER($AG1608),AR1608,0)+01_指標庫!$H$10*IF(ISNUMBER($AB1608),AM1608,0)+01_指標庫!$H$11*IF(ISNUMBER($AC1608),AN1608,0)+01_指標庫!$H$12*IF(ISNUMBER($AD1608),AO1608,0)+01_指標庫!$H$13*IF(ISNUMBER($AE1608),AP1608,0)+01_指標庫!$H$14*IF(ISNUMBER($I1608),O1608,0)+01_指標庫!$H$15*IF(ISNUMBER($AH1608),AS1608,0)+01_指標庫!$H$16*IF(ISNUMBER($K1608),P1608,0)+01_指標庫!$H$17*IF(ISNUMBER($AI1608),AT1608,0)+01_指標庫!$H$18*IF(ISNUMBER($AJ1608),AU1608,0)+01_指標庫!$H$19*IF(ISNUMBER($AK1608),AV1608,0)+01_指標庫!$H$20*IF(ISNUMBER($BB1608),BB1608,0)+01_指標庫!$H$21*IF(ISNUMBER($BC1608),BC1608,0))/AW1608,1))</f>
        <v>33.3</v>
      </c>
      <c r="AY1608" s="60"/>
      <c r="AZ1608" s="60"/>
      <c r="BA1608" s="58" t="n">
        <f aca="false">AVERAGE($E1604:$E1608)/AVERAGE($E1599:$E1608)-1</f>
        <v>0.0304045805227662</v>
      </c>
      <c r="BB1608" s="59" t="n">
        <f aca="false">IF(ISNUMBER($BA1608),IF(OR($S1608&lt;=-0.03,$BA1608&lt;-0.003),0,IF(OR($S1608&lt;=-0.02,$BA1608&lt;0.01),50,100)),"")</f>
        <v>100</v>
      </c>
      <c r="BC1608" s="0" t="str">
        <f aca="false">IF(OR(COUNT($AZ1608)=0,COUNT($AZ1607)=0),"",IF(OR($AY1608/$AZ1607-1&lt;=-0.03,$AZ1608/$AZ1607-1&lt;=-0.045,IF(COUNT($AZ1599:$AZ1608)=10,AVERAGE($AZ1604:$AZ1608)/AVERAGE($AZ1599:$AZ1608)-1&lt;-0.01,FALSE())),0,IF(OR($AZ1608/$AZ1607-1&lt;=-0.02,IF(COUNT($AZ1599:$AZ1608)=10,AVERAGE($AZ1604:$AZ1608)/AVERAGE($AZ1599:$AZ1608)-1&lt;0.005,FALSE())),50,100)))</f>
        <v/>
      </c>
    </row>
    <row r="1609" customFormat="false" ht="15" hidden="false" customHeight="true" outlineLevel="0" collapsed="false">
      <c r="A1609" s="47" t="n">
        <v>1605</v>
      </c>
      <c r="B1609" s="48" t="n">
        <v>44883</v>
      </c>
      <c r="C1609" s="47" t="n">
        <v>2022</v>
      </c>
      <c r="D1609" s="49" t="s">
        <v>234</v>
      </c>
      <c r="E1609" s="50" t="n">
        <v>11677.02</v>
      </c>
      <c r="F1609" s="51" t="n">
        <v>-0.0773</v>
      </c>
      <c r="G1609" s="51" t="n">
        <v>-0.295434</v>
      </c>
      <c r="H1609" s="52" t="n">
        <v>0.5306</v>
      </c>
      <c r="I1609" s="62" t="n">
        <v>467.1</v>
      </c>
      <c r="J1609" s="63" t="s">
        <v>240</v>
      </c>
      <c r="K1609" s="54" t="n">
        <v>23.12</v>
      </c>
      <c r="L1609" s="55" t="n">
        <f aca="false">IF(COUNT(F1609)=0,50,IF(F1609&gt;=0,100,IF(F1609&gt;=-0.02,50,0)))</f>
        <v>0</v>
      </c>
      <c r="M1609" s="55" t="n">
        <f aca="false">IF(COUNT(G1609)=0,50,IF(G1609&gt;-0.06,100,IF(G1609&gt;-0.15,50,0)))</f>
        <v>0</v>
      </c>
      <c r="N1609" s="55" t="n">
        <f aca="false">IF(COUNT(H1609)=0,50,IF(H1609&gt;=0.6,100,IF(H1609&gt;=0.4,50,0)))</f>
        <v>50</v>
      </c>
      <c r="O1609" s="55" t="n">
        <f aca="false">IF(COUNT(I1609)=0,50,IF(J1609="proxy_vix",50,IF(I1609&lt;350,100,IF(I1609&lt;=450,50,0))))</f>
        <v>50</v>
      </c>
      <c r="P1609" s="55" t="n">
        <f aca="false">IF(COUNT(K1609)=0,50,IF(K1609&lt;20,100,IF(K1609&lt;=25,50,0)))</f>
        <v>50</v>
      </c>
      <c r="Q1609" s="54"/>
      <c r="R1609" s="47"/>
      <c r="S1609" s="51" t="n">
        <f aca="false">$E1609/$E1608-1</f>
        <v>1.37023138069292E-005</v>
      </c>
      <c r="T1609" s="56" t="n">
        <f aca="false">$K1609/$K1608-1</f>
        <v>-0.0338487254492269</v>
      </c>
      <c r="V1609" s="57"/>
      <c r="W1609" s="57"/>
      <c r="Y1609" s="1" t="str">
        <f aca="false">IF(AX1609&gt;=70,"EASY",IF(AX1609&gt;40,"UNCERTAIN","HARD"))</f>
        <v>HARD</v>
      </c>
      <c r="AA1609" s="58" t="n">
        <f aca="false">IF($A1609&lt;200,"",AVERAGE($E1560:$E1609)/AVERAGE($E1410:$E1609)-1)</f>
        <v>-0.100464962340103</v>
      </c>
      <c r="AB1609" s="59" t="n">
        <f aca="false">LOOKUP($B1609,07_L1政策步階!$A$4:$A$14,07_L1政策步階!$C$4:$C$14)</f>
        <v>-1</v>
      </c>
      <c r="AC1609" s="57"/>
      <c r="AD1609" s="57"/>
      <c r="AE1609" s="57"/>
      <c r="AF1609" s="57"/>
      <c r="AG1609" s="57"/>
      <c r="AH1609" s="57"/>
      <c r="AI1609" s="57"/>
      <c r="AJ1609" s="57"/>
      <c r="AK1609" s="57"/>
      <c r="AL1609" s="59" t="n">
        <f aca="false">IF(ISNUMBER($AA1609),IF($AA1609&gt;=0.005,100,IF($AA1609&gt;=-0.015,50,0)),"")</f>
        <v>0</v>
      </c>
      <c r="AM1609" s="59" t="n">
        <f aca="false">IF(ISNUMBER($AB1609),IF($AB1609=1,100,IF($AB1609=0,50,0)),"")</f>
        <v>0</v>
      </c>
      <c r="AN1609" s="0" t="str">
        <f aca="false">IF(ISNUMBER($AC1609),IF($AC1609&gt;=0.001,100,IF($AC1609&gt;=-0.003,50,0)),"")</f>
        <v/>
      </c>
      <c r="AO1609" s="0" t="str">
        <f aca="false">IF(ISNUMBER($AD1609),IF($AD1609&gt;=0.04,100,IF($AD1609&gt;=0,50,0)),"")</f>
        <v/>
      </c>
      <c r="AP1609" s="0" t="str">
        <f aca="false">IF(ISNUMBER($AE1609),IF($AE1609&gt;=25,100,IF($AE1609&gt;=-75,50,0)),"")</f>
        <v/>
      </c>
      <c r="AQ1609" s="0" t="str">
        <f aca="false">IF(ISNUMBER($AF1609),IF($AF1609&gt;0,100,IF($AF1609&gt;=-50,50,0)),"")</f>
        <v/>
      </c>
      <c r="AR1609" s="0" t="str">
        <f aca="false">IF(ISNUMBER($AG1609),IF($AG1609=1,100,IF($AG1609=0,50,0)),"")</f>
        <v/>
      </c>
      <c r="AS1609" s="0" t="str">
        <f aca="false">IF(ISNUMBER($AH1609),IF($AH1609&lt;0,100,IF($AH1609&lt;=20,50,0)),"")</f>
        <v/>
      </c>
      <c r="AT1609" s="0" t="str">
        <f aca="false">IF(ISNUMBER($AI1609),IF($AI1609&lt;0.95,100,IF($AI1609&lt;=1,50,0)),"")</f>
        <v/>
      </c>
      <c r="AU1609" s="0" t="str">
        <f aca="false">IF(ISNUMBER($AJ1609),IF($AJ1609&lt;30,0,IF($AJ1609&lt;40,50,IF($AJ1609&lt;=90,100,50))),"")</f>
        <v/>
      </c>
      <c r="AV1609" s="0" t="str">
        <f aca="false">IF(ISNUMBER($AK1609),IF($AK1609&gt;-0.2,100,IF($AK1609&gt;=-0.4,50,0)),"")</f>
        <v/>
      </c>
      <c r="AW1609" s="59" t="n">
        <f aca="false">01_指標庫!$H$4*ISNUMBER($F1609)+01_指標庫!$H$5*ISNUMBER($AA1609)+01_指標庫!$H$6*ISNUMBER($G1609)+01_指標庫!$H$7*ISNUMBER($H1609)+01_指標庫!$H$8*ISNUMBER($AF1609)+01_指標庫!$H$9*ISNUMBER($AG1609)+01_指標庫!$H$10*ISNUMBER($AB1609)+01_指標庫!$H$11*ISNUMBER($AC1609)+01_指標庫!$H$12*ISNUMBER($AD1609)+01_指標庫!$H$13*ISNUMBER($AE1609)+01_指標庫!$H$14*ISNUMBER($I1609)+01_指標庫!$H$15*ISNUMBER($AH1609)+01_指標庫!$H$16*ISNUMBER($K1609)+01_指標庫!$H$17*ISNUMBER($AI1609)+01_指標庫!$H$18*ISNUMBER($AJ1609)+01_指標庫!$H$19*ISNUMBER($AK1609)+01_指標庫!$H$20*ISNUMBER($BB1609)+01_指標庫!$H$21*ISNUMBER($BC1609)</f>
        <v>51</v>
      </c>
      <c r="AX1609" s="59" t="n">
        <f aca="false">IF(AW1609=0,50,ROUND((01_指標庫!$H$4*IF(ISNUMBER($F1609),L1609,0)+01_指標庫!$H$5*IF(ISNUMBER($AA1609),AL1609,0)+01_指標庫!$H$6*IF(ISNUMBER($G1609),M1609,0)+01_指標庫!$H$7*IF(ISNUMBER($H1609),N1609,0)+01_指標庫!$H$8*IF(ISNUMBER($AF1609),AQ1609,0)+01_指標庫!$H$9*IF(ISNUMBER($AG1609),AR1609,0)+01_指標庫!$H$10*IF(ISNUMBER($AB1609),AM1609,0)+01_指標庫!$H$11*IF(ISNUMBER($AC1609),AN1609,0)+01_指標庫!$H$12*IF(ISNUMBER($AD1609),AO1609,0)+01_指標庫!$H$13*IF(ISNUMBER($AE1609),AP1609,0)+01_指標庫!$H$14*IF(ISNUMBER($I1609),O1609,0)+01_指標庫!$H$15*IF(ISNUMBER($AH1609),AS1609,0)+01_指標庫!$H$16*IF(ISNUMBER($K1609),P1609,0)+01_指標庫!$H$17*IF(ISNUMBER($AI1609),AT1609,0)+01_指標庫!$H$18*IF(ISNUMBER($AJ1609),AU1609,0)+01_指標庫!$H$19*IF(ISNUMBER($AK1609),AV1609,0)+01_指標庫!$H$20*IF(ISNUMBER($BB1609),BB1609,0)+01_指標庫!$H$21*IF(ISNUMBER($BC1609),BC1609,0))/AW1609,1))</f>
        <v>33.3</v>
      </c>
      <c r="AY1609" s="60"/>
      <c r="AZ1609" s="60"/>
      <c r="BA1609" s="58" t="n">
        <f aca="false">AVERAGE($E1605:$E1609)/AVERAGE($E1600:$E1609)-1</f>
        <v>0.0206127883478431</v>
      </c>
      <c r="BB1609" s="59" t="n">
        <f aca="false">IF(ISNUMBER($BA1609),IF(OR($S1609&lt;=-0.03,$BA1609&lt;-0.003),0,IF(OR($S1609&lt;=-0.02,$BA1609&lt;0.01),50,100)),"")</f>
        <v>100</v>
      </c>
      <c r="BC1609" s="0" t="str">
        <f aca="false">IF(OR(COUNT($AZ1609)=0,COUNT($AZ1608)=0),"",IF(OR($AY1609/$AZ1608-1&lt;=-0.03,$AZ1609/$AZ1608-1&lt;=-0.045,IF(COUNT($AZ1600:$AZ1609)=10,AVERAGE($AZ1605:$AZ1609)/AVERAGE($AZ1600:$AZ1609)-1&lt;-0.01,FALSE())),0,IF(OR($AZ1609/$AZ1608-1&lt;=-0.02,IF(COUNT($AZ1600:$AZ1609)=10,AVERAGE($AZ1605:$AZ1609)/AVERAGE($AZ1600:$AZ1609)-1&lt;0.005,FALSE())),50,100)))</f>
        <v/>
      </c>
    </row>
    <row r="1610" customFormat="false" ht="15" hidden="false" customHeight="true" outlineLevel="0" collapsed="false">
      <c r="A1610" s="47" t="n">
        <v>1606</v>
      </c>
      <c r="B1610" s="48" t="n">
        <v>44886</v>
      </c>
      <c r="C1610" s="47" t="n">
        <v>2022</v>
      </c>
      <c r="D1610" s="49" t="s">
        <v>236</v>
      </c>
      <c r="E1610" s="50" t="n">
        <v>11553.45</v>
      </c>
      <c r="F1610" s="51" t="n">
        <v>-0.08593</v>
      </c>
      <c r="G1610" s="51" t="n">
        <v>-0.302644</v>
      </c>
      <c r="H1610" s="52" t="n">
        <v>0.5306</v>
      </c>
      <c r="I1610" s="62" t="n">
        <v>460.7</v>
      </c>
      <c r="J1610" s="63" t="s">
        <v>240</v>
      </c>
      <c r="K1610" s="54" t="n">
        <v>22.36</v>
      </c>
      <c r="L1610" s="55" t="n">
        <f aca="false">IF(COUNT(F1610)=0,50,IF(F1610&gt;=0,100,IF(F1610&gt;=-0.02,50,0)))</f>
        <v>0</v>
      </c>
      <c r="M1610" s="55" t="n">
        <f aca="false">IF(COUNT(G1610)=0,50,IF(G1610&gt;-0.06,100,IF(G1610&gt;-0.15,50,0)))</f>
        <v>0</v>
      </c>
      <c r="N1610" s="55" t="n">
        <f aca="false">IF(COUNT(H1610)=0,50,IF(H1610&gt;=0.6,100,IF(H1610&gt;=0.4,50,0)))</f>
        <v>50</v>
      </c>
      <c r="O1610" s="55" t="n">
        <f aca="false">IF(COUNT(I1610)=0,50,IF(J1610="proxy_vix",50,IF(I1610&lt;350,100,IF(I1610&lt;=450,50,0))))</f>
        <v>50</v>
      </c>
      <c r="P1610" s="55" t="n">
        <f aca="false">IF(COUNT(K1610)=0,50,IF(K1610&lt;20,100,IF(K1610&lt;=25,50,0)))</f>
        <v>50</v>
      </c>
      <c r="Q1610" s="54"/>
      <c r="R1610" s="47"/>
      <c r="S1610" s="51" t="n">
        <f aca="false">$E1610/$E1609-1</f>
        <v>-0.0105823232297281</v>
      </c>
      <c r="T1610" s="56" t="n">
        <f aca="false">$K1610/$K1609-1</f>
        <v>-0.0328719723183392</v>
      </c>
      <c r="V1610" s="57"/>
      <c r="W1610" s="57"/>
      <c r="Y1610" s="1" t="str">
        <f aca="false">IF(AX1610&gt;=70,"EASY",IF(AX1610&gt;40,"UNCERTAIN","HARD"))</f>
        <v>HARD</v>
      </c>
      <c r="AA1610" s="58" t="n">
        <f aca="false">IF($A1610&lt;200,"",AVERAGE($E1561:$E1610)/AVERAGE($E1411:$E1610)-1)</f>
        <v>-0.101224375335145</v>
      </c>
      <c r="AB1610" s="59" t="n">
        <f aca="false">LOOKUP($B1610,07_L1政策步階!$A$4:$A$14,07_L1政策步階!$C$4:$C$14)</f>
        <v>-1</v>
      </c>
      <c r="AC1610" s="57"/>
      <c r="AD1610" s="57"/>
      <c r="AE1610" s="57"/>
      <c r="AF1610" s="57"/>
      <c r="AG1610" s="57"/>
      <c r="AH1610" s="57"/>
      <c r="AI1610" s="57"/>
      <c r="AJ1610" s="57"/>
      <c r="AK1610" s="57"/>
      <c r="AL1610" s="59" t="n">
        <f aca="false">IF(ISNUMBER($AA1610),IF($AA1610&gt;=0.005,100,IF($AA1610&gt;=-0.015,50,0)),"")</f>
        <v>0</v>
      </c>
      <c r="AM1610" s="59" t="n">
        <f aca="false">IF(ISNUMBER($AB1610),IF($AB1610=1,100,IF($AB1610=0,50,0)),"")</f>
        <v>0</v>
      </c>
      <c r="AN1610" s="0" t="str">
        <f aca="false">IF(ISNUMBER($AC1610),IF($AC1610&gt;=0.001,100,IF($AC1610&gt;=-0.003,50,0)),"")</f>
        <v/>
      </c>
      <c r="AO1610" s="0" t="str">
        <f aca="false">IF(ISNUMBER($AD1610),IF($AD1610&gt;=0.04,100,IF($AD1610&gt;=0,50,0)),"")</f>
        <v/>
      </c>
      <c r="AP1610" s="0" t="str">
        <f aca="false">IF(ISNUMBER($AE1610),IF($AE1610&gt;=25,100,IF($AE1610&gt;=-75,50,0)),"")</f>
        <v/>
      </c>
      <c r="AQ1610" s="0" t="str">
        <f aca="false">IF(ISNUMBER($AF1610),IF($AF1610&gt;0,100,IF($AF1610&gt;=-50,50,0)),"")</f>
        <v/>
      </c>
      <c r="AR1610" s="0" t="str">
        <f aca="false">IF(ISNUMBER($AG1610),IF($AG1610=1,100,IF($AG1610=0,50,0)),"")</f>
        <v/>
      </c>
      <c r="AS1610" s="0" t="str">
        <f aca="false">IF(ISNUMBER($AH1610),IF($AH1610&lt;0,100,IF($AH1610&lt;=20,50,0)),"")</f>
        <v/>
      </c>
      <c r="AT1610" s="0" t="str">
        <f aca="false">IF(ISNUMBER($AI1610),IF($AI1610&lt;0.95,100,IF($AI1610&lt;=1,50,0)),"")</f>
        <v/>
      </c>
      <c r="AU1610" s="0" t="str">
        <f aca="false">IF(ISNUMBER($AJ1610),IF($AJ1610&lt;30,0,IF($AJ1610&lt;40,50,IF($AJ1610&lt;=90,100,50))),"")</f>
        <v/>
      </c>
      <c r="AV1610" s="0" t="str">
        <f aca="false">IF(ISNUMBER($AK1610),IF($AK1610&gt;-0.2,100,IF($AK1610&gt;=-0.4,50,0)),"")</f>
        <v/>
      </c>
      <c r="AW1610" s="59" t="n">
        <f aca="false">01_指標庫!$H$4*ISNUMBER($F1610)+01_指標庫!$H$5*ISNUMBER($AA1610)+01_指標庫!$H$6*ISNUMBER($G1610)+01_指標庫!$H$7*ISNUMBER($H1610)+01_指標庫!$H$8*ISNUMBER($AF1610)+01_指標庫!$H$9*ISNUMBER($AG1610)+01_指標庫!$H$10*ISNUMBER($AB1610)+01_指標庫!$H$11*ISNUMBER($AC1610)+01_指標庫!$H$12*ISNUMBER($AD1610)+01_指標庫!$H$13*ISNUMBER($AE1610)+01_指標庫!$H$14*ISNUMBER($I1610)+01_指標庫!$H$15*ISNUMBER($AH1610)+01_指標庫!$H$16*ISNUMBER($K1610)+01_指標庫!$H$17*ISNUMBER($AI1610)+01_指標庫!$H$18*ISNUMBER($AJ1610)+01_指標庫!$H$19*ISNUMBER($AK1610)+01_指標庫!$H$20*ISNUMBER($BB1610)+01_指標庫!$H$21*ISNUMBER($BC1610)</f>
        <v>51</v>
      </c>
      <c r="AX1610" s="59" t="n">
        <f aca="false">IF(AW1610=0,50,ROUND((01_指標庫!$H$4*IF(ISNUMBER($F1610),L1610,0)+01_指標庫!$H$5*IF(ISNUMBER($AA1610),AL1610,0)+01_指標庫!$H$6*IF(ISNUMBER($G1610),M1610,0)+01_指標庫!$H$7*IF(ISNUMBER($H1610),N1610,0)+01_指標庫!$H$8*IF(ISNUMBER($AF1610),AQ1610,0)+01_指標庫!$H$9*IF(ISNUMBER($AG1610),AR1610,0)+01_指標庫!$H$10*IF(ISNUMBER($AB1610),AM1610,0)+01_指標庫!$H$11*IF(ISNUMBER($AC1610),AN1610,0)+01_指標庫!$H$12*IF(ISNUMBER($AD1610),AO1610,0)+01_指標庫!$H$13*IF(ISNUMBER($AE1610),AP1610,0)+01_指標庫!$H$14*IF(ISNUMBER($I1610),O1610,0)+01_指標庫!$H$15*IF(ISNUMBER($AH1610),AS1610,0)+01_指標庫!$H$16*IF(ISNUMBER($K1610),P1610,0)+01_指標庫!$H$17*IF(ISNUMBER($AI1610),AT1610,0)+01_指標庫!$H$18*IF(ISNUMBER($AJ1610),AU1610,0)+01_指標庫!$H$19*IF(ISNUMBER($AK1610),AV1610,0)+01_指標庫!$H$20*IF(ISNUMBER($BB1610),BB1610,0)+01_指標庫!$H$21*IF(ISNUMBER($BC1610),BC1610,0))/AW1610,1))</f>
        <v>33.3</v>
      </c>
      <c r="AY1610" s="60"/>
      <c r="AZ1610" s="60"/>
      <c r="BA1610" s="58" t="n">
        <f aca="false">AVERAGE($E1606:$E1610)/AVERAGE($E1601:$E1610)-1</f>
        <v>0.0129623164265127</v>
      </c>
      <c r="BB1610" s="59" t="n">
        <f aca="false">IF(ISNUMBER($BA1610),IF(OR($S1610&lt;=-0.03,$BA1610&lt;-0.003),0,IF(OR($S1610&lt;=-0.02,$BA1610&lt;0.01),50,100)),"")</f>
        <v>100</v>
      </c>
      <c r="BC1610" s="0" t="str">
        <f aca="false">IF(OR(COUNT($AZ1610)=0,COUNT($AZ1609)=0),"",IF(OR($AY1610/$AZ1609-1&lt;=-0.03,$AZ1610/$AZ1609-1&lt;=-0.045,IF(COUNT($AZ1601:$AZ1610)=10,AVERAGE($AZ1606:$AZ1610)/AVERAGE($AZ1601:$AZ1610)-1&lt;-0.01,FALSE())),0,IF(OR($AZ1610/$AZ1609-1&lt;=-0.02,IF(COUNT($AZ1601:$AZ1610)=10,AVERAGE($AZ1606:$AZ1610)/AVERAGE($AZ1601:$AZ1610)-1&lt;0.005,FALSE())),50,100)))</f>
        <v/>
      </c>
    </row>
    <row r="1611" customFormat="false" ht="15" hidden="false" customHeight="true" outlineLevel="0" collapsed="false">
      <c r="A1611" s="47" t="n">
        <v>1607</v>
      </c>
      <c r="B1611" s="48" t="n">
        <v>44887</v>
      </c>
      <c r="C1611" s="47" t="n">
        <v>2022</v>
      </c>
      <c r="D1611" s="49" t="s">
        <v>237</v>
      </c>
      <c r="E1611" s="50" t="n">
        <v>11724.84</v>
      </c>
      <c r="F1611" s="51" t="n">
        <v>-0.071325</v>
      </c>
      <c r="G1611" s="51" t="n">
        <v>-0.292299</v>
      </c>
      <c r="H1611" s="52" t="n">
        <v>0.6122</v>
      </c>
      <c r="I1611" s="62" t="n">
        <v>451.7</v>
      </c>
      <c r="J1611" s="63" t="s">
        <v>240</v>
      </c>
      <c r="K1611" s="54" t="n">
        <v>21.29</v>
      </c>
      <c r="L1611" s="55" t="n">
        <f aca="false">IF(COUNT(F1611)=0,50,IF(F1611&gt;=0,100,IF(F1611&gt;=-0.02,50,0)))</f>
        <v>0</v>
      </c>
      <c r="M1611" s="55" t="n">
        <f aca="false">IF(COUNT(G1611)=0,50,IF(G1611&gt;-0.06,100,IF(G1611&gt;-0.15,50,0)))</f>
        <v>0</v>
      </c>
      <c r="N1611" s="55" t="n">
        <f aca="false">IF(COUNT(H1611)=0,50,IF(H1611&gt;=0.6,100,IF(H1611&gt;=0.4,50,0)))</f>
        <v>100</v>
      </c>
      <c r="O1611" s="55" t="n">
        <f aca="false">IF(COUNT(I1611)=0,50,IF(J1611="proxy_vix",50,IF(I1611&lt;350,100,IF(I1611&lt;=450,50,0))))</f>
        <v>50</v>
      </c>
      <c r="P1611" s="55" t="n">
        <f aca="false">IF(COUNT(K1611)=0,50,IF(K1611&lt;20,100,IF(K1611&lt;=25,50,0)))</f>
        <v>50</v>
      </c>
      <c r="Q1611" s="54"/>
      <c r="R1611" s="47"/>
      <c r="S1611" s="51" t="n">
        <f aca="false">$E1611/$E1610-1</f>
        <v>0.0148345299456005</v>
      </c>
      <c r="T1611" s="56" t="n">
        <f aca="false">$K1611/$K1610-1</f>
        <v>-0.0478533094812165</v>
      </c>
      <c r="V1611" s="57"/>
      <c r="W1611" s="57"/>
      <c r="Y1611" s="1" t="str">
        <f aca="false">IF(AX1611&gt;=70,"EASY",IF(AX1611&gt;40,"UNCERTAIN","HARD"))</f>
        <v>HARD</v>
      </c>
      <c r="AA1611" s="58" t="n">
        <f aca="false">IF($A1611&lt;200,"",AVERAGE($E1562:$E1611)/AVERAGE($E1412:$E1611)-1)</f>
        <v>-0.100700363951511</v>
      </c>
      <c r="AB1611" s="59" t="n">
        <f aca="false">LOOKUP($B1611,07_L1政策步階!$A$4:$A$14,07_L1政策步階!$C$4:$C$14)</f>
        <v>-1</v>
      </c>
      <c r="AC1611" s="57"/>
      <c r="AD1611" s="57"/>
      <c r="AE1611" s="57"/>
      <c r="AF1611" s="57"/>
      <c r="AG1611" s="57"/>
      <c r="AH1611" s="57"/>
      <c r="AI1611" s="57"/>
      <c r="AJ1611" s="57"/>
      <c r="AK1611" s="57"/>
      <c r="AL1611" s="59" t="n">
        <f aca="false">IF(ISNUMBER($AA1611),IF($AA1611&gt;=0.005,100,IF($AA1611&gt;=-0.015,50,0)),"")</f>
        <v>0</v>
      </c>
      <c r="AM1611" s="59" t="n">
        <f aca="false">IF(ISNUMBER($AB1611),IF($AB1611=1,100,IF($AB1611=0,50,0)),"")</f>
        <v>0</v>
      </c>
      <c r="AN1611" s="0" t="str">
        <f aca="false">IF(ISNUMBER($AC1611),IF($AC1611&gt;=0.001,100,IF($AC1611&gt;=-0.003,50,0)),"")</f>
        <v/>
      </c>
      <c r="AO1611" s="0" t="str">
        <f aca="false">IF(ISNUMBER($AD1611),IF($AD1611&gt;=0.04,100,IF($AD1611&gt;=0,50,0)),"")</f>
        <v/>
      </c>
      <c r="AP1611" s="0" t="str">
        <f aca="false">IF(ISNUMBER($AE1611),IF($AE1611&gt;=25,100,IF($AE1611&gt;=-75,50,0)),"")</f>
        <v/>
      </c>
      <c r="AQ1611" s="0" t="str">
        <f aca="false">IF(ISNUMBER($AF1611),IF($AF1611&gt;0,100,IF($AF1611&gt;=-50,50,0)),"")</f>
        <v/>
      </c>
      <c r="AR1611" s="0" t="str">
        <f aca="false">IF(ISNUMBER($AG1611),IF($AG1611=1,100,IF($AG1611=0,50,0)),"")</f>
        <v/>
      </c>
      <c r="AS1611" s="0" t="str">
        <f aca="false">IF(ISNUMBER($AH1611),IF($AH1611&lt;0,100,IF($AH1611&lt;=20,50,0)),"")</f>
        <v/>
      </c>
      <c r="AT1611" s="0" t="str">
        <f aca="false">IF(ISNUMBER($AI1611),IF($AI1611&lt;0.95,100,IF($AI1611&lt;=1,50,0)),"")</f>
        <v/>
      </c>
      <c r="AU1611" s="0" t="str">
        <f aca="false">IF(ISNUMBER($AJ1611),IF($AJ1611&lt;30,0,IF($AJ1611&lt;40,50,IF($AJ1611&lt;=90,100,50))),"")</f>
        <v/>
      </c>
      <c r="AV1611" s="0" t="str">
        <f aca="false">IF(ISNUMBER($AK1611),IF($AK1611&gt;-0.2,100,IF($AK1611&gt;=-0.4,50,0)),"")</f>
        <v/>
      </c>
      <c r="AW1611" s="59" t="n">
        <f aca="false">01_指標庫!$H$4*ISNUMBER($F1611)+01_指標庫!$H$5*ISNUMBER($AA1611)+01_指標庫!$H$6*ISNUMBER($G1611)+01_指標庫!$H$7*ISNUMBER($H1611)+01_指標庫!$H$8*ISNUMBER($AF1611)+01_指標庫!$H$9*ISNUMBER($AG1611)+01_指標庫!$H$10*ISNUMBER($AB1611)+01_指標庫!$H$11*ISNUMBER($AC1611)+01_指標庫!$H$12*ISNUMBER($AD1611)+01_指標庫!$H$13*ISNUMBER($AE1611)+01_指標庫!$H$14*ISNUMBER($I1611)+01_指標庫!$H$15*ISNUMBER($AH1611)+01_指標庫!$H$16*ISNUMBER($K1611)+01_指標庫!$H$17*ISNUMBER($AI1611)+01_指標庫!$H$18*ISNUMBER($AJ1611)+01_指標庫!$H$19*ISNUMBER($AK1611)+01_指標庫!$H$20*ISNUMBER($BB1611)+01_指標庫!$H$21*ISNUMBER($BC1611)</f>
        <v>51</v>
      </c>
      <c r="AX1611" s="59" t="n">
        <f aca="false">IF(AW1611=0,50,ROUND((01_指標庫!$H$4*IF(ISNUMBER($F1611),L1611,0)+01_指標庫!$H$5*IF(ISNUMBER($AA1611),AL1611,0)+01_指標庫!$H$6*IF(ISNUMBER($G1611),M1611,0)+01_指標庫!$H$7*IF(ISNUMBER($H1611),N1611,0)+01_指標庫!$H$8*IF(ISNUMBER($AF1611),AQ1611,0)+01_指標庫!$H$9*IF(ISNUMBER($AG1611),AR1611,0)+01_指標庫!$H$10*IF(ISNUMBER($AB1611),AM1611,0)+01_指標庫!$H$11*IF(ISNUMBER($AC1611),AN1611,0)+01_指標庫!$H$12*IF(ISNUMBER($AD1611),AO1611,0)+01_指標庫!$H$13*IF(ISNUMBER($AE1611),AP1611,0)+01_指標庫!$H$14*IF(ISNUMBER($I1611),O1611,0)+01_指標庫!$H$15*IF(ISNUMBER($AH1611),AS1611,0)+01_指標庫!$H$16*IF(ISNUMBER($K1611),P1611,0)+01_指標庫!$H$17*IF(ISNUMBER($AI1611),AT1611,0)+01_指標庫!$H$18*IF(ISNUMBER($AJ1611),AU1611,0)+01_指標庫!$H$19*IF(ISNUMBER($AK1611),AV1611,0)+01_指標庫!$H$20*IF(ISNUMBER($BB1611),BB1611,0)+01_指標庫!$H$21*IF(ISNUMBER($BC1611),BC1611,0))/AW1611,1))</f>
        <v>35.3</v>
      </c>
      <c r="AY1611" s="60"/>
      <c r="AZ1611" s="60"/>
      <c r="BA1611" s="58" t="n">
        <f aca="false">AVERAGE($E1607:$E1611)/AVERAGE($E1602:$E1611)-1</f>
        <v>0.00463858119781935</v>
      </c>
      <c r="BB1611" s="59" t="n">
        <f aca="false">IF(ISNUMBER($BA1611),IF(OR($S1611&lt;=-0.03,$BA1611&lt;-0.003),0,IF(OR($S1611&lt;=-0.02,$BA1611&lt;0.01),50,100)),"")</f>
        <v>50</v>
      </c>
      <c r="BC1611" s="0" t="str">
        <f aca="false">IF(OR(COUNT($AZ1611)=0,COUNT($AZ1610)=0),"",IF(OR($AY1611/$AZ1610-1&lt;=-0.03,$AZ1611/$AZ1610-1&lt;=-0.045,IF(COUNT($AZ1602:$AZ1611)=10,AVERAGE($AZ1607:$AZ1611)/AVERAGE($AZ1602:$AZ1611)-1&lt;-0.01,FALSE())),0,IF(OR($AZ1611/$AZ1610-1&lt;=-0.02,IF(COUNT($AZ1602:$AZ1611)=10,AVERAGE($AZ1607:$AZ1611)/AVERAGE($AZ1602:$AZ1611)-1&lt;0.005,FALSE())),50,100)))</f>
        <v/>
      </c>
    </row>
    <row r="1612" customFormat="false" ht="15" hidden="false" customHeight="true" outlineLevel="0" collapsed="false">
      <c r="A1612" s="47" t="n">
        <v>1608</v>
      </c>
      <c r="B1612" s="48" t="n">
        <v>44888</v>
      </c>
      <c r="C1612" s="47" t="n">
        <v>2022</v>
      </c>
      <c r="D1612" s="49" t="s">
        <v>238</v>
      </c>
      <c r="E1612" s="50" t="n">
        <v>11838.72</v>
      </c>
      <c r="F1612" s="51" t="n">
        <v>-0.061223</v>
      </c>
      <c r="G1612" s="51" t="n">
        <v>-0.285425</v>
      </c>
      <c r="H1612" s="52" t="n">
        <v>0.6327</v>
      </c>
      <c r="I1612" s="62" t="n">
        <v>443.8</v>
      </c>
      <c r="J1612" s="63" t="s">
        <v>240</v>
      </c>
      <c r="K1612" s="54" t="n">
        <v>20.35</v>
      </c>
      <c r="L1612" s="55" t="n">
        <f aca="false">IF(COUNT(F1612)=0,50,IF(F1612&gt;=0,100,IF(F1612&gt;=-0.02,50,0)))</f>
        <v>0</v>
      </c>
      <c r="M1612" s="55" t="n">
        <f aca="false">IF(COUNT(G1612)=0,50,IF(G1612&gt;-0.06,100,IF(G1612&gt;-0.15,50,0)))</f>
        <v>0</v>
      </c>
      <c r="N1612" s="55" t="n">
        <f aca="false">IF(COUNT(H1612)=0,50,IF(H1612&gt;=0.6,100,IF(H1612&gt;=0.4,50,0)))</f>
        <v>100</v>
      </c>
      <c r="O1612" s="55" t="n">
        <f aca="false">IF(COUNT(I1612)=0,50,IF(J1612="proxy_vix",50,IF(I1612&lt;350,100,IF(I1612&lt;=450,50,0))))</f>
        <v>50</v>
      </c>
      <c r="P1612" s="55" t="n">
        <f aca="false">IF(COUNT(K1612)=0,50,IF(K1612&lt;20,100,IF(K1612&lt;=25,50,0)))</f>
        <v>50</v>
      </c>
      <c r="Q1612" s="54"/>
      <c r="R1612" s="47"/>
      <c r="S1612" s="51" t="n">
        <f aca="false">$E1612/$E1611-1</f>
        <v>0.00971271249756911</v>
      </c>
      <c r="T1612" s="56" t="n">
        <f aca="false">$K1612/$K1611-1</f>
        <v>-0.0441521841240018</v>
      </c>
      <c r="V1612" s="57"/>
      <c r="W1612" s="57"/>
      <c r="Y1612" s="1" t="str">
        <f aca="false">IF(AX1612&gt;=70,"EASY",IF(AX1612&gt;40,"UNCERTAIN","HARD"))</f>
        <v>HARD</v>
      </c>
      <c r="AA1612" s="58" t="n">
        <f aca="false">IF($A1612&lt;200,"",AVERAGE($E1563:$E1612)/AVERAGE($E1413:$E1612)-1)</f>
        <v>-0.1001323100655</v>
      </c>
      <c r="AB1612" s="59" t="n">
        <f aca="false">LOOKUP($B1612,07_L1政策步階!$A$4:$A$14,07_L1政策步階!$C$4:$C$14)</f>
        <v>-1</v>
      </c>
      <c r="AC1612" s="57"/>
      <c r="AD1612" s="57"/>
      <c r="AE1612" s="57"/>
      <c r="AF1612" s="57"/>
      <c r="AG1612" s="57"/>
      <c r="AH1612" s="57"/>
      <c r="AI1612" s="57"/>
      <c r="AJ1612" s="57"/>
      <c r="AK1612" s="57"/>
      <c r="AL1612" s="59" t="n">
        <f aca="false">IF(ISNUMBER($AA1612),IF($AA1612&gt;=0.005,100,IF($AA1612&gt;=-0.015,50,0)),"")</f>
        <v>0</v>
      </c>
      <c r="AM1612" s="59" t="n">
        <f aca="false">IF(ISNUMBER($AB1612),IF($AB1612=1,100,IF($AB1612=0,50,0)),"")</f>
        <v>0</v>
      </c>
      <c r="AN1612" s="0" t="str">
        <f aca="false">IF(ISNUMBER($AC1612),IF($AC1612&gt;=0.001,100,IF($AC1612&gt;=-0.003,50,0)),"")</f>
        <v/>
      </c>
      <c r="AO1612" s="0" t="str">
        <f aca="false">IF(ISNUMBER($AD1612),IF($AD1612&gt;=0.04,100,IF($AD1612&gt;=0,50,0)),"")</f>
        <v/>
      </c>
      <c r="AP1612" s="0" t="str">
        <f aca="false">IF(ISNUMBER($AE1612),IF($AE1612&gt;=25,100,IF($AE1612&gt;=-75,50,0)),"")</f>
        <v/>
      </c>
      <c r="AQ1612" s="0" t="str">
        <f aca="false">IF(ISNUMBER($AF1612),IF($AF1612&gt;0,100,IF($AF1612&gt;=-50,50,0)),"")</f>
        <v/>
      </c>
      <c r="AR1612" s="0" t="str">
        <f aca="false">IF(ISNUMBER($AG1612),IF($AG1612=1,100,IF($AG1612=0,50,0)),"")</f>
        <v/>
      </c>
      <c r="AS1612" s="0" t="str">
        <f aca="false">IF(ISNUMBER($AH1612),IF($AH1612&lt;0,100,IF($AH1612&lt;=20,50,0)),"")</f>
        <v/>
      </c>
      <c r="AT1612" s="0" t="str">
        <f aca="false">IF(ISNUMBER($AI1612),IF($AI1612&lt;0.95,100,IF($AI1612&lt;=1,50,0)),"")</f>
        <v/>
      </c>
      <c r="AU1612" s="0" t="str">
        <f aca="false">IF(ISNUMBER($AJ1612),IF($AJ1612&lt;30,0,IF($AJ1612&lt;40,50,IF($AJ1612&lt;=90,100,50))),"")</f>
        <v/>
      </c>
      <c r="AV1612" s="0" t="str">
        <f aca="false">IF(ISNUMBER($AK1612),IF($AK1612&gt;-0.2,100,IF($AK1612&gt;=-0.4,50,0)),"")</f>
        <v/>
      </c>
      <c r="AW1612" s="59" t="n">
        <f aca="false">01_指標庫!$H$4*ISNUMBER($F1612)+01_指標庫!$H$5*ISNUMBER($AA1612)+01_指標庫!$H$6*ISNUMBER($G1612)+01_指標庫!$H$7*ISNUMBER($H1612)+01_指標庫!$H$8*ISNUMBER($AF1612)+01_指標庫!$H$9*ISNUMBER($AG1612)+01_指標庫!$H$10*ISNUMBER($AB1612)+01_指標庫!$H$11*ISNUMBER($AC1612)+01_指標庫!$H$12*ISNUMBER($AD1612)+01_指標庫!$H$13*ISNUMBER($AE1612)+01_指標庫!$H$14*ISNUMBER($I1612)+01_指標庫!$H$15*ISNUMBER($AH1612)+01_指標庫!$H$16*ISNUMBER($K1612)+01_指標庫!$H$17*ISNUMBER($AI1612)+01_指標庫!$H$18*ISNUMBER($AJ1612)+01_指標庫!$H$19*ISNUMBER($AK1612)+01_指標庫!$H$20*ISNUMBER($BB1612)+01_指標庫!$H$21*ISNUMBER($BC1612)</f>
        <v>51</v>
      </c>
      <c r="AX1612" s="59" t="n">
        <f aca="false">IF(AW1612=0,50,ROUND((01_指標庫!$H$4*IF(ISNUMBER($F1612),L1612,0)+01_指標庫!$H$5*IF(ISNUMBER($AA1612),AL1612,0)+01_指標庫!$H$6*IF(ISNUMBER($G1612),M1612,0)+01_指標庫!$H$7*IF(ISNUMBER($H1612),N1612,0)+01_指標庫!$H$8*IF(ISNUMBER($AF1612),AQ1612,0)+01_指標庫!$H$9*IF(ISNUMBER($AG1612),AR1612,0)+01_指標庫!$H$10*IF(ISNUMBER($AB1612),AM1612,0)+01_指標庫!$H$11*IF(ISNUMBER($AC1612),AN1612,0)+01_指標庫!$H$12*IF(ISNUMBER($AD1612),AO1612,0)+01_指標庫!$H$13*IF(ISNUMBER($AE1612),AP1612,0)+01_指標庫!$H$14*IF(ISNUMBER($I1612),O1612,0)+01_指標庫!$H$15*IF(ISNUMBER($AH1612),AS1612,0)+01_指標庫!$H$16*IF(ISNUMBER($K1612),P1612,0)+01_指標庫!$H$17*IF(ISNUMBER($AI1612),AT1612,0)+01_指標庫!$H$18*IF(ISNUMBER($AJ1612),AU1612,0)+01_指標庫!$H$19*IF(ISNUMBER($AK1612),AV1612,0)+01_指標庫!$H$20*IF(ISNUMBER($BB1612),BB1612,0)+01_指標庫!$H$21*IF(ISNUMBER($BC1612),BC1612,0))/AW1612,1))</f>
        <v>35.3</v>
      </c>
      <c r="AY1612" s="60"/>
      <c r="AZ1612" s="60"/>
      <c r="BA1612" s="58" t="n">
        <f aca="false">AVERAGE($E1608:$E1612)/AVERAGE($E1603:$E1612)-1</f>
        <v>-0.00190551720888765</v>
      </c>
      <c r="BB1612" s="59" t="n">
        <f aca="false">IF(ISNUMBER($BA1612),IF(OR($S1612&lt;=-0.03,$BA1612&lt;-0.003),0,IF(OR($S1612&lt;=-0.02,$BA1612&lt;0.01),50,100)),"")</f>
        <v>50</v>
      </c>
      <c r="BC1612" s="0" t="str">
        <f aca="false">IF(OR(COUNT($AZ1612)=0,COUNT($AZ1611)=0),"",IF(OR($AY1612/$AZ1611-1&lt;=-0.03,$AZ1612/$AZ1611-1&lt;=-0.045,IF(COUNT($AZ1603:$AZ1612)=10,AVERAGE($AZ1608:$AZ1612)/AVERAGE($AZ1603:$AZ1612)-1&lt;-0.01,FALSE())),0,IF(OR($AZ1612/$AZ1611-1&lt;=-0.02,IF(COUNT($AZ1603:$AZ1612)=10,AVERAGE($AZ1608:$AZ1612)/AVERAGE($AZ1603:$AZ1612)-1&lt;0.005,FALSE())),50,100)))</f>
        <v/>
      </c>
    </row>
    <row r="1613" customFormat="false" ht="15" hidden="false" customHeight="true" outlineLevel="0" collapsed="false">
      <c r="A1613" s="47" t="n">
        <v>1609</v>
      </c>
      <c r="B1613" s="48" t="n">
        <v>44890</v>
      </c>
      <c r="C1613" s="47" t="n">
        <v>2022</v>
      </c>
      <c r="D1613" s="49" t="s">
        <v>234</v>
      </c>
      <c r="E1613" s="50" t="n">
        <v>11756.03</v>
      </c>
      <c r="F1613" s="51" t="n">
        <v>-0.066559</v>
      </c>
      <c r="G1613" s="51" t="n">
        <v>-0.290416</v>
      </c>
      <c r="H1613" s="52" t="n">
        <v>0.6327</v>
      </c>
      <c r="I1613" s="62" t="n">
        <v>445.1</v>
      </c>
      <c r="J1613" s="63" t="s">
        <v>240</v>
      </c>
      <c r="K1613" s="54" t="n">
        <v>20.5</v>
      </c>
      <c r="L1613" s="55" t="n">
        <f aca="false">IF(COUNT(F1613)=0,50,IF(F1613&gt;=0,100,IF(F1613&gt;=-0.02,50,0)))</f>
        <v>0</v>
      </c>
      <c r="M1613" s="55" t="n">
        <f aca="false">IF(COUNT(G1613)=0,50,IF(G1613&gt;-0.06,100,IF(G1613&gt;-0.15,50,0)))</f>
        <v>0</v>
      </c>
      <c r="N1613" s="55" t="n">
        <f aca="false">IF(COUNT(H1613)=0,50,IF(H1613&gt;=0.6,100,IF(H1613&gt;=0.4,50,0)))</f>
        <v>100</v>
      </c>
      <c r="O1613" s="55" t="n">
        <f aca="false">IF(COUNT(I1613)=0,50,IF(J1613="proxy_vix",50,IF(I1613&lt;350,100,IF(I1613&lt;=450,50,0))))</f>
        <v>50</v>
      </c>
      <c r="P1613" s="55" t="n">
        <f aca="false">IF(COUNT(K1613)=0,50,IF(K1613&lt;20,100,IF(K1613&lt;=25,50,0)))</f>
        <v>50</v>
      </c>
      <c r="Q1613" s="54"/>
      <c r="R1613" s="47"/>
      <c r="S1613" s="51" t="n">
        <f aca="false">$E1613/$E1612-1</f>
        <v>-0.00698470780624927</v>
      </c>
      <c r="T1613" s="56" t="n">
        <f aca="false">$K1613/$K1612-1</f>
        <v>0.00737100737100738</v>
      </c>
      <c r="V1613" s="57"/>
      <c r="W1613" s="57"/>
      <c r="Y1613" s="1" t="str">
        <f aca="false">IF(AX1613&gt;=70,"EASY",IF(AX1613&gt;40,"UNCERTAIN","HARD"))</f>
        <v>HARD</v>
      </c>
      <c r="AA1613" s="58" t="n">
        <f aca="false">IF($A1613&lt;200,"",AVERAGE($E1564:$E1613)/AVERAGE($E1414:$E1613)-1)</f>
        <v>-0.0992253274787751</v>
      </c>
      <c r="AB1613" s="59" t="n">
        <f aca="false">LOOKUP($B1613,07_L1政策步階!$A$4:$A$14,07_L1政策步階!$C$4:$C$14)</f>
        <v>-1</v>
      </c>
      <c r="AC1613" s="57"/>
      <c r="AD1613" s="57"/>
      <c r="AE1613" s="57"/>
      <c r="AF1613" s="57"/>
      <c r="AG1613" s="57"/>
      <c r="AH1613" s="57"/>
      <c r="AI1613" s="57"/>
      <c r="AJ1613" s="57"/>
      <c r="AK1613" s="57"/>
      <c r="AL1613" s="59" t="n">
        <f aca="false">IF(ISNUMBER($AA1613),IF($AA1613&gt;=0.005,100,IF($AA1613&gt;=-0.015,50,0)),"")</f>
        <v>0</v>
      </c>
      <c r="AM1613" s="59" t="n">
        <f aca="false">IF(ISNUMBER($AB1613),IF($AB1613=1,100,IF($AB1613=0,50,0)),"")</f>
        <v>0</v>
      </c>
      <c r="AN1613" s="0" t="str">
        <f aca="false">IF(ISNUMBER($AC1613),IF($AC1613&gt;=0.001,100,IF($AC1613&gt;=-0.003,50,0)),"")</f>
        <v/>
      </c>
      <c r="AO1613" s="0" t="str">
        <f aca="false">IF(ISNUMBER($AD1613),IF($AD1613&gt;=0.04,100,IF($AD1613&gt;=0,50,0)),"")</f>
        <v/>
      </c>
      <c r="AP1613" s="0" t="str">
        <f aca="false">IF(ISNUMBER($AE1613),IF($AE1613&gt;=25,100,IF($AE1613&gt;=-75,50,0)),"")</f>
        <v/>
      </c>
      <c r="AQ1613" s="0" t="str">
        <f aca="false">IF(ISNUMBER($AF1613),IF($AF1613&gt;0,100,IF($AF1613&gt;=-50,50,0)),"")</f>
        <v/>
      </c>
      <c r="AR1613" s="0" t="str">
        <f aca="false">IF(ISNUMBER($AG1613),IF($AG1613=1,100,IF($AG1613=0,50,0)),"")</f>
        <v/>
      </c>
      <c r="AS1613" s="0" t="str">
        <f aca="false">IF(ISNUMBER($AH1613),IF($AH1613&lt;0,100,IF($AH1613&lt;=20,50,0)),"")</f>
        <v/>
      </c>
      <c r="AT1613" s="0" t="str">
        <f aca="false">IF(ISNUMBER($AI1613),IF($AI1613&lt;0.95,100,IF($AI1613&lt;=1,50,0)),"")</f>
        <v/>
      </c>
      <c r="AU1613" s="0" t="str">
        <f aca="false">IF(ISNUMBER($AJ1613),IF($AJ1613&lt;30,0,IF($AJ1613&lt;40,50,IF($AJ1613&lt;=90,100,50))),"")</f>
        <v/>
      </c>
      <c r="AV1613" s="0" t="str">
        <f aca="false">IF(ISNUMBER($AK1613),IF($AK1613&gt;-0.2,100,IF($AK1613&gt;=-0.4,50,0)),"")</f>
        <v/>
      </c>
      <c r="AW1613" s="59" t="n">
        <f aca="false">01_指標庫!$H$4*ISNUMBER($F1613)+01_指標庫!$H$5*ISNUMBER($AA1613)+01_指標庫!$H$6*ISNUMBER($G1613)+01_指標庫!$H$7*ISNUMBER($H1613)+01_指標庫!$H$8*ISNUMBER($AF1613)+01_指標庫!$H$9*ISNUMBER($AG1613)+01_指標庫!$H$10*ISNUMBER($AB1613)+01_指標庫!$H$11*ISNUMBER($AC1613)+01_指標庫!$H$12*ISNUMBER($AD1613)+01_指標庫!$H$13*ISNUMBER($AE1613)+01_指標庫!$H$14*ISNUMBER($I1613)+01_指標庫!$H$15*ISNUMBER($AH1613)+01_指標庫!$H$16*ISNUMBER($K1613)+01_指標庫!$H$17*ISNUMBER($AI1613)+01_指標庫!$H$18*ISNUMBER($AJ1613)+01_指標庫!$H$19*ISNUMBER($AK1613)+01_指標庫!$H$20*ISNUMBER($BB1613)+01_指標庫!$H$21*ISNUMBER($BC1613)</f>
        <v>51</v>
      </c>
      <c r="AX1613" s="59" t="n">
        <f aca="false">IF(AW1613=0,50,ROUND((01_指標庫!$H$4*IF(ISNUMBER($F1613),L1613,0)+01_指標庫!$H$5*IF(ISNUMBER($AA1613),AL1613,0)+01_指標庫!$H$6*IF(ISNUMBER($G1613),M1613,0)+01_指標庫!$H$7*IF(ISNUMBER($H1613),N1613,0)+01_指標庫!$H$8*IF(ISNUMBER($AF1613),AQ1613,0)+01_指標庫!$H$9*IF(ISNUMBER($AG1613),AR1613,0)+01_指標庫!$H$10*IF(ISNUMBER($AB1613),AM1613,0)+01_指標庫!$H$11*IF(ISNUMBER($AC1613),AN1613,0)+01_指標庫!$H$12*IF(ISNUMBER($AD1613),AO1613,0)+01_指標庫!$H$13*IF(ISNUMBER($AE1613),AP1613,0)+01_指標庫!$H$14*IF(ISNUMBER($I1613),O1613,0)+01_指標庫!$H$15*IF(ISNUMBER($AH1613),AS1613,0)+01_指標庫!$H$16*IF(ISNUMBER($K1613),P1613,0)+01_指標庫!$H$17*IF(ISNUMBER($AI1613),AT1613,0)+01_指標庫!$H$18*IF(ISNUMBER($AJ1613),AU1613,0)+01_指標庫!$H$19*IF(ISNUMBER($AK1613),AV1613,0)+01_指標庫!$H$20*IF(ISNUMBER($BB1613),BB1613,0)+01_指標庫!$H$21*IF(ISNUMBER($BC1613),BC1613,0))/AW1613,1))</f>
        <v>35.3</v>
      </c>
      <c r="AY1613" s="60"/>
      <c r="AZ1613" s="60"/>
      <c r="BA1613" s="58" t="n">
        <f aca="false">AVERAGE($E1609:$E1613)/AVERAGE($E1604:$E1613)-1</f>
        <v>-0.00183258575983958</v>
      </c>
      <c r="BB1613" s="59" t="n">
        <f aca="false">IF(ISNUMBER($BA1613),IF(OR($S1613&lt;=-0.03,$BA1613&lt;-0.003),0,IF(OR($S1613&lt;=-0.02,$BA1613&lt;0.01),50,100)),"")</f>
        <v>50</v>
      </c>
      <c r="BC1613" s="0" t="str">
        <f aca="false">IF(OR(COUNT($AZ1613)=0,COUNT($AZ1612)=0),"",IF(OR($AY1613/$AZ1612-1&lt;=-0.03,$AZ1613/$AZ1612-1&lt;=-0.045,IF(COUNT($AZ1604:$AZ1613)=10,AVERAGE($AZ1609:$AZ1613)/AVERAGE($AZ1604:$AZ1613)-1&lt;-0.01,FALSE())),0,IF(OR($AZ1613/$AZ1612-1&lt;=-0.02,IF(COUNT($AZ1604:$AZ1613)=10,AVERAGE($AZ1609:$AZ1613)/AVERAGE($AZ1604:$AZ1613)-1&lt;0.005,FALSE())),50,100)))</f>
        <v/>
      </c>
    </row>
    <row r="1614" customFormat="false" ht="15" hidden="false" customHeight="true" outlineLevel="0" collapsed="false">
      <c r="A1614" s="47" t="n">
        <v>1610</v>
      </c>
      <c r="B1614" s="48" t="n">
        <v>44893</v>
      </c>
      <c r="C1614" s="47" t="n">
        <v>2022</v>
      </c>
      <c r="D1614" s="49" t="s">
        <v>236</v>
      </c>
      <c r="E1614" s="50" t="n">
        <v>11587.75</v>
      </c>
      <c r="F1614" s="51" t="n">
        <v>-0.07878</v>
      </c>
      <c r="G1614" s="51" t="n">
        <v>-0.300573</v>
      </c>
      <c r="H1614" s="52" t="n">
        <v>0.5306</v>
      </c>
      <c r="I1614" s="62" t="n">
        <v>459.4</v>
      </c>
      <c r="J1614" s="63" t="s">
        <v>240</v>
      </c>
      <c r="K1614" s="54" t="n">
        <v>22.21</v>
      </c>
      <c r="L1614" s="55" t="n">
        <f aca="false">IF(COUNT(F1614)=0,50,IF(F1614&gt;=0,100,IF(F1614&gt;=-0.02,50,0)))</f>
        <v>0</v>
      </c>
      <c r="M1614" s="55" t="n">
        <f aca="false">IF(COUNT(G1614)=0,50,IF(G1614&gt;-0.06,100,IF(G1614&gt;-0.15,50,0)))</f>
        <v>0</v>
      </c>
      <c r="N1614" s="55" t="n">
        <f aca="false">IF(COUNT(H1614)=0,50,IF(H1614&gt;=0.6,100,IF(H1614&gt;=0.4,50,0)))</f>
        <v>50</v>
      </c>
      <c r="O1614" s="55" t="n">
        <f aca="false">IF(COUNT(I1614)=0,50,IF(J1614="proxy_vix",50,IF(I1614&lt;350,100,IF(I1614&lt;=450,50,0))))</f>
        <v>50</v>
      </c>
      <c r="P1614" s="55" t="n">
        <f aca="false">IF(COUNT(K1614)=0,50,IF(K1614&lt;20,100,IF(K1614&lt;=25,50,0)))</f>
        <v>50</v>
      </c>
      <c r="Q1614" s="54"/>
      <c r="R1614" s="47"/>
      <c r="S1614" s="51" t="n">
        <f aca="false">$E1614/$E1613-1</f>
        <v>-0.0143143561219221</v>
      </c>
      <c r="T1614" s="56" t="n">
        <f aca="false">$K1614/$K1613-1</f>
        <v>0.0834146341463415</v>
      </c>
      <c r="V1614" s="57"/>
      <c r="W1614" s="57"/>
      <c r="Y1614" s="1" t="str">
        <f aca="false">IF(AX1614&gt;=70,"EASY",IF(AX1614&gt;40,"UNCERTAIN","HARD"))</f>
        <v>HARD</v>
      </c>
      <c r="AA1614" s="58" t="n">
        <f aca="false">IF($A1614&lt;200,"",AVERAGE($E1565:$E1614)/AVERAGE($E1415:$E1614)-1)</f>
        <v>-0.0985440184655647</v>
      </c>
      <c r="AB1614" s="59" t="n">
        <f aca="false">LOOKUP($B1614,07_L1政策步階!$A$4:$A$14,07_L1政策步階!$C$4:$C$14)</f>
        <v>-1</v>
      </c>
      <c r="AC1614" s="57"/>
      <c r="AD1614" s="57"/>
      <c r="AE1614" s="57"/>
      <c r="AF1614" s="57"/>
      <c r="AG1614" s="57"/>
      <c r="AH1614" s="57"/>
      <c r="AI1614" s="57"/>
      <c r="AJ1614" s="57"/>
      <c r="AK1614" s="57"/>
      <c r="AL1614" s="59" t="n">
        <f aca="false">IF(ISNUMBER($AA1614),IF($AA1614&gt;=0.005,100,IF($AA1614&gt;=-0.015,50,0)),"")</f>
        <v>0</v>
      </c>
      <c r="AM1614" s="59" t="n">
        <f aca="false">IF(ISNUMBER($AB1614),IF($AB1614=1,100,IF($AB1614=0,50,0)),"")</f>
        <v>0</v>
      </c>
      <c r="AN1614" s="0" t="str">
        <f aca="false">IF(ISNUMBER($AC1614),IF($AC1614&gt;=0.001,100,IF($AC1614&gt;=-0.003,50,0)),"")</f>
        <v/>
      </c>
      <c r="AO1614" s="0" t="str">
        <f aca="false">IF(ISNUMBER($AD1614),IF($AD1614&gt;=0.04,100,IF($AD1614&gt;=0,50,0)),"")</f>
        <v/>
      </c>
      <c r="AP1614" s="0" t="str">
        <f aca="false">IF(ISNUMBER($AE1614),IF($AE1614&gt;=25,100,IF($AE1614&gt;=-75,50,0)),"")</f>
        <v/>
      </c>
      <c r="AQ1614" s="0" t="str">
        <f aca="false">IF(ISNUMBER($AF1614),IF($AF1614&gt;0,100,IF($AF1614&gt;=-50,50,0)),"")</f>
        <v/>
      </c>
      <c r="AR1614" s="0" t="str">
        <f aca="false">IF(ISNUMBER($AG1614),IF($AG1614=1,100,IF($AG1614=0,50,0)),"")</f>
        <v/>
      </c>
      <c r="AS1614" s="0" t="str">
        <f aca="false">IF(ISNUMBER($AH1614),IF($AH1614&lt;0,100,IF($AH1614&lt;=20,50,0)),"")</f>
        <v/>
      </c>
      <c r="AT1614" s="0" t="str">
        <f aca="false">IF(ISNUMBER($AI1614),IF($AI1614&lt;0.95,100,IF($AI1614&lt;=1,50,0)),"")</f>
        <v/>
      </c>
      <c r="AU1614" s="0" t="str">
        <f aca="false">IF(ISNUMBER($AJ1614),IF($AJ1614&lt;30,0,IF($AJ1614&lt;40,50,IF($AJ1614&lt;=90,100,50))),"")</f>
        <v/>
      </c>
      <c r="AV1614" s="0" t="str">
        <f aca="false">IF(ISNUMBER($AK1614),IF($AK1614&gt;-0.2,100,IF($AK1614&gt;=-0.4,50,0)),"")</f>
        <v/>
      </c>
      <c r="AW1614" s="59" t="n">
        <f aca="false">01_指標庫!$H$4*ISNUMBER($F1614)+01_指標庫!$H$5*ISNUMBER($AA1614)+01_指標庫!$H$6*ISNUMBER($G1614)+01_指標庫!$H$7*ISNUMBER($H1614)+01_指標庫!$H$8*ISNUMBER($AF1614)+01_指標庫!$H$9*ISNUMBER($AG1614)+01_指標庫!$H$10*ISNUMBER($AB1614)+01_指標庫!$H$11*ISNUMBER($AC1614)+01_指標庫!$H$12*ISNUMBER($AD1614)+01_指標庫!$H$13*ISNUMBER($AE1614)+01_指標庫!$H$14*ISNUMBER($I1614)+01_指標庫!$H$15*ISNUMBER($AH1614)+01_指標庫!$H$16*ISNUMBER($K1614)+01_指標庫!$H$17*ISNUMBER($AI1614)+01_指標庫!$H$18*ISNUMBER($AJ1614)+01_指標庫!$H$19*ISNUMBER($AK1614)+01_指標庫!$H$20*ISNUMBER($BB1614)+01_指標庫!$H$21*ISNUMBER($BC1614)</f>
        <v>51</v>
      </c>
      <c r="AX1614" s="59" t="n">
        <f aca="false">IF(AW1614=0,50,ROUND((01_指標庫!$H$4*IF(ISNUMBER($F1614),L1614,0)+01_指標庫!$H$5*IF(ISNUMBER($AA1614),AL1614,0)+01_指標庫!$H$6*IF(ISNUMBER($G1614),M1614,0)+01_指標庫!$H$7*IF(ISNUMBER($H1614),N1614,0)+01_指標庫!$H$8*IF(ISNUMBER($AF1614),AQ1614,0)+01_指標庫!$H$9*IF(ISNUMBER($AG1614),AR1614,0)+01_指標庫!$H$10*IF(ISNUMBER($AB1614),AM1614,0)+01_指標庫!$H$11*IF(ISNUMBER($AC1614),AN1614,0)+01_指標庫!$H$12*IF(ISNUMBER($AD1614),AO1614,0)+01_指標庫!$H$13*IF(ISNUMBER($AE1614),AP1614,0)+01_指標庫!$H$14*IF(ISNUMBER($I1614),O1614,0)+01_指標庫!$H$15*IF(ISNUMBER($AH1614),AS1614,0)+01_指標庫!$H$16*IF(ISNUMBER($K1614),P1614,0)+01_指標庫!$H$17*IF(ISNUMBER($AI1614),AT1614,0)+01_指標庫!$H$18*IF(ISNUMBER($AJ1614),AU1614,0)+01_指標庫!$H$19*IF(ISNUMBER($AK1614),AV1614,0)+01_指標庫!$H$20*IF(ISNUMBER($BB1614),BB1614,0)+01_指標庫!$H$21*IF(ISNUMBER($BC1614),BC1614,0))/AW1614,1))</f>
        <v>27.5</v>
      </c>
      <c r="AY1614" s="60"/>
      <c r="AZ1614" s="60"/>
      <c r="BA1614" s="58" t="n">
        <f aca="false">AVERAGE($E1610:$E1614)/AVERAGE($E1605:$E1614)-1</f>
        <v>-0.00140298763684954</v>
      </c>
      <c r="BB1614" s="59" t="n">
        <f aca="false">IF(ISNUMBER($BA1614),IF(OR($S1614&lt;=-0.03,$BA1614&lt;-0.003),0,IF(OR($S1614&lt;=-0.02,$BA1614&lt;0.01),50,100)),"")</f>
        <v>50</v>
      </c>
      <c r="BC1614" s="0" t="str">
        <f aca="false">IF(OR(COUNT($AZ1614)=0,COUNT($AZ1613)=0),"",IF(OR($AY1614/$AZ1613-1&lt;=-0.03,$AZ1614/$AZ1613-1&lt;=-0.045,IF(COUNT($AZ1605:$AZ1614)=10,AVERAGE($AZ1610:$AZ1614)/AVERAGE($AZ1605:$AZ1614)-1&lt;-0.01,FALSE())),0,IF(OR($AZ1614/$AZ1613-1&lt;=-0.02,IF(COUNT($AZ1605:$AZ1614)=10,AVERAGE($AZ1610:$AZ1614)/AVERAGE($AZ1605:$AZ1614)-1&lt;0.005,FALSE())),50,100)))</f>
        <v/>
      </c>
    </row>
    <row r="1615" customFormat="false" ht="15" hidden="false" customHeight="true" outlineLevel="0" collapsed="false">
      <c r="A1615" s="47" t="n">
        <v>1611</v>
      </c>
      <c r="B1615" s="48" t="n">
        <v>44894</v>
      </c>
      <c r="C1615" s="47" t="n">
        <v>2022</v>
      </c>
      <c r="D1615" s="49" t="s">
        <v>237</v>
      </c>
      <c r="E1615" s="50" t="n">
        <v>11503.45</v>
      </c>
      <c r="F1615" s="51" t="n">
        <v>-0.084481</v>
      </c>
      <c r="G1615" s="51" t="n">
        <v>-0.305662</v>
      </c>
      <c r="H1615" s="52" t="n">
        <v>0.551</v>
      </c>
      <c r="I1615" s="62" t="n">
        <v>456.8</v>
      </c>
      <c r="J1615" s="63" t="s">
        <v>240</v>
      </c>
      <c r="K1615" s="54" t="n">
        <v>21.89</v>
      </c>
      <c r="L1615" s="55" t="n">
        <f aca="false">IF(COUNT(F1615)=0,50,IF(F1615&gt;=0,100,IF(F1615&gt;=-0.02,50,0)))</f>
        <v>0</v>
      </c>
      <c r="M1615" s="55" t="n">
        <f aca="false">IF(COUNT(G1615)=0,50,IF(G1615&gt;-0.06,100,IF(G1615&gt;-0.15,50,0)))</f>
        <v>0</v>
      </c>
      <c r="N1615" s="55" t="n">
        <f aca="false">IF(COUNT(H1615)=0,50,IF(H1615&gt;=0.6,100,IF(H1615&gt;=0.4,50,0)))</f>
        <v>50</v>
      </c>
      <c r="O1615" s="55" t="n">
        <f aca="false">IF(COUNT(I1615)=0,50,IF(J1615="proxy_vix",50,IF(I1615&lt;350,100,IF(I1615&lt;=450,50,0))))</f>
        <v>50</v>
      </c>
      <c r="P1615" s="55" t="n">
        <f aca="false">IF(COUNT(K1615)=0,50,IF(K1615&lt;20,100,IF(K1615&lt;=25,50,0)))</f>
        <v>50</v>
      </c>
      <c r="Q1615" s="54"/>
      <c r="R1615" s="47"/>
      <c r="S1615" s="51" t="n">
        <f aca="false">$E1615/$E1614-1</f>
        <v>-0.00727492394986073</v>
      </c>
      <c r="T1615" s="56" t="n">
        <f aca="false">$K1615/$K1614-1</f>
        <v>-0.0144079243583971</v>
      </c>
      <c r="V1615" s="57"/>
      <c r="W1615" s="57"/>
      <c r="Y1615" s="1" t="str">
        <f aca="false">IF(AX1615&gt;=70,"EASY",IF(AX1615&gt;40,"UNCERTAIN","HARD"))</f>
        <v>HARD</v>
      </c>
      <c r="AA1615" s="58" t="n">
        <f aca="false">IF($A1615&lt;200,"",AVERAGE($E1566:$E1615)/AVERAGE($E1416:$E1615)-1)</f>
        <v>-0.0982733943803557</v>
      </c>
      <c r="AB1615" s="59" t="n">
        <f aca="false">LOOKUP($B1615,07_L1政策步階!$A$4:$A$14,07_L1政策步階!$C$4:$C$14)</f>
        <v>-1</v>
      </c>
      <c r="AC1615" s="57"/>
      <c r="AD1615" s="57"/>
      <c r="AE1615" s="57"/>
      <c r="AF1615" s="57"/>
      <c r="AG1615" s="57"/>
      <c r="AH1615" s="57"/>
      <c r="AI1615" s="57"/>
      <c r="AJ1615" s="57"/>
      <c r="AK1615" s="57"/>
      <c r="AL1615" s="59" t="n">
        <f aca="false">IF(ISNUMBER($AA1615),IF($AA1615&gt;=0.005,100,IF($AA1615&gt;=-0.015,50,0)),"")</f>
        <v>0</v>
      </c>
      <c r="AM1615" s="59" t="n">
        <f aca="false">IF(ISNUMBER($AB1615),IF($AB1615=1,100,IF($AB1615=0,50,0)),"")</f>
        <v>0</v>
      </c>
      <c r="AN1615" s="0" t="str">
        <f aca="false">IF(ISNUMBER($AC1615),IF($AC1615&gt;=0.001,100,IF($AC1615&gt;=-0.003,50,0)),"")</f>
        <v/>
      </c>
      <c r="AO1615" s="0" t="str">
        <f aca="false">IF(ISNUMBER($AD1615),IF($AD1615&gt;=0.04,100,IF($AD1615&gt;=0,50,0)),"")</f>
        <v/>
      </c>
      <c r="AP1615" s="0" t="str">
        <f aca="false">IF(ISNUMBER($AE1615),IF($AE1615&gt;=25,100,IF($AE1615&gt;=-75,50,0)),"")</f>
        <v/>
      </c>
      <c r="AQ1615" s="0" t="str">
        <f aca="false">IF(ISNUMBER($AF1615),IF($AF1615&gt;0,100,IF($AF1615&gt;=-50,50,0)),"")</f>
        <v/>
      </c>
      <c r="AR1615" s="0" t="str">
        <f aca="false">IF(ISNUMBER($AG1615),IF($AG1615=1,100,IF($AG1615=0,50,0)),"")</f>
        <v/>
      </c>
      <c r="AS1615" s="0" t="str">
        <f aca="false">IF(ISNUMBER($AH1615),IF($AH1615&lt;0,100,IF($AH1615&lt;=20,50,0)),"")</f>
        <v/>
      </c>
      <c r="AT1615" s="0" t="str">
        <f aca="false">IF(ISNUMBER($AI1615),IF($AI1615&lt;0.95,100,IF($AI1615&lt;=1,50,0)),"")</f>
        <v/>
      </c>
      <c r="AU1615" s="0" t="str">
        <f aca="false">IF(ISNUMBER($AJ1615),IF($AJ1615&lt;30,0,IF($AJ1615&lt;40,50,IF($AJ1615&lt;=90,100,50))),"")</f>
        <v/>
      </c>
      <c r="AV1615" s="0" t="str">
        <f aca="false">IF(ISNUMBER($AK1615),IF($AK1615&gt;-0.2,100,IF($AK1615&gt;=-0.4,50,0)),"")</f>
        <v/>
      </c>
      <c r="AW1615" s="59" t="n">
        <f aca="false">01_指標庫!$H$4*ISNUMBER($F1615)+01_指標庫!$H$5*ISNUMBER($AA1615)+01_指標庫!$H$6*ISNUMBER($G1615)+01_指標庫!$H$7*ISNUMBER($H1615)+01_指標庫!$H$8*ISNUMBER($AF1615)+01_指標庫!$H$9*ISNUMBER($AG1615)+01_指標庫!$H$10*ISNUMBER($AB1615)+01_指標庫!$H$11*ISNUMBER($AC1615)+01_指標庫!$H$12*ISNUMBER($AD1615)+01_指標庫!$H$13*ISNUMBER($AE1615)+01_指標庫!$H$14*ISNUMBER($I1615)+01_指標庫!$H$15*ISNUMBER($AH1615)+01_指標庫!$H$16*ISNUMBER($K1615)+01_指標庫!$H$17*ISNUMBER($AI1615)+01_指標庫!$H$18*ISNUMBER($AJ1615)+01_指標庫!$H$19*ISNUMBER($AK1615)+01_指標庫!$H$20*ISNUMBER($BB1615)+01_指標庫!$H$21*ISNUMBER($BC1615)</f>
        <v>51</v>
      </c>
      <c r="AX1615" s="59" t="n">
        <f aca="false">IF(AW1615=0,50,ROUND((01_指標庫!$H$4*IF(ISNUMBER($F1615),L1615,0)+01_指標庫!$H$5*IF(ISNUMBER($AA1615),AL1615,0)+01_指標庫!$H$6*IF(ISNUMBER($G1615),M1615,0)+01_指標庫!$H$7*IF(ISNUMBER($H1615),N1615,0)+01_指標庫!$H$8*IF(ISNUMBER($AF1615),AQ1615,0)+01_指標庫!$H$9*IF(ISNUMBER($AG1615),AR1615,0)+01_指標庫!$H$10*IF(ISNUMBER($AB1615),AM1615,0)+01_指標庫!$H$11*IF(ISNUMBER($AC1615),AN1615,0)+01_指標庫!$H$12*IF(ISNUMBER($AD1615),AO1615,0)+01_指標庫!$H$13*IF(ISNUMBER($AE1615),AP1615,0)+01_指標庫!$H$14*IF(ISNUMBER($I1615),O1615,0)+01_指標庫!$H$15*IF(ISNUMBER($AH1615),AS1615,0)+01_指標庫!$H$16*IF(ISNUMBER($K1615),P1615,0)+01_指標庫!$H$17*IF(ISNUMBER($AI1615),AT1615,0)+01_指標庫!$H$18*IF(ISNUMBER($AJ1615),AU1615,0)+01_指標庫!$H$19*IF(ISNUMBER($AK1615),AV1615,0)+01_指標庫!$H$20*IF(ISNUMBER($BB1615),BB1615,0)+01_指標庫!$H$21*IF(ISNUMBER($BC1615),BC1615,0))/AW1615,1))</f>
        <v>27.5</v>
      </c>
      <c r="AY1615" s="60"/>
      <c r="AZ1615" s="60"/>
      <c r="BA1615" s="58" t="n">
        <f aca="false">AVERAGE($E1611:$E1615)/AVERAGE($E1606:$E1615)-1</f>
        <v>-0.00057131437210689</v>
      </c>
      <c r="BB1615" s="59" t="n">
        <f aca="false">IF(ISNUMBER($BA1615),IF(OR($S1615&lt;=-0.03,$BA1615&lt;-0.003),0,IF(OR($S1615&lt;=-0.02,$BA1615&lt;0.01),50,100)),"")</f>
        <v>50</v>
      </c>
      <c r="BC1615" s="0" t="str">
        <f aca="false">IF(OR(COUNT($AZ1615)=0,COUNT($AZ1614)=0),"",IF(OR($AY1615/$AZ1614-1&lt;=-0.03,$AZ1615/$AZ1614-1&lt;=-0.045,IF(COUNT($AZ1606:$AZ1615)=10,AVERAGE($AZ1611:$AZ1615)/AVERAGE($AZ1606:$AZ1615)-1&lt;-0.01,FALSE())),0,IF(OR($AZ1615/$AZ1614-1&lt;=-0.02,IF(COUNT($AZ1606:$AZ1615)=10,AVERAGE($AZ1611:$AZ1615)/AVERAGE($AZ1606:$AZ1615)-1&lt;0.005,FALSE())),50,100)))</f>
        <v/>
      </c>
    </row>
    <row r="1616" customFormat="false" ht="15" hidden="false" customHeight="true" outlineLevel="0" collapsed="false">
      <c r="A1616" s="47" t="n">
        <v>1612</v>
      </c>
      <c r="B1616" s="48" t="n">
        <v>44895</v>
      </c>
      <c r="C1616" s="47" t="n">
        <v>2022</v>
      </c>
      <c r="D1616" s="49" t="s">
        <v>238</v>
      </c>
      <c r="E1616" s="50" t="n">
        <v>12030.06</v>
      </c>
      <c r="F1616" s="51" t="n">
        <v>-0.041716</v>
      </c>
      <c r="G1616" s="51" t="n">
        <v>-0.273876</v>
      </c>
      <c r="H1616" s="52" t="n">
        <v>0.6735</v>
      </c>
      <c r="I1616" s="62" t="n">
        <v>445.8</v>
      </c>
      <c r="J1616" s="63" t="s">
        <v>240</v>
      </c>
      <c r="K1616" s="54" t="n">
        <v>20.58</v>
      </c>
      <c r="L1616" s="55" t="n">
        <f aca="false">IF(COUNT(F1616)=0,50,IF(F1616&gt;=0,100,IF(F1616&gt;=-0.02,50,0)))</f>
        <v>0</v>
      </c>
      <c r="M1616" s="55" t="n">
        <f aca="false">IF(COUNT(G1616)=0,50,IF(G1616&gt;-0.06,100,IF(G1616&gt;-0.15,50,0)))</f>
        <v>0</v>
      </c>
      <c r="N1616" s="55" t="n">
        <f aca="false">IF(COUNT(H1616)=0,50,IF(H1616&gt;=0.6,100,IF(H1616&gt;=0.4,50,0)))</f>
        <v>100</v>
      </c>
      <c r="O1616" s="55" t="n">
        <f aca="false">IF(COUNT(I1616)=0,50,IF(J1616="proxy_vix",50,IF(I1616&lt;350,100,IF(I1616&lt;=450,50,0))))</f>
        <v>50</v>
      </c>
      <c r="P1616" s="55" t="n">
        <f aca="false">IF(COUNT(K1616)=0,50,IF(K1616&lt;20,100,IF(K1616&lt;=25,50,0)))</f>
        <v>50</v>
      </c>
      <c r="Q1616" s="54"/>
      <c r="R1616" s="47"/>
      <c r="S1616" s="51" t="n">
        <f aca="false">$E1616/$E1615-1</f>
        <v>0.0457784403809292</v>
      </c>
      <c r="T1616" s="56" t="n">
        <f aca="false">$K1616/$K1615-1</f>
        <v>-0.0598446779351303</v>
      </c>
      <c r="V1616" s="57"/>
      <c r="W1616" s="57"/>
      <c r="Y1616" s="1" t="str">
        <f aca="false">IF(AX1616&gt;=70,"EASY",IF(AX1616&gt;40,"UNCERTAIN","HARD"))</f>
        <v>HARD</v>
      </c>
      <c r="AA1616" s="58" t="n">
        <f aca="false">IF($A1616&lt;200,"",AVERAGE($E1567:$E1616)/AVERAGE($E1417:$E1616)-1)</f>
        <v>-0.097185026015462</v>
      </c>
      <c r="AB1616" s="59" t="n">
        <f aca="false">LOOKUP($B1616,07_L1政策步階!$A$4:$A$14,07_L1政策步階!$C$4:$C$14)</f>
        <v>-1</v>
      </c>
      <c r="AC1616" s="57"/>
      <c r="AD1616" s="57"/>
      <c r="AE1616" s="57"/>
      <c r="AF1616" s="57"/>
      <c r="AG1616" s="57"/>
      <c r="AH1616" s="57"/>
      <c r="AI1616" s="57"/>
      <c r="AJ1616" s="57"/>
      <c r="AK1616" s="57"/>
      <c r="AL1616" s="59" t="n">
        <f aca="false">IF(ISNUMBER($AA1616),IF($AA1616&gt;=0.005,100,IF($AA1616&gt;=-0.015,50,0)),"")</f>
        <v>0</v>
      </c>
      <c r="AM1616" s="59" t="n">
        <f aca="false">IF(ISNUMBER($AB1616),IF($AB1616=1,100,IF($AB1616=0,50,0)),"")</f>
        <v>0</v>
      </c>
      <c r="AN1616" s="0" t="str">
        <f aca="false">IF(ISNUMBER($AC1616),IF($AC1616&gt;=0.001,100,IF($AC1616&gt;=-0.003,50,0)),"")</f>
        <v/>
      </c>
      <c r="AO1616" s="0" t="str">
        <f aca="false">IF(ISNUMBER($AD1616),IF($AD1616&gt;=0.04,100,IF($AD1616&gt;=0,50,0)),"")</f>
        <v/>
      </c>
      <c r="AP1616" s="0" t="str">
        <f aca="false">IF(ISNUMBER($AE1616),IF($AE1616&gt;=25,100,IF($AE1616&gt;=-75,50,0)),"")</f>
        <v/>
      </c>
      <c r="AQ1616" s="0" t="str">
        <f aca="false">IF(ISNUMBER($AF1616),IF($AF1616&gt;0,100,IF($AF1616&gt;=-50,50,0)),"")</f>
        <v/>
      </c>
      <c r="AR1616" s="0" t="str">
        <f aca="false">IF(ISNUMBER($AG1616),IF($AG1616=1,100,IF($AG1616=0,50,0)),"")</f>
        <v/>
      </c>
      <c r="AS1616" s="0" t="str">
        <f aca="false">IF(ISNUMBER($AH1616),IF($AH1616&lt;0,100,IF($AH1616&lt;=20,50,0)),"")</f>
        <v/>
      </c>
      <c r="AT1616" s="0" t="str">
        <f aca="false">IF(ISNUMBER($AI1616),IF($AI1616&lt;0.95,100,IF($AI1616&lt;=1,50,0)),"")</f>
        <v/>
      </c>
      <c r="AU1616" s="0" t="str">
        <f aca="false">IF(ISNUMBER($AJ1616),IF($AJ1616&lt;30,0,IF($AJ1616&lt;40,50,IF($AJ1616&lt;=90,100,50))),"")</f>
        <v/>
      </c>
      <c r="AV1616" s="0" t="str">
        <f aca="false">IF(ISNUMBER($AK1616),IF($AK1616&gt;-0.2,100,IF($AK1616&gt;=-0.4,50,0)),"")</f>
        <v/>
      </c>
      <c r="AW1616" s="59" t="n">
        <f aca="false">01_指標庫!$H$4*ISNUMBER($F1616)+01_指標庫!$H$5*ISNUMBER($AA1616)+01_指標庫!$H$6*ISNUMBER($G1616)+01_指標庫!$H$7*ISNUMBER($H1616)+01_指標庫!$H$8*ISNUMBER($AF1616)+01_指標庫!$H$9*ISNUMBER($AG1616)+01_指標庫!$H$10*ISNUMBER($AB1616)+01_指標庫!$H$11*ISNUMBER($AC1616)+01_指標庫!$H$12*ISNUMBER($AD1616)+01_指標庫!$H$13*ISNUMBER($AE1616)+01_指標庫!$H$14*ISNUMBER($I1616)+01_指標庫!$H$15*ISNUMBER($AH1616)+01_指標庫!$H$16*ISNUMBER($K1616)+01_指標庫!$H$17*ISNUMBER($AI1616)+01_指標庫!$H$18*ISNUMBER($AJ1616)+01_指標庫!$H$19*ISNUMBER($AK1616)+01_指標庫!$H$20*ISNUMBER($BB1616)+01_指標庫!$H$21*ISNUMBER($BC1616)</f>
        <v>51</v>
      </c>
      <c r="AX1616" s="59" t="n">
        <f aca="false">IF(AW1616=0,50,ROUND((01_指標庫!$H$4*IF(ISNUMBER($F1616),L1616,0)+01_指標庫!$H$5*IF(ISNUMBER($AA1616),AL1616,0)+01_指標庫!$H$6*IF(ISNUMBER($G1616),M1616,0)+01_指標庫!$H$7*IF(ISNUMBER($H1616),N1616,0)+01_指標庫!$H$8*IF(ISNUMBER($AF1616),AQ1616,0)+01_指標庫!$H$9*IF(ISNUMBER($AG1616),AR1616,0)+01_指標庫!$H$10*IF(ISNUMBER($AB1616),AM1616,0)+01_指標庫!$H$11*IF(ISNUMBER($AC1616),AN1616,0)+01_指標庫!$H$12*IF(ISNUMBER($AD1616),AO1616,0)+01_指標庫!$H$13*IF(ISNUMBER($AE1616),AP1616,0)+01_指標庫!$H$14*IF(ISNUMBER($I1616),O1616,0)+01_指標庫!$H$15*IF(ISNUMBER($AH1616),AS1616,0)+01_指標庫!$H$16*IF(ISNUMBER($K1616),P1616,0)+01_指標庫!$H$17*IF(ISNUMBER($AI1616),AT1616,0)+01_指標庫!$H$18*IF(ISNUMBER($AJ1616),AU1616,0)+01_指標庫!$H$19*IF(ISNUMBER($AK1616),AV1616,0)+01_指標庫!$H$20*IF(ISNUMBER($BB1616),BB1616,0)+01_指標庫!$H$21*IF(ISNUMBER($BC1616),BC1616,0))/AW1616,1))</f>
        <v>35.3</v>
      </c>
      <c r="AY1616" s="60"/>
      <c r="AZ1616" s="60"/>
      <c r="BA1616" s="58" t="n">
        <f aca="false">AVERAGE($E1612:$E1616)/AVERAGE($E1607:$E1616)-1</f>
        <v>0.00328713348034526</v>
      </c>
      <c r="BB1616" s="59" t="n">
        <f aca="false">IF(ISNUMBER($BA1616),IF(OR($S1616&lt;=-0.03,$BA1616&lt;-0.003),0,IF(OR($S1616&lt;=-0.02,$BA1616&lt;0.01),50,100)),"")</f>
        <v>50</v>
      </c>
      <c r="BC1616" s="0" t="str">
        <f aca="false">IF(OR(COUNT($AZ1616)=0,COUNT($AZ1615)=0),"",IF(OR($AY1616/$AZ1615-1&lt;=-0.03,$AZ1616/$AZ1615-1&lt;=-0.045,IF(COUNT($AZ1607:$AZ1616)=10,AVERAGE($AZ1612:$AZ1616)/AVERAGE($AZ1607:$AZ1616)-1&lt;-0.01,FALSE())),0,IF(OR($AZ1616/$AZ1615-1&lt;=-0.02,IF(COUNT($AZ1607:$AZ1616)=10,AVERAGE($AZ1612:$AZ1616)/AVERAGE($AZ1607:$AZ1616)-1&lt;0.005,FALSE())),50,100)))</f>
        <v/>
      </c>
    </row>
    <row r="1617" customFormat="false" ht="15" hidden="false" customHeight="true" outlineLevel="0" collapsed="false">
      <c r="A1617" s="47" t="n">
        <v>1613</v>
      </c>
      <c r="B1617" s="48" t="n">
        <v>44896</v>
      </c>
      <c r="C1617" s="47" t="n">
        <v>2022</v>
      </c>
      <c r="D1617" s="49" t="s">
        <v>239</v>
      </c>
      <c r="E1617" s="50" t="n">
        <v>12041.89</v>
      </c>
      <c r="F1617" s="51" t="n">
        <v>-0.039788</v>
      </c>
      <c r="G1617" s="51" t="n">
        <v>-0.273162</v>
      </c>
      <c r="H1617" s="52" t="n">
        <v>0.6735</v>
      </c>
      <c r="I1617" s="62" t="n">
        <v>439.6</v>
      </c>
      <c r="J1617" s="63" t="s">
        <v>240</v>
      </c>
      <c r="K1617" s="54" t="n">
        <v>19.84</v>
      </c>
      <c r="L1617" s="55" t="n">
        <f aca="false">IF(COUNT(F1617)=0,50,IF(F1617&gt;=0,100,IF(F1617&gt;=-0.02,50,0)))</f>
        <v>0</v>
      </c>
      <c r="M1617" s="55" t="n">
        <f aca="false">IF(COUNT(G1617)=0,50,IF(G1617&gt;-0.06,100,IF(G1617&gt;-0.15,50,0)))</f>
        <v>0</v>
      </c>
      <c r="N1617" s="55" t="n">
        <f aca="false">IF(COUNT(H1617)=0,50,IF(H1617&gt;=0.6,100,IF(H1617&gt;=0.4,50,0)))</f>
        <v>100</v>
      </c>
      <c r="O1617" s="55" t="n">
        <f aca="false">IF(COUNT(I1617)=0,50,IF(J1617="proxy_vix",50,IF(I1617&lt;350,100,IF(I1617&lt;=450,50,0))))</f>
        <v>50</v>
      </c>
      <c r="P1617" s="55" t="n">
        <f aca="false">IF(COUNT(K1617)=0,50,IF(K1617&lt;20,100,IF(K1617&lt;=25,50,0)))</f>
        <v>100</v>
      </c>
      <c r="Q1617" s="54"/>
      <c r="R1617" s="47"/>
      <c r="S1617" s="51" t="n">
        <f aca="false">$E1617/$E1616-1</f>
        <v>0.000983369991504501</v>
      </c>
      <c r="T1617" s="56" t="n">
        <f aca="false">$K1617/$K1616-1</f>
        <v>-0.0359572400388726</v>
      </c>
      <c r="V1617" s="57"/>
      <c r="W1617" s="57"/>
      <c r="Y1617" s="1" t="str">
        <f aca="false">IF(AX1617&gt;=70,"EASY",IF(AX1617&gt;40,"UNCERTAIN","HARD"))</f>
        <v>UNCERTAIN</v>
      </c>
      <c r="AA1617" s="58" t="n">
        <f aca="false">IF($A1617&lt;200,"",AVERAGE($E1568:$E1617)/AVERAGE($E1418:$E1617)-1)</f>
        <v>-0.0956122884323858</v>
      </c>
      <c r="AB1617" s="59" t="n">
        <f aca="false">LOOKUP($B1617,07_L1政策步階!$A$4:$A$14,07_L1政策步階!$C$4:$C$14)</f>
        <v>-1</v>
      </c>
      <c r="AC1617" s="57"/>
      <c r="AD1617" s="57"/>
      <c r="AE1617" s="57"/>
      <c r="AF1617" s="57"/>
      <c r="AG1617" s="57"/>
      <c r="AH1617" s="57"/>
      <c r="AI1617" s="57"/>
      <c r="AJ1617" s="57"/>
      <c r="AK1617" s="57"/>
      <c r="AL1617" s="59" t="n">
        <f aca="false">IF(ISNUMBER($AA1617),IF($AA1617&gt;=0.005,100,IF($AA1617&gt;=-0.015,50,0)),"")</f>
        <v>0</v>
      </c>
      <c r="AM1617" s="59" t="n">
        <f aca="false">IF(ISNUMBER($AB1617),IF($AB1617=1,100,IF($AB1617=0,50,0)),"")</f>
        <v>0</v>
      </c>
      <c r="AN1617" s="0" t="str">
        <f aca="false">IF(ISNUMBER($AC1617),IF($AC1617&gt;=0.001,100,IF($AC1617&gt;=-0.003,50,0)),"")</f>
        <v/>
      </c>
      <c r="AO1617" s="0" t="str">
        <f aca="false">IF(ISNUMBER($AD1617),IF($AD1617&gt;=0.04,100,IF($AD1617&gt;=0,50,0)),"")</f>
        <v/>
      </c>
      <c r="AP1617" s="0" t="str">
        <f aca="false">IF(ISNUMBER($AE1617),IF($AE1617&gt;=25,100,IF($AE1617&gt;=-75,50,0)),"")</f>
        <v/>
      </c>
      <c r="AQ1617" s="0" t="str">
        <f aca="false">IF(ISNUMBER($AF1617),IF($AF1617&gt;0,100,IF($AF1617&gt;=-50,50,0)),"")</f>
        <v/>
      </c>
      <c r="AR1617" s="0" t="str">
        <f aca="false">IF(ISNUMBER($AG1617),IF($AG1617=1,100,IF($AG1617=0,50,0)),"")</f>
        <v/>
      </c>
      <c r="AS1617" s="0" t="str">
        <f aca="false">IF(ISNUMBER($AH1617),IF($AH1617&lt;0,100,IF($AH1617&lt;=20,50,0)),"")</f>
        <v/>
      </c>
      <c r="AT1617" s="0" t="str">
        <f aca="false">IF(ISNUMBER($AI1617),IF($AI1617&lt;0.95,100,IF($AI1617&lt;=1,50,0)),"")</f>
        <v/>
      </c>
      <c r="AU1617" s="0" t="str">
        <f aca="false">IF(ISNUMBER($AJ1617),IF($AJ1617&lt;30,0,IF($AJ1617&lt;40,50,IF($AJ1617&lt;=90,100,50))),"")</f>
        <v/>
      </c>
      <c r="AV1617" s="0" t="str">
        <f aca="false">IF(ISNUMBER($AK1617),IF($AK1617&gt;-0.2,100,IF($AK1617&gt;=-0.4,50,0)),"")</f>
        <v/>
      </c>
      <c r="AW1617" s="59" t="n">
        <f aca="false">01_指標庫!$H$4*ISNUMBER($F1617)+01_指標庫!$H$5*ISNUMBER($AA1617)+01_指標庫!$H$6*ISNUMBER($G1617)+01_指標庫!$H$7*ISNUMBER($H1617)+01_指標庫!$H$8*ISNUMBER($AF1617)+01_指標庫!$H$9*ISNUMBER($AG1617)+01_指標庫!$H$10*ISNUMBER($AB1617)+01_指標庫!$H$11*ISNUMBER($AC1617)+01_指標庫!$H$12*ISNUMBER($AD1617)+01_指標庫!$H$13*ISNUMBER($AE1617)+01_指標庫!$H$14*ISNUMBER($I1617)+01_指標庫!$H$15*ISNUMBER($AH1617)+01_指標庫!$H$16*ISNUMBER($K1617)+01_指標庫!$H$17*ISNUMBER($AI1617)+01_指標庫!$H$18*ISNUMBER($AJ1617)+01_指標庫!$H$19*ISNUMBER($AK1617)+01_指標庫!$H$20*ISNUMBER($BB1617)+01_指標庫!$H$21*ISNUMBER($BC1617)</f>
        <v>51</v>
      </c>
      <c r="AX1617" s="59" t="n">
        <f aca="false">IF(AW1617=0,50,ROUND((01_指標庫!$H$4*IF(ISNUMBER($F1617),L1617,0)+01_指標庫!$H$5*IF(ISNUMBER($AA1617),AL1617,0)+01_指標庫!$H$6*IF(ISNUMBER($G1617),M1617,0)+01_指標庫!$H$7*IF(ISNUMBER($H1617),N1617,0)+01_指標庫!$H$8*IF(ISNUMBER($AF1617),AQ1617,0)+01_指標庫!$H$9*IF(ISNUMBER($AG1617),AR1617,0)+01_指標庫!$H$10*IF(ISNUMBER($AB1617),AM1617,0)+01_指標庫!$H$11*IF(ISNUMBER($AC1617),AN1617,0)+01_指標庫!$H$12*IF(ISNUMBER($AD1617),AO1617,0)+01_指標庫!$H$13*IF(ISNUMBER($AE1617),AP1617,0)+01_指標庫!$H$14*IF(ISNUMBER($I1617),O1617,0)+01_指標庫!$H$15*IF(ISNUMBER($AH1617),AS1617,0)+01_指標庫!$H$16*IF(ISNUMBER($K1617),P1617,0)+01_指標庫!$H$17*IF(ISNUMBER($AI1617),AT1617,0)+01_指標庫!$H$18*IF(ISNUMBER($AJ1617),AU1617,0)+01_指標庫!$H$19*IF(ISNUMBER($AK1617),AV1617,0)+01_指標庫!$H$20*IF(ISNUMBER($BB1617),BB1617,0)+01_指標庫!$H$21*IF(ISNUMBER($BC1617),BC1617,0))/AW1617,1))</f>
        <v>41.2</v>
      </c>
      <c r="AY1617" s="60"/>
      <c r="AZ1617" s="60"/>
      <c r="BA1617" s="58" t="n">
        <f aca="false">AVERAGE($E1613:$E1617)/AVERAGE($E1608:$E1617)-1</f>
        <v>0.00381880682071301</v>
      </c>
      <c r="BB1617" s="59" t="n">
        <f aca="false">IF(ISNUMBER($BA1617),IF(OR($S1617&lt;=-0.03,$BA1617&lt;-0.003),0,IF(OR($S1617&lt;=-0.02,$BA1617&lt;0.01),50,100)),"")</f>
        <v>50</v>
      </c>
      <c r="BC1617" s="0" t="str">
        <f aca="false">IF(OR(COUNT($AZ1617)=0,COUNT($AZ1616)=0),"",IF(OR($AY1617/$AZ1616-1&lt;=-0.03,$AZ1617/$AZ1616-1&lt;=-0.045,IF(COUNT($AZ1608:$AZ1617)=10,AVERAGE($AZ1613:$AZ1617)/AVERAGE($AZ1608:$AZ1617)-1&lt;-0.01,FALSE())),0,IF(OR($AZ1617/$AZ1616-1&lt;=-0.02,IF(COUNT($AZ1608:$AZ1617)=10,AVERAGE($AZ1613:$AZ1617)/AVERAGE($AZ1608:$AZ1617)-1&lt;0.005,FALSE())),50,100)))</f>
        <v/>
      </c>
    </row>
    <row r="1618" customFormat="false" ht="15" hidden="false" customHeight="true" outlineLevel="0" collapsed="false">
      <c r="A1618" s="47" t="n">
        <v>1614</v>
      </c>
      <c r="B1618" s="48" t="n">
        <v>44897</v>
      </c>
      <c r="C1618" s="47" t="n">
        <v>2022</v>
      </c>
      <c r="D1618" s="49" t="s">
        <v>234</v>
      </c>
      <c r="E1618" s="50" t="n">
        <v>11994.26</v>
      </c>
      <c r="F1618" s="51" t="n">
        <v>-0.04259</v>
      </c>
      <c r="G1618" s="51" t="n">
        <v>-0.276037</v>
      </c>
      <c r="H1618" s="52" t="n">
        <v>0.6327</v>
      </c>
      <c r="I1618" s="62" t="n">
        <v>433</v>
      </c>
      <c r="J1618" s="63" t="s">
        <v>240</v>
      </c>
      <c r="K1618" s="54" t="n">
        <v>19.06</v>
      </c>
      <c r="L1618" s="55" t="n">
        <f aca="false">IF(COUNT(F1618)=0,50,IF(F1618&gt;=0,100,IF(F1618&gt;=-0.02,50,0)))</f>
        <v>0</v>
      </c>
      <c r="M1618" s="55" t="n">
        <f aca="false">IF(COUNT(G1618)=0,50,IF(G1618&gt;-0.06,100,IF(G1618&gt;-0.15,50,0)))</f>
        <v>0</v>
      </c>
      <c r="N1618" s="55" t="n">
        <f aca="false">IF(COUNT(H1618)=0,50,IF(H1618&gt;=0.6,100,IF(H1618&gt;=0.4,50,0)))</f>
        <v>100</v>
      </c>
      <c r="O1618" s="55" t="n">
        <f aca="false">IF(COUNT(I1618)=0,50,IF(J1618="proxy_vix",50,IF(I1618&lt;350,100,IF(I1618&lt;=450,50,0))))</f>
        <v>50</v>
      </c>
      <c r="P1618" s="55" t="n">
        <f aca="false">IF(COUNT(K1618)=0,50,IF(K1618&lt;20,100,IF(K1618&lt;=25,50,0)))</f>
        <v>100</v>
      </c>
      <c r="Q1618" s="54"/>
      <c r="R1618" s="47"/>
      <c r="S1618" s="51" t="n">
        <f aca="false">$E1618/$E1617-1</f>
        <v>-0.00395535916704104</v>
      </c>
      <c r="T1618" s="56" t="n">
        <f aca="false">$K1618/$K1617-1</f>
        <v>-0.0393145161290324</v>
      </c>
      <c r="V1618" s="57"/>
      <c r="W1618" s="57"/>
      <c r="Y1618" s="1" t="str">
        <f aca="false">IF(AX1618&gt;=70,"EASY",IF(AX1618&gt;40,"UNCERTAIN","HARD"))</f>
        <v>UNCERTAIN</v>
      </c>
      <c r="AA1618" s="58" t="n">
        <f aca="false">IF($A1618&lt;200,"",AVERAGE($E1569:$E1618)/AVERAGE($E1419:$E1618)-1)</f>
        <v>-0.093884001581473</v>
      </c>
      <c r="AB1618" s="59" t="n">
        <f aca="false">LOOKUP($B1618,07_L1政策步階!$A$4:$A$14,07_L1政策步階!$C$4:$C$14)</f>
        <v>-1</v>
      </c>
      <c r="AC1618" s="57"/>
      <c r="AD1618" s="57"/>
      <c r="AE1618" s="57"/>
      <c r="AF1618" s="57"/>
      <c r="AG1618" s="57"/>
      <c r="AH1618" s="57"/>
      <c r="AI1618" s="57"/>
      <c r="AJ1618" s="57"/>
      <c r="AK1618" s="57"/>
      <c r="AL1618" s="59" t="n">
        <f aca="false">IF(ISNUMBER($AA1618),IF($AA1618&gt;=0.005,100,IF($AA1618&gt;=-0.015,50,0)),"")</f>
        <v>0</v>
      </c>
      <c r="AM1618" s="59" t="n">
        <f aca="false">IF(ISNUMBER($AB1618),IF($AB1618=1,100,IF($AB1618=0,50,0)),"")</f>
        <v>0</v>
      </c>
      <c r="AN1618" s="0" t="str">
        <f aca="false">IF(ISNUMBER($AC1618),IF($AC1618&gt;=0.001,100,IF($AC1618&gt;=-0.003,50,0)),"")</f>
        <v/>
      </c>
      <c r="AO1618" s="0" t="str">
        <f aca="false">IF(ISNUMBER($AD1618),IF($AD1618&gt;=0.04,100,IF($AD1618&gt;=0,50,0)),"")</f>
        <v/>
      </c>
      <c r="AP1618" s="0" t="str">
        <f aca="false">IF(ISNUMBER($AE1618),IF($AE1618&gt;=25,100,IF($AE1618&gt;=-75,50,0)),"")</f>
        <v/>
      </c>
      <c r="AQ1618" s="0" t="str">
        <f aca="false">IF(ISNUMBER($AF1618),IF($AF1618&gt;0,100,IF($AF1618&gt;=-50,50,0)),"")</f>
        <v/>
      </c>
      <c r="AR1618" s="0" t="str">
        <f aca="false">IF(ISNUMBER($AG1618),IF($AG1618=1,100,IF($AG1618=0,50,0)),"")</f>
        <v/>
      </c>
      <c r="AS1618" s="0" t="str">
        <f aca="false">IF(ISNUMBER($AH1618),IF($AH1618&lt;0,100,IF($AH1618&lt;=20,50,0)),"")</f>
        <v/>
      </c>
      <c r="AT1618" s="0" t="str">
        <f aca="false">IF(ISNUMBER($AI1618),IF($AI1618&lt;0.95,100,IF($AI1618&lt;=1,50,0)),"")</f>
        <v/>
      </c>
      <c r="AU1618" s="0" t="str">
        <f aca="false">IF(ISNUMBER($AJ1618),IF($AJ1618&lt;30,0,IF($AJ1618&lt;40,50,IF($AJ1618&lt;=90,100,50))),"")</f>
        <v/>
      </c>
      <c r="AV1618" s="0" t="str">
        <f aca="false">IF(ISNUMBER($AK1618),IF($AK1618&gt;-0.2,100,IF($AK1618&gt;=-0.4,50,0)),"")</f>
        <v/>
      </c>
      <c r="AW1618" s="59" t="n">
        <f aca="false">01_指標庫!$H$4*ISNUMBER($F1618)+01_指標庫!$H$5*ISNUMBER($AA1618)+01_指標庫!$H$6*ISNUMBER($G1618)+01_指標庫!$H$7*ISNUMBER($H1618)+01_指標庫!$H$8*ISNUMBER($AF1618)+01_指標庫!$H$9*ISNUMBER($AG1618)+01_指標庫!$H$10*ISNUMBER($AB1618)+01_指標庫!$H$11*ISNUMBER($AC1618)+01_指標庫!$H$12*ISNUMBER($AD1618)+01_指標庫!$H$13*ISNUMBER($AE1618)+01_指標庫!$H$14*ISNUMBER($I1618)+01_指標庫!$H$15*ISNUMBER($AH1618)+01_指標庫!$H$16*ISNUMBER($K1618)+01_指標庫!$H$17*ISNUMBER($AI1618)+01_指標庫!$H$18*ISNUMBER($AJ1618)+01_指標庫!$H$19*ISNUMBER($AK1618)+01_指標庫!$H$20*ISNUMBER($BB1618)+01_指標庫!$H$21*ISNUMBER($BC1618)</f>
        <v>51</v>
      </c>
      <c r="AX1618" s="59" t="n">
        <f aca="false">IF(AW1618=0,50,ROUND((01_指標庫!$H$4*IF(ISNUMBER($F1618),L1618,0)+01_指標庫!$H$5*IF(ISNUMBER($AA1618),AL1618,0)+01_指標庫!$H$6*IF(ISNUMBER($G1618),M1618,0)+01_指標庫!$H$7*IF(ISNUMBER($H1618),N1618,0)+01_指標庫!$H$8*IF(ISNUMBER($AF1618),AQ1618,0)+01_指標庫!$H$9*IF(ISNUMBER($AG1618),AR1618,0)+01_指標庫!$H$10*IF(ISNUMBER($AB1618),AM1618,0)+01_指標庫!$H$11*IF(ISNUMBER($AC1618),AN1618,0)+01_指標庫!$H$12*IF(ISNUMBER($AD1618),AO1618,0)+01_指標庫!$H$13*IF(ISNUMBER($AE1618),AP1618,0)+01_指標庫!$H$14*IF(ISNUMBER($I1618),O1618,0)+01_指標庫!$H$15*IF(ISNUMBER($AH1618),AS1618,0)+01_指標庫!$H$16*IF(ISNUMBER($K1618),P1618,0)+01_指標庫!$H$17*IF(ISNUMBER($AI1618),AT1618,0)+01_指標庫!$H$18*IF(ISNUMBER($AJ1618),AU1618,0)+01_指標庫!$H$19*IF(ISNUMBER($AK1618),AV1618,0)+01_指標庫!$H$20*IF(ISNUMBER($BB1618),BB1618,0)+01_指標庫!$H$21*IF(ISNUMBER($BC1618),BC1618,0))/AW1618,1))</f>
        <v>41.2</v>
      </c>
      <c r="AY1618" s="60"/>
      <c r="AZ1618" s="60"/>
      <c r="BA1618" s="58" t="n">
        <f aca="false">AVERAGE($E1614:$E1618)/AVERAGE($E1609:$E1618)-1</f>
        <v>0.00515982545542792</v>
      </c>
      <c r="BB1618" s="59" t="n">
        <f aca="false">IF(ISNUMBER($BA1618),IF(OR($S1618&lt;=-0.03,$BA1618&lt;-0.003),0,IF(OR($S1618&lt;=-0.02,$BA1618&lt;0.01),50,100)),"")</f>
        <v>50</v>
      </c>
      <c r="BC1618" s="0" t="str">
        <f aca="false">IF(OR(COUNT($AZ1618)=0,COUNT($AZ1617)=0),"",IF(OR($AY1618/$AZ1617-1&lt;=-0.03,$AZ1618/$AZ1617-1&lt;=-0.045,IF(COUNT($AZ1609:$AZ1618)=10,AVERAGE($AZ1614:$AZ1618)/AVERAGE($AZ1609:$AZ1618)-1&lt;-0.01,FALSE())),0,IF(OR($AZ1618/$AZ1617-1&lt;=-0.02,IF(COUNT($AZ1609:$AZ1618)=10,AVERAGE($AZ1614:$AZ1618)/AVERAGE($AZ1609:$AZ1618)-1&lt;0.005,FALSE())),50,100)))</f>
        <v/>
      </c>
    </row>
    <row r="1619" customFormat="false" ht="15" hidden="false" customHeight="true" outlineLevel="0" collapsed="false">
      <c r="A1619" s="47" t="n">
        <v>1615</v>
      </c>
      <c r="B1619" s="48" t="n">
        <v>44900</v>
      </c>
      <c r="C1619" s="47" t="n">
        <v>2022</v>
      </c>
      <c r="D1619" s="49" t="s">
        <v>236</v>
      </c>
      <c r="E1619" s="50" t="n">
        <v>11786.8</v>
      </c>
      <c r="F1619" s="51" t="n">
        <v>-0.058253</v>
      </c>
      <c r="G1619" s="51" t="n">
        <v>-0.288559</v>
      </c>
      <c r="H1619" s="52" t="n">
        <v>0.551</v>
      </c>
      <c r="I1619" s="62" t="n">
        <v>447.2</v>
      </c>
      <c r="J1619" s="63" t="s">
        <v>240</v>
      </c>
      <c r="K1619" s="54" t="n">
        <v>20.75</v>
      </c>
      <c r="L1619" s="55" t="n">
        <f aca="false">IF(COUNT(F1619)=0,50,IF(F1619&gt;=0,100,IF(F1619&gt;=-0.02,50,0)))</f>
        <v>0</v>
      </c>
      <c r="M1619" s="55" t="n">
        <f aca="false">IF(COUNT(G1619)=0,50,IF(G1619&gt;-0.06,100,IF(G1619&gt;-0.15,50,0)))</f>
        <v>0</v>
      </c>
      <c r="N1619" s="55" t="n">
        <f aca="false">IF(COUNT(H1619)=0,50,IF(H1619&gt;=0.6,100,IF(H1619&gt;=0.4,50,0)))</f>
        <v>50</v>
      </c>
      <c r="O1619" s="55" t="n">
        <f aca="false">IF(COUNT(I1619)=0,50,IF(J1619="proxy_vix",50,IF(I1619&lt;350,100,IF(I1619&lt;=450,50,0))))</f>
        <v>50</v>
      </c>
      <c r="P1619" s="55" t="n">
        <f aca="false">IF(COUNT(K1619)=0,50,IF(K1619&lt;20,100,IF(K1619&lt;=25,50,0)))</f>
        <v>50</v>
      </c>
      <c r="Q1619" s="54"/>
      <c r="R1619" s="47"/>
      <c r="S1619" s="51" t="n">
        <f aca="false">$E1619/$E1618-1</f>
        <v>-0.0172966068769562</v>
      </c>
      <c r="T1619" s="56" t="n">
        <f aca="false">$K1619/$K1618-1</f>
        <v>0.0886673662119624</v>
      </c>
      <c r="V1619" s="57"/>
      <c r="W1619" s="57"/>
      <c r="Y1619" s="1" t="str">
        <f aca="false">IF(AX1619&gt;=70,"EASY",IF(AX1619&gt;40,"UNCERTAIN","HARD"))</f>
        <v>HARD</v>
      </c>
      <c r="AA1619" s="58" t="n">
        <f aca="false">IF($A1619&lt;200,"",AVERAGE($E1570:$E1619)/AVERAGE($E1420:$E1619)-1)</f>
        <v>-0.0922607560316211</v>
      </c>
      <c r="AB1619" s="59" t="n">
        <f aca="false">LOOKUP($B1619,07_L1政策步階!$A$4:$A$14,07_L1政策步階!$C$4:$C$14)</f>
        <v>-1</v>
      </c>
      <c r="AC1619" s="57"/>
      <c r="AD1619" s="57"/>
      <c r="AE1619" s="57"/>
      <c r="AF1619" s="57"/>
      <c r="AG1619" s="57"/>
      <c r="AH1619" s="57"/>
      <c r="AI1619" s="57"/>
      <c r="AJ1619" s="57"/>
      <c r="AK1619" s="57"/>
      <c r="AL1619" s="59" t="n">
        <f aca="false">IF(ISNUMBER($AA1619),IF($AA1619&gt;=0.005,100,IF($AA1619&gt;=-0.015,50,0)),"")</f>
        <v>0</v>
      </c>
      <c r="AM1619" s="59" t="n">
        <f aca="false">IF(ISNUMBER($AB1619),IF($AB1619=1,100,IF($AB1619=0,50,0)),"")</f>
        <v>0</v>
      </c>
      <c r="AN1619" s="0" t="str">
        <f aca="false">IF(ISNUMBER($AC1619),IF($AC1619&gt;=0.001,100,IF($AC1619&gt;=-0.003,50,0)),"")</f>
        <v/>
      </c>
      <c r="AO1619" s="0" t="str">
        <f aca="false">IF(ISNUMBER($AD1619),IF($AD1619&gt;=0.04,100,IF($AD1619&gt;=0,50,0)),"")</f>
        <v/>
      </c>
      <c r="AP1619" s="0" t="str">
        <f aca="false">IF(ISNUMBER($AE1619),IF($AE1619&gt;=25,100,IF($AE1619&gt;=-75,50,0)),"")</f>
        <v/>
      </c>
      <c r="AQ1619" s="0" t="str">
        <f aca="false">IF(ISNUMBER($AF1619),IF($AF1619&gt;0,100,IF($AF1619&gt;=-50,50,0)),"")</f>
        <v/>
      </c>
      <c r="AR1619" s="0" t="str">
        <f aca="false">IF(ISNUMBER($AG1619),IF($AG1619=1,100,IF($AG1619=0,50,0)),"")</f>
        <v/>
      </c>
      <c r="AS1619" s="0" t="str">
        <f aca="false">IF(ISNUMBER($AH1619),IF($AH1619&lt;0,100,IF($AH1619&lt;=20,50,0)),"")</f>
        <v/>
      </c>
      <c r="AT1619" s="0" t="str">
        <f aca="false">IF(ISNUMBER($AI1619),IF($AI1619&lt;0.95,100,IF($AI1619&lt;=1,50,0)),"")</f>
        <v/>
      </c>
      <c r="AU1619" s="0" t="str">
        <f aca="false">IF(ISNUMBER($AJ1619),IF($AJ1619&lt;30,0,IF($AJ1619&lt;40,50,IF($AJ1619&lt;=90,100,50))),"")</f>
        <v/>
      </c>
      <c r="AV1619" s="0" t="str">
        <f aca="false">IF(ISNUMBER($AK1619),IF($AK1619&gt;-0.2,100,IF($AK1619&gt;=-0.4,50,0)),"")</f>
        <v/>
      </c>
      <c r="AW1619" s="59" t="n">
        <f aca="false">01_指標庫!$H$4*ISNUMBER($F1619)+01_指標庫!$H$5*ISNUMBER($AA1619)+01_指標庫!$H$6*ISNUMBER($G1619)+01_指標庫!$H$7*ISNUMBER($H1619)+01_指標庫!$H$8*ISNUMBER($AF1619)+01_指標庫!$H$9*ISNUMBER($AG1619)+01_指標庫!$H$10*ISNUMBER($AB1619)+01_指標庫!$H$11*ISNUMBER($AC1619)+01_指標庫!$H$12*ISNUMBER($AD1619)+01_指標庫!$H$13*ISNUMBER($AE1619)+01_指標庫!$H$14*ISNUMBER($I1619)+01_指標庫!$H$15*ISNUMBER($AH1619)+01_指標庫!$H$16*ISNUMBER($K1619)+01_指標庫!$H$17*ISNUMBER($AI1619)+01_指標庫!$H$18*ISNUMBER($AJ1619)+01_指標庫!$H$19*ISNUMBER($AK1619)+01_指標庫!$H$20*ISNUMBER($BB1619)+01_指標庫!$H$21*ISNUMBER($BC1619)</f>
        <v>51</v>
      </c>
      <c r="AX1619" s="59" t="n">
        <f aca="false">IF(AW1619=0,50,ROUND((01_指標庫!$H$4*IF(ISNUMBER($F1619),L1619,0)+01_指標庫!$H$5*IF(ISNUMBER($AA1619),AL1619,0)+01_指標庫!$H$6*IF(ISNUMBER($G1619),M1619,0)+01_指標庫!$H$7*IF(ISNUMBER($H1619),N1619,0)+01_指標庫!$H$8*IF(ISNUMBER($AF1619),AQ1619,0)+01_指標庫!$H$9*IF(ISNUMBER($AG1619),AR1619,0)+01_指標庫!$H$10*IF(ISNUMBER($AB1619),AM1619,0)+01_指標庫!$H$11*IF(ISNUMBER($AC1619),AN1619,0)+01_指標庫!$H$12*IF(ISNUMBER($AD1619),AO1619,0)+01_指標庫!$H$13*IF(ISNUMBER($AE1619),AP1619,0)+01_指標庫!$H$14*IF(ISNUMBER($I1619),O1619,0)+01_指標庫!$H$15*IF(ISNUMBER($AH1619),AS1619,0)+01_指標庫!$H$16*IF(ISNUMBER($K1619),P1619,0)+01_指標庫!$H$17*IF(ISNUMBER($AI1619),AT1619,0)+01_指標庫!$H$18*IF(ISNUMBER($AJ1619),AU1619,0)+01_指標庫!$H$19*IF(ISNUMBER($AK1619),AV1619,0)+01_指標庫!$H$20*IF(ISNUMBER($BB1619),BB1619,0)+01_指標庫!$H$21*IF(ISNUMBER($BC1619),BC1619,0))/AW1619,1))</f>
        <v>27.5</v>
      </c>
      <c r="AY1619" s="60"/>
      <c r="AZ1619" s="60"/>
      <c r="BA1619" s="58" t="n">
        <f aca="false">AVERAGE($E1615:$E1619)/AVERAGE($E1610:$E1619)-1</f>
        <v>0.00760219747108337</v>
      </c>
      <c r="BB1619" s="59" t="n">
        <f aca="false">IF(ISNUMBER($BA1619),IF(OR($S1619&lt;=-0.03,$BA1619&lt;-0.003),0,IF(OR($S1619&lt;=-0.02,$BA1619&lt;0.01),50,100)),"")</f>
        <v>50</v>
      </c>
      <c r="BC1619" s="0" t="str">
        <f aca="false">IF(OR(COUNT($AZ1619)=0,COUNT($AZ1618)=0),"",IF(OR($AY1619/$AZ1618-1&lt;=-0.03,$AZ1619/$AZ1618-1&lt;=-0.045,IF(COUNT($AZ1610:$AZ1619)=10,AVERAGE($AZ1615:$AZ1619)/AVERAGE($AZ1610:$AZ1619)-1&lt;-0.01,FALSE())),0,IF(OR($AZ1619/$AZ1618-1&lt;=-0.02,IF(COUNT($AZ1610:$AZ1619)=10,AVERAGE($AZ1615:$AZ1619)/AVERAGE($AZ1610:$AZ1619)-1&lt;0.005,FALSE())),50,100)))</f>
        <v/>
      </c>
    </row>
    <row r="1620" customFormat="false" ht="15" hidden="false" customHeight="true" outlineLevel="0" collapsed="false">
      <c r="A1620" s="47" t="n">
        <v>1616</v>
      </c>
      <c r="B1620" s="48" t="n">
        <v>44901</v>
      </c>
      <c r="C1620" s="47" t="n">
        <v>2022</v>
      </c>
      <c r="D1620" s="49" t="s">
        <v>237</v>
      </c>
      <c r="E1620" s="50" t="n">
        <v>11549.69</v>
      </c>
      <c r="F1620" s="51" t="n">
        <v>-0.07629</v>
      </c>
      <c r="G1620" s="51" t="n">
        <v>-0.302871</v>
      </c>
      <c r="H1620" s="52" t="n">
        <v>0.5306</v>
      </c>
      <c r="I1620" s="62" t="n">
        <v>459.1</v>
      </c>
      <c r="J1620" s="63" t="s">
        <v>240</v>
      </c>
      <c r="K1620" s="54" t="n">
        <v>22.17</v>
      </c>
      <c r="L1620" s="55" t="n">
        <f aca="false">IF(COUNT(F1620)=0,50,IF(F1620&gt;=0,100,IF(F1620&gt;=-0.02,50,0)))</f>
        <v>0</v>
      </c>
      <c r="M1620" s="55" t="n">
        <f aca="false">IF(COUNT(G1620)=0,50,IF(G1620&gt;-0.06,100,IF(G1620&gt;-0.15,50,0)))</f>
        <v>0</v>
      </c>
      <c r="N1620" s="55" t="n">
        <f aca="false">IF(COUNT(H1620)=0,50,IF(H1620&gt;=0.6,100,IF(H1620&gt;=0.4,50,0)))</f>
        <v>50</v>
      </c>
      <c r="O1620" s="55" t="n">
        <f aca="false">IF(COUNT(I1620)=0,50,IF(J1620="proxy_vix",50,IF(I1620&lt;350,100,IF(I1620&lt;=450,50,0))))</f>
        <v>50</v>
      </c>
      <c r="P1620" s="55" t="n">
        <f aca="false">IF(COUNT(K1620)=0,50,IF(K1620&lt;20,100,IF(K1620&lt;=25,50,0)))</f>
        <v>50</v>
      </c>
      <c r="Q1620" s="54"/>
      <c r="R1620" s="47"/>
      <c r="S1620" s="51" t="n">
        <f aca="false">$E1620/$E1619-1</f>
        <v>-0.0201165710795126</v>
      </c>
      <c r="T1620" s="56" t="n">
        <f aca="false">$K1620/$K1619-1</f>
        <v>0.068433734939759</v>
      </c>
      <c r="V1620" s="57"/>
      <c r="W1620" s="57"/>
      <c r="Y1620" s="1" t="str">
        <f aca="false">IF(AX1620&gt;=70,"EASY",IF(AX1620&gt;40,"UNCERTAIN","HARD"))</f>
        <v>HARD</v>
      </c>
      <c r="AA1620" s="58" t="n">
        <f aca="false">IF($A1620&lt;200,"",AVERAGE($E1571:$E1620)/AVERAGE($E1421:$E1620)-1)</f>
        <v>-0.0908950593025487</v>
      </c>
      <c r="AB1620" s="59" t="n">
        <f aca="false">LOOKUP($B1620,07_L1政策步階!$A$4:$A$14,07_L1政策步階!$C$4:$C$14)</f>
        <v>-1</v>
      </c>
      <c r="AC1620" s="57"/>
      <c r="AD1620" s="57"/>
      <c r="AE1620" s="57"/>
      <c r="AF1620" s="57"/>
      <c r="AG1620" s="57"/>
      <c r="AH1620" s="57"/>
      <c r="AI1620" s="57"/>
      <c r="AJ1620" s="57"/>
      <c r="AK1620" s="57"/>
      <c r="AL1620" s="59" t="n">
        <f aca="false">IF(ISNUMBER($AA1620),IF($AA1620&gt;=0.005,100,IF($AA1620&gt;=-0.015,50,0)),"")</f>
        <v>0</v>
      </c>
      <c r="AM1620" s="59" t="n">
        <f aca="false">IF(ISNUMBER($AB1620),IF($AB1620=1,100,IF($AB1620=0,50,0)),"")</f>
        <v>0</v>
      </c>
      <c r="AN1620" s="0" t="str">
        <f aca="false">IF(ISNUMBER($AC1620),IF($AC1620&gt;=0.001,100,IF($AC1620&gt;=-0.003,50,0)),"")</f>
        <v/>
      </c>
      <c r="AO1620" s="0" t="str">
        <f aca="false">IF(ISNUMBER($AD1620),IF($AD1620&gt;=0.04,100,IF($AD1620&gt;=0,50,0)),"")</f>
        <v/>
      </c>
      <c r="AP1620" s="0" t="str">
        <f aca="false">IF(ISNUMBER($AE1620),IF($AE1620&gt;=25,100,IF($AE1620&gt;=-75,50,0)),"")</f>
        <v/>
      </c>
      <c r="AQ1620" s="0" t="str">
        <f aca="false">IF(ISNUMBER($AF1620),IF($AF1620&gt;0,100,IF($AF1620&gt;=-50,50,0)),"")</f>
        <v/>
      </c>
      <c r="AR1620" s="0" t="str">
        <f aca="false">IF(ISNUMBER($AG1620),IF($AG1620=1,100,IF($AG1620=0,50,0)),"")</f>
        <v/>
      </c>
      <c r="AS1620" s="0" t="str">
        <f aca="false">IF(ISNUMBER($AH1620),IF($AH1620&lt;0,100,IF($AH1620&lt;=20,50,0)),"")</f>
        <v/>
      </c>
      <c r="AT1620" s="0" t="str">
        <f aca="false">IF(ISNUMBER($AI1620),IF($AI1620&lt;0.95,100,IF($AI1620&lt;=1,50,0)),"")</f>
        <v/>
      </c>
      <c r="AU1620" s="0" t="str">
        <f aca="false">IF(ISNUMBER($AJ1620),IF($AJ1620&lt;30,0,IF($AJ1620&lt;40,50,IF($AJ1620&lt;=90,100,50))),"")</f>
        <v/>
      </c>
      <c r="AV1620" s="0" t="str">
        <f aca="false">IF(ISNUMBER($AK1620),IF($AK1620&gt;-0.2,100,IF($AK1620&gt;=-0.4,50,0)),"")</f>
        <v/>
      </c>
      <c r="AW1620" s="59" t="n">
        <f aca="false">01_指標庫!$H$4*ISNUMBER($F1620)+01_指標庫!$H$5*ISNUMBER($AA1620)+01_指標庫!$H$6*ISNUMBER($G1620)+01_指標庫!$H$7*ISNUMBER($H1620)+01_指標庫!$H$8*ISNUMBER($AF1620)+01_指標庫!$H$9*ISNUMBER($AG1620)+01_指標庫!$H$10*ISNUMBER($AB1620)+01_指標庫!$H$11*ISNUMBER($AC1620)+01_指標庫!$H$12*ISNUMBER($AD1620)+01_指標庫!$H$13*ISNUMBER($AE1620)+01_指標庫!$H$14*ISNUMBER($I1620)+01_指標庫!$H$15*ISNUMBER($AH1620)+01_指標庫!$H$16*ISNUMBER($K1620)+01_指標庫!$H$17*ISNUMBER($AI1620)+01_指標庫!$H$18*ISNUMBER($AJ1620)+01_指標庫!$H$19*ISNUMBER($AK1620)+01_指標庫!$H$20*ISNUMBER($BB1620)+01_指標庫!$H$21*ISNUMBER($BC1620)</f>
        <v>51</v>
      </c>
      <c r="AX1620" s="59" t="n">
        <f aca="false">IF(AW1620=0,50,ROUND((01_指標庫!$H$4*IF(ISNUMBER($F1620),L1620,0)+01_指標庫!$H$5*IF(ISNUMBER($AA1620),AL1620,0)+01_指標庫!$H$6*IF(ISNUMBER($G1620),M1620,0)+01_指標庫!$H$7*IF(ISNUMBER($H1620),N1620,0)+01_指標庫!$H$8*IF(ISNUMBER($AF1620),AQ1620,0)+01_指標庫!$H$9*IF(ISNUMBER($AG1620),AR1620,0)+01_指標庫!$H$10*IF(ISNUMBER($AB1620),AM1620,0)+01_指標庫!$H$11*IF(ISNUMBER($AC1620),AN1620,0)+01_指標庫!$H$12*IF(ISNUMBER($AD1620),AO1620,0)+01_指標庫!$H$13*IF(ISNUMBER($AE1620),AP1620,0)+01_指標庫!$H$14*IF(ISNUMBER($I1620),O1620,0)+01_指標庫!$H$15*IF(ISNUMBER($AH1620),AS1620,0)+01_指標庫!$H$16*IF(ISNUMBER($K1620),P1620,0)+01_指標庫!$H$17*IF(ISNUMBER($AI1620),AT1620,0)+01_指標庫!$H$18*IF(ISNUMBER($AJ1620),AU1620,0)+01_指標庫!$H$19*IF(ISNUMBER($AK1620),AV1620,0)+01_指標庫!$H$20*IF(ISNUMBER($BB1620),BB1620,0)+01_指標庫!$H$21*IF(ISNUMBER($BC1620),BC1620,0))/AW1620,1))</f>
        <v>27.5</v>
      </c>
      <c r="AY1620" s="60"/>
      <c r="AZ1620" s="60"/>
      <c r="BA1620" s="58" t="n">
        <f aca="false">AVERAGE($E1616:$E1620)/AVERAGE($E1611:$E1620)-1</f>
        <v>0.00841932447633953</v>
      </c>
      <c r="BB1620" s="59" t="n">
        <f aca="false">IF(ISNUMBER($BA1620),IF(OR($S1620&lt;=-0.03,$BA1620&lt;-0.003),0,IF(OR($S1620&lt;=-0.02,$BA1620&lt;0.01),50,100)),"")</f>
        <v>50</v>
      </c>
      <c r="BC1620" s="0" t="str">
        <f aca="false">IF(OR(COUNT($AZ1620)=0,COUNT($AZ1619)=0),"",IF(OR($AY1620/$AZ1619-1&lt;=-0.03,$AZ1620/$AZ1619-1&lt;=-0.045,IF(COUNT($AZ1611:$AZ1620)=10,AVERAGE($AZ1616:$AZ1620)/AVERAGE($AZ1611:$AZ1620)-1&lt;-0.01,FALSE())),0,IF(OR($AZ1620/$AZ1619-1&lt;=-0.02,IF(COUNT($AZ1611:$AZ1620)=10,AVERAGE($AZ1616:$AZ1620)/AVERAGE($AZ1611:$AZ1620)-1&lt;0.005,FALSE())),50,100)))</f>
        <v/>
      </c>
    </row>
    <row r="1621" customFormat="false" ht="15" hidden="false" customHeight="true" outlineLevel="0" collapsed="false">
      <c r="A1621" s="47" t="n">
        <v>1617</v>
      </c>
      <c r="B1621" s="48" t="n">
        <v>44902</v>
      </c>
      <c r="C1621" s="47" t="n">
        <v>2022</v>
      </c>
      <c r="D1621" s="49" t="s">
        <v>238</v>
      </c>
      <c r="E1621" s="50" t="n">
        <v>11497.39</v>
      </c>
      <c r="F1621" s="51" t="n">
        <v>-0.079599</v>
      </c>
      <c r="G1621" s="51" t="n">
        <v>-0.306027</v>
      </c>
      <c r="H1621" s="52" t="n">
        <v>0.4898</v>
      </c>
      <c r="I1621" s="62" t="n">
        <v>463.4</v>
      </c>
      <c r="J1621" s="63" t="s">
        <v>240</v>
      </c>
      <c r="K1621" s="54" t="n">
        <v>22.68</v>
      </c>
      <c r="L1621" s="55" t="n">
        <f aca="false">IF(COUNT(F1621)=0,50,IF(F1621&gt;=0,100,IF(F1621&gt;=-0.02,50,0)))</f>
        <v>0</v>
      </c>
      <c r="M1621" s="55" t="n">
        <f aca="false">IF(COUNT(G1621)=0,50,IF(G1621&gt;-0.06,100,IF(G1621&gt;-0.15,50,0)))</f>
        <v>0</v>
      </c>
      <c r="N1621" s="55" t="n">
        <f aca="false">IF(COUNT(H1621)=0,50,IF(H1621&gt;=0.6,100,IF(H1621&gt;=0.4,50,0)))</f>
        <v>50</v>
      </c>
      <c r="O1621" s="55" t="n">
        <f aca="false">IF(COUNT(I1621)=0,50,IF(J1621="proxy_vix",50,IF(I1621&lt;350,100,IF(I1621&lt;=450,50,0))))</f>
        <v>50</v>
      </c>
      <c r="P1621" s="55" t="n">
        <f aca="false">IF(COUNT(K1621)=0,50,IF(K1621&lt;20,100,IF(K1621&lt;=25,50,0)))</f>
        <v>50</v>
      </c>
      <c r="Q1621" s="54"/>
      <c r="R1621" s="47"/>
      <c r="S1621" s="51" t="n">
        <f aca="false">$E1621/$E1620-1</f>
        <v>-0.00452826006585472</v>
      </c>
      <c r="T1621" s="56" t="n">
        <f aca="false">$K1621/$K1620-1</f>
        <v>0.0230040595399188</v>
      </c>
      <c r="V1621" s="57"/>
      <c r="W1621" s="57"/>
      <c r="Y1621" s="1" t="str">
        <f aca="false">IF(AX1621&gt;=70,"EASY",IF(AX1621&gt;40,"UNCERTAIN","HARD"))</f>
        <v>HARD</v>
      </c>
      <c r="AA1621" s="58" t="n">
        <f aca="false">IF($A1621&lt;200,"",AVERAGE($E1572:$E1621)/AVERAGE($E1422:$E1621)-1)</f>
        <v>-0.0896702510864343</v>
      </c>
      <c r="AB1621" s="59" t="n">
        <f aca="false">LOOKUP($B1621,07_L1政策步階!$A$4:$A$14,07_L1政策步階!$C$4:$C$14)</f>
        <v>-1</v>
      </c>
      <c r="AC1621" s="57"/>
      <c r="AD1621" s="57"/>
      <c r="AE1621" s="57"/>
      <c r="AF1621" s="57"/>
      <c r="AG1621" s="57"/>
      <c r="AH1621" s="57"/>
      <c r="AI1621" s="57"/>
      <c r="AJ1621" s="57"/>
      <c r="AK1621" s="57"/>
      <c r="AL1621" s="59" t="n">
        <f aca="false">IF(ISNUMBER($AA1621),IF($AA1621&gt;=0.005,100,IF($AA1621&gt;=-0.015,50,0)),"")</f>
        <v>0</v>
      </c>
      <c r="AM1621" s="59" t="n">
        <f aca="false">IF(ISNUMBER($AB1621),IF($AB1621=1,100,IF($AB1621=0,50,0)),"")</f>
        <v>0</v>
      </c>
      <c r="AN1621" s="0" t="str">
        <f aca="false">IF(ISNUMBER($AC1621),IF($AC1621&gt;=0.001,100,IF($AC1621&gt;=-0.003,50,0)),"")</f>
        <v/>
      </c>
      <c r="AO1621" s="0" t="str">
        <f aca="false">IF(ISNUMBER($AD1621),IF($AD1621&gt;=0.04,100,IF($AD1621&gt;=0,50,0)),"")</f>
        <v/>
      </c>
      <c r="AP1621" s="0" t="str">
        <f aca="false">IF(ISNUMBER($AE1621),IF($AE1621&gt;=25,100,IF($AE1621&gt;=-75,50,0)),"")</f>
        <v/>
      </c>
      <c r="AQ1621" s="0" t="str">
        <f aca="false">IF(ISNUMBER($AF1621),IF($AF1621&gt;0,100,IF($AF1621&gt;=-50,50,0)),"")</f>
        <v/>
      </c>
      <c r="AR1621" s="0" t="str">
        <f aca="false">IF(ISNUMBER($AG1621),IF($AG1621=1,100,IF($AG1621=0,50,0)),"")</f>
        <v/>
      </c>
      <c r="AS1621" s="0" t="str">
        <f aca="false">IF(ISNUMBER($AH1621),IF($AH1621&lt;0,100,IF($AH1621&lt;=20,50,0)),"")</f>
        <v/>
      </c>
      <c r="AT1621" s="0" t="str">
        <f aca="false">IF(ISNUMBER($AI1621),IF($AI1621&lt;0.95,100,IF($AI1621&lt;=1,50,0)),"")</f>
        <v/>
      </c>
      <c r="AU1621" s="0" t="str">
        <f aca="false">IF(ISNUMBER($AJ1621),IF($AJ1621&lt;30,0,IF($AJ1621&lt;40,50,IF($AJ1621&lt;=90,100,50))),"")</f>
        <v/>
      </c>
      <c r="AV1621" s="0" t="str">
        <f aca="false">IF(ISNUMBER($AK1621),IF($AK1621&gt;-0.2,100,IF($AK1621&gt;=-0.4,50,0)),"")</f>
        <v/>
      </c>
      <c r="AW1621" s="59" t="n">
        <f aca="false">01_指標庫!$H$4*ISNUMBER($F1621)+01_指標庫!$H$5*ISNUMBER($AA1621)+01_指標庫!$H$6*ISNUMBER($G1621)+01_指標庫!$H$7*ISNUMBER($H1621)+01_指標庫!$H$8*ISNUMBER($AF1621)+01_指標庫!$H$9*ISNUMBER($AG1621)+01_指標庫!$H$10*ISNUMBER($AB1621)+01_指標庫!$H$11*ISNUMBER($AC1621)+01_指標庫!$H$12*ISNUMBER($AD1621)+01_指標庫!$H$13*ISNUMBER($AE1621)+01_指標庫!$H$14*ISNUMBER($I1621)+01_指標庫!$H$15*ISNUMBER($AH1621)+01_指標庫!$H$16*ISNUMBER($K1621)+01_指標庫!$H$17*ISNUMBER($AI1621)+01_指標庫!$H$18*ISNUMBER($AJ1621)+01_指標庫!$H$19*ISNUMBER($AK1621)+01_指標庫!$H$20*ISNUMBER($BB1621)+01_指標庫!$H$21*ISNUMBER($BC1621)</f>
        <v>51</v>
      </c>
      <c r="AX1621" s="59" t="n">
        <f aca="false">IF(AW1621=0,50,ROUND((01_指標庫!$H$4*IF(ISNUMBER($F1621),L1621,0)+01_指標庫!$H$5*IF(ISNUMBER($AA1621),AL1621,0)+01_指標庫!$H$6*IF(ISNUMBER($G1621),M1621,0)+01_指標庫!$H$7*IF(ISNUMBER($H1621),N1621,0)+01_指標庫!$H$8*IF(ISNUMBER($AF1621),AQ1621,0)+01_指標庫!$H$9*IF(ISNUMBER($AG1621),AR1621,0)+01_指標庫!$H$10*IF(ISNUMBER($AB1621),AM1621,0)+01_指標庫!$H$11*IF(ISNUMBER($AC1621),AN1621,0)+01_指標庫!$H$12*IF(ISNUMBER($AD1621),AO1621,0)+01_指標庫!$H$13*IF(ISNUMBER($AE1621),AP1621,0)+01_指標庫!$H$14*IF(ISNUMBER($I1621),O1621,0)+01_指標庫!$H$15*IF(ISNUMBER($AH1621),AS1621,0)+01_指標庫!$H$16*IF(ISNUMBER($K1621),P1621,0)+01_指標庫!$H$17*IF(ISNUMBER($AI1621),AT1621,0)+01_指標庫!$H$18*IF(ISNUMBER($AJ1621),AU1621,0)+01_指標庫!$H$19*IF(ISNUMBER($AK1621),AV1621,0)+01_指標庫!$H$20*IF(ISNUMBER($BB1621),BB1621,0)+01_指標庫!$H$21*IF(ISNUMBER($BC1621),BC1621,0))/AW1621,1))</f>
        <v>27.5</v>
      </c>
      <c r="AY1621" s="60"/>
      <c r="AZ1621" s="60"/>
      <c r="BA1621" s="58" t="n">
        <f aca="false">AVERAGE($E1617:$E1621)/AVERAGE($E1612:$E1621)-1</f>
        <v>0.00130984936647249</v>
      </c>
      <c r="BB1621" s="59" t="n">
        <f aca="false">IF(ISNUMBER($BA1621),IF(OR($S1621&lt;=-0.03,$BA1621&lt;-0.003),0,IF(OR($S1621&lt;=-0.02,$BA1621&lt;0.01),50,100)),"")</f>
        <v>50</v>
      </c>
      <c r="BC1621" s="0" t="str">
        <f aca="false">IF(OR(COUNT($AZ1621)=0,COUNT($AZ1620)=0),"",IF(OR($AY1621/$AZ1620-1&lt;=-0.03,$AZ1621/$AZ1620-1&lt;=-0.045,IF(COUNT($AZ1612:$AZ1621)=10,AVERAGE($AZ1617:$AZ1621)/AVERAGE($AZ1612:$AZ1621)-1&lt;-0.01,FALSE())),0,IF(OR($AZ1621/$AZ1620-1&lt;=-0.02,IF(COUNT($AZ1612:$AZ1621)=10,AVERAGE($AZ1617:$AZ1621)/AVERAGE($AZ1612:$AZ1621)-1&lt;0.005,FALSE())),50,100)))</f>
        <v/>
      </c>
    </row>
    <row r="1622" customFormat="false" ht="15" hidden="false" customHeight="true" outlineLevel="0" collapsed="false">
      <c r="A1622" s="47" t="n">
        <v>1618</v>
      </c>
      <c r="B1622" s="48" t="n">
        <v>44903</v>
      </c>
      <c r="C1622" s="47" t="n">
        <v>2022</v>
      </c>
      <c r="D1622" s="49" t="s">
        <v>239</v>
      </c>
      <c r="E1622" s="50" t="n">
        <v>11637.5</v>
      </c>
      <c r="F1622" s="51" t="n">
        <v>-0.067685</v>
      </c>
      <c r="G1622" s="51" t="n">
        <v>-0.297571</v>
      </c>
      <c r="H1622" s="52" t="n">
        <v>0.5714</v>
      </c>
      <c r="I1622" s="62" t="n">
        <v>460.1</v>
      </c>
      <c r="J1622" s="63" t="s">
        <v>240</v>
      </c>
      <c r="K1622" s="54" t="n">
        <v>22.29</v>
      </c>
      <c r="L1622" s="55" t="n">
        <f aca="false">IF(COUNT(F1622)=0,50,IF(F1622&gt;=0,100,IF(F1622&gt;=-0.02,50,0)))</f>
        <v>0</v>
      </c>
      <c r="M1622" s="55" t="n">
        <f aca="false">IF(COUNT(G1622)=0,50,IF(G1622&gt;-0.06,100,IF(G1622&gt;-0.15,50,0)))</f>
        <v>0</v>
      </c>
      <c r="N1622" s="55" t="n">
        <f aca="false">IF(COUNT(H1622)=0,50,IF(H1622&gt;=0.6,100,IF(H1622&gt;=0.4,50,0)))</f>
        <v>50</v>
      </c>
      <c r="O1622" s="55" t="n">
        <f aca="false">IF(COUNT(I1622)=0,50,IF(J1622="proxy_vix",50,IF(I1622&lt;350,100,IF(I1622&lt;=450,50,0))))</f>
        <v>50</v>
      </c>
      <c r="P1622" s="55" t="n">
        <f aca="false">IF(COUNT(K1622)=0,50,IF(K1622&lt;20,100,IF(K1622&lt;=25,50,0)))</f>
        <v>50</v>
      </c>
      <c r="Q1622" s="54"/>
      <c r="R1622" s="47"/>
      <c r="S1622" s="51" t="n">
        <f aca="false">$E1622/$E1621-1</f>
        <v>0.0121862440084228</v>
      </c>
      <c r="T1622" s="56" t="n">
        <f aca="false">$K1622/$K1621-1</f>
        <v>-0.0171957671957672</v>
      </c>
      <c r="V1622" s="57"/>
      <c r="W1622" s="57"/>
      <c r="Y1622" s="1" t="str">
        <f aca="false">IF(AX1622&gt;=70,"EASY",IF(AX1622&gt;40,"UNCERTAIN","HARD"))</f>
        <v>HARD</v>
      </c>
      <c r="AA1622" s="58" t="n">
        <f aca="false">IF($A1622&lt;200,"",AVERAGE($E1573:$E1622)/AVERAGE($E1423:$E1622)-1)</f>
        <v>-0.0887574618674414</v>
      </c>
      <c r="AB1622" s="59" t="n">
        <f aca="false">LOOKUP($B1622,07_L1政策步階!$A$4:$A$14,07_L1政策步階!$C$4:$C$14)</f>
        <v>-1</v>
      </c>
      <c r="AC1622" s="57"/>
      <c r="AD1622" s="57"/>
      <c r="AE1622" s="57"/>
      <c r="AF1622" s="57"/>
      <c r="AG1622" s="57"/>
      <c r="AH1622" s="57"/>
      <c r="AI1622" s="57"/>
      <c r="AJ1622" s="57"/>
      <c r="AK1622" s="57"/>
      <c r="AL1622" s="59" t="n">
        <f aca="false">IF(ISNUMBER($AA1622),IF($AA1622&gt;=0.005,100,IF($AA1622&gt;=-0.015,50,0)),"")</f>
        <v>0</v>
      </c>
      <c r="AM1622" s="59" t="n">
        <f aca="false">IF(ISNUMBER($AB1622),IF($AB1622=1,100,IF($AB1622=0,50,0)),"")</f>
        <v>0</v>
      </c>
      <c r="AN1622" s="0" t="str">
        <f aca="false">IF(ISNUMBER($AC1622),IF($AC1622&gt;=0.001,100,IF($AC1622&gt;=-0.003,50,0)),"")</f>
        <v/>
      </c>
      <c r="AO1622" s="0" t="str">
        <f aca="false">IF(ISNUMBER($AD1622),IF($AD1622&gt;=0.04,100,IF($AD1622&gt;=0,50,0)),"")</f>
        <v/>
      </c>
      <c r="AP1622" s="0" t="str">
        <f aca="false">IF(ISNUMBER($AE1622),IF($AE1622&gt;=25,100,IF($AE1622&gt;=-75,50,0)),"")</f>
        <v/>
      </c>
      <c r="AQ1622" s="0" t="str">
        <f aca="false">IF(ISNUMBER($AF1622),IF($AF1622&gt;0,100,IF($AF1622&gt;=-50,50,0)),"")</f>
        <v/>
      </c>
      <c r="AR1622" s="0" t="str">
        <f aca="false">IF(ISNUMBER($AG1622),IF($AG1622=1,100,IF($AG1622=0,50,0)),"")</f>
        <v/>
      </c>
      <c r="AS1622" s="0" t="str">
        <f aca="false">IF(ISNUMBER($AH1622),IF($AH1622&lt;0,100,IF($AH1622&lt;=20,50,0)),"")</f>
        <v/>
      </c>
      <c r="AT1622" s="0" t="str">
        <f aca="false">IF(ISNUMBER($AI1622),IF($AI1622&lt;0.95,100,IF($AI1622&lt;=1,50,0)),"")</f>
        <v/>
      </c>
      <c r="AU1622" s="0" t="str">
        <f aca="false">IF(ISNUMBER($AJ1622),IF($AJ1622&lt;30,0,IF($AJ1622&lt;40,50,IF($AJ1622&lt;=90,100,50))),"")</f>
        <v/>
      </c>
      <c r="AV1622" s="0" t="str">
        <f aca="false">IF(ISNUMBER($AK1622),IF($AK1622&gt;-0.2,100,IF($AK1622&gt;=-0.4,50,0)),"")</f>
        <v/>
      </c>
      <c r="AW1622" s="59" t="n">
        <f aca="false">01_指標庫!$H$4*ISNUMBER($F1622)+01_指標庫!$H$5*ISNUMBER($AA1622)+01_指標庫!$H$6*ISNUMBER($G1622)+01_指標庫!$H$7*ISNUMBER($H1622)+01_指標庫!$H$8*ISNUMBER($AF1622)+01_指標庫!$H$9*ISNUMBER($AG1622)+01_指標庫!$H$10*ISNUMBER($AB1622)+01_指標庫!$H$11*ISNUMBER($AC1622)+01_指標庫!$H$12*ISNUMBER($AD1622)+01_指標庫!$H$13*ISNUMBER($AE1622)+01_指標庫!$H$14*ISNUMBER($I1622)+01_指標庫!$H$15*ISNUMBER($AH1622)+01_指標庫!$H$16*ISNUMBER($K1622)+01_指標庫!$H$17*ISNUMBER($AI1622)+01_指標庫!$H$18*ISNUMBER($AJ1622)+01_指標庫!$H$19*ISNUMBER($AK1622)+01_指標庫!$H$20*ISNUMBER($BB1622)+01_指標庫!$H$21*ISNUMBER($BC1622)</f>
        <v>51</v>
      </c>
      <c r="AX1622" s="59" t="n">
        <f aca="false">IF(AW1622=0,50,ROUND((01_指標庫!$H$4*IF(ISNUMBER($F1622),L1622,0)+01_指標庫!$H$5*IF(ISNUMBER($AA1622),AL1622,0)+01_指標庫!$H$6*IF(ISNUMBER($G1622),M1622,0)+01_指標庫!$H$7*IF(ISNUMBER($H1622),N1622,0)+01_指標庫!$H$8*IF(ISNUMBER($AF1622),AQ1622,0)+01_指標庫!$H$9*IF(ISNUMBER($AG1622),AR1622,0)+01_指標庫!$H$10*IF(ISNUMBER($AB1622),AM1622,0)+01_指標庫!$H$11*IF(ISNUMBER($AC1622),AN1622,0)+01_指標庫!$H$12*IF(ISNUMBER($AD1622),AO1622,0)+01_指標庫!$H$13*IF(ISNUMBER($AE1622),AP1622,0)+01_指標庫!$H$14*IF(ISNUMBER($I1622),O1622,0)+01_指標庫!$H$15*IF(ISNUMBER($AH1622),AS1622,0)+01_指標庫!$H$16*IF(ISNUMBER($K1622),P1622,0)+01_指標庫!$H$17*IF(ISNUMBER($AI1622),AT1622,0)+01_指標庫!$H$18*IF(ISNUMBER($AJ1622),AU1622,0)+01_指標庫!$H$19*IF(ISNUMBER($AK1622),AV1622,0)+01_指標庫!$H$20*IF(ISNUMBER($BB1622),BB1622,0)+01_指標庫!$H$21*IF(ISNUMBER($BC1622),BC1622,0))/AW1622,1))</f>
        <v>21.6</v>
      </c>
      <c r="AY1622" s="60"/>
      <c r="AZ1622" s="60"/>
      <c r="BA1622" s="58" t="n">
        <f aca="false">AVERAGE($E1618:$E1622)/AVERAGE($E1613:$E1622)-1</f>
        <v>-0.00386370230835631</v>
      </c>
      <c r="BB1622" s="59" t="n">
        <f aca="false">IF(ISNUMBER($BA1622),IF(OR($S1622&lt;=-0.03,$BA1622&lt;-0.003),0,IF(OR($S1622&lt;=-0.02,$BA1622&lt;0.01),50,100)),"")</f>
        <v>0</v>
      </c>
      <c r="BC1622" s="0" t="str">
        <f aca="false">IF(OR(COUNT($AZ1622)=0,COUNT($AZ1621)=0),"",IF(OR($AY1622/$AZ1621-1&lt;=-0.03,$AZ1622/$AZ1621-1&lt;=-0.045,IF(COUNT($AZ1613:$AZ1622)=10,AVERAGE($AZ1618:$AZ1622)/AVERAGE($AZ1613:$AZ1622)-1&lt;-0.01,FALSE())),0,IF(OR($AZ1622/$AZ1621-1&lt;=-0.02,IF(COUNT($AZ1613:$AZ1622)=10,AVERAGE($AZ1618:$AZ1622)/AVERAGE($AZ1613:$AZ1622)-1&lt;0.005,FALSE())),50,100)))</f>
        <v/>
      </c>
    </row>
    <row r="1623" customFormat="false" ht="15" hidden="false" customHeight="true" outlineLevel="0" collapsed="false">
      <c r="A1623" s="47" t="n">
        <v>1619</v>
      </c>
      <c r="B1623" s="48" t="n">
        <v>44904</v>
      </c>
      <c r="C1623" s="47" t="n">
        <v>2022</v>
      </c>
      <c r="D1623" s="49" t="s">
        <v>234</v>
      </c>
      <c r="E1623" s="50" t="n">
        <v>11563.33</v>
      </c>
      <c r="F1623" s="51" t="n">
        <v>-0.072731</v>
      </c>
      <c r="G1623" s="51" t="n">
        <v>-0.302047</v>
      </c>
      <c r="H1623" s="52" t="n">
        <v>0.5714</v>
      </c>
      <c r="I1623" s="62" t="n">
        <v>464.6</v>
      </c>
      <c r="J1623" s="63" t="s">
        <v>240</v>
      </c>
      <c r="K1623" s="54" t="n">
        <v>22.83</v>
      </c>
      <c r="L1623" s="55" t="n">
        <f aca="false">IF(COUNT(F1623)=0,50,IF(F1623&gt;=0,100,IF(F1623&gt;=-0.02,50,0)))</f>
        <v>0</v>
      </c>
      <c r="M1623" s="55" t="n">
        <f aca="false">IF(COUNT(G1623)=0,50,IF(G1623&gt;-0.06,100,IF(G1623&gt;-0.15,50,0)))</f>
        <v>0</v>
      </c>
      <c r="N1623" s="55" t="n">
        <f aca="false">IF(COUNT(H1623)=0,50,IF(H1623&gt;=0.6,100,IF(H1623&gt;=0.4,50,0)))</f>
        <v>50</v>
      </c>
      <c r="O1623" s="55" t="n">
        <f aca="false">IF(COUNT(I1623)=0,50,IF(J1623="proxy_vix",50,IF(I1623&lt;350,100,IF(I1623&lt;=450,50,0))))</f>
        <v>50</v>
      </c>
      <c r="P1623" s="55" t="n">
        <f aca="false">IF(COUNT(K1623)=0,50,IF(K1623&lt;20,100,IF(K1623&lt;=25,50,0)))</f>
        <v>50</v>
      </c>
      <c r="Q1623" s="54"/>
      <c r="R1623" s="47"/>
      <c r="S1623" s="51" t="n">
        <f aca="false">$E1623/$E1622-1</f>
        <v>-0.00637336197636951</v>
      </c>
      <c r="T1623" s="56" t="n">
        <f aca="false">$K1623/$K1622-1</f>
        <v>0.0242261103633916</v>
      </c>
      <c r="V1623" s="57"/>
      <c r="W1623" s="57"/>
      <c r="Y1623" s="1" t="str">
        <f aca="false">IF(AX1623&gt;=70,"EASY",IF(AX1623&gt;40,"UNCERTAIN","HARD"))</f>
        <v>HARD</v>
      </c>
      <c r="AA1623" s="58" t="n">
        <f aca="false">IF($A1623&lt;200,"",AVERAGE($E1574:$E1623)/AVERAGE($E1424:$E1623)-1)</f>
        <v>-0.087237244559134</v>
      </c>
      <c r="AB1623" s="59" t="n">
        <f aca="false">LOOKUP($B1623,07_L1政策步階!$A$4:$A$14,07_L1政策步階!$C$4:$C$14)</f>
        <v>-1</v>
      </c>
      <c r="AC1623" s="57"/>
      <c r="AD1623" s="57"/>
      <c r="AE1623" s="57"/>
      <c r="AF1623" s="57"/>
      <c r="AG1623" s="57"/>
      <c r="AH1623" s="57"/>
      <c r="AI1623" s="57"/>
      <c r="AJ1623" s="57"/>
      <c r="AK1623" s="57"/>
      <c r="AL1623" s="59" t="n">
        <f aca="false">IF(ISNUMBER($AA1623),IF($AA1623&gt;=0.005,100,IF($AA1623&gt;=-0.015,50,0)),"")</f>
        <v>0</v>
      </c>
      <c r="AM1623" s="59" t="n">
        <f aca="false">IF(ISNUMBER($AB1623),IF($AB1623=1,100,IF($AB1623=0,50,0)),"")</f>
        <v>0</v>
      </c>
      <c r="AN1623" s="0" t="str">
        <f aca="false">IF(ISNUMBER($AC1623),IF($AC1623&gt;=0.001,100,IF($AC1623&gt;=-0.003,50,0)),"")</f>
        <v/>
      </c>
      <c r="AO1623" s="0" t="str">
        <f aca="false">IF(ISNUMBER($AD1623),IF($AD1623&gt;=0.04,100,IF($AD1623&gt;=0,50,0)),"")</f>
        <v/>
      </c>
      <c r="AP1623" s="0" t="str">
        <f aca="false">IF(ISNUMBER($AE1623),IF($AE1623&gt;=25,100,IF($AE1623&gt;=-75,50,0)),"")</f>
        <v/>
      </c>
      <c r="AQ1623" s="0" t="str">
        <f aca="false">IF(ISNUMBER($AF1623),IF($AF1623&gt;0,100,IF($AF1623&gt;=-50,50,0)),"")</f>
        <v/>
      </c>
      <c r="AR1623" s="0" t="str">
        <f aca="false">IF(ISNUMBER($AG1623),IF($AG1623=1,100,IF($AG1623=0,50,0)),"")</f>
        <v/>
      </c>
      <c r="AS1623" s="0" t="str">
        <f aca="false">IF(ISNUMBER($AH1623),IF($AH1623&lt;0,100,IF($AH1623&lt;=20,50,0)),"")</f>
        <v/>
      </c>
      <c r="AT1623" s="0" t="str">
        <f aca="false">IF(ISNUMBER($AI1623),IF($AI1623&lt;0.95,100,IF($AI1623&lt;=1,50,0)),"")</f>
        <v/>
      </c>
      <c r="AU1623" s="0" t="str">
        <f aca="false">IF(ISNUMBER($AJ1623),IF($AJ1623&lt;30,0,IF($AJ1623&lt;40,50,IF($AJ1623&lt;=90,100,50))),"")</f>
        <v/>
      </c>
      <c r="AV1623" s="0" t="str">
        <f aca="false">IF(ISNUMBER($AK1623),IF($AK1623&gt;-0.2,100,IF($AK1623&gt;=-0.4,50,0)),"")</f>
        <v/>
      </c>
      <c r="AW1623" s="59" t="n">
        <f aca="false">01_指標庫!$H$4*ISNUMBER($F1623)+01_指標庫!$H$5*ISNUMBER($AA1623)+01_指標庫!$H$6*ISNUMBER($G1623)+01_指標庫!$H$7*ISNUMBER($H1623)+01_指標庫!$H$8*ISNUMBER($AF1623)+01_指標庫!$H$9*ISNUMBER($AG1623)+01_指標庫!$H$10*ISNUMBER($AB1623)+01_指標庫!$H$11*ISNUMBER($AC1623)+01_指標庫!$H$12*ISNUMBER($AD1623)+01_指標庫!$H$13*ISNUMBER($AE1623)+01_指標庫!$H$14*ISNUMBER($I1623)+01_指標庫!$H$15*ISNUMBER($AH1623)+01_指標庫!$H$16*ISNUMBER($K1623)+01_指標庫!$H$17*ISNUMBER($AI1623)+01_指標庫!$H$18*ISNUMBER($AJ1623)+01_指標庫!$H$19*ISNUMBER($AK1623)+01_指標庫!$H$20*ISNUMBER($BB1623)+01_指標庫!$H$21*ISNUMBER($BC1623)</f>
        <v>51</v>
      </c>
      <c r="AX1623" s="59" t="n">
        <f aca="false">IF(AW1623=0,50,ROUND((01_指標庫!$H$4*IF(ISNUMBER($F1623),L1623,0)+01_指標庫!$H$5*IF(ISNUMBER($AA1623),AL1623,0)+01_指標庫!$H$6*IF(ISNUMBER($G1623),M1623,0)+01_指標庫!$H$7*IF(ISNUMBER($H1623),N1623,0)+01_指標庫!$H$8*IF(ISNUMBER($AF1623),AQ1623,0)+01_指標庫!$H$9*IF(ISNUMBER($AG1623),AR1623,0)+01_指標庫!$H$10*IF(ISNUMBER($AB1623),AM1623,0)+01_指標庫!$H$11*IF(ISNUMBER($AC1623),AN1623,0)+01_指標庫!$H$12*IF(ISNUMBER($AD1623),AO1623,0)+01_指標庫!$H$13*IF(ISNUMBER($AE1623),AP1623,0)+01_指標庫!$H$14*IF(ISNUMBER($I1623),O1623,0)+01_指標庫!$H$15*IF(ISNUMBER($AH1623),AS1623,0)+01_指標庫!$H$16*IF(ISNUMBER($K1623),P1623,0)+01_指標庫!$H$17*IF(ISNUMBER($AI1623),AT1623,0)+01_指標庫!$H$18*IF(ISNUMBER($AJ1623),AU1623,0)+01_指標庫!$H$19*IF(ISNUMBER($AK1623),AV1623,0)+01_指標庫!$H$20*IF(ISNUMBER($BB1623),BB1623,0)+01_指標庫!$H$21*IF(ISNUMBER($BC1623),BC1623,0))/AW1623,1))</f>
        <v>21.6</v>
      </c>
      <c r="AY1623" s="60"/>
      <c r="AZ1623" s="60"/>
      <c r="BA1623" s="58" t="n">
        <f aca="false">AVERAGE($E1619:$E1623)/AVERAGE($E1614:$E1623)-1</f>
        <v>-0.00957999565158485</v>
      </c>
      <c r="BB1623" s="59" t="n">
        <f aca="false">IF(ISNUMBER($BA1623),IF(OR($S1623&lt;=-0.03,$BA1623&lt;-0.003),0,IF(OR($S1623&lt;=-0.02,$BA1623&lt;0.01),50,100)),"")</f>
        <v>0</v>
      </c>
      <c r="BC1623" s="0" t="str">
        <f aca="false">IF(OR(COUNT($AZ1623)=0,COUNT($AZ1622)=0),"",IF(OR($AY1623/$AZ1622-1&lt;=-0.03,$AZ1623/$AZ1622-1&lt;=-0.045,IF(COUNT($AZ1614:$AZ1623)=10,AVERAGE($AZ1619:$AZ1623)/AVERAGE($AZ1614:$AZ1623)-1&lt;-0.01,FALSE())),0,IF(OR($AZ1623/$AZ1622-1&lt;=-0.02,IF(COUNT($AZ1614:$AZ1623)=10,AVERAGE($AZ1619:$AZ1623)/AVERAGE($AZ1614:$AZ1623)-1&lt;0.005,FALSE())),50,100)))</f>
        <v/>
      </c>
    </row>
    <row r="1624" customFormat="false" ht="15" hidden="false" customHeight="true" outlineLevel="0" collapsed="false">
      <c r="A1624" s="47" t="n">
        <v>1620</v>
      </c>
      <c r="B1624" s="48" t="n">
        <v>44907</v>
      </c>
      <c r="C1624" s="47" t="n">
        <v>2022</v>
      </c>
      <c r="D1624" s="49" t="s">
        <v>236</v>
      </c>
      <c r="E1624" s="50" t="n">
        <v>11706.44</v>
      </c>
      <c r="F1624" s="51" t="n">
        <v>-0.060319</v>
      </c>
      <c r="G1624" s="51" t="n">
        <v>-0.293409</v>
      </c>
      <c r="H1624" s="52" t="n">
        <v>0.6531</v>
      </c>
      <c r="I1624" s="62" t="n">
        <v>482.8</v>
      </c>
      <c r="J1624" s="63" t="s">
        <v>240</v>
      </c>
      <c r="K1624" s="54" t="n">
        <v>25</v>
      </c>
      <c r="L1624" s="55" t="n">
        <f aca="false">IF(COUNT(F1624)=0,50,IF(F1624&gt;=0,100,IF(F1624&gt;=-0.02,50,0)))</f>
        <v>0</v>
      </c>
      <c r="M1624" s="55" t="n">
        <f aca="false">IF(COUNT(G1624)=0,50,IF(G1624&gt;-0.06,100,IF(G1624&gt;-0.15,50,0)))</f>
        <v>0</v>
      </c>
      <c r="N1624" s="55" t="n">
        <f aca="false">IF(COUNT(H1624)=0,50,IF(H1624&gt;=0.6,100,IF(H1624&gt;=0.4,50,0)))</f>
        <v>100</v>
      </c>
      <c r="O1624" s="55" t="n">
        <f aca="false">IF(COUNT(I1624)=0,50,IF(J1624="proxy_vix",50,IF(I1624&lt;350,100,IF(I1624&lt;=450,50,0))))</f>
        <v>50</v>
      </c>
      <c r="P1624" s="55" t="n">
        <f aca="false">IF(COUNT(K1624)=0,50,IF(K1624&lt;20,100,IF(K1624&lt;=25,50,0)))</f>
        <v>50</v>
      </c>
      <c r="Q1624" s="54"/>
      <c r="R1624" s="47"/>
      <c r="S1624" s="51" t="n">
        <f aca="false">$E1624/$E1623-1</f>
        <v>0.0123761926711423</v>
      </c>
      <c r="T1624" s="56" t="n">
        <f aca="false">$K1624/$K1623-1</f>
        <v>0.0950503723171268</v>
      </c>
      <c r="V1624" s="57"/>
      <c r="W1624" s="57"/>
      <c r="Y1624" s="1" t="str">
        <f aca="false">IF(AX1624&gt;=70,"EASY",IF(AX1624&gt;40,"UNCERTAIN","HARD"))</f>
        <v>HARD</v>
      </c>
      <c r="AA1624" s="58" t="n">
        <f aca="false">IF($A1624&lt;200,"",AVERAGE($E1575:$E1624)/AVERAGE($E1425:$E1624)-1)</f>
        <v>-0.0851473992679486</v>
      </c>
      <c r="AB1624" s="59" t="n">
        <f aca="false">LOOKUP($B1624,07_L1政策步階!$A$4:$A$14,07_L1政策步階!$C$4:$C$14)</f>
        <v>-1</v>
      </c>
      <c r="AC1624" s="57"/>
      <c r="AD1624" s="57"/>
      <c r="AE1624" s="57"/>
      <c r="AF1624" s="57"/>
      <c r="AG1624" s="57"/>
      <c r="AH1624" s="57"/>
      <c r="AI1624" s="57"/>
      <c r="AJ1624" s="57"/>
      <c r="AK1624" s="57"/>
      <c r="AL1624" s="59" t="n">
        <f aca="false">IF(ISNUMBER($AA1624),IF($AA1624&gt;=0.005,100,IF($AA1624&gt;=-0.015,50,0)),"")</f>
        <v>0</v>
      </c>
      <c r="AM1624" s="59" t="n">
        <f aca="false">IF(ISNUMBER($AB1624),IF($AB1624=1,100,IF($AB1624=0,50,0)),"")</f>
        <v>0</v>
      </c>
      <c r="AN1624" s="0" t="str">
        <f aca="false">IF(ISNUMBER($AC1624),IF($AC1624&gt;=0.001,100,IF($AC1624&gt;=-0.003,50,0)),"")</f>
        <v/>
      </c>
      <c r="AO1624" s="0" t="str">
        <f aca="false">IF(ISNUMBER($AD1624),IF($AD1624&gt;=0.04,100,IF($AD1624&gt;=0,50,0)),"")</f>
        <v/>
      </c>
      <c r="AP1624" s="0" t="str">
        <f aca="false">IF(ISNUMBER($AE1624),IF($AE1624&gt;=25,100,IF($AE1624&gt;=-75,50,0)),"")</f>
        <v/>
      </c>
      <c r="AQ1624" s="0" t="str">
        <f aca="false">IF(ISNUMBER($AF1624),IF($AF1624&gt;0,100,IF($AF1624&gt;=-50,50,0)),"")</f>
        <v/>
      </c>
      <c r="AR1624" s="0" t="str">
        <f aca="false">IF(ISNUMBER($AG1624),IF($AG1624=1,100,IF($AG1624=0,50,0)),"")</f>
        <v/>
      </c>
      <c r="AS1624" s="0" t="str">
        <f aca="false">IF(ISNUMBER($AH1624),IF($AH1624&lt;0,100,IF($AH1624&lt;=20,50,0)),"")</f>
        <v/>
      </c>
      <c r="AT1624" s="0" t="str">
        <f aca="false">IF(ISNUMBER($AI1624),IF($AI1624&lt;0.95,100,IF($AI1624&lt;=1,50,0)),"")</f>
        <v/>
      </c>
      <c r="AU1624" s="0" t="str">
        <f aca="false">IF(ISNUMBER($AJ1624),IF($AJ1624&lt;30,0,IF($AJ1624&lt;40,50,IF($AJ1624&lt;=90,100,50))),"")</f>
        <v/>
      </c>
      <c r="AV1624" s="0" t="str">
        <f aca="false">IF(ISNUMBER($AK1624),IF($AK1624&gt;-0.2,100,IF($AK1624&gt;=-0.4,50,0)),"")</f>
        <v/>
      </c>
      <c r="AW1624" s="59" t="n">
        <f aca="false">01_指標庫!$H$4*ISNUMBER($F1624)+01_指標庫!$H$5*ISNUMBER($AA1624)+01_指標庫!$H$6*ISNUMBER($G1624)+01_指標庫!$H$7*ISNUMBER($H1624)+01_指標庫!$H$8*ISNUMBER($AF1624)+01_指標庫!$H$9*ISNUMBER($AG1624)+01_指標庫!$H$10*ISNUMBER($AB1624)+01_指標庫!$H$11*ISNUMBER($AC1624)+01_指標庫!$H$12*ISNUMBER($AD1624)+01_指標庫!$H$13*ISNUMBER($AE1624)+01_指標庫!$H$14*ISNUMBER($I1624)+01_指標庫!$H$15*ISNUMBER($AH1624)+01_指標庫!$H$16*ISNUMBER($K1624)+01_指標庫!$H$17*ISNUMBER($AI1624)+01_指標庫!$H$18*ISNUMBER($AJ1624)+01_指標庫!$H$19*ISNUMBER($AK1624)+01_指標庫!$H$20*ISNUMBER($BB1624)+01_指標庫!$H$21*ISNUMBER($BC1624)</f>
        <v>51</v>
      </c>
      <c r="AX1624" s="59" t="n">
        <f aca="false">IF(AW1624=0,50,ROUND((01_指標庫!$H$4*IF(ISNUMBER($F1624),L1624,0)+01_指標庫!$H$5*IF(ISNUMBER($AA1624),AL1624,0)+01_指標庫!$H$6*IF(ISNUMBER($G1624),M1624,0)+01_指標庫!$H$7*IF(ISNUMBER($H1624),N1624,0)+01_指標庫!$H$8*IF(ISNUMBER($AF1624),AQ1624,0)+01_指標庫!$H$9*IF(ISNUMBER($AG1624),AR1624,0)+01_指標庫!$H$10*IF(ISNUMBER($AB1624),AM1624,0)+01_指標庫!$H$11*IF(ISNUMBER($AC1624),AN1624,0)+01_指標庫!$H$12*IF(ISNUMBER($AD1624),AO1624,0)+01_指標庫!$H$13*IF(ISNUMBER($AE1624),AP1624,0)+01_指標庫!$H$14*IF(ISNUMBER($I1624),O1624,0)+01_指標庫!$H$15*IF(ISNUMBER($AH1624),AS1624,0)+01_指標庫!$H$16*IF(ISNUMBER($K1624),P1624,0)+01_指標庫!$H$17*IF(ISNUMBER($AI1624),AT1624,0)+01_指標庫!$H$18*IF(ISNUMBER($AJ1624),AU1624,0)+01_指標庫!$H$19*IF(ISNUMBER($AK1624),AV1624,0)+01_指標庫!$H$20*IF(ISNUMBER($BB1624),BB1624,0)+01_指標庫!$H$21*IF(ISNUMBER($BC1624),BC1624,0))/AW1624,1))</f>
        <v>29.4</v>
      </c>
      <c r="AY1624" s="60"/>
      <c r="AZ1624" s="60"/>
      <c r="BA1624" s="58" t="n">
        <f aca="false">AVERAGE($E1620:$E1624)/AVERAGE($E1615:$E1624)-1</f>
        <v>-0.0119520954633252</v>
      </c>
      <c r="BB1624" s="59" t="n">
        <f aca="false">IF(ISNUMBER($BA1624),IF(OR($S1624&lt;=-0.03,$BA1624&lt;-0.003),0,IF(OR($S1624&lt;=-0.02,$BA1624&lt;0.01),50,100)),"")</f>
        <v>0</v>
      </c>
      <c r="BC1624" s="0" t="str">
        <f aca="false">IF(OR(COUNT($AZ1624)=0,COUNT($AZ1623)=0),"",IF(OR($AY1624/$AZ1623-1&lt;=-0.03,$AZ1624/$AZ1623-1&lt;=-0.045,IF(COUNT($AZ1615:$AZ1624)=10,AVERAGE($AZ1620:$AZ1624)/AVERAGE($AZ1615:$AZ1624)-1&lt;-0.01,FALSE())),0,IF(OR($AZ1624/$AZ1623-1&lt;=-0.02,IF(COUNT($AZ1615:$AZ1624)=10,AVERAGE($AZ1620:$AZ1624)/AVERAGE($AZ1615:$AZ1624)-1&lt;0.005,FALSE())),50,100)))</f>
        <v/>
      </c>
    </row>
    <row r="1625" customFormat="false" ht="15" hidden="false" customHeight="true" outlineLevel="0" collapsed="false">
      <c r="A1625" s="47" t="n">
        <v>1621</v>
      </c>
      <c r="B1625" s="48" t="n">
        <v>44908</v>
      </c>
      <c r="C1625" s="47" t="n">
        <v>2022</v>
      </c>
      <c r="D1625" s="49" t="s">
        <v>237</v>
      </c>
      <c r="E1625" s="50" t="n">
        <v>11834.21</v>
      </c>
      <c r="F1625" s="51" t="n">
        <v>-0.049146</v>
      </c>
      <c r="G1625" s="51" t="n">
        <v>-0.285697</v>
      </c>
      <c r="H1625" s="52" t="n">
        <v>0.6735</v>
      </c>
      <c r="I1625" s="62" t="n">
        <v>462.3</v>
      </c>
      <c r="J1625" s="63" t="s">
        <v>240</v>
      </c>
      <c r="K1625" s="54" t="n">
        <v>22.55</v>
      </c>
      <c r="L1625" s="55" t="n">
        <f aca="false">IF(COUNT(F1625)=0,50,IF(F1625&gt;=0,100,IF(F1625&gt;=-0.02,50,0)))</f>
        <v>0</v>
      </c>
      <c r="M1625" s="55" t="n">
        <f aca="false">IF(COUNT(G1625)=0,50,IF(G1625&gt;-0.06,100,IF(G1625&gt;-0.15,50,0)))</f>
        <v>0</v>
      </c>
      <c r="N1625" s="55" t="n">
        <f aca="false">IF(COUNT(H1625)=0,50,IF(H1625&gt;=0.6,100,IF(H1625&gt;=0.4,50,0)))</f>
        <v>100</v>
      </c>
      <c r="O1625" s="55" t="n">
        <f aca="false">IF(COUNT(I1625)=0,50,IF(J1625="proxy_vix",50,IF(I1625&lt;350,100,IF(I1625&lt;=450,50,0))))</f>
        <v>50</v>
      </c>
      <c r="P1625" s="55" t="n">
        <f aca="false">IF(COUNT(K1625)=0,50,IF(K1625&lt;20,100,IF(K1625&lt;=25,50,0)))</f>
        <v>50</v>
      </c>
      <c r="Q1625" s="54"/>
      <c r="R1625" s="47"/>
      <c r="S1625" s="51" t="n">
        <f aca="false">$E1625/$E1624-1</f>
        <v>0.0109145051783461</v>
      </c>
      <c r="T1625" s="56" t="n">
        <f aca="false">$K1625/$K1624-1</f>
        <v>-0.098</v>
      </c>
      <c r="V1625" s="57"/>
      <c r="W1625" s="57"/>
      <c r="Y1625" s="1" t="str">
        <f aca="false">IF(AX1625&gt;=70,"EASY",IF(AX1625&gt;40,"UNCERTAIN","HARD"))</f>
        <v>HARD</v>
      </c>
      <c r="AA1625" s="58" t="n">
        <f aca="false">IF($A1625&lt;200,"",AVERAGE($E1576:$E1625)/AVERAGE($E1426:$E1625)-1)</f>
        <v>-0.0832926244012242</v>
      </c>
      <c r="AB1625" s="59" t="n">
        <f aca="false">LOOKUP($B1625,07_L1政策步階!$A$4:$A$14,07_L1政策步階!$C$4:$C$14)</f>
        <v>-1</v>
      </c>
      <c r="AC1625" s="57"/>
      <c r="AD1625" s="57"/>
      <c r="AE1625" s="57"/>
      <c r="AF1625" s="57"/>
      <c r="AG1625" s="57"/>
      <c r="AH1625" s="57"/>
      <c r="AI1625" s="57"/>
      <c r="AJ1625" s="57"/>
      <c r="AK1625" s="57"/>
      <c r="AL1625" s="59" t="n">
        <f aca="false">IF(ISNUMBER($AA1625),IF($AA1625&gt;=0.005,100,IF($AA1625&gt;=-0.015,50,0)),"")</f>
        <v>0</v>
      </c>
      <c r="AM1625" s="59" t="n">
        <f aca="false">IF(ISNUMBER($AB1625),IF($AB1625=1,100,IF($AB1625=0,50,0)),"")</f>
        <v>0</v>
      </c>
      <c r="AN1625" s="0" t="str">
        <f aca="false">IF(ISNUMBER($AC1625),IF($AC1625&gt;=0.001,100,IF($AC1625&gt;=-0.003,50,0)),"")</f>
        <v/>
      </c>
      <c r="AO1625" s="0" t="str">
        <f aca="false">IF(ISNUMBER($AD1625),IF($AD1625&gt;=0.04,100,IF($AD1625&gt;=0,50,0)),"")</f>
        <v/>
      </c>
      <c r="AP1625" s="0" t="str">
        <f aca="false">IF(ISNUMBER($AE1625),IF($AE1625&gt;=25,100,IF($AE1625&gt;=-75,50,0)),"")</f>
        <v/>
      </c>
      <c r="AQ1625" s="0" t="str">
        <f aca="false">IF(ISNUMBER($AF1625),IF($AF1625&gt;0,100,IF($AF1625&gt;=-50,50,0)),"")</f>
        <v/>
      </c>
      <c r="AR1625" s="0" t="str">
        <f aca="false">IF(ISNUMBER($AG1625),IF($AG1625=1,100,IF($AG1625=0,50,0)),"")</f>
        <v/>
      </c>
      <c r="AS1625" s="0" t="str">
        <f aca="false">IF(ISNUMBER($AH1625),IF($AH1625&lt;0,100,IF($AH1625&lt;=20,50,0)),"")</f>
        <v/>
      </c>
      <c r="AT1625" s="0" t="str">
        <f aca="false">IF(ISNUMBER($AI1625),IF($AI1625&lt;0.95,100,IF($AI1625&lt;=1,50,0)),"")</f>
        <v/>
      </c>
      <c r="AU1625" s="0" t="str">
        <f aca="false">IF(ISNUMBER($AJ1625),IF($AJ1625&lt;30,0,IF($AJ1625&lt;40,50,IF($AJ1625&lt;=90,100,50))),"")</f>
        <v/>
      </c>
      <c r="AV1625" s="0" t="str">
        <f aca="false">IF(ISNUMBER($AK1625),IF($AK1625&gt;-0.2,100,IF($AK1625&gt;=-0.4,50,0)),"")</f>
        <v/>
      </c>
      <c r="AW1625" s="59" t="n">
        <f aca="false">01_指標庫!$H$4*ISNUMBER($F1625)+01_指標庫!$H$5*ISNUMBER($AA1625)+01_指標庫!$H$6*ISNUMBER($G1625)+01_指標庫!$H$7*ISNUMBER($H1625)+01_指標庫!$H$8*ISNUMBER($AF1625)+01_指標庫!$H$9*ISNUMBER($AG1625)+01_指標庫!$H$10*ISNUMBER($AB1625)+01_指標庫!$H$11*ISNUMBER($AC1625)+01_指標庫!$H$12*ISNUMBER($AD1625)+01_指標庫!$H$13*ISNUMBER($AE1625)+01_指標庫!$H$14*ISNUMBER($I1625)+01_指標庫!$H$15*ISNUMBER($AH1625)+01_指標庫!$H$16*ISNUMBER($K1625)+01_指標庫!$H$17*ISNUMBER($AI1625)+01_指標庫!$H$18*ISNUMBER($AJ1625)+01_指標庫!$H$19*ISNUMBER($AK1625)+01_指標庫!$H$20*ISNUMBER($BB1625)+01_指標庫!$H$21*ISNUMBER($BC1625)</f>
        <v>51</v>
      </c>
      <c r="AX1625" s="59" t="n">
        <f aca="false">IF(AW1625=0,50,ROUND((01_指標庫!$H$4*IF(ISNUMBER($F1625),L1625,0)+01_指標庫!$H$5*IF(ISNUMBER($AA1625),AL1625,0)+01_指標庫!$H$6*IF(ISNUMBER($G1625),M1625,0)+01_指標庫!$H$7*IF(ISNUMBER($H1625),N1625,0)+01_指標庫!$H$8*IF(ISNUMBER($AF1625),AQ1625,0)+01_指標庫!$H$9*IF(ISNUMBER($AG1625),AR1625,0)+01_指標庫!$H$10*IF(ISNUMBER($AB1625),AM1625,0)+01_指標庫!$H$11*IF(ISNUMBER($AC1625),AN1625,0)+01_指標庫!$H$12*IF(ISNUMBER($AD1625),AO1625,0)+01_指標庫!$H$13*IF(ISNUMBER($AE1625),AP1625,0)+01_指標庫!$H$14*IF(ISNUMBER($I1625),O1625,0)+01_指標庫!$H$15*IF(ISNUMBER($AH1625),AS1625,0)+01_指標庫!$H$16*IF(ISNUMBER($K1625),P1625,0)+01_指標庫!$H$17*IF(ISNUMBER($AI1625),AT1625,0)+01_指標庫!$H$18*IF(ISNUMBER($AJ1625),AU1625,0)+01_指標庫!$H$19*IF(ISNUMBER($AK1625),AV1625,0)+01_指標庫!$H$20*IF(ISNUMBER($BB1625),BB1625,0)+01_指標庫!$H$21*IF(ISNUMBER($BC1625),BC1625,0))/AW1625,1))</f>
        <v>29.4</v>
      </c>
      <c r="AY1625" s="60"/>
      <c r="AZ1625" s="60"/>
      <c r="BA1625" s="58" t="n">
        <f aca="false">AVERAGE($E1621:$E1625)/AVERAGE($E1616:$E1625)-1</f>
        <v>-0.00989301655868757</v>
      </c>
      <c r="BB1625" s="59" t="n">
        <f aca="false">IF(ISNUMBER($BA1625),IF(OR($S1625&lt;=-0.03,$BA1625&lt;-0.003),0,IF(OR($S1625&lt;=-0.02,$BA1625&lt;0.01),50,100)),"")</f>
        <v>0</v>
      </c>
      <c r="BC1625" s="0" t="str">
        <f aca="false">IF(OR(COUNT($AZ1625)=0,COUNT($AZ1624)=0),"",IF(OR($AY1625/$AZ1624-1&lt;=-0.03,$AZ1625/$AZ1624-1&lt;=-0.045,IF(COUNT($AZ1616:$AZ1625)=10,AVERAGE($AZ1621:$AZ1625)/AVERAGE($AZ1616:$AZ1625)-1&lt;-0.01,FALSE())),0,IF(OR($AZ1625/$AZ1624-1&lt;=-0.02,IF(COUNT($AZ1616:$AZ1625)=10,AVERAGE($AZ1621:$AZ1625)/AVERAGE($AZ1616:$AZ1625)-1&lt;0.005,FALSE())),50,100)))</f>
        <v/>
      </c>
    </row>
    <row r="1626" customFormat="false" ht="15" hidden="false" customHeight="true" outlineLevel="0" collapsed="false">
      <c r="A1626" s="47" t="n">
        <v>1622</v>
      </c>
      <c r="B1626" s="48" t="n">
        <v>44909</v>
      </c>
      <c r="C1626" s="47" t="n">
        <v>2022</v>
      </c>
      <c r="D1626" s="49" t="s">
        <v>238</v>
      </c>
      <c r="E1626" s="50" t="n">
        <v>11740.92</v>
      </c>
      <c r="F1626" s="51" t="n">
        <v>-0.055783</v>
      </c>
      <c r="G1626" s="51" t="n">
        <v>-0.291328</v>
      </c>
      <c r="H1626" s="52" t="n">
        <v>0.6531</v>
      </c>
      <c r="I1626" s="62" t="n">
        <v>450.5</v>
      </c>
      <c r="J1626" s="63" t="s">
        <v>240</v>
      </c>
      <c r="K1626" s="54" t="n">
        <v>21.14</v>
      </c>
      <c r="L1626" s="55" t="n">
        <f aca="false">IF(COUNT(F1626)=0,50,IF(F1626&gt;=0,100,IF(F1626&gt;=-0.02,50,0)))</f>
        <v>0</v>
      </c>
      <c r="M1626" s="55" t="n">
        <f aca="false">IF(COUNT(G1626)=0,50,IF(G1626&gt;-0.06,100,IF(G1626&gt;-0.15,50,0)))</f>
        <v>0</v>
      </c>
      <c r="N1626" s="55" t="n">
        <f aca="false">IF(COUNT(H1626)=0,50,IF(H1626&gt;=0.6,100,IF(H1626&gt;=0.4,50,0)))</f>
        <v>100</v>
      </c>
      <c r="O1626" s="55" t="n">
        <f aca="false">IF(COUNT(I1626)=0,50,IF(J1626="proxy_vix",50,IF(I1626&lt;350,100,IF(I1626&lt;=450,50,0))))</f>
        <v>50</v>
      </c>
      <c r="P1626" s="55" t="n">
        <f aca="false">IF(COUNT(K1626)=0,50,IF(K1626&lt;20,100,IF(K1626&lt;=25,50,0)))</f>
        <v>50</v>
      </c>
      <c r="Q1626" s="54"/>
      <c r="R1626" s="47"/>
      <c r="S1626" s="51" t="n">
        <f aca="false">$E1626/$E1625-1</f>
        <v>-0.00788307795788645</v>
      </c>
      <c r="T1626" s="56" t="n">
        <f aca="false">$K1626/$K1625-1</f>
        <v>-0.0625277161862528</v>
      </c>
      <c r="V1626" s="57"/>
      <c r="W1626" s="57"/>
      <c r="Y1626" s="1" t="str">
        <f aca="false">IF(AX1626&gt;=70,"EASY",IF(AX1626&gt;40,"UNCERTAIN","HARD"))</f>
        <v>HARD</v>
      </c>
      <c r="AA1626" s="58" t="n">
        <f aca="false">IF($A1626&lt;200,"",AVERAGE($E1577:$E1626)/AVERAGE($E1427:$E1626)-1)</f>
        <v>-0.0822029483903478</v>
      </c>
      <c r="AB1626" s="59" t="n">
        <f aca="false">LOOKUP($B1626,07_L1政策步階!$A$4:$A$14,07_L1政策步階!$C$4:$C$14)</f>
        <v>-1</v>
      </c>
      <c r="AC1626" s="57"/>
      <c r="AD1626" s="57"/>
      <c r="AE1626" s="57"/>
      <c r="AF1626" s="57"/>
      <c r="AG1626" s="57"/>
      <c r="AH1626" s="57"/>
      <c r="AI1626" s="57"/>
      <c r="AJ1626" s="57"/>
      <c r="AK1626" s="57"/>
      <c r="AL1626" s="59" t="n">
        <f aca="false">IF(ISNUMBER($AA1626),IF($AA1626&gt;=0.005,100,IF($AA1626&gt;=-0.015,50,0)),"")</f>
        <v>0</v>
      </c>
      <c r="AM1626" s="59" t="n">
        <f aca="false">IF(ISNUMBER($AB1626),IF($AB1626=1,100,IF($AB1626=0,50,0)),"")</f>
        <v>0</v>
      </c>
      <c r="AN1626" s="0" t="str">
        <f aca="false">IF(ISNUMBER($AC1626),IF($AC1626&gt;=0.001,100,IF($AC1626&gt;=-0.003,50,0)),"")</f>
        <v/>
      </c>
      <c r="AO1626" s="0" t="str">
        <f aca="false">IF(ISNUMBER($AD1626),IF($AD1626&gt;=0.04,100,IF($AD1626&gt;=0,50,0)),"")</f>
        <v/>
      </c>
      <c r="AP1626" s="0" t="str">
        <f aca="false">IF(ISNUMBER($AE1626),IF($AE1626&gt;=25,100,IF($AE1626&gt;=-75,50,0)),"")</f>
        <v/>
      </c>
      <c r="AQ1626" s="0" t="str">
        <f aca="false">IF(ISNUMBER($AF1626),IF($AF1626&gt;0,100,IF($AF1626&gt;=-50,50,0)),"")</f>
        <v/>
      </c>
      <c r="AR1626" s="0" t="str">
        <f aca="false">IF(ISNUMBER($AG1626),IF($AG1626=1,100,IF($AG1626=0,50,0)),"")</f>
        <v/>
      </c>
      <c r="AS1626" s="0" t="str">
        <f aca="false">IF(ISNUMBER($AH1626),IF($AH1626&lt;0,100,IF($AH1626&lt;=20,50,0)),"")</f>
        <v/>
      </c>
      <c r="AT1626" s="0" t="str">
        <f aca="false">IF(ISNUMBER($AI1626),IF($AI1626&lt;0.95,100,IF($AI1626&lt;=1,50,0)),"")</f>
        <v/>
      </c>
      <c r="AU1626" s="0" t="str">
        <f aca="false">IF(ISNUMBER($AJ1626),IF($AJ1626&lt;30,0,IF($AJ1626&lt;40,50,IF($AJ1626&lt;=90,100,50))),"")</f>
        <v/>
      </c>
      <c r="AV1626" s="0" t="str">
        <f aca="false">IF(ISNUMBER($AK1626),IF($AK1626&gt;-0.2,100,IF($AK1626&gt;=-0.4,50,0)),"")</f>
        <v/>
      </c>
      <c r="AW1626" s="59" t="n">
        <f aca="false">01_指標庫!$H$4*ISNUMBER($F1626)+01_指標庫!$H$5*ISNUMBER($AA1626)+01_指標庫!$H$6*ISNUMBER($G1626)+01_指標庫!$H$7*ISNUMBER($H1626)+01_指標庫!$H$8*ISNUMBER($AF1626)+01_指標庫!$H$9*ISNUMBER($AG1626)+01_指標庫!$H$10*ISNUMBER($AB1626)+01_指標庫!$H$11*ISNUMBER($AC1626)+01_指標庫!$H$12*ISNUMBER($AD1626)+01_指標庫!$H$13*ISNUMBER($AE1626)+01_指標庫!$H$14*ISNUMBER($I1626)+01_指標庫!$H$15*ISNUMBER($AH1626)+01_指標庫!$H$16*ISNUMBER($K1626)+01_指標庫!$H$17*ISNUMBER($AI1626)+01_指標庫!$H$18*ISNUMBER($AJ1626)+01_指標庫!$H$19*ISNUMBER($AK1626)+01_指標庫!$H$20*ISNUMBER($BB1626)+01_指標庫!$H$21*ISNUMBER($BC1626)</f>
        <v>51</v>
      </c>
      <c r="AX1626" s="59" t="n">
        <f aca="false">IF(AW1626=0,50,ROUND((01_指標庫!$H$4*IF(ISNUMBER($F1626),L1626,0)+01_指標庫!$H$5*IF(ISNUMBER($AA1626),AL1626,0)+01_指標庫!$H$6*IF(ISNUMBER($G1626),M1626,0)+01_指標庫!$H$7*IF(ISNUMBER($H1626),N1626,0)+01_指標庫!$H$8*IF(ISNUMBER($AF1626),AQ1626,0)+01_指標庫!$H$9*IF(ISNUMBER($AG1626),AR1626,0)+01_指標庫!$H$10*IF(ISNUMBER($AB1626),AM1626,0)+01_指標庫!$H$11*IF(ISNUMBER($AC1626),AN1626,0)+01_指標庫!$H$12*IF(ISNUMBER($AD1626),AO1626,0)+01_指標庫!$H$13*IF(ISNUMBER($AE1626),AP1626,0)+01_指標庫!$H$14*IF(ISNUMBER($I1626),O1626,0)+01_指標庫!$H$15*IF(ISNUMBER($AH1626),AS1626,0)+01_指標庫!$H$16*IF(ISNUMBER($K1626),P1626,0)+01_指標庫!$H$17*IF(ISNUMBER($AI1626),AT1626,0)+01_指標庫!$H$18*IF(ISNUMBER($AJ1626),AU1626,0)+01_指標庫!$H$19*IF(ISNUMBER($AK1626),AV1626,0)+01_指標庫!$H$20*IF(ISNUMBER($BB1626),BB1626,0)+01_指標庫!$H$21*IF(ISNUMBER($BC1626),BC1626,0))/AW1626,1))</f>
        <v>29.4</v>
      </c>
      <c r="AY1626" s="60"/>
      <c r="AZ1626" s="60"/>
      <c r="BA1626" s="58" t="n">
        <f aca="false">AVERAGE($E1622:$E1626)/AVERAGE($E1617:$E1626)-1</f>
        <v>-0.00330312717001247</v>
      </c>
      <c r="BB1626" s="59" t="n">
        <f aca="false">IF(ISNUMBER($BA1626),IF(OR($S1626&lt;=-0.03,$BA1626&lt;-0.003),0,IF(OR($S1626&lt;=-0.02,$BA1626&lt;0.01),50,100)),"")</f>
        <v>0</v>
      </c>
      <c r="BC1626" s="0" t="str">
        <f aca="false">IF(OR(COUNT($AZ1626)=0,COUNT($AZ1625)=0),"",IF(OR($AY1626/$AZ1625-1&lt;=-0.03,$AZ1626/$AZ1625-1&lt;=-0.045,IF(COUNT($AZ1617:$AZ1626)=10,AVERAGE($AZ1622:$AZ1626)/AVERAGE($AZ1617:$AZ1626)-1&lt;-0.01,FALSE())),0,IF(OR($AZ1626/$AZ1625-1&lt;=-0.02,IF(COUNT($AZ1617:$AZ1626)=10,AVERAGE($AZ1622:$AZ1626)/AVERAGE($AZ1617:$AZ1626)-1&lt;0.005,FALSE())),50,100)))</f>
        <v/>
      </c>
    </row>
    <row r="1627" customFormat="false" ht="15" hidden="false" customHeight="true" outlineLevel="0" collapsed="false">
      <c r="A1627" s="47" t="n">
        <v>1623</v>
      </c>
      <c r="B1627" s="48" t="n">
        <v>44910</v>
      </c>
      <c r="C1627" s="47" t="n">
        <v>2022</v>
      </c>
      <c r="D1627" s="49" t="s">
        <v>239</v>
      </c>
      <c r="E1627" s="50" t="n">
        <v>11345.22</v>
      </c>
      <c r="F1627" s="51" t="n">
        <v>-0.086541</v>
      </c>
      <c r="G1627" s="51" t="n">
        <v>-0.315212</v>
      </c>
      <c r="H1627" s="52" t="n">
        <v>0.5306</v>
      </c>
      <c r="I1627" s="62" t="n">
        <v>464.6</v>
      </c>
      <c r="J1627" s="63" t="s">
        <v>240</v>
      </c>
      <c r="K1627" s="54" t="n">
        <v>22.83</v>
      </c>
      <c r="L1627" s="55" t="n">
        <f aca="false">IF(COUNT(F1627)=0,50,IF(F1627&gt;=0,100,IF(F1627&gt;=-0.02,50,0)))</f>
        <v>0</v>
      </c>
      <c r="M1627" s="55" t="n">
        <f aca="false">IF(COUNT(G1627)=0,50,IF(G1627&gt;-0.06,100,IF(G1627&gt;-0.15,50,0)))</f>
        <v>0</v>
      </c>
      <c r="N1627" s="55" t="n">
        <f aca="false">IF(COUNT(H1627)=0,50,IF(H1627&gt;=0.6,100,IF(H1627&gt;=0.4,50,0)))</f>
        <v>50</v>
      </c>
      <c r="O1627" s="55" t="n">
        <f aca="false">IF(COUNT(I1627)=0,50,IF(J1627="proxy_vix",50,IF(I1627&lt;350,100,IF(I1627&lt;=450,50,0))))</f>
        <v>50</v>
      </c>
      <c r="P1627" s="55" t="n">
        <f aca="false">IF(COUNT(K1627)=0,50,IF(K1627&lt;20,100,IF(K1627&lt;=25,50,0)))</f>
        <v>50</v>
      </c>
      <c r="Q1627" s="54"/>
      <c r="R1627" s="47"/>
      <c r="S1627" s="51" t="n">
        <f aca="false">$E1627/$E1626-1</f>
        <v>-0.0337026399975471</v>
      </c>
      <c r="T1627" s="56" t="n">
        <f aca="false">$K1627/$K1626-1</f>
        <v>0.0799432355723746</v>
      </c>
      <c r="V1627" s="57"/>
      <c r="W1627" s="57"/>
      <c r="Y1627" s="1" t="str">
        <f aca="false">IF(AX1627&gt;=70,"EASY",IF(AX1627&gt;40,"UNCERTAIN","HARD"))</f>
        <v>HARD</v>
      </c>
      <c r="AA1627" s="58" t="n">
        <f aca="false">IF($A1627&lt;200,"",AVERAGE($E1578:$E1627)/AVERAGE($E1428:$E1627)-1)</f>
        <v>-0.0814991001733277</v>
      </c>
      <c r="AB1627" s="59" t="n">
        <f aca="false">LOOKUP($B1627,07_L1政策步階!$A$4:$A$14,07_L1政策步階!$C$4:$C$14)</f>
        <v>-1</v>
      </c>
      <c r="AC1627" s="57"/>
      <c r="AD1627" s="57"/>
      <c r="AE1627" s="57"/>
      <c r="AF1627" s="57"/>
      <c r="AG1627" s="57"/>
      <c r="AH1627" s="57"/>
      <c r="AI1627" s="57"/>
      <c r="AJ1627" s="57"/>
      <c r="AK1627" s="57"/>
      <c r="AL1627" s="59" t="n">
        <f aca="false">IF(ISNUMBER($AA1627),IF($AA1627&gt;=0.005,100,IF($AA1627&gt;=-0.015,50,0)),"")</f>
        <v>0</v>
      </c>
      <c r="AM1627" s="59" t="n">
        <f aca="false">IF(ISNUMBER($AB1627),IF($AB1627=1,100,IF($AB1627=0,50,0)),"")</f>
        <v>0</v>
      </c>
      <c r="AN1627" s="0" t="str">
        <f aca="false">IF(ISNUMBER($AC1627),IF($AC1627&gt;=0.001,100,IF($AC1627&gt;=-0.003,50,0)),"")</f>
        <v/>
      </c>
      <c r="AO1627" s="0" t="str">
        <f aca="false">IF(ISNUMBER($AD1627),IF($AD1627&gt;=0.04,100,IF($AD1627&gt;=0,50,0)),"")</f>
        <v/>
      </c>
      <c r="AP1627" s="0" t="str">
        <f aca="false">IF(ISNUMBER($AE1627),IF($AE1627&gt;=25,100,IF($AE1627&gt;=-75,50,0)),"")</f>
        <v/>
      </c>
      <c r="AQ1627" s="0" t="str">
        <f aca="false">IF(ISNUMBER($AF1627),IF($AF1627&gt;0,100,IF($AF1627&gt;=-50,50,0)),"")</f>
        <v/>
      </c>
      <c r="AR1627" s="0" t="str">
        <f aca="false">IF(ISNUMBER($AG1627),IF($AG1627=1,100,IF($AG1627=0,50,0)),"")</f>
        <v/>
      </c>
      <c r="AS1627" s="0" t="str">
        <f aca="false">IF(ISNUMBER($AH1627),IF($AH1627&lt;0,100,IF($AH1627&lt;=20,50,0)),"")</f>
        <v/>
      </c>
      <c r="AT1627" s="0" t="str">
        <f aca="false">IF(ISNUMBER($AI1627),IF($AI1627&lt;0.95,100,IF($AI1627&lt;=1,50,0)),"")</f>
        <v/>
      </c>
      <c r="AU1627" s="0" t="str">
        <f aca="false">IF(ISNUMBER($AJ1627),IF($AJ1627&lt;30,0,IF($AJ1627&lt;40,50,IF($AJ1627&lt;=90,100,50))),"")</f>
        <v/>
      </c>
      <c r="AV1627" s="0" t="str">
        <f aca="false">IF(ISNUMBER($AK1627),IF($AK1627&gt;-0.2,100,IF($AK1627&gt;=-0.4,50,0)),"")</f>
        <v/>
      </c>
      <c r="AW1627" s="59" t="n">
        <f aca="false">01_指標庫!$H$4*ISNUMBER($F1627)+01_指標庫!$H$5*ISNUMBER($AA1627)+01_指標庫!$H$6*ISNUMBER($G1627)+01_指標庫!$H$7*ISNUMBER($H1627)+01_指標庫!$H$8*ISNUMBER($AF1627)+01_指標庫!$H$9*ISNUMBER($AG1627)+01_指標庫!$H$10*ISNUMBER($AB1627)+01_指標庫!$H$11*ISNUMBER($AC1627)+01_指標庫!$H$12*ISNUMBER($AD1627)+01_指標庫!$H$13*ISNUMBER($AE1627)+01_指標庫!$H$14*ISNUMBER($I1627)+01_指標庫!$H$15*ISNUMBER($AH1627)+01_指標庫!$H$16*ISNUMBER($K1627)+01_指標庫!$H$17*ISNUMBER($AI1627)+01_指標庫!$H$18*ISNUMBER($AJ1627)+01_指標庫!$H$19*ISNUMBER($AK1627)+01_指標庫!$H$20*ISNUMBER($BB1627)+01_指標庫!$H$21*ISNUMBER($BC1627)</f>
        <v>51</v>
      </c>
      <c r="AX1627" s="59" t="n">
        <f aca="false">IF(AW1627=0,50,ROUND((01_指標庫!$H$4*IF(ISNUMBER($F1627),L1627,0)+01_指標庫!$H$5*IF(ISNUMBER($AA1627),AL1627,0)+01_指標庫!$H$6*IF(ISNUMBER($G1627),M1627,0)+01_指標庫!$H$7*IF(ISNUMBER($H1627),N1627,0)+01_指標庫!$H$8*IF(ISNUMBER($AF1627),AQ1627,0)+01_指標庫!$H$9*IF(ISNUMBER($AG1627),AR1627,0)+01_指標庫!$H$10*IF(ISNUMBER($AB1627),AM1627,0)+01_指標庫!$H$11*IF(ISNUMBER($AC1627),AN1627,0)+01_指標庫!$H$12*IF(ISNUMBER($AD1627),AO1627,0)+01_指標庫!$H$13*IF(ISNUMBER($AE1627),AP1627,0)+01_指標庫!$H$14*IF(ISNUMBER($I1627),O1627,0)+01_指標庫!$H$15*IF(ISNUMBER($AH1627),AS1627,0)+01_指標庫!$H$16*IF(ISNUMBER($K1627),P1627,0)+01_指標庫!$H$17*IF(ISNUMBER($AI1627),AT1627,0)+01_指標庫!$H$18*IF(ISNUMBER($AJ1627),AU1627,0)+01_指標庫!$H$19*IF(ISNUMBER($AK1627),AV1627,0)+01_指標庫!$H$20*IF(ISNUMBER($BB1627),BB1627,0)+01_指標庫!$H$21*IF(ISNUMBER($BC1627),BC1627,0))/AW1627,1))</f>
        <v>21.6</v>
      </c>
      <c r="AY1627" s="60"/>
      <c r="AZ1627" s="60"/>
      <c r="BA1627" s="58" t="n">
        <f aca="false">AVERAGE($E1623:$E1627)/AVERAGE($E1618:$E1627)-1</f>
        <v>-0.00236182079650416</v>
      </c>
      <c r="BB1627" s="59" t="n">
        <f aca="false">IF(ISNUMBER($BA1627),IF(OR($S1627&lt;=-0.03,$BA1627&lt;-0.003),0,IF(OR($S1627&lt;=-0.02,$BA1627&lt;0.01),50,100)),"")</f>
        <v>0</v>
      </c>
      <c r="BC1627" s="0" t="str">
        <f aca="false">IF(OR(COUNT($AZ1627)=0,COUNT($AZ1626)=0),"",IF(OR($AY1627/$AZ1626-1&lt;=-0.03,$AZ1627/$AZ1626-1&lt;=-0.045,IF(COUNT($AZ1618:$AZ1627)=10,AVERAGE($AZ1623:$AZ1627)/AVERAGE($AZ1618:$AZ1627)-1&lt;-0.01,FALSE())),0,IF(OR($AZ1627/$AZ1626-1&lt;=-0.02,IF(COUNT($AZ1618:$AZ1627)=10,AVERAGE($AZ1623:$AZ1627)/AVERAGE($AZ1618:$AZ1627)-1&lt;0.005,FALSE())),50,100)))</f>
        <v/>
      </c>
    </row>
    <row r="1628" customFormat="false" ht="15" hidden="false" customHeight="true" outlineLevel="0" collapsed="false">
      <c r="A1628" s="47" t="n">
        <v>1624</v>
      </c>
      <c r="B1628" s="48" t="n">
        <v>44911</v>
      </c>
      <c r="C1628" s="47" t="n">
        <v>2022</v>
      </c>
      <c r="D1628" s="49" t="s">
        <v>234</v>
      </c>
      <c r="E1628" s="50" t="n">
        <v>11243.72</v>
      </c>
      <c r="F1628" s="51" t="n">
        <v>-0.093694</v>
      </c>
      <c r="G1628" s="51" t="n">
        <v>-0.321339</v>
      </c>
      <c r="H1628" s="52" t="n">
        <v>0.5102</v>
      </c>
      <c r="I1628" s="62" t="n">
        <v>462.9</v>
      </c>
      <c r="J1628" s="63" t="s">
        <v>240</v>
      </c>
      <c r="K1628" s="54" t="n">
        <v>22.62</v>
      </c>
      <c r="L1628" s="55" t="n">
        <f aca="false">IF(COUNT(F1628)=0,50,IF(F1628&gt;=0,100,IF(F1628&gt;=-0.02,50,0)))</f>
        <v>0</v>
      </c>
      <c r="M1628" s="55" t="n">
        <f aca="false">IF(COUNT(G1628)=0,50,IF(G1628&gt;-0.06,100,IF(G1628&gt;-0.15,50,0)))</f>
        <v>0</v>
      </c>
      <c r="N1628" s="55" t="n">
        <f aca="false">IF(COUNT(H1628)=0,50,IF(H1628&gt;=0.6,100,IF(H1628&gt;=0.4,50,0)))</f>
        <v>50</v>
      </c>
      <c r="O1628" s="55" t="n">
        <f aca="false">IF(COUNT(I1628)=0,50,IF(J1628="proxy_vix",50,IF(I1628&lt;350,100,IF(I1628&lt;=450,50,0))))</f>
        <v>50</v>
      </c>
      <c r="P1628" s="55" t="n">
        <f aca="false">IF(COUNT(K1628)=0,50,IF(K1628&lt;20,100,IF(K1628&lt;=25,50,0)))</f>
        <v>50</v>
      </c>
      <c r="Q1628" s="54"/>
      <c r="R1628" s="47"/>
      <c r="S1628" s="51" t="n">
        <f aca="false">$E1628/$E1627-1</f>
        <v>-0.00894649905422729</v>
      </c>
      <c r="T1628" s="56" t="n">
        <f aca="false">$K1628/$K1627-1</f>
        <v>-0.00919842312746377</v>
      </c>
      <c r="V1628" s="57"/>
      <c r="W1628" s="57"/>
      <c r="Y1628" s="1" t="str">
        <f aca="false">IF(AX1628&gt;=70,"EASY",IF(AX1628&gt;40,"UNCERTAIN","HARD"))</f>
        <v>HARD</v>
      </c>
      <c r="AA1628" s="58" t="n">
        <f aca="false">IF($A1628&lt;200,"",AVERAGE($E1579:$E1628)/AVERAGE($E1429:$E1628)-1)</f>
        <v>-0.0808555192216857</v>
      </c>
      <c r="AB1628" s="59" t="n">
        <f aca="false">LOOKUP($B1628,07_L1政策步階!$A$4:$A$14,07_L1政策步階!$C$4:$C$14)</f>
        <v>-1</v>
      </c>
      <c r="AC1628" s="57"/>
      <c r="AD1628" s="57"/>
      <c r="AE1628" s="57"/>
      <c r="AF1628" s="57"/>
      <c r="AG1628" s="57"/>
      <c r="AH1628" s="57"/>
      <c r="AI1628" s="57"/>
      <c r="AJ1628" s="57"/>
      <c r="AK1628" s="57"/>
      <c r="AL1628" s="59" t="n">
        <f aca="false">IF(ISNUMBER($AA1628),IF($AA1628&gt;=0.005,100,IF($AA1628&gt;=-0.015,50,0)),"")</f>
        <v>0</v>
      </c>
      <c r="AM1628" s="59" t="n">
        <f aca="false">IF(ISNUMBER($AB1628),IF($AB1628=1,100,IF($AB1628=0,50,0)),"")</f>
        <v>0</v>
      </c>
      <c r="AN1628" s="0" t="str">
        <f aca="false">IF(ISNUMBER($AC1628),IF($AC1628&gt;=0.001,100,IF($AC1628&gt;=-0.003,50,0)),"")</f>
        <v/>
      </c>
      <c r="AO1628" s="0" t="str">
        <f aca="false">IF(ISNUMBER($AD1628),IF($AD1628&gt;=0.04,100,IF($AD1628&gt;=0,50,0)),"")</f>
        <v/>
      </c>
      <c r="AP1628" s="0" t="str">
        <f aca="false">IF(ISNUMBER($AE1628),IF($AE1628&gt;=25,100,IF($AE1628&gt;=-75,50,0)),"")</f>
        <v/>
      </c>
      <c r="AQ1628" s="0" t="str">
        <f aca="false">IF(ISNUMBER($AF1628),IF($AF1628&gt;0,100,IF($AF1628&gt;=-50,50,0)),"")</f>
        <v/>
      </c>
      <c r="AR1628" s="0" t="str">
        <f aca="false">IF(ISNUMBER($AG1628),IF($AG1628=1,100,IF($AG1628=0,50,0)),"")</f>
        <v/>
      </c>
      <c r="AS1628" s="0" t="str">
        <f aca="false">IF(ISNUMBER($AH1628),IF($AH1628&lt;0,100,IF($AH1628&lt;=20,50,0)),"")</f>
        <v/>
      </c>
      <c r="AT1628" s="0" t="str">
        <f aca="false">IF(ISNUMBER($AI1628),IF($AI1628&lt;0.95,100,IF($AI1628&lt;=1,50,0)),"")</f>
        <v/>
      </c>
      <c r="AU1628" s="0" t="str">
        <f aca="false">IF(ISNUMBER($AJ1628),IF($AJ1628&lt;30,0,IF($AJ1628&lt;40,50,IF($AJ1628&lt;=90,100,50))),"")</f>
        <v/>
      </c>
      <c r="AV1628" s="0" t="str">
        <f aca="false">IF(ISNUMBER($AK1628),IF($AK1628&gt;-0.2,100,IF($AK1628&gt;=-0.4,50,0)),"")</f>
        <v/>
      </c>
      <c r="AW1628" s="59" t="n">
        <f aca="false">01_指標庫!$H$4*ISNUMBER($F1628)+01_指標庫!$H$5*ISNUMBER($AA1628)+01_指標庫!$H$6*ISNUMBER($G1628)+01_指標庫!$H$7*ISNUMBER($H1628)+01_指標庫!$H$8*ISNUMBER($AF1628)+01_指標庫!$H$9*ISNUMBER($AG1628)+01_指標庫!$H$10*ISNUMBER($AB1628)+01_指標庫!$H$11*ISNUMBER($AC1628)+01_指標庫!$H$12*ISNUMBER($AD1628)+01_指標庫!$H$13*ISNUMBER($AE1628)+01_指標庫!$H$14*ISNUMBER($I1628)+01_指標庫!$H$15*ISNUMBER($AH1628)+01_指標庫!$H$16*ISNUMBER($K1628)+01_指標庫!$H$17*ISNUMBER($AI1628)+01_指標庫!$H$18*ISNUMBER($AJ1628)+01_指標庫!$H$19*ISNUMBER($AK1628)+01_指標庫!$H$20*ISNUMBER($BB1628)+01_指標庫!$H$21*ISNUMBER($BC1628)</f>
        <v>51</v>
      </c>
      <c r="AX1628" s="59" t="n">
        <f aca="false">IF(AW1628=0,50,ROUND((01_指標庫!$H$4*IF(ISNUMBER($F1628),L1628,0)+01_指標庫!$H$5*IF(ISNUMBER($AA1628),AL1628,0)+01_指標庫!$H$6*IF(ISNUMBER($G1628),M1628,0)+01_指標庫!$H$7*IF(ISNUMBER($H1628),N1628,0)+01_指標庫!$H$8*IF(ISNUMBER($AF1628),AQ1628,0)+01_指標庫!$H$9*IF(ISNUMBER($AG1628),AR1628,0)+01_指標庫!$H$10*IF(ISNUMBER($AB1628),AM1628,0)+01_指標庫!$H$11*IF(ISNUMBER($AC1628),AN1628,0)+01_指標庫!$H$12*IF(ISNUMBER($AD1628),AO1628,0)+01_指標庫!$H$13*IF(ISNUMBER($AE1628),AP1628,0)+01_指標庫!$H$14*IF(ISNUMBER($I1628),O1628,0)+01_指標庫!$H$15*IF(ISNUMBER($AH1628),AS1628,0)+01_指標庫!$H$16*IF(ISNUMBER($K1628),P1628,0)+01_指標庫!$H$17*IF(ISNUMBER($AI1628),AT1628,0)+01_指標庫!$H$18*IF(ISNUMBER($AJ1628),AU1628,0)+01_指標庫!$H$19*IF(ISNUMBER($AK1628),AV1628,0)+01_指標庫!$H$20*IF(ISNUMBER($BB1628),BB1628,0)+01_指標庫!$H$21*IF(ISNUMBER($BC1628),BC1628,0))/AW1628,1))</f>
        <v>27.5</v>
      </c>
      <c r="AY1628" s="60"/>
      <c r="AZ1628" s="60"/>
      <c r="BA1628" s="58" t="n">
        <f aca="false">AVERAGE($E1624:$E1628)/AVERAGE($E1619:$E1628)-1</f>
        <v>-0.00141667476236207</v>
      </c>
      <c r="BB1628" s="59" t="n">
        <f aca="false">IF(ISNUMBER($BA1628),IF(OR($S1628&lt;=-0.03,$BA1628&lt;-0.003),0,IF(OR($S1628&lt;=-0.02,$BA1628&lt;0.01),50,100)),"")</f>
        <v>50</v>
      </c>
      <c r="BC1628" s="0" t="str">
        <f aca="false">IF(OR(COUNT($AZ1628)=0,COUNT($AZ1627)=0),"",IF(OR($AY1628/$AZ1627-1&lt;=-0.03,$AZ1628/$AZ1627-1&lt;=-0.045,IF(COUNT($AZ1619:$AZ1628)=10,AVERAGE($AZ1624:$AZ1628)/AVERAGE($AZ1619:$AZ1628)-1&lt;-0.01,FALSE())),0,IF(OR($AZ1628/$AZ1627-1&lt;=-0.02,IF(COUNT($AZ1619:$AZ1628)=10,AVERAGE($AZ1624:$AZ1628)/AVERAGE($AZ1619:$AZ1628)-1&lt;0.005,FALSE())),50,100)))</f>
        <v/>
      </c>
    </row>
    <row r="1629" customFormat="false" ht="15" hidden="false" customHeight="true" outlineLevel="0" collapsed="false">
      <c r="A1629" s="47" t="n">
        <v>1625</v>
      </c>
      <c r="B1629" s="48" t="n">
        <v>44914</v>
      </c>
      <c r="C1629" s="47" t="n">
        <v>2022</v>
      </c>
      <c r="D1629" s="49" t="s">
        <v>236</v>
      </c>
      <c r="E1629" s="50" t="n">
        <v>11084.59</v>
      </c>
      <c r="F1629" s="51" t="n">
        <v>-0.105529</v>
      </c>
      <c r="G1629" s="51" t="n">
        <v>-0.330944</v>
      </c>
      <c r="H1629" s="52" t="n">
        <v>0.4898</v>
      </c>
      <c r="I1629" s="62" t="n">
        <v>461.2</v>
      </c>
      <c r="J1629" s="63" t="s">
        <v>240</v>
      </c>
      <c r="K1629" s="54" t="n">
        <v>22.42</v>
      </c>
      <c r="L1629" s="55" t="n">
        <f aca="false">IF(COUNT(F1629)=0,50,IF(F1629&gt;=0,100,IF(F1629&gt;=-0.02,50,0)))</f>
        <v>0</v>
      </c>
      <c r="M1629" s="55" t="n">
        <f aca="false">IF(COUNT(G1629)=0,50,IF(G1629&gt;-0.06,100,IF(G1629&gt;-0.15,50,0)))</f>
        <v>0</v>
      </c>
      <c r="N1629" s="55" t="n">
        <f aca="false">IF(COUNT(H1629)=0,50,IF(H1629&gt;=0.6,100,IF(H1629&gt;=0.4,50,0)))</f>
        <v>50</v>
      </c>
      <c r="O1629" s="55" t="n">
        <f aca="false">IF(COUNT(I1629)=0,50,IF(J1629="proxy_vix",50,IF(I1629&lt;350,100,IF(I1629&lt;=450,50,0))))</f>
        <v>50</v>
      </c>
      <c r="P1629" s="55" t="n">
        <f aca="false">IF(COUNT(K1629)=0,50,IF(K1629&lt;20,100,IF(K1629&lt;=25,50,0)))</f>
        <v>50</v>
      </c>
      <c r="Q1629" s="54"/>
      <c r="R1629" s="47"/>
      <c r="S1629" s="51" t="n">
        <f aca="false">$E1629/$E1628-1</f>
        <v>-0.0141527892903771</v>
      </c>
      <c r="T1629" s="56" t="n">
        <f aca="false">$K1629/$K1628-1</f>
        <v>-0.00884173297966395</v>
      </c>
      <c r="V1629" s="57"/>
      <c r="W1629" s="57"/>
      <c r="Y1629" s="1" t="str">
        <f aca="false">IF(AX1629&gt;=70,"EASY",IF(AX1629&gt;40,"UNCERTAIN","HARD"))</f>
        <v>HARD</v>
      </c>
      <c r="AA1629" s="58" t="n">
        <f aca="false">IF($A1629&lt;200,"",AVERAGE($E1580:$E1629)/AVERAGE($E1430:$E1629)-1)</f>
        <v>-0.079761655409419</v>
      </c>
      <c r="AB1629" s="59" t="n">
        <f aca="false">LOOKUP($B1629,07_L1政策步階!$A$4:$A$14,07_L1政策步階!$C$4:$C$14)</f>
        <v>-1</v>
      </c>
      <c r="AC1629" s="57"/>
      <c r="AD1629" s="57"/>
      <c r="AE1629" s="57"/>
      <c r="AF1629" s="57"/>
      <c r="AG1629" s="57"/>
      <c r="AH1629" s="57"/>
      <c r="AI1629" s="57"/>
      <c r="AJ1629" s="57"/>
      <c r="AK1629" s="57"/>
      <c r="AL1629" s="59" t="n">
        <f aca="false">IF(ISNUMBER($AA1629),IF($AA1629&gt;=0.005,100,IF($AA1629&gt;=-0.015,50,0)),"")</f>
        <v>0</v>
      </c>
      <c r="AM1629" s="59" t="n">
        <f aca="false">IF(ISNUMBER($AB1629),IF($AB1629=1,100,IF($AB1629=0,50,0)),"")</f>
        <v>0</v>
      </c>
      <c r="AN1629" s="0" t="str">
        <f aca="false">IF(ISNUMBER($AC1629),IF($AC1629&gt;=0.001,100,IF($AC1629&gt;=-0.003,50,0)),"")</f>
        <v/>
      </c>
      <c r="AO1629" s="0" t="str">
        <f aca="false">IF(ISNUMBER($AD1629),IF($AD1629&gt;=0.04,100,IF($AD1629&gt;=0,50,0)),"")</f>
        <v/>
      </c>
      <c r="AP1629" s="0" t="str">
        <f aca="false">IF(ISNUMBER($AE1629),IF($AE1629&gt;=25,100,IF($AE1629&gt;=-75,50,0)),"")</f>
        <v/>
      </c>
      <c r="AQ1629" s="0" t="str">
        <f aca="false">IF(ISNUMBER($AF1629),IF($AF1629&gt;0,100,IF($AF1629&gt;=-50,50,0)),"")</f>
        <v/>
      </c>
      <c r="AR1629" s="0" t="str">
        <f aca="false">IF(ISNUMBER($AG1629),IF($AG1629=1,100,IF($AG1629=0,50,0)),"")</f>
        <v/>
      </c>
      <c r="AS1629" s="0" t="str">
        <f aca="false">IF(ISNUMBER($AH1629),IF($AH1629&lt;0,100,IF($AH1629&lt;=20,50,0)),"")</f>
        <v/>
      </c>
      <c r="AT1629" s="0" t="str">
        <f aca="false">IF(ISNUMBER($AI1629),IF($AI1629&lt;0.95,100,IF($AI1629&lt;=1,50,0)),"")</f>
        <v/>
      </c>
      <c r="AU1629" s="0" t="str">
        <f aca="false">IF(ISNUMBER($AJ1629),IF($AJ1629&lt;30,0,IF($AJ1629&lt;40,50,IF($AJ1629&lt;=90,100,50))),"")</f>
        <v/>
      </c>
      <c r="AV1629" s="0" t="str">
        <f aca="false">IF(ISNUMBER($AK1629),IF($AK1629&gt;-0.2,100,IF($AK1629&gt;=-0.4,50,0)),"")</f>
        <v/>
      </c>
      <c r="AW1629" s="59" t="n">
        <f aca="false">01_指標庫!$H$4*ISNUMBER($F1629)+01_指標庫!$H$5*ISNUMBER($AA1629)+01_指標庫!$H$6*ISNUMBER($G1629)+01_指標庫!$H$7*ISNUMBER($H1629)+01_指標庫!$H$8*ISNUMBER($AF1629)+01_指標庫!$H$9*ISNUMBER($AG1629)+01_指標庫!$H$10*ISNUMBER($AB1629)+01_指標庫!$H$11*ISNUMBER($AC1629)+01_指標庫!$H$12*ISNUMBER($AD1629)+01_指標庫!$H$13*ISNUMBER($AE1629)+01_指標庫!$H$14*ISNUMBER($I1629)+01_指標庫!$H$15*ISNUMBER($AH1629)+01_指標庫!$H$16*ISNUMBER($K1629)+01_指標庫!$H$17*ISNUMBER($AI1629)+01_指標庫!$H$18*ISNUMBER($AJ1629)+01_指標庫!$H$19*ISNUMBER($AK1629)+01_指標庫!$H$20*ISNUMBER($BB1629)+01_指標庫!$H$21*ISNUMBER($BC1629)</f>
        <v>51</v>
      </c>
      <c r="AX1629" s="59" t="n">
        <f aca="false">IF(AW1629=0,50,ROUND((01_指標庫!$H$4*IF(ISNUMBER($F1629),L1629,0)+01_指標庫!$H$5*IF(ISNUMBER($AA1629),AL1629,0)+01_指標庫!$H$6*IF(ISNUMBER($G1629),M1629,0)+01_指標庫!$H$7*IF(ISNUMBER($H1629),N1629,0)+01_指標庫!$H$8*IF(ISNUMBER($AF1629),AQ1629,0)+01_指標庫!$H$9*IF(ISNUMBER($AG1629),AR1629,0)+01_指標庫!$H$10*IF(ISNUMBER($AB1629),AM1629,0)+01_指標庫!$H$11*IF(ISNUMBER($AC1629),AN1629,0)+01_指標庫!$H$12*IF(ISNUMBER($AD1629),AO1629,0)+01_指標庫!$H$13*IF(ISNUMBER($AE1629),AP1629,0)+01_指標庫!$H$14*IF(ISNUMBER($I1629),O1629,0)+01_指標庫!$H$15*IF(ISNUMBER($AH1629),AS1629,0)+01_指標庫!$H$16*IF(ISNUMBER($K1629),P1629,0)+01_指標庫!$H$17*IF(ISNUMBER($AI1629),AT1629,0)+01_指標庫!$H$18*IF(ISNUMBER($AJ1629),AU1629,0)+01_指標庫!$H$19*IF(ISNUMBER($AK1629),AV1629,0)+01_指標庫!$H$20*IF(ISNUMBER($BB1629),BB1629,0)+01_指標庫!$H$21*IF(ISNUMBER($BC1629),BC1629,0))/AW1629,1))</f>
        <v>21.6</v>
      </c>
      <c r="AY1629" s="60"/>
      <c r="AZ1629" s="60"/>
      <c r="BA1629" s="58" t="n">
        <f aca="false">AVERAGE($E1625:$E1629)/AVERAGE($E1620:$E1629)-1</f>
        <v>-0.00612562119687665</v>
      </c>
      <c r="BB1629" s="59" t="n">
        <f aca="false">IF(ISNUMBER($BA1629),IF(OR($S1629&lt;=-0.03,$BA1629&lt;-0.003),0,IF(OR($S1629&lt;=-0.02,$BA1629&lt;0.01),50,100)),"")</f>
        <v>0</v>
      </c>
      <c r="BC1629" s="0" t="str">
        <f aca="false">IF(OR(COUNT($AZ1629)=0,COUNT($AZ1628)=0),"",IF(OR($AY1629/$AZ1628-1&lt;=-0.03,$AZ1629/$AZ1628-1&lt;=-0.045,IF(COUNT($AZ1620:$AZ1629)=10,AVERAGE($AZ1625:$AZ1629)/AVERAGE($AZ1620:$AZ1629)-1&lt;-0.01,FALSE())),0,IF(OR($AZ1629/$AZ1628-1&lt;=-0.02,IF(COUNT($AZ1620:$AZ1629)=10,AVERAGE($AZ1625:$AZ1629)/AVERAGE($AZ1620:$AZ1629)-1&lt;0.005,FALSE())),50,100)))</f>
        <v/>
      </c>
    </row>
    <row r="1630" customFormat="false" ht="15" hidden="false" customHeight="true" outlineLevel="0" collapsed="false">
      <c r="A1630" s="47" t="n">
        <v>1626</v>
      </c>
      <c r="B1630" s="48" t="n">
        <v>44915</v>
      </c>
      <c r="C1630" s="47" t="n">
        <v>2022</v>
      </c>
      <c r="D1630" s="49" t="s">
        <v>237</v>
      </c>
      <c r="E1630" s="50" t="n">
        <v>11072.42</v>
      </c>
      <c r="F1630" s="51" t="n">
        <v>-0.1057</v>
      </c>
      <c r="G1630" s="51" t="n">
        <v>-0.331678</v>
      </c>
      <c r="H1630" s="52" t="n">
        <v>0.4694</v>
      </c>
      <c r="I1630" s="62" t="n">
        <v>453.3</v>
      </c>
      <c r="J1630" s="63" t="s">
        <v>240</v>
      </c>
      <c r="K1630" s="54" t="n">
        <v>21.48</v>
      </c>
      <c r="L1630" s="55" t="n">
        <f aca="false">IF(COUNT(F1630)=0,50,IF(F1630&gt;=0,100,IF(F1630&gt;=-0.02,50,0)))</f>
        <v>0</v>
      </c>
      <c r="M1630" s="55" t="n">
        <f aca="false">IF(COUNT(G1630)=0,50,IF(G1630&gt;-0.06,100,IF(G1630&gt;-0.15,50,0)))</f>
        <v>0</v>
      </c>
      <c r="N1630" s="55" t="n">
        <f aca="false">IF(COUNT(H1630)=0,50,IF(H1630&gt;=0.6,100,IF(H1630&gt;=0.4,50,0)))</f>
        <v>50</v>
      </c>
      <c r="O1630" s="55" t="n">
        <f aca="false">IF(COUNT(I1630)=0,50,IF(J1630="proxy_vix",50,IF(I1630&lt;350,100,IF(I1630&lt;=450,50,0))))</f>
        <v>50</v>
      </c>
      <c r="P1630" s="55" t="n">
        <f aca="false">IF(COUNT(K1630)=0,50,IF(K1630&lt;20,100,IF(K1630&lt;=25,50,0)))</f>
        <v>50</v>
      </c>
      <c r="Q1630" s="54"/>
      <c r="R1630" s="47"/>
      <c r="S1630" s="51" t="n">
        <f aca="false">$E1630/$E1629-1</f>
        <v>-0.00109792062674396</v>
      </c>
      <c r="T1630" s="56" t="n">
        <f aca="false">$K1630/$K1629-1</f>
        <v>-0.0419268510258698</v>
      </c>
      <c r="V1630" s="57"/>
      <c r="W1630" s="57"/>
      <c r="Y1630" s="1" t="str">
        <f aca="false">IF(AX1630&gt;=70,"EASY",IF(AX1630&gt;40,"UNCERTAIN","HARD"))</f>
        <v>HARD</v>
      </c>
      <c r="AA1630" s="58" t="n">
        <f aca="false">IF($A1630&lt;200,"",AVERAGE($E1581:$E1630)/AVERAGE($E1431:$E1630)-1)</f>
        <v>-0.078691662146033</v>
      </c>
      <c r="AB1630" s="59" t="n">
        <f aca="false">LOOKUP($B1630,07_L1政策步階!$A$4:$A$14,07_L1政策步階!$C$4:$C$14)</f>
        <v>-1</v>
      </c>
      <c r="AC1630" s="57"/>
      <c r="AD1630" s="57"/>
      <c r="AE1630" s="57"/>
      <c r="AF1630" s="57"/>
      <c r="AG1630" s="57"/>
      <c r="AH1630" s="57"/>
      <c r="AI1630" s="57"/>
      <c r="AJ1630" s="57"/>
      <c r="AK1630" s="57"/>
      <c r="AL1630" s="59" t="n">
        <f aca="false">IF(ISNUMBER($AA1630),IF($AA1630&gt;=0.005,100,IF($AA1630&gt;=-0.015,50,0)),"")</f>
        <v>0</v>
      </c>
      <c r="AM1630" s="59" t="n">
        <f aca="false">IF(ISNUMBER($AB1630),IF($AB1630=1,100,IF($AB1630=0,50,0)),"")</f>
        <v>0</v>
      </c>
      <c r="AN1630" s="0" t="str">
        <f aca="false">IF(ISNUMBER($AC1630),IF($AC1630&gt;=0.001,100,IF($AC1630&gt;=-0.003,50,0)),"")</f>
        <v/>
      </c>
      <c r="AO1630" s="0" t="str">
        <f aca="false">IF(ISNUMBER($AD1630),IF($AD1630&gt;=0.04,100,IF($AD1630&gt;=0,50,0)),"")</f>
        <v/>
      </c>
      <c r="AP1630" s="0" t="str">
        <f aca="false">IF(ISNUMBER($AE1630),IF($AE1630&gt;=25,100,IF($AE1630&gt;=-75,50,0)),"")</f>
        <v/>
      </c>
      <c r="AQ1630" s="0" t="str">
        <f aca="false">IF(ISNUMBER($AF1630),IF($AF1630&gt;0,100,IF($AF1630&gt;=-50,50,0)),"")</f>
        <v/>
      </c>
      <c r="AR1630" s="0" t="str">
        <f aca="false">IF(ISNUMBER($AG1630),IF($AG1630=1,100,IF($AG1630=0,50,0)),"")</f>
        <v/>
      </c>
      <c r="AS1630" s="0" t="str">
        <f aca="false">IF(ISNUMBER($AH1630),IF($AH1630&lt;0,100,IF($AH1630&lt;=20,50,0)),"")</f>
        <v/>
      </c>
      <c r="AT1630" s="0" t="str">
        <f aca="false">IF(ISNUMBER($AI1630),IF($AI1630&lt;0.95,100,IF($AI1630&lt;=1,50,0)),"")</f>
        <v/>
      </c>
      <c r="AU1630" s="0" t="str">
        <f aca="false">IF(ISNUMBER($AJ1630),IF($AJ1630&lt;30,0,IF($AJ1630&lt;40,50,IF($AJ1630&lt;=90,100,50))),"")</f>
        <v/>
      </c>
      <c r="AV1630" s="0" t="str">
        <f aca="false">IF(ISNUMBER($AK1630),IF($AK1630&gt;-0.2,100,IF($AK1630&gt;=-0.4,50,0)),"")</f>
        <v/>
      </c>
      <c r="AW1630" s="59" t="n">
        <f aca="false">01_指標庫!$H$4*ISNUMBER($F1630)+01_指標庫!$H$5*ISNUMBER($AA1630)+01_指標庫!$H$6*ISNUMBER($G1630)+01_指標庫!$H$7*ISNUMBER($H1630)+01_指標庫!$H$8*ISNUMBER($AF1630)+01_指標庫!$H$9*ISNUMBER($AG1630)+01_指標庫!$H$10*ISNUMBER($AB1630)+01_指標庫!$H$11*ISNUMBER($AC1630)+01_指標庫!$H$12*ISNUMBER($AD1630)+01_指標庫!$H$13*ISNUMBER($AE1630)+01_指標庫!$H$14*ISNUMBER($I1630)+01_指標庫!$H$15*ISNUMBER($AH1630)+01_指標庫!$H$16*ISNUMBER($K1630)+01_指標庫!$H$17*ISNUMBER($AI1630)+01_指標庫!$H$18*ISNUMBER($AJ1630)+01_指標庫!$H$19*ISNUMBER($AK1630)+01_指標庫!$H$20*ISNUMBER($BB1630)+01_指標庫!$H$21*ISNUMBER($BC1630)</f>
        <v>51</v>
      </c>
      <c r="AX1630" s="59" t="n">
        <f aca="false">IF(AW1630=0,50,ROUND((01_指標庫!$H$4*IF(ISNUMBER($F1630),L1630,0)+01_指標庫!$H$5*IF(ISNUMBER($AA1630),AL1630,0)+01_指標庫!$H$6*IF(ISNUMBER($G1630),M1630,0)+01_指標庫!$H$7*IF(ISNUMBER($H1630),N1630,0)+01_指標庫!$H$8*IF(ISNUMBER($AF1630),AQ1630,0)+01_指標庫!$H$9*IF(ISNUMBER($AG1630),AR1630,0)+01_指標庫!$H$10*IF(ISNUMBER($AB1630),AM1630,0)+01_指標庫!$H$11*IF(ISNUMBER($AC1630),AN1630,0)+01_指標庫!$H$12*IF(ISNUMBER($AD1630),AO1630,0)+01_指標庫!$H$13*IF(ISNUMBER($AE1630),AP1630,0)+01_指標庫!$H$14*IF(ISNUMBER($I1630),O1630,0)+01_指標庫!$H$15*IF(ISNUMBER($AH1630),AS1630,0)+01_指標庫!$H$16*IF(ISNUMBER($K1630),P1630,0)+01_指標庫!$H$17*IF(ISNUMBER($AI1630),AT1630,0)+01_指標庫!$H$18*IF(ISNUMBER($AJ1630),AU1630,0)+01_指標庫!$H$19*IF(ISNUMBER($AK1630),AV1630,0)+01_指標庫!$H$20*IF(ISNUMBER($BB1630),BB1630,0)+01_指標庫!$H$21*IF(ISNUMBER($BC1630),BC1630,0))/AW1630,1))</f>
        <v>21.6</v>
      </c>
      <c r="AY1630" s="60"/>
      <c r="AZ1630" s="60"/>
      <c r="BA1630" s="58" t="n">
        <f aca="false">AVERAGE($E1626:$E1630)/AVERAGE($E1621:$E1630)-1</f>
        <v>-0.0152712024346061</v>
      </c>
      <c r="BB1630" s="59" t="n">
        <f aca="false">IF(ISNUMBER($BA1630),IF(OR($S1630&lt;=-0.03,$BA1630&lt;-0.003),0,IF(OR($S1630&lt;=-0.02,$BA1630&lt;0.01),50,100)),"")</f>
        <v>0</v>
      </c>
      <c r="BC1630" s="0" t="str">
        <f aca="false">IF(OR(COUNT($AZ1630)=0,COUNT($AZ1629)=0),"",IF(OR($AY1630/$AZ1629-1&lt;=-0.03,$AZ1630/$AZ1629-1&lt;=-0.045,IF(COUNT($AZ1621:$AZ1630)=10,AVERAGE($AZ1626:$AZ1630)/AVERAGE($AZ1621:$AZ1630)-1&lt;-0.01,FALSE())),0,IF(OR($AZ1630/$AZ1629-1&lt;=-0.02,IF(COUNT($AZ1621:$AZ1630)=10,AVERAGE($AZ1626:$AZ1630)/AVERAGE($AZ1621:$AZ1630)-1&lt;0.005,FALSE())),50,100)))</f>
        <v/>
      </c>
    </row>
    <row r="1631" customFormat="false" ht="15" hidden="false" customHeight="true" outlineLevel="0" collapsed="false">
      <c r="A1631" s="47" t="n">
        <v>1627</v>
      </c>
      <c r="B1631" s="48" t="n">
        <v>44916</v>
      </c>
      <c r="C1631" s="47" t="n">
        <v>2022</v>
      </c>
      <c r="D1631" s="49" t="s">
        <v>238</v>
      </c>
      <c r="E1631" s="50" t="n">
        <v>11235.88</v>
      </c>
      <c r="F1631" s="51" t="n">
        <v>-0.091752</v>
      </c>
      <c r="G1631" s="51" t="n">
        <v>-0.321812</v>
      </c>
      <c r="H1631" s="52" t="n">
        <v>0.5306</v>
      </c>
      <c r="I1631" s="62" t="n">
        <v>441.5</v>
      </c>
      <c r="J1631" s="63" t="s">
        <v>240</v>
      </c>
      <c r="K1631" s="54" t="n">
        <v>20.07</v>
      </c>
      <c r="L1631" s="55" t="n">
        <f aca="false">IF(COUNT(F1631)=0,50,IF(F1631&gt;=0,100,IF(F1631&gt;=-0.02,50,0)))</f>
        <v>0</v>
      </c>
      <c r="M1631" s="55" t="n">
        <f aca="false">IF(COUNT(G1631)=0,50,IF(G1631&gt;-0.06,100,IF(G1631&gt;-0.15,50,0)))</f>
        <v>0</v>
      </c>
      <c r="N1631" s="55" t="n">
        <f aca="false">IF(COUNT(H1631)=0,50,IF(H1631&gt;=0.6,100,IF(H1631&gt;=0.4,50,0)))</f>
        <v>50</v>
      </c>
      <c r="O1631" s="55" t="n">
        <f aca="false">IF(COUNT(I1631)=0,50,IF(J1631="proxy_vix",50,IF(I1631&lt;350,100,IF(I1631&lt;=450,50,0))))</f>
        <v>50</v>
      </c>
      <c r="P1631" s="55" t="n">
        <f aca="false">IF(COUNT(K1631)=0,50,IF(K1631&lt;20,100,IF(K1631&lt;=25,50,0)))</f>
        <v>50</v>
      </c>
      <c r="Q1631" s="54"/>
      <c r="R1631" s="47"/>
      <c r="S1631" s="51" t="n">
        <f aca="false">$E1631/$E1630-1</f>
        <v>0.0147628070466979</v>
      </c>
      <c r="T1631" s="56" t="n">
        <f aca="false">$K1631/$K1630-1</f>
        <v>-0.0656424581005587</v>
      </c>
      <c r="V1631" s="57"/>
      <c r="W1631" s="57"/>
      <c r="Y1631" s="1" t="str">
        <f aca="false">IF(AX1631&gt;=70,"EASY",IF(AX1631&gt;40,"UNCERTAIN","HARD"))</f>
        <v>HARD</v>
      </c>
      <c r="AA1631" s="58" t="n">
        <f aca="false">IF($A1631&lt;200,"",AVERAGE($E1582:$E1631)/AVERAGE($E1432:$E1631)-1)</f>
        <v>-0.0772164430653884</v>
      </c>
      <c r="AB1631" s="59" t="n">
        <f aca="false">LOOKUP($B1631,07_L1政策步階!$A$4:$A$14,07_L1政策步階!$C$4:$C$14)</f>
        <v>-1</v>
      </c>
      <c r="AC1631" s="57"/>
      <c r="AD1631" s="57"/>
      <c r="AE1631" s="57"/>
      <c r="AF1631" s="57"/>
      <c r="AG1631" s="57"/>
      <c r="AH1631" s="57"/>
      <c r="AI1631" s="57"/>
      <c r="AJ1631" s="57"/>
      <c r="AK1631" s="57"/>
      <c r="AL1631" s="59" t="n">
        <f aca="false">IF(ISNUMBER($AA1631),IF($AA1631&gt;=0.005,100,IF($AA1631&gt;=-0.015,50,0)),"")</f>
        <v>0</v>
      </c>
      <c r="AM1631" s="59" t="n">
        <f aca="false">IF(ISNUMBER($AB1631),IF($AB1631=1,100,IF($AB1631=0,50,0)),"")</f>
        <v>0</v>
      </c>
      <c r="AN1631" s="0" t="str">
        <f aca="false">IF(ISNUMBER($AC1631),IF($AC1631&gt;=0.001,100,IF($AC1631&gt;=-0.003,50,0)),"")</f>
        <v/>
      </c>
      <c r="AO1631" s="0" t="str">
        <f aca="false">IF(ISNUMBER($AD1631),IF($AD1631&gt;=0.04,100,IF($AD1631&gt;=0,50,0)),"")</f>
        <v/>
      </c>
      <c r="AP1631" s="0" t="str">
        <f aca="false">IF(ISNUMBER($AE1631),IF($AE1631&gt;=25,100,IF($AE1631&gt;=-75,50,0)),"")</f>
        <v/>
      </c>
      <c r="AQ1631" s="0" t="str">
        <f aca="false">IF(ISNUMBER($AF1631),IF($AF1631&gt;0,100,IF($AF1631&gt;=-50,50,0)),"")</f>
        <v/>
      </c>
      <c r="AR1631" s="0" t="str">
        <f aca="false">IF(ISNUMBER($AG1631),IF($AG1631=1,100,IF($AG1631=0,50,0)),"")</f>
        <v/>
      </c>
      <c r="AS1631" s="0" t="str">
        <f aca="false">IF(ISNUMBER($AH1631),IF($AH1631&lt;0,100,IF($AH1631&lt;=20,50,0)),"")</f>
        <v/>
      </c>
      <c r="AT1631" s="0" t="str">
        <f aca="false">IF(ISNUMBER($AI1631),IF($AI1631&lt;0.95,100,IF($AI1631&lt;=1,50,0)),"")</f>
        <v/>
      </c>
      <c r="AU1631" s="0" t="str">
        <f aca="false">IF(ISNUMBER($AJ1631),IF($AJ1631&lt;30,0,IF($AJ1631&lt;40,50,IF($AJ1631&lt;=90,100,50))),"")</f>
        <v/>
      </c>
      <c r="AV1631" s="0" t="str">
        <f aca="false">IF(ISNUMBER($AK1631),IF($AK1631&gt;-0.2,100,IF($AK1631&gt;=-0.4,50,0)),"")</f>
        <v/>
      </c>
      <c r="AW1631" s="59" t="n">
        <f aca="false">01_指標庫!$H$4*ISNUMBER($F1631)+01_指標庫!$H$5*ISNUMBER($AA1631)+01_指標庫!$H$6*ISNUMBER($G1631)+01_指標庫!$H$7*ISNUMBER($H1631)+01_指標庫!$H$8*ISNUMBER($AF1631)+01_指標庫!$H$9*ISNUMBER($AG1631)+01_指標庫!$H$10*ISNUMBER($AB1631)+01_指標庫!$H$11*ISNUMBER($AC1631)+01_指標庫!$H$12*ISNUMBER($AD1631)+01_指標庫!$H$13*ISNUMBER($AE1631)+01_指標庫!$H$14*ISNUMBER($I1631)+01_指標庫!$H$15*ISNUMBER($AH1631)+01_指標庫!$H$16*ISNUMBER($K1631)+01_指標庫!$H$17*ISNUMBER($AI1631)+01_指標庫!$H$18*ISNUMBER($AJ1631)+01_指標庫!$H$19*ISNUMBER($AK1631)+01_指標庫!$H$20*ISNUMBER($BB1631)+01_指標庫!$H$21*ISNUMBER($BC1631)</f>
        <v>51</v>
      </c>
      <c r="AX1631" s="59" t="n">
        <f aca="false">IF(AW1631=0,50,ROUND((01_指標庫!$H$4*IF(ISNUMBER($F1631),L1631,0)+01_指標庫!$H$5*IF(ISNUMBER($AA1631),AL1631,0)+01_指標庫!$H$6*IF(ISNUMBER($G1631),M1631,0)+01_指標庫!$H$7*IF(ISNUMBER($H1631),N1631,0)+01_指標庫!$H$8*IF(ISNUMBER($AF1631),AQ1631,0)+01_指標庫!$H$9*IF(ISNUMBER($AG1631),AR1631,0)+01_指標庫!$H$10*IF(ISNUMBER($AB1631),AM1631,0)+01_指標庫!$H$11*IF(ISNUMBER($AC1631),AN1631,0)+01_指標庫!$H$12*IF(ISNUMBER($AD1631),AO1631,0)+01_指標庫!$H$13*IF(ISNUMBER($AE1631),AP1631,0)+01_指標庫!$H$14*IF(ISNUMBER($I1631),O1631,0)+01_指標庫!$H$15*IF(ISNUMBER($AH1631),AS1631,0)+01_指標庫!$H$16*IF(ISNUMBER($K1631),P1631,0)+01_指標庫!$H$17*IF(ISNUMBER($AI1631),AT1631,0)+01_指標庫!$H$18*IF(ISNUMBER($AJ1631),AU1631,0)+01_指標庫!$H$19*IF(ISNUMBER($AK1631),AV1631,0)+01_指標庫!$H$20*IF(ISNUMBER($BB1631),BB1631,0)+01_指標庫!$H$21*IF(ISNUMBER($BC1631),BC1631,0))/AW1631,1))</f>
        <v>21.6</v>
      </c>
      <c r="AY1631" s="60"/>
      <c r="AZ1631" s="60"/>
      <c r="BA1631" s="58" t="n">
        <f aca="false">AVERAGE($E1627:$E1631)/AVERAGE($E1622:$E1631)-1</f>
        <v>-0.0218458639873783</v>
      </c>
      <c r="BB1631" s="59" t="n">
        <f aca="false">IF(ISNUMBER($BA1631),IF(OR($S1631&lt;=-0.03,$BA1631&lt;-0.003),0,IF(OR($S1631&lt;=-0.02,$BA1631&lt;0.01),50,100)),"")</f>
        <v>0</v>
      </c>
      <c r="BC1631" s="0" t="str">
        <f aca="false">IF(OR(COUNT($AZ1631)=0,COUNT($AZ1630)=0),"",IF(OR($AY1631/$AZ1630-1&lt;=-0.03,$AZ1631/$AZ1630-1&lt;=-0.045,IF(COUNT($AZ1622:$AZ1631)=10,AVERAGE($AZ1627:$AZ1631)/AVERAGE($AZ1622:$AZ1631)-1&lt;-0.01,FALSE())),0,IF(OR($AZ1631/$AZ1630-1&lt;=-0.02,IF(COUNT($AZ1622:$AZ1631)=10,AVERAGE($AZ1627:$AZ1631)/AVERAGE($AZ1622:$AZ1631)-1&lt;0.005,FALSE())),50,100)))</f>
        <v/>
      </c>
    </row>
    <row r="1632" customFormat="false" ht="15" hidden="false" customHeight="true" outlineLevel="0" collapsed="false">
      <c r="A1632" s="47" t="n">
        <v>1628</v>
      </c>
      <c r="B1632" s="48" t="n">
        <v>44917</v>
      </c>
      <c r="C1632" s="47" t="n">
        <v>2022</v>
      </c>
      <c r="D1632" s="49" t="s">
        <v>239</v>
      </c>
      <c r="E1632" s="50" t="n">
        <v>10956.14</v>
      </c>
      <c r="F1632" s="51" t="n">
        <v>-0.113367</v>
      </c>
      <c r="G1632" s="51" t="n">
        <v>-0.338697</v>
      </c>
      <c r="H1632" s="52" t="n">
        <v>0.449</v>
      </c>
      <c r="I1632" s="62" t="n">
        <v>457.4</v>
      </c>
      <c r="J1632" s="63" t="s">
        <v>240</v>
      </c>
      <c r="K1632" s="54" t="n">
        <v>21.97</v>
      </c>
      <c r="L1632" s="55" t="n">
        <f aca="false">IF(COUNT(F1632)=0,50,IF(F1632&gt;=0,100,IF(F1632&gt;=-0.02,50,0)))</f>
        <v>0</v>
      </c>
      <c r="M1632" s="55" t="n">
        <f aca="false">IF(COUNT(G1632)=0,50,IF(G1632&gt;-0.06,100,IF(G1632&gt;-0.15,50,0)))</f>
        <v>0</v>
      </c>
      <c r="N1632" s="55" t="n">
        <f aca="false">IF(COUNT(H1632)=0,50,IF(H1632&gt;=0.6,100,IF(H1632&gt;=0.4,50,0)))</f>
        <v>50</v>
      </c>
      <c r="O1632" s="55" t="n">
        <f aca="false">IF(COUNT(I1632)=0,50,IF(J1632="proxy_vix",50,IF(I1632&lt;350,100,IF(I1632&lt;=450,50,0))))</f>
        <v>50</v>
      </c>
      <c r="P1632" s="55" t="n">
        <f aca="false">IF(COUNT(K1632)=0,50,IF(K1632&lt;20,100,IF(K1632&lt;=25,50,0)))</f>
        <v>50</v>
      </c>
      <c r="Q1632" s="54"/>
      <c r="R1632" s="47"/>
      <c r="S1632" s="51" t="n">
        <f aca="false">$E1632/$E1631-1</f>
        <v>-0.0248970263121358</v>
      </c>
      <c r="T1632" s="56" t="n">
        <f aca="false">$K1632/$K1631-1</f>
        <v>0.0946686596910811</v>
      </c>
      <c r="V1632" s="57"/>
      <c r="W1632" s="57"/>
      <c r="Y1632" s="1" t="str">
        <f aca="false">IF(AX1632&gt;=70,"EASY",IF(AX1632&gt;40,"UNCERTAIN","HARD"))</f>
        <v>HARD</v>
      </c>
      <c r="AA1632" s="58" t="n">
        <f aca="false">IF($A1632&lt;200,"",AVERAGE($E1583:$E1632)/AVERAGE($E1433:$E1632)-1)</f>
        <v>-0.0759001820763909</v>
      </c>
      <c r="AB1632" s="59" t="n">
        <f aca="false">LOOKUP($B1632,07_L1政策步階!$A$4:$A$14,07_L1政策步階!$C$4:$C$14)</f>
        <v>-1</v>
      </c>
      <c r="AC1632" s="57"/>
      <c r="AD1632" s="57"/>
      <c r="AE1632" s="57"/>
      <c r="AF1632" s="57"/>
      <c r="AG1632" s="57"/>
      <c r="AH1632" s="57"/>
      <c r="AI1632" s="57"/>
      <c r="AJ1632" s="57"/>
      <c r="AK1632" s="57"/>
      <c r="AL1632" s="59" t="n">
        <f aca="false">IF(ISNUMBER($AA1632),IF($AA1632&gt;=0.005,100,IF($AA1632&gt;=-0.015,50,0)),"")</f>
        <v>0</v>
      </c>
      <c r="AM1632" s="59" t="n">
        <f aca="false">IF(ISNUMBER($AB1632),IF($AB1632=1,100,IF($AB1632=0,50,0)),"")</f>
        <v>0</v>
      </c>
      <c r="AN1632" s="0" t="str">
        <f aca="false">IF(ISNUMBER($AC1632),IF($AC1632&gt;=0.001,100,IF($AC1632&gt;=-0.003,50,0)),"")</f>
        <v/>
      </c>
      <c r="AO1632" s="0" t="str">
        <f aca="false">IF(ISNUMBER($AD1632),IF($AD1632&gt;=0.04,100,IF($AD1632&gt;=0,50,0)),"")</f>
        <v/>
      </c>
      <c r="AP1632" s="0" t="str">
        <f aca="false">IF(ISNUMBER($AE1632),IF($AE1632&gt;=25,100,IF($AE1632&gt;=-75,50,0)),"")</f>
        <v/>
      </c>
      <c r="AQ1632" s="0" t="str">
        <f aca="false">IF(ISNUMBER($AF1632),IF($AF1632&gt;0,100,IF($AF1632&gt;=-50,50,0)),"")</f>
        <v/>
      </c>
      <c r="AR1632" s="0" t="str">
        <f aca="false">IF(ISNUMBER($AG1632),IF($AG1632=1,100,IF($AG1632=0,50,0)),"")</f>
        <v/>
      </c>
      <c r="AS1632" s="0" t="str">
        <f aca="false">IF(ISNUMBER($AH1632),IF($AH1632&lt;0,100,IF($AH1632&lt;=20,50,0)),"")</f>
        <v/>
      </c>
      <c r="AT1632" s="0" t="str">
        <f aca="false">IF(ISNUMBER($AI1632),IF($AI1632&lt;0.95,100,IF($AI1632&lt;=1,50,0)),"")</f>
        <v/>
      </c>
      <c r="AU1632" s="0" t="str">
        <f aca="false">IF(ISNUMBER($AJ1632),IF($AJ1632&lt;30,0,IF($AJ1632&lt;40,50,IF($AJ1632&lt;=90,100,50))),"")</f>
        <v/>
      </c>
      <c r="AV1632" s="0" t="str">
        <f aca="false">IF(ISNUMBER($AK1632),IF($AK1632&gt;-0.2,100,IF($AK1632&gt;=-0.4,50,0)),"")</f>
        <v/>
      </c>
      <c r="AW1632" s="59" t="n">
        <f aca="false">01_指標庫!$H$4*ISNUMBER($F1632)+01_指標庫!$H$5*ISNUMBER($AA1632)+01_指標庫!$H$6*ISNUMBER($G1632)+01_指標庫!$H$7*ISNUMBER($H1632)+01_指標庫!$H$8*ISNUMBER($AF1632)+01_指標庫!$H$9*ISNUMBER($AG1632)+01_指標庫!$H$10*ISNUMBER($AB1632)+01_指標庫!$H$11*ISNUMBER($AC1632)+01_指標庫!$H$12*ISNUMBER($AD1632)+01_指標庫!$H$13*ISNUMBER($AE1632)+01_指標庫!$H$14*ISNUMBER($I1632)+01_指標庫!$H$15*ISNUMBER($AH1632)+01_指標庫!$H$16*ISNUMBER($K1632)+01_指標庫!$H$17*ISNUMBER($AI1632)+01_指標庫!$H$18*ISNUMBER($AJ1632)+01_指標庫!$H$19*ISNUMBER($AK1632)+01_指標庫!$H$20*ISNUMBER($BB1632)+01_指標庫!$H$21*ISNUMBER($BC1632)</f>
        <v>51</v>
      </c>
      <c r="AX1632" s="59" t="n">
        <f aca="false">IF(AW1632=0,50,ROUND((01_指標庫!$H$4*IF(ISNUMBER($F1632),L1632,0)+01_指標庫!$H$5*IF(ISNUMBER($AA1632),AL1632,0)+01_指標庫!$H$6*IF(ISNUMBER($G1632),M1632,0)+01_指標庫!$H$7*IF(ISNUMBER($H1632),N1632,0)+01_指標庫!$H$8*IF(ISNUMBER($AF1632),AQ1632,0)+01_指標庫!$H$9*IF(ISNUMBER($AG1632),AR1632,0)+01_指標庫!$H$10*IF(ISNUMBER($AB1632),AM1632,0)+01_指標庫!$H$11*IF(ISNUMBER($AC1632),AN1632,0)+01_指標庫!$H$12*IF(ISNUMBER($AD1632),AO1632,0)+01_指標庫!$H$13*IF(ISNUMBER($AE1632),AP1632,0)+01_指標庫!$H$14*IF(ISNUMBER($I1632),O1632,0)+01_指標庫!$H$15*IF(ISNUMBER($AH1632),AS1632,0)+01_指標庫!$H$16*IF(ISNUMBER($K1632),P1632,0)+01_指標庫!$H$17*IF(ISNUMBER($AI1632),AT1632,0)+01_指標庫!$H$18*IF(ISNUMBER($AJ1632),AU1632,0)+01_指標庫!$H$19*IF(ISNUMBER($AK1632),AV1632,0)+01_指標庫!$H$20*IF(ISNUMBER($BB1632),BB1632,0)+01_指標庫!$H$21*IF(ISNUMBER($BC1632),BC1632,0))/AW1632,1))</f>
        <v>21.6</v>
      </c>
      <c r="AY1632" s="60"/>
      <c r="AZ1632" s="60"/>
      <c r="BA1632" s="58" t="n">
        <f aca="false">AVERAGE($E1628:$E1632)/AVERAGE($E1623:$E1632)-1</f>
        <v>-0.0228274256045748</v>
      </c>
      <c r="BB1632" s="59" t="n">
        <f aca="false">IF(ISNUMBER($BA1632),IF(OR($S1632&lt;=-0.03,$BA1632&lt;-0.003),0,IF(OR($S1632&lt;=-0.02,$BA1632&lt;0.01),50,100)),"")</f>
        <v>0</v>
      </c>
      <c r="BC1632" s="0" t="str">
        <f aca="false">IF(OR(COUNT($AZ1632)=0,COUNT($AZ1631)=0),"",IF(OR($AY1632/$AZ1631-1&lt;=-0.03,$AZ1632/$AZ1631-1&lt;=-0.045,IF(COUNT($AZ1623:$AZ1632)=10,AVERAGE($AZ1628:$AZ1632)/AVERAGE($AZ1623:$AZ1632)-1&lt;-0.01,FALSE())),0,IF(OR($AZ1632/$AZ1631-1&lt;=-0.02,IF(COUNT($AZ1623:$AZ1632)=10,AVERAGE($AZ1628:$AZ1632)/AVERAGE($AZ1623:$AZ1632)-1&lt;0.005,FALSE())),50,100)))</f>
        <v/>
      </c>
    </row>
    <row r="1633" customFormat="false" ht="15" hidden="false" customHeight="true" outlineLevel="0" collapsed="false">
      <c r="A1633" s="47" t="n">
        <v>1629</v>
      </c>
      <c r="B1633" s="48" t="n">
        <v>44918</v>
      </c>
      <c r="C1633" s="47" t="n">
        <v>2022</v>
      </c>
      <c r="D1633" s="49" t="s">
        <v>234</v>
      </c>
      <c r="E1633" s="50" t="n">
        <v>10985.45</v>
      </c>
      <c r="F1633" s="51" t="n">
        <v>-0.110056</v>
      </c>
      <c r="G1633" s="51" t="n">
        <v>-0.336928</v>
      </c>
      <c r="H1633" s="52" t="n">
        <v>0.4694</v>
      </c>
      <c r="I1633" s="62" t="n">
        <v>448.2</v>
      </c>
      <c r="J1633" s="63" t="s">
        <v>240</v>
      </c>
      <c r="K1633" s="54" t="n">
        <v>20.87</v>
      </c>
      <c r="L1633" s="55" t="n">
        <f aca="false">IF(COUNT(F1633)=0,50,IF(F1633&gt;=0,100,IF(F1633&gt;=-0.02,50,0)))</f>
        <v>0</v>
      </c>
      <c r="M1633" s="55" t="n">
        <f aca="false">IF(COUNT(G1633)=0,50,IF(G1633&gt;-0.06,100,IF(G1633&gt;-0.15,50,0)))</f>
        <v>0</v>
      </c>
      <c r="N1633" s="55" t="n">
        <f aca="false">IF(COUNT(H1633)=0,50,IF(H1633&gt;=0.6,100,IF(H1633&gt;=0.4,50,0)))</f>
        <v>50</v>
      </c>
      <c r="O1633" s="55" t="n">
        <f aca="false">IF(COUNT(I1633)=0,50,IF(J1633="proxy_vix",50,IF(I1633&lt;350,100,IF(I1633&lt;=450,50,0))))</f>
        <v>50</v>
      </c>
      <c r="P1633" s="55" t="n">
        <f aca="false">IF(COUNT(K1633)=0,50,IF(K1633&lt;20,100,IF(K1633&lt;=25,50,0)))</f>
        <v>50</v>
      </c>
      <c r="Q1633" s="54"/>
      <c r="R1633" s="47"/>
      <c r="S1633" s="51" t="n">
        <f aca="false">$E1633/$E1632-1</f>
        <v>0.00267521225541123</v>
      </c>
      <c r="T1633" s="56" t="n">
        <f aca="false">$K1633/$K1632-1</f>
        <v>-0.0500682749203458</v>
      </c>
      <c r="V1633" s="57"/>
      <c r="W1633" s="57"/>
      <c r="Y1633" s="1" t="str">
        <f aca="false">IF(AX1633&gt;=70,"EASY",IF(AX1633&gt;40,"UNCERTAIN","HARD"))</f>
        <v>HARD</v>
      </c>
      <c r="AA1633" s="58" t="n">
        <f aca="false">IF($A1633&lt;200,"",AVERAGE($E1584:$E1633)/AVERAGE($E1434:$E1633)-1)</f>
        <v>-0.0750028751861297</v>
      </c>
      <c r="AB1633" s="59" t="n">
        <f aca="false">LOOKUP($B1633,07_L1政策步階!$A$4:$A$14,07_L1政策步階!$C$4:$C$14)</f>
        <v>-1</v>
      </c>
      <c r="AC1633" s="57"/>
      <c r="AD1633" s="57"/>
      <c r="AE1633" s="57"/>
      <c r="AF1633" s="57"/>
      <c r="AG1633" s="57"/>
      <c r="AH1633" s="57"/>
      <c r="AI1633" s="57"/>
      <c r="AJ1633" s="57"/>
      <c r="AK1633" s="57"/>
      <c r="AL1633" s="59" t="n">
        <f aca="false">IF(ISNUMBER($AA1633),IF($AA1633&gt;=0.005,100,IF($AA1633&gt;=-0.015,50,0)),"")</f>
        <v>0</v>
      </c>
      <c r="AM1633" s="59" t="n">
        <f aca="false">IF(ISNUMBER($AB1633),IF($AB1633=1,100,IF($AB1633=0,50,0)),"")</f>
        <v>0</v>
      </c>
      <c r="AN1633" s="0" t="str">
        <f aca="false">IF(ISNUMBER($AC1633),IF($AC1633&gt;=0.001,100,IF($AC1633&gt;=-0.003,50,0)),"")</f>
        <v/>
      </c>
      <c r="AO1633" s="0" t="str">
        <f aca="false">IF(ISNUMBER($AD1633),IF($AD1633&gt;=0.04,100,IF($AD1633&gt;=0,50,0)),"")</f>
        <v/>
      </c>
      <c r="AP1633" s="0" t="str">
        <f aca="false">IF(ISNUMBER($AE1633),IF($AE1633&gt;=25,100,IF($AE1633&gt;=-75,50,0)),"")</f>
        <v/>
      </c>
      <c r="AQ1633" s="0" t="str">
        <f aca="false">IF(ISNUMBER($AF1633),IF($AF1633&gt;0,100,IF($AF1633&gt;=-50,50,0)),"")</f>
        <v/>
      </c>
      <c r="AR1633" s="0" t="str">
        <f aca="false">IF(ISNUMBER($AG1633),IF($AG1633=1,100,IF($AG1633=0,50,0)),"")</f>
        <v/>
      </c>
      <c r="AS1633" s="0" t="str">
        <f aca="false">IF(ISNUMBER($AH1633),IF($AH1633&lt;0,100,IF($AH1633&lt;=20,50,0)),"")</f>
        <v/>
      </c>
      <c r="AT1633" s="0" t="str">
        <f aca="false">IF(ISNUMBER($AI1633),IF($AI1633&lt;0.95,100,IF($AI1633&lt;=1,50,0)),"")</f>
        <v/>
      </c>
      <c r="AU1633" s="0" t="str">
        <f aca="false">IF(ISNUMBER($AJ1633),IF($AJ1633&lt;30,0,IF($AJ1633&lt;40,50,IF($AJ1633&lt;=90,100,50))),"")</f>
        <v/>
      </c>
      <c r="AV1633" s="0" t="str">
        <f aca="false">IF(ISNUMBER($AK1633),IF($AK1633&gt;-0.2,100,IF($AK1633&gt;=-0.4,50,0)),"")</f>
        <v/>
      </c>
      <c r="AW1633" s="59" t="n">
        <f aca="false">01_指標庫!$H$4*ISNUMBER($F1633)+01_指標庫!$H$5*ISNUMBER($AA1633)+01_指標庫!$H$6*ISNUMBER($G1633)+01_指標庫!$H$7*ISNUMBER($H1633)+01_指標庫!$H$8*ISNUMBER($AF1633)+01_指標庫!$H$9*ISNUMBER($AG1633)+01_指標庫!$H$10*ISNUMBER($AB1633)+01_指標庫!$H$11*ISNUMBER($AC1633)+01_指標庫!$H$12*ISNUMBER($AD1633)+01_指標庫!$H$13*ISNUMBER($AE1633)+01_指標庫!$H$14*ISNUMBER($I1633)+01_指標庫!$H$15*ISNUMBER($AH1633)+01_指標庫!$H$16*ISNUMBER($K1633)+01_指標庫!$H$17*ISNUMBER($AI1633)+01_指標庫!$H$18*ISNUMBER($AJ1633)+01_指標庫!$H$19*ISNUMBER($AK1633)+01_指標庫!$H$20*ISNUMBER($BB1633)+01_指標庫!$H$21*ISNUMBER($BC1633)</f>
        <v>51</v>
      </c>
      <c r="AX1633" s="59" t="n">
        <f aca="false">IF(AW1633=0,50,ROUND((01_指標庫!$H$4*IF(ISNUMBER($F1633),L1633,0)+01_指標庫!$H$5*IF(ISNUMBER($AA1633),AL1633,0)+01_指標庫!$H$6*IF(ISNUMBER($G1633),M1633,0)+01_指標庫!$H$7*IF(ISNUMBER($H1633),N1633,0)+01_指標庫!$H$8*IF(ISNUMBER($AF1633),AQ1633,0)+01_指標庫!$H$9*IF(ISNUMBER($AG1633),AR1633,0)+01_指標庫!$H$10*IF(ISNUMBER($AB1633),AM1633,0)+01_指標庫!$H$11*IF(ISNUMBER($AC1633),AN1633,0)+01_指標庫!$H$12*IF(ISNUMBER($AD1633),AO1633,0)+01_指標庫!$H$13*IF(ISNUMBER($AE1633),AP1633,0)+01_指標庫!$H$14*IF(ISNUMBER($I1633),O1633,0)+01_指標庫!$H$15*IF(ISNUMBER($AH1633),AS1633,0)+01_指標庫!$H$16*IF(ISNUMBER($K1633),P1633,0)+01_指標庫!$H$17*IF(ISNUMBER($AI1633),AT1633,0)+01_指標庫!$H$18*IF(ISNUMBER($AJ1633),AU1633,0)+01_指標庫!$H$19*IF(ISNUMBER($AK1633),AV1633,0)+01_指標庫!$H$20*IF(ISNUMBER($BB1633),BB1633,0)+01_指標庫!$H$21*IF(ISNUMBER($BC1633),BC1633,0))/AW1633,1))</f>
        <v>21.6</v>
      </c>
      <c r="AY1633" s="60"/>
      <c r="AZ1633" s="60"/>
      <c r="BA1633" s="58" t="n">
        <f aca="false">AVERAGE($E1629:$E1633)/AVERAGE($E1624:$E1633)-1</f>
        <v>-0.022402104359534</v>
      </c>
      <c r="BB1633" s="59" t="n">
        <f aca="false">IF(ISNUMBER($BA1633),IF(OR($S1633&lt;=-0.03,$BA1633&lt;-0.003),0,IF(OR($S1633&lt;=-0.02,$BA1633&lt;0.01),50,100)),"")</f>
        <v>0</v>
      </c>
      <c r="BC1633" s="0" t="str">
        <f aca="false">IF(OR(COUNT($AZ1633)=0,COUNT($AZ1632)=0),"",IF(OR($AY1633/$AZ1632-1&lt;=-0.03,$AZ1633/$AZ1632-1&lt;=-0.045,IF(COUNT($AZ1624:$AZ1633)=10,AVERAGE($AZ1629:$AZ1633)/AVERAGE($AZ1624:$AZ1633)-1&lt;-0.01,FALSE())),0,IF(OR($AZ1633/$AZ1632-1&lt;=-0.02,IF(COUNT($AZ1624:$AZ1633)=10,AVERAGE($AZ1629:$AZ1633)/AVERAGE($AZ1624:$AZ1633)-1&lt;0.005,FALSE())),50,100)))</f>
        <v/>
      </c>
    </row>
    <row r="1634" customFormat="false" ht="15" hidden="false" customHeight="true" outlineLevel="0" collapsed="false">
      <c r="A1634" s="47" t="n">
        <v>1630</v>
      </c>
      <c r="B1634" s="48" t="n">
        <v>44922</v>
      </c>
      <c r="C1634" s="47" t="n">
        <v>2022</v>
      </c>
      <c r="D1634" s="49" t="s">
        <v>237</v>
      </c>
      <c r="E1634" s="50" t="n">
        <v>10822.51</v>
      </c>
      <c r="F1634" s="51" t="n">
        <v>-0.122375</v>
      </c>
      <c r="G1634" s="51" t="n">
        <v>-0.344161</v>
      </c>
      <c r="H1634" s="52" t="n">
        <v>0.4694</v>
      </c>
      <c r="I1634" s="62" t="n">
        <v>454.7</v>
      </c>
      <c r="J1634" s="63" t="s">
        <v>240</v>
      </c>
      <c r="K1634" s="54" t="n">
        <v>21.65</v>
      </c>
      <c r="L1634" s="55" t="n">
        <f aca="false">IF(COUNT(F1634)=0,50,IF(F1634&gt;=0,100,IF(F1634&gt;=-0.02,50,0)))</f>
        <v>0</v>
      </c>
      <c r="M1634" s="55" t="n">
        <f aca="false">IF(COUNT(G1634)=0,50,IF(G1634&gt;-0.06,100,IF(G1634&gt;-0.15,50,0)))</f>
        <v>0</v>
      </c>
      <c r="N1634" s="55" t="n">
        <f aca="false">IF(COUNT(H1634)=0,50,IF(H1634&gt;=0.6,100,IF(H1634&gt;=0.4,50,0)))</f>
        <v>50</v>
      </c>
      <c r="O1634" s="55" t="n">
        <f aca="false">IF(COUNT(I1634)=0,50,IF(J1634="proxy_vix",50,IF(I1634&lt;350,100,IF(I1634&lt;=450,50,0))))</f>
        <v>50</v>
      </c>
      <c r="P1634" s="55" t="n">
        <f aca="false">IF(COUNT(K1634)=0,50,IF(K1634&lt;20,100,IF(K1634&lt;=25,50,0)))</f>
        <v>50</v>
      </c>
      <c r="Q1634" s="54"/>
      <c r="R1634" s="47"/>
      <c r="S1634" s="51" t="n">
        <f aca="false">$E1634/$E1633-1</f>
        <v>-0.014832346421858</v>
      </c>
      <c r="T1634" s="56" t="n">
        <f aca="false">$K1634/$K1633-1</f>
        <v>0.037374221370388</v>
      </c>
      <c r="V1634" s="57"/>
      <c r="W1634" s="57"/>
      <c r="Y1634" s="1" t="str">
        <f aca="false">IF(AX1634&gt;=70,"EASY",IF(AX1634&gt;40,"UNCERTAIN","HARD"))</f>
        <v>HARD</v>
      </c>
      <c r="AA1634" s="58" t="n">
        <f aca="false">IF($A1634&lt;200,"",AVERAGE($E1585:$E1634)/AVERAGE($E1435:$E1634)-1)</f>
        <v>-0.0738614308993006</v>
      </c>
      <c r="AB1634" s="59" t="n">
        <f aca="false">LOOKUP($B1634,07_L1政策步階!$A$4:$A$14,07_L1政策步階!$C$4:$C$14)</f>
        <v>-1</v>
      </c>
      <c r="AC1634" s="57"/>
      <c r="AD1634" s="57"/>
      <c r="AE1634" s="57"/>
      <c r="AF1634" s="57"/>
      <c r="AG1634" s="57"/>
      <c r="AH1634" s="57"/>
      <c r="AI1634" s="57"/>
      <c r="AJ1634" s="57"/>
      <c r="AK1634" s="57"/>
      <c r="AL1634" s="59" t="n">
        <f aca="false">IF(ISNUMBER($AA1634),IF($AA1634&gt;=0.005,100,IF($AA1634&gt;=-0.015,50,0)),"")</f>
        <v>0</v>
      </c>
      <c r="AM1634" s="59" t="n">
        <f aca="false">IF(ISNUMBER($AB1634),IF($AB1634=1,100,IF($AB1634=0,50,0)),"")</f>
        <v>0</v>
      </c>
      <c r="AN1634" s="0" t="str">
        <f aca="false">IF(ISNUMBER($AC1634),IF($AC1634&gt;=0.001,100,IF($AC1634&gt;=-0.003,50,0)),"")</f>
        <v/>
      </c>
      <c r="AO1634" s="0" t="str">
        <f aca="false">IF(ISNUMBER($AD1634),IF($AD1634&gt;=0.04,100,IF($AD1634&gt;=0,50,0)),"")</f>
        <v/>
      </c>
      <c r="AP1634" s="0" t="str">
        <f aca="false">IF(ISNUMBER($AE1634),IF($AE1634&gt;=25,100,IF($AE1634&gt;=-75,50,0)),"")</f>
        <v/>
      </c>
      <c r="AQ1634" s="0" t="str">
        <f aca="false">IF(ISNUMBER($AF1634),IF($AF1634&gt;0,100,IF($AF1634&gt;=-50,50,0)),"")</f>
        <v/>
      </c>
      <c r="AR1634" s="0" t="str">
        <f aca="false">IF(ISNUMBER($AG1634),IF($AG1634=1,100,IF($AG1634=0,50,0)),"")</f>
        <v/>
      </c>
      <c r="AS1634" s="0" t="str">
        <f aca="false">IF(ISNUMBER($AH1634),IF($AH1634&lt;0,100,IF($AH1634&lt;=20,50,0)),"")</f>
        <v/>
      </c>
      <c r="AT1634" s="0" t="str">
        <f aca="false">IF(ISNUMBER($AI1634),IF($AI1634&lt;0.95,100,IF($AI1634&lt;=1,50,0)),"")</f>
        <v/>
      </c>
      <c r="AU1634" s="0" t="str">
        <f aca="false">IF(ISNUMBER($AJ1634),IF($AJ1634&lt;30,0,IF($AJ1634&lt;40,50,IF($AJ1634&lt;=90,100,50))),"")</f>
        <v/>
      </c>
      <c r="AV1634" s="0" t="str">
        <f aca="false">IF(ISNUMBER($AK1634),IF($AK1634&gt;-0.2,100,IF($AK1634&gt;=-0.4,50,0)),"")</f>
        <v/>
      </c>
      <c r="AW1634" s="59" t="n">
        <f aca="false">01_指標庫!$H$4*ISNUMBER($F1634)+01_指標庫!$H$5*ISNUMBER($AA1634)+01_指標庫!$H$6*ISNUMBER($G1634)+01_指標庫!$H$7*ISNUMBER($H1634)+01_指標庫!$H$8*ISNUMBER($AF1634)+01_指標庫!$H$9*ISNUMBER($AG1634)+01_指標庫!$H$10*ISNUMBER($AB1634)+01_指標庫!$H$11*ISNUMBER($AC1634)+01_指標庫!$H$12*ISNUMBER($AD1634)+01_指標庫!$H$13*ISNUMBER($AE1634)+01_指標庫!$H$14*ISNUMBER($I1634)+01_指標庫!$H$15*ISNUMBER($AH1634)+01_指標庫!$H$16*ISNUMBER($K1634)+01_指標庫!$H$17*ISNUMBER($AI1634)+01_指標庫!$H$18*ISNUMBER($AJ1634)+01_指標庫!$H$19*ISNUMBER($AK1634)+01_指標庫!$H$20*ISNUMBER($BB1634)+01_指標庫!$H$21*ISNUMBER($BC1634)</f>
        <v>51</v>
      </c>
      <c r="AX1634" s="59" t="n">
        <f aca="false">IF(AW1634=0,50,ROUND((01_指標庫!$H$4*IF(ISNUMBER($F1634),L1634,0)+01_指標庫!$H$5*IF(ISNUMBER($AA1634),AL1634,0)+01_指標庫!$H$6*IF(ISNUMBER($G1634),M1634,0)+01_指標庫!$H$7*IF(ISNUMBER($H1634),N1634,0)+01_指標庫!$H$8*IF(ISNUMBER($AF1634),AQ1634,0)+01_指標庫!$H$9*IF(ISNUMBER($AG1634),AR1634,0)+01_指標庫!$H$10*IF(ISNUMBER($AB1634),AM1634,0)+01_指標庫!$H$11*IF(ISNUMBER($AC1634),AN1634,0)+01_指標庫!$H$12*IF(ISNUMBER($AD1634),AO1634,0)+01_指標庫!$H$13*IF(ISNUMBER($AE1634),AP1634,0)+01_指標庫!$H$14*IF(ISNUMBER($I1634),O1634,0)+01_指標庫!$H$15*IF(ISNUMBER($AH1634),AS1634,0)+01_指標庫!$H$16*IF(ISNUMBER($K1634),P1634,0)+01_指標庫!$H$17*IF(ISNUMBER($AI1634),AT1634,0)+01_指標庫!$H$18*IF(ISNUMBER($AJ1634),AU1634,0)+01_指標庫!$H$19*IF(ISNUMBER($AK1634),AV1634,0)+01_指標庫!$H$20*IF(ISNUMBER($BB1634),BB1634,0)+01_指標庫!$H$21*IF(ISNUMBER($BC1634),BC1634,0))/AW1634,1))</f>
        <v>21.6</v>
      </c>
      <c r="AY1634" s="60"/>
      <c r="AZ1634" s="60"/>
      <c r="BA1634" s="58" t="n">
        <f aca="false">AVERAGE($E1630:$E1634)/AVERAGE($E1625:$E1634)-1</f>
        <v>-0.019375351336606</v>
      </c>
      <c r="BB1634" s="59" t="n">
        <f aca="false">IF(ISNUMBER($BA1634),IF(OR($S1634&lt;=-0.03,$BA1634&lt;-0.003),0,IF(OR($S1634&lt;=-0.02,$BA1634&lt;0.01),50,100)),"")</f>
        <v>0</v>
      </c>
      <c r="BC1634" s="0" t="str">
        <f aca="false">IF(OR(COUNT($AZ1634)=0,COUNT($AZ1633)=0),"",IF(OR($AY1634/$AZ1633-1&lt;=-0.03,$AZ1634/$AZ1633-1&lt;=-0.045,IF(COUNT($AZ1625:$AZ1634)=10,AVERAGE($AZ1630:$AZ1634)/AVERAGE($AZ1625:$AZ1634)-1&lt;-0.01,FALSE())),0,IF(OR($AZ1634/$AZ1633-1&lt;=-0.02,IF(COUNT($AZ1625:$AZ1634)=10,AVERAGE($AZ1630:$AZ1634)/AVERAGE($AZ1625:$AZ1634)-1&lt;0.005,FALSE())),50,100)))</f>
        <v/>
      </c>
    </row>
    <row r="1635" customFormat="false" ht="15" hidden="false" customHeight="true" outlineLevel="0" collapsed="false">
      <c r="A1635" s="47" t="n">
        <v>1631</v>
      </c>
      <c r="B1635" s="48" t="n">
        <v>44923</v>
      </c>
      <c r="C1635" s="47" t="n">
        <v>2022</v>
      </c>
      <c r="D1635" s="49" t="s">
        <v>238</v>
      </c>
      <c r="E1635" s="50" t="n">
        <v>10679.34</v>
      </c>
      <c r="F1635" s="51" t="n">
        <v>-0.133153</v>
      </c>
      <c r="G1635" s="51" t="n">
        <v>-0.352837</v>
      </c>
      <c r="H1635" s="52" t="n">
        <v>0.4082</v>
      </c>
      <c r="I1635" s="62" t="n">
        <v>458.9</v>
      </c>
      <c r="J1635" s="63" t="s">
        <v>240</v>
      </c>
      <c r="K1635" s="54" t="n">
        <v>22.14</v>
      </c>
      <c r="L1635" s="55" t="n">
        <f aca="false">IF(COUNT(F1635)=0,50,IF(F1635&gt;=0,100,IF(F1635&gt;=-0.02,50,0)))</f>
        <v>0</v>
      </c>
      <c r="M1635" s="55" t="n">
        <f aca="false">IF(COUNT(G1635)=0,50,IF(G1635&gt;-0.06,100,IF(G1635&gt;-0.15,50,0)))</f>
        <v>0</v>
      </c>
      <c r="N1635" s="55" t="n">
        <f aca="false">IF(COUNT(H1635)=0,50,IF(H1635&gt;=0.6,100,IF(H1635&gt;=0.4,50,0)))</f>
        <v>50</v>
      </c>
      <c r="O1635" s="55" t="n">
        <f aca="false">IF(COUNT(I1635)=0,50,IF(J1635="proxy_vix",50,IF(I1635&lt;350,100,IF(I1635&lt;=450,50,0))))</f>
        <v>50</v>
      </c>
      <c r="P1635" s="55" t="n">
        <f aca="false">IF(COUNT(K1635)=0,50,IF(K1635&lt;20,100,IF(K1635&lt;=25,50,0)))</f>
        <v>50</v>
      </c>
      <c r="Q1635" s="54"/>
      <c r="R1635" s="47"/>
      <c r="S1635" s="51" t="n">
        <f aca="false">$E1635/$E1634-1</f>
        <v>-0.0132289090053971</v>
      </c>
      <c r="T1635" s="56" t="n">
        <f aca="false">$K1635/$K1634-1</f>
        <v>0.0226327944572748</v>
      </c>
      <c r="V1635" s="57"/>
      <c r="W1635" s="57"/>
      <c r="Y1635" s="1" t="str">
        <f aca="false">IF(AX1635&gt;=70,"EASY",IF(AX1635&gt;40,"UNCERTAIN","HARD"))</f>
        <v>HARD</v>
      </c>
      <c r="AA1635" s="58" t="n">
        <f aca="false">IF($A1635&lt;200,"",AVERAGE($E1586:$E1635)/AVERAGE($E1436:$E1635)-1)</f>
        <v>-0.0735936950215878</v>
      </c>
      <c r="AB1635" s="59" t="n">
        <f aca="false">LOOKUP($B1635,07_L1政策步階!$A$4:$A$14,07_L1政策步階!$C$4:$C$14)</f>
        <v>-1</v>
      </c>
      <c r="AC1635" s="57"/>
      <c r="AD1635" s="57"/>
      <c r="AE1635" s="57"/>
      <c r="AF1635" s="57"/>
      <c r="AG1635" s="57"/>
      <c r="AH1635" s="57"/>
      <c r="AI1635" s="57"/>
      <c r="AJ1635" s="57"/>
      <c r="AK1635" s="57"/>
      <c r="AL1635" s="59" t="n">
        <f aca="false">IF(ISNUMBER($AA1635),IF($AA1635&gt;=0.005,100,IF($AA1635&gt;=-0.015,50,0)),"")</f>
        <v>0</v>
      </c>
      <c r="AM1635" s="59" t="n">
        <f aca="false">IF(ISNUMBER($AB1635),IF($AB1635=1,100,IF($AB1635=0,50,0)),"")</f>
        <v>0</v>
      </c>
      <c r="AN1635" s="0" t="str">
        <f aca="false">IF(ISNUMBER($AC1635),IF($AC1635&gt;=0.001,100,IF($AC1635&gt;=-0.003,50,0)),"")</f>
        <v/>
      </c>
      <c r="AO1635" s="0" t="str">
        <f aca="false">IF(ISNUMBER($AD1635),IF($AD1635&gt;=0.04,100,IF($AD1635&gt;=0,50,0)),"")</f>
        <v/>
      </c>
      <c r="AP1635" s="0" t="str">
        <f aca="false">IF(ISNUMBER($AE1635),IF($AE1635&gt;=25,100,IF($AE1635&gt;=-75,50,0)),"")</f>
        <v/>
      </c>
      <c r="AQ1635" s="0" t="str">
        <f aca="false">IF(ISNUMBER($AF1635),IF($AF1635&gt;0,100,IF($AF1635&gt;=-50,50,0)),"")</f>
        <v/>
      </c>
      <c r="AR1635" s="0" t="str">
        <f aca="false">IF(ISNUMBER($AG1635),IF($AG1635=1,100,IF($AG1635=0,50,0)),"")</f>
        <v/>
      </c>
      <c r="AS1635" s="0" t="str">
        <f aca="false">IF(ISNUMBER($AH1635),IF($AH1635&lt;0,100,IF($AH1635&lt;=20,50,0)),"")</f>
        <v/>
      </c>
      <c r="AT1635" s="0" t="str">
        <f aca="false">IF(ISNUMBER($AI1635),IF($AI1635&lt;0.95,100,IF($AI1635&lt;=1,50,0)),"")</f>
        <v/>
      </c>
      <c r="AU1635" s="0" t="str">
        <f aca="false">IF(ISNUMBER($AJ1635),IF($AJ1635&lt;30,0,IF($AJ1635&lt;40,50,IF($AJ1635&lt;=90,100,50))),"")</f>
        <v/>
      </c>
      <c r="AV1635" s="0" t="str">
        <f aca="false">IF(ISNUMBER($AK1635),IF($AK1635&gt;-0.2,100,IF($AK1635&gt;=-0.4,50,0)),"")</f>
        <v/>
      </c>
      <c r="AW1635" s="59" t="n">
        <f aca="false">01_指標庫!$H$4*ISNUMBER($F1635)+01_指標庫!$H$5*ISNUMBER($AA1635)+01_指標庫!$H$6*ISNUMBER($G1635)+01_指標庫!$H$7*ISNUMBER($H1635)+01_指標庫!$H$8*ISNUMBER($AF1635)+01_指標庫!$H$9*ISNUMBER($AG1635)+01_指標庫!$H$10*ISNUMBER($AB1635)+01_指標庫!$H$11*ISNUMBER($AC1635)+01_指標庫!$H$12*ISNUMBER($AD1635)+01_指標庫!$H$13*ISNUMBER($AE1635)+01_指標庫!$H$14*ISNUMBER($I1635)+01_指標庫!$H$15*ISNUMBER($AH1635)+01_指標庫!$H$16*ISNUMBER($K1635)+01_指標庫!$H$17*ISNUMBER($AI1635)+01_指標庫!$H$18*ISNUMBER($AJ1635)+01_指標庫!$H$19*ISNUMBER($AK1635)+01_指標庫!$H$20*ISNUMBER($BB1635)+01_指標庫!$H$21*ISNUMBER($BC1635)</f>
        <v>51</v>
      </c>
      <c r="AX1635" s="59" t="n">
        <f aca="false">IF(AW1635=0,50,ROUND((01_指標庫!$H$4*IF(ISNUMBER($F1635),L1635,0)+01_指標庫!$H$5*IF(ISNUMBER($AA1635),AL1635,0)+01_指標庫!$H$6*IF(ISNUMBER($G1635),M1635,0)+01_指標庫!$H$7*IF(ISNUMBER($H1635),N1635,0)+01_指標庫!$H$8*IF(ISNUMBER($AF1635),AQ1635,0)+01_指標庫!$H$9*IF(ISNUMBER($AG1635),AR1635,0)+01_指標庫!$H$10*IF(ISNUMBER($AB1635),AM1635,0)+01_指標庫!$H$11*IF(ISNUMBER($AC1635),AN1635,0)+01_指標庫!$H$12*IF(ISNUMBER($AD1635),AO1635,0)+01_指標庫!$H$13*IF(ISNUMBER($AE1635),AP1635,0)+01_指標庫!$H$14*IF(ISNUMBER($I1635),O1635,0)+01_指標庫!$H$15*IF(ISNUMBER($AH1635),AS1635,0)+01_指標庫!$H$16*IF(ISNUMBER($K1635),P1635,0)+01_指標庫!$H$17*IF(ISNUMBER($AI1635),AT1635,0)+01_指標庫!$H$18*IF(ISNUMBER($AJ1635),AU1635,0)+01_指標庫!$H$19*IF(ISNUMBER($AK1635),AV1635,0)+01_指標庫!$H$20*IF(ISNUMBER($BB1635),BB1635,0)+01_指標庫!$H$21*IF(ISNUMBER($BC1635),BC1635,0))/AW1635,1))</f>
        <v>21.6</v>
      </c>
      <c r="AY1635" s="60"/>
      <c r="AZ1635" s="60"/>
      <c r="BA1635" s="58" t="n">
        <f aca="false">AVERAGE($E1631:$E1635)/AVERAGE($E1626:$E1635)-1</f>
        <v>-0.0162598898100224</v>
      </c>
      <c r="BB1635" s="59" t="n">
        <f aca="false">IF(ISNUMBER($BA1635),IF(OR($S1635&lt;=-0.03,$BA1635&lt;-0.003),0,IF(OR($S1635&lt;=-0.02,$BA1635&lt;0.01),50,100)),"")</f>
        <v>0</v>
      </c>
      <c r="BC1635" s="0" t="str">
        <f aca="false">IF(OR(COUNT($AZ1635)=0,COUNT($AZ1634)=0),"",IF(OR($AY1635/$AZ1634-1&lt;=-0.03,$AZ1635/$AZ1634-1&lt;=-0.045,IF(COUNT($AZ1626:$AZ1635)=10,AVERAGE($AZ1631:$AZ1635)/AVERAGE($AZ1626:$AZ1635)-1&lt;-0.01,FALSE())),0,IF(OR($AZ1635/$AZ1634-1&lt;=-0.02,IF(COUNT($AZ1626:$AZ1635)=10,AVERAGE($AZ1631:$AZ1635)/AVERAGE($AZ1626:$AZ1635)-1&lt;0.005,FALSE())),50,100)))</f>
        <v/>
      </c>
    </row>
    <row r="1636" customFormat="false" ht="15" hidden="false" customHeight="true" outlineLevel="0" collapsed="false">
      <c r="A1636" s="47" t="n">
        <v>1632</v>
      </c>
      <c r="B1636" s="48" t="n">
        <v>44924</v>
      </c>
      <c r="C1636" s="47" t="n">
        <v>2022</v>
      </c>
      <c r="D1636" s="49" t="s">
        <v>239</v>
      </c>
      <c r="E1636" s="50" t="n">
        <v>10951.05</v>
      </c>
      <c r="F1636" s="51" t="n">
        <v>-0.110193</v>
      </c>
      <c r="G1636" s="51" t="n">
        <v>-0.336371</v>
      </c>
      <c r="H1636" s="52" t="n">
        <v>0.4898</v>
      </c>
      <c r="I1636" s="62" t="n">
        <v>453</v>
      </c>
      <c r="J1636" s="63" t="s">
        <v>240</v>
      </c>
      <c r="K1636" s="54" t="n">
        <v>21.44</v>
      </c>
      <c r="L1636" s="55" t="n">
        <f aca="false">IF(COUNT(F1636)=0,50,IF(F1636&gt;=0,100,IF(F1636&gt;=-0.02,50,0)))</f>
        <v>0</v>
      </c>
      <c r="M1636" s="55" t="n">
        <f aca="false">IF(COUNT(G1636)=0,50,IF(G1636&gt;-0.06,100,IF(G1636&gt;-0.15,50,0)))</f>
        <v>0</v>
      </c>
      <c r="N1636" s="55" t="n">
        <f aca="false">IF(COUNT(H1636)=0,50,IF(H1636&gt;=0.6,100,IF(H1636&gt;=0.4,50,0)))</f>
        <v>50</v>
      </c>
      <c r="O1636" s="55" t="n">
        <f aca="false">IF(COUNT(I1636)=0,50,IF(J1636="proxy_vix",50,IF(I1636&lt;350,100,IF(I1636&lt;=450,50,0))))</f>
        <v>50</v>
      </c>
      <c r="P1636" s="55" t="n">
        <f aca="false">IF(COUNT(K1636)=0,50,IF(K1636&lt;20,100,IF(K1636&lt;=25,50,0)))</f>
        <v>50</v>
      </c>
      <c r="Q1636" s="54"/>
      <c r="R1636" s="47"/>
      <c r="S1636" s="51" t="n">
        <f aca="false">$E1636/$E1635-1</f>
        <v>0.0254425835304428</v>
      </c>
      <c r="T1636" s="56" t="n">
        <f aca="false">$K1636/$K1635-1</f>
        <v>-0.0316169828364949</v>
      </c>
      <c r="V1636" s="57"/>
      <c r="W1636" s="57"/>
      <c r="Y1636" s="1" t="str">
        <f aca="false">IF(AX1636&gt;=70,"EASY",IF(AX1636&gt;40,"UNCERTAIN","HARD"))</f>
        <v>HARD</v>
      </c>
      <c r="AA1636" s="58" t="n">
        <f aca="false">IF($A1636&lt;200,"",AVERAGE($E1587:$E1636)/AVERAGE($E1437:$E1636)-1)</f>
        <v>-0.0729695841449983</v>
      </c>
      <c r="AB1636" s="59" t="n">
        <f aca="false">LOOKUP($B1636,07_L1政策步階!$A$4:$A$14,07_L1政策步階!$C$4:$C$14)</f>
        <v>-1</v>
      </c>
      <c r="AC1636" s="57"/>
      <c r="AD1636" s="57"/>
      <c r="AE1636" s="57"/>
      <c r="AF1636" s="57"/>
      <c r="AG1636" s="57"/>
      <c r="AH1636" s="57"/>
      <c r="AI1636" s="57"/>
      <c r="AJ1636" s="57"/>
      <c r="AK1636" s="57"/>
      <c r="AL1636" s="59" t="n">
        <f aca="false">IF(ISNUMBER($AA1636),IF($AA1636&gt;=0.005,100,IF($AA1636&gt;=-0.015,50,0)),"")</f>
        <v>0</v>
      </c>
      <c r="AM1636" s="59" t="n">
        <f aca="false">IF(ISNUMBER($AB1636),IF($AB1636=1,100,IF($AB1636=0,50,0)),"")</f>
        <v>0</v>
      </c>
      <c r="AN1636" s="0" t="str">
        <f aca="false">IF(ISNUMBER($AC1636),IF($AC1636&gt;=0.001,100,IF($AC1636&gt;=-0.003,50,0)),"")</f>
        <v/>
      </c>
      <c r="AO1636" s="0" t="str">
        <f aca="false">IF(ISNUMBER($AD1636),IF($AD1636&gt;=0.04,100,IF($AD1636&gt;=0,50,0)),"")</f>
        <v/>
      </c>
      <c r="AP1636" s="0" t="str">
        <f aca="false">IF(ISNUMBER($AE1636),IF($AE1636&gt;=25,100,IF($AE1636&gt;=-75,50,0)),"")</f>
        <v/>
      </c>
      <c r="AQ1636" s="0" t="str">
        <f aca="false">IF(ISNUMBER($AF1636),IF($AF1636&gt;0,100,IF($AF1636&gt;=-50,50,0)),"")</f>
        <v/>
      </c>
      <c r="AR1636" s="0" t="str">
        <f aca="false">IF(ISNUMBER($AG1636),IF($AG1636=1,100,IF($AG1636=0,50,0)),"")</f>
        <v/>
      </c>
      <c r="AS1636" s="0" t="str">
        <f aca="false">IF(ISNUMBER($AH1636),IF($AH1636&lt;0,100,IF($AH1636&lt;=20,50,0)),"")</f>
        <v/>
      </c>
      <c r="AT1636" s="0" t="str">
        <f aca="false">IF(ISNUMBER($AI1636),IF($AI1636&lt;0.95,100,IF($AI1636&lt;=1,50,0)),"")</f>
        <v/>
      </c>
      <c r="AU1636" s="0" t="str">
        <f aca="false">IF(ISNUMBER($AJ1636),IF($AJ1636&lt;30,0,IF($AJ1636&lt;40,50,IF($AJ1636&lt;=90,100,50))),"")</f>
        <v/>
      </c>
      <c r="AV1636" s="0" t="str">
        <f aca="false">IF(ISNUMBER($AK1636),IF($AK1636&gt;-0.2,100,IF($AK1636&gt;=-0.4,50,0)),"")</f>
        <v/>
      </c>
      <c r="AW1636" s="59" t="n">
        <f aca="false">01_指標庫!$H$4*ISNUMBER($F1636)+01_指標庫!$H$5*ISNUMBER($AA1636)+01_指標庫!$H$6*ISNUMBER($G1636)+01_指標庫!$H$7*ISNUMBER($H1636)+01_指標庫!$H$8*ISNUMBER($AF1636)+01_指標庫!$H$9*ISNUMBER($AG1636)+01_指標庫!$H$10*ISNUMBER($AB1636)+01_指標庫!$H$11*ISNUMBER($AC1636)+01_指標庫!$H$12*ISNUMBER($AD1636)+01_指標庫!$H$13*ISNUMBER($AE1636)+01_指標庫!$H$14*ISNUMBER($I1636)+01_指標庫!$H$15*ISNUMBER($AH1636)+01_指標庫!$H$16*ISNUMBER($K1636)+01_指標庫!$H$17*ISNUMBER($AI1636)+01_指標庫!$H$18*ISNUMBER($AJ1636)+01_指標庫!$H$19*ISNUMBER($AK1636)+01_指標庫!$H$20*ISNUMBER($BB1636)+01_指標庫!$H$21*ISNUMBER($BC1636)</f>
        <v>51</v>
      </c>
      <c r="AX1636" s="59" t="n">
        <f aca="false">IF(AW1636=0,50,ROUND((01_指標庫!$H$4*IF(ISNUMBER($F1636),L1636,0)+01_指標庫!$H$5*IF(ISNUMBER($AA1636),AL1636,0)+01_指標庫!$H$6*IF(ISNUMBER($G1636),M1636,0)+01_指標庫!$H$7*IF(ISNUMBER($H1636),N1636,0)+01_指標庫!$H$8*IF(ISNUMBER($AF1636),AQ1636,0)+01_指標庫!$H$9*IF(ISNUMBER($AG1636),AR1636,0)+01_指標庫!$H$10*IF(ISNUMBER($AB1636),AM1636,0)+01_指標庫!$H$11*IF(ISNUMBER($AC1636),AN1636,0)+01_指標庫!$H$12*IF(ISNUMBER($AD1636),AO1636,0)+01_指標庫!$H$13*IF(ISNUMBER($AE1636),AP1636,0)+01_指標庫!$H$14*IF(ISNUMBER($I1636),O1636,0)+01_指標庫!$H$15*IF(ISNUMBER($AH1636),AS1636,0)+01_指標庫!$H$16*IF(ISNUMBER($K1636),P1636,0)+01_指標庫!$H$17*IF(ISNUMBER($AI1636),AT1636,0)+01_指標庫!$H$18*IF(ISNUMBER($AJ1636),AU1636,0)+01_指標庫!$H$19*IF(ISNUMBER($AK1636),AV1636,0)+01_指標庫!$H$20*IF(ISNUMBER($BB1636),BB1636,0)+01_指標庫!$H$21*IF(ISNUMBER($BC1636),BC1636,0))/AW1636,1))</f>
        <v>21.6</v>
      </c>
      <c r="AY1636" s="60"/>
      <c r="AZ1636" s="60"/>
      <c r="BA1636" s="58" t="n">
        <f aca="false">AVERAGE($E1632:$E1636)/AVERAGE($E1627:$E1636)-1</f>
        <v>-0.01438116436569</v>
      </c>
      <c r="BB1636" s="59" t="n">
        <f aca="false">IF(ISNUMBER($BA1636),IF(OR($S1636&lt;=-0.03,$BA1636&lt;-0.003),0,IF(OR($S1636&lt;=-0.02,$BA1636&lt;0.01),50,100)),"")</f>
        <v>0</v>
      </c>
      <c r="BC1636" s="0" t="str">
        <f aca="false">IF(OR(COUNT($AZ1636)=0,COUNT($AZ1635)=0),"",IF(OR($AY1636/$AZ1635-1&lt;=-0.03,$AZ1636/$AZ1635-1&lt;=-0.045,IF(COUNT($AZ1627:$AZ1636)=10,AVERAGE($AZ1632:$AZ1636)/AVERAGE($AZ1627:$AZ1636)-1&lt;-0.01,FALSE())),0,IF(OR($AZ1636/$AZ1635-1&lt;=-0.02,IF(COUNT($AZ1627:$AZ1636)=10,AVERAGE($AZ1632:$AZ1636)/AVERAGE($AZ1627:$AZ1636)-1&lt;0.005,FALSE())),50,100)))</f>
        <v/>
      </c>
    </row>
    <row r="1637" customFormat="false" ht="15" hidden="false" customHeight="true" outlineLevel="0" collapsed="false">
      <c r="A1637" s="47" t="n">
        <v>1633</v>
      </c>
      <c r="B1637" s="48" t="n">
        <v>44925</v>
      </c>
      <c r="C1637" s="47" t="n">
        <v>2022</v>
      </c>
      <c r="D1637" s="49" t="s">
        <v>234</v>
      </c>
      <c r="E1637" s="50" t="n">
        <v>10939.76</v>
      </c>
      <c r="F1637" s="51" t="n">
        <v>-0.110019</v>
      </c>
      <c r="G1637" s="51" t="n">
        <v>-0.337055</v>
      </c>
      <c r="H1637" s="52" t="n">
        <v>0.449</v>
      </c>
      <c r="I1637" s="62" t="n">
        <v>454.9</v>
      </c>
      <c r="J1637" s="63" t="s">
        <v>240</v>
      </c>
      <c r="K1637" s="54" t="n">
        <v>21.67</v>
      </c>
      <c r="L1637" s="55" t="n">
        <f aca="false">IF(COUNT(F1637)=0,50,IF(F1637&gt;=0,100,IF(F1637&gt;=-0.02,50,0)))</f>
        <v>0</v>
      </c>
      <c r="M1637" s="55" t="n">
        <f aca="false">IF(COUNT(G1637)=0,50,IF(G1637&gt;-0.06,100,IF(G1637&gt;-0.15,50,0)))</f>
        <v>0</v>
      </c>
      <c r="N1637" s="55" t="n">
        <f aca="false">IF(COUNT(H1637)=0,50,IF(H1637&gt;=0.6,100,IF(H1637&gt;=0.4,50,0)))</f>
        <v>50</v>
      </c>
      <c r="O1637" s="55" t="n">
        <f aca="false">IF(COUNT(I1637)=0,50,IF(J1637="proxy_vix",50,IF(I1637&lt;350,100,IF(I1637&lt;=450,50,0))))</f>
        <v>50</v>
      </c>
      <c r="P1637" s="55" t="n">
        <f aca="false">IF(COUNT(K1637)=0,50,IF(K1637&lt;20,100,IF(K1637&lt;=25,50,0)))</f>
        <v>50</v>
      </c>
      <c r="Q1637" s="54"/>
      <c r="R1637" s="47"/>
      <c r="S1637" s="51" t="n">
        <f aca="false">$E1637/$E1636-1</f>
        <v>-0.0010309513699599</v>
      </c>
      <c r="T1637" s="56" t="n">
        <f aca="false">$K1637/$K1636-1</f>
        <v>0.0107276119402986</v>
      </c>
      <c r="V1637" s="57"/>
      <c r="W1637" s="57"/>
      <c r="Y1637" s="1" t="str">
        <f aca="false">IF(AX1637&gt;=70,"EASY",IF(AX1637&gt;40,"UNCERTAIN","HARD"))</f>
        <v>HARD</v>
      </c>
      <c r="AA1637" s="58" t="n">
        <f aca="false">IF($A1637&lt;200,"",AVERAGE($E1588:$E1637)/AVERAGE($E1438:$E1637)-1)</f>
        <v>-0.072098132661354</v>
      </c>
      <c r="AB1637" s="59" t="n">
        <f aca="false">LOOKUP($B1637,07_L1政策步階!$A$4:$A$14,07_L1政策步階!$C$4:$C$14)</f>
        <v>-1</v>
      </c>
      <c r="AC1637" s="57"/>
      <c r="AD1637" s="57"/>
      <c r="AE1637" s="57"/>
      <c r="AF1637" s="57"/>
      <c r="AG1637" s="57"/>
      <c r="AH1637" s="57"/>
      <c r="AI1637" s="57"/>
      <c r="AJ1637" s="57"/>
      <c r="AK1637" s="57"/>
      <c r="AL1637" s="59" t="n">
        <f aca="false">IF(ISNUMBER($AA1637),IF($AA1637&gt;=0.005,100,IF($AA1637&gt;=-0.015,50,0)),"")</f>
        <v>0</v>
      </c>
      <c r="AM1637" s="59" t="n">
        <f aca="false">IF(ISNUMBER($AB1637),IF($AB1637=1,100,IF($AB1637=0,50,0)),"")</f>
        <v>0</v>
      </c>
      <c r="AN1637" s="0" t="str">
        <f aca="false">IF(ISNUMBER($AC1637),IF($AC1637&gt;=0.001,100,IF($AC1637&gt;=-0.003,50,0)),"")</f>
        <v/>
      </c>
      <c r="AO1637" s="0" t="str">
        <f aca="false">IF(ISNUMBER($AD1637),IF($AD1637&gt;=0.04,100,IF($AD1637&gt;=0,50,0)),"")</f>
        <v/>
      </c>
      <c r="AP1637" s="0" t="str">
        <f aca="false">IF(ISNUMBER($AE1637),IF($AE1637&gt;=25,100,IF($AE1637&gt;=-75,50,0)),"")</f>
        <v/>
      </c>
      <c r="AQ1637" s="0" t="str">
        <f aca="false">IF(ISNUMBER($AF1637),IF($AF1637&gt;0,100,IF($AF1637&gt;=-50,50,0)),"")</f>
        <v/>
      </c>
      <c r="AR1637" s="0" t="str">
        <f aca="false">IF(ISNUMBER($AG1637),IF($AG1637=1,100,IF($AG1637=0,50,0)),"")</f>
        <v/>
      </c>
      <c r="AS1637" s="0" t="str">
        <f aca="false">IF(ISNUMBER($AH1637),IF($AH1637&lt;0,100,IF($AH1637&lt;=20,50,0)),"")</f>
        <v/>
      </c>
      <c r="AT1637" s="0" t="str">
        <f aca="false">IF(ISNUMBER($AI1637),IF($AI1637&lt;0.95,100,IF($AI1637&lt;=1,50,0)),"")</f>
        <v/>
      </c>
      <c r="AU1637" s="0" t="str">
        <f aca="false">IF(ISNUMBER($AJ1637),IF($AJ1637&lt;30,0,IF($AJ1637&lt;40,50,IF($AJ1637&lt;=90,100,50))),"")</f>
        <v/>
      </c>
      <c r="AV1637" s="0" t="str">
        <f aca="false">IF(ISNUMBER($AK1637),IF($AK1637&gt;-0.2,100,IF($AK1637&gt;=-0.4,50,0)),"")</f>
        <v/>
      </c>
      <c r="AW1637" s="59" t="n">
        <f aca="false">01_指標庫!$H$4*ISNUMBER($F1637)+01_指標庫!$H$5*ISNUMBER($AA1637)+01_指標庫!$H$6*ISNUMBER($G1637)+01_指標庫!$H$7*ISNUMBER($H1637)+01_指標庫!$H$8*ISNUMBER($AF1637)+01_指標庫!$H$9*ISNUMBER($AG1637)+01_指標庫!$H$10*ISNUMBER($AB1637)+01_指標庫!$H$11*ISNUMBER($AC1637)+01_指標庫!$H$12*ISNUMBER($AD1637)+01_指標庫!$H$13*ISNUMBER($AE1637)+01_指標庫!$H$14*ISNUMBER($I1637)+01_指標庫!$H$15*ISNUMBER($AH1637)+01_指標庫!$H$16*ISNUMBER($K1637)+01_指標庫!$H$17*ISNUMBER($AI1637)+01_指標庫!$H$18*ISNUMBER($AJ1637)+01_指標庫!$H$19*ISNUMBER($AK1637)+01_指標庫!$H$20*ISNUMBER($BB1637)+01_指標庫!$H$21*ISNUMBER($BC1637)</f>
        <v>51</v>
      </c>
      <c r="AX1637" s="59" t="n">
        <f aca="false">IF(AW1637=0,50,ROUND((01_指標庫!$H$4*IF(ISNUMBER($F1637),L1637,0)+01_指標庫!$H$5*IF(ISNUMBER($AA1637),AL1637,0)+01_指標庫!$H$6*IF(ISNUMBER($G1637),M1637,0)+01_指標庫!$H$7*IF(ISNUMBER($H1637),N1637,0)+01_指標庫!$H$8*IF(ISNUMBER($AF1637),AQ1637,0)+01_指標庫!$H$9*IF(ISNUMBER($AG1637),AR1637,0)+01_指標庫!$H$10*IF(ISNUMBER($AB1637),AM1637,0)+01_指標庫!$H$11*IF(ISNUMBER($AC1637),AN1637,0)+01_指標庫!$H$12*IF(ISNUMBER($AD1637),AO1637,0)+01_指標庫!$H$13*IF(ISNUMBER($AE1637),AP1637,0)+01_指標庫!$H$14*IF(ISNUMBER($I1637),O1637,0)+01_指標庫!$H$15*IF(ISNUMBER($AH1637),AS1637,0)+01_指標庫!$H$16*IF(ISNUMBER($K1637),P1637,0)+01_指標庫!$H$17*IF(ISNUMBER($AI1637),AT1637,0)+01_指標庫!$H$18*IF(ISNUMBER($AJ1637),AU1637,0)+01_指標庫!$H$19*IF(ISNUMBER($AK1637),AV1637,0)+01_指標庫!$H$20*IF(ISNUMBER($BB1637),BB1637,0)+01_指標庫!$H$21*IF(ISNUMBER($BC1637),BC1637,0))/AW1637,1))</f>
        <v>21.6</v>
      </c>
      <c r="AY1637" s="60"/>
      <c r="AZ1637" s="60"/>
      <c r="BA1637" s="58" t="n">
        <f aca="false">AVERAGE($E1633:$E1637)/AVERAGE($E1628:$E1637)-1</f>
        <v>-0.0110451077676396</v>
      </c>
      <c r="BB1637" s="59" t="n">
        <f aca="false">IF(ISNUMBER($BA1637),IF(OR($S1637&lt;=-0.03,$BA1637&lt;-0.003),0,IF(OR($S1637&lt;=-0.02,$BA1637&lt;0.01),50,100)),"")</f>
        <v>0</v>
      </c>
      <c r="BC1637" s="0" t="str">
        <f aca="false">IF(OR(COUNT($AZ1637)=0,COUNT($AZ1636)=0),"",IF(OR($AY1637/$AZ1636-1&lt;=-0.03,$AZ1637/$AZ1636-1&lt;=-0.045,IF(COUNT($AZ1628:$AZ1637)=10,AVERAGE($AZ1633:$AZ1637)/AVERAGE($AZ1628:$AZ1637)-1&lt;-0.01,FALSE())),0,IF(OR($AZ1637/$AZ1636-1&lt;=-0.02,IF(COUNT($AZ1628:$AZ1637)=10,AVERAGE($AZ1633:$AZ1637)/AVERAGE($AZ1628:$AZ1637)-1&lt;0.005,FALSE())),50,100)))</f>
        <v/>
      </c>
    </row>
    <row r="1638" customFormat="false" ht="15" hidden="false" customHeight="true" outlineLevel="0" collapsed="false">
      <c r="A1638" s="47" t="n">
        <v>1634</v>
      </c>
      <c r="B1638" s="48" t="n">
        <v>44929</v>
      </c>
      <c r="C1638" s="47" t="n">
        <v>2023</v>
      </c>
      <c r="D1638" s="49" t="s">
        <v>237</v>
      </c>
      <c r="E1638" s="50" t="n">
        <v>10862.64</v>
      </c>
      <c r="F1638" s="51" t="n">
        <v>-0.115121</v>
      </c>
      <c r="G1638" s="51" t="n">
        <v>-0.341729</v>
      </c>
      <c r="H1638" s="52" t="n">
        <v>0.449</v>
      </c>
      <c r="I1638" s="62" t="n">
        <v>465.2</v>
      </c>
      <c r="J1638" s="63" t="s">
        <v>240</v>
      </c>
      <c r="K1638" s="54" t="n">
        <v>22.9</v>
      </c>
      <c r="L1638" s="55" t="n">
        <f aca="false">IF(COUNT(F1638)=0,50,IF(F1638&gt;=0,100,IF(F1638&gt;=-0.02,50,0)))</f>
        <v>0</v>
      </c>
      <c r="M1638" s="55" t="n">
        <f aca="false">IF(COUNT(G1638)=0,50,IF(G1638&gt;-0.06,100,IF(G1638&gt;-0.15,50,0)))</f>
        <v>0</v>
      </c>
      <c r="N1638" s="55" t="n">
        <f aca="false">IF(COUNT(H1638)=0,50,IF(H1638&gt;=0.6,100,IF(H1638&gt;=0.4,50,0)))</f>
        <v>50</v>
      </c>
      <c r="O1638" s="55" t="n">
        <f aca="false">IF(COUNT(I1638)=0,50,IF(J1638="proxy_vix",50,IF(I1638&lt;350,100,IF(I1638&lt;=450,50,0))))</f>
        <v>50</v>
      </c>
      <c r="P1638" s="55" t="n">
        <f aca="false">IF(COUNT(K1638)=0,50,IF(K1638&lt;20,100,IF(K1638&lt;=25,50,0)))</f>
        <v>50</v>
      </c>
      <c r="Q1638" s="54"/>
      <c r="R1638" s="47"/>
      <c r="S1638" s="51" t="n">
        <f aca="false">$E1638/$E1637-1</f>
        <v>-0.00704951479739968</v>
      </c>
      <c r="T1638" s="56" t="n">
        <f aca="false">$K1638/$K1637-1</f>
        <v>0.0567604983848637</v>
      </c>
      <c r="V1638" s="57"/>
      <c r="W1638" s="57"/>
      <c r="Y1638" s="1" t="str">
        <f aca="false">IF(AX1638&gt;=70,"EASY",IF(AX1638&gt;40,"UNCERTAIN","HARD"))</f>
        <v>HARD</v>
      </c>
      <c r="AA1638" s="58" t="n">
        <f aca="false">IF($A1638&lt;200,"",AVERAGE($E1589:$E1638)/AVERAGE($E1439:$E1638)-1)</f>
        <v>-0.0711674713368168</v>
      </c>
      <c r="AB1638" s="59" t="n">
        <f aca="false">LOOKUP($B1638,07_L1政策步階!$A$4:$A$14,07_L1政策步階!$C$4:$C$14)</f>
        <v>-1</v>
      </c>
      <c r="AC1638" s="57"/>
      <c r="AD1638" s="57"/>
      <c r="AE1638" s="57"/>
      <c r="AF1638" s="57"/>
      <c r="AG1638" s="57"/>
      <c r="AH1638" s="57"/>
      <c r="AI1638" s="57"/>
      <c r="AJ1638" s="57"/>
      <c r="AK1638" s="57"/>
      <c r="AL1638" s="59" t="n">
        <f aca="false">IF(ISNUMBER($AA1638),IF($AA1638&gt;=0.005,100,IF($AA1638&gt;=-0.015,50,0)),"")</f>
        <v>0</v>
      </c>
      <c r="AM1638" s="59" t="n">
        <f aca="false">IF(ISNUMBER($AB1638),IF($AB1638=1,100,IF($AB1638=0,50,0)),"")</f>
        <v>0</v>
      </c>
      <c r="AN1638" s="0" t="str">
        <f aca="false">IF(ISNUMBER($AC1638),IF($AC1638&gt;=0.001,100,IF($AC1638&gt;=-0.003,50,0)),"")</f>
        <v/>
      </c>
      <c r="AO1638" s="0" t="str">
        <f aca="false">IF(ISNUMBER($AD1638),IF($AD1638&gt;=0.04,100,IF($AD1638&gt;=0,50,0)),"")</f>
        <v/>
      </c>
      <c r="AP1638" s="0" t="str">
        <f aca="false">IF(ISNUMBER($AE1638),IF($AE1638&gt;=25,100,IF($AE1638&gt;=-75,50,0)),"")</f>
        <v/>
      </c>
      <c r="AQ1638" s="0" t="str">
        <f aca="false">IF(ISNUMBER($AF1638),IF($AF1638&gt;0,100,IF($AF1638&gt;=-50,50,0)),"")</f>
        <v/>
      </c>
      <c r="AR1638" s="0" t="str">
        <f aca="false">IF(ISNUMBER($AG1638),IF($AG1638=1,100,IF($AG1638=0,50,0)),"")</f>
        <v/>
      </c>
      <c r="AS1638" s="0" t="str">
        <f aca="false">IF(ISNUMBER($AH1638),IF($AH1638&lt;0,100,IF($AH1638&lt;=20,50,0)),"")</f>
        <v/>
      </c>
      <c r="AT1638" s="0" t="str">
        <f aca="false">IF(ISNUMBER($AI1638),IF($AI1638&lt;0.95,100,IF($AI1638&lt;=1,50,0)),"")</f>
        <v/>
      </c>
      <c r="AU1638" s="0" t="str">
        <f aca="false">IF(ISNUMBER($AJ1638),IF($AJ1638&lt;30,0,IF($AJ1638&lt;40,50,IF($AJ1638&lt;=90,100,50))),"")</f>
        <v/>
      </c>
      <c r="AV1638" s="0" t="str">
        <f aca="false">IF(ISNUMBER($AK1638),IF($AK1638&gt;-0.2,100,IF($AK1638&gt;=-0.4,50,0)),"")</f>
        <v/>
      </c>
      <c r="AW1638" s="59" t="n">
        <f aca="false">01_指標庫!$H$4*ISNUMBER($F1638)+01_指標庫!$H$5*ISNUMBER($AA1638)+01_指標庫!$H$6*ISNUMBER($G1638)+01_指標庫!$H$7*ISNUMBER($H1638)+01_指標庫!$H$8*ISNUMBER($AF1638)+01_指標庫!$H$9*ISNUMBER($AG1638)+01_指標庫!$H$10*ISNUMBER($AB1638)+01_指標庫!$H$11*ISNUMBER($AC1638)+01_指標庫!$H$12*ISNUMBER($AD1638)+01_指標庫!$H$13*ISNUMBER($AE1638)+01_指標庫!$H$14*ISNUMBER($I1638)+01_指標庫!$H$15*ISNUMBER($AH1638)+01_指標庫!$H$16*ISNUMBER($K1638)+01_指標庫!$H$17*ISNUMBER($AI1638)+01_指標庫!$H$18*ISNUMBER($AJ1638)+01_指標庫!$H$19*ISNUMBER($AK1638)+01_指標庫!$H$20*ISNUMBER($BB1638)+01_指標庫!$H$21*ISNUMBER($BC1638)</f>
        <v>51</v>
      </c>
      <c r="AX1638" s="59" t="n">
        <f aca="false">IF(AW1638=0,50,ROUND((01_指標庫!$H$4*IF(ISNUMBER($F1638),L1638,0)+01_指標庫!$H$5*IF(ISNUMBER($AA1638),AL1638,0)+01_指標庫!$H$6*IF(ISNUMBER($G1638),M1638,0)+01_指標庫!$H$7*IF(ISNUMBER($H1638),N1638,0)+01_指標庫!$H$8*IF(ISNUMBER($AF1638),AQ1638,0)+01_指標庫!$H$9*IF(ISNUMBER($AG1638),AR1638,0)+01_指標庫!$H$10*IF(ISNUMBER($AB1638),AM1638,0)+01_指標庫!$H$11*IF(ISNUMBER($AC1638),AN1638,0)+01_指標庫!$H$12*IF(ISNUMBER($AD1638),AO1638,0)+01_指標庫!$H$13*IF(ISNUMBER($AE1638),AP1638,0)+01_指標庫!$H$14*IF(ISNUMBER($I1638),O1638,0)+01_指標庫!$H$15*IF(ISNUMBER($AH1638),AS1638,0)+01_指標庫!$H$16*IF(ISNUMBER($K1638),P1638,0)+01_指標庫!$H$17*IF(ISNUMBER($AI1638),AT1638,0)+01_指標庫!$H$18*IF(ISNUMBER($AJ1638),AU1638,0)+01_指標庫!$H$19*IF(ISNUMBER($AK1638),AV1638,0)+01_指標庫!$H$20*IF(ISNUMBER($BB1638),BB1638,0)+01_指標庫!$H$21*IF(ISNUMBER($BC1638),BC1638,0))/AW1638,1))</f>
        <v>21.6</v>
      </c>
      <c r="AY1638" s="60"/>
      <c r="AZ1638" s="60"/>
      <c r="BA1638" s="58" t="n">
        <f aca="false">AVERAGE($E1634:$E1638)/AVERAGE($E1629:$E1638)-1</f>
        <v>-0.00984745110356078</v>
      </c>
      <c r="BB1638" s="59" t="n">
        <f aca="false">IF(ISNUMBER($BA1638),IF(OR($S1638&lt;=-0.03,$BA1638&lt;-0.003),0,IF(OR($S1638&lt;=-0.02,$BA1638&lt;0.01),50,100)),"")</f>
        <v>0</v>
      </c>
      <c r="BC1638" s="0" t="str">
        <f aca="false">IF(OR(COUNT($AZ1638)=0,COUNT($AZ1637)=0),"",IF(OR($AY1638/$AZ1637-1&lt;=-0.03,$AZ1638/$AZ1637-1&lt;=-0.045,IF(COUNT($AZ1629:$AZ1638)=10,AVERAGE($AZ1634:$AZ1638)/AVERAGE($AZ1629:$AZ1638)-1&lt;-0.01,FALSE())),0,IF(OR($AZ1638/$AZ1637-1&lt;=-0.02,IF(COUNT($AZ1629:$AZ1638)=10,AVERAGE($AZ1634:$AZ1638)/AVERAGE($AZ1629:$AZ1638)-1&lt;0.005,FALSE())),50,100)))</f>
        <v/>
      </c>
    </row>
    <row r="1639" customFormat="false" ht="15" hidden="false" customHeight="true" outlineLevel="0" collapsed="false">
      <c r="A1639" s="47" t="n">
        <v>1635</v>
      </c>
      <c r="B1639" s="48" t="n">
        <v>44930</v>
      </c>
      <c r="C1639" s="47" t="n">
        <v>2023</v>
      </c>
      <c r="D1639" s="49" t="s">
        <v>238</v>
      </c>
      <c r="E1639" s="50" t="n">
        <v>10914.8</v>
      </c>
      <c r="F1639" s="51" t="n">
        <v>-0.109601</v>
      </c>
      <c r="G1639" s="51" t="n">
        <v>-0.329547</v>
      </c>
      <c r="H1639" s="52" t="n">
        <v>0.4898</v>
      </c>
      <c r="I1639" s="62" t="n">
        <v>457.8</v>
      </c>
      <c r="J1639" s="63" t="s">
        <v>240</v>
      </c>
      <c r="K1639" s="54" t="n">
        <v>22.01</v>
      </c>
      <c r="L1639" s="55" t="n">
        <f aca="false">IF(COUNT(F1639)=0,50,IF(F1639&gt;=0,100,IF(F1639&gt;=-0.02,50,0)))</f>
        <v>0</v>
      </c>
      <c r="M1639" s="55" t="n">
        <f aca="false">IF(COUNT(G1639)=0,50,IF(G1639&gt;-0.06,100,IF(G1639&gt;-0.15,50,0)))</f>
        <v>0</v>
      </c>
      <c r="N1639" s="55" t="n">
        <f aca="false">IF(COUNT(H1639)=0,50,IF(H1639&gt;=0.6,100,IF(H1639&gt;=0.4,50,0)))</f>
        <v>50</v>
      </c>
      <c r="O1639" s="55" t="n">
        <f aca="false">IF(COUNT(I1639)=0,50,IF(J1639="proxy_vix",50,IF(I1639&lt;350,100,IF(I1639&lt;=450,50,0))))</f>
        <v>50</v>
      </c>
      <c r="P1639" s="55" t="n">
        <f aca="false">IF(COUNT(K1639)=0,50,IF(K1639&lt;20,100,IF(K1639&lt;=25,50,0)))</f>
        <v>50</v>
      </c>
      <c r="Q1639" s="54"/>
      <c r="R1639" s="47"/>
      <c r="S1639" s="51" t="n">
        <f aca="false">$E1639/$E1638-1</f>
        <v>0.00480177930963377</v>
      </c>
      <c r="T1639" s="56" t="n">
        <f aca="false">$K1639/$K1638-1</f>
        <v>-0.0388646288209605</v>
      </c>
      <c r="V1639" s="57"/>
      <c r="W1639" s="57"/>
      <c r="Y1639" s="1" t="str">
        <f aca="false">IF(AX1639&gt;=70,"EASY",IF(AX1639&gt;40,"UNCERTAIN","HARD"))</f>
        <v>HARD</v>
      </c>
      <c r="AA1639" s="58" t="n">
        <f aca="false">IF($A1639&lt;200,"",AVERAGE($E1590:$E1639)/AVERAGE($E1440:$E1639)-1)</f>
        <v>-0.0704847930056526</v>
      </c>
      <c r="AB1639" s="59" t="n">
        <f aca="false">LOOKUP($B1639,07_L1政策步階!$A$4:$A$14,07_L1政策步階!$C$4:$C$14)</f>
        <v>-1</v>
      </c>
      <c r="AC1639" s="57"/>
      <c r="AD1639" s="57"/>
      <c r="AE1639" s="57"/>
      <c r="AF1639" s="57"/>
      <c r="AG1639" s="57"/>
      <c r="AH1639" s="57"/>
      <c r="AI1639" s="57"/>
      <c r="AJ1639" s="57"/>
      <c r="AK1639" s="57"/>
      <c r="AL1639" s="59" t="n">
        <f aca="false">IF(ISNUMBER($AA1639),IF($AA1639&gt;=0.005,100,IF($AA1639&gt;=-0.015,50,0)),"")</f>
        <v>0</v>
      </c>
      <c r="AM1639" s="59" t="n">
        <f aca="false">IF(ISNUMBER($AB1639),IF($AB1639=1,100,IF($AB1639=0,50,0)),"")</f>
        <v>0</v>
      </c>
      <c r="AN1639" s="0" t="str">
        <f aca="false">IF(ISNUMBER($AC1639),IF($AC1639&gt;=0.001,100,IF($AC1639&gt;=-0.003,50,0)),"")</f>
        <v/>
      </c>
      <c r="AO1639" s="0" t="str">
        <f aca="false">IF(ISNUMBER($AD1639),IF($AD1639&gt;=0.04,100,IF($AD1639&gt;=0,50,0)),"")</f>
        <v/>
      </c>
      <c r="AP1639" s="0" t="str">
        <f aca="false">IF(ISNUMBER($AE1639),IF($AE1639&gt;=25,100,IF($AE1639&gt;=-75,50,0)),"")</f>
        <v/>
      </c>
      <c r="AQ1639" s="0" t="str">
        <f aca="false">IF(ISNUMBER($AF1639),IF($AF1639&gt;0,100,IF($AF1639&gt;=-50,50,0)),"")</f>
        <v/>
      </c>
      <c r="AR1639" s="0" t="str">
        <f aca="false">IF(ISNUMBER($AG1639),IF($AG1639=1,100,IF($AG1639=0,50,0)),"")</f>
        <v/>
      </c>
      <c r="AS1639" s="0" t="str">
        <f aca="false">IF(ISNUMBER($AH1639),IF($AH1639&lt;0,100,IF($AH1639&lt;=20,50,0)),"")</f>
        <v/>
      </c>
      <c r="AT1639" s="0" t="str">
        <f aca="false">IF(ISNUMBER($AI1639),IF($AI1639&lt;0.95,100,IF($AI1639&lt;=1,50,0)),"")</f>
        <v/>
      </c>
      <c r="AU1639" s="0" t="str">
        <f aca="false">IF(ISNUMBER($AJ1639),IF($AJ1639&lt;30,0,IF($AJ1639&lt;40,50,IF($AJ1639&lt;=90,100,50))),"")</f>
        <v/>
      </c>
      <c r="AV1639" s="0" t="str">
        <f aca="false">IF(ISNUMBER($AK1639),IF($AK1639&gt;-0.2,100,IF($AK1639&gt;=-0.4,50,0)),"")</f>
        <v/>
      </c>
      <c r="AW1639" s="59" t="n">
        <f aca="false">01_指標庫!$H$4*ISNUMBER($F1639)+01_指標庫!$H$5*ISNUMBER($AA1639)+01_指標庫!$H$6*ISNUMBER($G1639)+01_指標庫!$H$7*ISNUMBER($H1639)+01_指標庫!$H$8*ISNUMBER($AF1639)+01_指標庫!$H$9*ISNUMBER($AG1639)+01_指標庫!$H$10*ISNUMBER($AB1639)+01_指標庫!$H$11*ISNUMBER($AC1639)+01_指標庫!$H$12*ISNUMBER($AD1639)+01_指標庫!$H$13*ISNUMBER($AE1639)+01_指標庫!$H$14*ISNUMBER($I1639)+01_指標庫!$H$15*ISNUMBER($AH1639)+01_指標庫!$H$16*ISNUMBER($K1639)+01_指標庫!$H$17*ISNUMBER($AI1639)+01_指標庫!$H$18*ISNUMBER($AJ1639)+01_指標庫!$H$19*ISNUMBER($AK1639)+01_指標庫!$H$20*ISNUMBER($BB1639)+01_指標庫!$H$21*ISNUMBER($BC1639)</f>
        <v>51</v>
      </c>
      <c r="AX1639" s="59" t="n">
        <f aca="false">IF(AW1639=0,50,ROUND((01_指標庫!$H$4*IF(ISNUMBER($F1639),L1639,0)+01_指標庫!$H$5*IF(ISNUMBER($AA1639),AL1639,0)+01_指標庫!$H$6*IF(ISNUMBER($G1639),M1639,0)+01_指標庫!$H$7*IF(ISNUMBER($H1639),N1639,0)+01_指標庫!$H$8*IF(ISNUMBER($AF1639),AQ1639,0)+01_指標庫!$H$9*IF(ISNUMBER($AG1639),AR1639,0)+01_指標庫!$H$10*IF(ISNUMBER($AB1639),AM1639,0)+01_指標庫!$H$11*IF(ISNUMBER($AC1639),AN1639,0)+01_指標庫!$H$12*IF(ISNUMBER($AD1639),AO1639,0)+01_指標庫!$H$13*IF(ISNUMBER($AE1639),AP1639,0)+01_指標庫!$H$14*IF(ISNUMBER($I1639),O1639,0)+01_指標庫!$H$15*IF(ISNUMBER($AH1639),AS1639,0)+01_指標庫!$H$16*IF(ISNUMBER($K1639),P1639,0)+01_指標庫!$H$17*IF(ISNUMBER($AI1639),AT1639,0)+01_指標庫!$H$18*IF(ISNUMBER($AJ1639),AU1639,0)+01_指標庫!$H$19*IF(ISNUMBER($AK1639),AV1639,0)+01_指標庫!$H$20*IF(ISNUMBER($BB1639),BB1639,0)+01_指標庫!$H$21*IF(ISNUMBER($BC1639),BC1639,0))/AW1639,1))</f>
        <v>21.6</v>
      </c>
      <c r="AY1639" s="60"/>
      <c r="AZ1639" s="60"/>
      <c r="BA1639" s="58" t="n">
        <f aca="false">AVERAGE($E1635:$E1639)/AVERAGE($E1630:$E1639)-1</f>
        <v>-0.00662410954342074</v>
      </c>
      <c r="BB1639" s="59" t="n">
        <f aca="false">IF(ISNUMBER($BA1639),IF(OR($S1639&lt;=-0.03,$BA1639&lt;-0.003),0,IF(OR($S1639&lt;=-0.02,$BA1639&lt;0.01),50,100)),"")</f>
        <v>0</v>
      </c>
      <c r="BC1639" s="0" t="str">
        <f aca="false">IF(OR(COUNT($AZ1639)=0,COUNT($AZ1638)=0),"",IF(OR($AY1639/$AZ1638-1&lt;=-0.03,$AZ1639/$AZ1638-1&lt;=-0.045,IF(COUNT($AZ1630:$AZ1639)=10,AVERAGE($AZ1635:$AZ1639)/AVERAGE($AZ1630:$AZ1639)-1&lt;-0.01,FALSE())),0,IF(OR($AZ1639/$AZ1638-1&lt;=-0.02,IF(COUNT($AZ1630:$AZ1639)=10,AVERAGE($AZ1635:$AZ1639)/AVERAGE($AZ1630:$AZ1639)-1&lt;0.005,FALSE())),50,100)))</f>
        <v/>
      </c>
    </row>
    <row r="1640" customFormat="false" ht="15" hidden="false" customHeight="true" outlineLevel="0" collapsed="false">
      <c r="A1640" s="47" t="n">
        <v>1636</v>
      </c>
      <c r="B1640" s="48" t="n">
        <v>44931</v>
      </c>
      <c r="C1640" s="47" t="n">
        <v>2023</v>
      </c>
      <c r="D1640" s="49" t="s">
        <v>239</v>
      </c>
      <c r="E1640" s="50" t="n">
        <v>10741.22</v>
      </c>
      <c r="F1640" s="51" t="n">
        <v>-0.12246</v>
      </c>
      <c r="G1640" s="51" t="n">
        <v>-0.324668</v>
      </c>
      <c r="H1640" s="52" t="n">
        <v>0.449</v>
      </c>
      <c r="I1640" s="62" t="n">
        <v>461.5</v>
      </c>
      <c r="J1640" s="63" t="s">
        <v>240</v>
      </c>
      <c r="K1640" s="54" t="n">
        <v>22.46</v>
      </c>
      <c r="L1640" s="55" t="n">
        <f aca="false">IF(COUNT(F1640)=0,50,IF(F1640&gt;=0,100,IF(F1640&gt;=-0.02,50,0)))</f>
        <v>0</v>
      </c>
      <c r="M1640" s="55" t="n">
        <f aca="false">IF(COUNT(G1640)=0,50,IF(G1640&gt;-0.06,100,IF(G1640&gt;-0.15,50,0)))</f>
        <v>0</v>
      </c>
      <c r="N1640" s="55" t="n">
        <f aca="false">IF(COUNT(H1640)=0,50,IF(H1640&gt;=0.6,100,IF(H1640&gt;=0.4,50,0)))</f>
        <v>50</v>
      </c>
      <c r="O1640" s="55" t="n">
        <f aca="false">IF(COUNT(I1640)=0,50,IF(J1640="proxy_vix",50,IF(I1640&lt;350,100,IF(I1640&lt;=450,50,0))))</f>
        <v>50</v>
      </c>
      <c r="P1640" s="55" t="n">
        <f aca="false">IF(COUNT(K1640)=0,50,IF(K1640&lt;20,100,IF(K1640&lt;=25,50,0)))</f>
        <v>50</v>
      </c>
      <c r="Q1640" s="54"/>
      <c r="R1640" s="47"/>
      <c r="S1640" s="51" t="n">
        <f aca="false">$E1640/$E1639-1</f>
        <v>-0.0159031773371935</v>
      </c>
      <c r="T1640" s="56" t="n">
        <f aca="false">$K1640/$K1639-1</f>
        <v>0.02044525215811</v>
      </c>
      <c r="V1640" s="57"/>
      <c r="W1640" s="57"/>
      <c r="Y1640" s="1" t="str">
        <f aca="false">IF(AX1640&gt;=70,"EASY",IF(AX1640&gt;40,"UNCERTAIN","HARD"))</f>
        <v>HARD</v>
      </c>
      <c r="AA1640" s="58" t="n">
        <f aca="false">IF($A1640&lt;200,"",AVERAGE($E1591:$E1640)/AVERAGE($E1441:$E1640)-1)</f>
        <v>-0.0702305040108546</v>
      </c>
      <c r="AB1640" s="59" t="n">
        <f aca="false">LOOKUP($B1640,07_L1政策步階!$A$4:$A$14,07_L1政策步階!$C$4:$C$14)</f>
        <v>-1</v>
      </c>
      <c r="AC1640" s="57"/>
      <c r="AD1640" s="57"/>
      <c r="AE1640" s="57"/>
      <c r="AF1640" s="57"/>
      <c r="AG1640" s="57"/>
      <c r="AH1640" s="57"/>
      <c r="AI1640" s="57"/>
      <c r="AJ1640" s="57"/>
      <c r="AK1640" s="57"/>
      <c r="AL1640" s="59" t="n">
        <f aca="false">IF(ISNUMBER($AA1640),IF($AA1640&gt;=0.005,100,IF($AA1640&gt;=-0.015,50,0)),"")</f>
        <v>0</v>
      </c>
      <c r="AM1640" s="59" t="n">
        <f aca="false">IF(ISNUMBER($AB1640),IF($AB1640=1,100,IF($AB1640=0,50,0)),"")</f>
        <v>0</v>
      </c>
      <c r="AN1640" s="0" t="str">
        <f aca="false">IF(ISNUMBER($AC1640),IF($AC1640&gt;=0.001,100,IF($AC1640&gt;=-0.003,50,0)),"")</f>
        <v/>
      </c>
      <c r="AO1640" s="0" t="str">
        <f aca="false">IF(ISNUMBER($AD1640),IF($AD1640&gt;=0.04,100,IF($AD1640&gt;=0,50,0)),"")</f>
        <v/>
      </c>
      <c r="AP1640" s="0" t="str">
        <f aca="false">IF(ISNUMBER($AE1640),IF($AE1640&gt;=25,100,IF($AE1640&gt;=-75,50,0)),"")</f>
        <v/>
      </c>
      <c r="AQ1640" s="0" t="str">
        <f aca="false">IF(ISNUMBER($AF1640),IF($AF1640&gt;0,100,IF($AF1640&gt;=-50,50,0)),"")</f>
        <v/>
      </c>
      <c r="AR1640" s="0" t="str">
        <f aca="false">IF(ISNUMBER($AG1640),IF($AG1640=1,100,IF($AG1640=0,50,0)),"")</f>
        <v/>
      </c>
      <c r="AS1640" s="0" t="str">
        <f aca="false">IF(ISNUMBER($AH1640),IF($AH1640&lt;0,100,IF($AH1640&lt;=20,50,0)),"")</f>
        <v/>
      </c>
      <c r="AT1640" s="0" t="str">
        <f aca="false">IF(ISNUMBER($AI1640),IF($AI1640&lt;0.95,100,IF($AI1640&lt;=1,50,0)),"")</f>
        <v/>
      </c>
      <c r="AU1640" s="0" t="str">
        <f aca="false">IF(ISNUMBER($AJ1640),IF($AJ1640&lt;30,0,IF($AJ1640&lt;40,50,IF($AJ1640&lt;=90,100,50))),"")</f>
        <v/>
      </c>
      <c r="AV1640" s="0" t="str">
        <f aca="false">IF(ISNUMBER($AK1640),IF($AK1640&gt;-0.2,100,IF($AK1640&gt;=-0.4,50,0)),"")</f>
        <v/>
      </c>
      <c r="AW1640" s="59" t="n">
        <f aca="false">01_指標庫!$H$4*ISNUMBER($F1640)+01_指標庫!$H$5*ISNUMBER($AA1640)+01_指標庫!$H$6*ISNUMBER($G1640)+01_指標庫!$H$7*ISNUMBER($H1640)+01_指標庫!$H$8*ISNUMBER($AF1640)+01_指標庫!$H$9*ISNUMBER($AG1640)+01_指標庫!$H$10*ISNUMBER($AB1640)+01_指標庫!$H$11*ISNUMBER($AC1640)+01_指標庫!$H$12*ISNUMBER($AD1640)+01_指標庫!$H$13*ISNUMBER($AE1640)+01_指標庫!$H$14*ISNUMBER($I1640)+01_指標庫!$H$15*ISNUMBER($AH1640)+01_指標庫!$H$16*ISNUMBER($K1640)+01_指標庫!$H$17*ISNUMBER($AI1640)+01_指標庫!$H$18*ISNUMBER($AJ1640)+01_指標庫!$H$19*ISNUMBER($AK1640)+01_指標庫!$H$20*ISNUMBER($BB1640)+01_指標庫!$H$21*ISNUMBER($BC1640)</f>
        <v>51</v>
      </c>
      <c r="AX1640" s="59" t="n">
        <f aca="false">IF(AW1640=0,50,ROUND((01_指標庫!$H$4*IF(ISNUMBER($F1640),L1640,0)+01_指標庫!$H$5*IF(ISNUMBER($AA1640),AL1640,0)+01_指標庫!$H$6*IF(ISNUMBER($G1640),M1640,0)+01_指標庫!$H$7*IF(ISNUMBER($H1640),N1640,0)+01_指標庫!$H$8*IF(ISNUMBER($AF1640),AQ1640,0)+01_指標庫!$H$9*IF(ISNUMBER($AG1640),AR1640,0)+01_指標庫!$H$10*IF(ISNUMBER($AB1640),AM1640,0)+01_指標庫!$H$11*IF(ISNUMBER($AC1640),AN1640,0)+01_指標庫!$H$12*IF(ISNUMBER($AD1640),AO1640,0)+01_指標庫!$H$13*IF(ISNUMBER($AE1640),AP1640,0)+01_指標庫!$H$14*IF(ISNUMBER($I1640),O1640,0)+01_指標庫!$H$15*IF(ISNUMBER($AH1640),AS1640,0)+01_指標庫!$H$16*IF(ISNUMBER($K1640),P1640,0)+01_指標庫!$H$17*IF(ISNUMBER($AI1640),AT1640,0)+01_指標庫!$H$18*IF(ISNUMBER($AJ1640),AU1640,0)+01_指標庫!$H$19*IF(ISNUMBER($AK1640),AV1640,0)+01_指標庫!$H$20*IF(ISNUMBER($BB1640),BB1640,0)+01_指標庫!$H$21*IF(ISNUMBER($BC1640),BC1640,0))/AW1640,1))</f>
        <v>27.5</v>
      </c>
      <c r="AY1640" s="60"/>
      <c r="AZ1640" s="60"/>
      <c r="BA1640" s="58" t="n">
        <f aca="false">AVERAGE($E1636:$E1640)/AVERAGE($E1631:$E1640)-1</f>
        <v>-0.00247367305109891</v>
      </c>
      <c r="BB1640" s="59" t="n">
        <f aca="false">IF(ISNUMBER($BA1640),IF(OR($S1640&lt;=-0.03,$BA1640&lt;-0.003),0,IF(OR($S1640&lt;=-0.02,$BA1640&lt;0.01),50,100)),"")</f>
        <v>50</v>
      </c>
      <c r="BC1640" s="0" t="str">
        <f aca="false">IF(OR(COUNT($AZ1640)=0,COUNT($AZ1639)=0),"",IF(OR($AY1640/$AZ1639-1&lt;=-0.03,$AZ1640/$AZ1639-1&lt;=-0.045,IF(COUNT($AZ1631:$AZ1640)=10,AVERAGE($AZ1636:$AZ1640)/AVERAGE($AZ1631:$AZ1640)-1&lt;-0.01,FALSE())),0,IF(OR($AZ1640/$AZ1639-1&lt;=-0.02,IF(COUNT($AZ1631:$AZ1640)=10,AVERAGE($AZ1636:$AZ1640)/AVERAGE($AZ1631:$AZ1640)-1&lt;0.005,FALSE())),50,100)))</f>
        <v/>
      </c>
    </row>
    <row r="1641" customFormat="false" ht="15" hidden="false" customHeight="true" outlineLevel="0" collapsed="false">
      <c r="A1641" s="47" t="n">
        <v>1637</v>
      </c>
      <c r="B1641" s="48" t="n">
        <v>44932</v>
      </c>
      <c r="C1641" s="47" t="n">
        <v>2023</v>
      </c>
      <c r="D1641" s="49" t="s">
        <v>234</v>
      </c>
      <c r="E1641" s="50" t="n">
        <v>11040.35</v>
      </c>
      <c r="F1641" s="51" t="n">
        <v>-0.096688</v>
      </c>
      <c r="G1641" s="51" t="n">
        <v>-0.305861</v>
      </c>
      <c r="H1641" s="52" t="n">
        <v>0.551</v>
      </c>
      <c r="I1641" s="62" t="n">
        <v>450.4</v>
      </c>
      <c r="J1641" s="63" t="s">
        <v>240</v>
      </c>
      <c r="K1641" s="54" t="n">
        <v>21.13</v>
      </c>
      <c r="L1641" s="55" t="n">
        <f aca="false">IF(COUNT(F1641)=0,50,IF(F1641&gt;=0,100,IF(F1641&gt;=-0.02,50,0)))</f>
        <v>0</v>
      </c>
      <c r="M1641" s="55" t="n">
        <f aca="false">IF(COUNT(G1641)=0,50,IF(G1641&gt;-0.06,100,IF(G1641&gt;-0.15,50,0)))</f>
        <v>0</v>
      </c>
      <c r="N1641" s="55" t="n">
        <f aca="false">IF(COUNT(H1641)=0,50,IF(H1641&gt;=0.6,100,IF(H1641&gt;=0.4,50,0)))</f>
        <v>50</v>
      </c>
      <c r="O1641" s="55" t="n">
        <f aca="false">IF(COUNT(I1641)=0,50,IF(J1641="proxy_vix",50,IF(I1641&lt;350,100,IF(I1641&lt;=450,50,0))))</f>
        <v>50</v>
      </c>
      <c r="P1641" s="55" t="n">
        <f aca="false">IF(COUNT(K1641)=0,50,IF(K1641&lt;20,100,IF(K1641&lt;=25,50,0)))</f>
        <v>50</v>
      </c>
      <c r="Q1641" s="54"/>
      <c r="R1641" s="47"/>
      <c r="S1641" s="51" t="n">
        <f aca="false">$E1641/$E1640-1</f>
        <v>0.0278487918504602</v>
      </c>
      <c r="T1641" s="56" t="n">
        <f aca="false">$K1641/$K1640-1</f>
        <v>-0.0592163846838826</v>
      </c>
      <c r="V1641" s="57"/>
      <c r="W1641" s="57"/>
      <c r="Y1641" s="1" t="str">
        <f aca="false">IF(AX1641&gt;=70,"EASY",IF(AX1641&gt;40,"UNCERTAIN","HARD"))</f>
        <v>HARD</v>
      </c>
      <c r="AA1641" s="58" t="n">
        <f aca="false">IF($A1641&lt;200,"",AVERAGE($E1592:$E1641)/AVERAGE($E1442:$E1641)-1)</f>
        <v>-0.0698862055952322</v>
      </c>
      <c r="AB1641" s="59" t="n">
        <f aca="false">LOOKUP($B1641,07_L1政策步階!$A$4:$A$14,07_L1政策步階!$C$4:$C$14)</f>
        <v>-1</v>
      </c>
      <c r="AC1641" s="57"/>
      <c r="AD1641" s="57"/>
      <c r="AE1641" s="57"/>
      <c r="AF1641" s="57"/>
      <c r="AG1641" s="57"/>
      <c r="AH1641" s="57"/>
      <c r="AI1641" s="57"/>
      <c r="AJ1641" s="57"/>
      <c r="AK1641" s="57"/>
      <c r="AL1641" s="59" t="n">
        <f aca="false">IF(ISNUMBER($AA1641),IF($AA1641&gt;=0.005,100,IF($AA1641&gt;=-0.015,50,0)),"")</f>
        <v>0</v>
      </c>
      <c r="AM1641" s="59" t="n">
        <f aca="false">IF(ISNUMBER($AB1641),IF($AB1641=1,100,IF($AB1641=0,50,0)),"")</f>
        <v>0</v>
      </c>
      <c r="AN1641" s="0" t="str">
        <f aca="false">IF(ISNUMBER($AC1641),IF($AC1641&gt;=0.001,100,IF($AC1641&gt;=-0.003,50,0)),"")</f>
        <v/>
      </c>
      <c r="AO1641" s="0" t="str">
        <f aca="false">IF(ISNUMBER($AD1641),IF($AD1641&gt;=0.04,100,IF($AD1641&gt;=0,50,0)),"")</f>
        <v/>
      </c>
      <c r="AP1641" s="0" t="str">
        <f aca="false">IF(ISNUMBER($AE1641),IF($AE1641&gt;=25,100,IF($AE1641&gt;=-75,50,0)),"")</f>
        <v/>
      </c>
      <c r="AQ1641" s="0" t="str">
        <f aca="false">IF(ISNUMBER($AF1641),IF($AF1641&gt;0,100,IF($AF1641&gt;=-50,50,0)),"")</f>
        <v/>
      </c>
      <c r="AR1641" s="0" t="str">
        <f aca="false">IF(ISNUMBER($AG1641),IF($AG1641=1,100,IF($AG1641=0,50,0)),"")</f>
        <v/>
      </c>
      <c r="AS1641" s="0" t="str">
        <f aca="false">IF(ISNUMBER($AH1641),IF($AH1641&lt;0,100,IF($AH1641&lt;=20,50,0)),"")</f>
        <v/>
      </c>
      <c r="AT1641" s="0" t="str">
        <f aca="false">IF(ISNUMBER($AI1641),IF($AI1641&lt;0.95,100,IF($AI1641&lt;=1,50,0)),"")</f>
        <v/>
      </c>
      <c r="AU1641" s="0" t="str">
        <f aca="false">IF(ISNUMBER($AJ1641),IF($AJ1641&lt;30,0,IF($AJ1641&lt;40,50,IF($AJ1641&lt;=90,100,50))),"")</f>
        <v/>
      </c>
      <c r="AV1641" s="0" t="str">
        <f aca="false">IF(ISNUMBER($AK1641),IF($AK1641&gt;-0.2,100,IF($AK1641&gt;=-0.4,50,0)),"")</f>
        <v/>
      </c>
      <c r="AW1641" s="59" t="n">
        <f aca="false">01_指標庫!$H$4*ISNUMBER($F1641)+01_指標庫!$H$5*ISNUMBER($AA1641)+01_指標庫!$H$6*ISNUMBER($G1641)+01_指標庫!$H$7*ISNUMBER($H1641)+01_指標庫!$H$8*ISNUMBER($AF1641)+01_指標庫!$H$9*ISNUMBER($AG1641)+01_指標庫!$H$10*ISNUMBER($AB1641)+01_指標庫!$H$11*ISNUMBER($AC1641)+01_指標庫!$H$12*ISNUMBER($AD1641)+01_指標庫!$H$13*ISNUMBER($AE1641)+01_指標庫!$H$14*ISNUMBER($I1641)+01_指標庫!$H$15*ISNUMBER($AH1641)+01_指標庫!$H$16*ISNUMBER($K1641)+01_指標庫!$H$17*ISNUMBER($AI1641)+01_指標庫!$H$18*ISNUMBER($AJ1641)+01_指標庫!$H$19*ISNUMBER($AK1641)+01_指標庫!$H$20*ISNUMBER($BB1641)+01_指標庫!$H$21*ISNUMBER($BC1641)</f>
        <v>51</v>
      </c>
      <c r="AX1641" s="59" t="n">
        <f aca="false">IF(AW1641=0,50,ROUND((01_指標庫!$H$4*IF(ISNUMBER($F1641),L1641,0)+01_指標庫!$H$5*IF(ISNUMBER($AA1641),AL1641,0)+01_指標庫!$H$6*IF(ISNUMBER($G1641),M1641,0)+01_指標庫!$H$7*IF(ISNUMBER($H1641),N1641,0)+01_指標庫!$H$8*IF(ISNUMBER($AF1641),AQ1641,0)+01_指標庫!$H$9*IF(ISNUMBER($AG1641),AR1641,0)+01_指標庫!$H$10*IF(ISNUMBER($AB1641),AM1641,0)+01_指標庫!$H$11*IF(ISNUMBER($AC1641),AN1641,0)+01_指標庫!$H$12*IF(ISNUMBER($AD1641),AO1641,0)+01_指標庫!$H$13*IF(ISNUMBER($AE1641),AP1641,0)+01_指標庫!$H$14*IF(ISNUMBER($I1641),O1641,0)+01_指標庫!$H$15*IF(ISNUMBER($AH1641),AS1641,0)+01_指標庫!$H$16*IF(ISNUMBER($K1641),P1641,0)+01_指標庫!$H$17*IF(ISNUMBER($AI1641),AT1641,0)+01_指標庫!$H$18*IF(ISNUMBER($AJ1641),AU1641,0)+01_指標庫!$H$19*IF(ISNUMBER($AK1641),AV1641,0)+01_指標庫!$H$20*IF(ISNUMBER($BB1641),BB1641,0)+01_指標庫!$H$21*IF(ISNUMBER($BC1641),BC1641,0))/AW1641,1))</f>
        <v>27.5</v>
      </c>
      <c r="AY1641" s="60"/>
      <c r="AZ1641" s="60"/>
      <c r="BA1641" s="58" t="n">
        <f aca="false">AVERAGE($E1637:$E1641)/AVERAGE($E1632:$E1641)-1</f>
        <v>0.000957635027181603</v>
      </c>
      <c r="BB1641" s="59" t="n">
        <f aca="false">IF(ISNUMBER($BA1641),IF(OR($S1641&lt;=-0.03,$BA1641&lt;-0.003),0,IF(OR($S1641&lt;=-0.02,$BA1641&lt;0.01),50,100)),"")</f>
        <v>50</v>
      </c>
      <c r="BC1641" s="0" t="str">
        <f aca="false">IF(OR(COUNT($AZ1641)=0,COUNT($AZ1640)=0),"",IF(OR($AY1641/$AZ1640-1&lt;=-0.03,$AZ1641/$AZ1640-1&lt;=-0.045,IF(COUNT($AZ1632:$AZ1641)=10,AVERAGE($AZ1637:$AZ1641)/AVERAGE($AZ1632:$AZ1641)-1&lt;-0.01,FALSE())),0,IF(OR($AZ1641/$AZ1640-1&lt;=-0.02,IF(COUNT($AZ1632:$AZ1641)=10,AVERAGE($AZ1637:$AZ1641)/AVERAGE($AZ1632:$AZ1641)-1&lt;0.005,FALSE())),50,100)))</f>
        <v/>
      </c>
    </row>
    <row r="1642" customFormat="false" ht="15" hidden="false" customHeight="true" outlineLevel="0" collapsed="false">
      <c r="A1642" s="47" t="n">
        <v>1638</v>
      </c>
      <c r="B1642" s="48" t="n">
        <v>44935</v>
      </c>
      <c r="C1642" s="47" t="n">
        <v>2023</v>
      </c>
      <c r="D1642" s="49" t="s">
        <v>236</v>
      </c>
      <c r="E1642" s="50" t="n">
        <v>11108.45</v>
      </c>
      <c r="F1642" s="51" t="n">
        <v>-0.089873</v>
      </c>
      <c r="G1642" s="51" t="n">
        <v>-0.301579</v>
      </c>
      <c r="H1642" s="52" t="n">
        <v>0.5918</v>
      </c>
      <c r="I1642" s="62" t="n">
        <v>457.4</v>
      </c>
      <c r="J1642" s="63" t="s">
        <v>240</v>
      </c>
      <c r="K1642" s="54" t="n">
        <v>21.97</v>
      </c>
      <c r="L1642" s="55" t="n">
        <f aca="false">IF(COUNT(F1642)=0,50,IF(F1642&gt;=0,100,IF(F1642&gt;=-0.02,50,0)))</f>
        <v>0</v>
      </c>
      <c r="M1642" s="55" t="n">
        <f aca="false">IF(COUNT(G1642)=0,50,IF(G1642&gt;-0.06,100,IF(G1642&gt;-0.15,50,0)))</f>
        <v>0</v>
      </c>
      <c r="N1642" s="55" t="n">
        <f aca="false">IF(COUNT(H1642)=0,50,IF(H1642&gt;=0.6,100,IF(H1642&gt;=0.4,50,0)))</f>
        <v>50</v>
      </c>
      <c r="O1642" s="55" t="n">
        <f aca="false">IF(COUNT(I1642)=0,50,IF(J1642="proxy_vix",50,IF(I1642&lt;350,100,IF(I1642&lt;=450,50,0))))</f>
        <v>50</v>
      </c>
      <c r="P1642" s="55" t="n">
        <f aca="false">IF(COUNT(K1642)=0,50,IF(K1642&lt;20,100,IF(K1642&lt;=25,50,0)))</f>
        <v>50</v>
      </c>
      <c r="Q1642" s="54"/>
      <c r="R1642" s="47"/>
      <c r="S1642" s="51" t="n">
        <f aca="false">$E1642/$E1641-1</f>
        <v>0.00616828270842862</v>
      </c>
      <c r="T1642" s="56" t="n">
        <f aca="false">$K1642/$K1641-1</f>
        <v>0.0397539044013251</v>
      </c>
      <c r="V1642" s="57"/>
      <c r="W1642" s="57"/>
      <c r="Y1642" s="1" t="str">
        <f aca="false">IF(AX1642&gt;=70,"EASY",IF(AX1642&gt;40,"UNCERTAIN","HARD"))</f>
        <v>HARD</v>
      </c>
      <c r="AA1642" s="58" t="n">
        <f aca="false">IF($A1642&lt;200,"",AVERAGE($E1593:$E1642)/AVERAGE($E1443:$E1642)-1)</f>
        <v>-0.0691013292931264</v>
      </c>
      <c r="AB1642" s="59" t="n">
        <f aca="false">LOOKUP($B1642,07_L1政策步階!$A$4:$A$14,07_L1政策步階!$C$4:$C$14)</f>
        <v>-1</v>
      </c>
      <c r="AC1642" s="57"/>
      <c r="AD1642" s="57"/>
      <c r="AE1642" s="57"/>
      <c r="AF1642" s="57"/>
      <c r="AG1642" s="57"/>
      <c r="AH1642" s="57"/>
      <c r="AI1642" s="57"/>
      <c r="AJ1642" s="57"/>
      <c r="AK1642" s="57"/>
      <c r="AL1642" s="59" t="n">
        <f aca="false">IF(ISNUMBER($AA1642),IF($AA1642&gt;=0.005,100,IF($AA1642&gt;=-0.015,50,0)),"")</f>
        <v>0</v>
      </c>
      <c r="AM1642" s="59" t="n">
        <f aca="false">IF(ISNUMBER($AB1642),IF($AB1642=1,100,IF($AB1642=0,50,0)),"")</f>
        <v>0</v>
      </c>
      <c r="AN1642" s="0" t="str">
        <f aca="false">IF(ISNUMBER($AC1642),IF($AC1642&gt;=0.001,100,IF($AC1642&gt;=-0.003,50,0)),"")</f>
        <v/>
      </c>
      <c r="AO1642" s="0" t="str">
        <f aca="false">IF(ISNUMBER($AD1642),IF($AD1642&gt;=0.04,100,IF($AD1642&gt;=0,50,0)),"")</f>
        <v/>
      </c>
      <c r="AP1642" s="0" t="str">
        <f aca="false">IF(ISNUMBER($AE1642),IF($AE1642&gt;=25,100,IF($AE1642&gt;=-75,50,0)),"")</f>
        <v/>
      </c>
      <c r="AQ1642" s="0" t="str">
        <f aca="false">IF(ISNUMBER($AF1642),IF($AF1642&gt;0,100,IF($AF1642&gt;=-50,50,0)),"")</f>
        <v/>
      </c>
      <c r="AR1642" s="0" t="str">
        <f aca="false">IF(ISNUMBER($AG1642),IF($AG1642=1,100,IF($AG1642=0,50,0)),"")</f>
        <v/>
      </c>
      <c r="AS1642" s="0" t="str">
        <f aca="false">IF(ISNUMBER($AH1642),IF($AH1642&lt;0,100,IF($AH1642&lt;=20,50,0)),"")</f>
        <v/>
      </c>
      <c r="AT1642" s="0" t="str">
        <f aca="false">IF(ISNUMBER($AI1642),IF($AI1642&lt;0.95,100,IF($AI1642&lt;=1,50,0)),"")</f>
        <v/>
      </c>
      <c r="AU1642" s="0" t="str">
        <f aca="false">IF(ISNUMBER($AJ1642),IF($AJ1642&lt;30,0,IF($AJ1642&lt;40,50,IF($AJ1642&lt;=90,100,50))),"")</f>
        <v/>
      </c>
      <c r="AV1642" s="0" t="str">
        <f aca="false">IF(ISNUMBER($AK1642),IF($AK1642&gt;-0.2,100,IF($AK1642&gt;=-0.4,50,0)),"")</f>
        <v/>
      </c>
      <c r="AW1642" s="59" t="n">
        <f aca="false">01_指標庫!$H$4*ISNUMBER($F1642)+01_指標庫!$H$5*ISNUMBER($AA1642)+01_指標庫!$H$6*ISNUMBER($G1642)+01_指標庫!$H$7*ISNUMBER($H1642)+01_指標庫!$H$8*ISNUMBER($AF1642)+01_指標庫!$H$9*ISNUMBER($AG1642)+01_指標庫!$H$10*ISNUMBER($AB1642)+01_指標庫!$H$11*ISNUMBER($AC1642)+01_指標庫!$H$12*ISNUMBER($AD1642)+01_指標庫!$H$13*ISNUMBER($AE1642)+01_指標庫!$H$14*ISNUMBER($I1642)+01_指標庫!$H$15*ISNUMBER($AH1642)+01_指標庫!$H$16*ISNUMBER($K1642)+01_指標庫!$H$17*ISNUMBER($AI1642)+01_指標庫!$H$18*ISNUMBER($AJ1642)+01_指標庫!$H$19*ISNUMBER($AK1642)+01_指標庫!$H$20*ISNUMBER($BB1642)+01_指標庫!$H$21*ISNUMBER($BC1642)</f>
        <v>51</v>
      </c>
      <c r="AX1642" s="59" t="n">
        <f aca="false">IF(AW1642=0,50,ROUND((01_指標庫!$H$4*IF(ISNUMBER($F1642),L1642,0)+01_指標庫!$H$5*IF(ISNUMBER($AA1642),AL1642,0)+01_指標庫!$H$6*IF(ISNUMBER($G1642),M1642,0)+01_指標庫!$H$7*IF(ISNUMBER($H1642),N1642,0)+01_指標庫!$H$8*IF(ISNUMBER($AF1642),AQ1642,0)+01_指標庫!$H$9*IF(ISNUMBER($AG1642),AR1642,0)+01_指標庫!$H$10*IF(ISNUMBER($AB1642),AM1642,0)+01_指標庫!$H$11*IF(ISNUMBER($AC1642),AN1642,0)+01_指標庫!$H$12*IF(ISNUMBER($AD1642),AO1642,0)+01_指標庫!$H$13*IF(ISNUMBER($AE1642),AP1642,0)+01_指標庫!$H$14*IF(ISNUMBER($I1642),O1642,0)+01_指標庫!$H$15*IF(ISNUMBER($AH1642),AS1642,0)+01_指標庫!$H$16*IF(ISNUMBER($K1642),P1642,0)+01_指標庫!$H$17*IF(ISNUMBER($AI1642),AT1642,0)+01_指標庫!$H$18*IF(ISNUMBER($AJ1642),AU1642,0)+01_指標庫!$H$19*IF(ISNUMBER($AK1642),AV1642,0)+01_指標庫!$H$20*IF(ISNUMBER($BB1642),BB1642,0)+01_指標庫!$H$21*IF(ISNUMBER($BC1642),BC1642,0))/AW1642,1))</f>
        <v>27.5</v>
      </c>
      <c r="AY1642" s="60"/>
      <c r="AZ1642" s="60"/>
      <c r="BA1642" s="58" t="n">
        <f aca="false">AVERAGE($E1638:$E1642)/AVERAGE($E1633:$E1642)-1</f>
        <v>0.00265347780748915</v>
      </c>
      <c r="BB1642" s="59" t="n">
        <f aca="false">IF(ISNUMBER($BA1642),IF(OR($S1642&lt;=-0.03,$BA1642&lt;-0.003),0,IF(OR($S1642&lt;=-0.02,$BA1642&lt;0.01),50,100)),"")</f>
        <v>50</v>
      </c>
      <c r="BC1642" s="0" t="str">
        <f aca="false">IF(OR(COUNT($AZ1642)=0,COUNT($AZ1641)=0),"",IF(OR($AY1642/$AZ1641-1&lt;=-0.03,$AZ1642/$AZ1641-1&lt;=-0.045,IF(COUNT($AZ1633:$AZ1642)=10,AVERAGE($AZ1638:$AZ1642)/AVERAGE($AZ1633:$AZ1642)-1&lt;-0.01,FALSE())),0,IF(OR($AZ1642/$AZ1641-1&lt;=-0.02,IF(COUNT($AZ1633:$AZ1642)=10,AVERAGE($AZ1638:$AZ1642)/AVERAGE($AZ1633:$AZ1642)-1&lt;0.005,FALSE())),50,100)))</f>
        <v/>
      </c>
    </row>
    <row r="1643" customFormat="false" ht="15" hidden="false" customHeight="true" outlineLevel="0" collapsed="false">
      <c r="A1643" s="47" t="n">
        <v>1639</v>
      </c>
      <c r="B1643" s="48" t="n">
        <v>44936</v>
      </c>
      <c r="C1643" s="47" t="n">
        <v>2023</v>
      </c>
      <c r="D1643" s="49" t="s">
        <v>237</v>
      </c>
      <c r="E1643" s="50" t="n">
        <v>11205.78</v>
      </c>
      <c r="F1643" s="51" t="n">
        <v>-0.080558</v>
      </c>
      <c r="G1643" s="51" t="n">
        <v>-0.29546</v>
      </c>
      <c r="H1643" s="52" t="n">
        <v>0.6327</v>
      </c>
      <c r="I1643" s="62" t="n">
        <v>445.8</v>
      </c>
      <c r="J1643" s="63" t="s">
        <v>240</v>
      </c>
      <c r="K1643" s="54" t="n">
        <v>20.58</v>
      </c>
      <c r="L1643" s="55" t="n">
        <f aca="false">IF(COUNT(F1643)=0,50,IF(F1643&gt;=0,100,IF(F1643&gt;=-0.02,50,0)))</f>
        <v>0</v>
      </c>
      <c r="M1643" s="55" t="n">
        <f aca="false">IF(COUNT(G1643)=0,50,IF(G1643&gt;-0.06,100,IF(G1643&gt;-0.15,50,0)))</f>
        <v>0</v>
      </c>
      <c r="N1643" s="55" t="n">
        <f aca="false">IF(COUNT(H1643)=0,50,IF(H1643&gt;=0.6,100,IF(H1643&gt;=0.4,50,0)))</f>
        <v>100</v>
      </c>
      <c r="O1643" s="55" t="n">
        <f aca="false">IF(COUNT(I1643)=0,50,IF(J1643="proxy_vix",50,IF(I1643&lt;350,100,IF(I1643&lt;=450,50,0))))</f>
        <v>50</v>
      </c>
      <c r="P1643" s="55" t="n">
        <f aca="false">IF(COUNT(K1643)=0,50,IF(K1643&lt;20,100,IF(K1643&lt;=25,50,0)))</f>
        <v>50</v>
      </c>
      <c r="Q1643" s="54"/>
      <c r="R1643" s="47"/>
      <c r="S1643" s="51" t="n">
        <f aca="false">$E1643/$E1642-1</f>
        <v>0.00876179845072889</v>
      </c>
      <c r="T1643" s="56" t="n">
        <f aca="false">$K1643/$K1642-1</f>
        <v>-0.0632680928538917</v>
      </c>
      <c r="V1643" s="57"/>
      <c r="W1643" s="57"/>
      <c r="Y1643" s="1" t="str">
        <f aca="false">IF(AX1643&gt;=70,"EASY",IF(AX1643&gt;40,"UNCERTAIN","HARD"))</f>
        <v>HARD</v>
      </c>
      <c r="AA1643" s="58" t="n">
        <f aca="false">IF($A1643&lt;200,"",AVERAGE($E1594:$E1643)/AVERAGE($E1444:$E1643)-1)</f>
        <v>-0.0677185630293373</v>
      </c>
      <c r="AB1643" s="59" t="n">
        <f aca="false">LOOKUP($B1643,07_L1政策步階!$A$4:$A$14,07_L1政策步階!$C$4:$C$14)</f>
        <v>-1</v>
      </c>
      <c r="AC1643" s="57"/>
      <c r="AD1643" s="57"/>
      <c r="AE1643" s="57"/>
      <c r="AF1643" s="57"/>
      <c r="AG1643" s="57"/>
      <c r="AH1643" s="57"/>
      <c r="AI1643" s="57"/>
      <c r="AJ1643" s="57"/>
      <c r="AK1643" s="57"/>
      <c r="AL1643" s="59" t="n">
        <f aca="false">IF(ISNUMBER($AA1643),IF($AA1643&gt;=0.005,100,IF($AA1643&gt;=-0.015,50,0)),"")</f>
        <v>0</v>
      </c>
      <c r="AM1643" s="59" t="n">
        <f aca="false">IF(ISNUMBER($AB1643),IF($AB1643=1,100,IF($AB1643=0,50,0)),"")</f>
        <v>0</v>
      </c>
      <c r="AN1643" s="0" t="str">
        <f aca="false">IF(ISNUMBER($AC1643),IF($AC1643&gt;=0.001,100,IF($AC1643&gt;=-0.003,50,0)),"")</f>
        <v/>
      </c>
      <c r="AO1643" s="0" t="str">
        <f aca="false">IF(ISNUMBER($AD1643),IF($AD1643&gt;=0.04,100,IF($AD1643&gt;=0,50,0)),"")</f>
        <v/>
      </c>
      <c r="AP1643" s="0" t="str">
        <f aca="false">IF(ISNUMBER($AE1643),IF($AE1643&gt;=25,100,IF($AE1643&gt;=-75,50,0)),"")</f>
        <v/>
      </c>
      <c r="AQ1643" s="0" t="str">
        <f aca="false">IF(ISNUMBER($AF1643),IF($AF1643&gt;0,100,IF($AF1643&gt;=-50,50,0)),"")</f>
        <v/>
      </c>
      <c r="AR1643" s="0" t="str">
        <f aca="false">IF(ISNUMBER($AG1643),IF($AG1643=1,100,IF($AG1643=0,50,0)),"")</f>
        <v/>
      </c>
      <c r="AS1643" s="0" t="str">
        <f aca="false">IF(ISNUMBER($AH1643),IF($AH1643&lt;0,100,IF($AH1643&lt;=20,50,0)),"")</f>
        <v/>
      </c>
      <c r="AT1643" s="0" t="str">
        <f aca="false">IF(ISNUMBER($AI1643),IF($AI1643&lt;0.95,100,IF($AI1643&lt;=1,50,0)),"")</f>
        <v/>
      </c>
      <c r="AU1643" s="0" t="str">
        <f aca="false">IF(ISNUMBER($AJ1643),IF($AJ1643&lt;30,0,IF($AJ1643&lt;40,50,IF($AJ1643&lt;=90,100,50))),"")</f>
        <v/>
      </c>
      <c r="AV1643" s="0" t="str">
        <f aca="false">IF(ISNUMBER($AK1643),IF($AK1643&gt;-0.2,100,IF($AK1643&gt;=-0.4,50,0)),"")</f>
        <v/>
      </c>
      <c r="AW1643" s="59" t="n">
        <f aca="false">01_指標庫!$H$4*ISNUMBER($F1643)+01_指標庫!$H$5*ISNUMBER($AA1643)+01_指標庫!$H$6*ISNUMBER($G1643)+01_指標庫!$H$7*ISNUMBER($H1643)+01_指標庫!$H$8*ISNUMBER($AF1643)+01_指標庫!$H$9*ISNUMBER($AG1643)+01_指標庫!$H$10*ISNUMBER($AB1643)+01_指標庫!$H$11*ISNUMBER($AC1643)+01_指標庫!$H$12*ISNUMBER($AD1643)+01_指標庫!$H$13*ISNUMBER($AE1643)+01_指標庫!$H$14*ISNUMBER($I1643)+01_指標庫!$H$15*ISNUMBER($AH1643)+01_指標庫!$H$16*ISNUMBER($K1643)+01_指標庫!$H$17*ISNUMBER($AI1643)+01_指標庫!$H$18*ISNUMBER($AJ1643)+01_指標庫!$H$19*ISNUMBER($AK1643)+01_指標庫!$H$20*ISNUMBER($BB1643)+01_指標庫!$H$21*ISNUMBER($BC1643)</f>
        <v>51</v>
      </c>
      <c r="AX1643" s="59" t="n">
        <f aca="false">IF(AW1643=0,50,ROUND((01_指標庫!$H$4*IF(ISNUMBER($F1643),L1643,0)+01_指標庫!$H$5*IF(ISNUMBER($AA1643),AL1643,0)+01_指標庫!$H$6*IF(ISNUMBER($G1643),M1643,0)+01_指標庫!$H$7*IF(ISNUMBER($H1643),N1643,0)+01_指標庫!$H$8*IF(ISNUMBER($AF1643),AQ1643,0)+01_指標庫!$H$9*IF(ISNUMBER($AG1643),AR1643,0)+01_指標庫!$H$10*IF(ISNUMBER($AB1643),AM1643,0)+01_指標庫!$H$11*IF(ISNUMBER($AC1643),AN1643,0)+01_指標庫!$H$12*IF(ISNUMBER($AD1643),AO1643,0)+01_指標庫!$H$13*IF(ISNUMBER($AE1643),AP1643,0)+01_指標庫!$H$14*IF(ISNUMBER($I1643),O1643,0)+01_指標庫!$H$15*IF(ISNUMBER($AH1643),AS1643,0)+01_指標庫!$H$16*IF(ISNUMBER($K1643),P1643,0)+01_指標庫!$H$17*IF(ISNUMBER($AI1643),AT1643,0)+01_指標庫!$H$18*IF(ISNUMBER($AJ1643),AU1643,0)+01_指標庫!$H$19*IF(ISNUMBER($AK1643),AV1643,0)+01_指標庫!$H$20*IF(ISNUMBER($BB1643),BB1643,0)+01_指標庫!$H$21*IF(ISNUMBER($BC1643),BC1643,0))/AW1643,1))</f>
        <v>35.3</v>
      </c>
      <c r="AY1643" s="60"/>
      <c r="AZ1643" s="60"/>
      <c r="BA1643" s="58" t="n">
        <f aca="false">AVERAGE($E1639:$E1643)/AVERAGE($E1634:$E1643)-1</f>
        <v>0.00691249511512737</v>
      </c>
      <c r="BB1643" s="59" t="n">
        <f aca="false">IF(ISNUMBER($BA1643),IF(OR($S1643&lt;=-0.03,$BA1643&lt;-0.003),0,IF(OR($S1643&lt;=-0.02,$BA1643&lt;0.01),50,100)),"")</f>
        <v>50</v>
      </c>
      <c r="BC1643" s="0" t="str">
        <f aca="false">IF(OR(COUNT($AZ1643)=0,COUNT($AZ1642)=0),"",IF(OR($AY1643/$AZ1642-1&lt;=-0.03,$AZ1643/$AZ1642-1&lt;=-0.045,IF(COUNT($AZ1634:$AZ1643)=10,AVERAGE($AZ1639:$AZ1643)/AVERAGE($AZ1634:$AZ1643)-1&lt;-0.01,FALSE())),0,IF(OR($AZ1643/$AZ1642-1&lt;=-0.02,IF(COUNT($AZ1634:$AZ1643)=10,AVERAGE($AZ1639:$AZ1643)/AVERAGE($AZ1634:$AZ1643)-1&lt;0.005,FALSE())),50,100)))</f>
        <v/>
      </c>
    </row>
    <row r="1644" customFormat="false" ht="15" hidden="false" customHeight="true" outlineLevel="0" collapsed="false">
      <c r="A1644" s="47" t="n">
        <v>1640</v>
      </c>
      <c r="B1644" s="48" t="n">
        <v>44937</v>
      </c>
      <c r="C1644" s="47" t="n">
        <v>2023</v>
      </c>
      <c r="D1644" s="49" t="s">
        <v>238</v>
      </c>
      <c r="E1644" s="50" t="n">
        <v>11402.52</v>
      </c>
      <c r="F1644" s="51" t="n">
        <v>-0.063127</v>
      </c>
      <c r="G1644" s="51" t="n">
        <v>-0.28309</v>
      </c>
      <c r="H1644" s="52" t="n">
        <v>0.6531</v>
      </c>
      <c r="I1644" s="62" t="n">
        <v>450</v>
      </c>
      <c r="J1644" s="63" t="s">
        <v>240</v>
      </c>
      <c r="K1644" s="54" t="n">
        <v>21.09</v>
      </c>
      <c r="L1644" s="55" t="n">
        <f aca="false">IF(COUNT(F1644)=0,50,IF(F1644&gt;=0,100,IF(F1644&gt;=-0.02,50,0)))</f>
        <v>0</v>
      </c>
      <c r="M1644" s="55" t="n">
        <f aca="false">IF(COUNT(G1644)=0,50,IF(G1644&gt;-0.06,100,IF(G1644&gt;-0.15,50,0)))</f>
        <v>0</v>
      </c>
      <c r="N1644" s="55" t="n">
        <f aca="false">IF(COUNT(H1644)=0,50,IF(H1644&gt;=0.6,100,IF(H1644&gt;=0.4,50,0)))</f>
        <v>100</v>
      </c>
      <c r="O1644" s="55" t="n">
        <f aca="false">IF(COUNT(I1644)=0,50,IF(J1644="proxy_vix",50,IF(I1644&lt;350,100,IF(I1644&lt;=450,50,0))))</f>
        <v>50</v>
      </c>
      <c r="P1644" s="55" t="n">
        <f aca="false">IF(COUNT(K1644)=0,50,IF(K1644&lt;20,100,IF(K1644&lt;=25,50,0)))</f>
        <v>50</v>
      </c>
      <c r="Q1644" s="54"/>
      <c r="R1644" s="47"/>
      <c r="S1644" s="51" t="n">
        <f aca="false">$E1644/$E1643-1</f>
        <v>0.0175570107569487</v>
      </c>
      <c r="T1644" s="56" t="n">
        <f aca="false">$K1644/$K1643-1</f>
        <v>0.0247813411078719</v>
      </c>
      <c r="V1644" s="57"/>
      <c r="W1644" s="57"/>
      <c r="Y1644" s="1" t="str">
        <f aca="false">IF(AX1644&gt;=70,"EASY",IF(AX1644&gt;40,"UNCERTAIN","HARD"))</f>
        <v>UNCERTAIN</v>
      </c>
      <c r="AA1644" s="58" t="n">
        <f aca="false">IF($A1644&lt;200,"",AVERAGE($E1595:$E1644)/AVERAGE($E1445:$E1644)-1)</f>
        <v>-0.0666709545168647</v>
      </c>
      <c r="AB1644" s="59" t="n">
        <f aca="false">LOOKUP($B1644,07_L1政策步階!$A$4:$A$14,07_L1政策步階!$C$4:$C$14)</f>
        <v>-1</v>
      </c>
      <c r="AC1644" s="57"/>
      <c r="AD1644" s="57"/>
      <c r="AE1644" s="57"/>
      <c r="AF1644" s="57"/>
      <c r="AG1644" s="57"/>
      <c r="AH1644" s="57"/>
      <c r="AI1644" s="57"/>
      <c r="AJ1644" s="57"/>
      <c r="AK1644" s="57"/>
      <c r="AL1644" s="59" t="n">
        <f aca="false">IF(ISNUMBER($AA1644),IF($AA1644&gt;=0.005,100,IF($AA1644&gt;=-0.015,50,0)),"")</f>
        <v>0</v>
      </c>
      <c r="AM1644" s="59" t="n">
        <f aca="false">IF(ISNUMBER($AB1644),IF($AB1644=1,100,IF($AB1644=0,50,0)),"")</f>
        <v>0</v>
      </c>
      <c r="AN1644" s="0" t="str">
        <f aca="false">IF(ISNUMBER($AC1644),IF($AC1644&gt;=0.001,100,IF($AC1644&gt;=-0.003,50,0)),"")</f>
        <v/>
      </c>
      <c r="AO1644" s="0" t="str">
        <f aca="false">IF(ISNUMBER($AD1644),IF($AD1644&gt;=0.04,100,IF($AD1644&gt;=0,50,0)),"")</f>
        <v/>
      </c>
      <c r="AP1644" s="0" t="str">
        <f aca="false">IF(ISNUMBER($AE1644),IF($AE1644&gt;=25,100,IF($AE1644&gt;=-75,50,0)),"")</f>
        <v/>
      </c>
      <c r="AQ1644" s="0" t="str">
        <f aca="false">IF(ISNUMBER($AF1644),IF($AF1644&gt;0,100,IF($AF1644&gt;=-50,50,0)),"")</f>
        <v/>
      </c>
      <c r="AR1644" s="0" t="str">
        <f aca="false">IF(ISNUMBER($AG1644),IF($AG1644=1,100,IF($AG1644=0,50,0)),"")</f>
        <v/>
      </c>
      <c r="AS1644" s="0" t="str">
        <f aca="false">IF(ISNUMBER($AH1644),IF($AH1644&lt;0,100,IF($AH1644&lt;=20,50,0)),"")</f>
        <v/>
      </c>
      <c r="AT1644" s="0" t="str">
        <f aca="false">IF(ISNUMBER($AI1644),IF($AI1644&lt;0.95,100,IF($AI1644&lt;=1,50,0)),"")</f>
        <v/>
      </c>
      <c r="AU1644" s="0" t="str">
        <f aca="false">IF(ISNUMBER($AJ1644),IF($AJ1644&lt;30,0,IF($AJ1644&lt;40,50,IF($AJ1644&lt;=90,100,50))),"")</f>
        <v/>
      </c>
      <c r="AV1644" s="0" t="str">
        <f aca="false">IF(ISNUMBER($AK1644),IF($AK1644&gt;-0.2,100,IF($AK1644&gt;=-0.4,50,0)),"")</f>
        <v/>
      </c>
      <c r="AW1644" s="59" t="n">
        <f aca="false">01_指標庫!$H$4*ISNUMBER($F1644)+01_指標庫!$H$5*ISNUMBER($AA1644)+01_指標庫!$H$6*ISNUMBER($G1644)+01_指標庫!$H$7*ISNUMBER($H1644)+01_指標庫!$H$8*ISNUMBER($AF1644)+01_指標庫!$H$9*ISNUMBER($AG1644)+01_指標庫!$H$10*ISNUMBER($AB1644)+01_指標庫!$H$11*ISNUMBER($AC1644)+01_指標庫!$H$12*ISNUMBER($AD1644)+01_指標庫!$H$13*ISNUMBER($AE1644)+01_指標庫!$H$14*ISNUMBER($I1644)+01_指標庫!$H$15*ISNUMBER($AH1644)+01_指標庫!$H$16*ISNUMBER($K1644)+01_指標庫!$H$17*ISNUMBER($AI1644)+01_指標庫!$H$18*ISNUMBER($AJ1644)+01_指標庫!$H$19*ISNUMBER($AK1644)+01_指標庫!$H$20*ISNUMBER($BB1644)+01_指標庫!$H$21*ISNUMBER($BC1644)</f>
        <v>51</v>
      </c>
      <c r="AX1644" s="59" t="n">
        <f aca="false">IF(AW1644=0,50,ROUND((01_指標庫!$H$4*IF(ISNUMBER($F1644),L1644,0)+01_指標庫!$H$5*IF(ISNUMBER($AA1644),AL1644,0)+01_指標庫!$H$6*IF(ISNUMBER($G1644),M1644,0)+01_指標庫!$H$7*IF(ISNUMBER($H1644),N1644,0)+01_指標庫!$H$8*IF(ISNUMBER($AF1644),AQ1644,0)+01_指標庫!$H$9*IF(ISNUMBER($AG1644),AR1644,0)+01_指標庫!$H$10*IF(ISNUMBER($AB1644),AM1644,0)+01_指標庫!$H$11*IF(ISNUMBER($AC1644),AN1644,0)+01_指標庫!$H$12*IF(ISNUMBER($AD1644),AO1644,0)+01_指標庫!$H$13*IF(ISNUMBER($AE1644),AP1644,0)+01_指標庫!$H$14*IF(ISNUMBER($I1644),O1644,0)+01_指標庫!$H$15*IF(ISNUMBER($AH1644),AS1644,0)+01_指標庫!$H$16*IF(ISNUMBER($K1644),P1644,0)+01_指標庫!$H$17*IF(ISNUMBER($AI1644),AT1644,0)+01_指標庫!$H$18*IF(ISNUMBER($AJ1644),AU1644,0)+01_指標庫!$H$19*IF(ISNUMBER($AK1644),AV1644,0)+01_指標庫!$H$20*IF(ISNUMBER($BB1644),BB1644,0)+01_指標庫!$H$21*IF(ISNUMBER($BC1644),BC1644,0))/AW1644,1))</f>
        <v>41.2</v>
      </c>
      <c r="AY1644" s="60"/>
      <c r="AZ1644" s="60"/>
      <c r="BA1644" s="58" t="n">
        <f aca="false">AVERAGE($E1640:$E1644)/AVERAGE($E1635:$E1644)-1</f>
        <v>0.0104758565885612</v>
      </c>
      <c r="BB1644" s="59" t="n">
        <f aca="false">IF(ISNUMBER($BA1644),IF(OR($S1644&lt;=-0.03,$BA1644&lt;-0.003),0,IF(OR($S1644&lt;=-0.02,$BA1644&lt;0.01),50,100)),"")</f>
        <v>100</v>
      </c>
      <c r="BC1644" s="0" t="str">
        <f aca="false">IF(OR(COUNT($AZ1644)=0,COUNT($AZ1643)=0),"",IF(OR($AY1644/$AZ1643-1&lt;=-0.03,$AZ1644/$AZ1643-1&lt;=-0.045,IF(COUNT($AZ1635:$AZ1644)=10,AVERAGE($AZ1640:$AZ1644)/AVERAGE($AZ1635:$AZ1644)-1&lt;-0.01,FALSE())),0,IF(OR($AZ1644/$AZ1643-1&lt;=-0.02,IF(COUNT($AZ1635:$AZ1644)=10,AVERAGE($AZ1640:$AZ1644)/AVERAGE($AZ1635:$AZ1644)-1&lt;0.005,FALSE())),50,100)))</f>
        <v/>
      </c>
    </row>
    <row r="1645" customFormat="false" ht="15" hidden="false" customHeight="true" outlineLevel="0" collapsed="false">
      <c r="A1645" s="47" t="n">
        <v>1641</v>
      </c>
      <c r="B1645" s="48" t="n">
        <v>44938</v>
      </c>
      <c r="C1645" s="47" t="n">
        <v>2023</v>
      </c>
      <c r="D1645" s="49" t="s">
        <v>239</v>
      </c>
      <c r="E1645" s="50" t="n">
        <v>11459.61</v>
      </c>
      <c r="F1645" s="51" t="n">
        <v>-0.057069</v>
      </c>
      <c r="G1645" s="51" t="n">
        <v>-0.279501</v>
      </c>
      <c r="H1645" s="52" t="n">
        <v>0.6531</v>
      </c>
      <c r="I1645" s="62" t="n">
        <v>431.1</v>
      </c>
      <c r="J1645" s="63" t="s">
        <v>240</v>
      </c>
      <c r="K1645" s="54" t="n">
        <v>18.83</v>
      </c>
      <c r="L1645" s="55" t="n">
        <f aca="false">IF(COUNT(F1645)=0,50,IF(F1645&gt;=0,100,IF(F1645&gt;=-0.02,50,0)))</f>
        <v>0</v>
      </c>
      <c r="M1645" s="55" t="n">
        <f aca="false">IF(COUNT(G1645)=0,50,IF(G1645&gt;-0.06,100,IF(G1645&gt;-0.15,50,0)))</f>
        <v>0</v>
      </c>
      <c r="N1645" s="55" t="n">
        <f aca="false">IF(COUNT(H1645)=0,50,IF(H1645&gt;=0.6,100,IF(H1645&gt;=0.4,50,0)))</f>
        <v>100</v>
      </c>
      <c r="O1645" s="55" t="n">
        <f aca="false">IF(COUNT(I1645)=0,50,IF(J1645="proxy_vix",50,IF(I1645&lt;350,100,IF(I1645&lt;=450,50,0))))</f>
        <v>50</v>
      </c>
      <c r="P1645" s="55" t="n">
        <f aca="false">IF(COUNT(K1645)=0,50,IF(K1645&lt;20,100,IF(K1645&lt;=25,50,0)))</f>
        <v>100</v>
      </c>
      <c r="Q1645" s="54"/>
      <c r="R1645" s="47"/>
      <c r="S1645" s="51" t="n">
        <f aca="false">$E1645/$E1644-1</f>
        <v>0.00500678797318499</v>
      </c>
      <c r="T1645" s="56" t="n">
        <f aca="false">$K1645/$K1644-1</f>
        <v>-0.107159791370318</v>
      </c>
      <c r="V1645" s="57"/>
      <c r="W1645" s="57"/>
      <c r="Y1645" s="1" t="str">
        <f aca="false">IF(AX1645&gt;=70,"EASY",IF(AX1645&gt;40,"UNCERTAIN","HARD"))</f>
        <v>UNCERTAIN</v>
      </c>
      <c r="AA1645" s="58" t="n">
        <f aca="false">IF($A1645&lt;200,"",AVERAGE($E1596:$E1645)/AVERAGE($E1446:$E1645)-1)</f>
        <v>-0.065227403262647</v>
      </c>
      <c r="AB1645" s="59" t="n">
        <f aca="false">LOOKUP($B1645,07_L1政策步階!$A$4:$A$14,07_L1政策步階!$C$4:$C$14)</f>
        <v>-1</v>
      </c>
      <c r="AC1645" s="57"/>
      <c r="AD1645" s="57"/>
      <c r="AE1645" s="57"/>
      <c r="AF1645" s="57"/>
      <c r="AG1645" s="57"/>
      <c r="AH1645" s="57"/>
      <c r="AI1645" s="57"/>
      <c r="AJ1645" s="57"/>
      <c r="AK1645" s="57"/>
      <c r="AL1645" s="59" t="n">
        <f aca="false">IF(ISNUMBER($AA1645),IF($AA1645&gt;=0.005,100,IF($AA1645&gt;=-0.015,50,0)),"")</f>
        <v>0</v>
      </c>
      <c r="AM1645" s="59" t="n">
        <f aca="false">IF(ISNUMBER($AB1645),IF($AB1645=1,100,IF($AB1645=0,50,0)),"")</f>
        <v>0</v>
      </c>
      <c r="AN1645" s="0" t="str">
        <f aca="false">IF(ISNUMBER($AC1645),IF($AC1645&gt;=0.001,100,IF($AC1645&gt;=-0.003,50,0)),"")</f>
        <v/>
      </c>
      <c r="AO1645" s="0" t="str">
        <f aca="false">IF(ISNUMBER($AD1645),IF($AD1645&gt;=0.04,100,IF($AD1645&gt;=0,50,0)),"")</f>
        <v/>
      </c>
      <c r="AP1645" s="0" t="str">
        <f aca="false">IF(ISNUMBER($AE1645),IF($AE1645&gt;=25,100,IF($AE1645&gt;=-75,50,0)),"")</f>
        <v/>
      </c>
      <c r="AQ1645" s="0" t="str">
        <f aca="false">IF(ISNUMBER($AF1645),IF($AF1645&gt;0,100,IF($AF1645&gt;=-50,50,0)),"")</f>
        <v/>
      </c>
      <c r="AR1645" s="0" t="str">
        <f aca="false">IF(ISNUMBER($AG1645),IF($AG1645=1,100,IF($AG1645=0,50,0)),"")</f>
        <v/>
      </c>
      <c r="AS1645" s="0" t="str">
        <f aca="false">IF(ISNUMBER($AH1645),IF($AH1645&lt;0,100,IF($AH1645&lt;=20,50,0)),"")</f>
        <v/>
      </c>
      <c r="AT1645" s="0" t="str">
        <f aca="false">IF(ISNUMBER($AI1645),IF($AI1645&lt;0.95,100,IF($AI1645&lt;=1,50,0)),"")</f>
        <v/>
      </c>
      <c r="AU1645" s="0" t="str">
        <f aca="false">IF(ISNUMBER($AJ1645),IF($AJ1645&lt;30,0,IF($AJ1645&lt;40,50,IF($AJ1645&lt;=90,100,50))),"")</f>
        <v/>
      </c>
      <c r="AV1645" s="0" t="str">
        <f aca="false">IF(ISNUMBER($AK1645),IF($AK1645&gt;-0.2,100,IF($AK1645&gt;=-0.4,50,0)),"")</f>
        <v/>
      </c>
      <c r="AW1645" s="59" t="n">
        <f aca="false">01_指標庫!$H$4*ISNUMBER($F1645)+01_指標庫!$H$5*ISNUMBER($AA1645)+01_指標庫!$H$6*ISNUMBER($G1645)+01_指標庫!$H$7*ISNUMBER($H1645)+01_指標庫!$H$8*ISNUMBER($AF1645)+01_指標庫!$H$9*ISNUMBER($AG1645)+01_指標庫!$H$10*ISNUMBER($AB1645)+01_指標庫!$H$11*ISNUMBER($AC1645)+01_指標庫!$H$12*ISNUMBER($AD1645)+01_指標庫!$H$13*ISNUMBER($AE1645)+01_指標庫!$H$14*ISNUMBER($I1645)+01_指標庫!$H$15*ISNUMBER($AH1645)+01_指標庫!$H$16*ISNUMBER($K1645)+01_指標庫!$H$17*ISNUMBER($AI1645)+01_指標庫!$H$18*ISNUMBER($AJ1645)+01_指標庫!$H$19*ISNUMBER($AK1645)+01_指標庫!$H$20*ISNUMBER($BB1645)+01_指標庫!$H$21*ISNUMBER($BC1645)</f>
        <v>51</v>
      </c>
      <c r="AX1645" s="59" t="n">
        <f aca="false">IF(AW1645=0,50,ROUND((01_指標庫!$H$4*IF(ISNUMBER($F1645),L1645,0)+01_指標庫!$H$5*IF(ISNUMBER($AA1645),AL1645,0)+01_指標庫!$H$6*IF(ISNUMBER($G1645),M1645,0)+01_指標庫!$H$7*IF(ISNUMBER($H1645),N1645,0)+01_指標庫!$H$8*IF(ISNUMBER($AF1645),AQ1645,0)+01_指標庫!$H$9*IF(ISNUMBER($AG1645),AR1645,0)+01_指標庫!$H$10*IF(ISNUMBER($AB1645),AM1645,0)+01_指標庫!$H$11*IF(ISNUMBER($AC1645),AN1645,0)+01_指標庫!$H$12*IF(ISNUMBER($AD1645),AO1645,0)+01_指標庫!$H$13*IF(ISNUMBER($AE1645),AP1645,0)+01_指標庫!$H$14*IF(ISNUMBER($I1645),O1645,0)+01_指標庫!$H$15*IF(ISNUMBER($AH1645),AS1645,0)+01_指標庫!$H$16*IF(ISNUMBER($K1645),P1645,0)+01_指標庫!$H$17*IF(ISNUMBER($AI1645),AT1645,0)+01_指標庫!$H$18*IF(ISNUMBER($AJ1645),AU1645,0)+01_指標庫!$H$19*IF(ISNUMBER($AK1645),AV1645,0)+01_指標庫!$H$20*IF(ISNUMBER($BB1645),BB1645,0)+01_指標庫!$H$21*IF(ISNUMBER($BC1645),BC1645,0))/AW1645,1))</f>
        <v>47.1</v>
      </c>
      <c r="AY1645" s="60"/>
      <c r="AZ1645" s="60"/>
      <c r="BA1645" s="58" t="n">
        <f aca="false">AVERAGE($E1641:$E1645)/AVERAGE($E1636:$E1645)-1</f>
        <v>0.0163364585128043</v>
      </c>
      <c r="BB1645" s="59" t="n">
        <f aca="false">IF(ISNUMBER($BA1645),IF(OR($S1645&lt;=-0.03,$BA1645&lt;-0.003),0,IF(OR($S1645&lt;=-0.02,$BA1645&lt;0.01),50,100)),"")</f>
        <v>100</v>
      </c>
      <c r="BC1645" s="0" t="str">
        <f aca="false">IF(OR(COUNT($AZ1645)=0,COUNT($AZ1644)=0),"",IF(OR($AY1645/$AZ1644-1&lt;=-0.03,$AZ1645/$AZ1644-1&lt;=-0.045,IF(COUNT($AZ1636:$AZ1645)=10,AVERAGE($AZ1641:$AZ1645)/AVERAGE($AZ1636:$AZ1645)-1&lt;-0.01,FALSE())),0,IF(OR($AZ1645/$AZ1644-1&lt;=-0.02,IF(COUNT($AZ1636:$AZ1645)=10,AVERAGE($AZ1641:$AZ1645)/AVERAGE($AZ1636:$AZ1645)-1&lt;0.005,FALSE())),50,100)))</f>
        <v/>
      </c>
    </row>
    <row r="1646" customFormat="false" ht="15" hidden="false" customHeight="true" outlineLevel="0" collapsed="false">
      <c r="A1646" s="47" t="n">
        <v>1642</v>
      </c>
      <c r="B1646" s="48" t="n">
        <v>44939</v>
      </c>
      <c r="C1646" s="47" t="n">
        <v>2023</v>
      </c>
      <c r="D1646" s="49" t="s">
        <v>234</v>
      </c>
      <c r="E1646" s="50" t="n">
        <v>11541.48</v>
      </c>
      <c r="F1646" s="51" t="n">
        <v>-0.048886</v>
      </c>
      <c r="G1646" s="51" t="n">
        <v>-0.260711</v>
      </c>
      <c r="H1646" s="52" t="n">
        <v>0.6531</v>
      </c>
      <c r="I1646" s="62" t="n">
        <v>427.1</v>
      </c>
      <c r="J1646" s="63" t="s">
        <v>240</v>
      </c>
      <c r="K1646" s="54" t="n">
        <v>18.35</v>
      </c>
      <c r="L1646" s="55" t="n">
        <f aca="false">IF(COUNT(F1646)=0,50,IF(F1646&gt;=0,100,IF(F1646&gt;=-0.02,50,0)))</f>
        <v>0</v>
      </c>
      <c r="M1646" s="55" t="n">
        <f aca="false">IF(COUNT(G1646)=0,50,IF(G1646&gt;-0.06,100,IF(G1646&gt;-0.15,50,0)))</f>
        <v>0</v>
      </c>
      <c r="N1646" s="55" t="n">
        <f aca="false">IF(COUNT(H1646)=0,50,IF(H1646&gt;=0.6,100,IF(H1646&gt;=0.4,50,0)))</f>
        <v>100</v>
      </c>
      <c r="O1646" s="55" t="n">
        <f aca="false">IF(COUNT(I1646)=0,50,IF(J1646="proxy_vix",50,IF(I1646&lt;350,100,IF(I1646&lt;=450,50,0))))</f>
        <v>50</v>
      </c>
      <c r="P1646" s="55" t="n">
        <f aca="false">IF(COUNT(K1646)=0,50,IF(K1646&lt;20,100,IF(K1646&lt;=25,50,0)))</f>
        <v>100</v>
      </c>
      <c r="Q1646" s="54"/>
      <c r="R1646" s="47"/>
      <c r="S1646" s="51" t="n">
        <f aca="false">$E1646/$E1645-1</f>
        <v>0.00714422218557176</v>
      </c>
      <c r="T1646" s="56" t="n">
        <f aca="false">$K1646/$K1645-1</f>
        <v>-0.025491237387148</v>
      </c>
      <c r="V1646" s="57"/>
      <c r="W1646" s="57"/>
      <c r="Y1646" s="1" t="str">
        <f aca="false">IF(AX1646&gt;=70,"EASY",IF(AX1646&gt;40,"UNCERTAIN","HARD"))</f>
        <v>UNCERTAIN</v>
      </c>
      <c r="AA1646" s="58" t="n">
        <f aca="false">IF($A1646&lt;200,"",AVERAGE($E1597:$E1646)/AVERAGE($E1447:$E1646)-1)</f>
        <v>-0.0633869122240529</v>
      </c>
      <c r="AB1646" s="59" t="n">
        <f aca="false">LOOKUP($B1646,07_L1政策步階!$A$4:$A$14,07_L1政策步階!$C$4:$C$14)</f>
        <v>-1</v>
      </c>
      <c r="AC1646" s="57"/>
      <c r="AD1646" s="57"/>
      <c r="AE1646" s="57"/>
      <c r="AF1646" s="57"/>
      <c r="AG1646" s="57"/>
      <c r="AH1646" s="57"/>
      <c r="AI1646" s="57"/>
      <c r="AJ1646" s="57"/>
      <c r="AK1646" s="57"/>
      <c r="AL1646" s="59" t="n">
        <f aca="false">IF(ISNUMBER($AA1646),IF($AA1646&gt;=0.005,100,IF($AA1646&gt;=-0.015,50,0)),"")</f>
        <v>0</v>
      </c>
      <c r="AM1646" s="59" t="n">
        <f aca="false">IF(ISNUMBER($AB1646),IF($AB1646=1,100,IF($AB1646=0,50,0)),"")</f>
        <v>0</v>
      </c>
      <c r="AN1646" s="0" t="str">
        <f aca="false">IF(ISNUMBER($AC1646),IF($AC1646&gt;=0.001,100,IF($AC1646&gt;=-0.003,50,0)),"")</f>
        <v/>
      </c>
      <c r="AO1646" s="0" t="str">
        <f aca="false">IF(ISNUMBER($AD1646),IF($AD1646&gt;=0.04,100,IF($AD1646&gt;=0,50,0)),"")</f>
        <v/>
      </c>
      <c r="AP1646" s="0" t="str">
        <f aca="false">IF(ISNUMBER($AE1646),IF($AE1646&gt;=25,100,IF($AE1646&gt;=-75,50,0)),"")</f>
        <v/>
      </c>
      <c r="AQ1646" s="0" t="str">
        <f aca="false">IF(ISNUMBER($AF1646),IF($AF1646&gt;0,100,IF($AF1646&gt;=-50,50,0)),"")</f>
        <v/>
      </c>
      <c r="AR1646" s="0" t="str">
        <f aca="false">IF(ISNUMBER($AG1646),IF($AG1646=1,100,IF($AG1646=0,50,0)),"")</f>
        <v/>
      </c>
      <c r="AS1646" s="0" t="str">
        <f aca="false">IF(ISNUMBER($AH1646),IF($AH1646&lt;0,100,IF($AH1646&lt;=20,50,0)),"")</f>
        <v/>
      </c>
      <c r="AT1646" s="0" t="str">
        <f aca="false">IF(ISNUMBER($AI1646),IF($AI1646&lt;0.95,100,IF($AI1646&lt;=1,50,0)),"")</f>
        <v/>
      </c>
      <c r="AU1646" s="0" t="str">
        <f aca="false">IF(ISNUMBER($AJ1646),IF($AJ1646&lt;30,0,IF($AJ1646&lt;40,50,IF($AJ1646&lt;=90,100,50))),"")</f>
        <v/>
      </c>
      <c r="AV1646" s="0" t="str">
        <f aca="false">IF(ISNUMBER($AK1646),IF($AK1646&gt;-0.2,100,IF($AK1646&gt;=-0.4,50,0)),"")</f>
        <v/>
      </c>
      <c r="AW1646" s="59" t="n">
        <f aca="false">01_指標庫!$H$4*ISNUMBER($F1646)+01_指標庫!$H$5*ISNUMBER($AA1646)+01_指標庫!$H$6*ISNUMBER($G1646)+01_指標庫!$H$7*ISNUMBER($H1646)+01_指標庫!$H$8*ISNUMBER($AF1646)+01_指標庫!$H$9*ISNUMBER($AG1646)+01_指標庫!$H$10*ISNUMBER($AB1646)+01_指標庫!$H$11*ISNUMBER($AC1646)+01_指標庫!$H$12*ISNUMBER($AD1646)+01_指標庫!$H$13*ISNUMBER($AE1646)+01_指標庫!$H$14*ISNUMBER($I1646)+01_指標庫!$H$15*ISNUMBER($AH1646)+01_指標庫!$H$16*ISNUMBER($K1646)+01_指標庫!$H$17*ISNUMBER($AI1646)+01_指標庫!$H$18*ISNUMBER($AJ1646)+01_指標庫!$H$19*ISNUMBER($AK1646)+01_指標庫!$H$20*ISNUMBER($BB1646)+01_指標庫!$H$21*ISNUMBER($BC1646)</f>
        <v>51</v>
      </c>
      <c r="AX1646" s="59" t="n">
        <f aca="false">IF(AW1646=0,50,ROUND((01_指標庫!$H$4*IF(ISNUMBER($F1646),L1646,0)+01_指標庫!$H$5*IF(ISNUMBER($AA1646),AL1646,0)+01_指標庫!$H$6*IF(ISNUMBER($G1646),M1646,0)+01_指標庫!$H$7*IF(ISNUMBER($H1646),N1646,0)+01_指標庫!$H$8*IF(ISNUMBER($AF1646),AQ1646,0)+01_指標庫!$H$9*IF(ISNUMBER($AG1646),AR1646,0)+01_指標庫!$H$10*IF(ISNUMBER($AB1646),AM1646,0)+01_指標庫!$H$11*IF(ISNUMBER($AC1646),AN1646,0)+01_指標庫!$H$12*IF(ISNUMBER($AD1646),AO1646,0)+01_指標庫!$H$13*IF(ISNUMBER($AE1646),AP1646,0)+01_指標庫!$H$14*IF(ISNUMBER($I1646),O1646,0)+01_指標庫!$H$15*IF(ISNUMBER($AH1646),AS1646,0)+01_指標庫!$H$16*IF(ISNUMBER($K1646),P1646,0)+01_指標庫!$H$17*IF(ISNUMBER($AI1646),AT1646,0)+01_指標庫!$H$18*IF(ISNUMBER($AJ1646),AU1646,0)+01_指標庫!$H$19*IF(ISNUMBER($AK1646),AV1646,0)+01_指標庫!$H$20*IF(ISNUMBER($BB1646),BB1646,0)+01_指標庫!$H$21*IF(ISNUMBER($BC1646),BC1646,0))/AW1646,1))</f>
        <v>47.1</v>
      </c>
      <c r="AY1646" s="60"/>
      <c r="AZ1646" s="60"/>
      <c r="BA1646" s="58" t="n">
        <f aca="false">AVERAGE($E1642:$E1646)/AVERAGE($E1637:$E1646)-1</f>
        <v>0.0199526851250007</v>
      </c>
      <c r="BB1646" s="59" t="n">
        <f aca="false">IF(ISNUMBER($BA1646),IF(OR($S1646&lt;=-0.03,$BA1646&lt;-0.003),0,IF(OR($S1646&lt;=-0.02,$BA1646&lt;0.01),50,100)),"")</f>
        <v>100</v>
      </c>
      <c r="BC1646" s="0" t="str">
        <f aca="false">IF(OR(COUNT($AZ1646)=0,COUNT($AZ1645)=0),"",IF(OR($AY1646/$AZ1645-1&lt;=-0.03,$AZ1646/$AZ1645-1&lt;=-0.045,IF(COUNT($AZ1637:$AZ1646)=10,AVERAGE($AZ1642:$AZ1646)/AVERAGE($AZ1637:$AZ1646)-1&lt;-0.01,FALSE())),0,IF(OR($AZ1646/$AZ1645-1&lt;=-0.02,IF(COUNT($AZ1637:$AZ1646)=10,AVERAGE($AZ1642:$AZ1646)/AVERAGE($AZ1637:$AZ1646)-1&lt;0.005,FALSE())),50,100)))</f>
        <v/>
      </c>
    </row>
    <row r="1647" customFormat="false" ht="15" hidden="false" customHeight="true" outlineLevel="0" collapsed="false">
      <c r="A1647" s="47" t="n">
        <v>1643</v>
      </c>
      <c r="B1647" s="48" t="n">
        <v>44943</v>
      </c>
      <c r="C1647" s="47" t="n">
        <v>2023</v>
      </c>
      <c r="D1647" s="49" t="s">
        <v>237</v>
      </c>
      <c r="E1647" s="50" t="n">
        <v>11557.19</v>
      </c>
      <c r="F1647" s="51" t="n">
        <v>-0.04621</v>
      </c>
      <c r="G1647" s="51" t="n">
        <v>-0.259704</v>
      </c>
      <c r="H1647" s="52" t="n">
        <v>0.6531</v>
      </c>
      <c r="I1647" s="62" t="n">
        <v>435.5</v>
      </c>
      <c r="J1647" s="63" t="s">
        <v>240</v>
      </c>
      <c r="K1647" s="54" t="n">
        <v>19.36</v>
      </c>
      <c r="L1647" s="55" t="n">
        <f aca="false">IF(COUNT(F1647)=0,50,IF(F1647&gt;=0,100,IF(F1647&gt;=-0.02,50,0)))</f>
        <v>0</v>
      </c>
      <c r="M1647" s="55" t="n">
        <f aca="false">IF(COUNT(G1647)=0,50,IF(G1647&gt;-0.06,100,IF(G1647&gt;-0.15,50,0)))</f>
        <v>0</v>
      </c>
      <c r="N1647" s="55" t="n">
        <f aca="false">IF(COUNT(H1647)=0,50,IF(H1647&gt;=0.6,100,IF(H1647&gt;=0.4,50,0)))</f>
        <v>100</v>
      </c>
      <c r="O1647" s="55" t="n">
        <f aca="false">IF(COUNT(I1647)=0,50,IF(J1647="proxy_vix",50,IF(I1647&lt;350,100,IF(I1647&lt;=450,50,0))))</f>
        <v>50</v>
      </c>
      <c r="P1647" s="55" t="n">
        <f aca="false">IF(COUNT(K1647)=0,50,IF(K1647&lt;20,100,IF(K1647&lt;=25,50,0)))</f>
        <v>100</v>
      </c>
      <c r="Q1647" s="54"/>
      <c r="R1647" s="47"/>
      <c r="S1647" s="51" t="n">
        <f aca="false">$E1647/$E1646-1</f>
        <v>0.00136117724936491</v>
      </c>
      <c r="T1647" s="56" t="n">
        <f aca="false">$K1647/$K1646-1</f>
        <v>0.0550408719346047</v>
      </c>
      <c r="V1647" s="57"/>
      <c r="W1647" s="57"/>
      <c r="Y1647" s="1" t="str">
        <f aca="false">IF(AX1647&gt;=70,"EASY",IF(AX1647&gt;40,"UNCERTAIN","HARD"))</f>
        <v>UNCERTAIN</v>
      </c>
      <c r="AA1647" s="58" t="n">
        <f aca="false">IF($A1647&lt;200,"",AVERAGE($E1598:$E1647)/AVERAGE($E1448:$E1647)-1)</f>
        <v>-0.0609544059890615</v>
      </c>
      <c r="AB1647" s="59" t="n">
        <f aca="false">LOOKUP($B1647,07_L1政策步階!$A$4:$A$14,07_L1政策步階!$C$4:$C$14)</f>
        <v>-1</v>
      </c>
      <c r="AC1647" s="57"/>
      <c r="AD1647" s="57"/>
      <c r="AE1647" s="57"/>
      <c r="AF1647" s="57"/>
      <c r="AG1647" s="57"/>
      <c r="AH1647" s="57"/>
      <c r="AI1647" s="57"/>
      <c r="AJ1647" s="57"/>
      <c r="AK1647" s="57"/>
      <c r="AL1647" s="59" t="n">
        <f aca="false">IF(ISNUMBER($AA1647),IF($AA1647&gt;=0.005,100,IF($AA1647&gt;=-0.015,50,0)),"")</f>
        <v>0</v>
      </c>
      <c r="AM1647" s="59" t="n">
        <f aca="false">IF(ISNUMBER($AB1647),IF($AB1647=1,100,IF($AB1647=0,50,0)),"")</f>
        <v>0</v>
      </c>
      <c r="AN1647" s="0" t="str">
        <f aca="false">IF(ISNUMBER($AC1647),IF($AC1647&gt;=0.001,100,IF($AC1647&gt;=-0.003,50,0)),"")</f>
        <v/>
      </c>
      <c r="AO1647" s="0" t="str">
        <f aca="false">IF(ISNUMBER($AD1647),IF($AD1647&gt;=0.04,100,IF($AD1647&gt;=0,50,0)),"")</f>
        <v/>
      </c>
      <c r="AP1647" s="0" t="str">
        <f aca="false">IF(ISNUMBER($AE1647),IF($AE1647&gt;=25,100,IF($AE1647&gt;=-75,50,0)),"")</f>
        <v/>
      </c>
      <c r="AQ1647" s="0" t="str">
        <f aca="false">IF(ISNUMBER($AF1647),IF($AF1647&gt;0,100,IF($AF1647&gt;=-50,50,0)),"")</f>
        <v/>
      </c>
      <c r="AR1647" s="0" t="str">
        <f aca="false">IF(ISNUMBER($AG1647),IF($AG1647=1,100,IF($AG1647=0,50,0)),"")</f>
        <v/>
      </c>
      <c r="AS1647" s="0" t="str">
        <f aca="false">IF(ISNUMBER($AH1647),IF($AH1647&lt;0,100,IF($AH1647&lt;=20,50,0)),"")</f>
        <v/>
      </c>
      <c r="AT1647" s="0" t="str">
        <f aca="false">IF(ISNUMBER($AI1647),IF($AI1647&lt;0.95,100,IF($AI1647&lt;=1,50,0)),"")</f>
        <v/>
      </c>
      <c r="AU1647" s="0" t="str">
        <f aca="false">IF(ISNUMBER($AJ1647),IF($AJ1647&lt;30,0,IF($AJ1647&lt;40,50,IF($AJ1647&lt;=90,100,50))),"")</f>
        <v/>
      </c>
      <c r="AV1647" s="0" t="str">
        <f aca="false">IF(ISNUMBER($AK1647),IF($AK1647&gt;-0.2,100,IF($AK1647&gt;=-0.4,50,0)),"")</f>
        <v/>
      </c>
      <c r="AW1647" s="59" t="n">
        <f aca="false">01_指標庫!$H$4*ISNUMBER($F1647)+01_指標庫!$H$5*ISNUMBER($AA1647)+01_指標庫!$H$6*ISNUMBER($G1647)+01_指標庫!$H$7*ISNUMBER($H1647)+01_指標庫!$H$8*ISNUMBER($AF1647)+01_指標庫!$H$9*ISNUMBER($AG1647)+01_指標庫!$H$10*ISNUMBER($AB1647)+01_指標庫!$H$11*ISNUMBER($AC1647)+01_指標庫!$H$12*ISNUMBER($AD1647)+01_指標庫!$H$13*ISNUMBER($AE1647)+01_指標庫!$H$14*ISNUMBER($I1647)+01_指標庫!$H$15*ISNUMBER($AH1647)+01_指標庫!$H$16*ISNUMBER($K1647)+01_指標庫!$H$17*ISNUMBER($AI1647)+01_指標庫!$H$18*ISNUMBER($AJ1647)+01_指標庫!$H$19*ISNUMBER($AK1647)+01_指標庫!$H$20*ISNUMBER($BB1647)+01_指標庫!$H$21*ISNUMBER($BC1647)</f>
        <v>51</v>
      </c>
      <c r="AX1647" s="59" t="n">
        <f aca="false">IF(AW1647=0,50,ROUND((01_指標庫!$H$4*IF(ISNUMBER($F1647),L1647,0)+01_指標庫!$H$5*IF(ISNUMBER($AA1647),AL1647,0)+01_指標庫!$H$6*IF(ISNUMBER($G1647),M1647,0)+01_指標庫!$H$7*IF(ISNUMBER($H1647),N1647,0)+01_指標庫!$H$8*IF(ISNUMBER($AF1647),AQ1647,0)+01_指標庫!$H$9*IF(ISNUMBER($AG1647),AR1647,0)+01_指標庫!$H$10*IF(ISNUMBER($AB1647),AM1647,0)+01_指標庫!$H$11*IF(ISNUMBER($AC1647),AN1647,0)+01_指標庫!$H$12*IF(ISNUMBER($AD1647),AO1647,0)+01_指標庫!$H$13*IF(ISNUMBER($AE1647),AP1647,0)+01_指標庫!$H$14*IF(ISNUMBER($I1647),O1647,0)+01_指標庫!$H$15*IF(ISNUMBER($AH1647),AS1647,0)+01_指標庫!$H$16*IF(ISNUMBER($K1647),P1647,0)+01_指標庫!$H$17*IF(ISNUMBER($AI1647),AT1647,0)+01_指標庫!$H$18*IF(ISNUMBER($AJ1647),AU1647,0)+01_指標庫!$H$19*IF(ISNUMBER($AK1647),AV1647,0)+01_指標庫!$H$20*IF(ISNUMBER($BB1647),BB1647,0)+01_指標庫!$H$21*IF(ISNUMBER($BC1647),BC1647,0))/AW1647,1))</f>
        <v>47.1</v>
      </c>
      <c r="AY1647" s="60"/>
      <c r="AZ1647" s="60"/>
      <c r="BA1647" s="58" t="n">
        <f aca="false">AVERAGE($E1643:$E1647)/AVERAGE($E1638:$E1647)-1</f>
        <v>0.022346684426316</v>
      </c>
      <c r="BB1647" s="59" t="n">
        <f aca="false">IF(ISNUMBER($BA1647),IF(OR($S1647&lt;=-0.03,$BA1647&lt;-0.003),0,IF(OR($S1647&lt;=-0.02,$BA1647&lt;0.01),50,100)),"")</f>
        <v>100</v>
      </c>
      <c r="BC1647" s="0" t="str">
        <f aca="false">IF(OR(COUNT($AZ1647)=0,COUNT($AZ1646)=0),"",IF(OR($AY1647/$AZ1646-1&lt;=-0.03,$AZ1647/$AZ1646-1&lt;=-0.045,IF(COUNT($AZ1638:$AZ1647)=10,AVERAGE($AZ1643:$AZ1647)/AVERAGE($AZ1638:$AZ1647)-1&lt;-0.01,FALSE())),0,IF(OR($AZ1647/$AZ1646-1&lt;=-0.02,IF(COUNT($AZ1638:$AZ1647)=10,AVERAGE($AZ1643:$AZ1647)/AVERAGE($AZ1638:$AZ1647)-1&lt;0.005,FALSE())),50,100)))</f>
        <v/>
      </c>
    </row>
    <row r="1648" customFormat="false" ht="15" hidden="false" customHeight="true" outlineLevel="0" collapsed="false">
      <c r="A1648" s="47" t="n">
        <v>1644</v>
      </c>
      <c r="B1648" s="48" t="n">
        <v>44944</v>
      </c>
      <c r="C1648" s="47" t="n">
        <v>2023</v>
      </c>
      <c r="D1648" s="49" t="s">
        <v>238</v>
      </c>
      <c r="E1648" s="50" t="n">
        <v>11410.29</v>
      </c>
      <c r="F1648" s="51" t="n">
        <v>-0.056999</v>
      </c>
      <c r="G1648" s="51" t="n">
        <v>-0.25126</v>
      </c>
      <c r="H1648" s="52" t="n">
        <v>0.6531</v>
      </c>
      <c r="I1648" s="62" t="n">
        <v>443.8</v>
      </c>
      <c r="J1648" s="63" t="s">
        <v>240</v>
      </c>
      <c r="K1648" s="54" t="n">
        <v>20.34</v>
      </c>
      <c r="L1648" s="55" t="n">
        <f aca="false">IF(COUNT(F1648)=0,50,IF(F1648&gt;=0,100,IF(F1648&gt;=-0.02,50,0)))</f>
        <v>0</v>
      </c>
      <c r="M1648" s="55" t="n">
        <f aca="false">IF(COUNT(G1648)=0,50,IF(G1648&gt;-0.06,100,IF(G1648&gt;-0.15,50,0)))</f>
        <v>0</v>
      </c>
      <c r="N1648" s="55" t="n">
        <f aca="false">IF(COUNT(H1648)=0,50,IF(H1648&gt;=0.6,100,IF(H1648&gt;=0.4,50,0)))</f>
        <v>100</v>
      </c>
      <c r="O1648" s="55" t="n">
        <f aca="false">IF(COUNT(I1648)=0,50,IF(J1648="proxy_vix",50,IF(I1648&lt;350,100,IF(I1648&lt;=450,50,0))))</f>
        <v>50</v>
      </c>
      <c r="P1648" s="55" t="n">
        <f aca="false">IF(COUNT(K1648)=0,50,IF(K1648&lt;20,100,IF(K1648&lt;=25,50,0)))</f>
        <v>50</v>
      </c>
      <c r="Q1648" s="54"/>
      <c r="R1648" s="47"/>
      <c r="S1648" s="51" t="n">
        <f aca="false">$E1648/$E1647-1</f>
        <v>-0.0127107021689528</v>
      </c>
      <c r="T1648" s="56" t="n">
        <f aca="false">$K1648/$K1647-1</f>
        <v>0.0506198347107438</v>
      </c>
      <c r="V1648" s="57"/>
      <c r="W1648" s="57"/>
      <c r="Y1648" s="1" t="str">
        <f aca="false">IF(AX1648&gt;=70,"EASY",IF(AX1648&gt;40,"UNCERTAIN","HARD"))</f>
        <v>UNCERTAIN</v>
      </c>
      <c r="AA1648" s="58" t="n">
        <f aca="false">IF($A1648&lt;200,"",AVERAGE($E1599:$E1648)/AVERAGE($E1449:$E1648)-1)</f>
        <v>-0.058434569191207</v>
      </c>
      <c r="AB1648" s="59" t="n">
        <f aca="false">LOOKUP($B1648,07_L1政策步階!$A$4:$A$14,07_L1政策步階!$C$4:$C$14)</f>
        <v>-1</v>
      </c>
      <c r="AC1648" s="57"/>
      <c r="AD1648" s="57"/>
      <c r="AE1648" s="57"/>
      <c r="AF1648" s="57"/>
      <c r="AG1648" s="57"/>
      <c r="AH1648" s="57"/>
      <c r="AI1648" s="57"/>
      <c r="AJ1648" s="57"/>
      <c r="AK1648" s="57"/>
      <c r="AL1648" s="59" t="n">
        <f aca="false">IF(ISNUMBER($AA1648),IF($AA1648&gt;=0.005,100,IF($AA1648&gt;=-0.015,50,0)),"")</f>
        <v>0</v>
      </c>
      <c r="AM1648" s="59" t="n">
        <f aca="false">IF(ISNUMBER($AB1648),IF($AB1648=1,100,IF($AB1648=0,50,0)),"")</f>
        <v>0</v>
      </c>
      <c r="AN1648" s="0" t="str">
        <f aca="false">IF(ISNUMBER($AC1648),IF($AC1648&gt;=0.001,100,IF($AC1648&gt;=-0.003,50,0)),"")</f>
        <v/>
      </c>
      <c r="AO1648" s="0" t="str">
        <f aca="false">IF(ISNUMBER($AD1648),IF($AD1648&gt;=0.04,100,IF($AD1648&gt;=0,50,0)),"")</f>
        <v/>
      </c>
      <c r="AP1648" s="0" t="str">
        <f aca="false">IF(ISNUMBER($AE1648),IF($AE1648&gt;=25,100,IF($AE1648&gt;=-75,50,0)),"")</f>
        <v/>
      </c>
      <c r="AQ1648" s="0" t="str">
        <f aca="false">IF(ISNUMBER($AF1648),IF($AF1648&gt;0,100,IF($AF1648&gt;=-50,50,0)),"")</f>
        <v/>
      </c>
      <c r="AR1648" s="0" t="str">
        <f aca="false">IF(ISNUMBER($AG1648),IF($AG1648=1,100,IF($AG1648=0,50,0)),"")</f>
        <v/>
      </c>
      <c r="AS1648" s="0" t="str">
        <f aca="false">IF(ISNUMBER($AH1648),IF($AH1648&lt;0,100,IF($AH1648&lt;=20,50,0)),"")</f>
        <v/>
      </c>
      <c r="AT1648" s="0" t="str">
        <f aca="false">IF(ISNUMBER($AI1648),IF($AI1648&lt;0.95,100,IF($AI1648&lt;=1,50,0)),"")</f>
        <v/>
      </c>
      <c r="AU1648" s="0" t="str">
        <f aca="false">IF(ISNUMBER($AJ1648),IF($AJ1648&lt;30,0,IF($AJ1648&lt;40,50,IF($AJ1648&lt;=90,100,50))),"")</f>
        <v/>
      </c>
      <c r="AV1648" s="0" t="str">
        <f aca="false">IF(ISNUMBER($AK1648),IF($AK1648&gt;-0.2,100,IF($AK1648&gt;=-0.4,50,0)),"")</f>
        <v/>
      </c>
      <c r="AW1648" s="59" t="n">
        <f aca="false">01_指標庫!$H$4*ISNUMBER($F1648)+01_指標庫!$H$5*ISNUMBER($AA1648)+01_指標庫!$H$6*ISNUMBER($G1648)+01_指標庫!$H$7*ISNUMBER($H1648)+01_指標庫!$H$8*ISNUMBER($AF1648)+01_指標庫!$H$9*ISNUMBER($AG1648)+01_指標庫!$H$10*ISNUMBER($AB1648)+01_指標庫!$H$11*ISNUMBER($AC1648)+01_指標庫!$H$12*ISNUMBER($AD1648)+01_指標庫!$H$13*ISNUMBER($AE1648)+01_指標庫!$H$14*ISNUMBER($I1648)+01_指標庫!$H$15*ISNUMBER($AH1648)+01_指標庫!$H$16*ISNUMBER($K1648)+01_指標庫!$H$17*ISNUMBER($AI1648)+01_指標庫!$H$18*ISNUMBER($AJ1648)+01_指標庫!$H$19*ISNUMBER($AK1648)+01_指標庫!$H$20*ISNUMBER($BB1648)+01_指標庫!$H$21*ISNUMBER($BC1648)</f>
        <v>51</v>
      </c>
      <c r="AX1648" s="59" t="n">
        <f aca="false">IF(AW1648=0,50,ROUND((01_指標庫!$H$4*IF(ISNUMBER($F1648),L1648,0)+01_指標庫!$H$5*IF(ISNUMBER($AA1648),AL1648,0)+01_指標庫!$H$6*IF(ISNUMBER($G1648),M1648,0)+01_指標庫!$H$7*IF(ISNUMBER($H1648),N1648,0)+01_指標庫!$H$8*IF(ISNUMBER($AF1648),AQ1648,0)+01_指標庫!$H$9*IF(ISNUMBER($AG1648),AR1648,0)+01_指標庫!$H$10*IF(ISNUMBER($AB1648),AM1648,0)+01_指標庫!$H$11*IF(ISNUMBER($AC1648),AN1648,0)+01_指標庫!$H$12*IF(ISNUMBER($AD1648),AO1648,0)+01_指標庫!$H$13*IF(ISNUMBER($AE1648),AP1648,0)+01_指標庫!$H$14*IF(ISNUMBER($I1648),O1648,0)+01_指標庫!$H$15*IF(ISNUMBER($AH1648),AS1648,0)+01_指標庫!$H$16*IF(ISNUMBER($K1648),P1648,0)+01_指標庫!$H$17*IF(ISNUMBER($AI1648),AT1648,0)+01_指標庫!$H$18*IF(ISNUMBER($AJ1648),AU1648,0)+01_指標庫!$H$19*IF(ISNUMBER($AK1648),AV1648,0)+01_指標庫!$H$20*IF(ISNUMBER($BB1648),BB1648,0)+01_指標庫!$H$21*IF(ISNUMBER($BC1648),BC1648,0))/AW1648,1))</f>
        <v>41.2</v>
      </c>
      <c r="AY1648" s="60"/>
      <c r="AZ1648" s="60"/>
      <c r="BA1648" s="58" t="n">
        <f aca="false">AVERAGE($E1644:$E1648)/AVERAGE($E1639:$E1648)-1</f>
        <v>0.0210042223070326</v>
      </c>
      <c r="BB1648" s="59" t="n">
        <f aca="false">IF(ISNUMBER($BA1648),IF(OR($S1648&lt;=-0.03,$BA1648&lt;-0.003),0,IF(OR($S1648&lt;=-0.02,$BA1648&lt;0.01),50,100)),"")</f>
        <v>100</v>
      </c>
      <c r="BC1648" s="0" t="str">
        <f aca="false">IF(OR(COUNT($AZ1648)=0,COUNT($AZ1647)=0),"",IF(OR($AY1648/$AZ1647-1&lt;=-0.03,$AZ1648/$AZ1647-1&lt;=-0.045,IF(COUNT($AZ1639:$AZ1648)=10,AVERAGE($AZ1644:$AZ1648)/AVERAGE($AZ1639:$AZ1648)-1&lt;-0.01,FALSE())),0,IF(OR($AZ1648/$AZ1647-1&lt;=-0.02,IF(COUNT($AZ1639:$AZ1648)=10,AVERAGE($AZ1644:$AZ1648)/AVERAGE($AZ1639:$AZ1648)-1&lt;0.005,FALSE())),50,100)))</f>
        <v/>
      </c>
    </row>
    <row r="1649" customFormat="false" ht="15" hidden="false" customHeight="true" outlineLevel="0" collapsed="false">
      <c r="A1649" s="47" t="n">
        <v>1645</v>
      </c>
      <c r="B1649" s="48" t="n">
        <v>44945</v>
      </c>
      <c r="C1649" s="47" t="n">
        <v>2023</v>
      </c>
      <c r="D1649" s="49" t="s">
        <v>239</v>
      </c>
      <c r="E1649" s="50" t="n">
        <v>11295.67</v>
      </c>
      <c r="F1649" s="51" t="n">
        <v>-0.065095</v>
      </c>
      <c r="G1649" s="51" t="n">
        <v>-0.258781</v>
      </c>
      <c r="H1649" s="52" t="n">
        <v>0.6327</v>
      </c>
      <c r="I1649" s="62" t="n">
        <v>445.3</v>
      </c>
      <c r="J1649" s="63" t="s">
        <v>240</v>
      </c>
      <c r="K1649" s="54" t="n">
        <v>20.52</v>
      </c>
      <c r="L1649" s="55" t="n">
        <f aca="false">IF(COUNT(F1649)=0,50,IF(F1649&gt;=0,100,IF(F1649&gt;=-0.02,50,0)))</f>
        <v>0</v>
      </c>
      <c r="M1649" s="55" t="n">
        <f aca="false">IF(COUNT(G1649)=0,50,IF(G1649&gt;-0.06,100,IF(G1649&gt;-0.15,50,0)))</f>
        <v>0</v>
      </c>
      <c r="N1649" s="55" t="n">
        <f aca="false">IF(COUNT(H1649)=0,50,IF(H1649&gt;=0.6,100,IF(H1649&gt;=0.4,50,0)))</f>
        <v>100</v>
      </c>
      <c r="O1649" s="55" t="n">
        <f aca="false">IF(COUNT(I1649)=0,50,IF(J1649="proxy_vix",50,IF(I1649&lt;350,100,IF(I1649&lt;=450,50,0))))</f>
        <v>50</v>
      </c>
      <c r="P1649" s="55" t="n">
        <f aca="false">IF(COUNT(K1649)=0,50,IF(K1649&lt;20,100,IF(K1649&lt;=25,50,0)))</f>
        <v>50</v>
      </c>
      <c r="Q1649" s="54"/>
      <c r="R1649" s="47"/>
      <c r="S1649" s="51" t="n">
        <f aca="false">$E1649/$E1648-1</f>
        <v>-0.0100453187429943</v>
      </c>
      <c r="T1649" s="56" t="n">
        <f aca="false">$K1649/$K1648-1</f>
        <v>0.00884955752212391</v>
      </c>
      <c r="V1649" s="57"/>
      <c r="W1649" s="57"/>
      <c r="Y1649" s="1" t="str">
        <f aca="false">IF(AX1649&gt;=70,"EASY",IF(AX1649&gt;40,"UNCERTAIN","HARD"))</f>
        <v>UNCERTAIN</v>
      </c>
      <c r="AA1649" s="58" t="n">
        <f aca="false">IF($A1649&lt;200,"",AVERAGE($E1600:$E1649)/AVERAGE($E1450:$E1649)-1)</f>
        <v>-0.0563191562551235</v>
      </c>
      <c r="AB1649" s="59" t="n">
        <f aca="false">LOOKUP($B1649,07_L1政策步階!$A$4:$A$14,07_L1政策步階!$C$4:$C$14)</f>
        <v>-1</v>
      </c>
      <c r="AC1649" s="57"/>
      <c r="AD1649" s="57"/>
      <c r="AE1649" s="57"/>
      <c r="AF1649" s="57"/>
      <c r="AG1649" s="57"/>
      <c r="AH1649" s="57"/>
      <c r="AI1649" s="57"/>
      <c r="AJ1649" s="57"/>
      <c r="AK1649" s="57"/>
      <c r="AL1649" s="59" t="n">
        <f aca="false">IF(ISNUMBER($AA1649),IF($AA1649&gt;=0.005,100,IF($AA1649&gt;=-0.015,50,0)),"")</f>
        <v>0</v>
      </c>
      <c r="AM1649" s="59" t="n">
        <f aca="false">IF(ISNUMBER($AB1649),IF($AB1649=1,100,IF($AB1649=0,50,0)),"")</f>
        <v>0</v>
      </c>
      <c r="AN1649" s="0" t="str">
        <f aca="false">IF(ISNUMBER($AC1649),IF($AC1649&gt;=0.001,100,IF($AC1649&gt;=-0.003,50,0)),"")</f>
        <v/>
      </c>
      <c r="AO1649" s="0" t="str">
        <f aca="false">IF(ISNUMBER($AD1649),IF($AD1649&gt;=0.04,100,IF($AD1649&gt;=0,50,0)),"")</f>
        <v/>
      </c>
      <c r="AP1649" s="0" t="str">
        <f aca="false">IF(ISNUMBER($AE1649),IF($AE1649&gt;=25,100,IF($AE1649&gt;=-75,50,0)),"")</f>
        <v/>
      </c>
      <c r="AQ1649" s="0" t="str">
        <f aca="false">IF(ISNUMBER($AF1649),IF($AF1649&gt;0,100,IF($AF1649&gt;=-50,50,0)),"")</f>
        <v/>
      </c>
      <c r="AR1649" s="0" t="str">
        <f aca="false">IF(ISNUMBER($AG1649),IF($AG1649=1,100,IF($AG1649=0,50,0)),"")</f>
        <v/>
      </c>
      <c r="AS1649" s="0" t="str">
        <f aca="false">IF(ISNUMBER($AH1649),IF($AH1649&lt;0,100,IF($AH1649&lt;=20,50,0)),"")</f>
        <v/>
      </c>
      <c r="AT1649" s="0" t="str">
        <f aca="false">IF(ISNUMBER($AI1649),IF($AI1649&lt;0.95,100,IF($AI1649&lt;=1,50,0)),"")</f>
        <v/>
      </c>
      <c r="AU1649" s="0" t="str">
        <f aca="false">IF(ISNUMBER($AJ1649),IF($AJ1649&lt;30,0,IF($AJ1649&lt;40,50,IF($AJ1649&lt;=90,100,50))),"")</f>
        <v/>
      </c>
      <c r="AV1649" s="0" t="str">
        <f aca="false">IF(ISNUMBER($AK1649),IF($AK1649&gt;-0.2,100,IF($AK1649&gt;=-0.4,50,0)),"")</f>
        <v/>
      </c>
      <c r="AW1649" s="59" t="n">
        <f aca="false">01_指標庫!$H$4*ISNUMBER($F1649)+01_指標庫!$H$5*ISNUMBER($AA1649)+01_指標庫!$H$6*ISNUMBER($G1649)+01_指標庫!$H$7*ISNUMBER($H1649)+01_指標庫!$H$8*ISNUMBER($AF1649)+01_指標庫!$H$9*ISNUMBER($AG1649)+01_指標庫!$H$10*ISNUMBER($AB1649)+01_指標庫!$H$11*ISNUMBER($AC1649)+01_指標庫!$H$12*ISNUMBER($AD1649)+01_指標庫!$H$13*ISNUMBER($AE1649)+01_指標庫!$H$14*ISNUMBER($I1649)+01_指標庫!$H$15*ISNUMBER($AH1649)+01_指標庫!$H$16*ISNUMBER($K1649)+01_指標庫!$H$17*ISNUMBER($AI1649)+01_指標庫!$H$18*ISNUMBER($AJ1649)+01_指標庫!$H$19*ISNUMBER($AK1649)+01_指標庫!$H$20*ISNUMBER($BB1649)+01_指標庫!$H$21*ISNUMBER($BC1649)</f>
        <v>51</v>
      </c>
      <c r="AX1649" s="59" t="n">
        <f aca="false">IF(AW1649=0,50,ROUND((01_指標庫!$H$4*IF(ISNUMBER($F1649),L1649,0)+01_指標庫!$H$5*IF(ISNUMBER($AA1649),AL1649,0)+01_指標庫!$H$6*IF(ISNUMBER($G1649),M1649,0)+01_指標庫!$H$7*IF(ISNUMBER($H1649),N1649,0)+01_指標庫!$H$8*IF(ISNUMBER($AF1649),AQ1649,0)+01_指標庫!$H$9*IF(ISNUMBER($AG1649),AR1649,0)+01_指標庫!$H$10*IF(ISNUMBER($AB1649),AM1649,0)+01_指標庫!$H$11*IF(ISNUMBER($AC1649),AN1649,0)+01_指標庫!$H$12*IF(ISNUMBER($AD1649),AO1649,0)+01_指標庫!$H$13*IF(ISNUMBER($AE1649),AP1649,0)+01_指標庫!$H$14*IF(ISNUMBER($I1649),O1649,0)+01_指標庫!$H$15*IF(ISNUMBER($AH1649),AS1649,0)+01_指標庫!$H$16*IF(ISNUMBER($K1649),P1649,0)+01_指標庫!$H$17*IF(ISNUMBER($AI1649),AT1649,0)+01_指標庫!$H$18*IF(ISNUMBER($AJ1649),AU1649,0)+01_指標庫!$H$19*IF(ISNUMBER($AK1649),AV1649,0)+01_指標庫!$H$20*IF(ISNUMBER($BB1649),BB1649,0)+01_指標庫!$H$21*IF(ISNUMBER($BC1649),BC1649,0))/AW1649,1))</f>
        <v>41.2</v>
      </c>
      <c r="AY1649" s="60"/>
      <c r="AZ1649" s="60"/>
      <c r="BA1649" s="58" t="n">
        <f aca="false">AVERAGE($E1645:$E1649)/AVERAGE($E1640:$E1649)-1</f>
        <v>0.0156605171078061</v>
      </c>
      <c r="BB1649" s="59" t="n">
        <f aca="false">IF(ISNUMBER($BA1649),IF(OR($S1649&lt;=-0.03,$BA1649&lt;-0.003),0,IF(OR($S1649&lt;=-0.02,$BA1649&lt;0.01),50,100)),"")</f>
        <v>100</v>
      </c>
      <c r="BC1649" s="0" t="str">
        <f aca="false">IF(OR(COUNT($AZ1649)=0,COUNT($AZ1648)=0),"",IF(OR($AY1649/$AZ1648-1&lt;=-0.03,$AZ1649/$AZ1648-1&lt;=-0.045,IF(COUNT($AZ1640:$AZ1649)=10,AVERAGE($AZ1645:$AZ1649)/AVERAGE($AZ1640:$AZ1649)-1&lt;-0.01,FALSE())),0,IF(OR($AZ1649/$AZ1648-1&lt;=-0.02,IF(COUNT($AZ1640:$AZ1649)=10,AVERAGE($AZ1645:$AZ1649)/AVERAGE($AZ1640:$AZ1649)-1&lt;0.005,FALSE())),50,100)))</f>
        <v/>
      </c>
    </row>
    <row r="1650" customFormat="false" ht="15" hidden="false" customHeight="true" outlineLevel="0" collapsed="false">
      <c r="A1650" s="47" t="n">
        <v>1646</v>
      </c>
      <c r="B1650" s="48" t="n">
        <v>44946</v>
      </c>
      <c r="C1650" s="47" t="n">
        <v>2023</v>
      </c>
      <c r="D1650" s="49" t="s">
        <v>234</v>
      </c>
      <c r="E1650" s="50" t="n">
        <v>11619.03</v>
      </c>
      <c r="F1650" s="51" t="n">
        <v>-0.03692</v>
      </c>
      <c r="G1650" s="51" t="n">
        <v>-0.237562</v>
      </c>
      <c r="H1650" s="52" t="n">
        <v>0.6327</v>
      </c>
      <c r="I1650" s="62" t="n">
        <v>439.6</v>
      </c>
      <c r="J1650" s="63" t="s">
        <v>240</v>
      </c>
      <c r="K1650" s="54" t="n">
        <v>19.85</v>
      </c>
      <c r="L1650" s="55" t="n">
        <f aca="false">IF(COUNT(F1650)=0,50,IF(F1650&gt;=0,100,IF(F1650&gt;=-0.02,50,0)))</f>
        <v>0</v>
      </c>
      <c r="M1650" s="55" t="n">
        <f aca="false">IF(COUNT(G1650)=0,50,IF(G1650&gt;-0.06,100,IF(G1650&gt;-0.15,50,0)))</f>
        <v>0</v>
      </c>
      <c r="N1650" s="55" t="n">
        <f aca="false">IF(COUNT(H1650)=0,50,IF(H1650&gt;=0.6,100,IF(H1650&gt;=0.4,50,0)))</f>
        <v>100</v>
      </c>
      <c r="O1650" s="55" t="n">
        <f aca="false">IF(COUNT(I1650)=0,50,IF(J1650="proxy_vix",50,IF(I1650&lt;350,100,IF(I1650&lt;=450,50,0))))</f>
        <v>50</v>
      </c>
      <c r="P1650" s="55" t="n">
        <f aca="false">IF(COUNT(K1650)=0,50,IF(K1650&lt;20,100,IF(K1650&lt;=25,50,0)))</f>
        <v>100</v>
      </c>
      <c r="Q1650" s="54"/>
      <c r="R1650" s="47"/>
      <c r="S1650" s="51" t="n">
        <f aca="false">$E1650/$E1649-1</f>
        <v>0.0286268986257567</v>
      </c>
      <c r="T1650" s="56" t="n">
        <f aca="false">$K1650/$K1649-1</f>
        <v>-0.0326510721247563</v>
      </c>
      <c r="V1650" s="57"/>
      <c r="W1650" s="57"/>
      <c r="Y1650" s="1" t="str">
        <f aca="false">IF(AX1650&gt;=70,"EASY",IF(AX1650&gt;40,"UNCERTAIN","HARD"))</f>
        <v>UNCERTAIN</v>
      </c>
      <c r="AA1650" s="58" t="n">
        <f aca="false">IF($A1650&lt;200,"",AVERAGE($E1601:$E1650)/AVERAGE($E1451:$E1650)-1)</f>
        <v>-0.0538701145127869</v>
      </c>
      <c r="AB1650" s="59" t="n">
        <f aca="false">LOOKUP($B1650,07_L1政策步階!$A$4:$A$14,07_L1政策步階!$C$4:$C$14)</f>
        <v>-1</v>
      </c>
      <c r="AC1650" s="57"/>
      <c r="AD1650" s="57"/>
      <c r="AE1650" s="57"/>
      <c r="AF1650" s="57"/>
      <c r="AG1650" s="57"/>
      <c r="AH1650" s="57"/>
      <c r="AI1650" s="57"/>
      <c r="AJ1650" s="57"/>
      <c r="AK1650" s="57"/>
      <c r="AL1650" s="59" t="n">
        <f aca="false">IF(ISNUMBER($AA1650),IF($AA1650&gt;=0.005,100,IF($AA1650&gt;=-0.015,50,0)),"")</f>
        <v>0</v>
      </c>
      <c r="AM1650" s="59" t="n">
        <f aca="false">IF(ISNUMBER($AB1650),IF($AB1650=1,100,IF($AB1650=0,50,0)),"")</f>
        <v>0</v>
      </c>
      <c r="AN1650" s="0" t="str">
        <f aca="false">IF(ISNUMBER($AC1650),IF($AC1650&gt;=0.001,100,IF($AC1650&gt;=-0.003,50,0)),"")</f>
        <v/>
      </c>
      <c r="AO1650" s="0" t="str">
        <f aca="false">IF(ISNUMBER($AD1650),IF($AD1650&gt;=0.04,100,IF($AD1650&gt;=0,50,0)),"")</f>
        <v/>
      </c>
      <c r="AP1650" s="0" t="str">
        <f aca="false">IF(ISNUMBER($AE1650),IF($AE1650&gt;=25,100,IF($AE1650&gt;=-75,50,0)),"")</f>
        <v/>
      </c>
      <c r="AQ1650" s="0" t="str">
        <f aca="false">IF(ISNUMBER($AF1650),IF($AF1650&gt;0,100,IF($AF1650&gt;=-50,50,0)),"")</f>
        <v/>
      </c>
      <c r="AR1650" s="0" t="str">
        <f aca="false">IF(ISNUMBER($AG1650),IF($AG1650=1,100,IF($AG1650=0,50,0)),"")</f>
        <v/>
      </c>
      <c r="AS1650" s="0" t="str">
        <f aca="false">IF(ISNUMBER($AH1650),IF($AH1650&lt;0,100,IF($AH1650&lt;=20,50,0)),"")</f>
        <v/>
      </c>
      <c r="AT1650" s="0" t="str">
        <f aca="false">IF(ISNUMBER($AI1650),IF($AI1650&lt;0.95,100,IF($AI1650&lt;=1,50,0)),"")</f>
        <v/>
      </c>
      <c r="AU1650" s="0" t="str">
        <f aca="false">IF(ISNUMBER($AJ1650),IF($AJ1650&lt;30,0,IF($AJ1650&lt;40,50,IF($AJ1650&lt;=90,100,50))),"")</f>
        <v/>
      </c>
      <c r="AV1650" s="0" t="str">
        <f aca="false">IF(ISNUMBER($AK1650),IF($AK1650&gt;-0.2,100,IF($AK1650&gt;=-0.4,50,0)),"")</f>
        <v/>
      </c>
      <c r="AW1650" s="59" t="n">
        <f aca="false">01_指標庫!$H$4*ISNUMBER($F1650)+01_指標庫!$H$5*ISNUMBER($AA1650)+01_指標庫!$H$6*ISNUMBER($G1650)+01_指標庫!$H$7*ISNUMBER($H1650)+01_指標庫!$H$8*ISNUMBER($AF1650)+01_指標庫!$H$9*ISNUMBER($AG1650)+01_指標庫!$H$10*ISNUMBER($AB1650)+01_指標庫!$H$11*ISNUMBER($AC1650)+01_指標庫!$H$12*ISNUMBER($AD1650)+01_指標庫!$H$13*ISNUMBER($AE1650)+01_指標庫!$H$14*ISNUMBER($I1650)+01_指標庫!$H$15*ISNUMBER($AH1650)+01_指標庫!$H$16*ISNUMBER($K1650)+01_指標庫!$H$17*ISNUMBER($AI1650)+01_指標庫!$H$18*ISNUMBER($AJ1650)+01_指標庫!$H$19*ISNUMBER($AK1650)+01_指標庫!$H$20*ISNUMBER($BB1650)+01_指標庫!$H$21*ISNUMBER($BC1650)</f>
        <v>51</v>
      </c>
      <c r="AX1650" s="59" t="n">
        <f aca="false">IF(AW1650=0,50,ROUND((01_指標庫!$H$4*IF(ISNUMBER($F1650),L1650,0)+01_指標庫!$H$5*IF(ISNUMBER($AA1650),AL1650,0)+01_指標庫!$H$6*IF(ISNUMBER($G1650),M1650,0)+01_指標庫!$H$7*IF(ISNUMBER($H1650),N1650,0)+01_指標庫!$H$8*IF(ISNUMBER($AF1650),AQ1650,0)+01_指標庫!$H$9*IF(ISNUMBER($AG1650),AR1650,0)+01_指標庫!$H$10*IF(ISNUMBER($AB1650),AM1650,0)+01_指標庫!$H$11*IF(ISNUMBER($AC1650),AN1650,0)+01_指標庫!$H$12*IF(ISNUMBER($AD1650),AO1650,0)+01_指標庫!$H$13*IF(ISNUMBER($AE1650),AP1650,0)+01_指標庫!$H$14*IF(ISNUMBER($I1650),O1650,0)+01_指標庫!$H$15*IF(ISNUMBER($AH1650),AS1650,0)+01_指標庫!$H$16*IF(ISNUMBER($K1650),P1650,0)+01_指標庫!$H$17*IF(ISNUMBER($AI1650),AT1650,0)+01_指標庫!$H$18*IF(ISNUMBER($AJ1650),AU1650,0)+01_指標庫!$H$19*IF(ISNUMBER($AK1650),AV1650,0)+01_指標庫!$H$20*IF(ISNUMBER($BB1650),BB1650,0)+01_指標庫!$H$21*IF(ISNUMBER($BC1650),BC1650,0))/AW1650,1))</f>
        <v>47.1</v>
      </c>
      <c r="AY1650" s="60"/>
      <c r="AZ1650" s="60"/>
      <c r="BA1650" s="58" t="n">
        <f aca="false">AVERAGE($E1646:$E1650)/AVERAGE($E1641:$E1650)-1</f>
        <v>0.0106207855535845</v>
      </c>
      <c r="BB1650" s="59" t="n">
        <f aca="false">IF(ISNUMBER($BA1650),IF(OR($S1650&lt;=-0.03,$BA1650&lt;-0.003),0,IF(OR($S1650&lt;=-0.02,$BA1650&lt;0.01),50,100)),"")</f>
        <v>100</v>
      </c>
      <c r="BC1650" s="0" t="str">
        <f aca="false">IF(OR(COUNT($AZ1650)=0,COUNT($AZ1649)=0),"",IF(OR($AY1650/$AZ1649-1&lt;=-0.03,$AZ1650/$AZ1649-1&lt;=-0.045,IF(COUNT($AZ1641:$AZ1650)=10,AVERAGE($AZ1646:$AZ1650)/AVERAGE($AZ1641:$AZ1650)-1&lt;-0.01,FALSE())),0,IF(OR($AZ1650/$AZ1649-1&lt;=-0.02,IF(COUNT($AZ1641:$AZ1650)=10,AVERAGE($AZ1646:$AZ1650)/AVERAGE($AZ1641:$AZ1650)-1&lt;0.005,FALSE())),50,100)))</f>
        <v/>
      </c>
    </row>
    <row r="1651" customFormat="false" ht="15" hidden="false" customHeight="true" outlineLevel="0" collapsed="false">
      <c r="A1651" s="47" t="n">
        <v>1647</v>
      </c>
      <c r="B1651" s="48" t="n">
        <v>44949</v>
      </c>
      <c r="C1651" s="47" t="n">
        <v>2023</v>
      </c>
      <c r="D1651" s="49" t="s">
        <v>236</v>
      </c>
      <c r="E1651" s="50" t="n">
        <v>11872.54</v>
      </c>
      <c r="F1651" s="51" t="n">
        <v>-0.014703</v>
      </c>
      <c r="G1651" s="51" t="n">
        <v>-0.220927</v>
      </c>
      <c r="H1651" s="52" t="n">
        <v>0.6735</v>
      </c>
      <c r="I1651" s="62" t="n">
        <v>439.3</v>
      </c>
      <c r="J1651" s="63" t="s">
        <v>240</v>
      </c>
      <c r="K1651" s="54" t="n">
        <v>19.81</v>
      </c>
      <c r="L1651" s="55" t="n">
        <f aca="false">IF(COUNT(F1651)=0,50,IF(F1651&gt;=0,100,IF(F1651&gt;=-0.02,50,0)))</f>
        <v>50</v>
      </c>
      <c r="M1651" s="55" t="n">
        <f aca="false">IF(COUNT(G1651)=0,50,IF(G1651&gt;-0.06,100,IF(G1651&gt;-0.15,50,0)))</f>
        <v>0</v>
      </c>
      <c r="N1651" s="55" t="n">
        <f aca="false">IF(COUNT(H1651)=0,50,IF(H1651&gt;=0.6,100,IF(H1651&gt;=0.4,50,0)))</f>
        <v>100</v>
      </c>
      <c r="O1651" s="55" t="n">
        <f aca="false">IF(COUNT(I1651)=0,50,IF(J1651="proxy_vix",50,IF(I1651&lt;350,100,IF(I1651&lt;=450,50,0))))</f>
        <v>50</v>
      </c>
      <c r="P1651" s="55" t="n">
        <f aca="false">IF(COUNT(K1651)=0,50,IF(K1651&lt;20,100,IF(K1651&lt;=25,50,0)))</f>
        <v>100</v>
      </c>
      <c r="Q1651" s="54"/>
      <c r="R1651" s="47"/>
      <c r="S1651" s="51" t="n">
        <f aca="false">$E1651/$E1650-1</f>
        <v>0.0218185166920131</v>
      </c>
      <c r="T1651" s="56" t="n">
        <f aca="false">$K1651/$K1650-1</f>
        <v>-0.00201511335012605</v>
      </c>
      <c r="V1651" s="57"/>
      <c r="W1651" s="57"/>
      <c r="Y1651" s="1" t="str">
        <f aca="false">IF(AX1651&gt;=70,"EASY",IF(AX1651&gt;40,"UNCERTAIN","HARD"))</f>
        <v>UNCERTAIN</v>
      </c>
      <c r="AA1651" s="58" t="n">
        <f aca="false">IF($A1651&lt;200,"",AVERAGE($E1602:$E1651)/AVERAGE($E1452:$E1651)-1)</f>
        <v>-0.0513632305862797</v>
      </c>
      <c r="AB1651" s="59" t="n">
        <f aca="false">LOOKUP($B1651,07_L1政策步階!$A$4:$A$14,07_L1政策步階!$C$4:$C$14)</f>
        <v>-1</v>
      </c>
      <c r="AC1651" s="57"/>
      <c r="AD1651" s="57"/>
      <c r="AE1651" s="57"/>
      <c r="AF1651" s="57"/>
      <c r="AG1651" s="57"/>
      <c r="AH1651" s="57"/>
      <c r="AI1651" s="57"/>
      <c r="AJ1651" s="57"/>
      <c r="AK1651" s="57"/>
      <c r="AL1651" s="59" t="n">
        <f aca="false">IF(ISNUMBER($AA1651),IF($AA1651&gt;=0.005,100,IF($AA1651&gt;=-0.015,50,0)),"")</f>
        <v>0</v>
      </c>
      <c r="AM1651" s="59" t="n">
        <f aca="false">IF(ISNUMBER($AB1651),IF($AB1651=1,100,IF($AB1651=0,50,0)),"")</f>
        <v>0</v>
      </c>
      <c r="AN1651" s="0" t="str">
        <f aca="false">IF(ISNUMBER($AC1651),IF($AC1651&gt;=0.001,100,IF($AC1651&gt;=-0.003,50,0)),"")</f>
        <v/>
      </c>
      <c r="AO1651" s="0" t="str">
        <f aca="false">IF(ISNUMBER($AD1651),IF($AD1651&gt;=0.04,100,IF($AD1651&gt;=0,50,0)),"")</f>
        <v/>
      </c>
      <c r="AP1651" s="0" t="str">
        <f aca="false">IF(ISNUMBER($AE1651),IF($AE1651&gt;=25,100,IF($AE1651&gt;=-75,50,0)),"")</f>
        <v/>
      </c>
      <c r="AQ1651" s="0" t="str">
        <f aca="false">IF(ISNUMBER($AF1651),IF($AF1651&gt;0,100,IF($AF1651&gt;=-50,50,0)),"")</f>
        <v/>
      </c>
      <c r="AR1651" s="0" t="str">
        <f aca="false">IF(ISNUMBER($AG1651),IF($AG1651=1,100,IF($AG1651=0,50,0)),"")</f>
        <v/>
      </c>
      <c r="AS1651" s="0" t="str">
        <f aca="false">IF(ISNUMBER($AH1651),IF($AH1651&lt;0,100,IF($AH1651&lt;=20,50,0)),"")</f>
        <v/>
      </c>
      <c r="AT1651" s="0" t="str">
        <f aca="false">IF(ISNUMBER($AI1651),IF($AI1651&lt;0.95,100,IF($AI1651&lt;=1,50,0)),"")</f>
        <v/>
      </c>
      <c r="AU1651" s="0" t="str">
        <f aca="false">IF(ISNUMBER($AJ1651),IF($AJ1651&lt;30,0,IF($AJ1651&lt;40,50,IF($AJ1651&lt;=90,100,50))),"")</f>
        <v/>
      </c>
      <c r="AV1651" s="0" t="str">
        <f aca="false">IF(ISNUMBER($AK1651),IF($AK1651&gt;-0.2,100,IF($AK1651&gt;=-0.4,50,0)),"")</f>
        <v/>
      </c>
      <c r="AW1651" s="59" t="n">
        <f aca="false">01_指標庫!$H$4*ISNUMBER($F1651)+01_指標庫!$H$5*ISNUMBER($AA1651)+01_指標庫!$H$6*ISNUMBER($G1651)+01_指標庫!$H$7*ISNUMBER($H1651)+01_指標庫!$H$8*ISNUMBER($AF1651)+01_指標庫!$H$9*ISNUMBER($AG1651)+01_指標庫!$H$10*ISNUMBER($AB1651)+01_指標庫!$H$11*ISNUMBER($AC1651)+01_指標庫!$H$12*ISNUMBER($AD1651)+01_指標庫!$H$13*ISNUMBER($AE1651)+01_指標庫!$H$14*ISNUMBER($I1651)+01_指標庫!$H$15*ISNUMBER($AH1651)+01_指標庫!$H$16*ISNUMBER($K1651)+01_指標庫!$H$17*ISNUMBER($AI1651)+01_指標庫!$H$18*ISNUMBER($AJ1651)+01_指標庫!$H$19*ISNUMBER($AK1651)+01_指標庫!$H$20*ISNUMBER($BB1651)+01_指標庫!$H$21*ISNUMBER($BC1651)</f>
        <v>51</v>
      </c>
      <c r="AX1651" s="59" t="n">
        <f aca="false">IF(AW1651=0,50,ROUND((01_指標庫!$H$4*IF(ISNUMBER($F1651),L1651,0)+01_指標庫!$H$5*IF(ISNUMBER($AA1651),AL1651,0)+01_指標庫!$H$6*IF(ISNUMBER($G1651),M1651,0)+01_指標庫!$H$7*IF(ISNUMBER($H1651),N1651,0)+01_指標庫!$H$8*IF(ISNUMBER($AF1651),AQ1651,0)+01_指標庫!$H$9*IF(ISNUMBER($AG1651),AR1651,0)+01_指標庫!$H$10*IF(ISNUMBER($AB1651),AM1651,0)+01_指標庫!$H$11*IF(ISNUMBER($AC1651),AN1651,0)+01_指標庫!$H$12*IF(ISNUMBER($AD1651),AO1651,0)+01_指標庫!$H$13*IF(ISNUMBER($AE1651),AP1651,0)+01_指標庫!$H$14*IF(ISNUMBER($I1651),O1651,0)+01_指標庫!$H$15*IF(ISNUMBER($AH1651),AS1651,0)+01_指標庫!$H$16*IF(ISNUMBER($K1651),P1651,0)+01_指標庫!$H$17*IF(ISNUMBER($AI1651),AT1651,0)+01_指標庫!$H$18*IF(ISNUMBER($AJ1651),AU1651,0)+01_指標庫!$H$19*IF(ISNUMBER($AK1651),AV1651,0)+01_指標庫!$H$20*IF(ISNUMBER($BB1651),BB1651,0)+01_指標庫!$H$21*IF(ISNUMBER($BC1651),BC1651,0))/AW1651,1))</f>
        <v>49</v>
      </c>
      <c r="AY1651" s="60"/>
      <c r="AZ1651" s="60"/>
      <c r="BA1651" s="58" t="n">
        <f aca="false">AVERAGE($E1647:$E1651)/AVERAGE($E1642:$E1651)-1</f>
        <v>0.00905789125358947</v>
      </c>
      <c r="BB1651" s="59" t="n">
        <f aca="false">IF(ISNUMBER($BA1651),IF(OR($S1651&lt;=-0.03,$BA1651&lt;-0.003),0,IF(OR($S1651&lt;=-0.02,$BA1651&lt;0.01),50,100)),"")</f>
        <v>50</v>
      </c>
      <c r="BC1651" s="0" t="str">
        <f aca="false">IF(OR(COUNT($AZ1651)=0,COUNT($AZ1650)=0),"",IF(OR($AY1651/$AZ1650-1&lt;=-0.03,$AZ1651/$AZ1650-1&lt;=-0.045,IF(COUNT($AZ1642:$AZ1651)=10,AVERAGE($AZ1647:$AZ1651)/AVERAGE($AZ1642:$AZ1651)-1&lt;-0.01,FALSE())),0,IF(OR($AZ1651/$AZ1650-1&lt;=-0.02,IF(COUNT($AZ1642:$AZ1651)=10,AVERAGE($AZ1647:$AZ1651)/AVERAGE($AZ1642:$AZ1651)-1&lt;0.005,FALSE())),50,100)))</f>
        <v/>
      </c>
    </row>
    <row r="1652" customFormat="false" ht="15" hidden="false" customHeight="true" outlineLevel="0" collapsed="false">
      <c r="A1652" s="47" t="n">
        <v>1648</v>
      </c>
      <c r="B1652" s="48" t="n">
        <v>44950</v>
      </c>
      <c r="C1652" s="47" t="n">
        <v>2023</v>
      </c>
      <c r="D1652" s="49" t="s">
        <v>237</v>
      </c>
      <c r="E1652" s="50" t="n">
        <v>11846.64</v>
      </c>
      <c r="F1652" s="51" t="n">
        <v>-0.01577</v>
      </c>
      <c r="G1652" s="51" t="n">
        <v>-0.222627</v>
      </c>
      <c r="H1652" s="52" t="n">
        <v>0.6735</v>
      </c>
      <c r="I1652" s="62" t="n">
        <v>434.2</v>
      </c>
      <c r="J1652" s="63" t="s">
        <v>240</v>
      </c>
      <c r="K1652" s="54" t="n">
        <v>19.2</v>
      </c>
      <c r="L1652" s="55" t="n">
        <f aca="false">IF(COUNT(F1652)=0,50,IF(F1652&gt;=0,100,IF(F1652&gt;=-0.02,50,0)))</f>
        <v>50</v>
      </c>
      <c r="M1652" s="55" t="n">
        <f aca="false">IF(COUNT(G1652)=0,50,IF(G1652&gt;-0.06,100,IF(G1652&gt;-0.15,50,0)))</f>
        <v>0</v>
      </c>
      <c r="N1652" s="55" t="n">
        <f aca="false">IF(COUNT(H1652)=0,50,IF(H1652&gt;=0.6,100,IF(H1652&gt;=0.4,50,0)))</f>
        <v>100</v>
      </c>
      <c r="O1652" s="55" t="n">
        <f aca="false">IF(COUNT(I1652)=0,50,IF(J1652="proxy_vix",50,IF(I1652&lt;350,100,IF(I1652&lt;=450,50,0))))</f>
        <v>50</v>
      </c>
      <c r="P1652" s="55" t="n">
        <f aca="false">IF(COUNT(K1652)=0,50,IF(K1652&lt;20,100,IF(K1652&lt;=25,50,0)))</f>
        <v>100</v>
      </c>
      <c r="Q1652" s="54"/>
      <c r="R1652" s="47"/>
      <c r="S1652" s="51" t="n">
        <f aca="false">$E1652/$E1651-1</f>
        <v>-0.00218150454746846</v>
      </c>
      <c r="T1652" s="56" t="n">
        <f aca="false">$K1652/$K1651-1</f>
        <v>-0.0307925290257446</v>
      </c>
      <c r="V1652" s="57"/>
      <c r="W1652" s="57"/>
      <c r="Y1652" s="1" t="str">
        <f aca="false">IF(AX1652&gt;=70,"EASY",IF(AX1652&gt;40,"UNCERTAIN","HARD"))</f>
        <v>UNCERTAIN</v>
      </c>
      <c r="AA1652" s="58" t="n">
        <f aca="false">IF($A1652&lt;200,"",AVERAGE($E1603:$E1652)/AVERAGE($E1453:$E1652)-1)</f>
        <v>-0.0485748744497967</v>
      </c>
      <c r="AB1652" s="59" t="n">
        <f aca="false">LOOKUP($B1652,07_L1政策步階!$A$4:$A$14,07_L1政策步階!$C$4:$C$14)</f>
        <v>-1</v>
      </c>
      <c r="AC1652" s="57"/>
      <c r="AD1652" s="57"/>
      <c r="AE1652" s="57"/>
      <c r="AF1652" s="57"/>
      <c r="AG1652" s="57"/>
      <c r="AH1652" s="57"/>
      <c r="AI1652" s="57"/>
      <c r="AJ1652" s="57"/>
      <c r="AK1652" s="57"/>
      <c r="AL1652" s="59" t="n">
        <f aca="false">IF(ISNUMBER($AA1652),IF($AA1652&gt;=0.005,100,IF($AA1652&gt;=-0.015,50,0)),"")</f>
        <v>0</v>
      </c>
      <c r="AM1652" s="59" t="n">
        <f aca="false">IF(ISNUMBER($AB1652),IF($AB1652=1,100,IF($AB1652=0,50,0)),"")</f>
        <v>0</v>
      </c>
      <c r="AN1652" s="0" t="str">
        <f aca="false">IF(ISNUMBER($AC1652),IF($AC1652&gt;=0.001,100,IF($AC1652&gt;=-0.003,50,0)),"")</f>
        <v/>
      </c>
      <c r="AO1652" s="0" t="str">
        <f aca="false">IF(ISNUMBER($AD1652),IF($AD1652&gt;=0.04,100,IF($AD1652&gt;=0,50,0)),"")</f>
        <v/>
      </c>
      <c r="AP1652" s="0" t="str">
        <f aca="false">IF(ISNUMBER($AE1652),IF($AE1652&gt;=25,100,IF($AE1652&gt;=-75,50,0)),"")</f>
        <v/>
      </c>
      <c r="AQ1652" s="0" t="str">
        <f aca="false">IF(ISNUMBER($AF1652),IF($AF1652&gt;0,100,IF($AF1652&gt;=-50,50,0)),"")</f>
        <v/>
      </c>
      <c r="AR1652" s="0" t="str">
        <f aca="false">IF(ISNUMBER($AG1652),IF($AG1652=1,100,IF($AG1652=0,50,0)),"")</f>
        <v/>
      </c>
      <c r="AS1652" s="0" t="str">
        <f aca="false">IF(ISNUMBER($AH1652),IF($AH1652&lt;0,100,IF($AH1652&lt;=20,50,0)),"")</f>
        <v/>
      </c>
      <c r="AT1652" s="0" t="str">
        <f aca="false">IF(ISNUMBER($AI1652),IF($AI1652&lt;0.95,100,IF($AI1652&lt;=1,50,0)),"")</f>
        <v/>
      </c>
      <c r="AU1652" s="0" t="str">
        <f aca="false">IF(ISNUMBER($AJ1652),IF($AJ1652&lt;30,0,IF($AJ1652&lt;40,50,IF($AJ1652&lt;=90,100,50))),"")</f>
        <v/>
      </c>
      <c r="AV1652" s="0" t="str">
        <f aca="false">IF(ISNUMBER($AK1652),IF($AK1652&gt;-0.2,100,IF($AK1652&gt;=-0.4,50,0)),"")</f>
        <v/>
      </c>
      <c r="AW1652" s="59" t="n">
        <f aca="false">01_指標庫!$H$4*ISNUMBER($F1652)+01_指標庫!$H$5*ISNUMBER($AA1652)+01_指標庫!$H$6*ISNUMBER($G1652)+01_指標庫!$H$7*ISNUMBER($H1652)+01_指標庫!$H$8*ISNUMBER($AF1652)+01_指標庫!$H$9*ISNUMBER($AG1652)+01_指標庫!$H$10*ISNUMBER($AB1652)+01_指標庫!$H$11*ISNUMBER($AC1652)+01_指標庫!$H$12*ISNUMBER($AD1652)+01_指標庫!$H$13*ISNUMBER($AE1652)+01_指標庫!$H$14*ISNUMBER($I1652)+01_指標庫!$H$15*ISNUMBER($AH1652)+01_指標庫!$H$16*ISNUMBER($K1652)+01_指標庫!$H$17*ISNUMBER($AI1652)+01_指標庫!$H$18*ISNUMBER($AJ1652)+01_指標庫!$H$19*ISNUMBER($AK1652)+01_指標庫!$H$20*ISNUMBER($BB1652)+01_指標庫!$H$21*ISNUMBER($BC1652)</f>
        <v>51</v>
      </c>
      <c r="AX1652" s="59" t="n">
        <f aca="false">IF(AW1652=0,50,ROUND((01_指標庫!$H$4*IF(ISNUMBER($F1652),L1652,0)+01_指標庫!$H$5*IF(ISNUMBER($AA1652),AL1652,0)+01_指標庫!$H$6*IF(ISNUMBER($G1652),M1652,0)+01_指標庫!$H$7*IF(ISNUMBER($H1652),N1652,0)+01_指標庫!$H$8*IF(ISNUMBER($AF1652),AQ1652,0)+01_指標庫!$H$9*IF(ISNUMBER($AG1652),AR1652,0)+01_指標庫!$H$10*IF(ISNUMBER($AB1652),AM1652,0)+01_指標庫!$H$11*IF(ISNUMBER($AC1652),AN1652,0)+01_指標庫!$H$12*IF(ISNUMBER($AD1652),AO1652,0)+01_指標庫!$H$13*IF(ISNUMBER($AE1652),AP1652,0)+01_指標庫!$H$14*IF(ISNUMBER($I1652),O1652,0)+01_指標庫!$H$15*IF(ISNUMBER($AH1652),AS1652,0)+01_指標庫!$H$16*IF(ISNUMBER($K1652),P1652,0)+01_指標庫!$H$17*IF(ISNUMBER($AI1652),AT1652,0)+01_指標庫!$H$18*IF(ISNUMBER($AJ1652),AU1652,0)+01_指標庫!$H$19*IF(ISNUMBER($AK1652),AV1652,0)+01_指標庫!$H$20*IF(ISNUMBER($BB1652),BB1652,0)+01_指標庫!$H$21*IF(ISNUMBER($BC1652),BC1652,0))/AW1652,1))</f>
        <v>49</v>
      </c>
      <c r="AY1652" s="60"/>
      <c r="AZ1652" s="60"/>
      <c r="BA1652" s="58" t="n">
        <f aca="false">AVERAGE($E1648:$E1652)/AVERAGE($E1643:$E1652)-1</f>
        <v>0.0076172579381697</v>
      </c>
      <c r="BB1652" s="59" t="n">
        <f aca="false">IF(ISNUMBER($BA1652),IF(OR($S1652&lt;=-0.03,$BA1652&lt;-0.003),0,IF(OR($S1652&lt;=-0.02,$BA1652&lt;0.01),50,100)),"")</f>
        <v>50</v>
      </c>
      <c r="BC1652" s="0" t="str">
        <f aca="false">IF(OR(COUNT($AZ1652)=0,COUNT($AZ1651)=0),"",IF(OR($AY1652/$AZ1651-1&lt;=-0.03,$AZ1652/$AZ1651-1&lt;=-0.045,IF(COUNT($AZ1643:$AZ1652)=10,AVERAGE($AZ1648:$AZ1652)/AVERAGE($AZ1643:$AZ1652)-1&lt;-0.01,FALSE())),0,IF(OR($AZ1652/$AZ1651-1&lt;=-0.02,IF(COUNT($AZ1643:$AZ1652)=10,AVERAGE($AZ1648:$AZ1652)/AVERAGE($AZ1643:$AZ1652)-1&lt;0.005,FALSE())),50,100)))</f>
        <v/>
      </c>
    </row>
    <row r="1653" customFormat="false" ht="15" hidden="false" customHeight="true" outlineLevel="0" collapsed="false">
      <c r="A1653" s="47" t="n">
        <v>1649</v>
      </c>
      <c r="B1653" s="48" t="n">
        <v>44951</v>
      </c>
      <c r="C1653" s="47" t="n">
        <v>2023</v>
      </c>
      <c r="D1653" s="49" t="s">
        <v>238</v>
      </c>
      <c r="E1653" s="50" t="n">
        <v>11814.69</v>
      </c>
      <c r="F1653" s="51" t="n">
        <v>-0.017315</v>
      </c>
      <c r="G1653" s="51" t="n">
        <v>-0.224723</v>
      </c>
      <c r="H1653" s="52" t="n">
        <v>0.6531</v>
      </c>
      <c r="I1653" s="62" t="n">
        <v>433.2</v>
      </c>
      <c r="J1653" s="63" t="s">
        <v>240</v>
      </c>
      <c r="K1653" s="54" t="n">
        <v>19.08</v>
      </c>
      <c r="L1653" s="55" t="n">
        <f aca="false">IF(COUNT(F1653)=0,50,IF(F1653&gt;=0,100,IF(F1653&gt;=-0.02,50,0)))</f>
        <v>50</v>
      </c>
      <c r="M1653" s="55" t="n">
        <f aca="false">IF(COUNT(G1653)=0,50,IF(G1653&gt;-0.06,100,IF(G1653&gt;-0.15,50,0)))</f>
        <v>0</v>
      </c>
      <c r="N1653" s="55" t="n">
        <f aca="false">IF(COUNT(H1653)=0,50,IF(H1653&gt;=0.6,100,IF(H1653&gt;=0.4,50,0)))</f>
        <v>100</v>
      </c>
      <c r="O1653" s="55" t="n">
        <f aca="false">IF(COUNT(I1653)=0,50,IF(J1653="proxy_vix",50,IF(I1653&lt;350,100,IF(I1653&lt;=450,50,0))))</f>
        <v>50</v>
      </c>
      <c r="P1653" s="55" t="n">
        <f aca="false">IF(COUNT(K1653)=0,50,IF(K1653&lt;20,100,IF(K1653&lt;=25,50,0)))</f>
        <v>100</v>
      </c>
      <c r="Q1653" s="54"/>
      <c r="R1653" s="47"/>
      <c r="S1653" s="51" t="n">
        <f aca="false">$E1653/$E1652-1</f>
        <v>-0.00269696724134427</v>
      </c>
      <c r="T1653" s="56" t="n">
        <f aca="false">$K1653/$K1652-1</f>
        <v>-0.00625000000000009</v>
      </c>
      <c r="V1653" s="57"/>
      <c r="W1653" s="57"/>
      <c r="Y1653" s="1" t="str">
        <f aca="false">IF(AX1653&gt;=70,"EASY",IF(AX1653&gt;40,"UNCERTAIN","HARD"))</f>
        <v>UNCERTAIN</v>
      </c>
      <c r="AA1653" s="58" t="n">
        <f aca="false">IF($A1653&lt;200,"",AVERAGE($E1604:$E1653)/AVERAGE($E1454:$E1653)-1)</f>
        <v>-0.047152561052121</v>
      </c>
      <c r="AB1653" s="59" t="n">
        <f aca="false">LOOKUP($B1653,07_L1政策步階!$A$4:$A$14,07_L1政策步階!$C$4:$C$14)</f>
        <v>-1</v>
      </c>
      <c r="AC1653" s="57"/>
      <c r="AD1653" s="57"/>
      <c r="AE1653" s="57"/>
      <c r="AF1653" s="57"/>
      <c r="AG1653" s="57"/>
      <c r="AH1653" s="57"/>
      <c r="AI1653" s="57"/>
      <c r="AJ1653" s="57"/>
      <c r="AK1653" s="57"/>
      <c r="AL1653" s="59" t="n">
        <f aca="false">IF(ISNUMBER($AA1653),IF($AA1653&gt;=0.005,100,IF($AA1653&gt;=-0.015,50,0)),"")</f>
        <v>0</v>
      </c>
      <c r="AM1653" s="59" t="n">
        <f aca="false">IF(ISNUMBER($AB1653),IF($AB1653=1,100,IF($AB1653=0,50,0)),"")</f>
        <v>0</v>
      </c>
      <c r="AN1653" s="0" t="str">
        <f aca="false">IF(ISNUMBER($AC1653),IF($AC1653&gt;=0.001,100,IF($AC1653&gt;=-0.003,50,0)),"")</f>
        <v/>
      </c>
      <c r="AO1653" s="0" t="str">
        <f aca="false">IF(ISNUMBER($AD1653),IF($AD1653&gt;=0.04,100,IF($AD1653&gt;=0,50,0)),"")</f>
        <v/>
      </c>
      <c r="AP1653" s="0" t="str">
        <f aca="false">IF(ISNUMBER($AE1653),IF($AE1653&gt;=25,100,IF($AE1653&gt;=-75,50,0)),"")</f>
        <v/>
      </c>
      <c r="AQ1653" s="0" t="str">
        <f aca="false">IF(ISNUMBER($AF1653),IF($AF1653&gt;0,100,IF($AF1653&gt;=-50,50,0)),"")</f>
        <v/>
      </c>
      <c r="AR1653" s="0" t="str">
        <f aca="false">IF(ISNUMBER($AG1653),IF($AG1653=1,100,IF($AG1653=0,50,0)),"")</f>
        <v/>
      </c>
      <c r="AS1653" s="0" t="str">
        <f aca="false">IF(ISNUMBER($AH1653),IF($AH1653&lt;0,100,IF($AH1653&lt;=20,50,0)),"")</f>
        <v/>
      </c>
      <c r="AT1653" s="0" t="str">
        <f aca="false">IF(ISNUMBER($AI1653),IF($AI1653&lt;0.95,100,IF($AI1653&lt;=1,50,0)),"")</f>
        <v/>
      </c>
      <c r="AU1653" s="0" t="str">
        <f aca="false">IF(ISNUMBER($AJ1653),IF($AJ1653&lt;30,0,IF($AJ1653&lt;40,50,IF($AJ1653&lt;=90,100,50))),"")</f>
        <v/>
      </c>
      <c r="AV1653" s="0" t="str">
        <f aca="false">IF(ISNUMBER($AK1653),IF($AK1653&gt;-0.2,100,IF($AK1653&gt;=-0.4,50,0)),"")</f>
        <v/>
      </c>
      <c r="AW1653" s="59" t="n">
        <f aca="false">01_指標庫!$H$4*ISNUMBER($F1653)+01_指標庫!$H$5*ISNUMBER($AA1653)+01_指標庫!$H$6*ISNUMBER($G1653)+01_指標庫!$H$7*ISNUMBER($H1653)+01_指標庫!$H$8*ISNUMBER($AF1653)+01_指標庫!$H$9*ISNUMBER($AG1653)+01_指標庫!$H$10*ISNUMBER($AB1653)+01_指標庫!$H$11*ISNUMBER($AC1653)+01_指標庫!$H$12*ISNUMBER($AD1653)+01_指標庫!$H$13*ISNUMBER($AE1653)+01_指標庫!$H$14*ISNUMBER($I1653)+01_指標庫!$H$15*ISNUMBER($AH1653)+01_指標庫!$H$16*ISNUMBER($K1653)+01_指標庫!$H$17*ISNUMBER($AI1653)+01_指標庫!$H$18*ISNUMBER($AJ1653)+01_指標庫!$H$19*ISNUMBER($AK1653)+01_指標庫!$H$20*ISNUMBER($BB1653)+01_指標庫!$H$21*ISNUMBER($BC1653)</f>
        <v>51</v>
      </c>
      <c r="AX1653" s="59" t="n">
        <f aca="false">IF(AW1653=0,50,ROUND((01_指標庫!$H$4*IF(ISNUMBER($F1653),L1653,0)+01_指標庫!$H$5*IF(ISNUMBER($AA1653),AL1653,0)+01_指標庫!$H$6*IF(ISNUMBER($G1653),M1653,0)+01_指標庫!$H$7*IF(ISNUMBER($H1653),N1653,0)+01_指標庫!$H$8*IF(ISNUMBER($AF1653),AQ1653,0)+01_指標庫!$H$9*IF(ISNUMBER($AG1653),AR1653,0)+01_指標庫!$H$10*IF(ISNUMBER($AB1653),AM1653,0)+01_指標庫!$H$11*IF(ISNUMBER($AC1653),AN1653,0)+01_指標庫!$H$12*IF(ISNUMBER($AD1653),AO1653,0)+01_指標庫!$H$13*IF(ISNUMBER($AE1653),AP1653,0)+01_指標庫!$H$14*IF(ISNUMBER($I1653),O1653,0)+01_指標庫!$H$15*IF(ISNUMBER($AH1653),AS1653,0)+01_指標庫!$H$16*IF(ISNUMBER($K1653),P1653,0)+01_指標庫!$H$17*IF(ISNUMBER($AI1653),AT1653,0)+01_指標庫!$H$18*IF(ISNUMBER($AJ1653),AU1653,0)+01_指標庫!$H$19*IF(ISNUMBER($AK1653),AV1653,0)+01_指標庫!$H$20*IF(ISNUMBER($BB1653),BB1653,0)+01_指標庫!$H$21*IF(ISNUMBER($BC1653),BC1653,0))/AW1653,1))</f>
        <v>49</v>
      </c>
      <c r="AY1653" s="60"/>
      <c r="AZ1653" s="60"/>
      <c r="BA1653" s="58" t="n">
        <f aca="false">AVERAGE($E1649:$E1653)/AVERAGE($E1644:$E1653)-1</f>
        <v>0.00930308377696831</v>
      </c>
      <c r="BB1653" s="59" t="n">
        <f aca="false">IF(ISNUMBER($BA1653),IF(OR($S1653&lt;=-0.03,$BA1653&lt;-0.003),0,IF(OR($S1653&lt;=-0.02,$BA1653&lt;0.01),50,100)),"")</f>
        <v>50</v>
      </c>
      <c r="BC1653" s="0" t="str">
        <f aca="false">IF(OR(COUNT($AZ1653)=0,COUNT($AZ1652)=0),"",IF(OR($AY1653/$AZ1652-1&lt;=-0.03,$AZ1653/$AZ1652-1&lt;=-0.045,IF(COUNT($AZ1644:$AZ1653)=10,AVERAGE($AZ1649:$AZ1653)/AVERAGE($AZ1644:$AZ1653)-1&lt;-0.01,FALSE())),0,IF(OR($AZ1653/$AZ1652-1&lt;=-0.02,IF(COUNT($AZ1644:$AZ1653)=10,AVERAGE($AZ1649:$AZ1653)/AVERAGE($AZ1644:$AZ1653)-1&lt;0.005,FALSE())),50,100)))</f>
        <v/>
      </c>
    </row>
    <row r="1654" customFormat="false" ht="15" hidden="false" customHeight="true" outlineLevel="0" collapsed="false">
      <c r="A1654" s="47" t="n">
        <v>1650</v>
      </c>
      <c r="B1654" s="48" t="n">
        <v>44952</v>
      </c>
      <c r="C1654" s="47" t="n">
        <v>2023</v>
      </c>
      <c r="D1654" s="49" t="s">
        <v>239</v>
      </c>
      <c r="E1654" s="50" t="n">
        <v>12051.48</v>
      </c>
      <c r="F1654" s="51" t="n">
        <v>0.00333</v>
      </c>
      <c r="G1654" s="51" t="n">
        <v>-0.209185</v>
      </c>
      <c r="H1654" s="52" t="n">
        <v>0.6735</v>
      </c>
      <c r="I1654" s="62" t="n">
        <v>430.3</v>
      </c>
      <c r="J1654" s="63" t="s">
        <v>240</v>
      </c>
      <c r="K1654" s="54" t="n">
        <v>18.73</v>
      </c>
      <c r="L1654" s="55" t="n">
        <f aca="false">IF(COUNT(F1654)=0,50,IF(F1654&gt;=0,100,IF(F1654&gt;=-0.02,50,0)))</f>
        <v>100</v>
      </c>
      <c r="M1654" s="55" t="n">
        <f aca="false">IF(COUNT(G1654)=0,50,IF(G1654&gt;-0.06,100,IF(G1654&gt;-0.15,50,0)))</f>
        <v>0</v>
      </c>
      <c r="N1654" s="55" t="n">
        <f aca="false">IF(COUNT(H1654)=0,50,IF(H1654&gt;=0.6,100,IF(H1654&gt;=0.4,50,0)))</f>
        <v>100</v>
      </c>
      <c r="O1654" s="55" t="n">
        <f aca="false">IF(COUNT(I1654)=0,50,IF(J1654="proxy_vix",50,IF(I1654&lt;350,100,IF(I1654&lt;=450,50,0))))</f>
        <v>50</v>
      </c>
      <c r="P1654" s="55" t="n">
        <f aca="false">IF(COUNT(K1654)=0,50,IF(K1654&lt;20,100,IF(K1654&lt;=25,50,0)))</f>
        <v>100</v>
      </c>
      <c r="Q1654" s="54"/>
      <c r="R1654" s="47"/>
      <c r="S1654" s="51" t="n">
        <f aca="false">$E1654/$E1653-1</f>
        <v>0.020041998562806</v>
      </c>
      <c r="T1654" s="56" t="n">
        <f aca="false">$K1654/$K1653-1</f>
        <v>-0.0183438155136267</v>
      </c>
      <c r="V1654" s="57"/>
      <c r="W1654" s="57"/>
      <c r="Y1654" s="1" t="str">
        <f aca="false">IF(AX1654&gt;=70,"EASY",IF(AX1654&gt;40,"UNCERTAIN","HARD"))</f>
        <v>UNCERTAIN</v>
      </c>
      <c r="AA1654" s="58" t="n">
        <f aca="false">IF($A1654&lt;200,"",AVERAGE($E1605:$E1654)/AVERAGE($E1455:$E1654)-1)</f>
        <v>-0.0458594857153202</v>
      </c>
      <c r="AB1654" s="59" t="n">
        <f aca="false">LOOKUP($B1654,07_L1政策步階!$A$4:$A$14,07_L1政策步階!$C$4:$C$14)</f>
        <v>-1</v>
      </c>
      <c r="AC1654" s="57"/>
      <c r="AD1654" s="57"/>
      <c r="AE1654" s="57"/>
      <c r="AF1654" s="57"/>
      <c r="AG1654" s="57"/>
      <c r="AH1654" s="57"/>
      <c r="AI1654" s="57"/>
      <c r="AJ1654" s="57"/>
      <c r="AK1654" s="57"/>
      <c r="AL1654" s="59" t="n">
        <f aca="false">IF(ISNUMBER($AA1654),IF($AA1654&gt;=0.005,100,IF($AA1654&gt;=-0.015,50,0)),"")</f>
        <v>0</v>
      </c>
      <c r="AM1654" s="59" t="n">
        <f aca="false">IF(ISNUMBER($AB1654),IF($AB1654=1,100,IF($AB1654=0,50,0)),"")</f>
        <v>0</v>
      </c>
      <c r="AN1654" s="0" t="str">
        <f aca="false">IF(ISNUMBER($AC1654),IF($AC1654&gt;=0.001,100,IF($AC1654&gt;=-0.003,50,0)),"")</f>
        <v/>
      </c>
      <c r="AO1654" s="0" t="str">
        <f aca="false">IF(ISNUMBER($AD1654),IF($AD1654&gt;=0.04,100,IF($AD1654&gt;=0,50,0)),"")</f>
        <v/>
      </c>
      <c r="AP1654" s="0" t="str">
        <f aca="false">IF(ISNUMBER($AE1654),IF($AE1654&gt;=25,100,IF($AE1654&gt;=-75,50,0)),"")</f>
        <v/>
      </c>
      <c r="AQ1654" s="0" t="str">
        <f aca="false">IF(ISNUMBER($AF1654),IF($AF1654&gt;0,100,IF($AF1654&gt;=-50,50,0)),"")</f>
        <v/>
      </c>
      <c r="AR1654" s="0" t="str">
        <f aca="false">IF(ISNUMBER($AG1654),IF($AG1654=1,100,IF($AG1654=0,50,0)),"")</f>
        <v/>
      </c>
      <c r="AS1654" s="0" t="str">
        <f aca="false">IF(ISNUMBER($AH1654),IF($AH1654&lt;0,100,IF($AH1654&lt;=20,50,0)),"")</f>
        <v/>
      </c>
      <c r="AT1654" s="0" t="str">
        <f aca="false">IF(ISNUMBER($AI1654),IF($AI1654&lt;0.95,100,IF($AI1654&lt;=1,50,0)),"")</f>
        <v/>
      </c>
      <c r="AU1654" s="0" t="str">
        <f aca="false">IF(ISNUMBER($AJ1654),IF($AJ1654&lt;30,0,IF($AJ1654&lt;40,50,IF($AJ1654&lt;=90,100,50))),"")</f>
        <v/>
      </c>
      <c r="AV1654" s="0" t="str">
        <f aca="false">IF(ISNUMBER($AK1654),IF($AK1654&gt;-0.2,100,IF($AK1654&gt;=-0.4,50,0)),"")</f>
        <v/>
      </c>
      <c r="AW1654" s="59" t="n">
        <f aca="false">01_指標庫!$H$4*ISNUMBER($F1654)+01_指標庫!$H$5*ISNUMBER($AA1654)+01_指標庫!$H$6*ISNUMBER($G1654)+01_指標庫!$H$7*ISNUMBER($H1654)+01_指標庫!$H$8*ISNUMBER($AF1654)+01_指標庫!$H$9*ISNUMBER($AG1654)+01_指標庫!$H$10*ISNUMBER($AB1654)+01_指標庫!$H$11*ISNUMBER($AC1654)+01_指標庫!$H$12*ISNUMBER($AD1654)+01_指標庫!$H$13*ISNUMBER($AE1654)+01_指標庫!$H$14*ISNUMBER($I1654)+01_指標庫!$H$15*ISNUMBER($AH1654)+01_指標庫!$H$16*ISNUMBER($K1654)+01_指標庫!$H$17*ISNUMBER($AI1654)+01_指標庫!$H$18*ISNUMBER($AJ1654)+01_指標庫!$H$19*ISNUMBER($AK1654)+01_指標庫!$H$20*ISNUMBER($BB1654)+01_指標庫!$H$21*ISNUMBER($BC1654)</f>
        <v>51</v>
      </c>
      <c r="AX1654" s="59" t="n">
        <f aca="false">IF(AW1654=0,50,ROUND((01_指標庫!$H$4*IF(ISNUMBER($F1654),L1654,0)+01_指標庫!$H$5*IF(ISNUMBER($AA1654),AL1654,0)+01_指標庫!$H$6*IF(ISNUMBER($G1654),M1654,0)+01_指標庫!$H$7*IF(ISNUMBER($H1654),N1654,0)+01_指標庫!$H$8*IF(ISNUMBER($AF1654),AQ1654,0)+01_指標庫!$H$9*IF(ISNUMBER($AG1654),AR1654,0)+01_指標庫!$H$10*IF(ISNUMBER($AB1654),AM1654,0)+01_指標庫!$H$11*IF(ISNUMBER($AC1654),AN1654,0)+01_指標庫!$H$12*IF(ISNUMBER($AD1654),AO1654,0)+01_指標庫!$H$13*IF(ISNUMBER($AE1654),AP1654,0)+01_指標庫!$H$14*IF(ISNUMBER($I1654),O1654,0)+01_指標庫!$H$15*IF(ISNUMBER($AH1654),AS1654,0)+01_指標庫!$H$16*IF(ISNUMBER($K1654),P1654,0)+01_指標庫!$H$17*IF(ISNUMBER($AI1654),AT1654,0)+01_指標庫!$H$18*IF(ISNUMBER($AJ1654),AU1654,0)+01_指標庫!$H$19*IF(ISNUMBER($AK1654),AV1654,0)+01_指標庫!$H$20*IF(ISNUMBER($BB1654),BB1654,0)+01_指標庫!$H$21*IF(ISNUMBER($BC1654),BC1654,0))/AW1654,1))</f>
        <v>62.7</v>
      </c>
      <c r="AY1654" s="60"/>
      <c r="AZ1654" s="60"/>
      <c r="BA1654" s="58" t="n">
        <f aca="false">AVERAGE($E1650:$E1654)/AVERAGE($E1645:$E1654)-1</f>
        <v>0.0166580491809727</v>
      </c>
      <c r="BB1654" s="59" t="n">
        <f aca="false">IF(ISNUMBER($BA1654),IF(OR($S1654&lt;=-0.03,$BA1654&lt;-0.003),0,IF(OR($S1654&lt;=-0.02,$BA1654&lt;0.01),50,100)),"")</f>
        <v>100</v>
      </c>
      <c r="BC1654" s="0" t="str">
        <f aca="false">IF(OR(COUNT($AZ1654)=0,COUNT($AZ1653)=0),"",IF(OR($AY1654/$AZ1653-1&lt;=-0.03,$AZ1654/$AZ1653-1&lt;=-0.045,IF(COUNT($AZ1645:$AZ1654)=10,AVERAGE($AZ1650:$AZ1654)/AVERAGE($AZ1645:$AZ1654)-1&lt;-0.01,FALSE())),0,IF(OR($AZ1654/$AZ1653-1&lt;=-0.02,IF(COUNT($AZ1645:$AZ1654)=10,AVERAGE($AZ1650:$AZ1654)/AVERAGE($AZ1645:$AZ1654)-1&lt;0.005,FALSE())),50,100)))</f>
        <v/>
      </c>
    </row>
    <row r="1655" customFormat="false" ht="15" hidden="false" customHeight="true" outlineLevel="0" collapsed="false">
      <c r="A1655" s="47" t="n">
        <v>1651</v>
      </c>
      <c r="B1655" s="48" t="n">
        <v>44953</v>
      </c>
      <c r="C1655" s="47" t="n">
        <v>2023</v>
      </c>
      <c r="D1655" s="49" t="s">
        <v>234</v>
      </c>
      <c r="E1655" s="50" t="n">
        <v>12166.6</v>
      </c>
      <c r="F1655" s="51" t="n">
        <v>0.013683</v>
      </c>
      <c r="G1655" s="51" t="n">
        <v>-0.201631</v>
      </c>
      <c r="H1655" s="52" t="n">
        <v>0.6939</v>
      </c>
      <c r="I1655" s="62" t="n">
        <v>428.4</v>
      </c>
      <c r="J1655" s="63" t="s">
        <v>240</v>
      </c>
      <c r="K1655" s="54" t="n">
        <v>18.51</v>
      </c>
      <c r="L1655" s="55" t="n">
        <f aca="false">IF(COUNT(F1655)=0,50,IF(F1655&gt;=0,100,IF(F1655&gt;=-0.02,50,0)))</f>
        <v>100</v>
      </c>
      <c r="M1655" s="55" t="n">
        <f aca="false">IF(COUNT(G1655)=0,50,IF(G1655&gt;-0.06,100,IF(G1655&gt;-0.15,50,0)))</f>
        <v>0</v>
      </c>
      <c r="N1655" s="55" t="n">
        <f aca="false">IF(COUNT(H1655)=0,50,IF(H1655&gt;=0.6,100,IF(H1655&gt;=0.4,50,0)))</f>
        <v>100</v>
      </c>
      <c r="O1655" s="55" t="n">
        <f aca="false">IF(COUNT(I1655)=0,50,IF(J1655="proxy_vix",50,IF(I1655&lt;350,100,IF(I1655&lt;=450,50,0))))</f>
        <v>50</v>
      </c>
      <c r="P1655" s="55" t="n">
        <f aca="false">IF(COUNT(K1655)=0,50,IF(K1655&lt;20,100,IF(K1655&lt;=25,50,0)))</f>
        <v>100</v>
      </c>
      <c r="Q1655" s="54"/>
      <c r="R1655" s="47"/>
      <c r="S1655" s="51" t="n">
        <f aca="false">$E1655/$E1654-1</f>
        <v>0.00955235373580687</v>
      </c>
      <c r="T1655" s="56" t="n">
        <f aca="false">$K1655/$K1654-1</f>
        <v>-0.0117458622530698</v>
      </c>
      <c r="V1655" s="57"/>
      <c r="W1655" s="57"/>
      <c r="Y1655" s="1" t="str">
        <f aca="false">IF(AX1655&gt;=70,"EASY",IF(AX1655&gt;40,"UNCERTAIN","HARD"))</f>
        <v>UNCERTAIN</v>
      </c>
      <c r="AA1655" s="58" t="n">
        <f aca="false">IF($A1655&lt;200,"",AVERAGE($E1606:$E1655)/AVERAGE($E1456:$E1655)-1)</f>
        <v>-0.0443586900667722</v>
      </c>
      <c r="AB1655" s="59" t="n">
        <f aca="false">LOOKUP($B1655,07_L1政策步階!$A$4:$A$14,07_L1政策步階!$C$4:$C$14)</f>
        <v>-1</v>
      </c>
      <c r="AC1655" s="57"/>
      <c r="AD1655" s="57"/>
      <c r="AE1655" s="57"/>
      <c r="AF1655" s="57"/>
      <c r="AG1655" s="57"/>
      <c r="AH1655" s="57"/>
      <c r="AI1655" s="57"/>
      <c r="AJ1655" s="57"/>
      <c r="AK1655" s="57"/>
      <c r="AL1655" s="59" t="n">
        <f aca="false">IF(ISNUMBER($AA1655),IF($AA1655&gt;=0.005,100,IF($AA1655&gt;=-0.015,50,0)),"")</f>
        <v>0</v>
      </c>
      <c r="AM1655" s="59" t="n">
        <f aca="false">IF(ISNUMBER($AB1655),IF($AB1655=1,100,IF($AB1655=0,50,0)),"")</f>
        <v>0</v>
      </c>
      <c r="AN1655" s="0" t="str">
        <f aca="false">IF(ISNUMBER($AC1655),IF($AC1655&gt;=0.001,100,IF($AC1655&gt;=-0.003,50,0)),"")</f>
        <v/>
      </c>
      <c r="AO1655" s="0" t="str">
        <f aca="false">IF(ISNUMBER($AD1655),IF($AD1655&gt;=0.04,100,IF($AD1655&gt;=0,50,0)),"")</f>
        <v/>
      </c>
      <c r="AP1655" s="0" t="str">
        <f aca="false">IF(ISNUMBER($AE1655),IF($AE1655&gt;=25,100,IF($AE1655&gt;=-75,50,0)),"")</f>
        <v/>
      </c>
      <c r="AQ1655" s="0" t="str">
        <f aca="false">IF(ISNUMBER($AF1655),IF($AF1655&gt;0,100,IF($AF1655&gt;=-50,50,0)),"")</f>
        <v/>
      </c>
      <c r="AR1655" s="0" t="str">
        <f aca="false">IF(ISNUMBER($AG1655),IF($AG1655=1,100,IF($AG1655=0,50,0)),"")</f>
        <v/>
      </c>
      <c r="AS1655" s="0" t="str">
        <f aca="false">IF(ISNUMBER($AH1655),IF($AH1655&lt;0,100,IF($AH1655&lt;=20,50,0)),"")</f>
        <v/>
      </c>
      <c r="AT1655" s="0" t="str">
        <f aca="false">IF(ISNUMBER($AI1655),IF($AI1655&lt;0.95,100,IF($AI1655&lt;=1,50,0)),"")</f>
        <v/>
      </c>
      <c r="AU1655" s="0" t="str">
        <f aca="false">IF(ISNUMBER($AJ1655),IF($AJ1655&lt;30,0,IF($AJ1655&lt;40,50,IF($AJ1655&lt;=90,100,50))),"")</f>
        <v/>
      </c>
      <c r="AV1655" s="0" t="str">
        <f aca="false">IF(ISNUMBER($AK1655),IF($AK1655&gt;-0.2,100,IF($AK1655&gt;=-0.4,50,0)),"")</f>
        <v/>
      </c>
      <c r="AW1655" s="59" t="n">
        <f aca="false">01_指標庫!$H$4*ISNUMBER($F1655)+01_指標庫!$H$5*ISNUMBER($AA1655)+01_指標庫!$H$6*ISNUMBER($G1655)+01_指標庫!$H$7*ISNUMBER($H1655)+01_指標庫!$H$8*ISNUMBER($AF1655)+01_指標庫!$H$9*ISNUMBER($AG1655)+01_指標庫!$H$10*ISNUMBER($AB1655)+01_指標庫!$H$11*ISNUMBER($AC1655)+01_指標庫!$H$12*ISNUMBER($AD1655)+01_指標庫!$H$13*ISNUMBER($AE1655)+01_指標庫!$H$14*ISNUMBER($I1655)+01_指標庫!$H$15*ISNUMBER($AH1655)+01_指標庫!$H$16*ISNUMBER($K1655)+01_指標庫!$H$17*ISNUMBER($AI1655)+01_指標庫!$H$18*ISNUMBER($AJ1655)+01_指標庫!$H$19*ISNUMBER($AK1655)+01_指標庫!$H$20*ISNUMBER($BB1655)+01_指標庫!$H$21*ISNUMBER($BC1655)</f>
        <v>51</v>
      </c>
      <c r="AX1655" s="59" t="n">
        <f aca="false">IF(AW1655=0,50,ROUND((01_指標庫!$H$4*IF(ISNUMBER($F1655),L1655,0)+01_指標庫!$H$5*IF(ISNUMBER($AA1655),AL1655,0)+01_指標庫!$H$6*IF(ISNUMBER($G1655),M1655,0)+01_指標庫!$H$7*IF(ISNUMBER($H1655),N1655,0)+01_指標庫!$H$8*IF(ISNUMBER($AF1655),AQ1655,0)+01_指標庫!$H$9*IF(ISNUMBER($AG1655),AR1655,0)+01_指標庫!$H$10*IF(ISNUMBER($AB1655),AM1655,0)+01_指標庫!$H$11*IF(ISNUMBER($AC1655),AN1655,0)+01_指標庫!$H$12*IF(ISNUMBER($AD1655),AO1655,0)+01_指標庫!$H$13*IF(ISNUMBER($AE1655),AP1655,0)+01_指標庫!$H$14*IF(ISNUMBER($I1655),O1655,0)+01_指標庫!$H$15*IF(ISNUMBER($AH1655),AS1655,0)+01_指標庫!$H$16*IF(ISNUMBER($K1655),P1655,0)+01_指標庫!$H$17*IF(ISNUMBER($AI1655),AT1655,0)+01_指標庫!$H$18*IF(ISNUMBER($AJ1655),AU1655,0)+01_指標庫!$H$19*IF(ISNUMBER($AK1655),AV1655,0)+01_指標庫!$H$20*IF(ISNUMBER($BB1655),BB1655,0)+01_指標庫!$H$21*IF(ISNUMBER($BC1655),BC1655,0))/AW1655,1))</f>
        <v>62.7</v>
      </c>
      <c r="AY1655" s="60"/>
      <c r="AZ1655" s="60"/>
      <c r="BA1655" s="58" t="n">
        <f aca="false">AVERAGE($E1651:$E1655)/AVERAGE($E1646:$E1655)-1</f>
        <v>0.0198700907125637</v>
      </c>
      <c r="BB1655" s="59" t="n">
        <f aca="false">IF(ISNUMBER($BA1655),IF(OR($S1655&lt;=-0.03,$BA1655&lt;-0.003),0,IF(OR($S1655&lt;=-0.02,$BA1655&lt;0.01),50,100)),"")</f>
        <v>100</v>
      </c>
      <c r="BC1655" s="0" t="str">
        <f aca="false">IF(OR(COUNT($AZ1655)=0,COUNT($AZ1654)=0),"",IF(OR($AY1655/$AZ1654-1&lt;=-0.03,$AZ1655/$AZ1654-1&lt;=-0.045,IF(COUNT($AZ1646:$AZ1655)=10,AVERAGE($AZ1651:$AZ1655)/AVERAGE($AZ1646:$AZ1655)-1&lt;-0.01,FALSE())),0,IF(OR($AZ1655/$AZ1654-1&lt;=-0.02,IF(COUNT($AZ1646:$AZ1655)=10,AVERAGE($AZ1651:$AZ1655)/AVERAGE($AZ1646:$AZ1655)-1&lt;0.005,FALSE())),50,100)))</f>
        <v/>
      </c>
    </row>
    <row r="1656" customFormat="false" ht="15" hidden="false" customHeight="true" outlineLevel="0" collapsed="false">
      <c r="A1656" s="47" t="n">
        <v>1652</v>
      </c>
      <c r="B1656" s="48" t="n">
        <v>44956</v>
      </c>
      <c r="C1656" s="47" t="n">
        <v>2023</v>
      </c>
      <c r="D1656" s="49" t="s">
        <v>236</v>
      </c>
      <c r="E1656" s="50" t="n">
        <v>11912.39</v>
      </c>
      <c r="F1656" s="51" t="n">
        <v>-0.006658</v>
      </c>
      <c r="G1656" s="51" t="n">
        <v>-0.218312</v>
      </c>
      <c r="H1656" s="52" t="n">
        <v>0.6939</v>
      </c>
      <c r="I1656" s="62" t="n">
        <v>440.4</v>
      </c>
      <c r="J1656" s="63" t="s">
        <v>240</v>
      </c>
      <c r="K1656" s="54" t="n">
        <v>19.94</v>
      </c>
      <c r="L1656" s="55" t="n">
        <f aca="false">IF(COUNT(F1656)=0,50,IF(F1656&gt;=0,100,IF(F1656&gt;=-0.02,50,0)))</f>
        <v>50</v>
      </c>
      <c r="M1656" s="55" t="n">
        <f aca="false">IF(COUNT(G1656)=0,50,IF(G1656&gt;-0.06,100,IF(G1656&gt;-0.15,50,0)))</f>
        <v>0</v>
      </c>
      <c r="N1656" s="55" t="n">
        <f aca="false">IF(COUNT(H1656)=0,50,IF(H1656&gt;=0.6,100,IF(H1656&gt;=0.4,50,0)))</f>
        <v>100</v>
      </c>
      <c r="O1656" s="55" t="n">
        <f aca="false">IF(COUNT(I1656)=0,50,IF(J1656="proxy_vix",50,IF(I1656&lt;350,100,IF(I1656&lt;=450,50,0))))</f>
        <v>50</v>
      </c>
      <c r="P1656" s="55" t="n">
        <f aca="false">IF(COUNT(K1656)=0,50,IF(K1656&lt;20,100,IF(K1656&lt;=25,50,0)))</f>
        <v>100</v>
      </c>
      <c r="Q1656" s="54"/>
      <c r="R1656" s="47"/>
      <c r="S1656" s="51" t="n">
        <f aca="false">$E1656/$E1655-1</f>
        <v>-0.0208940870908882</v>
      </c>
      <c r="T1656" s="56" t="n">
        <f aca="false">$K1656/$K1655-1</f>
        <v>0.0772555375472717</v>
      </c>
      <c r="V1656" s="57"/>
      <c r="W1656" s="57"/>
      <c r="Y1656" s="1" t="str">
        <f aca="false">IF(AX1656&gt;=70,"EASY",IF(AX1656&gt;40,"UNCERTAIN","HARD"))</f>
        <v>UNCERTAIN</v>
      </c>
      <c r="AA1656" s="58" t="n">
        <f aca="false">IF($A1656&lt;200,"",AVERAGE($E1607:$E1656)/AVERAGE($E1457:$E1656)-1)</f>
        <v>-0.0434819317252404</v>
      </c>
      <c r="AB1656" s="59" t="n">
        <f aca="false">LOOKUP($B1656,07_L1政策步階!$A$4:$A$14,07_L1政策步階!$C$4:$C$14)</f>
        <v>-1</v>
      </c>
      <c r="AC1656" s="57"/>
      <c r="AD1656" s="57"/>
      <c r="AE1656" s="57"/>
      <c r="AF1656" s="57"/>
      <c r="AG1656" s="57"/>
      <c r="AH1656" s="57"/>
      <c r="AI1656" s="57"/>
      <c r="AJ1656" s="57"/>
      <c r="AK1656" s="57"/>
      <c r="AL1656" s="59" t="n">
        <f aca="false">IF(ISNUMBER($AA1656),IF($AA1656&gt;=0.005,100,IF($AA1656&gt;=-0.015,50,0)),"")</f>
        <v>0</v>
      </c>
      <c r="AM1656" s="59" t="n">
        <f aca="false">IF(ISNUMBER($AB1656),IF($AB1656=1,100,IF($AB1656=0,50,0)),"")</f>
        <v>0</v>
      </c>
      <c r="AN1656" s="0" t="str">
        <f aca="false">IF(ISNUMBER($AC1656),IF($AC1656&gt;=0.001,100,IF($AC1656&gt;=-0.003,50,0)),"")</f>
        <v/>
      </c>
      <c r="AO1656" s="0" t="str">
        <f aca="false">IF(ISNUMBER($AD1656),IF($AD1656&gt;=0.04,100,IF($AD1656&gt;=0,50,0)),"")</f>
        <v/>
      </c>
      <c r="AP1656" s="0" t="str">
        <f aca="false">IF(ISNUMBER($AE1656),IF($AE1656&gt;=25,100,IF($AE1656&gt;=-75,50,0)),"")</f>
        <v/>
      </c>
      <c r="AQ1656" s="0" t="str">
        <f aca="false">IF(ISNUMBER($AF1656),IF($AF1656&gt;0,100,IF($AF1656&gt;=-50,50,0)),"")</f>
        <v/>
      </c>
      <c r="AR1656" s="0" t="str">
        <f aca="false">IF(ISNUMBER($AG1656),IF($AG1656=1,100,IF($AG1656=0,50,0)),"")</f>
        <v/>
      </c>
      <c r="AS1656" s="0" t="str">
        <f aca="false">IF(ISNUMBER($AH1656),IF($AH1656&lt;0,100,IF($AH1656&lt;=20,50,0)),"")</f>
        <v/>
      </c>
      <c r="AT1656" s="0" t="str">
        <f aca="false">IF(ISNUMBER($AI1656),IF($AI1656&lt;0.95,100,IF($AI1656&lt;=1,50,0)),"")</f>
        <v/>
      </c>
      <c r="AU1656" s="0" t="str">
        <f aca="false">IF(ISNUMBER($AJ1656),IF($AJ1656&lt;30,0,IF($AJ1656&lt;40,50,IF($AJ1656&lt;=90,100,50))),"")</f>
        <v/>
      </c>
      <c r="AV1656" s="0" t="str">
        <f aca="false">IF(ISNUMBER($AK1656),IF($AK1656&gt;-0.2,100,IF($AK1656&gt;=-0.4,50,0)),"")</f>
        <v/>
      </c>
      <c r="AW1656" s="59" t="n">
        <f aca="false">01_指標庫!$H$4*ISNUMBER($F1656)+01_指標庫!$H$5*ISNUMBER($AA1656)+01_指標庫!$H$6*ISNUMBER($G1656)+01_指標庫!$H$7*ISNUMBER($H1656)+01_指標庫!$H$8*ISNUMBER($AF1656)+01_指標庫!$H$9*ISNUMBER($AG1656)+01_指標庫!$H$10*ISNUMBER($AB1656)+01_指標庫!$H$11*ISNUMBER($AC1656)+01_指標庫!$H$12*ISNUMBER($AD1656)+01_指標庫!$H$13*ISNUMBER($AE1656)+01_指標庫!$H$14*ISNUMBER($I1656)+01_指標庫!$H$15*ISNUMBER($AH1656)+01_指標庫!$H$16*ISNUMBER($K1656)+01_指標庫!$H$17*ISNUMBER($AI1656)+01_指標庫!$H$18*ISNUMBER($AJ1656)+01_指標庫!$H$19*ISNUMBER($AK1656)+01_指標庫!$H$20*ISNUMBER($BB1656)+01_指標庫!$H$21*ISNUMBER($BC1656)</f>
        <v>51</v>
      </c>
      <c r="AX1656" s="59" t="n">
        <f aca="false">IF(AW1656=0,50,ROUND((01_指標庫!$H$4*IF(ISNUMBER($F1656),L1656,0)+01_指標庫!$H$5*IF(ISNUMBER($AA1656),AL1656,0)+01_指標庫!$H$6*IF(ISNUMBER($G1656),M1656,0)+01_指標庫!$H$7*IF(ISNUMBER($H1656),N1656,0)+01_指標庫!$H$8*IF(ISNUMBER($AF1656),AQ1656,0)+01_指標庫!$H$9*IF(ISNUMBER($AG1656),AR1656,0)+01_指標庫!$H$10*IF(ISNUMBER($AB1656),AM1656,0)+01_指標庫!$H$11*IF(ISNUMBER($AC1656),AN1656,0)+01_指標庫!$H$12*IF(ISNUMBER($AD1656),AO1656,0)+01_指標庫!$H$13*IF(ISNUMBER($AE1656),AP1656,0)+01_指標庫!$H$14*IF(ISNUMBER($I1656),O1656,0)+01_指標庫!$H$15*IF(ISNUMBER($AH1656),AS1656,0)+01_指標庫!$H$16*IF(ISNUMBER($K1656),P1656,0)+01_指標庫!$H$17*IF(ISNUMBER($AI1656),AT1656,0)+01_指標庫!$H$18*IF(ISNUMBER($AJ1656),AU1656,0)+01_指標庫!$H$19*IF(ISNUMBER($AK1656),AV1656,0)+01_指標庫!$H$20*IF(ISNUMBER($BB1656),BB1656,0)+01_指標庫!$H$21*IF(ISNUMBER($BC1656),BC1656,0))/AW1656,1))</f>
        <v>49</v>
      </c>
      <c r="AY1656" s="60"/>
      <c r="AZ1656" s="60"/>
      <c r="BA1656" s="58" t="n">
        <f aca="false">AVERAGE($E1652:$E1656)/AVERAGE($E1647:$E1656)-1</f>
        <v>0.017329989862737</v>
      </c>
      <c r="BB1656" s="59" t="n">
        <f aca="false">IF(ISNUMBER($BA1656),IF(OR($S1656&lt;=-0.03,$BA1656&lt;-0.003),0,IF(OR($S1656&lt;=-0.02,$BA1656&lt;0.01),50,100)),"")</f>
        <v>50</v>
      </c>
      <c r="BC1656" s="0" t="str">
        <f aca="false">IF(OR(COUNT($AZ1656)=0,COUNT($AZ1655)=0),"",IF(OR($AY1656/$AZ1655-1&lt;=-0.03,$AZ1656/$AZ1655-1&lt;=-0.045,IF(COUNT($AZ1647:$AZ1656)=10,AVERAGE($AZ1652:$AZ1656)/AVERAGE($AZ1647:$AZ1656)-1&lt;-0.01,FALSE())),0,IF(OR($AZ1656/$AZ1655-1&lt;=-0.02,IF(COUNT($AZ1647:$AZ1656)=10,AVERAGE($AZ1652:$AZ1656)/AVERAGE($AZ1647:$AZ1656)-1&lt;0.005,FALSE())),50,100)))</f>
        <v/>
      </c>
    </row>
    <row r="1657" customFormat="false" ht="15" hidden="false" customHeight="true" outlineLevel="0" collapsed="false">
      <c r="A1657" s="47" t="n">
        <v>1653</v>
      </c>
      <c r="B1657" s="48" t="n">
        <v>44957</v>
      </c>
      <c r="C1657" s="47" t="n">
        <v>2023</v>
      </c>
      <c r="D1657" s="49" t="s">
        <v>237</v>
      </c>
      <c r="E1657" s="50" t="n">
        <v>12101.93</v>
      </c>
      <c r="F1657" s="51" t="n">
        <v>0.010039</v>
      </c>
      <c r="G1657" s="51" t="n">
        <v>-0.205875</v>
      </c>
      <c r="H1657" s="52" t="n">
        <v>0.6939</v>
      </c>
      <c r="I1657" s="62" t="n">
        <v>435.9</v>
      </c>
      <c r="J1657" s="63" t="s">
        <v>240</v>
      </c>
      <c r="K1657" s="54" t="n">
        <v>19.4</v>
      </c>
      <c r="L1657" s="55" t="n">
        <f aca="false">IF(COUNT(F1657)=0,50,IF(F1657&gt;=0,100,IF(F1657&gt;=-0.02,50,0)))</f>
        <v>100</v>
      </c>
      <c r="M1657" s="55" t="n">
        <f aca="false">IF(COUNT(G1657)=0,50,IF(G1657&gt;-0.06,100,IF(G1657&gt;-0.15,50,0)))</f>
        <v>0</v>
      </c>
      <c r="N1657" s="55" t="n">
        <f aca="false">IF(COUNT(H1657)=0,50,IF(H1657&gt;=0.6,100,IF(H1657&gt;=0.4,50,0)))</f>
        <v>100</v>
      </c>
      <c r="O1657" s="55" t="n">
        <f aca="false">IF(COUNT(I1657)=0,50,IF(J1657="proxy_vix",50,IF(I1657&lt;350,100,IF(I1657&lt;=450,50,0))))</f>
        <v>50</v>
      </c>
      <c r="P1657" s="55" t="n">
        <f aca="false">IF(COUNT(K1657)=0,50,IF(K1657&lt;20,100,IF(K1657&lt;=25,50,0)))</f>
        <v>100</v>
      </c>
      <c r="Q1657" s="54"/>
      <c r="R1657" s="47"/>
      <c r="S1657" s="51" t="n">
        <f aca="false">$E1657/$E1656-1</f>
        <v>0.0159111647620671</v>
      </c>
      <c r="T1657" s="56" t="n">
        <f aca="false">$K1657/$K1656-1</f>
        <v>-0.0270812437311937</v>
      </c>
      <c r="V1657" s="57"/>
      <c r="W1657" s="57"/>
      <c r="Y1657" s="1" t="str">
        <f aca="false">IF(AX1657&gt;=70,"EASY",IF(AX1657&gt;40,"UNCERTAIN","HARD"))</f>
        <v>UNCERTAIN</v>
      </c>
      <c r="AA1657" s="58" t="n">
        <f aca="false">IF($A1657&lt;200,"",AVERAGE($E1608:$E1657)/AVERAGE($E1458:$E1657)-1)</f>
        <v>-0.0419651374518995</v>
      </c>
      <c r="AB1657" s="59" t="n">
        <f aca="false">LOOKUP($B1657,07_L1政策步階!$A$4:$A$14,07_L1政策步階!$C$4:$C$14)</f>
        <v>-1</v>
      </c>
      <c r="AC1657" s="57"/>
      <c r="AD1657" s="57"/>
      <c r="AE1657" s="57"/>
      <c r="AF1657" s="57"/>
      <c r="AG1657" s="57"/>
      <c r="AH1657" s="57"/>
      <c r="AI1657" s="57"/>
      <c r="AJ1657" s="57"/>
      <c r="AK1657" s="57"/>
      <c r="AL1657" s="59" t="n">
        <f aca="false">IF(ISNUMBER($AA1657),IF($AA1657&gt;=0.005,100,IF($AA1657&gt;=-0.015,50,0)),"")</f>
        <v>0</v>
      </c>
      <c r="AM1657" s="59" t="n">
        <f aca="false">IF(ISNUMBER($AB1657),IF($AB1657=1,100,IF($AB1657=0,50,0)),"")</f>
        <v>0</v>
      </c>
      <c r="AN1657" s="0" t="str">
        <f aca="false">IF(ISNUMBER($AC1657),IF($AC1657&gt;=0.001,100,IF($AC1657&gt;=-0.003,50,0)),"")</f>
        <v/>
      </c>
      <c r="AO1657" s="0" t="str">
        <f aca="false">IF(ISNUMBER($AD1657),IF($AD1657&gt;=0.04,100,IF($AD1657&gt;=0,50,0)),"")</f>
        <v/>
      </c>
      <c r="AP1657" s="0" t="str">
        <f aca="false">IF(ISNUMBER($AE1657),IF($AE1657&gt;=25,100,IF($AE1657&gt;=-75,50,0)),"")</f>
        <v/>
      </c>
      <c r="AQ1657" s="0" t="str">
        <f aca="false">IF(ISNUMBER($AF1657),IF($AF1657&gt;0,100,IF($AF1657&gt;=-50,50,0)),"")</f>
        <v/>
      </c>
      <c r="AR1657" s="0" t="str">
        <f aca="false">IF(ISNUMBER($AG1657),IF($AG1657=1,100,IF($AG1657=0,50,0)),"")</f>
        <v/>
      </c>
      <c r="AS1657" s="0" t="str">
        <f aca="false">IF(ISNUMBER($AH1657),IF($AH1657&lt;0,100,IF($AH1657&lt;=20,50,0)),"")</f>
        <v/>
      </c>
      <c r="AT1657" s="0" t="str">
        <f aca="false">IF(ISNUMBER($AI1657),IF($AI1657&lt;0.95,100,IF($AI1657&lt;=1,50,0)),"")</f>
        <v/>
      </c>
      <c r="AU1657" s="0" t="str">
        <f aca="false">IF(ISNUMBER($AJ1657),IF($AJ1657&lt;30,0,IF($AJ1657&lt;40,50,IF($AJ1657&lt;=90,100,50))),"")</f>
        <v/>
      </c>
      <c r="AV1657" s="0" t="str">
        <f aca="false">IF(ISNUMBER($AK1657),IF($AK1657&gt;-0.2,100,IF($AK1657&gt;=-0.4,50,0)),"")</f>
        <v/>
      </c>
      <c r="AW1657" s="59" t="n">
        <f aca="false">01_指標庫!$H$4*ISNUMBER($F1657)+01_指標庫!$H$5*ISNUMBER($AA1657)+01_指標庫!$H$6*ISNUMBER($G1657)+01_指標庫!$H$7*ISNUMBER($H1657)+01_指標庫!$H$8*ISNUMBER($AF1657)+01_指標庫!$H$9*ISNUMBER($AG1657)+01_指標庫!$H$10*ISNUMBER($AB1657)+01_指標庫!$H$11*ISNUMBER($AC1657)+01_指標庫!$H$12*ISNUMBER($AD1657)+01_指標庫!$H$13*ISNUMBER($AE1657)+01_指標庫!$H$14*ISNUMBER($I1657)+01_指標庫!$H$15*ISNUMBER($AH1657)+01_指標庫!$H$16*ISNUMBER($K1657)+01_指標庫!$H$17*ISNUMBER($AI1657)+01_指標庫!$H$18*ISNUMBER($AJ1657)+01_指標庫!$H$19*ISNUMBER($AK1657)+01_指標庫!$H$20*ISNUMBER($BB1657)+01_指標庫!$H$21*ISNUMBER($BC1657)</f>
        <v>51</v>
      </c>
      <c r="AX1657" s="59" t="n">
        <f aca="false">IF(AW1657=0,50,ROUND((01_指標庫!$H$4*IF(ISNUMBER($F1657),L1657,0)+01_指標庫!$H$5*IF(ISNUMBER($AA1657),AL1657,0)+01_指標庫!$H$6*IF(ISNUMBER($G1657),M1657,0)+01_指標庫!$H$7*IF(ISNUMBER($H1657),N1657,0)+01_指標庫!$H$8*IF(ISNUMBER($AF1657),AQ1657,0)+01_指標庫!$H$9*IF(ISNUMBER($AG1657),AR1657,0)+01_指標庫!$H$10*IF(ISNUMBER($AB1657),AM1657,0)+01_指標庫!$H$11*IF(ISNUMBER($AC1657),AN1657,0)+01_指標庫!$H$12*IF(ISNUMBER($AD1657),AO1657,0)+01_指標庫!$H$13*IF(ISNUMBER($AE1657),AP1657,0)+01_指標庫!$H$14*IF(ISNUMBER($I1657),O1657,0)+01_指標庫!$H$15*IF(ISNUMBER($AH1657),AS1657,0)+01_指標庫!$H$16*IF(ISNUMBER($K1657),P1657,0)+01_指標庫!$H$17*IF(ISNUMBER($AI1657),AT1657,0)+01_指標庫!$H$18*IF(ISNUMBER($AJ1657),AU1657,0)+01_指標庫!$H$19*IF(ISNUMBER($AK1657),AV1657,0)+01_指標庫!$H$20*IF(ISNUMBER($BB1657),BB1657,0)+01_指標庫!$H$21*IF(ISNUMBER($BC1657),BC1657,0))/AW1657,1))</f>
        <v>62.7</v>
      </c>
      <c r="AY1657" s="60"/>
      <c r="AZ1657" s="60"/>
      <c r="BA1657" s="58" t="n">
        <f aca="false">AVERAGE($E1653:$E1657)/AVERAGE($E1648:$E1657)-1</f>
        <v>0.0169607810095345</v>
      </c>
      <c r="BB1657" s="59" t="n">
        <f aca="false">IF(ISNUMBER($BA1657),IF(OR($S1657&lt;=-0.03,$BA1657&lt;-0.003),0,IF(OR($S1657&lt;=-0.02,$BA1657&lt;0.01),50,100)),"")</f>
        <v>100</v>
      </c>
      <c r="BC1657" s="0" t="str">
        <f aca="false">IF(OR(COUNT($AZ1657)=0,COUNT($AZ1656)=0),"",IF(OR($AY1657/$AZ1656-1&lt;=-0.03,$AZ1657/$AZ1656-1&lt;=-0.045,IF(COUNT($AZ1648:$AZ1657)=10,AVERAGE($AZ1653:$AZ1657)/AVERAGE($AZ1648:$AZ1657)-1&lt;-0.01,FALSE())),0,IF(OR($AZ1657/$AZ1656-1&lt;=-0.02,IF(COUNT($AZ1648:$AZ1657)=10,AVERAGE($AZ1653:$AZ1657)/AVERAGE($AZ1648:$AZ1657)-1&lt;0.005,FALSE())),50,100)))</f>
        <v/>
      </c>
    </row>
    <row r="1658" customFormat="false" ht="15" hidden="false" customHeight="true" outlineLevel="0" collapsed="false">
      <c r="A1658" s="47" t="n">
        <v>1654</v>
      </c>
      <c r="B1658" s="48" t="n">
        <v>44958</v>
      </c>
      <c r="C1658" s="47" t="n">
        <v>2023</v>
      </c>
      <c r="D1658" s="49" t="s">
        <v>238</v>
      </c>
      <c r="E1658" s="50" t="n">
        <v>12363.1</v>
      </c>
      <c r="F1658" s="51" t="n">
        <v>0.032495</v>
      </c>
      <c r="G1658" s="51" t="n">
        <v>-0.188737</v>
      </c>
      <c r="H1658" s="52" t="n">
        <v>0.7551</v>
      </c>
      <c r="I1658" s="62" t="n">
        <v>423</v>
      </c>
      <c r="J1658" s="63" t="s">
        <v>240</v>
      </c>
      <c r="K1658" s="54" t="n">
        <v>17.87</v>
      </c>
      <c r="L1658" s="55" t="n">
        <f aca="false">IF(COUNT(F1658)=0,50,IF(F1658&gt;=0,100,IF(F1658&gt;=-0.02,50,0)))</f>
        <v>100</v>
      </c>
      <c r="M1658" s="55" t="n">
        <f aca="false">IF(COUNT(G1658)=0,50,IF(G1658&gt;-0.06,100,IF(G1658&gt;-0.15,50,0)))</f>
        <v>0</v>
      </c>
      <c r="N1658" s="55" t="n">
        <f aca="false">IF(COUNT(H1658)=0,50,IF(H1658&gt;=0.6,100,IF(H1658&gt;=0.4,50,0)))</f>
        <v>100</v>
      </c>
      <c r="O1658" s="55" t="n">
        <f aca="false">IF(COUNT(I1658)=0,50,IF(J1658="proxy_vix",50,IF(I1658&lt;350,100,IF(I1658&lt;=450,50,0))))</f>
        <v>50</v>
      </c>
      <c r="P1658" s="55" t="n">
        <f aca="false">IF(COUNT(K1658)=0,50,IF(K1658&lt;20,100,IF(K1658&lt;=25,50,0)))</f>
        <v>100</v>
      </c>
      <c r="Q1658" s="54"/>
      <c r="R1658" s="47"/>
      <c r="S1658" s="51" t="n">
        <f aca="false">$E1658/$E1657-1</f>
        <v>0.021580855285066</v>
      </c>
      <c r="T1658" s="56" t="n">
        <f aca="false">$K1658/$K1657-1</f>
        <v>-0.0788659793814431</v>
      </c>
      <c r="V1658" s="57"/>
      <c r="W1658" s="57"/>
      <c r="Y1658" s="1" t="str">
        <f aca="false">IF(AX1658&gt;=70,"EASY",IF(AX1658&gt;40,"UNCERTAIN","HARD"))</f>
        <v>UNCERTAIN</v>
      </c>
      <c r="AA1658" s="58" t="n">
        <f aca="false">IF($A1658&lt;200,"",AVERAGE($E1609:$E1658)/AVERAGE($E1459:$E1658)-1)</f>
        <v>-0.0402068033918388</v>
      </c>
      <c r="AB1658" s="59" t="n">
        <f aca="false">LOOKUP($B1658,07_L1政策步階!$A$4:$A$14,07_L1政策步階!$C$4:$C$14)</f>
        <v>-1</v>
      </c>
      <c r="AC1658" s="57"/>
      <c r="AD1658" s="57"/>
      <c r="AE1658" s="57"/>
      <c r="AF1658" s="57"/>
      <c r="AG1658" s="57"/>
      <c r="AH1658" s="57"/>
      <c r="AI1658" s="57"/>
      <c r="AJ1658" s="57"/>
      <c r="AK1658" s="57"/>
      <c r="AL1658" s="59" t="n">
        <f aca="false">IF(ISNUMBER($AA1658),IF($AA1658&gt;=0.005,100,IF($AA1658&gt;=-0.015,50,0)),"")</f>
        <v>0</v>
      </c>
      <c r="AM1658" s="59" t="n">
        <f aca="false">IF(ISNUMBER($AB1658),IF($AB1658=1,100,IF($AB1658=0,50,0)),"")</f>
        <v>0</v>
      </c>
      <c r="AN1658" s="0" t="str">
        <f aca="false">IF(ISNUMBER($AC1658),IF($AC1658&gt;=0.001,100,IF($AC1658&gt;=-0.003,50,0)),"")</f>
        <v/>
      </c>
      <c r="AO1658" s="0" t="str">
        <f aca="false">IF(ISNUMBER($AD1658),IF($AD1658&gt;=0.04,100,IF($AD1658&gt;=0,50,0)),"")</f>
        <v/>
      </c>
      <c r="AP1658" s="0" t="str">
        <f aca="false">IF(ISNUMBER($AE1658),IF($AE1658&gt;=25,100,IF($AE1658&gt;=-75,50,0)),"")</f>
        <v/>
      </c>
      <c r="AQ1658" s="0" t="str">
        <f aca="false">IF(ISNUMBER($AF1658),IF($AF1658&gt;0,100,IF($AF1658&gt;=-50,50,0)),"")</f>
        <v/>
      </c>
      <c r="AR1658" s="0" t="str">
        <f aca="false">IF(ISNUMBER($AG1658),IF($AG1658=1,100,IF($AG1658=0,50,0)),"")</f>
        <v/>
      </c>
      <c r="AS1658" s="0" t="str">
        <f aca="false">IF(ISNUMBER($AH1658),IF($AH1658&lt;0,100,IF($AH1658&lt;=20,50,0)),"")</f>
        <v/>
      </c>
      <c r="AT1658" s="0" t="str">
        <f aca="false">IF(ISNUMBER($AI1658),IF($AI1658&lt;0.95,100,IF($AI1658&lt;=1,50,0)),"")</f>
        <v/>
      </c>
      <c r="AU1658" s="0" t="str">
        <f aca="false">IF(ISNUMBER($AJ1658),IF($AJ1658&lt;30,0,IF($AJ1658&lt;40,50,IF($AJ1658&lt;=90,100,50))),"")</f>
        <v/>
      </c>
      <c r="AV1658" s="0" t="str">
        <f aca="false">IF(ISNUMBER($AK1658),IF($AK1658&gt;-0.2,100,IF($AK1658&gt;=-0.4,50,0)),"")</f>
        <v/>
      </c>
      <c r="AW1658" s="59" t="n">
        <f aca="false">01_指標庫!$H$4*ISNUMBER($F1658)+01_指標庫!$H$5*ISNUMBER($AA1658)+01_指標庫!$H$6*ISNUMBER($G1658)+01_指標庫!$H$7*ISNUMBER($H1658)+01_指標庫!$H$8*ISNUMBER($AF1658)+01_指標庫!$H$9*ISNUMBER($AG1658)+01_指標庫!$H$10*ISNUMBER($AB1658)+01_指標庫!$H$11*ISNUMBER($AC1658)+01_指標庫!$H$12*ISNUMBER($AD1658)+01_指標庫!$H$13*ISNUMBER($AE1658)+01_指標庫!$H$14*ISNUMBER($I1658)+01_指標庫!$H$15*ISNUMBER($AH1658)+01_指標庫!$H$16*ISNUMBER($K1658)+01_指標庫!$H$17*ISNUMBER($AI1658)+01_指標庫!$H$18*ISNUMBER($AJ1658)+01_指標庫!$H$19*ISNUMBER($AK1658)+01_指標庫!$H$20*ISNUMBER($BB1658)+01_指標庫!$H$21*ISNUMBER($BC1658)</f>
        <v>51</v>
      </c>
      <c r="AX1658" s="59" t="n">
        <f aca="false">IF(AW1658=0,50,ROUND((01_指標庫!$H$4*IF(ISNUMBER($F1658),L1658,0)+01_指標庫!$H$5*IF(ISNUMBER($AA1658),AL1658,0)+01_指標庫!$H$6*IF(ISNUMBER($G1658),M1658,0)+01_指標庫!$H$7*IF(ISNUMBER($H1658),N1658,0)+01_指標庫!$H$8*IF(ISNUMBER($AF1658),AQ1658,0)+01_指標庫!$H$9*IF(ISNUMBER($AG1658),AR1658,0)+01_指標庫!$H$10*IF(ISNUMBER($AB1658),AM1658,0)+01_指標庫!$H$11*IF(ISNUMBER($AC1658),AN1658,0)+01_指標庫!$H$12*IF(ISNUMBER($AD1658),AO1658,0)+01_指標庫!$H$13*IF(ISNUMBER($AE1658),AP1658,0)+01_指標庫!$H$14*IF(ISNUMBER($I1658),O1658,0)+01_指標庫!$H$15*IF(ISNUMBER($AH1658),AS1658,0)+01_指標庫!$H$16*IF(ISNUMBER($K1658),P1658,0)+01_指標庫!$H$17*IF(ISNUMBER($AI1658),AT1658,0)+01_指標庫!$H$18*IF(ISNUMBER($AJ1658),AU1658,0)+01_指標庫!$H$19*IF(ISNUMBER($AK1658),AV1658,0)+01_指標庫!$H$20*IF(ISNUMBER($BB1658),BB1658,0)+01_指標庫!$H$21*IF(ISNUMBER($BC1658),BC1658,0))/AW1658,1))</f>
        <v>62.7</v>
      </c>
      <c r="AY1658" s="60"/>
      <c r="AZ1658" s="60"/>
      <c r="BA1658" s="58" t="n">
        <f aca="false">AVERAGE($E1654:$E1658)/AVERAGE($E1649:$E1658)-1</f>
        <v>0.0180347496519566</v>
      </c>
      <c r="BB1658" s="59" t="n">
        <f aca="false">IF(ISNUMBER($BA1658),IF(OR($S1658&lt;=-0.03,$BA1658&lt;-0.003),0,IF(OR($S1658&lt;=-0.02,$BA1658&lt;0.01),50,100)),"")</f>
        <v>100</v>
      </c>
      <c r="BC1658" s="0" t="str">
        <f aca="false">IF(OR(COUNT($AZ1658)=0,COUNT($AZ1657)=0),"",IF(OR($AY1658/$AZ1657-1&lt;=-0.03,$AZ1658/$AZ1657-1&lt;=-0.045,IF(COUNT($AZ1649:$AZ1658)=10,AVERAGE($AZ1654:$AZ1658)/AVERAGE($AZ1649:$AZ1658)-1&lt;-0.01,FALSE())),0,IF(OR($AZ1658/$AZ1657-1&lt;=-0.02,IF(COUNT($AZ1649:$AZ1658)=10,AVERAGE($AZ1654:$AZ1658)/AVERAGE($AZ1649:$AZ1658)-1&lt;0.005,FALSE())),50,100)))</f>
        <v/>
      </c>
    </row>
    <row r="1659" customFormat="false" ht="15" hidden="false" customHeight="true" outlineLevel="0" collapsed="false">
      <c r="A1659" s="47" t="n">
        <v>1655</v>
      </c>
      <c r="B1659" s="48" t="n">
        <v>44959</v>
      </c>
      <c r="C1659" s="47" t="n">
        <v>2023</v>
      </c>
      <c r="D1659" s="49" t="s">
        <v>239</v>
      </c>
      <c r="E1659" s="50" t="n">
        <v>12803.14</v>
      </c>
      <c r="F1659" s="51" t="n">
        <v>0.06974</v>
      </c>
      <c r="G1659" s="51" t="n">
        <v>-0.159862</v>
      </c>
      <c r="H1659" s="52" t="n">
        <v>0.8776</v>
      </c>
      <c r="I1659" s="62" t="n">
        <v>430.3</v>
      </c>
      <c r="J1659" s="63" t="s">
        <v>240</v>
      </c>
      <c r="K1659" s="54" t="n">
        <v>18.73</v>
      </c>
      <c r="L1659" s="55" t="n">
        <f aca="false">IF(COUNT(F1659)=0,50,IF(F1659&gt;=0,100,IF(F1659&gt;=-0.02,50,0)))</f>
        <v>100</v>
      </c>
      <c r="M1659" s="55" t="n">
        <f aca="false">IF(COUNT(G1659)=0,50,IF(G1659&gt;-0.06,100,IF(G1659&gt;-0.15,50,0)))</f>
        <v>0</v>
      </c>
      <c r="N1659" s="55" t="n">
        <f aca="false">IF(COUNT(H1659)=0,50,IF(H1659&gt;=0.6,100,IF(H1659&gt;=0.4,50,0)))</f>
        <v>100</v>
      </c>
      <c r="O1659" s="55" t="n">
        <f aca="false">IF(COUNT(I1659)=0,50,IF(J1659="proxy_vix",50,IF(I1659&lt;350,100,IF(I1659&lt;=450,50,0))))</f>
        <v>50</v>
      </c>
      <c r="P1659" s="55" t="n">
        <f aca="false">IF(COUNT(K1659)=0,50,IF(K1659&lt;20,100,IF(K1659&lt;=25,50,0)))</f>
        <v>100</v>
      </c>
      <c r="Q1659" s="54"/>
      <c r="R1659" s="47"/>
      <c r="S1659" s="51" t="n">
        <f aca="false">$E1659/$E1658-1</f>
        <v>0.035593014696961</v>
      </c>
      <c r="T1659" s="56" t="n">
        <f aca="false">$K1659/$K1658-1</f>
        <v>0.0481253497481813</v>
      </c>
      <c r="V1659" s="57"/>
      <c r="W1659" s="57"/>
      <c r="Y1659" s="1" t="str">
        <f aca="false">IF(AX1659&gt;=70,"EASY",IF(AX1659&gt;40,"UNCERTAIN","HARD"))</f>
        <v>UNCERTAIN</v>
      </c>
      <c r="AA1659" s="58" t="n">
        <f aca="false">IF($A1659&lt;200,"",AVERAGE($E1610:$E1659)/AVERAGE($E1460:$E1659)-1)</f>
        <v>-0.037880871384753</v>
      </c>
      <c r="AB1659" s="59" t="n">
        <f aca="false">LOOKUP($B1659,07_L1政策步階!$A$4:$A$14,07_L1政策步階!$C$4:$C$14)</f>
        <v>-1</v>
      </c>
      <c r="AC1659" s="57"/>
      <c r="AD1659" s="57"/>
      <c r="AE1659" s="57"/>
      <c r="AF1659" s="57"/>
      <c r="AG1659" s="57"/>
      <c r="AH1659" s="57"/>
      <c r="AI1659" s="57"/>
      <c r="AJ1659" s="57"/>
      <c r="AK1659" s="57"/>
      <c r="AL1659" s="59" t="n">
        <f aca="false">IF(ISNUMBER($AA1659),IF($AA1659&gt;=0.005,100,IF($AA1659&gt;=-0.015,50,0)),"")</f>
        <v>0</v>
      </c>
      <c r="AM1659" s="59" t="n">
        <f aca="false">IF(ISNUMBER($AB1659),IF($AB1659=1,100,IF($AB1659=0,50,0)),"")</f>
        <v>0</v>
      </c>
      <c r="AN1659" s="0" t="str">
        <f aca="false">IF(ISNUMBER($AC1659),IF($AC1659&gt;=0.001,100,IF($AC1659&gt;=-0.003,50,0)),"")</f>
        <v/>
      </c>
      <c r="AO1659" s="0" t="str">
        <f aca="false">IF(ISNUMBER($AD1659),IF($AD1659&gt;=0.04,100,IF($AD1659&gt;=0,50,0)),"")</f>
        <v/>
      </c>
      <c r="AP1659" s="0" t="str">
        <f aca="false">IF(ISNUMBER($AE1659),IF($AE1659&gt;=25,100,IF($AE1659&gt;=-75,50,0)),"")</f>
        <v/>
      </c>
      <c r="AQ1659" s="0" t="str">
        <f aca="false">IF(ISNUMBER($AF1659),IF($AF1659&gt;0,100,IF($AF1659&gt;=-50,50,0)),"")</f>
        <v/>
      </c>
      <c r="AR1659" s="0" t="str">
        <f aca="false">IF(ISNUMBER($AG1659),IF($AG1659=1,100,IF($AG1659=0,50,0)),"")</f>
        <v/>
      </c>
      <c r="AS1659" s="0" t="str">
        <f aca="false">IF(ISNUMBER($AH1659),IF($AH1659&lt;0,100,IF($AH1659&lt;=20,50,0)),"")</f>
        <v/>
      </c>
      <c r="AT1659" s="0" t="str">
        <f aca="false">IF(ISNUMBER($AI1659),IF($AI1659&lt;0.95,100,IF($AI1659&lt;=1,50,0)),"")</f>
        <v/>
      </c>
      <c r="AU1659" s="0" t="str">
        <f aca="false">IF(ISNUMBER($AJ1659),IF($AJ1659&lt;30,0,IF($AJ1659&lt;40,50,IF($AJ1659&lt;=90,100,50))),"")</f>
        <v/>
      </c>
      <c r="AV1659" s="0" t="str">
        <f aca="false">IF(ISNUMBER($AK1659),IF($AK1659&gt;-0.2,100,IF($AK1659&gt;=-0.4,50,0)),"")</f>
        <v/>
      </c>
      <c r="AW1659" s="59" t="n">
        <f aca="false">01_指標庫!$H$4*ISNUMBER($F1659)+01_指標庫!$H$5*ISNUMBER($AA1659)+01_指標庫!$H$6*ISNUMBER($G1659)+01_指標庫!$H$7*ISNUMBER($H1659)+01_指標庫!$H$8*ISNUMBER($AF1659)+01_指標庫!$H$9*ISNUMBER($AG1659)+01_指標庫!$H$10*ISNUMBER($AB1659)+01_指標庫!$H$11*ISNUMBER($AC1659)+01_指標庫!$H$12*ISNUMBER($AD1659)+01_指標庫!$H$13*ISNUMBER($AE1659)+01_指標庫!$H$14*ISNUMBER($I1659)+01_指標庫!$H$15*ISNUMBER($AH1659)+01_指標庫!$H$16*ISNUMBER($K1659)+01_指標庫!$H$17*ISNUMBER($AI1659)+01_指標庫!$H$18*ISNUMBER($AJ1659)+01_指標庫!$H$19*ISNUMBER($AK1659)+01_指標庫!$H$20*ISNUMBER($BB1659)+01_指標庫!$H$21*ISNUMBER($BC1659)</f>
        <v>51</v>
      </c>
      <c r="AX1659" s="59" t="n">
        <f aca="false">IF(AW1659=0,50,ROUND((01_指標庫!$H$4*IF(ISNUMBER($F1659),L1659,0)+01_指標庫!$H$5*IF(ISNUMBER($AA1659),AL1659,0)+01_指標庫!$H$6*IF(ISNUMBER($G1659),M1659,0)+01_指標庫!$H$7*IF(ISNUMBER($H1659),N1659,0)+01_指標庫!$H$8*IF(ISNUMBER($AF1659),AQ1659,0)+01_指標庫!$H$9*IF(ISNUMBER($AG1659),AR1659,0)+01_指標庫!$H$10*IF(ISNUMBER($AB1659),AM1659,0)+01_指標庫!$H$11*IF(ISNUMBER($AC1659),AN1659,0)+01_指標庫!$H$12*IF(ISNUMBER($AD1659),AO1659,0)+01_指標庫!$H$13*IF(ISNUMBER($AE1659),AP1659,0)+01_指標庫!$H$14*IF(ISNUMBER($I1659),O1659,0)+01_指標庫!$H$15*IF(ISNUMBER($AH1659),AS1659,0)+01_指標庫!$H$16*IF(ISNUMBER($K1659),P1659,0)+01_指標庫!$H$17*IF(ISNUMBER($AI1659),AT1659,0)+01_指標庫!$H$18*IF(ISNUMBER($AJ1659),AU1659,0)+01_指標庫!$H$19*IF(ISNUMBER($AK1659),AV1659,0)+01_指標庫!$H$20*IF(ISNUMBER($BB1659),BB1659,0)+01_指標庫!$H$21*IF(ISNUMBER($BC1659),BC1659,0))/AW1659,1))</f>
        <v>62.7</v>
      </c>
      <c r="AY1659" s="60"/>
      <c r="AZ1659" s="60"/>
      <c r="BA1659" s="58" t="n">
        <f aca="false">AVERAGE($E1655:$E1659)/AVERAGE($E1650:$E1659)-1</f>
        <v>0.0177748040381733</v>
      </c>
      <c r="BB1659" s="59" t="n">
        <f aca="false">IF(ISNUMBER($BA1659),IF(OR($S1659&lt;=-0.03,$BA1659&lt;-0.003),0,IF(OR($S1659&lt;=-0.02,$BA1659&lt;0.01),50,100)),"")</f>
        <v>100</v>
      </c>
      <c r="BC1659" s="0" t="str">
        <f aca="false">IF(OR(COUNT($AZ1659)=0,COUNT($AZ1658)=0),"",IF(OR($AY1659/$AZ1658-1&lt;=-0.03,$AZ1659/$AZ1658-1&lt;=-0.045,IF(COUNT($AZ1650:$AZ1659)=10,AVERAGE($AZ1655:$AZ1659)/AVERAGE($AZ1650:$AZ1659)-1&lt;-0.01,FALSE())),0,IF(OR($AZ1659/$AZ1658-1&lt;=-0.02,IF(COUNT($AZ1650:$AZ1659)=10,AVERAGE($AZ1655:$AZ1659)/AVERAGE($AZ1650:$AZ1659)-1&lt;0.005,FALSE())),50,100)))</f>
        <v/>
      </c>
    </row>
    <row r="1660" customFormat="false" ht="15" hidden="false" customHeight="true" outlineLevel="0" collapsed="false">
      <c r="A1660" s="47" t="n">
        <v>1656</v>
      </c>
      <c r="B1660" s="48" t="n">
        <v>44960</v>
      </c>
      <c r="C1660" s="47" t="n">
        <v>2023</v>
      </c>
      <c r="D1660" s="49" t="s">
        <v>234</v>
      </c>
      <c r="E1660" s="50" t="n">
        <v>12573.36</v>
      </c>
      <c r="F1660" s="51" t="n">
        <v>0.05126</v>
      </c>
      <c r="G1660" s="51" t="n">
        <v>-0.17494</v>
      </c>
      <c r="H1660" s="52" t="n">
        <v>0.7959</v>
      </c>
      <c r="I1660" s="62" t="n">
        <v>426.9</v>
      </c>
      <c r="J1660" s="63" t="s">
        <v>240</v>
      </c>
      <c r="K1660" s="54" t="n">
        <v>18.33</v>
      </c>
      <c r="L1660" s="55" t="n">
        <f aca="false">IF(COUNT(F1660)=0,50,IF(F1660&gt;=0,100,IF(F1660&gt;=-0.02,50,0)))</f>
        <v>100</v>
      </c>
      <c r="M1660" s="55" t="n">
        <f aca="false">IF(COUNT(G1660)=0,50,IF(G1660&gt;-0.06,100,IF(G1660&gt;-0.15,50,0)))</f>
        <v>0</v>
      </c>
      <c r="N1660" s="55" t="n">
        <f aca="false">IF(COUNT(H1660)=0,50,IF(H1660&gt;=0.6,100,IF(H1660&gt;=0.4,50,0)))</f>
        <v>100</v>
      </c>
      <c r="O1660" s="55" t="n">
        <f aca="false">IF(COUNT(I1660)=0,50,IF(J1660="proxy_vix",50,IF(I1660&lt;350,100,IF(I1660&lt;=450,50,0))))</f>
        <v>50</v>
      </c>
      <c r="P1660" s="55" t="n">
        <f aca="false">IF(COUNT(K1660)=0,50,IF(K1660&lt;20,100,IF(K1660&lt;=25,50,0)))</f>
        <v>100</v>
      </c>
      <c r="Q1660" s="54"/>
      <c r="R1660" s="47"/>
      <c r="S1660" s="51" t="n">
        <f aca="false">$E1660/$E1659-1</f>
        <v>-0.0179471598373523</v>
      </c>
      <c r="T1660" s="56" t="n">
        <f aca="false">$K1660/$K1659-1</f>
        <v>-0.0213561131874001</v>
      </c>
      <c r="V1660" s="57"/>
      <c r="W1660" s="57"/>
      <c r="Y1660" s="1" t="str">
        <f aca="false">IF(AX1660&gt;=70,"EASY",IF(AX1660&gt;40,"UNCERTAIN","HARD"))</f>
        <v>UNCERTAIN</v>
      </c>
      <c r="AA1660" s="58" t="n">
        <f aca="false">IF($A1660&lt;200,"",AVERAGE($E1611:$E1660)/AVERAGE($E1461:$E1660)-1)</f>
        <v>-0.0355169912726863</v>
      </c>
      <c r="AB1660" s="59" t="n">
        <f aca="false">LOOKUP($B1660,07_L1政策步階!$A$4:$A$14,07_L1政策步階!$C$4:$C$14)</f>
        <v>-1</v>
      </c>
      <c r="AC1660" s="57"/>
      <c r="AD1660" s="57"/>
      <c r="AE1660" s="57"/>
      <c r="AF1660" s="57"/>
      <c r="AG1660" s="57"/>
      <c r="AH1660" s="57"/>
      <c r="AI1660" s="57"/>
      <c r="AJ1660" s="57"/>
      <c r="AK1660" s="57"/>
      <c r="AL1660" s="59" t="n">
        <f aca="false">IF(ISNUMBER($AA1660),IF($AA1660&gt;=0.005,100,IF($AA1660&gt;=-0.015,50,0)),"")</f>
        <v>0</v>
      </c>
      <c r="AM1660" s="59" t="n">
        <f aca="false">IF(ISNUMBER($AB1660),IF($AB1660=1,100,IF($AB1660=0,50,0)),"")</f>
        <v>0</v>
      </c>
      <c r="AN1660" s="0" t="str">
        <f aca="false">IF(ISNUMBER($AC1660),IF($AC1660&gt;=0.001,100,IF($AC1660&gt;=-0.003,50,0)),"")</f>
        <v/>
      </c>
      <c r="AO1660" s="0" t="str">
        <f aca="false">IF(ISNUMBER($AD1660),IF($AD1660&gt;=0.04,100,IF($AD1660&gt;=0,50,0)),"")</f>
        <v/>
      </c>
      <c r="AP1660" s="0" t="str">
        <f aca="false">IF(ISNUMBER($AE1660),IF($AE1660&gt;=25,100,IF($AE1660&gt;=-75,50,0)),"")</f>
        <v/>
      </c>
      <c r="AQ1660" s="0" t="str">
        <f aca="false">IF(ISNUMBER($AF1660),IF($AF1660&gt;0,100,IF($AF1660&gt;=-50,50,0)),"")</f>
        <v/>
      </c>
      <c r="AR1660" s="0" t="str">
        <f aca="false">IF(ISNUMBER($AG1660),IF($AG1660=1,100,IF($AG1660=0,50,0)),"")</f>
        <v/>
      </c>
      <c r="AS1660" s="0" t="str">
        <f aca="false">IF(ISNUMBER($AH1660),IF($AH1660&lt;0,100,IF($AH1660&lt;=20,50,0)),"")</f>
        <v/>
      </c>
      <c r="AT1660" s="0" t="str">
        <f aca="false">IF(ISNUMBER($AI1660),IF($AI1660&lt;0.95,100,IF($AI1660&lt;=1,50,0)),"")</f>
        <v/>
      </c>
      <c r="AU1660" s="0" t="str">
        <f aca="false">IF(ISNUMBER($AJ1660),IF($AJ1660&lt;30,0,IF($AJ1660&lt;40,50,IF($AJ1660&lt;=90,100,50))),"")</f>
        <v/>
      </c>
      <c r="AV1660" s="0" t="str">
        <f aca="false">IF(ISNUMBER($AK1660),IF($AK1660&gt;-0.2,100,IF($AK1660&gt;=-0.4,50,0)),"")</f>
        <v/>
      </c>
      <c r="AW1660" s="59" t="n">
        <f aca="false">01_指標庫!$H$4*ISNUMBER($F1660)+01_指標庫!$H$5*ISNUMBER($AA1660)+01_指標庫!$H$6*ISNUMBER($G1660)+01_指標庫!$H$7*ISNUMBER($H1660)+01_指標庫!$H$8*ISNUMBER($AF1660)+01_指標庫!$H$9*ISNUMBER($AG1660)+01_指標庫!$H$10*ISNUMBER($AB1660)+01_指標庫!$H$11*ISNUMBER($AC1660)+01_指標庫!$H$12*ISNUMBER($AD1660)+01_指標庫!$H$13*ISNUMBER($AE1660)+01_指標庫!$H$14*ISNUMBER($I1660)+01_指標庫!$H$15*ISNUMBER($AH1660)+01_指標庫!$H$16*ISNUMBER($K1660)+01_指標庫!$H$17*ISNUMBER($AI1660)+01_指標庫!$H$18*ISNUMBER($AJ1660)+01_指標庫!$H$19*ISNUMBER($AK1660)+01_指標庫!$H$20*ISNUMBER($BB1660)+01_指標庫!$H$21*ISNUMBER($BC1660)</f>
        <v>51</v>
      </c>
      <c r="AX1660" s="59" t="n">
        <f aca="false">IF(AW1660=0,50,ROUND((01_指標庫!$H$4*IF(ISNUMBER($F1660),L1660,0)+01_指標庫!$H$5*IF(ISNUMBER($AA1660),AL1660,0)+01_指標庫!$H$6*IF(ISNUMBER($G1660),M1660,0)+01_指標庫!$H$7*IF(ISNUMBER($H1660),N1660,0)+01_指標庫!$H$8*IF(ISNUMBER($AF1660),AQ1660,0)+01_指標庫!$H$9*IF(ISNUMBER($AG1660),AR1660,0)+01_指標庫!$H$10*IF(ISNUMBER($AB1660),AM1660,0)+01_指標庫!$H$11*IF(ISNUMBER($AC1660),AN1660,0)+01_指標庫!$H$12*IF(ISNUMBER($AD1660),AO1660,0)+01_指標庫!$H$13*IF(ISNUMBER($AE1660),AP1660,0)+01_指標庫!$H$14*IF(ISNUMBER($I1660),O1660,0)+01_指標庫!$H$15*IF(ISNUMBER($AH1660),AS1660,0)+01_指標庫!$H$16*IF(ISNUMBER($K1660),P1660,0)+01_指標庫!$H$17*IF(ISNUMBER($AI1660),AT1660,0)+01_指標庫!$H$18*IF(ISNUMBER($AJ1660),AU1660,0)+01_指標庫!$H$19*IF(ISNUMBER($AK1660),AV1660,0)+01_指標庫!$H$20*IF(ISNUMBER($BB1660),BB1660,0)+01_指標庫!$H$21*IF(ISNUMBER($BC1660),BC1660,0))/AW1660,1))</f>
        <v>62.7</v>
      </c>
      <c r="AY1660" s="60"/>
      <c r="AZ1660" s="60"/>
      <c r="BA1660" s="58" t="n">
        <f aca="false">AVERAGE($E1656:$E1660)/AVERAGE($E1651:$E1660)-1</f>
        <v>0.0164763233249554</v>
      </c>
      <c r="BB1660" s="59" t="n">
        <f aca="false">IF(ISNUMBER($BA1660),IF(OR($S1660&lt;=-0.03,$BA1660&lt;-0.003),0,IF(OR($S1660&lt;=-0.02,$BA1660&lt;0.01),50,100)),"")</f>
        <v>100</v>
      </c>
      <c r="BC1660" s="0" t="str">
        <f aca="false">IF(OR(COUNT($AZ1660)=0,COUNT($AZ1659)=0),"",IF(OR($AY1660/$AZ1659-1&lt;=-0.03,$AZ1660/$AZ1659-1&lt;=-0.045,IF(COUNT($AZ1651:$AZ1660)=10,AVERAGE($AZ1656:$AZ1660)/AVERAGE($AZ1651:$AZ1660)-1&lt;-0.01,FALSE())),0,IF(OR($AZ1660/$AZ1659-1&lt;=-0.02,IF(COUNT($AZ1651:$AZ1660)=10,AVERAGE($AZ1656:$AZ1660)/AVERAGE($AZ1651:$AZ1660)-1&lt;0.005,FALSE())),50,100)))</f>
        <v/>
      </c>
    </row>
    <row r="1661" customFormat="false" ht="15" hidden="false" customHeight="true" outlineLevel="0" collapsed="false">
      <c r="A1661" s="47" t="n">
        <v>1657</v>
      </c>
      <c r="B1661" s="48" t="n">
        <v>44963</v>
      </c>
      <c r="C1661" s="47" t="n">
        <v>2023</v>
      </c>
      <c r="D1661" s="49" t="s">
        <v>236</v>
      </c>
      <c r="E1661" s="50" t="n">
        <v>12464.51</v>
      </c>
      <c r="F1661" s="51" t="n">
        <v>0.042828</v>
      </c>
      <c r="G1661" s="51" t="n">
        <v>-0.182082</v>
      </c>
      <c r="H1661" s="52" t="n">
        <v>0.8163</v>
      </c>
      <c r="I1661" s="62" t="n">
        <v>436.1</v>
      </c>
      <c r="J1661" s="63" t="s">
        <v>240</v>
      </c>
      <c r="K1661" s="54" t="n">
        <v>19.43</v>
      </c>
      <c r="L1661" s="55" t="n">
        <f aca="false">IF(COUNT(F1661)=0,50,IF(F1661&gt;=0,100,IF(F1661&gt;=-0.02,50,0)))</f>
        <v>100</v>
      </c>
      <c r="M1661" s="55" t="n">
        <f aca="false">IF(COUNT(G1661)=0,50,IF(G1661&gt;-0.06,100,IF(G1661&gt;-0.15,50,0)))</f>
        <v>0</v>
      </c>
      <c r="N1661" s="55" t="n">
        <f aca="false">IF(COUNT(H1661)=0,50,IF(H1661&gt;=0.6,100,IF(H1661&gt;=0.4,50,0)))</f>
        <v>100</v>
      </c>
      <c r="O1661" s="55" t="n">
        <f aca="false">IF(COUNT(I1661)=0,50,IF(J1661="proxy_vix",50,IF(I1661&lt;350,100,IF(I1661&lt;=450,50,0))))</f>
        <v>50</v>
      </c>
      <c r="P1661" s="55" t="n">
        <f aca="false">IF(COUNT(K1661)=0,50,IF(K1661&lt;20,100,IF(K1661&lt;=25,50,0)))</f>
        <v>100</v>
      </c>
      <c r="Q1661" s="54"/>
      <c r="R1661" s="47"/>
      <c r="S1661" s="51" t="n">
        <f aca="false">$E1661/$E1660-1</f>
        <v>-0.00865719266767195</v>
      </c>
      <c r="T1661" s="56" t="n">
        <f aca="false">$K1661/$K1660-1</f>
        <v>0.0600109110747409</v>
      </c>
      <c r="V1661" s="57"/>
      <c r="W1661" s="57"/>
      <c r="Y1661" s="1" t="str">
        <f aca="false">IF(AX1661&gt;=70,"EASY",IF(AX1661&gt;40,"UNCERTAIN","HARD"))</f>
        <v>UNCERTAIN</v>
      </c>
      <c r="AA1661" s="58" t="n">
        <f aca="false">IF($A1661&lt;200,"",AVERAGE($E1612:$E1661)/AVERAGE($E1462:$E1661)-1)</f>
        <v>-0.0336604022542962</v>
      </c>
      <c r="AB1661" s="59" t="n">
        <f aca="false">LOOKUP($B1661,07_L1政策步階!$A$4:$A$14,07_L1政策步階!$C$4:$C$14)</f>
        <v>-1</v>
      </c>
      <c r="AC1661" s="57"/>
      <c r="AD1661" s="57"/>
      <c r="AE1661" s="57"/>
      <c r="AF1661" s="57"/>
      <c r="AG1661" s="57"/>
      <c r="AH1661" s="57"/>
      <c r="AI1661" s="57"/>
      <c r="AJ1661" s="57"/>
      <c r="AK1661" s="57"/>
      <c r="AL1661" s="59" t="n">
        <f aca="false">IF(ISNUMBER($AA1661),IF($AA1661&gt;=0.005,100,IF($AA1661&gt;=-0.015,50,0)),"")</f>
        <v>0</v>
      </c>
      <c r="AM1661" s="59" t="n">
        <f aca="false">IF(ISNUMBER($AB1661),IF($AB1661=1,100,IF($AB1661=0,50,0)),"")</f>
        <v>0</v>
      </c>
      <c r="AN1661" s="0" t="str">
        <f aca="false">IF(ISNUMBER($AC1661),IF($AC1661&gt;=0.001,100,IF($AC1661&gt;=-0.003,50,0)),"")</f>
        <v/>
      </c>
      <c r="AO1661" s="0" t="str">
        <f aca="false">IF(ISNUMBER($AD1661),IF($AD1661&gt;=0.04,100,IF($AD1661&gt;=0,50,0)),"")</f>
        <v/>
      </c>
      <c r="AP1661" s="0" t="str">
        <f aca="false">IF(ISNUMBER($AE1661),IF($AE1661&gt;=25,100,IF($AE1661&gt;=-75,50,0)),"")</f>
        <v/>
      </c>
      <c r="AQ1661" s="0" t="str">
        <f aca="false">IF(ISNUMBER($AF1661),IF($AF1661&gt;0,100,IF($AF1661&gt;=-50,50,0)),"")</f>
        <v/>
      </c>
      <c r="AR1661" s="0" t="str">
        <f aca="false">IF(ISNUMBER($AG1661),IF($AG1661=1,100,IF($AG1661=0,50,0)),"")</f>
        <v/>
      </c>
      <c r="AS1661" s="0" t="str">
        <f aca="false">IF(ISNUMBER($AH1661),IF($AH1661&lt;0,100,IF($AH1661&lt;=20,50,0)),"")</f>
        <v/>
      </c>
      <c r="AT1661" s="0" t="str">
        <f aca="false">IF(ISNUMBER($AI1661),IF($AI1661&lt;0.95,100,IF($AI1661&lt;=1,50,0)),"")</f>
        <v/>
      </c>
      <c r="AU1661" s="0" t="str">
        <f aca="false">IF(ISNUMBER($AJ1661),IF($AJ1661&lt;30,0,IF($AJ1661&lt;40,50,IF($AJ1661&lt;=90,100,50))),"")</f>
        <v/>
      </c>
      <c r="AV1661" s="0" t="str">
        <f aca="false">IF(ISNUMBER($AK1661),IF($AK1661&gt;-0.2,100,IF($AK1661&gt;=-0.4,50,0)),"")</f>
        <v/>
      </c>
      <c r="AW1661" s="59" t="n">
        <f aca="false">01_指標庫!$H$4*ISNUMBER($F1661)+01_指標庫!$H$5*ISNUMBER($AA1661)+01_指標庫!$H$6*ISNUMBER($G1661)+01_指標庫!$H$7*ISNUMBER($H1661)+01_指標庫!$H$8*ISNUMBER($AF1661)+01_指標庫!$H$9*ISNUMBER($AG1661)+01_指標庫!$H$10*ISNUMBER($AB1661)+01_指標庫!$H$11*ISNUMBER($AC1661)+01_指標庫!$H$12*ISNUMBER($AD1661)+01_指標庫!$H$13*ISNUMBER($AE1661)+01_指標庫!$H$14*ISNUMBER($I1661)+01_指標庫!$H$15*ISNUMBER($AH1661)+01_指標庫!$H$16*ISNUMBER($K1661)+01_指標庫!$H$17*ISNUMBER($AI1661)+01_指標庫!$H$18*ISNUMBER($AJ1661)+01_指標庫!$H$19*ISNUMBER($AK1661)+01_指標庫!$H$20*ISNUMBER($BB1661)+01_指標庫!$H$21*ISNUMBER($BC1661)</f>
        <v>51</v>
      </c>
      <c r="AX1661" s="59" t="n">
        <f aca="false">IF(AW1661=0,50,ROUND((01_指標庫!$H$4*IF(ISNUMBER($F1661),L1661,0)+01_指標庫!$H$5*IF(ISNUMBER($AA1661),AL1661,0)+01_指標庫!$H$6*IF(ISNUMBER($G1661),M1661,0)+01_指標庫!$H$7*IF(ISNUMBER($H1661),N1661,0)+01_指標庫!$H$8*IF(ISNUMBER($AF1661),AQ1661,0)+01_指標庫!$H$9*IF(ISNUMBER($AG1661),AR1661,0)+01_指標庫!$H$10*IF(ISNUMBER($AB1661),AM1661,0)+01_指標庫!$H$11*IF(ISNUMBER($AC1661),AN1661,0)+01_指標庫!$H$12*IF(ISNUMBER($AD1661),AO1661,0)+01_指標庫!$H$13*IF(ISNUMBER($AE1661),AP1661,0)+01_指標庫!$H$14*IF(ISNUMBER($I1661),O1661,0)+01_指標庫!$H$15*IF(ISNUMBER($AH1661),AS1661,0)+01_指標庫!$H$16*IF(ISNUMBER($K1661),P1661,0)+01_指標庫!$H$17*IF(ISNUMBER($AI1661),AT1661,0)+01_指標庫!$H$18*IF(ISNUMBER($AJ1661),AU1661,0)+01_指標庫!$H$19*IF(ISNUMBER($AK1661),AV1661,0)+01_指標庫!$H$20*IF(ISNUMBER($BB1661),BB1661,0)+01_指標庫!$H$21*IF(ISNUMBER($BC1661),BC1661,0))/AW1661,1))</f>
        <v>62.7</v>
      </c>
      <c r="AY1661" s="60"/>
      <c r="AZ1661" s="60"/>
      <c r="BA1661" s="58" t="n">
        <f aca="false">AVERAGE($E1657:$E1661)/AVERAGE($E1652:$E1661)-1</f>
        <v>0.0205920104729127</v>
      </c>
      <c r="BB1661" s="59" t="n">
        <f aca="false">IF(ISNUMBER($BA1661),IF(OR($S1661&lt;=-0.03,$BA1661&lt;-0.003),0,IF(OR($S1661&lt;=-0.02,$BA1661&lt;0.01),50,100)),"")</f>
        <v>100</v>
      </c>
      <c r="BC1661" s="0" t="str">
        <f aca="false">IF(OR(COUNT($AZ1661)=0,COUNT($AZ1660)=0),"",IF(OR($AY1661/$AZ1660-1&lt;=-0.03,$AZ1661/$AZ1660-1&lt;=-0.045,IF(COUNT($AZ1652:$AZ1661)=10,AVERAGE($AZ1657:$AZ1661)/AVERAGE($AZ1652:$AZ1661)-1&lt;-0.01,FALSE())),0,IF(OR($AZ1661/$AZ1660-1&lt;=-0.02,IF(COUNT($AZ1652:$AZ1661)=10,AVERAGE($AZ1657:$AZ1661)/AVERAGE($AZ1652:$AZ1661)-1&lt;0.005,FALSE())),50,100)))</f>
        <v/>
      </c>
    </row>
    <row r="1662" customFormat="false" ht="15" hidden="false" customHeight="true" outlineLevel="0" collapsed="false">
      <c r="A1662" s="47" t="n">
        <v>1658</v>
      </c>
      <c r="B1662" s="48" t="n">
        <v>44964</v>
      </c>
      <c r="C1662" s="47" t="n">
        <v>2023</v>
      </c>
      <c r="D1662" s="49" t="s">
        <v>237</v>
      </c>
      <c r="E1662" s="50" t="n">
        <v>12728.27</v>
      </c>
      <c r="F1662" s="51" t="n">
        <v>0.065337</v>
      </c>
      <c r="G1662" s="51" t="n">
        <v>-0.164774</v>
      </c>
      <c r="H1662" s="52" t="n">
        <v>0.8367</v>
      </c>
      <c r="I1662" s="62" t="n">
        <v>429.7</v>
      </c>
      <c r="J1662" s="63" t="s">
        <v>240</v>
      </c>
      <c r="K1662" s="54" t="n">
        <v>18.66</v>
      </c>
      <c r="L1662" s="55" t="n">
        <f aca="false">IF(COUNT(F1662)=0,50,IF(F1662&gt;=0,100,IF(F1662&gt;=-0.02,50,0)))</f>
        <v>100</v>
      </c>
      <c r="M1662" s="55" t="n">
        <f aca="false">IF(COUNT(G1662)=0,50,IF(G1662&gt;-0.06,100,IF(G1662&gt;-0.15,50,0)))</f>
        <v>0</v>
      </c>
      <c r="N1662" s="55" t="n">
        <f aca="false">IF(COUNT(H1662)=0,50,IF(H1662&gt;=0.6,100,IF(H1662&gt;=0.4,50,0)))</f>
        <v>100</v>
      </c>
      <c r="O1662" s="55" t="n">
        <f aca="false">IF(COUNT(I1662)=0,50,IF(J1662="proxy_vix",50,IF(I1662&lt;350,100,IF(I1662&lt;=450,50,0))))</f>
        <v>50</v>
      </c>
      <c r="P1662" s="55" t="n">
        <f aca="false">IF(COUNT(K1662)=0,50,IF(K1662&lt;20,100,IF(K1662&lt;=25,50,0)))</f>
        <v>100</v>
      </c>
      <c r="Q1662" s="54"/>
      <c r="R1662" s="47"/>
      <c r="S1662" s="51" t="n">
        <f aca="false">$E1662/$E1661-1</f>
        <v>0.0211608799704119</v>
      </c>
      <c r="T1662" s="56" t="n">
        <f aca="false">$K1662/$K1661-1</f>
        <v>-0.0396294390118374</v>
      </c>
      <c r="V1662" s="57"/>
      <c r="W1662" s="57"/>
      <c r="Y1662" s="1" t="str">
        <f aca="false">IF(AX1662&gt;=70,"EASY",IF(AX1662&gt;40,"UNCERTAIN","HARD"))</f>
        <v>UNCERTAIN</v>
      </c>
      <c r="AA1662" s="58" t="n">
        <f aca="false">IF($A1662&lt;200,"",AVERAGE($E1613:$E1662)/AVERAGE($E1463:$E1662)-1)</f>
        <v>-0.031770079118422</v>
      </c>
      <c r="AB1662" s="59" t="n">
        <f aca="false">LOOKUP($B1662,07_L1政策步階!$A$4:$A$14,07_L1政策步階!$C$4:$C$14)</f>
        <v>-1</v>
      </c>
      <c r="AC1662" s="57"/>
      <c r="AD1662" s="57"/>
      <c r="AE1662" s="57"/>
      <c r="AF1662" s="57"/>
      <c r="AG1662" s="57"/>
      <c r="AH1662" s="57"/>
      <c r="AI1662" s="57"/>
      <c r="AJ1662" s="57"/>
      <c r="AK1662" s="57"/>
      <c r="AL1662" s="59" t="n">
        <f aca="false">IF(ISNUMBER($AA1662),IF($AA1662&gt;=0.005,100,IF($AA1662&gt;=-0.015,50,0)),"")</f>
        <v>0</v>
      </c>
      <c r="AM1662" s="59" t="n">
        <f aca="false">IF(ISNUMBER($AB1662),IF($AB1662=1,100,IF($AB1662=0,50,0)),"")</f>
        <v>0</v>
      </c>
      <c r="AN1662" s="0" t="str">
        <f aca="false">IF(ISNUMBER($AC1662),IF($AC1662&gt;=0.001,100,IF($AC1662&gt;=-0.003,50,0)),"")</f>
        <v/>
      </c>
      <c r="AO1662" s="0" t="str">
        <f aca="false">IF(ISNUMBER($AD1662),IF($AD1662&gt;=0.04,100,IF($AD1662&gt;=0,50,0)),"")</f>
        <v/>
      </c>
      <c r="AP1662" s="0" t="str">
        <f aca="false">IF(ISNUMBER($AE1662),IF($AE1662&gt;=25,100,IF($AE1662&gt;=-75,50,0)),"")</f>
        <v/>
      </c>
      <c r="AQ1662" s="0" t="str">
        <f aca="false">IF(ISNUMBER($AF1662),IF($AF1662&gt;0,100,IF($AF1662&gt;=-50,50,0)),"")</f>
        <v/>
      </c>
      <c r="AR1662" s="0" t="str">
        <f aca="false">IF(ISNUMBER($AG1662),IF($AG1662=1,100,IF($AG1662=0,50,0)),"")</f>
        <v/>
      </c>
      <c r="AS1662" s="0" t="str">
        <f aca="false">IF(ISNUMBER($AH1662),IF($AH1662&lt;0,100,IF($AH1662&lt;=20,50,0)),"")</f>
        <v/>
      </c>
      <c r="AT1662" s="0" t="str">
        <f aca="false">IF(ISNUMBER($AI1662),IF($AI1662&lt;0.95,100,IF($AI1662&lt;=1,50,0)),"")</f>
        <v/>
      </c>
      <c r="AU1662" s="0" t="str">
        <f aca="false">IF(ISNUMBER($AJ1662),IF($AJ1662&lt;30,0,IF($AJ1662&lt;40,50,IF($AJ1662&lt;=90,100,50))),"")</f>
        <v/>
      </c>
      <c r="AV1662" s="0" t="str">
        <f aca="false">IF(ISNUMBER($AK1662),IF($AK1662&gt;-0.2,100,IF($AK1662&gt;=-0.4,50,0)),"")</f>
        <v/>
      </c>
      <c r="AW1662" s="59" t="n">
        <f aca="false">01_指標庫!$H$4*ISNUMBER($F1662)+01_指標庫!$H$5*ISNUMBER($AA1662)+01_指標庫!$H$6*ISNUMBER($G1662)+01_指標庫!$H$7*ISNUMBER($H1662)+01_指標庫!$H$8*ISNUMBER($AF1662)+01_指標庫!$H$9*ISNUMBER($AG1662)+01_指標庫!$H$10*ISNUMBER($AB1662)+01_指標庫!$H$11*ISNUMBER($AC1662)+01_指標庫!$H$12*ISNUMBER($AD1662)+01_指標庫!$H$13*ISNUMBER($AE1662)+01_指標庫!$H$14*ISNUMBER($I1662)+01_指標庫!$H$15*ISNUMBER($AH1662)+01_指標庫!$H$16*ISNUMBER($K1662)+01_指標庫!$H$17*ISNUMBER($AI1662)+01_指標庫!$H$18*ISNUMBER($AJ1662)+01_指標庫!$H$19*ISNUMBER($AK1662)+01_指標庫!$H$20*ISNUMBER($BB1662)+01_指標庫!$H$21*ISNUMBER($BC1662)</f>
        <v>51</v>
      </c>
      <c r="AX1662" s="59" t="n">
        <f aca="false">IF(AW1662=0,50,ROUND((01_指標庫!$H$4*IF(ISNUMBER($F1662),L1662,0)+01_指標庫!$H$5*IF(ISNUMBER($AA1662),AL1662,0)+01_指標庫!$H$6*IF(ISNUMBER($G1662),M1662,0)+01_指標庫!$H$7*IF(ISNUMBER($H1662),N1662,0)+01_指標庫!$H$8*IF(ISNUMBER($AF1662),AQ1662,0)+01_指標庫!$H$9*IF(ISNUMBER($AG1662),AR1662,0)+01_指標庫!$H$10*IF(ISNUMBER($AB1662),AM1662,0)+01_指標庫!$H$11*IF(ISNUMBER($AC1662),AN1662,0)+01_指標庫!$H$12*IF(ISNUMBER($AD1662),AO1662,0)+01_指標庫!$H$13*IF(ISNUMBER($AE1662),AP1662,0)+01_指標庫!$H$14*IF(ISNUMBER($I1662),O1662,0)+01_指標庫!$H$15*IF(ISNUMBER($AH1662),AS1662,0)+01_指標庫!$H$16*IF(ISNUMBER($K1662),P1662,0)+01_指標庫!$H$17*IF(ISNUMBER($AI1662),AT1662,0)+01_指標庫!$H$18*IF(ISNUMBER($AJ1662),AU1662,0)+01_指標庫!$H$19*IF(ISNUMBER($AK1662),AV1662,0)+01_指標庫!$H$20*IF(ISNUMBER($BB1662),BB1662,0)+01_指標庫!$H$21*IF(ISNUMBER($BC1662),BC1662,0))/AW1662,1))</f>
        <v>62.7</v>
      </c>
      <c r="AY1662" s="60"/>
      <c r="AZ1662" s="60"/>
      <c r="BA1662" s="58" t="n">
        <f aca="false">AVERAGE($E1658:$E1662)/AVERAGE($E1653:$E1662)-1</f>
        <v>0.0234615582584639</v>
      </c>
      <c r="BB1662" s="59" t="n">
        <f aca="false">IF(ISNUMBER($BA1662),IF(OR($S1662&lt;=-0.03,$BA1662&lt;-0.003),0,IF(OR($S1662&lt;=-0.02,$BA1662&lt;0.01),50,100)),"")</f>
        <v>100</v>
      </c>
      <c r="BC1662" s="0" t="str">
        <f aca="false">IF(OR(COUNT($AZ1662)=0,COUNT($AZ1661)=0),"",IF(OR($AY1662/$AZ1661-1&lt;=-0.03,$AZ1662/$AZ1661-1&lt;=-0.045,IF(COUNT($AZ1653:$AZ1662)=10,AVERAGE($AZ1658:$AZ1662)/AVERAGE($AZ1653:$AZ1662)-1&lt;-0.01,FALSE())),0,IF(OR($AZ1662/$AZ1661-1&lt;=-0.02,IF(COUNT($AZ1653:$AZ1662)=10,AVERAGE($AZ1658:$AZ1662)/AVERAGE($AZ1653:$AZ1662)-1&lt;0.005,FALSE())),50,100)))</f>
        <v/>
      </c>
    </row>
    <row r="1663" customFormat="false" ht="15" hidden="false" customHeight="true" outlineLevel="0" collapsed="false">
      <c r="A1663" s="47" t="n">
        <v>1659</v>
      </c>
      <c r="B1663" s="48" t="n">
        <v>44965</v>
      </c>
      <c r="C1663" s="47" t="n">
        <v>2023</v>
      </c>
      <c r="D1663" s="49" t="s">
        <v>238</v>
      </c>
      <c r="E1663" s="50" t="n">
        <v>12495.38</v>
      </c>
      <c r="F1663" s="51" t="n">
        <v>0.046222</v>
      </c>
      <c r="G1663" s="51" t="n">
        <v>-0.180057</v>
      </c>
      <c r="H1663" s="52" t="n">
        <v>0.8163</v>
      </c>
      <c r="I1663" s="62" t="n">
        <v>437.8</v>
      </c>
      <c r="J1663" s="63" t="s">
        <v>240</v>
      </c>
      <c r="K1663" s="54" t="n">
        <v>19.63</v>
      </c>
      <c r="L1663" s="55" t="n">
        <f aca="false">IF(COUNT(F1663)=0,50,IF(F1663&gt;=0,100,IF(F1663&gt;=-0.02,50,0)))</f>
        <v>100</v>
      </c>
      <c r="M1663" s="55" t="n">
        <f aca="false">IF(COUNT(G1663)=0,50,IF(G1663&gt;-0.06,100,IF(G1663&gt;-0.15,50,0)))</f>
        <v>0</v>
      </c>
      <c r="N1663" s="55" t="n">
        <f aca="false">IF(COUNT(H1663)=0,50,IF(H1663&gt;=0.6,100,IF(H1663&gt;=0.4,50,0)))</f>
        <v>100</v>
      </c>
      <c r="O1663" s="55" t="n">
        <f aca="false">IF(COUNT(I1663)=0,50,IF(J1663="proxy_vix",50,IF(I1663&lt;350,100,IF(I1663&lt;=450,50,0))))</f>
        <v>50</v>
      </c>
      <c r="P1663" s="55" t="n">
        <f aca="false">IF(COUNT(K1663)=0,50,IF(K1663&lt;20,100,IF(K1663&lt;=25,50,0)))</f>
        <v>100</v>
      </c>
      <c r="Q1663" s="54"/>
      <c r="R1663" s="47"/>
      <c r="S1663" s="51" t="n">
        <f aca="false">$E1663/$E1662-1</f>
        <v>-0.0182970662941626</v>
      </c>
      <c r="T1663" s="56" t="n">
        <f aca="false">$K1663/$K1662-1</f>
        <v>0.0519828510182208</v>
      </c>
      <c r="V1663" s="57"/>
      <c r="W1663" s="57"/>
      <c r="Y1663" s="1" t="str">
        <f aca="false">IF(AX1663&gt;=70,"EASY",IF(AX1663&gt;40,"UNCERTAIN","HARD"))</f>
        <v>UNCERTAIN</v>
      </c>
      <c r="AA1663" s="58" t="n">
        <f aca="false">IF($A1663&lt;200,"",AVERAGE($E1614:$E1663)/AVERAGE($E1464:$E1663)-1)</f>
        <v>-0.0301827842569514</v>
      </c>
      <c r="AB1663" s="59" t="n">
        <f aca="false">LOOKUP($B1663,07_L1政策步階!$A$4:$A$14,07_L1政策步階!$C$4:$C$14)</f>
        <v>-1</v>
      </c>
      <c r="AC1663" s="57"/>
      <c r="AD1663" s="57"/>
      <c r="AE1663" s="57"/>
      <c r="AF1663" s="57"/>
      <c r="AG1663" s="57"/>
      <c r="AH1663" s="57"/>
      <c r="AI1663" s="57"/>
      <c r="AJ1663" s="57"/>
      <c r="AK1663" s="57"/>
      <c r="AL1663" s="59" t="n">
        <f aca="false">IF(ISNUMBER($AA1663),IF($AA1663&gt;=0.005,100,IF($AA1663&gt;=-0.015,50,0)),"")</f>
        <v>0</v>
      </c>
      <c r="AM1663" s="59" t="n">
        <f aca="false">IF(ISNUMBER($AB1663),IF($AB1663=1,100,IF($AB1663=0,50,0)),"")</f>
        <v>0</v>
      </c>
      <c r="AN1663" s="0" t="str">
        <f aca="false">IF(ISNUMBER($AC1663),IF($AC1663&gt;=0.001,100,IF($AC1663&gt;=-0.003,50,0)),"")</f>
        <v/>
      </c>
      <c r="AO1663" s="0" t="str">
        <f aca="false">IF(ISNUMBER($AD1663),IF($AD1663&gt;=0.04,100,IF($AD1663&gt;=0,50,0)),"")</f>
        <v/>
      </c>
      <c r="AP1663" s="0" t="str">
        <f aca="false">IF(ISNUMBER($AE1663),IF($AE1663&gt;=25,100,IF($AE1663&gt;=-75,50,0)),"")</f>
        <v/>
      </c>
      <c r="AQ1663" s="0" t="str">
        <f aca="false">IF(ISNUMBER($AF1663),IF($AF1663&gt;0,100,IF($AF1663&gt;=-50,50,0)),"")</f>
        <v/>
      </c>
      <c r="AR1663" s="0" t="str">
        <f aca="false">IF(ISNUMBER($AG1663),IF($AG1663=1,100,IF($AG1663=0,50,0)),"")</f>
        <v/>
      </c>
      <c r="AS1663" s="0" t="str">
        <f aca="false">IF(ISNUMBER($AH1663),IF($AH1663&lt;0,100,IF($AH1663&lt;=20,50,0)),"")</f>
        <v/>
      </c>
      <c r="AT1663" s="0" t="str">
        <f aca="false">IF(ISNUMBER($AI1663),IF($AI1663&lt;0.95,100,IF($AI1663&lt;=1,50,0)),"")</f>
        <v/>
      </c>
      <c r="AU1663" s="0" t="str">
        <f aca="false">IF(ISNUMBER($AJ1663),IF($AJ1663&lt;30,0,IF($AJ1663&lt;40,50,IF($AJ1663&lt;=90,100,50))),"")</f>
        <v/>
      </c>
      <c r="AV1663" s="0" t="str">
        <f aca="false">IF(ISNUMBER($AK1663),IF($AK1663&gt;-0.2,100,IF($AK1663&gt;=-0.4,50,0)),"")</f>
        <v/>
      </c>
      <c r="AW1663" s="59" t="n">
        <f aca="false">01_指標庫!$H$4*ISNUMBER($F1663)+01_指標庫!$H$5*ISNUMBER($AA1663)+01_指標庫!$H$6*ISNUMBER($G1663)+01_指標庫!$H$7*ISNUMBER($H1663)+01_指標庫!$H$8*ISNUMBER($AF1663)+01_指標庫!$H$9*ISNUMBER($AG1663)+01_指標庫!$H$10*ISNUMBER($AB1663)+01_指標庫!$H$11*ISNUMBER($AC1663)+01_指標庫!$H$12*ISNUMBER($AD1663)+01_指標庫!$H$13*ISNUMBER($AE1663)+01_指標庫!$H$14*ISNUMBER($I1663)+01_指標庫!$H$15*ISNUMBER($AH1663)+01_指標庫!$H$16*ISNUMBER($K1663)+01_指標庫!$H$17*ISNUMBER($AI1663)+01_指標庫!$H$18*ISNUMBER($AJ1663)+01_指標庫!$H$19*ISNUMBER($AK1663)+01_指標庫!$H$20*ISNUMBER($BB1663)+01_指標庫!$H$21*ISNUMBER($BC1663)</f>
        <v>51</v>
      </c>
      <c r="AX1663" s="59" t="n">
        <f aca="false">IF(AW1663=0,50,ROUND((01_指標庫!$H$4*IF(ISNUMBER($F1663),L1663,0)+01_指標庫!$H$5*IF(ISNUMBER($AA1663),AL1663,0)+01_指標庫!$H$6*IF(ISNUMBER($G1663),M1663,0)+01_指標庫!$H$7*IF(ISNUMBER($H1663),N1663,0)+01_指標庫!$H$8*IF(ISNUMBER($AF1663),AQ1663,0)+01_指標庫!$H$9*IF(ISNUMBER($AG1663),AR1663,0)+01_指標庫!$H$10*IF(ISNUMBER($AB1663),AM1663,0)+01_指標庫!$H$11*IF(ISNUMBER($AC1663),AN1663,0)+01_指標庫!$H$12*IF(ISNUMBER($AD1663),AO1663,0)+01_指標庫!$H$13*IF(ISNUMBER($AE1663),AP1663,0)+01_指標庫!$H$14*IF(ISNUMBER($I1663),O1663,0)+01_指標庫!$H$15*IF(ISNUMBER($AH1663),AS1663,0)+01_指標庫!$H$16*IF(ISNUMBER($K1663),P1663,0)+01_指標庫!$H$17*IF(ISNUMBER($AI1663),AT1663,0)+01_指標庫!$H$18*IF(ISNUMBER($AJ1663),AU1663,0)+01_指標庫!$H$19*IF(ISNUMBER($AK1663),AV1663,0)+01_指標庫!$H$20*IF(ISNUMBER($BB1663),BB1663,0)+01_指標庫!$H$21*IF(ISNUMBER($BC1663),BC1663,0))/AW1663,1))</f>
        <v>62.7</v>
      </c>
      <c r="AY1663" s="60"/>
      <c r="AZ1663" s="60"/>
      <c r="BA1663" s="58" t="n">
        <f aca="false">AVERAGE($E1659:$E1663)/AVERAGE($E1654:$E1663)-1</f>
        <v>0.0199673039400887</v>
      </c>
      <c r="BB1663" s="59" t="n">
        <f aca="false">IF(ISNUMBER($BA1663),IF(OR($S1663&lt;=-0.03,$BA1663&lt;-0.003),0,IF(OR($S1663&lt;=-0.02,$BA1663&lt;0.01),50,100)),"")</f>
        <v>100</v>
      </c>
      <c r="BC1663" s="0" t="str">
        <f aca="false">IF(OR(COUNT($AZ1663)=0,COUNT($AZ1662)=0),"",IF(OR($AY1663/$AZ1662-1&lt;=-0.03,$AZ1663/$AZ1662-1&lt;=-0.045,IF(COUNT($AZ1654:$AZ1663)=10,AVERAGE($AZ1659:$AZ1663)/AVERAGE($AZ1654:$AZ1663)-1&lt;-0.01,FALSE())),0,IF(OR($AZ1663/$AZ1662-1&lt;=-0.02,IF(COUNT($AZ1654:$AZ1663)=10,AVERAGE($AZ1659:$AZ1663)/AVERAGE($AZ1654:$AZ1663)-1&lt;0.005,FALSE())),50,100)))</f>
        <v/>
      </c>
    </row>
    <row r="1664" customFormat="false" ht="15" hidden="false" customHeight="true" outlineLevel="0" collapsed="false">
      <c r="A1664" s="47" t="n">
        <v>1660</v>
      </c>
      <c r="B1664" s="48" t="n">
        <v>44966</v>
      </c>
      <c r="C1664" s="47" t="n">
        <v>2023</v>
      </c>
      <c r="D1664" s="49" t="s">
        <v>239</v>
      </c>
      <c r="E1664" s="50" t="n">
        <v>12381.17</v>
      </c>
      <c r="F1664" s="51" t="n">
        <v>0.037159</v>
      </c>
      <c r="G1664" s="51" t="n">
        <v>-0.187551</v>
      </c>
      <c r="H1664" s="52" t="n">
        <v>0.8367</v>
      </c>
      <c r="I1664" s="62" t="n">
        <v>446.9</v>
      </c>
      <c r="J1664" s="63" t="s">
        <v>240</v>
      </c>
      <c r="K1664" s="54" t="n">
        <v>20.71</v>
      </c>
      <c r="L1664" s="55" t="n">
        <f aca="false">IF(COUNT(F1664)=0,50,IF(F1664&gt;=0,100,IF(F1664&gt;=-0.02,50,0)))</f>
        <v>100</v>
      </c>
      <c r="M1664" s="55" t="n">
        <f aca="false">IF(COUNT(G1664)=0,50,IF(G1664&gt;-0.06,100,IF(G1664&gt;-0.15,50,0)))</f>
        <v>0</v>
      </c>
      <c r="N1664" s="55" t="n">
        <f aca="false">IF(COUNT(H1664)=0,50,IF(H1664&gt;=0.6,100,IF(H1664&gt;=0.4,50,0)))</f>
        <v>100</v>
      </c>
      <c r="O1664" s="55" t="n">
        <f aca="false">IF(COUNT(I1664)=0,50,IF(J1664="proxy_vix",50,IF(I1664&lt;350,100,IF(I1664&lt;=450,50,0))))</f>
        <v>50</v>
      </c>
      <c r="P1664" s="55" t="n">
        <f aca="false">IF(COUNT(K1664)=0,50,IF(K1664&lt;20,100,IF(K1664&lt;=25,50,0)))</f>
        <v>50</v>
      </c>
      <c r="Q1664" s="54"/>
      <c r="R1664" s="47"/>
      <c r="S1664" s="51" t="n">
        <f aca="false">$E1664/$E1663-1</f>
        <v>-0.00914017820986635</v>
      </c>
      <c r="T1664" s="56" t="n">
        <f aca="false">$K1664/$K1663-1</f>
        <v>0.055017829852267</v>
      </c>
      <c r="V1664" s="57"/>
      <c r="W1664" s="57"/>
      <c r="Y1664" s="1" t="str">
        <f aca="false">IF(AX1664&gt;=70,"EASY",IF(AX1664&gt;40,"UNCERTAIN","HARD"))</f>
        <v>UNCERTAIN</v>
      </c>
      <c r="AA1664" s="58" t="n">
        <f aca="false">IF($A1664&lt;200,"",AVERAGE($E1615:$E1664)/AVERAGE($E1465:$E1664)-1)</f>
        <v>-0.0283855363779102</v>
      </c>
      <c r="AB1664" s="59" t="n">
        <f aca="false">LOOKUP($B1664,07_L1政策步階!$A$4:$A$14,07_L1政策步階!$C$4:$C$14)</f>
        <v>-1</v>
      </c>
      <c r="AC1664" s="57"/>
      <c r="AD1664" s="57"/>
      <c r="AE1664" s="57"/>
      <c r="AF1664" s="57"/>
      <c r="AG1664" s="57"/>
      <c r="AH1664" s="57"/>
      <c r="AI1664" s="57"/>
      <c r="AJ1664" s="57"/>
      <c r="AK1664" s="57"/>
      <c r="AL1664" s="59" t="n">
        <f aca="false">IF(ISNUMBER($AA1664),IF($AA1664&gt;=0.005,100,IF($AA1664&gt;=-0.015,50,0)),"")</f>
        <v>0</v>
      </c>
      <c r="AM1664" s="59" t="n">
        <f aca="false">IF(ISNUMBER($AB1664),IF($AB1664=1,100,IF($AB1664=0,50,0)),"")</f>
        <v>0</v>
      </c>
      <c r="AN1664" s="0" t="str">
        <f aca="false">IF(ISNUMBER($AC1664),IF($AC1664&gt;=0.001,100,IF($AC1664&gt;=-0.003,50,0)),"")</f>
        <v/>
      </c>
      <c r="AO1664" s="0" t="str">
        <f aca="false">IF(ISNUMBER($AD1664),IF($AD1664&gt;=0.04,100,IF($AD1664&gt;=0,50,0)),"")</f>
        <v/>
      </c>
      <c r="AP1664" s="0" t="str">
        <f aca="false">IF(ISNUMBER($AE1664),IF($AE1664&gt;=25,100,IF($AE1664&gt;=-75,50,0)),"")</f>
        <v/>
      </c>
      <c r="AQ1664" s="0" t="str">
        <f aca="false">IF(ISNUMBER($AF1664),IF($AF1664&gt;0,100,IF($AF1664&gt;=-50,50,0)),"")</f>
        <v/>
      </c>
      <c r="AR1664" s="0" t="str">
        <f aca="false">IF(ISNUMBER($AG1664),IF($AG1664=1,100,IF($AG1664=0,50,0)),"")</f>
        <v/>
      </c>
      <c r="AS1664" s="0" t="str">
        <f aca="false">IF(ISNUMBER($AH1664),IF($AH1664&lt;0,100,IF($AH1664&lt;=20,50,0)),"")</f>
        <v/>
      </c>
      <c r="AT1664" s="0" t="str">
        <f aca="false">IF(ISNUMBER($AI1664),IF($AI1664&lt;0.95,100,IF($AI1664&lt;=1,50,0)),"")</f>
        <v/>
      </c>
      <c r="AU1664" s="0" t="str">
        <f aca="false">IF(ISNUMBER($AJ1664),IF($AJ1664&lt;30,0,IF($AJ1664&lt;40,50,IF($AJ1664&lt;=90,100,50))),"")</f>
        <v/>
      </c>
      <c r="AV1664" s="0" t="str">
        <f aca="false">IF(ISNUMBER($AK1664),IF($AK1664&gt;-0.2,100,IF($AK1664&gt;=-0.4,50,0)),"")</f>
        <v/>
      </c>
      <c r="AW1664" s="59" t="n">
        <f aca="false">01_指標庫!$H$4*ISNUMBER($F1664)+01_指標庫!$H$5*ISNUMBER($AA1664)+01_指標庫!$H$6*ISNUMBER($G1664)+01_指標庫!$H$7*ISNUMBER($H1664)+01_指標庫!$H$8*ISNUMBER($AF1664)+01_指標庫!$H$9*ISNUMBER($AG1664)+01_指標庫!$H$10*ISNUMBER($AB1664)+01_指標庫!$H$11*ISNUMBER($AC1664)+01_指標庫!$H$12*ISNUMBER($AD1664)+01_指標庫!$H$13*ISNUMBER($AE1664)+01_指標庫!$H$14*ISNUMBER($I1664)+01_指標庫!$H$15*ISNUMBER($AH1664)+01_指標庫!$H$16*ISNUMBER($K1664)+01_指標庫!$H$17*ISNUMBER($AI1664)+01_指標庫!$H$18*ISNUMBER($AJ1664)+01_指標庫!$H$19*ISNUMBER($AK1664)+01_指標庫!$H$20*ISNUMBER($BB1664)+01_指標庫!$H$21*ISNUMBER($BC1664)</f>
        <v>51</v>
      </c>
      <c r="AX1664" s="59" t="n">
        <f aca="false">IF(AW1664=0,50,ROUND((01_指標庫!$H$4*IF(ISNUMBER($F1664),L1664,0)+01_指標庫!$H$5*IF(ISNUMBER($AA1664),AL1664,0)+01_指標庫!$H$6*IF(ISNUMBER($G1664),M1664,0)+01_指標庫!$H$7*IF(ISNUMBER($H1664),N1664,0)+01_指標庫!$H$8*IF(ISNUMBER($AF1664),AQ1664,0)+01_指標庫!$H$9*IF(ISNUMBER($AG1664),AR1664,0)+01_指標庫!$H$10*IF(ISNUMBER($AB1664),AM1664,0)+01_指標庫!$H$11*IF(ISNUMBER($AC1664),AN1664,0)+01_指標庫!$H$12*IF(ISNUMBER($AD1664),AO1664,0)+01_指標庫!$H$13*IF(ISNUMBER($AE1664),AP1664,0)+01_指標庫!$H$14*IF(ISNUMBER($I1664),O1664,0)+01_指標庫!$H$15*IF(ISNUMBER($AH1664),AS1664,0)+01_指標庫!$H$16*IF(ISNUMBER($K1664),P1664,0)+01_指標庫!$H$17*IF(ISNUMBER($AI1664),AT1664,0)+01_指標庫!$H$18*IF(ISNUMBER($AJ1664),AU1664,0)+01_指標庫!$H$19*IF(ISNUMBER($AK1664),AV1664,0)+01_指標庫!$H$20*IF(ISNUMBER($BB1664),BB1664,0)+01_指標庫!$H$21*IF(ISNUMBER($BC1664),BC1664,0))/AW1664,1))</f>
        <v>56.9</v>
      </c>
      <c r="AY1664" s="60"/>
      <c r="AZ1664" s="60"/>
      <c r="BA1664" s="58" t="n">
        <f aca="false">AVERAGE($E1660:$E1664)/AVERAGE($E1655:$E1664)-1</f>
        <v>0.0104486778554858</v>
      </c>
      <c r="BB1664" s="59" t="n">
        <f aca="false">IF(ISNUMBER($BA1664),IF(OR($S1664&lt;=-0.03,$BA1664&lt;-0.003),0,IF(OR($S1664&lt;=-0.02,$BA1664&lt;0.01),50,100)),"")</f>
        <v>100</v>
      </c>
      <c r="BC1664" s="0" t="str">
        <f aca="false">IF(OR(COUNT($AZ1664)=0,COUNT($AZ1663)=0),"",IF(OR($AY1664/$AZ1663-1&lt;=-0.03,$AZ1664/$AZ1663-1&lt;=-0.045,IF(COUNT($AZ1655:$AZ1664)=10,AVERAGE($AZ1660:$AZ1664)/AVERAGE($AZ1655:$AZ1664)-1&lt;-0.01,FALSE())),0,IF(OR($AZ1664/$AZ1663-1&lt;=-0.02,IF(COUNT($AZ1655:$AZ1664)=10,AVERAGE($AZ1660:$AZ1664)/AVERAGE($AZ1655:$AZ1664)-1&lt;0.005,FALSE())),50,100)))</f>
        <v/>
      </c>
    </row>
    <row r="1665" customFormat="false" ht="15" hidden="false" customHeight="true" outlineLevel="0" collapsed="false">
      <c r="A1665" s="47" t="n">
        <v>1661</v>
      </c>
      <c r="B1665" s="48" t="n">
        <v>44967</v>
      </c>
      <c r="C1665" s="47" t="n">
        <v>2023</v>
      </c>
      <c r="D1665" s="49" t="s">
        <v>234</v>
      </c>
      <c r="E1665" s="50" t="n">
        <v>12304.92</v>
      </c>
      <c r="F1665" s="51" t="n">
        <v>0.031076</v>
      </c>
      <c r="G1665" s="51" t="n">
        <v>-0.192555</v>
      </c>
      <c r="H1665" s="52" t="n">
        <v>0.8367</v>
      </c>
      <c r="I1665" s="62" t="n">
        <v>445.4</v>
      </c>
      <c r="J1665" s="63" t="s">
        <v>240</v>
      </c>
      <c r="K1665" s="54" t="n">
        <v>20.53</v>
      </c>
      <c r="L1665" s="55" t="n">
        <f aca="false">IF(COUNT(F1665)=0,50,IF(F1665&gt;=0,100,IF(F1665&gt;=-0.02,50,0)))</f>
        <v>100</v>
      </c>
      <c r="M1665" s="55" t="n">
        <f aca="false">IF(COUNT(G1665)=0,50,IF(G1665&gt;-0.06,100,IF(G1665&gt;-0.15,50,0)))</f>
        <v>0</v>
      </c>
      <c r="N1665" s="55" t="n">
        <f aca="false">IF(COUNT(H1665)=0,50,IF(H1665&gt;=0.6,100,IF(H1665&gt;=0.4,50,0)))</f>
        <v>100</v>
      </c>
      <c r="O1665" s="55" t="n">
        <f aca="false">IF(COUNT(I1665)=0,50,IF(J1665="proxy_vix",50,IF(I1665&lt;350,100,IF(I1665&lt;=450,50,0))))</f>
        <v>50</v>
      </c>
      <c r="P1665" s="55" t="n">
        <f aca="false">IF(COUNT(K1665)=0,50,IF(K1665&lt;20,100,IF(K1665&lt;=25,50,0)))</f>
        <v>50</v>
      </c>
      <c r="Q1665" s="54"/>
      <c r="R1665" s="47"/>
      <c r="S1665" s="51" t="n">
        <f aca="false">$E1665/$E1664-1</f>
        <v>-0.00615854559787166</v>
      </c>
      <c r="T1665" s="56" t="n">
        <f aca="false">$K1665/$K1664-1</f>
        <v>-0.00869145340415256</v>
      </c>
      <c r="V1665" s="57"/>
      <c r="W1665" s="57"/>
      <c r="Y1665" s="1" t="str">
        <f aca="false">IF(AX1665&gt;=70,"EASY",IF(AX1665&gt;40,"UNCERTAIN","HARD"))</f>
        <v>UNCERTAIN</v>
      </c>
      <c r="AA1665" s="58" t="n">
        <f aca="false">IF($A1665&lt;200,"",AVERAGE($E1616:$E1665)/AVERAGE($E1466:$E1665)-1)</f>
        <v>-0.0267554684982553</v>
      </c>
      <c r="AB1665" s="59" t="n">
        <f aca="false">LOOKUP($B1665,07_L1政策步階!$A$4:$A$14,07_L1政策步階!$C$4:$C$14)</f>
        <v>-1</v>
      </c>
      <c r="AC1665" s="57"/>
      <c r="AD1665" s="57"/>
      <c r="AE1665" s="57"/>
      <c r="AF1665" s="57"/>
      <c r="AG1665" s="57"/>
      <c r="AH1665" s="57"/>
      <c r="AI1665" s="57"/>
      <c r="AJ1665" s="57"/>
      <c r="AK1665" s="57"/>
      <c r="AL1665" s="59" t="n">
        <f aca="false">IF(ISNUMBER($AA1665),IF($AA1665&gt;=0.005,100,IF($AA1665&gt;=-0.015,50,0)),"")</f>
        <v>0</v>
      </c>
      <c r="AM1665" s="59" t="n">
        <f aca="false">IF(ISNUMBER($AB1665),IF($AB1665=1,100,IF($AB1665=0,50,0)),"")</f>
        <v>0</v>
      </c>
      <c r="AN1665" s="0" t="str">
        <f aca="false">IF(ISNUMBER($AC1665),IF($AC1665&gt;=0.001,100,IF($AC1665&gt;=-0.003,50,0)),"")</f>
        <v/>
      </c>
      <c r="AO1665" s="0" t="str">
        <f aca="false">IF(ISNUMBER($AD1665),IF($AD1665&gt;=0.04,100,IF($AD1665&gt;=0,50,0)),"")</f>
        <v/>
      </c>
      <c r="AP1665" s="0" t="str">
        <f aca="false">IF(ISNUMBER($AE1665),IF($AE1665&gt;=25,100,IF($AE1665&gt;=-75,50,0)),"")</f>
        <v/>
      </c>
      <c r="AQ1665" s="0" t="str">
        <f aca="false">IF(ISNUMBER($AF1665),IF($AF1665&gt;0,100,IF($AF1665&gt;=-50,50,0)),"")</f>
        <v/>
      </c>
      <c r="AR1665" s="0" t="str">
        <f aca="false">IF(ISNUMBER($AG1665),IF($AG1665=1,100,IF($AG1665=0,50,0)),"")</f>
        <v/>
      </c>
      <c r="AS1665" s="0" t="str">
        <f aca="false">IF(ISNUMBER($AH1665),IF($AH1665&lt;0,100,IF($AH1665&lt;=20,50,0)),"")</f>
        <v/>
      </c>
      <c r="AT1665" s="0" t="str">
        <f aca="false">IF(ISNUMBER($AI1665),IF($AI1665&lt;0.95,100,IF($AI1665&lt;=1,50,0)),"")</f>
        <v/>
      </c>
      <c r="AU1665" s="0" t="str">
        <f aca="false">IF(ISNUMBER($AJ1665),IF($AJ1665&lt;30,0,IF($AJ1665&lt;40,50,IF($AJ1665&lt;=90,100,50))),"")</f>
        <v/>
      </c>
      <c r="AV1665" s="0" t="str">
        <f aca="false">IF(ISNUMBER($AK1665),IF($AK1665&gt;-0.2,100,IF($AK1665&gt;=-0.4,50,0)),"")</f>
        <v/>
      </c>
      <c r="AW1665" s="59" t="n">
        <f aca="false">01_指標庫!$H$4*ISNUMBER($F1665)+01_指標庫!$H$5*ISNUMBER($AA1665)+01_指標庫!$H$6*ISNUMBER($G1665)+01_指標庫!$H$7*ISNUMBER($H1665)+01_指標庫!$H$8*ISNUMBER($AF1665)+01_指標庫!$H$9*ISNUMBER($AG1665)+01_指標庫!$H$10*ISNUMBER($AB1665)+01_指標庫!$H$11*ISNUMBER($AC1665)+01_指標庫!$H$12*ISNUMBER($AD1665)+01_指標庫!$H$13*ISNUMBER($AE1665)+01_指標庫!$H$14*ISNUMBER($I1665)+01_指標庫!$H$15*ISNUMBER($AH1665)+01_指標庫!$H$16*ISNUMBER($K1665)+01_指標庫!$H$17*ISNUMBER($AI1665)+01_指標庫!$H$18*ISNUMBER($AJ1665)+01_指標庫!$H$19*ISNUMBER($AK1665)+01_指標庫!$H$20*ISNUMBER($BB1665)+01_指標庫!$H$21*ISNUMBER($BC1665)</f>
        <v>51</v>
      </c>
      <c r="AX1665" s="59" t="n">
        <f aca="false">IF(AW1665=0,50,ROUND((01_指標庫!$H$4*IF(ISNUMBER($F1665),L1665,0)+01_指標庫!$H$5*IF(ISNUMBER($AA1665),AL1665,0)+01_指標庫!$H$6*IF(ISNUMBER($G1665),M1665,0)+01_指標庫!$H$7*IF(ISNUMBER($H1665),N1665,0)+01_指標庫!$H$8*IF(ISNUMBER($AF1665),AQ1665,0)+01_指標庫!$H$9*IF(ISNUMBER($AG1665),AR1665,0)+01_指標庫!$H$10*IF(ISNUMBER($AB1665),AM1665,0)+01_指標庫!$H$11*IF(ISNUMBER($AC1665),AN1665,0)+01_指標庫!$H$12*IF(ISNUMBER($AD1665),AO1665,0)+01_指標庫!$H$13*IF(ISNUMBER($AE1665),AP1665,0)+01_指標庫!$H$14*IF(ISNUMBER($I1665),O1665,0)+01_指標庫!$H$15*IF(ISNUMBER($AH1665),AS1665,0)+01_指標庫!$H$16*IF(ISNUMBER($K1665),P1665,0)+01_指標庫!$H$17*IF(ISNUMBER($AI1665),AT1665,0)+01_指標庫!$H$18*IF(ISNUMBER($AJ1665),AU1665,0)+01_指標庫!$H$19*IF(ISNUMBER($AK1665),AV1665,0)+01_指標庫!$H$20*IF(ISNUMBER($BB1665),BB1665,0)+01_指標庫!$H$21*IF(ISNUMBER($BC1665),BC1665,0))/AW1665,1))</f>
        <v>51</v>
      </c>
      <c r="AY1665" s="60"/>
      <c r="AZ1665" s="60"/>
      <c r="BA1665" s="58" t="n">
        <f aca="false">AVERAGE($E1661:$E1665)/AVERAGE($E1656:$E1665)-1</f>
        <v>0.00499749573364383</v>
      </c>
      <c r="BB1665" s="59" t="n">
        <f aca="false">IF(ISNUMBER($BA1665),IF(OR($S1665&lt;=-0.03,$BA1665&lt;-0.003),0,IF(OR($S1665&lt;=-0.02,$BA1665&lt;0.01),50,100)),"")</f>
        <v>50</v>
      </c>
      <c r="BC1665" s="0" t="str">
        <f aca="false">IF(OR(COUNT($AZ1665)=0,COUNT($AZ1664)=0),"",IF(OR($AY1665/$AZ1664-1&lt;=-0.03,$AZ1665/$AZ1664-1&lt;=-0.045,IF(COUNT($AZ1656:$AZ1665)=10,AVERAGE($AZ1661:$AZ1665)/AVERAGE($AZ1656:$AZ1665)-1&lt;-0.01,FALSE())),0,IF(OR($AZ1665/$AZ1664-1&lt;=-0.02,IF(COUNT($AZ1656:$AZ1665)=10,AVERAGE($AZ1661:$AZ1665)/AVERAGE($AZ1656:$AZ1665)-1&lt;0.005,FALSE())),50,100)))</f>
        <v/>
      </c>
    </row>
    <row r="1666" customFormat="false" ht="15" hidden="false" customHeight="true" outlineLevel="0" collapsed="false">
      <c r="A1666" s="47" t="n">
        <v>1662</v>
      </c>
      <c r="B1666" s="48" t="n">
        <v>44970</v>
      </c>
      <c r="C1666" s="47" t="n">
        <v>2023</v>
      </c>
      <c r="D1666" s="49" t="s">
        <v>236</v>
      </c>
      <c r="E1666" s="50" t="n">
        <v>12502.31</v>
      </c>
      <c r="F1666" s="51" t="n">
        <v>0.047836</v>
      </c>
      <c r="G1666" s="51" t="n">
        <v>-0.179602</v>
      </c>
      <c r="H1666" s="52" t="n">
        <v>0.8367</v>
      </c>
      <c r="I1666" s="62" t="n">
        <v>443.8</v>
      </c>
      <c r="J1666" s="63" t="s">
        <v>240</v>
      </c>
      <c r="K1666" s="54" t="n">
        <v>20.34</v>
      </c>
      <c r="L1666" s="55" t="n">
        <f aca="false">IF(COUNT(F1666)=0,50,IF(F1666&gt;=0,100,IF(F1666&gt;=-0.02,50,0)))</f>
        <v>100</v>
      </c>
      <c r="M1666" s="55" t="n">
        <f aca="false">IF(COUNT(G1666)=0,50,IF(G1666&gt;-0.06,100,IF(G1666&gt;-0.15,50,0)))</f>
        <v>0</v>
      </c>
      <c r="N1666" s="55" t="n">
        <f aca="false">IF(COUNT(H1666)=0,50,IF(H1666&gt;=0.6,100,IF(H1666&gt;=0.4,50,0)))</f>
        <v>100</v>
      </c>
      <c r="O1666" s="55" t="n">
        <f aca="false">IF(COUNT(I1666)=0,50,IF(J1666="proxy_vix",50,IF(I1666&lt;350,100,IF(I1666&lt;=450,50,0))))</f>
        <v>50</v>
      </c>
      <c r="P1666" s="55" t="n">
        <f aca="false">IF(COUNT(K1666)=0,50,IF(K1666&lt;20,100,IF(K1666&lt;=25,50,0)))</f>
        <v>50</v>
      </c>
      <c r="Q1666" s="54"/>
      <c r="R1666" s="47"/>
      <c r="S1666" s="51" t="n">
        <f aca="false">$E1666/$E1665-1</f>
        <v>0.016041550859331</v>
      </c>
      <c r="T1666" s="56" t="n">
        <f aca="false">$K1666/$K1665-1</f>
        <v>-0.00925474914758895</v>
      </c>
      <c r="V1666" s="57"/>
      <c r="W1666" s="57"/>
      <c r="Y1666" s="1" t="str">
        <f aca="false">IF(AX1666&gt;=70,"EASY",IF(AX1666&gt;40,"UNCERTAIN","HARD"))</f>
        <v>UNCERTAIN</v>
      </c>
      <c r="AA1666" s="58" t="n">
        <f aca="false">IF($A1666&lt;200,"",AVERAGE($E1617:$E1666)/AVERAGE($E1467:$E1666)-1)</f>
        <v>-0.0257595190646809</v>
      </c>
      <c r="AB1666" s="59" t="n">
        <f aca="false">LOOKUP($B1666,07_L1政策步階!$A$4:$A$14,07_L1政策步階!$C$4:$C$14)</f>
        <v>-1</v>
      </c>
      <c r="AC1666" s="57"/>
      <c r="AD1666" s="57"/>
      <c r="AE1666" s="57"/>
      <c r="AF1666" s="57"/>
      <c r="AG1666" s="57"/>
      <c r="AH1666" s="57"/>
      <c r="AI1666" s="57"/>
      <c r="AJ1666" s="57"/>
      <c r="AK1666" s="57"/>
      <c r="AL1666" s="59" t="n">
        <f aca="false">IF(ISNUMBER($AA1666),IF($AA1666&gt;=0.005,100,IF($AA1666&gt;=-0.015,50,0)),"")</f>
        <v>0</v>
      </c>
      <c r="AM1666" s="59" t="n">
        <f aca="false">IF(ISNUMBER($AB1666),IF($AB1666=1,100,IF($AB1666=0,50,0)),"")</f>
        <v>0</v>
      </c>
      <c r="AN1666" s="0" t="str">
        <f aca="false">IF(ISNUMBER($AC1666),IF($AC1666&gt;=0.001,100,IF($AC1666&gt;=-0.003,50,0)),"")</f>
        <v/>
      </c>
      <c r="AO1666" s="0" t="str">
        <f aca="false">IF(ISNUMBER($AD1666),IF($AD1666&gt;=0.04,100,IF($AD1666&gt;=0,50,0)),"")</f>
        <v/>
      </c>
      <c r="AP1666" s="0" t="str">
        <f aca="false">IF(ISNUMBER($AE1666),IF($AE1666&gt;=25,100,IF($AE1666&gt;=-75,50,0)),"")</f>
        <v/>
      </c>
      <c r="AQ1666" s="0" t="str">
        <f aca="false">IF(ISNUMBER($AF1666),IF($AF1666&gt;0,100,IF($AF1666&gt;=-50,50,0)),"")</f>
        <v/>
      </c>
      <c r="AR1666" s="0" t="str">
        <f aca="false">IF(ISNUMBER($AG1666),IF($AG1666=1,100,IF($AG1666=0,50,0)),"")</f>
        <v/>
      </c>
      <c r="AS1666" s="0" t="str">
        <f aca="false">IF(ISNUMBER($AH1666),IF($AH1666&lt;0,100,IF($AH1666&lt;=20,50,0)),"")</f>
        <v/>
      </c>
      <c r="AT1666" s="0" t="str">
        <f aca="false">IF(ISNUMBER($AI1666),IF($AI1666&lt;0.95,100,IF($AI1666&lt;=1,50,0)),"")</f>
        <v/>
      </c>
      <c r="AU1666" s="0" t="str">
        <f aca="false">IF(ISNUMBER($AJ1666),IF($AJ1666&lt;30,0,IF($AJ1666&lt;40,50,IF($AJ1666&lt;=90,100,50))),"")</f>
        <v/>
      </c>
      <c r="AV1666" s="0" t="str">
        <f aca="false">IF(ISNUMBER($AK1666),IF($AK1666&gt;-0.2,100,IF($AK1666&gt;=-0.4,50,0)),"")</f>
        <v/>
      </c>
      <c r="AW1666" s="59" t="n">
        <f aca="false">01_指標庫!$H$4*ISNUMBER($F1666)+01_指標庫!$H$5*ISNUMBER($AA1666)+01_指標庫!$H$6*ISNUMBER($G1666)+01_指標庫!$H$7*ISNUMBER($H1666)+01_指標庫!$H$8*ISNUMBER($AF1666)+01_指標庫!$H$9*ISNUMBER($AG1666)+01_指標庫!$H$10*ISNUMBER($AB1666)+01_指標庫!$H$11*ISNUMBER($AC1666)+01_指標庫!$H$12*ISNUMBER($AD1666)+01_指標庫!$H$13*ISNUMBER($AE1666)+01_指標庫!$H$14*ISNUMBER($I1666)+01_指標庫!$H$15*ISNUMBER($AH1666)+01_指標庫!$H$16*ISNUMBER($K1666)+01_指標庫!$H$17*ISNUMBER($AI1666)+01_指標庫!$H$18*ISNUMBER($AJ1666)+01_指標庫!$H$19*ISNUMBER($AK1666)+01_指標庫!$H$20*ISNUMBER($BB1666)+01_指標庫!$H$21*ISNUMBER($BC1666)</f>
        <v>51</v>
      </c>
      <c r="AX1666" s="59" t="n">
        <f aca="false">IF(AW1666=0,50,ROUND((01_指標庫!$H$4*IF(ISNUMBER($F1666),L1666,0)+01_指標庫!$H$5*IF(ISNUMBER($AA1666),AL1666,0)+01_指標庫!$H$6*IF(ISNUMBER($G1666),M1666,0)+01_指標庫!$H$7*IF(ISNUMBER($H1666),N1666,0)+01_指標庫!$H$8*IF(ISNUMBER($AF1666),AQ1666,0)+01_指標庫!$H$9*IF(ISNUMBER($AG1666),AR1666,0)+01_指標庫!$H$10*IF(ISNUMBER($AB1666),AM1666,0)+01_指標庫!$H$11*IF(ISNUMBER($AC1666),AN1666,0)+01_指標庫!$H$12*IF(ISNUMBER($AD1666),AO1666,0)+01_指標庫!$H$13*IF(ISNUMBER($AE1666),AP1666,0)+01_指標庫!$H$14*IF(ISNUMBER($I1666),O1666,0)+01_指標庫!$H$15*IF(ISNUMBER($AH1666),AS1666,0)+01_指標庫!$H$16*IF(ISNUMBER($K1666),P1666,0)+01_指標庫!$H$17*IF(ISNUMBER($AI1666),AT1666,0)+01_指標庫!$H$18*IF(ISNUMBER($AJ1666),AU1666,0)+01_指標庫!$H$19*IF(ISNUMBER($AK1666),AV1666,0)+01_指標庫!$H$20*IF(ISNUMBER($BB1666),BB1666,0)+01_指標庫!$H$21*IF(ISNUMBER($BC1666),BC1666,0))/AW1666,1))</f>
        <v>51</v>
      </c>
      <c r="AY1666" s="60"/>
      <c r="AZ1666" s="60"/>
      <c r="BA1666" s="58" t="n">
        <f aca="false">AVERAGE($E1662:$E1666)/AVERAGE($E1657:$E1666)-1</f>
        <v>0.000849996981191703</v>
      </c>
      <c r="BB1666" s="59" t="n">
        <f aca="false">IF(ISNUMBER($BA1666),IF(OR($S1666&lt;=-0.03,$BA1666&lt;-0.003),0,IF(OR($S1666&lt;=-0.02,$BA1666&lt;0.01),50,100)),"")</f>
        <v>50</v>
      </c>
      <c r="BC1666" s="0" t="str">
        <f aca="false">IF(OR(COUNT($AZ1666)=0,COUNT($AZ1665)=0),"",IF(OR($AY1666/$AZ1665-1&lt;=-0.03,$AZ1666/$AZ1665-1&lt;=-0.045,IF(COUNT($AZ1657:$AZ1666)=10,AVERAGE($AZ1662:$AZ1666)/AVERAGE($AZ1657:$AZ1666)-1&lt;-0.01,FALSE())),0,IF(OR($AZ1666/$AZ1665-1&lt;=-0.02,IF(COUNT($AZ1657:$AZ1666)=10,AVERAGE($AZ1662:$AZ1666)/AVERAGE($AZ1657:$AZ1666)-1&lt;0.005,FALSE())),50,100)))</f>
        <v/>
      </c>
    </row>
    <row r="1667" customFormat="false" ht="15" hidden="false" customHeight="true" outlineLevel="0" collapsed="false">
      <c r="A1667" s="47" t="n">
        <v>1663</v>
      </c>
      <c r="B1667" s="48" t="n">
        <v>44971</v>
      </c>
      <c r="C1667" s="47" t="n">
        <v>2023</v>
      </c>
      <c r="D1667" s="49" t="s">
        <v>237</v>
      </c>
      <c r="E1667" s="50" t="n">
        <v>12590.89</v>
      </c>
      <c r="F1667" s="51" t="n">
        <v>0.055643</v>
      </c>
      <c r="G1667" s="51" t="n">
        <v>-0.173789</v>
      </c>
      <c r="H1667" s="52" t="n">
        <v>0.8367</v>
      </c>
      <c r="I1667" s="62" t="n">
        <v>431.8</v>
      </c>
      <c r="J1667" s="63" t="s">
        <v>240</v>
      </c>
      <c r="K1667" s="54" t="n">
        <v>18.91</v>
      </c>
      <c r="L1667" s="55" t="n">
        <f aca="false">IF(COUNT(F1667)=0,50,IF(F1667&gt;=0,100,IF(F1667&gt;=-0.02,50,0)))</f>
        <v>100</v>
      </c>
      <c r="M1667" s="55" t="n">
        <f aca="false">IF(COUNT(G1667)=0,50,IF(G1667&gt;-0.06,100,IF(G1667&gt;-0.15,50,0)))</f>
        <v>0</v>
      </c>
      <c r="N1667" s="55" t="n">
        <f aca="false">IF(COUNT(H1667)=0,50,IF(H1667&gt;=0.6,100,IF(H1667&gt;=0.4,50,0)))</f>
        <v>100</v>
      </c>
      <c r="O1667" s="55" t="n">
        <f aca="false">IF(COUNT(I1667)=0,50,IF(J1667="proxy_vix",50,IF(I1667&lt;350,100,IF(I1667&lt;=450,50,0))))</f>
        <v>50</v>
      </c>
      <c r="P1667" s="55" t="n">
        <f aca="false">IF(COUNT(K1667)=0,50,IF(K1667&lt;20,100,IF(K1667&lt;=25,50,0)))</f>
        <v>100</v>
      </c>
      <c r="Q1667" s="54"/>
      <c r="R1667" s="47"/>
      <c r="S1667" s="51" t="n">
        <f aca="false">$E1667/$E1666-1</f>
        <v>0.0070850906752431</v>
      </c>
      <c r="T1667" s="56" t="n">
        <f aca="false">$K1667/$K1666-1</f>
        <v>-0.0703048180924287</v>
      </c>
      <c r="V1667" s="57"/>
      <c r="W1667" s="57"/>
      <c r="Y1667" s="1" t="str">
        <f aca="false">IF(AX1667&gt;=70,"EASY",IF(AX1667&gt;40,"UNCERTAIN","HARD"))</f>
        <v>UNCERTAIN</v>
      </c>
      <c r="AA1667" s="58" t="n">
        <f aca="false">IF($A1667&lt;200,"",AVERAGE($E1618:$E1667)/AVERAGE($E1468:$E1667)-1)</f>
        <v>-0.0244855916626473</v>
      </c>
      <c r="AB1667" s="59" t="n">
        <f aca="false">LOOKUP($B1667,07_L1政策步階!$A$4:$A$14,07_L1政策步階!$C$4:$C$14)</f>
        <v>-1</v>
      </c>
      <c r="AC1667" s="57"/>
      <c r="AD1667" s="57"/>
      <c r="AE1667" s="57"/>
      <c r="AF1667" s="57"/>
      <c r="AG1667" s="57"/>
      <c r="AH1667" s="57"/>
      <c r="AI1667" s="57"/>
      <c r="AJ1667" s="57"/>
      <c r="AK1667" s="57"/>
      <c r="AL1667" s="59" t="n">
        <f aca="false">IF(ISNUMBER($AA1667),IF($AA1667&gt;=0.005,100,IF($AA1667&gt;=-0.015,50,0)),"")</f>
        <v>0</v>
      </c>
      <c r="AM1667" s="59" t="n">
        <f aca="false">IF(ISNUMBER($AB1667),IF($AB1667=1,100,IF($AB1667=0,50,0)),"")</f>
        <v>0</v>
      </c>
      <c r="AN1667" s="0" t="str">
        <f aca="false">IF(ISNUMBER($AC1667),IF($AC1667&gt;=0.001,100,IF($AC1667&gt;=-0.003,50,0)),"")</f>
        <v/>
      </c>
      <c r="AO1667" s="0" t="str">
        <f aca="false">IF(ISNUMBER($AD1667),IF($AD1667&gt;=0.04,100,IF($AD1667&gt;=0,50,0)),"")</f>
        <v/>
      </c>
      <c r="AP1667" s="0" t="str">
        <f aca="false">IF(ISNUMBER($AE1667),IF($AE1667&gt;=25,100,IF($AE1667&gt;=-75,50,0)),"")</f>
        <v/>
      </c>
      <c r="AQ1667" s="0" t="str">
        <f aca="false">IF(ISNUMBER($AF1667),IF($AF1667&gt;0,100,IF($AF1667&gt;=-50,50,0)),"")</f>
        <v/>
      </c>
      <c r="AR1667" s="0" t="str">
        <f aca="false">IF(ISNUMBER($AG1667),IF($AG1667=1,100,IF($AG1667=0,50,0)),"")</f>
        <v/>
      </c>
      <c r="AS1667" s="0" t="str">
        <f aca="false">IF(ISNUMBER($AH1667),IF($AH1667&lt;0,100,IF($AH1667&lt;=20,50,0)),"")</f>
        <v/>
      </c>
      <c r="AT1667" s="0" t="str">
        <f aca="false">IF(ISNUMBER($AI1667),IF($AI1667&lt;0.95,100,IF($AI1667&lt;=1,50,0)),"")</f>
        <v/>
      </c>
      <c r="AU1667" s="0" t="str">
        <f aca="false">IF(ISNUMBER($AJ1667),IF($AJ1667&lt;30,0,IF($AJ1667&lt;40,50,IF($AJ1667&lt;=90,100,50))),"")</f>
        <v/>
      </c>
      <c r="AV1667" s="0" t="str">
        <f aca="false">IF(ISNUMBER($AK1667),IF($AK1667&gt;-0.2,100,IF($AK1667&gt;=-0.4,50,0)),"")</f>
        <v/>
      </c>
      <c r="AW1667" s="59" t="n">
        <f aca="false">01_指標庫!$H$4*ISNUMBER($F1667)+01_指標庫!$H$5*ISNUMBER($AA1667)+01_指標庫!$H$6*ISNUMBER($G1667)+01_指標庫!$H$7*ISNUMBER($H1667)+01_指標庫!$H$8*ISNUMBER($AF1667)+01_指標庫!$H$9*ISNUMBER($AG1667)+01_指標庫!$H$10*ISNUMBER($AB1667)+01_指標庫!$H$11*ISNUMBER($AC1667)+01_指標庫!$H$12*ISNUMBER($AD1667)+01_指標庫!$H$13*ISNUMBER($AE1667)+01_指標庫!$H$14*ISNUMBER($I1667)+01_指標庫!$H$15*ISNUMBER($AH1667)+01_指標庫!$H$16*ISNUMBER($K1667)+01_指標庫!$H$17*ISNUMBER($AI1667)+01_指標庫!$H$18*ISNUMBER($AJ1667)+01_指標庫!$H$19*ISNUMBER($AK1667)+01_指標庫!$H$20*ISNUMBER($BB1667)+01_指標庫!$H$21*ISNUMBER($BC1667)</f>
        <v>51</v>
      </c>
      <c r="AX1667" s="59" t="n">
        <f aca="false">IF(AW1667=0,50,ROUND((01_指標庫!$H$4*IF(ISNUMBER($F1667),L1667,0)+01_指標庫!$H$5*IF(ISNUMBER($AA1667),AL1667,0)+01_指標庫!$H$6*IF(ISNUMBER($G1667),M1667,0)+01_指標庫!$H$7*IF(ISNUMBER($H1667),N1667,0)+01_指標庫!$H$8*IF(ISNUMBER($AF1667),AQ1667,0)+01_指標庫!$H$9*IF(ISNUMBER($AG1667),AR1667,0)+01_指標庫!$H$10*IF(ISNUMBER($AB1667),AM1667,0)+01_指標庫!$H$11*IF(ISNUMBER($AC1667),AN1667,0)+01_指標庫!$H$12*IF(ISNUMBER($AD1667),AO1667,0)+01_指標庫!$H$13*IF(ISNUMBER($AE1667),AP1667,0)+01_指標庫!$H$14*IF(ISNUMBER($I1667),O1667,0)+01_指標庫!$H$15*IF(ISNUMBER($AH1667),AS1667,0)+01_指標庫!$H$16*IF(ISNUMBER($K1667),P1667,0)+01_指標庫!$H$17*IF(ISNUMBER($AI1667),AT1667,0)+01_指標庫!$H$18*IF(ISNUMBER($AJ1667),AU1667,0)+01_指標庫!$H$19*IF(ISNUMBER($AK1667),AV1667,0)+01_指標庫!$H$20*IF(ISNUMBER($BB1667),BB1667,0)+01_指標庫!$H$21*IF(ISNUMBER($BC1667),BC1667,0))/AW1667,1))</f>
        <v>51</v>
      </c>
      <c r="AY1667" s="60"/>
      <c r="AZ1667" s="60"/>
      <c r="BA1667" s="58" t="n">
        <f aca="false">AVERAGE($E1663:$E1667)/AVERAGE($E1658:$E1667)-1</f>
        <v>-0.00525297896564136</v>
      </c>
      <c r="BB1667" s="59" t="n">
        <f aca="false">IF(ISNUMBER($BA1667),IF(OR($S1667&lt;=-0.03,$BA1667&lt;-0.003),0,IF(OR($S1667&lt;=-0.02,$BA1667&lt;0.01),50,100)),"")</f>
        <v>0</v>
      </c>
      <c r="BC1667" s="0" t="str">
        <f aca="false">IF(OR(COUNT($AZ1667)=0,COUNT($AZ1666)=0),"",IF(OR($AY1667/$AZ1666-1&lt;=-0.03,$AZ1667/$AZ1666-1&lt;=-0.045,IF(COUNT($AZ1658:$AZ1667)=10,AVERAGE($AZ1663:$AZ1667)/AVERAGE($AZ1658:$AZ1667)-1&lt;-0.01,FALSE())),0,IF(OR($AZ1667/$AZ1666-1&lt;=-0.02,IF(COUNT($AZ1658:$AZ1667)=10,AVERAGE($AZ1663:$AZ1667)/AVERAGE($AZ1658:$AZ1667)-1&lt;0.005,FALSE())),50,100)))</f>
        <v/>
      </c>
    </row>
    <row r="1668" customFormat="false" ht="15" hidden="false" customHeight="true" outlineLevel="0" collapsed="false">
      <c r="A1668" s="47" t="n">
        <v>1664</v>
      </c>
      <c r="B1668" s="48" t="n">
        <v>44972</v>
      </c>
      <c r="C1668" s="47" t="n">
        <v>2023</v>
      </c>
      <c r="D1668" s="49" t="s">
        <v>238</v>
      </c>
      <c r="E1668" s="50" t="n">
        <v>12687.89</v>
      </c>
      <c r="F1668" s="51" t="n">
        <v>0.06385</v>
      </c>
      <c r="G1668" s="51" t="n">
        <v>-0.167424</v>
      </c>
      <c r="H1668" s="52" t="n">
        <v>0.8367</v>
      </c>
      <c r="I1668" s="62" t="n">
        <v>426.1</v>
      </c>
      <c r="J1668" s="63" t="s">
        <v>240</v>
      </c>
      <c r="K1668" s="54" t="n">
        <v>18.23</v>
      </c>
      <c r="L1668" s="55" t="n">
        <f aca="false">IF(COUNT(F1668)=0,50,IF(F1668&gt;=0,100,IF(F1668&gt;=-0.02,50,0)))</f>
        <v>100</v>
      </c>
      <c r="M1668" s="55" t="n">
        <f aca="false">IF(COUNT(G1668)=0,50,IF(G1668&gt;-0.06,100,IF(G1668&gt;-0.15,50,0)))</f>
        <v>0</v>
      </c>
      <c r="N1668" s="55" t="n">
        <f aca="false">IF(COUNT(H1668)=0,50,IF(H1668&gt;=0.6,100,IF(H1668&gt;=0.4,50,0)))</f>
        <v>100</v>
      </c>
      <c r="O1668" s="55" t="n">
        <f aca="false">IF(COUNT(I1668)=0,50,IF(J1668="proxy_vix",50,IF(I1668&lt;350,100,IF(I1668&lt;=450,50,0))))</f>
        <v>50</v>
      </c>
      <c r="P1668" s="55" t="n">
        <f aca="false">IF(COUNT(K1668)=0,50,IF(K1668&lt;20,100,IF(K1668&lt;=25,50,0)))</f>
        <v>100</v>
      </c>
      <c r="Q1668" s="54"/>
      <c r="R1668" s="47"/>
      <c r="S1668" s="51" t="n">
        <f aca="false">$E1668/$E1667-1</f>
        <v>0.00770398280026274</v>
      </c>
      <c r="T1668" s="56" t="n">
        <f aca="false">$K1668/$K1667-1</f>
        <v>-0.0359598096245373</v>
      </c>
      <c r="V1668" s="57"/>
      <c r="W1668" s="57"/>
      <c r="Y1668" s="1" t="str">
        <f aca="false">IF(AX1668&gt;=70,"EASY",IF(AX1668&gt;40,"UNCERTAIN","HARD"))</f>
        <v>UNCERTAIN</v>
      </c>
      <c r="AA1668" s="58" t="n">
        <f aca="false">IF($A1668&lt;200,"",AVERAGE($E1619:$E1668)/AVERAGE($E1469:$E1668)-1)</f>
        <v>-0.0232541447998933</v>
      </c>
      <c r="AB1668" s="59" t="n">
        <f aca="false">LOOKUP($B1668,07_L1政策步階!$A$4:$A$14,07_L1政策步階!$C$4:$C$14)</f>
        <v>-1</v>
      </c>
      <c r="AC1668" s="57"/>
      <c r="AD1668" s="57"/>
      <c r="AE1668" s="57"/>
      <c r="AF1668" s="57"/>
      <c r="AG1668" s="57"/>
      <c r="AH1668" s="57"/>
      <c r="AI1668" s="57"/>
      <c r="AJ1668" s="57"/>
      <c r="AK1668" s="57"/>
      <c r="AL1668" s="59" t="n">
        <f aca="false">IF(ISNUMBER($AA1668),IF($AA1668&gt;=0.005,100,IF($AA1668&gt;=-0.015,50,0)),"")</f>
        <v>0</v>
      </c>
      <c r="AM1668" s="59" t="n">
        <f aca="false">IF(ISNUMBER($AB1668),IF($AB1668=1,100,IF($AB1668=0,50,0)),"")</f>
        <v>0</v>
      </c>
      <c r="AN1668" s="0" t="str">
        <f aca="false">IF(ISNUMBER($AC1668),IF($AC1668&gt;=0.001,100,IF($AC1668&gt;=-0.003,50,0)),"")</f>
        <v/>
      </c>
      <c r="AO1668" s="0" t="str">
        <f aca="false">IF(ISNUMBER($AD1668),IF($AD1668&gt;=0.04,100,IF($AD1668&gt;=0,50,0)),"")</f>
        <v/>
      </c>
      <c r="AP1668" s="0" t="str">
        <f aca="false">IF(ISNUMBER($AE1668),IF($AE1668&gt;=25,100,IF($AE1668&gt;=-75,50,0)),"")</f>
        <v/>
      </c>
      <c r="AQ1668" s="0" t="str">
        <f aca="false">IF(ISNUMBER($AF1668),IF($AF1668&gt;0,100,IF($AF1668&gt;=-50,50,0)),"")</f>
        <v/>
      </c>
      <c r="AR1668" s="0" t="str">
        <f aca="false">IF(ISNUMBER($AG1668),IF($AG1668=1,100,IF($AG1668=0,50,0)),"")</f>
        <v/>
      </c>
      <c r="AS1668" s="0" t="str">
        <f aca="false">IF(ISNUMBER($AH1668),IF($AH1668&lt;0,100,IF($AH1668&lt;=20,50,0)),"")</f>
        <v/>
      </c>
      <c r="AT1668" s="0" t="str">
        <f aca="false">IF(ISNUMBER($AI1668),IF($AI1668&lt;0.95,100,IF($AI1668&lt;=1,50,0)),"")</f>
        <v/>
      </c>
      <c r="AU1668" s="0" t="str">
        <f aca="false">IF(ISNUMBER($AJ1668),IF($AJ1668&lt;30,0,IF($AJ1668&lt;40,50,IF($AJ1668&lt;=90,100,50))),"")</f>
        <v/>
      </c>
      <c r="AV1668" s="0" t="str">
        <f aca="false">IF(ISNUMBER($AK1668),IF($AK1668&gt;-0.2,100,IF($AK1668&gt;=-0.4,50,0)),"")</f>
        <v/>
      </c>
      <c r="AW1668" s="59" t="n">
        <f aca="false">01_指標庫!$H$4*ISNUMBER($F1668)+01_指標庫!$H$5*ISNUMBER($AA1668)+01_指標庫!$H$6*ISNUMBER($G1668)+01_指標庫!$H$7*ISNUMBER($H1668)+01_指標庫!$H$8*ISNUMBER($AF1668)+01_指標庫!$H$9*ISNUMBER($AG1668)+01_指標庫!$H$10*ISNUMBER($AB1668)+01_指標庫!$H$11*ISNUMBER($AC1668)+01_指標庫!$H$12*ISNUMBER($AD1668)+01_指標庫!$H$13*ISNUMBER($AE1668)+01_指標庫!$H$14*ISNUMBER($I1668)+01_指標庫!$H$15*ISNUMBER($AH1668)+01_指標庫!$H$16*ISNUMBER($K1668)+01_指標庫!$H$17*ISNUMBER($AI1668)+01_指標庫!$H$18*ISNUMBER($AJ1668)+01_指標庫!$H$19*ISNUMBER($AK1668)+01_指標庫!$H$20*ISNUMBER($BB1668)+01_指標庫!$H$21*ISNUMBER($BC1668)</f>
        <v>51</v>
      </c>
      <c r="AX1668" s="59" t="n">
        <f aca="false">IF(AW1668=0,50,ROUND((01_指標庫!$H$4*IF(ISNUMBER($F1668),L1668,0)+01_指標庫!$H$5*IF(ISNUMBER($AA1668),AL1668,0)+01_指標庫!$H$6*IF(ISNUMBER($G1668),M1668,0)+01_指標庫!$H$7*IF(ISNUMBER($H1668),N1668,0)+01_指標庫!$H$8*IF(ISNUMBER($AF1668),AQ1668,0)+01_指標庫!$H$9*IF(ISNUMBER($AG1668),AR1668,0)+01_指標庫!$H$10*IF(ISNUMBER($AB1668),AM1668,0)+01_指標庫!$H$11*IF(ISNUMBER($AC1668),AN1668,0)+01_指標庫!$H$12*IF(ISNUMBER($AD1668),AO1668,0)+01_指標庫!$H$13*IF(ISNUMBER($AE1668),AP1668,0)+01_指標庫!$H$14*IF(ISNUMBER($I1668),O1668,0)+01_指標庫!$H$15*IF(ISNUMBER($AH1668),AS1668,0)+01_指標庫!$H$16*IF(ISNUMBER($K1668),P1668,0)+01_指標庫!$H$17*IF(ISNUMBER($AI1668),AT1668,0)+01_指標庫!$H$18*IF(ISNUMBER($AJ1668),AU1668,0)+01_指標庫!$H$19*IF(ISNUMBER($AK1668),AV1668,0)+01_指標庫!$H$20*IF(ISNUMBER($BB1668),BB1668,0)+01_指標庫!$H$21*IF(ISNUMBER($BC1668),BC1668,0))/AW1668,1))</f>
        <v>51</v>
      </c>
      <c r="AY1668" s="60"/>
      <c r="AZ1668" s="60"/>
      <c r="BA1668" s="58" t="n">
        <f aca="false">AVERAGE($E1664:$E1668)/AVERAGE($E1659:$E1668)-1</f>
        <v>-0.00475958928029729</v>
      </c>
      <c r="BB1668" s="59" t="n">
        <f aca="false">IF(ISNUMBER($BA1668),IF(OR($S1668&lt;=-0.03,$BA1668&lt;-0.003),0,IF(OR($S1668&lt;=-0.02,$BA1668&lt;0.01),50,100)),"")</f>
        <v>0</v>
      </c>
      <c r="BC1668" s="0" t="str">
        <f aca="false">IF(OR(COUNT($AZ1668)=0,COUNT($AZ1667)=0),"",IF(OR($AY1668/$AZ1667-1&lt;=-0.03,$AZ1668/$AZ1667-1&lt;=-0.045,IF(COUNT($AZ1659:$AZ1668)=10,AVERAGE($AZ1664:$AZ1668)/AVERAGE($AZ1659:$AZ1668)-1&lt;-0.01,FALSE())),0,IF(OR($AZ1668/$AZ1667-1&lt;=-0.02,IF(COUNT($AZ1659:$AZ1668)=10,AVERAGE($AZ1664:$AZ1668)/AVERAGE($AZ1659:$AZ1668)-1&lt;0.005,FALSE())),50,100)))</f>
        <v/>
      </c>
    </row>
    <row r="1669" customFormat="false" ht="15" hidden="false" customHeight="true" outlineLevel="0" collapsed="false">
      <c r="A1669" s="47" t="n">
        <v>1665</v>
      </c>
      <c r="B1669" s="48" t="n">
        <v>44973</v>
      </c>
      <c r="C1669" s="47" t="n">
        <v>2023</v>
      </c>
      <c r="D1669" s="49" t="s">
        <v>239</v>
      </c>
      <c r="E1669" s="50" t="n">
        <v>12442.48</v>
      </c>
      <c r="F1669" s="51" t="n">
        <v>0.04355</v>
      </c>
      <c r="G1669" s="51" t="n">
        <v>-0.183528</v>
      </c>
      <c r="H1669" s="52" t="n">
        <v>0.8367</v>
      </c>
      <c r="I1669" s="62" t="n">
        <v>442.3</v>
      </c>
      <c r="J1669" s="63" t="s">
        <v>240</v>
      </c>
      <c r="K1669" s="54" t="n">
        <v>20.17</v>
      </c>
      <c r="L1669" s="55" t="n">
        <f aca="false">IF(COUNT(F1669)=0,50,IF(F1669&gt;=0,100,IF(F1669&gt;=-0.02,50,0)))</f>
        <v>100</v>
      </c>
      <c r="M1669" s="55" t="n">
        <f aca="false">IF(COUNT(G1669)=0,50,IF(G1669&gt;-0.06,100,IF(G1669&gt;-0.15,50,0)))</f>
        <v>0</v>
      </c>
      <c r="N1669" s="55" t="n">
        <f aca="false">IF(COUNT(H1669)=0,50,IF(H1669&gt;=0.6,100,IF(H1669&gt;=0.4,50,0)))</f>
        <v>100</v>
      </c>
      <c r="O1669" s="55" t="n">
        <f aca="false">IF(COUNT(I1669)=0,50,IF(J1669="proxy_vix",50,IF(I1669&lt;350,100,IF(I1669&lt;=450,50,0))))</f>
        <v>50</v>
      </c>
      <c r="P1669" s="55" t="n">
        <f aca="false">IF(COUNT(K1669)=0,50,IF(K1669&lt;20,100,IF(K1669&lt;=25,50,0)))</f>
        <v>50</v>
      </c>
      <c r="Q1669" s="54"/>
      <c r="R1669" s="47"/>
      <c r="S1669" s="51" t="n">
        <f aca="false">$E1669/$E1668-1</f>
        <v>-0.0193420655443892</v>
      </c>
      <c r="T1669" s="56" t="n">
        <f aca="false">$K1669/$K1668-1</f>
        <v>0.106417992320351</v>
      </c>
      <c r="V1669" s="57"/>
      <c r="W1669" s="57"/>
      <c r="Y1669" s="1" t="str">
        <f aca="false">IF(AX1669&gt;=70,"EASY",IF(AX1669&gt;40,"UNCERTAIN","HARD"))</f>
        <v>UNCERTAIN</v>
      </c>
      <c r="AA1669" s="58" t="n">
        <f aca="false">IF($A1669&lt;200,"",AVERAGE($E1620:$E1669)/AVERAGE($E1470:$E1669)-1)</f>
        <v>-0.0218948808317825</v>
      </c>
      <c r="AB1669" s="59" t="n">
        <f aca="false">LOOKUP($B1669,07_L1政策步階!$A$4:$A$14,07_L1政策步階!$C$4:$C$14)</f>
        <v>-1</v>
      </c>
      <c r="AC1669" s="57"/>
      <c r="AD1669" s="57"/>
      <c r="AE1669" s="57"/>
      <c r="AF1669" s="57"/>
      <c r="AG1669" s="57"/>
      <c r="AH1669" s="57"/>
      <c r="AI1669" s="57"/>
      <c r="AJ1669" s="57"/>
      <c r="AK1669" s="57"/>
      <c r="AL1669" s="59" t="n">
        <f aca="false">IF(ISNUMBER($AA1669),IF($AA1669&gt;=0.005,100,IF($AA1669&gt;=-0.015,50,0)),"")</f>
        <v>0</v>
      </c>
      <c r="AM1669" s="59" t="n">
        <f aca="false">IF(ISNUMBER($AB1669),IF($AB1669=1,100,IF($AB1669=0,50,0)),"")</f>
        <v>0</v>
      </c>
      <c r="AN1669" s="0" t="str">
        <f aca="false">IF(ISNUMBER($AC1669),IF($AC1669&gt;=0.001,100,IF($AC1669&gt;=-0.003,50,0)),"")</f>
        <v/>
      </c>
      <c r="AO1669" s="0" t="str">
        <f aca="false">IF(ISNUMBER($AD1669),IF($AD1669&gt;=0.04,100,IF($AD1669&gt;=0,50,0)),"")</f>
        <v/>
      </c>
      <c r="AP1669" s="0" t="str">
        <f aca="false">IF(ISNUMBER($AE1669),IF($AE1669&gt;=25,100,IF($AE1669&gt;=-75,50,0)),"")</f>
        <v/>
      </c>
      <c r="AQ1669" s="0" t="str">
        <f aca="false">IF(ISNUMBER($AF1669),IF($AF1669&gt;0,100,IF($AF1669&gt;=-50,50,0)),"")</f>
        <v/>
      </c>
      <c r="AR1669" s="0" t="str">
        <f aca="false">IF(ISNUMBER($AG1669),IF($AG1669=1,100,IF($AG1669=0,50,0)),"")</f>
        <v/>
      </c>
      <c r="AS1669" s="0" t="str">
        <f aca="false">IF(ISNUMBER($AH1669),IF($AH1669&lt;0,100,IF($AH1669&lt;=20,50,0)),"")</f>
        <v/>
      </c>
      <c r="AT1669" s="0" t="str">
        <f aca="false">IF(ISNUMBER($AI1669),IF($AI1669&lt;0.95,100,IF($AI1669&lt;=1,50,0)),"")</f>
        <v/>
      </c>
      <c r="AU1669" s="0" t="str">
        <f aca="false">IF(ISNUMBER($AJ1669),IF($AJ1669&lt;30,0,IF($AJ1669&lt;40,50,IF($AJ1669&lt;=90,100,50))),"")</f>
        <v/>
      </c>
      <c r="AV1669" s="0" t="str">
        <f aca="false">IF(ISNUMBER($AK1669),IF($AK1669&gt;-0.2,100,IF($AK1669&gt;=-0.4,50,0)),"")</f>
        <v/>
      </c>
      <c r="AW1669" s="59" t="n">
        <f aca="false">01_指標庫!$H$4*ISNUMBER($F1669)+01_指標庫!$H$5*ISNUMBER($AA1669)+01_指標庫!$H$6*ISNUMBER($G1669)+01_指標庫!$H$7*ISNUMBER($H1669)+01_指標庫!$H$8*ISNUMBER($AF1669)+01_指標庫!$H$9*ISNUMBER($AG1669)+01_指標庫!$H$10*ISNUMBER($AB1669)+01_指標庫!$H$11*ISNUMBER($AC1669)+01_指標庫!$H$12*ISNUMBER($AD1669)+01_指標庫!$H$13*ISNUMBER($AE1669)+01_指標庫!$H$14*ISNUMBER($I1669)+01_指標庫!$H$15*ISNUMBER($AH1669)+01_指標庫!$H$16*ISNUMBER($K1669)+01_指標庫!$H$17*ISNUMBER($AI1669)+01_指標庫!$H$18*ISNUMBER($AJ1669)+01_指標庫!$H$19*ISNUMBER($AK1669)+01_指標庫!$H$20*ISNUMBER($BB1669)+01_指標庫!$H$21*ISNUMBER($BC1669)</f>
        <v>51</v>
      </c>
      <c r="AX1669" s="59" t="n">
        <f aca="false">IF(AW1669=0,50,ROUND((01_指標庫!$H$4*IF(ISNUMBER($F1669),L1669,0)+01_指標庫!$H$5*IF(ISNUMBER($AA1669),AL1669,0)+01_指標庫!$H$6*IF(ISNUMBER($G1669),M1669,0)+01_指標庫!$H$7*IF(ISNUMBER($H1669),N1669,0)+01_指標庫!$H$8*IF(ISNUMBER($AF1669),AQ1669,0)+01_指標庫!$H$9*IF(ISNUMBER($AG1669),AR1669,0)+01_指標庫!$H$10*IF(ISNUMBER($AB1669),AM1669,0)+01_指標庫!$H$11*IF(ISNUMBER($AC1669),AN1669,0)+01_指標庫!$H$12*IF(ISNUMBER($AD1669),AO1669,0)+01_指標庫!$H$13*IF(ISNUMBER($AE1669),AP1669,0)+01_指標庫!$H$14*IF(ISNUMBER($I1669),O1669,0)+01_指標庫!$H$15*IF(ISNUMBER($AH1669),AS1669,0)+01_指標庫!$H$16*IF(ISNUMBER($K1669),P1669,0)+01_指標庫!$H$17*IF(ISNUMBER($AI1669),AT1669,0)+01_指標庫!$H$18*IF(ISNUMBER($AJ1669),AU1669,0)+01_指標庫!$H$19*IF(ISNUMBER($AK1669),AV1669,0)+01_指標庫!$H$20*IF(ISNUMBER($BB1669),BB1669,0)+01_指標庫!$H$21*IF(ISNUMBER($BC1669),BC1669,0))/AW1669,1))</f>
        <v>51</v>
      </c>
      <c r="AY1669" s="60"/>
      <c r="AZ1669" s="60"/>
      <c r="BA1669" s="58" t="n">
        <f aca="false">AVERAGE($E1665:$E1669)/AVERAGE($E1660:$E1669)-1</f>
        <v>-0.000912350590607014</v>
      </c>
      <c r="BB1669" s="59" t="n">
        <f aca="false">IF(ISNUMBER($BA1669),IF(OR($S1669&lt;=-0.03,$BA1669&lt;-0.003),0,IF(OR($S1669&lt;=-0.02,$BA1669&lt;0.01),50,100)),"")</f>
        <v>50</v>
      </c>
      <c r="BC1669" s="0" t="str">
        <f aca="false">IF(OR(COUNT($AZ1669)=0,COUNT($AZ1668)=0),"",IF(OR($AY1669/$AZ1668-1&lt;=-0.03,$AZ1669/$AZ1668-1&lt;=-0.045,IF(COUNT($AZ1660:$AZ1669)=10,AVERAGE($AZ1665:$AZ1669)/AVERAGE($AZ1660:$AZ1669)-1&lt;-0.01,FALSE())),0,IF(OR($AZ1669/$AZ1668-1&lt;=-0.02,IF(COUNT($AZ1660:$AZ1669)=10,AVERAGE($AZ1665:$AZ1669)/AVERAGE($AZ1660:$AZ1669)-1&lt;0.005,FALSE())),50,100)))</f>
        <v/>
      </c>
    </row>
    <row r="1670" customFormat="false" ht="15" hidden="false" customHeight="true" outlineLevel="0" collapsed="false">
      <c r="A1670" s="47" t="n">
        <v>1666</v>
      </c>
      <c r="B1670" s="48" t="n">
        <v>44974</v>
      </c>
      <c r="C1670" s="47" t="n">
        <v>2023</v>
      </c>
      <c r="D1670" s="49" t="s">
        <v>234</v>
      </c>
      <c r="E1670" s="50" t="n">
        <v>12358.18</v>
      </c>
      <c r="F1670" s="51" t="n">
        <v>0.036798</v>
      </c>
      <c r="G1670" s="51" t="n">
        <v>-0.18906</v>
      </c>
      <c r="H1670" s="52" t="n">
        <v>0.7755</v>
      </c>
      <c r="I1670" s="62" t="n">
        <v>441.1</v>
      </c>
      <c r="J1670" s="63" t="s">
        <v>240</v>
      </c>
      <c r="K1670" s="54" t="n">
        <v>20.02</v>
      </c>
      <c r="L1670" s="55" t="n">
        <f aca="false">IF(COUNT(F1670)=0,50,IF(F1670&gt;=0,100,IF(F1670&gt;=-0.02,50,0)))</f>
        <v>100</v>
      </c>
      <c r="M1670" s="55" t="n">
        <f aca="false">IF(COUNT(G1670)=0,50,IF(G1670&gt;-0.06,100,IF(G1670&gt;-0.15,50,0)))</f>
        <v>0</v>
      </c>
      <c r="N1670" s="55" t="n">
        <f aca="false">IF(COUNT(H1670)=0,50,IF(H1670&gt;=0.6,100,IF(H1670&gt;=0.4,50,0)))</f>
        <v>100</v>
      </c>
      <c r="O1670" s="55" t="n">
        <f aca="false">IF(COUNT(I1670)=0,50,IF(J1670="proxy_vix",50,IF(I1670&lt;350,100,IF(I1670&lt;=450,50,0))))</f>
        <v>50</v>
      </c>
      <c r="P1670" s="55" t="n">
        <f aca="false">IF(COUNT(K1670)=0,50,IF(K1670&lt;20,100,IF(K1670&lt;=25,50,0)))</f>
        <v>50</v>
      </c>
      <c r="Q1670" s="54"/>
      <c r="R1670" s="47"/>
      <c r="S1670" s="51" t="n">
        <f aca="false">$E1670/$E1669-1</f>
        <v>-0.00677517665288585</v>
      </c>
      <c r="T1670" s="56" t="n">
        <f aca="false">$K1670/$K1669-1</f>
        <v>-0.00743678730788311</v>
      </c>
      <c r="V1670" s="57"/>
      <c r="W1670" s="57"/>
      <c r="Y1670" s="1" t="str">
        <f aca="false">IF(AX1670&gt;=70,"EASY",IF(AX1670&gt;40,"UNCERTAIN","HARD"))</f>
        <v>UNCERTAIN</v>
      </c>
      <c r="AA1670" s="58" t="n">
        <f aca="false">IF($A1670&lt;200,"",AVERAGE($E1621:$E1670)/AVERAGE($E1471:$E1670)-1)</f>
        <v>-0.0202380841169236</v>
      </c>
      <c r="AB1670" s="59" t="n">
        <f aca="false">LOOKUP($B1670,07_L1政策步階!$A$4:$A$14,07_L1政策步階!$C$4:$C$14)</f>
        <v>-1</v>
      </c>
      <c r="AC1670" s="57"/>
      <c r="AD1670" s="57"/>
      <c r="AE1670" s="57"/>
      <c r="AF1670" s="57"/>
      <c r="AG1670" s="57"/>
      <c r="AH1670" s="57"/>
      <c r="AI1670" s="57"/>
      <c r="AJ1670" s="57"/>
      <c r="AK1670" s="57"/>
      <c r="AL1670" s="59" t="n">
        <f aca="false">IF(ISNUMBER($AA1670),IF($AA1670&gt;=0.005,100,IF($AA1670&gt;=-0.015,50,0)),"")</f>
        <v>0</v>
      </c>
      <c r="AM1670" s="59" t="n">
        <f aca="false">IF(ISNUMBER($AB1670),IF($AB1670=1,100,IF($AB1670=0,50,0)),"")</f>
        <v>0</v>
      </c>
      <c r="AN1670" s="0" t="str">
        <f aca="false">IF(ISNUMBER($AC1670),IF($AC1670&gt;=0.001,100,IF($AC1670&gt;=-0.003,50,0)),"")</f>
        <v/>
      </c>
      <c r="AO1670" s="0" t="str">
        <f aca="false">IF(ISNUMBER($AD1670),IF($AD1670&gt;=0.04,100,IF($AD1670&gt;=0,50,0)),"")</f>
        <v/>
      </c>
      <c r="AP1670" s="0" t="str">
        <f aca="false">IF(ISNUMBER($AE1670),IF($AE1670&gt;=25,100,IF($AE1670&gt;=-75,50,0)),"")</f>
        <v/>
      </c>
      <c r="AQ1670" s="0" t="str">
        <f aca="false">IF(ISNUMBER($AF1670),IF($AF1670&gt;0,100,IF($AF1670&gt;=-50,50,0)),"")</f>
        <v/>
      </c>
      <c r="AR1670" s="0" t="str">
        <f aca="false">IF(ISNUMBER($AG1670),IF($AG1670=1,100,IF($AG1670=0,50,0)),"")</f>
        <v/>
      </c>
      <c r="AS1670" s="0" t="str">
        <f aca="false">IF(ISNUMBER($AH1670),IF($AH1670&lt;0,100,IF($AH1670&lt;=20,50,0)),"")</f>
        <v/>
      </c>
      <c r="AT1670" s="0" t="str">
        <f aca="false">IF(ISNUMBER($AI1670),IF($AI1670&lt;0.95,100,IF($AI1670&lt;=1,50,0)),"")</f>
        <v/>
      </c>
      <c r="AU1670" s="0" t="str">
        <f aca="false">IF(ISNUMBER($AJ1670),IF($AJ1670&lt;30,0,IF($AJ1670&lt;40,50,IF($AJ1670&lt;=90,100,50))),"")</f>
        <v/>
      </c>
      <c r="AV1670" s="0" t="str">
        <f aca="false">IF(ISNUMBER($AK1670),IF($AK1670&gt;-0.2,100,IF($AK1670&gt;=-0.4,50,0)),"")</f>
        <v/>
      </c>
      <c r="AW1670" s="59" t="n">
        <f aca="false">01_指標庫!$H$4*ISNUMBER($F1670)+01_指標庫!$H$5*ISNUMBER($AA1670)+01_指標庫!$H$6*ISNUMBER($G1670)+01_指標庫!$H$7*ISNUMBER($H1670)+01_指標庫!$H$8*ISNUMBER($AF1670)+01_指標庫!$H$9*ISNUMBER($AG1670)+01_指標庫!$H$10*ISNUMBER($AB1670)+01_指標庫!$H$11*ISNUMBER($AC1670)+01_指標庫!$H$12*ISNUMBER($AD1670)+01_指標庫!$H$13*ISNUMBER($AE1670)+01_指標庫!$H$14*ISNUMBER($I1670)+01_指標庫!$H$15*ISNUMBER($AH1670)+01_指標庫!$H$16*ISNUMBER($K1670)+01_指標庫!$H$17*ISNUMBER($AI1670)+01_指標庫!$H$18*ISNUMBER($AJ1670)+01_指標庫!$H$19*ISNUMBER($AK1670)+01_指標庫!$H$20*ISNUMBER($BB1670)+01_指標庫!$H$21*ISNUMBER($BC1670)</f>
        <v>51</v>
      </c>
      <c r="AX1670" s="59" t="n">
        <f aca="false">IF(AW1670=0,50,ROUND((01_指標庫!$H$4*IF(ISNUMBER($F1670),L1670,0)+01_指標庫!$H$5*IF(ISNUMBER($AA1670),AL1670,0)+01_指標庫!$H$6*IF(ISNUMBER($G1670),M1670,0)+01_指標庫!$H$7*IF(ISNUMBER($H1670),N1670,0)+01_指標庫!$H$8*IF(ISNUMBER($AF1670),AQ1670,0)+01_指標庫!$H$9*IF(ISNUMBER($AG1670),AR1670,0)+01_指標庫!$H$10*IF(ISNUMBER($AB1670),AM1670,0)+01_指標庫!$H$11*IF(ISNUMBER($AC1670),AN1670,0)+01_指標庫!$H$12*IF(ISNUMBER($AD1670),AO1670,0)+01_指標庫!$H$13*IF(ISNUMBER($AE1670),AP1670,0)+01_指標庫!$H$14*IF(ISNUMBER($I1670),O1670,0)+01_指標庫!$H$15*IF(ISNUMBER($AH1670),AS1670,0)+01_指標庫!$H$16*IF(ISNUMBER($K1670),P1670,0)+01_指標庫!$H$17*IF(ISNUMBER($AI1670),AT1670,0)+01_指標庫!$H$18*IF(ISNUMBER($AJ1670),AU1670,0)+01_指標庫!$H$19*IF(ISNUMBER($AK1670),AV1670,0)+01_指標庫!$H$20*IF(ISNUMBER($BB1670),BB1670,0)+01_指標庫!$H$21*IF(ISNUMBER($BC1670),BC1670,0))/AW1670,1))</f>
        <v>51</v>
      </c>
      <c r="AY1670" s="60"/>
      <c r="AZ1670" s="60"/>
      <c r="BA1670" s="58" t="n">
        <f aca="false">AVERAGE($E1666:$E1670)/AVERAGE($E1661:$E1670)-1</f>
        <v>0.00166058452575313</v>
      </c>
      <c r="BB1670" s="59" t="n">
        <f aca="false">IF(ISNUMBER($BA1670),IF(OR($S1670&lt;=-0.03,$BA1670&lt;-0.003),0,IF(OR($S1670&lt;=-0.02,$BA1670&lt;0.01),50,100)),"")</f>
        <v>50</v>
      </c>
      <c r="BC1670" s="0" t="str">
        <f aca="false">IF(OR(COUNT($AZ1670)=0,COUNT($AZ1669)=0),"",IF(OR($AY1670/$AZ1669-1&lt;=-0.03,$AZ1670/$AZ1669-1&lt;=-0.045,IF(COUNT($AZ1661:$AZ1670)=10,AVERAGE($AZ1666:$AZ1670)/AVERAGE($AZ1661:$AZ1670)-1&lt;-0.01,FALSE())),0,IF(OR($AZ1670/$AZ1669-1&lt;=-0.02,IF(COUNT($AZ1661:$AZ1670)=10,AVERAGE($AZ1666:$AZ1670)/AVERAGE($AZ1661:$AZ1670)-1&lt;0.005,FALSE())),50,100)))</f>
        <v/>
      </c>
    </row>
    <row r="1671" customFormat="false" ht="15" hidden="false" customHeight="true" outlineLevel="0" collapsed="false">
      <c r="A1671" s="47" t="n">
        <v>1667</v>
      </c>
      <c r="B1671" s="48" t="n">
        <v>44978</v>
      </c>
      <c r="C1671" s="47" t="n">
        <v>2023</v>
      </c>
      <c r="D1671" s="49" t="s">
        <v>237</v>
      </c>
      <c r="E1671" s="50" t="n">
        <v>12060.3</v>
      </c>
      <c r="F1671" s="51" t="n">
        <v>0.012434</v>
      </c>
      <c r="G1671" s="51" t="n">
        <v>-0.208606</v>
      </c>
      <c r="H1671" s="52" t="n">
        <v>0.7143</v>
      </c>
      <c r="I1671" s="62" t="n">
        <v>465</v>
      </c>
      <c r="J1671" s="63" t="s">
        <v>240</v>
      </c>
      <c r="K1671" s="54" t="n">
        <v>22.87</v>
      </c>
      <c r="L1671" s="55" t="n">
        <f aca="false">IF(COUNT(F1671)=0,50,IF(F1671&gt;=0,100,IF(F1671&gt;=-0.02,50,0)))</f>
        <v>100</v>
      </c>
      <c r="M1671" s="55" t="n">
        <f aca="false">IF(COUNT(G1671)=0,50,IF(G1671&gt;-0.06,100,IF(G1671&gt;-0.15,50,0)))</f>
        <v>0</v>
      </c>
      <c r="N1671" s="55" t="n">
        <f aca="false">IF(COUNT(H1671)=0,50,IF(H1671&gt;=0.6,100,IF(H1671&gt;=0.4,50,0)))</f>
        <v>100</v>
      </c>
      <c r="O1671" s="55" t="n">
        <f aca="false">IF(COUNT(I1671)=0,50,IF(J1671="proxy_vix",50,IF(I1671&lt;350,100,IF(I1671&lt;=450,50,0))))</f>
        <v>50</v>
      </c>
      <c r="P1671" s="55" t="n">
        <f aca="false">IF(COUNT(K1671)=0,50,IF(K1671&lt;20,100,IF(K1671&lt;=25,50,0)))</f>
        <v>50</v>
      </c>
      <c r="Q1671" s="54"/>
      <c r="R1671" s="47"/>
      <c r="S1671" s="51" t="n">
        <f aca="false">$E1671/$E1670-1</f>
        <v>-0.0241038729003786</v>
      </c>
      <c r="T1671" s="56" t="n">
        <f aca="false">$K1671/$K1670-1</f>
        <v>0.142357642357642</v>
      </c>
      <c r="V1671" s="57"/>
      <c r="W1671" s="57"/>
      <c r="Y1671" s="1" t="str">
        <f aca="false">IF(AX1671&gt;=70,"EASY",IF(AX1671&gt;40,"UNCERTAIN","HARD"))</f>
        <v>UNCERTAIN</v>
      </c>
      <c r="AA1671" s="58" t="n">
        <f aca="false">IF($A1671&lt;200,"",AVERAGE($E1622:$E1671)/AVERAGE($E1472:$E1671)-1)</f>
        <v>-0.0186862320627509</v>
      </c>
      <c r="AB1671" s="59" t="n">
        <f aca="false">LOOKUP($B1671,07_L1政策步階!$A$4:$A$14,07_L1政策步階!$C$4:$C$14)</f>
        <v>-1</v>
      </c>
      <c r="AC1671" s="57"/>
      <c r="AD1671" s="57"/>
      <c r="AE1671" s="57"/>
      <c r="AF1671" s="57"/>
      <c r="AG1671" s="57"/>
      <c r="AH1671" s="57"/>
      <c r="AI1671" s="57"/>
      <c r="AJ1671" s="57"/>
      <c r="AK1671" s="57"/>
      <c r="AL1671" s="59" t="n">
        <f aca="false">IF(ISNUMBER($AA1671),IF($AA1671&gt;=0.005,100,IF($AA1671&gt;=-0.015,50,0)),"")</f>
        <v>0</v>
      </c>
      <c r="AM1671" s="59" t="n">
        <f aca="false">IF(ISNUMBER($AB1671),IF($AB1671=1,100,IF($AB1671=0,50,0)),"")</f>
        <v>0</v>
      </c>
      <c r="AN1671" s="0" t="str">
        <f aca="false">IF(ISNUMBER($AC1671),IF($AC1671&gt;=0.001,100,IF($AC1671&gt;=-0.003,50,0)),"")</f>
        <v/>
      </c>
      <c r="AO1671" s="0" t="str">
        <f aca="false">IF(ISNUMBER($AD1671),IF($AD1671&gt;=0.04,100,IF($AD1671&gt;=0,50,0)),"")</f>
        <v/>
      </c>
      <c r="AP1671" s="0" t="str">
        <f aca="false">IF(ISNUMBER($AE1671),IF($AE1671&gt;=25,100,IF($AE1671&gt;=-75,50,0)),"")</f>
        <v/>
      </c>
      <c r="AQ1671" s="0" t="str">
        <f aca="false">IF(ISNUMBER($AF1671),IF($AF1671&gt;0,100,IF($AF1671&gt;=-50,50,0)),"")</f>
        <v/>
      </c>
      <c r="AR1671" s="0" t="str">
        <f aca="false">IF(ISNUMBER($AG1671),IF($AG1671=1,100,IF($AG1671=0,50,0)),"")</f>
        <v/>
      </c>
      <c r="AS1671" s="0" t="str">
        <f aca="false">IF(ISNUMBER($AH1671),IF($AH1671&lt;0,100,IF($AH1671&lt;=20,50,0)),"")</f>
        <v/>
      </c>
      <c r="AT1671" s="0" t="str">
        <f aca="false">IF(ISNUMBER($AI1671),IF($AI1671&lt;0.95,100,IF($AI1671&lt;=1,50,0)),"")</f>
        <v/>
      </c>
      <c r="AU1671" s="0" t="str">
        <f aca="false">IF(ISNUMBER($AJ1671),IF($AJ1671&lt;30,0,IF($AJ1671&lt;40,50,IF($AJ1671&lt;=90,100,50))),"")</f>
        <v/>
      </c>
      <c r="AV1671" s="0" t="str">
        <f aca="false">IF(ISNUMBER($AK1671),IF($AK1671&gt;-0.2,100,IF($AK1671&gt;=-0.4,50,0)),"")</f>
        <v/>
      </c>
      <c r="AW1671" s="59" t="n">
        <f aca="false">01_指標庫!$H$4*ISNUMBER($F1671)+01_指標庫!$H$5*ISNUMBER($AA1671)+01_指標庫!$H$6*ISNUMBER($G1671)+01_指標庫!$H$7*ISNUMBER($H1671)+01_指標庫!$H$8*ISNUMBER($AF1671)+01_指標庫!$H$9*ISNUMBER($AG1671)+01_指標庫!$H$10*ISNUMBER($AB1671)+01_指標庫!$H$11*ISNUMBER($AC1671)+01_指標庫!$H$12*ISNUMBER($AD1671)+01_指標庫!$H$13*ISNUMBER($AE1671)+01_指標庫!$H$14*ISNUMBER($I1671)+01_指標庫!$H$15*ISNUMBER($AH1671)+01_指標庫!$H$16*ISNUMBER($K1671)+01_指標庫!$H$17*ISNUMBER($AI1671)+01_指標庫!$H$18*ISNUMBER($AJ1671)+01_指標庫!$H$19*ISNUMBER($AK1671)+01_指標庫!$H$20*ISNUMBER($BB1671)+01_指標庫!$H$21*ISNUMBER($BC1671)</f>
        <v>51</v>
      </c>
      <c r="AX1671" s="59" t="n">
        <f aca="false">IF(AW1671=0,50,ROUND((01_指標庫!$H$4*IF(ISNUMBER($F1671),L1671,0)+01_指標庫!$H$5*IF(ISNUMBER($AA1671),AL1671,0)+01_指標庫!$H$6*IF(ISNUMBER($G1671),M1671,0)+01_指標庫!$H$7*IF(ISNUMBER($H1671),N1671,0)+01_指標庫!$H$8*IF(ISNUMBER($AF1671),AQ1671,0)+01_指標庫!$H$9*IF(ISNUMBER($AG1671),AR1671,0)+01_指標庫!$H$10*IF(ISNUMBER($AB1671),AM1671,0)+01_指標庫!$H$11*IF(ISNUMBER($AC1671),AN1671,0)+01_指標庫!$H$12*IF(ISNUMBER($AD1671),AO1671,0)+01_指標庫!$H$13*IF(ISNUMBER($AE1671),AP1671,0)+01_指標庫!$H$14*IF(ISNUMBER($I1671),O1671,0)+01_指標庫!$H$15*IF(ISNUMBER($AH1671),AS1671,0)+01_指標庫!$H$16*IF(ISNUMBER($K1671),P1671,0)+01_指標庫!$H$17*IF(ISNUMBER($AI1671),AT1671,0)+01_指標庫!$H$18*IF(ISNUMBER($AJ1671),AU1671,0)+01_指標庫!$H$19*IF(ISNUMBER($AK1671),AV1671,0)+01_指標庫!$H$20*IF(ISNUMBER($BB1671),BB1671,0)+01_指標庫!$H$21*IF(ISNUMBER($BC1671),BC1671,0))/AW1671,1))</f>
        <v>51</v>
      </c>
      <c r="AY1671" s="60"/>
      <c r="AZ1671" s="60"/>
      <c r="BA1671" s="58" t="n">
        <f aca="false">AVERAGE($E1667:$E1671)/AVERAGE($E1662:$E1671)-1</f>
        <v>-0.0021863194418964</v>
      </c>
      <c r="BB1671" s="59" t="n">
        <f aca="false">IF(ISNUMBER($BA1671),IF(OR($S1671&lt;=-0.03,$BA1671&lt;-0.003),0,IF(OR($S1671&lt;=-0.02,$BA1671&lt;0.01),50,100)),"")</f>
        <v>50</v>
      </c>
      <c r="BC1671" s="0" t="str">
        <f aca="false">IF(OR(COUNT($AZ1671)=0,COUNT($AZ1670)=0),"",IF(OR($AY1671/$AZ1670-1&lt;=-0.03,$AZ1671/$AZ1670-1&lt;=-0.045,IF(COUNT($AZ1662:$AZ1671)=10,AVERAGE($AZ1667:$AZ1671)/AVERAGE($AZ1662:$AZ1671)-1&lt;-0.01,FALSE())),0,IF(OR($AZ1671/$AZ1670-1&lt;=-0.02,IF(COUNT($AZ1662:$AZ1671)=10,AVERAGE($AZ1667:$AZ1671)/AVERAGE($AZ1662:$AZ1671)-1&lt;0.005,FALSE())),50,100)))</f>
        <v/>
      </c>
    </row>
    <row r="1672" customFormat="false" ht="15" hidden="false" customHeight="true" outlineLevel="0" collapsed="false">
      <c r="A1672" s="47" t="n">
        <v>1668</v>
      </c>
      <c r="B1672" s="48" t="n">
        <v>44979</v>
      </c>
      <c r="C1672" s="47" t="n">
        <v>2023</v>
      </c>
      <c r="D1672" s="49" t="s">
        <v>238</v>
      </c>
      <c r="E1672" s="50" t="n">
        <v>12066.27</v>
      </c>
      <c r="F1672" s="51" t="n">
        <v>0.013268</v>
      </c>
      <c r="G1672" s="51" t="n">
        <v>-0.208215</v>
      </c>
      <c r="H1672" s="52" t="n">
        <v>0.7143</v>
      </c>
      <c r="I1672" s="62" t="n">
        <v>460.1</v>
      </c>
      <c r="J1672" s="63" t="s">
        <v>240</v>
      </c>
      <c r="K1672" s="54" t="n">
        <v>22.29</v>
      </c>
      <c r="L1672" s="55" t="n">
        <f aca="false">IF(COUNT(F1672)=0,50,IF(F1672&gt;=0,100,IF(F1672&gt;=-0.02,50,0)))</f>
        <v>100</v>
      </c>
      <c r="M1672" s="55" t="n">
        <f aca="false">IF(COUNT(G1672)=0,50,IF(G1672&gt;-0.06,100,IF(G1672&gt;-0.15,50,0)))</f>
        <v>0</v>
      </c>
      <c r="N1672" s="55" t="n">
        <f aca="false">IF(COUNT(H1672)=0,50,IF(H1672&gt;=0.6,100,IF(H1672&gt;=0.4,50,0)))</f>
        <v>100</v>
      </c>
      <c r="O1672" s="55" t="n">
        <f aca="false">IF(COUNT(I1672)=0,50,IF(J1672="proxy_vix",50,IF(I1672&lt;350,100,IF(I1672&lt;=450,50,0))))</f>
        <v>50</v>
      </c>
      <c r="P1672" s="55" t="n">
        <f aca="false">IF(COUNT(K1672)=0,50,IF(K1672&lt;20,100,IF(K1672&lt;=25,50,0)))</f>
        <v>50</v>
      </c>
      <c r="Q1672" s="54"/>
      <c r="R1672" s="47"/>
      <c r="S1672" s="51" t="n">
        <f aca="false">$E1672/$E1671-1</f>
        <v>0.000495012561876562</v>
      </c>
      <c r="T1672" s="56" t="n">
        <f aca="false">$K1672/$K1671-1</f>
        <v>-0.025360734586795</v>
      </c>
      <c r="V1672" s="57"/>
      <c r="W1672" s="57"/>
      <c r="Y1672" s="1" t="str">
        <f aca="false">IF(AX1672&gt;=70,"EASY",IF(AX1672&gt;40,"UNCERTAIN","HARD"))</f>
        <v>UNCERTAIN</v>
      </c>
      <c r="AA1672" s="58" t="n">
        <f aca="false">IF($A1672&lt;200,"",AVERAGE($E1623:$E1672)/AVERAGE($E1473:$E1672)-1)</f>
        <v>-0.0176429631514533</v>
      </c>
      <c r="AB1672" s="59" t="n">
        <f aca="false">LOOKUP($B1672,07_L1政策步階!$A$4:$A$14,07_L1政策步階!$C$4:$C$14)</f>
        <v>-1</v>
      </c>
      <c r="AC1672" s="57"/>
      <c r="AD1672" s="57"/>
      <c r="AE1672" s="57"/>
      <c r="AF1672" s="57"/>
      <c r="AG1672" s="57"/>
      <c r="AH1672" s="57"/>
      <c r="AI1672" s="57"/>
      <c r="AJ1672" s="57"/>
      <c r="AK1672" s="57"/>
      <c r="AL1672" s="59" t="n">
        <f aca="false">IF(ISNUMBER($AA1672),IF($AA1672&gt;=0.005,100,IF($AA1672&gt;=-0.015,50,0)),"")</f>
        <v>0</v>
      </c>
      <c r="AM1672" s="59" t="n">
        <f aca="false">IF(ISNUMBER($AB1672),IF($AB1672=1,100,IF($AB1672=0,50,0)),"")</f>
        <v>0</v>
      </c>
      <c r="AN1672" s="0" t="str">
        <f aca="false">IF(ISNUMBER($AC1672),IF($AC1672&gt;=0.001,100,IF($AC1672&gt;=-0.003,50,0)),"")</f>
        <v/>
      </c>
      <c r="AO1672" s="0" t="str">
        <f aca="false">IF(ISNUMBER($AD1672),IF($AD1672&gt;=0.04,100,IF($AD1672&gt;=0,50,0)),"")</f>
        <v/>
      </c>
      <c r="AP1672" s="0" t="str">
        <f aca="false">IF(ISNUMBER($AE1672),IF($AE1672&gt;=25,100,IF($AE1672&gt;=-75,50,0)),"")</f>
        <v/>
      </c>
      <c r="AQ1672" s="0" t="str">
        <f aca="false">IF(ISNUMBER($AF1672),IF($AF1672&gt;0,100,IF($AF1672&gt;=-50,50,0)),"")</f>
        <v/>
      </c>
      <c r="AR1672" s="0" t="str">
        <f aca="false">IF(ISNUMBER($AG1672),IF($AG1672=1,100,IF($AG1672=0,50,0)),"")</f>
        <v/>
      </c>
      <c r="AS1672" s="0" t="str">
        <f aca="false">IF(ISNUMBER($AH1672),IF($AH1672&lt;0,100,IF($AH1672&lt;=20,50,0)),"")</f>
        <v/>
      </c>
      <c r="AT1672" s="0" t="str">
        <f aca="false">IF(ISNUMBER($AI1672),IF($AI1672&lt;0.95,100,IF($AI1672&lt;=1,50,0)),"")</f>
        <v/>
      </c>
      <c r="AU1672" s="0" t="str">
        <f aca="false">IF(ISNUMBER($AJ1672),IF($AJ1672&lt;30,0,IF($AJ1672&lt;40,50,IF($AJ1672&lt;=90,100,50))),"")</f>
        <v/>
      </c>
      <c r="AV1672" s="0" t="str">
        <f aca="false">IF(ISNUMBER($AK1672),IF($AK1672&gt;-0.2,100,IF($AK1672&gt;=-0.4,50,0)),"")</f>
        <v/>
      </c>
      <c r="AW1672" s="59" t="n">
        <f aca="false">01_指標庫!$H$4*ISNUMBER($F1672)+01_指標庫!$H$5*ISNUMBER($AA1672)+01_指標庫!$H$6*ISNUMBER($G1672)+01_指標庫!$H$7*ISNUMBER($H1672)+01_指標庫!$H$8*ISNUMBER($AF1672)+01_指標庫!$H$9*ISNUMBER($AG1672)+01_指標庫!$H$10*ISNUMBER($AB1672)+01_指標庫!$H$11*ISNUMBER($AC1672)+01_指標庫!$H$12*ISNUMBER($AD1672)+01_指標庫!$H$13*ISNUMBER($AE1672)+01_指標庫!$H$14*ISNUMBER($I1672)+01_指標庫!$H$15*ISNUMBER($AH1672)+01_指標庫!$H$16*ISNUMBER($K1672)+01_指標庫!$H$17*ISNUMBER($AI1672)+01_指標庫!$H$18*ISNUMBER($AJ1672)+01_指標庫!$H$19*ISNUMBER($AK1672)+01_指標庫!$H$20*ISNUMBER($BB1672)+01_指標庫!$H$21*ISNUMBER($BC1672)</f>
        <v>51</v>
      </c>
      <c r="AX1672" s="59" t="n">
        <f aca="false">IF(AW1672=0,50,ROUND((01_指標庫!$H$4*IF(ISNUMBER($F1672),L1672,0)+01_指標庫!$H$5*IF(ISNUMBER($AA1672),AL1672,0)+01_指標庫!$H$6*IF(ISNUMBER($G1672),M1672,0)+01_指標庫!$H$7*IF(ISNUMBER($H1672),N1672,0)+01_指標庫!$H$8*IF(ISNUMBER($AF1672),AQ1672,0)+01_指標庫!$H$9*IF(ISNUMBER($AG1672),AR1672,0)+01_指標庫!$H$10*IF(ISNUMBER($AB1672),AM1672,0)+01_指標庫!$H$11*IF(ISNUMBER($AC1672),AN1672,0)+01_指標庫!$H$12*IF(ISNUMBER($AD1672),AO1672,0)+01_指標庫!$H$13*IF(ISNUMBER($AE1672),AP1672,0)+01_指標庫!$H$14*IF(ISNUMBER($I1672),O1672,0)+01_指標庫!$H$15*IF(ISNUMBER($AH1672),AS1672,0)+01_指標庫!$H$16*IF(ISNUMBER($K1672),P1672,0)+01_指標庫!$H$17*IF(ISNUMBER($AI1672),AT1672,0)+01_指標庫!$H$18*IF(ISNUMBER($AJ1672),AU1672,0)+01_指標庫!$H$19*IF(ISNUMBER($AK1672),AV1672,0)+01_指標庫!$H$20*IF(ISNUMBER($BB1672),BB1672,0)+01_指標庫!$H$21*IF(ISNUMBER($BC1672),BC1672,0))/AW1672,1))</f>
        <v>45.1</v>
      </c>
      <c r="AY1672" s="60"/>
      <c r="AZ1672" s="60"/>
      <c r="BA1672" s="58" t="n">
        <f aca="false">AVERAGE($E1668:$E1672)/AVERAGE($E1663:$E1672)-1</f>
        <v>-0.00532368325105725</v>
      </c>
      <c r="BB1672" s="59" t="n">
        <f aca="false">IF(ISNUMBER($BA1672),IF(OR($S1672&lt;=-0.03,$BA1672&lt;-0.003),0,IF(OR($S1672&lt;=-0.02,$BA1672&lt;0.01),50,100)),"")</f>
        <v>0</v>
      </c>
      <c r="BC1672" s="0" t="str">
        <f aca="false">IF(OR(COUNT($AZ1672)=0,COUNT($AZ1671)=0),"",IF(OR($AY1672/$AZ1671-1&lt;=-0.03,$AZ1672/$AZ1671-1&lt;=-0.045,IF(COUNT($AZ1663:$AZ1672)=10,AVERAGE($AZ1668:$AZ1672)/AVERAGE($AZ1663:$AZ1672)-1&lt;-0.01,FALSE())),0,IF(OR($AZ1672/$AZ1671-1&lt;=-0.02,IF(COUNT($AZ1663:$AZ1672)=10,AVERAGE($AZ1668:$AZ1672)/AVERAGE($AZ1663:$AZ1672)-1&lt;0.005,FALSE())),50,100)))</f>
        <v/>
      </c>
    </row>
    <row r="1673" customFormat="false" ht="15" hidden="false" customHeight="true" outlineLevel="0" collapsed="false">
      <c r="A1673" s="47" t="n">
        <v>1669</v>
      </c>
      <c r="B1673" s="48" t="n">
        <v>44980</v>
      </c>
      <c r="C1673" s="47" t="n">
        <v>2023</v>
      </c>
      <c r="D1673" s="49" t="s">
        <v>239</v>
      </c>
      <c r="E1673" s="50" t="n">
        <v>12180.14</v>
      </c>
      <c r="F1673" s="51" t="n">
        <v>0.023051</v>
      </c>
      <c r="G1673" s="51" t="n">
        <v>-0.200743</v>
      </c>
      <c r="H1673" s="52" t="n">
        <v>0.7551</v>
      </c>
      <c r="I1673" s="62" t="n">
        <v>450.5</v>
      </c>
      <c r="J1673" s="63" t="s">
        <v>240</v>
      </c>
      <c r="K1673" s="54" t="n">
        <v>21.14</v>
      </c>
      <c r="L1673" s="55" t="n">
        <f aca="false">IF(COUNT(F1673)=0,50,IF(F1673&gt;=0,100,IF(F1673&gt;=-0.02,50,0)))</f>
        <v>100</v>
      </c>
      <c r="M1673" s="55" t="n">
        <f aca="false">IF(COUNT(G1673)=0,50,IF(G1673&gt;-0.06,100,IF(G1673&gt;-0.15,50,0)))</f>
        <v>0</v>
      </c>
      <c r="N1673" s="55" t="n">
        <f aca="false">IF(COUNT(H1673)=0,50,IF(H1673&gt;=0.6,100,IF(H1673&gt;=0.4,50,0)))</f>
        <v>100</v>
      </c>
      <c r="O1673" s="55" t="n">
        <f aca="false">IF(COUNT(I1673)=0,50,IF(J1673="proxy_vix",50,IF(I1673&lt;350,100,IF(I1673&lt;=450,50,0))))</f>
        <v>50</v>
      </c>
      <c r="P1673" s="55" t="n">
        <f aca="false">IF(COUNT(K1673)=0,50,IF(K1673&lt;20,100,IF(K1673&lt;=25,50,0)))</f>
        <v>50</v>
      </c>
      <c r="Q1673" s="54"/>
      <c r="R1673" s="47"/>
      <c r="S1673" s="51" t="n">
        <f aca="false">$E1673/$E1672-1</f>
        <v>0.00943705055497679</v>
      </c>
      <c r="T1673" s="56" t="n">
        <f aca="false">$K1673/$K1672-1</f>
        <v>-0.0515926424405563</v>
      </c>
      <c r="V1673" s="57"/>
      <c r="W1673" s="57"/>
      <c r="Y1673" s="1" t="str">
        <f aca="false">IF(AX1673&gt;=70,"EASY",IF(AX1673&gt;40,"UNCERTAIN","HARD"))</f>
        <v>UNCERTAIN</v>
      </c>
      <c r="AA1673" s="58" t="n">
        <f aca="false">IF($A1673&lt;200,"",AVERAGE($E1624:$E1673)/AVERAGE($E1474:$E1673)-1)</f>
        <v>-0.0163950010445209</v>
      </c>
      <c r="AB1673" s="59" t="n">
        <f aca="false">LOOKUP($B1673,07_L1政策步階!$A$4:$A$14,07_L1政策步階!$C$4:$C$14)</f>
        <v>-1</v>
      </c>
      <c r="AC1673" s="57"/>
      <c r="AD1673" s="57"/>
      <c r="AE1673" s="57"/>
      <c r="AF1673" s="57"/>
      <c r="AG1673" s="57"/>
      <c r="AH1673" s="57"/>
      <c r="AI1673" s="57"/>
      <c r="AJ1673" s="57"/>
      <c r="AK1673" s="57"/>
      <c r="AL1673" s="59" t="n">
        <f aca="false">IF(ISNUMBER($AA1673),IF($AA1673&gt;=0.005,100,IF($AA1673&gt;=-0.015,50,0)),"")</f>
        <v>0</v>
      </c>
      <c r="AM1673" s="59" t="n">
        <f aca="false">IF(ISNUMBER($AB1673),IF($AB1673=1,100,IF($AB1673=0,50,0)),"")</f>
        <v>0</v>
      </c>
      <c r="AN1673" s="0" t="str">
        <f aca="false">IF(ISNUMBER($AC1673),IF($AC1673&gt;=0.001,100,IF($AC1673&gt;=-0.003,50,0)),"")</f>
        <v/>
      </c>
      <c r="AO1673" s="0" t="str">
        <f aca="false">IF(ISNUMBER($AD1673),IF($AD1673&gt;=0.04,100,IF($AD1673&gt;=0,50,0)),"")</f>
        <v/>
      </c>
      <c r="AP1673" s="0" t="str">
        <f aca="false">IF(ISNUMBER($AE1673),IF($AE1673&gt;=25,100,IF($AE1673&gt;=-75,50,0)),"")</f>
        <v/>
      </c>
      <c r="AQ1673" s="0" t="str">
        <f aca="false">IF(ISNUMBER($AF1673),IF($AF1673&gt;0,100,IF($AF1673&gt;=-50,50,0)),"")</f>
        <v/>
      </c>
      <c r="AR1673" s="0" t="str">
        <f aca="false">IF(ISNUMBER($AG1673),IF($AG1673=1,100,IF($AG1673=0,50,0)),"")</f>
        <v/>
      </c>
      <c r="AS1673" s="0" t="str">
        <f aca="false">IF(ISNUMBER($AH1673),IF($AH1673&lt;0,100,IF($AH1673&lt;=20,50,0)),"")</f>
        <v/>
      </c>
      <c r="AT1673" s="0" t="str">
        <f aca="false">IF(ISNUMBER($AI1673),IF($AI1673&lt;0.95,100,IF($AI1673&lt;=1,50,0)),"")</f>
        <v/>
      </c>
      <c r="AU1673" s="0" t="str">
        <f aca="false">IF(ISNUMBER($AJ1673),IF($AJ1673&lt;30,0,IF($AJ1673&lt;40,50,IF($AJ1673&lt;=90,100,50))),"")</f>
        <v/>
      </c>
      <c r="AV1673" s="0" t="str">
        <f aca="false">IF(ISNUMBER($AK1673),IF($AK1673&gt;-0.2,100,IF($AK1673&gt;=-0.4,50,0)),"")</f>
        <v/>
      </c>
      <c r="AW1673" s="59" t="n">
        <f aca="false">01_指標庫!$H$4*ISNUMBER($F1673)+01_指標庫!$H$5*ISNUMBER($AA1673)+01_指標庫!$H$6*ISNUMBER($G1673)+01_指標庫!$H$7*ISNUMBER($H1673)+01_指標庫!$H$8*ISNUMBER($AF1673)+01_指標庫!$H$9*ISNUMBER($AG1673)+01_指標庫!$H$10*ISNUMBER($AB1673)+01_指標庫!$H$11*ISNUMBER($AC1673)+01_指標庫!$H$12*ISNUMBER($AD1673)+01_指標庫!$H$13*ISNUMBER($AE1673)+01_指標庫!$H$14*ISNUMBER($I1673)+01_指標庫!$H$15*ISNUMBER($AH1673)+01_指標庫!$H$16*ISNUMBER($K1673)+01_指標庫!$H$17*ISNUMBER($AI1673)+01_指標庫!$H$18*ISNUMBER($AJ1673)+01_指標庫!$H$19*ISNUMBER($AK1673)+01_指標庫!$H$20*ISNUMBER($BB1673)+01_指標庫!$H$21*ISNUMBER($BC1673)</f>
        <v>51</v>
      </c>
      <c r="AX1673" s="59" t="n">
        <f aca="false">IF(AW1673=0,50,ROUND((01_指標庫!$H$4*IF(ISNUMBER($F1673),L1673,0)+01_指標庫!$H$5*IF(ISNUMBER($AA1673),AL1673,0)+01_指標庫!$H$6*IF(ISNUMBER($G1673),M1673,0)+01_指標庫!$H$7*IF(ISNUMBER($H1673),N1673,0)+01_指標庫!$H$8*IF(ISNUMBER($AF1673),AQ1673,0)+01_指標庫!$H$9*IF(ISNUMBER($AG1673),AR1673,0)+01_指標庫!$H$10*IF(ISNUMBER($AB1673),AM1673,0)+01_指標庫!$H$11*IF(ISNUMBER($AC1673),AN1673,0)+01_指標庫!$H$12*IF(ISNUMBER($AD1673),AO1673,0)+01_指標庫!$H$13*IF(ISNUMBER($AE1673),AP1673,0)+01_指標庫!$H$14*IF(ISNUMBER($I1673),O1673,0)+01_指標庫!$H$15*IF(ISNUMBER($AH1673),AS1673,0)+01_指標庫!$H$16*IF(ISNUMBER($K1673),P1673,0)+01_指標庫!$H$17*IF(ISNUMBER($AI1673),AT1673,0)+01_指標庫!$H$18*IF(ISNUMBER($AJ1673),AU1673,0)+01_指標庫!$H$19*IF(ISNUMBER($AK1673),AV1673,0)+01_指標庫!$H$20*IF(ISNUMBER($BB1673),BB1673,0)+01_指標庫!$H$21*IF(ISNUMBER($BC1673),BC1673,0))/AW1673,1))</f>
        <v>45.1</v>
      </c>
      <c r="AY1673" s="60"/>
      <c r="AZ1673" s="60"/>
      <c r="BA1673" s="58" t="n">
        <f aca="false">AVERAGE($E1669:$E1673)/AVERAGE($E1664:$E1673)-1</f>
        <v>-0.0110039648131433</v>
      </c>
      <c r="BB1673" s="59" t="n">
        <f aca="false">IF(ISNUMBER($BA1673),IF(OR($S1673&lt;=-0.03,$BA1673&lt;-0.003),0,IF(OR($S1673&lt;=-0.02,$BA1673&lt;0.01),50,100)),"")</f>
        <v>0</v>
      </c>
      <c r="BC1673" s="0" t="str">
        <f aca="false">IF(OR(COUNT($AZ1673)=0,COUNT($AZ1672)=0),"",IF(OR($AY1673/$AZ1672-1&lt;=-0.03,$AZ1673/$AZ1672-1&lt;=-0.045,IF(COUNT($AZ1664:$AZ1673)=10,AVERAGE($AZ1669:$AZ1673)/AVERAGE($AZ1664:$AZ1673)-1&lt;-0.01,FALSE())),0,IF(OR($AZ1673/$AZ1672-1&lt;=-0.02,IF(COUNT($AZ1664:$AZ1673)=10,AVERAGE($AZ1669:$AZ1673)/AVERAGE($AZ1664:$AZ1673)-1&lt;0.005,FALSE())),50,100)))</f>
        <v/>
      </c>
    </row>
    <row r="1674" customFormat="false" ht="15" hidden="false" customHeight="true" outlineLevel="0" collapsed="false">
      <c r="A1674" s="47" t="n">
        <v>1670</v>
      </c>
      <c r="B1674" s="48" t="n">
        <v>44981</v>
      </c>
      <c r="C1674" s="47" t="n">
        <v>2023</v>
      </c>
      <c r="D1674" s="49" t="s">
        <v>234</v>
      </c>
      <c r="E1674" s="50" t="n">
        <v>11969.65</v>
      </c>
      <c r="F1674" s="51" t="n">
        <v>0.005464</v>
      </c>
      <c r="G1674" s="51" t="n">
        <v>-0.214555</v>
      </c>
      <c r="H1674" s="52" t="n">
        <v>0.6531</v>
      </c>
      <c r="I1674" s="62" t="n">
        <v>454.9</v>
      </c>
      <c r="J1674" s="63" t="s">
        <v>240</v>
      </c>
      <c r="K1674" s="54" t="n">
        <v>21.67</v>
      </c>
      <c r="L1674" s="55" t="n">
        <f aca="false">IF(COUNT(F1674)=0,50,IF(F1674&gt;=0,100,IF(F1674&gt;=-0.02,50,0)))</f>
        <v>100</v>
      </c>
      <c r="M1674" s="55" t="n">
        <f aca="false">IF(COUNT(G1674)=0,50,IF(G1674&gt;-0.06,100,IF(G1674&gt;-0.15,50,0)))</f>
        <v>0</v>
      </c>
      <c r="N1674" s="55" t="n">
        <f aca="false">IF(COUNT(H1674)=0,50,IF(H1674&gt;=0.6,100,IF(H1674&gt;=0.4,50,0)))</f>
        <v>100</v>
      </c>
      <c r="O1674" s="55" t="n">
        <f aca="false">IF(COUNT(I1674)=0,50,IF(J1674="proxy_vix",50,IF(I1674&lt;350,100,IF(I1674&lt;=450,50,0))))</f>
        <v>50</v>
      </c>
      <c r="P1674" s="55" t="n">
        <f aca="false">IF(COUNT(K1674)=0,50,IF(K1674&lt;20,100,IF(K1674&lt;=25,50,0)))</f>
        <v>50</v>
      </c>
      <c r="Q1674" s="54"/>
      <c r="R1674" s="47"/>
      <c r="S1674" s="51" t="n">
        <f aca="false">$E1674/$E1673-1</f>
        <v>-0.0172814105584993</v>
      </c>
      <c r="T1674" s="56" t="n">
        <f aca="false">$K1674/$K1673-1</f>
        <v>0.0250709555345316</v>
      </c>
      <c r="V1674" s="57"/>
      <c r="W1674" s="57"/>
      <c r="Y1674" s="1" t="str">
        <f aca="false">IF(AX1674&gt;=70,"EASY",IF(AX1674&gt;40,"UNCERTAIN","HARD"))</f>
        <v>UNCERTAIN</v>
      </c>
      <c r="AA1674" s="58" t="n">
        <f aca="false">IF($A1674&lt;200,"",AVERAGE($E1625:$E1674)/AVERAGE($E1475:$E1674)-1)</f>
        <v>-0.0158627136071871</v>
      </c>
      <c r="AB1674" s="59" t="n">
        <f aca="false">LOOKUP($B1674,07_L1政策步階!$A$4:$A$14,07_L1政策步階!$C$4:$C$14)</f>
        <v>-1</v>
      </c>
      <c r="AC1674" s="57"/>
      <c r="AD1674" s="57"/>
      <c r="AE1674" s="57"/>
      <c r="AF1674" s="57"/>
      <c r="AG1674" s="57"/>
      <c r="AH1674" s="57"/>
      <c r="AI1674" s="57"/>
      <c r="AJ1674" s="57"/>
      <c r="AK1674" s="57"/>
      <c r="AL1674" s="59" t="n">
        <f aca="false">IF(ISNUMBER($AA1674),IF($AA1674&gt;=0.005,100,IF($AA1674&gt;=-0.015,50,0)),"")</f>
        <v>0</v>
      </c>
      <c r="AM1674" s="59" t="n">
        <f aca="false">IF(ISNUMBER($AB1674),IF($AB1674=1,100,IF($AB1674=0,50,0)),"")</f>
        <v>0</v>
      </c>
      <c r="AN1674" s="0" t="str">
        <f aca="false">IF(ISNUMBER($AC1674),IF($AC1674&gt;=0.001,100,IF($AC1674&gt;=-0.003,50,0)),"")</f>
        <v/>
      </c>
      <c r="AO1674" s="0" t="str">
        <f aca="false">IF(ISNUMBER($AD1674),IF($AD1674&gt;=0.04,100,IF($AD1674&gt;=0,50,0)),"")</f>
        <v/>
      </c>
      <c r="AP1674" s="0" t="str">
        <f aca="false">IF(ISNUMBER($AE1674),IF($AE1674&gt;=25,100,IF($AE1674&gt;=-75,50,0)),"")</f>
        <v/>
      </c>
      <c r="AQ1674" s="0" t="str">
        <f aca="false">IF(ISNUMBER($AF1674),IF($AF1674&gt;0,100,IF($AF1674&gt;=-50,50,0)),"")</f>
        <v/>
      </c>
      <c r="AR1674" s="0" t="str">
        <f aca="false">IF(ISNUMBER($AG1674),IF($AG1674=1,100,IF($AG1674=0,50,0)),"")</f>
        <v/>
      </c>
      <c r="AS1674" s="0" t="str">
        <f aca="false">IF(ISNUMBER($AH1674),IF($AH1674&lt;0,100,IF($AH1674&lt;=20,50,0)),"")</f>
        <v/>
      </c>
      <c r="AT1674" s="0" t="str">
        <f aca="false">IF(ISNUMBER($AI1674),IF($AI1674&lt;0.95,100,IF($AI1674&lt;=1,50,0)),"")</f>
        <v/>
      </c>
      <c r="AU1674" s="0" t="str">
        <f aca="false">IF(ISNUMBER($AJ1674),IF($AJ1674&lt;30,0,IF($AJ1674&lt;40,50,IF($AJ1674&lt;=90,100,50))),"")</f>
        <v/>
      </c>
      <c r="AV1674" s="0" t="str">
        <f aca="false">IF(ISNUMBER($AK1674),IF($AK1674&gt;-0.2,100,IF($AK1674&gt;=-0.4,50,0)),"")</f>
        <v/>
      </c>
      <c r="AW1674" s="59" t="n">
        <f aca="false">01_指標庫!$H$4*ISNUMBER($F1674)+01_指標庫!$H$5*ISNUMBER($AA1674)+01_指標庫!$H$6*ISNUMBER($G1674)+01_指標庫!$H$7*ISNUMBER($H1674)+01_指標庫!$H$8*ISNUMBER($AF1674)+01_指標庫!$H$9*ISNUMBER($AG1674)+01_指標庫!$H$10*ISNUMBER($AB1674)+01_指標庫!$H$11*ISNUMBER($AC1674)+01_指標庫!$H$12*ISNUMBER($AD1674)+01_指標庫!$H$13*ISNUMBER($AE1674)+01_指標庫!$H$14*ISNUMBER($I1674)+01_指標庫!$H$15*ISNUMBER($AH1674)+01_指標庫!$H$16*ISNUMBER($K1674)+01_指標庫!$H$17*ISNUMBER($AI1674)+01_指標庫!$H$18*ISNUMBER($AJ1674)+01_指標庫!$H$19*ISNUMBER($AK1674)+01_指標庫!$H$20*ISNUMBER($BB1674)+01_指標庫!$H$21*ISNUMBER($BC1674)</f>
        <v>51</v>
      </c>
      <c r="AX1674" s="59" t="n">
        <f aca="false">IF(AW1674=0,50,ROUND((01_指標庫!$H$4*IF(ISNUMBER($F1674),L1674,0)+01_指標庫!$H$5*IF(ISNUMBER($AA1674),AL1674,0)+01_指標庫!$H$6*IF(ISNUMBER($G1674),M1674,0)+01_指標庫!$H$7*IF(ISNUMBER($H1674),N1674,0)+01_指標庫!$H$8*IF(ISNUMBER($AF1674),AQ1674,0)+01_指標庫!$H$9*IF(ISNUMBER($AG1674),AR1674,0)+01_指標庫!$H$10*IF(ISNUMBER($AB1674),AM1674,0)+01_指標庫!$H$11*IF(ISNUMBER($AC1674),AN1674,0)+01_指標庫!$H$12*IF(ISNUMBER($AD1674),AO1674,0)+01_指標庫!$H$13*IF(ISNUMBER($AE1674),AP1674,0)+01_指標庫!$H$14*IF(ISNUMBER($I1674),O1674,0)+01_指標庫!$H$15*IF(ISNUMBER($AH1674),AS1674,0)+01_指標庫!$H$16*IF(ISNUMBER($K1674),P1674,0)+01_指標庫!$H$17*IF(ISNUMBER($AI1674),AT1674,0)+01_指標庫!$H$18*IF(ISNUMBER($AJ1674),AU1674,0)+01_指標庫!$H$19*IF(ISNUMBER($AK1674),AV1674,0)+01_指標庫!$H$20*IF(ISNUMBER($BB1674),BB1674,0)+01_指標庫!$H$21*IF(ISNUMBER($BC1674),BC1674,0))/AW1674,1))</f>
        <v>45.1</v>
      </c>
      <c r="AY1674" s="60"/>
      <c r="AZ1674" s="60"/>
      <c r="BA1674" s="58" t="n">
        <f aca="false">AVERAGE($E1670:$E1674)/AVERAGE($E1665:$E1674)-1</f>
        <v>-0.0153775853029924</v>
      </c>
      <c r="BB1674" s="59" t="n">
        <f aca="false">IF(ISNUMBER($BA1674),IF(OR($S1674&lt;=-0.03,$BA1674&lt;-0.003),0,IF(OR($S1674&lt;=-0.02,$BA1674&lt;0.01),50,100)),"")</f>
        <v>0</v>
      </c>
      <c r="BC1674" s="0" t="str">
        <f aca="false">IF(OR(COUNT($AZ1674)=0,COUNT($AZ1673)=0),"",IF(OR($AY1674/$AZ1673-1&lt;=-0.03,$AZ1674/$AZ1673-1&lt;=-0.045,IF(COUNT($AZ1665:$AZ1674)=10,AVERAGE($AZ1670:$AZ1674)/AVERAGE($AZ1665:$AZ1674)-1&lt;-0.01,FALSE())),0,IF(OR($AZ1674/$AZ1673-1&lt;=-0.02,IF(COUNT($AZ1665:$AZ1674)=10,AVERAGE($AZ1670:$AZ1674)/AVERAGE($AZ1665:$AZ1674)-1&lt;0.005,FALSE())),50,100)))</f>
        <v/>
      </c>
    </row>
    <row r="1675" customFormat="false" ht="15" hidden="false" customHeight="true" outlineLevel="0" collapsed="false">
      <c r="A1675" s="47" t="n">
        <v>1671</v>
      </c>
      <c r="B1675" s="48" t="n">
        <v>44984</v>
      </c>
      <c r="C1675" s="47" t="n">
        <v>2023</v>
      </c>
      <c r="D1675" s="49" t="s">
        <v>236</v>
      </c>
      <c r="E1675" s="50" t="n">
        <v>12057.79</v>
      </c>
      <c r="F1675" s="51" t="n">
        <v>0.01299</v>
      </c>
      <c r="G1675" s="51" t="n">
        <v>-0.208771</v>
      </c>
      <c r="H1675" s="52" t="n">
        <v>0.6939</v>
      </c>
      <c r="I1675" s="62" t="n">
        <v>448.9</v>
      </c>
      <c r="J1675" s="63" t="s">
        <v>240</v>
      </c>
      <c r="K1675" s="54" t="n">
        <v>20.95</v>
      </c>
      <c r="L1675" s="55" t="n">
        <f aca="false">IF(COUNT(F1675)=0,50,IF(F1675&gt;=0,100,IF(F1675&gt;=-0.02,50,0)))</f>
        <v>100</v>
      </c>
      <c r="M1675" s="55" t="n">
        <f aca="false">IF(COUNT(G1675)=0,50,IF(G1675&gt;-0.06,100,IF(G1675&gt;-0.15,50,0)))</f>
        <v>0</v>
      </c>
      <c r="N1675" s="55" t="n">
        <f aca="false">IF(COUNT(H1675)=0,50,IF(H1675&gt;=0.6,100,IF(H1675&gt;=0.4,50,0)))</f>
        <v>100</v>
      </c>
      <c r="O1675" s="55" t="n">
        <f aca="false">IF(COUNT(I1675)=0,50,IF(J1675="proxy_vix",50,IF(I1675&lt;350,100,IF(I1675&lt;=450,50,0))))</f>
        <v>50</v>
      </c>
      <c r="P1675" s="55" t="n">
        <f aca="false">IF(COUNT(K1675)=0,50,IF(K1675&lt;20,100,IF(K1675&lt;=25,50,0)))</f>
        <v>50</v>
      </c>
      <c r="Q1675" s="54"/>
      <c r="R1675" s="47"/>
      <c r="S1675" s="51" t="n">
        <f aca="false">$E1675/$E1674-1</f>
        <v>0.00736362383194167</v>
      </c>
      <c r="T1675" s="56" t="n">
        <f aca="false">$K1675/$K1674-1</f>
        <v>-0.0332256575911399</v>
      </c>
      <c r="V1675" s="57"/>
      <c r="W1675" s="57"/>
      <c r="Y1675" s="1" t="str">
        <f aca="false">IF(AX1675&gt;=70,"EASY",IF(AX1675&gt;40,"UNCERTAIN","HARD"))</f>
        <v>UNCERTAIN</v>
      </c>
      <c r="AA1675" s="58" t="n">
        <f aca="false">IF($A1675&lt;200,"",AVERAGE($E1626:$E1675)/AVERAGE($E1476:$E1675)-1)</f>
        <v>-0.0153679628048948</v>
      </c>
      <c r="AB1675" s="59" t="n">
        <f aca="false">LOOKUP($B1675,07_L1政策步階!$A$4:$A$14,07_L1政策步階!$C$4:$C$14)</f>
        <v>-1</v>
      </c>
      <c r="AC1675" s="57"/>
      <c r="AD1675" s="57"/>
      <c r="AE1675" s="57"/>
      <c r="AF1675" s="57"/>
      <c r="AG1675" s="57"/>
      <c r="AH1675" s="57"/>
      <c r="AI1675" s="57"/>
      <c r="AJ1675" s="57"/>
      <c r="AK1675" s="57"/>
      <c r="AL1675" s="59" t="n">
        <f aca="false">IF(ISNUMBER($AA1675),IF($AA1675&gt;=0.005,100,IF($AA1675&gt;=-0.015,50,0)),"")</f>
        <v>0</v>
      </c>
      <c r="AM1675" s="59" t="n">
        <f aca="false">IF(ISNUMBER($AB1675),IF($AB1675=1,100,IF($AB1675=0,50,0)),"")</f>
        <v>0</v>
      </c>
      <c r="AN1675" s="0" t="str">
        <f aca="false">IF(ISNUMBER($AC1675),IF($AC1675&gt;=0.001,100,IF($AC1675&gt;=-0.003,50,0)),"")</f>
        <v/>
      </c>
      <c r="AO1675" s="0" t="str">
        <f aca="false">IF(ISNUMBER($AD1675),IF($AD1675&gt;=0.04,100,IF($AD1675&gt;=0,50,0)),"")</f>
        <v/>
      </c>
      <c r="AP1675" s="0" t="str">
        <f aca="false">IF(ISNUMBER($AE1675),IF($AE1675&gt;=25,100,IF($AE1675&gt;=-75,50,0)),"")</f>
        <v/>
      </c>
      <c r="AQ1675" s="0" t="str">
        <f aca="false">IF(ISNUMBER($AF1675),IF($AF1675&gt;0,100,IF($AF1675&gt;=-50,50,0)),"")</f>
        <v/>
      </c>
      <c r="AR1675" s="0" t="str">
        <f aca="false">IF(ISNUMBER($AG1675),IF($AG1675=1,100,IF($AG1675=0,50,0)),"")</f>
        <v/>
      </c>
      <c r="AS1675" s="0" t="str">
        <f aca="false">IF(ISNUMBER($AH1675),IF($AH1675&lt;0,100,IF($AH1675&lt;=20,50,0)),"")</f>
        <v/>
      </c>
      <c r="AT1675" s="0" t="str">
        <f aca="false">IF(ISNUMBER($AI1675),IF($AI1675&lt;0.95,100,IF($AI1675&lt;=1,50,0)),"")</f>
        <v/>
      </c>
      <c r="AU1675" s="0" t="str">
        <f aca="false">IF(ISNUMBER($AJ1675),IF($AJ1675&lt;30,0,IF($AJ1675&lt;40,50,IF($AJ1675&lt;=90,100,50))),"")</f>
        <v/>
      </c>
      <c r="AV1675" s="0" t="str">
        <f aca="false">IF(ISNUMBER($AK1675),IF($AK1675&gt;-0.2,100,IF($AK1675&gt;=-0.4,50,0)),"")</f>
        <v/>
      </c>
      <c r="AW1675" s="59" t="n">
        <f aca="false">01_指標庫!$H$4*ISNUMBER($F1675)+01_指標庫!$H$5*ISNUMBER($AA1675)+01_指標庫!$H$6*ISNUMBER($G1675)+01_指標庫!$H$7*ISNUMBER($H1675)+01_指標庫!$H$8*ISNUMBER($AF1675)+01_指標庫!$H$9*ISNUMBER($AG1675)+01_指標庫!$H$10*ISNUMBER($AB1675)+01_指標庫!$H$11*ISNUMBER($AC1675)+01_指標庫!$H$12*ISNUMBER($AD1675)+01_指標庫!$H$13*ISNUMBER($AE1675)+01_指標庫!$H$14*ISNUMBER($I1675)+01_指標庫!$H$15*ISNUMBER($AH1675)+01_指標庫!$H$16*ISNUMBER($K1675)+01_指標庫!$H$17*ISNUMBER($AI1675)+01_指標庫!$H$18*ISNUMBER($AJ1675)+01_指標庫!$H$19*ISNUMBER($AK1675)+01_指標庫!$H$20*ISNUMBER($BB1675)+01_指標庫!$H$21*ISNUMBER($BC1675)</f>
        <v>51</v>
      </c>
      <c r="AX1675" s="59" t="n">
        <f aca="false">IF(AW1675=0,50,ROUND((01_指標庫!$H$4*IF(ISNUMBER($F1675),L1675,0)+01_指標庫!$H$5*IF(ISNUMBER($AA1675),AL1675,0)+01_指標庫!$H$6*IF(ISNUMBER($G1675),M1675,0)+01_指標庫!$H$7*IF(ISNUMBER($H1675),N1675,0)+01_指標庫!$H$8*IF(ISNUMBER($AF1675),AQ1675,0)+01_指標庫!$H$9*IF(ISNUMBER($AG1675),AR1675,0)+01_指標庫!$H$10*IF(ISNUMBER($AB1675),AM1675,0)+01_指標庫!$H$11*IF(ISNUMBER($AC1675),AN1675,0)+01_指標庫!$H$12*IF(ISNUMBER($AD1675),AO1675,0)+01_指標庫!$H$13*IF(ISNUMBER($AE1675),AP1675,0)+01_指標庫!$H$14*IF(ISNUMBER($I1675),O1675,0)+01_指標庫!$H$15*IF(ISNUMBER($AH1675),AS1675,0)+01_指標庫!$H$16*IF(ISNUMBER($K1675),P1675,0)+01_指標庫!$H$17*IF(ISNUMBER($AI1675),AT1675,0)+01_指標庫!$H$18*IF(ISNUMBER($AJ1675),AU1675,0)+01_指標庫!$H$19*IF(ISNUMBER($AK1675),AV1675,0)+01_指標庫!$H$20*IF(ISNUMBER($BB1675),BB1675,0)+01_指標庫!$H$21*IF(ISNUMBER($BC1675),BC1675,0))/AW1675,1))</f>
        <v>45.1</v>
      </c>
      <c r="AY1675" s="60"/>
      <c r="AZ1675" s="60"/>
      <c r="BA1675" s="58" t="n">
        <f aca="false">AVERAGE($E1671:$E1675)/AVERAGE($E1666:$E1675)-1</f>
        <v>-0.0182856733750475</v>
      </c>
      <c r="BB1675" s="59" t="n">
        <f aca="false">IF(ISNUMBER($BA1675),IF(OR($S1675&lt;=-0.03,$BA1675&lt;-0.003),0,IF(OR($S1675&lt;=-0.02,$BA1675&lt;0.01),50,100)),"")</f>
        <v>0</v>
      </c>
      <c r="BC1675" s="0" t="str">
        <f aca="false">IF(OR(COUNT($AZ1675)=0,COUNT($AZ1674)=0),"",IF(OR($AY1675/$AZ1674-1&lt;=-0.03,$AZ1675/$AZ1674-1&lt;=-0.045,IF(COUNT($AZ1666:$AZ1675)=10,AVERAGE($AZ1671:$AZ1675)/AVERAGE($AZ1666:$AZ1675)-1&lt;-0.01,FALSE())),0,IF(OR($AZ1675/$AZ1674-1&lt;=-0.02,IF(COUNT($AZ1666:$AZ1675)=10,AVERAGE($AZ1671:$AZ1675)/AVERAGE($AZ1666:$AZ1675)-1&lt;0.005,FALSE())),50,100)))</f>
        <v/>
      </c>
    </row>
    <row r="1676" customFormat="false" ht="15" hidden="false" customHeight="true" outlineLevel="0" collapsed="false">
      <c r="A1676" s="47" t="n">
        <v>1672</v>
      </c>
      <c r="B1676" s="48" t="n">
        <v>44985</v>
      </c>
      <c r="C1676" s="47" t="n">
        <v>2023</v>
      </c>
      <c r="D1676" s="49" t="s">
        <v>237</v>
      </c>
      <c r="E1676" s="50" t="n">
        <v>12042.12</v>
      </c>
      <c r="F1676" s="51" t="n">
        <v>0.011642</v>
      </c>
      <c r="G1676" s="51" t="n">
        <v>-0.209799</v>
      </c>
      <c r="H1676" s="52" t="n">
        <v>0.6122</v>
      </c>
      <c r="I1676" s="62" t="n">
        <v>446.8</v>
      </c>
      <c r="J1676" s="63" t="s">
        <v>240</v>
      </c>
      <c r="K1676" s="54" t="n">
        <v>20.7</v>
      </c>
      <c r="L1676" s="55" t="n">
        <f aca="false">IF(COUNT(F1676)=0,50,IF(F1676&gt;=0,100,IF(F1676&gt;=-0.02,50,0)))</f>
        <v>100</v>
      </c>
      <c r="M1676" s="55" t="n">
        <f aca="false">IF(COUNT(G1676)=0,50,IF(G1676&gt;-0.06,100,IF(G1676&gt;-0.15,50,0)))</f>
        <v>0</v>
      </c>
      <c r="N1676" s="55" t="n">
        <f aca="false">IF(COUNT(H1676)=0,50,IF(H1676&gt;=0.6,100,IF(H1676&gt;=0.4,50,0)))</f>
        <v>100</v>
      </c>
      <c r="O1676" s="55" t="n">
        <f aca="false">IF(COUNT(I1676)=0,50,IF(J1676="proxy_vix",50,IF(I1676&lt;350,100,IF(I1676&lt;=450,50,0))))</f>
        <v>50</v>
      </c>
      <c r="P1676" s="55" t="n">
        <f aca="false">IF(COUNT(K1676)=0,50,IF(K1676&lt;20,100,IF(K1676&lt;=25,50,0)))</f>
        <v>50</v>
      </c>
      <c r="Q1676" s="54"/>
      <c r="R1676" s="47"/>
      <c r="S1676" s="51" t="n">
        <f aca="false">$E1676/$E1675-1</f>
        <v>-0.00129957479770337</v>
      </c>
      <c r="T1676" s="56" t="n">
        <f aca="false">$K1676/$K1675-1</f>
        <v>-0.0119331742243437</v>
      </c>
      <c r="V1676" s="57"/>
      <c r="W1676" s="57"/>
      <c r="Y1676" s="1" t="str">
        <f aca="false">IF(AX1676&gt;=70,"EASY",IF(AX1676&gt;40,"UNCERTAIN","HARD"))</f>
        <v>UNCERTAIN</v>
      </c>
      <c r="AA1676" s="58" t="n">
        <f aca="false">IF($A1676&lt;200,"",AVERAGE($E1627:$E1676)/AVERAGE($E1477:$E1676)-1)</f>
        <v>-0.0148927320262784</v>
      </c>
      <c r="AB1676" s="59" t="n">
        <f aca="false">LOOKUP($B1676,07_L1政策步階!$A$4:$A$14,07_L1政策步階!$C$4:$C$14)</f>
        <v>-1</v>
      </c>
      <c r="AC1676" s="57"/>
      <c r="AD1676" s="57"/>
      <c r="AE1676" s="57"/>
      <c r="AF1676" s="57"/>
      <c r="AG1676" s="57"/>
      <c r="AH1676" s="57"/>
      <c r="AI1676" s="57"/>
      <c r="AJ1676" s="57"/>
      <c r="AK1676" s="57"/>
      <c r="AL1676" s="59" t="n">
        <f aca="false">IF(ISNUMBER($AA1676),IF($AA1676&gt;=0.005,100,IF($AA1676&gt;=-0.015,50,0)),"")</f>
        <v>50</v>
      </c>
      <c r="AM1676" s="59" t="n">
        <f aca="false">IF(ISNUMBER($AB1676),IF($AB1676=1,100,IF($AB1676=0,50,0)),"")</f>
        <v>0</v>
      </c>
      <c r="AN1676" s="0" t="str">
        <f aca="false">IF(ISNUMBER($AC1676),IF($AC1676&gt;=0.001,100,IF($AC1676&gt;=-0.003,50,0)),"")</f>
        <v/>
      </c>
      <c r="AO1676" s="0" t="str">
        <f aca="false">IF(ISNUMBER($AD1676),IF($AD1676&gt;=0.04,100,IF($AD1676&gt;=0,50,0)),"")</f>
        <v/>
      </c>
      <c r="AP1676" s="0" t="str">
        <f aca="false">IF(ISNUMBER($AE1676),IF($AE1676&gt;=25,100,IF($AE1676&gt;=-75,50,0)),"")</f>
        <v/>
      </c>
      <c r="AQ1676" s="0" t="str">
        <f aca="false">IF(ISNUMBER($AF1676),IF($AF1676&gt;0,100,IF($AF1676&gt;=-50,50,0)),"")</f>
        <v/>
      </c>
      <c r="AR1676" s="0" t="str">
        <f aca="false">IF(ISNUMBER($AG1676),IF($AG1676=1,100,IF($AG1676=0,50,0)),"")</f>
        <v/>
      </c>
      <c r="AS1676" s="0" t="str">
        <f aca="false">IF(ISNUMBER($AH1676),IF($AH1676&lt;0,100,IF($AH1676&lt;=20,50,0)),"")</f>
        <v/>
      </c>
      <c r="AT1676" s="0" t="str">
        <f aca="false">IF(ISNUMBER($AI1676),IF($AI1676&lt;0.95,100,IF($AI1676&lt;=1,50,0)),"")</f>
        <v/>
      </c>
      <c r="AU1676" s="0" t="str">
        <f aca="false">IF(ISNUMBER($AJ1676),IF($AJ1676&lt;30,0,IF($AJ1676&lt;40,50,IF($AJ1676&lt;=90,100,50))),"")</f>
        <v/>
      </c>
      <c r="AV1676" s="0" t="str">
        <f aca="false">IF(ISNUMBER($AK1676),IF($AK1676&gt;-0.2,100,IF($AK1676&gt;=-0.4,50,0)),"")</f>
        <v/>
      </c>
      <c r="AW1676" s="59" t="n">
        <f aca="false">01_指標庫!$H$4*ISNUMBER($F1676)+01_指標庫!$H$5*ISNUMBER($AA1676)+01_指標庫!$H$6*ISNUMBER($G1676)+01_指標庫!$H$7*ISNUMBER($H1676)+01_指標庫!$H$8*ISNUMBER($AF1676)+01_指標庫!$H$9*ISNUMBER($AG1676)+01_指標庫!$H$10*ISNUMBER($AB1676)+01_指標庫!$H$11*ISNUMBER($AC1676)+01_指標庫!$H$12*ISNUMBER($AD1676)+01_指標庫!$H$13*ISNUMBER($AE1676)+01_指標庫!$H$14*ISNUMBER($I1676)+01_指標庫!$H$15*ISNUMBER($AH1676)+01_指標庫!$H$16*ISNUMBER($K1676)+01_指標庫!$H$17*ISNUMBER($AI1676)+01_指標庫!$H$18*ISNUMBER($AJ1676)+01_指標庫!$H$19*ISNUMBER($AK1676)+01_指標庫!$H$20*ISNUMBER($BB1676)+01_指標庫!$H$21*ISNUMBER($BC1676)</f>
        <v>51</v>
      </c>
      <c r="AX1676" s="59" t="n">
        <f aca="false">IF(AW1676=0,50,ROUND((01_指標庫!$H$4*IF(ISNUMBER($F1676),L1676,0)+01_指標庫!$H$5*IF(ISNUMBER($AA1676),AL1676,0)+01_指標庫!$H$6*IF(ISNUMBER($G1676),M1676,0)+01_指標庫!$H$7*IF(ISNUMBER($H1676),N1676,0)+01_指標庫!$H$8*IF(ISNUMBER($AF1676),AQ1676,0)+01_指標庫!$H$9*IF(ISNUMBER($AG1676),AR1676,0)+01_指標庫!$H$10*IF(ISNUMBER($AB1676),AM1676,0)+01_指標庫!$H$11*IF(ISNUMBER($AC1676),AN1676,0)+01_指標庫!$H$12*IF(ISNUMBER($AD1676),AO1676,0)+01_指標庫!$H$13*IF(ISNUMBER($AE1676),AP1676,0)+01_指標庫!$H$14*IF(ISNUMBER($I1676),O1676,0)+01_指標庫!$H$15*IF(ISNUMBER($AH1676),AS1676,0)+01_指標庫!$H$16*IF(ISNUMBER($K1676),P1676,0)+01_指標庫!$H$17*IF(ISNUMBER($AI1676),AT1676,0)+01_指標庫!$H$18*IF(ISNUMBER($AJ1676),AU1676,0)+01_指標庫!$H$19*IF(ISNUMBER($AK1676),AV1676,0)+01_指標庫!$H$20*IF(ISNUMBER($BB1676),BB1676,0)+01_指標庫!$H$21*IF(ISNUMBER($BC1676),BC1676,0))/AW1676,1))</f>
        <v>47.1</v>
      </c>
      <c r="AY1676" s="60"/>
      <c r="AZ1676" s="60"/>
      <c r="BA1676" s="58" t="n">
        <f aca="false">AVERAGE($E1672:$E1676)/AVERAGE($E1667:$E1676)-1</f>
        <v>-0.0148933030562642</v>
      </c>
      <c r="BB1676" s="59" t="n">
        <f aca="false">IF(ISNUMBER($BA1676),IF(OR($S1676&lt;=-0.03,$BA1676&lt;-0.003),0,IF(OR($S1676&lt;=-0.02,$BA1676&lt;0.01),50,100)),"")</f>
        <v>0</v>
      </c>
      <c r="BC1676" s="0" t="str">
        <f aca="false">IF(OR(COUNT($AZ1676)=0,COUNT($AZ1675)=0),"",IF(OR($AY1676/$AZ1675-1&lt;=-0.03,$AZ1676/$AZ1675-1&lt;=-0.045,IF(COUNT($AZ1667:$AZ1676)=10,AVERAGE($AZ1672:$AZ1676)/AVERAGE($AZ1667:$AZ1676)-1&lt;-0.01,FALSE())),0,IF(OR($AZ1676/$AZ1675-1&lt;=-0.02,IF(COUNT($AZ1667:$AZ1676)=10,AVERAGE($AZ1672:$AZ1676)/AVERAGE($AZ1667:$AZ1676)-1&lt;0.005,FALSE())),50,100)))</f>
        <v/>
      </c>
    </row>
    <row r="1677" customFormat="false" ht="15" hidden="false" customHeight="true" outlineLevel="0" collapsed="false">
      <c r="A1677" s="47" t="n">
        <v>1673</v>
      </c>
      <c r="B1677" s="48" t="n">
        <v>44986</v>
      </c>
      <c r="C1677" s="47" t="n">
        <v>2023</v>
      </c>
      <c r="D1677" s="49" t="s">
        <v>238</v>
      </c>
      <c r="E1677" s="50" t="n">
        <v>11938.57</v>
      </c>
      <c r="F1677" s="51" t="n">
        <v>0.002946</v>
      </c>
      <c r="G1677" s="51" t="n">
        <v>-0.216594</v>
      </c>
      <c r="H1677" s="52" t="n">
        <v>0.5918</v>
      </c>
      <c r="I1677" s="62" t="n">
        <v>445.8</v>
      </c>
      <c r="J1677" s="63" t="s">
        <v>240</v>
      </c>
      <c r="K1677" s="54" t="n">
        <v>20.58</v>
      </c>
      <c r="L1677" s="55" t="n">
        <f aca="false">IF(COUNT(F1677)=0,50,IF(F1677&gt;=0,100,IF(F1677&gt;=-0.02,50,0)))</f>
        <v>100</v>
      </c>
      <c r="M1677" s="55" t="n">
        <f aca="false">IF(COUNT(G1677)=0,50,IF(G1677&gt;-0.06,100,IF(G1677&gt;-0.15,50,0)))</f>
        <v>0</v>
      </c>
      <c r="N1677" s="55" t="n">
        <f aca="false">IF(COUNT(H1677)=0,50,IF(H1677&gt;=0.6,100,IF(H1677&gt;=0.4,50,0)))</f>
        <v>50</v>
      </c>
      <c r="O1677" s="55" t="n">
        <f aca="false">IF(COUNT(I1677)=0,50,IF(J1677="proxy_vix",50,IF(I1677&lt;350,100,IF(I1677&lt;=450,50,0))))</f>
        <v>50</v>
      </c>
      <c r="P1677" s="55" t="n">
        <f aca="false">IF(COUNT(K1677)=0,50,IF(K1677&lt;20,100,IF(K1677&lt;=25,50,0)))</f>
        <v>50</v>
      </c>
      <c r="Q1677" s="54"/>
      <c r="R1677" s="47"/>
      <c r="S1677" s="51" t="n">
        <f aca="false">$E1677/$E1676-1</f>
        <v>-0.00859898423201244</v>
      </c>
      <c r="T1677" s="56" t="n">
        <f aca="false">$K1677/$K1676-1</f>
        <v>-0.00579710144927537</v>
      </c>
      <c r="V1677" s="57"/>
      <c r="W1677" s="57"/>
      <c r="Y1677" s="1" t="str">
        <f aca="false">IF(AX1677&gt;=70,"EASY",IF(AX1677&gt;40,"UNCERTAIN","HARD"))</f>
        <v>HARD</v>
      </c>
      <c r="AA1677" s="58" t="n">
        <f aca="false">IF($A1677&lt;200,"",AVERAGE($E1628:$E1677)/AVERAGE($E1478:$E1677)-1)</f>
        <v>-0.0138929313484817</v>
      </c>
      <c r="AB1677" s="59" t="n">
        <f aca="false">LOOKUP($B1677,07_L1政策步階!$A$4:$A$14,07_L1政策步階!$C$4:$C$14)</f>
        <v>-1</v>
      </c>
      <c r="AC1677" s="57"/>
      <c r="AD1677" s="57"/>
      <c r="AE1677" s="57"/>
      <c r="AF1677" s="57"/>
      <c r="AG1677" s="57"/>
      <c r="AH1677" s="57"/>
      <c r="AI1677" s="57"/>
      <c r="AJ1677" s="57"/>
      <c r="AK1677" s="57"/>
      <c r="AL1677" s="59" t="n">
        <f aca="false">IF(ISNUMBER($AA1677),IF($AA1677&gt;=0.005,100,IF($AA1677&gt;=-0.015,50,0)),"")</f>
        <v>50</v>
      </c>
      <c r="AM1677" s="59" t="n">
        <f aca="false">IF(ISNUMBER($AB1677),IF($AB1677=1,100,IF($AB1677=0,50,0)),"")</f>
        <v>0</v>
      </c>
      <c r="AN1677" s="0" t="str">
        <f aca="false">IF(ISNUMBER($AC1677),IF($AC1677&gt;=0.001,100,IF($AC1677&gt;=-0.003,50,0)),"")</f>
        <v/>
      </c>
      <c r="AO1677" s="0" t="str">
        <f aca="false">IF(ISNUMBER($AD1677),IF($AD1677&gt;=0.04,100,IF($AD1677&gt;=0,50,0)),"")</f>
        <v/>
      </c>
      <c r="AP1677" s="0" t="str">
        <f aca="false">IF(ISNUMBER($AE1677),IF($AE1677&gt;=25,100,IF($AE1677&gt;=-75,50,0)),"")</f>
        <v/>
      </c>
      <c r="AQ1677" s="0" t="str">
        <f aca="false">IF(ISNUMBER($AF1677),IF($AF1677&gt;0,100,IF($AF1677&gt;=-50,50,0)),"")</f>
        <v/>
      </c>
      <c r="AR1677" s="0" t="str">
        <f aca="false">IF(ISNUMBER($AG1677),IF($AG1677=1,100,IF($AG1677=0,50,0)),"")</f>
        <v/>
      </c>
      <c r="AS1677" s="0" t="str">
        <f aca="false">IF(ISNUMBER($AH1677),IF($AH1677&lt;0,100,IF($AH1677&lt;=20,50,0)),"")</f>
        <v/>
      </c>
      <c r="AT1677" s="0" t="str">
        <f aca="false">IF(ISNUMBER($AI1677),IF($AI1677&lt;0.95,100,IF($AI1677&lt;=1,50,0)),"")</f>
        <v/>
      </c>
      <c r="AU1677" s="0" t="str">
        <f aca="false">IF(ISNUMBER($AJ1677),IF($AJ1677&lt;30,0,IF($AJ1677&lt;40,50,IF($AJ1677&lt;=90,100,50))),"")</f>
        <v/>
      </c>
      <c r="AV1677" s="0" t="str">
        <f aca="false">IF(ISNUMBER($AK1677),IF($AK1677&gt;-0.2,100,IF($AK1677&gt;=-0.4,50,0)),"")</f>
        <v/>
      </c>
      <c r="AW1677" s="59" t="n">
        <f aca="false">01_指標庫!$H$4*ISNUMBER($F1677)+01_指標庫!$H$5*ISNUMBER($AA1677)+01_指標庫!$H$6*ISNUMBER($G1677)+01_指標庫!$H$7*ISNUMBER($H1677)+01_指標庫!$H$8*ISNUMBER($AF1677)+01_指標庫!$H$9*ISNUMBER($AG1677)+01_指標庫!$H$10*ISNUMBER($AB1677)+01_指標庫!$H$11*ISNUMBER($AC1677)+01_指標庫!$H$12*ISNUMBER($AD1677)+01_指標庫!$H$13*ISNUMBER($AE1677)+01_指標庫!$H$14*ISNUMBER($I1677)+01_指標庫!$H$15*ISNUMBER($AH1677)+01_指標庫!$H$16*ISNUMBER($K1677)+01_指標庫!$H$17*ISNUMBER($AI1677)+01_指標庫!$H$18*ISNUMBER($AJ1677)+01_指標庫!$H$19*ISNUMBER($AK1677)+01_指標庫!$H$20*ISNUMBER($BB1677)+01_指標庫!$H$21*ISNUMBER($BC1677)</f>
        <v>51</v>
      </c>
      <c r="AX1677" s="59" t="n">
        <f aca="false">IF(AW1677=0,50,ROUND((01_指標庫!$H$4*IF(ISNUMBER($F1677),L1677,0)+01_指標庫!$H$5*IF(ISNUMBER($AA1677),AL1677,0)+01_指標庫!$H$6*IF(ISNUMBER($G1677),M1677,0)+01_指標庫!$H$7*IF(ISNUMBER($H1677),N1677,0)+01_指標庫!$H$8*IF(ISNUMBER($AF1677),AQ1677,0)+01_指標庫!$H$9*IF(ISNUMBER($AG1677),AR1677,0)+01_指標庫!$H$10*IF(ISNUMBER($AB1677),AM1677,0)+01_指標庫!$H$11*IF(ISNUMBER($AC1677),AN1677,0)+01_指標庫!$H$12*IF(ISNUMBER($AD1677),AO1677,0)+01_指標庫!$H$13*IF(ISNUMBER($AE1677),AP1677,0)+01_指標庫!$H$14*IF(ISNUMBER($I1677),O1677,0)+01_指標庫!$H$15*IF(ISNUMBER($AH1677),AS1677,0)+01_指標庫!$H$16*IF(ISNUMBER($K1677),P1677,0)+01_指標庫!$H$17*IF(ISNUMBER($AI1677),AT1677,0)+01_指標庫!$H$18*IF(ISNUMBER($AJ1677),AU1677,0)+01_指標庫!$H$19*IF(ISNUMBER($AK1677),AV1677,0)+01_指標庫!$H$20*IF(ISNUMBER($BB1677),BB1677,0)+01_指標庫!$H$21*IF(ISNUMBER($BC1677),BC1677,0))/AW1677,1))</f>
        <v>39.2</v>
      </c>
      <c r="AY1677" s="60"/>
      <c r="AZ1677" s="60"/>
      <c r="BA1677" s="58" t="n">
        <f aca="false">AVERAGE($E1673:$E1677)/AVERAGE($E1668:$E1677)-1</f>
        <v>-0.0117143701829645</v>
      </c>
      <c r="BB1677" s="59" t="n">
        <f aca="false">IF(ISNUMBER($BA1677),IF(OR($S1677&lt;=-0.03,$BA1677&lt;-0.003),0,IF(OR($S1677&lt;=-0.02,$BA1677&lt;0.01),50,100)),"")</f>
        <v>0</v>
      </c>
      <c r="BC1677" s="0" t="str">
        <f aca="false">IF(OR(COUNT($AZ1677)=0,COUNT($AZ1676)=0),"",IF(OR($AY1677/$AZ1676-1&lt;=-0.03,$AZ1677/$AZ1676-1&lt;=-0.045,IF(COUNT($AZ1668:$AZ1677)=10,AVERAGE($AZ1673:$AZ1677)/AVERAGE($AZ1668:$AZ1677)-1&lt;-0.01,FALSE())),0,IF(OR($AZ1677/$AZ1676-1&lt;=-0.02,IF(COUNT($AZ1668:$AZ1677)=10,AVERAGE($AZ1673:$AZ1677)/AVERAGE($AZ1668:$AZ1677)-1&lt;0.005,FALSE())),50,100)))</f>
        <v/>
      </c>
    </row>
    <row r="1678" customFormat="false" ht="15" hidden="false" customHeight="true" outlineLevel="0" collapsed="false">
      <c r="A1678" s="47" t="n">
        <v>1674</v>
      </c>
      <c r="B1678" s="48" t="n">
        <v>44987</v>
      </c>
      <c r="C1678" s="47" t="n">
        <v>2023</v>
      </c>
      <c r="D1678" s="49" t="s">
        <v>239</v>
      </c>
      <c r="E1678" s="50" t="n">
        <v>12044.87</v>
      </c>
      <c r="F1678" s="51" t="n">
        <v>0.012021</v>
      </c>
      <c r="G1678" s="51" t="n">
        <v>-0.209619</v>
      </c>
      <c r="H1678" s="52" t="n">
        <v>0.6531</v>
      </c>
      <c r="I1678" s="62" t="n">
        <v>437.5</v>
      </c>
      <c r="J1678" s="63" t="s">
        <v>240</v>
      </c>
      <c r="K1678" s="54" t="n">
        <v>19.59</v>
      </c>
      <c r="L1678" s="55" t="n">
        <f aca="false">IF(COUNT(F1678)=0,50,IF(F1678&gt;=0,100,IF(F1678&gt;=-0.02,50,0)))</f>
        <v>100</v>
      </c>
      <c r="M1678" s="55" t="n">
        <f aca="false">IF(COUNT(G1678)=0,50,IF(G1678&gt;-0.06,100,IF(G1678&gt;-0.15,50,0)))</f>
        <v>0</v>
      </c>
      <c r="N1678" s="55" t="n">
        <f aca="false">IF(COUNT(H1678)=0,50,IF(H1678&gt;=0.6,100,IF(H1678&gt;=0.4,50,0)))</f>
        <v>100</v>
      </c>
      <c r="O1678" s="55" t="n">
        <f aca="false">IF(COUNT(I1678)=0,50,IF(J1678="proxy_vix",50,IF(I1678&lt;350,100,IF(I1678&lt;=450,50,0))))</f>
        <v>50</v>
      </c>
      <c r="P1678" s="55" t="n">
        <f aca="false">IF(COUNT(K1678)=0,50,IF(K1678&lt;20,100,IF(K1678&lt;=25,50,0)))</f>
        <v>100</v>
      </c>
      <c r="Q1678" s="54"/>
      <c r="R1678" s="47"/>
      <c r="S1678" s="51" t="n">
        <f aca="false">$E1678/$E1677-1</f>
        <v>0.00890391395284373</v>
      </c>
      <c r="T1678" s="56" t="n">
        <f aca="false">$K1678/$K1677-1</f>
        <v>-0.0481049562682215</v>
      </c>
      <c r="V1678" s="57"/>
      <c r="W1678" s="57"/>
      <c r="Y1678" s="1" t="str">
        <f aca="false">IF(AX1678&gt;=70,"EASY",IF(AX1678&gt;40,"UNCERTAIN","HARD"))</f>
        <v>UNCERTAIN</v>
      </c>
      <c r="AA1678" s="58" t="n">
        <f aca="false">IF($A1678&lt;200,"",AVERAGE($E1629:$E1678)/AVERAGE($E1479:$E1678)-1)</f>
        <v>-0.0124047644094862</v>
      </c>
      <c r="AB1678" s="59" t="n">
        <f aca="false">LOOKUP($B1678,07_L1政策步階!$A$4:$A$14,07_L1政策步階!$C$4:$C$14)</f>
        <v>-1</v>
      </c>
      <c r="AC1678" s="57"/>
      <c r="AD1678" s="57"/>
      <c r="AE1678" s="57"/>
      <c r="AF1678" s="57"/>
      <c r="AG1678" s="57"/>
      <c r="AH1678" s="57"/>
      <c r="AI1678" s="57"/>
      <c r="AJ1678" s="57"/>
      <c r="AK1678" s="57"/>
      <c r="AL1678" s="59" t="n">
        <f aca="false">IF(ISNUMBER($AA1678),IF($AA1678&gt;=0.005,100,IF($AA1678&gt;=-0.015,50,0)),"")</f>
        <v>50</v>
      </c>
      <c r="AM1678" s="59" t="n">
        <f aca="false">IF(ISNUMBER($AB1678),IF($AB1678=1,100,IF($AB1678=0,50,0)),"")</f>
        <v>0</v>
      </c>
      <c r="AN1678" s="0" t="str">
        <f aca="false">IF(ISNUMBER($AC1678),IF($AC1678&gt;=0.001,100,IF($AC1678&gt;=-0.003,50,0)),"")</f>
        <v/>
      </c>
      <c r="AO1678" s="0" t="str">
        <f aca="false">IF(ISNUMBER($AD1678),IF($AD1678&gt;=0.04,100,IF($AD1678&gt;=0,50,0)),"")</f>
        <v/>
      </c>
      <c r="AP1678" s="0" t="str">
        <f aca="false">IF(ISNUMBER($AE1678),IF($AE1678&gt;=25,100,IF($AE1678&gt;=-75,50,0)),"")</f>
        <v/>
      </c>
      <c r="AQ1678" s="0" t="str">
        <f aca="false">IF(ISNUMBER($AF1678),IF($AF1678&gt;0,100,IF($AF1678&gt;=-50,50,0)),"")</f>
        <v/>
      </c>
      <c r="AR1678" s="0" t="str">
        <f aca="false">IF(ISNUMBER($AG1678),IF($AG1678=1,100,IF($AG1678=0,50,0)),"")</f>
        <v/>
      </c>
      <c r="AS1678" s="0" t="str">
        <f aca="false">IF(ISNUMBER($AH1678),IF($AH1678&lt;0,100,IF($AH1678&lt;=20,50,0)),"")</f>
        <v/>
      </c>
      <c r="AT1678" s="0" t="str">
        <f aca="false">IF(ISNUMBER($AI1678),IF($AI1678&lt;0.95,100,IF($AI1678&lt;=1,50,0)),"")</f>
        <v/>
      </c>
      <c r="AU1678" s="0" t="str">
        <f aca="false">IF(ISNUMBER($AJ1678),IF($AJ1678&lt;30,0,IF($AJ1678&lt;40,50,IF($AJ1678&lt;=90,100,50))),"")</f>
        <v/>
      </c>
      <c r="AV1678" s="0" t="str">
        <f aca="false">IF(ISNUMBER($AK1678),IF($AK1678&gt;-0.2,100,IF($AK1678&gt;=-0.4,50,0)),"")</f>
        <v/>
      </c>
      <c r="AW1678" s="59" t="n">
        <f aca="false">01_指標庫!$H$4*ISNUMBER($F1678)+01_指標庫!$H$5*ISNUMBER($AA1678)+01_指標庫!$H$6*ISNUMBER($G1678)+01_指標庫!$H$7*ISNUMBER($H1678)+01_指標庫!$H$8*ISNUMBER($AF1678)+01_指標庫!$H$9*ISNUMBER($AG1678)+01_指標庫!$H$10*ISNUMBER($AB1678)+01_指標庫!$H$11*ISNUMBER($AC1678)+01_指標庫!$H$12*ISNUMBER($AD1678)+01_指標庫!$H$13*ISNUMBER($AE1678)+01_指標庫!$H$14*ISNUMBER($I1678)+01_指標庫!$H$15*ISNUMBER($AH1678)+01_指標庫!$H$16*ISNUMBER($K1678)+01_指標庫!$H$17*ISNUMBER($AI1678)+01_指標庫!$H$18*ISNUMBER($AJ1678)+01_指標庫!$H$19*ISNUMBER($AK1678)+01_指標庫!$H$20*ISNUMBER($BB1678)+01_指標庫!$H$21*ISNUMBER($BC1678)</f>
        <v>51</v>
      </c>
      <c r="AX1678" s="59" t="n">
        <f aca="false">IF(AW1678=0,50,ROUND((01_指標庫!$H$4*IF(ISNUMBER($F1678),L1678,0)+01_指標庫!$H$5*IF(ISNUMBER($AA1678),AL1678,0)+01_指標庫!$H$6*IF(ISNUMBER($G1678),M1678,0)+01_指標庫!$H$7*IF(ISNUMBER($H1678),N1678,0)+01_指標庫!$H$8*IF(ISNUMBER($AF1678),AQ1678,0)+01_指標庫!$H$9*IF(ISNUMBER($AG1678),AR1678,0)+01_指標庫!$H$10*IF(ISNUMBER($AB1678),AM1678,0)+01_指標庫!$H$11*IF(ISNUMBER($AC1678),AN1678,0)+01_指標庫!$H$12*IF(ISNUMBER($AD1678),AO1678,0)+01_指標庫!$H$13*IF(ISNUMBER($AE1678),AP1678,0)+01_指標庫!$H$14*IF(ISNUMBER($I1678),O1678,0)+01_指標庫!$H$15*IF(ISNUMBER($AH1678),AS1678,0)+01_指標庫!$H$16*IF(ISNUMBER($K1678),P1678,0)+01_指標庫!$H$17*IF(ISNUMBER($AI1678),AT1678,0)+01_指標庫!$H$18*IF(ISNUMBER($AJ1678),AU1678,0)+01_指標庫!$H$19*IF(ISNUMBER($AK1678),AV1678,0)+01_指標庫!$H$20*IF(ISNUMBER($BB1678),BB1678,0)+01_指標庫!$H$21*IF(ISNUMBER($BC1678),BC1678,0))/AW1678,1))</f>
        <v>52.9</v>
      </c>
      <c r="AY1678" s="60"/>
      <c r="AZ1678" s="60"/>
      <c r="BA1678" s="58" t="n">
        <f aca="false">AVERAGE($E1674:$E1678)/AVERAGE($E1669:$E1678)-1</f>
        <v>-0.00870226791152917</v>
      </c>
      <c r="BB1678" s="59" t="n">
        <f aca="false">IF(ISNUMBER($BA1678),IF(OR($S1678&lt;=-0.03,$BA1678&lt;-0.003),0,IF(OR($S1678&lt;=-0.02,$BA1678&lt;0.01),50,100)),"")</f>
        <v>0</v>
      </c>
      <c r="BC1678" s="0" t="str">
        <f aca="false">IF(OR(COUNT($AZ1678)=0,COUNT($AZ1677)=0),"",IF(OR($AY1678/$AZ1677-1&lt;=-0.03,$AZ1678/$AZ1677-1&lt;=-0.045,IF(COUNT($AZ1669:$AZ1678)=10,AVERAGE($AZ1674:$AZ1678)/AVERAGE($AZ1669:$AZ1678)-1&lt;-0.01,FALSE())),0,IF(OR($AZ1678/$AZ1677-1&lt;=-0.02,IF(COUNT($AZ1669:$AZ1678)=10,AVERAGE($AZ1674:$AZ1678)/AVERAGE($AZ1669:$AZ1678)-1&lt;0.005,FALSE())),50,100)))</f>
        <v/>
      </c>
    </row>
    <row r="1679" customFormat="false" ht="15" hidden="false" customHeight="true" outlineLevel="0" collapsed="false">
      <c r="A1679" s="47" t="n">
        <v>1675</v>
      </c>
      <c r="B1679" s="48" t="n">
        <v>44988</v>
      </c>
      <c r="C1679" s="47" t="n">
        <v>2023</v>
      </c>
      <c r="D1679" s="49" t="s">
        <v>234</v>
      </c>
      <c r="E1679" s="50" t="n">
        <v>12290.81</v>
      </c>
      <c r="F1679" s="51" t="n">
        <v>0.032665</v>
      </c>
      <c r="G1679" s="51" t="n">
        <v>-0.19348</v>
      </c>
      <c r="H1679" s="52" t="n">
        <v>0.7347</v>
      </c>
      <c r="I1679" s="62" t="n">
        <v>428.2</v>
      </c>
      <c r="J1679" s="63" t="s">
        <v>240</v>
      </c>
      <c r="K1679" s="54" t="n">
        <v>18.49</v>
      </c>
      <c r="L1679" s="55" t="n">
        <f aca="false">IF(COUNT(F1679)=0,50,IF(F1679&gt;=0,100,IF(F1679&gt;=-0.02,50,0)))</f>
        <v>100</v>
      </c>
      <c r="M1679" s="55" t="n">
        <f aca="false">IF(COUNT(G1679)=0,50,IF(G1679&gt;-0.06,100,IF(G1679&gt;-0.15,50,0)))</f>
        <v>0</v>
      </c>
      <c r="N1679" s="55" t="n">
        <f aca="false">IF(COUNT(H1679)=0,50,IF(H1679&gt;=0.6,100,IF(H1679&gt;=0.4,50,0)))</f>
        <v>100</v>
      </c>
      <c r="O1679" s="55" t="n">
        <f aca="false">IF(COUNT(I1679)=0,50,IF(J1679="proxy_vix",50,IF(I1679&lt;350,100,IF(I1679&lt;=450,50,0))))</f>
        <v>50</v>
      </c>
      <c r="P1679" s="55" t="n">
        <f aca="false">IF(COUNT(K1679)=0,50,IF(K1679&lt;20,100,IF(K1679&lt;=25,50,0)))</f>
        <v>100</v>
      </c>
      <c r="Q1679" s="54"/>
      <c r="R1679" s="47"/>
      <c r="S1679" s="51" t="n">
        <f aca="false">$E1679/$E1678-1</f>
        <v>0.0204186512598308</v>
      </c>
      <c r="T1679" s="56" t="n">
        <f aca="false">$K1679/$K1678-1</f>
        <v>-0.0561510974987239</v>
      </c>
      <c r="V1679" s="57"/>
      <c r="W1679" s="57"/>
      <c r="Y1679" s="1" t="str">
        <f aca="false">IF(AX1679&gt;=70,"EASY",IF(AX1679&gt;40,"UNCERTAIN","HARD"))</f>
        <v>UNCERTAIN</v>
      </c>
      <c r="AA1679" s="58" t="n">
        <f aca="false">IF($A1679&lt;200,"",AVERAGE($E1630:$E1679)/AVERAGE($E1480:$E1679)-1)</f>
        <v>-0.0103974447182754</v>
      </c>
      <c r="AB1679" s="59" t="n">
        <f aca="false">LOOKUP($B1679,07_L1政策步階!$A$4:$A$14,07_L1政策步階!$C$4:$C$14)</f>
        <v>-1</v>
      </c>
      <c r="AC1679" s="57"/>
      <c r="AD1679" s="57"/>
      <c r="AE1679" s="57"/>
      <c r="AF1679" s="57"/>
      <c r="AG1679" s="57"/>
      <c r="AH1679" s="57"/>
      <c r="AI1679" s="57"/>
      <c r="AJ1679" s="57"/>
      <c r="AK1679" s="57"/>
      <c r="AL1679" s="59" t="n">
        <f aca="false">IF(ISNUMBER($AA1679),IF($AA1679&gt;=0.005,100,IF($AA1679&gt;=-0.015,50,0)),"")</f>
        <v>50</v>
      </c>
      <c r="AM1679" s="59" t="n">
        <f aca="false">IF(ISNUMBER($AB1679),IF($AB1679=1,100,IF($AB1679=0,50,0)),"")</f>
        <v>0</v>
      </c>
      <c r="AN1679" s="0" t="str">
        <f aca="false">IF(ISNUMBER($AC1679),IF($AC1679&gt;=0.001,100,IF($AC1679&gt;=-0.003,50,0)),"")</f>
        <v/>
      </c>
      <c r="AO1679" s="0" t="str">
        <f aca="false">IF(ISNUMBER($AD1679),IF($AD1679&gt;=0.04,100,IF($AD1679&gt;=0,50,0)),"")</f>
        <v/>
      </c>
      <c r="AP1679" s="0" t="str">
        <f aca="false">IF(ISNUMBER($AE1679),IF($AE1679&gt;=25,100,IF($AE1679&gt;=-75,50,0)),"")</f>
        <v/>
      </c>
      <c r="AQ1679" s="0" t="str">
        <f aca="false">IF(ISNUMBER($AF1679),IF($AF1679&gt;0,100,IF($AF1679&gt;=-50,50,0)),"")</f>
        <v/>
      </c>
      <c r="AR1679" s="0" t="str">
        <f aca="false">IF(ISNUMBER($AG1679),IF($AG1679=1,100,IF($AG1679=0,50,0)),"")</f>
        <v/>
      </c>
      <c r="AS1679" s="0" t="str">
        <f aca="false">IF(ISNUMBER($AH1679),IF($AH1679&lt;0,100,IF($AH1679&lt;=20,50,0)),"")</f>
        <v/>
      </c>
      <c r="AT1679" s="0" t="str">
        <f aca="false">IF(ISNUMBER($AI1679),IF($AI1679&lt;0.95,100,IF($AI1679&lt;=1,50,0)),"")</f>
        <v/>
      </c>
      <c r="AU1679" s="0" t="str">
        <f aca="false">IF(ISNUMBER($AJ1679),IF($AJ1679&lt;30,0,IF($AJ1679&lt;40,50,IF($AJ1679&lt;=90,100,50))),"")</f>
        <v/>
      </c>
      <c r="AV1679" s="0" t="str">
        <f aca="false">IF(ISNUMBER($AK1679),IF($AK1679&gt;-0.2,100,IF($AK1679&gt;=-0.4,50,0)),"")</f>
        <v/>
      </c>
      <c r="AW1679" s="59" t="n">
        <f aca="false">01_指標庫!$H$4*ISNUMBER($F1679)+01_指標庫!$H$5*ISNUMBER($AA1679)+01_指標庫!$H$6*ISNUMBER($G1679)+01_指標庫!$H$7*ISNUMBER($H1679)+01_指標庫!$H$8*ISNUMBER($AF1679)+01_指標庫!$H$9*ISNUMBER($AG1679)+01_指標庫!$H$10*ISNUMBER($AB1679)+01_指標庫!$H$11*ISNUMBER($AC1679)+01_指標庫!$H$12*ISNUMBER($AD1679)+01_指標庫!$H$13*ISNUMBER($AE1679)+01_指標庫!$H$14*ISNUMBER($I1679)+01_指標庫!$H$15*ISNUMBER($AH1679)+01_指標庫!$H$16*ISNUMBER($K1679)+01_指標庫!$H$17*ISNUMBER($AI1679)+01_指標庫!$H$18*ISNUMBER($AJ1679)+01_指標庫!$H$19*ISNUMBER($AK1679)+01_指標庫!$H$20*ISNUMBER($BB1679)+01_指標庫!$H$21*ISNUMBER($BC1679)</f>
        <v>51</v>
      </c>
      <c r="AX1679" s="59" t="n">
        <f aca="false">IF(AW1679=0,50,ROUND((01_指標庫!$H$4*IF(ISNUMBER($F1679),L1679,0)+01_指標庫!$H$5*IF(ISNUMBER($AA1679),AL1679,0)+01_指標庫!$H$6*IF(ISNUMBER($G1679),M1679,0)+01_指標庫!$H$7*IF(ISNUMBER($H1679),N1679,0)+01_指標庫!$H$8*IF(ISNUMBER($AF1679),AQ1679,0)+01_指標庫!$H$9*IF(ISNUMBER($AG1679),AR1679,0)+01_指標庫!$H$10*IF(ISNUMBER($AB1679),AM1679,0)+01_指標庫!$H$11*IF(ISNUMBER($AC1679),AN1679,0)+01_指標庫!$H$12*IF(ISNUMBER($AD1679),AO1679,0)+01_指標庫!$H$13*IF(ISNUMBER($AE1679),AP1679,0)+01_指標庫!$H$14*IF(ISNUMBER($I1679),O1679,0)+01_指標庫!$H$15*IF(ISNUMBER($AH1679),AS1679,0)+01_指標庫!$H$16*IF(ISNUMBER($K1679),P1679,0)+01_指標庫!$H$17*IF(ISNUMBER($AI1679),AT1679,0)+01_指標庫!$H$18*IF(ISNUMBER($AJ1679),AU1679,0)+01_指標庫!$H$19*IF(ISNUMBER($AK1679),AV1679,0)+01_指標庫!$H$20*IF(ISNUMBER($BB1679),BB1679,0)+01_指標庫!$H$21*IF(ISNUMBER($BC1679),BC1679,0))/AW1679,1))</f>
        <v>58.8</v>
      </c>
      <c r="AY1679" s="60"/>
      <c r="AZ1679" s="60"/>
      <c r="BA1679" s="58" t="n">
        <f aca="false">AVERAGE($E1675:$E1679)/AVERAGE($E1670:$E1679)-1</f>
        <v>-0.00215174611412228</v>
      </c>
      <c r="BB1679" s="59" t="n">
        <f aca="false">IF(ISNUMBER($BA1679),IF(OR($S1679&lt;=-0.03,$BA1679&lt;-0.003),0,IF(OR($S1679&lt;=-0.02,$BA1679&lt;0.01),50,100)),"")</f>
        <v>50</v>
      </c>
      <c r="BC1679" s="0" t="str">
        <f aca="false">IF(OR(COUNT($AZ1679)=0,COUNT($AZ1678)=0),"",IF(OR($AY1679/$AZ1678-1&lt;=-0.03,$AZ1679/$AZ1678-1&lt;=-0.045,IF(COUNT($AZ1670:$AZ1679)=10,AVERAGE($AZ1675:$AZ1679)/AVERAGE($AZ1670:$AZ1679)-1&lt;-0.01,FALSE())),0,IF(OR($AZ1679/$AZ1678-1&lt;=-0.02,IF(COUNT($AZ1670:$AZ1679)=10,AVERAGE($AZ1675:$AZ1679)/AVERAGE($AZ1670:$AZ1679)-1&lt;0.005,FALSE())),50,100)))</f>
        <v/>
      </c>
    </row>
    <row r="1680" customFormat="false" ht="15" hidden="false" customHeight="true" outlineLevel="0" collapsed="false">
      <c r="A1680" s="47" t="n">
        <v>1676</v>
      </c>
      <c r="B1680" s="48" t="n">
        <v>44991</v>
      </c>
      <c r="C1680" s="47" t="n">
        <v>2023</v>
      </c>
      <c r="D1680" s="49" t="s">
        <v>236</v>
      </c>
      <c r="E1680" s="50" t="n">
        <v>12302.48</v>
      </c>
      <c r="F1680" s="51" t="n">
        <v>0.033759</v>
      </c>
      <c r="G1680" s="51" t="n">
        <v>-0.192715</v>
      </c>
      <c r="H1680" s="52" t="n">
        <v>0.7143</v>
      </c>
      <c r="I1680" s="62" t="n">
        <v>429.2</v>
      </c>
      <c r="J1680" s="63" t="s">
        <v>240</v>
      </c>
      <c r="K1680" s="54" t="n">
        <v>18.61</v>
      </c>
      <c r="L1680" s="55" t="n">
        <f aca="false">IF(COUNT(F1680)=0,50,IF(F1680&gt;=0,100,IF(F1680&gt;=-0.02,50,0)))</f>
        <v>100</v>
      </c>
      <c r="M1680" s="55" t="n">
        <f aca="false">IF(COUNT(G1680)=0,50,IF(G1680&gt;-0.06,100,IF(G1680&gt;-0.15,50,0)))</f>
        <v>0</v>
      </c>
      <c r="N1680" s="55" t="n">
        <f aca="false">IF(COUNT(H1680)=0,50,IF(H1680&gt;=0.6,100,IF(H1680&gt;=0.4,50,0)))</f>
        <v>100</v>
      </c>
      <c r="O1680" s="55" t="n">
        <f aca="false">IF(COUNT(I1680)=0,50,IF(J1680="proxy_vix",50,IF(I1680&lt;350,100,IF(I1680&lt;=450,50,0))))</f>
        <v>50</v>
      </c>
      <c r="P1680" s="55" t="n">
        <f aca="false">IF(COUNT(K1680)=0,50,IF(K1680&lt;20,100,IF(K1680&lt;=25,50,0)))</f>
        <v>100</v>
      </c>
      <c r="Q1680" s="54"/>
      <c r="R1680" s="47"/>
      <c r="S1680" s="51" t="n">
        <f aca="false">$E1680/$E1679-1</f>
        <v>0.00094948990343191</v>
      </c>
      <c r="T1680" s="56" t="n">
        <f aca="false">$K1680/$K1679-1</f>
        <v>0.00648999459167121</v>
      </c>
      <c r="V1680" s="57"/>
      <c r="W1680" s="57"/>
      <c r="Y1680" s="1" t="str">
        <f aca="false">IF(AX1680&gt;=70,"EASY",IF(AX1680&gt;40,"UNCERTAIN","HARD"))</f>
        <v>UNCERTAIN</v>
      </c>
      <c r="AA1680" s="58" t="n">
        <f aca="false">IF($A1680&lt;200,"",AVERAGE($E1631:$E1680)/AVERAGE($E1481:$E1680)-1)</f>
        <v>-0.00822146757146325</v>
      </c>
      <c r="AB1680" s="59" t="n">
        <f aca="false">LOOKUP($B1680,07_L1政策步階!$A$4:$A$14,07_L1政策步階!$C$4:$C$14)</f>
        <v>-1</v>
      </c>
      <c r="AC1680" s="57"/>
      <c r="AD1680" s="57"/>
      <c r="AE1680" s="57"/>
      <c r="AF1680" s="57"/>
      <c r="AG1680" s="57"/>
      <c r="AH1680" s="57"/>
      <c r="AI1680" s="57"/>
      <c r="AJ1680" s="57"/>
      <c r="AK1680" s="57"/>
      <c r="AL1680" s="59" t="n">
        <f aca="false">IF(ISNUMBER($AA1680),IF($AA1680&gt;=0.005,100,IF($AA1680&gt;=-0.015,50,0)),"")</f>
        <v>50</v>
      </c>
      <c r="AM1680" s="59" t="n">
        <f aca="false">IF(ISNUMBER($AB1680),IF($AB1680=1,100,IF($AB1680=0,50,0)),"")</f>
        <v>0</v>
      </c>
      <c r="AN1680" s="0" t="str">
        <f aca="false">IF(ISNUMBER($AC1680),IF($AC1680&gt;=0.001,100,IF($AC1680&gt;=-0.003,50,0)),"")</f>
        <v/>
      </c>
      <c r="AO1680" s="0" t="str">
        <f aca="false">IF(ISNUMBER($AD1680),IF($AD1680&gt;=0.04,100,IF($AD1680&gt;=0,50,0)),"")</f>
        <v/>
      </c>
      <c r="AP1680" s="0" t="str">
        <f aca="false">IF(ISNUMBER($AE1680),IF($AE1680&gt;=25,100,IF($AE1680&gt;=-75,50,0)),"")</f>
        <v/>
      </c>
      <c r="AQ1680" s="0" t="str">
        <f aca="false">IF(ISNUMBER($AF1680),IF($AF1680&gt;0,100,IF($AF1680&gt;=-50,50,0)),"")</f>
        <v/>
      </c>
      <c r="AR1680" s="0" t="str">
        <f aca="false">IF(ISNUMBER($AG1680),IF($AG1680=1,100,IF($AG1680=0,50,0)),"")</f>
        <v/>
      </c>
      <c r="AS1680" s="0" t="str">
        <f aca="false">IF(ISNUMBER($AH1680),IF($AH1680&lt;0,100,IF($AH1680&lt;=20,50,0)),"")</f>
        <v/>
      </c>
      <c r="AT1680" s="0" t="str">
        <f aca="false">IF(ISNUMBER($AI1680),IF($AI1680&lt;0.95,100,IF($AI1680&lt;=1,50,0)),"")</f>
        <v/>
      </c>
      <c r="AU1680" s="0" t="str">
        <f aca="false">IF(ISNUMBER($AJ1680),IF($AJ1680&lt;30,0,IF($AJ1680&lt;40,50,IF($AJ1680&lt;=90,100,50))),"")</f>
        <v/>
      </c>
      <c r="AV1680" s="0" t="str">
        <f aca="false">IF(ISNUMBER($AK1680),IF($AK1680&gt;-0.2,100,IF($AK1680&gt;=-0.4,50,0)),"")</f>
        <v/>
      </c>
      <c r="AW1680" s="59" t="n">
        <f aca="false">01_指標庫!$H$4*ISNUMBER($F1680)+01_指標庫!$H$5*ISNUMBER($AA1680)+01_指標庫!$H$6*ISNUMBER($G1680)+01_指標庫!$H$7*ISNUMBER($H1680)+01_指標庫!$H$8*ISNUMBER($AF1680)+01_指標庫!$H$9*ISNUMBER($AG1680)+01_指標庫!$H$10*ISNUMBER($AB1680)+01_指標庫!$H$11*ISNUMBER($AC1680)+01_指標庫!$H$12*ISNUMBER($AD1680)+01_指標庫!$H$13*ISNUMBER($AE1680)+01_指標庫!$H$14*ISNUMBER($I1680)+01_指標庫!$H$15*ISNUMBER($AH1680)+01_指標庫!$H$16*ISNUMBER($K1680)+01_指標庫!$H$17*ISNUMBER($AI1680)+01_指標庫!$H$18*ISNUMBER($AJ1680)+01_指標庫!$H$19*ISNUMBER($AK1680)+01_指標庫!$H$20*ISNUMBER($BB1680)+01_指標庫!$H$21*ISNUMBER($BC1680)</f>
        <v>51</v>
      </c>
      <c r="AX1680" s="59" t="n">
        <f aca="false">IF(AW1680=0,50,ROUND((01_指標庫!$H$4*IF(ISNUMBER($F1680),L1680,0)+01_指標庫!$H$5*IF(ISNUMBER($AA1680),AL1680,0)+01_指標庫!$H$6*IF(ISNUMBER($G1680),M1680,0)+01_指標庫!$H$7*IF(ISNUMBER($H1680),N1680,0)+01_指標庫!$H$8*IF(ISNUMBER($AF1680),AQ1680,0)+01_指標庫!$H$9*IF(ISNUMBER($AG1680),AR1680,0)+01_指標庫!$H$10*IF(ISNUMBER($AB1680),AM1680,0)+01_指標庫!$H$11*IF(ISNUMBER($AC1680),AN1680,0)+01_指標庫!$H$12*IF(ISNUMBER($AD1680),AO1680,0)+01_指標庫!$H$13*IF(ISNUMBER($AE1680),AP1680,0)+01_指標庫!$H$14*IF(ISNUMBER($I1680),O1680,0)+01_指標庫!$H$15*IF(ISNUMBER($AH1680),AS1680,0)+01_指標庫!$H$16*IF(ISNUMBER($K1680),P1680,0)+01_指標庫!$H$17*IF(ISNUMBER($AI1680),AT1680,0)+01_指標庫!$H$18*IF(ISNUMBER($AJ1680),AU1680,0)+01_指標庫!$H$19*IF(ISNUMBER($AK1680),AV1680,0)+01_指標庫!$H$20*IF(ISNUMBER($BB1680),BB1680,0)+01_指標庫!$H$21*IF(ISNUMBER($BC1680),BC1680,0))/AW1680,1))</f>
        <v>58.8</v>
      </c>
      <c r="AY1680" s="60"/>
      <c r="AZ1680" s="60"/>
      <c r="BA1680" s="58" t="n">
        <f aca="false">AVERAGE($E1676:$E1680)/AVERAGE($E1671:$E1680)-1</f>
        <v>0.00235380685059505</v>
      </c>
      <c r="BB1680" s="59" t="n">
        <f aca="false">IF(ISNUMBER($BA1680),IF(OR($S1680&lt;=-0.03,$BA1680&lt;-0.003),0,IF(OR($S1680&lt;=-0.02,$BA1680&lt;0.01),50,100)),"")</f>
        <v>50</v>
      </c>
      <c r="BC1680" s="0" t="str">
        <f aca="false">IF(OR(COUNT($AZ1680)=0,COUNT($AZ1679)=0),"",IF(OR($AY1680/$AZ1679-1&lt;=-0.03,$AZ1680/$AZ1679-1&lt;=-0.045,IF(COUNT($AZ1671:$AZ1680)=10,AVERAGE($AZ1676:$AZ1680)/AVERAGE($AZ1671:$AZ1680)-1&lt;-0.01,FALSE())),0,IF(OR($AZ1680/$AZ1679-1&lt;=-0.02,IF(COUNT($AZ1671:$AZ1680)=10,AVERAGE($AZ1676:$AZ1680)/AVERAGE($AZ1671:$AZ1680)-1&lt;0.005,FALSE())),50,100)))</f>
        <v/>
      </c>
    </row>
    <row r="1681" customFormat="false" ht="15" hidden="false" customHeight="true" outlineLevel="0" collapsed="false">
      <c r="A1681" s="47" t="n">
        <v>1677</v>
      </c>
      <c r="B1681" s="48" t="n">
        <v>44992</v>
      </c>
      <c r="C1681" s="47" t="n">
        <v>2023</v>
      </c>
      <c r="D1681" s="49" t="s">
        <v>237</v>
      </c>
      <c r="E1681" s="50" t="n">
        <v>12152.17</v>
      </c>
      <c r="F1681" s="51" t="n">
        <v>0.021033</v>
      </c>
      <c r="G1681" s="51" t="n">
        <v>-0.202578</v>
      </c>
      <c r="H1681" s="52" t="n">
        <v>0.6939</v>
      </c>
      <c r="I1681" s="62" t="n">
        <v>437.5</v>
      </c>
      <c r="J1681" s="63" t="s">
        <v>240</v>
      </c>
      <c r="K1681" s="54" t="n">
        <v>19.59</v>
      </c>
      <c r="L1681" s="55" t="n">
        <f aca="false">IF(COUNT(F1681)=0,50,IF(F1681&gt;=0,100,IF(F1681&gt;=-0.02,50,0)))</f>
        <v>100</v>
      </c>
      <c r="M1681" s="55" t="n">
        <f aca="false">IF(COUNT(G1681)=0,50,IF(G1681&gt;-0.06,100,IF(G1681&gt;-0.15,50,0)))</f>
        <v>0</v>
      </c>
      <c r="N1681" s="55" t="n">
        <f aca="false">IF(COUNT(H1681)=0,50,IF(H1681&gt;=0.6,100,IF(H1681&gt;=0.4,50,0)))</f>
        <v>100</v>
      </c>
      <c r="O1681" s="55" t="n">
        <f aca="false">IF(COUNT(I1681)=0,50,IF(J1681="proxy_vix",50,IF(I1681&lt;350,100,IF(I1681&lt;=450,50,0))))</f>
        <v>50</v>
      </c>
      <c r="P1681" s="55" t="n">
        <f aca="false">IF(COUNT(K1681)=0,50,IF(K1681&lt;20,100,IF(K1681&lt;=25,50,0)))</f>
        <v>100</v>
      </c>
      <c r="Q1681" s="54"/>
      <c r="R1681" s="47"/>
      <c r="S1681" s="51" t="n">
        <f aca="false">$E1681/$E1680-1</f>
        <v>-0.0122178617644572</v>
      </c>
      <c r="T1681" s="56" t="n">
        <f aca="false">$K1681/$K1680-1</f>
        <v>0.0526598602901667</v>
      </c>
      <c r="V1681" s="57"/>
      <c r="W1681" s="57"/>
      <c r="Y1681" s="1" t="str">
        <f aca="false">IF(AX1681&gt;=70,"EASY",IF(AX1681&gt;40,"UNCERTAIN","HARD"))</f>
        <v>UNCERTAIN</v>
      </c>
      <c r="AA1681" s="58" t="n">
        <f aca="false">IF($A1681&lt;200,"",AVERAGE($E1632:$E1681)/AVERAGE($E1482:$E1681)-1)</f>
        <v>-0.00677499371462798</v>
      </c>
      <c r="AB1681" s="59" t="n">
        <f aca="false">LOOKUP($B1681,07_L1政策步階!$A$4:$A$14,07_L1政策步階!$C$4:$C$14)</f>
        <v>-1</v>
      </c>
      <c r="AC1681" s="57"/>
      <c r="AD1681" s="57"/>
      <c r="AE1681" s="57"/>
      <c r="AF1681" s="57"/>
      <c r="AG1681" s="57"/>
      <c r="AH1681" s="57"/>
      <c r="AI1681" s="57"/>
      <c r="AJ1681" s="57"/>
      <c r="AK1681" s="57"/>
      <c r="AL1681" s="59" t="n">
        <f aca="false">IF(ISNUMBER($AA1681),IF($AA1681&gt;=0.005,100,IF($AA1681&gt;=-0.015,50,0)),"")</f>
        <v>50</v>
      </c>
      <c r="AM1681" s="59" t="n">
        <f aca="false">IF(ISNUMBER($AB1681),IF($AB1681=1,100,IF($AB1681=0,50,0)),"")</f>
        <v>0</v>
      </c>
      <c r="AN1681" s="0" t="str">
        <f aca="false">IF(ISNUMBER($AC1681),IF($AC1681&gt;=0.001,100,IF($AC1681&gt;=-0.003,50,0)),"")</f>
        <v/>
      </c>
      <c r="AO1681" s="0" t="str">
        <f aca="false">IF(ISNUMBER($AD1681),IF($AD1681&gt;=0.04,100,IF($AD1681&gt;=0,50,0)),"")</f>
        <v/>
      </c>
      <c r="AP1681" s="0" t="str">
        <f aca="false">IF(ISNUMBER($AE1681),IF($AE1681&gt;=25,100,IF($AE1681&gt;=-75,50,0)),"")</f>
        <v/>
      </c>
      <c r="AQ1681" s="0" t="str">
        <f aca="false">IF(ISNUMBER($AF1681),IF($AF1681&gt;0,100,IF($AF1681&gt;=-50,50,0)),"")</f>
        <v/>
      </c>
      <c r="AR1681" s="0" t="str">
        <f aca="false">IF(ISNUMBER($AG1681),IF($AG1681=1,100,IF($AG1681=0,50,0)),"")</f>
        <v/>
      </c>
      <c r="AS1681" s="0" t="str">
        <f aca="false">IF(ISNUMBER($AH1681),IF($AH1681&lt;0,100,IF($AH1681&lt;=20,50,0)),"")</f>
        <v/>
      </c>
      <c r="AT1681" s="0" t="str">
        <f aca="false">IF(ISNUMBER($AI1681),IF($AI1681&lt;0.95,100,IF($AI1681&lt;=1,50,0)),"")</f>
        <v/>
      </c>
      <c r="AU1681" s="0" t="str">
        <f aca="false">IF(ISNUMBER($AJ1681),IF($AJ1681&lt;30,0,IF($AJ1681&lt;40,50,IF($AJ1681&lt;=90,100,50))),"")</f>
        <v/>
      </c>
      <c r="AV1681" s="0" t="str">
        <f aca="false">IF(ISNUMBER($AK1681),IF($AK1681&gt;-0.2,100,IF($AK1681&gt;=-0.4,50,0)),"")</f>
        <v/>
      </c>
      <c r="AW1681" s="59" t="n">
        <f aca="false">01_指標庫!$H$4*ISNUMBER($F1681)+01_指標庫!$H$5*ISNUMBER($AA1681)+01_指標庫!$H$6*ISNUMBER($G1681)+01_指標庫!$H$7*ISNUMBER($H1681)+01_指標庫!$H$8*ISNUMBER($AF1681)+01_指標庫!$H$9*ISNUMBER($AG1681)+01_指標庫!$H$10*ISNUMBER($AB1681)+01_指標庫!$H$11*ISNUMBER($AC1681)+01_指標庫!$H$12*ISNUMBER($AD1681)+01_指標庫!$H$13*ISNUMBER($AE1681)+01_指標庫!$H$14*ISNUMBER($I1681)+01_指標庫!$H$15*ISNUMBER($AH1681)+01_指標庫!$H$16*ISNUMBER($K1681)+01_指標庫!$H$17*ISNUMBER($AI1681)+01_指標庫!$H$18*ISNUMBER($AJ1681)+01_指標庫!$H$19*ISNUMBER($AK1681)+01_指標庫!$H$20*ISNUMBER($BB1681)+01_指標庫!$H$21*ISNUMBER($BC1681)</f>
        <v>51</v>
      </c>
      <c r="AX1681" s="59" t="n">
        <f aca="false">IF(AW1681=0,50,ROUND((01_指標庫!$H$4*IF(ISNUMBER($F1681),L1681,0)+01_指標庫!$H$5*IF(ISNUMBER($AA1681),AL1681,0)+01_指標庫!$H$6*IF(ISNUMBER($G1681),M1681,0)+01_指標庫!$H$7*IF(ISNUMBER($H1681),N1681,0)+01_指標庫!$H$8*IF(ISNUMBER($AF1681),AQ1681,0)+01_指標庫!$H$9*IF(ISNUMBER($AG1681),AR1681,0)+01_指標庫!$H$10*IF(ISNUMBER($AB1681),AM1681,0)+01_指標庫!$H$11*IF(ISNUMBER($AC1681),AN1681,0)+01_指標庫!$H$12*IF(ISNUMBER($AD1681),AO1681,0)+01_指標庫!$H$13*IF(ISNUMBER($AE1681),AP1681,0)+01_指標庫!$H$14*IF(ISNUMBER($I1681),O1681,0)+01_指標庫!$H$15*IF(ISNUMBER($AH1681),AS1681,0)+01_指標庫!$H$16*IF(ISNUMBER($K1681),P1681,0)+01_指標庫!$H$17*IF(ISNUMBER($AI1681),AT1681,0)+01_指標庫!$H$18*IF(ISNUMBER($AJ1681),AU1681,0)+01_指標庫!$H$19*IF(ISNUMBER($AK1681),AV1681,0)+01_指標庫!$H$20*IF(ISNUMBER($BB1681),BB1681,0)+01_指標庫!$H$21*IF(ISNUMBER($BC1681),BC1681,0))/AW1681,1))</f>
        <v>58.8</v>
      </c>
      <c r="AY1681" s="60"/>
      <c r="AZ1681" s="60"/>
      <c r="BA1681" s="58" t="n">
        <f aca="false">AVERAGE($E1677:$E1681)/AVERAGE($E1672:$E1681)-1</f>
        <v>0.00341137959832594</v>
      </c>
      <c r="BB1681" s="59" t="n">
        <f aca="false">IF(ISNUMBER($BA1681),IF(OR($S1681&lt;=-0.03,$BA1681&lt;-0.003),0,IF(OR($S1681&lt;=-0.02,$BA1681&lt;0.01),50,100)),"")</f>
        <v>50</v>
      </c>
      <c r="BC1681" s="0" t="str">
        <f aca="false">IF(OR(COUNT($AZ1681)=0,COUNT($AZ1680)=0),"",IF(OR($AY1681/$AZ1680-1&lt;=-0.03,$AZ1681/$AZ1680-1&lt;=-0.045,IF(COUNT($AZ1672:$AZ1681)=10,AVERAGE($AZ1677:$AZ1681)/AVERAGE($AZ1672:$AZ1681)-1&lt;-0.01,FALSE())),0,IF(OR($AZ1681/$AZ1680-1&lt;=-0.02,IF(COUNT($AZ1672:$AZ1681)=10,AVERAGE($AZ1677:$AZ1681)/AVERAGE($AZ1672:$AZ1681)-1&lt;0.005,FALSE())),50,100)))</f>
        <v/>
      </c>
    </row>
    <row r="1682" customFormat="false" ht="15" hidden="false" customHeight="true" outlineLevel="0" collapsed="false">
      <c r="A1682" s="47" t="n">
        <v>1678</v>
      </c>
      <c r="B1682" s="48" t="n">
        <v>44993</v>
      </c>
      <c r="C1682" s="47" t="n">
        <v>2023</v>
      </c>
      <c r="D1682" s="49" t="s">
        <v>238</v>
      </c>
      <c r="E1682" s="50" t="n">
        <v>12215.33</v>
      </c>
      <c r="F1682" s="51" t="n">
        <v>0.026193</v>
      </c>
      <c r="G1682" s="51" t="n">
        <v>-0.198433</v>
      </c>
      <c r="H1682" s="52" t="n">
        <v>0.6939</v>
      </c>
      <c r="I1682" s="62" t="n">
        <v>433.4</v>
      </c>
      <c r="J1682" s="63" t="s">
        <v>240</v>
      </c>
      <c r="K1682" s="54" t="n">
        <v>19.11</v>
      </c>
      <c r="L1682" s="55" t="n">
        <f aca="false">IF(COUNT(F1682)=0,50,IF(F1682&gt;=0,100,IF(F1682&gt;=-0.02,50,0)))</f>
        <v>100</v>
      </c>
      <c r="M1682" s="55" t="n">
        <f aca="false">IF(COUNT(G1682)=0,50,IF(G1682&gt;-0.06,100,IF(G1682&gt;-0.15,50,0)))</f>
        <v>0</v>
      </c>
      <c r="N1682" s="55" t="n">
        <f aca="false">IF(COUNT(H1682)=0,50,IF(H1682&gt;=0.6,100,IF(H1682&gt;=0.4,50,0)))</f>
        <v>100</v>
      </c>
      <c r="O1682" s="55" t="n">
        <f aca="false">IF(COUNT(I1682)=0,50,IF(J1682="proxy_vix",50,IF(I1682&lt;350,100,IF(I1682&lt;=450,50,0))))</f>
        <v>50</v>
      </c>
      <c r="P1682" s="55" t="n">
        <f aca="false">IF(COUNT(K1682)=0,50,IF(K1682&lt;20,100,IF(K1682&lt;=25,50,0)))</f>
        <v>100</v>
      </c>
      <c r="Q1682" s="54"/>
      <c r="R1682" s="47"/>
      <c r="S1682" s="51" t="n">
        <f aca="false">$E1682/$E1681-1</f>
        <v>0.00519742564496717</v>
      </c>
      <c r="T1682" s="56" t="n">
        <f aca="false">$K1682/$K1681-1</f>
        <v>-0.0245022970903522</v>
      </c>
      <c r="V1682" s="57"/>
      <c r="W1682" s="57"/>
      <c r="Y1682" s="1" t="str">
        <f aca="false">IF(AX1682&gt;=70,"EASY",IF(AX1682&gt;40,"UNCERTAIN","HARD"))</f>
        <v>UNCERTAIN</v>
      </c>
      <c r="AA1682" s="58" t="n">
        <f aca="false">IF($A1682&lt;200,"",AVERAGE($E1633:$E1682)/AVERAGE($E1483:$E1682)-1)</f>
        <v>-0.00480105926138041</v>
      </c>
      <c r="AB1682" s="59" t="n">
        <f aca="false">LOOKUP($B1682,07_L1政策步階!$A$4:$A$14,07_L1政策步階!$C$4:$C$14)</f>
        <v>-1</v>
      </c>
      <c r="AC1682" s="57"/>
      <c r="AD1682" s="57"/>
      <c r="AE1682" s="57"/>
      <c r="AF1682" s="57"/>
      <c r="AG1682" s="57"/>
      <c r="AH1682" s="57"/>
      <c r="AI1682" s="57"/>
      <c r="AJ1682" s="57"/>
      <c r="AK1682" s="57"/>
      <c r="AL1682" s="59" t="n">
        <f aca="false">IF(ISNUMBER($AA1682),IF($AA1682&gt;=0.005,100,IF($AA1682&gt;=-0.015,50,0)),"")</f>
        <v>50</v>
      </c>
      <c r="AM1682" s="59" t="n">
        <f aca="false">IF(ISNUMBER($AB1682),IF($AB1682=1,100,IF($AB1682=0,50,0)),"")</f>
        <v>0</v>
      </c>
      <c r="AN1682" s="0" t="str">
        <f aca="false">IF(ISNUMBER($AC1682),IF($AC1682&gt;=0.001,100,IF($AC1682&gt;=-0.003,50,0)),"")</f>
        <v/>
      </c>
      <c r="AO1682" s="0" t="str">
        <f aca="false">IF(ISNUMBER($AD1682),IF($AD1682&gt;=0.04,100,IF($AD1682&gt;=0,50,0)),"")</f>
        <v/>
      </c>
      <c r="AP1682" s="0" t="str">
        <f aca="false">IF(ISNUMBER($AE1682),IF($AE1682&gt;=25,100,IF($AE1682&gt;=-75,50,0)),"")</f>
        <v/>
      </c>
      <c r="AQ1682" s="0" t="str">
        <f aca="false">IF(ISNUMBER($AF1682),IF($AF1682&gt;0,100,IF($AF1682&gt;=-50,50,0)),"")</f>
        <v/>
      </c>
      <c r="AR1682" s="0" t="str">
        <f aca="false">IF(ISNUMBER($AG1682),IF($AG1682=1,100,IF($AG1682=0,50,0)),"")</f>
        <v/>
      </c>
      <c r="AS1682" s="0" t="str">
        <f aca="false">IF(ISNUMBER($AH1682),IF($AH1682&lt;0,100,IF($AH1682&lt;=20,50,0)),"")</f>
        <v/>
      </c>
      <c r="AT1682" s="0" t="str">
        <f aca="false">IF(ISNUMBER($AI1682),IF($AI1682&lt;0.95,100,IF($AI1682&lt;=1,50,0)),"")</f>
        <v/>
      </c>
      <c r="AU1682" s="0" t="str">
        <f aca="false">IF(ISNUMBER($AJ1682),IF($AJ1682&lt;30,0,IF($AJ1682&lt;40,50,IF($AJ1682&lt;=90,100,50))),"")</f>
        <v/>
      </c>
      <c r="AV1682" s="0" t="str">
        <f aca="false">IF(ISNUMBER($AK1682),IF($AK1682&gt;-0.2,100,IF($AK1682&gt;=-0.4,50,0)),"")</f>
        <v/>
      </c>
      <c r="AW1682" s="59" t="n">
        <f aca="false">01_指標庫!$H$4*ISNUMBER($F1682)+01_指標庫!$H$5*ISNUMBER($AA1682)+01_指標庫!$H$6*ISNUMBER($G1682)+01_指標庫!$H$7*ISNUMBER($H1682)+01_指標庫!$H$8*ISNUMBER($AF1682)+01_指標庫!$H$9*ISNUMBER($AG1682)+01_指標庫!$H$10*ISNUMBER($AB1682)+01_指標庫!$H$11*ISNUMBER($AC1682)+01_指標庫!$H$12*ISNUMBER($AD1682)+01_指標庫!$H$13*ISNUMBER($AE1682)+01_指標庫!$H$14*ISNUMBER($I1682)+01_指標庫!$H$15*ISNUMBER($AH1682)+01_指標庫!$H$16*ISNUMBER($K1682)+01_指標庫!$H$17*ISNUMBER($AI1682)+01_指標庫!$H$18*ISNUMBER($AJ1682)+01_指標庫!$H$19*ISNUMBER($AK1682)+01_指標庫!$H$20*ISNUMBER($BB1682)+01_指標庫!$H$21*ISNUMBER($BC1682)</f>
        <v>51</v>
      </c>
      <c r="AX1682" s="59" t="n">
        <f aca="false">IF(AW1682=0,50,ROUND((01_指標庫!$H$4*IF(ISNUMBER($F1682),L1682,0)+01_指標庫!$H$5*IF(ISNUMBER($AA1682),AL1682,0)+01_指標庫!$H$6*IF(ISNUMBER($G1682),M1682,0)+01_指標庫!$H$7*IF(ISNUMBER($H1682),N1682,0)+01_指標庫!$H$8*IF(ISNUMBER($AF1682),AQ1682,0)+01_指標庫!$H$9*IF(ISNUMBER($AG1682),AR1682,0)+01_指標庫!$H$10*IF(ISNUMBER($AB1682),AM1682,0)+01_指標庫!$H$11*IF(ISNUMBER($AC1682),AN1682,0)+01_指標庫!$H$12*IF(ISNUMBER($AD1682),AO1682,0)+01_指標庫!$H$13*IF(ISNUMBER($AE1682),AP1682,0)+01_指標庫!$H$14*IF(ISNUMBER($I1682),O1682,0)+01_指標庫!$H$15*IF(ISNUMBER($AH1682),AS1682,0)+01_指標庫!$H$16*IF(ISNUMBER($K1682),P1682,0)+01_指標庫!$H$17*IF(ISNUMBER($AI1682),AT1682,0)+01_指標庫!$H$18*IF(ISNUMBER($AJ1682),AU1682,0)+01_指標庫!$H$19*IF(ISNUMBER($AK1682),AV1682,0)+01_指標庫!$H$20*IF(ISNUMBER($BB1682),BB1682,0)+01_指標庫!$H$21*IF(ISNUMBER($BC1682),BC1682,0))/AW1682,1))</f>
        <v>58.8</v>
      </c>
      <c r="AY1682" s="60"/>
      <c r="AZ1682" s="60"/>
      <c r="BA1682" s="58" t="n">
        <f aca="false">AVERAGE($E1678:$E1682)/AVERAGE($E1673:$E1682)-1</f>
        <v>0.00674447969465142</v>
      </c>
      <c r="BB1682" s="59" t="n">
        <f aca="false">IF(ISNUMBER($BA1682),IF(OR($S1682&lt;=-0.03,$BA1682&lt;-0.003),0,IF(OR($S1682&lt;=-0.02,$BA1682&lt;0.01),50,100)),"")</f>
        <v>50</v>
      </c>
      <c r="BC1682" s="0" t="str">
        <f aca="false">IF(OR(COUNT($AZ1682)=0,COUNT($AZ1681)=0),"",IF(OR($AY1682/$AZ1681-1&lt;=-0.03,$AZ1682/$AZ1681-1&lt;=-0.045,IF(COUNT($AZ1673:$AZ1682)=10,AVERAGE($AZ1678:$AZ1682)/AVERAGE($AZ1673:$AZ1682)-1&lt;-0.01,FALSE())),0,IF(OR($AZ1682/$AZ1681-1&lt;=-0.02,IF(COUNT($AZ1673:$AZ1682)=10,AVERAGE($AZ1678:$AZ1682)/AVERAGE($AZ1673:$AZ1682)-1&lt;0.005,FALSE())),50,100)))</f>
        <v/>
      </c>
    </row>
    <row r="1683" customFormat="false" ht="15" hidden="false" customHeight="true" outlineLevel="0" collapsed="false">
      <c r="A1683" s="47" t="n">
        <v>1679</v>
      </c>
      <c r="B1683" s="48" t="n">
        <v>44994</v>
      </c>
      <c r="C1683" s="47" t="n">
        <v>2023</v>
      </c>
      <c r="D1683" s="49" t="s">
        <v>239</v>
      </c>
      <c r="E1683" s="50" t="n">
        <v>11995.88</v>
      </c>
      <c r="F1683" s="51" t="n">
        <v>0.00769</v>
      </c>
      <c r="G1683" s="51" t="n">
        <v>-0.212834</v>
      </c>
      <c r="H1683" s="52" t="n">
        <v>0.6122</v>
      </c>
      <c r="I1683" s="62" t="n">
        <v>462.8</v>
      </c>
      <c r="J1683" s="63" t="s">
        <v>240</v>
      </c>
      <c r="K1683" s="54" t="n">
        <v>22.61</v>
      </c>
      <c r="L1683" s="55" t="n">
        <f aca="false">IF(COUNT(F1683)=0,50,IF(F1683&gt;=0,100,IF(F1683&gt;=-0.02,50,0)))</f>
        <v>100</v>
      </c>
      <c r="M1683" s="55" t="n">
        <f aca="false">IF(COUNT(G1683)=0,50,IF(G1683&gt;-0.06,100,IF(G1683&gt;-0.15,50,0)))</f>
        <v>0</v>
      </c>
      <c r="N1683" s="55" t="n">
        <f aca="false">IF(COUNT(H1683)=0,50,IF(H1683&gt;=0.6,100,IF(H1683&gt;=0.4,50,0)))</f>
        <v>100</v>
      </c>
      <c r="O1683" s="55" t="n">
        <f aca="false">IF(COUNT(I1683)=0,50,IF(J1683="proxy_vix",50,IF(I1683&lt;350,100,IF(I1683&lt;=450,50,0))))</f>
        <v>50</v>
      </c>
      <c r="P1683" s="55" t="n">
        <f aca="false">IF(COUNT(K1683)=0,50,IF(K1683&lt;20,100,IF(K1683&lt;=25,50,0)))</f>
        <v>50</v>
      </c>
      <c r="Q1683" s="54"/>
      <c r="R1683" s="47"/>
      <c r="S1683" s="51" t="n">
        <f aca="false">$E1683/$E1682-1</f>
        <v>-0.0179651307005214</v>
      </c>
      <c r="T1683" s="56" t="n">
        <f aca="false">$K1683/$K1682-1</f>
        <v>0.183150183150183</v>
      </c>
      <c r="V1683" s="57"/>
      <c r="W1683" s="57"/>
      <c r="Y1683" s="1" t="str">
        <f aca="false">IF(AX1683&gt;=70,"EASY",IF(AX1683&gt;40,"UNCERTAIN","HARD"))</f>
        <v>UNCERTAIN</v>
      </c>
      <c r="AA1683" s="58" t="n">
        <f aca="false">IF($A1683&lt;200,"",AVERAGE($E1634:$E1683)/AVERAGE($E1484:$E1683)-1)</f>
        <v>-0.00317046526833831</v>
      </c>
      <c r="AB1683" s="59" t="n">
        <f aca="false">LOOKUP($B1683,07_L1政策步階!$A$4:$A$14,07_L1政策步階!$C$4:$C$14)</f>
        <v>-1</v>
      </c>
      <c r="AC1683" s="57"/>
      <c r="AD1683" s="57"/>
      <c r="AE1683" s="57"/>
      <c r="AF1683" s="57"/>
      <c r="AG1683" s="57"/>
      <c r="AH1683" s="57"/>
      <c r="AI1683" s="57"/>
      <c r="AJ1683" s="57"/>
      <c r="AK1683" s="57"/>
      <c r="AL1683" s="59" t="n">
        <f aca="false">IF(ISNUMBER($AA1683),IF($AA1683&gt;=0.005,100,IF($AA1683&gt;=-0.015,50,0)),"")</f>
        <v>50</v>
      </c>
      <c r="AM1683" s="59" t="n">
        <f aca="false">IF(ISNUMBER($AB1683),IF($AB1683=1,100,IF($AB1683=0,50,0)),"")</f>
        <v>0</v>
      </c>
      <c r="AN1683" s="0" t="str">
        <f aca="false">IF(ISNUMBER($AC1683),IF($AC1683&gt;=0.001,100,IF($AC1683&gt;=-0.003,50,0)),"")</f>
        <v/>
      </c>
      <c r="AO1683" s="0" t="str">
        <f aca="false">IF(ISNUMBER($AD1683),IF($AD1683&gt;=0.04,100,IF($AD1683&gt;=0,50,0)),"")</f>
        <v/>
      </c>
      <c r="AP1683" s="0" t="str">
        <f aca="false">IF(ISNUMBER($AE1683),IF($AE1683&gt;=25,100,IF($AE1683&gt;=-75,50,0)),"")</f>
        <v/>
      </c>
      <c r="AQ1683" s="0" t="str">
        <f aca="false">IF(ISNUMBER($AF1683),IF($AF1683&gt;0,100,IF($AF1683&gt;=-50,50,0)),"")</f>
        <v/>
      </c>
      <c r="AR1683" s="0" t="str">
        <f aca="false">IF(ISNUMBER($AG1683),IF($AG1683=1,100,IF($AG1683=0,50,0)),"")</f>
        <v/>
      </c>
      <c r="AS1683" s="0" t="str">
        <f aca="false">IF(ISNUMBER($AH1683),IF($AH1683&lt;0,100,IF($AH1683&lt;=20,50,0)),"")</f>
        <v/>
      </c>
      <c r="AT1683" s="0" t="str">
        <f aca="false">IF(ISNUMBER($AI1683),IF($AI1683&lt;0.95,100,IF($AI1683&lt;=1,50,0)),"")</f>
        <v/>
      </c>
      <c r="AU1683" s="0" t="str">
        <f aca="false">IF(ISNUMBER($AJ1683),IF($AJ1683&lt;30,0,IF($AJ1683&lt;40,50,IF($AJ1683&lt;=90,100,50))),"")</f>
        <v/>
      </c>
      <c r="AV1683" s="0" t="str">
        <f aca="false">IF(ISNUMBER($AK1683),IF($AK1683&gt;-0.2,100,IF($AK1683&gt;=-0.4,50,0)),"")</f>
        <v/>
      </c>
      <c r="AW1683" s="59" t="n">
        <f aca="false">01_指標庫!$H$4*ISNUMBER($F1683)+01_指標庫!$H$5*ISNUMBER($AA1683)+01_指標庫!$H$6*ISNUMBER($G1683)+01_指標庫!$H$7*ISNUMBER($H1683)+01_指標庫!$H$8*ISNUMBER($AF1683)+01_指標庫!$H$9*ISNUMBER($AG1683)+01_指標庫!$H$10*ISNUMBER($AB1683)+01_指標庫!$H$11*ISNUMBER($AC1683)+01_指標庫!$H$12*ISNUMBER($AD1683)+01_指標庫!$H$13*ISNUMBER($AE1683)+01_指標庫!$H$14*ISNUMBER($I1683)+01_指標庫!$H$15*ISNUMBER($AH1683)+01_指標庫!$H$16*ISNUMBER($K1683)+01_指標庫!$H$17*ISNUMBER($AI1683)+01_指標庫!$H$18*ISNUMBER($AJ1683)+01_指標庫!$H$19*ISNUMBER($AK1683)+01_指標庫!$H$20*ISNUMBER($BB1683)+01_指標庫!$H$21*ISNUMBER($BC1683)</f>
        <v>51</v>
      </c>
      <c r="AX1683" s="59" t="n">
        <f aca="false">IF(AW1683=0,50,ROUND((01_指標庫!$H$4*IF(ISNUMBER($F1683),L1683,0)+01_指標庫!$H$5*IF(ISNUMBER($AA1683),AL1683,0)+01_指標庫!$H$6*IF(ISNUMBER($G1683),M1683,0)+01_指標庫!$H$7*IF(ISNUMBER($H1683),N1683,0)+01_指標庫!$H$8*IF(ISNUMBER($AF1683),AQ1683,0)+01_指標庫!$H$9*IF(ISNUMBER($AG1683),AR1683,0)+01_指標庫!$H$10*IF(ISNUMBER($AB1683),AM1683,0)+01_指標庫!$H$11*IF(ISNUMBER($AC1683),AN1683,0)+01_指標庫!$H$12*IF(ISNUMBER($AD1683),AO1683,0)+01_指標庫!$H$13*IF(ISNUMBER($AE1683),AP1683,0)+01_指標庫!$H$14*IF(ISNUMBER($I1683),O1683,0)+01_指標庫!$H$15*IF(ISNUMBER($AH1683),AS1683,0)+01_指標庫!$H$16*IF(ISNUMBER($K1683),P1683,0)+01_指標庫!$H$17*IF(ISNUMBER($AI1683),AT1683,0)+01_指標庫!$H$18*IF(ISNUMBER($AJ1683),AU1683,0)+01_指標庫!$H$19*IF(ISNUMBER($AK1683),AV1683,0)+01_指標庫!$H$20*IF(ISNUMBER($BB1683),BB1683,0)+01_指標庫!$H$21*IF(ISNUMBER($BC1683),BC1683,0))/AW1683,1))</f>
        <v>52.9</v>
      </c>
      <c r="AY1683" s="60"/>
      <c r="AZ1683" s="60"/>
      <c r="BA1683" s="58" t="n">
        <f aca="false">AVERAGE($E1679:$E1683)/AVERAGE($E1674:$E1683)-1</f>
        <v>0.00746775030458302</v>
      </c>
      <c r="BB1683" s="59" t="n">
        <f aca="false">IF(ISNUMBER($BA1683),IF(OR($S1683&lt;=-0.03,$BA1683&lt;-0.003),0,IF(OR($S1683&lt;=-0.02,$BA1683&lt;0.01),50,100)),"")</f>
        <v>50</v>
      </c>
      <c r="BC1683" s="0" t="str">
        <f aca="false">IF(OR(COUNT($AZ1683)=0,COUNT($AZ1682)=0),"",IF(OR($AY1683/$AZ1682-1&lt;=-0.03,$AZ1683/$AZ1682-1&lt;=-0.045,IF(COUNT($AZ1674:$AZ1683)=10,AVERAGE($AZ1679:$AZ1683)/AVERAGE($AZ1674:$AZ1683)-1&lt;-0.01,FALSE())),0,IF(OR($AZ1683/$AZ1682-1&lt;=-0.02,IF(COUNT($AZ1674:$AZ1683)=10,AVERAGE($AZ1679:$AZ1683)/AVERAGE($AZ1674:$AZ1683)-1&lt;0.005,FALSE())),50,100)))</f>
        <v/>
      </c>
    </row>
    <row r="1684" customFormat="false" ht="15" hidden="false" customHeight="true" outlineLevel="0" collapsed="false">
      <c r="A1684" s="47" t="n">
        <v>1680</v>
      </c>
      <c r="B1684" s="48" t="n">
        <v>44995</v>
      </c>
      <c r="C1684" s="47" t="n">
        <v>2023</v>
      </c>
      <c r="D1684" s="49" t="s">
        <v>234</v>
      </c>
      <c r="E1684" s="50" t="n">
        <v>11830.28</v>
      </c>
      <c r="F1684" s="51" t="n">
        <v>-0.006136</v>
      </c>
      <c r="G1684" s="51" t="n">
        <v>-0.2237</v>
      </c>
      <c r="H1684" s="52" t="n">
        <v>0.6122</v>
      </c>
      <c r="I1684" s="62" t="n">
        <v>481.2</v>
      </c>
      <c r="J1684" s="63" t="s">
        <v>240</v>
      </c>
      <c r="K1684" s="54" t="n">
        <v>24.8</v>
      </c>
      <c r="L1684" s="55" t="n">
        <f aca="false">IF(COUNT(F1684)=0,50,IF(F1684&gt;=0,100,IF(F1684&gt;=-0.02,50,0)))</f>
        <v>50</v>
      </c>
      <c r="M1684" s="55" t="n">
        <f aca="false">IF(COUNT(G1684)=0,50,IF(G1684&gt;-0.06,100,IF(G1684&gt;-0.15,50,0)))</f>
        <v>0</v>
      </c>
      <c r="N1684" s="55" t="n">
        <f aca="false">IF(COUNT(H1684)=0,50,IF(H1684&gt;=0.6,100,IF(H1684&gt;=0.4,50,0)))</f>
        <v>100</v>
      </c>
      <c r="O1684" s="55" t="n">
        <f aca="false">IF(COUNT(I1684)=0,50,IF(J1684="proxy_vix",50,IF(I1684&lt;350,100,IF(I1684&lt;=450,50,0))))</f>
        <v>50</v>
      </c>
      <c r="P1684" s="55" t="n">
        <f aca="false">IF(COUNT(K1684)=0,50,IF(K1684&lt;20,100,IF(K1684&lt;=25,50,0)))</f>
        <v>50</v>
      </c>
      <c r="Q1684" s="54"/>
      <c r="R1684" s="47"/>
      <c r="S1684" s="51" t="n">
        <f aca="false">$E1684/$E1683-1</f>
        <v>-0.0138047396272719</v>
      </c>
      <c r="T1684" s="56" t="n">
        <f aca="false">$K1684/$K1683-1</f>
        <v>0.0968597965501992</v>
      </c>
      <c r="V1684" s="57"/>
      <c r="W1684" s="57"/>
      <c r="Y1684" s="1" t="str">
        <f aca="false">IF(AX1684&gt;=70,"EASY",IF(AX1684&gt;40,"UNCERTAIN","HARD"))</f>
        <v>UNCERTAIN</v>
      </c>
      <c r="AA1684" s="58" t="n">
        <f aca="false">IF($A1684&lt;200,"",AVERAGE($E1635:$E1684)/AVERAGE($E1485:$E1684)-1)</f>
        <v>-0.00139178804476692</v>
      </c>
      <c r="AB1684" s="59" t="n">
        <f aca="false">LOOKUP($B1684,07_L1政策步階!$A$4:$A$14,07_L1政策步階!$C$4:$C$14)</f>
        <v>-1</v>
      </c>
      <c r="AC1684" s="57"/>
      <c r="AD1684" s="57"/>
      <c r="AE1684" s="57"/>
      <c r="AF1684" s="57"/>
      <c r="AG1684" s="57"/>
      <c r="AH1684" s="57"/>
      <c r="AI1684" s="57"/>
      <c r="AJ1684" s="57"/>
      <c r="AK1684" s="57"/>
      <c r="AL1684" s="59" t="n">
        <f aca="false">IF(ISNUMBER($AA1684),IF($AA1684&gt;=0.005,100,IF($AA1684&gt;=-0.015,50,0)),"")</f>
        <v>50</v>
      </c>
      <c r="AM1684" s="59" t="n">
        <f aca="false">IF(ISNUMBER($AB1684),IF($AB1684=1,100,IF($AB1684=0,50,0)),"")</f>
        <v>0</v>
      </c>
      <c r="AN1684" s="0" t="str">
        <f aca="false">IF(ISNUMBER($AC1684),IF($AC1684&gt;=0.001,100,IF($AC1684&gt;=-0.003,50,0)),"")</f>
        <v/>
      </c>
      <c r="AO1684" s="0" t="str">
        <f aca="false">IF(ISNUMBER($AD1684),IF($AD1684&gt;=0.04,100,IF($AD1684&gt;=0,50,0)),"")</f>
        <v/>
      </c>
      <c r="AP1684" s="0" t="str">
        <f aca="false">IF(ISNUMBER($AE1684),IF($AE1684&gt;=25,100,IF($AE1684&gt;=-75,50,0)),"")</f>
        <v/>
      </c>
      <c r="AQ1684" s="0" t="str">
        <f aca="false">IF(ISNUMBER($AF1684),IF($AF1684&gt;0,100,IF($AF1684&gt;=-50,50,0)),"")</f>
        <v/>
      </c>
      <c r="AR1684" s="0" t="str">
        <f aca="false">IF(ISNUMBER($AG1684),IF($AG1684=1,100,IF($AG1684=0,50,0)),"")</f>
        <v/>
      </c>
      <c r="AS1684" s="0" t="str">
        <f aca="false">IF(ISNUMBER($AH1684),IF($AH1684&lt;0,100,IF($AH1684&lt;=20,50,0)),"")</f>
        <v/>
      </c>
      <c r="AT1684" s="0" t="str">
        <f aca="false">IF(ISNUMBER($AI1684),IF($AI1684&lt;0.95,100,IF($AI1684&lt;=1,50,0)),"")</f>
        <v/>
      </c>
      <c r="AU1684" s="0" t="str">
        <f aca="false">IF(ISNUMBER($AJ1684),IF($AJ1684&lt;30,0,IF($AJ1684&lt;40,50,IF($AJ1684&lt;=90,100,50))),"")</f>
        <v/>
      </c>
      <c r="AV1684" s="0" t="str">
        <f aca="false">IF(ISNUMBER($AK1684),IF($AK1684&gt;-0.2,100,IF($AK1684&gt;=-0.4,50,0)),"")</f>
        <v/>
      </c>
      <c r="AW1684" s="59" t="n">
        <f aca="false">01_指標庫!$H$4*ISNUMBER($F1684)+01_指標庫!$H$5*ISNUMBER($AA1684)+01_指標庫!$H$6*ISNUMBER($G1684)+01_指標庫!$H$7*ISNUMBER($H1684)+01_指標庫!$H$8*ISNUMBER($AF1684)+01_指標庫!$H$9*ISNUMBER($AG1684)+01_指標庫!$H$10*ISNUMBER($AB1684)+01_指標庫!$H$11*ISNUMBER($AC1684)+01_指標庫!$H$12*ISNUMBER($AD1684)+01_指標庫!$H$13*ISNUMBER($AE1684)+01_指標庫!$H$14*ISNUMBER($I1684)+01_指標庫!$H$15*ISNUMBER($AH1684)+01_指標庫!$H$16*ISNUMBER($K1684)+01_指標庫!$H$17*ISNUMBER($AI1684)+01_指標庫!$H$18*ISNUMBER($AJ1684)+01_指標庫!$H$19*ISNUMBER($AK1684)+01_指標庫!$H$20*ISNUMBER($BB1684)+01_指標庫!$H$21*ISNUMBER($BC1684)</f>
        <v>51</v>
      </c>
      <c r="AX1684" s="59" t="n">
        <f aca="false">IF(AW1684=0,50,ROUND((01_指標庫!$H$4*IF(ISNUMBER($F1684),L1684,0)+01_指標庫!$H$5*IF(ISNUMBER($AA1684),AL1684,0)+01_指標庫!$H$6*IF(ISNUMBER($G1684),M1684,0)+01_指標庫!$H$7*IF(ISNUMBER($H1684),N1684,0)+01_指標庫!$H$8*IF(ISNUMBER($AF1684),AQ1684,0)+01_指標庫!$H$9*IF(ISNUMBER($AG1684),AR1684,0)+01_指標庫!$H$10*IF(ISNUMBER($AB1684),AM1684,0)+01_指標庫!$H$11*IF(ISNUMBER($AC1684),AN1684,0)+01_指標庫!$H$12*IF(ISNUMBER($AD1684),AO1684,0)+01_指標庫!$H$13*IF(ISNUMBER($AE1684),AP1684,0)+01_指標庫!$H$14*IF(ISNUMBER($I1684),O1684,0)+01_指標庫!$H$15*IF(ISNUMBER($AH1684),AS1684,0)+01_指標庫!$H$16*IF(ISNUMBER($K1684),P1684,0)+01_指標庫!$H$17*IF(ISNUMBER($AI1684),AT1684,0)+01_指標庫!$H$18*IF(ISNUMBER($AJ1684),AU1684,0)+01_指標庫!$H$19*IF(ISNUMBER($AK1684),AV1684,0)+01_指標庫!$H$20*IF(ISNUMBER($BB1684),BB1684,0)+01_指標庫!$H$21*IF(ISNUMBER($BC1684),BC1684,0))/AW1684,1))</f>
        <v>45.1</v>
      </c>
      <c r="AY1684" s="60"/>
      <c r="AZ1684" s="60"/>
      <c r="BA1684" s="58" t="n">
        <f aca="false">AVERAGE($E1680:$E1684)/AVERAGE($E1675:$E1684)-1</f>
        <v>0.00100918091541091</v>
      </c>
      <c r="BB1684" s="59" t="n">
        <f aca="false">IF(ISNUMBER($BA1684),IF(OR($S1684&lt;=-0.03,$BA1684&lt;-0.003),0,IF(OR($S1684&lt;=-0.02,$BA1684&lt;0.01),50,100)),"")</f>
        <v>50</v>
      </c>
      <c r="BC1684" s="0" t="str">
        <f aca="false">IF(OR(COUNT($AZ1684)=0,COUNT($AZ1683)=0),"",IF(OR($AY1684/$AZ1683-1&lt;=-0.03,$AZ1684/$AZ1683-1&lt;=-0.045,IF(COUNT($AZ1675:$AZ1684)=10,AVERAGE($AZ1680:$AZ1684)/AVERAGE($AZ1675:$AZ1684)-1&lt;-0.01,FALSE())),0,IF(OR($AZ1684/$AZ1683-1&lt;=-0.02,IF(COUNT($AZ1675:$AZ1684)=10,AVERAGE($AZ1680:$AZ1684)/AVERAGE($AZ1675:$AZ1684)-1&lt;0.005,FALSE())),50,100)))</f>
        <v/>
      </c>
    </row>
    <row r="1685" customFormat="false" ht="15" hidden="false" customHeight="true" outlineLevel="0" collapsed="false">
      <c r="A1685" s="47" t="n">
        <v>1681</v>
      </c>
      <c r="B1685" s="48" t="n">
        <v>44998</v>
      </c>
      <c r="C1685" s="47" t="n">
        <v>2023</v>
      </c>
      <c r="D1685" s="49" t="s">
        <v>236</v>
      </c>
      <c r="E1685" s="50" t="n">
        <v>11923.17</v>
      </c>
      <c r="F1685" s="51" t="n">
        <v>0.001603</v>
      </c>
      <c r="G1685" s="51" t="n">
        <v>-0.217605</v>
      </c>
      <c r="H1685" s="52" t="n">
        <v>0.6327</v>
      </c>
      <c r="I1685" s="62" t="n">
        <v>495.6</v>
      </c>
      <c r="J1685" s="63" t="s">
        <v>240</v>
      </c>
      <c r="K1685" s="54" t="n">
        <v>26.52</v>
      </c>
      <c r="L1685" s="55" t="n">
        <f aca="false">IF(COUNT(F1685)=0,50,IF(F1685&gt;=0,100,IF(F1685&gt;=-0.02,50,0)))</f>
        <v>100</v>
      </c>
      <c r="M1685" s="55" t="n">
        <f aca="false">IF(COUNT(G1685)=0,50,IF(G1685&gt;-0.06,100,IF(G1685&gt;-0.15,50,0)))</f>
        <v>0</v>
      </c>
      <c r="N1685" s="55" t="n">
        <f aca="false">IF(COUNT(H1685)=0,50,IF(H1685&gt;=0.6,100,IF(H1685&gt;=0.4,50,0)))</f>
        <v>100</v>
      </c>
      <c r="O1685" s="55" t="n">
        <f aca="false">IF(COUNT(I1685)=0,50,IF(J1685="proxy_vix",50,IF(I1685&lt;350,100,IF(I1685&lt;=450,50,0))))</f>
        <v>50</v>
      </c>
      <c r="P1685" s="55" t="n">
        <f aca="false">IF(COUNT(K1685)=0,50,IF(K1685&lt;20,100,IF(K1685&lt;=25,50,0)))</f>
        <v>0</v>
      </c>
      <c r="Q1685" s="54"/>
      <c r="R1685" s="47"/>
      <c r="S1685" s="51" t="n">
        <f aca="false">$E1685/$E1684-1</f>
        <v>0.00785188516248137</v>
      </c>
      <c r="T1685" s="56" t="n">
        <f aca="false">$K1685/$K1684-1</f>
        <v>0.0693548387096774</v>
      </c>
      <c r="V1685" s="57"/>
      <c r="W1685" s="57"/>
      <c r="Y1685" s="1" t="str">
        <f aca="false">IF(AX1685&gt;=70,"EASY",IF(AX1685&gt;40,"UNCERTAIN","HARD"))</f>
        <v>UNCERTAIN</v>
      </c>
      <c r="AA1685" s="58" t="n">
        <f aca="false">IF($A1685&lt;200,"",AVERAGE($E1636:$E1685)/AVERAGE($E1486:$E1685)-1)</f>
        <v>0.00063365208308408</v>
      </c>
      <c r="AB1685" s="59" t="n">
        <f aca="false">LOOKUP($B1685,07_L1政策步階!$A$4:$A$14,07_L1政策步階!$C$4:$C$14)</f>
        <v>-1</v>
      </c>
      <c r="AC1685" s="57"/>
      <c r="AD1685" s="57"/>
      <c r="AE1685" s="57"/>
      <c r="AF1685" s="57"/>
      <c r="AG1685" s="57"/>
      <c r="AH1685" s="57"/>
      <c r="AI1685" s="57"/>
      <c r="AJ1685" s="57"/>
      <c r="AK1685" s="57"/>
      <c r="AL1685" s="59" t="n">
        <f aca="false">IF(ISNUMBER($AA1685),IF($AA1685&gt;=0.005,100,IF($AA1685&gt;=-0.015,50,0)),"")</f>
        <v>50</v>
      </c>
      <c r="AM1685" s="59" t="n">
        <f aca="false">IF(ISNUMBER($AB1685),IF($AB1685=1,100,IF($AB1685=0,50,0)),"")</f>
        <v>0</v>
      </c>
      <c r="AN1685" s="0" t="str">
        <f aca="false">IF(ISNUMBER($AC1685),IF($AC1685&gt;=0.001,100,IF($AC1685&gt;=-0.003,50,0)),"")</f>
        <v/>
      </c>
      <c r="AO1685" s="0" t="str">
        <f aca="false">IF(ISNUMBER($AD1685),IF($AD1685&gt;=0.04,100,IF($AD1685&gt;=0,50,0)),"")</f>
        <v/>
      </c>
      <c r="AP1685" s="0" t="str">
        <f aca="false">IF(ISNUMBER($AE1685),IF($AE1685&gt;=25,100,IF($AE1685&gt;=-75,50,0)),"")</f>
        <v/>
      </c>
      <c r="AQ1685" s="0" t="str">
        <f aca="false">IF(ISNUMBER($AF1685),IF($AF1685&gt;0,100,IF($AF1685&gt;=-50,50,0)),"")</f>
        <v/>
      </c>
      <c r="AR1685" s="0" t="str">
        <f aca="false">IF(ISNUMBER($AG1685),IF($AG1685=1,100,IF($AG1685=0,50,0)),"")</f>
        <v/>
      </c>
      <c r="AS1685" s="0" t="str">
        <f aca="false">IF(ISNUMBER($AH1685),IF($AH1685&lt;0,100,IF($AH1685&lt;=20,50,0)),"")</f>
        <v/>
      </c>
      <c r="AT1685" s="0" t="str">
        <f aca="false">IF(ISNUMBER($AI1685),IF($AI1685&lt;0.95,100,IF($AI1685&lt;=1,50,0)),"")</f>
        <v/>
      </c>
      <c r="AU1685" s="0" t="str">
        <f aca="false">IF(ISNUMBER($AJ1685),IF($AJ1685&lt;30,0,IF($AJ1685&lt;40,50,IF($AJ1685&lt;=90,100,50))),"")</f>
        <v/>
      </c>
      <c r="AV1685" s="0" t="str">
        <f aca="false">IF(ISNUMBER($AK1685),IF($AK1685&gt;-0.2,100,IF($AK1685&gt;=-0.4,50,0)),"")</f>
        <v/>
      </c>
      <c r="AW1685" s="59" t="n">
        <f aca="false">01_指標庫!$H$4*ISNUMBER($F1685)+01_指標庫!$H$5*ISNUMBER($AA1685)+01_指標庫!$H$6*ISNUMBER($G1685)+01_指標庫!$H$7*ISNUMBER($H1685)+01_指標庫!$H$8*ISNUMBER($AF1685)+01_指標庫!$H$9*ISNUMBER($AG1685)+01_指標庫!$H$10*ISNUMBER($AB1685)+01_指標庫!$H$11*ISNUMBER($AC1685)+01_指標庫!$H$12*ISNUMBER($AD1685)+01_指標庫!$H$13*ISNUMBER($AE1685)+01_指標庫!$H$14*ISNUMBER($I1685)+01_指標庫!$H$15*ISNUMBER($AH1685)+01_指標庫!$H$16*ISNUMBER($K1685)+01_指標庫!$H$17*ISNUMBER($AI1685)+01_指標庫!$H$18*ISNUMBER($AJ1685)+01_指標庫!$H$19*ISNUMBER($AK1685)+01_指標庫!$H$20*ISNUMBER($BB1685)+01_指標庫!$H$21*ISNUMBER($BC1685)</f>
        <v>51</v>
      </c>
      <c r="AX1685" s="59" t="n">
        <f aca="false">IF(AW1685=0,50,ROUND((01_指標庫!$H$4*IF(ISNUMBER($F1685),L1685,0)+01_指標庫!$H$5*IF(ISNUMBER($AA1685),AL1685,0)+01_指標庫!$H$6*IF(ISNUMBER($G1685),M1685,0)+01_指標庫!$H$7*IF(ISNUMBER($H1685),N1685,0)+01_指標庫!$H$8*IF(ISNUMBER($AF1685),AQ1685,0)+01_指標庫!$H$9*IF(ISNUMBER($AG1685),AR1685,0)+01_指標庫!$H$10*IF(ISNUMBER($AB1685),AM1685,0)+01_指標庫!$H$11*IF(ISNUMBER($AC1685),AN1685,0)+01_指標庫!$H$12*IF(ISNUMBER($AD1685),AO1685,0)+01_指標庫!$H$13*IF(ISNUMBER($AE1685),AP1685,0)+01_指標庫!$H$14*IF(ISNUMBER($I1685),O1685,0)+01_指標庫!$H$15*IF(ISNUMBER($AH1685),AS1685,0)+01_指標庫!$H$16*IF(ISNUMBER($K1685),P1685,0)+01_指標庫!$H$17*IF(ISNUMBER($AI1685),AT1685,0)+01_指標庫!$H$18*IF(ISNUMBER($AJ1685),AU1685,0)+01_指標庫!$H$19*IF(ISNUMBER($AK1685),AV1685,0)+01_指標庫!$H$20*IF(ISNUMBER($BB1685),BB1685,0)+01_指標庫!$H$21*IF(ISNUMBER($BC1685),BC1685,0))/AW1685,1))</f>
        <v>41.2</v>
      </c>
      <c r="AY1685" s="60"/>
      <c r="AZ1685" s="60"/>
      <c r="BA1685" s="58" t="n">
        <f aca="false">AVERAGE($E1681:$E1685)/AVERAGE($E1676:$E1685)-1</f>
        <v>-0.00415800863506122</v>
      </c>
      <c r="BB1685" s="59" t="n">
        <f aca="false">IF(ISNUMBER($BA1685),IF(OR($S1685&lt;=-0.03,$BA1685&lt;-0.003),0,IF(OR($S1685&lt;=-0.02,$BA1685&lt;0.01),50,100)),"")</f>
        <v>0</v>
      </c>
      <c r="BC1685" s="0" t="str">
        <f aca="false">IF(OR(COUNT($AZ1685)=0,COUNT($AZ1684)=0),"",IF(OR($AY1685/$AZ1684-1&lt;=-0.03,$AZ1685/$AZ1684-1&lt;=-0.045,IF(COUNT($AZ1676:$AZ1685)=10,AVERAGE($AZ1681:$AZ1685)/AVERAGE($AZ1676:$AZ1685)-1&lt;-0.01,FALSE())),0,IF(OR($AZ1685/$AZ1684-1&lt;=-0.02,IF(COUNT($AZ1676:$AZ1685)=10,AVERAGE($AZ1681:$AZ1685)/AVERAGE($AZ1676:$AZ1685)-1&lt;0.005,FALSE())),50,100)))</f>
        <v/>
      </c>
    </row>
    <row r="1686" customFormat="false" ht="15" hidden="false" customHeight="true" outlineLevel="0" collapsed="false">
      <c r="A1686" s="47" t="n">
        <v>1682</v>
      </c>
      <c r="B1686" s="48" t="n">
        <v>44999</v>
      </c>
      <c r="C1686" s="47" t="n">
        <v>2023</v>
      </c>
      <c r="D1686" s="49" t="s">
        <v>237</v>
      </c>
      <c r="E1686" s="50" t="n">
        <v>12199.79</v>
      </c>
      <c r="F1686" s="51" t="n">
        <v>0.02473</v>
      </c>
      <c r="G1686" s="51" t="n">
        <v>-0.199453</v>
      </c>
      <c r="H1686" s="52" t="n">
        <v>0.6735</v>
      </c>
      <c r="I1686" s="62" t="n">
        <v>472.2</v>
      </c>
      <c r="J1686" s="63" t="s">
        <v>240</v>
      </c>
      <c r="K1686" s="54" t="n">
        <v>23.73</v>
      </c>
      <c r="L1686" s="55" t="n">
        <f aca="false">IF(COUNT(F1686)=0,50,IF(F1686&gt;=0,100,IF(F1686&gt;=-0.02,50,0)))</f>
        <v>100</v>
      </c>
      <c r="M1686" s="55" t="n">
        <f aca="false">IF(COUNT(G1686)=0,50,IF(G1686&gt;-0.06,100,IF(G1686&gt;-0.15,50,0)))</f>
        <v>0</v>
      </c>
      <c r="N1686" s="55" t="n">
        <f aca="false">IF(COUNT(H1686)=0,50,IF(H1686&gt;=0.6,100,IF(H1686&gt;=0.4,50,0)))</f>
        <v>100</v>
      </c>
      <c r="O1686" s="55" t="n">
        <f aca="false">IF(COUNT(I1686)=0,50,IF(J1686="proxy_vix",50,IF(I1686&lt;350,100,IF(I1686&lt;=450,50,0))))</f>
        <v>50</v>
      </c>
      <c r="P1686" s="55" t="n">
        <f aca="false">IF(COUNT(K1686)=0,50,IF(K1686&lt;20,100,IF(K1686&lt;=25,50,0)))</f>
        <v>50</v>
      </c>
      <c r="Q1686" s="54"/>
      <c r="R1686" s="47"/>
      <c r="S1686" s="51" t="n">
        <f aca="false">$E1686/$E1685-1</f>
        <v>0.0232002059854888</v>
      </c>
      <c r="T1686" s="56" t="n">
        <f aca="false">$K1686/$K1685-1</f>
        <v>-0.105203619909502</v>
      </c>
      <c r="V1686" s="57"/>
      <c r="W1686" s="57"/>
      <c r="Y1686" s="1" t="str">
        <f aca="false">IF(AX1686&gt;=70,"EASY",IF(AX1686&gt;40,"UNCERTAIN","HARD"))</f>
        <v>UNCERTAIN</v>
      </c>
      <c r="AA1686" s="58" t="n">
        <f aca="false">IF($A1686&lt;200,"",AVERAGE($E1637:$E1686)/AVERAGE($E1487:$E1686)-1)</f>
        <v>0.00262390482114538</v>
      </c>
      <c r="AB1686" s="59" t="n">
        <f aca="false">LOOKUP($B1686,07_L1政策步階!$A$4:$A$14,07_L1政策步階!$C$4:$C$14)</f>
        <v>-1</v>
      </c>
      <c r="AC1686" s="57"/>
      <c r="AD1686" s="57"/>
      <c r="AE1686" s="57"/>
      <c r="AF1686" s="57"/>
      <c r="AG1686" s="57"/>
      <c r="AH1686" s="57"/>
      <c r="AI1686" s="57"/>
      <c r="AJ1686" s="57"/>
      <c r="AK1686" s="57"/>
      <c r="AL1686" s="59" t="n">
        <f aca="false">IF(ISNUMBER($AA1686),IF($AA1686&gt;=0.005,100,IF($AA1686&gt;=-0.015,50,0)),"")</f>
        <v>50</v>
      </c>
      <c r="AM1686" s="59" t="n">
        <f aca="false">IF(ISNUMBER($AB1686),IF($AB1686=1,100,IF($AB1686=0,50,0)),"")</f>
        <v>0</v>
      </c>
      <c r="AN1686" s="0" t="str">
        <f aca="false">IF(ISNUMBER($AC1686),IF($AC1686&gt;=0.001,100,IF($AC1686&gt;=-0.003,50,0)),"")</f>
        <v/>
      </c>
      <c r="AO1686" s="0" t="str">
        <f aca="false">IF(ISNUMBER($AD1686),IF($AD1686&gt;=0.04,100,IF($AD1686&gt;=0,50,0)),"")</f>
        <v/>
      </c>
      <c r="AP1686" s="0" t="str">
        <f aca="false">IF(ISNUMBER($AE1686),IF($AE1686&gt;=25,100,IF($AE1686&gt;=-75,50,0)),"")</f>
        <v/>
      </c>
      <c r="AQ1686" s="0" t="str">
        <f aca="false">IF(ISNUMBER($AF1686),IF($AF1686&gt;0,100,IF($AF1686&gt;=-50,50,0)),"")</f>
        <v/>
      </c>
      <c r="AR1686" s="0" t="str">
        <f aca="false">IF(ISNUMBER($AG1686),IF($AG1686=1,100,IF($AG1686=0,50,0)),"")</f>
        <v/>
      </c>
      <c r="AS1686" s="0" t="str">
        <f aca="false">IF(ISNUMBER($AH1686),IF($AH1686&lt;0,100,IF($AH1686&lt;=20,50,0)),"")</f>
        <v/>
      </c>
      <c r="AT1686" s="0" t="str">
        <f aca="false">IF(ISNUMBER($AI1686),IF($AI1686&lt;0.95,100,IF($AI1686&lt;=1,50,0)),"")</f>
        <v/>
      </c>
      <c r="AU1686" s="0" t="str">
        <f aca="false">IF(ISNUMBER($AJ1686),IF($AJ1686&lt;30,0,IF($AJ1686&lt;40,50,IF($AJ1686&lt;=90,100,50))),"")</f>
        <v/>
      </c>
      <c r="AV1686" s="0" t="str">
        <f aca="false">IF(ISNUMBER($AK1686),IF($AK1686&gt;-0.2,100,IF($AK1686&gt;=-0.4,50,0)),"")</f>
        <v/>
      </c>
      <c r="AW1686" s="59" t="n">
        <f aca="false">01_指標庫!$H$4*ISNUMBER($F1686)+01_指標庫!$H$5*ISNUMBER($AA1686)+01_指標庫!$H$6*ISNUMBER($G1686)+01_指標庫!$H$7*ISNUMBER($H1686)+01_指標庫!$H$8*ISNUMBER($AF1686)+01_指標庫!$H$9*ISNUMBER($AG1686)+01_指標庫!$H$10*ISNUMBER($AB1686)+01_指標庫!$H$11*ISNUMBER($AC1686)+01_指標庫!$H$12*ISNUMBER($AD1686)+01_指標庫!$H$13*ISNUMBER($AE1686)+01_指標庫!$H$14*ISNUMBER($I1686)+01_指標庫!$H$15*ISNUMBER($AH1686)+01_指標庫!$H$16*ISNUMBER($K1686)+01_指標庫!$H$17*ISNUMBER($AI1686)+01_指標庫!$H$18*ISNUMBER($AJ1686)+01_指標庫!$H$19*ISNUMBER($AK1686)+01_指標庫!$H$20*ISNUMBER($BB1686)+01_指標庫!$H$21*ISNUMBER($BC1686)</f>
        <v>51</v>
      </c>
      <c r="AX1686" s="59" t="n">
        <f aca="false">IF(AW1686=0,50,ROUND((01_指標庫!$H$4*IF(ISNUMBER($F1686),L1686,0)+01_指標庫!$H$5*IF(ISNUMBER($AA1686),AL1686,0)+01_指標庫!$H$6*IF(ISNUMBER($G1686),M1686,0)+01_指標庫!$H$7*IF(ISNUMBER($H1686),N1686,0)+01_指標庫!$H$8*IF(ISNUMBER($AF1686),AQ1686,0)+01_指標庫!$H$9*IF(ISNUMBER($AG1686),AR1686,0)+01_指標庫!$H$10*IF(ISNUMBER($AB1686),AM1686,0)+01_指標庫!$H$11*IF(ISNUMBER($AC1686),AN1686,0)+01_指標庫!$H$12*IF(ISNUMBER($AD1686),AO1686,0)+01_指標庫!$H$13*IF(ISNUMBER($AE1686),AP1686,0)+01_指標庫!$H$14*IF(ISNUMBER($I1686),O1686,0)+01_指標庫!$H$15*IF(ISNUMBER($AH1686),AS1686,0)+01_指標庫!$H$16*IF(ISNUMBER($K1686),P1686,0)+01_指標庫!$H$17*IF(ISNUMBER($AI1686),AT1686,0)+01_指標庫!$H$18*IF(ISNUMBER($AJ1686),AU1686,0)+01_指標庫!$H$19*IF(ISNUMBER($AK1686),AV1686,0)+01_指標庫!$H$20*IF(ISNUMBER($BB1686),BB1686,0)+01_指標庫!$H$21*IF(ISNUMBER($BC1686),BC1686,0))/AW1686,1))</f>
        <v>47.1</v>
      </c>
      <c r="AY1686" s="60"/>
      <c r="AZ1686" s="60"/>
      <c r="BA1686" s="58" t="n">
        <f aca="false">AVERAGE($E1682:$E1686)/AVERAGE($E1677:$E1686)-1</f>
        <v>-0.00466899130514631</v>
      </c>
      <c r="BB1686" s="59" t="n">
        <f aca="false">IF(ISNUMBER($BA1686),IF(OR($S1686&lt;=-0.03,$BA1686&lt;-0.003),0,IF(OR($S1686&lt;=-0.02,$BA1686&lt;0.01),50,100)),"")</f>
        <v>0</v>
      </c>
      <c r="BC1686" s="0" t="str">
        <f aca="false">IF(OR(COUNT($AZ1686)=0,COUNT($AZ1685)=0),"",IF(OR($AY1686/$AZ1685-1&lt;=-0.03,$AZ1686/$AZ1685-1&lt;=-0.045,IF(COUNT($AZ1677:$AZ1686)=10,AVERAGE($AZ1682:$AZ1686)/AVERAGE($AZ1677:$AZ1686)-1&lt;-0.01,FALSE())),0,IF(OR($AZ1686/$AZ1685-1&lt;=-0.02,IF(COUNT($AZ1677:$AZ1686)=10,AVERAGE($AZ1682:$AZ1686)/AVERAGE($AZ1677:$AZ1686)-1&lt;0.005,FALSE())),50,100)))</f>
        <v/>
      </c>
    </row>
    <row r="1687" customFormat="false" ht="15" hidden="false" customHeight="true" outlineLevel="0" collapsed="false">
      <c r="A1687" s="47" t="n">
        <v>1683</v>
      </c>
      <c r="B1687" s="48" t="n">
        <v>45000</v>
      </c>
      <c r="C1687" s="47" t="n">
        <v>2023</v>
      </c>
      <c r="D1687" s="49" t="s">
        <v>238</v>
      </c>
      <c r="E1687" s="50" t="n">
        <v>12251.32</v>
      </c>
      <c r="F1687" s="51" t="n">
        <v>0.02907</v>
      </c>
      <c r="G1687" s="51" t="n">
        <v>-0.196072</v>
      </c>
      <c r="H1687" s="52" t="n">
        <v>0.6735</v>
      </c>
      <c r="I1687" s="62" t="n">
        <v>492.4</v>
      </c>
      <c r="J1687" s="63" t="s">
        <v>240</v>
      </c>
      <c r="K1687" s="54" t="n">
        <v>26.14</v>
      </c>
      <c r="L1687" s="55" t="n">
        <f aca="false">IF(COUNT(F1687)=0,50,IF(F1687&gt;=0,100,IF(F1687&gt;=-0.02,50,0)))</f>
        <v>100</v>
      </c>
      <c r="M1687" s="55" t="n">
        <f aca="false">IF(COUNT(G1687)=0,50,IF(G1687&gt;-0.06,100,IF(G1687&gt;-0.15,50,0)))</f>
        <v>0</v>
      </c>
      <c r="N1687" s="55" t="n">
        <f aca="false">IF(COUNT(H1687)=0,50,IF(H1687&gt;=0.6,100,IF(H1687&gt;=0.4,50,0)))</f>
        <v>100</v>
      </c>
      <c r="O1687" s="55" t="n">
        <f aca="false">IF(COUNT(I1687)=0,50,IF(J1687="proxy_vix",50,IF(I1687&lt;350,100,IF(I1687&lt;=450,50,0))))</f>
        <v>50</v>
      </c>
      <c r="P1687" s="55" t="n">
        <f aca="false">IF(COUNT(K1687)=0,50,IF(K1687&lt;20,100,IF(K1687&lt;=25,50,0)))</f>
        <v>0</v>
      </c>
      <c r="Q1687" s="54"/>
      <c r="R1687" s="47"/>
      <c r="S1687" s="51" t="n">
        <f aca="false">$E1687/$E1686-1</f>
        <v>0.00422384319730074</v>
      </c>
      <c r="T1687" s="56" t="n">
        <f aca="false">$K1687/$K1686-1</f>
        <v>0.101559207753898</v>
      </c>
      <c r="V1687" s="57"/>
      <c r="W1687" s="57"/>
      <c r="Y1687" s="1" t="str">
        <f aca="false">IF(AX1687&gt;=70,"EASY",IF(AX1687&gt;40,"UNCERTAIN","HARD"))</f>
        <v>UNCERTAIN</v>
      </c>
      <c r="AA1687" s="58" t="n">
        <f aca="false">IF($A1687&lt;200,"",AVERAGE($E1638:$E1687)/AVERAGE($E1488:$E1687)-1)</f>
        <v>0.00483796222935351</v>
      </c>
      <c r="AB1687" s="59" t="n">
        <f aca="false">LOOKUP($B1687,07_L1政策步階!$A$4:$A$14,07_L1政策步階!$C$4:$C$14)</f>
        <v>-1</v>
      </c>
      <c r="AC1687" s="57"/>
      <c r="AD1687" s="57"/>
      <c r="AE1687" s="57"/>
      <c r="AF1687" s="57"/>
      <c r="AG1687" s="57"/>
      <c r="AH1687" s="57"/>
      <c r="AI1687" s="57"/>
      <c r="AJ1687" s="57"/>
      <c r="AK1687" s="57"/>
      <c r="AL1687" s="59" t="n">
        <f aca="false">IF(ISNUMBER($AA1687),IF($AA1687&gt;=0.005,100,IF($AA1687&gt;=-0.015,50,0)),"")</f>
        <v>50</v>
      </c>
      <c r="AM1687" s="59" t="n">
        <f aca="false">IF(ISNUMBER($AB1687),IF($AB1687=1,100,IF($AB1687=0,50,0)),"")</f>
        <v>0</v>
      </c>
      <c r="AN1687" s="0" t="str">
        <f aca="false">IF(ISNUMBER($AC1687),IF($AC1687&gt;=0.001,100,IF($AC1687&gt;=-0.003,50,0)),"")</f>
        <v/>
      </c>
      <c r="AO1687" s="0" t="str">
        <f aca="false">IF(ISNUMBER($AD1687),IF($AD1687&gt;=0.04,100,IF($AD1687&gt;=0,50,0)),"")</f>
        <v/>
      </c>
      <c r="AP1687" s="0" t="str">
        <f aca="false">IF(ISNUMBER($AE1687),IF($AE1687&gt;=25,100,IF($AE1687&gt;=-75,50,0)),"")</f>
        <v/>
      </c>
      <c r="AQ1687" s="0" t="str">
        <f aca="false">IF(ISNUMBER($AF1687),IF($AF1687&gt;0,100,IF($AF1687&gt;=-50,50,0)),"")</f>
        <v/>
      </c>
      <c r="AR1687" s="0" t="str">
        <f aca="false">IF(ISNUMBER($AG1687),IF($AG1687=1,100,IF($AG1687=0,50,0)),"")</f>
        <v/>
      </c>
      <c r="AS1687" s="0" t="str">
        <f aca="false">IF(ISNUMBER($AH1687),IF($AH1687&lt;0,100,IF($AH1687&lt;=20,50,0)),"")</f>
        <v/>
      </c>
      <c r="AT1687" s="0" t="str">
        <f aca="false">IF(ISNUMBER($AI1687),IF($AI1687&lt;0.95,100,IF($AI1687&lt;=1,50,0)),"")</f>
        <v/>
      </c>
      <c r="AU1687" s="0" t="str">
        <f aca="false">IF(ISNUMBER($AJ1687),IF($AJ1687&lt;30,0,IF($AJ1687&lt;40,50,IF($AJ1687&lt;=90,100,50))),"")</f>
        <v/>
      </c>
      <c r="AV1687" s="0" t="str">
        <f aca="false">IF(ISNUMBER($AK1687),IF($AK1687&gt;-0.2,100,IF($AK1687&gt;=-0.4,50,0)),"")</f>
        <v/>
      </c>
      <c r="AW1687" s="59" t="n">
        <f aca="false">01_指標庫!$H$4*ISNUMBER($F1687)+01_指標庫!$H$5*ISNUMBER($AA1687)+01_指標庫!$H$6*ISNUMBER($G1687)+01_指標庫!$H$7*ISNUMBER($H1687)+01_指標庫!$H$8*ISNUMBER($AF1687)+01_指標庫!$H$9*ISNUMBER($AG1687)+01_指標庫!$H$10*ISNUMBER($AB1687)+01_指標庫!$H$11*ISNUMBER($AC1687)+01_指標庫!$H$12*ISNUMBER($AD1687)+01_指標庫!$H$13*ISNUMBER($AE1687)+01_指標庫!$H$14*ISNUMBER($I1687)+01_指標庫!$H$15*ISNUMBER($AH1687)+01_指標庫!$H$16*ISNUMBER($K1687)+01_指標庫!$H$17*ISNUMBER($AI1687)+01_指標庫!$H$18*ISNUMBER($AJ1687)+01_指標庫!$H$19*ISNUMBER($AK1687)+01_指標庫!$H$20*ISNUMBER($BB1687)+01_指標庫!$H$21*ISNUMBER($BC1687)</f>
        <v>51</v>
      </c>
      <c r="AX1687" s="59" t="n">
        <f aca="false">IF(AW1687=0,50,ROUND((01_指標庫!$H$4*IF(ISNUMBER($F1687),L1687,0)+01_指標庫!$H$5*IF(ISNUMBER($AA1687),AL1687,0)+01_指標庫!$H$6*IF(ISNUMBER($G1687),M1687,0)+01_指標庫!$H$7*IF(ISNUMBER($H1687),N1687,0)+01_指標庫!$H$8*IF(ISNUMBER($AF1687),AQ1687,0)+01_指標庫!$H$9*IF(ISNUMBER($AG1687),AR1687,0)+01_指標庫!$H$10*IF(ISNUMBER($AB1687),AM1687,0)+01_指標庫!$H$11*IF(ISNUMBER($AC1687),AN1687,0)+01_指標庫!$H$12*IF(ISNUMBER($AD1687),AO1687,0)+01_指標庫!$H$13*IF(ISNUMBER($AE1687),AP1687,0)+01_指標庫!$H$14*IF(ISNUMBER($I1687),O1687,0)+01_指標庫!$H$15*IF(ISNUMBER($AH1687),AS1687,0)+01_指標庫!$H$16*IF(ISNUMBER($K1687),P1687,0)+01_指標庫!$H$17*IF(ISNUMBER($AI1687),AT1687,0)+01_指標庫!$H$18*IF(ISNUMBER($AJ1687),AU1687,0)+01_指標庫!$H$19*IF(ISNUMBER($AK1687),AV1687,0)+01_指標庫!$H$20*IF(ISNUMBER($BB1687),BB1687,0)+01_指標庫!$H$21*IF(ISNUMBER($BC1687),BC1687,0))/AW1687,1))</f>
        <v>41.2</v>
      </c>
      <c r="AY1687" s="60"/>
      <c r="AZ1687" s="60"/>
      <c r="BA1687" s="58" t="n">
        <f aca="false">AVERAGE($E1683:$E1687)/AVERAGE($E1678:$E1687)-1</f>
        <v>-0.00664339501064726</v>
      </c>
      <c r="BB1687" s="59" t="n">
        <f aca="false">IF(ISNUMBER($BA1687),IF(OR($S1687&lt;=-0.03,$BA1687&lt;-0.003),0,IF(OR($S1687&lt;=-0.02,$BA1687&lt;0.01),50,100)),"")</f>
        <v>0</v>
      </c>
      <c r="BC1687" s="0" t="str">
        <f aca="false">IF(OR(COUNT($AZ1687)=0,COUNT($AZ1686)=0),"",IF(OR($AY1687/$AZ1686-1&lt;=-0.03,$AZ1687/$AZ1686-1&lt;=-0.045,IF(COUNT($AZ1678:$AZ1687)=10,AVERAGE($AZ1683:$AZ1687)/AVERAGE($AZ1678:$AZ1687)-1&lt;-0.01,FALSE())),0,IF(OR($AZ1687/$AZ1686-1&lt;=-0.02,IF(COUNT($AZ1678:$AZ1687)=10,AVERAGE($AZ1683:$AZ1687)/AVERAGE($AZ1678:$AZ1687)-1&lt;0.005,FALSE())),50,100)))</f>
        <v/>
      </c>
    </row>
    <row r="1688" customFormat="false" ht="15" hidden="false" customHeight="true" outlineLevel="0" collapsed="false">
      <c r="A1688" s="47" t="n">
        <v>1684</v>
      </c>
      <c r="B1688" s="48" t="n">
        <v>45001</v>
      </c>
      <c r="C1688" s="47" t="n">
        <v>2023</v>
      </c>
      <c r="D1688" s="49" t="s">
        <v>239</v>
      </c>
      <c r="E1688" s="50" t="n">
        <v>12581.39</v>
      </c>
      <c r="F1688" s="51" t="n">
        <v>0.056839</v>
      </c>
      <c r="G1688" s="51" t="n">
        <v>-0.174413</v>
      </c>
      <c r="H1688" s="52" t="n">
        <v>0.6939</v>
      </c>
      <c r="I1688" s="62" t="n">
        <v>466</v>
      </c>
      <c r="J1688" s="63" t="s">
        <v>240</v>
      </c>
      <c r="K1688" s="54" t="n">
        <v>22.99</v>
      </c>
      <c r="L1688" s="55" t="n">
        <f aca="false">IF(COUNT(F1688)=0,50,IF(F1688&gt;=0,100,IF(F1688&gt;=-0.02,50,0)))</f>
        <v>100</v>
      </c>
      <c r="M1688" s="55" t="n">
        <f aca="false">IF(COUNT(G1688)=0,50,IF(G1688&gt;-0.06,100,IF(G1688&gt;-0.15,50,0)))</f>
        <v>0</v>
      </c>
      <c r="N1688" s="55" t="n">
        <f aca="false">IF(COUNT(H1688)=0,50,IF(H1688&gt;=0.6,100,IF(H1688&gt;=0.4,50,0)))</f>
        <v>100</v>
      </c>
      <c r="O1688" s="55" t="n">
        <f aca="false">IF(COUNT(I1688)=0,50,IF(J1688="proxy_vix",50,IF(I1688&lt;350,100,IF(I1688&lt;=450,50,0))))</f>
        <v>50</v>
      </c>
      <c r="P1688" s="55" t="n">
        <f aca="false">IF(COUNT(K1688)=0,50,IF(K1688&lt;20,100,IF(K1688&lt;=25,50,0)))</f>
        <v>50</v>
      </c>
      <c r="Q1688" s="54"/>
      <c r="R1688" s="47"/>
      <c r="S1688" s="51" t="n">
        <f aca="false">$E1688/$E1687-1</f>
        <v>0.026941586702494</v>
      </c>
      <c r="T1688" s="56" t="n">
        <f aca="false">$K1688/$K1687-1</f>
        <v>-0.120504973221117</v>
      </c>
      <c r="V1688" s="57"/>
      <c r="W1688" s="57"/>
      <c r="Y1688" s="1" t="str">
        <f aca="false">IF(AX1688&gt;=70,"EASY",IF(AX1688&gt;40,"UNCERTAIN","HARD"))</f>
        <v>UNCERTAIN</v>
      </c>
      <c r="AA1688" s="58" t="n">
        <f aca="false">IF($A1688&lt;200,"",AVERAGE($E1639:$E1688)/AVERAGE($E1489:$E1688)-1)</f>
        <v>0.0077676835861562</v>
      </c>
      <c r="AB1688" s="59" t="n">
        <f aca="false">LOOKUP($B1688,07_L1政策步階!$A$4:$A$14,07_L1政策步階!$C$4:$C$14)</f>
        <v>-1</v>
      </c>
      <c r="AC1688" s="57"/>
      <c r="AD1688" s="57"/>
      <c r="AE1688" s="57"/>
      <c r="AF1688" s="57"/>
      <c r="AG1688" s="57"/>
      <c r="AH1688" s="57"/>
      <c r="AI1688" s="57"/>
      <c r="AJ1688" s="57"/>
      <c r="AK1688" s="57"/>
      <c r="AL1688" s="59" t="n">
        <f aca="false">IF(ISNUMBER($AA1688),IF($AA1688&gt;=0.005,100,IF($AA1688&gt;=-0.015,50,0)),"")</f>
        <v>100</v>
      </c>
      <c r="AM1688" s="59" t="n">
        <f aca="false">IF(ISNUMBER($AB1688),IF($AB1688=1,100,IF($AB1688=0,50,0)),"")</f>
        <v>0</v>
      </c>
      <c r="AN1688" s="0" t="str">
        <f aca="false">IF(ISNUMBER($AC1688),IF($AC1688&gt;=0.001,100,IF($AC1688&gt;=-0.003,50,0)),"")</f>
        <v/>
      </c>
      <c r="AO1688" s="0" t="str">
        <f aca="false">IF(ISNUMBER($AD1688),IF($AD1688&gt;=0.04,100,IF($AD1688&gt;=0,50,0)),"")</f>
        <v/>
      </c>
      <c r="AP1688" s="0" t="str">
        <f aca="false">IF(ISNUMBER($AE1688),IF($AE1688&gt;=25,100,IF($AE1688&gt;=-75,50,0)),"")</f>
        <v/>
      </c>
      <c r="AQ1688" s="0" t="str">
        <f aca="false">IF(ISNUMBER($AF1688),IF($AF1688&gt;0,100,IF($AF1688&gt;=-50,50,0)),"")</f>
        <v/>
      </c>
      <c r="AR1688" s="0" t="str">
        <f aca="false">IF(ISNUMBER($AG1688),IF($AG1688=1,100,IF($AG1688=0,50,0)),"")</f>
        <v/>
      </c>
      <c r="AS1688" s="0" t="str">
        <f aca="false">IF(ISNUMBER($AH1688),IF($AH1688&lt;0,100,IF($AH1688&lt;=20,50,0)),"")</f>
        <v/>
      </c>
      <c r="AT1688" s="0" t="str">
        <f aca="false">IF(ISNUMBER($AI1688),IF($AI1688&lt;0.95,100,IF($AI1688&lt;=1,50,0)),"")</f>
        <v/>
      </c>
      <c r="AU1688" s="0" t="str">
        <f aca="false">IF(ISNUMBER($AJ1688),IF($AJ1688&lt;30,0,IF($AJ1688&lt;40,50,IF($AJ1688&lt;=90,100,50))),"")</f>
        <v/>
      </c>
      <c r="AV1688" s="0" t="str">
        <f aca="false">IF(ISNUMBER($AK1688),IF($AK1688&gt;-0.2,100,IF($AK1688&gt;=-0.4,50,0)),"")</f>
        <v/>
      </c>
      <c r="AW1688" s="59" t="n">
        <f aca="false">01_指標庫!$H$4*ISNUMBER($F1688)+01_指標庫!$H$5*ISNUMBER($AA1688)+01_指標庫!$H$6*ISNUMBER($G1688)+01_指標庫!$H$7*ISNUMBER($H1688)+01_指標庫!$H$8*ISNUMBER($AF1688)+01_指標庫!$H$9*ISNUMBER($AG1688)+01_指標庫!$H$10*ISNUMBER($AB1688)+01_指標庫!$H$11*ISNUMBER($AC1688)+01_指標庫!$H$12*ISNUMBER($AD1688)+01_指標庫!$H$13*ISNUMBER($AE1688)+01_指標庫!$H$14*ISNUMBER($I1688)+01_指標庫!$H$15*ISNUMBER($AH1688)+01_指標庫!$H$16*ISNUMBER($K1688)+01_指標庫!$H$17*ISNUMBER($AI1688)+01_指標庫!$H$18*ISNUMBER($AJ1688)+01_指標庫!$H$19*ISNUMBER($AK1688)+01_指標庫!$H$20*ISNUMBER($BB1688)+01_指標庫!$H$21*ISNUMBER($BC1688)</f>
        <v>51</v>
      </c>
      <c r="AX1688" s="59" t="n">
        <f aca="false">IF(AW1688=0,50,ROUND((01_指標庫!$H$4*IF(ISNUMBER($F1688),L1688,0)+01_指標庫!$H$5*IF(ISNUMBER($AA1688),AL1688,0)+01_指標庫!$H$6*IF(ISNUMBER($G1688),M1688,0)+01_指標庫!$H$7*IF(ISNUMBER($H1688),N1688,0)+01_指標庫!$H$8*IF(ISNUMBER($AF1688),AQ1688,0)+01_指標庫!$H$9*IF(ISNUMBER($AG1688),AR1688,0)+01_指標庫!$H$10*IF(ISNUMBER($AB1688),AM1688,0)+01_指標庫!$H$11*IF(ISNUMBER($AC1688),AN1688,0)+01_指標庫!$H$12*IF(ISNUMBER($AD1688),AO1688,0)+01_指標庫!$H$13*IF(ISNUMBER($AE1688),AP1688,0)+01_指標庫!$H$14*IF(ISNUMBER($I1688),O1688,0)+01_指標庫!$H$15*IF(ISNUMBER($AH1688),AS1688,0)+01_指標庫!$H$16*IF(ISNUMBER($K1688),P1688,0)+01_指標庫!$H$17*IF(ISNUMBER($AI1688),AT1688,0)+01_指標庫!$H$18*IF(ISNUMBER($AJ1688),AU1688,0)+01_指標庫!$H$19*IF(ISNUMBER($AK1688),AV1688,0)+01_指標庫!$H$20*IF(ISNUMBER($BB1688),BB1688,0)+01_指標庫!$H$21*IF(ISNUMBER($BC1688),BC1688,0))/AW1688,1))</f>
        <v>54.9</v>
      </c>
      <c r="AY1688" s="60"/>
      <c r="AZ1688" s="60"/>
      <c r="BA1688" s="58" t="n">
        <f aca="false">AVERAGE($E1684:$E1688)/AVERAGE($E1679:$E1688)-1</f>
        <v>-0.00140230266113872</v>
      </c>
      <c r="BB1688" s="59" t="n">
        <f aca="false">IF(ISNUMBER($BA1688),IF(OR($S1688&lt;=-0.03,$BA1688&lt;-0.003),0,IF(OR($S1688&lt;=-0.02,$BA1688&lt;0.01),50,100)),"")</f>
        <v>50</v>
      </c>
      <c r="BC1688" s="0" t="str">
        <f aca="false">IF(OR(COUNT($AZ1688)=0,COUNT($AZ1687)=0),"",IF(OR($AY1688/$AZ1687-1&lt;=-0.03,$AZ1688/$AZ1687-1&lt;=-0.045,IF(COUNT($AZ1679:$AZ1688)=10,AVERAGE($AZ1684:$AZ1688)/AVERAGE($AZ1679:$AZ1688)-1&lt;-0.01,FALSE())),0,IF(OR($AZ1688/$AZ1687-1&lt;=-0.02,IF(COUNT($AZ1679:$AZ1688)=10,AVERAGE($AZ1684:$AZ1688)/AVERAGE($AZ1679:$AZ1688)-1&lt;0.005,FALSE())),50,100)))</f>
        <v/>
      </c>
    </row>
    <row r="1689" customFormat="false" ht="15" hidden="false" customHeight="true" outlineLevel="0" collapsed="false">
      <c r="A1689" s="47" t="n">
        <v>1685</v>
      </c>
      <c r="B1689" s="48" t="n">
        <v>45002</v>
      </c>
      <c r="C1689" s="47" t="n">
        <v>2023</v>
      </c>
      <c r="D1689" s="49" t="s">
        <v>234</v>
      </c>
      <c r="E1689" s="50" t="n">
        <v>12519.88</v>
      </c>
      <c r="F1689" s="51" t="n">
        <v>0.051726</v>
      </c>
      <c r="G1689" s="51" t="n">
        <v>-0.178449</v>
      </c>
      <c r="H1689" s="52" t="n">
        <v>0.7347</v>
      </c>
      <c r="I1689" s="62" t="n">
        <v>487.1</v>
      </c>
      <c r="J1689" s="63" t="s">
        <v>240</v>
      </c>
      <c r="K1689" s="54" t="n">
        <v>25.51</v>
      </c>
      <c r="L1689" s="55" t="n">
        <f aca="false">IF(COUNT(F1689)=0,50,IF(F1689&gt;=0,100,IF(F1689&gt;=-0.02,50,0)))</f>
        <v>100</v>
      </c>
      <c r="M1689" s="55" t="n">
        <f aca="false">IF(COUNT(G1689)=0,50,IF(G1689&gt;-0.06,100,IF(G1689&gt;-0.15,50,0)))</f>
        <v>0</v>
      </c>
      <c r="N1689" s="55" t="n">
        <f aca="false">IF(COUNT(H1689)=0,50,IF(H1689&gt;=0.6,100,IF(H1689&gt;=0.4,50,0)))</f>
        <v>100</v>
      </c>
      <c r="O1689" s="55" t="n">
        <f aca="false">IF(COUNT(I1689)=0,50,IF(J1689="proxy_vix",50,IF(I1689&lt;350,100,IF(I1689&lt;=450,50,0))))</f>
        <v>50</v>
      </c>
      <c r="P1689" s="55" t="n">
        <f aca="false">IF(COUNT(K1689)=0,50,IF(K1689&lt;20,100,IF(K1689&lt;=25,50,0)))</f>
        <v>0</v>
      </c>
      <c r="Q1689" s="54"/>
      <c r="R1689" s="47"/>
      <c r="S1689" s="51" t="n">
        <f aca="false">$E1689/$E1688-1</f>
        <v>-0.00488896695834085</v>
      </c>
      <c r="T1689" s="56" t="n">
        <f aca="false">$K1689/$K1688-1</f>
        <v>0.109612875163114</v>
      </c>
      <c r="V1689" s="57"/>
      <c r="W1689" s="57"/>
      <c r="Y1689" s="1" t="str">
        <f aca="false">IF(AX1689&gt;=70,"EASY",IF(AX1689&gt;40,"UNCERTAIN","HARD"))</f>
        <v>UNCERTAIN</v>
      </c>
      <c r="AA1689" s="58" t="n">
        <f aca="false">IF($A1689&lt;200,"",AVERAGE($E1640:$E1689)/AVERAGE($E1490:$E1689)-1)</f>
        <v>0.0105160953635375</v>
      </c>
      <c r="AB1689" s="59" t="n">
        <f aca="false">LOOKUP($B1689,07_L1政策步階!$A$4:$A$14,07_L1政策步階!$C$4:$C$14)</f>
        <v>-1</v>
      </c>
      <c r="AC1689" s="57"/>
      <c r="AD1689" s="57"/>
      <c r="AE1689" s="57"/>
      <c r="AF1689" s="57"/>
      <c r="AG1689" s="57"/>
      <c r="AH1689" s="57"/>
      <c r="AI1689" s="57"/>
      <c r="AJ1689" s="57"/>
      <c r="AK1689" s="57"/>
      <c r="AL1689" s="59" t="n">
        <f aca="false">IF(ISNUMBER($AA1689),IF($AA1689&gt;=0.005,100,IF($AA1689&gt;=-0.015,50,0)),"")</f>
        <v>100</v>
      </c>
      <c r="AM1689" s="59" t="n">
        <f aca="false">IF(ISNUMBER($AB1689),IF($AB1689=1,100,IF($AB1689=0,50,0)),"")</f>
        <v>0</v>
      </c>
      <c r="AN1689" s="0" t="str">
        <f aca="false">IF(ISNUMBER($AC1689),IF($AC1689&gt;=0.001,100,IF($AC1689&gt;=-0.003,50,0)),"")</f>
        <v/>
      </c>
      <c r="AO1689" s="0" t="str">
        <f aca="false">IF(ISNUMBER($AD1689),IF($AD1689&gt;=0.04,100,IF($AD1689&gt;=0,50,0)),"")</f>
        <v/>
      </c>
      <c r="AP1689" s="0" t="str">
        <f aca="false">IF(ISNUMBER($AE1689),IF($AE1689&gt;=25,100,IF($AE1689&gt;=-75,50,0)),"")</f>
        <v/>
      </c>
      <c r="AQ1689" s="0" t="str">
        <f aca="false">IF(ISNUMBER($AF1689),IF($AF1689&gt;0,100,IF($AF1689&gt;=-50,50,0)),"")</f>
        <v/>
      </c>
      <c r="AR1689" s="0" t="str">
        <f aca="false">IF(ISNUMBER($AG1689),IF($AG1689=1,100,IF($AG1689=0,50,0)),"")</f>
        <v/>
      </c>
      <c r="AS1689" s="0" t="str">
        <f aca="false">IF(ISNUMBER($AH1689),IF($AH1689&lt;0,100,IF($AH1689&lt;=20,50,0)),"")</f>
        <v/>
      </c>
      <c r="AT1689" s="0" t="str">
        <f aca="false">IF(ISNUMBER($AI1689),IF($AI1689&lt;0.95,100,IF($AI1689&lt;=1,50,0)),"")</f>
        <v/>
      </c>
      <c r="AU1689" s="0" t="str">
        <f aca="false">IF(ISNUMBER($AJ1689),IF($AJ1689&lt;30,0,IF($AJ1689&lt;40,50,IF($AJ1689&lt;=90,100,50))),"")</f>
        <v/>
      </c>
      <c r="AV1689" s="0" t="str">
        <f aca="false">IF(ISNUMBER($AK1689),IF($AK1689&gt;-0.2,100,IF($AK1689&gt;=-0.4,50,0)),"")</f>
        <v/>
      </c>
      <c r="AW1689" s="59" t="n">
        <f aca="false">01_指標庫!$H$4*ISNUMBER($F1689)+01_指標庫!$H$5*ISNUMBER($AA1689)+01_指標庫!$H$6*ISNUMBER($G1689)+01_指標庫!$H$7*ISNUMBER($H1689)+01_指標庫!$H$8*ISNUMBER($AF1689)+01_指標庫!$H$9*ISNUMBER($AG1689)+01_指標庫!$H$10*ISNUMBER($AB1689)+01_指標庫!$H$11*ISNUMBER($AC1689)+01_指標庫!$H$12*ISNUMBER($AD1689)+01_指標庫!$H$13*ISNUMBER($AE1689)+01_指標庫!$H$14*ISNUMBER($I1689)+01_指標庫!$H$15*ISNUMBER($AH1689)+01_指標庫!$H$16*ISNUMBER($K1689)+01_指標庫!$H$17*ISNUMBER($AI1689)+01_指標庫!$H$18*ISNUMBER($AJ1689)+01_指標庫!$H$19*ISNUMBER($AK1689)+01_指標庫!$H$20*ISNUMBER($BB1689)+01_指標庫!$H$21*ISNUMBER($BC1689)</f>
        <v>51</v>
      </c>
      <c r="AX1689" s="59" t="n">
        <f aca="false">IF(AW1689=0,50,ROUND((01_指標庫!$H$4*IF(ISNUMBER($F1689),L1689,0)+01_指標庫!$H$5*IF(ISNUMBER($AA1689),AL1689,0)+01_指標庫!$H$6*IF(ISNUMBER($G1689),M1689,0)+01_指標庫!$H$7*IF(ISNUMBER($H1689),N1689,0)+01_指標庫!$H$8*IF(ISNUMBER($AF1689),AQ1689,0)+01_指標庫!$H$9*IF(ISNUMBER($AG1689),AR1689,0)+01_指標庫!$H$10*IF(ISNUMBER($AB1689),AM1689,0)+01_指標庫!$H$11*IF(ISNUMBER($AC1689),AN1689,0)+01_指標庫!$H$12*IF(ISNUMBER($AD1689),AO1689,0)+01_指標庫!$H$13*IF(ISNUMBER($AE1689),AP1689,0)+01_指標庫!$H$14*IF(ISNUMBER($I1689),O1689,0)+01_指標庫!$H$15*IF(ISNUMBER($AH1689),AS1689,0)+01_指標庫!$H$16*IF(ISNUMBER($K1689),P1689,0)+01_指標庫!$H$17*IF(ISNUMBER($AI1689),AT1689,0)+01_指標庫!$H$18*IF(ISNUMBER($AJ1689),AU1689,0)+01_指標庫!$H$19*IF(ISNUMBER($AK1689),AV1689,0)+01_指標庫!$H$20*IF(ISNUMBER($BB1689),BB1689,0)+01_指標庫!$H$21*IF(ISNUMBER($BC1689),BC1689,0))/AW1689,1))</f>
        <v>49</v>
      </c>
      <c r="AY1689" s="60"/>
      <c r="AZ1689" s="60"/>
      <c r="BA1689" s="58" t="n">
        <f aca="false">AVERAGE($E1685:$E1689)/AVERAGE($E1680:$E1689)-1</f>
        <v>0.00802981413145965</v>
      </c>
      <c r="BB1689" s="59" t="n">
        <f aca="false">IF(ISNUMBER($BA1689),IF(OR($S1689&lt;=-0.03,$BA1689&lt;-0.003),0,IF(OR($S1689&lt;=-0.02,$BA1689&lt;0.01),50,100)),"")</f>
        <v>50</v>
      </c>
      <c r="BC1689" s="0" t="str">
        <f aca="false">IF(OR(COUNT($AZ1689)=0,COUNT($AZ1688)=0),"",IF(OR($AY1689/$AZ1688-1&lt;=-0.03,$AZ1689/$AZ1688-1&lt;=-0.045,IF(COUNT($AZ1680:$AZ1689)=10,AVERAGE($AZ1685:$AZ1689)/AVERAGE($AZ1680:$AZ1689)-1&lt;-0.01,FALSE())),0,IF(OR($AZ1689/$AZ1688-1&lt;=-0.02,IF(COUNT($AZ1680:$AZ1689)=10,AVERAGE($AZ1685:$AZ1689)/AVERAGE($AZ1680:$AZ1689)-1&lt;0.005,FALSE())),50,100)))</f>
        <v/>
      </c>
    </row>
    <row r="1690" customFormat="false" ht="15" hidden="false" customHeight="true" outlineLevel="0" collapsed="false">
      <c r="A1690" s="47" t="n">
        <v>1686</v>
      </c>
      <c r="B1690" s="48" t="n">
        <v>45005</v>
      </c>
      <c r="C1690" s="47" t="n">
        <v>2023</v>
      </c>
      <c r="D1690" s="49" t="s">
        <v>236</v>
      </c>
      <c r="E1690" s="50" t="n">
        <v>12562.61</v>
      </c>
      <c r="F1690" s="51" t="n">
        <v>0.055309</v>
      </c>
      <c r="G1690" s="51" t="n">
        <v>-0.175645</v>
      </c>
      <c r="H1690" s="52" t="n">
        <v>0.7551</v>
      </c>
      <c r="I1690" s="62" t="n">
        <v>475.7</v>
      </c>
      <c r="J1690" s="63" t="s">
        <v>240</v>
      </c>
      <c r="K1690" s="54" t="n">
        <v>24.15</v>
      </c>
      <c r="L1690" s="55" t="n">
        <f aca="false">IF(COUNT(F1690)=0,50,IF(F1690&gt;=0,100,IF(F1690&gt;=-0.02,50,0)))</f>
        <v>100</v>
      </c>
      <c r="M1690" s="55" t="n">
        <f aca="false">IF(COUNT(G1690)=0,50,IF(G1690&gt;-0.06,100,IF(G1690&gt;-0.15,50,0)))</f>
        <v>0</v>
      </c>
      <c r="N1690" s="55" t="n">
        <f aca="false">IF(COUNT(H1690)=0,50,IF(H1690&gt;=0.6,100,IF(H1690&gt;=0.4,50,0)))</f>
        <v>100</v>
      </c>
      <c r="O1690" s="55" t="n">
        <f aca="false">IF(COUNT(I1690)=0,50,IF(J1690="proxy_vix",50,IF(I1690&lt;350,100,IF(I1690&lt;=450,50,0))))</f>
        <v>50</v>
      </c>
      <c r="P1690" s="55" t="n">
        <f aca="false">IF(COUNT(K1690)=0,50,IF(K1690&lt;20,100,IF(K1690&lt;=25,50,0)))</f>
        <v>50</v>
      </c>
      <c r="Q1690" s="54"/>
      <c r="R1690" s="47"/>
      <c r="S1690" s="51" t="n">
        <f aca="false">$E1690/$E1689-1</f>
        <v>0.00341297200931656</v>
      </c>
      <c r="T1690" s="56" t="n">
        <f aca="false">$K1690/$K1689-1</f>
        <v>-0.0533124264994122</v>
      </c>
      <c r="V1690" s="57"/>
      <c r="W1690" s="57"/>
      <c r="Y1690" s="1" t="str">
        <f aca="false">IF(AX1690&gt;=70,"EASY",IF(AX1690&gt;40,"UNCERTAIN","HARD"))</f>
        <v>UNCERTAIN</v>
      </c>
      <c r="AA1690" s="58" t="n">
        <f aca="false">IF($A1690&lt;200,"",AVERAGE($E1641:$E1690)/AVERAGE($E1491:$E1690)-1)</f>
        <v>0.0135701268519548</v>
      </c>
      <c r="AB1690" s="59" t="n">
        <f aca="false">LOOKUP($B1690,07_L1政策步階!$A$4:$A$14,07_L1政策步階!$C$4:$C$14)</f>
        <v>-1</v>
      </c>
      <c r="AC1690" s="57"/>
      <c r="AD1690" s="57"/>
      <c r="AE1690" s="57"/>
      <c r="AF1690" s="57"/>
      <c r="AG1690" s="57"/>
      <c r="AH1690" s="57"/>
      <c r="AI1690" s="57"/>
      <c r="AJ1690" s="57"/>
      <c r="AK1690" s="57"/>
      <c r="AL1690" s="59" t="n">
        <f aca="false">IF(ISNUMBER($AA1690),IF($AA1690&gt;=0.005,100,IF($AA1690&gt;=-0.015,50,0)),"")</f>
        <v>100</v>
      </c>
      <c r="AM1690" s="59" t="n">
        <f aca="false">IF(ISNUMBER($AB1690),IF($AB1690=1,100,IF($AB1690=0,50,0)),"")</f>
        <v>0</v>
      </c>
      <c r="AN1690" s="0" t="str">
        <f aca="false">IF(ISNUMBER($AC1690),IF($AC1690&gt;=0.001,100,IF($AC1690&gt;=-0.003,50,0)),"")</f>
        <v/>
      </c>
      <c r="AO1690" s="0" t="str">
        <f aca="false">IF(ISNUMBER($AD1690),IF($AD1690&gt;=0.04,100,IF($AD1690&gt;=0,50,0)),"")</f>
        <v/>
      </c>
      <c r="AP1690" s="0" t="str">
        <f aca="false">IF(ISNUMBER($AE1690),IF($AE1690&gt;=25,100,IF($AE1690&gt;=-75,50,0)),"")</f>
        <v/>
      </c>
      <c r="AQ1690" s="0" t="str">
        <f aca="false">IF(ISNUMBER($AF1690),IF($AF1690&gt;0,100,IF($AF1690&gt;=-50,50,0)),"")</f>
        <v/>
      </c>
      <c r="AR1690" s="0" t="str">
        <f aca="false">IF(ISNUMBER($AG1690),IF($AG1690=1,100,IF($AG1690=0,50,0)),"")</f>
        <v/>
      </c>
      <c r="AS1690" s="0" t="str">
        <f aca="false">IF(ISNUMBER($AH1690),IF($AH1690&lt;0,100,IF($AH1690&lt;=20,50,0)),"")</f>
        <v/>
      </c>
      <c r="AT1690" s="0" t="str">
        <f aca="false">IF(ISNUMBER($AI1690),IF($AI1690&lt;0.95,100,IF($AI1690&lt;=1,50,0)),"")</f>
        <v/>
      </c>
      <c r="AU1690" s="0" t="str">
        <f aca="false">IF(ISNUMBER($AJ1690),IF($AJ1690&lt;30,0,IF($AJ1690&lt;40,50,IF($AJ1690&lt;=90,100,50))),"")</f>
        <v/>
      </c>
      <c r="AV1690" s="0" t="str">
        <f aca="false">IF(ISNUMBER($AK1690),IF($AK1690&gt;-0.2,100,IF($AK1690&gt;=-0.4,50,0)),"")</f>
        <v/>
      </c>
      <c r="AW1690" s="59" t="n">
        <f aca="false">01_指標庫!$H$4*ISNUMBER($F1690)+01_指標庫!$H$5*ISNUMBER($AA1690)+01_指標庫!$H$6*ISNUMBER($G1690)+01_指標庫!$H$7*ISNUMBER($H1690)+01_指標庫!$H$8*ISNUMBER($AF1690)+01_指標庫!$H$9*ISNUMBER($AG1690)+01_指標庫!$H$10*ISNUMBER($AB1690)+01_指標庫!$H$11*ISNUMBER($AC1690)+01_指標庫!$H$12*ISNUMBER($AD1690)+01_指標庫!$H$13*ISNUMBER($AE1690)+01_指標庫!$H$14*ISNUMBER($I1690)+01_指標庫!$H$15*ISNUMBER($AH1690)+01_指標庫!$H$16*ISNUMBER($K1690)+01_指標庫!$H$17*ISNUMBER($AI1690)+01_指標庫!$H$18*ISNUMBER($AJ1690)+01_指標庫!$H$19*ISNUMBER($AK1690)+01_指標庫!$H$20*ISNUMBER($BB1690)+01_指標庫!$H$21*ISNUMBER($BC1690)</f>
        <v>51</v>
      </c>
      <c r="AX1690" s="59" t="n">
        <f aca="false">IF(AW1690=0,50,ROUND((01_指標庫!$H$4*IF(ISNUMBER($F1690),L1690,0)+01_指標庫!$H$5*IF(ISNUMBER($AA1690),AL1690,0)+01_指標庫!$H$6*IF(ISNUMBER($G1690),M1690,0)+01_指標庫!$H$7*IF(ISNUMBER($H1690),N1690,0)+01_指標庫!$H$8*IF(ISNUMBER($AF1690),AQ1690,0)+01_指標庫!$H$9*IF(ISNUMBER($AG1690),AR1690,0)+01_指標庫!$H$10*IF(ISNUMBER($AB1690),AM1690,0)+01_指標庫!$H$11*IF(ISNUMBER($AC1690),AN1690,0)+01_指標庫!$H$12*IF(ISNUMBER($AD1690),AO1690,0)+01_指標庫!$H$13*IF(ISNUMBER($AE1690),AP1690,0)+01_指標庫!$H$14*IF(ISNUMBER($I1690),O1690,0)+01_指標庫!$H$15*IF(ISNUMBER($AH1690),AS1690,0)+01_指標庫!$H$16*IF(ISNUMBER($K1690),P1690,0)+01_指標庫!$H$17*IF(ISNUMBER($AI1690),AT1690,0)+01_指標庫!$H$18*IF(ISNUMBER($AJ1690),AU1690,0)+01_指標庫!$H$19*IF(ISNUMBER($AK1690),AV1690,0)+01_指標庫!$H$20*IF(ISNUMBER($BB1690),BB1690,0)+01_指標庫!$H$21*IF(ISNUMBER($BC1690),BC1690,0))/AW1690,1))</f>
        <v>60.8</v>
      </c>
      <c r="AY1690" s="60"/>
      <c r="AZ1690" s="60"/>
      <c r="BA1690" s="58" t="n">
        <f aca="false">AVERAGE($E1686:$E1690)/AVERAGE($E1681:$E1690)-1</f>
        <v>0.0163472981094448</v>
      </c>
      <c r="BB1690" s="59" t="n">
        <f aca="false">IF(ISNUMBER($BA1690),IF(OR($S1690&lt;=-0.03,$BA1690&lt;-0.003),0,IF(OR($S1690&lt;=-0.02,$BA1690&lt;0.01),50,100)),"")</f>
        <v>100</v>
      </c>
      <c r="BC1690" s="0" t="str">
        <f aca="false">IF(OR(COUNT($AZ1690)=0,COUNT($AZ1689)=0),"",IF(OR($AY1690/$AZ1689-1&lt;=-0.03,$AZ1690/$AZ1689-1&lt;=-0.045,IF(COUNT($AZ1681:$AZ1690)=10,AVERAGE($AZ1686:$AZ1690)/AVERAGE($AZ1681:$AZ1690)-1&lt;-0.01,FALSE())),0,IF(OR($AZ1690/$AZ1689-1&lt;=-0.02,IF(COUNT($AZ1681:$AZ1690)=10,AVERAGE($AZ1686:$AZ1690)/AVERAGE($AZ1681:$AZ1690)-1&lt;0.005,FALSE())),50,100)))</f>
        <v/>
      </c>
    </row>
    <row r="1691" customFormat="false" ht="15" hidden="false" customHeight="true" outlineLevel="0" collapsed="false">
      <c r="A1691" s="47" t="n">
        <v>1687</v>
      </c>
      <c r="B1691" s="48" t="n">
        <v>45006</v>
      </c>
      <c r="C1691" s="47" t="n">
        <v>2023</v>
      </c>
      <c r="D1691" s="49" t="s">
        <v>237</v>
      </c>
      <c r="E1691" s="50" t="n">
        <v>12741.44</v>
      </c>
      <c r="F1691" s="51" t="n">
        <v>0.0704</v>
      </c>
      <c r="G1691" s="51" t="n">
        <v>-0.16391</v>
      </c>
      <c r="H1691" s="52" t="n">
        <v>0.7959</v>
      </c>
      <c r="I1691" s="62" t="n">
        <v>452.5</v>
      </c>
      <c r="J1691" s="63" t="s">
        <v>240</v>
      </c>
      <c r="K1691" s="54" t="n">
        <v>21.38</v>
      </c>
      <c r="L1691" s="55" t="n">
        <f aca="false">IF(COUNT(F1691)=0,50,IF(F1691&gt;=0,100,IF(F1691&gt;=-0.02,50,0)))</f>
        <v>100</v>
      </c>
      <c r="M1691" s="55" t="n">
        <f aca="false">IF(COUNT(G1691)=0,50,IF(G1691&gt;-0.06,100,IF(G1691&gt;-0.15,50,0)))</f>
        <v>0</v>
      </c>
      <c r="N1691" s="55" t="n">
        <f aca="false">IF(COUNT(H1691)=0,50,IF(H1691&gt;=0.6,100,IF(H1691&gt;=0.4,50,0)))</f>
        <v>100</v>
      </c>
      <c r="O1691" s="55" t="n">
        <f aca="false">IF(COUNT(I1691)=0,50,IF(J1691="proxy_vix",50,IF(I1691&lt;350,100,IF(I1691&lt;=450,50,0))))</f>
        <v>50</v>
      </c>
      <c r="P1691" s="55" t="n">
        <f aca="false">IF(COUNT(K1691)=0,50,IF(K1691&lt;20,100,IF(K1691&lt;=25,50,0)))</f>
        <v>50</v>
      </c>
      <c r="Q1691" s="54"/>
      <c r="R1691" s="47"/>
      <c r="S1691" s="51" t="n">
        <f aca="false">$E1691/$E1690-1</f>
        <v>0.014235099234952</v>
      </c>
      <c r="T1691" s="56" t="n">
        <f aca="false">$K1691/$K1690-1</f>
        <v>-0.114699792960662</v>
      </c>
      <c r="V1691" s="57"/>
      <c r="W1691" s="57"/>
      <c r="Y1691" s="1" t="str">
        <f aca="false">IF(AX1691&gt;=70,"EASY",IF(AX1691&gt;40,"UNCERTAIN","HARD"))</f>
        <v>UNCERTAIN</v>
      </c>
      <c r="AA1691" s="58" t="n">
        <f aca="false">IF($A1691&lt;200,"",AVERAGE($E1642:$E1691)/AVERAGE($E1492:$E1691)-1)</f>
        <v>0.0164927541612132</v>
      </c>
      <c r="AB1691" s="59" t="n">
        <f aca="false">LOOKUP($B1691,07_L1政策步階!$A$4:$A$14,07_L1政策步階!$C$4:$C$14)</f>
        <v>-1</v>
      </c>
      <c r="AC1691" s="57"/>
      <c r="AD1691" s="57"/>
      <c r="AE1691" s="57"/>
      <c r="AF1691" s="57"/>
      <c r="AG1691" s="57"/>
      <c r="AH1691" s="57"/>
      <c r="AI1691" s="57"/>
      <c r="AJ1691" s="57"/>
      <c r="AK1691" s="57"/>
      <c r="AL1691" s="59" t="n">
        <f aca="false">IF(ISNUMBER($AA1691),IF($AA1691&gt;=0.005,100,IF($AA1691&gt;=-0.015,50,0)),"")</f>
        <v>100</v>
      </c>
      <c r="AM1691" s="59" t="n">
        <f aca="false">IF(ISNUMBER($AB1691),IF($AB1691=1,100,IF($AB1691=0,50,0)),"")</f>
        <v>0</v>
      </c>
      <c r="AN1691" s="0" t="str">
        <f aca="false">IF(ISNUMBER($AC1691),IF($AC1691&gt;=0.001,100,IF($AC1691&gt;=-0.003,50,0)),"")</f>
        <v/>
      </c>
      <c r="AO1691" s="0" t="str">
        <f aca="false">IF(ISNUMBER($AD1691),IF($AD1691&gt;=0.04,100,IF($AD1691&gt;=0,50,0)),"")</f>
        <v/>
      </c>
      <c r="AP1691" s="0" t="str">
        <f aca="false">IF(ISNUMBER($AE1691),IF($AE1691&gt;=25,100,IF($AE1691&gt;=-75,50,0)),"")</f>
        <v/>
      </c>
      <c r="AQ1691" s="0" t="str">
        <f aca="false">IF(ISNUMBER($AF1691),IF($AF1691&gt;0,100,IF($AF1691&gt;=-50,50,0)),"")</f>
        <v/>
      </c>
      <c r="AR1691" s="0" t="str">
        <f aca="false">IF(ISNUMBER($AG1691),IF($AG1691=1,100,IF($AG1691=0,50,0)),"")</f>
        <v/>
      </c>
      <c r="AS1691" s="0" t="str">
        <f aca="false">IF(ISNUMBER($AH1691),IF($AH1691&lt;0,100,IF($AH1691&lt;=20,50,0)),"")</f>
        <v/>
      </c>
      <c r="AT1691" s="0" t="str">
        <f aca="false">IF(ISNUMBER($AI1691),IF($AI1691&lt;0.95,100,IF($AI1691&lt;=1,50,0)),"")</f>
        <v/>
      </c>
      <c r="AU1691" s="0" t="str">
        <f aca="false">IF(ISNUMBER($AJ1691),IF($AJ1691&lt;30,0,IF($AJ1691&lt;40,50,IF($AJ1691&lt;=90,100,50))),"")</f>
        <v/>
      </c>
      <c r="AV1691" s="0" t="str">
        <f aca="false">IF(ISNUMBER($AK1691),IF($AK1691&gt;-0.2,100,IF($AK1691&gt;=-0.4,50,0)),"")</f>
        <v/>
      </c>
      <c r="AW1691" s="59" t="n">
        <f aca="false">01_指標庫!$H$4*ISNUMBER($F1691)+01_指標庫!$H$5*ISNUMBER($AA1691)+01_指標庫!$H$6*ISNUMBER($G1691)+01_指標庫!$H$7*ISNUMBER($H1691)+01_指標庫!$H$8*ISNUMBER($AF1691)+01_指標庫!$H$9*ISNUMBER($AG1691)+01_指標庫!$H$10*ISNUMBER($AB1691)+01_指標庫!$H$11*ISNUMBER($AC1691)+01_指標庫!$H$12*ISNUMBER($AD1691)+01_指標庫!$H$13*ISNUMBER($AE1691)+01_指標庫!$H$14*ISNUMBER($I1691)+01_指標庫!$H$15*ISNUMBER($AH1691)+01_指標庫!$H$16*ISNUMBER($K1691)+01_指標庫!$H$17*ISNUMBER($AI1691)+01_指標庫!$H$18*ISNUMBER($AJ1691)+01_指標庫!$H$19*ISNUMBER($AK1691)+01_指標庫!$H$20*ISNUMBER($BB1691)+01_指標庫!$H$21*ISNUMBER($BC1691)</f>
        <v>51</v>
      </c>
      <c r="AX1691" s="59" t="n">
        <f aca="false">IF(AW1691=0,50,ROUND((01_指標庫!$H$4*IF(ISNUMBER($F1691),L1691,0)+01_指標庫!$H$5*IF(ISNUMBER($AA1691),AL1691,0)+01_指標庫!$H$6*IF(ISNUMBER($G1691),M1691,0)+01_指標庫!$H$7*IF(ISNUMBER($H1691),N1691,0)+01_指標庫!$H$8*IF(ISNUMBER($AF1691),AQ1691,0)+01_指標庫!$H$9*IF(ISNUMBER($AG1691),AR1691,0)+01_指標庫!$H$10*IF(ISNUMBER($AB1691),AM1691,0)+01_指標庫!$H$11*IF(ISNUMBER($AC1691),AN1691,0)+01_指標庫!$H$12*IF(ISNUMBER($AD1691),AO1691,0)+01_指標庫!$H$13*IF(ISNUMBER($AE1691),AP1691,0)+01_指標庫!$H$14*IF(ISNUMBER($I1691),O1691,0)+01_指標庫!$H$15*IF(ISNUMBER($AH1691),AS1691,0)+01_指標庫!$H$16*IF(ISNUMBER($K1691),P1691,0)+01_指標庫!$H$17*IF(ISNUMBER($AI1691),AT1691,0)+01_指標庫!$H$18*IF(ISNUMBER($AJ1691),AU1691,0)+01_指標庫!$H$19*IF(ISNUMBER($AK1691),AV1691,0)+01_指標庫!$H$20*IF(ISNUMBER($BB1691),BB1691,0)+01_指標庫!$H$21*IF(ISNUMBER($BC1691),BC1691,0))/AW1691,1))</f>
        <v>60.8</v>
      </c>
      <c r="AY1691" s="60"/>
      <c r="AZ1691" s="60"/>
      <c r="BA1691" s="58" t="n">
        <f aca="false">AVERAGE($E1687:$E1691)/AVERAGE($E1682:$E1691)-1</f>
        <v>0.0202912219717313</v>
      </c>
      <c r="BB1691" s="59" t="n">
        <f aca="false">IF(ISNUMBER($BA1691),IF(OR($S1691&lt;=-0.03,$BA1691&lt;-0.003),0,IF(OR($S1691&lt;=-0.02,$BA1691&lt;0.01),50,100)),"")</f>
        <v>100</v>
      </c>
      <c r="BC1691" s="0" t="str">
        <f aca="false">IF(OR(COUNT($AZ1691)=0,COUNT($AZ1690)=0),"",IF(OR($AY1691/$AZ1690-1&lt;=-0.03,$AZ1691/$AZ1690-1&lt;=-0.045,IF(COUNT($AZ1682:$AZ1691)=10,AVERAGE($AZ1687:$AZ1691)/AVERAGE($AZ1682:$AZ1691)-1&lt;-0.01,FALSE())),0,IF(OR($AZ1691/$AZ1690-1&lt;=-0.02,IF(COUNT($AZ1682:$AZ1691)=10,AVERAGE($AZ1687:$AZ1691)/AVERAGE($AZ1682:$AZ1691)-1&lt;0.005,FALSE())),50,100)))</f>
        <v/>
      </c>
    </row>
    <row r="1692" customFormat="false" ht="15" hidden="false" customHeight="true" outlineLevel="0" collapsed="false">
      <c r="A1692" s="47" t="n">
        <v>1688</v>
      </c>
      <c r="B1692" s="48" t="n">
        <v>45007</v>
      </c>
      <c r="C1692" s="47" t="n">
        <v>2023</v>
      </c>
      <c r="D1692" s="49" t="s">
        <v>238</v>
      </c>
      <c r="E1692" s="50" t="n">
        <v>12567.15</v>
      </c>
      <c r="F1692" s="51" t="n">
        <v>0.055749</v>
      </c>
      <c r="G1692" s="51" t="n">
        <v>-0.175347</v>
      </c>
      <c r="H1692" s="52" t="n">
        <v>0.7959</v>
      </c>
      <c r="I1692" s="62" t="n">
        <v>459.9</v>
      </c>
      <c r="J1692" s="63" t="s">
        <v>240</v>
      </c>
      <c r="K1692" s="54" t="n">
        <v>22.26</v>
      </c>
      <c r="L1692" s="55" t="n">
        <f aca="false">IF(COUNT(F1692)=0,50,IF(F1692&gt;=0,100,IF(F1692&gt;=-0.02,50,0)))</f>
        <v>100</v>
      </c>
      <c r="M1692" s="55" t="n">
        <f aca="false">IF(COUNT(G1692)=0,50,IF(G1692&gt;-0.06,100,IF(G1692&gt;-0.15,50,0)))</f>
        <v>0</v>
      </c>
      <c r="N1692" s="55" t="n">
        <f aca="false">IF(COUNT(H1692)=0,50,IF(H1692&gt;=0.6,100,IF(H1692&gt;=0.4,50,0)))</f>
        <v>100</v>
      </c>
      <c r="O1692" s="55" t="n">
        <f aca="false">IF(COUNT(I1692)=0,50,IF(J1692="proxy_vix",50,IF(I1692&lt;350,100,IF(I1692&lt;=450,50,0))))</f>
        <v>50</v>
      </c>
      <c r="P1692" s="55" t="n">
        <f aca="false">IF(COUNT(K1692)=0,50,IF(K1692&lt;20,100,IF(K1692&lt;=25,50,0)))</f>
        <v>50</v>
      </c>
      <c r="Q1692" s="54"/>
      <c r="R1692" s="47"/>
      <c r="S1692" s="51" t="n">
        <f aca="false">$E1692/$E1691-1</f>
        <v>-0.0136789876183541</v>
      </c>
      <c r="T1692" s="56" t="n">
        <f aca="false">$K1692/$K1691-1</f>
        <v>0.0411599625818524</v>
      </c>
      <c r="V1692" s="57"/>
      <c r="W1692" s="57"/>
      <c r="Y1692" s="1" t="str">
        <f aca="false">IF(AX1692&gt;=70,"EASY",IF(AX1692&gt;40,"UNCERTAIN","HARD"))</f>
        <v>UNCERTAIN</v>
      </c>
      <c r="AA1692" s="58" t="n">
        <f aca="false">IF($A1692&lt;200,"",AVERAGE($E1643:$E1692)/AVERAGE($E1493:$E1692)-1)</f>
        <v>0.0189354584370822</v>
      </c>
      <c r="AB1692" s="59" t="n">
        <f aca="false">LOOKUP($B1692,07_L1政策步階!$A$4:$A$14,07_L1政策步階!$C$4:$C$14)</f>
        <v>-1</v>
      </c>
      <c r="AC1692" s="57"/>
      <c r="AD1692" s="57"/>
      <c r="AE1692" s="57"/>
      <c r="AF1692" s="57"/>
      <c r="AG1692" s="57"/>
      <c r="AH1692" s="57"/>
      <c r="AI1692" s="57"/>
      <c r="AJ1692" s="57"/>
      <c r="AK1692" s="57"/>
      <c r="AL1692" s="59" t="n">
        <f aca="false">IF(ISNUMBER($AA1692),IF($AA1692&gt;=0.005,100,IF($AA1692&gt;=-0.015,50,0)),"")</f>
        <v>100</v>
      </c>
      <c r="AM1692" s="59" t="n">
        <f aca="false">IF(ISNUMBER($AB1692),IF($AB1692=1,100,IF($AB1692=0,50,0)),"")</f>
        <v>0</v>
      </c>
      <c r="AN1692" s="0" t="str">
        <f aca="false">IF(ISNUMBER($AC1692),IF($AC1692&gt;=0.001,100,IF($AC1692&gt;=-0.003,50,0)),"")</f>
        <v/>
      </c>
      <c r="AO1692" s="0" t="str">
        <f aca="false">IF(ISNUMBER($AD1692),IF($AD1692&gt;=0.04,100,IF($AD1692&gt;=0,50,0)),"")</f>
        <v/>
      </c>
      <c r="AP1692" s="0" t="str">
        <f aca="false">IF(ISNUMBER($AE1692),IF($AE1692&gt;=25,100,IF($AE1692&gt;=-75,50,0)),"")</f>
        <v/>
      </c>
      <c r="AQ1692" s="0" t="str">
        <f aca="false">IF(ISNUMBER($AF1692),IF($AF1692&gt;0,100,IF($AF1692&gt;=-50,50,0)),"")</f>
        <v/>
      </c>
      <c r="AR1692" s="0" t="str">
        <f aca="false">IF(ISNUMBER($AG1692),IF($AG1692=1,100,IF($AG1692=0,50,0)),"")</f>
        <v/>
      </c>
      <c r="AS1692" s="0" t="str">
        <f aca="false">IF(ISNUMBER($AH1692),IF($AH1692&lt;0,100,IF($AH1692&lt;=20,50,0)),"")</f>
        <v/>
      </c>
      <c r="AT1692" s="0" t="str">
        <f aca="false">IF(ISNUMBER($AI1692),IF($AI1692&lt;0.95,100,IF($AI1692&lt;=1,50,0)),"")</f>
        <v/>
      </c>
      <c r="AU1692" s="0" t="str">
        <f aca="false">IF(ISNUMBER($AJ1692),IF($AJ1692&lt;30,0,IF($AJ1692&lt;40,50,IF($AJ1692&lt;=90,100,50))),"")</f>
        <v/>
      </c>
      <c r="AV1692" s="0" t="str">
        <f aca="false">IF(ISNUMBER($AK1692),IF($AK1692&gt;-0.2,100,IF($AK1692&gt;=-0.4,50,0)),"")</f>
        <v/>
      </c>
      <c r="AW1692" s="59" t="n">
        <f aca="false">01_指標庫!$H$4*ISNUMBER($F1692)+01_指標庫!$H$5*ISNUMBER($AA1692)+01_指標庫!$H$6*ISNUMBER($G1692)+01_指標庫!$H$7*ISNUMBER($H1692)+01_指標庫!$H$8*ISNUMBER($AF1692)+01_指標庫!$H$9*ISNUMBER($AG1692)+01_指標庫!$H$10*ISNUMBER($AB1692)+01_指標庫!$H$11*ISNUMBER($AC1692)+01_指標庫!$H$12*ISNUMBER($AD1692)+01_指標庫!$H$13*ISNUMBER($AE1692)+01_指標庫!$H$14*ISNUMBER($I1692)+01_指標庫!$H$15*ISNUMBER($AH1692)+01_指標庫!$H$16*ISNUMBER($K1692)+01_指標庫!$H$17*ISNUMBER($AI1692)+01_指標庫!$H$18*ISNUMBER($AJ1692)+01_指標庫!$H$19*ISNUMBER($AK1692)+01_指標庫!$H$20*ISNUMBER($BB1692)+01_指標庫!$H$21*ISNUMBER($BC1692)</f>
        <v>51</v>
      </c>
      <c r="AX1692" s="59" t="n">
        <f aca="false">IF(AW1692=0,50,ROUND((01_指標庫!$H$4*IF(ISNUMBER($F1692),L1692,0)+01_指標庫!$H$5*IF(ISNUMBER($AA1692),AL1692,0)+01_指標庫!$H$6*IF(ISNUMBER($G1692),M1692,0)+01_指標庫!$H$7*IF(ISNUMBER($H1692),N1692,0)+01_指標庫!$H$8*IF(ISNUMBER($AF1692),AQ1692,0)+01_指標庫!$H$9*IF(ISNUMBER($AG1692),AR1692,0)+01_指標庫!$H$10*IF(ISNUMBER($AB1692),AM1692,0)+01_指標庫!$H$11*IF(ISNUMBER($AC1692),AN1692,0)+01_指標庫!$H$12*IF(ISNUMBER($AD1692),AO1692,0)+01_指標庫!$H$13*IF(ISNUMBER($AE1692),AP1692,0)+01_指標庫!$H$14*IF(ISNUMBER($I1692),O1692,0)+01_指標庫!$H$15*IF(ISNUMBER($AH1692),AS1692,0)+01_指標庫!$H$16*IF(ISNUMBER($K1692),P1692,0)+01_指標庫!$H$17*IF(ISNUMBER($AI1692),AT1692,0)+01_指標庫!$H$18*IF(ISNUMBER($AJ1692),AU1692,0)+01_指標庫!$H$19*IF(ISNUMBER($AK1692),AV1692,0)+01_指標庫!$H$20*IF(ISNUMBER($BB1692),BB1692,0)+01_指標庫!$H$21*IF(ISNUMBER($BC1692),BC1692,0))/AW1692,1))</f>
        <v>60.8</v>
      </c>
      <c r="AY1692" s="60"/>
      <c r="AZ1692" s="60"/>
      <c r="BA1692" s="58" t="n">
        <f aca="false">AVERAGE($E1688:$E1692)/AVERAGE($E1683:$E1692)-1</f>
        <v>0.0225051920913453</v>
      </c>
      <c r="BB1692" s="59" t="n">
        <f aca="false">IF(ISNUMBER($BA1692),IF(OR($S1692&lt;=-0.03,$BA1692&lt;-0.003),0,IF(OR($S1692&lt;=-0.02,$BA1692&lt;0.01),50,100)),"")</f>
        <v>100</v>
      </c>
      <c r="BC1692" s="0" t="str">
        <f aca="false">IF(OR(COUNT($AZ1692)=0,COUNT($AZ1691)=0),"",IF(OR($AY1692/$AZ1691-1&lt;=-0.03,$AZ1692/$AZ1691-1&lt;=-0.045,IF(COUNT($AZ1683:$AZ1692)=10,AVERAGE($AZ1688:$AZ1692)/AVERAGE($AZ1683:$AZ1692)-1&lt;-0.01,FALSE())),0,IF(OR($AZ1692/$AZ1691-1&lt;=-0.02,IF(COUNT($AZ1683:$AZ1692)=10,AVERAGE($AZ1688:$AZ1692)/AVERAGE($AZ1683:$AZ1692)-1&lt;0.005,FALSE())),50,100)))</f>
        <v/>
      </c>
    </row>
    <row r="1693" customFormat="false" ht="15" hidden="false" customHeight="true" outlineLevel="0" collapsed="false">
      <c r="A1693" s="47" t="n">
        <v>1689</v>
      </c>
      <c r="B1693" s="48" t="n">
        <v>45008</v>
      </c>
      <c r="C1693" s="47" t="n">
        <v>2023</v>
      </c>
      <c r="D1693" s="49" t="s">
        <v>239</v>
      </c>
      <c r="E1693" s="50" t="n">
        <v>12729.23</v>
      </c>
      <c r="F1693" s="51" t="n">
        <v>0.069307</v>
      </c>
      <c r="G1693" s="51" t="n">
        <v>-0.164711</v>
      </c>
      <c r="H1693" s="52" t="n">
        <v>0.7755</v>
      </c>
      <c r="I1693" s="62" t="n">
        <v>462.8</v>
      </c>
      <c r="J1693" s="63" t="s">
        <v>240</v>
      </c>
      <c r="K1693" s="54" t="n">
        <v>22.61</v>
      </c>
      <c r="L1693" s="55" t="n">
        <f aca="false">IF(COUNT(F1693)=0,50,IF(F1693&gt;=0,100,IF(F1693&gt;=-0.02,50,0)))</f>
        <v>100</v>
      </c>
      <c r="M1693" s="55" t="n">
        <f aca="false">IF(COUNT(G1693)=0,50,IF(G1693&gt;-0.06,100,IF(G1693&gt;-0.15,50,0)))</f>
        <v>0</v>
      </c>
      <c r="N1693" s="55" t="n">
        <f aca="false">IF(COUNT(H1693)=0,50,IF(H1693&gt;=0.6,100,IF(H1693&gt;=0.4,50,0)))</f>
        <v>100</v>
      </c>
      <c r="O1693" s="55" t="n">
        <f aca="false">IF(COUNT(I1693)=0,50,IF(J1693="proxy_vix",50,IF(I1693&lt;350,100,IF(I1693&lt;=450,50,0))))</f>
        <v>50</v>
      </c>
      <c r="P1693" s="55" t="n">
        <f aca="false">IF(COUNT(K1693)=0,50,IF(K1693&lt;20,100,IF(K1693&lt;=25,50,0)))</f>
        <v>50</v>
      </c>
      <c r="Q1693" s="54"/>
      <c r="R1693" s="47"/>
      <c r="S1693" s="51" t="n">
        <f aca="false">$E1693/$E1692-1</f>
        <v>0.0128971166891458</v>
      </c>
      <c r="T1693" s="56" t="n">
        <f aca="false">$K1693/$K1692-1</f>
        <v>0.0157232704402515</v>
      </c>
      <c r="V1693" s="57"/>
      <c r="W1693" s="57"/>
      <c r="Y1693" s="1" t="str">
        <f aca="false">IF(AX1693&gt;=70,"EASY",IF(AX1693&gt;40,"UNCERTAIN","HARD"))</f>
        <v>UNCERTAIN</v>
      </c>
      <c r="AA1693" s="58" t="n">
        <f aca="false">IF($A1693&lt;200,"",AVERAGE($E1644:$E1693)/AVERAGE($E1494:$E1693)-1)</f>
        <v>0.0214395128678286</v>
      </c>
      <c r="AB1693" s="59" t="n">
        <f aca="false">LOOKUP($B1693,07_L1政策步階!$A$4:$A$14,07_L1政策步階!$C$4:$C$14)</f>
        <v>-1</v>
      </c>
      <c r="AC1693" s="57"/>
      <c r="AD1693" s="57"/>
      <c r="AE1693" s="57"/>
      <c r="AF1693" s="57"/>
      <c r="AG1693" s="57"/>
      <c r="AH1693" s="57"/>
      <c r="AI1693" s="57"/>
      <c r="AJ1693" s="57"/>
      <c r="AK1693" s="57"/>
      <c r="AL1693" s="59" t="n">
        <f aca="false">IF(ISNUMBER($AA1693),IF($AA1693&gt;=0.005,100,IF($AA1693&gt;=-0.015,50,0)),"")</f>
        <v>100</v>
      </c>
      <c r="AM1693" s="59" t="n">
        <f aca="false">IF(ISNUMBER($AB1693),IF($AB1693=1,100,IF($AB1693=0,50,0)),"")</f>
        <v>0</v>
      </c>
      <c r="AN1693" s="0" t="str">
        <f aca="false">IF(ISNUMBER($AC1693),IF($AC1693&gt;=0.001,100,IF($AC1693&gt;=-0.003,50,0)),"")</f>
        <v/>
      </c>
      <c r="AO1693" s="0" t="str">
        <f aca="false">IF(ISNUMBER($AD1693),IF($AD1693&gt;=0.04,100,IF($AD1693&gt;=0,50,0)),"")</f>
        <v/>
      </c>
      <c r="AP1693" s="0" t="str">
        <f aca="false">IF(ISNUMBER($AE1693),IF($AE1693&gt;=25,100,IF($AE1693&gt;=-75,50,0)),"")</f>
        <v/>
      </c>
      <c r="AQ1693" s="0" t="str">
        <f aca="false">IF(ISNUMBER($AF1693),IF($AF1693&gt;0,100,IF($AF1693&gt;=-50,50,0)),"")</f>
        <v/>
      </c>
      <c r="AR1693" s="0" t="str">
        <f aca="false">IF(ISNUMBER($AG1693),IF($AG1693=1,100,IF($AG1693=0,50,0)),"")</f>
        <v/>
      </c>
      <c r="AS1693" s="0" t="str">
        <f aca="false">IF(ISNUMBER($AH1693),IF($AH1693&lt;0,100,IF($AH1693&lt;=20,50,0)),"")</f>
        <v/>
      </c>
      <c r="AT1693" s="0" t="str">
        <f aca="false">IF(ISNUMBER($AI1693),IF($AI1693&lt;0.95,100,IF($AI1693&lt;=1,50,0)),"")</f>
        <v/>
      </c>
      <c r="AU1693" s="0" t="str">
        <f aca="false">IF(ISNUMBER($AJ1693),IF($AJ1693&lt;30,0,IF($AJ1693&lt;40,50,IF($AJ1693&lt;=90,100,50))),"")</f>
        <v/>
      </c>
      <c r="AV1693" s="0" t="str">
        <f aca="false">IF(ISNUMBER($AK1693),IF($AK1693&gt;-0.2,100,IF($AK1693&gt;=-0.4,50,0)),"")</f>
        <v/>
      </c>
      <c r="AW1693" s="59" t="n">
        <f aca="false">01_指標庫!$H$4*ISNUMBER($F1693)+01_指標庫!$H$5*ISNUMBER($AA1693)+01_指標庫!$H$6*ISNUMBER($G1693)+01_指標庫!$H$7*ISNUMBER($H1693)+01_指標庫!$H$8*ISNUMBER($AF1693)+01_指標庫!$H$9*ISNUMBER($AG1693)+01_指標庫!$H$10*ISNUMBER($AB1693)+01_指標庫!$H$11*ISNUMBER($AC1693)+01_指標庫!$H$12*ISNUMBER($AD1693)+01_指標庫!$H$13*ISNUMBER($AE1693)+01_指標庫!$H$14*ISNUMBER($I1693)+01_指標庫!$H$15*ISNUMBER($AH1693)+01_指標庫!$H$16*ISNUMBER($K1693)+01_指標庫!$H$17*ISNUMBER($AI1693)+01_指標庫!$H$18*ISNUMBER($AJ1693)+01_指標庫!$H$19*ISNUMBER($AK1693)+01_指標庫!$H$20*ISNUMBER($BB1693)+01_指標庫!$H$21*ISNUMBER($BC1693)</f>
        <v>51</v>
      </c>
      <c r="AX1693" s="59" t="n">
        <f aca="false">IF(AW1693=0,50,ROUND((01_指標庫!$H$4*IF(ISNUMBER($F1693),L1693,0)+01_指標庫!$H$5*IF(ISNUMBER($AA1693),AL1693,0)+01_指標庫!$H$6*IF(ISNUMBER($G1693),M1693,0)+01_指標庫!$H$7*IF(ISNUMBER($H1693),N1693,0)+01_指標庫!$H$8*IF(ISNUMBER($AF1693),AQ1693,0)+01_指標庫!$H$9*IF(ISNUMBER($AG1693),AR1693,0)+01_指標庫!$H$10*IF(ISNUMBER($AB1693),AM1693,0)+01_指標庫!$H$11*IF(ISNUMBER($AC1693),AN1693,0)+01_指標庫!$H$12*IF(ISNUMBER($AD1693),AO1693,0)+01_指標庫!$H$13*IF(ISNUMBER($AE1693),AP1693,0)+01_指標庫!$H$14*IF(ISNUMBER($I1693),O1693,0)+01_指標庫!$H$15*IF(ISNUMBER($AH1693),AS1693,0)+01_指標庫!$H$16*IF(ISNUMBER($K1693),P1693,0)+01_指標庫!$H$17*IF(ISNUMBER($AI1693),AT1693,0)+01_指標庫!$H$18*IF(ISNUMBER($AJ1693),AU1693,0)+01_指標庫!$H$19*IF(ISNUMBER($AK1693),AV1693,0)+01_指標庫!$H$20*IF(ISNUMBER($BB1693),BB1693,0)+01_指標庫!$H$21*IF(ISNUMBER($BC1693),BC1693,0))/AW1693,1))</f>
        <v>60.8</v>
      </c>
      <c r="AY1693" s="60"/>
      <c r="AZ1693" s="60"/>
      <c r="BA1693" s="58" t="n">
        <f aca="false">AVERAGE($E1689:$E1693)/AVERAGE($E1684:$E1693)-1</f>
        <v>0.0188397260961632</v>
      </c>
      <c r="BB1693" s="59" t="n">
        <f aca="false">IF(ISNUMBER($BA1693),IF(OR($S1693&lt;=-0.03,$BA1693&lt;-0.003),0,IF(OR($S1693&lt;=-0.02,$BA1693&lt;0.01),50,100)),"")</f>
        <v>100</v>
      </c>
      <c r="BC1693" s="0" t="str">
        <f aca="false">IF(OR(COUNT($AZ1693)=0,COUNT($AZ1692)=0),"",IF(OR($AY1693/$AZ1692-1&lt;=-0.03,$AZ1693/$AZ1692-1&lt;=-0.045,IF(COUNT($AZ1684:$AZ1693)=10,AVERAGE($AZ1689:$AZ1693)/AVERAGE($AZ1684:$AZ1693)-1&lt;-0.01,FALSE())),0,IF(OR($AZ1693/$AZ1692-1&lt;=-0.02,IF(COUNT($AZ1684:$AZ1693)=10,AVERAGE($AZ1689:$AZ1693)/AVERAGE($AZ1684:$AZ1693)-1&lt;0.005,FALSE())),50,100)))</f>
        <v/>
      </c>
    </row>
    <row r="1694" customFormat="false" ht="15" hidden="false" customHeight="true" outlineLevel="0" collapsed="false">
      <c r="A1694" s="47" t="n">
        <v>1690</v>
      </c>
      <c r="B1694" s="48" t="n">
        <v>45009</v>
      </c>
      <c r="C1694" s="47" t="n">
        <v>2023</v>
      </c>
      <c r="D1694" s="49" t="s">
        <v>234</v>
      </c>
      <c r="E1694" s="50" t="n">
        <v>12767.05</v>
      </c>
      <c r="F1694" s="51" t="n">
        <v>0.072459</v>
      </c>
      <c r="G1694" s="51" t="n">
        <v>-0.16223</v>
      </c>
      <c r="H1694" s="52" t="n">
        <v>0.7755</v>
      </c>
      <c r="I1694" s="62" t="n">
        <v>455.5</v>
      </c>
      <c r="J1694" s="63" t="s">
        <v>240</v>
      </c>
      <c r="K1694" s="54" t="n">
        <v>21.74</v>
      </c>
      <c r="L1694" s="55" t="n">
        <f aca="false">IF(COUNT(F1694)=0,50,IF(F1694&gt;=0,100,IF(F1694&gt;=-0.02,50,0)))</f>
        <v>100</v>
      </c>
      <c r="M1694" s="55" t="n">
        <f aca="false">IF(COUNT(G1694)=0,50,IF(G1694&gt;-0.06,100,IF(G1694&gt;-0.15,50,0)))</f>
        <v>0</v>
      </c>
      <c r="N1694" s="55" t="n">
        <f aca="false">IF(COUNT(H1694)=0,50,IF(H1694&gt;=0.6,100,IF(H1694&gt;=0.4,50,0)))</f>
        <v>100</v>
      </c>
      <c r="O1694" s="55" t="n">
        <f aca="false">IF(COUNT(I1694)=0,50,IF(J1694="proxy_vix",50,IF(I1694&lt;350,100,IF(I1694&lt;=450,50,0))))</f>
        <v>50</v>
      </c>
      <c r="P1694" s="55" t="n">
        <f aca="false">IF(COUNT(K1694)=0,50,IF(K1694&lt;20,100,IF(K1694&lt;=25,50,0)))</f>
        <v>50</v>
      </c>
      <c r="Q1694" s="54"/>
      <c r="R1694" s="47"/>
      <c r="S1694" s="51" t="n">
        <f aca="false">$E1694/$E1693-1</f>
        <v>0.00297111451360377</v>
      </c>
      <c r="T1694" s="56" t="n">
        <f aca="false">$K1694/$K1693-1</f>
        <v>-0.0384785493144627</v>
      </c>
      <c r="V1694" s="57"/>
      <c r="W1694" s="57"/>
      <c r="Y1694" s="1" t="str">
        <f aca="false">IF(AX1694&gt;=70,"EASY",IF(AX1694&gt;40,"UNCERTAIN","HARD"))</f>
        <v>UNCERTAIN</v>
      </c>
      <c r="AA1694" s="58" t="n">
        <f aca="false">IF($A1694&lt;200,"",AVERAGE($E1645:$E1694)/AVERAGE($E1495:$E1694)-1)</f>
        <v>0.0237082262652941</v>
      </c>
      <c r="AB1694" s="59" t="n">
        <f aca="false">LOOKUP($B1694,07_L1政策步階!$A$4:$A$14,07_L1政策步階!$C$4:$C$14)</f>
        <v>-1</v>
      </c>
      <c r="AC1694" s="57"/>
      <c r="AD1694" s="57"/>
      <c r="AE1694" s="57"/>
      <c r="AF1694" s="57"/>
      <c r="AG1694" s="57"/>
      <c r="AH1694" s="57"/>
      <c r="AI1694" s="57"/>
      <c r="AJ1694" s="57"/>
      <c r="AK1694" s="57"/>
      <c r="AL1694" s="59" t="n">
        <f aca="false">IF(ISNUMBER($AA1694),IF($AA1694&gt;=0.005,100,IF($AA1694&gt;=-0.015,50,0)),"")</f>
        <v>100</v>
      </c>
      <c r="AM1694" s="59" t="n">
        <f aca="false">IF(ISNUMBER($AB1694),IF($AB1694=1,100,IF($AB1694=0,50,0)),"")</f>
        <v>0</v>
      </c>
      <c r="AN1694" s="0" t="str">
        <f aca="false">IF(ISNUMBER($AC1694),IF($AC1694&gt;=0.001,100,IF($AC1694&gt;=-0.003,50,0)),"")</f>
        <v/>
      </c>
      <c r="AO1694" s="0" t="str">
        <f aca="false">IF(ISNUMBER($AD1694),IF($AD1694&gt;=0.04,100,IF($AD1694&gt;=0,50,0)),"")</f>
        <v/>
      </c>
      <c r="AP1694" s="0" t="str">
        <f aca="false">IF(ISNUMBER($AE1694),IF($AE1694&gt;=25,100,IF($AE1694&gt;=-75,50,0)),"")</f>
        <v/>
      </c>
      <c r="AQ1694" s="0" t="str">
        <f aca="false">IF(ISNUMBER($AF1694),IF($AF1694&gt;0,100,IF($AF1694&gt;=-50,50,0)),"")</f>
        <v/>
      </c>
      <c r="AR1694" s="0" t="str">
        <f aca="false">IF(ISNUMBER($AG1694),IF($AG1694=1,100,IF($AG1694=0,50,0)),"")</f>
        <v/>
      </c>
      <c r="AS1694" s="0" t="str">
        <f aca="false">IF(ISNUMBER($AH1694),IF($AH1694&lt;0,100,IF($AH1694&lt;=20,50,0)),"")</f>
        <v/>
      </c>
      <c r="AT1694" s="0" t="str">
        <f aca="false">IF(ISNUMBER($AI1694),IF($AI1694&lt;0.95,100,IF($AI1694&lt;=1,50,0)),"")</f>
        <v/>
      </c>
      <c r="AU1694" s="0" t="str">
        <f aca="false">IF(ISNUMBER($AJ1694),IF($AJ1694&lt;30,0,IF($AJ1694&lt;40,50,IF($AJ1694&lt;=90,100,50))),"")</f>
        <v/>
      </c>
      <c r="AV1694" s="0" t="str">
        <f aca="false">IF(ISNUMBER($AK1694),IF($AK1694&gt;-0.2,100,IF($AK1694&gt;=-0.4,50,0)),"")</f>
        <v/>
      </c>
      <c r="AW1694" s="59" t="n">
        <f aca="false">01_指標庫!$H$4*ISNUMBER($F1694)+01_指標庫!$H$5*ISNUMBER($AA1694)+01_指標庫!$H$6*ISNUMBER($G1694)+01_指標庫!$H$7*ISNUMBER($H1694)+01_指標庫!$H$8*ISNUMBER($AF1694)+01_指標庫!$H$9*ISNUMBER($AG1694)+01_指標庫!$H$10*ISNUMBER($AB1694)+01_指標庫!$H$11*ISNUMBER($AC1694)+01_指標庫!$H$12*ISNUMBER($AD1694)+01_指標庫!$H$13*ISNUMBER($AE1694)+01_指標庫!$H$14*ISNUMBER($I1694)+01_指標庫!$H$15*ISNUMBER($AH1694)+01_指標庫!$H$16*ISNUMBER($K1694)+01_指標庫!$H$17*ISNUMBER($AI1694)+01_指標庫!$H$18*ISNUMBER($AJ1694)+01_指標庫!$H$19*ISNUMBER($AK1694)+01_指標庫!$H$20*ISNUMBER($BB1694)+01_指標庫!$H$21*ISNUMBER($BC1694)</f>
        <v>51</v>
      </c>
      <c r="AX1694" s="59" t="n">
        <f aca="false">IF(AW1694=0,50,ROUND((01_指標庫!$H$4*IF(ISNUMBER($F1694),L1694,0)+01_指標庫!$H$5*IF(ISNUMBER($AA1694),AL1694,0)+01_指標庫!$H$6*IF(ISNUMBER($G1694),M1694,0)+01_指標庫!$H$7*IF(ISNUMBER($H1694),N1694,0)+01_指標庫!$H$8*IF(ISNUMBER($AF1694),AQ1694,0)+01_指標庫!$H$9*IF(ISNUMBER($AG1694),AR1694,0)+01_指標庫!$H$10*IF(ISNUMBER($AB1694),AM1694,0)+01_指標庫!$H$11*IF(ISNUMBER($AC1694),AN1694,0)+01_指標庫!$H$12*IF(ISNUMBER($AD1694),AO1694,0)+01_指標庫!$H$13*IF(ISNUMBER($AE1694),AP1694,0)+01_指標庫!$H$14*IF(ISNUMBER($I1694),O1694,0)+01_指標庫!$H$15*IF(ISNUMBER($AH1694),AS1694,0)+01_指標庫!$H$16*IF(ISNUMBER($K1694),P1694,0)+01_指標庫!$H$17*IF(ISNUMBER($AI1694),AT1694,0)+01_指標庫!$H$18*IF(ISNUMBER($AJ1694),AU1694,0)+01_指標庫!$H$19*IF(ISNUMBER($AK1694),AV1694,0)+01_指標庫!$H$20*IF(ISNUMBER($BB1694),BB1694,0)+01_指標庫!$H$21*IF(ISNUMBER($BC1694),BC1694,0))/AW1694,1))</f>
        <v>60.8</v>
      </c>
      <c r="AY1694" s="60"/>
      <c r="AZ1694" s="60"/>
      <c r="BA1694" s="58" t="n">
        <f aca="false">AVERAGE($E1690:$E1694)/AVERAGE($E1685:$E1694)-1</f>
        <v>0.0151544703777216</v>
      </c>
      <c r="BB1694" s="59" t="n">
        <f aca="false">IF(ISNUMBER($BA1694),IF(OR($S1694&lt;=-0.03,$BA1694&lt;-0.003),0,IF(OR($S1694&lt;=-0.02,$BA1694&lt;0.01),50,100)),"")</f>
        <v>100</v>
      </c>
      <c r="BC1694" s="0" t="str">
        <f aca="false">IF(OR(COUNT($AZ1694)=0,COUNT($AZ1693)=0),"",IF(OR($AY1694/$AZ1693-1&lt;=-0.03,$AZ1694/$AZ1693-1&lt;=-0.045,IF(COUNT($AZ1685:$AZ1694)=10,AVERAGE($AZ1690:$AZ1694)/AVERAGE($AZ1685:$AZ1694)-1&lt;-0.01,FALSE())),0,IF(OR($AZ1694/$AZ1693-1&lt;=-0.02,IF(COUNT($AZ1685:$AZ1694)=10,AVERAGE($AZ1690:$AZ1694)/AVERAGE($AZ1685:$AZ1694)-1&lt;0.005,FALSE())),50,100)))</f>
        <v/>
      </c>
    </row>
    <row r="1695" customFormat="false" ht="15" hidden="false" customHeight="true" outlineLevel="0" collapsed="false">
      <c r="A1695" s="47" t="n">
        <v>1691</v>
      </c>
      <c r="B1695" s="48" t="n">
        <v>45012</v>
      </c>
      <c r="C1695" s="47" t="n">
        <v>2023</v>
      </c>
      <c r="D1695" s="49" t="s">
        <v>236</v>
      </c>
      <c r="E1695" s="50" t="n">
        <v>12673.07</v>
      </c>
      <c r="F1695" s="51" t="n">
        <v>0.064539</v>
      </c>
      <c r="G1695" s="51" t="n">
        <v>-0.168397</v>
      </c>
      <c r="H1695" s="52" t="n">
        <v>0.7959</v>
      </c>
      <c r="I1695" s="62" t="n">
        <v>445.9</v>
      </c>
      <c r="J1695" s="63" t="s">
        <v>240</v>
      </c>
      <c r="K1695" s="54" t="n">
        <v>20.6</v>
      </c>
      <c r="L1695" s="55" t="n">
        <f aca="false">IF(COUNT(F1695)=0,50,IF(F1695&gt;=0,100,IF(F1695&gt;=-0.02,50,0)))</f>
        <v>100</v>
      </c>
      <c r="M1695" s="55" t="n">
        <f aca="false">IF(COUNT(G1695)=0,50,IF(G1695&gt;-0.06,100,IF(G1695&gt;-0.15,50,0)))</f>
        <v>0</v>
      </c>
      <c r="N1695" s="55" t="n">
        <f aca="false">IF(COUNT(H1695)=0,50,IF(H1695&gt;=0.6,100,IF(H1695&gt;=0.4,50,0)))</f>
        <v>100</v>
      </c>
      <c r="O1695" s="55" t="n">
        <f aca="false">IF(COUNT(I1695)=0,50,IF(J1695="proxy_vix",50,IF(I1695&lt;350,100,IF(I1695&lt;=450,50,0))))</f>
        <v>50</v>
      </c>
      <c r="P1695" s="55" t="n">
        <f aca="false">IF(COUNT(K1695)=0,50,IF(K1695&lt;20,100,IF(K1695&lt;=25,50,0)))</f>
        <v>50</v>
      </c>
      <c r="Q1695" s="54"/>
      <c r="R1695" s="47"/>
      <c r="S1695" s="51" t="n">
        <f aca="false">$E1695/$E1694-1</f>
        <v>-0.00736113667605276</v>
      </c>
      <c r="T1695" s="56" t="n">
        <f aca="false">$K1695/$K1694-1</f>
        <v>-0.0524379024839005</v>
      </c>
      <c r="V1695" s="57"/>
      <c r="W1695" s="57"/>
      <c r="Y1695" s="1" t="str">
        <f aca="false">IF(AX1695&gt;=70,"EASY",IF(AX1695&gt;40,"UNCERTAIN","HARD"))</f>
        <v>UNCERTAIN</v>
      </c>
      <c r="AA1695" s="58" t="n">
        <f aca="false">IF($A1695&lt;200,"",AVERAGE($E1646:$E1695)/AVERAGE($E1496:$E1695)-1)</f>
        <v>0.0257219289042596</v>
      </c>
      <c r="AB1695" s="59" t="n">
        <f aca="false">LOOKUP($B1695,07_L1政策步階!$A$4:$A$14,07_L1政策步階!$C$4:$C$14)</f>
        <v>-1</v>
      </c>
      <c r="AC1695" s="57"/>
      <c r="AD1695" s="57"/>
      <c r="AE1695" s="57"/>
      <c r="AF1695" s="57"/>
      <c r="AG1695" s="57"/>
      <c r="AH1695" s="57"/>
      <c r="AI1695" s="57"/>
      <c r="AJ1695" s="57"/>
      <c r="AK1695" s="57"/>
      <c r="AL1695" s="59" t="n">
        <f aca="false">IF(ISNUMBER($AA1695),IF($AA1695&gt;=0.005,100,IF($AA1695&gt;=-0.015,50,0)),"")</f>
        <v>100</v>
      </c>
      <c r="AM1695" s="59" t="n">
        <f aca="false">IF(ISNUMBER($AB1695),IF($AB1695=1,100,IF($AB1695=0,50,0)),"")</f>
        <v>0</v>
      </c>
      <c r="AN1695" s="0" t="str">
        <f aca="false">IF(ISNUMBER($AC1695),IF($AC1695&gt;=0.001,100,IF($AC1695&gt;=-0.003,50,0)),"")</f>
        <v/>
      </c>
      <c r="AO1695" s="0" t="str">
        <f aca="false">IF(ISNUMBER($AD1695),IF($AD1695&gt;=0.04,100,IF($AD1695&gt;=0,50,0)),"")</f>
        <v/>
      </c>
      <c r="AP1695" s="0" t="str">
        <f aca="false">IF(ISNUMBER($AE1695),IF($AE1695&gt;=25,100,IF($AE1695&gt;=-75,50,0)),"")</f>
        <v/>
      </c>
      <c r="AQ1695" s="0" t="str">
        <f aca="false">IF(ISNUMBER($AF1695),IF($AF1695&gt;0,100,IF($AF1695&gt;=-50,50,0)),"")</f>
        <v/>
      </c>
      <c r="AR1695" s="0" t="str">
        <f aca="false">IF(ISNUMBER($AG1695),IF($AG1695=1,100,IF($AG1695=0,50,0)),"")</f>
        <v/>
      </c>
      <c r="AS1695" s="0" t="str">
        <f aca="false">IF(ISNUMBER($AH1695),IF($AH1695&lt;0,100,IF($AH1695&lt;=20,50,0)),"")</f>
        <v/>
      </c>
      <c r="AT1695" s="0" t="str">
        <f aca="false">IF(ISNUMBER($AI1695),IF($AI1695&lt;0.95,100,IF($AI1695&lt;=1,50,0)),"")</f>
        <v/>
      </c>
      <c r="AU1695" s="0" t="str">
        <f aca="false">IF(ISNUMBER($AJ1695),IF($AJ1695&lt;30,0,IF($AJ1695&lt;40,50,IF($AJ1695&lt;=90,100,50))),"")</f>
        <v/>
      </c>
      <c r="AV1695" s="0" t="str">
        <f aca="false">IF(ISNUMBER($AK1695),IF($AK1695&gt;-0.2,100,IF($AK1695&gt;=-0.4,50,0)),"")</f>
        <v/>
      </c>
      <c r="AW1695" s="59" t="n">
        <f aca="false">01_指標庫!$H$4*ISNUMBER($F1695)+01_指標庫!$H$5*ISNUMBER($AA1695)+01_指標庫!$H$6*ISNUMBER($G1695)+01_指標庫!$H$7*ISNUMBER($H1695)+01_指標庫!$H$8*ISNUMBER($AF1695)+01_指標庫!$H$9*ISNUMBER($AG1695)+01_指標庫!$H$10*ISNUMBER($AB1695)+01_指標庫!$H$11*ISNUMBER($AC1695)+01_指標庫!$H$12*ISNUMBER($AD1695)+01_指標庫!$H$13*ISNUMBER($AE1695)+01_指標庫!$H$14*ISNUMBER($I1695)+01_指標庫!$H$15*ISNUMBER($AH1695)+01_指標庫!$H$16*ISNUMBER($K1695)+01_指標庫!$H$17*ISNUMBER($AI1695)+01_指標庫!$H$18*ISNUMBER($AJ1695)+01_指標庫!$H$19*ISNUMBER($AK1695)+01_指標庫!$H$20*ISNUMBER($BB1695)+01_指標庫!$H$21*ISNUMBER($BC1695)</f>
        <v>51</v>
      </c>
      <c r="AX1695" s="59" t="n">
        <f aca="false">IF(AW1695=0,50,ROUND((01_指標庫!$H$4*IF(ISNUMBER($F1695),L1695,0)+01_指標庫!$H$5*IF(ISNUMBER($AA1695),AL1695,0)+01_指標庫!$H$6*IF(ISNUMBER($G1695),M1695,0)+01_指標庫!$H$7*IF(ISNUMBER($H1695),N1695,0)+01_指標庫!$H$8*IF(ISNUMBER($AF1695),AQ1695,0)+01_指標庫!$H$9*IF(ISNUMBER($AG1695),AR1695,0)+01_指標庫!$H$10*IF(ISNUMBER($AB1695),AM1695,0)+01_指標庫!$H$11*IF(ISNUMBER($AC1695),AN1695,0)+01_指標庫!$H$12*IF(ISNUMBER($AD1695),AO1695,0)+01_指標庫!$H$13*IF(ISNUMBER($AE1695),AP1695,0)+01_指標庫!$H$14*IF(ISNUMBER($I1695),O1695,0)+01_指標庫!$H$15*IF(ISNUMBER($AH1695),AS1695,0)+01_指標庫!$H$16*IF(ISNUMBER($K1695),P1695,0)+01_指標庫!$H$17*IF(ISNUMBER($AI1695),AT1695,0)+01_指標庫!$H$18*IF(ISNUMBER($AJ1695),AU1695,0)+01_指標庫!$H$19*IF(ISNUMBER($AK1695),AV1695,0)+01_指標庫!$H$20*IF(ISNUMBER($BB1695),BB1695,0)+01_指標庫!$H$21*IF(ISNUMBER($BC1695),BC1695,0))/AW1695,1))</f>
        <v>60.8</v>
      </c>
      <c r="AY1695" s="60"/>
      <c r="AZ1695" s="60"/>
      <c r="BA1695" s="58" t="n">
        <f aca="false">AVERAGE($E1691:$E1695)/AVERAGE($E1686:$E1695)-1</f>
        <v>0.0108521236028174</v>
      </c>
      <c r="BB1695" s="59" t="n">
        <f aca="false">IF(ISNUMBER($BA1695),IF(OR($S1695&lt;=-0.03,$BA1695&lt;-0.003),0,IF(OR($S1695&lt;=-0.02,$BA1695&lt;0.01),50,100)),"")</f>
        <v>100</v>
      </c>
      <c r="BC1695" s="0" t="str">
        <f aca="false">IF(OR(COUNT($AZ1695)=0,COUNT($AZ1694)=0),"",IF(OR($AY1695/$AZ1694-1&lt;=-0.03,$AZ1695/$AZ1694-1&lt;=-0.045,IF(COUNT($AZ1686:$AZ1695)=10,AVERAGE($AZ1691:$AZ1695)/AVERAGE($AZ1686:$AZ1695)-1&lt;-0.01,FALSE())),0,IF(OR($AZ1695/$AZ1694-1&lt;=-0.02,IF(COUNT($AZ1686:$AZ1695)=10,AVERAGE($AZ1691:$AZ1695)/AVERAGE($AZ1686:$AZ1695)-1&lt;0.005,FALSE())),50,100)))</f>
        <v/>
      </c>
    </row>
    <row r="1696" customFormat="false" ht="15" hidden="false" customHeight="true" outlineLevel="0" collapsed="false">
      <c r="A1696" s="47" t="n">
        <v>1692</v>
      </c>
      <c r="B1696" s="48" t="n">
        <v>45013</v>
      </c>
      <c r="C1696" s="47" t="n">
        <v>2023</v>
      </c>
      <c r="D1696" s="49" t="s">
        <v>237</v>
      </c>
      <c r="E1696" s="50" t="n">
        <v>12610.57</v>
      </c>
      <c r="F1696" s="51" t="n">
        <v>0.059137</v>
      </c>
      <c r="G1696" s="51" t="n">
        <v>-0.172498</v>
      </c>
      <c r="H1696" s="52" t="n">
        <v>0.7551</v>
      </c>
      <c r="I1696" s="62" t="n">
        <v>440.7</v>
      </c>
      <c r="J1696" s="63" t="s">
        <v>240</v>
      </c>
      <c r="K1696" s="54" t="n">
        <v>19.97</v>
      </c>
      <c r="L1696" s="55" t="n">
        <f aca="false">IF(COUNT(F1696)=0,50,IF(F1696&gt;=0,100,IF(F1696&gt;=-0.02,50,0)))</f>
        <v>100</v>
      </c>
      <c r="M1696" s="55" t="n">
        <f aca="false">IF(COUNT(G1696)=0,50,IF(G1696&gt;-0.06,100,IF(G1696&gt;-0.15,50,0)))</f>
        <v>0</v>
      </c>
      <c r="N1696" s="55" t="n">
        <f aca="false">IF(COUNT(H1696)=0,50,IF(H1696&gt;=0.6,100,IF(H1696&gt;=0.4,50,0)))</f>
        <v>100</v>
      </c>
      <c r="O1696" s="55" t="n">
        <f aca="false">IF(COUNT(I1696)=0,50,IF(J1696="proxy_vix",50,IF(I1696&lt;350,100,IF(I1696&lt;=450,50,0))))</f>
        <v>50</v>
      </c>
      <c r="P1696" s="55" t="n">
        <f aca="false">IF(COUNT(K1696)=0,50,IF(K1696&lt;20,100,IF(K1696&lt;=25,50,0)))</f>
        <v>100</v>
      </c>
      <c r="Q1696" s="54"/>
      <c r="R1696" s="47"/>
      <c r="S1696" s="51" t="n">
        <f aca="false">$E1696/$E1695-1</f>
        <v>-0.00493171741338128</v>
      </c>
      <c r="T1696" s="56" t="n">
        <f aca="false">$K1696/$K1695-1</f>
        <v>-0.0305825242718448</v>
      </c>
      <c r="V1696" s="57"/>
      <c r="W1696" s="57"/>
      <c r="Y1696" s="1" t="str">
        <f aca="false">IF(AX1696&gt;=70,"EASY",IF(AX1696&gt;40,"UNCERTAIN","HARD"))</f>
        <v>UNCERTAIN</v>
      </c>
      <c r="AA1696" s="58" t="n">
        <f aca="false">IF($A1696&lt;200,"",AVERAGE($E1647:$E1696)/AVERAGE($E1497:$E1696)-1)</f>
        <v>0.0273709519395173</v>
      </c>
      <c r="AB1696" s="59" t="n">
        <f aca="false">LOOKUP($B1696,07_L1政策步階!$A$4:$A$14,07_L1政策步階!$C$4:$C$14)</f>
        <v>-1</v>
      </c>
      <c r="AC1696" s="57"/>
      <c r="AD1696" s="57"/>
      <c r="AE1696" s="57"/>
      <c r="AF1696" s="57"/>
      <c r="AG1696" s="57"/>
      <c r="AH1696" s="57"/>
      <c r="AI1696" s="57"/>
      <c r="AJ1696" s="57"/>
      <c r="AK1696" s="57"/>
      <c r="AL1696" s="59" t="n">
        <f aca="false">IF(ISNUMBER($AA1696),IF($AA1696&gt;=0.005,100,IF($AA1696&gt;=-0.015,50,0)),"")</f>
        <v>100</v>
      </c>
      <c r="AM1696" s="59" t="n">
        <f aca="false">IF(ISNUMBER($AB1696),IF($AB1696=1,100,IF($AB1696=0,50,0)),"")</f>
        <v>0</v>
      </c>
      <c r="AN1696" s="0" t="str">
        <f aca="false">IF(ISNUMBER($AC1696),IF($AC1696&gt;=0.001,100,IF($AC1696&gt;=-0.003,50,0)),"")</f>
        <v/>
      </c>
      <c r="AO1696" s="0" t="str">
        <f aca="false">IF(ISNUMBER($AD1696),IF($AD1696&gt;=0.04,100,IF($AD1696&gt;=0,50,0)),"")</f>
        <v/>
      </c>
      <c r="AP1696" s="0" t="str">
        <f aca="false">IF(ISNUMBER($AE1696),IF($AE1696&gt;=25,100,IF($AE1696&gt;=-75,50,0)),"")</f>
        <v/>
      </c>
      <c r="AQ1696" s="0" t="str">
        <f aca="false">IF(ISNUMBER($AF1696),IF($AF1696&gt;0,100,IF($AF1696&gt;=-50,50,0)),"")</f>
        <v/>
      </c>
      <c r="AR1696" s="0" t="str">
        <f aca="false">IF(ISNUMBER($AG1696),IF($AG1696=1,100,IF($AG1696=0,50,0)),"")</f>
        <v/>
      </c>
      <c r="AS1696" s="0" t="str">
        <f aca="false">IF(ISNUMBER($AH1696),IF($AH1696&lt;0,100,IF($AH1696&lt;=20,50,0)),"")</f>
        <v/>
      </c>
      <c r="AT1696" s="0" t="str">
        <f aca="false">IF(ISNUMBER($AI1696),IF($AI1696&lt;0.95,100,IF($AI1696&lt;=1,50,0)),"")</f>
        <v/>
      </c>
      <c r="AU1696" s="0" t="str">
        <f aca="false">IF(ISNUMBER($AJ1696),IF($AJ1696&lt;30,0,IF($AJ1696&lt;40,50,IF($AJ1696&lt;=90,100,50))),"")</f>
        <v/>
      </c>
      <c r="AV1696" s="0" t="str">
        <f aca="false">IF(ISNUMBER($AK1696),IF($AK1696&gt;-0.2,100,IF($AK1696&gt;=-0.4,50,0)),"")</f>
        <v/>
      </c>
      <c r="AW1696" s="59" t="n">
        <f aca="false">01_指標庫!$H$4*ISNUMBER($F1696)+01_指標庫!$H$5*ISNUMBER($AA1696)+01_指標庫!$H$6*ISNUMBER($G1696)+01_指標庫!$H$7*ISNUMBER($H1696)+01_指標庫!$H$8*ISNUMBER($AF1696)+01_指標庫!$H$9*ISNUMBER($AG1696)+01_指標庫!$H$10*ISNUMBER($AB1696)+01_指標庫!$H$11*ISNUMBER($AC1696)+01_指標庫!$H$12*ISNUMBER($AD1696)+01_指標庫!$H$13*ISNUMBER($AE1696)+01_指標庫!$H$14*ISNUMBER($I1696)+01_指標庫!$H$15*ISNUMBER($AH1696)+01_指標庫!$H$16*ISNUMBER($K1696)+01_指標庫!$H$17*ISNUMBER($AI1696)+01_指標庫!$H$18*ISNUMBER($AJ1696)+01_指標庫!$H$19*ISNUMBER($AK1696)+01_指標庫!$H$20*ISNUMBER($BB1696)+01_指標庫!$H$21*ISNUMBER($BC1696)</f>
        <v>51</v>
      </c>
      <c r="AX1696" s="59" t="n">
        <f aca="false">IF(AW1696=0,50,ROUND((01_指標庫!$H$4*IF(ISNUMBER($F1696),L1696,0)+01_指標庫!$H$5*IF(ISNUMBER($AA1696),AL1696,0)+01_指標庫!$H$6*IF(ISNUMBER($G1696),M1696,0)+01_指標庫!$H$7*IF(ISNUMBER($H1696),N1696,0)+01_指標庫!$H$8*IF(ISNUMBER($AF1696),AQ1696,0)+01_指標庫!$H$9*IF(ISNUMBER($AG1696),AR1696,0)+01_指標庫!$H$10*IF(ISNUMBER($AB1696),AM1696,0)+01_指標庫!$H$11*IF(ISNUMBER($AC1696),AN1696,0)+01_指標庫!$H$12*IF(ISNUMBER($AD1696),AO1696,0)+01_指標庫!$H$13*IF(ISNUMBER($AE1696),AP1696,0)+01_指標庫!$H$14*IF(ISNUMBER($I1696),O1696,0)+01_指標庫!$H$15*IF(ISNUMBER($AH1696),AS1696,0)+01_指標庫!$H$16*IF(ISNUMBER($K1696),P1696,0)+01_指標庫!$H$17*IF(ISNUMBER($AI1696),AT1696,0)+01_指標庫!$H$18*IF(ISNUMBER($AJ1696),AU1696,0)+01_指標庫!$H$19*IF(ISNUMBER($AK1696),AV1696,0)+01_指標庫!$H$20*IF(ISNUMBER($BB1696),BB1696,0)+01_指標庫!$H$21*IF(ISNUMBER($BC1696),BC1696,0))/AW1696,1))</f>
        <v>60.8</v>
      </c>
      <c r="AY1696" s="60"/>
      <c r="AZ1696" s="60"/>
      <c r="BA1696" s="58" t="n">
        <f aca="false">AVERAGE($E1692:$E1696)/AVERAGE($E1687:$E1696)-1</f>
        <v>0.00547944183548266</v>
      </c>
      <c r="BB1696" s="59" t="n">
        <f aca="false">IF(ISNUMBER($BA1696),IF(OR($S1696&lt;=-0.03,$BA1696&lt;-0.003),0,IF(OR($S1696&lt;=-0.02,$BA1696&lt;0.01),50,100)),"")</f>
        <v>50</v>
      </c>
      <c r="BC1696" s="0" t="str">
        <f aca="false">IF(OR(COUNT($AZ1696)=0,COUNT($AZ1695)=0),"",IF(OR($AY1696/$AZ1695-1&lt;=-0.03,$AZ1696/$AZ1695-1&lt;=-0.045,IF(COUNT($AZ1687:$AZ1696)=10,AVERAGE($AZ1692:$AZ1696)/AVERAGE($AZ1687:$AZ1696)-1&lt;-0.01,FALSE())),0,IF(OR($AZ1696/$AZ1695-1&lt;=-0.02,IF(COUNT($AZ1687:$AZ1696)=10,AVERAGE($AZ1692:$AZ1696)/AVERAGE($AZ1687:$AZ1696)-1&lt;0.005,FALSE())),50,100)))</f>
        <v/>
      </c>
    </row>
    <row r="1697" customFormat="false" ht="15" hidden="false" customHeight="true" outlineLevel="0" collapsed="false">
      <c r="A1697" s="47" t="n">
        <v>1693</v>
      </c>
      <c r="B1697" s="48" t="n">
        <v>45014</v>
      </c>
      <c r="C1697" s="47" t="n">
        <v>2023</v>
      </c>
      <c r="D1697" s="49" t="s">
        <v>238</v>
      </c>
      <c r="E1697" s="50" t="n">
        <v>12846.03</v>
      </c>
      <c r="F1697" s="51" t="n">
        <v>0.078454</v>
      </c>
      <c r="G1697" s="51" t="n">
        <v>-0.157047</v>
      </c>
      <c r="H1697" s="52" t="n">
        <v>0.8163</v>
      </c>
      <c r="I1697" s="62" t="n">
        <v>433.5</v>
      </c>
      <c r="J1697" s="63" t="s">
        <v>240</v>
      </c>
      <c r="K1697" s="54" t="n">
        <v>19.12</v>
      </c>
      <c r="L1697" s="55" t="n">
        <f aca="false">IF(COUNT(F1697)=0,50,IF(F1697&gt;=0,100,IF(F1697&gt;=-0.02,50,0)))</f>
        <v>100</v>
      </c>
      <c r="M1697" s="55" t="n">
        <f aca="false">IF(COUNT(G1697)=0,50,IF(G1697&gt;-0.06,100,IF(G1697&gt;-0.15,50,0)))</f>
        <v>0</v>
      </c>
      <c r="N1697" s="55" t="n">
        <f aca="false">IF(COUNT(H1697)=0,50,IF(H1697&gt;=0.6,100,IF(H1697&gt;=0.4,50,0)))</f>
        <v>100</v>
      </c>
      <c r="O1697" s="55" t="n">
        <f aca="false">IF(COUNT(I1697)=0,50,IF(J1697="proxy_vix",50,IF(I1697&lt;350,100,IF(I1697&lt;=450,50,0))))</f>
        <v>50</v>
      </c>
      <c r="P1697" s="55" t="n">
        <f aca="false">IF(COUNT(K1697)=0,50,IF(K1697&lt;20,100,IF(K1697&lt;=25,50,0)))</f>
        <v>100</v>
      </c>
      <c r="Q1697" s="54"/>
      <c r="R1697" s="47"/>
      <c r="S1697" s="51" t="n">
        <f aca="false">$E1697/$E1696-1</f>
        <v>0.018671638157514</v>
      </c>
      <c r="T1697" s="56" t="n">
        <f aca="false">$K1697/$K1696-1</f>
        <v>-0.0425638457686529</v>
      </c>
      <c r="V1697" s="57"/>
      <c r="W1697" s="57"/>
      <c r="Y1697" s="1" t="str">
        <f aca="false">IF(AX1697&gt;=70,"EASY",IF(AX1697&gt;40,"UNCERTAIN","HARD"))</f>
        <v>UNCERTAIN</v>
      </c>
      <c r="AA1697" s="58" t="n">
        <f aca="false">IF($A1697&lt;200,"",AVERAGE($E1648:$E1697)/AVERAGE($E1498:$E1697)-1)</f>
        <v>0.0290980264773202</v>
      </c>
      <c r="AB1697" s="59" t="n">
        <f aca="false">LOOKUP($B1697,07_L1政策步階!$A$4:$A$14,07_L1政策步階!$C$4:$C$14)</f>
        <v>-1</v>
      </c>
      <c r="AC1697" s="57"/>
      <c r="AD1697" s="57"/>
      <c r="AE1697" s="57"/>
      <c r="AF1697" s="57"/>
      <c r="AG1697" s="57"/>
      <c r="AH1697" s="57"/>
      <c r="AI1697" s="57"/>
      <c r="AJ1697" s="57"/>
      <c r="AK1697" s="57"/>
      <c r="AL1697" s="59" t="n">
        <f aca="false">IF(ISNUMBER($AA1697),IF($AA1697&gt;=0.005,100,IF($AA1697&gt;=-0.015,50,0)),"")</f>
        <v>100</v>
      </c>
      <c r="AM1697" s="59" t="n">
        <f aca="false">IF(ISNUMBER($AB1697),IF($AB1697=1,100,IF($AB1697=0,50,0)),"")</f>
        <v>0</v>
      </c>
      <c r="AN1697" s="0" t="str">
        <f aca="false">IF(ISNUMBER($AC1697),IF($AC1697&gt;=0.001,100,IF($AC1697&gt;=-0.003,50,0)),"")</f>
        <v/>
      </c>
      <c r="AO1697" s="0" t="str">
        <f aca="false">IF(ISNUMBER($AD1697),IF($AD1697&gt;=0.04,100,IF($AD1697&gt;=0,50,0)),"")</f>
        <v/>
      </c>
      <c r="AP1697" s="0" t="str">
        <f aca="false">IF(ISNUMBER($AE1697),IF($AE1697&gt;=25,100,IF($AE1697&gt;=-75,50,0)),"")</f>
        <v/>
      </c>
      <c r="AQ1697" s="0" t="str">
        <f aca="false">IF(ISNUMBER($AF1697),IF($AF1697&gt;0,100,IF($AF1697&gt;=-50,50,0)),"")</f>
        <v/>
      </c>
      <c r="AR1697" s="0" t="str">
        <f aca="false">IF(ISNUMBER($AG1697),IF($AG1697=1,100,IF($AG1697=0,50,0)),"")</f>
        <v/>
      </c>
      <c r="AS1697" s="0" t="str">
        <f aca="false">IF(ISNUMBER($AH1697),IF($AH1697&lt;0,100,IF($AH1697&lt;=20,50,0)),"")</f>
        <v/>
      </c>
      <c r="AT1697" s="0" t="str">
        <f aca="false">IF(ISNUMBER($AI1697),IF($AI1697&lt;0.95,100,IF($AI1697&lt;=1,50,0)),"")</f>
        <v/>
      </c>
      <c r="AU1697" s="0" t="str">
        <f aca="false">IF(ISNUMBER($AJ1697),IF($AJ1697&lt;30,0,IF($AJ1697&lt;40,50,IF($AJ1697&lt;=90,100,50))),"")</f>
        <v/>
      </c>
      <c r="AV1697" s="0" t="str">
        <f aca="false">IF(ISNUMBER($AK1697),IF($AK1697&gt;-0.2,100,IF($AK1697&gt;=-0.4,50,0)),"")</f>
        <v/>
      </c>
      <c r="AW1697" s="59" t="n">
        <f aca="false">01_指標庫!$H$4*ISNUMBER($F1697)+01_指標庫!$H$5*ISNUMBER($AA1697)+01_指標庫!$H$6*ISNUMBER($G1697)+01_指標庫!$H$7*ISNUMBER($H1697)+01_指標庫!$H$8*ISNUMBER($AF1697)+01_指標庫!$H$9*ISNUMBER($AG1697)+01_指標庫!$H$10*ISNUMBER($AB1697)+01_指標庫!$H$11*ISNUMBER($AC1697)+01_指標庫!$H$12*ISNUMBER($AD1697)+01_指標庫!$H$13*ISNUMBER($AE1697)+01_指標庫!$H$14*ISNUMBER($I1697)+01_指標庫!$H$15*ISNUMBER($AH1697)+01_指標庫!$H$16*ISNUMBER($K1697)+01_指標庫!$H$17*ISNUMBER($AI1697)+01_指標庫!$H$18*ISNUMBER($AJ1697)+01_指標庫!$H$19*ISNUMBER($AK1697)+01_指標庫!$H$20*ISNUMBER($BB1697)+01_指標庫!$H$21*ISNUMBER($BC1697)</f>
        <v>51</v>
      </c>
      <c r="AX1697" s="59" t="n">
        <f aca="false">IF(AW1697=0,50,ROUND((01_指標庫!$H$4*IF(ISNUMBER($F1697),L1697,0)+01_指標庫!$H$5*IF(ISNUMBER($AA1697),AL1697,0)+01_指標庫!$H$6*IF(ISNUMBER($G1697),M1697,0)+01_指標庫!$H$7*IF(ISNUMBER($H1697),N1697,0)+01_指標庫!$H$8*IF(ISNUMBER($AF1697),AQ1697,0)+01_指標庫!$H$9*IF(ISNUMBER($AG1697),AR1697,0)+01_指標庫!$H$10*IF(ISNUMBER($AB1697),AM1697,0)+01_指標庫!$H$11*IF(ISNUMBER($AC1697),AN1697,0)+01_指標庫!$H$12*IF(ISNUMBER($AD1697),AO1697,0)+01_指標庫!$H$13*IF(ISNUMBER($AE1697),AP1697,0)+01_指標庫!$H$14*IF(ISNUMBER($I1697),O1697,0)+01_指標庫!$H$15*IF(ISNUMBER($AH1697),AS1697,0)+01_指標庫!$H$16*IF(ISNUMBER($K1697),P1697,0)+01_指標庫!$H$17*IF(ISNUMBER($AI1697),AT1697,0)+01_指標庫!$H$18*IF(ISNUMBER($AJ1697),AU1697,0)+01_指標庫!$H$19*IF(ISNUMBER($AK1697),AV1697,0)+01_指標庫!$H$20*IF(ISNUMBER($BB1697),BB1697,0)+01_指標庫!$H$21*IF(ISNUMBER($BC1697),BC1697,0))/AW1697,1))</f>
        <v>60.8</v>
      </c>
      <c r="AY1697" s="60"/>
      <c r="AZ1697" s="60"/>
      <c r="BA1697" s="58" t="n">
        <f aca="false">AVERAGE($E1693:$E1697)/AVERAGE($E1688:$E1697)-1</f>
        <v>0.00516183377328083</v>
      </c>
      <c r="BB1697" s="59" t="n">
        <f aca="false">IF(ISNUMBER($BA1697),IF(OR($S1697&lt;=-0.03,$BA1697&lt;-0.003),0,IF(OR($S1697&lt;=-0.02,$BA1697&lt;0.01),50,100)),"")</f>
        <v>50</v>
      </c>
      <c r="BC1697" s="0" t="str">
        <f aca="false">IF(OR(COUNT($AZ1697)=0,COUNT($AZ1696)=0),"",IF(OR($AY1697/$AZ1696-1&lt;=-0.03,$AZ1697/$AZ1696-1&lt;=-0.045,IF(COUNT($AZ1688:$AZ1697)=10,AVERAGE($AZ1693:$AZ1697)/AVERAGE($AZ1688:$AZ1697)-1&lt;-0.01,FALSE())),0,IF(OR($AZ1697/$AZ1696-1&lt;=-0.02,IF(COUNT($AZ1688:$AZ1697)=10,AVERAGE($AZ1693:$AZ1697)/AVERAGE($AZ1688:$AZ1697)-1&lt;0.005,FALSE())),50,100)))</f>
        <v/>
      </c>
    </row>
    <row r="1698" customFormat="false" ht="15" hidden="false" customHeight="true" outlineLevel="0" collapsed="false">
      <c r="A1698" s="47" t="n">
        <v>1694</v>
      </c>
      <c r="B1698" s="48" t="n">
        <v>45015</v>
      </c>
      <c r="C1698" s="47" t="n">
        <v>2023</v>
      </c>
      <c r="D1698" s="49" t="s">
        <v>239</v>
      </c>
      <c r="E1698" s="50" t="n">
        <v>12963.14</v>
      </c>
      <c r="F1698" s="51" t="n">
        <v>0.087521</v>
      </c>
      <c r="G1698" s="51" t="n">
        <v>-0.144888</v>
      </c>
      <c r="H1698" s="52" t="n">
        <v>0.7959</v>
      </c>
      <c r="I1698" s="62" t="n">
        <v>432.7</v>
      </c>
      <c r="J1698" s="63" t="s">
        <v>240</v>
      </c>
      <c r="K1698" s="54" t="n">
        <v>19.02</v>
      </c>
      <c r="L1698" s="55" t="n">
        <f aca="false">IF(COUNT(F1698)=0,50,IF(F1698&gt;=0,100,IF(F1698&gt;=-0.02,50,0)))</f>
        <v>100</v>
      </c>
      <c r="M1698" s="55" t="n">
        <f aca="false">IF(COUNT(G1698)=0,50,IF(G1698&gt;-0.06,100,IF(G1698&gt;-0.15,50,0)))</f>
        <v>50</v>
      </c>
      <c r="N1698" s="55" t="n">
        <f aca="false">IF(COUNT(H1698)=0,50,IF(H1698&gt;=0.6,100,IF(H1698&gt;=0.4,50,0)))</f>
        <v>100</v>
      </c>
      <c r="O1698" s="55" t="n">
        <f aca="false">IF(COUNT(I1698)=0,50,IF(J1698="proxy_vix",50,IF(I1698&lt;350,100,IF(I1698&lt;=450,50,0))))</f>
        <v>50</v>
      </c>
      <c r="P1698" s="55" t="n">
        <f aca="false">IF(COUNT(K1698)=0,50,IF(K1698&lt;20,100,IF(K1698&lt;=25,50,0)))</f>
        <v>100</v>
      </c>
      <c r="Q1698" s="54"/>
      <c r="R1698" s="47"/>
      <c r="S1698" s="51" t="n">
        <f aca="false">$E1698/$E1697-1</f>
        <v>0.00911643519437511</v>
      </c>
      <c r="T1698" s="56" t="n">
        <f aca="false">$K1698/$K1697-1</f>
        <v>-0.00523012552301261</v>
      </c>
      <c r="V1698" s="57"/>
      <c r="W1698" s="57"/>
      <c r="Y1698" s="1" t="str">
        <f aca="false">IF(AX1698&gt;=70,"EASY",IF(AX1698&gt;40,"UNCERTAIN","HARD"))</f>
        <v>UNCERTAIN</v>
      </c>
      <c r="AA1698" s="58" t="n">
        <f aca="false">IF($A1698&lt;200,"",AVERAGE($E1649:$E1698)/AVERAGE($E1499:$E1698)-1)</f>
        <v>0.0309805285477012</v>
      </c>
      <c r="AB1698" s="59" t="n">
        <f aca="false">LOOKUP($B1698,07_L1政策步階!$A$4:$A$14,07_L1政策步階!$C$4:$C$14)</f>
        <v>-1</v>
      </c>
      <c r="AC1698" s="57"/>
      <c r="AD1698" s="57"/>
      <c r="AE1698" s="57"/>
      <c r="AF1698" s="57"/>
      <c r="AG1698" s="57"/>
      <c r="AH1698" s="57"/>
      <c r="AI1698" s="57"/>
      <c r="AJ1698" s="57"/>
      <c r="AK1698" s="57"/>
      <c r="AL1698" s="59" t="n">
        <f aca="false">IF(ISNUMBER($AA1698),IF($AA1698&gt;=0.005,100,IF($AA1698&gt;=-0.015,50,0)),"")</f>
        <v>100</v>
      </c>
      <c r="AM1698" s="59" t="n">
        <f aca="false">IF(ISNUMBER($AB1698),IF($AB1698=1,100,IF($AB1698=0,50,0)),"")</f>
        <v>0</v>
      </c>
      <c r="AN1698" s="0" t="str">
        <f aca="false">IF(ISNUMBER($AC1698),IF($AC1698&gt;=0.001,100,IF($AC1698&gt;=-0.003,50,0)),"")</f>
        <v/>
      </c>
      <c r="AO1698" s="0" t="str">
        <f aca="false">IF(ISNUMBER($AD1698),IF($AD1698&gt;=0.04,100,IF($AD1698&gt;=0,50,0)),"")</f>
        <v/>
      </c>
      <c r="AP1698" s="0" t="str">
        <f aca="false">IF(ISNUMBER($AE1698),IF($AE1698&gt;=25,100,IF($AE1698&gt;=-75,50,0)),"")</f>
        <v/>
      </c>
      <c r="AQ1698" s="0" t="str">
        <f aca="false">IF(ISNUMBER($AF1698),IF($AF1698&gt;0,100,IF($AF1698&gt;=-50,50,0)),"")</f>
        <v/>
      </c>
      <c r="AR1698" s="0" t="str">
        <f aca="false">IF(ISNUMBER($AG1698),IF($AG1698=1,100,IF($AG1698=0,50,0)),"")</f>
        <v/>
      </c>
      <c r="AS1698" s="0" t="str">
        <f aca="false">IF(ISNUMBER($AH1698),IF($AH1698&lt;0,100,IF($AH1698&lt;=20,50,0)),"")</f>
        <v/>
      </c>
      <c r="AT1698" s="0" t="str">
        <f aca="false">IF(ISNUMBER($AI1698),IF($AI1698&lt;0.95,100,IF($AI1698&lt;=1,50,0)),"")</f>
        <v/>
      </c>
      <c r="AU1698" s="0" t="str">
        <f aca="false">IF(ISNUMBER($AJ1698),IF($AJ1698&lt;30,0,IF($AJ1698&lt;40,50,IF($AJ1698&lt;=90,100,50))),"")</f>
        <v/>
      </c>
      <c r="AV1698" s="0" t="str">
        <f aca="false">IF(ISNUMBER($AK1698),IF($AK1698&gt;-0.2,100,IF($AK1698&gt;=-0.4,50,0)),"")</f>
        <v/>
      </c>
      <c r="AW1698" s="59" t="n">
        <f aca="false">01_指標庫!$H$4*ISNUMBER($F1698)+01_指標庫!$H$5*ISNUMBER($AA1698)+01_指標庫!$H$6*ISNUMBER($G1698)+01_指標庫!$H$7*ISNUMBER($H1698)+01_指標庫!$H$8*ISNUMBER($AF1698)+01_指標庫!$H$9*ISNUMBER($AG1698)+01_指標庫!$H$10*ISNUMBER($AB1698)+01_指標庫!$H$11*ISNUMBER($AC1698)+01_指標庫!$H$12*ISNUMBER($AD1698)+01_指標庫!$H$13*ISNUMBER($AE1698)+01_指標庫!$H$14*ISNUMBER($I1698)+01_指標庫!$H$15*ISNUMBER($AH1698)+01_指標庫!$H$16*ISNUMBER($K1698)+01_指標庫!$H$17*ISNUMBER($AI1698)+01_指標庫!$H$18*ISNUMBER($AJ1698)+01_指標庫!$H$19*ISNUMBER($AK1698)+01_指標庫!$H$20*ISNUMBER($BB1698)+01_指標庫!$H$21*ISNUMBER($BC1698)</f>
        <v>51</v>
      </c>
      <c r="AX1698" s="59" t="n">
        <f aca="false">IF(AW1698=0,50,ROUND((01_指標庫!$H$4*IF(ISNUMBER($F1698),L1698,0)+01_指標庫!$H$5*IF(ISNUMBER($AA1698),AL1698,0)+01_指標庫!$H$6*IF(ISNUMBER($G1698),M1698,0)+01_指標庫!$H$7*IF(ISNUMBER($H1698),N1698,0)+01_指標庫!$H$8*IF(ISNUMBER($AF1698),AQ1698,0)+01_指標庫!$H$9*IF(ISNUMBER($AG1698),AR1698,0)+01_指標庫!$H$10*IF(ISNUMBER($AB1698),AM1698,0)+01_指標庫!$H$11*IF(ISNUMBER($AC1698),AN1698,0)+01_指標庫!$H$12*IF(ISNUMBER($AD1698),AO1698,0)+01_指標庫!$H$13*IF(ISNUMBER($AE1698),AP1698,0)+01_指標庫!$H$14*IF(ISNUMBER($I1698),O1698,0)+01_指標庫!$H$15*IF(ISNUMBER($AH1698),AS1698,0)+01_指標庫!$H$16*IF(ISNUMBER($K1698),P1698,0)+01_指標庫!$H$17*IF(ISNUMBER($AI1698),AT1698,0)+01_指標庫!$H$18*IF(ISNUMBER($AJ1698),AU1698,0)+01_指標庫!$H$19*IF(ISNUMBER($AK1698),AV1698,0)+01_指標庫!$H$20*IF(ISNUMBER($BB1698),BB1698,0)+01_指標庫!$H$21*IF(ISNUMBER($BC1698),BC1698,0))/AW1698,1))</f>
        <v>68.6</v>
      </c>
      <c r="AY1698" s="60"/>
      <c r="AZ1698" s="60"/>
      <c r="BA1698" s="58" t="n">
        <f aca="false">AVERAGE($E1694:$E1698)/AVERAGE($E1689:$E1698)-1</f>
        <v>0.00582413773741197</v>
      </c>
      <c r="BB1698" s="59" t="n">
        <f aca="false">IF(ISNUMBER($BA1698),IF(OR($S1698&lt;=-0.03,$BA1698&lt;-0.003),0,IF(OR($S1698&lt;=-0.02,$BA1698&lt;0.01),50,100)),"")</f>
        <v>50</v>
      </c>
      <c r="BC1698" s="0" t="str">
        <f aca="false">IF(OR(COUNT($AZ1698)=0,COUNT($AZ1697)=0),"",IF(OR($AY1698/$AZ1697-1&lt;=-0.03,$AZ1698/$AZ1697-1&lt;=-0.045,IF(COUNT($AZ1689:$AZ1698)=10,AVERAGE($AZ1694:$AZ1698)/AVERAGE($AZ1689:$AZ1698)-1&lt;-0.01,FALSE())),0,IF(OR($AZ1698/$AZ1697-1&lt;=-0.02,IF(COUNT($AZ1689:$AZ1698)=10,AVERAGE($AZ1694:$AZ1698)/AVERAGE($AZ1689:$AZ1698)-1&lt;0.005,FALSE())),50,100)))</f>
        <v/>
      </c>
    </row>
    <row r="1699" customFormat="false" ht="15" hidden="false" customHeight="true" outlineLevel="0" collapsed="false">
      <c r="A1699" s="47" t="n">
        <v>1695</v>
      </c>
      <c r="B1699" s="48" t="n">
        <v>45016</v>
      </c>
      <c r="C1699" s="47" t="n">
        <v>2023</v>
      </c>
      <c r="D1699" s="49" t="s">
        <v>234</v>
      </c>
      <c r="E1699" s="50" t="n">
        <v>13181.35</v>
      </c>
      <c r="F1699" s="51" t="n">
        <v>0.104961</v>
      </c>
      <c r="G1699" s="51" t="n">
        <v>-0.130494</v>
      </c>
      <c r="H1699" s="52" t="n">
        <v>0.8367</v>
      </c>
      <c r="I1699" s="62" t="n">
        <v>430</v>
      </c>
      <c r="J1699" s="63" t="s">
        <v>240</v>
      </c>
      <c r="K1699" s="54" t="n">
        <v>18.7</v>
      </c>
      <c r="L1699" s="55" t="n">
        <f aca="false">IF(COUNT(F1699)=0,50,IF(F1699&gt;=0,100,IF(F1699&gt;=-0.02,50,0)))</f>
        <v>100</v>
      </c>
      <c r="M1699" s="55" t="n">
        <f aca="false">IF(COUNT(G1699)=0,50,IF(G1699&gt;-0.06,100,IF(G1699&gt;-0.15,50,0)))</f>
        <v>50</v>
      </c>
      <c r="N1699" s="55" t="n">
        <f aca="false">IF(COUNT(H1699)=0,50,IF(H1699&gt;=0.6,100,IF(H1699&gt;=0.4,50,0)))</f>
        <v>100</v>
      </c>
      <c r="O1699" s="55" t="n">
        <f aca="false">IF(COUNT(I1699)=0,50,IF(J1699="proxy_vix",50,IF(I1699&lt;350,100,IF(I1699&lt;=450,50,0))))</f>
        <v>50</v>
      </c>
      <c r="P1699" s="55" t="n">
        <f aca="false">IF(COUNT(K1699)=0,50,IF(K1699&lt;20,100,IF(K1699&lt;=25,50,0)))</f>
        <v>100</v>
      </c>
      <c r="Q1699" s="54"/>
      <c r="R1699" s="47"/>
      <c r="S1699" s="51" t="n">
        <f aca="false">$E1699/$E1698-1</f>
        <v>0.0168331129649144</v>
      </c>
      <c r="T1699" s="56" t="n">
        <f aca="false">$K1699/$K1698-1</f>
        <v>-0.0168243953732913</v>
      </c>
      <c r="V1699" s="57"/>
      <c r="W1699" s="57"/>
      <c r="Y1699" s="1" t="str">
        <f aca="false">IF(AX1699&gt;=70,"EASY",IF(AX1699&gt;40,"UNCERTAIN","HARD"))</f>
        <v>UNCERTAIN</v>
      </c>
      <c r="AA1699" s="58" t="n">
        <f aca="false">IF($A1699&lt;200,"",AVERAGE($E1650:$E1699)/AVERAGE($E1500:$E1699)-1)</f>
        <v>0.033334045867949</v>
      </c>
      <c r="AB1699" s="59" t="n">
        <f aca="false">LOOKUP($B1699,07_L1政策步階!$A$4:$A$14,07_L1政策步階!$C$4:$C$14)</f>
        <v>-1</v>
      </c>
      <c r="AC1699" s="57"/>
      <c r="AD1699" s="57"/>
      <c r="AE1699" s="57"/>
      <c r="AF1699" s="57"/>
      <c r="AG1699" s="57"/>
      <c r="AH1699" s="57"/>
      <c r="AI1699" s="57"/>
      <c r="AJ1699" s="57"/>
      <c r="AK1699" s="57"/>
      <c r="AL1699" s="59" t="n">
        <f aca="false">IF(ISNUMBER($AA1699),IF($AA1699&gt;=0.005,100,IF($AA1699&gt;=-0.015,50,0)),"")</f>
        <v>100</v>
      </c>
      <c r="AM1699" s="59" t="n">
        <f aca="false">IF(ISNUMBER($AB1699),IF($AB1699=1,100,IF($AB1699=0,50,0)),"")</f>
        <v>0</v>
      </c>
      <c r="AN1699" s="0" t="str">
        <f aca="false">IF(ISNUMBER($AC1699),IF($AC1699&gt;=0.001,100,IF($AC1699&gt;=-0.003,50,0)),"")</f>
        <v/>
      </c>
      <c r="AO1699" s="0" t="str">
        <f aca="false">IF(ISNUMBER($AD1699),IF($AD1699&gt;=0.04,100,IF($AD1699&gt;=0,50,0)),"")</f>
        <v/>
      </c>
      <c r="AP1699" s="0" t="str">
        <f aca="false">IF(ISNUMBER($AE1699),IF($AE1699&gt;=25,100,IF($AE1699&gt;=-75,50,0)),"")</f>
        <v/>
      </c>
      <c r="AQ1699" s="0" t="str">
        <f aca="false">IF(ISNUMBER($AF1699),IF($AF1699&gt;0,100,IF($AF1699&gt;=-50,50,0)),"")</f>
        <v/>
      </c>
      <c r="AR1699" s="0" t="str">
        <f aca="false">IF(ISNUMBER($AG1699),IF($AG1699=1,100,IF($AG1699=0,50,0)),"")</f>
        <v/>
      </c>
      <c r="AS1699" s="0" t="str">
        <f aca="false">IF(ISNUMBER($AH1699),IF($AH1699&lt;0,100,IF($AH1699&lt;=20,50,0)),"")</f>
        <v/>
      </c>
      <c r="AT1699" s="0" t="str">
        <f aca="false">IF(ISNUMBER($AI1699),IF($AI1699&lt;0.95,100,IF($AI1699&lt;=1,50,0)),"")</f>
        <v/>
      </c>
      <c r="AU1699" s="0" t="str">
        <f aca="false">IF(ISNUMBER($AJ1699),IF($AJ1699&lt;30,0,IF($AJ1699&lt;40,50,IF($AJ1699&lt;=90,100,50))),"")</f>
        <v/>
      </c>
      <c r="AV1699" s="0" t="str">
        <f aca="false">IF(ISNUMBER($AK1699),IF($AK1699&gt;-0.2,100,IF($AK1699&gt;=-0.4,50,0)),"")</f>
        <v/>
      </c>
      <c r="AW1699" s="59" t="n">
        <f aca="false">01_指標庫!$H$4*ISNUMBER($F1699)+01_指標庫!$H$5*ISNUMBER($AA1699)+01_指標庫!$H$6*ISNUMBER($G1699)+01_指標庫!$H$7*ISNUMBER($H1699)+01_指標庫!$H$8*ISNUMBER($AF1699)+01_指標庫!$H$9*ISNUMBER($AG1699)+01_指標庫!$H$10*ISNUMBER($AB1699)+01_指標庫!$H$11*ISNUMBER($AC1699)+01_指標庫!$H$12*ISNUMBER($AD1699)+01_指標庫!$H$13*ISNUMBER($AE1699)+01_指標庫!$H$14*ISNUMBER($I1699)+01_指標庫!$H$15*ISNUMBER($AH1699)+01_指標庫!$H$16*ISNUMBER($K1699)+01_指標庫!$H$17*ISNUMBER($AI1699)+01_指標庫!$H$18*ISNUMBER($AJ1699)+01_指標庫!$H$19*ISNUMBER($AK1699)+01_指標庫!$H$20*ISNUMBER($BB1699)+01_指標庫!$H$21*ISNUMBER($BC1699)</f>
        <v>51</v>
      </c>
      <c r="AX1699" s="59" t="n">
        <f aca="false">IF(AW1699=0,50,ROUND((01_指標庫!$H$4*IF(ISNUMBER($F1699),L1699,0)+01_指標庫!$H$5*IF(ISNUMBER($AA1699),AL1699,0)+01_指標庫!$H$6*IF(ISNUMBER($G1699),M1699,0)+01_指標庫!$H$7*IF(ISNUMBER($H1699),N1699,0)+01_指標庫!$H$8*IF(ISNUMBER($AF1699),AQ1699,0)+01_指標庫!$H$9*IF(ISNUMBER($AG1699),AR1699,0)+01_指標庫!$H$10*IF(ISNUMBER($AB1699),AM1699,0)+01_指標庫!$H$11*IF(ISNUMBER($AC1699),AN1699,0)+01_指標庫!$H$12*IF(ISNUMBER($AD1699),AO1699,0)+01_指標庫!$H$13*IF(ISNUMBER($AE1699),AP1699,0)+01_指標庫!$H$14*IF(ISNUMBER($I1699),O1699,0)+01_指標庫!$H$15*IF(ISNUMBER($AH1699),AS1699,0)+01_指標庫!$H$16*IF(ISNUMBER($K1699),P1699,0)+01_指標庫!$H$17*IF(ISNUMBER($AI1699),AT1699,0)+01_指標庫!$H$18*IF(ISNUMBER($AJ1699),AU1699,0)+01_指標庫!$H$19*IF(ISNUMBER($AK1699),AV1699,0)+01_指標庫!$H$20*IF(ISNUMBER($BB1699),BB1699,0)+01_指標庫!$H$21*IF(ISNUMBER($BC1699),BC1699,0))/AW1699,1))</f>
        <v>68.6</v>
      </c>
      <c r="AY1699" s="60"/>
      <c r="AZ1699" s="60"/>
      <c r="BA1699" s="58" t="n">
        <f aca="false">AVERAGE($E1695:$E1699)/AVERAGE($E1690:$E1699)-1</f>
        <v>0.00710332458906038</v>
      </c>
      <c r="BB1699" s="59" t="n">
        <f aca="false">IF(ISNUMBER($BA1699),IF(OR($S1699&lt;=-0.03,$BA1699&lt;-0.003),0,IF(OR($S1699&lt;=-0.02,$BA1699&lt;0.01),50,100)),"")</f>
        <v>50</v>
      </c>
      <c r="BC1699" s="0" t="str">
        <f aca="false">IF(OR(COUNT($AZ1699)=0,COUNT($AZ1698)=0),"",IF(OR($AY1699/$AZ1698-1&lt;=-0.03,$AZ1699/$AZ1698-1&lt;=-0.045,IF(COUNT($AZ1690:$AZ1699)=10,AVERAGE($AZ1695:$AZ1699)/AVERAGE($AZ1690:$AZ1699)-1&lt;-0.01,FALSE())),0,IF(OR($AZ1699/$AZ1698-1&lt;=-0.02,IF(COUNT($AZ1690:$AZ1699)=10,AVERAGE($AZ1695:$AZ1699)/AVERAGE($AZ1690:$AZ1699)-1&lt;0.005,FALSE())),50,100)))</f>
        <v/>
      </c>
    </row>
    <row r="1700" customFormat="false" ht="15" hidden="false" customHeight="true" outlineLevel="0" collapsed="false">
      <c r="A1700" s="47" t="n">
        <v>1696</v>
      </c>
      <c r="B1700" s="48" t="n">
        <v>45019</v>
      </c>
      <c r="C1700" s="47" t="n">
        <v>2023</v>
      </c>
      <c r="D1700" s="49" t="s">
        <v>236</v>
      </c>
      <c r="E1700" s="50" t="n">
        <v>13148.35</v>
      </c>
      <c r="F1700" s="51" t="n">
        <v>0.101477</v>
      </c>
      <c r="G1700" s="51" t="n">
        <v>-0.132671</v>
      </c>
      <c r="H1700" s="52" t="n">
        <v>0.8367</v>
      </c>
      <c r="I1700" s="62" t="n">
        <v>428.7</v>
      </c>
      <c r="J1700" s="63" t="s">
        <v>240</v>
      </c>
      <c r="K1700" s="54" t="n">
        <v>18.55</v>
      </c>
      <c r="L1700" s="55" t="n">
        <f aca="false">IF(COUNT(F1700)=0,50,IF(F1700&gt;=0,100,IF(F1700&gt;=-0.02,50,0)))</f>
        <v>100</v>
      </c>
      <c r="M1700" s="55" t="n">
        <f aca="false">IF(COUNT(G1700)=0,50,IF(G1700&gt;-0.06,100,IF(G1700&gt;-0.15,50,0)))</f>
        <v>50</v>
      </c>
      <c r="N1700" s="55" t="n">
        <f aca="false">IF(COUNT(H1700)=0,50,IF(H1700&gt;=0.6,100,IF(H1700&gt;=0.4,50,0)))</f>
        <v>100</v>
      </c>
      <c r="O1700" s="55" t="n">
        <f aca="false">IF(COUNT(I1700)=0,50,IF(J1700="proxy_vix",50,IF(I1700&lt;350,100,IF(I1700&lt;=450,50,0))))</f>
        <v>50</v>
      </c>
      <c r="P1700" s="55" t="n">
        <f aca="false">IF(COUNT(K1700)=0,50,IF(K1700&lt;20,100,IF(K1700&lt;=25,50,0)))</f>
        <v>100</v>
      </c>
      <c r="Q1700" s="54"/>
      <c r="R1700" s="47"/>
      <c r="S1700" s="51" t="n">
        <f aca="false">$E1700/$E1699-1</f>
        <v>-0.00250353719459695</v>
      </c>
      <c r="T1700" s="56" t="n">
        <f aca="false">$K1700/$K1699-1</f>
        <v>-0.00802139037433147</v>
      </c>
      <c r="V1700" s="57"/>
      <c r="W1700" s="57"/>
      <c r="Y1700" s="1" t="str">
        <f aca="false">IF(AX1700&gt;=70,"EASY",IF(AX1700&gt;40,"UNCERTAIN","HARD"))</f>
        <v>UNCERTAIN</v>
      </c>
      <c r="AA1700" s="58" t="n">
        <f aca="false">IF($A1700&lt;200,"",AVERAGE($E1651:$E1700)/AVERAGE($E1501:$E1700)-1)</f>
        <v>0.0352234958112945</v>
      </c>
      <c r="AB1700" s="59" t="n">
        <f aca="false">LOOKUP($B1700,07_L1政策步階!$A$4:$A$14,07_L1政策步階!$C$4:$C$14)</f>
        <v>-1</v>
      </c>
      <c r="AC1700" s="57"/>
      <c r="AD1700" s="57"/>
      <c r="AE1700" s="57"/>
      <c r="AF1700" s="57"/>
      <c r="AG1700" s="57"/>
      <c r="AH1700" s="57"/>
      <c r="AI1700" s="57"/>
      <c r="AJ1700" s="57"/>
      <c r="AK1700" s="57"/>
      <c r="AL1700" s="59" t="n">
        <f aca="false">IF(ISNUMBER($AA1700),IF($AA1700&gt;=0.005,100,IF($AA1700&gt;=-0.015,50,0)),"")</f>
        <v>100</v>
      </c>
      <c r="AM1700" s="59" t="n">
        <f aca="false">IF(ISNUMBER($AB1700),IF($AB1700=1,100,IF($AB1700=0,50,0)),"")</f>
        <v>0</v>
      </c>
      <c r="AN1700" s="0" t="str">
        <f aca="false">IF(ISNUMBER($AC1700),IF($AC1700&gt;=0.001,100,IF($AC1700&gt;=-0.003,50,0)),"")</f>
        <v/>
      </c>
      <c r="AO1700" s="0" t="str">
        <f aca="false">IF(ISNUMBER($AD1700),IF($AD1700&gt;=0.04,100,IF($AD1700&gt;=0,50,0)),"")</f>
        <v/>
      </c>
      <c r="AP1700" s="0" t="str">
        <f aca="false">IF(ISNUMBER($AE1700),IF($AE1700&gt;=25,100,IF($AE1700&gt;=-75,50,0)),"")</f>
        <v/>
      </c>
      <c r="AQ1700" s="0" t="str">
        <f aca="false">IF(ISNUMBER($AF1700),IF($AF1700&gt;0,100,IF($AF1700&gt;=-50,50,0)),"")</f>
        <v/>
      </c>
      <c r="AR1700" s="0" t="str">
        <f aca="false">IF(ISNUMBER($AG1700),IF($AG1700=1,100,IF($AG1700=0,50,0)),"")</f>
        <v/>
      </c>
      <c r="AS1700" s="0" t="str">
        <f aca="false">IF(ISNUMBER($AH1700),IF($AH1700&lt;0,100,IF($AH1700&lt;=20,50,0)),"")</f>
        <v/>
      </c>
      <c r="AT1700" s="0" t="str">
        <f aca="false">IF(ISNUMBER($AI1700),IF($AI1700&lt;0.95,100,IF($AI1700&lt;=1,50,0)),"")</f>
        <v/>
      </c>
      <c r="AU1700" s="0" t="str">
        <f aca="false">IF(ISNUMBER($AJ1700),IF($AJ1700&lt;30,0,IF($AJ1700&lt;40,50,IF($AJ1700&lt;=90,100,50))),"")</f>
        <v/>
      </c>
      <c r="AV1700" s="0" t="str">
        <f aca="false">IF(ISNUMBER($AK1700),IF($AK1700&gt;-0.2,100,IF($AK1700&gt;=-0.4,50,0)),"")</f>
        <v/>
      </c>
      <c r="AW1700" s="59" t="n">
        <f aca="false">01_指標庫!$H$4*ISNUMBER($F1700)+01_指標庫!$H$5*ISNUMBER($AA1700)+01_指標庫!$H$6*ISNUMBER($G1700)+01_指標庫!$H$7*ISNUMBER($H1700)+01_指標庫!$H$8*ISNUMBER($AF1700)+01_指標庫!$H$9*ISNUMBER($AG1700)+01_指標庫!$H$10*ISNUMBER($AB1700)+01_指標庫!$H$11*ISNUMBER($AC1700)+01_指標庫!$H$12*ISNUMBER($AD1700)+01_指標庫!$H$13*ISNUMBER($AE1700)+01_指標庫!$H$14*ISNUMBER($I1700)+01_指標庫!$H$15*ISNUMBER($AH1700)+01_指標庫!$H$16*ISNUMBER($K1700)+01_指標庫!$H$17*ISNUMBER($AI1700)+01_指標庫!$H$18*ISNUMBER($AJ1700)+01_指標庫!$H$19*ISNUMBER($AK1700)+01_指標庫!$H$20*ISNUMBER($BB1700)+01_指標庫!$H$21*ISNUMBER($BC1700)</f>
        <v>51</v>
      </c>
      <c r="AX1700" s="59" t="n">
        <f aca="false">IF(AW1700=0,50,ROUND((01_指標庫!$H$4*IF(ISNUMBER($F1700),L1700,0)+01_指標庫!$H$5*IF(ISNUMBER($AA1700),AL1700,0)+01_指標庫!$H$6*IF(ISNUMBER($G1700),M1700,0)+01_指標庫!$H$7*IF(ISNUMBER($H1700),N1700,0)+01_指標庫!$H$8*IF(ISNUMBER($AF1700),AQ1700,0)+01_指標庫!$H$9*IF(ISNUMBER($AG1700),AR1700,0)+01_指標庫!$H$10*IF(ISNUMBER($AB1700),AM1700,0)+01_指標庫!$H$11*IF(ISNUMBER($AC1700),AN1700,0)+01_指標庫!$H$12*IF(ISNUMBER($AD1700),AO1700,0)+01_指標庫!$H$13*IF(ISNUMBER($AE1700),AP1700,0)+01_指標庫!$H$14*IF(ISNUMBER($I1700),O1700,0)+01_指標庫!$H$15*IF(ISNUMBER($AH1700),AS1700,0)+01_指標庫!$H$16*IF(ISNUMBER($K1700),P1700,0)+01_指標庫!$H$17*IF(ISNUMBER($AI1700),AT1700,0)+01_指標庫!$H$18*IF(ISNUMBER($AJ1700),AU1700,0)+01_指標庫!$H$19*IF(ISNUMBER($AK1700),AV1700,0)+01_指標庫!$H$20*IF(ISNUMBER($BB1700),BB1700,0)+01_指標庫!$H$21*IF(ISNUMBER($BC1700),BC1700,0))/AW1700,1))</f>
        <v>68.6</v>
      </c>
      <c r="AY1700" s="60"/>
      <c r="AZ1700" s="60"/>
      <c r="BA1700" s="58" t="n">
        <f aca="false">AVERAGE($E1696:$E1700)/AVERAGE($E1691:$E1700)-1</f>
        <v>0.00991597894303076</v>
      </c>
      <c r="BB1700" s="59" t="n">
        <f aca="false">IF(ISNUMBER($BA1700),IF(OR($S1700&lt;=-0.03,$BA1700&lt;-0.003),0,IF(OR($S1700&lt;=-0.02,$BA1700&lt;0.01),50,100)),"")</f>
        <v>50</v>
      </c>
      <c r="BC1700" s="0" t="str">
        <f aca="false">IF(OR(COUNT($AZ1700)=0,COUNT($AZ1699)=0),"",IF(OR($AY1700/$AZ1699-1&lt;=-0.03,$AZ1700/$AZ1699-1&lt;=-0.045,IF(COUNT($AZ1691:$AZ1700)=10,AVERAGE($AZ1696:$AZ1700)/AVERAGE($AZ1691:$AZ1700)-1&lt;-0.01,FALSE())),0,IF(OR($AZ1700/$AZ1699-1&lt;=-0.02,IF(COUNT($AZ1691:$AZ1700)=10,AVERAGE($AZ1696:$AZ1700)/AVERAGE($AZ1691:$AZ1700)-1&lt;0.005,FALSE())),50,100)))</f>
        <v/>
      </c>
    </row>
    <row r="1701" customFormat="false" ht="15" hidden="false" customHeight="true" outlineLevel="0" collapsed="false">
      <c r="A1701" s="47" t="n">
        <v>1697</v>
      </c>
      <c r="B1701" s="48" t="n">
        <v>45020</v>
      </c>
      <c r="C1701" s="47" t="n">
        <v>2023</v>
      </c>
      <c r="D1701" s="49" t="s">
        <v>237</v>
      </c>
      <c r="E1701" s="50" t="n">
        <v>13100.08</v>
      </c>
      <c r="F1701" s="51" t="n">
        <v>0.096527</v>
      </c>
      <c r="G1701" s="51" t="n">
        <v>-0.135855</v>
      </c>
      <c r="H1701" s="52" t="n">
        <v>0.8367</v>
      </c>
      <c r="I1701" s="62" t="n">
        <v>432.5</v>
      </c>
      <c r="J1701" s="63" t="s">
        <v>240</v>
      </c>
      <c r="K1701" s="54" t="n">
        <v>19</v>
      </c>
      <c r="L1701" s="55" t="n">
        <f aca="false">IF(COUNT(F1701)=0,50,IF(F1701&gt;=0,100,IF(F1701&gt;=-0.02,50,0)))</f>
        <v>100</v>
      </c>
      <c r="M1701" s="55" t="n">
        <f aca="false">IF(COUNT(G1701)=0,50,IF(G1701&gt;-0.06,100,IF(G1701&gt;-0.15,50,0)))</f>
        <v>50</v>
      </c>
      <c r="N1701" s="55" t="n">
        <f aca="false">IF(COUNT(H1701)=0,50,IF(H1701&gt;=0.6,100,IF(H1701&gt;=0.4,50,0)))</f>
        <v>100</v>
      </c>
      <c r="O1701" s="55" t="n">
        <f aca="false">IF(COUNT(I1701)=0,50,IF(J1701="proxy_vix",50,IF(I1701&lt;350,100,IF(I1701&lt;=450,50,0))))</f>
        <v>50</v>
      </c>
      <c r="P1701" s="55" t="n">
        <f aca="false">IF(COUNT(K1701)=0,50,IF(K1701&lt;20,100,IF(K1701&lt;=25,50,0)))</f>
        <v>100</v>
      </c>
      <c r="Q1701" s="54"/>
      <c r="R1701" s="47"/>
      <c r="S1701" s="51" t="n">
        <f aca="false">$E1701/$E1700-1</f>
        <v>-0.00367118307620351</v>
      </c>
      <c r="T1701" s="56" t="n">
        <f aca="false">$K1701/$K1700-1</f>
        <v>0.0242587601078166</v>
      </c>
      <c r="V1701" s="57"/>
      <c r="W1701" s="57"/>
      <c r="Y1701" s="1" t="str">
        <f aca="false">IF(AX1701&gt;=70,"EASY",IF(AX1701&gt;40,"UNCERTAIN","HARD"))</f>
        <v>EASY</v>
      </c>
      <c r="AA1701" s="58" t="n">
        <f aca="false">IF($A1701&lt;200,"",AVERAGE($E1652:$E1701)/AVERAGE($E1502:$E1701)-1)</f>
        <v>0.0364238808466524</v>
      </c>
      <c r="AB1701" s="59" t="n">
        <f aca="false">LOOKUP($B1701,07_L1政策步階!$A$4:$A$14,07_L1政策步階!$C$4:$C$14)</f>
        <v>-1</v>
      </c>
      <c r="AC1701" s="57"/>
      <c r="AD1701" s="57"/>
      <c r="AE1701" s="57"/>
      <c r="AF1701" s="57"/>
      <c r="AG1701" s="57"/>
      <c r="AH1701" s="57"/>
      <c r="AI1701" s="57"/>
      <c r="AJ1701" s="57"/>
      <c r="AK1701" s="57"/>
      <c r="AL1701" s="59" t="n">
        <f aca="false">IF(ISNUMBER($AA1701),IF($AA1701&gt;=0.005,100,IF($AA1701&gt;=-0.015,50,0)),"")</f>
        <v>100</v>
      </c>
      <c r="AM1701" s="59" t="n">
        <f aca="false">IF(ISNUMBER($AB1701),IF($AB1701=1,100,IF($AB1701=0,50,0)),"")</f>
        <v>0</v>
      </c>
      <c r="AN1701" s="0" t="str">
        <f aca="false">IF(ISNUMBER($AC1701),IF($AC1701&gt;=0.001,100,IF($AC1701&gt;=-0.003,50,0)),"")</f>
        <v/>
      </c>
      <c r="AO1701" s="0" t="str">
        <f aca="false">IF(ISNUMBER($AD1701),IF($AD1701&gt;=0.04,100,IF($AD1701&gt;=0,50,0)),"")</f>
        <v/>
      </c>
      <c r="AP1701" s="0" t="str">
        <f aca="false">IF(ISNUMBER($AE1701),IF($AE1701&gt;=25,100,IF($AE1701&gt;=-75,50,0)),"")</f>
        <v/>
      </c>
      <c r="AQ1701" s="0" t="str">
        <f aca="false">IF(ISNUMBER($AF1701),IF($AF1701&gt;0,100,IF($AF1701&gt;=-50,50,0)),"")</f>
        <v/>
      </c>
      <c r="AR1701" s="0" t="str">
        <f aca="false">IF(ISNUMBER($AG1701),IF($AG1701=1,100,IF($AG1701=0,50,0)),"")</f>
        <v/>
      </c>
      <c r="AS1701" s="0" t="str">
        <f aca="false">IF(ISNUMBER($AH1701),IF($AH1701&lt;0,100,IF($AH1701&lt;=20,50,0)),"")</f>
        <v/>
      </c>
      <c r="AT1701" s="0" t="str">
        <f aca="false">IF(ISNUMBER($AI1701),IF($AI1701&lt;0.95,100,IF($AI1701&lt;=1,50,0)),"")</f>
        <v/>
      </c>
      <c r="AU1701" s="0" t="str">
        <f aca="false">IF(ISNUMBER($AJ1701),IF($AJ1701&lt;30,0,IF($AJ1701&lt;40,50,IF($AJ1701&lt;=90,100,50))),"")</f>
        <v/>
      </c>
      <c r="AV1701" s="0" t="str">
        <f aca="false">IF(ISNUMBER($AK1701),IF($AK1701&gt;-0.2,100,IF($AK1701&gt;=-0.4,50,0)),"")</f>
        <v/>
      </c>
      <c r="AW1701" s="59" t="n">
        <f aca="false">01_指標庫!$H$4*ISNUMBER($F1701)+01_指標庫!$H$5*ISNUMBER($AA1701)+01_指標庫!$H$6*ISNUMBER($G1701)+01_指標庫!$H$7*ISNUMBER($H1701)+01_指標庫!$H$8*ISNUMBER($AF1701)+01_指標庫!$H$9*ISNUMBER($AG1701)+01_指標庫!$H$10*ISNUMBER($AB1701)+01_指標庫!$H$11*ISNUMBER($AC1701)+01_指標庫!$H$12*ISNUMBER($AD1701)+01_指標庫!$H$13*ISNUMBER($AE1701)+01_指標庫!$H$14*ISNUMBER($I1701)+01_指標庫!$H$15*ISNUMBER($AH1701)+01_指標庫!$H$16*ISNUMBER($K1701)+01_指標庫!$H$17*ISNUMBER($AI1701)+01_指標庫!$H$18*ISNUMBER($AJ1701)+01_指標庫!$H$19*ISNUMBER($AK1701)+01_指標庫!$H$20*ISNUMBER($BB1701)+01_指標庫!$H$21*ISNUMBER($BC1701)</f>
        <v>51</v>
      </c>
      <c r="AX1701" s="59" t="n">
        <f aca="false">IF(AW1701=0,50,ROUND((01_指標庫!$H$4*IF(ISNUMBER($F1701),L1701,0)+01_指標庫!$H$5*IF(ISNUMBER($AA1701),AL1701,0)+01_指標庫!$H$6*IF(ISNUMBER($G1701),M1701,0)+01_指標庫!$H$7*IF(ISNUMBER($H1701),N1701,0)+01_指標庫!$H$8*IF(ISNUMBER($AF1701),AQ1701,0)+01_指標庫!$H$9*IF(ISNUMBER($AG1701),AR1701,0)+01_指標庫!$H$10*IF(ISNUMBER($AB1701),AM1701,0)+01_指標庫!$H$11*IF(ISNUMBER($AC1701),AN1701,0)+01_指標庫!$H$12*IF(ISNUMBER($AD1701),AO1701,0)+01_指標庫!$H$13*IF(ISNUMBER($AE1701),AP1701,0)+01_指標庫!$H$14*IF(ISNUMBER($I1701),O1701,0)+01_指標庫!$H$15*IF(ISNUMBER($AH1701),AS1701,0)+01_指標庫!$H$16*IF(ISNUMBER($K1701),P1701,0)+01_指標庫!$H$17*IF(ISNUMBER($AI1701),AT1701,0)+01_指標庫!$H$18*IF(ISNUMBER($AJ1701),AU1701,0)+01_指標庫!$H$19*IF(ISNUMBER($AK1701),AV1701,0)+01_指標庫!$H$20*IF(ISNUMBER($BB1701),BB1701,0)+01_指標庫!$H$21*IF(ISNUMBER($BC1701),BC1701,0))/AW1701,1))</f>
        <v>74.5</v>
      </c>
      <c r="AY1701" s="60"/>
      <c r="AZ1701" s="60"/>
      <c r="BA1701" s="58" t="n">
        <f aca="false">AVERAGE($E1697:$E1701)/AVERAGE($E1692:$E1701)-1</f>
        <v>0.0147129524655945</v>
      </c>
      <c r="BB1701" s="59" t="n">
        <f aca="false">IF(ISNUMBER($BA1701),IF(OR($S1701&lt;=-0.03,$BA1701&lt;-0.003),0,IF(OR($S1701&lt;=-0.02,$BA1701&lt;0.01),50,100)),"")</f>
        <v>100</v>
      </c>
      <c r="BC1701" s="0" t="str">
        <f aca="false">IF(OR(COUNT($AZ1701)=0,COUNT($AZ1700)=0),"",IF(OR($AY1701/$AZ1700-1&lt;=-0.03,$AZ1701/$AZ1700-1&lt;=-0.045,IF(COUNT($AZ1692:$AZ1701)=10,AVERAGE($AZ1697:$AZ1701)/AVERAGE($AZ1692:$AZ1701)-1&lt;-0.01,FALSE())),0,IF(OR($AZ1701/$AZ1700-1&lt;=-0.02,IF(COUNT($AZ1692:$AZ1701)=10,AVERAGE($AZ1697:$AZ1701)/AVERAGE($AZ1692:$AZ1701)-1&lt;0.005,FALSE())),50,100)))</f>
        <v/>
      </c>
    </row>
    <row r="1702" customFormat="false" ht="15" hidden="false" customHeight="true" outlineLevel="0" collapsed="false">
      <c r="A1702" s="47" t="n">
        <v>1698</v>
      </c>
      <c r="B1702" s="48" t="n">
        <v>45021</v>
      </c>
      <c r="C1702" s="47" t="n">
        <v>2023</v>
      </c>
      <c r="D1702" s="49" t="s">
        <v>238</v>
      </c>
      <c r="E1702" s="50" t="n">
        <v>12967.2</v>
      </c>
      <c r="F1702" s="51" t="n">
        <v>0.084632</v>
      </c>
      <c r="G1702" s="51" t="n">
        <v>-0.125058</v>
      </c>
      <c r="H1702" s="52" t="n">
        <v>0.8367</v>
      </c>
      <c r="I1702" s="62" t="n">
        <v>433.2</v>
      </c>
      <c r="J1702" s="63" t="s">
        <v>240</v>
      </c>
      <c r="K1702" s="54" t="n">
        <v>19.08</v>
      </c>
      <c r="L1702" s="55" t="n">
        <f aca="false">IF(COUNT(F1702)=0,50,IF(F1702&gt;=0,100,IF(F1702&gt;=-0.02,50,0)))</f>
        <v>100</v>
      </c>
      <c r="M1702" s="55" t="n">
        <f aca="false">IF(COUNT(G1702)=0,50,IF(G1702&gt;-0.06,100,IF(G1702&gt;-0.15,50,0)))</f>
        <v>50</v>
      </c>
      <c r="N1702" s="55" t="n">
        <f aca="false">IF(COUNT(H1702)=0,50,IF(H1702&gt;=0.6,100,IF(H1702&gt;=0.4,50,0)))</f>
        <v>100</v>
      </c>
      <c r="O1702" s="55" t="n">
        <f aca="false">IF(COUNT(I1702)=0,50,IF(J1702="proxy_vix",50,IF(I1702&lt;350,100,IF(I1702&lt;=450,50,0))))</f>
        <v>50</v>
      </c>
      <c r="P1702" s="55" t="n">
        <f aca="false">IF(COUNT(K1702)=0,50,IF(K1702&lt;20,100,IF(K1702&lt;=25,50,0)))</f>
        <v>100</v>
      </c>
      <c r="Q1702" s="54"/>
      <c r="R1702" s="47"/>
      <c r="S1702" s="51" t="n">
        <f aca="false">$E1702/$E1701-1</f>
        <v>-0.0101434495056518</v>
      </c>
      <c r="T1702" s="56" t="n">
        <f aca="false">$K1702/$K1701-1</f>
        <v>0.00421052631578944</v>
      </c>
      <c r="V1702" s="57"/>
      <c r="W1702" s="57"/>
      <c r="Y1702" s="1" t="str">
        <f aca="false">IF(AX1702&gt;=70,"EASY",IF(AX1702&gt;40,"UNCERTAIN","HARD"))</f>
        <v>EASY</v>
      </c>
      <c r="AA1702" s="58" t="n">
        <f aca="false">IF($A1702&lt;200,"",AVERAGE($E1653:$E1702)/AVERAGE($E1503:$E1702)-1)</f>
        <v>0.0375610525013141</v>
      </c>
      <c r="AB1702" s="59" t="n">
        <f aca="false">LOOKUP($B1702,07_L1政策步階!$A$4:$A$14,07_L1政策步階!$C$4:$C$14)</f>
        <v>-1</v>
      </c>
      <c r="AC1702" s="57"/>
      <c r="AD1702" s="57"/>
      <c r="AE1702" s="57"/>
      <c r="AF1702" s="57"/>
      <c r="AG1702" s="57"/>
      <c r="AH1702" s="57"/>
      <c r="AI1702" s="57"/>
      <c r="AJ1702" s="57"/>
      <c r="AK1702" s="57"/>
      <c r="AL1702" s="59" t="n">
        <f aca="false">IF(ISNUMBER($AA1702),IF($AA1702&gt;=0.005,100,IF($AA1702&gt;=-0.015,50,0)),"")</f>
        <v>100</v>
      </c>
      <c r="AM1702" s="59" t="n">
        <f aca="false">IF(ISNUMBER($AB1702),IF($AB1702=1,100,IF($AB1702=0,50,0)),"")</f>
        <v>0</v>
      </c>
      <c r="AN1702" s="0" t="str">
        <f aca="false">IF(ISNUMBER($AC1702),IF($AC1702&gt;=0.001,100,IF($AC1702&gt;=-0.003,50,0)),"")</f>
        <v/>
      </c>
      <c r="AO1702" s="0" t="str">
        <f aca="false">IF(ISNUMBER($AD1702),IF($AD1702&gt;=0.04,100,IF($AD1702&gt;=0,50,0)),"")</f>
        <v/>
      </c>
      <c r="AP1702" s="0" t="str">
        <f aca="false">IF(ISNUMBER($AE1702),IF($AE1702&gt;=25,100,IF($AE1702&gt;=-75,50,0)),"")</f>
        <v/>
      </c>
      <c r="AQ1702" s="0" t="str">
        <f aca="false">IF(ISNUMBER($AF1702),IF($AF1702&gt;0,100,IF($AF1702&gt;=-50,50,0)),"")</f>
        <v/>
      </c>
      <c r="AR1702" s="0" t="str">
        <f aca="false">IF(ISNUMBER($AG1702),IF($AG1702=1,100,IF($AG1702=0,50,0)),"")</f>
        <v/>
      </c>
      <c r="AS1702" s="0" t="str">
        <f aca="false">IF(ISNUMBER($AH1702),IF($AH1702&lt;0,100,IF($AH1702&lt;=20,50,0)),"")</f>
        <v/>
      </c>
      <c r="AT1702" s="0" t="str">
        <f aca="false">IF(ISNUMBER($AI1702),IF($AI1702&lt;0.95,100,IF($AI1702&lt;=1,50,0)),"")</f>
        <v/>
      </c>
      <c r="AU1702" s="0" t="str">
        <f aca="false">IF(ISNUMBER($AJ1702),IF($AJ1702&lt;30,0,IF($AJ1702&lt;40,50,IF($AJ1702&lt;=90,100,50))),"")</f>
        <v/>
      </c>
      <c r="AV1702" s="0" t="str">
        <f aca="false">IF(ISNUMBER($AK1702),IF($AK1702&gt;-0.2,100,IF($AK1702&gt;=-0.4,50,0)),"")</f>
        <v/>
      </c>
      <c r="AW1702" s="59" t="n">
        <f aca="false">01_指標庫!$H$4*ISNUMBER($F1702)+01_指標庫!$H$5*ISNUMBER($AA1702)+01_指標庫!$H$6*ISNUMBER($G1702)+01_指標庫!$H$7*ISNUMBER($H1702)+01_指標庫!$H$8*ISNUMBER($AF1702)+01_指標庫!$H$9*ISNUMBER($AG1702)+01_指標庫!$H$10*ISNUMBER($AB1702)+01_指標庫!$H$11*ISNUMBER($AC1702)+01_指標庫!$H$12*ISNUMBER($AD1702)+01_指標庫!$H$13*ISNUMBER($AE1702)+01_指標庫!$H$14*ISNUMBER($I1702)+01_指標庫!$H$15*ISNUMBER($AH1702)+01_指標庫!$H$16*ISNUMBER($K1702)+01_指標庫!$H$17*ISNUMBER($AI1702)+01_指標庫!$H$18*ISNUMBER($AJ1702)+01_指標庫!$H$19*ISNUMBER($AK1702)+01_指標庫!$H$20*ISNUMBER($BB1702)+01_指標庫!$H$21*ISNUMBER($BC1702)</f>
        <v>51</v>
      </c>
      <c r="AX1702" s="59" t="n">
        <f aca="false">IF(AW1702=0,50,ROUND((01_指標庫!$H$4*IF(ISNUMBER($F1702),L1702,0)+01_指標庫!$H$5*IF(ISNUMBER($AA1702),AL1702,0)+01_指標庫!$H$6*IF(ISNUMBER($G1702),M1702,0)+01_指標庫!$H$7*IF(ISNUMBER($H1702),N1702,0)+01_指標庫!$H$8*IF(ISNUMBER($AF1702),AQ1702,0)+01_指標庫!$H$9*IF(ISNUMBER($AG1702),AR1702,0)+01_指標庫!$H$10*IF(ISNUMBER($AB1702),AM1702,0)+01_指標庫!$H$11*IF(ISNUMBER($AC1702),AN1702,0)+01_指標庫!$H$12*IF(ISNUMBER($AD1702),AO1702,0)+01_指標庫!$H$13*IF(ISNUMBER($AE1702),AP1702,0)+01_指標庫!$H$14*IF(ISNUMBER($I1702),O1702,0)+01_指標庫!$H$15*IF(ISNUMBER($AH1702),AS1702,0)+01_指標庫!$H$16*IF(ISNUMBER($K1702),P1702,0)+01_指標庫!$H$17*IF(ISNUMBER($AI1702),AT1702,0)+01_指標庫!$H$18*IF(ISNUMBER($AJ1702),AU1702,0)+01_指標庫!$H$19*IF(ISNUMBER($AK1702),AV1702,0)+01_指標庫!$H$20*IF(ISNUMBER($BB1702),BB1702,0)+01_指標庫!$H$21*IF(ISNUMBER($BC1702),BC1702,0))/AW1702,1))</f>
        <v>74.5</v>
      </c>
      <c r="AY1702" s="60"/>
      <c r="AZ1702" s="60"/>
      <c r="BA1702" s="58" t="n">
        <f aca="false">AVERAGE($E1698:$E1702)/AVERAGE($E1693:$E1702)-1</f>
        <v>0.0134446301061812</v>
      </c>
      <c r="BB1702" s="59" t="n">
        <f aca="false">IF(ISNUMBER($BA1702),IF(OR($S1702&lt;=-0.03,$BA1702&lt;-0.003),0,IF(OR($S1702&lt;=-0.02,$BA1702&lt;0.01),50,100)),"")</f>
        <v>100</v>
      </c>
      <c r="BC1702" s="0" t="str">
        <f aca="false">IF(OR(COUNT($AZ1702)=0,COUNT($AZ1701)=0),"",IF(OR($AY1702/$AZ1701-1&lt;=-0.03,$AZ1702/$AZ1701-1&lt;=-0.045,IF(COUNT($AZ1693:$AZ1702)=10,AVERAGE($AZ1698:$AZ1702)/AVERAGE($AZ1693:$AZ1702)-1&lt;-0.01,FALSE())),0,IF(OR($AZ1702/$AZ1701-1&lt;=-0.02,IF(COUNT($AZ1693:$AZ1702)=10,AVERAGE($AZ1698:$AZ1702)/AVERAGE($AZ1693:$AZ1702)-1&lt;0.005,FALSE())),50,100)))</f>
        <v/>
      </c>
    </row>
    <row r="1703" customFormat="false" ht="15" hidden="false" customHeight="true" outlineLevel="0" collapsed="false">
      <c r="A1703" s="47" t="n">
        <v>1699</v>
      </c>
      <c r="B1703" s="48" t="n">
        <v>45022</v>
      </c>
      <c r="C1703" s="47" t="n">
        <v>2023</v>
      </c>
      <c r="D1703" s="49" t="s">
        <v>239</v>
      </c>
      <c r="E1703" s="50" t="n">
        <v>13062.6</v>
      </c>
      <c r="F1703" s="51" t="n">
        <v>0.09192</v>
      </c>
      <c r="G1703" s="51" t="n">
        <v>-0.101103</v>
      </c>
      <c r="H1703" s="52" t="n">
        <v>0.8367</v>
      </c>
      <c r="I1703" s="62" t="n">
        <v>427.5</v>
      </c>
      <c r="J1703" s="63" t="s">
        <v>240</v>
      </c>
      <c r="K1703" s="54" t="n">
        <v>18.4</v>
      </c>
      <c r="L1703" s="55" t="n">
        <f aca="false">IF(COUNT(F1703)=0,50,IF(F1703&gt;=0,100,IF(F1703&gt;=-0.02,50,0)))</f>
        <v>100</v>
      </c>
      <c r="M1703" s="55" t="n">
        <f aca="false">IF(COUNT(G1703)=0,50,IF(G1703&gt;-0.06,100,IF(G1703&gt;-0.15,50,0)))</f>
        <v>50</v>
      </c>
      <c r="N1703" s="55" t="n">
        <f aca="false">IF(COUNT(H1703)=0,50,IF(H1703&gt;=0.6,100,IF(H1703&gt;=0.4,50,0)))</f>
        <v>100</v>
      </c>
      <c r="O1703" s="55" t="n">
        <f aca="false">IF(COUNT(I1703)=0,50,IF(J1703="proxy_vix",50,IF(I1703&lt;350,100,IF(I1703&lt;=450,50,0))))</f>
        <v>50</v>
      </c>
      <c r="P1703" s="55" t="n">
        <f aca="false">IF(COUNT(K1703)=0,50,IF(K1703&lt;20,100,IF(K1703&lt;=25,50,0)))</f>
        <v>100</v>
      </c>
      <c r="Q1703" s="54"/>
      <c r="R1703" s="47"/>
      <c r="S1703" s="51" t="n">
        <f aca="false">$E1703/$E1702-1</f>
        <v>0.00735702387562465</v>
      </c>
      <c r="T1703" s="56" t="n">
        <f aca="false">$K1703/$K1702-1</f>
        <v>-0.0356394129979035</v>
      </c>
      <c r="V1703" s="57"/>
      <c r="W1703" s="57"/>
      <c r="Y1703" s="1" t="str">
        <f aca="false">IF(AX1703&gt;=70,"EASY",IF(AX1703&gt;40,"UNCERTAIN","HARD"))</f>
        <v>EASY</v>
      </c>
      <c r="AA1703" s="58" t="n">
        <f aca="false">IF($A1703&lt;200,"",AVERAGE($E1654:$E1703)/AVERAGE($E1504:$E1703)-1)</f>
        <v>0.0389899889121974</v>
      </c>
      <c r="AB1703" s="59" t="n">
        <f aca="false">LOOKUP($B1703,07_L1政策步階!$A$4:$A$14,07_L1政策步階!$C$4:$C$14)</f>
        <v>-1</v>
      </c>
      <c r="AC1703" s="57"/>
      <c r="AD1703" s="57"/>
      <c r="AE1703" s="57"/>
      <c r="AF1703" s="57"/>
      <c r="AG1703" s="57"/>
      <c r="AH1703" s="57"/>
      <c r="AI1703" s="57"/>
      <c r="AJ1703" s="57"/>
      <c r="AK1703" s="57"/>
      <c r="AL1703" s="59" t="n">
        <f aca="false">IF(ISNUMBER($AA1703),IF($AA1703&gt;=0.005,100,IF($AA1703&gt;=-0.015,50,0)),"")</f>
        <v>100</v>
      </c>
      <c r="AM1703" s="59" t="n">
        <f aca="false">IF(ISNUMBER($AB1703),IF($AB1703=1,100,IF($AB1703=0,50,0)),"")</f>
        <v>0</v>
      </c>
      <c r="AN1703" s="0" t="str">
        <f aca="false">IF(ISNUMBER($AC1703),IF($AC1703&gt;=0.001,100,IF($AC1703&gt;=-0.003,50,0)),"")</f>
        <v/>
      </c>
      <c r="AO1703" s="0" t="str">
        <f aca="false">IF(ISNUMBER($AD1703),IF($AD1703&gt;=0.04,100,IF($AD1703&gt;=0,50,0)),"")</f>
        <v/>
      </c>
      <c r="AP1703" s="0" t="str">
        <f aca="false">IF(ISNUMBER($AE1703),IF($AE1703&gt;=25,100,IF($AE1703&gt;=-75,50,0)),"")</f>
        <v/>
      </c>
      <c r="AQ1703" s="0" t="str">
        <f aca="false">IF(ISNUMBER($AF1703),IF($AF1703&gt;0,100,IF($AF1703&gt;=-50,50,0)),"")</f>
        <v/>
      </c>
      <c r="AR1703" s="0" t="str">
        <f aca="false">IF(ISNUMBER($AG1703),IF($AG1703=1,100,IF($AG1703=0,50,0)),"")</f>
        <v/>
      </c>
      <c r="AS1703" s="0" t="str">
        <f aca="false">IF(ISNUMBER($AH1703),IF($AH1703&lt;0,100,IF($AH1703&lt;=20,50,0)),"")</f>
        <v/>
      </c>
      <c r="AT1703" s="0" t="str">
        <f aca="false">IF(ISNUMBER($AI1703),IF($AI1703&lt;0.95,100,IF($AI1703&lt;=1,50,0)),"")</f>
        <v/>
      </c>
      <c r="AU1703" s="0" t="str">
        <f aca="false">IF(ISNUMBER($AJ1703),IF($AJ1703&lt;30,0,IF($AJ1703&lt;40,50,IF($AJ1703&lt;=90,100,50))),"")</f>
        <v/>
      </c>
      <c r="AV1703" s="0" t="str">
        <f aca="false">IF(ISNUMBER($AK1703),IF($AK1703&gt;-0.2,100,IF($AK1703&gt;=-0.4,50,0)),"")</f>
        <v/>
      </c>
      <c r="AW1703" s="59" t="n">
        <f aca="false">01_指標庫!$H$4*ISNUMBER($F1703)+01_指標庫!$H$5*ISNUMBER($AA1703)+01_指標庫!$H$6*ISNUMBER($G1703)+01_指標庫!$H$7*ISNUMBER($H1703)+01_指標庫!$H$8*ISNUMBER($AF1703)+01_指標庫!$H$9*ISNUMBER($AG1703)+01_指標庫!$H$10*ISNUMBER($AB1703)+01_指標庫!$H$11*ISNUMBER($AC1703)+01_指標庫!$H$12*ISNUMBER($AD1703)+01_指標庫!$H$13*ISNUMBER($AE1703)+01_指標庫!$H$14*ISNUMBER($I1703)+01_指標庫!$H$15*ISNUMBER($AH1703)+01_指標庫!$H$16*ISNUMBER($K1703)+01_指標庫!$H$17*ISNUMBER($AI1703)+01_指標庫!$H$18*ISNUMBER($AJ1703)+01_指標庫!$H$19*ISNUMBER($AK1703)+01_指標庫!$H$20*ISNUMBER($BB1703)+01_指標庫!$H$21*ISNUMBER($BC1703)</f>
        <v>51</v>
      </c>
      <c r="AX1703" s="59" t="n">
        <f aca="false">IF(AW1703=0,50,ROUND((01_指標庫!$H$4*IF(ISNUMBER($F1703),L1703,0)+01_指標庫!$H$5*IF(ISNUMBER($AA1703),AL1703,0)+01_指標庫!$H$6*IF(ISNUMBER($G1703),M1703,0)+01_指標庫!$H$7*IF(ISNUMBER($H1703),N1703,0)+01_指標庫!$H$8*IF(ISNUMBER($AF1703),AQ1703,0)+01_指標庫!$H$9*IF(ISNUMBER($AG1703),AR1703,0)+01_指標庫!$H$10*IF(ISNUMBER($AB1703),AM1703,0)+01_指標庫!$H$11*IF(ISNUMBER($AC1703),AN1703,0)+01_指標庫!$H$12*IF(ISNUMBER($AD1703),AO1703,0)+01_指標庫!$H$13*IF(ISNUMBER($AE1703),AP1703,0)+01_指標庫!$H$14*IF(ISNUMBER($I1703),O1703,0)+01_指標庫!$H$15*IF(ISNUMBER($AH1703),AS1703,0)+01_指標庫!$H$16*IF(ISNUMBER($K1703),P1703,0)+01_指標庫!$H$17*IF(ISNUMBER($AI1703),AT1703,0)+01_指標庫!$H$18*IF(ISNUMBER($AJ1703),AU1703,0)+01_指標庫!$H$19*IF(ISNUMBER($AK1703),AV1703,0)+01_指標庫!$H$20*IF(ISNUMBER($BB1703),BB1703,0)+01_指標庫!$H$21*IF(ISNUMBER($BC1703),BC1703,0))/AW1703,1))</f>
        <v>74.5</v>
      </c>
      <c r="AY1703" s="60"/>
      <c r="AZ1703" s="60"/>
      <c r="BA1703" s="58" t="n">
        <f aca="false">AVERAGE($E1699:$E1703)/AVERAGE($E1694:$E1703)-1</f>
        <v>0.0123702979227254</v>
      </c>
      <c r="BB1703" s="59" t="n">
        <f aca="false">IF(ISNUMBER($BA1703),IF(OR($S1703&lt;=-0.03,$BA1703&lt;-0.003),0,IF(OR($S1703&lt;=-0.02,$BA1703&lt;0.01),50,100)),"")</f>
        <v>100</v>
      </c>
      <c r="BC1703" s="0" t="str">
        <f aca="false">IF(OR(COUNT($AZ1703)=0,COUNT($AZ1702)=0),"",IF(OR($AY1703/$AZ1702-1&lt;=-0.03,$AZ1703/$AZ1702-1&lt;=-0.045,IF(COUNT($AZ1694:$AZ1703)=10,AVERAGE($AZ1699:$AZ1703)/AVERAGE($AZ1694:$AZ1703)-1&lt;-0.01,FALSE())),0,IF(OR($AZ1703/$AZ1702-1&lt;=-0.02,IF(COUNT($AZ1694:$AZ1703)=10,AVERAGE($AZ1699:$AZ1703)/AVERAGE($AZ1694:$AZ1703)-1&lt;0.005,FALSE())),50,100)))</f>
        <v/>
      </c>
    </row>
    <row r="1704" customFormat="false" ht="15" hidden="false" customHeight="true" outlineLevel="0" collapsed="false">
      <c r="A1704" s="47" t="n">
        <v>1700</v>
      </c>
      <c r="B1704" s="48" t="n">
        <v>45026</v>
      </c>
      <c r="C1704" s="47" t="n">
        <v>2023</v>
      </c>
      <c r="D1704" s="49" t="s">
        <v>236</v>
      </c>
      <c r="E1704" s="50" t="n">
        <v>13051.23</v>
      </c>
      <c r="F1704" s="51" t="n">
        <v>0.090275</v>
      </c>
      <c r="G1704" s="51" t="n">
        <v>-0.101885</v>
      </c>
      <c r="H1704" s="52" t="n">
        <v>0.8367</v>
      </c>
      <c r="I1704" s="62" t="n">
        <v>432.3</v>
      </c>
      <c r="J1704" s="63" t="s">
        <v>240</v>
      </c>
      <c r="K1704" s="54" t="n">
        <v>18.97</v>
      </c>
      <c r="L1704" s="55" t="n">
        <f aca="false">IF(COUNT(F1704)=0,50,IF(F1704&gt;=0,100,IF(F1704&gt;=-0.02,50,0)))</f>
        <v>100</v>
      </c>
      <c r="M1704" s="55" t="n">
        <f aca="false">IF(COUNT(G1704)=0,50,IF(G1704&gt;-0.06,100,IF(G1704&gt;-0.15,50,0)))</f>
        <v>50</v>
      </c>
      <c r="N1704" s="55" t="n">
        <f aca="false">IF(COUNT(H1704)=0,50,IF(H1704&gt;=0.6,100,IF(H1704&gt;=0.4,50,0)))</f>
        <v>100</v>
      </c>
      <c r="O1704" s="55" t="n">
        <f aca="false">IF(COUNT(I1704)=0,50,IF(J1704="proxy_vix",50,IF(I1704&lt;350,100,IF(I1704&lt;=450,50,0))))</f>
        <v>50</v>
      </c>
      <c r="P1704" s="55" t="n">
        <f aca="false">IF(COUNT(K1704)=0,50,IF(K1704&lt;20,100,IF(K1704&lt;=25,50,0)))</f>
        <v>100</v>
      </c>
      <c r="Q1704" s="54"/>
      <c r="R1704" s="47"/>
      <c r="S1704" s="51" t="n">
        <f aca="false">$E1704/$E1703-1</f>
        <v>-0.000870423958476918</v>
      </c>
      <c r="T1704" s="56" t="n">
        <f aca="false">$K1704/$K1703-1</f>
        <v>0.0309782608695652</v>
      </c>
      <c r="V1704" s="57"/>
      <c r="W1704" s="57"/>
      <c r="Y1704" s="1" t="str">
        <f aca="false">IF(AX1704&gt;=70,"EASY",IF(AX1704&gt;40,"UNCERTAIN","HARD"))</f>
        <v>UNCERTAIN</v>
      </c>
      <c r="AA1704" s="58" t="n">
        <f aca="false">IF($A1704&lt;200,"",AVERAGE($E1655:$E1704)/AVERAGE($E1505:$E1704)-1)</f>
        <v>0.0399991619456004</v>
      </c>
      <c r="AB1704" s="59" t="n">
        <f aca="false">LOOKUP($B1704,07_L1政策步階!$A$4:$A$14,07_L1政策步階!$C$4:$C$14)</f>
        <v>-1</v>
      </c>
      <c r="AC1704" s="57"/>
      <c r="AD1704" s="57"/>
      <c r="AE1704" s="57"/>
      <c r="AF1704" s="57"/>
      <c r="AG1704" s="57"/>
      <c r="AH1704" s="57"/>
      <c r="AI1704" s="57"/>
      <c r="AJ1704" s="57"/>
      <c r="AK1704" s="57"/>
      <c r="AL1704" s="59" t="n">
        <f aca="false">IF(ISNUMBER($AA1704),IF($AA1704&gt;=0.005,100,IF($AA1704&gt;=-0.015,50,0)),"")</f>
        <v>100</v>
      </c>
      <c r="AM1704" s="59" t="n">
        <f aca="false">IF(ISNUMBER($AB1704),IF($AB1704=1,100,IF($AB1704=0,50,0)),"")</f>
        <v>0</v>
      </c>
      <c r="AN1704" s="0" t="str">
        <f aca="false">IF(ISNUMBER($AC1704),IF($AC1704&gt;=0.001,100,IF($AC1704&gt;=-0.003,50,0)),"")</f>
        <v/>
      </c>
      <c r="AO1704" s="0" t="str">
        <f aca="false">IF(ISNUMBER($AD1704),IF($AD1704&gt;=0.04,100,IF($AD1704&gt;=0,50,0)),"")</f>
        <v/>
      </c>
      <c r="AP1704" s="0" t="str">
        <f aca="false">IF(ISNUMBER($AE1704),IF($AE1704&gt;=25,100,IF($AE1704&gt;=-75,50,0)),"")</f>
        <v/>
      </c>
      <c r="AQ1704" s="0" t="str">
        <f aca="false">IF(ISNUMBER($AF1704),IF($AF1704&gt;0,100,IF($AF1704&gt;=-50,50,0)),"")</f>
        <v/>
      </c>
      <c r="AR1704" s="0" t="str">
        <f aca="false">IF(ISNUMBER($AG1704),IF($AG1704=1,100,IF($AG1704=0,50,0)),"")</f>
        <v/>
      </c>
      <c r="AS1704" s="0" t="str">
        <f aca="false">IF(ISNUMBER($AH1704),IF($AH1704&lt;0,100,IF($AH1704&lt;=20,50,0)),"")</f>
        <v/>
      </c>
      <c r="AT1704" s="0" t="str">
        <f aca="false">IF(ISNUMBER($AI1704),IF($AI1704&lt;0.95,100,IF($AI1704&lt;=1,50,0)),"")</f>
        <v/>
      </c>
      <c r="AU1704" s="0" t="str">
        <f aca="false">IF(ISNUMBER($AJ1704),IF($AJ1704&lt;30,0,IF($AJ1704&lt;40,50,IF($AJ1704&lt;=90,100,50))),"")</f>
        <v/>
      </c>
      <c r="AV1704" s="0" t="str">
        <f aca="false">IF(ISNUMBER($AK1704),IF($AK1704&gt;-0.2,100,IF($AK1704&gt;=-0.4,50,0)),"")</f>
        <v/>
      </c>
      <c r="AW1704" s="59" t="n">
        <f aca="false">01_指標庫!$H$4*ISNUMBER($F1704)+01_指標庫!$H$5*ISNUMBER($AA1704)+01_指標庫!$H$6*ISNUMBER($G1704)+01_指標庫!$H$7*ISNUMBER($H1704)+01_指標庫!$H$8*ISNUMBER($AF1704)+01_指標庫!$H$9*ISNUMBER($AG1704)+01_指標庫!$H$10*ISNUMBER($AB1704)+01_指標庫!$H$11*ISNUMBER($AC1704)+01_指標庫!$H$12*ISNUMBER($AD1704)+01_指標庫!$H$13*ISNUMBER($AE1704)+01_指標庫!$H$14*ISNUMBER($I1704)+01_指標庫!$H$15*ISNUMBER($AH1704)+01_指標庫!$H$16*ISNUMBER($K1704)+01_指標庫!$H$17*ISNUMBER($AI1704)+01_指標庫!$H$18*ISNUMBER($AJ1704)+01_指標庫!$H$19*ISNUMBER($AK1704)+01_指標庫!$H$20*ISNUMBER($BB1704)+01_指標庫!$H$21*ISNUMBER($BC1704)</f>
        <v>51</v>
      </c>
      <c r="AX1704" s="59" t="n">
        <f aca="false">IF(AW1704=0,50,ROUND((01_指標庫!$H$4*IF(ISNUMBER($F1704),L1704,0)+01_指標庫!$H$5*IF(ISNUMBER($AA1704),AL1704,0)+01_指標庫!$H$6*IF(ISNUMBER($G1704),M1704,0)+01_指標庫!$H$7*IF(ISNUMBER($H1704),N1704,0)+01_指標庫!$H$8*IF(ISNUMBER($AF1704),AQ1704,0)+01_指標庫!$H$9*IF(ISNUMBER($AG1704),AR1704,0)+01_指標庫!$H$10*IF(ISNUMBER($AB1704),AM1704,0)+01_指標庫!$H$11*IF(ISNUMBER($AC1704),AN1704,0)+01_指標庫!$H$12*IF(ISNUMBER($AD1704),AO1704,0)+01_指標庫!$H$13*IF(ISNUMBER($AE1704),AP1704,0)+01_指標庫!$H$14*IF(ISNUMBER($I1704),O1704,0)+01_指標庫!$H$15*IF(ISNUMBER($AH1704),AS1704,0)+01_指標庫!$H$16*IF(ISNUMBER($K1704),P1704,0)+01_指標庫!$H$17*IF(ISNUMBER($AI1704),AT1704,0)+01_指標庫!$H$18*IF(ISNUMBER($AJ1704),AU1704,0)+01_指標庫!$H$19*IF(ISNUMBER($AK1704),AV1704,0)+01_指標庫!$H$20*IF(ISNUMBER($BB1704),BB1704,0)+01_指標庫!$H$21*IF(ISNUMBER($BC1704),BC1704,0))/AW1704,1))</f>
        <v>68.6</v>
      </c>
      <c r="AY1704" s="60"/>
      <c r="AZ1704" s="60"/>
      <c r="BA1704" s="58" t="n">
        <f aca="false">AVERAGE($E1700:$E1704)/AVERAGE($E1695:$E1704)-1</f>
        <v>0.00814251947592215</v>
      </c>
      <c r="BB1704" s="59" t="n">
        <f aca="false">IF(ISNUMBER($BA1704),IF(OR($S1704&lt;=-0.03,$BA1704&lt;-0.003),0,IF(OR($S1704&lt;=-0.02,$BA1704&lt;0.01),50,100)),"")</f>
        <v>50</v>
      </c>
      <c r="BC1704" s="0" t="str">
        <f aca="false">IF(OR(COUNT($AZ1704)=0,COUNT($AZ1703)=0),"",IF(OR($AY1704/$AZ1703-1&lt;=-0.03,$AZ1704/$AZ1703-1&lt;=-0.045,IF(COUNT($AZ1695:$AZ1704)=10,AVERAGE($AZ1700:$AZ1704)/AVERAGE($AZ1695:$AZ1704)-1&lt;-0.01,FALSE())),0,IF(OR($AZ1704/$AZ1703-1&lt;=-0.02,IF(COUNT($AZ1695:$AZ1704)=10,AVERAGE($AZ1700:$AZ1704)/AVERAGE($AZ1695:$AZ1704)-1&lt;0.005,FALSE())),50,100)))</f>
        <v/>
      </c>
    </row>
    <row r="1705" customFormat="false" ht="15" hidden="false" customHeight="true" outlineLevel="0" collapsed="false">
      <c r="A1705" s="47" t="n">
        <v>1701</v>
      </c>
      <c r="B1705" s="48" t="n">
        <v>45027</v>
      </c>
      <c r="C1705" s="47" t="n">
        <v>2023</v>
      </c>
      <c r="D1705" s="49" t="s">
        <v>237</v>
      </c>
      <c r="E1705" s="50" t="n">
        <v>12964.15</v>
      </c>
      <c r="F1705" s="51" t="n">
        <v>0.082428</v>
      </c>
      <c r="G1705" s="51" t="n">
        <v>-0.095141</v>
      </c>
      <c r="H1705" s="52" t="n">
        <v>0.8571</v>
      </c>
      <c r="I1705" s="62" t="n">
        <v>433.4</v>
      </c>
      <c r="J1705" s="63" t="s">
        <v>240</v>
      </c>
      <c r="K1705" s="54" t="n">
        <v>19.1</v>
      </c>
      <c r="L1705" s="55" t="n">
        <f aca="false">IF(COUNT(F1705)=0,50,IF(F1705&gt;=0,100,IF(F1705&gt;=-0.02,50,0)))</f>
        <v>100</v>
      </c>
      <c r="M1705" s="55" t="n">
        <f aca="false">IF(COUNT(G1705)=0,50,IF(G1705&gt;-0.06,100,IF(G1705&gt;-0.15,50,0)))</f>
        <v>50</v>
      </c>
      <c r="N1705" s="55" t="n">
        <f aca="false">IF(COUNT(H1705)=0,50,IF(H1705&gt;=0.6,100,IF(H1705&gt;=0.4,50,0)))</f>
        <v>100</v>
      </c>
      <c r="O1705" s="55" t="n">
        <f aca="false">IF(COUNT(I1705)=0,50,IF(J1705="proxy_vix",50,IF(I1705&lt;350,100,IF(I1705&lt;=450,50,0))))</f>
        <v>50</v>
      </c>
      <c r="P1705" s="55" t="n">
        <f aca="false">IF(COUNT(K1705)=0,50,IF(K1705&lt;20,100,IF(K1705&lt;=25,50,0)))</f>
        <v>100</v>
      </c>
      <c r="Q1705" s="54"/>
      <c r="R1705" s="47"/>
      <c r="S1705" s="51" t="n">
        <f aca="false">$E1705/$E1704-1</f>
        <v>-0.00667216806385296</v>
      </c>
      <c r="T1705" s="56" t="n">
        <f aca="false">$K1705/$K1704-1</f>
        <v>0.00685292567211393</v>
      </c>
      <c r="V1705" s="57"/>
      <c r="W1705" s="57"/>
      <c r="Y1705" s="1" t="str">
        <f aca="false">IF(AX1705&gt;=70,"EASY",IF(AX1705&gt;40,"UNCERTAIN","HARD"))</f>
        <v>UNCERTAIN</v>
      </c>
      <c r="AA1705" s="58" t="n">
        <f aca="false">IF($A1705&lt;200,"",AVERAGE($E1656:$E1705)/AVERAGE($E1506:$E1705)-1)</f>
        <v>0.0407811129570743</v>
      </c>
      <c r="AB1705" s="59" t="n">
        <f aca="false">LOOKUP($B1705,07_L1政策步階!$A$4:$A$14,07_L1政策步階!$C$4:$C$14)</f>
        <v>-1</v>
      </c>
      <c r="AC1705" s="57"/>
      <c r="AD1705" s="57"/>
      <c r="AE1705" s="57"/>
      <c r="AF1705" s="57"/>
      <c r="AG1705" s="57"/>
      <c r="AH1705" s="57"/>
      <c r="AI1705" s="57"/>
      <c r="AJ1705" s="57"/>
      <c r="AK1705" s="57"/>
      <c r="AL1705" s="59" t="n">
        <f aca="false">IF(ISNUMBER($AA1705),IF($AA1705&gt;=0.005,100,IF($AA1705&gt;=-0.015,50,0)),"")</f>
        <v>100</v>
      </c>
      <c r="AM1705" s="59" t="n">
        <f aca="false">IF(ISNUMBER($AB1705),IF($AB1705=1,100,IF($AB1705=0,50,0)),"")</f>
        <v>0</v>
      </c>
      <c r="AN1705" s="0" t="str">
        <f aca="false">IF(ISNUMBER($AC1705),IF($AC1705&gt;=0.001,100,IF($AC1705&gt;=-0.003,50,0)),"")</f>
        <v/>
      </c>
      <c r="AO1705" s="0" t="str">
        <f aca="false">IF(ISNUMBER($AD1705),IF($AD1705&gt;=0.04,100,IF($AD1705&gt;=0,50,0)),"")</f>
        <v/>
      </c>
      <c r="AP1705" s="0" t="str">
        <f aca="false">IF(ISNUMBER($AE1705),IF($AE1705&gt;=25,100,IF($AE1705&gt;=-75,50,0)),"")</f>
        <v/>
      </c>
      <c r="AQ1705" s="0" t="str">
        <f aca="false">IF(ISNUMBER($AF1705),IF($AF1705&gt;0,100,IF($AF1705&gt;=-50,50,0)),"")</f>
        <v/>
      </c>
      <c r="AR1705" s="0" t="str">
        <f aca="false">IF(ISNUMBER($AG1705),IF($AG1705=1,100,IF($AG1705=0,50,0)),"")</f>
        <v/>
      </c>
      <c r="AS1705" s="0" t="str">
        <f aca="false">IF(ISNUMBER($AH1705),IF($AH1705&lt;0,100,IF($AH1705&lt;=20,50,0)),"")</f>
        <v/>
      </c>
      <c r="AT1705" s="0" t="str">
        <f aca="false">IF(ISNUMBER($AI1705),IF($AI1705&lt;0.95,100,IF($AI1705&lt;=1,50,0)),"")</f>
        <v/>
      </c>
      <c r="AU1705" s="0" t="str">
        <f aca="false">IF(ISNUMBER($AJ1705),IF($AJ1705&lt;30,0,IF($AJ1705&lt;40,50,IF($AJ1705&lt;=90,100,50))),"")</f>
        <v/>
      </c>
      <c r="AV1705" s="0" t="str">
        <f aca="false">IF(ISNUMBER($AK1705),IF($AK1705&gt;-0.2,100,IF($AK1705&gt;=-0.4,50,0)),"")</f>
        <v/>
      </c>
      <c r="AW1705" s="59" t="n">
        <f aca="false">01_指標庫!$H$4*ISNUMBER($F1705)+01_指標庫!$H$5*ISNUMBER($AA1705)+01_指標庫!$H$6*ISNUMBER($G1705)+01_指標庫!$H$7*ISNUMBER($H1705)+01_指標庫!$H$8*ISNUMBER($AF1705)+01_指標庫!$H$9*ISNUMBER($AG1705)+01_指標庫!$H$10*ISNUMBER($AB1705)+01_指標庫!$H$11*ISNUMBER($AC1705)+01_指標庫!$H$12*ISNUMBER($AD1705)+01_指標庫!$H$13*ISNUMBER($AE1705)+01_指標庫!$H$14*ISNUMBER($I1705)+01_指標庫!$H$15*ISNUMBER($AH1705)+01_指標庫!$H$16*ISNUMBER($K1705)+01_指標庫!$H$17*ISNUMBER($AI1705)+01_指標庫!$H$18*ISNUMBER($AJ1705)+01_指標庫!$H$19*ISNUMBER($AK1705)+01_指標庫!$H$20*ISNUMBER($BB1705)+01_指標庫!$H$21*ISNUMBER($BC1705)</f>
        <v>51</v>
      </c>
      <c r="AX1705" s="59" t="n">
        <f aca="false">IF(AW1705=0,50,ROUND((01_指標庫!$H$4*IF(ISNUMBER($F1705),L1705,0)+01_指標庫!$H$5*IF(ISNUMBER($AA1705),AL1705,0)+01_指標庫!$H$6*IF(ISNUMBER($G1705),M1705,0)+01_指標庫!$H$7*IF(ISNUMBER($H1705),N1705,0)+01_指標庫!$H$8*IF(ISNUMBER($AF1705),AQ1705,0)+01_指標庫!$H$9*IF(ISNUMBER($AG1705),AR1705,0)+01_指標庫!$H$10*IF(ISNUMBER($AB1705),AM1705,0)+01_指標庫!$H$11*IF(ISNUMBER($AC1705),AN1705,0)+01_指標庫!$H$12*IF(ISNUMBER($AD1705),AO1705,0)+01_指標庫!$H$13*IF(ISNUMBER($AE1705),AP1705,0)+01_指標庫!$H$14*IF(ISNUMBER($I1705),O1705,0)+01_指標庫!$H$15*IF(ISNUMBER($AH1705),AS1705,0)+01_指標庫!$H$16*IF(ISNUMBER($K1705),P1705,0)+01_指標庫!$H$17*IF(ISNUMBER($AI1705),AT1705,0)+01_指標庫!$H$18*IF(ISNUMBER($AJ1705),AU1705,0)+01_指標庫!$H$19*IF(ISNUMBER($AK1705),AV1705,0)+01_指標庫!$H$20*IF(ISNUMBER($BB1705),BB1705,0)+01_指標庫!$H$21*IF(ISNUMBER($BC1705),BC1705,0))/AW1705,1))</f>
        <v>68.6</v>
      </c>
      <c r="AY1705" s="60"/>
      <c r="AZ1705" s="60"/>
      <c r="BA1705" s="58" t="n">
        <f aca="false">AVERAGE($E1701:$E1705)/AVERAGE($E1696:$E1705)-1</f>
        <v>0.00304723749313873</v>
      </c>
      <c r="BB1705" s="59" t="n">
        <f aca="false">IF(ISNUMBER($BA1705),IF(OR($S1705&lt;=-0.03,$BA1705&lt;-0.003),0,IF(OR($S1705&lt;=-0.02,$BA1705&lt;0.01),50,100)),"")</f>
        <v>50</v>
      </c>
      <c r="BC1705" s="0" t="str">
        <f aca="false">IF(OR(COUNT($AZ1705)=0,COUNT($AZ1704)=0),"",IF(OR($AY1705/$AZ1704-1&lt;=-0.03,$AZ1705/$AZ1704-1&lt;=-0.045,IF(COUNT($AZ1696:$AZ1705)=10,AVERAGE($AZ1701:$AZ1705)/AVERAGE($AZ1696:$AZ1705)-1&lt;-0.01,FALSE())),0,IF(OR($AZ1705/$AZ1704-1&lt;=-0.02,IF(COUNT($AZ1696:$AZ1705)=10,AVERAGE($AZ1701:$AZ1705)/AVERAGE($AZ1696:$AZ1705)-1&lt;0.005,FALSE())),50,100)))</f>
        <v/>
      </c>
    </row>
    <row r="1706" customFormat="false" ht="15" hidden="false" customHeight="true" outlineLevel="0" collapsed="false">
      <c r="A1706" s="47" t="n">
        <v>1702</v>
      </c>
      <c r="B1706" s="48" t="n">
        <v>45028</v>
      </c>
      <c r="C1706" s="47" t="n">
        <v>2023</v>
      </c>
      <c r="D1706" s="49" t="s">
        <v>238</v>
      </c>
      <c r="E1706" s="50" t="n">
        <v>12848.35</v>
      </c>
      <c r="F1706" s="51" t="n">
        <v>0.072427</v>
      </c>
      <c r="G1706" s="51" t="n">
        <v>-0.096287</v>
      </c>
      <c r="H1706" s="52" t="n">
        <v>0.8367</v>
      </c>
      <c r="I1706" s="62" t="n">
        <v>433.3</v>
      </c>
      <c r="J1706" s="63" t="s">
        <v>240</v>
      </c>
      <c r="K1706" s="54" t="n">
        <v>19.09</v>
      </c>
      <c r="L1706" s="55" t="n">
        <f aca="false">IF(COUNT(F1706)=0,50,IF(F1706&gt;=0,100,IF(F1706&gt;=-0.02,50,0)))</f>
        <v>100</v>
      </c>
      <c r="M1706" s="55" t="n">
        <f aca="false">IF(COUNT(G1706)=0,50,IF(G1706&gt;-0.06,100,IF(G1706&gt;-0.15,50,0)))</f>
        <v>50</v>
      </c>
      <c r="N1706" s="55" t="n">
        <f aca="false">IF(COUNT(H1706)=0,50,IF(H1706&gt;=0.6,100,IF(H1706&gt;=0.4,50,0)))</f>
        <v>100</v>
      </c>
      <c r="O1706" s="55" t="n">
        <f aca="false">IF(COUNT(I1706)=0,50,IF(J1706="proxy_vix",50,IF(I1706&lt;350,100,IF(I1706&lt;=450,50,0))))</f>
        <v>50</v>
      </c>
      <c r="P1706" s="55" t="n">
        <f aca="false">IF(COUNT(K1706)=0,50,IF(K1706&lt;20,100,IF(K1706&lt;=25,50,0)))</f>
        <v>100</v>
      </c>
      <c r="Q1706" s="54"/>
      <c r="R1706" s="47"/>
      <c r="S1706" s="51" t="n">
        <f aca="false">$E1706/$E1705-1</f>
        <v>-0.00893232491139018</v>
      </c>
      <c r="T1706" s="56" t="n">
        <f aca="false">$K1706/$K1705-1</f>
        <v>-0.000523560209424123</v>
      </c>
      <c r="V1706" s="57"/>
      <c r="W1706" s="57"/>
      <c r="Y1706" s="1" t="str">
        <f aca="false">IF(AX1706&gt;=70,"EASY",IF(AX1706&gt;40,"UNCERTAIN","HARD"))</f>
        <v>UNCERTAIN</v>
      </c>
      <c r="AA1706" s="58" t="n">
        <f aca="false">IF($A1706&lt;200,"",AVERAGE($E1657:$E1706)/AVERAGE($E1507:$E1706)-1)</f>
        <v>0.042021056299957</v>
      </c>
      <c r="AB1706" s="59" t="n">
        <f aca="false">LOOKUP($B1706,07_L1政策步階!$A$4:$A$14,07_L1政策步階!$C$4:$C$14)</f>
        <v>-1</v>
      </c>
      <c r="AC1706" s="57"/>
      <c r="AD1706" s="57"/>
      <c r="AE1706" s="57"/>
      <c r="AF1706" s="57"/>
      <c r="AG1706" s="57"/>
      <c r="AH1706" s="57"/>
      <c r="AI1706" s="57"/>
      <c r="AJ1706" s="57"/>
      <c r="AK1706" s="57"/>
      <c r="AL1706" s="59" t="n">
        <f aca="false">IF(ISNUMBER($AA1706),IF($AA1706&gt;=0.005,100,IF($AA1706&gt;=-0.015,50,0)),"")</f>
        <v>100</v>
      </c>
      <c r="AM1706" s="59" t="n">
        <f aca="false">IF(ISNUMBER($AB1706),IF($AB1706=1,100,IF($AB1706=0,50,0)),"")</f>
        <v>0</v>
      </c>
      <c r="AN1706" s="0" t="str">
        <f aca="false">IF(ISNUMBER($AC1706),IF($AC1706&gt;=0.001,100,IF($AC1706&gt;=-0.003,50,0)),"")</f>
        <v/>
      </c>
      <c r="AO1706" s="0" t="str">
        <f aca="false">IF(ISNUMBER($AD1706),IF($AD1706&gt;=0.04,100,IF($AD1706&gt;=0,50,0)),"")</f>
        <v/>
      </c>
      <c r="AP1706" s="0" t="str">
        <f aca="false">IF(ISNUMBER($AE1706),IF($AE1706&gt;=25,100,IF($AE1706&gt;=-75,50,0)),"")</f>
        <v/>
      </c>
      <c r="AQ1706" s="0" t="str">
        <f aca="false">IF(ISNUMBER($AF1706),IF($AF1706&gt;0,100,IF($AF1706&gt;=-50,50,0)),"")</f>
        <v/>
      </c>
      <c r="AR1706" s="0" t="str">
        <f aca="false">IF(ISNUMBER($AG1706),IF($AG1706=1,100,IF($AG1706=0,50,0)),"")</f>
        <v/>
      </c>
      <c r="AS1706" s="0" t="str">
        <f aca="false">IF(ISNUMBER($AH1706),IF($AH1706&lt;0,100,IF($AH1706&lt;=20,50,0)),"")</f>
        <v/>
      </c>
      <c r="AT1706" s="0" t="str">
        <f aca="false">IF(ISNUMBER($AI1706),IF($AI1706&lt;0.95,100,IF($AI1706&lt;=1,50,0)),"")</f>
        <v/>
      </c>
      <c r="AU1706" s="0" t="str">
        <f aca="false">IF(ISNUMBER($AJ1706),IF($AJ1706&lt;30,0,IF($AJ1706&lt;40,50,IF($AJ1706&lt;=90,100,50))),"")</f>
        <v/>
      </c>
      <c r="AV1706" s="0" t="str">
        <f aca="false">IF(ISNUMBER($AK1706),IF($AK1706&gt;-0.2,100,IF($AK1706&gt;=-0.4,50,0)),"")</f>
        <v/>
      </c>
      <c r="AW1706" s="59" t="n">
        <f aca="false">01_指標庫!$H$4*ISNUMBER($F1706)+01_指標庫!$H$5*ISNUMBER($AA1706)+01_指標庫!$H$6*ISNUMBER($G1706)+01_指標庫!$H$7*ISNUMBER($H1706)+01_指標庫!$H$8*ISNUMBER($AF1706)+01_指標庫!$H$9*ISNUMBER($AG1706)+01_指標庫!$H$10*ISNUMBER($AB1706)+01_指標庫!$H$11*ISNUMBER($AC1706)+01_指標庫!$H$12*ISNUMBER($AD1706)+01_指標庫!$H$13*ISNUMBER($AE1706)+01_指標庫!$H$14*ISNUMBER($I1706)+01_指標庫!$H$15*ISNUMBER($AH1706)+01_指標庫!$H$16*ISNUMBER($K1706)+01_指標庫!$H$17*ISNUMBER($AI1706)+01_指標庫!$H$18*ISNUMBER($AJ1706)+01_指標庫!$H$19*ISNUMBER($AK1706)+01_指標庫!$H$20*ISNUMBER($BB1706)+01_指標庫!$H$21*ISNUMBER($BC1706)</f>
        <v>51</v>
      </c>
      <c r="AX1706" s="59" t="n">
        <f aca="false">IF(AW1706=0,50,ROUND((01_指標庫!$H$4*IF(ISNUMBER($F1706),L1706,0)+01_指標庫!$H$5*IF(ISNUMBER($AA1706),AL1706,0)+01_指標庫!$H$6*IF(ISNUMBER($G1706),M1706,0)+01_指標庫!$H$7*IF(ISNUMBER($H1706),N1706,0)+01_指標庫!$H$8*IF(ISNUMBER($AF1706),AQ1706,0)+01_指標庫!$H$9*IF(ISNUMBER($AG1706),AR1706,0)+01_指標庫!$H$10*IF(ISNUMBER($AB1706),AM1706,0)+01_指標庫!$H$11*IF(ISNUMBER($AC1706),AN1706,0)+01_指標庫!$H$12*IF(ISNUMBER($AD1706),AO1706,0)+01_指標庫!$H$13*IF(ISNUMBER($AE1706),AP1706,0)+01_指標庫!$H$14*IF(ISNUMBER($I1706),O1706,0)+01_指標庫!$H$15*IF(ISNUMBER($AH1706),AS1706,0)+01_指標庫!$H$16*IF(ISNUMBER($K1706),P1706,0)+01_指標庫!$H$17*IF(ISNUMBER($AI1706),AT1706,0)+01_指標庫!$H$18*IF(ISNUMBER($AJ1706),AU1706,0)+01_指標庫!$H$19*IF(ISNUMBER($AK1706),AV1706,0)+01_指標庫!$H$20*IF(ISNUMBER($BB1706),BB1706,0)+01_指標庫!$H$21*IF(ISNUMBER($BC1706),BC1706,0))/AW1706,1))</f>
        <v>68.6</v>
      </c>
      <c r="AY1706" s="60"/>
      <c r="AZ1706" s="60"/>
      <c r="BA1706" s="58" t="n">
        <f aca="false">AVERAGE($E1702:$E1706)/AVERAGE($E1697:$E1706)-1</f>
        <v>-0.00265437191391416</v>
      </c>
      <c r="BB1706" s="59" t="n">
        <f aca="false">IF(ISNUMBER($BA1706),IF(OR($S1706&lt;=-0.03,$BA1706&lt;-0.003),0,IF(OR($S1706&lt;=-0.02,$BA1706&lt;0.01),50,100)),"")</f>
        <v>50</v>
      </c>
      <c r="BC1706" s="0" t="str">
        <f aca="false">IF(OR(COUNT($AZ1706)=0,COUNT($AZ1705)=0),"",IF(OR($AY1706/$AZ1705-1&lt;=-0.03,$AZ1706/$AZ1705-1&lt;=-0.045,IF(COUNT($AZ1697:$AZ1706)=10,AVERAGE($AZ1702:$AZ1706)/AVERAGE($AZ1697:$AZ1706)-1&lt;-0.01,FALSE())),0,IF(OR($AZ1706/$AZ1705-1&lt;=-0.02,IF(COUNT($AZ1697:$AZ1706)=10,AVERAGE($AZ1702:$AZ1706)/AVERAGE($AZ1697:$AZ1706)-1&lt;0.005,FALSE())),50,100)))</f>
        <v/>
      </c>
    </row>
    <row r="1707" customFormat="false" ht="15" hidden="false" customHeight="true" outlineLevel="0" collapsed="false">
      <c r="A1707" s="47" t="n">
        <v>1703</v>
      </c>
      <c r="B1707" s="48" t="n">
        <v>45029</v>
      </c>
      <c r="C1707" s="47" t="n">
        <v>2023</v>
      </c>
      <c r="D1707" s="49" t="s">
        <v>239</v>
      </c>
      <c r="E1707" s="50" t="n">
        <v>13109.39</v>
      </c>
      <c r="F1707" s="51" t="n">
        <v>0.093713</v>
      </c>
      <c r="G1707" s="51" t="n">
        <v>-0.077926</v>
      </c>
      <c r="H1707" s="52" t="n">
        <v>0.8776</v>
      </c>
      <c r="I1707" s="62" t="n">
        <v>422.5</v>
      </c>
      <c r="J1707" s="63" t="s">
        <v>240</v>
      </c>
      <c r="K1707" s="54" t="n">
        <v>17.8</v>
      </c>
      <c r="L1707" s="55" t="n">
        <f aca="false">IF(COUNT(F1707)=0,50,IF(F1707&gt;=0,100,IF(F1707&gt;=-0.02,50,0)))</f>
        <v>100</v>
      </c>
      <c r="M1707" s="55" t="n">
        <f aca="false">IF(COUNT(G1707)=0,50,IF(G1707&gt;-0.06,100,IF(G1707&gt;-0.15,50,0)))</f>
        <v>50</v>
      </c>
      <c r="N1707" s="55" t="n">
        <f aca="false">IF(COUNT(H1707)=0,50,IF(H1707&gt;=0.6,100,IF(H1707&gt;=0.4,50,0)))</f>
        <v>100</v>
      </c>
      <c r="O1707" s="55" t="n">
        <f aca="false">IF(COUNT(I1707)=0,50,IF(J1707="proxy_vix",50,IF(I1707&lt;350,100,IF(I1707&lt;=450,50,0))))</f>
        <v>50</v>
      </c>
      <c r="P1707" s="55" t="n">
        <f aca="false">IF(COUNT(K1707)=0,50,IF(K1707&lt;20,100,IF(K1707&lt;=25,50,0)))</f>
        <v>100</v>
      </c>
      <c r="Q1707" s="54"/>
      <c r="R1707" s="47"/>
      <c r="S1707" s="51" t="n">
        <f aca="false">$E1707/$E1706-1</f>
        <v>0.0203170056855548</v>
      </c>
      <c r="T1707" s="56" t="n">
        <f aca="false">$K1707/$K1706-1</f>
        <v>-0.0675746464117338</v>
      </c>
      <c r="V1707" s="57"/>
      <c r="W1707" s="57"/>
      <c r="Y1707" s="1" t="str">
        <f aca="false">IF(AX1707&gt;=70,"EASY",IF(AX1707&gt;40,"UNCERTAIN","HARD"))</f>
        <v>UNCERTAIN</v>
      </c>
      <c r="AA1707" s="58" t="n">
        <f aca="false">IF($A1707&lt;200,"",AVERAGE($E1658:$E1707)/AVERAGE($E1508:$E1707)-1)</f>
        <v>0.0432234533939255</v>
      </c>
      <c r="AB1707" s="59" t="n">
        <f aca="false">LOOKUP($B1707,07_L1政策步階!$A$4:$A$14,07_L1政策步階!$C$4:$C$14)</f>
        <v>-1</v>
      </c>
      <c r="AC1707" s="57"/>
      <c r="AD1707" s="57"/>
      <c r="AE1707" s="57"/>
      <c r="AF1707" s="57"/>
      <c r="AG1707" s="57"/>
      <c r="AH1707" s="57"/>
      <c r="AI1707" s="57"/>
      <c r="AJ1707" s="57"/>
      <c r="AK1707" s="57"/>
      <c r="AL1707" s="59" t="n">
        <f aca="false">IF(ISNUMBER($AA1707),IF($AA1707&gt;=0.005,100,IF($AA1707&gt;=-0.015,50,0)),"")</f>
        <v>100</v>
      </c>
      <c r="AM1707" s="59" t="n">
        <f aca="false">IF(ISNUMBER($AB1707),IF($AB1707=1,100,IF($AB1707=0,50,0)),"")</f>
        <v>0</v>
      </c>
      <c r="AN1707" s="0" t="str">
        <f aca="false">IF(ISNUMBER($AC1707),IF($AC1707&gt;=0.001,100,IF($AC1707&gt;=-0.003,50,0)),"")</f>
        <v/>
      </c>
      <c r="AO1707" s="0" t="str">
        <f aca="false">IF(ISNUMBER($AD1707),IF($AD1707&gt;=0.04,100,IF($AD1707&gt;=0,50,0)),"")</f>
        <v/>
      </c>
      <c r="AP1707" s="0" t="str">
        <f aca="false">IF(ISNUMBER($AE1707),IF($AE1707&gt;=25,100,IF($AE1707&gt;=-75,50,0)),"")</f>
        <v/>
      </c>
      <c r="AQ1707" s="0" t="str">
        <f aca="false">IF(ISNUMBER($AF1707),IF($AF1707&gt;0,100,IF($AF1707&gt;=-50,50,0)),"")</f>
        <v/>
      </c>
      <c r="AR1707" s="0" t="str">
        <f aca="false">IF(ISNUMBER($AG1707),IF($AG1707=1,100,IF($AG1707=0,50,0)),"")</f>
        <v/>
      </c>
      <c r="AS1707" s="0" t="str">
        <f aca="false">IF(ISNUMBER($AH1707),IF($AH1707&lt;0,100,IF($AH1707&lt;=20,50,0)),"")</f>
        <v/>
      </c>
      <c r="AT1707" s="0" t="str">
        <f aca="false">IF(ISNUMBER($AI1707),IF($AI1707&lt;0.95,100,IF($AI1707&lt;=1,50,0)),"")</f>
        <v/>
      </c>
      <c r="AU1707" s="0" t="str">
        <f aca="false">IF(ISNUMBER($AJ1707),IF($AJ1707&lt;30,0,IF($AJ1707&lt;40,50,IF($AJ1707&lt;=90,100,50))),"")</f>
        <v/>
      </c>
      <c r="AV1707" s="0" t="str">
        <f aca="false">IF(ISNUMBER($AK1707),IF($AK1707&gt;-0.2,100,IF($AK1707&gt;=-0.4,50,0)),"")</f>
        <v/>
      </c>
      <c r="AW1707" s="59" t="n">
        <f aca="false">01_指標庫!$H$4*ISNUMBER($F1707)+01_指標庫!$H$5*ISNUMBER($AA1707)+01_指標庫!$H$6*ISNUMBER($G1707)+01_指標庫!$H$7*ISNUMBER($H1707)+01_指標庫!$H$8*ISNUMBER($AF1707)+01_指標庫!$H$9*ISNUMBER($AG1707)+01_指標庫!$H$10*ISNUMBER($AB1707)+01_指標庫!$H$11*ISNUMBER($AC1707)+01_指標庫!$H$12*ISNUMBER($AD1707)+01_指標庫!$H$13*ISNUMBER($AE1707)+01_指標庫!$H$14*ISNUMBER($I1707)+01_指標庫!$H$15*ISNUMBER($AH1707)+01_指標庫!$H$16*ISNUMBER($K1707)+01_指標庫!$H$17*ISNUMBER($AI1707)+01_指標庫!$H$18*ISNUMBER($AJ1707)+01_指標庫!$H$19*ISNUMBER($AK1707)+01_指標庫!$H$20*ISNUMBER($BB1707)+01_指標庫!$H$21*ISNUMBER($BC1707)</f>
        <v>51</v>
      </c>
      <c r="AX1707" s="59" t="n">
        <f aca="false">IF(AW1707=0,50,ROUND((01_指標庫!$H$4*IF(ISNUMBER($F1707),L1707,0)+01_指標庫!$H$5*IF(ISNUMBER($AA1707),AL1707,0)+01_指標庫!$H$6*IF(ISNUMBER($G1707),M1707,0)+01_指標庫!$H$7*IF(ISNUMBER($H1707),N1707,0)+01_指標庫!$H$8*IF(ISNUMBER($AF1707),AQ1707,0)+01_指標庫!$H$9*IF(ISNUMBER($AG1707),AR1707,0)+01_指標庫!$H$10*IF(ISNUMBER($AB1707),AM1707,0)+01_指標庫!$H$11*IF(ISNUMBER($AC1707),AN1707,0)+01_指標庫!$H$12*IF(ISNUMBER($AD1707),AO1707,0)+01_指標庫!$H$13*IF(ISNUMBER($AE1707),AP1707,0)+01_指標庫!$H$14*IF(ISNUMBER($I1707),O1707,0)+01_指標庫!$H$15*IF(ISNUMBER($AH1707),AS1707,0)+01_指標庫!$H$16*IF(ISNUMBER($K1707),P1707,0)+01_指標庫!$H$17*IF(ISNUMBER($AI1707),AT1707,0)+01_指標庫!$H$18*IF(ISNUMBER($AJ1707),AU1707,0)+01_指標庫!$H$19*IF(ISNUMBER($AK1707),AV1707,0)+01_指標庫!$H$20*IF(ISNUMBER($BB1707),BB1707,0)+01_指標庫!$H$21*IF(ISNUMBER($BC1707),BC1707,0))/AW1707,1))</f>
        <v>68.6</v>
      </c>
      <c r="AY1707" s="60"/>
      <c r="AZ1707" s="60"/>
      <c r="BA1707" s="58" t="n">
        <f aca="false">AVERAGE($E1703:$E1707)/AVERAGE($E1698:$E1707)-1</f>
        <v>-0.00248780942704907</v>
      </c>
      <c r="BB1707" s="59" t="n">
        <f aca="false">IF(ISNUMBER($BA1707),IF(OR($S1707&lt;=-0.03,$BA1707&lt;-0.003),0,IF(OR($S1707&lt;=-0.02,$BA1707&lt;0.01),50,100)),"")</f>
        <v>50</v>
      </c>
      <c r="BC1707" s="0" t="str">
        <f aca="false">IF(OR(COUNT($AZ1707)=0,COUNT($AZ1706)=0),"",IF(OR($AY1707/$AZ1706-1&lt;=-0.03,$AZ1707/$AZ1706-1&lt;=-0.045,IF(COUNT($AZ1698:$AZ1707)=10,AVERAGE($AZ1703:$AZ1707)/AVERAGE($AZ1698:$AZ1707)-1&lt;-0.01,FALSE())),0,IF(OR($AZ1707/$AZ1706-1&lt;=-0.02,IF(COUNT($AZ1698:$AZ1707)=10,AVERAGE($AZ1703:$AZ1707)/AVERAGE($AZ1698:$AZ1707)-1&lt;0.005,FALSE())),50,100)))</f>
        <v/>
      </c>
    </row>
    <row r="1708" customFormat="false" ht="15" hidden="false" customHeight="true" outlineLevel="0" collapsed="false">
      <c r="A1708" s="47" t="n">
        <v>1704</v>
      </c>
      <c r="B1708" s="48" t="n">
        <v>45030</v>
      </c>
      <c r="C1708" s="47" t="n">
        <v>2023</v>
      </c>
      <c r="D1708" s="49" t="s">
        <v>234</v>
      </c>
      <c r="E1708" s="50" t="n">
        <v>13079.52</v>
      </c>
      <c r="F1708" s="51" t="n">
        <v>0.090565</v>
      </c>
      <c r="G1708" s="51" t="n">
        <v>-0.080027</v>
      </c>
      <c r="H1708" s="52" t="n">
        <v>0.8571</v>
      </c>
      <c r="I1708" s="62" t="n">
        <v>416.3</v>
      </c>
      <c r="J1708" s="63" t="s">
        <v>240</v>
      </c>
      <c r="K1708" s="54" t="n">
        <v>17.07</v>
      </c>
      <c r="L1708" s="55" t="n">
        <f aca="false">IF(COUNT(F1708)=0,50,IF(F1708&gt;=0,100,IF(F1708&gt;=-0.02,50,0)))</f>
        <v>100</v>
      </c>
      <c r="M1708" s="55" t="n">
        <f aca="false">IF(COUNT(G1708)=0,50,IF(G1708&gt;-0.06,100,IF(G1708&gt;-0.15,50,0)))</f>
        <v>50</v>
      </c>
      <c r="N1708" s="55" t="n">
        <f aca="false">IF(COUNT(H1708)=0,50,IF(H1708&gt;=0.6,100,IF(H1708&gt;=0.4,50,0)))</f>
        <v>100</v>
      </c>
      <c r="O1708" s="55" t="n">
        <f aca="false">IF(COUNT(I1708)=0,50,IF(J1708="proxy_vix",50,IF(I1708&lt;350,100,IF(I1708&lt;=450,50,0))))</f>
        <v>50</v>
      </c>
      <c r="P1708" s="55" t="n">
        <f aca="false">IF(COUNT(K1708)=0,50,IF(K1708&lt;20,100,IF(K1708&lt;=25,50,0)))</f>
        <v>100</v>
      </c>
      <c r="Q1708" s="54"/>
      <c r="R1708" s="47"/>
      <c r="S1708" s="51" t="n">
        <f aca="false">$E1708/$E1707-1</f>
        <v>-0.00227851944293356</v>
      </c>
      <c r="T1708" s="56" t="n">
        <f aca="false">$K1708/$K1707-1</f>
        <v>-0.0410112359550562</v>
      </c>
      <c r="V1708" s="57"/>
      <c r="W1708" s="57"/>
      <c r="Y1708" s="1" t="str">
        <f aca="false">IF(AX1708&gt;=70,"EASY",IF(AX1708&gt;40,"UNCERTAIN","HARD"))</f>
        <v>UNCERTAIN</v>
      </c>
      <c r="AA1708" s="58" t="n">
        <f aca="false">IF($A1708&lt;200,"",AVERAGE($E1659:$E1708)/AVERAGE($E1509:$E1708)-1)</f>
        <v>0.04379110689379</v>
      </c>
      <c r="AB1708" s="59" t="n">
        <f aca="false">LOOKUP($B1708,07_L1政策步階!$A$4:$A$14,07_L1政策步階!$C$4:$C$14)</f>
        <v>-1</v>
      </c>
      <c r="AC1708" s="57"/>
      <c r="AD1708" s="57"/>
      <c r="AE1708" s="57"/>
      <c r="AF1708" s="57"/>
      <c r="AG1708" s="57"/>
      <c r="AH1708" s="57"/>
      <c r="AI1708" s="57"/>
      <c r="AJ1708" s="57"/>
      <c r="AK1708" s="57"/>
      <c r="AL1708" s="59" t="n">
        <f aca="false">IF(ISNUMBER($AA1708),IF($AA1708&gt;=0.005,100,IF($AA1708&gt;=-0.015,50,0)),"")</f>
        <v>100</v>
      </c>
      <c r="AM1708" s="59" t="n">
        <f aca="false">IF(ISNUMBER($AB1708),IF($AB1708=1,100,IF($AB1708=0,50,0)),"")</f>
        <v>0</v>
      </c>
      <c r="AN1708" s="0" t="str">
        <f aca="false">IF(ISNUMBER($AC1708),IF($AC1708&gt;=0.001,100,IF($AC1708&gt;=-0.003,50,0)),"")</f>
        <v/>
      </c>
      <c r="AO1708" s="0" t="str">
        <f aca="false">IF(ISNUMBER($AD1708),IF($AD1708&gt;=0.04,100,IF($AD1708&gt;=0,50,0)),"")</f>
        <v/>
      </c>
      <c r="AP1708" s="0" t="str">
        <f aca="false">IF(ISNUMBER($AE1708),IF($AE1708&gt;=25,100,IF($AE1708&gt;=-75,50,0)),"")</f>
        <v/>
      </c>
      <c r="AQ1708" s="0" t="str">
        <f aca="false">IF(ISNUMBER($AF1708),IF($AF1708&gt;0,100,IF($AF1708&gt;=-50,50,0)),"")</f>
        <v/>
      </c>
      <c r="AR1708" s="0" t="str">
        <f aca="false">IF(ISNUMBER($AG1708),IF($AG1708=1,100,IF($AG1708=0,50,0)),"")</f>
        <v/>
      </c>
      <c r="AS1708" s="0" t="str">
        <f aca="false">IF(ISNUMBER($AH1708),IF($AH1708&lt;0,100,IF($AH1708&lt;=20,50,0)),"")</f>
        <v/>
      </c>
      <c r="AT1708" s="0" t="str">
        <f aca="false">IF(ISNUMBER($AI1708),IF($AI1708&lt;0.95,100,IF($AI1708&lt;=1,50,0)),"")</f>
        <v/>
      </c>
      <c r="AU1708" s="0" t="str">
        <f aca="false">IF(ISNUMBER($AJ1708),IF($AJ1708&lt;30,0,IF($AJ1708&lt;40,50,IF($AJ1708&lt;=90,100,50))),"")</f>
        <v/>
      </c>
      <c r="AV1708" s="0" t="str">
        <f aca="false">IF(ISNUMBER($AK1708),IF($AK1708&gt;-0.2,100,IF($AK1708&gt;=-0.4,50,0)),"")</f>
        <v/>
      </c>
      <c r="AW1708" s="59" t="n">
        <f aca="false">01_指標庫!$H$4*ISNUMBER($F1708)+01_指標庫!$H$5*ISNUMBER($AA1708)+01_指標庫!$H$6*ISNUMBER($G1708)+01_指標庫!$H$7*ISNUMBER($H1708)+01_指標庫!$H$8*ISNUMBER($AF1708)+01_指標庫!$H$9*ISNUMBER($AG1708)+01_指標庫!$H$10*ISNUMBER($AB1708)+01_指標庫!$H$11*ISNUMBER($AC1708)+01_指標庫!$H$12*ISNUMBER($AD1708)+01_指標庫!$H$13*ISNUMBER($AE1708)+01_指標庫!$H$14*ISNUMBER($I1708)+01_指標庫!$H$15*ISNUMBER($AH1708)+01_指標庫!$H$16*ISNUMBER($K1708)+01_指標庫!$H$17*ISNUMBER($AI1708)+01_指標庫!$H$18*ISNUMBER($AJ1708)+01_指標庫!$H$19*ISNUMBER($AK1708)+01_指標庫!$H$20*ISNUMBER($BB1708)+01_指標庫!$H$21*ISNUMBER($BC1708)</f>
        <v>51</v>
      </c>
      <c r="AX1708" s="59" t="n">
        <f aca="false">IF(AW1708=0,50,ROUND((01_指標庫!$H$4*IF(ISNUMBER($F1708),L1708,0)+01_指標庫!$H$5*IF(ISNUMBER($AA1708),AL1708,0)+01_指標庫!$H$6*IF(ISNUMBER($G1708),M1708,0)+01_指標庫!$H$7*IF(ISNUMBER($H1708),N1708,0)+01_指標庫!$H$8*IF(ISNUMBER($AF1708),AQ1708,0)+01_指標庫!$H$9*IF(ISNUMBER($AG1708),AR1708,0)+01_指標庫!$H$10*IF(ISNUMBER($AB1708),AM1708,0)+01_指標庫!$H$11*IF(ISNUMBER($AC1708),AN1708,0)+01_指標庫!$H$12*IF(ISNUMBER($AD1708),AO1708,0)+01_指標庫!$H$13*IF(ISNUMBER($AE1708),AP1708,0)+01_指標庫!$H$14*IF(ISNUMBER($I1708),O1708,0)+01_指標庫!$H$15*IF(ISNUMBER($AH1708),AS1708,0)+01_指標庫!$H$16*IF(ISNUMBER($K1708),P1708,0)+01_指標庫!$H$17*IF(ISNUMBER($AI1708),AT1708,0)+01_指標庫!$H$18*IF(ISNUMBER($AJ1708),AU1708,0)+01_指標庫!$H$19*IF(ISNUMBER($AK1708),AV1708,0)+01_指標庫!$H$20*IF(ISNUMBER($BB1708),BB1708,0)+01_指標庫!$H$21*IF(ISNUMBER($BC1708),BC1708,0))/AW1708,1))</f>
        <v>62.7</v>
      </c>
      <c r="AY1708" s="60"/>
      <c r="AZ1708" s="60"/>
      <c r="BA1708" s="58" t="n">
        <f aca="false">AVERAGE($E1704:$E1708)/AVERAGE($E1699:$E1708)-1</f>
        <v>-0.00311802220512369</v>
      </c>
      <c r="BB1708" s="59" t="n">
        <f aca="false">IF(ISNUMBER($BA1708),IF(OR($S1708&lt;=-0.03,$BA1708&lt;-0.003),0,IF(OR($S1708&lt;=-0.02,$BA1708&lt;0.01),50,100)),"")</f>
        <v>0</v>
      </c>
      <c r="BC1708" s="0" t="str">
        <f aca="false">IF(OR(COUNT($AZ1708)=0,COUNT($AZ1707)=0),"",IF(OR($AY1708/$AZ1707-1&lt;=-0.03,$AZ1708/$AZ1707-1&lt;=-0.045,IF(COUNT($AZ1699:$AZ1708)=10,AVERAGE($AZ1704:$AZ1708)/AVERAGE($AZ1699:$AZ1708)-1&lt;-0.01,FALSE())),0,IF(OR($AZ1708/$AZ1707-1&lt;=-0.02,IF(COUNT($AZ1699:$AZ1708)=10,AVERAGE($AZ1704:$AZ1708)/AVERAGE($AZ1699:$AZ1708)-1&lt;0.005,FALSE())),50,100)))</f>
        <v/>
      </c>
    </row>
    <row r="1709" customFormat="false" ht="15" hidden="false" customHeight="true" outlineLevel="0" collapsed="false">
      <c r="A1709" s="47" t="n">
        <v>1705</v>
      </c>
      <c r="B1709" s="48" t="n">
        <v>45033</v>
      </c>
      <c r="C1709" s="47" t="n">
        <v>2023</v>
      </c>
      <c r="D1709" s="49" t="s">
        <v>236</v>
      </c>
      <c r="E1709" s="50" t="n">
        <v>13087.71</v>
      </c>
      <c r="F1709" s="51" t="n">
        <v>0.090598</v>
      </c>
      <c r="G1709" s="51" t="n">
        <v>-0.078996</v>
      </c>
      <c r="H1709" s="52" t="n">
        <v>0.8776</v>
      </c>
      <c r="I1709" s="62" t="n">
        <v>415.3</v>
      </c>
      <c r="J1709" s="63" t="s">
        <v>240</v>
      </c>
      <c r="K1709" s="54" t="n">
        <v>16.95</v>
      </c>
      <c r="L1709" s="55" t="n">
        <f aca="false">IF(COUNT(F1709)=0,50,IF(F1709&gt;=0,100,IF(F1709&gt;=-0.02,50,0)))</f>
        <v>100</v>
      </c>
      <c r="M1709" s="55" t="n">
        <f aca="false">IF(COUNT(G1709)=0,50,IF(G1709&gt;-0.06,100,IF(G1709&gt;-0.15,50,0)))</f>
        <v>50</v>
      </c>
      <c r="N1709" s="55" t="n">
        <f aca="false">IF(COUNT(H1709)=0,50,IF(H1709&gt;=0.6,100,IF(H1709&gt;=0.4,50,0)))</f>
        <v>100</v>
      </c>
      <c r="O1709" s="55" t="n">
        <f aca="false">IF(COUNT(I1709)=0,50,IF(J1709="proxy_vix",50,IF(I1709&lt;350,100,IF(I1709&lt;=450,50,0))))</f>
        <v>50</v>
      </c>
      <c r="P1709" s="55" t="n">
        <f aca="false">IF(COUNT(K1709)=0,50,IF(K1709&lt;20,100,IF(K1709&lt;=25,50,0)))</f>
        <v>100</v>
      </c>
      <c r="Q1709" s="54"/>
      <c r="R1709" s="47"/>
      <c r="S1709" s="51" t="n">
        <f aca="false">$E1709/$E1708-1</f>
        <v>0.000626169767697693</v>
      </c>
      <c r="T1709" s="56" t="n">
        <f aca="false">$K1709/$K1708-1</f>
        <v>-0.00702987697715296</v>
      </c>
      <c r="V1709" s="57"/>
      <c r="W1709" s="57"/>
      <c r="Y1709" s="1" t="str">
        <f aca="false">IF(AX1709&gt;=70,"EASY",IF(AX1709&gt;40,"UNCERTAIN","HARD"))</f>
        <v>UNCERTAIN</v>
      </c>
      <c r="AA1709" s="58" t="n">
        <f aca="false">IF($A1709&lt;200,"",AVERAGE($E1660:$E1709)/AVERAGE($E1510:$E1709)-1)</f>
        <v>0.0436437099122096</v>
      </c>
      <c r="AB1709" s="59" t="n">
        <f aca="false">LOOKUP($B1709,07_L1政策步階!$A$4:$A$14,07_L1政策步階!$C$4:$C$14)</f>
        <v>-1</v>
      </c>
      <c r="AC1709" s="57"/>
      <c r="AD1709" s="57"/>
      <c r="AE1709" s="57"/>
      <c r="AF1709" s="57"/>
      <c r="AG1709" s="57"/>
      <c r="AH1709" s="57"/>
      <c r="AI1709" s="57"/>
      <c r="AJ1709" s="57"/>
      <c r="AK1709" s="57"/>
      <c r="AL1709" s="59" t="n">
        <f aca="false">IF(ISNUMBER($AA1709),IF($AA1709&gt;=0.005,100,IF($AA1709&gt;=-0.015,50,0)),"")</f>
        <v>100</v>
      </c>
      <c r="AM1709" s="59" t="n">
        <f aca="false">IF(ISNUMBER($AB1709),IF($AB1709=1,100,IF($AB1709=0,50,0)),"")</f>
        <v>0</v>
      </c>
      <c r="AN1709" s="0" t="str">
        <f aca="false">IF(ISNUMBER($AC1709),IF($AC1709&gt;=0.001,100,IF($AC1709&gt;=-0.003,50,0)),"")</f>
        <v/>
      </c>
      <c r="AO1709" s="0" t="str">
        <f aca="false">IF(ISNUMBER($AD1709),IF($AD1709&gt;=0.04,100,IF($AD1709&gt;=0,50,0)),"")</f>
        <v/>
      </c>
      <c r="AP1709" s="0" t="str">
        <f aca="false">IF(ISNUMBER($AE1709),IF($AE1709&gt;=25,100,IF($AE1709&gt;=-75,50,0)),"")</f>
        <v/>
      </c>
      <c r="AQ1709" s="0" t="str">
        <f aca="false">IF(ISNUMBER($AF1709),IF($AF1709&gt;0,100,IF($AF1709&gt;=-50,50,0)),"")</f>
        <v/>
      </c>
      <c r="AR1709" s="0" t="str">
        <f aca="false">IF(ISNUMBER($AG1709),IF($AG1709=1,100,IF($AG1709=0,50,0)),"")</f>
        <v/>
      </c>
      <c r="AS1709" s="0" t="str">
        <f aca="false">IF(ISNUMBER($AH1709),IF($AH1709&lt;0,100,IF($AH1709&lt;=20,50,0)),"")</f>
        <v/>
      </c>
      <c r="AT1709" s="0" t="str">
        <f aca="false">IF(ISNUMBER($AI1709),IF($AI1709&lt;0.95,100,IF($AI1709&lt;=1,50,0)),"")</f>
        <v/>
      </c>
      <c r="AU1709" s="0" t="str">
        <f aca="false">IF(ISNUMBER($AJ1709),IF($AJ1709&lt;30,0,IF($AJ1709&lt;40,50,IF($AJ1709&lt;=90,100,50))),"")</f>
        <v/>
      </c>
      <c r="AV1709" s="0" t="str">
        <f aca="false">IF(ISNUMBER($AK1709),IF($AK1709&gt;-0.2,100,IF($AK1709&gt;=-0.4,50,0)),"")</f>
        <v/>
      </c>
      <c r="AW1709" s="59" t="n">
        <f aca="false">01_指標庫!$H$4*ISNUMBER($F1709)+01_指標庫!$H$5*ISNUMBER($AA1709)+01_指標庫!$H$6*ISNUMBER($G1709)+01_指標庫!$H$7*ISNUMBER($H1709)+01_指標庫!$H$8*ISNUMBER($AF1709)+01_指標庫!$H$9*ISNUMBER($AG1709)+01_指標庫!$H$10*ISNUMBER($AB1709)+01_指標庫!$H$11*ISNUMBER($AC1709)+01_指標庫!$H$12*ISNUMBER($AD1709)+01_指標庫!$H$13*ISNUMBER($AE1709)+01_指標庫!$H$14*ISNUMBER($I1709)+01_指標庫!$H$15*ISNUMBER($AH1709)+01_指標庫!$H$16*ISNUMBER($K1709)+01_指標庫!$H$17*ISNUMBER($AI1709)+01_指標庫!$H$18*ISNUMBER($AJ1709)+01_指標庫!$H$19*ISNUMBER($AK1709)+01_指標庫!$H$20*ISNUMBER($BB1709)+01_指標庫!$H$21*ISNUMBER($BC1709)</f>
        <v>51</v>
      </c>
      <c r="AX1709" s="59" t="n">
        <f aca="false">IF(AW1709=0,50,ROUND((01_指標庫!$H$4*IF(ISNUMBER($F1709),L1709,0)+01_指標庫!$H$5*IF(ISNUMBER($AA1709),AL1709,0)+01_指標庫!$H$6*IF(ISNUMBER($G1709),M1709,0)+01_指標庫!$H$7*IF(ISNUMBER($H1709),N1709,0)+01_指標庫!$H$8*IF(ISNUMBER($AF1709),AQ1709,0)+01_指標庫!$H$9*IF(ISNUMBER($AG1709),AR1709,0)+01_指標庫!$H$10*IF(ISNUMBER($AB1709),AM1709,0)+01_指標庫!$H$11*IF(ISNUMBER($AC1709),AN1709,0)+01_指標庫!$H$12*IF(ISNUMBER($AD1709),AO1709,0)+01_指標庫!$H$13*IF(ISNUMBER($AE1709),AP1709,0)+01_指標庫!$H$14*IF(ISNUMBER($I1709),O1709,0)+01_指標庫!$H$15*IF(ISNUMBER($AH1709),AS1709,0)+01_指標庫!$H$16*IF(ISNUMBER($K1709),P1709,0)+01_指標庫!$H$17*IF(ISNUMBER($AI1709),AT1709,0)+01_指標庫!$H$18*IF(ISNUMBER($AJ1709),AU1709,0)+01_指標庫!$H$19*IF(ISNUMBER($AK1709),AV1709,0)+01_指標庫!$H$20*IF(ISNUMBER($BB1709),BB1709,0)+01_指標庫!$H$21*IF(ISNUMBER($BC1709),BC1709,0))/AW1709,1))</f>
        <v>68.6</v>
      </c>
      <c r="AY1709" s="60"/>
      <c r="AZ1709" s="60"/>
      <c r="BA1709" s="58" t="n">
        <f aca="false">AVERAGE($E1705:$E1709)/AVERAGE($E1700:$E1709)-1</f>
        <v>-0.00184283558370302</v>
      </c>
      <c r="BB1709" s="59" t="n">
        <f aca="false">IF(ISNUMBER($BA1709),IF(OR($S1709&lt;=-0.03,$BA1709&lt;-0.003),0,IF(OR($S1709&lt;=-0.02,$BA1709&lt;0.01),50,100)),"")</f>
        <v>50</v>
      </c>
      <c r="BC1709" s="0" t="str">
        <f aca="false">IF(OR(COUNT($AZ1709)=0,COUNT($AZ1708)=0),"",IF(OR($AY1709/$AZ1708-1&lt;=-0.03,$AZ1709/$AZ1708-1&lt;=-0.045,IF(COUNT($AZ1700:$AZ1709)=10,AVERAGE($AZ1705:$AZ1709)/AVERAGE($AZ1700:$AZ1709)-1&lt;-0.01,FALSE())),0,IF(OR($AZ1709/$AZ1708-1&lt;=-0.02,IF(COUNT($AZ1700:$AZ1709)=10,AVERAGE($AZ1705:$AZ1709)/AVERAGE($AZ1700:$AZ1709)-1&lt;0.005,FALSE())),50,100)))</f>
        <v/>
      </c>
    </row>
    <row r="1710" customFormat="false" ht="15" hidden="false" customHeight="true" outlineLevel="0" collapsed="false">
      <c r="A1710" s="47" t="n">
        <v>1706</v>
      </c>
      <c r="B1710" s="48" t="n">
        <v>45034</v>
      </c>
      <c r="C1710" s="47" t="n">
        <v>2023</v>
      </c>
      <c r="D1710" s="49" t="s">
        <v>237</v>
      </c>
      <c r="E1710" s="50" t="n">
        <v>13091.79</v>
      </c>
      <c r="F1710" s="51" t="n">
        <v>0.090217</v>
      </c>
      <c r="G1710" s="51" t="n">
        <v>-0.078709</v>
      </c>
      <c r="H1710" s="52" t="n">
        <v>0.8367</v>
      </c>
      <c r="I1710" s="62" t="n">
        <v>414.3</v>
      </c>
      <c r="J1710" s="63" t="s">
        <v>240</v>
      </c>
      <c r="K1710" s="54" t="n">
        <v>16.83</v>
      </c>
      <c r="L1710" s="55" t="n">
        <f aca="false">IF(COUNT(F1710)=0,50,IF(F1710&gt;=0,100,IF(F1710&gt;=-0.02,50,0)))</f>
        <v>100</v>
      </c>
      <c r="M1710" s="55" t="n">
        <f aca="false">IF(COUNT(G1710)=0,50,IF(G1710&gt;-0.06,100,IF(G1710&gt;-0.15,50,0)))</f>
        <v>50</v>
      </c>
      <c r="N1710" s="55" t="n">
        <f aca="false">IF(COUNT(H1710)=0,50,IF(H1710&gt;=0.6,100,IF(H1710&gt;=0.4,50,0)))</f>
        <v>100</v>
      </c>
      <c r="O1710" s="55" t="n">
        <f aca="false">IF(COUNT(I1710)=0,50,IF(J1710="proxy_vix",50,IF(I1710&lt;350,100,IF(I1710&lt;=450,50,0))))</f>
        <v>50</v>
      </c>
      <c r="P1710" s="55" t="n">
        <f aca="false">IF(COUNT(K1710)=0,50,IF(K1710&lt;20,100,IF(K1710&lt;=25,50,0)))</f>
        <v>100</v>
      </c>
      <c r="Q1710" s="54"/>
      <c r="R1710" s="47"/>
      <c r="S1710" s="51" t="n">
        <f aca="false">$E1710/$E1709-1</f>
        <v>0.000311742848825514</v>
      </c>
      <c r="T1710" s="56" t="n">
        <f aca="false">$K1710/$K1709-1</f>
        <v>-0.00707964601769917</v>
      </c>
      <c r="V1710" s="57"/>
      <c r="W1710" s="57"/>
      <c r="Y1710" s="1" t="str">
        <f aca="false">IF(AX1710&gt;=70,"EASY",IF(AX1710&gt;40,"UNCERTAIN","HARD"))</f>
        <v>UNCERTAIN</v>
      </c>
      <c r="AA1710" s="58" t="n">
        <f aca="false">IF($A1710&lt;200,"",AVERAGE($E1661:$E1710)/AVERAGE($E1511:$E1710)-1)</f>
        <v>0.0438170634334159</v>
      </c>
      <c r="AB1710" s="59" t="n">
        <f aca="false">LOOKUP($B1710,07_L1政策步階!$A$4:$A$14,07_L1政策步階!$C$4:$C$14)</f>
        <v>-1</v>
      </c>
      <c r="AC1710" s="57"/>
      <c r="AD1710" s="57"/>
      <c r="AE1710" s="57"/>
      <c r="AF1710" s="57"/>
      <c r="AG1710" s="57"/>
      <c r="AH1710" s="57"/>
      <c r="AI1710" s="57"/>
      <c r="AJ1710" s="57"/>
      <c r="AK1710" s="57"/>
      <c r="AL1710" s="59" t="n">
        <f aca="false">IF(ISNUMBER($AA1710),IF($AA1710&gt;=0.005,100,IF($AA1710&gt;=-0.015,50,0)),"")</f>
        <v>100</v>
      </c>
      <c r="AM1710" s="59" t="n">
        <f aca="false">IF(ISNUMBER($AB1710),IF($AB1710=1,100,IF($AB1710=0,50,0)),"")</f>
        <v>0</v>
      </c>
      <c r="AN1710" s="0" t="str">
        <f aca="false">IF(ISNUMBER($AC1710),IF($AC1710&gt;=0.001,100,IF($AC1710&gt;=-0.003,50,0)),"")</f>
        <v/>
      </c>
      <c r="AO1710" s="0" t="str">
        <f aca="false">IF(ISNUMBER($AD1710),IF($AD1710&gt;=0.04,100,IF($AD1710&gt;=0,50,0)),"")</f>
        <v/>
      </c>
      <c r="AP1710" s="0" t="str">
        <f aca="false">IF(ISNUMBER($AE1710),IF($AE1710&gt;=25,100,IF($AE1710&gt;=-75,50,0)),"")</f>
        <v/>
      </c>
      <c r="AQ1710" s="0" t="str">
        <f aca="false">IF(ISNUMBER($AF1710),IF($AF1710&gt;0,100,IF($AF1710&gt;=-50,50,0)),"")</f>
        <v/>
      </c>
      <c r="AR1710" s="0" t="str">
        <f aca="false">IF(ISNUMBER($AG1710),IF($AG1710=1,100,IF($AG1710=0,50,0)),"")</f>
        <v/>
      </c>
      <c r="AS1710" s="0" t="str">
        <f aca="false">IF(ISNUMBER($AH1710),IF($AH1710&lt;0,100,IF($AH1710&lt;=20,50,0)),"")</f>
        <v/>
      </c>
      <c r="AT1710" s="0" t="str">
        <f aca="false">IF(ISNUMBER($AI1710),IF($AI1710&lt;0.95,100,IF($AI1710&lt;=1,50,0)),"")</f>
        <v/>
      </c>
      <c r="AU1710" s="0" t="str">
        <f aca="false">IF(ISNUMBER($AJ1710),IF($AJ1710&lt;30,0,IF($AJ1710&lt;40,50,IF($AJ1710&lt;=90,100,50))),"")</f>
        <v/>
      </c>
      <c r="AV1710" s="0" t="str">
        <f aca="false">IF(ISNUMBER($AK1710),IF($AK1710&gt;-0.2,100,IF($AK1710&gt;=-0.4,50,0)),"")</f>
        <v/>
      </c>
      <c r="AW1710" s="59" t="n">
        <f aca="false">01_指標庫!$H$4*ISNUMBER($F1710)+01_指標庫!$H$5*ISNUMBER($AA1710)+01_指標庫!$H$6*ISNUMBER($G1710)+01_指標庫!$H$7*ISNUMBER($H1710)+01_指標庫!$H$8*ISNUMBER($AF1710)+01_指標庫!$H$9*ISNUMBER($AG1710)+01_指標庫!$H$10*ISNUMBER($AB1710)+01_指標庫!$H$11*ISNUMBER($AC1710)+01_指標庫!$H$12*ISNUMBER($AD1710)+01_指標庫!$H$13*ISNUMBER($AE1710)+01_指標庫!$H$14*ISNUMBER($I1710)+01_指標庫!$H$15*ISNUMBER($AH1710)+01_指標庫!$H$16*ISNUMBER($K1710)+01_指標庫!$H$17*ISNUMBER($AI1710)+01_指標庫!$H$18*ISNUMBER($AJ1710)+01_指標庫!$H$19*ISNUMBER($AK1710)+01_指標庫!$H$20*ISNUMBER($BB1710)+01_指標庫!$H$21*ISNUMBER($BC1710)</f>
        <v>51</v>
      </c>
      <c r="AX1710" s="59" t="n">
        <f aca="false">IF(AW1710=0,50,ROUND((01_指標庫!$H$4*IF(ISNUMBER($F1710),L1710,0)+01_指標庫!$H$5*IF(ISNUMBER($AA1710),AL1710,0)+01_指標庫!$H$6*IF(ISNUMBER($G1710),M1710,0)+01_指標庫!$H$7*IF(ISNUMBER($H1710),N1710,0)+01_指標庫!$H$8*IF(ISNUMBER($AF1710),AQ1710,0)+01_指標庫!$H$9*IF(ISNUMBER($AG1710),AR1710,0)+01_指標庫!$H$10*IF(ISNUMBER($AB1710),AM1710,0)+01_指標庫!$H$11*IF(ISNUMBER($AC1710),AN1710,0)+01_指標庫!$H$12*IF(ISNUMBER($AD1710),AO1710,0)+01_指標庫!$H$13*IF(ISNUMBER($AE1710),AP1710,0)+01_指標庫!$H$14*IF(ISNUMBER($I1710),O1710,0)+01_指標庫!$H$15*IF(ISNUMBER($AH1710),AS1710,0)+01_指標庫!$H$16*IF(ISNUMBER($K1710),P1710,0)+01_指標庫!$H$17*IF(ISNUMBER($AI1710),AT1710,0)+01_指標庫!$H$18*IF(ISNUMBER($AJ1710),AU1710,0)+01_指標庫!$H$19*IF(ISNUMBER($AK1710),AV1710,0)+01_指標庫!$H$20*IF(ISNUMBER($BB1710),BB1710,0)+01_指標庫!$H$21*IF(ISNUMBER($BC1710),BC1710,0))/AW1710,1))</f>
        <v>68.6</v>
      </c>
      <c r="AY1710" s="60"/>
      <c r="AZ1710" s="60"/>
      <c r="BA1710" s="58" t="n">
        <f aca="false">AVERAGE($E1706:$E1710)/AVERAGE($E1701:$E1710)-1</f>
        <v>0.000548472630295116</v>
      </c>
      <c r="BB1710" s="59" t="n">
        <f aca="false">IF(ISNUMBER($BA1710),IF(OR($S1710&lt;=-0.03,$BA1710&lt;-0.003),0,IF(OR($S1710&lt;=-0.02,$BA1710&lt;0.01),50,100)),"")</f>
        <v>50</v>
      </c>
      <c r="BC1710" s="0" t="str">
        <f aca="false">IF(OR(COUNT($AZ1710)=0,COUNT($AZ1709)=0),"",IF(OR($AY1710/$AZ1709-1&lt;=-0.03,$AZ1710/$AZ1709-1&lt;=-0.045,IF(COUNT($AZ1701:$AZ1710)=10,AVERAGE($AZ1706:$AZ1710)/AVERAGE($AZ1701:$AZ1710)-1&lt;-0.01,FALSE())),0,IF(OR($AZ1710/$AZ1709-1&lt;=-0.02,IF(COUNT($AZ1701:$AZ1710)=10,AVERAGE($AZ1706:$AZ1710)/AVERAGE($AZ1701:$AZ1710)-1&lt;0.005,FALSE())),50,100)))</f>
        <v/>
      </c>
    </row>
    <row r="1711" customFormat="false" ht="15" hidden="false" customHeight="true" outlineLevel="0" collapsed="false">
      <c r="A1711" s="47" t="n">
        <v>1707</v>
      </c>
      <c r="B1711" s="48" t="n">
        <v>45035</v>
      </c>
      <c r="C1711" s="47" t="n">
        <v>2023</v>
      </c>
      <c r="D1711" s="49" t="s">
        <v>238</v>
      </c>
      <c r="E1711" s="50" t="n">
        <v>13088.71</v>
      </c>
      <c r="F1711" s="51" t="n">
        <v>0.089278</v>
      </c>
      <c r="G1711" s="51" t="n">
        <v>-0.078925</v>
      </c>
      <c r="H1711" s="52" t="n">
        <v>0.8571</v>
      </c>
      <c r="I1711" s="62" t="n">
        <v>411.2</v>
      </c>
      <c r="J1711" s="63" t="s">
        <v>240</v>
      </c>
      <c r="K1711" s="54" t="n">
        <v>16.46</v>
      </c>
      <c r="L1711" s="55" t="n">
        <f aca="false">IF(COUNT(F1711)=0,50,IF(F1711&gt;=0,100,IF(F1711&gt;=-0.02,50,0)))</f>
        <v>100</v>
      </c>
      <c r="M1711" s="55" t="n">
        <f aca="false">IF(COUNT(G1711)=0,50,IF(G1711&gt;-0.06,100,IF(G1711&gt;-0.15,50,0)))</f>
        <v>50</v>
      </c>
      <c r="N1711" s="55" t="n">
        <f aca="false">IF(COUNT(H1711)=0,50,IF(H1711&gt;=0.6,100,IF(H1711&gt;=0.4,50,0)))</f>
        <v>100</v>
      </c>
      <c r="O1711" s="55" t="n">
        <f aca="false">IF(COUNT(I1711)=0,50,IF(J1711="proxy_vix",50,IF(I1711&lt;350,100,IF(I1711&lt;=450,50,0))))</f>
        <v>50</v>
      </c>
      <c r="P1711" s="55" t="n">
        <f aca="false">IF(COUNT(K1711)=0,50,IF(K1711&lt;20,100,IF(K1711&lt;=25,50,0)))</f>
        <v>100</v>
      </c>
      <c r="Q1711" s="54"/>
      <c r="R1711" s="47"/>
      <c r="S1711" s="51" t="n">
        <f aca="false">$E1711/$E1710-1</f>
        <v>-0.000235261946609389</v>
      </c>
      <c r="T1711" s="56" t="n">
        <f aca="false">$K1711/$K1710-1</f>
        <v>-0.0219845513963159</v>
      </c>
      <c r="V1711" s="57"/>
      <c r="W1711" s="57"/>
      <c r="Y1711" s="1" t="str">
        <f aca="false">IF(AX1711&gt;=70,"EASY",IF(AX1711&gt;40,"UNCERTAIN","HARD"))</f>
        <v>UNCERTAIN</v>
      </c>
      <c r="AA1711" s="58" t="n">
        <f aca="false">IF($A1711&lt;200,"",AVERAGE($E1662:$E1711)/AVERAGE($E1512:$E1711)-1)</f>
        <v>0.0442031802175134</v>
      </c>
      <c r="AB1711" s="59" t="n">
        <f aca="false">LOOKUP($B1711,07_L1政策步階!$A$4:$A$14,07_L1政策步階!$C$4:$C$14)</f>
        <v>-1</v>
      </c>
      <c r="AC1711" s="57"/>
      <c r="AD1711" s="57"/>
      <c r="AE1711" s="57"/>
      <c r="AF1711" s="57"/>
      <c r="AG1711" s="57"/>
      <c r="AH1711" s="57"/>
      <c r="AI1711" s="57"/>
      <c r="AJ1711" s="57"/>
      <c r="AK1711" s="57"/>
      <c r="AL1711" s="59" t="n">
        <f aca="false">IF(ISNUMBER($AA1711),IF($AA1711&gt;=0.005,100,IF($AA1711&gt;=-0.015,50,0)),"")</f>
        <v>100</v>
      </c>
      <c r="AM1711" s="59" t="n">
        <f aca="false">IF(ISNUMBER($AB1711),IF($AB1711=1,100,IF($AB1711=0,50,0)),"")</f>
        <v>0</v>
      </c>
      <c r="AN1711" s="0" t="str">
        <f aca="false">IF(ISNUMBER($AC1711),IF($AC1711&gt;=0.001,100,IF($AC1711&gt;=-0.003,50,0)),"")</f>
        <v/>
      </c>
      <c r="AO1711" s="0" t="str">
        <f aca="false">IF(ISNUMBER($AD1711),IF($AD1711&gt;=0.04,100,IF($AD1711&gt;=0,50,0)),"")</f>
        <v/>
      </c>
      <c r="AP1711" s="0" t="str">
        <f aca="false">IF(ISNUMBER($AE1711),IF($AE1711&gt;=25,100,IF($AE1711&gt;=-75,50,0)),"")</f>
        <v/>
      </c>
      <c r="AQ1711" s="0" t="str">
        <f aca="false">IF(ISNUMBER($AF1711),IF($AF1711&gt;0,100,IF($AF1711&gt;=-50,50,0)),"")</f>
        <v/>
      </c>
      <c r="AR1711" s="0" t="str">
        <f aca="false">IF(ISNUMBER($AG1711),IF($AG1711=1,100,IF($AG1711=0,50,0)),"")</f>
        <v/>
      </c>
      <c r="AS1711" s="0" t="str">
        <f aca="false">IF(ISNUMBER($AH1711),IF($AH1711&lt;0,100,IF($AH1711&lt;=20,50,0)),"")</f>
        <v/>
      </c>
      <c r="AT1711" s="0" t="str">
        <f aca="false">IF(ISNUMBER($AI1711),IF($AI1711&lt;0.95,100,IF($AI1711&lt;=1,50,0)),"")</f>
        <v/>
      </c>
      <c r="AU1711" s="0" t="str">
        <f aca="false">IF(ISNUMBER($AJ1711),IF($AJ1711&lt;30,0,IF($AJ1711&lt;40,50,IF($AJ1711&lt;=90,100,50))),"")</f>
        <v/>
      </c>
      <c r="AV1711" s="0" t="str">
        <f aca="false">IF(ISNUMBER($AK1711),IF($AK1711&gt;-0.2,100,IF($AK1711&gt;=-0.4,50,0)),"")</f>
        <v/>
      </c>
      <c r="AW1711" s="59" t="n">
        <f aca="false">01_指標庫!$H$4*ISNUMBER($F1711)+01_指標庫!$H$5*ISNUMBER($AA1711)+01_指標庫!$H$6*ISNUMBER($G1711)+01_指標庫!$H$7*ISNUMBER($H1711)+01_指標庫!$H$8*ISNUMBER($AF1711)+01_指標庫!$H$9*ISNUMBER($AG1711)+01_指標庫!$H$10*ISNUMBER($AB1711)+01_指標庫!$H$11*ISNUMBER($AC1711)+01_指標庫!$H$12*ISNUMBER($AD1711)+01_指標庫!$H$13*ISNUMBER($AE1711)+01_指標庫!$H$14*ISNUMBER($I1711)+01_指標庫!$H$15*ISNUMBER($AH1711)+01_指標庫!$H$16*ISNUMBER($K1711)+01_指標庫!$H$17*ISNUMBER($AI1711)+01_指標庫!$H$18*ISNUMBER($AJ1711)+01_指標庫!$H$19*ISNUMBER($AK1711)+01_指標庫!$H$20*ISNUMBER($BB1711)+01_指標庫!$H$21*ISNUMBER($BC1711)</f>
        <v>51</v>
      </c>
      <c r="AX1711" s="59" t="n">
        <f aca="false">IF(AW1711=0,50,ROUND((01_指標庫!$H$4*IF(ISNUMBER($F1711),L1711,0)+01_指標庫!$H$5*IF(ISNUMBER($AA1711),AL1711,0)+01_指標庫!$H$6*IF(ISNUMBER($G1711),M1711,0)+01_指標庫!$H$7*IF(ISNUMBER($H1711),N1711,0)+01_指標庫!$H$8*IF(ISNUMBER($AF1711),AQ1711,0)+01_指標庫!$H$9*IF(ISNUMBER($AG1711),AR1711,0)+01_指標庫!$H$10*IF(ISNUMBER($AB1711),AM1711,0)+01_指標庫!$H$11*IF(ISNUMBER($AC1711),AN1711,0)+01_指標庫!$H$12*IF(ISNUMBER($AD1711),AO1711,0)+01_指標庫!$H$13*IF(ISNUMBER($AE1711),AP1711,0)+01_指標庫!$H$14*IF(ISNUMBER($I1711),O1711,0)+01_指標庫!$H$15*IF(ISNUMBER($AH1711),AS1711,0)+01_指標庫!$H$16*IF(ISNUMBER($K1711),P1711,0)+01_指標庫!$H$17*IF(ISNUMBER($AI1711),AT1711,0)+01_指標庫!$H$18*IF(ISNUMBER($AJ1711),AU1711,0)+01_指標庫!$H$19*IF(ISNUMBER($AK1711),AV1711,0)+01_指標庫!$H$20*IF(ISNUMBER($BB1711),BB1711,0)+01_指標庫!$H$21*IF(ISNUMBER($BC1711),BC1711,0))/AW1711,1))</f>
        <v>68.6</v>
      </c>
      <c r="AY1711" s="60"/>
      <c r="AZ1711" s="60"/>
      <c r="BA1711" s="58" t="n">
        <f aca="false">AVERAGE($E1707:$E1711)/AVERAGE($E1702:$E1711)-1</f>
        <v>0.00432364549006858</v>
      </c>
      <c r="BB1711" s="59" t="n">
        <f aca="false">IF(ISNUMBER($BA1711),IF(OR($S1711&lt;=-0.03,$BA1711&lt;-0.003),0,IF(OR($S1711&lt;=-0.02,$BA1711&lt;0.01),50,100)),"")</f>
        <v>50</v>
      </c>
      <c r="BC1711" s="0" t="str">
        <f aca="false">IF(OR(COUNT($AZ1711)=0,COUNT($AZ1710)=0),"",IF(OR($AY1711/$AZ1710-1&lt;=-0.03,$AZ1711/$AZ1710-1&lt;=-0.045,IF(COUNT($AZ1702:$AZ1711)=10,AVERAGE($AZ1707:$AZ1711)/AVERAGE($AZ1702:$AZ1711)-1&lt;-0.01,FALSE())),0,IF(OR($AZ1711/$AZ1710-1&lt;=-0.02,IF(COUNT($AZ1702:$AZ1711)=10,AVERAGE($AZ1707:$AZ1711)/AVERAGE($AZ1702:$AZ1711)-1&lt;0.005,FALSE())),50,100)))</f>
        <v/>
      </c>
    </row>
    <row r="1712" customFormat="false" ht="15" hidden="false" customHeight="true" outlineLevel="0" collapsed="false">
      <c r="A1712" s="47" t="n">
        <v>1708</v>
      </c>
      <c r="B1712" s="48" t="n">
        <v>45036</v>
      </c>
      <c r="C1712" s="47" t="n">
        <v>2023</v>
      </c>
      <c r="D1712" s="49" t="s">
        <v>239</v>
      </c>
      <c r="E1712" s="50" t="n">
        <v>12985.98</v>
      </c>
      <c r="F1712" s="51" t="n">
        <v>0.080187</v>
      </c>
      <c r="G1712" s="51" t="n">
        <v>-0.072333</v>
      </c>
      <c r="H1712" s="52" t="n">
        <v>0.898</v>
      </c>
      <c r="I1712" s="62" t="n">
        <v>417.2</v>
      </c>
      <c r="J1712" s="63" t="s">
        <v>240</v>
      </c>
      <c r="K1712" s="54" t="n">
        <v>17.17</v>
      </c>
      <c r="L1712" s="55" t="n">
        <f aca="false">IF(COUNT(F1712)=0,50,IF(F1712&gt;=0,100,IF(F1712&gt;=-0.02,50,0)))</f>
        <v>100</v>
      </c>
      <c r="M1712" s="55" t="n">
        <f aca="false">IF(COUNT(G1712)=0,50,IF(G1712&gt;-0.06,100,IF(G1712&gt;-0.15,50,0)))</f>
        <v>50</v>
      </c>
      <c r="N1712" s="55" t="n">
        <f aca="false">IF(COUNT(H1712)=0,50,IF(H1712&gt;=0.6,100,IF(H1712&gt;=0.4,50,0)))</f>
        <v>100</v>
      </c>
      <c r="O1712" s="55" t="n">
        <f aca="false">IF(COUNT(I1712)=0,50,IF(J1712="proxy_vix",50,IF(I1712&lt;350,100,IF(I1712&lt;=450,50,0))))</f>
        <v>50</v>
      </c>
      <c r="P1712" s="55" t="n">
        <f aca="false">IF(COUNT(K1712)=0,50,IF(K1712&lt;20,100,IF(K1712&lt;=25,50,0)))</f>
        <v>100</v>
      </c>
      <c r="Q1712" s="54"/>
      <c r="R1712" s="47"/>
      <c r="S1712" s="51" t="n">
        <f aca="false">$E1712/$E1711-1</f>
        <v>-0.00784874903638322</v>
      </c>
      <c r="T1712" s="56" t="n">
        <f aca="false">$K1712/$K1711-1</f>
        <v>0.043134872417983</v>
      </c>
      <c r="V1712" s="57"/>
      <c r="W1712" s="57"/>
      <c r="Y1712" s="1" t="str">
        <f aca="false">IF(AX1712&gt;=70,"EASY",IF(AX1712&gt;40,"UNCERTAIN","HARD"))</f>
        <v>UNCERTAIN</v>
      </c>
      <c r="AA1712" s="58" t="n">
        <f aca="false">IF($A1712&lt;200,"",AVERAGE($E1663:$E1712)/AVERAGE($E1513:$E1712)-1)</f>
        <v>0.0441081240572785</v>
      </c>
      <c r="AB1712" s="59" t="n">
        <f aca="false">LOOKUP($B1712,07_L1政策步階!$A$4:$A$14,07_L1政策步階!$C$4:$C$14)</f>
        <v>-1</v>
      </c>
      <c r="AC1712" s="57"/>
      <c r="AD1712" s="57"/>
      <c r="AE1712" s="57"/>
      <c r="AF1712" s="57"/>
      <c r="AG1712" s="57"/>
      <c r="AH1712" s="57"/>
      <c r="AI1712" s="57"/>
      <c r="AJ1712" s="57"/>
      <c r="AK1712" s="57"/>
      <c r="AL1712" s="59" t="n">
        <f aca="false">IF(ISNUMBER($AA1712),IF($AA1712&gt;=0.005,100,IF($AA1712&gt;=-0.015,50,0)),"")</f>
        <v>100</v>
      </c>
      <c r="AM1712" s="59" t="n">
        <f aca="false">IF(ISNUMBER($AB1712),IF($AB1712=1,100,IF($AB1712=0,50,0)),"")</f>
        <v>0</v>
      </c>
      <c r="AN1712" s="0" t="str">
        <f aca="false">IF(ISNUMBER($AC1712),IF($AC1712&gt;=0.001,100,IF($AC1712&gt;=-0.003,50,0)),"")</f>
        <v/>
      </c>
      <c r="AO1712" s="0" t="str">
        <f aca="false">IF(ISNUMBER($AD1712),IF($AD1712&gt;=0.04,100,IF($AD1712&gt;=0,50,0)),"")</f>
        <v/>
      </c>
      <c r="AP1712" s="0" t="str">
        <f aca="false">IF(ISNUMBER($AE1712),IF($AE1712&gt;=25,100,IF($AE1712&gt;=-75,50,0)),"")</f>
        <v/>
      </c>
      <c r="AQ1712" s="0" t="str">
        <f aca="false">IF(ISNUMBER($AF1712),IF($AF1712&gt;0,100,IF($AF1712&gt;=-50,50,0)),"")</f>
        <v/>
      </c>
      <c r="AR1712" s="0" t="str">
        <f aca="false">IF(ISNUMBER($AG1712),IF($AG1712=1,100,IF($AG1712=0,50,0)),"")</f>
        <v/>
      </c>
      <c r="AS1712" s="0" t="str">
        <f aca="false">IF(ISNUMBER($AH1712),IF($AH1712&lt;0,100,IF($AH1712&lt;=20,50,0)),"")</f>
        <v/>
      </c>
      <c r="AT1712" s="0" t="str">
        <f aca="false">IF(ISNUMBER($AI1712),IF($AI1712&lt;0.95,100,IF($AI1712&lt;=1,50,0)),"")</f>
        <v/>
      </c>
      <c r="AU1712" s="0" t="str">
        <f aca="false">IF(ISNUMBER($AJ1712),IF($AJ1712&lt;30,0,IF($AJ1712&lt;40,50,IF($AJ1712&lt;=90,100,50))),"")</f>
        <v/>
      </c>
      <c r="AV1712" s="0" t="str">
        <f aca="false">IF(ISNUMBER($AK1712),IF($AK1712&gt;-0.2,100,IF($AK1712&gt;=-0.4,50,0)),"")</f>
        <v/>
      </c>
      <c r="AW1712" s="59" t="n">
        <f aca="false">01_指標庫!$H$4*ISNUMBER($F1712)+01_指標庫!$H$5*ISNUMBER($AA1712)+01_指標庫!$H$6*ISNUMBER($G1712)+01_指標庫!$H$7*ISNUMBER($H1712)+01_指標庫!$H$8*ISNUMBER($AF1712)+01_指標庫!$H$9*ISNUMBER($AG1712)+01_指標庫!$H$10*ISNUMBER($AB1712)+01_指標庫!$H$11*ISNUMBER($AC1712)+01_指標庫!$H$12*ISNUMBER($AD1712)+01_指標庫!$H$13*ISNUMBER($AE1712)+01_指標庫!$H$14*ISNUMBER($I1712)+01_指標庫!$H$15*ISNUMBER($AH1712)+01_指標庫!$H$16*ISNUMBER($K1712)+01_指標庫!$H$17*ISNUMBER($AI1712)+01_指標庫!$H$18*ISNUMBER($AJ1712)+01_指標庫!$H$19*ISNUMBER($AK1712)+01_指標庫!$H$20*ISNUMBER($BB1712)+01_指標庫!$H$21*ISNUMBER($BC1712)</f>
        <v>51</v>
      </c>
      <c r="AX1712" s="59" t="n">
        <f aca="false">IF(AW1712=0,50,ROUND((01_指標庫!$H$4*IF(ISNUMBER($F1712),L1712,0)+01_指標庫!$H$5*IF(ISNUMBER($AA1712),AL1712,0)+01_指標庫!$H$6*IF(ISNUMBER($G1712),M1712,0)+01_指標庫!$H$7*IF(ISNUMBER($H1712),N1712,0)+01_指標庫!$H$8*IF(ISNUMBER($AF1712),AQ1712,0)+01_指標庫!$H$9*IF(ISNUMBER($AG1712),AR1712,0)+01_指標庫!$H$10*IF(ISNUMBER($AB1712),AM1712,0)+01_指標庫!$H$11*IF(ISNUMBER($AC1712),AN1712,0)+01_指標庫!$H$12*IF(ISNUMBER($AD1712),AO1712,0)+01_指標庫!$H$13*IF(ISNUMBER($AE1712),AP1712,0)+01_指標庫!$H$14*IF(ISNUMBER($I1712),O1712,0)+01_指標庫!$H$15*IF(ISNUMBER($AH1712),AS1712,0)+01_指標庫!$H$16*IF(ISNUMBER($K1712),P1712,0)+01_指標庫!$H$17*IF(ISNUMBER($AI1712),AT1712,0)+01_指標庫!$H$18*IF(ISNUMBER($AJ1712),AU1712,0)+01_指標庫!$H$19*IF(ISNUMBER($AK1712),AV1712,0)+01_指標庫!$H$20*IF(ISNUMBER($BB1712),BB1712,0)+01_指標庫!$H$21*IF(ISNUMBER($BC1712),BC1712,0))/AW1712,1))</f>
        <v>68.6</v>
      </c>
      <c r="AY1712" s="60"/>
      <c r="AZ1712" s="60"/>
      <c r="BA1712" s="58" t="n">
        <f aca="false">AVERAGE($E1708:$E1712)/AVERAGE($E1703:$E1712)-1</f>
        <v>0.00228573523716413</v>
      </c>
      <c r="BB1712" s="59" t="n">
        <f aca="false">IF(ISNUMBER($BA1712),IF(OR($S1712&lt;=-0.03,$BA1712&lt;-0.003),0,IF(OR($S1712&lt;=-0.02,$BA1712&lt;0.01),50,100)),"")</f>
        <v>50</v>
      </c>
      <c r="BC1712" s="0" t="str">
        <f aca="false">IF(OR(COUNT($AZ1712)=0,COUNT($AZ1711)=0),"",IF(OR($AY1712/$AZ1711-1&lt;=-0.03,$AZ1712/$AZ1711-1&lt;=-0.045,IF(COUNT($AZ1703:$AZ1712)=10,AVERAGE($AZ1708:$AZ1712)/AVERAGE($AZ1703:$AZ1712)-1&lt;-0.01,FALSE())),0,IF(OR($AZ1712/$AZ1711-1&lt;=-0.02,IF(COUNT($AZ1703:$AZ1712)=10,AVERAGE($AZ1708:$AZ1712)/AVERAGE($AZ1703:$AZ1712)-1&lt;0.005,FALSE())),50,100)))</f>
        <v/>
      </c>
    </row>
    <row r="1713" customFormat="false" ht="15" hidden="false" customHeight="true" outlineLevel="0" collapsed="false">
      <c r="A1713" s="47" t="n">
        <v>1709</v>
      </c>
      <c r="B1713" s="48" t="n">
        <v>45037</v>
      </c>
      <c r="C1713" s="47" t="n">
        <v>2023</v>
      </c>
      <c r="D1713" s="49" t="s">
        <v>234</v>
      </c>
      <c r="E1713" s="50" t="n">
        <v>13000.77</v>
      </c>
      <c r="F1713" s="51" t="n">
        <v>0.080901</v>
      </c>
      <c r="G1713" s="51" t="n">
        <v>-0.052453</v>
      </c>
      <c r="H1713" s="52" t="n">
        <v>0.898</v>
      </c>
      <c r="I1713" s="62" t="n">
        <v>413.8</v>
      </c>
      <c r="J1713" s="63" t="s">
        <v>240</v>
      </c>
      <c r="K1713" s="54" t="n">
        <v>16.77</v>
      </c>
      <c r="L1713" s="55" t="n">
        <f aca="false">IF(COUNT(F1713)=0,50,IF(F1713&gt;=0,100,IF(F1713&gt;=-0.02,50,0)))</f>
        <v>100</v>
      </c>
      <c r="M1713" s="55" t="n">
        <f aca="false">IF(COUNT(G1713)=0,50,IF(G1713&gt;-0.06,100,IF(G1713&gt;-0.15,50,0)))</f>
        <v>100</v>
      </c>
      <c r="N1713" s="55" t="n">
        <f aca="false">IF(COUNT(H1713)=0,50,IF(H1713&gt;=0.6,100,IF(H1713&gt;=0.4,50,0)))</f>
        <v>100</v>
      </c>
      <c r="O1713" s="55" t="n">
        <f aca="false">IF(COUNT(I1713)=0,50,IF(J1713="proxy_vix",50,IF(I1713&lt;350,100,IF(I1713&lt;=450,50,0))))</f>
        <v>50</v>
      </c>
      <c r="P1713" s="55" t="n">
        <f aca="false">IF(COUNT(K1713)=0,50,IF(K1713&lt;20,100,IF(K1713&lt;=25,50,0)))</f>
        <v>100</v>
      </c>
      <c r="Q1713" s="54"/>
      <c r="R1713" s="47"/>
      <c r="S1713" s="51" t="n">
        <f aca="false">$E1713/$E1712-1</f>
        <v>0.00113892058974385</v>
      </c>
      <c r="T1713" s="56" t="n">
        <f aca="false">$K1713/$K1712-1</f>
        <v>-0.0232964472917881</v>
      </c>
      <c r="V1713" s="57"/>
      <c r="W1713" s="57"/>
      <c r="Y1713" s="1" t="str">
        <f aca="false">IF(AX1713&gt;=70,"EASY",IF(AX1713&gt;40,"UNCERTAIN","HARD"))</f>
        <v>EASY</v>
      </c>
      <c r="AA1713" s="58" t="n">
        <f aca="false">IF($A1713&lt;200,"",AVERAGE($E1664:$E1713)/AVERAGE($E1514:$E1713)-1)</f>
        <v>0.0444501407320312</v>
      </c>
      <c r="AB1713" s="59" t="n">
        <f aca="false">LOOKUP($B1713,07_L1政策步階!$A$4:$A$14,07_L1政策步階!$C$4:$C$14)</f>
        <v>-1</v>
      </c>
      <c r="AC1713" s="57"/>
      <c r="AD1713" s="57"/>
      <c r="AE1713" s="57"/>
      <c r="AF1713" s="57"/>
      <c r="AG1713" s="57"/>
      <c r="AH1713" s="57"/>
      <c r="AI1713" s="57"/>
      <c r="AJ1713" s="57"/>
      <c r="AK1713" s="57"/>
      <c r="AL1713" s="59" t="n">
        <f aca="false">IF(ISNUMBER($AA1713),IF($AA1713&gt;=0.005,100,IF($AA1713&gt;=-0.015,50,0)),"")</f>
        <v>100</v>
      </c>
      <c r="AM1713" s="59" t="n">
        <f aca="false">IF(ISNUMBER($AB1713),IF($AB1713=1,100,IF($AB1713=0,50,0)),"")</f>
        <v>0</v>
      </c>
      <c r="AN1713" s="0" t="str">
        <f aca="false">IF(ISNUMBER($AC1713),IF($AC1713&gt;=0.001,100,IF($AC1713&gt;=-0.003,50,0)),"")</f>
        <v/>
      </c>
      <c r="AO1713" s="0" t="str">
        <f aca="false">IF(ISNUMBER($AD1713),IF($AD1713&gt;=0.04,100,IF($AD1713&gt;=0,50,0)),"")</f>
        <v/>
      </c>
      <c r="AP1713" s="0" t="str">
        <f aca="false">IF(ISNUMBER($AE1713),IF($AE1713&gt;=25,100,IF($AE1713&gt;=-75,50,0)),"")</f>
        <v/>
      </c>
      <c r="AQ1713" s="0" t="str">
        <f aca="false">IF(ISNUMBER($AF1713),IF($AF1713&gt;0,100,IF($AF1713&gt;=-50,50,0)),"")</f>
        <v/>
      </c>
      <c r="AR1713" s="0" t="str">
        <f aca="false">IF(ISNUMBER($AG1713),IF($AG1713=1,100,IF($AG1713=0,50,0)),"")</f>
        <v/>
      </c>
      <c r="AS1713" s="0" t="str">
        <f aca="false">IF(ISNUMBER($AH1713),IF($AH1713&lt;0,100,IF($AH1713&lt;=20,50,0)),"")</f>
        <v/>
      </c>
      <c r="AT1713" s="0" t="str">
        <f aca="false">IF(ISNUMBER($AI1713),IF($AI1713&lt;0.95,100,IF($AI1713&lt;=1,50,0)),"")</f>
        <v/>
      </c>
      <c r="AU1713" s="0" t="str">
        <f aca="false">IF(ISNUMBER($AJ1713),IF($AJ1713&lt;30,0,IF($AJ1713&lt;40,50,IF($AJ1713&lt;=90,100,50))),"")</f>
        <v/>
      </c>
      <c r="AV1713" s="0" t="str">
        <f aca="false">IF(ISNUMBER($AK1713),IF($AK1713&gt;-0.2,100,IF($AK1713&gt;=-0.4,50,0)),"")</f>
        <v/>
      </c>
      <c r="AW1713" s="59" t="n">
        <f aca="false">01_指標庫!$H$4*ISNUMBER($F1713)+01_指標庫!$H$5*ISNUMBER($AA1713)+01_指標庫!$H$6*ISNUMBER($G1713)+01_指標庫!$H$7*ISNUMBER($H1713)+01_指標庫!$H$8*ISNUMBER($AF1713)+01_指標庫!$H$9*ISNUMBER($AG1713)+01_指標庫!$H$10*ISNUMBER($AB1713)+01_指標庫!$H$11*ISNUMBER($AC1713)+01_指標庫!$H$12*ISNUMBER($AD1713)+01_指標庫!$H$13*ISNUMBER($AE1713)+01_指標庫!$H$14*ISNUMBER($I1713)+01_指標庫!$H$15*ISNUMBER($AH1713)+01_指標庫!$H$16*ISNUMBER($K1713)+01_指標庫!$H$17*ISNUMBER($AI1713)+01_指標庫!$H$18*ISNUMBER($AJ1713)+01_指標庫!$H$19*ISNUMBER($AK1713)+01_指標庫!$H$20*ISNUMBER($BB1713)+01_指標庫!$H$21*ISNUMBER($BC1713)</f>
        <v>51</v>
      </c>
      <c r="AX1713" s="59" t="n">
        <f aca="false">IF(AW1713=0,50,ROUND((01_指標庫!$H$4*IF(ISNUMBER($F1713),L1713,0)+01_指標庫!$H$5*IF(ISNUMBER($AA1713),AL1713,0)+01_指標庫!$H$6*IF(ISNUMBER($G1713),M1713,0)+01_指標庫!$H$7*IF(ISNUMBER($H1713),N1713,0)+01_指標庫!$H$8*IF(ISNUMBER($AF1713),AQ1713,0)+01_指標庫!$H$9*IF(ISNUMBER($AG1713),AR1713,0)+01_指標庫!$H$10*IF(ISNUMBER($AB1713),AM1713,0)+01_指標庫!$H$11*IF(ISNUMBER($AC1713),AN1713,0)+01_指標庫!$H$12*IF(ISNUMBER($AD1713),AO1713,0)+01_指標庫!$H$13*IF(ISNUMBER($AE1713),AP1713,0)+01_指標庫!$H$14*IF(ISNUMBER($I1713),O1713,0)+01_指標庫!$H$15*IF(ISNUMBER($AH1713),AS1713,0)+01_指標庫!$H$16*IF(ISNUMBER($K1713),P1713,0)+01_指標庫!$H$17*IF(ISNUMBER($AI1713),AT1713,0)+01_指標庫!$H$18*IF(ISNUMBER($AJ1713),AU1713,0)+01_指標庫!$H$19*IF(ISNUMBER($AK1713),AV1713,0)+01_指標庫!$H$20*IF(ISNUMBER($BB1713),BB1713,0)+01_指標庫!$H$21*IF(ISNUMBER($BC1713),BC1713,0))/AW1713,1))</f>
        <v>76.5</v>
      </c>
      <c r="AY1713" s="60"/>
      <c r="AZ1713" s="60"/>
      <c r="BA1713" s="58" t="n">
        <f aca="false">AVERAGE($E1709:$E1713)/AVERAGE($E1704:$E1713)-1</f>
        <v>0.00155263392158256</v>
      </c>
      <c r="BB1713" s="59" t="n">
        <f aca="false">IF(ISNUMBER($BA1713),IF(OR($S1713&lt;=-0.03,$BA1713&lt;-0.003),0,IF(OR($S1713&lt;=-0.02,$BA1713&lt;0.01),50,100)),"")</f>
        <v>50</v>
      </c>
      <c r="BC1713" s="0" t="str">
        <f aca="false">IF(OR(COUNT($AZ1713)=0,COUNT($AZ1712)=0),"",IF(OR($AY1713/$AZ1712-1&lt;=-0.03,$AZ1713/$AZ1712-1&lt;=-0.045,IF(COUNT($AZ1704:$AZ1713)=10,AVERAGE($AZ1709:$AZ1713)/AVERAGE($AZ1704:$AZ1713)-1&lt;-0.01,FALSE())),0,IF(OR($AZ1713/$AZ1712-1&lt;=-0.02,IF(COUNT($AZ1704:$AZ1713)=10,AVERAGE($AZ1709:$AZ1713)/AVERAGE($AZ1704:$AZ1713)-1&lt;0.005,FALSE())),50,100)))</f>
        <v/>
      </c>
    </row>
    <row r="1714" customFormat="false" ht="15" hidden="false" customHeight="true" outlineLevel="0" collapsed="false">
      <c r="A1714" s="47" t="n">
        <v>1710</v>
      </c>
      <c r="B1714" s="48" t="n">
        <v>45040</v>
      </c>
      <c r="C1714" s="47" t="n">
        <v>2023</v>
      </c>
      <c r="D1714" s="49" t="s">
        <v>236</v>
      </c>
      <c r="E1714" s="50" t="n">
        <v>12969.76</v>
      </c>
      <c r="F1714" s="51" t="n">
        <v>0.077937</v>
      </c>
      <c r="G1714" s="51" t="n">
        <v>-0.051029</v>
      </c>
      <c r="H1714" s="52" t="n">
        <v>0.898</v>
      </c>
      <c r="I1714" s="62" t="n">
        <v>414.8</v>
      </c>
      <c r="J1714" s="63" t="s">
        <v>240</v>
      </c>
      <c r="K1714" s="54" t="n">
        <v>16.89</v>
      </c>
      <c r="L1714" s="55" t="n">
        <f aca="false">IF(COUNT(F1714)=0,50,IF(F1714&gt;=0,100,IF(F1714&gt;=-0.02,50,0)))</f>
        <v>100</v>
      </c>
      <c r="M1714" s="55" t="n">
        <f aca="false">IF(COUNT(G1714)=0,50,IF(G1714&gt;-0.06,100,IF(G1714&gt;-0.15,50,0)))</f>
        <v>100</v>
      </c>
      <c r="N1714" s="55" t="n">
        <f aca="false">IF(COUNT(H1714)=0,50,IF(H1714&gt;=0.6,100,IF(H1714&gt;=0.4,50,0)))</f>
        <v>100</v>
      </c>
      <c r="O1714" s="55" t="n">
        <f aca="false">IF(COUNT(I1714)=0,50,IF(J1714="proxy_vix",50,IF(I1714&lt;350,100,IF(I1714&lt;=450,50,0))))</f>
        <v>50</v>
      </c>
      <c r="P1714" s="55" t="n">
        <f aca="false">IF(COUNT(K1714)=0,50,IF(K1714&lt;20,100,IF(K1714&lt;=25,50,0)))</f>
        <v>100</v>
      </c>
      <c r="Q1714" s="54"/>
      <c r="R1714" s="47"/>
      <c r="S1714" s="51" t="n">
        <f aca="false">$E1714/$E1713-1</f>
        <v>-0.0023852433355871</v>
      </c>
      <c r="T1714" s="56" t="n">
        <f aca="false">$K1714/$K1713-1</f>
        <v>0.00715563506261185</v>
      </c>
      <c r="V1714" s="57"/>
      <c r="W1714" s="57"/>
      <c r="Y1714" s="1" t="str">
        <f aca="false">IF(AX1714&gt;=70,"EASY",IF(AX1714&gt;40,"UNCERTAIN","HARD"))</f>
        <v>EASY</v>
      </c>
      <c r="AA1714" s="58" t="n">
        <f aca="false">IF($A1714&lt;200,"",AVERAGE($E1665:$E1714)/AVERAGE($E1515:$E1714)-1)</f>
        <v>0.0450549399632203</v>
      </c>
      <c r="AB1714" s="59" t="n">
        <f aca="false">LOOKUP($B1714,07_L1政策步階!$A$4:$A$14,07_L1政策步階!$C$4:$C$14)</f>
        <v>-1</v>
      </c>
      <c r="AC1714" s="57"/>
      <c r="AD1714" s="57"/>
      <c r="AE1714" s="57"/>
      <c r="AF1714" s="57"/>
      <c r="AG1714" s="57"/>
      <c r="AH1714" s="57"/>
      <c r="AI1714" s="57"/>
      <c r="AJ1714" s="57"/>
      <c r="AK1714" s="57"/>
      <c r="AL1714" s="59" t="n">
        <f aca="false">IF(ISNUMBER($AA1714),IF($AA1714&gt;=0.005,100,IF($AA1714&gt;=-0.015,50,0)),"")</f>
        <v>100</v>
      </c>
      <c r="AM1714" s="59" t="n">
        <f aca="false">IF(ISNUMBER($AB1714),IF($AB1714=1,100,IF($AB1714=0,50,0)),"")</f>
        <v>0</v>
      </c>
      <c r="AN1714" s="0" t="str">
        <f aca="false">IF(ISNUMBER($AC1714),IF($AC1714&gt;=0.001,100,IF($AC1714&gt;=-0.003,50,0)),"")</f>
        <v/>
      </c>
      <c r="AO1714" s="0" t="str">
        <f aca="false">IF(ISNUMBER($AD1714),IF($AD1714&gt;=0.04,100,IF($AD1714&gt;=0,50,0)),"")</f>
        <v/>
      </c>
      <c r="AP1714" s="0" t="str">
        <f aca="false">IF(ISNUMBER($AE1714),IF($AE1714&gt;=25,100,IF($AE1714&gt;=-75,50,0)),"")</f>
        <v/>
      </c>
      <c r="AQ1714" s="0" t="str">
        <f aca="false">IF(ISNUMBER($AF1714),IF($AF1714&gt;0,100,IF($AF1714&gt;=-50,50,0)),"")</f>
        <v/>
      </c>
      <c r="AR1714" s="0" t="str">
        <f aca="false">IF(ISNUMBER($AG1714),IF($AG1714=1,100,IF($AG1714=0,50,0)),"")</f>
        <v/>
      </c>
      <c r="AS1714" s="0" t="str">
        <f aca="false">IF(ISNUMBER($AH1714),IF($AH1714&lt;0,100,IF($AH1714&lt;=20,50,0)),"")</f>
        <v/>
      </c>
      <c r="AT1714" s="0" t="str">
        <f aca="false">IF(ISNUMBER($AI1714),IF($AI1714&lt;0.95,100,IF($AI1714&lt;=1,50,0)),"")</f>
        <v/>
      </c>
      <c r="AU1714" s="0" t="str">
        <f aca="false">IF(ISNUMBER($AJ1714),IF($AJ1714&lt;30,0,IF($AJ1714&lt;40,50,IF($AJ1714&lt;=90,100,50))),"")</f>
        <v/>
      </c>
      <c r="AV1714" s="0" t="str">
        <f aca="false">IF(ISNUMBER($AK1714),IF($AK1714&gt;-0.2,100,IF($AK1714&gt;=-0.4,50,0)),"")</f>
        <v/>
      </c>
      <c r="AW1714" s="59" t="n">
        <f aca="false">01_指標庫!$H$4*ISNUMBER($F1714)+01_指標庫!$H$5*ISNUMBER($AA1714)+01_指標庫!$H$6*ISNUMBER($G1714)+01_指標庫!$H$7*ISNUMBER($H1714)+01_指標庫!$H$8*ISNUMBER($AF1714)+01_指標庫!$H$9*ISNUMBER($AG1714)+01_指標庫!$H$10*ISNUMBER($AB1714)+01_指標庫!$H$11*ISNUMBER($AC1714)+01_指標庫!$H$12*ISNUMBER($AD1714)+01_指標庫!$H$13*ISNUMBER($AE1714)+01_指標庫!$H$14*ISNUMBER($I1714)+01_指標庫!$H$15*ISNUMBER($AH1714)+01_指標庫!$H$16*ISNUMBER($K1714)+01_指標庫!$H$17*ISNUMBER($AI1714)+01_指標庫!$H$18*ISNUMBER($AJ1714)+01_指標庫!$H$19*ISNUMBER($AK1714)+01_指標庫!$H$20*ISNUMBER($BB1714)+01_指標庫!$H$21*ISNUMBER($BC1714)</f>
        <v>51</v>
      </c>
      <c r="AX1714" s="59" t="n">
        <f aca="false">IF(AW1714=0,50,ROUND((01_指標庫!$H$4*IF(ISNUMBER($F1714),L1714,0)+01_指標庫!$H$5*IF(ISNUMBER($AA1714),AL1714,0)+01_指標庫!$H$6*IF(ISNUMBER($G1714),M1714,0)+01_指標庫!$H$7*IF(ISNUMBER($H1714),N1714,0)+01_指標庫!$H$8*IF(ISNUMBER($AF1714),AQ1714,0)+01_指標庫!$H$9*IF(ISNUMBER($AG1714),AR1714,0)+01_指標庫!$H$10*IF(ISNUMBER($AB1714),AM1714,0)+01_指標庫!$H$11*IF(ISNUMBER($AC1714),AN1714,0)+01_指標庫!$H$12*IF(ISNUMBER($AD1714),AO1714,0)+01_指標庫!$H$13*IF(ISNUMBER($AE1714),AP1714,0)+01_指標庫!$H$14*IF(ISNUMBER($I1714),O1714,0)+01_指標庫!$H$15*IF(ISNUMBER($AH1714),AS1714,0)+01_指標庫!$H$16*IF(ISNUMBER($K1714),P1714,0)+01_指標庫!$H$17*IF(ISNUMBER($AI1714),AT1714,0)+01_指標庫!$H$18*IF(ISNUMBER($AJ1714),AU1714,0)+01_指標庫!$H$19*IF(ISNUMBER($AK1714),AV1714,0)+01_指標庫!$H$20*IF(ISNUMBER($BB1714),BB1714,0)+01_指標庫!$H$21*IF(ISNUMBER($BC1714),BC1714,0))/AW1714,1))</f>
        <v>76.5</v>
      </c>
      <c r="AY1714" s="60"/>
      <c r="AZ1714" s="60"/>
      <c r="BA1714" s="58" t="n">
        <f aca="false">AVERAGE($E1710:$E1714)/AVERAGE($E1705:$E1714)-1</f>
        <v>0.000367744937210368</v>
      </c>
      <c r="BB1714" s="59" t="n">
        <f aca="false">IF(ISNUMBER($BA1714),IF(OR($S1714&lt;=-0.03,$BA1714&lt;-0.003),0,IF(OR($S1714&lt;=-0.02,$BA1714&lt;0.01),50,100)),"")</f>
        <v>50</v>
      </c>
      <c r="BC1714" s="0" t="str">
        <f aca="false">IF(OR(COUNT($AZ1714)=0,COUNT($AZ1713)=0),"",IF(OR($AY1714/$AZ1713-1&lt;=-0.03,$AZ1714/$AZ1713-1&lt;=-0.045,IF(COUNT($AZ1705:$AZ1714)=10,AVERAGE($AZ1710:$AZ1714)/AVERAGE($AZ1705:$AZ1714)-1&lt;-0.01,FALSE())),0,IF(OR($AZ1714/$AZ1713-1&lt;=-0.02,IF(COUNT($AZ1705:$AZ1714)=10,AVERAGE($AZ1710:$AZ1714)/AVERAGE($AZ1705:$AZ1714)-1&lt;0.005,FALSE())),50,100)))</f>
        <v/>
      </c>
    </row>
    <row r="1715" customFormat="false" ht="15" hidden="false" customHeight="true" outlineLevel="0" collapsed="false">
      <c r="A1715" s="47" t="n">
        <v>1711</v>
      </c>
      <c r="B1715" s="48" t="n">
        <v>45041</v>
      </c>
      <c r="C1715" s="47" t="n">
        <v>2023</v>
      </c>
      <c r="D1715" s="49" t="s">
        <v>237</v>
      </c>
      <c r="E1715" s="50" t="n">
        <v>12725.11</v>
      </c>
      <c r="F1715" s="51" t="n">
        <v>0.05734</v>
      </c>
      <c r="G1715" s="51" t="n">
        <v>-0.068929</v>
      </c>
      <c r="H1715" s="52" t="n">
        <v>0.8163</v>
      </c>
      <c r="I1715" s="62" t="n">
        <v>430.5</v>
      </c>
      <c r="J1715" s="63" t="s">
        <v>240</v>
      </c>
      <c r="K1715" s="54" t="n">
        <v>18.76</v>
      </c>
      <c r="L1715" s="55" t="n">
        <f aca="false">IF(COUNT(F1715)=0,50,IF(F1715&gt;=0,100,IF(F1715&gt;=-0.02,50,0)))</f>
        <v>100</v>
      </c>
      <c r="M1715" s="55" t="n">
        <f aca="false">IF(COUNT(G1715)=0,50,IF(G1715&gt;-0.06,100,IF(G1715&gt;-0.15,50,0)))</f>
        <v>50</v>
      </c>
      <c r="N1715" s="55" t="n">
        <f aca="false">IF(COUNT(H1715)=0,50,IF(H1715&gt;=0.6,100,IF(H1715&gt;=0.4,50,0)))</f>
        <v>100</v>
      </c>
      <c r="O1715" s="55" t="n">
        <f aca="false">IF(COUNT(I1715)=0,50,IF(J1715="proxy_vix",50,IF(I1715&lt;350,100,IF(I1715&lt;=450,50,0))))</f>
        <v>50</v>
      </c>
      <c r="P1715" s="55" t="n">
        <f aca="false">IF(COUNT(K1715)=0,50,IF(K1715&lt;20,100,IF(K1715&lt;=25,50,0)))</f>
        <v>100</v>
      </c>
      <c r="Q1715" s="54"/>
      <c r="R1715" s="47"/>
      <c r="S1715" s="51" t="n">
        <f aca="false">$E1715/$E1714-1</f>
        <v>-0.0188631092633942</v>
      </c>
      <c r="T1715" s="56" t="n">
        <f aca="false">$K1715/$K1714-1</f>
        <v>0.110716400236827</v>
      </c>
      <c r="V1715" s="57"/>
      <c r="W1715" s="57"/>
      <c r="Y1715" s="1" t="str">
        <f aca="false">IF(AX1715&gt;=70,"EASY",IF(AX1715&gt;40,"UNCERTAIN","HARD"))</f>
        <v>UNCERTAIN</v>
      </c>
      <c r="AA1715" s="58" t="n">
        <f aca="false">IF($A1715&lt;200,"",AVERAGE($E1666:$E1715)/AVERAGE($E1516:$E1715)-1)</f>
        <v>0.045492967236977</v>
      </c>
      <c r="AB1715" s="59" t="n">
        <f aca="false">LOOKUP($B1715,07_L1政策步階!$A$4:$A$14,07_L1政策步階!$C$4:$C$14)</f>
        <v>-1</v>
      </c>
      <c r="AC1715" s="57"/>
      <c r="AD1715" s="57"/>
      <c r="AE1715" s="57"/>
      <c r="AF1715" s="57"/>
      <c r="AG1715" s="57"/>
      <c r="AH1715" s="57"/>
      <c r="AI1715" s="57"/>
      <c r="AJ1715" s="57"/>
      <c r="AK1715" s="57"/>
      <c r="AL1715" s="59" t="n">
        <f aca="false">IF(ISNUMBER($AA1715),IF($AA1715&gt;=0.005,100,IF($AA1715&gt;=-0.015,50,0)),"")</f>
        <v>100</v>
      </c>
      <c r="AM1715" s="59" t="n">
        <f aca="false">IF(ISNUMBER($AB1715),IF($AB1715=1,100,IF($AB1715=0,50,0)),"")</f>
        <v>0</v>
      </c>
      <c r="AN1715" s="0" t="str">
        <f aca="false">IF(ISNUMBER($AC1715),IF($AC1715&gt;=0.001,100,IF($AC1715&gt;=-0.003,50,0)),"")</f>
        <v/>
      </c>
      <c r="AO1715" s="0" t="str">
        <f aca="false">IF(ISNUMBER($AD1715),IF($AD1715&gt;=0.04,100,IF($AD1715&gt;=0,50,0)),"")</f>
        <v/>
      </c>
      <c r="AP1715" s="0" t="str">
        <f aca="false">IF(ISNUMBER($AE1715),IF($AE1715&gt;=25,100,IF($AE1715&gt;=-75,50,0)),"")</f>
        <v/>
      </c>
      <c r="AQ1715" s="0" t="str">
        <f aca="false">IF(ISNUMBER($AF1715),IF($AF1715&gt;0,100,IF($AF1715&gt;=-50,50,0)),"")</f>
        <v/>
      </c>
      <c r="AR1715" s="0" t="str">
        <f aca="false">IF(ISNUMBER($AG1715),IF($AG1715=1,100,IF($AG1715=0,50,0)),"")</f>
        <v/>
      </c>
      <c r="AS1715" s="0" t="str">
        <f aca="false">IF(ISNUMBER($AH1715),IF($AH1715&lt;0,100,IF($AH1715&lt;=20,50,0)),"")</f>
        <v/>
      </c>
      <c r="AT1715" s="0" t="str">
        <f aca="false">IF(ISNUMBER($AI1715),IF($AI1715&lt;0.95,100,IF($AI1715&lt;=1,50,0)),"")</f>
        <v/>
      </c>
      <c r="AU1715" s="0" t="str">
        <f aca="false">IF(ISNUMBER($AJ1715),IF($AJ1715&lt;30,0,IF($AJ1715&lt;40,50,IF($AJ1715&lt;=90,100,50))),"")</f>
        <v/>
      </c>
      <c r="AV1715" s="0" t="str">
        <f aca="false">IF(ISNUMBER($AK1715),IF($AK1715&gt;-0.2,100,IF($AK1715&gt;=-0.4,50,0)),"")</f>
        <v/>
      </c>
      <c r="AW1715" s="59" t="n">
        <f aca="false">01_指標庫!$H$4*ISNUMBER($F1715)+01_指標庫!$H$5*ISNUMBER($AA1715)+01_指標庫!$H$6*ISNUMBER($G1715)+01_指標庫!$H$7*ISNUMBER($H1715)+01_指標庫!$H$8*ISNUMBER($AF1715)+01_指標庫!$H$9*ISNUMBER($AG1715)+01_指標庫!$H$10*ISNUMBER($AB1715)+01_指標庫!$H$11*ISNUMBER($AC1715)+01_指標庫!$H$12*ISNUMBER($AD1715)+01_指標庫!$H$13*ISNUMBER($AE1715)+01_指標庫!$H$14*ISNUMBER($I1715)+01_指標庫!$H$15*ISNUMBER($AH1715)+01_指標庫!$H$16*ISNUMBER($K1715)+01_指標庫!$H$17*ISNUMBER($AI1715)+01_指標庫!$H$18*ISNUMBER($AJ1715)+01_指標庫!$H$19*ISNUMBER($AK1715)+01_指標庫!$H$20*ISNUMBER($BB1715)+01_指標庫!$H$21*ISNUMBER($BC1715)</f>
        <v>51</v>
      </c>
      <c r="AX1715" s="59" t="n">
        <f aca="false">IF(AW1715=0,50,ROUND((01_指標庫!$H$4*IF(ISNUMBER($F1715),L1715,0)+01_指標庫!$H$5*IF(ISNUMBER($AA1715),AL1715,0)+01_指標庫!$H$6*IF(ISNUMBER($G1715),M1715,0)+01_指標庫!$H$7*IF(ISNUMBER($H1715),N1715,0)+01_指標庫!$H$8*IF(ISNUMBER($AF1715),AQ1715,0)+01_指標庫!$H$9*IF(ISNUMBER($AG1715),AR1715,0)+01_指標庫!$H$10*IF(ISNUMBER($AB1715),AM1715,0)+01_指標庫!$H$11*IF(ISNUMBER($AC1715),AN1715,0)+01_指標庫!$H$12*IF(ISNUMBER($AD1715),AO1715,0)+01_指標庫!$H$13*IF(ISNUMBER($AE1715),AP1715,0)+01_指標庫!$H$14*IF(ISNUMBER($I1715),O1715,0)+01_指標庫!$H$15*IF(ISNUMBER($AH1715),AS1715,0)+01_指標庫!$H$16*IF(ISNUMBER($K1715),P1715,0)+01_指標庫!$H$17*IF(ISNUMBER($AI1715),AT1715,0)+01_指標庫!$H$18*IF(ISNUMBER($AJ1715),AU1715,0)+01_指標庫!$H$19*IF(ISNUMBER($AK1715),AV1715,0)+01_指標庫!$H$20*IF(ISNUMBER($BB1715),BB1715,0)+01_指標庫!$H$21*IF(ISNUMBER($BC1715),BC1715,0))/AW1715,1))</f>
        <v>62.7</v>
      </c>
      <c r="AY1715" s="60"/>
      <c r="AZ1715" s="60"/>
      <c r="BA1715" s="58" t="n">
        <f aca="false">AVERAGE($E1711:$E1715)/AVERAGE($E1706:$E1715)-1</f>
        <v>-0.00343441798720157</v>
      </c>
      <c r="BB1715" s="59" t="n">
        <f aca="false">IF(ISNUMBER($BA1715),IF(OR($S1715&lt;=-0.03,$BA1715&lt;-0.003),0,IF(OR($S1715&lt;=-0.02,$BA1715&lt;0.01),50,100)),"")</f>
        <v>0</v>
      </c>
      <c r="BC1715" s="0" t="str">
        <f aca="false">IF(OR(COUNT($AZ1715)=0,COUNT($AZ1714)=0),"",IF(OR($AY1715/$AZ1714-1&lt;=-0.03,$AZ1715/$AZ1714-1&lt;=-0.045,IF(COUNT($AZ1706:$AZ1715)=10,AVERAGE($AZ1711:$AZ1715)/AVERAGE($AZ1706:$AZ1715)-1&lt;-0.01,FALSE())),0,IF(OR($AZ1715/$AZ1714-1&lt;=-0.02,IF(COUNT($AZ1706:$AZ1715)=10,AVERAGE($AZ1711:$AZ1715)/AVERAGE($AZ1706:$AZ1715)-1&lt;0.005,FALSE())),50,100)))</f>
        <v/>
      </c>
    </row>
    <row r="1716" customFormat="false" ht="15" hidden="false" customHeight="true" outlineLevel="0" collapsed="false">
      <c r="A1716" s="47" t="n">
        <v>1712</v>
      </c>
      <c r="B1716" s="48" t="n">
        <v>45042</v>
      </c>
      <c r="C1716" s="47" t="n">
        <v>2023</v>
      </c>
      <c r="D1716" s="49" t="s">
        <v>238</v>
      </c>
      <c r="E1716" s="50" t="n">
        <v>12806.48</v>
      </c>
      <c r="F1716" s="51" t="n">
        <v>0.063683</v>
      </c>
      <c r="G1716" s="51" t="n">
        <v>-0.062976</v>
      </c>
      <c r="H1716" s="52" t="n">
        <v>0.7143</v>
      </c>
      <c r="I1716" s="62" t="n">
        <v>431.2</v>
      </c>
      <c r="J1716" s="63" t="s">
        <v>240</v>
      </c>
      <c r="K1716" s="54" t="n">
        <v>18.84</v>
      </c>
      <c r="L1716" s="55" t="n">
        <f aca="false">IF(COUNT(F1716)=0,50,IF(F1716&gt;=0,100,IF(F1716&gt;=-0.02,50,0)))</f>
        <v>100</v>
      </c>
      <c r="M1716" s="55" t="n">
        <f aca="false">IF(COUNT(G1716)=0,50,IF(G1716&gt;-0.06,100,IF(G1716&gt;-0.15,50,0)))</f>
        <v>50</v>
      </c>
      <c r="N1716" s="55" t="n">
        <f aca="false">IF(COUNT(H1716)=0,50,IF(H1716&gt;=0.6,100,IF(H1716&gt;=0.4,50,0)))</f>
        <v>100</v>
      </c>
      <c r="O1716" s="55" t="n">
        <f aca="false">IF(COUNT(I1716)=0,50,IF(J1716="proxy_vix",50,IF(I1716&lt;350,100,IF(I1716&lt;=450,50,0))))</f>
        <v>50</v>
      </c>
      <c r="P1716" s="55" t="n">
        <f aca="false">IF(COUNT(K1716)=0,50,IF(K1716&lt;20,100,IF(K1716&lt;=25,50,0)))</f>
        <v>100</v>
      </c>
      <c r="Q1716" s="54"/>
      <c r="R1716" s="47"/>
      <c r="S1716" s="51" t="n">
        <f aca="false">$E1716/$E1715-1</f>
        <v>0.00639444374154707</v>
      </c>
      <c r="T1716" s="56" t="n">
        <f aca="false">$K1716/$K1715-1</f>
        <v>0.0042643923240937</v>
      </c>
      <c r="V1716" s="57"/>
      <c r="W1716" s="57"/>
      <c r="Y1716" s="1" t="str">
        <f aca="false">IF(AX1716&gt;=70,"EASY",IF(AX1716&gt;40,"UNCERTAIN","HARD"))</f>
        <v>UNCERTAIN</v>
      </c>
      <c r="AA1716" s="58" t="n">
        <f aca="false">IF($A1716&lt;200,"",AVERAGE($E1667:$E1716)/AVERAGE($E1517:$E1716)-1)</f>
        <v>0.045587418776905</v>
      </c>
      <c r="AB1716" s="59" t="n">
        <f aca="false">LOOKUP($B1716,07_L1政策步階!$A$4:$A$14,07_L1政策步階!$C$4:$C$14)</f>
        <v>-1</v>
      </c>
      <c r="AC1716" s="57"/>
      <c r="AD1716" s="57"/>
      <c r="AE1716" s="57"/>
      <c r="AF1716" s="57"/>
      <c r="AG1716" s="57"/>
      <c r="AH1716" s="57"/>
      <c r="AI1716" s="57"/>
      <c r="AJ1716" s="57"/>
      <c r="AK1716" s="57"/>
      <c r="AL1716" s="59" t="n">
        <f aca="false">IF(ISNUMBER($AA1716),IF($AA1716&gt;=0.005,100,IF($AA1716&gt;=-0.015,50,0)),"")</f>
        <v>100</v>
      </c>
      <c r="AM1716" s="59" t="n">
        <f aca="false">IF(ISNUMBER($AB1716),IF($AB1716=1,100,IF($AB1716=0,50,0)),"")</f>
        <v>0</v>
      </c>
      <c r="AN1716" s="0" t="str">
        <f aca="false">IF(ISNUMBER($AC1716),IF($AC1716&gt;=0.001,100,IF($AC1716&gt;=-0.003,50,0)),"")</f>
        <v/>
      </c>
      <c r="AO1716" s="0" t="str">
        <f aca="false">IF(ISNUMBER($AD1716),IF($AD1716&gt;=0.04,100,IF($AD1716&gt;=0,50,0)),"")</f>
        <v/>
      </c>
      <c r="AP1716" s="0" t="str">
        <f aca="false">IF(ISNUMBER($AE1716),IF($AE1716&gt;=25,100,IF($AE1716&gt;=-75,50,0)),"")</f>
        <v/>
      </c>
      <c r="AQ1716" s="0" t="str">
        <f aca="false">IF(ISNUMBER($AF1716),IF($AF1716&gt;0,100,IF($AF1716&gt;=-50,50,0)),"")</f>
        <v/>
      </c>
      <c r="AR1716" s="0" t="str">
        <f aca="false">IF(ISNUMBER($AG1716),IF($AG1716=1,100,IF($AG1716=0,50,0)),"")</f>
        <v/>
      </c>
      <c r="AS1716" s="0" t="str">
        <f aca="false">IF(ISNUMBER($AH1716),IF($AH1716&lt;0,100,IF($AH1716&lt;=20,50,0)),"")</f>
        <v/>
      </c>
      <c r="AT1716" s="0" t="str">
        <f aca="false">IF(ISNUMBER($AI1716),IF($AI1716&lt;0.95,100,IF($AI1716&lt;=1,50,0)),"")</f>
        <v/>
      </c>
      <c r="AU1716" s="0" t="str">
        <f aca="false">IF(ISNUMBER($AJ1716),IF($AJ1716&lt;30,0,IF($AJ1716&lt;40,50,IF($AJ1716&lt;=90,100,50))),"")</f>
        <v/>
      </c>
      <c r="AV1716" s="0" t="str">
        <f aca="false">IF(ISNUMBER($AK1716),IF($AK1716&gt;-0.2,100,IF($AK1716&gt;=-0.4,50,0)),"")</f>
        <v/>
      </c>
      <c r="AW1716" s="59" t="n">
        <f aca="false">01_指標庫!$H$4*ISNUMBER($F1716)+01_指標庫!$H$5*ISNUMBER($AA1716)+01_指標庫!$H$6*ISNUMBER($G1716)+01_指標庫!$H$7*ISNUMBER($H1716)+01_指標庫!$H$8*ISNUMBER($AF1716)+01_指標庫!$H$9*ISNUMBER($AG1716)+01_指標庫!$H$10*ISNUMBER($AB1716)+01_指標庫!$H$11*ISNUMBER($AC1716)+01_指標庫!$H$12*ISNUMBER($AD1716)+01_指標庫!$H$13*ISNUMBER($AE1716)+01_指標庫!$H$14*ISNUMBER($I1716)+01_指標庫!$H$15*ISNUMBER($AH1716)+01_指標庫!$H$16*ISNUMBER($K1716)+01_指標庫!$H$17*ISNUMBER($AI1716)+01_指標庫!$H$18*ISNUMBER($AJ1716)+01_指標庫!$H$19*ISNUMBER($AK1716)+01_指標庫!$H$20*ISNUMBER($BB1716)+01_指標庫!$H$21*ISNUMBER($BC1716)</f>
        <v>51</v>
      </c>
      <c r="AX1716" s="59" t="n">
        <f aca="false">IF(AW1716=0,50,ROUND((01_指標庫!$H$4*IF(ISNUMBER($F1716),L1716,0)+01_指標庫!$H$5*IF(ISNUMBER($AA1716),AL1716,0)+01_指標庫!$H$6*IF(ISNUMBER($G1716),M1716,0)+01_指標庫!$H$7*IF(ISNUMBER($H1716),N1716,0)+01_指標庫!$H$8*IF(ISNUMBER($AF1716),AQ1716,0)+01_指標庫!$H$9*IF(ISNUMBER($AG1716),AR1716,0)+01_指標庫!$H$10*IF(ISNUMBER($AB1716),AM1716,0)+01_指標庫!$H$11*IF(ISNUMBER($AC1716),AN1716,0)+01_指標庫!$H$12*IF(ISNUMBER($AD1716),AO1716,0)+01_指標庫!$H$13*IF(ISNUMBER($AE1716),AP1716,0)+01_指標庫!$H$14*IF(ISNUMBER($I1716),O1716,0)+01_指標庫!$H$15*IF(ISNUMBER($AH1716),AS1716,0)+01_指標庫!$H$16*IF(ISNUMBER($K1716),P1716,0)+01_指標庫!$H$17*IF(ISNUMBER($AI1716),AT1716,0)+01_指標庫!$H$18*IF(ISNUMBER($AJ1716),AU1716,0)+01_指標庫!$H$19*IF(ISNUMBER($AK1716),AV1716,0)+01_指標庫!$H$20*IF(ISNUMBER($BB1716),BB1716,0)+01_指標庫!$H$21*IF(ISNUMBER($BC1716),BC1716,0))/AW1716,1))</f>
        <v>62.7</v>
      </c>
      <c r="AY1716" s="60"/>
      <c r="AZ1716" s="60"/>
      <c r="BA1716" s="58" t="n">
        <f aca="false">AVERAGE($E1712:$E1716)/AVERAGE($E1707:$E1716)-1</f>
        <v>-0.00745714232505068</v>
      </c>
      <c r="BB1716" s="59" t="n">
        <f aca="false">IF(ISNUMBER($BA1716),IF(OR($S1716&lt;=-0.03,$BA1716&lt;-0.003),0,IF(OR($S1716&lt;=-0.02,$BA1716&lt;0.01),50,100)),"")</f>
        <v>0</v>
      </c>
      <c r="BC1716" s="0" t="str">
        <f aca="false">IF(OR(COUNT($AZ1716)=0,COUNT($AZ1715)=0),"",IF(OR($AY1716/$AZ1715-1&lt;=-0.03,$AZ1716/$AZ1715-1&lt;=-0.045,IF(COUNT($AZ1707:$AZ1716)=10,AVERAGE($AZ1712:$AZ1716)/AVERAGE($AZ1707:$AZ1716)-1&lt;-0.01,FALSE())),0,IF(OR($AZ1716/$AZ1715-1&lt;=-0.02,IF(COUNT($AZ1707:$AZ1716)=10,AVERAGE($AZ1712:$AZ1716)/AVERAGE($AZ1707:$AZ1716)-1&lt;0.005,FALSE())),50,100)))</f>
        <v/>
      </c>
    </row>
    <row r="1717" customFormat="false" ht="15" hidden="false" customHeight="true" outlineLevel="0" collapsed="false">
      <c r="A1717" s="47" t="n">
        <v>1713</v>
      </c>
      <c r="B1717" s="48" t="n">
        <v>45043</v>
      </c>
      <c r="C1717" s="47" t="n">
        <v>2023</v>
      </c>
      <c r="D1717" s="49" t="s">
        <v>239</v>
      </c>
      <c r="E1717" s="50" t="n">
        <v>13160.03</v>
      </c>
      <c r="F1717" s="51" t="n">
        <v>0.092407</v>
      </c>
      <c r="G1717" s="51" t="n">
        <v>-0.037107</v>
      </c>
      <c r="H1717" s="52" t="n">
        <v>0.8571</v>
      </c>
      <c r="I1717" s="62" t="n">
        <v>416</v>
      </c>
      <c r="J1717" s="63" t="s">
        <v>240</v>
      </c>
      <c r="K1717" s="54" t="n">
        <v>17.03</v>
      </c>
      <c r="L1717" s="55" t="n">
        <f aca="false">IF(COUNT(F1717)=0,50,IF(F1717&gt;=0,100,IF(F1717&gt;=-0.02,50,0)))</f>
        <v>100</v>
      </c>
      <c r="M1717" s="55" t="n">
        <f aca="false">IF(COUNT(G1717)=0,50,IF(G1717&gt;-0.06,100,IF(G1717&gt;-0.15,50,0)))</f>
        <v>100</v>
      </c>
      <c r="N1717" s="55" t="n">
        <f aca="false">IF(COUNT(H1717)=0,50,IF(H1717&gt;=0.6,100,IF(H1717&gt;=0.4,50,0)))</f>
        <v>100</v>
      </c>
      <c r="O1717" s="55" t="n">
        <f aca="false">IF(COUNT(I1717)=0,50,IF(J1717="proxy_vix",50,IF(I1717&lt;350,100,IF(I1717&lt;=450,50,0))))</f>
        <v>50</v>
      </c>
      <c r="P1717" s="55" t="n">
        <f aca="false">IF(COUNT(K1717)=0,50,IF(K1717&lt;20,100,IF(K1717&lt;=25,50,0)))</f>
        <v>100</v>
      </c>
      <c r="Q1717" s="54"/>
      <c r="R1717" s="47"/>
      <c r="S1717" s="51" t="n">
        <f aca="false">$E1717/$E1716-1</f>
        <v>0.0276071176466914</v>
      </c>
      <c r="T1717" s="56" t="n">
        <f aca="false">$K1717/$K1716-1</f>
        <v>-0.096072186836518</v>
      </c>
      <c r="V1717" s="57"/>
      <c r="W1717" s="57"/>
      <c r="Y1717" s="1" t="str">
        <f aca="false">IF(AX1717&gt;=70,"EASY",IF(AX1717&gt;40,"UNCERTAIN","HARD"))</f>
        <v>EASY</v>
      </c>
      <c r="AA1717" s="58" t="n">
        <f aca="false">IF($A1717&lt;200,"",AVERAGE($E1668:$E1717)/AVERAGE($E1518:$E1717)-1)</f>
        <v>0.0459182163417677</v>
      </c>
      <c r="AB1717" s="59" t="n">
        <f aca="false">LOOKUP($B1717,07_L1政策步階!$A$4:$A$14,07_L1政策步階!$C$4:$C$14)</f>
        <v>-1</v>
      </c>
      <c r="AC1717" s="57"/>
      <c r="AD1717" s="57"/>
      <c r="AE1717" s="57"/>
      <c r="AF1717" s="57"/>
      <c r="AG1717" s="57"/>
      <c r="AH1717" s="57"/>
      <c r="AI1717" s="57"/>
      <c r="AJ1717" s="57"/>
      <c r="AK1717" s="57"/>
      <c r="AL1717" s="59" t="n">
        <f aca="false">IF(ISNUMBER($AA1717),IF($AA1717&gt;=0.005,100,IF($AA1717&gt;=-0.015,50,0)),"")</f>
        <v>100</v>
      </c>
      <c r="AM1717" s="59" t="n">
        <f aca="false">IF(ISNUMBER($AB1717),IF($AB1717=1,100,IF($AB1717=0,50,0)),"")</f>
        <v>0</v>
      </c>
      <c r="AN1717" s="0" t="str">
        <f aca="false">IF(ISNUMBER($AC1717),IF($AC1717&gt;=0.001,100,IF($AC1717&gt;=-0.003,50,0)),"")</f>
        <v/>
      </c>
      <c r="AO1717" s="0" t="str">
        <f aca="false">IF(ISNUMBER($AD1717),IF($AD1717&gt;=0.04,100,IF($AD1717&gt;=0,50,0)),"")</f>
        <v/>
      </c>
      <c r="AP1717" s="0" t="str">
        <f aca="false">IF(ISNUMBER($AE1717),IF($AE1717&gt;=25,100,IF($AE1717&gt;=-75,50,0)),"")</f>
        <v/>
      </c>
      <c r="AQ1717" s="0" t="str">
        <f aca="false">IF(ISNUMBER($AF1717),IF($AF1717&gt;0,100,IF($AF1717&gt;=-50,50,0)),"")</f>
        <v/>
      </c>
      <c r="AR1717" s="0" t="str">
        <f aca="false">IF(ISNUMBER($AG1717),IF($AG1717=1,100,IF($AG1717=0,50,0)),"")</f>
        <v/>
      </c>
      <c r="AS1717" s="0" t="str">
        <f aca="false">IF(ISNUMBER($AH1717),IF($AH1717&lt;0,100,IF($AH1717&lt;=20,50,0)),"")</f>
        <v/>
      </c>
      <c r="AT1717" s="0" t="str">
        <f aca="false">IF(ISNUMBER($AI1717),IF($AI1717&lt;0.95,100,IF($AI1717&lt;=1,50,0)),"")</f>
        <v/>
      </c>
      <c r="AU1717" s="0" t="str">
        <f aca="false">IF(ISNUMBER($AJ1717),IF($AJ1717&lt;30,0,IF($AJ1717&lt;40,50,IF($AJ1717&lt;=90,100,50))),"")</f>
        <v/>
      </c>
      <c r="AV1717" s="0" t="str">
        <f aca="false">IF(ISNUMBER($AK1717),IF($AK1717&gt;-0.2,100,IF($AK1717&gt;=-0.4,50,0)),"")</f>
        <v/>
      </c>
      <c r="AW1717" s="59" t="n">
        <f aca="false">01_指標庫!$H$4*ISNUMBER($F1717)+01_指標庫!$H$5*ISNUMBER($AA1717)+01_指標庫!$H$6*ISNUMBER($G1717)+01_指標庫!$H$7*ISNUMBER($H1717)+01_指標庫!$H$8*ISNUMBER($AF1717)+01_指標庫!$H$9*ISNUMBER($AG1717)+01_指標庫!$H$10*ISNUMBER($AB1717)+01_指標庫!$H$11*ISNUMBER($AC1717)+01_指標庫!$H$12*ISNUMBER($AD1717)+01_指標庫!$H$13*ISNUMBER($AE1717)+01_指標庫!$H$14*ISNUMBER($I1717)+01_指標庫!$H$15*ISNUMBER($AH1717)+01_指標庫!$H$16*ISNUMBER($K1717)+01_指標庫!$H$17*ISNUMBER($AI1717)+01_指標庫!$H$18*ISNUMBER($AJ1717)+01_指標庫!$H$19*ISNUMBER($AK1717)+01_指標庫!$H$20*ISNUMBER($BB1717)+01_指標庫!$H$21*ISNUMBER($BC1717)</f>
        <v>51</v>
      </c>
      <c r="AX1717" s="59" t="n">
        <f aca="false">IF(AW1717=0,50,ROUND((01_指標庫!$H$4*IF(ISNUMBER($F1717),L1717,0)+01_指標庫!$H$5*IF(ISNUMBER($AA1717),AL1717,0)+01_指標庫!$H$6*IF(ISNUMBER($G1717),M1717,0)+01_指標庫!$H$7*IF(ISNUMBER($H1717),N1717,0)+01_指標庫!$H$8*IF(ISNUMBER($AF1717),AQ1717,0)+01_指標庫!$H$9*IF(ISNUMBER($AG1717),AR1717,0)+01_指標庫!$H$10*IF(ISNUMBER($AB1717),AM1717,0)+01_指標庫!$H$11*IF(ISNUMBER($AC1717),AN1717,0)+01_指標庫!$H$12*IF(ISNUMBER($AD1717),AO1717,0)+01_指標庫!$H$13*IF(ISNUMBER($AE1717),AP1717,0)+01_指標庫!$H$14*IF(ISNUMBER($I1717),O1717,0)+01_指標庫!$H$15*IF(ISNUMBER($AH1717),AS1717,0)+01_指標庫!$H$16*IF(ISNUMBER($K1717),P1717,0)+01_指標庫!$H$17*IF(ISNUMBER($AI1717),AT1717,0)+01_指標庫!$H$18*IF(ISNUMBER($AJ1717),AU1717,0)+01_指標庫!$H$19*IF(ISNUMBER($AK1717),AV1717,0)+01_指標庫!$H$20*IF(ISNUMBER($BB1717),BB1717,0)+01_指標庫!$H$21*IF(ISNUMBER($BC1717),BC1717,0))/AW1717,1))</f>
        <v>70.6</v>
      </c>
      <c r="AY1717" s="60"/>
      <c r="AZ1717" s="60"/>
      <c r="BA1717" s="58" t="n">
        <f aca="false">AVERAGE($E1713:$E1717)/AVERAGE($E1708:$E1717)-1</f>
        <v>-0.00516601067141664</v>
      </c>
      <c r="BB1717" s="59" t="n">
        <f aca="false">IF(ISNUMBER($BA1717),IF(OR($S1717&lt;=-0.03,$BA1717&lt;-0.003),0,IF(OR($S1717&lt;=-0.02,$BA1717&lt;0.01),50,100)),"")</f>
        <v>0</v>
      </c>
      <c r="BC1717" s="0" t="str">
        <f aca="false">IF(OR(COUNT($AZ1717)=0,COUNT($AZ1716)=0),"",IF(OR($AY1717/$AZ1716-1&lt;=-0.03,$AZ1717/$AZ1716-1&lt;=-0.045,IF(COUNT($AZ1708:$AZ1717)=10,AVERAGE($AZ1713:$AZ1717)/AVERAGE($AZ1708:$AZ1717)-1&lt;-0.01,FALSE())),0,IF(OR($AZ1717/$AZ1716-1&lt;=-0.02,IF(COUNT($AZ1708:$AZ1717)=10,AVERAGE($AZ1713:$AZ1717)/AVERAGE($AZ1708:$AZ1717)-1&lt;0.005,FALSE())),50,100)))</f>
        <v/>
      </c>
    </row>
    <row r="1718" customFormat="false" ht="15" hidden="false" customHeight="true" outlineLevel="0" collapsed="false">
      <c r="A1718" s="47" t="n">
        <v>1714</v>
      </c>
      <c r="B1718" s="48" t="n">
        <v>45044</v>
      </c>
      <c r="C1718" s="47" t="n">
        <v>2023</v>
      </c>
      <c r="D1718" s="49" t="s">
        <v>234</v>
      </c>
      <c r="E1718" s="50" t="n">
        <v>13245.99</v>
      </c>
      <c r="F1718" s="51" t="n">
        <v>0.09885</v>
      </c>
      <c r="G1718" s="51" t="n">
        <v>-0.030818</v>
      </c>
      <c r="H1718" s="52" t="n">
        <v>0.8367</v>
      </c>
      <c r="I1718" s="62" t="n">
        <v>405.5</v>
      </c>
      <c r="J1718" s="63" t="s">
        <v>240</v>
      </c>
      <c r="K1718" s="54" t="n">
        <v>15.78</v>
      </c>
      <c r="L1718" s="55" t="n">
        <f aca="false">IF(COUNT(F1718)=0,50,IF(F1718&gt;=0,100,IF(F1718&gt;=-0.02,50,0)))</f>
        <v>100</v>
      </c>
      <c r="M1718" s="55" t="n">
        <f aca="false">IF(COUNT(G1718)=0,50,IF(G1718&gt;-0.06,100,IF(G1718&gt;-0.15,50,0)))</f>
        <v>100</v>
      </c>
      <c r="N1718" s="55" t="n">
        <f aca="false">IF(COUNT(H1718)=0,50,IF(H1718&gt;=0.6,100,IF(H1718&gt;=0.4,50,0)))</f>
        <v>100</v>
      </c>
      <c r="O1718" s="55" t="n">
        <f aca="false">IF(COUNT(I1718)=0,50,IF(J1718="proxy_vix",50,IF(I1718&lt;350,100,IF(I1718&lt;=450,50,0))))</f>
        <v>50</v>
      </c>
      <c r="P1718" s="55" t="n">
        <f aca="false">IF(COUNT(K1718)=0,50,IF(K1718&lt;20,100,IF(K1718&lt;=25,50,0)))</f>
        <v>100</v>
      </c>
      <c r="Q1718" s="54"/>
      <c r="R1718" s="47"/>
      <c r="S1718" s="51" t="n">
        <f aca="false">$E1718/$E1717-1</f>
        <v>0.00653190000326731</v>
      </c>
      <c r="T1718" s="56" t="n">
        <f aca="false">$K1718/$K1717-1</f>
        <v>-0.073399882560188</v>
      </c>
      <c r="V1718" s="57"/>
      <c r="W1718" s="57"/>
      <c r="Y1718" s="1" t="str">
        <f aca="false">IF(AX1718&gt;=70,"EASY",IF(AX1718&gt;40,"UNCERTAIN","HARD"))</f>
        <v>EASY</v>
      </c>
      <c r="AA1718" s="58" t="n">
        <f aca="false">IF($A1718&lt;200,"",AVERAGE($E1669:$E1718)/AVERAGE($E1519:$E1718)-1)</f>
        <v>0.0461858615014767</v>
      </c>
      <c r="AB1718" s="59" t="n">
        <f aca="false">LOOKUP($B1718,07_L1政策步階!$A$4:$A$14,07_L1政策步階!$C$4:$C$14)</f>
        <v>-1</v>
      </c>
      <c r="AC1718" s="57"/>
      <c r="AD1718" s="57"/>
      <c r="AE1718" s="57"/>
      <c r="AF1718" s="57"/>
      <c r="AG1718" s="57"/>
      <c r="AH1718" s="57"/>
      <c r="AI1718" s="57"/>
      <c r="AJ1718" s="57"/>
      <c r="AK1718" s="57"/>
      <c r="AL1718" s="59" t="n">
        <f aca="false">IF(ISNUMBER($AA1718),IF($AA1718&gt;=0.005,100,IF($AA1718&gt;=-0.015,50,0)),"")</f>
        <v>100</v>
      </c>
      <c r="AM1718" s="59" t="n">
        <f aca="false">IF(ISNUMBER($AB1718),IF($AB1718=1,100,IF($AB1718=0,50,0)),"")</f>
        <v>0</v>
      </c>
      <c r="AN1718" s="0" t="str">
        <f aca="false">IF(ISNUMBER($AC1718),IF($AC1718&gt;=0.001,100,IF($AC1718&gt;=-0.003,50,0)),"")</f>
        <v/>
      </c>
      <c r="AO1718" s="0" t="str">
        <f aca="false">IF(ISNUMBER($AD1718),IF($AD1718&gt;=0.04,100,IF($AD1718&gt;=0,50,0)),"")</f>
        <v/>
      </c>
      <c r="AP1718" s="0" t="str">
        <f aca="false">IF(ISNUMBER($AE1718),IF($AE1718&gt;=25,100,IF($AE1718&gt;=-75,50,0)),"")</f>
        <v/>
      </c>
      <c r="AQ1718" s="0" t="str">
        <f aca="false">IF(ISNUMBER($AF1718),IF($AF1718&gt;0,100,IF($AF1718&gt;=-50,50,0)),"")</f>
        <v/>
      </c>
      <c r="AR1718" s="0" t="str">
        <f aca="false">IF(ISNUMBER($AG1718),IF($AG1718=1,100,IF($AG1718=0,50,0)),"")</f>
        <v/>
      </c>
      <c r="AS1718" s="0" t="str">
        <f aca="false">IF(ISNUMBER($AH1718),IF($AH1718&lt;0,100,IF($AH1718&lt;=20,50,0)),"")</f>
        <v/>
      </c>
      <c r="AT1718" s="0" t="str">
        <f aca="false">IF(ISNUMBER($AI1718),IF($AI1718&lt;0.95,100,IF($AI1718&lt;=1,50,0)),"")</f>
        <v/>
      </c>
      <c r="AU1718" s="0" t="str">
        <f aca="false">IF(ISNUMBER($AJ1718),IF($AJ1718&lt;30,0,IF($AJ1718&lt;40,50,IF($AJ1718&lt;=90,100,50))),"")</f>
        <v/>
      </c>
      <c r="AV1718" s="0" t="str">
        <f aca="false">IF(ISNUMBER($AK1718),IF($AK1718&gt;-0.2,100,IF($AK1718&gt;=-0.4,50,0)),"")</f>
        <v/>
      </c>
      <c r="AW1718" s="59" t="n">
        <f aca="false">01_指標庫!$H$4*ISNUMBER($F1718)+01_指標庫!$H$5*ISNUMBER($AA1718)+01_指標庫!$H$6*ISNUMBER($G1718)+01_指標庫!$H$7*ISNUMBER($H1718)+01_指標庫!$H$8*ISNUMBER($AF1718)+01_指標庫!$H$9*ISNUMBER($AG1718)+01_指標庫!$H$10*ISNUMBER($AB1718)+01_指標庫!$H$11*ISNUMBER($AC1718)+01_指標庫!$H$12*ISNUMBER($AD1718)+01_指標庫!$H$13*ISNUMBER($AE1718)+01_指標庫!$H$14*ISNUMBER($I1718)+01_指標庫!$H$15*ISNUMBER($AH1718)+01_指標庫!$H$16*ISNUMBER($K1718)+01_指標庫!$H$17*ISNUMBER($AI1718)+01_指標庫!$H$18*ISNUMBER($AJ1718)+01_指標庫!$H$19*ISNUMBER($AK1718)+01_指標庫!$H$20*ISNUMBER($BB1718)+01_指標庫!$H$21*ISNUMBER($BC1718)</f>
        <v>51</v>
      </c>
      <c r="AX1718" s="59" t="n">
        <f aca="false">IF(AW1718=0,50,ROUND((01_指標庫!$H$4*IF(ISNUMBER($F1718),L1718,0)+01_指標庫!$H$5*IF(ISNUMBER($AA1718),AL1718,0)+01_指標庫!$H$6*IF(ISNUMBER($G1718),M1718,0)+01_指標庫!$H$7*IF(ISNUMBER($H1718),N1718,0)+01_指標庫!$H$8*IF(ISNUMBER($AF1718),AQ1718,0)+01_指標庫!$H$9*IF(ISNUMBER($AG1718),AR1718,0)+01_指標庫!$H$10*IF(ISNUMBER($AB1718),AM1718,0)+01_指標庫!$H$11*IF(ISNUMBER($AC1718),AN1718,0)+01_指標庫!$H$12*IF(ISNUMBER($AD1718),AO1718,0)+01_指標庫!$H$13*IF(ISNUMBER($AE1718),AP1718,0)+01_指標庫!$H$14*IF(ISNUMBER($I1718),O1718,0)+01_指標庫!$H$15*IF(ISNUMBER($AH1718),AS1718,0)+01_指標庫!$H$16*IF(ISNUMBER($K1718),P1718,0)+01_指標庫!$H$17*IF(ISNUMBER($AI1718),AT1718,0)+01_指標庫!$H$18*IF(ISNUMBER($AJ1718),AU1718,0)+01_指標庫!$H$19*IF(ISNUMBER($AK1718),AV1718,0)+01_指標庫!$H$20*IF(ISNUMBER($BB1718),BB1718,0)+01_指標庫!$H$21*IF(ISNUMBER($BC1718),BC1718,0))/AW1718,1))</f>
        <v>76.5</v>
      </c>
      <c r="AY1718" s="60"/>
      <c r="AZ1718" s="60"/>
      <c r="BA1718" s="58" t="n">
        <f aca="false">AVERAGE($E1714:$E1718)/AVERAGE($E1709:$E1718)-1</f>
        <v>-0.00267043467952677</v>
      </c>
      <c r="BB1718" s="59" t="n">
        <f aca="false">IF(ISNUMBER($BA1718),IF(OR($S1718&lt;=-0.03,$BA1718&lt;-0.003),0,IF(OR($S1718&lt;=-0.02,$BA1718&lt;0.01),50,100)),"")</f>
        <v>50</v>
      </c>
      <c r="BC1718" s="0" t="str">
        <f aca="false">IF(OR(COUNT($AZ1718)=0,COUNT($AZ1717)=0),"",IF(OR($AY1718/$AZ1717-1&lt;=-0.03,$AZ1718/$AZ1717-1&lt;=-0.045,IF(COUNT($AZ1709:$AZ1718)=10,AVERAGE($AZ1714:$AZ1718)/AVERAGE($AZ1709:$AZ1718)-1&lt;-0.01,FALSE())),0,IF(OR($AZ1718/$AZ1717-1&lt;=-0.02,IF(COUNT($AZ1709:$AZ1718)=10,AVERAGE($AZ1714:$AZ1718)/AVERAGE($AZ1709:$AZ1718)-1&lt;0.005,FALSE())),50,100)))</f>
        <v/>
      </c>
    </row>
    <row r="1719" customFormat="false" ht="15" hidden="false" customHeight="true" outlineLevel="0" collapsed="false">
      <c r="A1719" s="47" t="n">
        <v>1715</v>
      </c>
      <c r="B1719" s="48" t="n">
        <v>45047</v>
      </c>
      <c r="C1719" s="47" t="n">
        <v>2023</v>
      </c>
      <c r="D1719" s="49" t="s">
        <v>236</v>
      </c>
      <c r="E1719" s="50" t="n">
        <v>13231.47</v>
      </c>
      <c r="F1719" s="51" t="n">
        <v>0.09698</v>
      </c>
      <c r="G1719" s="51" t="n">
        <v>-0.03188</v>
      </c>
      <c r="H1719" s="52" t="n">
        <v>0.7959</v>
      </c>
      <c r="I1719" s="62" t="n">
        <v>408</v>
      </c>
      <c r="J1719" s="63" t="s">
        <v>240</v>
      </c>
      <c r="K1719" s="54" t="n">
        <v>16.08</v>
      </c>
      <c r="L1719" s="55" t="n">
        <f aca="false">IF(COUNT(F1719)=0,50,IF(F1719&gt;=0,100,IF(F1719&gt;=-0.02,50,0)))</f>
        <v>100</v>
      </c>
      <c r="M1719" s="55" t="n">
        <f aca="false">IF(COUNT(G1719)=0,50,IF(G1719&gt;-0.06,100,IF(G1719&gt;-0.15,50,0)))</f>
        <v>100</v>
      </c>
      <c r="N1719" s="55" t="n">
        <f aca="false">IF(COUNT(H1719)=0,50,IF(H1719&gt;=0.6,100,IF(H1719&gt;=0.4,50,0)))</f>
        <v>100</v>
      </c>
      <c r="O1719" s="55" t="n">
        <f aca="false">IF(COUNT(I1719)=0,50,IF(J1719="proxy_vix",50,IF(I1719&lt;350,100,IF(I1719&lt;=450,50,0))))</f>
        <v>50</v>
      </c>
      <c r="P1719" s="55" t="n">
        <f aca="false">IF(COUNT(K1719)=0,50,IF(K1719&lt;20,100,IF(K1719&lt;=25,50,0)))</f>
        <v>100</v>
      </c>
      <c r="Q1719" s="54"/>
      <c r="R1719" s="47"/>
      <c r="S1719" s="51" t="n">
        <f aca="false">$E1719/$E1718-1</f>
        <v>-0.00109618080641771</v>
      </c>
      <c r="T1719" s="56" t="n">
        <f aca="false">$K1719/$K1718-1</f>
        <v>0.0190114068441063</v>
      </c>
      <c r="V1719" s="57"/>
      <c r="W1719" s="57"/>
      <c r="Y1719" s="1" t="str">
        <f aca="false">IF(AX1719&gt;=70,"EASY",IF(AX1719&gt;40,"UNCERTAIN","HARD"))</f>
        <v>EASY</v>
      </c>
      <c r="AA1719" s="58" t="n">
        <f aca="false">IF($A1719&lt;200,"",AVERAGE($E1670:$E1719)/AVERAGE($E1520:$E1719)-1)</f>
        <v>0.0468596111889854</v>
      </c>
      <c r="AB1719" s="59" t="n">
        <f aca="false">LOOKUP($B1719,07_L1政策步階!$A$4:$A$14,07_L1政策步階!$C$4:$C$14)</f>
        <v>-1</v>
      </c>
      <c r="AC1719" s="57"/>
      <c r="AD1719" s="57"/>
      <c r="AE1719" s="57"/>
      <c r="AF1719" s="57"/>
      <c r="AG1719" s="57"/>
      <c r="AH1719" s="57"/>
      <c r="AI1719" s="57"/>
      <c r="AJ1719" s="57"/>
      <c r="AK1719" s="57"/>
      <c r="AL1719" s="59" t="n">
        <f aca="false">IF(ISNUMBER($AA1719),IF($AA1719&gt;=0.005,100,IF($AA1719&gt;=-0.015,50,0)),"")</f>
        <v>100</v>
      </c>
      <c r="AM1719" s="59" t="n">
        <f aca="false">IF(ISNUMBER($AB1719),IF($AB1719=1,100,IF($AB1719=0,50,0)),"")</f>
        <v>0</v>
      </c>
      <c r="AN1719" s="0" t="str">
        <f aca="false">IF(ISNUMBER($AC1719),IF($AC1719&gt;=0.001,100,IF($AC1719&gt;=-0.003,50,0)),"")</f>
        <v/>
      </c>
      <c r="AO1719" s="0" t="str">
        <f aca="false">IF(ISNUMBER($AD1719),IF($AD1719&gt;=0.04,100,IF($AD1719&gt;=0,50,0)),"")</f>
        <v/>
      </c>
      <c r="AP1719" s="0" t="str">
        <f aca="false">IF(ISNUMBER($AE1719),IF($AE1719&gt;=25,100,IF($AE1719&gt;=-75,50,0)),"")</f>
        <v/>
      </c>
      <c r="AQ1719" s="0" t="str">
        <f aca="false">IF(ISNUMBER($AF1719),IF($AF1719&gt;0,100,IF($AF1719&gt;=-50,50,0)),"")</f>
        <v/>
      </c>
      <c r="AR1719" s="0" t="str">
        <f aca="false">IF(ISNUMBER($AG1719),IF($AG1719=1,100,IF($AG1719=0,50,0)),"")</f>
        <v/>
      </c>
      <c r="AS1719" s="0" t="str">
        <f aca="false">IF(ISNUMBER($AH1719),IF($AH1719&lt;0,100,IF($AH1719&lt;=20,50,0)),"")</f>
        <v/>
      </c>
      <c r="AT1719" s="0" t="str">
        <f aca="false">IF(ISNUMBER($AI1719),IF($AI1719&lt;0.95,100,IF($AI1719&lt;=1,50,0)),"")</f>
        <v/>
      </c>
      <c r="AU1719" s="0" t="str">
        <f aca="false">IF(ISNUMBER($AJ1719),IF($AJ1719&lt;30,0,IF($AJ1719&lt;40,50,IF($AJ1719&lt;=90,100,50))),"")</f>
        <v/>
      </c>
      <c r="AV1719" s="0" t="str">
        <f aca="false">IF(ISNUMBER($AK1719),IF($AK1719&gt;-0.2,100,IF($AK1719&gt;=-0.4,50,0)),"")</f>
        <v/>
      </c>
      <c r="AW1719" s="59" t="n">
        <f aca="false">01_指標庫!$H$4*ISNUMBER($F1719)+01_指標庫!$H$5*ISNUMBER($AA1719)+01_指標庫!$H$6*ISNUMBER($G1719)+01_指標庫!$H$7*ISNUMBER($H1719)+01_指標庫!$H$8*ISNUMBER($AF1719)+01_指標庫!$H$9*ISNUMBER($AG1719)+01_指標庫!$H$10*ISNUMBER($AB1719)+01_指標庫!$H$11*ISNUMBER($AC1719)+01_指標庫!$H$12*ISNUMBER($AD1719)+01_指標庫!$H$13*ISNUMBER($AE1719)+01_指標庫!$H$14*ISNUMBER($I1719)+01_指標庫!$H$15*ISNUMBER($AH1719)+01_指標庫!$H$16*ISNUMBER($K1719)+01_指標庫!$H$17*ISNUMBER($AI1719)+01_指標庫!$H$18*ISNUMBER($AJ1719)+01_指標庫!$H$19*ISNUMBER($AK1719)+01_指標庫!$H$20*ISNUMBER($BB1719)+01_指標庫!$H$21*ISNUMBER($BC1719)</f>
        <v>51</v>
      </c>
      <c r="AX1719" s="59" t="n">
        <f aca="false">IF(AW1719=0,50,ROUND((01_指標庫!$H$4*IF(ISNUMBER($F1719),L1719,0)+01_指標庫!$H$5*IF(ISNUMBER($AA1719),AL1719,0)+01_指標庫!$H$6*IF(ISNUMBER($G1719),M1719,0)+01_指標庫!$H$7*IF(ISNUMBER($H1719),N1719,0)+01_指標庫!$H$8*IF(ISNUMBER($AF1719),AQ1719,0)+01_指標庫!$H$9*IF(ISNUMBER($AG1719),AR1719,0)+01_指標庫!$H$10*IF(ISNUMBER($AB1719),AM1719,0)+01_指標庫!$H$11*IF(ISNUMBER($AC1719),AN1719,0)+01_指標庫!$H$12*IF(ISNUMBER($AD1719),AO1719,0)+01_指標庫!$H$13*IF(ISNUMBER($AE1719),AP1719,0)+01_指標庫!$H$14*IF(ISNUMBER($I1719),O1719,0)+01_指標庫!$H$15*IF(ISNUMBER($AH1719),AS1719,0)+01_指標庫!$H$16*IF(ISNUMBER($K1719),P1719,0)+01_指標庫!$H$17*IF(ISNUMBER($AI1719),AT1719,0)+01_指標庫!$H$18*IF(ISNUMBER($AJ1719),AU1719,0)+01_指標庫!$H$19*IF(ISNUMBER($AK1719),AV1719,0)+01_指標庫!$H$20*IF(ISNUMBER($BB1719),BB1719,0)+01_指標庫!$H$21*IF(ISNUMBER($BC1719),BC1719,0))/AW1719,1))</f>
        <v>76.5</v>
      </c>
      <c r="AY1719" s="60"/>
      <c r="AZ1719" s="60"/>
      <c r="BA1719" s="58" t="n">
        <f aca="false">AVERAGE($E1715:$E1719)/AVERAGE($E1710:$E1719)-1</f>
        <v>0.000246112825578626</v>
      </c>
      <c r="BB1719" s="59" t="n">
        <f aca="false">IF(ISNUMBER($BA1719),IF(OR($S1719&lt;=-0.03,$BA1719&lt;-0.003),0,IF(OR($S1719&lt;=-0.02,$BA1719&lt;0.01),50,100)),"")</f>
        <v>50</v>
      </c>
      <c r="BC1719" s="0" t="str">
        <f aca="false">IF(OR(COUNT($AZ1719)=0,COUNT($AZ1718)=0),"",IF(OR($AY1719/$AZ1718-1&lt;=-0.03,$AZ1719/$AZ1718-1&lt;=-0.045,IF(COUNT($AZ1710:$AZ1719)=10,AVERAGE($AZ1715:$AZ1719)/AVERAGE($AZ1710:$AZ1719)-1&lt;-0.01,FALSE())),0,IF(OR($AZ1719/$AZ1718-1&lt;=-0.02,IF(COUNT($AZ1710:$AZ1719)=10,AVERAGE($AZ1715:$AZ1719)/AVERAGE($AZ1710:$AZ1719)-1&lt;0.005,FALSE())),50,100)))</f>
        <v/>
      </c>
    </row>
    <row r="1720" customFormat="false" ht="15" hidden="false" customHeight="true" outlineLevel="0" collapsed="false">
      <c r="A1720" s="47" t="n">
        <v>1716</v>
      </c>
      <c r="B1720" s="48" t="n">
        <v>45048</v>
      </c>
      <c r="C1720" s="47" t="n">
        <v>2023</v>
      </c>
      <c r="D1720" s="49" t="s">
        <v>237</v>
      </c>
      <c r="E1720" s="50" t="n">
        <v>13113.66</v>
      </c>
      <c r="F1720" s="51" t="n">
        <v>0.086703</v>
      </c>
      <c r="G1720" s="51" t="n">
        <v>-0.0405</v>
      </c>
      <c r="H1720" s="52" t="n">
        <v>0.8163</v>
      </c>
      <c r="I1720" s="62" t="n">
        <v>422.3</v>
      </c>
      <c r="J1720" s="63" t="s">
        <v>240</v>
      </c>
      <c r="K1720" s="54" t="n">
        <v>17.78</v>
      </c>
      <c r="L1720" s="55" t="n">
        <f aca="false">IF(COUNT(F1720)=0,50,IF(F1720&gt;=0,100,IF(F1720&gt;=-0.02,50,0)))</f>
        <v>100</v>
      </c>
      <c r="M1720" s="55" t="n">
        <f aca="false">IF(COUNT(G1720)=0,50,IF(G1720&gt;-0.06,100,IF(G1720&gt;-0.15,50,0)))</f>
        <v>100</v>
      </c>
      <c r="N1720" s="55" t="n">
        <f aca="false">IF(COUNT(H1720)=0,50,IF(H1720&gt;=0.6,100,IF(H1720&gt;=0.4,50,0)))</f>
        <v>100</v>
      </c>
      <c r="O1720" s="55" t="n">
        <f aca="false">IF(COUNT(I1720)=0,50,IF(J1720="proxy_vix",50,IF(I1720&lt;350,100,IF(I1720&lt;=450,50,0))))</f>
        <v>50</v>
      </c>
      <c r="P1720" s="55" t="n">
        <f aca="false">IF(COUNT(K1720)=0,50,IF(K1720&lt;20,100,IF(K1720&lt;=25,50,0)))</f>
        <v>100</v>
      </c>
      <c r="Q1720" s="54"/>
      <c r="R1720" s="47"/>
      <c r="S1720" s="51" t="n">
        <f aca="false">$E1720/$E1719-1</f>
        <v>-0.00890377259669561</v>
      </c>
      <c r="T1720" s="56" t="n">
        <f aca="false">$K1720/$K1719-1</f>
        <v>0.105721393034826</v>
      </c>
      <c r="V1720" s="57"/>
      <c r="W1720" s="57"/>
      <c r="Y1720" s="1" t="str">
        <f aca="false">IF(AX1720&gt;=70,"EASY",IF(AX1720&gt;40,"UNCERTAIN","HARD"))</f>
        <v>EASY</v>
      </c>
      <c r="AA1720" s="58" t="n">
        <f aca="false">IF($A1720&lt;200,"",AVERAGE($E1671:$E1720)/AVERAGE($E1521:$E1720)-1)</f>
        <v>0.0476215526019395</v>
      </c>
      <c r="AB1720" s="59" t="n">
        <f aca="false">LOOKUP($B1720,07_L1政策步階!$A$4:$A$14,07_L1政策步階!$C$4:$C$14)</f>
        <v>-1</v>
      </c>
      <c r="AC1720" s="57"/>
      <c r="AD1720" s="57"/>
      <c r="AE1720" s="57"/>
      <c r="AF1720" s="57"/>
      <c r="AG1720" s="57"/>
      <c r="AH1720" s="57"/>
      <c r="AI1720" s="57"/>
      <c r="AJ1720" s="57"/>
      <c r="AK1720" s="57"/>
      <c r="AL1720" s="59" t="n">
        <f aca="false">IF(ISNUMBER($AA1720),IF($AA1720&gt;=0.005,100,IF($AA1720&gt;=-0.015,50,0)),"")</f>
        <v>100</v>
      </c>
      <c r="AM1720" s="59" t="n">
        <f aca="false">IF(ISNUMBER($AB1720),IF($AB1720=1,100,IF($AB1720=0,50,0)),"")</f>
        <v>0</v>
      </c>
      <c r="AN1720" s="0" t="str">
        <f aca="false">IF(ISNUMBER($AC1720),IF($AC1720&gt;=0.001,100,IF($AC1720&gt;=-0.003,50,0)),"")</f>
        <v/>
      </c>
      <c r="AO1720" s="0" t="str">
        <f aca="false">IF(ISNUMBER($AD1720),IF($AD1720&gt;=0.04,100,IF($AD1720&gt;=0,50,0)),"")</f>
        <v/>
      </c>
      <c r="AP1720" s="0" t="str">
        <f aca="false">IF(ISNUMBER($AE1720),IF($AE1720&gt;=25,100,IF($AE1720&gt;=-75,50,0)),"")</f>
        <v/>
      </c>
      <c r="AQ1720" s="0" t="str">
        <f aca="false">IF(ISNUMBER($AF1720),IF($AF1720&gt;0,100,IF($AF1720&gt;=-50,50,0)),"")</f>
        <v/>
      </c>
      <c r="AR1720" s="0" t="str">
        <f aca="false">IF(ISNUMBER($AG1720),IF($AG1720=1,100,IF($AG1720=0,50,0)),"")</f>
        <v/>
      </c>
      <c r="AS1720" s="0" t="str">
        <f aca="false">IF(ISNUMBER($AH1720),IF($AH1720&lt;0,100,IF($AH1720&lt;=20,50,0)),"")</f>
        <v/>
      </c>
      <c r="AT1720" s="0" t="str">
        <f aca="false">IF(ISNUMBER($AI1720),IF($AI1720&lt;0.95,100,IF($AI1720&lt;=1,50,0)),"")</f>
        <v/>
      </c>
      <c r="AU1720" s="0" t="str">
        <f aca="false">IF(ISNUMBER($AJ1720),IF($AJ1720&lt;30,0,IF($AJ1720&lt;40,50,IF($AJ1720&lt;=90,100,50))),"")</f>
        <v/>
      </c>
      <c r="AV1720" s="0" t="str">
        <f aca="false">IF(ISNUMBER($AK1720),IF($AK1720&gt;-0.2,100,IF($AK1720&gt;=-0.4,50,0)),"")</f>
        <v/>
      </c>
      <c r="AW1720" s="59" t="n">
        <f aca="false">01_指標庫!$H$4*ISNUMBER($F1720)+01_指標庫!$H$5*ISNUMBER($AA1720)+01_指標庫!$H$6*ISNUMBER($G1720)+01_指標庫!$H$7*ISNUMBER($H1720)+01_指標庫!$H$8*ISNUMBER($AF1720)+01_指標庫!$H$9*ISNUMBER($AG1720)+01_指標庫!$H$10*ISNUMBER($AB1720)+01_指標庫!$H$11*ISNUMBER($AC1720)+01_指標庫!$H$12*ISNUMBER($AD1720)+01_指標庫!$H$13*ISNUMBER($AE1720)+01_指標庫!$H$14*ISNUMBER($I1720)+01_指標庫!$H$15*ISNUMBER($AH1720)+01_指標庫!$H$16*ISNUMBER($K1720)+01_指標庫!$H$17*ISNUMBER($AI1720)+01_指標庫!$H$18*ISNUMBER($AJ1720)+01_指標庫!$H$19*ISNUMBER($AK1720)+01_指標庫!$H$20*ISNUMBER($BB1720)+01_指標庫!$H$21*ISNUMBER($BC1720)</f>
        <v>51</v>
      </c>
      <c r="AX1720" s="59" t="n">
        <f aca="false">IF(AW1720=0,50,ROUND((01_指標庫!$H$4*IF(ISNUMBER($F1720),L1720,0)+01_指標庫!$H$5*IF(ISNUMBER($AA1720),AL1720,0)+01_指標庫!$H$6*IF(ISNUMBER($G1720),M1720,0)+01_指標庫!$H$7*IF(ISNUMBER($H1720),N1720,0)+01_指標庫!$H$8*IF(ISNUMBER($AF1720),AQ1720,0)+01_指標庫!$H$9*IF(ISNUMBER($AG1720),AR1720,0)+01_指標庫!$H$10*IF(ISNUMBER($AB1720),AM1720,0)+01_指標庫!$H$11*IF(ISNUMBER($AC1720),AN1720,0)+01_指標庫!$H$12*IF(ISNUMBER($AD1720),AO1720,0)+01_指標庫!$H$13*IF(ISNUMBER($AE1720),AP1720,0)+01_指標庫!$H$14*IF(ISNUMBER($I1720),O1720,0)+01_指標庫!$H$15*IF(ISNUMBER($AH1720),AS1720,0)+01_指標庫!$H$16*IF(ISNUMBER($K1720),P1720,0)+01_指標庫!$H$17*IF(ISNUMBER($AI1720),AT1720,0)+01_指標庫!$H$18*IF(ISNUMBER($AJ1720),AU1720,0)+01_指標庫!$H$19*IF(ISNUMBER($AK1720),AV1720,0)+01_指標庫!$H$20*IF(ISNUMBER($BB1720),BB1720,0)+01_指標庫!$H$21*IF(ISNUMBER($BC1720),BC1720,0))/AW1720,1))</f>
        <v>76.5</v>
      </c>
      <c r="AY1720" s="60"/>
      <c r="AZ1720" s="60"/>
      <c r="BA1720" s="58" t="n">
        <f aca="false">AVERAGE($E1716:$E1720)/AVERAGE($E1711:$E1720)-1</f>
        <v>0.00604091401415352</v>
      </c>
      <c r="BB1720" s="59" t="n">
        <f aca="false">IF(ISNUMBER($BA1720),IF(OR($S1720&lt;=-0.03,$BA1720&lt;-0.003),0,IF(OR($S1720&lt;=-0.02,$BA1720&lt;0.01),50,100)),"")</f>
        <v>50</v>
      </c>
      <c r="BC1720" s="0" t="str">
        <f aca="false">IF(OR(COUNT($AZ1720)=0,COUNT($AZ1719)=0),"",IF(OR($AY1720/$AZ1719-1&lt;=-0.03,$AZ1720/$AZ1719-1&lt;=-0.045,IF(COUNT($AZ1711:$AZ1720)=10,AVERAGE($AZ1716:$AZ1720)/AVERAGE($AZ1711:$AZ1720)-1&lt;-0.01,FALSE())),0,IF(OR($AZ1720/$AZ1719-1&lt;=-0.02,IF(COUNT($AZ1711:$AZ1720)=10,AVERAGE($AZ1716:$AZ1720)/AVERAGE($AZ1711:$AZ1720)-1&lt;0.005,FALSE())),50,100)))</f>
        <v/>
      </c>
    </row>
    <row r="1721" customFormat="false" ht="15" hidden="false" customHeight="true" outlineLevel="0" collapsed="false">
      <c r="A1721" s="47" t="n">
        <v>1717</v>
      </c>
      <c r="B1721" s="48" t="n">
        <v>45049</v>
      </c>
      <c r="C1721" s="47" t="n">
        <v>2023</v>
      </c>
      <c r="D1721" s="49" t="s">
        <v>238</v>
      </c>
      <c r="E1721" s="50" t="n">
        <v>13030.21</v>
      </c>
      <c r="F1721" s="51" t="n">
        <v>0.079273</v>
      </c>
      <c r="G1721" s="51" t="n">
        <v>-0.046606</v>
      </c>
      <c r="H1721" s="52" t="n">
        <v>0.7551</v>
      </c>
      <c r="I1721" s="62" t="n">
        <v>427</v>
      </c>
      <c r="J1721" s="63" t="s">
        <v>240</v>
      </c>
      <c r="K1721" s="54" t="n">
        <v>18.34</v>
      </c>
      <c r="L1721" s="55" t="n">
        <f aca="false">IF(COUNT(F1721)=0,50,IF(F1721&gt;=0,100,IF(F1721&gt;=-0.02,50,0)))</f>
        <v>100</v>
      </c>
      <c r="M1721" s="55" t="n">
        <f aca="false">IF(COUNT(G1721)=0,50,IF(G1721&gt;-0.06,100,IF(G1721&gt;-0.15,50,0)))</f>
        <v>100</v>
      </c>
      <c r="N1721" s="55" t="n">
        <f aca="false">IF(COUNT(H1721)=0,50,IF(H1721&gt;=0.6,100,IF(H1721&gt;=0.4,50,0)))</f>
        <v>100</v>
      </c>
      <c r="O1721" s="55" t="n">
        <f aca="false">IF(COUNT(I1721)=0,50,IF(J1721="proxy_vix",50,IF(I1721&lt;350,100,IF(I1721&lt;=450,50,0))))</f>
        <v>50</v>
      </c>
      <c r="P1721" s="55" t="n">
        <f aca="false">IF(COUNT(K1721)=0,50,IF(K1721&lt;20,100,IF(K1721&lt;=25,50,0)))</f>
        <v>100</v>
      </c>
      <c r="Q1721" s="54"/>
      <c r="R1721" s="47"/>
      <c r="S1721" s="51" t="n">
        <f aca="false">$E1721/$E1720-1</f>
        <v>-0.00636359338277803</v>
      </c>
      <c r="T1721" s="56" t="n">
        <f aca="false">$K1721/$K1720-1</f>
        <v>0.0314960629921259</v>
      </c>
      <c r="V1721" s="57"/>
      <c r="W1721" s="57"/>
      <c r="Y1721" s="1" t="str">
        <f aca="false">IF(AX1721&gt;=70,"EASY",IF(AX1721&gt;40,"UNCERTAIN","HARD"))</f>
        <v>EASY</v>
      </c>
      <c r="AA1721" s="58" t="n">
        <f aca="false">IF($A1721&lt;200,"",AVERAGE($E1672:$E1721)/AVERAGE($E1522:$E1721)-1)</f>
        <v>0.0487281562573121</v>
      </c>
      <c r="AB1721" s="59" t="n">
        <f aca="false">LOOKUP($B1721,07_L1政策步階!$A$4:$A$14,07_L1政策步階!$C$4:$C$14)</f>
        <v>-1</v>
      </c>
      <c r="AC1721" s="57"/>
      <c r="AD1721" s="57"/>
      <c r="AE1721" s="57"/>
      <c r="AF1721" s="57"/>
      <c r="AG1721" s="57"/>
      <c r="AH1721" s="57"/>
      <c r="AI1721" s="57"/>
      <c r="AJ1721" s="57"/>
      <c r="AK1721" s="57"/>
      <c r="AL1721" s="59" t="n">
        <f aca="false">IF(ISNUMBER($AA1721),IF($AA1721&gt;=0.005,100,IF($AA1721&gt;=-0.015,50,0)),"")</f>
        <v>100</v>
      </c>
      <c r="AM1721" s="59" t="n">
        <f aca="false">IF(ISNUMBER($AB1721),IF($AB1721=1,100,IF($AB1721=0,50,0)),"")</f>
        <v>0</v>
      </c>
      <c r="AN1721" s="0" t="str">
        <f aca="false">IF(ISNUMBER($AC1721),IF($AC1721&gt;=0.001,100,IF($AC1721&gt;=-0.003,50,0)),"")</f>
        <v/>
      </c>
      <c r="AO1721" s="0" t="str">
        <f aca="false">IF(ISNUMBER($AD1721),IF($AD1721&gt;=0.04,100,IF($AD1721&gt;=0,50,0)),"")</f>
        <v/>
      </c>
      <c r="AP1721" s="0" t="str">
        <f aca="false">IF(ISNUMBER($AE1721),IF($AE1721&gt;=25,100,IF($AE1721&gt;=-75,50,0)),"")</f>
        <v/>
      </c>
      <c r="AQ1721" s="0" t="str">
        <f aca="false">IF(ISNUMBER($AF1721),IF($AF1721&gt;0,100,IF($AF1721&gt;=-50,50,0)),"")</f>
        <v/>
      </c>
      <c r="AR1721" s="0" t="str">
        <f aca="false">IF(ISNUMBER($AG1721),IF($AG1721=1,100,IF($AG1721=0,50,0)),"")</f>
        <v/>
      </c>
      <c r="AS1721" s="0" t="str">
        <f aca="false">IF(ISNUMBER($AH1721),IF($AH1721&lt;0,100,IF($AH1721&lt;=20,50,0)),"")</f>
        <v/>
      </c>
      <c r="AT1721" s="0" t="str">
        <f aca="false">IF(ISNUMBER($AI1721),IF($AI1721&lt;0.95,100,IF($AI1721&lt;=1,50,0)),"")</f>
        <v/>
      </c>
      <c r="AU1721" s="0" t="str">
        <f aca="false">IF(ISNUMBER($AJ1721),IF($AJ1721&lt;30,0,IF($AJ1721&lt;40,50,IF($AJ1721&lt;=90,100,50))),"")</f>
        <v/>
      </c>
      <c r="AV1721" s="0" t="str">
        <f aca="false">IF(ISNUMBER($AK1721),IF($AK1721&gt;-0.2,100,IF($AK1721&gt;=-0.4,50,0)),"")</f>
        <v/>
      </c>
      <c r="AW1721" s="59" t="n">
        <f aca="false">01_指標庫!$H$4*ISNUMBER($F1721)+01_指標庫!$H$5*ISNUMBER($AA1721)+01_指標庫!$H$6*ISNUMBER($G1721)+01_指標庫!$H$7*ISNUMBER($H1721)+01_指標庫!$H$8*ISNUMBER($AF1721)+01_指標庫!$H$9*ISNUMBER($AG1721)+01_指標庫!$H$10*ISNUMBER($AB1721)+01_指標庫!$H$11*ISNUMBER($AC1721)+01_指標庫!$H$12*ISNUMBER($AD1721)+01_指標庫!$H$13*ISNUMBER($AE1721)+01_指標庫!$H$14*ISNUMBER($I1721)+01_指標庫!$H$15*ISNUMBER($AH1721)+01_指標庫!$H$16*ISNUMBER($K1721)+01_指標庫!$H$17*ISNUMBER($AI1721)+01_指標庫!$H$18*ISNUMBER($AJ1721)+01_指標庫!$H$19*ISNUMBER($AK1721)+01_指標庫!$H$20*ISNUMBER($BB1721)+01_指標庫!$H$21*ISNUMBER($BC1721)</f>
        <v>51</v>
      </c>
      <c r="AX1721" s="59" t="n">
        <f aca="false">IF(AW1721=0,50,ROUND((01_指標庫!$H$4*IF(ISNUMBER($F1721),L1721,0)+01_指標庫!$H$5*IF(ISNUMBER($AA1721),AL1721,0)+01_指標庫!$H$6*IF(ISNUMBER($G1721),M1721,0)+01_指標庫!$H$7*IF(ISNUMBER($H1721),N1721,0)+01_指標庫!$H$8*IF(ISNUMBER($AF1721),AQ1721,0)+01_指標庫!$H$9*IF(ISNUMBER($AG1721),AR1721,0)+01_指標庫!$H$10*IF(ISNUMBER($AB1721),AM1721,0)+01_指標庫!$H$11*IF(ISNUMBER($AC1721),AN1721,0)+01_指標庫!$H$12*IF(ISNUMBER($AD1721),AO1721,0)+01_指標庫!$H$13*IF(ISNUMBER($AE1721),AP1721,0)+01_指標庫!$H$14*IF(ISNUMBER($I1721),O1721,0)+01_指標庫!$H$15*IF(ISNUMBER($AH1721),AS1721,0)+01_指標庫!$H$16*IF(ISNUMBER($K1721),P1721,0)+01_指標庫!$H$17*IF(ISNUMBER($AI1721),AT1721,0)+01_指標庫!$H$18*IF(ISNUMBER($AJ1721),AU1721,0)+01_指標庫!$H$19*IF(ISNUMBER($AK1721),AV1721,0)+01_指標庫!$H$20*IF(ISNUMBER($BB1721),BB1721,0)+01_指標庫!$H$21*IF(ISNUMBER($BC1721),BC1721,0))/AW1721,1))</f>
        <v>76.5</v>
      </c>
      <c r="AY1721" s="60"/>
      <c r="AZ1721" s="60"/>
      <c r="BA1721" s="58" t="n">
        <f aca="false">AVERAGE($E1717:$E1721)/AVERAGE($E1712:$E1721)-1</f>
        <v>0.0099275762715223</v>
      </c>
      <c r="BB1721" s="59" t="n">
        <f aca="false">IF(ISNUMBER($BA1721),IF(OR($S1721&lt;=-0.03,$BA1721&lt;-0.003),0,IF(OR($S1721&lt;=-0.02,$BA1721&lt;0.01),50,100)),"")</f>
        <v>50</v>
      </c>
      <c r="BC1721" s="0" t="str">
        <f aca="false">IF(OR(COUNT($AZ1721)=0,COUNT($AZ1720)=0),"",IF(OR($AY1721/$AZ1720-1&lt;=-0.03,$AZ1721/$AZ1720-1&lt;=-0.045,IF(COUNT($AZ1712:$AZ1721)=10,AVERAGE($AZ1717:$AZ1721)/AVERAGE($AZ1712:$AZ1721)-1&lt;-0.01,FALSE())),0,IF(OR($AZ1721/$AZ1720-1&lt;=-0.02,IF(COUNT($AZ1712:$AZ1721)=10,AVERAGE($AZ1717:$AZ1721)/AVERAGE($AZ1712:$AZ1721)-1&lt;0.005,FALSE())),50,100)))</f>
        <v/>
      </c>
    </row>
    <row r="1722" customFormat="false" ht="15" hidden="false" customHeight="true" outlineLevel="0" collapsed="false">
      <c r="A1722" s="47" t="n">
        <v>1718</v>
      </c>
      <c r="B1722" s="48" t="n">
        <v>45050</v>
      </c>
      <c r="C1722" s="47" t="n">
        <v>2023</v>
      </c>
      <c r="D1722" s="49" t="s">
        <v>239</v>
      </c>
      <c r="E1722" s="50" t="n">
        <v>12982.48</v>
      </c>
      <c r="F1722" s="51" t="n">
        <v>0.074993</v>
      </c>
      <c r="G1722" s="51" t="n">
        <v>-0.050098</v>
      </c>
      <c r="H1722" s="52" t="n">
        <v>0.7551</v>
      </c>
      <c r="I1722" s="62" t="n">
        <v>441.7</v>
      </c>
      <c r="J1722" s="63" t="s">
        <v>240</v>
      </c>
      <c r="K1722" s="54" t="n">
        <v>20.09</v>
      </c>
      <c r="L1722" s="55" t="n">
        <f aca="false">IF(COUNT(F1722)=0,50,IF(F1722&gt;=0,100,IF(F1722&gt;=-0.02,50,0)))</f>
        <v>100</v>
      </c>
      <c r="M1722" s="55" t="n">
        <f aca="false">IF(COUNT(G1722)=0,50,IF(G1722&gt;-0.06,100,IF(G1722&gt;-0.15,50,0)))</f>
        <v>100</v>
      </c>
      <c r="N1722" s="55" t="n">
        <f aca="false">IF(COUNT(H1722)=0,50,IF(H1722&gt;=0.6,100,IF(H1722&gt;=0.4,50,0)))</f>
        <v>100</v>
      </c>
      <c r="O1722" s="55" t="n">
        <f aca="false">IF(COUNT(I1722)=0,50,IF(J1722="proxy_vix",50,IF(I1722&lt;350,100,IF(I1722&lt;=450,50,0))))</f>
        <v>50</v>
      </c>
      <c r="P1722" s="55" t="n">
        <f aca="false">IF(COUNT(K1722)=0,50,IF(K1722&lt;20,100,IF(K1722&lt;=25,50,0)))</f>
        <v>50</v>
      </c>
      <c r="Q1722" s="54"/>
      <c r="R1722" s="47"/>
      <c r="S1722" s="51" t="n">
        <f aca="false">$E1722/$E1721-1</f>
        <v>-0.00366302615230296</v>
      </c>
      <c r="T1722" s="56" t="n">
        <f aca="false">$K1722/$K1721-1</f>
        <v>0.0954198473282444</v>
      </c>
      <c r="V1722" s="57"/>
      <c r="W1722" s="57"/>
      <c r="Y1722" s="1" t="str">
        <f aca="false">IF(AX1722&gt;=70,"EASY",IF(AX1722&gt;40,"UNCERTAIN","HARD"))</f>
        <v>EASY</v>
      </c>
      <c r="AA1722" s="58" t="n">
        <f aca="false">IF($A1722&lt;200,"",AVERAGE($E1673:$E1722)/AVERAGE($E1523:$E1722)-1)</f>
        <v>0.0499271734136808</v>
      </c>
      <c r="AB1722" s="59" t="n">
        <f aca="false">LOOKUP($B1722,07_L1政策步階!$A$4:$A$14,07_L1政策步階!$C$4:$C$14)</f>
        <v>-1</v>
      </c>
      <c r="AC1722" s="57"/>
      <c r="AD1722" s="57"/>
      <c r="AE1722" s="57"/>
      <c r="AF1722" s="57"/>
      <c r="AG1722" s="57"/>
      <c r="AH1722" s="57"/>
      <c r="AI1722" s="57"/>
      <c r="AJ1722" s="57"/>
      <c r="AK1722" s="57"/>
      <c r="AL1722" s="59" t="n">
        <f aca="false">IF(ISNUMBER($AA1722),IF($AA1722&gt;=0.005,100,IF($AA1722&gt;=-0.015,50,0)),"")</f>
        <v>100</v>
      </c>
      <c r="AM1722" s="59" t="n">
        <f aca="false">IF(ISNUMBER($AB1722),IF($AB1722=1,100,IF($AB1722=0,50,0)),"")</f>
        <v>0</v>
      </c>
      <c r="AN1722" s="0" t="str">
        <f aca="false">IF(ISNUMBER($AC1722),IF($AC1722&gt;=0.001,100,IF($AC1722&gt;=-0.003,50,0)),"")</f>
        <v/>
      </c>
      <c r="AO1722" s="0" t="str">
        <f aca="false">IF(ISNUMBER($AD1722),IF($AD1722&gt;=0.04,100,IF($AD1722&gt;=0,50,0)),"")</f>
        <v/>
      </c>
      <c r="AP1722" s="0" t="str">
        <f aca="false">IF(ISNUMBER($AE1722),IF($AE1722&gt;=25,100,IF($AE1722&gt;=-75,50,0)),"")</f>
        <v/>
      </c>
      <c r="AQ1722" s="0" t="str">
        <f aca="false">IF(ISNUMBER($AF1722),IF($AF1722&gt;0,100,IF($AF1722&gt;=-50,50,0)),"")</f>
        <v/>
      </c>
      <c r="AR1722" s="0" t="str">
        <f aca="false">IF(ISNUMBER($AG1722),IF($AG1722=1,100,IF($AG1722=0,50,0)),"")</f>
        <v/>
      </c>
      <c r="AS1722" s="0" t="str">
        <f aca="false">IF(ISNUMBER($AH1722),IF($AH1722&lt;0,100,IF($AH1722&lt;=20,50,0)),"")</f>
        <v/>
      </c>
      <c r="AT1722" s="0" t="str">
        <f aca="false">IF(ISNUMBER($AI1722),IF($AI1722&lt;0.95,100,IF($AI1722&lt;=1,50,0)),"")</f>
        <v/>
      </c>
      <c r="AU1722" s="0" t="str">
        <f aca="false">IF(ISNUMBER($AJ1722),IF($AJ1722&lt;30,0,IF($AJ1722&lt;40,50,IF($AJ1722&lt;=90,100,50))),"")</f>
        <v/>
      </c>
      <c r="AV1722" s="0" t="str">
        <f aca="false">IF(ISNUMBER($AK1722),IF($AK1722&gt;-0.2,100,IF($AK1722&gt;=-0.4,50,0)),"")</f>
        <v/>
      </c>
      <c r="AW1722" s="59" t="n">
        <f aca="false">01_指標庫!$H$4*ISNUMBER($F1722)+01_指標庫!$H$5*ISNUMBER($AA1722)+01_指標庫!$H$6*ISNUMBER($G1722)+01_指標庫!$H$7*ISNUMBER($H1722)+01_指標庫!$H$8*ISNUMBER($AF1722)+01_指標庫!$H$9*ISNUMBER($AG1722)+01_指標庫!$H$10*ISNUMBER($AB1722)+01_指標庫!$H$11*ISNUMBER($AC1722)+01_指標庫!$H$12*ISNUMBER($AD1722)+01_指標庫!$H$13*ISNUMBER($AE1722)+01_指標庫!$H$14*ISNUMBER($I1722)+01_指標庫!$H$15*ISNUMBER($AH1722)+01_指標庫!$H$16*ISNUMBER($K1722)+01_指標庫!$H$17*ISNUMBER($AI1722)+01_指標庫!$H$18*ISNUMBER($AJ1722)+01_指標庫!$H$19*ISNUMBER($AK1722)+01_指標庫!$H$20*ISNUMBER($BB1722)+01_指標庫!$H$21*ISNUMBER($BC1722)</f>
        <v>51</v>
      </c>
      <c r="AX1722" s="59" t="n">
        <f aca="false">IF(AW1722=0,50,ROUND((01_指標庫!$H$4*IF(ISNUMBER($F1722),L1722,0)+01_指標庫!$H$5*IF(ISNUMBER($AA1722),AL1722,0)+01_指標庫!$H$6*IF(ISNUMBER($G1722),M1722,0)+01_指標庫!$H$7*IF(ISNUMBER($H1722),N1722,0)+01_指標庫!$H$8*IF(ISNUMBER($AF1722),AQ1722,0)+01_指標庫!$H$9*IF(ISNUMBER($AG1722),AR1722,0)+01_指標庫!$H$10*IF(ISNUMBER($AB1722),AM1722,0)+01_指標庫!$H$11*IF(ISNUMBER($AC1722),AN1722,0)+01_指標庫!$H$12*IF(ISNUMBER($AD1722),AO1722,0)+01_指標庫!$H$13*IF(ISNUMBER($AE1722),AP1722,0)+01_指標庫!$H$14*IF(ISNUMBER($I1722),O1722,0)+01_指標庫!$H$15*IF(ISNUMBER($AH1722),AS1722,0)+01_指標庫!$H$16*IF(ISNUMBER($K1722),P1722,0)+01_指標庫!$H$17*IF(ISNUMBER($AI1722),AT1722,0)+01_指標庫!$H$18*IF(ISNUMBER($AJ1722),AU1722,0)+01_指標庫!$H$19*IF(ISNUMBER($AK1722),AV1722,0)+01_指標庫!$H$20*IF(ISNUMBER($BB1722),BB1722,0)+01_指標庫!$H$21*IF(ISNUMBER($BC1722),BC1722,0))/AW1722,1))</f>
        <v>70.6</v>
      </c>
      <c r="AY1722" s="60"/>
      <c r="AZ1722" s="60"/>
      <c r="BA1722" s="58" t="n">
        <f aca="false">AVERAGE($E1718:$E1722)/AVERAGE($E1713:$E1722)-1</f>
        <v>0.0072287495520702</v>
      </c>
      <c r="BB1722" s="59" t="n">
        <f aca="false">IF(ISNUMBER($BA1722),IF(OR($S1722&lt;=-0.03,$BA1722&lt;-0.003),0,IF(OR($S1722&lt;=-0.02,$BA1722&lt;0.01),50,100)),"")</f>
        <v>50</v>
      </c>
      <c r="BC1722" s="0" t="str">
        <f aca="false">IF(OR(COUNT($AZ1722)=0,COUNT($AZ1721)=0),"",IF(OR($AY1722/$AZ1721-1&lt;=-0.03,$AZ1722/$AZ1721-1&lt;=-0.045,IF(COUNT($AZ1713:$AZ1722)=10,AVERAGE($AZ1718:$AZ1722)/AVERAGE($AZ1713:$AZ1722)-1&lt;-0.01,FALSE())),0,IF(OR($AZ1722/$AZ1721-1&lt;=-0.02,IF(COUNT($AZ1713:$AZ1722)=10,AVERAGE($AZ1718:$AZ1722)/AVERAGE($AZ1713:$AZ1722)-1&lt;0.005,FALSE())),50,100)))</f>
        <v/>
      </c>
    </row>
    <row r="1723" customFormat="false" ht="15" hidden="false" customHeight="true" outlineLevel="0" collapsed="false">
      <c r="A1723" s="47" t="n">
        <v>1719</v>
      </c>
      <c r="B1723" s="48" t="n">
        <v>45051</v>
      </c>
      <c r="C1723" s="47" t="n">
        <v>2023</v>
      </c>
      <c r="D1723" s="49" t="s">
        <v>234</v>
      </c>
      <c r="E1723" s="50" t="n">
        <v>13259.13</v>
      </c>
      <c r="F1723" s="51" t="n">
        <v>0.097528</v>
      </c>
      <c r="G1723" s="51" t="n">
        <v>-0.029856</v>
      </c>
      <c r="H1723" s="52" t="n">
        <v>0.7959</v>
      </c>
      <c r="I1723" s="62" t="n">
        <v>417.3</v>
      </c>
      <c r="J1723" s="63" t="s">
        <v>240</v>
      </c>
      <c r="K1723" s="54" t="n">
        <v>17.19</v>
      </c>
      <c r="L1723" s="55" t="n">
        <f aca="false">IF(COUNT(F1723)=0,50,IF(F1723&gt;=0,100,IF(F1723&gt;=-0.02,50,0)))</f>
        <v>100</v>
      </c>
      <c r="M1723" s="55" t="n">
        <f aca="false">IF(COUNT(G1723)=0,50,IF(G1723&gt;-0.06,100,IF(G1723&gt;-0.15,50,0)))</f>
        <v>100</v>
      </c>
      <c r="N1723" s="55" t="n">
        <f aca="false">IF(COUNT(H1723)=0,50,IF(H1723&gt;=0.6,100,IF(H1723&gt;=0.4,50,0)))</f>
        <v>100</v>
      </c>
      <c r="O1723" s="55" t="n">
        <f aca="false">IF(COUNT(I1723)=0,50,IF(J1723="proxy_vix",50,IF(I1723&lt;350,100,IF(I1723&lt;=450,50,0))))</f>
        <v>50</v>
      </c>
      <c r="P1723" s="55" t="n">
        <f aca="false">IF(COUNT(K1723)=0,50,IF(K1723&lt;20,100,IF(K1723&lt;=25,50,0)))</f>
        <v>100</v>
      </c>
      <c r="Q1723" s="54"/>
      <c r="R1723" s="47"/>
      <c r="S1723" s="51" t="n">
        <f aca="false">$E1723/$E1722-1</f>
        <v>0.021309487863644</v>
      </c>
      <c r="T1723" s="56" t="n">
        <f aca="false">$K1723/$K1722-1</f>
        <v>-0.144350423096068</v>
      </c>
      <c r="V1723" s="57"/>
      <c r="W1723" s="57"/>
      <c r="Y1723" s="1" t="str">
        <f aca="false">IF(AX1723&gt;=70,"EASY",IF(AX1723&gt;40,"UNCERTAIN","HARD"))</f>
        <v>EASY</v>
      </c>
      <c r="AA1723" s="58" t="n">
        <f aca="false">IF($A1723&lt;200,"",AVERAGE($E1674:$E1723)/AVERAGE($E1524:$E1723)-1)</f>
        <v>0.0513573634089011</v>
      </c>
      <c r="AB1723" s="59" t="n">
        <f aca="false">LOOKUP($B1723,07_L1政策步階!$A$4:$A$14,07_L1政策步階!$C$4:$C$14)</f>
        <v>-1</v>
      </c>
      <c r="AC1723" s="57"/>
      <c r="AD1723" s="57"/>
      <c r="AE1723" s="57"/>
      <c r="AF1723" s="57"/>
      <c r="AG1723" s="57"/>
      <c r="AH1723" s="57"/>
      <c r="AI1723" s="57"/>
      <c r="AJ1723" s="57"/>
      <c r="AK1723" s="57"/>
      <c r="AL1723" s="59" t="n">
        <f aca="false">IF(ISNUMBER($AA1723),IF($AA1723&gt;=0.005,100,IF($AA1723&gt;=-0.015,50,0)),"")</f>
        <v>100</v>
      </c>
      <c r="AM1723" s="59" t="n">
        <f aca="false">IF(ISNUMBER($AB1723),IF($AB1723=1,100,IF($AB1723=0,50,0)),"")</f>
        <v>0</v>
      </c>
      <c r="AN1723" s="0" t="str">
        <f aca="false">IF(ISNUMBER($AC1723),IF($AC1723&gt;=0.001,100,IF($AC1723&gt;=-0.003,50,0)),"")</f>
        <v/>
      </c>
      <c r="AO1723" s="0" t="str">
        <f aca="false">IF(ISNUMBER($AD1723),IF($AD1723&gt;=0.04,100,IF($AD1723&gt;=0,50,0)),"")</f>
        <v/>
      </c>
      <c r="AP1723" s="0" t="str">
        <f aca="false">IF(ISNUMBER($AE1723),IF($AE1723&gt;=25,100,IF($AE1723&gt;=-75,50,0)),"")</f>
        <v/>
      </c>
      <c r="AQ1723" s="0" t="str">
        <f aca="false">IF(ISNUMBER($AF1723),IF($AF1723&gt;0,100,IF($AF1723&gt;=-50,50,0)),"")</f>
        <v/>
      </c>
      <c r="AR1723" s="0" t="str">
        <f aca="false">IF(ISNUMBER($AG1723),IF($AG1723=1,100,IF($AG1723=0,50,0)),"")</f>
        <v/>
      </c>
      <c r="AS1723" s="0" t="str">
        <f aca="false">IF(ISNUMBER($AH1723),IF($AH1723&lt;0,100,IF($AH1723&lt;=20,50,0)),"")</f>
        <v/>
      </c>
      <c r="AT1723" s="0" t="str">
        <f aca="false">IF(ISNUMBER($AI1723),IF($AI1723&lt;0.95,100,IF($AI1723&lt;=1,50,0)),"")</f>
        <v/>
      </c>
      <c r="AU1723" s="0" t="str">
        <f aca="false">IF(ISNUMBER($AJ1723),IF($AJ1723&lt;30,0,IF($AJ1723&lt;40,50,IF($AJ1723&lt;=90,100,50))),"")</f>
        <v/>
      </c>
      <c r="AV1723" s="0" t="str">
        <f aca="false">IF(ISNUMBER($AK1723),IF($AK1723&gt;-0.2,100,IF($AK1723&gt;=-0.4,50,0)),"")</f>
        <v/>
      </c>
      <c r="AW1723" s="59" t="n">
        <f aca="false">01_指標庫!$H$4*ISNUMBER($F1723)+01_指標庫!$H$5*ISNUMBER($AA1723)+01_指標庫!$H$6*ISNUMBER($G1723)+01_指標庫!$H$7*ISNUMBER($H1723)+01_指標庫!$H$8*ISNUMBER($AF1723)+01_指標庫!$H$9*ISNUMBER($AG1723)+01_指標庫!$H$10*ISNUMBER($AB1723)+01_指標庫!$H$11*ISNUMBER($AC1723)+01_指標庫!$H$12*ISNUMBER($AD1723)+01_指標庫!$H$13*ISNUMBER($AE1723)+01_指標庫!$H$14*ISNUMBER($I1723)+01_指標庫!$H$15*ISNUMBER($AH1723)+01_指標庫!$H$16*ISNUMBER($K1723)+01_指標庫!$H$17*ISNUMBER($AI1723)+01_指標庫!$H$18*ISNUMBER($AJ1723)+01_指標庫!$H$19*ISNUMBER($AK1723)+01_指標庫!$H$20*ISNUMBER($BB1723)+01_指標庫!$H$21*ISNUMBER($BC1723)</f>
        <v>51</v>
      </c>
      <c r="AX1723" s="59" t="n">
        <f aca="false">IF(AW1723=0,50,ROUND((01_指標庫!$H$4*IF(ISNUMBER($F1723),L1723,0)+01_指標庫!$H$5*IF(ISNUMBER($AA1723),AL1723,0)+01_指標庫!$H$6*IF(ISNUMBER($G1723),M1723,0)+01_指標庫!$H$7*IF(ISNUMBER($H1723),N1723,0)+01_指標庫!$H$8*IF(ISNUMBER($AF1723),AQ1723,0)+01_指標庫!$H$9*IF(ISNUMBER($AG1723),AR1723,0)+01_指標庫!$H$10*IF(ISNUMBER($AB1723),AM1723,0)+01_指標庫!$H$11*IF(ISNUMBER($AC1723),AN1723,0)+01_指標庫!$H$12*IF(ISNUMBER($AD1723),AO1723,0)+01_指標庫!$H$13*IF(ISNUMBER($AE1723),AP1723,0)+01_指標庫!$H$14*IF(ISNUMBER($I1723),O1723,0)+01_指標庫!$H$15*IF(ISNUMBER($AH1723),AS1723,0)+01_指標庫!$H$16*IF(ISNUMBER($K1723),P1723,0)+01_指標庫!$H$17*IF(ISNUMBER($AI1723),AT1723,0)+01_指標庫!$H$18*IF(ISNUMBER($AJ1723),AU1723,0)+01_指標庫!$H$19*IF(ISNUMBER($AK1723),AV1723,0)+01_指標庫!$H$20*IF(ISNUMBER($BB1723),BB1723,0)+01_指標庫!$H$21*IF(ISNUMBER($BC1723),BC1723,0))/AW1723,1))</f>
        <v>76.5</v>
      </c>
      <c r="AY1723" s="60"/>
      <c r="AZ1723" s="60"/>
      <c r="BA1723" s="58" t="n">
        <f aca="false">AVERAGE($E1719:$E1723)/AVERAGE($E1714:$E1723)-1</f>
        <v>0.0054363815111238</v>
      </c>
      <c r="BB1723" s="59" t="n">
        <f aca="false">IF(ISNUMBER($BA1723),IF(OR($S1723&lt;=-0.03,$BA1723&lt;-0.003),0,IF(OR($S1723&lt;=-0.02,$BA1723&lt;0.01),50,100)),"")</f>
        <v>50</v>
      </c>
      <c r="BC1723" s="0" t="str">
        <f aca="false">IF(OR(COUNT($AZ1723)=0,COUNT($AZ1722)=0),"",IF(OR($AY1723/$AZ1722-1&lt;=-0.03,$AZ1723/$AZ1722-1&lt;=-0.045,IF(COUNT($AZ1714:$AZ1723)=10,AVERAGE($AZ1719:$AZ1723)/AVERAGE($AZ1714:$AZ1723)-1&lt;-0.01,FALSE())),0,IF(OR($AZ1723/$AZ1722-1&lt;=-0.02,IF(COUNT($AZ1714:$AZ1723)=10,AVERAGE($AZ1719:$AZ1723)/AVERAGE($AZ1714:$AZ1723)-1&lt;0.005,FALSE())),50,100)))</f>
        <v/>
      </c>
    </row>
    <row r="1724" customFormat="false" ht="15" hidden="false" customHeight="true" outlineLevel="0" collapsed="false">
      <c r="A1724" s="47" t="n">
        <v>1720</v>
      </c>
      <c r="B1724" s="48" t="n">
        <v>45054</v>
      </c>
      <c r="C1724" s="47" t="n">
        <v>2023</v>
      </c>
      <c r="D1724" s="49" t="s">
        <v>236</v>
      </c>
      <c r="E1724" s="50" t="n">
        <v>13291.64</v>
      </c>
      <c r="F1724" s="51" t="n">
        <v>0.099913</v>
      </c>
      <c r="G1724" s="51" t="n">
        <v>-0.027478</v>
      </c>
      <c r="H1724" s="52" t="n">
        <v>0.8367</v>
      </c>
      <c r="I1724" s="62" t="n">
        <v>415.6</v>
      </c>
      <c r="J1724" s="63" t="s">
        <v>240</v>
      </c>
      <c r="K1724" s="54" t="n">
        <v>16.98</v>
      </c>
      <c r="L1724" s="55" t="n">
        <f aca="false">IF(COUNT(F1724)=0,50,IF(F1724&gt;=0,100,IF(F1724&gt;=-0.02,50,0)))</f>
        <v>100</v>
      </c>
      <c r="M1724" s="55" t="n">
        <f aca="false">IF(COUNT(G1724)=0,50,IF(G1724&gt;-0.06,100,IF(G1724&gt;-0.15,50,0)))</f>
        <v>100</v>
      </c>
      <c r="N1724" s="55" t="n">
        <f aca="false">IF(COUNT(H1724)=0,50,IF(H1724&gt;=0.6,100,IF(H1724&gt;=0.4,50,0)))</f>
        <v>100</v>
      </c>
      <c r="O1724" s="55" t="n">
        <f aca="false">IF(COUNT(I1724)=0,50,IF(J1724="proxy_vix",50,IF(I1724&lt;350,100,IF(I1724&lt;=450,50,0))))</f>
        <v>50</v>
      </c>
      <c r="P1724" s="55" t="n">
        <f aca="false">IF(COUNT(K1724)=0,50,IF(K1724&lt;20,100,IF(K1724&lt;=25,50,0)))</f>
        <v>100</v>
      </c>
      <c r="Q1724" s="54"/>
      <c r="R1724" s="47"/>
      <c r="S1724" s="51" t="n">
        <f aca="false">$E1724/$E1723-1</f>
        <v>0.00245189541093582</v>
      </c>
      <c r="T1724" s="56" t="n">
        <f aca="false">$K1724/$K1723-1</f>
        <v>-0.0122164048865619</v>
      </c>
      <c r="V1724" s="57"/>
      <c r="W1724" s="57"/>
      <c r="Y1724" s="1" t="str">
        <f aca="false">IF(AX1724&gt;=70,"EASY",IF(AX1724&gt;40,"UNCERTAIN","HARD"))</f>
        <v>EASY</v>
      </c>
      <c r="AA1724" s="58" t="n">
        <f aca="false">IF($A1724&lt;200,"",AVERAGE($E1675:$E1724)/AVERAGE($E1525:$E1724)-1)</f>
        <v>0.0532528889337829</v>
      </c>
      <c r="AB1724" s="59" t="n">
        <f aca="false">LOOKUP($B1724,07_L1政策步階!$A$4:$A$14,07_L1政策步階!$C$4:$C$14)</f>
        <v>-1</v>
      </c>
      <c r="AC1724" s="57"/>
      <c r="AD1724" s="57"/>
      <c r="AE1724" s="57"/>
      <c r="AF1724" s="57"/>
      <c r="AG1724" s="57"/>
      <c r="AH1724" s="57"/>
      <c r="AI1724" s="57"/>
      <c r="AJ1724" s="57"/>
      <c r="AK1724" s="57"/>
      <c r="AL1724" s="59" t="n">
        <f aca="false">IF(ISNUMBER($AA1724),IF($AA1724&gt;=0.005,100,IF($AA1724&gt;=-0.015,50,0)),"")</f>
        <v>100</v>
      </c>
      <c r="AM1724" s="59" t="n">
        <f aca="false">IF(ISNUMBER($AB1724),IF($AB1724=1,100,IF($AB1724=0,50,0)),"")</f>
        <v>0</v>
      </c>
      <c r="AN1724" s="0" t="str">
        <f aca="false">IF(ISNUMBER($AC1724),IF($AC1724&gt;=0.001,100,IF($AC1724&gt;=-0.003,50,0)),"")</f>
        <v/>
      </c>
      <c r="AO1724" s="0" t="str">
        <f aca="false">IF(ISNUMBER($AD1724),IF($AD1724&gt;=0.04,100,IF($AD1724&gt;=0,50,0)),"")</f>
        <v/>
      </c>
      <c r="AP1724" s="0" t="str">
        <f aca="false">IF(ISNUMBER($AE1724),IF($AE1724&gt;=25,100,IF($AE1724&gt;=-75,50,0)),"")</f>
        <v/>
      </c>
      <c r="AQ1724" s="0" t="str">
        <f aca="false">IF(ISNUMBER($AF1724),IF($AF1724&gt;0,100,IF($AF1724&gt;=-50,50,0)),"")</f>
        <v/>
      </c>
      <c r="AR1724" s="0" t="str">
        <f aca="false">IF(ISNUMBER($AG1724),IF($AG1724=1,100,IF($AG1724=0,50,0)),"")</f>
        <v/>
      </c>
      <c r="AS1724" s="0" t="str">
        <f aca="false">IF(ISNUMBER($AH1724),IF($AH1724&lt;0,100,IF($AH1724&lt;=20,50,0)),"")</f>
        <v/>
      </c>
      <c r="AT1724" s="0" t="str">
        <f aca="false">IF(ISNUMBER($AI1724),IF($AI1724&lt;0.95,100,IF($AI1724&lt;=1,50,0)),"")</f>
        <v/>
      </c>
      <c r="AU1724" s="0" t="str">
        <f aca="false">IF(ISNUMBER($AJ1724),IF($AJ1724&lt;30,0,IF($AJ1724&lt;40,50,IF($AJ1724&lt;=90,100,50))),"")</f>
        <v/>
      </c>
      <c r="AV1724" s="0" t="str">
        <f aca="false">IF(ISNUMBER($AK1724),IF($AK1724&gt;-0.2,100,IF($AK1724&gt;=-0.4,50,0)),"")</f>
        <v/>
      </c>
      <c r="AW1724" s="59" t="n">
        <f aca="false">01_指標庫!$H$4*ISNUMBER($F1724)+01_指標庫!$H$5*ISNUMBER($AA1724)+01_指標庫!$H$6*ISNUMBER($G1724)+01_指標庫!$H$7*ISNUMBER($H1724)+01_指標庫!$H$8*ISNUMBER($AF1724)+01_指標庫!$H$9*ISNUMBER($AG1724)+01_指標庫!$H$10*ISNUMBER($AB1724)+01_指標庫!$H$11*ISNUMBER($AC1724)+01_指標庫!$H$12*ISNUMBER($AD1724)+01_指標庫!$H$13*ISNUMBER($AE1724)+01_指標庫!$H$14*ISNUMBER($I1724)+01_指標庫!$H$15*ISNUMBER($AH1724)+01_指標庫!$H$16*ISNUMBER($K1724)+01_指標庫!$H$17*ISNUMBER($AI1724)+01_指標庫!$H$18*ISNUMBER($AJ1724)+01_指標庫!$H$19*ISNUMBER($AK1724)+01_指標庫!$H$20*ISNUMBER($BB1724)+01_指標庫!$H$21*ISNUMBER($BC1724)</f>
        <v>51</v>
      </c>
      <c r="AX1724" s="59" t="n">
        <f aca="false">IF(AW1724=0,50,ROUND((01_指標庫!$H$4*IF(ISNUMBER($F1724),L1724,0)+01_指標庫!$H$5*IF(ISNUMBER($AA1724),AL1724,0)+01_指標庫!$H$6*IF(ISNUMBER($G1724),M1724,0)+01_指標庫!$H$7*IF(ISNUMBER($H1724),N1724,0)+01_指標庫!$H$8*IF(ISNUMBER($AF1724),AQ1724,0)+01_指標庫!$H$9*IF(ISNUMBER($AG1724),AR1724,0)+01_指標庫!$H$10*IF(ISNUMBER($AB1724),AM1724,0)+01_指標庫!$H$11*IF(ISNUMBER($AC1724),AN1724,0)+01_指標庫!$H$12*IF(ISNUMBER($AD1724),AO1724,0)+01_指標庫!$H$13*IF(ISNUMBER($AE1724),AP1724,0)+01_指標庫!$H$14*IF(ISNUMBER($I1724),O1724,0)+01_指標庫!$H$15*IF(ISNUMBER($AH1724),AS1724,0)+01_指標庫!$H$16*IF(ISNUMBER($K1724),P1724,0)+01_指標庫!$H$17*IF(ISNUMBER($AI1724),AT1724,0)+01_指標庫!$H$18*IF(ISNUMBER($AJ1724),AU1724,0)+01_指標庫!$H$19*IF(ISNUMBER($AK1724),AV1724,0)+01_指標庫!$H$20*IF(ISNUMBER($BB1724),BB1724,0)+01_指標庫!$H$21*IF(ISNUMBER($BC1724),BC1724,0))/AW1724,1))</f>
        <v>76.5</v>
      </c>
      <c r="AY1724" s="60"/>
      <c r="AZ1724" s="60"/>
      <c r="BA1724" s="58" t="n">
        <f aca="false">AVERAGE($E1720:$E1724)/AVERAGE($E1715:$E1724)-1</f>
        <v>0.00388272643760379</v>
      </c>
      <c r="BB1724" s="59" t="n">
        <f aca="false">IF(ISNUMBER($BA1724),IF(OR($S1724&lt;=-0.03,$BA1724&lt;-0.003),0,IF(OR($S1724&lt;=-0.02,$BA1724&lt;0.01),50,100)),"")</f>
        <v>50</v>
      </c>
      <c r="BC1724" s="0" t="str">
        <f aca="false">IF(OR(COUNT($AZ1724)=0,COUNT($AZ1723)=0),"",IF(OR($AY1724/$AZ1723-1&lt;=-0.03,$AZ1724/$AZ1723-1&lt;=-0.045,IF(COUNT($AZ1715:$AZ1724)=10,AVERAGE($AZ1720:$AZ1724)/AVERAGE($AZ1715:$AZ1724)-1&lt;-0.01,FALSE())),0,IF(OR($AZ1724/$AZ1723-1&lt;=-0.02,IF(COUNT($AZ1715:$AZ1724)=10,AVERAGE($AZ1720:$AZ1724)/AVERAGE($AZ1715:$AZ1724)-1&lt;0.005,FALSE())),50,100)))</f>
        <v/>
      </c>
    </row>
    <row r="1725" customFormat="false" ht="15" hidden="false" customHeight="true" outlineLevel="0" collapsed="false">
      <c r="A1725" s="47" t="n">
        <v>1721</v>
      </c>
      <c r="B1725" s="48" t="n">
        <v>45055</v>
      </c>
      <c r="C1725" s="47" t="n">
        <v>2023</v>
      </c>
      <c r="D1725" s="49" t="s">
        <v>237</v>
      </c>
      <c r="E1725" s="50" t="n">
        <v>13201.11</v>
      </c>
      <c r="F1725" s="51" t="n">
        <v>0.092058</v>
      </c>
      <c r="G1725" s="51" t="n">
        <v>-0.034101</v>
      </c>
      <c r="H1725" s="52" t="n">
        <v>0.8163</v>
      </c>
      <c r="I1725" s="62" t="n">
        <v>421.7</v>
      </c>
      <c r="J1725" s="63" t="s">
        <v>240</v>
      </c>
      <c r="K1725" s="54" t="n">
        <v>17.71</v>
      </c>
      <c r="L1725" s="55" t="n">
        <f aca="false">IF(COUNT(F1725)=0,50,IF(F1725&gt;=0,100,IF(F1725&gt;=-0.02,50,0)))</f>
        <v>100</v>
      </c>
      <c r="M1725" s="55" t="n">
        <f aca="false">IF(COUNT(G1725)=0,50,IF(G1725&gt;-0.06,100,IF(G1725&gt;-0.15,50,0)))</f>
        <v>100</v>
      </c>
      <c r="N1725" s="55" t="n">
        <f aca="false">IF(COUNT(H1725)=0,50,IF(H1725&gt;=0.6,100,IF(H1725&gt;=0.4,50,0)))</f>
        <v>100</v>
      </c>
      <c r="O1725" s="55" t="n">
        <f aca="false">IF(COUNT(I1725)=0,50,IF(J1725="proxy_vix",50,IF(I1725&lt;350,100,IF(I1725&lt;=450,50,0))))</f>
        <v>50</v>
      </c>
      <c r="P1725" s="55" t="n">
        <f aca="false">IF(COUNT(K1725)=0,50,IF(K1725&lt;20,100,IF(K1725&lt;=25,50,0)))</f>
        <v>100</v>
      </c>
      <c r="Q1725" s="54"/>
      <c r="R1725" s="47"/>
      <c r="S1725" s="51" t="n">
        <f aca="false">$E1725/$E1724-1</f>
        <v>-0.00681104814755729</v>
      </c>
      <c r="T1725" s="56" t="n">
        <f aca="false">$K1725/$K1724-1</f>
        <v>0.0429917550058894</v>
      </c>
      <c r="V1725" s="57"/>
      <c r="W1725" s="57"/>
      <c r="Y1725" s="1" t="str">
        <f aca="false">IF(AX1725&gt;=70,"EASY",IF(AX1725&gt;40,"UNCERTAIN","HARD"))</f>
        <v>EASY</v>
      </c>
      <c r="AA1725" s="58" t="n">
        <f aca="false">IF($A1725&lt;200,"",AVERAGE($E1676:$E1725)/AVERAGE($E1526:$E1725)-1)</f>
        <v>0.0547939636293457</v>
      </c>
      <c r="AB1725" s="59" t="n">
        <f aca="false">LOOKUP($B1725,07_L1政策步階!$A$4:$A$14,07_L1政策步階!$C$4:$C$14)</f>
        <v>-1</v>
      </c>
      <c r="AC1725" s="57"/>
      <c r="AD1725" s="57"/>
      <c r="AE1725" s="57"/>
      <c r="AF1725" s="57"/>
      <c r="AG1725" s="57"/>
      <c r="AH1725" s="57"/>
      <c r="AI1725" s="57"/>
      <c r="AJ1725" s="57"/>
      <c r="AK1725" s="57"/>
      <c r="AL1725" s="59" t="n">
        <f aca="false">IF(ISNUMBER($AA1725),IF($AA1725&gt;=0.005,100,IF($AA1725&gt;=-0.015,50,0)),"")</f>
        <v>100</v>
      </c>
      <c r="AM1725" s="59" t="n">
        <f aca="false">IF(ISNUMBER($AB1725),IF($AB1725=1,100,IF($AB1725=0,50,0)),"")</f>
        <v>0</v>
      </c>
      <c r="AN1725" s="0" t="str">
        <f aca="false">IF(ISNUMBER($AC1725),IF($AC1725&gt;=0.001,100,IF($AC1725&gt;=-0.003,50,0)),"")</f>
        <v/>
      </c>
      <c r="AO1725" s="0" t="str">
        <f aca="false">IF(ISNUMBER($AD1725),IF($AD1725&gt;=0.04,100,IF($AD1725&gt;=0,50,0)),"")</f>
        <v/>
      </c>
      <c r="AP1725" s="0" t="str">
        <f aca="false">IF(ISNUMBER($AE1725),IF($AE1725&gt;=25,100,IF($AE1725&gt;=-75,50,0)),"")</f>
        <v/>
      </c>
      <c r="AQ1725" s="0" t="str">
        <f aca="false">IF(ISNUMBER($AF1725),IF($AF1725&gt;0,100,IF($AF1725&gt;=-50,50,0)),"")</f>
        <v/>
      </c>
      <c r="AR1725" s="0" t="str">
        <f aca="false">IF(ISNUMBER($AG1725),IF($AG1725=1,100,IF($AG1725=0,50,0)),"")</f>
        <v/>
      </c>
      <c r="AS1725" s="0" t="str">
        <f aca="false">IF(ISNUMBER($AH1725),IF($AH1725&lt;0,100,IF($AH1725&lt;=20,50,0)),"")</f>
        <v/>
      </c>
      <c r="AT1725" s="0" t="str">
        <f aca="false">IF(ISNUMBER($AI1725),IF($AI1725&lt;0.95,100,IF($AI1725&lt;=1,50,0)),"")</f>
        <v/>
      </c>
      <c r="AU1725" s="0" t="str">
        <f aca="false">IF(ISNUMBER($AJ1725),IF($AJ1725&lt;30,0,IF($AJ1725&lt;40,50,IF($AJ1725&lt;=90,100,50))),"")</f>
        <v/>
      </c>
      <c r="AV1725" s="0" t="str">
        <f aca="false">IF(ISNUMBER($AK1725),IF($AK1725&gt;-0.2,100,IF($AK1725&gt;=-0.4,50,0)),"")</f>
        <v/>
      </c>
      <c r="AW1725" s="59" t="n">
        <f aca="false">01_指標庫!$H$4*ISNUMBER($F1725)+01_指標庫!$H$5*ISNUMBER($AA1725)+01_指標庫!$H$6*ISNUMBER($G1725)+01_指標庫!$H$7*ISNUMBER($H1725)+01_指標庫!$H$8*ISNUMBER($AF1725)+01_指標庫!$H$9*ISNUMBER($AG1725)+01_指標庫!$H$10*ISNUMBER($AB1725)+01_指標庫!$H$11*ISNUMBER($AC1725)+01_指標庫!$H$12*ISNUMBER($AD1725)+01_指標庫!$H$13*ISNUMBER($AE1725)+01_指標庫!$H$14*ISNUMBER($I1725)+01_指標庫!$H$15*ISNUMBER($AH1725)+01_指標庫!$H$16*ISNUMBER($K1725)+01_指標庫!$H$17*ISNUMBER($AI1725)+01_指標庫!$H$18*ISNUMBER($AJ1725)+01_指標庫!$H$19*ISNUMBER($AK1725)+01_指標庫!$H$20*ISNUMBER($BB1725)+01_指標庫!$H$21*ISNUMBER($BC1725)</f>
        <v>51</v>
      </c>
      <c r="AX1725" s="59" t="n">
        <f aca="false">IF(AW1725=0,50,ROUND((01_指標庫!$H$4*IF(ISNUMBER($F1725),L1725,0)+01_指標庫!$H$5*IF(ISNUMBER($AA1725),AL1725,0)+01_指標庫!$H$6*IF(ISNUMBER($G1725),M1725,0)+01_指標庫!$H$7*IF(ISNUMBER($H1725),N1725,0)+01_指標庫!$H$8*IF(ISNUMBER($AF1725),AQ1725,0)+01_指標庫!$H$9*IF(ISNUMBER($AG1725),AR1725,0)+01_指標庫!$H$10*IF(ISNUMBER($AB1725),AM1725,0)+01_指標庫!$H$11*IF(ISNUMBER($AC1725),AN1725,0)+01_指標庫!$H$12*IF(ISNUMBER($AD1725),AO1725,0)+01_指標庫!$H$13*IF(ISNUMBER($AE1725),AP1725,0)+01_指標庫!$H$14*IF(ISNUMBER($I1725),O1725,0)+01_指標庫!$H$15*IF(ISNUMBER($AH1725),AS1725,0)+01_指標庫!$H$16*IF(ISNUMBER($K1725),P1725,0)+01_指標庫!$H$17*IF(ISNUMBER($AI1725),AT1725,0)+01_指標庫!$H$18*IF(ISNUMBER($AJ1725),AU1725,0)+01_指標庫!$H$19*IF(ISNUMBER($AK1725),AV1725,0)+01_指標庫!$H$20*IF(ISNUMBER($BB1725),BB1725,0)+01_指標庫!$H$21*IF(ISNUMBER($BC1725),BC1725,0))/AW1725,1))</f>
        <v>76.5</v>
      </c>
      <c r="AY1725" s="60"/>
      <c r="AZ1725" s="60"/>
      <c r="BA1725" s="58" t="n">
        <f aca="false">AVERAGE($E1721:$E1725)/AVERAGE($E1716:$E1725)-1</f>
        <v>0.0015758188638324</v>
      </c>
      <c r="BB1725" s="59" t="n">
        <f aca="false">IF(ISNUMBER($BA1725),IF(OR($S1725&lt;=-0.03,$BA1725&lt;-0.003),0,IF(OR($S1725&lt;=-0.02,$BA1725&lt;0.01),50,100)),"")</f>
        <v>50</v>
      </c>
      <c r="BC1725" s="0" t="str">
        <f aca="false">IF(OR(COUNT($AZ1725)=0,COUNT($AZ1724)=0),"",IF(OR($AY1725/$AZ1724-1&lt;=-0.03,$AZ1725/$AZ1724-1&lt;=-0.045,IF(COUNT($AZ1716:$AZ1725)=10,AVERAGE($AZ1721:$AZ1725)/AVERAGE($AZ1716:$AZ1725)-1&lt;-0.01,FALSE())),0,IF(OR($AZ1725/$AZ1724-1&lt;=-0.02,IF(COUNT($AZ1716:$AZ1725)=10,AVERAGE($AZ1721:$AZ1725)/AVERAGE($AZ1716:$AZ1725)-1&lt;0.005,FALSE())),50,100)))</f>
        <v/>
      </c>
    </row>
    <row r="1726" customFormat="false" ht="15" hidden="false" customHeight="true" outlineLevel="0" collapsed="false">
      <c r="A1726" s="47" t="n">
        <v>1722</v>
      </c>
      <c r="B1726" s="48" t="n">
        <v>45056</v>
      </c>
      <c r="C1726" s="47" t="n">
        <v>2023</v>
      </c>
      <c r="D1726" s="49" t="s">
        <v>238</v>
      </c>
      <c r="E1726" s="50" t="n">
        <v>13347.83</v>
      </c>
      <c r="F1726" s="51" t="n">
        <v>0.10373</v>
      </c>
      <c r="G1726" s="51" t="n">
        <v>-0.023366</v>
      </c>
      <c r="H1726" s="52" t="n">
        <v>0.8163</v>
      </c>
      <c r="I1726" s="62" t="n">
        <v>415.2</v>
      </c>
      <c r="J1726" s="63" t="s">
        <v>240</v>
      </c>
      <c r="K1726" s="54" t="n">
        <v>16.94</v>
      </c>
      <c r="L1726" s="55" t="n">
        <f aca="false">IF(COUNT(F1726)=0,50,IF(F1726&gt;=0,100,IF(F1726&gt;=-0.02,50,0)))</f>
        <v>100</v>
      </c>
      <c r="M1726" s="55" t="n">
        <f aca="false">IF(COUNT(G1726)=0,50,IF(G1726&gt;-0.06,100,IF(G1726&gt;-0.15,50,0)))</f>
        <v>100</v>
      </c>
      <c r="N1726" s="55" t="n">
        <f aca="false">IF(COUNT(H1726)=0,50,IF(H1726&gt;=0.6,100,IF(H1726&gt;=0.4,50,0)))</f>
        <v>100</v>
      </c>
      <c r="O1726" s="55" t="n">
        <f aca="false">IF(COUNT(I1726)=0,50,IF(J1726="proxy_vix",50,IF(I1726&lt;350,100,IF(I1726&lt;=450,50,0))))</f>
        <v>50</v>
      </c>
      <c r="P1726" s="55" t="n">
        <f aca="false">IF(COUNT(K1726)=0,50,IF(K1726&lt;20,100,IF(K1726&lt;=25,50,0)))</f>
        <v>100</v>
      </c>
      <c r="Q1726" s="54"/>
      <c r="R1726" s="47"/>
      <c r="S1726" s="51" t="n">
        <f aca="false">$E1726/$E1725-1</f>
        <v>0.0111142169105476</v>
      </c>
      <c r="T1726" s="56" t="n">
        <f aca="false">$K1726/$K1725-1</f>
        <v>-0.0434782608695652</v>
      </c>
      <c r="V1726" s="57"/>
      <c r="W1726" s="57"/>
      <c r="Y1726" s="1" t="str">
        <f aca="false">IF(AX1726&gt;=70,"EASY",IF(AX1726&gt;40,"UNCERTAIN","HARD"))</f>
        <v>EASY</v>
      </c>
      <c r="AA1726" s="58" t="n">
        <f aca="false">IF($A1726&lt;200,"",AVERAGE($E1677:$E1726)/AVERAGE($E1527:$E1726)-1)</f>
        <v>0.0565087698220315</v>
      </c>
      <c r="AB1726" s="59" t="n">
        <f aca="false">LOOKUP($B1726,07_L1政策步階!$A$4:$A$14,07_L1政策步階!$C$4:$C$14)</f>
        <v>-1</v>
      </c>
      <c r="AC1726" s="57"/>
      <c r="AD1726" s="57"/>
      <c r="AE1726" s="57"/>
      <c r="AF1726" s="57"/>
      <c r="AG1726" s="57"/>
      <c r="AH1726" s="57"/>
      <c r="AI1726" s="57"/>
      <c r="AJ1726" s="57"/>
      <c r="AK1726" s="57"/>
      <c r="AL1726" s="59" t="n">
        <f aca="false">IF(ISNUMBER($AA1726),IF($AA1726&gt;=0.005,100,IF($AA1726&gt;=-0.015,50,0)),"")</f>
        <v>100</v>
      </c>
      <c r="AM1726" s="59" t="n">
        <f aca="false">IF(ISNUMBER($AB1726),IF($AB1726=1,100,IF($AB1726=0,50,0)),"")</f>
        <v>0</v>
      </c>
      <c r="AN1726" s="0" t="str">
        <f aca="false">IF(ISNUMBER($AC1726),IF($AC1726&gt;=0.001,100,IF($AC1726&gt;=-0.003,50,0)),"")</f>
        <v/>
      </c>
      <c r="AO1726" s="0" t="str">
        <f aca="false">IF(ISNUMBER($AD1726),IF($AD1726&gt;=0.04,100,IF($AD1726&gt;=0,50,0)),"")</f>
        <v/>
      </c>
      <c r="AP1726" s="0" t="str">
        <f aca="false">IF(ISNUMBER($AE1726),IF($AE1726&gt;=25,100,IF($AE1726&gt;=-75,50,0)),"")</f>
        <v/>
      </c>
      <c r="AQ1726" s="0" t="str">
        <f aca="false">IF(ISNUMBER($AF1726),IF($AF1726&gt;0,100,IF($AF1726&gt;=-50,50,0)),"")</f>
        <v/>
      </c>
      <c r="AR1726" s="0" t="str">
        <f aca="false">IF(ISNUMBER($AG1726),IF($AG1726=1,100,IF($AG1726=0,50,0)),"")</f>
        <v/>
      </c>
      <c r="AS1726" s="0" t="str">
        <f aca="false">IF(ISNUMBER($AH1726),IF($AH1726&lt;0,100,IF($AH1726&lt;=20,50,0)),"")</f>
        <v/>
      </c>
      <c r="AT1726" s="0" t="str">
        <f aca="false">IF(ISNUMBER($AI1726),IF($AI1726&lt;0.95,100,IF($AI1726&lt;=1,50,0)),"")</f>
        <v/>
      </c>
      <c r="AU1726" s="0" t="str">
        <f aca="false">IF(ISNUMBER($AJ1726),IF($AJ1726&lt;30,0,IF($AJ1726&lt;40,50,IF($AJ1726&lt;=90,100,50))),"")</f>
        <v/>
      </c>
      <c r="AV1726" s="0" t="str">
        <f aca="false">IF(ISNUMBER($AK1726),IF($AK1726&gt;-0.2,100,IF($AK1726&gt;=-0.4,50,0)),"")</f>
        <v/>
      </c>
      <c r="AW1726" s="59" t="n">
        <f aca="false">01_指標庫!$H$4*ISNUMBER($F1726)+01_指標庫!$H$5*ISNUMBER($AA1726)+01_指標庫!$H$6*ISNUMBER($G1726)+01_指標庫!$H$7*ISNUMBER($H1726)+01_指標庫!$H$8*ISNUMBER($AF1726)+01_指標庫!$H$9*ISNUMBER($AG1726)+01_指標庫!$H$10*ISNUMBER($AB1726)+01_指標庫!$H$11*ISNUMBER($AC1726)+01_指標庫!$H$12*ISNUMBER($AD1726)+01_指標庫!$H$13*ISNUMBER($AE1726)+01_指標庫!$H$14*ISNUMBER($I1726)+01_指標庫!$H$15*ISNUMBER($AH1726)+01_指標庫!$H$16*ISNUMBER($K1726)+01_指標庫!$H$17*ISNUMBER($AI1726)+01_指標庫!$H$18*ISNUMBER($AJ1726)+01_指標庫!$H$19*ISNUMBER($AK1726)+01_指標庫!$H$20*ISNUMBER($BB1726)+01_指標庫!$H$21*ISNUMBER($BC1726)</f>
        <v>51</v>
      </c>
      <c r="AX1726" s="59" t="n">
        <f aca="false">IF(AW1726=0,50,ROUND((01_指標庫!$H$4*IF(ISNUMBER($F1726),L1726,0)+01_指標庫!$H$5*IF(ISNUMBER($AA1726),AL1726,0)+01_指標庫!$H$6*IF(ISNUMBER($G1726),M1726,0)+01_指標庫!$H$7*IF(ISNUMBER($H1726),N1726,0)+01_指標庫!$H$8*IF(ISNUMBER($AF1726),AQ1726,0)+01_指標庫!$H$9*IF(ISNUMBER($AG1726),AR1726,0)+01_指標庫!$H$10*IF(ISNUMBER($AB1726),AM1726,0)+01_指標庫!$H$11*IF(ISNUMBER($AC1726),AN1726,0)+01_指標庫!$H$12*IF(ISNUMBER($AD1726),AO1726,0)+01_指標庫!$H$13*IF(ISNUMBER($AE1726),AP1726,0)+01_指標庫!$H$14*IF(ISNUMBER($I1726),O1726,0)+01_指標庫!$H$15*IF(ISNUMBER($AH1726),AS1726,0)+01_指標庫!$H$16*IF(ISNUMBER($K1726),P1726,0)+01_指標庫!$H$17*IF(ISNUMBER($AI1726),AT1726,0)+01_指標庫!$H$18*IF(ISNUMBER($AJ1726),AU1726,0)+01_指標庫!$H$19*IF(ISNUMBER($AK1726),AV1726,0)+01_指標庫!$H$20*IF(ISNUMBER($BB1726),BB1726,0)+01_指標庫!$H$21*IF(ISNUMBER($BC1726),BC1726,0))/AW1726,1))</f>
        <v>76.5</v>
      </c>
      <c r="AY1726" s="60"/>
      <c r="AZ1726" s="60"/>
      <c r="BA1726" s="58" t="n">
        <f aca="false">AVERAGE($E1722:$E1726)/AVERAGE($E1717:$E1726)-1</f>
        <v>0.00228137343488788</v>
      </c>
      <c r="BB1726" s="59" t="n">
        <f aca="false">IF(ISNUMBER($BA1726),IF(OR($S1726&lt;=-0.03,$BA1726&lt;-0.003),0,IF(OR($S1726&lt;=-0.02,$BA1726&lt;0.01),50,100)),"")</f>
        <v>50</v>
      </c>
      <c r="BC1726" s="0" t="str">
        <f aca="false">IF(OR(COUNT($AZ1726)=0,COUNT($AZ1725)=0),"",IF(OR($AY1726/$AZ1725-1&lt;=-0.03,$AZ1726/$AZ1725-1&lt;=-0.045,IF(COUNT($AZ1717:$AZ1726)=10,AVERAGE($AZ1722:$AZ1726)/AVERAGE($AZ1717:$AZ1726)-1&lt;-0.01,FALSE())),0,IF(OR($AZ1726/$AZ1725-1&lt;=-0.02,IF(COUNT($AZ1717:$AZ1726)=10,AVERAGE($AZ1722:$AZ1726)/AVERAGE($AZ1717:$AZ1726)-1&lt;0.005,FALSE())),50,100)))</f>
        <v/>
      </c>
    </row>
    <row r="1727" customFormat="false" ht="15" hidden="false" customHeight="true" outlineLevel="0" collapsed="false">
      <c r="A1727" s="47" t="n">
        <v>1723</v>
      </c>
      <c r="B1727" s="48" t="n">
        <v>45057</v>
      </c>
      <c r="C1727" s="47" t="n">
        <v>2023</v>
      </c>
      <c r="D1727" s="49" t="s">
        <v>239</v>
      </c>
      <c r="E1727" s="50" t="n">
        <v>13389.78</v>
      </c>
      <c r="F1727" s="51" t="n">
        <v>0.106603</v>
      </c>
      <c r="G1727" s="51" t="n">
        <v>-0.020297</v>
      </c>
      <c r="H1727" s="52" t="n">
        <v>0.7755</v>
      </c>
      <c r="I1727" s="62" t="n">
        <v>415.2</v>
      </c>
      <c r="J1727" s="63" t="s">
        <v>240</v>
      </c>
      <c r="K1727" s="54" t="n">
        <v>16.93</v>
      </c>
      <c r="L1727" s="55" t="n">
        <f aca="false">IF(COUNT(F1727)=0,50,IF(F1727&gt;=0,100,IF(F1727&gt;=-0.02,50,0)))</f>
        <v>100</v>
      </c>
      <c r="M1727" s="55" t="n">
        <f aca="false">IF(COUNT(G1727)=0,50,IF(G1727&gt;-0.06,100,IF(G1727&gt;-0.15,50,0)))</f>
        <v>100</v>
      </c>
      <c r="N1727" s="55" t="n">
        <f aca="false">IF(COUNT(H1727)=0,50,IF(H1727&gt;=0.6,100,IF(H1727&gt;=0.4,50,0)))</f>
        <v>100</v>
      </c>
      <c r="O1727" s="55" t="n">
        <f aca="false">IF(COUNT(I1727)=0,50,IF(J1727="proxy_vix",50,IF(I1727&lt;350,100,IF(I1727&lt;=450,50,0))))</f>
        <v>50</v>
      </c>
      <c r="P1727" s="55" t="n">
        <f aca="false">IF(COUNT(K1727)=0,50,IF(K1727&lt;20,100,IF(K1727&lt;=25,50,0)))</f>
        <v>100</v>
      </c>
      <c r="Q1727" s="54"/>
      <c r="R1727" s="47"/>
      <c r="S1727" s="51" t="n">
        <f aca="false">$E1727/$E1726-1</f>
        <v>0.00314283295486995</v>
      </c>
      <c r="T1727" s="56" t="n">
        <f aca="false">$K1727/$K1726-1</f>
        <v>-0.000590318772137</v>
      </c>
      <c r="V1727" s="57"/>
      <c r="W1727" s="57"/>
      <c r="Y1727" s="1" t="str">
        <f aca="false">IF(AX1727&gt;=70,"EASY",IF(AX1727&gt;40,"UNCERTAIN","HARD"))</f>
        <v>EASY</v>
      </c>
      <c r="AA1727" s="58" t="n">
        <f aca="false">IF($A1727&lt;200,"",AVERAGE($E1678:$E1727)/AVERAGE($E1528:$E1727)-1)</f>
        <v>0.0583386760435058</v>
      </c>
      <c r="AB1727" s="59" t="n">
        <f aca="false">LOOKUP($B1727,07_L1政策步階!$A$4:$A$14,07_L1政策步階!$C$4:$C$14)</f>
        <v>-1</v>
      </c>
      <c r="AC1727" s="57"/>
      <c r="AD1727" s="57"/>
      <c r="AE1727" s="57"/>
      <c r="AF1727" s="57"/>
      <c r="AG1727" s="57"/>
      <c r="AH1727" s="57"/>
      <c r="AI1727" s="57"/>
      <c r="AJ1727" s="57"/>
      <c r="AK1727" s="57"/>
      <c r="AL1727" s="59" t="n">
        <f aca="false">IF(ISNUMBER($AA1727),IF($AA1727&gt;=0.005,100,IF($AA1727&gt;=-0.015,50,0)),"")</f>
        <v>100</v>
      </c>
      <c r="AM1727" s="59" t="n">
        <f aca="false">IF(ISNUMBER($AB1727),IF($AB1727=1,100,IF($AB1727=0,50,0)),"")</f>
        <v>0</v>
      </c>
      <c r="AN1727" s="0" t="str">
        <f aca="false">IF(ISNUMBER($AC1727),IF($AC1727&gt;=0.001,100,IF($AC1727&gt;=-0.003,50,0)),"")</f>
        <v/>
      </c>
      <c r="AO1727" s="0" t="str">
        <f aca="false">IF(ISNUMBER($AD1727),IF($AD1727&gt;=0.04,100,IF($AD1727&gt;=0,50,0)),"")</f>
        <v/>
      </c>
      <c r="AP1727" s="0" t="str">
        <f aca="false">IF(ISNUMBER($AE1727),IF($AE1727&gt;=25,100,IF($AE1727&gt;=-75,50,0)),"")</f>
        <v/>
      </c>
      <c r="AQ1727" s="0" t="str">
        <f aca="false">IF(ISNUMBER($AF1727),IF($AF1727&gt;0,100,IF($AF1727&gt;=-50,50,0)),"")</f>
        <v/>
      </c>
      <c r="AR1727" s="0" t="str">
        <f aca="false">IF(ISNUMBER($AG1727),IF($AG1727=1,100,IF($AG1727=0,50,0)),"")</f>
        <v/>
      </c>
      <c r="AS1727" s="0" t="str">
        <f aca="false">IF(ISNUMBER($AH1727),IF($AH1727&lt;0,100,IF($AH1727&lt;=20,50,0)),"")</f>
        <v/>
      </c>
      <c r="AT1727" s="0" t="str">
        <f aca="false">IF(ISNUMBER($AI1727),IF($AI1727&lt;0.95,100,IF($AI1727&lt;=1,50,0)),"")</f>
        <v/>
      </c>
      <c r="AU1727" s="0" t="str">
        <f aca="false">IF(ISNUMBER($AJ1727),IF($AJ1727&lt;30,0,IF($AJ1727&lt;40,50,IF($AJ1727&lt;=90,100,50))),"")</f>
        <v/>
      </c>
      <c r="AV1727" s="0" t="str">
        <f aca="false">IF(ISNUMBER($AK1727),IF($AK1727&gt;-0.2,100,IF($AK1727&gt;=-0.4,50,0)),"")</f>
        <v/>
      </c>
      <c r="AW1727" s="59" t="n">
        <f aca="false">01_指標庫!$H$4*ISNUMBER($F1727)+01_指標庫!$H$5*ISNUMBER($AA1727)+01_指標庫!$H$6*ISNUMBER($G1727)+01_指標庫!$H$7*ISNUMBER($H1727)+01_指標庫!$H$8*ISNUMBER($AF1727)+01_指標庫!$H$9*ISNUMBER($AG1727)+01_指標庫!$H$10*ISNUMBER($AB1727)+01_指標庫!$H$11*ISNUMBER($AC1727)+01_指標庫!$H$12*ISNUMBER($AD1727)+01_指標庫!$H$13*ISNUMBER($AE1727)+01_指標庫!$H$14*ISNUMBER($I1727)+01_指標庫!$H$15*ISNUMBER($AH1727)+01_指標庫!$H$16*ISNUMBER($K1727)+01_指標庫!$H$17*ISNUMBER($AI1727)+01_指標庫!$H$18*ISNUMBER($AJ1727)+01_指標庫!$H$19*ISNUMBER($AK1727)+01_指標庫!$H$20*ISNUMBER($BB1727)+01_指標庫!$H$21*ISNUMBER($BC1727)</f>
        <v>51</v>
      </c>
      <c r="AX1727" s="59" t="n">
        <f aca="false">IF(AW1727=0,50,ROUND((01_指標庫!$H$4*IF(ISNUMBER($F1727),L1727,0)+01_指標庫!$H$5*IF(ISNUMBER($AA1727),AL1727,0)+01_指標庫!$H$6*IF(ISNUMBER($G1727),M1727,0)+01_指標庫!$H$7*IF(ISNUMBER($H1727),N1727,0)+01_指標庫!$H$8*IF(ISNUMBER($AF1727),AQ1727,0)+01_指標庫!$H$9*IF(ISNUMBER($AG1727),AR1727,0)+01_指標庫!$H$10*IF(ISNUMBER($AB1727),AM1727,0)+01_指標庫!$H$11*IF(ISNUMBER($AC1727),AN1727,0)+01_指標庫!$H$12*IF(ISNUMBER($AD1727),AO1727,0)+01_指標庫!$H$13*IF(ISNUMBER($AE1727),AP1727,0)+01_指標庫!$H$14*IF(ISNUMBER($I1727),O1727,0)+01_指標庫!$H$15*IF(ISNUMBER($AH1727),AS1727,0)+01_指標庫!$H$16*IF(ISNUMBER($K1727),P1727,0)+01_指標庫!$H$17*IF(ISNUMBER($AI1727),AT1727,0)+01_指標庫!$H$18*IF(ISNUMBER($AJ1727),AU1727,0)+01_指標庫!$H$19*IF(ISNUMBER($AK1727),AV1727,0)+01_指標庫!$H$20*IF(ISNUMBER($BB1727),BB1727,0)+01_指標庫!$H$21*IF(ISNUMBER($BC1727),BC1727,0))/AW1727,1))</f>
        <v>76.5</v>
      </c>
      <c r="AY1727" s="60"/>
      <c r="AZ1727" s="60"/>
      <c r="BA1727" s="58" t="n">
        <f aca="false">AVERAGE($E1723:$E1727)/AVERAGE($E1718:$E1727)-1</f>
        <v>0.00670495778362734</v>
      </c>
      <c r="BB1727" s="59" t="n">
        <f aca="false">IF(ISNUMBER($BA1727),IF(OR($S1727&lt;=-0.03,$BA1727&lt;-0.003),0,IF(OR($S1727&lt;=-0.02,$BA1727&lt;0.01),50,100)),"")</f>
        <v>50</v>
      </c>
      <c r="BC1727" s="0" t="str">
        <f aca="false">IF(OR(COUNT($AZ1727)=0,COUNT($AZ1726)=0),"",IF(OR($AY1727/$AZ1726-1&lt;=-0.03,$AZ1727/$AZ1726-1&lt;=-0.045,IF(COUNT($AZ1718:$AZ1727)=10,AVERAGE($AZ1723:$AZ1727)/AVERAGE($AZ1718:$AZ1727)-1&lt;-0.01,FALSE())),0,IF(OR($AZ1727/$AZ1726-1&lt;=-0.02,IF(COUNT($AZ1718:$AZ1727)=10,AVERAGE($AZ1723:$AZ1727)/AVERAGE($AZ1718:$AZ1727)-1&lt;0.005,FALSE())),50,100)))</f>
        <v/>
      </c>
    </row>
    <row r="1728" customFormat="false" ht="15" hidden="false" customHeight="true" outlineLevel="0" collapsed="false">
      <c r="A1728" s="47" t="n">
        <v>1724</v>
      </c>
      <c r="B1728" s="48" t="n">
        <v>45058</v>
      </c>
      <c r="C1728" s="47" t="n">
        <v>2023</v>
      </c>
      <c r="D1728" s="49" t="s">
        <v>234</v>
      </c>
      <c r="E1728" s="50" t="n">
        <v>13340.18</v>
      </c>
      <c r="F1728" s="51" t="n">
        <v>0.102167</v>
      </c>
      <c r="G1728" s="51" t="n">
        <v>-0.023926</v>
      </c>
      <c r="H1728" s="52" t="n">
        <v>0.7959</v>
      </c>
      <c r="I1728" s="62" t="n">
        <v>416</v>
      </c>
      <c r="J1728" s="63" t="s">
        <v>240</v>
      </c>
      <c r="K1728" s="54" t="n">
        <v>17.03</v>
      </c>
      <c r="L1728" s="55" t="n">
        <f aca="false">IF(COUNT(F1728)=0,50,IF(F1728&gt;=0,100,IF(F1728&gt;=-0.02,50,0)))</f>
        <v>100</v>
      </c>
      <c r="M1728" s="55" t="n">
        <f aca="false">IF(COUNT(G1728)=0,50,IF(G1728&gt;-0.06,100,IF(G1728&gt;-0.15,50,0)))</f>
        <v>100</v>
      </c>
      <c r="N1728" s="55" t="n">
        <f aca="false">IF(COUNT(H1728)=0,50,IF(H1728&gt;=0.6,100,IF(H1728&gt;=0.4,50,0)))</f>
        <v>100</v>
      </c>
      <c r="O1728" s="55" t="n">
        <f aca="false">IF(COUNT(I1728)=0,50,IF(J1728="proxy_vix",50,IF(I1728&lt;350,100,IF(I1728&lt;=450,50,0))))</f>
        <v>50</v>
      </c>
      <c r="P1728" s="55" t="n">
        <f aca="false">IF(COUNT(K1728)=0,50,IF(K1728&lt;20,100,IF(K1728&lt;=25,50,0)))</f>
        <v>100</v>
      </c>
      <c r="Q1728" s="54"/>
      <c r="R1728" s="47"/>
      <c r="S1728" s="51" t="n">
        <f aca="false">$E1728/$E1727-1</f>
        <v>-0.00370431777071767</v>
      </c>
      <c r="T1728" s="56" t="n">
        <f aca="false">$K1728/$K1727-1</f>
        <v>0.0059066745422327</v>
      </c>
      <c r="V1728" s="57"/>
      <c r="W1728" s="57"/>
      <c r="Y1728" s="1" t="str">
        <f aca="false">IF(AX1728&gt;=70,"EASY",IF(AX1728&gt;40,"UNCERTAIN","HARD"))</f>
        <v>EASY</v>
      </c>
      <c r="AA1728" s="58" t="n">
        <f aca="false">IF($A1728&lt;200,"",AVERAGE($E1679:$E1728)/AVERAGE($E1529:$E1728)-1)</f>
        <v>0.0601560847404314</v>
      </c>
      <c r="AB1728" s="59" t="n">
        <f aca="false">LOOKUP($B1728,07_L1政策步階!$A$4:$A$14,07_L1政策步階!$C$4:$C$14)</f>
        <v>-1</v>
      </c>
      <c r="AC1728" s="57"/>
      <c r="AD1728" s="57"/>
      <c r="AE1728" s="57"/>
      <c r="AF1728" s="57"/>
      <c r="AG1728" s="57"/>
      <c r="AH1728" s="57"/>
      <c r="AI1728" s="57"/>
      <c r="AJ1728" s="57"/>
      <c r="AK1728" s="57"/>
      <c r="AL1728" s="59" t="n">
        <f aca="false">IF(ISNUMBER($AA1728),IF($AA1728&gt;=0.005,100,IF($AA1728&gt;=-0.015,50,0)),"")</f>
        <v>100</v>
      </c>
      <c r="AM1728" s="59" t="n">
        <f aca="false">IF(ISNUMBER($AB1728),IF($AB1728=1,100,IF($AB1728=0,50,0)),"")</f>
        <v>0</v>
      </c>
      <c r="AN1728" s="0" t="str">
        <f aca="false">IF(ISNUMBER($AC1728),IF($AC1728&gt;=0.001,100,IF($AC1728&gt;=-0.003,50,0)),"")</f>
        <v/>
      </c>
      <c r="AO1728" s="0" t="str">
        <f aca="false">IF(ISNUMBER($AD1728),IF($AD1728&gt;=0.04,100,IF($AD1728&gt;=0,50,0)),"")</f>
        <v/>
      </c>
      <c r="AP1728" s="0" t="str">
        <f aca="false">IF(ISNUMBER($AE1728),IF($AE1728&gt;=25,100,IF($AE1728&gt;=-75,50,0)),"")</f>
        <v/>
      </c>
      <c r="AQ1728" s="0" t="str">
        <f aca="false">IF(ISNUMBER($AF1728),IF($AF1728&gt;0,100,IF($AF1728&gt;=-50,50,0)),"")</f>
        <v/>
      </c>
      <c r="AR1728" s="0" t="str">
        <f aca="false">IF(ISNUMBER($AG1728),IF($AG1728=1,100,IF($AG1728=0,50,0)),"")</f>
        <v/>
      </c>
      <c r="AS1728" s="0" t="str">
        <f aca="false">IF(ISNUMBER($AH1728),IF($AH1728&lt;0,100,IF($AH1728&lt;=20,50,0)),"")</f>
        <v/>
      </c>
      <c r="AT1728" s="0" t="str">
        <f aca="false">IF(ISNUMBER($AI1728),IF($AI1728&lt;0.95,100,IF($AI1728&lt;=1,50,0)),"")</f>
        <v/>
      </c>
      <c r="AU1728" s="0" t="str">
        <f aca="false">IF(ISNUMBER($AJ1728),IF($AJ1728&lt;30,0,IF($AJ1728&lt;40,50,IF($AJ1728&lt;=90,100,50))),"")</f>
        <v/>
      </c>
      <c r="AV1728" s="0" t="str">
        <f aca="false">IF(ISNUMBER($AK1728),IF($AK1728&gt;-0.2,100,IF($AK1728&gt;=-0.4,50,0)),"")</f>
        <v/>
      </c>
      <c r="AW1728" s="59" t="n">
        <f aca="false">01_指標庫!$H$4*ISNUMBER($F1728)+01_指標庫!$H$5*ISNUMBER($AA1728)+01_指標庫!$H$6*ISNUMBER($G1728)+01_指標庫!$H$7*ISNUMBER($H1728)+01_指標庫!$H$8*ISNUMBER($AF1728)+01_指標庫!$H$9*ISNUMBER($AG1728)+01_指標庫!$H$10*ISNUMBER($AB1728)+01_指標庫!$H$11*ISNUMBER($AC1728)+01_指標庫!$H$12*ISNUMBER($AD1728)+01_指標庫!$H$13*ISNUMBER($AE1728)+01_指標庫!$H$14*ISNUMBER($I1728)+01_指標庫!$H$15*ISNUMBER($AH1728)+01_指標庫!$H$16*ISNUMBER($K1728)+01_指標庫!$H$17*ISNUMBER($AI1728)+01_指標庫!$H$18*ISNUMBER($AJ1728)+01_指標庫!$H$19*ISNUMBER($AK1728)+01_指標庫!$H$20*ISNUMBER($BB1728)+01_指標庫!$H$21*ISNUMBER($BC1728)</f>
        <v>51</v>
      </c>
      <c r="AX1728" s="59" t="n">
        <f aca="false">IF(AW1728=0,50,ROUND((01_指標庫!$H$4*IF(ISNUMBER($F1728),L1728,0)+01_指標庫!$H$5*IF(ISNUMBER($AA1728),AL1728,0)+01_指標庫!$H$6*IF(ISNUMBER($G1728),M1728,0)+01_指標庫!$H$7*IF(ISNUMBER($H1728),N1728,0)+01_指標庫!$H$8*IF(ISNUMBER($AF1728),AQ1728,0)+01_指標庫!$H$9*IF(ISNUMBER($AG1728),AR1728,0)+01_指標庫!$H$10*IF(ISNUMBER($AB1728),AM1728,0)+01_指標庫!$H$11*IF(ISNUMBER($AC1728),AN1728,0)+01_指標庫!$H$12*IF(ISNUMBER($AD1728),AO1728,0)+01_指標庫!$H$13*IF(ISNUMBER($AE1728),AP1728,0)+01_指標庫!$H$14*IF(ISNUMBER($I1728),O1728,0)+01_指標庫!$H$15*IF(ISNUMBER($AH1728),AS1728,0)+01_指標庫!$H$16*IF(ISNUMBER($K1728),P1728,0)+01_指標庫!$H$17*IF(ISNUMBER($AI1728),AT1728,0)+01_指標庫!$H$18*IF(ISNUMBER($AJ1728),AU1728,0)+01_指標庫!$H$19*IF(ISNUMBER($AK1728),AV1728,0)+01_指標庫!$H$20*IF(ISNUMBER($BB1728),BB1728,0)+01_指標庫!$H$21*IF(ISNUMBER($BC1728),BC1728,0))/AW1728,1))</f>
        <v>76.5</v>
      </c>
      <c r="AY1728" s="60"/>
      <c r="AZ1728" s="60"/>
      <c r="BA1728" s="58" t="n">
        <f aca="false">AVERAGE($E1724:$E1728)/AVERAGE($E1719:$E1728)-1</f>
        <v>0.00721392016748346</v>
      </c>
      <c r="BB1728" s="59" t="n">
        <f aca="false">IF(ISNUMBER($BA1728),IF(OR($S1728&lt;=-0.03,$BA1728&lt;-0.003),0,IF(OR($S1728&lt;=-0.02,$BA1728&lt;0.01),50,100)),"")</f>
        <v>50</v>
      </c>
      <c r="BC1728" s="0" t="str">
        <f aca="false">IF(OR(COUNT($AZ1728)=0,COUNT($AZ1727)=0),"",IF(OR($AY1728/$AZ1727-1&lt;=-0.03,$AZ1728/$AZ1727-1&lt;=-0.045,IF(COUNT($AZ1719:$AZ1728)=10,AVERAGE($AZ1724:$AZ1728)/AVERAGE($AZ1719:$AZ1728)-1&lt;-0.01,FALSE())),0,IF(OR($AZ1728/$AZ1727-1&lt;=-0.02,IF(COUNT($AZ1719:$AZ1728)=10,AVERAGE($AZ1724:$AZ1728)/AVERAGE($AZ1719:$AZ1728)-1&lt;0.005,FALSE())),50,100)))</f>
        <v/>
      </c>
    </row>
    <row r="1729" customFormat="false" ht="15" hidden="false" customHeight="true" outlineLevel="0" collapsed="false">
      <c r="A1729" s="47" t="n">
        <v>1725</v>
      </c>
      <c r="B1729" s="48" t="n">
        <v>45061</v>
      </c>
      <c r="C1729" s="47" t="n">
        <v>2023</v>
      </c>
      <c r="D1729" s="49" t="s">
        <v>236</v>
      </c>
      <c r="E1729" s="50" t="n">
        <v>13413.51</v>
      </c>
      <c r="F1729" s="51" t="n">
        <v>0.107907</v>
      </c>
      <c r="G1729" s="51" t="n">
        <v>-0.018561</v>
      </c>
      <c r="H1729" s="52" t="n">
        <v>0.8367</v>
      </c>
      <c r="I1729" s="62" t="n">
        <v>416.7</v>
      </c>
      <c r="J1729" s="63" t="s">
        <v>240</v>
      </c>
      <c r="K1729" s="54" t="n">
        <v>17.12</v>
      </c>
      <c r="L1729" s="55" t="n">
        <f aca="false">IF(COUNT(F1729)=0,50,IF(F1729&gt;=0,100,IF(F1729&gt;=-0.02,50,0)))</f>
        <v>100</v>
      </c>
      <c r="M1729" s="55" t="n">
        <f aca="false">IF(COUNT(G1729)=0,50,IF(G1729&gt;-0.06,100,IF(G1729&gt;-0.15,50,0)))</f>
        <v>100</v>
      </c>
      <c r="N1729" s="55" t="n">
        <f aca="false">IF(COUNT(H1729)=0,50,IF(H1729&gt;=0.6,100,IF(H1729&gt;=0.4,50,0)))</f>
        <v>100</v>
      </c>
      <c r="O1729" s="55" t="n">
        <f aca="false">IF(COUNT(I1729)=0,50,IF(J1729="proxy_vix",50,IF(I1729&lt;350,100,IF(I1729&lt;=450,50,0))))</f>
        <v>50</v>
      </c>
      <c r="P1729" s="55" t="n">
        <f aca="false">IF(COUNT(K1729)=0,50,IF(K1729&lt;20,100,IF(K1729&lt;=25,50,0)))</f>
        <v>100</v>
      </c>
      <c r="Q1729" s="54"/>
      <c r="R1729" s="47"/>
      <c r="S1729" s="51" t="n">
        <f aca="false">$E1729/$E1728-1</f>
        <v>0.00549692732781715</v>
      </c>
      <c r="T1729" s="56" t="n">
        <f aca="false">$K1729/$K1728-1</f>
        <v>0.00528479154433348</v>
      </c>
      <c r="V1729" s="57"/>
      <c r="W1729" s="57"/>
      <c r="Y1729" s="1" t="str">
        <f aca="false">IF(AX1729&gt;=70,"EASY",IF(AX1729&gt;40,"UNCERTAIN","HARD"))</f>
        <v>EASY</v>
      </c>
      <c r="AA1729" s="58" t="n">
        <f aca="false">IF($A1729&lt;200,"",AVERAGE($E1680:$E1729)/AVERAGE($E1530:$E1729)-1)</f>
        <v>0.0617061348310852</v>
      </c>
      <c r="AB1729" s="59" t="n">
        <f aca="false">LOOKUP($B1729,07_L1政策步階!$A$4:$A$14,07_L1政策步階!$C$4:$C$14)</f>
        <v>-1</v>
      </c>
      <c r="AC1729" s="57"/>
      <c r="AD1729" s="57"/>
      <c r="AE1729" s="57"/>
      <c r="AF1729" s="57"/>
      <c r="AG1729" s="57"/>
      <c r="AH1729" s="57"/>
      <c r="AI1729" s="57"/>
      <c r="AJ1729" s="57"/>
      <c r="AK1729" s="57"/>
      <c r="AL1729" s="59" t="n">
        <f aca="false">IF(ISNUMBER($AA1729),IF($AA1729&gt;=0.005,100,IF($AA1729&gt;=-0.015,50,0)),"")</f>
        <v>100</v>
      </c>
      <c r="AM1729" s="59" t="n">
        <f aca="false">IF(ISNUMBER($AB1729),IF($AB1729=1,100,IF($AB1729=0,50,0)),"")</f>
        <v>0</v>
      </c>
      <c r="AN1729" s="0" t="str">
        <f aca="false">IF(ISNUMBER($AC1729),IF($AC1729&gt;=0.001,100,IF($AC1729&gt;=-0.003,50,0)),"")</f>
        <v/>
      </c>
      <c r="AO1729" s="0" t="str">
        <f aca="false">IF(ISNUMBER($AD1729),IF($AD1729&gt;=0.04,100,IF($AD1729&gt;=0,50,0)),"")</f>
        <v/>
      </c>
      <c r="AP1729" s="0" t="str">
        <f aca="false">IF(ISNUMBER($AE1729),IF($AE1729&gt;=25,100,IF($AE1729&gt;=-75,50,0)),"")</f>
        <v/>
      </c>
      <c r="AQ1729" s="0" t="str">
        <f aca="false">IF(ISNUMBER($AF1729),IF($AF1729&gt;0,100,IF($AF1729&gt;=-50,50,0)),"")</f>
        <v/>
      </c>
      <c r="AR1729" s="0" t="str">
        <f aca="false">IF(ISNUMBER($AG1729),IF($AG1729=1,100,IF($AG1729=0,50,0)),"")</f>
        <v/>
      </c>
      <c r="AS1729" s="0" t="str">
        <f aca="false">IF(ISNUMBER($AH1729),IF($AH1729&lt;0,100,IF($AH1729&lt;=20,50,0)),"")</f>
        <v/>
      </c>
      <c r="AT1729" s="0" t="str">
        <f aca="false">IF(ISNUMBER($AI1729),IF($AI1729&lt;0.95,100,IF($AI1729&lt;=1,50,0)),"")</f>
        <v/>
      </c>
      <c r="AU1729" s="0" t="str">
        <f aca="false">IF(ISNUMBER($AJ1729),IF($AJ1729&lt;30,0,IF($AJ1729&lt;40,50,IF($AJ1729&lt;=90,100,50))),"")</f>
        <v/>
      </c>
      <c r="AV1729" s="0" t="str">
        <f aca="false">IF(ISNUMBER($AK1729),IF($AK1729&gt;-0.2,100,IF($AK1729&gt;=-0.4,50,0)),"")</f>
        <v/>
      </c>
      <c r="AW1729" s="59" t="n">
        <f aca="false">01_指標庫!$H$4*ISNUMBER($F1729)+01_指標庫!$H$5*ISNUMBER($AA1729)+01_指標庫!$H$6*ISNUMBER($G1729)+01_指標庫!$H$7*ISNUMBER($H1729)+01_指標庫!$H$8*ISNUMBER($AF1729)+01_指標庫!$H$9*ISNUMBER($AG1729)+01_指標庫!$H$10*ISNUMBER($AB1729)+01_指標庫!$H$11*ISNUMBER($AC1729)+01_指標庫!$H$12*ISNUMBER($AD1729)+01_指標庫!$H$13*ISNUMBER($AE1729)+01_指標庫!$H$14*ISNUMBER($I1729)+01_指標庫!$H$15*ISNUMBER($AH1729)+01_指標庫!$H$16*ISNUMBER($K1729)+01_指標庫!$H$17*ISNUMBER($AI1729)+01_指標庫!$H$18*ISNUMBER($AJ1729)+01_指標庫!$H$19*ISNUMBER($AK1729)+01_指標庫!$H$20*ISNUMBER($BB1729)+01_指標庫!$H$21*ISNUMBER($BC1729)</f>
        <v>51</v>
      </c>
      <c r="AX1729" s="59" t="n">
        <f aca="false">IF(AW1729=0,50,ROUND((01_指標庫!$H$4*IF(ISNUMBER($F1729),L1729,0)+01_指標庫!$H$5*IF(ISNUMBER($AA1729),AL1729,0)+01_指標庫!$H$6*IF(ISNUMBER($G1729),M1729,0)+01_指標庫!$H$7*IF(ISNUMBER($H1729),N1729,0)+01_指標庫!$H$8*IF(ISNUMBER($AF1729),AQ1729,0)+01_指標庫!$H$9*IF(ISNUMBER($AG1729),AR1729,0)+01_指標庫!$H$10*IF(ISNUMBER($AB1729),AM1729,0)+01_指標庫!$H$11*IF(ISNUMBER($AC1729),AN1729,0)+01_指標庫!$H$12*IF(ISNUMBER($AD1729),AO1729,0)+01_指標庫!$H$13*IF(ISNUMBER($AE1729),AP1729,0)+01_指標庫!$H$14*IF(ISNUMBER($I1729),O1729,0)+01_指標庫!$H$15*IF(ISNUMBER($AH1729),AS1729,0)+01_指標庫!$H$16*IF(ISNUMBER($K1729),P1729,0)+01_指標庫!$H$17*IF(ISNUMBER($AI1729),AT1729,0)+01_指標庫!$H$18*IF(ISNUMBER($AJ1729),AU1729,0)+01_指標庫!$H$19*IF(ISNUMBER($AK1729),AV1729,0)+01_指標庫!$H$20*IF(ISNUMBER($BB1729),BB1729,0)+01_指標庫!$H$21*IF(ISNUMBER($BC1729),BC1729,0))/AW1729,1))</f>
        <v>76.5</v>
      </c>
      <c r="AY1729" s="60"/>
      <c r="AZ1729" s="60"/>
      <c r="BA1729" s="58" t="n">
        <f aca="false">AVERAGE($E1725:$E1729)/AVERAGE($E1720:$E1729)-1</f>
        <v>0.00767011864437395</v>
      </c>
      <c r="BB1729" s="59" t="n">
        <f aca="false">IF(ISNUMBER($BA1729),IF(OR($S1729&lt;=-0.03,$BA1729&lt;-0.003),0,IF(OR($S1729&lt;=-0.02,$BA1729&lt;0.01),50,100)),"")</f>
        <v>50</v>
      </c>
      <c r="BC1729" s="0" t="str">
        <f aca="false">IF(OR(COUNT($AZ1729)=0,COUNT($AZ1728)=0),"",IF(OR($AY1729/$AZ1728-1&lt;=-0.03,$AZ1729/$AZ1728-1&lt;=-0.045,IF(COUNT($AZ1720:$AZ1729)=10,AVERAGE($AZ1725:$AZ1729)/AVERAGE($AZ1720:$AZ1729)-1&lt;-0.01,FALSE())),0,IF(OR($AZ1729/$AZ1728-1&lt;=-0.02,IF(COUNT($AZ1720:$AZ1729)=10,AVERAGE($AZ1725:$AZ1729)/AVERAGE($AZ1720:$AZ1729)-1&lt;0.005,FALSE())),50,100)))</f>
        <v/>
      </c>
    </row>
    <row r="1730" customFormat="false" ht="15" hidden="false" customHeight="true" outlineLevel="0" collapsed="false">
      <c r="A1730" s="47" t="n">
        <v>1726</v>
      </c>
      <c r="B1730" s="48" t="n">
        <v>45062</v>
      </c>
      <c r="C1730" s="47" t="n">
        <v>2023</v>
      </c>
      <c r="D1730" s="49" t="s">
        <v>237</v>
      </c>
      <c r="E1730" s="50" t="n">
        <v>13426.01</v>
      </c>
      <c r="F1730" s="51" t="n">
        <v>0.108721</v>
      </c>
      <c r="G1730" s="51" t="n">
        <v>-0.017646</v>
      </c>
      <c r="H1730" s="52" t="n">
        <v>0.7551</v>
      </c>
      <c r="I1730" s="62" t="n">
        <v>424</v>
      </c>
      <c r="J1730" s="63" t="s">
        <v>240</v>
      </c>
      <c r="K1730" s="54" t="n">
        <v>17.99</v>
      </c>
      <c r="L1730" s="55" t="n">
        <f aca="false">IF(COUNT(F1730)=0,50,IF(F1730&gt;=0,100,IF(F1730&gt;=-0.02,50,0)))</f>
        <v>100</v>
      </c>
      <c r="M1730" s="55" t="n">
        <f aca="false">IF(COUNT(G1730)=0,50,IF(G1730&gt;-0.06,100,IF(G1730&gt;-0.15,50,0)))</f>
        <v>100</v>
      </c>
      <c r="N1730" s="55" t="n">
        <f aca="false">IF(COUNT(H1730)=0,50,IF(H1730&gt;=0.6,100,IF(H1730&gt;=0.4,50,0)))</f>
        <v>100</v>
      </c>
      <c r="O1730" s="55" t="n">
        <f aca="false">IF(COUNT(I1730)=0,50,IF(J1730="proxy_vix",50,IF(I1730&lt;350,100,IF(I1730&lt;=450,50,0))))</f>
        <v>50</v>
      </c>
      <c r="P1730" s="55" t="n">
        <f aca="false">IF(COUNT(K1730)=0,50,IF(K1730&lt;20,100,IF(K1730&lt;=25,50,0)))</f>
        <v>100</v>
      </c>
      <c r="Q1730" s="54"/>
      <c r="R1730" s="47"/>
      <c r="S1730" s="51" t="n">
        <f aca="false">$E1730/$E1729-1</f>
        <v>0.000931896274726007</v>
      </c>
      <c r="T1730" s="56" t="n">
        <f aca="false">$K1730/$K1729-1</f>
        <v>0.0508177570093455</v>
      </c>
      <c r="V1730" s="57"/>
      <c r="W1730" s="57"/>
      <c r="Y1730" s="1" t="str">
        <f aca="false">IF(AX1730&gt;=70,"EASY",IF(AX1730&gt;40,"UNCERTAIN","HARD"))</f>
        <v>EASY</v>
      </c>
      <c r="AA1730" s="58" t="n">
        <f aca="false">IF($A1730&lt;200,"",AVERAGE($E1681:$E1730)/AVERAGE($E1531:$E1730)-1)</f>
        <v>0.0633521958034744</v>
      </c>
      <c r="AB1730" s="59" t="n">
        <f aca="false">LOOKUP($B1730,07_L1政策步階!$A$4:$A$14,07_L1政策步階!$C$4:$C$14)</f>
        <v>-1</v>
      </c>
      <c r="AC1730" s="57"/>
      <c r="AD1730" s="57"/>
      <c r="AE1730" s="57"/>
      <c r="AF1730" s="57"/>
      <c r="AG1730" s="57"/>
      <c r="AH1730" s="57"/>
      <c r="AI1730" s="57"/>
      <c r="AJ1730" s="57"/>
      <c r="AK1730" s="57"/>
      <c r="AL1730" s="59" t="n">
        <f aca="false">IF(ISNUMBER($AA1730),IF($AA1730&gt;=0.005,100,IF($AA1730&gt;=-0.015,50,0)),"")</f>
        <v>100</v>
      </c>
      <c r="AM1730" s="59" t="n">
        <f aca="false">IF(ISNUMBER($AB1730),IF($AB1730=1,100,IF($AB1730=0,50,0)),"")</f>
        <v>0</v>
      </c>
      <c r="AN1730" s="0" t="str">
        <f aca="false">IF(ISNUMBER($AC1730),IF($AC1730&gt;=0.001,100,IF($AC1730&gt;=-0.003,50,0)),"")</f>
        <v/>
      </c>
      <c r="AO1730" s="0" t="str">
        <f aca="false">IF(ISNUMBER($AD1730),IF($AD1730&gt;=0.04,100,IF($AD1730&gt;=0,50,0)),"")</f>
        <v/>
      </c>
      <c r="AP1730" s="0" t="str">
        <f aca="false">IF(ISNUMBER($AE1730),IF($AE1730&gt;=25,100,IF($AE1730&gt;=-75,50,0)),"")</f>
        <v/>
      </c>
      <c r="AQ1730" s="0" t="str">
        <f aca="false">IF(ISNUMBER($AF1730),IF($AF1730&gt;0,100,IF($AF1730&gt;=-50,50,0)),"")</f>
        <v/>
      </c>
      <c r="AR1730" s="0" t="str">
        <f aca="false">IF(ISNUMBER($AG1730),IF($AG1730=1,100,IF($AG1730=0,50,0)),"")</f>
        <v/>
      </c>
      <c r="AS1730" s="0" t="str">
        <f aca="false">IF(ISNUMBER($AH1730),IF($AH1730&lt;0,100,IF($AH1730&lt;=20,50,0)),"")</f>
        <v/>
      </c>
      <c r="AT1730" s="0" t="str">
        <f aca="false">IF(ISNUMBER($AI1730),IF($AI1730&lt;0.95,100,IF($AI1730&lt;=1,50,0)),"")</f>
        <v/>
      </c>
      <c r="AU1730" s="0" t="str">
        <f aca="false">IF(ISNUMBER($AJ1730),IF($AJ1730&lt;30,0,IF($AJ1730&lt;40,50,IF($AJ1730&lt;=90,100,50))),"")</f>
        <v/>
      </c>
      <c r="AV1730" s="0" t="str">
        <f aca="false">IF(ISNUMBER($AK1730),IF($AK1730&gt;-0.2,100,IF($AK1730&gt;=-0.4,50,0)),"")</f>
        <v/>
      </c>
      <c r="AW1730" s="59" t="n">
        <f aca="false">01_指標庫!$H$4*ISNUMBER($F1730)+01_指標庫!$H$5*ISNUMBER($AA1730)+01_指標庫!$H$6*ISNUMBER($G1730)+01_指標庫!$H$7*ISNUMBER($H1730)+01_指標庫!$H$8*ISNUMBER($AF1730)+01_指標庫!$H$9*ISNUMBER($AG1730)+01_指標庫!$H$10*ISNUMBER($AB1730)+01_指標庫!$H$11*ISNUMBER($AC1730)+01_指標庫!$H$12*ISNUMBER($AD1730)+01_指標庫!$H$13*ISNUMBER($AE1730)+01_指標庫!$H$14*ISNUMBER($I1730)+01_指標庫!$H$15*ISNUMBER($AH1730)+01_指標庫!$H$16*ISNUMBER($K1730)+01_指標庫!$H$17*ISNUMBER($AI1730)+01_指標庫!$H$18*ISNUMBER($AJ1730)+01_指標庫!$H$19*ISNUMBER($AK1730)+01_指標庫!$H$20*ISNUMBER($BB1730)+01_指標庫!$H$21*ISNUMBER($BC1730)</f>
        <v>51</v>
      </c>
      <c r="AX1730" s="59" t="n">
        <f aca="false">IF(AW1730=0,50,ROUND((01_指標庫!$H$4*IF(ISNUMBER($F1730),L1730,0)+01_指標庫!$H$5*IF(ISNUMBER($AA1730),AL1730,0)+01_指標庫!$H$6*IF(ISNUMBER($G1730),M1730,0)+01_指標庫!$H$7*IF(ISNUMBER($H1730),N1730,0)+01_指標庫!$H$8*IF(ISNUMBER($AF1730),AQ1730,0)+01_指標庫!$H$9*IF(ISNUMBER($AG1730),AR1730,0)+01_指標庫!$H$10*IF(ISNUMBER($AB1730),AM1730,0)+01_指標庫!$H$11*IF(ISNUMBER($AC1730),AN1730,0)+01_指標庫!$H$12*IF(ISNUMBER($AD1730),AO1730,0)+01_指標庫!$H$13*IF(ISNUMBER($AE1730),AP1730,0)+01_指標庫!$H$14*IF(ISNUMBER($I1730),O1730,0)+01_指標庫!$H$15*IF(ISNUMBER($AH1730),AS1730,0)+01_指標庫!$H$16*IF(ISNUMBER($K1730),P1730,0)+01_指標庫!$H$17*IF(ISNUMBER($AI1730),AT1730,0)+01_指標庫!$H$18*IF(ISNUMBER($AJ1730),AU1730,0)+01_指標庫!$H$19*IF(ISNUMBER($AK1730),AV1730,0)+01_指標庫!$H$20*IF(ISNUMBER($BB1730),BB1730,0)+01_指標庫!$H$21*IF(ISNUMBER($BC1730),BC1730,0))/AW1730,1))</f>
        <v>76.5</v>
      </c>
      <c r="AY1730" s="60"/>
      <c r="AZ1730" s="60"/>
      <c r="BA1730" s="58" t="n">
        <f aca="false">AVERAGE($E1726:$E1730)/AVERAGE($E1721:$E1730)-1</f>
        <v>0.00868799869281323</v>
      </c>
      <c r="BB1730" s="59" t="n">
        <f aca="false">IF(ISNUMBER($BA1730),IF(OR($S1730&lt;=-0.03,$BA1730&lt;-0.003),0,IF(OR($S1730&lt;=-0.02,$BA1730&lt;0.01),50,100)),"")</f>
        <v>50</v>
      </c>
      <c r="BC1730" s="0" t="str">
        <f aca="false">IF(OR(COUNT($AZ1730)=0,COUNT($AZ1729)=0),"",IF(OR($AY1730/$AZ1729-1&lt;=-0.03,$AZ1730/$AZ1729-1&lt;=-0.045,IF(COUNT($AZ1721:$AZ1730)=10,AVERAGE($AZ1726:$AZ1730)/AVERAGE($AZ1721:$AZ1730)-1&lt;-0.01,FALSE())),0,IF(OR($AZ1730/$AZ1729-1&lt;=-0.02,IF(COUNT($AZ1721:$AZ1730)=10,AVERAGE($AZ1726:$AZ1730)/AVERAGE($AZ1721:$AZ1730)-1&lt;0.005,FALSE())),50,100)))</f>
        <v/>
      </c>
    </row>
    <row r="1731" customFormat="false" ht="15" hidden="false" customHeight="true" outlineLevel="0" collapsed="false">
      <c r="A1731" s="47" t="n">
        <v>1727</v>
      </c>
      <c r="B1731" s="48" t="n">
        <v>45063</v>
      </c>
      <c r="C1731" s="47" t="n">
        <v>2023</v>
      </c>
      <c r="D1731" s="49" t="s">
        <v>238</v>
      </c>
      <c r="E1731" s="50" t="n">
        <v>13589.26</v>
      </c>
      <c r="F1731" s="51" t="n">
        <v>0.121902</v>
      </c>
      <c r="G1731" s="51" t="n">
        <v>-0.005701</v>
      </c>
      <c r="H1731" s="52" t="n">
        <v>0.7959</v>
      </c>
      <c r="I1731" s="62" t="n">
        <v>414.7</v>
      </c>
      <c r="J1731" s="63" t="s">
        <v>240</v>
      </c>
      <c r="K1731" s="54" t="n">
        <v>16.87</v>
      </c>
      <c r="L1731" s="55" t="n">
        <f aca="false">IF(COUNT(F1731)=0,50,IF(F1731&gt;=0,100,IF(F1731&gt;=-0.02,50,0)))</f>
        <v>100</v>
      </c>
      <c r="M1731" s="55" t="n">
        <f aca="false">IF(COUNT(G1731)=0,50,IF(G1731&gt;-0.06,100,IF(G1731&gt;-0.15,50,0)))</f>
        <v>100</v>
      </c>
      <c r="N1731" s="55" t="n">
        <f aca="false">IF(COUNT(H1731)=0,50,IF(H1731&gt;=0.6,100,IF(H1731&gt;=0.4,50,0)))</f>
        <v>100</v>
      </c>
      <c r="O1731" s="55" t="n">
        <f aca="false">IF(COUNT(I1731)=0,50,IF(J1731="proxy_vix",50,IF(I1731&lt;350,100,IF(I1731&lt;=450,50,0))))</f>
        <v>50</v>
      </c>
      <c r="P1731" s="55" t="n">
        <f aca="false">IF(COUNT(K1731)=0,50,IF(K1731&lt;20,100,IF(K1731&lt;=25,50,0)))</f>
        <v>100</v>
      </c>
      <c r="Q1731" s="54"/>
      <c r="R1731" s="47"/>
      <c r="S1731" s="51" t="n">
        <f aca="false">$E1731/$E1730-1</f>
        <v>0.0121592342028645</v>
      </c>
      <c r="T1731" s="56" t="n">
        <f aca="false">$K1731/$K1730-1</f>
        <v>-0.0622568093385213</v>
      </c>
      <c r="V1731" s="57"/>
      <c r="W1731" s="57"/>
      <c r="Y1731" s="1" t="str">
        <f aca="false">IF(AX1731&gt;=70,"EASY",IF(AX1731&gt;40,"UNCERTAIN","HARD"))</f>
        <v>EASY</v>
      </c>
      <c r="AA1731" s="58" t="n">
        <f aca="false">IF($A1731&lt;200,"",AVERAGE($E1682:$E1731)/AVERAGE($E1532:$E1731)-1)</f>
        <v>0.0654404157050763</v>
      </c>
      <c r="AB1731" s="59" t="n">
        <f aca="false">LOOKUP($B1731,07_L1政策步階!$A$4:$A$14,07_L1政策步階!$C$4:$C$14)</f>
        <v>-1</v>
      </c>
      <c r="AC1731" s="57"/>
      <c r="AD1731" s="57"/>
      <c r="AE1731" s="57"/>
      <c r="AF1731" s="57"/>
      <c r="AG1731" s="57"/>
      <c r="AH1731" s="57"/>
      <c r="AI1731" s="57"/>
      <c r="AJ1731" s="57"/>
      <c r="AK1731" s="57"/>
      <c r="AL1731" s="59" t="n">
        <f aca="false">IF(ISNUMBER($AA1731),IF($AA1731&gt;=0.005,100,IF($AA1731&gt;=-0.015,50,0)),"")</f>
        <v>100</v>
      </c>
      <c r="AM1731" s="59" t="n">
        <f aca="false">IF(ISNUMBER($AB1731),IF($AB1731=1,100,IF($AB1731=0,50,0)),"")</f>
        <v>0</v>
      </c>
      <c r="AN1731" s="0" t="str">
        <f aca="false">IF(ISNUMBER($AC1731),IF($AC1731&gt;=0.001,100,IF($AC1731&gt;=-0.003,50,0)),"")</f>
        <v/>
      </c>
      <c r="AO1731" s="0" t="str">
        <f aca="false">IF(ISNUMBER($AD1731),IF($AD1731&gt;=0.04,100,IF($AD1731&gt;=0,50,0)),"")</f>
        <v/>
      </c>
      <c r="AP1731" s="0" t="str">
        <f aca="false">IF(ISNUMBER($AE1731),IF($AE1731&gt;=25,100,IF($AE1731&gt;=-75,50,0)),"")</f>
        <v/>
      </c>
      <c r="AQ1731" s="0" t="str">
        <f aca="false">IF(ISNUMBER($AF1731),IF($AF1731&gt;0,100,IF($AF1731&gt;=-50,50,0)),"")</f>
        <v/>
      </c>
      <c r="AR1731" s="0" t="str">
        <f aca="false">IF(ISNUMBER($AG1731),IF($AG1731=1,100,IF($AG1731=0,50,0)),"")</f>
        <v/>
      </c>
      <c r="AS1731" s="0" t="str">
        <f aca="false">IF(ISNUMBER($AH1731),IF($AH1731&lt;0,100,IF($AH1731&lt;=20,50,0)),"")</f>
        <v/>
      </c>
      <c r="AT1731" s="0" t="str">
        <f aca="false">IF(ISNUMBER($AI1731),IF($AI1731&lt;0.95,100,IF($AI1731&lt;=1,50,0)),"")</f>
        <v/>
      </c>
      <c r="AU1731" s="0" t="str">
        <f aca="false">IF(ISNUMBER($AJ1731),IF($AJ1731&lt;30,0,IF($AJ1731&lt;40,50,IF($AJ1731&lt;=90,100,50))),"")</f>
        <v/>
      </c>
      <c r="AV1731" s="0" t="str">
        <f aca="false">IF(ISNUMBER($AK1731),IF($AK1731&gt;-0.2,100,IF($AK1731&gt;=-0.4,50,0)),"")</f>
        <v/>
      </c>
      <c r="AW1731" s="59" t="n">
        <f aca="false">01_指標庫!$H$4*ISNUMBER($F1731)+01_指標庫!$H$5*ISNUMBER($AA1731)+01_指標庫!$H$6*ISNUMBER($G1731)+01_指標庫!$H$7*ISNUMBER($H1731)+01_指標庫!$H$8*ISNUMBER($AF1731)+01_指標庫!$H$9*ISNUMBER($AG1731)+01_指標庫!$H$10*ISNUMBER($AB1731)+01_指標庫!$H$11*ISNUMBER($AC1731)+01_指標庫!$H$12*ISNUMBER($AD1731)+01_指標庫!$H$13*ISNUMBER($AE1731)+01_指標庫!$H$14*ISNUMBER($I1731)+01_指標庫!$H$15*ISNUMBER($AH1731)+01_指標庫!$H$16*ISNUMBER($K1731)+01_指標庫!$H$17*ISNUMBER($AI1731)+01_指標庫!$H$18*ISNUMBER($AJ1731)+01_指標庫!$H$19*ISNUMBER($AK1731)+01_指標庫!$H$20*ISNUMBER($BB1731)+01_指標庫!$H$21*ISNUMBER($BC1731)</f>
        <v>51</v>
      </c>
      <c r="AX1731" s="59" t="n">
        <f aca="false">IF(AW1731=0,50,ROUND((01_指標庫!$H$4*IF(ISNUMBER($F1731),L1731,0)+01_指標庫!$H$5*IF(ISNUMBER($AA1731),AL1731,0)+01_指標庫!$H$6*IF(ISNUMBER($G1731),M1731,0)+01_指標庫!$H$7*IF(ISNUMBER($H1731),N1731,0)+01_指標庫!$H$8*IF(ISNUMBER($AF1731),AQ1731,0)+01_指標庫!$H$9*IF(ISNUMBER($AG1731),AR1731,0)+01_指標庫!$H$10*IF(ISNUMBER($AB1731),AM1731,0)+01_指標庫!$H$11*IF(ISNUMBER($AC1731),AN1731,0)+01_指標庫!$H$12*IF(ISNUMBER($AD1731),AO1731,0)+01_指標庫!$H$13*IF(ISNUMBER($AE1731),AP1731,0)+01_指標庫!$H$14*IF(ISNUMBER($I1731),O1731,0)+01_指標庫!$H$15*IF(ISNUMBER($AH1731),AS1731,0)+01_指標庫!$H$16*IF(ISNUMBER($K1731),P1731,0)+01_指標庫!$H$17*IF(ISNUMBER($AI1731),AT1731,0)+01_指標庫!$H$18*IF(ISNUMBER($AJ1731),AU1731,0)+01_指標庫!$H$19*IF(ISNUMBER($AK1731),AV1731,0)+01_指標庫!$H$20*IF(ISNUMBER($BB1731),BB1731,0)+01_指標庫!$H$21*IF(ISNUMBER($BC1731),BC1731,0))/AW1731,1))</f>
        <v>76.5</v>
      </c>
      <c r="AY1731" s="60"/>
      <c r="AZ1731" s="60"/>
      <c r="BA1731" s="58" t="n">
        <f aca="false">AVERAGE($E1727:$E1731)/AVERAGE($E1722:$E1731)-1</f>
        <v>0.00807972445103777</v>
      </c>
      <c r="BB1731" s="59" t="n">
        <f aca="false">IF(ISNUMBER($BA1731),IF(OR($S1731&lt;=-0.03,$BA1731&lt;-0.003),0,IF(OR($S1731&lt;=-0.02,$BA1731&lt;0.01),50,100)),"")</f>
        <v>50</v>
      </c>
      <c r="BC1731" s="0" t="str">
        <f aca="false">IF(OR(COUNT($AZ1731)=0,COUNT($AZ1730)=0),"",IF(OR($AY1731/$AZ1730-1&lt;=-0.03,$AZ1731/$AZ1730-1&lt;=-0.045,IF(COUNT($AZ1722:$AZ1731)=10,AVERAGE($AZ1727:$AZ1731)/AVERAGE($AZ1722:$AZ1731)-1&lt;-0.01,FALSE())),0,IF(OR($AZ1731/$AZ1730-1&lt;=-0.02,IF(COUNT($AZ1722:$AZ1731)=10,AVERAGE($AZ1727:$AZ1731)/AVERAGE($AZ1722:$AZ1731)-1&lt;0.005,FALSE())),50,100)))</f>
        <v/>
      </c>
    </row>
    <row r="1732" customFormat="false" ht="15" hidden="false" customHeight="true" outlineLevel="0" collapsed="false">
      <c r="A1732" s="47" t="n">
        <v>1728</v>
      </c>
      <c r="B1732" s="48" t="n">
        <v>45064</v>
      </c>
      <c r="C1732" s="47" t="n">
        <v>2023</v>
      </c>
      <c r="D1732" s="49" t="s">
        <v>239</v>
      </c>
      <c r="E1732" s="50" t="n">
        <v>13834.62</v>
      </c>
      <c r="F1732" s="51" t="n">
        <v>0.141718</v>
      </c>
      <c r="G1732" s="51" t="n">
        <v>0</v>
      </c>
      <c r="H1732" s="52" t="n">
        <v>0.8776</v>
      </c>
      <c r="I1732" s="62" t="n">
        <v>407.8</v>
      </c>
      <c r="J1732" s="63" t="s">
        <v>240</v>
      </c>
      <c r="K1732" s="54" t="n">
        <v>16.05</v>
      </c>
      <c r="L1732" s="55" t="n">
        <f aca="false">IF(COUNT(F1732)=0,50,IF(F1732&gt;=0,100,IF(F1732&gt;=-0.02,50,0)))</f>
        <v>100</v>
      </c>
      <c r="M1732" s="55" t="n">
        <f aca="false">IF(COUNT(G1732)=0,50,IF(G1732&gt;-0.06,100,IF(G1732&gt;-0.15,50,0)))</f>
        <v>100</v>
      </c>
      <c r="N1732" s="55" t="n">
        <f aca="false">IF(COUNT(H1732)=0,50,IF(H1732&gt;=0.6,100,IF(H1732&gt;=0.4,50,0)))</f>
        <v>100</v>
      </c>
      <c r="O1732" s="55" t="n">
        <f aca="false">IF(COUNT(I1732)=0,50,IF(J1732="proxy_vix",50,IF(I1732&lt;350,100,IF(I1732&lt;=450,50,0))))</f>
        <v>50</v>
      </c>
      <c r="P1732" s="55" t="n">
        <f aca="false">IF(COUNT(K1732)=0,50,IF(K1732&lt;20,100,IF(K1732&lt;=25,50,0)))</f>
        <v>100</v>
      </c>
      <c r="Q1732" s="54"/>
      <c r="R1732" s="47"/>
      <c r="S1732" s="51" t="n">
        <f aca="false">$E1732/$E1731-1</f>
        <v>0.0180554349537798</v>
      </c>
      <c r="T1732" s="56" t="n">
        <f aca="false">$K1732/$K1731-1</f>
        <v>-0.048606994665086</v>
      </c>
      <c r="V1732" s="57"/>
      <c r="W1732" s="57"/>
      <c r="Y1732" s="1" t="str">
        <f aca="false">IF(AX1732&gt;=70,"EASY",IF(AX1732&gt;40,"UNCERTAIN","HARD"))</f>
        <v>EASY</v>
      </c>
      <c r="AA1732" s="58" t="n">
        <f aca="false">IF($A1732&lt;200,"",AVERAGE($E1683:$E1732)/AVERAGE($E1533:$E1732)-1)</f>
        <v>0.0677029049163631</v>
      </c>
      <c r="AB1732" s="59" t="n">
        <f aca="false">LOOKUP($B1732,07_L1政策步階!$A$4:$A$14,07_L1政策步階!$C$4:$C$14)</f>
        <v>-1</v>
      </c>
      <c r="AC1732" s="57"/>
      <c r="AD1732" s="57"/>
      <c r="AE1732" s="57"/>
      <c r="AF1732" s="57"/>
      <c r="AG1732" s="57"/>
      <c r="AH1732" s="57"/>
      <c r="AI1732" s="57"/>
      <c r="AJ1732" s="57"/>
      <c r="AK1732" s="57"/>
      <c r="AL1732" s="59" t="n">
        <f aca="false">IF(ISNUMBER($AA1732),IF($AA1732&gt;=0.005,100,IF($AA1732&gt;=-0.015,50,0)),"")</f>
        <v>100</v>
      </c>
      <c r="AM1732" s="59" t="n">
        <f aca="false">IF(ISNUMBER($AB1732),IF($AB1732=1,100,IF($AB1732=0,50,0)),"")</f>
        <v>0</v>
      </c>
      <c r="AN1732" s="0" t="str">
        <f aca="false">IF(ISNUMBER($AC1732),IF($AC1732&gt;=0.001,100,IF($AC1732&gt;=-0.003,50,0)),"")</f>
        <v/>
      </c>
      <c r="AO1732" s="0" t="str">
        <f aca="false">IF(ISNUMBER($AD1732),IF($AD1732&gt;=0.04,100,IF($AD1732&gt;=0,50,0)),"")</f>
        <v/>
      </c>
      <c r="AP1732" s="0" t="str">
        <f aca="false">IF(ISNUMBER($AE1732),IF($AE1732&gt;=25,100,IF($AE1732&gt;=-75,50,0)),"")</f>
        <v/>
      </c>
      <c r="AQ1732" s="0" t="str">
        <f aca="false">IF(ISNUMBER($AF1732),IF($AF1732&gt;0,100,IF($AF1732&gt;=-50,50,0)),"")</f>
        <v/>
      </c>
      <c r="AR1732" s="0" t="str">
        <f aca="false">IF(ISNUMBER($AG1732),IF($AG1732=1,100,IF($AG1732=0,50,0)),"")</f>
        <v/>
      </c>
      <c r="AS1732" s="0" t="str">
        <f aca="false">IF(ISNUMBER($AH1732),IF($AH1732&lt;0,100,IF($AH1732&lt;=20,50,0)),"")</f>
        <v/>
      </c>
      <c r="AT1732" s="0" t="str">
        <f aca="false">IF(ISNUMBER($AI1732),IF($AI1732&lt;0.95,100,IF($AI1732&lt;=1,50,0)),"")</f>
        <v/>
      </c>
      <c r="AU1732" s="0" t="str">
        <f aca="false">IF(ISNUMBER($AJ1732),IF($AJ1732&lt;30,0,IF($AJ1732&lt;40,50,IF($AJ1732&lt;=90,100,50))),"")</f>
        <v/>
      </c>
      <c r="AV1732" s="0" t="str">
        <f aca="false">IF(ISNUMBER($AK1732),IF($AK1732&gt;-0.2,100,IF($AK1732&gt;=-0.4,50,0)),"")</f>
        <v/>
      </c>
      <c r="AW1732" s="59" t="n">
        <f aca="false">01_指標庫!$H$4*ISNUMBER($F1732)+01_指標庫!$H$5*ISNUMBER($AA1732)+01_指標庫!$H$6*ISNUMBER($G1732)+01_指標庫!$H$7*ISNUMBER($H1732)+01_指標庫!$H$8*ISNUMBER($AF1732)+01_指標庫!$H$9*ISNUMBER($AG1732)+01_指標庫!$H$10*ISNUMBER($AB1732)+01_指標庫!$H$11*ISNUMBER($AC1732)+01_指標庫!$H$12*ISNUMBER($AD1732)+01_指標庫!$H$13*ISNUMBER($AE1732)+01_指標庫!$H$14*ISNUMBER($I1732)+01_指標庫!$H$15*ISNUMBER($AH1732)+01_指標庫!$H$16*ISNUMBER($K1732)+01_指標庫!$H$17*ISNUMBER($AI1732)+01_指標庫!$H$18*ISNUMBER($AJ1732)+01_指標庫!$H$19*ISNUMBER($AK1732)+01_指標庫!$H$20*ISNUMBER($BB1732)+01_指標庫!$H$21*ISNUMBER($BC1732)</f>
        <v>51</v>
      </c>
      <c r="AX1732" s="59" t="n">
        <f aca="false">IF(AW1732=0,50,ROUND((01_指標庫!$H$4*IF(ISNUMBER($F1732),L1732,0)+01_指標庫!$H$5*IF(ISNUMBER($AA1732),AL1732,0)+01_指標庫!$H$6*IF(ISNUMBER($G1732),M1732,0)+01_指標庫!$H$7*IF(ISNUMBER($H1732),N1732,0)+01_指標庫!$H$8*IF(ISNUMBER($AF1732),AQ1732,0)+01_指標庫!$H$9*IF(ISNUMBER($AG1732),AR1732,0)+01_指標庫!$H$10*IF(ISNUMBER($AB1732),AM1732,0)+01_指標庫!$H$11*IF(ISNUMBER($AC1732),AN1732,0)+01_指標庫!$H$12*IF(ISNUMBER($AD1732),AO1732,0)+01_指標庫!$H$13*IF(ISNUMBER($AE1732),AP1732,0)+01_指標庫!$H$14*IF(ISNUMBER($I1732),O1732,0)+01_指標庫!$H$15*IF(ISNUMBER($AH1732),AS1732,0)+01_指標庫!$H$16*IF(ISNUMBER($K1732),P1732,0)+01_指標庫!$H$17*IF(ISNUMBER($AI1732),AT1732,0)+01_指標庫!$H$18*IF(ISNUMBER($AJ1732),AU1732,0)+01_指標庫!$H$19*IF(ISNUMBER($AK1732),AV1732,0)+01_指標庫!$H$20*IF(ISNUMBER($BB1732),BB1732,0)+01_指標庫!$H$21*IF(ISNUMBER($BC1732),BC1732,0))/AW1732,1))</f>
        <v>76.5</v>
      </c>
      <c r="AY1732" s="60"/>
      <c r="AZ1732" s="60"/>
      <c r="BA1732" s="58" t="n">
        <f aca="false">AVERAGE($E1728:$E1732)/AVERAGE($E1723:$E1732)-1</f>
        <v>0.00830833390569707</v>
      </c>
      <c r="BB1732" s="59" t="n">
        <f aca="false">IF(ISNUMBER($BA1732),IF(OR($S1732&lt;=-0.03,$BA1732&lt;-0.003),0,IF(OR($S1732&lt;=-0.02,$BA1732&lt;0.01),50,100)),"")</f>
        <v>50</v>
      </c>
      <c r="BC1732" s="0" t="str">
        <f aca="false">IF(OR(COUNT($AZ1732)=0,COUNT($AZ1731)=0),"",IF(OR($AY1732/$AZ1731-1&lt;=-0.03,$AZ1732/$AZ1731-1&lt;=-0.045,IF(COUNT($AZ1723:$AZ1732)=10,AVERAGE($AZ1728:$AZ1732)/AVERAGE($AZ1723:$AZ1732)-1&lt;-0.01,FALSE())),0,IF(OR($AZ1732/$AZ1731-1&lt;=-0.02,IF(COUNT($AZ1723:$AZ1732)=10,AVERAGE($AZ1728:$AZ1732)/AVERAGE($AZ1723:$AZ1732)-1&lt;0.005,FALSE())),50,100)))</f>
        <v/>
      </c>
    </row>
    <row r="1733" customFormat="false" ht="15" hidden="false" customHeight="true" outlineLevel="0" collapsed="false">
      <c r="A1733" s="47" t="n">
        <v>1729</v>
      </c>
      <c r="B1733" s="48" t="n">
        <v>45065</v>
      </c>
      <c r="C1733" s="47" t="n">
        <v>2023</v>
      </c>
      <c r="D1733" s="49" t="s">
        <v>234</v>
      </c>
      <c r="E1733" s="50" t="n">
        <v>13803.49</v>
      </c>
      <c r="F1733" s="51" t="n">
        <v>0.138891</v>
      </c>
      <c r="G1733" s="51" t="n">
        <v>-0.00225</v>
      </c>
      <c r="H1733" s="52" t="n">
        <v>0.8571</v>
      </c>
      <c r="I1733" s="62" t="n">
        <v>414.1</v>
      </c>
      <c r="J1733" s="63" t="s">
        <v>240</v>
      </c>
      <c r="K1733" s="54" t="n">
        <v>16.81</v>
      </c>
      <c r="L1733" s="55" t="n">
        <f aca="false">IF(COUNT(F1733)=0,50,IF(F1733&gt;=0,100,IF(F1733&gt;=-0.02,50,0)))</f>
        <v>100</v>
      </c>
      <c r="M1733" s="55" t="n">
        <f aca="false">IF(COUNT(G1733)=0,50,IF(G1733&gt;-0.06,100,IF(G1733&gt;-0.15,50,0)))</f>
        <v>100</v>
      </c>
      <c r="N1733" s="55" t="n">
        <f aca="false">IF(COUNT(H1733)=0,50,IF(H1733&gt;=0.6,100,IF(H1733&gt;=0.4,50,0)))</f>
        <v>100</v>
      </c>
      <c r="O1733" s="55" t="n">
        <f aca="false">IF(COUNT(I1733)=0,50,IF(J1733="proxy_vix",50,IF(I1733&lt;350,100,IF(I1733&lt;=450,50,0))))</f>
        <v>50</v>
      </c>
      <c r="P1733" s="55" t="n">
        <f aca="false">IF(COUNT(K1733)=0,50,IF(K1733&lt;20,100,IF(K1733&lt;=25,50,0)))</f>
        <v>100</v>
      </c>
      <c r="Q1733" s="54"/>
      <c r="R1733" s="47"/>
      <c r="S1733" s="51" t="n">
        <f aca="false">$E1733/$E1732-1</f>
        <v>-0.00225015215452262</v>
      </c>
      <c r="T1733" s="56" t="n">
        <f aca="false">$K1733/$K1732-1</f>
        <v>0.0473520249221182</v>
      </c>
      <c r="V1733" s="57"/>
      <c r="W1733" s="57"/>
      <c r="Y1733" s="1" t="str">
        <f aca="false">IF(AX1733&gt;=70,"EASY",IF(AX1733&gt;40,"UNCERTAIN","HARD"))</f>
        <v>EASY</v>
      </c>
      <c r="AA1733" s="58" t="n">
        <f aca="false">IF($A1733&lt;200,"",AVERAGE($E1684:$E1733)/AVERAGE($E1534:$E1733)-1)</f>
        <v>0.0704433721749902</v>
      </c>
      <c r="AB1733" s="59" t="n">
        <f aca="false">LOOKUP($B1733,07_L1政策步階!$A$4:$A$14,07_L1政策步階!$C$4:$C$14)</f>
        <v>-1</v>
      </c>
      <c r="AC1733" s="57"/>
      <c r="AD1733" s="57"/>
      <c r="AE1733" s="57"/>
      <c r="AF1733" s="57"/>
      <c r="AG1733" s="57"/>
      <c r="AH1733" s="57"/>
      <c r="AI1733" s="57"/>
      <c r="AJ1733" s="57"/>
      <c r="AK1733" s="57"/>
      <c r="AL1733" s="59" t="n">
        <f aca="false">IF(ISNUMBER($AA1733),IF($AA1733&gt;=0.005,100,IF($AA1733&gt;=-0.015,50,0)),"")</f>
        <v>100</v>
      </c>
      <c r="AM1733" s="59" t="n">
        <f aca="false">IF(ISNUMBER($AB1733),IF($AB1733=1,100,IF($AB1733=0,50,0)),"")</f>
        <v>0</v>
      </c>
      <c r="AN1733" s="0" t="str">
        <f aca="false">IF(ISNUMBER($AC1733),IF($AC1733&gt;=0.001,100,IF($AC1733&gt;=-0.003,50,0)),"")</f>
        <v/>
      </c>
      <c r="AO1733" s="0" t="str">
        <f aca="false">IF(ISNUMBER($AD1733),IF($AD1733&gt;=0.04,100,IF($AD1733&gt;=0,50,0)),"")</f>
        <v/>
      </c>
      <c r="AP1733" s="0" t="str">
        <f aca="false">IF(ISNUMBER($AE1733),IF($AE1733&gt;=25,100,IF($AE1733&gt;=-75,50,0)),"")</f>
        <v/>
      </c>
      <c r="AQ1733" s="0" t="str">
        <f aca="false">IF(ISNUMBER($AF1733),IF($AF1733&gt;0,100,IF($AF1733&gt;=-50,50,0)),"")</f>
        <v/>
      </c>
      <c r="AR1733" s="0" t="str">
        <f aca="false">IF(ISNUMBER($AG1733),IF($AG1733=1,100,IF($AG1733=0,50,0)),"")</f>
        <v/>
      </c>
      <c r="AS1733" s="0" t="str">
        <f aca="false">IF(ISNUMBER($AH1733),IF($AH1733&lt;0,100,IF($AH1733&lt;=20,50,0)),"")</f>
        <v/>
      </c>
      <c r="AT1733" s="0" t="str">
        <f aca="false">IF(ISNUMBER($AI1733),IF($AI1733&lt;0.95,100,IF($AI1733&lt;=1,50,0)),"")</f>
        <v/>
      </c>
      <c r="AU1733" s="0" t="str">
        <f aca="false">IF(ISNUMBER($AJ1733),IF($AJ1733&lt;30,0,IF($AJ1733&lt;40,50,IF($AJ1733&lt;=90,100,50))),"")</f>
        <v/>
      </c>
      <c r="AV1733" s="0" t="str">
        <f aca="false">IF(ISNUMBER($AK1733),IF($AK1733&gt;-0.2,100,IF($AK1733&gt;=-0.4,50,0)),"")</f>
        <v/>
      </c>
      <c r="AW1733" s="59" t="n">
        <f aca="false">01_指標庫!$H$4*ISNUMBER($F1733)+01_指標庫!$H$5*ISNUMBER($AA1733)+01_指標庫!$H$6*ISNUMBER($G1733)+01_指標庫!$H$7*ISNUMBER($H1733)+01_指標庫!$H$8*ISNUMBER($AF1733)+01_指標庫!$H$9*ISNUMBER($AG1733)+01_指標庫!$H$10*ISNUMBER($AB1733)+01_指標庫!$H$11*ISNUMBER($AC1733)+01_指標庫!$H$12*ISNUMBER($AD1733)+01_指標庫!$H$13*ISNUMBER($AE1733)+01_指標庫!$H$14*ISNUMBER($I1733)+01_指標庫!$H$15*ISNUMBER($AH1733)+01_指標庫!$H$16*ISNUMBER($K1733)+01_指標庫!$H$17*ISNUMBER($AI1733)+01_指標庫!$H$18*ISNUMBER($AJ1733)+01_指標庫!$H$19*ISNUMBER($AK1733)+01_指標庫!$H$20*ISNUMBER($BB1733)+01_指標庫!$H$21*ISNUMBER($BC1733)</f>
        <v>51</v>
      </c>
      <c r="AX1733" s="59" t="n">
        <f aca="false">IF(AW1733=0,50,ROUND((01_指標庫!$H$4*IF(ISNUMBER($F1733),L1733,0)+01_指標庫!$H$5*IF(ISNUMBER($AA1733),AL1733,0)+01_指標庫!$H$6*IF(ISNUMBER($G1733),M1733,0)+01_指標庫!$H$7*IF(ISNUMBER($H1733),N1733,0)+01_指標庫!$H$8*IF(ISNUMBER($AF1733),AQ1733,0)+01_指標庫!$H$9*IF(ISNUMBER($AG1733),AR1733,0)+01_指標庫!$H$10*IF(ISNUMBER($AB1733),AM1733,0)+01_指標庫!$H$11*IF(ISNUMBER($AC1733),AN1733,0)+01_指標庫!$H$12*IF(ISNUMBER($AD1733),AO1733,0)+01_指標庫!$H$13*IF(ISNUMBER($AE1733),AP1733,0)+01_指標庫!$H$14*IF(ISNUMBER($I1733),O1733,0)+01_指標庫!$H$15*IF(ISNUMBER($AH1733),AS1733,0)+01_指標庫!$H$16*IF(ISNUMBER($K1733),P1733,0)+01_指標庫!$H$17*IF(ISNUMBER($AI1733),AT1733,0)+01_指標庫!$H$18*IF(ISNUMBER($AJ1733),AU1733,0)+01_指標庫!$H$19*IF(ISNUMBER($AK1733),AV1733,0)+01_指標庫!$H$20*IF(ISNUMBER($BB1733),BB1733,0)+01_指標庫!$H$21*IF(ISNUMBER($BC1733),BC1733,0))/AW1733,1))</f>
        <v>82.4</v>
      </c>
      <c r="AY1733" s="60"/>
      <c r="AZ1733" s="60"/>
      <c r="BA1733" s="58" t="n">
        <f aca="false">AVERAGE($E1729:$E1733)/AVERAGE($E1724:$E1733)-1</f>
        <v>0.0111139227776409</v>
      </c>
      <c r="BB1733" s="59" t="n">
        <f aca="false">IF(ISNUMBER($BA1733),IF(OR($S1733&lt;=-0.03,$BA1733&lt;-0.003),0,IF(OR($S1733&lt;=-0.02,$BA1733&lt;0.01),50,100)),"")</f>
        <v>100</v>
      </c>
      <c r="BC1733" s="0" t="str">
        <f aca="false">IF(OR(COUNT($AZ1733)=0,COUNT($AZ1732)=0),"",IF(OR($AY1733/$AZ1732-1&lt;=-0.03,$AZ1733/$AZ1732-1&lt;=-0.045,IF(COUNT($AZ1724:$AZ1733)=10,AVERAGE($AZ1729:$AZ1733)/AVERAGE($AZ1724:$AZ1733)-1&lt;-0.01,FALSE())),0,IF(OR($AZ1733/$AZ1732-1&lt;=-0.02,IF(COUNT($AZ1724:$AZ1733)=10,AVERAGE($AZ1729:$AZ1733)/AVERAGE($AZ1724:$AZ1733)-1&lt;0.005,FALSE())),50,100)))</f>
        <v/>
      </c>
    </row>
    <row r="1734" customFormat="false" ht="15" hidden="false" customHeight="true" outlineLevel="0" collapsed="false">
      <c r="A1734" s="47" t="n">
        <v>1730</v>
      </c>
      <c r="B1734" s="48" t="n">
        <v>45068</v>
      </c>
      <c r="C1734" s="47" t="n">
        <v>2023</v>
      </c>
      <c r="D1734" s="49" t="s">
        <v>236</v>
      </c>
      <c r="E1734" s="50" t="n">
        <v>13849.74</v>
      </c>
      <c r="F1734" s="51" t="n">
        <v>0.142453</v>
      </c>
      <c r="G1734" s="51" t="n">
        <v>0</v>
      </c>
      <c r="H1734" s="52" t="n">
        <v>0.8367</v>
      </c>
      <c r="I1734" s="62" t="n">
        <v>417.5</v>
      </c>
      <c r="J1734" s="63" t="s">
        <v>240</v>
      </c>
      <c r="K1734" s="54" t="n">
        <v>17.21</v>
      </c>
      <c r="L1734" s="55" t="n">
        <f aca="false">IF(COUNT(F1734)=0,50,IF(F1734&gt;=0,100,IF(F1734&gt;=-0.02,50,0)))</f>
        <v>100</v>
      </c>
      <c r="M1734" s="55" t="n">
        <f aca="false">IF(COUNT(G1734)=0,50,IF(G1734&gt;-0.06,100,IF(G1734&gt;-0.15,50,0)))</f>
        <v>100</v>
      </c>
      <c r="N1734" s="55" t="n">
        <f aca="false">IF(COUNT(H1734)=0,50,IF(H1734&gt;=0.6,100,IF(H1734&gt;=0.4,50,0)))</f>
        <v>100</v>
      </c>
      <c r="O1734" s="55" t="n">
        <f aca="false">IF(COUNT(I1734)=0,50,IF(J1734="proxy_vix",50,IF(I1734&lt;350,100,IF(I1734&lt;=450,50,0))))</f>
        <v>50</v>
      </c>
      <c r="P1734" s="55" t="n">
        <f aca="false">IF(COUNT(K1734)=0,50,IF(K1734&lt;20,100,IF(K1734&lt;=25,50,0)))</f>
        <v>100</v>
      </c>
      <c r="Q1734" s="54"/>
      <c r="R1734" s="47"/>
      <c r="S1734" s="51" t="n">
        <f aca="false">$E1734/$E1733-1</f>
        <v>0.00335060191299452</v>
      </c>
      <c r="T1734" s="56" t="n">
        <f aca="false">$K1734/$K1733-1</f>
        <v>0.0237953599048186</v>
      </c>
      <c r="V1734" s="57"/>
      <c r="W1734" s="57"/>
      <c r="Y1734" s="1" t="str">
        <f aca="false">IF(AX1734&gt;=70,"EASY",IF(AX1734&gt;40,"UNCERTAIN","HARD"))</f>
        <v>EASY</v>
      </c>
      <c r="AA1734" s="58" t="n">
        <f aca="false">IF($A1734&lt;200,"",AVERAGE($E1685:$E1734)/AVERAGE($E1535:$E1734)-1)</f>
        <v>0.0735372054691812</v>
      </c>
      <c r="AB1734" s="59" t="n">
        <f aca="false">LOOKUP($B1734,07_L1政策步階!$A$4:$A$14,07_L1政策步階!$C$4:$C$14)</f>
        <v>-1</v>
      </c>
      <c r="AC1734" s="57"/>
      <c r="AD1734" s="57"/>
      <c r="AE1734" s="57"/>
      <c r="AF1734" s="57"/>
      <c r="AG1734" s="57"/>
      <c r="AH1734" s="57"/>
      <c r="AI1734" s="57"/>
      <c r="AJ1734" s="57"/>
      <c r="AK1734" s="57"/>
      <c r="AL1734" s="59" t="n">
        <f aca="false">IF(ISNUMBER($AA1734),IF($AA1734&gt;=0.005,100,IF($AA1734&gt;=-0.015,50,0)),"")</f>
        <v>100</v>
      </c>
      <c r="AM1734" s="59" t="n">
        <f aca="false">IF(ISNUMBER($AB1734),IF($AB1734=1,100,IF($AB1734=0,50,0)),"")</f>
        <v>0</v>
      </c>
      <c r="AN1734" s="0" t="str">
        <f aca="false">IF(ISNUMBER($AC1734),IF($AC1734&gt;=0.001,100,IF($AC1734&gt;=-0.003,50,0)),"")</f>
        <v/>
      </c>
      <c r="AO1734" s="0" t="str">
        <f aca="false">IF(ISNUMBER($AD1734),IF($AD1734&gt;=0.04,100,IF($AD1734&gt;=0,50,0)),"")</f>
        <v/>
      </c>
      <c r="AP1734" s="0" t="str">
        <f aca="false">IF(ISNUMBER($AE1734),IF($AE1734&gt;=25,100,IF($AE1734&gt;=-75,50,0)),"")</f>
        <v/>
      </c>
      <c r="AQ1734" s="0" t="str">
        <f aca="false">IF(ISNUMBER($AF1734),IF($AF1734&gt;0,100,IF($AF1734&gt;=-50,50,0)),"")</f>
        <v/>
      </c>
      <c r="AR1734" s="0" t="str">
        <f aca="false">IF(ISNUMBER($AG1734),IF($AG1734=1,100,IF($AG1734=0,50,0)),"")</f>
        <v/>
      </c>
      <c r="AS1734" s="0" t="str">
        <f aca="false">IF(ISNUMBER($AH1734),IF($AH1734&lt;0,100,IF($AH1734&lt;=20,50,0)),"")</f>
        <v/>
      </c>
      <c r="AT1734" s="0" t="str">
        <f aca="false">IF(ISNUMBER($AI1734),IF($AI1734&lt;0.95,100,IF($AI1734&lt;=1,50,0)),"")</f>
        <v/>
      </c>
      <c r="AU1734" s="0" t="str">
        <f aca="false">IF(ISNUMBER($AJ1734),IF($AJ1734&lt;30,0,IF($AJ1734&lt;40,50,IF($AJ1734&lt;=90,100,50))),"")</f>
        <v/>
      </c>
      <c r="AV1734" s="0" t="str">
        <f aca="false">IF(ISNUMBER($AK1734),IF($AK1734&gt;-0.2,100,IF($AK1734&gt;=-0.4,50,0)),"")</f>
        <v/>
      </c>
      <c r="AW1734" s="59" t="n">
        <f aca="false">01_指標庫!$H$4*ISNUMBER($F1734)+01_指標庫!$H$5*ISNUMBER($AA1734)+01_指標庫!$H$6*ISNUMBER($G1734)+01_指標庫!$H$7*ISNUMBER($H1734)+01_指標庫!$H$8*ISNUMBER($AF1734)+01_指標庫!$H$9*ISNUMBER($AG1734)+01_指標庫!$H$10*ISNUMBER($AB1734)+01_指標庫!$H$11*ISNUMBER($AC1734)+01_指標庫!$H$12*ISNUMBER($AD1734)+01_指標庫!$H$13*ISNUMBER($AE1734)+01_指標庫!$H$14*ISNUMBER($I1734)+01_指標庫!$H$15*ISNUMBER($AH1734)+01_指標庫!$H$16*ISNUMBER($K1734)+01_指標庫!$H$17*ISNUMBER($AI1734)+01_指標庫!$H$18*ISNUMBER($AJ1734)+01_指標庫!$H$19*ISNUMBER($AK1734)+01_指標庫!$H$20*ISNUMBER($BB1734)+01_指標庫!$H$21*ISNUMBER($BC1734)</f>
        <v>51</v>
      </c>
      <c r="AX1734" s="59" t="n">
        <f aca="false">IF(AW1734=0,50,ROUND((01_指標庫!$H$4*IF(ISNUMBER($F1734),L1734,0)+01_指標庫!$H$5*IF(ISNUMBER($AA1734),AL1734,0)+01_指標庫!$H$6*IF(ISNUMBER($G1734),M1734,0)+01_指標庫!$H$7*IF(ISNUMBER($H1734),N1734,0)+01_指標庫!$H$8*IF(ISNUMBER($AF1734),AQ1734,0)+01_指標庫!$H$9*IF(ISNUMBER($AG1734),AR1734,0)+01_指標庫!$H$10*IF(ISNUMBER($AB1734),AM1734,0)+01_指標庫!$H$11*IF(ISNUMBER($AC1734),AN1734,0)+01_指標庫!$H$12*IF(ISNUMBER($AD1734),AO1734,0)+01_指標庫!$H$13*IF(ISNUMBER($AE1734),AP1734,0)+01_指標庫!$H$14*IF(ISNUMBER($I1734),O1734,0)+01_指標庫!$H$15*IF(ISNUMBER($AH1734),AS1734,0)+01_指標庫!$H$16*IF(ISNUMBER($K1734),P1734,0)+01_指標庫!$H$17*IF(ISNUMBER($AI1734),AT1734,0)+01_指標庫!$H$18*IF(ISNUMBER($AJ1734),AU1734,0)+01_指標庫!$H$19*IF(ISNUMBER($AK1734),AV1734,0)+01_指標庫!$H$20*IF(ISNUMBER($BB1734),BB1734,0)+01_指標庫!$H$21*IF(ISNUMBER($BC1734),BC1734,0))/AW1734,1))</f>
        <v>82.4</v>
      </c>
      <c r="AY1734" s="60"/>
      <c r="AZ1734" s="60"/>
      <c r="BA1734" s="58" t="n">
        <f aca="false">AVERAGE($E1730:$E1734)/AVERAGE($E1725:$E1734)-1</f>
        <v>0.0133932682537654</v>
      </c>
      <c r="BB1734" s="59" t="n">
        <f aca="false">IF(ISNUMBER($BA1734),IF(OR($S1734&lt;=-0.03,$BA1734&lt;-0.003),0,IF(OR($S1734&lt;=-0.02,$BA1734&lt;0.01),50,100)),"")</f>
        <v>100</v>
      </c>
      <c r="BC1734" s="0" t="str">
        <f aca="false">IF(OR(COUNT($AZ1734)=0,COUNT($AZ1733)=0),"",IF(OR($AY1734/$AZ1733-1&lt;=-0.03,$AZ1734/$AZ1733-1&lt;=-0.045,IF(COUNT($AZ1725:$AZ1734)=10,AVERAGE($AZ1730:$AZ1734)/AVERAGE($AZ1725:$AZ1734)-1&lt;-0.01,FALSE())),0,IF(OR($AZ1734/$AZ1733-1&lt;=-0.02,IF(COUNT($AZ1725:$AZ1734)=10,AVERAGE($AZ1730:$AZ1734)/AVERAGE($AZ1725:$AZ1734)-1&lt;0.005,FALSE())),50,100)))</f>
        <v/>
      </c>
    </row>
    <row r="1735" customFormat="false" ht="15" hidden="false" customHeight="true" outlineLevel="0" collapsed="false">
      <c r="A1735" s="47" t="n">
        <v>1731</v>
      </c>
      <c r="B1735" s="48" t="n">
        <v>45069</v>
      </c>
      <c r="C1735" s="47" t="n">
        <v>2023</v>
      </c>
      <c r="D1735" s="49" t="s">
        <v>237</v>
      </c>
      <c r="E1735" s="50" t="n">
        <v>13672.54</v>
      </c>
      <c r="F1735" s="51" t="n">
        <v>0.127619</v>
      </c>
      <c r="G1735" s="51" t="n">
        <v>-0.012794</v>
      </c>
      <c r="H1735" s="52" t="n">
        <v>0.7959</v>
      </c>
      <c r="I1735" s="62" t="n">
        <v>428.6</v>
      </c>
      <c r="J1735" s="63" t="s">
        <v>240</v>
      </c>
      <c r="K1735" s="54" t="n">
        <v>18.53</v>
      </c>
      <c r="L1735" s="55" t="n">
        <f aca="false">IF(COUNT(F1735)=0,50,IF(F1735&gt;=0,100,IF(F1735&gt;=-0.02,50,0)))</f>
        <v>100</v>
      </c>
      <c r="M1735" s="55" t="n">
        <f aca="false">IF(COUNT(G1735)=0,50,IF(G1735&gt;-0.06,100,IF(G1735&gt;-0.15,50,0)))</f>
        <v>100</v>
      </c>
      <c r="N1735" s="55" t="n">
        <f aca="false">IF(COUNT(H1735)=0,50,IF(H1735&gt;=0.6,100,IF(H1735&gt;=0.4,50,0)))</f>
        <v>100</v>
      </c>
      <c r="O1735" s="55" t="n">
        <f aca="false">IF(COUNT(I1735)=0,50,IF(J1735="proxy_vix",50,IF(I1735&lt;350,100,IF(I1735&lt;=450,50,0))))</f>
        <v>50</v>
      </c>
      <c r="P1735" s="55" t="n">
        <f aca="false">IF(COUNT(K1735)=0,50,IF(K1735&lt;20,100,IF(K1735&lt;=25,50,0)))</f>
        <v>100</v>
      </c>
      <c r="Q1735" s="54"/>
      <c r="R1735" s="47"/>
      <c r="S1735" s="51" t="n">
        <f aca="false">$E1735/$E1734-1</f>
        <v>-0.0127944640115987</v>
      </c>
      <c r="T1735" s="56" t="n">
        <f aca="false">$K1735/$K1734-1</f>
        <v>0.0766995932597328</v>
      </c>
      <c r="V1735" s="57"/>
      <c r="W1735" s="57"/>
      <c r="Y1735" s="1" t="str">
        <f aca="false">IF(AX1735&gt;=70,"EASY",IF(AX1735&gt;40,"UNCERTAIN","HARD"))</f>
        <v>EASY</v>
      </c>
      <c r="AA1735" s="58" t="n">
        <f aca="false">IF($A1735&lt;200,"",AVERAGE($E1686:$E1735)/AVERAGE($E1536:$E1735)-1)</f>
        <v>0.0762169468984213</v>
      </c>
      <c r="AB1735" s="59" t="n">
        <f aca="false">LOOKUP($B1735,07_L1政策步階!$A$4:$A$14,07_L1政策步階!$C$4:$C$14)</f>
        <v>-1</v>
      </c>
      <c r="AC1735" s="57"/>
      <c r="AD1735" s="57"/>
      <c r="AE1735" s="57"/>
      <c r="AF1735" s="57"/>
      <c r="AG1735" s="57"/>
      <c r="AH1735" s="57"/>
      <c r="AI1735" s="57"/>
      <c r="AJ1735" s="57"/>
      <c r="AK1735" s="57"/>
      <c r="AL1735" s="59" t="n">
        <f aca="false">IF(ISNUMBER($AA1735),IF($AA1735&gt;=0.005,100,IF($AA1735&gt;=-0.015,50,0)),"")</f>
        <v>100</v>
      </c>
      <c r="AM1735" s="59" t="n">
        <f aca="false">IF(ISNUMBER($AB1735),IF($AB1735=1,100,IF($AB1735=0,50,0)),"")</f>
        <v>0</v>
      </c>
      <c r="AN1735" s="0" t="str">
        <f aca="false">IF(ISNUMBER($AC1735),IF($AC1735&gt;=0.001,100,IF($AC1735&gt;=-0.003,50,0)),"")</f>
        <v/>
      </c>
      <c r="AO1735" s="0" t="str">
        <f aca="false">IF(ISNUMBER($AD1735),IF($AD1735&gt;=0.04,100,IF($AD1735&gt;=0,50,0)),"")</f>
        <v/>
      </c>
      <c r="AP1735" s="0" t="str">
        <f aca="false">IF(ISNUMBER($AE1735),IF($AE1735&gt;=25,100,IF($AE1735&gt;=-75,50,0)),"")</f>
        <v/>
      </c>
      <c r="AQ1735" s="0" t="str">
        <f aca="false">IF(ISNUMBER($AF1735),IF($AF1735&gt;0,100,IF($AF1735&gt;=-50,50,0)),"")</f>
        <v/>
      </c>
      <c r="AR1735" s="0" t="str">
        <f aca="false">IF(ISNUMBER($AG1735),IF($AG1735=1,100,IF($AG1735=0,50,0)),"")</f>
        <v/>
      </c>
      <c r="AS1735" s="0" t="str">
        <f aca="false">IF(ISNUMBER($AH1735),IF($AH1735&lt;0,100,IF($AH1735&lt;=20,50,0)),"")</f>
        <v/>
      </c>
      <c r="AT1735" s="0" t="str">
        <f aca="false">IF(ISNUMBER($AI1735),IF($AI1735&lt;0.95,100,IF($AI1735&lt;=1,50,0)),"")</f>
        <v/>
      </c>
      <c r="AU1735" s="0" t="str">
        <f aca="false">IF(ISNUMBER($AJ1735),IF($AJ1735&lt;30,0,IF($AJ1735&lt;40,50,IF($AJ1735&lt;=90,100,50))),"")</f>
        <v/>
      </c>
      <c r="AV1735" s="0" t="str">
        <f aca="false">IF(ISNUMBER($AK1735),IF($AK1735&gt;-0.2,100,IF($AK1735&gt;=-0.4,50,0)),"")</f>
        <v/>
      </c>
      <c r="AW1735" s="59" t="n">
        <f aca="false">01_指標庫!$H$4*ISNUMBER($F1735)+01_指標庫!$H$5*ISNUMBER($AA1735)+01_指標庫!$H$6*ISNUMBER($G1735)+01_指標庫!$H$7*ISNUMBER($H1735)+01_指標庫!$H$8*ISNUMBER($AF1735)+01_指標庫!$H$9*ISNUMBER($AG1735)+01_指標庫!$H$10*ISNUMBER($AB1735)+01_指標庫!$H$11*ISNUMBER($AC1735)+01_指標庫!$H$12*ISNUMBER($AD1735)+01_指標庫!$H$13*ISNUMBER($AE1735)+01_指標庫!$H$14*ISNUMBER($I1735)+01_指標庫!$H$15*ISNUMBER($AH1735)+01_指標庫!$H$16*ISNUMBER($K1735)+01_指標庫!$H$17*ISNUMBER($AI1735)+01_指標庫!$H$18*ISNUMBER($AJ1735)+01_指標庫!$H$19*ISNUMBER($AK1735)+01_指標庫!$H$20*ISNUMBER($BB1735)+01_指標庫!$H$21*ISNUMBER($BC1735)</f>
        <v>51</v>
      </c>
      <c r="AX1735" s="59" t="n">
        <f aca="false">IF(AW1735=0,50,ROUND((01_指標庫!$H$4*IF(ISNUMBER($F1735),L1735,0)+01_指標庫!$H$5*IF(ISNUMBER($AA1735),AL1735,0)+01_指標庫!$H$6*IF(ISNUMBER($G1735),M1735,0)+01_指標庫!$H$7*IF(ISNUMBER($H1735),N1735,0)+01_指標庫!$H$8*IF(ISNUMBER($AF1735),AQ1735,0)+01_指標庫!$H$9*IF(ISNUMBER($AG1735),AR1735,0)+01_指標庫!$H$10*IF(ISNUMBER($AB1735),AM1735,0)+01_指標庫!$H$11*IF(ISNUMBER($AC1735),AN1735,0)+01_指標庫!$H$12*IF(ISNUMBER($AD1735),AO1735,0)+01_指標庫!$H$13*IF(ISNUMBER($AE1735),AP1735,0)+01_指標庫!$H$14*IF(ISNUMBER($I1735),O1735,0)+01_指標庫!$H$15*IF(ISNUMBER($AH1735),AS1735,0)+01_指標庫!$H$16*IF(ISNUMBER($K1735),P1735,0)+01_指標庫!$H$17*IF(ISNUMBER($AI1735),AT1735,0)+01_指標庫!$H$18*IF(ISNUMBER($AJ1735),AU1735,0)+01_指標庫!$H$19*IF(ISNUMBER($AK1735),AV1735,0)+01_指標庫!$H$20*IF(ISNUMBER($BB1735),BB1735,0)+01_指標庫!$H$21*IF(ISNUMBER($BC1735),BC1735,0))/AW1735,1))</f>
        <v>82.4</v>
      </c>
      <c r="AY1735" s="60"/>
      <c r="AZ1735" s="60"/>
      <c r="BA1735" s="58" t="n">
        <f aca="false">AVERAGE($E1731:$E1735)/AVERAGE($E1726:$E1735)-1</f>
        <v>0.0135061624436781</v>
      </c>
      <c r="BB1735" s="59" t="n">
        <f aca="false">IF(ISNUMBER($BA1735),IF(OR($S1735&lt;=-0.03,$BA1735&lt;-0.003),0,IF(OR($S1735&lt;=-0.02,$BA1735&lt;0.01),50,100)),"")</f>
        <v>100</v>
      </c>
      <c r="BC1735" s="0" t="str">
        <f aca="false">IF(OR(COUNT($AZ1735)=0,COUNT($AZ1734)=0),"",IF(OR($AY1735/$AZ1734-1&lt;=-0.03,$AZ1735/$AZ1734-1&lt;=-0.045,IF(COUNT($AZ1726:$AZ1735)=10,AVERAGE($AZ1731:$AZ1735)/AVERAGE($AZ1726:$AZ1735)-1&lt;-0.01,FALSE())),0,IF(OR($AZ1735/$AZ1734-1&lt;=-0.02,IF(COUNT($AZ1726:$AZ1735)=10,AVERAGE($AZ1731:$AZ1735)/AVERAGE($AZ1726:$AZ1735)-1&lt;0.005,FALSE())),50,100)))</f>
        <v/>
      </c>
    </row>
    <row r="1736" customFormat="false" ht="15" hidden="false" customHeight="true" outlineLevel="0" collapsed="false">
      <c r="A1736" s="47" t="n">
        <v>1732</v>
      </c>
      <c r="B1736" s="48" t="n">
        <v>45070</v>
      </c>
      <c r="C1736" s="47" t="n">
        <v>2023</v>
      </c>
      <c r="D1736" s="49" t="s">
        <v>238</v>
      </c>
      <c r="E1736" s="50" t="n">
        <v>13604.48</v>
      </c>
      <c r="F1736" s="51" t="n">
        <v>0.1218</v>
      </c>
      <c r="G1736" s="51" t="n">
        <v>-0.017709</v>
      </c>
      <c r="H1736" s="52" t="n">
        <v>0.7551</v>
      </c>
      <c r="I1736" s="62" t="n">
        <v>441.2</v>
      </c>
      <c r="J1736" s="63" t="s">
        <v>240</v>
      </c>
      <c r="K1736" s="54" t="n">
        <v>20.03</v>
      </c>
      <c r="L1736" s="55" t="n">
        <f aca="false">IF(COUNT(F1736)=0,50,IF(F1736&gt;=0,100,IF(F1736&gt;=-0.02,50,0)))</f>
        <v>100</v>
      </c>
      <c r="M1736" s="55" t="n">
        <f aca="false">IF(COUNT(G1736)=0,50,IF(G1736&gt;-0.06,100,IF(G1736&gt;-0.15,50,0)))</f>
        <v>100</v>
      </c>
      <c r="N1736" s="55" t="n">
        <f aca="false">IF(COUNT(H1736)=0,50,IF(H1736&gt;=0.6,100,IF(H1736&gt;=0.4,50,0)))</f>
        <v>100</v>
      </c>
      <c r="O1736" s="55" t="n">
        <f aca="false">IF(COUNT(I1736)=0,50,IF(J1736="proxy_vix",50,IF(I1736&lt;350,100,IF(I1736&lt;=450,50,0))))</f>
        <v>50</v>
      </c>
      <c r="P1736" s="55" t="n">
        <f aca="false">IF(COUNT(K1736)=0,50,IF(K1736&lt;20,100,IF(K1736&lt;=25,50,0)))</f>
        <v>50</v>
      </c>
      <c r="Q1736" s="54"/>
      <c r="R1736" s="47"/>
      <c r="S1736" s="51" t="n">
        <f aca="false">$E1736/$E1735-1</f>
        <v>-0.00497786073399686</v>
      </c>
      <c r="T1736" s="56" t="n">
        <f aca="false">$K1736/$K1735-1</f>
        <v>0.0809498111171074</v>
      </c>
      <c r="V1736" s="57"/>
      <c r="W1736" s="57"/>
      <c r="Y1736" s="1" t="str">
        <f aca="false">IF(AX1736&gt;=70,"EASY",IF(AX1736&gt;40,"UNCERTAIN","HARD"))</f>
        <v>EASY</v>
      </c>
      <c r="AA1736" s="58" t="n">
        <f aca="false">IF($A1736&lt;200,"",AVERAGE($E1687:$E1736)/AVERAGE($E1537:$E1736)-1)</f>
        <v>0.0783359149469858</v>
      </c>
      <c r="AB1736" s="59" t="n">
        <f aca="false">LOOKUP($B1736,07_L1政策步階!$A$4:$A$14,07_L1政策步階!$C$4:$C$14)</f>
        <v>-1</v>
      </c>
      <c r="AC1736" s="57"/>
      <c r="AD1736" s="57"/>
      <c r="AE1736" s="57"/>
      <c r="AF1736" s="57"/>
      <c r="AG1736" s="57"/>
      <c r="AH1736" s="57"/>
      <c r="AI1736" s="57"/>
      <c r="AJ1736" s="57"/>
      <c r="AK1736" s="57"/>
      <c r="AL1736" s="59" t="n">
        <f aca="false">IF(ISNUMBER($AA1736),IF($AA1736&gt;=0.005,100,IF($AA1736&gt;=-0.015,50,0)),"")</f>
        <v>100</v>
      </c>
      <c r="AM1736" s="59" t="n">
        <f aca="false">IF(ISNUMBER($AB1736),IF($AB1736=1,100,IF($AB1736=0,50,0)),"")</f>
        <v>0</v>
      </c>
      <c r="AN1736" s="0" t="str">
        <f aca="false">IF(ISNUMBER($AC1736),IF($AC1736&gt;=0.001,100,IF($AC1736&gt;=-0.003,50,0)),"")</f>
        <v/>
      </c>
      <c r="AO1736" s="0" t="str">
        <f aca="false">IF(ISNUMBER($AD1736),IF($AD1736&gt;=0.04,100,IF($AD1736&gt;=0,50,0)),"")</f>
        <v/>
      </c>
      <c r="AP1736" s="0" t="str">
        <f aca="false">IF(ISNUMBER($AE1736),IF($AE1736&gt;=25,100,IF($AE1736&gt;=-75,50,0)),"")</f>
        <v/>
      </c>
      <c r="AQ1736" s="0" t="str">
        <f aca="false">IF(ISNUMBER($AF1736),IF($AF1736&gt;0,100,IF($AF1736&gt;=-50,50,0)),"")</f>
        <v/>
      </c>
      <c r="AR1736" s="0" t="str">
        <f aca="false">IF(ISNUMBER($AG1736),IF($AG1736=1,100,IF($AG1736=0,50,0)),"")</f>
        <v/>
      </c>
      <c r="AS1736" s="0" t="str">
        <f aca="false">IF(ISNUMBER($AH1736),IF($AH1736&lt;0,100,IF($AH1736&lt;=20,50,0)),"")</f>
        <v/>
      </c>
      <c r="AT1736" s="0" t="str">
        <f aca="false">IF(ISNUMBER($AI1736),IF($AI1736&lt;0.95,100,IF($AI1736&lt;=1,50,0)),"")</f>
        <v/>
      </c>
      <c r="AU1736" s="0" t="str">
        <f aca="false">IF(ISNUMBER($AJ1736),IF($AJ1736&lt;30,0,IF($AJ1736&lt;40,50,IF($AJ1736&lt;=90,100,50))),"")</f>
        <v/>
      </c>
      <c r="AV1736" s="0" t="str">
        <f aca="false">IF(ISNUMBER($AK1736),IF($AK1736&gt;-0.2,100,IF($AK1736&gt;=-0.4,50,0)),"")</f>
        <v/>
      </c>
      <c r="AW1736" s="59" t="n">
        <f aca="false">01_指標庫!$H$4*ISNUMBER($F1736)+01_指標庫!$H$5*ISNUMBER($AA1736)+01_指標庫!$H$6*ISNUMBER($G1736)+01_指標庫!$H$7*ISNUMBER($H1736)+01_指標庫!$H$8*ISNUMBER($AF1736)+01_指標庫!$H$9*ISNUMBER($AG1736)+01_指標庫!$H$10*ISNUMBER($AB1736)+01_指標庫!$H$11*ISNUMBER($AC1736)+01_指標庫!$H$12*ISNUMBER($AD1736)+01_指標庫!$H$13*ISNUMBER($AE1736)+01_指標庫!$H$14*ISNUMBER($I1736)+01_指標庫!$H$15*ISNUMBER($AH1736)+01_指標庫!$H$16*ISNUMBER($K1736)+01_指標庫!$H$17*ISNUMBER($AI1736)+01_指標庫!$H$18*ISNUMBER($AJ1736)+01_指標庫!$H$19*ISNUMBER($AK1736)+01_指標庫!$H$20*ISNUMBER($BB1736)+01_指標庫!$H$21*ISNUMBER($BC1736)</f>
        <v>51</v>
      </c>
      <c r="AX1736" s="59" t="n">
        <f aca="false">IF(AW1736=0,50,ROUND((01_指標庫!$H$4*IF(ISNUMBER($F1736),L1736,0)+01_指標庫!$H$5*IF(ISNUMBER($AA1736),AL1736,0)+01_指標庫!$H$6*IF(ISNUMBER($G1736),M1736,0)+01_指標庫!$H$7*IF(ISNUMBER($H1736),N1736,0)+01_指標庫!$H$8*IF(ISNUMBER($AF1736),AQ1736,0)+01_指標庫!$H$9*IF(ISNUMBER($AG1736),AR1736,0)+01_指標庫!$H$10*IF(ISNUMBER($AB1736),AM1736,0)+01_指標庫!$H$11*IF(ISNUMBER($AC1736),AN1736,0)+01_指標庫!$H$12*IF(ISNUMBER($AD1736),AO1736,0)+01_指標庫!$H$13*IF(ISNUMBER($AE1736),AP1736,0)+01_指標庫!$H$14*IF(ISNUMBER($I1736),O1736,0)+01_指標庫!$H$15*IF(ISNUMBER($AH1736),AS1736,0)+01_指標庫!$H$16*IF(ISNUMBER($K1736),P1736,0)+01_指標庫!$H$17*IF(ISNUMBER($AI1736),AT1736,0)+01_指標庫!$H$18*IF(ISNUMBER($AJ1736),AU1736,0)+01_指標庫!$H$19*IF(ISNUMBER($AK1736),AV1736,0)+01_指標庫!$H$20*IF(ISNUMBER($BB1736),BB1736,0)+01_指標庫!$H$21*IF(ISNUMBER($BC1736),BC1736,0))/AW1736,1))</f>
        <v>76.5</v>
      </c>
      <c r="AY1736" s="60"/>
      <c r="AZ1736" s="60"/>
      <c r="BA1736" s="58" t="n">
        <f aca="false">AVERAGE($E1732:$E1736)/AVERAGE($E1727:$E1736)-1</f>
        <v>0.0118164165886998</v>
      </c>
      <c r="BB1736" s="59" t="n">
        <f aca="false">IF(ISNUMBER($BA1736),IF(OR($S1736&lt;=-0.03,$BA1736&lt;-0.003),0,IF(OR($S1736&lt;=-0.02,$BA1736&lt;0.01),50,100)),"")</f>
        <v>100</v>
      </c>
      <c r="BC1736" s="0" t="str">
        <f aca="false">IF(OR(COUNT($AZ1736)=0,COUNT($AZ1735)=0),"",IF(OR($AY1736/$AZ1735-1&lt;=-0.03,$AZ1736/$AZ1735-1&lt;=-0.045,IF(COUNT($AZ1727:$AZ1736)=10,AVERAGE($AZ1732:$AZ1736)/AVERAGE($AZ1727:$AZ1736)-1&lt;-0.01,FALSE())),0,IF(OR($AZ1736/$AZ1735-1&lt;=-0.02,IF(COUNT($AZ1727:$AZ1736)=10,AVERAGE($AZ1732:$AZ1736)/AVERAGE($AZ1727:$AZ1736)-1&lt;0.005,FALSE())),50,100)))</f>
        <v/>
      </c>
    </row>
    <row r="1737" customFormat="false" ht="15" hidden="false" customHeight="true" outlineLevel="0" collapsed="false">
      <c r="A1737" s="47" t="n">
        <v>1733</v>
      </c>
      <c r="B1737" s="48" t="n">
        <v>45071</v>
      </c>
      <c r="C1737" s="47" t="n">
        <v>2023</v>
      </c>
      <c r="D1737" s="49" t="s">
        <v>239</v>
      </c>
      <c r="E1737" s="50" t="n">
        <v>13938.53</v>
      </c>
      <c r="F1737" s="51" t="n">
        <v>0.148905</v>
      </c>
      <c r="G1737" s="51" t="n">
        <v>0</v>
      </c>
      <c r="H1737" s="52" t="n">
        <v>0.7551</v>
      </c>
      <c r="I1737" s="62" t="n">
        <v>433.7</v>
      </c>
      <c r="J1737" s="63" t="s">
        <v>240</v>
      </c>
      <c r="K1737" s="54" t="n">
        <v>19.14</v>
      </c>
      <c r="L1737" s="55" t="n">
        <f aca="false">IF(COUNT(F1737)=0,50,IF(F1737&gt;=0,100,IF(F1737&gt;=-0.02,50,0)))</f>
        <v>100</v>
      </c>
      <c r="M1737" s="55" t="n">
        <f aca="false">IF(COUNT(G1737)=0,50,IF(G1737&gt;-0.06,100,IF(G1737&gt;-0.15,50,0)))</f>
        <v>100</v>
      </c>
      <c r="N1737" s="55" t="n">
        <f aca="false">IF(COUNT(H1737)=0,50,IF(H1737&gt;=0.6,100,IF(H1737&gt;=0.4,50,0)))</f>
        <v>100</v>
      </c>
      <c r="O1737" s="55" t="n">
        <f aca="false">IF(COUNT(I1737)=0,50,IF(J1737="proxy_vix",50,IF(I1737&lt;350,100,IF(I1737&lt;=450,50,0))))</f>
        <v>50</v>
      </c>
      <c r="P1737" s="55" t="n">
        <f aca="false">IF(COUNT(K1737)=0,50,IF(K1737&lt;20,100,IF(K1737&lt;=25,50,0)))</f>
        <v>100</v>
      </c>
      <c r="Q1737" s="54"/>
      <c r="R1737" s="47"/>
      <c r="S1737" s="51" t="n">
        <f aca="false">$E1737/$E1736-1</f>
        <v>0.0245544114879805</v>
      </c>
      <c r="T1737" s="56" t="n">
        <f aca="false">$K1737/$K1736-1</f>
        <v>-0.0444333499750375</v>
      </c>
      <c r="V1737" s="57"/>
      <c r="W1737" s="57"/>
      <c r="Y1737" s="1" t="str">
        <f aca="false">IF(AX1737&gt;=70,"EASY",IF(AX1737&gt;40,"UNCERTAIN","HARD"))</f>
        <v>EASY</v>
      </c>
      <c r="AA1737" s="58" t="n">
        <f aca="false">IF($A1737&lt;200,"",AVERAGE($E1688:$E1737)/AVERAGE($E1538:$E1737)-1)</f>
        <v>0.0807038642739573</v>
      </c>
      <c r="AB1737" s="59" t="n">
        <f aca="false">LOOKUP($B1737,07_L1政策步階!$A$4:$A$14,07_L1政策步階!$C$4:$C$14)</f>
        <v>-1</v>
      </c>
      <c r="AC1737" s="57"/>
      <c r="AD1737" s="57"/>
      <c r="AE1737" s="57"/>
      <c r="AF1737" s="57"/>
      <c r="AG1737" s="57"/>
      <c r="AH1737" s="57"/>
      <c r="AI1737" s="57"/>
      <c r="AJ1737" s="57"/>
      <c r="AK1737" s="57"/>
      <c r="AL1737" s="59" t="n">
        <f aca="false">IF(ISNUMBER($AA1737),IF($AA1737&gt;=0.005,100,IF($AA1737&gt;=-0.015,50,0)),"")</f>
        <v>100</v>
      </c>
      <c r="AM1737" s="59" t="n">
        <f aca="false">IF(ISNUMBER($AB1737),IF($AB1737=1,100,IF($AB1737=0,50,0)),"")</f>
        <v>0</v>
      </c>
      <c r="AN1737" s="0" t="str">
        <f aca="false">IF(ISNUMBER($AC1737),IF($AC1737&gt;=0.001,100,IF($AC1737&gt;=-0.003,50,0)),"")</f>
        <v/>
      </c>
      <c r="AO1737" s="0" t="str">
        <f aca="false">IF(ISNUMBER($AD1737),IF($AD1737&gt;=0.04,100,IF($AD1737&gt;=0,50,0)),"")</f>
        <v/>
      </c>
      <c r="AP1737" s="0" t="str">
        <f aca="false">IF(ISNUMBER($AE1737),IF($AE1737&gt;=25,100,IF($AE1737&gt;=-75,50,0)),"")</f>
        <v/>
      </c>
      <c r="AQ1737" s="0" t="str">
        <f aca="false">IF(ISNUMBER($AF1737),IF($AF1737&gt;0,100,IF($AF1737&gt;=-50,50,0)),"")</f>
        <v/>
      </c>
      <c r="AR1737" s="0" t="str">
        <f aca="false">IF(ISNUMBER($AG1737),IF($AG1737=1,100,IF($AG1737=0,50,0)),"")</f>
        <v/>
      </c>
      <c r="AS1737" s="0" t="str">
        <f aca="false">IF(ISNUMBER($AH1737),IF($AH1737&lt;0,100,IF($AH1737&lt;=20,50,0)),"")</f>
        <v/>
      </c>
      <c r="AT1737" s="0" t="str">
        <f aca="false">IF(ISNUMBER($AI1737),IF($AI1737&lt;0.95,100,IF($AI1737&lt;=1,50,0)),"")</f>
        <v/>
      </c>
      <c r="AU1737" s="0" t="str">
        <f aca="false">IF(ISNUMBER($AJ1737),IF($AJ1737&lt;30,0,IF($AJ1737&lt;40,50,IF($AJ1737&lt;=90,100,50))),"")</f>
        <v/>
      </c>
      <c r="AV1737" s="0" t="str">
        <f aca="false">IF(ISNUMBER($AK1737),IF($AK1737&gt;-0.2,100,IF($AK1737&gt;=-0.4,50,0)),"")</f>
        <v/>
      </c>
      <c r="AW1737" s="59" t="n">
        <f aca="false">01_指標庫!$H$4*ISNUMBER($F1737)+01_指標庫!$H$5*ISNUMBER($AA1737)+01_指標庫!$H$6*ISNUMBER($G1737)+01_指標庫!$H$7*ISNUMBER($H1737)+01_指標庫!$H$8*ISNUMBER($AF1737)+01_指標庫!$H$9*ISNUMBER($AG1737)+01_指標庫!$H$10*ISNUMBER($AB1737)+01_指標庫!$H$11*ISNUMBER($AC1737)+01_指標庫!$H$12*ISNUMBER($AD1737)+01_指標庫!$H$13*ISNUMBER($AE1737)+01_指標庫!$H$14*ISNUMBER($I1737)+01_指標庫!$H$15*ISNUMBER($AH1737)+01_指標庫!$H$16*ISNUMBER($K1737)+01_指標庫!$H$17*ISNUMBER($AI1737)+01_指標庫!$H$18*ISNUMBER($AJ1737)+01_指標庫!$H$19*ISNUMBER($AK1737)+01_指標庫!$H$20*ISNUMBER($BB1737)+01_指標庫!$H$21*ISNUMBER($BC1737)</f>
        <v>51</v>
      </c>
      <c r="AX1737" s="59" t="n">
        <f aca="false">IF(AW1737=0,50,ROUND((01_指標庫!$H$4*IF(ISNUMBER($F1737),L1737,0)+01_指標庫!$H$5*IF(ISNUMBER($AA1737),AL1737,0)+01_指標庫!$H$6*IF(ISNUMBER($G1737),M1737,0)+01_指標庫!$H$7*IF(ISNUMBER($H1737),N1737,0)+01_指標庫!$H$8*IF(ISNUMBER($AF1737),AQ1737,0)+01_指標庫!$H$9*IF(ISNUMBER($AG1737),AR1737,0)+01_指標庫!$H$10*IF(ISNUMBER($AB1737),AM1737,0)+01_指標庫!$H$11*IF(ISNUMBER($AC1737),AN1737,0)+01_指標庫!$H$12*IF(ISNUMBER($AD1737),AO1737,0)+01_指標庫!$H$13*IF(ISNUMBER($AE1737),AP1737,0)+01_指標庫!$H$14*IF(ISNUMBER($I1737),O1737,0)+01_指標庫!$H$15*IF(ISNUMBER($AH1737),AS1737,0)+01_指標庫!$H$16*IF(ISNUMBER($K1737),P1737,0)+01_指標庫!$H$17*IF(ISNUMBER($AI1737),AT1737,0)+01_指標庫!$H$18*IF(ISNUMBER($AJ1737),AU1737,0)+01_指標庫!$H$19*IF(ISNUMBER($AK1737),AV1737,0)+01_指標庫!$H$20*IF(ISNUMBER($BB1737),BB1737,0)+01_指標庫!$H$21*IF(ISNUMBER($BC1737),BC1737,0))/AW1737,1))</f>
        <v>76.5</v>
      </c>
      <c r="AY1737" s="60"/>
      <c r="AZ1737" s="60"/>
      <c r="BA1737" s="58" t="n">
        <f aca="false">AVERAGE($E1733:$E1737)/AVERAGE($E1728:$E1737)-1</f>
        <v>0.00927074170916353</v>
      </c>
      <c r="BB1737" s="59" t="n">
        <f aca="false">IF(ISNUMBER($BA1737),IF(OR($S1737&lt;=-0.03,$BA1737&lt;-0.003),0,IF(OR($S1737&lt;=-0.02,$BA1737&lt;0.01),50,100)),"")</f>
        <v>50</v>
      </c>
      <c r="BC1737" s="0" t="str">
        <f aca="false">IF(OR(COUNT($AZ1737)=0,COUNT($AZ1736)=0),"",IF(OR($AY1737/$AZ1736-1&lt;=-0.03,$AZ1737/$AZ1736-1&lt;=-0.045,IF(COUNT($AZ1728:$AZ1737)=10,AVERAGE($AZ1733:$AZ1737)/AVERAGE($AZ1728:$AZ1737)-1&lt;-0.01,FALSE())),0,IF(OR($AZ1737/$AZ1736-1&lt;=-0.02,IF(COUNT($AZ1728:$AZ1737)=10,AVERAGE($AZ1733:$AZ1737)/AVERAGE($AZ1728:$AZ1737)-1&lt;0.005,FALSE())),50,100)))</f>
        <v/>
      </c>
    </row>
    <row r="1738" customFormat="false" ht="15" hidden="false" customHeight="true" outlineLevel="0" collapsed="false">
      <c r="A1738" s="47" t="n">
        <v>1734</v>
      </c>
      <c r="B1738" s="48" t="n">
        <v>45072</v>
      </c>
      <c r="C1738" s="47" t="n">
        <v>2023</v>
      </c>
      <c r="D1738" s="49" t="s">
        <v>234</v>
      </c>
      <c r="E1738" s="50" t="n">
        <v>14298.41</v>
      </c>
      <c r="F1738" s="51" t="n">
        <v>0.178122</v>
      </c>
      <c r="G1738" s="51" t="n">
        <v>0</v>
      </c>
      <c r="H1738" s="52" t="n">
        <v>0.8163</v>
      </c>
      <c r="I1738" s="62" t="n">
        <v>423.7</v>
      </c>
      <c r="J1738" s="63" t="s">
        <v>240</v>
      </c>
      <c r="K1738" s="54" t="n">
        <v>17.95</v>
      </c>
      <c r="L1738" s="55" t="n">
        <f aca="false">IF(COUNT(F1738)=0,50,IF(F1738&gt;=0,100,IF(F1738&gt;=-0.02,50,0)))</f>
        <v>100</v>
      </c>
      <c r="M1738" s="55" t="n">
        <f aca="false">IF(COUNT(G1738)=0,50,IF(G1738&gt;-0.06,100,IF(G1738&gt;-0.15,50,0)))</f>
        <v>100</v>
      </c>
      <c r="N1738" s="55" t="n">
        <f aca="false">IF(COUNT(H1738)=0,50,IF(H1738&gt;=0.6,100,IF(H1738&gt;=0.4,50,0)))</f>
        <v>100</v>
      </c>
      <c r="O1738" s="55" t="n">
        <f aca="false">IF(COUNT(I1738)=0,50,IF(J1738="proxy_vix",50,IF(I1738&lt;350,100,IF(I1738&lt;=450,50,0))))</f>
        <v>50</v>
      </c>
      <c r="P1738" s="55" t="n">
        <f aca="false">IF(COUNT(K1738)=0,50,IF(K1738&lt;20,100,IF(K1738&lt;=25,50,0)))</f>
        <v>100</v>
      </c>
      <c r="Q1738" s="54"/>
      <c r="R1738" s="47"/>
      <c r="S1738" s="51" t="n">
        <f aca="false">$E1738/$E1737-1</f>
        <v>0.025819078482451</v>
      </c>
      <c r="T1738" s="56" t="n">
        <f aca="false">$K1738/$K1737-1</f>
        <v>-0.0621734587251829</v>
      </c>
      <c r="V1738" s="57"/>
      <c r="W1738" s="57"/>
      <c r="Y1738" s="1" t="str">
        <f aca="false">IF(AX1738&gt;=70,"EASY",IF(AX1738&gt;40,"UNCERTAIN","HARD"))</f>
        <v>EASY</v>
      </c>
      <c r="AA1738" s="58" t="n">
        <f aca="false">IF($A1738&lt;200,"",AVERAGE($E1689:$E1738)/AVERAGE($E1539:$E1738)-1)</f>
        <v>0.0831237049442504</v>
      </c>
      <c r="AB1738" s="59" t="n">
        <f aca="false">LOOKUP($B1738,07_L1政策步階!$A$4:$A$14,07_L1政策步階!$C$4:$C$14)</f>
        <v>-1</v>
      </c>
      <c r="AC1738" s="57"/>
      <c r="AD1738" s="57"/>
      <c r="AE1738" s="57"/>
      <c r="AF1738" s="57"/>
      <c r="AG1738" s="57"/>
      <c r="AH1738" s="57"/>
      <c r="AI1738" s="57"/>
      <c r="AJ1738" s="57"/>
      <c r="AK1738" s="57"/>
      <c r="AL1738" s="59" t="n">
        <f aca="false">IF(ISNUMBER($AA1738),IF($AA1738&gt;=0.005,100,IF($AA1738&gt;=-0.015,50,0)),"")</f>
        <v>100</v>
      </c>
      <c r="AM1738" s="59" t="n">
        <f aca="false">IF(ISNUMBER($AB1738),IF($AB1738=1,100,IF($AB1738=0,50,0)),"")</f>
        <v>0</v>
      </c>
      <c r="AN1738" s="0" t="str">
        <f aca="false">IF(ISNUMBER($AC1738),IF($AC1738&gt;=0.001,100,IF($AC1738&gt;=-0.003,50,0)),"")</f>
        <v/>
      </c>
      <c r="AO1738" s="0" t="str">
        <f aca="false">IF(ISNUMBER($AD1738),IF($AD1738&gt;=0.04,100,IF($AD1738&gt;=0,50,0)),"")</f>
        <v/>
      </c>
      <c r="AP1738" s="0" t="str">
        <f aca="false">IF(ISNUMBER($AE1738),IF($AE1738&gt;=25,100,IF($AE1738&gt;=-75,50,0)),"")</f>
        <v/>
      </c>
      <c r="AQ1738" s="0" t="str">
        <f aca="false">IF(ISNUMBER($AF1738),IF($AF1738&gt;0,100,IF($AF1738&gt;=-50,50,0)),"")</f>
        <v/>
      </c>
      <c r="AR1738" s="0" t="str">
        <f aca="false">IF(ISNUMBER($AG1738),IF($AG1738=1,100,IF($AG1738=0,50,0)),"")</f>
        <v/>
      </c>
      <c r="AS1738" s="0" t="str">
        <f aca="false">IF(ISNUMBER($AH1738),IF($AH1738&lt;0,100,IF($AH1738&lt;=20,50,0)),"")</f>
        <v/>
      </c>
      <c r="AT1738" s="0" t="str">
        <f aca="false">IF(ISNUMBER($AI1738),IF($AI1738&lt;0.95,100,IF($AI1738&lt;=1,50,0)),"")</f>
        <v/>
      </c>
      <c r="AU1738" s="0" t="str">
        <f aca="false">IF(ISNUMBER($AJ1738),IF($AJ1738&lt;30,0,IF($AJ1738&lt;40,50,IF($AJ1738&lt;=90,100,50))),"")</f>
        <v/>
      </c>
      <c r="AV1738" s="0" t="str">
        <f aca="false">IF(ISNUMBER($AK1738),IF($AK1738&gt;-0.2,100,IF($AK1738&gt;=-0.4,50,0)),"")</f>
        <v/>
      </c>
      <c r="AW1738" s="59" t="n">
        <f aca="false">01_指標庫!$H$4*ISNUMBER($F1738)+01_指標庫!$H$5*ISNUMBER($AA1738)+01_指標庫!$H$6*ISNUMBER($G1738)+01_指標庫!$H$7*ISNUMBER($H1738)+01_指標庫!$H$8*ISNUMBER($AF1738)+01_指標庫!$H$9*ISNUMBER($AG1738)+01_指標庫!$H$10*ISNUMBER($AB1738)+01_指標庫!$H$11*ISNUMBER($AC1738)+01_指標庫!$H$12*ISNUMBER($AD1738)+01_指標庫!$H$13*ISNUMBER($AE1738)+01_指標庫!$H$14*ISNUMBER($I1738)+01_指標庫!$H$15*ISNUMBER($AH1738)+01_指標庫!$H$16*ISNUMBER($K1738)+01_指標庫!$H$17*ISNUMBER($AI1738)+01_指標庫!$H$18*ISNUMBER($AJ1738)+01_指標庫!$H$19*ISNUMBER($AK1738)+01_指標庫!$H$20*ISNUMBER($BB1738)+01_指標庫!$H$21*ISNUMBER($BC1738)</f>
        <v>51</v>
      </c>
      <c r="AX1738" s="59" t="n">
        <f aca="false">IF(AW1738=0,50,ROUND((01_指標庫!$H$4*IF(ISNUMBER($F1738),L1738,0)+01_指標庫!$H$5*IF(ISNUMBER($AA1738),AL1738,0)+01_指標庫!$H$6*IF(ISNUMBER($G1738),M1738,0)+01_指標庫!$H$7*IF(ISNUMBER($H1738),N1738,0)+01_指標庫!$H$8*IF(ISNUMBER($AF1738),AQ1738,0)+01_指標庫!$H$9*IF(ISNUMBER($AG1738),AR1738,0)+01_指標庫!$H$10*IF(ISNUMBER($AB1738),AM1738,0)+01_指標庫!$H$11*IF(ISNUMBER($AC1738),AN1738,0)+01_指標庫!$H$12*IF(ISNUMBER($AD1738),AO1738,0)+01_指標庫!$H$13*IF(ISNUMBER($AE1738),AP1738,0)+01_指標庫!$H$14*IF(ISNUMBER($I1738),O1738,0)+01_指標庫!$H$15*IF(ISNUMBER($AH1738),AS1738,0)+01_指標庫!$H$16*IF(ISNUMBER($K1738),P1738,0)+01_指標庫!$H$17*IF(ISNUMBER($AI1738),AT1738,0)+01_指標庫!$H$18*IF(ISNUMBER($AJ1738),AU1738,0)+01_指標庫!$H$19*IF(ISNUMBER($AK1738),AV1738,0)+01_指標庫!$H$20*IF(ISNUMBER($BB1738),BB1738,0)+01_指標庫!$H$21*IF(ISNUMBER($BC1738),BC1738,0))/AW1738,1))</f>
        <v>76.5</v>
      </c>
      <c r="AY1738" s="60"/>
      <c r="AZ1738" s="60"/>
      <c r="BA1738" s="58" t="n">
        <f aca="false">AVERAGE($E1734:$E1738)/AVERAGE($E1729:$E1738)-1</f>
        <v>0.00943610880226897</v>
      </c>
      <c r="BB1738" s="59" t="n">
        <f aca="false">IF(ISNUMBER($BA1738),IF(OR($S1738&lt;=-0.03,$BA1738&lt;-0.003),0,IF(OR($S1738&lt;=-0.02,$BA1738&lt;0.01),50,100)),"")</f>
        <v>50</v>
      </c>
      <c r="BC1738" s="0" t="str">
        <f aca="false">IF(OR(COUNT($AZ1738)=0,COUNT($AZ1737)=0),"",IF(OR($AY1738/$AZ1737-1&lt;=-0.03,$AZ1738/$AZ1737-1&lt;=-0.045,IF(COUNT($AZ1729:$AZ1738)=10,AVERAGE($AZ1734:$AZ1738)/AVERAGE($AZ1729:$AZ1738)-1&lt;-0.01,FALSE())),0,IF(OR($AZ1738/$AZ1737-1&lt;=-0.02,IF(COUNT($AZ1729:$AZ1738)=10,AVERAGE($AZ1734:$AZ1738)/AVERAGE($AZ1729:$AZ1738)-1&lt;0.005,FALSE())),50,100)))</f>
        <v/>
      </c>
    </row>
    <row r="1739" customFormat="false" ht="15" hidden="false" customHeight="true" outlineLevel="0" collapsed="false">
      <c r="A1739" s="47" t="n">
        <v>1735</v>
      </c>
      <c r="B1739" s="48" t="n">
        <v>45076</v>
      </c>
      <c r="C1739" s="47" t="n">
        <v>2023</v>
      </c>
      <c r="D1739" s="49" t="s">
        <v>237</v>
      </c>
      <c r="E1739" s="50" t="n">
        <v>14354.99</v>
      </c>
      <c r="F1739" s="51" t="n">
        <v>0.182266</v>
      </c>
      <c r="G1739" s="51" t="n">
        <v>0</v>
      </c>
      <c r="H1739" s="52" t="n">
        <v>0.8163</v>
      </c>
      <c r="I1739" s="62" t="n">
        <v>419.6</v>
      </c>
      <c r="J1739" s="63" t="s">
        <v>240</v>
      </c>
      <c r="K1739" s="54" t="n">
        <v>17.46</v>
      </c>
      <c r="L1739" s="55" t="n">
        <f aca="false">IF(COUNT(F1739)=0,50,IF(F1739&gt;=0,100,IF(F1739&gt;=-0.02,50,0)))</f>
        <v>100</v>
      </c>
      <c r="M1739" s="55" t="n">
        <f aca="false">IF(COUNT(G1739)=0,50,IF(G1739&gt;-0.06,100,IF(G1739&gt;-0.15,50,0)))</f>
        <v>100</v>
      </c>
      <c r="N1739" s="55" t="n">
        <f aca="false">IF(COUNT(H1739)=0,50,IF(H1739&gt;=0.6,100,IF(H1739&gt;=0.4,50,0)))</f>
        <v>100</v>
      </c>
      <c r="O1739" s="55" t="n">
        <f aca="false">IF(COUNT(I1739)=0,50,IF(J1739="proxy_vix",50,IF(I1739&lt;350,100,IF(I1739&lt;=450,50,0))))</f>
        <v>50</v>
      </c>
      <c r="P1739" s="55" t="n">
        <f aca="false">IF(COUNT(K1739)=0,50,IF(K1739&lt;20,100,IF(K1739&lt;=25,50,0)))</f>
        <v>100</v>
      </c>
      <c r="Q1739" s="54"/>
      <c r="R1739" s="47"/>
      <c r="S1739" s="51" t="n">
        <f aca="false">$E1739/$E1738-1</f>
        <v>0.00395708334003575</v>
      </c>
      <c r="T1739" s="56" t="n">
        <f aca="false">$K1739/$K1738-1</f>
        <v>-0.0272980501392757</v>
      </c>
      <c r="V1739" s="57"/>
      <c r="W1739" s="57"/>
      <c r="Y1739" s="1" t="str">
        <f aca="false">IF(AX1739&gt;=70,"EASY",IF(AX1739&gt;40,"UNCERTAIN","HARD"))</f>
        <v>EASY</v>
      </c>
      <c r="AA1739" s="58" t="n">
        <f aca="false">IF($A1739&lt;200,"",AVERAGE($E1690:$E1739)/AVERAGE($E1540:$E1739)-1)</f>
        <v>0.0856723439255713</v>
      </c>
      <c r="AB1739" s="59" t="n">
        <f aca="false">LOOKUP($B1739,07_L1政策步階!$A$4:$A$14,07_L1政策步階!$C$4:$C$14)</f>
        <v>-1</v>
      </c>
      <c r="AC1739" s="57"/>
      <c r="AD1739" s="57"/>
      <c r="AE1739" s="57"/>
      <c r="AF1739" s="57"/>
      <c r="AG1739" s="57"/>
      <c r="AH1739" s="57"/>
      <c r="AI1739" s="57"/>
      <c r="AJ1739" s="57"/>
      <c r="AK1739" s="57"/>
      <c r="AL1739" s="59" t="n">
        <f aca="false">IF(ISNUMBER($AA1739),IF($AA1739&gt;=0.005,100,IF($AA1739&gt;=-0.015,50,0)),"")</f>
        <v>100</v>
      </c>
      <c r="AM1739" s="59" t="n">
        <f aca="false">IF(ISNUMBER($AB1739),IF($AB1739=1,100,IF($AB1739=0,50,0)),"")</f>
        <v>0</v>
      </c>
      <c r="AN1739" s="0" t="str">
        <f aca="false">IF(ISNUMBER($AC1739),IF($AC1739&gt;=0.001,100,IF($AC1739&gt;=-0.003,50,0)),"")</f>
        <v/>
      </c>
      <c r="AO1739" s="0" t="str">
        <f aca="false">IF(ISNUMBER($AD1739),IF($AD1739&gt;=0.04,100,IF($AD1739&gt;=0,50,0)),"")</f>
        <v/>
      </c>
      <c r="AP1739" s="0" t="str">
        <f aca="false">IF(ISNUMBER($AE1739),IF($AE1739&gt;=25,100,IF($AE1739&gt;=-75,50,0)),"")</f>
        <v/>
      </c>
      <c r="AQ1739" s="0" t="str">
        <f aca="false">IF(ISNUMBER($AF1739),IF($AF1739&gt;0,100,IF($AF1739&gt;=-50,50,0)),"")</f>
        <v/>
      </c>
      <c r="AR1739" s="0" t="str">
        <f aca="false">IF(ISNUMBER($AG1739),IF($AG1739=1,100,IF($AG1739=0,50,0)),"")</f>
        <v/>
      </c>
      <c r="AS1739" s="0" t="str">
        <f aca="false">IF(ISNUMBER($AH1739),IF($AH1739&lt;0,100,IF($AH1739&lt;=20,50,0)),"")</f>
        <v/>
      </c>
      <c r="AT1739" s="0" t="str">
        <f aca="false">IF(ISNUMBER($AI1739),IF($AI1739&lt;0.95,100,IF($AI1739&lt;=1,50,0)),"")</f>
        <v/>
      </c>
      <c r="AU1739" s="0" t="str">
        <f aca="false">IF(ISNUMBER($AJ1739),IF($AJ1739&lt;30,0,IF($AJ1739&lt;40,50,IF($AJ1739&lt;=90,100,50))),"")</f>
        <v/>
      </c>
      <c r="AV1739" s="0" t="str">
        <f aca="false">IF(ISNUMBER($AK1739),IF($AK1739&gt;-0.2,100,IF($AK1739&gt;=-0.4,50,0)),"")</f>
        <v/>
      </c>
      <c r="AW1739" s="59" t="n">
        <f aca="false">01_指標庫!$H$4*ISNUMBER($F1739)+01_指標庫!$H$5*ISNUMBER($AA1739)+01_指標庫!$H$6*ISNUMBER($G1739)+01_指標庫!$H$7*ISNUMBER($H1739)+01_指標庫!$H$8*ISNUMBER($AF1739)+01_指標庫!$H$9*ISNUMBER($AG1739)+01_指標庫!$H$10*ISNUMBER($AB1739)+01_指標庫!$H$11*ISNUMBER($AC1739)+01_指標庫!$H$12*ISNUMBER($AD1739)+01_指標庫!$H$13*ISNUMBER($AE1739)+01_指標庫!$H$14*ISNUMBER($I1739)+01_指標庫!$H$15*ISNUMBER($AH1739)+01_指標庫!$H$16*ISNUMBER($K1739)+01_指標庫!$H$17*ISNUMBER($AI1739)+01_指標庫!$H$18*ISNUMBER($AJ1739)+01_指標庫!$H$19*ISNUMBER($AK1739)+01_指標庫!$H$20*ISNUMBER($BB1739)+01_指標庫!$H$21*ISNUMBER($BC1739)</f>
        <v>51</v>
      </c>
      <c r="AX1739" s="59" t="n">
        <f aca="false">IF(AW1739=0,50,ROUND((01_指標庫!$H$4*IF(ISNUMBER($F1739),L1739,0)+01_指標庫!$H$5*IF(ISNUMBER($AA1739),AL1739,0)+01_指標庫!$H$6*IF(ISNUMBER($G1739),M1739,0)+01_指標庫!$H$7*IF(ISNUMBER($H1739),N1739,0)+01_指標庫!$H$8*IF(ISNUMBER($AF1739),AQ1739,0)+01_指標庫!$H$9*IF(ISNUMBER($AG1739),AR1739,0)+01_指標庫!$H$10*IF(ISNUMBER($AB1739),AM1739,0)+01_指標庫!$H$11*IF(ISNUMBER($AC1739),AN1739,0)+01_指標庫!$H$12*IF(ISNUMBER($AD1739),AO1739,0)+01_指標庫!$H$13*IF(ISNUMBER($AE1739),AP1739,0)+01_指標庫!$H$14*IF(ISNUMBER($I1739),O1739,0)+01_指標庫!$H$15*IF(ISNUMBER($AH1739),AS1739,0)+01_指標庫!$H$16*IF(ISNUMBER($K1739),P1739,0)+01_指標庫!$H$17*IF(ISNUMBER($AI1739),AT1739,0)+01_指標庫!$H$18*IF(ISNUMBER($AJ1739),AU1739,0)+01_指標庫!$H$19*IF(ISNUMBER($AK1739),AV1739,0)+01_指標庫!$H$20*IF(ISNUMBER($BB1739),BB1739,0)+01_指標庫!$H$21*IF(ISNUMBER($BC1739),BC1739,0))/AW1739,1))</f>
        <v>76.5</v>
      </c>
      <c r="AY1739" s="60"/>
      <c r="AZ1739" s="60"/>
      <c r="BA1739" s="58" t="n">
        <f aca="false">AVERAGE($E1735:$E1739)/AVERAGE($E1730:$E1739)-1</f>
        <v>0.00987070584403327</v>
      </c>
      <c r="BB1739" s="59" t="n">
        <f aca="false">IF(ISNUMBER($BA1739),IF(OR($S1739&lt;=-0.03,$BA1739&lt;-0.003),0,IF(OR($S1739&lt;=-0.02,$BA1739&lt;0.01),50,100)),"")</f>
        <v>50</v>
      </c>
      <c r="BC1739" s="0" t="str">
        <f aca="false">IF(OR(COUNT($AZ1739)=0,COUNT($AZ1738)=0),"",IF(OR($AY1739/$AZ1738-1&lt;=-0.03,$AZ1739/$AZ1738-1&lt;=-0.045,IF(COUNT($AZ1730:$AZ1739)=10,AVERAGE($AZ1735:$AZ1739)/AVERAGE($AZ1730:$AZ1739)-1&lt;-0.01,FALSE())),0,IF(OR($AZ1739/$AZ1738-1&lt;=-0.02,IF(COUNT($AZ1730:$AZ1739)=10,AVERAGE($AZ1735:$AZ1739)/AVERAGE($AZ1730:$AZ1739)-1&lt;0.005,FALSE())),50,100)))</f>
        <v/>
      </c>
    </row>
    <row r="1740" customFormat="false" ht="15" hidden="false" customHeight="true" outlineLevel="0" collapsed="false">
      <c r="A1740" s="47" t="n">
        <v>1736</v>
      </c>
      <c r="B1740" s="48" t="n">
        <v>45077</v>
      </c>
      <c r="C1740" s="47" t="n">
        <v>2023</v>
      </c>
      <c r="D1740" s="49" t="s">
        <v>238</v>
      </c>
      <c r="E1740" s="50" t="n">
        <v>14254.09</v>
      </c>
      <c r="F1740" s="51" t="n">
        <v>0.173623</v>
      </c>
      <c r="G1740" s="51" t="n">
        <v>-0.007029</v>
      </c>
      <c r="H1740" s="52" t="n">
        <v>0.8163</v>
      </c>
      <c r="I1740" s="62" t="n">
        <v>423.6</v>
      </c>
      <c r="J1740" s="63" t="s">
        <v>240</v>
      </c>
      <c r="K1740" s="54" t="n">
        <v>17.94</v>
      </c>
      <c r="L1740" s="55" t="n">
        <f aca="false">IF(COUNT(F1740)=0,50,IF(F1740&gt;=0,100,IF(F1740&gt;=-0.02,50,0)))</f>
        <v>100</v>
      </c>
      <c r="M1740" s="55" t="n">
        <f aca="false">IF(COUNT(G1740)=0,50,IF(G1740&gt;-0.06,100,IF(G1740&gt;-0.15,50,0)))</f>
        <v>100</v>
      </c>
      <c r="N1740" s="55" t="n">
        <f aca="false">IF(COUNT(H1740)=0,50,IF(H1740&gt;=0.6,100,IF(H1740&gt;=0.4,50,0)))</f>
        <v>100</v>
      </c>
      <c r="O1740" s="55" t="n">
        <f aca="false">IF(COUNT(I1740)=0,50,IF(J1740="proxy_vix",50,IF(I1740&lt;350,100,IF(I1740&lt;=450,50,0))))</f>
        <v>50</v>
      </c>
      <c r="P1740" s="55" t="n">
        <f aca="false">IF(COUNT(K1740)=0,50,IF(K1740&lt;20,100,IF(K1740&lt;=25,50,0)))</f>
        <v>100</v>
      </c>
      <c r="Q1740" s="54"/>
      <c r="R1740" s="47"/>
      <c r="S1740" s="51" t="n">
        <f aca="false">$E1740/$E1739-1</f>
        <v>-0.00702891468402278</v>
      </c>
      <c r="T1740" s="56" t="n">
        <f aca="false">$K1740/$K1739-1</f>
        <v>0.027491408934708</v>
      </c>
      <c r="V1740" s="57"/>
      <c r="W1740" s="57"/>
      <c r="Y1740" s="1" t="str">
        <f aca="false">IF(AX1740&gt;=70,"EASY",IF(AX1740&gt;40,"UNCERTAIN","HARD"))</f>
        <v>EASY</v>
      </c>
      <c r="AA1740" s="58" t="n">
        <f aca="false">IF($A1740&lt;200,"",AVERAGE($E1691:$E1740)/AVERAGE($E1541:$E1740)-1)</f>
        <v>0.0881501349528484</v>
      </c>
      <c r="AB1740" s="59" t="n">
        <f aca="false">LOOKUP($B1740,07_L1政策步階!$A$4:$A$14,07_L1政策步階!$C$4:$C$14)</f>
        <v>-1</v>
      </c>
      <c r="AC1740" s="57"/>
      <c r="AD1740" s="57"/>
      <c r="AE1740" s="57"/>
      <c r="AF1740" s="57"/>
      <c r="AG1740" s="57"/>
      <c r="AH1740" s="57"/>
      <c r="AI1740" s="57"/>
      <c r="AJ1740" s="57"/>
      <c r="AK1740" s="57"/>
      <c r="AL1740" s="59" t="n">
        <f aca="false">IF(ISNUMBER($AA1740),IF($AA1740&gt;=0.005,100,IF($AA1740&gt;=-0.015,50,0)),"")</f>
        <v>100</v>
      </c>
      <c r="AM1740" s="59" t="n">
        <f aca="false">IF(ISNUMBER($AB1740),IF($AB1740=1,100,IF($AB1740=0,50,0)),"")</f>
        <v>0</v>
      </c>
      <c r="AN1740" s="0" t="str">
        <f aca="false">IF(ISNUMBER($AC1740),IF($AC1740&gt;=0.001,100,IF($AC1740&gt;=-0.003,50,0)),"")</f>
        <v/>
      </c>
      <c r="AO1740" s="0" t="str">
        <f aca="false">IF(ISNUMBER($AD1740),IF($AD1740&gt;=0.04,100,IF($AD1740&gt;=0,50,0)),"")</f>
        <v/>
      </c>
      <c r="AP1740" s="0" t="str">
        <f aca="false">IF(ISNUMBER($AE1740),IF($AE1740&gt;=25,100,IF($AE1740&gt;=-75,50,0)),"")</f>
        <v/>
      </c>
      <c r="AQ1740" s="0" t="str">
        <f aca="false">IF(ISNUMBER($AF1740),IF($AF1740&gt;0,100,IF($AF1740&gt;=-50,50,0)),"")</f>
        <v/>
      </c>
      <c r="AR1740" s="0" t="str">
        <f aca="false">IF(ISNUMBER($AG1740),IF($AG1740=1,100,IF($AG1740=0,50,0)),"")</f>
        <v/>
      </c>
      <c r="AS1740" s="0" t="str">
        <f aca="false">IF(ISNUMBER($AH1740),IF($AH1740&lt;0,100,IF($AH1740&lt;=20,50,0)),"")</f>
        <v/>
      </c>
      <c r="AT1740" s="0" t="str">
        <f aca="false">IF(ISNUMBER($AI1740),IF($AI1740&lt;0.95,100,IF($AI1740&lt;=1,50,0)),"")</f>
        <v/>
      </c>
      <c r="AU1740" s="0" t="str">
        <f aca="false">IF(ISNUMBER($AJ1740),IF($AJ1740&lt;30,0,IF($AJ1740&lt;40,50,IF($AJ1740&lt;=90,100,50))),"")</f>
        <v/>
      </c>
      <c r="AV1740" s="0" t="str">
        <f aca="false">IF(ISNUMBER($AK1740),IF($AK1740&gt;-0.2,100,IF($AK1740&gt;=-0.4,50,0)),"")</f>
        <v/>
      </c>
      <c r="AW1740" s="59" t="n">
        <f aca="false">01_指標庫!$H$4*ISNUMBER($F1740)+01_指標庫!$H$5*ISNUMBER($AA1740)+01_指標庫!$H$6*ISNUMBER($G1740)+01_指標庫!$H$7*ISNUMBER($H1740)+01_指標庫!$H$8*ISNUMBER($AF1740)+01_指標庫!$H$9*ISNUMBER($AG1740)+01_指標庫!$H$10*ISNUMBER($AB1740)+01_指標庫!$H$11*ISNUMBER($AC1740)+01_指標庫!$H$12*ISNUMBER($AD1740)+01_指標庫!$H$13*ISNUMBER($AE1740)+01_指標庫!$H$14*ISNUMBER($I1740)+01_指標庫!$H$15*ISNUMBER($AH1740)+01_指標庫!$H$16*ISNUMBER($K1740)+01_指標庫!$H$17*ISNUMBER($AI1740)+01_指標庫!$H$18*ISNUMBER($AJ1740)+01_指標庫!$H$19*ISNUMBER($AK1740)+01_指標庫!$H$20*ISNUMBER($BB1740)+01_指標庫!$H$21*ISNUMBER($BC1740)</f>
        <v>51</v>
      </c>
      <c r="AX1740" s="59" t="n">
        <f aca="false">IF(AW1740=0,50,ROUND((01_指標庫!$H$4*IF(ISNUMBER($F1740),L1740,0)+01_指標庫!$H$5*IF(ISNUMBER($AA1740),AL1740,0)+01_指標庫!$H$6*IF(ISNUMBER($G1740),M1740,0)+01_指標庫!$H$7*IF(ISNUMBER($H1740),N1740,0)+01_指標庫!$H$8*IF(ISNUMBER($AF1740),AQ1740,0)+01_指標庫!$H$9*IF(ISNUMBER($AG1740),AR1740,0)+01_指標庫!$H$10*IF(ISNUMBER($AB1740),AM1740,0)+01_指標庫!$H$11*IF(ISNUMBER($AC1740),AN1740,0)+01_指標庫!$H$12*IF(ISNUMBER($AD1740),AO1740,0)+01_指標庫!$H$13*IF(ISNUMBER($AE1740),AP1740,0)+01_指標庫!$H$14*IF(ISNUMBER($I1740),O1740,0)+01_指標庫!$H$15*IF(ISNUMBER($AH1740),AS1740,0)+01_指標庫!$H$16*IF(ISNUMBER($K1740),P1740,0)+01_指標庫!$H$17*IF(ISNUMBER($AI1740),AT1740,0)+01_指標庫!$H$18*IF(ISNUMBER($AJ1740),AU1740,0)+01_指標庫!$H$19*IF(ISNUMBER($AK1740),AV1740,0)+01_指標庫!$H$20*IF(ISNUMBER($BB1740),BB1740,0)+01_指標庫!$H$21*IF(ISNUMBER($BC1740),BC1740,0))/AW1740,1))</f>
        <v>82.4</v>
      </c>
      <c r="AY1740" s="60"/>
      <c r="AZ1740" s="60"/>
      <c r="BA1740" s="58" t="n">
        <f aca="false">AVERAGE($E1736:$E1740)/AVERAGE($E1731:$E1740)-1</f>
        <v>0.0122187368332578</v>
      </c>
      <c r="BB1740" s="59" t="n">
        <f aca="false">IF(ISNUMBER($BA1740),IF(OR($S1740&lt;=-0.03,$BA1740&lt;-0.003),0,IF(OR($S1740&lt;=-0.02,$BA1740&lt;0.01),50,100)),"")</f>
        <v>100</v>
      </c>
      <c r="BC1740" s="0" t="str">
        <f aca="false">IF(OR(COUNT($AZ1740)=0,COUNT($AZ1739)=0),"",IF(OR($AY1740/$AZ1739-1&lt;=-0.03,$AZ1740/$AZ1739-1&lt;=-0.045,IF(COUNT($AZ1731:$AZ1740)=10,AVERAGE($AZ1736:$AZ1740)/AVERAGE($AZ1731:$AZ1740)-1&lt;-0.01,FALSE())),0,IF(OR($AZ1740/$AZ1739-1&lt;=-0.02,IF(COUNT($AZ1731:$AZ1740)=10,AVERAGE($AZ1736:$AZ1740)/AVERAGE($AZ1731:$AZ1740)-1&lt;0.005,FALSE())),50,100)))</f>
        <v/>
      </c>
    </row>
    <row r="1741" customFormat="false" ht="15" hidden="false" customHeight="true" outlineLevel="0" collapsed="false">
      <c r="A1741" s="47" t="n">
        <v>1737</v>
      </c>
      <c r="B1741" s="48" t="n">
        <v>45078</v>
      </c>
      <c r="C1741" s="47" t="n">
        <v>2023</v>
      </c>
      <c r="D1741" s="49" t="s">
        <v>239</v>
      </c>
      <c r="E1741" s="50" t="n">
        <v>14441.51</v>
      </c>
      <c r="F1741" s="51" t="n">
        <v>0.188676</v>
      </c>
      <c r="G1741" s="51" t="n">
        <v>0</v>
      </c>
      <c r="H1741" s="52" t="n">
        <v>0.7959</v>
      </c>
      <c r="I1741" s="62" t="n">
        <v>404.4</v>
      </c>
      <c r="J1741" s="63" t="s">
        <v>240</v>
      </c>
      <c r="K1741" s="54" t="n">
        <v>15.65</v>
      </c>
      <c r="L1741" s="55" t="n">
        <f aca="false">IF(COUNT(F1741)=0,50,IF(F1741&gt;=0,100,IF(F1741&gt;=-0.02,50,0)))</f>
        <v>100</v>
      </c>
      <c r="M1741" s="55" t="n">
        <f aca="false">IF(COUNT(G1741)=0,50,IF(G1741&gt;-0.06,100,IF(G1741&gt;-0.15,50,0)))</f>
        <v>100</v>
      </c>
      <c r="N1741" s="55" t="n">
        <f aca="false">IF(COUNT(H1741)=0,50,IF(H1741&gt;=0.6,100,IF(H1741&gt;=0.4,50,0)))</f>
        <v>100</v>
      </c>
      <c r="O1741" s="55" t="n">
        <f aca="false">IF(COUNT(I1741)=0,50,IF(J1741="proxy_vix",50,IF(I1741&lt;350,100,IF(I1741&lt;=450,50,0))))</f>
        <v>50</v>
      </c>
      <c r="P1741" s="55" t="n">
        <f aca="false">IF(COUNT(K1741)=0,50,IF(K1741&lt;20,100,IF(K1741&lt;=25,50,0)))</f>
        <v>100</v>
      </c>
      <c r="Q1741" s="54"/>
      <c r="R1741" s="47"/>
      <c r="S1741" s="51" t="n">
        <f aca="false">$E1741/$E1740-1</f>
        <v>0.0131485068496129</v>
      </c>
      <c r="T1741" s="56" t="n">
        <f aca="false">$K1741/$K1740-1</f>
        <v>-0.127647714604236</v>
      </c>
      <c r="V1741" s="57"/>
      <c r="W1741" s="57"/>
      <c r="Y1741" s="1" t="str">
        <f aca="false">IF(AX1741&gt;=70,"EASY",IF(AX1741&gt;40,"UNCERTAIN","HARD"))</f>
        <v>EASY</v>
      </c>
      <c r="AA1741" s="58" t="n">
        <f aca="false">IF($A1741&lt;200,"",AVERAGE($E1692:$E1741)/AVERAGE($E1542:$E1741)-1)</f>
        <v>0.0906020130488292</v>
      </c>
      <c r="AB1741" s="59" t="n">
        <f aca="false">LOOKUP($B1741,07_L1政策步階!$A$4:$A$14,07_L1政策步階!$C$4:$C$14)</f>
        <v>-1</v>
      </c>
      <c r="AC1741" s="57"/>
      <c r="AD1741" s="57"/>
      <c r="AE1741" s="57"/>
      <c r="AF1741" s="57"/>
      <c r="AG1741" s="57"/>
      <c r="AH1741" s="57"/>
      <c r="AI1741" s="57"/>
      <c r="AJ1741" s="57"/>
      <c r="AK1741" s="57"/>
      <c r="AL1741" s="59" t="n">
        <f aca="false">IF(ISNUMBER($AA1741),IF($AA1741&gt;=0.005,100,IF($AA1741&gt;=-0.015,50,0)),"")</f>
        <v>100</v>
      </c>
      <c r="AM1741" s="59" t="n">
        <f aca="false">IF(ISNUMBER($AB1741),IF($AB1741=1,100,IF($AB1741=0,50,0)),"")</f>
        <v>0</v>
      </c>
      <c r="AN1741" s="0" t="str">
        <f aca="false">IF(ISNUMBER($AC1741),IF($AC1741&gt;=0.001,100,IF($AC1741&gt;=-0.003,50,0)),"")</f>
        <v/>
      </c>
      <c r="AO1741" s="0" t="str">
        <f aca="false">IF(ISNUMBER($AD1741),IF($AD1741&gt;=0.04,100,IF($AD1741&gt;=0,50,0)),"")</f>
        <v/>
      </c>
      <c r="AP1741" s="0" t="str">
        <f aca="false">IF(ISNUMBER($AE1741),IF($AE1741&gt;=25,100,IF($AE1741&gt;=-75,50,0)),"")</f>
        <v/>
      </c>
      <c r="AQ1741" s="0" t="str">
        <f aca="false">IF(ISNUMBER($AF1741),IF($AF1741&gt;0,100,IF($AF1741&gt;=-50,50,0)),"")</f>
        <v/>
      </c>
      <c r="AR1741" s="0" t="str">
        <f aca="false">IF(ISNUMBER($AG1741),IF($AG1741=1,100,IF($AG1741=0,50,0)),"")</f>
        <v/>
      </c>
      <c r="AS1741" s="0" t="str">
        <f aca="false">IF(ISNUMBER($AH1741),IF($AH1741&lt;0,100,IF($AH1741&lt;=20,50,0)),"")</f>
        <v/>
      </c>
      <c r="AT1741" s="0" t="str">
        <f aca="false">IF(ISNUMBER($AI1741),IF($AI1741&lt;0.95,100,IF($AI1741&lt;=1,50,0)),"")</f>
        <v/>
      </c>
      <c r="AU1741" s="0" t="str">
        <f aca="false">IF(ISNUMBER($AJ1741),IF($AJ1741&lt;30,0,IF($AJ1741&lt;40,50,IF($AJ1741&lt;=90,100,50))),"")</f>
        <v/>
      </c>
      <c r="AV1741" s="0" t="str">
        <f aca="false">IF(ISNUMBER($AK1741),IF($AK1741&gt;-0.2,100,IF($AK1741&gt;=-0.4,50,0)),"")</f>
        <v/>
      </c>
      <c r="AW1741" s="59" t="n">
        <f aca="false">01_指標庫!$H$4*ISNUMBER($F1741)+01_指標庫!$H$5*ISNUMBER($AA1741)+01_指標庫!$H$6*ISNUMBER($G1741)+01_指標庫!$H$7*ISNUMBER($H1741)+01_指標庫!$H$8*ISNUMBER($AF1741)+01_指標庫!$H$9*ISNUMBER($AG1741)+01_指標庫!$H$10*ISNUMBER($AB1741)+01_指標庫!$H$11*ISNUMBER($AC1741)+01_指標庫!$H$12*ISNUMBER($AD1741)+01_指標庫!$H$13*ISNUMBER($AE1741)+01_指標庫!$H$14*ISNUMBER($I1741)+01_指標庫!$H$15*ISNUMBER($AH1741)+01_指標庫!$H$16*ISNUMBER($K1741)+01_指標庫!$H$17*ISNUMBER($AI1741)+01_指標庫!$H$18*ISNUMBER($AJ1741)+01_指標庫!$H$19*ISNUMBER($AK1741)+01_指標庫!$H$20*ISNUMBER($BB1741)+01_指標庫!$H$21*ISNUMBER($BC1741)</f>
        <v>51</v>
      </c>
      <c r="AX1741" s="59" t="n">
        <f aca="false">IF(AW1741=0,50,ROUND((01_指標庫!$H$4*IF(ISNUMBER($F1741),L1741,0)+01_指標庫!$H$5*IF(ISNUMBER($AA1741),AL1741,0)+01_指標庫!$H$6*IF(ISNUMBER($G1741),M1741,0)+01_指標庫!$H$7*IF(ISNUMBER($H1741),N1741,0)+01_指標庫!$H$8*IF(ISNUMBER($AF1741),AQ1741,0)+01_指標庫!$H$9*IF(ISNUMBER($AG1741),AR1741,0)+01_指標庫!$H$10*IF(ISNUMBER($AB1741),AM1741,0)+01_指標庫!$H$11*IF(ISNUMBER($AC1741),AN1741,0)+01_指標庫!$H$12*IF(ISNUMBER($AD1741),AO1741,0)+01_指標庫!$H$13*IF(ISNUMBER($AE1741),AP1741,0)+01_指標庫!$H$14*IF(ISNUMBER($I1741),O1741,0)+01_指標庫!$H$15*IF(ISNUMBER($AH1741),AS1741,0)+01_指標庫!$H$16*IF(ISNUMBER($K1741),P1741,0)+01_指標庫!$H$17*IF(ISNUMBER($AI1741),AT1741,0)+01_指標庫!$H$18*IF(ISNUMBER($AJ1741),AU1741,0)+01_指標庫!$H$19*IF(ISNUMBER($AK1741),AV1741,0)+01_指標庫!$H$20*IF(ISNUMBER($BB1741),BB1741,0)+01_指標庫!$H$21*IF(ISNUMBER($BC1741),BC1741,0))/AW1741,1))</f>
        <v>82.4</v>
      </c>
      <c r="AY1741" s="60"/>
      <c r="AZ1741" s="60"/>
      <c r="BA1741" s="58" t="n">
        <f aca="false">AVERAGE($E1737:$E1741)/AVERAGE($E1732:$E1741)-1</f>
        <v>0.0180122582690478</v>
      </c>
      <c r="BB1741" s="59" t="n">
        <f aca="false">IF(ISNUMBER($BA1741),IF(OR($S1741&lt;=-0.03,$BA1741&lt;-0.003),0,IF(OR($S1741&lt;=-0.02,$BA1741&lt;0.01),50,100)),"")</f>
        <v>100</v>
      </c>
      <c r="BC1741" s="0" t="str">
        <f aca="false">IF(OR(COUNT($AZ1741)=0,COUNT($AZ1740)=0),"",IF(OR($AY1741/$AZ1740-1&lt;=-0.03,$AZ1741/$AZ1740-1&lt;=-0.045,IF(COUNT($AZ1732:$AZ1741)=10,AVERAGE($AZ1737:$AZ1741)/AVERAGE($AZ1732:$AZ1741)-1&lt;-0.01,FALSE())),0,IF(OR($AZ1741/$AZ1740-1&lt;=-0.02,IF(COUNT($AZ1732:$AZ1741)=10,AVERAGE($AZ1737:$AZ1741)/AVERAGE($AZ1732:$AZ1741)-1&lt;0.005,FALSE())),50,100)))</f>
        <v/>
      </c>
    </row>
    <row r="1742" customFormat="false" ht="15" hidden="false" customHeight="true" outlineLevel="0" collapsed="false">
      <c r="A1742" s="47" t="n">
        <v>1738</v>
      </c>
      <c r="B1742" s="48" t="n">
        <v>45079</v>
      </c>
      <c r="C1742" s="47" t="n">
        <v>2023</v>
      </c>
      <c r="D1742" s="49" t="s">
        <v>234</v>
      </c>
      <c r="E1742" s="50" t="n">
        <v>14546.64</v>
      </c>
      <c r="F1742" s="51" t="n">
        <v>0.19688</v>
      </c>
      <c r="G1742" s="51" t="n">
        <v>0</v>
      </c>
      <c r="H1742" s="52" t="n">
        <v>0.898</v>
      </c>
      <c r="I1742" s="62" t="n">
        <v>395.6</v>
      </c>
      <c r="J1742" s="63" t="s">
        <v>240</v>
      </c>
      <c r="K1742" s="54" t="n">
        <v>14.6</v>
      </c>
      <c r="L1742" s="55" t="n">
        <f aca="false">IF(COUNT(F1742)=0,50,IF(F1742&gt;=0,100,IF(F1742&gt;=-0.02,50,0)))</f>
        <v>100</v>
      </c>
      <c r="M1742" s="55" t="n">
        <f aca="false">IF(COUNT(G1742)=0,50,IF(G1742&gt;-0.06,100,IF(G1742&gt;-0.15,50,0)))</f>
        <v>100</v>
      </c>
      <c r="N1742" s="55" t="n">
        <f aca="false">IF(COUNT(H1742)=0,50,IF(H1742&gt;=0.6,100,IF(H1742&gt;=0.4,50,0)))</f>
        <v>100</v>
      </c>
      <c r="O1742" s="55" t="n">
        <f aca="false">IF(COUNT(I1742)=0,50,IF(J1742="proxy_vix",50,IF(I1742&lt;350,100,IF(I1742&lt;=450,50,0))))</f>
        <v>50</v>
      </c>
      <c r="P1742" s="55" t="n">
        <f aca="false">IF(COUNT(K1742)=0,50,IF(K1742&lt;20,100,IF(K1742&lt;=25,50,0)))</f>
        <v>100</v>
      </c>
      <c r="Q1742" s="54"/>
      <c r="R1742" s="47"/>
      <c r="S1742" s="51" t="n">
        <f aca="false">$E1742/$E1741-1</f>
        <v>0.00727970967024905</v>
      </c>
      <c r="T1742" s="56" t="n">
        <f aca="false">$K1742/$K1741-1</f>
        <v>-0.0670926517571886</v>
      </c>
      <c r="V1742" s="57"/>
      <c r="W1742" s="57"/>
      <c r="Y1742" s="1" t="str">
        <f aca="false">IF(AX1742&gt;=70,"EASY",IF(AX1742&gt;40,"UNCERTAIN","HARD"))</f>
        <v>EASY</v>
      </c>
      <c r="AA1742" s="58" t="n">
        <f aca="false">IF($A1742&lt;200,"",AVERAGE($E1693:$E1742)/AVERAGE($E1543:$E1742)-1)</f>
        <v>0.0934504852759863</v>
      </c>
      <c r="AB1742" s="59" t="n">
        <f aca="false">LOOKUP($B1742,07_L1政策步階!$A$4:$A$14,07_L1政策步階!$C$4:$C$14)</f>
        <v>-1</v>
      </c>
      <c r="AC1742" s="57"/>
      <c r="AD1742" s="57"/>
      <c r="AE1742" s="57"/>
      <c r="AF1742" s="57"/>
      <c r="AG1742" s="57"/>
      <c r="AH1742" s="57"/>
      <c r="AI1742" s="57"/>
      <c r="AJ1742" s="57"/>
      <c r="AK1742" s="57"/>
      <c r="AL1742" s="59" t="n">
        <f aca="false">IF(ISNUMBER($AA1742),IF($AA1742&gt;=0.005,100,IF($AA1742&gt;=-0.015,50,0)),"")</f>
        <v>100</v>
      </c>
      <c r="AM1742" s="59" t="n">
        <f aca="false">IF(ISNUMBER($AB1742),IF($AB1742=1,100,IF($AB1742=0,50,0)),"")</f>
        <v>0</v>
      </c>
      <c r="AN1742" s="0" t="str">
        <f aca="false">IF(ISNUMBER($AC1742),IF($AC1742&gt;=0.001,100,IF($AC1742&gt;=-0.003,50,0)),"")</f>
        <v/>
      </c>
      <c r="AO1742" s="0" t="str">
        <f aca="false">IF(ISNUMBER($AD1742),IF($AD1742&gt;=0.04,100,IF($AD1742&gt;=0,50,0)),"")</f>
        <v/>
      </c>
      <c r="AP1742" s="0" t="str">
        <f aca="false">IF(ISNUMBER($AE1742),IF($AE1742&gt;=25,100,IF($AE1742&gt;=-75,50,0)),"")</f>
        <v/>
      </c>
      <c r="AQ1742" s="0" t="str">
        <f aca="false">IF(ISNUMBER($AF1742),IF($AF1742&gt;0,100,IF($AF1742&gt;=-50,50,0)),"")</f>
        <v/>
      </c>
      <c r="AR1742" s="0" t="str">
        <f aca="false">IF(ISNUMBER($AG1742),IF($AG1742=1,100,IF($AG1742=0,50,0)),"")</f>
        <v/>
      </c>
      <c r="AS1742" s="0" t="str">
        <f aca="false">IF(ISNUMBER($AH1742),IF($AH1742&lt;0,100,IF($AH1742&lt;=20,50,0)),"")</f>
        <v/>
      </c>
      <c r="AT1742" s="0" t="str">
        <f aca="false">IF(ISNUMBER($AI1742),IF($AI1742&lt;0.95,100,IF($AI1742&lt;=1,50,0)),"")</f>
        <v/>
      </c>
      <c r="AU1742" s="0" t="str">
        <f aca="false">IF(ISNUMBER($AJ1742),IF($AJ1742&lt;30,0,IF($AJ1742&lt;40,50,IF($AJ1742&lt;=90,100,50))),"")</f>
        <v/>
      </c>
      <c r="AV1742" s="0" t="str">
        <f aca="false">IF(ISNUMBER($AK1742),IF($AK1742&gt;-0.2,100,IF($AK1742&gt;=-0.4,50,0)),"")</f>
        <v/>
      </c>
      <c r="AW1742" s="59" t="n">
        <f aca="false">01_指標庫!$H$4*ISNUMBER($F1742)+01_指標庫!$H$5*ISNUMBER($AA1742)+01_指標庫!$H$6*ISNUMBER($G1742)+01_指標庫!$H$7*ISNUMBER($H1742)+01_指標庫!$H$8*ISNUMBER($AF1742)+01_指標庫!$H$9*ISNUMBER($AG1742)+01_指標庫!$H$10*ISNUMBER($AB1742)+01_指標庫!$H$11*ISNUMBER($AC1742)+01_指標庫!$H$12*ISNUMBER($AD1742)+01_指標庫!$H$13*ISNUMBER($AE1742)+01_指標庫!$H$14*ISNUMBER($I1742)+01_指標庫!$H$15*ISNUMBER($AH1742)+01_指標庫!$H$16*ISNUMBER($K1742)+01_指標庫!$H$17*ISNUMBER($AI1742)+01_指標庫!$H$18*ISNUMBER($AJ1742)+01_指標庫!$H$19*ISNUMBER($AK1742)+01_指標庫!$H$20*ISNUMBER($BB1742)+01_指標庫!$H$21*ISNUMBER($BC1742)</f>
        <v>51</v>
      </c>
      <c r="AX1742" s="59" t="n">
        <f aca="false">IF(AW1742=0,50,ROUND((01_指標庫!$H$4*IF(ISNUMBER($F1742),L1742,0)+01_指標庫!$H$5*IF(ISNUMBER($AA1742),AL1742,0)+01_指標庫!$H$6*IF(ISNUMBER($G1742),M1742,0)+01_指標庫!$H$7*IF(ISNUMBER($H1742),N1742,0)+01_指標庫!$H$8*IF(ISNUMBER($AF1742),AQ1742,0)+01_指標庫!$H$9*IF(ISNUMBER($AG1742),AR1742,0)+01_指標庫!$H$10*IF(ISNUMBER($AB1742),AM1742,0)+01_指標庫!$H$11*IF(ISNUMBER($AC1742),AN1742,0)+01_指標庫!$H$12*IF(ISNUMBER($AD1742),AO1742,0)+01_指標庫!$H$13*IF(ISNUMBER($AE1742),AP1742,0)+01_指標庫!$H$14*IF(ISNUMBER($I1742),O1742,0)+01_指標庫!$H$15*IF(ISNUMBER($AH1742),AS1742,0)+01_指標庫!$H$16*IF(ISNUMBER($K1742),P1742,0)+01_指標庫!$H$17*IF(ISNUMBER($AI1742),AT1742,0)+01_指標庫!$H$18*IF(ISNUMBER($AJ1742),AU1742,0)+01_指標庫!$H$19*IF(ISNUMBER($AK1742),AV1742,0)+01_指標庫!$H$20*IF(ISNUMBER($BB1742),BB1742,0)+01_指標庫!$H$21*IF(ISNUMBER($BC1742),BC1742,0))/AW1742,1))</f>
        <v>82.4</v>
      </c>
      <c r="AY1742" s="60"/>
      <c r="AZ1742" s="60"/>
      <c r="BA1742" s="58" t="n">
        <f aca="false">AVERAGE($E1738:$E1742)/AVERAGE($E1733:$E1742)-1</f>
        <v>0.0215030190157428</v>
      </c>
      <c r="BB1742" s="59" t="n">
        <f aca="false">IF(ISNUMBER($BA1742),IF(OR($S1742&lt;=-0.03,$BA1742&lt;-0.003),0,IF(OR($S1742&lt;=-0.02,$BA1742&lt;0.01),50,100)),"")</f>
        <v>100</v>
      </c>
      <c r="BC1742" s="0" t="str">
        <f aca="false">IF(OR(COUNT($AZ1742)=0,COUNT($AZ1741)=0),"",IF(OR($AY1742/$AZ1741-1&lt;=-0.03,$AZ1742/$AZ1741-1&lt;=-0.045,IF(COUNT($AZ1733:$AZ1742)=10,AVERAGE($AZ1738:$AZ1742)/AVERAGE($AZ1733:$AZ1742)-1&lt;-0.01,FALSE())),0,IF(OR($AZ1742/$AZ1741-1&lt;=-0.02,IF(COUNT($AZ1733:$AZ1742)=10,AVERAGE($AZ1738:$AZ1742)/AVERAGE($AZ1733:$AZ1742)-1&lt;0.005,FALSE())),50,100)))</f>
        <v/>
      </c>
    </row>
    <row r="1743" customFormat="false" ht="15" hidden="false" customHeight="true" outlineLevel="0" collapsed="false">
      <c r="A1743" s="47" t="n">
        <v>1739</v>
      </c>
      <c r="B1743" s="48" t="n">
        <v>45082</v>
      </c>
      <c r="C1743" s="47" t="n">
        <v>2023</v>
      </c>
      <c r="D1743" s="49" t="s">
        <v>236</v>
      </c>
      <c r="E1743" s="50" t="n">
        <v>14556.5</v>
      </c>
      <c r="F1743" s="51" t="n">
        <v>0.197157</v>
      </c>
      <c r="G1743" s="51" t="n">
        <v>0</v>
      </c>
      <c r="H1743" s="52" t="n">
        <v>0.898</v>
      </c>
      <c r="I1743" s="62" t="n">
        <v>396.7</v>
      </c>
      <c r="J1743" s="63" t="s">
        <v>240</v>
      </c>
      <c r="K1743" s="54" t="n">
        <v>14.73</v>
      </c>
      <c r="L1743" s="55" t="n">
        <f aca="false">IF(COUNT(F1743)=0,50,IF(F1743&gt;=0,100,IF(F1743&gt;=-0.02,50,0)))</f>
        <v>100</v>
      </c>
      <c r="M1743" s="55" t="n">
        <f aca="false">IF(COUNT(G1743)=0,50,IF(G1743&gt;-0.06,100,IF(G1743&gt;-0.15,50,0)))</f>
        <v>100</v>
      </c>
      <c r="N1743" s="55" t="n">
        <f aca="false">IF(COUNT(H1743)=0,50,IF(H1743&gt;=0.6,100,IF(H1743&gt;=0.4,50,0)))</f>
        <v>100</v>
      </c>
      <c r="O1743" s="55" t="n">
        <f aca="false">IF(COUNT(I1743)=0,50,IF(J1743="proxy_vix",50,IF(I1743&lt;350,100,IF(I1743&lt;=450,50,0))))</f>
        <v>50</v>
      </c>
      <c r="P1743" s="55" t="n">
        <f aca="false">IF(COUNT(K1743)=0,50,IF(K1743&lt;20,100,IF(K1743&lt;=25,50,0)))</f>
        <v>100</v>
      </c>
      <c r="Q1743" s="54"/>
      <c r="R1743" s="47"/>
      <c r="S1743" s="51" t="n">
        <f aca="false">$E1743/$E1742-1</f>
        <v>0.000677819757689768</v>
      </c>
      <c r="T1743" s="56" t="n">
        <f aca="false">$K1743/$K1742-1</f>
        <v>0.0089041095890412</v>
      </c>
      <c r="V1743" s="57"/>
      <c r="W1743" s="57"/>
      <c r="Y1743" s="1" t="str">
        <f aca="false">IF(AX1743&gt;=70,"EASY",IF(AX1743&gt;40,"UNCERTAIN","HARD"))</f>
        <v>EASY</v>
      </c>
      <c r="AA1743" s="58" t="n">
        <f aca="false">IF($A1743&lt;200,"",AVERAGE($E1694:$E1743)/AVERAGE($E1544:$E1743)-1)</f>
        <v>0.0959679091156822</v>
      </c>
      <c r="AB1743" s="59" t="n">
        <f aca="false">LOOKUP($B1743,07_L1政策步階!$A$4:$A$14,07_L1政策步階!$C$4:$C$14)</f>
        <v>-1</v>
      </c>
      <c r="AC1743" s="57"/>
      <c r="AD1743" s="57"/>
      <c r="AE1743" s="57"/>
      <c r="AF1743" s="57"/>
      <c r="AG1743" s="57"/>
      <c r="AH1743" s="57"/>
      <c r="AI1743" s="57"/>
      <c r="AJ1743" s="57"/>
      <c r="AK1743" s="57"/>
      <c r="AL1743" s="59" t="n">
        <f aca="false">IF(ISNUMBER($AA1743),IF($AA1743&gt;=0.005,100,IF($AA1743&gt;=-0.015,50,0)),"")</f>
        <v>100</v>
      </c>
      <c r="AM1743" s="59" t="n">
        <f aca="false">IF(ISNUMBER($AB1743),IF($AB1743=1,100,IF($AB1743=0,50,0)),"")</f>
        <v>0</v>
      </c>
      <c r="AN1743" s="0" t="str">
        <f aca="false">IF(ISNUMBER($AC1743),IF($AC1743&gt;=0.001,100,IF($AC1743&gt;=-0.003,50,0)),"")</f>
        <v/>
      </c>
      <c r="AO1743" s="0" t="str">
        <f aca="false">IF(ISNUMBER($AD1743),IF($AD1743&gt;=0.04,100,IF($AD1743&gt;=0,50,0)),"")</f>
        <v/>
      </c>
      <c r="AP1743" s="0" t="str">
        <f aca="false">IF(ISNUMBER($AE1743),IF($AE1743&gt;=25,100,IF($AE1743&gt;=-75,50,0)),"")</f>
        <v/>
      </c>
      <c r="AQ1743" s="0" t="str">
        <f aca="false">IF(ISNUMBER($AF1743),IF($AF1743&gt;0,100,IF($AF1743&gt;=-50,50,0)),"")</f>
        <v/>
      </c>
      <c r="AR1743" s="0" t="str">
        <f aca="false">IF(ISNUMBER($AG1743),IF($AG1743=1,100,IF($AG1743=0,50,0)),"")</f>
        <v/>
      </c>
      <c r="AS1743" s="0" t="str">
        <f aca="false">IF(ISNUMBER($AH1743),IF($AH1743&lt;0,100,IF($AH1743&lt;=20,50,0)),"")</f>
        <v/>
      </c>
      <c r="AT1743" s="0" t="str">
        <f aca="false">IF(ISNUMBER($AI1743),IF($AI1743&lt;0.95,100,IF($AI1743&lt;=1,50,0)),"")</f>
        <v/>
      </c>
      <c r="AU1743" s="0" t="str">
        <f aca="false">IF(ISNUMBER($AJ1743),IF($AJ1743&lt;30,0,IF($AJ1743&lt;40,50,IF($AJ1743&lt;=90,100,50))),"")</f>
        <v/>
      </c>
      <c r="AV1743" s="0" t="str">
        <f aca="false">IF(ISNUMBER($AK1743),IF($AK1743&gt;-0.2,100,IF($AK1743&gt;=-0.4,50,0)),"")</f>
        <v/>
      </c>
      <c r="AW1743" s="59" t="n">
        <f aca="false">01_指標庫!$H$4*ISNUMBER($F1743)+01_指標庫!$H$5*ISNUMBER($AA1743)+01_指標庫!$H$6*ISNUMBER($G1743)+01_指標庫!$H$7*ISNUMBER($H1743)+01_指標庫!$H$8*ISNUMBER($AF1743)+01_指標庫!$H$9*ISNUMBER($AG1743)+01_指標庫!$H$10*ISNUMBER($AB1743)+01_指標庫!$H$11*ISNUMBER($AC1743)+01_指標庫!$H$12*ISNUMBER($AD1743)+01_指標庫!$H$13*ISNUMBER($AE1743)+01_指標庫!$H$14*ISNUMBER($I1743)+01_指標庫!$H$15*ISNUMBER($AH1743)+01_指標庫!$H$16*ISNUMBER($K1743)+01_指標庫!$H$17*ISNUMBER($AI1743)+01_指標庫!$H$18*ISNUMBER($AJ1743)+01_指標庫!$H$19*ISNUMBER($AK1743)+01_指標庫!$H$20*ISNUMBER($BB1743)+01_指標庫!$H$21*ISNUMBER($BC1743)</f>
        <v>51</v>
      </c>
      <c r="AX1743" s="59" t="n">
        <f aca="false">IF(AW1743=0,50,ROUND((01_指標庫!$H$4*IF(ISNUMBER($F1743),L1743,0)+01_指標庫!$H$5*IF(ISNUMBER($AA1743),AL1743,0)+01_指標庫!$H$6*IF(ISNUMBER($G1743),M1743,0)+01_指標庫!$H$7*IF(ISNUMBER($H1743),N1743,0)+01_指標庫!$H$8*IF(ISNUMBER($AF1743),AQ1743,0)+01_指標庫!$H$9*IF(ISNUMBER($AG1743),AR1743,0)+01_指標庫!$H$10*IF(ISNUMBER($AB1743),AM1743,0)+01_指標庫!$H$11*IF(ISNUMBER($AC1743),AN1743,0)+01_指標庫!$H$12*IF(ISNUMBER($AD1743),AO1743,0)+01_指標庫!$H$13*IF(ISNUMBER($AE1743),AP1743,0)+01_指標庫!$H$14*IF(ISNUMBER($I1743),O1743,0)+01_指標庫!$H$15*IF(ISNUMBER($AH1743),AS1743,0)+01_指標庫!$H$16*IF(ISNUMBER($K1743),P1743,0)+01_指標庫!$H$17*IF(ISNUMBER($AI1743),AT1743,0)+01_指標庫!$H$18*IF(ISNUMBER($AJ1743),AU1743,0)+01_指標庫!$H$19*IF(ISNUMBER($AK1743),AV1743,0)+01_指標庫!$H$20*IF(ISNUMBER($BB1743),BB1743,0)+01_指標庫!$H$21*IF(ISNUMBER($BC1743),BC1743,0))/AW1743,1))</f>
        <v>82.4</v>
      </c>
      <c r="AY1743" s="60"/>
      <c r="AZ1743" s="60"/>
      <c r="BA1743" s="58" t="n">
        <f aca="false">AVERAGE($E1739:$E1743)/AVERAGE($E1734:$E1743)-1</f>
        <v>0.0197150979918164</v>
      </c>
      <c r="BB1743" s="59" t="n">
        <f aca="false">IF(ISNUMBER($BA1743),IF(OR($S1743&lt;=-0.03,$BA1743&lt;-0.003),0,IF(OR($S1743&lt;=-0.02,$BA1743&lt;0.01),50,100)),"")</f>
        <v>100</v>
      </c>
      <c r="BC1743" s="0" t="str">
        <f aca="false">IF(OR(COUNT($AZ1743)=0,COUNT($AZ1742)=0),"",IF(OR($AY1743/$AZ1742-1&lt;=-0.03,$AZ1743/$AZ1742-1&lt;=-0.045,IF(COUNT($AZ1734:$AZ1743)=10,AVERAGE($AZ1739:$AZ1743)/AVERAGE($AZ1734:$AZ1743)-1&lt;-0.01,FALSE())),0,IF(OR($AZ1743/$AZ1742-1&lt;=-0.02,IF(COUNT($AZ1734:$AZ1743)=10,AVERAGE($AZ1739:$AZ1743)/AVERAGE($AZ1734:$AZ1743)-1&lt;0.005,FALSE())),50,100)))</f>
        <v/>
      </c>
    </row>
    <row r="1744" customFormat="false" ht="15" hidden="false" customHeight="true" outlineLevel="0" collapsed="false">
      <c r="A1744" s="47" t="n">
        <v>1740</v>
      </c>
      <c r="B1744" s="48" t="n">
        <v>45083</v>
      </c>
      <c r="C1744" s="47" t="n">
        <v>2023</v>
      </c>
      <c r="D1744" s="49" t="s">
        <v>237</v>
      </c>
      <c r="E1744" s="50" t="n">
        <v>14558.09</v>
      </c>
      <c r="F1744" s="51" t="n">
        <v>0.19677</v>
      </c>
      <c r="G1744" s="51" t="n">
        <v>0</v>
      </c>
      <c r="H1744" s="52" t="n">
        <v>0.8776</v>
      </c>
      <c r="I1744" s="62" t="n">
        <v>390.2</v>
      </c>
      <c r="J1744" s="63" t="s">
        <v>240</v>
      </c>
      <c r="K1744" s="54" t="n">
        <v>13.96</v>
      </c>
      <c r="L1744" s="55" t="n">
        <f aca="false">IF(COUNT(F1744)=0,50,IF(F1744&gt;=0,100,IF(F1744&gt;=-0.02,50,0)))</f>
        <v>100</v>
      </c>
      <c r="M1744" s="55" t="n">
        <f aca="false">IF(COUNT(G1744)=0,50,IF(G1744&gt;-0.06,100,IF(G1744&gt;-0.15,50,0)))</f>
        <v>100</v>
      </c>
      <c r="N1744" s="55" t="n">
        <f aca="false">IF(COUNT(H1744)=0,50,IF(H1744&gt;=0.6,100,IF(H1744&gt;=0.4,50,0)))</f>
        <v>100</v>
      </c>
      <c r="O1744" s="55" t="n">
        <f aca="false">IF(COUNT(I1744)=0,50,IF(J1744="proxy_vix",50,IF(I1744&lt;350,100,IF(I1744&lt;=450,50,0))))</f>
        <v>50</v>
      </c>
      <c r="P1744" s="55" t="n">
        <f aca="false">IF(COUNT(K1744)=0,50,IF(K1744&lt;20,100,IF(K1744&lt;=25,50,0)))</f>
        <v>100</v>
      </c>
      <c r="Q1744" s="54"/>
      <c r="R1744" s="47"/>
      <c r="S1744" s="51" t="n">
        <f aca="false">$E1744/$E1743-1</f>
        <v>0.000109229553807655</v>
      </c>
      <c r="T1744" s="56" t="n">
        <f aca="false">$K1744/$K1743-1</f>
        <v>-0.0522742701968771</v>
      </c>
      <c r="V1744" s="57"/>
      <c r="W1744" s="57"/>
      <c r="Y1744" s="1" t="str">
        <f aca="false">IF(AX1744&gt;=70,"EASY",IF(AX1744&gt;40,"UNCERTAIN","HARD"))</f>
        <v>EASY</v>
      </c>
      <c r="AA1744" s="58" t="n">
        <f aca="false">IF($A1744&lt;200,"",AVERAGE($E1695:$E1744)/AVERAGE($E1545:$E1744)-1)</f>
        <v>0.0984386631640835</v>
      </c>
      <c r="AB1744" s="59" t="n">
        <f aca="false">LOOKUP($B1744,07_L1政策步階!$A$4:$A$14,07_L1政策步階!$C$4:$C$14)</f>
        <v>-1</v>
      </c>
      <c r="AC1744" s="57"/>
      <c r="AD1744" s="57"/>
      <c r="AE1744" s="57"/>
      <c r="AF1744" s="57"/>
      <c r="AG1744" s="57"/>
      <c r="AH1744" s="57"/>
      <c r="AI1744" s="57"/>
      <c r="AJ1744" s="57"/>
      <c r="AK1744" s="57"/>
      <c r="AL1744" s="59" t="n">
        <f aca="false">IF(ISNUMBER($AA1744),IF($AA1744&gt;=0.005,100,IF($AA1744&gt;=-0.015,50,0)),"")</f>
        <v>100</v>
      </c>
      <c r="AM1744" s="59" t="n">
        <f aca="false">IF(ISNUMBER($AB1744),IF($AB1744=1,100,IF($AB1744=0,50,0)),"")</f>
        <v>0</v>
      </c>
      <c r="AN1744" s="0" t="str">
        <f aca="false">IF(ISNUMBER($AC1744),IF($AC1744&gt;=0.001,100,IF($AC1744&gt;=-0.003,50,0)),"")</f>
        <v/>
      </c>
      <c r="AO1744" s="0" t="str">
        <f aca="false">IF(ISNUMBER($AD1744),IF($AD1744&gt;=0.04,100,IF($AD1744&gt;=0,50,0)),"")</f>
        <v/>
      </c>
      <c r="AP1744" s="0" t="str">
        <f aca="false">IF(ISNUMBER($AE1744),IF($AE1744&gt;=25,100,IF($AE1744&gt;=-75,50,0)),"")</f>
        <v/>
      </c>
      <c r="AQ1744" s="0" t="str">
        <f aca="false">IF(ISNUMBER($AF1744),IF($AF1744&gt;0,100,IF($AF1744&gt;=-50,50,0)),"")</f>
        <v/>
      </c>
      <c r="AR1744" s="0" t="str">
        <f aca="false">IF(ISNUMBER($AG1744),IF($AG1744=1,100,IF($AG1744=0,50,0)),"")</f>
        <v/>
      </c>
      <c r="AS1744" s="0" t="str">
        <f aca="false">IF(ISNUMBER($AH1744),IF($AH1744&lt;0,100,IF($AH1744&lt;=20,50,0)),"")</f>
        <v/>
      </c>
      <c r="AT1744" s="0" t="str">
        <f aca="false">IF(ISNUMBER($AI1744),IF($AI1744&lt;0.95,100,IF($AI1744&lt;=1,50,0)),"")</f>
        <v/>
      </c>
      <c r="AU1744" s="0" t="str">
        <f aca="false">IF(ISNUMBER($AJ1744),IF($AJ1744&lt;30,0,IF($AJ1744&lt;40,50,IF($AJ1744&lt;=90,100,50))),"")</f>
        <v/>
      </c>
      <c r="AV1744" s="0" t="str">
        <f aca="false">IF(ISNUMBER($AK1744),IF($AK1744&gt;-0.2,100,IF($AK1744&gt;=-0.4,50,0)),"")</f>
        <v/>
      </c>
      <c r="AW1744" s="59" t="n">
        <f aca="false">01_指標庫!$H$4*ISNUMBER($F1744)+01_指標庫!$H$5*ISNUMBER($AA1744)+01_指標庫!$H$6*ISNUMBER($G1744)+01_指標庫!$H$7*ISNUMBER($H1744)+01_指標庫!$H$8*ISNUMBER($AF1744)+01_指標庫!$H$9*ISNUMBER($AG1744)+01_指標庫!$H$10*ISNUMBER($AB1744)+01_指標庫!$H$11*ISNUMBER($AC1744)+01_指標庫!$H$12*ISNUMBER($AD1744)+01_指標庫!$H$13*ISNUMBER($AE1744)+01_指標庫!$H$14*ISNUMBER($I1744)+01_指標庫!$H$15*ISNUMBER($AH1744)+01_指標庫!$H$16*ISNUMBER($K1744)+01_指標庫!$H$17*ISNUMBER($AI1744)+01_指標庫!$H$18*ISNUMBER($AJ1744)+01_指標庫!$H$19*ISNUMBER($AK1744)+01_指標庫!$H$20*ISNUMBER($BB1744)+01_指標庫!$H$21*ISNUMBER($BC1744)</f>
        <v>51</v>
      </c>
      <c r="AX1744" s="59" t="n">
        <f aca="false">IF(AW1744=0,50,ROUND((01_指標庫!$H$4*IF(ISNUMBER($F1744),L1744,0)+01_指標庫!$H$5*IF(ISNUMBER($AA1744),AL1744,0)+01_指標庫!$H$6*IF(ISNUMBER($G1744),M1744,0)+01_指標庫!$H$7*IF(ISNUMBER($H1744),N1744,0)+01_指標庫!$H$8*IF(ISNUMBER($AF1744),AQ1744,0)+01_指標庫!$H$9*IF(ISNUMBER($AG1744),AR1744,0)+01_指標庫!$H$10*IF(ISNUMBER($AB1744),AM1744,0)+01_指標庫!$H$11*IF(ISNUMBER($AC1744),AN1744,0)+01_指標庫!$H$12*IF(ISNUMBER($AD1744),AO1744,0)+01_指標庫!$H$13*IF(ISNUMBER($AE1744),AP1744,0)+01_指標庫!$H$14*IF(ISNUMBER($I1744),O1744,0)+01_指標庫!$H$15*IF(ISNUMBER($AH1744),AS1744,0)+01_指標庫!$H$16*IF(ISNUMBER($K1744),P1744,0)+01_指標庫!$H$17*IF(ISNUMBER($AI1744),AT1744,0)+01_指標庫!$H$18*IF(ISNUMBER($AJ1744),AU1744,0)+01_指標庫!$H$19*IF(ISNUMBER($AK1744),AV1744,0)+01_指標庫!$H$20*IF(ISNUMBER($BB1744),BB1744,0)+01_指標庫!$H$21*IF(ISNUMBER($BC1744),BC1744,0))/AW1744,1))</f>
        <v>82.4</v>
      </c>
      <c r="AY1744" s="60"/>
      <c r="AZ1744" s="60"/>
      <c r="BA1744" s="58" t="n">
        <f aca="false">AVERAGE($E1740:$E1744)/AVERAGE($E1735:$E1744)-1</f>
        <v>0.0174924686649636</v>
      </c>
      <c r="BB1744" s="59" t="n">
        <f aca="false">IF(ISNUMBER($BA1744),IF(OR($S1744&lt;=-0.03,$BA1744&lt;-0.003),0,IF(OR($S1744&lt;=-0.02,$BA1744&lt;0.01),50,100)),"")</f>
        <v>100</v>
      </c>
      <c r="BC1744" s="0" t="str">
        <f aca="false">IF(OR(COUNT($AZ1744)=0,COUNT($AZ1743)=0),"",IF(OR($AY1744/$AZ1743-1&lt;=-0.03,$AZ1744/$AZ1743-1&lt;=-0.045,IF(COUNT($AZ1735:$AZ1744)=10,AVERAGE($AZ1740:$AZ1744)/AVERAGE($AZ1735:$AZ1744)-1&lt;-0.01,FALSE())),0,IF(OR($AZ1744/$AZ1743-1&lt;=-0.02,IF(COUNT($AZ1735:$AZ1744)=10,AVERAGE($AZ1740:$AZ1744)/AVERAGE($AZ1735:$AZ1744)-1&lt;0.005,FALSE())),50,100)))</f>
        <v/>
      </c>
    </row>
    <row r="1745" customFormat="false" ht="15" hidden="false" customHeight="true" outlineLevel="0" collapsed="false">
      <c r="A1745" s="47" t="n">
        <v>1741</v>
      </c>
      <c r="B1745" s="48" t="n">
        <v>45084</v>
      </c>
      <c r="C1745" s="47" t="n">
        <v>2023</v>
      </c>
      <c r="D1745" s="49" t="s">
        <v>238</v>
      </c>
      <c r="E1745" s="50" t="n">
        <v>14303.29</v>
      </c>
      <c r="F1745" s="51" t="n">
        <v>0.175311</v>
      </c>
      <c r="G1745" s="51" t="n">
        <v>-0.017502</v>
      </c>
      <c r="H1745" s="52" t="n">
        <v>0.8163</v>
      </c>
      <c r="I1745" s="62" t="n">
        <v>390.1</v>
      </c>
      <c r="J1745" s="63" t="s">
        <v>240</v>
      </c>
      <c r="K1745" s="54" t="n">
        <v>13.94</v>
      </c>
      <c r="L1745" s="55" t="n">
        <f aca="false">IF(COUNT(F1745)=0,50,IF(F1745&gt;=0,100,IF(F1745&gt;=-0.02,50,0)))</f>
        <v>100</v>
      </c>
      <c r="M1745" s="55" t="n">
        <f aca="false">IF(COUNT(G1745)=0,50,IF(G1745&gt;-0.06,100,IF(G1745&gt;-0.15,50,0)))</f>
        <v>100</v>
      </c>
      <c r="N1745" s="55" t="n">
        <f aca="false">IF(COUNT(H1745)=0,50,IF(H1745&gt;=0.6,100,IF(H1745&gt;=0.4,50,0)))</f>
        <v>100</v>
      </c>
      <c r="O1745" s="55" t="n">
        <f aca="false">IF(COUNT(I1745)=0,50,IF(J1745="proxy_vix",50,IF(I1745&lt;350,100,IF(I1745&lt;=450,50,0))))</f>
        <v>50</v>
      </c>
      <c r="P1745" s="55" t="n">
        <f aca="false">IF(COUNT(K1745)=0,50,IF(K1745&lt;20,100,IF(K1745&lt;=25,50,0)))</f>
        <v>100</v>
      </c>
      <c r="Q1745" s="54"/>
      <c r="R1745" s="47"/>
      <c r="S1745" s="51" t="n">
        <f aca="false">$E1745/$E1744-1</f>
        <v>-0.0175022959742658</v>
      </c>
      <c r="T1745" s="56" t="n">
        <f aca="false">$K1745/$K1744-1</f>
        <v>-0.0014326647564471</v>
      </c>
      <c r="V1745" s="57"/>
      <c r="W1745" s="57"/>
      <c r="Y1745" s="1" t="str">
        <f aca="false">IF(AX1745&gt;=70,"EASY",IF(AX1745&gt;40,"UNCERTAIN","HARD"))</f>
        <v>EASY</v>
      </c>
      <c r="AA1745" s="58" t="n">
        <f aca="false">IF($A1745&lt;200,"",AVERAGE($E1696:$E1745)/AVERAGE($E1546:$E1745)-1)</f>
        <v>0.1006392377598</v>
      </c>
      <c r="AB1745" s="59" t="n">
        <f aca="false">LOOKUP($B1745,07_L1政策步階!$A$4:$A$14,07_L1政策步階!$C$4:$C$14)</f>
        <v>-1</v>
      </c>
      <c r="AC1745" s="57"/>
      <c r="AD1745" s="57"/>
      <c r="AE1745" s="57"/>
      <c r="AF1745" s="57"/>
      <c r="AG1745" s="57"/>
      <c r="AH1745" s="57"/>
      <c r="AI1745" s="57"/>
      <c r="AJ1745" s="57"/>
      <c r="AK1745" s="57"/>
      <c r="AL1745" s="59" t="n">
        <f aca="false">IF(ISNUMBER($AA1745),IF($AA1745&gt;=0.005,100,IF($AA1745&gt;=-0.015,50,0)),"")</f>
        <v>100</v>
      </c>
      <c r="AM1745" s="59" t="n">
        <f aca="false">IF(ISNUMBER($AB1745),IF($AB1745=1,100,IF($AB1745=0,50,0)),"")</f>
        <v>0</v>
      </c>
      <c r="AN1745" s="0" t="str">
        <f aca="false">IF(ISNUMBER($AC1745),IF($AC1745&gt;=0.001,100,IF($AC1745&gt;=-0.003,50,0)),"")</f>
        <v/>
      </c>
      <c r="AO1745" s="0" t="str">
        <f aca="false">IF(ISNUMBER($AD1745),IF($AD1745&gt;=0.04,100,IF($AD1745&gt;=0,50,0)),"")</f>
        <v/>
      </c>
      <c r="AP1745" s="0" t="str">
        <f aca="false">IF(ISNUMBER($AE1745),IF($AE1745&gt;=25,100,IF($AE1745&gt;=-75,50,0)),"")</f>
        <v/>
      </c>
      <c r="AQ1745" s="0" t="str">
        <f aca="false">IF(ISNUMBER($AF1745),IF($AF1745&gt;0,100,IF($AF1745&gt;=-50,50,0)),"")</f>
        <v/>
      </c>
      <c r="AR1745" s="0" t="str">
        <f aca="false">IF(ISNUMBER($AG1745),IF($AG1745=1,100,IF($AG1745=0,50,0)),"")</f>
        <v/>
      </c>
      <c r="AS1745" s="0" t="str">
        <f aca="false">IF(ISNUMBER($AH1745),IF($AH1745&lt;0,100,IF($AH1745&lt;=20,50,0)),"")</f>
        <v/>
      </c>
      <c r="AT1745" s="0" t="str">
        <f aca="false">IF(ISNUMBER($AI1745),IF($AI1745&lt;0.95,100,IF($AI1745&lt;=1,50,0)),"")</f>
        <v/>
      </c>
      <c r="AU1745" s="0" t="str">
        <f aca="false">IF(ISNUMBER($AJ1745),IF($AJ1745&lt;30,0,IF($AJ1745&lt;40,50,IF($AJ1745&lt;=90,100,50))),"")</f>
        <v/>
      </c>
      <c r="AV1745" s="0" t="str">
        <f aca="false">IF(ISNUMBER($AK1745),IF($AK1745&gt;-0.2,100,IF($AK1745&gt;=-0.4,50,0)),"")</f>
        <v/>
      </c>
      <c r="AW1745" s="59" t="n">
        <f aca="false">01_指標庫!$H$4*ISNUMBER($F1745)+01_指標庫!$H$5*ISNUMBER($AA1745)+01_指標庫!$H$6*ISNUMBER($G1745)+01_指標庫!$H$7*ISNUMBER($H1745)+01_指標庫!$H$8*ISNUMBER($AF1745)+01_指標庫!$H$9*ISNUMBER($AG1745)+01_指標庫!$H$10*ISNUMBER($AB1745)+01_指標庫!$H$11*ISNUMBER($AC1745)+01_指標庫!$H$12*ISNUMBER($AD1745)+01_指標庫!$H$13*ISNUMBER($AE1745)+01_指標庫!$H$14*ISNUMBER($I1745)+01_指標庫!$H$15*ISNUMBER($AH1745)+01_指標庫!$H$16*ISNUMBER($K1745)+01_指標庫!$H$17*ISNUMBER($AI1745)+01_指標庫!$H$18*ISNUMBER($AJ1745)+01_指標庫!$H$19*ISNUMBER($AK1745)+01_指標庫!$H$20*ISNUMBER($BB1745)+01_指標庫!$H$21*ISNUMBER($BC1745)</f>
        <v>51</v>
      </c>
      <c r="AX1745" s="59" t="n">
        <f aca="false">IF(AW1745=0,50,ROUND((01_指標庫!$H$4*IF(ISNUMBER($F1745),L1745,0)+01_指標庫!$H$5*IF(ISNUMBER($AA1745),AL1745,0)+01_指標庫!$H$6*IF(ISNUMBER($G1745),M1745,0)+01_指標庫!$H$7*IF(ISNUMBER($H1745),N1745,0)+01_指標庫!$H$8*IF(ISNUMBER($AF1745),AQ1745,0)+01_指標庫!$H$9*IF(ISNUMBER($AG1745),AR1745,0)+01_指標庫!$H$10*IF(ISNUMBER($AB1745),AM1745,0)+01_指標庫!$H$11*IF(ISNUMBER($AC1745),AN1745,0)+01_指標庫!$H$12*IF(ISNUMBER($AD1745),AO1745,0)+01_指標庫!$H$13*IF(ISNUMBER($AE1745),AP1745,0)+01_指標庫!$H$14*IF(ISNUMBER($I1745),O1745,0)+01_指標庫!$H$15*IF(ISNUMBER($AH1745),AS1745,0)+01_指標庫!$H$16*IF(ISNUMBER($K1745),P1745,0)+01_指標庫!$H$17*IF(ISNUMBER($AI1745),AT1745,0)+01_指標庫!$H$18*IF(ISNUMBER($AJ1745),AU1745,0)+01_指標庫!$H$19*IF(ISNUMBER($AK1745),AV1745,0)+01_指標庫!$H$20*IF(ISNUMBER($BB1745),BB1745,0)+01_指標庫!$H$21*IF(ISNUMBER($BC1745),BC1745,0))/AW1745,1))</f>
        <v>82.4</v>
      </c>
      <c r="AY1745" s="60"/>
      <c r="AZ1745" s="60"/>
      <c r="BA1745" s="58" t="n">
        <f aca="false">AVERAGE($E1741:$E1745)/AVERAGE($E1736:$E1745)-1</f>
        <v>0.0136887687248177</v>
      </c>
      <c r="BB1745" s="59" t="n">
        <f aca="false">IF(ISNUMBER($BA1745),IF(OR($S1745&lt;=-0.03,$BA1745&lt;-0.003),0,IF(OR($S1745&lt;=-0.02,$BA1745&lt;0.01),50,100)),"")</f>
        <v>100</v>
      </c>
      <c r="BC1745" s="0" t="str">
        <f aca="false">IF(OR(COUNT($AZ1745)=0,COUNT($AZ1744)=0),"",IF(OR($AY1745/$AZ1744-1&lt;=-0.03,$AZ1745/$AZ1744-1&lt;=-0.045,IF(COUNT($AZ1736:$AZ1745)=10,AVERAGE($AZ1741:$AZ1745)/AVERAGE($AZ1736:$AZ1745)-1&lt;-0.01,FALSE())),0,IF(OR($AZ1745/$AZ1744-1&lt;=-0.02,IF(COUNT($AZ1736:$AZ1745)=10,AVERAGE($AZ1741:$AZ1745)/AVERAGE($AZ1736:$AZ1745)-1&lt;0.005,FALSE())),50,100)))</f>
        <v/>
      </c>
    </row>
    <row r="1746" customFormat="false" ht="15" hidden="false" customHeight="true" outlineLevel="0" collapsed="false">
      <c r="A1746" s="47" t="n">
        <v>1742</v>
      </c>
      <c r="B1746" s="48" t="n">
        <v>45085</v>
      </c>
      <c r="C1746" s="47" t="n">
        <v>2023</v>
      </c>
      <c r="D1746" s="49" t="s">
        <v>239</v>
      </c>
      <c r="E1746" s="50" t="n">
        <v>14484.54</v>
      </c>
      <c r="F1746" s="51" t="n">
        <v>0.189426</v>
      </c>
      <c r="G1746" s="51" t="n">
        <v>-0.005052</v>
      </c>
      <c r="H1746" s="52" t="n">
        <v>0.898</v>
      </c>
      <c r="I1746" s="62" t="n">
        <v>387.6</v>
      </c>
      <c r="J1746" s="63" t="s">
        <v>240</v>
      </c>
      <c r="K1746" s="54" t="n">
        <v>13.65</v>
      </c>
      <c r="L1746" s="55" t="n">
        <f aca="false">IF(COUNT(F1746)=0,50,IF(F1746&gt;=0,100,IF(F1746&gt;=-0.02,50,0)))</f>
        <v>100</v>
      </c>
      <c r="M1746" s="55" t="n">
        <f aca="false">IF(COUNT(G1746)=0,50,IF(G1746&gt;-0.06,100,IF(G1746&gt;-0.15,50,0)))</f>
        <v>100</v>
      </c>
      <c r="N1746" s="55" t="n">
        <f aca="false">IF(COUNT(H1746)=0,50,IF(H1746&gt;=0.6,100,IF(H1746&gt;=0.4,50,0)))</f>
        <v>100</v>
      </c>
      <c r="O1746" s="55" t="n">
        <f aca="false">IF(COUNT(I1746)=0,50,IF(J1746="proxy_vix",50,IF(I1746&lt;350,100,IF(I1746&lt;=450,50,0))))</f>
        <v>50</v>
      </c>
      <c r="P1746" s="55" t="n">
        <f aca="false">IF(COUNT(K1746)=0,50,IF(K1746&lt;20,100,IF(K1746&lt;=25,50,0)))</f>
        <v>100</v>
      </c>
      <c r="Q1746" s="54"/>
      <c r="R1746" s="47"/>
      <c r="S1746" s="51" t="n">
        <f aca="false">$E1746/$E1745-1</f>
        <v>0.0126719097494352</v>
      </c>
      <c r="T1746" s="56" t="n">
        <f aca="false">$K1746/$K1745-1</f>
        <v>-0.0208034433285509</v>
      </c>
      <c r="V1746" s="57"/>
      <c r="W1746" s="57"/>
      <c r="Y1746" s="1" t="str">
        <f aca="false">IF(AX1746&gt;=70,"EASY",IF(AX1746&gt;40,"UNCERTAIN","HARD"))</f>
        <v>EASY</v>
      </c>
      <c r="AA1746" s="58" t="n">
        <f aca="false">IF($A1746&lt;200,"",AVERAGE($E1697:$E1746)/AVERAGE($E1547:$E1746)-1)</f>
        <v>0.102996592698801</v>
      </c>
      <c r="AB1746" s="59" t="n">
        <f aca="false">LOOKUP($B1746,07_L1政策步階!$A$4:$A$14,07_L1政策步階!$C$4:$C$14)</f>
        <v>-1</v>
      </c>
      <c r="AC1746" s="57"/>
      <c r="AD1746" s="57"/>
      <c r="AE1746" s="57"/>
      <c r="AF1746" s="57"/>
      <c r="AG1746" s="57"/>
      <c r="AH1746" s="57"/>
      <c r="AI1746" s="57"/>
      <c r="AJ1746" s="57"/>
      <c r="AK1746" s="57"/>
      <c r="AL1746" s="59" t="n">
        <f aca="false">IF(ISNUMBER($AA1746),IF($AA1746&gt;=0.005,100,IF($AA1746&gt;=-0.015,50,0)),"")</f>
        <v>100</v>
      </c>
      <c r="AM1746" s="59" t="n">
        <f aca="false">IF(ISNUMBER($AB1746),IF($AB1746=1,100,IF($AB1746=0,50,0)),"")</f>
        <v>0</v>
      </c>
      <c r="AN1746" s="0" t="str">
        <f aca="false">IF(ISNUMBER($AC1746),IF($AC1746&gt;=0.001,100,IF($AC1746&gt;=-0.003,50,0)),"")</f>
        <v/>
      </c>
      <c r="AO1746" s="0" t="str">
        <f aca="false">IF(ISNUMBER($AD1746),IF($AD1746&gt;=0.04,100,IF($AD1746&gt;=0,50,0)),"")</f>
        <v/>
      </c>
      <c r="AP1746" s="0" t="str">
        <f aca="false">IF(ISNUMBER($AE1746),IF($AE1746&gt;=25,100,IF($AE1746&gt;=-75,50,0)),"")</f>
        <v/>
      </c>
      <c r="AQ1746" s="0" t="str">
        <f aca="false">IF(ISNUMBER($AF1746),IF($AF1746&gt;0,100,IF($AF1746&gt;=-50,50,0)),"")</f>
        <v/>
      </c>
      <c r="AR1746" s="0" t="str">
        <f aca="false">IF(ISNUMBER($AG1746),IF($AG1746=1,100,IF($AG1746=0,50,0)),"")</f>
        <v/>
      </c>
      <c r="AS1746" s="0" t="str">
        <f aca="false">IF(ISNUMBER($AH1746),IF($AH1746&lt;0,100,IF($AH1746&lt;=20,50,0)),"")</f>
        <v/>
      </c>
      <c r="AT1746" s="0" t="str">
        <f aca="false">IF(ISNUMBER($AI1746),IF($AI1746&lt;0.95,100,IF($AI1746&lt;=1,50,0)),"")</f>
        <v/>
      </c>
      <c r="AU1746" s="0" t="str">
        <f aca="false">IF(ISNUMBER($AJ1746),IF($AJ1746&lt;30,0,IF($AJ1746&lt;40,50,IF($AJ1746&lt;=90,100,50))),"")</f>
        <v/>
      </c>
      <c r="AV1746" s="0" t="str">
        <f aca="false">IF(ISNUMBER($AK1746),IF($AK1746&gt;-0.2,100,IF($AK1746&gt;=-0.4,50,0)),"")</f>
        <v/>
      </c>
      <c r="AW1746" s="59" t="n">
        <f aca="false">01_指標庫!$H$4*ISNUMBER($F1746)+01_指標庫!$H$5*ISNUMBER($AA1746)+01_指標庫!$H$6*ISNUMBER($G1746)+01_指標庫!$H$7*ISNUMBER($H1746)+01_指標庫!$H$8*ISNUMBER($AF1746)+01_指標庫!$H$9*ISNUMBER($AG1746)+01_指標庫!$H$10*ISNUMBER($AB1746)+01_指標庫!$H$11*ISNUMBER($AC1746)+01_指標庫!$H$12*ISNUMBER($AD1746)+01_指標庫!$H$13*ISNUMBER($AE1746)+01_指標庫!$H$14*ISNUMBER($I1746)+01_指標庫!$H$15*ISNUMBER($AH1746)+01_指標庫!$H$16*ISNUMBER($K1746)+01_指標庫!$H$17*ISNUMBER($AI1746)+01_指標庫!$H$18*ISNUMBER($AJ1746)+01_指標庫!$H$19*ISNUMBER($AK1746)+01_指標庫!$H$20*ISNUMBER($BB1746)+01_指標庫!$H$21*ISNUMBER($BC1746)</f>
        <v>51</v>
      </c>
      <c r="AX1746" s="59" t="n">
        <f aca="false">IF(AW1746=0,50,ROUND((01_指標庫!$H$4*IF(ISNUMBER($F1746),L1746,0)+01_指標庫!$H$5*IF(ISNUMBER($AA1746),AL1746,0)+01_指標庫!$H$6*IF(ISNUMBER($G1746),M1746,0)+01_指標庫!$H$7*IF(ISNUMBER($H1746),N1746,0)+01_指標庫!$H$8*IF(ISNUMBER($AF1746),AQ1746,0)+01_指標庫!$H$9*IF(ISNUMBER($AG1746),AR1746,0)+01_指標庫!$H$10*IF(ISNUMBER($AB1746),AM1746,0)+01_指標庫!$H$11*IF(ISNUMBER($AC1746),AN1746,0)+01_指標庫!$H$12*IF(ISNUMBER($AD1746),AO1746,0)+01_指標庫!$H$13*IF(ISNUMBER($AE1746),AP1746,0)+01_指標庫!$H$14*IF(ISNUMBER($I1746),O1746,0)+01_指標庫!$H$15*IF(ISNUMBER($AH1746),AS1746,0)+01_指標庫!$H$16*IF(ISNUMBER($K1746),P1746,0)+01_指標庫!$H$17*IF(ISNUMBER($AI1746),AT1746,0)+01_指標庫!$H$18*IF(ISNUMBER($AJ1746),AU1746,0)+01_指標庫!$H$19*IF(ISNUMBER($AK1746),AV1746,0)+01_指標庫!$H$20*IF(ISNUMBER($BB1746),BB1746,0)+01_指標庫!$H$21*IF(ISNUMBER($BC1746),BC1746,0))/AW1746,1))</f>
        <v>76.5</v>
      </c>
      <c r="AY1746" s="60"/>
      <c r="AZ1746" s="60"/>
      <c r="BA1746" s="58" t="n">
        <f aca="false">AVERAGE($E1742:$E1746)/AVERAGE($E1737:$E1746)-1</f>
        <v>0.00808096254405366</v>
      </c>
      <c r="BB1746" s="59" t="n">
        <f aca="false">IF(ISNUMBER($BA1746),IF(OR($S1746&lt;=-0.03,$BA1746&lt;-0.003),0,IF(OR($S1746&lt;=-0.02,$BA1746&lt;0.01),50,100)),"")</f>
        <v>50</v>
      </c>
      <c r="BC1746" s="0" t="str">
        <f aca="false">IF(OR(COUNT($AZ1746)=0,COUNT($AZ1745)=0),"",IF(OR($AY1746/$AZ1745-1&lt;=-0.03,$AZ1746/$AZ1745-1&lt;=-0.045,IF(COUNT($AZ1737:$AZ1746)=10,AVERAGE($AZ1742:$AZ1746)/AVERAGE($AZ1737:$AZ1746)-1&lt;-0.01,FALSE())),0,IF(OR($AZ1746/$AZ1745-1&lt;=-0.02,IF(COUNT($AZ1737:$AZ1746)=10,AVERAGE($AZ1742:$AZ1746)/AVERAGE($AZ1737:$AZ1746)-1&lt;0.005,FALSE())),50,100)))</f>
        <v/>
      </c>
    </row>
    <row r="1747" customFormat="false" ht="15" hidden="false" customHeight="true" outlineLevel="0" collapsed="false">
      <c r="A1747" s="47" t="n">
        <v>1743</v>
      </c>
      <c r="B1747" s="48" t="n">
        <v>45086</v>
      </c>
      <c r="C1747" s="47" t="n">
        <v>2023</v>
      </c>
      <c r="D1747" s="49" t="s">
        <v>234</v>
      </c>
      <c r="E1747" s="50" t="n">
        <v>14528.36</v>
      </c>
      <c r="F1747" s="51" t="n">
        <v>0.192218</v>
      </c>
      <c r="G1747" s="51" t="n">
        <v>-0.002042</v>
      </c>
      <c r="H1747" s="52" t="n">
        <v>0.898</v>
      </c>
      <c r="I1747" s="62" t="n">
        <v>389.2</v>
      </c>
      <c r="J1747" s="63" t="s">
        <v>240</v>
      </c>
      <c r="K1747" s="54" t="n">
        <v>13.83</v>
      </c>
      <c r="L1747" s="55" t="n">
        <f aca="false">IF(COUNT(F1747)=0,50,IF(F1747&gt;=0,100,IF(F1747&gt;=-0.02,50,0)))</f>
        <v>100</v>
      </c>
      <c r="M1747" s="55" t="n">
        <f aca="false">IF(COUNT(G1747)=0,50,IF(G1747&gt;-0.06,100,IF(G1747&gt;-0.15,50,0)))</f>
        <v>100</v>
      </c>
      <c r="N1747" s="55" t="n">
        <f aca="false">IF(COUNT(H1747)=0,50,IF(H1747&gt;=0.6,100,IF(H1747&gt;=0.4,50,0)))</f>
        <v>100</v>
      </c>
      <c r="O1747" s="55" t="n">
        <f aca="false">IF(COUNT(I1747)=0,50,IF(J1747="proxy_vix",50,IF(I1747&lt;350,100,IF(I1747&lt;=450,50,0))))</f>
        <v>50</v>
      </c>
      <c r="P1747" s="55" t="n">
        <f aca="false">IF(COUNT(K1747)=0,50,IF(K1747&lt;20,100,IF(K1747&lt;=25,50,0)))</f>
        <v>100</v>
      </c>
      <c r="Q1747" s="54"/>
      <c r="R1747" s="47"/>
      <c r="S1747" s="51" t="n">
        <f aca="false">$E1747/$E1746-1</f>
        <v>0.00302529455543632</v>
      </c>
      <c r="T1747" s="56" t="n">
        <f aca="false">$K1747/$K1746-1</f>
        <v>0.0131868131868131</v>
      </c>
      <c r="V1747" s="57"/>
      <c r="W1747" s="57"/>
      <c r="Y1747" s="1" t="str">
        <f aca="false">IF(AX1747&gt;=70,"EASY",IF(AX1747&gt;40,"UNCERTAIN","HARD"))</f>
        <v>EASY</v>
      </c>
      <c r="AA1747" s="58" t="n">
        <f aca="false">IF($A1747&lt;200,"",AVERAGE($E1698:$E1747)/AVERAGE($E1548:$E1747)-1)</f>
        <v>0.105012496744264</v>
      </c>
      <c r="AB1747" s="59" t="n">
        <f aca="false">LOOKUP($B1747,07_L1政策步階!$A$4:$A$14,07_L1政策步階!$C$4:$C$14)</f>
        <v>-1</v>
      </c>
      <c r="AC1747" s="57"/>
      <c r="AD1747" s="57"/>
      <c r="AE1747" s="57"/>
      <c r="AF1747" s="57"/>
      <c r="AG1747" s="57"/>
      <c r="AH1747" s="57"/>
      <c r="AI1747" s="57"/>
      <c r="AJ1747" s="57"/>
      <c r="AK1747" s="57"/>
      <c r="AL1747" s="59" t="n">
        <f aca="false">IF(ISNUMBER($AA1747),IF($AA1747&gt;=0.005,100,IF($AA1747&gt;=-0.015,50,0)),"")</f>
        <v>100</v>
      </c>
      <c r="AM1747" s="59" t="n">
        <f aca="false">IF(ISNUMBER($AB1747),IF($AB1747=1,100,IF($AB1747=0,50,0)),"")</f>
        <v>0</v>
      </c>
      <c r="AN1747" s="0" t="str">
        <f aca="false">IF(ISNUMBER($AC1747),IF($AC1747&gt;=0.001,100,IF($AC1747&gt;=-0.003,50,0)),"")</f>
        <v/>
      </c>
      <c r="AO1747" s="0" t="str">
        <f aca="false">IF(ISNUMBER($AD1747),IF($AD1747&gt;=0.04,100,IF($AD1747&gt;=0,50,0)),"")</f>
        <v/>
      </c>
      <c r="AP1747" s="0" t="str">
        <f aca="false">IF(ISNUMBER($AE1747),IF($AE1747&gt;=25,100,IF($AE1747&gt;=-75,50,0)),"")</f>
        <v/>
      </c>
      <c r="AQ1747" s="0" t="str">
        <f aca="false">IF(ISNUMBER($AF1747),IF($AF1747&gt;0,100,IF($AF1747&gt;=-50,50,0)),"")</f>
        <v/>
      </c>
      <c r="AR1747" s="0" t="str">
        <f aca="false">IF(ISNUMBER($AG1747),IF($AG1747=1,100,IF($AG1747=0,50,0)),"")</f>
        <v/>
      </c>
      <c r="AS1747" s="0" t="str">
        <f aca="false">IF(ISNUMBER($AH1747),IF($AH1747&lt;0,100,IF($AH1747&lt;=20,50,0)),"")</f>
        <v/>
      </c>
      <c r="AT1747" s="0" t="str">
        <f aca="false">IF(ISNUMBER($AI1747),IF($AI1747&lt;0.95,100,IF($AI1747&lt;=1,50,0)),"")</f>
        <v/>
      </c>
      <c r="AU1747" s="0" t="str">
        <f aca="false">IF(ISNUMBER($AJ1747),IF($AJ1747&lt;30,0,IF($AJ1747&lt;40,50,IF($AJ1747&lt;=90,100,50))),"")</f>
        <v/>
      </c>
      <c r="AV1747" s="0" t="str">
        <f aca="false">IF(ISNUMBER($AK1747),IF($AK1747&gt;-0.2,100,IF($AK1747&gt;=-0.4,50,0)),"")</f>
        <v/>
      </c>
      <c r="AW1747" s="59" t="n">
        <f aca="false">01_指標庫!$H$4*ISNUMBER($F1747)+01_指標庫!$H$5*ISNUMBER($AA1747)+01_指標庫!$H$6*ISNUMBER($G1747)+01_指標庫!$H$7*ISNUMBER($H1747)+01_指標庫!$H$8*ISNUMBER($AF1747)+01_指標庫!$H$9*ISNUMBER($AG1747)+01_指標庫!$H$10*ISNUMBER($AB1747)+01_指標庫!$H$11*ISNUMBER($AC1747)+01_指標庫!$H$12*ISNUMBER($AD1747)+01_指標庫!$H$13*ISNUMBER($AE1747)+01_指標庫!$H$14*ISNUMBER($I1747)+01_指標庫!$H$15*ISNUMBER($AH1747)+01_指標庫!$H$16*ISNUMBER($K1747)+01_指標庫!$H$17*ISNUMBER($AI1747)+01_指標庫!$H$18*ISNUMBER($AJ1747)+01_指標庫!$H$19*ISNUMBER($AK1747)+01_指標庫!$H$20*ISNUMBER($BB1747)+01_指標庫!$H$21*ISNUMBER($BC1747)</f>
        <v>51</v>
      </c>
      <c r="AX1747" s="59" t="n">
        <f aca="false">IF(AW1747=0,50,ROUND((01_指標庫!$H$4*IF(ISNUMBER($F1747),L1747,0)+01_指標庫!$H$5*IF(ISNUMBER($AA1747),AL1747,0)+01_指標庫!$H$6*IF(ISNUMBER($G1747),M1747,0)+01_指標庫!$H$7*IF(ISNUMBER($H1747),N1747,0)+01_指標庫!$H$8*IF(ISNUMBER($AF1747),AQ1747,0)+01_指標庫!$H$9*IF(ISNUMBER($AG1747),AR1747,0)+01_指標庫!$H$10*IF(ISNUMBER($AB1747),AM1747,0)+01_指標庫!$H$11*IF(ISNUMBER($AC1747),AN1747,0)+01_指標庫!$H$12*IF(ISNUMBER($AD1747),AO1747,0)+01_指標庫!$H$13*IF(ISNUMBER($AE1747),AP1747,0)+01_指標庫!$H$14*IF(ISNUMBER($I1747),O1747,0)+01_指標庫!$H$15*IF(ISNUMBER($AH1747),AS1747,0)+01_指標庫!$H$16*IF(ISNUMBER($K1747),P1747,0)+01_指標庫!$H$17*IF(ISNUMBER($AI1747),AT1747,0)+01_指標庫!$H$18*IF(ISNUMBER($AJ1747),AU1747,0)+01_指標庫!$H$19*IF(ISNUMBER($AK1747),AV1747,0)+01_指標庫!$H$20*IF(ISNUMBER($BB1747),BB1747,0)+01_指標庫!$H$21*IF(ISNUMBER($BC1747),BC1747,0))/AW1747,1))</f>
        <v>76.5</v>
      </c>
      <c r="AY1747" s="60"/>
      <c r="AZ1747" s="60"/>
      <c r="BA1747" s="58" t="n">
        <f aca="false">AVERAGE($E1743:$E1747)/AVERAGE($E1738:$E1747)-1</f>
        <v>0.00370784503627242</v>
      </c>
      <c r="BB1747" s="59" t="n">
        <f aca="false">IF(ISNUMBER($BA1747),IF(OR($S1747&lt;=-0.03,$BA1747&lt;-0.003),0,IF(OR($S1747&lt;=-0.02,$BA1747&lt;0.01),50,100)),"")</f>
        <v>50</v>
      </c>
      <c r="BC1747" s="0" t="str">
        <f aca="false">IF(OR(COUNT($AZ1747)=0,COUNT($AZ1746)=0),"",IF(OR($AY1747/$AZ1746-1&lt;=-0.03,$AZ1747/$AZ1746-1&lt;=-0.045,IF(COUNT($AZ1738:$AZ1747)=10,AVERAGE($AZ1743:$AZ1747)/AVERAGE($AZ1738:$AZ1747)-1&lt;-0.01,FALSE())),0,IF(OR($AZ1747/$AZ1746-1&lt;=-0.02,IF(COUNT($AZ1738:$AZ1747)=10,AVERAGE($AZ1743:$AZ1747)/AVERAGE($AZ1738:$AZ1747)-1&lt;0.005,FALSE())),50,100)))</f>
        <v/>
      </c>
    </row>
    <row r="1748" customFormat="false" ht="15" hidden="false" customHeight="true" outlineLevel="0" collapsed="false">
      <c r="A1748" s="47" t="n">
        <v>1744</v>
      </c>
      <c r="B1748" s="48" t="n">
        <v>45089</v>
      </c>
      <c r="C1748" s="47" t="n">
        <v>2023</v>
      </c>
      <c r="D1748" s="49" t="s">
        <v>236</v>
      </c>
      <c r="E1748" s="50" t="n">
        <v>14784.3</v>
      </c>
      <c r="F1748" s="51" t="n">
        <v>0.212292</v>
      </c>
      <c r="G1748" s="51" t="n">
        <v>0</v>
      </c>
      <c r="H1748" s="52" t="n">
        <v>0.9388</v>
      </c>
      <c r="I1748" s="62" t="n">
        <v>399.1</v>
      </c>
      <c r="J1748" s="63" t="s">
        <v>240</v>
      </c>
      <c r="K1748" s="54" t="n">
        <v>15.01</v>
      </c>
      <c r="L1748" s="55" t="n">
        <f aca="false">IF(COUNT(F1748)=0,50,IF(F1748&gt;=0,100,IF(F1748&gt;=-0.02,50,0)))</f>
        <v>100</v>
      </c>
      <c r="M1748" s="55" t="n">
        <f aca="false">IF(COUNT(G1748)=0,50,IF(G1748&gt;-0.06,100,IF(G1748&gt;-0.15,50,0)))</f>
        <v>100</v>
      </c>
      <c r="N1748" s="55" t="n">
        <f aca="false">IF(COUNT(H1748)=0,50,IF(H1748&gt;=0.6,100,IF(H1748&gt;=0.4,50,0)))</f>
        <v>100</v>
      </c>
      <c r="O1748" s="55" t="n">
        <f aca="false">IF(COUNT(I1748)=0,50,IF(J1748="proxy_vix",50,IF(I1748&lt;350,100,IF(I1748&lt;=450,50,0))))</f>
        <v>50</v>
      </c>
      <c r="P1748" s="55" t="n">
        <f aca="false">IF(COUNT(K1748)=0,50,IF(K1748&lt;20,100,IF(K1748&lt;=25,50,0)))</f>
        <v>100</v>
      </c>
      <c r="Q1748" s="54"/>
      <c r="R1748" s="47"/>
      <c r="S1748" s="51" t="n">
        <f aca="false">$E1748/$E1747-1</f>
        <v>0.0176165788843337</v>
      </c>
      <c r="T1748" s="56" t="n">
        <f aca="false">$K1748/$K1747-1</f>
        <v>0.0853217642805495</v>
      </c>
      <c r="V1748" s="57"/>
      <c r="W1748" s="57"/>
      <c r="Y1748" s="1" t="str">
        <f aca="false">IF(AX1748&gt;=70,"EASY",IF(AX1748&gt;40,"UNCERTAIN","HARD"))</f>
        <v>EASY</v>
      </c>
      <c r="AA1748" s="58" t="n">
        <f aca="false">IF($A1748&lt;200,"",AVERAGE($E1699:$E1748)/AVERAGE($E1549:$E1748)-1)</f>
        <v>0.107153563088594</v>
      </c>
      <c r="AB1748" s="59" t="n">
        <f aca="false">LOOKUP($B1748,07_L1政策步階!$A$4:$A$14,07_L1政策步階!$C$4:$C$14)</f>
        <v>-1</v>
      </c>
      <c r="AC1748" s="57"/>
      <c r="AD1748" s="57"/>
      <c r="AE1748" s="57"/>
      <c r="AF1748" s="57"/>
      <c r="AG1748" s="57"/>
      <c r="AH1748" s="57"/>
      <c r="AI1748" s="57"/>
      <c r="AJ1748" s="57"/>
      <c r="AK1748" s="57"/>
      <c r="AL1748" s="59" t="n">
        <f aca="false">IF(ISNUMBER($AA1748),IF($AA1748&gt;=0.005,100,IF($AA1748&gt;=-0.015,50,0)),"")</f>
        <v>100</v>
      </c>
      <c r="AM1748" s="59" t="n">
        <f aca="false">IF(ISNUMBER($AB1748),IF($AB1748=1,100,IF($AB1748=0,50,0)),"")</f>
        <v>0</v>
      </c>
      <c r="AN1748" s="0" t="str">
        <f aca="false">IF(ISNUMBER($AC1748),IF($AC1748&gt;=0.001,100,IF($AC1748&gt;=-0.003,50,0)),"")</f>
        <v/>
      </c>
      <c r="AO1748" s="0" t="str">
        <f aca="false">IF(ISNUMBER($AD1748),IF($AD1748&gt;=0.04,100,IF($AD1748&gt;=0,50,0)),"")</f>
        <v/>
      </c>
      <c r="AP1748" s="0" t="str">
        <f aca="false">IF(ISNUMBER($AE1748),IF($AE1748&gt;=25,100,IF($AE1748&gt;=-75,50,0)),"")</f>
        <v/>
      </c>
      <c r="AQ1748" s="0" t="str">
        <f aca="false">IF(ISNUMBER($AF1748),IF($AF1748&gt;0,100,IF($AF1748&gt;=-50,50,0)),"")</f>
        <v/>
      </c>
      <c r="AR1748" s="0" t="str">
        <f aca="false">IF(ISNUMBER($AG1748),IF($AG1748=1,100,IF($AG1748=0,50,0)),"")</f>
        <v/>
      </c>
      <c r="AS1748" s="0" t="str">
        <f aca="false">IF(ISNUMBER($AH1748),IF($AH1748&lt;0,100,IF($AH1748&lt;=20,50,0)),"")</f>
        <v/>
      </c>
      <c r="AT1748" s="0" t="str">
        <f aca="false">IF(ISNUMBER($AI1748),IF($AI1748&lt;0.95,100,IF($AI1748&lt;=1,50,0)),"")</f>
        <v/>
      </c>
      <c r="AU1748" s="0" t="str">
        <f aca="false">IF(ISNUMBER($AJ1748),IF($AJ1748&lt;30,0,IF($AJ1748&lt;40,50,IF($AJ1748&lt;=90,100,50))),"")</f>
        <v/>
      </c>
      <c r="AV1748" s="0" t="str">
        <f aca="false">IF(ISNUMBER($AK1748),IF($AK1748&gt;-0.2,100,IF($AK1748&gt;=-0.4,50,0)),"")</f>
        <v/>
      </c>
      <c r="AW1748" s="59" t="n">
        <f aca="false">01_指標庫!$H$4*ISNUMBER($F1748)+01_指標庫!$H$5*ISNUMBER($AA1748)+01_指標庫!$H$6*ISNUMBER($G1748)+01_指標庫!$H$7*ISNUMBER($H1748)+01_指標庫!$H$8*ISNUMBER($AF1748)+01_指標庫!$H$9*ISNUMBER($AG1748)+01_指標庫!$H$10*ISNUMBER($AB1748)+01_指標庫!$H$11*ISNUMBER($AC1748)+01_指標庫!$H$12*ISNUMBER($AD1748)+01_指標庫!$H$13*ISNUMBER($AE1748)+01_指標庫!$H$14*ISNUMBER($I1748)+01_指標庫!$H$15*ISNUMBER($AH1748)+01_指標庫!$H$16*ISNUMBER($K1748)+01_指標庫!$H$17*ISNUMBER($AI1748)+01_指標庫!$H$18*ISNUMBER($AJ1748)+01_指標庫!$H$19*ISNUMBER($AK1748)+01_指標庫!$H$20*ISNUMBER($BB1748)+01_指標庫!$H$21*ISNUMBER($BC1748)</f>
        <v>51</v>
      </c>
      <c r="AX1748" s="59" t="n">
        <f aca="false">IF(AW1748=0,50,ROUND((01_指標庫!$H$4*IF(ISNUMBER($F1748),L1748,0)+01_指標庫!$H$5*IF(ISNUMBER($AA1748),AL1748,0)+01_指標庫!$H$6*IF(ISNUMBER($G1748),M1748,0)+01_指標庫!$H$7*IF(ISNUMBER($H1748),N1748,0)+01_指標庫!$H$8*IF(ISNUMBER($AF1748),AQ1748,0)+01_指標庫!$H$9*IF(ISNUMBER($AG1748),AR1748,0)+01_指標庫!$H$10*IF(ISNUMBER($AB1748),AM1748,0)+01_指標庫!$H$11*IF(ISNUMBER($AC1748),AN1748,0)+01_指標庫!$H$12*IF(ISNUMBER($AD1748),AO1748,0)+01_指標庫!$H$13*IF(ISNUMBER($AE1748),AP1748,0)+01_指標庫!$H$14*IF(ISNUMBER($I1748),O1748,0)+01_指標庫!$H$15*IF(ISNUMBER($AH1748),AS1748,0)+01_指標庫!$H$16*IF(ISNUMBER($K1748),P1748,0)+01_指標庫!$H$17*IF(ISNUMBER($AI1748),AT1748,0)+01_指標庫!$H$18*IF(ISNUMBER($AJ1748),AU1748,0)+01_指標庫!$H$19*IF(ISNUMBER($AK1748),AV1748,0)+01_指標庫!$H$20*IF(ISNUMBER($BB1748),BB1748,0)+01_指標庫!$H$21*IF(ISNUMBER($BC1748),BC1748,0))/AW1748,1))</f>
        <v>76.5</v>
      </c>
      <c r="AY1748" s="60"/>
      <c r="AZ1748" s="60"/>
      <c r="BA1748" s="58" t="n">
        <f aca="false">AVERAGE($E1744:$E1748)/AVERAGE($E1739:$E1748)-1</f>
        <v>0.00348623677089344</v>
      </c>
      <c r="BB1748" s="59" t="n">
        <f aca="false">IF(ISNUMBER($BA1748),IF(OR($S1748&lt;=-0.03,$BA1748&lt;-0.003),0,IF(OR($S1748&lt;=-0.02,$BA1748&lt;0.01),50,100)),"")</f>
        <v>50</v>
      </c>
      <c r="BC1748" s="0" t="str">
        <f aca="false">IF(OR(COUNT($AZ1748)=0,COUNT($AZ1747)=0),"",IF(OR($AY1748/$AZ1747-1&lt;=-0.03,$AZ1748/$AZ1747-1&lt;=-0.045,IF(COUNT($AZ1739:$AZ1748)=10,AVERAGE($AZ1744:$AZ1748)/AVERAGE($AZ1739:$AZ1748)-1&lt;-0.01,FALSE())),0,IF(OR($AZ1748/$AZ1747-1&lt;=-0.02,IF(COUNT($AZ1739:$AZ1748)=10,AVERAGE($AZ1744:$AZ1748)/AVERAGE($AZ1739:$AZ1748)-1&lt;0.005,FALSE())),50,100)))</f>
        <v/>
      </c>
    </row>
    <row r="1749" customFormat="false" ht="15" hidden="false" customHeight="true" outlineLevel="0" collapsed="false">
      <c r="A1749" s="47" t="n">
        <v>1745</v>
      </c>
      <c r="B1749" s="48" t="n">
        <v>45090</v>
      </c>
      <c r="C1749" s="47" t="n">
        <v>2023</v>
      </c>
      <c r="D1749" s="49" t="s">
        <v>237</v>
      </c>
      <c r="E1749" s="50" t="n">
        <v>14900.85</v>
      </c>
      <c r="F1749" s="51" t="n">
        <v>0.22097</v>
      </c>
      <c r="G1749" s="51" t="n">
        <v>0</v>
      </c>
      <c r="H1749" s="52" t="n">
        <v>0.9388</v>
      </c>
      <c r="I1749" s="62" t="n">
        <v>395.7</v>
      </c>
      <c r="J1749" s="63" t="s">
        <v>240</v>
      </c>
      <c r="K1749" s="54" t="n">
        <v>14.61</v>
      </c>
      <c r="L1749" s="55" t="n">
        <f aca="false">IF(COUNT(F1749)=0,50,IF(F1749&gt;=0,100,IF(F1749&gt;=-0.02,50,0)))</f>
        <v>100</v>
      </c>
      <c r="M1749" s="55" t="n">
        <f aca="false">IF(COUNT(G1749)=0,50,IF(G1749&gt;-0.06,100,IF(G1749&gt;-0.15,50,0)))</f>
        <v>100</v>
      </c>
      <c r="N1749" s="55" t="n">
        <f aca="false">IF(COUNT(H1749)=0,50,IF(H1749&gt;=0.6,100,IF(H1749&gt;=0.4,50,0)))</f>
        <v>100</v>
      </c>
      <c r="O1749" s="55" t="n">
        <f aca="false">IF(COUNT(I1749)=0,50,IF(J1749="proxy_vix",50,IF(I1749&lt;350,100,IF(I1749&lt;=450,50,0))))</f>
        <v>50</v>
      </c>
      <c r="P1749" s="55" t="n">
        <f aca="false">IF(COUNT(K1749)=0,50,IF(K1749&lt;20,100,IF(K1749&lt;=25,50,0)))</f>
        <v>100</v>
      </c>
      <c r="Q1749" s="54"/>
      <c r="R1749" s="47"/>
      <c r="S1749" s="51" t="n">
        <f aca="false">$E1749/$E1748-1</f>
        <v>0.00788336275643764</v>
      </c>
      <c r="T1749" s="56" t="n">
        <f aca="false">$K1749/$K1748-1</f>
        <v>-0.0266489007328448</v>
      </c>
      <c r="V1749" s="57"/>
      <c r="W1749" s="57"/>
      <c r="Y1749" s="1" t="str">
        <f aca="false">IF(AX1749&gt;=70,"EASY",IF(AX1749&gt;40,"UNCERTAIN","HARD"))</f>
        <v>EASY</v>
      </c>
      <c r="AA1749" s="58" t="n">
        <f aca="false">IF($A1749&lt;200,"",AVERAGE($E1700:$E1749)/AVERAGE($E1550:$E1749)-1)</f>
        <v>0.10917437052469</v>
      </c>
      <c r="AB1749" s="59" t="n">
        <f aca="false">LOOKUP($B1749,07_L1政策步階!$A$4:$A$14,07_L1政策步階!$C$4:$C$14)</f>
        <v>-1</v>
      </c>
      <c r="AC1749" s="57"/>
      <c r="AD1749" s="57"/>
      <c r="AE1749" s="57"/>
      <c r="AF1749" s="57"/>
      <c r="AG1749" s="57"/>
      <c r="AH1749" s="57"/>
      <c r="AI1749" s="57"/>
      <c r="AJ1749" s="57"/>
      <c r="AK1749" s="57"/>
      <c r="AL1749" s="59" t="n">
        <f aca="false">IF(ISNUMBER($AA1749),IF($AA1749&gt;=0.005,100,IF($AA1749&gt;=-0.015,50,0)),"")</f>
        <v>100</v>
      </c>
      <c r="AM1749" s="59" t="n">
        <f aca="false">IF(ISNUMBER($AB1749),IF($AB1749=1,100,IF($AB1749=0,50,0)),"")</f>
        <v>0</v>
      </c>
      <c r="AN1749" s="0" t="str">
        <f aca="false">IF(ISNUMBER($AC1749),IF($AC1749&gt;=0.001,100,IF($AC1749&gt;=-0.003,50,0)),"")</f>
        <v/>
      </c>
      <c r="AO1749" s="0" t="str">
        <f aca="false">IF(ISNUMBER($AD1749),IF($AD1749&gt;=0.04,100,IF($AD1749&gt;=0,50,0)),"")</f>
        <v/>
      </c>
      <c r="AP1749" s="0" t="str">
        <f aca="false">IF(ISNUMBER($AE1749),IF($AE1749&gt;=25,100,IF($AE1749&gt;=-75,50,0)),"")</f>
        <v/>
      </c>
      <c r="AQ1749" s="0" t="str">
        <f aca="false">IF(ISNUMBER($AF1749),IF($AF1749&gt;0,100,IF($AF1749&gt;=-50,50,0)),"")</f>
        <v/>
      </c>
      <c r="AR1749" s="0" t="str">
        <f aca="false">IF(ISNUMBER($AG1749),IF($AG1749=1,100,IF($AG1749=0,50,0)),"")</f>
        <v/>
      </c>
      <c r="AS1749" s="0" t="str">
        <f aca="false">IF(ISNUMBER($AH1749),IF($AH1749&lt;0,100,IF($AH1749&lt;=20,50,0)),"")</f>
        <v/>
      </c>
      <c r="AT1749" s="0" t="str">
        <f aca="false">IF(ISNUMBER($AI1749),IF($AI1749&lt;0.95,100,IF($AI1749&lt;=1,50,0)),"")</f>
        <v/>
      </c>
      <c r="AU1749" s="0" t="str">
        <f aca="false">IF(ISNUMBER($AJ1749),IF($AJ1749&lt;30,0,IF($AJ1749&lt;40,50,IF($AJ1749&lt;=90,100,50))),"")</f>
        <v/>
      </c>
      <c r="AV1749" s="0" t="str">
        <f aca="false">IF(ISNUMBER($AK1749),IF($AK1749&gt;-0.2,100,IF($AK1749&gt;=-0.4,50,0)),"")</f>
        <v/>
      </c>
      <c r="AW1749" s="59" t="n">
        <f aca="false">01_指標庫!$H$4*ISNUMBER($F1749)+01_指標庫!$H$5*ISNUMBER($AA1749)+01_指標庫!$H$6*ISNUMBER($G1749)+01_指標庫!$H$7*ISNUMBER($H1749)+01_指標庫!$H$8*ISNUMBER($AF1749)+01_指標庫!$H$9*ISNUMBER($AG1749)+01_指標庫!$H$10*ISNUMBER($AB1749)+01_指標庫!$H$11*ISNUMBER($AC1749)+01_指標庫!$H$12*ISNUMBER($AD1749)+01_指標庫!$H$13*ISNUMBER($AE1749)+01_指標庫!$H$14*ISNUMBER($I1749)+01_指標庫!$H$15*ISNUMBER($AH1749)+01_指標庫!$H$16*ISNUMBER($K1749)+01_指標庫!$H$17*ISNUMBER($AI1749)+01_指標庫!$H$18*ISNUMBER($AJ1749)+01_指標庫!$H$19*ISNUMBER($AK1749)+01_指標庫!$H$20*ISNUMBER($BB1749)+01_指標庫!$H$21*ISNUMBER($BC1749)</f>
        <v>51</v>
      </c>
      <c r="AX1749" s="59" t="n">
        <f aca="false">IF(AW1749=0,50,ROUND((01_指標庫!$H$4*IF(ISNUMBER($F1749),L1749,0)+01_指標庫!$H$5*IF(ISNUMBER($AA1749),AL1749,0)+01_指標庫!$H$6*IF(ISNUMBER($G1749),M1749,0)+01_指標庫!$H$7*IF(ISNUMBER($H1749),N1749,0)+01_指標庫!$H$8*IF(ISNUMBER($AF1749),AQ1749,0)+01_指標庫!$H$9*IF(ISNUMBER($AG1749),AR1749,0)+01_指標庫!$H$10*IF(ISNUMBER($AB1749),AM1749,0)+01_指標庫!$H$11*IF(ISNUMBER($AC1749),AN1749,0)+01_指標庫!$H$12*IF(ISNUMBER($AD1749),AO1749,0)+01_指標庫!$H$13*IF(ISNUMBER($AE1749),AP1749,0)+01_指標庫!$H$14*IF(ISNUMBER($I1749),O1749,0)+01_指標庫!$H$15*IF(ISNUMBER($AH1749),AS1749,0)+01_指標庫!$H$16*IF(ISNUMBER($K1749),P1749,0)+01_指標庫!$H$17*IF(ISNUMBER($AI1749),AT1749,0)+01_指標庫!$H$18*IF(ISNUMBER($AJ1749),AU1749,0)+01_指標庫!$H$19*IF(ISNUMBER($AK1749),AV1749,0)+01_指標庫!$H$20*IF(ISNUMBER($BB1749),BB1749,0)+01_指標庫!$H$21*IF(ISNUMBER($BC1749),BC1749,0))/AW1749,1))</f>
        <v>76.5</v>
      </c>
      <c r="AY1749" s="60"/>
      <c r="AZ1749" s="60"/>
      <c r="BA1749" s="58" t="n">
        <f aca="false">AVERAGE($E1745:$E1749)/AVERAGE($E1740:$E1749)-1</f>
        <v>0.00443394409822306</v>
      </c>
      <c r="BB1749" s="59" t="n">
        <f aca="false">IF(ISNUMBER($BA1749),IF(OR($S1749&lt;=-0.03,$BA1749&lt;-0.003),0,IF(OR($S1749&lt;=-0.02,$BA1749&lt;0.01),50,100)),"")</f>
        <v>50</v>
      </c>
      <c r="BC1749" s="0" t="str">
        <f aca="false">IF(OR(COUNT($AZ1749)=0,COUNT($AZ1748)=0),"",IF(OR($AY1749/$AZ1748-1&lt;=-0.03,$AZ1749/$AZ1748-1&lt;=-0.045,IF(COUNT($AZ1740:$AZ1749)=10,AVERAGE($AZ1745:$AZ1749)/AVERAGE($AZ1740:$AZ1749)-1&lt;-0.01,FALSE())),0,IF(OR($AZ1749/$AZ1748-1&lt;=-0.02,IF(COUNT($AZ1740:$AZ1749)=10,AVERAGE($AZ1745:$AZ1749)/AVERAGE($AZ1740:$AZ1749)-1&lt;0.005,FALSE())),50,100)))</f>
        <v/>
      </c>
    </row>
    <row r="1750" customFormat="false" ht="15" hidden="false" customHeight="true" outlineLevel="0" collapsed="false">
      <c r="A1750" s="47" t="n">
        <v>1746</v>
      </c>
      <c r="B1750" s="48" t="n">
        <v>45091</v>
      </c>
      <c r="C1750" s="47" t="n">
        <v>2023</v>
      </c>
      <c r="D1750" s="49" t="s">
        <v>238</v>
      </c>
      <c r="E1750" s="50" t="n">
        <v>15005.69</v>
      </c>
      <c r="F1750" s="51" t="n">
        <v>0.228352</v>
      </c>
      <c r="G1750" s="51" t="n">
        <v>0</v>
      </c>
      <c r="H1750" s="52" t="n">
        <v>0.9184</v>
      </c>
      <c r="I1750" s="62" t="n">
        <v>389.6</v>
      </c>
      <c r="J1750" s="63" t="s">
        <v>240</v>
      </c>
      <c r="K1750" s="54" t="n">
        <v>13.88</v>
      </c>
      <c r="L1750" s="55" t="n">
        <f aca="false">IF(COUNT(F1750)=0,50,IF(F1750&gt;=0,100,IF(F1750&gt;=-0.02,50,0)))</f>
        <v>100</v>
      </c>
      <c r="M1750" s="55" t="n">
        <f aca="false">IF(COUNT(G1750)=0,50,IF(G1750&gt;-0.06,100,IF(G1750&gt;-0.15,50,0)))</f>
        <v>100</v>
      </c>
      <c r="N1750" s="55" t="n">
        <f aca="false">IF(COUNT(H1750)=0,50,IF(H1750&gt;=0.6,100,IF(H1750&gt;=0.4,50,0)))</f>
        <v>100</v>
      </c>
      <c r="O1750" s="55" t="n">
        <f aca="false">IF(COUNT(I1750)=0,50,IF(J1750="proxy_vix",50,IF(I1750&lt;350,100,IF(I1750&lt;=450,50,0))))</f>
        <v>50</v>
      </c>
      <c r="P1750" s="55" t="n">
        <f aca="false">IF(COUNT(K1750)=0,50,IF(K1750&lt;20,100,IF(K1750&lt;=25,50,0)))</f>
        <v>100</v>
      </c>
      <c r="Q1750" s="54"/>
      <c r="R1750" s="47"/>
      <c r="S1750" s="51" t="n">
        <f aca="false">$E1750/$E1749-1</f>
        <v>0.00703584023730186</v>
      </c>
      <c r="T1750" s="56" t="n">
        <f aca="false">$K1750/$K1749-1</f>
        <v>-0.0499657768651608</v>
      </c>
      <c r="V1750" s="57"/>
      <c r="W1750" s="57"/>
      <c r="Y1750" s="1" t="str">
        <f aca="false">IF(AX1750&gt;=70,"EASY",IF(AX1750&gt;40,"UNCERTAIN","HARD"))</f>
        <v>EASY</v>
      </c>
      <c r="AA1750" s="58" t="n">
        <f aca="false">IF($A1750&lt;200,"",AVERAGE($E1701:$E1750)/AVERAGE($E1551:$E1750)-1)</f>
        <v>0.111125385516383</v>
      </c>
      <c r="AB1750" s="59" t="n">
        <f aca="false">LOOKUP($B1750,07_L1政策步階!$A$4:$A$14,07_L1政策步階!$C$4:$C$14)</f>
        <v>-1</v>
      </c>
      <c r="AC1750" s="57"/>
      <c r="AD1750" s="57"/>
      <c r="AE1750" s="57"/>
      <c r="AF1750" s="57"/>
      <c r="AG1750" s="57"/>
      <c r="AH1750" s="57"/>
      <c r="AI1750" s="57"/>
      <c r="AJ1750" s="57"/>
      <c r="AK1750" s="57"/>
      <c r="AL1750" s="59" t="n">
        <f aca="false">IF(ISNUMBER($AA1750),IF($AA1750&gt;=0.005,100,IF($AA1750&gt;=-0.015,50,0)),"")</f>
        <v>100</v>
      </c>
      <c r="AM1750" s="59" t="n">
        <f aca="false">IF(ISNUMBER($AB1750),IF($AB1750=1,100,IF($AB1750=0,50,0)),"")</f>
        <v>0</v>
      </c>
      <c r="AN1750" s="0" t="str">
        <f aca="false">IF(ISNUMBER($AC1750),IF($AC1750&gt;=0.001,100,IF($AC1750&gt;=-0.003,50,0)),"")</f>
        <v/>
      </c>
      <c r="AO1750" s="0" t="str">
        <f aca="false">IF(ISNUMBER($AD1750),IF($AD1750&gt;=0.04,100,IF($AD1750&gt;=0,50,0)),"")</f>
        <v/>
      </c>
      <c r="AP1750" s="0" t="str">
        <f aca="false">IF(ISNUMBER($AE1750),IF($AE1750&gt;=25,100,IF($AE1750&gt;=-75,50,0)),"")</f>
        <v/>
      </c>
      <c r="AQ1750" s="0" t="str">
        <f aca="false">IF(ISNUMBER($AF1750),IF($AF1750&gt;0,100,IF($AF1750&gt;=-50,50,0)),"")</f>
        <v/>
      </c>
      <c r="AR1750" s="0" t="str">
        <f aca="false">IF(ISNUMBER($AG1750),IF($AG1750=1,100,IF($AG1750=0,50,0)),"")</f>
        <v/>
      </c>
      <c r="AS1750" s="0" t="str">
        <f aca="false">IF(ISNUMBER($AH1750),IF($AH1750&lt;0,100,IF($AH1750&lt;=20,50,0)),"")</f>
        <v/>
      </c>
      <c r="AT1750" s="0" t="str">
        <f aca="false">IF(ISNUMBER($AI1750),IF($AI1750&lt;0.95,100,IF($AI1750&lt;=1,50,0)),"")</f>
        <v/>
      </c>
      <c r="AU1750" s="0" t="str">
        <f aca="false">IF(ISNUMBER($AJ1750),IF($AJ1750&lt;30,0,IF($AJ1750&lt;40,50,IF($AJ1750&lt;=90,100,50))),"")</f>
        <v/>
      </c>
      <c r="AV1750" s="0" t="str">
        <f aca="false">IF(ISNUMBER($AK1750),IF($AK1750&gt;-0.2,100,IF($AK1750&gt;=-0.4,50,0)),"")</f>
        <v/>
      </c>
      <c r="AW1750" s="59" t="n">
        <f aca="false">01_指標庫!$H$4*ISNUMBER($F1750)+01_指標庫!$H$5*ISNUMBER($AA1750)+01_指標庫!$H$6*ISNUMBER($G1750)+01_指標庫!$H$7*ISNUMBER($H1750)+01_指標庫!$H$8*ISNUMBER($AF1750)+01_指標庫!$H$9*ISNUMBER($AG1750)+01_指標庫!$H$10*ISNUMBER($AB1750)+01_指標庫!$H$11*ISNUMBER($AC1750)+01_指標庫!$H$12*ISNUMBER($AD1750)+01_指標庫!$H$13*ISNUMBER($AE1750)+01_指標庫!$H$14*ISNUMBER($I1750)+01_指標庫!$H$15*ISNUMBER($AH1750)+01_指標庫!$H$16*ISNUMBER($K1750)+01_指標庫!$H$17*ISNUMBER($AI1750)+01_指標庫!$H$18*ISNUMBER($AJ1750)+01_指標庫!$H$19*ISNUMBER($AK1750)+01_指標庫!$H$20*ISNUMBER($BB1750)+01_指標庫!$H$21*ISNUMBER($BC1750)</f>
        <v>51</v>
      </c>
      <c r="AX1750" s="59" t="n">
        <f aca="false">IF(AW1750=0,50,ROUND((01_指標庫!$H$4*IF(ISNUMBER($F1750),L1750,0)+01_指標庫!$H$5*IF(ISNUMBER($AA1750),AL1750,0)+01_指標庫!$H$6*IF(ISNUMBER($G1750),M1750,0)+01_指標庫!$H$7*IF(ISNUMBER($H1750),N1750,0)+01_指標庫!$H$8*IF(ISNUMBER($AF1750),AQ1750,0)+01_指標庫!$H$9*IF(ISNUMBER($AG1750),AR1750,0)+01_指標庫!$H$10*IF(ISNUMBER($AB1750),AM1750,0)+01_指標庫!$H$11*IF(ISNUMBER($AC1750),AN1750,0)+01_指標庫!$H$12*IF(ISNUMBER($AD1750),AO1750,0)+01_指標庫!$H$13*IF(ISNUMBER($AE1750),AP1750,0)+01_指標庫!$H$14*IF(ISNUMBER($I1750),O1750,0)+01_指標庫!$H$15*IF(ISNUMBER($AH1750),AS1750,0)+01_指標庫!$H$16*IF(ISNUMBER($K1750),P1750,0)+01_指標庫!$H$17*IF(ISNUMBER($AI1750),AT1750,0)+01_指標庫!$H$18*IF(ISNUMBER($AJ1750),AU1750,0)+01_指標庫!$H$19*IF(ISNUMBER($AK1750),AV1750,0)+01_指標庫!$H$20*IF(ISNUMBER($BB1750),BB1750,0)+01_指標庫!$H$21*IF(ISNUMBER($BC1750),BC1750,0))/AW1750,1))</f>
        <v>76.5</v>
      </c>
      <c r="AY1750" s="60"/>
      <c r="AZ1750" s="60"/>
      <c r="BA1750" s="58" t="n">
        <f aca="false">AVERAGE($E1746:$E1750)/AVERAGE($E1741:$E1750)-1</f>
        <v>0.00888174692219446</v>
      </c>
      <c r="BB1750" s="59" t="n">
        <f aca="false">IF(ISNUMBER($BA1750),IF(OR($S1750&lt;=-0.03,$BA1750&lt;-0.003),0,IF(OR($S1750&lt;=-0.02,$BA1750&lt;0.01),50,100)),"")</f>
        <v>50</v>
      </c>
      <c r="BC1750" s="0" t="str">
        <f aca="false">IF(OR(COUNT($AZ1750)=0,COUNT($AZ1749)=0),"",IF(OR($AY1750/$AZ1749-1&lt;=-0.03,$AZ1750/$AZ1749-1&lt;=-0.045,IF(COUNT($AZ1741:$AZ1750)=10,AVERAGE($AZ1746:$AZ1750)/AVERAGE($AZ1741:$AZ1750)-1&lt;-0.01,FALSE())),0,IF(OR($AZ1750/$AZ1749-1&lt;=-0.02,IF(COUNT($AZ1741:$AZ1750)=10,AVERAGE($AZ1746:$AZ1750)/AVERAGE($AZ1741:$AZ1750)-1&lt;0.005,FALSE())),50,100)))</f>
        <v/>
      </c>
    </row>
    <row r="1751" customFormat="false" ht="15" hidden="false" customHeight="true" outlineLevel="0" collapsed="false">
      <c r="A1751" s="47" t="n">
        <v>1747</v>
      </c>
      <c r="B1751" s="48" t="n">
        <v>45092</v>
      </c>
      <c r="C1751" s="47" t="n">
        <v>2023</v>
      </c>
      <c r="D1751" s="49" t="s">
        <v>239</v>
      </c>
      <c r="E1751" s="50" t="n">
        <v>15185.48</v>
      </c>
      <c r="F1751" s="51" t="n">
        <v>0.241697</v>
      </c>
      <c r="G1751" s="51" t="n">
        <v>0</v>
      </c>
      <c r="H1751" s="52" t="n">
        <v>0.9388</v>
      </c>
      <c r="I1751" s="62" t="n">
        <v>394.8</v>
      </c>
      <c r="J1751" s="63" t="s">
        <v>240</v>
      </c>
      <c r="K1751" s="54" t="n">
        <v>14.5</v>
      </c>
      <c r="L1751" s="55" t="n">
        <f aca="false">IF(COUNT(F1751)=0,50,IF(F1751&gt;=0,100,IF(F1751&gt;=-0.02,50,0)))</f>
        <v>100</v>
      </c>
      <c r="M1751" s="55" t="n">
        <f aca="false">IF(COUNT(G1751)=0,50,IF(G1751&gt;-0.06,100,IF(G1751&gt;-0.15,50,0)))</f>
        <v>100</v>
      </c>
      <c r="N1751" s="55" t="n">
        <f aca="false">IF(COUNT(H1751)=0,50,IF(H1751&gt;=0.6,100,IF(H1751&gt;=0.4,50,0)))</f>
        <v>100</v>
      </c>
      <c r="O1751" s="55" t="n">
        <f aca="false">IF(COUNT(I1751)=0,50,IF(J1751="proxy_vix",50,IF(I1751&lt;350,100,IF(I1751&lt;=450,50,0))))</f>
        <v>50</v>
      </c>
      <c r="P1751" s="55" t="n">
        <f aca="false">IF(COUNT(K1751)=0,50,IF(K1751&lt;20,100,IF(K1751&lt;=25,50,0)))</f>
        <v>100</v>
      </c>
      <c r="Q1751" s="54"/>
      <c r="R1751" s="47"/>
      <c r="S1751" s="51" t="n">
        <f aca="false">$E1751/$E1750-1</f>
        <v>0.0119814550347235</v>
      </c>
      <c r="T1751" s="56" t="n">
        <f aca="false">$K1751/$K1750-1</f>
        <v>0.0446685878962536</v>
      </c>
      <c r="V1751" s="57"/>
      <c r="W1751" s="57"/>
      <c r="Y1751" s="1" t="str">
        <f aca="false">IF(AX1751&gt;=70,"EASY",IF(AX1751&gt;40,"UNCERTAIN","HARD"))</f>
        <v>EASY</v>
      </c>
      <c r="AA1751" s="58" t="n">
        <f aca="false">IF($A1751&lt;200,"",AVERAGE($E1702:$E1751)/AVERAGE($E1552:$E1751)-1)</f>
        <v>0.113308720796079</v>
      </c>
      <c r="AB1751" s="59" t="n">
        <f aca="false">LOOKUP($B1751,07_L1政策步階!$A$4:$A$14,07_L1政策步階!$C$4:$C$14)</f>
        <v>-1</v>
      </c>
      <c r="AC1751" s="57"/>
      <c r="AD1751" s="57"/>
      <c r="AE1751" s="57"/>
      <c r="AF1751" s="57"/>
      <c r="AG1751" s="57"/>
      <c r="AH1751" s="57"/>
      <c r="AI1751" s="57"/>
      <c r="AJ1751" s="57"/>
      <c r="AK1751" s="57"/>
      <c r="AL1751" s="59" t="n">
        <f aca="false">IF(ISNUMBER($AA1751),IF($AA1751&gt;=0.005,100,IF($AA1751&gt;=-0.015,50,0)),"")</f>
        <v>100</v>
      </c>
      <c r="AM1751" s="59" t="n">
        <f aca="false">IF(ISNUMBER($AB1751),IF($AB1751=1,100,IF($AB1751=0,50,0)),"")</f>
        <v>0</v>
      </c>
      <c r="AN1751" s="0" t="str">
        <f aca="false">IF(ISNUMBER($AC1751),IF($AC1751&gt;=0.001,100,IF($AC1751&gt;=-0.003,50,0)),"")</f>
        <v/>
      </c>
      <c r="AO1751" s="0" t="str">
        <f aca="false">IF(ISNUMBER($AD1751),IF($AD1751&gt;=0.04,100,IF($AD1751&gt;=0,50,0)),"")</f>
        <v/>
      </c>
      <c r="AP1751" s="0" t="str">
        <f aca="false">IF(ISNUMBER($AE1751),IF($AE1751&gt;=25,100,IF($AE1751&gt;=-75,50,0)),"")</f>
        <v/>
      </c>
      <c r="AQ1751" s="0" t="str">
        <f aca="false">IF(ISNUMBER($AF1751),IF($AF1751&gt;0,100,IF($AF1751&gt;=-50,50,0)),"")</f>
        <v/>
      </c>
      <c r="AR1751" s="0" t="str">
        <f aca="false">IF(ISNUMBER($AG1751),IF($AG1751=1,100,IF($AG1751=0,50,0)),"")</f>
        <v/>
      </c>
      <c r="AS1751" s="0" t="str">
        <f aca="false">IF(ISNUMBER($AH1751),IF($AH1751&lt;0,100,IF($AH1751&lt;=20,50,0)),"")</f>
        <v/>
      </c>
      <c r="AT1751" s="0" t="str">
        <f aca="false">IF(ISNUMBER($AI1751),IF($AI1751&lt;0.95,100,IF($AI1751&lt;=1,50,0)),"")</f>
        <v/>
      </c>
      <c r="AU1751" s="0" t="str">
        <f aca="false">IF(ISNUMBER($AJ1751),IF($AJ1751&lt;30,0,IF($AJ1751&lt;40,50,IF($AJ1751&lt;=90,100,50))),"")</f>
        <v/>
      </c>
      <c r="AV1751" s="0" t="str">
        <f aca="false">IF(ISNUMBER($AK1751),IF($AK1751&gt;-0.2,100,IF($AK1751&gt;=-0.4,50,0)),"")</f>
        <v/>
      </c>
      <c r="AW1751" s="59" t="n">
        <f aca="false">01_指標庫!$H$4*ISNUMBER($F1751)+01_指標庫!$H$5*ISNUMBER($AA1751)+01_指標庫!$H$6*ISNUMBER($G1751)+01_指標庫!$H$7*ISNUMBER($H1751)+01_指標庫!$H$8*ISNUMBER($AF1751)+01_指標庫!$H$9*ISNUMBER($AG1751)+01_指標庫!$H$10*ISNUMBER($AB1751)+01_指標庫!$H$11*ISNUMBER($AC1751)+01_指標庫!$H$12*ISNUMBER($AD1751)+01_指標庫!$H$13*ISNUMBER($AE1751)+01_指標庫!$H$14*ISNUMBER($I1751)+01_指標庫!$H$15*ISNUMBER($AH1751)+01_指標庫!$H$16*ISNUMBER($K1751)+01_指標庫!$H$17*ISNUMBER($AI1751)+01_指標庫!$H$18*ISNUMBER($AJ1751)+01_指標庫!$H$19*ISNUMBER($AK1751)+01_指標庫!$H$20*ISNUMBER($BB1751)+01_指標庫!$H$21*ISNUMBER($BC1751)</f>
        <v>51</v>
      </c>
      <c r="AX1751" s="59" t="n">
        <f aca="false">IF(AW1751=0,50,ROUND((01_指標庫!$H$4*IF(ISNUMBER($F1751),L1751,0)+01_指標庫!$H$5*IF(ISNUMBER($AA1751),AL1751,0)+01_指標庫!$H$6*IF(ISNUMBER($G1751),M1751,0)+01_指標庫!$H$7*IF(ISNUMBER($H1751),N1751,0)+01_指標庫!$H$8*IF(ISNUMBER($AF1751),AQ1751,0)+01_指標庫!$H$9*IF(ISNUMBER($AG1751),AR1751,0)+01_指標庫!$H$10*IF(ISNUMBER($AB1751),AM1751,0)+01_指標庫!$H$11*IF(ISNUMBER($AC1751),AN1751,0)+01_指標庫!$H$12*IF(ISNUMBER($AD1751),AO1751,0)+01_指標庫!$H$13*IF(ISNUMBER($AE1751),AP1751,0)+01_指標庫!$H$14*IF(ISNUMBER($I1751),O1751,0)+01_指標庫!$H$15*IF(ISNUMBER($AH1751),AS1751,0)+01_指標庫!$H$16*IF(ISNUMBER($K1751),P1751,0)+01_指標庫!$H$17*IF(ISNUMBER($AI1751),AT1751,0)+01_指標庫!$H$18*IF(ISNUMBER($AJ1751),AU1751,0)+01_指標庫!$H$19*IF(ISNUMBER($AK1751),AV1751,0)+01_指標庫!$H$20*IF(ISNUMBER($BB1751),BB1751,0)+01_指標庫!$H$21*IF(ISNUMBER($BC1751),BC1751,0))/AW1751,1))</f>
        <v>82.4</v>
      </c>
      <c r="AY1751" s="60"/>
      <c r="AZ1751" s="60"/>
      <c r="BA1751" s="58" t="n">
        <f aca="false">AVERAGE($E1747:$E1751)/AVERAGE($E1742:$E1751)-1</f>
        <v>0.0133167871652433</v>
      </c>
      <c r="BB1751" s="59" t="n">
        <f aca="false">IF(ISNUMBER($BA1751),IF(OR($S1751&lt;=-0.03,$BA1751&lt;-0.003),0,IF(OR($S1751&lt;=-0.02,$BA1751&lt;0.01),50,100)),"")</f>
        <v>100</v>
      </c>
      <c r="BC1751" s="0" t="str">
        <f aca="false">IF(OR(COUNT($AZ1751)=0,COUNT($AZ1750)=0),"",IF(OR($AY1751/$AZ1750-1&lt;=-0.03,$AZ1751/$AZ1750-1&lt;=-0.045,IF(COUNT($AZ1742:$AZ1751)=10,AVERAGE($AZ1747:$AZ1751)/AVERAGE($AZ1742:$AZ1751)-1&lt;-0.01,FALSE())),0,IF(OR($AZ1751/$AZ1750-1&lt;=-0.02,IF(COUNT($AZ1742:$AZ1751)=10,AVERAGE($AZ1747:$AZ1751)/AVERAGE($AZ1742:$AZ1751)-1&lt;0.005,FALSE())),50,100)))</f>
        <v/>
      </c>
    </row>
    <row r="1752" customFormat="false" ht="15" hidden="false" customHeight="true" outlineLevel="0" collapsed="false">
      <c r="A1752" s="47" t="n">
        <v>1748</v>
      </c>
      <c r="B1752" s="48" t="n">
        <v>45093</v>
      </c>
      <c r="C1752" s="47" t="n">
        <v>2023</v>
      </c>
      <c r="D1752" s="49" t="s">
        <v>234</v>
      </c>
      <c r="E1752" s="50" t="n">
        <v>15083.92</v>
      </c>
      <c r="F1752" s="51" t="n">
        <v>0.232012</v>
      </c>
      <c r="G1752" s="51" t="n">
        <v>-0.006688</v>
      </c>
      <c r="H1752" s="52" t="n">
        <v>0.9388</v>
      </c>
      <c r="I1752" s="62" t="n">
        <v>386.7</v>
      </c>
      <c r="J1752" s="63" t="s">
        <v>240</v>
      </c>
      <c r="K1752" s="54" t="n">
        <v>13.54</v>
      </c>
      <c r="L1752" s="55" t="n">
        <f aca="false">IF(COUNT(F1752)=0,50,IF(F1752&gt;=0,100,IF(F1752&gt;=-0.02,50,0)))</f>
        <v>100</v>
      </c>
      <c r="M1752" s="55" t="n">
        <f aca="false">IF(COUNT(G1752)=0,50,IF(G1752&gt;-0.06,100,IF(G1752&gt;-0.15,50,0)))</f>
        <v>100</v>
      </c>
      <c r="N1752" s="55" t="n">
        <f aca="false">IF(COUNT(H1752)=0,50,IF(H1752&gt;=0.6,100,IF(H1752&gt;=0.4,50,0)))</f>
        <v>100</v>
      </c>
      <c r="O1752" s="55" t="n">
        <f aca="false">IF(COUNT(I1752)=0,50,IF(J1752="proxy_vix",50,IF(I1752&lt;350,100,IF(I1752&lt;=450,50,0))))</f>
        <v>50</v>
      </c>
      <c r="P1752" s="55" t="n">
        <f aca="false">IF(COUNT(K1752)=0,50,IF(K1752&lt;20,100,IF(K1752&lt;=25,50,0)))</f>
        <v>100</v>
      </c>
      <c r="Q1752" s="54"/>
      <c r="R1752" s="47"/>
      <c r="S1752" s="51" t="n">
        <f aca="false">$E1752/$E1751-1</f>
        <v>-0.00668796771652913</v>
      </c>
      <c r="T1752" s="56" t="n">
        <f aca="false">$K1752/$K1751-1</f>
        <v>-0.0662068965517242</v>
      </c>
      <c r="V1752" s="57"/>
      <c r="W1752" s="57"/>
      <c r="Y1752" s="1" t="str">
        <f aca="false">IF(AX1752&gt;=70,"EASY",IF(AX1752&gt;40,"UNCERTAIN","HARD"))</f>
        <v>EASY</v>
      </c>
      <c r="AA1752" s="58" t="n">
        <f aca="false">IF($A1752&lt;200,"",AVERAGE($E1703:$E1752)/AVERAGE($E1553:$E1752)-1)</f>
        <v>0.115520152324609</v>
      </c>
      <c r="AB1752" s="59" t="n">
        <f aca="false">LOOKUP($B1752,07_L1政策步階!$A$4:$A$14,07_L1政策步階!$C$4:$C$14)</f>
        <v>-1</v>
      </c>
      <c r="AC1752" s="57"/>
      <c r="AD1752" s="57"/>
      <c r="AE1752" s="57"/>
      <c r="AF1752" s="57"/>
      <c r="AG1752" s="57"/>
      <c r="AH1752" s="57"/>
      <c r="AI1752" s="57"/>
      <c r="AJ1752" s="57"/>
      <c r="AK1752" s="57"/>
      <c r="AL1752" s="59" t="n">
        <f aca="false">IF(ISNUMBER($AA1752),IF($AA1752&gt;=0.005,100,IF($AA1752&gt;=-0.015,50,0)),"")</f>
        <v>100</v>
      </c>
      <c r="AM1752" s="59" t="n">
        <f aca="false">IF(ISNUMBER($AB1752),IF($AB1752=1,100,IF($AB1752=0,50,0)),"")</f>
        <v>0</v>
      </c>
      <c r="AN1752" s="0" t="str">
        <f aca="false">IF(ISNUMBER($AC1752),IF($AC1752&gt;=0.001,100,IF($AC1752&gt;=-0.003,50,0)),"")</f>
        <v/>
      </c>
      <c r="AO1752" s="0" t="str">
        <f aca="false">IF(ISNUMBER($AD1752),IF($AD1752&gt;=0.04,100,IF($AD1752&gt;=0,50,0)),"")</f>
        <v/>
      </c>
      <c r="AP1752" s="0" t="str">
        <f aca="false">IF(ISNUMBER($AE1752),IF($AE1752&gt;=25,100,IF($AE1752&gt;=-75,50,0)),"")</f>
        <v/>
      </c>
      <c r="AQ1752" s="0" t="str">
        <f aca="false">IF(ISNUMBER($AF1752),IF($AF1752&gt;0,100,IF($AF1752&gt;=-50,50,0)),"")</f>
        <v/>
      </c>
      <c r="AR1752" s="0" t="str">
        <f aca="false">IF(ISNUMBER($AG1752),IF($AG1752=1,100,IF($AG1752=0,50,0)),"")</f>
        <v/>
      </c>
      <c r="AS1752" s="0" t="str">
        <f aca="false">IF(ISNUMBER($AH1752),IF($AH1752&lt;0,100,IF($AH1752&lt;=20,50,0)),"")</f>
        <v/>
      </c>
      <c r="AT1752" s="0" t="str">
        <f aca="false">IF(ISNUMBER($AI1752),IF($AI1752&lt;0.95,100,IF($AI1752&lt;=1,50,0)),"")</f>
        <v/>
      </c>
      <c r="AU1752" s="0" t="str">
        <f aca="false">IF(ISNUMBER($AJ1752),IF($AJ1752&lt;30,0,IF($AJ1752&lt;40,50,IF($AJ1752&lt;=90,100,50))),"")</f>
        <v/>
      </c>
      <c r="AV1752" s="0" t="str">
        <f aca="false">IF(ISNUMBER($AK1752),IF($AK1752&gt;-0.2,100,IF($AK1752&gt;=-0.4,50,0)),"")</f>
        <v/>
      </c>
      <c r="AW1752" s="59" t="n">
        <f aca="false">01_指標庫!$H$4*ISNUMBER($F1752)+01_指標庫!$H$5*ISNUMBER($AA1752)+01_指標庫!$H$6*ISNUMBER($G1752)+01_指標庫!$H$7*ISNUMBER($H1752)+01_指標庫!$H$8*ISNUMBER($AF1752)+01_指標庫!$H$9*ISNUMBER($AG1752)+01_指標庫!$H$10*ISNUMBER($AB1752)+01_指標庫!$H$11*ISNUMBER($AC1752)+01_指標庫!$H$12*ISNUMBER($AD1752)+01_指標庫!$H$13*ISNUMBER($AE1752)+01_指標庫!$H$14*ISNUMBER($I1752)+01_指標庫!$H$15*ISNUMBER($AH1752)+01_指標庫!$H$16*ISNUMBER($K1752)+01_指標庫!$H$17*ISNUMBER($AI1752)+01_指標庫!$H$18*ISNUMBER($AJ1752)+01_指標庫!$H$19*ISNUMBER($AK1752)+01_指標庫!$H$20*ISNUMBER($BB1752)+01_指標庫!$H$21*ISNUMBER($BC1752)</f>
        <v>51</v>
      </c>
      <c r="AX1752" s="59" t="n">
        <f aca="false">IF(AW1752=0,50,ROUND((01_指標庫!$H$4*IF(ISNUMBER($F1752),L1752,0)+01_指標庫!$H$5*IF(ISNUMBER($AA1752),AL1752,0)+01_指標庫!$H$6*IF(ISNUMBER($G1752),M1752,0)+01_指標庫!$H$7*IF(ISNUMBER($H1752),N1752,0)+01_指標庫!$H$8*IF(ISNUMBER($AF1752),AQ1752,0)+01_指標庫!$H$9*IF(ISNUMBER($AG1752),AR1752,0)+01_指標庫!$H$10*IF(ISNUMBER($AB1752),AM1752,0)+01_指標庫!$H$11*IF(ISNUMBER($AC1752),AN1752,0)+01_指標庫!$H$12*IF(ISNUMBER($AD1752),AO1752,0)+01_指標庫!$H$13*IF(ISNUMBER($AE1752),AP1752,0)+01_指標庫!$H$14*IF(ISNUMBER($I1752),O1752,0)+01_指標庫!$H$15*IF(ISNUMBER($AH1752),AS1752,0)+01_指標庫!$H$16*IF(ISNUMBER($K1752),P1752,0)+01_指標庫!$H$17*IF(ISNUMBER($AI1752),AT1752,0)+01_指標庫!$H$18*IF(ISNUMBER($AJ1752),AU1752,0)+01_指標庫!$H$19*IF(ISNUMBER($AK1752),AV1752,0)+01_指標庫!$H$20*IF(ISNUMBER($BB1752),BB1752,0)+01_指標庫!$H$21*IF(ISNUMBER($BC1752),BC1752,0))/AW1752,1))</f>
        <v>82.4</v>
      </c>
      <c r="AY1752" s="60"/>
      <c r="AZ1752" s="60"/>
      <c r="BA1752" s="58" t="n">
        <f aca="false">AVERAGE($E1748:$E1752)/AVERAGE($E1743:$E1752)-1</f>
        <v>0.0171615611317435</v>
      </c>
      <c r="BB1752" s="59" t="n">
        <f aca="false">IF(ISNUMBER($BA1752),IF(OR($S1752&lt;=-0.03,$BA1752&lt;-0.003),0,IF(OR($S1752&lt;=-0.02,$BA1752&lt;0.01),50,100)),"")</f>
        <v>100</v>
      </c>
      <c r="BC1752" s="0" t="str">
        <f aca="false">IF(OR(COUNT($AZ1752)=0,COUNT($AZ1751)=0),"",IF(OR($AY1752/$AZ1751-1&lt;=-0.03,$AZ1752/$AZ1751-1&lt;=-0.045,IF(COUNT($AZ1743:$AZ1752)=10,AVERAGE($AZ1748:$AZ1752)/AVERAGE($AZ1743:$AZ1752)-1&lt;-0.01,FALSE())),0,IF(OR($AZ1752/$AZ1751-1&lt;=-0.02,IF(COUNT($AZ1743:$AZ1752)=10,AVERAGE($AZ1748:$AZ1752)/AVERAGE($AZ1743:$AZ1752)-1&lt;0.005,FALSE())),50,100)))</f>
        <v/>
      </c>
    </row>
    <row r="1753" customFormat="false" ht="15" hidden="false" customHeight="true" outlineLevel="0" collapsed="false">
      <c r="A1753" s="47" t="n">
        <v>1749</v>
      </c>
      <c r="B1753" s="48" t="n">
        <v>45097</v>
      </c>
      <c r="C1753" s="47" t="n">
        <v>2023</v>
      </c>
      <c r="D1753" s="49" t="s">
        <v>237</v>
      </c>
      <c r="E1753" s="50" t="n">
        <v>15070.15</v>
      </c>
      <c r="F1753" s="51" t="n">
        <v>0.229482</v>
      </c>
      <c r="G1753" s="51" t="n">
        <v>-0.007595</v>
      </c>
      <c r="H1753" s="52" t="n">
        <v>0.9184</v>
      </c>
      <c r="I1753" s="62" t="n">
        <v>389.6</v>
      </c>
      <c r="J1753" s="63" t="s">
        <v>240</v>
      </c>
      <c r="K1753" s="54" t="n">
        <v>13.88</v>
      </c>
      <c r="L1753" s="55" t="n">
        <f aca="false">IF(COUNT(F1753)=0,50,IF(F1753&gt;=0,100,IF(F1753&gt;=-0.02,50,0)))</f>
        <v>100</v>
      </c>
      <c r="M1753" s="55" t="n">
        <f aca="false">IF(COUNT(G1753)=0,50,IF(G1753&gt;-0.06,100,IF(G1753&gt;-0.15,50,0)))</f>
        <v>100</v>
      </c>
      <c r="N1753" s="55" t="n">
        <f aca="false">IF(COUNT(H1753)=0,50,IF(H1753&gt;=0.6,100,IF(H1753&gt;=0.4,50,0)))</f>
        <v>100</v>
      </c>
      <c r="O1753" s="55" t="n">
        <f aca="false">IF(COUNT(I1753)=0,50,IF(J1753="proxy_vix",50,IF(I1753&lt;350,100,IF(I1753&lt;=450,50,0))))</f>
        <v>50</v>
      </c>
      <c r="P1753" s="55" t="n">
        <f aca="false">IF(COUNT(K1753)=0,50,IF(K1753&lt;20,100,IF(K1753&lt;=25,50,0)))</f>
        <v>100</v>
      </c>
      <c r="Q1753" s="54"/>
      <c r="R1753" s="47"/>
      <c r="S1753" s="51" t="n">
        <f aca="false">$E1753/$E1752-1</f>
        <v>-0.000912892669809984</v>
      </c>
      <c r="T1753" s="56" t="n">
        <f aca="false">$K1753/$K1752-1</f>
        <v>0.0251107828655837</v>
      </c>
      <c r="V1753" s="57"/>
      <c r="W1753" s="57"/>
      <c r="Y1753" s="1" t="str">
        <f aca="false">IF(AX1753&gt;=70,"EASY",IF(AX1753&gt;40,"UNCERTAIN","HARD"))</f>
        <v>EASY</v>
      </c>
      <c r="AA1753" s="58" t="n">
        <f aca="false">IF($A1753&lt;200,"",AVERAGE($E1704:$E1753)/AVERAGE($E1554:$E1753)-1)</f>
        <v>0.117522564643344</v>
      </c>
      <c r="AB1753" s="59" t="n">
        <f aca="false">LOOKUP($B1753,07_L1政策步階!$A$4:$A$14,07_L1政策步階!$C$4:$C$14)</f>
        <v>-1</v>
      </c>
      <c r="AC1753" s="57"/>
      <c r="AD1753" s="57"/>
      <c r="AE1753" s="57"/>
      <c r="AF1753" s="57"/>
      <c r="AG1753" s="57"/>
      <c r="AH1753" s="57"/>
      <c r="AI1753" s="57"/>
      <c r="AJ1753" s="57"/>
      <c r="AK1753" s="57"/>
      <c r="AL1753" s="59" t="n">
        <f aca="false">IF(ISNUMBER($AA1753),IF($AA1753&gt;=0.005,100,IF($AA1753&gt;=-0.015,50,0)),"")</f>
        <v>100</v>
      </c>
      <c r="AM1753" s="59" t="n">
        <f aca="false">IF(ISNUMBER($AB1753),IF($AB1753=1,100,IF($AB1753=0,50,0)),"")</f>
        <v>0</v>
      </c>
      <c r="AN1753" s="0" t="str">
        <f aca="false">IF(ISNUMBER($AC1753),IF($AC1753&gt;=0.001,100,IF($AC1753&gt;=-0.003,50,0)),"")</f>
        <v/>
      </c>
      <c r="AO1753" s="0" t="str">
        <f aca="false">IF(ISNUMBER($AD1753),IF($AD1753&gt;=0.04,100,IF($AD1753&gt;=0,50,0)),"")</f>
        <v/>
      </c>
      <c r="AP1753" s="0" t="str">
        <f aca="false">IF(ISNUMBER($AE1753),IF($AE1753&gt;=25,100,IF($AE1753&gt;=-75,50,0)),"")</f>
        <v/>
      </c>
      <c r="AQ1753" s="0" t="str">
        <f aca="false">IF(ISNUMBER($AF1753),IF($AF1753&gt;0,100,IF($AF1753&gt;=-50,50,0)),"")</f>
        <v/>
      </c>
      <c r="AR1753" s="0" t="str">
        <f aca="false">IF(ISNUMBER($AG1753),IF($AG1753=1,100,IF($AG1753=0,50,0)),"")</f>
        <v/>
      </c>
      <c r="AS1753" s="0" t="str">
        <f aca="false">IF(ISNUMBER($AH1753),IF($AH1753&lt;0,100,IF($AH1753&lt;=20,50,0)),"")</f>
        <v/>
      </c>
      <c r="AT1753" s="0" t="str">
        <f aca="false">IF(ISNUMBER($AI1753),IF($AI1753&lt;0.95,100,IF($AI1753&lt;=1,50,0)),"")</f>
        <v/>
      </c>
      <c r="AU1753" s="0" t="str">
        <f aca="false">IF(ISNUMBER($AJ1753),IF($AJ1753&lt;30,0,IF($AJ1753&lt;40,50,IF($AJ1753&lt;=90,100,50))),"")</f>
        <v/>
      </c>
      <c r="AV1753" s="0" t="str">
        <f aca="false">IF(ISNUMBER($AK1753),IF($AK1753&gt;-0.2,100,IF($AK1753&gt;=-0.4,50,0)),"")</f>
        <v/>
      </c>
      <c r="AW1753" s="59" t="n">
        <f aca="false">01_指標庫!$H$4*ISNUMBER($F1753)+01_指標庫!$H$5*ISNUMBER($AA1753)+01_指標庫!$H$6*ISNUMBER($G1753)+01_指標庫!$H$7*ISNUMBER($H1753)+01_指標庫!$H$8*ISNUMBER($AF1753)+01_指標庫!$H$9*ISNUMBER($AG1753)+01_指標庫!$H$10*ISNUMBER($AB1753)+01_指標庫!$H$11*ISNUMBER($AC1753)+01_指標庫!$H$12*ISNUMBER($AD1753)+01_指標庫!$H$13*ISNUMBER($AE1753)+01_指標庫!$H$14*ISNUMBER($I1753)+01_指標庫!$H$15*ISNUMBER($AH1753)+01_指標庫!$H$16*ISNUMBER($K1753)+01_指標庫!$H$17*ISNUMBER($AI1753)+01_指標庫!$H$18*ISNUMBER($AJ1753)+01_指標庫!$H$19*ISNUMBER($AK1753)+01_指標庫!$H$20*ISNUMBER($BB1753)+01_指標庫!$H$21*ISNUMBER($BC1753)</f>
        <v>51</v>
      </c>
      <c r="AX1753" s="59" t="n">
        <f aca="false">IF(AW1753=0,50,ROUND((01_指標庫!$H$4*IF(ISNUMBER($F1753),L1753,0)+01_指標庫!$H$5*IF(ISNUMBER($AA1753),AL1753,0)+01_指標庫!$H$6*IF(ISNUMBER($G1753),M1753,0)+01_指標庫!$H$7*IF(ISNUMBER($H1753),N1753,0)+01_指標庫!$H$8*IF(ISNUMBER($AF1753),AQ1753,0)+01_指標庫!$H$9*IF(ISNUMBER($AG1753),AR1753,0)+01_指標庫!$H$10*IF(ISNUMBER($AB1753),AM1753,0)+01_指標庫!$H$11*IF(ISNUMBER($AC1753),AN1753,0)+01_指標庫!$H$12*IF(ISNUMBER($AD1753),AO1753,0)+01_指標庫!$H$13*IF(ISNUMBER($AE1753),AP1753,0)+01_指標庫!$H$14*IF(ISNUMBER($I1753),O1753,0)+01_指標庫!$H$15*IF(ISNUMBER($AH1753),AS1753,0)+01_指標庫!$H$16*IF(ISNUMBER($K1753),P1753,0)+01_指標庫!$H$17*IF(ISNUMBER($AI1753),AT1753,0)+01_指標庫!$H$18*IF(ISNUMBER($AJ1753),AU1753,0)+01_指標庫!$H$19*IF(ISNUMBER($AK1753),AV1753,0)+01_指標庫!$H$20*IF(ISNUMBER($BB1753),BB1753,0)+01_指標庫!$H$21*IF(ISNUMBER($BC1753),BC1753,0))/AW1753,1))</f>
        <v>82.4</v>
      </c>
      <c r="AY1753" s="60"/>
      <c r="AZ1753" s="60"/>
      <c r="BA1753" s="58" t="n">
        <f aca="false">AVERAGE($E1749:$E1753)/AVERAGE($E1744:$E1753)-1</f>
        <v>0.0174944442254594</v>
      </c>
      <c r="BB1753" s="59" t="n">
        <f aca="false">IF(ISNUMBER($BA1753),IF(OR($S1753&lt;=-0.03,$BA1753&lt;-0.003),0,IF(OR($S1753&lt;=-0.02,$BA1753&lt;0.01),50,100)),"")</f>
        <v>100</v>
      </c>
      <c r="BC1753" s="0" t="str">
        <f aca="false">IF(OR(COUNT($AZ1753)=0,COUNT($AZ1752)=0),"",IF(OR($AY1753/$AZ1752-1&lt;=-0.03,$AZ1753/$AZ1752-1&lt;=-0.045,IF(COUNT($AZ1744:$AZ1753)=10,AVERAGE($AZ1749:$AZ1753)/AVERAGE($AZ1744:$AZ1753)-1&lt;-0.01,FALSE())),0,IF(OR($AZ1753/$AZ1752-1&lt;=-0.02,IF(COUNT($AZ1744:$AZ1753)=10,AVERAGE($AZ1749:$AZ1753)/AVERAGE($AZ1744:$AZ1753)-1&lt;0.005,FALSE())),50,100)))</f>
        <v/>
      </c>
    </row>
    <row r="1754" customFormat="false" ht="15" hidden="false" customHeight="true" outlineLevel="0" collapsed="false">
      <c r="A1754" s="47" t="n">
        <v>1750</v>
      </c>
      <c r="B1754" s="48" t="n">
        <v>45098</v>
      </c>
      <c r="C1754" s="47" t="n">
        <v>2023</v>
      </c>
      <c r="D1754" s="49" t="s">
        <v>238</v>
      </c>
      <c r="E1754" s="50" t="n">
        <v>14867.45</v>
      </c>
      <c r="F1754" s="51" t="n">
        <v>0.211663</v>
      </c>
      <c r="G1754" s="51" t="n">
        <v>-0.020943</v>
      </c>
      <c r="H1754" s="52" t="n">
        <v>0.898</v>
      </c>
      <c r="I1754" s="62" t="n">
        <v>383.9</v>
      </c>
      <c r="J1754" s="63" t="s">
        <v>240</v>
      </c>
      <c r="K1754" s="54" t="n">
        <v>13.2</v>
      </c>
      <c r="L1754" s="55" t="n">
        <f aca="false">IF(COUNT(F1754)=0,50,IF(F1754&gt;=0,100,IF(F1754&gt;=-0.02,50,0)))</f>
        <v>100</v>
      </c>
      <c r="M1754" s="55" t="n">
        <f aca="false">IF(COUNT(G1754)=0,50,IF(G1754&gt;-0.06,100,IF(G1754&gt;-0.15,50,0)))</f>
        <v>100</v>
      </c>
      <c r="N1754" s="55" t="n">
        <f aca="false">IF(COUNT(H1754)=0,50,IF(H1754&gt;=0.6,100,IF(H1754&gt;=0.4,50,0)))</f>
        <v>100</v>
      </c>
      <c r="O1754" s="55" t="n">
        <f aca="false">IF(COUNT(I1754)=0,50,IF(J1754="proxy_vix",50,IF(I1754&lt;350,100,IF(I1754&lt;=450,50,0))))</f>
        <v>50</v>
      </c>
      <c r="P1754" s="55" t="n">
        <f aca="false">IF(COUNT(K1754)=0,50,IF(K1754&lt;20,100,IF(K1754&lt;=25,50,0)))</f>
        <v>100</v>
      </c>
      <c r="Q1754" s="54"/>
      <c r="R1754" s="47"/>
      <c r="S1754" s="51" t="n">
        <f aca="false">$E1754/$E1753-1</f>
        <v>-0.0134504301549752</v>
      </c>
      <c r="T1754" s="56" t="n">
        <f aca="false">$K1754/$K1753-1</f>
        <v>-0.0489913544668589</v>
      </c>
      <c r="V1754" s="57"/>
      <c r="W1754" s="57"/>
      <c r="Y1754" s="1" t="str">
        <f aca="false">IF(AX1754&gt;=70,"EASY",IF(AX1754&gt;40,"UNCERTAIN","HARD"))</f>
        <v>EASY</v>
      </c>
      <c r="AA1754" s="58" t="n">
        <f aca="false">IF($A1754&lt;200,"",AVERAGE($E1705:$E1754)/AVERAGE($E1555:$E1754)-1)</f>
        <v>0.119302203472223</v>
      </c>
      <c r="AB1754" s="59" t="n">
        <f aca="false">LOOKUP($B1754,07_L1政策步階!$A$4:$A$14,07_L1政策步階!$C$4:$C$14)</f>
        <v>-1</v>
      </c>
      <c r="AC1754" s="57"/>
      <c r="AD1754" s="57"/>
      <c r="AE1754" s="57"/>
      <c r="AF1754" s="57"/>
      <c r="AG1754" s="57"/>
      <c r="AH1754" s="57"/>
      <c r="AI1754" s="57"/>
      <c r="AJ1754" s="57"/>
      <c r="AK1754" s="57"/>
      <c r="AL1754" s="59" t="n">
        <f aca="false">IF(ISNUMBER($AA1754),IF($AA1754&gt;=0.005,100,IF($AA1754&gt;=-0.015,50,0)),"")</f>
        <v>100</v>
      </c>
      <c r="AM1754" s="59" t="n">
        <f aca="false">IF(ISNUMBER($AB1754),IF($AB1754=1,100,IF($AB1754=0,50,0)),"")</f>
        <v>0</v>
      </c>
      <c r="AN1754" s="0" t="str">
        <f aca="false">IF(ISNUMBER($AC1754),IF($AC1754&gt;=0.001,100,IF($AC1754&gt;=-0.003,50,0)),"")</f>
        <v/>
      </c>
      <c r="AO1754" s="0" t="str">
        <f aca="false">IF(ISNUMBER($AD1754),IF($AD1754&gt;=0.04,100,IF($AD1754&gt;=0,50,0)),"")</f>
        <v/>
      </c>
      <c r="AP1754" s="0" t="str">
        <f aca="false">IF(ISNUMBER($AE1754),IF($AE1754&gt;=25,100,IF($AE1754&gt;=-75,50,0)),"")</f>
        <v/>
      </c>
      <c r="AQ1754" s="0" t="str">
        <f aca="false">IF(ISNUMBER($AF1754),IF($AF1754&gt;0,100,IF($AF1754&gt;=-50,50,0)),"")</f>
        <v/>
      </c>
      <c r="AR1754" s="0" t="str">
        <f aca="false">IF(ISNUMBER($AG1754),IF($AG1754=1,100,IF($AG1754=0,50,0)),"")</f>
        <v/>
      </c>
      <c r="AS1754" s="0" t="str">
        <f aca="false">IF(ISNUMBER($AH1754),IF($AH1754&lt;0,100,IF($AH1754&lt;=20,50,0)),"")</f>
        <v/>
      </c>
      <c r="AT1754" s="0" t="str">
        <f aca="false">IF(ISNUMBER($AI1754),IF($AI1754&lt;0.95,100,IF($AI1754&lt;=1,50,0)),"")</f>
        <v/>
      </c>
      <c r="AU1754" s="0" t="str">
        <f aca="false">IF(ISNUMBER($AJ1754),IF($AJ1754&lt;30,0,IF($AJ1754&lt;40,50,IF($AJ1754&lt;=90,100,50))),"")</f>
        <v/>
      </c>
      <c r="AV1754" s="0" t="str">
        <f aca="false">IF(ISNUMBER($AK1754),IF($AK1754&gt;-0.2,100,IF($AK1754&gt;=-0.4,50,0)),"")</f>
        <v/>
      </c>
      <c r="AW1754" s="59" t="n">
        <f aca="false">01_指標庫!$H$4*ISNUMBER($F1754)+01_指標庫!$H$5*ISNUMBER($AA1754)+01_指標庫!$H$6*ISNUMBER($G1754)+01_指標庫!$H$7*ISNUMBER($H1754)+01_指標庫!$H$8*ISNUMBER($AF1754)+01_指標庫!$H$9*ISNUMBER($AG1754)+01_指標庫!$H$10*ISNUMBER($AB1754)+01_指標庫!$H$11*ISNUMBER($AC1754)+01_指標庫!$H$12*ISNUMBER($AD1754)+01_指標庫!$H$13*ISNUMBER($AE1754)+01_指標庫!$H$14*ISNUMBER($I1754)+01_指標庫!$H$15*ISNUMBER($AH1754)+01_指標庫!$H$16*ISNUMBER($K1754)+01_指標庫!$H$17*ISNUMBER($AI1754)+01_指標庫!$H$18*ISNUMBER($AJ1754)+01_指標庫!$H$19*ISNUMBER($AK1754)+01_指標庫!$H$20*ISNUMBER($BB1754)+01_指標庫!$H$21*ISNUMBER($BC1754)</f>
        <v>51</v>
      </c>
      <c r="AX1754" s="59" t="n">
        <f aca="false">IF(AW1754=0,50,ROUND((01_指標庫!$H$4*IF(ISNUMBER($F1754),L1754,0)+01_指標庫!$H$5*IF(ISNUMBER($AA1754),AL1754,0)+01_指標庫!$H$6*IF(ISNUMBER($G1754),M1754,0)+01_指標庫!$H$7*IF(ISNUMBER($H1754),N1754,0)+01_指標庫!$H$8*IF(ISNUMBER($AF1754),AQ1754,0)+01_指標庫!$H$9*IF(ISNUMBER($AG1754),AR1754,0)+01_指標庫!$H$10*IF(ISNUMBER($AB1754),AM1754,0)+01_指標庫!$H$11*IF(ISNUMBER($AC1754),AN1754,0)+01_指標庫!$H$12*IF(ISNUMBER($AD1754),AO1754,0)+01_指標庫!$H$13*IF(ISNUMBER($AE1754),AP1754,0)+01_指標庫!$H$14*IF(ISNUMBER($I1754),O1754,0)+01_指標庫!$H$15*IF(ISNUMBER($AH1754),AS1754,0)+01_指標庫!$H$16*IF(ISNUMBER($K1754),P1754,0)+01_指標庫!$H$17*IF(ISNUMBER($AI1754),AT1754,0)+01_指標庫!$H$18*IF(ISNUMBER($AJ1754),AU1754,0)+01_指標庫!$H$19*IF(ISNUMBER($AK1754),AV1754,0)+01_指標庫!$H$20*IF(ISNUMBER($BB1754),BB1754,0)+01_指標庫!$H$21*IF(ISNUMBER($BC1754),BC1754,0))/AW1754,1))</f>
        <v>82.4</v>
      </c>
      <c r="AY1754" s="60"/>
      <c r="AZ1754" s="60"/>
      <c r="BA1754" s="58" t="n">
        <f aca="false">AVERAGE($E1750:$E1754)/AVERAGE($E1745:$E1754)-1</f>
        <v>0.0149199775486841</v>
      </c>
      <c r="BB1754" s="59" t="n">
        <f aca="false">IF(ISNUMBER($BA1754),IF(OR($S1754&lt;=-0.03,$BA1754&lt;-0.003),0,IF(OR($S1754&lt;=-0.02,$BA1754&lt;0.01),50,100)),"")</f>
        <v>100</v>
      </c>
      <c r="BC1754" s="0" t="str">
        <f aca="false">IF(OR(COUNT($AZ1754)=0,COUNT($AZ1753)=0),"",IF(OR($AY1754/$AZ1753-1&lt;=-0.03,$AZ1754/$AZ1753-1&lt;=-0.045,IF(COUNT($AZ1745:$AZ1754)=10,AVERAGE($AZ1750:$AZ1754)/AVERAGE($AZ1745:$AZ1754)-1&lt;-0.01,FALSE())),0,IF(OR($AZ1754/$AZ1753-1&lt;=-0.02,IF(COUNT($AZ1745:$AZ1754)=10,AVERAGE($AZ1750:$AZ1754)/AVERAGE($AZ1745:$AZ1754)-1&lt;0.005,FALSE())),50,100)))</f>
        <v/>
      </c>
    </row>
    <row r="1755" customFormat="false" ht="15" hidden="false" customHeight="true" outlineLevel="0" collapsed="false">
      <c r="A1755" s="47" t="n">
        <v>1751</v>
      </c>
      <c r="B1755" s="48" t="n">
        <v>45099</v>
      </c>
      <c r="C1755" s="47" t="n">
        <v>2023</v>
      </c>
      <c r="D1755" s="49" t="s">
        <v>239</v>
      </c>
      <c r="E1755" s="50" t="n">
        <v>15042.32</v>
      </c>
      <c r="F1755" s="51" t="n">
        <v>0.224446</v>
      </c>
      <c r="G1755" s="51" t="n">
        <v>-0.009427</v>
      </c>
      <c r="H1755" s="52" t="n">
        <v>0.898</v>
      </c>
      <c r="I1755" s="62" t="n">
        <v>381.4</v>
      </c>
      <c r="J1755" s="63" t="s">
        <v>240</v>
      </c>
      <c r="K1755" s="54" t="n">
        <v>12.91</v>
      </c>
      <c r="L1755" s="55" t="n">
        <f aca="false">IF(COUNT(F1755)=0,50,IF(F1755&gt;=0,100,IF(F1755&gt;=-0.02,50,0)))</f>
        <v>100</v>
      </c>
      <c r="M1755" s="55" t="n">
        <f aca="false">IF(COUNT(G1755)=0,50,IF(G1755&gt;-0.06,100,IF(G1755&gt;-0.15,50,0)))</f>
        <v>100</v>
      </c>
      <c r="N1755" s="55" t="n">
        <f aca="false">IF(COUNT(H1755)=0,50,IF(H1755&gt;=0.6,100,IF(H1755&gt;=0.4,50,0)))</f>
        <v>100</v>
      </c>
      <c r="O1755" s="55" t="n">
        <f aca="false">IF(COUNT(I1755)=0,50,IF(J1755="proxy_vix",50,IF(I1755&lt;350,100,IF(I1755&lt;=450,50,0))))</f>
        <v>50</v>
      </c>
      <c r="P1755" s="55" t="n">
        <f aca="false">IF(COUNT(K1755)=0,50,IF(K1755&lt;20,100,IF(K1755&lt;=25,50,0)))</f>
        <v>100</v>
      </c>
      <c r="Q1755" s="54"/>
      <c r="R1755" s="47"/>
      <c r="S1755" s="51" t="n">
        <f aca="false">$E1755/$E1754-1</f>
        <v>0.0117619363105306</v>
      </c>
      <c r="T1755" s="56" t="n">
        <f aca="false">$K1755/$K1754-1</f>
        <v>-0.0219696969696969</v>
      </c>
      <c r="V1755" s="57"/>
      <c r="W1755" s="57"/>
      <c r="Y1755" s="1" t="str">
        <f aca="false">IF(AX1755&gt;=70,"EASY",IF(AX1755&gt;40,"UNCERTAIN","HARD"))</f>
        <v>EASY</v>
      </c>
      <c r="AA1755" s="58" t="n">
        <f aca="false">IF($A1755&lt;200,"",AVERAGE($E1706:$E1755)/AVERAGE($E1556:$E1755)-1)</f>
        <v>0.121344363895318</v>
      </c>
      <c r="AB1755" s="59" t="n">
        <f aca="false">LOOKUP($B1755,07_L1政策步階!$A$4:$A$14,07_L1政策步階!$C$4:$C$14)</f>
        <v>-1</v>
      </c>
      <c r="AC1755" s="57"/>
      <c r="AD1755" s="57"/>
      <c r="AE1755" s="57"/>
      <c r="AF1755" s="57"/>
      <c r="AG1755" s="57"/>
      <c r="AH1755" s="57"/>
      <c r="AI1755" s="57"/>
      <c r="AJ1755" s="57"/>
      <c r="AK1755" s="57"/>
      <c r="AL1755" s="59" t="n">
        <f aca="false">IF(ISNUMBER($AA1755),IF($AA1755&gt;=0.005,100,IF($AA1755&gt;=-0.015,50,0)),"")</f>
        <v>100</v>
      </c>
      <c r="AM1755" s="59" t="n">
        <f aca="false">IF(ISNUMBER($AB1755),IF($AB1755=1,100,IF($AB1755=0,50,0)),"")</f>
        <v>0</v>
      </c>
      <c r="AN1755" s="0" t="str">
        <f aca="false">IF(ISNUMBER($AC1755),IF($AC1755&gt;=0.001,100,IF($AC1755&gt;=-0.003,50,0)),"")</f>
        <v/>
      </c>
      <c r="AO1755" s="0" t="str">
        <f aca="false">IF(ISNUMBER($AD1755),IF($AD1755&gt;=0.04,100,IF($AD1755&gt;=0,50,0)),"")</f>
        <v/>
      </c>
      <c r="AP1755" s="0" t="str">
        <f aca="false">IF(ISNUMBER($AE1755),IF($AE1755&gt;=25,100,IF($AE1755&gt;=-75,50,0)),"")</f>
        <v/>
      </c>
      <c r="AQ1755" s="0" t="str">
        <f aca="false">IF(ISNUMBER($AF1755),IF($AF1755&gt;0,100,IF($AF1755&gt;=-50,50,0)),"")</f>
        <v/>
      </c>
      <c r="AR1755" s="0" t="str">
        <f aca="false">IF(ISNUMBER($AG1755),IF($AG1755=1,100,IF($AG1755=0,50,0)),"")</f>
        <v/>
      </c>
      <c r="AS1755" s="0" t="str">
        <f aca="false">IF(ISNUMBER($AH1755),IF($AH1755&lt;0,100,IF($AH1755&lt;=20,50,0)),"")</f>
        <v/>
      </c>
      <c r="AT1755" s="0" t="str">
        <f aca="false">IF(ISNUMBER($AI1755),IF($AI1755&lt;0.95,100,IF($AI1755&lt;=1,50,0)),"")</f>
        <v/>
      </c>
      <c r="AU1755" s="0" t="str">
        <f aca="false">IF(ISNUMBER($AJ1755),IF($AJ1755&lt;30,0,IF($AJ1755&lt;40,50,IF($AJ1755&lt;=90,100,50))),"")</f>
        <v/>
      </c>
      <c r="AV1755" s="0" t="str">
        <f aca="false">IF(ISNUMBER($AK1755),IF($AK1755&gt;-0.2,100,IF($AK1755&gt;=-0.4,50,0)),"")</f>
        <v/>
      </c>
      <c r="AW1755" s="59" t="n">
        <f aca="false">01_指標庫!$H$4*ISNUMBER($F1755)+01_指標庫!$H$5*ISNUMBER($AA1755)+01_指標庫!$H$6*ISNUMBER($G1755)+01_指標庫!$H$7*ISNUMBER($H1755)+01_指標庫!$H$8*ISNUMBER($AF1755)+01_指標庫!$H$9*ISNUMBER($AG1755)+01_指標庫!$H$10*ISNUMBER($AB1755)+01_指標庫!$H$11*ISNUMBER($AC1755)+01_指標庫!$H$12*ISNUMBER($AD1755)+01_指標庫!$H$13*ISNUMBER($AE1755)+01_指標庫!$H$14*ISNUMBER($I1755)+01_指標庫!$H$15*ISNUMBER($AH1755)+01_指標庫!$H$16*ISNUMBER($K1755)+01_指標庫!$H$17*ISNUMBER($AI1755)+01_指標庫!$H$18*ISNUMBER($AJ1755)+01_指標庫!$H$19*ISNUMBER($AK1755)+01_指標庫!$H$20*ISNUMBER($BB1755)+01_指標庫!$H$21*ISNUMBER($BC1755)</f>
        <v>51</v>
      </c>
      <c r="AX1755" s="59" t="n">
        <f aca="false">IF(AW1755=0,50,ROUND((01_指標庫!$H$4*IF(ISNUMBER($F1755),L1755,0)+01_指標庫!$H$5*IF(ISNUMBER($AA1755),AL1755,0)+01_指標庫!$H$6*IF(ISNUMBER($G1755),M1755,0)+01_指標庫!$H$7*IF(ISNUMBER($H1755),N1755,0)+01_指標庫!$H$8*IF(ISNUMBER($AF1755),AQ1755,0)+01_指標庫!$H$9*IF(ISNUMBER($AG1755),AR1755,0)+01_指標庫!$H$10*IF(ISNUMBER($AB1755),AM1755,0)+01_指標庫!$H$11*IF(ISNUMBER($AC1755),AN1755,0)+01_指標庫!$H$12*IF(ISNUMBER($AD1755),AO1755,0)+01_指標庫!$H$13*IF(ISNUMBER($AE1755),AP1755,0)+01_指標庫!$H$14*IF(ISNUMBER($I1755),O1755,0)+01_指標庫!$H$15*IF(ISNUMBER($AH1755),AS1755,0)+01_指標庫!$H$16*IF(ISNUMBER($K1755),P1755,0)+01_指標庫!$H$17*IF(ISNUMBER($AI1755),AT1755,0)+01_指標庫!$H$18*IF(ISNUMBER($AJ1755),AU1755,0)+01_指標庫!$H$19*IF(ISNUMBER($AK1755),AV1755,0)+01_指標庫!$H$20*IF(ISNUMBER($BB1755),BB1755,0)+01_指標庫!$H$21*IF(ISNUMBER($BC1755),BC1755,0))/AW1755,1))</f>
        <v>82.4</v>
      </c>
      <c r="AY1755" s="60"/>
      <c r="AZ1755" s="60"/>
      <c r="BA1755" s="58" t="n">
        <f aca="false">AVERAGE($E1751:$E1755)/AVERAGE($E1746:$E1755)-1</f>
        <v>0.0103762890134651</v>
      </c>
      <c r="BB1755" s="59" t="n">
        <f aca="false">IF(ISNUMBER($BA1755),IF(OR($S1755&lt;=-0.03,$BA1755&lt;-0.003),0,IF(OR($S1755&lt;=-0.02,$BA1755&lt;0.01),50,100)),"")</f>
        <v>100</v>
      </c>
      <c r="BC1755" s="0" t="str">
        <f aca="false">IF(OR(COUNT($AZ1755)=0,COUNT($AZ1754)=0),"",IF(OR($AY1755/$AZ1754-1&lt;=-0.03,$AZ1755/$AZ1754-1&lt;=-0.045,IF(COUNT($AZ1746:$AZ1755)=10,AVERAGE($AZ1751:$AZ1755)/AVERAGE($AZ1746:$AZ1755)-1&lt;-0.01,FALSE())),0,IF(OR($AZ1755/$AZ1754-1&lt;=-0.02,IF(COUNT($AZ1746:$AZ1755)=10,AVERAGE($AZ1751:$AZ1755)/AVERAGE($AZ1746:$AZ1755)-1&lt;0.005,FALSE())),50,100)))</f>
        <v/>
      </c>
    </row>
    <row r="1756" customFormat="false" ht="15" hidden="false" customHeight="true" outlineLevel="0" collapsed="false">
      <c r="A1756" s="47" t="n">
        <v>1752</v>
      </c>
      <c r="B1756" s="48" t="n">
        <v>45100</v>
      </c>
      <c r="C1756" s="47" t="n">
        <v>2023</v>
      </c>
      <c r="D1756" s="49" t="s">
        <v>234</v>
      </c>
      <c r="E1756" s="50" t="n">
        <v>14891.48</v>
      </c>
      <c r="F1756" s="51" t="n">
        <v>0.210748</v>
      </c>
      <c r="G1756" s="51" t="n">
        <v>-0.019361</v>
      </c>
      <c r="H1756" s="52" t="n">
        <v>0.8367</v>
      </c>
      <c r="I1756" s="62" t="n">
        <v>385.9</v>
      </c>
      <c r="J1756" s="63" t="s">
        <v>240</v>
      </c>
      <c r="K1756" s="54" t="n">
        <v>13.44</v>
      </c>
      <c r="L1756" s="55" t="n">
        <f aca="false">IF(COUNT(F1756)=0,50,IF(F1756&gt;=0,100,IF(F1756&gt;=-0.02,50,0)))</f>
        <v>100</v>
      </c>
      <c r="M1756" s="55" t="n">
        <f aca="false">IF(COUNT(G1756)=0,50,IF(G1756&gt;-0.06,100,IF(G1756&gt;-0.15,50,0)))</f>
        <v>100</v>
      </c>
      <c r="N1756" s="55" t="n">
        <f aca="false">IF(COUNT(H1756)=0,50,IF(H1756&gt;=0.6,100,IF(H1756&gt;=0.4,50,0)))</f>
        <v>100</v>
      </c>
      <c r="O1756" s="55" t="n">
        <f aca="false">IF(COUNT(I1756)=0,50,IF(J1756="proxy_vix",50,IF(I1756&lt;350,100,IF(I1756&lt;=450,50,0))))</f>
        <v>50</v>
      </c>
      <c r="P1756" s="55" t="n">
        <f aca="false">IF(COUNT(K1756)=0,50,IF(K1756&lt;20,100,IF(K1756&lt;=25,50,0)))</f>
        <v>100</v>
      </c>
      <c r="Q1756" s="54"/>
      <c r="R1756" s="47"/>
      <c r="S1756" s="51" t="n">
        <f aca="false">$E1756/$E1755-1</f>
        <v>-0.0100277084917753</v>
      </c>
      <c r="T1756" s="56" t="n">
        <f aca="false">$K1756/$K1755-1</f>
        <v>0.0410534469403563</v>
      </c>
      <c r="V1756" s="57"/>
      <c r="W1756" s="57"/>
      <c r="Y1756" s="1" t="str">
        <f aca="false">IF(AX1756&gt;=70,"EASY",IF(AX1756&gt;40,"UNCERTAIN","HARD"))</f>
        <v>EASY</v>
      </c>
      <c r="AA1756" s="58" t="n">
        <f aca="false">IF($A1756&lt;200,"",AVERAGE($E1707:$E1756)/AVERAGE($E1557:$E1756)-1)</f>
        <v>0.123353753296298</v>
      </c>
      <c r="AB1756" s="59" t="n">
        <f aca="false">LOOKUP($B1756,07_L1政策步階!$A$4:$A$14,07_L1政策步階!$C$4:$C$14)</f>
        <v>-1</v>
      </c>
      <c r="AC1756" s="57"/>
      <c r="AD1756" s="57"/>
      <c r="AE1756" s="57"/>
      <c r="AF1756" s="57"/>
      <c r="AG1756" s="57"/>
      <c r="AH1756" s="57"/>
      <c r="AI1756" s="57"/>
      <c r="AJ1756" s="57"/>
      <c r="AK1756" s="57"/>
      <c r="AL1756" s="59" t="n">
        <f aca="false">IF(ISNUMBER($AA1756),IF($AA1756&gt;=0.005,100,IF($AA1756&gt;=-0.015,50,0)),"")</f>
        <v>100</v>
      </c>
      <c r="AM1756" s="59" t="n">
        <f aca="false">IF(ISNUMBER($AB1756),IF($AB1756=1,100,IF($AB1756=0,50,0)),"")</f>
        <v>0</v>
      </c>
      <c r="AN1756" s="0" t="str">
        <f aca="false">IF(ISNUMBER($AC1756),IF($AC1756&gt;=0.001,100,IF($AC1756&gt;=-0.003,50,0)),"")</f>
        <v/>
      </c>
      <c r="AO1756" s="0" t="str">
        <f aca="false">IF(ISNUMBER($AD1756),IF($AD1756&gt;=0.04,100,IF($AD1756&gt;=0,50,0)),"")</f>
        <v/>
      </c>
      <c r="AP1756" s="0" t="str">
        <f aca="false">IF(ISNUMBER($AE1756),IF($AE1756&gt;=25,100,IF($AE1756&gt;=-75,50,0)),"")</f>
        <v/>
      </c>
      <c r="AQ1756" s="0" t="str">
        <f aca="false">IF(ISNUMBER($AF1756),IF($AF1756&gt;0,100,IF($AF1756&gt;=-50,50,0)),"")</f>
        <v/>
      </c>
      <c r="AR1756" s="0" t="str">
        <f aca="false">IF(ISNUMBER($AG1756),IF($AG1756=1,100,IF($AG1756=0,50,0)),"")</f>
        <v/>
      </c>
      <c r="AS1756" s="0" t="str">
        <f aca="false">IF(ISNUMBER($AH1756),IF($AH1756&lt;0,100,IF($AH1756&lt;=20,50,0)),"")</f>
        <v/>
      </c>
      <c r="AT1756" s="0" t="str">
        <f aca="false">IF(ISNUMBER($AI1756),IF($AI1756&lt;0.95,100,IF($AI1756&lt;=1,50,0)),"")</f>
        <v/>
      </c>
      <c r="AU1756" s="0" t="str">
        <f aca="false">IF(ISNUMBER($AJ1756),IF($AJ1756&lt;30,0,IF($AJ1756&lt;40,50,IF($AJ1756&lt;=90,100,50))),"")</f>
        <v/>
      </c>
      <c r="AV1756" s="0" t="str">
        <f aca="false">IF(ISNUMBER($AK1756),IF($AK1756&gt;-0.2,100,IF($AK1756&gt;=-0.4,50,0)),"")</f>
        <v/>
      </c>
      <c r="AW1756" s="59" t="n">
        <f aca="false">01_指標庫!$H$4*ISNUMBER($F1756)+01_指標庫!$H$5*ISNUMBER($AA1756)+01_指標庫!$H$6*ISNUMBER($G1756)+01_指標庫!$H$7*ISNUMBER($H1756)+01_指標庫!$H$8*ISNUMBER($AF1756)+01_指標庫!$H$9*ISNUMBER($AG1756)+01_指標庫!$H$10*ISNUMBER($AB1756)+01_指標庫!$H$11*ISNUMBER($AC1756)+01_指標庫!$H$12*ISNUMBER($AD1756)+01_指標庫!$H$13*ISNUMBER($AE1756)+01_指標庫!$H$14*ISNUMBER($I1756)+01_指標庫!$H$15*ISNUMBER($AH1756)+01_指標庫!$H$16*ISNUMBER($K1756)+01_指標庫!$H$17*ISNUMBER($AI1756)+01_指標庫!$H$18*ISNUMBER($AJ1756)+01_指標庫!$H$19*ISNUMBER($AK1756)+01_指標庫!$H$20*ISNUMBER($BB1756)+01_指標庫!$H$21*ISNUMBER($BC1756)</f>
        <v>51</v>
      </c>
      <c r="AX1756" s="59" t="n">
        <f aca="false">IF(AW1756=0,50,ROUND((01_指標庫!$H$4*IF(ISNUMBER($F1756),L1756,0)+01_指標庫!$H$5*IF(ISNUMBER($AA1756),AL1756,0)+01_指標庫!$H$6*IF(ISNUMBER($G1756),M1756,0)+01_指標庫!$H$7*IF(ISNUMBER($H1756),N1756,0)+01_指標庫!$H$8*IF(ISNUMBER($AF1756),AQ1756,0)+01_指標庫!$H$9*IF(ISNUMBER($AG1756),AR1756,0)+01_指標庫!$H$10*IF(ISNUMBER($AB1756),AM1756,0)+01_指標庫!$H$11*IF(ISNUMBER($AC1756),AN1756,0)+01_指標庫!$H$12*IF(ISNUMBER($AD1756),AO1756,0)+01_指標庫!$H$13*IF(ISNUMBER($AE1756),AP1756,0)+01_指標庫!$H$14*IF(ISNUMBER($I1756),O1756,0)+01_指標庫!$H$15*IF(ISNUMBER($AH1756),AS1756,0)+01_指標庫!$H$16*IF(ISNUMBER($K1756),P1756,0)+01_指標庫!$H$17*IF(ISNUMBER($AI1756),AT1756,0)+01_指標庫!$H$18*IF(ISNUMBER($AJ1756),AU1756,0)+01_指標庫!$H$19*IF(ISNUMBER($AK1756),AV1756,0)+01_指標庫!$H$20*IF(ISNUMBER($BB1756),BB1756,0)+01_指標庫!$H$21*IF(ISNUMBER($BC1756),BC1756,0))/AW1756,1))</f>
        <v>76.5</v>
      </c>
      <c r="AY1756" s="60"/>
      <c r="AZ1756" s="60"/>
      <c r="BA1756" s="58" t="n">
        <f aca="false">AVERAGE($E1752:$E1756)/AVERAGE($E1747:$E1756)-1</f>
        <v>0.00368666309587584</v>
      </c>
      <c r="BB1756" s="59" t="n">
        <f aca="false">IF(ISNUMBER($BA1756),IF(OR($S1756&lt;=-0.03,$BA1756&lt;-0.003),0,IF(OR($S1756&lt;=-0.02,$BA1756&lt;0.01),50,100)),"")</f>
        <v>50</v>
      </c>
      <c r="BC1756" s="0" t="str">
        <f aca="false">IF(OR(COUNT($AZ1756)=0,COUNT($AZ1755)=0),"",IF(OR($AY1756/$AZ1755-1&lt;=-0.03,$AZ1756/$AZ1755-1&lt;=-0.045,IF(COUNT($AZ1747:$AZ1756)=10,AVERAGE($AZ1752:$AZ1756)/AVERAGE($AZ1747:$AZ1756)-1&lt;-0.01,FALSE())),0,IF(OR($AZ1756/$AZ1755-1&lt;=-0.02,IF(COUNT($AZ1747:$AZ1756)=10,AVERAGE($AZ1752:$AZ1756)/AVERAGE($AZ1747:$AZ1756)-1&lt;0.005,FALSE())),50,100)))</f>
        <v/>
      </c>
    </row>
    <row r="1757" customFormat="false" ht="15" hidden="false" customHeight="true" outlineLevel="0" collapsed="false">
      <c r="A1757" s="47" t="n">
        <v>1753</v>
      </c>
      <c r="B1757" s="48" t="n">
        <v>45103</v>
      </c>
      <c r="C1757" s="47" t="n">
        <v>2023</v>
      </c>
      <c r="D1757" s="49" t="s">
        <v>236</v>
      </c>
      <c r="E1757" s="50" t="n">
        <v>14689.02</v>
      </c>
      <c r="F1757" s="51" t="n">
        <v>0.193109</v>
      </c>
      <c r="G1757" s="51" t="n">
        <v>-0.032693</v>
      </c>
      <c r="H1757" s="52" t="n">
        <v>0.8367</v>
      </c>
      <c r="I1757" s="62" t="n">
        <v>392.7</v>
      </c>
      <c r="J1757" s="63" t="s">
        <v>240</v>
      </c>
      <c r="K1757" s="54" t="n">
        <v>14.25</v>
      </c>
      <c r="L1757" s="55" t="n">
        <f aca="false">IF(COUNT(F1757)=0,50,IF(F1757&gt;=0,100,IF(F1757&gt;=-0.02,50,0)))</f>
        <v>100</v>
      </c>
      <c r="M1757" s="55" t="n">
        <f aca="false">IF(COUNT(G1757)=0,50,IF(G1757&gt;-0.06,100,IF(G1757&gt;-0.15,50,0)))</f>
        <v>100</v>
      </c>
      <c r="N1757" s="55" t="n">
        <f aca="false">IF(COUNT(H1757)=0,50,IF(H1757&gt;=0.6,100,IF(H1757&gt;=0.4,50,0)))</f>
        <v>100</v>
      </c>
      <c r="O1757" s="55" t="n">
        <f aca="false">IF(COUNT(I1757)=0,50,IF(J1757="proxy_vix",50,IF(I1757&lt;350,100,IF(I1757&lt;=450,50,0))))</f>
        <v>50</v>
      </c>
      <c r="P1757" s="55" t="n">
        <f aca="false">IF(COUNT(K1757)=0,50,IF(K1757&lt;20,100,IF(K1757&lt;=25,50,0)))</f>
        <v>100</v>
      </c>
      <c r="Q1757" s="54"/>
      <c r="R1757" s="47"/>
      <c r="S1757" s="51" t="n">
        <f aca="false">$E1757/$E1756-1</f>
        <v>-0.0135956936449566</v>
      </c>
      <c r="T1757" s="56" t="n">
        <f aca="false">$K1757/$K1756-1</f>
        <v>0.0602678571428572</v>
      </c>
      <c r="V1757" s="57"/>
      <c r="W1757" s="57"/>
      <c r="Y1757" s="1" t="str">
        <f aca="false">IF(AX1757&gt;=70,"EASY",IF(AX1757&gt;40,"UNCERTAIN","HARD"))</f>
        <v>EASY</v>
      </c>
      <c r="AA1757" s="58" t="n">
        <f aca="false">IF($A1757&lt;200,"",AVERAGE($E1708:$E1757)/AVERAGE($E1558:$E1757)-1)</f>
        <v>0.124811403217165</v>
      </c>
      <c r="AB1757" s="59" t="n">
        <f aca="false">LOOKUP($B1757,07_L1政策步階!$A$4:$A$14,07_L1政策步階!$C$4:$C$14)</f>
        <v>-1</v>
      </c>
      <c r="AC1757" s="57"/>
      <c r="AD1757" s="57"/>
      <c r="AE1757" s="57"/>
      <c r="AF1757" s="57"/>
      <c r="AG1757" s="57"/>
      <c r="AH1757" s="57"/>
      <c r="AI1757" s="57"/>
      <c r="AJ1757" s="57"/>
      <c r="AK1757" s="57"/>
      <c r="AL1757" s="59" t="n">
        <f aca="false">IF(ISNUMBER($AA1757),IF($AA1757&gt;=0.005,100,IF($AA1757&gt;=-0.015,50,0)),"")</f>
        <v>100</v>
      </c>
      <c r="AM1757" s="59" t="n">
        <f aca="false">IF(ISNUMBER($AB1757),IF($AB1757=1,100,IF($AB1757=0,50,0)),"")</f>
        <v>0</v>
      </c>
      <c r="AN1757" s="0" t="str">
        <f aca="false">IF(ISNUMBER($AC1757),IF($AC1757&gt;=0.001,100,IF($AC1757&gt;=-0.003,50,0)),"")</f>
        <v/>
      </c>
      <c r="AO1757" s="0" t="str">
        <f aca="false">IF(ISNUMBER($AD1757),IF($AD1757&gt;=0.04,100,IF($AD1757&gt;=0,50,0)),"")</f>
        <v/>
      </c>
      <c r="AP1757" s="0" t="str">
        <f aca="false">IF(ISNUMBER($AE1757),IF($AE1757&gt;=25,100,IF($AE1757&gt;=-75,50,0)),"")</f>
        <v/>
      </c>
      <c r="AQ1757" s="0" t="str">
        <f aca="false">IF(ISNUMBER($AF1757),IF($AF1757&gt;0,100,IF($AF1757&gt;=-50,50,0)),"")</f>
        <v/>
      </c>
      <c r="AR1757" s="0" t="str">
        <f aca="false">IF(ISNUMBER($AG1757),IF($AG1757=1,100,IF($AG1757=0,50,0)),"")</f>
        <v/>
      </c>
      <c r="AS1757" s="0" t="str">
        <f aca="false">IF(ISNUMBER($AH1757),IF($AH1757&lt;0,100,IF($AH1757&lt;=20,50,0)),"")</f>
        <v/>
      </c>
      <c r="AT1757" s="0" t="str">
        <f aca="false">IF(ISNUMBER($AI1757),IF($AI1757&lt;0.95,100,IF($AI1757&lt;=1,50,0)),"")</f>
        <v/>
      </c>
      <c r="AU1757" s="0" t="str">
        <f aca="false">IF(ISNUMBER($AJ1757),IF($AJ1757&lt;30,0,IF($AJ1757&lt;40,50,IF($AJ1757&lt;=90,100,50))),"")</f>
        <v/>
      </c>
      <c r="AV1757" s="0" t="str">
        <f aca="false">IF(ISNUMBER($AK1757),IF($AK1757&gt;-0.2,100,IF($AK1757&gt;=-0.4,50,0)),"")</f>
        <v/>
      </c>
      <c r="AW1757" s="59" t="n">
        <f aca="false">01_指標庫!$H$4*ISNUMBER($F1757)+01_指標庫!$H$5*ISNUMBER($AA1757)+01_指標庫!$H$6*ISNUMBER($G1757)+01_指標庫!$H$7*ISNUMBER($H1757)+01_指標庫!$H$8*ISNUMBER($AF1757)+01_指標庫!$H$9*ISNUMBER($AG1757)+01_指標庫!$H$10*ISNUMBER($AB1757)+01_指標庫!$H$11*ISNUMBER($AC1757)+01_指標庫!$H$12*ISNUMBER($AD1757)+01_指標庫!$H$13*ISNUMBER($AE1757)+01_指標庫!$H$14*ISNUMBER($I1757)+01_指標庫!$H$15*ISNUMBER($AH1757)+01_指標庫!$H$16*ISNUMBER($K1757)+01_指標庫!$H$17*ISNUMBER($AI1757)+01_指標庫!$H$18*ISNUMBER($AJ1757)+01_指標庫!$H$19*ISNUMBER($AK1757)+01_指標庫!$H$20*ISNUMBER($BB1757)+01_指標庫!$H$21*ISNUMBER($BC1757)</f>
        <v>51</v>
      </c>
      <c r="AX1757" s="59" t="n">
        <f aca="false">IF(AW1757=0,50,ROUND((01_指標庫!$H$4*IF(ISNUMBER($F1757),L1757,0)+01_指標庫!$H$5*IF(ISNUMBER($AA1757),AL1757,0)+01_指標庫!$H$6*IF(ISNUMBER($G1757),M1757,0)+01_指標庫!$H$7*IF(ISNUMBER($H1757),N1757,0)+01_指標庫!$H$8*IF(ISNUMBER($AF1757),AQ1757,0)+01_指標庫!$H$9*IF(ISNUMBER($AG1757),AR1757,0)+01_指標庫!$H$10*IF(ISNUMBER($AB1757),AM1757,0)+01_指標庫!$H$11*IF(ISNUMBER($AC1757),AN1757,0)+01_指標庫!$H$12*IF(ISNUMBER($AD1757),AO1757,0)+01_指標庫!$H$13*IF(ISNUMBER($AE1757),AP1757,0)+01_指標庫!$H$14*IF(ISNUMBER($I1757),O1757,0)+01_指標庫!$H$15*IF(ISNUMBER($AH1757),AS1757,0)+01_指標庫!$H$16*IF(ISNUMBER($K1757),P1757,0)+01_指標庫!$H$17*IF(ISNUMBER($AI1757),AT1757,0)+01_指標庫!$H$18*IF(ISNUMBER($AJ1757),AU1757,0)+01_指標庫!$H$19*IF(ISNUMBER($AK1757),AV1757,0)+01_指標庫!$H$20*IF(ISNUMBER($BB1757),BB1757,0)+01_指標庫!$H$21*IF(ISNUMBER($BC1757),BC1757,0))/AW1757,1))</f>
        <v>76.5</v>
      </c>
      <c r="AY1757" s="60"/>
      <c r="AZ1757" s="60"/>
      <c r="BA1757" s="58" t="n">
        <f aca="false">AVERAGE($E1753:$E1757)/AVERAGE($E1748:$E1757)-1</f>
        <v>-0.00267401173857862</v>
      </c>
      <c r="BB1757" s="59" t="n">
        <f aca="false">IF(ISNUMBER($BA1757),IF(OR($S1757&lt;=-0.03,$BA1757&lt;-0.003),0,IF(OR($S1757&lt;=-0.02,$BA1757&lt;0.01),50,100)),"")</f>
        <v>50</v>
      </c>
      <c r="BC1757" s="0" t="str">
        <f aca="false">IF(OR(COUNT($AZ1757)=0,COUNT($AZ1756)=0),"",IF(OR($AY1757/$AZ1756-1&lt;=-0.03,$AZ1757/$AZ1756-1&lt;=-0.045,IF(COUNT($AZ1748:$AZ1757)=10,AVERAGE($AZ1753:$AZ1757)/AVERAGE($AZ1748:$AZ1757)-1&lt;-0.01,FALSE())),0,IF(OR($AZ1757/$AZ1756-1&lt;=-0.02,IF(COUNT($AZ1748:$AZ1757)=10,AVERAGE($AZ1753:$AZ1757)/AVERAGE($AZ1748:$AZ1757)-1&lt;0.005,FALSE())),50,100)))</f>
        <v/>
      </c>
    </row>
    <row r="1758" customFormat="false" ht="15" hidden="false" customHeight="true" outlineLevel="0" collapsed="false">
      <c r="A1758" s="47" t="n">
        <v>1754</v>
      </c>
      <c r="B1758" s="48" t="n">
        <v>45104</v>
      </c>
      <c r="C1758" s="47" t="n">
        <v>2023</v>
      </c>
      <c r="D1758" s="49" t="s">
        <v>237</v>
      </c>
      <c r="E1758" s="50" t="n">
        <v>14945.91</v>
      </c>
      <c r="F1758" s="51" t="n">
        <v>0.212682</v>
      </c>
      <c r="G1758" s="51" t="n">
        <v>-0.015776</v>
      </c>
      <c r="H1758" s="52" t="n">
        <v>0.8571</v>
      </c>
      <c r="I1758" s="62" t="n">
        <v>388.4</v>
      </c>
      <c r="J1758" s="63" t="s">
        <v>240</v>
      </c>
      <c r="K1758" s="54" t="n">
        <v>13.74</v>
      </c>
      <c r="L1758" s="55" t="n">
        <f aca="false">IF(COUNT(F1758)=0,50,IF(F1758&gt;=0,100,IF(F1758&gt;=-0.02,50,0)))</f>
        <v>100</v>
      </c>
      <c r="M1758" s="55" t="n">
        <f aca="false">IF(COUNT(G1758)=0,50,IF(G1758&gt;-0.06,100,IF(G1758&gt;-0.15,50,0)))</f>
        <v>100</v>
      </c>
      <c r="N1758" s="55" t="n">
        <f aca="false">IF(COUNT(H1758)=0,50,IF(H1758&gt;=0.6,100,IF(H1758&gt;=0.4,50,0)))</f>
        <v>100</v>
      </c>
      <c r="O1758" s="55" t="n">
        <f aca="false">IF(COUNT(I1758)=0,50,IF(J1758="proxy_vix",50,IF(I1758&lt;350,100,IF(I1758&lt;=450,50,0))))</f>
        <v>50</v>
      </c>
      <c r="P1758" s="55" t="n">
        <f aca="false">IF(COUNT(K1758)=0,50,IF(K1758&lt;20,100,IF(K1758&lt;=25,50,0)))</f>
        <v>100</v>
      </c>
      <c r="Q1758" s="54"/>
      <c r="R1758" s="47"/>
      <c r="S1758" s="51" t="n">
        <f aca="false">$E1758/$E1757-1</f>
        <v>0.0174885730974563</v>
      </c>
      <c r="T1758" s="56" t="n">
        <f aca="false">$K1758/$K1757-1</f>
        <v>-0.0357894736842105</v>
      </c>
      <c r="V1758" s="57"/>
      <c r="W1758" s="57"/>
      <c r="Y1758" s="1" t="str">
        <f aca="false">IF(AX1758&gt;=70,"EASY",IF(AX1758&gt;40,"UNCERTAIN","HARD"))</f>
        <v>EASY</v>
      </c>
      <c r="AA1758" s="58" t="n">
        <f aca="false">IF($A1758&lt;200,"",AVERAGE($E1709:$E1758)/AVERAGE($E1559:$E1758)-1)</f>
        <v>0.12664238272433</v>
      </c>
      <c r="AB1758" s="59" t="n">
        <f aca="false">LOOKUP($B1758,07_L1政策步階!$A$4:$A$14,07_L1政策步階!$C$4:$C$14)</f>
        <v>-1</v>
      </c>
      <c r="AC1758" s="57"/>
      <c r="AD1758" s="57"/>
      <c r="AE1758" s="57"/>
      <c r="AF1758" s="57"/>
      <c r="AG1758" s="57"/>
      <c r="AH1758" s="57"/>
      <c r="AI1758" s="57"/>
      <c r="AJ1758" s="57"/>
      <c r="AK1758" s="57"/>
      <c r="AL1758" s="59" t="n">
        <f aca="false">IF(ISNUMBER($AA1758),IF($AA1758&gt;=0.005,100,IF($AA1758&gt;=-0.015,50,0)),"")</f>
        <v>100</v>
      </c>
      <c r="AM1758" s="59" t="n">
        <f aca="false">IF(ISNUMBER($AB1758),IF($AB1758=1,100,IF($AB1758=0,50,0)),"")</f>
        <v>0</v>
      </c>
      <c r="AN1758" s="0" t="str">
        <f aca="false">IF(ISNUMBER($AC1758),IF($AC1758&gt;=0.001,100,IF($AC1758&gt;=-0.003,50,0)),"")</f>
        <v/>
      </c>
      <c r="AO1758" s="0" t="str">
        <f aca="false">IF(ISNUMBER($AD1758),IF($AD1758&gt;=0.04,100,IF($AD1758&gt;=0,50,0)),"")</f>
        <v/>
      </c>
      <c r="AP1758" s="0" t="str">
        <f aca="false">IF(ISNUMBER($AE1758),IF($AE1758&gt;=25,100,IF($AE1758&gt;=-75,50,0)),"")</f>
        <v/>
      </c>
      <c r="AQ1758" s="0" t="str">
        <f aca="false">IF(ISNUMBER($AF1758),IF($AF1758&gt;0,100,IF($AF1758&gt;=-50,50,0)),"")</f>
        <v/>
      </c>
      <c r="AR1758" s="0" t="str">
        <f aca="false">IF(ISNUMBER($AG1758),IF($AG1758=1,100,IF($AG1758=0,50,0)),"")</f>
        <v/>
      </c>
      <c r="AS1758" s="0" t="str">
        <f aca="false">IF(ISNUMBER($AH1758),IF($AH1758&lt;0,100,IF($AH1758&lt;=20,50,0)),"")</f>
        <v/>
      </c>
      <c r="AT1758" s="0" t="str">
        <f aca="false">IF(ISNUMBER($AI1758),IF($AI1758&lt;0.95,100,IF($AI1758&lt;=1,50,0)),"")</f>
        <v/>
      </c>
      <c r="AU1758" s="0" t="str">
        <f aca="false">IF(ISNUMBER($AJ1758),IF($AJ1758&lt;30,0,IF($AJ1758&lt;40,50,IF($AJ1758&lt;=90,100,50))),"")</f>
        <v/>
      </c>
      <c r="AV1758" s="0" t="str">
        <f aca="false">IF(ISNUMBER($AK1758),IF($AK1758&gt;-0.2,100,IF($AK1758&gt;=-0.4,50,0)),"")</f>
        <v/>
      </c>
      <c r="AW1758" s="59" t="n">
        <f aca="false">01_指標庫!$H$4*ISNUMBER($F1758)+01_指標庫!$H$5*ISNUMBER($AA1758)+01_指標庫!$H$6*ISNUMBER($G1758)+01_指標庫!$H$7*ISNUMBER($H1758)+01_指標庫!$H$8*ISNUMBER($AF1758)+01_指標庫!$H$9*ISNUMBER($AG1758)+01_指標庫!$H$10*ISNUMBER($AB1758)+01_指標庫!$H$11*ISNUMBER($AC1758)+01_指標庫!$H$12*ISNUMBER($AD1758)+01_指標庫!$H$13*ISNUMBER($AE1758)+01_指標庫!$H$14*ISNUMBER($I1758)+01_指標庫!$H$15*ISNUMBER($AH1758)+01_指標庫!$H$16*ISNUMBER($K1758)+01_指標庫!$H$17*ISNUMBER($AI1758)+01_指標庫!$H$18*ISNUMBER($AJ1758)+01_指標庫!$H$19*ISNUMBER($AK1758)+01_指標庫!$H$20*ISNUMBER($BB1758)+01_指標庫!$H$21*ISNUMBER($BC1758)</f>
        <v>51</v>
      </c>
      <c r="AX1758" s="59" t="n">
        <f aca="false">IF(AW1758=0,50,ROUND((01_指標庫!$H$4*IF(ISNUMBER($F1758),L1758,0)+01_指標庫!$H$5*IF(ISNUMBER($AA1758),AL1758,0)+01_指標庫!$H$6*IF(ISNUMBER($G1758),M1758,0)+01_指標庫!$H$7*IF(ISNUMBER($H1758),N1758,0)+01_指標庫!$H$8*IF(ISNUMBER($AF1758),AQ1758,0)+01_指標庫!$H$9*IF(ISNUMBER($AG1758),AR1758,0)+01_指標庫!$H$10*IF(ISNUMBER($AB1758),AM1758,0)+01_指標庫!$H$11*IF(ISNUMBER($AC1758),AN1758,0)+01_指標庫!$H$12*IF(ISNUMBER($AD1758),AO1758,0)+01_指標庫!$H$13*IF(ISNUMBER($AE1758),AP1758,0)+01_指標庫!$H$14*IF(ISNUMBER($I1758),O1758,0)+01_指標庫!$H$15*IF(ISNUMBER($AH1758),AS1758,0)+01_指標庫!$H$16*IF(ISNUMBER($K1758),P1758,0)+01_指標庫!$H$17*IF(ISNUMBER($AI1758),AT1758,0)+01_指標庫!$H$18*IF(ISNUMBER($AJ1758),AU1758,0)+01_指標庫!$H$19*IF(ISNUMBER($AK1758),AV1758,0)+01_指標庫!$H$20*IF(ISNUMBER($BB1758),BB1758,0)+01_指標庫!$H$21*IF(ISNUMBER($BC1758),BC1758,0))/AW1758,1))</f>
        <v>70.6</v>
      </c>
      <c r="AY1758" s="60"/>
      <c r="AZ1758" s="60"/>
      <c r="BA1758" s="58" t="n">
        <f aca="false">AVERAGE($E1754:$E1758)/AVERAGE($E1749:$E1758)-1</f>
        <v>-0.0054108612863768</v>
      </c>
      <c r="BB1758" s="59" t="n">
        <f aca="false">IF(ISNUMBER($BA1758),IF(OR($S1758&lt;=-0.03,$BA1758&lt;-0.003),0,IF(OR($S1758&lt;=-0.02,$BA1758&lt;0.01),50,100)),"")</f>
        <v>0</v>
      </c>
      <c r="BC1758" s="0" t="str">
        <f aca="false">IF(OR(COUNT($AZ1758)=0,COUNT($AZ1757)=0),"",IF(OR($AY1758/$AZ1757-1&lt;=-0.03,$AZ1758/$AZ1757-1&lt;=-0.045,IF(COUNT($AZ1749:$AZ1758)=10,AVERAGE($AZ1754:$AZ1758)/AVERAGE($AZ1749:$AZ1758)-1&lt;-0.01,FALSE())),0,IF(OR($AZ1758/$AZ1757-1&lt;=-0.02,IF(COUNT($AZ1749:$AZ1758)=10,AVERAGE($AZ1754:$AZ1758)/AVERAGE($AZ1749:$AZ1758)-1&lt;0.005,FALSE())),50,100)))</f>
        <v/>
      </c>
    </row>
    <row r="1759" customFormat="false" ht="15" hidden="false" customHeight="true" outlineLevel="0" collapsed="false">
      <c r="A1759" s="47" t="n">
        <v>1755</v>
      </c>
      <c r="B1759" s="48" t="n">
        <v>45105</v>
      </c>
      <c r="C1759" s="47" t="n">
        <v>2023</v>
      </c>
      <c r="D1759" s="49" t="s">
        <v>238</v>
      </c>
      <c r="E1759" s="50" t="n">
        <v>14964.57</v>
      </c>
      <c r="F1759" s="51" t="n">
        <v>0.213027</v>
      </c>
      <c r="G1759" s="51" t="n">
        <v>-0.014547</v>
      </c>
      <c r="H1759" s="52" t="n">
        <v>0.8367</v>
      </c>
      <c r="I1759" s="62" t="n">
        <v>385.8</v>
      </c>
      <c r="J1759" s="63" t="s">
        <v>240</v>
      </c>
      <c r="K1759" s="54" t="n">
        <v>13.43</v>
      </c>
      <c r="L1759" s="55" t="n">
        <f aca="false">IF(COUNT(F1759)=0,50,IF(F1759&gt;=0,100,IF(F1759&gt;=-0.02,50,0)))</f>
        <v>100</v>
      </c>
      <c r="M1759" s="55" t="n">
        <f aca="false">IF(COUNT(G1759)=0,50,IF(G1759&gt;-0.06,100,IF(G1759&gt;-0.15,50,0)))</f>
        <v>100</v>
      </c>
      <c r="N1759" s="55" t="n">
        <f aca="false">IF(COUNT(H1759)=0,50,IF(H1759&gt;=0.6,100,IF(H1759&gt;=0.4,50,0)))</f>
        <v>100</v>
      </c>
      <c r="O1759" s="55" t="n">
        <f aca="false">IF(COUNT(I1759)=0,50,IF(J1759="proxy_vix",50,IF(I1759&lt;350,100,IF(I1759&lt;=450,50,0))))</f>
        <v>50</v>
      </c>
      <c r="P1759" s="55" t="n">
        <f aca="false">IF(COUNT(K1759)=0,50,IF(K1759&lt;20,100,IF(K1759&lt;=25,50,0)))</f>
        <v>100</v>
      </c>
      <c r="Q1759" s="54"/>
      <c r="R1759" s="47"/>
      <c r="S1759" s="51" t="n">
        <f aca="false">$E1759/$E1758-1</f>
        <v>0.00124850209856753</v>
      </c>
      <c r="T1759" s="56" t="n">
        <f aca="false">$K1759/$K1758-1</f>
        <v>-0.022561863173217</v>
      </c>
      <c r="V1759" s="57"/>
      <c r="W1759" s="57"/>
      <c r="Y1759" s="1" t="str">
        <f aca="false">IF(AX1759&gt;=70,"EASY",IF(AX1759&gt;40,"UNCERTAIN","HARD"))</f>
        <v>EASY</v>
      </c>
      <c r="AA1759" s="58" t="n">
        <f aca="false">IF($A1759&lt;200,"",AVERAGE($E1710:$E1759)/AVERAGE($E1560:$E1759)-1)</f>
        <v>0.128600069525892</v>
      </c>
      <c r="AB1759" s="59" t="n">
        <f aca="false">LOOKUP($B1759,07_L1政策步階!$A$4:$A$14,07_L1政策步階!$C$4:$C$14)</f>
        <v>-1</v>
      </c>
      <c r="AC1759" s="57"/>
      <c r="AD1759" s="57"/>
      <c r="AE1759" s="57"/>
      <c r="AF1759" s="57"/>
      <c r="AG1759" s="57"/>
      <c r="AH1759" s="57"/>
      <c r="AI1759" s="57"/>
      <c r="AJ1759" s="57"/>
      <c r="AK1759" s="57"/>
      <c r="AL1759" s="59" t="n">
        <f aca="false">IF(ISNUMBER($AA1759),IF($AA1759&gt;=0.005,100,IF($AA1759&gt;=-0.015,50,0)),"")</f>
        <v>100</v>
      </c>
      <c r="AM1759" s="59" t="n">
        <f aca="false">IF(ISNUMBER($AB1759),IF($AB1759=1,100,IF($AB1759=0,50,0)),"")</f>
        <v>0</v>
      </c>
      <c r="AN1759" s="0" t="str">
        <f aca="false">IF(ISNUMBER($AC1759),IF($AC1759&gt;=0.001,100,IF($AC1759&gt;=-0.003,50,0)),"")</f>
        <v/>
      </c>
      <c r="AO1759" s="0" t="str">
        <f aca="false">IF(ISNUMBER($AD1759),IF($AD1759&gt;=0.04,100,IF($AD1759&gt;=0,50,0)),"")</f>
        <v/>
      </c>
      <c r="AP1759" s="0" t="str">
        <f aca="false">IF(ISNUMBER($AE1759),IF($AE1759&gt;=25,100,IF($AE1759&gt;=-75,50,0)),"")</f>
        <v/>
      </c>
      <c r="AQ1759" s="0" t="str">
        <f aca="false">IF(ISNUMBER($AF1759),IF($AF1759&gt;0,100,IF($AF1759&gt;=-50,50,0)),"")</f>
        <v/>
      </c>
      <c r="AR1759" s="0" t="str">
        <f aca="false">IF(ISNUMBER($AG1759),IF($AG1759=1,100,IF($AG1759=0,50,0)),"")</f>
        <v/>
      </c>
      <c r="AS1759" s="0" t="str">
        <f aca="false">IF(ISNUMBER($AH1759),IF($AH1759&lt;0,100,IF($AH1759&lt;=20,50,0)),"")</f>
        <v/>
      </c>
      <c r="AT1759" s="0" t="str">
        <f aca="false">IF(ISNUMBER($AI1759),IF($AI1759&lt;0.95,100,IF($AI1759&lt;=1,50,0)),"")</f>
        <v/>
      </c>
      <c r="AU1759" s="0" t="str">
        <f aca="false">IF(ISNUMBER($AJ1759),IF($AJ1759&lt;30,0,IF($AJ1759&lt;40,50,IF($AJ1759&lt;=90,100,50))),"")</f>
        <v/>
      </c>
      <c r="AV1759" s="0" t="str">
        <f aca="false">IF(ISNUMBER($AK1759),IF($AK1759&gt;-0.2,100,IF($AK1759&gt;=-0.4,50,0)),"")</f>
        <v/>
      </c>
      <c r="AW1759" s="59" t="n">
        <f aca="false">01_指標庫!$H$4*ISNUMBER($F1759)+01_指標庫!$H$5*ISNUMBER($AA1759)+01_指標庫!$H$6*ISNUMBER($G1759)+01_指標庫!$H$7*ISNUMBER($H1759)+01_指標庫!$H$8*ISNUMBER($AF1759)+01_指標庫!$H$9*ISNUMBER($AG1759)+01_指標庫!$H$10*ISNUMBER($AB1759)+01_指標庫!$H$11*ISNUMBER($AC1759)+01_指標庫!$H$12*ISNUMBER($AD1759)+01_指標庫!$H$13*ISNUMBER($AE1759)+01_指標庫!$H$14*ISNUMBER($I1759)+01_指標庫!$H$15*ISNUMBER($AH1759)+01_指標庫!$H$16*ISNUMBER($K1759)+01_指標庫!$H$17*ISNUMBER($AI1759)+01_指標庫!$H$18*ISNUMBER($AJ1759)+01_指標庫!$H$19*ISNUMBER($AK1759)+01_指標庫!$H$20*ISNUMBER($BB1759)+01_指標庫!$H$21*ISNUMBER($BC1759)</f>
        <v>51</v>
      </c>
      <c r="AX1759" s="59" t="n">
        <f aca="false">IF(AW1759=0,50,ROUND((01_指標庫!$H$4*IF(ISNUMBER($F1759),L1759,0)+01_指標庫!$H$5*IF(ISNUMBER($AA1759),AL1759,0)+01_指標庫!$H$6*IF(ISNUMBER($G1759),M1759,0)+01_指標庫!$H$7*IF(ISNUMBER($H1759),N1759,0)+01_指標庫!$H$8*IF(ISNUMBER($AF1759),AQ1759,0)+01_指標庫!$H$9*IF(ISNUMBER($AG1759),AR1759,0)+01_指標庫!$H$10*IF(ISNUMBER($AB1759),AM1759,0)+01_指標庫!$H$11*IF(ISNUMBER($AC1759),AN1759,0)+01_指標庫!$H$12*IF(ISNUMBER($AD1759),AO1759,0)+01_指標庫!$H$13*IF(ISNUMBER($AE1759),AP1759,0)+01_指標庫!$H$14*IF(ISNUMBER($I1759),O1759,0)+01_指標庫!$H$15*IF(ISNUMBER($AH1759),AS1759,0)+01_指標庫!$H$16*IF(ISNUMBER($K1759),P1759,0)+01_指標庫!$H$17*IF(ISNUMBER($AI1759),AT1759,0)+01_指標庫!$H$18*IF(ISNUMBER($AJ1759),AU1759,0)+01_指標庫!$H$19*IF(ISNUMBER($AK1759),AV1759,0)+01_指標庫!$H$20*IF(ISNUMBER($BB1759),BB1759,0)+01_指標庫!$H$21*IF(ISNUMBER($BC1759),BC1759,0))/AW1759,1))</f>
        <v>70.6</v>
      </c>
      <c r="AY1759" s="60"/>
      <c r="AZ1759" s="60"/>
      <c r="BA1759" s="58" t="n">
        <f aca="false">AVERAGE($E1755:$E1759)/AVERAGE($E1750:$E1759)-1</f>
        <v>-0.00453694953701256</v>
      </c>
      <c r="BB1759" s="59" t="n">
        <f aca="false">IF(ISNUMBER($BA1759),IF(OR($S1759&lt;=-0.03,$BA1759&lt;-0.003),0,IF(OR($S1759&lt;=-0.02,$BA1759&lt;0.01),50,100)),"")</f>
        <v>0</v>
      </c>
      <c r="BC1759" s="0" t="str">
        <f aca="false">IF(OR(COUNT($AZ1759)=0,COUNT($AZ1758)=0),"",IF(OR($AY1759/$AZ1758-1&lt;=-0.03,$AZ1759/$AZ1758-1&lt;=-0.045,IF(COUNT($AZ1750:$AZ1759)=10,AVERAGE($AZ1755:$AZ1759)/AVERAGE($AZ1750:$AZ1759)-1&lt;-0.01,FALSE())),0,IF(OR($AZ1759/$AZ1758-1&lt;=-0.02,IF(COUNT($AZ1750:$AZ1759)=10,AVERAGE($AZ1755:$AZ1759)/AVERAGE($AZ1750:$AZ1759)-1&lt;0.005,FALSE())),50,100)))</f>
        <v/>
      </c>
    </row>
    <row r="1760" customFormat="false" ht="15" hidden="false" customHeight="true" outlineLevel="0" collapsed="false">
      <c r="A1760" s="47" t="n">
        <v>1756</v>
      </c>
      <c r="B1760" s="48" t="n">
        <v>45106</v>
      </c>
      <c r="C1760" s="47" t="n">
        <v>2023</v>
      </c>
      <c r="D1760" s="49" t="s">
        <v>239</v>
      </c>
      <c r="E1760" s="50" t="n">
        <v>14939.95</v>
      </c>
      <c r="F1760" s="51" t="n">
        <v>0.209952</v>
      </c>
      <c r="G1760" s="51" t="n">
        <v>-0.016169</v>
      </c>
      <c r="H1760" s="52" t="n">
        <v>0.8571</v>
      </c>
      <c r="I1760" s="62" t="n">
        <v>386.7</v>
      </c>
      <c r="J1760" s="63" t="s">
        <v>240</v>
      </c>
      <c r="K1760" s="54" t="n">
        <v>13.54</v>
      </c>
      <c r="L1760" s="55" t="n">
        <f aca="false">IF(COUNT(F1760)=0,50,IF(F1760&gt;=0,100,IF(F1760&gt;=-0.02,50,0)))</f>
        <v>100</v>
      </c>
      <c r="M1760" s="55" t="n">
        <f aca="false">IF(COUNT(G1760)=0,50,IF(G1760&gt;-0.06,100,IF(G1760&gt;-0.15,50,0)))</f>
        <v>100</v>
      </c>
      <c r="N1760" s="55" t="n">
        <f aca="false">IF(COUNT(H1760)=0,50,IF(H1760&gt;=0.6,100,IF(H1760&gt;=0.4,50,0)))</f>
        <v>100</v>
      </c>
      <c r="O1760" s="55" t="n">
        <f aca="false">IF(COUNT(I1760)=0,50,IF(J1760="proxy_vix",50,IF(I1760&lt;350,100,IF(I1760&lt;=450,50,0))))</f>
        <v>50</v>
      </c>
      <c r="P1760" s="55" t="n">
        <f aca="false">IF(COUNT(K1760)=0,50,IF(K1760&lt;20,100,IF(K1760&lt;=25,50,0)))</f>
        <v>100</v>
      </c>
      <c r="Q1760" s="54"/>
      <c r="R1760" s="47"/>
      <c r="S1760" s="51" t="n">
        <f aca="false">$E1760/$E1759-1</f>
        <v>-0.0016452193414177</v>
      </c>
      <c r="T1760" s="56" t="n">
        <f aca="false">$K1760/$K1759-1</f>
        <v>0.00819061801935961</v>
      </c>
      <c r="V1760" s="57"/>
      <c r="W1760" s="57"/>
      <c r="Y1760" s="1" t="str">
        <f aca="false">IF(AX1760&gt;=70,"EASY",IF(AX1760&gt;40,"UNCERTAIN","HARD"))</f>
        <v>EASY</v>
      </c>
      <c r="AA1760" s="58" t="n">
        <f aca="false">IF($A1760&lt;200,"",AVERAGE($E1711:$E1760)/AVERAGE($E1561:$E1760)-1)</f>
        <v>0.130588098634545</v>
      </c>
      <c r="AB1760" s="59" t="n">
        <f aca="false">LOOKUP($B1760,07_L1政策步階!$A$4:$A$14,07_L1政策步階!$C$4:$C$14)</f>
        <v>-1</v>
      </c>
      <c r="AC1760" s="57"/>
      <c r="AD1760" s="57"/>
      <c r="AE1760" s="57"/>
      <c r="AF1760" s="57"/>
      <c r="AG1760" s="57"/>
      <c r="AH1760" s="57"/>
      <c r="AI1760" s="57"/>
      <c r="AJ1760" s="57"/>
      <c r="AK1760" s="57"/>
      <c r="AL1760" s="59" t="n">
        <f aca="false">IF(ISNUMBER($AA1760),IF($AA1760&gt;=0.005,100,IF($AA1760&gt;=-0.015,50,0)),"")</f>
        <v>100</v>
      </c>
      <c r="AM1760" s="59" t="n">
        <f aca="false">IF(ISNUMBER($AB1760),IF($AB1760=1,100,IF($AB1760=0,50,0)),"")</f>
        <v>0</v>
      </c>
      <c r="AN1760" s="0" t="str">
        <f aca="false">IF(ISNUMBER($AC1760),IF($AC1760&gt;=0.001,100,IF($AC1760&gt;=-0.003,50,0)),"")</f>
        <v/>
      </c>
      <c r="AO1760" s="0" t="str">
        <f aca="false">IF(ISNUMBER($AD1760),IF($AD1760&gt;=0.04,100,IF($AD1760&gt;=0,50,0)),"")</f>
        <v/>
      </c>
      <c r="AP1760" s="0" t="str">
        <f aca="false">IF(ISNUMBER($AE1760),IF($AE1760&gt;=25,100,IF($AE1760&gt;=-75,50,0)),"")</f>
        <v/>
      </c>
      <c r="AQ1760" s="0" t="str">
        <f aca="false">IF(ISNUMBER($AF1760),IF($AF1760&gt;0,100,IF($AF1760&gt;=-50,50,0)),"")</f>
        <v/>
      </c>
      <c r="AR1760" s="0" t="str">
        <f aca="false">IF(ISNUMBER($AG1760),IF($AG1760=1,100,IF($AG1760=0,50,0)),"")</f>
        <v/>
      </c>
      <c r="AS1760" s="0" t="str">
        <f aca="false">IF(ISNUMBER($AH1760),IF($AH1760&lt;0,100,IF($AH1760&lt;=20,50,0)),"")</f>
        <v/>
      </c>
      <c r="AT1760" s="0" t="str">
        <f aca="false">IF(ISNUMBER($AI1760),IF($AI1760&lt;0.95,100,IF($AI1760&lt;=1,50,0)),"")</f>
        <v/>
      </c>
      <c r="AU1760" s="0" t="str">
        <f aca="false">IF(ISNUMBER($AJ1760),IF($AJ1760&lt;30,0,IF($AJ1760&lt;40,50,IF($AJ1760&lt;=90,100,50))),"")</f>
        <v/>
      </c>
      <c r="AV1760" s="0" t="str">
        <f aca="false">IF(ISNUMBER($AK1760),IF($AK1760&gt;-0.2,100,IF($AK1760&gt;=-0.4,50,0)),"")</f>
        <v/>
      </c>
      <c r="AW1760" s="59" t="n">
        <f aca="false">01_指標庫!$H$4*ISNUMBER($F1760)+01_指標庫!$H$5*ISNUMBER($AA1760)+01_指標庫!$H$6*ISNUMBER($G1760)+01_指標庫!$H$7*ISNUMBER($H1760)+01_指標庫!$H$8*ISNUMBER($AF1760)+01_指標庫!$H$9*ISNUMBER($AG1760)+01_指標庫!$H$10*ISNUMBER($AB1760)+01_指標庫!$H$11*ISNUMBER($AC1760)+01_指標庫!$H$12*ISNUMBER($AD1760)+01_指標庫!$H$13*ISNUMBER($AE1760)+01_指標庫!$H$14*ISNUMBER($I1760)+01_指標庫!$H$15*ISNUMBER($AH1760)+01_指標庫!$H$16*ISNUMBER($K1760)+01_指標庫!$H$17*ISNUMBER($AI1760)+01_指標庫!$H$18*ISNUMBER($AJ1760)+01_指標庫!$H$19*ISNUMBER($AK1760)+01_指標庫!$H$20*ISNUMBER($BB1760)+01_指標庫!$H$21*ISNUMBER($BC1760)</f>
        <v>51</v>
      </c>
      <c r="AX1760" s="59" t="n">
        <f aca="false">IF(AW1760=0,50,ROUND((01_指標庫!$H$4*IF(ISNUMBER($F1760),L1760,0)+01_指標庫!$H$5*IF(ISNUMBER($AA1760),AL1760,0)+01_指標庫!$H$6*IF(ISNUMBER($G1760),M1760,0)+01_指標庫!$H$7*IF(ISNUMBER($H1760),N1760,0)+01_指標庫!$H$8*IF(ISNUMBER($AF1760),AQ1760,0)+01_指標庫!$H$9*IF(ISNUMBER($AG1760),AR1760,0)+01_指標庫!$H$10*IF(ISNUMBER($AB1760),AM1760,0)+01_指標庫!$H$11*IF(ISNUMBER($AC1760),AN1760,0)+01_指標庫!$H$12*IF(ISNUMBER($AD1760),AO1760,0)+01_指標庫!$H$13*IF(ISNUMBER($AE1760),AP1760,0)+01_指標庫!$H$14*IF(ISNUMBER($I1760),O1760,0)+01_指標庫!$H$15*IF(ISNUMBER($AH1760),AS1760,0)+01_指標庫!$H$16*IF(ISNUMBER($K1760),P1760,0)+01_指標庫!$H$17*IF(ISNUMBER($AI1760),AT1760,0)+01_指標庫!$H$18*IF(ISNUMBER($AJ1760),AU1760,0)+01_指標庫!$H$19*IF(ISNUMBER($AK1760),AV1760,0)+01_指標庫!$H$20*IF(ISNUMBER($BB1760),BB1760,0)+01_指標庫!$H$21*IF(ISNUMBER($BC1760),BC1760,0))/AW1760,1))</f>
        <v>70.6</v>
      </c>
      <c r="AY1760" s="60"/>
      <c r="AZ1760" s="60"/>
      <c r="BA1760" s="58" t="n">
        <f aca="false">AVERAGE($E1756:$E1760)/AVERAGE($E1751:$E1760)-1</f>
        <v>-0.00546758840929262</v>
      </c>
      <c r="BB1760" s="59" t="n">
        <f aca="false">IF(ISNUMBER($BA1760),IF(OR($S1760&lt;=-0.03,$BA1760&lt;-0.003),0,IF(OR($S1760&lt;=-0.02,$BA1760&lt;0.01),50,100)),"")</f>
        <v>0</v>
      </c>
      <c r="BC1760" s="0" t="str">
        <f aca="false">IF(OR(COUNT($AZ1760)=0,COUNT($AZ1759)=0),"",IF(OR($AY1760/$AZ1759-1&lt;=-0.03,$AZ1760/$AZ1759-1&lt;=-0.045,IF(COUNT($AZ1751:$AZ1760)=10,AVERAGE($AZ1756:$AZ1760)/AVERAGE($AZ1751:$AZ1760)-1&lt;-0.01,FALSE())),0,IF(OR($AZ1760/$AZ1759-1&lt;=-0.02,IF(COUNT($AZ1751:$AZ1760)=10,AVERAGE($AZ1756:$AZ1760)/AVERAGE($AZ1751:$AZ1760)-1&lt;0.005,FALSE())),50,100)))</f>
        <v/>
      </c>
    </row>
    <row r="1761" customFormat="false" ht="15" hidden="false" customHeight="true" outlineLevel="0" collapsed="false">
      <c r="A1761" s="47" t="n">
        <v>1757</v>
      </c>
      <c r="B1761" s="48" t="n">
        <v>45107</v>
      </c>
      <c r="C1761" s="47" t="n">
        <v>2023</v>
      </c>
      <c r="D1761" s="49" t="s">
        <v>234</v>
      </c>
      <c r="E1761" s="50" t="n">
        <v>15179.21</v>
      </c>
      <c r="F1761" s="51" t="n">
        <v>0.227765</v>
      </c>
      <c r="G1761" s="51" t="n">
        <v>-0.000413</v>
      </c>
      <c r="H1761" s="52" t="n">
        <v>0.8571</v>
      </c>
      <c r="I1761" s="62" t="n">
        <v>387.1</v>
      </c>
      <c r="J1761" s="63" t="s">
        <v>240</v>
      </c>
      <c r="K1761" s="54" t="n">
        <v>13.59</v>
      </c>
      <c r="L1761" s="55" t="n">
        <f aca="false">IF(COUNT(F1761)=0,50,IF(F1761&gt;=0,100,IF(F1761&gt;=-0.02,50,0)))</f>
        <v>100</v>
      </c>
      <c r="M1761" s="55" t="n">
        <f aca="false">IF(COUNT(G1761)=0,50,IF(G1761&gt;-0.06,100,IF(G1761&gt;-0.15,50,0)))</f>
        <v>100</v>
      </c>
      <c r="N1761" s="55" t="n">
        <f aca="false">IF(COUNT(H1761)=0,50,IF(H1761&gt;=0.6,100,IF(H1761&gt;=0.4,50,0)))</f>
        <v>100</v>
      </c>
      <c r="O1761" s="55" t="n">
        <f aca="false">IF(COUNT(I1761)=0,50,IF(J1761="proxy_vix",50,IF(I1761&lt;350,100,IF(I1761&lt;=450,50,0))))</f>
        <v>50</v>
      </c>
      <c r="P1761" s="55" t="n">
        <f aca="false">IF(COUNT(K1761)=0,50,IF(K1761&lt;20,100,IF(K1761&lt;=25,50,0)))</f>
        <v>100</v>
      </c>
      <c r="Q1761" s="54"/>
      <c r="R1761" s="47"/>
      <c r="S1761" s="51" t="n">
        <f aca="false">$E1761/$E1760-1</f>
        <v>0.0160147791659275</v>
      </c>
      <c r="T1761" s="56" t="n">
        <f aca="false">$K1761/$K1760-1</f>
        <v>0.00369276218611536</v>
      </c>
      <c r="V1761" s="57"/>
      <c r="W1761" s="57"/>
      <c r="Y1761" s="1" t="str">
        <f aca="false">IF(AX1761&gt;=70,"EASY",IF(AX1761&gt;40,"UNCERTAIN","HARD"))</f>
        <v>EASY</v>
      </c>
      <c r="AA1761" s="58" t="n">
        <f aca="false">IF($A1761&lt;200,"",AVERAGE($E1712:$E1761)/AVERAGE($E1562:$E1761)-1)</f>
        <v>0.132531608662156</v>
      </c>
      <c r="AB1761" s="59" t="n">
        <f aca="false">LOOKUP($B1761,07_L1政策步階!$A$4:$A$14,07_L1政策步階!$C$4:$C$14)</f>
        <v>-1</v>
      </c>
      <c r="AC1761" s="57"/>
      <c r="AD1761" s="57"/>
      <c r="AE1761" s="57"/>
      <c r="AF1761" s="57"/>
      <c r="AG1761" s="57"/>
      <c r="AH1761" s="57"/>
      <c r="AI1761" s="57"/>
      <c r="AJ1761" s="57"/>
      <c r="AK1761" s="57"/>
      <c r="AL1761" s="59" t="n">
        <f aca="false">IF(ISNUMBER($AA1761),IF($AA1761&gt;=0.005,100,IF($AA1761&gt;=-0.015,50,0)),"")</f>
        <v>100</v>
      </c>
      <c r="AM1761" s="59" t="n">
        <f aca="false">IF(ISNUMBER($AB1761),IF($AB1761=1,100,IF($AB1761=0,50,0)),"")</f>
        <v>0</v>
      </c>
      <c r="AN1761" s="0" t="str">
        <f aca="false">IF(ISNUMBER($AC1761),IF($AC1761&gt;=0.001,100,IF($AC1761&gt;=-0.003,50,0)),"")</f>
        <v/>
      </c>
      <c r="AO1761" s="0" t="str">
        <f aca="false">IF(ISNUMBER($AD1761),IF($AD1761&gt;=0.04,100,IF($AD1761&gt;=0,50,0)),"")</f>
        <v/>
      </c>
      <c r="AP1761" s="0" t="str">
        <f aca="false">IF(ISNUMBER($AE1761),IF($AE1761&gt;=25,100,IF($AE1761&gt;=-75,50,0)),"")</f>
        <v/>
      </c>
      <c r="AQ1761" s="0" t="str">
        <f aca="false">IF(ISNUMBER($AF1761),IF($AF1761&gt;0,100,IF($AF1761&gt;=-50,50,0)),"")</f>
        <v/>
      </c>
      <c r="AR1761" s="0" t="str">
        <f aca="false">IF(ISNUMBER($AG1761),IF($AG1761=1,100,IF($AG1761=0,50,0)),"")</f>
        <v/>
      </c>
      <c r="AS1761" s="0" t="str">
        <f aca="false">IF(ISNUMBER($AH1761),IF($AH1761&lt;0,100,IF($AH1761&lt;=20,50,0)),"")</f>
        <v/>
      </c>
      <c r="AT1761" s="0" t="str">
        <f aca="false">IF(ISNUMBER($AI1761),IF($AI1761&lt;0.95,100,IF($AI1761&lt;=1,50,0)),"")</f>
        <v/>
      </c>
      <c r="AU1761" s="0" t="str">
        <f aca="false">IF(ISNUMBER($AJ1761),IF($AJ1761&lt;30,0,IF($AJ1761&lt;40,50,IF($AJ1761&lt;=90,100,50))),"")</f>
        <v/>
      </c>
      <c r="AV1761" s="0" t="str">
        <f aca="false">IF(ISNUMBER($AK1761),IF($AK1761&gt;-0.2,100,IF($AK1761&gt;=-0.4,50,0)),"")</f>
        <v/>
      </c>
      <c r="AW1761" s="59" t="n">
        <f aca="false">01_指標庫!$H$4*ISNUMBER($F1761)+01_指標庫!$H$5*ISNUMBER($AA1761)+01_指標庫!$H$6*ISNUMBER($G1761)+01_指標庫!$H$7*ISNUMBER($H1761)+01_指標庫!$H$8*ISNUMBER($AF1761)+01_指標庫!$H$9*ISNUMBER($AG1761)+01_指標庫!$H$10*ISNUMBER($AB1761)+01_指標庫!$H$11*ISNUMBER($AC1761)+01_指標庫!$H$12*ISNUMBER($AD1761)+01_指標庫!$H$13*ISNUMBER($AE1761)+01_指標庫!$H$14*ISNUMBER($I1761)+01_指標庫!$H$15*ISNUMBER($AH1761)+01_指標庫!$H$16*ISNUMBER($K1761)+01_指標庫!$H$17*ISNUMBER($AI1761)+01_指標庫!$H$18*ISNUMBER($AJ1761)+01_指標庫!$H$19*ISNUMBER($AK1761)+01_指標庫!$H$20*ISNUMBER($BB1761)+01_指標庫!$H$21*ISNUMBER($BC1761)</f>
        <v>51</v>
      </c>
      <c r="AX1761" s="59" t="n">
        <f aca="false">IF(AW1761=0,50,ROUND((01_指標庫!$H$4*IF(ISNUMBER($F1761),L1761,0)+01_指標庫!$H$5*IF(ISNUMBER($AA1761),AL1761,0)+01_指標庫!$H$6*IF(ISNUMBER($G1761),M1761,0)+01_指標庫!$H$7*IF(ISNUMBER($H1761),N1761,0)+01_指標庫!$H$8*IF(ISNUMBER($AF1761),AQ1761,0)+01_指標庫!$H$9*IF(ISNUMBER($AG1761),AR1761,0)+01_指標庫!$H$10*IF(ISNUMBER($AB1761),AM1761,0)+01_指標庫!$H$11*IF(ISNUMBER($AC1761),AN1761,0)+01_指標庫!$H$12*IF(ISNUMBER($AD1761),AO1761,0)+01_指標庫!$H$13*IF(ISNUMBER($AE1761),AP1761,0)+01_指標庫!$H$14*IF(ISNUMBER($I1761),O1761,0)+01_指標庫!$H$15*IF(ISNUMBER($AH1761),AS1761,0)+01_指標庫!$H$16*IF(ISNUMBER($K1761),P1761,0)+01_指標庫!$H$17*IF(ISNUMBER($AI1761),AT1761,0)+01_指標庫!$H$18*IF(ISNUMBER($AJ1761),AU1761,0)+01_指標庫!$H$19*IF(ISNUMBER($AK1761),AV1761,0)+01_指標庫!$H$20*IF(ISNUMBER($BB1761),BB1761,0)+01_指標庫!$H$21*IF(ISNUMBER($BC1761),BC1761,0))/AW1761,1))</f>
        <v>76.5</v>
      </c>
      <c r="AY1761" s="60"/>
      <c r="AZ1761" s="60"/>
      <c r="BA1761" s="58" t="n">
        <f aca="false">AVERAGE($E1757:$E1761)/AVERAGE($E1752:$E1761)-1</f>
        <v>-0.00158116995352176</v>
      </c>
      <c r="BB1761" s="59" t="n">
        <f aca="false">IF(ISNUMBER($BA1761),IF(OR($S1761&lt;=-0.03,$BA1761&lt;-0.003),0,IF(OR($S1761&lt;=-0.02,$BA1761&lt;0.01),50,100)),"")</f>
        <v>50</v>
      </c>
      <c r="BC1761" s="0" t="str">
        <f aca="false">IF(OR(COUNT($AZ1761)=0,COUNT($AZ1760)=0),"",IF(OR($AY1761/$AZ1760-1&lt;=-0.03,$AZ1761/$AZ1760-1&lt;=-0.045,IF(COUNT($AZ1752:$AZ1761)=10,AVERAGE($AZ1757:$AZ1761)/AVERAGE($AZ1752:$AZ1761)-1&lt;-0.01,FALSE())),0,IF(OR($AZ1761/$AZ1760-1&lt;=-0.02,IF(COUNT($AZ1752:$AZ1761)=10,AVERAGE($AZ1757:$AZ1761)/AVERAGE($AZ1752:$AZ1761)-1&lt;0.005,FALSE())),50,100)))</f>
        <v/>
      </c>
    </row>
    <row r="1762" customFormat="false" ht="15" hidden="false" customHeight="true" outlineLevel="0" collapsed="false">
      <c r="A1762" s="47" t="n">
        <v>1758</v>
      </c>
      <c r="B1762" s="48" t="n">
        <v>45110</v>
      </c>
      <c r="C1762" s="47" t="n">
        <v>2023</v>
      </c>
      <c r="D1762" s="49" t="s">
        <v>236</v>
      </c>
      <c r="E1762" s="50" t="n">
        <v>15208.69</v>
      </c>
      <c r="F1762" s="51" t="n">
        <v>0.228622</v>
      </c>
      <c r="G1762" s="51" t="n">
        <v>0</v>
      </c>
      <c r="H1762" s="52" t="n">
        <v>0.8571</v>
      </c>
      <c r="I1762" s="62" t="n">
        <v>387</v>
      </c>
      <c r="J1762" s="63" t="s">
        <v>240</v>
      </c>
      <c r="K1762" s="54" t="n">
        <v>13.57</v>
      </c>
      <c r="L1762" s="55" t="n">
        <f aca="false">IF(COUNT(F1762)=0,50,IF(F1762&gt;=0,100,IF(F1762&gt;=-0.02,50,0)))</f>
        <v>100</v>
      </c>
      <c r="M1762" s="55" t="n">
        <f aca="false">IF(COUNT(G1762)=0,50,IF(G1762&gt;-0.06,100,IF(G1762&gt;-0.15,50,0)))</f>
        <v>100</v>
      </c>
      <c r="N1762" s="55" t="n">
        <f aca="false">IF(COUNT(H1762)=0,50,IF(H1762&gt;=0.6,100,IF(H1762&gt;=0.4,50,0)))</f>
        <v>100</v>
      </c>
      <c r="O1762" s="55" t="n">
        <f aca="false">IF(COUNT(I1762)=0,50,IF(J1762="proxy_vix",50,IF(I1762&lt;350,100,IF(I1762&lt;=450,50,0))))</f>
        <v>50</v>
      </c>
      <c r="P1762" s="55" t="n">
        <f aca="false">IF(COUNT(K1762)=0,50,IF(K1762&lt;20,100,IF(K1762&lt;=25,50,0)))</f>
        <v>100</v>
      </c>
      <c r="Q1762" s="54"/>
      <c r="R1762" s="47"/>
      <c r="S1762" s="51" t="n">
        <f aca="false">$E1762/$E1761-1</f>
        <v>0.00194213005815191</v>
      </c>
      <c r="T1762" s="56" t="n">
        <f aca="false">$K1762/$K1761-1</f>
        <v>-0.0014716703458425</v>
      </c>
      <c r="V1762" s="57"/>
      <c r="W1762" s="57"/>
      <c r="Y1762" s="1" t="str">
        <f aca="false">IF(AX1762&gt;=70,"EASY",IF(AX1762&gt;40,"UNCERTAIN","HARD"))</f>
        <v>EASY</v>
      </c>
      <c r="AA1762" s="58" t="n">
        <f aca="false">IF($A1762&lt;200,"",AVERAGE($E1713:$E1762)/AVERAGE($E1563:$E1762)-1)</f>
        <v>0.134716461982217</v>
      </c>
      <c r="AB1762" s="59" t="n">
        <f aca="false">LOOKUP($B1762,07_L1政策步階!$A$4:$A$14,07_L1政策步階!$C$4:$C$14)</f>
        <v>-1</v>
      </c>
      <c r="AC1762" s="57"/>
      <c r="AD1762" s="57"/>
      <c r="AE1762" s="57"/>
      <c r="AF1762" s="57"/>
      <c r="AG1762" s="57"/>
      <c r="AH1762" s="57"/>
      <c r="AI1762" s="57"/>
      <c r="AJ1762" s="57"/>
      <c r="AK1762" s="57"/>
      <c r="AL1762" s="59" t="n">
        <f aca="false">IF(ISNUMBER($AA1762),IF($AA1762&gt;=0.005,100,IF($AA1762&gt;=-0.015,50,0)),"")</f>
        <v>100</v>
      </c>
      <c r="AM1762" s="59" t="n">
        <f aca="false">IF(ISNUMBER($AB1762),IF($AB1762=1,100,IF($AB1762=0,50,0)),"")</f>
        <v>0</v>
      </c>
      <c r="AN1762" s="0" t="str">
        <f aca="false">IF(ISNUMBER($AC1762),IF($AC1762&gt;=0.001,100,IF($AC1762&gt;=-0.003,50,0)),"")</f>
        <v/>
      </c>
      <c r="AO1762" s="0" t="str">
        <f aca="false">IF(ISNUMBER($AD1762),IF($AD1762&gt;=0.04,100,IF($AD1762&gt;=0,50,0)),"")</f>
        <v/>
      </c>
      <c r="AP1762" s="0" t="str">
        <f aca="false">IF(ISNUMBER($AE1762),IF($AE1762&gt;=25,100,IF($AE1762&gt;=-75,50,0)),"")</f>
        <v/>
      </c>
      <c r="AQ1762" s="0" t="str">
        <f aca="false">IF(ISNUMBER($AF1762),IF($AF1762&gt;0,100,IF($AF1762&gt;=-50,50,0)),"")</f>
        <v/>
      </c>
      <c r="AR1762" s="0" t="str">
        <f aca="false">IF(ISNUMBER($AG1762),IF($AG1762=1,100,IF($AG1762=0,50,0)),"")</f>
        <v/>
      </c>
      <c r="AS1762" s="0" t="str">
        <f aca="false">IF(ISNUMBER($AH1762),IF($AH1762&lt;0,100,IF($AH1762&lt;=20,50,0)),"")</f>
        <v/>
      </c>
      <c r="AT1762" s="0" t="str">
        <f aca="false">IF(ISNUMBER($AI1762),IF($AI1762&lt;0.95,100,IF($AI1762&lt;=1,50,0)),"")</f>
        <v/>
      </c>
      <c r="AU1762" s="0" t="str">
        <f aca="false">IF(ISNUMBER($AJ1762),IF($AJ1762&lt;30,0,IF($AJ1762&lt;40,50,IF($AJ1762&lt;=90,100,50))),"")</f>
        <v/>
      </c>
      <c r="AV1762" s="0" t="str">
        <f aca="false">IF(ISNUMBER($AK1762),IF($AK1762&gt;-0.2,100,IF($AK1762&gt;=-0.4,50,0)),"")</f>
        <v/>
      </c>
      <c r="AW1762" s="59" t="n">
        <f aca="false">01_指標庫!$H$4*ISNUMBER($F1762)+01_指標庫!$H$5*ISNUMBER($AA1762)+01_指標庫!$H$6*ISNUMBER($G1762)+01_指標庫!$H$7*ISNUMBER($H1762)+01_指標庫!$H$8*ISNUMBER($AF1762)+01_指標庫!$H$9*ISNUMBER($AG1762)+01_指標庫!$H$10*ISNUMBER($AB1762)+01_指標庫!$H$11*ISNUMBER($AC1762)+01_指標庫!$H$12*ISNUMBER($AD1762)+01_指標庫!$H$13*ISNUMBER($AE1762)+01_指標庫!$H$14*ISNUMBER($I1762)+01_指標庫!$H$15*ISNUMBER($AH1762)+01_指標庫!$H$16*ISNUMBER($K1762)+01_指標庫!$H$17*ISNUMBER($AI1762)+01_指標庫!$H$18*ISNUMBER($AJ1762)+01_指標庫!$H$19*ISNUMBER($AK1762)+01_指標庫!$H$20*ISNUMBER($BB1762)+01_指標庫!$H$21*ISNUMBER($BC1762)</f>
        <v>51</v>
      </c>
      <c r="AX1762" s="59" t="n">
        <f aca="false">IF(AW1762=0,50,ROUND((01_指標庫!$H$4*IF(ISNUMBER($F1762),L1762,0)+01_指標庫!$H$5*IF(ISNUMBER($AA1762),AL1762,0)+01_指標庫!$H$6*IF(ISNUMBER($G1762),M1762,0)+01_指標庫!$H$7*IF(ISNUMBER($H1762),N1762,0)+01_指標庫!$H$8*IF(ISNUMBER($AF1762),AQ1762,0)+01_指標庫!$H$9*IF(ISNUMBER($AG1762),AR1762,0)+01_指標庫!$H$10*IF(ISNUMBER($AB1762),AM1762,0)+01_指標庫!$H$11*IF(ISNUMBER($AC1762),AN1762,0)+01_指標庫!$H$12*IF(ISNUMBER($AD1762),AO1762,0)+01_指標庫!$H$13*IF(ISNUMBER($AE1762),AP1762,0)+01_指標庫!$H$14*IF(ISNUMBER($I1762),O1762,0)+01_指標庫!$H$15*IF(ISNUMBER($AH1762),AS1762,0)+01_指標庫!$H$16*IF(ISNUMBER($K1762),P1762,0)+01_指標庫!$H$17*IF(ISNUMBER($AI1762),AT1762,0)+01_指標庫!$H$18*IF(ISNUMBER($AJ1762),AU1762,0)+01_指標庫!$H$19*IF(ISNUMBER($AK1762),AV1762,0)+01_指標庫!$H$20*IF(ISNUMBER($BB1762),BB1762,0)+01_指標庫!$H$21*IF(ISNUMBER($BC1762),BC1762,0))/AW1762,1))</f>
        <v>76.5</v>
      </c>
      <c r="AY1762" s="60"/>
      <c r="AZ1762" s="60"/>
      <c r="BA1762" s="58" t="n">
        <f aca="false">AVERAGE($E1758:$E1762)/AVERAGE($E1753:$E1762)-1</f>
        <v>0.00452547167449668</v>
      </c>
      <c r="BB1762" s="59" t="n">
        <f aca="false">IF(ISNUMBER($BA1762),IF(OR($S1762&lt;=-0.03,$BA1762&lt;-0.003),0,IF(OR($S1762&lt;=-0.02,$BA1762&lt;0.01),50,100)),"")</f>
        <v>50</v>
      </c>
      <c r="BC1762" s="0" t="str">
        <f aca="false">IF(OR(COUNT($AZ1762)=0,COUNT($AZ1761)=0),"",IF(OR($AY1762/$AZ1761-1&lt;=-0.03,$AZ1762/$AZ1761-1&lt;=-0.045,IF(COUNT($AZ1753:$AZ1762)=10,AVERAGE($AZ1758:$AZ1762)/AVERAGE($AZ1753:$AZ1762)-1&lt;-0.01,FALSE())),0,IF(OR($AZ1762/$AZ1761-1&lt;=-0.02,IF(COUNT($AZ1753:$AZ1762)=10,AVERAGE($AZ1758:$AZ1762)/AVERAGE($AZ1753:$AZ1762)-1&lt;0.005,FALSE())),50,100)))</f>
        <v/>
      </c>
    </row>
    <row r="1763" customFormat="false" ht="15" hidden="false" customHeight="true" outlineLevel="0" collapsed="false">
      <c r="A1763" s="47" t="n">
        <v>1759</v>
      </c>
      <c r="B1763" s="48" t="n">
        <v>45112</v>
      </c>
      <c r="C1763" s="47" t="n">
        <v>2023</v>
      </c>
      <c r="D1763" s="49" t="s">
        <v>238</v>
      </c>
      <c r="E1763" s="50" t="n">
        <v>15203.78</v>
      </c>
      <c r="F1763" s="51" t="n">
        <v>0.226602</v>
      </c>
      <c r="G1763" s="51" t="n">
        <v>-0.000323</v>
      </c>
      <c r="H1763" s="52" t="n">
        <v>0.8571</v>
      </c>
      <c r="I1763" s="62" t="n">
        <v>392.1</v>
      </c>
      <c r="J1763" s="63" t="s">
        <v>240</v>
      </c>
      <c r="K1763" s="54" t="n">
        <v>14.18</v>
      </c>
      <c r="L1763" s="55" t="n">
        <f aca="false">IF(COUNT(F1763)=0,50,IF(F1763&gt;=0,100,IF(F1763&gt;=-0.02,50,0)))</f>
        <v>100</v>
      </c>
      <c r="M1763" s="55" t="n">
        <f aca="false">IF(COUNT(G1763)=0,50,IF(G1763&gt;-0.06,100,IF(G1763&gt;-0.15,50,0)))</f>
        <v>100</v>
      </c>
      <c r="N1763" s="55" t="n">
        <f aca="false">IF(COUNT(H1763)=0,50,IF(H1763&gt;=0.6,100,IF(H1763&gt;=0.4,50,0)))</f>
        <v>100</v>
      </c>
      <c r="O1763" s="55" t="n">
        <f aca="false">IF(COUNT(I1763)=0,50,IF(J1763="proxy_vix",50,IF(I1763&lt;350,100,IF(I1763&lt;=450,50,0))))</f>
        <v>50</v>
      </c>
      <c r="P1763" s="55" t="n">
        <f aca="false">IF(COUNT(K1763)=0,50,IF(K1763&lt;20,100,IF(K1763&lt;=25,50,0)))</f>
        <v>100</v>
      </c>
      <c r="Q1763" s="54"/>
      <c r="R1763" s="47"/>
      <c r="S1763" s="51" t="n">
        <f aca="false">$E1763/$E1762-1</f>
        <v>-0.000322841743766178</v>
      </c>
      <c r="T1763" s="56" t="n">
        <f aca="false">$K1763/$K1762-1</f>
        <v>0.0449521002210758</v>
      </c>
      <c r="V1763" s="57"/>
      <c r="W1763" s="57"/>
      <c r="Y1763" s="1" t="str">
        <f aca="false">IF(AX1763&gt;=70,"EASY",IF(AX1763&gt;40,"UNCERTAIN","HARD"))</f>
        <v>EASY</v>
      </c>
      <c r="AA1763" s="58" t="n">
        <f aca="false">IF($A1763&lt;200,"",AVERAGE($E1714:$E1763)/AVERAGE($E1564:$E1763)-1)</f>
        <v>0.136771469862033</v>
      </c>
      <c r="AB1763" s="59" t="n">
        <f aca="false">LOOKUP($B1763,07_L1政策步階!$A$4:$A$14,07_L1政策步階!$C$4:$C$14)</f>
        <v>-1</v>
      </c>
      <c r="AC1763" s="57"/>
      <c r="AD1763" s="57"/>
      <c r="AE1763" s="57"/>
      <c r="AF1763" s="57"/>
      <c r="AG1763" s="57"/>
      <c r="AH1763" s="57"/>
      <c r="AI1763" s="57"/>
      <c r="AJ1763" s="57"/>
      <c r="AK1763" s="57"/>
      <c r="AL1763" s="59" t="n">
        <f aca="false">IF(ISNUMBER($AA1763),IF($AA1763&gt;=0.005,100,IF($AA1763&gt;=-0.015,50,0)),"")</f>
        <v>100</v>
      </c>
      <c r="AM1763" s="59" t="n">
        <f aca="false">IF(ISNUMBER($AB1763),IF($AB1763=1,100,IF($AB1763=0,50,0)),"")</f>
        <v>0</v>
      </c>
      <c r="AN1763" s="0" t="str">
        <f aca="false">IF(ISNUMBER($AC1763),IF($AC1763&gt;=0.001,100,IF($AC1763&gt;=-0.003,50,0)),"")</f>
        <v/>
      </c>
      <c r="AO1763" s="0" t="str">
        <f aca="false">IF(ISNUMBER($AD1763),IF($AD1763&gt;=0.04,100,IF($AD1763&gt;=0,50,0)),"")</f>
        <v/>
      </c>
      <c r="AP1763" s="0" t="str">
        <f aca="false">IF(ISNUMBER($AE1763),IF($AE1763&gt;=25,100,IF($AE1763&gt;=-75,50,0)),"")</f>
        <v/>
      </c>
      <c r="AQ1763" s="0" t="str">
        <f aca="false">IF(ISNUMBER($AF1763),IF($AF1763&gt;0,100,IF($AF1763&gt;=-50,50,0)),"")</f>
        <v/>
      </c>
      <c r="AR1763" s="0" t="str">
        <f aca="false">IF(ISNUMBER($AG1763),IF($AG1763=1,100,IF($AG1763=0,50,0)),"")</f>
        <v/>
      </c>
      <c r="AS1763" s="0" t="str">
        <f aca="false">IF(ISNUMBER($AH1763),IF($AH1763&lt;0,100,IF($AH1763&lt;=20,50,0)),"")</f>
        <v/>
      </c>
      <c r="AT1763" s="0" t="str">
        <f aca="false">IF(ISNUMBER($AI1763),IF($AI1763&lt;0.95,100,IF($AI1763&lt;=1,50,0)),"")</f>
        <v/>
      </c>
      <c r="AU1763" s="0" t="str">
        <f aca="false">IF(ISNUMBER($AJ1763),IF($AJ1763&lt;30,0,IF($AJ1763&lt;40,50,IF($AJ1763&lt;=90,100,50))),"")</f>
        <v/>
      </c>
      <c r="AV1763" s="0" t="str">
        <f aca="false">IF(ISNUMBER($AK1763),IF($AK1763&gt;-0.2,100,IF($AK1763&gt;=-0.4,50,0)),"")</f>
        <v/>
      </c>
      <c r="AW1763" s="59" t="n">
        <f aca="false">01_指標庫!$H$4*ISNUMBER($F1763)+01_指標庫!$H$5*ISNUMBER($AA1763)+01_指標庫!$H$6*ISNUMBER($G1763)+01_指標庫!$H$7*ISNUMBER($H1763)+01_指標庫!$H$8*ISNUMBER($AF1763)+01_指標庫!$H$9*ISNUMBER($AG1763)+01_指標庫!$H$10*ISNUMBER($AB1763)+01_指標庫!$H$11*ISNUMBER($AC1763)+01_指標庫!$H$12*ISNUMBER($AD1763)+01_指標庫!$H$13*ISNUMBER($AE1763)+01_指標庫!$H$14*ISNUMBER($I1763)+01_指標庫!$H$15*ISNUMBER($AH1763)+01_指標庫!$H$16*ISNUMBER($K1763)+01_指標庫!$H$17*ISNUMBER($AI1763)+01_指標庫!$H$18*ISNUMBER($AJ1763)+01_指標庫!$H$19*ISNUMBER($AK1763)+01_指標庫!$H$20*ISNUMBER($BB1763)+01_指標庫!$H$21*ISNUMBER($BC1763)</f>
        <v>51</v>
      </c>
      <c r="AX1763" s="59" t="n">
        <f aca="false">IF(AW1763=0,50,ROUND((01_指標庫!$H$4*IF(ISNUMBER($F1763),L1763,0)+01_指標庫!$H$5*IF(ISNUMBER($AA1763),AL1763,0)+01_指標庫!$H$6*IF(ISNUMBER($G1763),M1763,0)+01_指標庫!$H$7*IF(ISNUMBER($H1763),N1763,0)+01_指標庫!$H$8*IF(ISNUMBER($AF1763),AQ1763,0)+01_指標庫!$H$9*IF(ISNUMBER($AG1763),AR1763,0)+01_指標庫!$H$10*IF(ISNUMBER($AB1763),AM1763,0)+01_指標庫!$H$11*IF(ISNUMBER($AC1763),AN1763,0)+01_指標庫!$H$12*IF(ISNUMBER($AD1763),AO1763,0)+01_指標庫!$H$13*IF(ISNUMBER($AE1763),AP1763,0)+01_指標庫!$H$14*IF(ISNUMBER($I1763),O1763,0)+01_指標庫!$H$15*IF(ISNUMBER($AH1763),AS1763,0)+01_指標庫!$H$16*IF(ISNUMBER($K1763),P1763,0)+01_指標庫!$H$17*IF(ISNUMBER($AI1763),AT1763,0)+01_指標庫!$H$18*IF(ISNUMBER($AJ1763),AU1763,0)+01_指標庫!$H$19*IF(ISNUMBER($AK1763),AV1763,0)+01_指標庫!$H$20*IF(ISNUMBER($BB1763),BB1763,0)+01_指標庫!$H$21*IF(ISNUMBER($BC1763),BC1763,0))/AW1763,1))</f>
        <v>76.5</v>
      </c>
      <c r="AY1763" s="60"/>
      <c r="AZ1763" s="60"/>
      <c r="BA1763" s="58" t="n">
        <f aca="false">AVERAGE($E1759:$E1763)/AVERAGE($E1754:$E1763)-1</f>
        <v>0.00706998715020712</v>
      </c>
      <c r="BB1763" s="59" t="n">
        <f aca="false">IF(ISNUMBER($BA1763),IF(OR($S1763&lt;=-0.03,$BA1763&lt;-0.003),0,IF(OR($S1763&lt;=-0.02,$BA1763&lt;0.01),50,100)),"")</f>
        <v>50</v>
      </c>
      <c r="BC1763" s="0" t="str">
        <f aca="false">IF(OR(COUNT($AZ1763)=0,COUNT($AZ1762)=0),"",IF(OR($AY1763/$AZ1762-1&lt;=-0.03,$AZ1763/$AZ1762-1&lt;=-0.045,IF(COUNT($AZ1754:$AZ1763)=10,AVERAGE($AZ1759:$AZ1763)/AVERAGE($AZ1754:$AZ1763)-1&lt;-0.01,FALSE())),0,IF(OR($AZ1763/$AZ1762-1&lt;=-0.02,IF(COUNT($AZ1754:$AZ1763)=10,AVERAGE($AZ1759:$AZ1763)/AVERAGE($AZ1754:$AZ1763)-1&lt;0.005,FALSE())),50,100)))</f>
        <v/>
      </c>
    </row>
    <row r="1764" customFormat="false" ht="15" hidden="false" customHeight="true" outlineLevel="0" collapsed="false">
      <c r="A1764" s="47" t="n">
        <v>1760</v>
      </c>
      <c r="B1764" s="48" t="n">
        <v>45113</v>
      </c>
      <c r="C1764" s="47" t="n">
        <v>2023</v>
      </c>
      <c r="D1764" s="49" t="s">
        <v>239</v>
      </c>
      <c r="E1764" s="50" t="n">
        <v>15089.45</v>
      </c>
      <c r="F1764" s="51" t="n">
        <v>0.215795</v>
      </c>
      <c r="G1764" s="51" t="n">
        <v>-0.00784</v>
      </c>
      <c r="H1764" s="52" t="n">
        <v>0.8571</v>
      </c>
      <c r="I1764" s="62" t="n">
        <v>402.7</v>
      </c>
      <c r="J1764" s="63" t="s">
        <v>240</v>
      </c>
      <c r="K1764" s="54" t="n">
        <v>15.44</v>
      </c>
      <c r="L1764" s="55" t="n">
        <f aca="false">IF(COUNT(F1764)=0,50,IF(F1764&gt;=0,100,IF(F1764&gt;=-0.02,50,0)))</f>
        <v>100</v>
      </c>
      <c r="M1764" s="55" t="n">
        <f aca="false">IF(COUNT(G1764)=0,50,IF(G1764&gt;-0.06,100,IF(G1764&gt;-0.15,50,0)))</f>
        <v>100</v>
      </c>
      <c r="N1764" s="55" t="n">
        <f aca="false">IF(COUNT(H1764)=0,50,IF(H1764&gt;=0.6,100,IF(H1764&gt;=0.4,50,0)))</f>
        <v>100</v>
      </c>
      <c r="O1764" s="55" t="n">
        <f aca="false">IF(COUNT(I1764)=0,50,IF(J1764="proxy_vix",50,IF(I1764&lt;350,100,IF(I1764&lt;=450,50,0))))</f>
        <v>50</v>
      </c>
      <c r="P1764" s="55" t="n">
        <f aca="false">IF(COUNT(K1764)=0,50,IF(K1764&lt;20,100,IF(K1764&lt;=25,50,0)))</f>
        <v>100</v>
      </c>
      <c r="Q1764" s="54"/>
      <c r="R1764" s="47"/>
      <c r="S1764" s="51" t="n">
        <f aca="false">$E1764/$E1763-1</f>
        <v>-0.00751984046072751</v>
      </c>
      <c r="T1764" s="56" t="n">
        <f aca="false">$K1764/$K1763-1</f>
        <v>0.0888575458392102</v>
      </c>
      <c r="V1764" s="57"/>
      <c r="W1764" s="57"/>
      <c r="Y1764" s="1" t="str">
        <f aca="false">IF(AX1764&gt;=70,"EASY",IF(AX1764&gt;40,"UNCERTAIN","HARD"))</f>
        <v>EASY</v>
      </c>
      <c r="AA1764" s="58" t="n">
        <f aca="false">IF($A1764&lt;200,"",AVERAGE($E1715:$E1764)/AVERAGE($E1565:$E1764)-1)</f>
        <v>0.138708909771051</v>
      </c>
      <c r="AB1764" s="59" t="n">
        <f aca="false">LOOKUP($B1764,07_L1政策步階!$A$4:$A$14,07_L1政策步階!$C$4:$C$14)</f>
        <v>-1</v>
      </c>
      <c r="AC1764" s="57"/>
      <c r="AD1764" s="57"/>
      <c r="AE1764" s="57"/>
      <c r="AF1764" s="57"/>
      <c r="AG1764" s="57"/>
      <c r="AH1764" s="57"/>
      <c r="AI1764" s="57"/>
      <c r="AJ1764" s="57"/>
      <c r="AK1764" s="57"/>
      <c r="AL1764" s="59" t="n">
        <f aca="false">IF(ISNUMBER($AA1764),IF($AA1764&gt;=0.005,100,IF($AA1764&gt;=-0.015,50,0)),"")</f>
        <v>100</v>
      </c>
      <c r="AM1764" s="59" t="n">
        <f aca="false">IF(ISNUMBER($AB1764),IF($AB1764=1,100,IF($AB1764=0,50,0)),"")</f>
        <v>0</v>
      </c>
      <c r="AN1764" s="0" t="str">
        <f aca="false">IF(ISNUMBER($AC1764),IF($AC1764&gt;=0.001,100,IF($AC1764&gt;=-0.003,50,0)),"")</f>
        <v/>
      </c>
      <c r="AO1764" s="0" t="str">
        <f aca="false">IF(ISNUMBER($AD1764),IF($AD1764&gt;=0.04,100,IF($AD1764&gt;=0,50,0)),"")</f>
        <v/>
      </c>
      <c r="AP1764" s="0" t="str">
        <f aca="false">IF(ISNUMBER($AE1764),IF($AE1764&gt;=25,100,IF($AE1764&gt;=-75,50,0)),"")</f>
        <v/>
      </c>
      <c r="AQ1764" s="0" t="str">
        <f aca="false">IF(ISNUMBER($AF1764),IF($AF1764&gt;0,100,IF($AF1764&gt;=-50,50,0)),"")</f>
        <v/>
      </c>
      <c r="AR1764" s="0" t="str">
        <f aca="false">IF(ISNUMBER($AG1764),IF($AG1764=1,100,IF($AG1764=0,50,0)),"")</f>
        <v/>
      </c>
      <c r="AS1764" s="0" t="str">
        <f aca="false">IF(ISNUMBER($AH1764),IF($AH1764&lt;0,100,IF($AH1764&lt;=20,50,0)),"")</f>
        <v/>
      </c>
      <c r="AT1764" s="0" t="str">
        <f aca="false">IF(ISNUMBER($AI1764),IF($AI1764&lt;0.95,100,IF($AI1764&lt;=1,50,0)),"")</f>
        <v/>
      </c>
      <c r="AU1764" s="0" t="str">
        <f aca="false">IF(ISNUMBER($AJ1764),IF($AJ1764&lt;30,0,IF($AJ1764&lt;40,50,IF($AJ1764&lt;=90,100,50))),"")</f>
        <v/>
      </c>
      <c r="AV1764" s="0" t="str">
        <f aca="false">IF(ISNUMBER($AK1764),IF($AK1764&gt;-0.2,100,IF($AK1764&gt;=-0.4,50,0)),"")</f>
        <v/>
      </c>
      <c r="AW1764" s="59" t="n">
        <f aca="false">01_指標庫!$H$4*ISNUMBER($F1764)+01_指標庫!$H$5*ISNUMBER($AA1764)+01_指標庫!$H$6*ISNUMBER($G1764)+01_指標庫!$H$7*ISNUMBER($H1764)+01_指標庫!$H$8*ISNUMBER($AF1764)+01_指標庫!$H$9*ISNUMBER($AG1764)+01_指標庫!$H$10*ISNUMBER($AB1764)+01_指標庫!$H$11*ISNUMBER($AC1764)+01_指標庫!$H$12*ISNUMBER($AD1764)+01_指標庫!$H$13*ISNUMBER($AE1764)+01_指標庫!$H$14*ISNUMBER($I1764)+01_指標庫!$H$15*ISNUMBER($AH1764)+01_指標庫!$H$16*ISNUMBER($K1764)+01_指標庫!$H$17*ISNUMBER($AI1764)+01_指標庫!$H$18*ISNUMBER($AJ1764)+01_指標庫!$H$19*ISNUMBER($AK1764)+01_指標庫!$H$20*ISNUMBER($BB1764)+01_指標庫!$H$21*ISNUMBER($BC1764)</f>
        <v>51</v>
      </c>
      <c r="AX1764" s="59" t="n">
        <f aca="false">IF(AW1764=0,50,ROUND((01_指標庫!$H$4*IF(ISNUMBER($F1764),L1764,0)+01_指標庫!$H$5*IF(ISNUMBER($AA1764),AL1764,0)+01_指標庫!$H$6*IF(ISNUMBER($G1764),M1764,0)+01_指標庫!$H$7*IF(ISNUMBER($H1764),N1764,0)+01_指標庫!$H$8*IF(ISNUMBER($AF1764),AQ1764,0)+01_指標庫!$H$9*IF(ISNUMBER($AG1764),AR1764,0)+01_指標庫!$H$10*IF(ISNUMBER($AB1764),AM1764,0)+01_指標庫!$H$11*IF(ISNUMBER($AC1764),AN1764,0)+01_指標庫!$H$12*IF(ISNUMBER($AD1764),AO1764,0)+01_指標庫!$H$13*IF(ISNUMBER($AE1764),AP1764,0)+01_指標庫!$H$14*IF(ISNUMBER($I1764),O1764,0)+01_指標庫!$H$15*IF(ISNUMBER($AH1764),AS1764,0)+01_指標庫!$H$16*IF(ISNUMBER($K1764),P1764,0)+01_指標庫!$H$17*IF(ISNUMBER($AI1764),AT1764,0)+01_指標庫!$H$18*IF(ISNUMBER($AJ1764),AU1764,0)+01_指標庫!$H$19*IF(ISNUMBER($AK1764),AV1764,0)+01_指標庫!$H$20*IF(ISNUMBER($BB1764),BB1764,0)+01_指標庫!$H$21*IF(ISNUMBER($BC1764),BC1764,0))/AW1764,1))</f>
        <v>76.5</v>
      </c>
      <c r="AY1764" s="60"/>
      <c r="AZ1764" s="60"/>
      <c r="BA1764" s="58" t="n">
        <f aca="false">AVERAGE($E1760:$E1764)/AVERAGE($E1755:$E1764)-1</f>
        <v>0.00724441071915449</v>
      </c>
      <c r="BB1764" s="59" t="n">
        <f aca="false">IF(ISNUMBER($BA1764),IF(OR($S1764&lt;=-0.03,$BA1764&lt;-0.003),0,IF(OR($S1764&lt;=-0.02,$BA1764&lt;0.01),50,100)),"")</f>
        <v>50</v>
      </c>
      <c r="BC1764" s="0" t="str">
        <f aca="false">IF(OR(COUNT($AZ1764)=0,COUNT($AZ1763)=0),"",IF(OR($AY1764/$AZ1763-1&lt;=-0.03,$AZ1764/$AZ1763-1&lt;=-0.045,IF(COUNT($AZ1755:$AZ1764)=10,AVERAGE($AZ1760:$AZ1764)/AVERAGE($AZ1755:$AZ1764)-1&lt;-0.01,FALSE())),0,IF(OR($AZ1764/$AZ1763-1&lt;=-0.02,IF(COUNT($AZ1755:$AZ1764)=10,AVERAGE($AZ1760:$AZ1764)/AVERAGE($AZ1755:$AZ1764)-1&lt;0.005,FALSE())),50,100)))</f>
        <v/>
      </c>
    </row>
    <row r="1765" customFormat="false" ht="15" hidden="false" customHeight="true" outlineLevel="0" collapsed="false">
      <c r="A1765" s="47" t="n">
        <v>1761</v>
      </c>
      <c r="B1765" s="48" t="n">
        <v>45114</v>
      </c>
      <c r="C1765" s="47" t="n">
        <v>2023</v>
      </c>
      <c r="D1765" s="49" t="s">
        <v>234</v>
      </c>
      <c r="E1765" s="50" t="n">
        <v>15036.85</v>
      </c>
      <c r="F1765" s="51" t="n">
        <v>0.210054</v>
      </c>
      <c r="G1765" s="51" t="n">
        <v>-0.011299</v>
      </c>
      <c r="H1765" s="52" t="n">
        <v>0.8571</v>
      </c>
      <c r="I1765" s="62" t="n">
        <v>397.5</v>
      </c>
      <c r="J1765" s="63" t="s">
        <v>240</v>
      </c>
      <c r="K1765" s="54" t="n">
        <v>14.83</v>
      </c>
      <c r="L1765" s="55" t="n">
        <f aca="false">IF(COUNT(F1765)=0,50,IF(F1765&gt;=0,100,IF(F1765&gt;=-0.02,50,0)))</f>
        <v>100</v>
      </c>
      <c r="M1765" s="55" t="n">
        <f aca="false">IF(COUNT(G1765)=0,50,IF(G1765&gt;-0.06,100,IF(G1765&gt;-0.15,50,0)))</f>
        <v>100</v>
      </c>
      <c r="N1765" s="55" t="n">
        <f aca="false">IF(COUNT(H1765)=0,50,IF(H1765&gt;=0.6,100,IF(H1765&gt;=0.4,50,0)))</f>
        <v>100</v>
      </c>
      <c r="O1765" s="55" t="n">
        <f aca="false">IF(COUNT(I1765)=0,50,IF(J1765="proxy_vix",50,IF(I1765&lt;350,100,IF(I1765&lt;=450,50,0))))</f>
        <v>50</v>
      </c>
      <c r="P1765" s="55" t="n">
        <f aca="false">IF(COUNT(K1765)=0,50,IF(K1765&lt;20,100,IF(K1765&lt;=25,50,0)))</f>
        <v>100</v>
      </c>
      <c r="Q1765" s="54"/>
      <c r="R1765" s="47"/>
      <c r="S1765" s="51" t="n">
        <f aca="false">$E1765/$E1764-1</f>
        <v>-0.00348587920699561</v>
      </c>
      <c r="T1765" s="56" t="n">
        <f aca="false">$K1765/$K1764-1</f>
        <v>-0.0395077720207253</v>
      </c>
      <c r="V1765" s="57"/>
      <c r="W1765" s="57"/>
      <c r="Y1765" s="1" t="str">
        <f aca="false">IF(AX1765&gt;=70,"EASY",IF(AX1765&gt;40,"UNCERTAIN","HARD"))</f>
        <v>EASY</v>
      </c>
      <c r="AA1765" s="58" t="n">
        <f aca="false">IF($A1765&lt;200,"",AVERAGE($E1716:$E1765)/AVERAGE($E1566:$E1765)-1)</f>
        <v>0.141016726109872</v>
      </c>
      <c r="AB1765" s="59" t="n">
        <f aca="false">LOOKUP($B1765,07_L1政策步階!$A$4:$A$14,07_L1政策步階!$C$4:$C$14)</f>
        <v>-1</v>
      </c>
      <c r="AC1765" s="57"/>
      <c r="AD1765" s="57"/>
      <c r="AE1765" s="57"/>
      <c r="AF1765" s="57"/>
      <c r="AG1765" s="57"/>
      <c r="AH1765" s="57"/>
      <c r="AI1765" s="57"/>
      <c r="AJ1765" s="57"/>
      <c r="AK1765" s="57"/>
      <c r="AL1765" s="59" t="n">
        <f aca="false">IF(ISNUMBER($AA1765),IF($AA1765&gt;=0.005,100,IF($AA1765&gt;=-0.015,50,0)),"")</f>
        <v>100</v>
      </c>
      <c r="AM1765" s="59" t="n">
        <f aca="false">IF(ISNUMBER($AB1765),IF($AB1765=1,100,IF($AB1765=0,50,0)),"")</f>
        <v>0</v>
      </c>
      <c r="AN1765" s="0" t="str">
        <f aca="false">IF(ISNUMBER($AC1765),IF($AC1765&gt;=0.001,100,IF($AC1765&gt;=-0.003,50,0)),"")</f>
        <v/>
      </c>
      <c r="AO1765" s="0" t="str">
        <f aca="false">IF(ISNUMBER($AD1765),IF($AD1765&gt;=0.04,100,IF($AD1765&gt;=0,50,0)),"")</f>
        <v/>
      </c>
      <c r="AP1765" s="0" t="str">
        <f aca="false">IF(ISNUMBER($AE1765),IF($AE1765&gt;=25,100,IF($AE1765&gt;=-75,50,0)),"")</f>
        <v/>
      </c>
      <c r="AQ1765" s="0" t="str">
        <f aca="false">IF(ISNUMBER($AF1765),IF($AF1765&gt;0,100,IF($AF1765&gt;=-50,50,0)),"")</f>
        <v/>
      </c>
      <c r="AR1765" s="0" t="str">
        <f aca="false">IF(ISNUMBER($AG1765),IF($AG1765=1,100,IF($AG1765=0,50,0)),"")</f>
        <v/>
      </c>
      <c r="AS1765" s="0" t="str">
        <f aca="false">IF(ISNUMBER($AH1765),IF($AH1765&lt;0,100,IF($AH1765&lt;=20,50,0)),"")</f>
        <v/>
      </c>
      <c r="AT1765" s="0" t="str">
        <f aca="false">IF(ISNUMBER($AI1765),IF($AI1765&lt;0.95,100,IF($AI1765&lt;=1,50,0)),"")</f>
        <v/>
      </c>
      <c r="AU1765" s="0" t="str">
        <f aca="false">IF(ISNUMBER($AJ1765),IF($AJ1765&lt;30,0,IF($AJ1765&lt;40,50,IF($AJ1765&lt;=90,100,50))),"")</f>
        <v/>
      </c>
      <c r="AV1765" s="0" t="str">
        <f aca="false">IF(ISNUMBER($AK1765),IF($AK1765&gt;-0.2,100,IF($AK1765&gt;=-0.4,50,0)),"")</f>
        <v/>
      </c>
      <c r="AW1765" s="59" t="n">
        <f aca="false">01_指標庫!$H$4*ISNUMBER($F1765)+01_指標庫!$H$5*ISNUMBER($AA1765)+01_指標庫!$H$6*ISNUMBER($G1765)+01_指標庫!$H$7*ISNUMBER($H1765)+01_指標庫!$H$8*ISNUMBER($AF1765)+01_指標庫!$H$9*ISNUMBER($AG1765)+01_指標庫!$H$10*ISNUMBER($AB1765)+01_指標庫!$H$11*ISNUMBER($AC1765)+01_指標庫!$H$12*ISNUMBER($AD1765)+01_指標庫!$H$13*ISNUMBER($AE1765)+01_指標庫!$H$14*ISNUMBER($I1765)+01_指標庫!$H$15*ISNUMBER($AH1765)+01_指標庫!$H$16*ISNUMBER($K1765)+01_指標庫!$H$17*ISNUMBER($AI1765)+01_指標庫!$H$18*ISNUMBER($AJ1765)+01_指標庫!$H$19*ISNUMBER($AK1765)+01_指標庫!$H$20*ISNUMBER($BB1765)+01_指標庫!$H$21*ISNUMBER($BC1765)</f>
        <v>51</v>
      </c>
      <c r="AX1765" s="59" t="n">
        <f aca="false">IF(AW1765=0,50,ROUND((01_指標庫!$H$4*IF(ISNUMBER($F1765),L1765,0)+01_指標庫!$H$5*IF(ISNUMBER($AA1765),AL1765,0)+01_指標庫!$H$6*IF(ISNUMBER($G1765),M1765,0)+01_指標庫!$H$7*IF(ISNUMBER($H1765),N1765,0)+01_指標庫!$H$8*IF(ISNUMBER($AF1765),AQ1765,0)+01_指標庫!$H$9*IF(ISNUMBER($AG1765),AR1765,0)+01_指標庫!$H$10*IF(ISNUMBER($AB1765),AM1765,0)+01_指標庫!$H$11*IF(ISNUMBER($AC1765),AN1765,0)+01_指標庫!$H$12*IF(ISNUMBER($AD1765),AO1765,0)+01_指標庫!$H$13*IF(ISNUMBER($AE1765),AP1765,0)+01_指標庫!$H$14*IF(ISNUMBER($I1765),O1765,0)+01_指標庫!$H$15*IF(ISNUMBER($AH1765),AS1765,0)+01_指標庫!$H$16*IF(ISNUMBER($K1765),P1765,0)+01_指標庫!$H$17*IF(ISNUMBER($AI1765),AT1765,0)+01_指標庫!$H$18*IF(ISNUMBER($AJ1765),AU1765,0)+01_指標庫!$H$19*IF(ISNUMBER($AK1765),AV1765,0)+01_指標庫!$H$20*IF(ISNUMBER($BB1765),BB1765,0)+01_指標庫!$H$21*IF(ISNUMBER($BC1765),BC1765,0))/AW1765,1))</f>
        <v>76.5</v>
      </c>
      <c r="AY1765" s="60"/>
      <c r="AZ1765" s="60"/>
      <c r="BA1765" s="58" t="n">
        <f aca="false">AVERAGE($E1761:$E1765)/AVERAGE($E1756:$E1765)-1</f>
        <v>0.00857182379812138</v>
      </c>
      <c r="BB1765" s="59" t="n">
        <f aca="false">IF(ISNUMBER($BA1765),IF(OR($S1765&lt;=-0.03,$BA1765&lt;-0.003),0,IF(OR($S1765&lt;=-0.02,$BA1765&lt;0.01),50,100)),"")</f>
        <v>50</v>
      </c>
      <c r="BC1765" s="0" t="str">
        <f aca="false">IF(OR(COUNT($AZ1765)=0,COUNT($AZ1764)=0),"",IF(OR($AY1765/$AZ1764-1&lt;=-0.03,$AZ1765/$AZ1764-1&lt;=-0.045,IF(COUNT($AZ1756:$AZ1765)=10,AVERAGE($AZ1761:$AZ1765)/AVERAGE($AZ1756:$AZ1765)-1&lt;-0.01,FALSE())),0,IF(OR($AZ1765/$AZ1764-1&lt;=-0.02,IF(COUNT($AZ1756:$AZ1765)=10,AVERAGE($AZ1761:$AZ1765)/AVERAGE($AZ1756:$AZ1765)-1&lt;0.005,FALSE())),50,100)))</f>
        <v/>
      </c>
    </row>
    <row r="1766" customFormat="false" ht="15" hidden="false" customHeight="true" outlineLevel="0" collapsed="false">
      <c r="A1766" s="47" t="n">
        <v>1762</v>
      </c>
      <c r="B1766" s="48" t="n">
        <v>45117</v>
      </c>
      <c r="C1766" s="47" t="n">
        <v>2023</v>
      </c>
      <c r="D1766" s="49" t="s">
        <v>236</v>
      </c>
      <c r="E1766" s="50" t="n">
        <v>15045.64</v>
      </c>
      <c r="F1766" s="51" t="n">
        <v>0.209207</v>
      </c>
      <c r="G1766" s="51" t="n">
        <v>-0.010721</v>
      </c>
      <c r="H1766" s="52" t="n">
        <v>0.8571</v>
      </c>
      <c r="I1766" s="62" t="n">
        <v>399.6</v>
      </c>
      <c r="J1766" s="63" t="s">
        <v>240</v>
      </c>
      <c r="K1766" s="54" t="n">
        <v>15.07</v>
      </c>
      <c r="L1766" s="55" t="n">
        <f aca="false">IF(COUNT(F1766)=0,50,IF(F1766&gt;=0,100,IF(F1766&gt;=-0.02,50,0)))</f>
        <v>100</v>
      </c>
      <c r="M1766" s="55" t="n">
        <f aca="false">IF(COUNT(G1766)=0,50,IF(G1766&gt;-0.06,100,IF(G1766&gt;-0.15,50,0)))</f>
        <v>100</v>
      </c>
      <c r="N1766" s="55" t="n">
        <f aca="false">IF(COUNT(H1766)=0,50,IF(H1766&gt;=0.6,100,IF(H1766&gt;=0.4,50,0)))</f>
        <v>100</v>
      </c>
      <c r="O1766" s="55" t="n">
        <f aca="false">IF(COUNT(I1766)=0,50,IF(J1766="proxy_vix",50,IF(I1766&lt;350,100,IF(I1766&lt;=450,50,0))))</f>
        <v>50</v>
      </c>
      <c r="P1766" s="55" t="n">
        <f aca="false">IF(COUNT(K1766)=0,50,IF(K1766&lt;20,100,IF(K1766&lt;=25,50,0)))</f>
        <v>100</v>
      </c>
      <c r="Q1766" s="54"/>
      <c r="R1766" s="47"/>
      <c r="S1766" s="51" t="n">
        <f aca="false">$E1766/$E1765-1</f>
        <v>0.000584563921300019</v>
      </c>
      <c r="T1766" s="56" t="n">
        <f aca="false">$K1766/$K1765-1</f>
        <v>0.0161834120026974</v>
      </c>
      <c r="V1766" s="57"/>
      <c r="W1766" s="57"/>
      <c r="Y1766" s="1" t="str">
        <f aca="false">IF(AX1766&gt;=70,"EASY",IF(AX1766&gt;40,"UNCERTAIN","HARD"))</f>
        <v>EASY</v>
      </c>
      <c r="AA1766" s="58" t="n">
        <f aca="false">IF($A1766&lt;200,"",AVERAGE($E1717:$E1766)/AVERAGE($E1567:$E1766)-1)</f>
        <v>0.143151381661559</v>
      </c>
      <c r="AB1766" s="59" t="n">
        <f aca="false">LOOKUP($B1766,07_L1政策步階!$A$4:$A$14,07_L1政策步階!$C$4:$C$14)</f>
        <v>-1</v>
      </c>
      <c r="AC1766" s="57"/>
      <c r="AD1766" s="57"/>
      <c r="AE1766" s="57"/>
      <c r="AF1766" s="57"/>
      <c r="AG1766" s="57"/>
      <c r="AH1766" s="57"/>
      <c r="AI1766" s="57"/>
      <c r="AJ1766" s="57"/>
      <c r="AK1766" s="57"/>
      <c r="AL1766" s="59" t="n">
        <f aca="false">IF(ISNUMBER($AA1766),IF($AA1766&gt;=0.005,100,IF($AA1766&gt;=-0.015,50,0)),"")</f>
        <v>100</v>
      </c>
      <c r="AM1766" s="59" t="n">
        <f aca="false">IF(ISNUMBER($AB1766),IF($AB1766=1,100,IF($AB1766=0,50,0)),"")</f>
        <v>0</v>
      </c>
      <c r="AN1766" s="0" t="str">
        <f aca="false">IF(ISNUMBER($AC1766),IF($AC1766&gt;=0.001,100,IF($AC1766&gt;=-0.003,50,0)),"")</f>
        <v/>
      </c>
      <c r="AO1766" s="0" t="str">
        <f aca="false">IF(ISNUMBER($AD1766),IF($AD1766&gt;=0.04,100,IF($AD1766&gt;=0,50,0)),"")</f>
        <v/>
      </c>
      <c r="AP1766" s="0" t="str">
        <f aca="false">IF(ISNUMBER($AE1766),IF($AE1766&gt;=25,100,IF($AE1766&gt;=-75,50,0)),"")</f>
        <v/>
      </c>
      <c r="AQ1766" s="0" t="str">
        <f aca="false">IF(ISNUMBER($AF1766),IF($AF1766&gt;0,100,IF($AF1766&gt;=-50,50,0)),"")</f>
        <v/>
      </c>
      <c r="AR1766" s="0" t="str">
        <f aca="false">IF(ISNUMBER($AG1766),IF($AG1766=1,100,IF($AG1766=0,50,0)),"")</f>
        <v/>
      </c>
      <c r="AS1766" s="0" t="str">
        <f aca="false">IF(ISNUMBER($AH1766),IF($AH1766&lt;0,100,IF($AH1766&lt;=20,50,0)),"")</f>
        <v/>
      </c>
      <c r="AT1766" s="0" t="str">
        <f aca="false">IF(ISNUMBER($AI1766),IF($AI1766&lt;0.95,100,IF($AI1766&lt;=1,50,0)),"")</f>
        <v/>
      </c>
      <c r="AU1766" s="0" t="str">
        <f aca="false">IF(ISNUMBER($AJ1766),IF($AJ1766&lt;30,0,IF($AJ1766&lt;40,50,IF($AJ1766&lt;=90,100,50))),"")</f>
        <v/>
      </c>
      <c r="AV1766" s="0" t="str">
        <f aca="false">IF(ISNUMBER($AK1766),IF($AK1766&gt;-0.2,100,IF($AK1766&gt;=-0.4,50,0)),"")</f>
        <v/>
      </c>
      <c r="AW1766" s="59" t="n">
        <f aca="false">01_指標庫!$H$4*ISNUMBER($F1766)+01_指標庫!$H$5*ISNUMBER($AA1766)+01_指標庫!$H$6*ISNUMBER($G1766)+01_指標庫!$H$7*ISNUMBER($H1766)+01_指標庫!$H$8*ISNUMBER($AF1766)+01_指標庫!$H$9*ISNUMBER($AG1766)+01_指標庫!$H$10*ISNUMBER($AB1766)+01_指標庫!$H$11*ISNUMBER($AC1766)+01_指標庫!$H$12*ISNUMBER($AD1766)+01_指標庫!$H$13*ISNUMBER($AE1766)+01_指標庫!$H$14*ISNUMBER($I1766)+01_指標庫!$H$15*ISNUMBER($AH1766)+01_指標庫!$H$16*ISNUMBER($K1766)+01_指標庫!$H$17*ISNUMBER($AI1766)+01_指標庫!$H$18*ISNUMBER($AJ1766)+01_指標庫!$H$19*ISNUMBER($AK1766)+01_指標庫!$H$20*ISNUMBER($BB1766)+01_指標庫!$H$21*ISNUMBER($BC1766)</f>
        <v>51</v>
      </c>
      <c r="AX1766" s="59" t="n">
        <f aca="false">IF(AW1766=0,50,ROUND((01_指標庫!$H$4*IF(ISNUMBER($F1766),L1766,0)+01_指標庫!$H$5*IF(ISNUMBER($AA1766),AL1766,0)+01_指標庫!$H$6*IF(ISNUMBER($G1766),M1766,0)+01_指標庫!$H$7*IF(ISNUMBER($H1766),N1766,0)+01_指標庫!$H$8*IF(ISNUMBER($AF1766),AQ1766,0)+01_指標庫!$H$9*IF(ISNUMBER($AG1766),AR1766,0)+01_指標庫!$H$10*IF(ISNUMBER($AB1766),AM1766,0)+01_指標庫!$H$11*IF(ISNUMBER($AC1766),AN1766,0)+01_指標庫!$H$12*IF(ISNUMBER($AD1766),AO1766,0)+01_指標庫!$H$13*IF(ISNUMBER($AE1766),AP1766,0)+01_指標庫!$H$14*IF(ISNUMBER($I1766),O1766,0)+01_指標庫!$H$15*IF(ISNUMBER($AH1766),AS1766,0)+01_指標庫!$H$16*IF(ISNUMBER($K1766),P1766,0)+01_指標庫!$H$17*IF(ISNUMBER($AI1766),AT1766,0)+01_指標庫!$H$18*IF(ISNUMBER($AJ1766),AU1766,0)+01_指標庫!$H$19*IF(ISNUMBER($AK1766),AV1766,0)+01_指標庫!$H$20*IF(ISNUMBER($BB1766),BB1766,0)+01_指標庫!$H$21*IF(ISNUMBER($BC1766),BC1766,0))/AW1766,1))</f>
        <v>76.5</v>
      </c>
      <c r="AY1766" s="60"/>
      <c r="AZ1766" s="60"/>
      <c r="BA1766" s="58" t="n">
        <f aca="false">AVERAGE($E1762:$E1766)/AVERAGE($E1757:$E1766)-1</f>
        <v>0.00576002872063763</v>
      </c>
      <c r="BB1766" s="59" t="n">
        <f aca="false">IF(ISNUMBER($BA1766),IF(OR($S1766&lt;=-0.03,$BA1766&lt;-0.003),0,IF(OR($S1766&lt;=-0.02,$BA1766&lt;0.01),50,100)),"")</f>
        <v>50</v>
      </c>
      <c r="BC1766" s="0" t="str">
        <f aca="false">IF(OR(COUNT($AZ1766)=0,COUNT($AZ1765)=0),"",IF(OR($AY1766/$AZ1765-1&lt;=-0.03,$AZ1766/$AZ1765-1&lt;=-0.045,IF(COUNT($AZ1757:$AZ1766)=10,AVERAGE($AZ1762:$AZ1766)/AVERAGE($AZ1757:$AZ1766)-1&lt;-0.01,FALSE())),0,IF(OR($AZ1766/$AZ1765-1&lt;=-0.02,IF(COUNT($AZ1757:$AZ1766)=10,AVERAGE($AZ1762:$AZ1766)/AVERAGE($AZ1757:$AZ1766)-1&lt;0.005,FALSE())),50,100)))</f>
        <v/>
      </c>
    </row>
    <row r="1767" customFormat="false" ht="15" hidden="false" customHeight="true" outlineLevel="0" collapsed="false">
      <c r="A1767" s="47" t="n">
        <v>1763</v>
      </c>
      <c r="B1767" s="48" t="n">
        <v>45118</v>
      </c>
      <c r="C1767" s="47" t="n">
        <v>2023</v>
      </c>
      <c r="D1767" s="49" t="s">
        <v>237</v>
      </c>
      <c r="E1767" s="50" t="n">
        <v>15119.06</v>
      </c>
      <c r="F1767" s="51" t="n">
        <v>0.21341</v>
      </c>
      <c r="G1767" s="51" t="n">
        <v>-0.005893</v>
      </c>
      <c r="H1767" s="52" t="n">
        <v>0.8776</v>
      </c>
      <c r="I1767" s="53" t="n">
        <v>405</v>
      </c>
      <c r="J1767" s="47" t="s">
        <v>235</v>
      </c>
      <c r="K1767" s="54" t="n">
        <v>14.84</v>
      </c>
      <c r="L1767" s="55" t="n">
        <f aca="false">IF(COUNT(F1767)=0,50,IF(F1767&gt;=0,100,IF(F1767&gt;=-0.02,50,0)))</f>
        <v>100</v>
      </c>
      <c r="M1767" s="55" t="n">
        <f aca="false">IF(COUNT(G1767)=0,50,IF(G1767&gt;-0.06,100,IF(G1767&gt;-0.15,50,0)))</f>
        <v>100</v>
      </c>
      <c r="N1767" s="55" t="n">
        <f aca="false">IF(COUNT(H1767)=0,50,IF(H1767&gt;=0.6,100,IF(H1767&gt;=0.4,50,0)))</f>
        <v>100</v>
      </c>
      <c r="O1767" s="55" t="n">
        <f aca="false">IF(COUNT(I1767)=0,50,IF(J1767="proxy_vix",50,IF(I1767&lt;350,100,IF(I1767&lt;=450,50,0))))</f>
        <v>50</v>
      </c>
      <c r="P1767" s="55" t="n">
        <f aca="false">IF(COUNT(K1767)=0,50,IF(K1767&lt;20,100,IF(K1767&lt;=25,50,0)))</f>
        <v>100</v>
      </c>
      <c r="Q1767" s="54"/>
      <c r="R1767" s="47"/>
      <c r="S1767" s="51" t="n">
        <f aca="false">$E1767/$E1766-1</f>
        <v>0.00487981900404377</v>
      </c>
      <c r="T1767" s="56" t="n">
        <f aca="false">$K1767/$K1766-1</f>
        <v>-0.0152621101526211</v>
      </c>
      <c r="V1767" s="57"/>
      <c r="W1767" s="57"/>
      <c r="Y1767" s="1" t="str">
        <f aca="false">IF(AX1767&gt;=70,"EASY",IF(AX1767&gt;40,"UNCERTAIN","HARD"))</f>
        <v>EASY</v>
      </c>
      <c r="AA1767" s="58" t="n">
        <f aca="false">IF($A1767&lt;200,"",AVERAGE($E1718:$E1767)/AVERAGE($E1568:$E1767)-1)</f>
        <v>0.144698937832707</v>
      </c>
      <c r="AB1767" s="59" t="n">
        <f aca="false">LOOKUP($B1767,07_L1政策步階!$A$4:$A$14,07_L1政策步階!$C$4:$C$14)</f>
        <v>-1</v>
      </c>
      <c r="AC1767" s="57"/>
      <c r="AD1767" s="57"/>
      <c r="AE1767" s="57"/>
      <c r="AF1767" s="57"/>
      <c r="AG1767" s="57"/>
      <c r="AH1767" s="57"/>
      <c r="AI1767" s="57"/>
      <c r="AJ1767" s="57"/>
      <c r="AK1767" s="57"/>
      <c r="AL1767" s="59" t="n">
        <f aca="false">IF(ISNUMBER($AA1767),IF($AA1767&gt;=0.005,100,IF($AA1767&gt;=-0.015,50,0)),"")</f>
        <v>100</v>
      </c>
      <c r="AM1767" s="59" t="n">
        <f aca="false">IF(ISNUMBER($AB1767),IF($AB1767=1,100,IF($AB1767=0,50,0)),"")</f>
        <v>0</v>
      </c>
      <c r="AN1767" s="0" t="str">
        <f aca="false">IF(ISNUMBER($AC1767),IF($AC1767&gt;=0.001,100,IF($AC1767&gt;=-0.003,50,0)),"")</f>
        <v/>
      </c>
      <c r="AO1767" s="0" t="str">
        <f aca="false">IF(ISNUMBER($AD1767),IF($AD1767&gt;=0.04,100,IF($AD1767&gt;=0,50,0)),"")</f>
        <v/>
      </c>
      <c r="AP1767" s="0" t="str">
        <f aca="false">IF(ISNUMBER($AE1767),IF($AE1767&gt;=25,100,IF($AE1767&gt;=-75,50,0)),"")</f>
        <v/>
      </c>
      <c r="AQ1767" s="0" t="str">
        <f aca="false">IF(ISNUMBER($AF1767),IF($AF1767&gt;0,100,IF($AF1767&gt;=-50,50,0)),"")</f>
        <v/>
      </c>
      <c r="AR1767" s="0" t="str">
        <f aca="false">IF(ISNUMBER($AG1767),IF($AG1767=1,100,IF($AG1767=0,50,0)),"")</f>
        <v/>
      </c>
      <c r="AS1767" s="0" t="str">
        <f aca="false">IF(ISNUMBER($AH1767),IF($AH1767&lt;0,100,IF($AH1767&lt;=20,50,0)),"")</f>
        <v/>
      </c>
      <c r="AT1767" s="0" t="str">
        <f aca="false">IF(ISNUMBER($AI1767),IF($AI1767&lt;0.95,100,IF($AI1767&lt;=1,50,0)),"")</f>
        <v/>
      </c>
      <c r="AU1767" s="0" t="str">
        <f aca="false">IF(ISNUMBER($AJ1767),IF($AJ1767&lt;30,0,IF($AJ1767&lt;40,50,IF($AJ1767&lt;=90,100,50))),"")</f>
        <v/>
      </c>
      <c r="AV1767" s="0" t="str">
        <f aca="false">IF(ISNUMBER($AK1767),IF($AK1767&gt;-0.2,100,IF($AK1767&gt;=-0.4,50,0)),"")</f>
        <v/>
      </c>
      <c r="AW1767" s="59" t="n">
        <f aca="false">01_指標庫!$H$4*ISNUMBER($F1767)+01_指標庫!$H$5*ISNUMBER($AA1767)+01_指標庫!$H$6*ISNUMBER($G1767)+01_指標庫!$H$7*ISNUMBER($H1767)+01_指標庫!$H$8*ISNUMBER($AF1767)+01_指標庫!$H$9*ISNUMBER($AG1767)+01_指標庫!$H$10*ISNUMBER($AB1767)+01_指標庫!$H$11*ISNUMBER($AC1767)+01_指標庫!$H$12*ISNUMBER($AD1767)+01_指標庫!$H$13*ISNUMBER($AE1767)+01_指標庫!$H$14*ISNUMBER($I1767)+01_指標庫!$H$15*ISNUMBER($AH1767)+01_指標庫!$H$16*ISNUMBER($K1767)+01_指標庫!$H$17*ISNUMBER($AI1767)+01_指標庫!$H$18*ISNUMBER($AJ1767)+01_指標庫!$H$19*ISNUMBER($AK1767)+01_指標庫!$H$20*ISNUMBER($BB1767)+01_指標庫!$H$21*ISNUMBER($BC1767)</f>
        <v>51</v>
      </c>
      <c r="AX1767" s="59" t="n">
        <f aca="false">IF(AW1767=0,50,ROUND((01_指標庫!$H$4*IF(ISNUMBER($F1767),L1767,0)+01_指標庫!$H$5*IF(ISNUMBER($AA1767),AL1767,0)+01_指標庫!$H$6*IF(ISNUMBER($G1767),M1767,0)+01_指標庫!$H$7*IF(ISNUMBER($H1767),N1767,0)+01_指標庫!$H$8*IF(ISNUMBER($AF1767),AQ1767,0)+01_指標庫!$H$9*IF(ISNUMBER($AG1767),AR1767,0)+01_指標庫!$H$10*IF(ISNUMBER($AB1767),AM1767,0)+01_指標庫!$H$11*IF(ISNUMBER($AC1767),AN1767,0)+01_指標庫!$H$12*IF(ISNUMBER($AD1767),AO1767,0)+01_指標庫!$H$13*IF(ISNUMBER($AE1767),AP1767,0)+01_指標庫!$H$14*IF(ISNUMBER($I1767),O1767,0)+01_指標庫!$H$15*IF(ISNUMBER($AH1767),AS1767,0)+01_指標庫!$H$16*IF(ISNUMBER($K1767),P1767,0)+01_指標庫!$H$17*IF(ISNUMBER($AI1767),AT1767,0)+01_指標庫!$H$18*IF(ISNUMBER($AJ1767),AU1767,0)+01_指標庫!$H$19*IF(ISNUMBER($AK1767),AV1767,0)+01_指標庫!$H$20*IF(ISNUMBER($BB1767),BB1767,0)+01_指標庫!$H$21*IF(ISNUMBER($BC1767),BC1767,0))/AW1767,1))</f>
        <v>76.5</v>
      </c>
      <c r="AY1767" s="60"/>
      <c r="AZ1767" s="60"/>
      <c r="BA1767" s="58" t="n">
        <f aca="false">AVERAGE($E1763:$E1767)/AVERAGE($E1758:$E1767)-1</f>
        <v>0.00170135148143635</v>
      </c>
      <c r="BB1767" s="59" t="n">
        <f aca="false">IF(ISNUMBER($BA1767),IF(OR($S1767&lt;=-0.03,$BA1767&lt;-0.003),0,IF(OR($S1767&lt;=-0.02,$BA1767&lt;0.01),50,100)),"")</f>
        <v>50</v>
      </c>
      <c r="BC1767" s="0" t="str">
        <f aca="false">IF(OR(COUNT($AZ1767)=0,COUNT($AZ1766)=0),"",IF(OR($AY1767/$AZ1766-1&lt;=-0.03,$AZ1767/$AZ1766-1&lt;=-0.045,IF(COUNT($AZ1758:$AZ1767)=10,AVERAGE($AZ1763:$AZ1767)/AVERAGE($AZ1758:$AZ1767)-1&lt;-0.01,FALSE())),0,IF(OR($AZ1767/$AZ1766-1&lt;=-0.02,IF(COUNT($AZ1758:$AZ1767)=10,AVERAGE($AZ1763:$AZ1767)/AVERAGE($AZ1758:$AZ1767)-1&lt;0.005,FALSE())),50,100)))</f>
        <v/>
      </c>
    </row>
    <row r="1768" customFormat="false" ht="15" hidden="false" customHeight="true" outlineLevel="0" collapsed="false">
      <c r="A1768" s="47" t="n">
        <v>1764</v>
      </c>
      <c r="B1768" s="48" t="n">
        <v>45119</v>
      </c>
      <c r="C1768" s="47" t="n">
        <v>2023</v>
      </c>
      <c r="D1768" s="49" t="s">
        <v>238</v>
      </c>
      <c r="E1768" s="50" t="n">
        <v>15307.23</v>
      </c>
      <c r="F1768" s="51" t="n">
        <v>0.226639</v>
      </c>
      <c r="G1768" s="51" t="n">
        <v>0</v>
      </c>
      <c r="H1768" s="52" t="n">
        <v>0.898</v>
      </c>
      <c r="I1768" s="53" t="n">
        <v>395</v>
      </c>
      <c r="J1768" s="47" t="s">
        <v>235</v>
      </c>
      <c r="K1768" s="54" t="n">
        <v>13.54</v>
      </c>
      <c r="L1768" s="55" t="n">
        <f aca="false">IF(COUNT(F1768)=0,50,IF(F1768&gt;=0,100,IF(F1768&gt;=-0.02,50,0)))</f>
        <v>100</v>
      </c>
      <c r="M1768" s="55" t="n">
        <f aca="false">IF(COUNT(G1768)=0,50,IF(G1768&gt;-0.06,100,IF(G1768&gt;-0.15,50,0)))</f>
        <v>100</v>
      </c>
      <c r="N1768" s="55" t="n">
        <f aca="false">IF(COUNT(H1768)=0,50,IF(H1768&gt;=0.6,100,IF(H1768&gt;=0.4,50,0)))</f>
        <v>100</v>
      </c>
      <c r="O1768" s="55" t="n">
        <f aca="false">IF(COUNT(I1768)=0,50,IF(J1768="proxy_vix",50,IF(I1768&lt;350,100,IF(I1768&lt;=450,50,0))))</f>
        <v>50</v>
      </c>
      <c r="P1768" s="55" t="n">
        <f aca="false">IF(COUNT(K1768)=0,50,IF(K1768&lt;20,100,IF(K1768&lt;=25,50,0)))</f>
        <v>100</v>
      </c>
      <c r="Q1768" s="54"/>
      <c r="R1768" s="47"/>
      <c r="S1768" s="51" t="n">
        <f aca="false">$E1768/$E1767-1</f>
        <v>0.0124458795718783</v>
      </c>
      <c r="T1768" s="56" t="n">
        <f aca="false">$K1768/$K1767-1</f>
        <v>-0.0876010781671159</v>
      </c>
      <c r="V1768" s="57"/>
      <c r="W1768" s="57"/>
      <c r="Y1768" s="1" t="str">
        <f aca="false">IF(AX1768&gt;=70,"EASY",IF(AX1768&gt;40,"UNCERTAIN","HARD"))</f>
        <v>EASY</v>
      </c>
      <c r="AA1768" s="58" t="n">
        <f aca="false">IF($A1768&lt;200,"",AVERAGE($E1719:$E1768)/AVERAGE($E1569:$E1768)-1)</f>
        <v>0.146257042075602</v>
      </c>
      <c r="AB1768" s="59" t="n">
        <f aca="false">LOOKUP($B1768,07_L1政策步階!$A$4:$A$14,07_L1政策步階!$C$4:$C$14)</f>
        <v>-1</v>
      </c>
      <c r="AC1768" s="57"/>
      <c r="AD1768" s="57"/>
      <c r="AE1768" s="57"/>
      <c r="AF1768" s="57"/>
      <c r="AG1768" s="57"/>
      <c r="AH1768" s="57"/>
      <c r="AI1768" s="57"/>
      <c r="AJ1768" s="57"/>
      <c r="AK1768" s="57"/>
      <c r="AL1768" s="59" t="n">
        <f aca="false">IF(ISNUMBER($AA1768),IF($AA1768&gt;=0.005,100,IF($AA1768&gt;=-0.015,50,0)),"")</f>
        <v>100</v>
      </c>
      <c r="AM1768" s="59" t="n">
        <f aca="false">IF(ISNUMBER($AB1768),IF($AB1768=1,100,IF($AB1768=0,50,0)),"")</f>
        <v>0</v>
      </c>
      <c r="AN1768" s="0" t="str">
        <f aca="false">IF(ISNUMBER($AC1768),IF($AC1768&gt;=0.001,100,IF($AC1768&gt;=-0.003,50,0)),"")</f>
        <v/>
      </c>
      <c r="AO1768" s="0" t="str">
        <f aca="false">IF(ISNUMBER($AD1768),IF($AD1768&gt;=0.04,100,IF($AD1768&gt;=0,50,0)),"")</f>
        <v/>
      </c>
      <c r="AP1768" s="0" t="str">
        <f aca="false">IF(ISNUMBER($AE1768),IF($AE1768&gt;=25,100,IF($AE1768&gt;=-75,50,0)),"")</f>
        <v/>
      </c>
      <c r="AQ1768" s="0" t="str">
        <f aca="false">IF(ISNUMBER($AF1768),IF($AF1768&gt;0,100,IF($AF1768&gt;=-50,50,0)),"")</f>
        <v/>
      </c>
      <c r="AR1768" s="0" t="str">
        <f aca="false">IF(ISNUMBER($AG1768),IF($AG1768=1,100,IF($AG1768=0,50,0)),"")</f>
        <v/>
      </c>
      <c r="AS1768" s="0" t="str">
        <f aca="false">IF(ISNUMBER($AH1768),IF($AH1768&lt;0,100,IF($AH1768&lt;=20,50,0)),"")</f>
        <v/>
      </c>
      <c r="AT1768" s="0" t="str">
        <f aca="false">IF(ISNUMBER($AI1768),IF($AI1768&lt;0.95,100,IF($AI1768&lt;=1,50,0)),"")</f>
        <v/>
      </c>
      <c r="AU1768" s="0" t="str">
        <f aca="false">IF(ISNUMBER($AJ1768),IF($AJ1768&lt;30,0,IF($AJ1768&lt;40,50,IF($AJ1768&lt;=90,100,50))),"")</f>
        <v/>
      </c>
      <c r="AV1768" s="0" t="str">
        <f aca="false">IF(ISNUMBER($AK1768),IF($AK1768&gt;-0.2,100,IF($AK1768&gt;=-0.4,50,0)),"")</f>
        <v/>
      </c>
      <c r="AW1768" s="59" t="n">
        <f aca="false">01_指標庫!$H$4*ISNUMBER($F1768)+01_指標庫!$H$5*ISNUMBER($AA1768)+01_指標庫!$H$6*ISNUMBER($G1768)+01_指標庫!$H$7*ISNUMBER($H1768)+01_指標庫!$H$8*ISNUMBER($AF1768)+01_指標庫!$H$9*ISNUMBER($AG1768)+01_指標庫!$H$10*ISNUMBER($AB1768)+01_指標庫!$H$11*ISNUMBER($AC1768)+01_指標庫!$H$12*ISNUMBER($AD1768)+01_指標庫!$H$13*ISNUMBER($AE1768)+01_指標庫!$H$14*ISNUMBER($I1768)+01_指標庫!$H$15*ISNUMBER($AH1768)+01_指標庫!$H$16*ISNUMBER($K1768)+01_指標庫!$H$17*ISNUMBER($AI1768)+01_指標庫!$H$18*ISNUMBER($AJ1768)+01_指標庫!$H$19*ISNUMBER($AK1768)+01_指標庫!$H$20*ISNUMBER($BB1768)+01_指標庫!$H$21*ISNUMBER($BC1768)</f>
        <v>51</v>
      </c>
      <c r="AX1768" s="59" t="n">
        <f aca="false">IF(AW1768=0,50,ROUND((01_指標庫!$H$4*IF(ISNUMBER($F1768),L1768,0)+01_指標庫!$H$5*IF(ISNUMBER($AA1768),AL1768,0)+01_指標庫!$H$6*IF(ISNUMBER($G1768),M1768,0)+01_指標庫!$H$7*IF(ISNUMBER($H1768),N1768,0)+01_指標庫!$H$8*IF(ISNUMBER($AF1768),AQ1768,0)+01_指標庫!$H$9*IF(ISNUMBER($AG1768),AR1768,0)+01_指標庫!$H$10*IF(ISNUMBER($AB1768),AM1768,0)+01_指標庫!$H$11*IF(ISNUMBER($AC1768),AN1768,0)+01_指標庫!$H$12*IF(ISNUMBER($AD1768),AO1768,0)+01_指標庫!$H$13*IF(ISNUMBER($AE1768),AP1768,0)+01_指標庫!$H$14*IF(ISNUMBER($I1768),O1768,0)+01_指標庫!$H$15*IF(ISNUMBER($AH1768),AS1768,0)+01_指標庫!$H$16*IF(ISNUMBER($K1768),P1768,0)+01_指標庫!$H$17*IF(ISNUMBER($AI1768),AT1768,0)+01_指標庫!$H$18*IF(ISNUMBER($AJ1768),AU1768,0)+01_指標庫!$H$19*IF(ISNUMBER($AK1768),AV1768,0)+01_指標庫!$H$20*IF(ISNUMBER($BB1768),BB1768,0)+01_指標庫!$H$21*IF(ISNUMBER($BC1768),BC1768,0))/AW1768,1))</f>
        <v>76.5</v>
      </c>
      <c r="AY1768" s="60"/>
      <c r="AZ1768" s="60"/>
      <c r="BA1768" s="58" t="n">
        <f aca="false">AVERAGE($E1764:$E1768)/AVERAGE($E1759:$E1768)-1</f>
        <v>0.000675273072607618</v>
      </c>
      <c r="BB1768" s="59" t="n">
        <f aca="false">IF(ISNUMBER($BA1768),IF(OR($S1768&lt;=-0.03,$BA1768&lt;-0.003),0,IF(OR($S1768&lt;=-0.02,$BA1768&lt;0.01),50,100)),"")</f>
        <v>50</v>
      </c>
      <c r="BC1768" s="0" t="str">
        <f aca="false">IF(OR(COUNT($AZ1768)=0,COUNT($AZ1767)=0),"",IF(OR($AY1768/$AZ1767-1&lt;=-0.03,$AZ1768/$AZ1767-1&lt;=-0.045,IF(COUNT($AZ1759:$AZ1768)=10,AVERAGE($AZ1764:$AZ1768)/AVERAGE($AZ1759:$AZ1768)-1&lt;-0.01,FALSE())),0,IF(OR($AZ1768/$AZ1767-1&lt;=-0.02,IF(COUNT($AZ1759:$AZ1768)=10,AVERAGE($AZ1764:$AZ1768)/AVERAGE($AZ1759:$AZ1768)-1&lt;0.005,FALSE())),50,100)))</f>
        <v/>
      </c>
    </row>
    <row r="1769" customFormat="false" ht="15" hidden="false" customHeight="true" outlineLevel="0" collapsed="false">
      <c r="A1769" s="47" t="n">
        <v>1765</v>
      </c>
      <c r="B1769" s="48" t="n">
        <v>45120</v>
      </c>
      <c r="C1769" s="47" t="n">
        <v>2023</v>
      </c>
      <c r="D1769" s="49" t="s">
        <v>239</v>
      </c>
      <c r="E1769" s="50" t="n">
        <v>15571.98</v>
      </c>
      <c r="F1769" s="51" t="n">
        <v>0.245728</v>
      </c>
      <c r="G1769" s="51" t="n">
        <v>0</v>
      </c>
      <c r="H1769" s="52" t="n">
        <v>0.9184</v>
      </c>
      <c r="I1769" s="53" t="n">
        <v>397</v>
      </c>
      <c r="J1769" s="47" t="s">
        <v>235</v>
      </c>
      <c r="K1769" s="54" t="n">
        <v>13.61</v>
      </c>
      <c r="L1769" s="55" t="n">
        <f aca="false">IF(COUNT(F1769)=0,50,IF(F1769&gt;=0,100,IF(F1769&gt;=-0.02,50,0)))</f>
        <v>100</v>
      </c>
      <c r="M1769" s="55" t="n">
        <f aca="false">IF(COUNT(G1769)=0,50,IF(G1769&gt;-0.06,100,IF(G1769&gt;-0.15,50,0)))</f>
        <v>100</v>
      </c>
      <c r="N1769" s="55" t="n">
        <f aca="false">IF(COUNT(H1769)=0,50,IF(H1769&gt;=0.6,100,IF(H1769&gt;=0.4,50,0)))</f>
        <v>100</v>
      </c>
      <c r="O1769" s="55" t="n">
        <f aca="false">IF(COUNT(I1769)=0,50,IF(J1769="proxy_vix",50,IF(I1769&lt;350,100,IF(I1769&lt;=450,50,0))))</f>
        <v>50</v>
      </c>
      <c r="P1769" s="55" t="n">
        <f aca="false">IF(COUNT(K1769)=0,50,IF(K1769&lt;20,100,IF(K1769&lt;=25,50,0)))</f>
        <v>100</v>
      </c>
      <c r="Q1769" s="54"/>
      <c r="R1769" s="47"/>
      <c r="S1769" s="51" t="n">
        <f aca="false">$E1769/$E1768-1</f>
        <v>0.0172957484796401</v>
      </c>
      <c r="T1769" s="56" t="n">
        <f aca="false">$K1769/$K1768-1</f>
        <v>0.00516986706056133</v>
      </c>
      <c r="V1769" s="57"/>
      <c r="W1769" s="57"/>
      <c r="Y1769" s="1" t="str">
        <f aca="false">IF(AX1769&gt;=70,"EASY",IF(AX1769&gt;40,"UNCERTAIN","HARD"))</f>
        <v>EASY</v>
      </c>
      <c r="AA1769" s="58" t="n">
        <f aca="false">IF($A1769&lt;200,"",AVERAGE($E1720:$E1769)/AVERAGE($E1570:$E1769)-1)</f>
        <v>0.14804825324306</v>
      </c>
      <c r="AB1769" s="59" t="n">
        <f aca="false">LOOKUP($B1769,07_L1政策步階!$A$4:$A$14,07_L1政策步階!$C$4:$C$14)</f>
        <v>-1</v>
      </c>
      <c r="AC1769" s="57"/>
      <c r="AD1769" s="57"/>
      <c r="AE1769" s="57"/>
      <c r="AF1769" s="57"/>
      <c r="AG1769" s="57"/>
      <c r="AH1769" s="57"/>
      <c r="AI1769" s="57"/>
      <c r="AJ1769" s="57"/>
      <c r="AK1769" s="57"/>
      <c r="AL1769" s="59" t="n">
        <f aca="false">IF(ISNUMBER($AA1769),IF($AA1769&gt;=0.005,100,IF($AA1769&gt;=-0.015,50,0)),"")</f>
        <v>100</v>
      </c>
      <c r="AM1769" s="59" t="n">
        <f aca="false">IF(ISNUMBER($AB1769),IF($AB1769=1,100,IF($AB1769=0,50,0)),"")</f>
        <v>0</v>
      </c>
      <c r="AN1769" s="0" t="str">
        <f aca="false">IF(ISNUMBER($AC1769),IF($AC1769&gt;=0.001,100,IF($AC1769&gt;=-0.003,50,0)),"")</f>
        <v/>
      </c>
      <c r="AO1769" s="0" t="str">
        <f aca="false">IF(ISNUMBER($AD1769),IF($AD1769&gt;=0.04,100,IF($AD1769&gt;=0,50,0)),"")</f>
        <v/>
      </c>
      <c r="AP1769" s="0" t="str">
        <f aca="false">IF(ISNUMBER($AE1769),IF($AE1769&gt;=25,100,IF($AE1769&gt;=-75,50,0)),"")</f>
        <v/>
      </c>
      <c r="AQ1769" s="0" t="str">
        <f aca="false">IF(ISNUMBER($AF1769),IF($AF1769&gt;0,100,IF($AF1769&gt;=-50,50,0)),"")</f>
        <v/>
      </c>
      <c r="AR1769" s="0" t="str">
        <f aca="false">IF(ISNUMBER($AG1769),IF($AG1769=1,100,IF($AG1769=0,50,0)),"")</f>
        <v/>
      </c>
      <c r="AS1769" s="0" t="str">
        <f aca="false">IF(ISNUMBER($AH1769),IF($AH1769&lt;0,100,IF($AH1769&lt;=20,50,0)),"")</f>
        <v/>
      </c>
      <c r="AT1769" s="0" t="str">
        <f aca="false">IF(ISNUMBER($AI1769),IF($AI1769&lt;0.95,100,IF($AI1769&lt;=1,50,0)),"")</f>
        <v/>
      </c>
      <c r="AU1769" s="0" t="str">
        <f aca="false">IF(ISNUMBER($AJ1769),IF($AJ1769&lt;30,0,IF($AJ1769&lt;40,50,IF($AJ1769&lt;=90,100,50))),"")</f>
        <v/>
      </c>
      <c r="AV1769" s="0" t="str">
        <f aca="false">IF(ISNUMBER($AK1769),IF($AK1769&gt;-0.2,100,IF($AK1769&gt;=-0.4,50,0)),"")</f>
        <v/>
      </c>
      <c r="AW1769" s="59" t="n">
        <f aca="false">01_指標庫!$H$4*ISNUMBER($F1769)+01_指標庫!$H$5*ISNUMBER($AA1769)+01_指標庫!$H$6*ISNUMBER($G1769)+01_指標庫!$H$7*ISNUMBER($H1769)+01_指標庫!$H$8*ISNUMBER($AF1769)+01_指標庫!$H$9*ISNUMBER($AG1769)+01_指標庫!$H$10*ISNUMBER($AB1769)+01_指標庫!$H$11*ISNUMBER($AC1769)+01_指標庫!$H$12*ISNUMBER($AD1769)+01_指標庫!$H$13*ISNUMBER($AE1769)+01_指標庫!$H$14*ISNUMBER($I1769)+01_指標庫!$H$15*ISNUMBER($AH1769)+01_指標庫!$H$16*ISNUMBER($K1769)+01_指標庫!$H$17*ISNUMBER($AI1769)+01_指標庫!$H$18*ISNUMBER($AJ1769)+01_指標庫!$H$19*ISNUMBER($AK1769)+01_指標庫!$H$20*ISNUMBER($BB1769)+01_指標庫!$H$21*ISNUMBER($BC1769)</f>
        <v>51</v>
      </c>
      <c r="AX1769" s="59" t="n">
        <f aca="false">IF(AW1769=0,50,ROUND((01_指標庫!$H$4*IF(ISNUMBER($F1769),L1769,0)+01_指標庫!$H$5*IF(ISNUMBER($AA1769),AL1769,0)+01_指標庫!$H$6*IF(ISNUMBER($G1769),M1769,0)+01_指標庫!$H$7*IF(ISNUMBER($H1769),N1769,0)+01_指標庫!$H$8*IF(ISNUMBER($AF1769),AQ1769,0)+01_指標庫!$H$9*IF(ISNUMBER($AG1769),AR1769,0)+01_指標庫!$H$10*IF(ISNUMBER($AB1769),AM1769,0)+01_指標庫!$H$11*IF(ISNUMBER($AC1769),AN1769,0)+01_指標庫!$H$12*IF(ISNUMBER($AD1769),AO1769,0)+01_指標庫!$H$13*IF(ISNUMBER($AE1769),AP1769,0)+01_指標庫!$H$14*IF(ISNUMBER($I1769),O1769,0)+01_指標庫!$H$15*IF(ISNUMBER($AH1769),AS1769,0)+01_指標庫!$H$16*IF(ISNUMBER($K1769),P1769,0)+01_指標庫!$H$17*IF(ISNUMBER($AI1769),AT1769,0)+01_指標庫!$H$18*IF(ISNUMBER($AJ1769),AU1769,0)+01_指標庫!$H$19*IF(ISNUMBER($AK1769),AV1769,0)+01_指標庫!$H$20*IF(ISNUMBER($BB1769),BB1769,0)+01_指標庫!$H$21*IF(ISNUMBER($BC1769),BC1769,0))/AW1769,1))</f>
        <v>76.5</v>
      </c>
      <c r="AY1769" s="60"/>
      <c r="AZ1769" s="60"/>
      <c r="BA1769" s="58" t="n">
        <f aca="false">AVERAGE($E1765:$E1769)/AVERAGE($E1760:$E1769)-1</f>
        <v>0.00303015441342036</v>
      </c>
      <c r="BB1769" s="59" t="n">
        <f aca="false">IF(ISNUMBER($BA1769),IF(OR($S1769&lt;=-0.03,$BA1769&lt;-0.003),0,IF(OR($S1769&lt;=-0.02,$BA1769&lt;0.01),50,100)),"")</f>
        <v>50</v>
      </c>
      <c r="BC1769" s="0" t="str">
        <f aca="false">IF(OR(COUNT($AZ1769)=0,COUNT($AZ1768)=0),"",IF(OR($AY1769/$AZ1768-1&lt;=-0.03,$AZ1769/$AZ1768-1&lt;=-0.045,IF(COUNT($AZ1760:$AZ1769)=10,AVERAGE($AZ1765:$AZ1769)/AVERAGE($AZ1760:$AZ1769)-1&lt;-0.01,FALSE())),0,IF(OR($AZ1769/$AZ1768-1&lt;=-0.02,IF(COUNT($AZ1760:$AZ1769)=10,AVERAGE($AZ1765:$AZ1769)/AVERAGE($AZ1760:$AZ1769)-1&lt;0.005,FALSE())),50,100)))</f>
        <v/>
      </c>
    </row>
    <row r="1770" customFormat="false" ht="15" hidden="false" customHeight="true" outlineLevel="0" collapsed="false">
      <c r="A1770" s="47" t="n">
        <v>1766</v>
      </c>
      <c r="B1770" s="48" t="n">
        <v>45121</v>
      </c>
      <c r="C1770" s="47" t="n">
        <v>2023</v>
      </c>
      <c r="D1770" s="49" t="s">
        <v>234</v>
      </c>
      <c r="E1770" s="50" t="n">
        <v>15565.6</v>
      </c>
      <c r="F1770" s="51" t="n">
        <v>0.243074</v>
      </c>
      <c r="G1770" s="51" t="n">
        <v>-0.00041</v>
      </c>
      <c r="H1770" s="52" t="n">
        <v>0.9184</v>
      </c>
      <c r="I1770" s="53" t="n">
        <v>390</v>
      </c>
      <c r="J1770" s="47" t="s">
        <v>235</v>
      </c>
      <c r="K1770" s="54" t="n">
        <v>13.34</v>
      </c>
      <c r="L1770" s="55" t="n">
        <f aca="false">IF(COUNT(F1770)=0,50,IF(F1770&gt;=0,100,IF(F1770&gt;=-0.02,50,0)))</f>
        <v>100</v>
      </c>
      <c r="M1770" s="55" t="n">
        <f aca="false">IF(COUNT(G1770)=0,50,IF(G1770&gt;-0.06,100,IF(G1770&gt;-0.15,50,0)))</f>
        <v>100</v>
      </c>
      <c r="N1770" s="55" t="n">
        <f aca="false">IF(COUNT(H1770)=0,50,IF(H1770&gt;=0.6,100,IF(H1770&gt;=0.4,50,0)))</f>
        <v>100</v>
      </c>
      <c r="O1770" s="55" t="n">
        <f aca="false">IF(COUNT(I1770)=0,50,IF(J1770="proxy_vix",50,IF(I1770&lt;350,100,IF(I1770&lt;=450,50,0))))</f>
        <v>50</v>
      </c>
      <c r="P1770" s="55" t="n">
        <f aca="false">IF(COUNT(K1770)=0,50,IF(K1770&lt;20,100,IF(K1770&lt;=25,50,0)))</f>
        <v>100</v>
      </c>
      <c r="Q1770" s="54"/>
      <c r="R1770" s="47"/>
      <c r="S1770" s="51" t="n">
        <f aca="false">$E1770/$E1769-1</f>
        <v>-0.000409710261636609</v>
      </c>
      <c r="T1770" s="56" t="n">
        <f aca="false">$K1770/$K1769-1</f>
        <v>-0.0198383541513593</v>
      </c>
      <c r="V1770" s="57"/>
      <c r="W1770" s="57"/>
      <c r="Y1770" s="1" t="str">
        <f aca="false">IF(AX1770&gt;=70,"EASY",IF(AX1770&gt;40,"UNCERTAIN","HARD"))</f>
        <v>EASY</v>
      </c>
      <c r="AA1770" s="58" t="n">
        <f aca="false">IF($A1770&lt;200,"",AVERAGE($E1721:$E1770)/AVERAGE($E1571:$E1770)-1)</f>
        <v>0.14998804530761</v>
      </c>
      <c r="AB1770" s="59" t="n">
        <f aca="false">LOOKUP($B1770,07_L1政策步階!$A$4:$A$14,07_L1政策步階!$C$4:$C$14)</f>
        <v>-1</v>
      </c>
      <c r="AC1770" s="57"/>
      <c r="AD1770" s="57"/>
      <c r="AE1770" s="57"/>
      <c r="AF1770" s="57"/>
      <c r="AG1770" s="57"/>
      <c r="AH1770" s="57"/>
      <c r="AI1770" s="57"/>
      <c r="AJ1770" s="57"/>
      <c r="AK1770" s="57"/>
      <c r="AL1770" s="59" t="n">
        <f aca="false">IF(ISNUMBER($AA1770),IF($AA1770&gt;=0.005,100,IF($AA1770&gt;=-0.015,50,0)),"")</f>
        <v>100</v>
      </c>
      <c r="AM1770" s="59" t="n">
        <f aca="false">IF(ISNUMBER($AB1770),IF($AB1770=1,100,IF($AB1770=0,50,0)),"")</f>
        <v>0</v>
      </c>
      <c r="AN1770" s="0" t="str">
        <f aca="false">IF(ISNUMBER($AC1770),IF($AC1770&gt;=0.001,100,IF($AC1770&gt;=-0.003,50,0)),"")</f>
        <v/>
      </c>
      <c r="AO1770" s="0" t="str">
        <f aca="false">IF(ISNUMBER($AD1770),IF($AD1770&gt;=0.04,100,IF($AD1770&gt;=0,50,0)),"")</f>
        <v/>
      </c>
      <c r="AP1770" s="0" t="str">
        <f aca="false">IF(ISNUMBER($AE1770),IF($AE1770&gt;=25,100,IF($AE1770&gt;=-75,50,0)),"")</f>
        <v/>
      </c>
      <c r="AQ1770" s="0" t="str">
        <f aca="false">IF(ISNUMBER($AF1770),IF($AF1770&gt;0,100,IF($AF1770&gt;=-50,50,0)),"")</f>
        <v/>
      </c>
      <c r="AR1770" s="0" t="str">
        <f aca="false">IF(ISNUMBER($AG1770),IF($AG1770=1,100,IF($AG1770=0,50,0)),"")</f>
        <v/>
      </c>
      <c r="AS1770" s="0" t="str">
        <f aca="false">IF(ISNUMBER($AH1770),IF($AH1770&lt;0,100,IF($AH1770&lt;=20,50,0)),"")</f>
        <v/>
      </c>
      <c r="AT1770" s="0" t="str">
        <f aca="false">IF(ISNUMBER($AI1770),IF($AI1770&lt;0.95,100,IF($AI1770&lt;=1,50,0)),"")</f>
        <v/>
      </c>
      <c r="AU1770" s="0" t="str">
        <f aca="false">IF(ISNUMBER($AJ1770),IF($AJ1770&lt;30,0,IF($AJ1770&lt;40,50,IF($AJ1770&lt;=90,100,50))),"")</f>
        <v/>
      </c>
      <c r="AV1770" s="0" t="str">
        <f aca="false">IF(ISNUMBER($AK1770),IF($AK1770&gt;-0.2,100,IF($AK1770&gt;=-0.4,50,0)),"")</f>
        <v/>
      </c>
      <c r="AW1770" s="59" t="n">
        <f aca="false">01_指標庫!$H$4*ISNUMBER($F1770)+01_指標庫!$H$5*ISNUMBER($AA1770)+01_指標庫!$H$6*ISNUMBER($G1770)+01_指標庫!$H$7*ISNUMBER($H1770)+01_指標庫!$H$8*ISNUMBER($AF1770)+01_指標庫!$H$9*ISNUMBER($AG1770)+01_指標庫!$H$10*ISNUMBER($AB1770)+01_指標庫!$H$11*ISNUMBER($AC1770)+01_指標庫!$H$12*ISNUMBER($AD1770)+01_指標庫!$H$13*ISNUMBER($AE1770)+01_指標庫!$H$14*ISNUMBER($I1770)+01_指標庫!$H$15*ISNUMBER($AH1770)+01_指標庫!$H$16*ISNUMBER($K1770)+01_指標庫!$H$17*ISNUMBER($AI1770)+01_指標庫!$H$18*ISNUMBER($AJ1770)+01_指標庫!$H$19*ISNUMBER($AK1770)+01_指標庫!$H$20*ISNUMBER($BB1770)+01_指標庫!$H$21*ISNUMBER($BC1770)</f>
        <v>51</v>
      </c>
      <c r="AX1770" s="59" t="n">
        <f aca="false">IF(AW1770=0,50,ROUND((01_指標庫!$H$4*IF(ISNUMBER($F1770),L1770,0)+01_指標庫!$H$5*IF(ISNUMBER($AA1770),AL1770,0)+01_指標庫!$H$6*IF(ISNUMBER($G1770),M1770,0)+01_指標庫!$H$7*IF(ISNUMBER($H1770),N1770,0)+01_指標庫!$H$8*IF(ISNUMBER($AF1770),AQ1770,0)+01_指標庫!$H$9*IF(ISNUMBER($AG1770),AR1770,0)+01_指標庫!$H$10*IF(ISNUMBER($AB1770),AM1770,0)+01_指標庫!$H$11*IF(ISNUMBER($AC1770),AN1770,0)+01_指標庫!$H$12*IF(ISNUMBER($AD1770),AO1770,0)+01_指標庫!$H$13*IF(ISNUMBER($AE1770),AP1770,0)+01_指標庫!$H$14*IF(ISNUMBER($I1770),O1770,0)+01_指標庫!$H$15*IF(ISNUMBER($AH1770),AS1770,0)+01_指標庫!$H$16*IF(ISNUMBER($K1770),P1770,0)+01_指標庫!$H$17*IF(ISNUMBER($AI1770),AT1770,0)+01_指標庫!$H$18*IF(ISNUMBER($AJ1770),AU1770,0)+01_指標庫!$H$19*IF(ISNUMBER($AK1770),AV1770,0)+01_指標庫!$H$20*IF(ISNUMBER($BB1770),BB1770,0)+01_指標庫!$H$21*IF(ISNUMBER($BC1770),BC1770,0))/AW1770,1))</f>
        <v>76.5</v>
      </c>
      <c r="AY1770" s="60"/>
      <c r="AZ1770" s="60"/>
      <c r="BA1770" s="58" t="n">
        <f aca="false">AVERAGE($E1766:$E1770)/AVERAGE($E1761:$E1770)-1</f>
        <v>0.00585271903318296</v>
      </c>
      <c r="BB1770" s="59" t="n">
        <f aca="false">IF(ISNUMBER($BA1770),IF(OR($S1770&lt;=-0.03,$BA1770&lt;-0.003),0,IF(OR($S1770&lt;=-0.02,$BA1770&lt;0.01),50,100)),"")</f>
        <v>50</v>
      </c>
      <c r="BC1770" s="0" t="str">
        <f aca="false">IF(OR(COUNT($AZ1770)=0,COUNT($AZ1769)=0),"",IF(OR($AY1770/$AZ1769-1&lt;=-0.03,$AZ1770/$AZ1769-1&lt;=-0.045,IF(COUNT($AZ1761:$AZ1770)=10,AVERAGE($AZ1766:$AZ1770)/AVERAGE($AZ1761:$AZ1770)-1&lt;-0.01,FALSE())),0,IF(OR($AZ1770/$AZ1769-1&lt;=-0.02,IF(COUNT($AZ1761:$AZ1770)=10,AVERAGE($AZ1766:$AZ1770)/AVERAGE($AZ1761:$AZ1770)-1&lt;0.005,FALSE())),50,100)))</f>
        <v/>
      </c>
    </row>
    <row r="1771" customFormat="false" ht="15" hidden="false" customHeight="true" outlineLevel="0" collapsed="false">
      <c r="A1771" s="47" t="n">
        <v>1767</v>
      </c>
      <c r="B1771" s="48" t="n">
        <v>45124</v>
      </c>
      <c r="C1771" s="47" t="n">
        <v>2023</v>
      </c>
      <c r="D1771" s="49" t="s">
        <v>236</v>
      </c>
      <c r="E1771" s="50" t="n">
        <v>15713.28</v>
      </c>
      <c r="F1771" s="51" t="n">
        <v>0.252646</v>
      </c>
      <c r="G1771" s="51" t="n">
        <v>0</v>
      </c>
      <c r="H1771" s="52" t="n">
        <v>0.9184</v>
      </c>
      <c r="I1771" s="53" t="n">
        <v>397</v>
      </c>
      <c r="J1771" s="47" t="s">
        <v>235</v>
      </c>
      <c r="K1771" s="54" t="n">
        <v>13.48</v>
      </c>
      <c r="L1771" s="55" t="n">
        <f aca="false">IF(COUNT(F1771)=0,50,IF(F1771&gt;=0,100,IF(F1771&gt;=-0.02,50,0)))</f>
        <v>100</v>
      </c>
      <c r="M1771" s="55" t="n">
        <f aca="false">IF(COUNT(G1771)=0,50,IF(G1771&gt;-0.06,100,IF(G1771&gt;-0.15,50,0)))</f>
        <v>100</v>
      </c>
      <c r="N1771" s="55" t="n">
        <f aca="false">IF(COUNT(H1771)=0,50,IF(H1771&gt;=0.6,100,IF(H1771&gt;=0.4,50,0)))</f>
        <v>100</v>
      </c>
      <c r="O1771" s="55" t="n">
        <f aca="false">IF(COUNT(I1771)=0,50,IF(J1771="proxy_vix",50,IF(I1771&lt;350,100,IF(I1771&lt;=450,50,0))))</f>
        <v>50</v>
      </c>
      <c r="P1771" s="55" t="n">
        <f aca="false">IF(COUNT(K1771)=0,50,IF(K1771&lt;20,100,IF(K1771&lt;=25,50,0)))</f>
        <v>100</v>
      </c>
      <c r="Q1771" s="54"/>
      <c r="R1771" s="47"/>
      <c r="S1771" s="51" t="n">
        <f aca="false">$E1771/$E1770-1</f>
        <v>0.00948758801459637</v>
      </c>
      <c r="T1771" s="56" t="n">
        <f aca="false">$K1771/$K1770-1</f>
        <v>0.0104947526236883</v>
      </c>
      <c r="V1771" s="57"/>
      <c r="W1771" s="57"/>
      <c r="Y1771" s="1" t="str">
        <f aca="false">IF(AX1771&gt;=70,"EASY",IF(AX1771&gt;40,"UNCERTAIN","HARD"))</f>
        <v>EASY</v>
      </c>
      <c r="AA1771" s="58" t="n">
        <f aca="false">IF($A1771&lt;200,"",AVERAGE($E1722:$E1771)/AVERAGE($E1572:$E1771)-1)</f>
        <v>0.152229970802257</v>
      </c>
      <c r="AB1771" s="59" t="n">
        <f aca="false">LOOKUP($B1771,07_L1政策步階!$A$4:$A$14,07_L1政策步階!$C$4:$C$14)</f>
        <v>-1</v>
      </c>
      <c r="AC1771" s="57"/>
      <c r="AD1771" s="57"/>
      <c r="AE1771" s="57"/>
      <c r="AF1771" s="57"/>
      <c r="AG1771" s="57"/>
      <c r="AH1771" s="57"/>
      <c r="AI1771" s="57"/>
      <c r="AJ1771" s="57"/>
      <c r="AK1771" s="57"/>
      <c r="AL1771" s="59" t="n">
        <f aca="false">IF(ISNUMBER($AA1771),IF($AA1771&gt;=0.005,100,IF($AA1771&gt;=-0.015,50,0)),"")</f>
        <v>100</v>
      </c>
      <c r="AM1771" s="59" t="n">
        <f aca="false">IF(ISNUMBER($AB1771),IF($AB1771=1,100,IF($AB1771=0,50,0)),"")</f>
        <v>0</v>
      </c>
      <c r="AN1771" s="0" t="str">
        <f aca="false">IF(ISNUMBER($AC1771),IF($AC1771&gt;=0.001,100,IF($AC1771&gt;=-0.003,50,0)),"")</f>
        <v/>
      </c>
      <c r="AO1771" s="0" t="str">
        <f aca="false">IF(ISNUMBER($AD1771),IF($AD1771&gt;=0.04,100,IF($AD1771&gt;=0,50,0)),"")</f>
        <v/>
      </c>
      <c r="AP1771" s="0" t="str">
        <f aca="false">IF(ISNUMBER($AE1771),IF($AE1771&gt;=25,100,IF($AE1771&gt;=-75,50,0)),"")</f>
        <v/>
      </c>
      <c r="AQ1771" s="0" t="str">
        <f aca="false">IF(ISNUMBER($AF1771),IF($AF1771&gt;0,100,IF($AF1771&gt;=-50,50,0)),"")</f>
        <v/>
      </c>
      <c r="AR1771" s="0" t="str">
        <f aca="false">IF(ISNUMBER($AG1771),IF($AG1771=1,100,IF($AG1771=0,50,0)),"")</f>
        <v/>
      </c>
      <c r="AS1771" s="0" t="str">
        <f aca="false">IF(ISNUMBER($AH1771),IF($AH1771&lt;0,100,IF($AH1771&lt;=20,50,0)),"")</f>
        <v/>
      </c>
      <c r="AT1771" s="0" t="str">
        <f aca="false">IF(ISNUMBER($AI1771),IF($AI1771&lt;0.95,100,IF($AI1771&lt;=1,50,0)),"")</f>
        <v/>
      </c>
      <c r="AU1771" s="0" t="str">
        <f aca="false">IF(ISNUMBER($AJ1771),IF($AJ1771&lt;30,0,IF($AJ1771&lt;40,50,IF($AJ1771&lt;=90,100,50))),"")</f>
        <v/>
      </c>
      <c r="AV1771" s="0" t="str">
        <f aca="false">IF(ISNUMBER($AK1771),IF($AK1771&gt;-0.2,100,IF($AK1771&gt;=-0.4,50,0)),"")</f>
        <v/>
      </c>
      <c r="AW1771" s="59" t="n">
        <f aca="false">01_指標庫!$H$4*ISNUMBER($F1771)+01_指標庫!$H$5*ISNUMBER($AA1771)+01_指標庫!$H$6*ISNUMBER($G1771)+01_指標庫!$H$7*ISNUMBER($H1771)+01_指標庫!$H$8*ISNUMBER($AF1771)+01_指標庫!$H$9*ISNUMBER($AG1771)+01_指標庫!$H$10*ISNUMBER($AB1771)+01_指標庫!$H$11*ISNUMBER($AC1771)+01_指標庫!$H$12*ISNUMBER($AD1771)+01_指標庫!$H$13*ISNUMBER($AE1771)+01_指標庫!$H$14*ISNUMBER($I1771)+01_指標庫!$H$15*ISNUMBER($AH1771)+01_指標庫!$H$16*ISNUMBER($K1771)+01_指標庫!$H$17*ISNUMBER($AI1771)+01_指標庫!$H$18*ISNUMBER($AJ1771)+01_指標庫!$H$19*ISNUMBER($AK1771)+01_指標庫!$H$20*ISNUMBER($BB1771)+01_指標庫!$H$21*ISNUMBER($BC1771)</f>
        <v>51</v>
      </c>
      <c r="AX1771" s="59" t="n">
        <f aca="false">IF(AW1771=0,50,ROUND((01_指標庫!$H$4*IF(ISNUMBER($F1771),L1771,0)+01_指標庫!$H$5*IF(ISNUMBER($AA1771),AL1771,0)+01_指標庫!$H$6*IF(ISNUMBER($G1771),M1771,0)+01_指標庫!$H$7*IF(ISNUMBER($H1771),N1771,0)+01_指標庫!$H$8*IF(ISNUMBER($AF1771),AQ1771,0)+01_指標庫!$H$9*IF(ISNUMBER($AG1771),AR1771,0)+01_指標庫!$H$10*IF(ISNUMBER($AB1771),AM1771,0)+01_指標庫!$H$11*IF(ISNUMBER($AC1771),AN1771,0)+01_指標庫!$H$12*IF(ISNUMBER($AD1771),AO1771,0)+01_指標庫!$H$13*IF(ISNUMBER($AE1771),AP1771,0)+01_指標庫!$H$14*IF(ISNUMBER($I1771),O1771,0)+01_指標庫!$H$15*IF(ISNUMBER($AH1771),AS1771,0)+01_指標庫!$H$16*IF(ISNUMBER($K1771),P1771,0)+01_指標庫!$H$17*IF(ISNUMBER($AI1771),AT1771,0)+01_指標庫!$H$18*IF(ISNUMBER($AJ1771),AU1771,0)+01_指標庫!$H$19*IF(ISNUMBER($AK1771),AV1771,0)+01_指標庫!$H$20*IF(ISNUMBER($BB1771),BB1771,0)+01_指標庫!$H$21*IF(ISNUMBER($BC1771),BC1771,0))/AW1771,1))</f>
        <v>82.4</v>
      </c>
      <c r="AY1771" s="60"/>
      <c r="AZ1771" s="60"/>
      <c r="BA1771" s="58" t="n">
        <f aca="false">AVERAGE($E1767:$E1771)/AVERAGE($E1762:$E1771)-1</f>
        <v>0.0110736800016955</v>
      </c>
      <c r="BB1771" s="59" t="n">
        <f aca="false">IF(ISNUMBER($BA1771),IF(OR($S1771&lt;=-0.03,$BA1771&lt;-0.003),0,IF(OR($S1771&lt;=-0.02,$BA1771&lt;0.01),50,100)),"")</f>
        <v>100</v>
      </c>
      <c r="BC1771" s="0" t="str">
        <f aca="false">IF(OR(COUNT($AZ1771)=0,COUNT($AZ1770)=0),"",IF(OR($AY1771/$AZ1770-1&lt;=-0.03,$AZ1771/$AZ1770-1&lt;=-0.045,IF(COUNT($AZ1762:$AZ1771)=10,AVERAGE($AZ1767:$AZ1771)/AVERAGE($AZ1762:$AZ1771)-1&lt;-0.01,FALSE())),0,IF(OR($AZ1771/$AZ1770-1&lt;=-0.02,IF(COUNT($AZ1762:$AZ1771)=10,AVERAGE($AZ1767:$AZ1771)/AVERAGE($AZ1762:$AZ1771)-1&lt;0.005,FALSE())),50,100)))</f>
        <v/>
      </c>
    </row>
    <row r="1772" customFormat="false" ht="15" hidden="false" customHeight="true" outlineLevel="0" collapsed="false">
      <c r="A1772" s="47" t="n">
        <v>1768</v>
      </c>
      <c r="B1772" s="48" t="n">
        <v>45125</v>
      </c>
      <c r="C1772" s="47" t="n">
        <v>2023</v>
      </c>
      <c r="D1772" s="49" t="s">
        <v>237</v>
      </c>
      <c r="E1772" s="50" t="n">
        <v>15841.35</v>
      </c>
      <c r="F1772" s="51" t="n">
        <v>0.260671</v>
      </c>
      <c r="G1772" s="51" t="n">
        <v>0</v>
      </c>
      <c r="H1772" s="52" t="n">
        <v>0.9184</v>
      </c>
      <c r="I1772" s="53" t="n">
        <v>390</v>
      </c>
      <c r="J1772" s="47" t="s">
        <v>235</v>
      </c>
      <c r="K1772" s="54" t="n">
        <v>13.3</v>
      </c>
      <c r="L1772" s="55" t="n">
        <f aca="false">IF(COUNT(F1772)=0,50,IF(F1772&gt;=0,100,IF(F1772&gt;=-0.02,50,0)))</f>
        <v>100</v>
      </c>
      <c r="M1772" s="55" t="n">
        <f aca="false">IF(COUNT(G1772)=0,50,IF(G1772&gt;-0.06,100,IF(G1772&gt;-0.15,50,0)))</f>
        <v>100</v>
      </c>
      <c r="N1772" s="55" t="n">
        <f aca="false">IF(COUNT(H1772)=0,50,IF(H1772&gt;=0.6,100,IF(H1772&gt;=0.4,50,0)))</f>
        <v>100</v>
      </c>
      <c r="O1772" s="55" t="n">
        <f aca="false">IF(COUNT(I1772)=0,50,IF(J1772="proxy_vix",50,IF(I1772&lt;350,100,IF(I1772&lt;=450,50,0))))</f>
        <v>50</v>
      </c>
      <c r="P1772" s="55" t="n">
        <f aca="false">IF(COUNT(K1772)=0,50,IF(K1772&lt;20,100,IF(K1772&lt;=25,50,0)))</f>
        <v>100</v>
      </c>
      <c r="Q1772" s="54"/>
      <c r="R1772" s="47"/>
      <c r="S1772" s="51" t="n">
        <f aca="false">$E1772/$E1771-1</f>
        <v>0.00815043071847499</v>
      </c>
      <c r="T1772" s="56" t="n">
        <f aca="false">$K1772/$K1771-1</f>
        <v>-0.0133531157270029</v>
      </c>
      <c r="V1772" s="57"/>
      <c r="W1772" s="57"/>
      <c r="Y1772" s="1" t="str">
        <f aca="false">IF(AX1772&gt;=70,"EASY",IF(AX1772&gt;40,"UNCERTAIN","HARD"))</f>
        <v>EASY</v>
      </c>
      <c r="AA1772" s="58" t="n">
        <f aca="false">IF($A1772&lt;200,"",AVERAGE($E1723:$E1772)/AVERAGE($E1573:$E1772)-1)</f>
        <v>0.154786964311495</v>
      </c>
      <c r="AB1772" s="59" t="n">
        <f aca="false">LOOKUP($B1772,07_L1政策步階!$A$4:$A$14,07_L1政策步階!$C$4:$C$14)</f>
        <v>-1</v>
      </c>
      <c r="AC1772" s="57"/>
      <c r="AD1772" s="57"/>
      <c r="AE1772" s="57"/>
      <c r="AF1772" s="57"/>
      <c r="AG1772" s="57"/>
      <c r="AH1772" s="57"/>
      <c r="AI1772" s="57"/>
      <c r="AJ1772" s="57"/>
      <c r="AK1772" s="57"/>
      <c r="AL1772" s="59" t="n">
        <f aca="false">IF(ISNUMBER($AA1772),IF($AA1772&gt;=0.005,100,IF($AA1772&gt;=-0.015,50,0)),"")</f>
        <v>100</v>
      </c>
      <c r="AM1772" s="59" t="n">
        <f aca="false">IF(ISNUMBER($AB1772),IF($AB1772=1,100,IF($AB1772=0,50,0)),"")</f>
        <v>0</v>
      </c>
      <c r="AN1772" s="0" t="str">
        <f aca="false">IF(ISNUMBER($AC1772),IF($AC1772&gt;=0.001,100,IF($AC1772&gt;=-0.003,50,0)),"")</f>
        <v/>
      </c>
      <c r="AO1772" s="0" t="str">
        <f aca="false">IF(ISNUMBER($AD1772),IF($AD1772&gt;=0.04,100,IF($AD1772&gt;=0,50,0)),"")</f>
        <v/>
      </c>
      <c r="AP1772" s="0" t="str">
        <f aca="false">IF(ISNUMBER($AE1772),IF($AE1772&gt;=25,100,IF($AE1772&gt;=-75,50,0)),"")</f>
        <v/>
      </c>
      <c r="AQ1772" s="0" t="str">
        <f aca="false">IF(ISNUMBER($AF1772),IF($AF1772&gt;0,100,IF($AF1772&gt;=-50,50,0)),"")</f>
        <v/>
      </c>
      <c r="AR1772" s="0" t="str">
        <f aca="false">IF(ISNUMBER($AG1772),IF($AG1772=1,100,IF($AG1772=0,50,0)),"")</f>
        <v/>
      </c>
      <c r="AS1772" s="0" t="str">
        <f aca="false">IF(ISNUMBER($AH1772),IF($AH1772&lt;0,100,IF($AH1772&lt;=20,50,0)),"")</f>
        <v/>
      </c>
      <c r="AT1772" s="0" t="str">
        <f aca="false">IF(ISNUMBER($AI1772),IF($AI1772&lt;0.95,100,IF($AI1772&lt;=1,50,0)),"")</f>
        <v/>
      </c>
      <c r="AU1772" s="0" t="str">
        <f aca="false">IF(ISNUMBER($AJ1772),IF($AJ1772&lt;30,0,IF($AJ1772&lt;40,50,IF($AJ1772&lt;=90,100,50))),"")</f>
        <v/>
      </c>
      <c r="AV1772" s="0" t="str">
        <f aca="false">IF(ISNUMBER($AK1772),IF($AK1772&gt;-0.2,100,IF($AK1772&gt;=-0.4,50,0)),"")</f>
        <v/>
      </c>
      <c r="AW1772" s="59" t="n">
        <f aca="false">01_指標庫!$H$4*ISNUMBER($F1772)+01_指標庫!$H$5*ISNUMBER($AA1772)+01_指標庫!$H$6*ISNUMBER($G1772)+01_指標庫!$H$7*ISNUMBER($H1772)+01_指標庫!$H$8*ISNUMBER($AF1772)+01_指標庫!$H$9*ISNUMBER($AG1772)+01_指標庫!$H$10*ISNUMBER($AB1772)+01_指標庫!$H$11*ISNUMBER($AC1772)+01_指標庫!$H$12*ISNUMBER($AD1772)+01_指標庫!$H$13*ISNUMBER($AE1772)+01_指標庫!$H$14*ISNUMBER($I1772)+01_指標庫!$H$15*ISNUMBER($AH1772)+01_指標庫!$H$16*ISNUMBER($K1772)+01_指標庫!$H$17*ISNUMBER($AI1772)+01_指標庫!$H$18*ISNUMBER($AJ1772)+01_指標庫!$H$19*ISNUMBER($AK1772)+01_指標庫!$H$20*ISNUMBER($BB1772)+01_指標庫!$H$21*ISNUMBER($BC1772)</f>
        <v>51</v>
      </c>
      <c r="AX1772" s="59" t="n">
        <f aca="false">IF(AW1772=0,50,ROUND((01_指標庫!$H$4*IF(ISNUMBER($F1772),L1772,0)+01_指標庫!$H$5*IF(ISNUMBER($AA1772),AL1772,0)+01_指標庫!$H$6*IF(ISNUMBER($G1772),M1772,0)+01_指標庫!$H$7*IF(ISNUMBER($H1772),N1772,0)+01_指標庫!$H$8*IF(ISNUMBER($AF1772),AQ1772,0)+01_指標庫!$H$9*IF(ISNUMBER($AG1772),AR1772,0)+01_指標庫!$H$10*IF(ISNUMBER($AB1772),AM1772,0)+01_指標庫!$H$11*IF(ISNUMBER($AC1772),AN1772,0)+01_指標庫!$H$12*IF(ISNUMBER($AD1772),AO1772,0)+01_指標庫!$H$13*IF(ISNUMBER($AE1772),AP1772,0)+01_指標庫!$H$14*IF(ISNUMBER($I1772),O1772,0)+01_指標庫!$H$15*IF(ISNUMBER($AH1772),AS1772,0)+01_指標庫!$H$16*IF(ISNUMBER($K1772),P1772,0)+01_指標庫!$H$17*IF(ISNUMBER($AI1772),AT1772,0)+01_指標庫!$H$18*IF(ISNUMBER($AJ1772),AU1772,0)+01_指標庫!$H$19*IF(ISNUMBER($AK1772),AV1772,0)+01_指標庫!$H$20*IF(ISNUMBER($BB1772),BB1772,0)+01_指標庫!$H$21*IF(ISNUMBER($BC1772),BC1772,0))/AW1772,1))</f>
        <v>82.4</v>
      </c>
      <c r="AY1772" s="60"/>
      <c r="AZ1772" s="60"/>
      <c r="BA1772" s="58" t="n">
        <f aca="false">AVERAGE($E1768:$E1772)/AVERAGE($E1763:$E1772)-1</f>
        <v>0.0163176176927053</v>
      </c>
      <c r="BB1772" s="59" t="n">
        <f aca="false">IF(ISNUMBER($BA1772),IF(OR($S1772&lt;=-0.03,$BA1772&lt;-0.003),0,IF(OR($S1772&lt;=-0.02,$BA1772&lt;0.01),50,100)),"")</f>
        <v>100</v>
      </c>
      <c r="BC1772" s="0" t="str">
        <f aca="false">IF(OR(COUNT($AZ1772)=0,COUNT($AZ1771)=0),"",IF(OR($AY1772/$AZ1771-1&lt;=-0.03,$AZ1772/$AZ1771-1&lt;=-0.045,IF(COUNT($AZ1763:$AZ1772)=10,AVERAGE($AZ1768:$AZ1772)/AVERAGE($AZ1763:$AZ1772)-1&lt;-0.01,FALSE())),0,IF(OR($AZ1772/$AZ1771-1&lt;=-0.02,IF(COUNT($AZ1763:$AZ1772)=10,AVERAGE($AZ1768:$AZ1772)/AVERAGE($AZ1763:$AZ1772)-1&lt;0.005,FALSE())),50,100)))</f>
        <v/>
      </c>
    </row>
    <row r="1773" customFormat="false" ht="15" hidden="false" customHeight="true" outlineLevel="0" collapsed="false">
      <c r="A1773" s="47" t="n">
        <v>1769</v>
      </c>
      <c r="B1773" s="48" t="n">
        <v>45126</v>
      </c>
      <c r="C1773" s="47" t="n">
        <v>2023</v>
      </c>
      <c r="D1773" s="49" t="s">
        <v>238</v>
      </c>
      <c r="E1773" s="50" t="n">
        <v>15826.35</v>
      </c>
      <c r="F1773" s="51" t="n">
        <v>0.257146</v>
      </c>
      <c r="G1773" s="51" t="n">
        <v>-0.000947</v>
      </c>
      <c r="H1773" s="52" t="n">
        <v>0.9184</v>
      </c>
      <c r="I1773" s="53" t="n">
        <v>389</v>
      </c>
      <c r="J1773" s="47" t="s">
        <v>235</v>
      </c>
      <c r="K1773" s="54" t="n">
        <v>13.76</v>
      </c>
      <c r="L1773" s="55" t="n">
        <f aca="false">IF(COUNT(F1773)=0,50,IF(F1773&gt;=0,100,IF(F1773&gt;=-0.02,50,0)))</f>
        <v>100</v>
      </c>
      <c r="M1773" s="55" t="n">
        <f aca="false">IF(COUNT(G1773)=0,50,IF(G1773&gt;-0.06,100,IF(G1773&gt;-0.15,50,0)))</f>
        <v>100</v>
      </c>
      <c r="N1773" s="55" t="n">
        <f aca="false">IF(COUNT(H1773)=0,50,IF(H1773&gt;=0.6,100,IF(H1773&gt;=0.4,50,0)))</f>
        <v>100</v>
      </c>
      <c r="O1773" s="55" t="n">
        <f aca="false">IF(COUNT(I1773)=0,50,IF(J1773="proxy_vix",50,IF(I1773&lt;350,100,IF(I1773&lt;=450,50,0))))</f>
        <v>50</v>
      </c>
      <c r="P1773" s="55" t="n">
        <f aca="false">IF(COUNT(K1773)=0,50,IF(K1773&lt;20,100,IF(K1773&lt;=25,50,0)))</f>
        <v>100</v>
      </c>
      <c r="Q1773" s="54"/>
      <c r="R1773" s="47"/>
      <c r="S1773" s="51" t="n">
        <f aca="false">$E1773/$E1772-1</f>
        <v>-0.000946888996202988</v>
      </c>
      <c r="T1773" s="56" t="n">
        <f aca="false">$K1773/$K1772-1</f>
        <v>0.0345864661654134</v>
      </c>
      <c r="V1773" s="57"/>
      <c r="W1773" s="57"/>
      <c r="Y1773" s="1" t="str">
        <f aca="false">IF(AX1773&gt;=70,"EASY",IF(AX1773&gt;40,"UNCERTAIN","HARD"))</f>
        <v>EASY</v>
      </c>
      <c r="AA1773" s="58" t="n">
        <f aca="false">IF($A1773&lt;200,"",AVERAGE($E1724:$E1773)/AVERAGE($E1574:$E1773)-1)</f>
        <v>0.156727434298317</v>
      </c>
      <c r="AB1773" s="59" t="n">
        <f aca="false">LOOKUP($B1773,07_L1政策步階!$A$4:$A$14,07_L1政策步階!$C$4:$C$14)</f>
        <v>-1</v>
      </c>
      <c r="AC1773" s="57"/>
      <c r="AD1773" s="57"/>
      <c r="AE1773" s="57"/>
      <c r="AF1773" s="57"/>
      <c r="AG1773" s="57"/>
      <c r="AH1773" s="57"/>
      <c r="AI1773" s="57"/>
      <c r="AJ1773" s="57"/>
      <c r="AK1773" s="57"/>
      <c r="AL1773" s="59" t="n">
        <f aca="false">IF(ISNUMBER($AA1773),IF($AA1773&gt;=0.005,100,IF($AA1773&gt;=-0.015,50,0)),"")</f>
        <v>100</v>
      </c>
      <c r="AM1773" s="59" t="n">
        <f aca="false">IF(ISNUMBER($AB1773),IF($AB1773=1,100,IF($AB1773=0,50,0)),"")</f>
        <v>0</v>
      </c>
      <c r="AN1773" s="0" t="str">
        <f aca="false">IF(ISNUMBER($AC1773),IF($AC1773&gt;=0.001,100,IF($AC1773&gt;=-0.003,50,0)),"")</f>
        <v/>
      </c>
      <c r="AO1773" s="0" t="str">
        <f aca="false">IF(ISNUMBER($AD1773),IF($AD1773&gt;=0.04,100,IF($AD1773&gt;=0,50,0)),"")</f>
        <v/>
      </c>
      <c r="AP1773" s="0" t="str">
        <f aca="false">IF(ISNUMBER($AE1773),IF($AE1773&gt;=25,100,IF($AE1773&gt;=-75,50,0)),"")</f>
        <v/>
      </c>
      <c r="AQ1773" s="0" t="str">
        <f aca="false">IF(ISNUMBER($AF1773),IF($AF1773&gt;0,100,IF($AF1773&gt;=-50,50,0)),"")</f>
        <v/>
      </c>
      <c r="AR1773" s="0" t="str">
        <f aca="false">IF(ISNUMBER($AG1773),IF($AG1773=1,100,IF($AG1773=0,50,0)),"")</f>
        <v/>
      </c>
      <c r="AS1773" s="0" t="str">
        <f aca="false">IF(ISNUMBER($AH1773),IF($AH1773&lt;0,100,IF($AH1773&lt;=20,50,0)),"")</f>
        <v/>
      </c>
      <c r="AT1773" s="0" t="str">
        <f aca="false">IF(ISNUMBER($AI1773),IF($AI1773&lt;0.95,100,IF($AI1773&lt;=1,50,0)),"")</f>
        <v/>
      </c>
      <c r="AU1773" s="0" t="str">
        <f aca="false">IF(ISNUMBER($AJ1773),IF($AJ1773&lt;30,0,IF($AJ1773&lt;40,50,IF($AJ1773&lt;=90,100,50))),"")</f>
        <v/>
      </c>
      <c r="AV1773" s="0" t="str">
        <f aca="false">IF(ISNUMBER($AK1773),IF($AK1773&gt;-0.2,100,IF($AK1773&gt;=-0.4,50,0)),"")</f>
        <v/>
      </c>
      <c r="AW1773" s="59" t="n">
        <f aca="false">01_指標庫!$H$4*ISNUMBER($F1773)+01_指標庫!$H$5*ISNUMBER($AA1773)+01_指標庫!$H$6*ISNUMBER($G1773)+01_指標庫!$H$7*ISNUMBER($H1773)+01_指標庫!$H$8*ISNUMBER($AF1773)+01_指標庫!$H$9*ISNUMBER($AG1773)+01_指標庫!$H$10*ISNUMBER($AB1773)+01_指標庫!$H$11*ISNUMBER($AC1773)+01_指標庫!$H$12*ISNUMBER($AD1773)+01_指標庫!$H$13*ISNUMBER($AE1773)+01_指標庫!$H$14*ISNUMBER($I1773)+01_指標庫!$H$15*ISNUMBER($AH1773)+01_指標庫!$H$16*ISNUMBER($K1773)+01_指標庫!$H$17*ISNUMBER($AI1773)+01_指標庫!$H$18*ISNUMBER($AJ1773)+01_指標庫!$H$19*ISNUMBER($AK1773)+01_指標庫!$H$20*ISNUMBER($BB1773)+01_指標庫!$H$21*ISNUMBER($BC1773)</f>
        <v>51</v>
      </c>
      <c r="AX1773" s="59" t="n">
        <f aca="false">IF(AW1773=0,50,ROUND((01_指標庫!$H$4*IF(ISNUMBER($F1773),L1773,0)+01_指標庫!$H$5*IF(ISNUMBER($AA1773),AL1773,0)+01_指標庫!$H$6*IF(ISNUMBER($G1773),M1773,0)+01_指標庫!$H$7*IF(ISNUMBER($H1773),N1773,0)+01_指標庫!$H$8*IF(ISNUMBER($AF1773),AQ1773,0)+01_指標庫!$H$9*IF(ISNUMBER($AG1773),AR1773,0)+01_指標庫!$H$10*IF(ISNUMBER($AB1773),AM1773,0)+01_指標庫!$H$11*IF(ISNUMBER($AC1773),AN1773,0)+01_指標庫!$H$12*IF(ISNUMBER($AD1773),AO1773,0)+01_指標庫!$H$13*IF(ISNUMBER($AE1773),AP1773,0)+01_指標庫!$H$14*IF(ISNUMBER($I1773),O1773,0)+01_指標庫!$H$15*IF(ISNUMBER($AH1773),AS1773,0)+01_指標庫!$H$16*IF(ISNUMBER($K1773),P1773,0)+01_指標庫!$H$17*IF(ISNUMBER($AI1773),AT1773,0)+01_指標庫!$H$18*IF(ISNUMBER($AJ1773),AU1773,0)+01_指標庫!$H$19*IF(ISNUMBER($AK1773),AV1773,0)+01_指標庫!$H$20*IF(ISNUMBER($BB1773),BB1773,0)+01_指標庫!$H$21*IF(ISNUMBER($BC1773),BC1773,0))/AW1773,1))</f>
        <v>82.4</v>
      </c>
      <c r="AY1773" s="60"/>
      <c r="AZ1773" s="60"/>
      <c r="BA1773" s="58" t="n">
        <f aca="false">AVERAGE($E1769:$E1773)/AVERAGE($E1764:$E1773)-1</f>
        <v>0.0189488114825127</v>
      </c>
      <c r="BB1773" s="59" t="n">
        <f aca="false">IF(ISNUMBER($BA1773),IF(OR($S1773&lt;=-0.03,$BA1773&lt;-0.003),0,IF(OR($S1773&lt;=-0.02,$BA1773&lt;0.01),50,100)),"")</f>
        <v>100</v>
      </c>
      <c r="BC1773" s="0" t="str">
        <f aca="false">IF(OR(COUNT($AZ1773)=0,COUNT($AZ1772)=0),"",IF(OR($AY1773/$AZ1772-1&lt;=-0.03,$AZ1773/$AZ1772-1&lt;=-0.045,IF(COUNT($AZ1764:$AZ1773)=10,AVERAGE($AZ1769:$AZ1773)/AVERAGE($AZ1764:$AZ1773)-1&lt;-0.01,FALSE())),0,IF(OR($AZ1773/$AZ1772-1&lt;=-0.02,IF(COUNT($AZ1764:$AZ1773)=10,AVERAGE($AZ1769:$AZ1773)/AVERAGE($AZ1764:$AZ1773)-1&lt;0.005,FALSE())),50,100)))</f>
        <v/>
      </c>
    </row>
    <row r="1774" customFormat="false" ht="15" hidden="false" customHeight="true" outlineLevel="0" collapsed="false">
      <c r="A1774" s="47" t="n">
        <v>1770</v>
      </c>
      <c r="B1774" s="48" t="n">
        <v>45127</v>
      </c>
      <c r="C1774" s="47" t="n">
        <v>2023</v>
      </c>
      <c r="D1774" s="49" t="s">
        <v>239</v>
      </c>
      <c r="E1774" s="50" t="n">
        <v>15466.09</v>
      </c>
      <c r="F1774" s="51" t="n">
        <v>0.22634</v>
      </c>
      <c r="G1774" s="51" t="n">
        <v>-0.023689</v>
      </c>
      <c r="H1774" s="52" t="n">
        <v>0.9388</v>
      </c>
      <c r="I1774" s="53" t="n">
        <v>390</v>
      </c>
      <c r="J1774" s="47" t="s">
        <v>235</v>
      </c>
      <c r="K1774" s="54" t="n">
        <v>13.99</v>
      </c>
      <c r="L1774" s="55" t="n">
        <f aca="false">IF(COUNT(F1774)=0,50,IF(F1774&gt;=0,100,IF(F1774&gt;=-0.02,50,0)))</f>
        <v>100</v>
      </c>
      <c r="M1774" s="55" t="n">
        <f aca="false">IF(COUNT(G1774)=0,50,IF(G1774&gt;-0.06,100,IF(G1774&gt;-0.15,50,0)))</f>
        <v>100</v>
      </c>
      <c r="N1774" s="55" t="n">
        <f aca="false">IF(COUNT(H1774)=0,50,IF(H1774&gt;=0.6,100,IF(H1774&gt;=0.4,50,0)))</f>
        <v>100</v>
      </c>
      <c r="O1774" s="55" t="n">
        <f aca="false">IF(COUNT(I1774)=0,50,IF(J1774="proxy_vix",50,IF(I1774&lt;350,100,IF(I1774&lt;=450,50,0))))</f>
        <v>50</v>
      </c>
      <c r="P1774" s="55" t="n">
        <f aca="false">IF(COUNT(K1774)=0,50,IF(K1774&lt;20,100,IF(K1774&lt;=25,50,0)))</f>
        <v>100</v>
      </c>
      <c r="Q1774" s="54"/>
      <c r="R1774" s="47"/>
      <c r="S1774" s="51" t="n">
        <f aca="false">$E1774/$E1773-1</f>
        <v>-0.0227633029725742</v>
      </c>
      <c r="T1774" s="56" t="n">
        <f aca="false">$K1774/$K1773-1</f>
        <v>0.0167151162790697</v>
      </c>
      <c r="V1774" s="57"/>
      <c r="W1774" s="57"/>
      <c r="Y1774" s="1" t="str">
        <f aca="false">IF(AX1774&gt;=70,"EASY",IF(AX1774&gt;40,"UNCERTAIN","HARD"))</f>
        <v>EASY</v>
      </c>
      <c r="AA1774" s="58" t="n">
        <f aca="false">IF($A1774&lt;200,"",AVERAGE($E1725:$E1774)/AVERAGE($E1575:$E1774)-1)</f>
        <v>0.158114436612913</v>
      </c>
      <c r="AB1774" s="59" t="n">
        <f aca="false">LOOKUP($B1774,07_L1政策步階!$A$4:$A$14,07_L1政策步階!$C$4:$C$14)</f>
        <v>-1</v>
      </c>
      <c r="AC1774" s="57"/>
      <c r="AD1774" s="57"/>
      <c r="AE1774" s="57"/>
      <c r="AF1774" s="57"/>
      <c r="AG1774" s="57"/>
      <c r="AH1774" s="57"/>
      <c r="AI1774" s="57"/>
      <c r="AJ1774" s="57"/>
      <c r="AK1774" s="57"/>
      <c r="AL1774" s="59" t="n">
        <f aca="false">IF(ISNUMBER($AA1774),IF($AA1774&gt;=0.005,100,IF($AA1774&gt;=-0.015,50,0)),"")</f>
        <v>100</v>
      </c>
      <c r="AM1774" s="59" t="n">
        <f aca="false">IF(ISNUMBER($AB1774),IF($AB1774=1,100,IF($AB1774=0,50,0)),"")</f>
        <v>0</v>
      </c>
      <c r="AN1774" s="0" t="str">
        <f aca="false">IF(ISNUMBER($AC1774),IF($AC1774&gt;=0.001,100,IF($AC1774&gt;=-0.003,50,0)),"")</f>
        <v/>
      </c>
      <c r="AO1774" s="0" t="str">
        <f aca="false">IF(ISNUMBER($AD1774),IF($AD1774&gt;=0.04,100,IF($AD1774&gt;=0,50,0)),"")</f>
        <v/>
      </c>
      <c r="AP1774" s="0" t="str">
        <f aca="false">IF(ISNUMBER($AE1774),IF($AE1774&gt;=25,100,IF($AE1774&gt;=-75,50,0)),"")</f>
        <v/>
      </c>
      <c r="AQ1774" s="0" t="str">
        <f aca="false">IF(ISNUMBER($AF1774),IF($AF1774&gt;0,100,IF($AF1774&gt;=-50,50,0)),"")</f>
        <v/>
      </c>
      <c r="AR1774" s="0" t="str">
        <f aca="false">IF(ISNUMBER($AG1774),IF($AG1774=1,100,IF($AG1774=0,50,0)),"")</f>
        <v/>
      </c>
      <c r="AS1774" s="0" t="str">
        <f aca="false">IF(ISNUMBER($AH1774),IF($AH1774&lt;0,100,IF($AH1774&lt;=20,50,0)),"")</f>
        <v/>
      </c>
      <c r="AT1774" s="0" t="str">
        <f aca="false">IF(ISNUMBER($AI1774),IF($AI1774&lt;0.95,100,IF($AI1774&lt;=1,50,0)),"")</f>
        <v/>
      </c>
      <c r="AU1774" s="0" t="str">
        <f aca="false">IF(ISNUMBER($AJ1774),IF($AJ1774&lt;30,0,IF($AJ1774&lt;40,50,IF($AJ1774&lt;=90,100,50))),"")</f>
        <v/>
      </c>
      <c r="AV1774" s="0" t="str">
        <f aca="false">IF(ISNUMBER($AK1774),IF($AK1774&gt;-0.2,100,IF($AK1774&gt;=-0.4,50,0)),"")</f>
        <v/>
      </c>
      <c r="AW1774" s="59" t="n">
        <f aca="false">01_指標庫!$H$4*ISNUMBER($F1774)+01_指標庫!$H$5*ISNUMBER($AA1774)+01_指標庫!$H$6*ISNUMBER($G1774)+01_指標庫!$H$7*ISNUMBER($H1774)+01_指標庫!$H$8*ISNUMBER($AF1774)+01_指標庫!$H$9*ISNUMBER($AG1774)+01_指標庫!$H$10*ISNUMBER($AB1774)+01_指標庫!$H$11*ISNUMBER($AC1774)+01_指標庫!$H$12*ISNUMBER($AD1774)+01_指標庫!$H$13*ISNUMBER($AE1774)+01_指標庫!$H$14*ISNUMBER($I1774)+01_指標庫!$H$15*ISNUMBER($AH1774)+01_指標庫!$H$16*ISNUMBER($K1774)+01_指標庫!$H$17*ISNUMBER($AI1774)+01_指標庫!$H$18*ISNUMBER($AJ1774)+01_指標庫!$H$19*ISNUMBER($AK1774)+01_指標庫!$H$20*ISNUMBER($BB1774)+01_指標庫!$H$21*ISNUMBER($BC1774)</f>
        <v>51</v>
      </c>
      <c r="AX1774" s="59" t="n">
        <f aca="false">IF(AW1774=0,50,ROUND((01_指標庫!$H$4*IF(ISNUMBER($F1774),L1774,0)+01_指標庫!$H$5*IF(ISNUMBER($AA1774),AL1774,0)+01_指標庫!$H$6*IF(ISNUMBER($G1774),M1774,0)+01_指標庫!$H$7*IF(ISNUMBER($H1774),N1774,0)+01_指標庫!$H$8*IF(ISNUMBER($AF1774),AQ1774,0)+01_指標庫!$H$9*IF(ISNUMBER($AG1774),AR1774,0)+01_指標庫!$H$10*IF(ISNUMBER($AB1774),AM1774,0)+01_指標庫!$H$11*IF(ISNUMBER($AC1774),AN1774,0)+01_指標庫!$H$12*IF(ISNUMBER($AD1774),AO1774,0)+01_指標庫!$H$13*IF(ISNUMBER($AE1774),AP1774,0)+01_指標庫!$H$14*IF(ISNUMBER($I1774),O1774,0)+01_指標庫!$H$15*IF(ISNUMBER($AH1774),AS1774,0)+01_指標庫!$H$16*IF(ISNUMBER($K1774),P1774,0)+01_指標庫!$H$17*IF(ISNUMBER($AI1774),AT1774,0)+01_指標庫!$H$18*IF(ISNUMBER($AJ1774),AU1774,0)+01_指標庫!$H$19*IF(ISNUMBER($AK1774),AV1774,0)+01_指標庫!$H$20*IF(ISNUMBER($BB1774),BB1774,0)+01_指標庫!$H$21*IF(ISNUMBER($BC1774),BC1774,0))/AW1774,1))</f>
        <v>76.5</v>
      </c>
      <c r="AY1774" s="60"/>
      <c r="AZ1774" s="60"/>
      <c r="BA1774" s="58" t="n">
        <f aca="false">AVERAGE($E1770:$E1774)/AVERAGE($E1765:$E1774)-1</f>
        <v>0.0150939104659662</v>
      </c>
      <c r="BB1774" s="59" t="n">
        <f aca="false">IF(ISNUMBER($BA1774),IF(OR($S1774&lt;=-0.03,$BA1774&lt;-0.003),0,IF(OR($S1774&lt;=-0.02,$BA1774&lt;0.01),50,100)),"")</f>
        <v>50</v>
      </c>
      <c r="BC1774" s="0" t="str">
        <f aca="false">IF(OR(COUNT($AZ1774)=0,COUNT($AZ1773)=0),"",IF(OR($AY1774/$AZ1773-1&lt;=-0.03,$AZ1774/$AZ1773-1&lt;=-0.045,IF(COUNT($AZ1765:$AZ1774)=10,AVERAGE($AZ1770:$AZ1774)/AVERAGE($AZ1765:$AZ1774)-1&lt;-0.01,FALSE())),0,IF(OR($AZ1774/$AZ1773-1&lt;=-0.02,IF(COUNT($AZ1765:$AZ1774)=10,AVERAGE($AZ1770:$AZ1774)/AVERAGE($AZ1765:$AZ1774)-1&lt;0.005,FALSE())),50,100)))</f>
        <v/>
      </c>
    </row>
    <row r="1775" customFormat="false" ht="15" hidden="false" customHeight="true" outlineLevel="0" collapsed="false">
      <c r="A1775" s="47" t="n">
        <v>1771</v>
      </c>
      <c r="B1775" s="48" t="n">
        <v>45128</v>
      </c>
      <c r="C1775" s="47" t="n">
        <v>2023</v>
      </c>
      <c r="D1775" s="49" t="s">
        <v>234</v>
      </c>
      <c r="E1775" s="50" t="n">
        <v>15425.67</v>
      </c>
      <c r="F1775" s="51" t="n">
        <v>0.221103</v>
      </c>
      <c r="G1775" s="51" t="n">
        <v>-0.02624</v>
      </c>
      <c r="H1775" s="52" t="n">
        <v>0.9388</v>
      </c>
      <c r="I1775" s="53" t="n">
        <v>389</v>
      </c>
      <c r="J1775" s="47" t="s">
        <v>235</v>
      </c>
      <c r="K1775" s="54" t="n">
        <v>13.6</v>
      </c>
      <c r="L1775" s="55" t="n">
        <f aca="false">IF(COUNT(F1775)=0,50,IF(F1775&gt;=0,100,IF(F1775&gt;=-0.02,50,0)))</f>
        <v>100</v>
      </c>
      <c r="M1775" s="55" t="n">
        <f aca="false">IF(COUNT(G1775)=0,50,IF(G1775&gt;-0.06,100,IF(G1775&gt;-0.15,50,0)))</f>
        <v>100</v>
      </c>
      <c r="N1775" s="55" t="n">
        <f aca="false">IF(COUNT(H1775)=0,50,IF(H1775&gt;=0.6,100,IF(H1775&gt;=0.4,50,0)))</f>
        <v>100</v>
      </c>
      <c r="O1775" s="55" t="n">
        <f aca="false">IF(COUNT(I1775)=0,50,IF(J1775="proxy_vix",50,IF(I1775&lt;350,100,IF(I1775&lt;=450,50,0))))</f>
        <v>50</v>
      </c>
      <c r="P1775" s="55" t="n">
        <f aca="false">IF(COUNT(K1775)=0,50,IF(K1775&lt;20,100,IF(K1775&lt;=25,50,0)))</f>
        <v>100</v>
      </c>
      <c r="Q1775" s="54"/>
      <c r="R1775" s="47"/>
      <c r="S1775" s="51" t="n">
        <f aca="false">$E1775/$E1774-1</f>
        <v>-0.00261345951045155</v>
      </c>
      <c r="T1775" s="56" t="n">
        <f aca="false">$K1775/$K1774-1</f>
        <v>-0.0278770550393138</v>
      </c>
      <c r="V1775" s="57"/>
      <c r="W1775" s="57"/>
      <c r="Y1775" s="1" t="str">
        <f aca="false">IF(AX1775&gt;=70,"EASY",IF(AX1775&gt;40,"UNCERTAIN","HARD"))</f>
        <v>EASY</v>
      </c>
      <c r="AA1775" s="58" t="n">
        <f aca="false">IF($A1775&lt;200,"",AVERAGE($E1726:$E1775)/AVERAGE($E1576:$E1775)-1)</f>
        <v>0.159713027321851</v>
      </c>
      <c r="AB1775" s="59" t="n">
        <f aca="false">LOOKUP($B1775,07_L1政策步階!$A$4:$A$14,07_L1政策步階!$C$4:$C$14)</f>
        <v>-1</v>
      </c>
      <c r="AC1775" s="57"/>
      <c r="AD1775" s="57"/>
      <c r="AE1775" s="57"/>
      <c r="AF1775" s="57"/>
      <c r="AG1775" s="57"/>
      <c r="AH1775" s="57"/>
      <c r="AI1775" s="57"/>
      <c r="AJ1775" s="57"/>
      <c r="AK1775" s="57"/>
      <c r="AL1775" s="59" t="n">
        <f aca="false">IF(ISNUMBER($AA1775),IF($AA1775&gt;=0.005,100,IF($AA1775&gt;=-0.015,50,0)),"")</f>
        <v>100</v>
      </c>
      <c r="AM1775" s="59" t="n">
        <f aca="false">IF(ISNUMBER($AB1775),IF($AB1775=1,100,IF($AB1775=0,50,0)),"")</f>
        <v>0</v>
      </c>
      <c r="AN1775" s="0" t="str">
        <f aca="false">IF(ISNUMBER($AC1775),IF($AC1775&gt;=0.001,100,IF($AC1775&gt;=-0.003,50,0)),"")</f>
        <v/>
      </c>
      <c r="AO1775" s="0" t="str">
        <f aca="false">IF(ISNUMBER($AD1775),IF($AD1775&gt;=0.04,100,IF($AD1775&gt;=0,50,0)),"")</f>
        <v/>
      </c>
      <c r="AP1775" s="0" t="str">
        <f aca="false">IF(ISNUMBER($AE1775),IF($AE1775&gt;=25,100,IF($AE1775&gt;=-75,50,0)),"")</f>
        <v/>
      </c>
      <c r="AQ1775" s="0" t="str">
        <f aca="false">IF(ISNUMBER($AF1775),IF($AF1775&gt;0,100,IF($AF1775&gt;=-50,50,0)),"")</f>
        <v/>
      </c>
      <c r="AR1775" s="0" t="str">
        <f aca="false">IF(ISNUMBER($AG1775),IF($AG1775=1,100,IF($AG1775=0,50,0)),"")</f>
        <v/>
      </c>
      <c r="AS1775" s="0" t="str">
        <f aca="false">IF(ISNUMBER($AH1775),IF($AH1775&lt;0,100,IF($AH1775&lt;=20,50,0)),"")</f>
        <v/>
      </c>
      <c r="AT1775" s="0" t="str">
        <f aca="false">IF(ISNUMBER($AI1775),IF($AI1775&lt;0.95,100,IF($AI1775&lt;=1,50,0)),"")</f>
        <v/>
      </c>
      <c r="AU1775" s="0" t="str">
        <f aca="false">IF(ISNUMBER($AJ1775),IF($AJ1775&lt;30,0,IF($AJ1775&lt;40,50,IF($AJ1775&lt;=90,100,50))),"")</f>
        <v/>
      </c>
      <c r="AV1775" s="0" t="str">
        <f aca="false">IF(ISNUMBER($AK1775),IF($AK1775&gt;-0.2,100,IF($AK1775&gt;=-0.4,50,0)),"")</f>
        <v/>
      </c>
      <c r="AW1775" s="59" t="n">
        <f aca="false">01_指標庫!$H$4*ISNUMBER($F1775)+01_指標庫!$H$5*ISNUMBER($AA1775)+01_指標庫!$H$6*ISNUMBER($G1775)+01_指標庫!$H$7*ISNUMBER($H1775)+01_指標庫!$H$8*ISNUMBER($AF1775)+01_指標庫!$H$9*ISNUMBER($AG1775)+01_指標庫!$H$10*ISNUMBER($AB1775)+01_指標庫!$H$11*ISNUMBER($AC1775)+01_指標庫!$H$12*ISNUMBER($AD1775)+01_指標庫!$H$13*ISNUMBER($AE1775)+01_指標庫!$H$14*ISNUMBER($I1775)+01_指標庫!$H$15*ISNUMBER($AH1775)+01_指標庫!$H$16*ISNUMBER($K1775)+01_指標庫!$H$17*ISNUMBER($AI1775)+01_指標庫!$H$18*ISNUMBER($AJ1775)+01_指標庫!$H$19*ISNUMBER($AK1775)+01_指標庫!$H$20*ISNUMBER($BB1775)+01_指標庫!$H$21*ISNUMBER($BC1775)</f>
        <v>51</v>
      </c>
      <c r="AX1775" s="59" t="n">
        <f aca="false">IF(AW1775=0,50,ROUND((01_指標庫!$H$4*IF(ISNUMBER($F1775),L1775,0)+01_指標庫!$H$5*IF(ISNUMBER($AA1775),AL1775,0)+01_指標庫!$H$6*IF(ISNUMBER($G1775),M1775,0)+01_指標庫!$H$7*IF(ISNUMBER($H1775),N1775,0)+01_指標庫!$H$8*IF(ISNUMBER($AF1775),AQ1775,0)+01_指標庫!$H$9*IF(ISNUMBER($AG1775),AR1775,0)+01_指標庫!$H$10*IF(ISNUMBER($AB1775),AM1775,0)+01_指標庫!$H$11*IF(ISNUMBER($AC1775),AN1775,0)+01_指標庫!$H$12*IF(ISNUMBER($AD1775),AO1775,0)+01_指標庫!$H$13*IF(ISNUMBER($AE1775),AP1775,0)+01_指標庫!$H$14*IF(ISNUMBER($I1775),O1775,0)+01_指標庫!$H$15*IF(ISNUMBER($AH1775),AS1775,0)+01_指標庫!$H$16*IF(ISNUMBER($K1775),P1775,0)+01_指標庫!$H$17*IF(ISNUMBER($AI1775),AT1775,0)+01_指標庫!$H$18*IF(ISNUMBER($AJ1775),AU1775,0)+01_指標庫!$H$19*IF(ISNUMBER($AK1775),AV1775,0)+01_指標庫!$H$20*IF(ISNUMBER($BB1775),BB1775,0)+01_指標庫!$H$21*IF(ISNUMBER($BC1775),BC1775,0))/AW1775,1))</f>
        <v>82.4</v>
      </c>
      <c r="AY1775" s="60"/>
      <c r="AZ1775" s="60"/>
      <c r="BA1775" s="58" t="n">
        <f aca="false">AVERAGE($E1771:$E1775)/AVERAGE($E1766:$E1775)-1</f>
        <v>0.0107386740572273</v>
      </c>
      <c r="BB1775" s="59" t="n">
        <f aca="false">IF(ISNUMBER($BA1775),IF(OR($S1775&lt;=-0.03,$BA1775&lt;-0.003),0,IF(OR($S1775&lt;=-0.02,$BA1775&lt;0.01),50,100)),"")</f>
        <v>100</v>
      </c>
      <c r="BC1775" s="0" t="str">
        <f aca="false">IF(OR(COUNT($AZ1775)=0,COUNT($AZ1774)=0),"",IF(OR($AY1775/$AZ1774-1&lt;=-0.03,$AZ1775/$AZ1774-1&lt;=-0.045,IF(COUNT($AZ1766:$AZ1775)=10,AVERAGE($AZ1771:$AZ1775)/AVERAGE($AZ1766:$AZ1775)-1&lt;-0.01,FALSE())),0,IF(OR($AZ1775/$AZ1774-1&lt;=-0.02,IF(COUNT($AZ1766:$AZ1775)=10,AVERAGE($AZ1771:$AZ1775)/AVERAGE($AZ1766:$AZ1775)-1&lt;0.005,FALSE())),50,100)))</f>
        <v/>
      </c>
    </row>
    <row r="1776" customFormat="false" ht="15" hidden="false" customHeight="true" outlineLevel="0" collapsed="false">
      <c r="A1776" s="47" t="n">
        <v>1772</v>
      </c>
      <c r="B1776" s="48" t="n">
        <v>45131</v>
      </c>
      <c r="C1776" s="47" t="n">
        <v>2023</v>
      </c>
      <c r="D1776" s="49" t="s">
        <v>236</v>
      </c>
      <c r="E1776" s="50" t="n">
        <v>15448.02</v>
      </c>
      <c r="F1776" s="51" t="n">
        <v>0.221004</v>
      </c>
      <c r="G1776" s="51" t="n">
        <v>-0.024829</v>
      </c>
      <c r="H1776" s="52" t="n">
        <v>0.9184</v>
      </c>
      <c r="I1776" s="53" t="n">
        <v>382</v>
      </c>
      <c r="J1776" s="47" t="s">
        <v>235</v>
      </c>
      <c r="K1776" s="54" t="n">
        <v>13.91</v>
      </c>
      <c r="L1776" s="55" t="n">
        <f aca="false">IF(COUNT(F1776)=0,50,IF(F1776&gt;=0,100,IF(F1776&gt;=-0.02,50,0)))</f>
        <v>100</v>
      </c>
      <c r="M1776" s="55" t="n">
        <f aca="false">IF(COUNT(G1776)=0,50,IF(G1776&gt;-0.06,100,IF(G1776&gt;-0.15,50,0)))</f>
        <v>100</v>
      </c>
      <c r="N1776" s="55" t="n">
        <f aca="false">IF(COUNT(H1776)=0,50,IF(H1776&gt;=0.6,100,IF(H1776&gt;=0.4,50,0)))</f>
        <v>100</v>
      </c>
      <c r="O1776" s="55" t="n">
        <f aca="false">IF(COUNT(I1776)=0,50,IF(J1776="proxy_vix",50,IF(I1776&lt;350,100,IF(I1776&lt;=450,50,0))))</f>
        <v>50</v>
      </c>
      <c r="P1776" s="55" t="n">
        <f aca="false">IF(COUNT(K1776)=0,50,IF(K1776&lt;20,100,IF(K1776&lt;=25,50,0)))</f>
        <v>100</v>
      </c>
      <c r="Q1776" s="54"/>
      <c r="R1776" s="47"/>
      <c r="S1776" s="51" t="n">
        <f aca="false">$E1776/$E1775-1</f>
        <v>0.00144888358171813</v>
      </c>
      <c r="T1776" s="56" t="n">
        <f aca="false">$K1776/$K1775-1</f>
        <v>0.022794117647059</v>
      </c>
      <c r="V1776" s="57"/>
      <c r="W1776" s="57"/>
      <c r="Y1776" s="1" t="str">
        <f aca="false">IF(AX1776&gt;=70,"EASY",IF(AX1776&gt;40,"UNCERTAIN","HARD"))</f>
        <v>EASY</v>
      </c>
      <c r="AA1776" s="58" t="n">
        <f aca="false">IF($A1776&lt;200,"",AVERAGE($E1727:$E1776)/AVERAGE($E1577:$E1776)-1)</f>
        <v>0.161261377282046</v>
      </c>
      <c r="AB1776" s="59" t="n">
        <f aca="false">LOOKUP($B1776,07_L1政策步階!$A$4:$A$14,07_L1政策步階!$C$4:$C$14)</f>
        <v>-1</v>
      </c>
      <c r="AC1776" s="57"/>
      <c r="AD1776" s="57"/>
      <c r="AE1776" s="57"/>
      <c r="AF1776" s="57"/>
      <c r="AG1776" s="57"/>
      <c r="AH1776" s="57"/>
      <c r="AI1776" s="57"/>
      <c r="AJ1776" s="57"/>
      <c r="AK1776" s="57"/>
      <c r="AL1776" s="59" t="n">
        <f aca="false">IF(ISNUMBER($AA1776),IF($AA1776&gt;=0.005,100,IF($AA1776&gt;=-0.015,50,0)),"")</f>
        <v>100</v>
      </c>
      <c r="AM1776" s="59" t="n">
        <f aca="false">IF(ISNUMBER($AB1776),IF($AB1776=1,100,IF($AB1776=0,50,0)),"")</f>
        <v>0</v>
      </c>
      <c r="AN1776" s="0" t="str">
        <f aca="false">IF(ISNUMBER($AC1776),IF($AC1776&gt;=0.001,100,IF($AC1776&gt;=-0.003,50,0)),"")</f>
        <v/>
      </c>
      <c r="AO1776" s="0" t="str">
        <f aca="false">IF(ISNUMBER($AD1776),IF($AD1776&gt;=0.04,100,IF($AD1776&gt;=0,50,0)),"")</f>
        <v/>
      </c>
      <c r="AP1776" s="0" t="str">
        <f aca="false">IF(ISNUMBER($AE1776),IF($AE1776&gt;=25,100,IF($AE1776&gt;=-75,50,0)),"")</f>
        <v/>
      </c>
      <c r="AQ1776" s="0" t="str">
        <f aca="false">IF(ISNUMBER($AF1776),IF($AF1776&gt;0,100,IF($AF1776&gt;=-50,50,0)),"")</f>
        <v/>
      </c>
      <c r="AR1776" s="0" t="str">
        <f aca="false">IF(ISNUMBER($AG1776),IF($AG1776=1,100,IF($AG1776=0,50,0)),"")</f>
        <v/>
      </c>
      <c r="AS1776" s="0" t="str">
        <f aca="false">IF(ISNUMBER($AH1776),IF($AH1776&lt;0,100,IF($AH1776&lt;=20,50,0)),"")</f>
        <v/>
      </c>
      <c r="AT1776" s="0" t="str">
        <f aca="false">IF(ISNUMBER($AI1776),IF($AI1776&lt;0.95,100,IF($AI1776&lt;=1,50,0)),"")</f>
        <v/>
      </c>
      <c r="AU1776" s="0" t="str">
        <f aca="false">IF(ISNUMBER($AJ1776),IF($AJ1776&lt;30,0,IF($AJ1776&lt;40,50,IF($AJ1776&lt;=90,100,50))),"")</f>
        <v/>
      </c>
      <c r="AV1776" s="0" t="str">
        <f aca="false">IF(ISNUMBER($AK1776),IF($AK1776&gt;-0.2,100,IF($AK1776&gt;=-0.4,50,0)),"")</f>
        <v/>
      </c>
      <c r="AW1776" s="59" t="n">
        <f aca="false">01_指標庫!$H$4*ISNUMBER($F1776)+01_指標庫!$H$5*ISNUMBER($AA1776)+01_指標庫!$H$6*ISNUMBER($G1776)+01_指標庫!$H$7*ISNUMBER($H1776)+01_指標庫!$H$8*ISNUMBER($AF1776)+01_指標庫!$H$9*ISNUMBER($AG1776)+01_指標庫!$H$10*ISNUMBER($AB1776)+01_指標庫!$H$11*ISNUMBER($AC1776)+01_指標庫!$H$12*ISNUMBER($AD1776)+01_指標庫!$H$13*ISNUMBER($AE1776)+01_指標庫!$H$14*ISNUMBER($I1776)+01_指標庫!$H$15*ISNUMBER($AH1776)+01_指標庫!$H$16*ISNUMBER($K1776)+01_指標庫!$H$17*ISNUMBER($AI1776)+01_指標庫!$H$18*ISNUMBER($AJ1776)+01_指標庫!$H$19*ISNUMBER($AK1776)+01_指標庫!$H$20*ISNUMBER($BB1776)+01_指標庫!$H$21*ISNUMBER($BC1776)</f>
        <v>51</v>
      </c>
      <c r="AX1776" s="59" t="n">
        <f aca="false">IF(AW1776=0,50,ROUND((01_指標庫!$H$4*IF(ISNUMBER($F1776),L1776,0)+01_指標庫!$H$5*IF(ISNUMBER($AA1776),AL1776,0)+01_指標庫!$H$6*IF(ISNUMBER($G1776),M1776,0)+01_指標庫!$H$7*IF(ISNUMBER($H1776),N1776,0)+01_指標庫!$H$8*IF(ISNUMBER($AF1776),AQ1776,0)+01_指標庫!$H$9*IF(ISNUMBER($AG1776),AR1776,0)+01_指標庫!$H$10*IF(ISNUMBER($AB1776),AM1776,0)+01_指標庫!$H$11*IF(ISNUMBER($AC1776),AN1776,0)+01_指標庫!$H$12*IF(ISNUMBER($AD1776),AO1776,0)+01_指標庫!$H$13*IF(ISNUMBER($AE1776),AP1776,0)+01_指標庫!$H$14*IF(ISNUMBER($I1776),O1776,0)+01_指標庫!$H$15*IF(ISNUMBER($AH1776),AS1776,0)+01_指標庫!$H$16*IF(ISNUMBER($K1776),P1776,0)+01_指標庫!$H$17*IF(ISNUMBER($AI1776),AT1776,0)+01_指標庫!$H$18*IF(ISNUMBER($AJ1776),AU1776,0)+01_指標庫!$H$19*IF(ISNUMBER($AK1776),AV1776,0)+01_指標庫!$H$20*IF(ISNUMBER($BB1776),BB1776,0)+01_指標庫!$H$21*IF(ISNUMBER($BC1776),BC1776,0))/AW1776,1))</f>
        <v>76.5</v>
      </c>
      <c r="AY1776" s="60"/>
      <c r="AZ1776" s="60"/>
      <c r="BA1776" s="58" t="n">
        <f aca="false">AVERAGE($E1772:$E1776)/AVERAGE($E1767:$E1776)-1</f>
        <v>0.00470316991449837</v>
      </c>
      <c r="BB1776" s="59" t="n">
        <f aca="false">IF(ISNUMBER($BA1776),IF(OR($S1776&lt;=-0.03,$BA1776&lt;-0.003),0,IF(OR($S1776&lt;=-0.02,$BA1776&lt;0.01),50,100)),"")</f>
        <v>50</v>
      </c>
      <c r="BC1776" s="0" t="str">
        <f aca="false">IF(OR(COUNT($AZ1776)=0,COUNT($AZ1775)=0),"",IF(OR($AY1776/$AZ1775-1&lt;=-0.03,$AZ1776/$AZ1775-1&lt;=-0.045,IF(COUNT($AZ1767:$AZ1776)=10,AVERAGE($AZ1772:$AZ1776)/AVERAGE($AZ1767:$AZ1776)-1&lt;-0.01,FALSE())),0,IF(OR($AZ1776/$AZ1775-1&lt;=-0.02,IF(COUNT($AZ1767:$AZ1776)=10,AVERAGE($AZ1772:$AZ1776)/AVERAGE($AZ1767:$AZ1776)-1&lt;0.005,FALSE())),50,100)))</f>
        <v/>
      </c>
    </row>
    <row r="1777" customFormat="false" ht="15" hidden="false" customHeight="true" outlineLevel="0" collapsed="false">
      <c r="A1777" s="47" t="n">
        <v>1773</v>
      </c>
      <c r="B1777" s="48" t="n">
        <v>45132</v>
      </c>
      <c r="C1777" s="47" t="n">
        <v>2023</v>
      </c>
      <c r="D1777" s="49" t="s">
        <v>237</v>
      </c>
      <c r="E1777" s="50" t="n">
        <v>15561.42</v>
      </c>
      <c r="F1777" s="51" t="n">
        <v>0.228032</v>
      </c>
      <c r="G1777" s="51" t="n">
        <v>-0.017671</v>
      </c>
      <c r="H1777" s="52" t="n">
        <v>0.9184</v>
      </c>
      <c r="I1777" s="53" t="n">
        <v>384</v>
      </c>
      <c r="J1777" s="47" t="s">
        <v>235</v>
      </c>
      <c r="K1777" s="54" t="n">
        <v>13.86</v>
      </c>
      <c r="L1777" s="55" t="n">
        <f aca="false">IF(COUNT(F1777)=0,50,IF(F1777&gt;=0,100,IF(F1777&gt;=-0.02,50,0)))</f>
        <v>100</v>
      </c>
      <c r="M1777" s="55" t="n">
        <f aca="false">IF(COUNT(G1777)=0,50,IF(G1777&gt;-0.06,100,IF(G1777&gt;-0.15,50,0)))</f>
        <v>100</v>
      </c>
      <c r="N1777" s="55" t="n">
        <f aca="false">IF(COUNT(H1777)=0,50,IF(H1777&gt;=0.6,100,IF(H1777&gt;=0.4,50,0)))</f>
        <v>100</v>
      </c>
      <c r="O1777" s="55" t="n">
        <f aca="false">IF(COUNT(I1777)=0,50,IF(J1777="proxy_vix",50,IF(I1777&lt;350,100,IF(I1777&lt;=450,50,0))))</f>
        <v>50</v>
      </c>
      <c r="P1777" s="55" t="n">
        <f aca="false">IF(COUNT(K1777)=0,50,IF(K1777&lt;20,100,IF(K1777&lt;=25,50,0)))</f>
        <v>100</v>
      </c>
      <c r="Q1777" s="54"/>
      <c r="R1777" s="47"/>
      <c r="S1777" s="51" t="n">
        <f aca="false">$E1777/$E1776-1</f>
        <v>0.00734074658111528</v>
      </c>
      <c r="T1777" s="56" t="n">
        <f aca="false">$K1777/$K1776-1</f>
        <v>-0.00359453630481676</v>
      </c>
      <c r="V1777" s="57"/>
      <c r="W1777" s="57"/>
      <c r="Y1777" s="1" t="str">
        <f aca="false">IF(AX1777&gt;=70,"EASY",IF(AX1777&gt;40,"UNCERTAIN","HARD"))</f>
        <v>EASY</v>
      </c>
      <c r="AA1777" s="58" t="n">
        <f aca="false">IF($A1777&lt;200,"",AVERAGE($E1728:$E1777)/AVERAGE($E1578:$E1777)-1)</f>
        <v>0.162861449516509</v>
      </c>
      <c r="AB1777" s="59" t="n">
        <f aca="false">LOOKUP($B1777,07_L1政策步階!$A$4:$A$14,07_L1政策步階!$C$4:$C$14)</f>
        <v>-1</v>
      </c>
      <c r="AC1777" s="57"/>
      <c r="AD1777" s="57"/>
      <c r="AE1777" s="57"/>
      <c r="AF1777" s="57"/>
      <c r="AG1777" s="57"/>
      <c r="AH1777" s="57"/>
      <c r="AI1777" s="57"/>
      <c r="AJ1777" s="57"/>
      <c r="AK1777" s="57"/>
      <c r="AL1777" s="59" t="n">
        <f aca="false">IF(ISNUMBER($AA1777),IF($AA1777&gt;=0.005,100,IF($AA1777&gt;=-0.015,50,0)),"")</f>
        <v>100</v>
      </c>
      <c r="AM1777" s="59" t="n">
        <f aca="false">IF(ISNUMBER($AB1777),IF($AB1777=1,100,IF($AB1777=0,50,0)),"")</f>
        <v>0</v>
      </c>
      <c r="AN1777" s="0" t="str">
        <f aca="false">IF(ISNUMBER($AC1777),IF($AC1777&gt;=0.001,100,IF($AC1777&gt;=-0.003,50,0)),"")</f>
        <v/>
      </c>
      <c r="AO1777" s="0" t="str">
        <f aca="false">IF(ISNUMBER($AD1777),IF($AD1777&gt;=0.04,100,IF($AD1777&gt;=0,50,0)),"")</f>
        <v/>
      </c>
      <c r="AP1777" s="0" t="str">
        <f aca="false">IF(ISNUMBER($AE1777),IF($AE1777&gt;=25,100,IF($AE1777&gt;=-75,50,0)),"")</f>
        <v/>
      </c>
      <c r="AQ1777" s="0" t="str">
        <f aca="false">IF(ISNUMBER($AF1777),IF($AF1777&gt;0,100,IF($AF1777&gt;=-50,50,0)),"")</f>
        <v/>
      </c>
      <c r="AR1777" s="0" t="str">
        <f aca="false">IF(ISNUMBER($AG1777),IF($AG1777=1,100,IF($AG1777=0,50,0)),"")</f>
        <v/>
      </c>
      <c r="AS1777" s="0" t="str">
        <f aca="false">IF(ISNUMBER($AH1777),IF($AH1777&lt;0,100,IF($AH1777&lt;=20,50,0)),"")</f>
        <v/>
      </c>
      <c r="AT1777" s="0" t="str">
        <f aca="false">IF(ISNUMBER($AI1777),IF($AI1777&lt;0.95,100,IF($AI1777&lt;=1,50,0)),"")</f>
        <v/>
      </c>
      <c r="AU1777" s="0" t="str">
        <f aca="false">IF(ISNUMBER($AJ1777),IF($AJ1777&lt;30,0,IF($AJ1777&lt;40,50,IF($AJ1777&lt;=90,100,50))),"")</f>
        <v/>
      </c>
      <c r="AV1777" s="0" t="str">
        <f aca="false">IF(ISNUMBER($AK1777),IF($AK1777&gt;-0.2,100,IF($AK1777&gt;=-0.4,50,0)),"")</f>
        <v/>
      </c>
      <c r="AW1777" s="59" t="n">
        <f aca="false">01_指標庫!$H$4*ISNUMBER($F1777)+01_指標庫!$H$5*ISNUMBER($AA1777)+01_指標庫!$H$6*ISNUMBER($G1777)+01_指標庫!$H$7*ISNUMBER($H1777)+01_指標庫!$H$8*ISNUMBER($AF1777)+01_指標庫!$H$9*ISNUMBER($AG1777)+01_指標庫!$H$10*ISNUMBER($AB1777)+01_指標庫!$H$11*ISNUMBER($AC1777)+01_指標庫!$H$12*ISNUMBER($AD1777)+01_指標庫!$H$13*ISNUMBER($AE1777)+01_指標庫!$H$14*ISNUMBER($I1777)+01_指標庫!$H$15*ISNUMBER($AH1777)+01_指標庫!$H$16*ISNUMBER($K1777)+01_指標庫!$H$17*ISNUMBER($AI1777)+01_指標庫!$H$18*ISNUMBER($AJ1777)+01_指標庫!$H$19*ISNUMBER($AK1777)+01_指標庫!$H$20*ISNUMBER($BB1777)+01_指標庫!$H$21*ISNUMBER($BC1777)</f>
        <v>51</v>
      </c>
      <c r="AX1777" s="59" t="n">
        <f aca="false">IF(AW1777=0,50,ROUND((01_指標庫!$H$4*IF(ISNUMBER($F1777),L1777,0)+01_指標庫!$H$5*IF(ISNUMBER($AA1777),AL1777,0)+01_指標庫!$H$6*IF(ISNUMBER($G1777),M1777,0)+01_指標庫!$H$7*IF(ISNUMBER($H1777),N1777,0)+01_指標庫!$H$8*IF(ISNUMBER($AF1777),AQ1777,0)+01_指標庫!$H$9*IF(ISNUMBER($AG1777),AR1777,0)+01_指標庫!$H$10*IF(ISNUMBER($AB1777),AM1777,0)+01_指標庫!$H$11*IF(ISNUMBER($AC1777),AN1777,0)+01_指標庫!$H$12*IF(ISNUMBER($AD1777),AO1777,0)+01_指標庫!$H$13*IF(ISNUMBER($AE1777),AP1777,0)+01_指標庫!$H$14*IF(ISNUMBER($I1777),O1777,0)+01_指標庫!$H$15*IF(ISNUMBER($AH1777),AS1777,0)+01_指標庫!$H$16*IF(ISNUMBER($K1777),P1777,0)+01_指標庫!$H$17*IF(ISNUMBER($AI1777),AT1777,0)+01_指標庫!$H$18*IF(ISNUMBER($AJ1777),AU1777,0)+01_指標庫!$H$19*IF(ISNUMBER($AK1777),AV1777,0)+01_指標庫!$H$20*IF(ISNUMBER($BB1777),BB1777,0)+01_指標庫!$H$21*IF(ISNUMBER($BC1777),BC1777,0))/AW1777,1))</f>
        <v>76.5</v>
      </c>
      <c r="AY1777" s="60"/>
      <c r="AZ1777" s="60"/>
      <c r="BA1777" s="58" t="n">
        <f aca="false">AVERAGE($E1773:$E1777)/AVERAGE($E1768:$E1777)-1</f>
        <v>-0.00174594012251816</v>
      </c>
      <c r="BB1777" s="59" t="n">
        <f aca="false">IF(ISNUMBER($BA1777),IF(OR($S1777&lt;=-0.03,$BA1777&lt;-0.003),0,IF(OR($S1777&lt;=-0.02,$BA1777&lt;0.01),50,100)),"")</f>
        <v>50</v>
      </c>
      <c r="BC1777" s="0" t="str">
        <f aca="false">IF(OR(COUNT($AZ1777)=0,COUNT($AZ1776)=0),"",IF(OR($AY1777/$AZ1776-1&lt;=-0.03,$AZ1777/$AZ1776-1&lt;=-0.045,IF(COUNT($AZ1768:$AZ1777)=10,AVERAGE($AZ1773:$AZ1777)/AVERAGE($AZ1768:$AZ1777)-1&lt;-0.01,FALSE())),0,IF(OR($AZ1777/$AZ1776-1&lt;=-0.02,IF(COUNT($AZ1768:$AZ1777)=10,AVERAGE($AZ1773:$AZ1777)/AVERAGE($AZ1768:$AZ1777)-1&lt;0.005,FALSE())),50,100)))</f>
        <v/>
      </c>
    </row>
    <row r="1778" customFormat="false" ht="15" hidden="false" customHeight="true" outlineLevel="0" collapsed="false">
      <c r="A1778" s="47" t="n">
        <v>1774</v>
      </c>
      <c r="B1778" s="48" t="n">
        <v>45133</v>
      </c>
      <c r="C1778" s="47" t="n">
        <v>2023</v>
      </c>
      <c r="D1778" s="49" t="s">
        <v>238</v>
      </c>
      <c r="E1778" s="50" t="n">
        <v>15499.26</v>
      </c>
      <c r="F1778" s="51" t="n">
        <v>0.221192</v>
      </c>
      <c r="G1778" s="51" t="n">
        <v>-0.021595</v>
      </c>
      <c r="H1778" s="52" t="n">
        <v>0.9184</v>
      </c>
      <c r="I1778" s="53" t="n">
        <v>391</v>
      </c>
      <c r="J1778" s="47" t="s">
        <v>235</v>
      </c>
      <c r="K1778" s="54" t="n">
        <v>13.19</v>
      </c>
      <c r="L1778" s="55" t="n">
        <f aca="false">IF(COUNT(F1778)=0,50,IF(F1778&gt;=0,100,IF(F1778&gt;=-0.02,50,0)))</f>
        <v>100</v>
      </c>
      <c r="M1778" s="55" t="n">
        <f aca="false">IF(COUNT(G1778)=0,50,IF(G1778&gt;-0.06,100,IF(G1778&gt;-0.15,50,0)))</f>
        <v>100</v>
      </c>
      <c r="N1778" s="55" t="n">
        <f aca="false">IF(COUNT(H1778)=0,50,IF(H1778&gt;=0.6,100,IF(H1778&gt;=0.4,50,0)))</f>
        <v>100</v>
      </c>
      <c r="O1778" s="55" t="n">
        <f aca="false">IF(COUNT(I1778)=0,50,IF(J1778="proxy_vix",50,IF(I1778&lt;350,100,IF(I1778&lt;=450,50,0))))</f>
        <v>50</v>
      </c>
      <c r="P1778" s="55" t="n">
        <f aca="false">IF(COUNT(K1778)=0,50,IF(K1778&lt;20,100,IF(K1778&lt;=25,50,0)))</f>
        <v>100</v>
      </c>
      <c r="Q1778" s="54"/>
      <c r="R1778" s="47"/>
      <c r="S1778" s="51" t="n">
        <f aca="false">$E1778/$E1777-1</f>
        <v>-0.00399449407573349</v>
      </c>
      <c r="T1778" s="56" t="n">
        <f aca="false">$K1778/$K1777-1</f>
        <v>-0.0483405483405484</v>
      </c>
      <c r="V1778" s="57"/>
      <c r="W1778" s="57"/>
      <c r="Y1778" s="1" t="str">
        <f aca="false">IF(AX1778&gt;=70,"EASY",IF(AX1778&gt;40,"UNCERTAIN","HARD"))</f>
        <v>EASY</v>
      </c>
      <c r="AA1778" s="58" t="n">
        <f aca="false">IF($A1778&lt;200,"",AVERAGE($E1729:$E1778)/AVERAGE($E1579:$E1778)-1)</f>
        <v>0.164424994533032</v>
      </c>
      <c r="AB1778" s="59" t="n">
        <f aca="false">LOOKUP($B1778,07_L1政策步階!$A$4:$A$14,07_L1政策步階!$C$4:$C$14)</f>
        <v>-1</v>
      </c>
      <c r="AC1778" s="57"/>
      <c r="AD1778" s="57"/>
      <c r="AE1778" s="57"/>
      <c r="AF1778" s="57"/>
      <c r="AG1778" s="57"/>
      <c r="AH1778" s="57"/>
      <c r="AI1778" s="57"/>
      <c r="AJ1778" s="57"/>
      <c r="AK1778" s="57"/>
      <c r="AL1778" s="59" t="n">
        <f aca="false">IF(ISNUMBER($AA1778),IF($AA1778&gt;=0.005,100,IF($AA1778&gt;=-0.015,50,0)),"")</f>
        <v>100</v>
      </c>
      <c r="AM1778" s="59" t="n">
        <f aca="false">IF(ISNUMBER($AB1778),IF($AB1778=1,100,IF($AB1778=0,50,0)),"")</f>
        <v>0</v>
      </c>
      <c r="AN1778" s="0" t="str">
        <f aca="false">IF(ISNUMBER($AC1778),IF($AC1778&gt;=0.001,100,IF($AC1778&gt;=-0.003,50,0)),"")</f>
        <v/>
      </c>
      <c r="AO1778" s="0" t="str">
        <f aca="false">IF(ISNUMBER($AD1778),IF($AD1778&gt;=0.04,100,IF($AD1778&gt;=0,50,0)),"")</f>
        <v/>
      </c>
      <c r="AP1778" s="0" t="str">
        <f aca="false">IF(ISNUMBER($AE1778),IF($AE1778&gt;=25,100,IF($AE1778&gt;=-75,50,0)),"")</f>
        <v/>
      </c>
      <c r="AQ1778" s="0" t="str">
        <f aca="false">IF(ISNUMBER($AF1778),IF($AF1778&gt;0,100,IF($AF1778&gt;=-50,50,0)),"")</f>
        <v/>
      </c>
      <c r="AR1778" s="0" t="str">
        <f aca="false">IF(ISNUMBER($AG1778),IF($AG1778=1,100,IF($AG1778=0,50,0)),"")</f>
        <v/>
      </c>
      <c r="AS1778" s="0" t="str">
        <f aca="false">IF(ISNUMBER($AH1778),IF($AH1778&lt;0,100,IF($AH1778&lt;=20,50,0)),"")</f>
        <v/>
      </c>
      <c r="AT1778" s="0" t="str">
        <f aca="false">IF(ISNUMBER($AI1778),IF($AI1778&lt;0.95,100,IF($AI1778&lt;=1,50,0)),"")</f>
        <v/>
      </c>
      <c r="AU1778" s="0" t="str">
        <f aca="false">IF(ISNUMBER($AJ1778),IF($AJ1778&lt;30,0,IF($AJ1778&lt;40,50,IF($AJ1778&lt;=90,100,50))),"")</f>
        <v/>
      </c>
      <c r="AV1778" s="0" t="str">
        <f aca="false">IF(ISNUMBER($AK1778),IF($AK1778&gt;-0.2,100,IF($AK1778&gt;=-0.4,50,0)),"")</f>
        <v/>
      </c>
      <c r="AW1778" s="59" t="n">
        <f aca="false">01_指標庫!$H$4*ISNUMBER($F1778)+01_指標庫!$H$5*ISNUMBER($AA1778)+01_指標庫!$H$6*ISNUMBER($G1778)+01_指標庫!$H$7*ISNUMBER($H1778)+01_指標庫!$H$8*ISNUMBER($AF1778)+01_指標庫!$H$9*ISNUMBER($AG1778)+01_指標庫!$H$10*ISNUMBER($AB1778)+01_指標庫!$H$11*ISNUMBER($AC1778)+01_指標庫!$H$12*ISNUMBER($AD1778)+01_指標庫!$H$13*ISNUMBER($AE1778)+01_指標庫!$H$14*ISNUMBER($I1778)+01_指標庫!$H$15*ISNUMBER($AH1778)+01_指標庫!$H$16*ISNUMBER($K1778)+01_指標庫!$H$17*ISNUMBER($AI1778)+01_指標庫!$H$18*ISNUMBER($AJ1778)+01_指標庫!$H$19*ISNUMBER($AK1778)+01_指標庫!$H$20*ISNUMBER($BB1778)+01_指標庫!$H$21*ISNUMBER($BC1778)</f>
        <v>51</v>
      </c>
      <c r="AX1778" s="59" t="n">
        <f aca="false">IF(AW1778=0,50,ROUND((01_指標庫!$H$4*IF(ISNUMBER($F1778),L1778,0)+01_指標庫!$H$5*IF(ISNUMBER($AA1778),AL1778,0)+01_指標庫!$H$6*IF(ISNUMBER($G1778),M1778,0)+01_指標庫!$H$7*IF(ISNUMBER($H1778),N1778,0)+01_指標庫!$H$8*IF(ISNUMBER($AF1778),AQ1778,0)+01_指標庫!$H$9*IF(ISNUMBER($AG1778),AR1778,0)+01_指標庫!$H$10*IF(ISNUMBER($AB1778),AM1778,0)+01_指標庫!$H$11*IF(ISNUMBER($AC1778),AN1778,0)+01_指標庫!$H$12*IF(ISNUMBER($AD1778),AO1778,0)+01_指標庫!$H$13*IF(ISNUMBER($AE1778),AP1778,0)+01_指標庫!$H$14*IF(ISNUMBER($I1778),O1778,0)+01_指標庫!$H$15*IF(ISNUMBER($AH1778),AS1778,0)+01_指標庫!$H$16*IF(ISNUMBER($K1778),P1778,0)+01_指標庫!$H$17*IF(ISNUMBER($AI1778),AT1778,0)+01_指標庫!$H$18*IF(ISNUMBER($AJ1778),AU1778,0)+01_指標庫!$H$19*IF(ISNUMBER($AK1778),AV1778,0)+01_指標庫!$H$20*IF(ISNUMBER($BB1778),BB1778,0)+01_指標庫!$H$21*IF(ISNUMBER($BC1778),BC1778,0))/AW1778,1))</f>
        <v>70.6</v>
      </c>
      <c r="AY1778" s="60"/>
      <c r="AZ1778" s="60"/>
      <c r="BA1778" s="58" t="n">
        <f aca="false">AVERAGE($E1774:$E1778)/AVERAGE($E1769:$E1778)-1</f>
        <v>-0.00717103019246768</v>
      </c>
      <c r="BB1778" s="59" t="n">
        <f aca="false">IF(ISNUMBER($BA1778),IF(OR($S1778&lt;=-0.03,$BA1778&lt;-0.003),0,IF(OR($S1778&lt;=-0.02,$BA1778&lt;0.01),50,100)),"")</f>
        <v>0</v>
      </c>
      <c r="BC1778" s="0" t="str">
        <f aca="false">IF(OR(COUNT($AZ1778)=0,COUNT($AZ1777)=0),"",IF(OR($AY1778/$AZ1777-1&lt;=-0.03,$AZ1778/$AZ1777-1&lt;=-0.045,IF(COUNT($AZ1769:$AZ1778)=10,AVERAGE($AZ1774:$AZ1778)/AVERAGE($AZ1769:$AZ1778)-1&lt;-0.01,FALSE())),0,IF(OR($AZ1778/$AZ1777-1&lt;=-0.02,IF(COUNT($AZ1769:$AZ1778)=10,AVERAGE($AZ1774:$AZ1778)/AVERAGE($AZ1769:$AZ1778)-1&lt;0.005,FALSE())),50,100)))</f>
        <v/>
      </c>
    </row>
    <row r="1779" customFormat="false" ht="15" hidden="false" customHeight="true" outlineLevel="0" collapsed="false">
      <c r="A1779" s="47" t="n">
        <v>1775</v>
      </c>
      <c r="B1779" s="48" t="n">
        <v>45134</v>
      </c>
      <c r="C1779" s="47" t="n">
        <v>2023</v>
      </c>
      <c r="D1779" s="49" t="s">
        <v>239</v>
      </c>
      <c r="E1779" s="50" t="n">
        <v>15464.93</v>
      </c>
      <c r="F1779" s="51" t="n">
        <v>0.216367</v>
      </c>
      <c r="G1779" s="51" t="n">
        <v>-0.023762</v>
      </c>
      <c r="H1779" s="52" t="n">
        <v>0.898</v>
      </c>
      <c r="I1779" s="53" t="n">
        <v>378</v>
      </c>
      <c r="J1779" s="47" t="s">
        <v>235</v>
      </c>
      <c r="K1779" s="54" t="n">
        <v>14.41</v>
      </c>
      <c r="L1779" s="55" t="n">
        <f aca="false">IF(COUNT(F1779)=0,50,IF(F1779&gt;=0,100,IF(F1779&gt;=-0.02,50,0)))</f>
        <v>100</v>
      </c>
      <c r="M1779" s="55" t="n">
        <f aca="false">IF(COUNT(G1779)=0,50,IF(G1779&gt;-0.06,100,IF(G1779&gt;-0.15,50,0)))</f>
        <v>100</v>
      </c>
      <c r="N1779" s="55" t="n">
        <f aca="false">IF(COUNT(H1779)=0,50,IF(H1779&gt;=0.6,100,IF(H1779&gt;=0.4,50,0)))</f>
        <v>100</v>
      </c>
      <c r="O1779" s="55" t="n">
        <f aca="false">IF(COUNT(I1779)=0,50,IF(J1779="proxy_vix",50,IF(I1779&lt;350,100,IF(I1779&lt;=450,50,0))))</f>
        <v>50</v>
      </c>
      <c r="P1779" s="55" t="n">
        <f aca="false">IF(COUNT(K1779)=0,50,IF(K1779&lt;20,100,IF(K1779&lt;=25,50,0)))</f>
        <v>100</v>
      </c>
      <c r="Q1779" s="54"/>
      <c r="R1779" s="47"/>
      <c r="S1779" s="51" t="n">
        <f aca="false">$E1779/$E1778-1</f>
        <v>-0.0022149444554127</v>
      </c>
      <c r="T1779" s="56" t="n">
        <f aca="false">$K1779/$K1778-1</f>
        <v>0.0924943138741472</v>
      </c>
      <c r="V1779" s="57"/>
      <c r="W1779" s="57"/>
      <c r="Y1779" s="1" t="str">
        <f aca="false">IF(AX1779&gt;=70,"EASY",IF(AX1779&gt;40,"UNCERTAIN","HARD"))</f>
        <v>EASY</v>
      </c>
      <c r="AA1779" s="58" t="n">
        <f aca="false">IF($A1779&lt;200,"",AVERAGE($E1730:$E1779)/AVERAGE($E1580:$E1779)-1)</f>
        <v>0.165625464803826</v>
      </c>
      <c r="AB1779" s="59" t="n">
        <f aca="false">LOOKUP($B1779,07_L1政策步階!$A$4:$A$14,07_L1政策步階!$C$4:$C$14)</f>
        <v>0</v>
      </c>
      <c r="AC1779" s="57"/>
      <c r="AD1779" s="57"/>
      <c r="AE1779" s="57"/>
      <c r="AF1779" s="57"/>
      <c r="AG1779" s="57"/>
      <c r="AH1779" s="57"/>
      <c r="AI1779" s="57"/>
      <c r="AJ1779" s="57"/>
      <c r="AK1779" s="57"/>
      <c r="AL1779" s="59" t="n">
        <f aca="false">IF(ISNUMBER($AA1779),IF($AA1779&gt;=0.005,100,IF($AA1779&gt;=-0.015,50,0)),"")</f>
        <v>100</v>
      </c>
      <c r="AM1779" s="59" t="n">
        <f aca="false">IF(ISNUMBER($AB1779),IF($AB1779=1,100,IF($AB1779=0,50,0)),"")</f>
        <v>50</v>
      </c>
      <c r="AN1779" s="0" t="str">
        <f aca="false">IF(ISNUMBER($AC1779),IF($AC1779&gt;=0.001,100,IF($AC1779&gt;=-0.003,50,0)),"")</f>
        <v/>
      </c>
      <c r="AO1779" s="0" t="str">
        <f aca="false">IF(ISNUMBER($AD1779),IF($AD1779&gt;=0.04,100,IF($AD1779&gt;=0,50,0)),"")</f>
        <v/>
      </c>
      <c r="AP1779" s="0" t="str">
        <f aca="false">IF(ISNUMBER($AE1779),IF($AE1779&gt;=25,100,IF($AE1779&gt;=-75,50,0)),"")</f>
        <v/>
      </c>
      <c r="AQ1779" s="0" t="str">
        <f aca="false">IF(ISNUMBER($AF1779),IF($AF1779&gt;0,100,IF($AF1779&gt;=-50,50,0)),"")</f>
        <v/>
      </c>
      <c r="AR1779" s="0" t="str">
        <f aca="false">IF(ISNUMBER($AG1779),IF($AG1779=1,100,IF($AG1779=0,50,0)),"")</f>
        <v/>
      </c>
      <c r="AS1779" s="0" t="str">
        <f aca="false">IF(ISNUMBER($AH1779),IF($AH1779&lt;0,100,IF($AH1779&lt;=20,50,0)),"")</f>
        <v/>
      </c>
      <c r="AT1779" s="0" t="str">
        <f aca="false">IF(ISNUMBER($AI1779),IF($AI1779&lt;0.95,100,IF($AI1779&lt;=1,50,0)),"")</f>
        <v/>
      </c>
      <c r="AU1779" s="0" t="str">
        <f aca="false">IF(ISNUMBER($AJ1779),IF($AJ1779&lt;30,0,IF($AJ1779&lt;40,50,IF($AJ1779&lt;=90,100,50))),"")</f>
        <v/>
      </c>
      <c r="AV1779" s="0" t="str">
        <f aca="false">IF(ISNUMBER($AK1779),IF($AK1779&gt;-0.2,100,IF($AK1779&gt;=-0.4,50,0)),"")</f>
        <v/>
      </c>
      <c r="AW1779" s="59" t="n">
        <f aca="false">01_指標庫!$H$4*ISNUMBER($F1779)+01_指標庫!$H$5*ISNUMBER($AA1779)+01_指標庫!$H$6*ISNUMBER($G1779)+01_指標庫!$H$7*ISNUMBER($H1779)+01_指標庫!$H$8*ISNUMBER($AF1779)+01_指標庫!$H$9*ISNUMBER($AG1779)+01_指標庫!$H$10*ISNUMBER($AB1779)+01_指標庫!$H$11*ISNUMBER($AC1779)+01_指標庫!$H$12*ISNUMBER($AD1779)+01_指標庫!$H$13*ISNUMBER($AE1779)+01_指標庫!$H$14*ISNUMBER($I1779)+01_指標庫!$H$15*ISNUMBER($AH1779)+01_指標庫!$H$16*ISNUMBER($K1779)+01_指標庫!$H$17*ISNUMBER($AI1779)+01_指標庫!$H$18*ISNUMBER($AJ1779)+01_指標庫!$H$19*ISNUMBER($AK1779)+01_指標庫!$H$20*ISNUMBER($BB1779)+01_指標庫!$H$21*ISNUMBER($BC1779)</f>
        <v>51</v>
      </c>
      <c r="AX1779" s="59" t="n">
        <f aca="false">IF(AW1779=0,50,ROUND((01_指標庫!$H$4*IF(ISNUMBER($F1779),L1779,0)+01_指標庫!$H$5*IF(ISNUMBER($AA1779),AL1779,0)+01_指標庫!$H$6*IF(ISNUMBER($G1779),M1779,0)+01_指標庫!$H$7*IF(ISNUMBER($H1779),N1779,0)+01_指標庫!$H$8*IF(ISNUMBER($AF1779),AQ1779,0)+01_指標庫!$H$9*IF(ISNUMBER($AG1779),AR1779,0)+01_指標庫!$H$10*IF(ISNUMBER($AB1779),AM1779,0)+01_指標庫!$H$11*IF(ISNUMBER($AC1779),AN1779,0)+01_指標庫!$H$12*IF(ISNUMBER($AD1779),AO1779,0)+01_指標庫!$H$13*IF(ISNUMBER($AE1779),AP1779,0)+01_指標庫!$H$14*IF(ISNUMBER($I1779),O1779,0)+01_指標庫!$H$15*IF(ISNUMBER($AH1779),AS1779,0)+01_指標庫!$H$16*IF(ISNUMBER($K1779),P1779,0)+01_指標庫!$H$17*IF(ISNUMBER($AI1779),AT1779,0)+01_指標庫!$H$18*IF(ISNUMBER($AJ1779),AU1779,0)+01_指標庫!$H$19*IF(ISNUMBER($AK1779),AV1779,0)+01_指標庫!$H$20*IF(ISNUMBER($BB1779),BB1779,0)+01_指標庫!$H$21*IF(ISNUMBER($BC1779),BC1779,0))/AW1779,1))</f>
        <v>75.5</v>
      </c>
      <c r="AY1779" s="60"/>
      <c r="AZ1779" s="60"/>
      <c r="BA1779" s="58" t="n">
        <f aca="false">AVERAGE($E1775:$E1779)/AVERAGE($E1770:$E1779)-1</f>
        <v>-0.00650380070285994</v>
      </c>
      <c r="BB1779" s="59" t="n">
        <f aca="false">IF(ISNUMBER($BA1779),IF(OR($S1779&lt;=-0.03,$BA1779&lt;-0.003),0,IF(OR($S1779&lt;=-0.02,$BA1779&lt;0.01),50,100)),"")</f>
        <v>0</v>
      </c>
      <c r="BC1779" s="0" t="str">
        <f aca="false">IF(OR(COUNT($AZ1779)=0,COUNT($AZ1778)=0),"",IF(OR($AY1779/$AZ1778-1&lt;=-0.03,$AZ1779/$AZ1778-1&lt;=-0.045,IF(COUNT($AZ1770:$AZ1779)=10,AVERAGE($AZ1775:$AZ1779)/AVERAGE($AZ1770:$AZ1779)-1&lt;-0.01,FALSE())),0,IF(OR($AZ1779/$AZ1778-1&lt;=-0.02,IF(COUNT($AZ1770:$AZ1779)=10,AVERAGE($AZ1775:$AZ1779)/AVERAGE($AZ1770:$AZ1779)-1&lt;0.005,FALSE())),50,100)))</f>
        <v/>
      </c>
    </row>
    <row r="1780" customFormat="false" ht="15" hidden="false" customHeight="true" outlineLevel="0" collapsed="false">
      <c r="A1780" s="47" t="n">
        <v>1776</v>
      </c>
      <c r="B1780" s="48" t="n">
        <v>45135</v>
      </c>
      <c r="C1780" s="47" t="n">
        <v>2023</v>
      </c>
      <c r="D1780" s="49" t="s">
        <v>234</v>
      </c>
      <c r="E1780" s="50" t="n">
        <v>15750.93</v>
      </c>
      <c r="F1780" s="51" t="n">
        <v>0.236516</v>
      </c>
      <c r="G1780" s="51" t="n">
        <v>-0.005708</v>
      </c>
      <c r="H1780" s="52" t="n">
        <v>0.898</v>
      </c>
      <c r="I1780" s="53" t="n">
        <v>382</v>
      </c>
      <c r="J1780" s="47" t="s">
        <v>235</v>
      </c>
      <c r="K1780" s="54" t="n">
        <v>13.33</v>
      </c>
      <c r="L1780" s="55" t="n">
        <f aca="false">IF(COUNT(F1780)=0,50,IF(F1780&gt;=0,100,IF(F1780&gt;=-0.02,50,0)))</f>
        <v>100</v>
      </c>
      <c r="M1780" s="55" t="n">
        <f aca="false">IF(COUNT(G1780)=0,50,IF(G1780&gt;-0.06,100,IF(G1780&gt;-0.15,50,0)))</f>
        <v>100</v>
      </c>
      <c r="N1780" s="55" t="n">
        <f aca="false">IF(COUNT(H1780)=0,50,IF(H1780&gt;=0.6,100,IF(H1780&gt;=0.4,50,0)))</f>
        <v>100</v>
      </c>
      <c r="O1780" s="55" t="n">
        <f aca="false">IF(COUNT(I1780)=0,50,IF(J1780="proxy_vix",50,IF(I1780&lt;350,100,IF(I1780&lt;=450,50,0))))</f>
        <v>50</v>
      </c>
      <c r="P1780" s="55" t="n">
        <f aca="false">IF(COUNT(K1780)=0,50,IF(K1780&lt;20,100,IF(K1780&lt;=25,50,0)))</f>
        <v>100</v>
      </c>
      <c r="Q1780" s="54"/>
      <c r="R1780" s="47"/>
      <c r="S1780" s="51" t="n">
        <f aca="false">$E1780/$E1779-1</f>
        <v>0.0184934558384682</v>
      </c>
      <c r="T1780" s="56" t="n">
        <f aca="false">$K1780/$K1779-1</f>
        <v>-0.0749479528105482</v>
      </c>
      <c r="V1780" s="57"/>
      <c r="W1780" s="57"/>
      <c r="Y1780" s="1" t="str">
        <f aca="false">IF(AX1780&gt;=70,"EASY",IF(AX1780&gt;40,"UNCERTAIN","HARD"))</f>
        <v>EASY</v>
      </c>
      <c r="AA1780" s="58" t="n">
        <f aca="false">IF($A1780&lt;200,"",AVERAGE($E1731:$E1780)/AVERAGE($E1581:$E1780)-1)</f>
        <v>0.16706866830328</v>
      </c>
      <c r="AB1780" s="59" t="n">
        <f aca="false">LOOKUP($B1780,07_L1政策步階!$A$4:$A$14,07_L1政策步階!$C$4:$C$14)</f>
        <v>0</v>
      </c>
      <c r="AC1780" s="57"/>
      <c r="AD1780" s="57"/>
      <c r="AE1780" s="57"/>
      <c r="AF1780" s="57"/>
      <c r="AG1780" s="57"/>
      <c r="AH1780" s="57"/>
      <c r="AI1780" s="57"/>
      <c r="AJ1780" s="57"/>
      <c r="AK1780" s="57"/>
      <c r="AL1780" s="59" t="n">
        <f aca="false">IF(ISNUMBER($AA1780),IF($AA1780&gt;=0.005,100,IF($AA1780&gt;=-0.015,50,0)),"")</f>
        <v>100</v>
      </c>
      <c r="AM1780" s="59" t="n">
        <f aca="false">IF(ISNUMBER($AB1780),IF($AB1780=1,100,IF($AB1780=0,50,0)),"")</f>
        <v>50</v>
      </c>
      <c r="AN1780" s="0" t="str">
        <f aca="false">IF(ISNUMBER($AC1780),IF($AC1780&gt;=0.001,100,IF($AC1780&gt;=-0.003,50,0)),"")</f>
        <v/>
      </c>
      <c r="AO1780" s="0" t="str">
        <f aca="false">IF(ISNUMBER($AD1780),IF($AD1780&gt;=0.04,100,IF($AD1780&gt;=0,50,0)),"")</f>
        <v/>
      </c>
      <c r="AP1780" s="0" t="str">
        <f aca="false">IF(ISNUMBER($AE1780),IF($AE1780&gt;=25,100,IF($AE1780&gt;=-75,50,0)),"")</f>
        <v/>
      </c>
      <c r="AQ1780" s="0" t="str">
        <f aca="false">IF(ISNUMBER($AF1780),IF($AF1780&gt;0,100,IF($AF1780&gt;=-50,50,0)),"")</f>
        <v/>
      </c>
      <c r="AR1780" s="0" t="str">
        <f aca="false">IF(ISNUMBER($AG1780),IF($AG1780=1,100,IF($AG1780=0,50,0)),"")</f>
        <v/>
      </c>
      <c r="AS1780" s="0" t="str">
        <f aca="false">IF(ISNUMBER($AH1780),IF($AH1780&lt;0,100,IF($AH1780&lt;=20,50,0)),"")</f>
        <v/>
      </c>
      <c r="AT1780" s="0" t="str">
        <f aca="false">IF(ISNUMBER($AI1780),IF($AI1780&lt;0.95,100,IF($AI1780&lt;=1,50,0)),"")</f>
        <v/>
      </c>
      <c r="AU1780" s="0" t="str">
        <f aca="false">IF(ISNUMBER($AJ1780),IF($AJ1780&lt;30,0,IF($AJ1780&lt;40,50,IF($AJ1780&lt;=90,100,50))),"")</f>
        <v/>
      </c>
      <c r="AV1780" s="0" t="str">
        <f aca="false">IF(ISNUMBER($AK1780),IF($AK1780&gt;-0.2,100,IF($AK1780&gt;=-0.4,50,0)),"")</f>
        <v/>
      </c>
      <c r="AW1780" s="59" t="n">
        <f aca="false">01_指標庫!$H$4*ISNUMBER($F1780)+01_指標庫!$H$5*ISNUMBER($AA1780)+01_指標庫!$H$6*ISNUMBER($G1780)+01_指標庫!$H$7*ISNUMBER($H1780)+01_指標庫!$H$8*ISNUMBER($AF1780)+01_指標庫!$H$9*ISNUMBER($AG1780)+01_指標庫!$H$10*ISNUMBER($AB1780)+01_指標庫!$H$11*ISNUMBER($AC1780)+01_指標庫!$H$12*ISNUMBER($AD1780)+01_指標庫!$H$13*ISNUMBER($AE1780)+01_指標庫!$H$14*ISNUMBER($I1780)+01_指標庫!$H$15*ISNUMBER($AH1780)+01_指標庫!$H$16*ISNUMBER($K1780)+01_指標庫!$H$17*ISNUMBER($AI1780)+01_指標庫!$H$18*ISNUMBER($AJ1780)+01_指標庫!$H$19*ISNUMBER($AK1780)+01_指標庫!$H$20*ISNUMBER($BB1780)+01_指標庫!$H$21*ISNUMBER($BC1780)</f>
        <v>51</v>
      </c>
      <c r="AX1780" s="59" t="n">
        <f aca="false">IF(AW1780=0,50,ROUND((01_指標庫!$H$4*IF(ISNUMBER($F1780),L1780,0)+01_指標庫!$H$5*IF(ISNUMBER($AA1780),AL1780,0)+01_指標庫!$H$6*IF(ISNUMBER($G1780),M1780,0)+01_指標庫!$H$7*IF(ISNUMBER($H1780),N1780,0)+01_指標庫!$H$8*IF(ISNUMBER($AF1780),AQ1780,0)+01_指標庫!$H$9*IF(ISNUMBER($AG1780),AR1780,0)+01_指標庫!$H$10*IF(ISNUMBER($AB1780),AM1780,0)+01_指標庫!$H$11*IF(ISNUMBER($AC1780),AN1780,0)+01_指標庫!$H$12*IF(ISNUMBER($AD1780),AO1780,0)+01_指標庫!$H$13*IF(ISNUMBER($AE1780),AP1780,0)+01_指標庫!$H$14*IF(ISNUMBER($I1780),O1780,0)+01_指標庫!$H$15*IF(ISNUMBER($AH1780),AS1780,0)+01_指標庫!$H$16*IF(ISNUMBER($K1780),P1780,0)+01_指標庫!$H$17*IF(ISNUMBER($AI1780),AT1780,0)+01_指標庫!$H$18*IF(ISNUMBER($AJ1780),AU1780,0)+01_指標庫!$H$19*IF(ISNUMBER($AK1780),AV1780,0)+01_指標庫!$H$20*IF(ISNUMBER($BB1780),BB1780,0)+01_指標庫!$H$21*IF(ISNUMBER($BC1780),BC1780,0))/AW1780,1))</f>
        <v>75.5</v>
      </c>
      <c r="AY1780" s="60"/>
      <c r="AZ1780" s="60"/>
      <c r="BA1780" s="58" t="n">
        <f aca="false">AVERAGE($E1776:$E1780)/AVERAGE($E1771:$E1780)-1</f>
        <v>-0.00351403517881399</v>
      </c>
      <c r="BB1780" s="59" t="n">
        <f aca="false">IF(ISNUMBER($BA1780),IF(OR($S1780&lt;=-0.03,$BA1780&lt;-0.003),0,IF(OR($S1780&lt;=-0.02,$BA1780&lt;0.01),50,100)),"")</f>
        <v>0</v>
      </c>
      <c r="BC1780" s="0" t="str">
        <f aca="false">IF(OR(COUNT($AZ1780)=0,COUNT($AZ1779)=0),"",IF(OR($AY1780/$AZ1779-1&lt;=-0.03,$AZ1780/$AZ1779-1&lt;=-0.045,IF(COUNT($AZ1771:$AZ1780)=10,AVERAGE($AZ1776:$AZ1780)/AVERAGE($AZ1771:$AZ1780)-1&lt;-0.01,FALSE())),0,IF(OR($AZ1780/$AZ1779-1&lt;=-0.02,IF(COUNT($AZ1771:$AZ1780)=10,AVERAGE($AZ1776:$AZ1780)/AVERAGE($AZ1771:$AZ1780)-1&lt;0.005,FALSE())),50,100)))</f>
        <v/>
      </c>
    </row>
    <row r="1781" customFormat="false" ht="15" hidden="false" customHeight="true" outlineLevel="0" collapsed="false">
      <c r="A1781" s="47" t="n">
        <v>1777</v>
      </c>
      <c r="B1781" s="48" t="n">
        <v>45138</v>
      </c>
      <c r="C1781" s="47" t="n">
        <v>2023</v>
      </c>
      <c r="D1781" s="49" t="s">
        <v>236</v>
      </c>
      <c r="E1781" s="50" t="n">
        <v>15757</v>
      </c>
      <c r="F1781" s="51" t="n">
        <v>0.234586</v>
      </c>
      <c r="G1781" s="51" t="n">
        <v>-0.005325</v>
      </c>
      <c r="H1781" s="52" t="n">
        <v>0.898</v>
      </c>
      <c r="I1781" s="53" t="n">
        <v>379</v>
      </c>
      <c r="J1781" s="47" t="s">
        <v>235</v>
      </c>
      <c r="K1781" s="54" t="n">
        <v>13.63</v>
      </c>
      <c r="L1781" s="55" t="n">
        <f aca="false">IF(COUNT(F1781)=0,50,IF(F1781&gt;=0,100,IF(F1781&gt;=-0.02,50,0)))</f>
        <v>100</v>
      </c>
      <c r="M1781" s="55" t="n">
        <f aca="false">IF(COUNT(G1781)=0,50,IF(G1781&gt;-0.06,100,IF(G1781&gt;-0.15,50,0)))</f>
        <v>100</v>
      </c>
      <c r="N1781" s="55" t="n">
        <f aca="false">IF(COUNT(H1781)=0,50,IF(H1781&gt;=0.6,100,IF(H1781&gt;=0.4,50,0)))</f>
        <v>100</v>
      </c>
      <c r="O1781" s="55" t="n">
        <f aca="false">IF(COUNT(I1781)=0,50,IF(J1781="proxy_vix",50,IF(I1781&lt;350,100,IF(I1781&lt;=450,50,0))))</f>
        <v>50</v>
      </c>
      <c r="P1781" s="55" t="n">
        <f aca="false">IF(COUNT(K1781)=0,50,IF(K1781&lt;20,100,IF(K1781&lt;=25,50,0)))</f>
        <v>100</v>
      </c>
      <c r="Q1781" s="54"/>
      <c r="R1781" s="47"/>
      <c r="S1781" s="51" t="n">
        <f aca="false">$E1781/$E1780-1</f>
        <v>0.000385374069975519</v>
      </c>
      <c r="T1781" s="56" t="n">
        <f aca="false">$K1781/$K1780-1</f>
        <v>0.0225056264066017</v>
      </c>
      <c r="V1781" s="57"/>
      <c r="W1781" s="57"/>
      <c r="Y1781" s="1" t="str">
        <f aca="false">IF(AX1781&gt;=70,"EASY",IF(AX1781&gt;40,"UNCERTAIN","HARD"))</f>
        <v>EASY</v>
      </c>
      <c r="AA1781" s="58" t="n">
        <f aca="false">IF($A1781&lt;200,"",AVERAGE($E1732:$E1781)/AVERAGE($E1582:$E1781)-1)</f>
        <v>0.168195248928205</v>
      </c>
      <c r="AB1781" s="59" t="n">
        <f aca="false">LOOKUP($B1781,07_L1政策步階!$A$4:$A$14,07_L1政策步階!$C$4:$C$14)</f>
        <v>0</v>
      </c>
      <c r="AC1781" s="57"/>
      <c r="AD1781" s="57"/>
      <c r="AE1781" s="57"/>
      <c r="AF1781" s="57"/>
      <c r="AG1781" s="57"/>
      <c r="AH1781" s="57"/>
      <c r="AI1781" s="57"/>
      <c r="AJ1781" s="57"/>
      <c r="AK1781" s="57"/>
      <c r="AL1781" s="59" t="n">
        <f aca="false">IF(ISNUMBER($AA1781),IF($AA1781&gt;=0.005,100,IF($AA1781&gt;=-0.015,50,0)),"")</f>
        <v>100</v>
      </c>
      <c r="AM1781" s="59" t="n">
        <f aca="false">IF(ISNUMBER($AB1781),IF($AB1781=1,100,IF($AB1781=0,50,0)),"")</f>
        <v>50</v>
      </c>
      <c r="AN1781" s="0" t="str">
        <f aca="false">IF(ISNUMBER($AC1781),IF($AC1781&gt;=0.001,100,IF($AC1781&gt;=-0.003,50,0)),"")</f>
        <v/>
      </c>
      <c r="AO1781" s="0" t="str">
        <f aca="false">IF(ISNUMBER($AD1781),IF($AD1781&gt;=0.04,100,IF($AD1781&gt;=0,50,0)),"")</f>
        <v/>
      </c>
      <c r="AP1781" s="0" t="str">
        <f aca="false">IF(ISNUMBER($AE1781),IF($AE1781&gt;=25,100,IF($AE1781&gt;=-75,50,0)),"")</f>
        <v/>
      </c>
      <c r="AQ1781" s="0" t="str">
        <f aca="false">IF(ISNUMBER($AF1781),IF($AF1781&gt;0,100,IF($AF1781&gt;=-50,50,0)),"")</f>
        <v/>
      </c>
      <c r="AR1781" s="0" t="str">
        <f aca="false">IF(ISNUMBER($AG1781),IF($AG1781=1,100,IF($AG1781=0,50,0)),"")</f>
        <v/>
      </c>
      <c r="AS1781" s="0" t="str">
        <f aca="false">IF(ISNUMBER($AH1781),IF($AH1781&lt;0,100,IF($AH1781&lt;=20,50,0)),"")</f>
        <v/>
      </c>
      <c r="AT1781" s="0" t="str">
        <f aca="false">IF(ISNUMBER($AI1781),IF($AI1781&lt;0.95,100,IF($AI1781&lt;=1,50,0)),"")</f>
        <v/>
      </c>
      <c r="AU1781" s="0" t="str">
        <f aca="false">IF(ISNUMBER($AJ1781),IF($AJ1781&lt;30,0,IF($AJ1781&lt;40,50,IF($AJ1781&lt;=90,100,50))),"")</f>
        <v/>
      </c>
      <c r="AV1781" s="0" t="str">
        <f aca="false">IF(ISNUMBER($AK1781),IF($AK1781&gt;-0.2,100,IF($AK1781&gt;=-0.4,50,0)),"")</f>
        <v/>
      </c>
      <c r="AW1781" s="59" t="n">
        <f aca="false">01_指標庫!$H$4*ISNUMBER($F1781)+01_指標庫!$H$5*ISNUMBER($AA1781)+01_指標庫!$H$6*ISNUMBER($G1781)+01_指標庫!$H$7*ISNUMBER($H1781)+01_指標庫!$H$8*ISNUMBER($AF1781)+01_指標庫!$H$9*ISNUMBER($AG1781)+01_指標庫!$H$10*ISNUMBER($AB1781)+01_指標庫!$H$11*ISNUMBER($AC1781)+01_指標庫!$H$12*ISNUMBER($AD1781)+01_指標庫!$H$13*ISNUMBER($AE1781)+01_指標庫!$H$14*ISNUMBER($I1781)+01_指標庫!$H$15*ISNUMBER($AH1781)+01_指標庫!$H$16*ISNUMBER($K1781)+01_指標庫!$H$17*ISNUMBER($AI1781)+01_指標庫!$H$18*ISNUMBER($AJ1781)+01_指標庫!$H$19*ISNUMBER($AK1781)+01_指標庫!$H$20*ISNUMBER($BB1781)+01_指標庫!$H$21*ISNUMBER($BC1781)</f>
        <v>51</v>
      </c>
      <c r="AX1781" s="59" t="n">
        <f aca="false">IF(AW1781=0,50,ROUND((01_指標庫!$H$4*IF(ISNUMBER($F1781),L1781,0)+01_指標庫!$H$5*IF(ISNUMBER($AA1781),AL1781,0)+01_指標庫!$H$6*IF(ISNUMBER($G1781),M1781,0)+01_指標庫!$H$7*IF(ISNUMBER($H1781),N1781,0)+01_指標庫!$H$8*IF(ISNUMBER($AF1781),AQ1781,0)+01_指標庫!$H$9*IF(ISNUMBER($AG1781),AR1781,0)+01_指標庫!$H$10*IF(ISNUMBER($AB1781),AM1781,0)+01_指標庫!$H$11*IF(ISNUMBER($AC1781),AN1781,0)+01_指標庫!$H$12*IF(ISNUMBER($AD1781),AO1781,0)+01_指標庫!$H$13*IF(ISNUMBER($AE1781),AP1781,0)+01_指標庫!$H$14*IF(ISNUMBER($I1781),O1781,0)+01_指標庫!$H$15*IF(ISNUMBER($AH1781),AS1781,0)+01_指標庫!$H$16*IF(ISNUMBER($K1781),P1781,0)+01_指標庫!$H$17*IF(ISNUMBER($AI1781),AT1781,0)+01_指標庫!$H$18*IF(ISNUMBER($AJ1781),AU1781,0)+01_指標庫!$H$19*IF(ISNUMBER($AK1781),AV1781,0)+01_指標庫!$H$20*IF(ISNUMBER($BB1781),BB1781,0)+01_指標庫!$H$21*IF(ISNUMBER($BC1781),BC1781,0))/AW1781,1))</f>
        <v>81.4</v>
      </c>
      <c r="AY1781" s="60"/>
      <c r="AZ1781" s="60"/>
      <c r="BA1781" s="58" t="n">
        <f aca="false">AVERAGE($E1777:$E1781)/AVERAGE($E1772:$E1781)-1</f>
        <v>0.000167007367678274</v>
      </c>
      <c r="BB1781" s="59" t="n">
        <f aca="false">IF(ISNUMBER($BA1781),IF(OR($S1781&lt;=-0.03,$BA1781&lt;-0.003),0,IF(OR($S1781&lt;=-0.02,$BA1781&lt;0.01),50,100)),"")</f>
        <v>50</v>
      </c>
      <c r="BC1781" s="0" t="str">
        <f aca="false">IF(OR(COUNT($AZ1781)=0,COUNT($AZ1780)=0),"",IF(OR($AY1781/$AZ1780-1&lt;=-0.03,$AZ1781/$AZ1780-1&lt;=-0.045,IF(COUNT($AZ1772:$AZ1781)=10,AVERAGE($AZ1777:$AZ1781)/AVERAGE($AZ1772:$AZ1781)-1&lt;-0.01,FALSE())),0,IF(OR($AZ1781/$AZ1780-1&lt;=-0.02,IF(COUNT($AZ1772:$AZ1781)=10,AVERAGE($AZ1777:$AZ1781)/AVERAGE($AZ1772:$AZ1781)-1&lt;0.005,FALSE())),50,100)))</f>
        <v/>
      </c>
    </row>
    <row r="1782" customFormat="false" ht="15" hidden="false" customHeight="true" outlineLevel="0" collapsed="false">
      <c r="A1782" s="47" t="n">
        <v>1778</v>
      </c>
      <c r="B1782" s="48" t="n">
        <v>45139</v>
      </c>
      <c r="C1782" s="47" t="n">
        <v>2023</v>
      </c>
      <c r="D1782" s="49" t="s">
        <v>237</v>
      </c>
      <c r="E1782" s="50" t="n">
        <v>15718.01</v>
      </c>
      <c r="F1782" s="51" t="n">
        <v>0.229156</v>
      </c>
      <c r="G1782" s="51" t="n">
        <v>-0.007786</v>
      </c>
      <c r="H1782" s="52" t="n">
        <v>0.898</v>
      </c>
      <c r="I1782" s="53" t="n">
        <v>382</v>
      </c>
      <c r="J1782" s="47" t="s">
        <v>235</v>
      </c>
      <c r="K1782" s="54" t="n">
        <v>13.93</v>
      </c>
      <c r="L1782" s="55" t="n">
        <f aca="false">IF(COUNT(F1782)=0,50,IF(F1782&gt;=0,100,IF(F1782&gt;=-0.02,50,0)))</f>
        <v>100</v>
      </c>
      <c r="M1782" s="55" t="n">
        <f aca="false">IF(COUNT(G1782)=0,50,IF(G1782&gt;-0.06,100,IF(G1782&gt;-0.15,50,0)))</f>
        <v>100</v>
      </c>
      <c r="N1782" s="55" t="n">
        <f aca="false">IF(COUNT(H1782)=0,50,IF(H1782&gt;=0.6,100,IF(H1782&gt;=0.4,50,0)))</f>
        <v>100</v>
      </c>
      <c r="O1782" s="55" t="n">
        <f aca="false">IF(COUNT(I1782)=0,50,IF(J1782="proxy_vix",50,IF(I1782&lt;350,100,IF(I1782&lt;=450,50,0))))</f>
        <v>50</v>
      </c>
      <c r="P1782" s="55" t="n">
        <f aca="false">IF(COUNT(K1782)=0,50,IF(K1782&lt;20,100,IF(K1782&lt;=25,50,0)))</f>
        <v>100</v>
      </c>
      <c r="Q1782" s="54"/>
      <c r="R1782" s="47"/>
      <c r="S1782" s="51" t="n">
        <f aca="false">$E1782/$E1781-1</f>
        <v>-0.00247445579742334</v>
      </c>
      <c r="T1782" s="56" t="n">
        <f aca="false">$K1782/$K1781-1</f>
        <v>0.0220102714600146</v>
      </c>
      <c r="V1782" s="57"/>
      <c r="W1782" s="57"/>
      <c r="Y1782" s="1" t="str">
        <f aca="false">IF(AX1782&gt;=70,"EASY",IF(AX1782&gt;40,"UNCERTAIN","HARD"))</f>
        <v>EASY</v>
      </c>
      <c r="AA1782" s="58" t="n">
        <f aca="false">IF($A1782&lt;200,"",AVERAGE($E1733:$E1782)/AVERAGE($E1583:$E1782)-1)</f>
        <v>0.168887935381588</v>
      </c>
      <c r="AB1782" s="59" t="n">
        <f aca="false">LOOKUP($B1782,07_L1政策步階!$A$4:$A$14,07_L1政策步階!$C$4:$C$14)</f>
        <v>0</v>
      </c>
      <c r="AC1782" s="57"/>
      <c r="AD1782" s="57"/>
      <c r="AE1782" s="57"/>
      <c r="AF1782" s="57"/>
      <c r="AG1782" s="57"/>
      <c r="AH1782" s="57"/>
      <c r="AI1782" s="57"/>
      <c r="AJ1782" s="57"/>
      <c r="AK1782" s="57"/>
      <c r="AL1782" s="59" t="n">
        <f aca="false">IF(ISNUMBER($AA1782),IF($AA1782&gt;=0.005,100,IF($AA1782&gt;=-0.015,50,0)),"")</f>
        <v>100</v>
      </c>
      <c r="AM1782" s="59" t="n">
        <f aca="false">IF(ISNUMBER($AB1782),IF($AB1782=1,100,IF($AB1782=0,50,0)),"")</f>
        <v>50</v>
      </c>
      <c r="AN1782" s="0" t="str">
        <f aca="false">IF(ISNUMBER($AC1782),IF($AC1782&gt;=0.001,100,IF($AC1782&gt;=-0.003,50,0)),"")</f>
        <v/>
      </c>
      <c r="AO1782" s="0" t="str">
        <f aca="false">IF(ISNUMBER($AD1782),IF($AD1782&gt;=0.04,100,IF($AD1782&gt;=0,50,0)),"")</f>
        <v/>
      </c>
      <c r="AP1782" s="0" t="str">
        <f aca="false">IF(ISNUMBER($AE1782),IF($AE1782&gt;=25,100,IF($AE1782&gt;=-75,50,0)),"")</f>
        <v/>
      </c>
      <c r="AQ1782" s="0" t="str">
        <f aca="false">IF(ISNUMBER($AF1782),IF($AF1782&gt;0,100,IF($AF1782&gt;=-50,50,0)),"")</f>
        <v/>
      </c>
      <c r="AR1782" s="0" t="str">
        <f aca="false">IF(ISNUMBER($AG1782),IF($AG1782=1,100,IF($AG1782=0,50,0)),"")</f>
        <v/>
      </c>
      <c r="AS1782" s="0" t="str">
        <f aca="false">IF(ISNUMBER($AH1782),IF($AH1782&lt;0,100,IF($AH1782&lt;=20,50,0)),"")</f>
        <v/>
      </c>
      <c r="AT1782" s="0" t="str">
        <f aca="false">IF(ISNUMBER($AI1782),IF($AI1782&lt;0.95,100,IF($AI1782&lt;=1,50,0)),"")</f>
        <v/>
      </c>
      <c r="AU1782" s="0" t="str">
        <f aca="false">IF(ISNUMBER($AJ1782),IF($AJ1782&lt;30,0,IF($AJ1782&lt;40,50,IF($AJ1782&lt;=90,100,50))),"")</f>
        <v/>
      </c>
      <c r="AV1782" s="0" t="str">
        <f aca="false">IF(ISNUMBER($AK1782),IF($AK1782&gt;-0.2,100,IF($AK1782&gt;=-0.4,50,0)),"")</f>
        <v/>
      </c>
      <c r="AW1782" s="59" t="n">
        <f aca="false">01_指標庫!$H$4*ISNUMBER($F1782)+01_指標庫!$H$5*ISNUMBER($AA1782)+01_指標庫!$H$6*ISNUMBER($G1782)+01_指標庫!$H$7*ISNUMBER($H1782)+01_指標庫!$H$8*ISNUMBER($AF1782)+01_指標庫!$H$9*ISNUMBER($AG1782)+01_指標庫!$H$10*ISNUMBER($AB1782)+01_指標庫!$H$11*ISNUMBER($AC1782)+01_指標庫!$H$12*ISNUMBER($AD1782)+01_指標庫!$H$13*ISNUMBER($AE1782)+01_指標庫!$H$14*ISNUMBER($I1782)+01_指標庫!$H$15*ISNUMBER($AH1782)+01_指標庫!$H$16*ISNUMBER($K1782)+01_指標庫!$H$17*ISNUMBER($AI1782)+01_指標庫!$H$18*ISNUMBER($AJ1782)+01_指標庫!$H$19*ISNUMBER($AK1782)+01_指標庫!$H$20*ISNUMBER($BB1782)+01_指標庫!$H$21*ISNUMBER($BC1782)</f>
        <v>51</v>
      </c>
      <c r="AX1782" s="59" t="n">
        <f aca="false">IF(AW1782=0,50,ROUND((01_指標庫!$H$4*IF(ISNUMBER($F1782),L1782,0)+01_指標庫!$H$5*IF(ISNUMBER($AA1782),AL1782,0)+01_指標庫!$H$6*IF(ISNUMBER($G1782),M1782,0)+01_指標庫!$H$7*IF(ISNUMBER($H1782),N1782,0)+01_指標庫!$H$8*IF(ISNUMBER($AF1782),AQ1782,0)+01_指標庫!$H$9*IF(ISNUMBER($AG1782),AR1782,0)+01_指標庫!$H$10*IF(ISNUMBER($AB1782),AM1782,0)+01_指標庫!$H$11*IF(ISNUMBER($AC1782),AN1782,0)+01_指標庫!$H$12*IF(ISNUMBER($AD1782),AO1782,0)+01_指標庫!$H$13*IF(ISNUMBER($AE1782),AP1782,0)+01_指標庫!$H$14*IF(ISNUMBER($I1782),O1782,0)+01_指標庫!$H$15*IF(ISNUMBER($AH1782),AS1782,0)+01_指標庫!$H$16*IF(ISNUMBER($K1782),P1782,0)+01_指標庫!$H$17*IF(ISNUMBER($AI1782),AT1782,0)+01_指標庫!$H$18*IF(ISNUMBER($AJ1782),AU1782,0)+01_指標庫!$H$19*IF(ISNUMBER($AK1782),AV1782,0)+01_指標庫!$H$20*IF(ISNUMBER($BB1782),BB1782,0)+01_指標庫!$H$21*IF(ISNUMBER($BC1782),BC1782,0))/AW1782,1))</f>
        <v>81.4</v>
      </c>
      <c r="AY1782" s="60"/>
      <c r="AZ1782" s="60"/>
      <c r="BA1782" s="58" t="n">
        <f aca="false">AVERAGE($E1778:$E1782)/AVERAGE($E1773:$E1782)-1</f>
        <v>0.00296682197939324</v>
      </c>
      <c r="BB1782" s="59" t="n">
        <f aca="false">IF(ISNUMBER($BA1782),IF(OR($S1782&lt;=-0.03,$BA1782&lt;-0.003),0,IF(OR($S1782&lt;=-0.02,$BA1782&lt;0.01),50,100)),"")</f>
        <v>50</v>
      </c>
      <c r="BC1782" s="0" t="str">
        <f aca="false">IF(OR(COUNT($AZ1782)=0,COUNT($AZ1781)=0),"",IF(OR($AY1782/$AZ1781-1&lt;=-0.03,$AZ1782/$AZ1781-1&lt;=-0.045,IF(COUNT($AZ1773:$AZ1782)=10,AVERAGE($AZ1778:$AZ1782)/AVERAGE($AZ1773:$AZ1782)-1&lt;-0.01,FALSE())),0,IF(OR($AZ1782/$AZ1781-1&lt;=-0.02,IF(COUNT($AZ1773:$AZ1782)=10,AVERAGE($AZ1778:$AZ1782)/AVERAGE($AZ1773:$AZ1782)-1&lt;0.005,FALSE())),50,100)))</f>
        <v/>
      </c>
    </row>
    <row r="1783" customFormat="false" ht="15" hidden="false" customHeight="true" outlineLevel="0" collapsed="false">
      <c r="A1783" s="47" t="n">
        <v>1779</v>
      </c>
      <c r="B1783" s="48" t="n">
        <v>45140</v>
      </c>
      <c r="C1783" s="47" t="n">
        <v>2023</v>
      </c>
      <c r="D1783" s="49" t="s">
        <v>238</v>
      </c>
      <c r="E1783" s="50" t="n">
        <v>15370.74</v>
      </c>
      <c r="F1783" s="51" t="n">
        <v>0.199965</v>
      </c>
      <c r="G1783" s="51" t="n">
        <v>-0.029708</v>
      </c>
      <c r="H1783" s="52" t="n">
        <v>0.898</v>
      </c>
      <c r="I1783" s="53" t="n">
        <v>396</v>
      </c>
      <c r="J1783" s="47" t="s">
        <v>235</v>
      </c>
      <c r="K1783" s="54" t="n">
        <v>16.09</v>
      </c>
      <c r="L1783" s="55" t="n">
        <f aca="false">IF(COUNT(F1783)=0,50,IF(F1783&gt;=0,100,IF(F1783&gt;=-0.02,50,0)))</f>
        <v>100</v>
      </c>
      <c r="M1783" s="55" t="n">
        <f aca="false">IF(COUNT(G1783)=0,50,IF(G1783&gt;-0.06,100,IF(G1783&gt;-0.15,50,0)))</f>
        <v>100</v>
      </c>
      <c r="N1783" s="55" t="n">
        <f aca="false">IF(COUNT(H1783)=0,50,IF(H1783&gt;=0.6,100,IF(H1783&gt;=0.4,50,0)))</f>
        <v>100</v>
      </c>
      <c r="O1783" s="55" t="n">
        <f aca="false">IF(COUNT(I1783)=0,50,IF(J1783="proxy_vix",50,IF(I1783&lt;350,100,IF(I1783&lt;=450,50,0))))</f>
        <v>50</v>
      </c>
      <c r="P1783" s="55" t="n">
        <f aca="false">IF(COUNT(K1783)=0,50,IF(K1783&lt;20,100,IF(K1783&lt;=25,50,0)))</f>
        <v>100</v>
      </c>
      <c r="Q1783" s="54"/>
      <c r="R1783" s="47"/>
      <c r="S1783" s="51" t="n">
        <f aca="false">$E1783/$E1782-1</f>
        <v>-0.0220937637779847</v>
      </c>
      <c r="T1783" s="56" t="n">
        <f aca="false">$K1783/$K1782-1</f>
        <v>0.155061019382627</v>
      </c>
      <c r="V1783" s="57"/>
      <c r="W1783" s="57"/>
      <c r="Y1783" s="1" t="str">
        <f aca="false">IF(AX1783&gt;=70,"EASY",IF(AX1783&gt;40,"UNCERTAIN","HARD"))</f>
        <v>EASY</v>
      </c>
      <c r="AA1783" s="58" t="n">
        <f aca="false">IF($A1783&lt;200,"",AVERAGE($E1734:$E1783)/AVERAGE($E1584:$E1783)-1)</f>
        <v>0.169356088712204</v>
      </c>
      <c r="AB1783" s="59" t="n">
        <f aca="false">LOOKUP($B1783,07_L1政策步階!$A$4:$A$14,07_L1政策步階!$C$4:$C$14)</f>
        <v>0</v>
      </c>
      <c r="AC1783" s="57"/>
      <c r="AD1783" s="57"/>
      <c r="AE1783" s="57"/>
      <c r="AF1783" s="57"/>
      <c r="AG1783" s="57"/>
      <c r="AH1783" s="57"/>
      <c r="AI1783" s="57"/>
      <c r="AJ1783" s="57"/>
      <c r="AK1783" s="57"/>
      <c r="AL1783" s="59" t="n">
        <f aca="false">IF(ISNUMBER($AA1783),IF($AA1783&gt;=0.005,100,IF($AA1783&gt;=-0.015,50,0)),"")</f>
        <v>100</v>
      </c>
      <c r="AM1783" s="59" t="n">
        <f aca="false">IF(ISNUMBER($AB1783),IF($AB1783=1,100,IF($AB1783=0,50,0)),"")</f>
        <v>50</v>
      </c>
      <c r="AN1783" s="0" t="str">
        <f aca="false">IF(ISNUMBER($AC1783),IF($AC1783&gt;=0.001,100,IF($AC1783&gt;=-0.003,50,0)),"")</f>
        <v/>
      </c>
      <c r="AO1783" s="0" t="str">
        <f aca="false">IF(ISNUMBER($AD1783),IF($AD1783&gt;=0.04,100,IF($AD1783&gt;=0,50,0)),"")</f>
        <v/>
      </c>
      <c r="AP1783" s="0" t="str">
        <f aca="false">IF(ISNUMBER($AE1783),IF($AE1783&gt;=25,100,IF($AE1783&gt;=-75,50,0)),"")</f>
        <v/>
      </c>
      <c r="AQ1783" s="0" t="str">
        <f aca="false">IF(ISNUMBER($AF1783),IF($AF1783&gt;0,100,IF($AF1783&gt;=-50,50,0)),"")</f>
        <v/>
      </c>
      <c r="AR1783" s="0" t="str">
        <f aca="false">IF(ISNUMBER($AG1783),IF($AG1783=1,100,IF($AG1783=0,50,0)),"")</f>
        <v/>
      </c>
      <c r="AS1783" s="0" t="str">
        <f aca="false">IF(ISNUMBER($AH1783),IF($AH1783&lt;0,100,IF($AH1783&lt;=20,50,0)),"")</f>
        <v/>
      </c>
      <c r="AT1783" s="0" t="str">
        <f aca="false">IF(ISNUMBER($AI1783),IF($AI1783&lt;0.95,100,IF($AI1783&lt;=1,50,0)),"")</f>
        <v/>
      </c>
      <c r="AU1783" s="0" t="str">
        <f aca="false">IF(ISNUMBER($AJ1783),IF($AJ1783&lt;30,0,IF($AJ1783&lt;40,50,IF($AJ1783&lt;=90,100,50))),"")</f>
        <v/>
      </c>
      <c r="AV1783" s="0" t="str">
        <f aca="false">IF(ISNUMBER($AK1783),IF($AK1783&gt;-0.2,100,IF($AK1783&gt;=-0.4,50,0)),"")</f>
        <v/>
      </c>
      <c r="AW1783" s="59" t="n">
        <f aca="false">01_指標庫!$H$4*ISNUMBER($F1783)+01_指標庫!$H$5*ISNUMBER($AA1783)+01_指標庫!$H$6*ISNUMBER($G1783)+01_指標庫!$H$7*ISNUMBER($H1783)+01_指標庫!$H$8*ISNUMBER($AF1783)+01_指標庫!$H$9*ISNUMBER($AG1783)+01_指標庫!$H$10*ISNUMBER($AB1783)+01_指標庫!$H$11*ISNUMBER($AC1783)+01_指標庫!$H$12*ISNUMBER($AD1783)+01_指標庫!$H$13*ISNUMBER($AE1783)+01_指標庫!$H$14*ISNUMBER($I1783)+01_指標庫!$H$15*ISNUMBER($AH1783)+01_指標庫!$H$16*ISNUMBER($K1783)+01_指標庫!$H$17*ISNUMBER($AI1783)+01_指標庫!$H$18*ISNUMBER($AJ1783)+01_指標庫!$H$19*ISNUMBER($AK1783)+01_指標庫!$H$20*ISNUMBER($BB1783)+01_指標庫!$H$21*ISNUMBER($BC1783)</f>
        <v>51</v>
      </c>
      <c r="AX1783" s="59" t="n">
        <f aca="false">IF(AW1783=0,50,ROUND((01_指標庫!$H$4*IF(ISNUMBER($F1783),L1783,0)+01_指標庫!$H$5*IF(ISNUMBER($AA1783),AL1783,0)+01_指標庫!$H$6*IF(ISNUMBER($G1783),M1783,0)+01_指標庫!$H$7*IF(ISNUMBER($H1783),N1783,0)+01_指標庫!$H$8*IF(ISNUMBER($AF1783),AQ1783,0)+01_指標庫!$H$9*IF(ISNUMBER($AG1783),AR1783,0)+01_指標庫!$H$10*IF(ISNUMBER($AB1783),AM1783,0)+01_指標庫!$H$11*IF(ISNUMBER($AC1783),AN1783,0)+01_指標庫!$H$12*IF(ISNUMBER($AD1783),AO1783,0)+01_指標庫!$H$13*IF(ISNUMBER($AE1783),AP1783,0)+01_指標庫!$H$14*IF(ISNUMBER($I1783),O1783,0)+01_指標庫!$H$15*IF(ISNUMBER($AH1783),AS1783,0)+01_指標庫!$H$16*IF(ISNUMBER($K1783),P1783,0)+01_指標庫!$H$17*IF(ISNUMBER($AI1783),AT1783,0)+01_指標庫!$H$18*IF(ISNUMBER($AJ1783),AU1783,0)+01_指標庫!$H$19*IF(ISNUMBER($AK1783),AV1783,0)+01_指標庫!$H$20*IF(ISNUMBER($BB1783),BB1783,0)+01_指標庫!$H$21*IF(ISNUMBER($BC1783),BC1783,0))/AW1783,1))</f>
        <v>81.4</v>
      </c>
      <c r="AY1783" s="60"/>
      <c r="AZ1783" s="60"/>
      <c r="BA1783" s="58" t="n">
        <f aca="false">AVERAGE($E1779:$E1783)/AVERAGE($E1774:$E1783)-1</f>
        <v>0.0042528058451814</v>
      </c>
      <c r="BB1783" s="59" t="n">
        <f aca="false">IF(ISNUMBER($BA1783),IF(OR($S1783&lt;=-0.03,$BA1783&lt;-0.003),0,IF(OR($S1783&lt;=-0.02,$BA1783&lt;0.01),50,100)),"")</f>
        <v>50</v>
      </c>
      <c r="BC1783" s="0" t="str">
        <f aca="false">IF(OR(COUNT($AZ1783)=0,COUNT($AZ1782)=0),"",IF(OR($AY1783/$AZ1782-1&lt;=-0.03,$AZ1783/$AZ1782-1&lt;=-0.045,IF(COUNT($AZ1774:$AZ1783)=10,AVERAGE($AZ1779:$AZ1783)/AVERAGE($AZ1774:$AZ1783)-1&lt;-0.01,FALSE())),0,IF(OR($AZ1783/$AZ1782-1&lt;=-0.02,IF(COUNT($AZ1774:$AZ1783)=10,AVERAGE($AZ1779:$AZ1783)/AVERAGE($AZ1774:$AZ1783)-1&lt;0.005,FALSE())),50,100)))</f>
        <v/>
      </c>
    </row>
    <row r="1784" customFormat="false" ht="15" hidden="false" customHeight="true" outlineLevel="0" collapsed="false">
      <c r="A1784" s="47" t="n">
        <v>1780</v>
      </c>
      <c r="B1784" s="48" t="n">
        <v>45141</v>
      </c>
      <c r="C1784" s="47" t="n">
        <v>2023</v>
      </c>
      <c r="D1784" s="49" t="s">
        <v>239</v>
      </c>
      <c r="E1784" s="50" t="n">
        <v>15353.54</v>
      </c>
      <c r="F1784" s="51" t="n">
        <v>0.196445</v>
      </c>
      <c r="G1784" s="51" t="n">
        <v>-0.030793</v>
      </c>
      <c r="H1784" s="52" t="n">
        <v>0.9184</v>
      </c>
      <c r="I1784" s="53" t="n">
        <v>398</v>
      </c>
      <c r="J1784" s="47" t="s">
        <v>235</v>
      </c>
      <c r="K1784" s="54" t="n">
        <v>15.92</v>
      </c>
      <c r="L1784" s="55" t="n">
        <f aca="false">IF(COUNT(F1784)=0,50,IF(F1784&gt;=0,100,IF(F1784&gt;=-0.02,50,0)))</f>
        <v>100</v>
      </c>
      <c r="M1784" s="55" t="n">
        <f aca="false">IF(COUNT(G1784)=0,50,IF(G1784&gt;-0.06,100,IF(G1784&gt;-0.15,50,0)))</f>
        <v>100</v>
      </c>
      <c r="N1784" s="55" t="n">
        <f aca="false">IF(COUNT(H1784)=0,50,IF(H1784&gt;=0.6,100,IF(H1784&gt;=0.4,50,0)))</f>
        <v>100</v>
      </c>
      <c r="O1784" s="55" t="n">
        <f aca="false">IF(COUNT(I1784)=0,50,IF(J1784="proxy_vix",50,IF(I1784&lt;350,100,IF(I1784&lt;=450,50,0))))</f>
        <v>50</v>
      </c>
      <c r="P1784" s="55" t="n">
        <f aca="false">IF(COUNT(K1784)=0,50,IF(K1784&lt;20,100,IF(K1784&lt;=25,50,0)))</f>
        <v>100</v>
      </c>
      <c r="Q1784" s="54"/>
      <c r="R1784" s="47"/>
      <c r="S1784" s="51" t="n">
        <f aca="false">$E1784/$E1783-1</f>
        <v>-0.00111900923442843</v>
      </c>
      <c r="T1784" s="56" t="n">
        <f aca="false">$K1784/$K1783-1</f>
        <v>-0.0105655686761964</v>
      </c>
      <c r="V1784" s="57"/>
      <c r="W1784" s="57"/>
      <c r="Y1784" s="1" t="str">
        <f aca="false">IF(AX1784&gt;=70,"EASY",IF(AX1784&gt;40,"UNCERTAIN","HARD"))</f>
        <v>EASY</v>
      </c>
      <c r="AA1784" s="58" t="n">
        <f aca="false">IF($A1784&lt;200,"",AVERAGE($E1735:$E1784)/AVERAGE($E1585:$E1784)-1)</f>
        <v>0.169575946099338</v>
      </c>
      <c r="AB1784" s="59" t="n">
        <f aca="false">LOOKUP($B1784,07_L1政策步階!$A$4:$A$14,07_L1政策步階!$C$4:$C$14)</f>
        <v>0</v>
      </c>
      <c r="AC1784" s="57"/>
      <c r="AD1784" s="57"/>
      <c r="AE1784" s="57"/>
      <c r="AF1784" s="57"/>
      <c r="AG1784" s="57"/>
      <c r="AH1784" s="57"/>
      <c r="AI1784" s="57"/>
      <c r="AJ1784" s="57"/>
      <c r="AK1784" s="57"/>
      <c r="AL1784" s="59" t="n">
        <f aca="false">IF(ISNUMBER($AA1784),IF($AA1784&gt;=0.005,100,IF($AA1784&gt;=-0.015,50,0)),"")</f>
        <v>100</v>
      </c>
      <c r="AM1784" s="59" t="n">
        <f aca="false">IF(ISNUMBER($AB1784),IF($AB1784=1,100,IF($AB1784=0,50,0)),"")</f>
        <v>50</v>
      </c>
      <c r="AN1784" s="0" t="str">
        <f aca="false">IF(ISNUMBER($AC1784),IF($AC1784&gt;=0.001,100,IF($AC1784&gt;=-0.003,50,0)),"")</f>
        <v/>
      </c>
      <c r="AO1784" s="0" t="str">
        <f aca="false">IF(ISNUMBER($AD1784),IF($AD1784&gt;=0.04,100,IF($AD1784&gt;=0,50,0)),"")</f>
        <v/>
      </c>
      <c r="AP1784" s="0" t="str">
        <f aca="false">IF(ISNUMBER($AE1784),IF($AE1784&gt;=25,100,IF($AE1784&gt;=-75,50,0)),"")</f>
        <v/>
      </c>
      <c r="AQ1784" s="0" t="str">
        <f aca="false">IF(ISNUMBER($AF1784),IF($AF1784&gt;0,100,IF($AF1784&gt;=-50,50,0)),"")</f>
        <v/>
      </c>
      <c r="AR1784" s="0" t="str">
        <f aca="false">IF(ISNUMBER($AG1784),IF($AG1784=1,100,IF($AG1784=0,50,0)),"")</f>
        <v/>
      </c>
      <c r="AS1784" s="0" t="str">
        <f aca="false">IF(ISNUMBER($AH1784),IF($AH1784&lt;0,100,IF($AH1784&lt;=20,50,0)),"")</f>
        <v/>
      </c>
      <c r="AT1784" s="0" t="str">
        <f aca="false">IF(ISNUMBER($AI1784),IF($AI1784&lt;0.95,100,IF($AI1784&lt;=1,50,0)),"")</f>
        <v/>
      </c>
      <c r="AU1784" s="0" t="str">
        <f aca="false">IF(ISNUMBER($AJ1784),IF($AJ1784&lt;30,0,IF($AJ1784&lt;40,50,IF($AJ1784&lt;=90,100,50))),"")</f>
        <v/>
      </c>
      <c r="AV1784" s="0" t="str">
        <f aca="false">IF(ISNUMBER($AK1784),IF($AK1784&gt;-0.2,100,IF($AK1784&gt;=-0.4,50,0)),"")</f>
        <v/>
      </c>
      <c r="AW1784" s="59" t="n">
        <f aca="false">01_指標庫!$H$4*ISNUMBER($F1784)+01_指標庫!$H$5*ISNUMBER($AA1784)+01_指標庫!$H$6*ISNUMBER($G1784)+01_指標庫!$H$7*ISNUMBER($H1784)+01_指標庫!$H$8*ISNUMBER($AF1784)+01_指標庫!$H$9*ISNUMBER($AG1784)+01_指標庫!$H$10*ISNUMBER($AB1784)+01_指標庫!$H$11*ISNUMBER($AC1784)+01_指標庫!$H$12*ISNUMBER($AD1784)+01_指標庫!$H$13*ISNUMBER($AE1784)+01_指標庫!$H$14*ISNUMBER($I1784)+01_指標庫!$H$15*ISNUMBER($AH1784)+01_指標庫!$H$16*ISNUMBER($K1784)+01_指標庫!$H$17*ISNUMBER($AI1784)+01_指標庫!$H$18*ISNUMBER($AJ1784)+01_指標庫!$H$19*ISNUMBER($AK1784)+01_指標庫!$H$20*ISNUMBER($BB1784)+01_指標庫!$H$21*ISNUMBER($BC1784)</f>
        <v>51</v>
      </c>
      <c r="AX1784" s="59" t="n">
        <f aca="false">IF(AW1784=0,50,ROUND((01_指標庫!$H$4*IF(ISNUMBER($F1784),L1784,0)+01_指標庫!$H$5*IF(ISNUMBER($AA1784),AL1784,0)+01_指標庫!$H$6*IF(ISNUMBER($G1784),M1784,0)+01_指標庫!$H$7*IF(ISNUMBER($H1784),N1784,0)+01_指標庫!$H$8*IF(ISNUMBER($AF1784),AQ1784,0)+01_指標庫!$H$9*IF(ISNUMBER($AG1784),AR1784,0)+01_指標庫!$H$10*IF(ISNUMBER($AB1784),AM1784,0)+01_指標庫!$H$11*IF(ISNUMBER($AC1784),AN1784,0)+01_指標庫!$H$12*IF(ISNUMBER($AD1784),AO1784,0)+01_指標庫!$H$13*IF(ISNUMBER($AE1784),AP1784,0)+01_指標庫!$H$14*IF(ISNUMBER($I1784),O1784,0)+01_指標庫!$H$15*IF(ISNUMBER($AH1784),AS1784,0)+01_指標庫!$H$16*IF(ISNUMBER($K1784),P1784,0)+01_指標庫!$H$17*IF(ISNUMBER($AI1784),AT1784,0)+01_指標庫!$H$18*IF(ISNUMBER($AJ1784),AU1784,0)+01_指標庫!$H$19*IF(ISNUMBER($AK1784),AV1784,0)+01_指標庫!$H$20*IF(ISNUMBER($BB1784),BB1784,0)+01_指標庫!$H$21*IF(ISNUMBER($BC1784),BC1784,0))/AW1784,1))</f>
        <v>81.4</v>
      </c>
      <c r="AY1784" s="60"/>
      <c r="AZ1784" s="60"/>
      <c r="BA1784" s="58" t="n">
        <f aca="false">AVERAGE($E1780:$E1784)/AVERAGE($E1775:$E1784)-1</f>
        <v>0.00354632573052038</v>
      </c>
      <c r="BB1784" s="59" t="n">
        <f aca="false">IF(ISNUMBER($BA1784),IF(OR($S1784&lt;=-0.03,$BA1784&lt;-0.003),0,IF(OR($S1784&lt;=-0.02,$BA1784&lt;0.01),50,100)),"")</f>
        <v>50</v>
      </c>
      <c r="BC1784" s="0" t="str">
        <f aca="false">IF(OR(COUNT($AZ1784)=0,COUNT($AZ1783)=0),"",IF(OR($AY1784/$AZ1783-1&lt;=-0.03,$AZ1784/$AZ1783-1&lt;=-0.045,IF(COUNT($AZ1775:$AZ1784)=10,AVERAGE($AZ1780:$AZ1784)/AVERAGE($AZ1775:$AZ1784)-1&lt;-0.01,FALSE())),0,IF(OR($AZ1784/$AZ1783-1&lt;=-0.02,IF(COUNT($AZ1775:$AZ1784)=10,AVERAGE($AZ1780:$AZ1784)/AVERAGE($AZ1775:$AZ1784)-1&lt;0.005,FALSE())),50,100)))</f>
        <v/>
      </c>
    </row>
    <row r="1785" customFormat="false" ht="15" hidden="false" customHeight="true" outlineLevel="0" collapsed="false">
      <c r="A1785" s="47" t="n">
        <v>1781</v>
      </c>
      <c r="B1785" s="48" t="n">
        <v>45142</v>
      </c>
      <c r="C1785" s="47" t="n">
        <v>2023</v>
      </c>
      <c r="D1785" s="49" t="s">
        <v>234</v>
      </c>
      <c r="E1785" s="50" t="n">
        <v>15274.92</v>
      </c>
      <c r="F1785" s="51" t="n">
        <v>0.188368</v>
      </c>
      <c r="G1785" s="51" t="n">
        <v>-0.035756</v>
      </c>
      <c r="H1785" s="52" t="n">
        <v>0.8776</v>
      </c>
      <c r="I1785" s="53" t="n">
        <v>401</v>
      </c>
      <c r="J1785" s="47" t="s">
        <v>235</v>
      </c>
      <c r="K1785" s="54" t="n">
        <v>17.1</v>
      </c>
      <c r="L1785" s="55" t="n">
        <f aca="false">IF(COUNT(F1785)=0,50,IF(F1785&gt;=0,100,IF(F1785&gt;=-0.02,50,0)))</f>
        <v>100</v>
      </c>
      <c r="M1785" s="55" t="n">
        <f aca="false">IF(COUNT(G1785)=0,50,IF(G1785&gt;-0.06,100,IF(G1785&gt;-0.15,50,0)))</f>
        <v>100</v>
      </c>
      <c r="N1785" s="55" t="n">
        <f aca="false">IF(COUNT(H1785)=0,50,IF(H1785&gt;=0.6,100,IF(H1785&gt;=0.4,50,0)))</f>
        <v>100</v>
      </c>
      <c r="O1785" s="55" t="n">
        <f aca="false">IF(COUNT(I1785)=0,50,IF(J1785="proxy_vix",50,IF(I1785&lt;350,100,IF(I1785&lt;=450,50,0))))</f>
        <v>50</v>
      </c>
      <c r="P1785" s="55" t="n">
        <f aca="false">IF(COUNT(K1785)=0,50,IF(K1785&lt;20,100,IF(K1785&lt;=25,50,0)))</f>
        <v>100</v>
      </c>
      <c r="Q1785" s="54"/>
      <c r="R1785" s="47"/>
      <c r="S1785" s="51" t="n">
        <f aca="false">$E1785/$E1784-1</f>
        <v>-0.00512064318717387</v>
      </c>
      <c r="T1785" s="56" t="n">
        <f aca="false">$K1785/$K1784-1</f>
        <v>0.0741206030150754</v>
      </c>
      <c r="V1785" s="57"/>
      <c r="W1785" s="57"/>
      <c r="Y1785" s="1" t="str">
        <f aca="false">IF(AX1785&gt;=70,"EASY",IF(AX1785&gt;40,"UNCERTAIN","HARD"))</f>
        <v>EASY</v>
      </c>
      <c r="AA1785" s="58" t="n">
        <f aca="false">IF($A1785&lt;200,"",AVERAGE($E1736:$E1785)/AVERAGE($E1586:$E1785)-1)</f>
        <v>0.170152748956306</v>
      </c>
      <c r="AB1785" s="59" t="n">
        <f aca="false">LOOKUP($B1785,07_L1政策步階!$A$4:$A$14,07_L1政策步階!$C$4:$C$14)</f>
        <v>0</v>
      </c>
      <c r="AC1785" s="57"/>
      <c r="AD1785" s="57"/>
      <c r="AE1785" s="57"/>
      <c r="AF1785" s="57"/>
      <c r="AG1785" s="57"/>
      <c r="AH1785" s="57"/>
      <c r="AI1785" s="57"/>
      <c r="AJ1785" s="57"/>
      <c r="AK1785" s="57"/>
      <c r="AL1785" s="59" t="n">
        <f aca="false">IF(ISNUMBER($AA1785),IF($AA1785&gt;=0.005,100,IF($AA1785&gt;=-0.015,50,0)),"")</f>
        <v>100</v>
      </c>
      <c r="AM1785" s="59" t="n">
        <f aca="false">IF(ISNUMBER($AB1785),IF($AB1785=1,100,IF($AB1785=0,50,0)),"")</f>
        <v>50</v>
      </c>
      <c r="AN1785" s="0" t="str">
        <f aca="false">IF(ISNUMBER($AC1785),IF($AC1785&gt;=0.001,100,IF($AC1785&gt;=-0.003,50,0)),"")</f>
        <v/>
      </c>
      <c r="AO1785" s="0" t="str">
        <f aca="false">IF(ISNUMBER($AD1785),IF($AD1785&gt;=0.04,100,IF($AD1785&gt;=0,50,0)),"")</f>
        <v/>
      </c>
      <c r="AP1785" s="0" t="str">
        <f aca="false">IF(ISNUMBER($AE1785),IF($AE1785&gt;=25,100,IF($AE1785&gt;=-75,50,0)),"")</f>
        <v/>
      </c>
      <c r="AQ1785" s="0" t="str">
        <f aca="false">IF(ISNUMBER($AF1785),IF($AF1785&gt;0,100,IF($AF1785&gt;=-50,50,0)),"")</f>
        <v/>
      </c>
      <c r="AR1785" s="0" t="str">
        <f aca="false">IF(ISNUMBER($AG1785),IF($AG1785=1,100,IF($AG1785=0,50,0)),"")</f>
        <v/>
      </c>
      <c r="AS1785" s="0" t="str">
        <f aca="false">IF(ISNUMBER($AH1785),IF($AH1785&lt;0,100,IF($AH1785&lt;=20,50,0)),"")</f>
        <v/>
      </c>
      <c r="AT1785" s="0" t="str">
        <f aca="false">IF(ISNUMBER($AI1785),IF($AI1785&lt;0.95,100,IF($AI1785&lt;=1,50,0)),"")</f>
        <v/>
      </c>
      <c r="AU1785" s="0" t="str">
        <f aca="false">IF(ISNUMBER($AJ1785),IF($AJ1785&lt;30,0,IF($AJ1785&lt;40,50,IF($AJ1785&lt;=90,100,50))),"")</f>
        <v/>
      </c>
      <c r="AV1785" s="0" t="str">
        <f aca="false">IF(ISNUMBER($AK1785),IF($AK1785&gt;-0.2,100,IF($AK1785&gt;=-0.4,50,0)),"")</f>
        <v/>
      </c>
      <c r="AW1785" s="59" t="n">
        <f aca="false">01_指標庫!$H$4*ISNUMBER($F1785)+01_指標庫!$H$5*ISNUMBER($AA1785)+01_指標庫!$H$6*ISNUMBER($G1785)+01_指標庫!$H$7*ISNUMBER($H1785)+01_指標庫!$H$8*ISNUMBER($AF1785)+01_指標庫!$H$9*ISNUMBER($AG1785)+01_指標庫!$H$10*ISNUMBER($AB1785)+01_指標庫!$H$11*ISNUMBER($AC1785)+01_指標庫!$H$12*ISNUMBER($AD1785)+01_指標庫!$H$13*ISNUMBER($AE1785)+01_指標庫!$H$14*ISNUMBER($I1785)+01_指標庫!$H$15*ISNUMBER($AH1785)+01_指標庫!$H$16*ISNUMBER($K1785)+01_指標庫!$H$17*ISNUMBER($AI1785)+01_指標庫!$H$18*ISNUMBER($AJ1785)+01_指標庫!$H$19*ISNUMBER($AK1785)+01_指標庫!$H$20*ISNUMBER($BB1785)+01_指標庫!$H$21*ISNUMBER($BC1785)</f>
        <v>51</v>
      </c>
      <c r="AX1785" s="59" t="n">
        <f aca="false">IF(AW1785=0,50,ROUND((01_指標庫!$H$4*IF(ISNUMBER($F1785),L1785,0)+01_指標庫!$H$5*IF(ISNUMBER($AA1785),AL1785,0)+01_指標庫!$H$6*IF(ISNUMBER($G1785),M1785,0)+01_指標庫!$H$7*IF(ISNUMBER($H1785),N1785,0)+01_指標庫!$H$8*IF(ISNUMBER($AF1785),AQ1785,0)+01_指標庫!$H$9*IF(ISNUMBER($AG1785),AR1785,0)+01_指標庫!$H$10*IF(ISNUMBER($AB1785),AM1785,0)+01_指標庫!$H$11*IF(ISNUMBER($AC1785),AN1785,0)+01_指標庫!$H$12*IF(ISNUMBER($AD1785),AO1785,0)+01_指標庫!$H$13*IF(ISNUMBER($AE1785),AP1785,0)+01_指標庫!$H$14*IF(ISNUMBER($I1785),O1785,0)+01_指標庫!$H$15*IF(ISNUMBER($AH1785),AS1785,0)+01_指標庫!$H$16*IF(ISNUMBER($K1785),P1785,0)+01_指標庫!$H$17*IF(ISNUMBER($AI1785),AT1785,0)+01_指標庫!$H$18*IF(ISNUMBER($AJ1785),AU1785,0)+01_指標庫!$H$19*IF(ISNUMBER($AK1785),AV1785,0)+01_指標庫!$H$20*IF(ISNUMBER($BB1785),BB1785,0)+01_指標庫!$H$21*IF(ISNUMBER($BC1785),BC1785,0))/AW1785,1))</f>
        <v>81.4</v>
      </c>
      <c r="AY1785" s="60"/>
      <c r="AZ1785" s="60"/>
      <c r="BA1785" s="58" t="n">
        <f aca="false">AVERAGE($E1781:$E1785)/AVERAGE($E1776:$E1785)-1</f>
        <v>-0.00161309268108234</v>
      </c>
      <c r="BB1785" s="59" t="n">
        <f aca="false">IF(ISNUMBER($BA1785),IF(OR($S1785&lt;=-0.03,$BA1785&lt;-0.003),0,IF(OR($S1785&lt;=-0.02,$BA1785&lt;0.01),50,100)),"")</f>
        <v>50</v>
      </c>
      <c r="BC1785" s="0" t="str">
        <f aca="false">IF(OR(COUNT($AZ1785)=0,COUNT($AZ1784)=0),"",IF(OR($AY1785/$AZ1784-1&lt;=-0.03,$AZ1785/$AZ1784-1&lt;=-0.045,IF(COUNT($AZ1776:$AZ1785)=10,AVERAGE($AZ1781:$AZ1785)/AVERAGE($AZ1776:$AZ1785)-1&lt;-0.01,FALSE())),0,IF(OR($AZ1785/$AZ1784-1&lt;=-0.02,IF(COUNT($AZ1776:$AZ1785)=10,AVERAGE($AZ1781:$AZ1785)/AVERAGE($AZ1776:$AZ1785)-1&lt;0.005,FALSE())),50,100)))</f>
        <v/>
      </c>
    </row>
    <row r="1786" customFormat="false" ht="15" hidden="false" customHeight="true" outlineLevel="0" collapsed="false">
      <c r="A1786" s="47" t="n">
        <v>1782</v>
      </c>
      <c r="B1786" s="48" t="n">
        <v>45145</v>
      </c>
      <c r="C1786" s="47" t="n">
        <v>2023</v>
      </c>
      <c r="D1786" s="49" t="s">
        <v>236</v>
      </c>
      <c r="E1786" s="50" t="n">
        <v>15407.85</v>
      </c>
      <c r="F1786" s="51" t="n">
        <v>0.196726</v>
      </c>
      <c r="G1786" s="51" t="n">
        <v>-0.027365</v>
      </c>
      <c r="H1786" s="52" t="n">
        <v>0.9184</v>
      </c>
      <c r="I1786" s="53" t="n">
        <v>397</v>
      </c>
      <c r="J1786" s="47" t="s">
        <v>235</v>
      </c>
      <c r="K1786" s="54" t="n">
        <v>15.77</v>
      </c>
      <c r="L1786" s="55" t="n">
        <f aca="false">IF(COUNT(F1786)=0,50,IF(F1786&gt;=0,100,IF(F1786&gt;=-0.02,50,0)))</f>
        <v>100</v>
      </c>
      <c r="M1786" s="55" t="n">
        <f aca="false">IF(COUNT(G1786)=0,50,IF(G1786&gt;-0.06,100,IF(G1786&gt;-0.15,50,0)))</f>
        <v>100</v>
      </c>
      <c r="N1786" s="55" t="n">
        <f aca="false">IF(COUNT(H1786)=0,50,IF(H1786&gt;=0.6,100,IF(H1786&gt;=0.4,50,0)))</f>
        <v>100</v>
      </c>
      <c r="O1786" s="55" t="n">
        <f aca="false">IF(COUNT(I1786)=0,50,IF(J1786="proxy_vix",50,IF(I1786&lt;350,100,IF(I1786&lt;=450,50,0))))</f>
        <v>50</v>
      </c>
      <c r="P1786" s="55" t="n">
        <f aca="false">IF(COUNT(K1786)=0,50,IF(K1786&lt;20,100,IF(K1786&lt;=25,50,0)))</f>
        <v>100</v>
      </c>
      <c r="Q1786" s="54"/>
      <c r="R1786" s="47"/>
      <c r="S1786" s="51" t="n">
        <f aca="false">$E1786/$E1785-1</f>
        <v>0.00870250056956112</v>
      </c>
      <c r="T1786" s="56" t="n">
        <f aca="false">$K1786/$K1785-1</f>
        <v>-0.0777777777777778</v>
      </c>
      <c r="V1786" s="57"/>
      <c r="W1786" s="57"/>
      <c r="Y1786" s="1" t="str">
        <f aca="false">IF(AX1786&gt;=70,"EASY",IF(AX1786&gt;40,"UNCERTAIN","HARD"))</f>
        <v>EASY</v>
      </c>
      <c r="AA1786" s="58" t="n">
        <f aca="false">IF($A1786&lt;200,"",AVERAGE($E1737:$E1786)/AVERAGE($E1587:$E1786)-1)</f>
        <v>0.171018186149197</v>
      </c>
      <c r="AB1786" s="59" t="n">
        <f aca="false">LOOKUP($B1786,07_L1政策步階!$A$4:$A$14,07_L1政策步階!$C$4:$C$14)</f>
        <v>0</v>
      </c>
      <c r="AC1786" s="57"/>
      <c r="AD1786" s="57"/>
      <c r="AE1786" s="57"/>
      <c r="AF1786" s="57"/>
      <c r="AG1786" s="57"/>
      <c r="AH1786" s="57"/>
      <c r="AI1786" s="57"/>
      <c r="AJ1786" s="57"/>
      <c r="AK1786" s="57"/>
      <c r="AL1786" s="59" t="n">
        <f aca="false">IF(ISNUMBER($AA1786),IF($AA1786&gt;=0.005,100,IF($AA1786&gt;=-0.015,50,0)),"")</f>
        <v>100</v>
      </c>
      <c r="AM1786" s="59" t="n">
        <f aca="false">IF(ISNUMBER($AB1786),IF($AB1786=1,100,IF($AB1786=0,50,0)),"")</f>
        <v>50</v>
      </c>
      <c r="AN1786" s="0" t="str">
        <f aca="false">IF(ISNUMBER($AC1786),IF($AC1786&gt;=0.001,100,IF($AC1786&gt;=-0.003,50,0)),"")</f>
        <v/>
      </c>
      <c r="AO1786" s="0" t="str">
        <f aca="false">IF(ISNUMBER($AD1786),IF($AD1786&gt;=0.04,100,IF($AD1786&gt;=0,50,0)),"")</f>
        <v/>
      </c>
      <c r="AP1786" s="0" t="str">
        <f aca="false">IF(ISNUMBER($AE1786),IF($AE1786&gt;=25,100,IF($AE1786&gt;=-75,50,0)),"")</f>
        <v/>
      </c>
      <c r="AQ1786" s="0" t="str">
        <f aca="false">IF(ISNUMBER($AF1786),IF($AF1786&gt;0,100,IF($AF1786&gt;=-50,50,0)),"")</f>
        <v/>
      </c>
      <c r="AR1786" s="0" t="str">
        <f aca="false">IF(ISNUMBER($AG1786),IF($AG1786=1,100,IF($AG1786=0,50,0)),"")</f>
        <v/>
      </c>
      <c r="AS1786" s="0" t="str">
        <f aca="false">IF(ISNUMBER($AH1786),IF($AH1786&lt;0,100,IF($AH1786&lt;=20,50,0)),"")</f>
        <v/>
      </c>
      <c r="AT1786" s="0" t="str">
        <f aca="false">IF(ISNUMBER($AI1786),IF($AI1786&lt;0.95,100,IF($AI1786&lt;=1,50,0)),"")</f>
        <v/>
      </c>
      <c r="AU1786" s="0" t="str">
        <f aca="false">IF(ISNUMBER($AJ1786),IF($AJ1786&lt;30,0,IF($AJ1786&lt;40,50,IF($AJ1786&lt;=90,100,50))),"")</f>
        <v/>
      </c>
      <c r="AV1786" s="0" t="str">
        <f aca="false">IF(ISNUMBER($AK1786),IF($AK1786&gt;-0.2,100,IF($AK1786&gt;=-0.4,50,0)),"")</f>
        <v/>
      </c>
      <c r="AW1786" s="59" t="n">
        <f aca="false">01_指標庫!$H$4*ISNUMBER($F1786)+01_指標庫!$H$5*ISNUMBER($AA1786)+01_指標庫!$H$6*ISNUMBER($G1786)+01_指標庫!$H$7*ISNUMBER($H1786)+01_指標庫!$H$8*ISNUMBER($AF1786)+01_指標庫!$H$9*ISNUMBER($AG1786)+01_指標庫!$H$10*ISNUMBER($AB1786)+01_指標庫!$H$11*ISNUMBER($AC1786)+01_指標庫!$H$12*ISNUMBER($AD1786)+01_指標庫!$H$13*ISNUMBER($AE1786)+01_指標庫!$H$14*ISNUMBER($I1786)+01_指標庫!$H$15*ISNUMBER($AH1786)+01_指標庫!$H$16*ISNUMBER($K1786)+01_指標庫!$H$17*ISNUMBER($AI1786)+01_指標庫!$H$18*ISNUMBER($AJ1786)+01_指標庫!$H$19*ISNUMBER($AK1786)+01_指標庫!$H$20*ISNUMBER($BB1786)+01_指標庫!$H$21*ISNUMBER($BC1786)</f>
        <v>51</v>
      </c>
      <c r="AX1786" s="59" t="n">
        <f aca="false">IF(AW1786=0,50,ROUND((01_指標庫!$H$4*IF(ISNUMBER($F1786),L1786,0)+01_指標庫!$H$5*IF(ISNUMBER($AA1786),AL1786,0)+01_指標庫!$H$6*IF(ISNUMBER($G1786),M1786,0)+01_指標庫!$H$7*IF(ISNUMBER($H1786),N1786,0)+01_指標庫!$H$8*IF(ISNUMBER($AF1786),AQ1786,0)+01_指標庫!$H$9*IF(ISNUMBER($AG1786),AR1786,0)+01_指標庫!$H$10*IF(ISNUMBER($AB1786),AM1786,0)+01_指標庫!$H$11*IF(ISNUMBER($AC1786),AN1786,0)+01_指標庫!$H$12*IF(ISNUMBER($AD1786),AO1786,0)+01_指標庫!$H$13*IF(ISNUMBER($AE1786),AP1786,0)+01_指標庫!$H$14*IF(ISNUMBER($I1786),O1786,0)+01_指標庫!$H$15*IF(ISNUMBER($AH1786),AS1786,0)+01_指標庫!$H$16*IF(ISNUMBER($K1786),P1786,0)+01_指標庫!$H$17*IF(ISNUMBER($AI1786),AT1786,0)+01_指標庫!$H$18*IF(ISNUMBER($AJ1786),AU1786,0)+01_指標庫!$H$19*IF(ISNUMBER($AK1786),AV1786,0)+01_指標庫!$H$20*IF(ISNUMBER($BB1786),BB1786,0)+01_指標庫!$H$21*IF(ISNUMBER($BC1786),BC1786,0))/AW1786,1))</f>
        <v>75.5</v>
      </c>
      <c r="AY1786" s="60"/>
      <c r="AZ1786" s="60"/>
      <c r="BA1786" s="58" t="n">
        <f aca="false">AVERAGE($E1782:$E1786)/AVERAGE($E1777:$E1786)-1</f>
        <v>-0.00585517012914538</v>
      </c>
      <c r="BB1786" s="59" t="n">
        <f aca="false">IF(ISNUMBER($BA1786),IF(OR($S1786&lt;=-0.03,$BA1786&lt;-0.003),0,IF(OR($S1786&lt;=-0.02,$BA1786&lt;0.01),50,100)),"")</f>
        <v>0</v>
      </c>
      <c r="BC1786" s="0" t="str">
        <f aca="false">IF(OR(COUNT($AZ1786)=0,COUNT($AZ1785)=0),"",IF(OR($AY1786/$AZ1785-1&lt;=-0.03,$AZ1786/$AZ1785-1&lt;=-0.045,IF(COUNT($AZ1777:$AZ1786)=10,AVERAGE($AZ1782:$AZ1786)/AVERAGE($AZ1777:$AZ1786)-1&lt;-0.01,FALSE())),0,IF(OR($AZ1786/$AZ1785-1&lt;=-0.02,IF(COUNT($AZ1777:$AZ1786)=10,AVERAGE($AZ1782:$AZ1786)/AVERAGE($AZ1777:$AZ1786)-1&lt;0.005,FALSE())),50,100)))</f>
        <v/>
      </c>
    </row>
    <row r="1787" customFormat="false" ht="15" hidden="false" customHeight="true" outlineLevel="0" collapsed="false">
      <c r="A1787" s="47" t="n">
        <v>1783</v>
      </c>
      <c r="B1787" s="48" t="n">
        <v>45146</v>
      </c>
      <c r="C1787" s="47" t="n">
        <v>2023</v>
      </c>
      <c r="D1787" s="49" t="s">
        <v>237</v>
      </c>
      <c r="E1787" s="50" t="n">
        <v>15273.05</v>
      </c>
      <c r="F1787" s="51" t="n">
        <v>0.184339</v>
      </c>
      <c r="G1787" s="51" t="n">
        <v>-0.035874</v>
      </c>
      <c r="H1787" s="52" t="n">
        <v>0.8776</v>
      </c>
      <c r="I1787" s="53" t="n">
        <v>400</v>
      </c>
      <c r="J1787" s="47" t="s">
        <v>235</v>
      </c>
      <c r="K1787" s="54" t="n">
        <v>15.99</v>
      </c>
      <c r="L1787" s="55" t="n">
        <f aca="false">IF(COUNT(F1787)=0,50,IF(F1787&gt;=0,100,IF(F1787&gt;=-0.02,50,0)))</f>
        <v>100</v>
      </c>
      <c r="M1787" s="55" t="n">
        <f aca="false">IF(COUNT(G1787)=0,50,IF(G1787&gt;-0.06,100,IF(G1787&gt;-0.15,50,0)))</f>
        <v>100</v>
      </c>
      <c r="N1787" s="55" t="n">
        <f aca="false">IF(COUNT(H1787)=0,50,IF(H1787&gt;=0.6,100,IF(H1787&gt;=0.4,50,0)))</f>
        <v>100</v>
      </c>
      <c r="O1787" s="55" t="n">
        <f aca="false">IF(COUNT(I1787)=0,50,IF(J1787="proxy_vix",50,IF(I1787&lt;350,100,IF(I1787&lt;=450,50,0))))</f>
        <v>50</v>
      </c>
      <c r="P1787" s="55" t="n">
        <f aca="false">IF(COUNT(K1787)=0,50,IF(K1787&lt;20,100,IF(K1787&lt;=25,50,0)))</f>
        <v>100</v>
      </c>
      <c r="Q1787" s="54"/>
      <c r="R1787" s="47"/>
      <c r="S1787" s="51" t="n">
        <f aca="false">$E1787/$E1786-1</f>
        <v>-0.00874878714421556</v>
      </c>
      <c r="T1787" s="56" t="n">
        <f aca="false">$K1787/$K1786-1</f>
        <v>0.0139505389980976</v>
      </c>
      <c r="V1787" s="57"/>
      <c r="W1787" s="57"/>
      <c r="Y1787" s="1" t="str">
        <f aca="false">IF(AX1787&gt;=70,"EASY",IF(AX1787&gt;40,"UNCERTAIN","HARD"))</f>
        <v>EASY</v>
      </c>
      <c r="AA1787" s="58" t="n">
        <f aca="false">IF($A1787&lt;200,"",AVERAGE($E1738:$E1787)/AVERAGE($E1588:$E1787)-1)</f>
        <v>0.171194723833266</v>
      </c>
      <c r="AB1787" s="59" t="n">
        <f aca="false">LOOKUP($B1787,07_L1政策步階!$A$4:$A$14,07_L1政策步階!$C$4:$C$14)</f>
        <v>0</v>
      </c>
      <c r="AC1787" s="57"/>
      <c r="AD1787" s="57"/>
      <c r="AE1787" s="57"/>
      <c r="AF1787" s="57"/>
      <c r="AG1787" s="57"/>
      <c r="AH1787" s="57"/>
      <c r="AI1787" s="57"/>
      <c r="AJ1787" s="57"/>
      <c r="AK1787" s="57"/>
      <c r="AL1787" s="59" t="n">
        <f aca="false">IF(ISNUMBER($AA1787),IF($AA1787&gt;=0.005,100,IF($AA1787&gt;=-0.015,50,0)),"")</f>
        <v>100</v>
      </c>
      <c r="AM1787" s="59" t="n">
        <f aca="false">IF(ISNUMBER($AB1787),IF($AB1787=1,100,IF($AB1787=0,50,0)),"")</f>
        <v>50</v>
      </c>
      <c r="AN1787" s="0" t="str">
        <f aca="false">IF(ISNUMBER($AC1787),IF($AC1787&gt;=0.001,100,IF($AC1787&gt;=-0.003,50,0)),"")</f>
        <v/>
      </c>
      <c r="AO1787" s="0" t="str">
        <f aca="false">IF(ISNUMBER($AD1787),IF($AD1787&gt;=0.04,100,IF($AD1787&gt;=0,50,0)),"")</f>
        <v/>
      </c>
      <c r="AP1787" s="0" t="str">
        <f aca="false">IF(ISNUMBER($AE1787),IF($AE1787&gt;=25,100,IF($AE1787&gt;=-75,50,0)),"")</f>
        <v/>
      </c>
      <c r="AQ1787" s="0" t="str">
        <f aca="false">IF(ISNUMBER($AF1787),IF($AF1787&gt;0,100,IF($AF1787&gt;=-50,50,0)),"")</f>
        <v/>
      </c>
      <c r="AR1787" s="0" t="str">
        <f aca="false">IF(ISNUMBER($AG1787),IF($AG1787=1,100,IF($AG1787=0,50,0)),"")</f>
        <v/>
      </c>
      <c r="AS1787" s="0" t="str">
        <f aca="false">IF(ISNUMBER($AH1787),IF($AH1787&lt;0,100,IF($AH1787&lt;=20,50,0)),"")</f>
        <v/>
      </c>
      <c r="AT1787" s="0" t="str">
        <f aca="false">IF(ISNUMBER($AI1787),IF($AI1787&lt;0.95,100,IF($AI1787&lt;=1,50,0)),"")</f>
        <v/>
      </c>
      <c r="AU1787" s="0" t="str">
        <f aca="false">IF(ISNUMBER($AJ1787),IF($AJ1787&lt;30,0,IF($AJ1787&lt;40,50,IF($AJ1787&lt;=90,100,50))),"")</f>
        <v/>
      </c>
      <c r="AV1787" s="0" t="str">
        <f aca="false">IF(ISNUMBER($AK1787),IF($AK1787&gt;-0.2,100,IF($AK1787&gt;=-0.4,50,0)),"")</f>
        <v/>
      </c>
      <c r="AW1787" s="59" t="n">
        <f aca="false">01_指標庫!$H$4*ISNUMBER($F1787)+01_指標庫!$H$5*ISNUMBER($AA1787)+01_指標庫!$H$6*ISNUMBER($G1787)+01_指標庫!$H$7*ISNUMBER($H1787)+01_指標庫!$H$8*ISNUMBER($AF1787)+01_指標庫!$H$9*ISNUMBER($AG1787)+01_指標庫!$H$10*ISNUMBER($AB1787)+01_指標庫!$H$11*ISNUMBER($AC1787)+01_指標庫!$H$12*ISNUMBER($AD1787)+01_指標庫!$H$13*ISNUMBER($AE1787)+01_指標庫!$H$14*ISNUMBER($I1787)+01_指標庫!$H$15*ISNUMBER($AH1787)+01_指標庫!$H$16*ISNUMBER($K1787)+01_指標庫!$H$17*ISNUMBER($AI1787)+01_指標庫!$H$18*ISNUMBER($AJ1787)+01_指標庫!$H$19*ISNUMBER($AK1787)+01_指標庫!$H$20*ISNUMBER($BB1787)+01_指標庫!$H$21*ISNUMBER($BC1787)</f>
        <v>51</v>
      </c>
      <c r="AX1787" s="59" t="n">
        <f aca="false">IF(AW1787=0,50,ROUND((01_指標庫!$H$4*IF(ISNUMBER($F1787),L1787,0)+01_指標庫!$H$5*IF(ISNUMBER($AA1787),AL1787,0)+01_指標庫!$H$6*IF(ISNUMBER($G1787),M1787,0)+01_指標庫!$H$7*IF(ISNUMBER($H1787),N1787,0)+01_指標庫!$H$8*IF(ISNUMBER($AF1787),AQ1787,0)+01_指標庫!$H$9*IF(ISNUMBER($AG1787),AR1787,0)+01_指標庫!$H$10*IF(ISNUMBER($AB1787),AM1787,0)+01_指標庫!$H$11*IF(ISNUMBER($AC1787),AN1787,0)+01_指標庫!$H$12*IF(ISNUMBER($AD1787),AO1787,0)+01_指標庫!$H$13*IF(ISNUMBER($AE1787),AP1787,0)+01_指標庫!$H$14*IF(ISNUMBER($I1787),O1787,0)+01_指標庫!$H$15*IF(ISNUMBER($AH1787),AS1787,0)+01_指標庫!$H$16*IF(ISNUMBER($K1787),P1787,0)+01_指標庫!$H$17*IF(ISNUMBER($AI1787),AT1787,0)+01_指標庫!$H$18*IF(ISNUMBER($AJ1787),AU1787,0)+01_指標庫!$H$19*IF(ISNUMBER($AK1787),AV1787,0)+01_指標庫!$H$20*IF(ISNUMBER($BB1787),BB1787,0)+01_指標庫!$H$21*IF(ISNUMBER($BC1787),BC1787,0))/AW1787,1))</f>
        <v>75.5</v>
      </c>
      <c r="AY1787" s="60"/>
      <c r="AZ1787" s="60"/>
      <c r="BA1787" s="58" t="n">
        <f aca="false">AVERAGE($E1783:$E1787)/AVERAGE($E1778:$E1787)-1</f>
        <v>-0.0097502922285323</v>
      </c>
      <c r="BB1787" s="59" t="n">
        <f aca="false">IF(ISNUMBER($BA1787),IF(OR($S1787&lt;=-0.03,$BA1787&lt;-0.003),0,IF(OR($S1787&lt;=-0.02,$BA1787&lt;0.01),50,100)),"")</f>
        <v>0</v>
      </c>
      <c r="BC1787" s="0" t="str">
        <f aca="false">IF(OR(COUNT($AZ1787)=0,COUNT($AZ1786)=0),"",IF(OR($AY1787/$AZ1786-1&lt;=-0.03,$AZ1787/$AZ1786-1&lt;=-0.045,IF(COUNT($AZ1778:$AZ1787)=10,AVERAGE($AZ1783:$AZ1787)/AVERAGE($AZ1778:$AZ1787)-1&lt;-0.01,FALSE())),0,IF(OR($AZ1787/$AZ1786-1&lt;=-0.02,IF(COUNT($AZ1778:$AZ1787)=10,AVERAGE($AZ1783:$AZ1787)/AVERAGE($AZ1778:$AZ1787)-1&lt;0.005,FALSE())),50,100)))</f>
        <v/>
      </c>
    </row>
    <row r="1788" customFormat="false" ht="15" hidden="false" customHeight="true" outlineLevel="0" collapsed="false">
      <c r="A1788" s="47" t="n">
        <v>1784</v>
      </c>
      <c r="B1788" s="48" t="n">
        <v>45147</v>
      </c>
      <c r="C1788" s="47" t="n">
        <v>2023</v>
      </c>
      <c r="D1788" s="49" t="s">
        <v>238</v>
      </c>
      <c r="E1788" s="50" t="n">
        <v>15101.71</v>
      </c>
      <c r="F1788" s="51" t="n">
        <v>0.169214</v>
      </c>
      <c r="G1788" s="51" t="n">
        <v>-0.04669</v>
      </c>
      <c r="H1788" s="52" t="n">
        <v>0.8571</v>
      </c>
      <c r="I1788" s="53" t="n">
        <v>394</v>
      </c>
      <c r="J1788" s="47" t="s">
        <v>235</v>
      </c>
      <c r="K1788" s="54" t="n">
        <v>15.96</v>
      </c>
      <c r="L1788" s="55" t="n">
        <f aca="false">IF(COUNT(F1788)=0,50,IF(F1788&gt;=0,100,IF(F1788&gt;=-0.02,50,0)))</f>
        <v>100</v>
      </c>
      <c r="M1788" s="55" t="n">
        <f aca="false">IF(COUNT(G1788)=0,50,IF(G1788&gt;-0.06,100,IF(G1788&gt;-0.15,50,0)))</f>
        <v>100</v>
      </c>
      <c r="N1788" s="55" t="n">
        <f aca="false">IF(COUNT(H1788)=0,50,IF(H1788&gt;=0.6,100,IF(H1788&gt;=0.4,50,0)))</f>
        <v>100</v>
      </c>
      <c r="O1788" s="55" t="n">
        <f aca="false">IF(COUNT(I1788)=0,50,IF(J1788="proxy_vix",50,IF(I1788&lt;350,100,IF(I1788&lt;=450,50,0))))</f>
        <v>50</v>
      </c>
      <c r="P1788" s="55" t="n">
        <f aca="false">IF(COUNT(K1788)=0,50,IF(K1788&lt;20,100,IF(K1788&lt;=25,50,0)))</f>
        <v>100</v>
      </c>
      <c r="Q1788" s="54"/>
      <c r="R1788" s="47"/>
      <c r="S1788" s="51" t="n">
        <f aca="false">$E1788/$E1787-1</f>
        <v>-0.0112184534195855</v>
      </c>
      <c r="T1788" s="56" t="n">
        <f aca="false">$K1788/$K1787-1</f>
        <v>-0.00187617260787987</v>
      </c>
      <c r="V1788" s="57"/>
      <c r="W1788" s="57"/>
      <c r="Y1788" s="1" t="str">
        <f aca="false">IF(AX1788&gt;=70,"EASY",IF(AX1788&gt;40,"UNCERTAIN","HARD"))</f>
        <v>EASY</v>
      </c>
      <c r="AA1788" s="58" t="n">
        <f aca="false">IF($A1788&lt;200,"",AVERAGE($E1739:$E1788)/AVERAGE($E1589:$E1788)-1)</f>
        <v>0.170600120212551</v>
      </c>
      <c r="AB1788" s="59" t="n">
        <f aca="false">LOOKUP($B1788,07_L1政策步階!$A$4:$A$14,07_L1政策步階!$C$4:$C$14)</f>
        <v>0</v>
      </c>
      <c r="AC1788" s="57"/>
      <c r="AD1788" s="57"/>
      <c r="AE1788" s="57"/>
      <c r="AF1788" s="57"/>
      <c r="AG1788" s="57"/>
      <c r="AH1788" s="57"/>
      <c r="AI1788" s="57"/>
      <c r="AJ1788" s="57"/>
      <c r="AK1788" s="57"/>
      <c r="AL1788" s="59" t="n">
        <f aca="false">IF(ISNUMBER($AA1788),IF($AA1788&gt;=0.005,100,IF($AA1788&gt;=-0.015,50,0)),"")</f>
        <v>100</v>
      </c>
      <c r="AM1788" s="59" t="n">
        <f aca="false">IF(ISNUMBER($AB1788),IF($AB1788=1,100,IF($AB1788=0,50,0)),"")</f>
        <v>50</v>
      </c>
      <c r="AN1788" s="0" t="str">
        <f aca="false">IF(ISNUMBER($AC1788),IF($AC1788&gt;=0.001,100,IF($AC1788&gt;=-0.003,50,0)),"")</f>
        <v/>
      </c>
      <c r="AO1788" s="0" t="str">
        <f aca="false">IF(ISNUMBER($AD1788),IF($AD1788&gt;=0.04,100,IF($AD1788&gt;=0,50,0)),"")</f>
        <v/>
      </c>
      <c r="AP1788" s="0" t="str">
        <f aca="false">IF(ISNUMBER($AE1788),IF($AE1788&gt;=25,100,IF($AE1788&gt;=-75,50,0)),"")</f>
        <v/>
      </c>
      <c r="AQ1788" s="0" t="str">
        <f aca="false">IF(ISNUMBER($AF1788),IF($AF1788&gt;0,100,IF($AF1788&gt;=-50,50,0)),"")</f>
        <v/>
      </c>
      <c r="AR1788" s="0" t="str">
        <f aca="false">IF(ISNUMBER($AG1788),IF($AG1788=1,100,IF($AG1788=0,50,0)),"")</f>
        <v/>
      </c>
      <c r="AS1788" s="0" t="str">
        <f aca="false">IF(ISNUMBER($AH1788),IF($AH1788&lt;0,100,IF($AH1788&lt;=20,50,0)),"")</f>
        <v/>
      </c>
      <c r="AT1788" s="0" t="str">
        <f aca="false">IF(ISNUMBER($AI1788),IF($AI1788&lt;0.95,100,IF($AI1788&lt;=1,50,0)),"")</f>
        <v/>
      </c>
      <c r="AU1788" s="0" t="str">
        <f aca="false">IF(ISNUMBER($AJ1788),IF($AJ1788&lt;30,0,IF($AJ1788&lt;40,50,IF($AJ1788&lt;=90,100,50))),"")</f>
        <v/>
      </c>
      <c r="AV1788" s="0" t="str">
        <f aca="false">IF(ISNUMBER($AK1788),IF($AK1788&gt;-0.2,100,IF($AK1788&gt;=-0.4,50,0)),"")</f>
        <v/>
      </c>
      <c r="AW1788" s="59" t="n">
        <f aca="false">01_指標庫!$H$4*ISNUMBER($F1788)+01_指標庫!$H$5*ISNUMBER($AA1788)+01_指標庫!$H$6*ISNUMBER($G1788)+01_指標庫!$H$7*ISNUMBER($H1788)+01_指標庫!$H$8*ISNUMBER($AF1788)+01_指標庫!$H$9*ISNUMBER($AG1788)+01_指標庫!$H$10*ISNUMBER($AB1788)+01_指標庫!$H$11*ISNUMBER($AC1788)+01_指標庫!$H$12*ISNUMBER($AD1788)+01_指標庫!$H$13*ISNUMBER($AE1788)+01_指標庫!$H$14*ISNUMBER($I1788)+01_指標庫!$H$15*ISNUMBER($AH1788)+01_指標庫!$H$16*ISNUMBER($K1788)+01_指標庫!$H$17*ISNUMBER($AI1788)+01_指標庫!$H$18*ISNUMBER($AJ1788)+01_指標庫!$H$19*ISNUMBER($AK1788)+01_指標庫!$H$20*ISNUMBER($BB1788)+01_指標庫!$H$21*ISNUMBER($BC1788)</f>
        <v>51</v>
      </c>
      <c r="AX1788" s="59" t="n">
        <f aca="false">IF(AW1788=0,50,ROUND((01_指標庫!$H$4*IF(ISNUMBER($F1788),L1788,0)+01_指標庫!$H$5*IF(ISNUMBER($AA1788),AL1788,0)+01_指標庫!$H$6*IF(ISNUMBER($G1788),M1788,0)+01_指標庫!$H$7*IF(ISNUMBER($H1788),N1788,0)+01_指標庫!$H$8*IF(ISNUMBER($AF1788),AQ1788,0)+01_指標庫!$H$9*IF(ISNUMBER($AG1788),AR1788,0)+01_指標庫!$H$10*IF(ISNUMBER($AB1788),AM1788,0)+01_指標庫!$H$11*IF(ISNUMBER($AC1788),AN1788,0)+01_指標庫!$H$12*IF(ISNUMBER($AD1788),AO1788,0)+01_指標庫!$H$13*IF(ISNUMBER($AE1788),AP1788,0)+01_指標庫!$H$14*IF(ISNUMBER($I1788),O1788,0)+01_指標庫!$H$15*IF(ISNUMBER($AH1788),AS1788,0)+01_指標庫!$H$16*IF(ISNUMBER($K1788),P1788,0)+01_指標庫!$H$17*IF(ISNUMBER($AI1788),AT1788,0)+01_指標庫!$H$18*IF(ISNUMBER($AJ1788),AU1788,0)+01_指標庫!$H$19*IF(ISNUMBER($AK1788),AV1788,0)+01_指標庫!$H$20*IF(ISNUMBER($BB1788),BB1788,0)+01_指標庫!$H$21*IF(ISNUMBER($BC1788),BC1788,0))/AW1788,1))</f>
        <v>75.5</v>
      </c>
      <c r="AY1788" s="60"/>
      <c r="AZ1788" s="60"/>
      <c r="BA1788" s="58" t="n">
        <f aca="false">AVERAGE($E1784:$E1788)/AVERAGE($E1779:$E1788)-1</f>
        <v>-0.0106849962077435</v>
      </c>
      <c r="BB1788" s="59" t="n">
        <f aca="false">IF(ISNUMBER($BA1788),IF(OR($S1788&lt;=-0.03,$BA1788&lt;-0.003),0,IF(OR($S1788&lt;=-0.02,$BA1788&lt;0.01),50,100)),"")</f>
        <v>0</v>
      </c>
      <c r="BC1788" s="0" t="str">
        <f aca="false">IF(OR(COUNT($AZ1788)=0,COUNT($AZ1787)=0),"",IF(OR($AY1788/$AZ1787-1&lt;=-0.03,$AZ1788/$AZ1787-1&lt;=-0.045,IF(COUNT($AZ1779:$AZ1788)=10,AVERAGE($AZ1784:$AZ1788)/AVERAGE($AZ1779:$AZ1788)-1&lt;-0.01,FALSE())),0,IF(OR($AZ1788/$AZ1787-1&lt;=-0.02,IF(COUNT($AZ1779:$AZ1788)=10,AVERAGE($AZ1784:$AZ1788)/AVERAGE($AZ1779:$AZ1788)-1&lt;0.005,FALSE())),50,100)))</f>
        <v/>
      </c>
    </row>
    <row r="1789" customFormat="false" ht="15" hidden="false" customHeight="true" outlineLevel="0" collapsed="false">
      <c r="A1789" s="47" t="n">
        <v>1785</v>
      </c>
      <c r="B1789" s="48" t="n">
        <v>45148</v>
      </c>
      <c r="C1789" s="47" t="n">
        <v>2023</v>
      </c>
      <c r="D1789" s="49" t="s">
        <v>239</v>
      </c>
      <c r="E1789" s="50" t="n">
        <v>15128.84</v>
      </c>
      <c r="F1789" s="51" t="n">
        <v>0.169586</v>
      </c>
      <c r="G1789" s="51" t="n">
        <v>-0.044978</v>
      </c>
      <c r="H1789" s="52" t="n">
        <v>0.8571</v>
      </c>
      <c r="I1789" s="53" t="n">
        <v>383</v>
      </c>
      <c r="J1789" s="47" t="s">
        <v>235</v>
      </c>
      <c r="K1789" s="54" t="n">
        <v>15.85</v>
      </c>
      <c r="L1789" s="55" t="n">
        <f aca="false">IF(COUNT(F1789)=0,50,IF(F1789&gt;=0,100,IF(F1789&gt;=-0.02,50,0)))</f>
        <v>100</v>
      </c>
      <c r="M1789" s="55" t="n">
        <f aca="false">IF(COUNT(G1789)=0,50,IF(G1789&gt;-0.06,100,IF(G1789&gt;-0.15,50,0)))</f>
        <v>100</v>
      </c>
      <c r="N1789" s="55" t="n">
        <f aca="false">IF(COUNT(H1789)=0,50,IF(H1789&gt;=0.6,100,IF(H1789&gt;=0.4,50,0)))</f>
        <v>100</v>
      </c>
      <c r="O1789" s="55" t="n">
        <f aca="false">IF(COUNT(I1789)=0,50,IF(J1789="proxy_vix",50,IF(I1789&lt;350,100,IF(I1789&lt;=450,50,0))))</f>
        <v>50</v>
      </c>
      <c r="P1789" s="55" t="n">
        <f aca="false">IF(COUNT(K1789)=0,50,IF(K1789&lt;20,100,IF(K1789&lt;=25,50,0)))</f>
        <v>100</v>
      </c>
      <c r="Q1789" s="54"/>
      <c r="R1789" s="47"/>
      <c r="S1789" s="51" t="n">
        <f aca="false">$E1789/$E1788-1</f>
        <v>0.0017964852986847</v>
      </c>
      <c r="T1789" s="56" t="n">
        <f aca="false">$K1789/$K1788-1</f>
        <v>-0.00689223057644117</v>
      </c>
      <c r="V1789" s="57"/>
      <c r="W1789" s="57"/>
      <c r="Y1789" s="1" t="str">
        <f aca="false">IF(AX1789&gt;=70,"EASY",IF(AX1789&gt;40,"UNCERTAIN","HARD"))</f>
        <v>EASY</v>
      </c>
      <c r="AA1789" s="58" t="n">
        <f aca="false">IF($A1789&lt;200,"",AVERAGE($E1740:$E1789)/AVERAGE($E1590:$E1789)-1)</f>
        <v>0.170068799978756</v>
      </c>
      <c r="AB1789" s="59" t="n">
        <f aca="false">LOOKUP($B1789,07_L1政策步階!$A$4:$A$14,07_L1政策步階!$C$4:$C$14)</f>
        <v>0</v>
      </c>
      <c r="AC1789" s="57"/>
      <c r="AD1789" s="57"/>
      <c r="AE1789" s="57"/>
      <c r="AF1789" s="57"/>
      <c r="AG1789" s="57"/>
      <c r="AH1789" s="57"/>
      <c r="AI1789" s="57"/>
      <c r="AJ1789" s="57"/>
      <c r="AK1789" s="57"/>
      <c r="AL1789" s="59" t="n">
        <f aca="false">IF(ISNUMBER($AA1789),IF($AA1789&gt;=0.005,100,IF($AA1789&gt;=-0.015,50,0)),"")</f>
        <v>100</v>
      </c>
      <c r="AM1789" s="59" t="n">
        <f aca="false">IF(ISNUMBER($AB1789),IF($AB1789=1,100,IF($AB1789=0,50,0)),"")</f>
        <v>50</v>
      </c>
      <c r="AN1789" s="0" t="str">
        <f aca="false">IF(ISNUMBER($AC1789),IF($AC1789&gt;=0.001,100,IF($AC1789&gt;=-0.003,50,0)),"")</f>
        <v/>
      </c>
      <c r="AO1789" s="0" t="str">
        <f aca="false">IF(ISNUMBER($AD1789),IF($AD1789&gt;=0.04,100,IF($AD1789&gt;=0,50,0)),"")</f>
        <v/>
      </c>
      <c r="AP1789" s="0" t="str">
        <f aca="false">IF(ISNUMBER($AE1789),IF($AE1789&gt;=25,100,IF($AE1789&gt;=-75,50,0)),"")</f>
        <v/>
      </c>
      <c r="AQ1789" s="0" t="str">
        <f aca="false">IF(ISNUMBER($AF1789),IF($AF1789&gt;0,100,IF($AF1789&gt;=-50,50,0)),"")</f>
        <v/>
      </c>
      <c r="AR1789" s="0" t="str">
        <f aca="false">IF(ISNUMBER($AG1789),IF($AG1789=1,100,IF($AG1789=0,50,0)),"")</f>
        <v/>
      </c>
      <c r="AS1789" s="0" t="str">
        <f aca="false">IF(ISNUMBER($AH1789),IF($AH1789&lt;0,100,IF($AH1789&lt;=20,50,0)),"")</f>
        <v/>
      </c>
      <c r="AT1789" s="0" t="str">
        <f aca="false">IF(ISNUMBER($AI1789),IF($AI1789&lt;0.95,100,IF($AI1789&lt;=1,50,0)),"")</f>
        <v/>
      </c>
      <c r="AU1789" s="0" t="str">
        <f aca="false">IF(ISNUMBER($AJ1789),IF($AJ1789&lt;30,0,IF($AJ1789&lt;40,50,IF($AJ1789&lt;=90,100,50))),"")</f>
        <v/>
      </c>
      <c r="AV1789" s="0" t="str">
        <f aca="false">IF(ISNUMBER($AK1789),IF($AK1789&gt;-0.2,100,IF($AK1789&gt;=-0.4,50,0)),"")</f>
        <v/>
      </c>
      <c r="AW1789" s="59" t="n">
        <f aca="false">01_指標庫!$H$4*ISNUMBER($F1789)+01_指標庫!$H$5*ISNUMBER($AA1789)+01_指標庫!$H$6*ISNUMBER($G1789)+01_指標庫!$H$7*ISNUMBER($H1789)+01_指標庫!$H$8*ISNUMBER($AF1789)+01_指標庫!$H$9*ISNUMBER($AG1789)+01_指標庫!$H$10*ISNUMBER($AB1789)+01_指標庫!$H$11*ISNUMBER($AC1789)+01_指標庫!$H$12*ISNUMBER($AD1789)+01_指標庫!$H$13*ISNUMBER($AE1789)+01_指標庫!$H$14*ISNUMBER($I1789)+01_指標庫!$H$15*ISNUMBER($AH1789)+01_指標庫!$H$16*ISNUMBER($K1789)+01_指標庫!$H$17*ISNUMBER($AI1789)+01_指標庫!$H$18*ISNUMBER($AJ1789)+01_指標庫!$H$19*ISNUMBER($AK1789)+01_指標庫!$H$20*ISNUMBER($BB1789)+01_指標庫!$H$21*ISNUMBER($BC1789)</f>
        <v>51</v>
      </c>
      <c r="AX1789" s="59" t="n">
        <f aca="false">IF(AW1789=0,50,ROUND((01_指標庫!$H$4*IF(ISNUMBER($F1789),L1789,0)+01_指標庫!$H$5*IF(ISNUMBER($AA1789),AL1789,0)+01_指標庫!$H$6*IF(ISNUMBER($G1789),M1789,0)+01_指標庫!$H$7*IF(ISNUMBER($H1789),N1789,0)+01_指標庫!$H$8*IF(ISNUMBER($AF1789),AQ1789,0)+01_指標庫!$H$9*IF(ISNUMBER($AG1789),AR1789,0)+01_指標庫!$H$10*IF(ISNUMBER($AB1789),AM1789,0)+01_指標庫!$H$11*IF(ISNUMBER($AC1789),AN1789,0)+01_指標庫!$H$12*IF(ISNUMBER($AD1789),AO1789,0)+01_指標庫!$H$13*IF(ISNUMBER($AE1789),AP1789,0)+01_指標庫!$H$14*IF(ISNUMBER($I1789),O1789,0)+01_指標庫!$H$15*IF(ISNUMBER($AH1789),AS1789,0)+01_指標庫!$H$16*IF(ISNUMBER($K1789),P1789,0)+01_指標庫!$H$17*IF(ISNUMBER($AI1789),AT1789,0)+01_指標庫!$H$18*IF(ISNUMBER($AJ1789),AU1789,0)+01_指標庫!$H$19*IF(ISNUMBER($AK1789),AV1789,0)+01_指標庫!$H$20*IF(ISNUMBER($BB1789),BB1789,0)+01_指標庫!$H$21*IF(ISNUMBER($BC1789),BC1789,0))/AW1789,1))</f>
        <v>75.5</v>
      </c>
      <c r="AY1789" s="60"/>
      <c r="AZ1789" s="60"/>
      <c r="BA1789" s="58" t="n">
        <f aca="false">AVERAGE($E1785:$E1789)/AVERAGE($E1780:$E1789)-1</f>
        <v>-0.01144342170798</v>
      </c>
      <c r="BB1789" s="59" t="n">
        <f aca="false">IF(ISNUMBER($BA1789),IF(OR($S1789&lt;=-0.03,$BA1789&lt;-0.003),0,IF(OR($S1789&lt;=-0.02,$BA1789&lt;0.01),50,100)),"")</f>
        <v>0</v>
      </c>
      <c r="BC1789" s="0" t="str">
        <f aca="false">IF(OR(COUNT($AZ1789)=0,COUNT($AZ1788)=0),"",IF(OR($AY1789/$AZ1788-1&lt;=-0.03,$AZ1789/$AZ1788-1&lt;=-0.045,IF(COUNT($AZ1780:$AZ1789)=10,AVERAGE($AZ1785:$AZ1789)/AVERAGE($AZ1780:$AZ1789)-1&lt;-0.01,FALSE())),0,IF(OR($AZ1789/$AZ1788-1&lt;=-0.02,IF(COUNT($AZ1780:$AZ1789)=10,AVERAGE($AZ1785:$AZ1789)/AVERAGE($AZ1780:$AZ1789)-1&lt;0.005,FALSE())),50,100)))</f>
        <v/>
      </c>
    </row>
    <row r="1790" customFormat="false" ht="15" hidden="false" customHeight="true" outlineLevel="0" collapsed="false">
      <c r="A1790" s="47" t="n">
        <v>1786</v>
      </c>
      <c r="B1790" s="48" t="n">
        <v>45149</v>
      </c>
      <c r="C1790" s="47" t="n">
        <v>2023</v>
      </c>
      <c r="D1790" s="49" t="s">
        <v>234</v>
      </c>
      <c r="E1790" s="50" t="n">
        <v>15028.07</v>
      </c>
      <c r="F1790" s="51" t="n">
        <v>0.160182</v>
      </c>
      <c r="G1790" s="51" t="n">
        <v>-0.051339</v>
      </c>
      <c r="H1790" s="52" t="n">
        <v>0.8571</v>
      </c>
      <c r="I1790" s="53" t="n">
        <v>383</v>
      </c>
      <c r="J1790" s="47" t="s">
        <v>235</v>
      </c>
      <c r="K1790" s="54" t="n">
        <v>14.84</v>
      </c>
      <c r="L1790" s="55" t="n">
        <f aca="false">IF(COUNT(F1790)=0,50,IF(F1790&gt;=0,100,IF(F1790&gt;=-0.02,50,0)))</f>
        <v>100</v>
      </c>
      <c r="M1790" s="55" t="n">
        <f aca="false">IF(COUNT(G1790)=0,50,IF(G1790&gt;-0.06,100,IF(G1790&gt;-0.15,50,0)))</f>
        <v>100</v>
      </c>
      <c r="N1790" s="55" t="n">
        <f aca="false">IF(COUNT(H1790)=0,50,IF(H1790&gt;=0.6,100,IF(H1790&gt;=0.4,50,0)))</f>
        <v>100</v>
      </c>
      <c r="O1790" s="55" t="n">
        <f aca="false">IF(COUNT(I1790)=0,50,IF(J1790="proxy_vix",50,IF(I1790&lt;350,100,IF(I1790&lt;=450,50,0))))</f>
        <v>50</v>
      </c>
      <c r="P1790" s="55" t="n">
        <f aca="false">IF(COUNT(K1790)=0,50,IF(K1790&lt;20,100,IF(K1790&lt;=25,50,0)))</f>
        <v>100</v>
      </c>
      <c r="Q1790" s="54"/>
      <c r="R1790" s="47"/>
      <c r="S1790" s="51" t="n">
        <f aca="false">$E1790/$E1789-1</f>
        <v>-0.00666078826929228</v>
      </c>
      <c r="T1790" s="56" t="n">
        <f aca="false">$K1790/$K1789-1</f>
        <v>-0.0637223974763407</v>
      </c>
      <c r="V1790" s="57"/>
      <c r="W1790" s="57"/>
      <c r="Y1790" s="1" t="str">
        <f aca="false">IF(AX1790&gt;=70,"EASY",IF(AX1790&gt;40,"UNCERTAIN","HARD"))</f>
        <v>EASY</v>
      </c>
      <c r="AA1790" s="58" t="n">
        <f aca="false">IF($A1790&lt;200,"",AVERAGE($E1741:$E1790)/AVERAGE($E1591:$E1790)-1)</f>
        <v>0.169638881154638</v>
      </c>
      <c r="AB1790" s="59" t="n">
        <f aca="false">LOOKUP($B1790,07_L1政策步階!$A$4:$A$14,07_L1政策步階!$C$4:$C$14)</f>
        <v>0</v>
      </c>
      <c r="AC1790" s="57"/>
      <c r="AD1790" s="57"/>
      <c r="AE1790" s="57"/>
      <c r="AF1790" s="57"/>
      <c r="AG1790" s="57"/>
      <c r="AH1790" s="57"/>
      <c r="AI1790" s="57"/>
      <c r="AJ1790" s="57"/>
      <c r="AK1790" s="57"/>
      <c r="AL1790" s="59" t="n">
        <f aca="false">IF(ISNUMBER($AA1790),IF($AA1790&gt;=0.005,100,IF($AA1790&gt;=-0.015,50,0)),"")</f>
        <v>100</v>
      </c>
      <c r="AM1790" s="59" t="n">
        <f aca="false">IF(ISNUMBER($AB1790),IF($AB1790=1,100,IF($AB1790=0,50,0)),"")</f>
        <v>50</v>
      </c>
      <c r="AN1790" s="0" t="str">
        <f aca="false">IF(ISNUMBER($AC1790),IF($AC1790&gt;=0.001,100,IF($AC1790&gt;=-0.003,50,0)),"")</f>
        <v/>
      </c>
      <c r="AO1790" s="0" t="str">
        <f aca="false">IF(ISNUMBER($AD1790),IF($AD1790&gt;=0.04,100,IF($AD1790&gt;=0,50,0)),"")</f>
        <v/>
      </c>
      <c r="AP1790" s="0" t="str">
        <f aca="false">IF(ISNUMBER($AE1790),IF($AE1790&gt;=25,100,IF($AE1790&gt;=-75,50,0)),"")</f>
        <v/>
      </c>
      <c r="AQ1790" s="0" t="str">
        <f aca="false">IF(ISNUMBER($AF1790),IF($AF1790&gt;0,100,IF($AF1790&gt;=-50,50,0)),"")</f>
        <v/>
      </c>
      <c r="AR1790" s="0" t="str">
        <f aca="false">IF(ISNUMBER($AG1790),IF($AG1790=1,100,IF($AG1790=0,50,0)),"")</f>
        <v/>
      </c>
      <c r="AS1790" s="0" t="str">
        <f aca="false">IF(ISNUMBER($AH1790),IF($AH1790&lt;0,100,IF($AH1790&lt;=20,50,0)),"")</f>
        <v/>
      </c>
      <c r="AT1790" s="0" t="str">
        <f aca="false">IF(ISNUMBER($AI1790),IF($AI1790&lt;0.95,100,IF($AI1790&lt;=1,50,0)),"")</f>
        <v/>
      </c>
      <c r="AU1790" s="0" t="str">
        <f aca="false">IF(ISNUMBER($AJ1790),IF($AJ1790&lt;30,0,IF($AJ1790&lt;40,50,IF($AJ1790&lt;=90,100,50))),"")</f>
        <v/>
      </c>
      <c r="AV1790" s="0" t="str">
        <f aca="false">IF(ISNUMBER($AK1790),IF($AK1790&gt;-0.2,100,IF($AK1790&gt;=-0.4,50,0)),"")</f>
        <v/>
      </c>
      <c r="AW1790" s="59" t="n">
        <f aca="false">01_指標庫!$H$4*ISNUMBER($F1790)+01_指標庫!$H$5*ISNUMBER($AA1790)+01_指標庫!$H$6*ISNUMBER($G1790)+01_指標庫!$H$7*ISNUMBER($H1790)+01_指標庫!$H$8*ISNUMBER($AF1790)+01_指標庫!$H$9*ISNUMBER($AG1790)+01_指標庫!$H$10*ISNUMBER($AB1790)+01_指標庫!$H$11*ISNUMBER($AC1790)+01_指標庫!$H$12*ISNUMBER($AD1790)+01_指標庫!$H$13*ISNUMBER($AE1790)+01_指標庫!$H$14*ISNUMBER($I1790)+01_指標庫!$H$15*ISNUMBER($AH1790)+01_指標庫!$H$16*ISNUMBER($K1790)+01_指標庫!$H$17*ISNUMBER($AI1790)+01_指標庫!$H$18*ISNUMBER($AJ1790)+01_指標庫!$H$19*ISNUMBER($AK1790)+01_指標庫!$H$20*ISNUMBER($BB1790)+01_指標庫!$H$21*ISNUMBER($BC1790)</f>
        <v>51</v>
      </c>
      <c r="AX1790" s="59" t="n">
        <f aca="false">IF(AW1790=0,50,ROUND((01_指標庫!$H$4*IF(ISNUMBER($F1790),L1790,0)+01_指標庫!$H$5*IF(ISNUMBER($AA1790),AL1790,0)+01_指標庫!$H$6*IF(ISNUMBER($G1790),M1790,0)+01_指標庫!$H$7*IF(ISNUMBER($H1790),N1790,0)+01_指標庫!$H$8*IF(ISNUMBER($AF1790),AQ1790,0)+01_指標庫!$H$9*IF(ISNUMBER($AG1790),AR1790,0)+01_指標庫!$H$10*IF(ISNUMBER($AB1790),AM1790,0)+01_指標庫!$H$11*IF(ISNUMBER($AC1790),AN1790,0)+01_指標庫!$H$12*IF(ISNUMBER($AD1790),AO1790,0)+01_指標庫!$H$13*IF(ISNUMBER($AE1790),AP1790,0)+01_指標庫!$H$14*IF(ISNUMBER($I1790),O1790,0)+01_指標庫!$H$15*IF(ISNUMBER($AH1790),AS1790,0)+01_指標庫!$H$16*IF(ISNUMBER($K1790),P1790,0)+01_指標庫!$H$17*IF(ISNUMBER($AI1790),AT1790,0)+01_指標庫!$H$18*IF(ISNUMBER($AJ1790),AU1790,0)+01_指標庫!$H$19*IF(ISNUMBER($AK1790),AV1790,0)+01_指標庫!$H$20*IF(ISNUMBER($BB1790),BB1790,0)+01_指標庫!$H$21*IF(ISNUMBER($BC1790),BC1790,0))/AW1790,1))</f>
        <v>75.5</v>
      </c>
      <c r="AY1790" s="60"/>
      <c r="AZ1790" s="60"/>
      <c r="BA1790" s="58" t="n">
        <f aca="false">AVERAGE($E1786:$E1790)/AVERAGE($E1781:$E1790)-1</f>
        <v>-0.0100036026762403</v>
      </c>
      <c r="BB1790" s="59" t="n">
        <f aca="false">IF(ISNUMBER($BA1790),IF(OR($S1790&lt;=-0.03,$BA1790&lt;-0.003),0,IF(OR($S1790&lt;=-0.02,$BA1790&lt;0.01),50,100)),"")</f>
        <v>0</v>
      </c>
      <c r="BC1790" s="0" t="str">
        <f aca="false">IF(OR(COUNT($AZ1790)=0,COUNT($AZ1789)=0),"",IF(OR($AY1790/$AZ1789-1&lt;=-0.03,$AZ1790/$AZ1789-1&lt;=-0.045,IF(COUNT($AZ1781:$AZ1790)=10,AVERAGE($AZ1786:$AZ1790)/AVERAGE($AZ1781:$AZ1790)-1&lt;-0.01,FALSE())),0,IF(OR($AZ1790/$AZ1789-1&lt;=-0.02,IF(COUNT($AZ1781:$AZ1790)=10,AVERAGE($AZ1786:$AZ1790)/AVERAGE($AZ1781:$AZ1790)-1&lt;0.005,FALSE())),50,100)))</f>
        <v/>
      </c>
    </row>
    <row r="1791" customFormat="false" ht="15" hidden="false" customHeight="true" outlineLevel="0" collapsed="false">
      <c r="A1791" s="47" t="n">
        <v>1787</v>
      </c>
      <c r="B1791" s="48" t="n">
        <v>45152</v>
      </c>
      <c r="C1791" s="47" t="n">
        <v>2023</v>
      </c>
      <c r="D1791" s="49" t="s">
        <v>236</v>
      </c>
      <c r="E1791" s="50" t="n">
        <v>15205.59</v>
      </c>
      <c r="F1791" s="51" t="n">
        <v>0.172287</v>
      </c>
      <c r="G1791" s="51" t="n">
        <v>-0.040133</v>
      </c>
      <c r="H1791" s="52" t="n">
        <v>0.8571</v>
      </c>
      <c r="I1791" s="53" t="n">
        <v>379</v>
      </c>
      <c r="J1791" s="47" t="s">
        <v>235</v>
      </c>
      <c r="K1791" s="54" t="n">
        <v>14.82</v>
      </c>
      <c r="L1791" s="55" t="n">
        <f aca="false">IF(COUNT(F1791)=0,50,IF(F1791&gt;=0,100,IF(F1791&gt;=-0.02,50,0)))</f>
        <v>100</v>
      </c>
      <c r="M1791" s="55" t="n">
        <f aca="false">IF(COUNT(G1791)=0,50,IF(G1791&gt;-0.06,100,IF(G1791&gt;-0.15,50,0)))</f>
        <v>100</v>
      </c>
      <c r="N1791" s="55" t="n">
        <f aca="false">IF(COUNT(H1791)=0,50,IF(H1791&gt;=0.6,100,IF(H1791&gt;=0.4,50,0)))</f>
        <v>100</v>
      </c>
      <c r="O1791" s="55" t="n">
        <f aca="false">IF(COUNT(I1791)=0,50,IF(J1791="proxy_vix",50,IF(I1791&lt;350,100,IF(I1791&lt;=450,50,0))))</f>
        <v>50</v>
      </c>
      <c r="P1791" s="55" t="n">
        <f aca="false">IF(COUNT(K1791)=0,50,IF(K1791&lt;20,100,IF(K1791&lt;=25,50,0)))</f>
        <v>100</v>
      </c>
      <c r="Q1791" s="54"/>
      <c r="R1791" s="47"/>
      <c r="S1791" s="51" t="n">
        <f aca="false">$E1791/$E1790-1</f>
        <v>0.0118125614267168</v>
      </c>
      <c r="T1791" s="56" t="n">
        <f aca="false">$K1791/$K1790-1</f>
        <v>-0.00134770889487867</v>
      </c>
      <c r="V1791" s="57"/>
      <c r="W1791" s="57"/>
      <c r="Y1791" s="1" t="str">
        <f aca="false">IF(AX1791&gt;=70,"EASY",IF(AX1791&gt;40,"UNCERTAIN","HARD"))</f>
        <v>EASY</v>
      </c>
      <c r="AA1791" s="58" t="n">
        <f aca="false">IF($A1791&lt;200,"",AVERAGE($E1742:$E1791)/AVERAGE($E1592:$E1791)-1)</f>
        <v>0.169222928236074</v>
      </c>
      <c r="AB1791" s="59" t="n">
        <f aca="false">LOOKUP($B1791,07_L1政策步階!$A$4:$A$14,07_L1政策步階!$C$4:$C$14)</f>
        <v>0</v>
      </c>
      <c r="AC1791" s="57"/>
      <c r="AD1791" s="57"/>
      <c r="AE1791" s="57"/>
      <c r="AF1791" s="57"/>
      <c r="AG1791" s="57"/>
      <c r="AH1791" s="57"/>
      <c r="AI1791" s="57"/>
      <c r="AJ1791" s="57"/>
      <c r="AK1791" s="57"/>
      <c r="AL1791" s="59" t="n">
        <f aca="false">IF(ISNUMBER($AA1791),IF($AA1791&gt;=0.005,100,IF($AA1791&gt;=-0.015,50,0)),"")</f>
        <v>100</v>
      </c>
      <c r="AM1791" s="59" t="n">
        <f aca="false">IF(ISNUMBER($AB1791),IF($AB1791=1,100,IF($AB1791=0,50,0)),"")</f>
        <v>50</v>
      </c>
      <c r="AN1791" s="0" t="str">
        <f aca="false">IF(ISNUMBER($AC1791),IF($AC1791&gt;=0.001,100,IF($AC1791&gt;=-0.003,50,0)),"")</f>
        <v/>
      </c>
      <c r="AO1791" s="0" t="str">
        <f aca="false">IF(ISNUMBER($AD1791),IF($AD1791&gt;=0.04,100,IF($AD1791&gt;=0,50,0)),"")</f>
        <v/>
      </c>
      <c r="AP1791" s="0" t="str">
        <f aca="false">IF(ISNUMBER($AE1791),IF($AE1791&gt;=25,100,IF($AE1791&gt;=-75,50,0)),"")</f>
        <v/>
      </c>
      <c r="AQ1791" s="0" t="str">
        <f aca="false">IF(ISNUMBER($AF1791),IF($AF1791&gt;0,100,IF($AF1791&gt;=-50,50,0)),"")</f>
        <v/>
      </c>
      <c r="AR1791" s="0" t="str">
        <f aca="false">IF(ISNUMBER($AG1791),IF($AG1791=1,100,IF($AG1791=0,50,0)),"")</f>
        <v/>
      </c>
      <c r="AS1791" s="0" t="str">
        <f aca="false">IF(ISNUMBER($AH1791),IF($AH1791&lt;0,100,IF($AH1791&lt;=20,50,0)),"")</f>
        <v/>
      </c>
      <c r="AT1791" s="0" t="str">
        <f aca="false">IF(ISNUMBER($AI1791),IF($AI1791&lt;0.95,100,IF($AI1791&lt;=1,50,0)),"")</f>
        <v/>
      </c>
      <c r="AU1791" s="0" t="str">
        <f aca="false">IF(ISNUMBER($AJ1791),IF($AJ1791&lt;30,0,IF($AJ1791&lt;40,50,IF($AJ1791&lt;=90,100,50))),"")</f>
        <v/>
      </c>
      <c r="AV1791" s="0" t="str">
        <f aca="false">IF(ISNUMBER($AK1791),IF($AK1791&gt;-0.2,100,IF($AK1791&gt;=-0.4,50,0)),"")</f>
        <v/>
      </c>
      <c r="AW1791" s="59" t="n">
        <f aca="false">01_指標庫!$H$4*ISNUMBER($F1791)+01_指標庫!$H$5*ISNUMBER($AA1791)+01_指標庫!$H$6*ISNUMBER($G1791)+01_指標庫!$H$7*ISNUMBER($H1791)+01_指標庫!$H$8*ISNUMBER($AF1791)+01_指標庫!$H$9*ISNUMBER($AG1791)+01_指標庫!$H$10*ISNUMBER($AB1791)+01_指標庫!$H$11*ISNUMBER($AC1791)+01_指標庫!$H$12*ISNUMBER($AD1791)+01_指標庫!$H$13*ISNUMBER($AE1791)+01_指標庫!$H$14*ISNUMBER($I1791)+01_指標庫!$H$15*ISNUMBER($AH1791)+01_指標庫!$H$16*ISNUMBER($K1791)+01_指標庫!$H$17*ISNUMBER($AI1791)+01_指標庫!$H$18*ISNUMBER($AJ1791)+01_指標庫!$H$19*ISNUMBER($AK1791)+01_指標庫!$H$20*ISNUMBER($BB1791)+01_指標庫!$H$21*ISNUMBER($BC1791)</f>
        <v>51</v>
      </c>
      <c r="AX1791" s="59" t="n">
        <f aca="false">IF(AW1791=0,50,ROUND((01_指標庫!$H$4*IF(ISNUMBER($F1791),L1791,0)+01_指標庫!$H$5*IF(ISNUMBER($AA1791),AL1791,0)+01_指標庫!$H$6*IF(ISNUMBER($G1791),M1791,0)+01_指標庫!$H$7*IF(ISNUMBER($H1791),N1791,0)+01_指標庫!$H$8*IF(ISNUMBER($AF1791),AQ1791,0)+01_指標庫!$H$9*IF(ISNUMBER($AG1791),AR1791,0)+01_指標庫!$H$10*IF(ISNUMBER($AB1791),AM1791,0)+01_指標庫!$H$11*IF(ISNUMBER($AC1791),AN1791,0)+01_指標庫!$H$12*IF(ISNUMBER($AD1791),AO1791,0)+01_指標庫!$H$13*IF(ISNUMBER($AE1791),AP1791,0)+01_指標庫!$H$14*IF(ISNUMBER($I1791),O1791,0)+01_指標庫!$H$15*IF(ISNUMBER($AH1791),AS1791,0)+01_指標庫!$H$16*IF(ISNUMBER($K1791),P1791,0)+01_指標庫!$H$17*IF(ISNUMBER($AI1791),AT1791,0)+01_指標庫!$H$18*IF(ISNUMBER($AJ1791),AU1791,0)+01_指標庫!$H$19*IF(ISNUMBER($AK1791),AV1791,0)+01_指標庫!$H$20*IF(ISNUMBER($BB1791),BB1791,0)+01_指標庫!$H$21*IF(ISNUMBER($BC1791),BC1791,0))/AW1791,1))</f>
        <v>75.5</v>
      </c>
      <c r="AY1791" s="60"/>
      <c r="AZ1791" s="60"/>
      <c r="BA1791" s="58" t="n">
        <f aca="false">AVERAGE($E1787:$E1791)/AVERAGE($E1782:$E1791)-1</f>
        <v>-0.00907875793066604</v>
      </c>
      <c r="BB1791" s="59" t="n">
        <f aca="false">IF(ISNUMBER($BA1791),IF(OR($S1791&lt;=-0.03,$BA1791&lt;-0.003),0,IF(OR($S1791&lt;=-0.02,$BA1791&lt;0.01),50,100)),"")</f>
        <v>0</v>
      </c>
      <c r="BC1791" s="0" t="str">
        <f aca="false">IF(OR(COUNT($AZ1791)=0,COUNT($AZ1790)=0),"",IF(OR($AY1791/$AZ1790-1&lt;=-0.03,$AZ1791/$AZ1790-1&lt;=-0.045,IF(COUNT($AZ1782:$AZ1791)=10,AVERAGE($AZ1787:$AZ1791)/AVERAGE($AZ1782:$AZ1791)-1&lt;-0.01,FALSE())),0,IF(OR($AZ1791/$AZ1790-1&lt;=-0.02,IF(COUNT($AZ1782:$AZ1791)=10,AVERAGE($AZ1787:$AZ1791)/AVERAGE($AZ1782:$AZ1791)-1&lt;0.005,FALSE())),50,100)))</f>
        <v/>
      </c>
    </row>
    <row r="1792" customFormat="false" ht="15" hidden="false" customHeight="true" outlineLevel="0" collapsed="false">
      <c r="A1792" s="47" t="n">
        <v>1788</v>
      </c>
      <c r="B1792" s="48" t="n">
        <v>45153</v>
      </c>
      <c r="C1792" s="47" t="n">
        <v>2023</v>
      </c>
      <c r="D1792" s="49" t="s">
        <v>237</v>
      </c>
      <c r="E1792" s="50" t="n">
        <v>15037.65</v>
      </c>
      <c r="F1792" s="51" t="n">
        <v>0.157718</v>
      </c>
      <c r="G1792" s="51" t="n">
        <v>-0.050734</v>
      </c>
      <c r="H1792" s="52" t="n">
        <v>0.8367</v>
      </c>
      <c r="I1792" s="53" t="n">
        <v>385</v>
      </c>
      <c r="J1792" s="47" t="s">
        <v>235</v>
      </c>
      <c r="K1792" s="54" t="n">
        <v>16.46</v>
      </c>
      <c r="L1792" s="55" t="n">
        <f aca="false">IF(COUNT(F1792)=0,50,IF(F1792&gt;=0,100,IF(F1792&gt;=-0.02,50,0)))</f>
        <v>100</v>
      </c>
      <c r="M1792" s="55" t="n">
        <f aca="false">IF(COUNT(G1792)=0,50,IF(G1792&gt;-0.06,100,IF(G1792&gt;-0.15,50,0)))</f>
        <v>100</v>
      </c>
      <c r="N1792" s="55" t="n">
        <f aca="false">IF(COUNT(H1792)=0,50,IF(H1792&gt;=0.6,100,IF(H1792&gt;=0.4,50,0)))</f>
        <v>100</v>
      </c>
      <c r="O1792" s="55" t="n">
        <f aca="false">IF(COUNT(I1792)=0,50,IF(J1792="proxy_vix",50,IF(I1792&lt;350,100,IF(I1792&lt;=450,50,0))))</f>
        <v>50</v>
      </c>
      <c r="P1792" s="55" t="n">
        <f aca="false">IF(COUNT(K1792)=0,50,IF(K1792&lt;20,100,IF(K1792&lt;=25,50,0)))</f>
        <v>100</v>
      </c>
      <c r="Q1792" s="54"/>
      <c r="R1792" s="47"/>
      <c r="S1792" s="51" t="n">
        <f aca="false">$E1792/$E1791-1</f>
        <v>-0.0110446224053128</v>
      </c>
      <c r="T1792" s="56" t="n">
        <f aca="false">$K1792/$K1791-1</f>
        <v>0.110661268556005</v>
      </c>
      <c r="V1792" s="57"/>
      <c r="W1792" s="57"/>
      <c r="Y1792" s="1" t="str">
        <f aca="false">IF(AX1792&gt;=70,"EASY",IF(AX1792&gt;40,"UNCERTAIN","HARD"))</f>
        <v>EASY</v>
      </c>
      <c r="AA1792" s="58" t="n">
        <f aca="false">IF($A1792&lt;200,"",AVERAGE($E1743:$E1792)/AVERAGE($E1593:$E1792)-1)</f>
        <v>0.168344385528922</v>
      </c>
      <c r="AB1792" s="59" t="n">
        <f aca="false">LOOKUP($B1792,07_L1政策步階!$A$4:$A$14,07_L1政策步階!$C$4:$C$14)</f>
        <v>0</v>
      </c>
      <c r="AC1792" s="57"/>
      <c r="AD1792" s="57"/>
      <c r="AE1792" s="57"/>
      <c r="AF1792" s="57"/>
      <c r="AG1792" s="57"/>
      <c r="AH1792" s="57"/>
      <c r="AI1792" s="57"/>
      <c r="AJ1792" s="57"/>
      <c r="AK1792" s="57"/>
      <c r="AL1792" s="59" t="n">
        <f aca="false">IF(ISNUMBER($AA1792),IF($AA1792&gt;=0.005,100,IF($AA1792&gt;=-0.015,50,0)),"")</f>
        <v>100</v>
      </c>
      <c r="AM1792" s="59" t="n">
        <f aca="false">IF(ISNUMBER($AB1792),IF($AB1792=1,100,IF($AB1792=0,50,0)),"")</f>
        <v>50</v>
      </c>
      <c r="AN1792" s="0" t="str">
        <f aca="false">IF(ISNUMBER($AC1792),IF($AC1792&gt;=0.001,100,IF($AC1792&gt;=-0.003,50,0)),"")</f>
        <v/>
      </c>
      <c r="AO1792" s="0" t="str">
        <f aca="false">IF(ISNUMBER($AD1792),IF($AD1792&gt;=0.04,100,IF($AD1792&gt;=0,50,0)),"")</f>
        <v/>
      </c>
      <c r="AP1792" s="0" t="str">
        <f aca="false">IF(ISNUMBER($AE1792),IF($AE1792&gt;=25,100,IF($AE1792&gt;=-75,50,0)),"")</f>
        <v/>
      </c>
      <c r="AQ1792" s="0" t="str">
        <f aca="false">IF(ISNUMBER($AF1792),IF($AF1792&gt;0,100,IF($AF1792&gt;=-50,50,0)),"")</f>
        <v/>
      </c>
      <c r="AR1792" s="0" t="str">
        <f aca="false">IF(ISNUMBER($AG1792),IF($AG1792=1,100,IF($AG1792=0,50,0)),"")</f>
        <v/>
      </c>
      <c r="AS1792" s="0" t="str">
        <f aca="false">IF(ISNUMBER($AH1792),IF($AH1792&lt;0,100,IF($AH1792&lt;=20,50,0)),"")</f>
        <v/>
      </c>
      <c r="AT1792" s="0" t="str">
        <f aca="false">IF(ISNUMBER($AI1792),IF($AI1792&lt;0.95,100,IF($AI1792&lt;=1,50,0)),"")</f>
        <v/>
      </c>
      <c r="AU1792" s="0" t="str">
        <f aca="false">IF(ISNUMBER($AJ1792),IF($AJ1792&lt;30,0,IF($AJ1792&lt;40,50,IF($AJ1792&lt;=90,100,50))),"")</f>
        <v/>
      </c>
      <c r="AV1792" s="0" t="str">
        <f aca="false">IF(ISNUMBER($AK1792),IF($AK1792&gt;-0.2,100,IF($AK1792&gt;=-0.4,50,0)),"")</f>
        <v/>
      </c>
      <c r="AW1792" s="59" t="n">
        <f aca="false">01_指標庫!$H$4*ISNUMBER($F1792)+01_指標庫!$H$5*ISNUMBER($AA1792)+01_指標庫!$H$6*ISNUMBER($G1792)+01_指標庫!$H$7*ISNUMBER($H1792)+01_指標庫!$H$8*ISNUMBER($AF1792)+01_指標庫!$H$9*ISNUMBER($AG1792)+01_指標庫!$H$10*ISNUMBER($AB1792)+01_指標庫!$H$11*ISNUMBER($AC1792)+01_指標庫!$H$12*ISNUMBER($AD1792)+01_指標庫!$H$13*ISNUMBER($AE1792)+01_指標庫!$H$14*ISNUMBER($I1792)+01_指標庫!$H$15*ISNUMBER($AH1792)+01_指標庫!$H$16*ISNUMBER($K1792)+01_指標庫!$H$17*ISNUMBER($AI1792)+01_指標庫!$H$18*ISNUMBER($AJ1792)+01_指標庫!$H$19*ISNUMBER($AK1792)+01_指標庫!$H$20*ISNUMBER($BB1792)+01_指標庫!$H$21*ISNUMBER($BC1792)</f>
        <v>51</v>
      </c>
      <c r="AX1792" s="59" t="n">
        <f aca="false">IF(AW1792=0,50,ROUND((01_指標庫!$H$4*IF(ISNUMBER($F1792),L1792,0)+01_指標庫!$H$5*IF(ISNUMBER($AA1792),AL1792,0)+01_指標庫!$H$6*IF(ISNUMBER($G1792),M1792,0)+01_指標庫!$H$7*IF(ISNUMBER($H1792),N1792,0)+01_指標庫!$H$8*IF(ISNUMBER($AF1792),AQ1792,0)+01_指標庫!$H$9*IF(ISNUMBER($AG1792),AR1792,0)+01_指標庫!$H$10*IF(ISNUMBER($AB1792),AM1792,0)+01_指標庫!$H$11*IF(ISNUMBER($AC1792),AN1792,0)+01_指標庫!$H$12*IF(ISNUMBER($AD1792),AO1792,0)+01_指標庫!$H$13*IF(ISNUMBER($AE1792),AP1792,0)+01_指標庫!$H$14*IF(ISNUMBER($I1792),O1792,0)+01_指標庫!$H$15*IF(ISNUMBER($AH1792),AS1792,0)+01_指標庫!$H$16*IF(ISNUMBER($K1792),P1792,0)+01_指標庫!$H$17*IF(ISNUMBER($AI1792),AT1792,0)+01_指標庫!$H$18*IF(ISNUMBER($AJ1792),AU1792,0)+01_指標庫!$H$19*IF(ISNUMBER($AK1792),AV1792,0)+01_指標庫!$H$20*IF(ISNUMBER($BB1792),BB1792,0)+01_指標庫!$H$21*IF(ISNUMBER($BC1792),BC1792,0))/AW1792,1))</f>
        <v>75.5</v>
      </c>
      <c r="AY1792" s="60"/>
      <c r="AZ1792" s="60"/>
      <c r="BA1792" s="58" t="n">
        <f aca="false">AVERAGE($E1788:$E1792)/AVERAGE($E1783:$E1792)-1</f>
        <v>-0.00774231058661623</v>
      </c>
      <c r="BB1792" s="59" t="n">
        <f aca="false">IF(ISNUMBER($BA1792),IF(OR($S1792&lt;=-0.03,$BA1792&lt;-0.003),0,IF(OR($S1792&lt;=-0.02,$BA1792&lt;0.01),50,100)),"")</f>
        <v>0</v>
      </c>
      <c r="BC1792" s="0" t="str">
        <f aca="false">IF(OR(COUNT($AZ1792)=0,COUNT($AZ1791)=0),"",IF(OR($AY1792/$AZ1791-1&lt;=-0.03,$AZ1792/$AZ1791-1&lt;=-0.045,IF(COUNT($AZ1783:$AZ1792)=10,AVERAGE($AZ1788:$AZ1792)/AVERAGE($AZ1783:$AZ1792)-1&lt;-0.01,FALSE())),0,IF(OR($AZ1792/$AZ1791-1&lt;=-0.02,IF(COUNT($AZ1783:$AZ1792)=10,AVERAGE($AZ1788:$AZ1792)/AVERAGE($AZ1783:$AZ1792)-1&lt;0.005,FALSE())),50,100)))</f>
        <v/>
      </c>
    </row>
    <row r="1793" customFormat="false" ht="15" hidden="false" customHeight="true" outlineLevel="0" collapsed="false">
      <c r="A1793" s="47" t="n">
        <v>1789</v>
      </c>
      <c r="B1793" s="48" t="n">
        <v>45154</v>
      </c>
      <c r="C1793" s="47" t="n">
        <v>2023</v>
      </c>
      <c r="D1793" s="49" t="s">
        <v>238</v>
      </c>
      <c r="E1793" s="50" t="n">
        <v>14876.47</v>
      </c>
      <c r="F1793" s="51" t="n">
        <v>0.143687</v>
      </c>
      <c r="G1793" s="51" t="n">
        <v>-0.060909</v>
      </c>
      <c r="H1793" s="52" t="n">
        <v>0.8163</v>
      </c>
      <c r="I1793" s="53" t="n">
        <v>381</v>
      </c>
      <c r="J1793" s="47" t="s">
        <v>235</v>
      </c>
      <c r="K1793" s="54" t="n">
        <v>16.78</v>
      </c>
      <c r="L1793" s="55" t="n">
        <f aca="false">IF(COUNT(F1793)=0,50,IF(F1793&gt;=0,100,IF(F1793&gt;=-0.02,50,0)))</f>
        <v>100</v>
      </c>
      <c r="M1793" s="55" t="n">
        <f aca="false">IF(COUNT(G1793)=0,50,IF(G1793&gt;-0.06,100,IF(G1793&gt;-0.15,50,0)))</f>
        <v>50</v>
      </c>
      <c r="N1793" s="55" t="n">
        <f aca="false">IF(COUNT(H1793)=0,50,IF(H1793&gt;=0.6,100,IF(H1793&gt;=0.4,50,0)))</f>
        <v>100</v>
      </c>
      <c r="O1793" s="55" t="n">
        <f aca="false">IF(COUNT(I1793)=0,50,IF(J1793="proxy_vix",50,IF(I1793&lt;350,100,IF(I1793&lt;=450,50,0))))</f>
        <v>50</v>
      </c>
      <c r="P1793" s="55" t="n">
        <f aca="false">IF(COUNT(K1793)=0,50,IF(K1793&lt;20,100,IF(K1793&lt;=25,50,0)))</f>
        <v>100</v>
      </c>
      <c r="Q1793" s="54"/>
      <c r="R1793" s="47"/>
      <c r="S1793" s="51" t="n">
        <f aca="false">$E1793/$E1792-1</f>
        <v>-0.010718430073848</v>
      </c>
      <c r="T1793" s="56" t="n">
        <f aca="false">$K1793/$K1792-1</f>
        <v>0.0194410692588092</v>
      </c>
      <c r="V1793" s="57"/>
      <c r="W1793" s="57"/>
      <c r="Y1793" s="1" t="str">
        <f aca="false">IF(AX1793&gt;=70,"EASY",IF(AX1793&gt;40,"UNCERTAIN","HARD"))</f>
        <v>UNCERTAIN</v>
      </c>
      <c r="AA1793" s="58" t="n">
        <f aca="false">IF($A1793&lt;200,"",AVERAGE($E1744:$E1793)/AVERAGE($E1594:$E1793)-1)</f>
        <v>0.167181483232541</v>
      </c>
      <c r="AB1793" s="59" t="n">
        <f aca="false">LOOKUP($B1793,07_L1政策步階!$A$4:$A$14,07_L1政策步階!$C$4:$C$14)</f>
        <v>0</v>
      </c>
      <c r="AC1793" s="57"/>
      <c r="AD1793" s="57"/>
      <c r="AE1793" s="57"/>
      <c r="AF1793" s="57"/>
      <c r="AG1793" s="57"/>
      <c r="AH1793" s="57"/>
      <c r="AI1793" s="57"/>
      <c r="AJ1793" s="57"/>
      <c r="AK1793" s="57"/>
      <c r="AL1793" s="59" t="n">
        <f aca="false">IF(ISNUMBER($AA1793),IF($AA1793&gt;=0.005,100,IF($AA1793&gt;=-0.015,50,0)),"")</f>
        <v>100</v>
      </c>
      <c r="AM1793" s="59" t="n">
        <f aca="false">IF(ISNUMBER($AB1793),IF($AB1793=1,100,IF($AB1793=0,50,0)),"")</f>
        <v>50</v>
      </c>
      <c r="AN1793" s="0" t="str">
        <f aca="false">IF(ISNUMBER($AC1793),IF($AC1793&gt;=0.001,100,IF($AC1793&gt;=-0.003,50,0)),"")</f>
        <v/>
      </c>
      <c r="AO1793" s="0" t="str">
        <f aca="false">IF(ISNUMBER($AD1793),IF($AD1793&gt;=0.04,100,IF($AD1793&gt;=0,50,0)),"")</f>
        <v/>
      </c>
      <c r="AP1793" s="0" t="str">
        <f aca="false">IF(ISNUMBER($AE1793),IF($AE1793&gt;=25,100,IF($AE1793&gt;=-75,50,0)),"")</f>
        <v/>
      </c>
      <c r="AQ1793" s="0" t="str">
        <f aca="false">IF(ISNUMBER($AF1793),IF($AF1793&gt;0,100,IF($AF1793&gt;=-50,50,0)),"")</f>
        <v/>
      </c>
      <c r="AR1793" s="0" t="str">
        <f aca="false">IF(ISNUMBER($AG1793),IF($AG1793=1,100,IF($AG1793=0,50,0)),"")</f>
        <v/>
      </c>
      <c r="AS1793" s="0" t="str">
        <f aca="false">IF(ISNUMBER($AH1793),IF($AH1793&lt;0,100,IF($AH1793&lt;=20,50,0)),"")</f>
        <v/>
      </c>
      <c r="AT1793" s="0" t="str">
        <f aca="false">IF(ISNUMBER($AI1793),IF($AI1793&lt;0.95,100,IF($AI1793&lt;=1,50,0)),"")</f>
        <v/>
      </c>
      <c r="AU1793" s="0" t="str">
        <f aca="false">IF(ISNUMBER($AJ1793),IF($AJ1793&lt;30,0,IF($AJ1793&lt;40,50,IF($AJ1793&lt;=90,100,50))),"")</f>
        <v/>
      </c>
      <c r="AV1793" s="0" t="str">
        <f aca="false">IF(ISNUMBER($AK1793),IF($AK1793&gt;-0.2,100,IF($AK1793&gt;=-0.4,50,0)),"")</f>
        <v/>
      </c>
      <c r="AW1793" s="59" t="n">
        <f aca="false">01_指標庫!$H$4*ISNUMBER($F1793)+01_指標庫!$H$5*ISNUMBER($AA1793)+01_指標庫!$H$6*ISNUMBER($G1793)+01_指標庫!$H$7*ISNUMBER($H1793)+01_指標庫!$H$8*ISNUMBER($AF1793)+01_指標庫!$H$9*ISNUMBER($AG1793)+01_指標庫!$H$10*ISNUMBER($AB1793)+01_指標庫!$H$11*ISNUMBER($AC1793)+01_指標庫!$H$12*ISNUMBER($AD1793)+01_指標庫!$H$13*ISNUMBER($AE1793)+01_指標庫!$H$14*ISNUMBER($I1793)+01_指標庫!$H$15*ISNUMBER($AH1793)+01_指標庫!$H$16*ISNUMBER($K1793)+01_指標庫!$H$17*ISNUMBER($AI1793)+01_指標庫!$H$18*ISNUMBER($AJ1793)+01_指標庫!$H$19*ISNUMBER($AK1793)+01_指標庫!$H$20*ISNUMBER($BB1793)+01_指標庫!$H$21*ISNUMBER($BC1793)</f>
        <v>51</v>
      </c>
      <c r="AX1793" s="59" t="n">
        <f aca="false">IF(AW1793=0,50,ROUND((01_指標庫!$H$4*IF(ISNUMBER($F1793),L1793,0)+01_指標庫!$H$5*IF(ISNUMBER($AA1793),AL1793,0)+01_指標庫!$H$6*IF(ISNUMBER($G1793),M1793,0)+01_指標庫!$H$7*IF(ISNUMBER($H1793),N1793,0)+01_指標庫!$H$8*IF(ISNUMBER($AF1793),AQ1793,0)+01_指標庫!$H$9*IF(ISNUMBER($AG1793),AR1793,0)+01_指標庫!$H$10*IF(ISNUMBER($AB1793),AM1793,0)+01_指標庫!$H$11*IF(ISNUMBER($AC1793),AN1793,0)+01_指標庫!$H$12*IF(ISNUMBER($AD1793),AO1793,0)+01_指標庫!$H$13*IF(ISNUMBER($AE1793),AP1793,0)+01_指標庫!$H$14*IF(ISNUMBER($I1793),O1793,0)+01_指標庫!$H$15*IF(ISNUMBER($AH1793),AS1793,0)+01_指標庫!$H$16*IF(ISNUMBER($K1793),P1793,0)+01_指標庫!$H$17*IF(ISNUMBER($AI1793),AT1793,0)+01_指標庫!$H$18*IF(ISNUMBER($AJ1793),AU1793,0)+01_指標庫!$H$19*IF(ISNUMBER($AK1793),AV1793,0)+01_指標庫!$H$20*IF(ISNUMBER($BB1793),BB1793,0)+01_指標庫!$H$21*IF(ISNUMBER($BC1793),BC1793,0))/AW1793,1))</f>
        <v>67.6</v>
      </c>
      <c r="AY1793" s="60"/>
      <c r="AZ1793" s="60"/>
      <c r="BA1793" s="58" t="n">
        <f aca="false">AVERAGE($E1789:$E1793)/AVERAGE($E1784:$E1793)-1</f>
        <v>-0.00747885342574617</v>
      </c>
      <c r="BB1793" s="59" t="n">
        <f aca="false">IF(ISNUMBER($BA1793),IF(OR($S1793&lt;=-0.03,$BA1793&lt;-0.003),0,IF(OR($S1793&lt;=-0.02,$BA1793&lt;0.01),50,100)),"")</f>
        <v>0</v>
      </c>
      <c r="BC1793" s="0" t="str">
        <f aca="false">IF(OR(COUNT($AZ1793)=0,COUNT($AZ1792)=0),"",IF(OR($AY1793/$AZ1792-1&lt;=-0.03,$AZ1793/$AZ1792-1&lt;=-0.045,IF(COUNT($AZ1784:$AZ1793)=10,AVERAGE($AZ1789:$AZ1793)/AVERAGE($AZ1784:$AZ1793)-1&lt;-0.01,FALSE())),0,IF(OR($AZ1793/$AZ1792-1&lt;=-0.02,IF(COUNT($AZ1784:$AZ1793)=10,AVERAGE($AZ1789:$AZ1793)/AVERAGE($AZ1784:$AZ1793)-1&lt;0.005,FALSE())),50,100)))</f>
        <v/>
      </c>
    </row>
    <row r="1794" customFormat="false" ht="15" hidden="false" customHeight="true" outlineLevel="0" collapsed="false">
      <c r="A1794" s="47" t="n">
        <v>1790</v>
      </c>
      <c r="B1794" s="48" t="n">
        <v>45155</v>
      </c>
      <c r="C1794" s="47" t="n">
        <v>2023</v>
      </c>
      <c r="D1794" s="49" t="s">
        <v>239</v>
      </c>
      <c r="E1794" s="50" t="n">
        <v>14715.81</v>
      </c>
      <c r="F1794" s="51" t="n">
        <v>0.129959</v>
      </c>
      <c r="G1794" s="51" t="n">
        <v>-0.071051</v>
      </c>
      <c r="H1794" s="52" t="n">
        <v>0.7959</v>
      </c>
      <c r="I1794" s="53" t="n">
        <v>395</v>
      </c>
      <c r="J1794" s="47" t="s">
        <v>235</v>
      </c>
      <c r="K1794" s="54" t="n">
        <v>17.89</v>
      </c>
      <c r="L1794" s="55" t="n">
        <f aca="false">IF(COUNT(F1794)=0,50,IF(F1794&gt;=0,100,IF(F1794&gt;=-0.02,50,0)))</f>
        <v>100</v>
      </c>
      <c r="M1794" s="55" t="n">
        <f aca="false">IF(COUNT(G1794)=0,50,IF(G1794&gt;-0.06,100,IF(G1794&gt;-0.15,50,0)))</f>
        <v>50</v>
      </c>
      <c r="N1794" s="55" t="n">
        <f aca="false">IF(COUNT(H1794)=0,50,IF(H1794&gt;=0.6,100,IF(H1794&gt;=0.4,50,0)))</f>
        <v>100</v>
      </c>
      <c r="O1794" s="55" t="n">
        <f aca="false">IF(COUNT(I1794)=0,50,IF(J1794="proxy_vix",50,IF(I1794&lt;350,100,IF(I1794&lt;=450,50,0))))</f>
        <v>50</v>
      </c>
      <c r="P1794" s="55" t="n">
        <f aca="false">IF(COUNT(K1794)=0,50,IF(K1794&lt;20,100,IF(K1794&lt;=25,50,0)))</f>
        <v>100</v>
      </c>
      <c r="Q1794" s="54"/>
      <c r="R1794" s="47"/>
      <c r="S1794" s="51" t="n">
        <f aca="false">$E1794/$E1793-1</f>
        <v>-0.0107996050138238</v>
      </c>
      <c r="T1794" s="56" t="n">
        <f aca="false">$K1794/$K1793-1</f>
        <v>0.0661501787842669</v>
      </c>
      <c r="V1794" s="57"/>
      <c r="W1794" s="57"/>
      <c r="Y1794" s="1" t="str">
        <f aca="false">IF(AX1794&gt;=70,"EASY",IF(AX1794&gt;40,"UNCERTAIN","HARD"))</f>
        <v>UNCERTAIN</v>
      </c>
      <c r="AA1794" s="58" t="n">
        <f aca="false">IF($A1794&lt;200,"",AVERAGE($E1745:$E1794)/AVERAGE($E1595:$E1794)-1)</f>
        <v>0.166003358093355</v>
      </c>
      <c r="AB1794" s="59" t="n">
        <f aca="false">LOOKUP($B1794,07_L1政策步階!$A$4:$A$14,07_L1政策步階!$C$4:$C$14)</f>
        <v>0</v>
      </c>
      <c r="AC1794" s="57"/>
      <c r="AD1794" s="57"/>
      <c r="AE1794" s="57"/>
      <c r="AF1794" s="57"/>
      <c r="AG1794" s="57"/>
      <c r="AH1794" s="57"/>
      <c r="AI1794" s="57"/>
      <c r="AJ1794" s="57"/>
      <c r="AK1794" s="57"/>
      <c r="AL1794" s="59" t="n">
        <f aca="false">IF(ISNUMBER($AA1794),IF($AA1794&gt;=0.005,100,IF($AA1794&gt;=-0.015,50,0)),"")</f>
        <v>100</v>
      </c>
      <c r="AM1794" s="59" t="n">
        <f aca="false">IF(ISNUMBER($AB1794),IF($AB1794=1,100,IF($AB1794=0,50,0)),"")</f>
        <v>50</v>
      </c>
      <c r="AN1794" s="0" t="str">
        <f aca="false">IF(ISNUMBER($AC1794),IF($AC1794&gt;=0.001,100,IF($AC1794&gt;=-0.003,50,0)),"")</f>
        <v/>
      </c>
      <c r="AO1794" s="0" t="str">
        <f aca="false">IF(ISNUMBER($AD1794),IF($AD1794&gt;=0.04,100,IF($AD1794&gt;=0,50,0)),"")</f>
        <v/>
      </c>
      <c r="AP1794" s="0" t="str">
        <f aca="false">IF(ISNUMBER($AE1794),IF($AE1794&gt;=25,100,IF($AE1794&gt;=-75,50,0)),"")</f>
        <v/>
      </c>
      <c r="AQ1794" s="0" t="str">
        <f aca="false">IF(ISNUMBER($AF1794),IF($AF1794&gt;0,100,IF($AF1794&gt;=-50,50,0)),"")</f>
        <v/>
      </c>
      <c r="AR1794" s="0" t="str">
        <f aca="false">IF(ISNUMBER($AG1794),IF($AG1794=1,100,IF($AG1794=0,50,0)),"")</f>
        <v/>
      </c>
      <c r="AS1794" s="0" t="str">
        <f aca="false">IF(ISNUMBER($AH1794),IF($AH1794&lt;0,100,IF($AH1794&lt;=20,50,0)),"")</f>
        <v/>
      </c>
      <c r="AT1794" s="0" t="str">
        <f aca="false">IF(ISNUMBER($AI1794),IF($AI1794&lt;0.95,100,IF($AI1794&lt;=1,50,0)),"")</f>
        <v/>
      </c>
      <c r="AU1794" s="0" t="str">
        <f aca="false">IF(ISNUMBER($AJ1794),IF($AJ1794&lt;30,0,IF($AJ1794&lt;40,50,IF($AJ1794&lt;=90,100,50))),"")</f>
        <v/>
      </c>
      <c r="AV1794" s="0" t="str">
        <f aca="false">IF(ISNUMBER($AK1794),IF($AK1794&gt;-0.2,100,IF($AK1794&gt;=-0.4,50,0)),"")</f>
        <v/>
      </c>
      <c r="AW1794" s="59" t="n">
        <f aca="false">01_指標庫!$H$4*ISNUMBER($F1794)+01_指標庫!$H$5*ISNUMBER($AA1794)+01_指標庫!$H$6*ISNUMBER($G1794)+01_指標庫!$H$7*ISNUMBER($H1794)+01_指標庫!$H$8*ISNUMBER($AF1794)+01_指標庫!$H$9*ISNUMBER($AG1794)+01_指標庫!$H$10*ISNUMBER($AB1794)+01_指標庫!$H$11*ISNUMBER($AC1794)+01_指標庫!$H$12*ISNUMBER($AD1794)+01_指標庫!$H$13*ISNUMBER($AE1794)+01_指標庫!$H$14*ISNUMBER($I1794)+01_指標庫!$H$15*ISNUMBER($AH1794)+01_指標庫!$H$16*ISNUMBER($K1794)+01_指標庫!$H$17*ISNUMBER($AI1794)+01_指標庫!$H$18*ISNUMBER($AJ1794)+01_指標庫!$H$19*ISNUMBER($AK1794)+01_指標庫!$H$20*ISNUMBER($BB1794)+01_指標庫!$H$21*ISNUMBER($BC1794)</f>
        <v>51</v>
      </c>
      <c r="AX1794" s="59" t="n">
        <f aca="false">IF(AW1794=0,50,ROUND((01_指標庫!$H$4*IF(ISNUMBER($F1794),L1794,0)+01_指標庫!$H$5*IF(ISNUMBER($AA1794),AL1794,0)+01_指標庫!$H$6*IF(ISNUMBER($G1794),M1794,0)+01_指標庫!$H$7*IF(ISNUMBER($H1794),N1794,0)+01_指標庫!$H$8*IF(ISNUMBER($AF1794),AQ1794,0)+01_指標庫!$H$9*IF(ISNUMBER($AG1794),AR1794,0)+01_指標庫!$H$10*IF(ISNUMBER($AB1794),AM1794,0)+01_指標庫!$H$11*IF(ISNUMBER($AC1794),AN1794,0)+01_指標庫!$H$12*IF(ISNUMBER($AD1794),AO1794,0)+01_指標庫!$H$13*IF(ISNUMBER($AE1794),AP1794,0)+01_指標庫!$H$14*IF(ISNUMBER($I1794),O1794,0)+01_指標庫!$H$15*IF(ISNUMBER($AH1794),AS1794,0)+01_指標庫!$H$16*IF(ISNUMBER($K1794),P1794,0)+01_指標庫!$H$17*IF(ISNUMBER($AI1794),AT1794,0)+01_指標庫!$H$18*IF(ISNUMBER($AJ1794),AU1794,0)+01_指標庫!$H$19*IF(ISNUMBER($AK1794),AV1794,0)+01_指標庫!$H$20*IF(ISNUMBER($BB1794),BB1794,0)+01_指標庫!$H$21*IF(ISNUMBER($BC1794),BC1794,0))/AW1794,1))</f>
        <v>67.6</v>
      </c>
      <c r="AY1794" s="60"/>
      <c r="AZ1794" s="60"/>
      <c r="BA1794" s="58" t="n">
        <f aca="false">AVERAGE($E1790:$E1794)/AVERAGE($E1785:$E1794)-1</f>
        <v>-0.00875723502343195</v>
      </c>
      <c r="BB1794" s="59" t="n">
        <f aca="false">IF(ISNUMBER($BA1794),IF(OR($S1794&lt;=-0.03,$BA1794&lt;-0.003),0,IF(OR($S1794&lt;=-0.02,$BA1794&lt;0.01),50,100)),"")</f>
        <v>0</v>
      </c>
      <c r="BC1794" s="0" t="str">
        <f aca="false">IF(OR(COUNT($AZ1794)=0,COUNT($AZ1793)=0),"",IF(OR($AY1794/$AZ1793-1&lt;=-0.03,$AZ1794/$AZ1793-1&lt;=-0.045,IF(COUNT($AZ1785:$AZ1794)=10,AVERAGE($AZ1790:$AZ1794)/AVERAGE($AZ1785:$AZ1794)-1&lt;-0.01,FALSE())),0,IF(OR($AZ1794/$AZ1793-1&lt;=-0.02,IF(COUNT($AZ1785:$AZ1794)=10,AVERAGE($AZ1790:$AZ1794)/AVERAGE($AZ1785:$AZ1794)-1&lt;0.005,FALSE())),50,100)))</f>
        <v/>
      </c>
    </row>
    <row r="1795" customFormat="false" ht="15" hidden="false" customHeight="true" outlineLevel="0" collapsed="false">
      <c r="A1795" s="47" t="n">
        <v>1791</v>
      </c>
      <c r="B1795" s="48" t="n">
        <v>45156</v>
      </c>
      <c r="C1795" s="47" t="n">
        <v>2023</v>
      </c>
      <c r="D1795" s="49" t="s">
        <v>234</v>
      </c>
      <c r="E1795" s="50" t="n">
        <v>14694.84</v>
      </c>
      <c r="F1795" s="51" t="n">
        <v>0.126926</v>
      </c>
      <c r="G1795" s="51" t="n">
        <v>-0.072375</v>
      </c>
      <c r="H1795" s="52" t="n">
        <v>0.7959</v>
      </c>
      <c r="I1795" s="53" t="n">
        <v>402</v>
      </c>
      <c r="J1795" s="47" t="s">
        <v>235</v>
      </c>
      <c r="K1795" s="54" t="n">
        <v>17.3</v>
      </c>
      <c r="L1795" s="55" t="n">
        <f aca="false">IF(COUNT(F1795)=0,50,IF(F1795&gt;=0,100,IF(F1795&gt;=-0.02,50,0)))</f>
        <v>100</v>
      </c>
      <c r="M1795" s="55" t="n">
        <f aca="false">IF(COUNT(G1795)=0,50,IF(G1795&gt;-0.06,100,IF(G1795&gt;-0.15,50,0)))</f>
        <v>50</v>
      </c>
      <c r="N1795" s="55" t="n">
        <f aca="false">IF(COUNT(H1795)=0,50,IF(H1795&gt;=0.6,100,IF(H1795&gt;=0.4,50,0)))</f>
        <v>100</v>
      </c>
      <c r="O1795" s="55" t="n">
        <f aca="false">IF(COUNT(I1795)=0,50,IF(J1795="proxy_vix",50,IF(I1795&lt;350,100,IF(I1795&lt;=450,50,0))))</f>
        <v>50</v>
      </c>
      <c r="P1795" s="55" t="n">
        <f aca="false">IF(COUNT(K1795)=0,50,IF(K1795&lt;20,100,IF(K1795&lt;=25,50,0)))</f>
        <v>100</v>
      </c>
      <c r="Q1795" s="54"/>
      <c r="R1795" s="47"/>
      <c r="S1795" s="51" t="n">
        <f aca="false">$E1795/$E1794-1</f>
        <v>-0.00142499801234175</v>
      </c>
      <c r="T1795" s="56" t="n">
        <f aca="false">$K1795/$K1794-1</f>
        <v>-0.0329793180547792</v>
      </c>
      <c r="V1795" s="57"/>
      <c r="W1795" s="57"/>
      <c r="Y1795" s="1" t="str">
        <f aca="false">IF(AX1795&gt;=70,"EASY",IF(AX1795&gt;40,"UNCERTAIN","HARD"))</f>
        <v>UNCERTAIN</v>
      </c>
      <c r="AA1795" s="58" t="n">
        <f aca="false">IF($A1795&lt;200,"",AVERAGE($E1746:$E1795)/AVERAGE($E1596:$E1795)-1)</f>
        <v>0.165133288390274</v>
      </c>
      <c r="AB1795" s="59" t="n">
        <f aca="false">LOOKUP($B1795,07_L1政策步階!$A$4:$A$14,07_L1政策步階!$C$4:$C$14)</f>
        <v>0</v>
      </c>
      <c r="AC1795" s="57"/>
      <c r="AD1795" s="57"/>
      <c r="AE1795" s="57"/>
      <c r="AF1795" s="57"/>
      <c r="AG1795" s="57"/>
      <c r="AH1795" s="57"/>
      <c r="AI1795" s="57"/>
      <c r="AJ1795" s="57"/>
      <c r="AK1795" s="57"/>
      <c r="AL1795" s="59" t="n">
        <f aca="false">IF(ISNUMBER($AA1795),IF($AA1795&gt;=0.005,100,IF($AA1795&gt;=-0.015,50,0)),"")</f>
        <v>100</v>
      </c>
      <c r="AM1795" s="59" t="n">
        <f aca="false">IF(ISNUMBER($AB1795),IF($AB1795=1,100,IF($AB1795=0,50,0)),"")</f>
        <v>50</v>
      </c>
      <c r="AN1795" s="0" t="str">
        <f aca="false">IF(ISNUMBER($AC1795),IF($AC1795&gt;=0.001,100,IF($AC1795&gt;=-0.003,50,0)),"")</f>
        <v/>
      </c>
      <c r="AO1795" s="0" t="str">
        <f aca="false">IF(ISNUMBER($AD1795),IF($AD1795&gt;=0.04,100,IF($AD1795&gt;=0,50,0)),"")</f>
        <v/>
      </c>
      <c r="AP1795" s="0" t="str">
        <f aca="false">IF(ISNUMBER($AE1795),IF($AE1795&gt;=25,100,IF($AE1795&gt;=-75,50,0)),"")</f>
        <v/>
      </c>
      <c r="AQ1795" s="0" t="str">
        <f aca="false">IF(ISNUMBER($AF1795),IF($AF1795&gt;0,100,IF($AF1795&gt;=-50,50,0)),"")</f>
        <v/>
      </c>
      <c r="AR1795" s="0" t="str">
        <f aca="false">IF(ISNUMBER($AG1795),IF($AG1795=1,100,IF($AG1795=0,50,0)),"")</f>
        <v/>
      </c>
      <c r="AS1795" s="0" t="str">
        <f aca="false">IF(ISNUMBER($AH1795),IF($AH1795&lt;0,100,IF($AH1795&lt;=20,50,0)),"")</f>
        <v/>
      </c>
      <c r="AT1795" s="0" t="str">
        <f aca="false">IF(ISNUMBER($AI1795),IF($AI1795&lt;0.95,100,IF($AI1795&lt;=1,50,0)),"")</f>
        <v/>
      </c>
      <c r="AU1795" s="0" t="str">
        <f aca="false">IF(ISNUMBER($AJ1795),IF($AJ1795&lt;30,0,IF($AJ1795&lt;40,50,IF($AJ1795&lt;=90,100,50))),"")</f>
        <v/>
      </c>
      <c r="AV1795" s="0" t="str">
        <f aca="false">IF(ISNUMBER($AK1795),IF($AK1795&gt;-0.2,100,IF($AK1795&gt;=-0.4,50,0)),"")</f>
        <v/>
      </c>
      <c r="AW1795" s="59" t="n">
        <f aca="false">01_指標庫!$H$4*ISNUMBER($F1795)+01_指標庫!$H$5*ISNUMBER($AA1795)+01_指標庫!$H$6*ISNUMBER($G1795)+01_指標庫!$H$7*ISNUMBER($H1795)+01_指標庫!$H$8*ISNUMBER($AF1795)+01_指標庫!$H$9*ISNUMBER($AG1795)+01_指標庫!$H$10*ISNUMBER($AB1795)+01_指標庫!$H$11*ISNUMBER($AC1795)+01_指標庫!$H$12*ISNUMBER($AD1795)+01_指標庫!$H$13*ISNUMBER($AE1795)+01_指標庫!$H$14*ISNUMBER($I1795)+01_指標庫!$H$15*ISNUMBER($AH1795)+01_指標庫!$H$16*ISNUMBER($K1795)+01_指標庫!$H$17*ISNUMBER($AI1795)+01_指標庫!$H$18*ISNUMBER($AJ1795)+01_指標庫!$H$19*ISNUMBER($AK1795)+01_指標庫!$H$20*ISNUMBER($BB1795)+01_指標庫!$H$21*ISNUMBER($BC1795)</f>
        <v>51</v>
      </c>
      <c r="AX1795" s="59" t="n">
        <f aca="false">IF(AW1795=0,50,ROUND((01_指標庫!$H$4*IF(ISNUMBER($F1795),L1795,0)+01_指標庫!$H$5*IF(ISNUMBER($AA1795),AL1795,0)+01_指標庫!$H$6*IF(ISNUMBER($G1795),M1795,0)+01_指標庫!$H$7*IF(ISNUMBER($H1795),N1795,0)+01_指標庫!$H$8*IF(ISNUMBER($AF1795),AQ1795,0)+01_指標庫!$H$9*IF(ISNUMBER($AG1795),AR1795,0)+01_指標庫!$H$10*IF(ISNUMBER($AB1795),AM1795,0)+01_指標庫!$H$11*IF(ISNUMBER($AC1795),AN1795,0)+01_指標庫!$H$12*IF(ISNUMBER($AD1795),AO1795,0)+01_指標庫!$H$13*IF(ISNUMBER($AE1795),AP1795,0)+01_指標庫!$H$14*IF(ISNUMBER($I1795),O1795,0)+01_指標庫!$H$15*IF(ISNUMBER($AH1795),AS1795,0)+01_指標庫!$H$16*IF(ISNUMBER($K1795),P1795,0)+01_指標庫!$H$17*IF(ISNUMBER($AI1795),AT1795,0)+01_指標庫!$H$18*IF(ISNUMBER($AJ1795),AU1795,0)+01_指標庫!$H$19*IF(ISNUMBER($AK1795),AV1795,0)+01_指標庫!$H$20*IF(ISNUMBER($BB1795),BB1795,0)+01_指標庫!$H$21*IF(ISNUMBER($BC1795),BC1795,0))/AW1795,1))</f>
        <v>67.6</v>
      </c>
      <c r="AY1795" s="60"/>
      <c r="AZ1795" s="60"/>
      <c r="BA1795" s="58" t="n">
        <f aca="false">AVERAGE($E1791:$E1795)/AVERAGE($E1786:$E1795)-1</f>
        <v>-0.00936506362602274</v>
      </c>
      <c r="BB1795" s="59" t="n">
        <f aca="false">IF(ISNUMBER($BA1795),IF(OR($S1795&lt;=-0.03,$BA1795&lt;-0.003),0,IF(OR($S1795&lt;=-0.02,$BA1795&lt;0.01),50,100)),"")</f>
        <v>0</v>
      </c>
      <c r="BC1795" s="0" t="str">
        <f aca="false">IF(OR(COUNT($AZ1795)=0,COUNT($AZ1794)=0),"",IF(OR($AY1795/$AZ1794-1&lt;=-0.03,$AZ1795/$AZ1794-1&lt;=-0.045,IF(COUNT($AZ1786:$AZ1795)=10,AVERAGE($AZ1791:$AZ1795)/AVERAGE($AZ1786:$AZ1795)-1&lt;-0.01,FALSE())),0,IF(OR($AZ1795/$AZ1794-1&lt;=-0.02,IF(COUNT($AZ1786:$AZ1795)=10,AVERAGE($AZ1791:$AZ1795)/AVERAGE($AZ1786:$AZ1795)-1&lt;0.005,FALSE())),50,100)))</f>
        <v/>
      </c>
    </row>
    <row r="1796" customFormat="false" ht="15" hidden="false" customHeight="true" outlineLevel="0" collapsed="false">
      <c r="A1796" s="47" t="n">
        <v>1792</v>
      </c>
      <c r="B1796" s="48" t="n">
        <v>45159</v>
      </c>
      <c r="C1796" s="47" t="n">
        <v>2023</v>
      </c>
      <c r="D1796" s="49" t="s">
        <v>236</v>
      </c>
      <c r="E1796" s="50" t="n">
        <v>14936.69</v>
      </c>
      <c r="F1796" s="51" t="n">
        <v>0.143873</v>
      </c>
      <c r="G1796" s="51" t="n">
        <v>-0.057107</v>
      </c>
      <c r="H1796" s="52" t="n">
        <v>0.7959</v>
      </c>
      <c r="I1796" s="53" t="n">
        <v>397</v>
      </c>
      <c r="J1796" s="47" t="s">
        <v>235</v>
      </c>
      <c r="K1796" s="54" t="n">
        <v>17.13</v>
      </c>
      <c r="L1796" s="55" t="n">
        <f aca="false">IF(COUNT(F1796)=0,50,IF(F1796&gt;=0,100,IF(F1796&gt;=-0.02,50,0)))</f>
        <v>100</v>
      </c>
      <c r="M1796" s="55" t="n">
        <f aca="false">IF(COUNT(G1796)=0,50,IF(G1796&gt;-0.06,100,IF(G1796&gt;-0.15,50,0)))</f>
        <v>100</v>
      </c>
      <c r="N1796" s="55" t="n">
        <f aca="false">IF(COUNT(H1796)=0,50,IF(H1796&gt;=0.6,100,IF(H1796&gt;=0.4,50,0)))</f>
        <v>100</v>
      </c>
      <c r="O1796" s="55" t="n">
        <f aca="false">IF(COUNT(I1796)=0,50,IF(J1796="proxy_vix",50,IF(I1796&lt;350,100,IF(I1796&lt;=450,50,0))))</f>
        <v>50</v>
      </c>
      <c r="P1796" s="55" t="n">
        <f aca="false">IF(COUNT(K1796)=0,50,IF(K1796&lt;20,100,IF(K1796&lt;=25,50,0)))</f>
        <v>100</v>
      </c>
      <c r="Q1796" s="54"/>
      <c r="R1796" s="47"/>
      <c r="S1796" s="51" t="n">
        <f aca="false">$E1796/$E1795-1</f>
        <v>0.0164581581017556</v>
      </c>
      <c r="T1796" s="56" t="n">
        <f aca="false">$K1796/$K1795-1</f>
        <v>-0.00982658959537586</v>
      </c>
      <c r="V1796" s="57"/>
      <c r="W1796" s="57"/>
      <c r="Y1796" s="1" t="str">
        <f aca="false">IF(AX1796&gt;=70,"EASY",IF(AX1796&gt;40,"UNCERTAIN","HARD"))</f>
        <v>EASY</v>
      </c>
      <c r="AA1796" s="58" t="n">
        <f aca="false">IF($A1796&lt;200,"",AVERAGE($E1747:$E1796)/AVERAGE($E1597:$E1796)-1)</f>
        <v>0.164198419454474</v>
      </c>
      <c r="AB1796" s="59" t="n">
        <f aca="false">LOOKUP($B1796,07_L1政策步階!$A$4:$A$14,07_L1政策步階!$C$4:$C$14)</f>
        <v>0</v>
      </c>
      <c r="AC1796" s="57"/>
      <c r="AD1796" s="57"/>
      <c r="AE1796" s="57"/>
      <c r="AF1796" s="57"/>
      <c r="AG1796" s="57"/>
      <c r="AH1796" s="57"/>
      <c r="AI1796" s="57"/>
      <c r="AJ1796" s="57"/>
      <c r="AK1796" s="57"/>
      <c r="AL1796" s="59" t="n">
        <f aca="false">IF(ISNUMBER($AA1796),IF($AA1796&gt;=0.005,100,IF($AA1796&gt;=-0.015,50,0)),"")</f>
        <v>100</v>
      </c>
      <c r="AM1796" s="59" t="n">
        <f aca="false">IF(ISNUMBER($AB1796),IF($AB1796=1,100,IF($AB1796=0,50,0)),"")</f>
        <v>50</v>
      </c>
      <c r="AN1796" s="0" t="str">
        <f aca="false">IF(ISNUMBER($AC1796),IF($AC1796&gt;=0.001,100,IF($AC1796&gt;=-0.003,50,0)),"")</f>
        <v/>
      </c>
      <c r="AO1796" s="0" t="str">
        <f aca="false">IF(ISNUMBER($AD1796),IF($AD1796&gt;=0.04,100,IF($AD1796&gt;=0,50,0)),"")</f>
        <v/>
      </c>
      <c r="AP1796" s="0" t="str">
        <f aca="false">IF(ISNUMBER($AE1796),IF($AE1796&gt;=25,100,IF($AE1796&gt;=-75,50,0)),"")</f>
        <v/>
      </c>
      <c r="AQ1796" s="0" t="str">
        <f aca="false">IF(ISNUMBER($AF1796),IF($AF1796&gt;0,100,IF($AF1796&gt;=-50,50,0)),"")</f>
        <v/>
      </c>
      <c r="AR1796" s="0" t="str">
        <f aca="false">IF(ISNUMBER($AG1796),IF($AG1796=1,100,IF($AG1796=0,50,0)),"")</f>
        <v/>
      </c>
      <c r="AS1796" s="0" t="str">
        <f aca="false">IF(ISNUMBER($AH1796),IF($AH1796&lt;0,100,IF($AH1796&lt;=20,50,0)),"")</f>
        <v/>
      </c>
      <c r="AT1796" s="0" t="str">
        <f aca="false">IF(ISNUMBER($AI1796),IF($AI1796&lt;0.95,100,IF($AI1796&lt;=1,50,0)),"")</f>
        <v/>
      </c>
      <c r="AU1796" s="0" t="str">
        <f aca="false">IF(ISNUMBER($AJ1796),IF($AJ1796&lt;30,0,IF($AJ1796&lt;40,50,IF($AJ1796&lt;=90,100,50))),"")</f>
        <v/>
      </c>
      <c r="AV1796" s="0" t="str">
        <f aca="false">IF(ISNUMBER($AK1796),IF($AK1796&gt;-0.2,100,IF($AK1796&gt;=-0.4,50,0)),"")</f>
        <v/>
      </c>
      <c r="AW1796" s="59" t="n">
        <f aca="false">01_指標庫!$H$4*ISNUMBER($F1796)+01_指標庫!$H$5*ISNUMBER($AA1796)+01_指標庫!$H$6*ISNUMBER($G1796)+01_指標庫!$H$7*ISNUMBER($H1796)+01_指標庫!$H$8*ISNUMBER($AF1796)+01_指標庫!$H$9*ISNUMBER($AG1796)+01_指標庫!$H$10*ISNUMBER($AB1796)+01_指標庫!$H$11*ISNUMBER($AC1796)+01_指標庫!$H$12*ISNUMBER($AD1796)+01_指標庫!$H$13*ISNUMBER($AE1796)+01_指標庫!$H$14*ISNUMBER($I1796)+01_指標庫!$H$15*ISNUMBER($AH1796)+01_指標庫!$H$16*ISNUMBER($K1796)+01_指標庫!$H$17*ISNUMBER($AI1796)+01_指標庫!$H$18*ISNUMBER($AJ1796)+01_指標庫!$H$19*ISNUMBER($AK1796)+01_指標庫!$H$20*ISNUMBER($BB1796)+01_指標庫!$H$21*ISNUMBER($BC1796)</f>
        <v>51</v>
      </c>
      <c r="AX1796" s="59" t="n">
        <f aca="false">IF(AW1796=0,50,ROUND((01_指標庫!$H$4*IF(ISNUMBER($F1796),L1796,0)+01_指標庫!$H$5*IF(ISNUMBER($AA1796),AL1796,0)+01_指標庫!$H$6*IF(ISNUMBER($G1796),M1796,0)+01_指標庫!$H$7*IF(ISNUMBER($H1796),N1796,0)+01_指標庫!$H$8*IF(ISNUMBER($AF1796),AQ1796,0)+01_指標庫!$H$9*IF(ISNUMBER($AG1796),AR1796,0)+01_指標庫!$H$10*IF(ISNUMBER($AB1796),AM1796,0)+01_指標庫!$H$11*IF(ISNUMBER($AC1796),AN1796,0)+01_指標庫!$H$12*IF(ISNUMBER($AD1796),AO1796,0)+01_指標庫!$H$13*IF(ISNUMBER($AE1796),AP1796,0)+01_指標庫!$H$14*IF(ISNUMBER($I1796),O1796,0)+01_指標庫!$H$15*IF(ISNUMBER($AH1796),AS1796,0)+01_指標庫!$H$16*IF(ISNUMBER($K1796),P1796,0)+01_指標庫!$H$17*IF(ISNUMBER($AI1796),AT1796,0)+01_指標庫!$H$18*IF(ISNUMBER($AJ1796),AU1796,0)+01_指標庫!$H$19*IF(ISNUMBER($AK1796),AV1796,0)+01_指標庫!$H$20*IF(ISNUMBER($BB1796),BB1796,0)+01_指標庫!$H$21*IF(ISNUMBER($BC1796),BC1796,0))/AW1796,1))</f>
        <v>75.5</v>
      </c>
      <c r="AY1796" s="60"/>
      <c r="AZ1796" s="60"/>
      <c r="BA1796" s="58" t="n">
        <f aca="false">AVERAGE($E1792:$E1796)/AVERAGE($E1787:$E1796)-1</f>
        <v>-0.00983875062400541</v>
      </c>
      <c r="BB1796" s="59" t="n">
        <f aca="false">IF(ISNUMBER($BA1796),IF(OR($S1796&lt;=-0.03,$BA1796&lt;-0.003),0,IF(OR($S1796&lt;=-0.02,$BA1796&lt;0.01),50,100)),"")</f>
        <v>0</v>
      </c>
      <c r="BC1796" s="0" t="str">
        <f aca="false">IF(OR(COUNT($AZ1796)=0,COUNT($AZ1795)=0),"",IF(OR($AY1796/$AZ1795-1&lt;=-0.03,$AZ1796/$AZ1795-1&lt;=-0.045,IF(COUNT($AZ1787:$AZ1796)=10,AVERAGE($AZ1792:$AZ1796)/AVERAGE($AZ1787:$AZ1796)-1&lt;-0.01,FALSE())),0,IF(OR($AZ1796/$AZ1795-1&lt;=-0.02,IF(COUNT($AZ1787:$AZ1796)=10,AVERAGE($AZ1792:$AZ1796)/AVERAGE($AZ1787:$AZ1796)-1&lt;0.005,FALSE())),50,100)))</f>
        <v/>
      </c>
    </row>
    <row r="1797" customFormat="false" ht="15" hidden="false" customHeight="true" outlineLevel="0" collapsed="false">
      <c r="A1797" s="47" t="n">
        <v>1793</v>
      </c>
      <c r="B1797" s="48" t="n">
        <v>45160</v>
      </c>
      <c r="C1797" s="47" t="n">
        <v>2023</v>
      </c>
      <c r="D1797" s="49" t="s">
        <v>237</v>
      </c>
      <c r="E1797" s="50" t="n">
        <v>14908.96</v>
      </c>
      <c r="F1797" s="51" t="n">
        <v>0.140002</v>
      </c>
      <c r="G1797" s="51" t="n">
        <v>-0.058858</v>
      </c>
      <c r="H1797" s="52" t="n">
        <v>0.7959</v>
      </c>
      <c r="I1797" s="53" t="n">
        <v>393</v>
      </c>
      <c r="J1797" s="47" t="s">
        <v>235</v>
      </c>
      <c r="K1797" s="54" t="n">
        <v>16.97</v>
      </c>
      <c r="L1797" s="55" t="n">
        <f aca="false">IF(COUNT(F1797)=0,50,IF(F1797&gt;=0,100,IF(F1797&gt;=-0.02,50,0)))</f>
        <v>100</v>
      </c>
      <c r="M1797" s="55" t="n">
        <f aca="false">IF(COUNT(G1797)=0,50,IF(G1797&gt;-0.06,100,IF(G1797&gt;-0.15,50,0)))</f>
        <v>100</v>
      </c>
      <c r="N1797" s="55" t="n">
        <f aca="false">IF(COUNT(H1797)=0,50,IF(H1797&gt;=0.6,100,IF(H1797&gt;=0.4,50,0)))</f>
        <v>100</v>
      </c>
      <c r="O1797" s="55" t="n">
        <f aca="false">IF(COUNT(I1797)=0,50,IF(J1797="proxy_vix",50,IF(I1797&lt;350,100,IF(I1797&lt;=450,50,0))))</f>
        <v>50</v>
      </c>
      <c r="P1797" s="55" t="n">
        <f aca="false">IF(COUNT(K1797)=0,50,IF(K1797&lt;20,100,IF(K1797&lt;=25,50,0)))</f>
        <v>100</v>
      </c>
      <c r="Q1797" s="54"/>
      <c r="R1797" s="47"/>
      <c r="S1797" s="51" t="n">
        <f aca="false">$E1797/$E1796-1</f>
        <v>-0.00185650234422763</v>
      </c>
      <c r="T1797" s="56" t="n">
        <f aca="false">$K1797/$K1796-1</f>
        <v>-0.00934033858727379</v>
      </c>
      <c r="V1797" s="57"/>
      <c r="W1797" s="57"/>
      <c r="Y1797" s="1" t="str">
        <f aca="false">IF(AX1797&gt;=70,"EASY",IF(AX1797&gt;40,"UNCERTAIN","HARD"))</f>
        <v>EASY</v>
      </c>
      <c r="AA1797" s="58" t="n">
        <f aca="false">IF($A1797&lt;200,"",AVERAGE($E1748:$E1797)/AVERAGE($E1598:$E1797)-1)</f>
        <v>0.162998908343164</v>
      </c>
      <c r="AB1797" s="59" t="n">
        <f aca="false">LOOKUP($B1797,07_L1政策步階!$A$4:$A$14,07_L1政策步階!$C$4:$C$14)</f>
        <v>0</v>
      </c>
      <c r="AC1797" s="57"/>
      <c r="AD1797" s="57"/>
      <c r="AE1797" s="57"/>
      <c r="AF1797" s="57"/>
      <c r="AG1797" s="57"/>
      <c r="AH1797" s="57"/>
      <c r="AI1797" s="57"/>
      <c r="AJ1797" s="57"/>
      <c r="AK1797" s="57"/>
      <c r="AL1797" s="59" t="n">
        <f aca="false">IF(ISNUMBER($AA1797),IF($AA1797&gt;=0.005,100,IF($AA1797&gt;=-0.015,50,0)),"")</f>
        <v>100</v>
      </c>
      <c r="AM1797" s="59" t="n">
        <f aca="false">IF(ISNUMBER($AB1797),IF($AB1797=1,100,IF($AB1797=0,50,0)),"")</f>
        <v>50</v>
      </c>
      <c r="AN1797" s="0" t="str">
        <f aca="false">IF(ISNUMBER($AC1797),IF($AC1797&gt;=0.001,100,IF($AC1797&gt;=-0.003,50,0)),"")</f>
        <v/>
      </c>
      <c r="AO1797" s="0" t="str">
        <f aca="false">IF(ISNUMBER($AD1797),IF($AD1797&gt;=0.04,100,IF($AD1797&gt;=0,50,0)),"")</f>
        <v/>
      </c>
      <c r="AP1797" s="0" t="str">
        <f aca="false">IF(ISNUMBER($AE1797),IF($AE1797&gt;=25,100,IF($AE1797&gt;=-75,50,0)),"")</f>
        <v/>
      </c>
      <c r="AQ1797" s="0" t="str">
        <f aca="false">IF(ISNUMBER($AF1797),IF($AF1797&gt;0,100,IF($AF1797&gt;=-50,50,0)),"")</f>
        <v/>
      </c>
      <c r="AR1797" s="0" t="str">
        <f aca="false">IF(ISNUMBER($AG1797),IF($AG1797=1,100,IF($AG1797=0,50,0)),"")</f>
        <v/>
      </c>
      <c r="AS1797" s="0" t="str">
        <f aca="false">IF(ISNUMBER($AH1797),IF($AH1797&lt;0,100,IF($AH1797&lt;=20,50,0)),"")</f>
        <v/>
      </c>
      <c r="AT1797" s="0" t="str">
        <f aca="false">IF(ISNUMBER($AI1797),IF($AI1797&lt;0.95,100,IF($AI1797&lt;=1,50,0)),"")</f>
        <v/>
      </c>
      <c r="AU1797" s="0" t="str">
        <f aca="false">IF(ISNUMBER($AJ1797),IF($AJ1797&lt;30,0,IF($AJ1797&lt;40,50,IF($AJ1797&lt;=90,100,50))),"")</f>
        <v/>
      </c>
      <c r="AV1797" s="0" t="str">
        <f aca="false">IF(ISNUMBER($AK1797),IF($AK1797&gt;-0.2,100,IF($AK1797&gt;=-0.4,50,0)),"")</f>
        <v/>
      </c>
      <c r="AW1797" s="59" t="n">
        <f aca="false">01_指標庫!$H$4*ISNUMBER($F1797)+01_指標庫!$H$5*ISNUMBER($AA1797)+01_指標庫!$H$6*ISNUMBER($G1797)+01_指標庫!$H$7*ISNUMBER($H1797)+01_指標庫!$H$8*ISNUMBER($AF1797)+01_指標庫!$H$9*ISNUMBER($AG1797)+01_指標庫!$H$10*ISNUMBER($AB1797)+01_指標庫!$H$11*ISNUMBER($AC1797)+01_指標庫!$H$12*ISNUMBER($AD1797)+01_指標庫!$H$13*ISNUMBER($AE1797)+01_指標庫!$H$14*ISNUMBER($I1797)+01_指標庫!$H$15*ISNUMBER($AH1797)+01_指標庫!$H$16*ISNUMBER($K1797)+01_指標庫!$H$17*ISNUMBER($AI1797)+01_指標庫!$H$18*ISNUMBER($AJ1797)+01_指標庫!$H$19*ISNUMBER($AK1797)+01_指標庫!$H$20*ISNUMBER($BB1797)+01_指標庫!$H$21*ISNUMBER($BC1797)</f>
        <v>51</v>
      </c>
      <c r="AX1797" s="59" t="n">
        <f aca="false">IF(AW1797=0,50,ROUND((01_指標庫!$H$4*IF(ISNUMBER($F1797),L1797,0)+01_指標庫!$H$5*IF(ISNUMBER($AA1797),AL1797,0)+01_指標庫!$H$6*IF(ISNUMBER($G1797),M1797,0)+01_指標庫!$H$7*IF(ISNUMBER($H1797),N1797,0)+01_指標庫!$H$8*IF(ISNUMBER($AF1797),AQ1797,0)+01_指標庫!$H$9*IF(ISNUMBER($AG1797),AR1797,0)+01_指標庫!$H$10*IF(ISNUMBER($AB1797),AM1797,0)+01_指標庫!$H$11*IF(ISNUMBER($AC1797),AN1797,0)+01_指標庫!$H$12*IF(ISNUMBER($AD1797),AO1797,0)+01_指標庫!$H$13*IF(ISNUMBER($AE1797),AP1797,0)+01_指標庫!$H$14*IF(ISNUMBER($I1797),O1797,0)+01_指標庫!$H$15*IF(ISNUMBER($AH1797),AS1797,0)+01_指標庫!$H$16*IF(ISNUMBER($K1797),P1797,0)+01_指標庫!$H$17*IF(ISNUMBER($AI1797),AT1797,0)+01_指標庫!$H$18*IF(ISNUMBER($AJ1797),AU1797,0)+01_指標庫!$H$19*IF(ISNUMBER($AK1797),AV1797,0)+01_指標庫!$H$20*IF(ISNUMBER($BB1797),BB1797,0)+01_指標庫!$H$21*IF(ISNUMBER($BC1797),BC1797,0))/AW1797,1))</f>
        <v>75.5</v>
      </c>
      <c r="AY1797" s="60"/>
      <c r="AZ1797" s="60"/>
      <c r="BA1797" s="58" t="n">
        <f aca="false">AVERAGE($E1793:$E1797)/AVERAGE($E1788:$E1797)-1</f>
        <v>-0.00914955314822508</v>
      </c>
      <c r="BB1797" s="59" t="n">
        <f aca="false">IF(ISNUMBER($BA1797),IF(OR($S1797&lt;=-0.03,$BA1797&lt;-0.003),0,IF(OR($S1797&lt;=-0.02,$BA1797&lt;0.01),50,100)),"")</f>
        <v>0</v>
      </c>
      <c r="BC1797" s="0" t="str">
        <f aca="false">IF(OR(COUNT($AZ1797)=0,COUNT($AZ1796)=0),"",IF(OR($AY1797/$AZ1796-1&lt;=-0.03,$AZ1797/$AZ1796-1&lt;=-0.045,IF(COUNT($AZ1788:$AZ1797)=10,AVERAGE($AZ1793:$AZ1797)/AVERAGE($AZ1788:$AZ1797)-1&lt;-0.01,FALSE())),0,IF(OR($AZ1797/$AZ1796-1&lt;=-0.02,IF(COUNT($AZ1788:$AZ1797)=10,AVERAGE($AZ1793:$AZ1797)/AVERAGE($AZ1788:$AZ1797)-1&lt;0.005,FALSE())),50,100)))</f>
        <v/>
      </c>
    </row>
    <row r="1798" customFormat="false" ht="15" hidden="false" customHeight="true" outlineLevel="0" collapsed="false">
      <c r="A1798" s="47" t="n">
        <v>1794</v>
      </c>
      <c r="B1798" s="48" t="n">
        <v>45161</v>
      </c>
      <c r="C1798" s="47" t="n">
        <v>2023</v>
      </c>
      <c r="D1798" s="49" t="s">
        <v>238</v>
      </c>
      <c r="E1798" s="50" t="n">
        <v>15148.06</v>
      </c>
      <c r="F1798" s="51" t="n">
        <v>0.156314</v>
      </c>
      <c r="G1798" s="51" t="n">
        <v>-0.043765</v>
      </c>
      <c r="H1798" s="52" t="n">
        <v>0.7959</v>
      </c>
      <c r="I1798" s="53" t="n">
        <v>392</v>
      </c>
      <c r="J1798" s="47" t="s">
        <v>235</v>
      </c>
      <c r="K1798" s="54" t="n">
        <v>15.98</v>
      </c>
      <c r="L1798" s="55" t="n">
        <f aca="false">IF(COUNT(F1798)=0,50,IF(F1798&gt;=0,100,IF(F1798&gt;=-0.02,50,0)))</f>
        <v>100</v>
      </c>
      <c r="M1798" s="55" t="n">
        <f aca="false">IF(COUNT(G1798)=0,50,IF(G1798&gt;-0.06,100,IF(G1798&gt;-0.15,50,0)))</f>
        <v>100</v>
      </c>
      <c r="N1798" s="55" t="n">
        <f aca="false">IF(COUNT(H1798)=0,50,IF(H1798&gt;=0.6,100,IF(H1798&gt;=0.4,50,0)))</f>
        <v>100</v>
      </c>
      <c r="O1798" s="55" t="n">
        <f aca="false">IF(COUNT(I1798)=0,50,IF(J1798="proxy_vix",50,IF(I1798&lt;350,100,IF(I1798&lt;=450,50,0))))</f>
        <v>50</v>
      </c>
      <c r="P1798" s="55" t="n">
        <f aca="false">IF(COUNT(K1798)=0,50,IF(K1798&lt;20,100,IF(K1798&lt;=25,50,0)))</f>
        <v>100</v>
      </c>
      <c r="Q1798" s="54"/>
      <c r="R1798" s="47"/>
      <c r="S1798" s="51" t="n">
        <f aca="false">$E1798/$E1797-1</f>
        <v>0.0160373359375838</v>
      </c>
      <c r="T1798" s="56" t="n">
        <f aca="false">$K1798/$K1797-1</f>
        <v>-0.0583382439599292</v>
      </c>
      <c r="V1798" s="57"/>
      <c r="W1798" s="57"/>
      <c r="Y1798" s="1" t="str">
        <f aca="false">IF(AX1798&gt;=70,"EASY",IF(AX1798&gt;40,"UNCERTAIN","HARD"))</f>
        <v>EASY</v>
      </c>
      <c r="AA1798" s="58" t="n">
        <f aca="false">IF($A1798&lt;200,"",AVERAGE($E1749:$E1798)/AVERAGE($E1599:$E1798)-1)</f>
        <v>0.161575665506607</v>
      </c>
      <c r="AB1798" s="59" t="n">
        <f aca="false">LOOKUP($B1798,07_L1政策步階!$A$4:$A$14,07_L1政策步階!$C$4:$C$14)</f>
        <v>0</v>
      </c>
      <c r="AC1798" s="57"/>
      <c r="AD1798" s="57"/>
      <c r="AE1798" s="57"/>
      <c r="AF1798" s="57"/>
      <c r="AG1798" s="57"/>
      <c r="AH1798" s="57"/>
      <c r="AI1798" s="57"/>
      <c r="AJ1798" s="57"/>
      <c r="AK1798" s="57"/>
      <c r="AL1798" s="59" t="n">
        <f aca="false">IF(ISNUMBER($AA1798),IF($AA1798&gt;=0.005,100,IF($AA1798&gt;=-0.015,50,0)),"")</f>
        <v>100</v>
      </c>
      <c r="AM1798" s="59" t="n">
        <f aca="false">IF(ISNUMBER($AB1798),IF($AB1798=1,100,IF($AB1798=0,50,0)),"")</f>
        <v>50</v>
      </c>
      <c r="AN1798" s="0" t="str">
        <f aca="false">IF(ISNUMBER($AC1798),IF($AC1798&gt;=0.001,100,IF($AC1798&gt;=-0.003,50,0)),"")</f>
        <v/>
      </c>
      <c r="AO1798" s="0" t="str">
        <f aca="false">IF(ISNUMBER($AD1798),IF($AD1798&gt;=0.04,100,IF($AD1798&gt;=0,50,0)),"")</f>
        <v/>
      </c>
      <c r="AP1798" s="0" t="str">
        <f aca="false">IF(ISNUMBER($AE1798),IF($AE1798&gt;=25,100,IF($AE1798&gt;=-75,50,0)),"")</f>
        <v/>
      </c>
      <c r="AQ1798" s="0" t="str">
        <f aca="false">IF(ISNUMBER($AF1798),IF($AF1798&gt;0,100,IF($AF1798&gt;=-50,50,0)),"")</f>
        <v/>
      </c>
      <c r="AR1798" s="0" t="str">
        <f aca="false">IF(ISNUMBER($AG1798),IF($AG1798=1,100,IF($AG1798=0,50,0)),"")</f>
        <v/>
      </c>
      <c r="AS1798" s="0" t="str">
        <f aca="false">IF(ISNUMBER($AH1798),IF($AH1798&lt;0,100,IF($AH1798&lt;=20,50,0)),"")</f>
        <v/>
      </c>
      <c r="AT1798" s="0" t="str">
        <f aca="false">IF(ISNUMBER($AI1798),IF($AI1798&lt;0.95,100,IF($AI1798&lt;=1,50,0)),"")</f>
        <v/>
      </c>
      <c r="AU1798" s="0" t="str">
        <f aca="false">IF(ISNUMBER($AJ1798),IF($AJ1798&lt;30,0,IF($AJ1798&lt;40,50,IF($AJ1798&lt;=90,100,50))),"")</f>
        <v/>
      </c>
      <c r="AV1798" s="0" t="str">
        <f aca="false">IF(ISNUMBER($AK1798),IF($AK1798&gt;-0.2,100,IF($AK1798&gt;=-0.4,50,0)),"")</f>
        <v/>
      </c>
      <c r="AW1798" s="59" t="n">
        <f aca="false">01_指標庫!$H$4*ISNUMBER($F1798)+01_指標庫!$H$5*ISNUMBER($AA1798)+01_指標庫!$H$6*ISNUMBER($G1798)+01_指標庫!$H$7*ISNUMBER($H1798)+01_指標庫!$H$8*ISNUMBER($AF1798)+01_指標庫!$H$9*ISNUMBER($AG1798)+01_指標庫!$H$10*ISNUMBER($AB1798)+01_指標庫!$H$11*ISNUMBER($AC1798)+01_指標庫!$H$12*ISNUMBER($AD1798)+01_指標庫!$H$13*ISNUMBER($AE1798)+01_指標庫!$H$14*ISNUMBER($I1798)+01_指標庫!$H$15*ISNUMBER($AH1798)+01_指標庫!$H$16*ISNUMBER($K1798)+01_指標庫!$H$17*ISNUMBER($AI1798)+01_指標庫!$H$18*ISNUMBER($AJ1798)+01_指標庫!$H$19*ISNUMBER($AK1798)+01_指標庫!$H$20*ISNUMBER($BB1798)+01_指標庫!$H$21*ISNUMBER($BC1798)</f>
        <v>51</v>
      </c>
      <c r="AX1798" s="59" t="n">
        <f aca="false">IF(AW1798=0,50,ROUND((01_指標庫!$H$4*IF(ISNUMBER($F1798),L1798,0)+01_指標庫!$H$5*IF(ISNUMBER($AA1798),AL1798,0)+01_指標庫!$H$6*IF(ISNUMBER($G1798),M1798,0)+01_指標庫!$H$7*IF(ISNUMBER($H1798),N1798,0)+01_指標庫!$H$8*IF(ISNUMBER($AF1798),AQ1798,0)+01_指標庫!$H$9*IF(ISNUMBER($AG1798),AR1798,0)+01_指標庫!$H$10*IF(ISNUMBER($AB1798),AM1798,0)+01_指標庫!$H$11*IF(ISNUMBER($AC1798),AN1798,0)+01_指標庫!$H$12*IF(ISNUMBER($AD1798),AO1798,0)+01_指標庫!$H$13*IF(ISNUMBER($AE1798),AP1798,0)+01_指標庫!$H$14*IF(ISNUMBER($I1798),O1798,0)+01_指標庫!$H$15*IF(ISNUMBER($AH1798),AS1798,0)+01_指標庫!$H$16*IF(ISNUMBER($K1798),P1798,0)+01_指標庫!$H$17*IF(ISNUMBER($AI1798),AT1798,0)+01_指標庫!$H$18*IF(ISNUMBER($AJ1798),AU1798,0)+01_指標庫!$H$19*IF(ISNUMBER($AK1798),AV1798,0)+01_指標庫!$H$20*IF(ISNUMBER($BB1798),BB1798,0)+01_指標庫!$H$21*IF(ISNUMBER($BC1798),BC1798,0))/AW1798,1))</f>
        <v>75.5</v>
      </c>
      <c r="AY1798" s="60"/>
      <c r="AZ1798" s="60"/>
      <c r="BA1798" s="58" t="n">
        <f aca="false">AVERAGE($E1794:$E1798)/AVERAGE($E1789:$E1798)-1</f>
        <v>-0.00582746050967886</v>
      </c>
      <c r="BB1798" s="59" t="n">
        <f aca="false">IF(ISNUMBER($BA1798),IF(OR($S1798&lt;=-0.03,$BA1798&lt;-0.003),0,IF(OR($S1798&lt;=-0.02,$BA1798&lt;0.01),50,100)),"")</f>
        <v>0</v>
      </c>
      <c r="BC1798" s="0" t="str">
        <f aca="false">IF(OR(COUNT($AZ1798)=0,COUNT($AZ1797)=0),"",IF(OR($AY1798/$AZ1797-1&lt;=-0.03,$AZ1798/$AZ1797-1&lt;=-0.045,IF(COUNT($AZ1789:$AZ1798)=10,AVERAGE($AZ1794:$AZ1798)/AVERAGE($AZ1789:$AZ1798)-1&lt;-0.01,FALSE())),0,IF(OR($AZ1798/$AZ1797-1&lt;=-0.02,IF(COUNT($AZ1789:$AZ1798)=10,AVERAGE($AZ1794:$AZ1798)/AVERAGE($AZ1789:$AZ1798)-1&lt;0.005,FALSE())),50,100)))</f>
        <v/>
      </c>
    </row>
    <row r="1799" customFormat="false" ht="15" hidden="false" customHeight="true" outlineLevel="0" collapsed="false">
      <c r="A1799" s="47" t="n">
        <v>1795</v>
      </c>
      <c r="B1799" s="48" t="n">
        <v>45162</v>
      </c>
      <c r="C1799" s="47" t="n">
        <v>2023</v>
      </c>
      <c r="D1799" s="49" t="s">
        <v>239</v>
      </c>
      <c r="E1799" s="50" t="n">
        <v>14816.44</v>
      </c>
      <c r="F1799" s="51" t="n">
        <v>0.129294</v>
      </c>
      <c r="G1799" s="51" t="n">
        <v>-0.064698</v>
      </c>
      <c r="H1799" s="52" t="n">
        <v>0.7755</v>
      </c>
      <c r="I1799" s="53" t="n">
        <v>391</v>
      </c>
      <c r="J1799" s="47" t="s">
        <v>235</v>
      </c>
      <c r="K1799" s="54" t="n">
        <v>17.2</v>
      </c>
      <c r="L1799" s="55" t="n">
        <f aca="false">IF(COUNT(F1799)=0,50,IF(F1799&gt;=0,100,IF(F1799&gt;=-0.02,50,0)))</f>
        <v>100</v>
      </c>
      <c r="M1799" s="55" t="n">
        <f aca="false">IF(COUNT(G1799)=0,50,IF(G1799&gt;-0.06,100,IF(G1799&gt;-0.15,50,0)))</f>
        <v>50</v>
      </c>
      <c r="N1799" s="55" t="n">
        <f aca="false">IF(COUNT(H1799)=0,50,IF(H1799&gt;=0.6,100,IF(H1799&gt;=0.4,50,0)))</f>
        <v>100</v>
      </c>
      <c r="O1799" s="55" t="n">
        <f aca="false">IF(COUNT(I1799)=0,50,IF(J1799="proxy_vix",50,IF(I1799&lt;350,100,IF(I1799&lt;=450,50,0))))</f>
        <v>50</v>
      </c>
      <c r="P1799" s="55" t="n">
        <f aca="false">IF(COUNT(K1799)=0,50,IF(K1799&lt;20,100,IF(K1799&lt;=25,50,0)))</f>
        <v>100</v>
      </c>
      <c r="Q1799" s="54"/>
      <c r="R1799" s="47"/>
      <c r="S1799" s="51" t="n">
        <f aca="false">$E1799/$E1798-1</f>
        <v>-0.0218919122316652</v>
      </c>
      <c r="T1799" s="56" t="n">
        <f aca="false">$K1799/$K1798-1</f>
        <v>0.0763454317897372</v>
      </c>
      <c r="V1799" s="57"/>
      <c r="W1799" s="57"/>
      <c r="Y1799" s="1" t="str">
        <f aca="false">IF(AX1799&gt;=70,"EASY",IF(AX1799&gt;40,"UNCERTAIN","HARD"))</f>
        <v>EASY</v>
      </c>
      <c r="AA1799" s="58" t="n">
        <f aca="false">IF($A1799&lt;200,"",AVERAGE($E1750:$E1799)/AVERAGE($E1600:$E1799)-1)</f>
        <v>0.159694278896337</v>
      </c>
      <c r="AB1799" s="59" t="n">
        <f aca="false">LOOKUP($B1799,07_L1政策步階!$A$4:$A$14,07_L1政策步階!$C$4:$C$14)</f>
        <v>0</v>
      </c>
      <c r="AC1799" s="57"/>
      <c r="AD1799" s="57"/>
      <c r="AE1799" s="57"/>
      <c r="AF1799" s="57"/>
      <c r="AG1799" s="57"/>
      <c r="AH1799" s="57"/>
      <c r="AI1799" s="57"/>
      <c r="AJ1799" s="57"/>
      <c r="AK1799" s="57"/>
      <c r="AL1799" s="59" t="n">
        <f aca="false">IF(ISNUMBER($AA1799),IF($AA1799&gt;=0.005,100,IF($AA1799&gt;=-0.015,50,0)),"")</f>
        <v>100</v>
      </c>
      <c r="AM1799" s="59" t="n">
        <f aca="false">IF(ISNUMBER($AB1799),IF($AB1799=1,100,IF($AB1799=0,50,0)),"")</f>
        <v>50</v>
      </c>
      <c r="AN1799" s="0" t="str">
        <f aca="false">IF(ISNUMBER($AC1799),IF($AC1799&gt;=0.001,100,IF($AC1799&gt;=-0.003,50,0)),"")</f>
        <v/>
      </c>
      <c r="AO1799" s="0" t="str">
        <f aca="false">IF(ISNUMBER($AD1799),IF($AD1799&gt;=0.04,100,IF($AD1799&gt;=0,50,0)),"")</f>
        <v/>
      </c>
      <c r="AP1799" s="0" t="str">
        <f aca="false">IF(ISNUMBER($AE1799),IF($AE1799&gt;=25,100,IF($AE1799&gt;=-75,50,0)),"")</f>
        <v/>
      </c>
      <c r="AQ1799" s="0" t="str">
        <f aca="false">IF(ISNUMBER($AF1799),IF($AF1799&gt;0,100,IF($AF1799&gt;=-50,50,0)),"")</f>
        <v/>
      </c>
      <c r="AR1799" s="0" t="str">
        <f aca="false">IF(ISNUMBER($AG1799),IF($AG1799=1,100,IF($AG1799=0,50,0)),"")</f>
        <v/>
      </c>
      <c r="AS1799" s="0" t="str">
        <f aca="false">IF(ISNUMBER($AH1799),IF($AH1799&lt;0,100,IF($AH1799&lt;=20,50,0)),"")</f>
        <v/>
      </c>
      <c r="AT1799" s="0" t="str">
        <f aca="false">IF(ISNUMBER($AI1799),IF($AI1799&lt;0.95,100,IF($AI1799&lt;=1,50,0)),"")</f>
        <v/>
      </c>
      <c r="AU1799" s="0" t="str">
        <f aca="false">IF(ISNUMBER($AJ1799),IF($AJ1799&lt;30,0,IF($AJ1799&lt;40,50,IF($AJ1799&lt;=90,100,50))),"")</f>
        <v/>
      </c>
      <c r="AV1799" s="0" t="str">
        <f aca="false">IF(ISNUMBER($AK1799),IF($AK1799&gt;-0.2,100,IF($AK1799&gt;=-0.4,50,0)),"")</f>
        <v/>
      </c>
      <c r="AW1799" s="59" t="n">
        <f aca="false">01_指標庫!$H$4*ISNUMBER($F1799)+01_指標庫!$H$5*ISNUMBER($AA1799)+01_指標庫!$H$6*ISNUMBER($G1799)+01_指標庫!$H$7*ISNUMBER($H1799)+01_指標庫!$H$8*ISNUMBER($AF1799)+01_指標庫!$H$9*ISNUMBER($AG1799)+01_指標庫!$H$10*ISNUMBER($AB1799)+01_指標庫!$H$11*ISNUMBER($AC1799)+01_指標庫!$H$12*ISNUMBER($AD1799)+01_指標庫!$H$13*ISNUMBER($AE1799)+01_指標庫!$H$14*ISNUMBER($I1799)+01_指標庫!$H$15*ISNUMBER($AH1799)+01_指標庫!$H$16*ISNUMBER($K1799)+01_指標庫!$H$17*ISNUMBER($AI1799)+01_指標庫!$H$18*ISNUMBER($AJ1799)+01_指標庫!$H$19*ISNUMBER($AK1799)+01_指標庫!$H$20*ISNUMBER($BB1799)+01_指標庫!$H$21*ISNUMBER($BC1799)</f>
        <v>51</v>
      </c>
      <c r="AX1799" s="59" t="n">
        <f aca="false">IF(AW1799=0,50,ROUND((01_指標庫!$H$4*IF(ISNUMBER($F1799),L1799,0)+01_指標庫!$H$5*IF(ISNUMBER($AA1799),AL1799,0)+01_指標庫!$H$6*IF(ISNUMBER($G1799),M1799,0)+01_指標庫!$H$7*IF(ISNUMBER($H1799),N1799,0)+01_指標庫!$H$8*IF(ISNUMBER($AF1799),AQ1799,0)+01_指標庫!$H$9*IF(ISNUMBER($AG1799),AR1799,0)+01_指標庫!$H$10*IF(ISNUMBER($AB1799),AM1799,0)+01_指標庫!$H$11*IF(ISNUMBER($AC1799),AN1799,0)+01_指標庫!$H$12*IF(ISNUMBER($AD1799),AO1799,0)+01_指標庫!$H$13*IF(ISNUMBER($AE1799),AP1799,0)+01_指標庫!$H$14*IF(ISNUMBER($I1799),O1799,0)+01_指標庫!$H$15*IF(ISNUMBER($AH1799),AS1799,0)+01_指標庫!$H$16*IF(ISNUMBER($K1799),P1799,0)+01_指標庫!$H$17*IF(ISNUMBER($AI1799),AT1799,0)+01_指標庫!$H$18*IF(ISNUMBER($AJ1799),AU1799,0)+01_指標庫!$H$19*IF(ISNUMBER($AK1799),AV1799,0)+01_指標庫!$H$20*IF(ISNUMBER($BB1799),BB1799,0)+01_指標庫!$H$21*IF(ISNUMBER($BC1799),BC1799,0))/AW1799,1))</f>
        <v>73.5</v>
      </c>
      <c r="AY1799" s="60"/>
      <c r="AZ1799" s="60"/>
      <c r="BA1799" s="58" t="n">
        <f aca="false">AVERAGE($E1795:$E1799)/AVERAGE($E1790:$E1799)-1</f>
        <v>-0.00240077263906491</v>
      </c>
      <c r="BB1799" s="59" t="n">
        <f aca="false">IF(ISNUMBER($BA1799),IF(OR($S1799&lt;=-0.03,$BA1799&lt;-0.003),0,IF(OR($S1799&lt;=-0.02,$BA1799&lt;0.01),50,100)),"")</f>
        <v>50</v>
      </c>
      <c r="BC1799" s="0" t="str">
        <f aca="false">IF(OR(COUNT($AZ1799)=0,COUNT($AZ1798)=0),"",IF(OR($AY1799/$AZ1798-1&lt;=-0.03,$AZ1799/$AZ1798-1&lt;=-0.045,IF(COUNT($AZ1790:$AZ1799)=10,AVERAGE($AZ1795:$AZ1799)/AVERAGE($AZ1790:$AZ1799)-1&lt;-0.01,FALSE())),0,IF(OR($AZ1799/$AZ1798-1&lt;=-0.02,IF(COUNT($AZ1790:$AZ1799)=10,AVERAGE($AZ1795:$AZ1799)/AVERAGE($AZ1790:$AZ1799)-1&lt;0.005,FALSE())),50,100)))</f>
        <v/>
      </c>
    </row>
    <row r="1800" customFormat="false" ht="15" hidden="false" customHeight="true" outlineLevel="0" collapsed="false">
      <c r="A1800" s="47" t="n">
        <v>1796</v>
      </c>
      <c r="B1800" s="48" t="n">
        <v>45163</v>
      </c>
      <c r="C1800" s="47" t="n">
        <v>2023</v>
      </c>
      <c r="D1800" s="49" t="s">
        <v>234</v>
      </c>
      <c r="E1800" s="50" t="n">
        <v>14941.83</v>
      </c>
      <c r="F1800" s="51" t="n">
        <v>0.137133</v>
      </c>
      <c r="G1800" s="51" t="n">
        <v>-0.056783</v>
      </c>
      <c r="H1800" s="52" t="n">
        <v>0.7959</v>
      </c>
      <c r="I1800" s="53" t="n">
        <v>390</v>
      </c>
      <c r="J1800" s="47" t="s">
        <v>235</v>
      </c>
      <c r="K1800" s="54" t="n">
        <v>15.68</v>
      </c>
      <c r="L1800" s="55" t="n">
        <f aca="false">IF(COUNT(F1800)=0,50,IF(F1800&gt;=0,100,IF(F1800&gt;=-0.02,50,0)))</f>
        <v>100</v>
      </c>
      <c r="M1800" s="55" t="n">
        <f aca="false">IF(COUNT(G1800)=0,50,IF(G1800&gt;-0.06,100,IF(G1800&gt;-0.15,50,0)))</f>
        <v>100</v>
      </c>
      <c r="N1800" s="55" t="n">
        <f aca="false">IF(COUNT(H1800)=0,50,IF(H1800&gt;=0.6,100,IF(H1800&gt;=0.4,50,0)))</f>
        <v>100</v>
      </c>
      <c r="O1800" s="55" t="n">
        <f aca="false">IF(COUNT(I1800)=0,50,IF(J1800="proxy_vix",50,IF(I1800&lt;350,100,IF(I1800&lt;=450,50,0))))</f>
        <v>50</v>
      </c>
      <c r="P1800" s="55" t="n">
        <f aca="false">IF(COUNT(K1800)=0,50,IF(K1800&lt;20,100,IF(K1800&lt;=25,50,0)))</f>
        <v>100</v>
      </c>
      <c r="Q1800" s="54"/>
      <c r="R1800" s="47"/>
      <c r="S1800" s="51" t="n">
        <f aca="false">$E1800/$E1799-1</f>
        <v>0.00846289662024069</v>
      </c>
      <c r="T1800" s="56" t="n">
        <f aca="false">$K1800/$K1799-1</f>
        <v>-0.0883720930232558</v>
      </c>
      <c r="V1800" s="57"/>
      <c r="W1800" s="57"/>
      <c r="Y1800" s="1" t="str">
        <f aca="false">IF(AX1800&gt;=70,"EASY",IF(AX1800&gt;40,"UNCERTAIN","HARD"))</f>
        <v>EASY</v>
      </c>
      <c r="AA1800" s="58" t="n">
        <f aca="false">IF($A1800&lt;200,"",AVERAGE($E1751:$E1800)/AVERAGE($E1601:$E1800)-1)</f>
        <v>0.157847452245407</v>
      </c>
      <c r="AB1800" s="59" t="n">
        <f aca="false">LOOKUP($B1800,07_L1政策步階!$A$4:$A$14,07_L1政策步階!$C$4:$C$14)</f>
        <v>0</v>
      </c>
      <c r="AC1800" s="57"/>
      <c r="AD1800" s="57"/>
      <c r="AE1800" s="57"/>
      <c r="AF1800" s="57"/>
      <c r="AG1800" s="57"/>
      <c r="AH1800" s="57"/>
      <c r="AI1800" s="57"/>
      <c r="AJ1800" s="57"/>
      <c r="AK1800" s="57"/>
      <c r="AL1800" s="59" t="n">
        <f aca="false">IF(ISNUMBER($AA1800),IF($AA1800&gt;=0.005,100,IF($AA1800&gt;=-0.015,50,0)),"")</f>
        <v>100</v>
      </c>
      <c r="AM1800" s="59" t="n">
        <f aca="false">IF(ISNUMBER($AB1800),IF($AB1800=1,100,IF($AB1800=0,50,0)),"")</f>
        <v>50</v>
      </c>
      <c r="AN1800" s="0" t="str">
        <f aca="false">IF(ISNUMBER($AC1800),IF($AC1800&gt;=0.001,100,IF($AC1800&gt;=-0.003,50,0)),"")</f>
        <v/>
      </c>
      <c r="AO1800" s="0" t="str">
        <f aca="false">IF(ISNUMBER($AD1800),IF($AD1800&gt;=0.04,100,IF($AD1800&gt;=0,50,0)),"")</f>
        <v/>
      </c>
      <c r="AP1800" s="0" t="str">
        <f aca="false">IF(ISNUMBER($AE1800),IF($AE1800&gt;=25,100,IF($AE1800&gt;=-75,50,0)),"")</f>
        <v/>
      </c>
      <c r="AQ1800" s="0" t="str">
        <f aca="false">IF(ISNUMBER($AF1800),IF($AF1800&gt;0,100,IF($AF1800&gt;=-50,50,0)),"")</f>
        <v/>
      </c>
      <c r="AR1800" s="0" t="str">
        <f aca="false">IF(ISNUMBER($AG1800),IF($AG1800=1,100,IF($AG1800=0,50,0)),"")</f>
        <v/>
      </c>
      <c r="AS1800" s="0" t="str">
        <f aca="false">IF(ISNUMBER($AH1800),IF($AH1800&lt;0,100,IF($AH1800&lt;=20,50,0)),"")</f>
        <v/>
      </c>
      <c r="AT1800" s="0" t="str">
        <f aca="false">IF(ISNUMBER($AI1800),IF($AI1800&lt;0.95,100,IF($AI1800&lt;=1,50,0)),"")</f>
        <v/>
      </c>
      <c r="AU1800" s="0" t="str">
        <f aca="false">IF(ISNUMBER($AJ1800),IF($AJ1800&lt;30,0,IF($AJ1800&lt;40,50,IF($AJ1800&lt;=90,100,50))),"")</f>
        <v/>
      </c>
      <c r="AV1800" s="0" t="str">
        <f aca="false">IF(ISNUMBER($AK1800),IF($AK1800&gt;-0.2,100,IF($AK1800&gt;=-0.4,50,0)),"")</f>
        <v/>
      </c>
      <c r="AW1800" s="59" t="n">
        <f aca="false">01_指標庫!$H$4*ISNUMBER($F1800)+01_指標庫!$H$5*ISNUMBER($AA1800)+01_指標庫!$H$6*ISNUMBER($G1800)+01_指標庫!$H$7*ISNUMBER($H1800)+01_指標庫!$H$8*ISNUMBER($AF1800)+01_指標庫!$H$9*ISNUMBER($AG1800)+01_指標庫!$H$10*ISNUMBER($AB1800)+01_指標庫!$H$11*ISNUMBER($AC1800)+01_指標庫!$H$12*ISNUMBER($AD1800)+01_指標庫!$H$13*ISNUMBER($AE1800)+01_指標庫!$H$14*ISNUMBER($I1800)+01_指標庫!$H$15*ISNUMBER($AH1800)+01_指標庫!$H$16*ISNUMBER($K1800)+01_指標庫!$H$17*ISNUMBER($AI1800)+01_指標庫!$H$18*ISNUMBER($AJ1800)+01_指標庫!$H$19*ISNUMBER($AK1800)+01_指標庫!$H$20*ISNUMBER($BB1800)+01_指標庫!$H$21*ISNUMBER($BC1800)</f>
        <v>51</v>
      </c>
      <c r="AX1800" s="59" t="n">
        <f aca="false">IF(AW1800=0,50,ROUND((01_指標庫!$H$4*IF(ISNUMBER($F1800),L1800,0)+01_指標庫!$H$5*IF(ISNUMBER($AA1800),AL1800,0)+01_指標庫!$H$6*IF(ISNUMBER($G1800),M1800,0)+01_指標庫!$H$7*IF(ISNUMBER($H1800),N1800,0)+01_指標庫!$H$8*IF(ISNUMBER($AF1800),AQ1800,0)+01_指標庫!$H$9*IF(ISNUMBER($AG1800),AR1800,0)+01_指標庫!$H$10*IF(ISNUMBER($AB1800),AM1800,0)+01_指標庫!$H$11*IF(ISNUMBER($AC1800),AN1800,0)+01_指標庫!$H$12*IF(ISNUMBER($AD1800),AO1800,0)+01_指標庫!$H$13*IF(ISNUMBER($AE1800),AP1800,0)+01_指標庫!$H$14*IF(ISNUMBER($I1800),O1800,0)+01_指標庫!$H$15*IF(ISNUMBER($AH1800),AS1800,0)+01_指標庫!$H$16*IF(ISNUMBER($K1800),P1800,0)+01_指標庫!$H$17*IF(ISNUMBER($AI1800),AT1800,0)+01_指標庫!$H$18*IF(ISNUMBER($AJ1800),AU1800,0)+01_指標庫!$H$19*IF(ISNUMBER($AK1800),AV1800,0)+01_指標庫!$H$20*IF(ISNUMBER($BB1800),BB1800,0)+01_指標庫!$H$21*IF(ISNUMBER($BC1800),BC1800,0))/AW1800,1))</f>
        <v>81.4</v>
      </c>
      <c r="AY1800" s="60"/>
      <c r="AZ1800" s="60"/>
      <c r="BA1800" s="58" t="n">
        <f aca="false">AVERAGE($E1796:$E1800)/AVERAGE($E1791:$E1800)-1</f>
        <v>0.00148456944069864</v>
      </c>
      <c r="BB1800" s="59" t="n">
        <f aca="false">IF(ISNUMBER($BA1800),IF(OR($S1800&lt;=-0.03,$BA1800&lt;-0.003),0,IF(OR($S1800&lt;=-0.02,$BA1800&lt;0.01),50,100)),"")</f>
        <v>50</v>
      </c>
      <c r="BC1800" s="0" t="str">
        <f aca="false">IF(OR(COUNT($AZ1800)=0,COUNT($AZ1799)=0),"",IF(OR($AY1800/$AZ1799-1&lt;=-0.03,$AZ1800/$AZ1799-1&lt;=-0.045,IF(COUNT($AZ1791:$AZ1800)=10,AVERAGE($AZ1796:$AZ1800)/AVERAGE($AZ1791:$AZ1800)-1&lt;-0.01,FALSE())),0,IF(OR($AZ1800/$AZ1799-1&lt;=-0.02,IF(COUNT($AZ1791:$AZ1800)=10,AVERAGE($AZ1796:$AZ1800)/AVERAGE($AZ1791:$AZ1800)-1&lt;0.005,FALSE())),50,100)))</f>
        <v/>
      </c>
    </row>
    <row r="1801" customFormat="false" ht="15" hidden="false" customHeight="true" outlineLevel="0" collapsed="false">
      <c r="A1801" s="47" t="n">
        <v>1797</v>
      </c>
      <c r="B1801" s="48" t="n">
        <v>45166</v>
      </c>
      <c r="C1801" s="47" t="n">
        <v>2023</v>
      </c>
      <c r="D1801" s="49" t="s">
        <v>236</v>
      </c>
      <c r="E1801" s="50" t="n">
        <v>15052.46</v>
      </c>
      <c r="F1801" s="51" t="n">
        <v>0.143814</v>
      </c>
      <c r="G1801" s="51" t="n">
        <v>-0.049799</v>
      </c>
      <c r="H1801" s="52" t="n">
        <v>0.8163</v>
      </c>
      <c r="I1801" s="53" t="n">
        <v>386</v>
      </c>
      <c r="J1801" s="47" t="s">
        <v>235</v>
      </c>
      <c r="K1801" s="54" t="n">
        <v>15.08</v>
      </c>
      <c r="L1801" s="55" t="n">
        <f aca="false">IF(COUNT(F1801)=0,50,IF(F1801&gt;=0,100,IF(F1801&gt;=-0.02,50,0)))</f>
        <v>100</v>
      </c>
      <c r="M1801" s="55" t="n">
        <f aca="false">IF(COUNT(G1801)=0,50,IF(G1801&gt;-0.06,100,IF(G1801&gt;-0.15,50,0)))</f>
        <v>100</v>
      </c>
      <c r="N1801" s="55" t="n">
        <f aca="false">IF(COUNT(H1801)=0,50,IF(H1801&gt;=0.6,100,IF(H1801&gt;=0.4,50,0)))</f>
        <v>100</v>
      </c>
      <c r="O1801" s="55" t="n">
        <f aca="false">IF(COUNT(I1801)=0,50,IF(J1801="proxy_vix",50,IF(I1801&lt;350,100,IF(I1801&lt;=450,50,0))))</f>
        <v>50</v>
      </c>
      <c r="P1801" s="55" t="n">
        <f aca="false">IF(COUNT(K1801)=0,50,IF(K1801&lt;20,100,IF(K1801&lt;=25,50,0)))</f>
        <v>100</v>
      </c>
      <c r="Q1801" s="54"/>
      <c r="R1801" s="47"/>
      <c r="S1801" s="51" t="n">
        <f aca="false">$E1801/$E1800-1</f>
        <v>0.00740404622459234</v>
      </c>
      <c r="T1801" s="56" t="n">
        <f aca="false">$K1801/$K1800-1</f>
        <v>-0.0382653061224489</v>
      </c>
      <c r="V1801" s="57"/>
      <c r="W1801" s="57"/>
      <c r="Y1801" s="1" t="str">
        <f aca="false">IF(AX1801&gt;=70,"EASY",IF(AX1801&gt;40,"UNCERTAIN","HARD"))</f>
        <v>EASY</v>
      </c>
      <c r="AA1801" s="58" t="n">
        <f aca="false">IF($A1801&lt;200,"",AVERAGE($E1752:$E1801)/AVERAGE($E1602:$E1801)-1)</f>
        <v>0.155888727349136</v>
      </c>
      <c r="AB1801" s="59" t="n">
        <f aca="false">LOOKUP($B1801,07_L1政策步階!$A$4:$A$14,07_L1政策步階!$C$4:$C$14)</f>
        <v>0</v>
      </c>
      <c r="AC1801" s="57"/>
      <c r="AD1801" s="57"/>
      <c r="AE1801" s="57"/>
      <c r="AF1801" s="57"/>
      <c r="AG1801" s="57"/>
      <c r="AH1801" s="57"/>
      <c r="AI1801" s="57"/>
      <c r="AJ1801" s="57"/>
      <c r="AK1801" s="57"/>
      <c r="AL1801" s="59" t="n">
        <f aca="false">IF(ISNUMBER($AA1801),IF($AA1801&gt;=0.005,100,IF($AA1801&gt;=-0.015,50,0)),"")</f>
        <v>100</v>
      </c>
      <c r="AM1801" s="59" t="n">
        <f aca="false">IF(ISNUMBER($AB1801),IF($AB1801=1,100,IF($AB1801=0,50,0)),"")</f>
        <v>50</v>
      </c>
      <c r="AN1801" s="0" t="str">
        <f aca="false">IF(ISNUMBER($AC1801),IF($AC1801&gt;=0.001,100,IF($AC1801&gt;=-0.003,50,0)),"")</f>
        <v/>
      </c>
      <c r="AO1801" s="0" t="str">
        <f aca="false">IF(ISNUMBER($AD1801),IF($AD1801&gt;=0.04,100,IF($AD1801&gt;=0,50,0)),"")</f>
        <v/>
      </c>
      <c r="AP1801" s="0" t="str">
        <f aca="false">IF(ISNUMBER($AE1801),IF($AE1801&gt;=25,100,IF($AE1801&gt;=-75,50,0)),"")</f>
        <v/>
      </c>
      <c r="AQ1801" s="0" t="str">
        <f aca="false">IF(ISNUMBER($AF1801),IF($AF1801&gt;0,100,IF($AF1801&gt;=-50,50,0)),"")</f>
        <v/>
      </c>
      <c r="AR1801" s="0" t="str">
        <f aca="false">IF(ISNUMBER($AG1801),IF($AG1801=1,100,IF($AG1801=0,50,0)),"")</f>
        <v/>
      </c>
      <c r="AS1801" s="0" t="str">
        <f aca="false">IF(ISNUMBER($AH1801),IF($AH1801&lt;0,100,IF($AH1801&lt;=20,50,0)),"")</f>
        <v/>
      </c>
      <c r="AT1801" s="0" t="str">
        <f aca="false">IF(ISNUMBER($AI1801),IF($AI1801&lt;0.95,100,IF($AI1801&lt;=1,50,0)),"")</f>
        <v/>
      </c>
      <c r="AU1801" s="0" t="str">
        <f aca="false">IF(ISNUMBER($AJ1801),IF($AJ1801&lt;30,0,IF($AJ1801&lt;40,50,IF($AJ1801&lt;=90,100,50))),"")</f>
        <v/>
      </c>
      <c r="AV1801" s="0" t="str">
        <f aca="false">IF(ISNUMBER($AK1801),IF($AK1801&gt;-0.2,100,IF($AK1801&gt;=-0.4,50,0)),"")</f>
        <v/>
      </c>
      <c r="AW1801" s="59" t="n">
        <f aca="false">01_指標庫!$H$4*ISNUMBER($F1801)+01_指標庫!$H$5*ISNUMBER($AA1801)+01_指標庫!$H$6*ISNUMBER($G1801)+01_指標庫!$H$7*ISNUMBER($H1801)+01_指標庫!$H$8*ISNUMBER($AF1801)+01_指標庫!$H$9*ISNUMBER($AG1801)+01_指標庫!$H$10*ISNUMBER($AB1801)+01_指標庫!$H$11*ISNUMBER($AC1801)+01_指標庫!$H$12*ISNUMBER($AD1801)+01_指標庫!$H$13*ISNUMBER($AE1801)+01_指標庫!$H$14*ISNUMBER($I1801)+01_指標庫!$H$15*ISNUMBER($AH1801)+01_指標庫!$H$16*ISNUMBER($K1801)+01_指標庫!$H$17*ISNUMBER($AI1801)+01_指標庫!$H$18*ISNUMBER($AJ1801)+01_指標庫!$H$19*ISNUMBER($AK1801)+01_指標庫!$H$20*ISNUMBER($BB1801)+01_指標庫!$H$21*ISNUMBER($BC1801)</f>
        <v>51</v>
      </c>
      <c r="AX1801" s="59" t="n">
        <f aca="false">IF(AW1801=0,50,ROUND((01_指標庫!$H$4*IF(ISNUMBER($F1801),L1801,0)+01_指標庫!$H$5*IF(ISNUMBER($AA1801),AL1801,0)+01_指標庫!$H$6*IF(ISNUMBER($G1801),M1801,0)+01_指標庫!$H$7*IF(ISNUMBER($H1801),N1801,0)+01_指標庫!$H$8*IF(ISNUMBER($AF1801),AQ1801,0)+01_指標庫!$H$9*IF(ISNUMBER($AG1801),AR1801,0)+01_指標庫!$H$10*IF(ISNUMBER($AB1801),AM1801,0)+01_指標庫!$H$11*IF(ISNUMBER($AC1801),AN1801,0)+01_指標庫!$H$12*IF(ISNUMBER($AD1801),AO1801,0)+01_指標庫!$H$13*IF(ISNUMBER($AE1801),AP1801,0)+01_指標庫!$H$14*IF(ISNUMBER($I1801),O1801,0)+01_指標庫!$H$15*IF(ISNUMBER($AH1801),AS1801,0)+01_指標庫!$H$16*IF(ISNUMBER($K1801),P1801,0)+01_指標庫!$H$17*IF(ISNUMBER($AI1801),AT1801,0)+01_指標庫!$H$18*IF(ISNUMBER($AJ1801),AU1801,0)+01_指標庫!$H$19*IF(ISNUMBER($AK1801),AV1801,0)+01_指標庫!$H$20*IF(ISNUMBER($BB1801),BB1801,0)+01_指標庫!$H$21*IF(ISNUMBER($BC1801),BC1801,0))/AW1801,1))</f>
        <v>81.4</v>
      </c>
      <c r="AY1801" s="60"/>
      <c r="AZ1801" s="60"/>
      <c r="BA1801" s="58" t="n">
        <f aca="false">AVERAGE($E1797:$E1801)/AVERAGE($E1792:$E1801)-1</f>
        <v>0.00406553484726446</v>
      </c>
      <c r="BB1801" s="59" t="n">
        <f aca="false">IF(ISNUMBER($BA1801),IF(OR($S1801&lt;=-0.03,$BA1801&lt;-0.003),0,IF(OR($S1801&lt;=-0.02,$BA1801&lt;0.01),50,100)),"")</f>
        <v>50</v>
      </c>
      <c r="BC1801" s="0" t="str">
        <f aca="false">IF(OR(COUNT($AZ1801)=0,COUNT($AZ1800)=0),"",IF(OR($AY1801/$AZ1800-1&lt;=-0.03,$AZ1801/$AZ1800-1&lt;=-0.045,IF(COUNT($AZ1792:$AZ1801)=10,AVERAGE($AZ1797:$AZ1801)/AVERAGE($AZ1792:$AZ1801)-1&lt;-0.01,FALSE())),0,IF(OR($AZ1801/$AZ1800-1&lt;=-0.02,IF(COUNT($AZ1792:$AZ1801)=10,AVERAGE($AZ1797:$AZ1801)/AVERAGE($AZ1792:$AZ1801)-1&lt;0.005,FALSE())),50,100)))</f>
        <v/>
      </c>
    </row>
    <row r="1802" customFormat="false" ht="15" hidden="false" customHeight="true" outlineLevel="0" collapsed="false">
      <c r="A1802" s="47" t="n">
        <v>1798</v>
      </c>
      <c r="B1802" s="48" t="n">
        <v>45167</v>
      </c>
      <c r="C1802" s="47" t="n">
        <v>2023</v>
      </c>
      <c r="D1802" s="49" t="s">
        <v>237</v>
      </c>
      <c r="E1802" s="50" t="n">
        <v>15376.55</v>
      </c>
      <c r="F1802" s="51" t="n">
        <v>0.166412</v>
      </c>
      <c r="G1802" s="51" t="n">
        <v>-0.029341</v>
      </c>
      <c r="H1802" s="52" t="n">
        <v>0.8367</v>
      </c>
      <c r="I1802" s="53" t="n">
        <v>387</v>
      </c>
      <c r="J1802" s="47" t="s">
        <v>235</v>
      </c>
      <c r="K1802" s="54" t="n">
        <v>14.45</v>
      </c>
      <c r="L1802" s="55" t="n">
        <f aca="false">IF(COUNT(F1802)=0,50,IF(F1802&gt;=0,100,IF(F1802&gt;=-0.02,50,0)))</f>
        <v>100</v>
      </c>
      <c r="M1802" s="55" t="n">
        <f aca="false">IF(COUNT(G1802)=0,50,IF(G1802&gt;-0.06,100,IF(G1802&gt;-0.15,50,0)))</f>
        <v>100</v>
      </c>
      <c r="N1802" s="55" t="n">
        <f aca="false">IF(COUNT(H1802)=0,50,IF(H1802&gt;=0.6,100,IF(H1802&gt;=0.4,50,0)))</f>
        <v>100</v>
      </c>
      <c r="O1802" s="55" t="n">
        <f aca="false">IF(COUNT(I1802)=0,50,IF(J1802="proxy_vix",50,IF(I1802&lt;350,100,IF(I1802&lt;=450,50,0))))</f>
        <v>50</v>
      </c>
      <c r="P1802" s="55" t="n">
        <f aca="false">IF(COUNT(K1802)=0,50,IF(K1802&lt;20,100,IF(K1802&lt;=25,50,0)))</f>
        <v>100</v>
      </c>
      <c r="Q1802" s="54"/>
      <c r="R1802" s="47"/>
      <c r="S1802" s="51" t="n">
        <f aca="false">$E1802/$E1801-1</f>
        <v>0.0215306999653213</v>
      </c>
      <c r="T1802" s="56" t="n">
        <f aca="false">$K1802/$K1801-1</f>
        <v>-0.0417771883289125</v>
      </c>
      <c r="V1802" s="57"/>
      <c r="W1802" s="57"/>
      <c r="Y1802" s="1" t="str">
        <f aca="false">IF(AX1802&gt;=70,"EASY",IF(AX1802&gt;40,"UNCERTAIN","HARD"))</f>
        <v>EASY</v>
      </c>
      <c r="AA1802" s="58" t="n">
        <f aca="false">IF($A1802&lt;200,"",AVERAGE($E1753:$E1802)/AVERAGE($E1603:$E1802)-1)</f>
        <v>0.154325212395274</v>
      </c>
      <c r="AB1802" s="59" t="n">
        <f aca="false">LOOKUP($B1802,07_L1政策步階!$A$4:$A$14,07_L1政策步階!$C$4:$C$14)</f>
        <v>0</v>
      </c>
      <c r="AC1802" s="57"/>
      <c r="AD1802" s="57"/>
      <c r="AE1802" s="57"/>
      <c r="AF1802" s="57"/>
      <c r="AG1802" s="57"/>
      <c r="AH1802" s="57"/>
      <c r="AI1802" s="57"/>
      <c r="AJ1802" s="57"/>
      <c r="AK1802" s="57"/>
      <c r="AL1802" s="59" t="n">
        <f aca="false">IF(ISNUMBER($AA1802),IF($AA1802&gt;=0.005,100,IF($AA1802&gt;=-0.015,50,0)),"")</f>
        <v>100</v>
      </c>
      <c r="AM1802" s="59" t="n">
        <f aca="false">IF(ISNUMBER($AB1802),IF($AB1802=1,100,IF($AB1802=0,50,0)),"")</f>
        <v>50</v>
      </c>
      <c r="AN1802" s="0" t="str">
        <f aca="false">IF(ISNUMBER($AC1802),IF($AC1802&gt;=0.001,100,IF($AC1802&gt;=-0.003,50,0)),"")</f>
        <v/>
      </c>
      <c r="AO1802" s="0" t="str">
        <f aca="false">IF(ISNUMBER($AD1802),IF($AD1802&gt;=0.04,100,IF($AD1802&gt;=0,50,0)),"")</f>
        <v/>
      </c>
      <c r="AP1802" s="0" t="str">
        <f aca="false">IF(ISNUMBER($AE1802),IF($AE1802&gt;=25,100,IF($AE1802&gt;=-75,50,0)),"")</f>
        <v/>
      </c>
      <c r="AQ1802" s="0" t="str">
        <f aca="false">IF(ISNUMBER($AF1802),IF($AF1802&gt;0,100,IF($AF1802&gt;=-50,50,0)),"")</f>
        <v/>
      </c>
      <c r="AR1802" s="0" t="str">
        <f aca="false">IF(ISNUMBER($AG1802),IF($AG1802=1,100,IF($AG1802=0,50,0)),"")</f>
        <v/>
      </c>
      <c r="AS1802" s="0" t="str">
        <f aca="false">IF(ISNUMBER($AH1802),IF($AH1802&lt;0,100,IF($AH1802&lt;=20,50,0)),"")</f>
        <v/>
      </c>
      <c r="AT1802" s="0" t="str">
        <f aca="false">IF(ISNUMBER($AI1802),IF($AI1802&lt;0.95,100,IF($AI1802&lt;=1,50,0)),"")</f>
        <v/>
      </c>
      <c r="AU1802" s="0" t="str">
        <f aca="false">IF(ISNUMBER($AJ1802),IF($AJ1802&lt;30,0,IF($AJ1802&lt;40,50,IF($AJ1802&lt;=90,100,50))),"")</f>
        <v/>
      </c>
      <c r="AV1802" s="0" t="str">
        <f aca="false">IF(ISNUMBER($AK1802),IF($AK1802&gt;-0.2,100,IF($AK1802&gt;=-0.4,50,0)),"")</f>
        <v/>
      </c>
      <c r="AW1802" s="59" t="n">
        <f aca="false">01_指標庫!$H$4*ISNUMBER($F1802)+01_指標庫!$H$5*ISNUMBER($AA1802)+01_指標庫!$H$6*ISNUMBER($G1802)+01_指標庫!$H$7*ISNUMBER($H1802)+01_指標庫!$H$8*ISNUMBER($AF1802)+01_指標庫!$H$9*ISNUMBER($AG1802)+01_指標庫!$H$10*ISNUMBER($AB1802)+01_指標庫!$H$11*ISNUMBER($AC1802)+01_指標庫!$H$12*ISNUMBER($AD1802)+01_指標庫!$H$13*ISNUMBER($AE1802)+01_指標庫!$H$14*ISNUMBER($I1802)+01_指標庫!$H$15*ISNUMBER($AH1802)+01_指標庫!$H$16*ISNUMBER($K1802)+01_指標庫!$H$17*ISNUMBER($AI1802)+01_指標庫!$H$18*ISNUMBER($AJ1802)+01_指標庫!$H$19*ISNUMBER($AK1802)+01_指標庫!$H$20*ISNUMBER($BB1802)+01_指標庫!$H$21*ISNUMBER($BC1802)</f>
        <v>51</v>
      </c>
      <c r="AX1802" s="59" t="n">
        <f aca="false">IF(AW1802=0,50,ROUND((01_指標庫!$H$4*IF(ISNUMBER($F1802),L1802,0)+01_指標庫!$H$5*IF(ISNUMBER($AA1802),AL1802,0)+01_指標庫!$H$6*IF(ISNUMBER($G1802),M1802,0)+01_指標庫!$H$7*IF(ISNUMBER($H1802),N1802,0)+01_指標庫!$H$8*IF(ISNUMBER($AF1802),AQ1802,0)+01_指標庫!$H$9*IF(ISNUMBER($AG1802),AR1802,0)+01_指標庫!$H$10*IF(ISNUMBER($AB1802),AM1802,0)+01_指標庫!$H$11*IF(ISNUMBER($AC1802),AN1802,0)+01_指標庫!$H$12*IF(ISNUMBER($AD1802),AO1802,0)+01_指標庫!$H$13*IF(ISNUMBER($AE1802),AP1802,0)+01_指標庫!$H$14*IF(ISNUMBER($I1802),O1802,0)+01_指標庫!$H$15*IF(ISNUMBER($AH1802),AS1802,0)+01_指標庫!$H$16*IF(ISNUMBER($K1802),P1802,0)+01_指標庫!$H$17*IF(ISNUMBER($AI1802),AT1802,0)+01_指標庫!$H$18*IF(ISNUMBER($AJ1802),AU1802,0)+01_指標庫!$H$19*IF(ISNUMBER($AK1802),AV1802,0)+01_指標庫!$H$20*IF(ISNUMBER($BB1802),BB1802,0)+01_指標庫!$H$21*IF(ISNUMBER($BC1802),BC1802,0))/AW1802,1))</f>
        <v>81.4</v>
      </c>
      <c r="AY1802" s="60"/>
      <c r="AZ1802" s="60"/>
      <c r="BA1802" s="58" t="n">
        <f aca="false">AVERAGE($E1798:$E1802)/AVERAGE($E1793:$E1802)-1</f>
        <v>0.00804566271695029</v>
      </c>
      <c r="BB1802" s="59" t="n">
        <f aca="false">IF(ISNUMBER($BA1802),IF(OR($S1802&lt;=-0.03,$BA1802&lt;-0.003),0,IF(OR($S1802&lt;=-0.02,$BA1802&lt;0.01),50,100)),"")</f>
        <v>50</v>
      </c>
      <c r="BC1802" s="0" t="str">
        <f aca="false">IF(OR(COUNT($AZ1802)=0,COUNT($AZ1801)=0),"",IF(OR($AY1802/$AZ1801-1&lt;=-0.03,$AZ1802/$AZ1801-1&lt;=-0.045,IF(COUNT($AZ1793:$AZ1802)=10,AVERAGE($AZ1798:$AZ1802)/AVERAGE($AZ1793:$AZ1802)-1&lt;-0.01,FALSE())),0,IF(OR($AZ1802/$AZ1801-1&lt;=-0.02,IF(COUNT($AZ1793:$AZ1802)=10,AVERAGE($AZ1798:$AZ1802)/AVERAGE($AZ1793:$AZ1802)-1&lt;0.005,FALSE())),50,100)))</f>
        <v/>
      </c>
    </row>
    <row r="1803" customFormat="false" ht="15" hidden="false" customHeight="true" outlineLevel="0" collapsed="false">
      <c r="A1803" s="47" t="n">
        <v>1799</v>
      </c>
      <c r="B1803" s="48" t="n">
        <v>45168</v>
      </c>
      <c r="C1803" s="47" t="n">
        <v>2023</v>
      </c>
      <c r="D1803" s="49" t="s">
        <v>238</v>
      </c>
      <c r="E1803" s="50" t="n">
        <v>15462.43</v>
      </c>
      <c r="F1803" s="51" t="n">
        <v>0.171213</v>
      </c>
      <c r="G1803" s="51" t="n">
        <v>-0.02392</v>
      </c>
      <c r="H1803" s="52" t="n">
        <v>0.8367</v>
      </c>
      <c r="I1803" s="53" t="n">
        <v>380</v>
      </c>
      <c r="J1803" s="47" t="s">
        <v>235</v>
      </c>
      <c r="K1803" s="54" t="n">
        <v>13.88</v>
      </c>
      <c r="L1803" s="55" t="n">
        <f aca="false">IF(COUNT(F1803)=0,50,IF(F1803&gt;=0,100,IF(F1803&gt;=-0.02,50,0)))</f>
        <v>100</v>
      </c>
      <c r="M1803" s="55" t="n">
        <f aca="false">IF(COUNT(G1803)=0,50,IF(G1803&gt;-0.06,100,IF(G1803&gt;-0.15,50,0)))</f>
        <v>100</v>
      </c>
      <c r="N1803" s="55" t="n">
        <f aca="false">IF(COUNT(H1803)=0,50,IF(H1803&gt;=0.6,100,IF(H1803&gt;=0.4,50,0)))</f>
        <v>100</v>
      </c>
      <c r="O1803" s="55" t="n">
        <f aca="false">IF(COUNT(I1803)=0,50,IF(J1803="proxy_vix",50,IF(I1803&lt;350,100,IF(I1803&lt;=450,50,0))))</f>
        <v>50</v>
      </c>
      <c r="P1803" s="55" t="n">
        <f aca="false">IF(COUNT(K1803)=0,50,IF(K1803&lt;20,100,IF(K1803&lt;=25,50,0)))</f>
        <v>100</v>
      </c>
      <c r="Q1803" s="54"/>
      <c r="R1803" s="47"/>
      <c r="S1803" s="51" t="n">
        <f aca="false">$E1803/$E1802-1</f>
        <v>0.00558512800335587</v>
      </c>
      <c r="T1803" s="56" t="n">
        <f aca="false">$K1803/$K1802-1</f>
        <v>-0.0394463667820069</v>
      </c>
      <c r="V1803" s="57"/>
      <c r="W1803" s="57"/>
      <c r="Y1803" s="1" t="str">
        <f aca="false">IF(AX1803&gt;=70,"EASY",IF(AX1803&gt;40,"UNCERTAIN","HARD"))</f>
        <v>EASY</v>
      </c>
      <c r="AA1803" s="58" t="n">
        <f aca="false">IF($A1803&lt;200,"",AVERAGE($E1754:$E1803)/AVERAGE($E1604:$E1803)-1)</f>
        <v>0.153233526622969</v>
      </c>
      <c r="AB1803" s="59" t="n">
        <f aca="false">LOOKUP($B1803,07_L1政策步階!$A$4:$A$14,07_L1政策步階!$C$4:$C$14)</f>
        <v>0</v>
      </c>
      <c r="AC1803" s="57"/>
      <c r="AD1803" s="57"/>
      <c r="AE1803" s="57"/>
      <c r="AF1803" s="57"/>
      <c r="AG1803" s="57"/>
      <c r="AH1803" s="57"/>
      <c r="AI1803" s="57"/>
      <c r="AJ1803" s="57"/>
      <c r="AK1803" s="57"/>
      <c r="AL1803" s="59" t="n">
        <f aca="false">IF(ISNUMBER($AA1803),IF($AA1803&gt;=0.005,100,IF($AA1803&gt;=-0.015,50,0)),"")</f>
        <v>100</v>
      </c>
      <c r="AM1803" s="59" t="n">
        <f aca="false">IF(ISNUMBER($AB1803),IF($AB1803=1,100,IF($AB1803=0,50,0)),"")</f>
        <v>50</v>
      </c>
      <c r="AN1803" s="0" t="str">
        <f aca="false">IF(ISNUMBER($AC1803),IF($AC1803&gt;=0.001,100,IF($AC1803&gt;=-0.003,50,0)),"")</f>
        <v/>
      </c>
      <c r="AO1803" s="0" t="str">
        <f aca="false">IF(ISNUMBER($AD1803),IF($AD1803&gt;=0.04,100,IF($AD1803&gt;=0,50,0)),"")</f>
        <v/>
      </c>
      <c r="AP1803" s="0" t="str">
        <f aca="false">IF(ISNUMBER($AE1803),IF($AE1803&gt;=25,100,IF($AE1803&gt;=-75,50,0)),"")</f>
        <v/>
      </c>
      <c r="AQ1803" s="0" t="str">
        <f aca="false">IF(ISNUMBER($AF1803),IF($AF1803&gt;0,100,IF($AF1803&gt;=-50,50,0)),"")</f>
        <v/>
      </c>
      <c r="AR1803" s="0" t="str">
        <f aca="false">IF(ISNUMBER($AG1803),IF($AG1803=1,100,IF($AG1803=0,50,0)),"")</f>
        <v/>
      </c>
      <c r="AS1803" s="0" t="str">
        <f aca="false">IF(ISNUMBER($AH1803),IF($AH1803&lt;0,100,IF($AH1803&lt;=20,50,0)),"")</f>
        <v/>
      </c>
      <c r="AT1803" s="0" t="str">
        <f aca="false">IF(ISNUMBER($AI1803),IF($AI1803&lt;0.95,100,IF($AI1803&lt;=1,50,0)),"")</f>
        <v/>
      </c>
      <c r="AU1803" s="0" t="str">
        <f aca="false">IF(ISNUMBER($AJ1803),IF($AJ1803&lt;30,0,IF($AJ1803&lt;40,50,IF($AJ1803&lt;=90,100,50))),"")</f>
        <v/>
      </c>
      <c r="AV1803" s="0" t="str">
        <f aca="false">IF(ISNUMBER($AK1803),IF($AK1803&gt;-0.2,100,IF($AK1803&gt;=-0.4,50,0)),"")</f>
        <v/>
      </c>
      <c r="AW1803" s="59" t="n">
        <f aca="false">01_指標庫!$H$4*ISNUMBER($F1803)+01_指標庫!$H$5*ISNUMBER($AA1803)+01_指標庫!$H$6*ISNUMBER($G1803)+01_指標庫!$H$7*ISNUMBER($H1803)+01_指標庫!$H$8*ISNUMBER($AF1803)+01_指標庫!$H$9*ISNUMBER($AG1803)+01_指標庫!$H$10*ISNUMBER($AB1803)+01_指標庫!$H$11*ISNUMBER($AC1803)+01_指標庫!$H$12*ISNUMBER($AD1803)+01_指標庫!$H$13*ISNUMBER($AE1803)+01_指標庫!$H$14*ISNUMBER($I1803)+01_指標庫!$H$15*ISNUMBER($AH1803)+01_指標庫!$H$16*ISNUMBER($K1803)+01_指標庫!$H$17*ISNUMBER($AI1803)+01_指標庫!$H$18*ISNUMBER($AJ1803)+01_指標庫!$H$19*ISNUMBER($AK1803)+01_指標庫!$H$20*ISNUMBER($BB1803)+01_指標庫!$H$21*ISNUMBER($BC1803)</f>
        <v>51</v>
      </c>
      <c r="AX1803" s="59" t="n">
        <f aca="false">IF(AW1803=0,50,ROUND((01_指標庫!$H$4*IF(ISNUMBER($F1803),L1803,0)+01_指標庫!$H$5*IF(ISNUMBER($AA1803),AL1803,0)+01_指標庫!$H$6*IF(ISNUMBER($G1803),M1803,0)+01_指標庫!$H$7*IF(ISNUMBER($H1803),N1803,0)+01_指標庫!$H$8*IF(ISNUMBER($AF1803),AQ1803,0)+01_指標庫!$H$9*IF(ISNUMBER($AG1803),AR1803,0)+01_指標庫!$H$10*IF(ISNUMBER($AB1803),AM1803,0)+01_指標庫!$H$11*IF(ISNUMBER($AC1803),AN1803,0)+01_指標庫!$H$12*IF(ISNUMBER($AD1803),AO1803,0)+01_指標庫!$H$13*IF(ISNUMBER($AE1803),AP1803,0)+01_指標庫!$H$14*IF(ISNUMBER($I1803),O1803,0)+01_指標庫!$H$15*IF(ISNUMBER($AH1803),AS1803,0)+01_指標庫!$H$16*IF(ISNUMBER($K1803),P1803,0)+01_指標庫!$H$17*IF(ISNUMBER($AI1803),AT1803,0)+01_指標庫!$H$18*IF(ISNUMBER($AJ1803),AU1803,0)+01_指標庫!$H$19*IF(ISNUMBER($AK1803),AV1803,0)+01_指標庫!$H$20*IF(ISNUMBER($BB1803),BB1803,0)+01_指標庫!$H$21*IF(ISNUMBER($BC1803),BC1803,0))/AW1803,1))</f>
        <v>81.4</v>
      </c>
      <c r="AY1803" s="60"/>
      <c r="AZ1803" s="60"/>
      <c r="BA1803" s="58" t="n">
        <f aca="false">AVERAGE($E1799:$E1803)/AVERAGE($E1794:$E1803)-1</f>
        <v>0.00829934169729607</v>
      </c>
      <c r="BB1803" s="59" t="n">
        <f aca="false">IF(ISNUMBER($BA1803),IF(OR($S1803&lt;=-0.03,$BA1803&lt;-0.003),0,IF(OR($S1803&lt;=-0.02,$BA1803&lt;0.01),50,100)),"")</f>
        <v>50</v>
      </c>
      <c r="BC1803" s="0" t="str">
        <f aca="false">IF(OR(COUNT($AZ1803)=0,COUNT($AZ1802)=0),"",IF(OR($AY1803/$AZ1802-1&lt;=-0.03,$AZ1803/$AZ1802-1&lt;=-0.045,IF(COUNT($AZ1794:$AZ1803)=10,AVERAGE($AZ1799:$AZ1803)/AVERAGE($AZ1794:$AZ1803)-1&lt;-0.01,FALSE())),0,IF(OR($AZ1803/$AZ1802-1&lt;=-0.02,IF(COUNT($AZ1794:$AZ1803)=10,AVERAGE($AZ1799:$AZ1803)/AVERAGE($AZ1794:$AZ1803)-1&lt;0.005,FALSE())),50,100)))</f>
        <v/>
      </c>
    </row>
    <row r="1804" customFormat="false" ht="15" hidden="false" customHeight="true" outlineLevel="0" collapsed="false">
      <c r="A1804" s="47" t="n">
        <v>1800</v>
      </c>
      <c r="B1804" s="48" t="n">
        <v>45169</v>
      </c>
      <c r="C1804" s="47" t="n">
        <v>2023</v>
      </c>
      <c r="D1804" s="49" t="s">
        <v>239</v>
      </c>
      <c r="E1804" s="50" t="n">
        <v>15501.07</v>
      </c>
      <c r="F1804" s="51" t="n">
        <v>0.172504</v>
      </c>
      <c r="G1804" s="51" t="n">
        <v>-0.02148</v>
      </c>
      <c r="H1804" s="52" t="n">
        <v>0.8163</v>
      </c>
      <c r="I1804" s="53" t="n">
        <v>385</v>
      </c>
      <c r="J1804" s="47" t="s">
        <v>235</v>
      </c>
      <c r="K1804" s="54" t="n">
        <v>13.57</v>
      </c>
      <c r="L1804" s="55" t="n">
        <f aca="false">IF(COUNT(F1804)=0,50,IF(F1804&gt;=0,100,IF(F1804&gt;=-0.02,50,0)))</f>
        <v>100</v>
      </c>
      <c r="M1804" s="55" t="n">
        <f aca="false">IF(COUNT(G1804)=0,50,IF(G1804&gt;-0.06,100,IF(G1804&gt;-0.15,50,0)))</f>
        <v>100</v>
      </c>
      <c r="N1804" s="55" t="n">
        <f aca="false">IF(COUNT(H1804)=0,50,IF(H1804&gt;=0.6,100,IF(H1804&gt;=0.4,50,0)))</f>
        <v>100</v>
      </c>
      <c r="O1804" s="55" t="n">
        <f aca="false">IF(COUNT(I1804)=0,50,IF(J1804="proxy_vix",50,IF(I1804&lt;350,100,IF(I1804&lt;=450,50,0))))</f>
        <v>50</v>
      </c>
      <c r="P1804" s="55" t="n">
        <f aca="false">IF(COUNT(K1804)=0,50,IF(K1804&lt;20,100,IF(K1804&lt;=25,50,0)))</f>
        <v>100</v>
      </c>
      <c r="Q1804" s="54"/>
      <c r="R1804" s="47"/>
      <c r="S1804" s="51" t="n">
        <f aca="false">$E1804/$E1803-1</f>
        <v>0.0024989603833292</v>
      </c>
      <c r="T1804" s="56" t="n">
        <f aca="false">$K1804/$K1803-1</f>
        <v>-0.0223342939481268</v>
      </c>
      <c r="V1804" s="57"/>
      <c r="W1804" s="57"/>
      <c r="Y1804" s="1" t="str">
        <f aca="false">IF(AX1804&gt;=70,"EASY",IF(AX1804&gt;40,"UNCERTAIN","HARD"))</f>
        <v>EASY</v>
      </c>
      <c r="AA1804" s="58" t="n">
        <f aca="false">IF($A1804&lt;200,"",AVERAGE($E1755:$E1804)/AVERAGE($E1605:$E1804)-1)</f>
        <v>0.152585251648751</v>
      </c>
      <c r="AB1804" s="59" t="n">
        <f aca="false">LOOKUP($B1804,07_L1政策步階!$A$4:$A$14,07_L1政策步階!$C$4:$C$14)</f>
        <v>0</v>
      </c>
      <c r="AC1804" s="57"/>
      <c r="AD1804" s="57"/>
      <c r="AE1804" s="57"/>
      <c r="AF1804" s="57"/>
      <c r="AG1804" s="57"/>
      <c r="AH1804" s="57"/>
      <c r="AI1804" s="57"/>
      <c r="AJ1804" s="57"/>
      <c r="AK1804" s="57"/>
      <c r="AL1804" s="59" t="n">
        <f aca="false">IF(ISNUMBER($AA1804),IF($AA1804&gt;=0.005,100,IF($AA1804&gt;=-0.015,50,0)),"")</f>
        <v>100</v>
      </c>
      <c r="AM1804" s="59" t="n">
        <f aca="false">IF(ISNUMBER($AB1804),IF($AB1804=1,100,IF($AB1804=0,50,0)),"")</f>
        <v>50</v>
      </c>
      <c r="AN1804" s="0" t="str">
        <f aca="false">IF(ISNUMBER($AC1804),IF($AC1804&gt;=0.001,100,IF($AC1804&gt;=-0.003,50,0)),"")</f>
        <v/>
      </c>
      <c r="AO1804" s="0" t="str">
        <f aca="false">IF(ISNUMBER($AD1804),IF($AD1804&gt;=0.04,100,IF($AD1804&gt;=0,50,0)),"")</f>
        <v/>
      </c>
      <c r="AP1804" s="0" t="str">
        <f aca="false">IF(ISNUMBER($AE1804),IF($AE1804&gt;=25,100,IF($AE1804&gt;=-75,50,0)),"")</f>
        <v/>
      </c>
      <c r="AQ1804" s="0" t="str">
        <f aca="false">IF(ISNUMBER($AF1804),IF($AF1804&gt;0,100,IF($AF1804&gt;=-50,50,0)),"")</f>
        <v/>
      </c>
      <c r="AR1804" s="0" t="str">
        <f aca="false">IF(ISNUMBER($AG1804),IF($AG1804=1,100,IF($AG1804=0,50,0)),"")</f>
        <v/>
      </c>
      <c r="AS1804" s="0" t="str">
        <f aca="false">IF(ISNUMBER($AH1804),IF($AH1804&lt;0,100,IF($AH1804&lt;=20,50,0)),"")</f>
        <v/>
      </c>
      <c r="AT1804" s="0" t="str">
        <f aca="false">IF(ISNUMBER($AI1804),IF($AI1804&lt;0.95,100,IF($AI1804&lt;=1,50,0)),"")</f>
        <v/>
      </c>
      <c r="AU1804" s="0" t="str">
        <f aca="false">IF(ISNUMBER($AJ1804),IF($AJ1804&lt;30,0,IF($AJ1804&lt;40,50,IF($AJ1804&lt;=90,100,50))),"")</f>
        <v/>
      </c>
      <c r="AV1804" s="0" t="str">
        <f aca="false">IF(ISNUMBER($AK1804),IF($AK1804&gt;-0.2,100,IF($AK1804&gt;=-0.4,50,0)),"")</f>
        <v/>
      </c>
      <c r="AW1804" s="59" t="n">
        <f aca="false">01_指標庫!$H$4*ISNUMBER($F1804)+01_指標庫!$H$5*ISNUMBER($AA1804)+01_指標庫!$H$6*ISNUMBER($G1804)+01_指標庫!$H$7*ISNUMBER($H1804)+01_指標庫!$H$8*ISNUMBER($AF1804)+01_指標庫!$H$9*ISNUMBER($AG1804)+01_指標庫!$H$10*ISNUMBER($AB1804)+01_指標庫!$H$11*ISNUMBER($AC1804)+01_指標庫!$H$12*ISNUMBER($AD1804)+01_指標庫!$H$13*ISNUMBER($AE1804)+01_指標庫!$H$14*ISNUMBER($I1804)+01_指標庫!$H$15*ISNUMBER($AH1804)+01_指標庫!$H$16*ISNUMBER($K1804)+01_指標庫!$H$17*ISNUMBER($AI1804)+01_指標庫!$H$18*ISNUMBER($AJ1804)+01_指標庫!$H$19*ISNUMBER($AK1804)+01_指標庫!$H$20*ISNUMBER($BB1804)+01_指標庫!$H$21*ISNUMBER($BC1804)</f>
        <v>51</v>
      </c>
      <c r="AX1804" s="59" t="n">
        <f aca="false">IF(AW1804=0,50,ROUND((01_指標庫!$H$4*IF(ISNUMBER($F1804),L1804,0)+01_指標庫!$H$5*IF(ISNUMBER($AA1804),AL1804,0)+01_指標庫!$H$6*IF(ISNUMBER($G1804),M1804,0)+01_指標庫!$H$7*IF(ISNUMBER($H1804),N1804,0)+01_指標庫!$H$8*IF(ISNUMBER($AF1804),AQ1804,0)+01_指標庫!$H$9*IF(ISNUMBER($AG1804),AR1804,0)+01_指標庫!$H$10*IF(ISNUMBER($AB1804),AM1804,0)+01_指標庫!$H$11*IF(ISNUMBER($AC1804),AN1804,0)+01_指標庫!$H$12*IF(ISNUMBER($AD1804),AO1804,0)+01_指標庫!$H$13*IF(ISNUMBER($AE1804),AP1804,0)+01_指標庫!$H$14*IF(ISNUMBER($I1804),O1804,0)+01_指標庫!$H$15*IF(ISNUMBER($AH1804),AS1804,0)+01_指標庫!$H$16*IF(ISNUMBER($K1804),P1804,0)+01_指標庫!$H$17*IF(ISNUMBER($AI1804),AT1804,0)+01_指標庫!$H$18*IF(ISNUMBER($AJ1804),AU1804,0)+01_指標庫!$H$19*IF(ISNUMBER($AK1804),AV1804,0)+01_指標庫!$H$20*IF(ISNUMBER($BB1804),BB1804,0)+01_指標庫!$H$21*IF(ISNUMBER($BC1804),BC1804,0))/AW1804,1))</f>
        <v>87.3</v>
      </c>
      <c r="AY1804" s="60"/>
      <c r="AZ1804" s="60"/>
      <c r="BA1804" s="58" t="n">
        <f aca="false">AVERAGE($E1800:$E1804)/AVERAGE($E1795:$E1804)-1</f>
        <v>0.0121278051288083</v>
      </c>
      <c r="BB1804" s="59" t="n">
        <f aca="false">IF(ISNUMBER($BA1804),IF(OR($S1804&lt;=-0.03,$BA1804&lt;-0.003),0,IF(OR($S1804&lt;=-0.02,$BA1804&lt;0.01),50,100)),"")</f>
        <v>100</v>
      </c>
      <c r="BC1804" s="0" t="str">
        <f aca="false">IF(OR(COUNT($AZ1804)=0,COUNT($AZ1803)=0),"",IF(OR($AY1804/$AZ1803-1&lt;=-0.03,$AZ1804/$AZ1803-1&lt;=-0.045,IF(COUNT($AZ1795:$AZ1804)=10,AVERAGE($AZ1800:$AZ1804)/AVERAGE($AZ1795:$AZ1804)-1&lt;-0.01,FALSE())),0,IF(OR($AZ1804/$AZ1803-1&lt;=-0.02,IF(COUNT($AZ1795:$AZ1804)=10,AVERAGE($AZ1800:$AZ1804)/AVERAGE($AZ1795:$AZ1804)-1&lt;0.005,FALSE())),50,100)))</f>
        <v/>
      </c>
    </row>
    <row r="1805" customFormat="false" ht="15" hidden="false" customHeight="true" outlineLevel="0" collapsed="false">
      <c r="A1805" s="47" t="n">
        <v>1801</v>
      </c>
      <c r="B1805" s="48" t="n">
        <v>45170</v>
      </c>
      <c r="C1805" s="47" t="n">
        <v>2023</v>
      </c>
      <c r="D1805" s="49" t="s">
        <v>234</v>
      </c>
      <c r="E1805" s="50" t="n">
        <v>15490.86</v>
      </c>
      <c r="F1805" s="51" t="n">
        <v>0.170055</v>
      </c>
      <c r="G1805" s="51" t="n">
        <v>-0.022125</v>
      </c>
      <c r="H1805" s="52" t="n">
        <v>0.8163</v>
      </c>
      <c r="I1805" s="53" t="n">
        <v>381</v>
      </c>
      <c r="J1805" s="47" t="s">
        <v>235</v>
      </c>
      <c r="K1805" s="54" t="n">
        <v>13.09</v>
      </c>
      <c r="L1805" s="55" t="n">
        <f aca="false">IF(COUNT(F1805)=0,50,IF(F1805&gt;=0,100,IF(F1805&gt;=-0.02,50,0)))</f>
        <v>100</v>
      </c>
      <c r="M1805" s="55" t="n">
        <f aca="false">IF(COUNT(G1805)=0,50,IF(G1805&gt;-0.06,100,IF(G1805&gt;-0.15,50,0)))</f>
        <v>100</v>
      </c>
      <c r="N1805" s="55" t="n">
        <f aca="false">IF(COUNT(H1805)=0,50,IF(H1805&gt;=0.6,100,IF(H1805&gt;=0.4,50,0)))</f>
        <v>100</v>
      </c>
      <c r="O1805" s="55" t="n">
        <f aca="false">IF(COUNT(I1805)=0,50,IF(J1805="proxy_vix",50,IF(I1805&lt;350,100,IF(I1805&lt;=450,50,0))))</f>
        <v>50</v>
      </c>
      <c r="P1805" s="55" t="n">
        <f aca="false">IF(COUNT(K1805)=0,50,IF(K1805&lt;20,100,IF(K1805&lt;=25,50,0)))</f>
        <v>100</v>
      </c>
      <c r="Q1805" s="54"/>
      <c r="R1805" s="47"/>
      <c r="S1805" s="51" t="n">
        <f aca="false">$E1805/$E1804-1</f>
        <v>-0.000658664208341708</v>
      </c>
      <c r="T1805" s="56" t="n">
        <f aca="false">$K1805/$K1804-1</f>
        <v>-0.0353721444362565</v>
      </c>
      <c r="V1805" s="57"/>
      <c r="W1805" s="57"/>
      <c r="Y1805" s="1" t="str">
        <f aca="false">IF(AX1805&gt;=70,"EASY",IF(AX1805&gt;40,"UNCERTAIN","HARD"))</f>
        <v>EASY</v>
      </c>
      <c r="AA1805" s="58" t="n">
        <f aca="false">IF($A1805&lt;200,"",AVERAGE($E1756:$E1805)/AVERAGE($E1606:$E1805)-1)</f>
        <v>0.151613138191066</v>
      </c>
      <c r="AB1805" s="59" t="n">
        <f aca="false">LOOKUP($B1805,07_L1政策步階!$A$4:$A$14,07_L1政策步階!$C$4:$C$14)</f>
        <v>0</v>
      </c>
      <c r="AC1805" s="57"/>
      <c r="AD1805" s="57"/>
      <c r="AE1805" s="57"/>
      <c r="AF1805" s="57"/>
      <c r="AG1805" s="57"/>
      <c r="AH1805" s="57"/>
      <c r="AI1805" s="57"/>
      <c r="AJ1805" s="57"/>
      <c r="AK1805" s="57"/>
      <c r="AL1805" s="59" t="n">
        <f aca="false">IF(ISNUMBER($AA1805),IF($AA1805&gt;=0.005,100,IF($AA1805&gt;=-0.015,50,0)),"")</f>
        <v>100</v>
      </c>
      <c r="AM1805" s="59" t="n">
        <f aca="false">IF(ISNUMBER($AB1805),IF($AB1805=1,100,IF($AB1805=0,50,0)),"")</f>
        <v>50</v>
      </c>
      <c r="AN1805" s="0" t="str">
        <f aca="false">IF(ISNUMBER($AC1805),IF($AC1805&gt;=0.001,100,IF($AC1805&gt;=-0.003,50,0)),"")</f>
        <v/>
      </c>
      <c r="AO1805" s="0" t="str">
        <f aca="false">IF(ISNUMBER($AD1805),IF($AD1805&gt;=0.04,100,IF($AD1805&gt;=0,50,0)),"")</f>
        <v/>
      </c>
      <c r="AP1805" s="0" t="str">
        <f aca="false">IF(ISNUMBER($AE1805),IF($AE1805&gt;=25,100,IF($AE1805&gt;=-75,50,0)),"")</f>
        <v/>
      </c>
      <c r="AQ1805" s="0" t="str">
        <f aca="false">IF(ISNUMBER($AF1805),IF($AF1805&gt;0,100,IF($AF1805&gt;=-50,50,0)),"")</f>
        <v/>
      </c>
      <c r="AR1805" s="0" t="str">
        <f aca="false">IF(ISNUMBER($AG1805),IF($AG1805=1,100,IF($AG1805=0,50,0)),"")</f>
        <v/>
      </c>
      <c r="AS1805" s="0" t="str">
        <f aca="false">IF(ISNUMBER($AH1805),IF($AH1805&lt;0,100,IF($AH1805&lt;=20,50,0)),"")</f>
        <v/>
      </c>
      <c r="AT1805" s="0" t="str">
        <f aca="false">IF(ISNUMBER($AI1805),IF($AI1805&lt;0.95,100,IF($AI1805&lt;=1,50,0)),"")</f>
        <v/>
      </c>
      <c r="AU1805" s="0" t="str">
        <f aca="false">IF(ISNUMBER($AJ1805),IF($AJ1805&lt;30,0,IF($AJ1805&lt;40,50,IF($AJ1805&lt;=90,100,50))),"")</f>
        <v/>
      </c>
      <c r="AV1805" s="0" t="str">
        <f aca="false">IF(ISNUMBER($AK1805),IF($AK1805&gt;-0.2,100,IF($AK1805&gt;=-0.4,50,0)),"")</f>
        <v/>
      </c>
      <c r="AW1805" s="59" t="n">
        <f aca="false">01_指標庫!$H$4*ISNUMBER($F1805)+01_指標庫!$H$5*ISNUMBER($AA1805)+01_指標庫!$H$6*ISNUMBER($G1805)+01_指標庫!$H$7*ISNUMBER($H1805)+01_指標庫!$H$8*ISNUMBER($AF1805)+01_指標庫!$H$9*ISNUMBER($AG1805)+01_指標庫!$H$10*ISNUMBER($AB1805)+01_指標庫!$H$11*ISNUMBER($AC1805)+01_指標庫!$H$12*ISNUMBER($AD1805)+01_指標庫!$H$13*ISNUMBER($AE1805)+01_指標庫!$H$14*ISNUMBER($I1805)+01_指標庫!$H$15*ISNUMBER($AH1805)+01_指標庫!$H$16*ISNUMBER($K1805)+01_指標庫!$H$17*ISNUMBER($AI1805)+01_指標庫!$H$18*ISNUMBER($AJ1805)+01_指標庫!$H$19*ISNUMBER($AK1805)+01_指標庫!$H$20*ISNUMBER($BB1805)+01_指標庫!$H$21*ISNUMBER($BC1805)</f>
        <v>51</v>
      </c>
      <c r="AX1805" s="59" t="n">
        <f aca="false">IF(AW1805=0,50,ROUND((01_指標庫!$H$4*IF(ISNUMBER($F1805),L1805,0)+01_指標庫!$H$5*IF(ISNUMBER($AA1805),AL1805,0)+01_指標庫!$H$6*IF(ISNUMBER($G1805),M1805,0)+01_指標庫!$H$7*IF(ISNUMBER($H1805),N1805,0)+01_指標庫!$H$8*IF(ISNUMBER($AF1805),AQ1805,0)+01_指標庫!$H$9*IF(ISNUMBER($AG1805),AR1805,0)+01_指標庫!$H$10*IF(ISNUMBER($AB1805),AM1805,0)+01_指標庫!$H$11*IF(ISNUMBER($AC1805),AN1805,0)+01_指標庫!$H$12*IF(ISNUMBER($AD1805),AO1805,0)+01_指標庫!$H$13*IF(ISNUMBER($AE1805),AP1805,0)+01_指標庫!$H$14*IF(ISNUMBER($I1805),O1805,0)+01_指標庫!$H$15*IF(ISNUMBER($AH1805),AS1805,0)+01_指標庫!$H$16*IF(ISNUMBER($K1805),P1805,0)+01_指標庫!$H$17*IF(ISNUMBER($AI1805),AT1805,0)+01_指標庫!$H$18*IF(ISNUMBER($AJ1805),AU1805,0)+01_指標庫!$H$19*IF(ISNUMBER($AK1805),AV1805,0)+01_指標庫!$H$20*IF(ISNUMBER($BB1805),BB1805,0)+01_指標庫!$H$21*IF(ISNUMBER($BC1805),BC1805,0))/AW1805,1))</f>
        <v>87.3</v>
      </c>
      <c r="AY1805" s="60"/>
      <c r="AZ1805" s="60"/>
      <c r="BA1805" s="58" t="n">
        <f aca="false">AVERAGE($E1801:$E1805)/AVERAGE($E1796:$E1805)-1</f>
        <v>0.0140560232162223</v>
      </c>
      <c r="BB1805" s="59" t="n">
        <f aca="false">IF(ISNUMBER($BA1805),IF(OR($S1805&lt;=-0.03,$BA1805&lt;-0.003),0,IF(OR($S1805&lt;=-0.02,$BA1805&lt;0.01),50,100)),"")</f>
        <v>100</v>
      </c>
      <c r="BC1805" s="0" t="str">
        <f aca="false">IF(OR(COUNT($AZ1805)=0,COUNT($AZ1804)=0),"",IF(OR($AY1805/$AZ1804-1&lt;=-0.03,$AZ1805/$AZ1804-1&lt;=-0.045,IF(COUNT($AZ1796:$AZ1805)=10,AVERAGE($AZ1801:$AZ1805)/AVERAGE($AZ1796:$AZ1805)-1&lt;-0.01,FALSE())),0,IF(OR($AZ1805/$AZ1804-1&lt;=-0.02,IF(COUNT($AZ1796:$AZ1805)=10,AVERAGE($AZ1801:$AZ1805)/AVERAGE($AZ1796:$AZ1805)-1&lt;0.005,FALSE())),50,100)))</f>
        <v/>
      </c>
    </row>
    <row r="1806" customFormat="false" ht="15" hidden="false" customHeight="true" outlineLevel="0" collapsed="false">
      <c r="A1806" s="47" t="n">
        <v>1802</v>
      </c>
      <c r="B1806" s="48" t="n">
        <v>45174</v>
      </c>
      <c r="C1806" s="47" t="n">
        <v>2023</v>
      </c>
      <c r="D1806" s="49" t="s">
        <v>237</v>
      </c>
      <c r="E1806" s="50" t="n">
        <v>15508.24</v>
      </c>
      <c r="F1806" s="51" t="n">
        <v>0.169761</v>
      </c>
      <c r="G1806" s="51" t="n">
        <v>-0.021028</v>
      </c>
      <c r="H1806" s="52" t="n">
        <v>0.8163</v>
      </c>
      <c r="I1806" s="53" t="n">
        <v>383</v>
      </c>
      <c r="J1806" s="47" t="s">
        <v>235</v>
      </c>
      <c r="K1806" s="54" t="n">
        <v>14.01</v>
      </c>
      <c r="L1806" s="55" t="n">
        <f aca="false">IF(COUNT(F1806)=0,50,IF(F1806&gt;=0,100,IF(F1806&gt;=-0.02,50,0)))</f>
        <v>100</v>
      </c>
      <c r="M1806" s="55" t="n">
        <f aca="false">IF(COUNT(G1806)=0,50,IF(G1806&gt;-0.06,100,IF(G1806&gt;-0.15,50,0)))</f>
        <v>100</v>
      </c>
      <c r="N1806" s="55" t="n">
        <f aca="false">IF(COUNT(H1806)=0,50,IF(H1806&gt;=0.6,100,IF(H1806&gt;=0.4,50,0)))</f>
        <v>100</v>
      </c>
      <c r="O1806" s="55" t="n">
        <f aca="false">IF(COUNT(I1806)=0,50,IF(J1806="proxy_vix",50,IF(I1806&lt;350,100,IF(I1806&lt;=450,50,0))))</f>
        <v>50</v>
      </c>
      <c r="P1806" s="55" t="n">
        <f aca="false">IF(COUNT(K1806)=0,50,IF(K1806&lt;20,100,IF(K1806&lt;=25,50,0)))</f>
        <v>100</v>
      </c>
      <c r="Q1806" s="54"/>
      <c r="R1806" s="47"/>
      <c r="S1806" s="51" t="n">
        <f aca="false">$E1806/$E1805-1</f>
        <v>0.00112195191228892</v>
      </c>
      <c r="T1806" s="56" t="n">
        <f aca="false">$K1806/$K1805-1</f>
        <v>0.0702826585179526</v>
      </c>
      <c r="V1806" s="57"/>
      <c r="W1806" s="57"/>
      <c r="Y1806" s="1" t="str">
        <f aca="false">IF(AX1806&gt;=70,"EASY",IF(AX1806&gt;40,"UNCERTAIN","HARD"))</f>
        <v>EASY</v>
      </c>
      <c r="AA1806" s="58" t="n">
        <f aca="false">IF($A1806&lt;200,"",AVERAGE($E1757:$E1806)/AVERAGE($E1607:$E1806)-1)</f>
        <v>0.150963896083013</v>
      </c>
      <c r="AB1806" s="59" t="n">
        <f aca="false">LOOKUP($B1806,07_L1政策步階!$A$4:$A$14,07_L1政策步階!$C$4:$C$14)</f>
        <v>0</v>
      </c>
      <c r="AC1806" s="57"/>
      <c r="AD1806" s="57"/>
      <c r="AE1806" s="57"/>
      <c r="AF1806" s="57"/>
      <c r="AG1806" s="57"/>
      <c r="AH1806" s="57"/>
      <c r="AI1806" s="57"/>
      <c r="AJ1806" s="57"/>
      <c r="AK1806" s="57"/>
      <c r="AL1806" s="59" t="n">
        <f aca="false">IF(ISNUMBER($AA1806),IF($AA1806&gt;=0.005,100,IF($AA1806&gt;=-0.015,50,0)),"")</f>
        <v>100</v>
      </c>
      <c r="AM1806" s="59" t="n">
        <f aca="false">IF(ISNUMBER($AB1806),IF($AB1806=1,100,IF($AB1806=0,50,0)),"")</f>
        <v>50</v>
      </c>
      <c r="AN1806" s="0" t="str">
        <f aca="false">IF(ISNUMBER($AC1806),IF($AC1806&gt;=0.001,100,IF($AC1806&gt;=-0.003,50,0)),"")</f>
        <v/>
      </c>
      <c r="AO1806" s="0" t="str">
        <f aca="false">IF(ISNUMBER($AD1806),IF($AD1806&gt;=0.04,100,IF($AD1806&gt;=0,50,0)),"")</f>
        <v/>
      </c>
      <c r="AP1806" s="0" t="str">
        <f aca="false">IF(ISNUMBER($AE1806),IF($AE1806&gt;=25,100,IF($AE1806&gt;=-75,50,0)),"")</f>
        <v/>
      </c>
      <c r="AQ1806" s="0" t="str">
        <f aca="false">IF(ISNUMBER($AF1806),IF($AF1806&gt;0,100,IF($AF1806&gt;=-50,50,0)),"")</f>
        <v/>
      </c>
      <c r="AR1806" s="0" t="str">
        <f aca="false">IF(ISNUMBER($AG1806),IF($AG1806=1,100,IF($AG1806=0,50,0)),"")</f>
        <v/>
      </c>
      <c r="AS1806" s="0" t="str">
        <f aca="false">IF(ISNUMBER($AH1806),IF($AH1806&lt;0,100,IF($AH1806&lt;=20,50,0)),"")</f>
        <v/>
      </c>
      <c r="AT1806" s="0" t="str">
        <f aca="false">IF(ISNUMBER($AI1806),IF($AI1806&lt;0.95,100,IF($AI1806&lt;=1,50,0)),"")</f>
        <v/>
      </c>
      <c r="AU1806" s="0" t="str">
        <f aca="false">IF(ISNUMBER($AJ1806),IF($AJ1806&lt;30,0,IF($AJ1806&lt;40,50,IF($AJ1806&lt;=90,100,50))),"")</f>
        <v/>
      </c>
      <c r="AV1806" s="0" t="str">
        <f aca="false">IF(ISNUMBER($AK1806),IF($AK1806&gt;-0.2,100,IF($AK1806&gt;=-0.4,50,0)),"")</f>
        <v/>
      </c>
      <c r="AW1806" s="59" t="n">
        <f aca="false">01_指標庫!$H$4*ISNUMBER($F1806)+01_指標庫!$H$5*ISNUMBER($AA1806)+01_指標庫!$H$6*ISNUMBER($G1806)+01_指標庫!$H$7*ISNUMBER($H1806)+01_指標庫!$H$8*ISNUMBER($AF1806)+01_指標庫!$H$9*ISNUMBER($AG1806)+01_指標庫!$H$10*ISNUMBER($AB1806)+01_指標庫!$H$11*ISNUMBER($AC1806)+01_指標庫!$H$12*ISNUMBER($AD1806)+01_指標庫!$H$13*ISNUMBER($AE1806)+01_指標庫!$H$14*ISNUMBER($I1806)+01_指標庫!$H$15*ISNUMBER($AH1806)+01_指標庫!$H$16*ISNUMBER($K1806)+01_指標庫!$H$17*ISNUMBER($AI1806)+01_指標庫!$H$18*ISNUMBER($AJ1806)+01_指標庫!$H$19*ISNUMBER($AK1806)+01_指標庫!$H$20*ISNUMBER($BB1806)+01_指標庫!$H$21*ISNUMBER($BC1806)</f>
        <v>51</v>
      </c>
      <c r="AX1806" s="59" t="n">
        <f aca="false">IF(AW1806=0,50,ROUND((01_指標庫!$H$4*IF(ISNUMBER($F1806),L1806,0)+01_指標庫!$H$5*IF(ISNUMBER($AA1806),AL1806,0)+01_指標庫!$H$6*IF(ISNUMBER($G1806),M1806,0)+01_指標庫!$H$7*IF(ISNUMBER($H1806),N1806,0)+01_指標庫!$H$8*IF(ISNUMBER($AF1806),AQ1806,0)+01_指標庫!$H$9*IF(ISNUMBER($AG1806),AR1806,0)+01_指標庫!$H$10*IF(ISNUMBER($AB1806),AM1806,0)+01_指標庫!$H$11*IF(ISNUMBER($AC1806),AN1806,0)+01_指標庫!$H$12*IF(ISNUMBER($AD1806),AO1806,0)+01_指標庫!$H$13*IF(ISNUMBER($AE1806),AP1806,0)+01_指標庫!$H$14*IF(ISNUMBER($I1806),O1806,0)+01_指標庫!$H$15*IF(ISNUMBER($AH1806),AS1806,0)+01_指標庫!$H$16*IF(ISNUMBER($K1806),P1806,0)+01_指標庫!$H$17*IF(ISNUMBER($AI1806),AT1806,0)+01_指標庫!$H$18*IF(ISNUMBER($AJ1806),AU1806,0)+01_指標庫!$H$19*IF(ISNUMBER($AK1806),AV1806,0)+01_指標庫!$H$20*IF(ISNUMBER($BB1806),BB1806,0)+01_指標庫!$H$21*IF(ISNUMBER($BC1806),BC1806,0))/AW1806,1))</f>
        <v>87.3</v>
      </c>
      <c r="AY1806" s="60"/>
      <c r="AZ1806" s="60"/>
      <c r="BA1806" s="58" t="n">
        <f aca="false">AVERAGE($E1802:$E1806)/AVERAGE($E1797:$E1806)-1</f>
        <v>0.0162371088301516</v>
      </c>
      <c r="BB1806" s="59" t="n">
        <f aca="false">IF(ISNUMBER($BA1806),IF(OR($S1806&lt;=-0.03,$BA1806&lt;-0.003),0,IF(OR($S1806&lt;=-0.02,$BA1806&lt;0.01),50,100)),"")</f>
        <v>100</v>
      </c>
      <c r="BC1806" s="0" t="str">
        <f aca="false">IF(OR(COUNT($AZ1806)=0,COUNT($AZ1805)=0),"",IF(OR($AY1806/$AZ1805-1&lt;=-0.03,$AZ1806/$AZ1805-1&lt;=-0.045,IF(COUNT($AZ1797:$AZ1806)=10,AVERAGE($AZ1802:$AZ1806)/AVERAGE($AZ1797:$AZ1806)-1&lt;-0.01,FALSE())),0,IF(OR($AZ1806/$AZ1805-1&lt;=-0.02,IF(COUNT($AZ1797:$AZ1806)=10,AVERAGE($AZ1802:$AZ1806)/AVERAGE($AZ1797:$AZ1806)-1&lt;0.005,FALSE())),50,100)))</f>
        <v/>
      </c>
    </row>
    <row r="1807" customFormat="false" ht="15" hidden="false" customHeight="true" outlineLevel="0" collapsed="false">
      <c r="A1807" s="47" t="n">
        <v>1803</v>
      </c>
      <c r="B1807" s="48" t="n">
        <v>45175</v>
      </c>
      <c r="C1807" s="47" t="n">
        <v>2023</v>
      </c>
      <c r="D1807" s="49" t="s">
        <v>238</v>
      </c>
      <c r="E1807" s="50" t="n">
        <v>15371.44</v>
      </c>
      <c r="F1807" s="51" t="n">
        <v>0.157839</v>
      </c>
      <c r="G1807" s="51" t="n">
        <v>-0.029663</v>
      </c>
      <c r="H1807" s="52" t="n">
        <v>0.8163</v>
      </c>
      <c r="I1807" s="53" t="n">
        <v>386</v>
      </c>
      <c r="J1807" s="47" t="s">
        <v>235</v>
      </c>
      <c r="K1807" s="54" t="n">
        <v>14.45</v>
      </c>
      <c r="L1807" s="55" t="n">
        <f aca="false">IF(COUNT(F1807)=0,50,IF(F1807&gt;=0,100,IF(F1807&gt;=-0.02,50,0)))</f>
        <v>100</v>
      </c>
      <c r="M1807" s="55" t="n">
        <f aca="false">IF(COUNT(G1807)=0,50,IF(G1807&gt;-0.06,100,IF(G1807&gt;-0.15,50,0)))</f>
        <v>100</v>
      </c>
      <c r="N1807" s="55" t="n">
        <f aca="false">IF(COUNT(H1807)=0,50,IF(H1807&gt;=0.6,100,IF(H1807&gt;=0.4,50,0)))</f>
        <v>100</v>
      </c>
      <c r="O1807" s="55" t="n">
        <f aca="false">IF(COUNT(I1807)=0,50,IF(J1807="proxy_vix",50,IF(I1807&lt;350,100,IF(I1807&lt;=450,50,0))))</f>
        <v>50</v>
      </c>
      <c r="P1807" s="55" t="n">
        <f aca="false">IF(COUNT(K1807)=0,50,IF(K1807&lt;20,100,IF(K1807&lt;=25,50,0)))</f>
        <v>100</v>
      </c>
      <c r="Q1807" s="54"/>
      <c r="R1807" s="47"/>
      <c r="S1807" s="51" t="n">
        <f aca="false">$E1807/$E1806-1</f>
        <v>-0.00882111703197774</v>
      </c>
      <c r="T1807" s="56" t="n">
        <f aca="false">$K1807/$K1806-1</f>
        <v>0.0314061384725195</v>
      </c>
      <c r="V1807" s="57"/>
      <c r="W1807" s="57"/>
      <c r="Y1807" s="1" t="str">
        <f aca="false">IF(AX1807&gt;=70,"EASY",IF(AX1807&gt;40,"UNCERTAIN","HARD"))</f>
        <v>EASY</v>
      </c>
      <c r="AA1807" s="58" t="n">
        <f aca="false">IF($A1807&lt;200,"",AVERAGE($E1758:$E1807)/AVERAGE($E1608:$E1807)-1)</f>
        <v>0.15040007238939</v>
      </c>
      <c r="AB1807" s="59" t="n">
        <f aca="false">LOOKUP($B1807,07_L1政策步階!$A$4:$A$14,07_L1政策步階!$C$4:$C$14)</f>
        <v>0</v>
      </c>
      <c r="AC1807" s="57"/>
      <c r="AD1807" s="57"/>
      <c r="AE1807" s="57"/>
      <c r="AF1807" s="57"/>
      <c r="AG1807" s="57"/>
      <c r="AH1807" s="57"/>
      <c r="AI1807" s="57"/>
      <c r="AJ1807" s="57"/>
      <c r="AK1807" s="57"/>
      <c r="AL1807" s="59" t="n">
        <f aca="false">IF(ISNUMBER($AA1807),IF($AA1807&gt;=0.005,100,IF($AA1807&gt;=-0.015,50,0)),"")</f>
        <v>100</v>
      </c>
      <c r="AM1807" s="59" t="n">
        <f aca="false">IF(ISNUMBER($AB1807),IF($AB1807=1,100,IF($AB1807=0,50,0)),"")</f>
        <v>50</v>
      </c>
      <c r="AN1807" s="0" t="str">
        <f aca="false">IF(ISNUMBER($AC1807),IF($AC1807&gt;=0.001,100,IF($AC1807&gt;=-0.003,50,0)),"")</f>
        <v/>
      </c>
      <c r="AO1807" s="0" t="str">
        <f aca="false">IF(ISNUMBER($AD1807),IF($AD1807&gt;=0.04,100,IF($AD1807&gt;=0,50,0)),"")</f>
        <v/>
      </c>
      <c r="AP1807" s="0" t="str">
        <f aca="false">IF(ISNUMBER($AE1807),IF($AE1807&gt;=25,100,IF($AE1807&gt;=-75,50,0)),"")</f>
        <v/>
      </c>
      <c r="AQ1807" s="0" t="str">
        <f aca="false">IF(ISNUMBER($AF1807),IF($AF1807&gt;0,100,IF($AF1807&gt;=-50,50,0)),"")</f>
        <v/>
      </c>
      <c r="AR1807" s="0" t="str">
        <f aca="false">IF(ISNUMBER($AG1807),IF($AG1807=1,100,IF($AG1807=0,50,0)),"")</f>
        <v/>
      </c>
      <c r="AS1807" s="0" t="str">
        <f aca="false">IF(ISNUMBER($AH1807),IF($AH1807&lt;0,100,IF($AH1807&lt;=20,50,0)),"")</f>
        <v/>
      </c>
      <c r="AT1807" s="0" t="str">
        <f aca="false">IF(ISNUMBER($AI1807),IF($AI1807&lt;0.95,100,IF($AI1807&lt;=1,50,0)),"")</f>
        <v/>
      </c>
      <c r="AU1807" s="0" t="str">
        <f aca="false">IF(ISNUMBER($AJ1807),IF($AJ1807&lt;30,0,IF($AJ1807&lt;40,50,IF($AJ1807&lt;=90,100,50))),"")</f>
        <v/>
      </c>
      <c r="AV1807" s="0" t="str">
        <f aca="false">IF(ISNUMBER($AK1807),IF($AK1807&gt;-0.2,100,IF($AK1807&gt;=-0.4,50,0)),"")</f>
        <v/>
      </c>
      <c r="AW1807" s="59" t="n">
        <f aca="false">01_指標庫!$H$4*ISNUMBER($F1807)+01_指標庫!$H$5*ISNUMBER($AA1807)+01_指標庫!$H$6*ISNUMBER($G1807)+01_指標庫!$H$7*ISNUMBER($H1807)+01_指標庫!$H$8*ISNUMBER($AF1807)+01_指標庫!$H$9*ISNUMBER($AG1807)+01_指標庫!$H$10*ISNUMBER($AB1807)+01_指標庫!$H$11*ISNUMBER($AC1807)+01_指標庫!$H$12*ISNUMBER($AD1807)+01_指標庫!$H$13*ISNUMBER($AE1807)+01_指標庫!$H$14*ISNUMBER($I1807)+01_指標庫!$H$15*ISNUMBER($AH1807)+01_指標庫!$H$16*ISNUMBER($K1807)+01_指標庫!$H$17*ISNUMBER($AI1807)+01_指標庫!$H$18*ISNUMBER($AJ1807)+01_指標庫!$H$19*ISNUMBER($AK1807)+01_指標庫!$H$20*ISNUMBER($BB1807)+01_指標庫!$H$21*ISNUMBER($BC1807)</f>
        <v>51</v>
      </c>
      <c r="AX1807" s="59" t="n">
        <f aca="false">IF(AW1807=0,50,ROUND((01_指標庫!$H$4*IF(ISNUMBER($F1807),L1807,0)+01_指標庫!$H$5*IF(ISNUMBER($AA1807),AL1807,0)+01_指標庫!$H$6*IF(ISNUMBER($G1807),M1807,0)+01_指標庫!$H$7*IF(ISNUMBER($H1807),N1807,0)+01_指標庫!$H$8*IF(ISNUMBER($AF1807),AQ1807,0)+01_指標庫!$H$9*IF(ISNUMBER($AG1807),AR1807,0)+01_指標庫!$H$10*IF(ISNUMBER($AB1807),AM1807,0)+01_指標庫!$H$11*IF(ISNUMBER($AC1807),AN1807,0)+01_指標庫!$H$12*IF(ISNUMBER($AD1807),AO1807,0)+01_指標庫!$H$13*IF(ISNUMBER($AE1807),AP1807,0)+01_指標庫!$H$14*IF(ISNUMBER($I1807),O1807,0)+01_指標庫!$H$15*IF(ISNUMBER($AH1807),AS1807,0)+01_指標庫!$H$16*IF(ISNUMBER($K1807),P1807,0)+01_指標庫!$H$17*IF(ISNUMBER($AI1807),AT1807,0)+01_指標庫!$H$18*IF(ISNUMBER($AJ1807),AU1807,0)+01_指標庫!$H$19*IF(ISNUMBER($AK1807),AV1807,0)+01_指標庫!$H$20*IF(ISNUMBER($BB1807),BB1807,0)+01_指標庫!$H$21*IF(ISNUMBER($BC1807),BC1807,0))/AW1807,1))</f>
        <v>87.3</v>
      </c>
      <c r="AY1807" s="60"/>
      <c r="AZ1807" s="60"/>
      <c r="BA1807" s="58" t="n">
        <f aca="false">AVERAGE($E1803:$E1807)/AVERAGE($E1798:$E1807)-1</f>
        <v>0.0130916887197683</v>
      </c>
      <c r="BB1807" s="59" t="n">
        <f aca="false">IF(ISNUMBER($BA1807),IF(OR($S1807&lt;=-0.03,$BA1807&lt;-0.003),0,IF(OR($S1807&lt;=-0.02,$BA1807&lt;0.01),50,100)),"")</f>
        <v>100</v>
      </c>
      <c r="BC1807" s="0" t="str">
        <f aca="false">IF(OR(COUNT($AZ1807)=0,COUNT($AZ1806)=0),"",IF(OR($AY1807/$AZ1806-1&lt;=-0.03,$AZ1807/$AZ1806-1&lt;=-0.045,IF(COUNT($AZ1798:$AZ1807)=10,AVERAGE($AZ1803:$AZ1807)/AVERAGE($AZ1798:$AZ1807)-1&lt;-0.01,FALSE())),0,IF(OR($AZ1807/$AZ1806-1&lt;=-0.02,IF(COUNT($AZ1798:$AZ1807)=10,AVERAGE($AZ1803:$AZ1807)/AVERAGE($AZ1798:$AZ1807)-1&lt;0.005,FALSE())),50,100)))</f>
        <v/>
      </c>
    </row>
    <row r="1808" customFormat="false" ht="15" hidden="false" customHeight="true" outlineLevel="0" collapsed="false">
      <c r="A1808" s="47" t="n">
        <v>1804</v>
      </c>
      <c r="B1808" s="48" t="n">
        <v>45176</v>
      </c>
      <c r="C1808" s="47" t="n">
        <v>2023</v>
      </c>
      <c r="D1808" s="49" t="s">
        <v>239</v>
      </c>
      <c r="E1808" s="50" t="n">
        <v>15258.52</v>
      </c>
      <c r="F1808" s="51" t="n">
        <v>0.147785</v>
      </c>
      <c r="G1808" s="51" t="n">
        <v>-0.036792</v>
      </c>
      <c r="H1808" s="52" t="n">
        <v>0.7755</v>
      </c>
      <c r="I1808" s="53" t="n">
        <v>390</v>
      </c>
      <c r="J1808" s="47" t="s">
        <v>235</v>
      </c>
      <c r="K1808" s="54" t="n">
        <v>14.4</v>
      </c>
      <c r="L1808" s="55" t="n">
        <f aca="false">IF(COUNT(F1808)=0,50,IF(F1808&gt;=0,100,IF(F1808&gt;=-0.02,50,0)))</f>
        <v>100</v>
      </c>
      <c r="M1808" s="55" t="n">
        <f aca="false">IF(COUNT(G1808)=0,50,IF(G1808&gt;-0.06,100,IF(G1808&gt;-0.15,50,0)))</f>
        <v>100</v>
      </c>
      <c r="N1808" s="55" t="n">
        <f aca="false">IF(COUNT(H1808)=0,50,IF(H1808&gt;=0.6,100,IF(H1808&gt;=0.4,50,0)))</f>
        <v>100</v>
      </c>
      <c r="O1808" s="55" t="n">
        <f aca="false">IF(COUNT(I1808)=0,50,IF(J1808="proxy_vix",50,IF(I1808&lt;350,100,IF(I1808&lt;=450,50,0))))</f>
        <v>50</v>
      </c>
      <c r="P1808" s="55" t="n">
        <f aca="false">IF(COUNT(K1808)=0,50,IF(K1808&lt;20,100,IF(K1808&lt;=25,50,0)))</f>
        <v>100</v>
      </c>
      <c r="Q1808" s="54"/>
      <c r="R1808" s="47"/>
      <c r="S1808" s="51" t="n">
        <f aca="false">$E1808/$E1807-1</f>
        <v>-0.0073460911924973</v>
      </c>
      <c r="T1808" s="56" t="n">
        <f aca="false">$K1808/$K1807-1</f>
        <v>-0.00346020761245669</v>
      </c>
      <c r="V1808" s="57"/>
      <c r="W1808" s="57"/>
      <c r="Y1808" s="1" t="str">
        <f aca="false">IF(AX1808&gt;=70,"EASY",IF(AX1808&gt;40,"UNCERTAIN","HARD"))</f>
        <v>EASY</v>
      </c>
      <c r="AA1808" s="58" t="n">
        <f aca="false">IF($A1808&lt;200,"",AVERAGE($E1759:$E1808)/AVERAGE($E1609:$E1808)-1)</f>
        <v>0.149320665766606</v>
      </c>
      <c r="AB1808" s="59" t="n">
        <f aca="false">LOOKUP($B1808,07_L1政策步階!$A$4:$A$14,07_L1政策步階!$C$4:$C$14)</f>
        <v>0</v>
      </c>
      <c r="AC1808" s="57"/>
      <c r="AD1808" s="57"/>
      <c r="AE1808" s="57"/>
      <c r="AF1808" s="57"/>
      <c r="AG1808" s="57"/>
      <c r="AH1808" s="57"/>
      <c r="AI1808" s="57"/>
      <c r="AJ1808" s="57"/>
      <c r="AK1808" s="57"/>
      <c r="AL1808" s="59" t="n">
        <f aca="false">IF(ISNUMBER($AA1808),IF($AA1808&gt;=0.005,100,IF($AA1808&gt;=-0.015,50,0)),"")</f>
        <v>100</v>
      </c>
      <c r="AM1808" s="59" t="n">
        <f aca="false">IF(ISNUMBER($AB1808),IF($AB1808=1,100,IF($AB1808=0,50,0)),"")</f>
        <v>50</v>
      </c>
      <c r="AN1808" s="0" t="str">
        <f aca="false">IF(ISNUMBER($AC1808),IF($AC1808&gt;=0.001,100,IF($AC1808&gt;=-0.003,50,0)),"")</f>
        <v/>
      </c>
      <c r="AO1808" s="0" t="str">
        <f aca="false">IF(ISNUMBER($AD1808),IF($AD1808&gt;=0.04,100,IF($AD1808&gt;=0,50,0)),"")</f>
        <v/>
      </c>
      <c r="AP1808" s="0" t="str">
        <f aca="false">IF(ISNUMBER($AE1808),IF($AE1808&gt;=25,100,IF($AE1808&gt;=-75,50,0)),"")</f>
        <v/>
      </c>
      <c r="AQ1808" s="0" t="str">
        <f aca="false">IF(ISNUMBER($AF1808),IF($AF1808&gt;0,100,IF($AF1808&gt;=-50,50,0)),"")</f>
        <v/>
      </c>
      <c r="AR1808" s="0" t="str">
        <f aca="false">IF(ISNUMBER($AG1808),IF($AG1808=1,100,IF($AG1808=0,50,0)),"")</f>
        <v/>
      </c>
      <c r="AS1808" s="0" t="str">
        <f aca="false">IF(ISNUMBER($AH1808),IF($AH1808&lt;0,100,IF($AH1808&lt;=20,50,0)),"")</f>
        <v/>
      </c>
      <c r="AT1808" s="0" t="str">
        <f aca="false">IF(ISNUMBER($AI1808),IF($AI1808&lt;0.95,100,IF($AI1808&lt;=1,50,0)),"")</f>
        <v/>
      </c>
      <c r="AU1808" s="0" t="str">
        <f aca="false">IF(ISNUMBER($AJ1808),IF($AJ1808&lt;30,0,IF($AJ1808&lt;40,50,IF($AJ1808&lt;=90,100,50))),"")</f>
        <v/>
      </c>
      <c r="AV1808" s="0" t="str">
        <f aca="false">IF(ISNUMBER($AK1808),IF($AK1808&gt;-0.2,100,IF($AK1808&gt;=-0.4,50,0)),"")</f>
        <v/>
      </c>
      <c r="AW1808" s="59" t="n">
        <f aca="false">01_指標庫!$H$4*ISNUMBER($F1808)+01_指標庫!$H$5*ISNUMBER($AA1808)+01_指標庫!$H$6*ISNUMBER($G1808)+01_指標庫!$H$7*ISNUMBER($H1808)+01_指標庫!$H$8*ISNUMBER($AF1808)+01_指標庫!$H$9*ISNUMBER($AG1808)+01_指標庫!$H$10*ISNUMBER($AB1808)+01_指標庫!$H$11*ISNUMBER($AC1808)+01_指標庫!$H$12*ISNUMBER($AD1808)+01_指標庫!$H$13*ISNUMBER($AE1808)+01_指標庫!$H$14*ISNUMBER($I1808)+01_指標庫!$H$15*ISNUMBER($AH1808)+01_指標庫!$H$16*ISNUMBER($K1808)+01_指標庫!$H$17*ISNUMBER($AI1808)+01_指標庫!$H$18*ISNUMBER($AJ1808)+01_指標庫!$H$19*ISNUMBER($AK1808)+01_指標庫!$H$20*ISNUMBER($BB1808)+01_指標庫!$H$21*ISNUMBER($BC1808)</f>
        <v>51</v>
      </c>
      <c r="AX1808" s="59" t="n">
        <f aca="false">IF(AW1808=0,50,ROUND((01_指標庫!$H$4*IF(ISNUMBER($F1808),L1808,0)+01_指標庫!$H$5*IF(ISNUMBER($AA1808),AL1808,0)+01_指標庫!$H$6*IF(ISNUMBER($G1808),M1808,0)+01_指標庫!$H$7*IF(ISNUMBER($H1808),N1808,0)+01_指標庫!$H$8*IF(ISNUMBER($AF1808),AQ1808,0)+01_指標庫!$H$9*IF(ISNUMBER($AG1808),AR1808,0)+01_指標庫!$H$10*IF(ISNUMBER($AB1808),AM1808,0)+01_指標庫!$H$11*IF(ISNUMBER($AC1808),AN1808,0)+01_指標庫!$H$12*IF(ISNUMBER($AD1808),AO1808,0)+01_指標庫!$H$13*IF(ISNUMBER($AE1808),AP1808,0)+01_指標庫!$H$14*IF(ISNUMBER($I1808),O1808,0)+01_指標庫!$H$15*IF(ISNUMBER($AH1808),AS1808,0)+01_指標庫!$H$16*IF(ISNUMBER($K1808),P1808,0)+01_指標庫!$H$17*IF(ISNUMBER($AI1808),AT1808,0)+01_指標庫!$H$18*IF(ISNUMBER($AJ1808),AU1808,0)+01_指標庫!$H$19*IF(ISNUMBER($AK1808),AV1808,0)+01_指標庫!$H$20*IF(ISNUMBER($BB1808),BB1808,0)+01_指標庫!$H$21*IF(ISNUMBER($BC1808),BC1808,0))/AW1808,1))</f>
        <v>81.4</v>
      </c>
      <c r="AY1808" s="60"/>
      <c r="AZ1808" s="60"/>
      <c r="BA1808" s="58" t="n">
        <f aca="false">AVERAGE($E1804:$E1808)/AVERAGE($E1799:$E1808)-1</f>
        <v>0.00968989102227114</v>
      </c>
      <c r="BB1808" s="59" t="n">
        <f aca="false">IF(ISNUMBER($BA1808),IF(OR($S1808&lt;=-0.03,$BA1808&lt;-0.003),0,IF(OR($S1808&lt;=-0.02,$BA1808&lt;0.01),50,100)),"")</f>
        <v>50</v>
      </c>
      <c r="BC1808" s="0" t="str">
        <f aca="false">IF(OR(COUNT($AZ1808)=0,COUNT($AZ1807)=0),"",IF(OR($AY1808/$AZ1807-1&lt;=-0.03,$AZ1808/$AZ1807-1&lt;=-0.045,IF(COUNT($AZ1799:$AZ1808)=10,AVERAGE($AZ1804:$AZ1808)/AVERAGE($AZ1799:$AZ1808)-1&lt;-0.01,FALSE())),0,IF(OR($AZ1808/$AZ1807-1&lt;=-0.02,IF(COUNT($AZ1799:$AZ1808)=10,AVERAGE($AZ1804:$AZ1808)/AVERAGE($AZ1799:$AZ1808)-1&lt;0.005,FALSE())),50,100)))</f>
        <v/>
      </c>
    </row>
    <row r="1809" customFormat="false" ht="15" hidden="false" customHeight="true" outlineLevel="0" collapsed="false">
      <c r="A1809" s="47" t="n">
        <v>1805</v>
      </c>
      <c r="B1809" s="48" t="n">
        <v>45177</v>
      </c>
      <c r="C1809" s="47" t="n">
        <v>2023</v>
      </c>
      <c r="D1809" s="49" t="s">
        <v>234</v>
      </c>
      <c r="E1809" s="50" t="n">
        <v>15280.23</v>
      </c>
      <c r="F1809" s="51" t="n">
        <v>0.147862</v>
      </c>
      <c r="G1809" s="51" t="n">
        <v>-0.035421</v>
      </c>
      <c r="H1809" s="52" t="n">
        <v>0.7755</v>
      </c>
      <c r="I1809" s="53" t="n">
        <v>385</v>
      </c>
      <c r="J1809" s="47" t="s">
        <v>235</v>
      </c>
      <c r="K1809" s="54" t="n">
        <v>13.84</v>
      </c>
      <c r="L1809" s="55" t="n">
        <f aca="false">IF(COUNT(F1809)=0,50,IF(F1809&gt;=0,100,IF(F1809&gt;=-0.02,50,0)))</f>
        <v>100</v>
      </c>
      <c r="M1809" s="55" t="n">
        <f aca="false">IF(COUNT(G1809)=0,50,IF(G1809&gt;-0.06,100,IF(G1809&gt;-0.15,50,0)))</f>
        <v>100</v>
      </c>
      <c r="N1809" s="55" t="n">
        <f aca="false">IF(COUNT(H1809)=0,50,IF(H1809&gt;=0.6,100,IF(H1809&gt;=0.4,50,0)))</f>
        <v>100</v>
      </c>
      <c r="O1809" s="55" t="n">
        <f aca="false">IF(COUNT(I1809)=0,50,IF(J1809="proxy_vix",50,IF(I1809&lt;350,100,IF(I1809&lt;=450,50,0))))</f>
        <v>50</v>
      </c>
      <c r="P1809" s="55" t="n">
        <f aca="false">IF(COUNT(K1809)=0,50,IF(K1809&lt;20,100,IF(K1809&lt;=25,50,0)))</f>
        <v>100</v>
      </c>
      <c r="Q1809" s="54"/>
      <c r="R1809" s="47"/>
      <c r="S1809" s="51" t="n">
        <f aca="false">$E1809/$E1808-1</f>
        <v>0.00142281164883618</v>
      </c>
      <c r="T1809" s="56" t="n">
        <f aca="false">$K1809/$K1808-1</f>
        <v>-0.038888888888889</v>
      </c>
      <c r="V1809" s="57"/>
      <c r="W1809" s="57"/>
      <c r="Y1809" s="1" t="str">
        <f aca="false">IF(AX1809&gt;=70,"EASY",IF(AX1809&gt;40,"UNCERTAIN","HARD"))</f>
        <v>EASY</v>
      </c>
      <c r="AA1809" s="58" t="n">
        <f aca="false">IF($A1809&lt;200,"",AVERAGE($E1760:$E1809)/AVERAGE($E1610:$E1809)-1)</f>
        <v>0.148239451564513</v>
      </c>
      <c r="AB1809" s="59" t="n">
        <f aca="false">LOOKUP($B1809,07_L1政策步階!$A$4:$A$14,07_L1政策步階!$C$4:$C$14)</f>
        <v>0</v>
      </c>
      <c r="AC1809" s="57"/>
      <c r="AD1809" s="57"/>
      <c r="AE1809" s="57"/>
      <c r="AF1809" s="57"/>
      <c r="AG1809" s="57"/>
      <c r="AH1809" s="57"/>
      <c r="AI1809" s="57"/>
      <c r="AJ1809" s="57"/>
      <c r="AK1809" s="57"/>
      <c r="AL1809" s="59" t="n">
        <f aca="false">IF(ISNUMBER($AA1809),IF($AA1809&gt;=0.005,100,IF($AA1809&gt;=-0.015,50,0)),"")</f>
        <v>100</v>
      </c>
      <c r="AM1809" s="59" t="n">
        <f aca="false">IF(ISNUMBER($AB1809),IF($AB1809=1,100,IF($AB1809=0,50,0)),"")</f>
        <v>50</v>
      </c>
      <c r="AN1809" s="0" t="str">
        <f aca="false">IF(ISNUMBER($AC1809),IF($AC1809&gt;=0.001,100,IF($AC1809&gt;=-0.003,50,0)),"")</f>
        <v/>
      </c>
      <c r="AO1809" s="0" t="str">
        <f aca="false">IF(ISNUMBER($AD1809),IF($AD1809&gt;=0.04,100,IF($AD1809&gt;=0,50,0)),"")</f>
        <v/>
      </c>
      <c r="AP1809" s="0" t="str">
        <f aca="false">IF(ISNUMBER($AE1809),IF($AE1809&gt;=25,100,IF($AE1809&gt;=-75,50,0)),"")</f>
        <v/>
      </c>
      <c r="AQ1809" s="0" t="str">
        <f aca="false">IF(ISNUMBER($AF1809),IF($AF1809&gt;0,100,IF($AF1809&gt;=-50,50,0)),"")</f>
        <v/>
      </c>
      <c r="AR1809" s="0" t="str">
        <f aca="false">IF(ISNUMBER($AG1809),IF($AG1809=1,100,IF($AG1809=0,50,0)),"")</f>
        <v/>
      </c>
      <c r="AS1809" s="0" t="str">
        <f aca="false">IF(ISNUMBER($AH1809),IF($AH1809&lt;0,100,IF($AH1809&lt;=20,50,0)),"")</f>
        <v/>
      </c>
      <c r="AT1809" s="0" t="str">
        <f aca="false">IF(ISNUMBER($AI1809),IF($AI1809&lt;0.95,100,IF($AI1809&lt;=1,50,0)),"")</f>
        <v/>
      </c>
      <c r="AU1809" s="0" t="str">
        <f aca="false">IF(ISNUMBER($AJ1809),IF($AJ1809&lt;30,0,IF($AJ1809&lt;40,50,IF($AJ1809&lt;=90,100,50))),"")</f>
        <v/>
      </c>
      <c r="AV1809" s="0" t="str">
        <f aca="false">IF(ISNUMBER($AK1809),IF($AK1809&gt;-0.2,100,IF($AK1809&gt;=-0.4,50,0)),"")</f>
        <v/>
      </c>
      <c r="AW1809" s="59" t="n">
        <f aca="false">01_指標庫!$H$4*ISNUMBER($F1809)+01_指標庫!$H$5*ISNUMBER($AA1809)+01_指標庫!$H$6*ISNUMBER($G1809)+01_指標庫!$H$7*ISNUMBER($H1809)+01_指標庫!$H$8*ISNUMBER($AF1809)+01_指標庫!$H$9*ISNUMBER($AG1809)+01_指標庫!$H$10*ISNUMBER($AB1809)+01_指標庫!$H$11*ISNUMBER($AC1809)+01_指標庫!$H$12*ISNUMBER($AD1809)+01_指標庫!$H$13*ISNUMBER($AE1809)+01_指標庫!$H$14*ISNUMBER($I1809)+01_指標庫!$H$15*ISNUMBER($AH1809)+01_指標庫!$H$16*ISNUMBER($K1809)+01_指標庫!$H$17*ISNUMBER($AI1809)+01_指標庫!$H$18*ISNUMBER($AJ1809)+01_指標庫!$H$19*ISNUMBER($AK1809)+01_指標庫!$H$20*ISNUMBER($BB1809)+01_指標庫!$H$21*ISNUMBER($BC1809)</f>
        <v>51</v>
      </c>
      <c r="AX1809" s="59" t="n">
        <f aca="false">IF(AW1809=0,50,ROUND((01_指標庫!$H$4*IF(ISNUMBER($F1809),L1809,0)+01_指標庫!$H$5*IF(ISNUMBER($AA1809),AL1809,0)+01_指標庫!$H$6*IF(ISNUMBER($G1809),M1809,0)+01_指標庫!$H$7*IF(ISNUMBER($H1809),N1809,0)+01_指標庫!$H$8*IF(ISNUMBER($AF1809),AQ1809,0)+01_指標庫!$H$9*IF(ISNUMBER($AG1809),AR1809,0)+01_指標庫!$H$10*IF(ISNUMBER($AB1809),AM1809,0)+01_指標庫!$H$11*IF(ISNUMBER($AC1809),AN1809,0)+01_指標庫!$H$12*IF(ISNUMBER($AD1809),AO1809,0)+01_指標庫!$H$13*IF(ISNUMBER($AE1809),AP1809,0)+01_指標庫!$H$14*IF(ISNUMBER($I1809),O1809,0)+01_指標庫!$H$15*IF(ISNUMBER($AH1809),AS1809,0)+01_指標庫!$H$16*IF(ISNUMBER($K1809),P1809,0)+01_指標庫!$H$17*IF(ISNUMBER($AI1809),AT1809,0)+01_指標庫!$H$18*IF(ISNUMBER($AJ1809),AU1809,0)+01_指標庫!$H$19*IF(ISNUMBER($AK1809),AV1809,0)+01_指標庫!$H$20*IF(ISNUMBER($BB1809),BB1809,0)+01_指標庫!$H$21*IF(ISNUMBER($BC1809),BC1809,0))/AW1809,1))</f>
        <v>81.4</v>
      </c>
      <c r="AY1809" s="60"/>
      <c r="AZ1809" s="60"/>
      <c r="BA1809" s="58" t="n">
        <f aca="false">AVERAGE($E1805:$E1809)/AVERAGE($E1800:$E1809)-1</f>
        <v>0.00375186883787615</v>
      </c>
      <c r="BB1809" s="59" t="n">
        <f aca="false">IF(ISNUMBER($BA1809),IF(OR($S1809&lt;=-0.03,$BA1809&lt;-0.003),0,IF(OR($S1809&lt;=-0.02,$BA1809&lt;0.01),50,100)),"")</f>
        <v>50</v>
      </c>
      <c r="BC1809" s="0" t="str">
        <f aca="false">IF(OR(COUNT($AZ1809)=0,COUNT($AZ1808)=0),"",IF(OR($AY1809/$AZ1808-1&lt;=-0.03,$AZ1809/$AZ1808-1&lt;=-0.045,IF(COUNT($AZ1800:$AZ1809)=10,AVERAGE($AZ1805:$AZ1809)/AVERAGE($AZ1800:$AZ1809)-1&lt;-0.01,FALSE())),0,IF(OR($AZ1809/$AZ1808-1&lt;=-0.02,IF(COUNT($AZ1800:$AZ1809)=10,AVERAGE($AZ1805:$AZ1809)/AVERAGE($AZ1800:$AZ1809)-1&lt;0.005,FALSE())),50,100)))</f>
        <v/>
      </c>
    </row>
    <row r="1810" customFormat="false" ht="15" hidden="false" customHeight="true" outlineLevel="0" collapsed="false">
      <c r="A1810" s="47" t="n">
        <v>1806</v>
      </c>
      <c r="B1810" s="48" t="n">
        <v>45180</v>
      </c>
      <c r="C1810" s="47" t="n">
        <v>2023</v>
      </c>
      <c r="D1810" s="49" t="s">
        <v>236</v>
      </c>
      <c r="E1810" s="50" t="n">
        <v>15461.87</v>
      </c>
      <c r="F1810" s="51" t="n">
        <v>0.159805</v>
      </c>
      <c r="G1810" s="51" t="n">
        <v>-0.023955</v>
      </c>
      <c r="H1810" s="52" t="n">
        <v>0.7755</v>
      </c>
      <c r="I1810" s="53" t="n">
        <v>382</v>
      </c>
      <c r="J1810" s="47" t="s">
        <v>235</v>
      </c>
      <c r="K1810" s="54" t="n">
        <v>13.8</v>
      </c>
      <c r="L1810" s="55" t="n">
        <f aca="false">IF(COUNT(F1810)=0,50,IF(F1810&gt;=0,100,IF(F1810&gt;=-0.02,50,0)))</f>
        <v>100</v>
      </c>
      <c r="M1810" s="55" t="n">
        <f aca="false">IF(COUNT(G1810)=0,50,IF(G1810&gt;-0.06,100,IF(G1810&gt;-0.15,50,0)))</f>
        <v>100</v>
      </c>
      <c r="N1810" s="55" t="n">
        <f aca="false">IF(COUNT(H1810)=0,50,IF(H1810&gt;=0.6,100,IF(H1810&gt;=0.4,50,0)))</f>
        <v>100</v>
      </c>
      <c r="O1810" s="55" t="n">
        <f aca="false">IF(COUNT(I1810)=0,50,IF(J1810="proxy_vix",50,IF(I1810&lt;350,100,IF(I1810&lt;=450,50,0))))</f>
        <v>50</v>
      </c>
      <c r="P1810" s="55" t="n">
        <f aca="false">IF(COUNT(K1810)=0,50,IF(K1810&lt;20,100,IF(K1810&lt;=25,50,0)))</f>
        <v>100</v>
      </c>
      <c r="Q1810" s="54"/>
      <c r="R1810" s="47"/>
      <c r="S1810" s="51" t="n">
        <f aca="false">$E1810/$E1809-1</f>
        <v>0.0118872556237701</v>
      </c>
      <c r="T1810" s="56" t="n">
        <f aca="false">$K1810/$K1809-1</f>
        <v>-0.00289017341040454</v>
      </c>
      <c r="V1810" s="57"/>
      <c r="W1810" s="57"/>
      <c r="Y1810" s="1" t="str">
        <f aca="false">IF(AX1810&gt;=70,"EASY",IF(AX1810&gt;40,"UNCERTAIN","HARD"))</f>
        <v>EASY</v>
      </c>
      <c r="AA1810" s="58" t="n">
        <f aca="false">IF($A1810&lt;200,"",AVERAGE($E1761:$E1810)/AVERAGE($E1611:$E1810)-1)</f>
        <v>0.147339278320247</v>
      </c>
      <c r="AB1810" s="59" t="n">
        <f aca="false">LOOKUP($B1810,07_L1政策步階!$A$4:$A$14,07_L1政策步階!$C$4:$C$14)</f>
        <v>0</v>
      </c>
      <c r="AC1810" s="57"/>
      <c r="AD1810" s="57"/>
      <c r="AE1810" s="57"/>
      <c r="AF1810" s="57"/>
      <c r="AG1810" s="57"/>
      <c r="AH1810" s="57"/>
      <c r="AI1810" s="57"/>
      <c r="AJ1810" s="57"/>
      <c r="AK1810" s="57"/>
      <c r="AL1810" s="59" t="n">
        <f aca="false">IF(ISNUMBER($AA1810),IF($AA1810&gt;=0.005,100,IF($AA1810&gt;=-0.015,50,0)),"")</f>
        <v>100</v>
      </c>
      <c r="AM1810" s="59" t="n">
        <f aca="false">IF(ISNUMBER($AB1810),IF($AB1810=1,100,IF($AB1810=0,50,0)),"")</f>
        <v>50</v>
      </c>
      <c r="AN1810" s="0" t="str">
        <f aca="false">IF(ISNUMBER($AC1810),IF($AC1810&gt;=0.001,100,IF($AC1810&gt;=-0.003,50,0)),"")</f>
        <v/>
      </c>
      <c r="AO1810" s="0" t="str">
        <f aca="false">IF(ISNUMBER($AD1810),IF($AD1810&gt;=0.04,100,IF($AD1810&gt;=0,50,0)),"")</f>
        <v/>
      </c>
      <c r="AP1810" s="0" t="str">
        <f aca="false">IF(ISNUMBER($AE1810),IF($AE1810&gt;=25,100,IF($AE1810&gt;=-75,50,0)),"")</f>
        <v/>
      </c>
      <c r="AQ1810" s="0" t="str">
        <f aca="false">IF(ISNUMBER($AF1810),IF($AF1810&gt;0,100,IF($AF1810&gt;=-50,50,0)),"")</f>
        <v/>
      </c>
      <c r="AR1810" s="0" t="str">
        <f aca="false">IF(ISNUMBER($AG1810),IF($AG1810=1,100,IF($AG1810=0,50,0)),"")</f>
        <v/>
      </c>
      <c r="AS1810" s="0" t="str">
        <f aca="false">IF(ISNUMBER($AH1810),IF($AH1810&lt;0,100,IF($AH1810&lt;=20,50,0)),"")</f>
        <v/>
      </c>
      <c r="AT1810" s="0" t="str">
        <f aca="false">IF(ISNUMBER($AI1810),IF($AI1810&lt;0.95,100,IF($AI1810&lt;=1,50,0)),"")</f>
        <v/>
      </c>
      <c r="AU1810" s="0" t="str">
        <f aca="false">IF(ISNUMBER($AJ1810),IF($AJ1810&lt;30,0,IF($AJ1810&lt;40,50,IF($AJ1810&lt;=90,100,50))),"")</f>
        <v/>
      </c>
      <c r="AV1810" s="0" t="str">
        <f aca="false">IF(ISNUMBER($AK1810),IF($AK1810&gt;-0.2,100,IF($AK1810&gt;=-0.4,50,0)),"")</f>
        <v/>
      </c>
      <c r="AW1810" s="59" t="n">
        <f aca="false">01_指標庫!$H$4*ISNUMBER($F1810)+01_指標庫!$H$5*ISNUMBER($AA1810)+01_指標庫!$H$6*ISNUMBER($G1810)+01_指標庫!$H$7*ISNUMBER($H1810)+01_指標庫!$H$8*ISNUMBER($AF1810)+01_指標庫!$H$9*ISNUMBER($AG1810)+01_指標庫!$H$10*ISNUMBER($AB1810)+01_指標庫!$H$11*ISNUMBER($AC1810)+01_指標庫!$H$12*ISNUMBER($AD1810)+01_指標庫!$H$13*ISNUMBER($AE1810)+01_指標庫!$H$14*ISNUMBER($I1810)+01_指標庫!$H$15*ISNUMBER($AH1810)+01_指標庫!$H$16*ISNUMBER($K1810)+01_指標庫!$H$17*ISNUMBER($AI1810)+01_指標庫!$H$18*ISNUMBER($AJ1810)+01_指標庫!$H$19*ISNUMBER($AK1810)+01_指標庫!$H$20*ISNUMBER($BB1810)+01_指標庫!$H$21*ISNUMBER($BC1810)</f>
        <v>51</v>
      </c>
      <c r="AX1810" s="59" t="n">
        <f aca="false">IF(AW1810=0,50,ROUND((01_指標庫!$H$4*IF(ISNUMBER($F1810),L1810,0)+01_指標庫!$H$5*IF(ISNUMBER($AA1810),AL1810,0)+01_指標庫!$H$6*IF(ISNUMBER($G1810),M1810,0)+01_指標庫!$H$7*IF(ISNUMBER($H1810),N1810,0)+01_指標庫!$H$8*IF(ISNUMBER($AF1810),AQ1810,0)+01_指標庫!$H$9*IF(ISNUMBER($AG1810),AR1810,0)+01_指標庫!$H$10*IF(ISNUMBER($AB1810),AM1810,0)+01_指標庫!$H$11*IF(ISNUMBER($AC1810),AN1810,0)+01_指標庫!$H$12*IF(ISNUMBER($AD1810),AO1810,0)+01_指標庫!$H$13*IF(ISNUMBER($AE1810),AP1810,0)+01_指標庫!$H$14*IF(ISNUMBER($I1810),O1810,0)+01_指標庫!$H$15*IF(ISNUMBER($AH1810),AS1810,0)+01_指標庫!$H$16*IF(ISNUMBER($K1810),P1810,0)+01_指標庫!$H$17*IF(ISNUMBER($AI1810),AT1810,0)+01_指標庫!$H$18*IF(ISNUMBER($AJ1810),AU1810,0)+01_指標庫!$H$19*IF(ISNUMBER($AK1810),AV1810,0)+01_指標庫!$H$20*IF(ISNUMBER($BB1810),BB1810,0)+01_指標庫!$H$21*IF(ISNUMBER($BC1810),BC1810,0))/AW1810,1))</f>
        <v>81.4</v>
      </c>
      <c r="AY1810" s="60"/>
      <c r="AZ1810" s="60"/>
      <c r="BA1810" s="58" t="n">
        <f aca="false">AVERAGE($E1806:$E1810)/AVERAGE($E1801:$E1810)-1</f>
        <v>-1.99657045126811E-005</v>
      </c>
      <c r="BB1810" s="59" t="n">
        <f aca="false">IF(ISNUMBER($BA1810),IF(OR($S1810&lt;=-0.03,$BA1810&lt;-0.003),0,IF(OR($S1810&lt;=-0.02,$BA1810&lt;0.01),50,100)),"")</f>
        <v>50</v>
      </c>
      <c r="BC1810" s="0" t="str">
        <f aca="false">IF(OR(COUNT($AZ1810)=0,COUNT($AZ1809)=0),"",IF(OR($AY1810/$AZ1809-1&lt;=-0.03,$AZ1810/$AZ1809-1&lt;=-0.045,IF(COUNT($AZ1801:$AZ1810)=10,AVERAGE($AZ1806:$AZ1810)/AVERAGE($AZ1801:$AZ1810)-1&lt;-0.01,FALSE())),0,IF(OR($AZ1810/$AZ1809-1&lt;=-0.02,IF(COUNT($AZ1801:$AZ1810)=10,AVERAGE($AZ1806:$AZ1810)/AVERAGE($AZ1801:$AZ1810)-1&lt;0.005,FALSE())),50,100)))</f>
        <v/>
      </c>
    </row>
    <row r="1811" customFormat="false" ht="15" hidden="false" customHeight="true" outlineLevel="0" collapsed="false">
      <c r="A1811" s="47" t="n">
        <v>1807</v>
      </c>
      <c r="B1811" s="48" t="n">
        <v>45181</v>
      </c>
      <c r="C1811" s="47" t="n">
        <v>2023</v>
      </c>
      <c r="D1811" s="49" t="s">
        <v>237</v>
      </c>
      <c r="E1811" s="50" t="n">
        <v>15289.74</v>
      </c>
      <c r="F1811" s="51" t="n">
        <v>0.145362</v>
      </c>
      <c r="G1811" s="51" t="n">
        <v>-0.034821</v>
      </c>
      <c r="H1811" s="52" t="n">
        <v>0.7755</v>
      </c>
      <c r="I1811" s="53" t="n">
        <v>384</v>
      </c>
      <c r="J1811" s="47" t="s">
        <v>235</v>
      </c>
      <c r="K1811" s="54" t="n">
        <v>14.23</v>
      </c>
      <c r="L1811" s="55" t="n">
        <f aca="false">IF(COUNT(F1811)=0,50,IF(F1811&gt;=0,100,IF(F1811&gt;=-0.02,50,0)))</f>
        <v>100</v>
      </c>
      <c r="M1811" s="55" t="n">
        <f aca="false">IF(COUNT(G1811)=0,50,IF(G1811&gt;-0.06,100,IF(G1811&gt;-0.15,50,0)))</f>
        <v>100</v>
      </c>
      <c r="N1811" s="55" t="n">
        <f aca="false">IF(COUNT(H1811)=0,50,IF(H1811&gt;=0.6,100,IF(H1811&gt;=0.4,50,0)))</f>
        <v>100</v>
      </c>
      <c r="O1811" s="55" t="n">
        <f aca="false">IF(COUNT(I1811)=0,50,IF(J1811="proxy_vix",50,IF(I1811&lt;350,100,IF(I1811&lt;=450,50,0))))</f>
        <v>50</v>
      </c>
      <c r="P1811" s="55" t="n">
        <f aca="false">IF(COUNT(K1811)=0,50,IF(K1811&lt;20,100,IF(K1811&lt;=25,50,0)))</f>
        <v>100</v>
      </c>
      <c r="Q1811" s="54"/>
      <c r="R1811" s="47"/>
      <c r="S1811" s="51" t="n">
        <f aca="false">$E1811/$E1810-1</f>
        <v>-0.0111325473568205</v>
      </c>
      <c r="T1811" s="56" t="n">
        <f aca="false">$K1811/$K1810-1</f>
        <v>0.0311594202898551</v>
      </c>
      <c r="V1811" s="57"/>
      <c r="W1811" s="57"/>
      <c r="Y1811" s="1" t="str">
        <f aca="false">IF(AX1811&gt;=70,"EASY",IF(AX1811&gt;40,"UNCERTAIN","HARD"))</f>
        <v>EASY</v>
      </c>
      <c r="AA1811" s="58" t="n">
        <f aca="false">IF($A1811&lt;200,"",AVERAGE($E1762:$E1811)/AVERAGE($E1612:$E1811)-1)</f>
        <v>0.145972900270139</v>
      </c>
      <c r="AB1811" s="59" t="n">
        <f aca="false">LOOKUP($B1811,07_L1政策步階!$A$4:$A$14,07_L1政策步階!$C$4:$C$14)</f>
        <v>0</v>
      </c>
      <c r="AC1811" s="57"/>
      <c r="AD1811" s="57"/>
      <c r="AE1811" s="57"/>
      <c r="AF1811" s="57"/>
      <c r="AG1811" s="57"/>
      <c r="AH1811" s="57"/>
      <c r="AI1811" s="57"/>
      <c r="AJ1811" s="57"/>
      <c r="AK1811" s="57"/>
      <c r="AL1811" s="59" t="n">
        <f aca="false">IF(ISNUMBER($AA1811),IF($AA1811&gt;=0.005,100,IF($AA1811&gt;=-0.015,50,0)),"")</f>
        <v>100</v>
      </c>
      <c r="AM1811" s="59" t="n">
        <f aca="false">IF(ISNUMBER($AB1811),IF($AB1811=1,100,IF($AB1811=0,50,0)),"")</f>
        <v>50</v>
      </c>
      <c r="AN1811" s="0" t="str">
        <f aca="false">IF(ISNUMBER($AC1811),IF($AC1811&gt;=0.001,100,IF($AC1811&gt;=-0.003,50,0)),"")</f>
        <v/>
      </c>
      <c r="AO1811" s="0" t="str">
        <f aca="false">IF(ISNUMBER($AD1811),IF($AD1811&gt;=0.04,100,IF($AD1811&gt;=0,50,0)),"")</f>
        <v/>
      </c>
      <c r="AP1811" s="0" t="str">
        <f aca="false">IF(ISNUMBER($AE1811),IF($AE1811&gt;=25,100,IF($AE1811&gt;=-75,50,0)),"")</f>
        <v/>
      </c>
      <c r="AQ1811" s="0" t="str">
        <f aca="false">IF(ISNUMBER($AF1811),IF($AF1811&gt;0,100,IF($AF1811&gt;=-50,50,0)),"")</f>
        <v/>
      </c>
      <c r="AR1811" s="0" t="str">
        <f aca="false">IF(ISNUMBER($AG1811),IF($AG1811=1,100,IF($AG1811=0,50,0)),"")</f>
        <v/>
      </c>
      <c r="AS1811" s="0" t="str">
        <f aca="false">IF(ISNUMBER($AH1811),IF($AH1811&lt;0,100,IF($AH1811&lt;=20,50,0)),"")</f>
        <v/>
      </c>
      <c r="AT1811" s="0" t="str">
        <f aca="false">IF(ISNUMBER($AI1811),IF($AI1811&lt;0.95,100,IF($AI1811&lt;=1,50,0)),"")</f>
        <v/>
      </c>
      <c r="AU1811" s="0" t="str">
        <f aca="false">IF(ISNUMBER($AJ1811),IF($AJ1811&lt;30,0,IF($AJ1811&lt;40,50,IF($AJ1811&lt;=90,100,50))),"")</f>
        <v/>
      </c>
      <c r="AV1811" s="0" t="str">
        <f aca="false">IF(ISNUMBER($AK1811),IF($AK1811&gt;-0.2,100,IF($AK1811&gt;=-0.4,50,0)),"")</f>
        <v/>
      </c>
      <c r="AW1811" s="59" t="n">
        <f aca="false">01_指標庫!$H$4*ISNUMBER($F1811)+01_指標庫!$H$5*ISNUMBER($AA1811)+01_指標庫!$H$6*ISNUMBER($G1811)+01_指標庫!$H$7*ISNUMBER($H1811)+01_指標庫!$H$8*ISNUMBER($AF1811)+01_指標庫!$H$9*ISNUMBER($AG1811)+01_指標庫!$H$10*ISNUMBER($AB1811)+01_指標庫!$H$11*ISNUMBER($AC1811)+01_指標庫!$H$12*ISNUMBER($AD1811)+01_指標庫!$H$13*ISNUMBER($AE1811)+01_指標庫!$H$14*ISNUMBER($I1811)+01_指標庫!$H$15*ISNUMBER($AH1811)+01_指標庫!$H$16*ISNUMBER($K1811)+01_指標庫!$H$17*ISNUMBER($AI1811)+01_指標庫!$H$18*ISNUMBER($AJ1811)+01_指標庫!$H$19*ISNUMBER($AK1811)+01_指標庫!$H$20*ISNUMBER($BB1811)+01_指標庫!$H$21*ISNUMBER($BC1811)</f>
        <v>51</v>
      </c>
      <c r="AX1811" s="59" t="n">
        <f aca="false">IF(AW1811=0,50,ROUND((01_指標庫!$H$4*IF(ISNUMBER($F1811),L1811,0)+01_指標庫!$H$5*IF(ISNUMBER($AA1811),AL1811,0)+01_指標庫!$H$6*IF(ISNUMBER($G1811),M1811,0)+01_指標庫!$H$7*IF(ISNUMBER($H1811),N1811,0)+01_指標庫!$H$8*IF(ISNUMBER($AF1811),AQ1811,0)+01_指標庫!$H$9*IF(ISNUMBER($AG1811),AR1811,0)+01_指標庫!$H$10*IF(ISNUMBER($AB1811),AM1811,0)+01_指標庫!$H$11*IF(ISNUMBER($AC1811),AN1811,0)+01_指標庫!$H$12*IF(ISNUMBER($AD1811),AO1811,0)+01_指標庫!$H$13*IF(ISNUMBER($AE1811),AP1811,0)+01_指標庫!$H$14*IF(ISNUMBER($I1811),O1811,0)+01_指標庫!$H$15*IF(ISNUMBER($AH1811),AS1811,0)+01_指標庫!$H$16*IF(ISNUMBER($K1811),P1811,0)+01_指標庫!$H$17*IF(ISNUMBER($AI1811),AT1811,0)+01_指標庫!$H$18*IF(ISNUMBER($AJ1811),AU1811,0)+01_指標庫!$H$19*IF(ISNUMBER($AK1811),AV1811,0)+01_指標庫!$H$20*IF(ISNUMBER($BB1811),BB1811,0)+01_指標庫!$H$21*IF(ISNUMBER($BC1811),BC1811,0))/AW1811,1))</f>
        <v>75.5</v>
      </c>
      <c r="AY1811" s="60"/>
      <c r="AZ1811" s="60"/>
      <c r="BA1811" s="58" t="n">
        <f aca="false">AVERAGE($E1807:$E1811)/AVERAGE($E1802:$E1811)-1</f>
        <v>-0.00439834949070128</v>
      </c>
      <c r="BB1811" s="59" t="n">
        <f aca="false">IF(ISNUMBER($BA1811),IF(OR($S1811&lt;=-0.03,$BA1811&lt;-0.003),0,IF(OR($S1811&lt;=-0.02,$BA1811&lt;0.01),50,100)),"")</f>
        <v>0</v>
      </c>
      <c r="BC1811" s="0" t="str">
        <f aca="false">IF(OR(COUNT($AZ1811)=0,COUNT($AZ1810)=0),"",IF(OR($AY1811/$AZ1810-1&lt;=-0.03,$AZ1811/$AZ1810-1&lt;=-0.045,IF(COUNT($AZ1802:$AZ1811)=10,AVERAGE($AZ1807:$AZ1811)/AVERAGE($AZ1802:$AZ1811)-1&lt;-0.01,FALSE())),0,IF(OR($AZ1811/$AZ1810-1&lt;=-0.02,IF(COUNT($AZ1802:$AZ1811)=10,AVERAGE($AZ1807:$AZ1811)/AVERAGE($AZ1802:$AZ1811)-1&lt;0.005,FALSE())),50,100)))</f>
        <v/>
      </c>
    </row>
    <row r="1812" customFormat="false" ht="15" hidden="false" customHeight="true" outlineLevel="0" collapsed="false">
      <c r="A1812" s="47" t="n">
        <v>1808</v>
      </c>
      <c r="B1812" s="48" t="n">
        <v>45182</v>
      </c>
      <c r="C1812" s="47" t="n">
        <v>2023</v>
      </c>
      <c r="D1812" s="49" t="s">
        <v>238</v>
      </c>
      <c r="E1812" s="50" t="n">
        <v>15348.53</v>
      </c>
      <c r="F1812" s="51" t="n">
        <v>0.148256</v>
      </c>
      <c r="G1812" s="51" t="n">
        <v>-0.03111</v>
      </c>
      <c r="H1812" s="52" t="n">
        <v>0.7959</v>
      </c>
      <c r="I1812" s="53" t="n">
        <v>385</v>
      </c>
      <c r="J1812" s="47" t="s">
        <v>235</v>
      </c>
      <c r="K1812" s="54" t="n">
        <v>13.48</v>
      </c>
      <c r="L1812" s="55" t="n">
        <f aca="false">IF(COUNT(F1812)=0,50,IF(F1812&gt;=0,100,IF(F1812&gt;=-0.02,50,0)))</f>
        <v>100</v>
      </c>
      <c r="M1812" s="55" t="n">
        <f aca="false">IF(COUNT(G1812)=0,50,IF(G1812&gt;-0.06,100,IF(G1812&gt;-0.15,50,0)))</f>
        <v>100</v>
      </c>
      <c r="N1812" s="55" t="n">
        <f aca="false">IF(COUNT(H1812)=0,50,IF(H1812&gt;=0.6,100,IF(H1812&gt;=0.4,50,0)))</f>
        <v>100</v>
      </c>
      <c r="O1812" s="55" t="n">
        <f aca="false">IF(COUNT(I1812)=0,50,IF(J1812="proxy_vix",50,IF(I1812&lt;350,100,IF(I1812&lt;=450,50,0))))</f>
        <v>50</v>
      </c>
      <c r="P1812" s="55" t="n">
        <f aca="false">IF(COUNT(K1812)=0,50,IF(K1812&lt;20,100,IF(K1812&lt;=25,50,0)))</f>
        <v>100</v>
      </c>
      <c r="Q1812" s="54"/>
      <c r="R1812" s="47"/>
      <c r="S1812" s="51" t="n">
        <f aca="false">$E1812/$E1811-1</f>
        <v>0.00384506211354818</v>
      </c>
      <c r="T1812" s="56" t="n">
        <f aca="false">$K1812/$K1811-1</f>
        <v>-0.0527055516514406</v>
      </c>
      <c r="V1812" s="57"/>
      <c r="W1812" s="57"/>
      <c r="Y1812" s="1" t="str">
        <f aca="false">IF(AX1812&gt;=70,"EASY",IF(AX1812&gt;40,"UNCERTAIN","HARD"))</f>
        <v>EASY</v>
      </c>
      <c r="AA1812" s="58" t="n">
        <f aca="false">IF($A1812&lt;200,"",AVERAGE($E1763:$E1812)/AVERAGE($E1613:$E1812)-1)</f>
        <v>0.1446776080859</v>
      </c>
      <c r="AB1812" s="59" t="n">
        <f aca="false">LOOKUP($B1812,07_L1政策步階!$A$4:$A$14,07_L1政策步階!$C$4:$C$14)</f>
        <v>0</v>
      </c>
      <c r="AC1812" s="57"/>
      <c r="AD1812" s="57"/>
      <c r="AE1812" s="57"/>
      <c r="AF1812" s="57"/>
      <c r="AG1812" s="57"/>
      <c r="AH1812" s="57"/>
      <c r="AI1812" s="57"/>
      <c r="AJ1812" s="57"/>
      <c r="AK1812" s="57"/>
      <c r="AL1812" s="59" t="n">
        <f aca="false">IF(ISNUMBER($AA1812),IF($AA1812&gt;=0.005,100,IF($AA1812&gt;=-0.015,50,0)),"")</f>
        <v>100</v>
      </c>
      <c r="AM1812" s="59" t="n">
        <f aca="false">IF(ISNUMBER($AB1812),IF($AB1812=1,100,IF($AB1812=0,50,0)),"")</f>
        <v>50</v>
      </c>
      <c r="AN1812" s="0" t="str">
        <f aca="false">IF(ISNUMBER($AC1812),IF($AC1812&gt;=0.001,100,IF($AC1812&gt;=-0.003,50,0)),"")</f>
        <v/>
      </c>
      <c r="AO1812" s="0" t="str">
        <f aca="false">IF(ISNUMBER($AD1812),IF($AD1812&gt;=0.04,100,IF($AD1812&gt;=0,50,0)),"")</f>
        <v/>
      </c>
      <c r="AP1812" s="0" t="str">
        <f aca="false">IF(ISNUMBER($AE1812),IF($AE1812&gt;=25,100,IF($AE1812&gt;=-75,50,0)),"")</f>
        <v/>
      </c>
      <c r="AQ1812" s="0" t="str">
        <f aca="false">IF(ISNUMBER($AF1812),IF($AF1812&gt;0,100,IF($AF1812&gt;=-50,50,0)),"")</f>
        <v/>
      </c>
      <c r="AR1812" s="0" t="str">
        <f aca="false">IF(ISNUMBER($AG1812),IF($AG1812=1,100,IF($AG1812=0,50,0)),"")</f>
        <v/>
      </c>
      <c r="AS1812" s="0" t="str">
        <f aca="false">IF(ISNUMBER($AH1812),IF($AH1812&lt;0,100,IF($AH1812&lt;=20,50,0)),"")</f>
        <v/>
      </c>
      <c r="AT1812" s="0" t="str">
        <f aca="false">IF(ISNUMBER($AI1812),IF($AI1812&lt;0.95,100,IF($AI1812&lt;=1,50,0)),"")</f>
        <v/>
      </c>
      <c r="AU1812" s="0" t="str">
        <f aca="false">IF(ISNUMBER($AJ1812),IF($AJ1812&lt;30,0,IF($AJ1812&lt;40,50,IF($AJ1812&lt;=90,100,50))),"")</f>
        <v/>
      </c>
      <c r="AV1812" s="0" t="str">
        <f aca="false">IF(ISNUMBER($AK1812),IF($AK1812&gt;-0.2,100,IF($AK1812&gt;=-0.4,50,0)),"")</f>
        <v/>
      </c>
      <c r="AW1812" s="59" t="n">
        <f aca="false">01_指標庫!$H$4*ISNUMBER($F1812)+01_指標庫!$H$5*ISNUMBER($AA1812)+01_指標庫!$H$6*ISNUMBER($G1812)+01_指標庫!$H$7*ISNUMBER($H1812)+01_指標庫!$H$8*ISNUMBER($AF1812)+01_指標庫!$H$9*ISNUMBER($AG1812)+01_指標庫!$H$10*ISNUMBER($AB1812)+01_指標庫!$H$11*ISNUMBER($AC1812)+01_指標庫!$H$12*ISNUMBER($AD1812)+01_指標庫!$H$13*ISNUMBER($AE1812)+01_指標庫!$H$14*ISNUMBER($I1812)+01_指標庫!$H$15*ISNUMBER($AH1812)+01_指標庫!$H$16*ISNUMBER($K1812)+01_指標庫!$H$17*ISNUMBER($AI1812)+01_指標庫!$H$18*ISNUMBER($AJ1812)+01_指標庫!$H$19*ISNUMBER($AK1812)+01_指標庫!$H$20*ISNUMBER($BB1812)+01_指標庫!$H$21*ISNUMBER($BC1812)</f>
        <v>51</v>
      </c>
      <c r="AX1812" s="59" t="n">
        <f aca="false">IF(AW1812=0,50,ROUND((01_指標庫!$H$4*IF(ISNUMBER($F1812),L1812,0)+01_指標庫!$H$5*IF(ISNUMBER($AA1812),AL1812,0)+01_指標庫!$H$6*IF(ISNUMBER($G1812),M1812,0)+01_指標庫!$H$7*IF(ISNUMBER($H1812),N1812,0)+01_指標庫!$H$8*IF(ISNUMBER($AF1812),AQ1812,0)+01_指標庫!$H$9*IF(ISNUMBER($AG1812),AR1812,0)+01_指標庫!$H$10*IF(ISNUMBER($AB1812),AM1812,0)+01_指標庫!$H$11*IF(ISNUMBER($AC1812),AN1812,0)+01_指標庫!$H$12*IF(ISNUMBER($AD1812),AO1812,0)+01_指標庫!$H$13*IF(ISNUMBER($AE1812),AP1812,0)+01_指標庫!$H$14*IF(ISNUMBER($I1812),O1812,0)+01_指標庫!$H$15*IF(ISNUMBER($AH1812),AS1812,0)+01_指標庫!$H$16*IF(ISNUMBER($K1812),P1812,0)+01_指標庫!$H$17*IF(ISNUMBER($AI1812),AT1812,0)+01_指標庫!$H$18*IF(ISNUMBER($AJ1812),AU1812,0)+01_指標庫!$H$19*IF(ISNUMBER($AK1812),AV1812,0)+01_指標庫!$H$20*IF(ISNUMBER($BB1812),BB1812,0)+01_指標庫!$H$21*IF(ISNUMBER($BC1812),BC1812,0))/AW1812,1))</f>
        <v>75.5</v>
      </c>
      <c r="AY1812" s="60"/>
      <c r="AZ1812" s="60"/>
      <c r="BA1812" s="58" t="n">
        <f aca="false">AVERAGE($E1808:$E1812)/AVERAGE($E1803:$E1812)-1</f>
        <v>-0.00451475463901341</v>
      </c>
      <c r="BB1812" s="59" t="n">
        <f aca="false">IF(ISNUMBER($BA1812),IF(OR($S1812&lt;=-0.03,$BA1812&lt;-0.003),0,IF(OR($S1812&lt;=-0.02,$BA1812&lt;0.01),50,100)),"")</f>
        <v>0</v>
      </c>
      <c r="BC1812" s="0" t="str">
        <f aca="false">IF(OR(COUNT($AZ1812)=0,COUNT($AZ1811)=0),"",IF(OR($AY1812/$AZ1811-1&lt;=-0.03,$AZ1812/$AZ1811-1&lt;=-0.045,IF(COUNT($AZ1803:$AZ1812)=10,AVERAGE($AZ1808:$AZ1812)/AVERAGE($AZ1803:$AZ1812)-1&lt;-0.01,FALSE())),0,IF(OR($AZ1812/$AZ1811-1&lt;=-0.02,IF(COUNT($AZ1803:$AZ1812)=10,AVERAGE($AZ1808:$AZ1812)/AVERAGE($AZ1803:$AZ1812)-1&lt;0.005,FALSE())),50,100)))</f>
        <v/>
      </c>
    </row>
    <row r="1813" customFormat="false" ht="15" hidden="false" customHeight="true" outlineLevel="0" collapsed="false">
      <c r="A1813" s="47" t="n">
        <v>1809</v>
      </c>
      <c r="B1813" s="48" t="n">
        <v>45183</v>
      </c>
      <c r="C1813" s="47" t="n">
        <v>2023</v>
      </c>
      <c r="D1813" s="49" t="s">
        <v>239</v>
      </c>
      <c r="E1813" s="50" t="n">
        <v>15473.89</v>
      </c>
      <c r="F1813" s="51" t="n">
        <v>0.156027</v>
      </c>
      <c r="G1813" s="51" t="n">
        <v>-0.023196</v>
      </c>
      <c r="H1813" s="52" t="n">
        <v>0.8163</v>
      </c>
      <c r="I1813" s="53" t="n">
        <v>378</v>
      </c>
      <c r="J1813" s="47" t="s">
        <v>235</v>
      </c>
      <c r="K1813" s="54" t="n">
        <v>12.82</v>
      </c>
      <c r="L1813" s="55" t="n">
        <f aca="false">IF(COUNT(F1813)=0,50,IF(F1813&gt;=0,100,IF(F1813&gt;=-0.02,50,0)))</f>
        <v>100</v>
      </c>
      <c r="M1813" s="55" t="n">
        <f aca="false">IF(COUNT(G1813)=0,50,IF(G1813&gt;-0.06,100,IF(G1813&gt;-0.15,50,0)))</f>
        <v>100</v>
      </c>
      <c r="N1813" s="55" t="n">
        <f aca="false">IF(COUNT(H1813)=0,50,IF(H1813&gt;=0.6,100,IF(H1813&gt;=0.4,50,0)))</f>
        <v>100</v>
      </c>
      <c r="O1813" s="55" t="n">
        <f aca="false">IF(COUNT(I1813)=0,50,IF(J1813="proxy_vix",50,IF(I1813&lt;350,100,IF(I1813&lt;=450,50,0))))</f>
        <v>50</v>
      </c>
      <c r="P1813" s="55" t="n">
        <f aca="false">IF(COUNT(K1813)=0,50,IF(K1813&lt;20,100,IF(K1813&lt;=25,50,0)))</f>
        <v>100</v>
      </c>
      <c r="Q1813" s="54"/>
      <c r="R1813" s="47"/>
      <c r="S1813" s="51" t="n">
        <f aca="false">$E1813/$E1812-1</f>
        <v>0.00816755741429298</v>
      </c>
      <c r="T1813" s="56" t="n">
        <f aca="false">$K1813/$K1812-1</f>
        <v>-0.0489614243323442</v>
      </c>
      <c r="V1813" s="57"/>
      <c r="W1813" s="57"/>
      <c r="Y1813" s="1" t="str">
        <f aca="false">IF(AX1813&gt;=70,"EASY",IF(AX1813&gt;40,"UNCERTAIN","HARD"))</f>
        <v>EASY</v>
      </c>
      <c r="AA1813" s="58" t="n">
        <f aca="false">IF($A1813&lt;200,"",AVERAGE($E1764:$E1813)/AVERAGE($E1614:$E1813)-1)</f>
        <v>0.143491498890028</v>
      </c>
      <c r="AB1813" s="59" t="n">
        <f aca="false">LOOKUP($B1813,07_L1政策步階!$A$4:$A$14,07_L1政策步階!$C$4:$C$14)</f>
        <v>0</v>
      </c>
      <c r="AC1813" s="57"/>
      <c r="AD1813" s="57"/>
      <c r="AE1813" s="57"/>
      <c r="AF1813" s="57"/>
      <c r="AG1813" s="57"/>
      <c r="AH1813" s="57"/>
      <c r="AI1813" s="57"/>
      <c r="AJ1813" s="57"/>
      <c r="AK1813" s="57"/>
      <c r="AL1813" s="59" t="n">
        <f aca="false">IF(ISNUMBER($AA1813),IF($AA1813&gt;=0.005,100,IF($AA1813&gt;=-0.015,50,0)),"")</f>
        <v>100</v>
      </c>
      <c r="AM1813" s="59" t="n">
        <f aca="false">IF(ISNUMBER($AB1813),IF($AB1813=1,100,IF($AB1813=0,50,0)),"")</f>
        <v>50</v>
      </c>
      <c r="AN1813" s="0" t="str">
        <f aca="false">IF(ISNUMBER($AC1813),IF($AC1813&gt;=0.001,100,IF($AC1813&gt;=-0.003,50,0)),"")</f>
        <v/>
      </c>
      <c r="AO1813" s="0" t="str">
        <f aca="false">IF(ISNUMBER($AD1813),IF($AD1813&gt;=0.04,100,IF($AD1813&gt;=0,50,0)),"")</f>
        <v/>
      </c>
      <c r="AP1813" s="0" t="str">
        <f aca="false">IF(ISNUMBER($AE1813),IF($AE1813&gt;=25,100,IF($AE1813&gt;=-75,50,0)),"")</f>
        <v/>
      </c>
      <c r="AQ1813" s="0" t="str">
        <f aca="false">IF(ISNUMBER($AF1813),IF($AF1813&gt;0,100,IF($AF1813&gt;=-50,50,0)),"")</f>
        <v/>
      </c>
      <c r="AR1813" s="0" t="str">
        <f aca="false">IF(ISNUMBER($AG1813),IF($AG1813=1,100,IF($AG1813=0,50,0)),"")</f>
        <v/>
      </c>
      <c r="AS1813" s="0" t="str">
        <f aca="false">IF(ISNUMBER($AH1813),IF($AH1813&lt;0,100,IF($AH1813&lt;=20,50,0)),"")</f>
        <v/>
      </c>
      <c r="AT1813" s="0" t="str">
        <f aca="false">IF(ISNUMBER($AI1813),IF($AI1813&lt;0.95,100,IF($AI1813&lt;=1,50,0)),"")</f>
        <v/>
      </c>
      <c r="AU1813" s="0" t="str">
        <f aca="false">IF(ISNUMBER($AJ1813),IF($AJ1813&lt;30,0,IF($AJ1813&lt;40,50,IF($AJ1813&lt;=90,100,50))),"")</f>
        <v/>
      </c>
      <c r="AV1813" s="0" t="str">
        <f aca="false">IF(ISNUMBER($AK1813),IF($AK1813&gt;-0.2,100,IF($AK1813&gt;=-0.4,50,0)),"")</f>
        <v/>
      </c>
      <c r="AW1813" s="59" t="n">
        <f aca="false">01_指標庫!$H$4*ISNUMBER($F1813)+01_指標庫!$H$5*ISNUMBER($AA1813)+01_指標庫!$H$6*ISNUMBER($G1813)+01_指標庫!$H$7*ISNUMBER($H1813)+01_指標庫!$H$8*ISNUMBER($AF1813)+01_指標庫!$H$9*ISNUMBER($AG1813)+01_指標庫!$H$10*ISNUMBER($AB1813)+01_指標庫!$H$11*ISNUMBER($AC1813)+01_指標庫!$H$12*ISNUMBER($AD1813)+01_指標庫!$H$13*ISNUMBER($AE1813)+01_指標庫!$H$14*ISNUMBER($I1813)+01_指標庫!$H$15*ISNUMBER($AH1813)+01_指標庫!$H$16*ISNUMBER($K1813)+01_指標庫!$H$17*ISNUMBER($AI1813)+01_指標庫!$H$18*ISNUMBER($AJ1813)+01_指標庫!$H$19*ISNUMBER($AK1813)+01_指標庫!$H$20*ISNUMBER($BB1813)+01_指標庫!$H$21*ISNUMBER($BC1813)</f>
        <v>51</v>
      </c>
      <c r="AX1813" s="59" t="n">
        <f aca="false">IF(AW1813=0,50,ROUND((01_指標庫!$H$4*IF(ISNUMBER($F1813),L1813,0)+01_指標庫!$H$5*IF(ISNUMBER($AA1813),AL1813,0)+01_指標庫!$H$6*IF(ISNUMBER($G1813),M1813,0)+01_指標庫!$H$7*IF(ISNUMBER($H1813),N1813,0)+01_指標庫!$H$8*IF(ISNUMBER($AF1813),AQ1813,0)+01_指標庫!$H$9*IF(ISNUMBER($AG1813),AR1813,0)+01_指標庫!$H$10*IF(ISNUMBER($AB1813),AM1813,0)+01_指標庫!$H$11*IF(ISNUMBER($AC1813),AN1813,0)+01_指標庫!$H$12*IF(ISNUMBER($AD1813),AO1813,0)+01_指標庫!$H$13*IF(ISNUMBER($AE1813),AP1813,0)+01_指標庫!$H$14*IF(ISNUMBER($I1813),O1813,0)+01_指標庫!$H$15*IF(ISNUMBER($AH1813),AS1813,0)+01_指標庫!$H$16*IF(ISNUMBER($K1813),P1813,0)+01_指標庫!$H$17*IF(ISNUMBER($AI1813),AT1813,0)+01_指標庫!$H$18*IF(ISNUMBER($AJ1813),AU1813,0)+01_指標庫!$H$19*IF(ISNUMBER($AK1813),AV1813,0)+01_指標庫!$H$20*IF(ISNUMBER($BB1813),BB1813,0)+01_指標庫!$H$21*IF(ISNUMBER($BC1813),BC1813,0))/AW1813,1))</f>
        <v>81.4</v>
      </c>
      <c r="AY1813" s="60"/>
      <c r="AZ1813" s="60"/>
      <c r="BA1813" s="58" t="n">
        <f aca="false">AVERAGE($E1809:$E1813)/AVERAGE($E1804:$E1813)-1</f>
        <v>-0.00179154523390346</v>
      </c>
      <c r="BB1813" s="59" t="n">
        <f aca="false">IF(ISNUMBER($BA1813),IF(OR($S1813&lt;=-0.03,$BA1813&lt;-0.003),0,IF(OR($S1813&lt;=-0.02,$BA1813&lt;0.01),50,100)),"")</f>
        <v>50</v>
      </c>
      <c r="BC1813" s="0" t="str">
        <f aca="false">IF(OR(COUNT($AZ1813)=0,COUNT($AZ1812)=0),"",IF(OR($AY1813/$AZ1812-1&lt;=-0.03,$AZ1813/$AZ1812-1&lt;=-0.045,IF(COUNT($AZ1804:$AZ1813)=10,AVERAGE($AZ1809:$AZ1813)/AVERAGE($AZ1804:$AZ1813)-1&lt;-0.01,FALSE())),0,IF(OR($AZ1813/$AZ1812-1&lt;=-0.02,IF(COUNT($AZ1804:$AZ1813)=10,AVERAGE($AZ1809:$AZ1813)/AVERAGE($AZ1804:$AZ1813)-1&lt;0.005,FALSE())),50,100)))</f>
        <v/>
      </c>
    </row>
    <row r="1814" customFormat="false" ht="15" hidden="false" customHeight="true" outlineLevel="0" collapsed="false">
      <c r="A1814" s="47" t="n">
        <v>1810</v>
      </c>
      <c r="B1814" s="48" t="n">
        <v>45184</v>
      </c>
      <c r="C1814" s="47" t="n">
        <v>2023</v>
      </c>
      <c r="D1814" s="49" t="s">
        <v>234</v>
      </c>
      <c r="E1814" s="50" t="n">
        <v>15202.4</v>
      </c>
      <c r="F1814" s="51" t="n">
        <v>0.134213</v>
      </c>
      <c r="G1814" s="51" t="n">
        <v>-0.040334</v>
      </c>
      <c r="H1814" s="52" t="n">
        <v>0.8163</v>
      </c>
      <c r="I1814" s="53" t="n">
        <v>379</v>
      </c>
      <c r="J1814" s="47" t="s">
        <v>235</v>
      </c>
      <c r="K1814" s="54" t="n">
        <v>13.79</v>
      </c>
      <c r="L1814" s="55" t="n">
        <f aca="false">IF(COUNT(F1814)=0,50,IF(F1814&gt;=0,100,IF(F1814&gt;=-0.02,50,0)))</f>
        <v>100</v>
      </c>
      <c r="M1814" s="55" t="n">
        <f aca="false">IF(COUNT(G1814)=0,50,IF(G1814&gt;-0.06,100,IF(G1814&gt;-0.15,50,0)))</f>
        <v>100</v>
      </c>
      <c r="N1814" s="55" t="n">
        <f aca="false">IF(COUNT(H1814)=0,50,IF(H1814&gt;=0.6,100,IF(H1814&gt;=0.4,50,0)))</f>
        <v>100</v>
      </c>
      <c r="O1814" s="55" t="n">
        <f aca="false">IF(COUNT(I1814)=0,50,IF(J1814="proxy_vix",50,IF(I1814&lt;350,100,IF(I1814&lt;=450,50,0))))</f>
        <v>50</v>
      </c>
      <c r="P1814" s="55" t="n">
        <f aca="false">IF(COUNT(K1814)=0,50,IF(K1814&lt;20,100,IF(K1814&lt;=25,50,0)))</f>
        <v>100</v>
      </c>
      <c r="Q1814" s="54"/>
      <c r="R1814" s="47"/>
      <c r="S1814" s="51" t="n">
        <f aca="false">$E1814/$E1813-1</f>
        <v>-0.0175450387717633</v>
      </c>
      <c r="T1814" s="56" t="n">
        <f aca="false">$K1814/$K1813-1</f>
        <v>0.0756630265210607</v>
      </c>
      <c r="V1814" s="57"/>
      <c r="W1814" s="57"/>
      <c r="Y1814" s="1" t="str">
        <f aca="false">IF(AX1814&gt;=70,"EASY",IF(AX1814&gt;40,"UNCERTAIN","HARD"))</f>
        <v>EASY</v>
      </c>
      <c r="AA1814" s="58" t="n">
        <f aca="false">IF($A1814&lt;200,"",AVERAGE($E1765:$E1814)/AVERAGE($E1615:$E1814)-1)</f>
        <v>0.142118153603259</v>
      </c>
      <c r="AB1814" s="59" t="n">
        <f aca="false">LOOKUP($B1814,07_L1政策步階!$A$4:$A$14,07_L1政策步階!$C$4:$C$14)</f>
        <v>0</v>
      </c>
      <c r="AC1814" s="57"/>
      <c r="AD1814" s="57"/>
      <c r="AE1814" s="57"/>
      <c r="AF1814" s="57"/>
      <c r="AG1814" s="57"/>
      <c r="AH1814" s="57"/>
      <c r="AI1814" s="57"/>
      <c r="AJ1814" s="57"/>
      <c r="AK1814" s="57"/>
      <c r="AL1814" s="59" t="n">
        <f aca="false">IF(ISNUMBER($AA1814),IF($AA1814&gt;=0.005,100,IF($AA1814&gt;=-0.015,50,0)),"")</f>
        <v>100</v>
      </c>
      <c r="AM1814" s="59" t="n">
        <f aca="false">IF(ISNUMBER($AB1814),IF($AB1814=1,100,IF($AB1814=0,50,0)),"")</f>
        <v>50</v>
      </c>
      <c r="AN1814" s="0" t="str">
        <f aca="false">IF(ISNUMBER($AC1814),IF($AC1814&gt;=0.001,100,IF($AC1814&gt;=-0.003,50,0)),"")</f>
        <v/>
      </c>
      <c r="AO1814" s="0" t="str">
        <f aca="false">IF(ISNUMBER($AD1814),IF($AD1814&gt;=0.04,100,IF($AD1814&gt;=0,50,0)),"")</f>
        <v/>
      </c>
      <c r="AP1814" s="0" t="str">
        <f aca="false">IF(ISNUMBER($AE1814),IF($AE1814&gt;=25,100,IF($AE1814&gt;=-75,50,0)),"")</f>
        <v/>
      </c>
      <c r="AQ1814" s="0" t="str">
        <f aca="false">IF(ISNUMBER($AF1814),IF($AF1814&gt;0,100,IF($AF1814&gt;=-50,50,0)),"")</f>
        <v/>
      </c>
      <c r="AR1814" s="0" t="str">
        <f aca="false">IF(ISNUMBER($AG1814),IF($AG1814=1,100,IF($AG1814=0,50,0)),"")</f>
        <v/>
      </c>
      <c r="AS1814" s="0" t="str">
        <f aca="false">IF(ISNUMBER($AH1814),IF($AH1814&lt;0,100,IF($AH1814&lt;=20,50,0)),"")</f>
        <v/>
      </c>
      <c r="AT1814" s="0" t="str">
        <f aca="false">IF(ISNUMBER($AI1814),IF($AI1814&lt;0.95,100,IF($AI1814&lt;=1,50,0)),"")</f>
        <v/>
      </c>
      <c r="AU1814" s="0" t="str">
        <f aca="false">IF(ISNUMBER($AJ1814),IF($AJ1814&lt;30,0,IF($AJ1814&lt;40,50,IF($AJ1814&lt;=90,100,50))),"")</f>
        <v/>
      </c>
      <c r="AV1814" s="0" t="str">
        <f aca="false">IF(ISNUMBER($AK1814),IF($AK1814&gt;-0.2,100,IF($AK1814&gt;=-0.4,50,0)),"")</f>
        <v/>
      </c>
      <c r="AW1814" s="59" t="n">
        <f aca="false">01_指標庫!$H$4*ISNUMBER($F1814)+01_指標庫!$H$5*ISNUMBER($AA1814)+01_指標庫!$H$6*ISNUMBER($G1814)+01_指標庫!$H$7*ISNUMBER($H1814)+01_指標庫!$H$8*ISNUMBER($AF1814)+01_指標庫!$H$9*ISNUMBER($AG1814)+01_指標庫!$H$10*ISNUMBER($AB1814)+01_指標庫!$H$11*ISNUMBER($AC1814)+01_指標庫!$H$12*ISNUMBER($AD1814)+01_指標庫!$H$13*ISNUMBER($AE1814)+01_指標庫!$H$14*ISNUMBER($I1814)+01_指標庫!$H$15*ISNUMBER($AH1814)+01_指標庫!$H$16*ISNUMBER($K1814)+01_指標庫!$H$17*ISNUMBER($AI1814)+01_指標庫!$H$18*ISNUMBER($AJ1814)+01_指標庫!$H$19*ISNUMBER($AK1814)+01_指標庫!$H$20*ISNUMBER($BB1814)+01_指標庫!$H$21*ISNUMBER($BC1814)</f>
        <v>51</v>
      </c>
      <c r="AX1814" s="59" t="n">
        <f aca="false">IF(AW1814=0,50,ROUND((01_指標庫!$H$4*IF(ISNUMBER($F1814),L1814,0)+01_指標庫!$H$5*IF(ISNUMBER($AA1814),AL1814,0)+01_指標庫!$H$6*IF(ISNUMBER($G1814),M1814,0)+01_指標庫!$H$7*IF(ISNUMBER($H1814),N1814,0)+01_指標庫!$H$8*IF(ISNUMBER($AF1814),AQ1814,0)+01_指標庫!$H$9*IF(ISNUMBER($AG1814),AR1814,0)+01_指標庫!$H$10*IF(ISNUMBER($AB1814),AM1814,0)+01_指標庫!$H$11*IF(ISNUMBER($AC1814),AN1814,0)+01_指標庫!$H$12*IF(ISNUMBER($AD1814),AO1814,0)+01_指標庫!$H$13*IF(ISNUMBER($AE1814),AP1814,0)+01_指標庫!$H$14*IF(ISNUMBER($I1814),O1814,0)+01_指標庫!$H$15*IF(ISNUMBER($AH1814),AS1814,0)+01_指標庫!$H$16*IF(ISNUMBER($K1814),P1814,0)+01_指標庫!$H$17*IF(ISNUMBER($AI1814),AT1814,0)+01_指標庫!$H$18*IF(ISNUMBER($AJ1814),AU1814,0)+01_指標庫!$H$19*IF(ISNUMBER($AK1814),AV1814,0)+01_指標庫!$H$20*IF(ISNUMBER($BB1814),BB1814,0)+01_指標庫!$H$21*IF(ISNUMBER($BC1814),BC1814,0))/AW1814,1))</f>
        <v>81.4</v>
      </c>
      <c r="AY1814" s="60"/>
      <c r="AZ1814" s="60"/>
      <c r="BA1814" s="58" t="n">
        <f aca="false">AVERAGE($E1810:$E1814)/AVERAGE($E1805:$E1814)-1</f>
        <v>-0.000864491509035559</v>
      </c>
      <c r="BB1814" s="59" t="n">
        <f aca="false">IF(ISNUMBER($BA1814),IF(OR($S1814&lt;=-0.03,$BA1814&lt;-0.003),0,IF(OR($S1814&lt;=-0.02,$BA1814&lt;0.01),50,100)),"")</f>
        <v>50</v>
      </c>
      <c r="BC1814" s="0" t="str">
        <f aca="false">IF(OR(COUNT($AZ1814)=0,COUNT($AZ1813)=0),"",IF(OR($AY1814/$AZ1813-1&lt;=-0.03,$AZ1814/$AZ1813-1&lt;=-0.045,IF(COUNT($AZ1805:$AZ1814)=10,AVERAGE($AZ1810:$AZ1814)/AVERAGE($AZ1805:$AZ1814)-1&lt;-0.01,FALSE())),0,IF(OR($AZ1814/$AZ1813-1&lt;=-0.02,IF(COUNT($AZ1805:$AZ1814)=10,AVERAGE($AZ1810:$AZ1814)/AVERAGE($AZ1805:$AZ1814)-1&lt;0.005,FALSE())),50,100)))</f>
        <v/>
      </c>
    </row>
    <row r="1815" customFormat="false" ht="15" hidden="false" customHeight="true" outlineLevel="0" collapsed="false">
      <c r="A1815" s="47" t="n">
        <v>1811</v>
      </c>
      <c r="B1815" s="48" t="n">
        <v>45187</v>
      </c>
      <c r="C1815" s="47" t="n">
        <v>2023</v>
      </c>
      <c r="D1815" s="49" t="s">
        <v>236</v>
      </c>
      <c r="E1815" s="50" t="n">
        <v>15225.37</v>
      </c>
      <c r="F1815" s="51" t="n">
        <v>0.134352</v>
      </c>
      <c r="G1815" s="51" t="n">
        <v>-0.038884</v>
      </c>
      <c r="H1815" s="52" t="n">
        <v>0.7959</v>
      </c>
      <c r="I1815" s="53" t="n">
        <v>382</v>
      </c>
      <c r="J1815" s="47" t="s">
        <v>235</v>
      </c>
      <c r="K1815" s="54" t="n">
        <v>14</v>
      </c>
      <c r="L1815" s="55" t="n">
        <f aca="false">IF(COUNT(F1815)=0,50,IF(F1815&gt;=0,100,IF(F1815&gt;=-0.02,50,0)))</f>
        <v>100</v>
      </c>
      <c r="M1815" s="55" t="n">
        <f aca="false">IF(COUNT(G1815)=0,50,IF(G1815&gt;-0.06,100,IF(G1815&gt;-0.15,50,0)))</f>
        <v>100</v>
      </c>
      <c r="N1815" s="55" t="n">
        <f aca="false">IF(COUNT(H1815)=0,50,IF(H1815&gt;=0.6,100,IF(H1815&gt;=0.4,50,0)))</f>
        <v>100</v>
      </c>
      <c r="O1815" s="55" t="n">
        <f aca="false">IF(COUNT(I1815)=0,50,IF(J1815="proxy_vix",50,IF(I1815&lt;350,100,IF(I1815&lt;=450,50,0))))</f>
        <v>50</v>
      </c>
      <c r="P1815" s="55" t="n">
        <f aca="false">IF(COUNT(K1815)=0,50,IF(K1815&lt;20,100,IF(K1815&lt;=25,50,0)))</f>
        <v>100</v>
      </c>
      <c r="Q1815" s="54"/>
      <c r="R1815" s="47"/>
      <c r="S1815" s="51" t="n">
        <f aca="false">$E1815/$E1814-1</f>
        <v>0.00151094564016208</v>
      </c>
      <c r="T1815" s="56" t="n">
        <f aca="false">$K1815/$K1814-1</f>
        <v>0.0152284263959392</v>
      </c>
      <c r="V1815" s="57"/>
      <c r="W1815" s="57"/>
      <c r="Y1815" s="1" t="str">
        <f aca="false">IF(AX1815&gt;=70,"EASY",IF(AX1815&gt;40,"UNCERTAIN","HARD"))</f>
        <v>EASY</v>
      </c>
      <c r="AA1815" s="58" t="n">
        <f aca="false">IF($A1815&lt;200,"",AVERAGE($E1766:$E1815)/AVERAGE($E1616:$E1815)-1)</f>
        <v>0.140815527786476</v>
      </c>
      <c r="AB1815" s="59" t="n">
        <f aca="false">LOOKUP($B1815,07_L1政策步階!$A$4:$A$14,07_L1政策步階!$C$4:$C$14)</f>
        <v>0</v>
      </c>
      <c r="AC1815" s="57"/>
      <c r="AD1815" s="57"/>
      <c r="AE1815" s="57"/>
      <c r="AF1815" s="57"/>
      <c r="AG1815" s="57"/>
      <c r="AH1815" s="57"/>
      <c r="AI1815" s="57"/>
      <c r="AJ1815" s="57"/>
      <c r="AK1815" s="57"/>
      <c r="AL1815" s="59" t="n">
        <f aca="false">IF(ISNUMBER($AA1815),IF($AA1815&gt;=0.005,100,IF($AA1815&gt;=-0.015,50,0)),"")</f>
        <v>100</v>
      </c>
      <c r="AM1815" s="59" t="n">
        <f aca="false">IF(ISNUMBER($AB1815),IF($AB1815=1,100,IF($AB1815=0,50,0)),"")</f>
        <v>50</v>
      </c>
      <c r="AN1815" s="0" t="str">
        <f aca="false">IF(ISNUMBER($AC1815),IF($AC1815&gt;=0.001,100,IF($AC1815&gt;=-0.003,50,0)),"")</f>
        <v/>
      </c>
      <c r="AO1815" s="0" t="str">
        <f aca="false">IF(ISNUMBER($AD1815),IF($AD1815&gt;=0.04,100,IF($AD1815&gt;=0,50,0)),"")</f>
        <v/>
      </c>
      <c r="AP1815" s="0" t="str">
        <f aca="false">IF(ISNUMBER($AE1815),IF($AE1815&gt;=25,100,IF($AE1815&gt;=-75,50,0)),"")</f>
        <v/>
      </c>
      <c r="AQ1815" s="0" t="str">
        <f aca="false">IF(ISNUMBER($AF1815),IF($AF1815&gt;0,100,IF($AF1815&gt;=-50,50,0)),"")</f>
        <v/>
      </c>
      <c r="AR1815" s="0" t="str">
        <f aca="false">IF(ISNUMBER($AG1815),IF($AG1815=1,100,IF($AG1815=0,50,0)),"")</f>
        <v/>
      </c>
      <c r="AS1815" s="0" t="str">
        <f aca="false">IF(ISNUMBER($AH1815),IF($AH1815&lt;0,100,IF($AH1815&lt;=20,50,0)),"")</f>
        <v/>
      </c>
      <c r="AT1815" s="0" t="str">
        <f aca="false">IF(ISNUMBER($AI1815),IF($AI1815&lt;0.95,100,IF($AI1815&lt;=1,50,0)),"")</f>
        <v/>
      </c>
      <c r="AU1815" s="0" t="str">
        <f aca="false">IF(ISNUMBER($AJ1815),IF($AJ1815&lt;30,0,IF($AJ1815&lt;40,50,IF($AJ1815&lt;=90,100,50))),"")</f>
        <v/>
      </c>
      <c r="AV1815" s="0" t="str">
        <f aca="false">IF(ISNUMBER($AK1815),IF($AK1815&gt;-0.2,100,IF($AK1815&gt;=-0.4,50,0)),"")</f>
        <v/>
      </c>
      <c r="AW1815" s="59" t="n">
        <f aca="false">01_指標庫!$H$4*ISNUMBER($F1815)+01_指標庫!$H$5*ISNUMBER($AA1815)+01_指標庫!$H$6*ISNUMBER($G1815)+01_指標庫!$H$7*ISNUMBER($H1815)+01_指標庫!$H$8*ISNUMBER($AF1815)+01_指標庫!$H$9*ISNUMBER($AG1815)+01_指標庫!$H$10*ISNUMBER($AB1815)+01_指標庫!$H$11*ISNUMBER($AC1815)+01_指標庫!$H$12*ISNUMBER($AD1815)+01_指標庫!$H$13*ISNUMBER($AE1815)+01_指標庫!$H$14*ISNUMBER($I1815)+01_指標庫!$H$15*ISNUMBER($AH1815)+01_指標庫!$H$16*ISNUMBER($K1815)+01_指標庫!$H$17*ISNUMBER($AI1815)+01_指標庫!$H$18*ISNUMBER($AJ1815)+01_指標庫!$H$19*ISNUMBER($AK1815)+01_指標庫!$H$20*ISNUMBER($BB1815)+01_指標庫!$H$21*ISNUMBER($BC1815)</f>
        <v>51</v>
      </c>
      <c r="AX1815" s="59" t="n">
        <f aca="false">IF(AW1815=0,50,ROUND((01_指標庫!$H$4*IF(ISNUMBER($F1815),L1815,0)+01_指標庫!$H$5*IF(ISNUMBER($AA1815),AL1815,0)+01_指標庫!$H$6*IF(ISNUMBER($G1815),M1815,0)+01_指標庫!$H$7*IF(ISNUMBER($H1815),N1815,0)+01_指標庫!$H$8*IF(ISNUMBER($AF1815),AQ1815,0)+01_指標庫!$H$9*IF(ISNUMBER($AG1815),AR1815,0)+01_指標庫!$H$10*IF(ISNUMBER($AB1815),AM1815,0)+01_指標庫!$H$11*IF(ISNUMBER($AC1815),AN1815,0)+01_指標庫!$H$12*IF(ISNUMBER($AD1815),AO1815,0)+01_指標庫!$H$13*IF(ISNUMBER($AE1815),AP1815,0)+01_指標庫!$H$14*IF(ISNUMBER($I1815),O1815,0)+01_指標庫!$H$15*IF(ISNUMBER($AH1815),AS1815,0)+01_指標庫!$H$16*IF(ISNUMBER($K1815),P1815,0)+01_指標庫!$H$17*IF(ISNUMBER($AI1815),AT1815,0)+01_指標庫!$H$18*IF(ISNUMBER($AJ1815),AU1815,0)+01_指標庫!$H$19*IF(ISNUMBER($AK1815),AV1815,0)+01_指標庫!$H$20*IF(ISNUMBER($BB1815),BB1815,0)+01_指標庫!$H$21*IF(ISNUMBER($BC1815),BC1815,0))/AW1815,1))</f>
        <v>81.4</v>
      </c>
      <c r="AY1815" s="60"/>
      <c r="AZ1815" s="60"/>
      <c r="BA1815" s="58" t="n">
        <f aca="false">AVERAGE($E1811:$E1815)/AVERAGE($E1806:$E1815)-1</f>
        <v>-0.00221854705862468</v>
      </c>
      <c r="BB1815" s="59" t="n">
        <f aca="false">IF(ISNUMBER($BA1815),IF(OR($S1815&lt;=-0.03,$BA1815&lt;-0.003),0,IF(OR($S1815&lt;=-0.02,$BA1815&lt;0.01),50,100)),"")</f>
        <v>50</v>
      </c>
      <c r="BC1815" s="0" t="str">
        <f aca="false">IF(OR(COUNT($AZ1815)=0,COUNT($AZ1814)=0),"",IF(OR($AY1815/$AZ1814-1&lt;=-0.03,$AZ1815/$AZ1814-1&lt;=-0.045,IF(COUNT($AZ1806:$AZ1815)=10,AVERAGE($AZ1811:$AZ1815)/AVERAGE($AZ1806:$AZ1815)-1&lt;-0.01,FALSE())),0,IF(OR($AZ1815/$AZ1814-1&lt;=-0.02,IF(COUNT($AZ1806:$AZ1815)=10,AVERAGE($AZ1811:$AZ1815)/AVERAGE($AZ1806:$AZ1815)-1&lt;0.005,FALSE())),50,100)))</f>
        <v/>
      </c>
    </row>
    <row r="1816" customFormat="false" ht="15" hidden="false" customHeight="true" outlineLevel="0" collapsed="false">
      <c r="A1816" s="47" t="n">
        <v>1812</v>
      </c>
      <c r="B1816" s="48" t="n">
        <v>45188</v>
      </c>
      <c r="C1816" s="47" t="n">
        <v>2023</v>
      </c>
      <c r="D1816" s="49" t="s">
        <v>237</v>
      </c>
      <c r="E1816" s="50" t="n">
        <v>15191.23</v>
      </c>
      <c r="F1816" s="51" t="n">
        <v>0.130477</v>
      </c>
      <c r="G1816" s="51" t="n">
        <v>-0.041039</v>
      </c>
      <c r="H1816" s="52" t="n">
        <v>0.7959</v>
      </c>
      <c r="I1816" s="53" t="n">
        <v>382</v>
      </c>
      <c r="J1816" s="47" t="s">
        <v>235</v>
      </c>
      <c r="K1816" s="54" t="n">
        <v>14.11</v>
      </c>
      <c r="L1816" s="55" t="n">
        <f aca="false">IF(COUNT(F1816)=0,50,IF(F1816&gt;=0,100,IF(F1816&gt;=-0.02,50,0)))</f>
        <v>100</v>
      </c>
      <c r="M1816" s="55" t="n">
        <f aca="false">IF(COUNT(G1816)=0,50,IF(G1816&gt;-0.06,100,IF(G1816&gt;-0.15,50,0)))</f>
        <v>100</v>
      </c>
      <c r="N1816" s="55" t="n">
        <f aca="false">IF(COUNT(H1816)=0,50,IF(H1816&gt;=0.6,100,IF(H1816&gt;=0.4,50,0)))</f>
        <v>100</v>
      </c>
      <c r="O1816" s="55" t="n">
        <f aca="false">IF(COUNT(I1816)=0,50,IF(J1816="proxy_vix",50,IF(I1816&lt;350,100,IF(I1816&lt;=450,50,0))))</f>
        <v>50</v>
      </c>
      <c r="P1816" s="55" t="n">
        <f aca="false">IF(COUNT(K1816)=0,50,IF(K1816&lt;20,100,IF(K1816&lt;=25,50,0)))</f>
        <v>100</v>
      </c>
      <c r="Q1816" s="54"/>
      <c r="R1816" s="47"/>
      <c r="S1816" s="51" t="n">
        <f aca="false">$E1816/$E1815-1</f>
        <v>-0.00224231003909925</v>
      </c>
      <c r="T1816" s="56" t="n">
        <f aca="false">$K1816/$K1815-1</f>
        <v>0.00785714285714279</v>
      </c>
      <c r="V1816" s="57"/>
      <c r="W1816" s="57"/>
      <c r="Y1816" s="1" t="str">
        <f aca="false">IF(AX1816&gt;=70,"EASY",IF(AX1816&gt;40,"UNCERTAIN","HARD"))</f>
        <v>EASY</v>
      </c>
      <c r="AA1816" s="58" t="n">
        <f aca="false">IF($A1816&lt;200,"",AVERAGE($E1767:$E1816)/AVERAGE($E1617:$E1816)-1)</f>
        <v>0.139690369623434</v>
      </c>
      <c r="AB1816" s="59" t="n">
        <f aca="false">LOOKUP($B1816,07_L1政策步階!$A$4:$A$14,07_L1政策步階!$C$4:$C$14)</f>
        <v>0</v>
      </c>
      <c r="AC1816" s="57"/>
      <c r="AD1816" s="57"/>
      <c r="AE1816" s="57"/>
      <c r="AF1816" s="57"/>
      <c r="AG1816" s="57"/>
      <c r="AH1816" s="57"/>
      <c r="AI1816" s="57"/>
      <c r="AJ1816" s="57"/>
      <c r="AK1816" s="57"/>
      <c r="AL1816" s="59" t="n">
        <f aca="false">IF(ISNUMBER($AA1816),IF($AA1816&gt;=0.005,100,IF($AA1816&gt;=-0.015,50,0)),"")</f>
        <v>100</v>
      </c>
      <c r="AM1816" s="59" t="n">
        <f aca="false">IF(ISNUMBER($AB1816),IF($AB1816=1,100,IF($AB1816=0,50,0)),"")</f>
        <v>50</v>
      </c>
      <c r="AN1816" s="0" t="str">
        <f aca="false">IF(ISNUMBER($AC1816),IF($AC1816&gt;=0.001,100,IF($AC1816&gt;=-0.003,50,0)),"")</f>
        <v/>
      </c>
      <c r="AO1816" s="0" t="str">
        <f aca="false">IF(ISNUMBER($AD1816),IF($AD1816&gt;=0.04,100,IF($AD1816&gt;=0,50,0)),"")</f>
        <v/>
      </c>
      <c r="AP1816" s="0" t="str">
        <f aca="false">IF(ISNUMBER($AE1816),IF($AE1816&gt;=25,100,IF($AE1816&gt;=-75,50,0)),"")</f>
        <v/>
      </c>
      <c r="AQ1816" s="0" t="str">
        <f aca="false">IF(ISNUMBER($AF1816),IF($AF1816&gt;0,100,IF($AF1816&gt;=-50,50,0)),"")</f>
        <v/>
      </c>
      <c r="AR1816" s="0" t="str">
        <f aca="false">IF(ISNUMBER($AG1816),IF($AG1816=1,100,IF($AG1816=0,50,0)),"")</f>
        <v/>
      </c>
      <c r="AS1816" s="0" t="str">
        <f aca="false">IF(ISNUMBER($AH1816),IF($AH1816&lt;0,100,IF($AH1816&lt;=20,50,0)),"")</f>
        <v/>
      </c>
      <c r="AT1816" s="0" t="str">
        <f aca="false">IF(ISNUMBER($AI1816),IF($AI1816&lt;0.95,100,IF($AI1816&lt;=1,50,0)),"")</f>
        <v/>
      </c>
      <c r="AU1816" s="0" t="str">
        <f aca="false">IF(ISNUMBER($AJ1816),IF($AJ1816&lt;30,0,IF($AJ1816&lt;40,50,IF($AJ1816&lt;=90,100,50))),"")</f>
        <v/>
      </c>
      <c r="AV1816" s="0" t="str">
        <f aca="false">IF(ISNUMBER($AK1816),IF($AK1816&gt;-0.2,100,IF($AK1816&gt;=-0.4,50,0)),"")</f>
        <v/>
      </c>
      <c r="AW1816" s="59" t="n">
        <f aca="false">01_指標庫!$H$4*ISNUMBER($F1816)+01_指標庫!$H$5*ISNUMBER($AA1816)+01_指標庫!$H$6*ISNUMBER($G1816)+01_指標庫!$H$7*ISNUMBER($H1816)+01_指標庫!$H$8*ISNUMBER($AF1816)+01_指標庫!$H$9*ISNUMBER($AG1816)+01_指標庫!$H$10*ISNUMBER($AB1816)+01_指標庫!$H$11*ISNUMBER($AC1816)+01_指標庫!$H$12*ISNUMBER($AD1816)+01_指標庫!$H$13*ISNUMBER($AE1816)+01_指標庫!$H$14*ISNUMBER($I1816)+01_指標庫!$H$15*ISNUMBER($AH1816)+01_指標庫!$H$16*ISNUMBER($K1816)+01_指標庫!$H$17*ISNUMBER($AI1816)+01_指標庫!$H$18*ISNUMBER($AJ1816)+01_指標庫!$H$19*ISNUMBER($AK1816)+01_指標庫!$H$20*ISNUMBER($BB1816)+01_指標庫!$H$21*ISNUMBER($BC1816)</f>
        <v>51</v>
      </c>
      <c r="AX1816" s="59" t="n">
        <f aca="false">IF(AW1816=0,50,ROUND((01_指標庫!$H$4*IF(ISNUMBER($F1816),L1816,0)+01_指標庫!$H$5*IF(ISNUMBER($AA1816),AL1816,0)+01_指標庫!$H$6*IF(ISNUMBER($G1816),M1816,0)+01_指標庫!$H$7*IF(ISNUMBER($H1816),N1816,0)+01_指標庫!$H$8*IF(ISNUMBER($AF1816),AQ1816,0)+01_指標庫!$H$9*IF(ISNUMBER($AG1816),AR1816,0)+01_指標庫!$H$10*IF(ISNUMBER($AB1816),AM1816,0)+01_指標庫!$H$11*IF(ISNUMBER($AC1816),AN1816,0)+01_指標庫!$H$12*IF(ISNUMBER($AD1816),AO1816,0)+01_指標庫!$H$13*IF(ISNUMBER($AE1816),AP1816,0)+01_指標庫!$H$14*IF(ISNUMBER($I1816),O1816,0)+01_指標庫!$H$15*IF(ISNUMBER($AH1816),AS1816,0)+01_指標庫!$H$16*IF(ISNUMBER($K1816),P1816,0)+01_指標庫!$H$17*IF(ISNUMBER($AI1816),AT1816,0)+01_指標庫!$H$18*IF(ISNUMBER($AJ1816),AU1816,0)+01_指標庫!$H$19*IF(ISNUMBER($AK1816),AV1816,0)+01_指標庫!$H$20*IF(ISNUMBER($BB1816),BB1816,0)+01_指標庫!$H$21*IF(ISNUMBER($BC1816),BC1816,0))/AW1816,1))</f>
        <v>81.4</v>
      </c>
      <c r="AY1816" s="60"/>
      <c r="AZ1816" s="60"/>
      <c r="BA1816" s="58" t="n">
        <f aca="false">AVERAGE($E1812:$E1816)/AVERAGE($E1807:$E1816)-1</f>
        <v>-0.00143942106508277</v>
      </c>
      <c r="BB1816" s="59" t="n">
        <f aca="false">IF(ISNUMBER($BA1816),IF(OR($S1816&lt;=-0.03,$BA1816&lt;-0.003),0,IF(OR($S1816&lt;=-0.02,$BA1816&lt;0.01),50,100)),"")</f>
        <v>50</v>
      </c>
      <c r="BC1816" s="0" t="str">
        <f aca="false">IF(OR(COUNT($AZ1816)=0,COUNT($AZ1815)=0),"",IF(OR($AY1816/$AZ1815-1&lt;=-0.03,$AZ1816/$AZ1815-1&lt;=-0.045,IF(COUNT($AZ1807:$AZ1816)=10,AVERAGE($AZ1812:$AZ1816)/AVERAGE($AZ1807:$AZ1816)-1&lt;-0.01,FALSE())),0,IF(OR($AZ1816/$AZ1815-1&lt;=-0.02,IF(COUNT($AZ1807:$AZ1816)=10,AVERAGE($AZ1812:$AZ1816)/AVERAGE($AZ1807:$AZ1816)-1&lt;0.005,FALSE())),50,100)))</f>
        <v/>
      </c>
    </row>
    <row r="1817" customFormat="false" ht="15" hidden="false" customHeight="true" outlineLevel="0" collapsed="false">
      <c r="A1817" s="47" t="n">
        <v>1813</v>
      </c>
      <c r="B1817" s="48" t="n">
        <v>45189</v>
      </c>
      <c r="C1817" s="47" t="n">
        <v>2023</v>
      </c>
      <c r="D1817" s="49" t="s">
        <v>238</v>
      </c>
      <c r="E1817" s="50" t="n">
        <v>14969.92</v>
      </c>
      <c r="F1817" s="51" t="n">
        <v>0.112795</v>
      </c>
      <c r="G1817" s="51" t="n">
        <v>-0.05501</v>
      </c>
      <c r="H1817" s="52" t="n">
        <v>0.8163</v>
      </c>
      <c r="I1817" s="53" t="n">
        <v>377</v>
      </c>
      <c r="J1817" s="47" t="s">
        <v>235</v>
      </c>
      <c r="K1817" s="54" t="n">
        <v>15.14</v>
      </c>
      <c r="L1817" s="55" t="n">
        <f aca="false">IF(COUNT(F1817)=0,50,IF(F1817&gt;=0,100,IF(F1817&gt;=-0.02,50,0)))</f>
        <v>100</v>
      </c>
      <c r="M1817" s="55" t="n">
        <f aca="false">IF(COUNT(G1817)=0,50,IF(G1817&gt;-0.06,100,IF(G1817&gt;-0.15,50,0)))</f>
        <v>100</v>
      </c>
      <c r="N1817" s="55" t="n">
        <f aca="false">IF(COUNT(H1817)=0,50,IF(H1817&gt;=0.6,100,IF(H1817&gt;=0.4,50,0)))</f>
        <v>100</v>
      </c>
      <c r="O1817" s="55" t="n">
        <f aca="false">IF(COUNT(I1817)=0,50,IF(J1817="proxy_vix",50,IF(I1817&lt;350,100,IF(I1817&lt;=450,50,0))))</f>
        <v>50</v>
      </c>
      <c r="P1817" s="55" t="n">
        <f aca="false">IF(COUNT(K1817)=0,50,IF(K1817&lt;20,100,IF(K1817&lt;=25,50,0)))</f>
        <v>100</v>
      </c>
      <c r="Q1817" s="54"/>
      <c r="R1817" s="47"/>
      <c r="S1817" s="51" t="n">
        <f aca="false">$E1817/$E1816-1</f>
        <v>-0.0145682739317355</v>
      </c>
      <c r="T1817" s="56" t="n">
        <f aca="false">$K1817/$K1816-1</f>
        <v>0.0729978738483346</v>
      </c>
      <c r="V1817" s="57"/>
      <c r="W1817" s="57"/>
      <c r="Y1817" s="1" t="str">
        <f aca="false">IF(AX1817&gt;=70,"EASY",IF(AX1817&gt;40,"UNCERTAIN","HARD"))</f>
        <v>EASY</v>
      </c>
      <c r="AA1817" s="58" t="n">
        <f aca="false">IF($A1817&lt;200,"",AVERAGE($E1768:$E1817)/AVERAGE($E1618:$E1817)-1)</f>
        <v>0.138228337721403</v>
      </c>
      <c r="AB1817" s="59" t="n">
        <f aca="false">LOOKUP($B1817,07_L1政策步階!$A$4:$A$14,07_L1政策步階!$C$4:$C$14)</f>
        <v>0</v>
      </c>
      <c r="AC1817" s="57"/>
      <c r="AD1817" s="57"/>
      <c r="AE1817" s="57"/>
      <c r="AF1817" s="57"/>
      <c r="AG1817" s="57"/>
      <c r="AH1817" s="57"/>
      <c r="AI1817" s="57"/>
      <c r="AJ1817" s="57"/>
      <c r="AK1817" s="57"/>
      <c r="AL1817" s="59" t="n">
        <f aca="false">IF(ISNUMBER($AA1817),IF($AA1817&gt;=0.005,100,IF($AA1817&gt;=-0.015,50,0)),"")</f>
        <v>100</v>
      </c>
      <c r="AM1817" s="59" t="n">
        <f aca="false">IF(ISNUMBER($AB1817),IF($AB1817=1,100,IF($AB1817=0,50,0)),"")</f>
        <v>50</v>
      </c>
      <c r="AN1817" s="0" t="str">
        <f aca="false">IF(ISNUMBER($AC1817),IF($AC1817&gt;=0.001,100,IF($AC1817&gt;=-0.003,50,0)),"")</f>
        <v/>
      </c>
      <c r="AO1817" s="0" t="str">
        <f aca="false">IF(ISNUMBER($AD1817),IF($AD1817&gt;=0.04,100,IF($AD1817&gt;=0,50,0)),"")</f>
        <v/>
      </c>
      <c r="AP1817" s="0" t="str">
        <f aca="false">IF(ISNUMBER($AE1817),IF($AE1817&gt;=25,100,IF($AE1817&gt;=-75,50,0)),"")</f>
        <v/>
      </c>
      <c r="AQ1817" s="0" t="str">
        <f aca="false">IF(ISNUMBER($AF1817),IF($AF1817&gt;0,100,IF($AF1817&gt;=-50,50,0)),"")</f>
        <v/>
      </c>
      <c r="AR1817" s="0" t="str">
        <f aca="false">IF(ISNUMBER($AG1817),IF($AG1817=1,100,IF($AG1817=0,50,0)),"")</f>
        <v/>
      </c>
      <c r="AS1817" s="0" t="str">
        <f aca="false">IF(ISNUMBER($AH1817),IF($AH1817&lt;0,100,IF($AH1817&lt;=20,50,0)),"")</f>
        <v/>
      </c>
      <c r="AT1817" s="0" t="str">
        <f aca="false">IF(ISNUMBER($AI1817),IF($AI1817&lt;0.95,100,IF($AI1817&lt;=1,50,0)),"")</f>
        <v/>
      </c>
      <c r="AU1817" s="0" t="str">
        <f aca="false">IF(ISNUMBER($AJ1817),IF($AJ1817&lt;30,0,IF($AJ1817&lt;40,50,IF($AJ1817&lt;=90,100,50))),"")</f>
        <v/>
      </c>
      <c r="AV1817" s="0" t="str">
        <f aca="false">IF(ISNUMBER($AK1817),IF($AK1817&gt;-0.2,100,IF($AK1817&gt;=-0.4,50,0)),"")</f>
        <v/>
      </c>
      <c r="AW1817" s="59" t="n">
        <f aca="false">01_指標庫!$H$4*ISNUMBER($F1817)+01_指標庫!$H$5*ISNUMBER($AA1817)+01_指標庫!$H$6*ISNUMBER($G1817)+01_指標庫!$H$7*ISNUMBER($H1817)+01_指標庫!$H$8*ISNUMBER($AF1817)+01_指標庫!$H$9*ISNUMBER($AG1817)+01_指標庫!$H$10*ISNUMBER($AB1817)+01_指標庫!$H$11*ISNUMBER($AC1817)+01_指標庫!$H$12*ISNUMBER($AD1817)+01_指標庫!$H$13*ISNUMBER($AE1817)+01_指標庫!$H$14*ISNUMBER($I1817)+01_指標庫!$H$15*ISNUMBER($AH1817)+01_指標庫!$H$16*ISNUMBER($K1817)+01_指標庫!$H$17*ISNUMBER($AI1817)+01_指標庫!$H$18*ISNUMBER($AJ1817)+01_指標庫!$H$19*ISNUMBER($AK1817)+01_指標庫!$H$20*ISNUMBER($BB1817)+01_指標庫!$H$21*ISNUMBER($BC1817)</f>
        <v>51</v>
      </c>
      <c r="AX1817" s="59" t="n">
        <f aca="false">IF(AW1817=0,50,ROUND((01_指標庫!$H$4*IF(ISNUMBER($F1817),L1817,0)+01_指標庫!$H$5*IF(ISNUMBER($AA1817),AL1817,0)+01_指標庫!$H$6*IF(ISNUMBER($G1817),M1817,0)+01_指標庫!$H$7*IF(ISNUMBER($H1817),N1817,0)+01_指標庫!$H$8*IF(ISNUMBER($AF1817),AQ1817,0)+01_指標庫!$H$9*IF(ISNUMBER($AG1817),AR1817,0)+01_指標庫!$H$10*IF(ISNUMBER($AB1817),AM1817,0)+01_指標庫!$H$11*IF(ISNUMBER($AC1817),AN1817,0)+01_指標庫!$H$12*IF(ISNUMBER($AD1817),AO1817,0)+01_指標庫!$H$13*IF(ISNUMBER($AE1817),AP1817,0)+01_指標庫!$H$14*IF(ISNUMBER($I1817),O1817,0)+01_指標庫!$H$15*IF(ISNUMBER($AH1817),AS1817,0)+01_指標庫!$H$16*IF(ISNUMBER($K1817),P1817,0)+01_指標庫!$H$17*IF(ISNUMBER($AI1817),AT1817,0)+01_指標庫!$H$18*IF(ISNUMBER($AJ1817),AU1817,0)+01_指標庫!$H$19*IF(ISNUMBER($AK1817),AV1817,0)+01_指標庫!$H$20*IF(ISNUMBER($BB1817),BB1817,0)+01_指標庫!$H$21*IF(ISNUMBER($BC1817),BC1817,0))/AW1817,1))</f>
        <v>75.5</v>
      </c>
      <c r="AY1817" s="60"/>
      <c r="AZ1817" s="60"/>
      <c r="BA1817" s="58" t="n">
        <f aca="false">AVERAGE($E1813:$E1817)/AVERAGE($E1808:$E1817)-1</f>
        <v>-0.00377258406422465</v>
      </c>
      <c r="BB1817" s="59" t="n">
        <f aca="false">IF(ISNUMBER($BA1817),IF(OR($S1817&lt;=-0.03,$BA1817&lt;-0.003),0,IF(OR($S1817&lt;=-0.02,$BA1817&lt;0.01),50,100)),"")</f>
        <v>0</v>
      </c>
      <c r="BC1817" s="0" t="str">
        <f aca="false">IF(OR(COUNT($AZ1817)=0,COUNT($AZ1816)=0),"",IF(OR($AY1817/$AZ1816-1&lt;=-0.03,$AZ1817/$AZ1816-1&lt;=-0.045,IF(COUNT($AZ1808:$AZ1817)=10,AVERAGE($AZ1813:$AZ1817)/AVERAGE($AZ1808:$AZ1817)-1&lt;-0.01,FALSE())),0,IF(OR($AZ1817/$AZ1816-1&lt;=-0.02,IF(COUNT($AZ1808:$AZ1817)=10,AVERAGE($AZ1813:$AZ1817)/AVERAGE($AZ1808:$AZ1817)-1&lt;0.005,FALSE())),50,100)))</f>
        <v/>
      </c>
    </row>
    <row r="1818" customFormat="false" ht="15" hidden="false" customHeight="true" outlineLevel="0" collapsed="false">
      <c r="A1818" s="47" t="n">
        <v>1814</v>
      </c>
      <c r="B1818" s="48" t="n">
        <v>45190</v>
      </c>
      <c r="C1818" s="47" t="n">
        <v>2023</v>
      </c>
      <c r="D1818" s="49" t="s">
        <v>239</v>
      </c>
      <c r="E1818" s="50" t="n">
        <v>14694.24</v>
      </c>
      <c r="F1818" s="51" t="n">
        <v>0.091207</v>
      </c>
      <c r="G1818" s="51" t="n">
        <v>-0.072412</v>
      </c>
      <c r="H1818" s="52" t="n">
        <v>0.7347</v>
      </c>
      <c r="I1818" s="53" t="n">
        <v>389</v>
      </c>
      <c r="J1818" s="47" t="s">
        <v>235</v>
      </c>
      <c r="K1818" s="54" t="n">
        <v>17.54</v>
      </c>
      <c r="L1818" s="55" t="n">
        <f aca="false">IF(COUNT(F1818)=0,50,IF(F1818&gt;=0,100,IF(F1818&gt;=-0.02,50,0)))</f>
        <v>100</v>
      </c>
      <c r="M1818" s="55" t="n">
        <f aca="false">IF(COUNT(G1818)=0,50,IF(G1818&gt;-0.06,100,IF(G1818&gt;-0.15,50,0)))</f>
        <v>50</v>
      </c>
      <c r="N1818" s="55" t="n">
        <f aca="false">IF(COUNT(H1818)=0,50,IF(H1818&gt;=0.6,100,IF(H1818&gt;=0.4,50,0)))</f>
        <v>100</v>
      </c>
      <c r="O1818" s="55" t="n">
        <f aca="false">IF(COUNT(I1818)=0,50,IF(J1818="proxy_vix",50,IF(I1818&lt;350,100,IF(I1818&lt;=450,50,0))))</f>
        <v>50</v>
      </c>
      <c r="P1818" s="55" t="n">
        <f aca="false">IF(COUNT(K1818)=0,50,IF(K1818&lt;20,100,IF(K1818&lt;=25,50,0)))</f>
        <v>100</v>
      </c>
      <c r="Q1818" s="54"/>
      <c r="R1818" s="47"/>
      <c r="S1818" s="51" t="n">
        <f aca="false">$E1818/$E1817-1</f>
        <v>-0.0184155960753297</v>
      </c>
      <c r="T1818" s="56" t="n">
        <f aca="false">$K1818/$K1817-1</f>
        <v>0.158520475561427</v>
      </c>
      <c r="V1818" s="57"/>
      <c r="W1818" s="57"/>
      <c r="Y1818" s="1" t="str">
        <f aca="false">IF(AX1818&gt;=70,"EASY",IF(AX1818&gt;40,"UNCERTAIN","HARD"))</f>
        <v>UNCERTAIN</v>
      </c>
      <c r="AA1818" s="58" t="n">
        <f aca="false">IF($A1818&lt;200,"",AVERAGE($E1769:$E1818)/AVERAGE($E1619:$E1818)-1)</f>
        <v>0.136176823281642</v>
      </c>
      <c r="AB1818" s="59" t="n">
        <f aca="false">LOOKUP($B1818,07_L1政策步階!$A$4:$A$14,07_L1政策步階!$C$4:$C$14)</f>
        <v>0</v>
      </c>
      <c r="AC1818" s="57"/>
      <c r="AD1818" s="57"/>
      <c r="AE1818" s="57"/>
      <c r="AF1818" s="57"/>
      <c r="AG1818" s="57"/>
      <c r="AH1818" s="57"/>
      <c r="AI1818" s="57"/>
      <c r="AJ1818" s="57"/>
      <c r="AK1818" s="57"/>
      <c r="AL1818" s="59" t="n">
        <f aca="false">IF(ISNUMBER($AA1818),IF($AA1818&gt;=0.005,100,IF($AA1818&gt;=-0.015,50,0)),"")</f>
        <v>100</v>
      </c>
      <c r="AM1818" s="59" t="n">
        <f aca="false">IF(ISNUMBER($AB1818),IF($AB1818=1,100,IF($AB1818=0,50,0)),"")</f>
        <v>50</v>
      </c>
      <c r="AN1818" s="0" t="str">
        <f aca="false">IF(ISNUMBER($AC1818),IF($AC1818&gt;=0.001,100,IF($AC1818&gt;=-0.003,50,0)),"")</f>
        <v/>
      </c>
      <c r="AO1818" s="0" t="str">
        <f aca="false">IF(ISNUMBER($AD1818),IF($AD1818&gt;=0.04,100,IF($AD1818&gt;=0,50,0)),"")</f>
        <v/>
      </c>
      <c r="AP1818" s="0" t="str">
        <f aca="false">IF(ISNUMBER($AE1818),IF($AE1818&gt;=25,100,IF($AE1818&gt;=-75,50,0)),"")</f>
        <v/>
      </c>
      <c r="AQ1818" s="0" t="str">
        <f aca="false">IF(ISNUMBER($AF1818),IF($AF1818&gt;0,100,IF($AF1818&gt;=-50,50,0)),"")</f>
        <v/>
      </c>
      <c r="AR1818" s="0" t="str">
        <f aca="false">IF(ISNUMBER($AG1818),IF($AG1818=1,100,IF($AG1818=0,50,0)),"")</f>
        <v/>
      </c>
      <c r="AS1818" s="0" t="str">
        <f aca="false">IF(ISNUMBER($AH1818),IF($AH1818&lt;0,100,IF($AH1818&lt;=20,50,0)),"")</f>
        <v/>
      </c>
      <c r="AT1818" s="0" t="str">
        <f aca="false">IF(ISNUMBER($AI1818),IF($AI1818&lt;0.95,100,IF($AI1818&lt;=1,50,0)),"")</f>
        <v/>
      </c>
      <c r="AU1818" s="0" t="str">
        <f aca="false">IF(ISNUMBER($AJ1818),IF($AJ1818&lt;30,0,IF($AJ1818&lt;40,50,IF($AJ1818&lt;=90,100,50))),"")</f>
        <v/>
      </c>
      <c r="AV1818" s="0" t="str">
        <f aca="false">IF(ISNUMBER($AK1818),IF($AK1818&gt;-0.2,100,IF($AK1818&gt;=-0.4,50,0)),"")</f>
        <v/>
      </c>
      <c r="AW1818" s="59" t="n">
        <f aca="false">01_指標庫!$H$4*ISNUMBER($F1818)+01_指標庫!$H$5*ISNUMBER($AA1818)+01_指標庫!$H$6*ISNUMBER($G1818)+01_指標庫!$H$7*ISNUMBER($H1818)+01_指標庫!$H$8*ISNUMBER($AF1818)+01_指標庫!$H$9*ISNUMBER($AG1818)+01_指標庫!$H$10*ISNUMBER($AB1818)+01_指標庫!$H$11*ISNUMBER($AC1818)+01_指標庫!$H$12*ISNUMBER($AD1818)+01_指標庫!$H$13*ISNUMBER($AE1818)+01_指標庫!$H$14*ISNUMBER($I1818)+01_指標庫!$H$15*ISNUMBER($AH1818)+01_指標庫!$H$16*ISNUMBER($K1818)+01_指標庫!$H$17*ISNUMBER($AI1818)+01_指標庫!$H$18*ISNUMBER($AJ1818)+01_指標庫!$H$19*ISNUMBER($AK1818)+01_指標庫!$H$20*ISNUMBER($BB1818)+01_指標庫!$H$21*ISNUMBER($BC1818)</f>
        <v>51</v>
      </c>
      <c r="AX1818" s="59" t="n">
        <f aca="false">IF(AW1818=0,50,ROUND((01_指標庫!$H$4*IF(ISNUMBER($F1818),L1818,0)+01_指標庫!$H$5*IF(ISNUMBER($AA1818),AL1818,0)+01_指標庫!$H$6*IF(ISNUMBER($G1818),M1818,0)+01_指標庫!$H$7*IF(ISNUMBER($H1818),N1818,0)+01_指標庫!$H$8*IF(ISNUMBER($AF1818),AQ1818,0)+01_指標庫!$H$9*IF(ISNUMBER($AG1818),AR1818,0)+01_指標庫!$H$10*IF(ISNUMBER($AB1818),AM1818,0)+01_指標庫!$H$11*IF(ISNUMBER($AC1818),AN1818,0)+01_指標庫!$H$12*IF(ISNUMBER($AD1818),AO1818,0)+01_指標庫!$H$13*IF(ISNUMBER($AE1818),AP1818,0)+01_指標庫!$H$14*IF(ISNUMBER($I1818),O1818,0)+01_指標庫!$H$15*IF(ISNUMBER($AH1818),AS1818,0)+01_指標庫!$H$16*IF(ISNUMBER($K1818),P1818,0)+01_指標庫!$H$17*IF(ISNUMBER($AI1818),AT1818,0)+01_指標庫!$H$18*IF(ISNUMBER($AJ1818),AU1818,0)+01_指標庫!$H$19*IF(ISNUMBER($AK1818),AV1818,0)+01_指標庫!$H$20*IF(ISNUMBER($BB1818),BB1818,0)+01_指標庫!$H$21*IF(ISNUMBER($BC1818),BC1818,0))/AW1818,1))</f>
        <v>67.6</v>
      </c>
      <c r="AY1818" s="60"/>
      <c r="AZ1818" s="60"/>
      <c r="BA1818" s="58" t="n">
        <f aca="false">AVERAGE($E1814:$E1818)/AVERAGE($E1809:$E1818)-1</f>
        <v>-0.0103268479247249</v>
      </c>
      <c r="BB1818" s="59" t="n">
        <f aca="false">IF(ISNUMBER($BA1818),IF(OR($S1818&lt;=-0.03,$BA1818&lt;-0.003),0,IF(OR($S1818&lt;=-0.02,$BA1818&lt;0.01),50,100)),"")</f>
        <v>0</v>
      </c>
      <c r="BC1818" s="0" t="str">
        <f aca="false">IF(OR(COUNT($AZ1818)=0,COUNT($AZ1817)=0),"",IF(OR($AY1818/$AZ1817-1&lt;=-0.03,$AZ1818/$AZ1817-1&lt;=-0.045,IF(COUNT($AZ1809:$AZ1818)=10,AVERAGE($AZ1814:$AZ1818)/AVERAGE($AZ1809:$AZ1818)-1&lt;-0.01,FALSE())),0,IF(OR($AZ1818/$AZ1817-1&lt;=-0.02,IF(COUNT($AZ1809:$AZ1818)=10,AVERAGE($AZ1814:$AZ1818)/AVERAGE($AZ1809:$AZ1818)-1&lt;0.005,FALSE())),50,100)))</f>
        <v/>
      </c>
    </row>
    <row r="1819" customFormat="false" ht="15" hidden="false" customHeight="true" outlineLevel="0" collapsed="false">
      <c r="A1819" s="47" t="n">
        <v>1815</v>
      </c>
      <c r="B1819" s="48" t="n">
        <v>45191</v>
      </c>
      <c r="C1819" s="47" t="n">
        <v>2023</v>
      </c>
      <c r="D1819" s="49" t="s">
        <v>234</v>
      </c>
      <c r="E1819" s="50" t="n">
        <v>14701.1</v>
      </c>
      <c r="F1819" s="51" t="n">
        <v>0.090537</v>
      </c>
      <c r="G1819" s="51" t="n">
        <v>-0.071979</v>
      </c>
      <c r="H1819" s="52" t="n">
        <v>0.7755</v>
      </c>
      <c r="I1819" s="53" t="n">
        <v>393</v>
      </c>
      <c r="J1819" s="47" t="s">
        <v>235</v>
      </c>
      <c r="K1819" s="54" t="n">
        <v>17.2</v>
      </c>
      <c r="L1819" s="55" t="n">
        <f aca="false">IF(COUNT(F1819)=0,50,IF(F1819&gt;=0,100,IF(F1819&gt;=-0.02,50,0)))</f>
        <v>100</v>
      </c>
      <c r="M1819" s="55" t="n">
        <f aca="false">IF(COUNT(G1819)=0,50,IF(G1819&gt;-0.06,100,IF(G1819&gt;-0.15,50,0)))</f>
        <v>50</v>
      </c>
      <c r="N1819" s="55" t="n">
        <f aca="false">IF(COUNT(H1819)=0,50,IF(H1819&gt;=0.6,100,IF(H1819&gt;=0.4,50,0)))</f>
        <v>100</v>
      </c>
      <c r="O1819" s="55" t="n">
        <f aca="false">IF(COUNT(I1819)=0,50,IF(J1819="proxy_vix",50,IF(I1819&lt;350,100,IF(I1819&lt;=450,50,0))))</f>
        <v>50</v>
      </c>
      <c r="P1819" s="55" t="n">
        <f aca="false">IF(COUNT(K1819)=0,50,IF(K1819&lt;20,100,IF(K1819&lt;=25,50,0)))</f>
        <v>100</v>
      </c>
      <c r="Q1819" s="54"/>
      <c r="R1819" s="47"/>
      <c r="S1819" s="51" t="n">
        <f aca="false">$E1819/$E1818-1</f>
        <v>0.000466849595487817</v>
      </c>
      <c r="T1819" s="56" t="n">
        <f aca="false">$K1819/$K1818-1</f>
        <v>-0.0193842645381984</v>
      </c>
      <c r="V1819" s="57"/>
      <c r="W1819" s="57"/>
      <c r="Y1819" s="1" t="str">
        <f aca="false">IF(AX1819&gt;=70,"EASY",IF(AX1819&gt;40,"UNCERTAIN","HARD"))</f>
        <v>UNCERTAIN</v>
      </c>
      <c r="AA1819" s="58" t="n">
        <f aca="false">IF($A1819&lt;200,"",AVERAGE($E1770:$E1819)/AVERAGE($E1620:$E1819)-1)</f>
        <v>0.133656655046172</v>
      </c>
      <c r="AB1819" s="59" t="n">
        <f aca="false">LOOKUP($B1819,07_L1政策步階!$A$4:$A$14,07_L1政策步階!$C$4:$C$14)</f>
        <v>0</v>
      </c>
      <c r="AC1819" s="57"/>
      <c r="AD1819" s="57"/>
      <c r="AE1819" s="57"/>
      <c r="AF1819" s="57"/>
      <c r="AG1819" s="57"/>
      <c r="AH1819" s="57"/>
      <c r="AI1819" s="57"/>
      <c r="AJ1819" s="57"/>
      <c r="AK1819" s="57"/>
      <c r="AL1819" s="59" t="n">
        <f aca="false">IF(ISNUMBER($AA1819),IF($AA1819&gt;=0.005,100,IF($AA1819&gt;=-0.015,50,0)),"")</f>
        <v>100</v>
      </c>
      <c r="AM1819" s="59" t="n">
        <f aca="false">IF(ISNUMBER($AB1819),IF($AB1819=1,100,IF($AB1819=0,50,0)),"")</f>
        <v>50</v>
      </c>
      <c r="AN1819" s="0" t="str">
        <f aca="false">IF(ISNUMBER($AC1819),IF($AC1819&gt;=0.001,100,IF($AC1819&gt;=-0.003,50,0)),"")</f>
        <v/>
      </c>
      <c r="AO1819" s="0" t="str">
        <f aca="false">IF(ISNUMBER($AD1819),IF($AD1819&gt;=0.04,100,IF($AD1819&gt;=0,50,0)),"")</f>
        <v/>
      </c>
      <c r="AP1819" s="0" t="str">
        <f aca="false">IF(ISNUMBER($AE1819),IF($AE1819&gt;=25,100,IF($AE1819&gt;=-75,50,0)),"")</f>
        <v/>
      </c>
      <c r="AQ1819" s="0" t="str">
        <f aca="false">IF(ISNUMBER($AF1819),IF($AF1819&gt;0,100,IF($AF1819&gt;=-50,50,0)),"")</f>
        <v/>
      </c>
      <c r="AR1819" s="0" t="str">
        <f aca="false">IF(ISNUMBER($AG1819),IF($AG1819=1,100,IF($AG1819=0,50,0)),"")</f>
        <v/>
      </c>
      <c r="AS1819" s="0" t="str">
        <f aca="false">IF(ISNUMBER($AH1819),IF($AH1819&lt;0,100,IF($AH1819&lt;=20,50,0)),"")</f>
        <v/>
      </c>
      <c r="AT1819" s="0" t="str">
        <f aca="false">IF(ISNUMBER($AI1819),IF($AI1819&lt;0.95,100,IF($AI1819&lt;=1,50,0)),"")</f>
        <v/>
      </c>
      <c r="AU1819" s="0" t="str">
        <f aca="false">IF(ISNUMBER($AJ1819),IF($AJ1819&lt;30,0,IF($AJ1819&lt;40,50,IF($AJ1819&lt;=90,100,50))),"")</f>
        <v/>
      </c>
      <c r="AV1819" s="0" t="str">
        <f aca="false">IF(ISNUMBER($AK1819),IF($AK1819&gt;-0.2,100,IF($AK1819&gt;=-0.4,50,0)),"")</f>
        <v/>
      </c>
      <c r="AW1819" s="59" t="n">
        <f aca="false">01_指標庫!$H$4*ISNUMBER($F1819)+01_指標庫!$H$5*ISNUMBER($AA1819)+01_指標庫!$H$6*ISNUMBER($G1819)+01_指標庫!$H$7*ISNUMBER($H1819)+01_指標庫!$H$8*ISNUMBER($AF1819)+01_指標庫!$H$9*ISNUMBER($AG1819)+01_指標庫!$H$10*ISNUMBER($AB1819)+01_指標庫!$H$11*ISNUMBER($AC1819)+01_指標庫!$H$12*ISNUMBER($AD1819)+01_指標庫!$H$13*ISNUMBER($AE1819)+01_指標庫!$H$14*ISNUMBER($I1819)+01_指標庫!$H$15*ISNUMBER($AH1819)+01_指標庫!$H$16*ISNUMBER($K1819)+01_指標庫!$H$17*ISNUMBER($AI1819)+01_指標庫!$H$18*ISNUMBER($AJ1819)+01_指標庫!$H$19*ISNUMBER($AK1819)+01_指標庫!$H$20*ISNUMBER($BB1819)+01_指標庫!$H$21*ISNUMBER($BC1819)</f>
        <v>51</v>
      </c>
      <c r="AX1819" s="59" t="n">
        <f aca="false">IF(AW1819=0,50,ROUND((01_指標庫!$H$4*IF(ISNUMBER($F1819),L1819,0)+01_指標庫!$H$5*IF(ISNUMBER($AA1819),AL1819,0)+01_指標庫!$H$6*IF(ISNUMBER($G1819),M1819,0)+01_指標庫!$H$7*IF(ISNUMBER($H1819),N1819,0)+01_指標庫!$H$8*IF(ISNUMBER($AF1819),AQ1819,0)+01_指標庫!$H$9*IF(ISNUMBER($AG1819),AR1819,0)+01_指標庫!$H$10*IF(ISNUMBER($AB1819),AM1819,0)+01_指標庫!$H$11*IF(ISNUMBER($AC1819),AN1819,0)+01_指標庫!$H$12*IF(ISNUMBER($AD1819),AO1819,0)+01_指標庫!$H$13*IF(ISNUMBER($AE1819),AP1819,0)+01_指標庫!$H$14*IF(ISNUMBER($I1819),O1819,0)+01_指標庫!$H$15*IF(ISNUMBER($AH1819),AS1819,0)+01_指標庫!$H$16*IF(ISNUMBER($K1819),P1819,0)+01_指標庫!$H$17*IF(ISNUMBER($AI1819),AT1819,0)+01_指標庫!$H$18*IF(ISNUMBER($AJ1819),AU1819,0)+01_指標庫!$H$19*IF(ISNUMBER($AK1819),AV1819,0)+01_指標庫!$H$20*IF(ISNUMBER($BB1819),BB1819,0)+01_指標庫!$H$21*IF(ISNUMBER($BC1819),BC1819,0))/AW1819,1))</f>
        <v>67.6</v>
      </c>
      <c r="AY1819" s="60"/>
      <c r="AZ1819" s="60"/>
      <c r="BA1819" s="58" t="n">
        <f aca="false">AVERAGE($E1815:$E1819)/AVERAGE($E1810:$E1819)-1</f>
        <v>-0.0131604150455908</v>
      </c>
      <c r="BB1819" s="59" t="n">
        <f aca="false">IF(ISNUMBER($BA1819),IF(OR($S1819&lt;=-0.03,$BA1819&lt;-0.003),0,IF(OR($S1819&lt;=-0.02,$BA1819&lt;0.01),50,100)),"")</f>
        <v>0</v>
      </c>
      <c r="BC1819" s="0" t="str">
        <f aca="false">IF(OR(COUNT($AZ1819)=0,COUNT($AZ1818)=0),"",IF(OR($AY1819/$AZ1818-1&lt;=-0.03,$AZ1819/$AZ1818-1&lt;=-0.045,IF(COUNT($AZ1810:$AZ1819)=10,AVERAGE($AZ1815:$AZ1819)/AVERAGE($AZ1810:$AZ1819)-1&lt;-0.01,FALSE())),0,IF(OR($AZ1819/$AZ1818-1&lt;=-0.02,IF(COUNT($AZ1810:$AZ1819)=10,AVERAGE($AZ1815:$AZ1819)/AVERAGE($AZ1810:$AZ1819)-1&lt;0.005,FALSE())),50,100)))</f>
        <v/>
      </c>
    </row>
    <row r="1820" customFormat="false" ht="15" hidden="false" customHeight="true" outlineLevel="0" collapsed="false">
      <c r="A1820" s="47" t="n">
        <v>1816</v>
      </c>
      <c r="B1820" s="48" t="n">
        <v>45194</v>
      </c>
      <c r="C1820" s="47" t="n">
        <v>2023</v>
      </c>
      <c r="D1820" s="49" t="s">
        <v>236</v>
      </c>
      <c r="E1820" s="50" t="n">
        <v>14768.9</v>
      </c>
      <c r="F1820" s="51" t="n">
        <v>0.09426</v>
      </c>
      <c r="G1820" s="51" t="n">
        <v>-0.067699</v>
      </c>
      <c r="H1820" s="52" t="n">
        <v>0.7551</v>
      </c>
      <c r="I1820" s="53" t="n">
        <v>397</v>
      </c>
      <c r="J1820" s="47" t="s">
        <v>235</v>
      </c>
      <c r="K1820" s="54" t="n">
        <v>16.9</v>
      </c>
      <c r="L1820" s="55" t="n">
        <f aca="false">IF(COUNT(F1820)=0,50,IF(F1820&gt;=0,100,IF(F1820&gt;=-0.02,50,0)))</f>
        <v>100</v>
      </c>
      <c r="M1820" s="55" t="n">
        <f aca="false">IF(COUNT(G1820)=0,50,IF(G1820&gt;-0.06,100,IF(G1820&gt;-0.15,50,0)))</f>
        <v>50</v>
      </c>
      <c r="N1820" s="55" t="n">
        <f aca="false">IF(COUNT(H1820)=0,50,IF(H1820&gt;=0.6,100,IF(H1820&gt;=0.4,50,0)))</f>
        <v>100</v>
      </c>
      <c r="O1820" s="55" t="n">
        <f aca="false">IF(COUNT(I1820)=0,50,IF(J1820="proxy_vix",50,IF(I1820&lt;350,100,IF(I1820&lt;=450,50,0))))</f>
        <v>50</v>
      </c>
      <c r="P1820" s="55" t="n">
        <f aca="false">IF(COUNT(K1820)=0,50,IF(K1820&lt;20,100,IF(K1820&lt;=25,50,0)))</f>
        <v>100</v>
      </c>
      <c r="Q1820" s="54"/>
      <c r="R1820" s="47"/>
      <c r="S1820" s="51" t="n">
        <f aca="false">$E1820/$E1819-1</f>
        <v>0.00461189978981169</v>
      </c>
      <c r="T1820" s="56" t="n">
        <f aca="false">$K1820/$K1819-1</f>
        <v>-0.0174418604651163</v>
      </c>
      <c r="V1820" s="57"/>
      <c r="W1820" s="57"/>
      <c r="Y1820" s="1" t="str">
        <f aca="false">IF(AX1820&gt;=70,"EASY",IF(AX1820&gt;40,"UNCERTAIN","HARD"))</f>
        <v>UNCERTAIN</v>
      </c>
      <c r="AA1820" s="58" t="n">
        <f aca="false">IF($A1820&lt;200,"",AVERAGE($E1771:$E1820)/AVERAGE($E1621:$E1820)-1)</f>
        <v>0.131124081643858</v>
      </c>
      <c r="AB1820" s="59" t="n">
        <f aca="false">LOOKUP($B1820,07_L1政策步階!$A$4:$A$14,07_L1政策步階!$C$4:$C$14)</f>
        <v>0</v>
      </c>
      <c r="AC1820" s="57"/>
      <c r="AD1820" s="57"/>
      <c r="AE1820" s="57"/>
      <c r="AF1820" s="57"/>
      <c r="AG1820" s="57"/>
      <c r="AH1820" s="57"/>
      <c r="AI1820" s="57"/>
      <c r="AJ1820" s="57"/>
      <c r="AK1820" s="57"/>
      <c r="AL1820" s="59" t="n">
        <f aca="false">IF(ISNUMBER($AA1820),IF($AA1820&gt;=0.005,100,IF($AA1820&gt;=-0.015,50,0)),"")</f>
        <v>100</v>
      </c>
      <c r="AM1820" s="59" t="n">
        <f aca="false">IF(ISNUMBER($AB1820),IF($AB1820=1,100,IF($AB1820=0,50,0)),"")</f>
        <v>50</v>
      </c>
      <c r="AN1820" s="0" t="str">
        <f aca="false">IF(ISNUMBER($AC1820),IF($AC1820&gt;=0.001,100,IF($AC1820&gt;=-0.003,50,0)),"")</f>
        <v/>
      </c>
      <c r="AO1820" s="0" t="str">
        <f aca="false">IF(ISNUMBER($AD1820),IF($AD1820&gt;=0.04,100,IF($AD1820&gt;=0,50,0)),"")</f>
        <v/>
      </c>
      <c r="AP1820" s="0" t="str">
        <f aca="false">IF(ISNUMBER($AE1820),IF($AE1820&gt;=25,100,IF($AE1820&gt;=-75,50,0)),"")</f>
        <v/>
      </c>
      <c r="AQ1820" s="0" t="str">
        <f aca="false">IF(ISNUMBER($AF1820),IF($AF1820&gt;0,100,IF($AF1820&gt;=-50,50,0)),"")</f>
        <v/>
      </c>
      <c r="AR1820" s="0" t="str">
        <f aca="false">IF(ISNUMBER($AG1820),IF($AG1820=1,100,IF($AG1820=0,50,0)),"")</f>
        <v/>
      </c>
      <c r="AS1820" s="0" t="str">
        <f aca="false">IF(ISNUMBER($AH1820),IF($AH1820&lt;0,100,IF($AH1820&lt;=20,50,0)),"")</f>
        <v/>
      </c>
      <c r="AT1820" s="0" t="str">
        <f aca="false">IF(ISNUMBER($AI1820),IF($AI1820&lt;0.95,100,IF($AI1820&lt;=1,50,0)),"")</f>
        <v/>
      </c>
      <c r="AU1820" s="0" t="str">
        <f aca="false">IF(ISNUMBER($AJ1820),IF($AJ1820&lt;30,0,IF($AJ1820&lt;40,50,IF($AJ1820&lt;=90,100,50))),"")</f>
        <v/>
      </c>
      <c r="AV1820" s="0" t="str">
        <f aca="false">IF(ISNUMBER($AK1820),IF($AK1820&gt;-0.2,100,IF($AK1820&gt;=-0.4,50,0)),"")</f>
        <v/>
      </c>
      <c r="AW1820" s="59" t="n">
        <f aca="false">01_指標庫!$H$4*ISNUMBER($F1820)+01_指標庫!$H$5*ISNUMBER($AA1820)+01_指標庫!$H$6*ISNUMBER($G1820)+01_指標庫!$H$7*ISNUMBER($H1820)+01_指標庫!$H$8*ISNUMBER($AF1820)+01_指標庫!$H$9*ISNUMBER($AG1820)+01_指標庫!$H$10*ISNUMBER($AB1820)+01_指標庫!$H$11*ISNUMBER($AC1820)+01_指標庫!$H$12*ISNUMBER($AD1820)+01_指標庫!$H$13*ISNUMBER($AE1820)+01_指標庫!$H$14*ISNUMBER($I1820)+01_指標庫!$H$15*ISNUMBER($AH1820)+01_指標庫!$H$16*ISNUMBER($K1820)+01_指標庫!$H$17*ISNUMBER($AI1820)+01_指標庫!$H$18*ISNUMBER($AJ1820)+01_指標庫!$H$19*ISNUMBER($AK1820)+01_指標庫!$H$20*ISNUMBER($BB1820)+01_指標庫!$H$21*ISNUMBER($BC1820)</f>
        <v>51</v>
      </c>
      <c r="AX1820" s="59" t="n">
        <f aca="false">IF(AW1820=0,50,ROUND((01_指標庫!$H$4*IF(ISNUMBER($F1820),L1820,0)+01_指標庫!$H$5*IF(ISNUMBER($AA1820),AL1820,0)+01_指標庫!$H$6*IF(ISNUMBER($G1820),M1820,0)+01_指標庫!$H$7*IF(ISNUMBER($H1820),N1820,0)+01_指標庫!$H$8*IF(ISNUMBER($AF1820),AQ1820,0)+01_指標庫!$H$9*IF(ISNUMBER($AG1820),AR1820,0)+01_指標庫!$H$10*IF(ISNUMBER($AB1820),AM1820,0)+01_指標庫!$H$11*IF(ISNUMBER($AC1820),AN1820,0)+01_指標庫!$H$12*IF(ISNUMBER($AD1820),AO1820,0)+01_指標庫!$H$13*IF(ISNUMBER($AE1820),AP1820,0)+01_指標庫!$H$14*IF(ISNUMBER($I1820),O1820,0)+01_指標庫!$H$15*IF(ISNUMBER($AH1820),AS1820,0)+01_指標庫!$H$16*IF(ISNUMBER($K1820),P1820,0)+01_指標庫!$H$17*IF(ISNUMBER($AI1820),AT1820,0)+01_指標庫!$H$18*IF(ISNUMBER($AJ1820),AU1820,0)+01_指標庫!$H$19*IF(ISNUMBER($AK1820),AV1820,0)+01_指標庫!$H$20*IF(ISNUMBER($BB1820),BB1820,0)+01_指標庫!$H$21*IF(ISNUMBER($BC1820),BC1820,0))/AW1820,1))</f>
        <v>67.6</v>
      </c>
      <c r="AY1820" s="60"/>
      <c r="AZ1820" s="60"/>
      <c r="BA1820" s="58" t="n">
        <f aca="false">AVERAGE($E1816:$E1820)/AVERAGE($E1811:$E1820)-1</f>
        <v>-0.0146789202448914</v>
      </c>
      <c r="BB1820" s="59" t="n">
        <f aca="false">IF(ISNUMBER($BA1820),IF(OR($S1820&lt;=-0.03,$BA1820&lt;-0.003),0,IF(OR($S1820&lt;=-0.02,$BA1820&lt;0.01),50,100)),"")</f>
        <v>0</v>
      </c>
      <c r="BC1820" s="0" t="str">
        <f aca="false">IF(OR(COUNT($AZ1820)=0,COUNT($AZ1819)=0),"",IF(OR($AY1820/$AZ1819-1&lt;=-0.03,$AZ1820/$AZ1819-1&lt;=-0.045,IF(COUNT($AZ1811:$AZ1820)=10,AVERAGE($AZ1816:$AZ1820)/AVERAGE($AZ1811:$AZ1820)-1&lt;-0.01,FALSE())),0,IF(OR($AZ1820/$AZ1819-1&lt;=-0.02,IF(COUNT($AZ1811:$AZ1820)=10,AVERAGE($AZ1816:$AZ1820)/AVERAGE($AZ1811:$AZ1820)-1&lt;0.005,FALSE())),50,100)))</f>
        <v/>
      </c>
    </row>
    <row r="1821" customFormat="false" ht="15" hidden="false" customHeight="true" outlineLevel="0" collapsed="false">
      <c r="A1821" s="47" t="n">
        <v>1817</v>
      </c>
      <c r="B1821" s="48" t="n">
        <v>45195</v>
      </c>
      <c r="C1821" s="47" t="n">
        <v>2023</v>
      </c>
      <c r="D1821" s="49" t="s">
        <v>237</v>
      </c>
      <c r="E1821" s="50" t="n">
        <v>14545.83</v>
      </c>
      <c r="F1821" s="51" t="n">
        <v>0.076516</v>
      </c>
      <c r="G1821" s="51" t="n">
        <v>-0.081781</v>
      </c>
      <c r="H1821" s="52" t="n">
        <v>0.7347</v>
      </c>
      <c r="I1821" s="53" t="n">
        <v>404</v>
      </c>
      <c r="J1821" s="47" t="s">
        <v>235</v>
      </c>
      <c r="K1821" s="54" t="n">
        <v>18.94</v>
      </c>
      <c r="L1821" s="55" t="n">
        <f aca="false">IF(COUNT(F1821)=0,50,IF(F1821&gt;=0,100,IF(F1821&gt;=-0.02,50,0)))</f>
        <v>100</v>
      </c>
      <c r="M1821" s="55" t="n">
        <f aca="false">IF(COUNT(G1821)=0,50,IF(G1821&gt;-0.06,100,IF(G1821&gt;-0.15,50,0)))</f>
        <v>50</v>
      </c>
      <c r="N1821" s="55" t="n">
        <f aca="false">IF(COUNT(H1821)=0,50,IF(H1821&gt;=0.6,100,IF(H1821&gt;=0.4,50,0)))</f>
        <v>100</v>
      </c>
      <c r="O1821" s="55" t="n">
        <f aca="false">IF(COUNT(I1821)=0,50,IF(J1821="proxy_vix",50,IF(I1821&lt;350,100,IF(I1821&lt;=450,50,0))))</f>
        <v>50</v>
      </c>
      <c r="P1821" s="55" t="n">
        <f aca="false">IF(COUNT(K1821)=0,50,IF(K1821&lt;20,100,IF(K1821&lt;=25,50,0)))</f>
        <v>100</v>
      </c>
      <c r="Q1821" s="54"/>
      <c r="R1821" s="47"/>
      <c r="S1821" s="51" t="n">
        <f aca="false">$E1821/$E1820-1</f>
        <v>-0.0151040361841437</v>
      </c>
      <c r="T1821" s="56" t="n">
        <f aca="false">$K1821/$K1820-1</f>
        <v>0.120710059171598</v>
      </c>
      <c r="V1821" s="57"/>
      <c r="W1821" s="57"/>
      <c r="Y1821" s="1" t="str">
        <f aca="false">IF(AX1821&gt;=70,"EASY",IF(AX1821&gt;40,"UNCERTAIN","HARD"))</f>
        <v>UNCERTAIN</v>
      </c>
      <c r="AA1821" s="58" t="n">
        <f aca="false">IF($A1821&lt;200,"",AVERAGE($E1772:$E1821)/AVERAGE($E1622:$E1821)-1)</f>
        <v>0.128120086651172</v>
      </c>
      <c r="AB1821" s="59" t="n">
        <f aca="false">LOOKUP($B1821,07_L1政策步階!$A$4:$A$14,07_L1政策步階!$C$4:$C$14)</f>
        <v>0</v>
      </c>
      <c r="AC1821" s="57"/>
      <c r="AD1821" s="57"/>
      <c r="AE1821" s="57"/>
      <c r="AF1821" s="57"/>
      <c r="AG1821" s="57"/>
      <c r="AH1821" s="57"/>
      <c r="AI1821" s="57"/>
      <c r="AJ1821" s="57"/>
      <c r="AK1821" s="57"/>
      <c r="AL1821" s="59" t="n">
        <f aca="false">IF(ISNUMBER($AA1821),IF($AA1821&gt;=0.005,100,IF($AA1821&gt;=-0.015,50,0)),"")</f>
        <v>100</v>
      </c>
      <c r="AM1821" s="59" t="n">
        <f aca="false">IF(ISNUMBER($AB1821),IF($AB1821=1,100,IF($AB1821=0,50,0)),"")</f>
        <v>50</v>
      </c>
      <c r="AN1821" s="0" t="str">
        <f aca="false">IF(ISNUMBER($AC1821),IF($AC1821&gt;=0.001,100,IF($AC1821&gt;=-0.003,50,0)),"")</f>
        <v/>
      </c>
      <c r="AO1821" s="0" t="str">
        <f aca="false">IF(ISNUMBER($AD1821),IF($AD1821&gt;=0.04,100,IF($AD1821&gt;=0,50,0)),"")</f>
        <v/>
      </c>
      <c r="AP1821" s="0" t="str">
        <f aca="false">IF(ISNUMBER($AE1821),IF($AE1821&gt;=25,100,IF($AE1821&gt;=-75,50,0)),"")</f>
        <v/>
      </c>
      <c r="AQ1821" s="0" t="str">
        <f aca="false">IF(ISNUMBER($AF1821),IF($AF1821&gt;0,100,IF($AF1821&gt;=-50,50,0)),"")</f>
        <v/>
      </c>
      <c r="AR1821" s="0" t="str">
        <f aca="false">IF(ISNUMBER($AG1821),IF($AG1821=1,100,IF($AG1821=0,50,0)),"")</f>
        <v/>
      </c>
      <c r="AS1821" s="0" t="str">
        <f aca="false">IF(ISNUMBER($AH1821),IF($AH1821&lt;0,100,IF($AH1821&lt;=20,50,0)),"")</f>
        <v/>
      </c>
      <c r="AT1821" s="0" t="str">
        <f aca="false">IF(ISNUMBER($AI1821),IF($AI1821&lt;0.95,100,IF($AI1821&lt;=1,50,0)),"")</f>
        <v/>
      </c>
      <c r="AU1821" s="0" t="str">
        <f aca="false">IF(ISNUMBER($AJ1821),IF($AJ1821&lt;30,0,IF($AJ1821&lt;40,50,IF($AJ1821&lt;=90,100,50))),"")</f>
        <v/>
      </c>
      <c r="AV1821" s="0" t="str">
        <f aca="false">IF(ISNUMBER($AK1821),IF($AK1821&gt;-0.2,100,IF($AK1821&gt;=-0.4,50,0)),"")</f>
        <v/>
      </c>
      <c r="AW1821" s="59" t="n">
        <f aca="false">01_指標庫!$H$4*ISNUMBER($F1821)+01_指標庫!$H$5*ISNUMBER($AA1821)+01_指標庫!$H$6*ISNUMBER($G1821)+01_指標庫!$H$7*ISNUMBER($H1821)+01_指標庫!$H$8*ISNUMBER($AF1821)+01_指標庫!$H$9*ISNUMBER($AG1821)+01_指標庫!$H$10*ISNUMBER($AB1821)+01_指標庫!$H$11*ISNUMBER($AC1821)+01_指標庫!$H$12*ISNUMBER($AD1821)+01_指標庫!$H$13*ISNUMBER($AE1821)+01_指標庫!$H$14*ISNUMBER($I1821)+01_指標庫!$H$15*ISNUMBER($AH1821)+01_指標庫!$H$16*ISNUMBER($K1821)+01_指標庫!$H$17*ISNUMBER($AI1821)+01_指標庫!$H$18*ISNUMBER($AJ1821)+01_指標庫!$H$19*ISNUMBER($AK1821)+01_指標庫!$H$20*ISNUMBER($BB1821)+01_指標庫!$H$21*ISNUMBER($BC1821)</f>
        <v>51</v>
      </c>
      <c r="AX1821" s="59" t="n">
        <f aca="false">IF(AW1821=0,50,ROUND((01_指標庫!$H$4*IF(ISNUMBER($F1821),L1821,0)+01_指標庫!$H$5*IF(ISNUMBER($AA1821),AL1821,0)+01_指標庫!$H$6*IF(ISNUMBER($G1821),M1821,0)+01_指標庫!$H$7*IF(ISNUMBER($H1821),N1821,0)+01_指標庫!$H$8*IF(ISNUMBER($AF1821),AQ1821,0)+01_指標庫!$H$9*IF(ISNUMBER($AG1821),AR1821,0)+01_指標庫!$H$10*IF(ISNUMBER($AB1821),AM1821,0)+01_指標庫!$H$11*IF(ISNUMBER($AC1821),AN1821,0)+01_指標庫!$H$12*IF(ISNUMBER($AD1821),AO1821,0)+01_指標庫!$H$13*IF(ISNUMBER($AE1821),AP1821,0)+01_指標庫!$H$14*IF(ISNUMBER($I1821),O1821,0)+01_指標庫!$H$15*IF(ISNUMBER($AH1821),AS1821,0)+01_指標庫!$H$16*IF(ISNUMBER($K1821),P1821,0)+01_指標庫!$H$17*IF(ISNUMBER($AI1821),AT1821,0)+01_指標庫!$H$18*IF(ISNUMBER($AJ1821),AU1821,0)+01_指標庫!$H$19*IF(ISNUMBER($AK1821),AV1821,0)+01_指標庫!$H$20*IF(ISNUMBER($BB1821),BB1821,0)+01_指標庫!$H$21*IF(ISNUMBER($BC1821),BC1821,0))/AW1821,1))</f>
        <v>67.6</v>
      </c>
      <c r="AY1821" s="60"/>
      <c r="AZ1821" s="60"/>
      <c r="BA1821" s="58" t="n">
        <f aca="false">AVERAGE($E1817:$E1821)/AVERAGE($E1812:$E1821)-1</f>
        <v>-0.0183946447079066</v>
      </c>
      <c r="BB1821" s="59" t="n">
        <f aca="false">IF(ISNUMBER($BA1821),IF(OR($S1821&lt;=-0.03,$BA1821&lt;-0.003),0,IF(OR($S1821&lt;=-0.02,$BA1821&lt;0.01),50,100)),"")</f>
        <v>0</v>
      </c>
      <c r="BC1821" s="0" t="str">
        <f aca="false">IF(OR(COUNT($AZ1821)=0,COUNT($AZ1820)=0),"",IF(OR($AY1821/$AZ1820-1&lt;=-0.03,$AZ1821/$AZ1820-1&lt;=-0.045,IF(COUNT($AZ1812:$AZ1821)=10,AVERAGE($AZ1817:$AZ1821)/AVERAGE($AZ1812:$AZ1821)-1&lt;-0.01,FALSE())),0,IF(OR($AZ1821/$AZ1820-1&lt;=-0.02,IF(COUNT($AZ1812:$AZ1821)=10,AVERAGE($AZ1817:$AZ1821)/AVERAGE($AZ1812:$AZ1821)-1&lt;0.005,FALSE())),50,100)))</f>
        <v/>
      </c>
    </row>
    <row r="1822" customFormat="false" ht="15" hidden="false" customHeight="true" outlineLevel="0" collapsed="false">
      <c r="A1822" s="47" t="n">
        <v>1818</v>
      </c>
      <c r="B1822" s="48" t="n">
        <v>45196</v>
      </c>
      <c r="C1822" s="47" t="n">
        <v>2023</v>
      </c>
      <c r="D1822" s="49" t="s">
        <v>238</v>
      </c>
      <c r="E1822" s="50" t="n">
        <v>14580.16</v>
      </c>
      <c r="F1822" s="51" t="n">
        <v>0.077883</v>
      </c>
      <c r="G1822" s="51" t="n">
        <v>-0.079614</v>
      </c>
      <c r="H1822" s="52" t="n">
        <v>0.7551</v>
      </c>
      <c r="I1822" s="53" t="n">
        <v>403</v>
      </c>
      <c r="J1822" s="47" t="s">
        <v>235</v>
      </c>
      <c r="K1822" s="54" t="n">
        <v>18.22</v>
      </c>
      <c r="L1822" s="55" t="n">
        <f aca="false">IF(COUNT(F1822)=0,50,IF(F1822&gt;=0,100,IF(F1822&gt;=-0.02,50,0)))</f>
        <v>100</v>
      </c>
      <c r="M1822" s="55" t="n">
        <f aca="false">IF(COUNT(G1822)=0,50,IF(G1822&gt;-0.06,100,IF(G1822&gt;-0.15,50,0)))</f>
        <v>50</v>
      </c>
      <c r="N1822" s="55" t="n">
        <f aca="false">IF(COUNT(H1822)=0,50,IF(H1822&gt;=0.6,100,IF(H1822&gt;=0.4,50,0)))</f>
        <v>100</v>
      </c>
      <c r="O1822" s="55" t="n">
        <f aca="false">IF(COUNT(I1822)=0,50,IF(J1822="proxy_vix",50,IF(I1822&lt;350,100,IF(I1822&lt;=450,50,0))))</f>
        <v>50</v>
      </c>
      <c r="P1822" s="55" t="n">
        <f aca="false">IF(COUNT(K1822)=0,50,IF(K1822&lt;20,100,IF(K1822&lt;=25,50,0)))</f>
        <v>100</v>
      </c>
      <c r="Q1822" s="54"/>
      <c r="R1822" s="47"/>
      <c r="S1822" s="51" t="n">
        <f aca="false">$E1822/$E1821-1</f>
        <v>0.00236012657923257</v>
      </c>
      <c r="T1822" s="56" t="n">
        <f aca="false">$K1822/$K1821-1</f>
        <v>-0.0380147835269272</v>
      </c>
      <c r="V1822" s="57"/>
      <c r="W1822" s="57"/>
      <c r="Y1822" s="1" t="str">
        <f aca="false">IF(AX1822&gt;=70,"EASY",IF(AX1822&gt;40,"UNCERTAIN","HARD"))</f>
        <v>UNCERTAIN</v>
      </c>
      <c r="AA1822" s="58" t="n">
        <f aca="false">IF($A1822&lt;200,"",AVERAGE($E1773:$E1822)/AVERAGE($E1623:$E1822)-1)</f>
        <v>0.125028253926473</v>
      </c>
      <c r="AB1822" s="59" t="n">
        <f aca="false">LOOKUP($B1822,07_L1政策步階!$A$4:$A$14,07_L1政策步階!$C$4:$C$14)</f>
        <v>0</v>
      </c>
      <c r="AC1822" s="57"/>
      <c r="AD1822" s="57"/>
      <c r="AE1822" s="57"/>
      <c r="AF1822" s="57"/>
      <c r="AG1822" s="57"/>
      <c r="AH1822" s="57"/>
      <c r="AI1822" s="57"/>
      <c r="AJ1822" s="57"/>
      <c r="AK1822" s="57"/>
      <c r="AL1822" s="59" t="n">
        <f aca="false">IF(ISNUMBER($AA1822),IF($AA1822&gt;=0.005,100,IF($AA1822&gt;=-0.015,50,0)),"")</f>
        <v>100</v>
      </c>
      <c r="AM1822" s="59" t="n">
        <f aca="false">IF(ISNUMBER($AB1822),IF($AB1822=1,100,IF($AB1822=0,50,0)),"")</f>
        <v>50</v>
      </c>
      <c r="AN1822" s="0" t="str">
        <f aca="false">IF(ISNUMBER($AC1822),IF($AC1822&gt;=0.001,100,IF($AC1822&gt;=-0.003,50,0)),"")</f>
        <v/>
      </c>
      <c r="AO1822" s="0" t="str">
        <f aca="false">IF(ISNUMBER($AD1822),IF($AD1822&gt;=0.04,100,IF($AD1822&gt;=0,50,0)),"")</f>
        <v/>
      </c>
      <c r="AP1822" s="0" t="str">
        <f aca="false">IF(ISNUMBER($AE1822),IF($AE1822&gt;=25,100,IF($AE1822&gt;=-75,50,0)),"")</f>
        <v/>
      </c>
      <c r="AQ1822" s="0" t="str">
        <f aca="false">IF(ISNUMBER($AF1822),IF($AF1822&gt;0,100,IF($AF1822&gt;=-50,50,0)),"")</f>
        <v/>
      </c>
      <c r="AR1822" s="0" t="str">
        <f aca="false">IF(ISNUMBER($AG1822),IF($AG1822=1,100,IF($AG1822=0,50,0)),"")</f>
        <v/>
      </c>
      <c r="AS1822" s="0" t="str">
        <f aca="false">IF(ISNUMBER($AH1822),IF($AH1822&lt;0,100,IF($AH1822&lt;=20,50,0)),"")</f>
        <v/>
      </c>
      <c r="AT1822" s="0" t="str">
        <f aca="false">IF(ISNUMBER($AI1822),IF($AI1822&lt;0.95,100,IF($AI1822&lt;=1,50,0)),"")</f>
        <v/>
      </c>
      <c r="AU1822" s="0" t="str">
        <f aca="false">IF(ISNUMBER($AJ1822),IF($AJ1822&lt;30,0,IF($AJ1822&lt;40,50,IF($AJ1822&lt;=90,100,50))),"")</f>
        <v/>
      </c>
      <c r="AV1822" s="0" t="str">
        <f aca="false">IF(ISNUMBER($AK1822),IF($AK1822&gt;-0.2,100,IF($AK1822&gt;=-0.4,50,0)),"")</f>
        <v/>
      </c>
      <c r="AW1822" s="59" t="n">
        <f aca="false">01_指標庫!$H$4*ISNUMBER($F1822)+01_指標庫!$H$5*ISNUMBER($AA1822)+01_指標庫!$H$6*ISNUMBER($G1822)+01_指標庫!$H$7*ISNUMBER($H1822)+01_指標庫!$H$8*ISNUMBER($AF1822)+01_指標庫!$H$9*ISNUMBER($AG1822)+01_指標庫!$H$10*ISNUMBER($AB1822)+01_指標庫!$H$11*ISNUMBER($AC1822)+01_指標庫!$H$12*ISNUMBER($AD1822)+01_指標庫!$H$13*ISNUMBER($AE1822)+01_指標庫!$H$14*ISNUMBER($I1822)+01_指標庫!$H$15*ISNUMBER($AH1822)+01_指標庫!$H$16*ISNUMBER($K1822)+01_指標庫!$H$17*ISNUMBER($AI1822)+01_指標庫!$H$18*ISNUMBER($AJ1822)+01_指標庫!$H$19*ISNUMBER($AK1822)+01_指標庫!$H$20*ISNUMBER($BB1822)+01_指標庫!$H$21*ISNUMBER($BC1822)</f>
        <v>51</v>
      </c>
      <c r="AX1822" s="59" t="n">
        <f aca="false">IF(AW1822=0,50,ROUND((01_指標庫!$H$4*IF(ISNUMBER($F1822),L1822,0)+01_指標庫!$H$5*IF(ISNUMBER($AA1822),AL1822,0)+01_指標庫!$H$6*IF(ISNUMBER($G1822),M1822,0)+01_指標庫!$H$7*IF(ISNUMBER($H1822),N1822,0)+01_指標庫!$H$8*IF(ISNUMBER($AF1822),AQ1822,0)+01_指標庫!$H$9*IF(ISNUMBER($AG1822),AR1822,0)+01_指標庫!$H$10*IF(ISNUMBER($AB1822),AM1822,0)+01_指標庫!$H$11*IF(ISNUMBER($AC1822),AN1822,0)+01_指標庫!$H$12*IF(ISNUMBER($AD1822),AO1822,0)+01_指標庫!$H$13*IF(ISNUMBER($AE1822),AP1822,0)+01_指標庫!$H$14*IF(ISNUMBER($I1822),O1822,0)+01_指標庫!$H$15*IF(ISNUMBER($AH1822),AS1822,0)+01_指標庫!$H$16*IF(ISNUMBER($K1822),P1822,0)+01_指標庫!$H$17*IF(ISNUMBER($AI1822),AT1822,0)+01_指標庫!$H$18*IF(ISNUMBER($AJ1822),AU1822,0)+01_指標庫!$H$19*IF(ISNUMBER($AK1822),AV1822,0)+01_指標庫!$H$20*IF(ISNUMBER($BB1822),BB1822,0)+01_指標庫!$H$21*IF(ISNUMBER($BC1822),BC1822,0))/AW1822,1))</f>
        <v>67.6</v>
      </c>
      <c r="AY1822" s="60"/>
      <c r="AZ1822" s="60"/>
      <c r="BA1822" s="58" t="n">
        <f aca="false">AVERAGE($E1818:$E1822)/AVERAGE($E1813:$E1822)-1</f>
        <v>-0.0185639341522611</v>
      </c>
      <c r="BB1822" s="59" t="n">
        <f aca="false">IF(ISNUMBER($BA1822),IF(OR($S1822&lt;=-0.03,$BA1822&lt;-0.003),0,IF(OR($S1822&lt;=-0.02,$BA1822&lt;0.01),50,100)),"")</f>
        <v>0</v>
      </c>
      <c r="BC1822" s="0" t="str">
        <f aca="false">IF(OR(COUNT($AZ1822)=0,COUNT($AZ1821)=0),"",IF(OR($AY1822/$AZ1821-1&lt;=-0.03,$AZ1822/$AZ1821-1&lt;=-0.045,IF(COUNT($AZ1813:$AZ1822)=10,AVERAGE($AZ1818:$AZ1822)/AVERAGE($AZ1813:$AZ1822)-1&lt;-0.01,FALSE())),0,IF(OR($AZ1822/$AZ1821-1&lt;=-0.02,IF(COUNT($AZ1813:$AZ1822)=10,AVERAGE($AZ1818:$AZ1822)/AVERAGE($AZ1813:$AZ1822)-1&lt;0.005,FALSE())),50,100)))</f>
        <v/>
      </c>
    </row>
    <row r="1823" customFormat="false" ht="15" hidden="false" customHeight="true" outlineLevel="0" collapsed="false">
      <c r="A1823" s="47" t="n">
        <v>1819</v>
      </c>
      <c r="B1823" s="48" t="n">
        <v>45197</v>
      </c>
      <c r="C1823" s="47" t="n">
        <v>2023</v>
      </c>
      <c r="D1823" s="49" t="s">
        <v>239</v>
      </c>
      <c r="E1823" s="50" t="n">
        <v>14702.77</v>
      </c>
      <c r="F1823" s="51" t="n">
        <v>0.085688</v>
      </c>
      <c r="G1823" s="51" t="n">
        <v>-0.071874</v>
      </c>
      <c r="H1823" s="52" t="n">
        <v>0.7755</v>
      </c>
      <c r="I1823" s="53" t="n">
        <v>409</v>
      </c>
      <c r="J1823" s="47" t="s">
        <v>235</v>
      </c>
      <c r="K1823" s="54" t="n">
        <v>17.34</v>
      </c>
      <c r="L1823" s="55" t="n">
        <f aca="false">IF(COUNT(F1823)=0,50,IF(F1823&gt;=0,100,IF(F1823&gt;=-0.02,50,0)))</f>
        <v>100</v>
      </c>
      <c r="M1823" s="55" t="n">
        <f aca="false">IF(COUNT(G1823)=0,50,IF(G1823&gt;-0.06,100,IF(G1823&gt;-0.15,50,0)))</f>
        <v>50</v>
      </c>
      <c r="N1823" s="55" t="n">
        <f aca="false">IF(COUNT(H1823)=0,50,IF(H1823&gt;=0.6,100,IF(H1823&gt;=0.4,50,0)))</f>
        <v>100</v>
      </c>
      <c r="O1823" s="55" t="n">
        <f aca="false">IF(COUNT(I1823)=0,50,IF(J1823="proxy_vix",50,IF(I1823&lt;350,100,IF(I1823&lt;=450,50,0))))</f>
        <v>50</v>
      </c>
      <c r="P1823" s="55" t="n">
        <f aca="false">IF(COUNT(K1823)=0,50,IF(K1823&lt;20,100,IF(K1823&lt;=25,50,0)))</f>
        <v>100</v>
      </c>
      <c r="Q1823" s="54"/>
      <c r="R1823" s="47"/>
      <c r="S1823" s="51" t="n">
        <f aca="false">$E1823/$E1822-1</f>
        <v>0.00840937273665032</v>
      </c>
      <c r="T1823" s="56" t="n">
        <f aca="false">$K1823/$K1822-1</f>
        <v>-0.0482985729967068</v>
      </c>
      <c r="V1823" s="57"/>
      <c r="W1823" s="57"/>
      <c r="Y1823" s="1" t="str">
        <f aca="false">IF(AX1823&gt;=70,"EASY",IF(AX1823&gt;40,"UNCERTAIN","HARD"))</f>
        <v>UNCERTAIN</v>
      </c>
      <c r="AA1823" s="58" t="n">
        <f aca="false">IF($A1823&lt;200,"",AVERAGE($E1774:$E1823)/AVERAGE($E1624:$E1823)-1)</f>
        <v>0.122064855925984</v>
      </c>
      <c r="AB1823" s="59" t="n">
        <f aca="false">LOOKUP($B1823,07_L1政策步階!$A$4:$A$14,07_L1政策步階!$C$4:$C$14)</f>
        <v>0</v>
      </c>
      <c r="AC1823" s="57"/>
      <c r="AD1823" s="57"/>
      <c r="AE1823" s="57"/>
      <c r="AF1823" s="57"/>
      <c r="AG1823" s="57"/>
      <c r="AH1823" s="57"/>
      <c r="AI1823" s="57"/>
      <c r="AJ1823" s="57"/>
      <c r="AK1823" s="57"/>
      <c r="AL1823" s="59" t="n">
        <f aca="false">IF(ISNUMBER($AA1823),IF($AA1823&gt;=0.005,100,IF($AA1823&gt;=-0.015,50,0)),"")</f>
        <v>100</v>
      </c>
      <c r="AM1823" s="59" t="n">
        <f aca="false">IF(ISNUMBER($AB1823),IF($AB1823=1,100,IF($AB1823=0,50,0)),"")</f>
        <v>50</v>
      </c>
      <c r="AN1823" s="0" t="str">
        <f aca="false">IF(ISNUMBER($AC1823),IF($AC1823&gt;=0.001,100,IF($AC1823&gt;=-0.003,50,0)),"")</f>
        <v/>
      </c>
      <c r="AO1823" s="0" t="str">
        <f aca="false">IF(ISNUMBER($AD1823),IF($AD1823&gt;=0.04,100,IF($AD1823&gt;=0,50,0)),"")</f>
        <v/>
      </c>
      <c r="AP1823" s="0" t="str">
        <f aca="false">IF(ISNUMBER($AE1823),IF($AE1823&gt;=25,100,IF($AE1823&gt;=-75,50,0)),"")</f>
        <v/>
      </c>
      <c r="AQ1823" s="0" t="str">
        <f aca="false">IF(ISNUMBER($AF1823),IF($AF1823&gt;0,100,IF($AF1823&gt;=-50,50,0)),"")</f>
        <v/>
      </c>
      <c r="AR1823" s="0" t="str">
        <f aca="false">IF(ISNUMBER($AG1823),IF($AG1823=1,100,IF($AG1823=0,50,0)),"")</f>
        <v/>
      </c>
      <c r="AS1823" s="0" t="str">
        <f aca="false">IF(ISNUMBER($AH1823),IF($AH1823&lt;0,100,IF($AH1823&lt;=20,50,0)),"")</f>
        <v/>
      </c>
      <c r="AT1823" s="0" t="str">
        <f aca="false">IF(ISNUMBER($AI1823),IF($AI1823&lt;0.95,100,IF($AI1823&lt;=1,50,0)),"")</f>
        <v/>
      </c>
      <c r="AU1823" s="0" t="str">
        <f aca="false">IF(ISNUMBER($AJ1823),IF($AJ1823&lt;30,0,IF($AJ1823&lt;40,50,IF($AJ1823&lt;=90,100,50))),"")</f>
        <v/>
      </c>
      <c r="AV1823" s="0" t="str">
        <f aca="false">IF(ISNUMBER($AK1823),IF($AK1823&gt;-0.2,100,IF($AK1823&gt;=-0.4,50,0)),"")</f>
        <v/>
      </c>
      <c r="AW1823" s="59" t="n">
        <f aca="false">01_指標庫!$H$4*ISNUMBER($F1823)+01_指標庫!$H$5*ISNUMBER($AA1823)+01_指標庫!$H$6*ISNUMBER($G1823)+01_指標庫!$H$7*ISNUMBER($H1823)+01_指標庫!$H$8*ISNUMBER($AF1823)+01_指標庫!$H$9*ISNUMBER($AG1823)+01_指標庫!$H$10*ISNUMBER($AB1823)+01_指標庫!$H$11*ISNUMBER($AC1823)+01_指標庫!$H$12*ISNUMBER($AD1823)+01_指標庫!$H$13*ISNUMBER($AE1823)+01_指標庫!$H$14*ISNUMBER($I1823)+01_指標庫!$H$15*ISNUMBER($AH1823)+01_指標庫!$H$16*ISNUMBER($K1823)+01_指標庫!$H$17*ISNUMBER($AI1823)+01_指標庫!$H$18*ISNUMBER($AJ1823)+01_指標庫!$H$19*ISNUMBER($AK1823)+01_指標庫!$H$20*ISNUMBER($BB1823)+01_指標庫!$H$21*ISNUMBER($BC1823)</f>
        <v>51</v>
      </c>
      <c r="AX1823" s="59" t="n">
        <f aca="false">IF(AW1823=0,50,ROUND((01_指標庫!$H$4*IF(ISNUMBER($F1823),L1823,0)+01_指標庫!$H$5*IF(ISNUMBER($AA1823),AL1823,0)+01_指標庫!$H$6*IF(ISNUMBER($G1823),M1823,0)+01_指標庫!$H$7*IF(ISNUMBER($H1823),N1823,0)+01_指標庫!$H$8*IF(ISNUMBER($AF1823),AQ1823,0)+01_指標庫!$H$9*IF(ISNUMBER($AG1823),AR1823,0)+01_指標庫!$H$10*IF(ISNUMBER($AB1823),AM1823,0)+01_指標庫!$H$11*IF(ISNUMBER($AC1823),AN1823,0)+01_指標庫!$H$12*IF(ISNUMBER($AD1823),AO1823,0)+01_指標庫!$H$13*IF(ISNUMBER($AE1823),AP1823,0)+01_指標庫!$H$14*IF(ISNUMBER($I1823),O1823,0)+01_指標庫!$H$15*IF(ISNUMBER($AH1823),AS1823,0)+01_指標庫!$H$16*IF(ISNUMBER($K1823),P1823,0)+01_指標庫!$H$17*IF(ISNUMBER($AI1823),AT1823,0)+01_指標庫!$H$18*IF(ISNUMBER($AJ1823),AU1823,0)+01_指標庫!$H$19*IF(ISNUMBER($AK1823),AV1823,0)+01_指標庫!$H$20*IF(ISNUMBER($BB1823),BB1823,0)+01_指標庫!$H$21*IF(ISNUMBER($BC1823),BC1823,0))/AW1823,1))</f>
        <v>67.6</v>
      </c>
      <c r="AY1823" s="60"/>
      <c r="AZ1823" s="60"/>
      <c r="BA1823" s="58" t="n">
        <f aca="false">AVERAGE($E1819:$E1823)/AVERAGE($E1814:$E1823)-1</f>
        <v>-0.0133555953510361</v>
      </c>
      <c r="BB1823" s="59" t="n">
        <f aca="false">IF(ISNUMBER($BA1823),IF(OR($S1823&lt;=-0.03,$BA1823&lt;-0.003),0,IF(OR($S1823&lt;=-0.02,$BA1823&lt;0.01),50,100)),"")</f>
        <v>0</v>
      </c>
      <c r="BC1823" s="0" t="str">
        <f aca="false">IF(OR(COUNT($AZ1823)=0,COUNT($AZ1822)=0),"",IF(OR($AY1823/$AZ1822-1&lt;=-0.03,$AZ1823/$AZ1822-1&lt;=-0.045,IF(COUNT($AZ1814:$AZ1823)=10,AVERAGE($AZ1819:$AZ1823)/AVERAGE($AZ1814:$AZ1823)-1&lt;-0.01,FALSE())),0,IF(OR($AZ1823/$AZ1822-1&lt;=-0.02,IF(COUNT($AZ1814:$AZ1823)=10,AVERAGE($AZ1819:$AZ1823)/AVERAGE($AZ1814:$AZ1823)-1&lt;0.005,FALSE())),50,100)))</f>
        <v/>
      </c>
    </row>
    <row r="1824" customFormat="false" ht="15" hidden="false" customHeight="true" outlineLevel="0" collapsed="false">
      <c r="A1824" s="47" t="n">
        <v>1820</v>
      </c>
      <c r="B1824" s="48" t="n">
        <v>45198</v>
      </c>
      <c r="C1824" s="47" t="n">
        <v>2023</v>
      </c>
      <c r="D1824" s="49" t="s">
        <v>234</v>
      </c>
      <c r="E1824" s="50" t="n">
        <v>14715.24</v>
      </c>
      <c r="F1824" s="51" t="n">
        <v>0.085403</v>
      </c>
      <c r="G1824" s="51" t="n">
        <v>-0.071087</v>
      </c>
      <c r="H1824" s="52" t="n">
        <v>0.7755</v>
      </c>
      <c r="I1824" s="53" t="n">
        <v>403</v>
      </c>
      <c r="J1824" s="47" t="s">
        <v>235</v>
      </c>
      <c r="K1824" s="54" t="n">
        <v>17.52</v>
      </c>
      <c r="L1824" s="55" t="n">
        <f aca="false">IF(COUNT(F1824)=0,50,IF(F1824&gt;=0,100,IF(F1824&gt;=-0.02,50,0)))</f>
        <v>100</v>
      </c>
      <c r="M1824" s="55" t="n">
        <f aca="false">IF(COUNT(G1824)=0,50,IF(G1824&gt;-0.06,100,IF(G1824&gt;-0.15,50,0)))</f>
        <v>50</v>
      </c>
      <c r="N1824" s="55" t="n">
        <f aca="false">IF(COUNT(H1824)=0,50,IF(H1824&gt;=0.6,100,IF(H1824&gt;=0.4,50,0)))</f>
        <v>100</v>
      </c>
      <c r="O1824" s="55" t="n">
        <f aca="false">IF(COUNT(I1824)=0,50,IF(J1824="proxy_vix",50,IF(I1824&lt;350,100,IF(I1824&lt;=450,50,0))))</f>
        <v>50</v>
      </c>
      <c r="P1824" s="55" t="n">
        <f aca="false">IF(COUNT(K1824)=0,50,IF(K1824&lt;20,100,IF(K1824&lt;=25,50,0)))</f>
        <v>100</v>
      </c>
      <c r="Q1824" s="54"/>
      <c r="R1824" s="47"/>
      <c r="S1824" s="51" t="n">
        <f aca="false">$E1824/$E1823-1</f>
        <v>0.000848139500243761</v>
      </c>
      <c r="T1824" s="56" t="n">
        <f aca="false">$K1824/$K1823-1</f>
        <v>0.0103806228373702</v>
      </c>
      <c r="V1824" s="57"/>
      <c r="W1824" s="57"/>
      <c r="Y1824" s="1" t="str">
        <f aca="false">IF(AX1824&gt;=70,"EASY",IF(AX1824&gt;40,"UNCERTAIN","HARD"))</f>
        <v>UNCERTAIN</v>
      </c>
      <c r="AA1824" s="58" t="n">
        <f aca="false">IF($A1824&lt;200,"",AVERAGE($E1775:$E1824)/AVERAGE($E1625:$E1824)-1)</f>
        <v>0.119712093489424</v>
      </c>
      <c r="AB1824" s="59" t="n">
        <f aca="false">LOOKUP($B1824,07_L1政策步階!$A$4:$A$14,07_L1政策步階!$C$4:$C$14)</f>
        <v>0</v>
      </c>
      <c r="AC1824" s="57"/>
      <c r="AD1824" s="57"/>
      <c r="AE1824" s="57"/>
      <c r="AF1824" s="57"/>
      <c r="AG1824" s="57"/>
      <c r="AH1824" s="57"/>
      <c r="AI1824" s="57"/>
      <c r="AJ1824" s="57"/>
      <c r="AK1824" s="57"/>
      <c r="AL1824" s="59" t="n">
        <f aca="false">IF(ISNUMBER($AA1824),IF($AA1824&gt;=0.005,100,IF($AA1824&gt;=-0.015,50,0)),"")</f>
        <v>100</v>
      </c>
      <c r="AM1824" s="59" t="n">
        <f aca="false">IF(ISNUMBER($AB1824),IF($AB1824=1,100,IF($AB1824=0,50,0)),"")</f>
        <v>50</v>
      </c>
      <c r="AN1824" s="0" t="str">
        <f aca="false">IF(ISNUMBER($AC1824),IF($AC1824&gt;=0.001,100,IF($AC1824&gt;=-0.003,50,0)),"")</f>
        <v/>
      </c>
      <c r="AO1824" s="0" t="str">
        <f aca="false">IF(ISNUMBER($AD1824),IF($AD1824&gt;=0.04,100,IF($AD1824&gt;=0,50,0)),"")</f>
        <v/>
      </c>
      <c r="AP1824" s="0" t="str">
        <f aca="false">IF(ISNUMBER($AE1824),IF($AE1824&gt;=25,100,IF($AE1824&gt;=-75,50,0)),"")</f>
        <v/>
      </c>
      <c r="AQ1824" s="0" t="str">
        <f aca="false">IF(ISNUMBER($AF1824),IF($AF1824&gt;0,100,IF($AF1824&gt;=-50,50,0)),"")</f>
        <v/>
      </c>
      <c r="AR1824" s="0" t="str">
        <f aca="false">IF(ISNUMBER($AG1824),IF($AG1824=1,100,IF($AG1824=0,50,0)),"")</f>
        <v/>
      </c>
      <c r="AS1824" s="0" t="str">
        <f aca="false">IF(ISNUMBER($AH1824),IF($AH1824&lt;0,100,IF($AH1824&lt;=20,50,0)),"")</f>
        <v/>
      </c>
      <c r="AT1824" s="0" t="str">
        <f aca="false">IF(ISNUMBER($AI1824),IF($AI1824&lt;0.95,100,IF($AI1824&lt;=1,50,0)),"")</f>
        <v/>
      </c>
      <c r="AU1824" s="0" t="str">
        <f aca="false">IF(ISNUMBER($AJ1824),IF($AJ1824&lt;30,0,IF($AJ1824&lt;40,50,IF($AJ1824&lt;=90,100,50))),"")</f>
        <v/>
      </c>
      <c r="AV1824" s="0" t="str">
        <f aca="false">IF(ISNUMBER($AK1824),IF($AK1824&gt;-0.2,100,IF($AK1824&gt;=-0.4,50,0)),"")</f>
        <v/>
      </c>
      <c r="AW1824" s="59" t="n">
        <f aca="false">01_指標庫!$H$4*ISNUMBER($F1824)+01_指標庫!$H$5*ISNUMBER($AA1824)+01_指標庫!$H$6*ISNUMBER($G1824)+01_指標庫!$H$7*ISNUMBER($H1824)+01_指標庫!$H$8*ISNUMBER($AF1824)+01_指標庫!$H$9*ISNUMBER($AG1824)+01_指標庫!$H$10*ISNUMBER($AB1824)+01_指標庫!$H$11*ISNUMBER($AC1824)+01_指標庫!$H$12*ISNUMBER($AD1824)+01_指標庫!$H$13*ISNUMBER($AE1824)+01_指標庫!$H$14*ISNUMBER($I1824)+01_指標庫!$H$15*ISNUMBER($AH1824)+01_指標庫!$H$16*ISNUMBER($K1824)+01_指標庫!$H$17*ISNUMBER($AI1824)+01_指標庫!$H$18*ISNUMBER($AJ1824)+01_指標庫!$H$19*ISNUMBER($AK1824)+01_指標庫!$H$20*ISNUMBER($BB1824)+01_指標庫!$H$21*ISNUMBER($BC1824)</f>
        <v>51</v>
      </c>
      <c r="AX1824" s="59" t="n">
        <f aca="false">IF(AW1824=0,50,ROUND((01_指標庫!$H$4*IF(ISNUMBER($F1824),L1824,0)+01_指標庫!$H$5*IF(ISNUMBER($AA1824),AL1824,0)+01_指標庫!$H$6*IF(ISNUMBER($G1824),M1824,0)+01_指標庫!$H$7*IF(ISNUMBER($H1824),N1824,0)+01_指標庫!$H$8*IF(ISNUMBER($AF1824),AQ1824,0)+01_指標庫!$H$9*IF(ISNUMBER($AG1824),AR1824,0)+01_指標庫!$H$10*IF(ISNUMBER($AB1824),AM1824,0)+01_指標庫!$H$11*IF(ISNUMBER($AC1824),AN1824,0)+01_指標庫!$H$12*IF(ISNUMBER($AD1824),AO1824,0)+01_指標庫!$H$13*IF(ISNUMBER($AE1824),AP1824,0)+01_指標庫!$H$14*IF(ISNUMBER($I1824),O1824,0)+01_指標庫!$H$15*IF(ISNUMBER($AH1824),AS1824,0)+01_指標庫!$H$16*IF(ISNUMBER($K1824),P1824,0)+01_指標庫!$H$17*IF(ISNUMBER($AI1824),AT1824,0)+01_指標庫!$H$18*IF(ISNUMBER($AJ1824),AU1824,0)+01_指標庫!$H$19*IF(ISNUMBER($AK1824),AV1824,0)+01_指標庫!$H$20*IF(ISNUMBER($BB1824),BB1824,0)+01_指標庫!$H$21*IF(ISNUMBER($BC1824),BC1824,0))/AW1824,1))</f>
        <v>67.6</v>
      </c>
      <c r="AY1824" s="60"/>
      <c r="AZ1824" s="60"/>
      <c r="BA1824" s="58" t="n">
        <f aca="false">AVERAGE($E1820:$E1824)/AVERAGE($E1815:$E1824)-1</f>
        <v>-0.009919054529681</v>
      </c>
      <c r="BB1824" s="59" t="n">
        <f aca="false">IF(ISNUMBER($BA1824),IF(OR($S1824&lt;=-0.03,$BA1824&lt;-0.003),0,IF(OR($S1824&lt;=-0.02,$BA1824&lt;0.01),50,100)),"")</f>
        <v>0</v>
      </c>
      <c r="BC1824" s="0" t="str">
        <f aca="false">IF(OR(COUNT($AZ1824)=0,COUNT($AZ1823)=0),"",IF(OR($AY1824/$AZ1823-1&lt;=-0.03,$AZ1824/$AZ1823-1&lt;=-0.045,IF(COUNT($AZ1815:$AZ1824)=10,AVERAGE($AZ1820:$AZ1824)/AVERAGE($AZ1815:$AZ1824)-1&lt;-0.01,FALSE())),0,IF(OR($AZ1824/$AZ1823-1&lt;=-0.02,IF(COUNT($AZ1815:$AZ1824)=10,AVERAGE($AZ1820:$AZ1824)/AVERAGE($AZ1815:$AZ1824)-1&lt;0.005,FALSE())),50,100)))</f>
        <v/>
      </c>
    </row>
    <row r="1825" customFormat="false" ht="15" hidden="false" customHeight="true" outlineLevel="0" collapsed="false">
      <c r="A1825" s="47" t="n">
        <v>1821</v>
      </c>
      <c r="B1825" s="48" t="n">
        <v>45201</v>
      </c>
      <c r="C1825" s="47" t="n">
        <v>2023</v>
      </c>
      <c r="D1825" s="49" t="s">
        <v>236</v>
      </c>
      <c r="E1825" s="50" t="n">
        <v>14837.57</v>
      </c>
      <c r="F1825" s="51" t="n">
        <v>0.093215</v>
      </c>
      <c r="G1825" s="51" t="n">
        <v>-0.063365</v>
      </c>
      <c r="H1825" s="52" t="n">
        <v>0.7755</v>
      </c>
      <c r="I1825" s="53" t="n">
        <v>411</v>
      </c>
      <c r="J1825" s="47" t="s">
        <v>235</v>
      </c>
      <c r="K1825" s="54" t="n">
        <v>17.61</v>
      </c>
      <c r="L1825" s="55" t="n">
        <f aca="false">IF(COUNT(F1825)=0,50,IF(F1825&gt;=0,100,IF(F1825&gt;=-0.02,50,0)))</f>
        <v>100</v>
      </c>
      <c r="M1825" s="55" t="n">
        <f aca="false">IF(COUNT(G1825)=0,50,IF(G1825&gt;-0.06,100,IF(G1825&gt;-0.15,50,0)))</f>
        <v>50</v>
      </c>
      <c r="N1825" s="55" t="n">
        <f aca="false">IF(COUNT(H1825)=0,50,IF(H1825&gt;=0.6,100,IF(H1825&gt;=0.4,50,0)))</f>
        <v>100</v>
      </c>
      <c r="O1825" s="55" t="n">
        <f aca="false">IF(COUNT(I1825)=0,50,IF(J1825="proxy_vix",50,IF(I1825&lt;350,100,IF(I1825&lt;=450,50,0))))</f>
        <v>50</v>
      </c>
      <c r="P1825" s="55" t="n">
        <f aca="false">IF(COUNT(K1825)=0,50,IF(K1825&lt;20,100,IF(K1825&lt;=25,50,0)))</f>
        <v>100</v>
      </c>
      <c r="Q1825" s="54"/>
      <c r="R1825" s="47"/>
      <c r="S1825" s="51" t="n">
        <f aca="false">$E1825/$E1824-1</f>
        <v>0.00831315017627987</v>
      </c>
      <c r="T1825" s="56" t="n">
        <f aca="false">$K1825/$K1824-1</f>
        <v>0.00513698630136994</v>
      </c>
      <c r="V1825" s="57"/>
      <c r="W1825" s="57"/>
      <c r="Y1825" s="1" t="str">
        <f aca="false">IF(AX1825&gt;=70,"EASY",IF(AX1825&gt;40,"UNCERTAIN","HARD"))</f>
        <v>UNCERTAIN</v>
      </c>
      <c r="AA1825" s="58" t="n">
        <f aca="false">IF($A1825&lt;200,"",AVERAGE($E1776:$E1825)/AVERAGE($E1626:$E1825)-1)</f>
        <v>0.117606610657117</v>
      </c>
      <c r="AB1825" s="59" t="n">
        <f aca="false">LOOKUP($B1825,07_L1政策步階!$A$4:$A$14,07_L1政策步階!$C$4:$C$14)</f>
        <v>0</v>
      </c>
      <c r="AC1825" s="57"/>
      <c r="AD1825" s="57"/>
      <c r="AE1825" s="57"/>
      <c r="AF1825" s="57"/>
      <c r="AG1825" s="57"/>
      <c r="AH1825" s="57"/>
      <c r="AI1825" s="57"/>
      <c r="AJ1825" s="57"/>
      <c r="AK1825" s="57"/>
      <c r="AL1825" s="59" t="n">
        <f aca="false">IF(ISNUMBER($AA1825),IF($AA1825&gt;=0.005,100,IF($AA1825&gt;=-0.015,50,0)),"")</f>
        <v>100</v>
      </c>
      <c r="AM1825" s="59" t="n">
        <f aca="false">IF(ISNUMBER($AB1825),IF($AB1825=1,100,IF($AB1825=0,50,0)),"")</f>
        <v>50</v>
      </c>
      <c r="AN1825" s="0" t="str">
        <f aca="false">IF(ISNUMBER($AC1825),IF($AC1825&gt;=0.001,100,IF($AC1825&gt;=-0.003,50,0)),"")</f>
        <v/>
      </c>
      <c r="AO1825" s="0" t="str">
        <f aca="false">IF(ISNUMBER($AD1825),IF($AD1825&gt;=0.04,100,IF($AD1825&gt;=0,50,0)),"")</f>
        <v/>
      </c>
      <c r="AP1825" s="0" t="str">
        <f aca="false">IF(ISNUMBER($AE1825),IF($AE1825&gt;=25,100,IF($AE1825&gt;=-75,50,0)),"")</f>
        <v/>
      </c>
      <c r="AQ1825" s="0" t="str">
        <f aca="false">IF(ISNUMBER($AF1825),IF($AF1825&gt;0,100,IF($AF1825&gt;=-50,50,0)),"")</f>
        <v/>
      </c>
      <c r="AR1825" s="0" t="str">
        <f aca="false">IF(ISNUMBER($AG1825),IF($AG1825=1,100,IF($AG1825=0,50,0)),"")</f>
        <v/>
      </c>
      <c r="AS1825" s="0" t="str">
        <f aca="false">IF(ISNUMBER($AH1825),IF($AH1825&lt;0,100,IF($AH1825&lt;=20,50,0)),"")</f>
        <v/>
      </c>
      <c r="AT1825" s="0" t="str">
        <f aca="false">IF(ISNUMBER($AI1825),IF($AI1825&lt;0.95,100,IF($AI1825&lt;=1,50,0)),"")</f>
        <v/>
      </c>
      <c r="AU1825" s="0" t="str">
        <f aca="false">IF(ISNUMBER($AJ1825),IF($AJ1825&lt;30,0,IF($AJ1825&lt;40,50,IF($AJ1825&lt;=90,100,50))),"")</f>
        <v/>
      </c>
      <c r="AV1825" s="0" t="str">
        <f aca="false">IF(ISNUMBER($AK1825),IF($AK1825&gt;-0.2,100,IF($AK1825&gt;=-0.4,50,0)),"")</f>
        <v/>
      </c>
      <c r="AW1825" s="59" t="n">
        <f aca="false">01_指標庫!$H$4*ISNUMBER($F1825)+01_指標庫!$H$5*ISNUMBER($AA1825)+01_指標庫!$H$6*ISNUMBER($G1825)+01_指標庫!$H$7*ISNUMBER($H1825)+01_指標庫!$H$8*ISNUMBER($AF1825)+01_指標庫!$H$9*ISNUMBER($AG1825)+01_指標庫!$H$10*ISNUMBER($AB1825)+01_指標庫!$H$11*ISNUMBER($AC1825)+01_指標庫!$H$12*ISNUMBER($AD1825)+01_指標庫!$H$13*ISNUMBER($AE1825)+01_指標庫!$H$14*ISNUMBER($I1825)+01_指標庫!$H$15*ISNUMBER($AH1825)+01_指標庫!$H$16*ISNUMBER($K1825)+01_指標庫!$H$17*ISNUMBER($AI1825)+01_指標庫!$H$18*ISNUMBER($AJ1825)+01_指標庫!$H$19*ISNUMBER($AK1825)+01_指標庫!$H$20*ISNUMBER($BB1825)+01_指標庫!$H$21*ISNUMBER($BC1825)</f>
        <v>51</v>
      </c>
      <c r="AX1825" s="59" t="n">
        <f aca="false">IF(AW1825=0,50,ROUND((01_指標庫!$H$4*IF(ISNUMBER($F1825),L1825,0)+01_指標庫!$H$5*IF(ISNUMBER($AA1825),AL1825,0)+01_指標庫!$H$6*IF(ISNUMBER($G1825),M1825,0)+01_指標庫!$H$7*IF(ISNUMBER($H1825),N1825,0)+01_指標庫!$H$8*IF(ISNUMBER($AF1825),AQ1825,0)+01_指標庫!$H$9*IF(ISNUMBER($AG1825),AR1825,0)+01_指標庫!$H$10*IF(ISNUMBER($AB1825),AM1825,0)+01_指標庫!$H$11*IF(ISNUMBER($AC1825),AN1825,0)+01_指標庫!$H$12*IF(ISNUMBER($AD1825),AO1825,0)+01_指標庫!$H$13*IF(ISNUMBER($AE1825),AP1825,0)+01_指標庫!$H$14*IF(ISNUMBER($I1825),O1825,0)+01_指標庫!$H$15*IF(ISNUMBER($AH1825),AS1825,0)+01_指標庫!$H$16*IF(ISNUMBER($K1825),P1825,0)+01_指標庫!$H$17*IF(ISNUMBER($AI1825),AT1825,0)+01_指標庫!$H$18*IF(ISNUMBER($AJ1825),AU1825,0)+01_指標庫!$H$19*IF(ISNUMBER($AK1825),AV1825,0)+01_指標庫!$H$20*IF(ISNUMBER($BB1825),BB1825,0)+01_指標庫!$H$21*IF(ISNUMBER($BC1825),BC1825,0))/AW1825,1))</f>
        <v>67.6</v>
      </c>
      <c r="AY1825" s="60"/>
      <c r="AZ1825" s="60"/>
      <c r="BA1825" s="58" t="n">
        <f aca="false">AVERAGE($E1821:$E1825)/AVERAGE($E1816:$E1825)-1</f>
        <v>-0.00638981399386984</v>
      </c>
      <c r="BB1825" s="59" t="n">
        <f aca="false">IF(ISNUMBER($BA1825),IF(OR($S1825&lt;=-0.03,$BA1825&lt;-0.003),0,IF(OR($S1825&lt;=-0.02,$BA1825&lt;0.01),50,100)),"")</f>
        <v>0</v>
      </c>
      <c r="BC1825" s="0" t="str">
        <f aca="false">IF(OR(COUNT($AZ1825)=0,COUNT($AZ1824)=0),"",IF(OR($AY1825/$AZ1824-1&lt;=-0.03,$AZ1825/$AZ1824-1&lt;=-0.045,IF(COUNT($AZ1816:$AZ1825)=10,AVERAGE($AZ1821:$AZ1825)/AVERAGE($AZ1816:$AZ1825)-1&lt;-0.01,FALSE())),0,IF(OR($AZ1825/$AZ1824-1&lt;=-0.02,IF(COUNT($AZ1816:$AZ1825)=10,AVERAGE($AZ1821:$AZ1825)/AVERAGE($AZ1816:$AZ1825)-1&lt;0.005,FALSE())),50,100)))</f>
        <v/>
      </c>
    </row>
    <row r="1826" customFormat="false" ht="15" hidden="false" customHeight="true" outlineLevel="0" collapsed="false">
      <c r="A1826" s="47" t="n">
        <v>1822</v>
      </c>
      <c r="B1826" s="48" t="n">
        <v>45202</v>
      </c>
      <c r="C1826" s="47" t="n">
        <v>2023</v>
      </c>
      <c r="D1826" s="49" t="s">
        <v>237</v>
      </c>
      <c r="E1826" s="50" t="n">
        <v>14565.62</v>
      </c>
      <c r="F1826" s="51" t="n">
        <v>0.072062</v>
      </c>
      <c r="G1826" s="51" t="n">
        <v>-0.080532</v>
      </c>
      <c r="H1826" s="52" t="n">
        <v>0.7551</v>
      </c>
      <c r="I1826" s="53" t="n">
        <v>426</v>
      </c>
      <c r="J1826" s="47" t="s">
        <v>235</v>
      </c>
      <c r="K1826" s="54" t="n">
        <v>19.78</v>
      </c>
      <c r="L1826" s="55" t="n">
        <f aca="false">IF(COUNT(F1826)=0,50,IF(F1826&gt;=0,100,IF(F1826&gt;=-0.02,50,0)))</f>
        <v>100</v>
      </c>
      <c r="M1826" s="55" t="n">
        <f aca="false">IF(COUNT(G1826)=0,50,IF(G1826&gt;-0.06,100,IF(G1826&gt;-0.15,50,0)))</f>
        <v>50</v>
      </c>
      <c r="N1826" s="55" t="n">
        <f aca="false">IF(COUNT(H1826)=0,50,IF(H1826&gt;=0.6,100,IF(H1826&gt;=0.4,50,0)))</f>
        <v>100</v>
      </c>
      <c r="O1826" s="55" t="n">
        <f aca="false">IF(COUNT(I1826)=0,50,IF(J1826="proxy_vix",50,IF(I1826&lt;350,100,IF(I1826&lt;=450,50,0))))</f>
        <v>50</v>
      </c>
      <c r="P1826" s="55" t="n">
        <f aca="false">IF(COUNT(K1826)=0,50,IF(K1826&lt;20,100,IF(K1826&lt;=25,50,0)))</f>
        <v>100</v>
      </c>
      <c r="Q1826" s="54"/>
      <c r="R1826" s="47"/>
      <c r="S1826" s="51" t="n">
        <f aca="false">$E1826/$E1825-1</f>
        <v>-0.0183284729238008</v>
      </c>
      <c r="T1826" s="56" t="n">
        <f aca="false">$K1826/$K1825-1</f>
        <v>0.123225440090858</v>
      </c>
      <c r="V1826" s="57"/>
      <c r="W1826" s="57"/>
      <c r="Y1826" s="1" t="str">
        <f aca="false">IF(AX1826&gt;=70,"EASY",IF(AX1826&gt;40,"UNCERTAIN","HARD"))</f>
        <v>EASY</v>
      </c>
      <c r="AA1826" s="58" t="n">
        <f aca="false">IF($A1826&lt;200,"",AVERAGE($E1777:$E1826)/AVERAGE($E1627:$E1826)-1)</f>
        <v>0.115145902199355</v>
      </c>
      <c r="AB1826" s="59" t="n">
        <f aca="false">LOOKUP($B1826,07_L1政策步階!$A$4:$A$14,07_L1政策步階!$C$4:$C$14)</f>
        <v>0</v>
      </c>
      <c r="AC1826" s="57"/>
      <c r="AD1826" s="57"/>
      <c r="AE1826" s="57"/>
      <c r="AF1826" s="57"/>
      <c r="AG1826" s="57"/>
      <c r="AH1826" s="57"/>
      <c r="AI1826" s="57"/>
      <c r="AJ1826" s="57"/>
      <c r="AK1826" s="57"/>
      <c r="AL1826" s="59" t="n">
        <f aca="false">IF(ISNUMBER($AA1826),IF($AA1826&gt;=0.005,100,IF($AA1826&gt;=-0.015,50,0)),"")</f>
        <v>100</v>
      </c>
      <c r="AM1826" s="59" t="n">
        <f aca="false">IF(ISNUMBER($AB1826),IF($AB1826=1,100,IF($AB1826=0,50,0)),"")</f>
        <v>50</v>
      </c>
      <c r="AN1826" s="0" t="str">
        <f aca="false">IF(ISNUMBER($AC1826),IF($AC1826&gt;=0.001,100,IF($AC1826&gt;=-0.003,50,0)),"")</f>
        <v/>
      </c>
      <c r="AO1826" s="0" t="str">
        <f aca="false">IF(ISNUMBER($AD1826),IF($AD1826&gt;=0.04,100,IF($AD1826&gt;=0,50,0)),"")</f>
        <v/>
      </c>
      <c r="AP1826" s="0" t="str">
        <f aca="false">IF(ISNUMBER($AE1826),IF($AE1826&gt;=25,100,IF($AE1826&gt;=-75,50,0)),"")</f>
        <v/>
      </c>
      <c r="AQ1826" s="0" t="str">
        <f aca="false">IF(ISNUMBER($AF1826),IF($AF1826&gt;0,100,IF($AF1826&gt;=-50,50,0)),"")</f>
        <v/>
      </c>
      <c r="AR1826" s="0" t="str">
        <f aca="false">IF(ISNUMBER($AG1826),IF($AG1826=1,100,IF($AG1826=0,50,0)),"")</f>
        <v/>
      </c>
      <c r="AS1826" s="0" t="str">
        <f aca="false">IF(ISNUMBER($AH1826),IF($AH1826&lt;0,100,IF($AH1826&lt;=20,50,0)),"")</f>
        <v/>
      </c>
      <c r="AT1826" s="0" t="str">
        <f aca="false">IF(ISNUMBER($AI1826),IF($AI1826&lt;0.95,100,IF($AI1826&lt;=1,50,0)),"")</f>
        <v/>
      </c>
      <c r="AU1826" s="0" t="str">
        <f aca="false">IF(ISNUMBER($AJ1826),IF($AJ1826&lt;30,0,IF($AJ1826&lt;40,50,IF($AJ1826&lt;=90,100,50))),"")</f>
        <v/>
      </c>
      <c r="AV1826" s="0" t="str">
        <f aca="false">IF(ISNUMBER($AK1826),IF($AK1826&gt;-0.2,100,IF($AK1826&gt;=-0.4,50,0)),"")</f>
        <v/>
      </c>
      <c r="AW1826" s="59" t="n">
        <f aca="false">01_指標庫!$H$4*ISNUMBER($F1826)+01_指標庫!$H$5*ISNUMBER($AA1826)+01_指標庫!$H$6*ISNUMBER($G1826)+01_指標庫!$H$7*ISNUMBER($H1826)+01_指標庫!$H$8*ISNUMBER($AF1826)+01_指標庫!$H$9*ISNUMBER($AG1826)+01_指標庫!$H$10*ISNUMBER($AB1826)+01_指標庫!$H$11*ISNUMBER($AC1826)+01_指標庫!$H$12*ISNUMBER($AD1826)+01_指標庫!$H$13*ISNUMBER($AE1826)+01_指標庫!$H$14*ISNUMBER($I1826)+01_指標庫!$H$15*ISNUMBER($AH1826)+01_指標庫!$H$16*ISNUMBER($K1826)+01_指標庫!$H$17*ISNUMBER($AI1826)+01_指標庫!$H$18*ISNUMBER($AJ1826)+01_指標庫!$H$19*ISNUMBER($AK1826)+01_指標庫!$H$20*ISNUMBER($BB1826)+01_指標庫!$H$21*ISNUMBER($BC1826)</f>
        <v>51</v>
      </c>
      <c r="AX1826" s="59" t="n">
        <f aca="false">IF(AW1826=0,50,ROUND((01_指標庫!$H$4*IF(ISNUMBER($F1826),L1826,0)+01_指標庫!$H$5*IF(ISNUMBER($AA1826),AL1826,0)+01_指標庫!$H$6*IF(ISNUMBER($G1826),M1826,0)+01_指標庫!$H$7*IF(ISNUMBER($H1826),N1826,0)+01_指標庫!$H$8*IF(ISNUMBER($AF1826),AQ1826,0)+01_指標庫!$H$9*IF(ISNUMBER($AG1826),AR1826,0)+01_指標庫!$H$10*IF(ISNUMBER($AB1826),AM1826,0)+01_指標庫!$H$11*IF(ISNUMBER($AC1826),AN1826,0)+01_指標庫!$H$12*IF(ISNUMBER($AD1826),AO1826,0)+01_指標庫!$H$13*IF(ISNUMBER($AE1826),AP1826,0)+01_指標庫!$H$14*IF(ISNUMBER($I1826),O1826,0)+01_指標庫!$H$15*IF(ISNUMBER($AH1826),AS1826,0)+01_指標庫!$H$16*IF(ISNUMBER($K1826),P1826,0)+01_指標庫!$H$17*IF(ISNUMBER($AI1826),AT1826,0)+01_指標庫!$H$18*IF(ISNUMBER($AJ1826),AU1826,0)+01_指標庫!$H$19*IF(ISNUMBER($AK1826),AV1826,0)+01_指標庫!$H$20*IF(ISNUMBER($BB1826),BB1826,0)+01_指標庫!$H$21*IF(ISNUMBER($BC1826),BC1826,0))/AW1826,1))</f>
        <v>73.5</v>
      </c>
      <c r="AY1826" s="60"/>
      <c r="AZ1826" s="60"/>
      <c r="BA1826" s="58" t="n">
        <f aca="false">AVERAGE($E1822:$E1826)/AVERAGE($E1817:$E1826)-1</f>
        <v>-0.00189439381675516</v>
      </c>
      <c r="BB1826" s="59" t="n">
        <f aca="false">IF(ISNUMBER($BA1826),IF(OR($S1826&lt;=-0.03,$BA1826&lt;-0.003),0,IF(OR($S1826&lt;=-0.02,$BA1826&lt;0.01),50,100)),"")</f>
        <v>50</v>
      </c>
      <c r="BC1826" s="0" t="str">
        <f aca="false">IF(OR(COUNT($AZ1826)=0,COUNT($AZ1825)=0),"",IF(OR($AY1826/$AZ1825-1&lt;=-0.03,$AZ1826/$AZ1825-1&lt;=-0.045,IF(COUNT($AZ1817:$AZ1826)=10,AVERAGE($AZ1822:$AZ1826)/AVERAGE($AZ1817:$AZ1826)-1&lt;-0.01,FALSE())),0,IF(OR($AZ1826/$AZ1825-1&lt;=-0.02,IF(COUNT($AZ1817:$AZ1826)=10,AVERAGE($AZ1822:$AZ1826)/AVERAGE($AZ1817:$AZ1826)-1&lt;0.005,FALSE())),50,100)))</f>
        <v/>
      </c>
    </row>
    <row r="1827" customFormat="false" ht="15" hidden="false" customHeight="true" outlineLevel="0" collapsed="false">
      <c r="A1827" s="47" t="n">
        <v>1823</v>
      </c>
      <c r="B1827" s="48" t="n">
        <v>45203</v>
      </c>
      <c r="C1827" s="47" t="n">
        <v>2023</v>
      </c>
      <c r="D1827" s="49" t="s">
        <v>238</v>
      </c>
      <c r="E1827" s="50" t="n">
        <v>14776.25</v>
      </c>
      <c r="F1827" s="51" t="n">
        <v>0.086194</v>
      </c>
      <c r="G1827" s="51" t="n">
        <v>-0.067235</v>
      </c>
      <c r="H1827" s="52" t="n">
        <v>0.7755</v>
      </c>
      <c r="I1827" s="53" t="n">
        <v>437</v>
      </c>
      <c r="J1827" s="47" t="s">
        <v>235</v>
      </c>
      <c r="K1827" s="54" t="n">
        <v>18.58</v>
      </c>
      <c r="L1827" s="55" t="n">
        <f aca="false">IF(COUNT(F1827)=0,50,IF(F1827&gt;=0,100,IF(F1827&gt;=-0.02,50,0)))</f>
        <v>100</v>
      </c>
      <c r="M1827" s="55" t="n">
        <f aca="false">IF(COUNT(G1827)=0,50,IF(G1827&gt;-0.06,100,IF(G1827&gt;-0.15,50,0)))</f>
        <v>50</v>
      </c>
      <c r="N1827" s="55" t="n">
        <f aca="false">IF(COUNT(H1827)=0,50,IF(H1827&gt;=0.6,100,IF(H1827&gt;=0.4,50,0)))</f>
        <v>100</v>
      </c>
      <c r="O1827" s="55" t="n">
        <f aca="false">IF(COUNT(I1827)=0,50,IF(J1827="proxy_vix",50,IF(I1827&lt;350,100,IF(I1827&lt;=450,50,0))))</f>
        <v>50</v>
      </c>
      <c r="P1827" s="55" t="n">
        <f aca="false">IF(COUNT(K1827)=0,50,IF(K1827&lt;20,100,IF(K1827&lt;=25,50,0)))</f>
        <v>100</v>
      </c>
      <c r="Q1827" s="54"/>
      <c r="R1827" s="47"/>
      <c r="S1827" s="51" t="n">
        <f aca="false">$E1827/$E1826-1</f>
        <v>0.0144607644576749</v>
      </c>
      <c r="T1827" s="56" t="n">
        <f aca="false">$K1827/$K1826-1</f>
        <v>-0.0606673407482307</v>
      </c>
      <c r="V1827" s="57"/>
      <c r="W1827" s="57"/>
      <c r="Y1827" s="1" t="str">
        <f aca="false">IF(AX1827&gt;=70,"EASY",IF(AX1827&gt;40,"UNCERTAIN","HARD"))</f>
        <v>EASY</v>
      </c>
      <c r="AA1827" s="58" t="n">
        <f aca="false">IF($A1827&lt;200,"",AVERAGE($E1778:$E1827)/AVERAGE($E1628:$E1827)-1)</f>
        <v>0.112585282335469</v>
      </c>
      <c r="AB1827" s="59" t="n">
        <f aca="false">LOOKUP($B1827,07_L1政策步階!$A$4:$A$14,07_L1政策步階!$C$4:$C$14)</f>
        <v>0</v>
      </c>
      <c r="AC1827" s="57"/>
      <c r="AD1827" s="57"/>
      <c r="AE1827" s="57"/>
      <c r="AF1827" s="57"/>
      <c r="AG1827" s="57"/>
      <c r="AH1827" s="57"/>
      <c r="AI1827" s="57"/>
      <c r="AJ1827" s="57"/>
      <c r="AK1827" s="57"/>
      <c r="AL1827" s="59" t="n">
        <f aca="false">IF(ISNUMBER($AA1827),IF($AA1827&gt;=0.005,100,IF($AA1827&gt;=-0.015,50,0)),"")</f>
        <v>100</v>
      </c>
      <c r="AM1827" s="59" t="n">
        <f aca="false">IF(ISNUMBER($AB1827),IF($AB1827=1,100,IF($AB1827=0,50,0)),"")</f>
        <v>50</v>
      </c>
      <c r="AN1827" s="0" t="str">
        <f aca="false">IF(ISNUMBER($AC1827),IF($AC1827&gt;=0.001,100,IF($AC1827&gt;=-0.003,50,0)),"")</f>
        <v/>
      </c>
      <c r="AO1827" s="0" t="str">
        <f aca="false">IF(ISNUMBER($AD1827),IF($AD1827&gt;=0.04,100,IF($AD1827&gt;=0,50,0)),"")</f>
        <v/>
      </c>
      <c r="AP1827" s="0" t="str">
        <f aca="false">IF(ISNUMBER($AE1827),IF($AE1827&gt;=25,100,IF($AE1827&gt;=-75,50,0)),"")</f>
        <v/>
      </c>
      <c r="AQ1827" s="0" t="str">
        <f aca="false">IF(ISNUMBER($AF1827),IF($AF1827&gt;0,100,IF($AF1827&gt;=-50,50,0)),"")</f>
        <v/>
      </c>
      <c r="AR1827" s="0" t="str">
        <f aca="false">IF(ISNUMBER($AG1827),IF($AG1827=1,100,IF($AG1827=0,50,0)),"")</f>
        <v/>
      </c>
      <c r="AS1827" s="0" t="str">
        <f aca="false">IF(ISNUMBER($AH1827),IF($AH1827&lt;0,100,IF($AH1827&lt;=20,50,0)),"")</f>
        <v/>
      </c>
      <c r="AT1827" s="0" t="str">
        <f aca="false">IF(ISNUMBER($AI1827),IF($AI1827&lt;0.95,100,IF($AI1827&lt;=1,50,0)),"")</f>
        <v/>
      </c>
      <c r="AU1827" s="0" t="str">
        <f aca="false">IF(ISNUMBER($AJ1827),IF($AJ1827&lt;30,0,IF($AJ1827&lt;40,50,IF($AJ1827&lt;=90,100,50))),"")</f>
        <v/>
      </c>
      <c r="AV1827" s="0" t="str">
        <f aca="false">IF(ISNUMBER($AK1827),IF($AK1827&gt;-0.2,100,IF($AK1827&gt;=-0.4,50,0)),"")</f>
        <v/>
      </c>
      <c r="AW1827" s="59" t="n">
        <f aca="false">01_指標庫!$H$4*ISNUMBER($F1827)+01_指標庫!$H$5*ISNUMBER($AA1827)+01_指標庫!$H$6*ISNUMBER($G1827)+01_指標庫!$H$7*ISNUMBER($H1827)+01_指標庫!$H$8*ISNUMBER($AF1827)+01_指標庫!$H$9*ISNUMBER($AG1827)+01_指標庫!$H$10*ISNUMBER($AB1827)+01_指標庫!$H$11*ISNUMBER($AC1827)+01_指標庫!$H$12*ISNUMBER($AD1827)+01_指標庫!$H$13*ISNUMBER($AE1827)+01_指標庫!$H$14*ISNUMBER($I1827)+01_指標庫!$H$15*ISNUMBER($AH1827)+01_指標庫!$H$16*ISNUMBER($K1827)+01_指標庫!$H$17*ISNUMBER($AI1827)+01_指標庫!$H$18*ISNUMBER($AJ1827)+01_指標庫!$H$19*ISNUMBER($AK1827)+01_指標庫!$H$20*ISNUMBER($BB1827)+01_指標庫!$H$21*ISNUMBER($BC1827)</f>
        <v>51</v>
      </c>
      <c r="AX1827" s="59" t="n">
        <f aca="false">IF(AW1827=0,50,ROUND((01_指標庫!$H$4*IF(ISNUMBER($F1827),L1827,0)+01_指標庫!$H$5*IF(ISNUMBER($AA1827),AL1827,0)+01_指標庫!$H$6*IF(ISNUMBER($G1827),M1827,0)+01_指標庫!$H$7*IF(ISNUMBER($H1827),N1827,0)+01_指標庫!$H$8*IF(ISNUMBER($AF1827),AQ1827,0)+01_指標庫!$H$9*IF(ISNUMBER($AG1827),AR1827,0)+01_指標庫!$H$10*IF(ISNUMBER($AB1827),AM1827,0)+01_指標庫!$H$11*IF(ISNUMBER($AC1827),AN1827,0)+01_指標庫!$H$12*IF(ISNUMBER($AD1827),AO1827,0)+01_指標庫!$H$13*IF(ISNUMBER($AE1827),AP1827,0)+01_指標庫!$H$14*IF(ISNUMBER($I1827),O1827,0)+01_指標庫!$H$15*IF(ISNUMBER($AH1827),AS1827,0)+01_指標庫!$H$16*IF(ISNUMBER($K1827),P1827,0)+01_指標庫!$H$17*IF(ISNUMBER($AI1827),AT1827,0)+01_指標庫!$H$18*IF(ISNUMBER($AJ1827),AU1827,0)+01_指標庫!$H$19*IF(ISNUMBER($AK1827),AV1827,0)+01_指標庫!$H$20*IF(ISNUMBER($BB1827),BB1827,0)+01_指標庫!$H$21*IF(ISNUMBER($BC1827),BC1827,0))/AW1827,1))</f>
        <v>73.5</v>
      </c>
      <c r="AY1827" s="60"/>
      <c r="AZ1827" s="60"/>
      <c r="BA1827" s="58" t="n">
        <f aca="false">AVERAGE($E1823:$E1827)/AVERAGE($E1818:$E1827)-1</f>
        <v>0.00209153007250174</v>
      </c>
      <c r="BB1827" s="59" t="n">
        <f aca="false">IF(ISNUMBER($BA1827),IF(OR($S1827&lt;=-0.03,$BA1827&lt;-0.003),0,IF(OR($S1827&lt;=-0.02,$BA1827&lt;0.01),50,100)),"")</f>
        <v>50</v>
      </c>
      <c r="BC1827" s="0" t="str">
        <f aca="false">IF(OR(COUNT($AZ1827)=0,COUNT($AZ1826)=0),"",IF(OR($AY1827/$AZ1826-1&lt;=-0.03,$AZ1827/$AZ1826-1&lt;=-0.045,IF(COUNT($AZ1818:$AZ1827)=10,AVERAGE($AZ1823:$AZ1827)/AVERAGE($AZ1818:$AZ1827)-1&lt;-0.01,FALSE())),0,IF(OR($AZ1827/$AZ1826-1&lt;=-0.02,IF(COUNT($AZ1818:$AZ1827)=10,AVERAGE($AZ1823:$AZ1827)/AVERAGE($AZ1818:$AZ1827)-1&lt;0.005,FALSE())),50,100)))</f>
        <v/>
      </c>
    </row>
    <row r="1828" customFormat="false" ht="15" hidden="false" customHeight="true" outlineLevel="0" collapsed="false">
      <c r="A1828" s="47" t="n">
        <v>1824</v>
      </c>
      <c r="B1828" s="48" t="n">
        <v>45204</v>
      </c>
      <c r="C1828" s="47" t="n">
        <v>2023</v>
      </c>
      <c r="D1828" s="49" t="s">
        <v>239</v>
      </c>
      <c r="E1828" s="50" t="n">
        <v>14723.22</v>
      </c>
      <c r="F1828" s="51" t="n">
        <v>0.080913</v>
      </c>
      <c r="G1828" s="51" t="n">
        <v>-0.070583</v>
      </c>
      <c r="H1828" s="52" t="n">
        <v>0.7755</v>
      </c>
      <c r="I1828" s="53" t="n">
        <v>438</v>
      </c>
      <c r="J1828" s="47" t="s">
        <v>235</v>
      </c>
      <c r="K1828" s="54" t="n">
        <v>18.49</v>
      </c>
      <c r="L1828" s="55" t="n">
        <f aca="false">IF(COUNT(F1828)=0,50,IF(F1828&gt;=0,100,IF(F1828&gt;=-0.02,50,0)))</f>
        <v>100</v>
      </c>
      <c r="M1828" s="55" t="n">
        <f aca="false">IF(COUNT(G1828)=0,50,IF(G1828&gt;-0.06,100,IF(G1828&gt;-0.15,50,0)))</f>
        <v>50</v>
      </c>
      <c r="N1828" s="55" t="n">
        <f aca="false">IF(COUNT(H1828)=0,50,IF(H1828&gt;=0.6,100,IF(H1828&gt;=0.4,50,0)))</f>
        <v>100</v>
      </c>
      <c r="O1828" s="55" t="n">
        <f aca="false">IF(COUNT(I1828)=0,50,IF(J1828="proxy_vix",50,IF(I1828&lt;350,100,IF(I1828&lt;=450,50,0))))</f>
        <v>50</v>
      </c>
      <c r="P1828" s="55" t="n">
        <f aca="false">IF(COUNT(K1828)=0,50,IF(K1828&lt;20,100,IF(K1828&lt;=25,50,0)))</f>
        <v>100</v>
      </c>
      <c r="Q1828" s="54"/>
      <c r="R1828" s="47"/>
      <c r="S1828" s="51" t="n">
        <f aca="false">$E1828/$E1827-1</f>
        <v>-0.00358886727011254</v>
      </c>
      <c r="T1828" s="56" t="n">
        <f aca="false">$K1828/$K1827-1</f>
        <v>-0.0048439181916039</v>
      </c>
      <c r="V1828" s="57"/>
      <c r="W1828" s="57"/>
      <c r="Y1828" s="1" t="str">
        <f aca="false">IF(AX1828&gt;=70,"EASY",IF(AX1828&gt;40,"UNCERTAIN","HARD"))</f>
        <v>EASY</v>
      </c>
      <c r="AA1828" s="58" t="n">
        <f aca="false">IF($A1828&lt;200,"",AVERAGE($E1779:$E1828)/AVERAGE($E1629:$E1828)-1)</f>
        <v>0.110024768275035</v>
      </c>
      <c r="AB1828" s="59" t="n">
        <f aca="false">LOOKUP($B1828,07_L1政策步階!$A$4:$A$14,07_L1政策步階!$C$4:$C$14)</f>
        <v>0</v>
      </c>
      <c r="AC1828" s="57"/>
      <c r="AD1828" s="57"/>
      <c r="AE1828" s="57"/>
      <c r="AF1828" s="57"/>
      <c r="AG1828" s="57"/>
      <c r="AH1828" s="57"/>
      <c r="AI1828" s="57"/>
      <c r="AJ1828" s="57"/>
      <c r="AK1828" s="57"/>
      <c r="AL1828" s="59" t="n">
        <f aca="false">IF(ISNUMBER($AA1828),IF($AA1828&gt;=0.005,100,IF($AA1828&gt;=-0.015,50,0)),"")</f>
        <v>100</v>
      </c>
      <c r="AM1828" s="59" t="n">
        <f aca="false">IF(ISNUMBER($AB1828),IF($AB1828=1,100,IF($AB1828=0,50,0)),"")</f>
        <v>50</v>
      </c>
      <c r="AN1828" s="0" t="str">
        <f aca="false">IF(ISNUMBER($AC1828),IF($AC1828&gt;=0.001,100,IF($AC1828&gt;=-0.003,50,0)),"")</f>
        <v/>
      </c>
      <c r="AO1828" s="0" t="str">
        <f aca="false">IF(ISNUMBER($AD1828),IF($AD1828&gt;=0.04,100,IF($AD1828&gt;=0,50,0)),"")</f>
        <v/>
      </c>
      <c r="AP1828" s="0" t="str">
        <f aca="false">IF(ISNUMBER($AE1828),IF($AE1828&gt;=25,100,IF($AE1828&gt;=-75,50,0)),"")</f>
        <v/>
      </c>
      <c r="AQ1828" s="0" t="str">
        <f aca="false">IF(ISNUMBER($AF1828),IF($AF1828&gt;0,100,IF($AF1828&gt;=-50,50,0)),"")</f>
        <v/>
      </c>
      <c r="AR1828" s="0" t="str">
        <f aca="false">IF(ISNUMBER($AG1828),IF($AG1828=1,100,IF($AG1828=0,50,0)),"")</f>
        <v/>
      </c>
      <c r="AS1828" s="0" t="str">
        <f aca="false">IF(ISNUMBER($AH1828),IF($AH1828&lt;0,100,IF($AH1828&lt;=20,50,0)),"")</f>
        <v/>
      </c>
      <c r="AT1828" s="0" t="str">
        <f aca="false">IF(ISNUMBER($AI1828),IF($AI1828&lt;0.95,100,IF($AI1828&lt;=1,50,0)),"")</f>
        <v/>
      </c>
      <c r="AU1828" s="0" t="str">
        <f aca="false">IF(ISNUMBER($AJ1828),IF($AJ1828&lt;30,0,IF($AJ1828&lt;40,50,IF($AJ1828&lt;=90,100,50))),"")</f>
        <v/>
      </c>
      <c r="AV1828" s="0" t="str">
        <f aca="false">IF(ISNUMBER($AK1828),IF($AK1828&gt;-0.2,100,IF($AK1828&gt;=-0.4,50,0)),"")</f>
        <v/>
      </c>
      <c r="AW1828" s="59" t="n">
        <f aca="false">01_指標庫!$H$4*ISNUMBER($F1828)+01_指標庫!$H$5*ISNUMBER($AA1828)+01_指標庫!$H$6*ISNUMBER($G1828)+01_指標庫!$H$7*ISNUMBER($H1828)+01_指標庫!$H$8*ISNUMBER($AF1828)+01_指標庫!$H$9*ISNUMBER($AG1828)+01_指標庫!$H$10*ISNUMBER($AB1828)+01_指標庫!$H$11*ISNUMBER($AC1828)+01_指標庫!$H$12*ISNUMBER($AD1828)+01_指標庫!$H$13*ISNUMBER($AE1828)+01_指標庫!$H$14*ISNUMBER($I1828)+01_指標庫!$H$15*ISNUMBER($AH1828)+01_指標庫!$H$16*ISNUMBER($K1828)+01_指標庫!$H$17*ISNUMBER($AI1828)+01_指標庫!$H$18*ISNUMBER($AJ1828)+01_指標庫!$H$19*ISNUMBER($AK1828)+01_指標庫!$H$20*ISNUMBER($BB1828)+01_指標庫!$H$21*ISNUMBER($BC1828)</f>
        <v>51</v>
      </c>
      <c r="AX1828" s="59" t="n">
        <f aca="false">IF(AW1828=0,50,ROUND((01_指標庫!$H$4*IF(ISNUMBER($F1828),L1828,0)+01_指標庫!$H$5*IF(ISNUMBER($AA1828),AL1828,0)+01_指標庫!$H$6*IF(ISNUMBER($G1828),M1828,0)+01_指標庫!$H$7*IF(ISNUMBER($H1828),N1828,0)+01_指標庫!$H$8*IF(ISNUMBER($AF1828),AQ1828,0)+01_指標庫!$H$9*IF(ISNUMBER($AG1828),AR1828,0)+01_指標庫!$H$10*IF(ISNUMBER($AB1828),AM1828,0)+01_指標庫!$H$11*IF(ISNUMBER($AC1828),AN1828,0)+01_指標庫!$H$12*IF(ISNUMBER($AD1828),AO1828,0)+01_指標庫!$H$13*IF(ISNUMBER($AE1828),AP1828,0)+01_指標庫!$H$14*IF(ISNUMBER($I1828),O1828,0)+01_指標庫!$H$15*IF(ISNUMBER($AH1828),AS1828,0)+01_指標庫!$H$16*IF(ISNUMBER($K1828),P1828,0)+01_指標庫!$H$17*IF(ISNUMBER($AI1828),AT1828,0)+01_指標庫!$H$18*IF(ISNUMBER($AJ1828),AU1828,0)+01_指標庫!$H$19*IF(ISNUMBER($AK1828),AV1828,0)+01_指標庫!$H$20*IF(ISNUMBER($BB1828),BB1828,0)+01_指標庫!$H$21*IF(ISNUMBER($BC1828),BC1828,0))/AW1828,1))</f>
        <v>73.5</v>
      </c>
      <c r="AY1828" s="60"/>
      <c r="AZ1828" s="60"/>
      <c r="BA1828" s="58" t="n">
        <f aca="false">AVERAGE($E1824:$E1828)/AVERAGE($E1819:$E1828)-1</f>
        <v>0.00217225194201909</v>
      </c>
      <c r="BB1828" s="59" t="n">
        <f aca="false">IF(ISNUMBER($BA1828),IF(OR($S1828&lt;=-0.03,$BA1828&lt;-0.003),0,IF(OR($S1828&lt;=-0.02,$BA1828&lt;0.01),50,100)),"")</f>
        <v>50</v>
      </c>
      <c r="BC1828" s="0" t="str">
        <f aca="false">IF(OR(COUNT($AZ1828)=0,COUNT($AZ1827)=0),"",IF(OR($AY1828/$AZ1827-1&lt;=-0.03,$AZ1828/$AZ1827-1&lt;=-0.045,IF(COUNT($AZ1819:$AZ1828)=10,AVERAGE($AZ1824:$AZ1828)/AVERAGE($AZ1819:$AZ1828)-1&lt;-0.01,FALSE())),0,IF(OR($AZ1828/$AZ1827-1&lt;=-0.02,IF(COUNT($AZ1819:$AZ1828)=10,AVERAGE($AZ1824:$AZ1828)/AVERAGE($AZ1819:$AZ1828)-1&lt;0.005,FALSE())),50,100)))</f>
        <v/>
      </c>
    </row>
    <row r="1829" customFormat="false" ht="15" hidden="false" customHeight="true" outlineLevel="0" collapsed="false">
      <c r="A1829" s="47" t="n">
        <v>1825</v>
      </c>
      <c r="B1829" s="48" t="n">
        <v>45205</v>
      </c>
      <c r="C1829" s="47" t="n">
        <v>2023</v>
      </c>
      <c r="D1829" s="49" t="s">
        <v>234</v>
      </c>
      <c r="E1829" s="50" t="n">
        <v>14973.24</v>
      </c>
      <c r="F1829" s="51" t="n">
        <v>0.097702</v>
      </c>
      <c r="G1829" s="51" t="n">
        <v>-0.0548</v>
      </c>
      <c r="H1829" s="52" t="n">
        <v>0.7755</v>
      </c>
      <c r="I1829" s="53" t="n">
        <v>433</v>
      </c>
      <c r="J1829" s="47" t="s">
        <v>235</v>
      </c>
      <c r="K1829" s="54" t="n">
        <v>17.45</v>
      </c>
      <c r="L1829" s="55" t="n">
        <f aca="false">IF(COUNT(F1829)=0,50,IF(F1829&gt;=0,100,IF(F1829&gt;=-0.02,50,0)))</f>
        <v>100</v>
      </c>
      <c r="M1829" s="55" t="n">
        <f aca="false">IF(COUNT(G1829)=0,50,IF(G1829&gt;-0.06,100,IF(G1829&gt;-0.15,50,0)))</f>
        <v>100</v>
      </c>
      <c r="N1829" s="55" t="n">
        <f aca="false">IF(COUNT(H1829)=0,50,IF(H1829&gt;=0.6,100,IF(H1829&gt;=0.4,50,0)))</f>
        <v>100</v>
      </c>
      <c r="O1829" s="55" t="n">
        <f aca="false">IF(COUNT(I1829)=0,50,IF(J1829="proxy_vix",50,IF(I1829&lt;350,100,IF(I1829&lt;=450,50,0))))</f>
        <v>50</v>
      </c>
      <c r="P1829" s="55" t="n">
        <f aca="false">IF(COUNT(K1829)=0,50,IF(K1829&lt;20,100,IF(K1829&lt;=25,50,0)))</f>
        <v>100</v>
      </c>
      <c r="Q1829" s="54"/>
      <c r="R1829" s="47"/>
      <c r="S1829" s="51" t="n">
        <f aca="false">$E1829/$E1828-1</f>
        <v>0.0169813396797711</v>
      </c>
      <c r="T1829" s="56" t="n">
        <f aca="false">$K1829/$K1828-1</f>
        <v>-0.0562466197944834</v>
      </c>
      <c r="V1829" s="57"/>
      <c r="W1829" s="57"/>
      <c r="Y1829" s="1" t="str">
        <f aca="false">IF(AX1829&gt;=70,"EASY",IF(AX1829&gt;40,"UNCERTAIN","HARD"))</f>
        <v>EASY</v>
      </c>
      <c r="AA1829" s="58" t="n">
        <f aca="false">IF($A1829&lt;200,"",AVERAGE($E1780:$E1829)/AVERAGE($E1630:$E1829)-1)</f>
        <v>0.107721611974789</v>
      </c>
      <c r="AB1829" s="59" t="n">
        <f aca="false">LOOKUP($B1829,07_L1政策步階!$A$4:$A$14,07_L1政策步階!$C$4:$C$14)</f>
        <v>0</v>
      </c>
      <c r="AC1829" s="57"/>
      <c r="AD1829" s="57"/>
      <c r="AE1829" s="57"/>
      <c r="AF1829" s="57"/>
      <c r="AG1829" s="57"/>
      <c r="AH1829" s="57"/>
      <c r="AI1829" s="57"/>
      <c r="AJ1829" s="57"/>
      <c r="AK1829" s="57"/>
      <c r="AL1829" s="59" t="n">
        <f aca="false">IF(ISNUMBER($AA1829),IF($AA1829&gt;=0.005,100,IF($AA1829&gt;=-0.015,50,0)),"")</f>
        <v>100</v>
      </c>
      <c r="AM1829" s="59" t="n">
        <f aca="false">IF(ISNUMBER($AB1829),IF($AB1829=1,100,IF($AB1829=0,50,0)),"")</f>
        <v>50</v>
      </c>
      <c r="AN1829" s="0" t="str">
        <f aca="false">IF(ISNUMBER($AC1829),IF($AC1829&gt;=0.001,100,IF($AC1829&gt;=-0.003,50,0)),"")</f>
        <v/>
      </c>
      <c r="AO1829" s="0" t="str">
        <f aca="false">IF(ISNUMBER($AD1829),IF($AD1829&gt;=0.04,100,IF($AD1829&gt;=0,50,0)),"")</f>
        <v/>
      </c>
      <c r="AP1829" s="0" t="str">
        <f aca="false">IF(ISNUMBER($AE1829),IF($AE1829&gt;=25,100,IF($AE1829&gt;=-75,50,0)),"")</f>
        <v/>
      </c>
      <c r="AQ1829" s="0" t="str">
        <f aca="false">IF(ISNUMBER($AF1829),IF($AF1829&gt;0,100,IF($AF1829&gt;=-50,50,0)),"")</f>
        <v/>
      </c>
      <c r="AR1829" s="0" t="str">
        <f aca="false">IF(ISNUMBER($AG1829),IF($AG1829=1,100,IF($AG1829=0,50,0)),"")</f>
        <v/>
      </c>
      <c r="AS1829" s="0" t="str">
        <f aca="false">IF(ISNUMBER($AH1829),IF($AH1829&lt;0,100,IF($AH1829&lt;=20,50,0)),"")</f>
        <v/>
      </c>
      <c r="AT1829" s="0" t="str">
        <f aca="false">IF(ISNUMBER($AI1829),IF($AI1829&lt;0.95,100,IF($AI1829&lt;=1,50,0)),"")</f>
        <v/>
      </c>
      <c r="AU1829" s="0" t="str">
        <f aca="false">IF(ISNUMBER($AJ1829),IF($AJ1829&lt;30,0,IF($AJ1829&lt;40,50,IF($AJ1829&lt;=90,100,50))),"")</f>
        <v/>
      </c>
      <c r="AV1829" s="0" t="str">
        <f aca="false">IF(ISNUMBER($AK1829),IF($AK1829&gt;-0.2,100,IF($AK1829&gt;=-0.4,50,0)),"")</f>
        <v/>
      </c>
      <c r="AW1829" s="59" t="n">
        <f aca="false">01_指標庫!$H$4*ISNUMBER($F1829)+01_指標庫!$H$5*ISNUMBER($AA1829)+01_指標庫!$H$6*ISNUMBER($G1829)+01_指標庫!$H$7*ISNUMBER($H1829)+01_指標庫!$H$8*ISNUMBER($AF1829)+01_指標庫!$H$9*ISNUMBER($AG1829)+01_指標庫!$H$10*ISNUMBER($AB1829)+01_指標庫!$H$11*ISNUMBER($AC1829)+01_指標庫!$H$12*ISNUMBER($AD1829)+01_指標庫!$H$13*ISNUMBER($AE1829)+01_指標庫!$H$14*ISNUMBER($I1829)+01_指標庫!$H$15*ISNUMBER($AH1829)+01_指標庫!$H$16*ISNUMBER($K1829)+01_指標庫!$H$17*ISNUMBER($AI1829)+01_指標庫!$H$18*ISNUMBER($AJ1829)+01_指標庫!$H$19*ISNUMBER($AK1829)+01_指標庫!$H$20*ISNUMBER($BB1829)+01_指標庫!$H$21*ISNUMBER($BC1829)</f>
        <v>51</v>
      </c>
      <c r="AX1829" s="59" t="n">
        <f aca="false">IF(AW1829=0,50,ROUND((01_指標庫!$H$4*IF(ISNUMBER($F1829),L1829,0)+01_指標庫!$H$5*IF(ISNUMBER($AA1829),AL1829,0)+01_指標庫!$H$6*IF(ISNUMBER($G1829),M1829,0)+01_指標庫!$H$7*IF(ISNUMBER($H1829),N1829,0)+01_指標庫!$H$8*IF(ISNUMBER($AF1829),AQ1829,0)+01_指標庫!$H$9*IF(ISNUMBER($AG1829),AR1829,0)+01_指標庫!$H$10*IF(ISNUMBER($AB1829),AM1829,0)+01_指標庫!$H$11*IF(ISNUMBER($AC1829),AN1829,0)+01_指標庫!$H$12*IF(ISNUMBER($AD1829),AO1829,0)+01_指標庫!$H$13*IF(ISNUMBER($AE1829),AP1829,0)+01_指標庫!$H$14*IF(ISNUMBER($I1829),O1829,0)+01_指標庫!$H$15*IF(ISNUMBER($AH1829),AS1829,0)+01_指標庫!$H$16*IF(ISNUMBER($K1829),P1829,0)+01_指標庫!$H$17*IF(ISNUMBER($AI1829),AT1829,0)+01_指標庫!$H$18*IF(ISNUMBER($AJ1829),AU1829,0)+01_指標庫!$H$19*IF(ISNUMBER($AK1829),AV1829,0)+01_指標庫!$H$20*IF(ISNUMBER($BB1829),BB1829,0)+01_指標庫!$H$21*IF(ISNUMBER($BC1829),BC1829,0))/AW1829,1))</f>
        <v>81.4</v>
      </c>
      <c r="AY1829" s="60"/>
      <c r="AZ1829" s="60"/>
      <c r="BA1829" s="58" t="n">
        <f aca="false">AVERAGE($E1825:$E1829)/AVERAGE($E1820:$E1829)-1</f>
        <v>0.00382501929494627</v>
      </c>
      <c r="BB1829" s="59" t="n">
        <f aca="false">IF(ISNUMBER($BA1829),IF(OR($S1829&lt;=-0.03,$BA1829&lt;-0.003),0,IF(OR($S1829&lt;=-0.02,$BA1829&lt;0.01),50,100)),"")</f>
        <v>50</v>
      </c>
      <c r="BC1829" s="0" t="str">
        <f aca="false">IF(OR(COUNT($AZ1829)=0,COUNT($AZ1828)=0),"",IF(OR($AY1829/$AZ1828-1&lt;=-0.03,$AZ1829/$AZ1828-1&lt;=-0.045,IF(COUNT($AZ1820:$AZ1829)=10,AVERAGE($AZ1825:$AZ1829)/AVERAGE($AZ1820:$AZ1829)-1&lt;-0.01,FALSE())),0,IF(OR($AZ1829/$AZ1828-1&lt;=-0.02,IF(COUNT($AZ1820:$AZ1829)=10,AVERAGE($AZ1825:$AZ1829)/AVERAGE($AZ1820:$AZ1829)-1&lt;0.005,FALSE())),50,100)))</f>
        <v/>
      </c>
    </row>
    <row r="1830" customFormat="false" ht="15" hidden="false" customHeight="true" outlineLevel="0" collapsed="false">
      <c r="A1830" s="47" t="n">
        <v>1826</v>
      </c>
      <c r="B1830" s="48" t="n">
        <v>45208</v>
      </c>
      <c r="C1830" s="47" t="n">
        <v>2023</v>
      </c>
      <c r="D1830" s="49" t="s">
        <v>236</v>
      </c>
      <c r="E1830" s="50" t="n">
        <v>15047.15</v>
      </c>
      <c r="F1830" s="51" t="n">
        <v>0.101515</v>
      </c>
      <c r="G1830" s="51" t="n">
        <v>-0.050135</v>
      </c>
      <c r="H1830" s="52" t="n">
        <v>0.7755</v>
      </c>
      <c r="I1830" s="53" t="n">
        <v>434</v>
      </c>
      <c r="J1830" s="47" t="s">
        <v>235</v>
      </c>
      <c r="K1830" s="54" t="n">
        <v>17.7</v>
      </c>
      <c r="L1830" s="55" t="n">
        <f aca="false">IF(COUNT(F1830)=0,50,IF(F1830&gt;=0,100,IF(F1830&gt;=-0.02,50,0)))</f>
        <v>100</v>
      </c>
      <c r="M1830" s="55" t="n">
        <f aca="false">IF(COUNT(G1830)=0,50,IF(G1830&gt;-0.06,100,IF(G1830&gt;-0.15,50,0)))</f>
        <v>100</v>
      </c>
      <c r="N1830" s="55" t="n">
        <f aca="false">IF(COUNT(H1830)=0,50,IF(H1830&gt;=0.6,100,IF(H1830&gt;=0.4,50,0)))</f>
        <v>100</v>
      </c>
      <c r="O1830" s="55" t="n">
        <f aca="false">IF(COUNT(I1830)=0,50,IF(J1830="proxy_vix",50,IF(I1830&lt;350,100,IF(I1830&lt;=450,50,0))))</f>
        <v>50</v>
      </c>
      <c r="P1830" s="55" t="n">
        <f aca="false">IF(COUNT(K1830)=0,50,IF(K1830&lt;20,100,IF(K1830&lt;=25,50,0)))</f>
        <v>100</v>
      </c>
      <c r="Q1830" s="54"/>
      <c r="R1830" s="47"/>
      <c r="S1830" s="51" t="n">
        <f aca="false">$E1830/$E1829-1</f>
        <v>0.00493613940603366</v>
      </c>
      <c r="T1830" s="56" t="n">
        <f aca="false">$K1830/$K1829-1</f>
        <v>0.0143266475644699</v>
      </c>
      <c r="V1830" s="57"/>
      <c r="W1830" s="57"/>
      <c r="Y1830" s="1" t="str">
        <f aca="false">IF(AX1830&gt;=70,"EASY",IF(AX1830&gt;40,"UNCERTAIN","HARD"))</f>
        <v>EASY</v>
      </c>
      <c r="AA1830" s="58" t="n">
        <f aca="false">IF($A1830&lt;200,"",AVERAGE($E1781:$E1830)/AVERAGE($E1631:$E1830)-1)</f>
        <v>0.105079665686188</v>
      </c>
      <c r="AB1830" s="59" t="n">
        <f aca="false">LOOKUP($B1830,07_L1政策步階!$A$4:$A$14,07_L1政策步階!$C$4:$C$14)</f>
        <v>0</v>
      </c>
      <c r="AC1830" s="57"/>
      <c r="AD1830" s="57"/>
      <c r="AE1830" s="57"/>
      <c r="AF1830" s="57"/>
      <c r="AG1830" s="57"/>
      <c r="AH1830" s="57"/>
      <c r="AI1830" s="57"/>
      <c r="AJ1830" s="57"/>
      <c r="AK1830" s="57"/>
      <c r="AL1830" s="59" t="n">
        <f aca="false">IF(ISNUMBER($AA1830),IF($AA1830&gt;=0.005,100,IF($AA1830&gt;=-0.015,50,0)),"")</f>
        <v>100</v>
      </c>
      <c r="AM1830" s="59" t="n">
        <f aca="false">IF(ISNUMBER($AB1830),IF($AB1830=1,100,IF($AB1830=0,50,0)),"")</f>
        <v>50</v>
      </c>
      <c r="AN1830" s="0" t="str">
        <f aca="false">IF(ISNUMBER($AC1830),IF($AC1830&gt;=0.001,100,IF($AC1830&gt;=-0.003,50,0)),"")</f>
        <v/>
      </c>
      <c r="AO1830" s="0" t="str">
        <f aca="false">IF(ISNUMBER($AD1830),IF($AD1830&gt;=0.04,100,IF($AD1830&gt;=0,50,0)),"")</f>
        <v/>
      </c>
      <c r="AP1830" s="0" t="str">
        <f aca="false">IF(ISNUMBER($AE1830),IF($AE1830&gt;=25,100,IF($AE1830&gt;=-75,50,0)),"")</f>
        <v/>
      </c>
      <c r="AQ1830" s="0" t="str">
        <f aca="false">IF(ISNUMBER($AF1830),IF($AF1830&gt;0,100,IF($AF1830&gt;=-50,50,0)),"")</f>
        <v/>
      </c>
      <c r="AR1830" s="0" t="str">
        <f aca="false">IF(ISNUMBER($AG1830),IF($AG1830=1,100,IF($AG1830=0,50,0)),"")</f>
        <v/>
      </c>
      <c r="AS1830" s="0" t="str">
        <f aca="false">IF(ISNUMBER($AH1830),IF($AH1830&lt;0,100,IF($AH1830&lt;=20,50,0)),"")</f>
        <v/>
      </c>
      <c r="AT1830" s="0" t="str">
        <f aca="false">IF(ISNUMBER($AI1830),IF($AI1830&lt;0.95,100,IF($AI1830&lt;=1,50,0)),"")</f>
        <v/>
      </c>
      <c r="AU1830" s="0" t="str">
        <f aca="false">IF(ISNUMBER($AJ1830),IF($AJ1830&lt;30,0,IF($AJ1830&lt;40,50,IF($AJ1830&lt;=90,100,50))),"")</f>
        <v/>
      </c>
      <c r="AV1830" s="0" t="str">
        <f aca="false">IF(ISNUMBER($AK1830),IF($AK1830&gt;-0.2,100,IF($AK1830&gt;=-0.4,50,0)),"")</f>
        <v/>
      </c>
      <c r="AW1830" s="59" t="n">
        <f aca="false">01_指標庫!$H$4*ISNUMBER($F1830)+01_指標庫!$H$5*ISNUMBER($AA1830)+01_指標庫!$H$6*ISNUMBER($G1830)+01_指標庫!$H$7*ISNUMBER($H1830)+01_指標庫!$H$8*ISNUMBER($AF1830)+01_指標庫!$H$9*ISNUMBER($AG1830)+01_指標庫!$H$10*ISNUMBER($AB1830)+01_指標庫!$H$11*ISNUMBER($AC1830)+01_指標庫!$H$12*ISNUMBER($AD1830)+01_指標庫!$H$13*ISNUMBER($AE1830)+01_指標庫!$H$14*ISNUMBER($I1830)+01_指標庫!$H$15*ISNUMBER($AH1830)+01_指標庫!$H$16*ISNUMBER($K1830)+01_指標庫!$H$17*ISNUMBER($AI1830)+01_指標庫!$H$18*ISNUMBER($AJ1830)+01_指標庫!$H$19*ISNUMBER($AK1830)+01_指標庫!$H$20*ISNUMBER($BB1830)+01_指標庫!$H$21*ISNUMBER($BC1830)</f>
        <v>51</v>
      </c>
      <c r="AX1830" s="59" t="n">
        <f aca="false">IF(AW1830=0,50,ROUND((01_指標庫!$H$4*IF(ISNUMBER($F1830),L1830,0)+01_指標庫!$H$5*IF(ISNUMBER($AA1830),AL1830,0)+01_指標庫!$H$6*IF(ISNUMBER($G1830),M1830,0)+01_指標庫!$H$7*IF(ISNUMBER($H1830),N1830,0)+01_指標庫!$H$8*IF(ISNUMBER($AF1830),AQ1830,0)+01_指標庫!$H$9*IF(ISNUMBER($AG1830),AR1830,0)+01_指標庫!$H$10*IF(ISNUMBER($AB1830),AM1830,0)+01_指標庫!$H$11*IF(ISNUMBER($AC1830),AN1830,0)+01_指標庫!$H$12*IF(ISNUMBER($AD1830),AO1830,0)+01_指標庫!$H$13*IF(ISNUMBER($AE1830),AP1830,0)+01_指標庫!$H$14*IF(ISNUMBER($I1830),O1830,0)+01_指標庫!$H$15*IF(ISNUMBER($AH1830),AS1830,0)+01_指標庫!$H$16*IF(ISNUMBER($K1830),P1830,0)+01_指標庫!$H$17*IF(ISNUMBER($AI1830),AT1830,0)+01_指標庫!$H$18*IF(ISNUMBER($AJ1830),AU1830,0)+01_指標庫!$H$19*IF(ISNUMBER($AK1830),AV1830,0)+01_指標庫!$H$20*IF(ISNUMBER($BB1830),BB1830,0)+01_指標庫!$H$21*IF(ISNUMBER($BC1830),BC1830,0))/AW1830,1))</f>
        <v>81.4</v>
      </c>
      <c r="AY1830" s="60"/>
      <c r="AZ1830" s="60"/>
      <c r="BA1830" s="58" t="n">
        <f aca="false">AVERAGE($E1826:$E1830)/AVERAGE($E1821:$E1830)-1</f>
        <v>0.00477333750149622</v>
      </c>
      <c r="BB1830" s="59" t="n">
        <f aca="false">IF(ISNUMBER($BA1830),IF(OR($S1830&lt;=-0.03,$BA1830&lt;-0.003),0,IF(OR($S1830&lt;=-0.02,$BA1830&lt;0.01),50,100)),"")</f>
        <v>50</v>
      </c>
      <c r="BC1830" s="0" t="str">
        <f aca="false">IF(OR(COUNT($AZ1830)=0,COUNT($AZ1829)=0),"",IF(OR($AY1830/$AZ1829-1&lt;=-0.03,$AZ1830/$AZ1829-1&lt;=-0.045,IF(COUNT($AZ1821:$AZ1830)=10,AVERAGE($AZ1826:$AZ1830)/AVERAGE($AZ1821:$AZ1830)-1&lt;-0.01,FALSE())),0,IF(OR($AZ1830/$AZ1829-1&lt;=-0.02,IF(COUNT($AZ1821:$AZ1830)=10,AVERAGE($AZ1826:$AZ1830)/AVERAGE($AZ1821:$AZ1830)-1&lt;0.005,FALSE())),50,100)))</f>
        <v/>
      </c>
    </row>
    <row r="1831" customFormat="false" ht="15" hidden="false" customHeight="true" outlineLevel="0" collapsed="false">
      <c r="A1831" s="47" t="n">
        <v>1827</v>
      </c>
      <c r="B1831" s="48" t="n">
        <v>45209</v>
      </c>
      <c r="C1831" s="47" t="n">
        <v>2023</v>
      </c>
      <c r="D1831" s="49" t="s">
        <v>237</v>
      </c>
      <c r="E1831" s="50" t="n">
        <v>15131.52</v>
      </c>
      <c r="F1831" s="51" t="n">
        <v>0.106114</v>
      </c>
      <c r="G1831" s="51" t="n">
        <v>-0.044809</v>
      </c>
      <c r="H1831" s="52" t="n">
        <v>0.8163</v>
      </c>
      <c r="I1831" s="53" t="n">
        <v>426</v>
      </c>
      <c r="J1831" s="47" t="s">
        <v>235</v>
      </c>
      <c r="K1831" s="54" t="n">
        <v>17.03</v>
      </c>
      <c r="L1831" s="55" t="n">
        <f aca="false">IF(COUNT(F1831)=0,50,IF(F1831&gt;=0,100,IF(F1831&gt;=-0.02,50,0)))</f>
        <v>100</v>
      </c>
      <c r="M1831" s="55" t="n">
        <f aca="false">IF(COUNT(G1831)=0,50,IF(G1831&gt;-0.06,100,IF(G1831&gt;-0.15,50,0)))</f>
        <v>100</v>
      </c>
      <c r="N1831" s="55" t="n">
        <f aca="false">IF(COUNT(H1831)=0,50,IF(H1831&gt;=0.6,100,IF(H1831&gt;=0.4,50,0)))</f>
        <v>100</v>
      </c>
      <c r="O1831" s="55" t="n">
        <f aca="false">IF(COUNT(I1831)=0,50,IF(J1831="proxy_vix",50,IF(I1831&lt;350,100,IF(I1831&lt;=450,50,0))))</f>
        <v>50</v>
      </c>
      <c r="P1831" s="55" t="n">
        <f aca="false">IF(COUNT(K1831)=0,50,IF(K1831&lt;20,100,IF(K1831&lt;=25,50,0)))</f>
        <v>100</v>
      </c>
      <c r="Q1831" s="54"/>
      <c r="R1831" s="47"/>
      <c r="S1831" s="51" t="n">
        <f aca="false">$E1831/$E1830-1</f>
        <v>0.00560704186507088</v>
      </c>
      <c r="T1831" s="56" t="n">
        <f aca="false">$K1831/$K1830-1</f>
        <v>-0.0378531073446327</v>
      </c>
      <c r="V1831" s="57"/>
      <c r="W1831" s="57"/>
      <c r="Y1831" s="1" t="str">
        <f aca="false">IF(AX1831&gt;=70,"EASY",IF(AX1831&gt;40,"UNCERTAIN","HARD"))</f>
        <v>EASY</v>
      </c>
      <c r="AA1831" s="58" t="n">
        <f aca="false">IF($A1831&lt;200,"",AVERAGE($E1782:$E1831)/AVERAGE($E1632:$E1831)-1)</f>
        <v>0.102591738865717</v>
      </c>
      <c r="AB1831" s="59" t="n">
        <f aca="false">LOOKUP($B1831,07_L1政策步階!$A$4:$A$14,07_L1政策步階!$C$4:$C$14)</f>
        <v>0</v>
      </c>
      <c r="AC1831" s="57"/>
      <c r="AD1831" s="57"/>
      <c r="AE1831" s="57"/>
      <c r="AF1831" s="57"/>
      <c r="AG1831" s="57"/>
      <c r="AH1831" s="57"/>
      <c r="AI1831" s="57"/>
      <c r="AJ1831" s="57"/>
      <c r="AK1831" s="57"/>
      <c r="AL1831" s="59" t="n">
        <f aca="false">IF(ISNUMBER($AA1831),IF($AA1831&gt;=0.005,100,IF($AA1831&gt;=-0.015,50,0)),"")</f>
        <v>100</v>
      </c>
      <c r="AM1831" s="59" t="n">
        <f aca="false">IF(ISNUMBER($AB1831),IF($AB1831=1,100,IF($AB1831=0,50,0)),"")</f>
        <v>50</v>
      </c>
      <c r="AN1831" s="0" t="str">
        <f aca="false">IF(ISNUMBER($AC1831),IF($AC1831&gt;=0.001,100,IF($AC1831&gt;=-0.003,50,0)),"")</f>
        <v/>
      </c>
      <c r="AO1831" s="0" t="str">
        <f aca="false">IF(ISNUMBER($AD1831),IF($AD1831&gt;=0.04,100,IF($AD1831&gt;=0,50,0)),"")</f>
        <v/>
      </c>
      <c r="AP1831" s="0" t="str">
        <f aca="false">IF(ISNUMBER($AE1831),IF($AE1831&gt;=25,100,IF($AE1831&gt;=-75,50,0)),"")</f>
        <v/>
      </c>
      <c r="AQ1831" s="0" t="str">
        <f aca="false">IF(ISNUMBER($AF1831),IF($AF1831&gt;0,100,IF($AF1831&gt;=-50,50,0)),"")</f>
        <v/>
      </c>
      <c r="AR1831" s="0" t="str">
        <f aca="false">IF(ISNUMBER($AG1831),IF($AG1831=1,100,IF($AG1831=0,50,0)),"")</f>
        <v/>
      </c>
      <c r="AS1831" s="0" t="str">
        <f aca="false">IF(ISNUMBER($AH1831),IF($AH1831&lt;0,100,IF($AH1831&lt;=20,50,0)),"")</f>
        <v/>
      </c>
      <c r="AT1831" s="0" t="str">
        <f aca="false">IF(ISNUMBER($AI1831),IF($AI1831&lt;0.95,100,IF($AI1831&lt;=1,50,0)),"")</f>
        <v/>
      </c>
      <c r="AU1831" s="0" t="str">
        <f aca="false">IF(ISNUMBER($AJ1831),IF($AJ1831&lt;30,0,IF($AJ1831&lt;40,50,IF($AJ1831&lt;=90,100,50))),"")</f>
        <v/>
      </c>
      <c r="AV1831" s="0" t="str">
        <f aca="false">IF(ISNUMBER($AK1831),IF($AK1831&gt;-0.2,100,IF($AK1831&gt;=-0.4,50,0)),"")</f>
        <v/>
      </c>
      <c r="AW1831" s="59" t="n">
        <f aca="false">01_指標庫!$H$4*ISNUMBER($F1831)+01_指標庫!$H$5*ISNUMBER($AA1831)+01_指標庫!$H$6*ISNUMBER($G1831)+01_指標庫!$H$7*ISNUMBER($H1831)+01_指標庫!$H$8*ISNUMBER($AF1831)+01_指標庫!$H$9*ISNUMBER($AG1831)+01_指標庫!$H$10*ISNUMBER($AB1831)+01_指標庫!$H$11*ISNUMBER($AC1831)+01_指標庫!$H$12*ISNUMBER($AD1831)+01_指標庫!$H$13*ISNUMBER($AE1831)+01_指標庫!$H$14*ISNUMBER($I1831)+01_指標庫!$H$15*ISNUMBER($AH1831)+01_指標庫!$H$16*ISNUMBER($K1831)+01_指標庫!$H$17*ISNUMBER($AI1831)+01_指標庫!$H$18*ISNUMBER($AJ1831)+01_指標庫!$H$19*ISNUMBER($AK1831)+01_指標庫!$H$20*ISNUMBER($BB1831)+01_指標庫!$H$21*ISNUMBER($BC1831)</f>
        <v>51</v>
      </c>
      <c r="AX1831" s="59" t="n">
        <f aca="false">IF(AW1831=0,50,ROUND((01_指標庫!$H$4*IF(ISNUMBER($F1831),L1831,0)+01_指標庫!$H$5*IF(ISNUMBER($AA1831),AL1831,0)+01_指標庫!$H$6*IF(ISNUMBER($G1831),M1831,0)+01_指標庫!$H$7*IF(ISNUMBER($H1831),N1831,0)+01_指標庫!$H$8*IF(ISNUMBER($AF1831),AQ1831,0)+01_指標庫!$H$9*IF(ISNUMBER($AG1831),AR1831,0)+01_指標庫!$H$10*IF(ISNUMBER($AB1831),AM1831,0)+01_指標庫!$H$11*IF(ISNUMBER($AC1831),AN1831,0)+01_指標庫!$H$12*IF(ISNUMBER($AD1831),AO1831,0)+01_指標庫!$H$13*IF(ISNUMBER($AE1831),AP1831,0)+01_指標庫!$H$14*IF(ISNUMBER($I1831),O1831,0)+01_指標庫!$H$15*IF(ISNUMBER($AH1831),AS1831,0)+01_指標庫!$H$16*IF(ISNUMBER($K1831),P1831,0)+01_指標庫!$H$17*IF(ISNUMBER($AI1831),AT1831,0)+01_指標庫!$H$18*IF(ISNUMBER($AJ1831),AU1831,0)+01_指標庫!$H$19*IF(ISNUMBER($AK1831),AV1831,0)+01_指標庫!$H$20*IF(ISNUMBER($BB1831),BB1831,0)+01_指標庫!$H$21*IF(ISNUMBER($BC1831),BC1831,0))/AW1831,1))</f>
        <v>81.4</v>
      </c>
      <c r="AY1831" s="60"/>
      <c r="AZ1831" s="60"/>
      <c r="BA1831" s="58" t="n">
        <f aca="false">AVERAGE($E1827:$E1831)/AVERAGE($E1822:$E1831)-1</f>
        <v>0.00844307238082886</v>
      </c>
      <c r="BB1831" s="59" t="n">
        <f aca="false">IF(ISNUMBER($BA1831),IF(OR($S1831&lt;=-0.03,$BA1831&lt;-0.003),0,IF(OR($S1831&lt;=-0.02,$BA1831&lt;0.01),50,100)),"")</f>
        <v>50</v>
      </c>
      <c r="BC1831" s="0" t="str">
        <f aca="false">IF(OR(COUNT($AZ1831)=0,COUNT($AZ1830)=0),"",IF(OR($AY1831/$AZ1830-1&lt;=-0.03,$AZ1831/$AZ1830-1&lt;=-0.045,IF(COUNT($AZ1822:$AZ1831)=10,AVERAGE($AZ1827:$AZ1831)/AVERAGE($AZ1822:$AZ1831)-1&lt;-0.01,FALSE())),0,IF(OR($AZ1831/$AZ1830-1&lt;=-0.02,IF(COUNT($AZ1822:$AZ1831)=10,AVERAGE($AZ1827:$AZ1831)/AVERAGE($AZ1822:$AZ1831)-1&lt;0.005,FALSE())),50,100)))</f>
        <v/>
      </c>
    </row>
    <row r="1832" customFormat="false" ht="15" hidden="false" customHeight="true" outlineLevel="0" collapsed="false">
      <c r="A1832" s="47" t="n">
        <v>1828</v>
      </c>
      <c r="B1832" s="48" t="n">
        <v>45210</v>
      </c>
      <c r="C1832" s="47" t="n">
        <v>2023</v>
      </c>
      <c r="D1832" s="49" t="s">
        <v>238</v>
      </c>
      <c r="E1832" s="50" t="n">
        <v>15241.12</v>
      </c>
      <c r="F1832" s="51" t="n">
        <v>0.112384</v>
      </c>
      <c r="G1832" s="51" t="n">
        <v>-0.03789</v>
      </c>
      <c r="H1832" s="52" t="n">
        <v>0.7755</v>
      </c>
      <c r="I1832" s="53" t="n">
        <v>425</v>
      </c>
      <c r="J1832" s="47" t="s">
        <v>235</v>
      </c>
      <c r="K1832" s="54" t="n">
        <v>16.09</v>
      </c>
      <c r="L1832" s="55" t="n">
        <f aca="false">IF(COUNT(F1832)=0,50,IF(F1832&gt;=0,100,IF(F1832&gt;=-0.02,50,0)))</f>
        <v>100</v>
      </c>
      <c r="M1832" s="55" t="n">
        <f aca="false">IF(COUNT(G1832)=0,50,IF(G1832&gt;-0.06,100,IF(G1832&gt;-0.15,50,0)))</f>
        <v>100</v>
      </c>
      <c r="N1832" s="55" t="n">
        <f aca="false">IF(COUNT(H1832)=0,50,IF(H1832&gt;=0.6,100,IF(H1832&gt;=0.4,50,0)))</f>
        <v>100</v>
      </c>
      <c r="O1832" s="55" t="n">
        <f aca="false">IF(COUNT(I1832)=0,50,IF(J1832="proxy_vix",50,IF(I1832&lt;350,100,IF(I1832&lt;=450,50,0))))</f>
        <v>50</v>
      </c>
      <c r="P1832" s="55" t="n">
        <f aca="false">IF(COUNT(K1832)=0,50,IF(K1832&lt;20,100,IF(K1832&lt;=25,50,0)))</f>
        <v>100</v>
      </c>
      <c r="Q1832" s="54"/>
      <c r="R1832" s="47"/>
      <c r="S1832" s="51" t="n">
        <f aca="false">$E1832/$E1831-1</f>
        <v>0.00724315865160929</v>
      </c>
      <c r="T1832" s="56" t="n">
        <f aca="false">$K1832/$K1831-1</f>
        <v>-0.0551967116852614</v>
      </c>
      <c r="V1832" s="57"/>
      <c r="W1832" s="57"/>
      <c r="Y1832" s="1" t="str">
        <f aca="false">IF(AX1832&gt;=70,"EASY",IF(AX1832&gt;40,"UNCERTAIN","HARD"))</f>
        <v>EASY</v>
      </c>
      <c r="AA1832" s="58" t="n">
        <f aca="false">IF($A1832&lt;200,"",AVERAGE($E1783:$E1832)/AVERAGE($E1633:$E1832)-1)</f>
        <v>0.100171480634423</v>
      </c>
      <c r="AB1832" s="59" t="n">
        <f aca="false">LOOKUP($B1832,07_L1政策步階!$A$4:$A$14,07_L1政策步階!$C$4:$C$14)</f>
        <v>0</v>
      </c>
      <c r="AC1832" s="57"/>
      <c r="AD1832" s="57"/>
      <c r="AE1832" s="57"/>
      <c r="AF1832" s="57"/>
      <c r="AG1832" s="57"/>
      <c r="AH1832" s="57"/>
      <c r="AI1832" s="57"/>
      <c r="AJ1832" s="57"/>
      <c r="AK1832" s="57"/>
      <c r="AL1832" s="59" t="n">
        <f aca="false">IF(ISNUMBER($AA1832),IF($AA1832&gt;=0.005,100,IF($AA1832&gt;=-0.015,50,0)),"")</f>
        <v>100</v>
      </c>
      <c r="AM1832" s="59" t="n">
        <f aca="false">IF(ISNUMBER($AB1832),IF($AB1832=1,100,IF($AB1832=0,50,0)),"")</f>
        <v>50</v>
      </c>
      <c r="AN1832" s="0" t="str">
        <f aca="false">IF(ISNUMBER($AC1832),IF($AC1832&gt;=0.001,100,IF($AC1832&gt;=-0.003,50,0)),"")</f>
        <v/>
      </c>
      <c r="AO1832" s="0" t="str">
        <f aca="false">IF(ISNUMBER($AD1832),IF($AD1832&gt;=0.04,100,IF($AD1832&gt;=0,50,0)),"")</f>
        <v/>
      </c>
      <c r="AP1832" s="0" t="str">
        <f aca="false">IF(ISNUMBER($AE1832),IF($AE1832&gt;=25,100,IF($AE1832&gt;=-75,50,0)),"")</f>
        <v/>
      </c>
      <c r="AQ1832" s="0" t="str">
        <f aca="false">IF(ISNUMBER($AF1832),IF($AF1832&gt;0,100,IF($AF1832&gt;=-50,50,0)),"")</f>
        <v/>
      </c>
      <c r="AR1832" s="0" t="str">
        <f aca="false">IF(ISNUMBER($AG1832),IF($AG1832=1,100,IF($AG1832=0,50,0)),"")</f>
        <v/>
      </c>
      <c r="AS1832" s="0" t="str">
        <f aca="false">IF(ISNUMBER($AH1832),IF($AH1832&lt;0,100,IF($AH1832&lt;=20,50,0)),"")</f>
        <v/>
      </c>
      <c r="AT1832" s="0" t="str">
        <f aca="false">IF(ISNUMBER($AI1832),IF($AI1832&lt;0.95,100,IF($AI1832&lt;=1,50,0)),"")</f>
        <v/>
      </c>
      <c r="AU1832" s="0" t="str">
        <f aca="false">IF(ISNUMBER($AJ1832),IF($AJ1832&lt;30,0,IF($AJ1832&lt;40,50,IF($AJ1832&lt;=90,100,50))),"")</f>
        <v/>
      </c>
      <c r="AV1832" s="0" t="str">
        <f aca="false">IF(ISNUMBER($AK1832),IF($AK1832&gt;-0.2,100,IF($AK1832&gt;=-0.4,50,0)),"")</f>
        <v/>
      </c>
      <c r="AW1832" s="59" t="n">
        <f aca="false">01_指標庫!$H$4*ISNUMBER($F1832)+01_指標庫!$H$5*ISNUMBER($AA1832)+01_指標庫!$H$6*ISNUMBER($G1832)+01_指標庫!$H$7*ISNUMBER($H1832)+01_指標庫!$H$8*ISNUMBER($AF1832)+01_指標庫!$H$9*ISNUMBER($AG1832)+01_指標庫!$H$10*ISNUMBER($AB1832)+01_指標庫!$H$11*ISNUMBER($AC1832)+01_指標庫!$H$12*ISNUMBER($AD1832)+01_指標庫!$H$13*ISNUMBER($AE1832)+01_指標庫!$H$14*ISNUMBER($I1832)+01_指標庫!$H$15*ISNUMBER($AH1832)+01_指標庫!$H$16*ISNUMBER($K1832)+01_指標庫!$H$17*ISNUMBER($AI1832)+01_指標庫!$H$18*ISNUMBER($AJ1832)+01_指標庫!$H$19*ISNUMBER($AK1832)+01_指標庫!$H$20*ISNUMBER($BB1832)+01_指標庫!$H$21*ISNUMBER($BC1832)</f>
        <v>51</v>
      </c>
      <c r="AX1832" s="59" t="n">
        <f aca="false">IF(AW1832=0,50,ROUND((01_指標庫!$H$4*IF(ISNUMBER($F1832),L1832,0)+01_指標庫!$H$5*IF(ISNUMBER($AA1832),AL1832,0)+01_指標庫!$H$6*IF(ISNUMBER($G1832),M1832,0)+01_指標庫!$H$7*IF(ISNUMBER($H1832),N1832,0)+01_指標庫!$H$8*IF(ISNUMBER($AF1832),AQ1832,0)+01_指標庫!$H$9*IF(ISNUMBER($AG1832),AR1832,0)+01_指標庫!$H$10*IF(ISNUMBER($AB1832),AM1832,0)+01_指標庫!$H$11*IF(ISNUMBER($AC1832),AN1832,0)+01_指標庫!$H$12*IF(ISNUMBER($AD1832),AO1832,0)+01_指標庫!$H$13*IF(ISNUMBER($AE1832),AP1832,0)+01_指標庫!$H$14*IF(ISNUMBER($I1832),O1832,0)+01_指標庫!$H$15*IF(ISNUMBER($AH1832),AS1832,0)+01_指標庫!$H$16*IF(ISNUMBER($K1832),P1832,0)+01_指標庫!$H$17*IF(ISNUMBER($AI1832),AT1832,0)+01_指標庫!$H$18*IF(ISNUMBER($AJ1832),AU1832,0)+01_指標庫!$H$19*IF(ISNUMBER($AK1832),AV1832,0)+01_指標庫!$H$20*IF(ISNUMBER($BB1832),BB1832,0)+01_指標庫!$H$21*IF(ISNUMBER($BC1832),BC1832,0))/AW1832,1))</f>
        <v>87.3</v>
      </c>
      <c r="AY1832" s="60"/>
      <c r="AZ1832" s="60"/>
      <c r="BA1832" s="58" t="n">
        <f aca="false">AVERAGE($E1828:$E1832)/AVERAGE($E1823:$E1832)-1</f>
        <v>0.0102129124619992</v>
      </c>
      <c r="BB1832" s="59" t="n">
        <f aca="false">IF(ISNUMBER($BA1832),IF(OR($S1832&lt;=-0.03,$BA1832&lt;-0.003),0,IF(OR($S1832&lt;=-0.02,$BA1832&lt;0.01),50,100)),"")</f>
        <v>100</v>
      </c>
      <c r="BC1832" s="0" t="str">
        <f aca="false">IF(OR(COUNT($AZ1832)=0,COUNT($AZ1831)=0),"",IF(OR($AY1832/$AZ1831-1&lt;=-0.03,$AZ1832/$AZ1831-1&lt;=-0.045,IF(COUNT($AZ1823:$AZ1832)=10,AVERAGE($AZ1828:$AZ1832)/AVERAGE($AZ1823:$AZ1832)-1&lt;-0.01,FALSE())),0,IF(OR($AZ1832/$AZ1831-1&lt;=-0.02,IF(COUNT($AZ1823:$AZ1832)=10,AVERAGE($AZ1828:$AZ1832)/AVERAGE($AZ1823:$AZ1832)-1&lt;0.005,FALSE())),50,100)))</f>
        <v/>
      </c>
    </row>
    <row r="1833" customFormat="false" ht="15" hidden="false" customHeight="true" outlineLevel="0" collapsed="false">
      <c r="A1833" s="47" t="n">
        <v>1829</v>
      </c>
      <c r="B1833" s="48" t="n">
        <v>45211</v>
      </c>
      <c r="C1833" s="47" t="n">
        <v>2023</v>
      </c>
      <c r="D1833" s="49" t="s">
        <v>239</v>
      </c>
      <c r="E1833" s="50" t="n">
        <v>15184.1</v>
      </c>
      <c r="F1833" s="51" t="n">
        <v>0.106527</v>
      </c>
      <c r="G1833" s="51" t="n">
        <v>-0.04149</v>
      </c>
      <c r="H1833" s="52" t="n">
        <v>0.7755</v>
      </c>
      <c r="I1833" s="53" t="n">
        <v>425</v>
      </c>
      <c r="J1833" s="47" t="s">
        <v>235</v>
      </c>
      <c r="K1833" s="54" t="n">
        <v>16.69</v>
      </c>
      <c r="L1833" s="55" t="n">
        <f aca="false">IF(COUNT(F1833)=0,50,IF(F1833&gt;=0,100,IF(F1833&gt;=-0.02,50,0)))</f>
        <v>100</v>
      </c>
      <c r="M1833" s="55" t="n">
        <f aca="false">IF(COUNT(G1833)=0,50,IF(G1833&gt;-0.06,100,IF(G1833&gt;-0.15,50,0)))</f>
        <v>100</v>
      </c>
      <c r="N1833" s="55" t="n">
        <f aca="false">IF(COUNT(H1833)=0,50,IF(H1833&gt;=0.6,100,IF(H1833&gt;=0.4,50,0)))</f>
        <v>100</v>
      </c>
      <c r="O1833" s="55" t="n">
        <f aca="false">IF(COUNT(I1833)=0,50,IF(J1833="proxy_vix",50,IF(I1833&lt;350,100,IF(I1833&lt;=450,50,0))))</f>
        <v>50</v>
      </c>
      <c r="P1833" s="55" t="n">
        <f aca="false">IF(COUNT(K1833)=0,50,IF(K1833&lt;20,100,IF(K1833&lt;=25,50,0)))</f>
        <v>100</v>
      </c>
      <c r="Q1833" s="54"/>
      <c r="R1833" s="47"/>
      <c r="S1833" s="51" t="n">
        <f aca="false">$E1833/$E1832-1</f>
        <v>-0.00374119487281777</v>
      </c>
      <c r="T1833" s="56" t="n">
        <f aca="false">$K1833/$K1832-1</f>
        <v>0.0372902423865755</v>
      </c>
      <c r="V1833" s="57"/>
      <c r="W1833" s="57"/>
      <c r="Y1833" s="1" t="str">
        <f aca="false">IF(AX1833&gt;=70,"EASY",IF(AX1833&gt;40,"UNCERTAIN","HARD"))</f>
        <v>EASY</v>
      </c>
      <c r="AA1833" s="58" t="n">
        <f aca="false">IF($A1833&lt;200,"",AVERAGE($E1784:$E1833)/AVERAGE($E1634:$E1833)-1)</f>
        <v>0.0982163447638613</v>
      </c>
      <c r="AB1833" s="59" t="n">
        <f aca="false">LOOKUP($B1833,07_L1政策步階!$A$4:$A$14,07_L1政策步階!$C$4:$C$14)</f>
        <v>0</v>
      </c>
      <c r="AC1833" s="57"/>
      <c r="AD1833" s="57"/>
      <c r="AE1833" s="57"/>
      <c r="AF1833" s="57"/>
      <c r="AG1833" s="57"/>
      <c r="AH1833" s="57"/>
      <c r="AI1833" s="57"/>
      <c r="AJ1833" s="57"/>
      <c r="AK1833" s="57"/>
      <c r="AL1833" s="59" t="n">
        <f aca="false">IF(ISNUMBER($AA1833),IF($AA1833&gt;=0.005,100,IF($AA1833&gt;=-0.015,50,0)),"")</f>
        <v>100</v>
      </c>
      <c r="AM1833" s="59" t="n">
        <f aca="false">IF(ISNUMBER($AB1833),IF($AB1833=1,100,IF($AB1833=0,50,0)),"")</f>
        <v>50</v>
      </c>
      <c r="AN1833" s="0" t="str">
        <f aca="false">IF(ISNUMBER($AC1833),IF($AC1833&gt;=0.001,100,IF($AC1833&gt;=-0.003,50,0)),"")</f>
        <v/>
      </c>
      <c r="AO1833" s="0" t="str">
        <f aca="false">IF(ISNUMBER($AD1833),IF($AD1833&gt;=0.04,100,IF($AD1833&gt;=0,50,0)),"")</f>
        <v/>
      </c>
      <c r="AP1833" s="0" t="str">
        <f aca="false">IF(ISNUMBER($AE1833),IF($AE1833&gt;=25,100,IF($AE1833&gt;=-75,50,0)),"")</f>
        <v/>
      </c>
      <c r="AQ1833" s="0" t="str">
        <f aca="false">IF(ISNUMBER($AF1833),IF($AF1833&gt;0,100,IF($AF1833&gt;=-50,50,0)),"")</f>
        <v/>
      </c>
      <c r="AR1833" s="0" t="str">
        <f aca="false">IF(ISNUMBER($AG1833),IF($AG1833=1,100,IF($AG1833=0,50,0)),"")</f>
        <v/>
      </c>
      <c r="AS1833" s="0" t="str">
        <f aca="false">IF(ISNUMBER($AH1833),IF($AH1833&lt;0,100,IF($AH1833&lt;=20,50,0)),"")</f>
        <v/>
      </c>
      <c r="AT1833" s="0" t="str">
        <f aca="false">IF(ISNUMBER($AI1833),IF($AI1833&lt;0.95,100,IF($AI1833&lt;=1,50,0)),"")</f>
        <v/>
      </c>
      <c r="AU1833" s="0" t="str">
        <f aca="false">IF(ISNUMBER($AJ1833),IF($AJ1833&lt;30,0,IF($AJ1833&lt;40,50,IF($AJ1833&lt;=90,100,50))),"")</f>
        <v/>
      </c>
      <c r="AV1833" s="0" t="str">
        <f aca="false">IF(ISNUMBER($AK1833),IF($AK1833&gt;-0.2,100,IF($AK1833&gt;=-0.4,50,0)),"")</f>
        <v/>
      </c>
      <c r="AW1833" s="59" t="n">
        <f aca="false">01_指標庫!$H$4*ISNUMBER($F1833)+01_指標庫!$H$5*ISNUMBER($AA1833)+01_指標庫!$H$6*ISNUMBER($G1833)+01_指標庫!$H$7*ISNUMBER($H1833)+01_指標庫!$H$8*ISNUMBER($AF1833)+01_指標庫!$H$9*ISNUMBER($AG1833)+01_指標庫!$H$10*ISNUMBER($AB1833)+01_指標庫!$H$11*ISNUMBER($AC1833)+01_指標庫!$H$12*ISNUMBER($AD1833)+01_指標庫!$H$13*ISNUMBER($AE1833)+01_指標庫!$H$14*ISNUMBER($I1833)+01_指標庫!$H$15*ISNUMBER($AH1833)+01_指標庫!$H$16*ISNUMBER($K1833)+01_指標庫!$H$17*ISNUMBER($AI1833)+01_指標庫!$H$18*ISNUMBER($AJ1833)+01_指標庫!$H$19*ISNUMBER($AK1833)+01_指標庫!$H$20*ISNUMBER($BB1833)+01_指標庫!$H$21*ISNUMBER($BC1833)</f>
        <v>51</v>
      </c>
      <c r="AX1833" s="59" t="n">
        <f aca="false">IF(AW1833=0,50,ROUND((01_指標庫!$H$4*IF(ISNUMBER($F1833),L1833,0)+01_指標庫!$H$5*IF(ISNUMBER($AA1833),AL1833,0)+01_指標庫!$H$6*IF(ISNUMBER($G1833),M1833,0)+01_指標庫!$H$7*IF(ISNUMBER($H1833),N1833,0)+01_指標庫!$H$8*IF(ISNUMBER($AF1833),AQ1833,0)+01_指標庫!$H$9*IF(ISNUMBER($AG1833),AR1833,0)+01_指標庫!$H$10*IF(ISNUMBER($AB1833),AM1833,0)+01_指標庫!$H$11*IF(ISNUMBER($AC1833),AN1833,0)+01_指標庫!$H$12*IF(ISNUMBER($AD1833),AO1833,0)+01_指標庫!$H$13*IF(ISNUMBER($AE1833),AP1833,0)+01_指標庫!$H$14*IF(ISNUMBER($I1833),O1833,0)+01_指標庫!$H$15*IF(ISNUMBER($AH1833),AS1833,0)+01_指標庫!$H$16*IF(ISNUMBER($K1833),P1833,0)+01_指標庫!$H$17*IF(ISNUMBER($AI1833),AT1833,0)+01_指標庫!$H$18*IF(ISNUMBER($AJ1833),AU1833,0)+01_指標庫!$H$19*IF(ISNUMBER($AK1833),AV1833,0)+01_指標庫!$H$20*IF(ISNUMBER($BB1833),BB1833,0)+01_指標庫!$H$21*IF(ISNUMBER($BC1833),BC1833,0))/AW1833,1))</f>
        <v>87.3</v>
      </c>
      <c r="AY1833" s="60"/>
      <c r="AZ1833" s="60"/>
      <c r="BA1833" s="58" t="n">
        <f aca="false">AVERAGE($E1829:$E1833)/AVERAGE($E1824:$E1833)-1</f>
        <v>0.013132005804751</v>
      </c>
      <c r="BB1833" s="59" t="n">
        <f aca="false">IF(ISNUMBER($BA1833),IF(OR($S1833&lt;=-0.03,$BA1833&lt;-0.003),0,IF(OR($S1833&lt;=-0.02,$BA1833&lt;0.01),50,100)),"")</f>
        <v>100</v>
      </c>
      <c r="BC1833" s="0" t="str">
        <f aca="false">IF(OR(COUNT($AZ1833)=0,COUNT($AZ1832)=0),"",IF(OR($AY1833/$AZ1832-1&lt;=-0.03,$AZ1833/$AZ1832-1&lt;=-0.045,IF(COUNT($AZ1824:$AZ1833)=10,AVERAGE($AZ1829:$AZ1833)/AVERAGE($AZ1824:$AZ1833)-1&lt;-0.01,FALSE())),0,IF(OR($AZ1833/$AZ1832-1&lt;=-0.02,IF(COUNT($AZ1824:$AZ1833)=10,AVERAGE($AZ1829:$AZ1833)/AVERAGE($AZ1824:$AZ1833)-1&lt;0.005,FALSE())),50,100)))</f>
        <v/>
      </c>
    </row>
    <row r="1834" customFormat="false" ht="15" hidden="false" customHeight="true" outlineLevel="0" collapsed="false">
      <c r="A1834" s="47" t="n">
        <v>1830</v>
      </c>
      <c r="B1834" s="48" t="n">
        <v>45212</v>
      </c>
      <c r="C1834" s="47" t="n">
        <v>2023</v>
      </c>
      <c r="D1834" s="49" t="s">
        <v>234</v>
      </c>
      <c r="E1834" s="50" t="n">
        <v>14995.12</v>
      </c>
      <c r="F1834" s="51" t="n">
        <v>0.091096</v>
      </c>
      <c r="G1834" s="51" t="n">
        <v>-0.053419</v>
      </c>
      <c r="H1834" s="52" t="n">
        <v>0.7551</v>
      </c>
      <c r="I1834" s="53" t="n">
        <v>430</v>
      </c>
      <c r="J1834" s="47" t="s">
        <v>235</v>
      </c>
      <c r="K1834" s="54" t="n">
        <v>19.32</v>
      </c>
      <c r="L1834" s="55" t="n">
        <f aca="false">IF(COUNT(F1834)=0,50,IF(F1834&gt;=0,100,IF(F1834&gt;=-0.02,50,0)))</f>
        <v>100</v>
      </c>
      <c r="M1834" s="55" t="n">
        <f aca="false">IF(COUNT(G1834)=0,50,IF(G1834&gt;-0.06,100,IF(G1834&gt;-0.15,50,0)))</f>
        <v>100</v>
      </c>
      <c r="N1834" s="55" t="n">
        <f aca="false">IF(COUNT(H1834)=0,50,IF(H1834&gt;=0.6,100,IF(H1834&gt;=0.4,50,0)))</f>
        <v>100</v>
      </c>
      <c r="O1834" s="55" t="n">
        <f aca="false">IF(COUNT(I1834)=0,50,IF(J1834="proxy_vix",50,IF(I1834&lt;350,100,IF(I1834&lt;=450,50,0))))</f>
        <v>50</v>
      </c>
      <c r="P1834" s="55" t="n">
        <f aca="false">IF(COUNT(K1834)=0,50,IF(K1834&lt;20,100,IF(K1834&lt;=25,50,0)))</f>
        <v>100</v>
      </c>
      <c r="Q1834" s="54"/>
      <c r="R1834" s="47"/>
      <c r="S1834" s="51" t="n">
        <f aca="false">$E1834/$E1833-1</f>
        <v>-0.0124459138177435</v>
      </c>
      <c r="T1834" s="56" t="n">
        <f aca="false">$K1834/$K1833-1</f>
        <v>0.157579388855602</v>
      </c>
      <c r="V1834" s="57"/>
      <c r="W1834" s="57"/>
      <c r="Y1834" s="1" t="str">
        <f aca="false">IF(AX1834&gt;=70,"EASY",IF(AX1834&gt;40,"UNCERTAIN","HARD"))</f>
        <v>EASY</v>
      </c>
      <c r="AA1834" s="58" t="n">
        <f aca="false">IF($A1834&lt;200,"",AVERAGE($E1785:$E1834)/AVERAGE($E1635:$E1834)-1)</f>
        <v>0.0960275817583922</v>
      </c>
      <c r="AB1834" s="59" t="n">
        <f aca="false">LOOKUP($B1834,07_L1政策步階!$A$4:$A$14,07_L1政策步階!$C$4:$C$14)</f>
        <v>0</v>
      </c>
      <c r="AC1834" s="57"/>
      <c r="AD1834" s="57"/>
      <c r="AE1834" s="57"/>
      <c r="AF1834" s="57"/>
      <c r="AG1834" s="57"/>
      <c r="AH1834" s="57"/>
      <c r="AI1834" s="57"/>
      <c r="AJ1834" s="57"/>
      <c r="AK1834" s="57"/>
      <c r="AL1834" s="59" t="n">
        <f aca="false">IF(ISNUMBER($AA1834),IF($AA1834&gt;=0.005,100,IF($AA1834&gt;=-0.015,50,0)),"")</f>
        <v>100</v>
      </c>
      <c r="AM1834" s="59" t="n">
        <f aca="false">IF(ISNUMBER($AB1834),IF($AB1834=1,100,IF($AB1834=0,50,0)),"")</f>
        <v>50</v>
      </c>
      <c r="AN1834" s="0" t="str">
        <f aca="false">IF(ISNUMBER($AC1834),IF($AC1834&gt;=0.001,100,IF($AC1834&gt;=-0.003,50,0)),"")</f>
        <v/>
      </c>
      <c r="AO1834" s="0" t="str">
        <f aca="false">IF(ISNUMBER($AD1834),IF($AD1834&gt;=0.04,100,IF($AD1834&gt;=0,50,0)),"")</f>
        <v/>
      </c>
      <c r="AP1834" s="0" t="str">
        <f aca="false">IF(ISNUMBER($AE1834),IF($AE1834&gt;=25,100,IF($AE1834&gt;=-75,50,0)),"")</f>
        <v/>
      </c>
      <c r="AQ1834" s="0" t="str">
        <f aca="false">IF(ISNUMBER($AF1834),IF($AF1834&gt;0,100,IF($AF1834&gt;=-50,50,0)),"")</f>
        <v/>
      </c>
      <c r="AR1834" s="0" t="str">
        <f aca="false">IF(ISNUMBER($AG1834),IF($AG1834=1,100,IF($AG1834=0,50,0)),"")</f>
        <v/>
      </c>
      <c r="AS1834" s="0" t="str">
        <f aca="false">IF(ISNUMBER($AH1834),IF($AH1834&lt;0,100,IF($AH1834&lt;=20,50,0)),"")</f>
        <v/>
      </c>
      <c r="AT1834" s="0" t="str">
        <f aca="false">IF(ISNUMBER($AI1834),IF($AI1834&lt;0.95,100,IF($AI1834&lt;=1,50,0)),"")</f>
        <v/>
      </c>
      <c r="AU1834" s="0" t="str">
        <f aca="false">IF(ISNUMBER($AJ1834),IF($AJ1834&lt;30,0,IF($AJ1834&lt;40,50,IF($AJ1834&lt;=90,100,50))),"")</f>
        <v/>
      </c>
      <c r="AV1834" s="0" t="str">
        <f aca="false">IF(ISNUMBER($AK1834),IF($AK1834&gt;-0.2,100,IF($AK1834&gt;=-0.4,50,0)),"")</f>
        <v/>
      </c>
      <c r="AW1834" s="59" t="n">
        <f aca="false">01_指標庫!$H$4*ISNUMBER($F1834)+01_指標庫!$H$5*ISNUMBER($AA1834)+01_指標庫!$H$6*ISNUMBER($G1834)+01_指標庫!$H$7*ISNUMBER($H1834)+01_指標庫!$H$8*ISNUMBER($AF1834)+01_指標庫!$H$9*ISNUMBER($AG1834)+01_指標庫!$H$10*ISNUMBER($AB1834)+01_指標庫!$H$11*ISNUMBER($AC1834)+01_指標庫!$H$12*ISNUMBER($AD1834)+01_指標庫!$H$13*ISNUMBER($AE1834)+01_指標庫!$H$14*ISNUMBER($I1834)+01_指標庫!$H$15*ISNUMBER($AH1834)+01_指標庫!$H$16*ISNUMBER($K1834)+01_指標庫!$H$17*ISNUMBER($AI1834)+01_指標庫!$H$18*ISNUMBER($AJ1834)+01_指標庫!$H$19*ISNUMBER($AK1834)+01_指標庫!$H$20*ISNUMBER($BB1834)+01_指標庫!$H$21*ISNUMBER($BC1834)</f>
        <v>51</v>
      </c>
      <c r="AX1834" s="59" t="n">
        <f aca="false">IF(AW1834=0,50,ROUND((01_指標庫!$H$4*IF(ISNUMBER($F1834),L1834,0)+01_指標庫!$H$5*IF(ISNUMBER($AA1834),AL1834,0)+01_指標庫!$H$6*IF(ISNUMBER($G1834),M1834,0)+01_指標庫!$H$7*IF(ISNUMBER($H1834),N1834,0)+01_指標庫!$H$8*IF(ISNUMBER($AF1834),AQ1834,0)+01_指標庫!$H$9*IF(ISNUMBER($AG1834),AR1834,0)+01_指標庫!$H$10*IF(ISNUMBER($AB1834),AM1834,0)+01_指標庫!$H$11*IF(ISNUMBER($AC1834),AN1834,0)+01_指標庫!$H$12*IF(ISNUMBER($AD1834),AO1834,0)+01_指標庫!$H$13*IF(ISNUMBER($AE1834),AP1834,0)+01_指標庫!$H$14*IF(ISNUMBER($I1834),O1834,0)+01_指標庫!$H$15*IF(ISNUMBER($AH1834),AS1834,0)+01_指標庫!$H$16*IF(ISNUMBER($K1834),P1834,0)+01_指標庫!$H$17*IF(ISNUMBER($AI1834),AT1834,0)+01_指標庫!$H$18*IF(ISNUMBER($AJ1834),AU1834,0)+01_指標庫!$H$19*IF(ISNUMBER($AK1834),AV1834,0)+01_指標庫!$H$20*IF(ISNUMBER($BB1834),BB1834,0)+01_指標庫!$H$21*IF(ISNUMBER($BC1834),BC1834,0))/AW1834,1))</f>
        <v>87.3</v>
      </c>
      <c r="AY1834" s="60"/>
      <c r="AZ1834" s="60"/>
      <c r="BA1834" s="58" t="n">
        <f aca="false">AVERAGE($E1830:$E1834)/AVERAGE($E1825:$E1834)-1</f>
        <v>0.0115277540558481</v>
      </c>
      <c r="BB1834" s="59" t="n">
        <f aca="false">IF(ISNUMBER($BA1834),IF(OR($S1834&lt;=-0.03,$BA1834&lt;-0.003),0,IF(OR($S1834&lt;=-0.02,$BA1834&lt;0.01),50,100)),"")</f>
        <v>100</v>
      </c>
      <c r="BC1834" s="0" t="str">
        <f aca="false">IF(OR(COUNT($AZ1834)=0,COUNT($AZ1833)=0),"",IF(OR($AY1834/$AZ1833-1&lt;=-0.03,$AZ1834/$AZ1833-1&lt;=-0.045,IF(COUNT($AZ1825:$AZ1834)=10,AVERAGE($AZ1830:$AZ1834)/AVERAGE($AZ1825:$AZ1834)-1&lt;-0.01,FALSE())),0,IF(OR($AZ1834/$AZ1833-1&lt;=-0.02,IF(COUNT($AZ1825:$AZ1834)=10,AVERAGE($AZ1830:$AZ1834)/AVERAGE($AZ1825:$AZ1834)-1&lt;0.005,FALSE())),50,100)))</f>
        <v/>
      </c>
    </row>
    <row r="1835" customFormat="false" ht="15" hidden="false" customHeight="true" outlineLevel="0" collapsed="false">
      <c r="A1835" s="47" t="n">
        <v>1831</v>
      </c>
      <c r="B1835" s="48" t="n">
        <v>45215</v>
      </c>
      <c r="C1835" s="47" t="n">
        <v>2023</v>
      </c>
      <c r="D1835" s="49" t="s">
        <v>236</v>
      </c>
      <c r="E1835" s="50" t="n">
        <v>15172.73</v>
      </c>
      <c r="F1835" s="51" t="n">
        <v>0.102218</v>
      </c>
      <c r="G1835" s="51" t="n">
        <v>-0.042207</v>
      </c>
      <c r="H1835" s="52" t="n">
        <v>0.7959</v>
      </c>
      <c r="I1835" s="53" t="n">
        <v>427</v>
      </c>
      <c r="J1835" s="47" t="s">
        <v>235</v>
      </c>
      <c r="K1835" s="54" t="n">
        <v>17.21</v>
      </c>
      <c r="L1835" s="55" t="n">
        <f aca="false">IF(COUNT(F1835)=0,50,IF(F1835&gt;=0,100,IF(F1835&gt;=-0.02,50,0)))</f>
        <v>100</v>
      </c>
      <c r="M1835" s="55" t="n">
        <f aca="false">IF(COUNT(G1835)=0,50,IF(G1835&gt;-0.06,100,IF(G1835&gt;-0.15,50,0)))</f>
        <v>100</v>
      </c>
      <c r="N1835" s="55" t="n">
        <f aca="false">IF(COUNT(H1835)=0,50,IF(H1835&gt;=0.6,100,IF(H1835&gt;=0.4,50,0)))</f>
        <v>100</v>
      </c>
      <c r="O1835" s="55" t="n">
        <f aca="false">IF(COUNT(I1835)=0,50,IF(J1835="proxy_vix",50,IF(I1835&lt;350,100,IF(I1835&lt;=450,50,0))))</f>
        <v>50</v>
      </c>
      <c r="P1835" s="55" t="n">
        <f aca="false">IF(COUNT(K1835)=0,50,IF(K1835&lt;20,100,IF(K1835&lt;=25,50,0)))</f>
        <v>100</v>
      </c>
      <c r="Q1835" s="54"/>
      <c r="R1835" s="47"/>
      <c r="S1835" s="51" t="n">
        <f aca="false">$E1835/$E1834-1</f>
        <v>0.0118445200838673</v>
      </c>
      <c r="T1835" s="56" t="n">
        <f aca="false">$K1835/$K1834-1</f>
        <v>-0.109213250517598</v>
      </c>
      <c r="V1835" s="57"/>
      <c r="W1835" s="57"/>
      <c r="Y1835" s="1" t="str">
        <f aca="false">IF(AX1835&gt;=70,"EASY",IF(AX1835&gt;40,"UNCERTAIN","HARD"))</f>
        <v>EASY</v>
      </c>
      <c r="AA1835" s="58" t="n">
        <f aca="false">IF($A1835&lt;200,"",AVERAGE($E1786:$E1835)/AVERAGE($E1636:$E1835)-1)</f>
        <v>0.0940902797223593</v>
      </c>
      <c r="AB1835" s="59" t="n">
        <f aca="false">LOOKUP($B1835,07_L1政策步階!$A$4:$A$14,07_L1政策步階!$C$4:$C$14)</f>
        <v>0</v>
      </c>
      <c r="AC1835" s="57"/>
      <c r="AD1835" s="57"/>
      <c r="AE1835" s="57"/>
      <c r="AF1835" s="57"/>
      <c r="AG1835" s="57"/>
      <c r="AH1835" s="57"/>
      <c r="AI1835" s="57"/>
      <c r="AJ1835" s="57"/>
      <c r="AK1835" s="57"/>
      <c r="AL1835" s="59" t="n">
        <f aca="false">IF(ISNUMBER($AA1835),IF($AA1835&gt;=0.005,100,IF($AA1835&gt;=-0.015,50,0)),"")</f>
        <v>100</v>
      </c>
      <c r="AM1835" s="59" t="n">
        <f aca="false">IF(ISNUMBER($AB1835),IF($AB1835=1,100,IF($AB1835=0,50,0)),"")</f>
        <v>50</v>
      </c>
      <c r="AN1835" s="0" t="str">
        <f aca="false">IF(ISNUMBER($AC1835),IF($AC1835&gt;=0.001,100,IF($AC1835&gt;=-0.003,50,0)),"")</f>
        <v/>
      </c>
      <c r="AO1835" s="0" t="str">
        <f aca="false">IF(ISNUMBER($AD1835),IF($AD1835&gt;=0.04,100,IF($AD1835&gt;=0,50,0)),"")</f>
        <v/>
      </c>
      <c r="AP1835" s="0" t="str">
        <f aca="false">IF(ISNUMBER($AE1835),IF($AE1835&gt;=25,100,IF($AE1835&gt;=-75,50,0)),"")</f>
        <v/>
      </c>
      <c r="AQ1835" s="0" t="str">
        <f aca="false">IF(ISNUMBER($AF1835),IF($AF1835&gt;0,100,IF($AF1835&gt;=-50,50,0)),"")</f>
        <v/>
      </c>
      <c r="AR1835" s="0" t="str">
        <f aca="false">IF(ISNUMBER($AG1835),IF($AG1835=1,100,IF($AG1835=0,50,0)),"")</f>
        <v/>
      </c>
      <c r="AS1835" s="0" t="str">
        <f aca="false">IF(ISNUMBER($AH1835),IF($AH1835&lt;0,100,IF($AH1835&lt;=20,50,0)),"")</f>
        <v/>
      </c>
      <c r="AT1835" s="0" t="str">
        <f aca="false">IF(ISNUMBER($AI1835),IF($AI1835&lt;0.95,100,IF($AI1835&lt;=1,50,0)),"")</f>
        <v/>
      </c>
      <c r="AU1835" s="0" t="str">
        <f aca="false">IF(ISNUMBER($AJ1835),IF($AJ1835&lt;30,0,IF($AJ1835&lt;40,50,IF($AJ1835&lt;=90,100,50))),"")</f>
        <v/>
      </c>
      <c r="AV1835" s="0" t="str">
        <f aca="false">IF(ISNUMBER($AK1835),IF($AK1835&gt;-0.2,100,IF($AK1835&gt;=-0.4,50,0)),"")</f>
        <v/>
      </c>
      <c r="AW1835" s="59" t="n">
        <f aca="false">01_指標庫!$H$4*ISNUMBER($F1835)+01_指標庫!$H$5*ISNUMBER($AA1835)+01_指標庫!$H$6*ISNUMBER($G1835)+01_指標庫!$H$7*ISNUMBER($H1835)+01_指標庫!$H$8*ISNUMBER($AF1835)+01_指標庫!$H$9*ISNUMBER($AG1835)+01_指標庫!$H$10*ISNUMBER($AB1835)+01_指標庫!$H$11*ISNUMBER($AC1835)+01_指標庫!$H$12*ISNUMBER($AD1835)+01_指標庫!$H$13*ISNUMBER($AE1835)+01_指標庫!$H$14*ISNUMBER($I1835)+01_指標庫!$H$15*ISNUMBER($AH1835)+01_指標庫!$H$16*ISNUMBER($K1835)+01_指標庫!$H$17*ISNUMBER($AI1835)+01_指標庫!$H$18*ISNUMBER($AJ1835)+01_指標庫!$H$19*ISNUMBER($AK1835)+01_指標庫!$H$20*ISNUMBER($BB1835)+01_指標庫!$H$21*ISNUMBER($BC1835)</f>
        <v>51</v>
      </c>
      <c r="AX1835" s="59" t="n">
        <f aca="false">IF(AW1835=0,50,ROUND((01_指標庫!$H$4*IF(ISNUMBER($F1835),L1835,0)+01_指標庫!$H$5*IF(ISNUMBER($AA1835),AL1835,0)+01_指標庫!$H$6*IF(ISNUMBER($G1835),M1835,0)+01_指標庫!$H$7*IF(ISNUMBER($H1835),N1835,0)+01_指標庫!$H$8*IF(ISNUMBER($AF1835),AQ1835,0)+01_指標庫!$H$9*IF(ISNUMBER($AG1835),AR1835,0)+01_指標庫!$H$10*IF(ISNUMBER($AB1835),AM1835,0)+01_指標庫!$H$11*IF(ISNUMBER($AC1835),AN1835,0)+01_指標庫!$H$12*IF(ISNUMBER($AD1835),AO1835,0)+01_指標庫!$H$13*IF(ISNUMBER($AE1835),AP1835,0)+01_指標庫!$H$14*IF(ISNUMBER($I1835),O1835,0)+01_指標庫!$H$15*IF(ISNUMBER($AH1835),AS1835,0)+01_指標庫!$H$16*IF(ISNUMBER($K1835),P1835,0)+01_指標庫!$H$17*IF(ISNUMBER($AI1835),AT1835,0)+01_指標庫!$H$18*IF(ISNUMBER($AJ1835),AU1835,0)+01_指標庫!$H$19*IF(ISNUMBER($AK1835),AV1835,0)+01_指標庫!$H$20*IF(ISNUMBER($BB1835),BB1835,0)+01_指標庫!$H$21*IF(ISNUMBER($BC1835),BC1835,0))/AW1835,1))</f>
        <v>87.3</v>
      </c>
      <c r="AY1835" s="60"/>
      <c r="AZ1835" s="60"/>
      <c r="BA1835" s="58" t="n">
        <f aca="false">AVERAGE($E1831:$E1835)/AVERAGE($E1826:$E1835)-1</f>
        <v>0.0109412538155811</v>
      </c>
      <c r="BB1835" s="59" t="n">
        <f aca="false">IF(ISNUMBER($BA1835),IF(OR($S1835&lt;=-0.03,$BA1835&lt;-0.003),0,IF(OR($S1835&lt;=-0.02,$BA1835&lt;0.01),50,100)),"")</f>
        <v>100</v>
      </c>
      <c r="BC1835" s="0" t="str">
        <f aca="false">IF(OR(COUNT($AZ1835)=0,COUNT($AZ1834)=0),"",IF(OR($AY1835/$AZ1834-1&lt;=-0.03,$AZ1835/$AZ1834-1&lt;=-0.045,IF(COUNT($AZ1826:$AZ1835)=10,AVERAGE($AZ1831:$AZ1835)/AVERAGE($AZ1826:$AZ1835)-1&lt;-0.01,FALSE())),0,IF(OR($AZ1835/$AZ1834-1&lt;=-0.02,IF(COUNT($AZ1826:$AZ1835)=10,AVERAGE($AZ1831:$AZ1835)/AVERAGE($AZ1826:$AZ1835)-1&lt;0.005,FALSE())),50,100)))</f>
        <v/>
      </c>
    </row>
    <row r="1836" customFormat="false" ht="15" hidden="false" customHeight="true" outlineLevel="0" collapsed="false">
      <c r="A1836" s="47" t="n">
        <v>1832</v>
      </c>
      <c r="B1836" s="48" t="n">
        <v>45216</v>
      </c>
      <c r="C1836" s="47" t="n">
        <v>2023</v>
      </c>
      <c r="D1836" s="49" t="s">
        <v>237</v>
      </c>
      <c r="E1836" s="50" t="n">
        <v>15122.01</v>
      </c>
      <c r="F1836" s="51" t="n">
        <v>0.096871</v>
      </c>
      <c r="G1836" s="51" t="n">
        <v>-0.045409</v>
      </c>
      <c r="H1836" s="52" t="n">
        <v>0.7959</v>
      </c>
      <c r="I1836" s="53" t="n">
        <v>425</v>
      </c>
      <c r="J1836" s="47" t="s">
        <v>235</v>
      </c>
      <c r="K1836" s="54" t="n">
        <v>17.88</v>
      </c>
      <c r="L1836" s="55" t="n">
        <f aca="false">IF(COUNT(F1836)=0,50,IF(F1836&gt;=0,100,IF(F1836&gt;=-0.02,50,0)))</f>
        <v>100</v>
      </c>
      <c r="M1836" s="55" t="n">
        <f aca="false">IF(COUNT(G1836)=0,50,IF(G1836&gt;-0.06,100,IF(G1836&gt;-0.15,50,0)))</f>
        <v>100</v>
      </c>
      <c r="N1836" s="55" t="n">
        <f aca="false">IF(COUNT(H1836)=0,50,IF(H1836&gt;=0.6,100,IF(H1836&gt;=0.4,50,0)))</f>
        <v>100</v>
      </c>
      <c r="O1836" s="55" t="n">
        <f aca="false">IF(COUNT(I1836)=0,50,IF(J1836="proxy_vix",50,IF(I1836&lt;350,100,IF(I1836&lt;=450,50,0))))</f>
        <v>50</v>
      </c>
      <c r="P1836" s="55" t="n">
        <f aca="false">IF(COUNT(K1836)=0,50,IF(K1836&lt;20,100,IF(K1836&lt;=25,50,0)))</f>
        <v>100</v>
      </c>
      <c r="Q1836" s="54"/>
      <c r="R1836" s="47"/>
      <c r="S1836" s="51" t="n">
        <f aca="false">$E1836/$E1835-1</f>
        <v>-0.00334283942309654</v>
      </c>
      <c r="T1836" s="56" t="n">
        <f aca="false">$K1836/$K1835-1</f>
        <v>0.0389308541545612</v>
      </c>
      <c r="V1836" s="57"/>
      <c r="W1836" s="57"/>
      <c r="Y1836" s="1" t="str">
        <f aca="false">IF(AX1836&gt;=70,"EASY",IF(AX1836&gt;40,"UNCERTAIN","HARD"))</f>
        <v>EASY</v>
      </c>
      <c r="AA1836" s="58" t="n">
        <f aca="false">IF($A1836&lt;200,"",AVERAGE($E1787:$E1836)/AVERAGE($E1637:$E1836)-1)</f>
        <v>0.0920205846854318</v>
      </c>
      <c r="AB1836" s="59" t="n">
        <f aca="false">LOOKUP($B1836,07_L1政策步階!$A$4:$A$14,07_L1政策步階!$C$4:$C$14)</f>
        <v>0</v>
      </c>
      <c r="AC1836" s="57"/>
      <c r="AD1836" s="57"/>
      <c r="AE1836" s="57"/>
      <c r="AF1836" s="57"/>
      <c r="AG1836" s="57"/>
      <c r="AH1836" s="57"/>
      <c r="AI1836" s="57"/>
      <c r="AJ1836" s="57"/>
      <c r="AK1836" s="57"/>
      <c r="AL1836" s="59" t="n">
        <f aca="false">IF(ISNUMBER($AA1836),IF($AA1836&gt;=0.005,100,IF($AA1836&gt;=-0.015,50,0)),"")</f>
        <v>100</v>
      </c>
      <c r="AM1836" s="59" t="n">
        <f aca="false">IF(ISNUMBER($AB1836),IF($AB1836=1,100,IF($AB1836=0,50,0)),"")</f>
        <v>50</v>
      </c>
      <c r="AN1836" s="0" t="str">
        <f aca="false">IF(ISNUMBER($AC1836),IF($AC1836&gt;=0.001,100,IF($AC1836&gt;=-0.003,50,0)),"")</f>
        <v/>
      </c>
      <c r="AO1836" s="0" t="str">
        <f aca="false">IF(ISNUMBER($AD1836),IF($AD1836&gt;=0.04,100,IF($AD1836&gt;=0,50,0)),"")</f>
        <v/>
      </c>
      <c r="AP1836" s="0" t="str">
        <f aca="false">IF(ISNUMBER($AE1836),IF($AE1836&gt;=25,100,IF($AE1836&gt;=-75,50,0)),"")</f>
        <v/>
      </c>
      <c r="AQ1836" s="0" t="str">
        <f aca="false">IF(ISNUMBER($AF1836),IF($AF1836&gt;0,100,IF($AF1836&gt;=-50,50,0)),"")</f>
        <v/>
      </c>
      <c r="AR1836" s="0" t="str">
        <f aca="false">IF(ISNUMBER($AG1836),IF($AG1836=1,100,IF($AG1836=0,50,0)),"")</f>
        <v/>
      </c>
      <c r="AS1836" s="0" t="str">
        <f aca="false">IF(ISNUMBER($AH1836),IF($AH1836&lt;0,100,IF($AH1836&lt;=20,50,0)),"")</f>
        <v/>
      </c>
      <c r="AT1836" s="0" t="str">
        <f aca="false">IF(ISNUMBER($AI1836),IF($AI1836&lt;0.95,100,IF($AI1836&lt;=1,50,0)),"")</f>
        <v/>
      </c>
      <c r="AU1836" s="0" t="str">
        <f aca="false">IF(ISNUMBER($AJ1836),IF($AJ1836&lt;30,0,IF($AJ1836&lt;40,50,IF($AJ1836&lt;=90,100,50))),"")</f>
        <v/>
      </c>
      <c r="AV1836" s="0" t="str">
        <f aca="false">IF(ISNUMBER($AK1836),IF($AK1836&gt;-0.2,100,IF($AK1836&gt;=-0.4,50,0)),"")</f>
        <v/>
      </c>
      <c r="AW1836" s="59" t="n">
        <f aca="false">01_指標庫!$H$4*ISNUMBER($F1836)+01_指標庫!$H$5*ISNUMBER($AA1836)+01_指標庫!$H$6*ISNUMBER($G1836)+01_指標庫!$H$7*ISNUMBER($H1836)+01_指標庫!$H$8*ISNUMBER($AF1836)+01_指標庫!$H$9*ISNUMBER($AG1836)+01_指標庫!$H$10*ISNUMBER($AB1836)+01_指標庫!$H$11*ISNUMBER($AC1836)+01_指標庫!$H$12*ISNUMBER($AD1836)+01_指標庫!$H$13*ISNUMBER($AE1836)+01_指標庫!$H$14*ISNUMBER($I1836)+01_指標庫!$H$15*ISNUMBER($AH1836)+01_指標庫!$H$16*ISNUMBER($K1836)+01_指標庫!$H$17*ISNUMBER($AI1836)+01_指標庫!$H$18*ISNUMBER($AJ1836)+01_指標庫!$H$19*ISNUMBER($AK1836)+01_指標庫!$H$20*ISNUMBER($BB1836)+01_指標庫!$H$21*ISNUMBER($BC1836)</f>
        <v>51</v>
      </c>
      <c r="AX1836" s="59" t="n">
        <f aca="false">IF(AW1836=0,50,ROUND((01_指標庫!$H$4*IF(ISNUMBER($F1836),L1836,0)+01_指標庫!$H$5*IF(ISNUMBER($AA1836),AL1836,0)+01_指標庫!$H$6*IF(ISNUMBER($G1836),M1836,0)+01_指標庫!$H$7*IF(ISNUMBER($H1836),N1836,0)+01_指標庫!$H$8*IF(ISNUMBER($AF1836),AQ1836,0)+01_指標庫!$H$9*IF(ISNUMBER($AG1836),AR1836,0)+01_指標庫!$H$10*IF(ISNUMBER($AB1836),AM1836,0)+01_指標庫!$H$11*IF(ISNUMBER($AC1836),AN1836,0)+01_指標庫!$H$12*IF(ISNUMBER($AD1836),AO1836,0)+01_指標庫!$H$13*IF(ISNUMBER($AE1836),AP1836,0)+01_指標庫!$H$14*IF(ISNUMBER($I1836),O1836,0)+01_指標庫!$H$15*IF(ISNUMBER($AH1836),AS1836,0)+01_指標庫!$H$16*IF(ISNUMBER($K1836),P1836,0)+01_指標庫!$H$17*IF(ISNUMBER($AI1836),AT1836,0)+01_指標庫!$H$18*IF(ISNUMBER($AJ1836),AU1836,0)+01_指標庫!$H$19*IF(ISNUMBER($AK1836),AV1836,0)+01_指標庫!$H$20*IF(ISNUMBER($BB1836),BB1836,0)+01_指標庫!$H$21*IF(ISNUMBER($BC1836),BC1836,0))/AW1836,1))</f>
        <v>81.4</v>
      </c>
      <c r="AY1836" s="60"/>
      <c r="AZ1836" s="60"/>
      <c r="BA1836" s="58" t="n">
        <f aca="false">AVERAGE($E1832:$E1836)/AVERAGE($E1827:$E1836)-1</f>
        <v>0.00707405095524627</v>
      </c>
      <c r="BB1836" s="59" t="n">
        <f aca="false">IF(ISNUMBER($BA1836),IF(OR($S1836&lt;=-0.03,$BA1836&lt;-0.003),0,IF(OR($S1836&lt;=-0.02,$BA1836&lt;0.01),50,100)),"")</f>
        <v>50</v>
      </c>
      <c r="BC1836" s="0" t="str">
        <f aca="false">IF(OR(COUNT($AZ1836)=0,COUNT($AZ1835)=0),"",IF(OR($AY1836/$AZ1835-1&lt;=-0.03,$AZ1836/$AZ1835-1&lt;=-0.045,IF(COUNT($AZ1827:$AZ1836)=10,AVERAGE($AZ1832:$AZ1836)/AVERAGE($AZ1827:$AZ1836)-1&lt;-0.01,FALSE())),0,IF(OR($AZ1836/$AZ1835-1&lt;=-0.02,IF(COUNT($AZ1827:$AZ1836)=10,AVERAGE($AZ1832:$AZ1836)/AVERAGE($AZ1827:$AZ1836)-1&lt;0.005,FALSE())),50,100)))</f>
        <v/>
      </c>
    </row>
    <row r="1837" customFormat="false" ht="15" hidden="false" customHeight="true" outlineLevel="0" collapsed="false">
      <c r="A1837" s="47" t="n">
        <v>1833</v>
      </c>
      <c r="B1837" s="48" t="n">
        <v>45217</v>
      </c>
      <c r="C1837" s="47" t="n">
        <v>2023</v>
      </c>
      <c r="D1837" s="49" t="s">
        <v>238</v>
      </c>
      <c r="E1837" s="50" t="n">
        <v>14909.26</v>
      </c>
      <c r="F1837" s="51" t="n">
        <v>0.079885</v>
      </c>
      <c r="G1837" s="51" t="n">
        <v>-0.058839</v>
      </c>
      <c r="H1837" s="52" t="n">
        <v>0.7347</v>
      </c>
      <c r="I1837" s="53" t="n">
        <v>432</v>
      </c>
      <c r="J1837" s="47" t="s">
        <v>235</v>
      </c>
      <c r="K1837" s="54" t="n">
        <v>19.22</v>
      </c>
      <c r="L1837" s="55" t="n">
        <f aca="false">IF(COUNT(F1837)=0,50,IF(F1837&gt;=0,100,IF(F1837&gt;=-0.02,50,0)))</f>
        <v>100</v>
      </c>
      <c r="M1837" s="55" t="n">
        <f aca="false">IF(COUNT(G1837)=0,50,IF(G1837&gt;-0.06,100,IF(G1837&gt;-0.15,50,0)))</f>
        <v>100</v>
      </c>
      <c r="N1837" s="55" t="n">
        <f aca="false">IF(COUNT(H1837)=0,50,IF(H1837&gt;=0.6,100,IF(H1837&gt;=0.4,50,0)))</f>
        <v>100</v>
      </c>
      <c r="O1837" s="55" t="n">
        <f aca="false">IF(COUNT(I1837)=0,50,IF(J1837="proxy_vix",50,IF(I1837&lt;350,100,IF(I1837&lt;=450,50,0))))</f>
        <v>50</v>
      </c>
      <c r="P1837" s="55" t="n">
        <f aca="false">IF(COUNT(K1837)=0,50,IF(K1837&lt;20,100,IF(K1837&lt;=25,50,0)))</f>
        <v>100</v>
      </c>
      <c r="Q1837" s="54"/>
      <c r="R1837" s="47"/>
      <c r="S1837" s="51" t="n">
        <f aca="false">$E1837/$E1836-1</f>
        <v>-0.0140688969257393</v>
      </c>
      <c r="T1837" s="56" t="n">
        <f aca="false">$K1837/$K1836-1</f>
        <v>0.0749440715883669</v>
      </c>
      <c r="V1837" s="57"/>
      <c r="W1837" s="57"/>
      <c r="Y1837" s="1" t="str">
        <f aca="false">IF(AX1837&gt;=70,"EASY",IF(AX1837&gt;40,"UNCERTAIN","HARD"))</f>
        <v>EASY</v>
      </c>
      <c r="AA1837" s="58" t="n">
        <f aca="false">IF($A1837&lt;200,"",AVERAGE($E1788:$E1837)/AVERAGE($E1638:$E1837)-1)</f>
        <v>0.089923745138687</v>
      </c>
      <c r="AB1837" s="59" t="n">
        <f aca="false">LOOKUP($B1837,07_L1政策步階!$A$4:$A$14,07_L1政策步階!$C$4:$C$14)</f>
        <v>0</v>
      </c>
      <c r="AC1837" s="57"/>
      <c r="AD1837" s="57"/>
      <c r="AE1837" s="57"/>
      <c r="AF1837" s="57"/>
      <c r="AG1837" s="57"/>
      <c r="AH1837" s="57"/>
      <c r="AI1837" s="57"/>
      <c r="AJ1837" s="57"/>
      <c r="AK1837" s="57"/>
      <c r="AL1837" s="59" t="n">
        <f aca="false">IF(ISNUMBER($AA1837),IF($AA1837&gt;=0.005,100,IF($AA1837&gt;=-0.015,50,0)),"")</f>
        <v>100</v>
      </c>
      <c r="AM1837" s="59" t="n">
        <f aca="false">IF(ISNUMBER($AB1837),IF($AB1837=1,100,IF($AB1837=0,50,0)),"")</f>
        <v>50</v>
      </c>
      <c r="AN1837" s="0" t="str">
        <f aca="false">IF(ISNUMBER($AC1837),IF($AC1837&gt;=0.001,100,IF($AC1837&gt;=-0.003,50,0)),"")</f>
        <v/>
      </c>
      <c r="AO1837" s="0" t="str">
        <f aca="false">IF(ISNUMBER($AD1837),IF($AD1837&gt;=0.04,100,IF($AD1837&gt;=0,50,0)),"")</f>
        <v/>
      </c>
      <c r="AP1837" s="0" t="str">
        <f aca="false">IF(ISNUMBER($AE1837),IF($AE1837&gt;=25,100,IF($AE1837&gt;=-75,50,0)),"")</f>
        <v/>
      </c>
      <c r="AQ1837" s="0" t="str">
        <f aca="false">IF(ISNUMBER($AF1837),IF($AF1837&gt;0,100,IF($AF1837&gt;=-50,50,0)),"")</f>
        <v/>
      </c>
      <c r="AR1837" s="0" t="str">
        <f aca="false">IF(ISNUMBER($AG1837),IF($AG1837=1,100,IF($AG1837=0,50,0)),"")</f>
        <v/>
      </c>
      <c r="AS1837" s="0" t="str">
        <f aca="false">IF(ISNUMBER($AH1837),IF($AH1837&lt;0,100,IF($AH1837&lt;=20,50,0)),"")</f>
        <v/>
      </c>
      <c r="AT1837" s="0" t="str">
        <f aca="false">IF(ISNUMBER($AI1837),IF($AI1837&lt;0.95,100,IF($AI1837&lt;=1,50,0)),"")</f>
        <v/>
      </c>
      <c r="AU1837" s="0" t="str">
        <f aca="false">IF(ISNUMBER($AJ1837),IF($AJ1837&lt;30,0,IF($AJ1837&lt;40,50,IF($AJ1837&lt;=90,100,50))),"")</f>
        <v/>
      </c>
      <c r="AV1837" s="0" t="str">
        <f aca="false">IF(ISNUMBER($AK1837),IF($AK1837&gt;-0.2,100,IF($AK1837&gt;=-0.4,50,0)),"")</f>
        <v/>
      </c>
      <c r="AW1837" s="59" t="n">
        <f aca="false">01_指標庫!$H$4*ISNUMBER($F1837)+01_指標庫!$H$5*ISNUMBER($AA1837)+01_指標庫!$H$6*ISNUMBER($G1837)+01_指標庫!$H$7*ISNUMBER($H1837)+01_指標庫!$H$8*ISNUMBER($AF1837)+01_指標庫!$H$9*ISNUMBER($AG1837)+01_指標庫!$H$10*ISNUMBER($AB1837)+01_指標庫!$H$11*ISNUMBER($AC1837)+01_指標庫!$H$12*ISNUMBER($AD1837)+01_指標庫!$H$13*ISNUMBER($AE1837)+01_指標庫!$H$14*ISNUMBER($I1837)+01_指標庫!$H$15*ISNUMBER($AH1837)+01_指標庫!$H$16*ISNUMBER($K1837)+01_指標庫!$H$17*ISNUMBER($AI1837)+01_指標庫!$H$18*ISNUMBER($AJ1837)+01_指標庫!$H$19*ISNUMBER($AK1837)+01_指標庫!$H$20*ISNUMBER($BB1837)+01_指標庫!$H$21*ISNUMBER($BC1837)</f>
        <v>51</v>
      </c>
      <c r="AX1837" s="59" t="n">
        <f aca="false">IF(AW1837=0,50,ROUND((01_指標庫!$H$4*IF(ISNUMBER($F1837),L1837,0)+01_指標庫!$H$5*IF(ISNUMBER($AA1837),AL1837,0)+01_指標庫!$H$6*IF(ISNUMBER($G1837),M1837,0)+01_指標庫!$H$7*IF(ISNUMBER($H1837),N1837,0)+01_指標庫!$H$8*IF(ISNUMBER($AF1837),AQ1837,0)+01_指標庫!$H$9*IF(ISNUMBER($AG1837),AR1837,0)+01_指標庫!$H$10*IF(ISNUMBER($AB1837),AM1837,0)+01_指標庫!$H$11*IF(ISNUMBER($AC1837),AN1837,0)+01_指標庫!$H$12*IF(ISNUMBER($AD1837),AO1837,0)+01_指標庫!$H$13*IF(ISNUMBER($AE1837),AP1837,0)+01_指標庫!$H$14*IF(ISNUMBER($I1837),O1837,0)+01_指標庫!$H$15*IF(ISNUMBER($AH1837),AS1837,0)+01_指標庫!$H$16*IF(ISNUMBER($K1837),P1837,0)+01_指標庫!$H$17*IF(ISNUMBER($AI1837),AT1837,0)+01_指標庫!$H$18*IF(ISNUMBER($AJ1837),AU1837,0)+01_指標庫!$H$19*IF(ISNUMBER($AK1837),AV1837,0)+01_指標庫!$H$20*IF(ISNUMBER($BB1837),BB1837,0)+01_指標庫!$H$21*IF(ISNUMBER($BC1837),BC1837,0))/AW1837,1))</f>
        <v>81.4</v>
      </c>
      <c r="AY1837" s="60"/>
      <c r="AZ1837" s="60"/>
      <c r="BA1837" s="58" t="n">
        <f aca="false">AVERAGE($E1833:$E1837)/AVERAGE($E1828:$E1837)-1</f>
        <v>0.00177389329012256</v>
      </c>
      <c r="BB1837" s="59" t="n">
        <f aca="false">IF(ISNUMBER($BA1837),IF(OR($S1837&lt;=-0.03,$BA1837&lt;-0.003),0,IF(OR($S1837&lt;=-0.02,$BA1837&lt;0.01),50,100)),"")</f>
        <v>50</v>
      </c>
      <c r="BC1837" s="0" t="str">
        <f aca="false">IF(OR(COUNT($AZ1837)=0,COUNT($AZ1836)=0),"",IF(OR($AY1837/$AZ1836-1&lt;=-0.03,$AZ1837/$AZ1836-1&lt;=-0.045,IF(COUNT($AZ1828:$AZ1837)=10,AVERAGE($AZ1833:$AZ1837)/AVERAGE($AZ1828:$AZ1837)-1&lt;-0.01,FALSE())),0,IF(OR($AZ1837/$AZ1836-1&lt;=-0.02,IF(COUNT($AZ1828:$AZ1837)=10,AVERAGE($AZ1833:$AZ1837)/AVERAGE($AZ1828:$AZ1837)-1&lt;0.005,FALSE())),50,100)))</f>
        <v/>
      </c>
    </row>
    <row r="1838" customFormat="false" ht="15" hidden="false" customHeight="true" outlineLevel="0" collapsed="false">
      <c r="A1838" s="47" t="n">
        <v>1834</v>
      </c>
      <c r="B1838" s="48" t="n">
        <v>45218</v>
      </c>
      <c r="C1838" s="47" t="n">
        <v>2023</v>
      </c>
      <c r="D1838" s="49" t="s">
        <v>239</v>
      </c>
      <c r="E1838" s="50" t="n">
        <v>14783.13</v>
      </c>
      <c r="F1838" s="51" t="n">
        <v>0.069231</v>
      </c>
      <c r="G1838" s="51" t="n">
        <v>-0.066801</v>
      </c>
      <c r="H1838" s="52" t="n">
        <v>0.7551</v>
      </c>
      <c r="I1838" s="53" t="n">
        <v>437</v>
      </c>
      <c r="J1838" s="47" t="s">
        <v>235</v>
      </c>
      <c r="K1838" s="54" t="n">
        <v>21.4</v>
      </c>
      <c r="L1838" s="55" t="n">
        <f aca="false">IF(COUNT(F1838)=0,50,IF(F1838&gt;=0,100,IF(F1838&gt;=-0.02,50,0)))</f>
        <v>100</v>
      </c>
      <c r="M1838" s="55" t="n">
        <f aca="false">IF(COUNT(G1838)=0,50,IF(G1838&gt;-0.06,100,IF(G1838&gt;-0.15,50,0)))</f>
        <v>50</v>
      </c>
      <c r="N1838" s="55" t="n">
        <f aca="false">IF(COUNT(H1838)=0,50,IF(H1838&gt;=0.6,100,IF(H1838&gt;=0.4,50,0)))</f>
        <v>100</v>
      </c>
      <c r="O1838" s="55" t="n">
        <f aca="false">IF(COUNT(I1838)=0,50,IF(J1838="proxy_vix",50,IF(I1838&lt;350,100,IF(I1838&lt;=450,50,0))))</f>
        <v>50</v>
      </c>
      <c r="P1838" s="55" t="n">
        <f aca="false">IF(COUNT(K1838)=0,50,IF(K1838&lt;20,100,IF(K1838&lt;=25,50,0)))</f>
        <v>50</v>
      </c>
      <c r="Q1838" s="54"/>
      <c r="R1838" s="47"/>
      <c r="S1838" s="51" t="n">
        <f aca="false">$E1838/$E1837-1</f>
        <v>-0.00845984307738956</v>
      </c>
      <c r="T1838" s="56" t="n">
        <f aca="false">$K1838/$K1837-1</f>
        <v>0.113423517169615</v>
      </c>
      <c r="V1838" s="57"/>
      <c r="W1838" s="57"/>
      <c r="Y1838" s="1" t="str">
        <f aca="false">IF(AX1838&gt;=70,"EASY",IF(AX1838&gt;40,"UNCERTAIN","HARD"))</f>
        <v>UNCERTAIN</v>
      </c>
      <c r="AA1838" s="58" t="n">
        <f aca="false">IF($A1838&lt;200,"",AVERAGE($E1789:$E1838)/AVERAGE($E1639:$E1838)-1)</f>
        <v>0.0879176050927857</v>
      </c>
      <c r="AB1838" s="59" t="n">
        <f aca="false">LOOKUP($B1838,07_L1政策步階!$A$4:$A$14,07_L1政策步階!$C$4:$C$14)</f>
        <v>0</v>
      </c>
      <c r="AC1838" s="57"/>
      <c r="AD1838" s="57"/>
      <c r="AE1838" s="57"/>
      <c r="AF1838" s="57"/>
      <c r="AG1838" s="57"/>
      <c r="AH1838" s="57"/>
      <c r="AI1838" s="57"/>
      <c r="AJ1838" s="57"/>
      <c r="AK1838" s="57"/>
      <c r="AL1838" s="59" t="n">
        <f aca="false">IF(ISNUMBER($AA1838),IF($AA1838&gt;=0.005,100,IF($AA1838&gt;=-0.015,50,0)),"")</f>
        <v>100</v>
      </c>
      <c r="AM1838" s="59" t="n">
        <f aca="false">IF(ISNUMBER($AB1838),IF($AB1838=1,100,IF($AB1838=0,50,0)),"")</f>
        <v>50</v>
      </c>
      <c r="AN1838" s="0" t="str">
        <f aca="false">IF(ISNUMBER($AC1838),IF($AC1838&gt;=0.001,100,IF($AC1838&gt;=-0.003,50,0)),"")</f>
        <v/>
      </c>
      <c r="AO1838" s="0" t="str">
        <f aca="false">IF(ISNUMBER($AD1838),IF($AD1838&gt;=0.04,100,IF($AD1838&gt;=0,50,0)),"")</f>
        <v/>
      </c>
      <c r="AP1838" s="0" t="str">
        <f aca="false">IF(ISNUMBER($AE1838),IF($AE1838&gt;=25,100,IF($AE1838&gt;=-75,50,0)),"")</f>
        <v/>
      </c>
      <c r="AQ1838" s="0" t="str">
        <f aca="false">IF(ISNUMBER($AF1838),IF($AF1838&gt;0,100,IF($AF1838&gt;=-50,50,0)),"")</f>
        <v/>
      </c>
      <c r="AR1838" s="0" t="str">
        <f aca="false">IF(ISNUMBER($AG1838),IF($AG1838=1,100,IF($AG1838=0,50,0)),"")</f>
        <v/>
      </c>
      <c r="AS1838" s="0" t="str">
        <f aca="false">IF(ISNUMBER($AH1838),IF($AH1838&lt;0,100,IF($AH1838&lt;=20,50,0)),"")</f>
        <v/>
      </c>
      <c r="AT1838" s="0" t="str">
        <f aca="false">IF(ISNUMBER($AI1838),IF($AI1838&lt;0.95,100,IF($AI1838&lt;=1,50,0)),"")</f>
        <v/>
      </c>
      <c r="AU1838" s="0" t="str">
        <f aca="false">IF(ISNUMBER($AJ1838),IF($AJ1838&lt;30,0,IF($AJ1838&lt;40,50,IF($AJ1838&lt;=90,100,50))),"")</f>
        <v/>
      </c>
      <c r="AV1838" s="0" t="str">
        <f aca="false">IF(ISNUMBER($AK1838),IF($AK1838&gt;-0.2,100,IF($AK1838&gt;=-0.4,50,0)),"")</f>
        <v/>
      </c>
      <c r="AW1838" s="59" t="n">
        <f aca="false">01_指標庫!$H$4*ISNUMBER($F1838)+01_指標庫!$H$5*ISNUMBER($AA1838)+01_指標庫!$H$6*ISNUMBER($G1838)+01_指標庫!$H$7*ISNUMBER($H1838)+01_指標庫!$H$8*ISNUMBER($AF1838)+01_指標庫!$H$9*ISNUMBER($AG1838)+01_指標庫!$H$10*ISNUMBER($AB1838)+01_指標庫!$H$11*ISNUMBER($AC1838)+01_指標庫!$H$12*ISNUMBER($AD1838)+01_指標庫!$H$13*ISNUMBER($AE1838)+01_指標庫!$H$14*ISNUMBER($I1838)+01_指標庫!$H$15*ISNUMBER($AH1838)+01_指標庫!$H$16*ISNUMBER($K1838)+01_指標庫!$H$17*ISNUMBER($AI1838)+01_指標庫!$H$18*ISNUMBER($AJ1838)+01_指標庫!$H$19*ISNUMBER($AK1838)+01_指標庫!$H$20*ISNUMBER($BB1838)+01_指標庫!$H$21*ISNUMBER($BC1838)</f>
        <v>51</v>
      </c>
      <c r="AX1838" s="59" t="n">
        <f aca="false">IF(AW1838=0,50,ROUND((01_指標庫!$H$4*IF(ISNUMBER($F1838),L1838,0)+01_指標庫!$H$5*IF(ISNUMBER($AA1838),AL1838,0)+01_指標庫!$H$6*IF(ISNUMBER($G1838),M1838,0)+01_指標庫!$H$7*IF(ISNUMBER($H1838),N1838,0)+01_指標庫!$H$8*IF(ISNUMBER($AF1838),AQ1838,0)+01_指標庫!$H$9*IF(ISNUMBER($AG1838),AR1838,0)+01_指標庫!$H$10*IF(ISNUMBER($AB1838),AM1838,0)+01_指標庫!$H$11*IF(ISNUMBER($AC1838),AN1838,0)+01_指標庫!$H$12*IF(ISNUMBER($AD1838),AO1838,0)+01_指標庫!$H$13*IF(ISNUMBER($AE1838),AP1838,0)+01_指標庫!$H$14*IF(ISNUMBER($I1838),O1838,0)+01_指標庫!$H$15*IF(ISNUMBER($AH1838),AS1838,0)+01_指標庫!$H$16*IF(ISNUMBER($K1838),P1838,0)+01_指標庫!$H$17*IF(ISNUMBER($AI1838),AT1838,0)+01_指標庫!$H$18*IF(ISNUMBER($AJ1838),AU1838,0)+01_指標庫!$H$19*IF(ISNUMBER($AK1838),AV1838,0)+01_指標庫!$H$20*IF(ISNUMBER($BB1838),BB1838,0)+01_指標庫!$H$21*IF(ISNUMBER($BC1838),BC1838,0))/AW1838,1))</f>
        <v>61.8</v>
      </c>
      <c r="AY1838" s="60"/>
      <c r="AZ1838" s="60"/>
      <c r="BA1838" s="58" t="n">
        <f aca="false">AVERAGE($E1834:$E1838)/AVERAGE($E1829:$E1838)-1</f>
        <v>-0.00395113210482134</v>
      </c>
      <c r="BB1838" s="59" t="n">
        <f aca="false">IF(ISNUMBER($BA1838),IF(OR($S1838&lt;=-0.03,$BA1838&lt;-0.003),0,IF(OR($S1838&lt;=-0.02,$BA1838&lt;0.01),50,100)),"")</f>
        <v>0</v>
      </c>
      <c r="BC1838" s="0" t="str">
        <f aca="false">IF(OR(COUNT($AZ1838)=0,COUNT($AZ1837)=0),"",IF(OR($AY1838/$AZ1837-1&lt;=-0.03,$AZ1838/$AZ1837-1&lt;=-0.045,IF(COUNT($AZ1829:$AZ1838)=10,AVERAGE($AZ1834:$AZ1838)/AVERAGE($AZ1829:$AZ1838)-1&lt;-0.01,FALSE())),0,IF(OR($AZ1838/$AZ1837-1&lt;=-0.02,IF(COUNT($AZ1829:$AZ1838)=10,AVERAGE($AZ1834:$AZ1838)/AVERAGE($AZ1829:$AZ1838)-1&lt;0.005,FALSE())),50,100)))</f>
        <v/>
      </c>
    </row>
    <row r="1839" customFormat="false" ht="15" hidden="false" customHeight="true" outlineLevel="0" collapsed="false">
      <c r="A1839" s="47" t="n">
        <v>1835</v>
      </c>
      <c r="B1839" s="48" t="n">
        <v>45219</v>
      </c>
      <c r="C1839" s="47" t="n">
        <v>2023</v>
      </c>
      <c r="D1839" s="49" t="s">
        <v>234</v>
      </c>
      <c r="E1839" s="50" t="n">
        <v>14560.88</v>
      </c>
      <c r="F1839" s="51" t="n">
        <v>0.05177</v>
      </c>
      <c r="G1839" s="51" t="n">
        <v>-0.080831</v>
      </c>
      <c r="H1839" s="52" t="n">
        <v>0.6939</v>
      </c>
      <c r="I1839" s="53" t="n">
        <v>452</v>
      </c>
      <c r="J1839" s="47" t="s">
        <v>235</v>
      </c>
      <c r="K1839" s="54" t="n">
        <v>21.71</v>
      </c>
      <c r="L1839" s="55" t="n">
        <f aca="false">IF(COUNT(F1839)=0,50,IF(F1839&gt;=0,100,IF(F1839&gt;=-0.02,50,0)))</f>
        <v>100</v>
      </c>
      <c r="M1839" s="55" t="n">
        <f aca="false">IF(COUNT(G1839)=0,50,IF(G1839&gt;-0.06,100,IF(G1839&gt;-0.15,50,0)))</f>
        <v>50</v>
      </c>
      <c r="N1839" s="55" t="n">
        <f aca="false">IF(COUNT(H1839)=0,50,IF(H1839&gt;=0.6,100,IF(H1839&gt;=0.4,50,0)))</f>
        <v>100</v>
      </c>
      <c r="O1839" s="55" t="n">
        <f aca="false">IF(COUNT(I1839)=0,50,IF(J1839="proxy_vix",50,IF(I1839&lt;350,100,IF(I1839&lt;=450,50,0))))</f>
        <v>0</v>
      </c>
      <c r="P1839" s="55" t="n">
        <f aca="false">IF(COUNT(K1839)=0,50,IF(K1839&lt;20,100,IF(K1839&lt;=25,50,0)))</f>
        <v>50</v>
      </c>
      <c r="Q1839" s="54"/>
      <c r="R1839" s="47"/>
      <c r="S1839" s="51" t="n">
        <f aca="false">$E1839/$E1838-1</f>
        <v>-0.0150340286529307</v>
      </c>
      <c r="T1839" s="56" t="n">
        <f aca="false">$K1839/$K1838-1</f>
        <v>0.0144859813084113</v>
      </c>
      <c r="V1839" s="57"/>
      <c r="W1839" s="57"/>
      <c r="Y1839" s="1" t="str">
        <f aca="false">IF(AX1839&gt;=70,"EASY",IF(AX1839&gt;40,"UNCERTAIN","HARD"))</f>
        <v>UNCERTAIN</v>
      </c>
      <c r="AA1839" s="58" t="n">
        <f aca="false">IF($A1839&lt;200,"",AVERAGE($E1790:$E1839)/AVERAGE($E1640:$E1839)-1)</f>
        <v>0.0856645001449454</v>
      </c>
      <c r="AB1839" s="59" t="n">
        <f aca="false">LOOKUP($B1839,07_L1政策步階!$A$4:$A$14,07_L1政策步階!$C$4:$C$14)</f>
        <v>0</v>
      </c>
      <c r="AC1839" s="57"/>
      <c r="AD1839" s="57"/>
      <c r="AE1839" s="57"/>
      <c r="AF1839" s="57"/>
      <c r="AG1839" s="57"/>
      <c r="AH1839" s="57"/>
      <c r="AI1839" s="57"/>
      <c r="AJ1839" s="57"/>
      <c r="AK1839" s="57"/>
      <c r="AL1839" s="59" t="n">
        <f aca="false">IF(ISNUMBER($AA1839),IF($AA1839&gt;=0.005,100,IF($AA1839&gt;=-0.015,50,0)),"")</f>
        <v>100</v>
      </c>
      <c r="AM1839" s="59" t="n">
        <f aca="false">IF(ISNUMBER($AB1839),IF($AB1839=1,100,IF($AB1839=0,50,0)),"")</f>
        <v>50</v>
      </c>
      <c r="AN1839" s="0" t="str">
        <f aca="false">IF(ISNUMBER($AC1839),IF($AC1839&gt;=0.001,100,IF($AC1839&gt;=-0.003,50,0)),"")</f>
        <v/>
      </c>
      <c r="AO1839" s="0" t="str">
        <f aca="false">IF(ISNUMBER($AD1839),IF($AD1839&gt;=0.04,100,IF($AD1839&gt;=0,50,0)),"")</f>
        <v/>
      </c>
      <c r="AP1839" s="0" t="str">
        <f aca="false">IF(ISNUMBER($AE1839),IF($AE1839&gt;=25,100,IF($AE1839&gt;=-75,50,0)),"")</f>
        <v/>
      </c>
      <c r="AQ1839" s="0" t="str">
        <f aca="false">IF(ISNUMBER($AF1839),IF($AF1839&gt;0,100,IF($AF1839&gt;=-50,50,0)),"")</f>
        <v/>
      </c>
      <c r="AR1839" s="0" t="str">
        <f aca="false">IF(ISNUMBER($AG1839),IF($AG1839=1,100,IF($AG1839=0,50,0)),"")</f>
        <v/>
      </c>
      <c r="AS1839" s="0" t="str">
        <f aca="false">IF(ISNUMBER($AH1839),IF($AH1839&lt;0,100,IF($AH1839&lt;=20,50,0)),"")</f>
        <v/>
      </c>
      <c r="AT1839" s="0" t="str">
        <f aca="false">IF(ISNUMBER($AI1839),IF($AI1839&lt;0.95,100,IF($AI1839&lt;=1,50,0)),"")</f>
        <v/>
      </c>
      <c r="AU1839" s="0" t="str">
        <f aca="false">IF(ISNUMBER($AJ1839),IF($AJ1839&lt;30,0,IF($AJ1839&lt;40,50,IF($AJ1839&lt;=90,100,50))),"")</f>
        <v/>
      </c>
      <c r="AV1839" s="0" t="str">
        <f aca="false">IF(ISNUMBER($AK1839),IF($AK1839&gt;-0.2,100,IF($AK1839&gt;=-0.4,50,0)),"")</f>
        <v/>
      </c>
      <c r="AW1839" s="59" t="n">
        <f aca="false">01_指標庫!$H$4*ISNUMBER($F1839)+01_指標庫!$H$5*ISNUMBER($AA1839)+01_指標庫!$H$6*ISNUMBER($G1839)+01_指標庫!$H$7*ISNUMBER($H1839)+01_指標庫!$H$8*ISNUMBER($AF1839)+01_指標庫!$H$9*ISNUMBER($AG1839)+01_指標庫!$H$10*ISNUMBER($AB1839)+01_指標庫!$H$11*ISNUMBER($AC1839)+01_指標庫!$H$12*ISNUMBER($AD1839)+01_指標庫!$H$13*ISNUMBER($AE1839)+01_指標庫!$H$14*ISNUMBER($I1839)+01_指標庫!$H$15*ISNUMBER($AH1839)+01_指標庫!$H$16*ISNUMBER($K1839)+01_指標庫!$H$17*ISNUMBER($AI1839)+01_指標庫!$H$18*ISNUMBER($AJ1839)+01_指標庫!$H$19*ISNUMBER($AK1839)+01_指標庫!$H$20*ISNUMBER($BB1839)+01_指標庫!$H$21*ISNUMBER($BC1839)</f>
        <v>51</v>
      </c>
      <c r="AX1839" s="59" t="n">
        <f aca="false">IF(AW1839=0,50,ROUND((01_指標庫!$H$4*IF(ISNUMBER($F1839),L1839,0)+01_指標庫!$H$5*IF(ISNUMBER($AA1839),AL1839,0)+01_指標庫!$H$6*IF(ISNUMBER($G1839),M1839,0)+01_指標庫!$H$7*IF(ISNUMBER($H1839),N1839,0)+01_指標庫!$H$8*IF(ISNUMBER($AF1839),AQ1839,0)+01_指標庫!$H$9*IF(ISNUMBER($AG1839),AR1839,0)+01_指標庫!$H$10*IF(ISNUMBER($AB1839),AM1839,0)+01_指標庫!$H$11*IF(ISNUMBER($AC1839),AN1839,0)+01_指標庫!$H$12*IF(ISNUMBER($AD1839),AO1839,0)+01_指標庫!$H$13*IF(ISNUMBER($AE1839),AP1839,0)+01_指標庫!$H$14*IF(ISNUMBER($I1839),O1839,0)+01_指標庫!$H$15*IF(ISNUMBER($AH1839),AS1839,0)+01_指標庫!$H$16*IF(ISNUMBER($K1839),P1839,0)+01_指標庫!$H$17*IF(ISNUMBER($AI1839),AT1839,0)+01_指標庫!$H$18*IF(ISNUMBER($AJ1839),AU1839,0)+01_指標庫!$H$19*IF(ISNUMBER($AK1839),AV1839,0)+01_指標庫!$H$20*IF(ISNUMBER($BB1839),BB1839,0)+01_指標庫!$H$21*IF(ISNUMBER($BC1839),BC1839,0))/AW1839,1))</f>
        <v>53.9</v>
      </c>
      <c r="AY1839" s="60"/>
      <c r="AZ1839" s="60"/>
      <c r="BA1839" s="58" t="n">
        <f aca="false">AVERAGE($E1835:$E1839)/AVERAGE($E1830:$E1839)-1</f>
        <v>-0.0069998059235542</v>
      </c>
      <c r="BB1839" s="59" t="n">
        <f aca="false">IF(ISNUMBER($BA1839),IF(OR($S1839&lt;=-0.03,$BA1839&lt;-0.003),0,IF(OR($S1839&lt;=-0.02,$BA1839&lt;0.01),50,100)),"")</f>
        <v>0</v>
      </c>
      <c r="BC1839" s="0" t="str">
        <f aca="false">IF(OR(COUNT($AZ1839)=0,COUNT($AZ1838)=0),"",IF(OR($AY1839/$AZ1838-1&lt;=-0.03,$AZ1839/$AZ1838-1&lt;=-0.045,IF(COUNT($AZ1830:$AZ1839)=10,AVERAGE($AZ1835:$AZ1839)/AVERAGE($AZ1830:$AZ1839)-1&lt;-0.01,FALSE())),0,IF(OR($AZ1839/$AZ1838-1&lt;=-0.02,IF(COUNT($AZ1830:$AZ1839)=10,AVERAGE($AZ1835:$AZ1839)/AVERAGE($AZ1830:$AZ1839)-1&lt;0.005,FALSE())),50,100)))</f>
        <v/>
      </c>
    </row>
    <row r="1840" customFormat="false" ht="15" hidden="false" customHeight="true" outlineLevel="0" collapsed="false">
      <c r="A1840" s="47" t="n">
        <v>1836</v>
      </c>
      <c r="B1840" s="48" t="n">
        <v>45222</v>
      </c>
      <c r="C1840" s="47" t="n">
        <v>2023</v>
      </c>
      <c r="D1840" s="49" t="s">
        <v>236</v>
      </c>
      <c r="E1840" s="50" t="n">
        <v>14604.85</v>
      </c>
      <c r="F1840" s="51" t="n">
        <v>0.053476</v>
      </c>
      <c r="G1840" s="51" t="n">
        <v>-0.078055</v>
      </c>
      <c r="H1840" s="52" t="n">
        <v>0.6735</v>
      </c>
      <c r="I1840" s="53" t="n">
        <v>451</v>
      </c>
      <c r="J1840" s="47" t="s">
        <v>235</v>
      </c>
      <c r="K1840" s="54" t="n">
        <v>20.37</v>
      </c>
      <c r="L1840" s="55" t="n">
        <f aca="false">IF(COUNT(F1840)=0,50,IF(F1840&gt;=0,100,IF(F1840&gt;=-0.02,50,0)))</f>
        <v>100</v>
      </c>
      <c r="M1840" s="55" t="n">
        <f aca="false">IF(COUNT(G1840)=0,50,IF(G1840&gt;-0.06,100,IF(G1840&gt;-0.15,50,0)))</f>
        <v>50</v>
      </c>
      <c r="N1840" s="55" t="n">
        <f aca="false">IF(COUNT(H1840)=0,50,IF(H1840&gt;=0.6,100,IF(H1840&gt;=0.4,50,0)))</f>
        <v>100</v>
      </c>
      <c r="O1840" s="55" t="n">
        <f aca="false">IF(COUNT(I1840)=0,50,IF(J1840="proxy_vix",50,IF(I1840&lt;350,100,IF(I1840&lt;=450,50,0))))</f>
        <v>0</v>
      </c>
      <c r="P1840" s="55" t="n">
        <f aca="false">IF(COUNT(K1840)=0,50,IF(K1840&lt;20,100,IF(K1840&lt;=25,50,0)))</f>
        <v>50</v>
      </c>
      <c r="Q1840" s="54"/>
      <c r="R1840" s="47"/>
      <c r="S1840" s="51" t="n">
        <f aca="false">$E1840/$E1839-1</f>
        <v>0.00301973507095732</v>
      </c>
      <c r="T1840" s="56" t="n">
        <f aca="false">$K1840/$K1839-1</f>
        <v>-0.0617227084292953</v>
      </c>
      <c r="V1840" s="57"/>
      <c r="W1840" s="57"/>
      <c r="Y1840" s="1" t="str">
        <f aca="false">IF(AX1840&gt;=70,"EASY",IF(AX1840&gt;40,"UNCERTAIN","HARD"))</f>
        <v>UNCERTAIN</v>
      </c>
      <c r="AA1840" s="58" t="n">
        <f aca="false">IF($A1840&lt;200,"",AVERAGE($E1791:$E1840)/AVERAGE($E1641:$E1840)-1)</f>
        <v>0.0835411222142835</v>
      </c>
      <c r="AB1840" s="59" t="n">
        <f aca="false">LOOKUP($B1840,07_L1政策步階!$A$4:$A$14,07_L1政策步階!$C$4:$C$14)</f>
        <v>0</v>
      </c>
      <c r="AC1840" s="57"/>
      <c r="AD1840" s="57"/>
      <c r="AE1840" s="57"/>
      <c r="AF1840" s="57"/>
      <c r="AG1840" s="57"/>
      <c r="AH1840" s="57"/>
      <c r="AI1840" s="57"/>
      <c r="AJ1840" s="57"/>
      <c r="AK1840" s="57"/>
      <c r="AL1840" s="59" t="n">
        <f aca="false">IF(ISNUMBER($AA1840),IF($AA1840&gt;=0.005,100,IF($AA1840&gt;=-0.015,50,0)),"")</f>
        <v>100</v>
      </c>
      <c r="AM1840" s="59" t="n">
        <f aca="false">IF(ISNUMBER($AB1840),IF($AB1840=1,100,IF($AB1840=0,50,0)),"")</f>
        <v>50</v>
      </c>
      <c r="AN1840" s="0" t="str">
        <f aca="false">IF(ISNUMBER($AC1840),IF($AC1840&gt;=0.001,100,IF($AC1840&gt;=-0.003,50,0)),"")</f>
        <v/>
      </c>
      <c r="AO1840" s="0" t="str">
        <f aca="false">IF(ISNUMBER($AD1840),IF($AD1840&gt;=0.04,100,IF($AD1840&gt;=0,50,0)),"")</f>
        <v/>
      </c>
      <c r="AP1840" s="0" t="str">
        <f aca="false">IF(ISNUMBER($AE1840),IF($AE1840&gt;=25,100,IF($AE1840&gt;=-75,50,0)),"")</f>
        <v/>
      </c>
      <c r="AQ1840" s="0" t="str">
        <f aca="false">IF(ISNUMBER($AF1840),IF($AF1840&gt;0,100,IF($AF1840&gt;=-50,50,0)),"")</f>
        <v/>
      </c>
      <c r="AR1840" s="0" t="str">
        <f aca="false">IF(ISNUMBER($AG1840),IF($AG1840=1,100,IF($AG1840=0,50,0)),"")</f>
        <v/>
      </c>
      <c r="AS1840" s="0" t="str">
        <f aca="false">IF(ISNUMBER($AH1840),IF($AH1840&lt;0,100,IF($AH1840&lt;=20,50,0)),"")</f>
        <v/>
      </c>
      <c r="AT1840" s="0" t="str">
        <f aca="false">IF(ISNUMBER($AI1840),IF($AI1840&lt;0.95,100,IF($AI1840&lt;=1,50,0)),"")</f>
        <v/>
      </c>
      <c r="AU1840" s="0" t="str">
        <f aca="false">IF(ISNUMBER($AJ1840),IF($AJ1840&lt;30,0,IF($AJ1840&lt;40,50,IF($AJ1840&lt;=90,100,50))),"")</f>
        <v/>
      </c>
      <c r="AV1840" s="0" t="str">
        <f aca="false">IF(ISNUMBER($AK1840),IF($AK1840&gt;-0.2,100,IF($AK1840&gt;=-0.4,50,0)),"")</f>
        <v/>
      </c>
      <c r="AW1840" s="59" t="n">
        <f aca="false">01_指標庫!$H$4*ISNUMBER($F1840)+01_指標庫!$H$5*ISNUMBER($AA1840)+01_指標庫!$H$6*ISNUMBER($G1840)+01_指標庫!$H$7*ISNUMBER($H1840)+01_指標庫!$H$8*ISNUMBER($AF1840)+01_指標庫!$H$9*ISNUMBER($AG1840)+01_指標庫!$H$10*ISNUMBER($AB1840)+01_指標庫!$H$11*ISNUMBER($AC1840)+01_指標庫!$H$12*ISNUMBER($AD1840)+01_指標庫!$H$13*ISNUMBER($AE1840)+01_指標庫!$H$14*ISNUMBER($I1840)+01_指標庫!$H$15*ISNUMBER($AH1840)+01_指標庫!$H$16*ISNUMBER($K1840)+01_指標庫!$H$17*ISNUMBER($AI1840)+01_指標庫!$H$18*ISNUMBER($AJ1840)+01_指標庫!$H$19*ISNUMBER($AK1840)+01_指標庫!$H$20*ISNUMBER($BB1840)+01_指標庫!$H$21*ISNUMBER($BC1840)</f>
        <v>51</v>
      </c>
      <c r="AX1840" s="59" t="n">
        <f aca="false">IF(AW1840=0,50,ROUND((01_指標庫!$H$4*IF(ISNUMBER($F1840),L1840,0)+01_指標庫!$H$5*IF(ISNUMBER($AA1840),AL1840,0)+01_指標庫!$H$6*IF(ISNUMBER($G1840),M1840,0)+01_指標庫!$H$7*IF(ISNUMBER($H1840),N1840,0)+01_指標庫!$H$8*IF(ISNUMBER($AF1840),AQ1840,0)+01_指標庫!$H$9*IF(ISNUMBER($AG1840),AR1840,0)+01_指標庫!$H$10*IF(ISNUMBER($AB1840),AM1840,0)+01_指標庫!$H$11*IF(ISNUMBER($AC1840),AN1840,0)+01_指標庫!$H$12*IF(ISNUMBER($AD1840),AO1840,0)+01_指標庫!$H$13*IF(ISNUMBER($AE1840),AP1840,0)+01_指標庫!$H$14*IF(ISNUMBER($I1840),O1840,0)+01_指標庫!$H$15*IF(ISNUMBER($AH1840),AS1840,0)+01_指標庫!$H$16*IF(ISNUMBER($K1840),P1840,0)+01_指標庫!$H$17*IF(ISNUMBER($AI1840),AT1840,0)+01_指標庫!$H$18*IF(ISNUMBER($AJ1840),AU1840,0)+01_指標庫!$H$19*IF(ISNUMBER($AK1840),AV1840,0)+01_指標庫!$H$20*IF(ISNUMBER($BB1840),BB1840,0)+01_指標庫!$H$21*IF(ISNUMBER($BC1840),BC1840,0))/AW1840,1))</f>
        <v>53.9</v>
      </c>
      <c r="AY1840" s="60"/>
      <c r="AZ1840" s="60"/>
      <c r="BA1840" s="58" t="n">
        <f aca="false">AVERAGE($E1836:$E1840)/AVERAGE($E1831:$E1840)-1</f>
        <v>-0.0116526720066006</v>
      </c>
      <c r="BB1840" s="59" t="n">
        <f aca="false">IF(ISNUMBER($BA1840),IF(OR($S1840&lt;=-0.03,$BA1840&lt;-0.003),0,IF(OR($S1840&lt;=-0.02,$BA1840&lt;0.01),50,100)),"")</f>
        <v>0</v>
      </c>
      <c r="BC1840" s="0" t="str">
        <f aca="false">IF(OR(COUNT($AZ1840)=0,COUNT($AZ1839)=0),"",IF(OR($AY1840/$AZ1839-1&lt;=-0.03,$AZ1840/$AZ1839-1&lt;=-0.045,IF(COUNT($AZ1831:$AZ1840)=10,AVERAGE($AZ1836:$AZ1840)/AVERAGE($AZ1831:$AZ1840)-1&lt;-0.01,FALSE())),0,IF(OR($AZ1840/$AZ1839-1&lt;=-0.02,IF(COUNT($AZ1831:$AZ1840)=10,AVERAGE($AZ1836:$AZ1840)/AVERAGE($AZ1831:$AZ1840)-1&lt;0.005,FALSE())),50,100)))</f>
        <v/>
      </c>
    </row>
    <row r="1841" customFormat="false" ht="15" hidden="false" customHeight="true" outlineLevel="0" collapsed="false">
      <c r="A1841" s="47" t="n">
        <v>1837</v>
      </c>
      <c r="B1841" s="48" t="n">
        <v>45223</v>
      </c>
      <c r="C1841" s="47" t="n">
        <v>2023</v>
      </c>
      <c r="D1841" s="49" t="s">
        <v>237</v>
      </c>
      <c r="E1841" s="50" t="n">
        <v>14745.86</v>
      </c>
      <c r="F1841" s="51" t="n">
        <v>0.062227</v>
      </c>
      <c r="G1841" s="51" t="n">
        <v>-0.069154</v>
      </c>
      <c r="H1841" s="52" t="n">
        <v>0.6939</v>
      </c>
      <c r="I1841" s="53" t="n">
        <v>441</v>
      </c>
      <c r="J1841" s="47" t="s">
        <v>235</v>
      </c>
      <c r="K1841" s="54" t="n">
        <v>18.97</v>
      </c>
      <c r="L1841" s="55" t="n">
        <f aca="false">IF(COUNT(F1841)=0,50,IF(F1841&gt;=0,100,IF(F1841&gt;=-0.02,50,0)))</f>
        <v>100</v>
      </c>
      <c r="M1841" s="55" t="n">
        <f aca="false">IF(COUNT(G1841)=0,50,IF(G1841&gt;-0.06,100,IF(G1841&gt;-0.15,50,0)))</f>
        <v>50</v>
      </c>
      <c r="N1841" s="55" t="n">
        <f aca="false">IF(COUNT(H1841)=0,50,IF(H1841&gt;=0.6,100,IF(H1841&gt;=0.4,50,0)))</f>
        <v>100</v>
      </c>
      <c r="O1841" s="55" t="n">
        <f aca="false">IF(COUNT(I1841)=0,50,IF(J1841="proxy_vix",50,IF(I1841&lt;350,100,IF(I1841&lt;=450,50,0))))</f>
        <v>50</v>
      </c>
      <c r="P1841" s="55" t="n">
        <f aca="false">IF(COUNT(K1841)=0,50,IF(K1841&lt;20,100,IF(K1841&lt;=25,50,0)))</f>
        <v>100</v>
      </c>
      <c r="Q1841" s="54"/>
      <c r="R1841" s="47"/>
      <c r="S1841" s="51" t="n">
        <f aca="false">$E1841/$E1840-1</f>
        <v>0.00965501186249784</v>
      </c>
      <c r="T1841" s="56" t="n">
        <f aca="false">$K1841/$K1840-1</f>
        <v>-0.0687285223367699</v>
      </c>
      <c r="V1841" s="57"/>
      <c r="W1841" s="57"/>
      <c r="Y1841" s="1" t="str">
        <f aca="false">IF(AX1841&gt;=70,"EASY",IF(AX1841&gt;40,"UNCERTAIN","HARD"))</f>
        <v>UNCERTAIN</v>
      </c>
      <c r="AA1841" s="58" t="n">
        <f aca="false">IF($A1841&lt;200,"",AVERAGE($E1792:$E1841)/AVERAGE($E1642:$E1841)-1)</f>
        <v>0.0814326418536555</v>
      </c>
      <c r="AB1841" s="59" t="n">
        <f aca="false">LOOKUP($B1841,07_L1政策步階!$A$4:$A$14,07_L1政策步階!$C$4:$C$14)</f>
        <v>0</v>
      </c>
      <c r="AC1841" s="57"/>
      <c r="AD1841" s="57"/>
      <c r="AE1841" s="57"/>
      <c r="AF1841" s="57"/>
      <c r="AG1841" s="57"/>
      <c r="AH1841" s="57"/>
      <c r="AI1841" s="57"/>
      <c r="AJ1841" s="57"/>
      <c r="AK1841" s="57"/>
      <c r="AL1841" s="59" t="n">
        <f aca="false">IF(ISNUMBER($AA1841),IF($AA1841&gt;=0.005,100,IF($AA1841&gt;=-0.015,50,0)),"")</f>
        <v>100</v>
      </c>
      <c r="AM1841" s="59" t="n">
        <f aca="false">IF(ISNUMBER($AB1841),IF($AB1841=1,100,IF($AB1841=0,50,0)),"")</f>
        <v>50</v>
      </c>
      <c r="AN1841" s="0" t="str">
        <f aca="false">IF(ISNUMBER($AC1841),IF($AC1841&gt;=0.001,100,IF($AC1841&gt;=-0.003,50,0)),"")</f>
        <v/>
      </c>
      <c r="AO1841" s="0" t="str">
        <f aca="false">IF(ISNUMBER($AD1841),IF($AD1841&gt;=0.04,100,IF($AD1841&gt;=0,50,0)),"")</f>
        <v/>
      </c>
      <c r="AP1841" s="0" t="str">
        <f aca="false">IF(ISNUMBER($AE1841),IF($AE1841&gt;=25,100,IF($AE1841&gt;=-75,50,0)),"")</f>
        <v/>
      </c>
      <c r="AQ1841" s="0" t="str">
        <f aca="false">IF(ISNUMBER($AF1841),IF($AF1841&gt;0,100,IF($AF1841&gt;=-50,50,0)),"")</f>
        <v/>
      </c>
      <c r="AR1841" s="0" t="str">
        <f aca="false">IF(ISNUMBER($AG1841),IF($AG1841=1,100,IF($AG1841=0,50,0)),"")</f>
        <v/>
      </c>
      <c r="AS1841" s="0" t="str">
        <f aca="false">IF(ISNUMBER($AH1841),IF($AH1841&lt;0,100,IF($AH1841&lt;=20,50,0)),"")</f>
        <v/>
      </c>
      <c r="AT1841" s="0" t="str">
        <f aca="false">IF(ISNUMBER($AI1841),IF($AI1841&lt;0.95,100,IF($AI1841&lt;=1,50,0)),"")</f>
        <v/>
      </c>
      <c r="AU1841" s="0" t="str">
        <f aca="false">IF(ISNUMBER($AJ1841),IF($AJ1841&lt;30,0,IF($AJ1841&lt;40,50,IF($AJ1841&lt;=90,100,50))),"")</f>
        <v/>
      </c>
      <c r="AV1841" s="0" t="str">
        <f aca="false">IF(ISNUMBER($AK1841),IF($AK1841&gt;-0.2,100,IF($AK1841&gt;=-0.4,50,0)),"")</f>
        <v/>
      </c>
      <c r="AW1841" s="59" t="n">
        <f aca="false">01_指標庫!$H$4*ISNUMBER($F1841)+01_指標庫!$H$5*ISNUMBER($AA1841)+01_指標庫!$H$6*ISNUMBER($G1841)+01_指標庫!$H$7*ISNUMBER($H1841)+01_指標庫!$H$8*ISNUMBER($AF1841)+01_指標庫!$H$9*ISNUMBER($AG1841)+01_指標庫!$H$10*ISNUMBER($AB1841)+01_指標庫!$H$11*ISNUMBER($AC1841)+01_指標庫!$H$12*ISNUMBER($AD1841)+01_指標庫!$H$13*ISNUMBER($AE1841)+01_指標庫!$H$14*ISNUMBER($I1841)+01_指標庫!$H$15*ISNUMBER($AH1841)+01_指標庫!$H$16*ISNUMBER($K1841)+01_指標庫!$H$17*ISNUMBER($AI1841)+01_指標庫!$H$18*ISNUMBER($AJ1841)+01_指標庫!$H$19*ISNUMBER($AK1841)+01_指標庫!$H$20*ISNUMBER($BB1841)+01_指標庫!$H$21*ISNUMBER($BC1841)</f>
        <v>51</v>
      </c>
      <c r="AX1841" s="59" t="n">
        <f aca="false">IF(AW1841=0,50,ROUND((01_指標庫!$H$4*IF(ISNUMBER($F1841),L1841,0)+01_指標庫!$H$5*IF(ISNUMBER($AA1841),AL1841,0)+01_指標庫!$H$6*IF(ISNUMBER($G1841),M1841,0)+01_指標庫!$H$7*IF(ISNUMBER($H1841),N1841,0)+01_指標庫!$H$8*IF(ISNUMBER($AF1841),AQ1841,0)+01_指標庫!$H$9*IF(ISNUMBER($AG1841),AR1841,0)+01_指標庫!$H$10*IF(ISNUMBER($AB1841),AM1841,0)+01_指標庫!$H$11*IF(ISNUMBER($AC1841),AN1841,0)+01_指標庫!$H$12*IF(ISNUMBER($AD1841),AO1841,0)+01_指標庫!$H$13*IF(ISNUMBER($AE1841),AP1841,0)+01_指標庫!$H$14*IF(ISNUMBER($I1841),O1841,0)+01_指標庫!$H$15*IF(ISNUMBER($AH1841),AS1841,0)+01_指標庫!$H$16*IF(ISNUMBER($K1841),P1841,0)+01_指標庫!$H$17*IF(ISNUMBER($AI1841),AT1841,0)+01_指標庫!$H$18*IF(ISNUMBER($AJ1841),AU1841,0)+01_指標庫!$H$19*IF(ISNUMBER($AK1841),AV1841,0)+01_指標庫!$H$20*IF(ISNUMBER($BB1841),BB1841,0)+01_指標庫!$H$21*IF(ISNUMBER($BC1841),BC1841,0))/AW1841,1))</f>
        <v>67.6</v>
      </c>
      <c r="AY1841" s="60"/>
      <c r="AZ1841" s="60"/>
      <c r="BA1841" s="58" t="n">
        <f aca="false">AVERAGE($E1837:$E1841)/AVERAGE($E1832:$E1841)-1</f>
        <v>-0.0141381816895981</v>
      </c>
      <c r="BB1841" s="59" t="n">
        <f aca="false">IF(ISNUMBER($BA1841),IF(OR($S1841&lt;=-0.03,$BA1841&lt;-0.003),0,IF(OR($S1841&lt;=-0.02,$BA1841&lt;0.01),50,100)),"")</f>
        <v>0</v>
      </c>
      <c r="BC1841" s="0" t="str">
        <f aca="false">IF(OR(COUNT($AZ1841)=0,COUNT($AZ1840)=0),"",IF(OR($AY1841/$AZ1840-1&lt;=-0.03,$AZ1841/$AZ1840-1&lt;=-0.045,IF(COUNT($AZ1832:$AZ1841)=10,AVERAGE($AZ1837:$AZ1841)/AVERAGE($AZ1832:$AZ1841)-1&lt;-0.01,FALSE())),0,IF(OR($AZ1841/$AZ1840-1&lt;=-0.02,IF(COUNT($AZ1832:$AZ1841)=10,AVERAGE($AZ1837:$AZ1841)/AVERAGE($AZ1832:$AZ1841)-1&lt;0.005,FALSE())),50,100)))</f>
        <v/>
      </c>
    </row>
    <row r="1842" customFormat="false" ht="15" hidden="false" customHeight="true" outlineLevel="0" collapsed="false">
      <c r="A1842" s="47" t="n">
        <v>1838</v>
      </c>
      <c r="B1842" s="48" t="n">
        <v>45224</v>
      </c>
      <c r="C1842" s="47" t="n">
        <v>2023</v>
      </c>
      <c r="D1842" s="49" t="s">
        <v>238</v>
      </c>
      <c r="E1842" s="50" t="n">
        <v>14381.64</v>
      </c>
      <c r="F1842" s="51" t="n">
        <v>0.034771</v>
      </c>
      <c r="G1842" s="51" t="n">
        <v>-0.092146</v>
      </c>
      <c r="H1842" s="52" t="n">
        <v>0.6327</v>
      </c>
      <c r="I1842" s="53" t="n">
        <v>437</v>
      </c>
      <c r="J1842" s="47" t="s">
        <v>235</v>
      </c>
      <c r="K1842" s="54" t="n">
        <v>20.19</v>
      </c>
      <c r="L1842" s="55" t="n">
        <f aca="false">IF(COUNT(F1842)=0,50,IF(F1842&gt;=0,100,IF(F1842&gt;=-0.02,50,0)))</f>
        <v>100</v>
      </c>
      <c r="M1842" s="55" t="n">
        <f aca="false">IF(COUNT(G1842)=0,50,IF(G1842&gt;-0.06,100,IF(G1842&gt;-0.15,50,0)))</f>
        <v>50</v>
      </c>
      <c r="N1842" s="55" t="n">
        <f aca="false">IF(COUNT(H1842)=0,50,IF(H1842&gt;=0.6,100,IF(H1842&gt;=0.4,50,0)))</f>
        <v>100</v>
      </c>
      <c r="O1842" s="55" t="n">
        <f aca="false">IF(COUNT(I1842)=0,50,IF(J1842="proxy_vix",50,IF(I1842&lt;350,100,IF(I1842&lt;=450,50,0))))</f>
        <v>50</v>
      </c>
      <c r="P1842" s="55" t="n">
        <f aca="false">IF(COUNT(K1842)=0,50,IF(K1842&lt;20,100,IF(K1842&lt;=25,50,0)))</f>
        <v>50</v>
      </c>
      <c r="Q1842" s="54"/>
      <c r="R1842" s="47"/>
      <c r="S1842" s="51" t="n">
        <f aca="false">$E1842/$E1841-1</f>
        <v>-0.0246998140495028</v>
      </c>
      <c r="T1842" s="56" t="n">
        <f aca="false">$K1842/$K1841-1</f>
        <v>0.0643120716921457</v>
      </c>
      <c r="V1842" s="57"/>
      <c r="W1842" s="57"/>
      <c r="Y1842" s="1" t="str">
        <f aca="false">IF(AX1842&gt;=70,"EASY",IF(AX1842&gt;40,"UNCERTAIN","HARD"))</f>
        <v>UNCERTAIN</v>
      </c>
      <c r="AA1842" s="58" t="n">
        <f aca="false">IF($A1842&lt;200,"",AVERAGE($E1793:$E1842)/AVERAGE($E1643:$E1842)-1)</f>
        <v>0.0792151989728274</v>
      </c>
      <c r="AB1842" s="59" t="n">
        <f aca="false">LOOKUP($B1842,07_L1政策步階!$A$4:$A$14,07_L1政策步階!$C$4:$C$14)</f>
        <v>0</v>
      </c>
      <c r="AC1842" s="57"/>
      <c r="AD1842" s="57"/>
      <c r="AE1842" s="57"/>
      <c r="AF1842" s="57"/>
      <c r="AG1842" s="57"/>
      <c r="AH1842" s="57"/>
      <c r="AI1842" s="57"/>
      <c r="AJ1842" s="57"/>
      <c r="AK1842" s="57"/>
      <c r="AL1842" s="59" t="n">
        <f aca="false">IF(ISNUMBER($AA1842),IF($AA1842&gt;=0.005,100,IF($AA1842&gt;=-0.015,50,0)),"")</f>
        <v>100</v>
      </c>
      <c r="AM1842" s="59" t="n">
        <f aca="false">IF(ISNUMBER($AB1842),IF($AB1842=1,100,IF($AB1842=0,50,0)),"")</f>
        <v>50</v>
      </c>
      <c r="AN1842" s="0" t="str">
        <f aca="false">IF(ISNUMBER($AC1842),IF($AC1842&gt;=0.001,100,IF($AC1842&gt;=-0.003,50,0)),"")</f>
        <v/>
      </c>
      <c r="AO1842" s="0" t="str">
        <f aca="false">IF(ISNUMBER($AD1842),IF($AD1842&gt;=0.04,100,IF($AD1842&gt;=0,50,0)),"")</f>
        <v/>
      </c>
      <c r="AP1842" s="0" t="str">
        <f aca="false">IF(ISNUMBER($AE1842),IF($AE1842&gt;=25,100,IF($AE1842&gt;=-75,50,0)),"")</f>
        <v/>
      </c>
      <c r="AQ1842" s="0" t="str">
        <f aca="false">IF(ISNUMBER($AF1842),IF($AF1842&gt;0,100,IF($AF1842&gt;=-50,50,0)),"")</f>
        <v/>
      </c>
      <c r="AR1842" s="0" t="str">
        <f aca="false">IF(ISNUMBER($AG1842),IF($AG1842=1,100,IF($AG1842=0,50,0)),"")</f>
        <v/>
      </c>
      <c r="AS1842" s="0" t="str">
        <f aca="false">IF(ISNUMBER($AH1842),IF($AH1842&lt;0,100,IF($AH1842&lt;=20,50,0)),"")</f>
        <v/>
      </c>
      <c r="AT1842" s="0" t="str">
        <f aca="false">IF(ISNUMBER($AI1842),IF($AI1842&lt;0.95,100,IF($AI1842&lt;=1,50,0)),"")</f>
        <v/>
      </c>
      <c r="AU1842" s="0" t="str">
        <f aca="false">IF(ISNUMBER($AJ1842),IF($AJ1842&lt;30,0,IF($AJ1842&lt;40,50,IF($AJ1842&lt;=90,100,50))),"")</f>
        <v/>
      </c>
      <c r="AV1842" s="0" t="str">
        <f aca="false">IF(ISNUMBER($AK1842),IF($AK1842&gt;-0.2,100,IF($AK1842&gt;=-0.4,50,0)),"")</f>
        <v/>
      </c>
      <c r="AW1842" s="59" t="n">
        <f aca="false">01_指標庫!$H$4*ISNUMBER($F1842)+01_指標庫!$H$5*ISNUMBER($AA1842)+01_指標庫!$H$6*ISNUMBER($G1842)+01_指標庫!$H$7*ISNUMBER($H1842)+01_指標庫!$H$8*ISNUMBER($AF1842)+01_指標庫!$H$9*ISNUMBER($AG1842)+01_指標庫!$H$10*ISNUMBER($AB1842)+01_指標庫!$H$11*ISNUMBER($AC1842)+01_指標庫!$H$12*ISNUMBER($AD1842)+01_指標庫!$H$13*ISNUMBER($AE1842)+01_指標庫!$H$14*ISNUMBER($I1842)+01_指標庫!$H$15*ISNUMBER($AH1842)+01_指標庫!$H$16*ISNUMBER($K1842)+01_指標庫!$H$17*ISNUMBER($AI1842)+01_指標庫!$H$18*ISNUMBER($AJ1842)+01_指標庫!$H$19*ISNUMBER($AK1842)+01_指標庫!$H$20*ISNUMBER($BB1842)+01_指標庫!$H$21*ISNUMBER($BC1842)</f>
        <v>51</v>
      </c>
      <c r="AX1842" s="59" t="n">
        <f aca="false">IF(AW1842=0,50,ROUND((01_指標庫!$H$4*IF(ISNUMBER($F1842),L1842,0)+01_指標庫!$H$5*IF(ISNUMBER($AA1842),AL1842,0)+01_指標庫!$H$6*IF(ISNUMBER($G1842),M1842,0)+01_指標庫!$H$7*IF(ISNUMBER($H1842),N1842,0)+01_指標庫!$H$8*IF(ISNUMBER($AF1842),AQ1842,0)+01_指標庫!$H$9*IF(ISNUMBER($AG1842),AR1842,0)+01_指標庫!$H$10*IF(ISNUMBER($AB1842),AM1842,0)+01_指標庫!$H$11*IF(ISNUMBER($AC1842),AN1842,0)+01_指標庫!$H$12*IF(ISNUMBER($AD1842),AO1842,0)+01_指標庫!$H$13*IF(ISNUMBER($AE1842),AP1842,0)+01_指標庫!$H$14*IF(ISNUMBER($I1842),O1842,0)+01_指標庫!$H$15*IF(ISNUMBER($AH1842),AS1842,0)+01_指標庫!$H$16*IF(ISNUMBER($K1842),P1842,0)+01_指標庫!$H$17*IF(ISNUMBER($AI1842),AT1842,0)+01_指標庫!$H$18*IF(ISNUMBER($AJ1842),AU1842,0)+01_指標庫!$H$19*IF(ISNUMBER($AK1842),AV1842,0)+01_指標庫!$H$20*IF(ISNUMBER($BB1842),BB1842,0)+01_指標庫!$H$21*IF(ISNUMBER($BC1842),BC1842,0))/AW1842,1))</f>
        <v>61.8</v>
      </c>
      <c r="AY1842" s="60"/>
      <c r="AZ1842" s="60"/>
      <c r="BA1842" s="58" t="n">
        <f aca="false">AVERAGE($E1838:$E1842)/AVERAGE($E1833:$E1842)-1</f>
        <v>-0.0155386402143936</v>
      </c>
      <c r="BB1842" s="59" t="n">
        <f aca="false">IF(ISNUMBER($BA1842),IF(OR($S1842&lt;=-0.03,$BA1842&lt;-0.003),0,IF(OR($S1842&lt;=-0.02,$BA1842&lt;0.01),50,100)),"")</f>
        <v>0</v>
      </c>
      <c r="BC1842" s="0" t="str">
        <f aca="false">IF(OR(COUNT($AZ1842)=0,COUNT($AZ1841)=0),"",IF(OR($AY1842/$AZ1841-1&lt;=-0.03,$AZ1842/$AZ1841-1&lt;=-0.045,IF(COUNT($AZ1833:$AZ1842)=10,AVERAGE($AZ1838:$AZ1842)/AVERAGE($AZ1833:$AZ1842)-1&lt;-0.01,FALSE())),0,IF(OR($AZ1842/$AZ1841-1&lt;=-0.02,IF(COUNT($AZ1833:$AZ1842)=10,AVERAGE($AZ1838:$AZ1842)/AVERAGE($AZ1833:$AZ1842)-1&lt;0.005,FALSE())),50,100)))</f>
        <v/>
      </c>
    </row>
    <row r="1843" customFormat="false" ht="15" hidden="false" customHeight="true" outlineLevel="0" collapsed="false">
      <c r="A1843" s="47" t="n">
        <v>1839</v>
      </c>
      <c r="B1843" s="48" t="n">
        <v>45225</v>
      </c>
      <c r="C1843" s="47" t="n">
        <v>2023</v>
      </c>
      <c r="D1843" s="49" t="s">
        <v>239</v>
      </c>
      <c r="E1843" s="50" t="n">
        <v>14109.57</v>
      </c>
      <c r="F1843" s="51" t="n">
        <v>0.014136</v>
      </c>
      <c r="G1843" s="51" t="n">
        <v>-0.10932</v>
      </c>
      <c r="H1843" s="52" t="n">
        <v>0.6327</v>
      </c>
      <c r="I1843" s="53" t="n">
        <v>450</v>
      </c>
      <c r="J1843" s="47" t="s">
        <v>235</v>
      </c>
      <c r="K1843" s="54" t="n">
        <v>20.68</v>
      </c>
      <c r="L1843" s="55" t="n">
        <f aca="false">IF(COUNT(F1843)=0,50,IF(F1843&gt;=0,100,IF(F1843&gt;=-0.02,50,0)))</f>
        <v>100</v>
      </c>
      <c r="M1843" s="55" t="n">
        <f aca="false">IF(COUNT(G1843)=0,50,IF(G1843&gt;-0.06,100,IF(G1843&gt;-0.15,50,0)))</f>
        <v>50</v>
      </c>
      <c r="N1843" s="55" t="n">
        <f aca="false">IF(COUNT(H1843)=0,50,IF(H1843&gt;=0.6,100,IF(H1843&gt;=0.4,50,0)))</f>
        <v>100</v>
      </c>
      <c r="O1843" s="55" t="n">
        <f aca="false">IF(COUNT(I1843)=0,50,IF(J1843="proxy_vix",50,IF(I1843&lt;350,100,IF(I1843&lt;=450,50,0))))</f>
        <v>50</v>
      </c>
      <c r="P1843" s="55" t="n">
        <f aca="false">IF(COUNT(K1843)=0,50,IF(K1843&lt;20,100,IF(K1843&lt;=25,50,0)))</f>
        <v>50</v>
      </c>
      <c r="Q1843" s="54"/>
      <c r="R1843" s="47"/>
      <c r="S1843" s="51" t="n">
        <f aca="false">$E1843/$E1842-1</f>
        <v>-0.0189178702846129</v>
      </c>
      <c r="T1843" s="56" t="n">
        <f aca="false">$K1843/$K1842-1</f>
        <v>0.0242694403169885</v>
      </c>
      <c r="V1843" s="57"/>
      <c r="W1843" s="57"/>
      <c r="Y1843" s="1" t="str">
        <f aca="false">IF(AX1843&gt;=70,"EASY",IF(AX1843&gt;40,"UNCERTAIN","HARD"))</f>
        <v>UNCERTAIN</v>
      </c>
      <c r="AA1843" s="58" t="n">
        <f aca="false">IF($A1843&lt;200,"",AVERAGE($E1794:$E1843)/AVERAGE($E1644:$E1843)-1)</f>
        <v>0.076986543189344</v>
      </c>
      <c r="AB1843" s="59" t="n">
        <f aca="false">LOOKUP($B1843,07_L1政策步階!$A$4:$A$14,07_L1政策步階!$C$4:$C$14)</f>
        <v>0</v>
      </c>
      <c r="AC1843" s="57"/>
      <c r="AD1843" s="57"/>
      <c r="AE1843" s="57"/>
      <c r="AF1843" s="57"/>
      <c r="AG1843" s="57"/>
      <c r="AH1843" s="57"/>
      <c r="AI1843" s="57"/>
      <c r="AJ1843" s="57"/>
      <c r="AK1843" s="57"/>
      <c r="AL1843" s="59" t="n">
        <f aca="false">IF(ISNUMBER($AA1843),IF($AA1843&gt;=0.005,100,IF($AA1843&gt;=-0.015,50,0)),"")</f>
        <v>100</v>
      </c>
      <c r="AM1843" s="59" t="n">
        <f aca="false">IF(ISNUMBER($AB1843),IF($AB1843=1,100,IF($AB1843=0,50,0)),"")</f>
        <v>50</v>
      </c>
      <c r="AN1843" s="0" t="str">
        <f aca="false">IF(ISNUMBER($AC1843),IF($AC1843&gt;=0.001,100,IF($AC1843&gt;=-0.003,50,0)),"")</f>
        <v/>
      </c>
      <c r="AO1843" s="0" t="str">
        <f aca="false">IF(ISNUMBER($AD1843),IF($AD1843&gt;=0.04,100,IF($AD1843&gt;=0,50,0)),"")</f>
        <v/>
      </c>
      <c r="AP1843" s="0" t="str">
        <f aca="false">IF(ISNUMBER($AE1843),IF($AE1843&gt;=25,100,IF($AE1843&gt;=-75,50,0)),"")</f>
        <v/>
      </c>
      <c r="AQ1843" s="0" t="str">
        <f aca="false">IF(ISNUMBER($AF1843),IF($AF1843&gt;0,100,IF($AF1843&gt;=-50,50,0)),"")</f>
        <v/>
      </c>
      <c r="AR1843" s="0" t="str">
        <f aca="false">IF(ISNUMBER($AG1843),IF($AG1843=1,100,IF($AG1843=0,50,0)),"")</f>
        <v/>
      </c>
      <c r="AS1843" s="0" t="str">
        <f aca="false">IF(ISNUMBER($AH1843),IF($AH1843&lt;0,100,IF($AH1843&lt;=20,50,0)),"")</f>
        <v/>
      </c>
      <c r="AT1843" s="0" t="str">
        <f aca="false">IF(ISNUMBER($AI1843),IF($AI1843&lt;0.95,100,IF($AI1843&lt;=1,50,0)),"")</f>
        <v/>
      </c>
      <c r="AU1843" s="0" t="str">
        <f aca="false">IF(ISNUMBER($AJ1843),IF($AJ1843&lt;30,0,IF($AJ1843&lt;40,50,IF($AJ1843&lt;=90,100,50))),"")</f>
        <v/>
      </c>
      <c r="AV1843" s="0" t="str">
        <f aca="false">IF(ISNUMBER($AK1843),IF($AK1843&gt;-0.2,100,IF($AK1843&gt;=-0.4,50,0)),"")</f>
        <v/>
      </c>
      <c r="AW1843" s="59" t="n">
        <f aca="false">01_指標庫!$H$4*ISNUMBER($F1843)+01_指標庫!$H$5*ISNUMBER($AA1843)+01_指標庫!$H$6*ISNUMBER($G1843)+01_指標庫!$H$7*ISNUMBER($H1843)+01_指標庫!$H$8*ISNUMBER($AF1843)+01_指標庫!$H$9*ISNUMBER($AG1843)+01_指標庫!$H$10*ISNUMBER($AB1843)+01_指標庫!$H$11*ISNUMBER($AC1843)+01_指標庫!$H$12*ISNUMBER($AD1843)+01_指標庫!$H$13*ISNUMBER($AE1843)+01_指標庫!$H$14*ISNUMBER($I1843)+01_指標庫!$H$15*ISNUMBER($AH1843)+01_指標庫!$H$16*ISNUMBER($K1843)+01_指標庫!$H$17*ISNUMBER($AI1843)+01_指標庫!$H$18*ISNUMBER($AJ1843)+01_指標庫!$H$19*ISNUMBER($AK1843)+01_指標庫!$H$20*ISNUMBER($BB1843)+01_指標庫!$H$21*ISNUMBER($BC1843)</f>
        <v>51</v>
      </c>
      <c r="AX1843" s="59" t="n">
        <f aca="false">IF(AW1843=0,50,ROUND((01_指標庫!$H$4*IF(ISNUMBER($F1843),L1843,0)+01_指標庫!$H$5*IF(ISNUMBER($AA1843),AL1843,0)+01_指標庫!$H$6*IF(ISNUMBER($G1843),M1843,0)+01_指標庫!$H$7*IF(ISNUMBER($H1843),N1843,0)+01_指標庫!$H$8*IF(ISNUMBER($AF1843),AQ1843,0)+01_指標庫!$H$9*IF(ISNUMBER($AG1843),AR1843,0)+01_指標庫!$H$10*IF(ISNUMBER($AB1843),AM1843,0)+01_指標庫!$H$11*IF(ISNUMBER($AC1843),AN1843,0)+01_指標庫!$H$12*IF(ISNUMBER($AD1843),AO1843,0)+01_指標庫!$H$13*IF(ISNUMBER($AE1843),AP1843,0)+01_指標庫!$H$14*IF(ISNUMBER($I1843),O1843,0)+01_指標庫!$H$15*IF(ISNUMBER($AH1843),AS1843,0)+01_指標庫!$H$16*IF(ISNUMBER($K1843),P1843,0)+01_指標庫!$H$17*IF(ISNUMBER($AI1843),AT1843,0)+01_指標庫!$H$18*IF(ISNUMBER($AJ1843),AU1843,0)+01_指標庫!$H$19*IF(ISNUMBER($AK1843),AV1843,0)+01_指標庫!$H$20*IF(ISNUMBER($BB1843),BB1843,0)+01_指標庫!$H$21*IF(ISNUMBER($BC1843),BC1843,0))/AW1843,1))</f>
        <v>61.8</v>
      </c>
      <c r="AY1843" s="60"/>
      <c r="AZ1843" s="60"/>
      <c r="BA1843" s="58" t="n">
        <f aca="false">AVERAGE($E1839:$E1843)/AVERAGE($E1834:$E1843)-1</f>
        <v>-0.0175014358647636</v>
      </c>
      <c r="BB1843" s="59" t="n">
        <f aca="false">IF(ISNUMBER($BA1843),IF(OR($S1843&lt;=-0.03,$BA1843&lt;-0.003),0,IF(OR($S1843&lt;=-0.02,$BA1843&lt;0.01),50,100)),"")</f>
        <v>0</v>
      </c>
      <c r="BC1843" s="0" t="str">
        <f aca="false">IF(OR(COUNT($AZ1843)=0,COUNT($AZ1842)=0),"",IF(OR($AY1843/$AZ1842-1&lt;=-0.03,$AZ1843/$AZ1842-1&lt;=-0.045,IF(COUNT($AZ1834:$AZ1843)=10,AVERAGE($AZ1839:$AZ1843)/AVERAGE($AZ1834:$AZ1843)-1&lt;-0.01,FALSE())),0,IF(OR($AZ1843/$AZ1842-1&lt;=-0.02,IF(COUNT($AZ1834:$AZ1843)=10,AVERAGE($AZ1839:$AZ1843)/AVERAGE($AZ1834:$AZ1843)-1&lt;0.005,FALSE())),50,100)))</f>
        <v/>
      </c>
    </row>
    <row r="1844" customFormat="false" ht="15" hidden="false" customHeight="true" outlineLevel="0" collapsed="false">
      <c r="A1844" s="47" t="n">
        <v>1840</v>
      </c>
      <c r="B1844" s="48" t="n">
        <v>45226</v>
      </c>
      <c r="C1844" s="47" t="n">
        <v>2023</v>
      </c>
      <c r="D1844" s="49" t="s">
        <v>234</v>
      </c>
      <c r="E1844" s="50" t="n">
        <v>14180.42</v>
      </c>
      <c r="F1844" s="51" t="n">
        <v>0.018211</v>
      </c>
      <c r="G1844" s="51" t="n">
        <v>-0.104848</v>
      </c>
      <c r="H1844" s="52" t="n">
        <v>0.5714</v>
      </c>
      <c r="I1844" s="53" t="n">
        <v>453</v>
      </c>
      <c r="J1844" s="47" t="s">
        <v>235</v>
      </c>
      <c r="K1844" s="54" t="n">
        <v>21.27</v>
      </c>
      <c r="L1844" s="55" t="n">
        <f aca="false">IF(COUNT(F1844)=0,50,IF(F1844&gt;=0,100,IF(F1844&gt;=-0.02,50,0)))</f>
        <v>100</v>
      </c>
      <c r="M1844" s="55" t="n">
        <f aca="false">IF(COUNT(G1844)=0,50,IF(G1844&gt;-0.06,100,IF(G1844&gt;-0.15,50,0)))</f>
        <v>50</v>
      </c>
      <c r="N1844" s="55" t="n">
        <f aca="false">IF(COUNT(H1844)=0,50,IF(H1844&gt;=0.6,100,IF(H1844&gt;=0.4,50,0)))</f>
        <v>50</v>
      </c>
      <c r="O1844" s="55" t="n">
        <f aca="false">IF(COUNT(I1844)=0,50,IF(J1844="proxy_vix",50,IF(I1844&lt;350,100,IF(I1844&lt;=450,50,0))))</f>
        <v>0</v>
      </c>
      <c r="P1844" s="55" t="n">
        <f aca="false">IF(COUNT(K1844)=0,50,IF(K1844&lt;20,100,IF(K1844&lt;=25,50,0)))</f>
        <v>50</v>
      </c>
      <c r="Q1844" s="54"/>
      <c r="R1844" s="47"/>
      <c r="S1844" s="51" t="n">
        <f aca="false">$E1844/$E1843-1</f>
        <v>0.00502141454346239</v>
      </c>
      <c r="T1844" s="56" t="n">
        <f aca="false">$K1844/$K1843-1</f>
        <v>0.0285299806576402</v>
      </c>
      <c r="V1844" s="57"/>
      <c r="W1844" s="57"/>
      <c r="Y1844" s="1" t="str">
        <f aca="false">IF(AX1844&gt;=70,"EASY",IF(AX1844&gt;40,"UNCERTAIN","HARD"))</f>
        <v>UNCERTAIN</v>
      </c>
      <c r="AA1844" s="58" t="n">
        <f aca="false">IF($A1844&lt;200,"",AVERAGE($E1795:$E1844)/AVERAGE($E1645:$E1844)-1)</f>
        <v>0.0751435772102123</v>
      </c>
      <c r="AB1844" s="59" t="n">
        <f aca="false">LOOKUP($B1844,07_L1政策步階!$A$4:$A$14,07_L1政策步階!$C$4:$C$14)</f>
        <v>0</v>
      </c>
      <c r="AC1844" s="57"/>
      <c r="AD1844" s="57"/>
      <c r="AE1844" s="57"/>
      <c r="AF1844" s="57"/>
      <c r="AG1844" s="57"/>
      <c r="AH1844" s="57"/>
      <c r="AI1844" s="57"/>
      <c r="AJ1844" s="57"/>
      <c r="AK1844" s="57"/>
      <c r="AL1844" s="59" t="n">
        <f aca="false">IF(ISNUMBER($AA1844),IF($AA1844&gt;=0.005,100,IF($AA1844&gt;=-0.015,50,0)),"")</f>
        <v>100</v>
      </c>
      <c r="AM1844" s="59" t="n">
        <f aca="false">IF(ISNUMBER($AB1844),IF($AB1844=1,100,IF($AB1844=0,50,0)),"")</f>
        <v>50</v>
      </c>
      <c r="AN1844" s="0" t="str">
        <f aca="false">IF(ISNUMBER($AC1844),IF($AC1844&gt;=0.001,100,IF($AC1844&gt;=-0.003,50,0)),"")</f>
        <v/>
      </c>
      <c r="AO1844" s="0" t="str">
        <f aca="false">IF(ISNUMBER($AD1844),IF($AD1844&gt;=0.04,100,IF($AD1844&gt;=0,50,0)),"")</f>
        <v/>
      </c>
      <c r="AP1844" s="0" t="str">
        <f aca="false">IF(ISNUMBER($AE1844),IF($AE1844&gt;=25,100,IF($AE1844&gt;=-75,50,0)),"")</f>
        <v/>
      </c>
      <c r="AQ1844" s="0" t="str">
        <f aca="false">IF(ISNUMBER($AF1844),IF($AF1844&gt;0,100,IF($AF1844&gt;=-50,50,0)),"")</f>
        <v/>
      </c>
      <c r="AR1844" s="0" t="str">
        <f aca="false">IF(ISNUMBER($AG1844),IF($AG1844=1,100,IF($AG1844=0,50,0)),"")</f>
        <v/>
      </c>
      <c r="AS1844" s="0" t="str">
        <f aca="false">IF(ISNUMBER($AH1844),IF($AH1844&lt;0,100,IF($AH1844&lt;=20,50,0)),"")</f>
        <v/>
      </c>
      <c r="AT1844" s="0" t="str">
        <f aca="false">IF(ISNUMBER($AI1844),IF($AI1844&lt;0.95,100,IF($AI1844&lt;=1,50,0)),"")</f>
        <v/>
      </c>
      <c r="AU1844" s="0" t="str">
        <f aca="false">IF(ISNUMBER($AJ1844),IF($AJ1844&lt;30,0,IF($AJ1844&lt;40,50,IF($AJ1844&lt;=90,100,50))),"")</f>
        <v/>
      </c>
      <c r="AV1844" s="0" t="str">
        <f aca="false">IF(ISNUMBER($AK1844),IF($AK1844&gt;-0.2,100,IF($AK1844&gt;=-0.4,50,0)),"")</f>
        <v/>
      </c>
      <c r="AW1844" s="59" t="n">
        <f aca="false">01_指標庫!$H$4*ISNUMBER($F1844)+01_指標庫!$H$5*ISNUMBER($AA1844)+01_指標庫!$H$6*ISNUMBER($G1844)+01_指標庫!$H$7*ISNUMBER($H1844)+01_指標庫!$H$8*ISNUMBER($AF1844)+01_指標庫!$H$9*ISNUMBER($AG1844)+01_指標庫!$H$10*ISNUMBER($AB1844)+01_指標庫!$H$11*ISNUMBER($AC1844)+01_指標庫!$H$12*ISNUMBER($AD1844)+01_指標庫!$H$13*ISNUMBER($AE1844)+01_指標庫!$H$14*ISNUMBER($I1844)+01_指標庫!$H$15*ISNUMBER($AH1844)+01_指標庫!$H$16*ISNUMBER($K1844)+01_指標庫!$H$17*ISNUMBER($AI1844)+01_指標庫!$H$18*ISNUMBER($AJ1844)+01_指標庫!$H$19*ISNUMBER($AK1844)+01_指標庫!$H$20*ISNUMBER($BB1844)+01_指標庫!$H$21*ISNUMBER($BC1844)</f>
        <v>51</v>
      </c>
      <c r="AX1844" s="59" t="n">
        <f aca="false">IF(AW1844=0,50,ROUND((01_指標庫!$H$4*IF(ISNUMBER($F1844),L1844,0)+01_指標庫!$H$5*IF(ISNUMBER($AA1844),AL1844,0)+01_指標庫!$H$6*IF(ISNUMBER($G1844),M1844,0)+01_指標庫!$H$7*IF(ISNUMBER($H1844),N1844,0)+01_指標庫!$H$8*IF(ISNUMBER($AF1844),AQ1844,0)+01_指標庫!$H$9*IF(ISNUMBER($AG1844),AR1844,0)+01_指標庫!$H$10*IF(ISNUMBER($AB1844),AM1844,0)+01_指標庫!$H$11*IF(ISNUMBER($AC1844),AN1844,0)+01_指標庫!$H$12*IF(ISNUMBER($AD1844),AO1844,0)+01_指標庫!$H$13*IF(ISNUMBER($AE1844),AP1844,0)+01_指標庫!$H$14*IF(ISNUMBER($I1844),O1844,0)+01_指標庫!$H$15*IF(ISNUMBER($AH1844),AS1844,0)+01_指標庫!$H$16*IF(ISNUMBER($K1844),P1844,0)+01_指標庫!$H$17*IF(ISNUMBER($AI1844),AT1844,0)+01_指標庫!$H$18*IF(ISNUMBER($AJ1844),AU1844,0)+01_指標庫!$H$19*IF(ISNUMBER($AK1844),AV1844,0)+01_指標庫!$H$20*IF(ISNUMBER($BB1844),BB1844,0)+01_指標庫!$H$21*IF(ISNUMBER($BC1844),BC1844,0))/AW1844,1))</f>
        <v>46.1</v>
      </c>
      <c r="AY1844" s="60"/>
      <c r="AZ1844" s="60"/>
      <c r="BA1844" s="58" t="n">
        <f aca="false">AVERAGE($E1840:$E1844)/AVERAGE($E1835:$E1844)-1</f>
        <v>-0.0172317934698253</v>
      </c>
      <c r="BB1844" s="59" t="n">
        <f aca="false">IF(ISNUMBER($BA1844),IF(OR($S1844&lt;=-0.03,$BA1844&lt;-0.003),0,IF(OR($S1844&lt;=-0.02,$BA1844&lt;0.01),50,100)),"")</f>
        <v>0</v>
      </c>
      <c r="BC1844" s="0" t="str">
        <f aca="false">IF(OR(COUNT($AZ1844)=0,COUNT($AZ1843)=0),"",IF(OR($AY1844/$AZ1843-1&lt;=-0.03,$AZ1844/$AZ1843-1&lt;=-0.045,IF(COUNT($AZ1835:$AZ1844)=10,AVERAGE($AZ1840:$AZ1844)/AVERAGE($AZ1835:$AZ1844)-1&lt;-0.01,FALSE())),0,IF(OR($AZ1844/$AZ1843-1&lt;=-0.02,IF(COUNT($AZ1835:$AZ1844)=10,AVERAGE($AZ1840:$AZ1844)/AVERAGE($AZ1835:$AZ1844)-1&lt;0.005,FALSE())),50,100)))</f>
        <v/>
      </c>
    </row>
    <row r="1845" customFormat="false" ht="15" hidden="false" customHeight="true" outlineLevel="0" collapsed="false">
      <c r="A1845" s="47" t="n">
        <v>1841</v>
      </c>
      <c r="B1845" s="48" t="n">
        <v>45229</v>
      </c>
      <c r="C1845" s="47" t="n">
        <v>2023</v>
      </c>
      <c r="D1845" s="49" t="s">
        <v>236</v>
      </c>
      <c r="E1845" s="50" t="n">
        <v>14335.51</v>
      </c>
      <c r="F1845" s="51" t="n">
        <v>0.028286</v>
      </c>
      <c r="G1845" s="51" t="n">
        <v>-0.095058</v>
      </c>
      <c r="H1845" s="52" t="n">
        <v>0.6122</v>
      </c>
      <c r="I1845" s="53" t="n">
        <v>450</v>
      </c>
      <c r="J1845" s="47" t="s">
        <v>235</v>
      </c>
      <c r="K1845" s="54" t="n">
        <v>19.75</v>
      </c>
      <c r="L1845" s="55" t="n">
        <f aca="false">IF(COUNT(F1845)=0,50,IF(F1845&gt;=0,100,IF(F1845&gt;=-0.02,50,0)))</f>
        <v>100</v>
      </c>
      <c r="M1845" s="55" t="n">
        <f aca="false">IF(COUNT(G1845)=0,50,IF(G1845&gt;-0.06,100,IF(G1845&gt;-0.15,50,0)))</f>
        <v>50</v>
      </c>
      <c r="N1845" s="55" t="n">
        <f aca="false">IF(COUNT(H1845)=0,50,IF(H1845&gt;=0.6,100,IF(H1845&gt;=0.4,50,0)))</f>
        <v>100</v>
      </c>
      <c r="O1845" s="55" t="n">
        <f aca="false">IF(COUNT(I1845)=0,50,IF(J1845="proxy_vix",50,IF(I1845&lt;350,100,IF(I1845&lt;=450,50,0))))</f>
        <v>50</v>
      </c>
      <c r="P1845" s="55" t="n">
        <f aca="false">IF(COUNT(K1845)=0,50,IF(K1845&lt;20,100,IF(K1845&lt;=25,50,0)))</f>
        <v>100</v>
      </c>
      <c r="Q1845" s="54"/>
      <c r="R1845" s="47"/>
      <c r="S1845" s="51" t="n">
        <f aca="false">$E1845/$E1844-1</f>
        <v>0.0109369116006437</v>
      </c>
      <c r="T1845" s="56" t="n">
        <f aca="false">$K1845/$K1844-1</f>
        <v>-0.0714621532675129</v>
      </c>
      <c r="V1845" s="57"/>
      <c r="W1845" s="57"/>
      <c r="Y1845" s="1" t="str">
        <f aca="false">IF(AX1845&gt;=70,"EASY",IF(AX1845&gt;40,"UNCERTAIN","HARD"))</f>
        <v>UNCERTAIN</v>
      </c>
      <c r="AA1845" s="58" t="n">
        <f aca="false">IF($A1845&lt;200,"",AVERAGE($E1796:$E1845)/AVERAGE($E1646:$E1845)-1)</f>
        <v>0.0735191350735729</v>
      </c>
      <c r="AB1845" s="59" t="n">
        <f aca="false">LOOKUP($B1845,07_L1政策步階!$A$4:$A$14,07_L1政策步階!$C$4:$C$14)</f>
        <v>0</v>
      </c>
      <c r="AC1845" s="57"/>
      <c r="AD1845" s="57"/>
      <c r="AE1845" s="57"/>
      <c r="AF1845" s="57"/>
      <c r="AG1845" s="57"/>
      <c r="AH1845" s="57"/>
      <c r="AI1845" s="57"/>
      <c r="AJ1845" s="57"/>
      <c r="AK1845" s="57"/>
      <c r="AL1845" s="59" t="n">
        <f aca="false">IF(ISNUMBER($AA1845),IF($AA1845&gt;=0.005,100,IF($AA1845&gt;=-0.015,50,0)),"")</f>
        <v>100</v>
      </c>
      <c r="AM1845" s="59" t="n">
        <f aca="false">IF(ISNUMBER($AB1845),IF($AB1845=1,100,IF($AB1845=0,50,0)),"")</f>
        <v>50</v>
      </c>
      <c r="AN1845" s="0" t="str">
        <f aca="false">IF(ISNUMBER($AC1845),IF($AC1845&gt;=0.001,100,IF($AC1845&gt;=-0.003,50,0)),"")</f>
        <v/>
      </c>
      <c r="AO1845" s="0" t="str">
        <f aca="false">IF(ISNUMBER($AD1845),IF($AD1845&gt;=0.04,100,IF($AD1845&gt;=0,50,0)),"")</f>
        <v/>
      </c>
      <c r="AP1845" s="0" t="str">
        <f aca="false">IF(ISNUMBER($AE1845),IF($AE1845&gt;=25,100,IF($AE1845&gt;=-75,50,0)),"")</f>
        <v/>
      </c>
      <c r="AQ1845" s="0" t="str">
        <f aca="false">IF(ISNUMBER($AF1845),IF($AF1845&gt;0,100,IF($AF1845&gt;=-50,50,0)),"")</f>
        <v/>
      </c>
      <c r="AR1845" s="0" t="str">
        <f aca="false">IF(ISNUMBER($AG1845),IF($AG1845=1,100,IF($AG1845=0,50,0)),"")</f>
        <v/>
      </c>
      <c r="AS1845" s="0" t="str">
        <f aca="false">IF(ISNUMBER($AH1845),IF($AH1845&lt;0,100,IF($AH1845&lt;=20,50,0)),"")</f>
        <v/>
      </c>
      <c r="AT1845" s="0" t="str">
        <f aca="false">IF(ISNUMBER($AI1845),IF($AI1845&lt;0.95,100,IF($AI1845&lt;=1,50,0)),"")</f>
        <v/>
      </c>
      <c r="AU1845" s="0" t="str">
        <f aca="false">IF(ISNUMBER($AJ1845),IF($AJ1845&lt;30,0,IF($AJ1845&lt;40,50,IF($AJ1845&lt;=90,100,50))),"")</f>
        <v/>
      </c>
      <c r="AV1845" s="0" t="str">
        <f aca="false">IF(ISNUMBER($AK1845),IF($AK1845&gt;-0.2,100,IF($AK1845&gt;=-0.4,50,0)),"")</f>
        <v/>
      </c>
      <c r="AW1845" s="59" t="n">
        <f aca="false">01_指標庫!$H$4*ISNUMBER($F1845)+01_指標庫!$H$5*ISNUMBER($AA1845)+01_指標庫!$H$6*ISNUMBER($G1845)+01_指標庫!$H$7*ISNUMBER($H1845)+01_指標庫!$H$8*ISNUMBER($AF1845)+01_指標庫!$H$9*ISNUMBER($AG1845)+01_指標庫!$H$10*ISNUMBER($AB1845)+01_指標庫!$H$11*ISNUMBER($AC1845)+01_指標庫!$H$12*ISNUMBER($AD1845)+01_指標庫!$H$13*ISNUMBER($AE1845)+01_指標庫!$H$14*ISNUMBER($I1845)+01_指標庫!$H$15*ISNUMBER($AH1845)+01_指標庫!$H$16*ISNUMBER($K1845)+01_指標庫!$H$17*ISNUMBER($AI1845)+01_指標庫!$H$18*ISNUMBER($AJ1845)+01_指標庫!$H$19*ISNUMBER($AK1845)+01_指標庫!$H$20*ISNUMBER($BB1845)+01_指標庫!$H$21*ISNUMBER($BC1845)</f>
        <v>51</v>
      </c>
      <c r="AX1845" s="59" t="n">
        <f aca="false">IF(AW1845=0,50,ROUND((01_指標庫!$H$4*IF(ISNUMBER($F1845),L1845,0)+01_指標庫!$H$5*IF(ISNUMBER($AA1845),AL1845,0)+01_指標庫!$H$6*IF(ISNUMBER($G1845),M1845,0)+01_指標庫!$H$7*IF(ISNUMBER($H1845),N1845,0)+01_指標庫!$H$8*IF(ISNUMBER($AF1845),AQ1845,0)+01_指標庫!$H$9*IF(ISNUMBER($AG1845),AR1845,0)+01_指標庫!$H$10*IF(ISNUMBER($AB1845),AM1845,0)+01_指標庫!$H$11*IF(ISNUMBER($AC1845),AN1845,0)+01_指標庫!$H$12*IF(ISNUMBER($AD1845),AO1845,0)+01_指標庫!$H$13*IF(ISNUMBER($AE1845),AP1845,0)+01_指標庫!$H$14*IF(ISNUMBER($I1845),O1845,0)+01_指標庫!$H$15*IF(ISNUMBER($AH1845),AS1845,0)+01_指標庫!$H$16*IF(ISNUMBER($K1845),P1845,0)+01_指標庫!$H$17*IF(ISNUMBER($AI1845),AT1845,0)+01_指標庫!$H$18*IF(ISNUMBER($AJ1845),AU1845,0)+01_指標庫!$H$19*IF(ISNUMBER($AK1845),AV1845,0)+01_指標庫!$H$20*IF(ISNUMBER($BB1845),BB1845,0)+01_指標庫!$H$21*IF(ISNUMBER($BC1845),BC1845,0))/AW1845,1))</f>
        <v>67.6</v>
      </c>
      <c r="AY1845" s="60"/>
      <c r="AZ1845" s="60"/>
      <c r="BA1845" s="58" t="n">
        <f aca="false">AVERAGE($E1841:$E1845)/AVERAGE($E1836:$E1845)-1</f>
        <v>-0.0152822491358005</v>
      </c>
      <c r="BB1845" s="59" t="n">
        <f aca="false">IF(ISNUMBER($BA1845),IF(OR($S1845&lt;=-0.03,$BA1845&lt;-0.003),0,IF(OR($S1845&lt;=-0.02,$BA1845&lt;0.01),50,100)),"")</f>
        <v>0</v>
      </c>
      <c r="BC1845" s="0" t="str">
        <f aca="false">IF(OR(COUNT($AZ1845)=0,COUNT($AZ1844)=0),"",IF(OR($AY1845/$AZ1844-1&lt;=-0.03,$AZ1845/$AZ1844-1&lt;=-0.045,IF(COUNT($AZ1836:$AZ1845)=10,AVERAGE($AZ1841:$AZ1845)/AVERAGE($AZ1836:$AZ1845)-1&lt;-0.01,FALSE())),0,IF(OR($AZ1845/$AZ1844-1&lt;=-0.02,IF(COUNT($AZ1836:$AZ1845)=10,AVERAGE($AZ1841:$AZ1845)/AVERAGE($AZ1836:$AZ1845)-1&lt;0.005,FALSE())),50,100)))</f>
        <v/>
      </c>
    </row>
    <row r="1846" customFormat="false" ht="15" hidden="false" customHeight="true" outlineLevel="0" collapsed="false">
      <c r="A1846" s="47" t="n">
        <v>1842</v>
      </c>
      <c r="B1846" s="48" t="n">
        <v>45230</v>
      </c>
      <c r="C1846" s="47" t="n">
        <v>2023</v>
      </c>
      <c r="D1846" s="49" t="s">
        <v>237</v>
      </c>
      <c r="E1846" s="50" t="n">
        <v>14409.78</v>
      </c>
      <c r="F1846" s="51" t="n">
        <v>0.032551</v>
      </c>
      <c r="G1846" s="51" t="n">
        <v>-0.090369</v>
      </c>
      <c r="H1846" s="52" t="n">
        <v>0.6939</v>
      </c>
      <c r="I1846" s="53" t="n">
        <v>442</v>
      </c>
      <c r="J1846" s="47" t="s">
        <v>235</v>
      </c>
      <c r="K1846" s="54" t="n">
        <v>18.14</v>
      </c>
      <c r="L1846" s="55" t="n">
        <f aca="false">IF(COUNT(F1846)=0,50,IF(F1846&gt;=0,100,IF(F1846&gt;=-0.02,50,0)))</f>
        <v>100</v>
      </c>
      <c r="M1846" s="55" t="n">
        <f aca="false">IF(COUNT(G1846)=0,50,IF(G1846&gt;-0.06,100,IF(G1846&gt;-0.15,50,0)))</f>
        <v>50</v>
      </c>
      <c r="N1846" s="55" t="n">
        <f aca="false">IF(COUNT(H1846)=0,50,IF(H1846&gt;=0.6,100,IF(H1846&gt;=0.4,50,0)))</f>
        <v>100</v>
      </c>
      <c r="O1846" s="55" t="n">
        <f aca="false">IF(COUNT(I1846)=0,50,IF(J1846="proxy_vix",50,IF(I1846&lt;350,100,IF(I1846&lt;=450,50,0))))</f>
        <v>50</v>
      </c>
      <c r="P1846" s="55" t="n">
        <f aca="false">IF(COUNT(K1846)=0,50,IF(K1846&lt;20,100,IF(K1846&lt;=25,50,0)))</f>
        <v>100</v>
      </c>
      <c r="Q1846" s="54"/>
      <c r="R1846" s="47"/>
      <c r="S1846" s="51" t="n">
        <f aca="false">$E1846/$E1845-1</f>
        <v>0.00518084114203132</v>
      </c>
      <c r="T1846" s="56" t="n">
        <f aca="false">$K1846/$K1845-1</f>
        <v>-0.0815189873417721</v>
      </c>
      <c r="V1846" s="57"/>
      <c r="W1846" s="57"/>
      <c r="Y1846" s="1" t="str">
        <f aca="false">IF(AX1846&gt;=70,"EASY",IF(AX1846&gt;40,"UNCERTAIN","HARD"))</f>
        <v>UNCERTAIN</v>
      </c>
      <c r="AA1846" s="58" t="n">
        <f aca="false">IF($A1846&lt;200,"",AVERAGE($E1797:$E1846)/AVERAGE($E1647:$E1846)-1)</f>
        <v>0.0716607960836466</v>
      </c>
      <c r="AB1846" s="59" t="n">
        <f aca="false">LOOKUP($B1846,07_L1政策步階!$A$4:$A$14,07_L1政策步階!$C$4:$C$14)</f>
        <v>0</v>
      </c>
      <c r="AC1846" s="57"/>
      <c r="AD1846" s="57"/>
      <c r="AE1846" s="57"/>
      <c r="AF1846" s="57"/>
      <c r="AG1846" s="57"/>
      <c r="AH1846" s="57"/>
      <c r="AI1846" s="57"/>
      <c r="AJ1846" s="57"/>
      <c r="AK1846" s="57"/>
      <c r="AL1846" s="59" t="n">
        <f aca="false">IF(ISNUMBER($AA1846),IF($AA1846&gt;=0.005,100,IF($AA1846&gt;=-0.015,50,0)),"")</f>
        <v>100</v>
      </c>
      <c r="AM1846" s="59" t="n">
        <f aca="false">IF(ISNUMBER($AB1846),IF($AB1846=1,100,IF($AB1846=0,50,0)),"")</f>
        <v>50</v>
      </c>
      <c r="AN1846" s="0" t="str">
        <f aca="false">IF(ISNUMBER($AC1846),IF($AC1846&gt;=0.001,100,IF($AC1846&gt;=-0.003,50,0)),"")</f>
        <v/>
      </c>
      <c r="AO1846" s="0" t="str">
        <f aca="false">IF(ISNUMBER($AD1846),IF($AD1846&gt;=0.04,100,IF($AD1846&gt;=0,50,0)),"")</f>
        <v/>
      </c>
      <c r="AP1846" s="0" t="str">
        <f aca="false">IF(ISNUMBER($AE1846),IF($AE1846&gt;=25,100,IF($AE1846&gt;=-75,50,0)),"")</f>
        <v/>
      </c>
      <c r="AQ1846" s="0" t="str">
        <f aca="false">IF(ISNUMBER($AF1846),IF($AF1846&gt;0,100,IF($AF1846&gt;=-50,50,0)),"")</f>
        <v/>
      </c>
      <c r="AR1846" s="0" t="str">
        <f aca="false">IF(ISNUMBER($AG1846),IF($AG1846=1,100,IF($AG1846=0,50,0)),"")</f>
        <v/>
      </c>
      <c r="AS1846" s="0" t="str">
        <f aca="false">IF(ISNUMBER($AH1846),IF($AH1846&lt;0,100,IF($AH1846&lt;=20,50,0)),"")</f>
        <v/>
      </c>
      <c r="AT1846" s="0" t="str">
        <f aca="false">IF(ISNUMBER($AI1846),IF($AI1846&lt;0.95,100,IF($AI1846&lt;=1,50,0)),"")</f>
        <v/>
      </c>
      <c r="AU1846" s="0" t="str">
        <f aca="false">IF(ISNUMBER($AJ1846),IF($AJ1846&lt;30,0,IF($AJ1846&lt;40,50,IF($AJ1846&lt;=90,100,50))),"")</f>
        <v/>
      </c>
      <c r="AV1846" s="0" t="str">
        <f aca="false">IF(ISNUMBER($AK1846),IF($AK1846&gt;-0.2,100,IF($AK1846&gt;=-0.4,50,0)),"")</f>
        <v/>
      </c>
      <c r="AW1846" s="59" t="n">
        <f aca="false">01_指標庫!$H$4*ISNUMBER($F1846)+01_指標庫!$H$5*ISNUMBER($AA1846)+01_指標庫!$H$6*ISNUMBER($G1846)+01_指標庫!$H$7*ISNUMBER($H1846)+01_指標庫!$H$8*ISNUMBER($AF1846)+01_指標庫!$H$9*ISNUMBER($AG1846)+01_指標庫!$H$10*ISNUMBER($AB1846)+01_指標庫!$H$11*ISNUMBER($AC1846)+01_指標庫!$H$12*ISNUMBER($AD1846)+01_指標庫!$H$13*ISNUMBER($AE1846)+01_指標庫!$H$14*ISNUMBER($I1846)+01_指標庫!$H$15*ISNUMBER($AH1846)+01_指標庫!$H$16*ISNUMBER($K1846)+01_指標庫!$H$17*ISNUMBER($AI1846)+01_指標庫!$H$18*ISNUMBER($AJ1846)+01_指標庫!$H$19*ISNUMBER($AK1846)+01_指標庫!$H$20*ISNUMBER($BB1846)+01_指標庫!$H$21*ISNUMBER($BC1846)</f>
        <v>51</v>
      </c>
      <c r="AX1846" s="59" t="n">
        <f aca="false">IF(AW1846=0,50,ROUND((01_指標庫!$H$4*IF(ISNUMBER($F1846),L1846,0)+01_指標庫!$H$5*IF(ISNUMBER($AA1846),AL1846,0)+01_指標庫!$H$6*IF(ISNUMBER($G1846),M1846,0)+01_指標庫!$H$7*IF(ISNUMBER($H1846),N1846,0)+01_指標庫!$H$8*IF(ISNUMBER($AF1846),AQ1846,0)+01_指標庫!$H$9*IF(ISNUMBER($AG1846),AR1846,0)+01_指標庫!$H$10*IF(ISNUMBER($AB1846),AM1846,0)+01_指標庫!$H$11*IF(ISNUMBER($AC1846),AN1846,0)+01_指標庫!$H$12*IF(ISNUMBER($AD1846),AO1846,0)+01_指標庫!$H$13*IF(ISNUMBER($AE1846),AP1846,0)+01_指標庫!$H$14*IF(ISNUMBER($I1846),O1846,0)+01_指標庫!$H$15*IF(ISNUMBER($AH1846),AS1846,0)+01_指標庫!$H$16*IF(ISNUMBER($K1846),P1846,0)+01_指標庫!$H$17*IF(ISNUMBER($AI1846),AT1846,0)+01_指標庫!$H$18*IF(ISNUMBER($AJ1846),AU1846,0)+01_指標庫!$H$19*IF(ISNUMBER($AK1846),AV1846,0)+01_指標庫!$H$20*IF(ISNUMBER($BB1846),BB1846,0)+01_指標庫!$H$21*IF(ISNUMBER($BC1846),BC1846,0))/AW1846,1))</f>
        <v>67.6</v>
      </c>
      <c r="AY1846" s="60"/>
      <c r="AZ1846" s="60"/>
      <c r="BA1846" s="58" t="n">
        <f aca="false">AVERAGE($E1842:$E1846)/AVERAGE($E1837:$E1846)-1</f>
        <v>-0.0150809986698469</v>
      </c>
      <c r="BB1846" s="59" t="n">
        <f aca="false">IF(ISNUMBER($BA1846),IF(OR($S1846&lt;=-0.03,$BA1846&lt;-0.003),0,IF(OR($S1846&lt;=-0.02,$BA1846&lt;0.01),50,100)),"")</f>
        <v>0</v>
      </c>
      <c r="BC1846" s="0" t="str">
        <f aca="false">IF(OR(COUNT($AZ1846)=0,COUNT($AZ1845)=0),"",IF(OR($AY1846/$AZ1845-1&lt;=-0.03,$AZ1846/$AZ1845-1&lt;=-0.045,IF(COUNT($AZ1837:$AZ1846)=10,AVERAGE($AZ1842:$AZ1846)/AVERAGE($AZ1837:$AZ1846)-1&lt;-0.01,FALSE())),0,IF(OR($AZ1846/$AZ1845-1&lt;=-0.02,IF(COUNT($AZ1837:$AZ1846)=10,AVERAGE($AZ1842:$AZ1846)/AVERAGE($AZ1837:$AZ1846)-1&lt;0.005,FALSE())),50,100)))</f>
        <v/>
      </c>
    </row>
    <row r="1847" customFormat="false" ht="15" hidden="false" customHeight="true" outlineLevel="0" collapsed="false">
      <c r="A1847" s="47" t="n">
        <v>1843</v>
      </c>
      <c r="B1847" s="48" t="n">
        <v>45231</v>
      </c>
      <c r="C1847" s="47" t="n">
        <v>2023</v>
      </c>
      <c r="D1847" s="49" t="s">
        <v>238</v>
      </c>
      <c r="E1847" s="50" t="n">
        <v>14664.91</v>
      </c>
      <c r="F1847" s="51" t="n">
        <v>0.049664</v>
      </c>
      <c r="G1847" s="51" t="n">
        <v>-0.074264</v>
      </c>
      <c r="H1847" s="52" t="n">
        <v>0.7143</v>
      </c>
      <c r="I1847" s="53" t="n">
        <v>447</v>
      </c>
      <c r="J1847" s="47" t="s">
        <v>235</v>
      </c>
      <c r="K1847" s="54" t="n">
        <v>16.87</v>
      </c>
      <c r="L1847" s="55" t="n">
        <f aca="false">IF(COUNT(F1847)=0,50,IF(F1847&gt;=0,100,IF(F1847&gt;=-0.02,50,0)))</f>
        <v>100</v>
      </c>
      <c r="M1847" s="55" t="n">
        <f aca="false">IF(COUNT(G1847)=0,50,IF(G1847&gt;-0.06,100,IF(G1847&gt;-0.15,50,0)))</f>
        <v>50</v>
      </c>
      <c r="N1847" s="55" t="n">
        <f aca="false">IF(COUNT(H1847)=0,50,IF(H1847&gt;=0.6,100,IF(H1847&gt;=0.4,50,0)))</f>
        <v>100</v>
      </c>
      <c r="O1847" s="55" t="n">
        <f aca="false">IF(COUNT(I1847)=0,50,IF(J1847="proxy_vix",50,IF(I1847&lt;350,100,IF(I1847&lt;=450,50,0))))</f>
        <v>50</v>
      </c>
      <c r="P1847" s="55" t="n">
        <f aca="false">IF(COUNT(K1847)=0,50,IF(K1847&lt;20,100,IF(K1847&lt;=25,50,0)))</f>
        <v>100</v>
      </c>
      <c r="Q1847" s="54"/>
      <c r="R1847" s="47"/>
      <c r="S1847" s="51" t="n">
        <f aca="false">$E1847/$E1846-1</f>
        <v>0.0177053362369168</v>
      </c>
      <c r="T1847" s="56" t="n">
        <f aca="false">$K1847/$K1846-1</f>
        <v>-0.0700110253583242</v>
      </c>
      <c r="V1847" s="57"/>
      <c r="W1847" s="57"/>
      <c r="Y1847" s="1" t="str">
        <f aca="false">IF(AX1847&gt;=70,"EASY",IF(AX1847&gt;40,"UNCERTAIN","HARD"))</f>
        <v>UNCERTAIN</v>
      </c>
      <c r="AA1847" s="58" t="n">
        <f aca="false">IF($A1847&lt;200,"",AVERAGE($E1798:$E1847)/AVERAGE($E1648:$E1847)-1)</f>
        <v>0.0701195300110544</v>
      </c>
      <c r="AB1847" s="59" t="n">
        <f aca="false">LOOKUP($B1847,07_L1政策步階!$A$4:$A$14,07_L1政策步階!$C$4:$C$14)</f>
        <v>0</v>
      </c>
      <c r="AC1847" s="57"/>
      <c r="AD1847" s="57"/>
      <c r="AE1847" s="57"/>
      <c r="AF1847" s="57"/>
      <c r="AG1847" s="57"/>
      <c r="AH1847" s="57"/>
      <c r="AI1847" s="57"/>
      <c r="AJ1847" s="57"/>
      <c r="AK1847" s="57"/>
      <c r="AL1847" s="59" t="n">
        <f aca="false">IF(ISNUMBER($AA1847),IF($AA1847&gt;=0.005,100,IF($AA1847&gt;=-0.015,50,0)),"")</f>
        <v>100</v>
      </c>
      <c r="AM1847" s="59" t="n">
        <f aca="false">IF(ISNUMBER($AB1847),IF($AB1847=1,100,IF($AB1847=0,50,0)),"")</f>
        <v>50</v>
      </c>
      <c r="AN1847" s="0" t="str">
        <f aca="false">IF(ISNUMBER($AC1847),IF($AC1847&gt;=0.001,100,IF($AC1847&gt;=-0.003,50,0)),"")</f>
        <v/>
      </c>
      <c r="AO1847" s="0" t="str">
        <f aca="false">IF(ISNUMBER($AD1847),IF($AD1847&gt;=0.04,100,IF($AD1847&gt;=0,50,0)),"")</f>
        <v/>
      </c>
      <c r="AP1847" s="0" t="str">
        <f aca="false">IF(ISNUMBER($AE1847),IF($AE1847&gt;=25,100,IF($AE1847&gt;=-75,50,0)),"")</f>
        <v/>
      </c>
      <c r="AQ1847" s="0" t="str">
        <f aca="false">IF(ISNUMBER($AF1847),IF($AF1847&gt;0,100,IF($AF1847&gt;=-50,50,0)),"")</f>
        <v/>
      </c>
      <c r="AR1847" s="0" t="str">
        <f aca="false">IF(ISNUMBER($AG1847),IF($AG1847=1,100,IF($AG1847=0,50,0)),"")</f>
        <v/>
      </c>
      <c r="AS1847" s="0" t="str">
        <f aca="false">IF(ISNUMBER($AH1847),IF($AH1847&lt;0,100,IF($AH1847&lt;=20,50,0)),"")</f>
        <v/>
      </c>
      <c r="AT1847" s="0" t="str">
        <f aca="false">IF(ISNUMBER($AI1847),IF($AI1847&lt;0.95,100,IF($AI1847&lt;=1,50,0)),"")</f>
        <v/>
      </c>
      <c r="AU1847" s="0" t="str">
        <f aca="false">IF(ISNUMBER($AJ1847),IF($AJ1847&lt;30,0,IF($AJ1847&lt;40,50,IF($AJ1847&lt;=90,100,50))),"")</f>
        <v/>
      </c>
      <c r="AV1847" s="0" t="str">
        <f aca="false">IF(ISNUMBER($AK1847),IF($AK1847&gt;-0.2,100,IF($AK1847&gt;=-0.4,50,0)),"")</f>
        <v/>
      </c>
      <c r="AW1847" s="59" t="n">
        <f aca="false">01_指標庫!$H$4*ISNUMBER($F1847)+01_指標庫!$H$5*ISNUMBER($AA1847)+01_指標庫!$H$6*ISNUMBER($G1847)+01_指標庫!$H$7*ISNUMBER($H1847)+01_指標庫!$H$8*ISNUMBER($AF1847)+01_指標庫!$H$9*ISNUMBER($AG1847)+01_指標庫!$H$10*ISNUMBER($AB1847)+01_指標庫!$H$11*ISNUMBER($AC1847)+01_指標庫!$H$12*ISNUMBER($AD1847)+01_指標庫!$H$13*ISNUMBER($AE1847)+01_指標庫!$H$14*ISNUMBER($I1847)+01_指標庫!$H$15*ISNUMBER($AH1847)+01_指標庫!$H$16*ISNUMBER($K1847)+01_指標庫!$H$17*ISNUMBER($AI1847)+01_指標庫!$H$18*ISNUMBER($AJ1847)+01_指標庫!$H$19*ISNUMBER($AK1847)+01_指標庫!$H$20*ISNUMBER($BB1847)+01_指標庫!$H$21*ISNUMBER($BC1847)</f>
        <v>51</v>
      </c>
      <c r="AX1847" s="59" t="n">
        <f aca="false">IF(AW1847=0,50,ROUND((01_指標庫!$H$4*IF(ISNUMBER($F1847),L1847,0)+01_指標庫!$H$5*IF(ISNUMBER($AA1847),AL1847,0)+01_指標庫!$H$6*IF(ISNUMBER($G1847),M1847,0)+01_指標庫!$H$7*IF(ISNUMBER($H1847),N1847,0)+01_指標庫!$H$8*IF(ISNUMBER($AF1847),AQ1847,0)+01_指標庫!$H$9*IF(ISNUMBER($AG1847),AR1847,0)+01_指標庫!$H$10*IF(ISNUMBER($AB1847),AM1847,0)+01_指標庫!$H$11*IF(ISNUMBER($AC1847),AN1847,0)+01_指標庫!$H$12*IF(ISNUMBER($AD1847),AO1847,0)+01_指標庫!$H$13*IF(ISNUMBER($AE1847),AP1847,0)+01_指標庫!$H$14*IF(ISNUMBER($I1847),O1847,0)+01_指標庫!$H$15*IF(ISNUMBER($AH1847),AS1847,0)+01_指標庫!$H$16*IF(ISNUMBER($K1847),P1847,0)+01_指標庫!$H$17*IF(ISNUMBER($AI1847),AT1847,0)+01_指標庫!$H$18*IF(ISNUMBER($AJ1847),AU1847,0)+01_指標庫!$H$19*IF(ISNUMBER($AK1847),AV1847,0)+01_指標庫!$H$20*IF(ISNUMBER($BB1847),BB1847,0)+01_指標庫!$H$21*IF(ISNUMBER($BC1847),BC1847,0))/AW1847,1))</f>
        <v>67.6</v>
      </c>
      <c r="AY1847" s="60"/>
      <c r="AZ1847" s="60"/>
      <c r="BA1847" s="58" t="n">
        <f aca="false">AVERAGE($E1843:$E1847)/AVERAGE($E1838:$E1847)-1</f>
        <v>-0.00950547585227013</v>
      </c>
      <c r="BB1847" s="59" t="n">
        <f aca="false">IF(ISNUMBER($BA1847),IF(OR($S1847&lt;=-0.03,$BA1847&lt;-0.003),0,IF(OR($S1847&lt;=-0.02,$BA1847&lt;0.01),50,100)),"")</f>
        <v>0</v>
      </c>
      <c r="BC1847" s="0" t="str">
        <f aca="false">IF(OR(COUNT($AZ1847)=0,COUNT($AZ1846)=0),"",IF(OR($AY1847/$AZ1846-1&lt;=-0.03,$AZ1847/$AZ1846-1&lt;=-0.045,IF(COUNT($AZ1838:$AZ1847)=10,AVERAGE($AZ1843:$AZ1847)/AVERAGE($AZ1838:$AZ1847)-1&lt;-0.01,FALSE())),0,IF(OR($AZ1847/$AZ1846-1&lt;=-0.02,IF(COUNT($AZ1838:$AZ1847)=10,AVERAGE($AZ1843:$AZ1847)/AVERAGE($AZ1838:$AZ1847)-1&lt;0.005,FALSE())),50,100)))</f>
        <v/>
      </c>
    </row>
    <row r="1848" customFormat="false" ht="15" hidden="false" customHeight="true" outlineLevel="0" collapsed="false">
      <c r="A1848" s="47" t="n">
        <v>1844</v>
      </c>
      <c r="B1848" s="48" t="n">
        <v>45232</v>
      </c>
      <c r="C1848" s="47" t="n">
        <v>2023</v>
      </c>
      <c r="D1848" s="49" t="s">
        <v>239</v>
      </c>
      <c r="E1848" s="50" t="n">
        <v>14919.55</v>
      </c>
      <c r="F1848" s="51" t="n">
        <v>0.066551</v>
      </c>
      <c r="G1848" s="51" t="n">
        <v>-0.058189</v>
      </c>
      <c r="H1848" s="52" t="n">
        <v>0.7347</v>
      </c>
      <c r="I1848" s="53" t="n">
        <v>415</v>
      </c>
      <c r="J1848" s="47" t="s">
        <v>235</v>
      </c>
      <c r="K1848" s="54" t="n">
        <v>15.66</v>
      </c>
      <c r="L1848" s="55" t="n">
        <f aca="false">IF(COUNT(F1848)=0,50,IF(F1848&gt;=0,100,IF(F1848&gt;=-0.02,50,0)))</f>
        <v>100</v>
      </c>
      <c r="M1848" s="55" t="n">
        <f aca="false">IF(COUNT(G1848)=0,50,IF(G1848&gt;-0.06,100,IF(G1848&gt;-0.15,50,0)))</f>
        <v>100</v>
      </c>
      <c r="N1848" s="55" t="n">
        <f aca="false">IF(COUNT(H1848)=0,50,IF(H1848&gt;=0.6,100,IF(H1848&gt;=0.4,50,0)))</f>
        <v>100</v>
      </c>
      <c r="O1848" s="55" t="n">
        <f aca="false">IF(COUNT(I1848)=0,50,IF(J1848="proxy_vix",50,IF(I1848&lt;350,100,IF(I1848&lt;=450,50,0))))</f>
        <v>50</v>
      </c>
      <c r="P1848" s="55" t="n">
        <f aca="false">IF(COUNT(K1848)=0,50,IF(K1848&lt;20,100,IF(K1848&lt;=25,50,0)))</f>
        <v>100</v>
      </c>
      <c r="Q1848" s="54"/>
      <c r="R1848" s="47"/>
      <c r="S1848" s="51" t="n">
        <f aca="false">$E1848/$E1847-1</f>
        <v>0.017363897903226</v>
      </c>
      <c r="T1848" s="56" t="n">
        <f aca="false">$K1848/$K1847-1</f>
        <v>-0.071724955542383</v>
      </c>
      <c r="V1848" s="57"/>
      <c r="W1848" s="57"/>
      <c r="Y1848" s="1" t="str">
        <f aca="false">IF(AX1848&gt;=70,"EASY",IF(AX1848&gt;40,"UNCERTAIN","HARD"))</f>
        <v>EASY</v>
      </c>
      <c r="AA1848" s="58" t="n">
        <f aca="false">IF($A1848&lt;200,"",AVERAGE($E1799:$E1848)/AVERAGE($E1649:$E1848)-1)</f>
        <v>0.0684505394654158</v>
      </c>
      <c r="AB1848" s="59" t="n">
        <f aca="false">LOOKUP($B1848,07_L1政策步階!$A$4:$A$14,07_L1政策步階!$C$4:$C$14)</f>
        <v>0</v>
      </c>
      <c r="AC1848" s="57"/>
      <c r="AD1848" s="57"/>
      <c r="AE1848" s="57"/>
      <c r="AF1848" s="57"/>
      <c r="AG1848" s="57"/>
      <c r="AH1848" s="57"/>
      <c r="AI1848" s="57"/>
      <c r="AJ1848" s="57"/>
      <c r="AK1848" s="57"/>
      <c r="AL1848" s="59" t="n">
        <f aca="false">IF(ISNUMBER($AA1848),IF($AA1848&gt;=0.005,100,IF($AA1848&gt;=-0.015,50,0)),"")</f>
        <v>100</v>
      </c>
      <c r="AM1848" s="59" t="n">
        <f aca="false">IF(ISNUMBER($AB1848),IF($AB1848=1,100,IF($AB1848=0,50,0)),"")</f>
        <v>50</v>
      </c>
      <c r="AN1848" s="0" t="str">
        <f aca="false">IF(ISNUMBER($AC1848),IF($AC1848&gt;=0.001,100,IF($AC1848&gt;=-0.003,50,0)),"")</f>
        <v/>
      </c>
      <c r="AO1848" s="0" t="str">
        <f aca="false">IF(ISNUMBER($AD1848),IF($AD1848&gt;=0.04,100,IF($AD1848&gt;=0,50,0)),"")</f>
        <v/>
      </c>
      <c r="AP1848" s="0" t="str">
        <f aca="false">IF(ISNUMBER($AE1848),IF($AE1848&gt;=25,100,IF($AE1848&gt;=-75,50,0)),"")</f>
        <v/>
      </c>
      <c r="AQ1848" s="0" t="str">
        <f aca="false">IF(ISNUMBER($AF1848),IF($AF1848&gt;0,100,IF($AF1848&gt;=-50,50,0)),"")</f>
        <v/>
      </c>
      <c r="AR1848" s="0" t="str">
        <f aca="false">IF(ISNUMBER($AG1848),IF($AG1848=1,100,IF($AG1848=0,50,0)),"")</f>
        <v/>
      </c>
      <c r="AS1848" s="0" t="str">
        <f aca="false">IF(ISNUMBER($AH1848),IF($AH1848&lt;0,100,IF($AH1848&lt;=20,50,0)),"")</f>
        <v/>
      </c>
      <c r="AT1848" s="0" t="str">
        <f aca="false">IF(ISNUMBER($AI1848),IF($AI1848&lt;0.95,100,IF($AI1848&lt;=1,50,0)),"")</f>
        <v/>
      </c>
      <c r="AU1848" s="0" t="str">
        <f aca="false">IF(ISNUMBER($AJ1848),IF($AJ1848&lt;30,0,IF($AJ1848&lt;40,50,IF($AJ1848&lt;=90,100,50))),"")</f>
        <v/>
      </c>
      <c r="AV1848" s="0" t="str">
        <f aca="false">IF(ISNUMBER($AK1848),IF($AK1848&gt;-0.2,100,IF($AK1848&gt;=-0.4,50,0)),"")</f>
        <v/>
      </c>
      <c r="AW1848" s="59" t="n">
        <f aca="false">01_指標庫!$H$4*ISNUMBER($F1848)+01_指標庫!$H$5*ISNUMBER($AA1848)+01_指標庫!$H$6*ISNUMBER($G1848)+01_指標庫!$H$7*ISNUMBER($H1848)+01_指標庫!$H$8*ISNUMBER($AF1848)+01_指標庫!$H$9*ISNUMBER($AG1848)+01_指標庫!$H$10*ISNUMBER($AB1848)+01_指標庫!$H$11*ISNUMBER($AC1848)+01_指標庫!$H$12*ISNUMBER($AD1848)+01_指標庫!$H$13*ISNUMBER($AE1848)+01_指標庫!$H$14*ISNUMBER($I1848)+01_指標庫!$H$15*ISNUMBER($AH1848)+01_指標庫!$H$16*ISNUMBER($K1848)+01_指標庫!$H$17*ISNUMBER($AI1848)+01_指標庫!$H$18*ISNUMBER($AJ1848)+01_指標庫!$H$19*ISNUMBER($AK1848)+01_指標庫!$H$20*ISNUMBER($BB1848)+01_指標庫!$H$21*ISNUMBER($BC1848)</f>
        <v>51</v>
      </c>
      <c r="AX1848" s="59" t="n">
        <f aca="false">IF(AW1848=0,50,ROUND((01_指標庫!$H$4*IF(ISNUMBER($F1848),L1848,0)+01_指標庫!$H$5*IF(ISNUMBER($AA1848),AL1848,0)+01_指標庫!$H$6*IF(ISNUMBER($G1848),M1848,0)+01_指標庫!$H$7*IF(ISNUMBER($H1848),N1848,0)+01_指標庫!$H$8*IF(ISNUMBER($AF1848),AQ1848,0)+01_指標庫!$H$9*IF(ISNUMBER($AG1848),AR1848,0)+01_指標庫!$H$10*IF(ISNUMBER($AB1848),AM1848,0)+01_指標庫!$H$11*IF(ISNUMBER($AC1848),AN1848,0)+01_指標庫!$H$12*IF(ISNUMBER($AD1848),AO1848,0)+01_指標庫!$H$13*IF(ISNUMBER($AE1848),AP1848,0)+01_指標庫!$H$14*IF(ISNUMBER($I1848),O1848,0)+01_指標庫!$H$15*IF(ISNUMBER($AH1848),AS1848,0)+01_指標庫!$H$16*IF(ISNUMBER($K1848),P1848,0)+01_指標庫!$H$17*IF(ISNUMBER($AI1848),AT1848,0)+01_指標庫!$H$18*IF(ISNUMBER($AJ1848),AU1848,0)+01_指標庫!$H$19*IF(ISNUMBER($AK1848),AV1848,0)+01_指標庫!$H$20*IF(ISNUMBER($BB1848),BB1848,0)+01_指標庫!$H$21*IF(ISNUMBER($BC1848),BC1848,0))/AW1848,1))</f>
        <v>81.4</v>
      </c>
      <c r="AY1848" s="60"/>
      <c r="AZ1848" s="60"/>
      <c r="BA1848" s="58" t="n">
        <f aca="false">AVERAGE($E1844:$E1848)/AVERAGE($E1839:$E1848)-1</f>
        <v>0.000740927468396935</v>
      </c>
      <c r="BB1848" s="59" t="n">
        <f aca="false">IF(ISNUMBER($BA1848),IF(OR($S1848&lt;=-0.03,$BA1848&lt;-0.003),0,IF(OR($S1848&lt;=-0.02,$BA1848&lt;0.01),50,100)),"")</f>
        <v>50</v>
      </c>
      <c r="BC1848" s="0" t="str">
        <f aca="false">IF(OR(COUNT($AZ1848)=0,COUNT($AZ1847)=0),"",IF(OR($AY1848/$AZ1847-1&lt;=-0.03,$AZ1848/$AZ1847-1&lt;=-0.045,IF(COUNT($AZ1839:$AZ1848)=10,AVERAGE($AZ1844:$AZ1848)/AVERAGE($AZ1839:$AZ1848)-1&lt;-0.01,FALSE())),0,IF(OR($AZ1848/$AZ1847-1&lt;=-0.02,IF(COUNT($AZ1839:$AZ1848)=10,AVERAGE($AZ1844:$AZ1848)/AVERAGE($AZ1839:$AZ1848)-1&lt;0.005,FALSE())),50,100)))</f>
        <v/>
      </c>
    </row>
    <row r="1849" customFormat="false" ht="15" hidden="false" customHeight="true" outlineLevel="0" collapsed="false">
      <c r="A1849" s="47" t="n">
        <v>1845</v>
      </c>
      <c r="B1849" s="48" t="n">
        <v>45233</v>
      </c>
      <c r="C1849" s="47" t="n">
        <v>2023</v>
      </c>
      <c r="D1849" s="49" t="s">
        <v>234</v>
      </c>
      <c r="E1849" s="50" t="n">
        <v>15099.49</v>
      </c>
      <c r="F1849" s="51" t="n">
        <v>0.077949</v>
      </c>
      <c r="G1849" s="51" t="n">
        <v>-0.046831</v>
      </c>
      <c r="H1849" s="52" t="n">
        <v>0.7755</v>
      </c>
      <c r="I1849" s="53" t="n">
        <v>404</v>
      </c>
      <c r="J1849" s="47" t="s">
        <v>235</v>
      </c>
      <c r="K1849" s="54" t="n">
        <v>14.91</v>
      </c>
      <c r="L1849" s="55" t="n">
        <f aca="false">IF(COUNT(F1849)=0,50,IF(F1849&gt;=0,100,IF(F1849&gt;=-0.02,50,0)))</f>
        <v>100</v>
      </c>
      <c r="M1849" s="55" t="n">
        <f aca="false">IF(COUNT(G1849)=0,50,IF(G1849&gt;-0.06,100,IF(G1849&gt;-0.15,50,0)))</f>
        <v>100</v>
      </c>
      <c r="N1849" s="55" t="n">
        <f aca="false">IF(COUNT(H1849)=0,50,IF(H1849&gt;=0.6,100,IF(H1849&gt;=0.4,50,0)))</f>
        <v>100</v>
      </c>
      <c r="O1849" s="55" t="n">
        <f aca="false">IF(COUNT(I1849)=0,50,IF(J1849="proxy_vix",50,IF(I1849&lt;350,100,IF(I1849&lt;=450,50,0))))</f>
        <v>50</v>
      </c>
      <c r="P1849" s="55" t="n">
        <f aca="false">IF(COUNT(K1849)=0,50,IF(K1849&lt;20,100,IF(K1849&lt;=25,50,0)))</f>
        <v>100</v>
      </c>
      <c r="Q1849" s="54"/>
      <c r="R1849" s="47"/>
      <c r="S1849" s="51" t="n">
        <f aca="false">$E1849/$E1848-1</f>
        <v>0.0120606854764387</v>
      </c>
      <c r="T1849" s="56" t="n">
        <f aca="false">$K1849/$K1848-1</f>
        <v>-0.0478927203065134</v>
      </c>
      <c r="V1849" s="57"/>
      <c r="W1849" s="57"/>
      <c r="Y1849" s="1" t="str">
        <f aca="false">IF(AX1849&gt;=70,"EASY",IF(AX1849&gt;40,"UNCERTAIN","HARD"))</f>
        <v>EASY</v>
      </c>
      <c r="AA1849" s="58" t="n">
        <f aca="false">IF($A1849&lt;200,"",AVERAGE($E1800:$E1849)/AVERAGE($E1650:$E1849)-1)</f>
        <v>0.0674039683579593</v>
      </c>
      <c r="AB1849" s="59" t="n">
        <f aca="false">LOOKUP($B1849,07_L1政策步階!$A$4:$A$14,07_L1政策步階!$C$4:$C$14)</f>
        <v>0</v>
      </c>
      <c r="AC1849" s="57"/>
      <c r="AD1849" s="57"/>
      <c r="AE1849" s="57"/>
      <c r="AF1849" s="57"/>
      <c r="AG1849" s="57"/>
      <c r="AH1849" s="57"/>
      <c r="AI1849" s="57"/>
      <c r="AJ1849" s="57"/>
      <c r="AK1849" s="57"/>
      <c r="AL1849" s="59" t="n">
        <f aca="false">IF(ISNUMBER($AA1849),IF($AA1849&gt;=0.005,100,IF($AA1849&gt;=-0.015,50,0)),"")</f>
        <v>100</v>
      </c>
      <c r="AM1849" s="59" t="n">
        <f aca="false">IF(ISNUMBER($AB1849),IF($AB1849=1,100,IF($AB1849=0,50,0)),"")</f>
        <v>50</v>
      </c>
      <c r="AN1849" s="0" t="str">
        <f aca="false">IF(ISNUMBER($AC1849),IF($AC1849&gt;=0.001,100,IF($AC1849&gt;=-0.003,50,0)),"")</f>
        <v/>
      </c>
      <c r="AO1849" s="0" t="str">
        <f aca="false">IF(ISNUMBER($AD1849),IF($AD1849&gt;=0.04,100,IF($AD1849&gt;=0,50,0)),"")</f>
        <v/>
      </c>
      <c r="AP1849" s="0" t="str">
        <f aca="false">IF(ISNUMBER($AE1849),IF($AE1849&gt;=25,100,IF($AE1849&gt;=-75,50,0)),"")</f>
        <v/>
      </c>
      <c r="AQ1849" s="0" t="str">
        <f aca="false">IF(ISNUMBER($AF1849),IF($AF1849&gt;0,100,IF($AF1849&gt;=-50,50,0)),"")</f>
        <v/>
      </c>
      <c r="AR1849" s="0" t="str">
        <f aca="false">IF(ISNUMBER($AG1849),IF($AG1849=1,100,IF($AG1849=0,50,0)),"")</f>
        <v/>
      </c>
      <c r="AS1849" s="0" t="str">
        <f aca="false">IF(ISNUMBER($AH1849),IF($AH1849&lt;0,100,IF($AH1849&lt;=20,50,0)),"")</f>
        <v/>
      </c>
      <c r="AT1849" s="0" t="str">
        <f aca="false">IF(ISNUMBER($AI1849),IF($AI1849&lt;0.95,100,IF($AI1849&lt;=1,50,0)),"")</f>
        <v/>
      </c>
      <c r="AU1849" s="0" t="str">
        <f aca="false">IF(ISNUMBER($AJ1849),IF($AJ1849&lt;30,0,IF($AJ1849&lt;40,50,IF($AJ1849&lt;=90,100,50))),"")</f>
        <v/>
      </c>
      <c r="AV1849" s="0" t="str">
        <f aca="false">IF(ISNUMBER($AK1849),IF($AK1849&gt;-0.2,100,IF($AK1849&gt;=-0.4,50,0)),"")</f>
        <v/>
      </c>
      <c r="AW1849" s="59" t="n">
        <f aca="false">01_指標庫!$H$4*ISNUMBER($F1849)+01_指標庫!$H$5*ISNUMBER($AA1849)+01_指標庫!$H$6*ISNUMBER($G1849)+01_指標庫!$H$7*ISNUMBER($H1849)+01_指標庫!$H$8*ISNUMBER($AF1849)+01_指標庫!$H$9*ISNUMBER($AG1849)+01_指標庫!$H$10*ISNUMBER($AB1849)+01_指標庫!$H$11*ISNUMBER($AC1849)+01_指標庫!$H$12*ISNUMBER($AD1849)+01_指標庫!$H$13*ISNUMBER($AE1849)+01_指標庫!$H$14*ISNUMBER($I1849)+01_指標庫!$H$15*ISNUMBER($AH1849)+01_指標庫!$H$16*ISNUMBER($K1849)+01_指標庫!$H$17*ISNUMBER($AI1849)+01_指標庫!$H$18*ISNUMBER($AJ1849)+01_指標庫!$H$19*ISNUMBER($AK1849)+01_指標庫!$H$20*ISNUMBER($BB1849)+01_指標庫!$H$21*ISNUMBER($BC1849)</f>
        <v>51</v>
      </c>
      <c r="AX1849" s="59" t="n">
        <f aca="false">IF(AW1849=0,50,ROUND((01_指標庫!$H$4*IF(ISNUMBER($F1849),L1849,0)+01_指標庫!$H$5*IF(ISNUMBER($AA1849),AL1849,0)+01_指標庫!$H$6*IF(ISNUMBER($G1849),M1849,0)+01_指標庫!$H$7*IF(ISNUMBER($H1849),N1849,0)+01_指標庫!$H$8*IF(ISNUMBER($AF1849),AQ1849,0)+01_指標庫!$H$9*IF(ISNUMBER($AG1849),AR1849,0)+01_指標庫!$H$10*IF(ISNUMBER($AB1849),AM1849,0)+01_指標庫!$H$11*IF(ISNUMBER($AC1849),AN1849,0)+01_指標庫!$H$12*IF(ISNUMBER($AD1849),AO1849,0)+01_指標庫!$H$13*IF(ISNUMBER($AE1849),AP1849,0)+01_指標庫!$H$14*IF(ISNUMBER($I1849),O1849,0)+01_指標庫!$H$15*IF(ISNUMBER($AH1849),AS1849,0)+01_指標庫!$H$16*IF(ISNUMBER($K1849),P1849,0)+01_指標庫!$H$17*IF(ISNUMBER($AI1849),AT1849,0)+01_指標庫!$H$18*IF(ISNUMBER($AJ1849),AU1849,0)+01_指標庫!$H$19*IF(ISNUMBER($AK1849),AV1849,0)+01_指標庫!$H$20*IF(ISNUMBER($BB1849),BB1849,0)+01_指標庫!$H$21*IF(ISNUMBER($BC1849),BC1849,0))/AW1849,1))</f>
        <v>81.4</v>
      </c>
      <c r="AY1849" s="60"/>
      <c r="AZ1849" s="60"/>
      <c r="BA1849" s="58" t="n">
        <f aca="false">AVERAGE($E1845:$E1849)/AVERAGE($E1840:$E1849)-1</f>
        <v>0.00967263470084023</v>
      </c>
      <c r="BB1849" s="59" t="n">
        <f aca="false">IF(ISNUMBER($BA1849),IF(OR($S1849&lt;=-0.03,$BA1849&lt;-0.003),0,IF(OR($S1849&lt;=-0.02,$BA1849&lt;0.01),50,100)),"")</f>
        <v>50</v>
      </c>
      <c r="BC1849" s="0" t="str">
        <f aca="false">IF(OR(COUNT($AZ1849)=0,COUNT($AZ1848)=0),"",IF(OR($AY1849/$AZ1848-1&lt;=-0.03,$AZ1849/$AZ1848-1&lt;=-0.045,IF(COUNT($AZ1840:$AZ1849)=10,AVERAGE($AZ1845:$AZ1849)/AVERAGE($AZ1840:$AZ1849)-1&lt;-0.01,FALSE())),0,IF(OR($AZ1849/$AZ1848-1&lt;=-0.02,IF(COUNT($AZ1840:$AZ1849)=10,AVERAGE($AZ1845:$AZ1849)/AVERAGE($AZ1840:$AZ1849)-1&lt;0.005,FALSE())),50,100)))</f>
        <v/>
      </c>
    </row>
    <row r="1850" customFormat="false" ht="15" hidden="false" customHeight="true" outlineLevel="0" collapsed="false">
      <c r="A1850" s="47" t="n">
        <v>1846</v>
      </c>
      <c r="B1850" s="48" t="n">
        <v>45236</v>
      </c>
      <c r="C1850" s="47" t="n">
        <v>2023</v>
      </c>
      <c r="D1850" s="49" t="s">
        <v>236</v>
      </c>
      <c r="E1850" s="50" t="n">
        <v>15154.93</v>
      </c>
      <c r="F1850" s="51" t="n">
        <v>0.080543</v>
      </c>
      <c r="G1850" s="51" t="n">
        <v>-0.043331</v>
      </c>
      <c r="H1850" s="52" t="n">
        <v>0.7551</v>
      </c>
      <c r="I1850" s="53" t="n">
        <v>400</v>
      </c>
      <c r="J1850" s="47" t="s">
        <v>235</v>
      </c>
      <c r="K1850" s="54" t="n">
        <v>14.89</v>
      </c>
      <c r="L1850" s="55" t="n">
        <f aca="false">IF(COUNT(F1850)=0,50,IF(F1850&gt;=0,100,IF(F1850&gt;=-0.02,50,0)))</f>
        <v>100</v>
      </c>
      <c r="M1850" s="55" t="n">
        <f aca="false">IF(COUNT(G1850)=0,50,IF(G1850&gt;-0.06,100,IF(G1850&gt;-0.15,50,0)))</f>
        <v>100</v>
      </c>
      <c r="N1850" s="55" t="n">
        <f aca="false">IF(COUNT(H1850)=0,50,IF(H1850&gt;=0.6,100,IF(H1850&gt;=0.4,50,0)))</f>
        <v>100</v>
      </c>
      <c r="O1850" s="55" t="n">
        <f aca="false">IF(COUNT(I1850)=0,50,IF(J1850="proxy_vix",50,IF(I1850&lt;350,100,IF(I1850&lt;=450,50,0))))</f>
        <v>50</v>
      </c>
      <c r="P1850" s="55" t="n">
        <f aca="false">IF(COUNT(K1850)=0,50,IF(K1850&lt;20,100,IF(K1850&lt;=25,50,0)))</f>
        <v>100</v>
      </c>
      <c r="Q1850" s="54"/>
      <c r="R1850" s="47"/>
      <c r="S1850" s="51" t="n">
        <f aca="false">$E1850/$E1849-1</f>
        <v>0.00367164718808377</v>
      </c>
      <c r="T1850" s="56" t="n">
        <f aca="false">$K1850/$K1849-1</f>
        <v>-0.00134138162307174</v>
      </c>
      <c r="V1850" s="57"/>
      <c r="W1850" s="57"/>
      <c r="Y1850" s="1" t="str">
        <f aca="false">IF(AX1850&gt;=70,"EASY",IF(AX1850&gt;40,"UNCERTAIN","HARD"))</f>
        <v>EASY</v>
      </c>
      <c r="AA1850" s="58" t="n">
        <f aca="false">IF($A1850&lt;200,"",AVERAGE($E1801:$E1850)/AVERAGE($E1651:$E1850)-1)</f>
        <v>0.0663623384685712</v>
      </c>
      <c r="AB1850" s="59" t="n">
        <f aca="false">LOOKUP($B1850,07_L1政策步階!$A$4:$A$14,07_L1政策步階!$C$4:$C$14)</f>
        <v>0</v>
      </c>
      <c r="AC1850" s="57"/>
      <c r="AD1850" s="57"/>
      <c r="AE1850" s="57"/>
      <c r="AF1850" s="57"/>
      <c r="AG1850" s="57"/>
      <c r="AH1850" s="57"/>
      <c r="AI1850" s="57"/>
      <c r="AJ1850" s="57"/>
      <c r="AK1850" s="57"/>
      <c r="AL1850" s="59" t="n">
        <f aca="false">IF(ISNUMBER($AA1850),IF($AA1850&gt;=0.005,100,IF($AA1850&gt;=-0.015,50,0)),"")</f>
        <v>100</v>
      </c>
      <c r="AM1850" s="59" t="n">
        <f aca="false">IF(ISNUMBER($AB1850),IF($AB1850=1,100,IF($AB1850=0,50,0)),"")</f>
        <v>50</v>
      </c>
      <c r="AN1850" s="0" t="str">
        <f aca="false">IF(ISNUMBER($AC1850),IF($AC1850&gt;=0.001,100,IF($AC1850&gt;=-0.003,50,0)),"")</f>
        <v/>
      </c>
      <c r="AO1850" s="0" t="str">
        <f aca="false">IF(ISNUMBER($AD1850),IF($AD1850&gt;=0.04,100,IF($AD1850&gt;=0,50,0)),"")</f>
        <v/>
      </c>
      <c r="AP1850" s="0" t="str">
        <f aca="false">IF(ISNUMBER($AE1850),IF($AE1850&gt;=25,100,IF($AE1850&gt;=-75,50,0)),"")</f>
        <v/>
      </c>
      <c r="AQ1850" s="0" t="str">
        <f aca="false">IF(ISNUMBER($AF1850),IF($AF1850&gt;0,100,IF($AF1850&gt;=-50,50,0)),"")</f>
        <v/>
      </c>
      <c r="AR1850" s="0" t="str">
        <f aca="false">IF(ISNUMBER($AG1850),IF($AG1850=1,100,IF($AG1850=0,50,0)),"")</f>
        <v/>
      </c>
      <c r="AS1850" s="0" t="str">
        <f aca="false">IF(ISNUMBER($AH1850),IF($AH1850&lt;0,100,IF($AH1850&lt;=20,50,0)),"")</f>
        <v/>
      </c>
      <c r="AT1850" s="0" t="str">
        <f aca="false">IF(ISNUMBER($AI1850),IF($AI1850&lt;0.95,100,IF($AI1850&lt;=1,50,0)),"")</f>
        <v/>
      </c>
      <c r="AU1850" s="0" t="str">
        <f aca="false">IF(ISNUMBER($AJ1850),IF($AJ1850&lt;30,0,IF($AJ1850&lt;40,50,IF($AJ1850&lt;=90,100,50))),"")</f>
        <v/>
      </c>
      <c r="AV1850" s="0" t="str">
        <f aca="false">IF(ISNUMBER($AK1850),IF($AK1850&gt;-0.2,100,IF($AK1850&gt;=-0.4,50,0)),"")</f>
        <v/>
      </c>
      <c r="AW1850" s="59" t="n">
        <f aca="false">01_指標庫!$H$4*ISNUMBER($F1850)+01_指標庫!$H$5*ISNUMBER($AA1850)+01_指標庫!$H$6*ISNUMBER($G1850)+01_指標庫!$H$7*ISNUMBER($H1850)+01_指標庫!$H$8*ISNUMBER($AF1850)+01_指標庫!$H$9*ISNUMBER($AG1850)+01_指標庫!$H$10*ISNUMBER($AB1850)+01_指標庫!$H$11*ISNUMBER($AC1850)+01_指標庫!$H$12*ISNUMBER($AD1850)+01_指標庫!$H$13*ISNUMBER($AE1850)+01_指標庫!$H$14*ISNUMBER($I1850)+01_指標庫!$H$15*ISNUMBER($AH1850)+01_指標庫!$H$16*ISNUMBER($K1850)+01_指標庫!$H$17*ISNUMBER($AI1850)+01_指標庫!$H$18*ISNUMBER($AJ1850)+01_指標庫!$H$19*ISNUMBER($AK1850)+01_指標庫!$H$20*ISNUMBER($BB1850)+01_指標庫!$H$21*ISNUMBER($BC1850)</f>
        <v>51</v>
      </c>
      <c r="AX1850" s="59" t="n">
        <f aca="false">IF(AW1850=0,50,ROUND((01_指標庫!$H$4*IF(ISNUMBER($F1850),L1850,0)+01_指標庫!$H$5*IF(ISNUMBER($AA1850),AL1850,0)+01_指標庫!$H$6*IF(ISNUMBER($G1850),M1850,0)+01_指標庫!$H$7*IF(ISNUMBER($H1850),N1850,0)+01_指標庫!$H$8*IF(ISNUMBER($AF1850),AQ1850,0)+01_指標庫!$H$9*IF(ISNUMBER($AG1850),AR1850,0)+01_指標庫!$H$10*IF(ISNUMBER($AB1850),AM1850,0)+01_指標庫!$H$11*IF(ISNUMBER($AC1850),AN1850,0)+01_指標庫!$H$12*IF(ISNUMBER($AD1850),AO1850,0)+01_指標庫!$H$13*IF(ISNUMBER($AE1850),AP1850,0)+01_指標庫!$H$14*IF(ISNUMBER($I1850),O1850,0)+01_指標庫!$H$15*IF(ISNUMBER($AH1850),AS1850,0)+01_指標庫!$H$16*IF(ISNUMBER($K1850),P1850,0)+01_指標庫!$H$17*IF(ISNUMBER($AI1850),AT1850,0)+01_指標庫!$H$18*IF(ISNUMBER($AJ1850),AU1850,0)+01_指標庫!$H$19*IF(ISNUMBER($AK1850),AV1850,0)+01_指標庫!$H$20*IF(ISNUMBER($BB1850),BB1850,0)+01_指標庫!$H$21*IF(ISNUMBER($BC1850),BC1850,0))/AW1850,1))</f>
        <v>87.3</v>
      </c>
      <c r="AY1850" s="60"/>
      <c r="AZ1850" s="60"/>
      <c r="BA1850" s="58" t="n">
        <f aca="false">AVERAGE($E1846:$E1850)/AVERAGE($E1841:$E1850)-1</f>
        <v>0.017093367294591</v>
      </c>
      <c r="BB1850" s="59" t="n">
        <f aca="false">IF(ISNUMBER($BA1850),IF(OR($S1850&lt;=-0.03,$BA1850&lt;-0.003),0,IF(OR($S1850&lt;=-0.02,$BA1850&lt;0.01),50,100)),"")</f>
        <v>100</v>
      </c>
      <c r="BC1850" s="0" t="str">
        <f aca="false">IF(OR(COUNT($AZ1850)=0,COUNT($AZ1849)=0),"",IF(OR($AY1850/$AZ1849-1&lt;=-0.03,$AZ1850/$AZ1849-1&lt;=-0.045,IF(COUNT($AZ1841:$AZ1850)=10,AVERAGE($AZ1846:$AZ1850)/AVERAGE($AZ1841:$AZ1850)-1&lt;-0.01,FALSE())),0,IF(OR($AZ1850/$AZ1849-1&lt;=-0.02,IF(COUNT($AZ1841:$AZ1850)=10,AVERAGE($AZ1846:$AZ1850)/AVERAGE($AZ1841:$AZ1850)-1&lt;0.005,FALSE())),50,100)))</f>
        <v/>
      </c>
    </row>
    <row r="1851" customFormat="false" ht="15" hidden="false" customHeight="true" outlineLevel="0" collapsed="false">
      <c r="A1851" s="47" t="n">
        <v>1847</v>
      </c>
      <c r="B1851" s="48" t="n">
        <v>45237</v>
      </c>
      <c r="C1851" s="47" t="n">
        <v>2023</v>
      </c>
      <c r="D1851" s="49" t="s">
        <v>237</v>
      </c>
      <c r="E1851" s="50" t="n">
        <v>15296.02</v>
      </c>
      <c r="F1851" s="51" t="n">
        <v>0.089273</v>
      </c>
      <c r="G1851" s="51" t="n">
        <v>-0.034424</v>
      </c>
      <c r="H1851" s="52" t="n">
        <v>0.7755</v>
      </c>
      <c r="I1851" s="53" t="n">
        <v>408</v>
      </c>
      <c r="J1851" s="47" t="s">
        <v>235</v>
      </c>
      <c r="K1851" s="54" t="n">
        <v>14.81</v>
      </c>
      <c r="L1851" s="55" t="n">
        <f aca="false">IF(COUNT(F1851)=0,50,IF(F1851&gt;=0,100,IF(F1851&gt;=-0.02,50,0)))</f>
        <v>100</v>
      </c>
      <c r="M1851" s="55" t="n">
        <f aca="false">IF(COUNT(G1851)=0,50,IF(G1851&gt;-0.06,100,IF(G1851&gt;-0.15,50,0)))</f>
        <v>100</v>
      </c>
      <c r="N1851" s="55" t="n">
        <f aca="false">IF(COUNT(H1851)=0,50,IF(H1851&gt;=0.6,100,IF(H1851&gt;=0.4,50,0)))</f>
        <v>100</v>
      </c>
      <c r="O1851" s="55" t="n">
        <f aca="false">IF(COUNT(I1851)=0,50,IF(J1851="proxy_vix",50,IF(I1851&lt;350,100,IF(I1851&lt;=450,50,0))))</f>
        <v>50</v>
      </c>
      <c r="P1851" s="55" t="n">
        <f aca="false">IF(COUNT(K1851)=0,50,IF(K1851&lt;20,100,IF(K1851&lt;=25,50,0)))</f>
        <v>100</v>
      </c>
      <c r="Q1851" s="54"/>
      <c r="R1851" s="47"/>
      <c r="S1851" s="51" t="n">
        <f aca="false">$E1851/$E1850-1</f>
        <v>0.00930984174786698</v>
      </c>
      <c r="T1851" s="56" t="n">
        <f aca="false">$K1851/$K1850-1</f>
        <v>-0.00537273337810607</v>
      </c>
      <c r="V1851" s="57"/>
      <c r="W1851" s="57"/>
      <c r="Y1851" s="1" t="str">
        <f aca="false">IF(AX1851&gt;=70,"EASY",IF(AX1851&gt;40,"UNCERTAIN","HARD"))</f>
        <v>EASY</v>
      </c>
      <c r="AA1851" s="58" t="n">
        <f aca="false">IF($A1851&lt;200,"",AVERAGE($E1802:$E1851)/AVERAGE($E1652:$E1851)-1)</f>
        <v>0.065409357705676</v>
      </c>
      <c r="AB1851" s="59" t="n">
        <f aca="false">LOOKUP($B1851,07_L1政策步階!$A$4:$A$14,07_L1政策步階!$C$4:$C$14)</f>
        <v>0</v>
      </c>
      <c r="AC1851" s="57"/>
      <c r="AD1851" s="57"/>
      <c r="AE1851" s="57"/>
      <c r="AF1851" s="57"/>
      <c r="AG1851" s="57"/>
      <c r="AH1851" s="57"/>
      <c r="AI1851" s="57"/>
      <c r="AJ1851" s="57"/>
      <c r="AK1851" s="57"/>
      <c r="AL1851" s="59" t="n">
        <f aca="false">IF(ISNUMBER($AA1851),IF($AA1851&gt;=0.005,100,IF($AA1851&gt;=-0.015,50,0)),"")</f>
        <v>100</v>
      </c>
      <c r="AM1851" s="59" t="n">
        <f aca="false">IF(ISNUMBER($AB1851),IF($AB1851=1,100,IF($AB1851=0,50,0)),"")</f>
        <v>50</v>
      </c>
      <c r="AN1851" s="0" t="str">
        <f aca="false">IF(ISNUMBER($AC1851),IF($AC1851&gt;=0.001,100,IF($AC1851&gt;=-0.003,50,0)),"")</f>
        <v/>
      </c>
      <c r="AO1851" s="0" t="str">
        <f aca="false">IF(ISNUMBER($AD1851),IF($AD1851&gt;=0.04,100,IF($AD1851&gt;=0,50,0)),"")</f>
        <v/>
      </c>
      <c r="AP1851" s="0" t="str">
        <f aca="false">IF(ISNUMBER($AE1851),IF($AE1851&gt;=25,100,IF($AE1851&gt;=-75,50,0)),"")</f>
        <v/>
      </c>
      <c r="AQ1851" s="0" t="str">
        <f aca="false">IF(ISNUMBER($AF1851),IF($AF1851&gt;0,100,IF($AF1851&gt;=-50,50,0)),"")</f>
        <v/>
      </c>
      <c r="AR1851" s="0" t="str">
        <f aca="false">IF(ISNUMBER($AG1851),IF($AG1851=1,100,IF($AG1851=0,50,0)),"")</f>
        <v/>
      </c>
      <c r="AS1851" s="0" t="str">
        <f aca="false">IF(ISNUMBER($AH1851),IF($AH1851&lt;0,100,IF($AH1851&lt;=20,50,0)),"")</f>
        <v/>
      </c>
      <c r="AT1851" s="0" t="str">
        <f aca="false">IF(ISNUMBER($AI1851),IF($AI1851&lt;0.95,100,IF($AI1851&lt;=1,50,0)),"")</f>
        <v/>
      </c>
      <c r="AU1851" s="0" t="str">
        <f aca="false">IF(ISNUMBER($AJ1851),IF($AJ1851&lt;30,0,IF($AJ1851&lt;40,50,IF($AJ1851&lt;=90,100,50))),"")</f>
        <v/>
      </c>
      <c r="AV1851" s="0" t="str">
        <f aca="false">IF(ISNUMBER($AK1851),IF($AK1851&gt;-0.2,100,IF($AK1851&gt;=-0.4,50,0)),"")</f>
        <v/>
      </c>
      <c r="AW1851" s="59" t="n">
        <f aca="false">01_指標庫!$H$4*ISNUMBER($F1851)+01_指標庫!$H$5*ISNUMBER($AA1851)+01_指標庫!$H$6*ISNUMBER($G1851)+01_指標庫!$H$7*ISNUMBER($H1851)+01_指標庫!$H$8*ISNUMBER($AF1851)+01_指標庫!$H$9*ISNUMBER($AG1851)+01_指標庫!$H$10*ISNUMBER($AB1851)+01_指標庫!$H$11*ISNUMBER($AC1851)+01_指標庫!$H$12*ISNUMBER($AD1851)+01_指標庫!$H$13*ISNUMBER($AE1851)+01_指標庫!$H$14*ISNUMBER($I1851)+01_指標庫!$H$15*ISNUMBER($AH1851)+01_指標庫!$H$16*ISNUMBER($K1851)+01_指標庫!$H$17*ISNUMBER($AI1851)+01_指標庫!$H$18*ISNUMBER($AJ1851)+01_指標庫!$H$19*ISNUMBER($AK1851)+01_指標庫!$H$20*ISNUMBER($BB1851)+01_指標庫!$H$21*ISNUMBER($BC1851)</f>
        <v>51</v>
      </c>
      <c r="AX1851" s="59" t="n">
        <f aca="false">IF(AW1851=0,50,ROUND((01_指標庫!$H$4*IF(ISNUMBER($F1851),L1851,0)+01_指標庫!$H$5*IF(ISNUMBER($AA1851),AL1851,0)+01_指標庫!$H$6*IF(ISNUMBER($G1851),M1851,0)+01_指標庫!$H$7*IF(ISNUMBER($H1851),N1851,0)+01_指標庫!$H$8*IF(ISNUMBER($AF1851),AQ1851,0)+01_指標庫!$H$9*IF(ISNUMBER($AG1851),AR1851,0)+01_指標庫!$H$10*IF(ISNUMBER($AB1851),AM1851,0)+01_指標庫!$H$11*IF(ISNUMBER($AC1851),AN1851,0)+01_指標庫!$H$12*IF(ISNUMBER($AD1851),AO1851,0)+01_指標庫!$H$13*IF(ISNUMBER($AE1851),AP1851,0)+01_指標庫!$H$14*IF(ISNUMBER($I1851),O1851,0)+01_指標庫!$H$15*IF(ISNUMBER($AH1851),AS1851,0)+01_指標庫!$H$16*IF(ISNUMBER($K1851),P1851,0)+01_指標庫!$H$17*IF(ISNUMBER($AI1851),AT1851,0)+01_指標庫!$H$18*IF(ISNUMBER($AJ1851),AU1851,0)+01_指標庫!$H$19*IF(ISNUMBER($AK1851),AV1851,0)+01_指標庫!$H$20*IF(ISNUMBER($BB1851),BB1851,0)+01_指標庫!$H$21*IF(ISNUMBER($BC1851),BC1851,0))/AW1851,1))</f>
        <v>87.3</v>
      </c>
      <c r="AY1851" s="60"/>
      <c r="AZ1851" s="60"/>
      <c r="BA1851" s="58" t="n">
        <f aca="false">AVERAGE($E1847:$E1851)/AVERAGE($E1842:$E1851)-1</f>
        <v>0.0253697292875652</v>
      </c>
      <c r="BB1851" s="59" t="n">
        <f aca="false">IF(ISNUMBER($BA1851),IF(OR($S1851&lt;=-0.03,$BA1851&lt;-0.003),0,IF(OR($S1851&lt;=-0.02,$BA1851&lt;0.01),50,100)),"")</f>
        <v>100</v>
      </c>
      <c r="BC1851" s="0" t="str">
        <f aca="false">IF(OR(COUNT($AZ1851)=0,COUNT($AZ1850)=0),"",IF(OR($AY1851/$AZ1850-1&lt;=-0.03,$AZ1851/$AZ1850-1&lt;=-0.045,IF(COUNT($AZ1842:$AZ1851)=10,AVERAGE($AZ1847:$AZ1851)/AVERAGE($AZ1842:$AZ1851)-1&lt;-0.01,FALSE())),0,IF(OR($AZ1851/$AZ1850-1&lt;=-0.02,IF(COUNT($AZ1842:$AZ1851)=10,AVERAGE($AZ1847:$AZ1851)/AVERAGE($AZ1842:$AZ1851)-1&lt;0.005,FALSE())),50,100)))</f>
        <v/>
      </c>
    </row>
    <row r="1852" customFormat="false" ht="15" hidden="false" customHeight="true" outlineLevel="0" collapsed="false">
      <c r="A1852" s="47" t="n">
        <v>1848</v>
      </c>
      <c r="B1852" s="48" t="n">
        <v>45238</v>
      </c>
      <c r="C1852" s="47" t="n">
        <v>2023</v>
      </c>
      <c r="D1852" s="49" t="s">
        <v>238</v>
      </c>
      <c r="E1852" s="50" t="n">
        <v>15313.24</v>
      </c>
      <c r="F1852" s="51" t="n">
        <v>0.089155</v>
      </c>
      <c r="G1852" s="51" t="n">
        <v>-0.033337</v>
      </c>
      <c r="H1852" s="52" t="n">
        <v>0.7755</v>
      </c>
      <c r="I1852" s="53" t="n">
        <v>408</v>
      </c>
      <c r="J1852" s="47" t="s">
        <v>235</v>
      </c>
      <c r="K1852" s="54" t="n">
        <v>14.45</v>
      </c>
      <c r="L1852" s="55" t="n">
        <f aca="false">IF(COUNT(F1852)=0,50,IF(F1852&gt;=0,100,IF(F1852&gt;=-0.02,50,0)))</f>
        <v>100</v>
      </c>
      <c r="M1852" s="55" t="n">
        <f aca="false">IF(COUNT(G1852)=0,50,IF(G1852&gt;-0.06,100,IF(G1852&gt;-0.15,50,0)))</f>
        <v>100</v>
      </c>
      <c r="N1852" s="55" t="n">
        <f aca="false">IF(COUNT(H1852)=0,50,IF(H1852&gt;=0.6,100,IF(H1852&gt;=0.4,50,0)))</f>
        <v>100</v>
      </c>
      <c r="O1852" s="55" t="n">
        <f aca="false">IF(COUNT(I1852)=0,50,IF(J1852="proxy_vix",50,IF(I1852&lt;350,100,IF(I1852&lt;=450,50,0))))</f>
        <v>50</v>
      </c>
      <c r="P1852" s="55" t="n">
        <f aca="false">IF(COUNT(K1852)=0,50,IF(K1852&lt;20,100,IF(K1852&lt;=25,50,0)))</f>
        <v>100</v>
      </c>
      <c r="Q1852" s="54"/>
      <c r="R1852" s="47"/>
      <c r="S1852" s="51" t="n">
        <f aca="false">$E1852/$E1851-1</f>
        <v>0.00112578304683164</v>
      </c>
      <c r="T1852" s="56" t="n">
        <f aca="false">$K1852/$K1851-1</f>
        <v>-0.024307900067522</v>
      </c>
      <c r="V1852" s="57"/>
      <c r="W1852" s="57"/>
      <c r="Y1852" s="1" t="str">
        <f aca="false">IF(AX1852&gt;=70,"EASY",IF(AX1852&gt;40,"UNCERTAIN","HARD"))</f>
        <v>EASY</v>
      </c>
      <c r="AA1852" s="58" t="n">
        <f aca="false">IF($A1852&lt;200,"",AVERAGE($E1803:$E1852)/AVERAGE($E1653:$E1852)-1)</f>
        <v>0.0640058516556696</v>
      </c>
      <c r="AB1852" s="59" t="n">
        <f aca="false">LOOKUP($B1852,07_L1政策步階!$A$4:$A$14,07_L1政策步階!$C$4:$C$14)</f>
        <v>0</v>
      </c>
      <c r="AC1852" s="57"/>
      <c r="AD1852" s="57"/>
      <c r="AE1852" s="57"/>
      <c r="AF1852" s="57"/>
      <c r="AG1852" s="57"/>
      <c r="AH1852" s="57"/>
      <c r="AI1852" s="57"/>
      <c r="AJ1852" s="57"/>
      <c r="AK1852" s="57"/>
      <c r="AL1852" s="59" t="n">
        <f aca="false">IF(ISNUMBER($AA1852),IF($AA1852&gt;=0.005,100,IF($AA1852&gt;=-0.015,50,0)),"")</f>
        <v>100</v>
      </c>
      <c r="AM1852" s="59" t="n">
        <f aca="false">IF(ISNUMBER($AB1852),IF($AB1852=1,100,IF($AB1852=0,50,0)),"")</f>
        <v>50</v>
      </c>
      <c r="AN1852" s="0" t="str">
        <f aca="false">IF(ISNUMBER($AC1852),IF($AC1852&gt;=0.001,100,IF($AC1852&gt;=-0.003,50,0)),"")</f>
        <v/>
      </c>
      <c r="AO1852" s="0" t="str">
        <f aca="false">IF(ISNUMBER($AD1852),IF($AD1852&gt;=0.04,100,IF($AD1852&gt;=0,50,0)),"")</f>
        <v/>
      </c>
      <c r="AP1852" s="0" t="str">
        <f aca="false">IF(ISNUMBER($AE1852),IF($AE1852&gt;=25,100,IF($AE1852&gt;=-75,50,0)),"")</f>
        <v/>
      </c>
      <c r="AQ1852" s="0" t="str">
        <f aca="false">IF(ISNUMBER($AF1852),IF($AF1852&gt;0,100,IF($AF1852&gt;=-50,50,0)),"")</f>
        <v/>
      </c>
      <c r="AR1852" s="0" t="str">
        <f aca="false">IF(ISNUMBER($AG1852),IF($AG1852=1,100,IF($AG1852=0,50,0)),"")</f>
        <v/>
      </c>
      <c r="AS1852" s="0" t="str">
        <f aca="false">IF(ISNUMBER($AH1852),IF($AH1852&lt;0,100,IF($AH1852&lt;=20,50,0)),"")</f>
        <v/>
      </c>
      <c r="AT1852" s="0" t="str">
        <f aca="false">IF(ISNUMBER($AI1852),IF($AI1852&lt;0.95,100,IF($AI1852&lt;=1,50,0)),"")</f>
        <v/>
      </c>
      <c r="AU1852" s="0" t="str">
        <f aca="false">IF(ISNUMBER($AJ1852),IF($AJ1852&lt;30,0,IF($AJ1852&lt;40,50,IF($AJ1852&lt;=90,100,50))),"")</f>
        <v/>
      </c>
      <c r="AV1852" s="0" t="str">
        <f aca="false">IF(ISNUMBER($AK1852),IF($AK1852&gt;-0.2,100,IF($AK1852&gt;=-0.4,50,0)),"")</f>
        <v/>
      </c>
      <c r="AW1852" s="59" t="n">
        <f aca="false">01_指標庫!$H$4*ISNUMBER($F1852)+01_指標庫!$H$5*ISNUMBER($AA1852)+01_指標庫!$H$6*ISNUMBER($G1852)+01_指標庫!$H$7*ISNUMBER($H1852)+01_指標庫!$H$8*ISNUMBER($AF1852)+01_指標庫!$H$9*ISNUMBER($AG1852)+01_指標庫!$H$10*ISNUMBER($AB1852)+01_指標庫!$H$11*ISNUMBER($AC1852)+01_指標庫!$H$12*ISNUMBER($AD1852)+01_指標庫!$H$13*ISNUMBER($AE1852)+01_指標庫!$H$14*ISNUMBER($I1852)+01_指標庫!$H$15*ISNUMBER($AH1852)+01_指標庫!$H$16*ISNUMBER($K1852)+01_指標庫!$H$17*ISNUMBER($AI1852)+01_指標庫!$H$18*ISNUMBER($AJ1852)+01_指標庫!$H$19*ISNUMBER($AK1852)+01_指標庫!$H$20*ISNUMBER($BB1852)+01_指標庫!$H$21*ISNUMBER($BC1852)</f>
        <v>51</v>
      </c>
      <c r="AX1852" s="59" t="n">
        <f aca="false">IF(AW1852=0,50,ROUND((01_指標庫!$H$4*IF(ISNUMBER($F1852),L1852,0)+01_指標庫!$H$5*IF(ISNUMBER($AA1852),AL1852,0)+01_指標庫!$H$6*IF(ISNUMBER($G1852),M1852,0)+01_指標庫!$H$7*IF(ISNUMBER($H1852),N1852,0)+01_指標庫!$H$8*IF(ISNUMBER($AF1852),AQ1852,0)+01_指標庫!$H$9*IF(ISNUMBER($AG1852),AR1852,0)+01_指標庫!$H$10*IF(ISNUMBER($AB1852),AM1852,0)+01_指標庫!$H$11*IF(ISNUMBER($AC1852),AN1852,0)+01_指標庫!$H$12*IF(ISNUMBER($AD1852),AO1852,0)+01_指標庫!$H$13*IF(ISNUMBER($AE1852),AP1852,0)+01_指標庫!$H$14*IF(ISNUMBER($I1852),O1852,0)+01_指標庫!$H$15*IF(ISNUMBER($AH1852),AS1852,0)+01_指標庫!$H$16*IF(ISNUMBER($K1852),P1852,0)+01_指標庫!$H$17*IF(ISNUMBER($AI1852),AT1852,0)+01_指標庫!$H$18*IF(ISNUMBER($AJ1852),AU1852,0)+01_指標庫!$H$19*IF(ISNUMBER($AK1852),AV1852,0)+01_指標庫!$H$20*IF(ISNUMBER($BB1852),BB1852,0)+01_指標庫!$H$21*IF(ISNUMBER($BC1852),BC1852,0))/AW1852,1))</f>
        <v>87.3</v>
      </c>
      <c r="AY1852" s="60"/>
      <c r="AZ1852" s="60"/>
      <c r="BA1852" s="58" t="n">
        <f aca="false">AVERAGE($E1848:$E1852)/AVERAGE($E1843:$E1852)-1</f>
        <v>0.0276847390710087</v>
      </c>
      <c r="BB1852" s="59" t="n">
        <f aca="false">IF(ISNUMBER($BA1852),IF(OR($S1852&lt;=-0.03,$BA1852&lt;-0.003),0,IF(OR($S1852&lt;=-0.02,$BA1852&lt;0.01),50,100)),"")</f>
        <v>100</v>
      </c>
      <c r="BC1852" s="0" t="str">
        <f aca="false">IF(OR(COUNT($AZ1852)=0,COUNT($AZ1851)=0),"",IF(OR($AY1852/$AZ1851-1&lt;=-0.03,$AZ1852/$AZ1851-1&lt;=-0.045,IF(COUNT($AZ1843:$AZ1852)=10,AVERAGE($AZ1848:$AZ1852)/AVERAGE($AZ1843:$AZ1852)-1&lt;-0.01,FALSE())),0,IF(OR($AZ1852/$AZ1851-1&lt;=-0.02,IF(COUNT($AZ1843:$AZ1852)=10,AVERAGE($AZ1848:$AZ1852)/AVERAGE($AZ1843:$AZ1852)-1&lt;0.005,FALSE())),50,100)))</f>
        <v/>
      </c>
    </row>
    <row r="1853" customFormat="false" ht="15" hidden="false" customHeight="true" outlineLevel="0" collapsed="false">
      <c r="A1853" s="47" t="n">
        <v>1849</v>
      </c>
      <c r="B1853" s="48" t="n">
        <v>45239</v>
      </c>
      <c r="C1853" s="47" t="n">
        <v>2023</v>
      </c>
      <c r="D1853" s="49" t="s">
        <v>239</v>
      </c>
      <c r="E1853" s="50" t="n">
        <v>15187.9</v>
      </c>
      <c r="F1853" s="51" t="n">
        <v>0.078946</v>
      </c>
      <c r="G1853" s="51" t="n">
        <v>-0.04125</v>
      </c>
      <c r="H1853" s="52" t="n">
        <v>0.7551</v>
      </c>
      <c r="I1853" s="53" t="n">
        <v>404</v>
      </c>
      <c r="J1853" s="47" t="s">
        <v>235</v>
      </c>
      <c r="K1853" s="54" t="n">
        <v>15.29</v>
      </c>
      <c r="L1853" s="55" t="n">
        <f aca="false">IF(COUNT(F1853)=0,50,IF(F1853&gt;=0,100,IF(F1853&gt;=-0.02,50,0)))</f>
        <v>100</v>
      </c>
      <c r="M1853" s="55" t="n">
        <f aca="false">IF(COUNT(G1853)=0,50,IF(G1853&gt;-0.06,100,IF(G1853&gt;-0.15,50,0)))</f>
        <v>100</v>
      </c>
      <c r="N1853" s="55" t="n">
        <f aca="false">IF(COUNT(H1853)=0,50,IF(H1853&gt;=0.6,100,IF(H1853&gt;=0.4,50,0)))</f>
        <v>100</v>
      </c>
      <c r="O1853" s="55" t="n">
        <f aca="false">IF(COUNT(I1853)=0,50,IF(J1853="proxy_vix",50,IF(I1853&lt;350,100,IF(I1853&lt;=450,50,0))))</f>
        <v>50</v>
      </c>
      <c r="P1853" s="55" t="n">
        <f aca="false">IF(COUNT(K1853)=0,50,IF(K1853&lt;20,100,IF(K1853&lt;=25,50,0)))</f>
        <v>100</v>
      </c>
      <c r="Q1853" s="54"/>
      <c r="R1853" s="47"/>
      <c r="S1853" s="51" t="n">
        <f aca="false">$E1853/$E1852-1</f>
        <v>-0.008185073831534</v>
      </c>
      <c r="T1853" s="56" t="n">
        <f aca="false">$K1853/$K1852-1</f>
        <v>0.0581314878892734</v>
      </c>
      <c r="V1853" s="57"/>
      <c r="W1853" s="57"/>
      <c r="Y1853" s="1" t="str">
        <f aca="false">IF(AX1853&gt;=70,"EASY",IF(AX1853&gt;40,"UNCERTAIN","HARD"))</f>
        <v>EASY</v>
      </c>
      <c r="AA1853" s="58" t="n">
        <f aca="false">IF($A1853&lt;200,"",AVERAGE($E1804:$E1853)/AVERAGE($E1654:$E1853)-1)</f>
        <v>0.0623409500694996</v>
      </c>
      <c r="AB1853" s="59" t="n">
        <f aca="false">LOOKUP($B1853,07_L1政策步階!$A$4:$A$14,07_L1政策步階!$C$4:$C$14)</f>
        <v>0</v>
      </c>
      <c r="AC1853" s="57"/>
      <c r="AD1853" s="57"/>
      <c r="AE1853" s="57"/>
      <c r="AF1853" s="57"/>
      <c r="AG1853" s="57"/>
      <c r="AH1853" s="57"/>
      <c r="AI1853" s="57"/>
      <c r="AJ1853" s="57"/>
      <c r="AK1853" s="57"/>
      <c r="AL1853" s="59" t="n">
        <f aca="false">IF(ISNUMBER($AA1853),IF($AA1853&gt;=0.005,100,IF($AA1853&gt;=-0.015,50,0)),"")</f>
        <v>100</v>
      </c>
      <c r="AM1853" s="59" t="n">
        <f aca="false">IF(ISNUMBER($AB1853),IF($AB1853=1,100,IF($AB1853=0,50,0)),"")</f>
        <v>50</v>
      </c>
      <c r="AN1853" s="0" t="str">
        <f aca="false">IF(ISNUMBER($AC1853),IF($AC1853&gt;=0.001,100,IF($AC1853&gt;=-0.003,50,0)),"")</f>
        <v/>
      </c>
      <c r="AO1853" s="0" t="str">
        <f aca="false">IF(ISNUMBER($AD1853),IF($AD1853&gt;=0.04,100,IF($AD1853&gt;=0,50,0)),"")</f>
        <v/>
      </c>
      <c r="AP1853" s="0" t="str">
        <f aca="false">IF(ISNUMBER($AE1853),IF($AE1853&gt;=25,100,IF($AE1853&gt;=-75,50,0)),"")</f>
        <v/>
      </c>
      <c r="AQ1853" s="0" t="str">
        <f aca="false">IF(ISNUMBER($AF1853),IF($AF1853&gt;0,100,IF($AF1853&gt;=-50,50,0)),"")</f>
        <v/>
      </c>
      <c r="AR1853" s="0" t="str">
        <f aca="false">IF(ISNUMBER($AG1853),IF($AG1853=1,100,IF($AG1853=0,50,0)),"")</f>
        <v/>
      </c>
      <c r="AS1853" s="0" t="str">
        <f aca="false">IF(ISNUMBER($AH1853),IF($AH1853&lt;0,100,IF($AH1853&lt;=20,50,0)),"")</f>
        <v/>
      </c>
      <c r="AT1853" s="0" t="str">
        <f aca="false">IF(ISNUMBER($AI1853),IF($AI1853&lt;0.95,100,IF($AI1853&lt;=1,50,0)),"")</f>
        <v/>
      </c>
      <c r="AU1853" s="0" t="str">
        <f aca="false">IF(ISNUMBER($AJ1853),IF($AJ1853&lt;30,0,IF($AJ1853&lt;40,50,IF($AJ1853&lt;=90,100,50))),"")</f>
        <v/>
      </c>
      <c r="AV1853" s="0" t="str">
        <f aca="false">IF(ISNUMBER($AK1853),IF($AK1853&gt;-0.2,100,IF($AK1853&gt;=-0.4,50,0)),"")</f>
        <v/>
      </c>
      <c r="AW1853" s="59" t="n">
        <f aca="false">01_指標庫!$H$4*ISNUMBER($F1853)+01_指標庫!$H$5*ISNUMBER($AA1853)+01_指標庫!$H$6*ISNUMBER($G1853)+01_指標庫!$H$7*ISNUMBER($H1853)+01_指標庫!$H$8*ISNUMBER($AF1853)+01_指標庫!$H$9*ISNUMBER($AG1853)+01_指標庫!$H$10*ISNUMBER($AB1853)+01_指標庫!$H$11*ISNUMBER($AC1853)+01_指標庫!$H$12*ISNUMBER($AD1853)+01_指標庫!$H$13*ISNUMBER($AE1853)+01_指標庫!$H$14*ISNUMBER($I1853)+01_指標庫!$H$15*ISNUMBER($AH1853)+01_指標庫!$H$16*ISNUMBER($K1853)+01_指標庫!$H$17*ISNUMBER($AI1853)+01_指標庫!$H$18*ISNUMBER($AJ1853)+01_指標庫!$H$19*ISNUMBER($AK1853)+01_指標庫!$H$20*ISNUMBER($BB1853)+01_指標庫!$H$21*ISNUMBER($BC1853)</f>
        <v>51</v>
      </c>
      <c r="AX1853" s="59" t="n">
        <f aca="false">IF(AW1853=0,50,ROUND((01_指標庫!$H$4*IF(ISNUMBER($F1853),L1853,0)+01_指標庫!$H$5*IF(ISNUMBER($AA1853),AL1853,0)+01_指標庫!$H$6*IF(ISNUMBER($G1853),M1853,0)+01_指標庫!$H$7*IF(ISNUMBER($H1853),N1853,0)+01_指標庫!$H$8*IF(ISNUMBER($AF1853),AQ1853,0)+01_指標庫!$H$9*IF(ISNUMBER($AG1853),AR1853,0)+01_指標庫!$H$10*IF(ISNUMBER($AB1853),AM1853,0)+01_指標庫!$H$11*IF(ISNUMBER($AC1853),AN1853,0)+01_指標庫!$H$12*IF(ISNUMBER($AD1853),AO1853,0)+01_指標庫!$H$13*IF(ISNUMBER($AE1853),AP1853,0)+01_指標庫!$H$14*IF(ISNUMBER($I1853),O1853,0)+01_指標庫!$H$15*IF(ISNUMBER($AH1853),AS1853,0)+01_指標庫!$H$16*IF(ISNUMBER($K1853),P1853,0)+01_指標庫!$H$17*IF(ISNUMBER($AI1853),AT1853,0)+01_指標庫!$H$18*IF(ISNUMBER($AJ1853),AU1853,0)+01_指標庫!$H$19*IF(ISNUMBER($AK1853),AV1853,0)+01_指標庫!$H$20*IF(ISNUMBER($BB1853),BB1853,0)+01_指標庫!$H$21*IF(ISNUMBER($BC1853),BC1853,0))/AW1853,1))</f>
        <v>87.3</v>
      </c>
      <c r="AY1853" s="60"/>
      <c r="AZ1853" s="60"/>
      <c r="BA1853" s="58" t="n">
        <f aca="false">AVERAGE($E1849:$E1853)/AVERAGE($E1844:$E1853)-1</f>
        <v>0.0238379663675208</v>
      </c>
      <c r="BB1853" s="59" t="n">
        <f aca="false">IF(ISNUMBER($BA1853),IF(OR($S1853&lt;=-0.03,$BA1853&lt;-0.003),0,IF(OR($S1853&lt;=-0.02,$BA1853&lt;0.01),50,100)),"")</f>
        <v>100</v>
      </c>
      <c r="BC1853" s="0" t="str">
        <f aca="false">IF(OR(COUNT($AZ1853)=0,COUNT($AZ1852)=0),"",IF(OR($AY1853/$AZ1852-1&lt;=-0.03,$AZ1853/$AZ1852-1&lt;=-0.045,IF(COUNT($AZ1844:$AZ1853)=10,AVERAGE($AZ1849:$AZ1853)/AVERAGE($AZ1844:$AZ1853)-1&lt;-0.01,FALSE())),0,IF(OR($AZ1853/$AZ1852-1&lt;=-0.02,IF(COUNT($AZ1844:$AZ1853)=10,AVERAGE($AZ1849:$AZ1853)/AVERAGE($AZ1844:$AZ1853)-1&lt;0.005,FALSE())),50,100)))</f>
        <v/>
      </c>
    </row>
    <row r="1854" customFormat="false" ht="15" hidden="false" customHeight="true" outlineLevel="0" collapsed="false">
      <c r="A1854" s="47" t="n">
        <v>1850</v>
      </c>
      <c r="B1854" s="48" t="n">
        <v>45240</v>
      </c>
      <c r="C1854" s="47" t="n">
        <v>2023</v>
      </c>
      <c r="D1854" s="49" t="s">
        <v>234</v>
      </c>
      <c r="E1854" s="50" t="n">
        <v>15529.12</v>
      </c>
      <c r="F1854" s="51" t="n">
        <v>0.101825</v>
      </c>
      <c r="G1854" s="51" t="n">
        <v>-0.01971</v>
      </c>
      <c r="H1854" s="52" t="n">
        <v>0.7959</v>
      </c>
      <c r="I1854" s="53" t="n">
        <v>403</v>
      </c>
      <c r="J1854" s="47" t="s">
        <v>235</v>
      </c>
      <c r="K1854" s="54" t="n">
        <v>14.17</v>
      </c>
      <c r="L1854" s="55" t="n">
        <f aca="false">IF(COUNT(F1854)=0,50,IF(F1854&gt;=0,100,IF(F1854&gt;=-0.02,50,0)))</f>
        <v>100</v>
      </c>
      <c r="M1854" s="55" t="n">
        <f aca="false">IF(COUNT(G1854)=0,50,IF(G1854&gt;-0.06,100,IF(G1854&gt;-0.15,50,0)))</f>
        <v>100</v>
      </c>
      <c r="N1854" s="55" t="n">
        <f aca="false">IF(COUNT(H1854)=0,50,IF(H1854&gt;=0.6,100,IF(H1854&gt;=0.4,50,0)))</f>
        <v>100</v>
      </c>
      <c r="O1854" s="55" t="n">
        <f aca="false">IF(COUNT(I1854)=0,50,IF(J1854="proxy_vix",50,IF(I1854&lt;350,100,IF(I1854&lt;=450,50,0))))</f>
        <v>50</v>
      </c>
      <c r="P1854" s="55" t="n">
        <f aca="false">IF(COUNT(K1854)=0,50,IF(K1854&lt;20,100,IF(K1854&lt;=25,50,0)))</f>
        <v>100</v>
      </c>
      <c r="Q1854" s="54"/>
      <c r="R1854" s="47"/>
      <c r="S1854" s="51" t="n">
        <f aca="false">$E1854/$E1853-1</f>
        <v>0.0224665687817276</v>
      </c>
      <c r="T1854" s="56" t="n">
        <f aca="false">$K1854/$K1853-1</f>
        <v>-0.0732504905166775</v>
      </c>
      <c r="V1854" s="57"/>
      <c r="W1854" s="57"/>
      <c r="Y1854" s="1" t="str">
        <f aca="false">IF(AX1854&gt;=70,"EASY",IF(AX1854&gt;40,"UNCERTAIN","HARD"))</f>
        <v>EASY</v>
      </c>
      <c r="AA1854" s="58" t="n">
        <f aca="false">IF($A1854&lt;200,"",AVERAGE($E1805:$E1854)/AVERAGE($E1655:$E1854)-1)</f>
        <v>0.0610701117738985</v>
      </c>
      <c r="AB1854" s="59" t="n">
        <f aca="false">LOOKUP($B1854,07_L1政策步階!$A$4:$A$14,07_L1政策步階!$C$4:$C$14)</f>
        <v>0</v>
      </c>
      <c r="AC1854" s="57"/>
      <c r="AD1854" s="57"/>
      <c r="AE1854" s="57"/>
      <c r="AF1854" s="57"/>
      <c r="AG1854" s="57"/>
      <c r="AH1854" s="57"/>
      <c r="AI1854" s="57"/>
      <c r="AJ1854" s="57"/>
      <c r="AK1854" s="57"/>
      <c r="AL1854" s="59" t="n">
        <f aca="false">IF(ISNUMBER($AA1854),IF($AA1854&gt;=0.005,100,IF($AA1854&gt;=-0.015,50,0)),"")</f>
        <v>100</v>
      </c>
      <c r="AM1854" s="59" t="n">
        <f aca="false">IF(ISNUMBER($AB1854),IF($AB1854=1,100,IF($AB1854=0,50,0)),"")</f>
        <v>50</v>
      </c>
      <c r="AN1854" s="0" t="str">
        <f aca="false">IF(ISNUMBER($AC1854),IF($AC1854&gt;=0.001,100,IF($AC1854&gt;=-0.003,50,0)),"")</f>
        <v/>
      </c>
      <c r="AO1854" s="0" t="str">
        <f aca="false">IF(ISNUMBER($AD1854),IF($AD1854&gt;=0.04,100,IF($AD1854&gt;=0,50,0)),"")</f>
        <v/>
      </c>
      <c r="AP1854" s="0" t="str">
        <f aca="false">IF(ISNUMBER($AE1854),IF($AE1854&gt;=25,100,IF($AE1854&gt;=-75,50,0)),"")</f>
        <v/>
      </c>
      <c r="AQ1854" s="0" t="str">
        <f aca="false">IF(ISNUMBER($AF1854),IF($AF1854&gt;0,100,IF($AF1854&gt;=-50,50,0)),"")</f>
        <v/>
      </c>
      <c r="AR1854" s="0" t="str">
        <f aca="false">IF(ISNUMBER($AG1854),IF($AG1854=1,100,IF($AG1854=0,50,0)),"")</f>
        <v/>
      </c>
      <c r="AS1854" s="0" t="str">
        <f aca="false">IF(ISNUMBER($AH1854),IF($AH1854&lt;0,100,IF($AH1854&lt;=20,50,0)),"")</f>
        <v/>
      </c>
      <c r="AT1854" s="0" t="str">
        <f aca="false">IF(ISNUMBER($AI1854),IF($AI1854&lt;0.95,100,IF($AI1854&lt;=1,50,0)),"")</f>
        <v/>
      </c>
      <c r="AU1854" s="0" t="str">
        <f aca="false">IF(ISNUMBER($AJ1854),IF($AJ1854&lt;30,0,IF($AJ1854&lt;40,50,IF($AJ1854&lt;=90,100,50))),"")</f>
        <v/>
      </c>
      <c r="AV1854" s="0" t="str">
        <f aca="false">IF(ISNUMBER($AK1854),IF($AK1854&gt;-0.2,100,IF($AK1854&gt;=-0.4,50,0)),"")</f>
        <v/>
      </c>
      <c r="AW1854" s="59" t="n">
        <f aca="false">01_指標庫!$H$4*ISNUMBER($F1854)+01_指標庫!$H$5*ISNUMBER($AA1854)+01_指標庫!$H$6*ISNUMBER($G1854)+01_指標庫!$H$7*ISNUMBER($H1854)+01_指標庫!$H$8*ISNUMBER($AF1854)+01_指標庫!$H$9*ISNUMBER($AG1854)+01_指標庫!$H$10*ISNUMBER($AB1854)+01_指標庫!$H$11*ISNUMBER($AC1854)+01_指標庫!$H$12*ISNUMBER($AD1854)+01_指標庫!$H$13*ISNUMBER($AE1854)+01_指標庫!$H$14*ISNUMBER($I1854)+01_指標庫!$H$15*ISNUMBER($AH1854)+01_指標庫!$H$16*ISNUMBER($K1854)+01_指標庫!$H$17*ISNUMBER($AI1854)+01_指標庫!$H$18*ISNUMBER($AJ1854)+01_指標庫!$H$19*ISNUMBER($AK1854)+01_指標庫!$H$20*ISNUMBER($BB1854)+01_指標庫!$H$21*ISNUMBER($BC1854)</f>
        <v>51</v>
      </c>
      <c r="AX1854" s="59" t="n">
        <f aca="false">IF(AW1854=0,50,ROUND((01_指標庫!$H$4*IF(ISNUMBER($F1854),L1854,0)+01_指標庫!$H$5*IF(ISNUMBER($AA1854),AL1854,0)+01_指標庫!$H$6*IF(ISNUMBER($G1854),M1854,0)+01_指標庫!$H$7*IF(ISNUMBER($H1854),N1854,0)+01_指標庫!$H$8*IF(ISNUMBER($AF1854),AQ1854,0)+01_指標庫!$H$9*IF(ISNUMBER($AG1854),AR1854,0)+01_指標庫!$H$10*IF(ISNUMBER($AB1854),AM1854,0)+01_指標庫!$H$11*IF(ISNUMBER($AC1854),AN1854,0)+01_指標庫!$H$12*IF(ISNUMBER($AD1854),AO1854,0)+01_指標庫!$H$13*IF(ISNUMBER($AE1854),AP1854,0)+01_指標庫!$H$14*IF(ISNUMBER($I1854),O1854,0)+01_指標庫!$H$15*IF(ISNUMBER($AH1854),AS1854,0)+01_指標庫!$H$16*IF(ISNUMBER($K1854),P1854,0)+01_指標庫!$H$17*IF(ISNUMBER($AI1854),AT1854,0)+01_指標庫!$H$18*IF(ISNUMBER($AJ1854),AU1854,0)+01_指標庫!$H$19*IF(ISNUMBER($AK1854),AV1854,0)+01_指標庫!$H$20*IF(ISNUMBER($BB1854),BB1854,0)+01_指標庫!$H$21*IF(ISNUMBER($BC1854),BC1854,0))/AW1854,1))</f>
        <v>87.3</v>
      </c>
      <c r="AY1854" s="60"/>
      <c r="AZ1854" s="60"/>
      <c r="BA1854" s="58" t="n">
        <f aca="false">AVERAGE($E1850:$E1854)/AVERAGE($E1845:$E1854)-1</f>
        <v>0.0203586207632624</v>
      </c>
      <c r="BB1854" s="59" t="n">
        <f aca="false">IF(ISNUMBER($BA1854),IF(OR($S1854&lt;=-0.03,$BA1854&lt;-0.003),0,IF(OR($S1854&lt;=-0.02,$BA1854&lt;0.01),50,100)),"")</f>
        <v>100</v>
      </c>
      <c r="BC1854" s="0" t="str">
        <f aca="false">IF(OR(COUNT($AZ1854)=0,COUNT($AZ1853)=0),"",IF(OR($AY1854/$AZ1853-1&lt;=-0.03,$AZ1854/$AZ1853-1&lt;=-0.045,IF(COUNT($AZ1845:$AZ1854)=10,AVERAGE($AZ1850:$AZ1854)/AVERAGE($AZ1845:$AZ1854)-1&lt;-0.01,FALSE())),0,IF(OR($AZ1854/$AZ1853-1&lt;=-0.02,IF(COUNT($AZ1845:$AZ1854)=10,AVERAGE($AZ1850:$AZ1854)/AVERAGE($AZ1845:$AZ1854)-1&lt;0.005,FALSE())),50,100)))</f>
        <v/>
      </c>
    </row>
    <row r="1855" customFormat="false" ht="15" hidden="false" customHeight="true" outlineLevel="0" collapsed="false">
      <c r="A1855" s="47" t="n">
        <v>1851</v>
      </c>
      <c r="B1855" s="48" t="n">
        <v>45243</v>
      </c>
      <c r="C1855" s="47" t="n">
        <v>2023</v>
      </c>
      <c r="D1855" s="49" t="s">
        <v>236</v>
      </c>
      <c r="E1855" s="50" t="n">
        <v>15482.79</v>
      </c>
      <c r="F1855" s="51" t="n">
        <v>0.097247</v>
      </c>
      <c r="G1855" s="51" t="n">
        <v>-0.022634</v>
      </c>
      <c r="H1855" s="52" t="n">
        <v>0.7959</v>
      </c>
      <c r="I1855" s="53" t="n">
        <v>403</v>
      </c>
      <c r="J1855" s="47" t="s">
        <v>235</v>
      </c>
      <c r="K1855" s="54" t="n">
        <v>14.76</v>
      </c>
      <c r="L1855" s="55" t="n">
        <f aca="false">IF(COUNT(F1855)=0,50,IF(F1855&gt;=0,100,IF(F1855&gt;=-0.02,50,0)))</f>
        <v>100</v>
      </c>
      <c r="M1855" s="55" t="n">
        <f aca="false">IF(COUNT(G1855)=0,50,IF(G1855&gt;-0.06,100,IF(G1855&gt;-0.15,50,0)))</f>
        <v>100</v>
      </c>
      <c r="N1855" s="55" t="n">
        <f aca="false">IF(COUNT(H1855)=0,50,IF(H1855&gt;=0.6,100,IF(H1855&gt;=0.4,50,0)))</f>
        <v>100</v>
      </c>
      <c r="O1855" s="55" t="n">
        <f aca="false">IF(COUNT(I1855)=0,50,IF(J1855="proxy_vix",50,IF(I1855&lt;350,100,IF(I1855&lt;=450,50,0))))</f>
        <v>50</v>
      </c>
      <c r="P1855" s="55" t="n">
        <f aca="false">IF(COUNT(K1855)=0,50,IF(K1855&lt;20,100,IF(K1855&lt;=25,50,0)))</f>
        <v>100</v>
      </c>
      <c r="Q1855" s="54"/>
      <c r="R1855" s="47"/>
      <c r="S1855" s="51" t="n">
        <f aca="false">$E1855/$E1854-1</f>
        <v>-0.00298342726439105</v>
      </c>
      <c r="T1855" s="56" t="n">
        <f aca="false">$K1855/$K1854-1</f>
        <v>0.0416372618207481</v>
      </c>
      <c r="V1855" s="57"/>
      <c r="W1855" s="57"/>
      <c r="Y1855" s="1" t="str">
        <f aca="false">IF(AX1855&gt;=70,"EASY",IF(AX1855&gt;40,"UNCERTAIN","HARD"))</f>
        <v>EASY</v>
      </c>
      <c r="AA1855" s="58" t="n">
        <f aca="false">IF($A1855&lt;200,"",AVERAGE($E1806:$E1855)/AVERAGE($E1656:$E1855)-1)</f>
        <v>0.0598118398017942</v>
      </c>
      <c r="AB1855" s="59" t="n">
        <f aca="false">LOOKUP($B1855,07_L1政策步階!$A$4:$A$14,07_L1政策步階!$C$4:$C$14)</f>
        <v>0</v>
      </c>
      <c r="AC1855" s="57"/>
      <c r="AD1855" s="57"/>
      <c r="AE1855" s="57"/>
      <c r="AF1855" s="57"/>
      <c r="AG1855" s="57"/>
      <c r="AH1855" s="57"/>
      <c r="AI1855" s="57"/>
      <c r="AJ1855" s="57"/>
      <c r="AK1855" s="57"/>
      <c r="AL1855" s="59" t="n">
        <f aca="false">IF(ISNUMBER($AA1855),IF($AA1855&gt;=0.005,100,IF($AA1855&gt;=-0.015,50,0)),"")</f>
        <v>100</v>
      </c>
      <c r="AM1855" s="59" t="n">
        <f aca="false">IF(ISNUMBER($AB1855),IF($AB1855=1,100,IF($AB1855=0,50,0)),"")</f>
        <v>50</v>
      </c>
      <c r="AN1855" s="0" t="str">
        <f aca="false">IF(ISNUMBER($AC1855),IF($AC1855&gt;=0.001,100,IF($AC1855&gt;=-0.003,50,0)),"")</f>
        <v/>
      </c>
      <c r="AO1855" s="0" t="str">
        <f aca="false">IF(ISNUMBER($AD1855),IF($AD1855&gt;=0.04,100,IF($AD1855&gt;=0,50,0)),"")</f>
        <v/>
      </c>
      <c r="AP1855" s="0" t="str">
        <f aca="false">IF(ISNUMBER($AE1855),IF($AE1855&gt;=25,100,IF($AE1855&gt;=-75,50,0)),"")</f>
        <v/>
      </c>
      <c r="AQ1855" s="0" t="str">
        <f aca="false">IF(ISNUMBER($AF1855),IF($AF1855&gt;0,100,IF($AF1855&gt;=-50,50,0)),"")</f>
        <v/>
      </c>
      <c r="AR1855" s="0" t="str">
        <f aca="false">IF(ISNUMBER($AG1855),IF($AG1855=1,100,IF($AG1855=0,50,0)),"")</f>
        <v/>
      </c>
      <c r="AS1855" s="0" t="str">
        <f aca="false">IF(ISNUMBER($AH1855),IF($AH1855&lt;0,100,IF($AH1855&lt;=20,50,0)),"")</f>
        <v/>
      </c>
      <c r="AT1855" s="0" t="str">
        <f aca="false">IF(ISNUMBER($AI1855),IF($AI1855&lt;0.95,100,IF($AI1855&lt;=1,50,0)),"")</f>
        <v/>
      </c>
      <c r="AU1855" s="0" t="str">
        <f aca="false">IF(ISNUMBER($AJ1855),IF($AJ1855&lt;30,0,IF($AJ1855&lt;40,50,IF($AJ1855&lt;=90,100,50))),"")</f>
        <v/>
      </c>
      <c r="AV1855" s="0" t="str">
        <f aca="false">IF(ISNUMBER($AK1855),IF($AK1855&gt;-0.2,100,IF($AK1855&gt;=-0.4,50,0)),"")</f>
        <v/>
      </c>
      <c r="AW1855" s="59" t="n">
        <f aca="false">01_指標庫!$H$4*ISNUMBER($F1855)+01_指標庫!$H$5*ISNUMBER($AA1855)+01_指標庫!$H$6*ISNUMBER($G1855)+01_指標庫!$H$7*ISNUMBER($H1855)+01_指標庫!$H$8*ISNUMBER($AF1855)+01_指標庫!$H$9*ISNUMBER($AG1855)+01_指標庫!$H$10*ISNUMBER($AB1855)+01_指標庫!$H$11*ISNUMBER($AC1855)+01_指標庫!$H$12*ISNUMBER($AD1855)+01_指標庫!$H$13*ISNUMBER($AE1855)+01_指標庫!$H$14*ISNUMBER($I1855)+01_指標庫!$H$15*ISNUMBER($AH1855)+01_指標庫!$H$16*ISNUMBER($K1855)+01_指標庫!$H$17*ISNUMBER($AI1855)+01_指標庫!$H$18*ISNUMBER($AJ1855)+01_指標庫!$H$19*ISNUMBER($AK1855)+01_指標庫!$H$20*ISNUMBER($BB1855)+01_指標庫!$H$21*ISNUMBER($BC1855)</f>
        <v>51</v>
      </c>
      <c r="AX1855" s="59" t="n">
        <f aca="false">IF(AW1855=0,50,ROUND((01_指標庫!$H$4*IF(ISNUMBER($F1855),L1855,0)+01_指標庫!$H$5*IF(ISNUMBER($AA1855),AL1855,0)+01_指標庫!$H$6*IF(ISNUMBER($G1855),M1855,0)+01_指標庫!$H$7*IF(ISNUMBER($H1855),N1855,0)+01_指標庫!$H$8*IF(ISNUMBER($AF1855),AQ1855,0)+01_指標庫!$H$9*IF(ISNUMBER($AG1855),AR1855,0)+01_指標庫!$H$10*IF(ISNUMBER($AB1855),AM1855,0)+01_指標庫!$H$11*IF(ISNUMBER($AC1855),AN1855,0)+01_指標庫!$H$12*IF(ISNUMBER($AD1855),AO1855,0)+01_指標庫!$H$13*IF(ISNUMBER($AE1855),AP1855,0)+01_指標庫!$H$14*IF(ISNUMBER($I1855),O1855,0)+01_指標庫!$H$15*IF(ISNUMBER($AH1855),AS1855,0)+01_指標庫!$H$16*IF(ISNUMBER($K1855),P1855,0)+01_指標庫!$H$17*IF(ISNUMBER($AI1855),AT1855,0)+01_指標庫!$H$18*IF(ISNUMBER($AJ1855),AU1855,0)+01_指標庫!$H$19*IF(ISNUMBER($AK1855),AV1855,0)+01_指標庫!$H$20*IF(ISNUMBER($BB1855),BB1855,0)+01_指標庫!$H$21*IF(ISNUMBER($BC1855),BC1855,0))/AW1855,1))</f>
        <v>87.3</v>
      </c>
      <c r="AY1855" s="60"/>
      <c r="AZ1855" s="60"/>
      <c r="BA1855" s="58" t="n">
        <f aca="false">AVERAGE($E1851:$E1855)/AVERAGE($E1846:$E1855)-1</f>
        <v>0.0169498773746966</v>
      </c>
      <c r="BB1855" s="59" t="n">
        <f aca="false">IF(ISNUMBER($BA1855),IF(OR($S1855&lt;=-0.03,$BA1855&lt;-0.003),0,IF(OR($S1855&lt;=-0.02,$BA1855&lt;0.01),50,100)),"")</f>
        <v>100</v>
      </c>
      <c r="BC1855" s="0" t="str">
        <f aca="false">IF(OR(COUNT($AZ1855)=0,COUNT($AZ1854)=0),"",IF(OR($AY1855/$AZ1854-1&lt;=-0.03,$AZ1855/$AZ1854-1&lt;=-0.045,IF(COUNT($AZ1846:$AZ1855)=10,AVERAGE($AZ1851:$AZ1855)/AVERAGE($AZ1846:$AZ1855)-1&lt;-0.01,FALSE())),0,IF(OR($AZ1855/$AZ1854-1&lt;=-0.02,IF(COUNT($AZ1846:$AZ1855)=10,AVERAGE($AZ1851:$AZ1855)/AVERAGE($AZ1846:$AZ1855)-1&lt;0.005,FALSE())),50,100)))</f>
        <v/>
      </c>
    </row>
    <row r="1856" customFormat="false" ht="15" hidden="false" customHeight="true" outlineLevel="0" collapsed="false">
      <c r="A1856" s="47" t="n">
        <v>1852</v>
      </c>
      <c r="B1856" s="48" t="n">
        <v>45244</v>
      </c>
      <c r="C1856" s="47" t="n">
        <v>2023</v>
      </c>
      <c r="D1856" s="49" t="s">
        <v>237</v>
      </c>
      <c r="E1856" s="50" t="n">
        <v>15812.47</v>
      </c>
      <c r="F1856" s="51" t="n">
        <v>0.119064</v>
      </c>
      <c r="G1856" s="51" t="n">
        <v>-0.001823</v>
      </c>
      <c r="H1856" s="52" t="n">
        <v>0.8776</v>
      </c>
      <c r="I1856" s="53" t="n">
        <v>392</v>
      </c>
      <c r="J1856" s="47" t="s">
        <v>235</v>
      </c>
      <c r="K1856" s="54" t="n">
        <v>14.16</v>
      </c>
      <c r="L1856" s="55" t="n">
        <f aca="false">IF(COUNT(F1856)=0,50,IF(F1856&gt;=0,100,IF(F1856&gt;=-0.02,50,0)))</f>
        <v>100</v>
      </c>
      <c r="M1856" s="55" t="n">
        <f aca="false">IF(COUNT(G1856)=0,50,IF(G1856&gt;-0.06,100,IF(G1856&gt;-0.15,50,0)))</f>
        <v>100</v>
      </c>
      <c r="N1856" s="55" t="n">
        <f aca="false">IF(COUNT(H1856)=0,50,IF(H1856&gt;=0.6,100,IF(H1856&gt;=0.4,50,0)))</f>
        <v>100</v>
      </c>
      <c r="O1856" s="55" t="n">
        <f aca="false">IF(COUNT(I1856)=0,50,IF(J1856="proxy_vix",50,IF(I1856&lt;350,100,IF(I1856&lt;=450,50,0))))</f>
        <v>50</v>
      </c>
      <c r="P1856" s="55" t="n">
        <f aca="false">IF(COUNT(K1856)=0,50,IF(K1856&lt;20,100,IF(K1856&lt;=25,50,0)))</f>
        <v>100</v>
      </c>
      <c r="Q1856" s="54"/>
      <c r="R1856" s="47"/>
      <c r="S1856" s="51" t="n">
        <f aca="false">$E1856/$E1855-1</f>
        <v>0.0212933198732268</v>
      </c>
      <c r="T1856" s="56" t="n">
        <f aca="false">$K1856/$K1855-1</f>
        <v>-0.040650406504065</v>
      </c>
      <c r="V1856" s="57"/>
      <c r="W1856" s="57"/>
      <c r="Y1856" s="1" t="str">
        <f aca="false">IF(AX1856&gt;=70,"EASY",IF(AX1856&gt;40,"UNCERTAIN","HARD"))</f>
        <v>EASY</v>
      </c>
      <c r="AA1856" s="58" t="n">
        <f aca="false">IF($A1856&lt;200,"",AVERAGE($E1807:$E1856)/AVERAGE($E1657:$E1856)-1)</f>
        <v>0.0587798462243983</v>
      </c>
      <c r="AB1856" s="59" t="n">
        <f aca="false">LOOKUP($B1856,07_L1政策步階!$A$4:$A$14,07_L1政策步階!$C$4:$C$14)</f>
        <v>0</v>
      </c>
      <c r="AC1856" s="57"/>
      <c r="AD1856" s="57"/>
      <c r="AE1856" s="57"/>
      <c r="AF1856" s="57"/>
      <c r="AG1856" s="57"/>
      <c r="AH1856" s="57"/>
      <c r="AI1856" s="57"/>
      <c r="AJ1856" s="57"/>
      <c r="AK1856" s="57"/>
      <c r="AL1856" s="59" t="n">
        <f aca="false">IF(ISNUMBER($AA1856),IF($AA1856&gt;=0.005,100,IF($AA1856&gt;=-0.015,50,0)),"")</f>
        <v>100</v>
      </c>
      <c r="AM1856" s="59" t="n">
        <f aca="false">IF(ISNUMBER($AB1856),IF($AB1856=1,100,IF($AB1856=0,50,0)),"")</f>
        <v>50</v>
      </c>
      <c r="AN1856" s="0" t="str">
        <f aca="false">IF(ISNUMBER($AC1856),IF($AC1856&gt;=0.001,100,IF($AC1856&gt;=-0.003,50,0)),"")</f>
        <v/>
      </c>
      <c r="AO1856" s="0" t="str">
        <f aca="false">IF(ISNUMBER($AD1856),IF($AD1856&gt;=0.04,100,IF($AD1856&gt;=0,50,0)),"")</f>
        <v/>
      </c>
      <c r="AP1856" s="0" t="str">
        <f aca="false">IF(ISNUMBER($AE1856),IF($AE1856&gt;=25,100,IF($AE1856&gt;=-75,50,0)),"")</f>
        <v/>
      </c>
      <c r="AQ1856" s="0" t="str">
        <f aca="false">IF(ISNUMBER($AF1856),IF($AF1856&gt;0,100,IF($AF1856&gt;=-50,50,0)),"")</f>
        <v/>
      </c>
      <c r="AR1856" s="0" t="str">
        <f aca="false">IF(ISNUMBER($AG1856),IF($AG1856=1,100,IF($AG1856=0,50,0)),"")</f>
        <v/>
      </c>
      <c r="AS1856" s="0" t="str">
        <f aca="false">IF(ISNUMBER($AH1856),IF($AH1856&lt;0,100,IF($AH1856&lt;=20,50,0)),"")</f>
        <v/>
      </c>
      <c r="AT1856" s="0" t="str">
        <f aca="false">IF(ISNUMBER($AI1856),IF($AI1856&lt;0.95,100,IF($AI1856&lt;=1,50,0)),"")</f>
        <v/>
      </c>
      <c r="AU1856" s="0" t="str">
        <f aca="false">IF(ISNUMBER($AJ1856),IF($AJ1856&lt;30,0,IF($AJ1856&lt;40,50,IF($AJ1856&lt;=90,100,50))),"")</f>
        <v/>
      </c>
      <c r="AV1856" s="0" t="str">
        <f aca="false">IF(ISNUMBER($AK1856),IF($AK1856&gt;-0.2,100,IF($AK1856&gt;=-0.4,50,0)),"")</f>
        <v/>
      </c>
      <c r="AW1856" s="59" t="n">
        <f aca="false">01_指標庫!$H$4*ISNUMBER($F1856)+01_指標庫!$H$5*ISNUMBER($AA1856)+01_指標庫!$H$6*ISNUMBER($G1856)+01_指標庫!$H$7*ISNUMBER($H1856)+01_指標庫!$H$8*ISNUMBER($AF1856)+01_指標庫!$H$9*ISNUMBER($AG1856)+01_指標庫!$H$10*ISNUMBER($AB1856)+01_指標庫!$H$11*ISNUMBER($AC1856)+01_指標庫!$H$12*ISNUMBER($AD1856)+01_指標庫!$H$13*ISNUMBER($AE1856)+01_指標庫!$H$14*ISNUMBER($I1856)+01_指標庫!$H$15*ISNUMBER($AH1856)+01_指標庫!$H$16*ISNUMBER($K1856)+01_指標庫!$H$17*ISNUMBER($AI1856)+01_指標庫!$H$18*ISNUMBER($AJ1856)+01_指標庫!$H$19*ISNUMBER($AK1856)+01_指標庫!$H$20*ISNUMBER($BB1856)+01_指標庫!$H$21*ISNUMBER($BC1856)</f>
        <v>51</v>
      </c>
      <c r="AX1856" s="59" t="n">
        <f aca="false">IF(AW1856=0,50,ROUND((01_指標庫!$H$4*IF(ISNUMBER($F1856),L1856,0)+01_指標庫!$H$5*IF(ISNUMBER($AA1856),AL1856,0)+01_指標庫!$H$6*IF(ISNUMBER($G1856),M1856,0)+01_指標庫!$H$7*IF(ISNUMBER($H1856),N1856,0)+01_指標庫!$H$8*IF(ISNUMBER($AF1856),AQ1856,0)+01_指標庫!$H$9*IF(ISNUMBER($AG1856),AR1856,0)+01_指標庫!$H$10*IF(ISNUMBER($AB1856),AM1856,0)+01_指標庫!$H$11*IF(ISNUMBER($AC1856),AN1856,0)+01_指標庫!$H$12*IF(ISNUMBER($AD1856),AO1856,0)+01_指標庫!$H$13*IF(ISNUMBER($AE1856),AP1856,0)+01_指標庫!$H$14*IF(ISNUMBER($I1856),O1856,0)+01_指標庫!$H$15*IF(ISNUMBER($AH1856),AS1856,0)+01_指標庫!$H$16*IF(ISNUMBER($K1856),P1856,0)+01_指標庫!$H$17*IF(ISNUMBER($AI1856),AT1856,0)+01_指標庫!$H$18*IF(ISNUMBER($AJ1856),AU1856,0)+01_指標庫!$H$19*IF(ISNUMBER($AK1856),AV1856,0)+01_指標庫!$H$20*IF(ISNUMBER($BB1856),BB1856,0)+01_指標庫!$H$21*IF(ISNUMBER($BC1856),BC1856,0))/AW1856,1))</f>
        <v>87.3</v>
      </c>
      <c r="AY1856" s="60"/>
      <c r="AZ1856" s="60"/>
      <c r="BA1856" s="58" t="n">
        <f aca="false">AVERAGE($E1852:$E1856)/AVERAGE($E1847:$E1856)-1</f>
        <v>0.0143684505132544</v>
      </c>
      <c r="BB1856" s="59" t="n">
        <f aca="false">IF(ISNUMBER($BA1856),IF(OR($S1856&lt;=-0.03,$BA1856&lt;-0.003),0,IF(OR($S1856&lt;=-0.02,$BA1856&lt;0.01),50,100)),"")</f>
        <v>100</v>
      </c>
      <c r="BC1856" s="0" t="str">
        <f aca="false">IF(OR(COUNT($AZ1856)=0,COUNT($AZ1855)=0),"",IF(OR($AY1856/$AZ1855-1&lt;=-0.03,$AZ1856/$AZ1855-1&lt;=-0.045,IF(COUNT($AZ1847:$AZ1856)=10,AVERAGE($AZ1852:$AZ1856)/AVERAGE($AZ1847:$AZ1856)-1&lt;-0.01,FALSE())),0,IF(OR($AZ1856/$AZ1855-1&lt;=-0.02,IF(COUNT($AZ1847:$AZ1856)=10,AVERAGE($AZ1852:$AZ1856)/AVERAGE($AZ1847:$AZ1856)-1&lt;0.005,FALSE())),50,100)))</f>
        <v/>
      </c>
    </row>
    <row r="1857" customFormat="false" ht="15" hidden="false" customHeight="true" outlineLevel="0" collapsed="false">
      <c r="A1857" s="47" t="n">
        <v>1853</v>
      </c>
      <c r="B1857" s="48" t="n">
        <v>45245</v>
      </c>
      <c r="C1857" s="47" t="n">
        <v>2023</v>
      </c>
      <c r="D1857" s="49" t="s">
        <v>238</v>
      </c>
      <c r="E1857" s="50" t="n">
        <v>15817.18</v>
      </c>
      <c r="F1857" s="51" t="n">
        <v>0.117928</v>
      </c>
      <c r="G1857" s="51" t="n">
        <v>-0.001526</v>
      </c>
      <c r="H1857" s="52" t="n">
        <v>0.8571</v>
      </c>
      <c r="I1857" s="53" t="n">
        <v>389</v>
      </c>
      <c r="J1857" s="47" t="s">
        <v>235</v>
      </c>
      <c r="K1857" s="54" t="n">
        <v>14.18</v>
      </c>
      <c r="L1857" s="55" t="n">
        <f aca="false">IF(COUNT(F1857)=0,50,IF(F1857&gt;=0,100,IF(F1857&gt;=-0.02,50,0)))</f>
        <v>100</v>
      </c>
      <c r="M1857" s="55" t="n">
        <f aca="false">IF(COUNT(G1857)=0,50,IF(G1857&gt;-0.06,100,IF(G1857&gt;-0.15,50,0)))</f>
        <v>100</v>
      </c>
      <c r="N1857" s="55" t="n">
        <f aca="false">IF(COUNT(H1857)=0,50,IF(H1857&gt;=0.6,100,IF(H1857&gt;=0.4,50,0)))</f>
        <v>100</v>
      </c>
      <c r="O1857" s="55" t="n">
        <f aca="false">IF(COUNT(I1857)=0,50,IF(J1857="proxy_vix",50,IF(I1857&lt;350,100,IF(I1857&lt;=450,50,0))))</f>
        <v>50</v>
      </c>
      <c r="P1857" s="55" t="n">
        <f aca="false">IF(COUNT(K1857)=0,50,IF(K1857&lt;20,100,IF(K1857&lt;=25,50,0)))</f>
        <v>100</v>
      </c>
      <c r="Q1857" s="54"/>
      <c r="R1857" s="47"/>
      <c r="S1857" s="51" t="n">
        <f aca="false">$E1857/$E1856-1</f>
        <v>0.000297866177769945</v>
      </c>
      <c r="T1857" s="56" t="n">
        <f aca="false">$K1857/$K1856-1</f>
        <v>0.00141242937853114</v>
      </c>
      <c r="V1857" s="57"/>
      <c r="W1857" s="57"/>
      <c r="Y1857" s="1" t="str">
        <f aca="false">IF(AX1857&gt;=70,"EASY",IF(AX1857&gt;40,"UNCERTAIN","HARD"))</f>
        <v>EASY</v>
      </c>
      <c r="AA1857" s="58" t="n">
        <f aca="false">IF($A1857&lt;200,"",AVERAGE($E1808:$E1857)/AVERAGE($E1658:$E1857)-1)</f>
        <v>0.0580198194964645</v>
      </c>
      <c r="AB1857" s="59" t="n">
        <f aca="false">LOOKUP($B1857,07_L1政策步階!$A$4:$A$14,07_L1政策步階!$C$4:$C$14)</f>
        <v>0</v>
      </c>
      <c r="AC1857" s="57"/>
      <c r="AD1857" s="57"/>
      <c r="AE1857" s="57"/>
      <c r="AF1857" s="57"/>
      <c r="AG1857" s="57"/>
      <c r="AH1857" s="57"/>
      <c r="AI1857" s="57"/>
      <c r="AJ1857" s="57"/>
      <c r="AK1857" s="57"/>
      <c r="AL1857" s="59" t="n">
        <f aca="false">IF(ISNUMBER($AA1857),IF($AA1857&gt;=0.005,100,IF($AA1857&gt;=-0.015,50,0)),"")</f>
        <v>100</v>
      </c>
      <c r="AM1857" s="59" t="n">
        <f aca="false">IF(ISNUMBER($AB1857),IF($AB1857=1,100,IF($AB1857=0,50,0)),"")</f>
        <v>50</v>
      </c>
      <c r="AN1857" s="0" t="str">
        <f aca="false">IF(ISNUMBER($AC1857),IF($AC1857&gt;=0.001,100,IF($AC1857&gt;=-0.003,50,0)),"")</f>
        <v/>
      </c>
      <c r="AO1857" s="0" t="str">
        <f aca="false">IF(ISNUMBER($AD1857),IF($AD1857&gt;=0.04,100,IF($AD1857&gt;=0,50,0)),"")</f>
        <v/>
      </c>
      <c r="AP1857" s="0" t="str">
        <f aca="false">IF(ISNUMBER($AE1857),IF($AE1857&gt;=25,100,IF($AE1857&gt;=-75,50,0)),"")</f>
        <v/>
      </c>
      <c r="AQ1857" s="0" t="str">
        <f aca="false">IF(ISNUMBER($AF1857),IF($AF1857&gt;0,100,IF($AF1857&gt;=-50,50,0)),"")</f>
        <v/>
      </c>
      <c r="AR1857" s="0" t="str">
        <f aca="false">IF(ISNUMBER($AG1857),IF($AG1857=1,100,IF($AG1857=0,50,0)),"")</f>
        <v/>
      </c>
      <c r="AS1857" s="0" t="str">
        <f aca="false">IF(ISNUMBER($AH1857),IF($AH1857&lt;0,100,IF($AH1857&lt;=20,50,0)),"")</f>
        <v/>
      </c>
      <c r="AT1857" s="0" t="str">
        <f aca="false">IF(ISNUMBER($AI1857),IF($AI1857&lt;0.95,100,IF($AI1857&lt;=1,50,0)),"")</f>
        <v/>
      </c>
      <c r="AU1857" s="0" t="str">
        <f aca="false">IF(ISNUMBER($AJ1857),IF($AJ1857&lt;30,0,IF($AJ1857&lt;40,50,IF($AJ1857&lt;=90,100,50))),"")</f>
        <v/>
      </c>
      <c r="AV1857" s="0" t="str">
        <f aca="false">IF(ISNUMBER($AK1857),IF($AK1857&gt;-0.2,100,IF($AK1857&gt;=-0.4,50,0)),"")</f>
        <v/>
      </c>
      <c r="AW1857" s="59" t="n">
        <f aca="false">01_指標庫!$H$4*ISNUMBER($F1857)+01_指標庫!$H$5*ISNUMBER($AA1857)+01_指標庫!$H$6*ISNUMBER($G1857)+01_指標庫!$H$7*ISNUMBER($H1857)+01_指標庫!$H$8*ISNUMBER($AF1857)+01_指標庫!$H$9*ISNUMBER($AG1857)+01_指標庫!$H$10*ISNUMBER($AB1857)+01_指標庫!$H$11*ISNUMBER($AC1857)+01_指標庫!$H$12*ISNUMBER($AD1857)+01_指標庫!$H$13*ISNUMBER($AE1857)+01_指標庫!$H$14*ISNUMBER($I1857)+01_指標庫!$H$15*ISNUMBER($AH1857)+01_指標庫!$H$16*ISNUMBER($K1857)+01_指標庫!$H$17*ISNUMBER($AI1857)+01_指標庫!$H$18*ISNUMBER($AJ1857)+01_指標庫!$H$19*ISNUMBER($AK1857)+01_指標庫!$H$20*ISNUMBER($BB1857)+01_指標庫!$H$21*ISNUMBER($BC1857)</f>
        <v>51</v>
      </c>
      <c r="AX1857" s="59" t="n">
        <f aca="false">IF(AW1857=0,50,ROUND((01_指標庫!$H$4*IF(ISNUMBER($F1857),L1857,0)+01_指標庫!$H$5*IF(ISNUMBER($AA1857),AL1857,0)+01_指標庫!$H$6*IF(ISNUMBER($G1857),M1857,0)+01_指標庫!$H$7*IF(ISNUMBER($H1857),N1857,0)+01_指標庫!$H$8*IF(ISNUMBER($AF1857),AQ1857,0)+01_指標庫!$H$9*IF(ISNUMBER($AG1857),AR1857,0)+01_指標庫!$H$10*IF(ISNUMBER($AB1857),AM1857,0)+01_指標庫!$H$11*IF(ISNUMBER($AC1857),AN1857,0)+01_指標庫!$H$12*IF(ISNUMBER($AD1857),AO1857,0)+01_指標庫!$H$13*IF(ISNUMBER($AE1857),AP1857,0)+01_指標庫!$H$14*IF(ISNUMBER($I1857),O1857,0)+01_指標庫!$H$15*IF(ISNUMBER($AH1857),AS1857,0)+01_指標庫!$H$16*IF(ISNUMBER($K1857),P1857,0)+01_指標庫!$H$17*IF(ISNUMBER($AI1857),AT1857,0)+01_指標庫!$H$18*IF(ISNUMBER($AJ1857),AU1857,0)+01_指標庫!$H$19*IF(ISNUMBER($AK1857),AV1857,0)+01_指標庫!$H$20*IF(ISNUMBER($BB1857),BB1857,0)+01_指標庫!$H$21*IF(ISNUMBER($BC1857),BC1857,0))/AW1857,1))</f>
        <v>87.3</v>
      </c>
      <c r="AY1857" s="60"/>
      <c r="AZ1857" s="60"/>
      <c r="BA1857" s="58" t="n">
        <f aca="false">AVERAGE($E1853:$E1857)/AVERAGE($E1848:$E1857)-1</f>
        <v>0.0133207093762893</v>
      </c>
      <c r="BB1857" s="59" t="n">
        <f aca="false">IF(ISNUMBER($BA1857),IF(OR($S1857&lt;=-0.03,$BA1857&lt;-0.003),0,IF(OR($S1857&lt;=-0.02,$BA1857&lt;0.01),50,100)),"")</f>
        <v>100</v>
      </c>
      <c r="BC1857" s="0" t="str">
        <f aca="false">IF(OR(COUNT($AZ1857)=0,COUNT($AZ1856)=0),"",IF(OR($AY1857/$AZ1856-1&lt;=-0.03,$AZ1857/$AZ1856-1&lt;=-0.045,IF(COUNT($AZ1848:$AZ1857)=10,AVERAGE($AZ1853:$AZ1857)/AVERAGE($AZ1848:$AZ1857)-1&lt;-0.01,FALSE())),0,IF(OR($AZ1857/$AZ1856-1&lt;=-0.02,IF(COUNT($AZ1848:$AZ1857)=10,AVERAGE($AZ1853:$AZ1857)/AVERAGE($AZ1848:$AZ1857)-1&lt;0.005,FALSE())),50,100)))</f>
        <v/>
      </c>
    </row>
    <row r="1858" customFormat="false" ht="15" hidden="false" customHeight="true" outlineLevel="0" collapsed="false">
      <c r="A1858" s="47" t="n">
        <v>1854</v>
      </c>
      <c r="B1858" s="48" t="n">
        <v>45246</v>
      </c>
      <c r="C1858" s="47" t="n">
        <v>2023</v>
      </c>
      <c r="D1858" s="49" t="s">
        <v>239</v>
      </c>
      <c r="E1858" s="50" t="n">
        <v>15833.17</v>
      </c>
      <c r="F1858" s="51" t="n">
        <v>0.117687</v>
      </c>
      <c r="G1858" s="51" t="n">
        <v>-0.000516</v>
      </c>
      <c r="H1858" s="52" t="n">
        <v>0.8571</v>
      </c>
      <c r="I1858" s="53" t="n">
        <v>402</v>
      </c>
      <c r="J1858" s="47" t="s">
        <v>235</v>
      </c>
      <c r="K1858" s="54" t="n">
        <v>14.32</v>
      </c>
      <c r="L1858" s="55" t="n">
        <f aca="false">IF(COUNT(F1858)=0,50,IF(F1858&gt;=0,100,IF(F1858&gt;=-0.02,50,0)))</f>
        <v>100</v>
      </c>
      <c r="M1858" s="55" t="n">
        <f aca="false">IF(COUNT(G1858)=0,50,IF(G1858&gt;-0.06,100,IF(G1858&gt;-0.15,50,0)))</f>
        <v>100</v>
      </c>
      <c r="N1858" s="55" t="n">
        <f aca="false">IF(COUNT(H1858)=0,50,IF(H1858&gt;=0.6,100,IF(H1858&gt;=0.4,50,0)))</f>
        <v>100</v>
      </c>
      <c r="O1858" s="55" t="n">
        <f aca="false">IF(COUNT(I1858)=0,50,IF(J1858="proxy_vix",50,IF(I1858&lt;350,100,IF(I1858&lt;=450,50,0))))</f>
        <v>50</v>
      </c>
      <c r="P1858" s="55" t="n">
        <f aca="false">IF(COUNT(K1858)=0,50,IF(K1858&lt;20,100,IF(K1858&lt;=25,50,0)))</f>
        <v>100</v>
      </c>
      <c r="Q1858" s="54"/>
      <c r="R1858" s="47"/>
      <c r="S1858" s="51" t="n">
        <f aca="false">$E1858/$E1857-1</f>
        <v>0.00101092609428477</v>
      </c>
      <c r="T1858" s="56" t="n">
        <f aca="false">$K1858/$K1857-1</f>
        <v>0.00987306064880111</v>
      </c>
      <c r="V1858" s="57"/>
      <c r="W1858" s="57"/>
      <c r="Y1858" s="1" t="str">
        <f aca="false">IF(AX1858&gt;=70,"EASY",IF(AX1858&gt;40,"UNCERTAIN","HARD"))</f>
        <v>EASY</v>
      </c>
      <c r="AA1858" s="58" t="n">
        <f aca="false">IF($A1858&lt;200,"",AVERAGE($E1809:$E1858)/AVERAGE($E1659:$E1858)-1)</f>
        <v>0.0575352783717955</v>
      </c>
      <c r="AB1858" s="59" t="n">
        <f aca="false">LOOKUP($B1858,07_L1政策步階!$A$4:$A$14,07_L1政策步階!$C$4:$C$14)</f>
        <v>0</v>
      </c>
      <c r="AC1858" s="57"/>
      <c r="AD1858" s="57"/>
      <c r="AE1858" s="57"/>
      <c r="AF1858" s="57"/>
      <c r="AG1858" s="57"/>
      <c r="AH1858" s="57"/>
      <c r="AI1858" s="57"/>
      <c r="AJ1858" s="57"/>
      <c r="AK1858" s="57"/>
      <c r="AL1858" s="59" t="n">
        <f aca="false">IF(ISNUMBER($AA1858),IF($AA1858&gt;=0.005,100,IF($AA1858&gt;=-0.015,50,0)),"")</f>
        <v>100</v>
      </c>
      <c r="AM1858" s="59" t="n">
        <f aca="false">IF(ISNUMBER($AB1858),IF($AB1858=1,100,IF($AB1858=0,50,0)),"")</f>
        <v>50</v>
      </c>
      <c r="AN1858" s="0" t="str">
        <f aca="false">IF(ISNUMBER($AC1858),IF($AC1858&gt;=0.001,100,IF($AC1858&gt;=-0.003,50,0)),"")</f>
        <v/>
      </c>
      <c r="AO1858" s="0" t="str">
        <f aca="false">IF(ISNUMBER($AD1858),IF($AD1858&gt;=0.04,100,IF($AD1858&gt;=0,50,0)),"")</f>
        <v/>
      </c>
      <c r="AP1858" s="0" t="str">
        <f aca="false">IF(ISNUMBER($AE1858),IF($AE1858&gt;=25,100,IF($AE1858&gt;=-75,50,0)),"")</f>
        <v/>
      </c>
      <c r="AQ1858" s="0" t="str">
        <f aca="false">IF(ISNUMBER($AF1858),IF($AF1858&gt;0,100,IF($AF1858&gt;=-50,50,0)),"")</f>
        <v/>
      </c>
      <c r="AR1858" s="0" t="str">
        <f aca="false">IF(ISNUMBER($AG1858),IF($AG1858=1,100,IF($AG1858=0,50,0)),"")</f>
        <v/>
      </c>
      <c r="AS1858" s="0" t="str">
        <f aca="false">IF(ISNUMBER($AH1858),IF($AH1858&lt;0,100,IF($AH1858&lt;=20,50,0)),"")</f>
        <v/>
      </c>
      <c r="AT1858" s="0" t="str">
        <f aca="false">IF(ISNUMBER($AI1858),IF($AI1858&lt;0.95,100,IF($AI1858&lt;=1,50,0)),"")</f>
        <v/>
      </c>
      <c r="AU1858" s="0" t="str">
        <f aca="false">IF(ISNUMBER($AJ1858),IF($AJ1858&lt;30,0,IF($AJ1858&lt;40,50,IF($AJ1858&lt;=90,100,50))),"")</f>
        <v/>
      </c>
      <c r="AV1858" s="0" t="str">
        <f aca="false">IF(ISNUMBER($AK1858),IF($AK1858&gt;-0.2,100,IF($AK1858&gt;=-0.4,50,0)),"")</f>
        <v/>
      </c>
      <c r="AW1858" s="59" t="n">
        <f aca="false">01_指標庫!$H$4*ISNUMBER($F1858)+01_指標庫!$H$5*ISNUMBER($AA1858)+01_指標庫!$H$6*ISNUMBER($G1858)+01_指標庫!$H$7*ISNUMBER($H1858)+01_指標庫!$H$8*ISNUMBER($AF1858)+01_指標庫!$H$9*ISNUMBER($AG1858)+01_指標庫!$H$10*ISNUMBER($AB1858)+01_指標庫!$H$11*ISNUMBER($AC1858)+01_指標庫!$H$12*ISNUMBER($AD1858)+01_指標庫!$H$13*ISNUMBER($AE1858)+01_指標庫!$H$14*ISNUMBER($I1858)+01_指標庫!$H$15*ISNUMBER($AH1858)+01_指標庫!$H$16*ISNUMBER($K1858)+01_指標庫!$H$17*ISNUMBER($AI1858)+01_指標庫!$H$18*ISNUMBER($AJ1858)+01_指標庫!$H$19*ISNUMBER($AK1858)+01_指標庫!$H$20*ISNUMBER($BB1858)+01_指標庫!$H$21*ISNUMBER($BC1858)</f>
        <v>51</v>
      </c>
      <c r="AX1858" s="59" t="n">
        <f aca="false">IF(AW1858=0,50,ROUND((01_指標庫!$H$4*IF(ISNUMBER($F1858),L1858,0)+01_指標庫!$H$5*IF(ISNUMBER($AA1858),AL1858,0)+01_指標庫!$H$6*IF(ISNUMBER($G1858),M1858,0)+01_指標庫!$H$7*IF(ISNUMBER($H1858),N1858,0)+01_指標庫!$H$8*IF(ISNUMBER($AF1858),AQ1858,0)+01_指標庫!$H$9*IF(ISNUMBER($AG1858),AR1858,0)+01_指標庫!$H$10*IF(ISNUMBER($AB1858),AM1858,0)+01_指標庫!$H$11*IF(ISNUMBER($AC1858),AN1858,0)+01_指標庫!$H$12*IF(ISNUMBER($AD1858),AO1858,0)+01_指標庫!$H$13*IF(ISNUMBER($AE1858),AP1858,0)+01_指標庫!$H$14*IF(ISNUMBER($I1858),O1858,0)+01_指標庫!$H$15*IF(ISNUMBER($AH1858),AS1858,0)+01_指標庫!$H$16*IF(ISNUMBER($K1858),P1858,0)+01_指標庫!$H$17*IF(ISNUMBER($AI1858),AT1858,0)+01_指標庫!$H$18*IF(ISNUMBER($AJ1858),AU1858,0)+01_指標庫!$H$19*IF(ISNUMBER($AK1858),AV1858,0)+01_指標庫!$H$20*IF(ISNUMBER($BB1858),BB1858,0)+01_指標庫!$H$21*IF(ISNUMBER($BC1858),BC1858,0))/AW1858,1))</f>
        <v>87.3</v>
      </c>
      <c r="AY1858" s="60"/>
      <c r="AZ1858" s="60"/>
      <c r="BA1858" s="58" t="n">
        <f aca="false">AVERAGE($E1854:$E1858)/AVERAGE($E1849:$E1858)-1</f>
        <v>0.0156811484076724</v>
      </c>
      <c r="BB1858" s="59" t="n">
        <f aca="false">IF(ISNUMBER($BA1858),IF(OR($S1858&lt;=-0.03,$BA1858&lt;-0.003),0,IF(OR($S1858&lt;=-0.02,$BA1858&lt;0.01),50,100)),"")</f>
        <v>100</v>
      </c>
      <c r="BC1858" s="0" t="str">
        <f aca="false">IF(OR(COUNT($AZ1858)=0,COUNT($AZ1857)=0),"",IF(OR($AY1858/$AZ1857-1&lt;=-0.03,$AZ1858/$AZ1857-1&lt;=-0.045,IF(COUNT($AZ1849:$AZ1858)=10,AVERAGE($AZ1854:$AZ1858)/AVERAGE($AZ1849:$AZ1858)-1&lt;-0.01,FALSE())),0,IF(OR($AZ1858/$AZ1857-1&lt;=-0.02,IF(COUNT($AZ1849:$AZ1858)=10,AVERAGE($AZ1854:$AZ1858)/AVERAGE($AZ1849:$AZ1858)-1&lt;0.005,FALSE())),50,100)))</f>
        <v/>
      </c>
    </row>
    <row r="1859" customFormat="false" ht="15" hidden="false" customHeight="true" outlineLevel="0" collapsed="false">
      <c r="A1859" s="47" t="n">
        <v>1855</v>
      </c>
      <c r="B1859" s="48" t="n">
        <v>45247</v>
      </c>
      <c r="C1859" s="47" t="n">
        <v>2023</v>
      </c>
      <c r="D1859" s="49" t="s">
        <v>234</v>
      </c>
      <c r="E1859" s="50" t="n">
        <v>15837.99</v>
      </c>
      <c r="F1859" s="51" t="n">
        <v>0.116831</v>
      </c>
      <c r="G1859" s="51" t="n">
        <v>-0.000212</v>
      </c>
      <c r="H1859" s="52" t="n">
        <v>0.898</v>
      </c>
      <c r="I1859" s="53" t="n">
        <v>399</v>
      </c>
      <c r="J1859" s="47" t="s">
        <v>235</v>
      </c>
      <c r="K1859" s="54" t="n">
        <v>13.8</v>
      </c>
      <c r="L1859" s="55" t="n">
        <f aca="false">IF(COUNT(F1859)=0,50,IF(F1859&gt;=0,100,IF(F1859&gt;=-0.02,50,0)))</f>
        <v>100</v>
      </c>
      <c r="M1859" s="55" t="n">
        <f aca="false">IF(COUNT(G1859)=0,50,IF(G1859&gt;-0.06,100,IF(G1859&gt;-0.15,50,0)))</f>
        <v>100</v>
      </c>
      <c r="N1859" s="55" t="n">
        <f aca="false">IF(COUNT(H1859)=0,50,IF(H1859&gt;=0.6,100,IF(H1859&gt;=0.4,50,0)))</f>
        <v>100</v>
      </c>
      <c r="O1859" s="55" t="n">
        <f aca="false">IF(COUNT(I1859)=0,50,IF(J1859="proxy_vix",50,IF(I1859&lt;350,100,IF(I1859&lt;=450,50,0))))</f>
        <v>50</v>
      </c>
      <c r="P1859" s="55" t="n">
        <f aca="false">IF(COUNT(K1859)=0,50,IF(K1859&lt;20,100,IF(K1859&lt;=25,50,0)))</f>
        <v>100</v>
      </c>
      <c r="Q1859" s="54"/>
      <c r="R1859" s="47"/>
      <c r="S1859" s="51" t="n">
        <f aca="false">$E1859/$E1858-1</f>
        <v>0.000304424193007469</v>
      </c>
      <c r="T1859" s="56" t="n">
        <f aca="false">$K1859/$K1858-1</f>
        <v>-0.0363128491620112</v>
      </c>
      <c r="V1859" s="57"/>
      <c r="W1859" s="57"/>
      <c r="Y1859" s="1" t="str">
        <f aca="false">IF(AX1859&gt;=70,"EASY",IF(AX1859&gt;40,"UNCERTAIN","HARD"))</f>
        <v>EASY</v>
      </c>
      <c r="AA1859" s="58" t="n">
        <f aca="false">IF($A1859&lt;200,"",AVERAGE($E1810:$E1859)/AVERAGE($E1660:$E1859)-1)</f>
        <v>0.0571903068388067</v>
      </c>
      <c r="AB1859" s="59" t="n">
        <f aca="false">LOOKUP($B1859,07_L1政策步階!$A$4:$A$14,07_L1政策步階!$C$4:$C$14)</f>
        <v>0</v>
      </c>
      <c r="AC1859" s="57"/>
      <c r="AD1859" s="57"/>
      <c r="AE1859" s="57"/>
      <c r="AF1859" s="57"/>
      <c r="AG1859" s="57"/>
      <c r="AH1859" s="57"/>
      <c r="AI1859" s="57"/>
      <c r="AJ1859" s="57"/>
      <c r="AK1859" s="57"/>
      <c r="AL1859" s="59" t="n">
        <f aca="false">IF(ISNUMBER($AA1859),IF($AA1859&gt;=0.005,100,IF($AA1859&gt;=-0.015,50,0)),"")</f>
        <v>100</v>
      </c>
      <c r="AM1859" s="59" t="n">
        <f aca="false">IF(ISNUMBER($AB1859),IF($AB1859=1,100,IF($AB1859=0,50,0)),"")</f>
        <v>50</v>
      </c>
      <c r="AN1859" s="0" t="str">
        <f aca="false">IF(ISNUMBER($AC1859),IF($AC1859&gt;=0.001,100,IF($AC1859&gt;=-0.003,50,0)),"")</f>
        <v/>
      </c>
      <c r="AO1859" s="0" t="str">
        <f aca="false">IF(ISNUMBER($AD1859),IF($AD1859&gt;=0.04,100,IF($AD1859&gt;=0,50,0)),"")</f>
        <v/>
      </c>
      <c r="AP1859" s="0" t="str">
        <f aca="false">IF(ISNUMBER($AE1859),IF($AE1859&gt;=25,100,IF($AE1859&gt;=-75,50,0)),"")</f>
        <v/>
      </c>
      <c r="AQ1859" s="0" t="str">
        <f aca="false">IF(ISNUMBER($AF1859),IF($AF1859&gt;0,100,IF($AF1859&gt;=-50,50,0)),"")</f>
        <v/>
      </c>
      <c r="AR1859" s="0" t="str">
        <f aca="false">IF(ISNUMBER($AG1859),IF($AG1859=1,100,IF($AG1859=0,50,0)),"")</f>
        <v/>
      </c>
      <c r="AS1859" s="0" t="str">
        <f aca="false">IF(ISNUMBER($AH1859),IF($AH1859&lt;0,100,IF($AH1859&lt;=20,50,0)),"")</f>
        <v/>
      </c>
      <c r="AT1859" s="0" t="str">
        <f aca="false">IF(ISNUMBER($AI1859),IF($AI1859&lt;0.95,100,IF($AI1859&lt;=1,50,0)),"")</f>
        <v/>
      </c>
      <c r="AU1859" s="0" t="str">
        <f aca="false">IF(ISNUMBER($AJ1859),IF($AJ1859&lt;30,0,IF($AJ1859&lt;40,50,IF($AJ1859&lt;=90,100,50))),"")</f>
        <v/>
      </c>
      <c r="AV1859" s="0" t="str">
        <f aca="false">IF(ISNUMBER($AK1859),IF($AK1859&gt;-0.2,100,IF($AK1859&gt;=-0.4,50,0)),"")</f>
        <v/>
      </c>
      <c r="AW1859" s="59" t="n">
        <f aca="false">01_指標庫!$H$4*ISNUMBER($F1859)+01_指標庫!$H$5*ISNUMBER($AA1859)+01_指標庫!$H$6*ISNUMBER($G1859)+01_指標庫!$H$7*ISNUMBER($H1859)+01_指標庫!$H$8*ISNUMBER($AF1859)+01_指標庫!$H$9*ISNUMBER($AG1859)+01_指標庫!$H$10*ISNUMBER($AB1859)+01_指標庫!$H$11*ISNUMBER($AC1859)+01_指標庫!$H$12*ISNUMBER($AD1859)+01_指標庫!$H$13*ISNUMBER($AE1859)+01_指標庫!$H$14*ISNUMBER($I1859)+01_指標庫!$H$15*ISNUMBER($AH1859)+01_指標庫!$H$16*ISNUMBER($K1859)+01_指標庫!$H$17*ISNUMBER($AI1859)+01_指標庫!$H$18*ISNUMBER($AJ1859)+01_指標庫!$H$19*ISNUMBER($AK1859)+01_指標庫!$H$20*ISNUMBER($BB1859)+01_指標庫!$H$21*ISNUMBER($BC1859)</f>
        <v>51</v>
      </c>
      <c r="AX1859" s="59" t="n">
        <f aca="false">IF(AW1859=0,50,ROUND((01_指標庫!$H$4*IF(ISNUMBER($F1859),L1859,0)+01_指標庫!$H$5*IF(ISNUMBER($AA1859),AL1859,0)+01_指標庫!$H$6*IF(ISNUMBER($G1859),M1859,0)+01_指標庫!$H$7*IF(ISNUMBER($H1859),N1859,0)+01_指標庫!$H$8*IF(ISNUMBER($AF1859),AQ1859,0)+01_指標庫!$H$9*IF(ISNUMBER($AG1859),AR1859,0)+01_指標庫!$H$10*IF(ISNUMBER($AB1859),AM1859,0)+01_指標庫!$H$11*IF(ISNUMBER($AC1859),AN1859,0)+01_指標庫!$H$12*IF(ISNUMBER($AD1859),AO1859,0)+01_指標庫!$H$13*IF(ISNUMBER($AE1859),AP1859,0)+01_指標庫!$H$14*IF(ISNUMBER($I1859),O1859,0)+01_指標庫!$H$15*IF(ISNUMBER($AH1859),AS1859,0)+01_指標庫!$H$16*IF(ISNUMBER($K1859),P1859,0)+01_指標庫!$H$17*IF(ISNUMBER($AI1859),AT1859,0)+01_指標庫!$H$18*IF(ISNUMBER($AJ1859),AU1859,0)+01_指標庫!$H$19*IF(ISNUMBER($AK1859),AV1859,0)+01_指標庫!$H$20*IF(ISNUMBER($BB1859),BB1859,0)+01_指標庫!$H$21*IF(ISNUMBER($BC1859),BC1859,0))/AW1859,1))</f>
        <v>87.3</v>
      </c>
      <c r="AY1859" s="60"/>
      <c r="AZ1859" s="60"/>
      <c r="BA1859" s="58" t="n">
        <f aca="false">AVERAGE($E1855:$E1859)/AVERAGE($E1850:$E1859)-1</f>
        <v>0.0148287947539434</v>
      </c>
      <c r="BB1859" s="59" t="n">
        <f aca="false">IF(ISNUMBER($BA1859),IF(OR($S1859&lt;=-0.03,$BA1859&lt;-0.003),0,IF(OR($S1859&lt;=-0.02,$BA1859&lt;0.01),50,100)),"")</f>
        <v>100</v>
      </c>
      <c r="BC1859" s="0" t="str">
        <f aca="false">IF(OR(COUNT($AZ1859)=0,COUNT($AZ1858)=0),"",IF(OR($AY1859/$AZ1858-1&lt;=-0.03,$AZ1859/$AZ1858-1&lt;=-0.045,IF(COUNT($AZ1850:$AZ1859)=10,AVERAGE($AZ1855:$AZ1859)/AVERAGE($AZ1850:$AZ1859)-1&lt;-0.01,FALSE())),0,IF(OR($AZ1859/$AZ1858-1&lt;=-0.02,IF(COUNT($AZ1850:$AZ1859)=10,AVERAGE($AZ1855:$AZ1859)/AVERAGE($AZ1850:$AZ1859)-1&lt;0.005,FALSE())),50,100)))</f>
        <v/>
      </c>
    </row>
    <row r="1860" customFormat="false" ht="15" hidden="false" customHeight="true" outlineLevel="0" collapsed="false">
      <c r="A1860" s="47" t="n">
        <v>1856</v>
      </c>
      <c r="B1860" s="48" t="n">
        <v>45250</v>
      </c>
      <c r="C1860" s="47" t="n">
        <v>2023</v>
      </c>
      <c r="D1860" s="49" t="s">
        <v>236</v>
      </c>
      <c r="E1860" s="50" t="n">
        <v>16027.06</v>
      </c>
      <c r="F1860" s="51" t="n">
        <v>0.128789</v>
      </c>
      <c r="G1860" s="51" t="n">
        <v>0</v>
      </c>
      <c r="H1860" s="52" t="n">
        <v>0.898</v>
      </c>
      <c r="I1860" s="53" t="n">
        <v>392</v>
      </c>
      <c r="J1860" s="47" t="s">
        <v>235</v>
      </c>
      <c r="K1860" s="54" t="n">
        <v>13.41</v>
      </c>
      <c r="L1860" s="55" t="n">
        <f aca="false">IF(COUNT(F1860)=0,50,IF(F1860&gt;=0,100,IF(F1860&gt;=-0.02,50,0)))</f>
        <v>100</v>
      </c>
      <c r="M1860" s="55" t="n">
        <f aca="false">IF(COUNT(G1860)=0,50,IF(G1860&gt;-0.06,100,IF(G1860&gt;-0.15,50,0)))</f>
        <v>100</v>
      </c>
      <c r="N1860" s="55" t="n">
        <f aca="false">IF(COUNT(H1860)=0,50,IF(H1860&gt;=0.6,100,IF(H1860&gt;=0.4,50,0)))</f>
        <v>100</v>
      </c>
      <c r="O1860" s="55" t="n">
        <f aca="false">IF(COUNT(I1860)=0,50,IF(J1860="proxy_vix",50,IF(I1860&lt;350,100,IF(I1860&lt;=450,50,0))))</f>
        <v>50</v>
      </c>
      <c r="P1860" s="55" t="n">
        <f aca="false">IF(COUNT(K1860)=0,50,IF(K1860&lt;20,100,IF(K1860&lt;=25,50,0)))</f>
        <v>100</v>
      </c>
      <c r="Q1860" s="54"/>
      <c r="R1860" s="47"/>
      <c r="S1860" s="51" t="n">
        <f aca="false">$E1860/$E1859-1</f>
        <v>0.0119377522021418</v>
      </c>
      <c r="T1860" s="56" t="n">
        <f aca="false">$K1860/$K1859-1</f>
        <v>-0.0282608695652175</v>
      </c>
      <c r="V1860" s="57"/>
      <c r="W1860" s="57"/>
      <c r="Y1860" s="1" t="str">
        <f aca="false">IF(AX1860&gt;=70,"EASY",IF(AX1860&gt;40,"UNCERTAIN","HARD"))</f>
        <v>EASY</v>
      </c>
      <c r="AA1860" s="58" t="n">
        <f aca="false">IF($A1860&lt;200,"",AVERAGE($E1811:$E1860)/AVERAGE($E1661:$E1860)-1)</f>
        <v>0.0567006555239145</v>
      </c>
      <c r="AB1860" s="59" t="n">
        <f aca="false">LOOKUP($B1860,07_L1政策步階!$A$4:$A$14,07_L1政策步階!$C$4:$C$14)</f>
        <v>0</v>
      </c>
      <c r="AC1860" s="57"/>
      <c r="AD1860" s="57"/>
      <c r="AE1860" s="57"/>
      <c r="AF1860" s="57"/>
      <c r="AG1860" s="57"/>
      <c r="AH1860" s="57"/>
      <c r="AI1860" s="57"/>
      <c r="AJ1860" s="57"/>
      <c r="AK1860" s="57"/>
      <c r="AL1860" s="59" t="n">
        <f aca="false">IF(ISNUMBER($AA1860),IF($AA1860&gt;=0.005,100,IF($AA1860&gt;=-0.015,50,0)),"")</f>
        <v>100</v>
      </c>
      <c r="AM1860" s="59" t="n">
        <f aca="false">IF(ISNUMBER($AB1860),IF($AB1860=1,100,IF($AB1860=0,50,0)),"")</f>
        <v>50</v>
      </c>
      <c r="AN1860" s="0" t="str">
        <f aca="false">IF(ISNUMBER($AC1860),IF($AC1860&gt;=0.001,100,IF($AC1860&gt;=-0.003,50,0)),"")</f>
        <v/>
      </c>
      <c r="AO1860" s="0" t="str">
        <f aca="false">IF(ISNUMBER($AD1860),IF($AD1860&gt;=0.04,100,IF($AD1860&gt;=0,50,0)),"")</f>
        <v/>
      </c>
      <c r="AP1860" s="0" t="str">
        <f aca="false">IF(ISNUMBER($AE1860),IF($AE1860&gt;=25,100,IF($AE1860&gt;=-75,50,0)),"")</f>
        <v/>
      </c>
      <c r="AQ1860" s="0" t="str">
        <f aca="false">IF(ISNUMBER($AF1860),IF($AF1860&gt;0,100,IF($AF1860&gt;=-50,50,0)),"")</f>
        <v/>
      </c>
      <c r="AR1860" s="0" t="str">
        <f aca="false">IF(ISNUMBER($AG1860),IF($AG1860=1,100,IF($AG1860=0,50,0)),"")</f>
        <v/>
      </c>
      <c r="AS1860" s="0" t="str">
        <f aca="false">IF(ISNUMBER($AH1860),IF($AH1860&lt;0,100,IF($AH1860&lt;=20,50,0)),"")</f>
        <v/>
      </c>
      <c r="AT1860" s="0" t="str">
        <f aca="false">IF(ISNUMBER($AI1860),IF($AI1860&lt;0.95,100,IF($AI1860&lt;=1,50,0)),"")</f>
        <v/>
      </c>
      <c r="AU1860" s="0" t="str">
        <f aca="false">IF(ISNUMBER($AJ1860),IF($AJ1860&lt;30,0,IF($AJ1860&lt;40,50,IF($AJ1860&lt;=90,100,50))),"")</f>
        <v/>
      </c>
      <c r="AV1860" s="0" t="str">
        <f aca="false">IF(ISNUMBER($AK1860),IF($AK1860&gt;-0.2,100,IF($AK1860&gt;=-0.4,50,0)),"")</f>
        <v/>
      </c>
      <c r="AW1860" s="59" t="n">
        <f aca="false">01_指標庫!$H$4*ISNUMBER($F1860)+01_指標庫!$H$5*ISNUMBER($AA1860)+01_指標庫!$H$6*ISNUMBER($G1860)+01_指標庫!$H$7*ISNUMBER($H1860)+01_指標庫!$H$8*ISNUMBER($AF1860)+01_指標庫!$H$9*ISNUMBER($AG1860)+01_指標庫!$H$10*ISNUMBER($AB1860)+01_指標庫!$H$11*ISNUMBER($AC1860)+01_指標庫!$H$12*ISNUMBER($AD1860)+01_指標庫!$H$13*ISNUMBER($AE1860)+01_指標庫!$H$14*ISNUMBER($I1860)+01_指標庫!$H$15*ISNUMBER($AH1860)+01_指標庫!$H$16*ISNUMBER($K1860)+01_指標庫!$H$17*ISNUMBER($AI1860)+01_指標庫!$H$18*ISNUMBER($AJ1860)+01_指標庫!$H$19*ISNUMBER($AK1860)+01_指標庫!$H$20*ISNUMBER($BB1860)+01_指標庫!$H$21*ISNUMBER($BC1860)</f>
        <v>51</v>
      </c>
      <c r="AX1860" s="59" t="n">
        <f aca="false">IF(AW1860=0,50,ROUND((01_指標庫!$H$4*IF(ISNUMBER($F1860),L1860,0)+01_指標庫!$H$5*IF(ISNUMBER($AA1860),AL1860,0)+01_指標庫!$H$6*IF(ISNUMBER($G1860),M1860,0)+01_指標庫!$H$7*IF(ISNUMBER($H1860),N1860,0)+01_指標庫!$H$8*IF(ISNUMBER($AF1860),AQ1860,0)+01_指標庫!$H$9*IF(ISNUMBER($AG1860),AR1860,0)+01_指標庫!$H$10*IF(ISNUMBER($AB1860),AM1860,0)+01_指標庫!$H$11*IF(ISNUMBER($AC1860),AN1860,0)+01_指標庫!$H$12*IF(ISNUMBER($AD1860),AO1860,0)+01_指標庫!$H$13*IF(ISNUMBER($AE1860),AP1860,0)+01_指標庫!$H$14*IF(ISNUMBER($I1860),O1860,0)+01_指標庫!$H$15*IF(ISNUMBER($AH1860),AS1860,0)+01_指標庫!$H$16*IF(ISNUMBER($K1860),P1860,0)+01_指標庫!$H$17*IF(ISNUMBER($AI1860),AT1860,0)+01_指標庫!$H$18*IF(ISNUMBER($AJ1860),AU1860,0)+01_指標庫!$H$19*IF(ISNUMBER($AK1860),AV1860,0)+01_指標庫!$H$20*IF(ISNUMBER($BB1860),BB1860,0)+01_指標庫!$H$21*IF(ISNUMBER($BC1860),BC1860,0))/AW1860,1))</f>
        <v>87.3</v>
      </c>
      <c r="AY1860" s="60"/>
      <c r="AZ1860" s="60"/>
      <c r="BA1860" s="58" t="n">
        <f aca="false">AVERAGE($E1856:$E1860)/AVERAGE($E1851:$E1860)-1</f>
        <v>0.0161319928519157</v>
      </c>
      <c r="BB1860" s="59" t="n">
        <f aca="false">IF(ISNUMBER($BA1860),IF(OR($S1860&lt;=-0.03,$BA1860&lt;-0.003),0,IF(OR($S1860&lt;=-0.02,$BA1860&lt;0.01),50,100)),"")</f>
        <v>100</v>
      </c>
      <c r="BC1860" s="0" t="str">
        <f aca="false">IF(OR(COUNT($AZ1860)=0,COUNT($AZ1859)=0),"",IF(OR($AY1860/$AZ1859-1&lt;=-0.03,$AZ1860/$AZ1859-1&lt;=-0.045,IF(COUNT($AZ1851:$AZ1860)=10,AVERAGE($AZ1856:$AZ1860)/AVERAGE($AZ1851:$AZ1860)-1&lt;-0.01,FALSE())),0,IF(OR($AZ1860/$AZ1859-1&lt;=-0.02,IF(COUNT($AZ1851:$AZ1860)=10,AVERAGE($AZ1856:$AZ1860)/AVERAGE($AZ1851:$AZ1860)-1&lt;0.005,FALSE())),50,100)))</f>
        <v/>
      </c>
    </row>
    <row r="1861" customFormat="false" ht="15" hidden="false" customHeight="true" outlineLevel="0" collapsed="false">
      <c r="A1861" s="47" t="n">
        <v>1857</v>
      </c>
      <c r="B1861" s="48" t="n">
        <v>45251</v>
      </c>
      <c r="C1861" s="47" t="n">
        <v>2023</v>
      </c>
      <c r="D1861" s="49" t="s">
        <v>237</v>
      </c>
      <c r="E1861" s="50" t="n">
        <v>15933.62</v>
      </c>
      <c r="F1861" s="51" t="n">
        <v>0.120839</v>
      </c>
      <c r="G1861" s="51" t="n">
        <v>-0.00583</v>
      </c>
      <c r="H1861" s="52" t="n">
        <v>0.8776</v>
      </c>
      <c r="I1861" s="53" t="n">
        <v>395</v>
      </c>
      <c r="J1861" s="47" t="s">
        <v>235</v>
      </c>
      <c r="K1861" s="54" t="n">
        <v>13.35</v>
      </c>
      <c r="L1861" s="55" t="n">
        <f aca="false">IF(COUNT(F1861)=0,50,IF(F1861&gt;=0,100,IF(F1861&gt;=-0.02,50,0)))</f>
        <v>100</v>
      </c>
      <c r="M1861" s="55" t="n">
        <f aca="false">IF(COUNT(G1861)=0,50,IF(G1861&gt;-0.06,100,IF(G1861&gt;-0.15,50,0)))</f>
        <v>100</v>
      </c>
      <c r="N1861" s="55" t="n">
        <f aca="false">IF(COUNT(H1861)=0,50,IF(H1861&gt;=0.6,100,IF(H1861&gt;=0.4,50,0)))</f>
        <v>100</v>
      </c>
      <c r="O1861" s="55" t="n">
        <f aca="false">IF(COUNT(I1861)=0,50,IF(J1861="proxy_vix",50,IF(I1861&lt;350,100,IF(I1861&lt;=450,50,0))))</f>
        <v>50</v>
      </c>
      <c r="P1861" s="55" t="n">
        <f aca="false">IF(COUNT(K1861)=0,50,IF(K1861&lt;20,100,IF(K1861&lt;=25,50,0)))</f>
        <v>100</v>
      </c>
      <c r="Q1861" s="54"/>
      <c r="R1861" s="47"/>
      <c r="S1861" s="51" t="n">
        <f aca="false">$E1861/$E1860-1</f>
        <v>-0.00583013977610358</v>
      </c>
      <c r="T1861" s="56" t="n">
        <f aca="false">$K1861/$K1860-1</f>
        <v>-0.00447427293064884</v>
      </c>
      <c r="V1861" s="57"/>
      <c r="W1861" s="57"/>
      <c r="Y1861" s="1" t="str">
        <f aca="false">IF(AX1861&gt;=70,"EASY",IF(AX1861&gt;40,"UNCERTAIN","HARD"))</f>
        <v>EASY</v>
      </c>
      <c r="AA1861" s="58" t="n">
        <f aca="false">IF($A1861&lt;200,"",AVERAGE($E1812:$E1861)/AVERAGE($E1662:$E1861)-1)</f>
        <v>0.0563171769367736</v>
      </c>
      <c r="AB1861" s="59" t="n">
        <f aca="false">LOOKUP($B1861,07_L1政策步階!$A$4:$A$14,07_L1政策步階!$C$4:$C$14)</f>
        <v>0</v>
      </c>
      <c r="AC1861" s="57"/>
      <c r="AD1861" s="57"/>
      <c r="AE1861" s="57"/>
      <c r="AF1861" s="57"/>
      <c r="AG1861" s="57"/>
      <c r="AH1861" s="57"/>
      <c r="AI1861" s="57"/>
      <c r="AJ1861" s="57"/>
      <c r="AK1861" s="57"/>
      <c r="AL1861" s="59" t="n">
        <f aca="false">IF(ISNUMBER($AA1861),IF($AA1861&gt;=0.005,100,IF($AA1861&gt;=-0.015,50,0)),"")</f>
        <v>100</v>
      </c>
      <c r="AM1861" s="59" t="n">
        <f aca="false">IF(ISNUMBER($AB1861),IF($AB1861=1,100,IF($AB1861=0,50,0)),"")</f>
        <v>50</v>
      </c>
      <c r="AN1861" s="0" t="str">
        <f aca="false">IF(ISNUMBER($AC1861),IF($AC1861&gt;=0.001,100,IF($AC1861&gt;=-0.003,50,0)),"")</f>
        <v/>
      </c>
      <c r="AO1861" s="0" t="str">
        <f aca="false">IF(ISNUMBER($AD1861),IF($AD1861&gt;=0.04,100,IF($AD1861&gt;=0,50,0)),"")</f>
        <v/>
      </c>
      <c r="AP1861" s="0" t="str">
        <f aca="false">IF(ISNUMBER($AE1861),IF($AE1861&gt;=25,100,IF($AE1861&gt;=-75,50,0)),"")</f>
        <v/>
      </c>
      <c r="AQ1861" s="0" t="str">
        <f aca="false">IF(ISNUMBER($AF1861),IF($AF1861&gt;0,100,IF($AF1861&gt;=-50,50,0)),"")</f>
        <v/>
      </c>
      <c r="AR1861" s="0" t="str">
        <f aca="false">IF(ISNUMBER($AG1861),IF($AG1861=1,100,IF($AG1861=0,50,0)),"")</f>
        <v/>
      </c>
      <c r="AS1861" s="0" t="str">
        <f aca="false">IF(ISNUMBER($AH1861),IF($AH1861&lt;0,100,IF($AH1861&lt;=20,50,0)),"")</f>
        <v/>
      </c>
      <c r="AT1861" s="0" t="str">
        <f aca="false">IF(ISNUMBER($AI1861),IF($AI1861&lt;0.95,100,IF($AI1861&lt;=1,50,0)),"")</f>
        <v/>
      </c>
      <c r="AU1861" s="0" t="str">
        <f aca="false">IF(ISNUMBER($AJ1861),IF($AJ1861&lt;30,0,IF($AJ1861&lt;40,50,IF($AJ1861&lt;=90,100,50))),"")</f>
        <v/>
      </c>
      <c r="AV1861" s="0" t="str">
        <f aca="false">IF(ISNUMBER($AK1861),IF($AK1861&gt;-0.2,100,IF($AK1861&gt;=-0.4,50,0)),"")</f>
        <v/>
      </c>
      <c r="AW1861" s="59" t="n">
        <f aca="false">01_指標庫!$H$4*ISNUMBER($F1861)+01_指標庫!$H$5*ISNUMBER($AA1861)+01_指標庫!$H$6*ISNUMBER($G1861)+01_指標庫!$H$7*ISNUMBER($H1861)+01_指標庫!$H$8*ISNUMBER($AF1861)+01_指標庫!$H$9*ISNUMBER($AG1861)+01_指標庫!$H$10*ISNUMBER($AB1861)+01_指標庫!$H$11*ISNUMBER($AC1861)+01_指標庫!$H$12*ISNUMBER($AD1861)+01_指標庫!$H$13*ISNUMBER($AE1861)+01_指標庫!$H$14*ISNUMBER($I1861)+01_指標庫!$H$15*ISNUMBER($AH1861)+01_指標庫!$H$16*ISNUMBER($K1861)+01_指標庫!$H$17*ISNUMBER($AI1861)+01_指標庫!$H$18*ISNUMBER($AJ1861)+01_指標庫!$H$19*ISNUMBER($AK1861)+01_指標庫!$H$20*ISNUMBER($BB1861)+01_指標庫!$H$21*ISNUMBER($BC1861)</f>
        <v>51</v>
      </c>
      <c r="AX1861" s="59" t="n">
        <f aca="false">IF(AW1861=0,50,ROUND((01_指標庫!$H$4*IF(ISNUMBER($F1861),L1861,0)+01_指標庫!$H$5*IF(ISNUMBER($AA1861),AL1861,0)+01_指標庫!$H$6*IF(ISNUMBER($G1861),M1861,0)+01_指標庫!$H$7*IF(ISNUMBER($H1861),N1861,0)+01_指標庫!$H$8*IF(ISNUMBER($AF1861),AQ1861,0)+01_指標庫!$H$9*IF(ISNUMBER($AG1861),AR1861,0)+01_指標庫!$H$10*IF(ISNUMBER($AB1861),AM1861,0)+01_指標庫!$H$11*IF(ISNUMBER($AC1861),AN1861,0)+01_指標庫!$H$12*IF(ISNUMBER($AD1861),AO1861,0)+01_指標庫!$H$13*IF(ISNUMBER($AE1861),AP1861,0)+01_指標庫!$H$14*IF(ISNUMBER($I1861),O1861,0)+01_指標庫!$H$15*IF(ISNUMBER($AH1861),AS1861,0)+01_指標庫!$H$16*IF(ISNUMBER($K1861),P1861,0)+01_指標庫!$H$17*IF(ISNUMBER($AI1861),AT1861,0)+01_指標庫!$H$18*IF(ISNUMBER($AJ1861),AU1861,0)+01_指標庫!$H$19*IF(ISNUMBER($AK1861),AV1861,0)+01_指標庫!$H$20*IF(ISNUMBER($BB1861),BB1861,0)+01_指標庫!$H$21*IF(ISNUMBER($BC1861),BC1861,0))/AW1861,1))</f>
        <v>87.3</v>
      </c>
      <c r="AY1861" s="60"/>
      <c r="AZ1861" s="60"/>
      <c r="BA1861" s="58" t="n">
        <f aca="false">AVERAGE($E1857:$E1861)/AVERAGE($E1852:$E1861)-1</f>
        <v>0.0135449289151159</v>
      </c>
      <c r="BB1861" s="59" t="n">
        <f aca="false">IF(ISNUMBER($BA1861),IF(OR($S1861&lt;=-0.03,$BA1861&lt;-0.003),0,IF(OR($S1861&lt;=-0.02,$BA1861&lt;0.01),50,100)),"")</f>
        <v>100</v>
      </c>
      <c r="BC1861" s="0" t="str">
        <f aca="false">IF(OR(COUNT($AZ1861)=0,COUNT($AZ1860)=0),"",IF(OR($AY1861/$AZ1860-1&lt;=-0.03,$AZ1861/$AZ1860-1&lt;=-0.045,IF(COUNT($AZ1852:$AZ1861)=10,AVERAGE($AZ1857:$AZ1861)/AVERAGE($AZ1852:$AZ1861)-1&lt;-0.01,FALSE())),0,IF(OR($AZ1861/$AZ1860-1&lt;=-0.02,IF(COUNT($AZ1852:$AZ1861)=10,AVERAGE($AZ1857:$AZ1861)/AVERAGE($AZ1852:$AZ1861)-1&lt;0.005,FALSE())),50,100)))</f>
        <v/>
      </c>
    </row>
    <row r="1862" customFormat="false" ht="15" hidden="false" customHeight="true" outlineLevel="0" collapsed="false">
      <c r="A1862" s="47" t="n">
        <v>1858</v>
      </c>
      <c r="B1862" s="48" t="n">
        <v>45252</v>
      </c>
      <c r="C1862" s="47" t="n">
        <v>2023</v>
      </c>
      <c r="D1862" s="49" t="s">
        <v>238</v>
      </c>
      <c r="E1862" s="50" t="n">
        <v>16001.39</v>
      </c>
      <c r="F1862" s="51" t="n">
        <v>0.124312</v>
      </c>
      <c r="G1862" s="51" t="n">
        <v>-0.001602</v>
      </c>
      <c r="H1862" s="52" t="n">
        <v>0.898</v>
      </c>
      <c r="I1862" s="53" t="n">
        <v>390</v>
      </c>
      <c r="J1862" s="47" t="s">
        <v>235</v>
      </c>
      <c r="K1862" s="54" t="n">
        <v>12.85</v>
      </c>
      <c r="L1862" s="55" t="n">
        <f aca="false">IF(COUNT(F1862)=0,50,IF(F1862&gt;=0,100,IF(F1862&gt;=-0.02,50,0)))</f>
        <v>100</v>
      </c>
      <c r="M1862" s="55" t="n">
        <f aca="false">IF(COUNT(G1862)=0,50,IF(G1862&gt;-0.06,100,IF(G1862&gt;-0.15,50,0)))</f>
        <v>100</v>
      </c>
      <c r="N1862" s="55" t="n">
        <f aca="false">IF(COUNT(H1862)=0,50,IF(H1862&gt;=0.6,100,IF(H1862&gt;=0.4,50,0)))</f>
        <v>100</v>
      </c>
      <c r="O1862" s="55" t="n">
        <f aca="false">IF(COUNT(I1862)=0,50,IF(J1862="proxy_vix",50,IF(I1862&lt;350,100,IF(I1862&lt;=450,50,0))))</f>
        <v>50</v>
      </c>
      <c r="P1862" s="55" t="n">
        <f aca="false">IF(COUNT(K1862)=0,50,IF(K1862&lt;20,100,IF(K1862&lt;=25,50,0)))</f>
        <v>100</v>
      </c>
      <c r="Q1862" s="54"/>
      <c r="R1862" s="47"/>
      <c r="S1862" s="51" t="n">
        <f aca="false">$E1862/$E1861-1</f>
        <v>0.00425327075705329</v>
      </c>
      <c r="T1862" s="56" t="n">
        <f aca="false">$K1862/$K1861-1</f>
        <v>-0.0374531835205992</v>
      </c>
      <c r="V1862" s="57"/>
      <c r="W1862" s="57"/>
      <c r="Y1862" s="1" t="str">
        <f aca="false">IF(AX1862&gt;=70,"EASY",IF(AX1862&gt;40,"UNCERTAIN","HARD"))</f>
        <v>EASY</v>
      </c>
      <c r="AA1862" s="58" t="n">
        <f aca="false">IF($A1862&lt;200,"",AVERAGE($E1813:$E1862)/AVERAGE($E1663:$E1862)-1)</f>
        <v>0.0560199582868757</v>
      </c>
      <c r="AB1862" s="59" t="n">
        <f aca="false">LOOKUP($B1862,07_L1政策步階!$A$4:$A$14,07_L1政策步階!$C$4:$C$14)</f>
        <v>0</v>
      </c>
      <c r="AC1862" s="57"/>
      <c r="AD1862" s="57"/>
      <c r="AE1862" s="57"/>
      <c r="AF1862" s="57"/>
      <c r="AG1862" s="57"/>
      <c r="AH1862" s="57"/>
      <c r="AI1862" s="57"/>
      <c r="AJ1862" s="57"/>
      <c r="AK1862" s="57"/>
      <c r="AL1862" s="59" t="n">
        <f aca="false">IF(ISNUMBER($AA1862),IF($AA1862&gt;=0.005,100,IF($AA1862&gt;=-0.015,50,0)),"")</f>
        <v>100</v>
      </c>
      <c r="AM1862" s="59" t="n">
        <f aca="false">IF(ISNUMBER($AB1862),IF($AB1862=1,100,IF($AB1862=0,50,0)),"")</f>
        <v>50</v>
      </c>
      <c r="AN1862" s="0" t="str">
        <f aca="false">IF(ISNUMBER($AC1862),IF($AC1862&gt;=0.001,100,IF($AC1862&gt;=-0.003,50,0)),"")</f>
        <v/>
      </c>
      <c r="AO1862" s="0" t="str">
        <f aca="false">IF(ISNUMBER($AD1862),IF($AD1862&gt;=0.04,100,IF($AD1862&gt;=0,50,0)),"")</f>
        <v/>
      </c>
      <c r="AP1862" s="0" t="str">
        <f aca="false">IF(ISNUMBER($AE1862),IF($AE1862&gt;=25,100,IF($AE1862&gt;=-75,50,0)),"")</f>
        <v/>
      </c>
      <c r="AQ1862" s="0" t="str">
        <f aca="false">IF(ISNUMBER($AF1862),IF($AF1862&gt;0,100,IF($AF1862&gt;=-50,50,0)),"")</f>
        <v/>
      </c>
      <c r="AR1862" s="0" t="str">
        <f aca="false">IF(ISNUMBER($AG1862),IF($AG1862=1,100,IF($AG1862=0,50,0)),"")</f>
        <v/>
      </c>
      <c r="AS1862" s="0" t="str">
        <f aca="false">IF(ISNUMBER($AH1862),IF($AH1862&lt;0,100,IF($AH1862&lt;=20,50,0)),"")</f>
        <v/>
      </c>
      <c r="AT1862" s="0" t="str">
        <f aca="false">IF(ISNUMBER($AI1862),IF($AI1862&lt;0.95,100,IF($AI1862&lt;=1,50,0)),"")</f>
        <v/>
      </c>
      <c r="AU1862" s="0" t="str">
        <f aca="false">IF(ISNUMBER($AJ1862),IF($AJ1862&lt;30,0,IF($AJ1862&lt;40,50,IF($AJ1862&lt;=90,100,50))),"")</f>
        <v/>
      </c>
      <c r="AV1862" s="0" t="str">
        <f aca="false">IF(ISNUMBER($AK1862),IF($AK1862&gt;-0.2,100,IF($AK1862&gt;=-0.4,50,0)),"")</f>
        <v/>
      </c>
      <c r="AW1862" s="59" t="n">
        <f aca="false">01_指標庫!$H$4*ISNUMBER($F1862)+01_指標庫!$H$5*ISNUMBER($AA1862)+01_指標庫!$H$6*ISNUMBER($G1862)+01_指標庫!$H$7*ISNUMBER($H1862)+01_指標庫!$H$8*ISNUMBER($AF1862)+01_指標庫!$H$9*ISNUMBER($AG1862)+01_指標庫!$H$10*ISNUMBER($AB1862)+01_指標庫!$H$11*ISNUMBER($AC1862)+01_指標庫!$H$12*ISNUMBER($AD1862)+01_指標庫!$H$13*ISNUMBER($AE1862)+01_指標庫!$H$14*ISNUMBER($I1862)+01_指標庫!$H$15*ISNUMBER($AH1862)+01_指標庫!$H$16*ISNUMBER($K1862)+01_指標庫!$H$17*ISNUMBER($AI1862)+01_指標庫!$H$18*ISNUMBER($AJ1862)+01_指標庫!$H$19*ISNUMBER($AK1862)+01_指標庫!$H$20*ISNUMBER($BB1862)+01_指標庫!$H$21*ISNUMBER($BC1862)</f>
        <v>51</v>
      </c>
      <c r="AX1862" s="59" t="n">
        <f aca="false">IF(AW1862=0,50,ROUND((01_指標庫!$H$4*IF(ISNUMBER($F1862),L1862,0)+01_指標庫!$H$5*IF(ISNUMBER($AA1862),AL1862,0)+01_指標庫!$H$6*IF(ISNUMBER($G1862),M1862,0)+01_指標庫!$H$7*IF(ISNUMBER($H1862),N1862,0)+01_指標庫!$H$8*IF(ISNUMBER($AF1862),AQ1862,0)+01_指標庫!$H$9*IF(ISNUMBER($AG1862),AR1862,0)+01_指標庫!$H$10*IF(ISNUMBER($AB1862),AM1862,0)+01_指標庫!$H$11*IF(ISNUMBER($AC1862),AN1862,0)+01_指標庫!$H$12*IF(ISNUMBER($AD1862),AO1862,0)+01_指標庫!$H$13*IF(ISNUMBER($AE1862),AP1862,0)+01_指標庫!$H$14*IF(ISNUMBER($I1862),O1862,0)+01_指標庫!$H$15*IF(ISNUMBER($AH1862),AS1862,0)+01_指標庫!$H$16*IF(ISNUMBER($K1862),P1862,0)+01_指標庫!$H$17*IF(ISNUMBER($AI1862),AT1862,0)+01_指標庫!$H$18*IF(ISNUMBER($AJ1862),AU1862,0)+01_指標庫!$H$19*IF(ISNUMBER($AK1862),AV1862,0)+01_指標庫!$H$20*IF(ISNUMBER($BB1862),BB1862,0)+01_指標庫!$H$21*IF(ISNUMBER($BC1862),BC1862,0))/AW1862,1))</f>
        <v>87.3</v>
      </c>
      <c r="AY1862" s="60"/>
      <c r="AZ1862" s="60"/>
      <c r="BA1862" s="58" t="n">
        <f aca="false">AVERAGE($E1858:$E1862)/AVERAGE($E1853:$E1862)-1</f>
        <v>0.0114552215512131</v>
      </c>
      <c r="BB1862" s="59" t="n">
        <f aca="false">IF(ISNUMBER($BA1862),IF(OR($S1862&lt;=-0.03,$BA1862&lt;-0.003),0,IF(OR($S1862&lt;=-0.02,$BA1862&lt;0.01),50,100)),"")</f>
        <v>100</v>
      </c>
      <c r="BC1862" s="0" t="str">
        <f aca="false">IF(OR(COUNT($AZ1862)=0,COUNT($AZ1861)=0),"",IF(OR($AY1862/$AZ1861-1&lt;=-0.03,$AZ1862/$AZ1861-1&lt;=-0.045,IF(COUNT($AZ1853:$AZ1862)=10,AVERAGE($AZ1858:$AZ1862)/AVERAGE($AZ1853:$AZ1862)-1&lt;-0.01,FALSE())),0,IF(OR($AZ1862/$AZ1861-1&lt;=-0.02,IF(COUNT($AZ1853:$AZ1862)=10,AVERAGE($AZ1858:$AZ1862)/AVERAGE($AZ1853:$AZ1862)-1&lt;0.005,FALSE())),50,100)))</f>
        <v/>
      </c>
    </row>
    <row r="1863" customFormat="false" ht="15" hidden="false" customHeight="true" outlineLevel="0" collapsed="false">
      <c r="A1863" s="47" t="n">
        <v>1859</v>
      </c>
      <c r="B1863" s="48" t="n">
        <v>45254</v>
      </c>
      <c r="C1863" s="47" t="n">
        <v>2023</v>
      </c>
      <c r="D1863" s="49" t="s">
        <v>234</v>
      </c>
      <c r="E1863" s="50" t="n">
        <v>15982.01</v>
      </c>
      <c r="F1863" s="51" t="n">
        <v>0.121576</v>
      </c>
      <c r="G1863" s="51" t="n">
        <v>-0.002811</v>
      </c>
      <c r="H1863" s="52" t="n">
        <v>0.898</v>
      </c>
      <c r="I1863" s="53" t="n">
        <v>385</v>
      </c>
      <c r="J1863" s="47" t="s">
        <v>235</v>
      </c>
      <c r="K1863" s="54" t="n">
        <v>12.46</v>
      </c>
      <c r="L1863" s="55" t="n">
        <f aca="false">IF(COUNT(F1863)=0,50,IF(F1863&gt;=0,100,IF(F1863&gt;=-0.02,50,0)))</f>
        <v>100</v>
      </c>
      <c r="M1863" s="55" t="n">
        <f aca="false">IF(COUNT(G1863)=0,50,IF(G1863&gt;-0.06,100,IF(G1863&gt;-0.15,50,0)))</f>
        <v>100</v>
      </c>
      <c r="N1863" s="55" t="n">
        <f aca="false">IF(COUNT(H1863)=0,50,IF(H1863&gt;=0.6,100,IF(H1863&gt;=0.4,50,0)))</f>
        <v>100</v>
      </c>
      <c r="O1863" s="55" t="n">
        <f aca="false">IF(COUNT(I1863)=0,50,IF(J1863="proxy_vix",50,IF(I1863&lt;350,100,IF(I1863&lt;=450,50,0))))</f>
        <v>50</v>
      </c>
      <c r="P1863" s="55" t="n">
        <f aca="false">IF(COUNT(K1863)=0,50,IF(K1863&lt;20,100,IF(K1863&lt;=25,50,0)))</f>
        <v>100</v>
      </c>
      <c r="Q1863" s="54"/>
      <c r="R1863" s="47"/>
      <c r="S1863" s="51" t="n">
        <f aca="false">$E1863/$E1862-1</f>
        <v>-0.00121114478179707</v>
      </c>
      <c r="T1863" s="56" t="n">
        <f aca="false">$K1863/$K1862-1</f>
        <v>-0.0303501945525291</v>
      </c>
      <c r="V1863" s="57"/>
      <c r="W1863" s="57"/>
      <c r="Y1863" s="1" t="str">
        <f aca="false">IF(AX1863&gt;=70,"EASY",IF(AX1863&gt;40,"UNCERTAIN","HARD"))</f>
        <v>EASY</v>
      </c>
      <c r="AA1863" s="58" t="n">
        <f aca="false">IF($A1863&lt;200,"",AVERAGE($E1814:$E1863)/AVERAGE($E1664:$E1863)-1)</f>
        <v>0.0554411801925718</v>
      </c>
      <c r="AB1863" s="59" t="n">
        <f aca="false">LOOKUP($B1863,07_L1政策步階!$A$4:$A$14,07_L1政策步階!$C$4:$C$14)</f>
        <v>0</v>
      </c>
      <c r="AC1863" s="57"/>
      <c r="AD1863" s="57"/>
      <c r="AE1863" s="57"/>
      <c r="AF1863" s="57"/>
      <c r="AG1863" s="57"/>
      <c r="AH1863" s="57"/>
      <c r="AI1863" s="57"/>
      <c r="AJ1863" s="57"/>
      <c r="AK1863" s="57"/>
      <c r="AL1863" s="59" t="n">
        <f aca="false">IF(ISNUMBER($AA1863),IF($AA1863&gt;=0.005,100,IF($AA1863&gt;=-0.015,50,0)),"")</f>
        <v>100</v>
      </c>
      <c r="AM1863" s="59" t="n">
        <f aca="false">IF(ISNUMBER($AB1863),IF($AB1863=1,100,IF($AB1863=0,50,0)),"")</f>
        <v>50</v>
      </c>
      <c r="AN1863" s="0" t="str">
        <f aca="false">IF(ISNUMBER($AC1863),IF($AC1863&gt;=0.001,100,IF($AC1863&gt;=-0.003,50,0)),"")</f>
        <v/>
      </c>
      <c r="AO1863" s="0" t="str">
        <f aca="false">IF(ISNUMBER($AD1863),IF($AD1863&gt;=0.04,100,IF($AD1863&gt;=0,50,0)),"")</f>
        <v/>
      </c>
      <c r="AP1863" s="0" t="str">
        <f aca="false">IF(ISNUMBER($AE1863),IF($AE1863&gt;=25,100,IF($AE1863&gt;=-75,50,0)),"")</f>
        <v/>
      </c>
      <c r="AQ1863" s="0" t="str">
        <f aca="false">IF(ISNUMBER($AF1863),IF($AF1863&gt;0,100,IF($AF1863&gt;=-50,50,0)),"")</f>
        <v/>
      </c>
      <c r="AR1863" s="0" t="str">
        <f aca="false">IF(ISNUMBER($AG1863),IF($AG1863=1,100,IF($AG1863=0,50,0)),"")</f>
        <v/>
      </c>
      <c r="AS1863" s="0" t="str">
        <f aca="false">IF(ISNUMBER($AH1863),IF($AH1863&lt;0,100,IF($AH1863&lt;=20,50,0)),"")</f>
        <v/>
      </c>
      <c r="AT1863" s="0" t="str">
        <f aca="false">IF(ISNUMBER($AI1863),IF($AI1863&lt;0.95,100,IF($AI1863&lt;=1,50,0)),"")</f>
        <v/>
      </c>
      <c r="AU1863" s="0" t="str">
        <f aca="false">IF(ISNUMBER($AJ1863),IF($AJ1863&lt;30,0,IF($AJ1863&lt;40,50,IF($AJ1863&lt;=90,100,50))),"")</f>
        <v/>
      </c>
      <c r="AV1863" s="0" t="str">
        <f aca="false">IF(ISNUMBER($AK1863),IF($AK1863&gt;-0.2,100,IF($AK1863&gt;=-0.4,50,0)),"")</f>
        <v/>
      </c>
      <c r="AW1863" s="59" t="n">
        <f aca="false">01_指標庫!$H$4*ISNUMBER($F1863)+01_指標庫!$H$5*ISNUMBER($AA1863)+01_指標庫!$H$6*ISNUMBER($G1863)+01_指標庫!$H$7*ISNUMBER($H1863)+01_指標庫!$H$8*ISNUMBER($AF1863)+01_指標庫!$H$9*ISNUMBER($AG1863)+01_指標庫!$H$10*ISNUMBER($AB1863)+01_指標庫!$H$11*ISNUMBER($AC1863)+01_指標庫!$H$12*ISNUMBER($AD1863)+01_指標庫!$H$13*ISNUMBER($AE1863)+01_指標庫!$H$14*ISNUMBER($I1863)+01_指標庫!$H$15*ISNUMBER($AH1863)+01_指標庫!$H$16*ISNUMBER($K1863)+01_指標庫!$H$17*ISNUMBER($AI1863)+01_指標庫!$H$18*ISNUMBER($AJ1863)+01_指標庫!$H$19*ISNUMBER($AK1863)+01_指標庫!$H$20*ISNUMBER($BB1863)+01_指標庫!$H$21*ISNUMBER($BC1863)</f>
        <v>51</v>
      </c>
      <c r="AX1863" s="59" t="n">
        <f aca="false">IF(AW1863=0,50,ROUND((01_指標庫!$H$4*IF(ISNUMBER($F1863),L1863,0)+01_指標庫!$H$5*IF(ISNUMBER($AA1863),AL1863,0)+01_指標庫!$H$6*IF(ISNUMBER($G1863),M1863,0)+01_指標庫!$H$7*IF(ISNUMBER($H1863),N1863,0)+01_指標庫!$H$8*IF(ISNUMBER($AF1863),AQ1863,0)+01_指標庫!$H$9*IF(ISNUMBER($AG1863),AR1863,0)+01_指標庫!$H$10*IF(ISNUMBER($AB1863),AM1863,0)+01_指標庫!$H$11*IF(ISNUMBER($AC1863),AN1863,0)+01_指標庫!$H$12*IF(ISNUMBER($AD1863),AO1863,0)+01_指標庫!$H$13*IF(ISNUMBER($AE1863),AP1863,0)+01_指標庫!$H$14*IF(ISNUMBER($I1863),O1863,0)+01_指標庫!$H$15*IF(ISNUMBER($AH1863),AS1863,0)+01_指標庫!$H$16*IF(ISNUMBER($K1863),P1863,0)+01_指標庫!$H$17*IF(ISNUMBER($AI1863),AT1863,0)+01_指標庫!$H$18*IF(ISNUMBER($AJ1863),AU1863,0)+01_指標庫!$H$19*IF(ISNUMBER($AK1863),AV1863,0)+01_指標庫!$H$20*IF(ISNUMBER($BB1863),BB1863,0)+01_指標庫!$H$21*IF(ISNUMBER($BC1863),BC1863,0))/AW1863,1))</f>
        <v>81.4</v>
      </c>
      <c r="AY1863" s="60"/>
      <c r="AZ1863" s="60"/>
      <c r="BA1863" s="58" t="n">
        <f aca="false">AVERAGE($E1859:$E1863)/AVERAGE($E1854:$E1863)-1</f>
        <v>0.00826087725772307</v>
      </c>
      <c r="BB1863" s="59" t="n">
        <f aca="false">IF(ISNUMBER($BA1863),IF(OR($S1863&lt;=-0.03,$BA1863&lt;-0.003),0,IF(OR($S1863&lt;=-0.02,$BA1863&lt;0.01),50,100)),"")</f>
        <v>50</v>
      </c>
      <c r="BC1863" s="0" t="str">
        <f aca="false">IF(OR(COUNT($AZ1863)=0,COUNT($AZ1862)=0),"",IF(OR($AY1863/$AZ1862-1&lt;=-0.03,$AZ1863/$AZ1862-1&lt;=-0.045,IF(COUNT($AZ1854:$AZ1863)=10,AVERAGE($AZ1859:$AZ1863)/AVERAGE($AZ1854:$AZ1863)-1&lt;-0.01,FALSE())),0,IF(OR($AZ1863/$AZ1862-1&lt;=-0.02,IF(COUNT($AZ1854:$AZ1863)=10,AVERAGE($AZ1859:$AZ1863)/AVERAGE($AZ1854:$AZ1863)-1&lt;0.005,FALSE())),50,100)))</f>
        <v/>
      </c>
    </row>
    <row r="1864" customFormat="false" ht="15" hidden="false" customHeight="true" outlineLevel="0" collapsed="false">
      <c r="A1864" s="47" t="n">
        <v>1860</v>
      </c>
      <c r="B1864" s="48" t="n">
        <v>45257</v>
      </c>
      <c r="C1864" s="47" t="n">
        <v>2023</v>
      </c>
      <c r="D1864" s="49" t="s">
        <v>236</v>
      </c>
      <c r="E1864" s="50" t="n">
        <v>15961.98</v>
      </c>
      <c r="F1864" s="51" t="n">
        <v>0.118765</v>
      </c>
      <c r="G1864" s="51" t="n">
        <v>-0.004061</v>
      </c>
      <c r="H1864" s="52" t="n">
        <v>0.898</v>
      </c>
      <c r="I1864" s="53" t="n">
        <v>389</v>
      </c>
      <c r="J1864" s="47" t="s">
        <v>235</v>
      </c>
      <c r="K1864" s="54" t="n">
        <v>12.69</v>
      </c>
      <c r="L1864" s="55" t="n">
        <f aca="false">IF(COUNT(F1864)=0,50,IF(F1864&gt;=0,100,IF(F1864&gt;=-0.02,50,0)))</f>
        <v>100</v>
      </c>
      <c r="M1864" s="55" t="n">
        <f aca="false">IF(COUNT(G1864)=0,50,IF(G1864&gt;-0.06,100,IF(G1864&gt;-0.15,50,0)))</f>
        <v>100</v>
      </c>
      <c r="N1864" s="55" t="n">
        <f aca="false">IF(COUNT(H1864)=0,50,IF(H1864&gt;=0.6,100,IF(H1864&gt;=0.4,50,0)))</f>
        <v>100</v>
      </c>
      <c r="O1864" s="55" t="n">
        <f aca="false">IF(COUNT(I1864)=0,50,IF(J1864="proxy_vix",50,IF(I1864&lt;350,100,IF(I1864&lt;=450,50,0))))</f>
        <v>50</v>
      </c>
      <c r="P1864" s="55" t="n">
        <f aca="false">IF(COUNT(K1864)=0,50,IF(K1864&lt;20,100,IF(K1864&lt;=25,50,0)))</f>
        <v>100</v>
      </c>
      <c r="Q1864" s="54"/>
      <c r="R1864" s="47"/>
      <c r="S1864" s="51" t="n">
        <f aca="false">$E1864/$E1863-1</f>
        <v>-0.00125328416137904</v>
      </c>
      <c r="T1864" s="56" t="n">
        <f aca="false">$K1864/$K1863-1</f>
        <v>0.0184590690208666</v>
      </c>
      <c r="V1864" s="57"/>
      <c r="W1864" s="57"/>
      <c r="Y1864" s="1" t="str">
        <f aca="false">IF(AX1864&gt;=70,"EASY",IF(AX1864&gt;40,"UNCERTAIN","HARD"))</f>
        <v>EASY</v>
      </c>
      <c r="AA1864" s="58" t="n">
        <f aca="false">IF($A1864&lt;200,"",AVERAGE($E1815:$E1864)/AVERAGE($E1665:$E1864)-1)</f>
        <v>0.0551814940873385</v>
      </c>
      <c r="AB1864" s="59" t="n">
        <f aca="false">LOOKUP($B1864,07_L1政策步階!$A$4:$A$14,07_L1政策步階!$C$4:$C$14)</f>
        <v>0</v>
      </c>
      <c r="AC1864" s="57"/>
      <c r="AD1864" s="57"/>
      <c r="AE1864" s="57"/>
      <c r="AF1864" s="57"/>
      <c r="AG1864" s="57"/>
      <c r="AH1864" s="57"/>
      <c r="AI1864" s="57"/>
      <c r="AJ1864" s="57"/>
      <c r="AK1864" s="57"/>
      <c r="AL1864" s="59" t="n">
        <f aca="false">IF(ISNUMBER($AA1864),IF($AA1864&gt;=0.005,100,IF($AA1864&gt;=-0.015,50,0)),"")</f>
        <v>100</v>
      </c>
      <c r="AM1864" s="59" t="n">
        <f aca="false">IF(ISNUMBER($AB1864),IF($AB1864=1,100,IF($AB1864=0,50,0)),"")</f>
        <v>50</v>
      </c>
      <c r="AN1864" s="0" t="str">
        <f aca="false">IF(ISNUMBER($AC1864),IF($AC1864&gt;=0.001,100,IF($AC1864&gt;=-0.003,50,0)),"")</f>
        <v/>
      </c>
      <c r="AO1864" s="0" t="str">
        <f aca="false">IF(ISNUMBER($AD1864),IF($AD1864&gt;=0.04,100,IF($AD1864&gt;=0,50,0)),"")</f>
        <v/>
      </c>
      <c r="AP1864" s="0" t="str">
        <f aca="false">IF(ISNUMBER($AE1864),IF($AE1864&gt;=25,100,IF($AE1864&gt;=-75,50,0)),"")</f>
        <v/>
      </c>
      <c r="AQ1864" s="0" t="str">
        <f aca="false">IF(ISNUMBER($AF1864),IF($AF1864&gt;0,100,IF($AF1864&gt;=-50,50,0)),"")</f>
        <v/>
      </c>
      <c r="AR1864" s="0" t="str">
        <f aca="false">IF(ISNUMBER($AG1864),IF($AG1864=1,100,IF($AG1864=0,50,0)),"")</f>
        <v/>
      </c>
      <c r="AS1864" s="0" t="str">
        <f aca="false">IF(ISNUMBER($AH1864),IF($AH1864&lt;0,100,IF($AH1864&lt;=20,50,0)),"")</f>
        <v/>
      </c>
      <c r="AT1864" s="0" t="str">
        <f aca="false">IF(ISNUMBER($AI1864),IF($AI1864&lt;0.95,100,IF($AI1864&lt;=1,50,0)),"")</f>
        <v/>
      </c>
      <c r="AU1864" s="0" t="str">
        <f aca="false">IF(ISNUMBER($AJ1864),IF($AJ1864&lt;30,0,IF($AJ1864&lt;40,50,IF($AJ1864&lt;=90,100,50))),"")</f>
        <v/>
      </c>
      <c r="AV1864" s="0" t="str">
        <f aca="false">IF(ISNUMBER($AK1864),IF($AK1864&gt;-0.2,100,IF($AK1864&gt;=-0.4,50,0)),"")</f>
        <v/>
      </c>
      <c r="AW1864" s="59" t="n">
        <f aca="false">01_指標庫!$H$4*ISNUMBER($F1864)+01_指標庫!$H$5*ISNUMBER($AA1864)+01_指標庫!$H$6*ISNUMBER($G1864)+01_指標庫!$H$7*ISNUMBER($H1864)+01_指標庫!$H$8*ISNUMBER($AF1864)+01_指標庫!$H$9*ISNUMBER($AG1864)+01_指標庫!$H$10*ISNUMBER($AB1864)+01_指標庫!$H$11*ISNUMBER($AC1864)+01_指標庫!$H$12*ISNUMBER($AD1864)+01_指標庫!$H$13*ISNUMBER($AE1864)+01_指標庫!$H$14*ISNUMBER($I1864)+01_指標庫!$H$15*ISNUMBER($AH1864)+01_指標庫!$H$16*ISNUMBER($K1864)+01_指標庫!$H$17*ISNUMBER($AI1864)+01_指標庫!$H$18*ISNUMBER($AJ1864)+01_指標庫!$H$19*ISNUMBER($AK1864)+01_指標庫!$H$20*ISNUMBER($BB1864)+01_指標庫!$H$21*ISNUMBER($BC1864)</f>
        <v>51</v>
      </c>
      <c r="AX1864" s="59" t="n">
        <f aca="false">IF(AW1864=0,50,ROUND((01_指標庫!$H$4*IF(ISNUMBER($F1864),L1864,0)+01_指標庫!$H$5*IF(ISNUMBER($AA1864),AL1864,0)+01_指標庫!$H$6*IF(ISNUMBER($G1864),M1864,0)+01_指標庫!$H$7*IF(ISNUMBER($H1864),N1864,0)+01_指標庫!$H$8*IF(ISNUMBER($AF1864),AQ1864,0)+01_指標庫!$H$9*IF(ISNUMBER($AG1864),AR1864,0)+01_指標庫!$H$10*IF(ISNUMBER($AB1864),AM1864,0)+01_指標庫!$H$11*IF(ISNUMBER($AC1864),AN1864,0)+01_指標庫!$H$12*IF(ISNUMBER($AD1864),AO1864,0)+01_指標庫!$H$13*IF(ISNUMBER($AE1864),AP1864,0)+01_指標庫!$H$14*IF(ISNUMBER($I1864),O1864,0)+01_指標庫!$H$15*IF(ISNUMBER($AH1864),AS1864,0)+01_指標庫!$H$16*IF(ISNUMBER($K1864),P1864,0)+01_指標庫!$H$17*IF(ISNUMBER($AI1864),AT1864,0)+01_指標庫!$H$18*IF(ISNUMBER($AJ1864),AU1864,0)+01_指標庫!$H$19*IF(ISNUMBER($AK1864),AV1864,0)+01_指標庫!$H$20*IF(ISNUMBER($BB1864),BB1864,0)+01_指標庫!$H$21*IF(ISNUMBER($BC1864),BC1864,0))/AW1864,1))</f>
        <v>81.4</v>
      </c>
      <c r="AY1864" s="60"/>
      <c r="AZ1864" s="60"/>
      <c r="BA1864" s="58" t="n">
        <f aca="false">AVERAGE($E1860:$E1864)/AVERAGE($E1855:$E1864)-1</f>
        <v>0.00707330269659656</v>
      </c>
      <c r="BB1864" s="59" t="n">
        <f aca="false">IF(ISNUMBER($BA1864),IF(OR($S1864&lt;=-0.03,$BA1864&lt;-0.003),0,IF(OR($S1864&lt;=-0.02,$BA1864&lt;0.01),50,100)),"")</f>
        <v>50</v>
      </c>
      <c r="BC1864" s="0" t="str">
        <f aca="false">IF(OR(COUNT($AZ1864)=0,COUNT($AZ1863)=0),"",IF(OR($AY1864/$AZ1863-1&lt;=-0.03,$AZ1864/$AZ1863-1&lt;=-0.045,IF(COUNT($AZ1855:$AZ1864)=10,AVERAGE($AZ1860:$AZ1864)/AVERAGE($AZ1855:$AZ1864)-1&lt;-0.01,FALSE())),0,IF(OR($AZ1864/$AZ1863-1&lt;=-0.02,IF(COUNT($AZ1855:$AZ1864)=10,AVERAGE($AZ1860:$AZ1864)/AVERAGE($AZ1855:$AZ1864)-1&lt;0.005,FALSE())),50,100)))</f>
        <v/>
      </c>
    </row>
    <row r="1865" customFormat="false" ht="15" hidden="false" customHeight="true" outlineLevel="0" collapsed="false">
      <c r="A1865" s="47" t="n">
        <v>1861</v>
      </c>
      <c r="B1865" s="48" t="n">
        <v>45258</v>
      </c>
      <c r="C1865" s="47" t="n">
        <v>2023</v>
      </c>
      <c r="D1865" s="49" t="s">
        <v>237</v>
      </c>
      <c r="E1865" s="50" t="n">
        <v>16010.43</v>
      </c>
      <c r="F1865" s="51" t="n">
        <v>0.120705</v>
      </c>
      <c r="G1865" s="51" t="n">
        <v>-0.001038</v>
      </c>
      <c r="H1865" s="52" t="n">
        <v>0.898</v>
      </c>
      <c r="I1865" s="53" t="n">
        <v>390</v>
      </c>
      <c r="J1865" s="47" t="s">
        <v>235</v>
      </c>
      <c r="K1865" s="54" t="n">
        <v>12.69</v>
      </c>
      <c r="L1865" s="55" t="n">
        <f aca="false">IF(COUNT(F1865)=0,50,IF(F1865&gt;=0,100,IF(F1865&gt;=-0.02,50,0)))</f>
        <v>100</v>
      </c>
      <c r="M1865" s="55" t="n">
        <f aca="false">IF(COUNT(G1865)=0,50,IF(G1865&gt;-0.06,100,IF(G1865&gt;-0.15,50,0)))</f>
        <v>100</v>
      </c>
      <c r="N1865" s="55" t="n">
        <f aca="false">IF(COUNT(H1865)=0,50,IF(H1865&gt;=0.6,100,IF(H1865&gt;=0.4,50,0)))</f>
        <v>100</v>
      </c>
      <c r="O1865" s="55" t="n">
        <f aca="false">IF(COUNT(I1865)=0,50,IF(J1865="proxy_vix",50,IF(I1865&lt;350,100,IF(I1865&lt;=450,50,0))))</f>
        <v>50</v>
      </c>
      <c r="P1865" s="55" t="n">
        <f aca="false">IF(COUNT(K1865)=0,50,IF(K1865&lt;20,100,IF(K1865&lt;=25,50,0)))</f>
        <v>100</v>
      </c>
      <c r="Q1865" s="54"/>
      <c r="R1865" s="47"/>
      <c r="S1865" s="51" t="n">
        <f aca="false">$E1865/$E1864-1</f>
        <v>0.00303533772126019</v>
      </c>
      <c r="T1865" s="56" t="n">
        <f aca="false">$K1865/$K1864-1</f>
        <v>0</v>
      </c>
      <c r="V1865" s="57"/>
      <c r="W1865" s="57"/>
      <c r="Y1865" s="1" t="str">
        <f aca="false">IF(AX1865&gt;=70,"EASY",IF(AX1865&gt;40,"UNCERTAIN","HARD"))</f>
        <v>EASY</v>
      </c>
      <c r="AA1865" s="58" t="n">
        <f aca="false">IF($A1865&lt;200,"",AVERAGE($E1816:$E1865)/AVERAGE($E1666:$E1865)-1)</f>
        <v>0.0549120890539474</v>
      </c>
      <c r="AB1865" s="59" t="n">
        <f aca="false">LOOKUP($B1865,07_L1政策步階!$A$4:$A$14,07_L1政策步階!$C$4:$C$14)</f>
        <v>0</v>
      </c>
      <c r="AC1865" s="57"/>
      <c r="AD1865" s="57"/>
      <c r="AE1865" s="57"/>
      <c r="AF1865" s="57"/>
      <c r="AG1865" s="57"/>
      <c r="AH1865" s="57"/>
      <c r="AI1865" s="57"/>
      <c r="AJ1865" s="57"/>
      <c r="AK1865" s="57"/>
      <c r="AL1865" s="59" t="n">
        <f aca="false">IF(ISNUMBER($AA1865),IF($AA1865&gt;=0.005,100,IF($AA1865&gt;=-0.015,50,0)),"")</f>
        <v>100</v>
      </c>
      <c r="AM1865" s="59" t="n">
        <f aca="false">IF(ISNUMBER($AB1865),IF($AB1865=1,100,IF($AB1865=0,50,0)),"")</f>
        <v>50</v>
      </c>
      <c r="AN1865" s="0" t="str">
        <f aca="false">IF(ISNUMBER($AC1865),IF($AC1865&gt;=0.001,100,IF($AC1865&gt;=-0.003,50,0)),"")</f>
        <v/>
      </c>
      <c r="AO1865" s="0" t="str">
        <f aca="false">IF(ISNUMBER($AD1865),IF($AD1865&gt;=0.04,100,IF($AD1865&gt;=0,50,0)),"")</f>
        <v/>
      </c>
      <c r="AP1865" s="0" t="str">
        <f aca="false">IF(ISNUMBER($AE1865),IF($AE1865&gt;=25,100,IF($AE1865&gt;=-75,50,0)),"")</f>
        <v/>
      </c>
      <c r="AQ1865" s="0" t="str">
        <f aca="false">IF(ISNUMBER($AF1865),IF($AF1865&gt;0,100,IF($AF1865&gt;=-50,50,0)),"")</f>
        <v/>
      </c>
      <c r="AR1865" s="0" t="str">
        <f aca="false">IF(ISNUMBER($AG1865),IF($AG1865=1,100,IF($AG1865=0,50,0)),"")</f>
        <v/>
      </c>
      <c r="AS1865" s="0" t="str">
        <f aca="false">IF(ISNUMBER($AH1865),IF($AH1865&lt;0,100,IF($AH1865&lt;=20,50,0)),"")</f>
        <v/>
      </c>
      <c r="AT1865" s="0" t="str">
        <f aca="false">IF(ISNUMBER($AI1865),IF($AI1865&lt;0.95,100,IF($AI1865&lt;=1,50,0)),"")</f>
        <v/>
      </c>
      <c r="AU1865" s="0" t="str">
        <f aca="false">IF(ISNUMBER($AJ1865),IF($AJ1865&lt;30,0,IF($AJ1865&lt;40,50,IF($AJ1865&lt;=90,100,50))),"")</f>
        <v/>
      </c>
      <c r="AV1865" s="0" t="str">
        <f aca="false">IF(ISNUMBER($AK1865),IF($AK1865&gt;-0.2,100,IF($AK1865&gt;=-0.4,50,0)),"")</f>
        <v/>
      </c>
      <c r="AW1865" s="59" t="n">
        <f aca="false">01_指標庫!$H$4*ISNUMBER($F1865)+01_指標庫!$H$5*ISNUMBER($AA1865)+01_指標庫!$H$6*ISNUMBER($G1865)+01_指標庫!$H$7*ISNUMBER($H1865)+01_指標庫!$H$8*ISNUMBER($AF1865)+01_指標庫!$H$9*ISNUMBER($AG1865)+01_指標庫!$H$10*ISNUMBER($AB1865)+01_指標庫!$H$11*ISNUMBER($AC1865)+01_指標庫!$H$12*ISNUMBER($AD1865)+01_指標庫!$H$13*ISNUMBER($AE1865)+01_指標庫!$H$14*ISNUMBER($I1865)+01_指標庫!$H$15*ISNUMBER($AH1865)+01_指標庫!$H$16*ISNUMBER($K1865)+01_指標庫!$H$17*ISNUMBER($AI1865)+01_指標庫!$H$18*ISNUMBER($AJ1865)+01_指標庫!$H$19*ISNUMBER($AK1865)+01_指標庫!$H$20*ISNUMBER($BB1865)+01_指標庫!$H$21*ISNUMBER($BC1865)</f>
        <v>51</v>
      </c>
      <c r="AX1865" s="59" t="n">
        <f aca="false">IF(AW1865=0,50,ROUND((01_指標庫!$H$4*IF(ISNUMBER($F1865),L1865,0)+01_指標庫!$H$5*IF(ISNUMBER($AA1865),AL1865,0)+01_指標庫!$H$6*IF(ISNUMBER($G1865),M1865,0)+01_指標庫!$H$7*IF(ISNUMBER($H1865),N1865,0)+01_指標庫!$H$8*IF(ISNUMBER($AF1865),AQ1865,0)+01_指標庫!$H$9*IF(ISNUMBER($AG1865),AR1865,0)+01_指標庫!$H$10*IF(ISNUMBER($AB1865),AM1865,0)+01_指標庫!$H$11*IF(ISNUMBER($AC1865),AN1865,0)+01_指標庫!$H$12*IF(ISNUMBER($AD1865),AO1865,0)+01_指標庫!$H$13*IF(ISNUMBER($AE1865),AP1865,0)+01_指標庫!$H$14*IF(ISNUMBER($I1865),O1865,0)+01_指標庫!$H$15*IF(ISNUMBER($AH1865),AS1865,0)+01_指標庫!$H$16*IF(ISNUMBER($K1865),P1865,0)+01_指標庫!$H$17*IF(ISNUMBER($AI1865),AT1865,0)+01_指標庫!$H$18*IF(ISNUMBER($AJ1865),AU1865,0)+01_指標庫!$H$19*IF(ISNUMBER($AK1865),AV1865,0)+01_指標庫!$H$20*IF(ISNUMBER($BB1865),BB1865,0)+01_指標庫!$H$21*IF(ISNUMBER($BC1865),BC1865,0))/AW1865,1))</f>
        <v>81.4</v>
      </c>
      <c r="AY1865" s="60"/>
      <c r="AZ1865" s="60"/>
      <c r="BA1865" s="58" t="n">
        <f aca="false">AVERAGE($E1861:$E1865)/AVERAGE($E1856:$E1865)-1</f>
        <v>0.0035270036610342</v>
      </c>
      <c r="BB1865" s="59" t="n">
        <f aca="false">IF(ISNUMBER($BA1865),IF(OR($S1865&lt;=-0.03,$BA1865&lt;-0.003),0,IF(OR($S1865&lt;=-0.02,$BA1865&lt;0.01),50,100)),"")</f>
        <v>50</v>
      </c>
      <c r="BC1865" s="0" t="str">
        <f aca="false">IF(OR(COUNT($AZ1865)=0,COUNT($AZ1864)=0),"",IF(OR($AY1865/$AZ1864-1&lt;=-0.03,$AZ1865/$AZ1864-1&lt;=-0.045,IF(COUNT($AZ1856:$AZ1865)=10,AVERAGE($AZ1861:$AZ1865)/AVERAGE($AZ1856:$AZ1865)-1&lt;-0.01,FALSE())),0,IF(OR($AZ1865/$AZ1864-1&lt;=-0.02,IF(COUNT($AZ1856:$AZ1865)=10,AVERAGE($AZ1861:$AZ1865)/AVERAGE($AZ1856:$AZ1865)-1&lt;0.005,FALSE())),50,100)))</f>
        <v/>
      </c>
    </row>
    <row r="1866" customFormat="false" ht="15" hidden="false" customHeight="true" outlineLevel="0" collapsed="false">
      <c r="A1866" s="47" t="n">
        <v>1862</v>
      </c>
      <c r="B1866" s="48" t="n">
        <v>45259</v>
      </c>
      <c r="C1866" s="47" t="n">
        <v>2023</v>
      </c>
      <c r="D1866" s="49" t="s">
        <v>238</v>
      </c>
      <c r="E1866" s="50" t="n">
        <v>15987.6</v>
      </c>
      <c r="F1866" s="51" t="n">
        <v>0.117744</v>
      </c>
      <c r="G1866" s="51" t="n">
        <v>-0.002462</v>
      </c>
      <c r="H1866" s="52" t="n">
        <v>0.898</v>
      </c>
      <c r="I1866" s="53" t="n">
        <v>380</v>
      </c>
      <c r="J1866" s="47" t="s">
        <v>235</v>
      </c>
      <c r="K1866" s="54" t="n">
        <v>12.98</v>
      </c>
      <c r="L1866" s="55" t="n">
        <f aca="false">IF(COUNT(F1866)=0,50,IF(F1866&gt;=0,100,IF(F1866&gt;=-0.02,50,0)))</f>
        <v>100</v>
      </c>
      <c r="M1866" s="55" t="n">
        <f aca="false">IF(COUNT(G1866)=0,50,IF(G1866&gt;-0.06,100,IF(G1866&gt;-0.15,50,0)))</f>
        <v>100</v>
      </c>
      <c r="N1866" s="55" t="n">
        <f aca="false">IF(COUNT(H1866)=0,50,IF(H1866&gt;=0.6,100,IF(H1866&gt;=0.4,50,0)))</f>
        <v>100</v>
      </c>
      <c r="O1866" s="55" t="n">
        <f aca="false">IF(COUNT(I1866)=0,50,IF(J1866="proxy_vix",50,IF(I1866&lt;350,100,IF(I1866&lt;=450,50,0))))</f>
        <v>50</v>
      </c>
      <c r="P1866" s="55" t="n">
        <f aca="false">IF(COUNT(K1866)=0,50,IF(K1866&lt;20,100,IF(K1866&lt;=25,50,0)))</f>
        <v>100</v>
      </c>
      <c r="Q1866" s="54"/>
      <c r="R1866" s="47"/>
      <c r="S1866" s="51" t="n">
        <f aca="false">$E1866/$E1865-1</f>
        <v>-0.00142594546180208</v>
      </c>
      <c r="T1866" s="56" t="n">
        <f aca="false">$K1866/$K1865-1</f>
        <v>0.0228526398739166</v>
      </c>
      <c r="V1866" s="57"/>
      <c r="W1866" s="57"/>
      <c r="Y1866" s="1" t="str">
        <f aca="false">IF(AX1866&gt;=70,"EASY",IF(AX1866&gt;40,"UNCERTAIN","HARD"))</f>
        <v>EASY</v>
      </c>
      <c r="AA1866" s="58" t="n">
        <f aca="false">IF($A1866&lt;200,"",AVERAGE($E1817:$E1866)/AVERAGE($E1667:$E1866)-1)</f>
        <v>0.0547403841866287</v>
      </c>
      <c r="AB1866" s="59" t="n">
        <f aca="false">LOOKUP($B1866,07_L1政策步階!$A$4:$A$14,07_L1政策步階!$C$4:$C$14)</f>
        <v>0</v>
      </c>
      <c r="AC1866" s="57"/>
      <c r="AD1866" s="57"/>
      <c r="AE1866" s="57"/>
      <c r="AF1866" s="57"/>
      <c r="AG1866" s="57"/>
      <c r="AH1866" s="57"/>
      <c r="AI1866" s="57"/>
      <c r="AJ1866" s="57"/>
      <c r="AK1866" s="57"/>
      <c r="AL1866" s="59" t="n">
        <f aca="false">IF(ISNUMBER($AA1866),IF($AA1866&gt;=0.005,100,IF($AA1866&gt;=-0.015,50,0)),"")</f>
        <v>100</v>
      </c>
      <c r="AM1866" s="59" t="n">
        <f aca="false">IF(ISNUMBER($AB1866),IF($AB1866=1,100,IF($AB1866=0,50,0)),"")</f>
        <v>50</v>
      </c>
      <c r="AN1866" s="0" t="str">
        <f aca="false">IF(ISNUMBER($AC1866),IF($AC1866&gt;=0.001,100,IF($AC1866&gt;=-0.003,50,0)),"")</f>
        <v/>
      </c>
      <c r="AO1866" s="0" t="str">
        <f aca="false">IF(ISNUMBER($AD1866),IF($AD1866&gt;=0.04,100,IF($AD1866&gt;=0,50,0)),"")</f>
        <v/>
      </c>
      <c r="AP1866" s="0" t="str">
        <f aca="false">IF(ISNUMBER($AE1866),IF($AE1866&gt;=25,100,IF($AE1866&gt;=-75,50,0)),"")</f>
        <v/>
      </c>
      <c r="AQ1866" s="0" t="str">
        <f aca="false">IF(ISNUMBER($AF1866),IF($AF1866&gt;0,100,IF($AF1866&gt;=-50,50,0)),"")</f>
        <v/>
      </c>
      <c r="AR1866" s="0" t="str">
        <f aca="false">IF(ISNUMBER($AG1866),IF($AG1866=1,100,IF($AG1866=0,50,0)),"")</f>
        <v/>
      </c>
      <c r="AS1866" s="0" t="str">
        <f aca="false">IF(ISNUMBER($AH1866),IF($AH1866&lt;0,100,IF($AH1866&lt;=20,50,0)),"")</f>
        <v/>
      </c>
      <c r="AT1866" s="0" t="str">
        <f aca="false">IF(ISNUMBER($AI1866),IF($AI1866&lt;0.95,100,IF($AI1866&lt;=1,50,0)),"")</f>
        <v/>
      </c>
      <c r="AU1866" s="0" t="str">
        <f aca="false">IF(ISNUMBER($AJ1866),IF($AJ1866&lt;30,0,IF($AJ1866&lt;40,50,IF($AJ1866&lt;=90,100,50))),"")</f>
        <v/>
      </c>
      <c r="AV1866" s="0" t="str">
        <f aca="false">IF(ISNUMBER($AK1866),IF($AK1866&gt;-0.2,100,IF($AK1866&gt;=-0.4,50,0)),"")</f>
        <v/>
      </c>
      <c r="AW1866" s="59" t="n">
        <f aca="false">01_指標庫!$H$4*ISNUMBER($F1866)+01_指標庫!$H$5*ISNUMBER($AA1866)+01_指標庫!$H$6*ISNUMBER($G1866)+01_指標庫!$H$7*ISNUMBER($H1866)+01_指標庫!$H$8*ISNUMBER($AF1866)+01_指標庫!$H$9*ISNUMBER($AG1866)+01_指標庫!$H$10*ISNUMBER($AB1866)+01_指標庫!$H$11*ISNUMBER($AC1866)+01_指標庫!$H$12*ISNUMBER($AD1866)+01_指標庫!$H$13*ISNUMBER($AE1866)+01_指標庫!$H$14*ISNUMBER($I1866)+01_指標庫!$H$15*ISNUMBER($AH1866)+01_指標庫!$H$16*ISNUMBER($K1866)+01_指標庫!$H$17*ISNUMBER($AI1866)+01_指標庫!$H$18*ISNUMBER($AJ1866)+01_指標庫!$H$19*ISNUMBER($AK1866)+01_指標庫!$H$20*ISNUMBER($BB1866)+01_指標庫!$H$21*ISNUMBER($BC1866)</f>
        <v>51</v>
      </c>
      <c r="AX1866" s="59" t="n">
        <f aca="false">IF(AW1866=0,50,ROUND((01_指標庫!$H$4*IF(ISNUMBER($F1866),L1866,0)+01_指標庫!$H$5*IF(ISNUMBER($AA1866),AL1866,0)+01_指標庫!$H$6*IF(ISNUMBER($G1866),M1866,0)+01_指標庫!$H$7*IF(ISNUMBER($H1866),N1866,0)+01_指標庫!$H$8*IF(ISNUMBER($AF1866),AQ1866,0)+01_指標庫!$H$9*IF(ISNUMBER($AG1866),AR1866,0)+01_指標庫!$H$10*IF(ISNUMBER($AB1866),AM1866,0)+01_指標庫!$H$11*IF(ISNUMBER($AC1866),AN1866,0)+01_指標庫!$H$12*IF(ISNUMBER($AD1866),AO1866,0)+01_指標庫!$H$13*IF(ISNUMBER($AE1866),AP1866,0)+01_指標庫!$H$14*IF(ISNUMBER($I1866),O1866,0)+01_指標庫!$H$15*IF(ISNUMBER($AH1866),AS1866,0)+01_指標庫!$H$16*IF(ISNUMBER($K1866),P1866,0)+01_指標庫!$H$17*IF(ISNUMBER($AI1866),AT1866,0)+01_指標庫!$H$18*IF(ISNUMBER($AJ1866),AU1866,0)+01_指標庫!$H$19*IF(ISNUMBER($AK1866),AV1866,0)+01_指標庫!$H$20*IF(ISNUMBER($BB1866),BB1866,0)+01_指標庫!$H$21*IF(ISNUMBER($BC1866),BC1866,0))/AW1866,1))</f>
        <v>81.4</v>
      </c>
      <c r="AY1866" s="60"/>
      <c r="AZ1866" s="60"/>
      <c r="BA1866" s="58" t="n">
        <f aca="false">AVERAGE($E1862:$E1866)/AVERAGE($E1857:$E1866)-1</f>
        <v>0.00310171568373741</v>
      </c>
      <c r="BB1866" s="59" t="n">
        <f aca="false">IF(ISNUMBER($BA1866),IF(OR($S1866&lt;=-0.03,$BA1866&lt;-0.003),0,IF(OR($S1866&lt;=-0.02,$BA1866&lt;0.01),50,100)),"")</f>
        <v>50</v>
      </c>
      <c r="BC1866" s="0" t="str">
        <f aca="false">IF(OR(COUNT($AZ1866)=0,COUNT($AZ1865)=0),"",IF(OR($AY1866/$AZ1865-1&lt;=-0.03,$AZ1866/$AZ1865-1&lt;=-0.045,IF(COUNT($AZ1857:$AZ1866)=10,AVERAGE($AZ1862:$AZ1866)/AVERAGE($AZ1857:$AZ1866)-1&lt;-0.01,FALSE())),0,IF(OR($AZ1866/$AZ1865-1&lt;=-0.02,IF(COUNT($AZ1857:$AZ1866)=10,AVERAGE($AZ1862:$AZ1866)/AVERAGE($AZ1857:$AZ1866)-1&lt;0.005,FALSE())),50,100)))</f>
        <v/>
      </c>
    </row>
    <row r="1867" customFormat="false" ht="15" hidden="false" customHeight="true" outlineLevel="0" collapsed="false">
      <c r="A1867" s="47" t="n">
        <v>1863</v>
      </c>
      <c r="B1867" s="48" t="n">
        <v>45260</v>
      </c>
      <c r="C1867" s="47" t="n">
        <v>2023</v>
      </c>
      <c r="D1867" s="49" t="s">
        <v>239</v>
      </c>
      <c r="E1867" s="50" t="n">
        <v>15947.87</v>
      </c>
      <c r="F1867" s="51" t="n">
        <v>0.113659</v>
      </c>
      <c r="G1867" s="51" t="n">
        <v>-0.004941</v>
      </c>
      <c r="H1867" s="52" t="n">
        <v>0.8776</v>
      </c>
      <c r="I1867" s="53" t="n">
        <v>384</v>
      </c>
      <c r="J1867" s="47" t="s">
        <v>235</v>
      </c>
      <c r="K1867" s="54" t="n">
        <v>12.92</v>
      </c>
      <c r="L1867" s="55" t="n">
        <f aca="false">IF(COUNT(F1867)=0,50,IF(F1867&gt;=0,100,IF(F1867&gt;=-0.02,50,0)))</f>
        <v>100</v>
      </c>
      <c r="M1867" s="55" t="n">
        <f aca="false">IF(COUNT(G1867)=0,50,IF(G1867&gt;-0.06,100,IF(G1867&gt;-0.15,50,0)))</f>
        <v>100</v>
      </c>
      <c r="N1867" s="55" t="n">
        <f aca="false">IF(COUNT(H1867)=0,50,IF(H1867&gt;=0.6,100,IF(H1867&gt;=0.4,50,0)))</f>
        <v>100</v>
      </c>
      <c r="O1867" s="55" t="n">
        <f aca="false">IF(COUNT(I1867)=0,50,IF(J1867="proxy_vix",50,IF(I1867&lt;350,100,IF(I1867&lt;=450,50,0))))</f>
        <v>50</v>
      </c>
      <c r="P1867" s="55" t="n">
        <f aca="false">IF(COUNT(K1867)=0,50,IF(K1867&lt;20,100,IF(K1867&lt;=25,50,0)))</f>
        <v>100</v>
      </c>
      <c r="Q1867" s="54"/>
      <c r="R1867" s="47"/>
      <c r="S1867" s="51" t="n">
        <f aca="false">$E1867/$E1866-1</f>
        <v>-0.00248505091445872</v>
      </c>
      <c r="T1867" s="56" t="n">
        <f aca="false">$K1867/$K1866-1</f>
        <v>-0.00462249614791987</v>
      </c>
      <c r="V1867" s="57"/>
      <c r="W1867" s="57"/>
      <c r="Y1867" s="1" t="str">
        <f aca="false">IF(AX1867&gt;=70,"EASY",IF(AX1867&gt;40,"UNCERTAIN","HARD"))</f>
        <v>EASY</v>
      </c>
      <c r="AA1867" s="58" t="n">
        <f aca="false">IF($A1867&lt;200,"",AVERAGE($E1818:$E1867)/AVERAGE($E1668:$E1867)-1)</f>
        <v>0.0548699412464435</v>
      </c>
      <c r="AB1867" s="59" t="n">
        <f aca="false">LOOKUP($B1867,07_L1政策步階!$A$4:$A$14,07_L1政策步階!$C$4:$C$14)</f>
        <v>0</v>
      </c>
      <c r="AC1867" s="57"/>
      <c r="AD1867" s="57"/>
      <c r="AE1867" s="57"/>
      <c r="AF1867" s="57"/>
      <c r="AG1867" s="57"/>
      <c r="AH1867" s="57"/>
      <c r="AI1867" s="57"/>
      <c r="AJ1867" s="57"/>
      <c r="AK1867" s="57"/>
      <c r="AL1867" s="59" t="n">
        <f aca="false">IF(ISNUMBER($AA1867),IF($AA1867&gt;=0.005,100,IF($AA1867&gt;=-0.015,50,0)),"")</f>
        <v>100</v>
      </c>
      <c r="AM1867" s="59" t="n">
        <f aca="false">IF(ISNUMBER($AB1867),IF($AB1867=1,100,IF($AB1867=0,50,0)),"")</f>
        <v>50</v>
      </c>
      <c r="AN1867" s="0" t="str">
        <f aca="false">IF(ISNUMBER($AC1867),IF($AC1867&gt;=0.001,100,IF($AC1867&gt;=-0.003,50,0)),"")</f>
        <v/>
      </c>
      <c r="AO1867" s="0" t="str">
        <f aca="false">IF(ISNUMBER($AD1867),IF($AD1867&gt;=0.04,100,IF($AD1867&gt;=0,50,0)),"")</f>
        <v/>
      </c>
      <c r="AP1867" s="0" t="str">
        <f aca="false">IF(ISNUMBER($AE1867),IF($AE1867&gt;=25,100,IF($AE1867&gt;=-75,50,0)),"")</f>
        <v/>
      </c>
      <c r="AQ1867" s="0" t="str">
        <f aca="false">IF(ISNUMBER($AF1867),IF($AF1867&gt;0,100,IF($AF1867&gt;=-50,50,0)),"")</f>
        <v/>
      </c>
      <c r="AR1867" s="0" t="str">
        <f aca="false">IF(ISNUMBER($AG1867),IF($AG1867=1,100,IF($AG1867=0,50,0)),"")</f>
        <v/>
      </c>
      <c r="AS1867" s="0" t="str">
        <f aca="false">IF(ISNUMBER($AH1867),IF($AH1867&lt;0,100,IF($AH1867&lt;=20,50,0)),"")</f>
        <v/>
      </c>
      <c r="AT1867" s="0" t="str">
        <f aca="false">IF(ISNUMBER($AI1867),IF($AI1867&lt;0.95,100,IF($AI1867&lt;=1,50,0)),"")</f>
        <v/>
      </c>
      <c r="AU1867" s="0" t="str">
        <f aca="false">IF(ISNUMBER($AJ1867),IF($AJ1867&lt;30,0,IF($AJ1867&lt;40,50,IF($AJ1867&lt;=90,100,50))),"")</f>
        <v/>
      </c>
      <c r="AV1867" s="0" t="str">
        <f aca="false">IF(ISNUMBER($AK1867),IF($AK1867&gt;-0.2,100,IF($AK1867&gt;=-0.4,50,0)),"")</f>
        <v/>
      </c>
      <c r="AW1867" s="59" t="n">
        <f aca="false">01_指標庫!$H$4*ISNUMBER($F1867)+01_指標庫!$H$5*ISNUMBER($AA1867)+01_指標庫!$H$6*ISNUMBER($G1867)+01_指標庫!$H$7*ISNUMBER($H1867)+01_指標庫!$H$8*ISNUMBER($AF1867)+01_指標庫!$H$9*ISNUMBER($AG1867)+01_指標庫!$H$10*ISNUMBER($AB1867)+01_指標庫!$H$11*ISNUMBER($AC1867)+01_指標庫!$H$12*ISNUMBER($AD1867)+01_指標庫!$H$13*ISNUMBER($AE1867)+01_指標庫!$H$14*ISNUMBER($I1867)+01_指標庫!$H$15*ISNUMBER($AH1867)+01_指標庫!$H$16*ISNUMBER($K1867)+01_指標庫!$H$17*ISNUMBER($AI1867)+01_指標庫!$H$18*ISNUMBER($AJ1867)+01_指標庫!$H$19*ISNUMBER($AK1867)+01_指標庫!$H$20*ISNUMBER($BB1867)+01_指標庫!$H$21*ISNUMBER($BC1867)</f>
        <v>51</v>
      </c>
      <c r="AX1867" s="59" t="n">
        <f aca="false">IF(AW1867=0,50,ROUND((01_指標庫!$H$4*IF(ISNUMBER($F1867),L1867,0)+01_指標庫!$H$5*IF(ISNUMBER($AA1867),AL1867,0)+01_指標庫!$H$6*IF(ISNUMBER($G1867),M1867,0)+01_指標庫!$H$7*IF(ISNUMBER($H1867),N1867,0)+01_指標庫!$H$8*IF(ISNUMBER($AF1867),AQ1867,0)+01_指標庫!$H$9*IF(ISNUMBER($AG1867),AR1867,0)+01_指標庫!$H$10*IF(ISNUMBER($AB1867),AM1867,0)+01_指標庫!$H$11*IF(ISNUMBER($AC1867),AN1867,0)+01_指標庫!$H$12*IF(ISNUMBER($AD1867),AO1867,0)+01_指標庫!$H$13*IF(ISNUMBER($AE1867),AP1867,0)+01_指標庫!$H$14*IF(ISNUMBER($I1867),O1867,0)+01_指標庫!$H$15*IF(ISNUMBER($AH1867),AS1867,0)+01_指標庫!$H$16*IF(ISNUMBER($K1867),P1867,0)+01_指標庫!$H$17*IF(ISNUMBER($AI1867),AT1867,0)+01_指標庫!$H$18*IF(ISNUMBER($AJ1867),AU1867,0)+01_指標庫!$H$19*IF(ISNUMBER($AK1867),AV1867,0)+01_指標庫!$H$20*IF(ISNUMBER($BB1867),BB1867,0)+01_指標庫!$H$21*IF(ISNUMBER($BC1867),BC1867,0))/AW1867,1))</f>
        <v>81.4</v>
      </c>
      <c r="AY1867" s="60"/>
      <c r="AZ1867" s="60"/>
      <c r="BA1867" s="58" t="n">
        <f aca="false">AVERAGE($E1863:$E1867)/AVERAGE($E1858:$E1867)-1</f>
        <v>0.00160892038721405</v>
      </c>
      <c r="BB1867" s="59" t="n">
        <f aca="false">IF(ISNUMBER($BA1867),IF(OR($S1867&lt;=-0.03,$BA1867&lt;-0.003),0,IF(OR($S1867&lt;=-0.02,$BA1867&lt;0.01),50,100)),"")</f>
        <v>50</v>
      </c>
      <c r="BC1867" s="0" t="str">
        <f aca="false">IF(OR(COUNT($AZ1867)=0,COUNT($AZ1866)=0),"",IF(OR($AY1867/$AZ1866-1&lt;=-0.03,$AZ1867/$AZ1866-1&lt;=-0.045,IF(COUNT($AZ1858:$AZ1867)=10,AVERAGE($AZ1863:$AZ1867)/AVERAGE($AZ1858:$AZ1867)-1&lt;-0.01,FALSE())),0,IF(OR($AZ1867/$AZ1866-1&lt;=-0.02,IF(COUNT($AZ1858:$AZ1867)=10,AVERAGE($AZ1863:$AZ1867)/AVERAGE($AZ1858:$AZ1867)-1&lt;0.005,FALSE())),50,100)))</f>
        <v/>
      </c>
    </row>
    <row r="1868" customFormat="false" ht="15" hidden="false" customHeight="true" outlineLevel="0" collapsed="false">
      <c r="A1868" s="47" t="n">
        <v>1864</v>
      </c>
      <c r="B1868" s="48" t="n">
        <v>45261</v>
      </c>
      <c r="C1868" s="47" t="n">
        <v>2023</v>
      </c>
      <c r="D1868" s="49" t="s">
        <v>234</v>
      </c>
      <c r="E1868" s="50" t="n">
        <v>15997.58</v>
      </c>
      <c r="F1868" s="51" t="n">
        <v>0.115841</v>
      </c>
      <c r="G1868" s="51" t="n">
        <v>-0.001839</v>
      </c>
      <c r="H1868" s="52" t="n">
        <v>0.898</v>
      </c>
      <c r="I1868" s="53" t="n">
        <v>387</v>
      </c>
      <c r="J1868" s="47" t="s">
        <v>235</v>
      </c>
      <c r="K1868" s="54" t="n">
        <v>12.63</v>
      </c>
      <c r="L1868" s="55" t="n">
        <f aca="false">IF(COUNT(F1868)=0,50,IF(F1868&gt;=0,100,IF(F1868&gt;=-0.02,50,0)))</f>
        <v>100</v>
      </c>
      <c r="M1868" s="55" t="n">
        <f aca="false">IF(COUNT(G1868)=0,50,IF(G1868&gt;-0.06,100,IF(G1868&gt;-0.15,50,0)))</f>
        <v>100</v>
      </c>
      <c r="N1868" s="55" t="n">
        <f aca="false">IF(COUNT(H1868)=0,50,IF(H1868&gt;=0.6,100,IF(H1868&gt;=0.4,50,0)))</f>
        <v>100</v>
      </c>
      <c r="O1868" s="55" t="n">
        <f aca="false">IF(COUNT(I1868)=0,50,IF(J1868="proxy_vix",50,IF(I1868&lt;350,100,IF(I1868&lt;=450,50,0))))</f>
        <v>50</v>
      </c>
      <c r="P1868" s="55" t="n">
        <f aca="false">IF(COUNT(K1868)=0,50,IF(K1868&lt;20,100,IF(K1868&lt;=25,50,0)))</f>
        <v>100</v>
      </c>
      <c r="Q1868" s="54"/>
      <c r="R1868" s="47"/>
      <c r="S1868" s="51" t="n">
        <f aca="false">$E1868/$E1867-1</f>
        <v>0.00311703067556968</v>
      </c>
      <c r="T1868" s="56" t="n">
        <f aca="false">$K1868/$K1867-1</f>
        <v>-0.0224458204334365</v>
      </c>
      <c r="V1868" s="57"/>
      <c r="W1868" s="57"/>
      <c r="Y1868" s="1" t="str">
        <f aca="false">IF(AX1868&gt;=70,"EASY",IF(AX1868&gt;40,"UNCERTAIN","HARD"))</f>
        <v>EASY</v>
      </c>
      <c r="AA1868" s="58" t="n">
        <f aca="false">IF($A1868&lt;200,"",AVERAGE($E1819:$E1868)/AVERAGE($E1669:$E1868)-1)</f>
        <v>0.0554705177180219</v>
      </c>
      <c r="AB1868" s="59" t="n">
        <f aca="false">LOOKUP($B1868,07_L1政策步階!$A$4:$A$14,07_L1政策步階!$C$4:$C$14)</f>
        <v>0</v>
      </c>
      <c r="AC1868" s="57"/>
      <c r="AD1868" s="57"/>
      <c r="AE1868" s="57"/>
      <c r="AF1868" s="57"/>
      <c r="AG1868" s="57"/>
      <c r="AH1868" s="57"/>
      <c r="AI1868" s="57"/>
      <c r="AJ1868" s="57"/>
      <c r="AK1868" s="57"/>
      <c r="AL1868" s="59" t="n">
        <f aca="false">IF(ISNUMBER($AA1868),IF($AA1868&gt;=0.005,100,IF($AA1868&gt;=-0.015,50,0)),"")</f>
        <v>100</v>
      </c>
      <c r="AM1868" s="59" t="n">
        <f aca="false">IF(ISNUMBER($AB1868),IF($AB1868=1,100,IF($AB1868=0,50,0)),"")</f>
        <v>50</v>
      </c>
      <c r="AN1868" s="0" t="str">
        <f aca="false">IF(ISNUMBER($AC1868),IF($AC1868&gt;=0.001,100,IF($AC1868&gt;=-0.003,50,0)),"")</f>
        <v/>
      </c>
      <c r="AO1868" s="0" t="str">
        <f aca="false">IF(ISNUMBER($AD1868),IF($AD1868&gt;=0.04,100,IF($AD1868&gt;=0,50,0)),"")</f>
        <v/>
      </c>
      <c r="AP1868" s="0" t="str">
        <f aca="false">IF(ISNUMBER($AE1868),IF($AE1868&gt;=25,100,IF($AE1868&gt;=-75,50,0)),"")</f>
        <v/>
      </c>
      <c r="AQ1868" s="0" t="str">
        <f aca="false">IF(ISNUMBER($AF1868),IF($AF1868&gt;0,100,IF($AF1868&gt;=-50,50,0)),"")</f>
        <v/>
      </c>
      <c r="AR1868" s="0" t="str">
        <f aca="false">IF(ISNUMBER($AG1868),IF($AG1868=1,100,IF($AG1868=0,50,0)),"")</f>
        <v/>
      </c>
      <c r="AS1868" s="0" t="str">
        <f aca="false">IF(ISNUMBER($AH1868),IF($AH1868&lt;0,100,IF($AH1868&lt;=20,50,0)),"")</f>
        <v/>
      </c>
      <c r="AT1868" s="0" t="str">
        <f aca="false">IF(ISNUMBER($AI1868),IF($AI1868&lt;0.95,100,IF($AI1868&lt;=1,50,0)),"")</f>
        <v/>
      </c>
      <c r="AU1868" s="0" t="str">
        <f aca="false">IF(ISNUMBER($AJ1868),IF($AJ1868&lt;30,0,IF($AJ1868&lt;40,50,IF($AJ1868&lt;=90,100,50))),"")</f>
        <v/>
      </c>
      <c r="AV1868" s="0" t="str">
        <f aca="false">IF(ISNUMBER($AK1868),IF($AK1868&gt;-0.2,100,IF($AK1868&gt;=-0.4,50,0)),"")</f>
        <v/>
      </c>
      <c r="AW1868" s="59" t="n">
        <f aca="false">01_指標庫!$H$4*ISNUMBER($F1868)+01_指標庫!$H$5*ISNUMBER($AA1868)+01_指標庫!$H$6*ISNUMBER($G1868)+01_指標庫!$H$7*ISNUMBER($H1868)+01_指標庫!$H$8*ISNUMBER($AF1868)+01_指標庫!$H$9*ISNUMBER($AG1868)+01_指標庫!$H$10*ISNUMBER($AB1868)+01_指標庫!$H$11*ISNUMBER($AC1868)+01_指標庫!$H$12*ISNUMBER($AD1868)+01_指標庫!$H$13*ISNUMBER($AE1868)+01_指標庫!$H$14*ISNUMBER($I1868)+01_指標庫!$H$15*ISNUMBER($AH1868)+01_指標庫!$H$16*ISNUMBER($K1868)+01_指標庫!$H$17*ISNUMBER($AI1868)+01_指標庫!$H$18*ISNUMBER($AJ1868)+01_指標庫!$H$19*ISNUMBER($AK1868)+01_指標庫!$H$20*ISNUMBER($BB1868)+01_指標庫!$H$21*ISNUMBER($BC1868)</f>
        <v>51</v>
      </c>
      <c r="AX1868" s="59" t="n">
        <f aca="false">IF(AW1868=0,50,ROUND((01_指標庫!$H$4*IF(ISNUMBER($F1868),L1868,0)+01_指標庫!$H$5*IF(ISNUMBER($AA1868),AL1868,0)+01_指標庫!$H$6*IF(ISNUMBER($G1868),M1868,0)+01_指標庫!$H$7*IF(ISNUMBER($H1868),N1868,0)+01_指標庫!$H$8*IF(ISNUMBER($AF1868),AQ1868,0)+01_指標庫!$H$9*IF(ISNUMBER($AG1868),AR1868,0)+01_指標庫!$H$10*IF(ISNUMBER($AB1868),AM1868,0)+01_指標庫!$H$11*IF(ISNUMBER($AC1868),AN1868,0)+01_指標庫!$H$12*IF(ISNUMBER($AD1868),AO1868,0)+01_指標庫!$H$13*IF(ISNUMBER($AE1868),AP1868,0)+01_指標庫!$H$14*IF(ISNUMBER($I1868),O1868,0)+01_指標庫!$H$15*IF(ISNUMBER($AH1868),AS1868,0)+01_指標庫!$H$16*IF(ISNUMBER($K1868),P1868,0)+01_指標庫!$H$17*IF(ISNUMBER($AI1868),AT1868,0)+01_指標庫!$H$18*IF(ISNUMBER($AJ1868),AU1868,0)+01_指標庫!$H$19*IF(ISNUMBER($AK1868),AV1868,0)+01_指標庫!$H$20*IF(ISNUMBER($BB1868),BB1868,0)+01_指標庫!$H$21*IF(ISNUMBER($BC1868),BC1868,0))/AW1868,1))</f>
        <v>81.4</v>
      </c>
      <c r="AY1868" s="60"/>
      <c r="AZ1868" s="60"/>
      <c r="BA1868" s="58" t="n">
        <f aca="false">AVERAGE($E1864:$E1868)/AVERAGE($E1859:$E1868)-1</f>
        <v>0.000772696528025696</v>
      </c>
      <c r="BB1868" s="59" t="n">
        <f aca="false">IF(ISNUMBER($BA1868),IF(OR($S1868&lt;=-0.03,$BA1868&lt;-0.003),0,IF(OR($S1868&lt;=-0.02,$BA1868&lt;0.01),50,100)),"")</f>
        <v>50</v>
      </c>
      <c r="BC1868" s="0" t="str">
        <f aca="false">IF(OR(COUNT($AZ1868)=0,COUNT($AZ1867)=0),"",IF(OR($AY1868/$AZ1867-1&lt;=-0.03,$AZ1868/$AZ1867-1&lt;=-0.045,IF(COUNT($AZ1859:$AZ1868)=10,AVERAGE($AZ1864:$AZ1868)/AVERAGE($AZ1859:$AZ1868)-1&lt;-0.01,FALSE())),0,IF(OR($AZ1868/$AZ1867-1&lt;=-0.02,IF(COUNT($AZ1859:$AZ1868)=10,AVERAGE($AZ1864:$AZ1868)/AVERAGE($AZ1859:$AZ1868)-1&lt;0.005,FALSE())),50,100)))</f>
        <v/>
      </c>
    </row>
    <row r="1869" customFormat="false" ht="15" hidden="false" customHeight="true" outlineLevel="0" collapsed="false">
      <c r="A1869" s="47" t="n">
        <v>1865</v>
      </c>
      <c r="B1869" s="48" t="n">
        <v>45264</v>
      </c>
      <c r="C1869" s="47" t="n">
        <v>2023</v>
      </c>
      <c r="D1869" s="49" t="s">
        <v>236</v>
      </c>
      <c r="E1869" s="50" t="n">
        <v>15839.67</v>
      </c>
      <c r="F1869" s="51" t="n">
        <v>0.10352</v>
      </c>
      <c r="G1869" s="51" t="n">
        <v>-0.011692</v>
      </c>
      <c r="H1869" s="52" t="n">
        <v>0.898</v>
      </c>
      <c r="I1869" s="53" t="n">
        <v>380</v>
      </c>
      <c r="J1869" s="47" t="s">
        <v>235</v>
      </c>
      <c r="K1869" s="54" t="n">
        <v>13.08</v>
      </c>
      <c r="L1869" s="55" t="n">
        <f aca="false">IF(COUNT(F1869)=0,50,IF(F1869&gt;=0,100,IF(F1869&gt;=-0.02,50,0)))</f>
        <v>100</v>
      </c>
      <c r="M1869" s="55" t="n">
        <f aca="false">IF(COUNT(G1869)=0,50,IF(G1869&gt;-0.06,100,IF(G1869&gt;-0.15,50,0)))</f>
        <v>100</v>
      </c>
      <c r="N1869" s="55" t="n">
        <f aca="false">IF(COUNT(H1869)=0,50,IF(H1869&gt;=0.6,100,IF(H1869&gt;=0.4,50,0)))</f>
        <v>100</v>
      </c>
      <c r="O1869" s="55" t="n">
        <f aca="false">IF(COUNT(I1869)=0,50,IF(J1869="proxy_vix",50,IF(I1869&lt;350,100,IF(I1869&lt;=450,50,0))))</f>
        <v>50</v>
      </c>
      <c r="P1869" s="55" t="n">
        <f aca="false">IF(COUNT(K1869)=0,50,IF(K1869&lt;20,100,IF(K1869&lt;=25,50,0)))</f>
        <v>100</v>
      </c>
      <c r="Q1869" s="54"/>
      <c r="R1869" s="47"/>
      <c r="S1869" s="51" t="n">
        <f aca="false">$E1869/$E1868-1</f>
        <v>-0.00987086796878023</v>
      </c>
      <c r="T1869" s="56" t="n">
        <f aca="false">$K1869/$K1868-1</f>
        <v>0.0356294536817101</v>
      </c>
      <c r="V1869" s="57"/>
      <c r="W1869" s="57"/>
      <c r="Y1869" s="1" t="str">
        <f aca="false">IF(AX1869&gt;=70,"EASY",IF(AX1869&gt;40,"UNCERTAIN","HARD"))</f>
        <v>EASY</v>
      </c>
      <c r="AA1869" s="58" t="n">
        <f aca="false">IF($A1869&lt;200,"",AVERAGE($E1820:$E1869)/AVERAGE($E1670:$E1869)-1)</f>
        <v>0.05580793633652</v>
      </c>
      <c r="AB1869" s="59" t="n">
        <f aca="false">LOOKUP($B1869,07_L1政策步階!$A$4:$A$14,07_L1政策步階!$C$4:$C$14)</f>
        <v>0</v>
      </c>
      <c r="AC1869" s="57"/>
      <c r="AD1869" s="57"/>
      <c r="AE1869" s="57"/>
      <c r="AF1869" s="57"/>
      <c r="AG1869" s="57"/>
      <c r="AH1869" s="57"/>
      <c r="AI1869" s="57"/>
      <c r="AJ1869" s="57"/>
      <c r="AK1869" s="57"/>
      <c r="AL1869" s="59" t="n">
        <f aca="false">IF(ISNUMBER($AA1869),IF($AA1869&gt;=0.005,100,IF($AA1869&gt;=-0.015,50,0)),"")</f>
        <v>100</v>
      </c>
      <c r="AM1869" s="59" t="n">
        <f aca="false">IF(ISNUMBER($AB1869),IF($AB1869=1,100,IF($AB1869=0,50,0)),"")</f>
        <v>50</v>
      </c>
      <c r="AN1869" s="0" t="str">
        <f aca="false">IF(ISNUMBER($AC1869),IF($AC1869&gt;=0.001,100,IF($AC1869&gt;=-0.003,50,0)),"")</f>
        <v/>
      </c>
      <c r="AO1869" s="0" t="str">
        <f aca="false">IF(ISNUMBER($AD1869),IF($AD1869&gt;=0.04,100,IF($AD1869&gt;=0,50,0)),"")</f>
        <v/>
      </c>
      <c r="AP1869" s="0" t="str">
        <f aca="false">IF(ISNUMBER($AE1869),IF($AE1869&gt;=25,100,IF($AE1869&gt;=-75,50,0)),"")</f>
        <v/>
      </c>
      <c r="AQ1869" s="0" t="str">
        <f aca="false">IF(ISNUMBER($AF1869),IF($AF1869&gt;0,100,IF($AF1869&gt;=-50,50,0)),"")</f>
        <v/>
      </c>
      <c r="AR1869" s="0" t="str">
        <f aca="false">IF(ISNUMBER($AG1869),IF($AG1869=1,100,IF($AG1869=0,50,0)),"")</f>
        <v/>
      </c>
      <c r="AS1869" s="0" t="str">
        <f aca="false">IF(ISNUMBER($AH1869),IF($AH1869&lt;0,100,IF($AH1869&lt;=20,50,0)),"")</f>
        <v/>
      </c>
      <c r="AT1869" s="0" t="str">
        <f aca="false">IF(ISNUMBER($AI1869),IF($AI1869&lt;0.95,100,IF($AI1869&lt;=1,50,0)),"")</f>
        <v/>
      </c>
      <c r="AU1869" s="0" t="str">
        <f aca="false">IF(ISNUMBER($AJ1869),IF($AJ1869&lt;30,0,IF($AJ1869&lt;40,50,IF($AJ1869&lt;=90,100,50))),"")</f>
        <v/>
      </c>
      <c r="AV1869" s="0" t="str">
        <f aca="false">IF(ISNUMBER($AK1869),IF($AK1869&gt;-0.2,100,IF($AK1869&gt;=-0.4,50,0)),"")</f>
        <v/>
      </c>
      <c r="AW1869" s="59" t="n">
        <f aca="false">01_指標庫!$H$4*ISNUMBER($F1869)+01_指標庫!$H$5*ISNUMBER($AA1869)+01_指標庫!$H$6*ISNUMBER($G1869)+01_指標庫!$H$7*ISNUMBER($H1869)+01_指標庫!$H$8*ISNUMBER($AF1869)+01_指標庫!$H$9*ISNUMBER($AG1869)+01_指標庫!$H$10*ISNUMBER($AB1869)+01_指標庫!$H$11*ISNUMBER($AC1869)+01_指標庫!$H$12*ISNUMBER($AD1869)+01_指標庫!$H$13*ISNUMBER($AE1869)+01_指標庫!$H$14*ISNUMBER($I1869)+01_指標庫!$H$15*ISNUMBER($AH1869)+01_指標庫!$H$16*ISNUMBER($K1869)+01_指標庫!$H$17*ISNUMBER($AI1869)+01_指標庫!$H$18*ISNUMBER($AJ1869)+01_指標庫!$H$19*ISNUMBER($AK1869)+01_指標庫!$H$20*ISNUMBER($BB1869)+01_指標庫!$H$21*ISNUMBER($BC1869)</f>
        <v>51</v>
      </c>
      <c r="AX1869" s="59" t="n">
        <f aca="false">IF(AW1869=0,50,ROUND((01_指標庫!$H$4*IF(ISNUMBER($F1869),L1869,0)+01_指標庫!$H$5*IF(ISNUMBER($AA1869),AL1869,0)+01_指標庫!$H$6*IF(ISNUMBER($G1869),M1869,0)+01_指標庫!$H$7*IF(ISNUMBER($H1869),N1869,0)+01_指標庫!$H$8*IF(ISNUMBER($AF1869),AQ1869,0)+01_指標庫!$H$9*IF(ISNUMBER($AG1869),AR1869,0)+01_指標庫!$H$10*IF(ISNUMBER($AB1869),AM1869,0)+01_指標庫!$H$11*IF(ISNUMBER($AC1869),AN1869,0)+01_指標庫!$H$12*IF(ISNUMBER($AD1869),AO1869,0)+01_指標庫!$H$13*IF(ISNUMBER($AE1869),AP1869,0)+01_指標庫!$H$14*IF(ISNUMBER($I1869),O1869,0)+01_指標庫!$H$15*IF(ISNUMBER($AH1869),AS1869,0)+01_指標庫!$H$16*IF(ISNUMBER($K1869),P1869,0)+01_指標庫!$H$17*IF(ISNUMBER($AI1869),AT1869,0)+01_指標庫!$H$18*IF(ISNUMBER($AJ1869),AU1869,0)+01_指標庫!$H$19*IF(ISNUMBER($AK1869),AV1869,0)+01_指標庫!$H$20*IF(ISNUMBER($BB1869),BB1869,0)+01_指標庫!$H$21*IF(ISNUMBER($BC1869),BC1869,0))/AW1869,1))</f>
        <v>81.4</v>
      </c>
      <c r="AY1869" s="60"/>
      <c r="AZ1869" s="60"/>
      <c r="BA1869" s="58" t="n">
        <f aca="false">AVERAGE($E1865:$E1869)/AVERAGE($E1860:$E1869)-1</f>
        <v>-0.000769682560268103</v>
      </c>
      <c r="BB1869" s="59" t="n">
        <f aca="false">IF(ISNUMBER($BA1869),IF(OR($S1869&lt;=-0.03,$BA1869&lt;-0.003),0,IF(OR($S1869&lt;=-0.02,$BA1869&lt;0.01),50,100)),"")</f>
        <v>50</v>
      </c>
      <c r="BC1869" s="0" t="str">
        <f aca="false">IF(OR(COUNT($AZ1869)=0,COUNT($AZ1868)=0),"",IF(OR($AY1869/$AZ1868-1&lt;=-0.03,$AZ1869/$AZ1868-1&lt;=-0.045,IF(COUNT($AZ1860:$AZ1869)=10,AVERAGE($AZ1865:$AZ1869)/AVERAGE($AZ1860:$AZ1869)-1&lt;-0.01,FALSE())),0,IF(OR($AZ1869/$AZ1868-1&lt;=-0.02,IF(COUNT($AZ1860:$AZ1869)=10,AVERAGE($AZ1865:$AZ1869)/AVERAGE($AZ1860:$AZ1869)-1&lt;0.005,FALSE())),50,100)))</f>
        <v/>
      </c>
    </row>
    <row r="1870" customFormat="false" ht="15" hidden="false" customHeight="true" outlineLevel="0" collapsed="false">
      <c r="A1870" s="47" t="n">
        <v>1866</v>
      </c>
      <c r="B1870" s="48" t="n">
        <v>45265</v>
      </c>
      <c r="C1870" s="47" t="n">
        <v>2023</v>
      </c>
      <c r="D1870" s="49" t="s">
        <v>237</v>
      </c>
      <c r="E1870" s="50" t="n">
        <v>15877.71</v>
      </c>
      <c r="F1870" s="51" t="n">
        <v>0.104815</v>
      </c>
      <c r="G1870" s="51" t="n">
        <v>-0.009319</v>
      </c>
      <c r="H1870" s="52" t="n">
        <v>0.898</v>
      </c>
      <c r="I1870" s="53" t="n">
        <v>380</v>
      </c>
      <c r="J1870" s="47" t="s">
        <v>235</v>
      </c>
      <c r="K1870" s="54" t="n">
        <v>12.85</v>
      </c>
      <c r="L1870" s="55" t="n">
        <f aca="false">IF(COUNT(F1870)=0,50,IF(F1870&gt;=0,100,IF(F1870&gt;=-0.02,50,0)))</f>
        <v>100</v>
      </c>
      <c r="M1870" s="55" t="n">
        <f aca="false">IF(COUNT(G1870)=0,50,IF(G1870&gt;-0.06,100,IF(G1870&gt;-0.15,50,0)))</f>
        <v>100</v>
      </c>
      <c r="N1870" s="55" t="n">
        <f aca="false">IF(COUNT(H1870)=0,50,IF(H1870&gt;=0.6,100,IF(H1870&gt;=0.4,50,0)))</f>
        <v>100</v>
      </c>
      <c r="O1870" s="55" t="n">
        <f aca="false">IF(COUNT(I1870)=0,50,IF(J1870="proxy_vix",50,IF(I1870&lt;350,100,IF(I1870&lt;=450,50,0))))</f>
        <v>50</v>
      </c>
      <c r="P1870" s="55" t="n">
        <f aca="false">IF(COUNT(K1870)=0,50,IF(K1870&lt;20,100,IF(K1870&lt;=25,50,0)))</f>
        <v>100</v>
      </c>
      <c r="Q1870" s="54"/>
      <c r="R1870" s="47"/>
      <c r="S1870" s="51" t="n">
        <f aca="false">$E1870/$E1869-1</f>
        <v>0.00240156518412316</v>
      </c>
      <c r="T1870" s="56" t="n">
        <f aca="false">$K1870/$K1869-1</f>
        <v>-0.0175840978593272</v>
      </c>
      <c r="V1870" s="57"/>
      <c r="W1870" s="57"/>
      <c r="Y1870" s="1" t="str">
        <f aca="false">IF(AX1870&gt;=70,"EASY",IF(AX1870&gt;40,"UNCERTAIN","HARD"))</f>
        <v>EASY</v>
      </c>
      <c r="AA1870" s="58" t="n">
        <f aca="false">IF($A1870&lt;200,"",AVERAGE($E1821:$E1870)/AVERAGE($E1671:$E1870)-1)</f>
        <v>0.0560581881274931</v>
      </c>
      <c r="AB1870" s="59" t="n">
        <f aca="false">LOOKUP($B1870,07_L1政策步階!$A$4:$A$14,07_L1政策步階!$C$4:$C$14)</f>
        <v>0</v>
      </c>
      <c r="AC1870" s="57"/>
      <c r="AD1870" s="57"/>
      <c r="AE1870" s="57"/>
      <c r="AF1870" s="57"/>
      <c r="AG1870" s="57"/>
      <c r="AH1870" s="57"/>
      <c r="AI1870" s="57"/>
      <c r="AJ1870" s="57"/>
      <c r="AK1870" s="57"/>
      <c r="AL1870" s="59" t="n">
        <f aca="false">IF(ISNUMBER($AA1870),IF($AA1870&gt;=0.005,100,IF($AA1870&gt;=-0.015,50,0)),"")</f>
        <v>100</v>
      </c>
      <c r="AM1870" s="59" t="n">
        <f aca="false">IF(ISNUMBER($AB1870),IF($AB1870=1,100,IF($AB1870=0,50,0)),"")</f>
        <v>50</v>
      </c>
      <c r="AN1870" s="0" t="str">
        <f aca="false">IF(ISNUMBER($AC1870),IF($AC1870&gt;=0.001,100,IF($AC1870&gt;=-0.003,50,0)),"")</f>
        <v/>
      </c>
      <c r="AO1870" s="0" t="str">
        <f aca="false">IF(ISNUMBER($AD1870),IF($AD1870&gt;=0.04,100,IF($AD1870&gt;=0,50,0)),"")</f>
        <v/>
      </c>
      <c r="AP1870" s="0" t="str">
        <f aca="false">IF(ISNUMBER($AE1870),IF($AE1870&gt;=25,100,IF($AE1870&gt;=-75,50,0)),"")</f>
        <v/>
      </c>
      <c r="AQ1870" s="0" t="str">
        <f aca="false">IF(ISNUMBER($AF1870),IF($AF1870&gt;0,100,IF($AF1870&gt;=-50,50,0)),"")</f>
        <v/>
      </c>
      <c r="AR1870" s="0" t="str">
        <f aca="false">IF(ISNUMBER($AG1870),IF($AG1870=1,100,IF($AG1870=0,50,0)),"")</f>
        <v/>
      </c>
      <c r="AS1870" s="0" t="str">
        <f aca="false">IF(ISNUMBER($AH1870),IF($AH1870&lt;0,100,IF($AH1870&lt;=20,50,0)),"")</f>
        <v/>
      </c>
      <c r="AT1870" s="0" t="str">
        <f aca="false">IF(ISNUMBER($AI1870),IF($AI1870&lt;0.95,100,IF($AI1870&lt;=1,50,0)),"")</f>
        <v/>
      </c>
      <c r="AU1870" s="0" t="str">
        <f aca="false">IF(ISNUMBER($AJ1870),IF($AJ1870&lt;30,0,IF($AJ1870&lt;40,50,IF($AJ1870&lt;=90,100,50))),"")</f>
        <v/>
      </c>
      <c r="AV1870" s="0" t="str">
        <f aca="false">IF(ISNUMBER($AK1870),IF($AK1870&gt;-0.2,100,IF($AK1870&gt;=-0.4,50,0)),"")</f>
        <v/>
      </c>
      <c r="AW1870" s="59" t="n">
        <f aca="false">01_指標庫!$H$4*ISNUMBER($F1870)+01_指標庫!$H$5*ISNUMBER($AA1870)+01_指標庫!$H$6*ISNUMBER($G1870)+01_指標庫!$H$7*ISNUMBER($H1870)+01_指標庫!$H$8*ISNUMBER($AF1870)+01_指標庫!$H$9*ISNUMBER($AG1870)+01_指標庫!$H$10*ISNUMBER($AB1870)+01_指標庫!$H$11*ISNUMBER($AC1870)+01_指標庫!$H$12*ISNUMBER($AD1870)+01_指標庫!$H$13*ISNUMBER($AE1870)+01_指標庫!$H$14*ISNUMBER($I1870)+01_指標庫!$H$15*ISNUMBER($AH1870)+01_指標庫!$H$16*ISNUMBER($K1870)+01_指標庫!$H$17*ISNUMBER($AI1870)+01_指標庫!$H$18*ISNUMBER($AJ1870)+01_指標庫!$H$19*ISNUMBER($AK1870)+01_指標庫!$H$20*ISNUMBER($BB1870)+01_指標庫!$H$21*ISNUMBER($BC1870)</f>
        <v>51</v>
      </c>
      <c r="AX1870" s="59" t="n">
        <f aca="false">IF(AW1870=0,50,ROUND((01_指標庫!$H$4*IF(ISNUMBER($F1870),L1870,0)+01_指標庫!$H$5*IF(ISNUMBER($AA1870),AL1870,0)+01_指標庫!$H$6*IF(ISNUMBER($G1870),M1870,0)+01_指標庫!$H$7*IF(ISNUMBER($H1870),N1870,0)+01_指標庫!$H$8*IF(ISNUMBER($AF1870),AQ1870,0)+01_指標庫!$H$9*IF(ISNUMBER($AG1870),AR1870,0)+01_指標庫!$H$10*IF(ISNUMBER($AB1870),AM1870,0)+01_指標庫!$H$11*IF(ISNUMBER($AC1870),AN1870,0)+01_指標庫!$H$12*IF(ISNUMBER($AD1870),AO1870,0)+01_指標庫!$H$13*IF(ISNUMBER($AE1870),AP1870,0)+01_指標庫!$H$14*IF(ISNUMBER($I1870),O1870,0)+01_指標庫!$H$15*IF(ISNUMBER($AH1870),AS1870,0)+01_指標庫!$H$16*IF(ISNUMBER($K1870),P1870,0)+01_指標庫!$H$17*IF(ISNUMBER($AI1870),AT1870,0)+01_指標庫!$H$18*IF(ISNUMBER($AJ1870),AU1870,0)+01_指標庫!$H$19*IF(ISNUMBER($AK1870),AV1870,0)+01_指標庫!$H$20*IF(ISNUMBER($BB1870),BB1870,0)+01_指標庫!$H$21*IF(ISNUMBER($BC1870),BC1870,0))/AW1870,1))</f>
        <v>81.4</v>
      </c>
      <c r="AY1870" s="60"/>
      <c r="AZ1870" s="60"/>
      <c r="BA1870" s="58" t="n">
        <f aca="false">AVERAGE($E1866:$E1870)/AVERAGE($E1861:$E1870)-1</f>
        <v>-0.00149805822820703</v>
      </c>
      <c r="BB1870" s="59" t="n">
        <f aca="false">IF(ISNUMBER($BA1870),IF(OR($S1870&lt;=-0.03,$BA1870&lt;-0.003),0,IF(OR($S1870&lt;=-0.02,$BA1870&lt;0.01),50,100)),"")</f>
        <v>50</v>
      </c>
      <c r="BC1870" s="0" t="str">
        <f aca="false">IF(OR(COUNT($AZ1870)=0,COUNT($AZ1869)=0),"",IF(OR($AY1870/$AZ1869-1&lt;=-0.03,$AZ1870/$AZ1869-1&lt;=-0.045,IF(COUNT($AZ1861:$AZ1870)=10,AVERAGE($AZ1866:$AZ1870)/AVERAGE($AZ1861:$AZ1870)-1&lt;-0.01,FALSE())),0,IF(OR($AZ1870/$AZ1869-1&lt;=-0.02,IF(COUNT($AZ1861:$AZ1870)=10,AVERAGE($AZ1866:$AZ1870)/AVERAGE($AZ1861:$AZ1870)-1&lt;0.005,FALSE())),50,100)))</f>
        <v/>
      </c>
    </row>
    <row r="1871" customFormat="false" ht="15" hidden="false" customHeight="true" outlineLevel="0" collapsed="false">
      <c r="A1871" s="47" t="n">
        <v>1867</v>
      </c>
      <c r="B1871" s="48" t="n">
        <v>45266</v>
      </c>
      <c r="C1871" s="47" t="n">
        <v>2023</v>
      </c>
      <c r="D1871" s="49" t="s">
        <v>238</v>
      </c>
      <c r="E1871" s="50" t="n">
        <v>15788.05</v>
      </c>
      <c r="F1871" s="51" t="n">
        <v>0.097153</v>
      </c>
      <c r="G1871" s="51" t="n">
        <v>-0.014913</v>
      </c>
      <c r="H1871" s="52" t="n">
        <v>0.898</v>
      </c>
      <c r="I1871" s="53" t="n">
        <v>379</v>
      </c>
      <c r="J1871" s="47" t="s">
        <v>235</v>
      </c>
      <c r="K1871" s="54" t="n">
        <v>12.97</v>
      </c>
      <c r="L1871" s="55" t="n">
        <f aca="false">IF(COUNT(F1871)=0,50,IF(F1871&gt;=0,100,IF(F1871&gt;=-0.02,50,0)))</f>
        <v>100</v>
      </c>
      <c r="M1871" s="55" t="n">
        <f aca="false">IF(COUNT(G1871)=0,50,IF(G1871&gt;-0.06,100,IF(G1871&gt;-0.15,50,0)))</f>
        <v>100</v>
      </c>
      <c r="N1871" s="55" t="n">
        <f aca="false">IF(COUNT(H1871)=0,50,IF(H1871&gt;=0.6,100,IF(H1871&gt;=0.4,50,0)))</f>
        <v>100</v>
      </c>
      <c r="O1871" s="55" t="n">
        <f aca="false">IF(COUNT(I1871)=0,50,IF(J1871="proxy_vix",50,IF(I1871&lt;350,100,IF(I1871&lt;=450,50,0))))</f>
        <v>50</v>
      </c>
      <c r="P1871" s="55" t="n">
        <f aca="false">IF(COUNT(K1871)=0,50,IF(K1871&lt;20,100,IF(K1871&lt;=25,50,0)))</f>
        <v>100</v>
      </c>
      <c r="Q1871" s="54"/>
      <c r="R1871" s="47"/>
      <c r="S1871" s="51" t="n">
        <f aca="false">$E1871/$E1870-1</f>
        <v>-0.00564691003929407</v>
      </c>
      <c r="T1871" s="56" t="n">
        <f aca="false">$K1871/$K1870-1</f>
        <v>0.00933852140077818</v>
      </c>
      <c r="V1871" s="57"/>
      <c r="W1871" s="57"/>
      <c r="Y1871" s="1" t="str">
        <f aca="false">IF(AX1871&gt;=70,"EASY",IF(AX1871&gt;40,"UNCERTAIN","HARD"))</f>
        <v>EASY</v>
      </c>
      <c r="AA1871" s="58" t="n">
        <f aca="false">IF($A1871&lt;200,"",AVERAGE($E1822:$E1871)/AVERAGE($E1672:$E1871)-1)</f>
        <v>0.0564168254973381</v>
      </c>
      <c r="AB1871" s="59" t="n">
        <f aca="false">LOOKUP($B1871,07_L1政策步階!$A$4:$A$14,07_L1政策步階!$C$4:$C$14)</f>
        <v>0</v>
      </c>
      <c r="AC1871" s="57"/>
      <c r="AD1871" s="57"/>
      <c r="AE1871" s="57"/>
      <c r="AF1871" s="57"/>
      <c r="AG1871" s="57"/>
      <c r="AH1871" s="57"/>
      <c r="AI1871" s="57"/>
      <c r="AJ1871" s="57"/>
      <c r="AK1871" s="57"/>
      <c r="AL1871" s="59" t="n">
        <f aca="false">IF(ISNUMBER($AA1871),IF($AA1871&gt;=0.005,100,IF($AA1871&gt;=-0.015,50,0)),"")</f>
        <v>100</v>
      </c>
      <c r="AM1871" s="59" t="n">
        <f aca="false">IF(ISNUMBER($AB1871),IF($AB1871=1,100,IF($AB1871=0,50,0)),"")</f>
        <v>50</v>
      </c>
      <c r="AN1871" s="0" t="str">
        <f aca="false">IF(ISNUMBER($AC1871),IF($AC1871&gt;=0.001,100,IF($AC1871&gt;=-0.003,50,0)),"")</f>
        <v/>
      </c>
      <c r="AO1871" s="0" t="str">
        <f aca="false">IF(ISNUMBER($AD1871),IF($AD1871&gt;=0.04,100,IF($AD1871&gt;=0,50,0)),"")</f>
        <v/>
      </c>
      <c r="AP1871" s="0" t="str">
        <f aca="false">IF(ISNUMBER($AE1871),IF($AE1871&gt;=25,100,IF($AE1871&gt;=-75,50,0)),"")</f>
        <v/>
      </c>
      <c r="AQ1871" s="0" t="str">
        <f aca="false">IF(ISNUMBER($AF1871),IF($AF1871&gt;0,100,IF($AF1871&gt;=-50,50,0)),"")</f>
        <v/>
      </c>
      <c r="AR1871" s="0" t="str">
        <f aca="false">IF(ISNUMBER($AG1871),IF($AG1871=1,100,IF($AG1871=0,50,0)),"")</f>
        <v/>
      </c>
      <c r="AS1871" s="0" t="str">
        <f aca="false">IF(ISNUMBER($AH1871),IF($AH1871&lt;0,100,IF($AH1871&lt;=20,50,0)),"")</f>
        <v/>
      </c>
      <c r="AT1871" s="0" t="str">
        <f aca="false">IF(ISNUMBER($AI1871),IF($AI1871&lt;0.95,100,IF($AI1871&lt;=1,50,0)),"")</f>
        <v/>
      </c>
      <c r="AU1871" s="0" t="str">
        <f aca="false">IF(ISNUMBER($AJ1871),IF($AJ1871&lt;30,0,IF($AJ1871&lt;40,50,IF($AJ1871&lt;=90,100,50))),"")</f>
        <v/>
      </c>
      <c r="AV1871" s="0" t="str">
        <f aca="false">IF(ISNUMBER($AK1871),IF($AK1871&gt;-0.2,100,IF($AK1871&gt;=-0.4,50,0)),"")</f>
        <v/>
      </c>
      <c r="AW1871" s="59" t="n">
        <f aca="false">01_指標庫!$H$4*ISNUMBER($F1871)+01_指標庫!$H$5*ISNUMBER($AA1871)+01_指標庫!$H$6*ISNUMBER($G1871)+01_指標庫!$H$7*ISNUMBER($H1871)+01_指標庫!$H$8*ISNUMBER($AF1871)+01_指標庫!$H$9*ISNUMBER($AG1871)+01_指標庫!$H$10*ISNUMBER($AB1871)+01_指標庫!$H$11*ISNUMBER($AC1871)+01_指標庫!$H$12*ISNUMBER($AD1871)+01_指標庫!$H$13*ISNUMBER($AE1871)+01_指標庫!$H$14*ISNUMBER($I1871)+01_指標庫!$H$15*ISNUMBER($AH1871)+01_指標庫!$H$16*ISNUMBER($K1871)+01_指標庫!$H$17*ISNUMBER($AI1871)+01_指標庫!$H$18*ISNUMBER($AJ1871)+01_指標庫!$H$19*ISNUMBER($AK1871)+01_指標庫!$H$20*ISNUMBER($BB1871)+01_指標庫!$H$21*ISNUMBER($BC1871)</f>
        <v>51</v>
      </c>
      <c r="AX1871" s="59" t="n">
        <f aca="false">IF(AW1871=0,50,ROUND((01_指標庫!$H$4*IF(ISNUMBER($F1871),L1871,0)+01_指標庫!$H$5*IF(ISNUMBER($AA1871),AL1871,0)+01_指標庫!$H$6*IF(ISNUMBER($G1871),M1871,0)+01_指標庫!$H$7*IF(ISNUMBER($H1871),N1871,0)+01_指標庫!$H$8*IF(ISNUMBER($AF1871),AQ1871,0)+01_指標庫!$H$9*IF(ISNUMBER($AG1871),AR1871,0)+01_指標庫!$H$10*IF(ISNUMBER($AB1871),AM1871,0)+01_指標庫!$H$11*IF(ISNUMBER($AC1871),AN1871,0)+01_指標庫!$H$12*IF(ISNUMBER($AD1871),AO1871,0)+01_指標庫!$H$13*IF(ISNUMBER($AE1871),AP1871,0)+01_指標庫!$H$14*IF(ISNUMBER($I1871),O1871,0)+01_指標庫!$H$15*IF(ISNUMBER($AH1871),AS1871,0)+01_指標庫!$H$16*IF(ISNUMBER($K1871),P1871,0)+01_指標庫!$H$17*IF(ISNUMBER($AI1871),AT1871,0)+01_指標庫!$H$18*IF(ISNUMBER($AJ1871),AU1871,0)+01_指標庫!$H$19*IF(ISNUMBER($AK1871),AV1871,0)+01_指標庫!$H$20*IF(ISNUMBER($BB1871),BB1871,0)+01_指標庫!$H$21*IF(ISNUMBER($BC1871),BC1871,0))/AW1871,1))</f>
        <v>75.5</v>
      </c>
      <c r="AY1871" s="60"/>
      <c r="AZ1871" s="60"/>
      <c r="BA1871" s="58" t="n">
        <f aca="false">AVERAGE($E1867:$E1871)/AVERAGE($E1862:$E1871)-1</f>
        <v>-0.00309001031341827</v>
      </c>
      <c r="BB1871" s="59" t="n">
        <f aca="false">IF(ISNUMBER($BA1871),IF(OR($S1871&lt;=-0.03,$BA1871&lt;-0.003),0,IF(OR($S1871&lt;=-0.02,$BA1871&lt;0.01),50,100)),"")</f>
        <v>0</v>
      </c>
      <c r="BC1871" s="0" t="str">
        <f aca="false">IF(OR(COUNT($AZ1871)=0,COUNT($AZ1870)=0),"",IF(OR($AY1871/$AZ1870-1&lt;=-0.03,$AZ1871/$AZ1870-1&lt;=-0.045,IF(COUNT($AZ1862:$AZ1871)=10,AVERAGE($AZ1867:$AZ1871)/AVERAGE($AZ1862:$AZ1871)-1&lt;-0.01,FALSE())),0,IF(OR($AZ1871/$AZ1870-1&lt;=-0.02,IF(COUNT($AZ1862:$AZ1871)=10,AVERAGE($AZ1867:$AZ1871)/AVERAGE($AZ1862:$AZ1871)-1&lt;0.005,FALSE())),50,100)))</f>
        <v/>
      </c>
    </row>
    <row r="1872" customFormat="false" ht="15" hidden="false" customHeight="true" outlineLevel="0" collapsed="false">
      <c r="A1872" s="47" t="n">
        <v>1868</v>
      </c>
      <c r="B1872" s="48" t="n">
        <v>45267</v>
      </c>
      <c r="C1872" s="47" t="n">
        <v>2023</v>
      </c>
      <c r="D1872" s="49" t="s">
        <v>239</v>
      </c>
      <c r="E1872" s="50" t="n">
        <v>16022.49</v>
      </c>
      <c r="F1872" s="51" t="n">
        <v>0.111917</v>
      </c>
      <c r="G1872" s="51" t="n">
        <v>-0.000285</v>
      </c>
      <c r="H1872" s="52" t="n">
        <v>0.898</v>
      </c>
      <c r="I1872" s="53" t="n">
        <v>377</v>
      </c>
      <c r="J1872" s="47" t="s">
        <v>235</v>
      </c>
      <c r="K1872" s="54" t="n">
        <v>13.06</v>
      </c>
      <c r="L1872" s="55" t="n">
        <f aca="false">IF(COUNT(F1872)=0,50,IF(F1872&gt;=0,100,IF(F1872&gt;=-0.02,50,0)))</f>
        <v>100</v>
      </c>
      <c r="M1872" s="55" t="n">
        <f aca="false">IF(COUNT(G1872)=0,50,IF(G1872&gt;-0.06,100,IF(G1872&gt;-0.15,50,0)))</f>
        <v>100</v>
      </c>
      <c r="N1872" s="55" t="n">
        <f aca="false">IF(COUNT(H1872)=0,50,IF(H1872&gt;=0.6,100,IF(H1872&gt;=0.4,50,0)))</f>
        <v>100</v>
      </c>
      <c r="O1872" s="55" t="n">
        <f aca="false">IF(COUNT(I1872)=0,50,IF(J1872="proxy_vix",50,IF(I1872&lt;350,100,IF(I1872&lt;=450,50,0))))</f>
        <v>50</v>
      </c>
      <c r="P1872" s="55" t="n">
        <f aca="false">IF(COUNT(K1872)=0,50,IF(K1872&lt;20,100,IF(K1872&lt;=25,50,0)))</f>
        <v>100</v>
      </c>
      <c r="Q1872" s="54"/>
      <c r="R1872" s="47"/>
      <c r="S1872" s="51" t="n">
        <f aca="false">$E1872/$E1871-1</f>
        <v>0.0148492055700356</v>
      </c>
      <c r="T1872" s="56" t="n">
        <f aca="false">$K1872/$K1871-1</f>
        <v>0.00693909020817274</v>
      </c>
      <c r="V1872" s="57"/>
      <c r="W1872" s="57"/>
      <c r="Y1872" s="1" t="str">
        <f aca="false">IF(AX1872&gt;=70,"EASY",IF(AX1872&gt;40,"UNCERTAIN","HARD"))</f>
        <v>EASY</v>
      </c>
      <c r="AA1872" s="58" t="n">
        <f aca="false">IF($A1872&lt;200,"",AVERAGE($E1823:$E1872)/AVERAGE($E1673:$E1872)-1)</f>
        <v>0.0569684999048634</v>
      </c>
      <c r="AB1872" s="59" t="n">
        <f aca="false">LOOKUP($B1872,07_L1政策步階!$A$4:$A$14,07_L1政策步階!$C$4:$C$14)</f>
        <v>0</v>
      </c>
      <c r="AC1872" s="57"/>
      <c r="AD1872" s="57"/>
      <c r="AE1872" s="57"/>
      <c r="AF1872" s="57"/>
      <c r="AG1872" s="57"/>
      <c r="AH1872" s="57"/>
      <c r="AI1872" s="57"/>
      <c r="AJ1872" s="57"/>
      <c r="AK1872" s="57"/>
      <c r="AL1872" s="59" t="n">
        <f aca="false">IF(ISNUMBER($AA1872),IF($AA1872&gt;=0.005,100,IF($AA1872&gt;=-0.015,50,0)),"")</f>
        <v>100</v>
      </c>
      <c r="AM1872" s="59" t="n">
        <f aca="false">IF(ISNUMBER($AB1872),IF($AB1872=1,100,IF($AB1872=0,50,0)),"")</f>
        <v>50</v>
      </c>
      <c r="AN1872" s="0" t="str">
        <f aca="false">IF(ISNUMBER($AC1872),IF($AC1872&gt;=0.001,100,IF($AC1872&gt;=-0.003,50,0)),"")</f>
        <v/>
      </c>
      <c r="AO1872" s="0" t="str">
        <f aca="false">IF(ISNUMBER($AD1872),IF($AD1872&gt;=0.04,100,IF($AD1872&gt;=0,50,0)),"")</f>
        <v/>
      </c>
      <c r="AP1872" s="0" t="str">
        <f aca="false">IF(ISNUMBER($AE1872),IF($AE1872&gt;=25,100,IF($AE1872&gt;=-75,50,0)),"")</f>
        <v/>
      </c>
      <c r="AQ1872" s="0" t="str">
        <f aca="false">IF(ISNUMBER($AF1872),IF($AF1872&gt;0,100,IF($AF1872&gt;=-50,50,0)),"")</f>
        <v/>
      </c>
      <c r="AR1872" s="0" t="str">
        <f aca="false">IF(ISNUMBER($AG1872),IF($AG1872=1,100,IF($AG1872=0,50,0)),"")</f>
        <v/>
      </c>
      <c r="AS1872" s="0" t="str">
        <f aca="false">IF(ISNUMBER($AH1872),IF($AH1872&lt;0,100,IF($AH1872&lt;=20,50,0)),"")</f>
        <v/>
      </c>
      <c r="AT1872" s="0" t="str">
        <f aca="false">IF(ISNUMBER($AI1872),IF($AI1872&lt;0.95,100,IF($AI1872&lt;=1,50,0)),"")</f>
        <v/>
      </c>
      <c r="AU1872" s="0" t="str">
        <f aca="false">IF(ISNUMBER($AJ1872),IF($AJ1872&lt;30,0,IF($AJ1872&lt;40,50,IF($AJ1872&lt;=90,100,50))),"")</f>
        <v/>
      </c>
      <c r="AV1872" s="0" t="str">
        <f aca="false">IF(ISNUMBER($AK1872),IF($AK1872&gt;-0.2,100,IF($AK1872&gt;=-0.4,50,0)),"")</f>
        <v/>
      </c>
      <c r="AW1872" s="59" t="n">
        <f aca="false">01_指標庫!$H$4*ISNUMBER($F1872)+01_指標庫!$H$5*ISNUMBER($AA1872)+01_指標庫!$H$6*ISNUMBER($G1872)+01_指標庫!$H$7*ISNUMBER($H1872)+01_指標庫!$H$8*ISNUMBER($AF1872)+01_指標庫!$H$9*ISNUMBER($AG1872)+01_指標庫!$H$10*ISNUMBER($AB1872)+01_指標庫!$H$11*ISNUMBER($AC1872)+01_指標庫!$H$12*ISNUMBER($AD1872)+01_指標庫!$H$13*ISNUMBER($AE1872)+01_指標庫!$H$14*ISNUMBER($I1872)+01_指標庫!$H$15*ISNUMBER($AH1872)+01_指標庫!$H$16*ISNUMBER($K1872)+01_指標庫!$H$17*ISNUMBER($AI1872)+01_指標庫!$H$18*ISNUMBER($AJ1872)+01_指標庫!$H$19*ISNUMBER($AK1872)+01_指標庫!$H$20*ISNUMBER($BB1872)+01_指標庫!$H$21*ISNUMBER($BC1872)</f>
        <v>51</v>
      </c>
      <c r="AX1872" s="59" t="n">
        <f aca="false">IF(AW1872=0,50,ROUND((01_指標庫!$H$4*IF(ISNUMBER($F1872),L1872,0)+01_指標庫!$H$5*IF(ISNUMBER($AA1872),AL1872,0)+01_指標庫!$H$6*IF(ISNUMBER($G1872),M1872,0)+01_指標庫!$H$7*IF(ISNUMBER($H1872),N1872,0)+01_指標庫!$H$8*IF(ISNUMBER($AF1872),AQ1872,0)+01_指標庫!$H$9*IF(ISNUMBER($AG1872),AR1872,0)+01_指標庫!$H$10*IF(ISNUMBER($AB1872),AM1872,0)+01_指標庫!$H$11*IF(ISNUMBER($AC1872),AN1872,0)+01_指標庫!$H$12*IF(ISNUMBER($AD1872),AO1872,0)+01_指標庫!$H$13*IF(ISNUMBER($AE1872),AP1872,0)+01_指標庫!$H$14*IF(ISNUMBER($I1872),O1872,0)+01_指標庫!$H$15*IF(ISNUMBER($AH1872),AS1872,0)+01_指標庫!$H$16*IF(ISNUMBER($K1872),P1872,0)+01_指標庫!$H$17*IF(ISNUMBER($AI1872),AT1872,0)+01_指標庫!$H$18*IF(ISNUMBER($AJ1872),AU1872,0)+01_指標庫!$H$19*IF(ISNUMBER($AK1872),AV1872,0)+01_指標庫!$H$20*IF(ISNUMBER($BB1872),BB1872,0)+01_指標庫!$H$21*IF(ISNUMBER($BC1872),BC1872,0))/AW1872,1))</f>
        <v>81.4</v>
      </c>
      <c r="AY1872" s="60"/>
      <c r="AZ1872" s="60"/>
      <c r="BA1872" s="58" t="n">
        <f aca="false">AVERAGE($E1868:$E1872)/AVERAGE($E1863:$E1872)-1</f>
        <v>-0.00228578934568369</v>
      </c>
      <c r="BB1872" s="59" t="n">
        <f aca="false">IF(ISNUMBER($BA1872),IF(OR($S1872&lt;=-0.03,$BA1872&lt;-0.003),0,IF(OR($S1872&lt;=-0.02,$BA1872&lt;0.01),50,100)),"")</f>
        <v>50</v>
      </c>
      <c r="BC1872" s="0" t="str">
        <f aca="false">IF(OR(COUNT($AZ1872)=0,COUNT($AZ1871)=0),"",IF(OR($AY1872/$AZ1871-1&lt;=-0.03,$AZ1872/$AZ1871-1&lt;=-0.045,IF(COUNT($AZ1863:$AZ1872)=10,AVERAGE($AZ1868:$AZ1872)/AVERAGE($AZ1863:$AZ1872)-1&lt;-0.01,FALSE())),0,IF(OR($AZ1872/$AZ1871-1&lt;=-0.02,IF(COUNT($AZ1863:$AZ1872)=10,AVERAGE($AZ1868:$AZ1872)/AVERAGE($AZ1863:$AZ1872)-1&lt;0.005,FALSE())),50,100)))</f>
        <v/>
      </c>
    </row>
    <row r="1873" customFormat="false" ht="15" hidden="false" customHeight="true" outlineLevel="0" collapsed="false">
      <c r="A1873" s="47" t="n">
        <v>1869</v>
      </c>
      <c r="B1873" s="48" t="n">
        <v>45268</v>
      </c>
      <c r="C1873" s="47" t="n">
        <v>2023</v>
      </c>
      <c r="D1873" s="49" t="s">
        <v>234</v>
      </c>
      <c r="E1873" s="50" t="n">
        <v>16084.69</v>
      </c>
      <c r="F1873" s="51" t="n">
        <v>0.114723</v>
      </c>
      <c r="G1873" s="51" t="n">
        <v>0</v>
      </c>
      <c r="H1873" s="52" t="n">
        <v>0.898</v>
      </c>
      <c r="I1873" s="53" t="n">
        <v>375</v>
      </c>
      <c r="J1873" s="47" t="s">
        <v>235</v>
      </c>
      <c r="K1873" s="54" t="n">
        <v>12.35</v>
      </c>
      <c r="L1873" s="55" t="n">
        <f aca="false">IF(COUNT(F1873)=0,50,IF(F1873&gt;=0,100,IF(F1873&gt;=-0.02,50,0)))</f>
        <v>100</v>
      </c>
      <c r="M1873" s="55" t="n">
        <f aca="false">IF(COUNT(G1873)=0,50,IF(G1873&gt;-0.06,100,IF(G1873&gt;-0.15,50,0)))</f>
        <v>100</v>
      </c>
      <c r="N1873" s="55" t="n">
        <f aca="false">IF(COUNT(H1873)=0,50,IF(H1873&gt;=0.6,100,IF(H1873&gt;=0.4,50,0)))</f>
        <v>100</v>
      </c>
      <c r="O1873" s="55" t="n">
        <f aca="false">IF(COUNT(I1873)=0,50,IF(J1873="proxy_vix",50,IF(I1873&lt;350,100,IF(I1873&lt;=450,50,0))))</f>
        <v>50</v>
      </c>
      <c r="P1873" s="55" t="n">
        <f aca="false">IF(COUNT(K1873)=0,50,IF(K1873&lt;20,100,IF(K1873&lt;=25,50,0)))</f>
        <v>100</v>
      </c>
      <c r="Q1873" s="54"/>
      <c r="R1873" s="47"/>
      <c r="S1873" s="51" t="n">
        <f aca="false">$E1873/$E1872-1</f>
        <v>0.00388204330288233</v>
      </c>
      <c r="T1873" s="56" t="n">
        <f aca="false">$K1873/$K1872-1</f>
        <v>-0.0543644716692191</v>
      </c>
      <c r="V1873" s="57"/>
      <c r="W1873" s="57"/>
      <c r="Y1873" s="1" t="str">
        <f aca="false">IF(AX1873&gt;=70,"EASY",IF(AX1873&gt;40,"UNCERTAIN","HARD"))</f>
        <v>EASY</v>
      </c>
      <c r="AA1873" s="58" t="n">
        <f aca="false">IF($A1873&lt;200,"",AVERAGE($E1824:$E1873)/AVERAGE($E1674:$E1873)-1)</f>
        <v>0.0574538638068254</v>
      </c>
      <c r="AB1873" s="59" t="n">
        <f aca="false">LOOKUP($B1873,07_L1政策步階!$A$4:$A$14,07_L1政策步階!$C$4:$C$14)</f>
        <v>0</v>
      </c>
      <c r="AC1873" s="57"/>
      <c r="AD1873" s="57"/>
      <c r="AE1873" s="57"/>
      <c r="AF1873" s="57"/>
      <c r="AG1873" s="57"/>
      <c r="AH1873" s="57"/>
      <c r="AI1873" s="57"/>
      <c r="AJ1873" s="57"/>
      <c r="AK1873" s="57"/>
      <c r="AL1873" s="59" t="n">
        <f aca="false">IF(ISNUMBER($AA1873),IF($AA1873&gt;=0.005,100,IF($AA1873&gt;=-0.015,50,0)),"")</f>
        <v>100</v>
      </c>
      <c r="AM1873" s="59" t="n">
        <f aca="false">IF(ISNUMBER($AB1873),IF($AB1873=1,100,IF($AB1873=0,50,0)),"")</f>
        <v>50</v>
      </c>
      <c r="AN1873" s="0" t="str">
        <f aca="false">IF(ISNUMBER($AC1873),IF($AC1873&gt;=0.001,100,IF($AC1873&gt;=-0.003,50,0)),"")</f>
        <v/>
      </c>
      <c r="AO1873" s="0" t="str">
        <f aca="false">IF(ISNUMBER($AD1873),IF($AD1873&gt;=0.04,100,IF($AD1873&gt;=0,50,0)),"")</f>
        <v/>
      </c>
      <c r="AP1873" s="0" t="str">
        <f aca="false">IF(ISNUMBER($AE1873),IF($AE1873&gt;=25,100,IF($AE1873&gt;=-75,50,0)),"")</f>
        <v/>
      </c>
      <c r="AQ1873" s="0" t="str">
        <f aca="false">IF(ISNUMBER($AF1873),IF($AF1873&gt;0,100,IF($AF1873&gt;=-50,50,0)),"")</f>
        <v/>
      </c>
      <c r="AR1873" s="0" t="str">
        <f aca="false">IF(ISNUMBER($AG1873),IF($AG1873=1,100,IF($AG1873=0,50,0)),"")</f>
        <v/>
      </c>
      <c r="AS1873" s="0" t="str">
        <f aca="false">IF(ISNUMBER($AH1873),IF($AH1873&lt;0,100,IF($AH1873&lt;=20,50,0)),"")</f>
        <v/>
      </c>
      <c r="AT1873" s="0" t="str">
        <f aca="false">IF(ISNUMBER($AI1873),IF($AI1873&lt;0.95,100,IF($AI1873&lt;=1,50,0)),"")</f>
        <v/>
      </c>
      <c r="AU1873" s="0" t="str">
        <f aca="false">IF(ISNUMBER($AJ1873),IF($AJ1873&lt;30,0,IF($AJ1873&lt;40,50,IF($AJ1873&lt;=90,100,50))),"")</f>
        <v/>
      </c>
      <c r="AV1873" s="0" t="str">
        <f aca="false">IF(ISNUMBER($AK1873),IF($AK1873&gt;-0.2,100,IF($AK1873&gt;=-0.4,50,0)),"")</f>
        <v/>
      </c>
      <c r="AW1873" s="59" t="n">
        <f aca="false">01_指標庫!$H$4*ISNUMBER($F1873)+01_指標庫!$H$5*ISNUMBER($AA1873)+01_指標庫!$H$6*ISNUMBER($G1873)+01_指標庫!$H$7*ISNUMBER($H1873)+01_指標庫!$H$8*ISNUMBER($AF1873)+01_指標庫!$H$9*ISNUMBER($AG1873)+01_指標庫!$H$10*ISNUMBER($AB1873)+01_指標庫!$H$11*ISNUMBER($AC1873)+01_指標庫!$H$12*ISNUMBER($AD1873)+01_指標庫!$H$13*ISNUMBER($AE1873)+01_指標庫!$H$14*ISNUMBER($I1873)+01_指標庫!$H$15*ISNUMBER($AH1873)+01_指標庫!$H$16*ISNUMBER($K1873)+01_指標庫!$H$17*ISNUMBER($AI1873)+01_指標庫!$H$18*ISNUMBER($AJ1873)+01_指標庫!$H$19*ISNUMBER($AK1873)+01_指標庫!$H$20*ISNUMBER($BB1873)+01_指標庫!$H$21*ISNUMBER($BC1873)</f>
        <v>51</v>
      </c>
      <c r="AX1873" s="59" t="n">
        <f aca="false">IF(AW1873=0,50,ROUND((01_指標庫!$H$4*IF(ISNUMBER($F1873),L1873,0)+01_指標庫!$H$5*IF(ISNUMBER($AA1873),AL1873,0)+01_指標庫!$H$6*IF(ISNUMBER($G1873),M1873,0)+01_指標庫!$H$7*IF(ISNUMBER($H1873),N1873,0)+01_指標庫!$H$8*IF(ISNUMBER($AF1873),AQ1873,0)+01_指標庫!$H$9*IF(ISNUMBER($AG1873),AR1873,0)+01_指標庫!$H$10*IF(ISNUMBER($AB1873),AM1873,0)+01_指標庫!$H$11*IF(ISNUMBER($AC1873),AN1873,0)+01_指標庫!$H$12*IF(ISNUMBER($AD1873),AO1873,0)+01_指標庫!$H$13*IF(ISNUMBER($AE1873),AP1873,0)+01_指標庫!$H$14*IF(ISNUMBER($I1873),O1873,0)+01_指標庫!$H$15*IF(ISNUMBER($AH1873),AS1873,0)+01_指標庫!$H$16*IF(ISNUMBER($K1873),P1873,0)+01_指標庫!$H$17*IF(ISNUMBER($AI1873),AT1873,0)+01_指標庫!$H$18*IF(ISNUMBER($AJ1873),AU1873,0)+01_指標庫!$H$19*IF(ISNUMBER($AK1873),AV1873,0)+01_指標庫!$H$20*IF(ISNUMBER($BB1873),BB1873,0)+01_指標庫!$H$21*IF(ISNUMBER($BC1873),BC1873,0))/AW1873,1))</f>
        <v>81.4</v>
      </c>
      <c r="AY1873" s="60"/>
      <c r="AZ1873" s="60"/>
      <c r="BA1873" s="58" t="n">
        <f aca="false">AVERAGE($E1869:$E1873)/AVERAGE($E1864:$E1873)-1</f>
        <v>-0.00183584217136024</v>
      </c>
      <c r="BB1873" s="59" t="n">
        <f aca="false">IF(ISNUMBER($BA1873),IF(OR($S1873&lt;=-0.03,$BA1873&lt;-0.003),0,IF(OR($S1873&lt;=-0.02,$BA1873&lt;0.01),50,100)),"")</f>
        <v>50</v>
      </c>
      <c r="BC1873" s="0" t="str">
        <f aca="false">IF(OR(COUNT($AZ1873)=0,COUNT($AZ1872)=0),"",IF(OR($AY1873/$AZ1872-1&lt;=-0.03,$AZ1873/$AZ1872-1&lt;=-0.045,IF(COUNT($AZ1864:$AZ1873)=10,AVERAGE($AZ1869:$AZ1873)/AVERAGE($AZ1864:$AZ1873)-1&lt;-0.01,FALSE())),0,IF(OR($AZ1873/$AZ1872-1&lt;=-0.02,IF(COUNT($AZ1864:$AZ1873)=10,AVERAGE($AZ1869:$AZ1873)/AVERAGE($AZ1864:$AZ1873)-1&lt;0.005,FALSE())),50,100)))</f>
        <v/>
      </c>
    </row>
    <row r="1874" customFormat="false" ht="15" hidden="false" customHeight="true" outlineLevel="0" collapsed="false">
      <c r="A1874" s="47" t="n">
        <v>1870</v>
      </c>
      <c r="B1874" s="48" t="n">
        <v>45271</v>
      </c>
      <c r="C1874" s="47" t="n">
        <v>2023</v>
      </c>
      <c r="D1874" s="49" t="s">
        <v>236</v>
      </c>
      <c r="E1874" s="50" t="n">
        <v>16221.73</v>
      </c>
      <c r="F1874" s="51" t="n">
        <v>0.122566</v>
      </c>
      <c r="G1874" s="51" t="n">
        <v>0</v>
      </c>
      <c r="H1874" s="52" t="n">
        <v>0.898</v>
      </c>
      <c r="I1874" s="53" t="n">
        <v>379</v>
      </c>
      <c r="J1874" s="47" t="s">
        <v>235</v>
      </c>
      <c r="K1874" s="54" t="n">
        <v>12.63</v>
      </c>
      <c r="L1874" s="55" t="n">
        <f aca="false">IF(COUNT(F1874)=0,50,IF(F1874&gt;=0,100,IF(F1874&gt;=-0.02,50,0)))</f>
        <v>100</v>
      </c>
      <c r="M1874" s="55" t="n">
        <f aca="false">IF(COUNT(G1874)=0,50,IF(G1874&gt;-0.06,100,IF(G1874&gt;-0.15,50,0)))</f>
        <v>100</v>
      </c>
      <c r="N1874" s="55" t="n">
        <f aca="false">IF(COUNT(H1874)=0,50,IF(H1874&gt;=0.6,100,IF(H1874&gt;=0.4,50,0)))</f>
        <v>100</v>
      </c>
      <c r="O1874" s="55" t="n">
        <f aca="false">IF(COUNT(I1874)=0,50,IF(J1874="proxy_vix",50,IF(I1874&lt;350,100,IF(I1874&lt;=450,50,0))))</f>
        <v>50</v>
      </c>
      <c r="P1874" s="55" t="n">
        <f aca="false">IF(COUNT(K1874)=0,50,IF(K1874&lt;20,100,IF(K1874&lt;=25,50,0)))</f>
        <v>100</v>
      </c>
      <c r="Q1874" s="54"/>
      <c r="R1874" s="47"/>
      <c r="S1874" s="51" t="n">
        <f aca="false">$E1874/$E1873-1</f>
        <v>0.00851990308796746</v>
      </c>
      <c r="T1874" s="56" t="n">
        <f aca="false">$K1874/$K1873-1</f>
        <v>0.022672064777328</v>
      </c>
      <c r="V1874" s="57"/>
      <c r="W1874" s="57"/>
      <c r="Y1874" s="1" t="str">
        <f aca="false">IF(AX1874&gt;=70,"EASY",IF(AX1874&gt;40,"UNCERTAIN","HARD"))</f>
        <v>EASY</v>
      </c>
      <c r="AA1874" s="58" t="n">
        <f aca="false">IF($A1874&lt;200,"",AVERAGE($E1825:$E1874)/AVERAGE($E1675:$E1874)-1)</f>
        <v>0.0579831097442418</v>
      </c>
      <c r="AB1874" s="59" t="n">
        <f aca="false">LOOKUP($B1874,07_L1政策步階!$A$4:$A$14,07_L1政策步階!$C$4:$C$14)</f>
        <v>0</v>
      </c>
      <c r="AC1874" s="57"/>
      <c r="AD1874" s="57"/>
      <c r="AE1874" s="57"/>
      <c r="AF1874" s="57"/>
      <c r="AG1874" s="57"/>
      <c r="AH1874" s="57"/>
      <c r="AI1874" s="57"/>
      <c r="AJ1874" s="57"/>
      <c r="AK1874" s="57"/>
      <c r="AL1874" s="59" t="n">
        <f aca="false">IF(ISNUMBER($AA1874),IF($AA1874&gt;=0.005,100,IF($AA1874&gt;=-0.015,50,0)),"")</f>
        <v>100</v>
      </c>
      <c r="AM1874" s="59" t="n">
        <f aca="false">IF(ISNUMBER($AB1874),IF($AB1874=1,100,IF($AB1874=0,50,0)),"")</f>
        <v>50</v>
      </c>
      <c r="AN1874" s="0" t="str">
        <f aca="false">IF(ISNUMBER($AC1874),IF($AC1874&gt;=0.001,100,IF($AC1874&gt;=-0.003,50,0)),"")</f>
        <v/>
      </c>
      <c r="AO1874" s="0" t="str">
        <f aca="false">IF(ISNUMBER($AD1874),IF($AD1874&gt;=0.04,100,IF($AD1874&gt;=0,50,0)),"")</f>
        <v/>
      </c>
      <c r="AP1874" s="0" t="str">
        <f aca="false">IF(ISNUMBER($AE1874),IF($AE1874&gt;=25,100,IF($AE1874&gt;=-75,50,0)),"")</f>
        <v/>
      </c>
      <c r="AQ1874" s="0" t="str">
        <f aca="false">IF(ISNUMBER($AF1874),IF($AF1874&gt;0,100,IF($AF1874&gt;=-50,50,0)),"")</f>
        <v/>
      </c>
      <c r="AR1874" s="0" t="str">
        <f aca="false">IF(ISNUMBER($AG1874),IF($AG1874=1,100,IF($AG1874=0,50,0)),"")</f>
        <v/>
      </c>
      <c r="AS1874" s="0" t="str">
        <f aca="false">IF(ISNUMBER($AH1874),IF($AH1874&lt;0,100,IF($AH1874&lt;=20,50,0)),"")</f>
        <v/>
      </c>
      <c r="AT1874" s="0" t="str">
        <f aca="false">IF(ISNUMBER($AI1874),IF($AI1874&lt;0.95,100,IF($AI1874&lt;=1,50,0)),"")</f>
        <v/>
      </c>
      <c r="AU1874" s="0" t="str">
        <f aca="false">IF(ISNUMBER($AJ1874),IF($AJ1874&lt;30,0,IF($AJ1874&lt;40,50,IF($AJ1874&lt;=90,100,50))),"")</f>
        <v/>
      </c>
      <c r="AV1874" s="0" t="str">
        <f aca="false">IF(ISNUMBER($AK1874),IF($AK1874&gt;-0.2,100,IF($AK1874&gt;=-0.4,50,0)),"")</f>
        <v/>
      </c>
      <c r="AW1874" s="59" t="n">
        <f aca="false">01_指標庫!$H$4*ISNUMBER($F1874)+01_指標庫!$H$5*ISNUMBER($AA1874)+01_指標庫!$H$6*ISNUMBER($G1874)+01_指標庫!$H$7*ISNUMBER($H1874)+01_指標庫!$H$8*ISNUMBER($AF1874)+01_指標庫!$H$9*ISNUMBER($AG1874)+01_指標庫!$H$10*ISNUMBER($AB1874)+01_指標庫!$H$11*ISNUMBER($AC1874)+01_指標庫!$H$12*ISNUMBER($AD1874)+01_指標庫!$H$13*ISNUMBER($AE1874)+01_指標庫!$H$14*ISNUMBER($I1874)+01_指標庫!$H$15*ISNUMBER($AH1874)+01_指標庫!$H$16*ISNUMBER($K1874)+01_指標庫!$H$17*ISNUMBER($AI1874)+01_指標庫!$H$18*ISNUMBER($AJ1874)+01_指標庫!$H$19*ISNUMBER($AK1874)+01_指標庫!$H$20*ISNUMBER($BB1874)+01_指標庫!$H$21*ISNUMBER($BC1874)</f>
        <v>51</v>
      </c>
      <c r="AX1874" s="59" t="n">
        <f aca="false">IF(AW1874=0,50,ROUND((01_指標庫!$H$4*IF(ISNUMBER($F1874),L1874,0)+01_指標庫!$H$5*IF(ISNUMBER($AA1874),AL1874,0)+01_指標庫!$H$6*IF(ISNUMBER($G1874),M1874,0)+01_指標庫!$H$7*IF(ISNUMBER($H1874),N1874,0)+01_指標庫!$H$8*IF(ISNUMBER($AF1874),AQ1874,0)+01_指標庫!$H$9*IF(ISNUMBER($AG1874),AR1874,0)+01_指標庫!$H$10*IF(ISNUMBER($AB1874),AM1874,0)+01_指標庫!$H$11*IF(ISNUMBER($AC1874),AN1874,0)+01_指標庫!$H$12*IF(ISNUMBER($AD1874),AO1874,0)+01_指標庫!$H$13*IF(ISNUMBER($AE1874),AP1874,0)+01_指標庫!$H$14*IF(ISNUMBER($I1874),O1874,0)+01_指標庫!$H$15*IF(ISNUMBER($AH1874),AS1874,0)+01_指標庫!$H$16*IF(ISNUMBER($K1874),P1874,0)+01_指標庫!$H$17*IF(ISNUMBER($AI1874),AT1874,0)+01_指標庫!$H$18*IF(ISNUMBER($AJ1874),AU1874,0)+01_指標庫!$H$19*IF(ISNUMBER($AK1874),AV1874,0)+01_指標庫!$H$20*IF(ISNUMBER($BB1874),BB1874,0)+01_指標庫!$H$21*IF(ISNUMBER($BC1874),BC1874,0))/AW1874,1))</f>
        <v>81.4</v>
      </c>
      <c r="AY1874" s="60"/>
      <c r="AZ1874" s="60"/>
      <c r="BA1874" s="58" t="n">
        <f aca="false">AVERAGE($E1870:$E1874)/AVERAGE($E1865:$E1874)-1</f>
        <v>0.00132383831498006</v>
      </c>
      <c r="BB1874" s="59" t="n">
        <f aca="false">IF(ISNUMBER($BA1874),IF(OR($S1874&lt;=-0.03,$BA1874&lt;-0.003),0,IF(OR($S1874&lt;=-0.02,$BA1874&lt;0.01),50,100)),"")</f>
        <v>50</v>
      </c>
      <c r="BC1874" s="0" t="str">
        <f aca="false">IF(OR(COUNT($AZ1874)=0,COUNT($AZ1873)=0),"",IF(OR($AY1874/$AZ1873-1&lt;=-0.03,$AZ1874/$AZ1873-1&lt;=-0.045,IF(COUNT($AZ1865:$AZ1874)=10,AVERAGE($AZ1870:$AZ1874)/AVERAGE($AZ1865:$AZ1874)-1&lt;-0.01,FALSE())),0,IF(OR($AZ1874/$AZ1873-1&lt;=-0.02,IF(COUNT($AZ1865:$AZ1874)=10,AVERAGE($AZ1870:$AZ1874)/AVERAGE($AZ1865:$AZ1874)-1&lt;0.005,FALSE())),50,100)))</f>
        <v/>
      </c>
    </row>
    <row r="1875" customFormat="false" ht="15" hidden="false" customHeight="true" outlineLevel="0" collapsed="false">
      <c r="A1875" s="47" t="n">
        <v>1871</v>
      </c>
      <c r="B1875" s="48" t="n">
        <v>45272</v>
      </c>
      <c r="C1875" s="47" t="n">
        <v>2023</v>
      </c>
      <c r="D1875" s="49" t="s">
        <v>237</v>
      </c>
      <c r="E1875" s="50" t="n">
        <v>16354.25</v>
      </c>
      <c r="F1875" s="51" t="n">
        <v>0.130057</v>
      </c>
      <c r="G1875" s="51" t="n">
        <v>0</v>
      </c>
      <c r="H1875" s="52" t="n">
        <v>0.898</v>
      </c>
      <c r="I1875" s="53" t="n">
        <v>376</v>
      </c>
      <c r="J1875" s="47" t="s">
        <v>235</v>
      </c>
      <c r="K1875" s="54" t="n">
        <v>12.07</v>
      </c>
      <c r="L1875" s="55" t="n">
        <f aca="false">IF(COUNT(F1875)=0,50,IF(F1875&gt;=0,100,IF(F1875&gt;=-0.02,50,0)))</f>
        <v>100</v>
      </c>
      <c r="M1875" s="55" t="n">
        <f aca="false">IF(COUNT(G1875)=0,50,IF(G1875&gt;-0.06,100,IF(G1875&gt;-0.15,50,0)))</f>
        <v>100</v>
      </c>
      <c r="N1875" s="55" t="n">
        <f aca="false">IF(COUNT(H1875)=0,50,IF(H1875&gt;=0.6,100,IF(H1875&gt;=0.4,50,0)))</f>
        <v>100</v>
      </c>
      <c r="O1875" s="55" t="n">
        <f aca="false">IF(COUNT(I1875)=0,50,IF(J1875="proxy_vix",50,IF(I1875&lt;350,100,IF(I1875&lt;=450,50,0))))</f>
        <v>50</v>
      </c>
      <c r="P1875" s="55" t="n">
        <f aca="false">IF(COUNT(K1875)=0,50,IF(K1875&lt;20,100,IF(K1875&lt;=25,50,0)))</f>
        <v>100</v>
      </c>
      <c r="Q1875" s="54"/>
      <c r="R1875" s="47"/>
      <c r="S1875" s="51" t="n">
        <f aca="false">$E1875/$E1874-1</f>
        <v>0.00816928897226132</v>
      </c>
      <c r="T1875" s="56" t="n">
        <f aca="false">$K1875/$K1874-1</f>
        <v>-0.0443388756927949</v>
      </c>
      <c r="V1875" s="57"/>
      <c r="W1875" s="57"/>
      <c r="Y1875" s="1" t="str">
        <f aca="false">IF(AX1875&gt;=70,"EASY",IF(AX1875&gt;40,"UNCERTAIN","HARD"))</f>
        <v>EASY</v>
      </c>
      <c r="AA1875" s="58" t="n">
        <f aca="false">IF($A1875&lt;200,"",AVERAGE($E1826:$E1875)/AVERAGE($E1676:$E1875)-1)</f>
        <v>0.0585086528318881</v>
      </c>
      <c r="AB1875" s="59" t="n">
        <f aca="false">LOOKUP($B1875,07_L1政策步階!$A$4:$A$14,07_L1政策步階!$C$4:$C$14)</f>
        <v>0</v>
      </c>
      <c r="AC1875" s="57"/>
      <c r="AD1875" s="57"/>
      <c r="AE1875" s="57"/>
      <c r="AF1875" s="57"/>
      <c r="AG1875" s="57"/>
      <c r="AH1875" s="57"/>
      <c r="AI1875" s="57"/>
      <c r="AJ1875" s="57"/>
      <c r="AK1875" s="57"/>
      <c r="AL1875" s="59" t="n">
        <f aca="false">IF(ISNUMBER($AA1875),IF($AA1875&gt;=0.005,100,IF($AA1875&gt;=-0.015,50,0)),"")</f>
        <v>100</v>
      </c>
      <c r="AM1875" s="59" t="n">
        <f aca="false">IF(ISNUMBER($AB1875),IF($AB1875=1,100,IF($AB1875=0,50,0)),"")</f>
        <v>50</v>
      </c>
      <c r="AN1875" s="0" t="str">
        <f aca="false">IF(ISNUMBER($AC1875),IF($AC1875&gt;=0.001,100,IF($AC1875&gt;=-0.003,50,0)),"")</f>
        <v/>
      </c>
      <c r="AO1875" s="0" t="str">
        <f aca="false">IF(ISNUMBER($AD1875),IF($AD1875&gt;=0.04,100,IF($AD1875&gt;=0,50,0)),"")</f>
        <v/>
      </c>
      <c r="AP1875" s="0" t="str">
        <f aca="false">IF(ISNUMBER($AE1875),IF($AE1875&gt;=25,100,IF($AE1875&gt;=-75,50,0)),"")</f>
        <v/>
      </c>
      <c r="AQ1875" s="0" t="str">
        <f aca="false">IF(ISNUMBER($AF1875),IF($AF1875&gt;0,100,IF($AF1875&gt;=-50,50,0)),"")</f>
        <v/>
      </c>
      <c r="AR1875" s="0" t="str">
        <f aca="false">IF(ISNUMBER($AG1875),IF($AG1875=1,100,IF($AG1875=0,50,0)),"")</f>
        <v/>
      </c>
      <c r="AS1875" s="0" t="str">
        <f aca="false">IF(ISNUMBER($AH1875),IF($AH1875&lt;0,100,IF($AH1875&lt;=20,50,0)),"")</f>
        <v/>
      </c>
      <c r="AT1875" s="0" t="str">
        <f aca="false">IF(ISNUMBER($AI1875),IF($AI1875&lt;0.95,100,IF($AI1875&lt;=1,50,0)),"")</f>
        <v/>
      </c>
      <c r="AU1875" s="0" t="str">
        <f aca="false">IF(ISNUMBER($AJ1875),IF($AJ1875&lt;30,0,IF($AJ1875&lt;40,50,IF($AJ1875&lt;=90,100,50))),"")</f>
        <v/>
      </c>
      <c r="AV1875" s="0" t="str">
        <f aca="false">IF(ISNUMBER($AK1875),IF($AK1875&gt;-0.2,100,IF($AK1875&gt;=-0.4,50,0)),"")</f>
        <v/>
      </c>
      <c r="AW1875" s="59" t="n">
        <f aca="false">01_指標庫!$H$4*ISNUMBER($F1875)+01_指標庫!$H$5*ISNUMBER($AA1875)+01_指標庫!$H$6*ISNUMBER($G1875)+01_指標庫!$H$7*ISNUMBER($H1875)+01_指標庫!$H$8*ISNUMBER($AF1875)+01_指標庫!$H$9*ISNUMBER($AG1875)+01_指標庫!$H$10*ISNUMBER($AB1875)+01_指標庫!$H$11*ISNUMBER($AC1875)+01_指標庫!$H$12*ISNUMBER($AD1875)+01_指標庫!$H$13*ISNUMBER($AE1875)+01_指標庫!$H$14*ISNUMBER($I1875)+01_指標庫!$H$15*ISNUMBER($AH1875)+01_指標庫!$H$16*ISNUMBER($K1875)+01_指標庫!$H$17*ISNUMBER($AI1875)+01_指標庫!$H$18*ISNUMBER($AJ1875)+01_指標庫!$H$19*ISNUMBER($AK1875)+01_指標庫!$H$20*ISNUMBER($BB1875)+01_指標庫!$H$21*ISNUMBER($BC1875)</f>
        <v>51</v>
      </c>
      <c r="AX1875" s="59" t="n">
        <f aca="false">IF(AW1875=0,50,ROUND((01_指標庫!$H$4*IF(ISNUMBER($F1875),L1875,0)+01_指標庫!$H$5*IF(ISNUMBER($AA1875),AL1875,0)+01_指標庫!$H$6*IF(ISNUMBER($G1875),M1875,0)+01_指標庫!$H$7*IF(ISNUMBER($H1875),N1875,0)+01_指標庫!$H$8*IF(ISNUMBER($AF1875),AQ1875,0)+01_指標庫!$H$9*IF(ISNUMBER($AG1875),AR1875,0)+01_指標庫!$H$10*IF(ISNUMBER($AB1875),AM1875,0)+01_指標庫!$H$11*IF(ISNUMBER($AC1875),AN1875,0)+01_指標庫!$H$12*IF(ISNUMBER($AD1875),AO1875,0)+01_指標庫!$H$13*IF(ISNUMBER($AE1875),AP1875,0)+01_指標庫!$H$14*IF(ISNUMBER($I1875),O1875,0)+01_指標庫!$H$15*IF(ISNUMBER($AH1875),AS1875,0)+01_指標庫!$H$16*IF(ISNUMBER($K1875),P1875,0)+01_指標庫!$H$17*IF(ISNUMBER($AI1875),AT1875,0)+01_指標庫!$H$18*IF(ISNUMBER($AJ1875),AU1875,0)+01_指標庫!$H$19*IF(ISNUMBER($AK1875),AV1875,0)+01_指標庫!$H$20*IF(ISNUMBER($BB1875),BB1875,0)+01_指標庫!$H$21*IF(ISNUMBER($BC1875),BC1875,0))/AW1875,1))</f>
        <v>81.4</v>
      </c>
      <c r="AY1875" s="60"/>
      <c r="AZ1875" s="60"/>
      <c r="BA1875" s="58" t="n">
        <f aca="false">AVERAGE($E1871:$E1875)/AVERAGE($E1866:$E1875)-1</f>
        <v>0.00512597797524417</v>
      </c>
      <c r="BB1875" s="59" t="n">
        <f aca="false">IF(ISNUMBER($BA1875),IF(OR($S1875&lt;=-0.03,$BA1875&lt;-0.003),0,IF(OR($S1875&lt;=-0.02,$BA1875&lt;0.01),50,100)),"")</f>
        <v>50</v>
      </c>
      <c r="BC1875" s="0" t="str">
        <f aca="false">IF(OR(COUNT($AZ1875)=0,COUNT($AZ1874)=0),"",IF(OR($AY1875/$AZ1874-1&lt;=-0.03,$AZ1875/$AZ1874-1&lt;=-0.045,IF(COUNT($AZ1866:$AZ1875)=10,AVERAGE($AZ1871:$AZ1875)/AVERAGE($AZ1866:$AZ1875)-1&lt;-0.01,FALSE())),0,IF(OR($AZ1875/$AZ1874-1&lt;=-0.02,IF(COUNT($AZ1866:$AZ1875)=10,AVERAGE($AZ1871:$AZ1875)/AVERAGE($AZ1866:$AZ1875)-1&lt;0.005,FALSE())),50,100)))</f>
        <v/>
      </c>
    </row>
    <row r="1876" customFormat="false" ht="15" hidden="false" customHeight="true" outlineLevel="0" collapsed="false">
      <c r="A1876" s="47" t="n">
        <v>1872</v>
      </c>
      <c r="B1876" s="48" t="n">
        <v>45273</v>
      </c>
      <c r="C1876" s="47" t="n">
        <v>2023</v>
      </c>
      <c r="D1876" s="49" t="s">
        <v>238</v>
      </c>
      <c r="E1876" s="50" t="n">
        <v>16562.37</v>
      </c>
      <c r="F1876" s="51" t="n">
        <v>0.142653</v>
      </c>
      <c r="G1876" s="51" t="n">
        <v>0</v>
      </c>
      <c r="H1876" s="52" t="n">
        <v>0.9184</v>
      </c>
      <c r="I1876" s="53" t="n">
        <v>379</v>
      </c>
      <c r="J1876" s="47" t="s">
        <v>235</v>
      </c>
      <c r="K1876" s="54" t="n">
        <v>12.19</v>
      </c>
      <c r="L1876" s="55" t="n">
        <f aca="false">IF(COUNT(F1876)=0,50,IF(F1876&gt;=0,100,IF(F1876&gt;=-0.02,50,0)))</f>
        <v>100</v>
      </c>
      <c r="M1876" s="55" t="n">
        <f aca="false">IF(COUNT(G1876)=0,50,IF(G1876&gt;-0.06,100,IF(G1876&gt;-0.15,50,0)))</f>
        <v>100</v>
      </c>
      <c r="N1876" s="55" t="n">
        <f aca="false">IF(COUNT(H1876)=0,50,IF(H1876&gt;=0.6,100,IF(H1876&gt;=0.4,50,0)))</f>
        <v>100</v>
      </c>
      <c r="O1876" s="55" t="n">
        <f aca="false">IF(COUNT(I1876)=0,50,IF(J1876="proxy_vix",50,IF(I1876&lt;350,100,IF(I1876&lt;=450,50,0))))</f>
        <v>50</v>
      </c>
      <c r="P1876" s="55" t="n">
        <f aca="false">IF(COUNT(K1876)=0,50,IF(K1876&lt;20,100,IF(K1876&lt;=25,50,0)))</f>
        <v>100</v>
      </c>
      <c r="Q1876" s="54"/>
      <c r="R1876" s="47"/>
      <c r="S1876" s="51" t="n">
        <f aca="false">$E1876/$E1875-1</f>
        <v>0.0127257440726416</v>
      </c>
      <c r="T1876" s="56" t="n">
        <f aca="false">$K1876/$K1875-1</f>
        <v>0.00994200497100239</v>
      </c>
      <c r="V1876" s="57"/>
      <c r="W1876" s="57"/>
      <c r="Y1876" s="1" t="str">
        <f aca="false">IF(AX1876&gt;=70,"EASY",IF(AX1876&gt;40,"UNCERTAIN","HARD"))</f>
        <v>EASY</v>
      </c>
      <c r="AA1876" s="58" t="n">
        <f aca="false">IF($A1876&lt;200,"",AVERAGE($E1827:$E1876)/AVERAGE($E1677:$E1876)-1)</f>
        <v>0.0596132929827438</v>
      </c>
      <c r="AB1876" s="59" t="n">
        <f aca="false">LOOKUP($B1876,07_L1政策步階!$A$4:$A$14,07_L1政策步階!$C$4:$C$14)</f>
        <v>0</v>
      </c>
      <c r="AC1876" s="57"/>
      <c r="AD1876" s="57"/>
      <c r="AE1876" s="57"/>
      <c r="AF1876" s="57"/>
      <c r="AG1876" s="57"/>
      <c r="AH1876" s="57"/>
      <c r="AI1876" s="57"/>
      <c r="AJ1876" s="57"/>
      <c r="AK1876" s="57"/>
      <c r="AL1876" s="59" t="n">
        <f aca="false">IF(ISNUMBER($AA1876),IF($AA1876&gt;=0.005,100,IF($AA1876&gt;=-0.015,50,0)),"")</f>
        <v>100</v>
      </c>
      <c r="AM1876" s="59" t="n">
        <f aca="false">IF(ISNUMBER($AB1876),IF($AB1876=1,100,IF($AB1876=0,50,0)),"")</f>
        <v>50</v>
      </c>
      <c r="AN1876" s="0" t="str">
        <f aca="false">IF(ISNUMBER($AC1876),IF($AC1876&gt;=0.001,100,IF($AC1876&gt;=-0.003,50,0)),"")</f>
        <v/>
      </c>
      <c r="AO1876" s="0" t="str">
        <f aca="false">IF(ISNUMBER($AD1876),IF($AD1876&gt;=0.04,100,IF($AD1876&gt;=0,50,0)),"")</f>
        <v/>
      </c>
      <c r="AP1876" s="0" t="str">
        <f aca="false">IF(ISNUMBER($AE1876),IF($AE1876&gt;=25,100,IF($AE1876&gt;=-75,50,0)),"")</f>
        <v/>
      </c>
      <c r="AQ1876" s="0" t="str">
        <f aca="false">IF(ISNUMBER($AF1876),IF($AF1876&gt;0,100,IF($AF1876&gt;=-50,50,0)),"")</f>
        <v/>
      </c>
      <c r="AR1876" s="0" t="str">
        <f aca="false">IF(ISNUMBER($AG1876),IF($AG1876=1,100,IF($AG1876=0,50,0)),"")</f>
        <v/>
      </c>
      <c r="AS1876" s="0" t="str">
        <f aca="false">IF(ISNUMBER($AH1876),IF($AH1876&lt;0,100,IF($AH1876&lt;=20,50,0)),"")</f>
        <v/>
      </c>
      <c r="AT1876" s="0" t="str">
        <f aca="false">IF(ISNUMBER($AI1876),IF($AI1876&lt;0.95,100,IF($AI1876&lt;=1,50,0)),"")</f>
        <v/>
      </c>
      <c r="AU1876" s="0" t="str">
        <f aca="false">IF(ISNUMBER($AJ1876),IF($AJ1876&lt;30,0,IF($AJ1876&lt;40,50,IF($AJ1876&lt;=90,100,50))),"")</f>
        <v/>
      </c>
      <c r="AV1876" s="0" t="str">
        <f aca="false">IF(ISNUMBER($AK1876),IF($AK1876&gt;-0.2,100,IF($AK1876&gt;=-0.4,50,0)),"")</f>
        <v/>
      </c>
      <c r="AW1876" s="59" t="n">
        <f aca="false">01_指標庫!$H$4*ISNUMBER($F1876)+01_指標庫!$H$5*ISNUMBER($AA1876)+01_指標庫!$H$6*ISNUMBER($G1876)+01_指標庫!$H$7*ISNUMBER($H1876)+01_指標庫!$H$8*ISNUMBER($AF1876)+01_指標庫!$H$9*ISNUMBER($AG1876)+01_指標庫!$H$10*ISNUMBER($AB1876)+01_指標庫!$H$11*ISNUMBER($AC1876)+01_指標庫!$H$12*ISNUMBER($AD1876)+01_指標庫!$H$13*ISNUMBER($AE1876)+01_指標庫!$H$14*ISNUMBER($I1876)+01_指標庫!$H$15*ISNUMBER($AH1876)+01_指標庫!$H$16*ISNUMBER($K1876)+01_指標庫!$H$17*ISNUMBER($AI1876)+01_指標庫!$H$18*ISNUMBER($AJ1876)+01_指標庫!$H$19*ISNUMBER($AK1876)+01_指標庫!$H$20*ISNUMBER($BB1876)+01_指標庫!$H$21*ISNUMBER($BC1876)</f>
        <v>51</v>
      </c>
      <c r="AX1876" s="59" t="n">
        <f aca="false">IF(AW1876=0,50,ROUND((01_指標庫!$H$4*IF(ISNUMBER($F1876),L1876,0)+01_指標庫!$H$5*IF(ISNUMBER($AA1876),AL1876,0)+01_指標庫!$H$6*IF(ISNUMBER($G1876),M1876,0)+01_指標庫!$H$7*IF(ISNUMBER($H1876),N1876,0)+01_指標庫!$H$8*IF(ISNUMBER($AF1876),AQ1876,0)+01_指標庫!$H$9*IF(ISNUMBER($AG1876),AR1876,0)+01_指標庫!$H$10*IF(ISNUMBER($AB1876),AM1876,0)+01_指標庫!$H$11*IF(ISNUMBER($AC1876),AN1876,0)+01_指標庫!$H$12*IF(ISNUMBER($AD1876),AO1876,0)+01_指標庫!$H$13*IF(ISNUMBER($AE1876),AP1876,0)+01_指標庫!$H$14*IF(ISNUMBER($I1876),O1876,0)+01_指標庫!$H$15*IF(ISNUMBER($AH1876),AS1876,0)+01_指標庫!$H$16*IF(ISNUMBER($K1876),P1876,0)+01_指標庫!$H$17*IF(ISNUMBER($AI1876),AT1876,0)+01_指標庫!$H$18*IF(ISNUMBER($AJ1876),AU1876,0)+01_指標庫!$H$19*IF(ISNUMBER($AK1876),AV1876,0)+01_指標庫!$H$20*IF(ISNUMBER($BB1876),BB1876,0)+01_指標庫!$H$21*IF(ISNUMBER($BC1876),BC1876,0))/AW1876,1))</f>
        <v>87.3</v>
      </c>
      <c r="AY1876" s="60"/>
      <c r="AZ1876" s="60"/>
      <c r="BA1876" s="58" t="n">
        <f aca="false">AVERAGE($E1872:$E1876)/AVERAGE($E1867:$E1876)-1</f>
        <v>0.0111679532853286</v>
      </c>
      <c r="BB1876" s="59" t="n">
        <f aca="false">IF(ISNUMBER($BA1876),IF(OR($S1876&lt;=-0.03,$BA1876&lt;-0.003),0,IF(OR($S1876&lt;=-0.02,$BA1876&lt;0.01),50,100)),"")</f>
        <v>100</v>
      </c>
      <c r="BC1876" s="0" t="str">
        <f aca="false">IF(OR(COUNT($AZ1876)=0,COUNT($AZ1875)=0),"",IF(OR($AY1876/$AZ1875-1&lt;=-0.03,$AZ1876/$AZ1875-1&lt;=-0.045,IF(COUNT($AZ1867:$AZ1876)=10,AVERAGE($AZ1872:$AZ1876)/AVERAGE($AZ1867:$AZ1876)-1&lt;-0.01,FALSE())),0,IF(OR($AZ1876/$AZ1875-1&lt;=-0.02,IF(COUNT($AZ1867:$AZ1876)=10,AVERAGE($AZ1872:$AZ1876)/AVERAGE($AZ1867:$AZ1876)-1&lt;0.005,FALSE())),50,100)))</f>
        <v/>
      </c>
    </row>
    <row r="1877" customFormat="false" ht="15" hidden="false" customHeight="true" outlineLevel="0" collapsed="false">
      <c r="A1877" s="47" t="n">
        <v>1873</v>
      </c>
      <c r="B1877" s="48" t="n">
        <v>45274</v>
      </c>
      <c r="C1877" s="47" t="n">
        <v>2023</v>
      </c>
      <c r="D1877" s="49" t="s">
        <v>239</v>
      </c>
      <c r="E1877" s="50" t="n">
        <v>16537.83</v>
      </c>
      <c r="F1877" s="51" t="n">
        <v>0.139153</v>
      </c>
      <c r="G1877" s="51" t="n">
        <v>-0.001482</v>
      </c>
      <c r="H1877" s="52" t="n">
        <v>0.9388</v>
      </c>
      <c r="I1877" s="53" t="n">
        <v>347</v>
      </c>
      <c r="J1877" s="47" t="s">
        <v>235</v>
      </c>
      <c r="K1877" s="54" t="n">
        <v>12.48</v>
      </c>
      <c r="L1877" s="55" t="n">
        <f aca="false">IF(COUNT(F1877)=0,50,IF(F1877&gt;=0,100,IF(F1877&gt;=-0.02,50,0)))</f>
        <v>100</v>
      </c>
      <c r="M1877" s="55" t="n">
        <f aca="false">IF(COUNT(G1877)=0,50,IF(G1877&gt;-0.06,100,IF(G1877&gt;-0.15,50,0)))</f>
        <v>100</v>
      </c>
      <c r="N1877" s="55" t="n">
        <f aca="false">IF(COUNT(H1877)=0,50,IF(H1877&gt;=0.6,100,IF(H1877&gt;=0.4,50,0)))</f>
        <v>100</v>
      </c>
      <c r="O1877" s="55" t="n">
        <f aca="false">IF(COUNT(I1877)=0,50,IF(J1877="proxy_vix",50,IF(I1877&lt;350,100,IF(I1877&lt;=450,50,0))))</f>
        <v>100</v>
      </c>
      <c r="P1877" s="55" t="n">
        <f aca="false">IF(COUNT(K1877)=0,50,IF(K1877&lt;20,100,IF(K1877&lt;=25,50,0)))</f>
        <v>100</v>
      </c>
      <c r="Q1877" s="54"/>
      <c r="R1877" s="47"/>
      <c r="S1877" s="51" t="n">
        <f aca="false">$E1877/$E1876-1</f>
        <v>-0.00148167200708582</v>
      </c>
      <c r="T1877" s="56" t="n">
        <f aca="false">$K1877/$K1876-1</f>
        <v>0.0237899917965547</v>
      </c>
      <c r="V1877" s="57"/>
      <c r="W1877" s="57"/>
      <c r="Y1877" s="1" t="str">
        <f aca="false">IF(AX1877&gt;=70,"EASY",IF(AX1877&gt;40,"UNCERTAIN","HARD"))</f>
        <v>EASY</v>
      </c>
      <c r="AA1877" s="58" t="n">
        <f aca="false">IF($A1877&lt;200,"",AVERAGE($E1828:$E1877)/AVERAGE($E1678:$E1877)-1)</f>
        <v>0.0603616518106396</v>
      </c>
      <c r="AB1877" s="59" t="n">
        <f aca="false">LOOKUP($B1877,07_L1政策步階!$A$4:$A$14,07_L1政策步階!$C$4:$C$14)</f>
        <v>0</v>
      </c>
      <c r="AC1877" s="57"/>
      <c r="AD1877" s="57"/>
      <c r="AE1877" s="57"/>
      <c r="AF1877" s="57"/>
      <c r="AG1877" s="57"/>
      <c r="AH1877" s="57"/>
      <c r="AI1877" s="57"/>
      <c r="AJ1877" s="57"/>
      <c r="AK1877" s="57"/>
      <c r="AL1877" s="59" t="n">
        <f aca="false">IF(ISNUMBER($AA1877),IF($AA1877&gt;=0.005,100,IF($AA1877&gt;=-0.015,50,0)),"")</f>
        <v>100</v>
      </c>
      <c r="AM1877" s="59" t="n">
        <f aca="false">IF(ISNUMBER($AB1877),IF($AB1877=1,100,IF($AB1877=0,50,0)),"")</f>
        <v>50</v>
      </c>
      <c r="AN1877" s="0" t="str">
        <f aca="false">IF(ISNUMBER($AC1877),IF($AC1877&gt;=0.001,100,IF($AC1877&gt;=-0.003,50,0)),"")</f>
        <v/>
      </c>
      <c r="AO1877" s="0" t="str">
        <f aca="false">IF(ISNUMBER($AD1877),IF($AD1877&gt;=0.04,100,IF($AD1877&gt;=0,50,0)),"")</f>
        <v/>
      </c>
      <c r="AP1877" s="0" t="str">
        <f aca="false">IF(ISNUMBER($AE1877),IF($AE1877&gt;=25,100,IF($AE1877&gt;=-75,50,0)),"")</f>
        <v/>
      </c>
      <c r="AQ1877" s="0" t="str">
        <f aca="false">IF(ISNUMBER($AF1877),IF($AF1877&gt;0,100,IF($AF1877&gt;=-50,50,0)),"")</f>
        <v/>
      </c>
      <c r="AR1877" s="0" t="str">
        <f aca="false">IF(ISNUMBER($AG1877),IF($AG1877=1,100,IF($AG1877=0,50,0)),"")</f>
        <v/>
      </c>
      <c r="AS1877" s="0" t="str">
        <f aca="false">IF(ISNUMBER($AH1877),IF($AH1877&lt;0,100,IF($AH1877&lt;=20,50,0)),"")</f>
        <v/>
      </c>
      <c r="AT1877" s="0" t="str">
        <f aca="false">IF(ISNUMBER($AI1877),IF($AI1877&lt;0.95,100,IF($AI1877&lt;=1,50,0)),"")</f>
        <v/>
      </c>
      <c r="AU1877" s="0" t="str">
        <f aca="false">IF(ISNUMBER($AJ1877),IF($AJ1877&lt;30,0,IF($AJ1877&lt;40,50,IF($AJ1877&lt;=90,100,50))),"")</f>
        <v/>
      </c>
      <c r="AV1877" s="0" t="str">
        <f aca="false">IF(ISNUMBER($AK1877),IF($AK1877&gt;-0.2,100,IF($AK1877&gt;=-0.4,50,0)),"")</f>
        <v/>
      </c>
      <c r="AW1877" s="59" t="n">
        <f aca="false">01_指標庫!$H$4*ISNUMBER($F1877)+01_指標庫!$H$5*ISNUMBER($AA1877)+01_指標庫!$H$6*ISNUMBER($G1877)+01_指標庫!$H$7*ISNUMBER($H1877)+01_指標庫!$H$8*ISNUMBER($AF1877)+01_指標庫!$H$9*ISNUMBER($AG1877)+01_指標庫!$H$10*ISNUMBER($AB1877)+01_指標庫!$H$11*ISNUMBER($AC1877)+01_指標庫!$H$12*ISNUMBER($AD1877)+01_指標庫!$H$13*ISNUMBER($AE1877)+01_指標庫!$H$14*ISNUMBER($I1877)+01_指標庫!$H$15*ISNUMBER($AH1877)+01_指標庫!$H$16*ISNUMBER($K1877)+01_指標庫!$H$17*ISNUMBER($AI1877)+01_指標庫!$H$18*ISNUMBER($AJ1877)+01_指標庫!$H$19*ISNUMBER($AK1877)+01_指標庫!$H$20*ISNUMBER($BB1877)+01_指標庫!$H$21*ISNUMBER($BC1877)</f>
        <v>51</v>
      </c>
      <c r="AX1877" s="59" t="n">
        <f aca="false">IF(AW1877=0,50,ROUND((01_指標庫!$H$4*IF(ISNUMBER($F1877),L1877,0)+01_指標庫!$H$5*IF(ISNUMBER($AA1877),AL1877,0)+01_指標庫!$H$6*IF(ISNUMBER($G1877),M1877,0)+01_指標庫!$H$7*IF(ISNUMBER($H1877),N1877,0)+01_指標庫!$H$8*IF(ISNUMBER($AF1877),AQ1877,0)+01_指標庫!$H$9*IF(ISNUMBER($AG1877),AR1877,0)+01_指標庫!$H$10*IF(ISNUMBER($AB1877),AM1877,0)+01_指標庫!$H$11*IF(ISNUMBER($AC1877),AN1877,0)+01_指標庫!$H$12*IF(ISNUMBER($AD1877),AO1877,0)+01_指標庫!$H$13*IF(ISNUMBER($AE1877),AP1877,0)+01_指標庫!$H$14*IF(ISNUMBER($I1877),O1877,0)+01_指標庫!$H$15*IF(ISNUMBER($AH1877),AS1877,0)+01_指標庫!$H$16*IF(ISNUMBER($K1877),P1877,0)+01_指標庫!$H$17*IF(ISNUMBER($AI1877),AT1877,0)+01_指標庫!$H$18*IF(ISNUMBER($AJ1877),AU1877,0)+01_指標庫!$H$19*IF(ISNUMBER($AK1877),AV1877,0)+01_指標庫!$H$20*IF(ISNUMBER($BB1877),BB1877,0)+01_指標庫!$H$21*IF(ISNUMBER($BC1877),BC1877,0))/AW1877,1))</f>
        <v>95.1</v>
      </c>
      <c r="AY1877" s="60"/>
      <c r="AZ1877" s="60"/>
      <c r="BA1877" s="58" t="n">
        <f aca="false">AVERAGE($E1873:$E1877)/AVERAGE($E1868:$E1877)-1</f>
        <v>0.0138596336441821</v>
      </c>
      <c r="BB1877" s="59" t="n">
        <f aca="false">IF(ISNUMBER($BA1877),IF(OR($S1877&lt;=-0.03,$BA1877&lt;-0.003),0,IF(OR($S1877&lt;=-0.02,$BA1877&lt;0.01),50,100)),"")</f>
        <v>100</v>
      </c>
      <c r="BC1877" s="0" t="str">
        <f aca="false">IF(OR(COUNT($AZ1877)=0,COUNT($AZ1876)=0),"",IF(OR($AY1877/$AZ1876-1&lt;=-0.03,$AZ1877/$AZ1876-1&lt;=-0.045,IF(COUNT($AZ1868:$AZ1877)=10,AVERAGE($AZ1873:$AZ1877)/AVERAGE($AZ1868:$AZ1877)-1&lt;-0.01,FALSE())),0,IF(OR($AZ1877/$AZ1876-1&lt;=-0.02,IF(COUNT($AZ1868:$AZ1877)=10,AVERAGE($AZ1873:$AZ1877)/AVERAGE($AZ1868:$AZ1877)-1&lt;0.005,FALSE())),50,100)))</f>
        <v/>
      </c>
    </row>
    <row r="1878" customFormat="false" ht="15" hidden="false" customHeight="true" outlineLevel="0" collapsed="false">
      <c r="A1878" s="47" t="n">
        <v>1874</v>
      </c>
      <c r="B1878" s="48" t="n">
        <v>45275</v>
      </c>
      <c r="C1878" s="47" t="n">
        <v>2023</v>
      </c>
      <c r="D1878" s="49" t="s">
        <v>234</v>
      </c>
      <c r="E1878" s="50" t="n">
        <v>16623.45</v>
      </c>
      <c r="F1878" s="51" t="n">
        <v>0.143248</v>
      </c>
      <c r="G1878" s="51" t="n">
        <v>0</v>
      </c>
      <c r="H1878" s="52" t="n">
        <v>0.9388</v>
      </c>
      <c r="I1878" s="53" t="n">
        <v>351</v>
      </c>
      <c r="J1878" s="47" t="s">
        <v>235</v>
      </c>
      <c r="K1878" s="54" t="n">
        <v>12.28</v>
      </c>
      <c r="L1878" s="55" t="n">
        <f aca="false">IF(COUNT(F1878)=0,50,IF(F1878&gt;=0,100,IF(F1878&gt;=-0.02,50,0)))</f>
        <v>100</v>
      </c>
      <c r="M1878" s="55" t="n">
        <f aca="false">IF(COUNT(G1878)=0,50,IF(G1878&gt;-0.06,100,IF(G1878&gt;-0.15,50,0)))</f>
        <v>100</v>
      </c>
      <c r="N1878" s="55" t="n">
        <f aca="false">IF(COUNT(H1878)=0,50,IF(H1878&gt;=0.6,100,IF(H1878&gt;=0.4,50,0)))</f>
        <v>100</v>
      </c>
      <c r="O1878" s="55" t="n">
        <f aca="false">IF(COUNT(I1878)=0,50,IF(J1878="proxy_vix",50,IF(I1878&lt;350,100,IF(I1878&lt;=450,50,0))))</f>
        <v>50</v>
      </c>
      <c r="P1878" s="55" t="n">
        <f aca="false">IF(COUNT(K1878)=0,50,IF(K1878&lt;20,100,IF(K1878&lt;=25,50,0)))</f>
        <v>100</v>
      </c>
      <c r="Q1878" s="54"/>
      <c r="R1878" s="47"/>
      <c r="S1878" s="51" t="n">
        <f aca="false">$E1878/$E1877-1</f>
        <v>0.005177220953414</v>
      </c>
      <c r="T1878" s="56" t="n">
        <f aca="false">$K1878/$K1877-1</f>
        <v>-0.0160256410256411</v>
      </c>
      <c r="V1878" s="57"/>
      <c r="W1878" s="57"/>
      <c r="Y1878" s="1" t="str">
        <f aca="false">IF(AX1878&gt;=70,"EASY",IF(AX1878&gt;40,"UNCERTAIN","HARD"))</f>
        <v>EASY</v>
      </c>
      <c r="AA1878" s="58" t="n">
        <f aca="false">IF($A1878&lt;200,"",AVERAGE($E1829:$E1878)/AVERAGE($E1679:$E1878)-1)</f>
        <v>0.0613058973371656</v>
      </c>
      <c r="AB1878" s="59" t="n">
        <f aca="false">LOOKUP($B1878,07_L1政策步階!$A$4:$A$14,07_L1政策步階!$C$4:$C$14)</f>
        <v>0</v>
      </c>
      <c r="AC1878" s="57"/>
      <c r="AD1878" s="57"/>
      <c r="AE1878" s="57"/>
      <c r="AF1878" s="57"/>
      <c r="AG1878" s="57"/>
      <c r="AH1878" s="57"/>
      <c r="AI1878" s="57"/>
      <c r="AJ1878" s="57"/>
      <c r="AK1878" s="57"/>
      <c r="AL1878" s="59" t="n">
        <f aca="false">IF(ISNUMBER($AA1878),IF($AA1878&gt;=0.005,100,IF($AA1878&gt;=-0.015,50,0)),"")</f>
        <v>100</v>
      </c>
      <c r="AM1878" s="59" t="n">
        <f aca="false">IF(ISNUMBER($AB1878),IF($AB1878=1,100,IF($AB1878=0,50,0)),"")</f>
        <v>50</v>
      </c>
      <c r="AN1878" s="0" t="str">
        <f aca="false">IF(ISNUMBER($AC1878),IF($AC1878&gt;=0.001,100,IF($AC1878&gt;=-0.003,50,0)),"")</f>
        <v/>
      </c>
      <c r="AO1878" s="0" t="str">
        <f aca="false">IF(ISNUMBER($AD1878),IF($AD1878&gt;=0.04,100,IF($AD1878&gt;=0,50,0)),"")</f>
        <v/>
      </c>
      <c r="AP1878" s="0" t="str">
        <f aca="false">IF(ISNUMBER($AE1878),IF($AE1878&gt;=25,100,IF($AE1878&gt;=-75,50,0)),"")</f>
        <v/>
      </c>
      <c r="AQ1878" s="0" t="str">
        <f aca="false">IF(ISNUMBER($AF1878),IF($AF1878&gt;0,100,IF($AF1878&gt;=-50,50,0)),"")</f>
        <v/>
      </c>
      <c r="AR1878" s="0" t="str">
        <f aca="false">IF(ISNUMBER($AG1878),IF($AG1878=1,100,IF($AG1878=0,50,0)),"")</f>
        <v/>
      </c>
      <c r="AS1878" s="0" t="str">
        <f aca="false">IF(ISNUMBER($AH1878),IF($AH1878&lt;0,100,IF($AH1878&lt;=20,50,0)),"")</f>
        <v/>
      </c>
      <c r="AT1878" s="0" t="str">
        <f aca="false">IF(ISNUMBER($AI1878),IF($AI1878&lt;0.95,100,IF($AI1878&lt;=1,50,0)),"")</f>
        <v/>
      </c>
      <c r="AU1878" s="0" t="str">
        <f aca="false">IF(ISNUMBER($AJ1878),IF($AJ1878&lt;30,0,IF($AJ1878&lt;40,50,IF($AJ1878&lt;=90,100,50))),"")</f>
        <v/>
      </c>
      <c r="AV1878" s="0" t="str">
        <f aca="false">IF(ISNUMBER($AK1878),IF($AK1878&gt;-0.2,100,IF($AK1878&gt;=-0.4,50,0)),"")</f>
        <v/>
      </c>
      <c r="AW1878" s="59" t="n">
        <f aca="false">01_指標庫!$H$4*ISNUMBER($F1878)+01_指標庫!$H$5*ISNUMBER($AA1878)+01_指標庫!$H$6*ISNUMBER($G1878)+01_指標庫!$H$7*ISNUMBER($H1878)+01_指標庫!$H$8*ISNUMBER($AF1878)+01_指標庫!$H$9*ISNUMBER($AG1878)+01_指標庫!$H$10*ISNUMBER($AB1878)+01_指標庫!$H$11*ISNUMBER($AC1878)+01_指標庫!$H$12*ISNUMBER($AD1878)+01_指標庫!$H$13*ISNUMBER($AE1878)+01_指標庫!$H$14*ISNUMBER($I1878)+01_指標庫!$H$15*ISNUMBER($AH1878)+01_指標庫!$H$16*ISNUMBER($K1878)+01_指標庫!$H$17*ISNUMBER($AI1878)+01_指標庫!$H$18*ISNUMBER($AJ1878)+01_指標庫!$H$19*ISNUMBER($AK1878)+01_指標庫!$H$20*ISNUMBER($BB1878)+01_指標庫!$H$21*ISNUMBER($BC1878)</f>
        <v>51</v>
      </c>
      <c r="AX1878" s="59" t="n">
        <f aca="false">IF(AW1878=0,50,ROUND((01_指標庫!$H$4*IF(ISNUMBER($F1878),L1878,0)+01_指標庫!$H$5*IF(ISNUMBER($AA1878),AL1878,0)+01_指標庫!$H$6*IF(ISNUMBER($G1878),M1878,0)+01_指標庫!$H$7*IF(ISNUMBER($H1878),N1878,0)+01_指標庫!$H$8*IF(ISNUMBER($AF1878),AQ1878,0)+01_指標庫!$H$9*IF(ISNUMBER($AG1878),AR1878,0)+01_指標庫!$H$10*IF(ISNUMBER($AB1878),AM1878,0)+01_指標庫!$H$11*IF(ISNUMBER($AC1878),AN1878,0)+01_指標庫!$H$12*IF(ISNUMBER($AD1878),AO1878,0)+01_指標庫!$H$13*IF(ISNUMBER($AE1878),AP1878,0)+01_指標庫!$H$14*IF(ISNUMBER($I1878),O1878,0)+01_指標庫!$H$15*IF(ISNUMBER($AH1878),AS1878,0)+01_指標庫!$H$16*IF(ISNUMBER($K1878),P1878,0)+01_指標庫!$H$17*IF(ISNUMBER($AI1878),AT1878,0)+01_指標庫!$H$18*IF(ISNUMBER($AJ1878),AU1878,0)+01_指標庫!$H$19*IF(ISNUMBER($AK1878),AV1878,0)+01_指標庫!$H$20*IF(ISNUMBER($BB1878),BB1878,0)+01_指標庫!$H$21*IF(ISNUMBER($BC1878),BC1878,0))/AW1878,1))</f>
        <v>87.3</v>
      </c>
      <c r="AY1878" s="60"/>
      <c r="AZ1878" s="60"/>
      <c r="BA1878" s="58" t="n">
        <f aca="false">AVERAGE($E1874:$E1878)/AVERAGE($E1869:$E1878)-1</f>
        <v>0.0165955334815948</v>
      </c>
      <c r="BB1878" s="59" t="n">
        <f aca="false">IF(ISNUMBER($BA1878),IF(OR($S1878&lt;=-0.03,$BA1878&lt;-0.003),0,IF(OR($S1878&lt;=-0.02,$BA1878&lt;0.01),50,100)),"")</f>
        <v>100</v>
      </c>
      <c r="BC1878" s="0" t="str">
        <f aca="false">IF(OR(COUNT($AZ1878)=0,COUNT($AZ1877)=0),"",IF(OR($AY1878/$AZ1877-1&lt;=-0.03,$AZ1878/$AZ1877-1&lt;=-0.045,IF(COUNT($AZ1869:$AZ1878)=10,AVERAGE($AZ1874:$AZ1878)/AVERAGE($AZ1869:$AZ1878)-1&lt;-0.01,FALSE())),0,IF(OR($AZ1878/$AZ1877-1&lt;=-0.02,IF(COUNT($AZ1869:$AZ1878)=10,AVERAGE($AZ1874:$AZ1878)/AVERAGE($AZ1869:$AZ1878)-1&lt;0.005,FALSE())),50,100)))</f>
        <v/>
      </c>
    </row>
    <row r="1879" customFormat="false" ht="15" hidden="false" customHeight="true" outlineLevel="0" collapsed="false">
      <c r="A1879" s="47" t="n">
        <v>1875</v>
      </c>
      <c r="B1879" s="48" t="n">
        <v>45278</v>
      </c>
      <c r="C1879" s="47" t="n">
        <v>2023</v>
      </c>
      <c r="D1879" s="49" t="s">
        <v>236</v>
      </c>
      <c r="E1879" s="50" t="n">
        <v>16729.8</v>
      </c>
      <c r="F1879" s="51" t="n">
        <v>0.148808</v>
      </c>
      <c r="G1879" s="51" t="n">
        <v>0</v>
      </c>
      <c r="H1879" s="52" t="n">
        <v>0.9388</v>
      </c>
      <c r="I1879" s="53" t="n">
        <v>351</v>
      </c>
      <c r="J1879" s="47" t="s">
        <v>235</v>
      </c>
      <c r="K1879" s="54" t="n">
        <v>12.56</v>
      </c>
      <c r="L1879" s="55" t="n">
        <f aca="false">IF(COUNT(F1879)=0,50,IF(F1879&gt;=0,100,IF(F1879&gt;=-0.02,50,0)))</f>
        <v>100</v>
      </c>
      <c r="M1879" s="55" t="n">
        <f aca="false">IF(COUNT(G1879)=0,50,IF(G1879&gt;-0.06,100,IF(G1879&gt;-0.15,50,0)))</f>
        <v>100</v>
      </c>
      <c r="N1879" s="55" t="n">
        <f aca="false">IF(COUNT(H1879)=0,50,IF(H1879&gt;=0.6,100,IF(H1879&gt;=0.4,50,0)))</f>
        <v>100</v>
      </c>
      <c r="O1879" s="55" t="n">
        <f aca="false">IF(COUNT(I1879)=0,50,IF(J1879="proxy_vix",50,IF(I1879&lt;350,100,IF(I1879&lt;=450,50,0))))</f>
        <v>50</v>
      </c>
      <c r="P1879" s="55" t="n">
        <f aca="false">IF(COUNT(K1879)=0,50,IF(K1879&lt;20,100,IF(K1879&lt;=25,50,0)))</f>
        <v>100</v>
      </c>
      <c r="Q1879" s="54"/>
      <c r="R1879" s="47"/>
      <c r="S1879" s="51" t="n">
        <f aca="false">$E1879/$E1878-1</f>
        <v>0.00639758894814246</v>
      </c>
      <c r="T1879" s="56" t="n">
        <f aca="false">$K1879/$K1878-1</f>
        <v>0.0228013029315961</v>
      </c>
      <c r="V1879" s="57"/>
      <c r="W1879" s="57"/>
      <c r="Y1879" s="1" t="str">
        <f aca="false">IF(AX1879&gt;=70,"EASY",IF(AX1879&gt;40,"UNCERTAIN","HARD"))</f>
        <v>EASY</v>
      </c>
      <c r="AA1879" s="58" t="n">
        <f aca="false">IF($A1879&lt;200,"",AVERAGE($E1830:$E1879)/AVERAGE($E1680:$E1879)-1)</f>
        <v>0.0621007729502319</v>
      </c>
      <c r="AB1879" s="59" t="n">
        <f aca="false">LOOKUP($B1879,07_L1政策步階!$A$4:$A$14,07_L1政策步階!$C$4:$C$14)</f>
        <v>0</v>
      </c>
      <c r="AC1879" s="57"/>
      <c r="AD1879" s="57"/>
      <c r="AE1879" s="57"/>
      <c r="AF1879" s="57"/>
      <c r="AG1879" s="57"/>
      <c r="AH1879" s="57"/>
      <c r="AI1879" s="57"/>
      <c r="AJ1879" s="57"/>
      <c r="AK1879" s="57"/>
      <c r="AL1879" s="59" t="n">
        <f aca="false">IF(ISNUMBER($AA1879),IF($AA1879&gt;=0.005,100,IF($AA1879&gt;=-0.015,50,0)),"")</f>
        <v>100</v>
      </c>
      <c r="AM1879" s="59" t="n">
        <f aca="false">IF(ISNUMBER($AB1879),IF($AB1879=1,100,IF($AB1879=0,50,0)),"")</f>
        <v>50</v>
      </c>
      <c r="AN1879" s="0" t="str">
        <f aca="false">IF(ISNUMBER($AC1879),IF($AC1879&gt;=0.001,100,IF($AC1879&gt;=-0.003,50,0)),"")</f>
        <v/>
      </c>
      <c r="AO1879" s="0" t="str">
        <f aca="false">IF(ISNUMBER($AD1879),IF($AD1879&gt;=0.04,100,IF($AD1879&gt;=0,50,0)),"")</f>
        <v/>
      </c>
      <c r="AP1879" s="0" t="str">
        <f aca="false">IF(ISNUMBER($AE1879),IF($AE1879&gt;=25,100,IF($AE1879&gt;=-75,50,0)),"")</f>
        <v/>
      </c>
      <c r="AQ1879" s="0" t="str">
        <f aca="false">IF(ISNUMBER($AF1879),IF($AF1879&gt;0,100,IF($AF1879&gt;=-50,50,0)),"")</f>
        <v/>
      </c>
      <c r="AR1879" s="0" t="str">
        <f aca="false">IF(ISNUMBER($AG1879),IF($AG1879=1,100,IF($AG1879=0,50,0)),"")</f>
        <v/>
      </c>
      <c r="AS1879" s="0" t="str">
        <f aca="false">IF(ISNUMBER($AH1879),IF($AH1879&lt;0,100,IF($AH1879&lt;=20,50,0)),"")</f>
        <v/>
      </c>
      <c r="AT1879" s="0" t="str">
        <f aca="false">IF(ISNUMBER($AI1879),IF($AI1879&lt;0.95,100,IF($AI1879&lt;=1,50,0)),"")</f>
        <v/>
      </c>
      <c r="AU1879" s="0" t="str">
        <f aca="false">IF(ISNUMBER($AJ1879),IF($AJ1879&lt;30,0,IF($AJ1879&lt;40,50,IF($AJ1879&lt;=90,100,50))),"")</f>
        <v/>
      </c>
      <c r="AV1879" s="0" t="str">
        <f aca="false">IF(ISNUMBER($AK1879),IF($AK1879&gt;-0.2,100,IF($AK1879&gt;=-0.4,50,0)),"")</f>
        <v/>
      </c>
      <c r="AW1879" s="59" t="n">
        <f aca="false">01_指標庫!$H$4*ISNUMBER($F1879)+01_指標庫!$H$5*ISNUMBER($AA1879)+01_指標庫!$H$6*ISNUMBER($G1879)+01_指標庫!$H$7*ISNUMBER($H1879)+01_指標庫!$H$8*ISNUMBER($AF1879)+01_指標庫!$H$9*ISNUMBER($AG1879)+01_指標庫!$H$10*ISNUMBER($AB1879)+01_指標庫!$H$11*ISNUMBER($AC1879)+01_指標庫!$H$12*ISNUMBER($AD1879)+01_指標庫!$H$13*ISNUMBER($AE1879)+01_指標庫!$H$14*ISNUMBER($I1879)+01_指標庫!$H$15*ISNUMBER($AH1879)+01_指標庫!$H$16*ISNUMBER($K1879)+01_指標庫!$H$17*ISNUMBER($AI1879)+01_指標庫!$H$18*ISNUMBER($AJ1879)+01_指標庫!$H$19*ISNUMBER($AK1879)+01_指標庫!$H$20*ISNUMBER($BB1879)+01_指標庫!$H$21*ISNUMBER($BC1879)</f>
        <v>51</v>
      </c>
      <c r="AX1879" s="59" t="n">
        <f aca="false">IF(AW1879=0,50,ROUND((01_指標庫!$H$4*IF(ISNUMBER($F1879),L1879,0)+01_指標庫!$H$5*IF(ISNUMBER($AA1879),AL1879,0)+01_指標庫!$H$6*IF(ISNUMBER($G1879),M1879,0)+01_指標庫!$H$7*IF(ISNUMBER($H1879),N1879,0)+01_指標庫!$H$8*IF(ISNUMBER($AF1879),AQ1879,0)+01_指標庫!$H$9*IF(ISNUMBER($AG1879),AR1879,0)+01_指標庫!$H$10*IF(ISNUMBER($AB1879),AM1879,0)+01_指標庫!$H$11*IF(ISNUMBER($AC1879),AN1879,0)+01_指標庫!$H$12*IF(ISNUMBER($AD1879),AO1879,0)+01_指標庫!$H$13*IF(ISNUMBER($AE1879),AP1879,0)+01_指標庫!$H$14*IF(ISNUMBER($I1879),O1879,0)+01_指標庫!$H$15*IF(ISNUMBER($AH1879),AS1879,0)+01_指標庫!$H$16*IF(ISNUMBER($K1879),P1879,0)+01_指標庫!$H$17*IF(ISNUMBER($AI1879),AT1879,0)+01_指標庫!$H$18*IF(ISNUMBER($AJ1879),AU1879,0)+01_指標庫!$H$19*IF(ISNUMBER($AK1879),AV1879,0)+01_指標庫!$H$20*IF(ISNUMBER($BB1879),BB1879,0)+01_指標庫!$H$21*IF(ISNUMBER($BC1879),BC1879,0))/AW1879,1))</f>
        <v>87.3</v>
      </c>
      <c r="AY1879" s="60"/>
      <c r="AZ1879" s="60"/>
      <c r="BA1879" s="58" t="n">
        <f aca="false">AVERAGE($E1875:$E1879)/AVERAGE($E1870:$E1879)-1</f>
        <v>0.0172788025137474</v>
      </c>
      <c r="BB1879" s="59" t="n">
        <f aca="false">IF(ISNUMBER($BA1879),IF(OR($S1879&lt;=-0.03,$BA1879&lt;-0.003),0,IF(OR($S1879&lt;=-0.02,$BA1879&lt;0.01),50,100)),"")</f>
        <v>100</v>
      </c>
      <c r="BC1879" s="0" t="str">
        <f aca="false">IF(OR(COUNT($AZ1879)=0,COUNT($AZ1878)=0),"",IF(OR($AY1879/$AZ1878-1&lt;=-0.03,$AZ1879/$AZ1878-1&lt;=-0.045,IF(COUNT($AZ1870:$AZ1879)=10,AVERAGE($AZ1875:$AZ1879)/AVERAGE($AZ1870:$AZ1879)-1&lt;-0.01,FALSE())),0,IF(OR($AZ1879/$AZ1878-1&lt;=-0.02,IF(COUNT($AZ1870:$AZ1879)=10,AVERAGE($AZ1875:$AZ1879)/AVERAGE($AZ1870:$AZ1879)-1&lt;0.005,FALSE())),50,100)))</f>
        <v/>
      </c>
    </row>
    <row r="1880" customFormat="false" ht="15" hidden="false" customHeight="true" outlineLevel="0" collapsed="false">
      <c r="A1880" s="47" t="n">
        <v>1876</v>
      </c>
      <c r="B1880" s="48" t="n">
        <v>45279</v>
      </c>
      <c r="C1880" s="47" t="n">
        <v>2023</v>
      </c>
      <c r="D1880" s="49" t="s">
        <v>237</v>
      </c>
      <c r="E1880" s="50" t="n">
        <v>16811.85</v>
      </c>
      <c r="F1880" s="51" t="n">
        <v>0.152658</v>
      </c>
      <c r="G1880" s="51" t="n">
        <v>0</v>
      </c>
      <c r="H1880" s="52" t="n">
        <v>0.9388</v>
      </c>
      <c r="I1880" s="53" t="n">
        <v>346</v>
      </c>
      <c r="J1880" s="47" t="s">
        <v>235</v>
      </c>
      <c r="K1880" s="54" t="n">
        <v>12.53</v>
      </c>
      <c r="L1880" s="55" t="n">
        <f aca="false">IF(COUNT(F1880)=0,50,IF(F1880&gt;=0,100,IF(F1880&gt;=-0.02,50,0)))</f>
        <v>100</v>
      </c>
      <c r="M1880" s="55" t="n">
        <f aca="false">IF(COUNT(G1880)=0,50,IF(G1880&gt;-0.06,100,IF(G1880&gt;-0.15,50,0)))</f>
        <v>100</v>
      </c>
      <c r="N1880" s="55" t="n">
        <f aca="false">IF(COUNT(H1880)=0,50,IF(H1880&gt;=0.6,100,IF(H1880&gt;=0.4,50,0)))</f>
        <v>100</v>
      </c>
      <c r="O1880" s="55" t="n">
        <f aca="false">IF(COUNT(I1880)=0,50,IF(J1880="proxy_vix",50,IF(I1880&lt;350,100,IF(I1880&lt;=450,50,0))))</f>
        <v>100</v>
      </c>
      <c r="P1880" s="55" t="n">
        <f aca="false">IF(COUNT(K1880)=0,50,IF(K1880&lt;20,100,IF(K1880&lt;=25,50,0)))</f>
        <v>100</v>
      </c>
      <c r="Q1880" s="54"/>
      <c r="R1880" s="47"/>
      <c r="S1880" s="51" t="n">
        <f aca="false">$E1880/$E1879-1</f>
        <v>0.00490442204927732</v>
      </c>
      <c r="T1880" s="56" t="n">
        <f aca="false">$K1880/$K1879-1</f>
        <v>-0.00238853503184722</v>
      </c>
      <c r="V1880" s="57"/>
      <c r="W1880" s="57"/>
      <c r="Y1880" s="1" t="str">
        <f aca="false">IF(AX1880&gt;=70,"EASY",IF(AX1880&gt;40,"UNCERTAIN","HARD"))</f>
        <v>EASY</v>
      </c>
      <c r="AA1880" s="58" t="n">
        <f aca="false">IF($A1880&lt;200,"",AVERAGE($E1831:$E1880)/AVERAGE($E1681:$E1880)-1)</f>
        <v>0.0628787467778063</v>
      </c>
      <c r="AB1880" s="59" t="n">
        <f aca="false">LOOKUP($B1880,07_L1政策步階!$A$4:$A$14,07_L1政策步階!$C$4:$C$14)</f>
        <v>0</v>
      </c>
      <c r="AC1880" s="57"/>
      <c r="AD1880" s="57"/>
      <c r="AE1880" s="57"/>
      <c r="AF1880" s="57"/>
      <c r="AG1880" s="57"/>
      <c r="AH1880" s="57"/>
      <c r="AI1880" s="57"/>
      <c r="AJ1880" s="57"/>
      <c r="AK1880" s="57"/>
      <c r="AL1880" s="59" t="n">
        <f aca="false">IF(ISNUMBER($AA1880),IF($AA1880&gt;=0.005,100,IF($AA1880&gt;=-0.015,50,0)),"")</f>
        <v>100</v>
      </c>
      <c r="AM1880" s="59" t="n">
        <f aca="false">IF(ISNUMBER($AB1880),IF($AB1880=1,100,IF($AB1880=0,50,0)),"")</f>
        <v>50</v>
      </c>
      <c r="AN1880" s="0" t="str">
        <f aca="false">IF(ISNUMBER($AC1880),IF($AC1880&gt;=0.001,100,IF($AC1880&gt;=-0.003,50,0)),"")</f>
        <v/>
      </c>
      <c r="AO1880" s="0" t="str">
        <f aca="false">IF(ISNUMBER($AD1880),IF($AD1880&gt;=0.04,100,IF($AD1880&gt;=0,50,0)),"")</f>
        <v/>
      </c>
      <c r="AP1880" s="0" t="str">
        <f aca="false">IF(ISNUMBER($AE1880),IF($AE1880&gt;=25,100,IF($AE1880&gt;=-75,50,0)),"")</f>
        <v/>
      </c>
      <c r="AQ1880" s="0" t="str">
        <f aca="false">IF(ISNUMBER($AF1880),IF($AF1880&gt;0,100,IF($AF1880&gt;=-50,50,0)),"")</f>
        <v/>
      </c>
      <c r="AR1880" s="0" t="str">
        <f aca="false">IF(ISNUMBER($AG1880),IF($AG1880=1,100,IF($AG1880=0,50,0)),"")</f>
        <v/>
      </c>
      <c r="AS1880" s="0" t="str">
        <f aca="false">IF(ISNUMBER($AH1880),IF($AH1880&lt;0,100,IF($AH1880&lt;=20,50,0)),"")</f>
        <v/>
      </c>
      <c r="AT1880" s="0" t="str">
        <f aca="false">IF(ISNUMBER($AI1880),IF($AI1880&lt;0.95,100,IF($AI1880&lt;=1,50,0)),"")</f>
        <v/>
      </c>
      <c r="AU1880" s="0" t="str">
        <f aca="false">IF(ISNUMBER($AJ1880),IF($AJ1880&lt;30,0,IF($AJ1880&lt;40,50,IF($AJ1880&lt;=90,100,50))),"")</f>
        <v/>
      </c>
      <c r="AV1880" s="0" t="str">
        <f aca="false">IF(ISNUMBER($AK1880),IF($AK1880&gt;-0.2,100,IF($AK1880&gt;=-0.4,50,0)),"")</f>
        <v/>
      </c>
      <c r="AW1880" s="59" t="n">
        <f aca="false">01_指標庫!$H$4*ISNUMBER($F1880)+01_指標庫!$H$5*ISNUMBER($AA1880)+01_指標庫!$H$6*ISNUMBER($G1880)+01_指標庫!$H$7*ISNUMBER($H1880)+01_指標庫!$H$8*ISNUMBER($AF1880)+01_指標庫!$H$9*ISNUMBER($AG1880)+01_指標庫!$H$10*ISNUMBER($AB1880)+01_指標庫!$H$11*ISNUMBER($AC1880)+01_指標庫!$H$12*ISNUMBER($AD1880)+01_指標庫!$H$13*ISNUMBER($AE1880)+01_指標庫!$H$14*ISNUMBER($I1880)+01_指標庫!$H$15*ISNUMBER($AH1880)+01_指標庫!$H$16*ISNUMBER($K1880)+01_指標庫!$H$17*ISNUMBER($AI1880)+01_指標庫!$H$18*ISNUMBER($AJ1880)+01_指標庫!$H$19*ISNUMBER($AK1880)+01_指標庫!$H$20*ISNUMBER($BB1880)+01_指標庫!$H$21*ISNUMBER($BC1880)</f>
        <v>51</v>
      </c>
      <c r="AX1880" s="59" t="n">
        <f aca="false">IF(AW1880=0,50,ROUND((01_指標庫!$H$4*IF(ISNUMBER($F1880),L1880,0)+01_指標庫!$H$5*IF(ISNUMBER($AA1880),AL1880,0)+01_指標庫!$H$6*IF(ISNUMBER($G1880),M1880,0)+01_指標庫!$H$7*IF(ISNUMBER($H1880),N1880,0)+01_指標庫!$H$8*IF(ISNUMBER($AF1880),AQ1880,0)+01_指標庫!$H$9*IF(ISNUMBER($AG1880),AR1880,0)+01_指標庫!$H$10*IF(ISNUMBER($AB1880),AM1880,0)+01_指標庫!$H$11*IF(ISNUMBER($AC1880),AN1880,0)+01_指標庫!$H$12*IF(ISNUMBER($AD1880),AO1880,0)+01_指標庫!$H$13*IF(ISNUMBER($AE1880),AP1880,0)+01_指標庫!$H$14*IF(ISNUMBER($I1880),O1880,0)+01_指標庫!$H$15*IF(ISNUMBER($AH1880),AS1880,0)+01_指標庫!$H$16*IF(ISNUMBER($K1880),P1880,0)+01_指標庫!$H$17*IF(ISNUMBER($AI1880),AT1880,0)+01_指標庫!$H$18*IF(ISNUMBER($AJ1880),AU1880,0)+01_指標庫!$H$19*IF(ISNUMBER($AK1880),AV1880,0)+01_指標庫!$H$20*IF(ISNUMBER($BB1880),BB1880,0)+01_指標庫!$H$21*IF(ISNUMBER($BC1880),BC1880,0))/AW1880,1))</f>
        <v>95.1</v>
      </c>
      <c r="AY1880" s="60"/>
      <c r="AZ1880" s="60"/>
      <c r="BA1880" s="58" t="n">
        <f aca="false">AVERAGE($E1876:$E1880)/AVERAGE($E1871:$E1880)-1</f>
        <v>0.0170645508445244</v>
      </c>
      <c r="BB1880" s="59" t="n">
        <f aca="false">IF(ISNUMBER($BA1880),IF(OR($S1880&lt;=-0.03,$BA1880&lt;-0.003),0,IF(OR($S1880&lt;=-0.02,$BA1880&lt;0.01),50,100)),"")</f>
        <v>100</v>
      </c>
      <c r="BC1880" s="0" t="str">
        <f aca="false">IF(OR(COUNT($AZ1880)=0,COUNT($AZ1879)=0),"",IF(OR($AY1880/$AZ1879-1&lt;=-0.03,$AZ1880/$AZ1879-1&lt;=-0.045,IF(COUNT($AZ1871:$AZ1880)=10,AVERAGE($AZ1876:$AZ1880)/AVERAGE($AZ1871:$AZ1880)-1&lt;-0.01,FALSE())),0,IF(OR($AZ1880/$AZ1879-1&lt;=-0.02,IF(COUNT($AZ1871:$AZ1880)=10,AVERAGE($AZ1876:$AZ1880)/AVERAGE($AZ1871:$AZ1880)-1&lt;0.005,FALSE())),50,100)))</f>
        <v/>
      </c>
    </row>
    <row r="1881" customFormat="false" ht="15" hidden="false" customHeight="true" outlineLevel="0" collapsed="false">
      <c r="A1881" s="47" t="n">
        <v>1877</v>
      </c>
      <c r="B1881" s="48" t="n">
        <v>45280</v>
      </c>
      <c r="C1881" s="47" t="n">
        <v>2023</v>
      </c>
      <c r="D1881" s="49" t="s">
        <v>238</v>
      </c>
      <c r="E1881" s="50" t="n">
        <v>16554.16</v>
      </c>
      <c r="F1881" s="51" t="n">
        <v>0.13328</v>
      </c>
      <c r="G1881" s="51" t="n">
        <v>-0.015328</v>
      </c>
      <c r="H1881" s="52" t="n">
        <v>0.9184</v>
      </c>
      <c r="I1881" s="53" t="n">
        <v>343</v>
      </c>
      <c r="J1881" s="47" t="s">
        <v>235</v>
      </c>
      <c r="K1881" s="54" t="n">
        <v>13.67</v>
      </c>
      <c r="L1881" s="55" t="n">
        <f aca="false">IF(COUNT(F1881)=0,50,IF(F1881&gt;=0,100,IF(F1881&gt;=-0.02,50,0)))</f>
        <v>100</v>
      </c>
      <c r="M1881" s="55" t="n">
        <f aca="false">IF(COUNT(G1881)=0,50,IF(G1881&gt;-0.06,100,IF(G1881&gt;-0.15,50,0)))</f>
        <v>100</v>
      </c>
      <c r="N1881" s="55" t="n">
        <f aca="false">IF(COUNT(H1881)=0,50,IF(H1881&gt;=0.6,100,IF(H1881&gt;=0.4,50,0)))</f>
        <v>100</v>
      </c>
      <c r="O1881" s="55" t="n">
        <f aca="false">IF(COUNT(I1881)=0,50,IF(J1881="proxy_vix",50,IF(I1881&lt;350,100,IF(I1881&lt;=450,50,0))))</f>
        <v>100</v>
      </c>
      <c r="P1881" s="55" t="n">
        <f aca="false">IF(COUNT(K1881)=0,50,IF(K1881&lt;20,100,IF(K1881&lt;=25,50,0)))</f>
        <v>100</v>
      </c>
      <c r="Q1881" s="54"/>
      <c r="R1881" s="47"/>
      <c r="S1881" s="51" t="n">
        <f aca="false">$E1881/$E1880-1</f>
        <v>-0.0153278788473605</v>
      </c>
      <c r="T1881" s="56" t="n">
        <f aca="false">$K1881/$K1880-1</f>
        <v>0.0909816440542699</v>
      </c>
      <c r="V1881" s="57"/>
      <c r="W1881" s="57"/>
      <c r="Y1881" s="1" t="str">
        <f aca="false">IF(AX1881&gt;=70,"EASY",IF(AX1881&gt;40,"UNCERTAIN","HARD"))</f>
        <v>EASY</v>
      </c>
      <c r="AA1881" s="58" t="n">
        <f aca="false">IF($A1881&lt;200,"",AVERAGE($E1832:$E1881)/AVERAGE($E1682:$E1881)-1)</f>
        <v>0.0632250730842674</v>
      </c>
      <c r="AB1881" s="59" t="n">
        <f aca="false">LOOKUP($B1881,07_L1政策步階!$A$4:$A$14,07_L1政策步階!$C$4:$C$14)</f>
        <v>0</v>
      </c>
      <c r="AC1881" s="57"/>
      <c r="AD1881" s="57"/>
      <c r="AE1881" s="57"/>
      <c r="AF1881" s="57"/>
      <c r="AG1881" s="57"/>
      <c r="AH1881" s="57"/>
      <c r="AI1881" s="57"/>
      <c r="AJ1881" s="57"/>
      <c r="AK1881" s="57"/>
      <c r="AL1881" s="59" t="n">
        <f aca="false">IF(ISNUMBER($AA1881),IF($AA1881&gt;=0.005,100,IF($AA1881&gt;=-0.015,50,0)),"")</f>
        <v>100</v>
      </c>
      <c r="AM1881" s="59" t="n">
        <f aca="false">IF(ISNUMBER($AB1881),IF($AB1881=1,100,IF($AB1881=0,50,0)),"")</f>
        <v>50</v>
      </c>
      <c r="AN1881" s="0" t="str">
        <f aca="false">IF(ISNUMBER($AC1881),IF($AC1881&gt;=0.001,100,IF($AC1881&gt;=-0.003,50,0)),"")</f>
        <v/>
      </c>
      <c r="AO1881" s="0" t="str">
        <f aca="false">IF(ISNUMBER($AD1881),IF($AD1881&gt;=0.04,100,IF($AD1881&gt;=0,50,0)),"")</f>
        <v/>
      </c>
      <c r="AP1881" s="0" t="str">
        <f aca="false">IF(ISNUMBER($AE1881),IF($AE1881&gt;=25,100,IF($AE1881&gt;=-75,50,0)),"")</f>
        <v/>
      </c>
      <c r="AQ1881" s="0" t="str">
        <f aca="false">IF(ISNUMBER($AF1881),IF($AF1881&gt;0,100,IF($AF1881&gt;=-50,50,0)),"")</f>
        <v/>
      </c>
      <c r="AR1881" s="0" t="str">
        <f aca="false">IF(ISNUMBER($AG1881),IF($AG1881=1,100,IF($AG1881=0,50,0)),"")</f>
        <v/>
      </c>
      <c r="AS1881" s="0" t="str">
        <f aca="false">IF(ISNUMBER($AH1881),IF($AH1881&lt;0,100,IF($AH1881&lt;=20,50,0)),"")</f>
        <v/>
      </c>
      <c r="AT1881" s="0" t="str">
        <f aca="false">IF(ISNUMBER($AI1881),IF($AI1881&lt;0.95,100,IF($AI1881&lt;=1,50,0)),"")</f>
        <v/>
      </c>
      <c r="AU1881" s="0" t="str">
        <f aca="false">IF(ISNUMBER($AJ1881),IF($AJ1881&lt;30,0,IF($AJ1881&lt;40,50,IF($AJ1881&lt;=90,100,50))),"")</f>
        <v/>
      </c>
      <c r="AV1881" s="0" t="str">
        <f aca="false">IF(ISNUMBER($AK1881),IF($AK1881&gt;-0.2,100,IF($AK1881&gt;=-0.4,50,0)),"")</f>
        <v/>
      </c>
      <c r="AW1881" s="59" t="n">
        <f aca="false">01_指標庫!$H$4*ISNUMBER($F1881)+01_指標庫!$H$5*ISNUMBER($AA1881)+01_指標庫!$H$6*ISNUMBER($G1881)+01_指標庫!$H$7*ISNUMBER($H1881)+01_指標庫!$H$8*ISNUMBER($AF1881)+01_指標庫!$H$9*ISNUMBER($AG1881)+01_指標庫!$H$10*ISNUMBER($AB1881)+01_指標庫!$H$11*ISNUMBER($AC1881)+01_指標庫!$H$12*ISNUMBER($AD1881)+01_指標庫!$H$13*ISNUMBER($AE1881)+01_指標庫!$H$14*ISNUMBER($I1881)+01_指標庫!$H$15*ISNUMBER($AH1881)+01_指標庫!$H$16*ISNUMBER($K1881)+01_指標庫!$H$17*ISNUMBER($AI1881)+01_指標庫!$H$18*ISNUMBER($AJ1881)+01_指標庫!$H$19*ISNUMBER($AK1881)+01_指標庫!$H$20*ISNUMBER($BB1881)+01_指標庫!$H$21*ISNUMBER($BC1881)</f>
        <v>51</v>
      </c>
      <c r="AX1881" s="59" t="n">
        <f aca="false">IF(AW1881=0,50,ROUND((01_指標庫!$H$4*IF(ISNUMBER($F1881),L1881,0)+01_指標庫!$H$5*IF(ISNUMBER($AA1881),AL1881,0)+01_指標庫!$H$6*IF(ISNUMBER($G1881),M1881,0)+01_指標庫!$H$7*IF(ISNUMBER($H1881),N1881,0)+01_指標庫!$H$8*IF(ISNUMBER($AF1881),AQ1881,0)+01_指標庫!$H$9*IF(ISNUMBER($AG1881),AR1881,0)+01_指標庫!$H$10*IF(ISNUMBER($AB1881),AM1881,0)+01_指標庫!$H$11*IF(ISNUMBER($AC1881),AN1881,0)+01_指標庫!$H$12*IF(ISNUMBER($AD1881),AO1881,0)+01_指標庫!$H$13*IF(ISNUMBER($AE1881),AP1881,0)+01_指標庫!$H$14*IF(ISNUMBER($I1881),O1881,0)+01_指標庫!$H$15*IF(ISNUMBER($AH1881),AS1881,0)+01_指標庫!$H$16*IF(ISNUMBER($K1881),P1881,0)+01_指標庫!$H$17*IF(ISNUMBER($AI1881),AT1881,0)+01_指標庫!$H$18*IF(ISNUMBER($AJ1881),AU1881,0)+01_指標庫!$H$19*IF(ISNUMBER($AK1881),AV1881,0)+01_指標庫!$H$20*IF(ISNUMBER($BB1881),BB1881,0)+01_指標庫!$H$21*IF(ISNUMBER($BC1881),BC1881,0))/AW1881,1))</f>
        <v>95.1</v>
      </c>
      <c r="AY1881" s="60"/>
      <c r="AZ1881" s="60"/>
      <c r="BA1881" s="58" t="n">
        <f aca="false">AVERAGE($E1877:$E1881)/AVERAGE($E1872:$E1881)-1</f>
        <v>0.0122281335093628</v>
      </c>
      <c r="BB1881" s="59" t="n">
        <f aca="false">IF(ISNUMBER($BA1881),IF(OR($S1881&lt;=-0.03,$BA1881&lt;-0.003),0,IF(OR($S1881&lt;=-0.02,$BA1881&lt;0.01),50,100)),"")</f>
        <v>100</v>
      </c>
      <c r="BC1881" s="0" t="str">
        <f aca="false">IF(OR(COUNT($AZ1881)=0,COUNT($AZ1880)=0),"",IF(OR($AY1881/$AZ1880-1&lt;=-0.03,$AZ1881/$AZ1880-1&lt;=-0.045,IF(COUNT($AZ1872:$AZ1881)=10,AVERAGE($AZ1877:$AZ1881)/AVERAGE($AZ1872:$AZ1881)-1&lt;-0.01,FALSE())),0,IF(OR($AZ1881/$AZ1880-1&lt;=-0.02,IF(COUNT($AZ1872:$AZ1881)=10,AVERAGE($AZ1877:$AZ1881)/AVERAGE($AZ1872:$AZ1881)-1&lt;0.005,FALSE())),50,100)))</f>
        <v/>
      </c>
    </row>
    <row r="1882" customFormat="false" ht="15" hidden="false" customHeight="true" outlineLevel="0" collapsed="false">
      <c r="A1882" s="47" t="n">
        <v>1878</v>
      </c>
      <c r="B1882" s="48" t="n">
        <v>45281</v>
      </c>
      <c r="C1882" s="47" t="n">
        <v>2023</v>
      </c>
      <c r="D1882" s="49" t="s">
        <v>239</v>
      </c>
      <c r="E1882" s="50" t="n">
        <v>16757.41</v>
      </c>
      <c r="F1882" s="51" t="n">
        <v>0.145413</v>
      </c>
      <c r="G1882" s="51" t="n">
        <v>-0.003238</v>
      </c>
      <c r="H1882" s="52" t="n">
        <v>0.9184</v>
      </c>
      <c r="I1882" s="53" t="n">
        <v>341</v>
      </c>
      <c r="J1882" s="47" t="s">
        <v>235</v>
      </c>
      <c r="K1882" s="54" t="n">
        <v>13.65</v>
      </c>
      <c r="L1882" s="55" t="n">
        <f aca="false">IF(COUNT(F1882)=0,50,IF(F1882&gt;=0,100,IF(F1882&gt;=-0.02,50,0)))</f>
        <v>100</v>
      </c>
      <c r="M1882" s="55" t="n">
        <f aca="false">IF(COUNT(G1882)=0,50,IF(G1882&gt;-0.06,100,IF(G1882&gt;-0.15,50,0)))</f>
        <v>100</v>
      </c>
      <c r="N1882" s="55" t="n">
        <f aca="false">IF(COUNT(H1882)=0,50,IF(H1882&gt;=0.6,100,IF(H1882&gt;=0.4,50,0)))</f>
        <v>100</v>
      </c>
      <c r="O1882" s="55" t="n">
        <f aca="false">IF(COUNT(I1882)=0,50,IF(J1882="proxy_vix",50,IF(I1882&lt;350,100,IF(I1882&lt;=450,50,0))))</f>
        <v>100</v>
      </c>
      <c r="P1882" s="55" t="n">
        <f aca="false">IF(COUNT(K1882)=0,50,IF(K1882&lt;20,100,IF(K1882&lt;=25,50,0)))</f>
        <v>100</v>
      </c>
      <c r="Q1882" s="54"/>
      <c r="R1882" s="47"/>
      <c r="S1882" s="51" t="n">
        <f aca="false">$E1882/$E1881-1</f>
        <v>0.0122778806052375</v>
      </c>
      <c r="T1882" s="56" t="n">
        <f aca="false">$K1882/$K1881-1</f>
        <v>-0.00146305779078271</v>
      </c>
      <c r="V1882" s="57"/>
      <c r="W1882" s="57"/>
      <c r="Y1882" s="1" t="str">
        <f aca="false">IF(AX1882&gt;=70,"EASY",IF(AX1882&gt;40,"UNCERTAIN","HARD"))</f>
        <v>EASY</v>
      </c>
      <c r="AA1882" s="58" t="n">
        <f aca="false">IF($A1882&lt;200,"",AVERAGE($E1833:$E1882)/AVERAGE($E1683:$E1882)-1)</f>
        <v>0.0636474605968214</v>
      </c>
      <c r="AB1882" s="59" t="n">
        <f aca="false">LOOKUP($B1882,07_L1政策步階!$A$4:$A$14,07_L1政策步階!$C$4:$C$14)</f>
        <v>0</v>
      </c>
      <c r="AC1882" s="57"/>
      <c r="AD1882" s="57"/>
      <c r="AE1882" s="57"/>
      <c r="AF1882" s="57"/>
      <c r="AG1882" s="57"/>
      <c r="AH1882" s="57"/>
      <c r="AI1882" s="57"/>
      <c r="AJ1882" s="57"/>
      <c r="AK1882" s="57"/>
      <c r="AL1882" s="59" t="n">
        <f aca="false">IF(ISNUMBER($AA1882),IF($AA1882&gt;=0.005,100,IF($AA1882&gt;=-0.015,50,0)),"")</f>
        <v>100</v>
      </c>
      <c r="AM1882" s="59" t="n">
        <f aca="false">IF(ISNUMBER($AB1882),IF($AB1882=1,100,IF($AB1882=0,50,0)),"")</f>
        <v>50</v>
      </c>
      <c r="AN1882" s="0" t="str">
        <f aca="false">IF(ISNUMBER($AC1882),IF($AC1882&gt;=0.001,100,IF($AC1882&gt;=-0.003,50,0)),"")</f>
        <v/>
      </c>
      <c r="AO1882" s="0" t="str">
        <f aca="false">IF(ISNUMBER($AD1882),IF($AD1882&gt;=0.04,100,IF($AD1882&gt;=0,50,0)),"")</f>
        <v/>
      </c>
      <c r="AP1882" s="0" t="str">
        <f aca="false">IF(ISNUMBER($AE1882),IF($AE1882&gt;=25,100,IF($AE1882&gt;=-75,50,0)),"")</f>
        <v/>
      </c>
      <c r="AQ1882" s="0" t="str">
        <f aca="false">IF(ISNUMBER($AF1882),IF($AF1882&gt;0,100,IF($AF1882&gt;=-50,50,0)),"")</f>
        <v/>
      </c>
      <c r="AR1882" s="0" t="str">
        <f aca="false">IF(ISNUMBER($AG1882),IF($AG1882=1,100,IF($AG1882=0,50,0)),"")</f>
        <v/>
      </c>
      <c r="AS1882" s="0" t="str">
        <f aca="false">IF(ISNUMBER($AH1882),IF($AH1882&lt;0,100,IF($AH1882&lt;=20,50,0)),"")</f>
        <v/>
      </c>
      <c r="AT1882" s="0" t="str">
        <f aca="false">IF(ISNUMBER($AI1882),IF($AI1882&lt;0.95,100,IF($AI1882&lt;=1,50,0)),"")</f>
        <v/>
      </c>
      <c r="AU1882" s="0" t="str">
        <f aca="false">IF(ISNUMBER($AJ1882),IF($AJ1882&lt;30,0,IF($AJ1882&lt;40,50,IF($AJ1882&lt;=90,100,50))),"")</f>
        <v/>
      </c>
      <c r="AV1882" s="0" t="str">
        <f aca="false">IF(ISNUMBER($AK1882),IF($AK1882&gt;-0.2,100,IF($AK1882&gt;=-0.4,50,0)),"")</f>
        <v/>
      </c>
      <c r="AW1882" s="59" t="n">
        <f aca="false">01_指標庫!$H$4*ISNUMBER($F1882)+01_指標庫!$H$5*ISNUMBER($AA1882)+01_指標庫!$H$6*ISNUMBER($G1882)+01_指標庫!$H$7*ISNUMBER($H1882)+01_指標庫!$H$8*ISNUMBER($AF1882)+01_指標庫!$H$9*ISNUMBER($AG1882)+01_指標庫!$H$10*ISNUMBER($AB1882)+01_指標庫!$H$11*ISNUMBER($AC1882)+01_指標庫!$H$12*ISNUMBER($AD1882)+01_指標庫!$H$13*ISNUMBER($AE1882)+01_指標庫!$H$14*ISNUMBER($I1882)+01_指標庫!$H$15*ISNUMBER($AH1882)+01_指標庫!$H$16*ISNUMBER($K1882)+01_指標庫!$H$17*ISNUMBER($AI1882)+01_指標庫!$H$18*ISNUMBER($AJ1882)+01_指標庫!$H$19*ISNUMBER($AK1882)+01_指標庫!$H$20*ISNUMBER($BB1882)+01_指標庫!$H$21*ISNUMBER($BC1882)</f>
        <v>51</v>
      </c>
      <c r="AX1882" s="59" t="n">
        <f aca="false">IF(AW1882=0,50,ROUND((01_指標庫!$H$4*IF(ISNUMBER($F1882),L1882,0)+01_指標庫!$H$5*IF(ISNUMBER($AA1882),AL1882,0)+01_指標庫!$H$6*IF(ISNUMBER($G1882),M1882,0)+01_指標庫!$H$7*IF(ISNUMBER($H1882),N1882,0)+01_指標庫!$H$8*IF(ISNUMBER($AF1882),AQ1882,0)+01_指標庫!$H$9*IF(ISNUMBER($AG1882),AR1882,0)+01_指標庫!$H$10*IF(ISNUMBER($AB1882),AM1882,0)+01_指標庫!$H$11*IF(ISNUMBER($AC1882),AN1882,0)+01_指標庫!$H$12*IF(ISNUMBER($AD1882),AO1882,0)+01_指標庫!$H$13*IF(ISNUMBER($AE1882),AP1882,0)+01_指標庫!$H$14*IF(ISNUMBER($I1882),O1882,0)+01_指標庫!$H$15*IF(ISNUMBER($AH1882),AS1882,0)+01_指標庫!$H$16*IF(ISNUMBER($K1882),P1882,0)+01_指標庫!$H$17*IF(ISNUMBER($AI1882),AT1882,0)+01_指標庫!$H$18*IF(ISNUMBER($AJ1882),AU1882,0)+01_指標庫!$H$19*IF(ISNUMBER($AK1882),AV1882,0)+01_指標庫!$H$20*IF(ISNUMBER($BB1882),BB1882,0)+01_指標庫!$H$21*IF(ISNUMBER($BC1882),BC1882,0))/AW1882,1))</f>
        <v>95.1</v>
      </c>
      <c r="AY1882" s="60"/>
      <c r="AZ1882" s="60"/>
      <c r="BA1882" s="58" t="n">
        <f aca="false">AVERAGE($E1878:$E1882)/AVERAGE($E1873:$E1882)-1</f>
        <v>0.0103838389266748</v>
      </c>
      <c r="BB1882" s="59" t="n">
        <f aca="false">IF(ISNUMBER($BA1882),IF(OR($S1882&lt;=-0.03,$BA1882&lt;-0.003),0,IF(OR($S1882&lt;=-0.02,$BA1882&lt;0.01),50,100)),"")</f>
        <v>100</v>
      </c>
      <c r="BC1882" s="0" t="str">
        <f aca="false">IF(OR(COUNT($AZ1882)=0,COUNT($AZ1881)=0),"",IF(OR($AY1882/$AZ1881-1&lt;=-0.03,$AZ1882/$AZ1881-1&lt;=-0.045,IF(COUNT($AZ1873:$AZ1882)=10,AVERAGE($AZ1878:$AZ1882)/AVERAGE($AZ1873:$AZ1882)-1&lt;-0.01,FALSE())),0,IF(OR($AZ1882/$AZ1881-1&lt;=-0.02,IF(COUNT($AZ1873:$AZ1882)=10,AVERAGE($AZ1878:$AZ1882)/AVERAGE($AZ1873:$AZ1882)-1&lt;0.005,FALSE())),50,100)))</f>
        <v/>
      </c>
    </row>
    <row r="1883" customFormat="false" ht="15" hidden="false" customHeight="true" outlineLevel="0" collapsed="false">
      <c r="A1883" s="47" t="n">
        <v>1879</v>
      </c>
      <c r="B1883" s="48" t="n">
        <v>45282</v>
      </c>
      <c r="C1883" s="47" t="n">
        <v>2023</v>
      </c>
      <c r="D1883" s="49" t="s">
        <v>234</v>
      </c>
      <c r="E1883" s="50" t="n">
        <v>16777.4</v>
      </c>
      <c r="F1883" s="51" t="n">
        <v>0.144909</v>
      </c>
      <c r="G1883" s="51" t="n">
        <v>-0.002049</v>
      </c>
      <c r="H1883" s="52" t="n">
        <v>0.9184</v>
      </c>
      <c r="I1883" s="53" t="n">
        <v>339</v>
      </c>
      <c r="J1883" s="47" t="s">
        <v>235</v>
      </c>
      <c r="K1883" s="54" t="n">
        <v>13.03</v>
      </c>
      <c r="L1883" s="55" t="n">
        <f aca="false">IF(COUNT(F1883)=0,50,IF(F1883&gt;=0,100,IF(F1883&gt;=-0.02,50,0)))</f>
        <v>100</v>
      </c>
      <c r="M1883" s="55" t="n">
        <f aca="false">IF(COUNT(G1883)=0,50,IF(G1883&gt;-0.06,100,IF(G1883&gt;-0.15,50,0)))</f>
        <v>100</v>
      </c>
      <c r="N1883" s="55" t="n">
        <f aca="false">IF(COUNT(H1883)=0,50,IF(H1883&gt;=0.6,100,IF(H1883&gt;=0.4,50,0)))</f>
        <v>100</v>
      </c>
      <c r="O1883" s="55" t="n">
        <f aca="false">IF(COUNT(I1883)=0,50,IF(J1883="proxy_vix",50,IF(I1883&lt;350,100,IF(I1883&lt;=450,50,0))))</f>
        <v>100</v>
      </c>
      <c r="P1883" s="55" t="n">
        <f aca="false">IF(COUNT(K1883)=0,50,IF(K1883&lt;20,100,IF(K1883&lt;=25,50,0)))</f>
        <v>100</v>
      </c>
      <c r="Q1883" s="54"/>
      <c r="R1883" s="47"/>
      <c r="S1883" s="51" t="n">
        <f aca="false">$E1883/$E1882-1</f>
        <v>0.0011929051088444</v>
      </c>
      <c r="T1883" s="56" t="n">
        <f aca="false">$K1883/$K1882-1</f>
        <v>-0.0454212454212455</v>
      </c>
      <c r="V1883" s="57"/>
      <c r="W1883" s="57"/>
      <c r="Y1883" s="1" t="str">
        <f aca="false">IF(AX1883&gt;=70,"EASY",IF(AX1883&gt;40,"UNCERTAIN","HARD"))</f>
        <v>EASY</v>
      </c>
      <c r="AA1883" s="58" t="n">
        <f aca="false">IF($A1883&lt;200,"",AVERAGE($E1834:$E1883)/AVERAGE($E1684:$E1883)-1)</f>
        <v>0.0640867112046333</v>
      </c>
      <c r="AB1883" s="59" t="n">
        <f aca="false">LOOKUP($B1883,07_L1政策步階!$A$4:$A$14,07_L1政策步階!$C$4:$C$14)</f>
        <v>0</v>
      </c>
      <c r="AC1883" s="57"/>
      <c r="AD1883" s="57"/>
      <c r="AE1883" s="57"/>
      <c r="AF1883" s="57"/>
      <c r="AG1883" s="57"/>
      <c r="AH1883" s="57"/>
      <c r="AI1883" s="57"/>
      <c r="AJ1883" s="57"/>
      <c r="AK1883" s="57"/>
      <c r="AL1883" s="59" t="n">
        <f aca="false">IF(ISNUMBER($AA1883),IF($AA1883&gt;=0.005,100,IF($AA1883&gt;=-0.015,50,0)),"")</f>
        <v>100</v>
      </c>
      <c r="AM1883" s="59" t="n">
        <f aca="false">IF(ISNUMBER($AB1883),IF($AB1883=1,100,IF($AB1883=0,50,0)),"")</f>
        <v>50</v>
      </c>
      <c r="AN1883" s="0" t="str">
        <f aca="false">IF(ISNUMBER($AC1883),IF($AC1883&gt;=0.001,100,IF($AC1883&gt;=-0.003,50,0)),"")</f>
        <v/>
      </c>
      <c r="AO1883" s="0" t="str">
        <f aca="false">IF(ISNUMBER($AD1883),IF($AD1883&gt;=0.04,100,IF($AD1883&gt;=0,50,0)),"")</f>
        <v/>
      </c>
      <c r="AP1883" s="0" t="str">
        <f aca="false">IF(ISNUMBER($AE1883),IF($AE1883&gt;=25,100,IF($AE1883&gt;=-75,50,0)),"")</f>
        <v/>
      </c>
      <c r="AQ1883" s="0" t="str">
        <f aca="false">IF(ISNUMBER($AF1883),IF($AF1883&gt;0,100,IF($AF1883&gt;=-50,50,0)),"")</f>
        <v/>
      </c>
      <c r="AR1883" s="0" t="str">
        <f aca="false">IF(ISNUMBER($AG1883),IF($AG1883=1,100,IF($AG1883=0,50,0)),"")</f>
        <v/>
      </c>
      <c r="AS1883" s="0" t="str">
        <f aca="false">IF(ISNUMBER($AH1883),IF($AH1883&lt;0,100,IF($AH1883&lt;=20,50,0)),"")</f>
        <v/>
      </c>
      <c r="AT1883" s="0" t="str">
        <f aca="false">IF(ISNUMBER($AI1883),IF($AI1883&lt;0.95,100,IF($AI1883&lt;=1,50,0)),"")</f>
        <v/>
      </c>
      <c r="AU1883" s="0" t="str">
        <f aca="false">IF(ISNUMBER($AJ1883),IF($AJ1883&lt;30,0,IF($AJ1883&lt;40,50,IF($AJ1883&lt;=90,100,50))),"")</f>
        <v/>
      </c>
      <c r="AV1883" s="0" t="str">
        <f aca="false">IF(ISNUMBER($AK1883),IF($AK1883&gt;-0.2,100,IF($AK1883&gt;=-0.4,50,0)),"")</f>
        <v/>
      </c>
      <c r="AW1883" s="59" t="n">
        <f aca="false">01_指標庫!$H$4*ISNUMBER($F1883)+01_指標庫!$H$5*ISNUMBER($AA1883)+01_指標庫!$H$6*ISNUMBER($G1883)+01_指標庫!$H$7*ISNUMBER($H1883)+01_指標庫!$H$8*ISNUMBER($AF1883)+01_指標庫!$H$9*ISNUMBER($AG1883)+01_指標庫!$H$10*ISNUMBER($AB1883)+01_指標庫!$H$11*ISNUMBER($AC1883)+01_指標庫!$H$12*ISNUMBER($AD1883)+01_指標庫!$H$13*ISNUMBER($AE1883)+01_指標庫!$H$14*ISNUMBER($I1883)+01_指標庫!$H$15*ISNUMBER($AH1883)+01_指標庫!$H$16*ISNUMBER($K1883)+01_指標庫!$H$17*ISNUMBER($AI1883)+01_指標庫!$H$18*ISNUMBER($AJ1883)+01_指標庫!$H$19*ISNUMBER($AK1883)+01_指標庫!$H$20*ISNUMBER($BB1883)+01_指標庫!$H$21*ISNUMBER($BC1883)</f>
        <v>51</v>
      </c>
      <c r="AX1883" s="59" t="n">
        <f aca="false">IF(AW1883=0,50,ROUND((01_指標庫!$H$4*IF(ISNUMBER($F1883),L1883,0)+01_指標庫!$H$5*IF(ISNUMBER($AA1883),AL1883,0)+01_指標庫!$H$6*IF(ISNUMBER($G1883),M1883,0)+01_指標庫!$H$7*IF(ISNUMBER($H1883),N1883,0)+01_指標庫!$H$8*IF(ISNUMBER($AF1883),AQ1883,0)+01_指標庫!$H$9*IF(ISNUMBER($AG1883),AR1883,0)+01_指標庫!$H$10*IF(ISNUMBER($AB1883),AM1883,0)+01_指標庫!$H$11*IF(ISNUMBER($AC1883),AN1883,0)+01_指標庫!$H$12*IF(ISNUMBER($AD1883),AO1883,0)+01_指標庫!$H$13*IF(ISNUMBER($AE1883),AP1883,0)+01_指標庫!$H$14*IF(ISNUMBER($I1883),O1883,0)+01_指標庫!$H$15*IF(ISNUMBER($AH1883),AS1883,0)+01_指標庫!$H$16*IF(ISNUMBER($K1883),P1883,0)+01_指標庫!$H$17*IF(ISNUMBER($AI1883),AT1883,0)+01_指標庫!$H$18*IF(ISNUMBER($AJ1883),AU1883,0)+01_指標庫!$H$19*IF(ISNUMBER($AK1883),AV1883,0)+01_指標庫!$H$20*IF(ISNUMBER($BB1883),BB1883,0)+01_指標庫!$H$21*IF(ISNUMBER($BC1883),BC1883,0))/AW1883,1))</f>
        <v>89.2</v>
      </c>
      <c r="AY1883" s="60"/>
      <c r="AZ1883" s="60"/>
      <c r="BA1883" s="58" t="n">
        <f aca="false">AVERAGE($E1879:$E1883)/AVERAGE($E1874:$E1883)-1</f>
        <v>0.00802138247848117</v>
      </c>
      <c r="BB1883" s="59" t="n">
        <f aca="false">IF(ISNUMBER($BA1883),IF(OR($S1883&lt;=-0.03,$BA1883&lt;-0.003),0,IF(OR($S1883&lt;=-0.02,$BA1883&lt;0.01),50,100)),"")</f>
        <v>50</v>
      </c>
      <c r="BC1883" s="0" t="str">
        <f aca="false">IF(OR(COUNT($AZ1883)=0,COUNT($AZ1882)=0),"",IF(OR($AY1883/$AZ1882-1&lt;=-0.03,$AZ1883/$AZ1882-1&lt;=-0.045,IF(COUNT($AZ1874:$AZ1883)=10,AVERAGE($AZ1879:$AZ1883)/AVERAGE($AZ1874:$AZ1883)-1&lt;-0.01,FALSE())),0,IF(OR($AZ1883/$AZ1882-1&lt;=-0.02,IF(COUNT($AZ1874:$AZ1883)=10,AVERAGE($AZ1879:$AZ1883)/AVERAGE($AZ1874:$AZ1883)-1&lt;0.005,FALSE())),50,100)))</f>
        <v/>
      </c>
    </row>
    <row r="1884" customFormat="false" ht="15" hidden="false" customHeight="true" outlineLevel="0" collapsed="false">
      <c r="A1884" s="47" t="n">
        <v>1880</v>
      </c>
      <c r="B1884" s="48" t="n">
        <v>45286</v>
      </c>
      <c r="C1884" s="47" t="n">
        <v>2023</v>
      </c>
      <c r="D1884" s="49" t="s">
        <v>237</v>
      </c>
      <c r="E1884" s="50" t="n">
        <v>16878.46</v>
      </c>
      <c r="F1884" s="51" t="n">
        <v>0.149825</v>
      </c>
      <c r="G1884" s="51" t="n">
        <v>0</v>
      </c>
      <c r="H1884" s="52" t="n">
        <v>0.9184</v>
      </c>
      <c r="I1884" s="53" t="n">
        <v>337</v>
      </c>
      <c r="J1884" s="47" t="s">
        <v>235</v>
      </c>
      <c r="K1884" s="54" t="n">
        <v>12.99</v>
      </c>
      <c r="L1884" s="55" t="n">
        <f aca="false">IF(COUNT(F1884)=0,50,IF(F1884&gt;=0,100,IF(F1884&gt;=-0.02,50,0)))</f>
        <v>100</v>
      </c>
      <c r="M1884" s="55" t="n">
        <f aca="false">IF(COUNT(G1884)=0,50,IF(G1884&gt;-0.06,100,IF(G1884&gt;-0.15,50,0)))</f>
        <v>100</v>
      </c>
      <c r="N1884" s="55" t="n">
        <f aca="false">IF(COUNT(H1884)=0,50,IF(H1884&gt;=0.6,100,IF(H1884&gt;=0.4,50,0)))</f>
        <v>100</v>
      </c>
      <c r="O1884" s="55" t="n">
        <f aca="false">IF(COUNT(I1884)=0,50,IF(J1884="proxy_vix",50,IF(I1884&lt;350,100,IF(I1884&lt;=450,50,0))))</f>
        <v>100</v>
      </c>
      <c r="P1884" s="55" t="n">
        <f aca="false">IF(COUNT(K1884)=0,50,IF(K1884&lt;20,100,IF(K1884&lt;=25,50,0)))</f>
        <v>100</v>
      </c>
      <c r="Q1884" s="54"/>
      <c r="R1884" s="47"/>
      <c r="S1884" s="51" t="n">
        <f aca="false">$E1884/$E1883-1</f>
        <v>0.00602357933887232</v>
      </c>
      <c r="T1884" s="56" t="n">
        <f aca="false">$K1884/$K1883-1</f>
        <v>-0.00306983883346113</v>
      </c>
      <c r="V1884" s="57"/>
      <c r="W1884" s="57"/>
      <c r="Y1884" s="1" t="str">
        <f aca="false">IF(AX1884&gt;=70,"EASY",IF(AX1884&gt;40,"UNCERTAIN","HARD"))</f>
        <v>EASY</v>
      </c>
      <c r="AA1884" s="58" t="n">
        <f aca="false">IF($A1884&lt;200,"",AVERAGE($E1835:$E1884)/AVERAGE($E1685:$E1884)-1)</f>
        <v>0.0648230132301289</v>
      </c>
      <c r="AB1884" s="59" t="n">
        <f aca="false">LOOKUP($B1884,07_L1政策步階!$A$4:$A$14,07_L1政策步階!$C$4:$C$14)</f>
        <v>0</v>
      </c>
      <c r="AC1884" s="57"/>
      <c r="AD1884" s="57"/>
      <c r="AE1884" s="57"/>
      <c r="AF1884" s="57"/>
      <c r="AG1884" s="57"/>
      <c r="AH1884" s="57"/>
      <c r="AI1884" s="57"/>
      <c r="AJ1884" s="57"/>
      <c r="AK1884" s="57"/>
      <c r="AL1884" s="59" t="n">
        <f aca="false">IF(ISNUMBER($AA1884),IF($AA1884&gt;=0.005,100,IF($AA1884&gt;=-0.015,50,0)),"")</f>
        <v>100</v>
      </c>
      <c r="AM1884" s="59" t="n">
        <f aca="false">IF(ISNUMBER($AB1884),IF($AB1884=1,100,IF($AB1884=0,50,0)),"")</f>
        <v>50</v>
      </c>
      <c r="AN1884" s="0" t="str">
        <f aca="false">IF(ISNUMBER($AC1884),IF($AC1884&gt;=0.001,100,IF($AC1884&gt;=-0.003,50,0)),"")</f>
        <v/>
      </c>
      <c r="AO1884" s="0" t="str">
        <f aca="false">IF(ISNUMBER($AD1884),IF($AD1884&gt;=0.04,100,IF($AD1884&gt;=0,50,0)),"")</f>
        <v/>
      </c>
      <c r="AP1884" s="0" t="str">
        <f aca="false">IF(ISNUMBER($AE1884),IF($AE1884&gt;=25,100,IF($AE1884&gt;=-75,50,0)),"")</f>
        <v/>
      </c>
      <c r="AQ1884" s="0" t="str">
        <f aca="false">IF(ISNUMBER($AF1884),IF($AF1884&gt;0,100,IF($AF1884&gt;=-50,50,0)),"")</f>
        <v/>
      </c>
      <c r="AR1884" s="0" t="str">
        <f aca="false">IF(ISNUMBER($AG1884),IF($AG1884=1,100,IF($AG1884=0,50,0)),"")</f>
        <v/>
      </c>
      <c r="AS1884" s="0" t="str">
        <f aca="false">IF(ISNUMBER($AH1884),IF($AH1884&lt;0,100,IF($AH1884&lt;=20,50,0)),"")</f>
        <v/>
      </c>
      <c r="AT1884" s="0" t="str">
        <f aca="false">IF(ISNUMBER($AI1884),IF($AI1884&lt;0.95,100,IF($AI1884&lt;=1,50,0)),"")</f>
        <v/>
      </c>
      <c r="AU1884" s="0" t="str">
        <f aca="false">IF(ISNUMBER($AJ1884),IF($AJ1884&lt;30,0,IF($AJ1884&lt;40,50,IF($AJ1884&lt;=90,100,50))),"")</f>
        <v/>
      </c>
      <c r="AV1884" s="0" t="str">
        <f aca="false">IF(ISNUMBER($AK1884),IF($AK1884&gt;-0.2,100,IF($AK1884&gt;=-0.4,50,0)),"")</f>
        <v/>
      </c>
      <c r="AW1884" s="59" t="n">
        <f aca="false">01_指標庫!$H$4*ISNUMBER($F1884)+01_指標庫!$H$5*ISNUMBER($AA1884)+01_指標庫!$H$6*ISNUMBER($G1884)+01_指標庫!$H$7*ISNUMBER($H1884)+01_指標庫!$H$8*ISNUMBER($AF1884)+01_指標庫!$H$9*ISNUMBER($AG1884)+01_指標庫!$H$10*ISNUMBER($AB1884)+01_指標庫!$H$11*ISNUMBER($AC1884)+01_指標庫!$H$12*ISNUMBER($AD1884)+01_指標庫!$H$13*ISNUMBER($AE1884)+01_指標庫!$H$14*ISNUMBER($I1884)+01_指標庫!$H$15*ISNUMBER($AH1884)+01_指標庫!$H$16*ISNUMBER($K1884)+01_指標庫!$H$17*ISNUMBER($AI1884)+01_指標庫!$H$18*ISNUMBER($AJ1884)+01_指標庫!$H$19*ISNUMBER($AK1884)+01_指標庫!$H$20*ISNUMBER($BB1884)+01_指標庫!$H$21*ISNUMBER($BC1884)</f>
        <v>51</v>
      </c>
      <c r="AX1884" s="59" t="n">
        <f aca="false">IF(AW1884=0,50,ROUND((01_指標庫!$H$4*IF(ISNUMBER($F1884),L1884,0)+01_指標庫!$H$5*IF(ISNUMBER($AA1884),AL1884,0)+01_指標庫!$H$6*IF(ISNUMBER($G1884),M1884,0)+01_指標庫!$H$7*IF(ISNUMBER($H1884),N1884,0)+01_指標庫!$H$8*IF(ISNUMBER($AF1884),AQ1884,0)+01_指標庫!$H$9*IF(ISNUMBER($AG1884),AR1884,0)+01_指標庫!$H$10*IF(ISNUMBER($AB1884),AM1884,0)+01_指標庫!$H$11*IF(ISNUMBER($AC1884),AN1884,0)+01_指標庫!$H$12*IF(ISNUMBER($AD1884),AO1884,0)+01_指標庫!$H$13*IF(ISNUMBER($AE1884),AP1884,0)+01_指標庫!$H$14*IF(ISNUMBER($I1884),O1884,0)+01_指標庫!$H$15*IF(ISNUMBER($AH1884),AS1884,0)+01_指標庫!$H$16*IF(ISNUMBER($K1884),P1884,0)+01_指標庫!$H$17*IF(ISNUMBER($AI1884),AT1884,0)+01_指標庫!$H$18*IF(ISNUMBER($AJ1884),AU1884,0)+01_指標庫!$H$19*IF(ISNUMBER($AK1884),AV1884,0)+01_指標庫!$H$20*IF(ISNUMBER($BB1884),BB1884,0)+01_指標庫!$H$21*IF(ISNUMBER($BC1884),BC1884,0))/AW1884,1))</f>
        <v>89.2</v>
      </c>
      <c r="AY1884" s="60"/>
      <c r="AZ1884" s="60"/>
      <c r="BA1884" s="58" t="n">
        <f aca="false">AVERAGE($E1880:$E1884)/AVERAGE($E1875:$E1884)-1</f>
        <v>0.00583226852422669</v>
      </c>
      <c r="BB1884" s="59" t="n">
        <f aca="false">IF(ISNUMBER($BA1884),IF(OR($S1884&lt;=-0.03,$BA1884&lt;-0.003),0,IF(OR($S1884&lt;=-0.02,$BA1884&lt;0.01),50,100)),"")</f>
        <v>50</v>
      </c>
      <c r="BC1884" s="0" t="str">
        <f aca="false">IF(OR(COUNT($AZ1884)=0,COUNT($AZ1883)=0),"",IF(OR($AY1884/$AZ1883-1&lt;=-0.03,$AZ1884/$AZ1883-1&lt;=-0.045,IF(COUNT($AZ1875:$AZ1884)=10,AVERAGE($AZ1880:$AZ1884)/AVERAGE($AZ1875:$AZ1884)-1&lt;-0.01,FALSE())),0,IF(OR($AZ1884/$AZ1883-1&lt;=-0.02,IF(COUNT($AZ1875:$AZ1884)=10,AVERAGE($AZ1880:$AZ1884)/AVERAGE($AZ1875:$AZ1884)-1&lt;0.005,FALSE())),50,100)))</f>
        <v/>
      </c>
    </row>
    <row r="1885" customFormat="false" ht="15" hidden="false" customHeight="true" outlineLevel="0" collapsed="false">
      <c r="A1885" s="47" t="n">
        <v>1881</v>
      </c>
      <c r="B1885" s="48" t="n">
        <v>45287</v>
      </c>
      <c r="C1885" s="47" t="n">
        <v>2023</v>
      </c>
      <c r="D1885" s="49" t="s">
        <v>238</v>
      </c>
      <c r="E1885" s="50" t="n">
        <v>16906.8</v>
      </c>
      <c r="F1885" s="51" t="n">
        <v>0.149804</v>
      </c>
      <c r="G1885" s="51" t="n">
        <v>0</v>
      </c>
      <c r="H1885" s="52" t="n">
        <v>0.9184</v>
      </c>
      <c r="I1885" s="53" t="n">
        <v>334</v>
      </c>
      <c r="J1885" s="47" t="s">
        <v>235</v>
      </c>
      <c r="K1885" s="54" t="n">
        <v>12.43</v>
      </c>
      <c r="L1885" s="55" t="n">
        <f aca="false">IF(COUNT(F1885)=0,50,IF(F1885&gt;=0,100,IF(F1885&gt;=-0.02,50,0)))</f>
        <v>100</v>
      </c>
      <c r="M1885" s="55" t="n">
        <f aca="false">IF(COUNT(G1885)=0,50,IF(G1885&gt;-0.06,100,IF(G1885&gt;-0.15,50,0)))</f>
        <v>100</v>
      </c>
      <c r="N1885" s="55" t="n">
        <f aca="false">IF(COUNT(H1885)=0,50,IF(H1885&gt;=0.6,100,IF(H1885&gt;=0.4,50,0)))</f>
        <v>100</v>
      </c>
      <c r="O1885" s="55" t="n">
        <f aca="false">IF(COUNT(I1885)=0,50,IF(J1885="proxy_vix",50,IF(I1885&lt;350,100,IF(I1885&lt;=450,50,0))))</f>
        <v>100</v>
      </c>
      <c r="P1885" s="55" t="n">
        <f aca="false">IF(COUNT(K1885)=0,50,IF(K1885&lt;20,100,IF(K1885&lt;=25,50,0)))</f>
        <v>100</v>
      </c>
      <c r="Q1885" s="54"/>
      <c r="R1885" s="47"/>
      <c r="S1885" s="51" t="n">
        <f aca="false">$E1885/$E1884-1</f>
        <v>0.00167906313727673</v>
      </c>
      <c r="T1885" s="56" t="n">
        <f aca="false">$K1885/$K1884-1</f>
        <v>-0.0431100846805235</v>
      </c>
      <c r="V1885" s="57"/>
      <c r="W1885" s="57"/>
      <c r="Y1885" s="1" t="str">
        <f aca="false">IF(AX1885&gt;=70,"EASY",IF(AX1885&gt;40,"UNCERTAIN","HARD"))</f>
        <v>EASY</v>
      </c>
      <c r="AA1885" s="58" t="n">
        <f aca="false">IF($A1885&lt;200,"",AVERAGE($E1836:$E1885)/AVERAGE($E1686:$E1885)-1)</f>
        <v>0.0653771439607824</v>
      </c>
      <c r="AB1885" s="59" t="n">
        <f aca="false">LOOKUP($B1885,07_L1政策步階!$A$4:$A$14,07_L1政策步階!$C$4:$C$14)</f>
        <v>0</v>
      </c>
      <c r="AC1885" s="57"/>
      <c r="AD1885" s="57"/>
      <c r="AE1885" s="57"/>
      <c r="AF1885" s="57"/>
      <c r="AG1885" s="57"/>
      <c r="AH1885" s="57"/>
      <c r="AI1885" s="57"/>
      <c r="AJ1885" s="57"/>
      <c r="AK1885" s="57"/>
      <c r="AL1885" s="59" t="n">
        <f aca="false">IF(ISNUMBER($AA1885),IF($AA1885&gt;=0.005,100,IF($AA1885&gt;=-0.015,50,0)),"")</f>
        <v>100</v>
      </c>
      <c r="AM1885" s="59" t="n">
        <f aca="false">IF(ISNUMBER($AB1885),IF($AB1885=1,100,IF($AB1885=0,50,0)),"")</f>
        <v>50</v>
      </c>
      <c r="AN1885" s="0" t="str">
        <f aca="false">IF(ISNUMBER($AC1885),IF($AC1885&gt;=0.001,100,IF($AC1885&gt;=-0.003,50,0)),"")</f>
        <v/>
      </c>
      <c r="AO1885" s="0" t="str">
        <f aca="false">IF(ISNUMBER($AD1885),IF($AD1885&gt;=0.04,100,IF($AD1885&gt;=0,50,0)),"")</f>
        <v/>
      </c>
      <c r="AP1885" s="0" t="str">
        <f aca="false">IF(ISNUMBER($AE1885),IF($AE1885&gt;=25,100,IF($AE1885&gt;=-75,50,0)),"")</f>
        <v/>
      </c>
      <c r="AQ1885" s="0" t="str">
        <f aca="false">IF(ISNUMBER($AF1885),IF($AF1885&gt;0,100,IF($AF1885&gt;=-50,50,0)),"")</f>
        <v/>
      </c>
      <c r="AR1885" s="0" t="str">
        <f aca="false">IF(ISNUMBER($AG1885),IF($AG1885=1,100,IF($AG1885=0,50,0)),"")</f>
        <v/>
      </c>
      <c r="AS1885" s="0" t="str">
        <f aca="false">IF(ISNUMBER($AH1885),IF($AH1885&lt;0,100,IF($AH1885&lt;=20,50,0)),"")</f>
        <v/>
      </c>
      <c r="AT1885" s="0" t="str">
        <f aca="false">IF(ISNUMBER($AI1885),IF($AI1885&lt;0.95,100,IF($AI1885&lt;=1,50,0)),"")</f>
        <v/>
      </c>
      <c r="AU1885" s="0" t="str">
        <f aca="false">IF(ISNUMBER($AJ1885),IF($AJ1885&lt;30,0,IF($AJ1885&lt;40,50,IF($AJ1885&lt;=90,100,50))),"")</f>
        <v/>
      </c>
      <c r="AV1885" s="0" t="str">
        <f aca="false">IF(ISNUMBER($AK1885),IF($AK1885&gt;-0.2,100,IF($AK1885&gt;=-0.4,50,0)),"")</f>
        <v/>
      </c>
      <c r="AW1885" s="59" t="n">
        <f aca="false">01_指標庫!$H$4*ISNUMBER($F1885)+01_指標庫!$H$5*ISNUMBER($AA1885)+01_指標庫!$H$6*ISNUMBER($G1885)+01_指標庫!$H$7*ISNUMBER($H1885)+01_指標庫!$H$8*ISNUMBER($AF1885)+01_指標庫!$H$9*ISNUMBER($AG1885)+01_指標庫!$H$10*ISNUMBER($AB1885)+01_指標庫!$H$11*ISNUMBER($AC1885)+01_指標庫!$H$12*ISNUMBER($AD1885)+01_指標庫!$H$13*ISNUMBER($AE1885)+01_指標庫!$H$14*ISNUMBER($I1885)+01_指標庫!$H$15*ISNUMBER($AH1885)+01_指標庫!$H$16*ISNUMBER($K1885)+01_指標庫!$H$17*ISNUMBER($AI1885)+01_指標庫!$H$18*ISNUMBER($AJ1885)+01_指標庫!$H$19*ISNUMBER($AK1885)+01_指標庫!$H$20*ISNUMBER($BB1885)+01_指標庫!$H$21*ISNUMBER($BC1885)</f>
        <v>51</v>
      </c>
      <c r="AX1885" s="59" t="n">
        <f aca="false">IF(AW1885=0,50,ROUND((01_指標庫!$H$4*IF(ISNUMBER($F1885),L1885,0)+01_指標庫!$H$5*IF(ISNUMBER($AA1885),AL1885,0)+01_指標庫!$H$6*IF(ISNUMBER($G1885),M1885,0)+01_指標庫!$H$7*IF(ISNUMBER($H1885),N1885,0)+01_指標庫!$H$8*IF(ISNUMBER($AF1885),AQ1885,0)+01_指標庫!$H$9*IF(ISNUMBER($AG1885),AR1885,0)+01_指標庫!$H$10*IF(ISNUMBER($AB1885),AM1885,0)+01_指標庫!$H$11*IF(ISNUMBER($AC1885),AN1885,0)+01_指標庫!$H$12*IF(ISNUMBER($AD1885),AO1885,0)+01_指標庫!$H$13*IF(ISNUMBER($AE1885),AP1885,0)+01_指標庫!$H$14*IF(ISNUMBER($I1885),O1885,0)+01_指標庫!$H$15*IF(ISNUMBER($AH1885),AS1885,0)+01_指標庫!$H$16*IF(ISNUMBER($K1885),P1885,0)+01_指標庫!$H$17*IF(ISNUMBER($AI1885),AT1885,0)+01_指標庫!$H$18*IF(ISNUMBER($AJ1885),AU1885,0)+01_指標庫!$H$19*IF(ISNUMBER($AK1885),AV1885,0)+01_指標庫!$H$20*IF(ISNUMBER($BB1885),BB1885,0)+01_指標庫!$H$21*IF(ISNUMBER($BC1885),BC1885,0))/AW1885,1))</f>
        <v>89.2</v>
      </c>
      <c r="AY1885" s="60"/>
      <c r="AZ1885" s="60"/>
      <c r="BA1885" s="58" t="n">
        <f aca="false">AVERAGE($E1881:$E1885)/AVERAGE($E1876:$E1885)-1</f>
        <v>0.00364324346251288</v>
      </c>
      <c r="BB1885" s="59" t="n">
        <f aca="false">IF(ISNUMBER($BA1885),IF(OR($S1885&lt;=-0.03,$BA1885&lt;-0.003),0,IF(OR($S1885&lt;=-0.02,$BA1885&lt;0.01),50,100)),"")</f>
        <v>50</v>
      </c>
      <c r="BC1885" s="0" t="str">
        <f aca="false">IF(OR(COUNT($AZ1885)=0,COUNT($AZ1884)=0),"",IF(OR($AY1885/$AZ1884-1&lt;=-0.03,$AZ1885/$AZ1884-1&lt;=-0.045,IF(COUNT($AZ1876:$AZ1885)=10,AVERAGE($AZ1881:$AZ1885)/AVERAGE($AZ1876:$AZ1885)-1&lt;-0.01,FALSE())),0,IF(OR($AZ1885/$AZ1884-1&lt;=-0.02,IF(COUNT($AZ1876:$AZ1885)=10,AVERAGE($AZ1881:$AZ1885)/AVERAGE($AZ1876:$AZ1885)-1&lt;0.005,FALSE())),50,100)))</f>
        <v/>
      </c>
    </row>
    <row r="1886" customFormat="false" ht="15" hidden="false" customHeight="true" outlineLevel="0" collapsed="false">
      <c r="A1886" s="47" t="n">
        <v>1882</v>
      </c>
      <c r="B1886" s="48" t="n">
        <v>45288</v>
      </c>
      <c r="C1886" s="47" t="n">
        <v>2023</v>
      </c>
      <c r="D1886" s="49" t="s">
        <v>239</v>
      </c>
      <c r="E1886" s="50" t="n">
        <v>16898.47</v>
      </c>
      <c r="F1886" s="51" t="n">
        <v>0.147404</v>
      </c>
      <c r="G1886" s="51" t="n">
        <v>-0.000493</v>
      </c>
      <c r="H1886" s="52" t="n">
        <v>0.9184</v>
      </c>
      <c r="I1886" s="53" t="n">
        <v>332</v>
      </c>
      <c r="J1886" s="47" t="s">
        <v>235</v>
      </c>
      <c r="K1886" s="54" t="n">
        <v>12.47</v>
      </c>
      <c r="L1886" s="55" t="n">
        <f aca="false">IF(COUNT(F1886)=0,50,IF(F1886&gt;=0,100,IF(F1886&gt;=-0.02,50,0)))</f>
        <v>100</v>
      </c>
      <c r="M1886" s="55" t="n">
        <f aca="false">IF(COUNT(G1886)=0,50,IF(G1886&gt;-0.06,100,IF(G1886&gt;-0.15,50,0)))</f>
        <v>100</v>
      </c>
      <c r="N1886" s="55" t="n">
        <f aca="false">IF(COUNT(H1886)=0,50,IF(H1886&gt;=0.6,100,IF(H1886&gt;=0.4,50,0)))</f>
        <v>100</v>
      </c>
      <c r="O1886" s="55" t="n">
        <f aca="false">IF(COUNT(I1886)=0,50,IF(J1886="proxy_vix",50,IF(I1886&lt;350,100,IF(I1886&lt;=450,50,0))))</f>
        <v>100</v>
      </c>
      <c r="P1886" s="55" t="n">
        <f aca="false">IF(COUNT(K1886)=0,50,IF(K1886&lt;20,100,IF(K1886&lt;=25,50,0)))</f>
        <v>100</v>
      </c>
      <c r="Q1886" s="54"/>
      <c r="R1886" s="47"/>
      <c r="S1886" s="51" t="n">
        <f aca="false">$E1886/$E1885-1</f>
        <v>-0.000492701161662668</v>
      </c>
      <c r="T1886" s="56" t="n">
        <f aca="false">$K1886/$K1885-1</f>
        <v>0.00321802091713597</v>
      </c>
      <c r="V1886" s="57"/>
      <c r="W1886" s="57"/>
      <c r="Y1886" s="1" t="str">
        <f aca="false">IF(AX1886&gt;=70,"EASY",IF(AX1886&gt;40,"UNCERTAIN","HARD"))</f>
        <v>EASY</v>
      </c>
      <c r="AA1886" s="58" t="n">
        <f aca="false">IF($A1886&lt;200,"",AVERAGE($E1837:$E1886)/AVERAGE($E1687:$E1886)-1)</f>
        <v>0.0660900836353209</v>
      </c>
      <c r="AB1886" s="59" t="n">
        <f aca="false">LOOKUP($B1886,07_L1政策步階!$A$4:$A$14,07_L1政策步階!$C$4:$C$14)</f>
        <v>0</v>
      </c>
      <c r="AC1886" s="57"/>
      <c r="AD1886" s="57"/>
      <c r="AE1886" s="57"/>
      <c r="AF1886" s="57"/>
      <c r="AG1886" s="57"/>
      <c r="AH1886" s="57"/>
      <c r="AI1886" s="57"/>
      <c r="AJ1886" s="57"/>
      <c r="AK1886" s="57"/>
      <c r="AL1886" s="59" t="n">
        <f aca="false">IF(ISNUMBER($AA1886),IF($AA1886&gt;=0.005,100,IF($AA1886&gt;=-0.015,50,0)),"")</f>
        <v>100</v>
      </c>
      <c r="AM1886" s="59" t="n">
        <f aca="false">IF(ISNUMBER($AB1886),IF($AB1886=1,100,IF($AB1886=0,50,0)),"")</f>
        <v>50</v>
      </c>
      <c r="AN1886" s="0" t="str">
        <f aca="false">IF(ISNUMBER($AC1886),IF($AC1886&gt;=0.001,100,IF($AC1886&gt;=-0.003,50,0)),"")</f>
        <v/>
      </c>
      <c r="AO1886" s="0" t="str">
        <f aca="false">IF(ISNUMBER($AD1886),IF($AD1886&gt;=0.04,100,IF($AD1886&gt;=0,50,0)),"")</f>
        <v/>
      </c>
      <c r="AP1886" s="0" t="str">
        <f aca="false">IF(ISNUMBER($AE1886),IF($AE1886&gt;=25,100,IF($AE1886&gt;=-75,50,0)),"")</f>
        <v/>
      </c>
      <c r="AQ1886" s="0" t="str">
        <f aca="false">IF(ISNUMBER($AF1886),IF($AF1886&gt;0,100,IF($AF1886&gt;=-50,50,0)),"")</f>
        <v/>
      </c>
      <c r="AR1886" s="0" t="str">
        <f aca="false">IF(ISNUMBER($AG1886),IF($AG1886=1,100,IF($AG1886=0,50,0)),"")</f>
        <v/>
      </c>
      <c r="AS1886" s="0" t="str">
        <f aca="false">IF(ISNUMBER($AH1886),IF($AH1886&lt;0,100,IF($AH1886&lt;=20,50,0)),"")</f>
        <v/>
      </c>
      <c r="AT1886" s="0" t="str">
        <f aca="false">IF(ISNUMBER($AI1886),IF($AI1886&lt;0.95,100,IF($AI1886&lt;=1,50,0)),"")</f>
        <v/>
      </c>
      <c r="AU1886" s="0" t="str">
        <f aca="false">IF(ISNUMBER($AJ1886),IF($AJ1886&lt;30,0,IF($AJ1886&lt;40,50,IF($AJ1886&lt;=90,100,50))),"")</f>
        <v/>
      </c>
      <c r="AV1886" s="0" t="str">
        <f aca="false">IF(ISNUMBER($AK1886),IF($AK1886&gt;-0.2,100,IF($AK1886&gt;=-0.4,50,0)),"")</f>
        <v/>
      </c>
      <c r="AW1886" s="59" t="n">
        <f aca="false">01_指標庫!$H$4*ISNUMBER($F1886)+01_指標庫!$H$5*ISNUMBER($AA1886)+01_指標庫!$H$6*ISNUMBER($G1886)+01_指標庫!$H$7*ISNUMBER($H1886)+01_指標庫!$H$8*ISNUMBER($AF1886)+01_指標庫!$H$9*ISNUMBER($AG1886)+01_指標庫!$H$10*ISNUMBER($AB1886)+01_指標庫!$H$11*ISNUMBER($AC1886)+01_指標庫!$H$12*ISNUMBER($AD1886)+01_指標庫!$H$13*ISNUMBER($AE1886)+01_指標庫!$H$14*ISNUMBER($I1886)+01_指標庫!$H$15*ISNUMBER($AH1886)+01_指標庫!$H$16*ISNUMBER($K1886)+01_指標庫!$H$17*ISNUMBER($AI1886)+01_指標庫!$H$18*ISNUMBER($AJ1886)+01_指標庫!$H$19*ISNUMBER($AK1886)+01_指標庫!$H$20*ISNUMBER($BB1886)+01_指標庫!$H$21*ISNUMBER($BC1886)</f>
        <v>51</v>
      </c>
      <c r="AX1886" s="59" t="n">
        <f aca="false">IF(AW1886=0,50,ROUND((01_指標庫!$H$4*IF(ISNUMBER($F1886),L1886,0)+01_指標庫!$H$5*IF(ISNUMBER($AA1886),AL1886,0)+01_指標庫!$H$6*IF(ISNUMBER($G1886),M1886,0)+01_指標庫!$H$7*IF(ISNUMBER($H1886),N1886,0)+01_指標庫!$H$8*IF(ISNUMBER($AF1886),AQ1886,0)+01_指標庫!$H$9*IF(ISNUMBER($AG1886),AR1886,0)+01_指標庫!$H$10*IF(ISNUMBER($AB1886),AM1886,0)+01_指標庫!$H$11*IF(ISNUMBER($AC1886),AN1886,0)+01_指標庫!$H$12*IF(ISNUMBER($AD1886),AO1886,0)+01_指標庫!$H$13*IF(ISNUMBER($AE1886),AP1886,0)+01_指標庫!$H$14*IF(ISNUMBER($I1886),O1886,0)+01_指標庫!$H$15*IF(ISNUMBER($AH1886),AS1886,0)+01_指標庫!$H$16*IF(ISNUMBER($K1886),P1886,0)+01_指標庫!$H$17*IF(ISNUMBER($AI1886),AT1886,0)+01_指標庫!$H$18*IF(ISNUMBER($AJ1886),AU1886,0)+01_指標庫!$H$19*IF(ISNUMBER($AK1886),AV1886,0)+01_指標庫!$H$20*IF(ISNUMBER($BB1886),BB1886,0)+01_指標庫!$H$21*IF(ISNUMBER($BC1886),BC1886,0))/AW1886,1))</f>
        <v>89.2</v>
      </c>
      <c r="AY1886" s="60"/>
      <c r="AZ1886" s="60"/>
      <c r="BA1886" s="58" t="n">
        <f aca="false">AVERAGE($E1882:$E1886)/AVERAGE($E1877:$E1886)-1</f>
        <v>0.00574083524868674</v>
      </c>
      <c r="BB1886" s="59" t="n">
        <f aca="false">IF(ISNUMBER($BA1886),IF(OR($S1886&lt;=-0.03,$BA1886&lt;-0.003),0,IF(OR($S1886&lt;=-0.02,$BA1886&lt;0.01),50,100)),"")</f>
        <v>50</v>
      </c>
      <c r="BC1886" s="0" t="str">
        <f aca="false">IF(OR(COUNT($AZ1886)=0,COUNT($AZ1885)=0),"",IF(OR($AY1886/$AZ1885-1&lt;=-0.03,$AZ1886/$AZ1885-1&lt;=-0.045,IF(COUNT($AZ1877:$AZ1886)=10,AVERAGE($AZ1882:$AZ1886)/AVERAGE($AZ1877:$AZ1886)-1&lt;-0.01,FALSE())),0,IF(OR($AZ1886/$AZ1885-1&lt;=-0.02,IF(COUNT($AZ1877:$AZ1886)=10,AVERAGE($AZ1882:$AZ1886)/AVERAGE($AZ1877:$AZ1886)-1&lt;0.005,FALSE())),50,100)))</f>
        <v/>
      </c>
    </row>
    <row r="1887" customFormat="false" ht="15" hidden="false" customHeight="true" outlineLevel="0" collapsed="false">
      <c r="A1887" s="47" t="n">
        <v>1883</v>
      </c>
      <c r="B1887" s="48" t="n">
        <v>45289</v>
      </c>
      <c r="C1887" s="47" t="n">
        <v>2023</v>
      </c>
      <c r="D1887" s="49" t="s">
        <v>234</v>
      </c>
      <c r="E1887" s="50" t="n">
        <v>16825.93</v>
      </c>
      <c r="F1887" s="51" t="n">
        <v>0.140707</v>
      </c>
      <c r="G1887" s="51" t="n">
        <v>-0.004783</v>
      </c>
      <c r="H1887" s="52" t="n">
        <v>0.9184</v>
      </c>
      <c r="I1887" s="53" t="n">
        <v>334</v>
      </c>
      <c r="J1887" s="47" t="s">
        <v>235</v>
      </c>
      <c r="K1887" s="54" t="n">
        <v>12.45</v>
      </c>
      <c r="L1887" s="55" t="n">
        <f aca="false">IF(COUNT(F1887)=0,50,IF(F1887&gt;=0,100,IF(F1887&gt;=-0.02,50,0)))</f>
        <v>100</v>
      </c>
      <c r="M1887" s="55" t="n">
        <f aca="false">IF(COUNT(G1887)=0,50,IF(G1887&gt;-0.06,100,IF(G1887&gt;-0.15,50,0)))</f>
        <v>100</v>
      </c>
      <c r="N1887" s="55" t="n">
        <f aca="false">IF(COUNT(H1887)=0,50,IF(H1887&gt;=0.6,100,IF(H1887&gt;=0.4,50,0)))</f>
        <v>100</v>
      </c>
      <c r="O1887" s="55" t="n">
        <f aca="false">IF(COUNT(I1887)=0,50,IF(J1887="proxy_vix",50,IF(I1887&lt;350,100,IF(I1887&lt;=450,50,0))))</f>
        <v>100</v>
      </c>
      <c r="P1887" s="55" t="n">
        <f aca="false">IF(COUNT(K1887)=0,50,IF(K1887&lt;20,100,IF(K1887&lt;=25,50,0)))</f>
        <v>100</v>
      </c>
      <c r="Q1887" s="54"/>
      <c r="R1887" s="47"/>
      <c r="S1887" s="51" t="n">
        <f aca="false">$E1887/$E1886-1</f>
        <v>-0.00429269632102791</v>
      </c>
      <c r="T1887" s="56" t="n">
        <f aca="false">$K1887/$K1886-1</f>
        <v>-0.0016038492381717</v>
      </c>
      <c r="V1887" s="57"/>
      <c r="W1887" s="57"/>
      <c r="Y1887" s="1" t="str">
        <f aca="false">IF(AX1887&gt;=70,"EASY",IF(AX1887&gt;40,"UNCERTAIN","HARD"))</f>
        <v>EASY</v>
      </c>
      <c r="AA1887" s="58" t="n">
        <f aca="false">IF($A1887&lt;200,"",AVERAGE($E1838:$E1887)/AVERAGE($E1688:$E1887)-1)</f>
        <v>0.0670357276839806</v>
      </c>
      <c r="AB1887" s="59" t="n">
        <f aca="false">LOOKUP($B1887,07_L1政策步階!$A$4:$A$14,07_L1政策步階!$C$4:$C$14)</f>
        <v>0</v>
      </c>
      <c r="AC1887" s="57"/>
      <c r="AD1887" s="57"/>
      <c r="AE1887" s="57"/>
      <c r="AF1887" s="57"/>
      <c r="AG1887" s="57"/>
      <c r="AH1887" s="57"/>
      <c r="AI1887" s="57"/>
      <c r="AJ1887" s="57"/>
      <c r="AK1887" s="57"/>
      <c r="AL1887" s="59" t="n">
        <f aca="false">IF(ISNUMBER($AA1887),IF($AA1887&gt;=0.005,100,IF($AA1887&gt;=-0.015,50,0)),"")</f>
        <v>100</v>
      </c>
      <c r="AM1887" s="59" t="n">
        <f aca="false">IF(ISNUMBER($AB1887),IF($AB1887=1,100,IF($AB1887=0,50,0)),"")</f>
        <v>50</v>
      </c>
      <c r="AN1887" s="0" t="str">
        <f aca="false">IF(ISNUMBER($AC1887),IF($AC1887&gt;=0.001,100,IF($AC1887&gt;=-0.003,50,0)),"")</f>
        <v/>
      </c>
      <c r="AO1887" s="0" t="str">
        <f aca="false">IF(ISNUMBER($AD1887),IF($AD1887&gt;=0.04,100,IF($AD1887&gt;=0,50,0)),"")</f>
        <v/>
      </c>
      <c r="AP1887" s="0" t="str">
        <f aca="false">IF(ISNUMBER($AE1887),IF($AE1887&gt;=25,100,IF($AE1887&gt;=-75,50,0)),"")</f>
        <v/>
      </c>
      <c r="AQ1887" s="0" t="str">
        <f aca="false">IF(ISNUMBER($AF1887),IF($AF1887&gt;0,100,IF($AF1887&gt;=-50,50,0)),"")</f>
        <v/>
      </c>
      <c r="AR1887" s="0" t="str">
        <f aca="false">IF(ISNUMBER($AG1887),IF($AG1887=1,100,IF($AG1887=0,50,0)),"")</f>
        <v/>
      </c>
      <c r="AS1887" s="0" t="str">
        <f aca="false">IF(ISNUMBER($AH1887),IF($AH1887&lt;0,100,IF($AH1887&lt;=20,50,0)),"")</f>
        <v/>
      </c>
      <c r="AT1887" s="0" t="str">
        <f aca="false">IF(ISNUMBER($AI1887),IF($AI1887&lt;0.95,100,IF($AI1887&lt;=1,50,0)),"")</f>
        <v/>
      </c>
      <c r="AU1887" s="0" t="str">
        <f aca="false">IF(ISNUMBER($AJ1887),IF($AJ1887&lt;30,0,IF($AJ1887&lt;40,50,IF($AJ1887&lt;=90,100,50))),"")</f>
        <v/>
      </c>
      <c r="AV1887" s="0" t="str">
        <f aca="false">IF(ISNUMBER($AK1887),IF($AK1887&gt;-0.2,100,IF($AK1887&gt;=-0.4,50,0)),"")</f>
        <v/>
      </c>
      <c r="AW1887" s="59" t="n">
        <f aca="false">01_指標庫!$H$4*ISNUMBER($F1887)+01_指標庫!$H$5*ISNUMBER($AA1887)+01_指標庫!$H$6*ISNUMBER($G1887)+01_指標庫!$H$7*ISNUMBER($H1887)+01_指標庫!$H$8*ISNUMBER($AF1887)+01_指標庫!$H$9*ISNUMBER($AG1887)+01_指標庫!$H$10*ISNUMBER($AB1887)+01_指標庫!$H$11*ISNUMBER($AC1887)+01_指標庫!$H$12*ISNUMBER($AD1887)+01_指標庫!$H$13*ISNUMBER($AE1887)+01_指標庫!$H$14*ISNUMBER($I1887)+01_指標庫!$H$15*ISNUMBER($AH1887)+01_指標庫!$H$16*ISNUMBER($K1887)+01_指標庫!$H$17*ISNUMBER($AI1887)+01_指標庫!$H$18*ISNUMBER($AJ1887)+01_指標庫!$H$19*ISNUMBER($AK1887)+01_指標庫!$H$20*ISNUMBER($BB1887)+01_指標庫!$H$21*ISNUMBER($BC1887)</f>
        <v>51</v>
      </c>
      <c r="AX1887" s="59" t="n">
        <f aca="false">IF(AW1887=0,50,ROUND((01_指標庫!$H$4*IF(ISNUMBER($F1887),L1887,0)+01_指標庫!$H$5*IF(ISNUMBER($AA1887),AL1887,0)+01_指標庫!$H$6*IF(ISNUMBER($G1887),M1887,0)+01_指標庫!$H$7*IF(ISNUMBER($H1887),N1887,0)+01_指標庫!$H$8*IF(ISNUMBER($AF1887),AQ1887,0)+01_指標庫!$H$9*IF(ISNUMBER($AG1887),AR1887,0)+01_指標庫!$H$10*IF(ISNUMBER($AB1887),AM1887,0)+01_指標庫!$H$11*IF(ISNUMBER($AC1887),AN1887,0)+01_指標庫!$H$12*IF(ISNUMBER($AD1887),AO1887,0)+01_指標庫!$H$13*IF(ISNUMBER($AE1887),AP1887,0)+01_指標庫!$H$14*IF(ISNUMBER($I1887),O1887,0)+01_指標庫!$H$15*IF(ISNUMBER($AH1887),AS1887,0)+01_指標庫!$H$16*IF(ISNUMBER($K1887),P1887,0)+01_指標庫!$H$17*IF(ISNUMBER($AI1887),AT1887,0)+01_指標庫!$H$18*IF(ISNUMBER($AJ1887),AU1887,0)+01_指標庫!$H$19*IF(ISNUMBER($AK1887),AV1887,0)+01_指標庫!$H$20*IF(ISNUMBER($BB1887),BB1887,0)+01_指標庫!$H$21*IF(ISNUMBER($BC1887),BC1887,0))/AW1887,1))</f>
        <v>89.2</v>
      </c>
      <c r="AY1887" s="60"/>
      <c r="AZ1887" s="60"/>
      <c r="BA1887" s="58" t="n">
        <f aca="false">AVERAGE($E1883:$E1887)/AVERAGE($E1878:$E1887)-1</f>
        <v>0.00483054352689938</v>
      </c>
      <c r="BB1887" s="59" t="n">
        <f aca="false">IF(ISNUMBER($BA1887),IF(OR($S1887&lt;=-0.03,$BA1887&lt;-0.003),0,IF(OR($S1887&lt;=-0.02,$BA1887&lt;0.01),50,100)),"")</f>
        <v>50</v>
      </c>
      <c r="BC1887" s="0" t="str">
        <f aca="false">IF(OR(COUNT($AZ1887)=0,COUNT($AZ1886)=0),"",IF(OR($AY1887/$AZ1886-1&lt;=-0.03,$AZ1887/$AZ1886-1&lt;=-0.045,IF(COUNT($AZ1878:$AZ1887)=10,AVERAGE($AZ1883:$AZ1887)/AVERAGE($AZ1878:$AZ1887)-1&lt;-0.01,FALSE())),0,IF(OR($AZ1887/$AZ1886-1&lt;=-0.02,IF(COUNT($AZ1878:$AZ1887)=10,AVERAGE($AZ1883:$AZ1887)/AVERAGE($AZ1878:$AZ1887)-1&lt;0.005,FALSE())),50,100)))</f>
        <v/>
      </c>
    </row>
    <row r="1888" customFormat="false" ht="15" hidden="false" customHeight="true" outlineLevel="0" collapsed="false">
      <c r="A1888" s="47" t="n">
        <v>1884</v>
      </c>
      <c r="B1888" s="48" t="n">
        <v>45293</v>
      </c>
      <c r="C1888" s="47" t="n">
        <v>2024</v>
      </c>
      <c r="D1888" s="49" t="s">
        <v>237</v>
      </c>
      <c r="E1888" s="50" t="n">
        <v>16543.94</v>
      </c>
      <c r="F1888" s="51" t="n">
        <v>0.120085</v>
      </c>
      <c r="G1888" s="51" t="n">
        <v>-0.021462</v>
      </c>
      <c r="H1888" s="52" t="n">
        <v>0.9388</v>
      </c>
      <c r="I1888" s="53" t="n">
        <v>354</v>
      </c>
      <c r="J1888" s="47" t="s">
        <v>235</v>
      </c>
      <c r="K1888" s="54" t="n">
        <v>13.2</v>
      </c>
      <c r="L1888" s="55" t="n">
        <f aca="false">IF(COUNT(F1888)=0,50,IF(F1888&gt;=0,100,IF(F1888&gt;=-0.02,50,0)))</f>
        <v>100</v>
      </c>
      <c r="M1888" s="55" t="n">
        <f aca="false">IF(COUNT(G1888)=0,50,IF(G1888&gt;-0.06,100,IF(G1888&gt;-0.15,50,0)))</f>
        <v>100</v>
      </c>
      <c r="N1888" s="55" t="n">
        <f aca="false">IF(COUNT(H1888)=0,50,IF(H1888&gt;=0.6,100,IF(H1888&gt;=0.4,50,0)))</f>
        <v>100</v>
      </c>
      <c r="O1888" s="55" t="n">
        <f aca="false">IF(COUNT(I1888)=0,50,IF(J1888="proxy_vix",50,IF(I1888&lt;350,100,IF(I1888&lt;=450,50,0))))</f>
        <v>50</v>
      </c>
      <c r="P1888" s="55" t="n">
        <f aca="false">IF(COUNT(K1888)=0,50,IF(K1888&lt;20,100,IF(K1888&lt;=25,50,0)))</f>
        <v>100</v>
      </c>
      <c r="Q1888" s="54"/>
      <c r="R1888" s="47"/>
      <c r="S1888" s="51" t="n">
        <f aca="false">$E1888/$E1887-1</f>
        <v>-0.0167592519403089</v>
      </c>
      <c r="T1888" s="56" t="n">
        <f aca="false">$K1888/$K1887-1</f>
        <v>0.0602409638554218</v>
      </c>
      <c r="V1888" s="57"/>
      <c r="W1888" s="57"/>
      <c r="Y1888" s="1" t="str">
        <f aca="false">IF(AX1888&gt;=70,"EASY",IF(AX1888&gt;40,"UNCERTAIN","HARD"))</f>
        <v>EASY</v>
      </c>
      <c r="AA1888" s="58" t="n">
        <f aca="false">IF($A1888&lt;200,"",AVERAGE($E1839:$E1888)/AVERAGE($E1689:$E1888)-1)</f>
        <v>0.0679886758626305</v>
      </c>
      <c r="AB1888" s="59" t="n">
        <f aca="false">LOOKUP($B1888,07_L1政策步階!$A$4:$A$14,07_L1政策步階!$C$4:$C$14)</f>
        <v>0</v>
      </c>
      <c r="AC1888" s="57"/>
      <c r="AD1888" s="57"/>
      <c r="AE1888" s="57"/>
      <c r="AF1888" s="57"/>
      <c r="AG1888" s="57"/>
      <c r="AH1888" s="57"/>
      <c r="AI1888" s="57"/>
      <c r="AJ1888" s="57"/>
      <c r="AK1888" s="57"/>
      <c r="AL1888" s="59" t="n">
        <f aca="false">IF(ISNUMBER($AA1888),IF($AA1888&gt;=0.005,100,IF($AA1888&gt;=-0.015,50,0)),"")</f>
        <v>100</v>
      </c>
      <c r="AM1888" s="59" t="n">
        <f aca="false">IF(ISNUMBER($AB1888),IF($AB1888=1,100,IF($AB1888=0,50,0)),"")</f>
        <v>50</v>
      </c>
      <c r="AN1888" s="0" t="str">
        <f aca="false">IF(ISNUMBER($AC1888),IF($AC1888&gt;=0.001,100,IF($AC1888&gt;=-0.003,50,0)),"")</f>
        <v/>
      </c>
      <c r="AO1888" s="0" t="str">
        <f aca="false">IF(ISNUMBER($AD1888),IF($AD1888&gt;=0.04,100,IF($AD1888&gt;=0,50,0)),"")</f>
        <v/>
      </c>
      <c r="AP1888" s="0" t="str">
        <f aca="false">IF(ISNUMBER($AE1888),IF($AE1888&gt;=25,100,IF($AE1888&gt;=-75,50,0)),"")</f>
        <v/>
      </c>
      <c r="AQ1888" s="0" t="str">
        <f aca="false">IF(ISNUMBER($AF1888),IF($AF1888&gt;0,100,IF($AF1888&gt;=-50,50,0)),"")</f>
        <v/>
      </c>
      <c r="AR1888" s="0" t="str">
        <f aca="false">IF(ISNUMBER($AG1888),IF($AG1888=1,100,IF($AG1888=0,50,0)),"")</f>
        <v/>
      </c>
      <c r="AS1888" s="0" t="str">
        <f aca="false">IF(ISNUMBER($AH1888),IF($AH1888&lt;0,100,IF($AH1888&lt;=20,50,0)),"")</f>
        <v/>
      </c>
      <c r="AT1888" s="0" t="str">
        <f aca="false">IF(ISNUMBER($AI1888),IF($AI1888&lt;0.95,100,IF($AI1888&lt;=1,50,0)),"")</f>
        <v/>
      </c>
      <c r="AU1888" s="0" t="str">
        <f aca="false">IF(ISNUMBER($AJ1888),IF($AJ1888&lt;30,0,IF($AJ1888&lt;40,50,IF($AJ1888&lt;=90,100,50))),"")</f>
        <v/>
      </c>
      <c r="AV1888" s="0" t="str">
        <f aca="false">IF(ISNUMBER($AK1888),IF($AK1888&gt;-0.2,100,IF($AK1888&gt;=-0.4,50,0)),"")</f>
        <v/>
      </c>
      <c r="AW1888" s="59" t="n">
        <f aca="false">01_指標庫!$H$4*ISNUMBER($F1888)+01_指標庫!$H$5*ISNUMBER($AA1888)+01_指標庫!$H$6*ISNUMBER($G1888)+01_指標庫!$H$7*ISNUMBER($H1888)+01_指標庫!$H$8*ISNUMBER($AF1888)+01_指標庫!$H$9*ISNUMBER($AG1888)+01_指標庫!$H$10*ISNUMBER($AB1888)+01_指標庫!$H$11*ISNUMBER($AC1888)+01_指標庫!$H$12*ISNUMBER($AD1888)+01_指標庫!$H$13*ISNUMBER($AE1888)+01_指標庫!$H$14*ISNUMBER($I1888)+01_指標庫!$H$15*ISNUMBER($AH1888)+01_指標庫!$H$16*ISNUMBER($K1888)+01_指標庫!$H$17*ISNUMBER($AI1888)+01_指標庫!$H$18*ISNUMBER($AJ1888)+01_指標庫!$H$19*ISNUMBER($AK1888)+01_指標庫!$H$20*ISNUMBER($BB1888)+01_指標庫!$H$21*ISNUMBER($BC1888)</f>
        <v>51</v>
      </c>
      <c r="AX1888" s="59" t="n">
        <f aca="false">IF(AW1888=0,50,ROUND((01_指標庫!$H$4*IF(ISNUMBER($F1888),L1888,0)+01_指標庫!$H$5*IF(ISNUMBER($AA1888),AL1888,0)+01_指標庫!$H$6*IF(ISNUMBER($G1888),M1888,0)+01_指標庫!$H$7*IF(ISNUMBER($H1888),N1888,0)+01_指標庫!$H$8*IF(ISNUMBER($AF1888),AQ1888,0)+01_指標庫!$H$9*IF(ISNUMBER($AG1888),AR1888,0)+01_指標庫!$H$10*IF(ISNUMBER($AB1888),AM1888,0)+01_指標庫!$H$11*IF(ISNUMBER($AC1888),AN1888,0)+01_指標庫!$H$12*IF(ISNUMBER($AD1888),AO1888,0)+01_指標庫!$H$13*IF(ISNUMBER($AE1888),AP1888,0)+01_指標庫!$H$14*IF(ISNUMBER($I1888),O1888,0)+01_指標庫!$H$15*IF(ISNUMBER($AH1888),AS1888,0)+01_指標庫!$H$16*IF(ISNUMBER($K1888),P1888,0)+01_指標庫!$H$17*IF(ISNUMBER($AI1888),AT1888,0)+01_指標庫!$H$18*IF(ISNUMBER($AJ1888),AU1888,0)+01_指標庫!$H$19*IF(ISNUMBER($AK1888),AV1888,0)+01_指標庫!$H$20*IF(ISNUMBER($BB1888),BB1888,0)+01_指標庫!$H$21*IF(ISNUMBER($BC1888),BC1888,0))/AW1888,1))</f>
        <v>81.4</v>
      </c>
      <c r="AY1888" s="60"/>
      <c r="AZ1888" s="60"/>
      <c r="BA1888" s="58" t="n">
        <f aca="false">AVERAGE($E1884:$E1888)/AVERAGE($E1879:$E1888)-1</f>
        <v>0.00252247945572948</v>
      </c>
      <c r="BB1888" s="59" t="n">
        <f aca="false">IF(ISNUMBER($BA1888),IF(OR($S1888&lt;=-0.03,$BA1888&lt;-0.003),0,IF(OR($S1888&lt;=-0.02,$BA1888&lt;0.01),50,100)),"")</f>
        <v>50</v>
      </c>
      <c r="BC1888" s="0" t="str">
        <f aca="false">IF(OR(COUNT($AZ1888)=0,COUNT($AZ1887)=0),"",IF(OR($AY1888/$AZ1887-1&lt;=-0.03,$AZ1888/$AZ1887-1&lt;=-0.045,IF(COUNT($AZ1879:$AZ1888)=10,AVERAGE($AZ1884:$AZ1888)/AVERAGE($AZ1879:$AZ1888)-1&lt;-0.01,FALSE())),0,IF(OR($AZ1888/$AZ1887-1&lt;=-0.02,IF(COUNT($AZ1879:$AZ1888)=10,AVERAGE($AZ1884:$AZ1888)/AVERAGE($AZ1879:$AZ1888)-1&lt;0.005,FALSE())),50,100)))</f>
        <v/>
      </c>
    </row>
    <row r="1889" customFormat="false" ht="15" hidden="false" customHeight="true" outlineLevel="0" collapsed="false">
      <c r="A1889" s="47" t="n">
        <v>1885</v>
      </c>
      <c r="B1889" s="48" t="n">
        <v>45294</v>
      </c>
      <c r="C1889" s="47" t="n">
        <v>2024</v>
      </c>
      <c r="D1889" s="49" t="s">
        <v>238</v>
      </c>
      <c r="E1889" s="50" t="n">
        <v>16368.49</v>
      </c>
      <c r="F1889" s="51" t="n">
        <v>0.106764</v>
      </c>
      <c r="G1889" s="51" t="n">
        <v>-0.03184</v>
      </c>
      <c r="H1889" s="52" t="n">
        <v>0.9388</v>
      </c>
      <c r="I1889" s="53" t="n">
        <v>371</v>
      </c>
      <c r="J1889" s="47" t="s">
        <v>235</v>
      </c>
      <c r="K1889" s="54" t="n">
        <v>14.04</v>
      </c>
      <c r="L1889" s="55" t="n">
        <f aca="false">IF(COUNT(F1889)=0,50,IF(F1889&gt;=0,100,IF(F1889&gt;=-0.02,50,0)))</f>
        <v>100</v>
      </c>
      <c r="M1889" s="55" t="n">
        <f aca="false">IF(COUNT(G1889)=0,50,IF(G1889&gt;-0.06,100,IF(G1889&gt;-0.15,50,0)))</f>
        <v>100</v>
      </c>
      <c r="N1889" s="55" t="n">
        <f aca="false">IF(COUNT(H1889)=0,50,IF(H1889&gt;=0.6,100,IF(H1889&gt;=0.4,50,0)))</f>
        <v>100</v>
      </c>
      <c r="O1889" s="55" t="n">
        <f aca="false">IF(COUNT(I1889)=0,50,IF(J1889="proxy_vix",50,IF(I1889&lt;350,100,IF(I1889&lt;=450,50,0))))</f>
        <v>50</v>
      </c>
      <c r="P1889" s="55" t="n">
        <f aca="false">IF(COUNT(K1889)=0,50,IF(K1889&lt;20,100,IF(K1889&lt;=25,50,0)))</f>
        <v>100</v>
      </c>
      <c r="Q1889" s="54"/>
      <c r="R1889" s="47"/>
      <c r="S1889" s="51" t="n">
        <f aca="false">$E1889/$E1888-1</f>
        <v>-0.0106050916528952</v>
      </c>
      <c r="T1889" s="56" t="n">
        <f aca="false">$K1889/$K1888-1</f>
        <v>0.0636363636363637</v>
      </c>
      <c r="V1889" s="57"/>
      <c r="W1889" s="57"/>
      <c r="Y1889" s="1" t="str">
        <f aca="false">IF(AX1889&gt;=70,"EASY",IF(AX1889&gt;40,"UNCERTAIN","HARD"))</f>
        <v>EASY</v>
      </c>
      <c r="AA1889" s="58" t="n">
        <f aca="false">IF($A1889&lt;200,"",AVERAGE($E1840:$E1889)/AVERAGE($E1690:$E1889)-1)</f>
        <v>0.0690435352055061</v>
      </c>
      <c r="AB1889" s="59" t="n">
        <f aca="false">LOOKUP($B1889,07_L1政策步階!$A$4:$A$14,07_L1政策步階!$C$4:$C$14)</f>
        <v>0</v>
      </c>
      <c r="AC1889" s="57"/>
      <c r="AD1889" s="57"/>
      <c r="AE1889" s="57"/>
      <c r="AF1889" s="57"/>
      <c r="AG1889" s="57"/>
      <c r="AH1889" s="57"/>
      <c r="AI1889" s="57"/>
      <c r="AJ1889" s="57"/>
      <c r="AK1889" s="57"/>
      <c r="AL1889" s="59" t="n">
        <f aca="false">IF(ISNUMBER($AA1889),IF($AA1889&gt;=0.005,100,IF($AA1889&gt;=-0.015,50,0)),"")</f>
        <v>100</v>
      </c>
      <c r="AM1889" s="59" t="n">
        <f aca="false">IF(ISNUMBER($AB1889),IF($AB1889=1,100,IF($AB1889=0,50,0)),"")</f>
        <v>50</v>
      </c>
      <c r="AN1889" s="0" t="str">
        <f aca="false">IF(ISNUMBER($AC1889),IF($AC1889&gt;=0.001,100,IF($AC1889&gt;=-0.003,50,0)),"")</f>
        <v/>
      </c>
      <c r="AO1889" s="0" t="str">
        <f aca="false">IF(ISNUMBER($AD1889),IF($AD1889&gt;=0.04,100,IF($AD1889&gt;=0,50,0)),"")</f>
        <v/>
      </c>
      <c r="AP1889" s="0" t="str">
        <f aca="false">IF(ISNUMBER($AE1889),IF($AE1889&gt;=25,100,IF($AE1889&gt;=-75,50,0)),"")</f>
        <v/>
      </c>
      <c r="AQ1889" s="0" t="str">
        <f aca="false">IF(ISNUMBER($AF1889),IF($AF1889&gt;0,100,IF($AF1889&gt;=-50,50,0)),"")</f>
        <v/>
      </c>
      <c r="AR1889" s="0" t="str">
        <f aca="false">IF(ISNUMBER($AG1889),IF($AG1889=1,100,IF($AG1889=0,50,0)),"")</f>
        <v/>
      </c>
      <c r="AS1889" s="0" t="str">
        <f aca="false">IF(ISNUMBER($AH1889),IF($AH1889&lt;0,100,IF($AH1889&lt;=20,50,0)),"")</f>
        <v/>
      </c>
      <c r="AT1889" s="0" t="str">
        <f aca="false">IF(ISNUMBER($AI1889),IF($AI1889&lt;0.95,100,IF($AI1889&lt;=1,50,0)),"")</f>
        <v/>
      </c>
      <c r="AU1889" s="0" t="str">
        <f aca="false">IF(ISNUMBER($AJ1889),IF($AJ1889&lt;30,0,IF($AJ1889&lt;40,50,IF($AJ1889&lt;=90,100,50))),"")</f>
        <v/>
      </c>
      <c r="AV1889" s="0" t="str">
        <f aca="false">IF(ISNUMBER($AK1889),IF($AK1889&gt;-0.2,100,IF($AK1889&gt;=-0.4,50,0)),"")</f>
        <v/>
      </c>
      <c r="AW1889" s="59" t="n">
        <f aca="false">01_指標庫!$H$4*ISNUMBER($F1889)+01_指標庫!$H$5*ISNUMBER($AA1889)+01_指標庫!$H$6*ISNUMBER($G1889)+01_指標庫!$H$7*ISNUMBER($H1889)+01_指標庫!$H$8*ISNUMBER($AF1889)+01_指標庫!$H$9*ISNUMBER($AG1889)+01_指標庫!$H$10*ISNUMBER($AB1889)+01_指標庫!$H$11*ISNUMBER($AC1889)+01_指標庫!$H$12*ISNUMBER($AD1889)+01_指標庫!$H$13*ISNUMBER($AE1889)+01_指標庫!$H$14*ISNUMBER($I1889)+01_指標庫!$H$15*ISNUMBER($AH1889)+01_指標庫!$H$16*ISNUMBER($K1889)+01_指標庫!$H$17*ISNUMBER($AI1889)+01_指標庫!$H$18*ISNUMBER($AJ1889)+01_指標庫!$H$19*ISNUMBER($AK1889)+01_指標庫!$H$20*ISNUMBER($BB1889)+01_指標庫!$H$21*ISNUMBER($BC1889)</f>
        <v>51</v>
      </c>
      <c r="AX1889" s="59" t="n">
        <f aca="false">IF(AW1889=0,50,ROUND((01_指標庫!$H$4*IF(ISNUMBER($F1889),L1889,0)+01_指標庫!$H$5*IF(ISNUMBER($AA1889),AL1889,0)+01_指標庫!$H$6*IF(ISNUMBER($G1889),M1889,0)+01_指標庫!$H$7*IF(ISNUMBER($H1889),N1889,0)+01_指標庫!$H$8*IF(ISNUMBER($AF1889),AQ1889,0)+01_指標庫!$H$9*IF(ISNUMBER($AG1889),AR1889,0)+01_指標庫!$H$10*IF(ISNUMBER($AB1889),AM1889,0)+01_指標庫!$H$11*IF(ISNUMBER($AC1889),AN1889,0)+01_指標庫!$H$12*IF(ISNUMBER($AD1889),AO1889,0)+01_指標庫!$H$13*IF(ISNUMBER($AE1889),AP1889,0)+01_指標庫!$H$14*IF(ISNUMBER($I1889),O1889,0)+01_指標庫!$H$15*IF(ISNUMBER($AH1889),AS1889,0)+01_指標庫!$H$16*IF(ISNUMBER($K1889),P1889,0)+01_指標庫!$H$17*IF(ISNUMBER($AI1889),AT1889,0)+01_指標庫!$H$18*IF(ISNUMBER($AJ1889),AU1889,0)+01_指標庫!$H$19*IF(ISNUMBER($AK1889),AV1889,0)+01_指標庫!$H$20*IF(ISNUMBER($BB1889),BB1889,0)+01_指標庫!$H$21*IF(ISNUMBER($BC1889),BC1889,0))/AW1889,1))</f>
        <v>81.4</v>
      </c>
      <c r="AY1889" s="60"/>
      <c r="AZ1889" s="60"/>
      <c r="BA1889" s="58" t="n">
        <f aca="false">AVERAGE($E1885:$E1889)/AVERAGE($E1880:$E1889)-1</f>
        <v>-0.00140835465986089</v>
      </c>
      <c r="BB1889" s="59" t="n">
        <f aca="false">IF(ISNUMBER($BA1889),IF(OR($S1889&lt;=-0.03,$BA1889&lt;-0.003),0,IF(OR($S1889&lt;=-0.02,$BA1889&lt;0.01),50,100)),"")</f>
        <v>50</v>
      </c>
      <c r="BC1889" s="0" t="str">
        <f aca="false">IF(OR(COUNT($AZ1889)=0,COUNT($AZ1888)=0),"",IF(OR($AY1889/$AZ1888-1&lt;=-0.03,$AZ1889/$AZ1888-1&lt;=-0.045,IF(COUNT($AZ1880:$AZ1889)=10,AVERAGE($AZ1885:$AZ1889)/AVERAGE($AZ1880:$AZ1889)-1&lt;-0.01,FALSE())),0,IF(OR($AZ1889/$AZ1888-1&lt;=-0.02,IF(COUNT($AZ1880:$AZ1889)=10,AVERAGE($AZ1885:$AZ1889)/AVERAGE($AZ1880:$AZ1889)-1&lt;0.005,FALSE())),50,100)))</f>
        <v/>
      </c>
    </row>
    <row r="1890" customFormat="false" ht="15" hidden="false" customHeight="true" outlineLevel="0" collapsed="false">
      <c r="A1890" s="47" t="n">
        <v>1886</v>
      </c>
      <c r="B1890" s="48" t="n">
        <v>45295</v>
      </c>
      <c r="C1890" s="47" t="n">
        <v>2024</v>
      </c>
      <c r="D1890" s="49" t="s">
        <v>239</v>
      </c>
      <c r="E1890" s="50" t="n">
        <v>16282.01</v>
      </c>
      <c r="F1890" s="51" t="n">
        <v>0.099534</v>
      </c>
      <c r="G1890" s="51" t="n">
        <v>-0.036955</v>
      </c>
      <c r="H1890" s="52" t="n">
        <v>0.9184</v>
      </c>
      <c r="I1890" s="53" t="n">
        <v>369</v>
      </c>
      <c r="J1890" s="47" t="s">
        <v>235</v>
      </c>
      <c r="K1890" s="54" t="n">
        <v>14.13</v>
      </c>
      <c r="L1890" s="55" t="n">
        <f aca="false">IF(COUNT(F1890)=0,50,IF(F1890&gt;=0,100,IF(F1890&gt;=-0.02,50,0)))</f>
        <v>100</v>
      </c>
      <c r="M1890" s="55" t="n">
        <f aca="false">IF(COUNT(G1890)=0,50,IF(G1890&gt;-0.06,100,IF(G1890&gt;-0.15,50,0)))</f>
        <v>100</v>
      </c>
      <c r="N1890" s="55" t="n">
        <f aca="false">IF(COUNT(H1890)=0,50,IF(H1890&gt;=0.6,100,IF(H1890&gt;=0.4,50,0)))</f>
        <v>100</v>
      </c>
      <c r="O1890" s="55" t="n">
        <f aca="false">IF(COUNT(I1890)=0,50,IF(J1890="proxy_vix",50,IF(I1890&lt;350,100,IF(I1890&lt;=450,50,0))))</f>
        <v>50</v>
      </c>
      <c r="P1890" s="55" t="n">
        <f aca="false">IF(COUNT(K1890)=0,50,IF(K1890&lt;20,100,IF(K1890&lt;=25,50,0)))</f>
        <v>100</v>
      </c>
      <c r="Q1890" s="54"/>
      <c r="R1890" s="47"/>
      <c r="S1890" s="51" t="n">
        <f aca="false">$E1890/$E1889-1</f>
        <v>-0.00528332179694035</v>
      </c>
      <c r="T1890" s="56" t="n">
        <f aca="false">$K1890/$K1889-1</f>
        <v>0.00641025641025661</v>
      </c>
      <c r="V1890" s="57"/>
      <c r="W1890" s="57"/>
      <c r="Y1890" s="1" t="str">
        <f aca="false">IF(AX1890&gt;=70,"EASY",IF(AX1890&gt;40,"UNCERTAIN","HARD"))</f>
        <v>EASY</v>
      </c>
      <c r="AA1890" s="58" t="n">
        <f aca="false">IF($A1890&lt;200,"",AVERAGE($E1841:$E1890)/AVERAGE($E1691:$E1890)-1)</f>
        <v>0.0699661519940173</v>
      </c>
      <c r="AB1890" s="59" t="n">
        <f aca="false">LOOKUP($B1890,07_L1政策步階!$A$4:$A$14,07_L1政策步階!$C$4:$C$14)</f>
        <v>0</v>
      </c>
      <c r="AC1890" s="57"/>
      <c r="AD1890" s="57"/>
      <c r="AE1890" s="57"/>
      <c r="AF1890" s="57"/>
      <c r="AG1890" s="57"/>
      <c r="AH1890" s="57"/>
      <c r="AI1890" s="57"/>
      <c r="AJ1890" s="57"/>
      <c r="AK1890" s="57"/>
      <c r="AL1890" s="59" t="n">
        <f aca="false">IF(ISNUMBER($AA1890),IF($AA1890&gt;=0.005,100,IF($AA1890&gt;=-0.015,50,0)),"")</f>
        <v>100</v>
      </c>
      <c r="AM1890" s="59" t="n">
        <f aca="false">IF(ISNUMBER($AB1890),IF($AB1890=1,100,IF($AB1890=0,50,0)),"")</f>
        <v>50</v>
      </c>
      <c r="AN1890" s="0" t="str">
        <f aca="false">IF(ISNUMBER($AC1890),IF($AC1890&gt;=0.001,100,IF($AC1890&gt;=-0.003,50,0)),"")</f>
        <v/>
      </c>
      <c r="AO1890" s="0" t="str">
        <f aca="false">IF(ISNUMBER($AD1890),IF($AD1890&gt;=0.04,100,IF($AD1890&gt;=0,50,0)),"")</f>
        <v/>
      </c>
      <c r="AP1890" s="0" t="str">
        <f aca="false">IF(ISNUMBER($AE1890),IF($AE1890&gt;=25,100,IF($AE1890&gt;=-75,50,0)),"")</f>
        <v/>
      </c>
      <c r="AQ1890" s="0" t="str">
        <f aca="false">IF(ISNUMBER($AF1890),IF($AF1890&gt;0,100,IF($AF1890&gt;=-50,50,0)),"")</f>
        <v/>
      </c>
      <c r="AR1890" s="0" t="str">
        <f aca="false">IF(ISNUMBER($AG1890),IF($AG1890=1,100,IF($AG1890=0,50,0)),"")</f>
        <v/>
      </c>
      <c r="AS1890" s="0" t="str">
        <f aca="false">IF(ISNUMBER($AH1890),IF($AH1890&lt;0,100,IF($AH1890&lt;=20,50,0)),"")</f>
        <v/>
      </c>
      <c r="AT1890" s="0" t="str">
        <f aca="false">IF(ISNUMBER($AI1890),IF($AI1890&lt;0.95,100,IF($AI1890&lt;=1,50,0)),"")</f>
        <v/>
      </c>
      <c r="AU1890" s="0" t="str">
        <f aca="false">IF(ISNUMBER($AJ1890),IF($AJ1890&lt;30,0,IF($AJ1890&lt;40,50,IF($AJ1890&lt;=90,100,50))),"")</f>
        <v/>
      </c>
      <c r="AV1890" s="0" t="str">
        <f aca="false">IF(ISNUMBER($AK1890),IF($AK1890&gt;-0.2,100,IF($AK1890&gt;=-0.4,50,0)),"")</f>
        <v/>
      </c>
      <c r="AW1890" s="59" t="n">
        <f aca="false">01_指標庫!$H$4*ISNUMBER($F1890)+01_指標庫!$H$5*ISNUMBER($AA1890)+01_指標庫!$H$6*ISNUMBER($G1890)+01_指標庫!$H$7*ISNUMBER($H1890)+01_指標庫!$H$8*ISNUMBER($AF1890)+01_指標庫!$H$9*ISNUMBER($AG1890)+01_指標庫!$H$10*ISNUMBER($AB1890)+01_指標庫!$H$11*ISNUMBER($AC1890)+01_指標庫!$H$12*ISNUMBER($AD1890)+01_指標庫!$H$13*ISNUMBER($AE1890)+01_指標庫!$H$14*ISNUMBER($I1890)+01_指標庫!$H$15*ISNUMBER($AH1890)+01_指標庫!$H$16*ISNUMBER($K1890)+01_指標庫!$H$17*ISNUMBER($AI1890)+01_指標庫!$H$18*ISNUMBER($AJ1890)+01_指標庫!$H$19*ISNUMBER($AK1890)+01_指標庫!$H$20*ISNUMBER($BB1890)+01_指標庫!$H$21*ISNUMBER($BC1890)</f>
        <v>51</v>
      </c>
      <c r="AX1890" s="59" t="n">
        <f aca="false">IF(AW1890=0,50,ROUND((01_指標庫!$H$4*IF(ISNUMBER($F1890),L1890,0)+01_指標庫!$H$5*IF(ISNUMBER($AA1890),AL1890,0)+01_指標庫!$H$6*IF(ISNUMBER($G1890),M1890,0)+01_指標庫!$H$7*IF(ISNUMBER($H1890),N1890,0)+01_指標庫!$H$8*IF(ISNUMBER($AF1890),AQ1890,0)+01_指標庫!$H$9*IF(ISNUMBER($AG1890),AR1890,0)+01_指標庫!$H$10*IF(ISNUMBER($AB1890),AM1890,0)+01_指標庫!$H$11*IF(ISNUMBER($AC1890),AN1890,0)+01_指標庫!$H$12*IF(ISNUMBER($AD1890),AO1890,0)+01_指標庫!$H$13*IF(ISNUMBER($AE1890),AP1890,0)+01_指標庫!$H$14*IF(ISNUMBER($I1890),O1890,0)+01_指標庫!$H$15*IF(ISNUMBER($AH1890),AS1890,0)+01_指標庫!$H$16*IF(ISNUMBER($K1890),P1890,0)+01_指標庫!$H$17*IF(ISNUMBER($AI1890),AT1890,0)+01_指標庫!$H$18*IF(ISNUMBER($AJ1890),AU1890,0)+01_指標庫!$H$19*IF(ISNUMBER($AK1890),AV1890,0)+01_指標庫!$H$20*IF(ISNUMBER($BB1890),BB1890,0)+01_指標庫!$H$21*IF(ISNUMBER($BC1890),BC1890,0))/AW1890,1))</f>
        <v>75.5</v>
      </c>
      <c r="AY1890" s="60"/>
      <c r="AZ1890" s="60"/>
      <c r="BA1890" s="58" t="n">
        <f aca="false">AVERAGE($E1886:$E1890)/AVERAGE($E1881:$E1890)-1</f>
        <v>-0.00572799577344552</v>
      </c>
      <c r="BB1890" s="59" t="n">
        <f aca="false">IF(ISNUMBER($BA1890),IF(OR($S1890&lt;=-0.03,$BA1890&lt;-0.003),0,IF(OR($S1890&lt;=-0.02,$BA1890&lt;0.01),50,100)),"")</f>
        <v>0</v>
      </c>
      <c r="BC1890" s="0" t="str">
        <f aca="false">IF(OR(COUNT($AZ1890)=0,COUNT($AZ1889)=0),"",IF(OR($AY1890/$AZ1889-1&lt;=-0.03,$AZ1890/$AZ1889-1&lt;=-0.045,IF(COUNT($AZ1881:$AZ1890)=10,AVERAGE($AZ1886:$AZ1890)/AVERAGE($AZ1881:$AZ1890)-1&lt;-0.01,FALSE())),0,IF(OR($AZ1890/$AZ1889-1&lt;=-0.02,IF(COUNT($AZ1881:$AZ1890)=10,AVERAGE($AZ1886:$AZ1890)/AVERAGE($AZ1881:$AZ1890)-1&lt;0.005,FALSE())),50,100)))</f>
        <v/>
      </c>
    </row>
    <row r="1891" customFormat="false" ht="15" hidden="false" customHeight="true" outlineLevel="0" collapsed="false">
      <c r="A1891" s="47" t="n">
        <v>1887</v>
      </c>
      <c r="B1891" s="48" t="n">
        <v>45296</v>
      </c>
      <c r="C1891" s="47" t="n">
        <v>2024</v>
      </c>
      <c r="D1891" s="49" t="s">
        <v>234</v>
      </c>
      <c r="E1891" s="50" t="n">
        <v>16305.98</v>
      </c>
      <c r="F1891" s="51" t="n">
        <v>0.099829</v>
      </c>
      <c r="G1891" s="51" t="n">
        <v>-0.035537</v>
      </c>
      <c r="H1891" s="52" t="n">
        <v>0.9184</v>
      </c>
      <c r="I1891" s="53" t="n">
        <v>368</v>
      </c>
      <c r="J1891" s="47" t="s">
        <v>235</v>
      </c>
      <c r="K1891" s="54" t="n">
        <v>13.35</v>
      </c>
      <c r="L1891" s="55" t="n">
        <f aca="false">IF(COUNT(F1891)=0,50,IF(F1891&gt;=0,100,IF(F1891&gt;=-0.02,50,0)))</f>
        <v>100</v>
      </c>
      <c r="M1891" s="55" t="n">
        <f aca="false">IF(COUNT(G1891)=0,50,IF(G1891&gt;-0.06,100,IF(G1891&gt;-0.15,50,0)))</f>
        <v>100</v>
      </c>
      <c r="N1891" s="55" t="n">
        <f aca="false">IF(COUNT(H1891)=0,50,IF(H1891&gt;=0.6,100,IF(H1891&gt;=0.4,50,0)))</f>
        <v>100</v>
      </c>
      <c r="O1891" s="55" t="n">
        <f aca="false">IF(COUNT(I1891)=0,50,IF(J1891="proxy_vix",50,IF(I1891&lt;350,100,IF(I1891&lt;=450,50,0))))</f>
        <v>50</v>
      </c>
      <c r="P1891" s="55" t="n">
        <f aca="false">IF(COUNT(K1891)=0,50,IF(K1891&lt;20,100,IF(K1891&lt;=25,50,0)))</f>
        <v>100</v>
      </c>
      <c r="Q1891" s="54"/>
      <c r="R1891" s="47"/>
      <c r="S1891" s="51" t="n">
        <f aca="false">$E1891/$E1890-1</f>
        <v>0.00147217696095248</v>
      </c>
      <c r="T1891" s="56" t="n">
        <f aca="false">$K1891/$K1890-1</f>
        <v>-0.0552016985138005</v>
      </c>
      <c r="V1891" s="57"/>
      <c r="W1891" s="57"/>
      <c r="Y1891" s="1" t="str">
        <f aca="false">IF(AX1891&gt;=70,"EASY",IF(AX1891&gt;40,"UNCERTAIN","HARD"))</f>
        <v>EASY</v>
      </c>
      <c r="AA1891" s="58" t="n">
        <f aca="false">IF($A1891&lt;200,"",AVERAGE($E1842:$E1891)/AVERAGE($E1692:$E1891)-1)</f>
        <v>0.0707844968831457</v>
      </c>
      <c r="AB1891" s="59" t="n">
        <f aca="false">LOOKUP($B1891,07_L1政策步階!$A$4:$A$14,07_L1政策步階!$C$4:$C$14)</f>
        <v>0</v>
      </c>
      <c r="AC1891" s="57"/>
      <c r="AD1891" s="57"/>
      <c r="AE1891" s="57"/>
      <c r="AF1891" s="57"/>
      <c r="AG1891" s="57"/>
      <c r="AH1891" s="57"/>
      <c r="AI1891" s="57"/>
      <c r="AJ1891" s="57"/>
      <c r="AK1891" s="57"/>
      <c r="AL1891" s="59" t="n">
        <f aca="false">IF(ISNUMBER($AA1891),IF($AA1891&gt;=0.005,100,IF($AA1891&gt;=-0.015,50,0)),"")</f>
        <v>100</v>
      </c>
      <c r="AM1891" s="59" t="n">
        <f aca="false">IF(ISNUMBER($AB1891),IF($AB1891=1,100,IF($AB1891=0,50,0)),"")</f>
        <v>50</v>
      </c>
      <c r="AN1891" s="0" t="str">
        <f aca="false">IF(ISNUMBER($AC1891),IF($AC1891&gt;=0.001,100,IF($AC1891&gt;=-0.003,50,0)),"")</f>
        <v/>
      </c>
      <c r="AO1891" s="0" t="str">
        <f aca="false">IF(ISNUMBER($AD1891),IF($AD1891&gt;=0.04,100,IF($AD1891&gt;=0,50,0)),"")</f>
        <v/>
      </c>
      <c r="AP1891" s="0" t="str">
        <f aca="false">IF(ISNUMBER($AE1891),IF($AE1891&gt;=25,100,IF($AE1891&gt;=-75,50,0)),"")</f>
        <v/>
      </c>
      <c r="AQ1891" s="0" t="str">
        <f aca="false">IF(ISNUMBER($AF1891),IF($AF1891&gt;0,100,IF($AF1891&gt;=-50,50,0)),"")</f>
        <v/>
      </c>
      <c r="AR1891" s="0" t="str">
        <f aca="false">IF(ISNUMBER($AG1891),IF($AG1891=1,100,IF($AG1891=0,50,0)),"")</f>
        <v/>
      </c>
      <c r="AS1891" s="0" t="str">
        <f aca="false">IF(ISNUMBER($AH1891),IF($AH1891&lt;0,100,IF($AH1891&lt;=20,50,0)),"")</f>
        <v/>
      </c>
      <c r="AT1891" s="0" t="str">
        <f aca="false">IF(ISNUMBER($AI1891),IF($AI1891&lt;0.95,100,IF($AI1891&lt;=1,50,0)),"")</f>
        <v/>
      </c>
      <c r="AU1891" s="0" t="str">
        <f aca="false">IF(ISNUMBER($AJ1891),IF($AJ1891&lt;30,0,IF($AJ1891&lt;40,50,IF($AJ1891&lt;=90,100,50))),"")</f>
        <v/>
      </c>
      <c r="AV1891" s="0" t="str">
        <f aca="false">IF(ISNUMBER($AK1891),IF($AK1891&gt;-0.2,100,IF($AK1891&gt;=-0.4,50,0)),"")</f>
        <v/>
      </c>
      <c r="AW1891" s="59" t="n">
        <f aca="false">01_指標庫!$H$4*ISNUMBER($F1891)+01_指標庫!$H$5*ISNUMBER($AA1891)+01_指標庫!$H$6*ISNUMBER($G1891)+01_指標庫!$H$7*ISNUMBER($H1891)+01_指標庫!$H$8*ISNUMBER($AF1891)+01_指標庫!$H$9*ISNUMBER($AG1891)+01_指標庫!$H$10*ISNUMBER($AB1891)+01_指標庫!$H$11*ISNUMBER($AC1891)+01_指標庫!$H$12*ISNUMBER($AD1891)+01_指標庫!$H$13*ISNUMBER($AE1891)+01_指標庫!$H$14*ISNUMBER($I1891)+01_指標庫!$H$15*ISNUMBER($AH1891)+01_指標庫!$H$16*ISNUMBER($K1891)+01_指標庫!$H$17*ISNUMBER($AI1891)+01_指標庫!$H$18*ISNUMBER($AJ1891)+01_指標庫!$H$19*ISNUMBER($AK1891)+01_指標庫!$H$20*ISNUMBER($BB1891)+01_指標庫!$H$21*ISNUMBER($BC1891)</f>
        <v>51</v>
      </c>
      <c r="AX1891" s="59" t="n">
        <f aca="false">IF(AW1891=0,50,ROUND((01_指標庫!$H$4*IF(ISNUMBER($F1891),L1891,0)+01_指標庫!$H$5*IF(ISNUMBER($AA1891),AL1891,0)+01_指標庫!$H$6*IF(ISNUMBER($G1891),M1891,0)+01_指標庫!$H$7*IF(ISNUMBER($H1891),N1891,0)+01_指標庫!$H$8*IF(ISNUMBER($AF1891),AQ1891,0)+01_指標庫!$H$9*IF(ISNUMBER($AG1891),AR1891,0)+01_指標庫!$H$10*IF(ISNUMBER($AB1891),AM1891,0)+01_指標庫!$H$11*IF(ISNUMBER($AC1891),AN1891,0)+01_指標庫!$H$12*IF(ISNUMBER($AD1891),AO1891,0)+01_指標庫!$H$13*IF(ISNUMBER($AE1891),AP1891,0)+01_指標庫!$H$14*IF(ISNUMBER($I1891),O1891,0)+01_指標庫!$H$15*IF(ISNUMBER($AH1891),AS1891,0)+01_指標庫!$H$16*IF(ISNUMBER($K1891),P1891,0)+01_指標庫!$H$17*IF(ISNUMBER($AI1891),AT1891,0)+01_指標庫!$H$18*IF(ISNUMBER($AJ1891),AU1891,0)+01_指標庫!$H$19*IF(ISNUMBER($AK1891),AV1891,0)+01_指標庫!$H$20*IF(ISNUMBER($BB1891),BB1891,0)+01_指標庫!$H$21*IF(ISNUMBER($BC1891),BC1891,0))/AW1891,1))</f>
        <v>75.5</v>
      </c>
      <c r="AY1891" s="60"/>
      <c r="AZ1891" s="60"/>
      <c r="BA1891" s="58" t="n">
        <f aca="false">AVERAGE($E1887:$E1891)/AVERAGE($E1882:$E1891)-1</f>
        <v>-0.0113614413507374</v>
      </c>
      <c r="BB1891" s="59" t="n">
        <f aca="false">IF(ISNUMBER($BA1891),IF(OR($S1891&lt;=-0.03,$BA1891&lt;-0.003),0,IF(OR($S1891&lt;=-0.02,$BA1891&lt;0.01),50,100)),"")</f>
        <v>0</v>
      </c>
      <c r="BC1891" s="0" t="str">
        <f aca="false">IF(OR(COUNT($AZ1891)=0,COUNT($AZ1890)=0),"",IF(OR($AY1891/$AZ1890-1&lt;=-0.03,$AZ1891/$AZ1890-1&lt;=-0.045,IF(COUNT($AZ1882:$AZ1891)=10,AVERAGE($AZ1887:$AZ1891)/AVERAGE($AZ1882:$AZ1891)-1&lt;-0.01,FALSE())),0,IF(OR($AZ1891/$AZ1890-1&lt;=-0.02,IF(COUNT($AZ1882:$AZ1891)=10,AVERAGE($AZ1887:$AZ1891)/AVERAGE($AZ1882:$AZ1891)-1&lt;0.005,FALSE())),50,100)))</f>
        <v/>
      </c>
    </row>
    <row r="1892" customFormat="false" ht="15" hidden="false" customHeight="true" outlineLevel="0" collapsed="false">
      <c r="A1892" s="47" t="n">
        <v>1888</v>
      </c>
      <c r="B1892" s="48" t="n">
        <v>45299</v>
      </c>
      <c r="C1892" s="47" t="n">
        <v>2024</v>
      </c>
      <c r="D1892" s="49" t="s">
        <v>236</v>
      </c>
      <c r="E1892" s="50" t="n">
        <v>16649.87</v>
      </c>
      <c r="F1892" s="51" t="n">
        <v>0.12148</v>
      </c>
      <c r="G1892" s="51" t="n">
        <v>-0.015197</v>
      </c>
      <c r="H1892" s="52" t="n">
        <v>0.9184</v>
      </c>
      <c r="I1892" s="53" t="n">
        <v>363</v>
      </c>
      <c r="J1892" s="47" t="s">
        <v>235</v>
      </c>
      <c r="K1892" s="54" t="n">
        <v>13.08</v>
      </c>
      <c r="L1892" s="55" t="n">
        <f aca="false">IF(COUNT(F1892)=0,50,IF(F1892&gt;=0,100,IF(F1892&gt;=-0.02,50,0)))</f>
        <v>100</v>
      </c>
      <c r="M1892" s="55" t="n">
        <f aca="false">IF(COUNT(G1892)=0,50,IF(G1892&gt;-0.06,100,IF(G1892&gt;-0.15,50,0)))</f>
        <v>100</v>
      </c>
      <c r="N1892" s="55" t="n">
        <f aca="false">IF(COUNT(H1892)=0,50,IF(H1892&gt;=0.6,100,IF(H1892&gt;=0.4,50,0)))</f>
        <v>100</v>
      </c>
      <c r="O1892" s="55" t="n">
        <f aca="false">IF(COUNT(I1892)=0,50,IF(J1892="proxy_vix",50,IF(I1892&lt;350,100,IF(I1892&lt;=450,50,0))))</f>
        <v>50</v>
      </c>
      <c r="P1892" s="55" t="n">
        <f aca="false">IF(COUNT(K1892)=0,50,IF(K1892&lt;20,100,IF(K1892&lt;=25,50,0)))</f>
        <v>100</v>
      </c>
      <c r="Q1892" s="54"/>
      <c r="R1892" s="47"/>
      <c r="S1892" s="51" t="n">
        <f aca="false">$E1892/$E1891-1</f>
        <v>0.0210898087695435</v>
      </c>
      <c r="T1892" s="56" t="n">
        <f aca="false">$K1892/$K1891-1</f>
        <v>-0.0202247191011236</v>
      </c>
      <c r="V1892" s="57"/>
      <c r="W1892" s="57"/>
      <c r="Y1892" s="1" t="str">
        <f aca="false">IF(AX1892&gt;=70,"EASY",IF(AX1892&gt;40,"UNCERTAIN","HARD"))</f>
        <v>EASY</v>
      </c>
      <c r="AA1892" s="58" t="n">
        <f aca="false">IF($A1892&lt;200,"",AVERAGE($E1843:$E1892)/AVERAGE($E1693:$E1892)-1)</f>
        <v>0.0723677858833229</v>
      </c>
      <c r="AB1892" s="59" t="n">
        <f aca="false">LOOKUP($B1892,07_L1政策步階!$A$4:$A$14,07_L1政策步階!$C$4:$C$14)</f>
        <v>0</v>
      </c>
      <c r="AC1892" s="57"/>
      <c r="AD1892" s="57"/>
      <c r="AE1892" s="57"/>
      <c r="AF1892" s="57"/>
      <c r="AG1892" s="57"/>
      <c r="AH1892" s="57"/>
      <c r="AI1892" s="57"/>
      <c r="AJ1892" s="57"/>
      <c r="AK1892" s="57"/>
      <c r="AL1892" s="59" t="n">
        <f aca="false">IF(ISNUMBER($AA1892),IF($AA1892&gt;=0.005,100,IF($AA1892&gt;=-0.015,50,0)),"")</f>
        <v>100</v>
      </c>
      <c r="AM1892" s="59" t="n">
        <f aca="false">IF(ISNUMBER($AB1892),IF($AB1892=1,100,IF($AB1892=0,50,0)),"")</f>
        <v>50</v>
      </c>
      <c r="AN1892" s="0" t="str">
        <f aca="false">IF(ISNUMBER($AC1892),IF($AC1892&gt;=0.001,100,IF($AC1892&gt;=-0.003,50,0)),"")</f>
        <v/>
      </c>
      <c r="AO1892" s="0" t="str">
        <f aca="false">IF(ISNUMBER($AD1892),IF($AD1892&gt;=0.04,100,IF($AD1892&gt;=0,50,0)),"")</f>
        <v/>
      </c>
      <c r="AP1892" s="0" t="str">
        <f aca="false">IF(ISNUMBER($AE1892),IF($AE1892&gt;=25,100,IF($AE1892&gt;=-75,50,0)),"")</f>
        <v/>
      </c>
      <c r="AQ1892" s="0" t="str">
        <f aca="false">IF(ISNUMBER($AF1892),IF($AF1892&gt;0,100,IF($AF1892&gt;=-50,50,0)),"")</f>
        <v/>
      </c>
      <c r="AR1892" s="0" t="str">
        <f aca="false">IF(ISNUMBER($AG1892),IF($AG1892=1,100,IF($AG1892=0,50,0)),"")</f>
        <v/>
      </c>
      <c r="AS1892" s="0" t="str">
        <f aca="false">IF(ISNUMBER($AH1892),IF($AH1892&lt;0,100,IF($AH1892&lt;=20,50,0)),"")</f>
        <v/>
      </c>
      <c r="AT1892" s="0" t="str">
        <f aca="false">IF(ISNUMBER($AI1892),IF($AI1892&lt;0.95,100,IF($AI1892&lt;=1,50,0)),"")</f>
        <v/>
      </c>
      <c r="AU1892" s="0" t="str">
        <f aca="false">IF(ISNUMBER($AJ1892),IF($AJ1892&lt;30,0,IF($AJ1892&lt;40,50,IF($AJ1892&lt;=90,100,50))),"")</f>
        <v/>
      </c>
      <c r="AV1892" s="0" t="str">
        <f aca="false">IF(ISNUMBER($AK1892),IF($AK1892&gt;-0.2,100,IF($AK1892&gt;=-0.4,50,0)),"")</f>
        <v/>
      </c>
      <c r="AW1892" s="59" t="n">
        <f aca="false">01_指標庫!$H$4*ISNUMBER($F1892)+01_指標庫!$H$5*ISNUMBER($AA1892)+01_指標庫!$H$6*ISNUMBER($G1892)+01_指標庫!$H$7*ISNUMBER($H1892)+01_指標庫!$H$8*ISNUMBER($AF1892)+01_指標庫!$H$9*ISNUMBER($AG1892)+01_指標庫!$H$10*ISNUMBER($AB1892)+01_指標庫!$H$11*ISNUMBER($AC1892)+01_指標庫!$H$12*ISNUMBER($AD1892)+01_指標庫!$H$13*ISNUMBER($AE1892)+01_指標庫!$H$14*ISNUMBER($I1892)+01_指標庫!$H$15*ISNUMBER($AH1892)+01_指標庫!$H$16*ISNUMBER($K1892)+01_指標庫!$H$17*ISNUMBER($AI1892)+01_指標庫!$H$18*ISNUMBER($AJ1892)+01_指標庫!$H$19*ISNUMBER($AK1892)+01_指標庫!$H$20*ISNUMBER($BB1892)+01_指標庫!$H$21*ISNUMBER($BC1892)</f>
        <v>51</v>
      </c>
      <c r="AX1892" s="59" t="n">
        <f aca="false">IF(AW1892=0,50,ROUND((01_指標庫!$H$4*IF(ISNUMBER($F1892),L1892,0)+01_指標庫!$H$5*IF(ISNUMBER($AA1892),AL1892,0)+01_指標庫!$H$6*IF(ISNUMBER($G1892),M1892,0)+01_指標庫!$H$7*IF(ISNUMBER($H1892),N1892,0)+01_指標庫!$H$8*IF(ISNUMBER($AF1892),AQ1892,0)+01_指標庫!$H$9*IF(ISNUMBER($AG1892),AR1892,0)+01_指標庫!$H$10*IF(ISNUMBER($AB1892),AM1892,0)+01_指標庫!$H$11*IF(ISNUMBER($AC1892),AN1892,0)+01_指標庫!$H$12*IF(ISNUMBER($AD1892),AO1892,0)+01_指標庫!$H$13*IF(ISNUMBER($AE1892),AP1892,0)+01_指標庫!$H$14*IF(ISNUMBER($I1892),O1892,0)+01_指標庫!$H$15*IF(ISNUMBER($AH1892),AS1892,0)+01_指標庫!$H$16*IF(ISNUMBER($K1892),P1892,0)+01_指標庫!$H$17*IF(ISNUMBER($AI1892),AT1892,0)+01_指標庫!$H$18*IF(ISNUMBER($AJ1892),AU1892,0)+01_指標庫!$H$19*IF(ISNUMBER($AK1892),AV1892,0)+01_指標庫!$H$20*IF(ISNUMBER($BB1892),BB1892,0)+01_指標庫!$H$21*IF(ISNUMBER($BC1892),BC1892,0))/AW1892,1))</f>
        <v>75.5</v>
      </c>
      <c r="AY1892" s="60"/>
      <c r="AZ1892" s="60"/>
      <c r="BA1892" s="58" t="n">
        <f aca="false">AVERAGE($E1888:$E1892)/AVERAGE($E1883:$E1892)-1</f>
        <v>-0.0128382841952244</v>
      </c>
      <c r="BB1892" s="59" t="n">
        <f aca="false">IF(ISNUMBER($BA1892),IF(OR($S1892&lt;=-0.03,$BA1892&lt;-0.003),0,IF(OR($S1892&lt;=-0.02,$BA1892&lt;0.01),50,100)),"")</f>
        <v>0</v>
      </c>
      <c r="BC1892" s="0" t="str">
        <f aca="false">IF(OR(COUNT($AZ1892)=0,COUNT($AZ1891)=0),"",IF(OR($AY1892/$AZ1891-1&lt;=-0.03,$AZ1892/$AZ1891-1&lt;=-0.045,IF(COUNT($AZ1883:$AZ1892)=10,AVERAGE($AZ1888:$AZ1892)/AVERAGE($AZ1883:$AZ1892)-1&lt;-0.01,FALSE())),0,IF(OR($AZ1892/$AZ1891-1&lt;=-0.02,IF(COUNT($AZ1883:$AZ1892)=10,AVERAGE($AZ1888:$AZ1892)/AVERAGE($AZ1883:$AZ1892)-1&lt;0.005,FALSE())),50,100)))</f>
        <v/>
      </c>
    </row>
    <row r="1893" customFormat="false" ht="15" hidden="false" customHeight="true" outlineLevel="0" collapsed="false">
      <c r="A1893" s="47" t="n">
        <v>1889</v>
      </c>
      <c r="B1893" s="48" t="n">
        <v>45300</v>
      </c>
      <c r="C1893" s="47" t="n">
        <v>2024</v>
      </c>
      <c r="D1893" s="49" t="s">
        <v>237</v>
      </c>
      <c r="E1893" s="50" t="n">
        <v>16678.7</v>
      </c>
      <c r="F1893" s="51" t="n">
        <v>0.12193</v>
      </c>
      <c r="G1893" s="51" t="n">
        <v>-0.013492</v>
      </c>
      <c r="H1893" s="52" t="n">
        <v>0.9184</v>
      </c>
      <c r="I1893" s="53" t="n">
        <v>359</v>
      </c>
      <c r="J1893" s="47" t="s">
        <v>235</v>
      </c>
      <c r="K1893" s="54" t="n">
        <v>12.76</v>
      </c>
      <c r="L1893" s="55" t="n">
        <f aca="false">IF(COUNT(F1893)=0,50,IF(F1893&gt;=0,100,IF(F1893&gt;=-0.02,50,0)))</f>
        <v>100</v>
      </c>
      <c r="M1893" s="55" t="n">
        <f aca="false">IF(COUNT(G1893)=0,50,IF(G1893&gt;-0.06,100,IF(G1893&gt;-0.15,50,0)))</f>
        <v>100</v>
      </c>
      <c r="N1893" s="55" t="n">
        <f aca="false">IF(COUNT(H1893)=0,50,IF(H1893&gt;=0.6,100,IF(H1893&gt;=0.4,50,0)))</f>
        <v>100</v>
      </c>
      <c r="O1893" s="55" t="n">
        <f aca="false">IF(COUNT(I1893)=0,50,IF(J1893="proxy_vix",50,IF(I1893&lt;350,100,IF(I1893&lt;=450,50,0))))</f>
        <v>50</v>
      </c>
      <c r="P1893" s="55" t="n">
        <f aca="false">IF(COUNT(K1893)=0,50,IF(K1893&lt;20,100,IF(K1893&lt;=25,50,0)))</f>
        <v>100</v>
      </c>
      <c r="Q1893" s="54"/>
      <c r="R1893" s="47"/>
      <c r="S1893" s="51" t="n">
        <f aca="false">$E1893/$E1892-1</f>
        <v>0.00173154505110262</v>
      </c>
      <c r="T1893" s="56" t="n">
        <f aca="false">$K1893/$K1892-1</f>
        <v>-0.0244648318042814</v>
      </c>
      <c r="V1893" s="57"/>
      <c r="W1893" s="57"/>
      <c r="Y1893" s="1" t="str">
        <f aca="false">IF(AX1893&gt;=70,"EASY",IF(AX1893&gt;40,"UNCERTAIN","HARD"))</f>
        <v>EASY</v>
      </c>
      <c r="AA1893" s="58" t="n">
        <f aca="false">IF($A1893&lt;200,"",AVERAGE($E1844:$E1893)/AVERAGE($E1694:$E1893)-1)</f>
        <v>0.0743996718973443</v>
      </c>
      <c r="AB1893" s="59" t="n">
        <f aca="false">LOOKUP($B1893,07_L1政策步階!$A$4:$A$14,07_L1政策步階!$C$4:$C$14)</f>
        <v>0</v>
      </c>
      <c r="AC1893" s="57"/>
      <c r="AD1893" s="57"/>
      <c r="AE1893" s="57"/>
      <c r="AF1893" s="57"/>
      <c r="AG1893" s="57"/>
      <c r="AH1893" s="57"/>
      <c r="AI1893" s="57"/>
      <c r="AJ1893" s="57"/>
      <c r="AK1893" s="57"/>
      <c r="AL1893" s="59" t="n">
        <f aca="false">IF(ISNUMBER($AA1893),IF($AA1893&gt;=0.005,100,IF($AA1893&gt;=-0.015,50,0)),"")</f>
        <v>100</v>
      </c>
      <c r="AM1893" s="59" t="n">
        <f aca="false">IF(ISNUMBER($AB1893),IF($AB1893=1,100,IF($AB1893=0,50,0)),"")</f>
        <v>50</v>
      </c>
      <c r="AN1893" s="0" t="str">
        <f aca="false">IF(ISNUMBER($AC1893),IF($AC1893&gt;=0.001,100,IF($AC1893&gt;=-0.003,50,0)),"")</f>
        <v/>
      </c>
      <c r="AO1893" s="0" t="str">
        <f aca="false">IF(ISNUMBER($AD1893),IF($AD1893&gt;=0.04,100,IF($AD1893&gt;=0,50,0)),"")</f>
        <v/>
      </c>
      <c r="AP1893" s="0" t="str">
        <f aca="false">IF(ISNUMBER($AE1893),IF($AE1893&gt;=25,100,IF($AE1893&gt;=-75,50,0)),"")</f>
        <v/>
      </c>
      <c r="AQ1893" s="0" t="str">
        <f aca="false">IF(ISNUMBER($AF1893),IF($AF1893&gt;0,100,IF($AF1893&gt;=-50,50,0)),"")</f>
        <v/>
      </c>
      <c r="AR1893" s="0" t="str">
        <f aca="false">IF(ISNUMBER($AG1893),IF($AG1893=1,100,IF($AG1893=0,50,0)),"")</f>
        <v/>
      </c>
      <c r="AS1893" s="0" t="str">
        <f aca="false">IF(ISNUMBER($AH1893),IF($AH1893&lt;0,100,IF($AH1893&lt;=20,50,0)),"")</f>
        <v/>
      </c>
      <c r="AT1893" s="0" t="str">
        <f aca="false">IF(ISNUMBER($AI1893),IF($AI1893&lt;0.95,100,IF($AI1893&lt;=1,50,0)),"")</f>
        <v/>
      </c>
      <c r="AU1893" s="0" t="str">
        <f aca="false">IF(ISNUMBER($AJ1893),IF($AJ1893&lt;30,0,IF($AJ1893&lt;40,50,IF($AJ1893&lt;=90,100,50))),"")</f>
        <v/>
      </c>
      <c r="AV1893" s="0" t="str">
        <f aca="false">IF(ISNUMBER($AK1893),IF($AK1893&gt;-0.2,100,IF($AK1893&gt;=-0.4,50,0)),"")</f>
        <v/>
      </c>
      <c r="AW1893" s="59" t="n">
        <f aca="false">01_指標庫!$H$4*ISNUMBER($F1893)+01_指標庫!$H$5*ISNUMBER($AA1893)+01_指標庫!$H$6*ISNUMBER($G1893)+01_指標庫!$H$7*ISNUMBER($H1893)+01_指標庫!$H$8*ISNUMBER($AF1893)+01_指標庫!$H$9*ISNUMBER($AG1893)+01_指標庫!$H$10*ISNUMBER($AB1893)+01_指標庫!$H$11*ISNUMBER($AC1893)+01_指標庫!$H$12*ISNUMBER($AD1893)+01_指標庫!$H$13*ISNUMBER($AE1893)+01_指標庫!$H$14*ISNUMBER($I1893)+01_指標庫!$H$15*ISNUMBER($AH1893)+01_指標庫!$H$16*ISNUMBER($K1893)+01_指標庫!$H$17*ISNUMBER($AI1893)+01_指標庫!$H$18*ISNUMBER($AJ1893)+01_指標庫!$H$19*ISNUMBER($AK1893)+01_指標庫!$H$20*ISNUMBER($BB1893)+01_指標庫!$H$21*ISNUMBER($BC1893)</f>
        <v>51</v>
      </c>
      <c r="AX1893" s="59" t="n">
        <f aca="false">IF(AW1893=0,50,ROUND((01_指標庫!$H$4*IF(ISNUMBER($F1893),L1893,0)+01_指標庫!$H$5*IF(ISNUMBER($AA1893),AL1893,0)+01_指標庫!$H$6*IF(ISNUMBER($G1893),M1893,0)+01_指標庫!$H$7*IF(ISNUMBER($H1893),N1893,0)+01_指標庫!$H$8*IF(ISNUMBER($AF1893),AQ1893,0)+01_指標庫!$H$9*IF(ISNUMBER($AG1893),AR1893,0)+01_指標庫!$H$10*IF(ISNUMBER($AB1893),AM1893,0)+01_指標庫!$H$11*IF(ISNUMBER($AC1893),AN1893,0)+01_指標庫!$H$12*IF(ISNUMBER($AD1893),AO1893,0)+01_指標庫!$H$13*IF(ISNUMBER($AE1893),AP1893,0)+01_指標庫!$H$14*IF(ISNUMBER($I1893),O1893,0)+01_指標庫!$H$15*IF(ISNUMBER($AH1893),AS1893,0)+01_指標庫!$H$16*IF(ISNUMBER($K1893),P1893,0)+01_指標庫!$H$17*IF(ISNUMBER($AI1893),AT1893,0)+01_指標庫!$H$18*IF(ISNUMBER($AJ1893),AU1893,0)+01_指標庫!$H$19*IF(ISNUMBER($AK1893),AV1893,0)+01_指標庫!$H$20*IF(ISNUMBER($BB1893),BB1893,0)+01_指標庫!$H$21*IF(ISNUMBER($BC1893),BC1893,0))/AW1893,1))</f>
        <v>75.5</v>
      </c>
      <c r="AY1893" s="60"/>
      <c r="AZ1893" s="60"/>
      <c r="BA1893" s="58" t="n">
        <f aca="false">AVERAGE($E1889:$E1893)/AVERAGE($E1884:$E1893)-1</f>
        <v>-0.0106322252825783</v>
      </c>
      <c r="BB1893" s="59" t="n">
        <f aca="false">IF(ISNUMBER($BA1893),IF(OR($S1893&lt;=-0.03,$BA1893&lt;-0.003),0,IF(OR($S1893&lt;=-0.02,$BA1893&lt;0.01),50,100)),"")</f>
        <v>0</v>
      </c>
      <c r="BC1893" s="0" t="str">
        <f aca="false">IF(OR(COUNT($AZ1893)=0,COUNT($AZ1892)=0),"",IF(OR($AY1893/$AZ1892-1&lt;=-0.03,$AZ1893/$AZ1892-1&lt;=-0.045,IF(COUNT($AZ1884:$AZ1893)=10,AVERAGE($AZ1889:$AZ1893)/AVERAGE($AZ1884:$AZ1893)-1&lt;-0.01,FALSE())),0,IF(OR($AZ1893/$AZ1892-1&lt;=-0.02,IF(COUNT($AZ1884:$AZ1893)=10,AVERAGE($AZ1889:$AZ1893)/AVERAGE($AZ1884:$AZ1893)-1&lt;0.005,FALSE())),50,100)))</f>
        <v/>
      </c>
    </row>
    <row r="1894" customFormat="false" ht="15" hidden="false" customHeight="true" outlineLevel="0" collapsed="false">
      <c r="A1894" s="47" t="n">
        <v>1890</v>
      </c>
      <c r="B1894" s="48" t="n">
        <v>45301</v>
      </c>
      <c r="C1894" s="47" t="n">
        <v>2024</v>
      </c>
      <c r="D1894" s="49" t="s">
        <v>238</v>
      </c>
      <c r="E1894" s="50" t="n">
        <v>16793.05</v>
      </c>
      <c r="F1894" s="51" t="n">
        <v>0.128095</v>
      </c>
      <c r="G1894" s="51" t="n">
        <v>-0.006728</v>
      </c>
      <c r="H1894" s="52" t="n">
        <v>0.9388</v>
      </c>
      <c r="I1894" s="53" t="n">
        <v>350</v>
      </c>
      <c r="J1894" s="47" t="s">
        <v>235</v>
      </c>
      <c r="K1894" s="54" t="n">
        <v>12.69</v>
      </c>
      <c r="L1894" s="55" t="n">
        <f aca="false">IF(COUNT(F1894)=0,50,IF(F1894&gt;=0,100,IF(F1894&gt;=-0.02,50,0)))</f>
        <v>100</v>
      </c>
      <c r="M1894" s="55" t="n">
        <f aca="false">IF(COUNT(G1894)=0,50,IF(G1894&gt;-0.06,100,IF(G1894&gt;-0.15,50,0)))</f>
        <v>100</v>
      </c>
      <c r="N1894" s="55" t="n">
        <f aca="false">IF(COUNT(H1894)=0,50,IF(H1894&gt;=0.6,100,IF(H1894&gt;=0.4,50,0)))</f>
        <v>100</v>
      </c>
      <c r="O1894" s="55" t="n">
        <f aca="false">IF(COUNT(I1894)=0,50,IF(J1894="proxy_vix",50,IF(I1894&lt;350,100,IF(I1894&lt;=450,50,0))))</f>
        <v>50</v>
      </c>
      <c r="P1894" s="55" t="n">
        <f aca="false">IF(COUNT(K1894)=0,50,IF(K1894&lt;20,100,IF(K1894&lt;=25,50,0)))</f>
        <v>100</v>
      </c>
      <c r="Q1894" s="54"/>
      <c r="R1894" s="47"/>
      <c r="S1894" s="51" t="n">
        <f aca="false">$E1894/$E1893-1</f>
        <v>0.00685604993194899</v>
      </c>
      <c r="T1894" s="56" t="n">
        <f aca="false">$K1894/$K1893-1</f>
        <v>-0.00548589341692796</v>
      </c>
      <c r="V1894" s="57"/>
      <c r="W1894" s="57"/>
      <c r="Y1894" s="1" t="str">
        <f aca="false">IF(AX1894&gt;=70,"EASY",IF(AX1894&gt;40,"UNCERTAIN","HARD"))</f>
        <v>EASY</v>
      </c>
      <c r="AA1894" s="58" t="n">
        <f aca="false">IF($A1894&lt;200,"",AVERAGE($E1845:$E1894)/AVERAGE($E1695:$E1894)-1)</f>
        <v>0.0764569407832445</v>
      </c>
      <c r="AB1894" s="59" t="n">
        <f aca="false">LOOKUP($B1894,07_L1政策步階!$A$4:$A$14,07_L1政策步階!$C$4:$C$14)</f>
        <v>0</v>
      </c>
      <c r="AC1894" s="57"/>
      <c r="AD1894" s="57"/>
      <c r="AE1894" s="57"/>
      <c r="AF1894" s="57"/>
      <c r="AG1894" s="57"/>
      <c r="AH1894" s="57"/>
      <c r="AI1894" s="57"/>
      <c r="AJ1894" s="57"/>
      <c r="AK1894" s="57"/>
      <c r="AL1894" s="59" t="n">
        <f aca="false">IF(ISNUMBER($AA1894),IF($AA1894&gt;=0.005,100,IF($AA1894&gt;=-0.015,50,0)),"")</f>
        <v>100</v>
      </c>
      <c r="AM1894" s="59" t="n">
        <f aca="false">IF(ISNUMBER($AB1894),IF($AB1894=1,100,IF($AB1894=0,50,0)),"")</f>
        <v>50</v>
      </c>
      <c r="AN1894" s="0" t="str">
        <f aca="false">IF(ISNUMBER($AC1894),IF($AC1894&gt;=0.001,100,IF($AC1894&gt;=-0.003,50,0)),"")</f>
        <v/>
      </c>
      <c r="AO1894" s="0" t="str">
        <f aca="false">IF(ISNUMBER($AD1894),IF($AD1894&gt;=0.04,100,IF($AD1894&gt;=0,50,0)),"")</f>
        <v/>
      </c>
      <c r="AP1894" s="0" t="str">
        <f aca="false">IF(ISNUMBER($AE1894),IF($AE1894&gt;=25,100,IF($AE1894&gt;=-75,50,0)),"")</f>
        <v/>
      </c>
      <c r="AQ1894" s="0" t="str">
        <f aca="false">IF(ISNUMBER($AF1894),IF($AF1894&gt;0,100,IF($AF1894&gt;=-50,50,0)),"")</f>
        <v/>
      </c>
      <c r="AR1894" s="0" t="str">
        <f aca="false">IF(ISNUMBER($AG1894),IF($AG1894=1,100,IF($AG1894=0,50,0)),"")</f>
        <v/>
      </c>
      <c r="AS1894" s="0" t="str">
        <f aca="false">IF(ISNUMBER($AH1894),IF($AH1894&lt;0,100,IF($AH1894&lt;=20,50,0)),"")</f>
        <v/>
      </c>
      <c r="AT1894" s="0" t="str">
        <f aca="false">IF(ISNUMBER($AI1894),IF($AI1894&lt;0.95,100,IF($AI1894&lt;=1,50,0)),"")</f>
        <v/>
      </c>
      <c r="AU1894" s="0" t="str">
        <f aca="false">IF(ISNUMBER($AJ1894),IF($AJ1894&lt;30,0,IF($AJ1894&lt;40,50,IF($AJ1894&lt;=90,100,50))),"")</f>
        <v/>
      </c>
      <c r="AV1894" s="0" t="str">
        <f aca="false">IF(ISNUMBER($AK1894),IF($AK1894&gt;-0.2,100,IF($AK1894&gt;=-0.4,50,0)),"")</f>
        <v/>
      </c>
      <c r="AW1894" s="59" t="n">
        <f aca="false">01_指標庫!$H$4*ISNUMBER($F1894)+01_指標庫!$H$5*ISNUMBER($AA1894)+01_指標庫!$H$6*ISNUMBER($G1894)+01_指標庫!$H$7*ISNUMBER($H1894)+01_指標庫!$H$8*ISNUMBER($AF1894)+01_指標庫!$H$9*ISNUMBER($AG1894)+01_指標庫!$H$10*ISNUMBER($AB1894)+01_指標庫!$H$11*ISNUMBER($AC1894)+01_指標庫!$H$12*ISNUMBER($AD1894)+01_指標庫!$H$13*ISNUMBER($AE1894)+01_指標庫!$H$14*ISNUMBER($I1894)+01_指標庫!$H$15*ISNUMBER($AH1894)+01_指標庫!$H$16*ISNUMBER($K1894)+01_指標庫!$H$17*ISNUMBER($AI1894)+01_指標庫!$H$18*ISNUMBER($AJ1894)+01_指標庫!$H$19*ISNUMBER($AK1894)+01_指標庫!$H$20*ISNUMBER($BB1894)+01_指標庫!$H$21*ISNUMBER($BC1894)</f>
        <v>51</v>
      </c>
      <c r="AX1894" s="59" t="n">
        <f aca="false">IF(AW1894=0,50,ROUND((01_指標庫!$H$4*IF(ISNUMBER($F1894),L1894,0)+01_指標庫!$H$5*IF(ISNUMBER($AA1894),AL1894,0)+01_指標庫!$H$6*IF(ISNUMBER($G1894),M1894,0)+01_指標庫!$H$7*IF(ISNUMBER($H1894),N1894,0)+01_指標庫!$H$8*IF(ISNUMBER($AF1894),AQ1894,0)+01_指標庫!$H$9*IF(ISNUMBER($AG1894),AR1894,0)+01_指標庫!$H$10*IF(ISNUMBER($AB1894),AM1894,0)+01_指標庫!$H$11*IF(ISNUMBER($AC1894),AN1894,0)+01_指標庫!$H$12*IF(ISNUMBER($AD1894),AO1894,0)+01_指標庫!$H$13*IF(ISNUMBER($AE1894),AP1894,0)+01_指標庫!$H$14*IF(ISNUMBER($I1894),O1894,0)+01_指標庫!$H$15*IF(ISNUMBER($AH1894),AS1894,0)+01_指標庫!$H$16*IF(ISNUMBER($K1894),P1894,0)+01_指標庫!$H$17*IF(ISNUMBER($AI1894),AT1894,0)+01_指標庫!$H$18*IF(ISNUMBER($AJ1894),AU1894,0)+01_指標庫!$H$19*IF(ISNUMBER($AK1894),AV1894,0)+01_指標庫!$H$20*IF(ISNUMBER($BB1894),BB1894,0)+01_指標庫!$H$21*IF(ISNUMBER($BC1894),BC1894,0))/AW1894,1))</f>
        <v>75.5</v>
      </c>
      <c r="AY1894" s="60"/>
      <c r="AZ1894" s="60"/>
      <c r="BA1894" s="58" t="n">
        <f aca="false">AVERAGE($E1890:$E1894)/AVERAGE($E1885:$E1894)-1</f>
        <v>-0.00501656388771743</v>
      </c>
      <c r="BB1894" s="59" t="n">
        <f aca="false">IF(ISNUMBER($BA1894),IF(OR($S1894&lt;=-0.03,$BA1894&lt;-0.003),0,IF(OR($S1894&lt;=-0.02,$BA1894&lt;0.01),50,100)),"")</f>
        <v>0</v>
      </c>
      <c r="BC1894" s="0" t="str">
        <f aca="false">IF(OR(COUNT($AZ1894)=0,COUNT($AZ1893)=0),"",IF(OR($AY1894/$AZ1893-1&lt;=-0.03,$AZ1894/$AZ1893-1&lt;=-0.045,IF(COUNT($AZ1885:$AZ1894)=10,AVERAGE($AZ1890:$AZ1894)/AVERAGE($AZ1885:$AZ1894)-1&lt;-0.01,FALSE())),0,IF(OR($AZ1894/$AZ1893-1&lt;=-0.02,IF(COUNT($AZ1885:$AZ1894)=10,AVERAGE($AZ1890:$AZ1894)/AVERAGE($AZ1885:$AZ1894)-1&lt;0.005,FALSE())),50,100)))</f>
        <v/>
      </c>
    </row>
    <row r="1895" customFormat="false" ht="15" hidden="false" customHeight="true" outlineLevel="0" collapsed="false">
      <c r="A1895" s="47" t="n">
        <v>1891</v>
      </c>
      <c r="B1895" s="48" t="n">
        <v>45302</v>
      </c>
      <c r="C1895" s="47" t="n">
        <v>2024</v>
      </c>
      <c r="D1895" s="49" t="s">
        <v>239</v>
      </c>
      <c r="E1895" s="50" t="n">
        <v>16820.9</v>
      </c>
      <c r="F1895" s="51" t="n">
        <v>0.128393</v>
      </c>
      <c r="G1895" s="51" t="n">
        <v>-0.005081</v>
      </c>
      <c r="H1895" s="52" t="n">
        <v>0.898</v>
      </c>
      <c r="I1895" s="53" t="n">
        <v>355</v>
      </c>
      <c r="J1895" s="47" t="s">
        <v>235</v>
      </c>
      <c r="K1895" s="54" t="n">
        <v>12.44</v>
      </c>
      <c r="L1895" s="55" t="n">
        <f aca="false">IF(COUNT(F1895)=0,50,IF(F1895&gt;=0,100,IF(F1895&gt;=-0.02,50,0)))</f>
        <v>100</v>
      </c>
      <c r="M1895" s="55" t="n">
        <f aca="false">IF(COUNT(G1895)=0,50,IF(G1895&gt;-0.06,100,IF(G1895&gt;-0.15,50,0)))</f>
        <v>100</v>
      </c>
      <c r="N1895" s="55" t="n">
        <f aca="false">IF(COUNT(H1895)=0,50,IF(H1895&gt;=0.6,100,IF(H1895&gt;=0.4,50,0)))</f>
        <v>100</v>
      </c>
      <c r="O1895" s="55" t="n">
        <f aca="false">IF(COUNT(I1895)=0,50,IF(J1895="proxy_vix",50,IF(I1895&lt;350,100,IF(I1895&lt;=450,50,0))))</f>
        <v>50</v>
      </c>
      <c r="P1895" s="55" t="n">
        <f aca="false">IF(COUNT(K1895)=0,50,IF(K1895&lt;20,100,IF(K1895&lt;=25,50,0)))</f>
        <v>100</v>
      </c>
      <c r="Q1895" s="54"/>
      <c r="R1895" s="47"/>
      <c r="S1895" s="51" t="n">
        <f aca="false">$E1895/$E1894-1</f>
        <v>0.00165842416952255</v>
      </c>
      <c r="T1895" s="56" t="n">
        <f aca="false">$K1895/$K1894-1</f>
        <v>-0.0197005516154453</v>
      </c>
      <c r="V1895" s="57"/>
      <c r="W1895" s="57"/>
      <c r="Y1895" s="1" t="str">
        <f aca="false">IF(AX1895&gt;=70,"EASY",IF(AX1895&gt;40,"UNCERTAIN","HARD"))</f>
        <v>EASY</v>
      </c>
      <c r="AA1895" s="58" t="n">
        <f aca="false">IF($A1895&lt;200,"",AVERAGE($E1846:$E1895)/AVERAGE($E1696:$E1895)-1)</f>
        <v>0.0782938692920858</v>
      </c>
      <c r="AB1895" s="59" t="n">
        <f aca="false">LOOKUP($B1895,07_L1政策步階!$A$4:$A$14,07_L1政策步階!$C$4:$C$14)</f>
        <v>0</v>
      </c>
      <c r="AC1895" s="57"/>
      <c r="AD1895" s="57"/>
      <c r="AE1895" s="57"/>
      <c r="AF1895" s="57"/>
      <c r="AG1895" s="57"/>
      <c r="AH1895" s="57"/>
      <c r="AI1895" s="57"/>
      <c r="AJ1895" s="57"/>
      <c r="AK1895" s="57"/>
      <c r="AL1895" s="59" t="n">
        <f aca="false">IF(ISNUMBER($AA1895),IF($AA1895&gt;=0.005,100,IF($AA1895&gt;=-0.015,50,0)),"")</f>
        <v>100</v>
      </c>
      <c r="AM1895" s="59" t="n">
        <f aca="false">IF(ISNUMBER($AB1895),IF($AB1895=1,100,IF($AB1895=0,50,0)),"")</f>
        <v>50</v>
      </c>
      <c r="AN1895" s="0" t="str">
        <f aca="false">IF(ISNUMBER($AC1895),IF($AC1895&gt;=0.001,100,IF($AC1895&gt;=-0.003,50,0)),"")</f>
        <v/>
      </c>
      <c r="AO1895" s="0" t="str">
        <f aca="false">IF(ISNUMBER($AD1895),IF($AD1895&gt;=0.04,100,IF($AD1895&gt;=0,50,0)),"")</f>
        <v/>
      </c>
      <c r="AP1895" s="0" t="str">
        <f aca="false">IF(ISNUMBER($AE1895),IF($AE1895&gt;=25,100,IF($AE1895&gt;=-75,50,0)),"")</f>
        <v/>
      </c>
      <c r="AQ1895" s="0" t="str">
        <f aca="false">IF(ISNUMBER($AF1895),IF($AF1895&gt;0,100,IF($AF1895&gt;=-50,50,0)),"")</f>
        <v/>
      </c>
      <c r="AR1895" s="0" t="str">
        <f aca="false">IF(ISNUMBER($AG1895),IF($AG1895=1,100,IF($AG1895=0,50,0)),"")</f>
        <v/>
      </c>
      <c r="AS1895" s="0" t="str">
        <f aca="false">IF(ISNUMBER($AH1895),IF($AH1895&lt;0,100,IF($AH1895&lt;=20,50,0)),"")</f>
        <v/>
      </c>
      <c r="AT1895" s="0" t="str">
        <f aca="false">IF(ISNUMBER($AI1895),IF($AI1895&lt;0.95,100,IF($AI1895&lt;=1,50,0)),"")</f>
        <v/>
      </c>
      <c r="AU1895" s="0" t="str">
        <f aca="false">IF(ISNUMBER($AJ1895),IF($AJ1895&lt;30,0,IF($AJ1895&lt;40,50,IF($AJ1895&lt;=90,100,50))),"")</f>
        <v/>
      </c>
      <c r="AV1895" s="0" t="str">
        <f aca="false">IF(ISNUMBER($AK1895),IF($AK1895&gt;-0.2,100,IF($AK1895&gt;=-0.4,50,0)),"")</f>
        <v/>
      </c>
      <c r="AW1895" s="59" t="n">
        <f aca="false">01_指標庫!$H$4*ISNUMBER($F1895)+01_指標庫!$H$5*ISNUMBER($AA1895)+01_指標庫!$H$6*ISNUMBER($G1895)+01_指標庫!$H$7*ISNUMBER($H1895)+01_指標庫!$H$8*ISNUMBER($AF1895)+01_指標庫!$H$9*ISNUMBER($AG1895)+01_指標庫!$H$10*ISNUMBER($AB1895)+01_指標庫!$H$11*ISNUMBER($AC1895)+01_指標庫!$H$12*ISNUMBER($AD1895)+01_指標庫!$H$13*ISNUMBER($AE1895)+01_指標庫!$H$14*ISNUMBER($I1895)+01_指標庫!$H$15*ISNUMBER($AH1895)+01_指標庫!$H$16*ISNUMBER($K1895)+01_指標庫!$H$17*ISNUMBER($AI1895)+01_指標庫!$H$18*ISNUMBER($AJ1895)+01_指標庫!$H$19*ISNUMBER($AK1895)+01_指標庫!$H$20*ISNUMBER($BB1895)+01_指標庫!$H$21*ISNUMBER($BC1895)</f>
        <v>51</v>
      </c>
      <c r="AX1895" s="59" t="n">
        <f aca="false">IF(AW1895=0,50,ROUND((01_指標庫!$H$4*IF(ISNUMBER($F1895),L1895,0)+01_指標庫!$H$5*IF(ISNUMBER($AA1895),AL1895,0)+01_指標庫!$H$6*IF(ISNUMBER($G1895),M1895,0)+01_指標庫!$H$7*IF(ISNUMBER($H1895),N1895,0)+01_指標庫!$H$8*IF(ISNUMBER($AF1895),AQ1895,0)+01_指標庫!$H$9*IF(ISNUMBER($AG1895),AR1895,0)+01_指標庫!$H$10*IF(ISNUMBER($AB1895),AM1895,0)+01_指標庫!$H$11*IF(ISNUMBER($AC1895),AN1895,0)+01_指標庫!$H$12*IF(ISNUMBER($AD1895),AO1895,0)+01_指標庫!$H$13*IF(ISNUMBER($AE1895),AP1895,0)+01_指標庫!$H$14*IF(ISNUMBER($I1895),O1895,0)+01_指標庫!$H$15*IF(ISNUMBER($AH1895),AS1895,0)+01_指標庫!$H$16*IF(ISNUMBER($K1895),P1895,0)+01_指標庫!$H$17*IF(ISNUMBER($AI1895),AT1895,0)+01_指標庫!$H$18*IF(ISNUMBER($AJ1895),AU1895,0)+01_指標庫!$H$19*IF(ISNUMBER($AK1895),AV1895,0)+01_指標庫!$H$20*IF(ISNUMBER($BB1895),BB1895,0)+01_指標庫!$H$21*IF(ISNUMBER($BC1895),BC1895,0))/AW1895,1))</f>
        <v>81.4</v>
      </c>
      <c r="AY1895" s="60"/>
      <c r="AZ1895" s="60"/>
      <c r="BA1895" s="58" t="n">
        <f aca="false">AVERAGE($E1891:$E1895)/AVERAGE($E1886:$E1895)-1</f>
        <v>0.00198390369611734</v>
      </c>
      <c r="BB1895" s="59" t="n">
        <f aca="false">IF(ISNUMBER($BA1895),IF(OR($S1895&lt;=-0.03,$BA1895&lt;-0.003),0,IF(OR($S1895&lt;=-0.02,$BA1895&lt;0.01),50,100)),"")</f>
        <v>50</v>
      </c>
      <c r="BC1895" s="0" t="str">
        <f aca="false">IF(OR(COUNT($AZ1895)=0,COUNT($AZ1894)=0),"",IF(OR($AY1895/$AZ1894-1&lt;=-0.03,$AZ1895/$AZ1894-1&lt;=-0.045,IF(COUNT($AZ1886:$AZ1895)=10,AVERAGE($AZ1891:$AZ1895)/AVERAGE($AZ1886:$AZ1895)-1&lt;-0.01,FALSE())),0,IF(OR($AZ1895/$AZ1894-1&lt;=-0.02,IF(COUNT($AZ1886:$AZ1895)=10,AVERAGE($AZ1891:$AZ1895)/AVERAGE($AZ1886:$AZ1895)-1&lt;0.005,FALSE())),50,100)))</f>
        <v/>
      </c>
    </row>
    <row r="1896" customFormat="false" ht="15" hidden="false" customHeight="true" outlineLevel="0" collapsed="false">
      <c r="A1896" s="47" t="n">
        <v>1892</v>
      </c>
      <c r="B1896" s="48" t="n">
        <v>45303</v>
      </c>
      <c r="C1896" s="47" t="n">
        <v>2024</v>
      </c>
      <c r="D1896" s="49" t="s">
        <v>234</v>
      </c>
      <c r="E1896" s="50" t="n">
        <v>16832.92</v>
      </c>
      <c r="F1896" s="51" t="n">
        <v>0.127603</v>
      </c>
      <c r="G1896" s="51" t="n">
        <v>-0.00437</v>
      </c>
      <c r="H1896" s="52" t="n">
        <v>0.9184</v>
      </c>
      <c r="I1896" s="53" t="n">
        <v>356</v>
      </c>
      <c r="J1896" s="47" t="s">
        <v>235</v>
      </c>
      <c r="K1896" s="54" t="n">
        <v>12.7</v>
      </c>
      <c r="L1896" s="55" t="n">
        <f aca="false">IF(COUNT(F1896)=0,50,IF(F1896&gt;=0,100,IF(F1896&gt;=-0.02,50,0)))</f>
        <v>100</v>
      </c>
      <c r="M1896" s="55" t="n">
        <f aca="false">IF(COUNT(G1896)=0,50,IF(G1896&gt;-0.06,100,IF(G1896&gt;-0.15,50,0)))</f>
        <v>100</v>
      </c>
      <c r="N1896" s="55" t="n">
        <f aca="false">IF(COUNT(H1896)=0,50,IF(H1896&gt;=0.6,100,IF(H1896&gt;=0.4,50,0)))</f>
        <v>100</v>
      </c>
      <c r="O1896" s="55" t="n">
        <f aca="false">IF(COUNT(I1896)=0,50,IF(J1896="proxy_vix",50,IF(I1896&lt;350,100,IF(I1896&lt;=450,50,0))))</f>
        <v>50</v>
      </c>
      <c r="P1896" s="55" t="n">
        <f aca="false">IF(COUNT(K1896)=0,50,IF(K1896&lt;20,100,IF(K1896&lt;=25,50,0)))</f>
        <v>100</v>
      </c>
      <c r="Q1896" s="54"/>
      <c r="R1896" s="47"/>
      <c r="S1896" s="51" t="n">
        <f aca="false">$E1896/$E1895-1</f>
        <v>0.000714587209958761</v>
      </c>
      <c r="T1896" s="56" t="n">
        <f aca="false">$K1896/$K1895-1</f>
        <v>0.0209003215434083</v>
      </c>
      <c r="V1896" s="57"/>
      <c r="W1896" s="57"/>
      <c r="Y1896" s="1" t="str">
        <f aca="false">IF(AX1896&gt;=70,"EASY",IF(AX1896&gt;40,"UNCERTAIN","HARD"))</f>
        <v>EASY</v>
      </c>
      <c r="AA1896" s="58" t="n">
        <f aca="false">IF($A1896&lt;200,"",AVERAGE($E1847:$E1896)/AVERAGE($E1697:$E1896)-1)</f>
        <v>0.0800153340756624</v>
      </c>
      <c r="AB1896" s="59" t="n">
        <f aca="false">LOOKUP($B1896,07_L1政策步階!$A$4:$A$14,07_L1政策步階!$C$4:$C$14)</f>
        <v>0</v>
      </c>
      <c r="AC1896" s="57"/>
      <c r="AD1896" s="57"/>
      <c r="AE1896" s="57"/>
      <c r="AF1896" s="57"/>
      <c r="AG1896" s="57"/>
      <c r="AH1896" s="57"/>
      <c r="AI1896" s="57"/>
      <c r="AJ1896" s="57"/>
      <c r="AK1896" s="57"/>
      <c r="AL1896" s="59" t="n">
        <f aca="false">IF(ISNUMBER($AA1896),IF($AA1896&gt;=0.005,100,IF($AA1896&gt;=-0.015,50,0)),"")</f>
        <v>100</v>
      </c>
      <c r="AM1896" s="59" t="n">
        <f aca="false">IF(ISNUMBER($AB1896),IF($AB1896=1,100,IF($AB1896=0,50,0)),"")</f>
        <v>50</v>
      </c>
      <c r="AN1896" s="0" t="str">
        <f aca="false">IF(ISNUMBER($AC1896),IF($AC1896&gt;=0.001,100,IF($AC1896&gt;=-0.003,50,0)),"")</f>
        <v/>
      </c>
      <c r="AO1896" s="0" t="str">
        <f aca="false">IF(ISNUMBER($AD1896),IF($AD1896&gt;=0.04,100,IF($AD1896&gt;=0,50,0)),"")</f>
        <v/>
      </c>
      <c r="AP1896" s="0" t="str">
        <f aca="false">IF(ISNUMBER($AE1896),IF($AE1896&gt;=25,100,IF($AE1896&gt;=-75,50,0)),"")</f>
        <v/>
      </c>
      <c r="AQ1896" s="0" t="str">
        <f aca="false">IF(ISNUMBER($AF1896),IF($AF1896&gt;0,100,IF($AF1896&gt;=-50,50,0)),"")</f>
        <v/>
      </c>
      <c r="AR1896" s="0" t="str">
        <f aca="false">IF(ISNUMBER($AG1896),IF($AG1896=1,100,IF($AG1896=0,50,0)),"")</f>
        <v/>
      </c>
      <c r="AS1896" s="0" t="str">
        <f aca="false">IF(ISNUMBER($AH1896),IF($AH1896&lt;0,100,IF($AH1896&lt;=20,50,0)),"")</f>
        <v/>
      </c>
      <c r="AT1896" s="0" t="str">
        <f aca="false">IF(ISNUMBER($AI1896),IF($AI1896&lt;0.95,100,IF($AI1896&lt;=1,50,0)),"")</f>
        <v/>
      </c>
      <c r="AU1896" s="0" t="str">
        <f aca="false">IF(ISNUMBER($AJ1896),IF($AJ1896&lt;30,0,IF($AJ1896&lt;40,50,IF($AJ1896&lt;=90,100,50))),"")</f>
        <v/>
      </c>
      <c r="AV1896" s="0" t="str">
        <f aca="false">IF(ISNUMBER($AK1896),IF($AK1896&gt;-0.2,100,IF($AK1896&gt;=-0.4,50,0)),"")</f>
        <v/>
      </c>
      <c r="AW1896" s="59" t="n">
        <f aca="false">01_指標庫!$H$4*ISNUMBER($F1896)+01_指標庫!$H$5*ISNUMBER($AA1896)+01_指標庫!$H$6*ISNUMBER($G1896)+01_指標庫!$H$7*ISNUMBER($H1896)+01_指標庫!$H$8*ISNUMBER($AF1896)+01_指標庫!$H$9*ISNUMBER($AG1896)+01_指標庫!$H$10*ISNUMBER($AB1896)+01_指標庫!$H$11*ISNUMBER($AC1896)+01_指標庫!$H$12*ISNUMBER($AD1896)+01_指標庫!$H$13*ISNUMBER($AE1896)+01_指標庫!$H$14*ISNUMBER($I1896)+01_指標庫!$H$15*ISNUMBER($AH1896)+01_指標庫!$H$16*ISNUMBER($K1896)+01_指標庫!$H$17*ISNUMBER($AI1896)+01_指標庫!$H$18*ISNUMBER($AJ1896)+01_指標庫!$H$19*ISNUMBER($AK1896)+01_指標庫!$H$20*ISNUMBER($BB1896)+01_指標庫!$H$21*ISNUMBER($BC1896)</f>
        <v>51</v>
      </c>
      <c r="AX1896" s="59" t="n">
        <f aca="false">IF(AW1896=0,50,ROUND((01_指標庫!$H$4*IF(ISNUMBER($F1896),L1896,0)+01_指標庫!$H$5*IF(ISNUMBER($AA1896),AL1896,0)+01_指標庫!$H$6*IF(ISNUMBER($G1896),M1896,0)+01_指標庫!$H$7*IF(ISNUMBER($H1896),N1896,0)+01_指標庫!$H$8*IF(ISNUMBER($AF1896),AQ1896,0)+01_指標庫!$H$9*IF(ISNUMBER($AG1896),AR1896,0)+01_指標庫!$H$10*IF(ISNUMBER($AB1896),AM1896,0)+01_指標庫!$H$11*IF(ISNUMBER($AC1896),AN1896,0)+01_指標庫!$H$12*IF(ISNUMBER($AD1896),AO1896,0)+01_指標庫!$H$13*IF(ISNUMBER($AE1896),AP1896,0)+01_指標庫!$H$14*IF(ISNUMBER($I1896),O1896,0)+01_指標庫!$H$15*IF(ISNUMBER($AH1896),AS1896,0)+01_指標庫!$H$16*IF(ISNUMBER($K1896),P1896,0)+01_指標庫!$H$17*IF(ISNUMBER($AI1896),AT1896,0)+01_指標庫!$H$18*IF(ISNUMBER($AJ1896),AU1896,0)+01_指標庫!$H$19*IF(ISNUMBER($AK1896),AV1896,0)+01_指標庫!$H$20*IF(ISNUMBER($BB1896),BB1896,0)+01_指標庫!$H$21*IF(ISNUMBER($BC1896),BC1896,0))/AW1896,1))</f>
        <v>81.4</v>
      </c>
      <c r="AY1896" s="60"/>
      <c r="AZ1896" s="60"/>
      <c r="BA1896" s="58" t="n">
        <f aca="false">AVERAGE($E1892:$E1896)/AVERAGE($E1887:$E1896)-1</f>
        <v>0.00872410827119929</v>
      </c>
      <c r="BB1896" s="59" t="n">
        <f aca="false">IF(ISNUMBER($BA1896),IF(OR($S1896&lt;=-0.03,$BA1896&lt;-0.003),0,IF(OR($S1896&lt;=-0.02,$BA1896&lt;0.01),50,100)),"")</f>
        <v>50</v>
      </c>
      <c r="BC1896" s="0" t="str">
        <f aca="false">IF(OR(COUNT($AZ1896)=0,COUNT($AZ1895)=0),"",IF(OR($AY1896/$AZ1895-1&lt;=-0.03,$AZ1896/$AZ1895-1&lt;=-0.045,IF(COUNT($AZ1887:$AZ1896)=10,AVERAGE($AZ1892:$AZ1896)/AVERAGE($AZ1887:$AZ1896)-1&lt;-0.01,FALSE())),0,IF(OR($AZ1896/$AZ1895-1&lt;=-0.02,IF(COUNT($AZ1887:$AZ1896)=10,AVERAGE($AZ1892:$AZ1896)/AVERAGE($AZ1887:$AZ1896)-1&lt;0.005,FALSE())),50,100)))</f>
        <v/>
      </c>
    </row>
    <row r="1897" customFormat="false" ht="15" hidden="false" customHeight="true" outlineLevel="0" collapsed="false">
      <c r="A1897" s="47" t="n">
        <v>1893</v>
      </c>
      <c r="B1897" s="48" t="n">
        <v>45307</v>
      </c>
      <c r="C1897" s="47" t="n">
        <v>2024</v>
      </c>
      <c r="D1897" s="49" t="s">
        <v>237</v>
      </c>
      <c r="E1897" s="50" t="n">
        <v>16830.71</v>
      </c>
      <c r="F1897" s="51" t="n">
        <v>0.125952</v>
      </c>
      <c r="G1897" s="51" t="n">
        <v>-0.004501</v>
      </c>
      <c r="H1897" s="52" t="n">
        <v>0.8776</v>
      </c>
      <c r="I1897" s="53" t="n">
        <v>358</v>
      </c>
      <c r="J1897" s="47" t="s">
        <v>235</v>
      </c>
      <c r="K1897" s="54" t="n">
        <v>13.84</v>
      </c>
      <c r="L1897" s="55" t="n">
        <f aca="false">IF(COUNT(F1897)=0,50,IF(F1897&gt;=0,100,IF(F1897&gt;=-0.02,50,0)))</f>
        <v>100</v>
      </c>
      <c r="M1897" s="55" t="n">
        <f aca="false">IF(COUNT(G1897)=0,50,IF(G1897&gt;-0.06,100,IF(G1897&gt;-0.15,50,0)))</f>
        <v>100</v>
      </c>
      <c r="N1897" s="55" t="n">
        <f aca="false">IF(COUNT(H1897)=0,50,IF(H1897&gt;=0.6,100,IF(H1897&gt;=0.4,50,0)))</f>
        <v>100</v>
      </c>
      <c r="O1897" s="55" t="n">
        <f aca="false">IF(COUNT(I1897)=0,50,IF(J1897="proxy_vix",50,IF(I1897&lt;350,100,IF(I1897&lt;=450,50,0))))</f>
        <v>50</v>
      </c>
      <c r="P1897" s="55" t="n">
        <f aca="false">IF(COUNT(K1897)=0,50,IF(K1897&lt;20,100,IF(K1897&lt;=25,50,0)))</f>
        <v>100</v>
      </c>
      <c r="Q1897" s="54"/>
      <c r="R1897" s="47"/>
      <c r="S1897" s="51" t="n">
        <f aca="false">$E1897/$E1896-1</f>
        <v>-0.000131290352475943</v>
      </c>
      <c r="T1897" s="56" t="n">
        <f aca="false">$K1897/$K1896-1</f>
        <v>0.0897637795275592</v>
      </c>
      <c r="V1897" s="57"/>
      <c r="W1897" s="57"/>
      <c r="Y1897" s="1" t="str">
        <f aca="false">IF(AX1897&gt;=70,"EASY",IF(AX1897&gt;40,"UNCERTAIN","HARD"))</f>
        <v>EASY</v>
      </c>
      <c r="AA1897" s="58" t="n">
        <f aca="false">IF($A1897&lt;200,"",AVERAGE($E1848:$E1897)/AVERAGE($E1698:$E1897)-1)</f>
        <v>0.0814736192540435</v>
      </c>
      <c r="AB1897" s="59" t="n">
        <f aca="false">LOOKUP($B1897,07_L1政策步階!$A$4:$A$14,07_L1政策步階!$C$4:$C$14)</f>
        <v>0</v>
      </c>
      <c r="AC1897" s="57"/>
      <c r="AD1897" s="57"/>
      <c r="AE1897" s="57"/>
      <c r="AF1897" s="57"/>
      <c r="AG1897" s="57"/>
      <c r="AH1897" s="57"/>
      <c r="AI1897" s="57"/>
      <c r="AJ1897" s="57"/>
      <c r="AK1897" s="57"/>
      <c r="AL1897" s="59" t="n">
        <f aca="false">IF(ISNUMBER($AA1897),IF($AA1897&gt;=0.005,100,IF($AA1897&gt;=-0.015,50,0)),"")</f>
        <v>100</v>
      </c>
      <c r="AM1897" s="59" t="n">
        <f aca="false">IF(ISNUMBER($AB1897),IF($AB1897=1,100,IF($AB1897=0,50,0)),"")</f>
        <v>50</v>
      </c>
      <c r="AN1897" s="0" t="str">
        <f aca="false">IF(ISNUMBER($AC1897),IF($AC1897&gt;=0.001,100,IF($AC1897&gt;=-0.003,50,0)),"")</f>
        <v/>
      </c>
      <c r="AO1897" s="0" t="str">
        <f aca="false">IF(ISNUMBER($AD1897),IF($AD1897&gt;=0.04,100,IF($AD1897&gt;=0,50,0)),"")</f>
        <v/>
      </c>
      <c r="AP1897" s="0" t="str">
        <f aca="false">IF(ISNUMBER($AE1897),IF($AE1897&gt;=25,100,IF($AE1897&gt;=-75,50,0)),"")</f>
        <v/>
      </c>
      <c r="AQ1897" s="0" t="str">
        <f aca="false">IF(ISNUMBER($AF1897),IF($AF1897&gt;0,100,IF($AF1897&gt;=-50,50,0)),"")</f>
        <v/>
      </c>
      <c r="AR1897" s="0" t="str">
        <f aca="false">IF(ISNUMBER($AG1897),IF($AG1897=1,100,IF($AG1897=0,50,0)),"")</f>
        <v/>
      </c>
      <c r="AS1897" s="0" t="str">
        <f aca="false">IF(ISNUMBER($AH1897),IF($AH1897&lt;0,100,IF($AH1897&lt;=20,50,0)),"")</f>
        <v/>
      </c>
      <c r="AT1897" s="0" t="str">
        <f aca="false">IF(ISNUMBER($AI1897),IF($AI1897&lt;0.95,100,IF($AI1897&lt;=1,50,0)),"")</f>
        <v/>
      </c>
      <c r="AU1897" s="0" t="str">
        <f aca="false">IF(ISNUMBER($AJ1897),IF($AJ1897&lt;30,0,IF($AJ1897&lt;40,50,IF($AJ1897&lt;=90,100,50))),"")</f>
        <v/>
      </c>
      <c r="AV1897" s="0" t="str">
        <f aca="false">IF(ISNUMBER($AK1897),IF($AK1897&gt;-0.2,100,IF($AK1897&gt;=-0.4,50,0)),"")</f>
        <v/>
      </c>
      <c r="AW1897" s="59" t="n">
        <f aca="false">01_指標庫!$H$4*ISNUMBER($F1897)+01_指標庫!$H$5*ISNUMBER($AA1897)+01_指標庫!$H$6*ISNUMBER($G1897)+01_指標庫!$H$7*ISNUMBER($H1897)+01_指標庫!$H$8*ISNUMBER($AF1897)+01_指標庫!$H$9*ISNUMBER($AG1897)+01_指標庫!$H$10*ISNUMBER($AB1897)+01_指標庫!$H$11*ISNUMBER($AC1897)+01_指標庫!$H$12*ISNUMBER($AD1897)+01_指標庫!$H$13*ISNUMBER($AE1897)+01_指標庫!$H$14*ISNUMBER($I1897)+01_指標庫!$H$15*ISNUMBER($AH1897)+01_指標庫!$H$16*ISNUMBER($K1897)+01_指標庫!$H$17*ISNUMBER($AI1897)+01_指標庫!$H$18*ISNUMBER($AJ1897)+01_指標庫!$H$19*ISNUMBER($AK1897)+01_指標庫!$H$20*ISNUMBER($BB1897)+01_指標庫!$H$21*ISNUMBER($BC1897)</f>
        <v>51</v>
      </c>
      <c r="AX1897" s="59" t="n">
        <f aca="false">IF(AW1897=0,50,ROUND((01_指標庫!$H$4*IF(ISNUMBER($F1897),L1897,0)+01_指標庫!$H$5*IF(ISNUMBER($AA1897),AL1897,0)+01_指標庫!$H$6*IF(ISNUMBER($G1897),M1897,0)+01_指標庫!$H$7*IF(ISNUMBER($H1897),N1897,0)+01_指標庫!$H$8*IF(ISNUMBER($AF1897),AQ1897,0)+01_指標庫!$H$9*IF(ISNUMBER($AG1897),AR1897,0)+01_指標庫!$H$10*IF(ISNUMBER($AB1897),AM1897,0)+01_指標庫!$H$11*IF(ISNUMBER($AC1897),AN1897,0)+01_指標庫!$H$12*IF(ISNUMBER($AD1897),AO1897,0)+01_指標庫!$H$13*IF(ISNUMBER($AE1897),AP1897,0)+01_指標庫!$H$14*IF(ISNUMBER($I1897),O1897,0)+01_指標庫!$H$15*IF(ISNUMBER($AH1897),AS1897,0)+01_指標庫!$H$16*IF(ISNUMBER($K1897),P1897,0)+01_指標庫!$H$17*IF(ISNUMBER($AI1897),AT1897,0)+01_指標庫!$H$18*IF(ISNUMBER($AJ1897),AU1897,0)+01_指標庫!$H$19*IF(ISNUMBER($AK1897),AV1897,0)+01_指標庫!$H$20*IF(ISNUMBER($BB1897),BB1897,0)+01_指標庫!$H$21*IF(ISNUMBER($BC1897),BC1897,0))/AW1897,1))</f>
        <v>87.3</v>
      </c>
      <c r="AY1897" s="60"/>
      <c r="AZ1897" s="60"/>
      <c r="BA1897" s="58" t="n">
        <f aca="false">AVERAGE($E1893:$E1897)/AVERAGE($E1888:$E1897)-1</f>
        <v>0.0108724778315512</v>
      </c>
      <c r="BB1897" s="59" t="n">
        <f aca="false">IF(ISNUMBER($BA1897),IF(OR($S1897&lt;=-0.03,$BA1897&lt;-0.003),0,IF(OR($S1897&lt;=-0.02,$BA1897&lt;0.01),50,100)),"")</f>
        <v>100</v>
      </c>
      <c r="BC1897" s="0" t="str">
        <f aca="false">IF(OR(COUNT($AZ1897)=0,COUNT($AZ1896)=0),"",IF(OR($AY1897/$AZ1896-1&lt;=-0.03,$AZ1897/$AZ1896-1&lt;=-0.045,IF(COUNT($AZ1888:$AZ1897)=10,AVERAGE($AZ1893:$AZ1897)/AVERAGE($AZ1888:$AZ1897)-1&lt;-0.01,FALSE())),0,IF(OR($AZ1897/$AZ1896-1&lt;=-0.02,IF(COUNT($AZ1888:$AZ1897)=10,AVERAGE($AZ1893:$AZ1897)/AVERAGE($AZ1888:$AZ1897)-1&lt;0.005,FALSE())),50,100)))</f>
        <v/>
      </c>
    </row>
    <row r="1898" customFormat="false" ht="15" hidden="false" customHeight="true" outlineLevel="0" collapsed="false">
      <c r="A1898" s="47" t="n">
        <v>1894</v>
      </c>
      <c r="B1898" s="48" t="n">
        <v>45308</v>
      </c>
      <c r="C1898" s="47" t="n">
        <v>2024</v>
      </c>
      <c r="D1898" s="49" t="s">
        <v>238</v>
      </c>
      <c r="E1898" s="50" t="n">
        <v>16736.28</v>
      </c>
      <c r="F1898" s="51" t="n">
        <v>0.118223</v>
      </c>
      <c r="G1898" s="51" t="n">
        <v>-0.010086</v>
      </c>
      <c r="H1898" s="52" t="n">
        <v>0.8776</v>
      </c>
      <c r="I1898" s="53" t="n">
        <v>362</v>
      </c>
      <c r="J1898" s="47" t="s">
        <v>235</v>
      </c>
      <c r="K1898" s="54" t="n">
        <v>14.79</v>
      </c>
      <c r="L1898" s="55" t="n">
        <f aca="false">IF(COUNT(F1898)=0,50,IF(F1898&gt;=0,100,IF(F1898&gt;=-0.02,50,0)))</f>
        <v>100</v>
      </c>
      <c r="M1898" s="55" t="n">
        <f aca="false">IF(COUNT(G1898)=0,50,IF(G1898&gt;-0.06,100,IF(G1898&gt;-0.15,50,0)))</f>
        <v>100</v>
      </c>
      <c r="N1898" s="55" t="n">
        <f aca="false">IF(COUNT(H1898)=0,50,IF(H1898&gt;=0.6,100,IF(H1898&gt;=0.4,50,0)))</f>
        <v>100</v>
      </c>
      <c r="O1898" s="55" t="n">
        <f aca="false">IF(COUNT(I1898)=0,50,IF(J1898="proxy_vix",50,IF(I1898&lt;350,100,IF(I1898&lt;=450,50,0))))</f>
        <v>50</v>
      </c>
      <c r="P1898" s="55" t="n">
        <f aca="false">IF(COUNT(K1898)=0,50,IF(K1898&lt;20,100,IF(K1898&lt;=25,50,0)))</f>
        <v>100</v>
      </c>
      <c r="Q1898" s="54"/>
      <c r="R1898" s="47"/>
      <c r="S1898" s="51" t="n">
        <f aca="false">$E1898/$E1897-1</f>
        <v>-0.00561057733155645</v>
      </c>
      <c r="T1898" s="56" t="n">
        <f aca="false">$K1898/$K1897-1</f>
        <v>0.0686416184971097</v>
      </c>
      <c r="V1898" s="57"/>
      <c r="W1898" s="57"/>
      <c r="Y1898" s="1" t="str">
        <f aca="false">IF(AX1898&gt;=70,"EASY",IF(AX1898&gt;40,"UNCERTAIN","HARD"))</f>
        <v>EASY</v>
      </c>
      <c r="AA1898" s="58" t="n">
        <f aca="false">IF($A1898&lt;200,"",AVERAGE($E1849:$E1898)/AVERAGE($E1699:$E1898)-1)</f>
        <v>0.0825380946918086</v>
      </c>
      <c r="AB1898" s="59" t="n">
        <f aca="false">LOOKUP($B1898,07_L1政策步階!$A$4:$A$14,07_L1政策步階!$C$4:$C$14)</f>
        <v>0</v>
      </c>
      <c r="AC1898" s="57"/>
      <c r="AD1898" s="57"/>
      <c r="AE1898" s="57"/>
      <c r="AF1898" s="57"/>
      <c r="AG1898" s="57"/>
      <c r="AH1898" s="57"/>
      <c r="AI1898" s="57"/>
      <c r="AJ1898" s="57"/>
      <c r="AK1898" s="57"/>
      <c r="AL1898" s="59" t="n">
        <f aca="false">IF(ISNUMBER($AA1898),IF($AA1898&gt;=0.005,100,IF($AA1898&gt;=-0.015,50,0)),"")</f>
        <v>100</v>
      </c>
      <c r="AM1898" s="59" t="n">
        <f aca="false">IF(ISNUMBER($AB1898),IF($AB1898=1,100,IF($AB1898=0,50,0)),"")</f>
        <v>50</v>
      </c>
      <c r="AN1898" s="0" t="str">
        <f aca="false">IF(ISNUMBER($AC1898),IF($AC1898&gt;=0.001,100,IF($AC1898&gt;=-0.003,50,0)),"")</f>
        <v/>
      </c>
      <c r="AO1898" s="0" t="str">
        <f aca="false">IF(ISNUMBER($AD1898),IF($AD1898&gt;=0.04,100,IF($AD1898&gt;=0,50,0)),"")</f>
        <v/>
      </c>
      <c r="AP1898" s="0" t="str">
        <f aca="false">IF(ISNUMBER($AE1898),IF($AE1898&gt;=25,100,IF($AE1898&gt;=-75,50,0)),"")</f>
        <v/>
      </c>
      <c r="AQ1898" s="0" t="str">
        <f aca="false">IF(ISNUMBER($AF1898),IF($AF1898&gt;0,100,IF($AF1898&gt;=-50,50,0)),"")</f>
        <v/>
      </c>
      <c r="AR1898" s="0" t="str">
        <f aca="false">IF(ISNUMBER($AG1898),IF($AG1898=1,100,IF($AG1898=0,50,0)),"")</f>
        <v/>
      </c>
      <c r="AS1898" s="0" t="str">
        <f aca="false">IF(ISNUMBER($AH1898),IF($AH1898&lt;0,100,IF($AH1898&lt;=20,50,0)),"")</f>
        <v/>
      </c>
      <c r="AT1898" s="0" t="str">
        <f aca="false">IF(ISNUMBER($AI1898),IF($AI1898&lt;0.95,100,IF($AI1898&lt;=1,50,0)),"")</f>
        <v/>
      </c>
      <c r="AU1898" s="0" t="str">
        <f aca="false">IF(ISNUMBER($AJ1898),IF($AJ1898&lt;30,0,IF($AJ1898&lt;40,50,IF($AJ1898&lt;=90,100,50))),"")</f>
        <v/>
      </c>
      <c r="AV1898" s="0" t="str">
        <f aca="false">IF(ISNUMBER($AK1898),IF($AK1898&gt;-0.2,100,IF($AK1898&gt;=-0.4,50,0)),"")</f>
        <v/>
      </c>
      <c r="AW1898" s="59" t="n">
        <f aca="false">01_指標庫!$H$4*ISNUMBER($F1898)+01_指標庫!$H$5*ISNUMBER($AA1898)+01_指標庫!$H$6*ISNUMBER($G1898)+01_指標庫!$H$7*ISNUMBER($H1898)+01_指標庫!$H$8*ISNUMBER($AF1898)+01_指標庫!$H$9*ISNUMBER($AG1898)+01_指標庫!$H$10*ISNUMBER($AB1898)+01_指標庫!$H$11*ISNUMBER($AC1898)+01_指標庫!$H$12*ISNUMBER($AD1898)+01_指標庫!$H$13*ISNUMBER($AE1898)+01_指標庫!$H$14*ISNUMBER($I1898)+01_指標庫!$H$15*ISNUMBER($AH1898)+01_指標庫!$H$16*ISNUMBER($K1898)+01_指標庫!$H$17*ISNUMBER($AI1898)+01_指標庫!$H$18*ISNUMBER($AJ1898)+01_指標庫!$H$19*ISNUMBER($AK1898)+01_指標庫!$H$20*ISNUMBER($BB1898)+01_指標庫!$H$21*ISNUMBER($BC1898)</f>
        <v>51</v>
      </c>
      <c r="AX1898" s="59" t="n">
        <f aca="false">IF(AW1898=0,50,ROUND((01_指標庫!$H$4*IF(ISNUMBER($F1898),L1898,0)+01_指標庫!$H$5*IF(ISNUMBER($AA1898),AL1898,0)+01_指標庫!$H$6*IF(ISNUMBER($G1898),M1898,0)+01_指標庫!$H$7*IF(ISNUMBER($H1898),N1898,0)+01_指標庫!$H$8*IF(ISNUMBER($AF1898),AQ1898,0)+01_指標庫!$H$9*IF(ISNUMBER($AG1898),AR1898,0)+01_指標庫!$H$10*IF(ISNUMBER($AB1898),AM1898,0)+01_指標庫!$H$11*IF(ISNUMBER($AC1898),AN1898,0)+01_指標庫!$H$12*IF(ISNUMBER($AD1898),AO1898,0)+01_指標庫!$H$13*IF(ISNUMBER($AE1898),AP1898,0)+01_指標庫!$H$14*IF(ISNUMBER($I1898),O1898,0)+01_指標庫!$H$15*IF(ISNUMBER($AH1898),AS1898,0)+01_指標庫!$H$16*IF(ISNUMBER($K1898),P1898,0)+01_指標庫!$H$17*IF(ISNUMBER($AI1898),AT1898,0)+01_指標庫!$H$18*IF(ISNUMBER($AJ1898),AU1898,0)+01_指標庫!$H$19*IF(ISNUMBER($AK1898),AV1898,0)+01_指標庫!$H$20*IF(ISNUMBER($BB1898),BB1898,0)+01_指標庫!$H$21*IF(ISNUMBER($BC1898),BC1898,0))/AW1898,1))</f>
        <v>87.3</v>
      </c>
      <c r="AY1898" s="60"/>
      <c r="AZ1898" s="60"/>
      <c r="BA1898" s="58" t="n">
        <f aca="false">AVERAGE($E1894:$E1898)/AVERAGE($E1889:$E1898)-1</f>
        <v>0.0103957987457646</v>
      </c>
      <c r="BB1898" s="59" t="n">
        <f aca="false">IF(ISNUMBER($BA1898),IF(OR($S1898&lt;=-0.03,$BA1898&lt;-0.003),0,IF(OR($S1898&lt;=-0.02,$BA1898&lt;0.01),50,100)),"")</f>
        <v>100</v>
      </c>
      <c r="BC1898" s="0" t="str">
        <f aca="false">IF(OR(COUNT($AZ1898)=0,COUNT($AZ1897)=0),"",IF(OR($AY1898/$AZ1897-1&lt;=-0.03,$AZ1898/$AZ1897-1&lt;=-0.045,IF(COUNT($AZ1889:$AZ1898)=10,AVERAGE($AZ1894:$AZ1898)/AVERAGE($AZ1889:$AZ1898)-1&lt;-0.01,FALSE())),0,IF(OR($AZ1898/$AZ1897-1&lt;=-0.02,IF(COUNT($AZ1889:$AZ1898)=10,AVERAGE($AZ1894:$AZ1898)/AVERAGE($AZ1889:$AZ1898)-1&lt;0.005,FALSE())),50,100)))</f>
        <v/>
      </c>
    </row>
    <row r="1899" customFormat="false" ht="15" hidden="false" customHeight="true" outlineLevel="0" collapsed="false">
      <c r="A1899" s="47" t="n">
        <v>1895</v>
      </c>
      <c r="B1899" s="48" t="n">
        <v>45309</v>
      </c>
      <c r="C1899" s="47" t="n">
        <v>2024</v>
      </c>
      <c r="D1899" s="49" t="s">
        <v>239</v>
      </c>
      <c r="E1899" s="50" t="n">
        <v>16982.29</v>
      </c>
      <c r="F1899" s="51" t="n">
        <v>0.133221</v>
      </c>
      <c r="G1899" s="51" t="n">
        <v>0</v>
      </c>
      <c r="H1899" s="52" t="n">
        <v>0.9184</v>
      </c>
      <c r="I1899" s="53" t="n">
        <v>358</v>
      </c>
      <c r="J1899" s="47" t="s">
        <v>235</v>
      </c>
      <c r="K1899" s="54" t="n">
        <v>14.13</v>
      </c>
      <c r="L1899" s="55" t="n">
        <f aca="false">IF(COUNT(F1899)=0,50,IF(F1899&gt;=0,100,IF(F1899&gt;=-0.02,50,0)))</f>
        <v>100</v>
      </c>
      <c r="M1899" s="55" t="n">
        <f aca="false">IF(COUNT(G1899)=0,50,IF(G1899&gt;-0.06,100,IF(G1899&gt;-0.15,50,0)))</f>
        <v>100</v>
      </c>
      <c r="N1899" s="55" t="n">
        <f aca="false">IF(COUNT(H1899)=0,50,IF(H1899&gt;=0.6,100,IF(H1899&gt;=0.4,50,0)))</f>
        <v>100</v>
      </c>
      <c r="O1899" s="55" t="n">
        <f aca="false">IF(COUNT(I1899)=0,50,IF(J1899="proxy_vix",50,IF(I1899&lt;350,100,IF(I1899&lt;=450,50,0))))</f>
        <v>50</v>
      </c>
      <c r="P1899" s="55" t="n">
        <f aca="false">IF(COUNT(K1899)=0,50,IF(K1899&lt;20,100,IF(K1899&lt;=25,50,0)))</f>
        <v>100</v>
      </c>
      <c r="Q1899" s="54"/>
      <c r="R1899" s="47"/>
      <c r="S1899" s="51" t="n">
        <f aca="false">$E1899/$E1898-1</f>
        <v>0.0146992043632159</v>
      </c>
      <c r="T1899" s="56" t="n">
        <f aca="false">$K1899/$K1898-1</f>
        <v>-0.0446247464503041</v>
      </c>
      <c r="V1899" s="57"/>
      <c r="W1899" s="57"/>
      <c r="Y1899" s="1" t="str">
        <f aca="false">IF(AX1899&gt;=70,"EASY",IF(AX1899&gt;40,"UNCERTAIN","HARD"))</f>
        <v>EASY</v>
      </c>
      <c r="AA1899" s="58" t="n">
        <f aca="false">IF($A1899&lt;200,"",AVERAGE($E1850:$E1899)/AVERAGE($E1700:$E1899)-1)</f>
        <v>0.083678015620825</v>
      </c>
      <c r="AB1899" s="59" t="n">
        <f aca="false">LOOKUP($B1899,07_L1政策步階!$A$4:$A$14,07_L1政策步階!$C$4:$C$14)</f>
        <v>0</v>
      </c>
      <c r="AC1899" s="57"/>
      <c r="AD1899" s="57"/>
      <c r="AE1899" s="57"/>
      <c r="AF1899" s="57"/>
      <c r="AG1899" s="57"/>
      <c r="AH1899" s="57"/>
      <c r="AI1899" s="57"/>
      <c r="AJ1899" s="57"/>
      <c r="AK1899" s="57"/>
      <c r="AL1899" s="59" t="n">
        <f aca="false">IF(ISNUMBER($AA1899),IF($AA1899&gt;=0.005,100,IF($AA1899&gt;=-0.015,50,0)),"")</f>
        <v>100</v>
      </c>
      <c r="AM1899" s="59" t="n">
        <f aca="false">IF(ISNUMBER($AB1899),IF($AB1899=1,100,IF($AB1899=0,50,0)),"")</f>
        <v>50</v>
      </c>
      <c r="AN1899" s="0" t="str">
        <f aca="false">IF(ISNUMBER($AC1899),IF($AC1899&gt;=0.001,100,IF($AC1899&gt;=-0.003,50,0)),"")</f>
        <v/>
      </c>
      <c r="AO1899" s="0" t="str">
        <f aca="false">IF(ISNUMBER($AD1899),IF($AD1899&gt;=0.04,100,IF($AD1899&gt;=0,50,0)),"")</f>
        <v/>
      </c>
      <c r="AP1899" s="0" t="str">
        <f aca="false">IF(ISNUMBER($AE1899),IF($AE1899&gt;=25,100,IF($AE1899&gt;=-75,50,0)),"")</f>
        <v/>
      </c>
      <c r="AQ1899" s="0" t="str">
        <f aca="false">IF(ISNUMBER($AF1899),IF($AF1899&gt;0,100,IF($AF1899&gt;=-50,50,0)),"")</f>
        <v/>
      </c>
      <c r="AR1899" s="0" t="str">
        <f aca="false">IF(ISNUMBER($AG1899),IF($AG1899=1,100,IF($AG1899=0,50,0)),"")</f>
        <v/>
      </c>
      <c r="AS1899" s="0" t="str">
        <f aca="false">IF(ISNUMBER($AH1899),IF($AH1899&lt;0,100,IF($AH1899&lt;=20,50,0)),"")</f>
        <v/>
      </c>
      <c r="AT1899" s="0" t="str">
        <f aca="false">IF(ISNUMBER($AI1899),IF($AI1899&lt;0.95,100,IF($AI1899&lt;=1,50,0)),"")</f>
        <v/>
      </c>
      <c r="AU1899" s="0" t="str">
        <f aca="false">IF(ISNUMBER($AJ1899),IF($AJ1899&lt;30,0,IF($AJ1899&lt;40,50,IF($AJ1899&lt;=90,100,50))),"")</f>
        <v/>
      </c>
      <c r="AV1899" s="0" t="str">
        <f aca="false">IF(ISNUMBER($AK1899),IF($AK1899&gt;-0.2,100,IF($AK1899&gt;=-0.4,50,0)),"")</f>
        <v/>
      </c>
      <c r="AW1899" s="59" t="n">
        <f aca="false">01_指標庫!$H$4*ISNUMBER($F1899)+01_指標庫!$H$5*ISNUMBER($AA1899)+01_指標庫!$H$6*ISNUMBER($G1899)+01_指標庫!$H$7*ISNUMBER($H1899)+01_指標庫!$H$8*ISNUMBER($AF1899)+01_指標庫!$H$9*ISNUMBER($AG1899)+01_指標庫!$H$10*ISNUMBER($AB1899)+01_指標庫!$H$11*ISNUMBER($AC1899)+01_指標庫!$H$12*ISNUMBER($AD1899)+01_指標庫!$H$13*ISNUMBER($AE1899)+01_指標庫!$H$14*ISNUMBER($I1899)+01_指標庫!$H$15*ISNUMBER($AH1899)+01_指標庫!$H$16*ISNUMBER($K1899)+01_指標庫!$H$17*ISNUMBER($AI1899)+01_指標庫!$H$18*ISNUMBER($AJ1899)+01_指標庫!$H$19*ISNUMBER($AK1899)+01_指標庫!$H$20*ISNUMBER($BB1899)+01_指標庫!$H$21*ISNUMBER($BC1899)</f>
        <v>51</v>
      </c>
      <c r="AX1899" s="59" t="n">
        <f aca="false">IF(AW1899=0,50,ROUND((01_指標庫!$H$4*IF(ISNUMBER($F1899),L1899,0)+01_指標庫!$H$5*IF(ISNUMBER($AA1899),AL1899,0)+01_指標庫!$H$6*IF(ISNUMBER($G1899),M1899,0)+01_指標庫!$H$7*IF(ISNUMBER($H1899),N1899,0)+01_指標庫!$H$8*IF(ISNUMBER($AF1899),AQ1899,0)+01_指標庫!$H$9*IF(ISNUMBER($AG1899),AR1899,0)+01_指標庫!$H$10*IF(ISNUMBER($AB1899),AM1899,0)+01_指標庫!$H$11*IF(ISNUMBER($AC1899),AN1899,0)+01_指標庫!$H$12*IF(ISNUMBER($AD1899),AO1899,0)+01_指標庫!$H$13*IF(ISNUMBER($AE1899),AP1899,0)+01_指標庫!$H$14*IF(ISNUMBER($I1899),O1899,0)+01_指標庫!$H$15*IF(ISNUMBER($AH1899),AS1899,0)+01_指標庫!$H$16*IF(ISNUMBER($K1899),P1899,0)+01_指標庫!$H$17*IF(ISNUMBER($AI1899),AT1899,0)+01_指標庫!$H$18*IF(ISNUMBER($AJ1899),AU1899,0)+01_指標庫!$H$19*IF(ISNUMBER($AK1899),AV1899,0)+01_指標庫!$H$20*IF(ISNUMBER($BB1899),BB1899,0)+01_指標庫!$H$21*IF(ISNUMBER($BC1899),BC1899,0))/AW1899,1))</f>
        <v>81.4</v>
      </c>
      <c r="AY1899" s="60"/>
      <c r="AZ1899" s="60"/>
      <c r="BA1899" s="58" t="n">
        <f aca="false">AVERAGE($E1895:$E1899)/AVERAGE($E1890:$E1899)-1</f>
        <v>0.00894773082289557</v>
      </c>
      <c r="BB1899" s="59" t="n">
        <f aca="false">IF(ISNUMBER($BA1899),IF(OR($S1899&lt;=-0.03,$BA1899&lt;-0.003),0,IF(OR($S1899&lt;=-0.02,$BA1899&lt;0.01),50,100)),"")</f>
        <v>50</v>
      </c>
      <c r="BC1899" s="0" t="str">
        <f aca="false">IF(OR(COUNT($AZ1899)=0,COUNT($AZ1898)=0),"",IF(OR($AY1899/$AZ1898-1&lt;=-0.03,$AZ1899/$AZ1898-1&lt;=-0.045,IF(COUNT($AZ1890:$AZ1899)=10,AVERAGE($AZ1895:$AZ1899)/AVERAGE($AZ1890:$AZ1899)-1&lt;-0.01,FALSE())),0,IF(OR($AZ1899/$AZ1898-1&lt;=-0.02,IF(COUNT($AZ1890:$AZ1899)=10,AVERAGE($AZ1895:$AZ1899)/AVERAGE($AZ1890:$AZ1899)-1&lt;0.005,FALSE())),50,100)))</f>
        <v/>
      </c>
    </row>
    <row r="1900" customFormat="false" ht="15" hidden="false" customHeight="true" outlineLevel="0" collapsed="false">
      <c r="A1900" s="47" t="n">
        <v>1896</v>
      </c>
      <c r="B1900" s="48" t="n">
        <v>45310</v>
      </c>
      <c r="C1900" s="47" t="n">
        <v>2024</v>
      </c>
      <c r="D1900" s="49" t="s">
        <v>234</v>
      </c>
      <c r="E1900" s="50" t="n">
        <v>17314</v>
      </c>
      <c r="F1900" s="51" t="n">
        <v>0.153753</v>
      </c>
      <c r="G1900" s="51" t="n">
        <v>0</v>
      </c>
      <c r="H1900" s="52" t="n">
        <v>0.9184</v>
      </c>
      <c r="I1900" s="53" t="n">
        <v>354</v>
      </c>
      <c r="J1900" s="47" t="s">
        <v>235</v>
      </c>
      <c r="K1900" s="54" t="n">
        <v>13.3</v>
      </c>
      <c r="L1900" s="55" t="n">
        <f aca="false">IF(COUNT(F1900)=0,50,IF(F1900&gt;=0,100,IF(F1900&gt;=-0.02,50,0)))</f>
        <v>100</v>
      </c>
      <c r="M1900" s="55" t="n">
        <f aca="false">IF(COUNT(G1900)=0,50,IF(G1900&gt;-0.06,100,IF(G1900&gt;-0.15,50,0)))</f>
        <v>100</v>
      </c>
      <c r="N1900" s="55" t="n">
        <f aca="false">IF(COUNT(H1900)=0,50,IF(H1900&gt;=0.6,100,IF(H1900&gt;=0.4,50,0)))</f>
        <v>100</v>
      </c>
      <c r="O1900" s="55" t="n">
        <f aca="false">IF(COUNT(I1900)=0,50,IF(J1900="proxy_vix",50,IF(I1900&lt;350,100,IF(I1900&lt;=450,50,0))))</f>
        <v>50</v>
      </c>
      <c r="P1900" s="55" t="n">
        <f aca="false">IF(COUNT(K1900)=0,50,IF(K1900&lt;20,100,IF(K1900&lt;=25,50,0)))</f>
        <v>100</v>
      </c>
      <c r="Q1900" s="54"/>
      <c r="R1900" s="47"/>
      <c r="S1900" s="51" t="n">
        <f aca="false">$E1900/$E1899-1</f>
        <v>0.0195327014201265</v>
      </c>
      <c r="T1900" s="56" t="n">
        <f aca="false">$K1900/$K1899-1</f>
        <v>-0.0587402689313518</v>
      </c>
      <c r="V1900" s="57"/>
      <c r="W1900" s="57"/>
      <c r="Y1900" s="1" t="str">
        <f aca="false">IF(AX1900&gt;=70,"EASY",IF(AX1900&gt;40,"UNCERTAIN","HARD"))</f>
        <v>EASY</v>
      </c>
      <c r="AA1900" s="58" t="n">
        <f aca="false">IF($A1900&lt;200,"",AVERAGE($E1851:$E1900)/AVERAGE($E1701:$E1900)-1)</f>
        <v>0.085051422709735</v>
      </c>
      <c r="AB1900" s="59" t="n">
        <f aca="false">LOOKUP($B1900,07_L1政策步階!$A$4:$A$14,07_L1政策步階!$C$4:$C$14)</f>
        <v>0</v>
      </c>
      <c r="AC1900" s="57"/>
      <c r="AD1900" s="57"/>
      <c r="AE1900" s="57"/>
      <c r="AF1900" s="57"/>
      <c r="AG1900" s="57"/>
      <c r="AH1900" s="57"/>
      <c r="AI1900" s="57"/>
      <c r="AJ1900" s="57"/>
      <c r="AK1900" s="57"/>
      <c r="AL1900" s="59" t="n">
        <f aca="false">IF(ISNUMBER($AA1900),IF($AA1900&gt;=0.005,100,IF($AA1900&gt;=-0.015,50,0)),"")</f>
        <v>100</v>
      </c>
      <c r="AM1900" s="59" t="n">
        <f aca="false">IF(ISNUMBER($AB1900),IF($AB1900=1,100,IF($AB1900=0,50,0)),"")</f>
        <v>50</v>
      </c>
      <c r="AN1900" s="0" t="str">
        <f aca="false">IF(ISNUMBER($AC1900),IF($AC1900&gt;=0.001,100,IF($AC1900&gt;=-0.003,50,0)),"")</f>
        <v/>
      </c>
      <c r="AO1900" s="0" t="str">
        <f aca="false">IF(ISNUMBER($AD1900),IF($AD1900&gt;=0.04,100,IF($AD1900&gt;=0,50,0)),"")</f>
        <v/>
      </c>
      <c r="AP1900" s="0" t="str">
        <f aca="false">IF(ISNUMBER($AE1900),IF($AE1900&gt;=25,100,IF($AE1900&gt;=-75,50,0)),"")</f>
        <v/>
      </c>
      <c r="AQ1900" s="0" t="str">
        <f aca="false">IF(ISNUMBER($AF1900),IF($AF1900&gt;0,100,IF($AF1900&gt;=-50,50,0)),"")</f>
        <v/>
      </c>
      <c r="AR1900" s="0" t="str">
        <f aca="false">IF(ISNUMBER($AG1900),IF($AG1900=1,100,IF($AG1900=0,50,0)),"")</f>
        <v/>
      </c>
      <c r="AS1900" s="0" t="str">
        <f aca="false">IF(ISNUMBER($AH1900),IF($AH1900&lt;0,100,IF($AH1900&lt;=20,50,0)),"")</f>
        <v/>
      </c>
      <c r="AT1900" s="0" t="str">
        <f aca="false">IF(ISNUMBER($AI1900),IF($AI1900&lt;0.95,100,IF($AI1900&lt;=1,50,0)),"")</f>
        <v/>
      </c>
      <c r="AU1900" s="0" t="str">
        <f aca="false">IF(ISNUMBER($AJ1900),IF($AJ1900&lt;30,0,IF($AJ1900&lt;40,50,IF($AJ1900&lt;=90,100,50))),"")</f>
        <v/>
      </c>
      <c r="AV1900" s="0" t="str">
        <f aca="false">IF(ISNUMBER($AK1900),IF($AK1900&gt;-0.2,100,IF($AK1900&gt;=-0.4,50,0)),"")</f>
        <v/>
      </c>
      <c r="AW1900" s="59" t="n">
        <f aca="false">01_指標庫!$H$4*ISNUMBER($F1900)+01_指標庫!$H$5*ISNUMBER($AA1900)+01_指標庫!$H$6*ISNUMBER($G1900)+01_指標庫!$H$7*ISNUMBER($H1900)+01_指標庫!$H$8*ISNUMBER($AF1900)+01_指標庫!$H$9*ISNUMBER($AG1900)+01_指標庫!$H$10*ISNUMBER($AB1900)+01_指標庫!$H$11*ISNUMBER($AC1900)+01_指標庫!$H$12*ISNUMBER($AD1900)+01_指標庫!$H$13*ISNUMBER($AE1900)+01_指標庫!$H$14*ISNUMBER($I1900)+01_指標庫!$H$15*ISNUMBER($AH1900)+01_指標庫!$H$16*ISNUMBER($K1900)+01_指標庫!$H$17*ISNUMBER($AI1900)+01_指標庫!$H$18*ISNUMBER($AJ1900)+01_指標庫!$H$19*ISNUMBER($AK1900)+01_指標庫!$H$20*ISNUMBER($BB1900)+01_指標庫!$H$21*ISNUMBER($BC1900)</f>
        <v>51</v>
      </c>
      <c r="AX1900" s="59" t="n">
        <f aca="false">IF(AW1900=0,50,ROUND((01_指標庫!$H$4*IF(ISNUMBER($F1900),L1900,0)+01_指標庫!$H$5*IF(ISNUMBER($AA1900),AL1900,0)+01_指標庫!$H$6*IF(ISNUMBER($G1900),M1900,0)+01_指標庫!$H$7*IF(ISNUMBER($H1900),N1900,0)+01_指標庫!$H$8*IF(ISNUMBER($AF1900),AQ1900,0)+01_指標庫!$H$9*IF(ISNUMBER($AG1900),AR1900,0)+01_指標庫!$H$10*IF(ISNUMBER($AB1900),AM1900,0)+01_指標庫!$H$11*IF(ISNUMBER($AC1900),AN1900,0)+01_指標庫!$H$12*IF(ISNUMBER($AD1900),AO1900,0)+01_指標庫!$H$13*IF(ISNUMBER($AE1900),AP1900,0)+01_指標庫!$H$14*IF(ISNUMBER($I1900),O1900,0)+01_指標庫!$H$15*IF(ISNUMBER($AH1900),AS1900,0)+01_指標庫!$H$16*IF(ISNUMBER($K1900),P1900,0)+01_指標庫!$H$17*IF(ISNUMBER($AI1900),AT1900,0)+01_指標庫!$H$18*IF(ISNUMBER($AJ1900),AU1900,0)+01_指標庫!$H$19*IF(ISNUMBER($AK1900),AV1900,0)+01_指標庫!$H$20*IF(ISNUMBER($BB1900),BB1900,0)+01_指標庫!$H$21*IF(ISNUMBER($BC1900),BC1900,0))/AW1900,1))</f>
        <v>81.4</v>
      </c>
      <c r="AY1900" s="60"/>
      <c r="AZ1900" s="60"/>
      <c r="BA1900" s="58" t="n">
        <f aca="false">AVERAGE($E1896:$E1900)/AVERAGE($E1891:$E1900)-1</f>
        <v>0.00862009935413255</v>
      </c>
      <c r="BB1900" s="59" t="n">
        <f aca="false">IF(ISNUMBER($BA1900),IF(OR($S1900&lt;=-0.03,$BA1900&lt;-0.003),0,IF(OR($S1900&lt;=-0.02,$BA1900&lt;0.01),50,100)),"")</f>
        <v>50</v>
      </c>
      <c r="BC1900" s="0" t="str">
        <f aca="false">IF(OR(COUNT($AZ1900)=0,COUNT($AZ1899)=0),"",IF(OR($AY1900/$AZ1899-1&lt;=-0.03,$AZ1900/$AZ1899-1&lt;=-0.045,IF(COUNT($AZ1891:$AZ1900)=10,AVERAGE($AZ1896:$AZ1900)/AVERAGE($AZ1891:$AZ1900)-1&lt;-0.01,FALSE())),0,IF(OR($AZ1900/$AZ1899-1&lt;=-0.02,IF(COUNT($AZ1891:$AZ1900)=10,AVERAGE($AZ1896:$AZ1900)/AVERAGE($AZ1891:$AZ1900)-1&lt;0.005,FALSE())),50,100)))</f>
        <v/>
      </c>
    </row>
    <row r="1901" customFormat="false" ht="15" hidden="false" customHeight="true" outlineLevel="0" collapsed="false">
      <c r="A1901" s="47" t="n">
        <v>1897</v>
      </c>
      <c r="B1901" s="48" t="n">
        <v>45313</v>
      </c>
      <c r="C1901" s="47" t="n">
        <v>2024</v>
      </c>
      <c r="D1901" s="49" t="s">
        <v>236</v>
      </c>
      <c r="E1901" s="50" t="n">
        <v>17330.38</v>
      </c>
      <c r="F1901" s="51" t="n">
        <v>0.153219</v>
      </c>
      <c r="G1901" s="51" t="n">
        <v>0</v>
      </c>
      <c r="H1901" s="52" t="n">
        <v>0.9184</v>
      </c>
      <c r="I1901" s="53" t="n">
        <v>349</v>
      </c>
      <c r="J1901" s="47" t="s">
        <v>235</v>
      </c>
      <c r="K1901" s="54" t="n">
        <v>13.19</v>
      </c>
      <c r="L1901" s="55" t="n">
        <f aca="false">IF(COUNT(F1901)=0,50,IF(F1901&gt;=0,100,IF(F1901&gt;=-0.02,50,0)))</f>
        <v>100</v>
      </c>
      <c r="M1901" s="55" t="n">
        <f aca="false">IF(COUNT(G1901)=0,50,IF(G1901&gt;-0.06,100,IF(G1901&gt;-0.15,50,0)))</f>
        <v>100</v>
      </c>
      <c r="N1901" s="55" t="n">
        <f aca="false">IF(COUNT(H1901)=0,50,IF(H1901&gt;=0.6,100,IF(H1901&gt;=0.4,50,0)))</f>
        <v>100</v>
      </c>
      <c r="O1901" s="55" t="n">
        <f aca="false">IF(COUNT(I1901)=0,50,IF(J1901="proxy_vix",50,IF(I1901&lt;350,100,IF(I1901&lt;=450,50,0))))</f>
        <v>100</v>
      </c>
      <c r="P1901" s="55" t="n">
        <f aca="false">IF(COUNT(K1901)=0,50,IF(K1901&lt;20,100,IF(K1901&lt;=25,50,0)))</f>
        <v>100</v>
      </c>
      <c r="Q1901" s="54"/>
      <c r="R1901" s="47"/>
      <c r="S1901" s="51" t="n">
        <f aca="false">$E1901/$E1900-1</f>
        <v>0.000946055215432562</v>
      </c>
      <c r="T1901" s="56" t="n">
        <f aca="false">$K1901/$K1900-1</f>
        <v>-0.00827067669172943</v>
      </c>
      <c r="V1901" s="57"/>
      <c r="W1901" s="57"/>
      <c r="Y1901" s="1" t="str">
        <f aca="false">IF(AX1901&gt;=70,"EASY",IF(AX1901&gt;40,"UNCERTAIN","HARD"))</f>
        <v>EASY</v>
      </c>
      <c r="AA1901" s="58" t="n">
        <f aca="false">IF($A1901&lt;200,"",AVERAGE($E1852:$E1901)/AVERAGE($E1702:$E1901)-1)</f>
        <v>0.0862316816533522</v>
      </c>
      <c r="AB1901" s="59" t="n">
        <f aca="false">LOOKUP($B1901,07_L1政策步階!$A$4:$A$14,07_L1政策步階!$C$4:$C$14)</f>
        <v>0</v>
      </c>
      <c r="AC1901" s="57"/>
      <c r="AD1901" s="57"/>
      <c r="AE1901" s="57"/>
      <c r="AF1901" s="57"/>
      <c r="AG1901" s="57"/>
      <c r="AH1901" s="57"/>
      <c r="AI1901" s="57"/>
      <c r="AJ1901" s="57"/>
      <c r="AK1901" s="57"/>
      <c r="AL1901" s="59" t="n">
        <f aca="false">IF(ISNUMBER($AA1901),IF($AA1901&gt;=0.005,100,IF($AA1901&gt;=-0.015,50,0)),"")</f>
        <v>100</v>
      </c>
      <c r="AM1901" s="59" t="n">
        <f aca="false">IF(ISNUMBER($AB1901),IF($AB1901=1,100,IF($AB1901=0,50,0)),"")</f>
        <v>50</v>
      </c>
      <c r="AN1901" s="0" t="str">
        <f aca="false">IF(ISNUMBER($AC1901),IF($AC1901&gt;=0.001,100,IF($AC1901&gt;=-0.003,50,0)),"")</f>
        <v/>
      </c>
      <c r="AO1901" s="0" t="str">
        <f aca="false">IF(ISNUMBER($AD1901),IF($AD1901&gt;=0.04,100,IF($AD1901&gt;=0,50,0)),"")</f>
        <v/>
      </c>
      <c r="AP1901" s="0" t="str">
        <f aca="false">IF(ISNUMBER($AE1901),IF($AE1901&gt;=25,100,IF($AE1901&gt;=-75,50,0)),"")</f>
        <v/>
      </c>
      <c r="AQ1901" s="0" t="str">
        <f aca="false">IF(ISNUMBER($AF1901),IF($AF1901&gt;0,100,IF($AF1901&gt;=-50,50,0)),"")</f>
        <v/>
      </c>
      <c r="AR1901" s="0" t="str">
        <f aca="false">IF(ISNUMBER($AG1901),IF($AG1901=1,100,IF($AG1901=0,50,0)),"")</f>
        <v/>
      </c>
      <c r="AS1901" s="0" t="str">
        <f aca="false">IF(ISNUMBER($AH1901),IF($AH1901&lt;0,100,IF($AH1901&lt;=20,50,0)),"")</f>
        <v/>
      </c>
      <c r="AT1901" s="0" t="str">
        <f aca="false">IF(ISNUMBER($AI1901),IF($AI1901&lt;0.95,100,IF($AI1901&lt;=1,50,0)),"")</f>
        <v/>
      </c>
      <c r="AU1901" s="0" t="str">
        <f aca="false">IF(ISNUMBER($AJ1901),IF($AJ1901&lt;30,0,IF($AJ1901&lt;40,50,IF($AJ1901&lt;=90,100,50))),"")</f>
        <v/>
      </c>
      <c r="AV1901" s="0" t="str">
        <f aca="false">IF(ISNUMBER($AK1901),IF($AK1901&gt;-0.2,100,IF($AK1901&gt;=-0.4,50,0)),"")</f>
        <v/>
      </c>
      <c r="AW1901" s="59" t="n">
        <f aca="false">01_指標庫!$H$4*ISNUMBER($F1901)+01_指標庫!$H$5*ISNUMBER($AA1901)+01_指標庫!$H$6*ISNUMBER($G1901)+01_指標庫!$H$7*ISNUMBER($H1901)+01_指標庫!$H$8*ISNUMBER($AF1901)+01_指標庫!$H$9*ISNUMBER($AG1901)+01_指標庫!$H$10*ISNUMBER($AB1901)+01_指標庫!$H$11*ISNUMBER($AC1901)+01_指標庫!$H$12*ISNUMBER($AD1901)+01_指標庫!$H$13*ISNUMBER($AE1901)+01_指標庫!$H$14*ISNUMBER($I1901)+01_指標庫!$H$15*ISNUMBER($AH1901)+01_指標庫!$H$16*ISNUMBER($K1901)+01_指標庫!$H$17*ISNUMBER($AI1901)+01_指標庫!$H$18*ISNUMBER($AJ1901)+01_指標庫!$H$19*ISNUMBER($AK1901)+01_指標庫!$H$20*ISNUMBER($BB1901)+01_指標庫!$H$21*ISNUMBER($BC1901)</f>
        <v>51</v>
      </c>
      <c r="AX1901" s="59" t="n">
        <f aca="false">IF(AW1901=0,50,ROUND((01_指標庫!$H$4*IF(ISNUMBER($F1901),L1901,0)+01_指標庫!$H$5*IF(ISNUMBER($AA1901),AL1901,0)+01_指標庫!$H$6*IF(ISNUMBER($G1901),M1901,0)+01_指標庫!$H$7*IF(ISNUMBER($H1901),N1901,0)+01_指標庫!$H$8*IF(ISNUMBER($AF1901),AQ1901,0)+01_指標庫!$H$9*IF(ISNUMBER($AG1901),AR1901,0)+01_指標庫!$H$10*IF(ISNUMBER($AB1901),AM1901,0)+01_指標庫!$H$11*IF(ISNUMBER($AC1901),AN1901,0)+01_指標庫!$H$12*IF(ISNUMBER($AD1901),AO1901,0)+01_指標庫!$H$13*IF(ISNUMBER($AE1901),AP1901,0)+01_指標庫!$H$14*IF(ISNUMBER($I1901),O1901,0)+01_指標庫!$H$15*IF(ISNUMBER($AH1901),AS1901,0)+01_指標庫!$H$16*IF(ISNUMBER($K1901),P1901,0)+01_指標庫!$H$17*IF(ISNUMBER($AI1901),AT1901,0)+01_指標庫!$H$18*IF(ISNUMBER($AJ1901),AU1901,0)+01_指標庫!$H$19*IF(ISNUMBER($AK1901),AV1901,0)+01_指標庫!$H$20*IF(ISNUMBER($BB1901),BB1901,0)+01_指標庫!$H$21*IF(ISNUMBER($BC1901),BC1901,0))/AW1901,1))</f>
        <v>89.2</v>
      </c>
      <c r="AY1901" s="60"/>
      <c r="AZ1901" s="60"/>
      <c r="BA1901" s="58" t="n">
        <f aca="false">AVERAGE($E1897:$E1901)/AVERAGE($E1892:$E1901)-1</f>
        <v>0.00839336896509479</v>
      </c>
      <c r="BB1901" s="59" t="n">
        <f aca="false">IF(ISNUMBER($BA1901),IF(OR($S1901&lt;=-0.03,$BA1901&lt;-0.003),0,IF(OR($S1901&lt;=-0.02,$BA1901&lt;0.01),50,100)),"")</f>
        <v>50</v>
      </c>
      <c r="BC1901" s="0" t="str">
        <f aca="false">IF(OR(COUNT($AZ1901)=0,COUNT($AZ1900)=0),"",IF(OR($AY1901/$AZ1900-1&lt;=-0.03,$AZ1901/$AZ1900-1&lt;=-0.045,IF(COUNT($AZ1892:$AZ1901)=10,AVERAGE($AZ1897:$AZ1901)/AVERAGE($AZ1892:$AZ1901)-1&lt;-0.01,FALSE())),0,IF(OR($AZ1901/$AZ1900-1&lt;=-0.02,IF(COUNT($AZ1892:$AZ1901)=10,AVERAGE($AZ1897:$AZ1901)/AVERAGE($AZ1892:$AZ1901)-1&lt;0.005,FALSE())),50,100)))</f>
        <v/>
      </c>
    </row>
    <row r="1902" customFormat="false" ht="15" hidden="false" customHeight="true" outlineLevel="0" collapsed="false">
      <c r="A1902" s="47" t="n">
        <v>1898</v>
      </c>
      <c r="B1902" s="48" t="n">
        <v>45314</v>
      </c>
      <c r="C1902" s="47" t="n">
        <v>2024</v>
      </c>
      <c r="D1902" s="49" t="s">
        <v>237</v>
      </c>
      <c r="E1902" s="50" t="n">
        <v>17404.21</v>
      </c>
      <c r="F1902" s="51" t="n">
        <v>0.156425</v>
      </c>
      <c r="G1902" s="51" t="n">
        <v>0</v>
      </c>
      <c r="H1902" s="52" t="n">
        <v>0.9184</v>
      </c>
      <c r="I1902" s="53" t="n">
        <v>351</v>
      </c>
      <c r="J1902" s="47" t="s">
        <v>235</v>
      </c>
      <c r="K1902" s="54" t="n">
        <v>12.55</v>
      </c>
      <c r="L1902" s="55" t="n">
        <f aca="false">IF(COUNT(F1902)=0,50,IF(F1902&gt;=0,100,IF(F1902&gt;=-0.02,50,0)))</f>
        <v>100</v>
      </c>
      <c r="M1902" s="55" t="n">
        <f aca="false">IF(COUNT(G1902)=0,50,IF(G1902&gt;-0.06,100,IF(G1902&gt;-0.15,50,0)))</f>
        <v>100</v>
      </c>
      <c r="N1902" s="55" t="n">
        <f aca="false">IF(COUNT(H1902)=0,50,IF(H1902&gt;=0.6,100,IF(H1902&gt;=0.4,50,0)))</f>
        <v>100</v>
      </c>
      <c r="O1902" s="55" t="n">
        <f aca="false">IF(COUNT(I1902)=0,50,IF(J1902="proxy_vix",50,IF(I1902&lt;350,100,IF(I1902&lt;=450,50,0))))</f>
        <v>50</v>
      </c>
      <c r="P1902" s="55" t="n">
        <f aca="false">IF(COUNT(K1902)=0,50,IF(K1902&lt;20,100,IF(K1902&lt;=25,50,0)))</f>
        <v>100</v>
      </c>
      <c r="Q1902" s="54"/>
      <c r="R1902" s="47"/>
      <c r="S1902" s="51" t="n">
        <f aca="false">$E1902/$E1901-1</f>
        <v>0.00426014894076165</v>
      </c>
      <c r="T1902" s="56" t="n">
        <f aca="false">$K1902/$K1901-1</f>
        <v>-0.048521607278241</v>
      </c>
      <c r="V1902" s="57"/>
      <c r="W1902" s="57"/>
      <c r="Y1902" s="1" t="str">
        <f aca="false">IF(AX1902&gt;=70,"EASY",IF(AX1902&gt;40,"UNCERTAIN","HARD"))</f>
        <v>EASY</v>
      </c>
      <c r="AA1902" s="58" t="n">
        <f aca="false">IF($A1902&lt;200,"",AVERAGE($E1853:$E1902)/AVERAGE($E1703:$E1902)-1)</f>
        <v>0.0874091749455326</v>
      </c>
      <c r="AB1902" s="59" t="n">
        <f aca="false">LOOKUP($B1902,07_L1政策步階!$A$4:$A$14,07_L1政策步階!$C$4:$C$14)</f>
        <v>0</v>
      </c>
      <c r="AC1902" s="57"/>
      <c r="AD1902" s="57"/>
      <c r="AE1902" s="57"/>
      <c r="AF1902" s="57"/>
      <c r="AG1902" s="57"/>
      <c r="AH1902" s="57"/>
      <c r="AI1902" s="57"/>
      <c r="AJ1902" s="57"/>
      <c r="AK1902" s="57"/>
      <c r="AL1902" s="59" t="n">
        <f aca="false">IF(ISNUMBER($AA1902),IF($AA1902&gt;=0.005,100,IF($AA1902&gt;=-0.015,50,0)),"")</f>
        <v>100</v>
      </c>
      <c r="AM1902" s="59" t="n">
        <f aca="false">IF(ISNUMBER($AB1902),IF($AB1902=1,100,IF($AB1902=0,50,0)),"")</f>
        <v>50</v>
      </c>
      <c r="AN1902" s="0" t="str">
        <f aca="false">IF(ISNUMBER($AC1902),IF($AC1902&gt;=0.001,100,IF($AC1902&gt;=-0.003,50,0)),"")</f>
        <v/>
      </c>
      <c r="AO1902" s="0" t="str">
        <f aca="false">IF(ISNUMBER($AD1902),IF($AD1902&gt;=0.04,100,IF($AD1902&gt;=0,50,0)),"")</f>
        <v/>
      </c>
      <c r="AP1902" s="0" t="str">
        <f aca="false">IF(ISNUMBER($AE1902),IF($AE1902&gt;=25,100,IF($AE1902&gt;=-75,50,0)),"")</f>
        <v/>
      </c>
      <c r="AQ1902" s="0" t="str">
        <f aca="false">IF(ISNUMBER($AF1902),IF($AF1902&gt;0,100,IF($AF1902&gt;=-50,50,0)),"")</f>
        <v/>
      </c>
      <c r="AR1902" s="0" t="str">
        <f aca="false">IF(ISNUMBER($AG1902),IF($AG1902=1,100,IF($AG1902=0,50,0)),"")</f>
        <v/>
      </c>
      <c r="AS1902" s="0" t="str">
        <f aca="false">IF(ISNUMBER($AH1902),IF($AH1902&lt;0,100,IF($AH1902&lt;=20,50,0)),"")</f>
        <v/>
      </c>
      <c r="AT1902" s="0" t="str">
        <f aca="false">IF(ISNUMBER($AI1902),IF($AI1902&lt;0.95,100,IF($AI1902&lt;=1,50,0)),"")</f>
        <v/>
      </c>
      <c r="AU1902" s="0" t="str">
        <f aca="false">IF(ISNUMBER($AJ1902),IF($AJ1902&lt;30,0,IF($AJ1902&lt;40,50,IF($AJ1902&lt;=90,100,50))),"")</f>
        <v/>
      </c>
      <c r="AV1902" s="0" t="str">
        <f aca="false">IF(ISNUMBER($AK1902),IF($AK1902&gt;-0.2,100,IF($AK1902&gt;=-0.4,50,0)),"")</f>
        <v/>
      </c>
      <c r="AW1902" s="59" t="n">
        <f aca="false">01_指標庫!$H$4*ISNUMBER($F1902)+01_指標庫!$H$5*ISNUMBER($AA1902)+01_指標庫!$H$6*ISNUMBER($G1902)+01_指標庫!$H$7*ISNUMBER($H1902)+01_指標庫!$H$8*ISNUMBER($AF1902)+01_指標庫!$H$9*ISNUMBER($AG1902)+01_指標庫!$H$10*ISNUMBER($AB1902)+01_指標庫!$H$11*ISNUMBER($AC1902)+01_指標庫!$H$12*ISNUMBER($AD1902)+01_指標庫!$H$13*ISNUMBER($AE1902)+01_指標庫!$H$14*ISNUMBER($I1902)+01_指標庫!$H$15*ISNUMBER($AH1902)+01_指標庫!$H$16*ISNUMBER($K1902)+01_指標庫!$H$17*ISNUMBER($AI1902)+01_指標庫!$H$18*ISNUMBER($AJ1902)+01_指標庫!$H$19*ISNUMBER($AK1902)+01_指標庫!$H$20*ISNUMBER($BB1902)+01_指標庫!$H$21*ISNUMBER($BC1902)</f>
        <v>51</v>
      </c>
      <c r="AX1902" s="59" t="n">
        <f aca="false">IF(AW1902=0,50,ROUND((01_指標庫!$H$4*IF(ISNUMBER($F1902),L1902,0)+01_指標庫!$H$5*IF(ISNUMBER($AA1902),AL1902,0)+01_指標庫!$H$6*IF(ISNUMBER($G1902),M1902,0)+01_指標庫!$H$7*IF(ISNUMBER($H1902),N1902,0)+01_指標庫!$H$8*IF(ISNUMBER($AF1902),AQ1902,0)+01_指標庫!$H$9*IF(ISNUMBER($AG1902),AR1902,0)+01_指標庫!$H$10*IF(ISNUMBER($AB1902),AM1902,0)+01_指標庫!$H$11*IF(ISNUMBER($AC1902),AN1902,0)+01_指標庫!$H$12*IF(ISNUMBER($AD1902),AO1902,0)+01_指標庫!$H$13*IF(ISNUMBER($AE1902),AP1902,0)+01_指標庫!$H$14*IF(ISNUMBER($I1902),O1902,0)+01_指標庫!$H$15*IF(ISNUMBER($AH1902),AS1902,0)+01_指標庫!$H$16*IF(ISNUMBER($K1902),P1902,0)+01_指標庫!$H$17*IF(ISNUMBER($AI1902),AT1902,0)+01_指標庫!$H$18*IF(ISNUMBER($AJ1902),AU1902,0)+01_指標庫!$H$19*IF(ISNUMBER($AK1902),AV1902,0)+01_指標庫!$H$20*IF(ISNUMBER($BB1902),BB1902,0)+01_指標庫!$H$21*IF(ISNUMBER($BC1902),BC1902,0))/AW1902,1))</f>
        <v>87.3</v>
      </c>
      <c r="AY1902" s="60"/>
      <c r="AZ1902" s="60"/>
      <c r="BA1902" s="58" t="n">
        <f aca="false">AVERAGE($E1898:$E1902)/AVERAGE($E1893:$E1902)-1</f>
        <v>0.010669592838797</v>
      </c>
      <c r="BB1902" s="59" t="n">
        <f aca="false">IF(ISNUMBER($BA1902),IF(OR($S1902&lt;=-0.03,$BA1902&lt;-0.003),0,IF(OR($S1902&lt;=-0.02,$BA1902&lt;0.01),50,100)),"")</f>
        <v>100</v>
      </c>
      <c r="BC1902" s="0" t="str">
        <f aca="false">IF(OR(COUNT($AZ1902)=0,COUNT($AZ1901)=0),"",IF(OR($AY1902/$AZ1901-1&lt;=-0.03,$AZ1902/$AZ1901-1&lt;=-0.045,IF(COUNT($AZ1893:$AZ1902)=10,AVERAGE($AZ1898:$AZ1902)/AVERAGE($AZ1893:$AZ1902)-1&lt;-0.01,FALSE())),0,IF(OR($AZ1902/$AZ1901-1&lt;=-0.02,IF(COUNT($AZ1893:$AZ1902)=10,AVERAGE($AZ1898:$AZ1902)/AVERAGE($AZ1893:$AZ1902)-1&lt;0.005,FALSE())),50,100)))</f>
        <v/>
      </c>
    </row>
    <row r="1903" customFormat="false" ht="15" hidden="false" customHeight="true" outlineLevel="0" collapsed="false">
      <c r="A1903" s="47" t="n">
        <v>1899</v>
      </c>
      <c r="B1903" s="48" t="n">
        <v>45315</v>
      </c>
      <c r="C1903" s="47" t="n">
        <v>2024</v>
      </c>
      <c r="D1903" s="49" t="s">
        <v>238</v>
      </c>
      <c r="E1903" s="50" t="n">
        <v>17499.3</v>
      </c>
      <c r="F1903" s="51" t="n">
        <v>0.161031</v>
      </c>
      <c r="G1903" s="51" t="n">
        <v>0</v>
      </c>
      <c r="H1903" s="52" t="n">
        <v>0.9184</v>
      </c>
      <c r="I1903" s="53" t="n">
        <v>344</v>
      </c>
      <c r="J1903" s="47" t="s">
        <v>235</v>
      </c>
      <c r="K1903" s="54" t="n">
        <v>13.14</v>
      </c>
      <c r="L1903" s="55" t="n">
        <f aca="false">IF(COUNT(F1903)=0,50,IF(F1903&gt;=0,100,IF(F1903&gt;=-0.02,50,0)))</f>
        <v>100</v>
      </c>
      <c r="M1903" s="55" t="n">
        <f aca="false">IF(COUNT(G1903)=0,50,IF(G1903&gt;-0.06,100,IF(G1903&gt;-0.15,50,0)))</f>
        <v>100</v>
      </c>
      <c r="N1903" s="55" t="n">
        <f aca="false">IF(COUNT(H1903)=0,50,IF(H1903&gt;=0.6,100,IF(H1903&gt;=0.4,50,0)))</f>
        <v>100</v>
      </c>
      <c r="O1903" s="55" t="n">
        <f aca="false">IF(COUNT(I1903)=0,50,IF(J1903="proxy_vix",50,IF(I1903&lt;350,100,IF(I1903&lt;=450,50,0))))</f>
        <v>100</v>
      </c>
      <c r="P1903" s="55" t="n">
        <f aca="false">IF(COUNT(K1903)=0,50,IF(K1903&lt;20,100,IF(K1903&lt;=25,50,0)))</f>
        <v>100</v>
      </c>
      <c r="Q1903" s="54"/>
      <c r="R1903" s="47"/>
      <c r="S1903" s="51" t="n">
        <f aca="false">$E1903/$E1902-1</f>
        <v>0.00546362058375527</v>
      </c>
      <c r="T1903" s="56" t="n">
        <f aca="false">$K1903/$K1902-1</f>
        <v>0.0470119521912351</v>
      </c>
      <c r="V1903" s="57"/>
      <c r="W1903" s="57"/>
      <c r="Y1903" s="1" t="str">
        <f aca="false">IF(AX1903&gt;=70,"EASY",IF(AX1903&gt;40,"UNCERTAIN","HARD"))</f>
        <v>EASY</v>
      </c>
      <c r="AA1903" s="58" t="n">
        <f aca="false">IF($A1903&lt;200,"",AVERAGE($E1854:$E1903)/AVERAGE($E1704:$E1903)-1)</f>
        <v>0.088875812572045</v>
      </c>
      <c r="AB1903" s="59" t="n">
        <f aca="false">LOOKUP($B1903,07_L1政策步階!$A$4:$A$14,07_L1政策步階!$C$4:$C$14)</f>
        <v>0</v>
      </c>
      <c r="AC1903" s="57"/>
      <c r="AD1903" s="57"/>
      <c r="AE1903" s="57"/>
      <c r="AF1903" s="57"/>
      <c r="AG1903" s="57"/>
      <c r="AH1903" s="57"/>
      <c r="AI1903" s="57"/>
      <c r="AJ1903" s="57"/>
      <c r="AK1903" s="57"/>
      <c r="AL1903" s="59" t="n">
        <f aca="false">IF(ISNUMBER($AA1903),IF($AA1903&gt;=0.005,100,IF($AA1903&gt;=-0.015,50,0)),"")</f>
        <v>100</v>
      </c>
      <c r="AM1903" s="59" t="n">
        <f aca="false">IF(ISNUMBER($AB1903),IF($AB1903=1,100,IF($AB1903=0,50,0)),"")</f>
        <v>50</v>
      </c>
      <c r="AN1903" s="0" t="str">
        <f aca="false">IF(ISNUMBER($AC1903),IF($AC1903&gt;=0.001,100,IF($AC1903&gt;=-0.003,50,0)),"")</f>
        <v/>
      </c>
      <c r="AO1903" s="0" t="str">
        <f aca="false">IF(ISNUMBER($AD1903),IF($AD1903&gt;=0.04,100,IF($AD1903&gt;=0,50,0)),"")</f>
        <v/>
      </c>
      <c r="AP1903" s="0" t="str">
        <f aca="false">IF(ISNUMBER($AE1903),IF($AE1903&gt;=25,100,IF($AE1903&gt;=-75,50,0)),"")</f>
        <v/>
      </c>
      <c r="AQ1903" s="0" t="str">
        <f aca="false">IF(ISNUMBER($AF1903),IF($AF1903&gt;0,100,IF($AF1903&gt;=-50,50,0)),"")</f>
        <v/>
      </c>
      <c r="AR1903" s="0" t="str">
        <f aca="false">IF(ISNUMBER($AG1903),IF($AG1903=1,100,IF($AG1903=0,50,0)),"")</f>
        <v/>
      </c>
      <c r="AS1903" s="0" t="str">
        <f aca="false">IF(ISNUMBER($AH1903),IF($AH1903&lt;0,100,IF($AH1903&lt;=20,50,0)),"")</f>
        <v/>
      </c>
      <c r="AT1903" s="0" t="str">
        <f aca="false">IF(ISNUMBER($AI1903),IF($AI1903&lt;0.95,100,IF($AI1903&lt;=1,50,0)),"")</f>
        <v/>
      </c>
      <c r="AU1903" s="0" t="str">
        <f aca="false">IF(ISNUMBER($AJ1903),IF($AJ1903&lt;30,0,IF($AJ1903&lt;40,50,IF($AJ1903&lt;=90,100,50))),"")</f>
        <v/>
      </c>
      <c r="AV1903" s="0" t="str">
        <f aca="false">IF(ISNUMBER($AK1903),IF($AK1903&gt;-0.2,100,IF($AK1903&gt;=-0.4,50,0)),"")</f>
        <v/>
      </c>
      <c r="AW1903" s="59" t="n">
        <f aca="false">01_指標庫!$H$4*ISNUMBER($F1903)+01_指標庫!$H$5*ISNUMBER($AA1903)+01_指標庫!$H$6*ISNUMBER($G1903)+01_指標庫!$H$7*ISNUMBER($H1903)+01_指標庫!$H$8*ISNUMBER($AF1903)+01_指標庫!$H$9*ISNUMBER($AG1903)+01_指標庫!$H$10*ISNUMBER($AB1903)+01_指標庫!$H$11*ISNUMBER($AC1903)+01_指標庫!$H$12*ISNUMBER($AD1903)+01_指標庫!$H$13*ISNUMBER($AE1903)+01_指標庫!$H$14*ISNUMBER($I1903)+01_指標庫!$H$15*ISNUMBER($AH1903)+01_指標庫!$H$16*ISNUMBER($K1903)+01_指標庫!$H$17*ISNUMBER($AI1903)+01_指標庫!$H$18*ISNUMBER($AJ1903)+01_指標庫!$H$19*ISNUMBER($AK1903)+01_指標庫!$H$20*ISNUMBER($BB1903)+01_指標庫!$H$21*ISNUMBER($BC1903)</f>
        <v>51</v>
      </c>
      <c r="AX1903" s="59" t="n">
        <f aca="false">IF(AW1903=0,50,ROUND((01_指標庫!$H$4*IF(ISNUMBER($F1903),L1903,0)+01_指標庫!$H$5*IF(ISNUMBER($AA1903),AL1903,0)+01_指標庫!$H$6*IF(ISNUMBER($G1903),M1903,0)+01_指標庫!$H$7*IF(ISNUMBER($H1903),N1903,0)+01_指標庫!$H$8*IF(ISNUMBER($AF1903),AQ1903,0)+01_指標庫!$H$9*IF(ISNUMBER($AG1903),AR1903,0)+01_指標庫!$H$10*IF(ISNUMBER($AB1903),AM1903,0)+01_指標庫!$H$11*IF(ISNUMBER($AC1903),AN1903,0)+01_指標庫!$H$12*IF(ISNUMBER($AD1903),AO1903,0)+01_指標庫!$H$13*IF(ISNUMBER($AE1903),AP1903,0)+01_指標庫!$H$14*IF(ISNUMBER($I1903),O1903,0)+01_指標庫!$H$15*IF(ISNUMBER($AH1903),AS1903,0)+01_指標庫!$H$16*IF(ISNUMBER($K1903),P1903,0)+01_指標庫!$H$17*IF(ISNUMBER($AI1903),AT1903,0)+01_指標庫!$H$18*IF(ISNUMBER($AJ1903),AU1903,0)+01_指標庫!$H$19*IF(ISNUMBER($AK1903),AV1903,0)+01_指標庫!$H$20*IF(ISNUMBER($BB1903),BB1903,0)+01_指標庫!$H$21*IF(ISNUMBER($BC1903),BC1903,0))/AW1903,1))</f>
        <v>95.1</v>
      </c>
      <c r="AY1903" s="60"/>
      <c r="AZ1903" s="60"/>
      <c r="BA1903" s="58" t="n">
        <f aca="false">AVERAGE($E1899:$E1903)/AVERAGE($E1894:$E1903)-1</f>
        <v>0.0147546639565943</v>
      </c>
      <c r="BB1903" s="59" t="n">
        <f aca="false">IF(ISNUMBER($BA1903),IF(OR($S1903&lt;=-0.03,$BA1903&lt;-0.003),0,IF(OR($S1903&lt;=-0.02,$BA1903&lt;0.01),50,100)),"")</f>
        <v>100</v>
      </c>
      <c r="BC1903" s="0" t="str">
        <f aca="false">IF(OR(COUNT($AZ1903)=0,COUNT($AZ1902)=0),"",IF(OR($AY1903/$AZ1902-1&lt;=-0.03,$AZ1903/$AZ1902-1&lt;=-0.045,IF(COUNT($AZ1894:$AZ1903)=10,AVERAGE($AZ1899:$AZ1903)/AVERAGE($AZ1894:$AZ1903)-1&lt;-0.01,FALSE())),0,IF(OR($AZ1903/$AZ1902-1&lt;=-0.02,IF(COUNT($AZ1894:$AZ1903)=10,AVERAGE($AZ1899:$AZ1903)/AVERAGE($AZ1894:$AZ1903)-1&lt;0.005,FALSE())),50,100)))</f>
        <v/>
      </c>
    </row>
    <row r="1904" customFormat="false" ht="15" hidden="false" customHeight="true" outlineLevel="0" collapsed="false">
      <c r="A1904" s="47" t="n">
        <v>1900</v>
      </c>
      <c r="B1904" s="48" t="n">
        <v>45316</v>
      </c>
      <c r="C1904" s="47" t="n">
        <v>2024</v>
      </c>
      <c r="D1904" s="49" t="s">
        <v>239</v>
      </c>
      <c r="E1904" s="50" t="n">
        <v>17516.99</v>
      </c>
      <c r="F1904" s="51" t="n">
        <v>0.160486</v>
      </c>
      <c r="G1904" s="51" t="n">
        <v>0</v>
      </c>
      <c r="H1904" s="52" t="n">
        <v>0.9184</v>
      </c>
      <c r="I1904" s="53" t="n">
        <v>345</v>
      </c>
      <c r="J1904" s="47" t="s">
        <v>235</v>
      </c>
      <c r="K1904" s="54" t="n">
        <v>13.45</v>
      </c>
      <c r="L1904" s="55" t="n">
        <f aca="false">IF(COUNT(F1904)=0,50,IF(F1904&gt;=0,100,IF(F1904&gt;=-0.02,50,0)))</f>
        <v>100</v>
      </c>
      <c r="M1904" s="55" t="n">
        <f aca="false">IF(COUNT(G1904)=0,50,IF(G1904&gt;-0.06,100,IF(G1904&gt;-0.15,50,0)))</f>
        <v>100</v>
      </c>
      <c r="N1904" s="55" t="n">
        <f aca="false">IF(COUNT(H1904)=0,50,IF(H1904&gt;=0.6,100,IF(H1904&gt;=0.4,50,0)))</f>
        <v>100</v>
      </c>
      <c r="O1904" s="55" t="n">
        <f aca="false">IF(COUNT(I1904)=0,50,IF(J1904="proxy_vix",50,IF(I1904&lt;350,100,IF(I1904&lt;=450,50,0))))</f>
        <v>100</v>
      </c>
      <c r="P1904" s="55" t="n">
        <f aca="false">IF(COUNT(K1904)=0,50,IF(K1904&lt;20,100,IF(K1904&lt;=25,50,0)))</f>
        <v>100</v>
      </c>
      <c r="Q1904" s="54"/>
      <c r="R1904" s="47"/>
      <c r="S1904" s="51" t="n">
        <f aca="false">$E1904/$E1903-1</f>
        <v>0.00101089757876038</v>
      </c>
      <c r="T1904" s="56" t="n">
        <f aca="false">$K1904/$K1903-1</f>
        <v>0.0235920852359208</v>
      </c>
      <c r="V1904" s="57"/>
      <c r="W1904" s="57"/>
      <c r="Y1904" s="1" t="str">
        <f aca="false">IF(AX1904&gt;=70,"EASY",IF(AX1904&gt;40,"UNCERTAIN","HARD"))</f>
        <v>EASY</v>
      </c>
      <c r="AA1904" s="58" t="n">
        <f aca="false">IF($A1904&lt;200,"",AVERAGE($E1855:$E1904)/AVERAGE($E1705:$E1904)-1)</f>
        <v>0.0898989718845717</v>
      </c>
      <c r="AB1904" s="59" t="n">
        <f aca="false">LOOKUP($B1904,07_L1政策步階!$A$4:$A$14,07_L1政策步階!$C$4:$C$14)</f>
        <v>0</v>
      </c>
      <c r="AC1904" s="57"/>
      <c r="AD1904" s="57"/>
      <c r="AE1904" s="57"/>
      <c r="AF1904" s="57"/>
      <c r="AG1904" s="57"/>
      <c r="AH1904" s="57"/>
      <c r="AI1904" s="57"/>
      <c r="AJ1904" s="57"/>
      <c r="AK1904" s="57"/>
      <c r="AL1904" s="59" t="n">
        <f aca="false">IF(ISNUMBER($AA1904),IF($AA1904&gt;=0.005,100,IF($AA1904&gt;=-0.015,50,0)),"")</f>
        <v>100</v>
      </c>
      <c r="AM1904" s="59" t="n">
        <f aca="false">IF(ISNUMBER($AB1904),IF($AB1904=1,100,IF($AB1904=0,50,0)),"")</f>
        <v>50</v>
      </c>
      <c r="AN1904" s="0" t="str">
        <f aca="false">IF(ISNUMBER($AC1904),IF($AC1904&gt;=0.001,100,IF($AC1904&gt;=-0.003,50,0)),"")</f>
        <v/>
      </c>
      <c r="AO1904" s="0" t="str">
        <f aca="false">IF(ISNUMBER($AD1904),IF($AD1904&gt;=0.04,100,IF($AD1904&gt;=0,50,0)),"")</f>
        <v/>
      </c>
      <c r="AP1904" s="0" t="str">
        <f aca="false">IF(ISNUMBER($AE1904),IF($AE1904&gt;=25,100,IF($AE1904&gt;=-75,50,0)),"")</f>
        <v/>
      </c>
      <c r="AQ1904" s="0" t="str">
        <f aca="false">IF(ISNUMBER($AF1904),IF($AF1904&gt;0,100,IF($AF1904&gt;=-50,50,0)),"")</f>
        <v/>
      </c>
      <c r="AR1904" s="0" t="str">
        <f aca="false">IF(ISNUMBER($AG1904),IF($AG1904=1,100,IF($AG1904=0,50,0)),"")</f>
        <v/>
      </c>
      <c r="AS1904" s="0" t="str">
        <f aca="false">IF(ISNUMBER($AH1904),IF($AH1904&lt;0,100,IF($AH1904&lt;=20,50,0)),"")</f>
        <v/>
      </c>
      <c r="AT1904" s="0" t="str">
        <f aca="false">IF(ISNUMBER($AI1904),IF($AI1904&lt;0.95,100,IF($AI1904&lt;=1,50,0)),"")</f>
        <v/>
      </c>
      <c r="AU1904" s="0" t="str">
        <f aca="false">IF(ISNUMBER($AJ1904),IF($AJ1904&lt;30,0,IF($AJ1904&lt;40,50,IF($AJ1904&lt;=90,100,50))),"")</f>
        <v/>
      </c>
      <c r="AV1904" s="0" t="str">
        <f aca="false">IF(ISNUMBER($AK1904),IF($AK1904&gt;-0.2,100,IF($AK1904&gt;=-0.4,50,0)),"")</f>
        <v/>
      </c>
      <c r="AW1904" s="59" t="n">
        <f aca="false">01_指標庫!$H$4*ISNUMBER($F1904)+01_指標庫!$H$5*ISNUMBER($AA1904)+01_指標庫!$H$6*ISNUMBER($G1904)+01_指標庫!$H$7*ISNUMBER($H1904)+01_指標庫!$H$8*ISNUMBER($AF1904)+01_指標庫!$H$9*ISNUMBER($AG1904)+01_指標庫!$H$10*ISNUMBER($AB1904)+01_指標庫!$H$11*ISNUMBER($AC1904)+01_指標庫!$H$12*ISNUMBER($AD1904)+01_指標庫!$H$13*ISNUMBER($AE1904)+01_指標庫!$H$14*ISNUMBER($I1904)+01_指標庫!$H$15*ISNUMBER($AH1904)+01_指標庫!$H$16*ISNUMBER($K1904)+01_指標庫!$H$17*ISNUMBER($AI1904)+01_指標庫!$H$18*ISNUMBER($AJ1904)+01_指標庫!$H$19*ISNUMBER($AK1904)+01_指標庫!$H$20*ISNUMBER($BB1904)+01_指標庫!$H$21*ISNUMBER($BC1904)</f>
        <v>51</v>
      </c>
      <c r="AX1904" s="59" t="n">
        <f aca="false">IF(AW1904=0,50,ROUND((01_指標庫!$H$4*IF(ISNUMBER($F1904),L1904,0)+01_指標庫!$H$5*IF(ISNUMBER($AA1904),AL1904,0)+01_指標庫!$H$6*IF(ISNUMBER($G1904),M1904,0)+01_指標庫!$H$7*IF(ISNUMBER($H1904),N1904,0)+01_指標庫!$H$8*IF(ISNUMBER($AF1904),AQ1904,0)+01_指標庫!$H$9*IF(ISNUMBER($AG1904),AR1904,0)+01_指標庫!$H$10*IF(ISNUMBER($AB1904),AM1904,0)+01_指標庫!$H$11*IF(ISNUMBER($AC1904),AN1904,0)+01_指標庫!$H$12*IF(ISNUMBER($AD1904),AO1904,0)+01_指標庫!$H$13*IF(ISNUMBER($AE1904),AP1904,0)+01_指標庫!$H$14*IF(ISNUMBER($I1904),O1904,0)+01_指標庫!$H$15*IF(ISNUMBER($AH1904),AS1904,0)+01_指標庫!$H$16*IF(ISNUMBER($K1904),P1904,0)+01_指標庫!$H$17*IF(ISNUMBER($AI1904),AT1904,0)+01_指標庫!$H$18*IF(ISNUMBER($AJ1904),AU1904,0)+01_指標庫!$H$19*IF(ISNUMBER($AK1904),AV1904,0)+01_指標庫!$H$20*IF(ISNUMBER($BB1904),BB1904,0)+01_指標庫!$H$21*IF(ISNUMBER($BC1904),BC1904,0))/AW1904,1))</f>
        <v>95.1</v>
      </c>
      <c r="AY1904" s="60"/>
      <c r="AZ1904" s="60"/>
      <c r="BA1904" s="58" t="n">
        <f aca="false">AVERAGE($E1900:$E1904)/AVERAGE($E1895:$E1904)-1</f>
        <v>0.0167093697257363</v>
      </c>
      <c r="BB1904" s="59" t="n">
        <f aca="false">IF(ISNUMBER($BA1904),IF(OR($S1904&lt;=-0.03,$BA1904&lt;-0.003),0,IF(OR($S1904&lt;=-0.02,$BA1904&lt;0.01),50,100)),"")</f>
        <v>100</v>
      </c>
      <c r="BC1904" s="0" t="str">
        <f aca="false">IF(OR(COUNT($AZ1904)=0,COUNT($AZ1903)=0),"",IF(OR($AY1904/$AZ1903-1&lt;=-0.03,$AZ1904/$AZ1903-1&lt;=-0.045,IF(COUNT($AZ1895:$AZ1904)=10,AVERAGE($AZ1900:$AZ1904)/AVERAGE($AZ1895:$AZ1904)-1&lt;-0.01,FALSE())),0,IF(OR($AZ1904/$AZ1903-1&lt;=-0.02,IF(COUNT($AZ1895:$AZ1904)=10,AVERAGE($AZ1900:$AZ1904)/AVERAGE($AZ1895:$AZ1904)-1&lt;0.005,FALSE())),50,100)))</f>
        <v/>
      </c>
    </row>
    <row r="1905" customFormat="false" ht="15" hidden="false" customHeight="true" outlineLevel="0" collapsed="false">
      <c r="A1905" s="47" t="n">
        <v>1901</v>
      </c>
      <c r="B1905" s="48" t="n">
        <v>45317</v>
      </c>
      <c r="C1905" s="47" t="n">
        <v>2024</v>
      </c>
      <c r="D1905" s="49" t="s">
        <v>234</v>
      </c>
      <c r="E1905" s="50" t="n">
        <v>17421.01</v>
      </c>
      <c r="F1905" s="51" t="n">
        <v>0.152426</v>
      </c>
      <c r="G1905" s="51" t="n">
        <v>-0.005479</v>
      </c>
      <c r="H1905" s="52" t="n">
        <v>0.9184</v>
      </c>
      <c r="I1905" s="53" t="n">
        <v>339</v>
      </c>
      <c r="J1905" s="47" t="s">
        <v>235</v>
      </c>
      <c r="K1905" s="54" t="n">
        <v>13.26</v>
      </c>
      <c r="L1905" s="55" t="n">
        <f aca="false">IF(COUNT(F1905)=0,50,IF(F1905&gt;=0,100,IF(F1905&gt;=-0.02,50,0)))</f>
        <v>100</v>
      </c>
      <c r="M1905" s="55" t="n">
        <f aca="false">IF(COUNT(G1905)=0,50,IF(G1905&gt;-0.06,100,IF(G1905&gt;-0.15,50,0)))</f>
        <v>100</v>
      </c>
      <c r="N1905" s="55" t="n">
        <f aca="false">IF(COUNT(H1905)=0,50,IF(H1905&gt;=0.6,100,IF(H1905&gt;=0.4,50,0)))</f>
        <v>100</v>
      </c>
      <c r="O1905" s="55" t="n">
        <f aca="false">IF(COUNT(I1905)=0,50,IF(J1905="proxy_vix",50,IF(I1905&lt;350,100,IF(I1905&lt;=450,50,0))))</f>
        <v>100</v>
      </c>
      <c r="P1905" s="55" t="n">
        <f aca="false">IF(COUNT(K1905)=0,50,IF(K1905&lt;20,100,IF(K1905&lt;=25,50,0)))</f>
        <v>100</v>
      </c>
      <c r="Q1905" s="54"/>
      <c r="R1905" s="47"/>
      <c r="S1905" s="51" t="n">
        <f aca="false">$E1905/$E1904-1</f>
        <v>-0.00547925185776799</v>
      </c>
      <c r="T1905" s="56" t="n">
        <f aca="false">$K1905/$K1904-1</f>
        <v>-0.0141263940520445</v>
      </c>
      <c r="V1905" s="57"/>
      <c r="W1905" s="57"/>
      <c r="Y1905" s="1" t="str">
        <f aca="false">IF(AX1905&gt;=70,"EASY",IF(AX1905&gt;40,"UNCERTAIN","HARD"))</f>
        <v>EASY</v>
      </c>
      <c r="AA1905" s="58" t="n">
        <f aca="false">IF($A1905&lt;200,"",AVERAGE($E1856:$E1905)/AVERAGE($E1706:$E1905)-1)</f>
        <v>0.0908566315665265</v>
      </c>
      <c r="AB1905" s="59" t="n">
        <f aca="false">LOOKUP($B1905,07_L1政策步階!$A$4:$A$14,07_L1政策步階!$C$4:$C$14)</f>
        <v>0</v>
      </c>
      <c r="AC1905" s="57"/>
      <c r="AD1905" s="57"/>
      <c r="AE1905" s="57"/>
      <c r="AF1905" s="57"/>
      <c r="AG1905" s="57"/>
      <c r="AH1905" s="57"/>
      <c r="AI1905" s="57"/>
      <c r="AJ1905" s="57"/>
      <c r="AK1905" s="57"/>
      <c r="AL1905" s="59" t="n">
        <f aca="false">IF(ISNUMBER($AA1905),IF($AA1905&gt;=0.005,100,IF($AA1905&gt;=-0.015,50,0)),"")</f>
        <v>100</v>
      </c>
      <c r="AM1905" s="59" t="n">
        <f aca="false">IF(ISNUMBER($AB1905),IF($AB1905=1,100,IF($AB1905=0,50,0)),"")</f>
        <v>50</v>
      </c>
      <c r="AN1905" s="0" t="str">
        <f aca="false">IF(ISNUMBER($AC1905),IF($AC1905&gt;=0.001,100,IF($AC1905&gt;=-0.003,50,0)),"")</f>
        <v/>
      </c>
      <c r="AO1905" s="0" t="str">
        <f aca="false">IF(ISNUMBER($AD1905),IF($AD1905&gt;=0.04,100,IF($AD1905&gt;=0,50,0)),"")</f>
        <v/>
      </c>
      <c r="AP1905" s="0" t="str">
        <f aca="false">IF(ISNUMBER($AE1905),IF($AE1905&gt;=25,100,IF($AE1905&gt;=-75,50,0)),"")</f>
        <v/>
      </c>
      <c r="AQ1905" s="0" t="str">
        <f aca="false">IF(ISNUMBER($AF1905),IF($AF1905&gt;0,100,IF($AF1905&gt;=-50,50,0)),"")</f>
        <v/>
      </c>
      <c r="AR1905" s="0" t="str">
        <f aca="false">IF(ISNUMBER($AG1905),IF($AG1905=1,100,IF($AG1905=0,50,0)),"")</f>
        <v/>
      </c>
      <c r="AS1905" s="0" t="str">
        <f aca="false">IF(ISNUMBER($AH1905),IF($AH1905&lt;0,100,IF($AH1905&lt;=20,50,0)),"")</f>
        <v/>
      </c>
      <c r="AT1905" s="0" t="str">
        <f aca="false">IF(ISNUMBER($AI1905),IF($AI1905&lt;0.95,100,IF($AI1905&lt;=1,50,0)),"")</f>
        <v/>
      </c>
      <c r="AU1905" s="0" t="str">
        <f aca="false">IF(ISNUMBER($AJ1905),IF($AJ1905&lt;30,0,IF($AJ1905&lt;40,50,IF($AJ1905&lt;=90,100,50))),"")</f>
        <v/>
      </c>
      <c r="AV1905" s="0" t="str">
        <f aca="false">IF(ISNUMBER($AK1905),IF($AK1905&gt;-0.2,100,IF($AK1905&gt;=-0.4,50,0)),"")</f>
        <v/>
      </c>
      <c r="AW1905" s="59" t="n">
        <f aca="false">01_指標庫!$H$4*ISNUMBER($F1905)+01_指標庫!$H$5*ISNUMBER($AA1905)+01_指標庫!$H$6*ISNUMBER($G1905)+01_指標庫!$H$7*ISNUMBER($H1905)+01_指標庫!$H$8*ISNUMBER($AF1905)+01_指標庫!$H$9*ISNUMBER($AG1905)+01_指標庫!$H$10*ISNUMBER($AB1905)+01_指標庫!$H$11*ISNUMBER($AC1905)+01_指標庫!$H$12*ISNUMBER($AD1905)+01_指標庫!$H$13*ISNUMBER($AE1905)+01_指標庫!$H$14*ISNUMBER($I1905)+01_指標庫!$H$15*ISNUMBER($AH1905)+01_指標庫!$H$16*ISNUMBER($K1905)+01_指標庫!$H$17*ISNUMBER($AI1905)+01_指標庫!$H$18*ISNUMBER($AJ1905)+01_指標庫!$H$19*ISNUMBER($AK1905)+01_指標庫!$H$20*ISNUMBER($BB1905)+01_指標庫!$H$21*ISNUMBER($BC1905)</f>
        <v>51</v>
      </c>
      <c r="AX1905" s="59" t="n">
        <f aca="false">IF(AW1905=0,50,ROUND((01_指標庫!$H$4*IF(ISNUMBER($F1905),L1905,0)+01_指標庫!$H$5*IF(ISNUMBER($AA1905),AL1905,0)+01_指標庫!$H$6*IF(ISNUMBER($G1905),M1905,0)+01_指標庫!$H$7*IF(ISNUMBER($H1905),N1905,0)+01_指標庫!$H$8*IF(ISNUMBER($AF1905),AQ1905,0)+01_指標庫!$H$9*IF(ISNUMBER($AG1905),AR1905,0)+01_指標庫!$H$10*IF(ISNUMBER($AB1905),AM1905,0)+01_指標庫!$H$11*IF(ISNUMBER($AC1905),AN1905,0)+01_指標庫!$H$12*IF(ISNUMBER($AD1905),AO1905,0)+01_指標庫!$H$13*IF(ISNUMBER($AE1905),AP1905,0)+01_指標庫!$H$14*IF(ISNUMBER($I1905),O1905,0)+01_指標庫!$H$15*IF(ISNUMBER($AH1905),AS1905,0)+01_指標庫!$H$16*IF(ISNUMBER($K1905),P1905,0)+01_指標庫!$H$17*IF(ISNUMBER($AI1905),AT1905,0)+01_指標庫!$H$18*IF(ISNUMBER($AJ1905),AU1905,0)+01_指標庫!$H$19*IF(ISNUMBER($AK1905),AV1905,0)+01_指標庫!$H$20*IF(ISNUMBER($BB1905),BB1905,0)+01_指標庫!$H$21*IF(ISNUMBER($BC1905),BC1905,0))/AW1905,1))</f>
        <v>95.1</v>
      </c>
      <c r="AY1905" s="60"/>
      <c r="AZ1905" s="60"/>
      <c r="BA1905" s="58" t="n">
        <f aca="false">AVERAGE($E1901:$E1905)/AVERAGE($E1896:$E1905)-1</f>
        <v>0.0144045936625001</v>
      </c>
      <c r="BB1905" s="59" t="n">
        <f aca="false">IF(ISNUMBER($BA1905),IF(OR($S1905&lt;=-0.03,$BA1905&lt;-0.003),0,IF(OR($S1905&lt;=-0.02,$BA1905&lt;0.01),50,100)),"")</f>
        <v>100</v>
      </c>
      <c r="BC1905" s="0" t="str">
        <f aca="false">IF(OR(COUNT($AZ1905)=0,COUNT($AZ1904)=0),"",IF(OR($AY1905/$AZ1904-1&lt;=-0.03,$AZ1905/$AZ1904-1&lt;=-0.045,IF(COUNT($AZ1896:$AZ1905)=10,AVERAGE($AZ1901:$AZ1905)/AVERAGE($AZ1896:$AZ1905)-1&lt;-0.01,FALSE())),0,IF(OR($AZ1905/$AZ1904-1&lt;=-0.02,IF(COUNT($AZ1896:$AZ1905)=10,AVERAGE($AZ1901:$AZ1905)/AVERAGE($AZ1896:$AZ1905)-1&lt;0.005,FALSE())),50,100)))</f>
        <v/>
      </c>
    </row>
    <row r="1906" customFormat="false" ht="15" hidden="false" customHeight="true" outlineLevel="0" collapsed="false">
      <c r="A1906" s="47" t="n">
        <v>1902</v>
      </c>
      <c r="B1906" s="48" t="n">
        <v>45320</v>
      </c>
      <c r="C1906" s="47" t="n">
        <v>2024</v>
      </c>
      <c r="D1906" s="49" t="s">
        <v>236</v>
      </c>
      <c r="E1906" s="50" t="n">
        <v>17596.27</v>
      </c>
      <c r="F1906" s="51" t="n">
        <v>0.162195</v>
      </c>
      <c r="G1906" s="51" t="n">
        <v>0</v>
      </c>
      <c r="H1906" s="52" t="n">
        <v>0.9184</v>
      </c>
      <c r="I1906" s="53" t="n">
        <v>341</v>
      </c>
      <c r="J1906" s="47" t="s">
        <v>235</v>
      </c>
      <c r="K1906" s="54" t="n">
        <v>13.6</v>
      </c>
      <c r="L1906" s="55" t="n">
        <f aca="false">IF(COUNT(F1906)=0,50,IF(F1906&gt;=0,100,IF(F1906&gt;=-0.02,50,0)))</f>
        <v>100</v>
      </c>
      <c r="M1906" s="55" t="n">
        <f aca="false">IF(COUNT(G1906)=0,50,IF(G1906&gt;-0.06,100,IF(G1906&gt;-0.15,50,0)))</f>
        <v>100</v>
      </c>
      <c r="N1906" s="55" t="n">
        <f aca="false">IF(COUNT(H1906)=0,50,IF(H1906&gt;=0.6,100,IF(H1906&gt;=0.4,50,0)))</f>
        <v>100</v>
      </c>
      <c r="O1906" s="55" t="n">
        <f aca="false">IF(COUNT(I1906)=0,50,IF(J1906="proxy_vix",50,IF(I1906&lt;350,100,IF(I1906&lt;=450,50,0))))</f>
        <v>100</v>
      </c>
      <c r="P1906" s="55" t="n">
        <f aca="false">IF(COUNT(K1906)=0,50,IF(K1906&lt;20,100,IF(K1906&lt;=25,50,0)))</f>
        <v>100</v>
      </c>
      <c r="Q1906" s="54"/>
      <c r="R1906" s="47"/>
      <c r="S1906" s="51" t="n">
        <f aca="false">$E1906/$E1905-1</f>
        <v>0.0100602663106215</v>
      </c>
      <c r="T1906" s="56" t="n">
        <f aca="false">$K1906/$K1905-1</f>
        <v>0.0256410256410256</v>
      </c>
      <c r="V1906" s="57"/>
      <c r="W1906" s="57"/>
      <c r="Y1906" s="1" t="str">
        <f aca="false">IF(AX1906&gt;=70,"EASY",IF(AX1906&gt;40,"UNCERTAIN","HARD"))</f>
        <v>EASY</v>
      </c>
      <c r="AA1906" s="58" t="n">
        <f aca="false">IF($A1906&lt;200,"",AVERAGE($E1857:$E1906)/AVERAGE($E1707:$E1906)-1)</f>
        <v>0.0915025458083116</v>
      </c>
      <c r="AB1906" s="59" t="n">
        <f aca="false">LOOKUP($B1906,07_L1政策步階!$A$4:$A$14,07_L1政策步階!$C$4:$C$14)</f>
        <v>0</v>
      </c>
      <c r="AC1906" s="57"/>
      <c r="AD1906" s="57"/>
      <c r="AE1906" s="57"/>
      <c r="AF1906" s="57"/>
      <c r="AG1906" s="57"/>
      <c r="AH1906" s="57"/>
      <c r="AI1906" s="57"/>
      <c r="AJ1906" s="57"/>
      <c r="AK1906" s="57"/>
      <c r="AL1906" s="59" t="n">
        <f aca="false">IF(ISNUMBER($AA1906),IF($AA1906&gt;=0.005,100,IF($AA1906&gt;=-0.015,50,0)),"")</f>
        <v>100</v>
      </c>
      <c r="AM1906" s="59" t="n">
        <f aca="false">IF(ISNUMBER($AB1906),IF($AB1906=1,100,IF($AB1906=0,50,0)),"")</f>
        <v>50</v>
      </c>
      <c r="AN1906" s="0" t="str">
        <f aca="false">IF(ISNUMBER($AC1906),IF($AC1906&gt;=0.001,100,IF($AC1906&gt;=-0.003,50,0)),"")</f>
        <v/>
      </c>
      <c r="AO1906" s="0" t="str">
        <f aca="false">IF(ISNUMBER($AD1906),IF($AD1906&gt;=0.04,100,IF($AD1906&gt;=0,50,0)),"")</f>
        <v/>
      </c>
      <c r="AP1906" s="0" t="str">
        <f aca="false">IF(ISNUMBER($AE1906),IF($AE1906&gt;=25,100,IF($AE1906&gt;=-75,50,0)),"")</f>
        <v/>
      </c>
      <c r="AQ1906" s="0" t="str">
        <f aca="false">IF(ISNUMBER($AF1906),IF($AF1906&gt;0,100,IF($AF1906&gt;=-50,50,0)),"")</f>
        <v/>
      </c>
      <c r="AR1906" s="0" t="str">
        <f aca="false">IF(ISNUMBER($AG1906),IF($AG1906=1,100,IF($AG1906=0,50,0)),"")</f>
        <v/>
      </c>
      <c r="AS1906" s="0" t="str">
        <f aca="false">IF(ISNUMBER($AH1906),IF($AH1906&lt;0,100,IF($AH1906&lt;=20,50,0)),"")</f>
        <v/>
      </c>
      <c r="AT1906" s="0" t="str">
        <f aca="false">IF(ISNUMBER($AI1906),IF($AI1906&lt;0.95,100,IF($AI1906&lt;=1,50,0)),"")</f>
        <v/>
      </c>
      <c r="AU1906" s="0" t="str">
        <f aca="false">IF(ISNUMBER($AJ1906),IF($AJ1906&lt;30,0,IF($AJ1906&lt;40,50,IF($AJ1906&lt;=90,100,50))),"")</f>
        <v/>
      </c>
      <c r="AV1906" s="0" t="str">
        <f aca="false">IF(ISNUMBER($AK1906),IF($AK1906&gt;-0.2,100,IF($AK1906&gt;=-0.4,50,0)),"")</f>
        <v/>
      </c>
      <c r="AW1906" s="59" t="n">
        <f aca="false">01_指標庫!$H$4*ISNUMBER($F1906)+01_指標庫!$H$5*ISNUMBER($AA1906)+01_指標庫!$H$6*ISNUMBER($G1906)+01_指標庫!$H$7*ISNUMBER($H1906)+01_指標庫!$H$8*ISNUMBER($AF1906)+01_指標庫!$H$9*ISNUMBER($AG1906)+01_指標庫!$H$10*ISNUMBER($AB1906)+01_指標庫!$H$11*ISNUMBER($AC1906)+01_指標庫!$H$12*ISNUMBER($AD1906)+01_指標庫!$H$13*ISNUMBER($AE1906)+01_指標庫!$H$14*ISNUMBER($I1906)+01_指標庫!$H$15*ISNUMBER($AH1906)+01_指標庫!$H$16*ISNUMBER($K1906)+01_指標庫!$H$17*ISNUMBER($AI1906)+01_指標庫!$H$18*ISNUMBER($AJ1906)+01_指標庫!$H$19*ISNUMBER($AK1906)+01_指標庫!$H$20*ISNUMBER($BB1906)+01_指標庫!$H$21*ISNUMBER($BC1906)</f>
        <v>51</v>
      </c>
      <c r="AX1906" s="59" t="n">
        <f aca="false">IF(AW1906=0,50,ROUND((01_指標庫!$H$4*IF(ISNUMBER($F1906),L1906,0)+01_指標庫!$H$5*IF(ISNUMBER($AA1906),AL1906,0)+01_指標庫!$H$6*IF(ISNUMBER($G1906),M1906,0)+01_指標庫!$H$7*IF(ISNUMBER($H1906),N1906,0)+01_指標庫!$H$8*IF(ISNUMBER($AF1906),AQ1906,0)+01_指標庫!$H$9*IF(ISNUMBER($AG1906),AR1906,0)+01_指標庫!$H$10*IF(ISNUMBER($AB1906),AM1906,0)+01_指標庫!$H$11*IF(ISNUMBER($AC1906),AN1906,0)+01_指標庫!$H$12*IF(ISNUMBER($AD1906),AO1906,0)+01_指標庫!$H$13*IF(ISNUMBER($AE1906),AP1906,0)+01_指標庫!$H$14*IF(ISNUMBER($I1906),O1906,0)+01_指標庫!$H$15*IF(ISNUMBER($AH1906),AS1906,0)+01_指標庫!$H$16*IF(ISNUMBER($K1906),P1906,0)+01_指標庫!$H$17*IF(ISNUMBER($AI1906),AT1906,0)+01_指標庫!$H$18*IF(ISNUMBER($AJ1906),AU1906,0)+01_指標庫!$H$19*IF(ISNUMBER($AK1906),AV1906,0)+01_指標庫!$H$20*IF(ISNUMBER($BB1906),BB1906,0)+01_指標庫!$H$21*IF(ISNUMBER($BC1906),BC1906,0))/AW1906,1))</f>
        <v>95.1</v>
      </c>
      <c r="AY1906" s="60"/>
      <c r="AZ1906" s="60"/>
      <c r="BA1906" s="58" t="n">
        <f aca="false">AVERAGE($E1902:$E1906)/AVERAGE($E1897:$E1906)-1</f>
        <v>0.0129994860727571</v>
      </c>
      <c r="BB1906" s="59" t="n">
        <f aca="false">IF(ISNUMBER($BA1906),IF(OR($S1906&lt;=-0.03,$BA1906&lt;-0.003),0,IF(OR($S1906&lt;=-0.02,$BA1906&lt;0.01),50,100)),"")</f>
        <v>100</v>
      </c>
      <c r="BC1906" s="0" t="str">
        <f aca="false">IF(OR(COUNT($AZ1906)=0,COUNT($AZ1905)=0),"",IF(OR($AY1906/$AZ1905-1&lt;=-0.03,$AZ1906/$AZ1905-1&lt;=-0.045,IF(COUNT($AZ1897:$AZ1906)=10,AVERAGE($AZ1902:$AZ1906)/AVERAGE($AZ1897:$AZ1906)-1&lt;-0.01,FALSE())),0,IF(OR($AZ1906/$AZ1905-1&lt;=-0.02,IF(COUNT($AZ1897:$AZ1906)=10,AVERAGE($AZ1902:$AZ1906)/AVERAGE($AZ1897:$AZ1906)-1&lt;0.005,FALSE())),50,100)))</f>
        <v/>
      </c>
    </row>
    <row r="1907" customFormat="false" ht="15" hidden="false" customHeight="true" outlineLevel="0" collapsed="false">
      <c r="A1907" s="47" t="n">
        <v>1903</v>
      </c>
      <c r="B1907" s="48" t="n">
        <v>45321</v>
      </c>
      <c r="C1907" s="47" t="n">
        <v>2024</v>
      </c>
      <c r="D1907" s="49" t="s">
        <v>237</v>
      </c>
      <c r="E1907" s="50" t="n">
        <v>17476.71</v>
      </c>
      <c r="F1907" s="51" t="n">
        <v>0.152636</v>
      </c>
      <c r="G1907" s="51" t="n">
        <v>-0.006795</v>
      </c>
      <c r="H1907" s="52" t="n">
        <v>0.898</v>
      </c>
      <c r="I1907" s="53" t="n">
        <v>342</v>
      </c>
      <c r="J1907" s="47" t="s">
        <v>235</v>
      </c>
      <c r="K1907" s="54" t="n">
        <v>13.31</v>
      </c>
      <c r="L1907" s="55" t="n">
        <f aca="false">IF(COUNT(F1907)=0,50,IF(F1907&gt;=0,100,IF(F1907&gt;=-0.02,50,0)))</f>
        <v>100</v>
      </c>
      <c r="M1907" s="55" t="n">
        <f aca="false">IF(COUNT(G1907)=0,50,IF(G1907&gt;-0.06,100,IF(G1907&gt;-0.15,50,0)))</f>
        <v>100</v>
      </c>
      <c r="N1907" s="55" t="n">
        <f aca="false">IF(COUNT(H1907)=0,50,IF(H1907&gt;=0.6,100,IF(H1907&gt;=0.4,50,0)))</f>
        <v>100</v>
      </c>
      <c r="O1907" s="55" t="n">
        <f aca="false">IF(COUNT(I1907)=0,50,IF(J1907="proxy_vix",50,IF(I1907&lt;350,100,IF(I1907&lt;=450,50,0))))</f>
        <v>100</v>
      </c>
      <c r="P1907" s="55" t="n">
        <f aca="false">IF(COUNT(K1907)=0,50,IF(K1907&lt;20,100,IF(K1907&lt;=25,50,0)))</f>
        <v>100</v>
      </c>
      <c r="Q1907" s="54"/>
      <c r="R1907" s="47"/>
      <c r="S1907" s="51" t="n">
        <f aca="false">$E1907/$E1906-1</f>
        <v>-0.006794621814737</v>
      </c>
      <c r="T1907" s="56" t="n">
        <f aca="false">$K1907/$K1906-1</f>
        <v>-0.0213235294117646</v>
      </c>
      <c r="V1907" s="57"/>
      <c r="W1907" s="57"/>
      <c r="Y1907" s="1" t="str">
        <f aca="false">IF(AX1907&gt;=70,"EASY",IF(AX1907&gt;40,"UNCERTAIN","HARD"))</f>
        <v>EASY</v>
      </c>
      <c r="AA1907" s="58" t="n">
        <f aca="false">IF($A1907&lt;200,"",AVERAGE($E1858:$E1907)/AVERAGE($E1708:$E1907)-1)</f>
        <v>0.0921195919801912</v>
      </c>
      <c r="AB1907" s="59" t="n">
        <f aca="false">LOOKUP($B1907,07_L1政策步階!$A$4:$A$14,07_L1政策步階!$C$4:$C$14)</f>
        <v>0</v>
      </c>
      <c r="AC1907" s="57"/>
      <c r="AD1907" s="57"/>
      <c r="AE1907" s="57"/>
      <c r="AF1907" s="57"/>
      <c r="AG1907" s="57"/>
      <c r="AH1907" s="57"/>
      <c r="AI1907" s="57"/>
      <c r="AJ1907" s="57"/>
      <c r="AK1907" s="57"/>
      <c r="AL1907" s="59" t="n">
        <f aca="false">IF(ISNUMBER($AA1907),IF($AA1907&gt;=0.005,100,IF($AA1907&gt;=-0.015,50,0)),"")</f>
        <v>100</v>
      </c>
      <c r="AM1907" s="59" t="n">
        <f aca="false">IF(ISNUMBER($AB1907),IF($AB1907=1,100,IF($AB1907=0,50,0)),"")</f>
        <v>50</v>
      </c>
      <c r="AN1907" s="0" t="str">
        <f aca="false">IF(ISNUMBER($AC1907),IF($AC1907&gt;=0.001,100,IF($AC1907&gt;=-0.003,50,0)),"")</f>
        <v/>
      </c>
      <c r="AO1907" s="0" t="str">
        <f aca="false">IF(ISNUMBER($AD1907),IF($AD1907&gt;=0.04,100,IF($AD1907&gt;=0,50,0)),"")</f>
        <v/>
      </c>
      <c r="AP1907" s="0" t="str">
        <f aca="false">IF(ISNUMBER($AE1907),IF($AE1907&gt;=25,100,IF($AE1907&gt;=-75,50,0)),"")</f>
        <v/>
      </c>
      <c r="AQ1907" s="0" t="str">
        <f aca="false">IF(ISNUMBER($AF1907),IF($AF1907&gt;0,100,IF($AF1907&gt;=-50,50,0)),"")</f>
        <v/>
      </c>
      <c r="AR1907" s="0" t="str">
        <f aca="false">IF(ISNUMBER($AG1907),IF($AG1907=1,100,IF($AG1907=0,50,0)),"")</f>
        <v/>
      </c>
      <c r="AS1907" s="0" t="str">
        <f aca="false">IF(ISNUMBER($AH1907),IF($AH1907&lt;0,100,IF($AH1907&lt;=20,50,0)),"")</f>
        <v/>
      </c>
      <c r="AT1907" s="0" t="str">
        <f aca="false">IF(ISNUMBER($AI1907),IF($AI1907&lt;0.95,100,IF($AI1907&lt;=1,50,0)),"")</f>
        <v/>
      </c>
      <c r="AU1907" s="0" t="str">
        <f aca="false">IF(ISNUMBER($AJ1907),IF($AJ1907&lt;30,0,IF($AJ1907&lt;40,50,IF($AJ1907&lt;=90,100,50))),"")</f>
        <v/>
      </c>
      <c r="AV1907" s="0" t="str">
        <f aca="false">IF(ISNUMBER($AK1907),IF($AK1907&gt;-0.2,100,IF($AK1907&gt;=-0.4,50,0)),"")</f>
        <v/>
      </c>
      <c r="AW1907" s="59" t="n">
        <f aca="false">01_指標庫!$H$4*ISNUMBER($F1907)+01_指標庫!$H$5*ISNUMBER($AA1907)+01_指標庫!$H$6*ISNUMBER($G1907)+01_指標庫!$H$7*ISNUMBER($H1907)+01_指標庫!$H$8*ISNUMBER($AF1907)+01_指標庫!$H$9*ISNUMBER($AG1907)+01_指標庫!$H$10*ISNUMBER($AB1907)+01_指標庫!$H$11*ISNUMBER($AC1907)+01_指標庫!$H$12*ISNUMBER($AD1907)+01_指標庫!$H$13*ISNUMBER($AE1907)+01_指標庫!$H$14*ISNUMBER($I1907)+01_指標庫!$H$15*ISNUMBER($AH1907)+01_指標庫!$H$16*ISNUMBER($K1907)+01_指標庫!$H$17*ISNUMBER($AI1907)+01_指標庫!$H$18*ISNUMBER($AJ1907)+01_指標庫!$H$19*ISNUMBER($AK1907)+01_指標庫!$H$20*ISNUMBER($BB1907)+01_指標庫!$H$21*ISNUMBER($BC1907)</f>
        <v>51</v>
      </c>
      <c r="AX1907" s="59" t="n">
        <f aca="false">IF(AW1907=0,50,ROUND((01_指標庫!$H$4*IF(ISNUMBER($F1907),L1907,0)+01_指標庫!$H$5*IF(ISNUMBER($AA1907),AL1907,0)+01_指標庫!$H$6*IF(ISNUMBER($G1907),M1907,0)+01_指標庫!$H$7*IF(ISNUMBER($H1907),N1907,0)+01_指標庫!$H$8*IF(ISNUMBER($AF1907),AQ1907,0)+01_指標庫!$H$9*IF(ISNUMBER($AG1907),AR1907,0)+01_指標庫!$H$10*IF(ISNUMBER($AB1907),AM1907,0)+01_指標庫!$H$11*IF(ISNUMBER($AC1907),AN1907,0)+01_指標庫!$H$12*IF(ISNUMBER($AD1907),AO1907,0)+01_指標庫!$H$13*IF(ISNUMBER($AE1907),AP1907,0)+01_指標庫!$H$14*IF(ISNUMBER($I1907),O1907,0)+01_指標庫!$H$15*IF(ISNUMBER($AH1907),AS1907,0)+01_指標庫!$H$16*IF(ISNUMBER($K1907),P1907,0)+01_指標庫!$H$17*IF(ISNUMBER($AI1907),AT1907,0)+01_指標庫!$H$18*IF(ISNUMBER($AJ1907),AU1907,0)+01_指標庫!$H$19*IF(ISNUMBER($AK1907),AV1907,0)+01_指標庫!$H$20*IF(ISNUMBER($BB1907),BB1907,0)+01_指標庫!$H$21*IF(ISNUMBER($BC1907),BC1907,0))/AW1907,1))</f>
        <v>95.1</v>
      </c>
      <c r="AY1907" s="60"/>
      <c r="AZ1907" s="60"/>
      <c r="BA1907" s="58" t="n">
        <f aca="false">AVERAGE($E1903:$E1907)/AVERAGE($E1898:$E1907)-1</f>
        <v>0.0100597054065434</v>
      </c>
      <c r="BB1907" s="59" t="n">
        <f aca="false">IF(ISNUMBER($BA1907),IF(OR($S1907&lt;=-0.03,$BA1907&lt;-0.003),0,IF(OR($S1907&lt;=-0.02,$BA1907&lt;0.01),50,100)),"")</f>
        <v>100</v>
      </c>
      <c r="BC1907" s="0" t="str">
        <f aca="false">IF(OR(COUNT($AZ1907)=0,COUNT($AZ1906)=0),"",IF(OR($AY1907/$AZ1906-1&lt;=-0.03,$AZ1907/$AZ1906-1&lt;=-0.045,IF(COUNT($AZ1898:$AZ1907)=10,AVERAGE($AZ1903:$AZ1907)/AVERAGE($AZ1898:$AZ1907)-1&lt;-0.01,FALSE())),0,IF(OR($AZ1907/$AZ1906-1&lt;=-0.02,IF(COUNT($AZ1898:$AZ1907)=10,AVERAGE($AZ1903:$AZ1907)/AVERAGE($AZ1898:$AZ1907)-1&lt;0.005,FALSE())),50,100)))</f>
        <v/>
      </c>
    </row>
    <row r="1908" customFormat="false" ht="15" hidden="false" customHeight="true" outlineLevel="0" collapsed="false">
      <c r="A1908" s="47" t="n">
        <v>1904</v>
      </c>
      <c r="B1908" s="48" t="n">
        <v>45322</v>
      </c>
      <c r="C1908" s="47" t="n">
        <v>2024</v>
      </c>
      <c r="D1908" s="49" t="s">
        <v>238</v>
      </c>
      <c r="E1908" s="50" t="n">
        <v>17137.24</v>
      </c>
      <c r="F1908" s="51" t="n">
        <v>0.128736</v>
      </c>
      <c r="G1908" s="51" t="n">
        <v>-0.026087</v>
      </c>
      <c r="H1908" s="52" t="n">
        <v>0.8776</v>
      </c>
      <c r="I1908" s="53" t="n">
        <v>359</v>
      </c>
      <c r="J1908" s="47" t="s">
        <v>235</v>
      </c>
      <c r="K1908" s="54" t="n">
        <v>14.35</v>
      </c>
      <c r="L1908" s="55" t="n">
        <f aca="false">IF(COUNT(F1908)=0,50,IF(F1908&gt;=0,100,IF(F1908&gt;=-0.02,50,0)))</f>
        <v>100</v>
      </c>
      <c r="M1908" s="55" t="n">
        <f aca="false">IF(COUNT(G1908)=0,50,IF(G1908&gt;-0.06,100,IF(G1908&gt;-0.15,50,0)))</f>
        <v>100</v>
      </c>
      <c r="N1908" s="55" t="n">
        <f aca="false">IF(COUNT(H1908)=0,50,IF(H1908&gt;=0.6,100,IF(H1908&gt;=0.4,50,0)))</f>
        <v>100</v>
      </c>
      <c r="O1908" s="55" t="n">
        <f aca="false">IF(COUNT(I1908)=0,50,IF(J1908="proxy_vix",50,IF(I1908&lt;350,100,IF(I1908&lt;=450,50,0))))</f>
        <v>50</v>
      </c>
      <c r="P1908" s="55" t="n">
        <f aca="false">IF(COUNT(K1908)=0,50,IF(K1908&lt;20,100,IF(K1908&lt;=25,50,0)))</f>
        <v>100</v>
      </c>
      <c r="Q1908" s="54"/>
      <c r="R1908" s="47"/>
      <c r="S1908" s="51" t="n">
        <f aca="false">$E1908/$E1907-1</f>
        <v>-0.0194241364650439</v>
      </c>
      <c r="T1908" s="56" t="n">
        <f aca="false">$K1908/$K1907-1</f>
        <v>0.078136739293764</v>
      </c>
      <c r="V1908" s="57"/>
      <c r="W1908" s="57"/>
      <c r="Y1908" s="1" t="str">
        <f aca="false">IF(AX1908&gt;=70,"EASY",IF(AX1908&gt;40,"UNCERTAIN","HARD"))</f>
        <v>EASY</v>
      </c>
      <c r="AA1908" s="58" t="n">
        <f aca="false">IF($A1908&lt;200,"",AVERAGE($E1859:$E1908)/AVERAGE($E1709:$E1908)-1)</f>
        <v>0.0923780326818326</v>
      </c>
      <c r="AB1908" s="59" t="n">
        <f aca="false">LOOKUP($B1908,07_L1政策步階!$A$4:$A$14,07_L1政策步階!$C$4:$C$14)</f>
        <v>0</v>
      </c>
      <c r="AC1908" s="57"/>
      <c r="AD1908" s="57"/>
      <c r="AE1908" s="57"/>
      <c r="AF1908" s="57"/>
      <c r="AG1908" s="57"/>
      <c r="AH1908" s="57"/>
      <c r="AI1908" s="57"/>
      <c r="AJ1908" s="57"/>
      <c r="AK1908" s="57"/>
      <c r="AL1908" s="59" t="n">
        <f aca="false">IF(ISNUMBER($AA1908),IF($AA1908&gt;=0.005,100,IF($AA1908&gt;=-0.015,50,0)),"")</f>
        <v>100</v>
      </c>
      <c r="AM1908" s="59" t="n">
        <f aca="false">IF(ISNUMBER($AB1908),IF($AB1908=1,100,IF($AB1908=0,50,0)),"")</f>
        <v>50</v>
      </c>
      <c r="AN1908" s="0" t="str">
        <f aca="false">IF(ISNUMBER($AC1908),IF($AC1908&gt;=0.001,100,IF($AC1908&gt;=-0.003,50,0)),"")</f>
        <v/>
      </c>
      <c r="AO1908" s="0" t="str">
        <f aca="false">IF(ISNUMBER($AD1908),IF($AD1908&gt;=0.04,100,IF($AD1908&gt;=0,50,0)),"")</f>
        <v/>
      </c>
      <c r="AP1908" s="0" t="str">
        <f aca="false">IF(ISNUMBER($AE1908),IF($AE1908&gt;=25,100,IF($AE1908&gt;=-75,50,0)),"")</f>
        <v/>
      </c>
      <c r="AQ1908" s="0" t="str">
        <f aca="false">IF(ISNUMBER($AF1908),IF($AF1908&gt;0,100,IF($AF1908&gt;=-50,50,0)),"")</f>
        <v/>
      </c>
      <c r="AR1908" s="0" t="str">
        <f aca="false">IF(ISNUMBER($AG1908),IF($AG1908=1,100,IF($AG1908=0,50,0)),"")</f>
        <v/>
      </c>
      <c r="AS1908" s="0" t="str">
        <f aca="false">IF(ISNUMBER($AH1908),IF($AH1908&lt;0,100,IF($AH1908&lt;=20,50,0)),"")</f>
        <v/>
      </c>
      <c r="AT1908" s="0" t="str">
        <f aca="false">IF(ISNUMBER($AI1908),IF($AI1908&lt;0.95,100,IF($AI1908&lt;=1,50,0)),"")</f>
        <v/>
      </c>
      <c r="AU1908" s="0" t="str">
        <f aca="false">IF(ISNUMBER($AJ1908),IF($AJ1908&lt;30,0,IF($AJ1908&lt;40,50,IF($AJ1908&lt;=90,100,50))),"")</f>
        <v/>
      </c>
      <c r="AV1908" s="0" t="str">
        <f aca="false">IF(ISNUMBER($AK1908),IF($AK1908&gt;-0.2,100,IF($AK1908&gt;=-0.4,50,0)),"")</f>
        <v/>
      </c>
      <c r="AW1908" s="59" t="n">
        <f aca="false">01_指標庫!$H$4*ISNUMBER($F1908)+01_指標庫!$H$5*ISNUMBER($AA1908)+01_指標庫!$H$6*ISNUMBER($G1908)+01_指標庫!$H$7*ISNUMBER($H1908)+01_指標庫!$H$8*ISNUMBER($AF1908)+01_指標庫!$H$9*ISNUMBER($AG1908)+01_指標庫!$H$10*ISNUMBER($AB1908)+01_指標庫!$H$11*ISNUMBER($AC1908)+01_指標庫!$H$12*ISNUMBER($AD1908)+01_指標庫!$H$13*ISNUMBER($AE1908)+01_指標庫!$H$14*ISNUMBER($I1908)+01_指標庫!$H$15*ISNUMBER($AH1908)+01_指標庫!$H$16*ISNUMBER($K1908)+01_指標庫!$H$17*ISNUMBER($AI1908)+01_指標庫!$H$18*ISNUMBER($AJ1908)+01_指標庫!$H$19*ISNUMBER($AK1908)+01_指標庫!$H$20*ISNUMBER($BB1908)+01_指標庫!$H$21*ISNUMBER($BC1908)</f>
        <v>51</v>
      </c>
      <c r="AX1908" s="59" t="n">
        <f aca="false">IF(AW1908=0,50,ROUND((01_指標庫!$H$4*IF(ISNUMBER($F1908),L1908,0)+01_指標庫!$H$5*IF(ISNUMBER($AA1908),AL1908,0)+01_指標庫!$H$6*IF(ISNUMBER($G1908),M1908,0)+01_指標庫!$H$7*IF(ISNUMBER($H1908),N1908,0)+01_指標庫!$H$8*IF(ISNUMBER($AF1908),AQ1908,0)+01_指標庫!$H$9*IF(ISNUMBER($AG1908),AR1908,0)+01_指標庫!$H$10*IF(ISNUMBER($AB1908),AM1908,0)+01_指標庫!$H$11*IF(ISNUMBER($AC1908),AN1908,0)+01_指標庫!$H$12*IF(ISNUMBER($AD1908),AO1908,0)+01_指標庫!$H$13*IF(ISNUMBER($AE1908),AP1908,0)+01_指標庫!$H$14*IF(ISNUMBER($I1908),O1908,0)+01_指標庫!$H$15*IF(ISNUMBER($AH1908),AS1908,0)+01_指標庫!$H$16*IF(ISNUMBER($K1908),P1908,0)+01_指標庫!$H$17*IF(ISNUMBER($AI1908),AT1908,0)+01_指標庫!$H$18*IF(ISNUMBER($AJ1908),AU1908,0)+01_指標庫!$H$19*IF(ISNUMBER($AK1908),AV1908,0)+01_指標庫!$H$20*IF(ISNUMBER($BB1908),BB1908,0)+01_指標庫!$H$21*IF(ISNUMBER($BC1908),BC1908,0))/AW1908,1))</f>
        <v>81.4</v>
      </c>
      <c r="AY1908" s="60"/>
      <c r="AZ1908" s="60"/>
      <c r="BA1908" s="58" t="n">
        <f aca="false">AVERAGE($E1904:$E1908)/AVERAGE($E1899:$E1908)-1</f>
        <v>0.00355853117025484</v>
      </c>
      <c r="BB1908" s="59" t="n">
        <f aca="false">IF(ISNUMBER($BA1908),IF(OR($S1908&lt;=-0.03,$BA1908&lt;-0.003),0,IF(OR($S1908&lt;=-0.02,$BA1908&lt;0.01),50,100)),"")</f>
        <v>50</v>
      </c>
      <c r="BC1908" s="0" t="str">
        <f aca="false">IF(OR(COUNT($AZ1908)=0,COUNT($AZ1907)=0),"",IF(OR($AY1908/$AZ1907-1&lt;=-0.03,$AZ1908/$AZ1907-1&lt;=-0.045,IF(COUNT($AZ1899:$AZ1908)=10,AVERAGE($AZ1904:$AZ1908)/AVERAGE($AZ1899:$AZ1908)-1&lt;-0.01,FALSE())),0,IF(OR($AZ1908/$AZ1907-1&lt;=-0.02,IF(COUNT($AZ1899:$AZ1908)=10,AVERAGE($AZ1904:$AZ1908)/AVERAGE($AZ1899:$AZ1908)-1&lt;0.005,FALSE())),50,100)))</f>
        <v/>
      </c>
    </row>
    <row r="1909" customFormat="false" ht="15" hidden="false" customHeight="true" outlineLevel="0" collapsed="false">
      <c r="A1909" s="47" t="n">
        <v>1905</v>
      </c>
      <c r="B1909" s="48" t="n">
        <v>45323</v>
      </c>
      <c r="C1909" s="47" t="n">
        <v>2024</v>
      </c>
      <c r="D1909" s="49" t="s">
        <v>239</v>
      </c>
      <c r="E1909" s="50" t="n">
        <v>17344.71</v>
      </c>
      <c r="F1909" s="51" t="n">
        <v>0.140802</v>
      </c>
      <c r="G1909" s="51" t="n">
        <v>-0.014296</v>
      </c>
      <c r="H1909" s="52" t="n">
        <v>0.8776</v>
      </c>
      <c r="I1909" s="53" t="n">
        <v>356</v>
      </c>
      <c r="J1909" s="47" t="s">
        <v>235</v>
      </c>
      <c r="K1909" s="54" t="n">
        <v>13.88</v>
      </c>
      <c r="L1909" s="55" t="n">
        <f aca="false">IF(COUNT(F1909)=0,50,IF(F1909&gt;=0,100,IF(F1909&gt;=-0.02,50,0)))</f>
        <v>100</v>
      </c>
      <c r="M1909" s="55" t="n">
        <f aca="false">IF(COUNT(G1909)=0,50,IF(G1909&gt;-0.06,100,IF(G1909&gt;-0.15,50,0)))</f>
        <v>100</v>
      </c>
      <c r="N1909" s="55" t="n">
        <f aca="false">IF(COUNT(H1909)=0,50,IF(H1909&gt;=0.6,100,IF(H1909&gt;=0.4,50,0)))</f>
        <v>100</v>
      </c>
      <c r="O1909" s="55" t="n">
        <f aca="false">IF(COUNT(I1909)=0,50,IF(J1909="proxy_vix",50,IF(I1909&lt;350,100,IF(I1909&lt;=450,50,0))))</f>
        <v>50</v>
      </c>
      <c r="P1909" s="55" t="n">
        <f aca="false">IF(COUNT(K1909)=0,50,IF(K1909&lt;20,100,IF(K1909&lt;=25,50,0)))</f>
        <v>100</v>
      </c>
      <c r="Q1909" s="54"/>
      <c r="R1909" s="47"/>
      <c r="S1909" s="51" t="n">
        <f aca="false">$E1909/$E1908-1</f>
        <v>0.0121063835250015</v>
      </c>
      <c r="T1909" s="56" t="n">
        <f aca="false">$K1909/$K1908-1</f>
        <v>-0.032752613240418</v>
      </c>
      <c r="V1909" s="57"/>
      <c r="W1909" s="57"/>
      <c r="Y1909" s="1" t="str">
        <f aca="false">IF(AX1909&gt;=70,"EASY",IF(AX1909&gt;40,"UNCERTAIN","HARD"))</f>
        <v>EASY</v>
      </c>
      <c r="AA1909" s="58" t="n">
        <f aca="false">IF($A1909&lt;200,"",AVERAGE($E1860:$E1909)/AVERAGE($E1710:$E1909)-1)</f>
        <v>0.0928307523256648</v>
      </c>
      <c r="AB1909" s="59" t="n">
        <f aca="false">LOOKUP($B1909,07_L1政策步階!$A$4:$A$14,07_L1政策步階!$C$4:$C$14)</f>
        <v>0</v>
      </c>
      <c r="AC1909" s="57"/>
      <c r="AD1909" s="57"/>
      <c r="AE1909" s="57"/>
      <c r="AF1909" s="57"/>
      <c r="AG1909" s="57"/>
      <c r="AH1909" s="57"/>
      <c r="AI1909" s="57"/>
      <c r="AJ1909" s="57"/>
      <c r="AK1909" s="57"/>
      <c r="AL1909" s="59" t="n">
        <f aca="false">IF(ISNUMBER($AA1909),IF($AA1909&gt;=0.005,100,IF($AA1909&gt;=-0.015,50,0)),"")</f>
        <v>100</v>
      </c>
      <c r="AM1909" s="59" t="n">
        <f aca="false">IF(ISNUMBER($AB1909),IF($AB1909=1,100,IF($AB1909=0,50,0)),"")</f>
        <v>50</v>
      </c>
      <c r="AN1909" s="0" t="str">
        <f aca="false">IF(ISNUMBER($AC1909),IF($AC1909&gt;=0.001,100,IF($AC1909&gt;=-0.003,50,0)),"")</f>
        <v/>
      </c>
      <c r="AO1909" s="0" t="str">
        <f aca="false">IF(ISNUMBER($AD1909),IF($AD1909&gt;=0.04,100,IF($AD1909&gt;=0,50,0)),"")</f>
        <v/>
      </c>
      <c r="AP1909" s="0" t="str">
        <f aca="false">IF(ISNUMBER($AE1909),IF($AE1909&gt;=25,100,IF($AE1909&gt;=-75,50,0)),"")</f>
        <v/>
      </c>
      <c r="AQ1909" s="0" t="str">
        <f aca="false">IF(ISNUMBER($AF1909),IF($AF1909&gt;0,100,IF($AF1909&gt;=-50,50,0)),"")</f>
        <v/>
      </c>
      <c r="AR1909" s="0" t="str">
        <f aca="false">IF(ISNUMBER($AG1909),IF($AG1909=1,100,IF($AG1909=0,50,0)),"")</f>
        <v/>
      </c>
      <c r="AS1909" s="0" t="str">
        <f aca="false">IF(ISNUMBER($AH1909),IF($AH1909&lt;0,100,IF($AH1909&lt;=20,50,0)),"")</f>
        <v/>
      </c>
      <c r="AT1909" s="0" t="str">
        <f aca="false">IF(ISNUMBER($AI1909),IF($AI1909&lt;0.95,100,IF($AI1909&lt;=1,50,0)),"")</f>
        <v/>
      </c>
      <c r="AU1909" s="0" t="str">
        <f aca="false">IF(ISNUMBER($AJ1909),IF($AJ1909&lt;30,0,IF($AJ1909&lt;40,50,IF($AJ1909&lt;=90,100,50))),"")</f>
        <v/>
      </c>
      <c r="AV1909" s="0" t="str">
        <f aca="false">IF(ISNUMBER($AK1909),IF($AK1909&gt;-0.2,100,IF($AK1909&gt;=-0.4,50,0)),"")</f>
        <v/>
      </c>
      <c r="AW1909" s="59" t="n">
        <f aca="false">01_指標庫!$H$4*ISNUMBER($F1909)+01_指標庫!$H$5*ISNUMBER($AA1909)+01_指標庫!$H$6*ISNUMBER($G1909)+01_指標庫!$H$7*ISNUMBER($H1909)+01_指標庫!$H$8*ISNUMBER($AF1909)+01_指標庫!$H$9*ISNUMBER($AG1909)+01_指標庫!$H$10*ISNUMBER($AB1909)+01_指標庫!$H$11*ISNUMBER($AC1909)+01_指標庫!$H$12*ISNUMBER($AD1909)+01_指標庫!$H$13*ISNUMBER($AE1909)+01_指標庫!$H$14*ISNUMBER($I1909)+01_指標庫!$H$15*ISNUMBER($AH1909)+01_指標庫!$H$16*ISNUMBER($K1909)+01_指標庫!$H$17*ISNUMBER($AI1909)+01_指標庫!$H$18*ISNUMBER($AJ1909)+01_指標庫!$H$19*ISNUMBER($AK1909)+01_指標庫!$H$20*ISNUMBER($BB1909)+01_指標庫!$H$21*ISNUMBER($BC1909)</f>
        <v>51</v>
      </c>
      <c r="AX1909" s="59" t="n">
        <f aca="false">IF(AW1909=0,50,ROUND((01_指標庫!$H$4*IF(ISNUMBER($F1909),L1909,0)+01_指標庫!$H$5*IF(ISNUMBER($AA1909),AL1909,0)+01_指標庫!$H$6*IF(ISNUMBER($G1909),M1909,0)+01_指標庫!$H$7*IF(ISNUMBER($H1909),N1909,0)+01_指標庫!$H$8*IF(ISNUMBER($AF1909),AQ1909,0)+01_指標庫!$H$9*IF(ISNUMBER($AG1909),AR1909,0)+01_指標庫!$H$10*IF(ISNUMBER($AB1909),AM1909,0)+01_指標庫!$H$11*IF(ISNUMBER($AC1909),AN1909,0)+01_指標庫!$H$12*IF(ISNUMBER($AD1909),AO1909,0)+01_指標庫!$H$13*IF(ISNUMBER($AE1909),AP1909,0)+01_指標庫!$H$14*IF(ISNUMBER($I1909),O1909,0)+01_指標庫!$H$15*IF(ISNUMBER($AH1909),AS1909,0)+01_指標庫!$H$16*IF(ISNUMBER($K1909),P1909,0)+01_指標庫!$H$17*IF(ISNUMBER($AI1909),AT1909,0)+01_指標庫!$H$18*IF(ISNUMBER($AJ1909),AU1909,0)+01_指標庫!$H$19*IF(ISNUMBER($AK1909),AV1909,0)+01_指標庫!$H$20*IF(ISNUMBER($BB1909),BB1909,0)+01_指標庫!$H$21*IF(ISNUMBER($BC1909),BC1909,0))/AW1909,1))</f>
        <v>81.4</v>
      </c>
      <c r="AY1909" s="60"/>
      <c r="AZ1909" s="60"/>
      <c r="BA1909" s="58" t="n">
        <f aca="false">AVERAGE($E1905:$E1909)/AVERAGE($E1900:$E1909)-1</f>
        <v>-0.000511029538932339</v>
      </c>
      <c r="BB1909" s="59" t="n">
        <f aca="false">IF(ISNUMBER($BA1909),IF(OR($S1909&lt;=-0.03,$BA1909&lt;-0.003),0,IF(OR($S1909&lt;=-0.02,$BA1909&lt;0.01),50,100)),"")</f>
        <v>50</v>
      </c>
      <c r="BC1909" s="0" t="str">
        <f aca="false">IF(OR(COUNT($AZ1909)=0,COUNT($AZ1908)=0),"",IF(OR($AY1909/$AZ1908-1&lt;=-0.03,$AZ1909/$AZ1908-1&lt;=-0.045,IF(COUNT($AZ1900:$AZ1909)=10,AVERAGE($AZ1905:$AZ1909)/AVERAGE($AZ1900:$AZ1909)-1&lt;-0.01,FALSE())),0,IF(OR($AZ1909/$AZ1908-1&lt;=-0.02,IF(COUNT($AZ1900:$AZ1909)=10,AVERAGE($AZ1905:$AZ1909)/AVERAGE($AZ1900:$AZ1909)-1&lt;0.005,FALSE())),50,100)))</f>
        <v/>
      </c>
    </row>
    <row r="1910" customFormat="false" ht="15" hidden="false" customHeight="true" outlineLevel="0" collapsed="false">
      <c r="A1910" s="47" t="n">
        <v>1906</v>
      </c>
      <c r="B1910" s="48" t="n">
        <v>45324</v>
      </c>
      <c r="C1910" s="47" t="n">
        <v>2024</v>
      </c>
      <c r="D1910" s="49" t="s">
        <v>234</v>
      </c>
      <c r="E1910" s="50" t="n">
        <v>17642.73</v>
      </c>
      <c r="F1910" s="51" t="n">
        <v>0.158669</v>
      </c>
      <c r="G1910" s="51" t="n">
        <v>0</v>
      </c>
      <c r="H1910" s="52" t="n">
        <v>0.8571</v>
      </c>
      <c r="I1910" s="53" t="n">
        <v>347</v>
      </c>
      <c r="J1910" s="47" t="s">
        <v>235</v>
      </c>
      <c r="K1910" s="54" t="n">
        <v>13.85</v>
      </c>
      <c r="L1910" s="55" t="n">
        <f aca="false">IF(COUNT(F1910)=0,50,IF(F1910&gt;=0,100,IF(F1910&gt;=-0.02,50,0)))</f>
        <v>100</v>
      </c>
      <c r="M1910" s="55" t="n">
        <f aca="false">IF(COUNT(G1910)=0,50,IF(G1910&gt;-0.06,100,IF(G1910&gt;-0.15,50,0)))</f>
        <v>100</v>
      </c>
      <c r="N1910" s="55" t="n">
        <f aca="false">IF(COUNT(H1910)=0,50,IF(H1910&gt;=0.6,100,IF(H1910&gt;=0.4,50,0)))</f>
        <v>100</v>
      </c>
      <c r="O1910" s="55" t="n">
        <f aca="false">IF(COUNT(I1910)=0,50,IF(J1910="proxy_vix",50,IF(I1910&lt;350,100,IF(I1910&lt;=450,50,0))))</f>
        <v>100</v>
      </c>
      <c r="P1910" s="55" t="n">
        <f aca="false">IF(COUNT(K1910)=0,50,IF(K1910&lt;20,100,IF(K1910&lt;=25,50,0)))</f>
        <v>100</v>
      </c>
      <c r="Q1910" s="54"/>
      <c r="R1910" s="47"/>
      <c r="S1910" s="51" t="n">
        <f aca="false">$E1910/$E1909-1</f>
        <v>0.0171821840780273</v>
      </c>
      <c r="T1910" s="56" t="n">
        <f aca="false">$K1910/$K1909-1</f>
        <v>-0.00216138328530269</v>
      </c>
      <c r="V1910" s="57"/>
      <c r="W1910" s="57"/>
      <c r="Y1910" s="1" t="str">
        <f aca="false">IF(AX1910&gt;=70,"EASY",IF(AX1910&gt;40,"UNCERTAIN","HARD"))</f>
        <v>EASY</v>
      </c>
      <c r="AA1910" s="58" t="n">
        <f aca="false">IF($A1910&lt;200,"",AVERAGE($E1861:$E1910)/AVERAGE($E1711:$E1910)-1)</f>
        <v>0.0933197850441798</v>
      </c>
      <c r="AB1910" s="59" t="n">
        <f aca="false">LOOKUP($B1910,07_L1政策步階!$A$4:$A$14,07_L1政策步階!$C$4:$C$14)</f>
        <v>0</v>
      </c>
      <c r="AC1910" s="57"/>
      <c r="AD1910" s="57"/>
      <c r="AE1910" s="57"/>
      <c r="AF1910" s="57"/>
      <c r="AG1910" s="57"/>
      <c r="AH1910" s="57"/>
      <c r="AI1910" s="57"/>
      <c r="AJ1910" s="57"/>
      <c r="AK1910" s="57"/>
      <c r="AL1910" s="59" t="n">
        <f aca="false">IF(ISNUMBER($AA1910),IF($AA1910&gt;=0.005,100,IF($AA1910&gt;=-0.015,50,0)),"")</f>
        <v>100</v>
      </c>
      <c r="AM1910" s="59" t="n">
        <f aca="false">IF(ISNUMBER($AB1910),IF($AB1910=1,100,IF($AB1910=0,50,0)),"")</f>
        <v>50</v>
      </c>
      <c r="AN1910" s="0" t="str">
        <f aca="false">IF(ISNUMBER($AC1910),IF($AC1910&gt;=0.001,100,IF($AC1910&gt;=-0.003,50,0)),"")</f>
        <v/>
      </c>
      <c r="AO1910" s="0" t="str">
        <f aca="false">IF(ISNUMBER($AD1910),IF($AD1910&gt;=0.04,100,IF($AD1910&gt;=0,50,0)),"")</f>
        <v/>
      </c>
      <c r="AP1910" s="0" t="str">
        <f aca="false">IF(ISNUMBER($AE1910),IF($AE1910&gt;=25,100,IF($AE1910&gt;=-75,50,0)),"")</f>
        <v/>
      </c>
      <c r="AQ1910" s="0" t="str">
        <f aca="false">IF(ISNUMBER($AF1910),IF($AF1910&gt;0,100,IF($AF1910&gt;=-50,50,0)),"")</f>
        <v/>
      </c>
      <c r="AR1910" s="0" t="str">
        <f aca="false">IF(ISNUMBER($AG1910),IF($AG1910=1,100,IF($AG1910=0,50,0)),"")</f>
        <v/>
      </c>
      <c r="AS1910" s="0" t="str">
        <f aca="false">IF(ISNUMBER($AH1910),IF($AH1910&lt;0,100,IF($AH1910&lt;=20,50,0)),"")</f>
        <v/>
      </c>
      <c r="AT1910" s="0" t="str">
        <f aca="false">IF(ISNUMBER($AI1910),IF($AI1910&lt;0.95,100,IF($AI1910&lt;=1,50,0)),"")</f>
        <v/>
      </c>
      <c r="AU1910" s="0" t="str">
        <f aca="false">IF(ISNUMBER($AJ1910),IF($AJ1910&lt;30,0,IF($AJ1910&lt;40,50,IF($AJ1910&lt;=90,100,50))),"")</f>
        <v/>
      </c>
      <c r="AV1910" s="0" t="str">
        <f aca="false">IF(ISNUMBER($AK1910),IF($AK1910&gt;-0.2,100,IF($AK1910&gt;=-0.4,50,0)),"")</f>
        <v/>
      </c>
      <c r="AW1910" s="59" t="n">
        <f aca="false">01_指標庫!$H$4*ISNUMBER($F1910)+01_指標庫!$H$5*ISNUMBER($AA1910)+01_指標庫!$H$6*ISNUMBER($G1910)+01_指標庫!$H$7*ISNUMBER($H1910)+01_指標庫!$H$8*ISNUMBER($AF1910)+01_指標庫!$H$9*ISNUMBER($AG1910)+01_指標庫!$H$10*ISNUMBER($AB1910)+01_指標庫!$H$11*ISNUMBER($AC1910)+01_指標庫!$H$12*ISNUMBER($AD1910)+01_指標庫!$H$13*ISNUMBER($AE1910)+01_指標庫!$H$14*ISNUMBER($I1910)+01_指標庫!$H$15*ISNUMBER($AH1910)+01_指標庫!$H$16*ISNUMBER($K1910)+01_指標庫!$H$17*ISNUMBER($AI1910)+01_指標庫!$H$18*ISNUMBER($AJ1910)+01_指標庫!$H$19*ISNUMBER($AK1910)+01_指標庫!$H$20*ISNUMBER($BB1910)+01_指標庫!$H$21*ISNUMBER($BC1910)</f>
        <v>51</v>
      </c>
      <c r="AX1910" s="59" t="n">
        <f aca="false">IF(AW1910=0,50,ROUND((01_指標庫!$H$4*IF(ISNUMBER($F1910),L1910,0)+01_指標庫!$H$5*IF(ISNUMBER($AA1910),AL1910,0)+01_指標庫!$H$6*IF(ISNUMBER($G1910),M1910,0)+01_指標庫!$H$7*IF(ISNUMBER($H1910),N1910,0)+01_指標庫!$H$8*IF(ISNUMBER($AF1910),AQ1910,0)+01_指標庫!$H$9*IF(ISNUMBER($AG1910),AR1910,0)+01_指標庫!$H$10*IF(ISNUMBER($AB1910),AM1910,0)+01_指標庫!$H$11*IF(ISNUMBER($AC1910),AN1910,0)+01_指標庫!$H$12*IF(ISNUMBER($AD1910),AO1910,0)+01_指標庫!$H$13*IF(ISNUMBER($AE1910),AP1910,0)+01_指標庫!$H$14*IF(ISNUMBER($I1910),O1910,0)+01_指標庫!$H$15*IF(ISNUMBER($AH1910),AS1910,0)+01_指標庫!$H$16*IF(ISNUMBER($K1910),P1910,0)+01_指標庫!$H$17*IF(ISNUMBER($AI1910),AT1910,0)+01_指標庫!$H$18*IF(ISNUMBER($AJ1910),AU1910,0)+01_指標庫!$H$19*IF(ISNUMBER($AK1910),AV1910,0)+01_指標庫!$H$20*IF(ISNUMBER($BB1910),BB1910,0)+01_指標庫!$H$21*IF(ISNUMBER($BC1910),BC1910,0))/AW1910,1))</f>
        <v>89.2</v>
      </c>
      <c r="AY1910" s="60"/>
      <c r="AZ1910" s="60"/>
      <c r="BA1910" s="58" t="n">
        <f aca="false">AVERAGE($E1906:$E1910)/AVERAGE($E1901:$E1910)-1</f>
        <v>0.000147789565322576</v>
      </c>
      <c r="BB1910" s="59" t="n">
        <f aca="false">IF(ISNUMBER($BA1910),IF(OR($S1910&lt;=-0.03,$BA1910&lt;-0.003),0,IF(OR($S1910&lt;=-0.02,$BA1910&lt;0.01),50,100)),"")</f>
        <v>50</v>
      </c>
      <c r="BC1910" s="0" t="str">
        <f aca="false">IF(OR(COUNT($AZ1910)=0,COUNT($AZ1909)=0),"",IF(OR($AY1910/$AZ1909-1&lt;=-0.03,$AZ1910/$AZ1909-1&lt;=-0.045,IF(COUNT($AZ1901:$AZ1910)=10,AVERAGE($AZ1906:$AZ1910)/AVERAGE($AZ1901:$AZ1910)-1&lt;-0.01,FALSE())),0,IF(OR($AZ1910/$AZ1909-1&lt;=-0.02,IF(COUNT($AZ1901:$AZ1910)=10,AVERAGE($AZ1906:$AZ1910)/AVERAGE($AZ1901:$AZ1910)-1&lt;0.005,FALSE())),50,100)))</f>
        <v/>
      </c>
    </row>
    <row r="1911" customFormat="false" ht="15" hidden="false" customHeight="true" outlineLevel="0" collapsed="false">
      <c r="A1911" s="47" t="n">
        <v>1907</v>
      </c>
      <c r="B1911" s="48" t="n">
        <v>45327</v>
      </c>
      <c r="C1911" s="47" t="n">
        <v>2024</v>
      </c>
      <c r="D1911" s="49" t="s">
        <v>236</v>
      </c>
      <c r="E1911" s="50" t="n">
        <v>17613.04</v>
      </c>
      <c r="F1911" s="51" t="n">
        <v>0.155003</v>
      </c>
      <c r="G1911" s="51" t="n">
        <v>-0.001683</v>
      </c>
      <c r="H1911" s="52" t="n">
        <v>0.8367</v>
      </c>
      <c r="I1911" s="53" t="n">
        <v>350</v>
      </c>
      <c r="J1911" s="47" t="s">
        <v>235</v>
      </c>
      <c r="K1911" s="54" t="n">
        <v>13.67</v>
      </c>
      <c r="L1911" s="55" t="n">
        <f aca="false">IF(COUNT(F1911)=0,50,IF(F1911&gt;=0,100,IF(F1911&gt;=-0.02,50,0)))</f>
        <v>100</v>
      </c>
      <c r="M1911" s="55" t="n">
        <f aca="false">IF(COUNT(G1911)=0,50,IF(G1911&gt;-0.06,100,IF(G1911&gt;-0.15,50,0)))</f>
        <v>100</v>
      </c>
      <c r="N1911" s="55" t="n">
        <f aca="false">IF(COUNT(H1911)=0,50,IF(H1911&gt;=0.6,100,IF(H1911&gt;=0.4,50,0)))</f>
        <v>100</v>
      </c>
      <c r="O1911" s="55" t="n">
        <f aca="false">IF(COUNT(I1911)=0,50,IF(J1911="proxy_vix",50,IF(I1911&lt;350,100,IF(I1911&lt;=450,50,0))))</f>
        <v>50</v>
      </c>
      <c r="P1911" s="55" t="n">
        <f aca="false">IF(COUNT(K1911)=0,50,IF(K1911&lt;20,100,IF(K1911&lt;=25,50,0)))</f>
        <v>100</v>
      </c>
      <c r="Q1911" s="54"/>
      <c r="R1911" s="47"/>
      <c r="S1911" s="51" t="n">
        <f aca="false">$E1911/$E1910-1</f>
        <v>-0.0016828461354903</v>
      </c>
      <c r="T1911" s="56" t="n">
        <f aca="false">$K1911/$K1910-1</f>
        <v>-0.0129963898916967</v>
      </c>
      <c r="V1911" s="57"/>
      <c r="W1911" s="57"/>
      <c r="Y1911" s="1" t="str">
        <f aca="false">IF(AX1911&gt;=70,"EASY",IF(AX1911&gt;40,"UNCERTAIN","HARD"))</f>
        <v>EASY</v>
      </c>
      <c r="AA1911" s="58" t="n">
        <f aca="false">IF($A1911&lt;200,"",AVERAGE($E1862:$E1911)/AVERAGE($E1712:$E1911)-1)</f>
        <v>0.09390051193195</v>
      </c>
      <c r="AB1911" s="59" t="n">
        <f aca="false">LOOKUP($B1911,07_L1政策步階!$A$4:$A$14,07_L1政策步階!$C$4:$C$14)</f>
        <v>0</v>
      </c>
      <c r="AC1911" s="57"/>
      <c r="AD1911" s="57"/>
      <c r="AE1911" s="57"/>
      <c r="AF1911" s="57"/>
      <c r="AG1911" s="57"/>
      <c r="AH1911" s="57"/>
      <c r="AI1911" s="57"/>
      <c r="AJ1911" s="57"/>
      <c r="AK1911" s="57"/>
      <c r="AL1911" s="59" t="n">
        <f aca="false">IF(ISNUMBER($AA1911),IF($AA1911&gt;=0.005,100,IF($AA1911&gt;=-0.015,50,0)),"")</f>
        <v>100</v>
      </c>
      <c r="AM1911" s="59" t="n">
        <f aca="false">IF(ISNUMBER($AB1911),IF($AB1911=1,100,IF($AB1911=0,50,0)),"")</f>
        <v>50</v>
      </c>
      <c r="AN1911" s="0" t="str">
        <f aca="false">IF(ISNUMBER($AC1911),IF($AC1911&gt;=0.001,100,IF($AC1911&gt;=-0.003,50,0)),"")</f>
        <v/>
      </c>
      <c r="AO1911" s="0" t="str">
        <f aca="false">IF(ISNUMBER($AD1911),IF($AD1911&gt;=0.04,100,IF($AD1911&gt;=0,50,0)),"")</f>
        <v/>
      </c>
      <c r="AP1911" s="0" t="str">
        <f aca="false">IF(ISNUMBER($AE1911),IF($AE1911&gt;=25,100,IF($AE1911&gt;=-75,50,0)),"")</f>
        <v/>
      </c>
      <c r="AQ1911" s="0" t="str">
        <f aca="false">IF(ISNUMBER($AF1911),IF($AF1911&gt;0,100,IF($AF1911&gt;=-50,50,0)),"")</f>
        <v/>
      </c>
      <c r="AR1911" s="0" t="str">
        <f aca="false">IF(ISNUMBER($AG1911),IF($AG1911=1,100,IF($AG1911=0,50,0)),"")</f>
        <v/>
      </c>
      <c r="AS1911" s="0" t="str">
        <f aca="false">IF(ISNUMBER($AH1911),IF($AH1911&lt;0,100,IF($AH1911&lt;=20,50,0)),"")</f>
        <v/>
      </c>
      <c r="AT1911" s="0" t="str">
        <f aca="false">IF(ISNUMBER($AI1911),IF($AI1911&lt;0.95,100,IF($AI1911&lt;=1,50,0)),"")</f>
        <v/>
      </c>
      <c r="AU1911" s="0" t="str">
        <f aca="false">IF(ISNUMBER($AJ1911),IF($AJ1911&lt;30,0,IF($AJ1911&lt;40,50,IF($AJ1911&lt;=90,100,50))),"")</f>
        <v/>
      </c>
      <c r="AV1911" s="0" t="str">
        <f aca="false">IF(ISNUMBER($AK1911),IF($AK1911&gt;-0.2,100,IF($AK1911&gt;=-0.4,50,0)),"")</f>
        <v/>
      </c>
      <c r="AW1911" s="59" t="n">
        <f aca="false">01_指標庫!$H$4*ISNUMBER($F1911)+01_指標庫!$H$5*ISNUMBER($AA1911)+01_指標庫!$H$6*ISNUMBER($G1911)+01_指標庫!$H$7*ISNUMBER($H1911)+01_指標庫!$H$8*ISNUMBER($AF1911)+01_指標庫!$H$9*ISNUMBER($AG1911)+01_指標庫!$H$10*ISNUMBER($AB1911)+01_指標庫!$H$11*ISNUMBER($AC1911)+01_指標庫!$H$12*ISNUMBER($AD1911)+01_指標庫!$H$13*ISNUMBER($AE1911)+01_指標庫!$H$14*ISNUMBER($I1911)+01_指標庫!$H$15*ISNUMBER($AH1911)+01_指標庫!$H$16*ISNUMBER($K1911)+01_指標庫!$H$17*ISNUMBER($AI1911)+01_指標庫!$H$18*ISNUMBER($AJ1911)+01_指標庫!$H$19*ISNUMBER($AK1911)+01_指標庫!$H$20*ISNUMBER($BB1911)+01_指標庫!$H$21*ISNUMBER($BC1911)</f>
        <v>51</v>
      </c>
      <c r="AX1911" s="59" t="n">
        <f aca="false">IF(AW1911=0,50,ROUND((01_指標庫!$H$4*IF(ISNUMBER($F1911),L1911,0)+01_指標庫!$H$5*IF(ISNUMBER($AA1911),AL1911,0)+01_指標庫!$H$6*IF(ISNUMBER($G1911),M1911,0)+01_指標庫!$H$7*IF(ISNUMBER($H1911),N1911,0)+01_指標庫!$H$8*IF(ISNUMBER($AF1911),AQ1911,0)+01_指標庫!$H$9*IF(ISNUMBER($AG1911),AR1911,0)+01_指標庫!$H$10*IF(ISNUMBER($AB1911),AM1911,0)+01_指標庫!$H$11*IF(ISNUMBER($AC1911),AN1911,0)+01_指標庫!$H$12*IF(ISNUMBER($AD1911),AO1911,0)+01_指標庫!$H$13*IF(ISNUMBER($AE1911),AP1911,0)+01_指標庫!$H$14*IF(ISNUMBER($I1911),O1911,0)+01_指標庫!$H$15*IF(ISNUMBER($AH1911),AS1911,0)+01_指標庫!$H$16*IF(ISNUMBER($K1911),P1911,0)+01_指標庫!$H$17*IF(ISNUMBER($AI1911),AT1911,0)+01_指標庫!$H$18*IF(ISNUMBER($AJ1911),AU1911,0)+01_指標庫!$H$19*IF(ISNUMBER($AK1911),AV1911,0)+01_指標庫!$H$20*IF(ISNUMBER($BB1911),BB1911,0)+01_指標庫!$H$21*IF(ISNUMBER($BC1911),BC1911,0))/AW1911,1))</f>
        <v>81.4</v>
      </c>
      <c r="AY1911" s="60"/>
      <c r="AZ1911" s="60"/>
      <c r="BA1911" s="58" t="n">
        <f aca="false">AVERAGE($E1907:$E1911)/AVERAGE($E1902:$E1911)-1</f>
        <v>-0.00127882721896266</v>
      </c>
      <c r="BB1911" s="59" t="n">
        <f aca="false">IF(ISNUMBER($BA1911),IF(OR($S1911&lt;=-0.03,$BA1911&lt;-0.003),0,IF(OR($S1911&lt;=-0.02,$BA1911&lt;0.01),50,100)),"")</f>
        <v>50</v>
      </c>
      <c r="BC1911" s="0" t="str">
        <f aca="false">IF(OR(COUNT($AZ1911)=0,COUNT($AZ1910)=0),"",IF(OR($AY1911/$AZ1910-1&lt;=-0.03,$AZ1911/$AZ1910-1&lt;=-0.045,IF(COUNT($AZ1902:$AZ1911)=10,AVERAGE($AZ1907:$AZ1911)/AVERAGE($AZ1902:$AZ1911)-1&lt;-0.01,FALSE())),0,IF(OR($AZ1911/$AZ1910-1&lt;=-0.02,IF(COUNT($AZ1902:$AZ1911)=10,AVERAGE($AZ1907:$AZ1911)/AVERAGE($AZ1902:$AZ1911)-1&lt;0.005,FALSE())),50,100)))</f>
        <v/>
      </c>
    </row>
    <row r="1912" customFormat="false" ht="15" hidden="false" customHeight="true" outlineLevel="0" collapsed="false">
      <c r="A1912" s="47" t="n">
        <v>1908</v>
      </c>
      <c r="B1912" s="48" t="n">
        <v>45328</v>
      </c>
      <c r="C1912" s="47" t="n">
        <v>2024</v>
      </c>
      <c r="D1912" s="49" t="s">
        <v>237</v>
      </c>
      <c r="E1912" s="50" t="n">
        <v>17572.73</v>
      </c>
      <c r="F1912" s="51" t="n">
        <v>0.15063</v>
      </c>
      <c r="G1912" s="51" t="n">
        <v>-0.003968</v>
      </c>
      <c r="H1912" s="52" t="n">
        <v>0.8571</v>
      </c>
      <c r="I1912" s="53" t="n">
        <v>352</v>
      </c>
      <c r="J1912" s="47" t="s">
        <v>235</v>
      </c>
      <c r="K1912" s="54" t="n">
        <v>13.06</v>
      </c>
      <c r="L1912" s="55" t="n">
        <f aca="false">IF(COUNT(F1912)=0,50,IF(F1912&gt;=0,100,IF(F1912&gt;=-0.02,50,0)))</f>
        <v>100</v>
      </c>
      <c r="M1912" s="55" t="n">
        <f aca="false">IF(COUNT(G1912)=0,50,IF(G1912&gt;-0.06,100,IF(G1912&gt;-0.15,50,0)))</f>
        <v>100</v>
      </c>
      <c r="N1912" s="55" t="n">
        <f aca="false">IF(COUNT(H1912)=0,50,IF(H1912&gt;=0.6,100,IF(H1912&gt;=0.4,50,0)))</f>
        <v>100</v>
      </c>
      <c r="O1912" s="55" t="n">
        <f aca="false">IF(COUNT(I1912)=0,50,IF(J1912="proxy_vix",50,IF(I1912&lt;350,100,IF(I1912&lt;=450,50,0))))</f>
        <v>50</v>
      </c>
      <c r="P1912" s="55" t="n">
        <f aca="false">IF(COUNT(K1912)=0,50,IF(K1912&lt;20,100,IF(K1912&lt;=25,50,0)))</f>
        <v>100</v>
      </c>
      <c r="Q1912" s="54"/>
      <c r="R1912" s="47"/>
      <c r="S1912" s="51" t="n">
        <f aca="false">$E1912/$E1911-1</f>
        <v>-0.00228864523103345</v>
      </c>
      <c r="T1912" s="56" t="n">
        <f aca="false">$K1912/$K1911-1</f>
        <v>-0.0446232626188734</v>
      </c>
      <c r="V1912" s="57"/>
      <c r="W1912" s="57"/>
      <c r="Y1912" s="1" t="str">
        <f aca="false">IF(AX1912&gt;=70,"EASY",IF(AX1912&gt;40,"UNCERTAIN","HARD"))</f>
        <v>EASY</v>
      </c>
      <c r="AA1912" s="58" t="n">
        <f aca="false">IF($A1912&lt;200,"",AVERAGE($E1863:$E1912)/AVERAGE($E1713:$E1912)-1)</f>
        <v>0.0943156144058432</v>
      </c>
      <c r="AB1912" s="59" t="n">
        <f aca="false">LOOKUP($B1912,07_L1政策步階!$A$4:$A$14,07_L1政策步階!$C$4:$C$14)</f>
        <v>0</v>
      </c>
      <c r="AC1912" s="57"/>
      <c r="AD1912" s="57"/>
      <c r="AE1912" s="57"/>
      <c r="AF1912" s="57"/>
      <c r="AG1912" s="57"/>
      <c r="AH1912" s="57"/>
      <c r="AI1912" s="57"/>
      <c r="AJ1912" s="57"/>
      <c r="AK1912" s="57"/>
      <c r="AL1912" s="59" t="n">
        <f aca="false">IF(ISNUMBER($AA1912),IF($AA1912&gt;=0.005,100,IF($AA1912&gt;=-0.015,50,0)),"")</f>
        <v>100</v>
      </c>
      <c r="AM1912" s="59" t="n">
        <f aca="false">IF(ISNUMBER($AB1912),IF($AB1912=1,100,IF($AB1912=0,50,0)),"")</f>
        <v>50</v>
      </c>
      <c r="AN1912" s="0" t="str">
        <f aca="false">IF(ISNUMBER($AC1912),IF($AC1912&gt;=0.001,100,IF($AC1912&gt;=-0.003,50,0)),"")</f>
        <v/>
      </c>
      <c r="AO1912" s="0" t="str">
        <f aca="false">IF(ISNUMBER($AD1912),IF($AD1912&gt;=0.04,100,IF($AD1912&gt;=0,50,0)),"")</f>
        <v/>
      </c>
      <c r="AP1912" s="0" t="str">
        <f aca="false">IF(ISNUMBER($AE1912),IF($AE1912&gt;=25,100,IF($AE1912&gt;=-75,50,0)),"")</f>
        <v/>
      </c>
      <c r="AQ1912" s="0" t="str">
        <f aca="false">IF(ISNUMBER($AF1912),IF($AF1912&gt;0,100,IF($AF1912&gt;=-50,50,0)),"")</f>
        <v/>
      </c>
      <c r="AR1912" s="0" t="str">
        <f aca="false">IF(ISNUMBER($AG1912),IF($AG1912=1,100,IF($AG1912=0,50,0)),"")</f>
        <v/>
      </c>
      <c r="AS1912" s="0" t="str">
        <f aca="false">IF(ISNUMBER($AH1912),IF($AH1912&lt;0,100,IF($AH1912&lt;=20,50,0)),"")</f>
        <v/>
      </c>
      <c r="AT1912" s="0" t="str">
        <f aca="false">IF(ISNUMBER($AI1912),IF($AI1912&lt;0.95,100,IF($AI1912&lt;=1,50,0)),"")</f>
        <v/>
      </c>
      <c r="AU1912" s="0" t="str">
        <f aca="false">IF(ISNUMBER($AJ1912),IF($AJ1912&lt;30,0,IF($AJ1912&lt;40,50,IF($AJ1912&lt;=90,100,50))),"")</f>
        <v/>
      </c>
      <c r="AV1912" s="0" t="str">
        <f aca="false">IF(ISNUMBER($AK1912),IF($AK1912&gt;-0.2,100,IF($AK1912&gt;=-0.4,50,0)),"")</f>
        <v/>
      </c>
      <c r="AW1912" s="59" t="n">
        <f aca="false">01_指標庫!$H$4*ISNUMBER($F1912)+01_指標庫!$H$5*ISNUMBER($AA1912)+01_指標庫!$H$6*ISNUMBER($G1912)+01_指標庫!$H$7*ISNUMBER($H1912)+01_指標庫!$H$8*ISNUMBER($AF1912)+01_指標庫!$H$9*ISNUMBER($AG1912)+01_指標庫!$H$10*ISNUMBER($AB1912)+01_指標庫!$H$11*ISNUMBER($AC1912)+01_指標庫!$H$12*ISNUMBER($AD1912)+01_指標庫!$H$13*ISNUMBER($AE1912)+01_指標庫!$H$14*ISNUMBER($I1912)+01_指標庫!$H$15*ISNUMBER($AH1912)+01_指標庫!$H$16*ISNUMBER($K1912)+01_指標庫!$H$17*ISNUMBER($AI1912)+01_指標庫!$H$18*ISNUMBER($AJ1912)+01_指標庫!$H$19*ISNUMBER($AK1912)+01_指標庫!$H$20*ISNUMBER($BB1912)+01_指標庫!$H$21*ISNUMBER($BC1912)</f>
        <v>51</v>
      </c>
      <c r="AX1912" s="59" t="n">
        <f aca="false">IF(AW1912=0,50,ROUND((01_指標庫!$H$4*IF(ISNUMBER($F1912),L1912,0)+01_指標庫!$H$5*IF(ISNUMBER($AA1912),AL1912,0)+01_指標庫!$H$6*IF(ISNUMBER($G1912),M1912,0)+01_指標庫!$H$7*IF(ISNUMBER($H1912),N1912,0)+01_指標庫!$H$8*IF(ISNUMBER($AF1912),AQ1912,0)+01_指標庫!$H$9*IF(ISNUMBER($AG1912),AR1912,0)+01_指標庫!$H$10*IF(ISNUMBER($AB1912),AM1912,0)+01_指標庫!$H$11*IF(ISNUMBER($AC1912),AN1912,0)+01_指標庫!$H$12*IF(ISNUMBER($AD1912),AO1912,0)+01_指標庫!$H$13*IF(ISNUMBER($AE1912),AP1912,0)+01_指標庫!$H$14*IF(ISNUMBER($I1912),O1912,0)+01_指標庫!$H$15*IF(ISNUMBER($AH1912),AS1912,0)+01_指標庫!$H$16*IF(ISNUMBER($K1912),P1912,0)+01_指標庫!$H$17*IF(ISNUMBER($AI1912),AT1912,0)+01_指標庫!$H$18*IF(ISNUMBER($AJ1912),AU1912,0)+01_指標庫!$H$19*IF(ISNUMBER($AK1912),AV1912,0)+01_指標庫!$H$20*IF(ISNUMBER($BB1912),BB1912,0)+01_指標庫!$H$21*IF(ISNUMBER($BC1912),BC1912,0))/AW1912,1))</f>
        <v>81.4</v>
      </c>
      <c r="AY1912" s="60"/>
      <c r="AZ1912" s="60"/>
      <c r="BA1912" s="58" t="n">
        <f aca="false">AVERAGE($E1908:$E1912)/AVERAGE($E1903:$E1912)-1</f>
        <v>-0.00114305666152981</v>
      </c>
      <c r="BB1912" s="59" t="n">
        <f aca="false">IF(ISNUMBER($BA1912),IF(OR($S1912&lt;=-0.03,$BA1912&lt;-0.003),0,IF(OR($S1912&lt;=-0.02,$BA1912&lt;0.01),50,100)),"")</f>
        <v>50</v>
      </c>
      <c r="BC1912" s="0" t="str">
        <f aca="false">IF(OR(COUNT($AZ1912)=0,COUNT($AZ1911)=0),"",IF(OR($AY1912/$AZ1911-1&lt;=-0.03,$AZ1912/$AZ1911-1&lt;=-0.045,IF(COUNT($AZ1903:$AZ1912)=10,AVERAGE($AZ1908:$AZ1912)/AVERAGE($AZ1903:$AZ1912)-1&lt;-0.01,FALSE())),0,IF(OR($AZ1912/$AZ1911-1&lt;=-0.02,IF(COUNT($AZ1903:$AZ1912)=10,AVERAGE($AZ1908:$AZ1912)/AVERAGE($AZ1903:$AZ1912)-1&lt;0.005,FALSE())),50,100)))</f>
        <v/>
      </c>
    </row>
    <row r="1913" customFormat="false" ht="15" hidden="false" customHeight="true" outlineLevel="0" collapsed="false">
      <c r="A1913" s="47" t="n">
        <v>1909</v>
      </c>
      <c r="B1913" s="48" t="n">
        <v>45329</v>
      </c>
      <c r="C1913" s="47" t="n">
        <v>2024</v>
      </c>
      <c r="D1913" s="49" t="s">
        <v>238</v>
      </c>
      <c r="E1913" s="50" t="n">
        <v>17755.07</v>
      </c>
      <c r="F1913" s="51" t="n">
        <v>0.160762</v>
      </c>
      <c r="G1913" s="51" t="n">
        <v>0</v>
      </c>
      <c r="H1913" s="52" t="n">
        <v>0.8571</v>
      </c>
      <c r="I1913" s="53" t="n">
        <v>343</v>
      </c>
      <c r="J1913" s="47" t="s">
        <v>235</v>
      </c>
      <c r="K1913" s="54" t="n">
        <v>12.83</v>
      </c>
      <c r="L1913" s="55" t="n">
        <f aca="false">IF(COUNT(F1913)=0,50,IF(F1913&gt;=0,100,IF(F1913&gt;=-0.02,50,0)))</f>
        <v>100</v>
      </c>
      <c r="M1913" s="55" t="n">
        <f aca="false">IF(COUNT(G1913)=0,50,IF(G1913&gt;-0.06,100,IF(G1913&gt;-0.15,50,0)))</f>
        <v>100</v>
      </c>
      <c r="N1913" s="55" t="n">
        <f aca="false">IF(COUNT(H1913)=0,50,IF(H1913&gt;=0.6,100,IF(H1913&gt;=0.4,50,0)))</f>
        <v>100</v>
      </c>
      <c r="O1913" s="55" t="n">
        <f aca="false">IF(COUNT(I1913)=0,50,IF(J1913="proxy_vix",50,IF(I1913&lt;350,100,IF(I1913&lt;=450,50,0))))</f>
        <v>100</v>
      </c>
      <c r="P1913" s="55" t="n">
        <f aca="false">IF(COUNT(K1913)=0,50,IF(K1913&lt;20,100,IF(K1913&lt;=25,50,0)))</f>
        <v>100</v>
      </c>
      <c r="Q1913" s="54"/>
      <c r="R1913" s="47"/>
      <c r="S1913" s="51" t="n">
        <f aca="false">$E1913/$E1912-1</f>
        <v>0.0103763046493062</v>
      </c>
      <c r="T1913" s="56" t="n">
        <f aca="false">$K1913/$K1912-1</f>
        <v>-0.0176110260336907</v>
      </c>
      <c r="V1913" s="57"/>
      <c r="W1913" s="57"/>
      <c r="Y1913" s="1" t="str">
        <f aca="false">IF(AX1913&gt;=70,"EASY",IF(AX1913&gt;40,"UNCERTAIN","HARD"))</f>
        <v>EASY</v>
      </c>
      <c r="AA1913" s="58" t="n">
        <f aca="false">IF($A1913&lt;200,"",AVERAGE($E1864:$E1913)/AVERAGE($E1714:$E1913)-1)</f>
        <v>0.0949332691947558</v>
      </c>
      <c r="AB1913" s="59" t="n">
        <f aca="false">LOOKUP($B1913,07_L1政策步階!$A$4:$A$14,07_L1政策步階!$C$4:$C$14)</f>
        <v>0</v>
      </c>
      <c r="AC1913" s="57"/>
      <c r="AD1913" s="57"/>
      <c r="AE1913" s="57"/>
      <c r="AF1913" s="57"/>
      <c r="AG1913" s="57"/>
      <c r="AH1913" s="57"/>
      <c r="AI1913" s="57"/>
      <c r="AJ1913" s="57"/>
      <c r="AK1913" s="57"/>
      <c r="AL1913" s="59" t="n">
        <f aca="false">IF(ISNUMBER($AA1913),IF($AA1913&gt;=0.005,100,IF($AA1913&gt;=-0.015,50,0)),"")</f>
        <v>100</v>
      </c>
      <c r="AM1913" s="59" t="n">
        <f aca="false">IF(ISNUMBER($AB1913),IF($AB1913=1,100,IF($AB1913=0,50,0)),"")</f>
        <v>50</v>
      </c>
      <c r="AN1913" s="0" t="str">
        <f aca="false">IF(ISNUMBER($AC1913),IF($AC1913&gt;=0.001,100,IF($AC1913&gt;=-0.003,50,0)),"")</f>
        <v/>
      </c>
      <c r="AO1913" s="0" t="str">
        <f aca="false">IF(ISNUMBER($AD1913),IF($AD1913&gt;=0.04,100,IF($AD1913&gt;=0,50,0)),"")</f>
        <v/>
      </c>
      <c r="AP1913" s="0" t="str">
        <f aca="false">IF(ISNUMBER($AE1913),IF($AE1913&gt;=25,100,IF($AE1913&gt;=-75,50,0)),"")</f>
        <v/>
      </c>
      <c r="AQ1913" s="0" t="str">
        <f aca="false">IF(ISNUMBER($AF1913),IF($AF1913&gt;0,100,IF($AF1913&gt;=-50,50,0)),"")</f>
        <v/>
      </c>
      <c r="AR1913" s="0" t="str">
        <f aca="false">IF(ISNUMBER($AG1913),IF($AG1913=1,100,IF($AG1913=0,50,0)),"")</f>
        <v/>
      </c>
      <c r="AS1913" s="0" t="str">
        <f aca="false">IF(ISNUMBER($AH1913),IF($AH1913&lt;0,100,IF($AH1913&lt;=20,50,0)),"")</f>
        <v/>
      </c>
      <c r="AT1913" s="0" t="str">
        <f aca="false">IF(ISNUMBER($AI1913),IF($AI1913&lt;0.95,100,IF($AI1913&lt;=1,50,0)),"")</f>
        <v/>
      </c>
      <c r="AU1913" s="0" t="str">
        <f aca="false">IF(ISNUMBER($AJ1913),IF($AJ1913&lt;30,0,IF($AJ1913&lt;40,50,IF($AJ1913&lt;=90,100,50))),"")</f>
        <v/>
      </c>
      <c r="AV1913" s="0" t="str">
        <f aca="false">IF(ISNUMBER($AK1913),IF($AK1913&gt;-0.2,100,IF($AK1913&gt;=-0.4,50,0)),"")</f>
        <v/>
      </c>
      <c r="AW1913" s="59" t="n">
        <f aca="false">01_指標庫!$H$4*ISNUMBER($F1913)+01_指標庫!$H$5*ISNUMBER($AA1913)+01_指標庫!$H$6*ISNUMBER($G1913)+01_指標庫!$H$7*ISNUMBER($H1913)+01_指標庫!$H$8*ISNUMBER($AF1913)+01_指標庫!$H$9*ISNUMBER($AG1913)+01_指標庫!$H$10*ISNUMBER($AB1913)+01_指標庫!$H$11*ISNUMBER($AC1913)+01_指標庫!$H$12*ISNUMBER($AD1913)+01_指標庫!$H$13*ISNUMBER($AE1913)+01_指標庫!$H$14*ISNUMBER($I1913)+01_指標庫!$H$15*ISNUMBER($AH1913)+01_指標庫!$H$16*ISNUMBER($K1913)+01_指標庫!$H$17*ISNUMBER($AI1913)+01_指標庫!$H$18*ISNUMBER($AJ1913)+01_指標庫!$H$19*ISNUMBER($AK1913)+01_指標庫!$H$20*ISNUMBER($BB1913)+01_指標庫!$H$21*ISNUMBER($BC1913)</f>
        <v>51</v>
      </c>
      <c r="AX1913" s="59" t="n">
        <f aca="false">IF(AW1913=0,50,ROUND((01_指標庫!$H$4*IF(ISNUMBER($F1913),L1913,0)+01_指標庫!$H$5*IF(ISNUMBER($AA1913),AL1913,0)+01_指標庫!$H$6*IF(ISNUMBER($G1913),M1913,0)+01_指標庫!$H$7*IF(ISNUMBER($H1913),N1913,0)+01_指標庫!$H$8*IF(ISNUMBER($AF1913),AQ1913,0)+01_指標庫!$H$9*IF(ISNUMBER($AG1913),AR1913,0)+01_指標庫!$H$10*IF(ISNUMBER($AB1913),AM1913,0)+01_指標庫!$H$11*IF(ISNUMBER($AC1913),AN1913,0)+01_指標庫!$H$12*IF(ISNUMBER($AD1913),AO1913,0)+01_指標庫!$H$13*IF(ISNUMBER($AE1913),AP1913,0)+01_指標庫!$H$14*IF(ISNUMBER($I1913),O1913,0)+01_指標庫!$H$15*IF(ISNUMBER($AH1913),AS1913,0)+01_指標庫!$H$16*IF(ISNUMBER($K1913),P1913,0)+01_指標庫!$H$17*IF(ISNUMBER($AI1913),AT1913,0)+01_指標庫!$H$18*IF(ISNUMBER($AJ1913),AU1913,0)+01_指標庫!$H$19*IF(ISNUMBER($AK1913),AV1913,0)+01_指標庫!$H$20*IF(ISNUMBER($BB1913),BB1913,0)+01_指標庫!$H$21*IF(ISNUMBER($BC1913),BC1913,0))/AW1913,1))</f>
        <v>89.2</v>
      </c>
      <c r="AY1913" s="60"/>
      <c r="AZ1913" s="60"/>
      <c r="BA1913" s="58" t="n">
        <f aca="false">AVERAGE($E1909:$E1913)/AVERAGE($E1904:$E1913)-1</f>
        <v>0.00445553800767073</v>
      </c>
      <c r="BB1913" s="59" t="n">
        <f aca="false">IF(ISNUMBER($BA1913),IF(OR($S1913&lt;=-0.03,$BA1913&lt;-0.003),0,IF(OR($S1913&lt;=-0.02,$BA1913&lt;0.01),50,100)),"")</f>
        <v>50</v>
      </c>
      <c r="BC1913" s="0" t="str">
        <f aca="false">IF(OR(COUNT($AZ1913)=0,COUNT($AZ1912)=0),"",IF(OR($AY1913/$AZ1912-1&lt;=-0.03,$AZ1913/$AZ1912-1&lt;=-0.045,IF(COUNT($AZ1904:$AZ1913)=10,AVERAGE($AZ1909:$AZ1913)/AVERAGE($AZ1904:$AZ1913)-1&lt;-0.01,FALSE())),0,IF(OR($AZ1913/$AZ1912-1&lt;=-0.02,IF(COUNT($AZ1904:$AZ1913)=10,AVERAGE($AZ1909:$AZ1913)/AVERAGE($AZ1904:$AZ1913)-1&lt;0.005,FALSE())),50,100)))</f>
        <v/>
      </c>
    </row>
    <row r="1914" customFormat="false" ht="15" hidden="false" customHeight="true" outlineLevel="0" collapsed="false">
      <c r="A1914" s="47" t="n">
        <v>1910</v>
      </c>
      <c r="B1914" s="48" t="n">
        <v>45330</v>
      </c>
      <c r="C1914" s="47" t="n">
        <v>2024</v>
      </c>
      <c r="D1914" s="49" t="s">
        <v>239</v>
      </c>
      <c r="E1914" s="50" t="n">
        <v>17783.17</v>
      </c>
      <c r="F1914" s="51" t="n">
        <v>0.160773</v>
      </c>
      <c r="G1914" s="51" t="n">
        <v>0</v>
      </c>
      <c r="H1914" s="52" t="n">
        <v>0.8163</v>
      </c>
      <c r="I1914" s="53" t="n">
        <v>338</v>
      </c>
      <c r="J1914" s="47" t="s">
        <v>235</v>
      </c>
      <c r="K1914" s="54" t="n">
        <v>12.79</v>
      </c>
      <c r="L1914" s="55" t="n">
        <f aca="false">IF(COUNT(F1914)=0,50,IF(F1914&gt;=0,100,IF(F1914&gt;=-0.02,50,0)))</f>
        <v>100</v>
      </c>
      <c r="M1914" s="55" t="n">
        <f aca="false">IF(COUNT(G1914)=0,50,IF(G1914&gt;-0.06,100,IF(G1914&gt;-0.15,50,0)))</f>
        <v>100</v>
      </c>
      <c r="N1914" s="55" t="n">
        <f aca="false">IF(COUNT(H1914)=0,50,IF(H1914&gt;=0.6,100,IF(H1914&gt;=0.4,50,0)))</f>
        <v>100</v>
      </c>
      <c r="O1914" s="55" t="n">
        <f aca="false">IF(COUNT(I1914)=0,50,IF(J1914="proxy_vix",50,IF(I1914&lt;350,100,IF(I1914&lt;=450,50,0))))</f>
        <v>100</v>
      </c>
      <c r="P1914" s="55" t="n">
        <f aca="false">IF(COUNT(K1914)=0,50,IF(K1914&lt;20,100,IF(K1914&lt;=25,50,0)))</f>
        <v>100</v>
      </c>
      <c r="Q1914" s="54"/>
      <c r="R1914" s="47"/>
      <c r="S1914" s="51" t="n">
        <f aca="false">$E1914/$E1913-1</f>
        <v>0.00158264653420104</v>
      </c>
      <c r="T1914" s="56" t="n">
        <f aca="false">$K1914/$K1913-1</f>
        <v>-0.00311769290724873</v>
      </c>
      <c r="V1914" s="57"/>
      <c r="W1914" s="57"/>
      <c r="Y1914" s="1" t="str">
        <f aca="false">IF(AX1914&gt;=70,"EASY",IF(AX1914&gt;40,"UNCERTAIN","HARD"))</f>
        <v>EASY</v>
      </c>
      <c r="AA1914" s="58" t="n">
        <f aca="false">IF($A1914&lt;200,"",AVERAGE($E1865:$E1914)/AVERAGE($E1715:$E1914)-1)</f>
        <v>0.0955907046785565</v>
      </c>
      <c r="AB1914" s="59" t="n">
        <f aca="false">LOOKUP($B1914,07_L1政策步階!$A$4:$A$14,07_L1政策步階!$C$4:$C$14)</f>
        <v>0</v>
      </c>
      <c r="AC1914" s="57"/>
      <c r="AD1914" s="57"/>
      <c r="AE1914" s="57"/>
      <c r="AF1914" s="57"/>
      <c r="AG1914" s="57"/>
      <c r="AH1914" s="57"/>
      <c r="AI1914" s="57"/>
      <c r="AJ1914" s="57"/>
      <c r="AK1914" s="57"/>
      <c r="AL1914" s="59" t="n">
        <f aca="false">IF(ISNUMBER($AA1914),IF($AA1914&gt;=0.005,100,IF($AA1914&gt;=-0.015,50,0)),"")</f>
        <v>100</v>
      </c>
      <c r="AM1914" s="59" t="n">
        <f aca="false">IF(ISNUMBER($AB1914),IF($AB1914=1,100,IF($AB1914=0,50,0)),"")</f>
        <v>50</v>
      </c>
      <c r="AN1914" s="0" t="str">
        <f aca="false">IF(ISNUMBER($AC1914),IF($AC1914&gt;=0.001,100,IF($AC1914&gt;=-0.003,50,0)),"")</f>
        <v/>
      </c>
      <c r="AO1914" s="0" t="str">
        <f aca="false">IF(ISNUMBER($AD1914),IF($AD1914&gt;=0.04,100,IF($AD1914&gt;=0,50,0)),"")</f>
        <v/>
      </c>
      <c r="AP1914" s="0" t="str">
        <f aca="false">IF(ISNUMBER($AE1914),IF($AE1914&gt;=25,100,IF($AE1914&gt;=-75,50,0)),"")</f>
        <v/>
      </c>
      <c r="AQ1914" s="0" t="str">
        <f aca="false">IF(ISNUMBER($AF1914),IF($AF1914&gt;0,100,IF($AF1914&gt;=-50,50,0)),"")</f>
        <v/>
      </c>
      <c r="AR1914" s="0" t="str">
        <f aca="false">IF(ISNUMBER($AG1914),IF($AG1914=1,100,IF($AG1914=0,50,0)),"")</f>
        <v/>
      </c>
      <c r="AS1914" s="0" t="str">
        <f aca="false">IF(ISNUMBER($AH1914),IF($AH1914&lt;0,100,IF($AH1914&lt;=20,50,0)),"")</f>
        <v/>
      </c>
      <c r="AT1914" s="0" t="str">
        <f aca="false">IF(ISNUMBER($AI1914),IF($AI1914&lt;0.95,100,IF($AI1914&lt;=1,50,0)),"")</f>
        <v/>
      </c>
      <c r="AU1914" s="0" t="str">
        <f aca="false">IF(ISNUMBER($AJ1914),IF($AJ1914&lt;30,0,IF($AJ1914&lt;40,50,IF($AJ1914&lt;=90,100,50))),"")</f>
        <v/>
      </c>
      <c r="AV1914" s="0" t="str">
        <f aca="false">IF(ISNUMBER($AK1914),IF($AK1914&gt;-0.2,100,IF($AK1914&gt;=-0.4,50,0)),"")</f>
        <v/>
      </c>
      <c r="AW1914" s="59" t="n">
        <f aca="false">01_指標庫!$H$4*ISNUMBER($F1914)+01_指標庫!$H$5*ISNUMBER($AA1914)+01_指標庫!$H$6*ISNUMBER($G1914)+01_指標庫!$H$7*ISNUMBER($H1914)+01_指標庫!$H$8*ISNUMBER($AF1914)+01_指標庫!$H$9*ISNUMBER($AG1914)+01_指標庫!$H$10*ISNUMBER($AB1914)+01_指標庫!$H$11*ISNUMBER($AC1914)+01_指標庫!$H$12*ISNUMBER($AD1914)+01_指標庫!$H$13*ISNUMBER($AE1914)+01_指標庫!$H$14*ISNUMBER($I1914)+01_指標庫!$H$15*ISNUMBER($AH1914)+01_指標庫!$H$16*ISNUMBER($K1914)+01_指標庫!$H$17*ISNUMBER($AI1914)+01_指標庫!$H$18*ISNUMBER($AJ1914)+01_指標庫!$H$19*ISNUMBER($AK1914)+01_指標庫!$H$20*ISNUMBER($BB1914)+01_指標庫!$H$21*ISNUMBER($BC1914)</f>
        <v>51</v>
      </c>
      <c r="AX1914" s="59" t="n">
        <f aca="false">IF(AW1914=0,50,ROUND((01_指標庫!$H$4*IF(ISNUMBER($F1914),L1914,0)+01_指標庫!$H$5*IF(ISNUMBER($AA1914),AL1914,0)+01_指標庫!$H$6*IF(ISNUMBER($G1914),M1914,0)+01_指標庫!$H$7*IF(ISNUMBER($H1914),N1914,0)+01_指標庫!$H$8*IF(ISNUMBER($AF1914),AQ1914,0)+01_指標庫!$H$9*IF(ISNUMBER($AG1914),AR1914,0)+01_指標庫!$H$10*IF(ISNUMBER($AB1914),AM1914,0)+01_指標庫!$H$11*IF(ISNUMBER($AC1914),AN1914,0)+01_指標庫!$H$12*IF(ISNUMBER($AD1914),AO1914,0)+01_指標庫!$H$13*IF(ISNUMBER($AE1914),AP1914,0)+01_指標庫!$H$14*IF(ISNUMBER($I1914),O1914,0)+01_指標庫!$H$15*IF(ISNUMBER($AH1914),AS1914,0)+01_指標庫!$H$16*IF(ISNUMBER($K1914),P1914,0)+01_指標庫!$H$17*IF(ISNUMBER($AI1914),AT1914,0)+01_指標庫!$H$18*IF(ISNUMBER($AJ1914),AU1914,0)+01_指標庫!$H$19*IF(ISNUMBER($AK1914),AV1914,0)+01_指標庫!$H$20*IF(ISNUMBER($BB1914),BB1914,0)+01_指標庫!$H$21*IF(ISNUMBER($BC1914),BC1914,0))/AW1914,1))</f>
        <v>89.2</v>
      </c>
      <c r="AY1914" s="60"/>
      <c r="AZ1914" s="60"/>
      <c r="BA1914" s="58" t="n">
        <f aca="false">AVERAGE($E1910:$E1914)/AVERAGE($E1905:$E1914)-1</f>
        <v>0.0079318965582138</v>
      </c>
      <c r="BB1914" s="59" t="n">
        <f aca="false">IF(ISNUMBER($BA1914),IF(OR($S1914&lt;=-0.03,$BA1914&lt;-0.003),0,IF(OR($S1914&lt;=-0.02,$BA1914&lt;0.01),50,100)),"")</f>
        <v>50</v>
      </c>
      <c r="BC1914" s="0" t="str">
        <f aca="false">IF(OR(COUNT($AZ1914)=0,COUNT($AZ1913)=0),"",IF(OR($AY1914/$AZ1913-1&lt;=-0.03,$AZ1914/$AZ1913-1&lt;=-0.045,IF(COUNT($AZ1905:$AZ1914)=10,AVERAGE($AZ1910:$AZ1914)/AVERAGE($AZ1905:$AZ1914)-1&lt;-0.01,FALSE())),0,IF(OR($AZ1914/$AZ1913-1&lt;=-0.02,IF(COUNT($AZ1905:$AZ1914)=10,AVERAGE($AZ1910:$AZ1914)/AVERAGE($AZ1905:$AZ1914)-1&lt;0.005,FALSE())),50,100)))</f>
        <v/>
      </c>
    </row>
    <row r="1915" customFormat="false" ht="15" hidden="false" customHeight="true" outlineLevel="0" collapsed="false">
      <c r="A1915" s="47" t="n">
        <v>1911</v>
      </c>
      <c r="B1915" s="48" t="n">
        <v>45331</v>
      </c>
      <c r="C1915" s="47" t="n">
        <v>2024</v>
      </c>
      <c r="D1915" s="49" t="s">
        <v>234</v>
      </c>
      <c r="E1915" s="50" t="n">
        <v>17962.41</v>
      </c>
      <c r="F1915" s="51" t="n">
        <v>0.170472</v>
      </c>
      <c r="G1915" s="51" t="n">
        <v>0</v>
      </c>
      <c r="H1915" s="52" t="n">
        <v>0.8776</v>
      </c>
      <c r="I1915" s="53" t="n">
        <v>333</v>
      </c>
      <c r="J1915" s="47" t="s">
        <v>235</v>
      </c>
      <c r="K1915" s="54" t="n">
        <v>12.93</v>
      </c>
      <c r="L1915" s="55" t="n">
        <f aca="false">IF(COUNT(F1915)=0,50,IF(F1915&gt;=0,100,IF(F1915&gt;=-0.02,50,0)))</f>
        <v>100</v>
      </c>
      <c r="M1915" s="55" t="n">
        <f aca="false">IF(COUNT(G1915)=0,50,IF(G1915&gt;-0.06,100,IF(G1915&gt;-0.15,50,0)))</f>
        <v>100</v>
      </c>
      <c r="N1915" s="55" t="n">
        <f aca="false">IF(COUNT(H1915)=0,50,IF(H1915&gt;=0.6,100,IF(H1915&gt;=0.4,50,0)))</f>
        <v>100</v>
      </c>
      <c r="O1915" s="55" t="n">
        <f aca="false">IF(COUNT(I1915)=0,50,IF(J1915="proxy_vix",50,IF(I1915&lt;350,100,IF(I1915&lt;=450,50,0))))</f>
        <v>100</v>
      </c>
      <c r="P1915" s="55" t="n">
        <f aca="false">IF(COUNT(K1915)=0,50,IF(K1915&lt;20,100,IF(K1915&lt;=25,50,0)))</f>
        <v>100</v>
      </c>
      <c r="Q1915" s="54"/>
      <c r="R1915" s="47"/>
      <c r="S1915" s="51" t="n">
        <f aca="false">$E1915/$E1914-1</f>
        <v>0.0100791928548174</v>
      </c>
      <c r="T1915" s="56" t="n">
        <f aca="false">$K1915/$K1914-1</f>
        <v>0.0109460516028148</v>
      </c>
      <c r="V1915" s="57"/>
      <c r="W1915" s="57"/>
      <c r="Y1915" s="1" t="str">
        <f aca="false">IF(AX1915&gt;=70,"EASY",IF(AX1915&gt;40,"UNCERTAIN","HARD"))</f>
        <v>EASY</v>
      </c>
      <c r="AA1915" s="58" t="n">
        <f aca="false">IF($A1915&lt;200,"",AVERAGE($E1866:$E1915)/AVERAGE($E1716:$E1915)-1)</f>
        <v>0.0962651287402658</v>
      </c>
      <c r="AB1915" s="59" t="n">
        <f aca="false">LOOKUP($B1915,07_L1政策步階!$A$4:$A$14,07_L1政策步階!$C$4:$C$14)</f>
        <v>0</v>
      </c>
      <c r="AC1915" s="57"/>
      <c r="AD1915" s="57"/>
      <c r="AE1915" s="57"/>
      <c r="AF1915" s="57"/>
      <c r="AG1915" s="57"/>
      <c r="AH1915" s="57"/>
      <c r="AI1915" s="57"/>
      <c r="AJ1915" s="57"/>
      <c r="AK1915" s="57"/>
      <c r="AL1915" s="59" t="n">
        <f aca="false">IF(ISNUMBER($AA1915),IF($AA1915&gt;=0.005,100,IF($AA1915&gt;=-0.015,50,0)),"")</f>
        <v>100</v>
      </c>
      <c r="AM1915" s="59" t="n">
        <f aca="false">IF(ISNUMBER($AB1915),IF($AB1915=1,100,IF($AB1915=0,50,0)),"")</f>
        <v>50</v>
      </c>
      <c r="AN1915" s="0" t="str">
        <f aca="false">IF(ISNUMBER($AC1915),IF($AC1915&gt;=0.001,100,IF($AC1915&gt;=-0.003,50,0)),"")</f>
        <v/>
      </c>
      <c r="AO1915" s="0" t="str">
        <f aca="false">IF(ISNUMBER($AD1915),IF($AD1915&gt;=0.04,100,IF($AD1915&gt;=0,50,0)),"")</f>
        <v/>
      </c>
      <c r="AP1915" s="0" t="str">
        <f aca="false">IF(ISNUMBER($AE1915),IF($AE1915&gt;=25,100,IF($AE1915&gt;=-75,50,0)),"")</f>
        <v/>
      </c>
      <c r="AQ1915" s="0" t="str">
        <f aca="false">IF(ISNUMBER($AF1915),IF($AF1915&gt;0,100,IF($AF1915&gt;=-50,50,0)),"")</f>
        <v/>
      </c>
      <c r="AR1915" s="0" t="str">
        <f aca="false">IF(ISNUMBER($AG1915),IF($AG1915=1,100,IF($AG1915=0,50,0)),"")</f>
        <v/>
      </c>
      <c r="AS1915" s="0" t="str">
        <f aca="false">IF(ISNUMBER($AH1915),IF($AH1915&lt;0,100,IF($AH1915&lt;=20,50,0)),"")</f>
        <v/>
      </c>
      <c r="AT1915" s="0" t="str">
        <f aca="false">IF(ISNUMBER($AI1915),IF($AI1915&lt;0.95,100,IF($AI1915&lt;=1,50,0)),"")</f>
        <v/>
      </c>
      <c r="AU1915" s="0" t="str">
        <f aca="false">IF(ISNUMBER($AJ1915),IF($AJ1915&lt;30,0,IF($AJ1915&lt;40,50,IF($AJ1915&lt;=90,100,50))),"")</f>
        <v/>
      </c>
      <c r="AV1915" s="0" t="str">
        <f aca="false">IF(ISNUMBER($AK1915),IF($AK1915&gt;-0.2,100,IF($AK1915&gt;=-0.4,50,0)),"")</f>
        <v/>
      </c>
      <c r="AW1915" s="59" t="n">
        <f aca="false">01_指標庫!$H$4*ISNUMBER($F1915)+01_指標庫!$H$5*ISNUMBER($AA1915)+01_指標庫!$H$6*ISNUMBER($G1915)+01_指標庫!$H$7*ISNUMBER($H1915)+01_指標庫!$H$8*ISNUMBER($AF1915)+01_指標庫!$H$9*ISNUMBER($AG1915)+01_指標庫!$H$10*ISNUMBER($AB1915)+01_指標庫!$H$11*ISNUMBER($AC1915)+01_指標庫!$H$12*ISNUMBER($AD1915)+01_指標庫!$H$13*ISNUMBER($AE1915)+01_指標庫!$H$14*ISNUMBER($I1915)+01_指標庫!$H$15*ISNUMBER($AH1915)+01_指標庫!$H$16*ISNUMBER($K1915)+01_指標庫!$H$17*ISNUMBER($AI1915)+01_指標庫!$H$18*ISNUMBER($AJ1915)+01_指標庫!$H$19*ISNUMBER($AK1915)+01_指標庫!$H$20*ISNUMBER($BB1915)+01_指標庫!$H$21*ISNUMBER($BC1915)</f>
        <v>51</v>
      </c>
      <c r="AX1915" s="59" t="n">
        <f aca="false">IF(AW1915=0,50,ROUND((01_指標庫!$H$4*IF(ISNUMBER($F1915),L1915,0)+01_指標庫!$H$5*IF(ISNUMBER($AA1915),AL1915,0)+01_指標庫!$H$6*IF(ISNUMBER($G1915),M1915,0)+01_指標庫!$H$7*IF(ISNUMBER($H1915),N1915,0)+01_指標庫!$H$8*IF(ISNUMBER($AF1915),AQ1915,0)+01_指標庫!$H$9*IF(ISNUMBER($AG1915),AR1915,0)+01_指標庫!$H$10*IF(ISNUMBER($AB1915),AM1915,0)+01_指標庫!$H$11*IF(ISNUMBER($AC1915),AN1915,0)+01_指標庫!$H$12*IF(ISNUMBER($AD1915),AO1915,0)+01_指標庫!$H$13*IF(ISNUMBER($AE1915),AP1915,0)+01_指標庫!$H$14*IF(ISNUMBER($I1915),O1915,0)+01_指標庫!$H$15*IF(ISNUMBER($AH1915),AS1915,0)+01_指標庫!$H$16*IF(ISNUMBER($K1915),P1915,0)+01_指標庫!$H$17*IF(ISNUMBER($AI1915),AT1915,0)+01_指標庫!$H$18*IF(ISNUMBER($AJ1915),AU1915,0)+01_指標庫!$H$19*IF(ISNUMBER($AK1915),AV1915,0)+01_指標庫!$H$20*IF(ISNUMBER($BB1915),BB1915,0)+01_指標庫!$H$21*IF(ISNUMBER($BC1915),BC1915,0))/AW1915,1))</f>
        <v>89.2</v>
      </c>
      <c r="AY1915" s="60"/>
      <c r="AZ1915" s="60"/>
      <c r="BA1915" s="58" t="n">
        <f aca="false">AVERAGE($E1911:$E1915)/AVERAGE($E1906:$E1915)-1</f>
        <v>0.00846443862343871</v>
      </c>
      <c r="BB1915" s="59" t="n">
        <f aca="false">IF(ISNUMBER($BA1915),IF(OR($S1915&lt;=-0.03,$BA1915&lt;-0.003),0,IF(OR($S1915&lt;=-0.02,$BA1915&lt;0.01),50,100)),"")</f>
        <v>50</v>
      </c>
      <c r="BC1915" s="0" t="str">
        <f aca="false">IF(OR(COUNT($AZ1915)=0,COUNT($AZ1914)=0),"",IF(OR($AY1915/$AZ1914-1&lt;=-0.03,$AZ1915/$AZ1914-1&lt;=-0.045,IF(COUNT($AZ1906:$AZ1915)=10,AVERAGE($AZ1911:$AZ1915)/AVERAGE($AZ1906:$AZ1915)-1&lt;-0.01,FALSE())),0,IF(OR($AZ1915/$AZ1914-1&lt;=-0.02,IF(COUNT($AZ1906:$AZ1915)=10,AVERAGE($AZ1911:$AZ1915)/AVERAGE($AZ1906:$AZ1915)-1&lt;0.005,FALSE())),50,100)))</f>
        <v/>
      </c>
    </row>
    <row r="1916" customFormat="false" ht="15" hidden="false" customHeight="true" outlineLevel="0" collapsed="false">
      <c r="A1916" s="47" t="n">
        <v>1912</v>
      </c>
      <c r="B1916" s="48" t="n">
        <v>45334</v>
      </c>
      <c r="C1916" s="47" t="n">
        <v>2024</v>
      </c>
      <c r="D1916" s="49" t="s">
        <v>236</v>
      </c>
      <c r="E1916" s="50" t="n">
        <v>17882.66</v>
      </c>
      <c r="F1916" s="51" t="n">
        <v>0.163351</v>
      </c>
      <c r="G1916" s="51" t="n">
        <v>-0.00444</v>
      </c>
      <c r="H1916" s="52" t="n">
        <v>0.8571</v>
      </c>
      <c r="I1916" s="53" t="n">
        <v>335</v>
      </c>
      <c r="J1916" s="47" t="s">
        <v>235</v>
      </c>
      <c r="K1916" s="54" t="n">
        <v>13.93</v>
      </c>
      <c r="L1916" s="55" t="n">
        <f aca="false">IF(COUNT(F1916)=0,50,IF(F1916&gt;=0,100,IF(F1916&gt;=-0.02,50,0)))</f>
        <v>100</v>
      </c>
      <c r="M1916" s="55" t="n">
        <f aca="false">IF(COUNT(G1916)=0,50,IF(G1916&gt;-0.06,100,IF(G1916&gt;-0.15,50,0)))</f>
        <v>100</v>
      </c>
      <c r="N1916" s="55" t="n">
        <f aca="false">IF(COUNT(H1916)=0,50,IF(H1916&gt;=0.6,100,IF(H1916&gt;=0.4,50,0)))</f>
        <v>100</v>
      </c>
      <c r="O1916" s="55" t="n">
        <f aca="false">IF(COUNT(I1916)=0,50,IF(J1916="proxy_vix",50,IF(I1916&lt;350,100,IF(I1916&lt;=450,50,0))))</f>
        <v>100</v>
      </c>
      <c r="P1916" s="55" t="n">
        <f aca="false">IF(COUNT(K1916)=0,50,IF(K1916&lt;20,100,IF(K1916&lt;=25,50,0)))</f>
        <v>100</v>
      </c>
      <c r="Q1916" s="54"/>
      <c r="R1916" s="47"/>
      <c r="S1916" s="51" t="n">
        <f aca="false">$E1916/$E1915-1</f>
        <v>-0.00443982739509896</v>
      </c>
      <c r="T1916" s="56" t="n">
        <f aca="false">$K1916/$K1915-1</f>
        <v>0.077339520494973</v>
      </c>
      <c r="V1916" s="57"/>
      <c r="W1916" s="57"/>
      <c r="Y1916" s="1" t="str">
        <f aca="false">IF(AX1916&gt;=70,"EASY",IF(AX1916&gt;40,"UNCERTAIN","HARD"))</f>
        <v>EASY</v>
      </c>
      <c r="AA1916" s="58" t="n">
        <f aca="false">IF($A1916&lt;200,"",AVERAGE($E1867:$E1916)/AVERAGE($E1717:$E1916)-1)</f>
        <v>0.0969206851772448</v>
      </c>
      <c r="AB1916" s="59" t="n">
        <f aca="false">LOOKUP($B1916,07_L1政策步階!$A$4:$A$14,07_L1政策步階!$C$4:$C$14)</f>
        <v>0</v>
      </c>
      <c r="AC1916" s="57"/>
      <c r="AD1916" s="57"/>
      <c r="AE1916" s="57"/>
      <c r="AF1916" s="57"/>
      <c r="AG1916" s="57"/>
      <c r="AH1916" s="57"/>
      <c r="AI1916" s="57"/>
      <c r="AJ1916" s="57"/>
      <c r="AK1916" s="57"/>
      <c r="AL1916" s="59" t="n">
        <f aca="false">IF(ISNUMBER($AA1916),IF($AA1916&gt;=0.005,100,IF($AA1916&gt;=-0.015,50,0)),"")</f>
        <v>100</v>
      </c>
      <c r="AM1916" s="59" t="n">
        <f aca="false">IF(ISNUMBER($AB1916),IF($AB1916=1,100,IF($AB1916=0,50,0)),"")</f>
        <v>50</v>
      </c>
      <c r="AN1916" s="0" t="str">
        <f aca="false">IF(ISNUMBER($AC1916),IF($AC1916&gt;=0.001,100,IF($AC1916&gt;=-0.003,50,0)),"")</f>
        <v/>
      </c>
      <c r="AO1916" s="0" t="str">
        <f aca="false">IF(ISNUMBER($AD1916),IF($AD1916&gt;=0.04,100,IF($AD1916&gt;=0,50,0)),"")</f>
        <v/>
      </c>
      <c r="AP1916" s="0" t="str">
        <f aca="false">IF(ISNUMBER($AE1916),IF($AE1916&gt;=25,100,IF($AE1916&gt;=-75,50,0)),"")</f>
        <v/>
      </c>
      <c r="AQ1916" s="0" t="str">
        <f aca="false">IF(ISNUMBER($AF1916),IF($AF1916&gt;0,100,IF($AF1916&gt;=-50,50,0)),"")</f>
        <v/>
      </c>
      <c r="AR1916" s="0" t="str">
        <f aca="false">IF(ISNUMBER($AG1916),IF($AG1916=1,100,IF($AG1916=0,50,0)),"")</f>
        <v/>
      </c>
      <c r="AS1916" s="0" t="str">
        <f aca="false">IF(ISNUMBER($AH1916),IF($AH1916&lt;0,100,IF($AH1916&lt;=20,50,0)),"")</f>
        <v/>
      </c>
      <c r="AT1916" s="0" t="str">
        <f aca="false">IF(ISNUMBER($AI1916),IF($AI1916&lt;0.95,100,IF($AI1916&lt;=1,50,0)),"")</f>
        <v/>
      </c>
      <c r="AU1916" s="0" t="str">
        <f aca="false">IF(ISNUMBER($AJ1916),IF($AJ1916&lt;30,0,IF($AJ1916&lt;40,50,IF($AJ1916&lt;=90,100,50))),"")</f>
        <v/>
      </c>
      <c r="AV1916" s="0" t="str">
        <f aca="false">IF(ISNUMBER($AK1916),IF($AK1916&gt;-0.2,100,IF($AK1916&gt;=-0.4,50,0)),"")</f>
        <v/>
      </c>
      <c r="AW1916" s="59" t="n">
        <f aca="false">01_指標庫!$H$4*ISNUMBER($F1916)+01_指標庫!$H$5*ISNUMBER($AA1916)+01_指標庫!$H$6*ISNUMBER($G1916)+01_指標庫!$H$7*ISNUMBER($H1916)+01_指標庫!$H$8*ISNUMBER($AF1916)+01_指標庫!$H$9*ISNUMBER($AG1916)+01_指標庫!$H$10*ISNUMBER($AB1916)+01_指標庫!$H$11*ISNUMBER($AC1916)+01_指標庫!$H$12*ISNUMBER($AD1916)+01_指標庫!$H$13*ISNUMBER($AE1916)+01_指標庫!$H$14*ISNUMBER($I1916)+01_指標庫!$H$15*ISNUMBER($AH1916)+01_指標庫!$H$16*ISNUMBER($K1916)+01_指標庫!$H$17*ISNUMBER($AI1916)+01_指標庫!$H$18*ISNUMBER($AJ1916)+01_指標庫!$H$19*ISNUMBER($AK1916)+01_指標庫!$H$20*ISNUMBER($BB1916)+01_指標庫!$H$21*ISNUMBER($BC1916)</f>
        <v>51</v>
      </c>
      <c r="AX1916" s="59" t="n">
        <f aca="false">IF(AW1916=0,50,ROUND((01_指標庫!$H$4*IF(ISNUMBER($F1916),L1916,0)+01_指標庫!$H$5*IF(ISNUMBER($AA1916),AL1916,0)+01_指標庫!$H$6*IF(ISNUMBER($G1916),M1916,0)+01_指標庫!$H$7*IF(ISNUMBER($H1916),N1916,0)+01_指標庫!$H$8*IF(ISNUMBER($AF1916),AQ1916,0)+01_指標庫!$H$9*IF(ISNUMBER($AG1916),AR1916,0)+01_指標庫!$H$10*IF(ISNUMBER($AB1916),AM1916,0)+01_指標庫!$H$11*IF(ISNUMBER($AC1916),AN1916,0)+01_指標庫!$H$12*IF(ISNUMBER($AD1916),AO1916,0)+01_指標庫!$H$13*IF(ISNUMBER($AE1916),AP1916,0)+01_指標庫!$H$14*IF(ISNUMBER($I1916),O1916,0)+01_指標庫!$H$15*IF(ISNUMBER($AH1916),AS1916,0)+01_指標庫!$H$16*IF(ISNUMBER($K1916),P1916,0)+01_指標庫!$H$17*IF(ISNUMBER($AI1916),AT1916,0)+01_指標庫!$H$18*IF(ISNUMBER($AJ1916),AU1916,0)+01_指標庫!$H$19*IF(ISNUMBER($AK1916),AV1916,0)+01_指標庫!$H$20*IF(ISNUMBER($BB1916),BB1916,0)+01_指標庫!$H$21*IF(ISNUMBER($BC1916),BC1916,0))/AW1916,1))</f>
        <v>89.2</v>
      </c>
      <c r="AY1916" s="60"/>
      <c r="AZ1916" s="60"/>
      <c r="BA1916" s="58" t="n">
        <f aca="false">AVERAGE($E1912:$E1916)/AVERAGE($E1907:$E1916)-1</f>
        <v>0.00988593604819243</v>
      </c>
      <c r="BB1916" s="59" t="n">
        <f aca="false">IF(ISNUMBER($BA1916),IF(OR($S1916&lt;=-0.03,$BA1916&lt;-0.003),0,IF(OR($S1916&lt;=-0.02,$BA1916&lt;0.01),50,100)),"")</f>
        <v>50</v>
      </c>
      <c r="BC1916" s="0" t="str">
        <f aca="false">IF(OR(COUNT($AZ1916)=0,COUNT($AZ1915)=0),"",IF(OR($AY1916/$AZ1915-1&lt;=-0.03,$AZ1916/$AZ1915-1&lt;=-0.045,IF(COUNT($AZ1907:$AZ1916)=10,AVERAGE($AZ1912:$AZ1916)/AVERAGE($AZ1907:$AZ1916)-1&lt;-0.01,FALSE())),0,IF(OR($AZ1916/$AZ1915-1&lt;=-0.02,IF(COUNT($AZ1907:$AZ1916)=10,AVERAGE($AZ1912:$AZ1916)/AVERAGE($AZ1907:$AZ1916)-1&lt;0.005,FALSE())),50,100)))</f>
        <v/>
      </c>
    </row>
    <row r="1917" customFormat="false" ht="15" hidden="false" customHeight="true" outlineLevel="0" collapsed="false">
      <c r="A1917" s="47" t="n">
        <v>1913</v>
      </c>
      <c r="B1917" s="48" t="n">
        <v>45335</v>
      </c>
      <c r="C1917" s="47" t="n">
        <v>2024</v>
      </c>
      <c r="D1917" s="49" t="s">
        <v>237</v>
      </c>
      <c r="E1917" s="50" t="n">
        <v>17600.42</v>
      </c>
      <c r="F1917" s="51" t="n">
        <v>0.143339</v>
      </c>
      <c r="G1917" s="51" t="n">
        <v>-0.020153</v>
      </c>
      <c r="H1917" s="52" t="n">
        <v>0.8367</v>
      </c>
      <c r="I1917" s="53" t="n">
        <v>336</v>
      </c>
      <c r="J1917" s="47" t="s">
        <v>235</v>
      </c>
      <c r="K1917" s="54" t="n">
        <v>15.85</v>
      </c>
      <c r="L1917" s="55" t="n">
        <f aca="false">IF(COUNT(F1917)=0,50,IF(F1917&gt;=0,100,IF(F1917&gt;=-0.02,50,0)))</f>
        <v>100</v>
      </c>
      <c r="M1917" s="55" t="n">
        <f aca="false">IF(COUNT(G1917)=0,50,IF(G1917&gt;-0.06,100,IF(G1917&gt;-0.15,50,0)))</f>
        <v>100</v>
      </c>
      <c r="N1917" s="55" t="n">
        <f aca="false">IF(COUNT(H1917)=0,50,IF(H1917&gt;=0.6,100,IF(H1917&gt;=0.4,50,0)))</f>
        <v>100</v>
      </c>
      <c r="O1917" s="55" t="n">
        <f aca="false">IF(COUNT(I1917)=0,50,IF(J1917="proxy_vix",50,IF(I1917&lt;350,100,IF(I1917&lt;=450,50,0))))</f>
        <v>100</v>
      </c>
      <c r="P1917" s="55" t="n">
        <f aca="false">IF(COUNT(K1917)=0,50,IF(K1917&lt;20,100,IF(K1917&lt;=25,50,0)))</f>
        <v>100</v>
      </c>
      <c r="Q1917" s="54"/>
      <c r="R1917" s="47"/>
      <c r="S1917" s="51" t="n">
        <f aca="false">$E1917/$E1916-1</f>
        <v>-0.0157828868859555</v>
      </c>
      <c r="T1917" s="56" t="n">
        <f aca="false">$K1917/$K1916-1</f>
        <v>0.137832017229002</v>
      </c>
      <c r="V1917" s="57"/>
      <c r="W1917" s="57"/>
      <c r="Y1917" s="1" t="str">
        <f aca="false">IF(AX1917&gt;=70,"EASY",IF(AX1917&gt;40,"UNCERTAIN","HARD"))</f>
        <v>EASY</v>
      </c>
      <c r="AA1917" s="58" t="n">
        <f aca="false">IF($A1917&lt;200,"",AVERAGE($E1868:$E1917)/AVERAGE($E1718:$E1917)-1)</f>
        <v>0.0974856642569368</v>
      </c>
      <c r="AB1917" s="59" t="n">
        <f aca="false">LOOKUP($B1917,07_L1政策步階!$A$4:$A$14,07_L1政策步階!$C$4:$C$14)</f>
        <v>0</v>
      </c>
      <c r="AC1917" s="57"/>
      <c r="AD1917" s="57"/>
      <c r="AE1917" s="57"/>
      <c r="AF1917" s="57"/>
      <c r="AG1917" s="57"/>
      <c r="AH1917" s="57"/>
      <c r="AI1917" s="57"/>
      <c r="AJ1917" s="57"/>
      <c r="AK1917" s="57"/>
      <c r="AL1917" s="59" t="n">
        <f aca="false">IF(ISNUMBER($AA1917),IF($AA1917&gt;=0.005,100,IF($AA1917&gt;=-0.015,50,0)),"")</f>
        <v>100</v>
      </c>
      <c r="AM1917" s="59" t="n">
        <f aca="false">IF(ISNUMBER($AB1917),IF($AB1917=1,100,IF($AB1917=0,50,0)),"")</f>
        <v>50</v>
      </c>
      <c r="AN1917" s="0" t="str">
        <f aca="false">IF(ISNUMBER($AC1917),IF($AC1917&gt;=0.001,100,IF($AC1917&gt;=-0.003,50,0)),"")</f>
        <v/>
      </c>
      <c r="AO1917" s="0" t="str">
        <f aca="false">IF(ISNUMBER($AD1917),IF($AD1917&gt;=0.04,100,IF($AD1917&gt;=0,50,0)),"")</f>
        <v/>
      </c>
      <c r="AP1917" s="0" t="str">
        <f aca="false">IF(ISNUMBER($AE1917),IF($AE1917&gt;=25,100,IF($AE1917&gt;=-75,50,0)),"")</f>
        <v/>
      </c>
      <c r="AQ1917" s="0" t="str">
        <f aca="false">IF(ISNUMBER($AF1917),IF($AF1917&gt;0,100,IF($AF1917&gt;=-50,50,0)),"")</f>
        <v/>
      </c>
      <c r="AR1917" s="0" t="str">
        <f aca="false">IF(ISNUMBER($AG1917),IF($AG1917=1,100,IF($AG1917=0,50,0)),"")</f>
        <v/>
      </c>
      <c r="AS1917" s="0" t="str">
        <f aca="false">IF(ISNUMBER($AH1917),IF($AH1917&lt;0,100,IF($AH1917&lt;=20,50,0)),"")</f>
        <v/>
      </c>
      <c r="AT1917" s="0" t="str">
        <f aca="false">IF(ISNUMBER($AI1917),IF($AI1917&lt;0.95,100,IF($AI1917&lt;=1,50,0)),"")</f>
        <v/>
      </c>
      <c r="AU1917" s="0" t="str">
        <f aca="false">IF(ISNUMBER($AJ1917),IF($AJ1917&lt;30,0,IF($AJ1917&lt;40,50,IF($AJ1917&lt;=90,100,50))),"")</f>
        <v/>
      </c>
      <c r="AV1917" s="0" t="str">
        <f aca="false">IF(ISNUMBER($AK1917),IF($AK1917&gt;-0.2,100,IF($AK1917&gt;=-0.4,50,0)),"")</f>
        <v/>
      </c>
      <c r="AW1917" s="59" t="n">
        <f aca="false">01_指標庫!$H$4*ISNUMBER($F1917)+01_指標庫!$H$5*ISNUMBER($AA1917)+01_指標庫!$H$6*ISNUMBER($G1917)+01_指標庫!$H$7*ISNUMBER($H1917)+01_指標庫!$H$8*ISNUMBER($AF1917)+01_指標庫!$H$9*ISNUMBER($AG1917)+01_指標庫!$H$10*ISNUMBER($AB1917)+01_指標庫!$H$11*ISNUMBER($AC1917)+01_指標庫!$H$12*ISNUMBER($AD1917)+01_指標庫!$H$13*ISNUMBER($AE1917)+01_指標庫!$H$14*ISNUMBER($I1917)+01_指標庫!$H$15*ISNUMBER($AH1917)+01_指標庫!$H$16*ISNUMBER($K1917)+01_指標庫!$H$17*ISNUMBER($AI1917)+01_指標庫!$H$18*ISNUMBER($AJ1917)+01_指標庫!$H$19*ISNUMBER($AK1917)+01_指標庫!$H$20*ISNUMBER($BB1917)+01_指標庫!$H$21*ISNUMBER($BC1917)</f>
        <v>51</v>
      </c>
      <c r="AX1917" s="59" t="n">
        <f aca="false">IF(AW1917=0,50,ROUND((01_指標庫!$H$4*IF(ISNUMBER($F1917),L1917,0)+01_指標庫!$H$5*IF(ISNUMBER($AA1917),AL1917,0)+01_指標庫!$H$6*IF(ISNUMBER($G1917),M1917,0)+01_指標庫!$H$7*IF(ISNUMBER($H1917),N1917,0)+01_指標庫!$H$8*IF(ISNUMBER($AF1917),AQ1917,0)+01_指標庫!$H$9*IF(ISNUMBER($AG1917),AR1917,0)+01_指標庫!$H$10*IF(ISNUMBER($AB1917),AM1917,0)+01_指標庫!$H$11*IF(ISNUMBER($AC1917),AN1917,0)+01_指標庫!$H$12*IF(ISNUMBER($AD1917),AO1917,0)+01_指標庫!$H$13*IF(ISNUMBER($AE1917),AP1917,0)+01_指標庫!$H$14*IF(ISNUMBER($I1917),O1917,0)+01_指標庫!$H$15*IF(ISNUMBER($AH1917),AS1917,0)+01_指標庫!$H$16*IF(ISNUMBER($K1917),P1917,0)+01_指標庫!$H$17*IF(ISNUMBER($AI1917),AT1917,0)+01_指標庫!$H$18*IF(ISNUMBER($AJ1917),AU1917,0)+01_指標庫!$H$19*IF(ISNUMBER($AK1917),AV1917,0)+01_指標庫!$H$20*IF(ISNUMBER($BB1917),BB1917,0)+01_指標庫!$H$21*IF(ISNUMBER($BC1917),BC1917,0))/AW1917,1))</f>
        <v>89.2</v>
      </c>
      <c r="AY1917" s="60"/>
      <c r="AZ1917" s="60"/>
      <c r="BA1917" s="58" t="n">
        <f aca="false">AVERAGE($E1913:$E1917)/AVERAGE($E1908:$E1917)-1</f>
        <v>0.00949140805442372</v>
      </c>
      <c r="BB1917" s="59" t="n">
        <f aca="false">IF(ISNUMBER($BA1917),IF(OR($S1917&lt;=-0.03,$BA1917&lt;-0.003),0,IF(OR($S1917&lt;=-0.02,$BA1917&lt;0.01),50,100)),"")</f>
        <v>50</v>
      </c>
      <c r="BC1917" s="0" t="str">
        <f aca="false">IF(OR(COUNT($AZ1917)=0,COUNT($AZ1916)=0),"",IF(OR($AY1917/$AZ1916-1&lt;=-0.03,$AZ1917/$AZ1916-1&lt;=-0.045,IF(COUNT($AZ1908:$AZ1917)=10,AVERAGE($AZ1913:$AZ1917)/AVERAGE($AZ1908:$AZ1917)-1&lt;-0.01,FALSE())),0,IF(OR($AZ1917/$AZ1916-1&lt;=-0.02,IF(COUNT($AZ1908:$AZ1917)=10,AVERAGE($AZ1913:$AZ1917)/AVERAGE($AZ1908:$AZ1917)-1&lt;0.005,FALSE())),50,100)))</f>
        <v/>
      </c>
    </row>
    <row r="1918" customFormat="false" ht="15" hidden="false" customHeight="true" outlineLevel="0" collapsed="false">
      <c r="A1918" s="47" t="n">
        <v>1914</v>
      </c>
      <c r="B1918" s="48" t="n">
        <v>45336</v>
      </c>
      <c r="C1918" s="47" t="n">
        <v>2024</v>
      </c>
      <c r="D1918" s="49" t="s">
        <v>238</v>
      </c>
      <c r="E1918" s="50" t="n">
        <v>17807.63</v>
      </c>
      <c r="F1918" s="51" t="n">
        <v>0.155088</v>
      </c>
      <c r="G1918" s="51" t="n">
        <v>-0.008617</v>
      </c>
      <c r="H1918" s="52" t="n">
        <v>0.8367</v>
      </c>
      <c r="I1918" s="53" t="n">
        <v>338</v>
      </c>
      <c r="J1918" s="47" t="s">
        <v>235</v>
      </c>
      <c r="K1918" s="54" t="n">
        <v>14.38</v>
      </c>
      <c r="L1918" s="55" t="n">
        <f aca="false">IF(COUNT(F1918)=0,50,IF(F1918&gt;=0,100,IF(F1918&gt;=-0.02,50,0)))</f>
        <v>100</v>
      </c>
      <c r="M1918" s="55" t="n">
        <f aca="false">IF(COUNT(G1918)=0,50,IF(G1918&gt;-0.06,100,IF(G1918&gt;-0.15,50,0)))</f>
        <v>100</v>
      </c>
      <c r="N1918" s="55" t="n">
        <f aca="false">IF(COUNT(H1918)=0,50,IF(H1918&gt;=0.6,100,IF(H1918&gt;=0.4,50,0)))</f>
        <v>100</v>
      </c>
      <c r="O1918" s="55" t="n">
        <f aca="false">IF(COUNT(I1918)=0,50,IF(J1918="proxy_vix",50,IF(I1918&lt;350,100,IF(I1918&lt;=450,50,0))))</f>
        <v>100</v>
      </c>
      <c r="P1918" s="55" t="n">
        <f aca="false">IF(COUNT(K1918)=0,50,IF(K1918&lt;20,100,IF(K1918&lt;=25,50,0)))</f>
        <v>100</v>
      </c>
      <c r="Q1918" s="54"/>
      <c r="R1918" s="47"/>
      <c r="S1918" s="51" t="n">
        <f aca="false">$E1918/$E1917-1</f>
        <v>0.0117730145076085</v>
      </c>
      <c r="T1918" s="56" t="n">
        <f aca="false">$K1918/$K1917-1</f>
        <v>-0.0927444794952681</v>
      </c>
      <c r="V1918" s="57"/>
      <c r="W1918" s="57"/>
      <c r="Y1918" s="1" t="str">
        <f aca="false">IF(AX1918&gt;=70,"EASY",IF(AX1918&gt;40,"UNCERTAIN","HARD"))</f>
        <v>EASY</v>
      </c>
      <c r="AA1918" s="58" t="n">
        <f aca="false">IF($A1918&lt;200,"",AVERAGE($E1869:$E1918)/AVERAGE($E1719:$E1918)-1)</f>
        <v>0.0982101600258434</v>
      </c>
      <c r="AB1918" s="59" t="n">
        <f aca="false">LOOKUP($B1918,07_L1政策步階!$A$4:$A$14,07_L1政策步階!$C$4:$C$14)</f>
        <v>0</v>
      </c>
      <c r="AC1918" s="57"/>
      <c r="AD1918" s="57"/>
      <c r="AE1918" s="57"/>
      <c r="AF1918" s="57"/>
      <c r="AG1918" s="57"/>
      <c r="AH1918" s="57"/>
      <c r="AI1918" s="57"/>
      <c r="AJ1918" s="57"/>
      <c r="AK1918" s="57"/>
      <c r="AL1918" s="59" t="n">
        <f aca="false">IF(ISNUMBER($AA1918),IF($AA1918&gt;=0.005,100,IF($AA1918&gt;=-0.015,50,0)),"")</f>
        <v>100</v>
      </c>
      <c r="AM1918" s="59" t="n">
        <f aca="false">IF(ISNUMBER($AB1918),IF($AB1918=1,100,IF($AB1918=0,50,0)),"")</f>
        <v>50</v>
      </c>
      <c r="AN1918" s="0" t="str">
        <f aca="false">IF(ISNUMBER($AC1918),IF($AC1918&gt;=0.001,100,IF($AC1918&gt;=-0.003,50,0)),"")</f>
        <v/>
      </c>
      <c r="AO1918" s="0" t="str">
        <f aca="false">IF(ISNUMBER($AD1918),IF($AD1918&gt;=0.04,100,IF($AD1918&gt;=0,50,0)),"")</f>
        <v/>
      </c>
      <c r="AP1918" s="0" t="str">
        <f aca="false">IF(ISNUMBER($AE1918),IF($AE1918&gt;=25,100,IF($AE1918&gt;=-75,50,0)),"")</f>
        <v/>
      </c>
      <c r="AQ1918" s="0" t="str">
        <f aca="false">IF(ISNUMBER($AF1918),IF($AF1918&gt;0,100,IF($AF1918&gt;=-50,50,0)),"")</f>
        <v/>
      </c>
      <c r="AR1918" s="0" t="str">
        <f aca="false">IF(ISNUMBER($AG1918),IF($AG1918=1,100,IF($AG1918=0,50,0)),"")</f>
        <v/>
      </c>
      <c r="AS1918" s="0" t="str">
        <f aca="false">IF(ISNUMBER($AH1918),IF($AH1918&lt;0,100,IF($AH1918&lt;=20,50,0)),"")</f>
        <v/>
      </c>
      <c r="AT1918" s="0" t="str">
        <f aca="false">IF(ISNUMBER($AI1918),IF($AI1918&lt;0.95,100,IF($AI1918&lt;=1,50,0)),"")</f>
        <v/>
      </c>
      <c r="AU1918" s="0" t="str">
        <f aca="false">IF(ISNUMBER($AJ1918),IF($AJ1918&lt;30,0,IF($AJ1918&lt;40,50,IF($AJ1918&lt;=90,100,50))),"")</f>
        <v/>
      </c>
      <c r="AV1918" s="0" t="str">
        <f aca="false">IF(ISNUMBER($AK1918),IF($AK1918&gt;-0.2,100,IF($AK1918&gt;=-0.4,50,0)),"")</f>
        <v/>
      </c>
      <c r="AW1918" s="59" t="n">
        <f aca="false">01_指標庫!$H$4*ISNUMBER($F1918)+01_指標庫!$H$5*ISNUMBER($AA1918)+01_指標庫!$H$6*ISNUMBER($G1918)+01_指標庫!$H$7*ISNUMBER($H1918)+01_指標庫!$H$8*ISNUMBER($AF1918)+01_指標庫!$H$9*ISNUMBER($AG1918)+01_指標庫!$H$10*ISNUMBER($AB1918)+01_指標庫!$H$11*ISNUMBER($AC1918)+01_指標庫!$H$12*ISNUMBER($AD1918)+01_指標庫!$H$13*ISNUMBER($AE1918)+01_指標庫!$H$14*ISNUMBER($I1918)+01_指標庫!$H$15*ISNUMBER($AH1918)+01_指標庫!$H$16*ISNUMBER($K1918)+01_指標庫!$H$17*ISNUMBER($AI1918)+01_指標庫!$H$18*ISNUMBER($AJ1918)+01_指標庫!$H$19*ISNUMBER($AK1918)+01_指標庫!$H$20*ISNUMBER($BB1918)+01_指標庫!$H$21*ISNUMBER($BC1918)</f>
        <v>51</v>
      </c>
      <c r="AX1918" s="59" t="n">
        <f aca="false">IF(AW1918=0,50,ROUND((01_指標庫!$H$4*IF(ISNUMBER($F1918),L1918,0)+01_指標庫!$H$5*IF(ISNUMBER($AA1918),AL1918,0)+01_指標庫!$H$6*IF(ISNUMBER($G1918),M1918,0)+01_指標庫!$H$7*IF(ISNUMBER($H1918),N1918,0)+01_指標庫!$H$8*IF(ISNUMBER($AF1918),AQ1918,0)+01_指標庫!$H$9*IF(ISNUMBER($AG1918),AR1918,0)+01_指標庫!$H$10*IF(ISNUMBER($AB1918),AM1918,0)+01_指標庫!$H$11*IF(ISNUMBER($AC1918),AN1918,0)+01_指標庫!$H$12*IF(ISNUMBER($AD1918),AO1918,0)+01_指標庫!$H$13*IF(ISNUMBER($AE1918),AP1918,0)+01_指標庫!$H$14*IF(ISNUMBER($I1918),O1918,0)+01_指標庫!$H$15*IF(ISNUMBER($AH1918),AS1918,0)+01_指標庫!$H$16*IF(ISNUMBER($K1918),P1918,0)+01_指標庫!$H$17*IF(ISNUMBER($AI1918),AT1918,0)+01_指標庫!$H$18*IF(ISNUMBER($AJ1918),AU1918,0)+01_指標庫!$H$19*IF(ISNUMBER($AK1918),AV1918,0)+01_指標庫!$H$20*IF(ISNUMBER($BB1918),BB1918,0)+01_指標庫!$H$21*IF(ISNUMBER($BC1918),BC1918,0))/AW1918,1))</f>
        <v>89.2</v>
      </c>
      <c r="AY1918" s="60"/>
      <c r="AZ1918" s="60"/>
      <c r="BA1918" s="58" t="n">
        <f aca="false">AVERAGE($E1914:$E1918)/AVERAGE($E1909:$E1918)-1</f>
        <v>0.0062611968034052</v>
      </c>
      <c r="BB1918" s="59" t="n">
        <f aca="false">IF(ISNUMBER($BA1918),IF(OR($S1918&lt;=-0.03,$BA1918&lt;-0.003),0,IF(OR($S1918&lt;=-0.02,$BA1918&lt;0.01),50,100)),"")</f>
        <v>50</v>
      </c>
      <c r="BC1918" s="0" t="str">
        <f aca="false">IF(OR(COUNT($AZ1918)=0,COUNT($AZ1917)=0),"",IF(OR($AY1918/$AZ1917-1&lt;=-0.03,$AZ1918/$AZ1917-1&lt;=-0.045,IF(COUNT($AZ1909:$AZ1918)=10,AVERAGE($AZ1914:$AZ1918)/AVERAGE($AZ1909:$AZ1918)-1&lt;-0.01,FALSE())),0,IF(OR($AZ1918/$AZ1917-1&lt;=-0.02,IF(COUNT($AZ1909:$AZ1918)=10,AVERAGE($AZ1914:$AZ1918)/AVERAGE($AZ1909:$AZ1918)-1&lt;0.005,FALSE())),50,100)))</f>
        <v/>
      </c>
    </row>
    <row r="1919" customFormat="false" ht="15" hidden="false" customHeight="true" outlineLevel="0" collapsed="false">
      <c r="A1919" s="47" t="n">
        <v>1915</v>
      </c>
      <c r="B1919" s="48" t="n">
        <v>45337</v>
      </c>
      <c r="C1919" s="47" t="n">
        <v>2024</v>
      </c>
      <c r="D1919" s="49" t="s">
        <v>239</v>
      </c>
      <c r="E1919" s="50" t="n">
        <v>17845.72</v>
      </c>
      <c r="F1919" s="51" t="n">
        <v>0.155829</v>
      </c>
      <c r="G1919" s="51" t="n">
        <v>-0.006496</v>
      </c>
      <c r="H1919" s="52" t="n">
        <v>0.8571</v>
      </c>
      <c r="I1919" s="53" t="n">
        <v>335</v>
      </c>
      <c r="J1919" s="47" t="s">
        <v>235</v>
      </c>
      <c r="K1919" s="54" t="n">
        <v>14.01</v>
      </c>
      <c r="L1919" s="55" t="n">
        <f aca="false">IF(COUNT(F1919)=0,50,IF(F1919&gt;=0,100,IF(F1919&gt;=-0.02,50,0)))</f>
        <v>100</v>
      </c>
      <c r="M1919" s="55" t="n">
        <f aca="false">IF(COUNT(G1919)=0,50,IF(G1919&gt;-0.06,100,IF(G1919&gt;-0.15,50,0)))</f>
        <v>100</v>
      </c>
      <c r="N1919" s="55" t="n">
        <f aca="false">IF(COUNT(H1919)=0,50,IF(H1919&gt;=0.6,100,IF(H1919&gt;=0.4,50,0)))</f>
        <v>100</v>
      </c>
      <c r="O1919" s="55" t="n">
        <f aca="false">IF(COUNT(I1919)=0,50,IF(J1919="proxy_vix",50,IF(I1919&lt;350,100,IF(I1919&lt;=450,50,0))))</f>
        <v>100</v>
      </c>
      <c r="P1919" s="55" t="n">
        <f aca="false">IF(COUNT(K1919)=0,50,IF(K1919&lt;20,100,IF(K1919&lt;=25,50,0)))</f>
        <v>100</v>
      </c>
      <c r="Q1919" s="54"/>
      <c r="R1919" s="47"/>
      <c r="S1919" s="51" t="n">
        <f aca="false">$E1919/$E1918-1</f>
        <v>0.00213897076702518</v>
      </c>
      <c r="T1919" s="56" t="n">
        <f aca="false">$K1919/$K1918-1</f>
        <v>-0.025730180806676</v>
      </c>
      <c r="V1919" s="57"/>
      <c r="W1919" s="57"/>
      <c r="Y1919" s="1" t="str">
        <f aca="false">IF(AX1919&gt;=70,"EASY",IF(AX1919&gt;40,"UNCERTAIN","HARD"))</f>
        <v>EASY</v>
      </c>
      <c r="AA1919" s="58" t="n">
        <f aca="false">IF($A1919&lt;200,"",AVERAGE($E1870:$E1919)/AVERAGE($E1720:$E1919)-1)</f>
        <v>0.0991676824611227</v>
      </c>
      <c r="AB1919" s="59" t="n">
        <f aca="false">LOOKUP($B1919,07_L1政策步階!$A$4:$A$14,07_L1政策步階!$C$4:$C$14)</f>
        <v>0</v>
      </c>
      <c r="AC1919" s="57"/>
      <c r="AD1919" s="57"/>
      <c r="AE1919" s="57"/>
      <c r="AF1919" s="57"/>
      <c r="AG1919" s="57"/>
      <c r="AH1919" s="57"/>
      <c r="AI1919" s="57"/>
      <c r="AJ1919" s="57"/>
      <c r="AK1919" s="57"/>
      <c r="AL1919" s="59" t="n">
        <f aca="false">IF(ISNUMBER($AA1919),IF($AA1919&gt;=0.005,100,IF($AA1919&gt;=-0.015,50,0)),"")</f>
        <v>100</v>
      </c>
      <c r="AM1919" s="59" t="n">
        <f aca="false">IF(ISNUMBER($AB1919),IF($AB1919=1,100,IF($AB1919=0,50,0)),"")</f>
        <v>50</v>
      </c>
      <c r="AN1919" s="0" t="str">
        <f aca="false">IF(ISNUMBER($AC1919),IF($AC1919&gt;=0.001,100,IF($AC1919&gt;=-0.003,50,0)),"")</f>
        <v/>
      </c>
      <c r="AO1919" s="0" t="str">
        <f aca="false">IF(ISNUMBER($AD1919),IF($AD1919&gt;=0.04,100,IF($AD1919&gt;=0,50,0)),"")</f>
        <v/>
      </c>
      <c r="AP1919" s="0" t="str">
        <f aca="false">IF(ISNUMBER($AE1919),IF($AE1919&gt;=25,100,IF($AE1919&gt;=-75,50,0)),"")</f>
        <v/>
      </c>
      <c r="AQ1919" s="0" t="str">
        <f aca="false">IF(ISNUMBER($AF1919),IF($AF1919&gt;0,100,IF($AF1919&gt;=-50,50,0)),"")</f>
        <v/>
      </c>
      <c r="AR1919" s="0" t="str">
        <f aca="false">IF(ISNUMBER($AG1919),IF($AG1919=1,100,IF($AG1919=0,50,0)),"")</f>
        <v/>
      </c>
      <c r="AS1919" s="0" t="str">
        <f aca="false">IF(ISNUMBER($AH1919),IF($AH1919&lt;0,100,IF($AH1919&lt;=20,50,0)),"")</f>
        <v/>
      </c>
      <c r="AT1919" s="0" t="str">
        <f aca="false">IF(ISNUMBER($AI1919),IF($AI1919&lt;0.95,100,IF($AI1919&lt;=1,50,0)),"")</f>
        <v/>
      </c>
      <c r="AU1919" s="0" t="str">
        <f aca="false">IF(ISNUMBER($AJ1919),IF($AJ1919&lt;30,0,IF($AJ1919&lt;40,50,IF($AJ1919&lt;=90,100,50))),"")</f>
        <v/>
      </c>
      <c r="AV1919" s="0" t="str">
        <f aca="false">IF(ISNUMBER($AK1919),IF($AK1919&gt;-0.2,100,IF($AK1919&gt;=-0.4,50,0)),"")</f>
        <v/>
      </c>
      <c r="AW1919" s="59" t="n">
        <f aca="false">01_指標庫!$H$4*ISNUMBER($F1919)+01_指標庫!$H$5*ISNUMBER($AA1919)+01_指標庫!$H$6*ISNUMBER($G1919)+01_指標庫!$H$7*ISNUMBER($H1919)+01_指標庫!$H$8*ISNUMBER($AF1919)+01_指標庫!$H$9*ISNUMBER($AG1919)+01_指標庫!$H$10*ISNUMBER($AB1919)+01_指標庫!$H$11*ISNUMBER($AC1919)+01_指標庫!$H$12*ISNUMBER($AD1919)+01_指標庫!$H$13*ISNUMBER($AE1919)+01_指標庫!$H$14*ISNUMBER($I1919)+01_指標庫!$H$15*ISNUMBER($AH1919)+01_指標庫!$H$16*ISNUMBER($K1919)+01_指標庫!$H$17*ISNUMBER($AI1919)+01_指標庫!$H$18*ISNUMBER($AJ1919)+01_指標庫!$H$19*ISNUMBER($AK1919)+01_指標庫!$H$20*ISNUMBER($BB1919)+01_指標庫!$H$21*ISNUMBER($BC1919)</f>
        <v>51</v>
      </c>
      <c r="AX1919" s="59" t="n">
        <f aca="false">IF(AW1919=0,50,ROUND((01_指標庫!$H$4*IF(ISNUMBER($F1919),L1919,0)+01_指標庫!$H$5*IF(ISNUMBER($AA1919),AL1919,0)+01_指標庫!$H$6*IF(ISNUMBER($G1919),M1919,0)+01_指標庫!$H$7*IF(ISNUMBER($H1919),N1919,0)+01_指標庫!$H$8*IF(ISNUMBER($AF1919),AQ1919,0)+01_指標庫!$H$9*IF(ISNUMBER($AG1919),AR1919,0)+01_指標庫!$H$10*IF(ISNUMBER($AB1919),AM1919,0)+01_指標庫!$H$11*IF(ISNUMBER($AC1919),AN1919,0)+01_指標庫!$H$12*IF(ISNUMBER($AD1919),AO1919,0)+01_指標庫!$H$13*IF(ISNUMBER($AE1919),AP1919,0)+01_指標庫!$H$14*IF(ISNUMBER($I1919),O1919,0)+01_指標庫!$H$15*IF(ISNUMBER($AH1919),AS1919,0)+01_指標庫!$H$16*IF(ISNUMBER($K1919),P1919,0)+01_指標庫!$H$17*IF(ISNUMBER($AI1919),AT1919,0)+01_指標庫!$H$18*IF(ISNUMBER($AJ1919),AU1919,0)+01_指標庫!$H$19*IF(ISNUMBER($AK1919),AV1919,0)+01_指標庫!$H$20*IF(ISNUMBER($BB1919),BB1919,0)+01_指標庫!$H$21*IF(ISNUMBER($BC1919),BC1919,0))/AW1919,1))</f>
        <v>89.2</v>
      </c>
      <c r="AY1919" s="60"/>
      <c r="AZ1919" s="60"/>
      <c r="BA1919" s="58" t="n">
        <f aca="false">AVERAGE($E1915:$E1919)/AVERAGE($E1910:$E1919)-1</f>
        <v>0.0041253070031948</v>
      </c>
      <c r="BB1919" s="59" t="n">
        <f aca="false">IF(ISNUMBER($BA1919),IF(OR($S1919&lt;=-0.03,$BA1919&lt;-0.003),0,IF(OR($S1919&lt;=-0.02,$BA1919&lt;0.01),50,100)),"")</f>
        <v>50</v>
      </c>
      <c r="BC1919" s="0" t="str">
        <f aca="false">IF(OR(COUNT($AZ1919)=0,COUNT($AZ1918)=0),"",IF(OR($AY1919/$AZ1918-1&lt;=-0.03,$AZ1919/$AZ1918-1&lt;=-0.045,IF(COUNT($AZ1910:$AZ1919)=10,AVERAGE($AZ1915:$AZ1919)/AVERAGE($AZ1910:$AZ1919)-1&lt;-0.01,FALSE())),0,IF(OR($AZ1919/$AZ1918-1&lt;=-0.02,IF(COUNT($AZ1910:$AZ1919)=10,AVERAGE($AZ1915:$AZ1919)/AVERAGE($AZ1910:$AZ1919)-1&lt;0.005,FALSE())),50,100)))</f>
        <v/>
      </c>
    </row>
    <row r="1920" customFormat="false" ht="15" hidden="false" customHeight="true" outlineLevel="0" collapsed="false">
      <c r="A1920" s="47" t="n">
        <v>1916</v>
      </c>
      <c r="B1920" s="48" t="n">
        <v>45338</v>
      </c>
      <c r="C1920" s="47" t="n">
        <v>2024</v>
      </c>
      <c r="D1920" s="49" t="s">
        <v>234</v>
      </c>
      <c r="E1920" s="50" t="n">
        <v>17685.98</v>
      </c>
      <c r="F1920" s="51" t="n">
        <v>0.143789</v>
      </c>
      <c r="G1920" s="51" t="n">
        <v>-0.015389</v>
      </c>
      <c r="H1920" s="52" t="n">
        <v>0.8367</v>
      </c>
      <c r="I1920" s="53" t="n">
        <v>334</v>
      </c>
      <c r="J1920" s="47" t="s">
        <v>235</v>
      </c>
      <c r="K1920" s="54" t="n">
        <v>14.24</v>
      </c>
      <c r="L1920" s="55" t="n">
        <f aca="false">IF(COUNT(F1920)=0,50,IF(F1920&gt;=0,100,IF(F1920&gt;=-0.02,50,0)))</f>
        <v>100</v>
      </c>
      <c r="M1920" s="55" t="n">
        <f aca="false">IF(COUNT(G1920)=0,50,IF(G1920&gt;-0.06,100,IF(G1920&gt;-0.15,50,0)))</f>
        <v>100</v>
      </c>
      <c r="N1920" s="55" t="n">
        <f aca="false">IF(COUNT(H1920)=0,50,IF(H1920&gt;=0.6,100,IF(H1920&gt;=0.4,50,0)))</f>
        <v>100</v>
      </c>
      <c r="O1920" s="55" t="n">
        <f aca="false">IF(COUNT(I1920)=0,50,IF(J1920="proxy_vix",50,IF(I1920&lt;350,100,IF(I1920&lt;=450,50,0))))</f>
        <v>100</v>
      </c>
      <c r="P1920" s="55" t="n">
        <f aca="false">IF(COUNT(K1920)=0,50,IF(K1920&lt;20,100,IF(K1920&lt;=25,50,0)))</f>
        <v>100</v>
      </c>
      <c r="Q1920" s="54"/>
      <c r="R1920" s="47"/>
      <c r="S1920" s="51" t="n">
        <f aca="false">$E1920/$E1919-1</f>
        <v>-0.00895116588179135</v>
      </c>
      <c r="T1920" s="56" t="n">
        <f aca="false">$K1920/$K1919-1</f>
        <v>0.0164168451106352</v>
      </c>
      <c r="V1920" s="57"/>
      <c r="W1920" s="57"/>
      <c r="Y1920" s="1" t="str">
        <f aca="false">IF(AX1920&gt;=70,"EASY",IF(AX1920&gt;40,"UNCERTAIN","HARD"))</f>
        <v>EASY</v>
      </c>
      <c r="AA1920" s="58" t="n">
        <f aca="false">IF($A1920&lt;200,"",AVERAGE($E1871:$E1920)/AVERAGE($E1721:$E1920)-1)</f>
        <v>0.0998814467062041</v>
      </c>
      <c r="AB1920" s="59" t="n">
        <f aca="false">LOOKUP($B1920,07_L1政策步階!$A$4:$A$14,07_L1政策步階!$C$4:$C$14)</f>
        <v>0</v>
      </c>
      <c r="AC1920" s="57"/>
      <c r="AD1920" s="57"/>
      <c r="AE1920" s="57"/>
      <c r="AF1920" s="57"/>
      <c r="AG1920" s="57"/>
      <c r="AH1920" s="57"/>
      <c r="AI1920" s="57"/>
      <c r="AJ1920" s="57"/>
      <c r="AK1920" s="57"/>
      <c r="AL1920" s="59" t="n">
        <f aca="false">IF(ISNUMBER($AA1920),IF($AA1920&gt;=0.005,100,IF($AA1920&gt;=-0.015,50,0)),"")</f>
        <v>100</v>
      </c>
      <c r="AM1920" s="59" t="n">
        <f aca="false">IF(ISNUMBER($AB1920),IF($AB1920=1,100,IF($AB1920=0,50,0)),"")</f>
        <v>50</v>
      </c>
      <c r="AN1920" s="0" t="str">
        <f aca="false">IF(ISNUMBER($AC1920),IF($AC1920&gt;=0.001,100,IF($AC1920&gt;=-0.003,50,0)),"")</f>
        <v/>
      </c>
      <c r="AO1920" s="0" t="str">
        <f aca="false">IF(ISNUMBER($AD1920),IF($AD1920&gt;=0.04,100,IF($AD1920&gt;=0,50,0)),"")</f>
        <v/>
      </c>
      <c r="AP1920" s="0" t="str">
        <f aca="false">IF(ISNUMBER($AE1920),IF($AE1920&gt;=25,100,IF($AE1920&gt;=-75,50,0)),"")</f>
        <v/>
      </c>
      <c r="AQ1920" s="0" t="str">
        <f aca="false">IF(ISNUMBER($AF1920),IF($AF1920&gt;0,100,IF($AF1920&gt;=-50,50,0)),"")</f>
        <v/>
      </c>
      <c r="AR1920" s="0" t="str">
        <f aca="false">IF(ISNUMBER($AG1920),IF($AG1920=1,100,IF($AG1920=0,50,0)),"")</f>
        <v/>
      </c>
      <c r="AS1920" s="0" t="str">
        <f aca="false">IF(ISNUMBER($AH1920),IF($AH1920&lt;0,100,IF($AH1920&lt;=20,50,0)),"")</f>
        <v/>
      </c>
      <c r="AT1920" s="0" t="str">
        <f aca="false">IF(ISNUMBER($AI1920),IF($AI1920&lt;0.95,100,IF($AI1920&lt;=1,50,0)),"")</f>
        <v/>
      </c>
      <c r="AU1920" s="0" t="str">
        <f aca="false">IF(ISNUMBER($AJ1920),IF($AJ1920&lt;30,0,IF($AJ1920&lt;40,50,IF($AJ1920&lt;=90,100,50))),"")</f>
        <v/>
      </c>
      <c r="AV1920" s="0" t="str">
        <f aca="false">IF(ISNUMBER($AK1920),IF($AK1920&gt;-0.2,100,IF($AK1920&gt;=-0.4,50,0)),"")</f>
        <v/>
      </c>
      <c r="AW1920" s="59" t="n">
        <f aca="false">01_指標庫!$H$4*ISNUMBER($F1920)+01_指標庫!$H$5*ISNUMBER($AA1920)+01_指標庫!$H$6*ISNUMBER($G1920)+01_指標庫!$H$7*ISNUMBER($H1920)+01_指標庫!$H$8*ISNUMBER($AF1920)+01_指標庫!$H$9*ISNUMBER($AG1920)+01_指標庫!$H$10*ISNUMBER($AB1920)+01_指標庫!$H$11*ISNUMBER($AC1920)+01_指標庫!$H$12*ISNUMBER($AD1920)+01_指標庫!$H$13*ISNUMBER($AE1920)+01_指標庫!$H$14*ISNUMBER($I1920)+01_指標庫!$H$15*ISNUMBER($AH1920)+01_指標庫!$H$16*ISNUMBER($K1920)+01_指標庫!$H$17*ISNUMBER($AI1920)+01_指標庫!$H$18*ISNUMBER($AJ1920)+01_指標庫!$H$19*ISNUMBER($AK1920)+01_指標庫!$H$20*ISNUMBER($BB1920)+01_指標庫!$H$21*ISNUMBER($BC1920)</f>
        <v>51</v>
      </c>
      <c r="AX1920" s="59" t="n">
        <f aca="false">IF(AW1920=0,50,ROUND((01_指標庫!$H$4*IF(ISNUMBER($F1920),L1920,0)+01_指標庫!$H$5*IF(ISNUMBER($AA1920),AL1920,0)+01_指標庫!$H$6*IF(ISNUMBER($G1920),M1920,0)+01_指標庫!$H$7*IF(ISNUMBER($H1920),N1920,0)+01_指標庫!$H$8*IF(ISNUMBER($AF1920),AQ1920,0)+01_指標庫!$H$9*IF(ISNUMBER($AG1920),AR1920,0)+01_指標庫!$H$10*IF(ISNUMBER($AB1920),AM1920,0)+01_指標庫!$H$11*IF(ISNUMBER($AC1920),AN1920,0)+01_指標庫!$H$12*IF(ISNUMBER($AD1920),AO1920,0)+01_指標庫!$H$13*IF(ISNUMBER($AE1920),AP1920,0)+01_指標庫!$H$14*IF(ISNUMBER($I1920),O1920,0)+01_指標庫!$H$15*IF(ISNUMBER($AH1920),AS1920,0)+01_指標庫!$H$16*IF(ISNUMBER($K1920),P1920,0)+01_指標庫!$H$17*IF(ISNUMBER($AI1920),AT1920,0)+01_指標庫!$H$18*IF(ISNUMBER($AJ1920),AU1920,0)+01_指標庫!$H$19*IF(ISNUMBER($AK1920),AV1920,0)+01_指標庫!$H$20*IF(ISNUMBER($BB1920),BB1920,0)+01_指標庫!$H$21*IF(ISNUMBER($BC1920),BC1920,0))/AW1920,1))</f>
        <v>89.2</v>
      </c>
      <c r="AY1920" s="60"/>
      <c r="AZ1920" s="60"/>
      <c r="BA1920" s="58" t="n">
        <f aca="false">AVERAGE($E1916:$E1920)/AVERAGE($E1911:$E1920)-1</f>
        <v>0.000766102734157004</v>
      </c>
      <c r="BB1920" s="59" t="n">
        <f aca="false">IF(ISNUMBER($BA1920),IF(OR($S1920&lt;=-0.03,$BA1920&lt;-0.003),0,IF(OR($S1920&lt;=-0.02,$BA1920&lt;0.01),50,100)),"")</f>
        <v>50</v>
      </c>
      <c r="BC1920" s="0" t="str">
        <f aca="false">IF(OR(COUNT($AZ1920)=0,COUNT($AZ1919)=0),"",IF(OR($AY1920/$AZ1919-1&lt;=-0.03,$AZ1920/$AZ1919-1&lt;=-0.045,IF(COUNT($AZ1911:$AZ1920)=10,AVERAGE($AZ1916:$AZ1920)/AVERAGE($AZ1911:$AZ1920)-1&lt;-0.01,FALSE())),0,IF(OR($AZ1920/$AZ1919-1&lt;=-0.02,IF(COUNT($AZ1911:$AZ1920)=10,AVERAGE($AZ1916:$AZ1920)/AVERAGE($AZ1911:$AZ1920)-1&lt;0.005,FALSE())),50,100)))</f>
        <v/>
      </c>
    </row>
    <row r="1921" customFormat="false" ht="15" hidden="false" customHeight="true" outlineLevel="0" collapsed="false">
      <c r="A1921" s="47" t="n">
        <v>1917</v>
      </c>
      <c r="B1921" s="48" t="n">
        <v>45342</v>
      </c>
      <c r="C1921" s="47" t="n">
        <v>2024</v>
      </c>
      <c r="D1921" s="49" t="s">
        <v>237</v>
      </c>
      <c r="E1921" s="50" t="n">
        <v>17546.1</v>
      </c>
      <c r="F1921" s="51" t="n">
        <v>0.133088</v>
      </c>
      <c r="G1921" s="51" t="n">
        <v>-0.023177</v>
      </c>
      <c r="H1921" s="52" t="n">
        <v>0.8571</v>
      </c>
      <c r="I1921" s="53" t="n">
        <v>337</v>
      </c>
      <c r="J1921" s="47" t="s">
        <v>235</v>
      </c>
      <c r="K1921" s="54" t="n">
        <v>15.42</v>
      </c>
      <c r="L1921" s="55" t="n">
        <f aca="false">IF(COUNT(F1921)=0,50,IF(F1921&gt;=0,100,IF(F1921&gt;=-0.02,50,0)))</f>
        <v>100</v>
      </c>
      <c r="M1921" s="55" t="n">
        <f aca="false">IF(COUNT(G1921)=0,50,IF(G1921&gt;-0.06,100,IF(G1921&gt;-0.15,50,0)))</f>
        <v>100</v>
      </c>
      <c r="N1921" s="55" t="n">
        <f aca="false">IF(COUNT(H1921)=0,50,IF(H1921&gt;=0.6,100,IF(H1921&gt;=0.4,50,0)))</f>
        <v>100</v>
      </c>
      <c r="O1921" s="55" t="n">
        <f aca="false">IF(COUNT(I1921)=0,50,IF(J1921="proxy_vix",50,IF(I1921&lt;350,100,IF(I1921&lt;=450,50,0))))</f>
        <v>100</v>
      </c>
      <c r="P1921" s="55" t="n">
        <f aca="false">IF(COUNT(K1921)=0,50,IF(K1921&lt;20,100,IF(K1921&lt;=25,50,0)))</f>
        <v>100</v>
      </c>
      <c r="Q1921" s="54"/>
      <c r="R1921" s="47"/>
      <c r="S1921" s="51" t="n">
        <f aca="false">$E1921/$E1920-1</f>
        <v>-0.00790908957264458</v>
      </c>
      <c r="T1921" s="56" t="n">
        <f aca="false">$K1921/$K1920-1</f>
        <v>0.0828651685393258</v>
      </c>
      <c r="V1921" s="57"/>
      <c r="W1921" s="57"/>
      <c r="Y1921" s="1" t="str">
        <f aca="false">IF(AX1921&gt;=70,"EASY",IF(AX1921&gt;40,"UNCERTAIN","HARD"))</f>
        <v>EASY</v>
      </c>
      <c r="AA1921" s="58" t="n">
        <f aca="false">IF($A1921&lt;200,"",AVERAGE($E1872:$E1921)/AVERAGE($E1722:$E1921)-1)</f>
        <v>0.100548295025947</v>
      </c>
      <c r="AB1921" s="59" t="n">
        <f aca="false">LOOKUP($B1921,07_L1政策步階!$A$4:$A$14,07_L1政策步階!$C$4:$C$14)</f>
        <v>0</v>
      </c>
      <c r="AC1921" s="57"/>
      <c r="AD1921" s="57"/>
      <c r="AE1921" s="57"/>
      <c r="AF1921" s="57"/>
      <c r="AG1921" s="57"/>
      <c r="AH1921" s="57"/>
      <c r="AI1921" s="57"/>
      <c r="AJ1921" s="57"/>
      <c r="AK1921" s="57"/>
      <c r="AL1921" s="59" t="n">
        <f aca="false">IF(ISNUMBER($AA1921),IF($AA1921&gt;=0.005,100,IF($AA1921&gt;=-0.015,50,0)),"")</f>
        <v>100</v>
      </c>
      <c r="AM1921" s="59" t="n">
        <f aca="false">IF(ISNUMBER($AB1921),IF($AB1921=1,100,IF($AB1921=0,50,0)),"")</f>
        <v>50</v>
      </c>
      <c r="AN1921" s="0" t="str">
        <f aca="false">IF(ISNUMBER($AC1921),IF($AC1921&gt;=0.001,100,IF($AC1921&gt;=-0.003,50,0)),"")</f>
        <v/>
      </c>
      <c r="AO1921" s="0" t="str">
        <f aca="false">IF(ISNUMBER($AD1921),IF($AD1921&gt;=0.04,100,IF($AD1921&gt;=0,50,0)),"")</f>
        <v/>
      </c>
      <c r="AP1921" s="0" t="str">
        <f aca="false">IF(ISNUMBER($AE1921),IF($AE1921&gt;=25,100,IF($AE1921&gt;=-75,50,0)),"")</f>
        <v/>
      </c>
      <c r="AQ1921" s="0" t="str">
        <f aca="false">IF(ISNUMBER($AF1921),IF($AF1921&gt;0,100,IF($AF1921&gt;=-50,50,0)),"")</f>
        <v/>
      </c>
      <c r="AR1921" s="0" t="str">
        <f aca="false">IF(ISNUMBER($AG1921),IF($AG1921=1,100,IF($AG1921=0,50,0)),"")</f>
        <v/>
      </c>
      <c r="AS1921" s="0" t="str">
        <f aca="false">IF(ISNUMBER($AH1921),IF($AH1921&lt;0,100,IF($AH1921&lt;=20,50,0)),"")</f>
        <v/>
      </c>
      <c r="AT1921" s="0" t="str">
        <f aca="false">IF(ISNUMBER($AI1921),IF($AI1921&lt;0.95,100,IF($AI1921&lt;=1,50,0)),"")</f>
        <v/>
      </c>
      <c r="AU1921" s="0" t="str">
        <f aca="false">IF(ISNUMBER($AJ1921),IF($AJ1921&lt;30,0,IF($AJ1921&lt;40,50,IF($AJ1921&lt;=90,100,50))),"")</f>
        <v/>
      </c>
      <c r="AV1921" s="0" t="str">
        <f aca="false">IF(ISNUMBER($AK1921),IF($AK1921&gt;-0.2,100,IF($AK1921&gt;=-0.4,50,0)),"")</f>
        <v/>
      </c>
      <c r="AW1921" s="59" t="n">
        <f aca="false">01_指標庫!$H$4*ISNUMBER($F1921)+01_指標庫!$H$5*ISNUMBER($AA1921)+01_指標庫!$H$6*ISNUMBER($G1921)+01_指標庫!$H$7*ISNUMBER($H1921)+01_指標庫!$H$8*ISNUMBER($AF1921)+01_指標庫!$H$9*ISNUMBER($AG1921)+01_指標庫!$H$10*ISNUMBER($AB1921)+01_指標庫!$H$11*ISNUMBER($AC1921)+01_指標庫!$H$12*ISNUMBER($AD1921)+01_指標庫!$H$13*ISNUMBER($AE1921)+01_指標庫!$H$14*ISNUMBER($I1921)+01_指標庫!$H$15*ISNUMBER($AH1921)+01_指標庫!$H$16*ISNUMBER($K1921)+01_指標庫!$H$17*ISNUMBER($AI1921)+01_指標庫!$H$18*ISNUMBER($AJ1921)+01_指標庫!$H$19*ISNUMBER($AK1921)+01_指標庫!$H$20*ISNUMBER($BB1921)+01_指標庫!$H$21*ISNUMBER($BC1921)</f>
        <v>51</v>
      </c>
      <c r="AX1921" s="59" t="n">
        <f aca="false">IF(AW1921=0,50,ROUND((01_指標庫!$H$4*IF(ISNUMBER($F1921),L1921,0)+01_指標庫!$H$5*IF(ISNUMBER($AA1921),AL1921,0)+01_指標庫!$H$6*IF(ISNUMBER($G1921),M1921,0)+01_指標庫!$H$7*IF(ISNUMBER($H1921),N1921,0)+01_指標庫!$H$8*IF(ISNUMBER($AF1921),AQ1921,0)+01_指標庫!$H$9*IF(ISNUMBER($AG1921),AR1921,0)+01_指標庫!$H$10*IF(ISNUMBER($AB1921),AM1921,0)+01_指標庫!$H$11*IF(ISNUMBER($AC1921),AN1921,0)+01_指標庫!$H$12*IF(ISNUMBER($AD1921),AO1921,0)+01_指標庫!$H$13*IF(ISNUMBER($AE1921),AP1921,0)+01_指標庫!$H$14*IF(ISNUMBER($I1921),O1921,0)+01_指標庫!$H$15*IF(ISNUMBER($AH1921),AS1921,0)+01_指標庫!$H$16*IF(ISNUMBER($K1921),P1921,0)+01_指標庫!$H$17*IF(ISNUMBER($AI1921),AT1921,0)+01_指標庫!$H$18*IF(ISNUMBER($AJ1921),AU1921,0)+01_指標庫!$H$19*IF(ISNUMBER($AK1921),AV1921,0)+01_指標庫!$H$20*IF(ISNUMBER($BB1921),BB1921,0)+01_指標庫!$H$21*IF(ISNUMBER($BC1921),BC1921,0))/AW1921,1))</f>
        <v>89.2</v>
      </c>
      <c r="AY1921" s="60"/>
      <c r="AZ1921" s="60"/>
      <c r="BA1921" s="58" t="n">
        <f aca="false">AVERAGE($E1917:$E1921)/AVERAGE($E1912:$E1921)-1</f>
        <v>-0.00264982524701451</v>
      </c>
      <c r="BB1921" s="59" t="n">
        <f aca="false">IF(ISNUMBER($BA1921),IF(OR($S1921&lt;=-0.03,$BA1921&lt;-0.003),0,IF(OR($S1921&lt;=-0.02,$BA1921&lt;0.01),50,100)),"")</f>
        <v>50</v>
      </c>
      <c r="BC1921" s="0" t="str">
        <f aca="false">IF(OR(COUNT($AZ1921)=0,COUNT($AZ1920)=0),"",IF(OR($AY1921/$AZ1920-1&lt;=-0.03,$AZ1921/$AZ1920-1&lt;=-0.045,IF(COUNT($AZ1912:$AZ1921)=10,AVERAGE($AZ1917:$AZ1921)/AVERAGE($AZ1912:$AZ1921)-1&lt;-0.01,FALSE())),0,IF(OR($AZ1921/$AZ1920-1&lt;=-0.02,IF(COUNT($AZ1912:$AZ1921)=10,AVERAGE($AZ1917:$AZ1921)/AVERAGE($AZ1912:$AZ1921)-1&lt;0.005,FALSE())),50,100)))</f>
        <v/>
      </c>
    </row>
    <row r="1922" customFormat="false" ht="15" hidden="false" customHeight="true" outlineLevel="0" collapsed="false">
      <c r="A1922" s="47" t="n">
        <v>1918</v>
      </c>
      <c r="B1922" s="48" t="n">
        <v>45343</v>
      </c>
      <c r="C1922" s="47" t="n">
        <v>2024</v>
      </c>
      <c r="D1922" s="49" t="s">
        <v>238</v>
      </c>
      <c r="E1922" s="50" t="n">
        <v>17478.91</v>
      </c>
      <c r="F1922" s="51" t="n">
        <v>0.127113</v>
      </c>
      <c r="G1922" s="51" t="n">
        <v>-0.026917</v>
      </c>
      <c r="H1922" s="52" t="n">
        <v>0.8571</v>
      </c>
      <c r="I1922" s="53" t="n">
        <v>334</v>
      </c>
      <c r="J1922" s="47" t="s">
        <v>235</v>
      </c>
      <c r="K1922" s="54" t="n">
        <v>15.34</v>
      </c>
      <c r="L1922" s="55" t="n">
        <f aca="false">IF(COUNT(F1922)=0,50,IF(F1922&gt;=0,100,IF(F1922&gt;=-0.02,50,0)))</f>
        <v>100</v>
      </c>
      <c r="M1922" s="55" t="n">
        <f aca="false">IF(COUNT(G1922)=0,50,IF(G1922&gt;-0.06,100,IF(G1922&gt;-0.15,50,0)))</f>
        <v>100</v>
      </c>
      <c r="N1922" s="55" t="n">
        <f aca="false">IF(COUNT(H1922)=0,50,IF(H1922&gt;=0.6,100,IF(H1922&gt;=0.4,50,0)))</f>
        <v>100</v>
      </c>
      <c r="O1922" s="55" t="n">
        <f aca="false">IF(COUNT(I1922)=0,50,IF(J1922="proxy_vix",50,IF(I1922&lt;350,100,IF(I1922&lt;=450,50,0))))</f>
        <v>100</v>
      </c>
      <c r="P1922" s="55" t="n">
        <f aca="false">IF(COUNT(K1922)=0,50,IF(K1922&lt;20,100,IF(K1922&lt;=25,50,0)))</f>
        <v>100</v>
      </c>
      <c r="Q1922" s="54"/>
      <c r="R1922" s="47"/>
      <c r="S1922" s="51" t="n">
        <f aca="false">$E1922/$E1921-1</f>
        <v>-0.00382934099315513</v>
      </c>
      <c r="T1922" s="56" t="n">
        <f aca="false">$K1922/$K1921-1</f>
        <v>-0.00518806744487677</v>
      </c>
      <c r="V1922" s="57"/>
      <c r="W1922" s="57"/>
      <c r="Y1922" s="1" t="str">
        <f aca="false">IF(AX1922&gt;=70,"EASY",IF(AX1922&gt;40,"UNCERTAIN","HARD"))</f>
        <v>EASY</v>
      </c>
      <c r="AA1922" s="58" t="n">
        <f aca="false">IF($A1922&lt;200,"",AVERAGE($E1873:$E1922)/AVERAGE($E1723:$E1922)-1)</f>
        <v>0.100831103710379</v>
      </c>
      <c r="AB1922" s="59" t="n">
        <f aca="false">LOOKUP($B1922,07_L1政策步階!$A$4:$A$14,07_L1政策步階!$C$4:$C$14)</f>
        <v>0</v>
      </c>
      <c r="AC1922" s="57"/>
      <c r="AD1922" s="57"/>
      <c r="AE1922" s="57"/>
      <c r="AF1922" s="57"/>
      <c r="AG1922" s="57"/>
      <c r="AH1922" s="57"/>
      <c r="AI1922" s="57"/>
      <c r="AJ1922" s="57"/>
      <c r="AK1922" s="57"/>
      <c r="AL1922" s="59" t="n">
        <f aca="false">IF(ISNUMBER($AA1922),IF($AA1922&gt;=0.005,100,IF($AA1922&gt;=-0.015,50,0)),"")</f>
        <v>100</v>
      </c>
      <c r="AM1922" s="59" t="n">
        <f aca="false">IF(ISNUMBER($AB1922),IF($AB1922=1,100,IF($AB1922=0,50,0)),"")</f>
        <v>50</v>
      </c>
      <c r="AN1922" s="0" t="str">
        <f aca="false">IF(ISNUMBER($AC1922),IF($AC1922&gt;=0.001,100,IF($AC1922&gt;=-0.003,50,0)),"")</f>
        <v/>
      </c>
      <c r="AO1922" s="0" t="str">
        <f aca="false">IF(ISNUMBER($AD1922),IF($AD1922&gt;=0.04,100,IF($AD1922&gt;=0,50,0)),"")</f>
        <v/>
      </c>
      <c r="AP1922" s="0" t="str">
        <f aca="false">IF(ISNUMBER($AE1922),IF($AE1922&gt;=25,100,IF($AE1922&gt;=-75,50,0)),"")</f>
        <v/>
      </c>
      <c r="AQ1922" s="0" t="str">
        <f aca="false">IF(ISNUMBER($AF1922),IF($AF1922&gt;0,100,IF($AF1922&gt;=-50,50,0)),"")</f>
        <v/>
      </c>
      <c r="AR1922" s="0" t="str">
        <f aca="false">IF(ISNUMBER($AG1922),IF($AG1922=1,100,IF($AG1922=0,50,0)),"")</f>
        <v/>
      </c>
      <c r="AS1922" s="0" t="str">
        <f aca="false">IF(ISNUMBER($AH1922),IF($AH1922&lt;0,100,IF($AH1922&lt;=20,50,0)),"")</f>
        <v/>
      </c>
      <c r="AT1922" s="0" t="str">
        <f aca="false">IF(ISNUMBER($AI1922),IF($AI1922&lt;0.95,100,IF($AI1922&lt;=1,50,0)),"")</f>
        <v/>
      </c>
      <c r="AU1922" s="0" t="str">
        <f aca="false">IF(ISNUMBER($AJ1922),IF($AJ1922&lt;30,0,IF($AJ1922&lt;40,50,IF($AJ1922&lt;=90,100,50))),"")</f>
        <v/>
      </c>
      <c r="AV1922" s="0" t="str">
        <f aca="false">IF(ISNUMBER($AK1922),IF($AK1922&gt;-0.2,100,IF($AK1922&gt;=-0.4,50,0)),"")</f>
        <v/>
      </c>
      <c r="AW1922" s="59" t="n">
        <f aca="false">01_指標庫!$H$4*ISNUMBER($F1922)+01_指標庫!$H$5*ISNUMBER($AA1922)+01_指標庫!$H$6*ISNUMBER($G1922)+01_指標庫!$H$7*ISNUMBER($H1922)+01_指標庫!$H$8*ISNUMBER($AF1922)+01_指標庫!$H$9*ISNUMBER($AG1922)+01_指標庫!$H$10*ISNUMBER($AB1922)+01_指標庫!$H$11*ISNUMBER($AC1922)+01_指標庫!$H$12*ISNUMBER($AD1922)+01_指標庫!$H$13*ISNUMBER($AE1922)+01_指標庫!$H$14*ISNUMBER($I1922)+01_指標庫!$H$15*ISNUMBER($AH1922)+01_指標庫!$H$16*ISNUMBER($K1922)+01_指標庫!$H$17*ISNUMBER($AI1922)+01_指標庫!$H$18*ISNUMBER($AJ1922)+01_指標庫!$H$19*ISNUMBER($AK1922)+01_指標庫!$H$20*ISNUMBER($BB1922)+01_指標庫!$H$21*ISNUMBER($BC1922)</f>
        <v>51</v>
      </c>
      <c r="AX1922" s="59" t="n">
        <f aca="false">IF(AW1922=0,50,ROUND((01_指標庫!$H$4*IF(ISNUMBER($F1922),L1922,0)+01_指標庫!$H$5*IF(ISNUMBER($AA1922),AL1922,0)+01_指標庫!$H$6*IF(ISNUMBER($G1922),M1922,0)+01_指標庫!$H$7*IF(ISNUMBER($H1922),N1922,0)+01_指標庫!$H$8*IF(ISNUMBER($AF1922),AQ1922,0)+01_指標庫!$H$9*IF(ISNUMBER($AG1922),AR1922,0)+01_指標庫!$H$10*IF(ISNUMBER($AB1922),AM1922,0)+01_指標庫!$H$11*IF(ISNUMBER($AC1922),AN1922,0)+01_指標庫!$H$12*IF(ISNUMBER($AD1922),AO1922,0)+01_指標庫!$H$13*IF(ISNUMBER($AE1922),AP1922,0)+01_指標庫!$H$14*IF(ISNUMBER($I1922),O1922,0)+01_指標庫!$H$15*IF(ISNUMBER($AH1922),AS1922,0)+01_指標庫!$H$16*IF(ISNUMBER($K1922),P1922,0)+01_指標庫!$H$17*IF(ISNUMBER($AI1922),AT1922,0)+01_指標庫!$H$18*IF(ISNUMBER($AJ1922),AU1922,0)+01_指標庫!$H$19*IF(ISNUMBER($AK1922),AV1922,0)+01_指標庫!$H$20*IF(ISNUMBER($BB1922),BB1922,0)+01_指標庫!$H$21*IF(ISNUMBER($BC1922),BC1922,0))/AW1922,1))</f>
        <v>83.3</v>
      </c>
      <c r="AY1922" s="60"/>
      <c r="AZ1922" s="60"/>
      <c r="BA1922" s="58" t="n">
        <f aca="false">AVERAGE($E1918:$E1922)/AVERAGE($E1913:$E1922)-1</f>
        <v>-0.00349251051900379</v>
      </c>
      <c r="BB1922" s="59" t="n">
        <f aca="false">IF(ISNUMBER($BA1922),IF(OR($S1922&lt;=-0.03,$BA1922&lt;-0.003),0,IF(OR($S1922&lt;=-0.02,$BA1922&lt;0.01),50,100)),"")</f>
        <v>0</v>
      </c>
      <c r="BC1922" s="0" t="str">
        <f aca="false">IF(OR(COUNT($AZ1922)=0,COUNT($AZ1921)=0),"",IF(OR($AY1922/$AZ1921-1&lt;=-0.03,$AZ1922/$AZ1921-1&lt;=-0.045,IF(COUNT($AZ1913:$AZ1922)=10,AVERAGE($AZ1918:$AZ1922)/AVERAGE($AZ1913:$AZ1922)-1&lt;-0.01,FALSE())),0,IF(OR($AZ1922/$AZ1921-1&lt;=-0.02,IF(COUNT($AZ1913:$AZ1922)=10,AVERAGE($AZ1918:$AZ1922)/AVERAGE($AZ1913:$AZ1922)-1&lt;0.005,FALSE())),50,100)))</f>
        <v/>
      </c>
    </row>
    <row r="1923" customFormat="false" ht="15" hidden="false" customHeight="true" outlineLevel="0" collapsed="false">
      <c r="A1923" s="47" t="n">
        <v>1919</v>
      </c>
      <c r="B1923" s="48" t="n">
        <v>45344</v>
      </c>
      <c r="C1923" s="47" t="n">
        <v>2024</v>
      </c>
      <c r="D1923" s="49" t="s">
        <v>239</v>
      </c>
      <c r="E1923" s="50" t="n">
        <v>18004.7</v>
      </c>
      <c r="F1923" s="51" t="n">
        <v>0.159244</v>
      </c>
      <c r="G1923" s="51" t="n">
        <v>0</v>
      </c>
      <c r="H1923" s="52" t="n">
        <v>0.8776</v>
      </c>
      <c r="I1923" s="53" t="n">
        <v>322</v>
      </c>
      <c r="J1923" s="47" t="s">
        <v>235</v>
      </c>
      <c r="K1923" s="54" t="n">
        <v>14.54</v>
      </c>
      <c r="L1923" s="55" t="n">
        <f aca="false">IF(COUNT(F1923)=0,50,IF(F1923&gt;=0,100,IF(F1923&gt;=-0.02,50,0)))</f>
        <v>100</v>
      </c>
      <c r="M1923" s="55" t="n">
        <f aca="false">IF(COUNT(G1923)=0,50,IF(G1923&gt;-0.06,100,IF(G1923&gt;-0.15,50,0)))</f>
        <v>100</v>
      </c>
      <c r="N1923" s="55" t="n">
        <f aca="false">IF(COUNT(H1923)=0,50,IF(H1923&gt;=0.6,100,IF(H1923&gt;=0.4,50,0)))</f>
        <v>100</v>
      </c>
      <c r="O1923" s="55" t="n">
        <f aca="false">IF(COUNT(I1923)=0,50,IF(J1923="proxy_vix",50,IF(I1923&lt;350,100,IF(I1923&lt;=450,50,0))))</f>
        <v>100</v>
      </c>
      <c r="P1923" s="55" t="n">
        <f aca="false">IF(COUNT(K1923)=0,50,IF(K1923&lt;20,100,IF(K1923&lt;=25,50,0)))</f>
        <v>100</v>
      </c>
      <c r="Q1923" s="54"/>
      <c r="R1923" s="47"/>
      <c r="S1923" s="51" t="n">
        <f aca="false">$E1923/$E1922-1</f>
        <v>0.0300813952357442</v>
      </c>
      <c r="T1923" s="56" t="n">
        <f aca="false">$K1923/$K1922-1</f>
        <v>-0.0521512385919166</v>
      </c>
      <c r="V1923" s="57"/>
      <c r="W1923" s="57"/>
      <c r="Y1923" s="1" t="str">
        <f aca="false">IF(AX1923&gt;=70,"EASY",IF(AX1923&gt;40,"UNCERTAIN","HARD"))</f>
        <v>EASY</v>
      </c>
      <c r="AA1923" s="58" t="n">
        <f aca="false">IF($A1923&lt;200,"",AVERAGE($E1874:$E1923)/AVERAGE($E1724:$E1923)-1)</f>
        <v>0.101621749376654</v>
      </c>
      <c r="AB1923" s="59" t="n">
        <f aca="false">LOOKUP($B1923,07_L1政策步階!$A$4:$A$14,07_L1政策步階!$C$4:$C$14)</f>
        <v>0</v>
      </c>
      <c r="AC1923" s="57"/>
      <c r="AD1923" s="57"/>
      <c r="AE1923" s="57"/>
      <c r="AF1923" s="57"/>
      <c r="AG1923" s="57"/>
      <c r="AH1923" s="57"/>
      <c r="AI1923" s="57"/>
      <c r="AJ1923" s="57"/>
      <c r="AK1923" s="57"/>
      <c r="AL1923" s="59" t="n">
        <f aca="false">IF(ISNUMBER($AA1923),IF($AA1923&gt;=0.005,100,IF($AA1923&gt;=-0.015,50,0)),"")</f>
        <v>100</v>
      </c>
      <c r="AM1923" s="59" t="n">
        <f aca="false">IF(ISNUMBER($AB1923),IF($AB1923=1,100,IF($AB1923=0,50,0)),"")</f>
        <v>50</v>
      </c>
      <c r="AN1923" s="0" t="str">
        <f aca="false">IF(ISNUMBER($AC1923),IF($AC1923&gt;=0.001,100,IF($AC1923&gt;=-0.003,50,0)),"")</f>
        <v/>
      </c>
      <c r="AO1923" s="0" t="str">
        <f aca="false">IF(ISNUMBER($AD1923),IF($AD1923&gt;=0.04,100,IF($AD1923&gt;=0,50,0)),"")</f>
        <v/>
      </c>
      <c r="AP1923" s="0" t="str">
        <f aca="false">IF(ISNUMBER($AE1923),IF($AE1923&gt;=25,100,IF($AE1923&gt;=-75,50,0)),"")</f>
        <v/>
      </c>
      <c r="AQ1923" s="0" t="str">
        <f aca="false">IF(ISNUMBER($AF1923),IF($AF1923&gt;0,100,IF($AF1923&gt;=-50,50,0)),"")</f>
        <v/>
      </c>
      <c r="AR1923" s="0" t="str">
        <f aca="false">IF(ISNUMBER($AG1923),IF($AG1923=1,100,IF($AG1923=0,50,0)),"")</f>
        <v/>
      </c>
      <c r="AS1923" s="0" t="str">
        <f aca="false">IF(ISNUMBER($AH1923),IF($AH1923&lt;0,100,IF($AH1923&lt;=20,50,0)),"")</f>
        <v/>
      </c>
      <c r="AT1923" s="0" t="str">
        <f aca="false">IF(ISNUMBER($AI1923),IF($AI1923&lt;0.95,100,IF($AI1923&lt;=1,50,0)),"")</f>
        <v/>
      </c>
      <c r="AU1923" s="0" t="str">
        <f aca="false">IF(ISNUMBER($AJ1923),IF($AJ1923&lt;30,0,IF($AJ1923&lt;40,50,IF($AJ1923&lt;=90,100,50))),"")</f>
        <v/>
      </c>
      <c r="AV1923" s="0" t="str">
        <f aca="false">IF(ISNUMBER($AK1923),IF($AK1923&gt;-0.2,100,IF($AK1923&gt;=-0.4,50,0)),"")</f>
        <v/>
      </c>
      <c r="AW1923" s="59" t="n">
        <f aca="false">01_指標庫!$H$4*ISNUMBER($F1923)+01_指標庫!$H$5*ISNUMBER($AA1923)+01_指標庫!$H$6*ISNUMBER($G1923)+01_指標庫!$H$7*ISNUMBER($H1923)+01_指標庫!$H$8*ISNUMBER($AF1923)+01_指標庫!$H$9*ISNUMBER($AG1923)+01_指標庫!$H$10*ISNUMBER($AB1923)+01_指標庫!$H$11*ISNUMBER($AC1923)+01_指標庫!$H$12*ISNUMBER($AD1923)+01_指標庫!$H$13*ISNUMBER($AE1923)+01_指標庫!$H$14*ISNUMBER($I1923)+01_指標庫!$H$15*ISNUMBER($AH1923)+01_指標庫!$H$16*ISNUMBER($K1923)+01_指標庫!$H$17*ISNUMBER($AI1923)+01_指標庫!$H$18*ISNUMBER($AJ1923)+01_指標庫!$H$19*ISNUMBER($AK1923)+01_指標庫!$H$20*ISNUMBER($BB1923)+01_指標庫!$H$21*ISNUMBER($BC1923)</f>
        <v>51</v>
      </c>
      <c r="AX1923" s="59" t="n">
        <f aca="false">IF(AW1923=0,50,ROUND((01_指標庫!$H$4*IF(ISNUMBER($F1923),L1923,0)+01_指標庫!$H$5*IF(ISNUMBER($AA1923),AL1923,0)+01_指標庫!$H$6*IF(ISNUMBER($G1923),M1923,0)+01_指標庫!$H$7*IF(ISNUMBER($H1923),N1923,0)+01_指標庫!$H$8*IF(ISNUMBER($AF1923),AQ1923,0)+01_指標庫!$H$9*IF(ISNUMBER($AG1923),AR1923,0)+01_指標庫!$H$10*IF(ISNUMBER($AB1923),AM1923,0)+01_指標庫!$H$11*IF(ISNUMBER($AC1923),AN1923,0)+01_指標庫!$H$12*IF(ISNUMBER($AD1923),AO1923,0)+01_指標庫!$H$13*IF(ISNUMBER($AE1923),AP1923,0)+01_指標庫!$H$14*IF(ISNUMBER($I1923),O1923,0)+01_指標庫!$H$15*IF(ISNUMBER($AH1923),AS1923,0)+01_指標庫!$H$16*IF(ISNUMBER($K1923),P1923,0)+01_指標庫!$H$17*IF(ISNUMBER($AI1923),AT1923,0)+01_指標庫!$H$18*IF(ISNUMBER($AJ1923),AU1923,0)+01_指標庫!$H$19*IF(ISNUMBER($AK1923),AV1923,0)+01_指標庫!$H$20*IF(ISNUMBER($BB1923),BB1923,0)+01_指標庫!$H$21*IF(ISNUMBER($BC1923),BC1923,0))/AW1923,1))</f>
        <v>89.2</v>
      </c>
      <c r="AY1923" s="60"/>
      <c r="AZ1923" s="60"/>
      <c r="BA1923" s="58" t="n">
        <f aca="false">AVERAGE($E1919:$E1923)/AVERAGE($E1914:$E1923)-1</f>
        <v>-0.00267390850219351</v>
      </c>
      <c r="BB1923" s="59" t="n">
        <f aca="false">IF(ISNUMBER($BA1923),IF(OR($S1923&lt;=-0.03,$BA1923&lt;-0.003),0,IF(OR($S1923&lt;=-0.02,$BA1923&lt;0.01),50,100)),"")</f>
        <v>50</v>
      </c>
      <c r="BC1923" s="0" t="str">
        <f aca="false">IF(OR(COUNT($AZ1923)=0,COUNT($AZ1922)=0),"",IF(OR($AY1923/$AZ1922-1&lt;=-0.03,$AZ1923/$AZ1922-1&lt;=-0.045,IF(COUNT($AZ1914:$AZ1923)=10,AVERAGE($AZ1919:$AZ1923)/AVERAGE($AZ1914:$AZ1923)-1&lt;-0.01,FALSE())),0,IF(OR($AZ1923/$AZ1922-1&lt;=-0.02,IF(COUNT($AZ1914:$AZ1923)=10,AVERAGE($AZ1919:$AZ1923)/AVERAGE($AZ1914:$AZ1923)-1&lt;0.005,FALSE())),50,100)))</f>
        <v/>
      </c>
    </row>
    <row r="1924" customFormat="false" ht="15" hidden="false" customHeight="true" outlineLevel="0" collapsed="false">
      <c r="A1924" s="47" t="n">
        <v>1920</v>
      </c>
      <c r="B1924" s="48" t="n">
        <v>45345</v>
      </c>
      <c r="C1924" s="47" t="n">
        <v>2024</v>
      </c>
      <c r="D1924" s="49" t="s">
        <v>234</v>
      </c>
      <c r="E1924" s="50" t="n">
        <v>17937.61</v>
      </c>
      <c r="F1924" s="51" t="n">
        <v>0.1532</v>
      </c>
      <c r="G1924" s="51" t="n">
        <v>-0.003726</v>
      </c>
      <c r="H1924" s="52" t="n">
        <v>0.8571</v>
      </c>
      <c r="I1924" s="53" t="n">
        <v>323</v>
      </c>
      <c r="J1924" s="47" t="s">
        <v>235</v>
      </c>
      <c r="K1924" s="54" t="n">
        <v>13.75</v>
      </c>
      <c r="L1924" s="55" t="n">
        <f aca="false">IF(COUNT(F1924)=0,50,IF(F1924&gt;=0,100,IF(F1924&gt;=-0.02,50,0)))</f>
        <v>100</v>
      </c>
      <c r="M1924" s="55" t="n">
        <f aca="false">IF(COUNT(G1924)=0,50,IF(G1924&gt;-0.06,100,IF(G1924&gt;-0.15,50,0)))</f>
        <v>100</v>
      </c>
      <c r="N1924" s="55" t="n">
        <f aca="false">IF(COUNT(H1924)=0,50,IF(H1924&gt;=0.6,100,IF(H1924&gt;=0.4,50,0)))</f>
        <v>100</v>
      </c>
      <c r="O1924" s="55" t="n">
        <f aca="false">IF(COUNT(I1924)=0,50,IF(J1924="proxy_vix",50,IF(I1924&lt;350,100,IF(I1924&lt;=450,50,0))))</f>
        <v>100</v>
      </c>
      <c r="P1924" s="55" t="n">
        <f aca="false">IF(COUNT(K1924)=0,50,IF(K1924&lt;20,100,IF(K1924&lt;=25,50,0)))</f>
        <v>100</v>
      </c>
      <c r="Q1924" s="54"/>
      <c r="R1924" s="47"/>
      <c r="S1924" s="51" t="n">
        <f aca="false">$E1924/$E1923-1</f>
        <v>-0.00372624925713838</v>
      </c>
      <c r="T1924" s="56" t="n">
        <f aca="false">$K1924/$K1923-1</f>
        <v>-0.0543328748280605</v>
      </c>
      <c r="V1924" s="57"/>
      <c r="W1924" s="57"/>
      <c r="Y1924" s="1" t="str">
        <f aca="false">IF(AX1924&gt;=70,"EASY",IF(AX1924&gt;40,"UNCERTAIN","HARD"))</f>
        <v>EASY</v>
      </c>
      <c r="AA1924" s="58" t="n">
        <f aca="false">IF($A1924&lt;200,"",AVERAGE($E1875:$E1924)/AVERAGE($E1725:$E1924)-1)</f>
        <v>0.10218280962503</v>
      </c>
      <c r="AB1924" s="59" t="n">
        <f aca="false">LOOKUP($B1924,07_L1政策步階!$A$4:$A$14,07_L1政策步階!$C$4:$C$14)</f>
        <v>0</v>
      </c>
      <c r="AC1924" s="57"/>
      <c r="AD1924" s="57"/>
      <c r="AE1924" s="57"/>
      <c r="AF1924" s="57"/>
      <c r="AG1924" s="57"/>
      <c r="AH1924" s="57"/>
      <c r="AI1924" s="57"/>
      <c r="AJ1924" s="57"/>
      <c r="AK1924" s="57"/>
      <c r="AL1924" s="59" t="n">
        <f aca="false">IF(ISNUMBER($AA1924),IF($AA1924&gt;=0.005,100,IF($AA1924&gt;=-0.015,50,0)),"")</f>
        <v>100</v>
      </c>
      <c r="AM1924" s="59" t="n">
        <f aca="false">IF(ISNUMBER($AB1924),IF($AB1924=1,100,IF($AB1924=0,50,0)),"")</f>
        <v>50</v>
      </c>
      <c r="AN1924" s="0" t="str">
        <f aca="false">IF(ISNUMBER($AC1924),IF($AC1924&gt;=0.001,100,IF($AC1924&gt;=-0.003,50,0)),"")</f>
        <v/>
      </c>
      <c r="AO1924" s="0" t="str">
        <f aca="false">IF(ISNUMBER($AD1924),IF($AD1924&gt;=0.04,100,IF($AD1924&gt;=0,50,0)),"")</f>
        <v/>
      </c>
      <c r="AP1924" s="0" t="str">
        <f aca="false">IF(ISNUMBER($AE1924),IF($AE1924&gt;=25,100,IF($AE1924&gt;=-75,50,0)),"")</f>
        <v/>
      </c>
      <c r="AQ1924" s="0" t="str">
        <f aca="false">IF(ISNUMBER($AF1924),IF($AF1924&gt;0,100,IF($AF1924&gt;=-50,50,0)),"")</f>
        <v/>
      </c>
      <c r="AR1924" s="0" t="str">
        <f aca="false">IF(ISNUMBER($AG1924),IF($AG1924=1,100,IF($AG1924=0,50,0)),"")</f>
        <v/>
      </c>
      <c r="AS1924" s="0" t="str">
        <f aca="false">IF(ISNUMBER($AH1924),IF($AH1924&lt;0,100,IF($AH1924&lt;=20,50,0)),"")</f>
        <v/>
      </c>
      <c r="AT1924" s="0" t="str">
        <f aca="false">IF(ISNUMBER($AI1924),IF($AI1924&lt;0.95,100,IF($AI1924&lt;=1,50,0)),"")</f>
        <v/>
      </c>
      <c r="AU1924" s="0" t="str">
        <f aca="false">IF(ISNUMBER($AJ1924),IF($AJ1924&lt;30,0,IF($AJ1924&lt;40,50,IF($AJ1924&lt;=90,100,50))),"")</f>
        <v/>
      </c>
      <c r="AV1924" s="0" t="str">
        <f aca="false">IF(ISNUMBER($AK1924),IF($AK1924&gt;-0.2,100,IF($AK1924&gt;=-0.4,50,0)),"")</f>
        <v/>
      </c>
      <c r="AW1924" s="59" t="n">
        <f aca="false">01_指標庫!$H$4*ISNUMBER($F1924)+01_指標庫!$H$5*ISNUMBER($AA1924)+01_指標庫!$H$6*ISNUMBER($G1924)+01_指標庫!$H$7*ISNUMBER($H1924)+01_指標庫!$H$8*ISNUMBER($AF1924)+01_指標庫!$H$9*ISNUMBER($AG1924)+01_指標庫!$H$10*ISNUMBER($AB1924)+01_指標庫!$H$11*ISNUMBER($AC1924)+01_指標庫!$H$12*ISNUMBER($AD1924)+01_指標庫!$H$13*ISNUMBER($AE1924)+01_指標庫!$H$14*ISNUMBER($I1924)+01_指標庫!$H$15*ISNUMBER($AH1924)+01_指標庫!$H$16*ISNUMBER($K1924)+01_指標庫!$H$17*ISNUMBER($AI1924)+01_指標庫!$H$18*ISNUMBER($AJ1924)+01_指標庫!$H$19*ISNUMBER($AK1924)+01_指標庫!$H$20*ISNUMBER($BB1924)+01_指標庫!$H$21*ISNUMBER($BC1924)</f>
        <v>51</v>
      </c>
      <c r="AX1924" s="59" t="n">
        <f aca="false">IF(AW1924=0,50,ROUND((01_指標庫!$H$4*IF(ISNUMBER($F1924),L1924,0)+01_指標庫!$H$5*IF(ISNUMBER($AA1924),AL1924,0)+01_指標庫!$H$6*IF(ISNUMBER($G1924),M1924,0)+01_指標庫!$H$7*IF(ISNUMBER($H1924),N1924,0)+01_指標庫!$H$8*IF(ISNUMBER($AF1924),AQ1924,0)+01_指標庫!$H$9*IF(ISNUMBER($AG1924),AR1924,0)+01_指標庫!$H$10*IF(ISNUMBER($AB1924),AM1924,0)+01_指標庫!$H$11*IF(ISNUMBER($AC1924),AN1924,0)+01_指標庫!$H$12*IF(ISNUMBER($AD1924),AO1924,0)+01_指標庫!$H$13*IF(ISNUMBER($AE1924),AP1924,0)+01_指標庫!$H$14*IF(ISNUMBER($I1924),O1924,0)+01_指標庫!$H$15*IF(ISNUMBER($AH1924),AS1924,0)+01_指標庫!$H$16*IF(ISNUMBER($K1924),P1924,0)+01_指標庫!$H$17*IF(ISNUMBER($AI1924),AT1924,0)+01_指標庫!$H$18*IF(ISNUMBER($AJ1924),AU1924,0)+01_指標庫!$H$19*IF(ISNUMBER($AK1924),AV1924,0)+01_指標庫!$H$20*IF(ISNUMBER($BB1924),BB1924,0)+01_指標庫!$H$21*IF(ISNUMBER($BC1924),BC1924,0))/AW1924,1))</f>
        <v>89.2</v>
      </c>
      <c r="AY1924" s="60"/>
      <c r="AZ1924" s="60"/>
      <c r="BA1924" s="58" t="n">
        <f aca="false">AVERAGE($E1920:$E1924)/AVERAGE($E1915:$E1924)-1</f>
        <v>-0.00250652397208828</v>
      </c>
      <c r="BB1924" s="59" t="n">
        <f aca="false">IF(ISNUMBER($BA1924),IF(OR($S1924&lt;=-0.03,$BA1924&lt;-0.003),0,IF(OR($S1924&lt;=-0.02,$BA1924&lt;0.01),50,100)),"")</f>
        <v>50</v>
      </c>
      <c r="BC1924" s="0" t="str">
        <f aca="false">IF(OR(COUNT($AZ1924)=0,COUNT($AZ1923)=0),"",IF(OR($AY1924/$AZ1923-1&lt;=-0.03,$AZ1924/$AZ1923-1&lt;=-0.045,IF(COUNT($AZ1915:$AZ1924)=10,AVERAGE($AZ1920:$AZ1924)/AVERAGE($AZ1915:$AZ1924)-1&lt;-0.01,FALSE())),0,IF(OR($AZ1924/$AZ1923-1&lt;=-0.02,IF(COUNT($AZ1915:$AZ1924)=10,AVERAGE($AZ1920:$AZ1924)/AVERAGE($AZ1915:$AZ1924)-1&lt;0.005,FALSE())),50,100)))</f>
        <v/>
      </c>
    </row>
    <row r="1925" customFormat="false" ht="15" hidden="false" customHeight="true" outlineLevel="0" collapsed="false">
      <c r="A1925" s="47" t="n">
        <v>1921</v>
      </c>
      <c r="B1925" s="48" t="n">
        <v>45348</v>
      </c>
      <c r="C1925" s="47" t="n">
        <v>2024</v>
      </c>
      <c r="D1925" s="49" t="s">
        <v>236</v>
      </c>
      <c r="E1925" s="50" t="n">
        <v>17933.33</v>
      </c>
      <c r="F1925" s="51" t="n">
        <v>0.151173</v>
      </c>
      <c r="G1925" s="51" t="n">
        <v>-0.003964</v>
      </c>
      <c r="H1925" s="52" t="n">
        <v>0.8571</v>
      </c>
      <c r="I1925" s="53" t="n">
        <v>323</v>
      </c>
      <c r="J1925" s="47" t="s">
        <v>235</v>
      </c>
      <c r="K1925" s="54" t="n">
        <v>13.74</v>
      </c>
      <c r="L1925" s="55" t="n">
        <f aca="false">IF(COUNT(F1925)=0,50,IF(F1925&gt;=0,100,IF(F1925&gt;=-0.02,50,0)))</f>
        <v>100</v>
      </c>
      <c r="M1925" s="55" t="n">
        <f aca="false">IF(COUNT(G1925)=0,50,IF(G1925&gt;-0.06,100,IF(G1925&gt;-0.15,50,0)))</f>
        <v>100</v>
      </c>
      <c r="N1925" s="55" t="n">
        <f aca="false">IF(COUNT(H1925)=0,50,IF(H1925&gt;=0.6,100,IF(H1925&gt;=0.4,50,0)))</f>
        <v>100</v>
      </c>
      <c r="O1925" s="55" t="n">
        <f aca="false">IF(COUNT(I1925)=0,50,IF(J1925="proxy_vix",50,IF(I1925&lt;350,100,IF(I1925&lt;=450,50,0))))</f>
        <v>100</v>
      </c>
      <c r="P1925" s="55" t="n">
        <f aca="false">IF(COUNT(K1925)=0,50,IF(K1925&lt;20,100,IF(K1925&lt;=25,50,0)))</f>
        <v>100</v>
      </c>
      <c r="Q1925" s="54"/>
      <c r="R1925" s="47"/>
      <c r="S1925" s="51" t="n">
        <f aca="false">$E1925/$E1924-1</f>
        <v>-0.000238604808555865</v>
      </c>
      <c r="T1925" s="56" t="n">
        <f aca="false">$K1925/$K1924-1</f>
        <v>-0.000727272727272688</v>
      </c>
      <c r="V1925" s="57"/>
      <c r="W1925" s="57"/>
      <c r="Y1925" s="1" t="str">
        <f aca="false">IF(AX1925&gt;=70,"EASY",IF(AX1925&gt;40,"UNCERTAIN","HARD"))</f>
        <v>EASY</v>
      </c>
      <c r="AA1925" s="58" t="n">
        <f aca="false">IF($A1925&lt;200,"",AVERAGE($E1876:$E1925)/AVERAGE($E1726:$E1925)-1)</f>
        <v>0.102536040772627</v>
      </c>
      <c r="AB1925" s="59" t="n">
        <f aca="false">LOOKUP($B1925,07_L1政策步階!$A$4:$A$14,07_L1政策步階!$C$4:$C$14)</f>
        <v>0</v>
      </c>
      <c r="AC1925" s="57"/>
      <c r="AD1925" s="57"/>
      <c r="AE1925" s="57"/>
      <c r="AF1925" s="57"/>
      <c r="AG1925" s="57"/>
      <c r="AH1925" s="57"/>
      <c r="AI1925" s="57"/>
      <c r="AJ1925" s="57"/>
      <c r="AK1925" s="57"/>
      <c r="AL1925" s="59" t="n">
        <f aca="false">IF(ISNUMBER($AA1925),IF($AA1925&gt;=0.005,100,IF($AA1925&gt;=-0.015,50,0)),"")</f>
        <v>100</v>
      </c>
      <c r="AM1925" s="59" t="n">
        <f aca="false">IF(ISNUMBER($AB1925),IF($AB1925=1,100,IF($AB1925=0,50,0)),"")</f>
        <v>50</v>
      </c>
      <c r="AN1925" s="0" t="str">
        <f aca="false">IF(ISNUMBER($AC1925),IF($AC1925&gt;=0.001,100,IF($AC1925&gt;=-0.003,50,0)),"")</f>
        <v/>
      </c>
      <c r="AO1925" s="0" t="str">
        <f aca="false">IF(ISNUMBER($AD1925),IF($AD1925&gt;=0.04,100,IF($AD1925&gt;=0,50,0)),"")</f>
        <v/>
      </c>
      <c r="AP1925" s="0" t="str">
        <f aca="false">IF(ISNUMBER($AE1925),IF($AE1925&gt;=25,100,IF($AE1925&gt;=-75,50,0)),"")</f>
        <v/>
      </c>
      <c r="AQ1925" s="0" t="str">
        <f aca="false">IF(ISNUMBER($AF1925),IF($AF1925&gt;0,100,IF($AF1925&gt;=-50,50,0)),"")</f>
        <v/>
      </c>
      <c r="AR1925" s="0" t="str">
        <f aca="false">IF(ISNUMBER($AG1925),IF($AG1925=1,100,IF($AG1925=0,50,0)),"")</f>
        <v/>
      </c>
      <c r="AS1925" s="0" t="str">
        <f aca="false">IF(ISNUMBER($AH1925),IF($AH1925&lt;0,100,IF($AH1925&lt;=20,50,0)),"")</f>
        <v/>
      </c>
      <c r="AT1925" s="0" t="str">
        <f aca="false">IF(ISNUMBER($AI1925),IF($AI1925&lt;0.95,100,IF($AI1925&lt;=1,50,0)),"")</f>
        <v/>
      </c>
      <c r="AU1925" s="0" t="str">
        <f aca="false">IF(ISNUMBER($AJ1925),IF($AJ1925&lt;30,0,IF($AJ1925&lt;40,50,IF($AJ1925&lt;=90,100,50))),"")</f>
        <v/>
      </c>
      <c r="AV1925" s="0" t="str">
        <f aca="false">IF(ISNUMBER($AK1925),IF($AK1925&gt;-0.2,100,IF($AK1925&gt;=-0.4,50,0)),"")</f>
        <v/>
      </c>
      <c r="AW1925" s="59" t="n">
        <f aca="false">01_指標庫!$H$4*ISNUMBER($F1925)+01_指標庫!$H$5*ISNUMBER($AA1925)+01_指標庫!$H$6*ISNUMBER($G1925)+01_指標庫!$H$7*ISNUMBER($H1925)+01_指標庫!$H$8*ISNUMBER($AF1925)+01_指標庫!$H$9*ISNUMBER($AG1925)+01_指標庫!$H$10*ISNUMBER($AB1925)+01_指標庫!$H$11*ISNUMBER($AC1925)+01_指標庫!$H$12*ISNUMBER($AD1925)+01_指標庫!$H$13*ISNUMBER($AE1925)+01_指標庫!$H$14*ISNUMBER($I1925)+01_指標庫!$H$15*ISNUMBER($AH1925)+01_指標庫!$H$16*ISNUMBER($K1925)+01_指標庫!$H$17*ISNUMBER($AI1925)+01_指標庫!$H$18*ISNUMBER($AJ1925)+01_指標庫!$H$19*ISNUMBER($AK1925)+01_指標庫!$H$20*ISNUMBER($BB1925)+01_指標庫!$H$21*ISNUMBER($BC1925)</f>
        <v>51</v>
      </c>
      <c r="AX1925" s="59" t="n">
        <f aca="false">IF(AW1925=0,50,ROUND((01_指標庫!$H$4*IF(ISNUMBER($F1925),L1925,0)+01_指標庫!$H$5*IF(ISNUMBER($AA1925),AL1925,0)+01_指標庫!$H$6*IF(ISNUMBER($G1925),M1925,0)+01_指標庫!$H$7*IF(ISNUMBER($H1925),N1925,0)+01_指標庫!$H$8*IF(ISNUMBER($AF1925),AQ1925,0)+01_指標庫!$H$9*IF(ISNUMBER($AG1925),AR1925,0)+01_指標庫!$H$10*IF(ISNUMBER($AB1925),AM1925,0)+01_指標庫!$H$11*IF(ISNUMBER($AC1925),AN1925,0)+01_指標庫!$H$12*IF(ISNUMBER($AD1925),AO1925,0)+01_指標庫!$H$13*IF(ISNUMBER($AE1925),AP1925,0)+01_指標庫!$H$14*IF(ISNUMBER($I1925),O1925,0)+01_指標庫!$H$15*IF(ISNUMBER($AH1925),AS1925,0)+01_指標庫!$H$16*IF(ISNUMBER($K1925),P1925,0)+01_指標庫!$H$17*IF(ISNUMBER($AI1925),AT1925,0)+01_指標庫!$H$18*IF(ISNUMBER($AJ1925),AU1925,0)+01_指標庫!$H$19*IF(ISNUMBER($AK1925),AV1925,0)+01_指標庫!$H$20*IF(ISNUMBER($BB1925),BB1925,0)+01_指標庫!$H$21*IF(ISNUMBER($BC1925),BC1925,0))/AW1925,1))</f>
        <v>89.2</v>
      </c>
      <c r="AY1925" s="60"/>
      <c r="AZ1925" s="60"/>
      <c r="BA1925" s="58" t="n">
        <f aca="false">AVERAGE($E1921:$E1925)/AVERAGE($E1916:$E1925)-1</f>
        <v>0.000440235498983421</v>
      </c>
      <c r="BB1925" s="59" t="n">
        <f aca="false">IF(ISNUMBER($BA1925),IF(OR($S1925&lt;=-0.03,$BA1925&lt;-0.003),0,IF(OR($S1925&lt;=-0.02,$BA1925&lt;0.01),50,100)),"")</f>
        <v>50</v>
      </c>
      <c r="BC1925" s="0" t="str">
        <f aca="false">IF(OR(COUNT($AZ1925)=0,COUNT($AZ1924)=0),"",IF(OR($AY1925/$AZ1924-1&lt;=-0.03,$AZ1925/$AZ1924-1&lt;=-0.045,IF(COUNT($AZ1916:$AZ1925)=10,AVERAGE($AZ1921:$AZ1925)/AVERAGE($AZ1916:$AZ1925)-1&lt;-0.01,FALSE())),0,IF(OR($AZ1925/$AZ1924-1&lt;=-0.02,IF(COUNT($AZ1916:$AZ1925)=10,AVERAGE($AZ1921:$AZ1925)/AVERAGE($AZ1916:$AZ1925)-1&lt;0.005,FALSE())),50,100)))</f>
        <v/>
      </c>
    </row>
    <row r="1926" customFormat="false" ht="15" hidden="false" customHeight="true" outlineLevel="0" collapsed="false">
      <c r="A1926" s="47" t="n">
        <v>1922</v>
      </c>
      <c r="B1926" s="48" t="n">
        <v>45349</v>
      </c>
      <c r="C1926" s="47" t="n">
        <v>2024</v>
      </c>
      <c r="D1926" s="49" t="s">
        <v>237</v>
      </c>
      <c r="E1926" s="50" t="n">
        <v>17971.05</v>
      </c>
      <c r="F1926" s="51" t="n">
        <v>0.151886</v>
      </c>
      <c r="G1926" s="51" t="n">
        <v>-0.001869</v>
      </c>
      <c r="H1926" s="52" t="n">
        <v>0.8571</v>
      </c>
      <c r="I1926" s="53" t="n">
        <v>326</v>
      </c>
      <c r="J1926" s="47" t="s">
        <v>235</v>
      </c>
      <c r="K1926" s="54" t="n">
        <v>13.43</v>
      </c>
      <c r="L1926" s="55" t="n">
        <f aca="false">IF(COUNT(F1926)=0,50,IF(F1926&gt;=0,100,IF(F1926&gt;=-0.02,50,0)))</f>
        <v>100</v>
      </c>
      <c r="M1926" s="55" t="n">
        <f aca="false">IF(COUNT(G1926)=0,50,IF(G1926&gt;-0.06,100,IF(G1926&gt;-0.15,50,0)))</f>
        <v>100</v>
      </c>
      <c r="N1926" s="55" t="n">
        <f aca="false">IF(COUNT(H1926)=0,50,IF(H1926&gt;=0.6,100,IF(H1926&gt;=0.4,50,0)))</f>
        <v>100</v>
      </c>
      <c r="O1926" s="55" t="n">
        <f aca="false">IF(COUNT(I1926)=0,50,IF(J1926="proxy_vix",50,IF(I1926&lt;350,100,IF(I1926&lt;=450,50,0))))</f>
        <v>100</v>
      </c>
      <c r="P1926" s="55" t="n">
        <f aca="false">IF(COUNT(K1926)=0,50,IF(K1926&lt;20,100,IF(K1926&lt;=25,50,0)))</f>
        <v>100</v>
      </c>
      <c r="Q1926" s="54"/>
      <c r="R1926" s="47"/>
      <c r="S1926" s="51" t="n">
        <f aca="false">$E1926/$E1925-1</f>
        <v>0.00210334611586349</v>
      </c>
      <c r="T1926" s="56" t="n">
        <f aca="false">$K1926/$K1925-1</f>
        <v>-0.022561863173217</v>
      </c>
      <c r="V1926" s="57"/>
      <c r="W1926" s="57"/>
      <c r="Y1926" s="1" t="str">
        <f aca="false">IF(AX1926&gt;=70,"EASY",IF(AX1926&gt;40,"UNCERTAIN","HARD"))</f>
        <v>EASY</v>
      </c>
      <c r="AA1926" s="58" t="n">
        <f aca="false">IF($A1926&lt;200,"",AVERAGE($E1877:$E1926)/AVERAGE($E1727:$E1926)-1)</f>
        <v>0.102708285770223</v>
      </c>
      <c r="AB1926" s="59" t="n">
        <f aca="false">LOOKUP($B1926,07_L1政策步階!$A$4:$A$14,07_L1政策步階!$C$4:$C$14)</f>
        <v>0</v>
      </c>
      <c r="AC1926" s="57"/>
      <c r="AD1926" s="57"/>
      <c r="AE1926" s="57"/>
      <c r="AF1926" s="57"/>
      <c r="AG1926" s="57"/>
      <c r="AH1926" s="57"/>
      <c r="AI1926" s="57"/>
      <c r="AJ1926" s="57"/>
      <c r="AK1926" s="57"/>
      <c r="AL1926" s="59" t="n">
        <f aca="false">IF(ISNUMBER($AA1926),IF($AA1926&gt;=0.005,100,IF($AA1926&gt;=-0.015,50,0)),"")</f>
        <v>100</v>
      </c>
      <c r="AM1926" s="59" t="n">
        <f aca="false">IF(ISNUMBER($AB1926),IF($AB1926=1,100,IF($AB1926=0,50,0)),"")</f>
        <v>50</v>
      </c>
      <c r="AN1926" s="0" t="str">
        <f aca="false">IF(ISNUMBER($AC1926),IF($AC1926&gt;=0.001,100,IF($AC1926&gt;=-0.003,50,0)),"")</f>
        <v/>
      </c>
      <c r="AO1926" s="0" t="str">
        <f aca="false">IF(ISNUMBER($AD1926),IF($AD1926&gt;=0.04,100,IF($AD1926&gt;=0,50,0)),"")</f>
        <v/>
      </c>
      <c r="AP1926" s="0" t="str">
        <f aca="false">IF(ISNUMBER($AE1926),IF($AE1926&gt;=25,100,IF($AE1926&gt;=-75,50,0)),"")</f>
        <v/>
      </c>
      <c r="AQ1926" s="0" t="str">
        <f aca="false">IF(ISNUMBER($AF1926),IF($AF1926&gt;0,100,IF($AF1926&gt;=-50,50,0)),"")</f>
        <v/>
      </c>
      <c r="AR1926" s="0" t="str">
        <f aca="false">IF(ISNUMBER($AG1926),IF($AG1926=1,100,IF($AG1926=0,50,0)),"")</f>
        <v/>
      </c>
      <c r="AS1926" s="0" t="str">
        <f aca="false">IF(ISNUMBER($AH1926),IF($AH1926&lt;0,100,IF($AH1926&lt;=20,50,0)),"")</f>
        <v/>
      </c>
      <c r="AT1926" s="0" t="str">
        <f aca="false">IF(ISNUMBER($AI1926),IF($AI1926&lt;0.95,100,IF($AI1926&lt;=1,50,0)),"")</f>
        <v/>
      </c>
      <c r="AU1926" s="0" t="str">
        <f aca="false">IF(ISNUMBER($AJ1926),IF($AJ1926&lt;30,0,IF($AJ1926&lt;40,50,IF($AJ1926&lt;=90,100,50))),"")</f>
        <v/>
      </c>
      <c r="AV1926" s="0" t="str">
        <f aca="false">IF(ISNUMBER($AK1926),IF($AK1926&gt;-0.2,100,IF($AK1926&gt;=-0.4,50,0)),"")</f>
        <v/>
      </c>
      <c r="AW1926" s="59" t="n">
        <f aca="false">01_指標庫!$H$4*ISNUMBER($F1926)+01_指標庫!$H$5*ISNUMBER($AA1926)+01_指標庫!$H$6*ISNUMBER($G1926)+01_指標庫!$H$7*ISNUMBER($H1926)+01_指標庫!$H$8*ISNUMBER($AF1926)+01_指標庫!$H$9*ISNUMBER($AG1926)+01_指標庫!$H$10*ISNUMBER($AB1926)+01_指標庫!$H$11*ISNUMBER($AC1926)+01_指標庫!$H$12*ISNUMBER($AD1926)+01_指標庫!$H$13*ISNUMBER($AE1926)+01_指標庫!$H$14*ISNUMBER($I1926)+01_指標庫!$H$15*ISNUMBER($AH1926)+01_指標庫!$H$16*ISNUMBER($K1926)+01_指標庫!$H$17*ISNUMBER($AI1926)+01_指標庫!$H$18*ISNUMBER($AJ1926)+01_指標庫!$H$19*ISNUMBER($AK1926)+01_指標庫!$H$20*ISNUMBER($BB1926)+01_指標庫!$H$21*ISNUMBER($BC1926)</f>
        <v>51</v>
      </c>
      <c r="AX1926" s="59" t="n">
        <f aca="false">IF(AW1926=0,50,ROUND((01_指標庫!$H$4*IF(ISNUMBER($F1926),L1926,0)+01_指標庫!$H$5*IF(ISNUMBER($AA1926),AL1926,0)+01_指標庫!$H$6*IF(ISNUMBER($G1926),M1926,0)+01_指標庫!$H$7*IF(ISNUMBER($H1926),N1926,0)+01_指標庫!$H$8*IF(ISNUMBER($AF1926),AQ1926,0)+01_指標庫!$H$9*IF(ISNUMBER($AG1926),AR1926,0)+01_指標庫!$H$10*IF(ISNUMBER($AB1926),AM1926,0)+01_指標庫!$H$11*IF(ISNUMBER($AC1926),AN1926,0)+01_指標庫!$H$12*IF(ISNUMBER($AD1926),AO1926,0)+01_指標庫!$H$13*IF(ISNUMBER($AE1926),AP1926,0)+01_指標庫!$H$14*IF(ISNUMBER($I1926),O1926,0)+01_指標庫!$H$15*IF(ISNUMBER($AH1926),AS1926,0)+01_指標庫!$H$16*IF(ISNUMBER($K1926),P1926,0)+01_指標庫!$H$17*IF(ISNUMBER($AI1926),AT1926,0)+01_指標庫!$H$18*IF(ISNUMBER($AJ1926),AU1926,0)+01_指標庫!$H$19*IF(ISNUMBER($AK1926),AV1926,0)+01_指標庫!$H$20*IF(ISNUMBER($BB1926),BB1926,0)+01_指標庫!$H$21*IF(ISNUMBER($BC1926),BC1926,0))/AW1926,1))</f>
        <v>89.2</v>
      </c>
      <c r="AY1926" s="60"/>
      <c r="AZ1926" s="60"/>
      <c r="BA1926" s="58" t="n">
        <f aca="false">AVERAGE($E1922:$E1926)/AVERAGE($E1917:$E1926)-1</f>
        <v>0.00472269924124702</v>
      </c>
      <c r="BB1926" s="59" t="n">
        <f aca="false">IF(ISNUMBER($BA1926),IF(OR($S1926&lt;=-0.03,$BA1926&lt;-0.003),0,IF(OR($S1926&lt;=-0.02,$BA1926&lt;0.01),50,100)),"")</f>
        <v>50</v>
      </c>
      <c r="BC1926" s="0" t="str">
        <f aca="false">IF(OR(COUNT($AZ1926)=0,COUNT($AZ1925)=0),"",IF(OR($AY1926/$AZ1925-1&lt;=-0.03,$AZ1926/$AZ1925-1&lt;=-0.045,IF(COUNT($AZ1917:$AZ1926)=10,AVERAGE($AZ1922:$AZ1926)/AVERAGE($AZ1917:$AZ1926)-1&lt;-0.01,FALSE())),0,IF(OR($AZ1926/$AZ1925-1&lt;=-0.02,IF(COUNT($AZ1917:$AZ1926)=10,AVERAGE($AZ1922:$AZ1926)/AVERAGE($AZ1917:$AZ1926)-1&lt;0.005,FALSE())),50,100)))</f>
        <v/>
      </c>
    </row>
    <row r="1927" customFormat="false" ht="15" hidden="false" customHeight="true" outlineLevel="0" collapsed="false">
      <c r="A1927" s="47" t="n">
        <v>1923</v>
      </c>
      <c r="B1927" s="48" t="n">
        <v>45350</v>
      </c>
      <c r="C1927" s="47" t="n">
        <v>2024</v>
      </c>
      <c r="D1927" s="49" t="s">
        <v>238</v>
      </c>
      <c r="E1927" s="50" t="n">
        <v>17874.5</v>
      </c>
      <c r="F1927" s="51" t="n">
        <v>0.144053</v>
      </c>
      <c r="G1927" s="51" t="n">
        <v>-0.007231</v>
      </c>
      <c r="H1927" s="52" t="n">
        <v>0.8571</v>
      </c>
      <c r="I1927" s="53" t="n">
        <v>331</v>
      </c>
      <c r="J1927" s="47" t="s">
        <v>235</v>
      </c>
      <c r="K1927" s="54" t="n">
        <v>13.84</v>
      </c>
      <c r="L1927" s="55" t="n">
        <f aca="false">IF(COUNT(F1927)=0,50,IF(F1927&gt;=0,100,IF(F1927&gt;=-0.02,50,0)))</f>
        <v>100</v>
      </c>
      <c r="M1927" s="55" t="n">
        <f aca="false">IF(COUNT(G1927)=0,50,IF(G1927&gt;-0.06,100,IF(G1927&gt;-0.15,50,0)))</f>
        <v>100</v>
      </c>
      <c r="N1927" s="55" t="n">
        <f aca="false">IF(COUNT(H1927)=0,50,IF(H1927&gt;=0.6,100,IF(H1927&gt;=0.4,50,0)))</f>
        <v>100</v>
      </c>
      <c r="O1927" s="55" t="n">
        <f aca="false">IF(COUNT(I1927)=0,50,IF(J1927="proxy_vix",50,IF(I1927&lt;350,100,IF(I1927&lt;=450,50,0))))</f>
        <v>100</v>
      </c>
      <c r="P1927" s="55" t="n">
        <f aca="false">IF(COUNT(K1927)=0,50,IF(K1927&lt;20,100,IF(K1927&lt;=25,50,0)))</f>
        <v>100</v>
      </c>
      <c r="Q1927" s="54"/>
      <c r="R1927" s="47"/>
      <c r="S1927" s="51" t="n">
        <f aca="false">$E1927/$E1926-1</f>
        <v>-0.00537252970750179</v>
      </c>
      <c r="T1927" s="56" t="n">
        <f aca="false">$K1927/$K1926-1</f>
        <v>0.0305286671630678</v>
      </c>
      <c r="V1927" s="57"/>
      <c r="W1927" s="57"/>
      <c r="Y1927" s="1" t="str">
        <f aca="false">IF(AX1927&gt;=70,"EASY",IF(AX1927&gt;40,"UNCERTAIN","HARD"))</f>
        <v>EASY</v>
      </c>
      <c r="AA1927" s="58" t="n">
        <f aca="false">IF($A1927&lt;200,"",AVERAGE($E1878:$E1927)/AVERAGE($E1728:$E1927)-1)</f>
        <v>0.102836724743166</v>
      </c>
      <c r="AB1927" s="59" t="n">
        <f aca="false">LOOKUP($B1927,07_L1政策步階!$A$4:$A$14,07_L1政策步階!$C$4:$C$14)</f>
        <v>0</v>
      </c>
      <c r="AC1927" s="57"/>
      <c r="AD1927" s="57"/>
      <c r="AE1927" s="57"/>
      <c r="AF1927" s="57"/>
      <c r="AG1927" s="57"/>
      <c r="AH1927" s="57"/>
      <c r="AI1927" s="57"/>
      <c r="AJ1927" s="57"/>
      <c r="AK1927" s="57"/>
      <c r="AL1927" s="59" t="n">
        <f aca="false">IF(ISNUMBER($AA1927),IF($AA1927&gt;=0.005,100,IF($AA1927&gt;=-0.015,50,0)),"")</f>
        <v>100</v>
      </c>
      <c r="AM1927" s="59" t="n">
        <f aca="false">IF(ISNUMBER($AB1927),IF($AB1927=1,100,IF($AB1927=0,50,0)),"")</f>
        <v>50</v>
      </c>
      <c r="AN1927" s="0" t="str">
        <f aca="false">IF(ISNUMBER($AC1927),IF($AC1927&gt;=0.001,100,IF($AC1927&gt;=-0.003,50,0)),"")</f>
        <v/>
      </c>
      <c r="AO1927" s="0" t="str">
        <f aca="false">IF(ISNUMBER($AD1927),IF($AD1927&gt;=0.04,100,IF($AD1927&gt;=0,50,0)),"")</f>
        <v/>
      </c>
      <c r="AP1927" s="0" t="str">
        <f aca="false">IF(ISNUMBER($AE1927),IF($AE1927&gt;=25,100,IF($AE1927&gt;=-75,50,0)),"")</f>
        <v/>
      </c>
      <c r="AQ1927" s="0" t="str">
        <f aca="false">IF(ISNUMBER($AF1927),IF($AF1927&gt;0,100,IF($AF1927&gt;=-50,50,0)),"")</f>
        <v/>
      </c>
      <c r="AR1927" s="0" t="str">
        <f aca="false">IF(ISNUMBER($AG1927),IF($AG1927=1,100,IF($AG1927=0,50,0)),"")</f>
        <v/>
      </c>
      <c r="AS1927" s="0" t="str">
        <f aca="false">IF(ISNUMBER($AH1927),IF($AH1927&lt;0,100,IF($AH1927&lt;=20,50,0)),"")</f>
        <v/>
      </c>
      <c r="AT1927" s="0" t="str">
        <f aca="false">IF(ISNUMBER($AI1927),IF($AI1927&lt;0.95,100,IF($AI1927&lt;=1,50,0)),"")</f>
        <v/>
      </c>
      <c r="AU1927" s="0" t="str">
        <f aca="false">IF(ISNUMBER($AJ1927),IF($AJ1927&lt;30,0,IF($AJ1927&lt;40,50,IF($AJ1927&lt;=90,100,50))),"")</f>
        <v/>
      </c>
      <c r="AV1927" s="0" t="str">
        <f aca="false">IF(ISNUMBER($AK1927),IF($AK1927&gt;-0.2,100,IF($AK1927&gt;=-0.4,50,0)),"")</f>
        <v/>
      </c>
      <c r="AW1927" s="59" t="n">
        <f aca="false">01_指標庫!$H$4*ISNUMBER($F1927)+01_指標庫!$H$5*ISNUMBER($AA1927)+01_指標庫!$H$6*ISNUMBER($G1927)+01_指標庫!$H$7*ISNUMBER($H1927)+01_指標庫!$H$8*ISNUMBER($AF1927)+01_指標庫!$H$9*ISNUMBER($AG1927)+01_指標庫!$H$10*ISNUMBER($AB1927)+01_指標庫!$H$11*ISNUMBER($AC1927)+01_指標庫!$H$12*ISNUMBER($AD1927)+01_指標庫!$H$13*ISNUMBER($AE1927)+01_指標庫!$H$14*ISNUMBER($I1927)+01_指標庫!$H$15*ISNUMBER($AH1927)+01_指標庫!$H$16*ISNUMBER($K1927)+01_指標庫!$H$17*ISNUMBER($AI1927)+01_指標庫!$H$18*ISNUMBER($AJ1927)+01_指標庫!$H$19*ISNUMBER($AK1927)+01_指標庫!$H$20*ISNUMBER($BB1927)+01_指標庫!$H$21*ISNUMBER($BC1927)</f>
        <v>51</v>
      </c>
      <c r="AX1927" s="59" t="n">
        <f aca="false">IF(AW1927=0,50,ROUND((01_指標庫!$H$4*IF(ISNUMBER($F1927),L1927,0)+01_指標庫!$H$5*IF(ISNUMBER($AA1927),AL1927,0)+01_指標庫!$H$6*IF(ISNUMBER($G1927),M1927,0)+01_指標庫!$H$7*IF(ISNUMBER($H1927),N1927,0)+01_指標庫!$H$8*IF(ISNUMBER($AF1927),AQ1927,0)+01_指標庫!$H$9*IF(ISNUMBER($AG1927),AR1927,0)+01_指標庫!$H$10*IF(ISNUMBER($AB1927),AM1927,0)+01_指標庫!$H$11*IF(ISNUMBER($AC1927),AN1927,0)+01_指標庫!$H$12*IF(ISNUMBER($AD1927),AO1927,0)+01_指標庫!$H$13*IF(ISNUMBER($AE1927),AP1927,0)+01_指標庫!$H$14*IF(ISNUMBER($I1927),O1927,0)+01_指標庫!$H$15*IF(ISNUMBER($AH1927),AS1927,0)+01_指標庫!$H$16*IF(ISNUMBER($K1927),P1927,0)+01_指標庫!$H$17*IF(ISNUMBER($AI1927),AT1927,0)+01_指標庫!$H$18*IF(ISNUMBER($AJ1927),AU1927,0)+01_指標庫!$H$19*IF(ISNUMBER($AK1927),AV1927,0)+01_指標庫!$H$20*IF(ISNUMBER($BB1927),BB1927,0)+01_指標庫!$H$21*IF(ISNUMBER($BC1927),BC1927,0))/AW1927,1))</f>
        <v>89.2</v>
      </c>
      <c r="AY1927" s="60"/>
      <c r="AZ1927" s="60"/>
      <c r="BA1927" s="58" t="n">
        <f aca="false">AVERAGE($E1923:$E1927)/AVERAGE($E1918:$E1927)-1</f>
        <v>0.00761909179257869</v>
      </c>
      <c r="BB1927" s="59" t="n">
        <f aca="false">IF(ISNUMBER($BA1927),IF(OR($S1927&lt;=-0.03,$BA1927&lt;-0.003),0,IF(OR($S1927&lt;=-0.02,$BA1927&lt;0.01),50,100)),"")</f>
        <v>50</v>
      </c>
      <c r="BC1927" s="0" t="str">
        <f aca="false">IF(OR(COUNT($AZ1927)=0,COUNT($AZ1926)=0),"",IF(OR($AY1927/$AZ1926-1&lt;=-0.03,$AZ1927/$AZ1926-1&lt;=-0.045,IF(COUNT($AZ1918:$AZ1927)=10,AVERAGE($AZ1923:$AZ1927)/AVERAGE($AZ1918:$AZ1927)-1&lt;-0.01,FALSE())),0,IF(OR($AZ1927/$AZ1926-1&lt;=-0.02,IF(COUNT($AZ1918:$AZ1927)=10,AVERAGE($AZ1923:$AZ1927)/AVERAGE($AZ1918:$AZ1927)-1&lt;0.005,FALSE())),50,100)))</f>
        <v/>
      </c>
    </row>
    <row r="1928" customFormat="false" ht="15" hidden="false" customHeight="true" outlineLevel="0" collapsed="false">
      <c r="A1928" s="47" t="n">
        <v>1924</v>
      </c>
      <c r="B1928" s="48" t="n">
        <v>45351</v>
      </c>
      <c r="C1928" s="47" t="n">
        <v>2024</v>
      </c>
      <c r="D1928" s="49" t="s">
        <v>239</v>
      </c>
      <c r="E1928" s="50" t="n">
        <v>18043.85</v>
      </c>
      <c r="F1928" s="51" t="n">
        <v>0.153156</v>
      </c>
      <c r="G1928" s="51" t="n">
        <v>0</v>
      </c>
      <c r="H1928" s="52" t="n">
        <v>0.8776</v>
      </c>
      <c r="I1928" s="53" t="n">
        <v>329</v>
      </c>
      <c r="J1928" s="47" t="s">
        <v>235</v>
      </c>
      <c r="K1928" s="54" t="n">
        <v>13.4</v>
      </c>
      <c r="L1928" s="55" t="n">
        <f aca="false">IF(COUNT(F1928)=0,50,IF(F1928&gt;=0,100,IF(F1928&gt;=-0.02,50,0)))</f>
        <v>100</v>
      </c>
      <c r="M1928" s="55" t="n">
        <f aca="false">IF(COUNT(G1928)=0,50,IF(G1928&gt;-0.06,100,IF(G1928&gt;-0.15,50,0)))</f>
        <v>100</v>
      </c>
      <c r="N1928" s="55" t="n">
        <f aca="false">IF(COUNT(H1928)=0,50,IF(H1928&gt;=0.6,100,IF(H1928&gt;=0.4,50,0)))</f>
        <v>100</v>
      </c>
      <c r="O1928" s="55" t="n">
        <f aca="false">IF(COUNT(I1928)=0,50,IF(J1928="proxy_vix",50,IF(I1928&lt;350,100,IF(I1928&lt;=450,50,0))))</f>
        <v>100</v>
      </c>
      <c r="P1928" s="55" t="n">
        <f aca="false">IF(COUNT(K1928)=0,50,IF(K1928&lt;20,100,IF(K1928&lt;=25,50,0)))</f>
        <v>100</v>
      </c>
      <c r="Q1928" s="54"/>
      <c r="R1928" s="47"/>
      <c r="S1928" s="51" t="n">
        <f aca="false">$E1928/$E1927-1</f>
        <v>0.00947439089205293</v>
      </c>
      <c r="T1928" s="56" t="n">
        <f aca="false">$K1928/$K1927-1</f>
        <v>-0.0317919075144508</v>
      </c>
      <c r="V1928" s="57"/>
      <c r="W1928" s="57"/>
      <c r="Y1928" s="1" t="str">
        <f aca="false">IF(AX1928&gt;=70,"EASY",IF(AX1928&gt;40,"UNCERTAIN","HARD"))</f>
        <v>EASY</v>
      </c>
      <c r="AA1928" s="58" t="n">
        <f aca="false">IF($A1928&lt;200,"",AVERAGE($E1879:$E1928)/AVERAGE($E1729:$E1928)-1)</f>
        <v>0.102994649117349</v>
      </c>
      <c r="AB1928" s="59" t="n">
        <f aca="false">LOOKUP($B1928,07_L1政策步階!$A$4:$A$14,07_L1政策步階!$C$4:$C$14)</f>
        <v>0</v>
      </c>
      <c r="AC1928" s="57"/>
      <c r="AD1928" s="57"/>
      <c r="AE1928" s="57"/>
      <c r="AF1928" s="57"/>
      <c r="AG1928" s="57"/>
      <c r="AH1928" s="57"/>
      <c r="AI1928" s="57"/>
      <c r="AJ1928" s="57"/>
      <c r="AK1928" s="57"/>
      <c r="AL1928" s="59" t="n">
        <f aca="false">IF(ISNUMBER($AA1928),IF($AA1928&gt;=0.005,100,IF($AA1928&gt;=-0.015,50,0)),"")</f>
        <v>100</v>
      </c>
      <c r="AM1928" s="59" t="n">
        <f aca="false">IF(ISNUMBER($AB1928),IF($AB1928=1,100,IF($AB1928=0,50,0)),"")</f>
        <v>50</v>
      </c>
      <c r="AN1928" s="0" t="str">
        <f aca="false">IF(ISNUMBER($AC1928),IF($AC1928&gt;=0.001,100,IF($AC1928&gt;=-0.003,50,0)),"")</f>
        <v/>
      </c>
      <c r="AO1928" s="0" t="str">
        <f aca="false">IF(ISNUMBER($AD1928),IF($AD1928&gt;=0.04,100,IF($AD1928&gt;=0,50,0)),"")</f>
        <v/>
      </c>
      <c r="AP1928" s="0" t="str">
        <f aca="false">IF(ISNUMBER($AE1928),IF($AE1928&gt;=25,100,IF($AE1928&gt;=-75,50,0)),"")</f>
        <v/>
      </c>
      <c r="AQ1928" s="0" t="str">
        <f aca="false">IF(ISNUMBER($AF1928),IF($AF1928&gt;0,100,IF($AF1928&gt;=-50,50,0)),"")</f>
        <v/>
      </c>
      <c r="AR1928" s="0" t="str">
        <f aca="false">IF(ISNUMBER($AG1928),IF($AG1928=1,100,IF($AG1928=0,50,0)),"")</f>
        <v/>
      </c>
      <c r="AS1928" s="0" t="str">
        <f aca="false">IF(ISNUMBER($AH1928),IF($AH1928&lt;0,100,IF($AH1928&lt;=20,50,0)),"")</f>
        <v/>
      </c>
      <c r="AT1928" s="0" t="str">
        <f aca="false">IF(ISNUMBER($AI1928),IF($AI1928&lt;0.95,100,IF($AI1928&lt;=1,50,0)),"")</f>
        <v/>
      </c>
      <c r="AU1928" s="0" t="str">
        <f aca="false">IF(ISNUMBER($AJ1928),IF($AJ1928&lt;30,0,IF($AJ1928&lt;40,50,IF($AJ1928&lt;=90,100,50))),"")</f>
        <v/>
      </c>
      <c r="AV1928" s="0" t="str">
        <f aca="false">IF(ISNUMBER($AK1928),IF($AK1928&gt;-0.2,100,IF($AK1928&gt;=-0.4,50,0)),"")</f>
        <v/>
      </c>
      <c r="AW1928" s="59" t="n">
        <f aca="false">01_指標庫!$H$4*ISNUMBER($F1928)+01_指標庫!$H$5*ISNUMBER($AA1928)+01_指標庫!$H$6*ISNUMBER($G1928)+01_指標庫!$H$7*ISNUMBER($H1928)+01_指標庫!$H$8*ISNUMBER($AF1928)+01_指標庫!$H$9*ISNUMBER($AG1928)+01_指標庫!$H$10*ISNUMBER($AB1928)+01_指標庫!$H$11*ISNUMBER($AC1928)+01_指標庫!$H$12*ISNUMBER($AD1928)+01_指標庫!$H$13*ISNUMBER($AE1928)+01_指標庫!$H$14*ISNUMBER($I1928)+01_指標庫!$H$15*ISNUMBER($AH1928)+01_指標庫!$H$16*ISNUMBER($K1928)+01_指標庫!$H$17*ISNUMBER($AI1928)+01_指標庫!$H$18*ISNUMBER($AJ1928)+01_指標庫!$H$19*ISNUMBER($AK1928)+01_指標庫!$H$20*ISNUMBER($BB1928)+01_指標庫!$H$21*ISNUMBER($BC1928)</f>
        <v>51</v>
      </c>
      <c r="AX1928" s="59" t="n">
        <f aca="false">IF(AW1928=0,50,ROUND((01_指標庫!$H$4*IF(ISNUMBER($F1928),L1928,0)+01_指標庫!$H$5*IF(ISNUMBER($AA1928),AL1928,0)+01_指標庫!$H$6*IF(ISNUMBER($G1928),M1928,0)+01_指標庫!$H$7*IF(ISNUMBER($H1928),N1928,0)+01_指標庫!$H$8*IF(ISNUMBER($AF1928),AQ1928,0)+01_指標庫!$H$9*IF(ISNUMBER($AG1928),AR1928,0)+01_指標庫!$H$10*IF(ISNUMBER($AB1928),AM1928,0)+01_指標庫!$H$11*IF(ISNUMBER($AC1928),AN1928,0)+01_指標庫!$H$12*IF(ISNUMBER($AD1928),AO1928,0)+01_指標庫!$H$13*IF(ISNUMBER($AE1928),AP1928,0)+01_指標庫!$H$14*IF(ISNUMBER($I1928),O1928,0)+01_指標庫!$H$15*IF(ISNUMBER($AH1928),AS1928,0)+01_指標庫!$H$16*IF(ISNUMBER($K1928),P1928,0)+01_指標庫!$H$17*IF(ISNUMBER($AI1928),AT1928,0)+01_指標庫!$H$18*IF(ISNUMBER($AJ1928),AU1928,0)+01_指標庫!$H$19*IF(ISNUMBER($AK1928),AV1928,0)+01_指標庫!$H$20*IF(ISNUMBER($BB1928),BB1928,0)+01_指標庫!$H$21*IF(ISNUMBER($BC1928),BC1928,0))/AW1928,1))</f>
        <v>89.2</v>
      </c>
      <c r="AY1928" s="60"/>
      <c r="AZ1928" s="60"/>
      <c r="BA1928" s="58" t="n">
        <f aca="false">AVERAGE($E1924:$E1928)/AVERAGE($E1919:$E1928)-1</f>
        <v>0.00672340867000232</v>
      </c>
      <c r="BB1928" s="59" t="n">
        <f aca="false">IF(ISNUMBER($BA1928),IF(OR($S1928&lt;=-0.03,$BA1928&lt;-0.003),0,IF(OR($S1928&lt;=-0.02,$BA1928&lt;0.01),50,100)),"")</f>
        <v>50</v>
      </c>
      <c r="BC1928" s="0" t="str">
        <f aca="false">IF(OR(COUNT($AZ1928)=0,COUNT($AZ1927)=0),"",IF(OR($AY1928/$AZ1927-1&lt;=-0.03,$AZ1928/$AZ1927-1&lt;=-0.045,IF(COUNT($AZ1919:$AZ1928)=10,AVERAGE($AZ1924:$AZ1928)/AVERAGE($AZ1919:$AZ1928)-1&lt;-0.01,FALSE())),0,IF(OR($AZ1928/$AZ1927-1&lt;=-0.02,IF(COUNT($AZ1919:$AZ1928)=10,AVERAGE($AZ1924:$AZ1928)/AVERAGE($AZ1919:$AZ1928)-1&lt;0.005,FALSE())),50,100)))</f>
        <v/>
      </c>
    </row>
    <row r="1929" customFormat="false" ht="15" hidden="false" customHeight="true" outlineLevel="0" collapsed="false">
      <c r="A1929" s="47" t="n">
        <v>1925</v>
      </c>
      <c r="B1929" s="48" t="n">
        <v>45352</v>
      </c>
      <c r="C1929" s="47" t="n">
        <v>2024</v>
      </c>
      <c r="D1929" s="49" t="s">
        <v>234</v>
      </c>
      <c r="E1929" s="50" t="n">
        <v>18302.91</v>
      </c>
      <c r="F1929" s="51" t="n">
        <v>0.167887</v>
      </c>
      <c r="G1929" s="51" t="n">
        <v>0</v>
      </c>
      <c r="H1929" s="52" t="n">
        <v>0.8776</v>
      </c>
      <c r="I1929" s="53" t="n">
        <v>332</v>
      </c>
      <c r="J1929" s="47" t="s">
        <v>235</v>
      </c>
      <c r="K1929" s="54" t="n">
        <v>13.11</v>
      </c>
      <c r="L1929" s="55" t="n">
        <f aca="false">IF(COUNT(F1929)=0,50,IF(F1929&gt;=0,100,IF(F1929&gt;=-0.02,50,0)))</f>
        <v>100</v>
      </c>
      <c r="M1929" s="55" t="n">
        <f aca="false">IF(COUNT(G1929)=0,50,IF(G1929&gt;-0.06,100,IF(G1929&gt;-0.15,50,0)))</f>
        <v>100</v>
      </c>
      <c r="N1929" s="55" t="n">
        <f aca="false">IF(COUNT(H1929)=0,50,IF(H1929&gt;=0.6,100,IF(H1929&gt;=0.4,50,0)))</f>
        <v>100</v>
      </c>
      <c r="O1929" s="55" t="n">
        <f aca="false">IF(COUNT(I1929)=0,50,IF(J1929="proxy_vix",50,IF(I1929&lt;350,100,IF(I1929&lt;=450,50,0))))</f>
        <v>100</v>
      </c>
      <c r="P1929" s="55" t="n">
        <f aca="false">IF(COUNT(K1929)=0,50,IF(K1929&lt;20,100,IF(K1929&lt;=25,50,0)))</f>
        <v>100</v>
      </c>
      <c r="Q1929" s="54"/>
      <c r="R1929" s="47"/>
      <c r="S1929" s="51" t="n">
        <f aca="false">$E1929/$E1928-1</f>
        <v>0.0143572463748036</v>
      </c>
      <c r="T1929" s="56" t="n">
        <f aca="false">$K1929/$K1928-1</f>
        <v>-0.0216417910447762</v>
      </c>
      <c r="V1929" s="57"/>
      <c r="W1929" s="57"/>
      <c r="Y1929" s="1" t="str">
        <f aca="false">IF(AX1929&gt;=70,"EASY",IF(AX1929&gt;40,"UNCERTAIN","HARD"))</f>
        <v>EASY</v>
      </c>
      <c r="AA1929" s="58" t="n">
        <f aca="false">IF($A1929&lt;200,"",AVERAGE($E1880:$E1929)/AVERAGE($E1730:$E1929)-1)</f>
        <v>0.103281615969628</v>
      </c>
      <c r="AB1929" s="59" t="n">
        <f aca="false">LOOKUP($B1929,07_L1政策步階!$A$4:$A$14,07_L1政策步階!$C$4:$C$14)</f>
        <v>0</v>
      </c>
      <c r="AC1929" s="57"/>
      <c r="AD1929" s="57"/>
      <c r="AE1929" s="57"/>
      <c r="AF1929" s="57"/>
      <c r="AG1929" s="57"/>
      <c r="AH1929" s="57"/>
      <c r="AI1929" s="57"/>
      <c r="AJ1929" s="57"/>
      <c r="AK1929" s="57"/>
      <c r="AL1929" s="59" t="n">
        <f aca="false">IF(ISNUMBER($AA1929),IF($AA1929&gt;=0.005,100,IF($AA1929&gt;=-0.015,50,0)),"")</f>
        <v>100</v>
      </c>
      <c r="AM1929" s="59" t="n">
        <f aca="false">IF(ISNUMBER($AB1929),IF($AB1929=1,100,IF($AB1929=0,50,0)),"")</f>
        <v>50</v>
      </c>
      <c r="AN1929" s="0" t="str">
        <f aca="false">IF(ISNUMBER($AC1929),IF($AC1929&gt;=0.001,100,IF($AC1929&gt;=-0.003,50,0)),"")</f>
        <v/>
      </c>
      <c r="AO1929" s="0" t="str">
        <f aca="false">IF(ISNUMBER($AD1929),IF($AD1929&gt;=0.04,100,IF($AD1929&gt;=0,50,0)),"")</f>
        <v/>
      </c>
      <c r="AP1929" s="0" t="str">
        <f aca="false">IF(ISNUMBER($AE1929),IF($AE1929&gt;=25,100,IF($AE1929&gt;=-75,50,0)),"")</f>
        <v/>
      </c>
      <c r="AQ1929" s="0" t="str">
        <f aca="false">IF(ISNUMBER($AF1929),IF($AF1929&gt;0,100,IF($AF1929&gt;=-50,50,0)),"")</f>
        <v/>
      </c>
      <c r="AR1929" s="0" t="str">
        <f aca="false">IF(ISNUMBER($AG1929),IF($AG1929=1,100,IF($AG1929=0,50,0)),"")</f>
        <v/>
      </c>
      <c r="AS1929" s="0" t="str">
        <f aca="false">IF(ISNUMBER($AH1929),IF($AH1929&lt;0,100,IF($AH1929&lt;=20,50,0)),"")</f>
        <v/>
      </c>
      <c r="AT1929" s="0" t="str">
        <f aca="false">IF(ISNUMBER($AI1929),IF($AI1929&lt;0.95,100,IF($AI1929&lt;=1,50,0)),"")</f>
        <v/>
      </c>
      <c r="AU1929" s="0" t="str">
        <f aca="false">IF(ISNUMBER($AJ1929),IF($AJ1929&lt;30,0,IF($AJ1929&lt;40,50,IF($AJ1929&lt;=90,100,50))),"")</f>
        <v/>
      </c>
      <c r="AV1929" s="0" t="str">
        <f aca="false">IF(ISNUMBER($AK1929),IF($AK1929&gt;-0.2,100,IF($AK1929&gt;=-0.4,50,0)),"")</f>
        <v/>
      </c>
      <c r="AW1929" s="59" t="n">
        <f aca="false">01_指標庫!$H$4*ISNUMBER($F1929)+01_指標庫!$H$5*ISNUMBER($AA1929)+01_指標庫!$H$6*ISNUMBER($G1929)+01_指標庫!$H$7*ISNUMBER($H1929)+01_指標庫!$H$8*ISNUMBER($AF1929)+01_指標庫!$H$9*ISNUMBER($AG1929)+01_指標庫!$H$10*ISNUMBER($AB1929)+01_指標庫!$H$11*ISNUMBER($AC1929)+01_指標庫!$H$12*ISNUMBER($AD1929)+01_指標庫!$H$13*ISNUMBER($AE1929)+01_指標庫!$H$14*ISNUMBER($I1929)+01_指標庫!$H$15*ISNUMBER($AH1929)+01_指標庫!$H$16*ISNUMBER($K1929)+01_指標庫!$H$17*ISNUMBER($AI1929)+01_指標庫!$H$18*ISNUMBER($AJ1929)+01_指標庫!$H$19*ISNUMBER($AK1929)+01_指標庫!$H$20*ISNUMBER($BB1929)+01_指標庫!$H$21*ISNUMBER($BC1929)</f>
        <v>51</v>
      </c>
      <c r="AX1929" s="59" t="n">
        <f aca="false">IF(AW1929=0,50,ROUND((01_指標庫!$H$4*IF(ISNUMBER($F1929),L1929,0)+01_指標庫!$H$5*IF(ISNUMBER($AA1929),AL1929,0)+01_指標庫!$H$6*IF(ISNUMBER($G1929),M1929,0)+01_指標庫!$H$7*IF(ISNUMBER($H1929),N1929,0)+01_指標庫!$H$8*IF(ISNUMBER($AF1929),AQ1929,0)+01_指標庫!$H$9*IF(ISNUMBER($AG1929),AR1929,0)+01_指標庫!$H$10*IF(ISNUMBER($AB1929),AM1929,0)+01_指標庫!$H$11*IF(ISNUMBER($AC1929),AN1929,0)+01_指標庫!$H$12*IF(ISNUMBER($AD1929),AO1929,0)+01_指標庫!$H$13*IF(ISNUMBER($AE1929),AP1929,0)+01_指標庫!$H$14*IF(ISNUMBER($I1929),O1929,0)+01_指標庫!$H$15*IF(ISNUMBER($AH1929),AS1929,0)+01_指標庫!$H$16*IF(ISNUMBER($K1929),P1929,0)+01_指標庫!$H$17*IF(ISNUMBER($AI1929),AT1929,0)+01_指標庫!$H$18*IF(ISNUMBER($AJ1929),AU1929,0)+01_指標庫!$H$19*IF(ISNUMBER($AK1929),AV1929,0)+01_指標庫!$H$20*IF(ISNUMBER($BB1929),BB1929,0)+01_指標庫!$H$21*IF(ISNUMBER($BC1929),BC1929,0))/AW1929,1))</f>
        <v>89.2</v>
      </c>
      <c r="AY1929" s="60"/>
      <c r="AZ1929" s="60"/>
      <c r="BA1929" s="58" t="n">
        <f aca="false">AVERAGE($E1925:$E1929)/AVERAGE($E1920:$E1929)-1</f>
        <v>0.0082355337826705</v>
      </c>
      <c r="BB1929" s="59" t="n">
        <f aca="false">IF(ISNUMBER($BA1929),IF(OR($S1929&lt;=-0.03,$BA1929&lt;-0.003),0,IF(OR($S1929&lt;=-0.02,$BA1929&lt;0.01),50,100)),"")</f>
        <v>50</v>
      </c>
      <c r="BC1929" s="0" t="str">
        <f aca="false">IF(OR(COUNT($AZ1929)=0,COUNT($AZ1928)=0),"",IF(OR($AY1929/$AZ1928-1&lt;=-0.03,$AZ1929/$AZ1928-1&lt;=-0.045,IF(COUNT($AZ1920:$AZ1929)=10,AVERAGE($AZ1925:$AZ1929)/AVERAGE($AZ1920:$AZ1929)-1&lt;-0.01,FALSE())),0,IF(OR($AZ1929/$AZ1928-1&lt;=-0.02,IF(COUNT($AZ1920:$AZ1929)=10,AVERAGE($AZ1925:$AZ1929)/AVERAGE($AZ1920:$AZ1929)-1&lt;0.005,FALSE())),50,100)))</f>
        <v/>
      </c>
    </row>
    <row r="1930" customFormat="false" ht="15" hidden="false" customHeight="true" outlineLevel="0" collapsed="false">
      <c r="A1930" s="47" t="n">
        <v>1926</v>
      </c>
      <c r="B1930" s="48" t="n">
        <v>45355</v>
      </c>
      <c r="C1930" s="47" t="n">
        <v>2024</v>
      </c>
      <c r="D1930" s="49" t="s">
        <v>236</v>
      </c>
      <c r="E1930" s="50" t="n">
        <v>18226.48</v>
      </c>
      <c r="F1930" s="51" t="n">
        <v>0.161232</v>
      </c>
      <c r="G1930" s="51" t="n">
        <v>-0.004176</v>
      </c>
      <c r="H1930" s="52" t="n">
        <v>0.8571</v>
      </c>
      <c r="I1930" s="53" t="n">
        <v>326</v>
      </c>
      <c r="J1930" s="47" t="s">
        <v>235</v>
      </c>
      <c r="K1930" s="54" t="n">
        <v>13.49</v>
      </c>
      <c r="L1930" s="55" t="n">
        <f aca="false">IF(COUNT(F1930)=0,50,IF(F1930&gt;=0,100,IF(F1930&gt;=-0.02,50,0)))</f>
        <v>100</v>
      </c>
      <c r="M1930" s="55" t="n">
        <f aca="false">IF(COUNT(G1930)=0,50,IF(G1930&gt;-0.06,100,IF(G1930&gt;-0.15,50,0)))</f>
        <v>100</v>
      </c>
      <c r="N1930" s="55" t="n">
        <f aca="false">IF(COUNT(H1930)=0,50,IF(H1930&gt;=0.6,100,IF(H1930&gt;=0.4,50,0)))</f>
        <v>100</v>
      </c>
      <c r="O1930" s="55" t="n">
        <f aca="false">IF(COUNT(I1930)=0,50,IF(J1930="proxy_vix",50,IF(I1930&lt;350,100,IF(I1930&lt;=450,50,0))))</f>
        <v>100</v>
      </c>
      <c r="P1930" s="55" t="n">
        <f aca="false">IF(COUNT(K1930)=0,50,IF(K1930&lt;20,100,IF(K1930&lt;=25,50,0)))</f>
        <v>100</v>
      </c>
      <c r="Q1930" s="54"/>
      <c r="R1930" s="47"/>
      <c r="S1930" s="51" t="n">
        <f aca="false">$E1930/$E1929-1</f>
        <v>-0.00417583870542992</v>
      </c>
      <c r="T1930" s="56" t="n">
        <f aca="false">$K1930/$K1929-1</f>
        <v>0.0289855072463769</v>
      </c>
      <c r="V1930" s="57"/>
      <c r="W1930" s="57"/>
      <c r="Y1930" s="1" t="str">
        <f aca="false">IF(AX1930&gt;=70,"EASY",IF(AX1930&gt;40,"UNCERTAIN","HARD"))</f>
        <v>EASY</v>
      </c>
      <c r="AA1930" s="58" t="n">
        <f aca="false">IF($A1930&lt;200,"",AVERAGE($E1881:$E1930)/AVERAGE($E1731:$E1930)-1)</f>
        <v>0.103397012900591</v>
      </c>
      <c r="AB1930" s="59" t="n">
        <f aca="false">LOOKUP($B1930,07_L1政策步階!$A$4:$A$14,07_L1政策步階!$C$4:$C$14)</f>
        <v>0</v>
      </c>
      <c r="AC1930" s="57"/>
      <c r="AD1930" s="57"/>
      <c r="AE1930" s="57"/>
      <c r="AF1930" s="57"/>
      <c r="AG1930" s="57"/>
      <c r="AH1930" s="57"/>
      <c r="AI1930" s="57"/>
      <c r="AJ1930" s="57"/>
      <c r="AK1930" s="57"/>
      <c r="AL1930" s="59" t="n">
        <f aca="false">IF(ISNUMBER($AA1930),IF($AA1930&gt;=0.005,100,IF($AA1930&gt;=-0.015,50,0)),"")</f>
        <v>100</v>
      </c>
      <c r="AM1930" s="59" t="n">
        <f aca="false">IF(ISNUMBER($AB1930),IF($AB1930=1,100,IF($AB1930=0,50,0)),"")</f>
        <v>50</v>
      </c>
      <c r="AN1930" s="0" t="str">
        <f aca="false">IF(ISNUMBER($AC1930),IF($AC1930&gt;=0.001,100,IF($AC1930&gt;=-0.003,50,0)),"")</f>
        <v/>
      </c>
      <c r="AO1930" s="0" t="str">
        <f aca="false">IF(ISNUMBER($AD1930),IF($AD1930&gt;=0.04,100,IF($AD1930&gt;=0,50,0)),"")</f>
        <v/>
      </c>
      <c r="AP1930" s="0" t="str">
        <f aca="false">IF(ISNUMBER($AE1930),IF($AE1930&gt;=25,100,IF($AE1930&gt;=-75,50,0)),"")</f>
        <v/>
      </c>
      <c r="AQ1930" s="0" t="str">
        <f aca="false">IF(ISNUMBER($AF1930),IF($AF1930&gt;0,100,IF($AF1930&gt;=-50,50,0)),"")</f>
        <v/>
      </c>
      <c r="AR1930" s="0" t="str">
        <f aca="false">IF(ISNUMBER($AG1930),IF($AG1930=1,100,IF($AG1930=0,50,0)),"")</f>
        <v/>
      </c>
      <c r="AS1930" s="0" t="str">
        <f aca="false">IF(ISNUMBER($AH1930),IF($AH1930&lt;0,100,IF($AH1930&lt;=20,50,0)),"")</f>
        <v/>
      </c>
      <c r="AT1930" s="0" t="str">
        <f aca="false">IF(ISNUMBER($AI1930),IF($AI1930&lt;0.95,100,IF($AI1930&lt;=1,50,0)),"")</f>
        <v/>
      </c>
      <c r="AU1930" s="0" t="str">
        <f aca="false">IF(ISNUMBER($AJ1930),IF($AJ1930&lt;30,0,IF($AJ1930&lt;40,50,IF($AJ1930&lt;=90,100,50))),"")</f>
        <v/>
      </c>
      <c r="AV1930" s="0" t="str">
        <f aca="false">IF(ISNUMBER($AK1930),IF($AK1930&gt;-0.2,100,IF($AK1930&gt;=-0.4,50,0)),"")</f>
        <v/>
      </c>
      <c r="AW1930" s="59" t="n">
        <f aca="false">01_指標庫!$H$4*ISNUMBER($F1930)+01_指標庫!$H$5*ISNUMBER($AA1930)+01_指標庫!$H$6*ISNUMBER($G1930)+01_指標庫!$H$7*ISNUMBER($H1930)+01_指標庫!$H$8*ISNUMBER($AF1930)+01_指標庫!$H$9*ISNUMBER($AG1930)+01_指標庫!$H$10*ISNUMBER($AB1930)+01_指標庫!$H$11*ISNUMBER($AC1930)+01_指標庫!$H$12*ISNUMBER($AD1930)+01_指標庫!$H$13*ISNUMBER($AE1930)+01_指標庫!$H$14*ISNUMBER($I1930)+01_指標庫!$H$15*ISNUMBER($AH1930)+01_指標庫!$H$16*ISNUMBER($K1930)+01_指標庫!$H$17*ISNUMBER($AI1930)+01_指標庫!$H$18*ISNUMBER($AJ1930)+01_指標庫!$H$19*ISNUMBER($AK1930)+01_指標庫!$H$20*ISNUMBER($BB1930)+01_指標庫!$H$21*ISNUMBER($BC1930)</f>
        <v>51</v>
      </c>
      <c r="AX1930" s="59" t="n">
        <f aca="false">IF(AW1930=0,50,ROUND((01_指標庫!$H$4*IF(ISNUMBER($F1930),L1930,0)+01_指標庫!$H$5*IF(ISNUMBER($AA1930),AL1930,0)+01_指標庫!$H$6*IF(ISNUMBER($G1930),M1930,0)+01_指標庫!$H$7*IF(ISNUMBER($H1930),N1930,0)+01_指標庫!$H$8*IF(ISNUMBER($AF1930),AQ1930,0)+01_指標庫!$H$9*IF(ISNUMBER($AG1930),AR1930,0)+01_指標庫!$H$10*IF(ISNUMBER($AB1930),AM1930,0)+01_指標庫!$H$11*IF(ISNUMBER($AC1930),AN1930,0)+01_指標庫!$H$12*IF(ISNUMBER($AD1930),AO1930,0)+01_指標庫!$H$13*IF(ISNUMBER($AE1930),AP1930,0)+01_指標庫!$H$14*IF(ISNUMBER($I1930),O1930,0)+01_指標庫!$H$15*IF(ISNUMBER($AH1930),AS1930,0)+01_指標庫!$H$16*IF(ISNUMBER($K1930),P1930,0)+01_指標庫!$H$17*IF(ISNUMBER($AI1930),AT1930,0)+01_指標庫!$H$18*IF(ISNUMBER($AJ1930),AU1930,0)+01_指標庫!$H$19*IF(ISNUMBER($AK1930),AV1930,0)+01_指標庫!$H$20*IF(ISNUMBER($BB1930),BB1930,0)+01_指標庫!$H$21*IF(ISNUMBER($BC1930),BC1930,0))/AW1930,1))</f>
        <v>89.2</v>
      </c>
      <c r="AY1930" s="60"/>
      <c r="AZ1930" s="60"/>
      <c r="BA1930" s="58" t="n">
        <f aca="false">AVERAGE($E1926:$E1930)/AVERAGE($E1921:$E1930)-1</f>
        <v>0.00846612057231488</v>
      </c>
      <c r="BB1930" s="59" t="n">
        <f aca="false">IF(ISNUMBER($BA1930),IF(OR($S1930&lt;=-0.03,$BA1930&lt;-0.003),0,IF(OR($S1930&lt;=-0.02,$BA1930&lt;0.01),50,100)),"")</f>
        <v>50</v>
      </c>
      <c r="BC1930" s="0" t="str">
        <f aca="false">IF(OR(COUNT($AZ1930)=0,COUNT($AZ1929)=0),"",IF(OR($AY1930/$AZ1929-1&lt;=-0.03,$AZ1930/$AZ1929-1&lt;=-0.045,IF(COUNT($AZ1921:$AZ1930)=10,AVERAGE($AZ1926:$AZ1930)/AVERAGE($AZ1921:$AZ1930)-1&lt;-0.01,FALSE())),0,IF(OR($AZ1930/$AZ1929-1&lt;=-0.02,IF(COUNT($AZ1921:$AZ1930)=10,AVERAGE($AZ1926:$AZ1930)/AVERAGE($AZ1921:$AZ1930)-1&lt;0.005,FALSE())),50,100)))</f>
        <v/>
      </c>
    </row>
    <row r="1931" customFormat="false" ht="15" hidden="false" customHeight="true" outlineLevel="0" collapsed="false">
      <c r="A1931" s="47" t="n">
        <v>1927</v>
      </c>
      <c r="B1931" s="48" t="n">
        <v>45356</v>
      </c>
      <c r="C1931" s="47" t="n">
        <v>2024</v>
      </c>
      <c r="D1931" s="49" t="s">
        <v>237</v>
      </c>
      <c r="E1931" s="50" t="n">
        <v>17897.87</v>
      </c>
      <c r="F1931" s="51" t="n">
        <v>0.138733</v>
      </c>
      <c r="G1931" s="51" t="n">
        <v>-0.02213</v>
      </c>
      <c r="H1931" s="52" t="n">
        <v>0.8163</v>
      </c>
      <c r="I1931" s="53" t="n">
        <v>331</v>
      </c>
      <c r="J1931" s="47" t="s">
        <v>235</v>
      </c>
      <c r="K1931" s="54" t="n">
        <v>14.46</v>
      </c>
      <c r="L1931" s="55" t="n">
        <f aca="false">IF(COUNT(F1931)=0,50,IF(F1931&gt;=0,100,IF(F1931&gt;=-0.02,50,0)))</f>
        <v>100</v>
      </c>
      <c r="M1931" s="55" t="n">
        <f aca="false">IF(COUNT(G1931)=0,50,IF(G1931&gt;-0.06,100,IF(G1931&gt;-0.15,50,0)))</f>
        <v>100</v>
      </c>
      <c r="N1931" s="55" t="n">
        <f aca="false">IF(COUNT(H1931)=0,50,IF(H1931&gt;=0.6,100,IF(H1931&gt;=0.4,50,0)))</f>
        <v>100</v>
      </c>
      <c r="O1931" s="55" t="n">
        <f aca="false">IF(COUNT(I1931)=0,50,IF(J1931="proxy_vix",50,IF(I1931&lt;350,100,IF(I1931&lt;=450,50,0))))</f>
        <v>100</v>
      </c>
      <c r="P1931" s="55" t="n">
        <f aca="false">IF(COUNT(K1931)=0,50,IF(K1931&lt;20,100,IF(K1931&lt;=25,50,0)))</f>
        <v>100</v>
      </c>
      <c r="Q1931" s="54"/>
      <c r="R1931" s="47"/>
      <c r="S1931" s="51" t="n">
        <f aca="false">$E1931/$E1930-1</f>
        <v>-0.0180292629185669</v>
      </c>
      <c r="T1931" s="56" t="n">
        <f aca="false">$K1931/$K1930-1</f>
        <v>0.0719051148999259</v>
      </c>
      <c r="V1931" s="57"/>
      <c r="W1931" s="57"/>
      <c r="Y1931" s="1" t="str">
        <f aca="false">IF(AX1931&gt;=70,"EASY",IF(AX1931&gt;40,"UNCERTAIN","HARD"))</f>
        <v>EASY</v>
      </c>
      <c r="AA1931" s="58" t="n">
        <f aca="false">IF($A1931&lt;200,"",AVERAGE($E1882:$E1931)/AVERAGE($E1732:$E1931)-1)</f>
        <v>0.103594480160237</v>
      </c>
      <c r="AB1931" s="59" t="n">
        <f aca="false">LOOKUP($B1931,07_L1政策步階!$A$4:$A$14,07_L1政策步階!$C$4:$C$14)</f>
        <v>0</v>
      </c>
      <c r="AC1931" s="57"/>
      <c r="AD1931" s="57"/>
      <c r="AE1931" s="57"/>
      <c r="AF1931" s="57"/>
      <c r="AG1931" s="57"/>
      <c r="AH1931" s="57"/>
      <c r="AI1931" s="57"/>
      <c r="AJ1931" s="57"/>
      <c r="AK1931" s="57"/>
      <c r="AL1931" s="59" t="n">
        <f aca="false">IF(ISNUMBER($AA1931),IF($AA1931&gt;=0.005,100,IF($AA1931&gt;=-0.015,50,0)),"")</f>
        <v>100</v>
      </c>
      <c r="AM1931" s="59" t="n">
        <f aca="false">IF(ISNUMBER($AB1931),IF($AB1931=1,100,IF($AB1931=0,50,0)),"")</f>
        <v>50</v>
      </c>
      <c r="AN1931" s="0" t="str">
        <f aca="false">IF(ISNUMBER($AC1931),IF($AC1931&gt;=0.001,100,IF($AC1931&gt;=-0.003,50,0)),"")</f>
        <v/>
      </c>
      <c r="AO1931" s="0" t="str">
        <f aca="false">IF(ISNUMBER($AD1931),IF($AD1931&gt;=0.04,100,IF($AD1931&gt;=0,50,0)),"")</f>
        <v/>
      </c>
      <c r="AP1931" s="0" t="str">
        <f aca="false">IF(ISNUMBER($AE1931),IF($AE1931&gt;=25,100,IF($AE1931&gt;=-75,50,0)),"")</f>
        <v/>
      </c>
      <c r="AQ1931" s="0" t="str">
        <f aca="false">IF(ISNUMBER($AF1931),IF($AF1931&gt;0,100,IF($AF1931&gt;=-50,50,0)),"")</f>
        <v/>
      </c>
      <c r="AR1931" s="0" t="str">
        <f aca="false">IF(ISNUMBER($AG1931),IF($AG1931=1,100,IF($AG1931=0,50,0)),"")</f>
        <v/>
      </c>
      <c r="AS1931" s="0" t="str">
        <f aca="false">IF(ISNUMBER($AH1931),IF($AH1931&lt;0,100,IF($AH1931&lt;=20,50,0)),"")</f>
        <v/>
      </c>
      <c r="AT1931" s="0" t="str">
        <f aca="false">IF(ISNUMBER($AI1931),IF($AI1931&lt;0.95,100,IF($AI1931&lt;=1,50,0)),"")</f>
        <v/>
      </c>
      <c r="AU1931" s="0" t="str">
        <f aca="false">IF(ISNUMBER($AJ1931),IF($AJ1931&lt;30,0,IF($AJ1931&lt;40,50,IF($AJ1931&lt;=90,100,50))),"")</f>
        <v/>
      </c>
      <c r="AV1931" s="0" t="str">
        <f aca="false">IF(ISNUMBER($AK1931),IF($AK1931&gt;-0.2,100,IF($AK1931&gt;=-0.4,50,0)),"")</f>
        <v/>
      </c>
      <c r="AW1931" s="59" t="n">
        <f aca="false">01_指標庫!$H$4*ISNUMBER($F1931)+01_指標庫!$H$5*ISNUMBER($AA1931)+01_指標庫!$H$6*ISNUMBER($G1931)+01_指標庫!$H$7*ISNUMBER($H1931)+01_指標庫!$H$8*ISNUMBER($AF1931)+01_指標庫!$H$9*ISNUMBER($AG1931)+01_指標庫!$H$10*ISNUMBER($AB1931)+01_指標庫!$H$11*ISNUMBER($AC1931)+01_指標庫!$H$12*ISNUMBER($AD1931)+01_指標庫!$H$13*ISNUMBER($AE1931)+01_指標庫!$H$14*ISNUMBER($I1931)+01_指標庫!$H$15*ISNUMBER($AH1931)+01_指標庫!$H$16*ISNUMBER($K1931)+01_指標庫!$H$17*ISNUMBER($AI1931)+01_指標庫!$H$18*ISNUMBER($AJ1931)+01_指標庫!$H$19*ISNUMBER($AK1931)+01_指標庫!$H$20*ISNUMBER($BB1931)+01_指標庫!$H$21*ISNUMBER($BC1931)</f>
        <v>51</v>
      </c>
      <c r="AX1931" s="59" t="n">
        <f aca="false">IF(AW1931=0,50,ROUND((01_指標庫!$H$4*IF(ISNUMBER($F1931),L1931,0)+01_指標庫!$H$5*IF(ISNUMBER($AA1931),AL1931,0)+01_指標庫!$H$6*IF(ISNUMBER($G1931),M1931,0)+01_指標庫!$H$7*IF(ISNUMBER($H1931),N1931,0)+01_指標庫!$H$8*IF(ISNUMBER($AF1931),AQ1931,0)+01_指標庫!$H$9*IF(ISNUMBER($AG1931),AR1931,0)+01_指標庫!$H$10*IF(ISNUMBER($AB1931),AM1931,0)+01_指標庫!$H$11*IF(ISNUMBER($AC1931),AN1931,0)+01_指標庫!$H$12*IF(ISNUMBER($AD1931),AO1931,0)+01_指標庫!$H$13*IF(ISNUMBER($AE1931),AP1931,0)+01_指標庫!$H$14*IF(ISNUMBER($I1931),O1931,0)+01_指標庫!$H$15*IF(ISNUMBER($AH1931),AS1931,0)+01_指標庫!$H$16*IF(ISNUMBER($K1931),P1931,0)+01_指標庫!$H$17*IF(ISNUMBER($AI1931),AT1931,0)+01_指標庫!$H$18*IF(ISNUMBER($AJ1931),AU1931,0)+01_指標庫!$H$19*IF(ISNUMBER($AK1931),AV1931,0)+01_指標庫!$H$20*IF(ISNUMBER($BB1931),BB1931,0)+01_指標庫!$H$21*IF(ISNUMBER($BC1931),BC1931,0))/AW1931,1))</f>
        <v>89.2</v>
      </c>
      <c r="AY1931" s="60"/>
      <c r="AZ1931" s="60"/>
      <c r="BA1931" s="58" t="n">
        <f aca="false">AVERAGE($E1927:$E1931)/AVERAGE($E1922:$E1931)-1</f>
        <v>0.00567709206166089</v>
      </c>
      <c r="BB1931" s="59" t="n">
        <f aca="false">IF(ISNUMBER($BA1931),IF(OR($S1931&lt;=-0.03,$BA1931&lt;-0.003),0,IF(OR($S1931&lt;=-0.02,$BA1931&lt;0.01),50,100)),"")</f>
        <v>50</v>
      </c>
      <c r="BC1931" s="0" t="str">
        <f aca="false">IF(OR(COUNT($AZ1931)=0,COUNT($AZ1930)=0),"",IF(OR($AY1931/$AZ1930-1&lt;=-0.03,$AZ1931/$AZ1930-1&lt;=-0.045,IF(COUNT($AZ1922:$AZ1931)=10,AVERAGE($AZ1927:$AZ1931)/AVERAGE($AZ1922:$AZ1931)-1&lt;-0.01,FALSE())),0,IF(OR($AZ1931/$AZ1930-1&lt;=-0.02,IF(COUNT($AZ1922:$AZ1931)=10,AVERAGE($AZ1927:$AZ1931)/AVERAGE($AZ1922:$AZ1931)-1&lt;0.005,FALSE())),50,100)))</f>
        <v/>
      </c>
    </row>
    <row r="1932" customFormat="false" ht="15" hidden="false" customHeight="true" outlineLevel="0" collapsed="false">
      <c r="A1932" s="47" t="n">
        <v>1928</v>
      </c>
      <c r="B1932" s="48" t="n">
        <v>45357</v>
      </c>
      <c r="C1932" s="47" t="n">
        <v>2024</v>
      </c>
      <c r="D1932" s="49" t="s">
        <v>238</v>
      </c>
      <c r="E1932" s="50" t="n">
        <v>18017.57</v>
      </c>
      <c r="F1932" s="51" t="n">
        <v>0.144825</v>
      </c>
      <c r="G1932" s="51" t="n">
        <v>-0.01559</v>
      </c>
      <c r="H1932" s="52" t="n">
        <v>0.7959</v>
      </c>
      <c r="I1932" s="53" t="n">
        <v>327</v>
      </c>
      <c r="J1932" s="47" t="s">
        <v>235</v>
      </c>
      <c r="K1932" s="54" t="n">
        <v>14.5</v>
      </c>
      <c r="L1932" s="55" t="n">
        <f aca="false">IF(COUNT(F1932)=0,50,IF(F1932&gt;=0,100,IF(F1932&gt;=-0.02,50,0)))</f>
        <v>100</v>
      </c>
      <c r="M1932" s="55" t="n">
        <f aca="false">IF(COUNT(G1932)=0,50,IF(G1932&gt;-0.06,100,IF(G1932&gt;-0.15,50,0)))</f>
        <v>100</v>
      </c>
      <c r="N1932" s="55" t="n">
        <f aca="false">IF(COUNT(H1932)=0,50,IF(H1932&gt;=0.6,100,IF(H1932&gt;=0.4,50,0)))</f>
        <v>100</v>
      </c>
      <c r="O1932" s="55" t="n">
        <f aca="false">IF(COUNT(I1932)=0,50,IF(J1932="proxy_vix",50,IF(I1932&lt;350,100,IF(I1932&lt;=450,50,0))))</f>
        <v>100</v>
      </c>
      <c r="P1932" s="55" t="n">
        <f aca="false">IF(COUNT(K1932)=0,50,IF(K1932&lt;20,100,IF(K1932&lt;=25,50,0)))</f>
        <v>100</v>
      </c>
      <c r="Q1932" s="54"/>
      <c r="R1932" s="47"/>
      <c r="S1932" s="51" t="n">
        <f aca="false">$E1932/$E1931-1</f>
        <v>0.00668794666627925</v>
      </c>
      <c r="T1932" s="56" t="n">
        <f aca="false">$K1932/$K1931-1</f>
        <v>0.00276625172890732</v>
      </c>
      <c r="V1932" s="57"/>
      <c r="W1932" s="57"/>
      <c r="Y1932" s="1" t="str">
        <f aca="false">IF(AX1932&gt;=70,"EASY",IF(AX1932&gt;40,"UNCERTAIN","HARD"))</f>
        <v>EASY</v>
      </c>
      <c r="AA1932" s="58" t="n">
        <f aca="false">IF($A1932&lt;200,"",AVERAGE($E1883:$E1932)/AVERAGE($E1733:$E1932)-1)</f>
        <v>0.103729297862991</v>
      </c>
      <c r="AB1932" s="59" t="n">
        <f aca="false">LOOKUP($B1932,07_L1政策步階!$A$4:$A$14,07_L1政策步階!$C$4:$C$14)</f>
        <v>0</v>
      </c>
      <c r="AC1932" s="57"/>
      <c r="AD1932" s="57"/>
      <c r="AE1932" s="57"/>
      <c r="AF1932" s="57"/>
      <c r="AG1932" s="57"/>
      <c r="AH1932" s="57"/>
      <c r="AI1932" s="57"/>
      <c r="AJ1932" s="57"/>
      <c r="AK1932" s="57"/>
      <c r="AL1932" s="59" t="n">
        <f aca="false">IF(ISNUMBER($AA1932),IF($AA1932&gt;=0.005,100,IF($AA1932&gt;=-0.015,50,0)),"")</f>
        <v>100</v>
      </c>
      <c r="AM1932" s="59" t="n">
        <f aca="false">IF(ISNUMBER($AB1932),IF($AB1932=1,100,IF($AB1932=0,50,0)),"")</f>
        <v>50</v>
      </c>
      <c r="AN1932" s="0" t="str">
        <f aca="false">IF(ISNUMBER($AC1932),IF($AC1932&gt;=0.001,100,IF($AC1932&gt;=-0.003,50,0)),"")</f>
        <v/>
      </c>
      <c r="AO1932" s="0" t="str">
        <f aca="false">IF(ISNUMBER($AD1932),IF($AD1932&gt;=0.04,100,IF($AD1932&gt;=0,50,0)),"")</f>
        <v/>
      </c>
      <c r="AP1932" s="0" t="str">
        <f aca="false">IF(ISNUMBER($AE1932),IF($AE1932&gt;=25,100,IF($AE1932&gt;=-75,50,0)),"")</f>
        <v/>
      </c>
      <c r="AQ1932" s="0" t="str">
        <f aca="false">IF(ISNUMBER($AF1932),IF($AF1932&gt;0,100,IF($AF1932&gt;=-50,50,0)),"")</f>
        <v/>
      </c>
      <c r="AR1932" s="0" t="str">
        <f aca="false">IF(ISNUMBER($AG1932),IF($AG1932=1,100,IF($AG1932=0,50,0)),"")</f>
        <v/>
      </c>
      <c r="AS1932" s="0" t="str">
        <f aca="false">IF(ISNUMBER($AH1932),IF($AH1932&lt;0,100,IF($AH1932&lt;=20,50,0)),"")</f>
        <v/>
      </c>
      <c r="AT1932" s="0" t="str">
        <f aca="false">IF(ISNUMBER($AI1932),IF($AI1932&lt;0.95,100,IF($AI1932&lt;=1,50,0)),"")</f>
        <v/>
      </c>
      <c r="AU1932" s="0" t="str">
        <f aca="false">IF(ISNUMBER($AJ1932),IF($AJ1932&lt;30,0,IF($AJ1932&lt;40,50,IF($AJ1932&lt;=90,100,50))),"")</f>
        <v/>
      </c>
      <c r="AV1932" s="0" t="str">
        <f aca="false">IF(ISNUMBER($AK1932),IF($AK1932&gt;-0.2,100,IF($AK1932&gt;=-0.4,50,0)),"")</f>
        <v/>
      </c>
      <c r="AW1932" s="59" t="n">
        <f aca="false">01_指標庫!$H$4*ISNUMBER($F1932)+01_指標庫!$H$5*ISNUMBER($AA1932)+01_指標庫!$H$6*ISNUMBER($G1932)+01_指標庫!$H$7*ISNUMBER($H1932)+01_指標庫!$H$8*ISNUMBER($AF1932)+01_指標庫!$H$9*ISNUMBER($AG1932)+01_指標庫!$H$10*ISNUMBER($AB1932)+01_指標庫!$H$11*ISNUMBER($AC1932)+01_指標庫!$H$12*ISNUMBER($AD1932)+01_指標庫!$H$13*ISNUMBER($AE1932)+01_指標庫!$H$14*ISNUMBER($I1932)+01_指標庫!$H$15*ISNUMBER($AH1932)+01_指標庫!$H$16*ISNUMBER($K1932)+01_指標庫!$H$17*ISNUMBER($AI1932)+01_指標庫!$H$18*ISNUMBER($AJ1932)+01_指標庫!$H$19*ISNUMBER($AK1932)+01_指標庫!$H$20*ISNUMBER($BB1932)+01_指標庫!$H$21*ISNUMBER($BC1932)</f>
        <v>51</v>
      </c>
      <c r="AX1932" s="59" t="n">
        <f aca="false">IF(AW1932=0,50,ROUND((01_指標庫!$H$4*IF(ISNUMBER($F1932),L1932,0)+01_指標庫!$H$5*IF(ISNUMBER($AA1932),AL1932,0)+01_指標庫!$H$6*IF(ISNUMBER($G1932),M1932,0)+01_指標庫!$H$7*IF(ISNUMBER($H1932),N1932,0)+01_指標庫!$H$8*IF(ISNUMBER($AF1932),AQ1932,0)+01_指標庫!$H$9*IF(ISNUMBER($AG1932),AR1932,0)+01_指標庫!$H$10*IF(ISNUMBER($AB1932),AM1932,0)+01_指標庫!$H$11*IF(ISNUMBER($AC1932),AN1932,0)+01_指標庫!$H$12*IF(ISNUMBER($AD1932),AO1932,0)+01_指標庫!$H$13*IF(ISNUMBER($AE1932),AP1932,0)+01_指標庫!$H$14*IF(ISNUMBER($I1932),O1932,0)+01_指標庫!$H$15*IF(ISNUMBER($AH1932),AS1932,0)+01_指標庫!$H$16*IF(ISNUMBER($K1932),P1932,0)+01_指標庫!$H$17*IF(ISNUMBER($AI1932),AT1932,0)+01_指標庫!$H$18*IF(ISNUMBER($AJ1932),AU1932,0)+01_指標庫!$H$19*IF(ISNUMBER($AK1932),AV1932,0)+01_指標庫!$H$20*IF(ISNUMBER($BB1932),BB1932,0)+01_指標庫!$H$21*IF(ISNUMBER($BC1932),BC1932,0))/AW1932,1))</f>
        <v>89.2</v>
      </c>
      <c r="AY1932" s="60"/>
      <c r="AZ1932" s="60"/>
      <c r="BA1932" s="58" t="n">
        <f aca="false">AVERAGE($E1928:$E1932)/AVERAGE($E1923:$E1932)-1</f>
        <v>0.0042588677301636</v>
      </c>
      <c r="BB1932" s="59" t="n">
        <f aca="false">IF(ISNUMBER($BA1932),IF(OR($S1932&lt;=-0.03,$BA1932&lt;-0.003),0,IF(OR($S1932&lt;=-0.02,$BA1932&lt;0.01),50,100)),"")</f>
        <v>50</v>
      </c>
      <c r="BC1932" s="0" t="str">
        <f aca="false">IF(OR(COUNT($AZ1932)=0,COUNT($AZ1931)=0),"",IF(OR($AY1932/$AZ1931-1&lt;=-0.03,$AZ1932/$AZ1931-1&lt;=-0.045,IF(COUNT($AZ1923:$AZ1932)=10,AVERAGE($AZ1928:$AZ1932)/AVERAGE($AZ1923:$AZ1932)-1&lt;-0.01,FALSE())),0,IF(OR($AZ1932/$AZ1931-1&lt;=-0.02,IF(COUNT($AZ1923:$AZ1932)=10,AVERAGE($AZ1928:$AZ1932)/AVERAGE($AZ1923:$AZ1932)-1&lt;0.005,FALSE())),50,100)))</f>
        <v/>
      </c>
    </row>
    <row r="1933" customFormat="false" ht="15" hidden="false" customHeight="true" outlineLevel="0" collapsed="false">
      <c r="A1933" s="47" t="n">
        <v>1929</v>
      </c>
      <c r="B1933" s="48" t="n">
        <v>45358</v>
      </c>
      <c r="C1933" s="47" t="n">
        <v>2024</v>
      </c>
      <c r="D1933" s="49" t="s">
        <v>239</v>
      </c>
      <c r="E1933" s="50" t="n">
        <v>18297.99</v>
      </c>
      <c r="F1933" s="51" t="n">
        <v>0.160985</v>
      </c>
      <c r="G1933" s="51" t="n">
        <v>-0.000269</v>
      </c>
      <c r="H1933" s="52" t="n">
        <v>0.8571</v>
      </c>
      <c r="I1933" s="53" t="n">
        <v>327</v>
      </c>
      <c r="J1933" s="47" t="s">
        <v>235</v>
      </c>
      <c r="K1933" s="54" t="n">
        <v>14.44</v>
      </c>
      <c r="L1933" s="55" t="n">
        <f aca="false">IF(COUNT(F1933)=0,50,IF(F1933&gt;=0,100,IF(F1933&gt;=-0.02,50,0)))</f>
        <v>100</v>
      </c>
      <c r="M1933" s="55" t="n">
        <f aca="false">IF(COUNT(G1933)=0,50,IF(G1933&gt;-0.06,100,IF(G1933&gt;-0.15,50,0)))</f>
        <v>100</v>
      </c>
      <c r="N1933" s="55" t="n">
        <f aca="false">IF(COUNT(H1933)=0,50,IF(H1933&gt;=0.6,100,IF(H1933&gt;=0.4,50,0)))</f>
        <v>100</v>
      </c>
      <c r="O1933" s="55" t="n">
        <f aca="false">IF(COUNT(I1933)=0,50,IF(J1933="proxy_vix",50,IF(I1933&lt;350,100,IF(I1933&lt;=450,50,0))))</f>
        <v>100</v>
      </c>
      <c r="P1933" s="55" t="n">
        <f aca="false">IF(COUNT(K1933)=0,50,IF(K1933&lt;20,100,IF(K1933&lt;=25,50,0)))</f>
        <v>100</v>
      </c>
      <c r="Q1933" s="54"/>
      <c r="R1933" s="47"/>
      <c r="S1933" s="51" t="n">
        <f aca="false">$E1933/$E1932-1</f>
        <v>0.0155636969913258</v>
      </c>
      <c r="T1933" s="56" t="n">
        <f aca="false">$K1933/$K1932-1</f>
        <v>-0.00413793103448279</v>
      </c>
      <c r="V1933" s="57"/>
      <c r="W1933" s="57"/>
      <c r="Y1933" s="1" t="str">
        <f aca="false">IF(AX1933&gt;=70,"EASY",IF(AX1933&gt;40,"UNCERTAIN","HARD"))</f>
        <v>EASY</v>
      </c>
      <c r="AA1933" s="58" t="n">
        <f aca="false">IF($A1933&lt;200,"",AVERAGE($E1884:$E1933)/AVERAGE($E1734:$E1933)-1)</f>
        <v>0.10408513411334</v>
      </c>
      <c r="AB1933" s="59" t="n">
        <f aca="false">LOOKUP($B1933,07_L1政策步階!$A$4:$A$14,07_L1政策步階!$C$4:$C$14)</f>
        <v>0</v>
      </c>
      <c r="AC1933" s="57"/>
      <c r="AD1933" s="57"/>
      <c r="AE1933" s="57"/>
      <c r="AF1933" s="57"/>
      <c r="AG1933" s="57"/>
      <c r="AH1933" s="57"/>
      <c r="AI1933" s="57"/>
      <c r="AJ1933" s="57"/>
      <c r="AK1933" s="57"/>
      <c r="AL1933" s="59" t="n">
        <f aca="false">IF(ISNUMBER($AA1933),IF($AA1933&gt;=0.005,100,IF($AA1933&gt;=-0.015,50,0)),"")</f>
        <v>100</v>
      </c>
      <c r="AM1933" s="59" t="n">
        <f aca="false">IF(ISNUMBER($AB1933),IF($AB1933=1,100,IF($AB1933=0,50,0)),"")</f>
        <v>50</v>
      </c>
      <c r="AN1933" s="0" t="str">
        <f aca="false">IF(ISNUMBER($AC1933),IF($AC1933&gt;=0.001,100,IF($AC1933&gt;=-0.003,50,0)),"")</f>
        <v/>
      </c>
      <c r="AO1933" s="0" t="str">
        <f aca="false">IF(ISNUMBER($AD1933),IF($AD1933&gt;=0.04,100,IF($AD1933&gt;=0,50,0)),"")</f>
        <v/>
      </c>
      <c r="AP1933" s="0" t="str">
        <f aca="false">IF(ISNUMBER($AE1933),IF($AE1933&gt;=25,100,IF($AE1933&gt;=-75,50,0)),"")</f>
        <v/>
      </c>
      <c r="AQ1933" s="0" t="str">
        <f aca="false">IF(ISNUMBER($AF1933),IF($AF1933&gt;0,100,IF($AF1933&gt;=-50,50,0)),"")</f>
        <v/>
      </c>
      <c r="AR1933" s="0" t="str">
        <f aca="false">IF(ISNUMBER($AG1933),IF($AG1933=1,100,IF($AG1933=0,50,0)),"")</f>
        <v/>
      </c>
      <c r="AS1933" s="0" t="str">
        <f aca="false">IF(ISNUMBER($AH1933),IF($AH1933&lt;0,100,IF($AH1933&lt;=20,50,0)),"")</f>
        <v/>
      </c>
      <c r="AT1933" s="0" t="str">
        <f aca="false">IF(ISNUMBER($AI1933),IF($AI1933&lt;0.95,100,IF($AI1933&lt;=1,50,0)),"")</f>
        <v/>
      </c>
      <c r="AU1933" s="0" t="str">
        <f aca="false">IF(ISNUMBER($AJ1933),IF($AJ1933&lt;30,0,IF($AJ1933&lt;40,50,IF($AJ1933&lt;=90,100,50))),"")</f>
        <v/>
      </c>
      <c r="AV1933" s="0" t="str">
        <f aca="false">IF(ISNUMBER($AK1933),IF($AK1933&gt;-0.2,100,IF($AK1933&gt;=-0.4,50,0)),"")</f>
        <v/>
      </c>
      <c r="AW1933" s="59" t="n">
        <f aca="false">01_指標庫!$H$4*ISNUMBER($F1933)+01_指標庫!$H$5*ISNUMBER($AA1933)+01_指標庫!$H$6*ISNUMBER($G1933)+01_指標庫!$H$7*ISNUMBER($H1933)+01_指標庫!$H$8*ISNUMBER($AF1933)+01_指標庫!$H$9*ISNUMBER($AG1933)+01_指標庫!$H$10*ISNUMBER($AB1933)+01_指標庫!$H$11*ISNUMBER($AC1933)+01_指標庫!$H$12*ISNUMBER($AD1933)+01_指標庫!$H$13*ISNUMBER($AE1933)+01_指標庫!$H$14*ISNUMBER($I1933)+01_指標庫!$H$15*ISNUMBER($AH1933)+01_指標庫!$H$16*ISNUMBER($K1933)+01_指標庫!$H$17*ISNUMBER($AI1933)+01_指標庫!$H$18*ISNUMBER($AJ1933)+01_指標庫!$H$19*ISNUMBER($AK1933)+01_指標庫!$H$20*ISNUMBER($BB1933)+01_指標庫!$H$21*ISNUMBER($BC1933)</f>
        <v>51</v>
      </c>
      <c r="AX1933" s="59" t="n">
        <f aca="false">IF(AW1933=0,50,ROUND((01_指標庫!$H$4*IF(ISNUMBER($F1933),L1933,0)+01_指標庫!$H$5*IF(ISNUMBER($AA1933),AL1933,0)+01_指標庫!$H$6*IF(ISNUMBER($G1933),M1933,0)+01_指標庫!$H$7*IF(ISNUMBER($H1933),N1933,0)+01_指標庫!$H$8*IF(ISNUMBER($AF1933),AQ1933,0)+01_指標庫!$H$9*IF(ISNUMBER($AG1933),AR1933,0)+01_指標庫!$H$10*IF(ISNUMBER($AB1933),AM1933,0)+01_指標庫!$H$11*IF(ISNUMBER($AC1933),AN1933,0)+01_指標庫!$H$12*IF(ISNUMBER($AD1933),AO1933,0)+01_指標庫!$H$13*IF(ISNUMBER($AE1933),AP1933,0)+01_指標庫!$H$14*IF(ISNUMBER($I1933),O1933,0)+01_指標庫!$H$15*IF(ISNUMBER($AH1933),AS1933,0)+01_指標庫!$H$16*IF(ISNUMBER($K1933),P1933,0)+01_指標庫!$H$17*IF(ISNUMBER($AI1933),AT1933,0)+01_指標庫!$H$18*IF(ISNUMBER($AJ1933),AU1933,0)+01_指標庫!$H$19*IF(ISNUMBER($AK1933),AV1933,0)+01_指標庫!$H$20*IF(ISNUMBER($BB1933),BB1933,0)+01_指標庫!$H$21*IF(ISNUMBER($BC1933),BC1933,0))/AW1933,1))</f>
        <v>89.2</v>
      </c>
      <c r="AY1933" s="60"/>
      <c r="AZ1933" s="60"/>
      <c r="BA1933" s="58" t="n">
        <f aca="false">AVERAGE($E1929:$E1933)/AVERAGE($E1924:$E1933)-1</f>
        <v>0.00544300720275492</v>
      </c>
      <c r="BB1933" s="59" t="n">
        <f aca="false">IF(ISNUMBER($BA1933),IF(OR($S1933&lt;=-0.03,$BA1933&lt;-0.003),0,IF(OR($S1933&lt;=-0.02,$BA1933&lt;0.01),50,100)),"")</f>
        <v>50</v>
      </c>
      <c r="BC1933" s="0" t="str">
        <f aca="false">IF(OR(COUNT($AZ1933)=0,COUNT($AZ1932)=0),"",IF(OR($AY1933/$AZ1932-1&lt;=-0.03,$AZ1933/$AZ1932-1&lt;=-0.045,IF(COUNT($AZ1924:$AZ1933)=10,AVERAGE($AZ1929:$AZ1933)/AVERAGE($AZ1924:$AZ1933)-1&lt;-0.01,FALSE())),0,IF(OR($AZ1933/$AZ1932-1&lt;=-0.02,IF(COUNT($AZ1924:$AZ1933)=10,AVERAGE($AZ1929:$AZ1933)/AVERAGE($AZ1924:$AZ1933)-1&lt;0.005,FALSE())),50,100)))</f>
        <v/>
      </c>
    </row>
    <row r="1934" customFormat="false" ht="15" hidden="false" customHeight="true" outlineLevel="0" collapsed="false">
      <c r="A1934" s="47" t="n">
        <v>1930</v>
      </c>
      <c r="B1934" s="48" t="n">
        <v>45359</v>
      </c>
      <c r="C1934" s="47" t="n">
        <v>2024</v>
      </c>
      <c r="D1934" s="49" t="s">
        <v>234</v>
      </c>
      <c r="E1934" s="50" t="n">
        <v>18018.45</v>
      </c>
      <c r="F1934" s="51" t="n">
        <v>0.141739</v>
      </c>
      <c r="G1934" s="51" t="n">
        <v>-0.015542</v>
      </c>
      <c r="H1934" s="52" t="n">
        <v>0.8571</v>
      </c>
      <c r="I1934" s="53" t="n">
        <v>326</v>
      </c>
      <c r="J1934" s="47" t="s">
        <v>235</v>
      </c>
      <c r="K1934" s="54" t="n">
        <v>14.74</v>
      </c>
      <c r="L1934" s="55" t="n">
        <f aca="false">IF(COUNT(F1934)=0,50,IF(F1934&gt;=0,100,IF(F1934&gt;=-0.02,50,0)))</f>
        <v>100</v>
      </c>
      <c r="M1934" s="55" t="n">
        <f aca="false">IF(COUNT(G1934)=0,50,IF(G1934&gt;-0.06,100,IF(G1934&gt;-0.15,50,0)))</f>
        <v>100</v>
      </c>
      <c r="N1934" s="55" t="n">
        <f aca="false">IF(COUNT(H1934)=0,50,IF(H1934&gt;=0.6,100,IF(H1934&gt;=0.4,50,0)))</f>
        <v>100</v>
      </c>
      <c r="O1934" s="55" t="n">
        <f aca="false">IF(COUNT(I1934)=0,50,IF(J1934="proxy_vix",50,IF(I1934&lt;350,100,IF(I1934&lt;=450,50,0))))</f>
        <v>100</v>
      </c>
      <c r="P1934" s="55" t="n">
        <f aca="false">IF(COUNT(K1934)=0,50,IF(K1934&lt;20,100,IF(K1934&lt;=25,50,0)))</f>
        <v>100</v>
      </c>
      <c r="Q1934" s="54"/>
      <c r="R1934" s="47"/>
      <c r="S1934" s="51" t="n">
        <f aca="false">$E1934/$E1933-1</f>
        <v>-0.0152770878112842</v>
      </c>
      <c r="T1934" s="56" t="n">
        <f aca="false">$K1934/$K1933-1</f>
        <v>0.0207756232686982</v>
      </c>
      <c r="V1934" s="57"/>
      <c r="W1934" s="57"/>
      <c r="Y1934" s="1" t="str">
        <f aca="false">IF(AX1934&gt;=70,"EASY",IF(AX1934&gt;40,"UNCERTAIN","HARD"))</f>
        <v>EASY</v>
      </c>
      <c r="AA1934" s="58" t="n">
        <f aca="false">IF($A1934&lt;200,"",AVERAGE($E1885:$E1934)/AVERAGE($E1735:$E1934)-1)</f>
        <v>0.104071621295138</v>
      </c>
      <c r="AB1934" s="59" t="n">
        <f aca="false">LOOKUP($B1934,07_L1政策步階!$A$4:$A$14,07_L1政策步階!$C$4:$C$14)</f>
        <v>0</v>
      </c>
      <c r="AC1934" s="57"/>
      <c r="AD1934" s="57"/>
      <c r="AE1934" s="57"/>
      <c r="AF1934" s="57"/>
      <c r="AG1934" s="57"/>
      <c r="AH1934" s="57"/>
      <c r="AI1934" s="57"/>
      <c r="AJ1934" s="57"/>
      <c r="AK1934" s="57"/>
      <c r="AL1934" s="59" t="n">
        <f aca="false">IF(ISNUMBER($AA1934),IF($AA1934&gt;=0.005,100,IF($AA1934&gt;=-0.015,50,0)),"")</f>
        <v>100</v>
      </c>
      <c r="AM1934" s="59" t="n">
        <f aca="false">IF(ISNUMBER($AB1934),IF($AB1934=1,100,IF($AB1934=0,50,0)),"")</f>
        <v>50</v>
      </c>
      <c r="AN1934" s="0" t="str">
        <f aca="false">IF(ISNUMBER($AC1934),IF($AC1934&gt;=0.001,100,IF($AC1934&gt;=-0.003,50,0)),"")</f>
        <v/>
      </c>
      <c r="AO1934" s="0" t="str">
        <f aca="false">IF(ISNUMBER($AD1934),IF($AD1934&gt;=0.04,100,IF($AD1934&gt;=0,50,0)),"")</f>
        <v/>
      </c>
      <c r="AP1934" s="0" t="str">
        <f aca="false">IF(ISNUMBER($AE1934),IF($AE1934&gt;=25,100,IF($AE1934&gt;=-75,50,0)),"")</f>
        <v/>
      </c>
      <c r="AQ1934" s="0" t="str">
        <f aca="false">IF(ISNUMBER($AF1934),IF($AF1934&gt;0,100,IF($AF1934&gt;=-50,50,0)),"")</f>
        <v/>
      </c>
      <c r="AR1934" s="0" t="str">
        <f aca="false">IF(ISNUMBER($AG1934),IF($AG1934=1,100,IF($AG1934=0,50,0)),"")</f>
        <v/>
      </c>
      <c r="AS1934" s="0" t="str">
        <f aca="false">IF(ISNUMBER($AH1934),IF($AH1934&lt;0,100,IF($AH1934&lt;=20,50,0)),"")</f>
        <v/>
      </c>
      <c r="AT1934" s="0" t="str">
        <f aca="false">IF(ISNUMBER($AI1934),IF($AI1934&lt;0.95,100,IF($AI1934&lt;=1,50,0)),"")</f>
        <v/>
      </c>
      <c r="AU1934" s="0" t="str">
        <f aca="false">IF(ISNUMBER($AJ1934),IF($AJ1934&lt;30,0,IF($AJ1934&lt;40,50,IF($AJ1934&lt;=90,100,50))),"")</f>
        <v/>
      </c>
      <c r="AV1934" s="0" t="str">
        <f aca="false">IF(ISNUMBER($AK1934),IF($AK1934&gt;-0.2,100,IF($AK1934&gt;=-0.4,50,0)),"")</f>
        <v/>
      </c>
      <c r="AW1934" s="59" t="n">
        <f aca="false">01_指標庫!$H$4*ISNUMBER($F1934)+01_指標庫!$H$5*ISNUMBER($AA1934)+01_指標庫!$H$6*ISNUMBER($G1934)+01_指標庫!$H$7*ISNUMBER($H1934)+01_指標庫!$H$8*ISNUMBER($AF1934)+01_指標庫!$H$9*ISNUMBER($AG1934)+01_指標庫!$H$10*ISNUMBER($AB1934)+01_指標庫!$H$11*ISNUMBER($AC1934)+01_指標庫!$H$12*ISNUMBER($AD1934)+01_指標庫!$H$13*ISNUMBER($AE1934)+01_指標庫!$H$14*ISNUMBER($I1934)+01_指標庫!$H$15*ISNUMBER($AH1934)+01_指標庫!$H$16*ISNUMBER($K1934)+01_指標庫!$H$17*ISNUMBER($AI1934)+01_指標庫!$H$18*ISNUMBER($AJ1934)+01_指標庫!$H$19*ISNUMBER($AK1934)+01_指標庫!$H$20*ISNUMBER($BB1934)+01_指標庫!$H$21*ISNUMBER($BC1934)</f>
        <v>51</v>
      </c>
      <c r="AX1934" s="59" t="n">
        <f aca="false">IF(AW1934=0,50,ROUND((01_指標庫!$H$4*IF(ISNUMBER($F1934),L1934,0)+01_指標庫!$H$5*IF(ISNUMBER($AA1934),AL1934,0)+01_指標庫!$H$6*IF(ISNUMBER($G1934),M1934,0)+01_指標庫!$H$7*IF(ISNUMBER($H1934),N1934,0)+01_指標庫!$H$8*IF(ISNUMBER($AF1934),AQ1934,0)+01_指標庫!$H$9*IF(ISNUMBER($AG1934),AR1934,0)+01_指標庫!$H$10*IF(ISNUMBER($AB1934),AM1934,0)+01_指標庫!$H$11*IF(ISNUMBER($AC1934),AN1934,0)+01_指標庫!$H$12*IF(ISNUMBER($AD1934),AO1934,0)+01_指標庫!$H$13*IF(ISNUMBER($AE1934),AP1934,0)+01_指標庫!$H$14*IF(ISNUMBER($I1934),O1934,0)+01_指標庫!$H$15*IF(ISNUMBER($AH1934),AS1934,0)+01_指標庫!$H$16*IF(ISNUMBER($K1934),P1934,0)+01_指標庫!$H$17*IF(ISNUMBER($AI1934),AT1934,0)+01_指標庫!$H$18*IF(ISNUMBER($AJ1934),AU1934,0)+01_指標庫!$H$19*IF(ISNUMBER($AK1934),AV1934,0)+01_指標庫!$H$20*IF(ISNUMBER($BB1934),BB1934,0)+01_指標庫!$H$21*IF(ISNUMBER($BC1934),BC1934,0))/AW1934,1))</f>
        <v>89.2</v>
      </c>
      <c r="AY1934" s="60"/>
      <c r="AZ1934" s="60"/>
      <c r="BA1934" s="58" t="n">
        <f aca="false">AVERAGE($E1930:$E1934)/AVERAGE($E1925:$E1934)-1</f>
        <v>0.00184246666371313</v>
      </c>
      <c r="BB1934" s="59" t="n">
        <f aca="false">IF(ISNUMBER($BA1934),IF(OR($S1934&lt;=-0.03,$BA1934&lt;-0.003),0,IF(OR($S1934&lt;=-0.02,$BA1934&lt;0.01),50,100)),"")</f>
        <v>50</v>
      </c>
      <c r="BC1934" s="0" t="str">
        <f aca="false">IF(OR(COUNT($AZ1934)=0,COUNT($AZ1933)=0),"",IF(OR($AY1934/$AZ1933-1&lt;=-0.03,$AZ1934/$AZ1933-1&lt;=-0.045,IF(COUNT($AZ1925:$AZ1934)=10,AVERAGE($AZ1930:$AZ1934)/AVERAGE($AZ1925:$AZ1934)-1&lt;-0.01,FALSE())),0,IF(OR($AZ1934/$AZ1933-1&lt;=-0.02,IF(COUNT($AZ1925:$AZ1934)=10,AVERAGE($AZ1930:$AZ1934)/AVERAGE($AZ1925:$AZ1934)-1&lt;0.005,FALSE())),50,100)))</f>
        <v/>
      </c>
    </row>
    <row r="1935" customFormat="false" ht="15" hidden="false" customHeight="true" outlineLevel="0" collapsed="false">
      <c r="A1935" s="47" t="n">
        <v>1931</v>
      </c>
      <c r="B1935" s="48" t="n">
        <v>45362</v>
      </c>
      <c r="C1935" s="47" t="n">
        <v>2024</v>
      </c>
      <c r="D1935" s="49" t="s">
        <v>236</v>
      </c>
      <c r="E1935" s="50" t="n">
        <v>17951.69</v>
      </c>
      <c r="F1935" s="51" t="n">
        <v>0.135969</v>
      </c>
      <c r="G1935" s="51" t="n">
        <v>-0.019189</v>
      </c>
      <c r="H1935" s="52" t="n">
        <v>0.8776</v>
      </c>
      <c r="I1935" s="53" t="n">
        <v>326</v>
      </c>
      <c r="J1935" s="47" t="s">
        <v>235</v>
      </c>
      <c r="K1935" s="54" t="n">
        <v>15.22</v>
      </c>
      <c r="L1935" s="55" t="n">
        <f aca="false">IF(COUNT(F1935)=0,50,IF(F1935&gt;=0,100,IF(F1935&gt;=-0.02,50,0)))</f>
        <v>100</v>
      </c>
      <c r="M1935" s="55" t="n">
        <f aca="false">IF(COUNT(G1935)=0,50,IF(G1935&gt;-0.06,100,IF(G1935&gt;-0.15,50,0)))</f>
        <v>100</v>
      </c>
      <c r="N1935" s="55" t="n">
        <f aca="false">IF(COUNT(H1935)=0,50,IF(H1935&gt;=0.6,100,IF(H1935&gt;=0.4,50,0)))</f>
        <v>100</v>
      </c>
      <c r="O1935" s="55" t="n">
        <f aca="false">IF(COUNT(I1935)=0,50,IF(J1935="proxy_vix",50,IF(I1935&lt;350,100,IF(I1935&lt;=450,50,0))))</f>
        <v>100</v>
      </c>
      <c r="P1935" s="55" t="n">
        <f aca="false">IF(COUNT(K1935)=0,50,IF(K1935&lt;20,100,IF(K1935&lt;=25,50,0)))</f>
        <v>100</v>
      </c>
      <c r="Q1935" s="54"/>
      <c r="R1935" s="47"/>
      <c r="S1935" s="51" t="n">
        <f aca="false">$E1935/$E1934-1</f>
        <v>-0.00370509117043927</v>
      </c>
      <c r="T1935" s="56" t="n">
        <f aca="false">$K1935/$K1934-1</f>
        <v>0.0325644504748983</v>
      </c>
      <c r="V1935" s="57"/>
      <c r="W1935" s="57"/>
      <c r="Y1935" s="1" t="str">
        <f aca="false">IF(AX1935&gt;=70,"EASY",IF(AX1935&gt;40,"UNCERTAIN","HARD"))</f>
        <v>EASY</v>
      </c>
      <c r="AA1935" s="58" t="n">
        <f aca="false">IF($A1935&lt;200,"",AVERAGE($E1886:$E1935)/AVERAGE($E1736:$E1935)-1)</f>
        <v>0.103899208233895</v>
      </c>
      <c r="AB1935" s="59" t="n">
        <f aca="false">LOOKUP($B1935,07_L1政策步階!$A$4:$A$14,07_L1政策步階!$C$4:$C$14)</f>
        <v>0</v>
      </c>
      <c r="AC1935" s="57"/>
      <c r="AD1935" s="57"/>
      <c r="AE1935" s="57"/>
      <c r="AF1935" s="57"/>
      <c r="AG1935" s="57"/>
      <c r="AH1935" s="57"/>
      <c r="AI1935" s="57"/>
      <c r="AJ1935" s="57"/>
      <c r="AK1935" s="57"/>
      <c r="AL1935" s="59" t="n">
        <f aca="false">IF(ISNUMBER($AA1935),IF($AA1935&gt;=0.005,100,IF($AA1935&gt;=-0.015,50,0)),"")</f>
        <v>100</v>
      </c>
      <c r="AM1935" s="59" t="n">
        <f aca="false">IF(ISNUMBER($AB1935),IF($AB1935=1,100,IF($AB1935=0,50,0)),"")</f>
        <v>50</v>
      </c>
      <c r="AN1935" s="0" t="str">
        <f aca="false">IF(ISNUMBER($AC1935),IF($AC1935&gt;=0.001,100,IF($AC1935&gt;=-0.003,50,0)),"")</f>
        <v/>
      </c>
      <c r="AO1935" s="0" t="str">
        <f aca="false">IF(ISNUMBER($AD1935),IF($AD1935&gt;=0.04,100,IF($AD1935&gt;=0,50,0)),"")</f>
        <v/>
      </c>
      <c r="AP1935" s="0" t="str">
        <f aca="false">IF(ISNUMBER($AE1935),IF($AE1935&gt;=25,100,IF($AE1935&gt;=-75,50,0)),"")</f>
        <v/>
      </c>
      <c r="AQ1935" s="0" t="str">
        <f aca="false">IF(ISNUMBER($AF1935),IF($AF1935&gt;0,100,IF($AF1935&gt;=-50,50,0)),"")</f>
        <v/>
      </c>
      <c r="AR1935" s="0" t="str">
        <f aca="false">IF(ISNUMBER($AG1935),IF($AG1935=1,100,IF($AG1935=0,50,0)),"")</f>
        <v/>
      </c>
      <c r="AS1935" s="0" t="str">
        <f aca="false">IF(ISNUMBER($AH1935),IF($AH1935&lt;0,100,IF($AH1935&lt;=20,50,0)),"")</f>
        <v/>
      </c>
      <c r="AT1935" s="0" t="str">
        <f aca="false">IF(ISNUMBER($AI1935),IF($AI1935&lt;0.95,100,IF($AI1935&lt;=1,50,0)),"")</f>
        <v/>
      </c>
      <c r="AU1935" s="0" t="str">
        <f aca="false">IF(ISNUMBER($AJ1935),IF($AJ1935&lt;30,0,IF($AJ1935&lt;40,50,IF($AJ1935&lt;=90,100,50))),"")</f>
        <v/>
      </c>
      <c r="AV1935" s="0" t="str">
        <f aca="false">IF(ISNUMBER($AK1935),IF($AK1935&gt;-0.2,100,IF($AK1935&gt;=-0.4,50,0)),"")</f>
        <v/>
      </c>
      <c r="AW1935" s="59" t="n">
        <f aca="false">01_指標庫!$H$4*ISNUMBER($F1935)+01_指標庫!$H$5*ISNUMBER($AA1935)+01_指標庫!$H$6*ISNUMBER($G1935)+01_指標庫!$H$7*ISNUMBER($H1935)+01_指標庫!$H$8*ISNUMBER($AF1935)+01_指標庫!$H$9*ISNUMBER($AG1935)+01_指標庫!$H$10*ISNUMBER($AB1935)+01_指標庫!$H$11*ISNUMBER($AC1935)+01_指標庫!$H$12*ISNUMBER($AD1935)+01_指標庫!$H$13*ISNUMBER($AE1935)+01_指標庫!$H$14*ISNUMBER($I1935)+01_指標庫!$H$15*ISNUMBER($AH1935)+01_指標庫!$H$16*ISNUMBER($K1935)+01_指標庫!$H$17*ISNUMBER($AI1935)+01_指標庫!$H$18*ISNUMBER($AJ1935)+01_指標庫!$H$19*ISNUMBER($AK1935)+01_指標庫!$H$20*ISNUMBER($BB1935)+01_指標庫!$H$21*ISNUMBER($BC1935)</f>
        <v>51</v>
      </c>
      <c r="AX1935" s="59" t="n">
        <f aca="false">IF(AW1935=0,50,ROUND((01_指標庫!$H$4*IF(ISNUMBER($F1935),L1935,0)+01_指標庫!$H$5*IF(ISNUMBER($AA1935),AL1935,0)+01_指標庫!$H$6*IF(ISNUMBER($G1935),M1935,0)+01_指標庫!$H$7*IF(ISNUMBER($H1935),N1935,0)+01_指標庫!$H$8*IF(ISNUMBER($AF1935),AQ1935,0)+01_指標庫!$H$9*IF(ISNUMBER($AG1935),AR1935,0)+01_指標庫!$H$10*IF(ISNUMBER($AB1935),AM1935,0)+01_指標庫!$H$11*IF(ISNUMBER($AC1935),AN1935,0)+01_指標庫!$H$12*IF(ISNUMBER($AD1935),AO1935,0)+01_指標庫!$H$13*IF(ISNUMBER($AE1935),AP1935,0)+01_指標庫!$H$14*IF(ISNUMBER($I1935),O1935,0)+01_指標庫!$H$15*IF(ISNUMBER($AH1935),AS1935,0)+01_指標庫!$H$16*IF(ISNUMBER($K1935),P1935,0)+01_指標庫!$H$17*IF(ISNUMBER($AI1935),AT1935,0)+01_指標庫!$H$18*IF(ISNUMBER($AJ1935),AU1935,0)+01_指標庫!$H$19*IF(ISNUMBER($AK1935),AV1935,0)+01_指標庫!$H$20*IF(ISNUMBER($BB1935),BB1935,0)+01_指標庫!$H$21*IF(ISNUMBER($BC1935),BC1935,0))/AW1935,1))</f>
        <v>89.2</v>
      </c>
      <c r="AY1935" s="60"/>
      <c r="AZ1935" s="60"/>
      <c r="BA1935" s="58" t="n">
        <f aca="false">AVERAGE($E1931:$E1935)/AVERAGE($E1926:$E1935)-1</f>
        <v>-0.0013024193039336</v>
      </c>
      <c r="BB1935" s="59" t="n">
        <f aca="false">IF(ISNUMBER($BA1935),IF(OR($S1935&lt;=-0.03,$BA1935&lt;-0.003),0,IF(OR($S1935&lt;=-0.02,$BA1935&lt;0.01),50,100)),"")</f>
        <v>50</v>
      </c>
      <c r="BC1935" s="0" t="str">
        <f aca="false">IF(OR(COUNT($AZ1935)=0,COUNT($AZ1934)=0),"",IF(OR($AY1935/$AZ1934-1&lt;=-0.03,$AZ1935/$AZ1934-1&lt;=-0.045,IF(COUNT($AZ1926:$AZ1935)=10,AVERAGE($AZ1931:$AZ1935)/AVERAGE($AZ1926:$AZ1935)-1&lt;-0.01,FALSE())),0,IF(OR($AZ1935/$AZ1934-1&lt;=-0.02,IF(COUNT($AZ1926:$AZ1935)=10,AVERAGE($AZ1931:$AZ1935)/AVERAGE($AZ1926:$AZ1935)-1&lt;0.005,FALSE())),50,100)))</f>
        <v/>
      </c>
    </row>
    <row r="1936" customFormat="false" ht="15" hidden="false" customHeight="true" outlineLevel="0" collapsed="false">
      <c r="A1936" s="47" t="n">
        <v>1932</v>
      </c>
      <c r="B1936" s="48" t="n">
        <v>45363</v>
      </c>
      <c r="C1936" s="47" t="n">
        <v>2024</v>
      </c>
      <c r="D1936" s="49" t="s">
        <v>237</v>
      </c>
      <c r="E1936" s="50" t="n">
        <v>18219.11</v>
      </c>
      <c r="F1936" s="51" t="n">
        <v>0.15121</v>
      </c>
      <c r="G1936" s="51" t="n">
        <v>-0.004579</v>
      </c>
      <c r="H1936" s="52" t="n">
        <v>0.8776</v>
      </c>
      <c r="I1936" s="53" t="n">
        <v>320</v>
      </c>
      <c r="J1936" s="47" t="s">
        <v>235</v>
      </c>
      <c r="K1936" s="54" t="n">
        <v>13.84</v>
      </c>
      <c r="L1936" s="55" t="n">
        <f aca="false">IF(COUNT(F1936)=0,50,IF(F1936&gt;=0,100,IF(F1936&gt;=-0.02,50,0)))</f>
        <v>100</v>
      </c>
      <c r="M1936" s="55" t="n">
        <f aca="false">IF(COUNT(G1936)=0,50,IF(G1936&gt;-0.06,100,IF(G1936&gt;-0.15,50,0)))</f>
        <v>100</v>
      </c>
      <c r="N1936" s="55" t="n">
        <f aca="false">IF(COUNT(H1936)=0,50,IF(H1936&gt;=0.6,100,IF(H1936&gt;=0.4,50,0)))</f>
        <v>100</v>
      </c>
      <c r="O1936" s="55" t="n">
        <f aca="false">IF(COUNT(I1936)=0,50,IF(J1936="proxy_vix",50,IF(I1936&lt;350,100,IF(I1936&lt;=450,50,0))))</f>
        <v>100</v>
      </c>
      <c r="P1936" s="55" t="n">
        <f aca="false">IF(COUNT(K1936)=0,50,IF(K1936&lt;20,100,IF(K1936&lt;=25,50,0)))</f>
        <v>100</v>
      </c>
      <c r="Q1936" s="54"/>
      <c r="R1936" s="47"/>
      <c r="S1936" s="51" t="n">
        <f aca="false">$E1936/$E1935-1</f>
        <v>0.0148966476136789</v>
      </c>
      <c r="T1936" s="56" t="n">
        <f aca="false">$K1936/$K1935-1</f>
        <v>-0.0906701708278581</v>
      </c>
      <c r="V1936" s="57"/>
      <c r="W1936" s="57"/>
      <c r="Y1936" s="1" t="str">
        <f aca="false">IF(AX1936&gt;=70,"EASY",IF(AX1936&gt;40,"UNCERTAIN","HARD"))</f>
        <v>EASY</v>
      </c>
      <c r="AA1936" s="58" t="n">
        <f aca="false">IF($A1936&lt;200,"",AVERAGE($E1887:$E1936)/AVERAGE($E1737:$E1936)-1)</f>
        <v>0.10395875358574</v>
      </c>
      <c r="AB1936" s="59" t="n">
        <f aca="false">LOOKUP($B1936,07_L1政策步階!$A$4:$A$14,07_L1政策步階!$C$4:$C$14)</f>
        <v>0</v>
      </c>
      <c r="AC1936" s="57"/>
      <c r="AD1936" s="57"/>
      <c r="AE1936" s="57"/>
      <c r="AF1936" s="57"/>
      <c r="AG1936" s="57"/>
      <c r="AH1936" s="57"/>
      <c r="AI1936" s="57"/>
      <c r="AJ1936" s="57"/>
      <c r="AK1936" s="57"/>
      <c r="AL1936" s="59" t="n">
        <f aca="false">IF(ISNUMBER($AA1936),IF($AA1936&gt;=0.005,100,IF($AA1936&gt;=-0.015,50,0)),"")</f>
        <v>100</v>
      </c>
      <c r="AM1936" s="59" t="n">
        <f aca="false">IF(ISNUMBER($AB1936),IF($AB1936=1,100,IF($AB1936=0,50,0)),"")</f>
        <v>50</v>
      </c>
      <c r="AN1936" s="0" t="str">
        <f aca="false">IF(ISNUMBER($AC1936),IF($AC1936&gt;=0.001,100,IF($AC1936&gt;=-0.003,50,0)),"")</f>
        <v/>
      </c>
      <c r="AO1936" s="0" t="str">
        <f aca="false">IF(ISNUMBER($AD1936),IF($AD1936&gt;=0.04,100,IF($AD1936&gt;=0,50,0)),"")</f>
        <v/>
      </c>
      <c r="AP1936" s="0" t="str">
        <f aca="false">IF(ISNUMBER($AE1936),IF($AE1936&gt;=25,100,IF($AE1936&gt;=-75,50,0)),"")</f>
        <v/>
      </c>
      <c r="AQ1936" s="0" t="str">
        <f aca="false">IF(ISNUMBER($AF1936),IF($AF1936&gt;0,100,IF($AF1936&gt;=-50,50,0)),"")</f>
        <v/>
      </c>
      <c r="AR1936" s="0" t="str">
        <f aca="false">IF(ISNUMBER($AG1936),IF($AG1936=1,100,IF($AG1936=0,50,0)),"")</f>
        <v/>
      </c>
      <c r="AS1936" s="0" t="str">
        <f aca="false">IF(ISNUMBER($AH1936),IF($AH1936&lt;0,100,IF($AH1936&lt;=20,50,0)),"")</f>
        <v/>
      </c>
      <c r="AT1936" s="0" t="str">
        <f aca="false">IF(ISNUMBER($AI1936),IF($AI1936&lt;0.95,100,IF($AI1936&lt;=1,50,0)),"")</f>
        <v/>
      </c>
      <c r="AU1936" s="0" t="str">
        <f aca="false">IF(ISNUMBER($AJ1936),IF($AJ1936&lt;30,0,IF($AJ1936&lt;40,50,IF($AJ1936&lt;=90,100,50))),"")</f>
        <v/>
      </c>
      <c r="AV1936" s="0" t="str">
        <f aca="false">IF(ISNUMBER($AK1936),IF($AK1936&gt;-0.2,100,IF($AK1936&gt;=-0.4,50,0)),"")</f>
        <v/>
      </c>
      <c r="AW1936" s="59" t="n">
        <f aca="false">01_指標庫!$H$4*ISNUMBER($F1936)+01_指標庫!$H$5*ISNUMBER($AA1936)+01_指標庫!$H$6*ISNUMBER($G1936)+01_指標庫!$H$7*ISNUMBER($H1936)+01_指標庫!$H$8*ISNUMBER($AF1936)+01_指標庫!$H$9*ISNUMBER($AG1936)+01_指標庫!$H$10*ISNUMBER($AB1936)+01_指標庫!$H$11*ISNUMBER($AC1936)+01_指標庫!$H$12*ISNUMBER($AD1936)+01_指標庫!$H$13*ISNUMBER($AE1936)+01_指標庫!$H$14*ISNUMBER($I1936)+01_指標庫!$H$15*ISNUMBER($AH1936)+01_指標庫!$H$16*ISNUMBER($K1936)+01_指標庫!$H$17*ISNUMBER($AI1936)+01_指標庫!$H$18*ISNUMBER($AJ1936)+01_指標庫!$H$19*ISNUMBER($AK1936)+01_指標庫!$H$20*ISNUMBER($BB1936)+01_指標庫!$H$21*ISNUMBER($BC1936)</f>
        <v>51</v>
      </c>
      <c r="AX1936" s="59" t="n">
        <f aca="false">IF(AW1936=0,50,ROUND((01_指標庫!$H$4*IF(ISNUMBER($F1936),L1936,0)+01_指標庫!$H$5*IF(ISNUMBER($AA1936),AL1936,0)+01_指標庫!$H$6*IF(ISNUMBER($G1936),M1936,0)+01_指標庫!$H$7*IF(ISNUMBER($H1936),N1936,0)+01_指標庫!$H$8*IF(ISNUMBER($AF1936),AQ1936,0)+01_指標庫!$H$9*IF(ISNUMBER($AG1936),AR1936,0)+01_指標庫!$H$10*IF(ISNUMBER($AB1936),AM1936,0)+01_指標庫!$H$11*IF(ISNUMBER($AC1936),AN1936,0)+01_指標庫!$H$12*IF(ISNUMBER($AD1936),AO1936,0)+01_指標庫!$H$13*IF(ISNUMBER($AE1936),AP1936,0)+01_指標庫!$H$14*IF(ISNUMBER($I1936),O1936,0)+01_指標庫!$H$15*IF(ISNUMBER($AH1936),AS1936,0)+01_指標庫!$H$16*IF(ISNUMBER($K1936),P1936,0)+01_指標庫!$H$17*IF(ISNUMBER($AI1936),AT1936,0)+01_指標庫!$H$18*IF(ISNUMBER($AJ1936),AU1936,0)+01_指標庫!$H$19*IF(ISNUMBER($AK1936),AV1936,0)+01_指標庫!$H$20*IF(ISNUMBER($BB1936),BB1936,0)+01_指標庫!$H$21*IF(ISNUMBER($BC1936),BC1936,0))/AW1936,1))</f>
        <v>89.2</v>
      </c>
      <c r="AY1936" s="60"/>
      <c r="AZ1936" s="60"/>
      <c r="BA1936" s="58" t="n">
        <f aca="false">AVERAGE($E1932:$E1936)/AVERAGE($E1927:$E1936)-1</f>
        <v>0.000880285486757559</v>
      </c>
      <c r="BB1936" s="59" t="n">
        <f aca="false">IF(ISNUMBER($BA1936),IF(OR($S1936&lt;=-0.03,$BA1936&lt;-0.003),0,IF(OR($S1936&lt;=-0.02,$BA1936&lt;0.01),50,100)),"")</f>
        <v>50</v>
      </c>
      <c r="BC1936" s="0" t="str">
        <f aca="false">IF(OR(COUNT($AZ1936)=0,COUNT($AZ1935)=0),"",IF(OR($AY1936/$AZ1935-1&lt;=-0.03,$AZ1936/$AZ1935-1&lt;=-0.045,IF(COUNT($AZ1927:$AZ1936)=10,AVERAGE($AZ1932:$AZ1936)/AVERAGE($AZ1927:$AZ1936)-1&lt;-0.01,FALSE())),0,IF(OR($AZ1936/$AZ1935-1&lt;=-0.02,IF(COUNT($AZ1927:$AZ1936)=10,AVERAGE($AZ1932:$AZ1936)/AVERAGE($AZ1927:$AZ1936)-1&lt;0.005,FALSE())),50,100)))</f>
        <v/>
      </c>
    </row>
    <row r="1937" customFormat="false" ht="15" hidden="false" customHeight="true" outlineLevel="0" collapsed="false">
      <c r="A1937" s="47" t="n">
        <v>1933</v>
      </c>
      <c r="B1937" s="48" t="n">
        <v>45364</v>
      </c>
      <c r="C1937" s="47" t="n">
        <v>2024</v>
      </c>
      <c r="D1937" s="49" t="s">
        <v>238</v>
      </c>
      <c r="E1937" s="50" t="n">
        <v>18068.47</v>
      </c>
      <c r="F1937" s="51" t="n">
        <v>0.140204</v>
      </c>
      <c r="G1937" s="51" t="n">
        <v>-0.012809</v>
      </c>
      <c r="H1937" s="52" t="n">
        <v>0.8776</v>
      </c>
      <c r="I1937" s="53" t="n">
        <v>315</v>
      </c>
      <c r="J1937" s="47" t="s">
        <v>235</v>
      </c>
      <c r="K1937" s="54" t="n">
        <v>13.75</v>
      </c>
      <c r="L1937" s="55" t="n">
        <f aca="false">IF(COUNT(F1937)=0,50,IF(F1937&gt;=0,100,IF(F1937&gt;=-0.02,50,0)))</f>
        <v>100</v>
      </c>
      <c r="M1937" s="55" t="n">
        <f aca="false">IF(COUNT(G1937)=0,50,IF(G1937&gt;-0.06,100,IF(G1937&gt;-0.15,50,0)))</f>
        <v>100</v>
      </c>
      <c r="N1937" s="55" t="n">
        <f aca="false">IF(COUNT(H1937)=0,50,IF(H1937&gt;=0.6,100,IF(H1937&gt;=0.4,50,0)))</f>
        <v>100</v>
      </c>
      <c r="O1937" s="55" t="n">
        <f aca="false">IF(COUNT(I1937)=0,50,IF(J1937="proxy_vix",50,IF(I1937&lt;350,100,IF(I1937&lt;=450,50,0))))</f>
        <v>100</v>
      </c>
      <c r="P1937" s="55" t="n">
        <f aca="false">IF(COUNT(K1937)=0,50,IF(K1937&lt;20,100,IF(K1937&lt;=25,50,0)))</f>
        <v>100</v>
      </c>
      <c r="Q1937" s="54"/>
      <c r="R1937" s="47"/>
      <c r="S1937" s="51" t="n">
        <f aca="false">$E1937/$E1936-1</f>
        <v>-0.00826824142342841</v>
      </c>
      <c r="T1937" s="56" t="n">
        <f aca="false">$K1937/$K1936-1</f>
        <v>-0.00650289017341044</v>
      </c>
      <c r="V1937" s="57"/>
      <c r="W1937" s="57"/>
      <c r="Y1937" s="1" t="str">
        <f aca="false">IF(AX1937&gt;=70,"EASY",IF(AX1937&gt;40,"UNCERTAIN","HARD"))</f>
        <v>EASY</v>
      </c>
      <c r="AA1937" s="58" t="n">
        <f aca="false">IF($A1937&lt;200,"",AVERAGE($E1888:$E1937)/AVERAGE($E1738:$E1937)-1)</f>
        <v>0.104088394607631</v>
      </c>
      <c r="AB1937" s="59" t="n">
        <f aca="false">LOOKUP($B1937,07_L1政策步階!$A$4:$A$14,07_L1政策步階!$C$4:$C$14)</f>
        <v>0</v>
      </c>
      <c r="AC1937" s="57"/>
      <c r="AD1937" s="57"/>
      <c r="AE1937" s="57"/>
      <c r="AF1937" s="57"/>
      <c r="AG1937" s="57"/>
      <c r="AH1937" s="57"/>
      <c r="AI1937" s="57"/>
      <c r="AJ1937" s="57"/>
      <c r="AK1937" s="57"/>
      <c r="AL1937" s="59" t="n">
        <f aca="false">IF(ISNUMBER($AA1937),IF($AA1937&gt;=0.005,100,IF($AA1937&gt;=-0.015,50,0)),"")</f>
        <v>100</v>
      </c>
      <c r="AM1937" s="59" t="n">
        <f aca="false">IF(ISNUMBER($AB1937),IF($AB1937=1,100,IF($AB1937=0,50,0)),"")</f>
        <v>50</v>
      </c>
      <c r="AN1937" s="0" t="str">
        <f aca="false">IF(ISNUMBER($AC1937),IF($AC1937&gt;=0.001,100,IF($AC1937&gt;=-0.003,50,0)),"")</f>
        <v/>
      </c>
      <c r="AO1937" s="0" t="str">
        <f aca="false">IF(ISNUMBER($AD1937),IF($AD1937&gt;=0.04,100,IF($AD1937&gt;=0,50,0)),"")</f>
        <v/>
      </c>
      <c r="AP1937" s="0" t="str">
        <f aca="false">IF(ISNUMBER($AE1937),IF($AE1937&gt;=25,100,IF($AE1937&gt;=-75,50,0)),"")</f>
        <v/>
      </c>
      <c r="AQ1937" s="0" t="str">
        <f aca="false">IF(ISNUMBER($AF1937),IF($AF1937&gt;0,100,IF($AF1937&gt;=-50,50,0)),"")</f>
        <v/>
      </c>
      <c r="AR1937" s="0" t="str">
        <f aca="false">IF(ISNUMBER($AG1937),IF($AG1937=1,100,IF($AG1937=0,50,0)),"")</f>
        <v/>
      </c>
      <c r="AS1937" s="0" t="str">
        <f aca="false">IF(ISNUMBER($AH1937),IF($AH1937&lt;0,100,IF($AH1937&lt;=20,50,0)),"")</f>
        <v/>
      </c>
      <c r="AT1937" s="0" t="str">
        <f aca="false">IF(ISNUMBER($AI1937),IF($AI1937&lt;0.95,100,IF($AI1937&lt;=1,50,0)),"")</f>
        <v/>
      </c>
      <c r="AU1937" s="0" t="str">
        <f aca="false">IF(ISNUMBER($AJ1937),IF($AJ1937&lt;30,0,IF($AJ1937&lt;40,50,IF($AJ1937&lt;=90,100,50))),"")</f>
        <v/>
      </c>
      <c r="AV1937" s="0" t="str">
        <f aca="false">IF(ISNUMBER($AK1937),IF($AK1937&gt;-0.2,100,IF($AK1937&gt;=-0.4,50,0)),"")</f>
        <v/>
      </c>
      <c r="AW1937" s="59" t="n">
        <f aca="false">01_指標庫!$H$4*ISNUMBER($F1937)+01_指標庫!$H$5*ISNUMBER($AA1937)+01_指標庫!$H$6*ISNUMBER($G1937)+01_指標庫!$H$7*ISNUMBER($H1937)+01_指標庫!$H$8*ISNUMBER($AF1937)+01_指標庫!$H$9*ISNUMBER($AG1937)+01_指標庫!$H$10*ISNUMBER($AB1937)+01_指標庫!$H$11*ISNUMBER($AC1937)+01_指標庫!$H$12*ISNUMBER($AD1937)+01_指標庫!$H$13*ISNUMBER($AE1937)+01_指標庫!$H$14*ISNUMBER($I1937)+01_指標庫!$H$15*ISNUMBER($AH1937)+01_指標庫!$H$16*ISNUMBER($K1937)+01_指標庫!$H$17*ISNUMBER($AI1937)+01_指標庫!$H$18*ISNUMBER($AJ1937)+01_指標庫!$H$19*ISNUMBER($AK1937)+01_指標庫!$H$20*ISNUMBER($BB1937)+01_指標庫!$H$21*ISNUMBER($BC1937)</f>
        <v>51</v>
      </c>
      <c r="AX1937" s="59" t="n">
        <f aca="false">IF(AW1937=0,50,ROUND((01_指標庫!$H$4*IF(ISNUMBER($F1937),L1937,0)+01_指標庫!$H$5*IF(ISNUMBER($AA1937),AL1937,0)+01_指標庫!$H$6*IF(ISNUMBER($G1937),M1937,0)+01_指標庫!$H$7*IF(ISNUMBER($H1937),N1937,0)+01_指標庫!$H$8*IF(ISNUMBER($AF1937),AQ1937,0)+01_指標庫!$H$9*IF(ISNUMBER($AG1937),AR1937,0)+01_指標庫!$H$10*IF(ISNUMBER($AB1937),AM1937,0)+01_指標庫!$H$11*IF(ISNUMBER($AC1937),AN1937,0)+01_指標庫!$H$12*IF(ISNUMBER($AD1937),AO1937,0)+01_指標庫!$H$13*IF(ISNUMBER($AE1937),AP1937,0)+01_指標庫!$H$14*IF(ISNUMBER($I1937),O1937,0)+01_指標庫!$H$15*IF(ISNUMBER($AH1937),AS1937,0)+01_指標庫!$H$16*IF(ISNUMBER($K1937),P1937,0)+01_指標庫!$H$17*IF(ISNUMBER($AI1937),AT1937,0)+01_指標庫!$H$18*IF(ISNUMBER($AJ1937),AU1937,0)+01_指標庫!$H$19*IF(ISNUMBER($AK1937),AV1937,0)+01_指標庫!$H$20*IF(ISNUMBER($BB1937),BB1937,0)+01_指標庫!$H$21*IF(ISNUMBER($BC1937),BC1937,0))/AW1937,1))</f>
        <v>89.2</v>
      </c>
      <c r="AY1937" s="60"/>
      <c r="AZ1937" s="60"/>
      <c r="BA1937" s="58" t="n">
        <f aca="false">AVERAGE($E1933:$E1937)/AVERAGE($E1928:$E1937)-1</f>
        <v>0.000370240690694468</v>
      </c>
      <c r="BB1937" s="59" t="n">
        <f aca="false">IF(ISNUMBER($BA1937),IF(OR($S1937&lt;=-0.03,$BA1937&lt;-0.003),0,IF(OR($S1937&lt;=-0.02,$BA1937&lt;0.01),50,100)),"")</f>
        <v>50</v>
      </c>
      <c r="BC1937" s="0" t="str">
        <f aca="false">IF(OR(COUNT($AZ1937)=0,COUNT($AZ1936)=0),"",IF(OR($AY1937/$AZ1936-1&lt;=-0.03,$AZ1937/$AZ1936-1&lt;=-0.045,IF(COUNT($AZ1928:$AZ1937)=10,AVERAGE($AZ1933:$AZ1937)/AVERAGE($AZ1928:$AZ1937)-1&lt;-0.01,FALSE())),0,IF(OR($AZ1937/$AZ1936-1&lt;=-0.02,IF(COUNT($AZ1928:$AZ1937)=10,AVERAGE($AZ1933:$AZ1937)/AVERAGE($AZ1928:$AZ1937)-1&lt;0.005,FALSE())),50,100)))</f>
        <v/>
      </c>
    </row>
    <row r="1938" customFormat="false" ht="15" hidden="false" customHeight="true" outlineLevel="0" collapsed="false">
      <c r="A1938" s="47" t="n">
        <v>1934</v>
      </c>
      <c r="B1938" s="48" t="n">
        <v>45365</v>
      </c>
      <c r="C1938" s="47" t="n">
        <v>2024</v>
      </c>
      <c r="D1938" s="49" t="s">
        <v>239</v>
      </c>
      <c r="E1938" s="50" t="n">
        <v>18014.81</v>
      </c>
      <c r="F1938" s="51" t="n">
        <v>0.135486</v>
      </c>
      <c r="G1938" s="51" t="n">
        <v>-0.015741</v>
      </c>
      <c r="H1938" s="52" t="n">
        <v>0.8571</v>
      </c>
      <c r="I1938" s="53" t="n">
        <v>315</v>
      </c>
      <c r="J1938" s="47" t="s">
        <v>235</v>
      </c>
      <c r="K1938" s="54" t="n">
        <v>14.4</v>
      </c>
      <c r="L1938" s="55" t="n">
        <f aca="false">IF(COUNT(F1938)=0,50,IF(F1938&gt;=0,100,IF(F1938&gt;=-0.02,50,0)))</f>
        <v>100</v>
      </c>
      <c r="M1938" s="55" t="n">
        <f aca="false">IF(COUNT(G1938)=0,50,IF(G1938&gt;-0.06,100,IF(G1938&gt;-0.15,50,0)))</f>
        <v>100</v>
      </c>
      <c r="N1938" s="55" t="n">
        <f aca="false">IF(COUNT(H1938)=0,50,IF(H1938&gt;=0.6,100,IF(H1938&gt;=0.4,50,0)))</f>
        <v>100</v>
      </c>
      <c r="O1938" s="55" t="n">
        <f aca="false">IF(COUNT(I1938)=0,50,IF(J1938="proxy_vix",50,IF(I1938&lt;350,100,IF(I1938&lt;=450,50,0))))</f>
        <v>100</v>
      </c>
      <c r="P1938" s="55" t="n">
        <f aca="false">IF(COUNT(K1938)=0,50,IF(K1938&lt;20,100,IF(K1938&lt;=25,50,0)))</f>
        <v>100</v>
      </c>
      <c r="Q1938" s="54"/>
      <c r="R1938" s="47"/>
      <c r="S1938" s="51" t="n">
        <f aca="false">$E1938/$E1937-1</f>
        <v>-0.00296981426761644</v>
      </c>
      <c r="T1938" s="56" t="n">
        <f aca="false">$K1938/$K1937-1</f>
        <v>0.0472727272727274</v>
      </c>
      <c r="V1938" s="57"/>
      <c r="W1938" s="57"/>
      <c r="Y1938" s="1" t="str">
        <f aca="false">IF(AX1938&gt;=70,"EASY",IF(AX1938&gt;40,"UNCERTAIN","HARD"))</f>
        <v>EASY</v>
      </c>
      <c r="AA1938" s="58" t="n">
        <f aca="false">IF($A1938&lt;200,"",AVERAGE($E1889:$E1938)/AVERAGE($E1739:$E1938)-1)</f>
        <v>0.104649445277577</v>
      </c>
      <c r="AB1938" s="59" t="n">
        <f aca="false">LOOKUP($B1938,07_L1政策步階!$A$4:$A$14,07_L1政策步階!$C$4:$C$14)</f>
        <v>0</v>
      </c>
      <c r="AC1938" s="57"/>
      <c r="AD1938" s="57"/>
      <c r="AE1938" s="57"/>
      <c r="AF1938" s="57"/>
      <c r="AG1938" s="57"/>
      <c r="AH1938" s="57"/>
      <c r="AI1938" s="57"/>
      <c r="AJ1938" s="57"/>
      <c r="AK1938" s="57"/>
      <c r="AL1938" s="59" t="n">
        <f aca="false">IF(ISNUMBER($AA1938),IF($AA1938&gt;=0.005,100,IF($AA1938&gt;=-0.015,50,0)),"")</f>
        <v>100</v>
      </c>
      <c r="AM1938" s="59" t="n">
        <f aca="false">IF(ISNUMBER($AB1938),IF($AB1938=1,100,IF($AB1938=0,50,0)),"")</f>
        <v>50</v>
      </c>
      <c r="AN1938" s="0" t="str">
        <f aca="false">IF(ISNUMBER($AC1938),IF($AC1938&gt;=0.001,100,IF($AC1938&gt;=-0.003,50,0)),"")</f>
        <v/>
      </c>
      <c r="AO1938" s="0" t="str">
        <f aca="false">IF(ISNUMBER($AD1938),IF($AD1938&gt;=0.04,100,IF($AD1938&gt;=0,50,0)),"")</f>
        <v/>
      </c>
      <c r="AP1938" s="0" t="str">
        <f aca="false">IF(ISNUMBER($AE1938),IF($AE1938&gt;=25,100,IF($AE1938&gt;=-75,50,0)),"")</f>
        <v/>
      </c>
      <c r="AQ1938" s="0" t="str">
        <f aca="false">IF(ISNUMBER($AF1938),IF($AF1938&gt;0,100,IF($AF1938&gt;=-50,50,0)),"")</f>
        <v/>
      </c>
      <c r="AR1938" s="0" t="str">
        <f aca="false">IF(ISNUMBER($AG1938),IF($AG1938=1,100,IF($AG1938=0,50,0)),"")</f>
        <v/>
      </c>
      <c r="AS1938" s="0" t="str">
        <f aca="false">IF(ISNUMBER($AH1938),IF($AH1938&lt;0,100,IF($AH1938&lt;=20,50,0)),"")</f>
        <v/>
      </c>
      <c r="AT1938" s="0" t="str">
        <f aca="false">IF(ISNUMBER($AI1938),IF($AI1938&lt;0.95,100,IF($AI1938&lt;=1,50,0)),"")</f>
        <v/>
      </c>
      <c r="AU1938" s="0" t="str">
        <f aca="false">IF(ISNUMBER($AJ1938),IF($AJ1938&lt;30,0,IF($AJ1938&lt;40,50,IF($AJ1938&lt;=90,100,50))),"")</f>
        <v/>
      </c>
      <c r="AV1938" s="0" t="str">
        <f aca="false">IF(ISNUMBER($AK1938),IF($AK1938&gt;-0.2,100,IF($AK1938&gt;=-0.4,50,0)),"")</f>
        <v/>
      </c>
      <c r="AW1938" s="59" t="n">
        <f aca="false">01_指標庫!$H$4*ISNUMBER($F1938)+01_指標庫!$H$5*ISNUMBER($AA1938)+01_指標庫!$H$6*ISNUMBER($G1938)+01_指標庫!$H$7*ISNUMBER($H1938)+01_指標庫!$H$8*ISNUMBER($AF1938)+01_指標庫!$H$9*ISNUMBER($AG1938)+01_指標庫!$H$10*ISNUMBER($AB1938)+01_指標庫!$H$11*ISNUMBER($AC1938)+01_指標庫!$H$12*ISNUMBER($AD1938)+01_指標庫!$H$13*ISNUMBER($AE1938)+01_指標庫!$H$14*ISNUMBER($I1938)+01_指標庫!$H$15*ISNUMBER($AH1938)+01_指標庫!$H$16*ISNUMBER($K1938)+01_指標庫!$H$17*ISNUMBER($AI1938)+01_指標庫!$H$18*ISNUMBER($AJ1938)+01_指標庫!$H$19*ISNUMBER($AK1938)+01_指標庫!$H$20*ISNUMBER($BB1938)+01_指標庫!$H$21*ISNUMBER($BC1938)</f>
        <v>51</v>
      </c>
      <c r="AX1938" s="59" t="n">
        <f aca="false">IF(AW1938=0,50,ROUND((01_指標庫!$H$4*IF(ISNUMBER($F1938),L1938,0)+01_指標庫!$H$5*IF(ISNUMBER($AA1938),AL1938,0)+01_指標庫!$H$6*IF(ISNUMBER($G1938),M1938,0)+01_指標庫!$H$7*IF(ISNUMBER($H1938),N1938,0)+01_指標庫!$H$8*IF(ISNUMBER($AF1938),AQ1938,0)+01_指標庫!$H$9*IF(ISNUMBER($AG1938),AR1938,0)+01_指標庫!$H$10*IF(ISNUMBER($AB1938),AM1938,0)+01_指標庫!$H$11*IF(ISNUMBER($AC1938),AN1938,0)+01_指標庫!$H$12*IF(ISNUMBER($AD1938),AO1938,0)+01_指標庫!$H$13*IF(ISNUMBER($AE1938),AP1938,0)+01_指標庫!$H$14*IF(ISNUMBER($I1938),O1938,0)+01_指標庫!$H$15*IF(ISNUMBER($AH1938),AS1938,0)+01_指標庫!$H$16*IF(ISNUMBER($K1938),P1938,0)+01_指標庫!$H$17*IF(ISNUMBER($AI1938),AT1938,0)+01_指標庫!$H$18*IF(ISNUMBER($AJ1938),AU1938,0)+01_指標庫!$H$19*IF(ISNUMBER($AK1938),AV1938,0)+01_指標庫!$H$20*IF(ISNUMBER($BB1938),BB1938,0)+01_指標庫!$H$21*IF(ISNUMBER($BC1938),BC1938,0))/AW1938,1))</f>
        <v>89.2</v>
      </c>
      <c r="AY1938" s="60"/>
      <c r="AZ1938" s="60"/>
      <c r="BA1938" s="58" t="n">
        <f aca="false">AVERAGE($E1934:$E1938)/AVERAGE($E1929:$E1938)-1</f>
        <v>-0.0025980669595147</v>
      </c>
      <c r="BB1938" s="59" t="n">
        <f aca="false">IF(ISNUMBER($BA1938),IF(OR($S1938&lt;=-0.03,$BA1938&lt;-0.003),0,IF(OR($S1938&lt;=-0.02,$BA1938&lt;0.01),50,100)),"")</f>
        <v>50</v>
      </c>
      <c r="BC1938" s="0" t="str">
        <f aca="false">IF(OR(COUNT($AZ1938)=0,COUNT($AZ1937)=0),"",IF(OR($AY1938/$AZ1937-1&lt;=-0.03,$AZ1938/$AZ1937-1&lt;=-0.045,IF(COUNT($AZ1929:$AZ1938)=10,AVERAGE($AZ1934:$AZ1938)/AVERAGE($AZ1929:$AZ1938)-1&lt;-0.01,FALSE())),0,IF(OR($AZ1938/$AZ1937-1&lt;=-0.02,IF(COUNT($AZ1929:$AZ1938)=10,AVERAGE($AZ1934:$AZ1938)/AVERAGE($AZ1929:$AZ1938)-1&lt;0.005,FALSE())),50,100)))</f>
        <v/>
      </c>
    </row>
    <row r="1939" customFormat="false" ht="15" hidden="false" customHeight="true" outlineLevel="0" collapsed="false">
      <c r="A1939" s="47" t="n">
        <v>1935</v>
      </c>
      <c r="B1939" s="48" t="n">
        <v>45366</v>
      </c>
      <c r="C1939" s="47" t="n">
        <v>2024</v>
      </c>
      <c r="D1939" s="49" t="s">
        <v>234</v>
      </c>
      <c r="E1939" s="50" t="n">
        <v>17808.25</v>
      </c>
      <c r="F1939" s="51" t="n">
        <v>0.121246</v>
      </c>
      <c r="G1939" s="51" t="n">
        <v>-0.027026</v>
      </c>
      <c r="H1939" s="52" t="n">
        <v>0.8367</v>
      </c>
      <c r="I1939" s="53" t="n">
        <v>316</v>
      </c>
      <c r="J1939" s="47" t="s">
        <v>235</v>
      </c>
      <c r="K1939" s="54" t="n">
        <v>14.41</v>
      </c>
      <c r="L1939" s="55" t="n">
        <f aca="false">IF(COUNT(F1939)=0,50,IF(F1939&gt;=0,100,IF(F1939&gt;=-0.02,50,0)))</f>
        <v>100</v>
      </c>
      <c r="M1939" s="55" t="n">
        <f aca="false">IF(COUNT(G1939)=0,50,IF(G1939&gt;-0.06,100,IF(G1939&gt;-0.15,50,0)))</f>
        <v>100</v>
      </c>
      <c r="N1939" s="55" t="n">
        <f aca="false">IF(COUNT(H1939)=0,50,IF(H1939&gt;=0.6,100,IF(H1939&gt;=0.4,50,0)))</f>
        <v>100</v>
      </c>
      <c r="O1939" s="55" t="n">
        <f aca="false">IF(COUNT(I1939)=0,50,IF(J1939="proxy_vix",50,IF(I1939&lt;350,100,IF(I1939&lt;=450,50,0))))</f>
        <v>100</v>
      </c>
      <c r="P1939" s="55" t="n">
        <f aca="false">IF(COUNT(K1939)=0,50,IF(K1939&lt;20,100,IF(K1939&lt;=25,50,0)))</f>
        <v>100</v>
      </c>
      <c r="Q1939" s="54"/>
      <c r="R1939" s="47"/>
      <c r="S1939" s="51" t="n">
        <f aca="false">$E1939/$E1938-1</f>
        <v>-0.0114661214856</v>
      </c>
      <c r="T1939" s="56" t="n">
        <f aca="false">$K1939/$K1938-1</f>
        <v>0.000694444444444331</v>
      </c>
      <c r="V1939" s="57"/>
      <c r="W1939" s="57"/>
      <c r="Y1939" s="1" t="str">
        <f aca="false">IF(AX1939&gt;=70,"EASY",IF(AX1939&gt;40,"UNCERTAIN","HARD"))</f>
        <v>EASY</v>
      </c>
      <c r="AA1939" s="58" t="n">
        <f aca="false">IF($A1939&lt;200,"",AVERAGE($E1890:$E1939)/AVERAGE($E1740:$E1939)-1)</f>
        <v>0.10526156296351</v>
      </c>
      <c r="AB1939" s="59" t="n">
        <f aca="false">LOOKUP($B1939,07_L1政策步階!$A$4:$A$14,07_L1政策步階!$C$4:$C$14)</f>
        <v>0</v>
      </c>
      <c r="AC1939" s="57"/>
      <c r="AD1939" s="57"/>
      <c r="AE1939" s="57"/>
      <c r="AF1939" s="57"/>
      <c r="AG1939" s="57"/>
      <c r="AH1939" s="57"/>
      <c r="AI1939" s="57"/>
      <c r="AJ1939" s="57"/>
      <c r="AK1939" s="57"/>
      <c r="AL1939" s="59" t="n">
        <f aca="false">IF(ISNUMBER($AA1939),IF($AA1939&gt;=0.005,100,IF($AA1939&gt;=-0.015,50,0)),"")</f>
        <v>100</v>
      </c>
      <c r="AM1939" s="59" t="n">
        <f aca="false">IF(ISNUMBER($AB1939),IF($AB1939=1,100,IF($AB1939=0,50,0)),"")</f>
        <v>50</v>
      </c>
      <c r="AN1939" s="0" t="str">
        <f aca="false">IF(ISNUMBER($AC1939),IF($AC1939&gt;=0.001,100,IF($AC1939&gt;=-0.003,50,0)),"")</f>
        <v/>
      </c>
      <c r="AO1939" s="0" t="str">
        <f aca="false">IF(ISNUMBER($AD1939),IF($AD1939&gt;=0.04,100,IF($AD1939&gt;=0,50,0)),"")</f>
        <v/>
      </c>
      <c r="AP1939" s="0" t="str">
        <f aca="false">IF(ISNUMBER($AE1939),IF($AE1939&gt;=25,100,IF($AE1939&gt;=-75,50,0)),"")</f>
        <v/>
      </c>
      <c r="AQ1939" s="0" t="str">
        <f aca="false">IF(ISNUMBER($AF1939),IF($AF1939&gt;0,100,IF($AF1939&gt;=-50,50,0)),"")</f>
        <v/>
      </c>
      <c r="AR1939" s="0" t="str">
        <f aca="false">IF(ISNUMBER($AG1939),IF($AG1939=1,100,IF($AG1939=0,50,0)),"")</f>
        <v/>
      </c>
      <c r="AS1939" s="0" t="str">
        <f aca="false">IF(ISNUMBER($AH1939),IF($AH1939&lt;0,100,IF($AH1939&lt;=20,50,0)),"")</f>
        <v/>
      </c>
      <c r="AT1939" s="0" t="str">
        <f aca="false">IF(ISNUMBER($AI1939),IF($AI1939&lt;0.95,100,IF($AI1939&lt;=1,50,0)),"")</f>
        <v/>
      </c>
      <c r="AU1939" s="0" t="str">
        <f aca="false">IF(ISNUMBER($AJ1939),IF($AJ1939&lt;30,0,IF($AJ1939&lt;40,50,IF($AJ1939&lt;=90,100,50))),"")</f>
        <v/>
      </c>
      <c r="AV1939" s="0" t="str">
        <f aca="false">IF(ISNUMBER($AK1939),IF($AK1939&gt;-0.2,100,IF($AK1939&gt;=-0.4,50,0)),"")</f>
        <v/>
      </c>
      <c r="AW1939" s="59" t="n">
        <f aca="false">01_指標庫!$H$4*ISNUMBER($F1939)+01_指標庫!$H$5*ISNUMBER($AA1939)+01_指標庫!$H$6*ISNUMBER($G1939)+01_指標庫!$H$7*ISNUMBER($H1939)+01_指標庫!$H$8*ISNUMBER($AF1939)+01_指標庫!$H$9*ISNUMBER($AG1939)+01_指標庫!$H$10*ISNUMBER($AB1939)+01_指標庫!$H$11*ISNUMBER($AC1939)+01_指標庫!$H$12*ISNUMBER($AD1939)+01_指標庫!$H$13*ISNUMBER($AE1939)+01_指標庫!$H$14*ISNUMBER($I1939)+01_指標庫!$H$15*ISNUMBER($AH1939)+01_指標庫!$H$16*ISNUMBER($K1939)+01_指標庫!$H$17*ISNUMBER($AI1939)+01_指標庫!$H$18*ISNUMBER($AJ1939)+01_指標庫!$H$19*ISNUMBER($AK1939)+01_指標庫!$H$20*ISNUMBER($BB1939)+01_指標庫!$H$21*ISNUMBER($BC1939)</f>
        <v>51</v>
      </c>
      <c r="AX1939" s="59" t="n">
        <f aca="false">IF(AW1939=0,50,ROUND((01_指標庫!$H$4*IF(ISNUMBER($F1939),L1939,0)+01_指標庫!$H$5*IF(ISNUMBER($AA1939),AL1939,0)+01_指標庫!$H$6*IF(ISNUMBER($G1939),M1939,0)+01_指標庫!$H$7*IF(ISNUMBER($H1939),N1939,0)+01_指標庫!$H$8*IF(ISNUMBER($AF1939),AQ1939,0)+01_指標庫!$H$9*IF(ISNUMBER($AG1939),AR1939,0)+01_指標庫!$H$10*IF(ISNUMBER($AB1939),AM1939,0)+01_指標庫!$H$11*IF(ISNUMBER($AC1939),AN1939,0)+01_指標庫!$H$12*IF(ISNUMBER($AD1939),AO1939,0)+01_指標庫!$H$13*IF(ISNUMBER($AE1939),AP1939,0)+01_指標庫!$H$14*IF(ISNUMBER($I1939),O1939,0)+01_指標庫!$H$15*IF(ISNUMBER($AH1939),AS1939,0)+01_指標庫!$H$16*IF(ISNUMBER($K1939),P1939,0)+01_指標庫!$H$17*IF(ISNUMBER($AI1939),AT1939,0)+01_指標庫!$H$18*IF(ISNUMBER($AJ1939),AU1939,0)+01_指標庫!$H$19*IF(ISNUMBER($AK1939),AV1939,0)+01_指標庫!$H$20*IF(ISNUMBER($BB1939),BB1939,0)+01_指標庫!$H$21*IF(ISNUMBER($BC1939),BC1939,0))/AW1939,1))</f>
        <v>89.2</v>
      </c>
      <c r="AY1939" s="60"/>
      <c r="AZ1939" s="60"/>
      <c r="BA1939" s="58" t="n">
        <f aca="false">AVERAGE($E1935:$E1939)/AVERAGE($E1930:$E1939)-1</f>
        <v>-0.00219382055320083</v>
      </c>
      <c r="BB1939" s="59" t="n">
        <f aca="false">IF(ISNUMBER($BA1939),IF(OR($S1939&lt;=-0.03,$BA1939&lt;-0.003),0,IF(OR($S1939&lt;=-0.02,$BA1939&lt;0.01),50,100)),"")</f>
        <v>50</v>
      </c>
      <c r="BC1939" s="0" t="str">
        <f aca="false">IF(OR(COUNT($AZ1939)=0,COUNT($AZ1938)=0),"",IF(OR($AY1939/$AZ1938-1&lt;=-0.03,$AZ1939/$AZ1938-1&lt;=-0.045,IF(COUNT($AZ1930:$AZ1939)=10,AVERAGE($AZ1935:$AZ1939)/AVERAGE($AZ1930:$AZ1939)-1&lt;-0.01,FALSE())),0,IF(OR($AZ1939/$AZ1938-1&lt;=-0.02,IF(COUNT($AZ1930:$AZ1939)=10,AVERAGE($AZ1935:$AZ1939)/AVERAGE($AZ1930:$AZ1939)-1&lt;0.005,FALSE())),50,100)))</f>
        <v/>
      </c>
    </row>
    <row r="1940" customFormat="false" ht="15" hidden="false" customHeight="true" outlineLevel="0" collapsed="false">
      <c r="A1940" s="47" t="n">
        <v>1936</v>
      </c>
      <c r="B1940" s="48" t="n">
        <v>45369</v>
      </c>
      <c r="C1940" s="47" t="n">
        <v>2024</v>
      </c>
      <c r="D1940" s="49" t="s">
        <v>236</v>
      </c>
      <c r="E1940" s="50" t="n">
        <v>17985.01</v>
      </c>
      <c r="F1940" s="51" t="n">
        <v>0.131047</v>
      </c>
      <c r="G1940" s="51" t="n">
        <v>-0.017369</v>
      </c>
      <c r="H1940" s="52" t="n">
        <v>0.8776</v>
      </c>
      <c r="I1940" s="53" t="n">
        <v>313</v>
      </c>
      <c r="J1940" s="47" t="s">
        <v>235</v>
      </c>
      <c r="K1940" s="54" t="n">
        <v>14.33</v>
      </c>
      <c r="L1940" s="55" t="n">
        <f aca="false">IF(COUNT(F1940)=0,50,IF(F1940&gt;=0,100,IF(F1940&gt;=-0.02,50,0)))</f>
        <v>100</v>
      </c>
      <c r="M1940" s="55" t="n">
        <f aca="false">IF(COUNT(G1940)=0,50,IF(G1940&gt;-0.06,100,IF(G1940&gt;-0.15,50,0)))</f>
        <v>100</v>
      </c>
      <c r="N1940" s="55" t="n">
        <f aca="false">IF(COUNT(H1940)=0,50,IF(H1940&gt;=0.6,100,IF(H1940&gt;=0.4,50,0)))</f>
        <v>100</v>
      </c>
      <c r="O1940" s="55" t="n">
        <f aca="false">IF(COUNT(I1940)=0,50,IF(J1940="proxy_vix",50,IF(I1940&lt;350,100,IF(I1940&lt;=450,50,0))))</f>
        <v>100</v>
      </c>
      <c r="P1940" s="55" t="n">
        <f aca="false">IF(COUNT(K1940)=0,50,IF(K1940&lt;20,100,IF(K1940&lt;=25,50,0)))</f>
        <v>100</v>
      </c>
      <c r="Q1940" s="54"/>
      <c r="R1940" s="47"/>
      <c r="S1940" s="51" t="n">
        <f aca="false">$E1940/$E1939-1</f>
        <v>0.00992573666699403</v>
      </c>
      <c r="T1940" s="56" t="n">
        <f aca="false">$K1940/$K1939-1</f>
        <v>-0.00555170020818874</v>
      </c>
      <c r="V1940" s="57"/>
      <c r="W1940" s="57"/>
      <c r="Y1940" s="1" t="str">
        <f aca="false">IF(AX1940&gt;=70,"EASY",IF(AX1940&gt;40,"UNCERTAIN","HARD"))</f>
        <v>EASY</v>
      </c>
      <c r="AA1940" s="58" t="n">
        <f aca="false">IF($A1940&lt;200,"",AVERAGE($E1891:$E1940)/AVERAGE($E1741:$E1940)-1)</f>
        <v>0.106106894236979</v>
      </c>
      <c r="AB1940" s="59" t="n">
        <f aca="false">LOOKUP($B1940,07_L1政策步階!$A$4:$A$14,07_L1政策步階!$C$4:$C$14)</f>
        <v>0</v>
      </c>
      <c r="AC1940" s="57"/>
      <c r="AD1940" s="57"/>
      <c r="AE1940" s="57"/>
      <c r="AF1940" s="57"/>
      <c r="AG1940" s="57"/>
      <c r="AH1940" s="57"/>
      <c r="AI1940" s="57"/>
      <c r="AJ1940" s="57"/>
      <c r="AK1940" s="57"/>
      <c r="AL1940" s="59" t="n">
        <f aca="false">IF(ISNUMBER($AA1940),IF($AA1940&gt;=0.005,100,IF($AA1940&gt;=-0.015,50,0)),"")</f>
        <v>100</v>
      </c>
      <c r="AM1940" s="59" t="n">
        <f aca="false">IF(ISNUMBER($AB1940),IF($AB1940=1,100,IF($AB1940=0,50,0)),"")</f>
        <v>50</v>
      </c>
      <c r="AN1940" s="0" t="str">
        <f aca="false">IF(ISNUMBER($AC1940),IF($AC1940&gt;=0.001,100,IF($AC1940&gt;=-0.003,50,0)),"")</f>
        <v/>
      </c>
      <c r="AO1940" s="0" t="str">
        <f aca="false">IF(ISNUMBER($AD1940),IF($AD1940&gt;=0.04,100,IF($AD1940&gt;=0,50,0)),"")</f>
        <v/>
      </c>
      <c r="AP1940" s="0" t="str">
        <f aca="false">IF(ISNUMBER($AE1940),IF($AE1940&gt;=25,100,IF($AE1940&gt;=-75,50,0)),"")</f>
        <v/>
      </c>
      <c r="AQ1940" s="0" t="str">
        <f aca="false">IF(ISNUMBER($AF1940),IF($AF1940&gt;0,100,IF($AF1940&gt;=-50,50,0)),"")</f>
        <v/>
      </c>
      <c r="AR1940" s="0" t="str">
        <f aca="false">IF(ISNUMBER($AG1940),IF($AG1940=1,100,IF($AG1940=0,50,0)),"")</f>
        <v/>
      </c>
      <c r="AS1940" s="0" t="str">
        <f aca="false">IF(ISNUMBER($AH1940),IF($AH1940&lt;0,100,IF($AH1940&lt;=20,50,0)),"")</f>
        <v/>
      </c>
      <c r="AT1940" s="0" t="str">
        <f aca="false">IF(ISNUMBER($AI1940),IF($AI1940&lt;0.95,100,IF($AI1940&lt;=1,50,0)),"")</f>
        <v/>
      </c>
      <c r="AU1940" s="0" t="str">
        <f aca="false">IF(ISNUMBER($AJ1940),IF($AJ1940&lt;30,0,IF($AJ1940&lt;40,50,IF($AJ1940&lt;=90,100,50))),"")</f>
        <v/>
      </c>
      <c r="AV1940" s="0" t="str">
        <f aca="false">IF(ISNUMBER($AK1940),IF($AK1940&gt;-0.2,100,IF($AK1940&gt;=-0.4,50,0)),"")</f>
        <v/>
      </c>
      <c r="AW1940" s="59" t="n">
        <f aca="false">01_指標庫!$H$4*ISNUMBER($F1940)+01_指標庫!$H$5*ISNUMBER($AA1940)+01_指標庫!$H$6*ISNUMBER($G1940)+01_指標庫!$H$7*ISNUMBER($H1940)+01_指標庫!$H$8*ISNUMBER($AF1940)+01_指標庫!$H$9*ISNUMBER($AG1940)+01_指標庫!$H$10*ISNUMBER($AB1940)+01_指標庫!$H$11*ISNUMBER($AC1940)+01_指標庫!$H$12*ISNUMBER($AD1940)+01_指標庫!$H$13*ISNUMBER($AE1940)+01_指標庫!$H$14*ISNUMBER($I1940)+01_指標庫!$H$15*ISNUMBER($AH1940)+01_指標庫!$H$16*ISNUMBER($K1940)+01_指標庫!$H$17*ISNUMBER($AI1940)+01_指標庫!$H$18*ISNUMBER($AJ1940)+01_指標庫!$H$19*ISNUMBER($AK1940)+01_指標庫!$H$20*ISNUMBER($BB1940)+01_指標庫!$H$21*ISNUMBER($BC1940)</f>
        <v>51</v>
      </c>
      <c r="AX1940" s="59" t="n">
        <f aca="false">IF(AW1940=0,50,ROUND((01_指標庫!$H$4*IF(ISNUMBER($F1940),L1940,0)+01_指標庫!$H$5*IF(ISNUMBER($AA1940),AL1940,0)+01_指標庫!$H$6*IF(ISNUMBER($G1940),M1940,0)+01_指標庫!$H$7*IF(ISNUMBER($H1940),N1940,0)+01_指標庫!$H$8*IF(ISNUMBER($AF1940),AQ1940,0)+01_指標庫!$H$9*IF(ISNUMBER($AG1940),AR1940,0)+01_指標庫!$H$10*IF(ISNUMBER($AB1940),AM1940,0)+01_指標庫!$H$11*IF(ISNUMBER($AC1940),AN1940,0)+01_指標庫!$H$12*IF(ISNUMBER($AD1940),AO1940,0)+01_指標庫!$H$13*IF(ISNUMBER($AE1940),AP1940,0)+01_指標庫!$H$14*IF(ISNUMBER($I1940),O1940,0)+01_指標庫!$H$15*IF(ISNUMBER($AH1940),AS1940,0)+01_指標庫!$H$16*IF(ISNUMBER($K1940),P1940,0)+01_指標庫!$H$17*IF(ISNUMBER($AI1940),AT1940,0)+01_指標庫!$H$18*IF(ISNUMBER($AJ1940),AU1940,0)+01_指標庫!$H$19*IF(ISNUMBER($AK1940),AV1940,0)+01_指標庫!$H$20*IF(ISNUMBER($BB1940),BB1940,0)+01_指標庫!$H$21*IF(ISNUMBER($BC1940),BC1940,0))/AW1940,1))</f>
        <v>89.2</v>
      </c>
      <c r="AY1940" s="60"/>
      <c r="AZ1940" s="60"/>
      <c r="BA1940" s="58" t="n">
        <f aca="false">AVERAGE($E1936:$E1940)/AVERAGE($E1931:$E1940)-1</f>
        <v>-0.000487687932086756</v>
      </c>
      <c r="BB1940" s="59" t="n">
        <f aca="false">IF(ISNUMBER($BA1940),IF(OR($S1940&lt;=-0.03,$BA1940&lt;-0.003),0,IF(OR($S1940&lt;=-0.02,$BA1940&lt;0.01),50,100)),"")</f>
        <v>50</v>
      </c>
      <c r="BC1940" s="0" t="str">
        <f aca="false">IF(OR(COUNT($AZ1940)=0,COUNT($AZ1939)=0),"",IF(OR($AY1940/$AZ1939-1&lt;=-0.03,$AZ1940/$AZ1939-1&lt;=-0.045,IF(COUNT($AZ1931:$AZ1940)=10,AVERAGE($AZ1936:$AZ1940)/AVERAGE($AZ1931:$AZ1940)-1&lt;-0.01,FALSE())),0,IF(OR($AZ1940/$AZ1939-1&lt;=-0.02,IF(COUNT($AZ1931:$AZ1940)=10,AVERAGE($AZ1936:$AZ1940)/AVERAGE($AZ1931:$AZ1940)-1&lt;0.005,FALSE())),50,100)))</f>
        <v/>
      </c>
    </row>
    <row r="1941" customFormat="false" ht="15" hidden="false" customHeight="true" outlineLevel="0" collapsed="false">
      <c r="A1941" s="47" t="n">
        <v>1937</v>
      </c>
      <c r="B1941" s="48" t="n">
        <v>45370</v>
      </c>
      <c r="C1941" s="47" t="n">
        <v>2024</v>
      </c>
      <c r="D1941" s="49" t="s">
        <v>237</v>
      </c>
      <c r="E1941" s="50" t="n">
        <v>18032.2</v>
      </c>
      <c r="F1941" s="51" t="n">
        <v>0.132736</v>
      </c>
      <c r="G1941" s="51" t="n">
        <v>-0.014791</v>
      </c>
      <c r="H1941" s="52" t="n">
        <v>0.8776</v>
      </c>
      <c r="I1941" s="53" t="n">
        <v>310</v>
      </c>
      <c r="J1941" s="47" t="s">
        <v>235</v>
      </c>
      <c r="K1941" s="54" t="n">
        <v>13.82</v>
      </c>
      <c r="L1941" s="55" t="n">
        <f aca="false">IF(COUNT(F1941)=0,50,IF(F1941&gt;=0,100,IF(F1941&gt;=-0.02,50,0)))</f>
        <v>100</v>
      </c>
      <c r="M1941" s="55" t="n">
        <f aca="false">IF(COUNT(G1941)=0,50,IF(G1941&gt;-0.06,100,IF(G1941&gt;-0.15,50,0)))</f>
        <v>100</v>
      </c>
      <c r="N1941" s="55" t="n">
        <f aca="false">IF(COUNT(H1941)=0,50,IF(H1941&gt;=0.6,100,IF(H1941&gt;=0.4,50,0)))</f>
        <v>100</v>
      </c>
      <c r="O1941" s="55" t="n">
        <f aca="false">IF(COUNT(I1941)=0,50,IF(J1941="proxy_vix",50,IF(I1941&lt;350,100,IF(I1941&lt;=450,50,0))))</f>
        <v>100</v>
      </c>
      <c r="P1941" s="55" t="n">
        <f aca="false">IF(COUNT(K1941)=0,50,IF(K1941&lt;20,100,IF(K1941&lt;=25,50,0)))</f>
        <v>100</v>
      </c>
      <c r="Q1941" s="54"/>
      <c r="R1941" s="47"/>
      <c r="S1941" s="51" t="n">
        <f aca="false">$E1941/$E1940-1</f>
        <v>0.00262385175209823</v>
      </c>
      <c r="T1941" s="56" t="n">
        <f aca="false">$K1941/$K1940-1</f>
        <v>-0.0355896720167481</v>
      </c>
      <c r="V1941" s="57"/>
      <c r="W1941" s="57"/>
      <c r="Y1941" s="1" t="str">
        <f aca="false">IF(AX1941&gt;=70,"EASY",IF(AX1941&gt;40,"UNCERTAIN","HARD"))</f>
        <v>EASY</v>
      </c>
      <c r="AA1941" s="58" t="n">
        <f aca="false">IF($A1941&lt;200,"",AVERAGE($E1892:$E1941)/AVERAGE($E1742:$E1941)-1)</f>
        <v>0.107028171783844</v>
      </c>
      <c r="AB1941" s="59" t="n">
        <f aca="false">LOOKUP($B1941,07_L1政策步階!$A$4:$A$14,07_L1政策步階!$C$4:$C$14)</f>
        <v>0</v>
      </c>
      <c r="AC1941" s="57"/>
      <c r="AD1941" s="57"/>
      <c r="AE1941" s="57"/>
      <c r="AF1941" s="57"/>
      <c r="AG1941" s="57"/>
      <c r="AH1941" s="57"/>
      <c r="AI1941" s="57"/>
      <c r="AJ1941" s="57"/>
      <c r="AK1941" s="57"/>
      <c r="AL1941" s="59" t="n">
        <f aca="false">IF(ISNUMBER($AA1941),IF($AA1941&gt;=0.005,100,IF($AA1941&gt;=-0.015,50,0)),"")</f>
        <v>100</v>
      </c>
      <c r="AM1941" s="59" t="n">
        <f aca="false">IF(ISNUMBER($AB1941),IF($AB1941=1,100,IF($AB1941=0,50,0)),"")</f>
        <v>50</v>
      </c>
      <c r="AN1941" s="0" t="str">
        <f aca="false">IF(ISNUMBER($AC1941),IF($AC1941&gt;=0.001,100,IF($AC1941&gt;=-0.003,50,0)),"")</f>
        <v/>
      </c>
      <c r="AO1941" s="0" t="str">
        <f aca="false">IF(ISNUMBER($AD1941),IF($AD1941&gt;=0.04,100,IF($AD1941&gt;=0,50,0)),"")</f>
        <v/>
      </c>
      <c r="AP1941" s="0" t="str">
        <f aca="false">IF(ISNUMBER($AE1941),IF($AE1941&gt;=25,100,IF($AE1941&gt;=-75,50,0)),"")</f>
        <v/>
      </c>
      <c r="AQ1941" s="0" t="str">
        <f aca="false">IF(ISNUMBER($AF1941),IF($AF1941&gt;0,100,IF($AF1941&gt;=-50,50,0)),"")</f>
        <v/>
      </c>
      <c r="AR1941" s="0" t="str">
        <f aca="false">IF(ISNUMBER($AG1941),IF($AG1941=1,100,IF($AG1941=0,50,0)),"")</f>
        <v/>
      </c>
      <c r="AS1941" s="0" t="str">
        <f aca="false">IF(ISNUMBER($AH1941),IF($AH1941&lt;0,100,IF($AH1941&lt;=20,50,0)),"")</f>
        <v/>
      </c>
      <c r="AT1941" s="0" t="str">
        <f aca="false">IF(ISNUMBER($AI1941),IF($AI1941&lt;0.95,100,IF($AI1941&lt;=1,50,0)),"")</f>
        <v/>
      </c>
      <c r="AU1941" s="0" t="str">
        <f aca="false">IF(ISNUMBER($AJ1941),IF($AJ1941&lt;30,0,IF($AJ1941&lt;40,50,IF($AJ1941&lt;=90,100,50))),"")</f>
        <v/>
      </c>
      <c r="AV1941" s="0" t="str">
        <f aca="false">IF(ISNUMBER($AK1941),IF($AK1941&gt;-0.2,100,IF($AK1941&gt;=-0.4,50,0)),"")</f>
        <v/>
      </c>
      <c r="AW1941" s="59" t="n">
        <f aca="false">01_指標庫!$H$4*ISNUMBER($F1941)+01_指標庫!$H$5*ISNUMBER($AA1941)+01_指標庫!$H$6*ISNUMBER($G1941)+01_指標庫!$H$7*ISNUMBER($H1941)+01_指標庫!$H$8*ISNUMBER($AF1941)+01_指標庫!$H$9*ISNUMBER($AG1941)+01_指標庫!$H$10*ISNUMBER($AB1941)+01_指標庫!$H$11*ISNUMBER($AC1941)+01_指標庫!$H$12*ISNUMBER($AD1941)+01_指標庫!$H$13*ISNUMBER($AE1941)+01_指標庫!$H$14*ISNUMBER($I1941)+01_指標庫!$H$15*ISNUMBER($AH1941)+01_指標庫!$H$16*ISNUMBER($K1941)+01_指標庫!$H$17*ISNUMBER($AI1941)+01_指標庫!$H$18*ISNUMBER($AJ1941)+01_指標庫!$H$19*ISNUMBER($AK1941)+01_指標庫!$H$20*ISNUMBER($BB1941)+01_指標庫!$H$21*ISNUMBER($BC1941)</f>
        <v>51</v>
      </c>
      <c r="AX1941" s="59" t="n">
        <f aca="false">IF(AW1941=0,50,ROUND((01_指標庫!$H$4*IF(ISNUMBER($F1941),L1941,0)+01_指標庫!$H$5*IF(ISNUMBER($AA1941),AL1941,0)+01_指標庫!$H$6*IF(ISNUMBER($G1941),M1941,0)+01_指標庫!$H$7*IF(ISNUMBER($H1941),N1941,0)+01_指標庫!$H$8*IF(ISNUMBER($AF1941),AQ1941,0)+01_指標庫!$H$9*IF(ISNUMBER($AG1941),AR1941,0)+01_指標庫!$H$10*IF(ISNUMBER($AB1941),AM1941,0)+01_指標庫!$H$11*IF(ISNUMBER($AC1941),AN1941,0)+01_指標庫!$H$12*IF(ISNUMBER($AD1941),AO1941,0)+01_指標庫!$H$13*IF(ISNUMBER($AE1941),AP1941,0)+01_指標庫!$H$14*IF(ISNUMBER($I1941),O1941,0)+01_指標庫!$H$15*IF(ISNUMBER($AH1941),AS1941,0)+01_指標庫!$H$16*IF(ISNUMBER($K1941),P1941,0)+01_指標庫!$H$17*IF(ISNUMBER($AI1941),AT1941,0)+01_指標庫!$H$18*IF(ISNUMBER($AJ1941),AU1941,0)+01_指標庫!$H$19*IF(ISNUMBER($AK1941),AV1941,0)+01_指標庫!$H$20*IF(ISNUMBER($BB1941),BB1941,0)+01_指標庫!$H$21*IF(ISNUMBER($BC1941),BC1941,0))/AW1941,1))</f>
        <v>83.3</v>
      </c>
      <c r="AY1941" s="60"/>
      <c r="AZ1941" s="60"/>
      <c r="BA1941" s="58" t="n">
        <f aca="false">AVERAGE($E1937:$E1941)/AVERAGE($E1932:$E1941)-1</f>
        <v>-0.0033039092684557</v>
      </c>
      <c r="BB1941" s="59" t="n">
        <f aca="false">IF(ISNUMBER($BA1941),IF(OR($S1941&lt;=-0.03,$BA1941&lt;-0.003),0,IF(OR($S1941&lt;=-0.02,$BA1941&lt;0.01),50,100)),"")</f>
        <v>0</v>
      </c>
      <c r="BC1941" s="0" t="str">
        <f aca="false">IF(OR(COUNT($AZ1941)=0,COUNT($AZ1940)=0),"",IF(OR($AY1941/$AZ1940-1&lt;=-0.03,$AZ1941/$AZ1940-1&lt;=-0.045,IF(COUNT($AZ1932:$AZ1941)=10,AVERAGE($AZ1937:$AZ1941)/AVERAGE($AZ1932:$AZ1941)-1&lt;-0.01,FALSE())),0,IF(OR($AZ1941/$AZ1940-1&lt;=-0.02,IF(COUNT($AZ1932:$AZ1941)=10,AVERAGE($AZ1937:$AZ1941)/AVERAGE($AZ1932:$AZ1941)-1&lt;0.005,FALSE())),50,100)))</f>
        <v/>
      </c>
    </row>
    <row r="1942" customFormat="false" ht="15" hidden="false" customHeight="true" outlineLevel="0" collapsed="false">
      <c r="A1942" s="47" t="n">
        <v>1938</v>
      </c>
      <c r="B1942" s="48" t="n">
        <v>45371</v>
      </c>
      <c r="C1942" s="47" t="n">
        <v>2024</v>
      </c>
      <c r="D1942" s="49" t="s">
        <v>238</v>
      </c>
      <c r="E1942" s="50" t="n">
        <v>18240.11</v>
      </c>
      <c r="F1942" s="51" t="n">
        <v>0.144468</v>
      </c>
      <c r="G1942" s="51" t="n">
        <v>-0.003431</v>
      </c>
      <c r="H1942" s="52" t="n">
        <v>0.8776</v>
      </c>
      <c r="I1942" s="53" t="n">
        <v>314</v>
      </c>
      <c r="J1942" s="47" t="s">
        <v>235</v>
      </c>
      <c r="K1942" s="54" t="n">
        <v>13.04</v>
      </c>
      <c r="L1942" s="55" t="n">
        <f aca="false">IF(COUNT(F1942)=0,50,IF(F1942&gt;=0,100,IF(F1942&gt;=-0.02,50,0)))</f>
        <v>100</v>
      </c>
      <c r="M1942" s="55" t="n">
        <f aca="false">IF(COUNT(G1942)=0,50,IF(G1942&gt;-0.06,100,IF(G1942&gt;-0.15,50,0)))</f>
        <v>100</v>
      </c>
      <c r="N1942" s="55" t="n">
        <f aca="false">IF(COUNT(H1942)=0,50,IF(H1942&gt;=0.6,100,IF(H1942&gt;=0.4,50,0)))</f>
        <v>100</v>
      </c>
      <c r="O1942" s="55" t="n">
        <f aca="false">IF(COUNT(I1942)=0,50,IF(J1942="proxy_vix",50,IF(I1942&lt;350,100,IF(I1942&lt;=450,50,0))))</f>
        <v>100</v>
      </c>
      <c r="P1942" s="55" t="n">
        <f aca="false">IF(COUNT(K1942)=0,50,IF(K1942&lt;20,100,IF(K1942&lt;=25,50,0)))</f>
        <v>100</v>
      </c>
      <c r="Q1942" s="54"/>
      <c r="R1942" s="47"/>
      <c r="S1942" s="51" t="n">
        <f aca="false">$E1942/$E1941-1</f>
        <v>0.0115299297922604</v>
      </c>
      <c r="T1942" s="56" t="n">
        <f aca="false">$K1942/$K1941-1</f>
        <v>-0.05643994211288</v>
      </c>
      <c r="V1942" s="57"/>
      <c r="W1942" s="57"/>
      <c r="Y1942" s="1" t="str">
        <f aca="false">IF(AX1942&gt;=70,"EASY",IF(AX1942&gt;40,"UNCERTAIN","HARD"))</f>
        <v>EASY</v>
      </c>
      <c r="AA1942" s="58" t="n">
        <f aca="false">IF($A1942&lt;200,"",AVERAGE($E1893:$E1942)/AVERAGE($E1743:$E1942)-1)</f>
        <v>0.107741008309022</v>
      </c>
      <c r="AB1942" s="59" t="n">
        <f aca="false">LOOKUP($B1942,07_L1政策步階!$A$4:$A$14,07_L1政策步階!$C$4:$C$14)</f>
        <v>0</v>
      </c>
      <c r="AC1942" s="57"/>
      <c r="AD1942" s="57"/>
      <c r="AE1942" s="57"/>
      <c r="AF1942" s="57"/>
      <c r="AG1942" s="57"/>
      <c r="AH1942" s="57"/>
      <c r="AI1942" s="57"/>
      <c r="AJ1942" s="57"/>
      <c r="AK1942" s="57"/>
      <c r="AL1942" s="59" t="n">
        <f aca="false">IF(ISNUMBER($AA1942),IF($AA1942&gt;=0.005,100,IF($AA1942&gt;=-0.015,50,0)),"")</f>
        <v>100</v>
      </c>
      <c r="AM1942" s="59" t="n">
        <f aca="false">IF(ISNUMBER($AB1942),IF($AB1942=1,100,IF($AB1942=0,50,0)),"")</f>
        <v>50</v>
      </c>
      <c r="AN1942" s="0" t="str">
        <f aca="false">IF(ISNUMBER($AC1942),IF($AC1942&gt;=0.001,100,IF($AC1942&gt;=-0.003,50,0)),"")</f>
        <v/>
      </c>
      <c r="AO1942" s="0" t="str">
        <f aca="false">IF(ISNUMBER($AD1942),IF($AD1942&gt;=0.04,100,IF($AD1942&gt;=0,50,0)),"")</f>
        <v/>
      </c>
      <c r="AP1942" s="0" t="str">
        <f aca="false">IF(ISNUMBER($AE1942),IF($AE1942&gt;=25,100,IF($AE1942&gt;=-75,50,0)),"")</f>
        <v/>
      </c>
      <c r="AQ1942" s="0" t="str">
        <f aca="false">IF(ISNUMBER($AF1942),IF($AF1942&gt;0,100,IF($AF1942&gt;=-50,50,0)),"")</f>
        <v/>
      </c>
      <c r="AR1942" s="0" t="str">
        <f aca="false">IF(ISNUMBER($AG1942),IF($AG1942=1,100,IF($AG1942=0,50,0)),"")</f>
        <v/>
      </c>
      <c r="AS1942" s="0" t="str">
        <f aca="false">IF(ISNUMBER($AH1942),IF($AH1942&lt;0,100,IF($AH1942&lt;=20,50,0)),"")</f>
        <v/>
      </c>
      <c r="AT1942" s="0" t="str">
        <f aca="false">IF(ISNUMBER($AI1942),IF($AI1942&lt;0.95,100,IF($AI1942&lt;=1,50,0)),"")</f>
        <v/>
      </c>
      <c r="AU1942" s="0" t="str">
        <f aca="false">IF(ISNUMBER($AJ1942),IF($AJ1942&lt;30,0,IF($AJ1942&lt;40,50,IF($AJ1942&lt;=90,100,50))),"")</f>
        <v/>
      </c>
      <c r="AV1942" s="0" t="str">
        <f aca="false">IF(ISNUMBER($AK1942),IF($AK1942&gt;-0.2,100,IF($AK1942&gt;=-0.4,50,0)),"")</f>
        <v/>
      </c>
      <c r="AW1942" s="59" t="n">
        <f aca="false">01_指標庫!$H$4*ISNUMBER($F1942)+01_指標庫!$H$5*ISNUMBER($AA1942)+01_指標庫!$H$6*ISNUMBER($G1942)+01_指標庫!$H$7*ISNUMBER($H1942)+01_指標庫!$H$8*ISNUMBER($AF1942)+01_指標庫!$H$9*ISNUMBER($AG1942)+01_指標庫!$H$10*ISNUMBER($AB1942)+01_指標庫!$H$11*ISNUMBER($AC1942)+01_指標庫!$H$12*ISNUMBER($AD1942)+01_指標庫!$H$13*ISNUMBER($AE1942)+01_指標庫!$H$14*ISNUMBER($I1942)+01_指標庫!$H$15*ISNUMBER($AH1942)+01_指標庫!$H$16*ISNUMBER($K1942)+01_指標庫!$H$17*ISNUMBER($AI1942)+01_指標庫!$H$18*ISNUMBER($AJ1942)+01_指標庫!$H$19*ISNUMBER($AK1942)+01_指標庫!$H$20*ISNUMBER($BB1942)+01_指標庫!$H$21*ISNUMBER($BC1942)</f>
        <v>51</v>
      </c>
      <c r="AX1942" s="59" t="n">
        <f aca="false">IF(AW1942=0,50,ROUND((01_指標庫!$H$4*IF(ISNUMBER($F1942),L1942,0)+01_指標庫!$H$5*IF(ISNUMBER($AA1942),AL1942,0)+01_指標庫!$H$6*IF(ISNUMBER($G1942),M1942,0)+01_指標庫!$H$7*IF(ISNUMBER($H1942),N1942,0)+01_指標庫!$H$8*IF(ISNUMBER($AF1942),AQ1942,0)+01_指標庫!$H$9*IF(ISNUMBER($AG1942),AR1942,0)+01_指標庫!$H$10*IF(ISNUMBER($AB1942),AM1942,0)+01_指標庫!$H$11*IF(ISNUMBER($AC1942),AN1942,0)+01_指標庫!$H$12*IF(ISNUMBER($AD1942),AO1942,0)+01_指標庫!$H$13*IF(ISNUMBER($AE1942),AP1942,0)+01_指標庫!$H$14*IF(ISNUMBER($I1942),O1942,0)+01_指標庫!$H$15*IF(ISNUMBER($AH1942),AS1942,0)+01_指標庫!$H$16*IF(ISNUMBER($K1942),P1942,0)+01_指標庫!$H$17*IF(ISNUMBER($AI1942),AT1942,0)+01_指標庫!$H$18*IF(ISNUMBER($AJ1942),AU1942,0)+01_指標庫!$H$19*IF(ISNUMBER($AK1942),AV1942,0)+01_指標庫!$H$20*IF(ISNUMBER($BB1942),BB1942,0)+01_指標庫!$H$21*IF(ISNUMBER($BC1942),BC1942,0))/AW1942,1))</f>
        <v>89.2</v>
      </c>
      <c r="AY1942" s="60"/>
      <c r="AZ1942" s="60"/>
      <c r="BA1942" s="58" t="n">
        <f aca="false">AVERAGE($E1938:$E1942)/AVERAGE($E1933:$E1942)-1</f>
        <v>-0.0026314232111645</v>
      </c>
      <c r="BB1942" s="59" t="n">
        <f aca="false">IF(ISNUMBER($BA1942),IF(OR($S1942&lt;=-0.03,$BA1942&lt;-0.003),0,IF(OR($S1942&lt;=-0.02,$BA1942&lt;0.01),50,100)),"")</f>
        <v>50</v>
      </c>
      <c r="BC1942" s="0" t="str">
        <f aca="false">IF(OR(COUNT($AZ1942)=0,COUNT($AZ1941)=0),"",IF(OR($AY1942/$AZ1941-1&lt;=-0.03,$AZ1942/$AZ1941-1&lt;=-0.045,IF(COUNT($AZ1933:$AZ1942)=10,AVERAGE($AZ1938:$AZ1942)/AVERAGE($AZ1933:$AZ1942)-1&lt;-0.01,FALSE())),0,IF(OR($AZ1942/$AZ1941-1&lt;=-0.02,IF(COUNT($AZ1933:$AZ1942)=10,AVERAGE($AZ1938:$AZ1942)/AVERAGE($AZ1933:$AZ1942)-1&lt;0.005,FALSE())),50,100)))</f>
        <v/>
      </c>
    </row>
    <row r="1943" customFormat="false" ht="15" hidden="false" customHeight="true" outlineLevel="0" collapsed="false">
      <c r="A1943" s="47" t="n">
        <v>1939</v>
      </c>
      <c r="B1943" s="48" t="n">
        <v>45372</v>
      </c>
      <c r="C1943" s="47" t="n">
        <v>2024</v>
      </c>
      <c r="D1943" s="49" t="s">
        <v>239</v>
      </c>
      <c r="E1943" s="50" t="n">
        <v>18320.38</v>
      </c>
      <c r="F1943" s="51" t="n">
        <v>0.148149</v>
      </c>
      <c r="G1943" s="51" t="n">
        <v>0</v>
      </c>
      <c r="H1943" s="52" t="n">
        <v>0.8571</v>
      </c>
      <c r="I1943" s="53" t="n">
        <v>305</v>
      </c>
      <c r="J1943" s="47" t="s">
        <v>235</v>
      </c>
      <c r="K1943" s="54" t="n">
        <v>12.92</v>
      </c>
      <c r="L1943" s="55" t="n">
        <f aca="false">IF(COUNT(F1943)=0,50,IF(F1943&gt;=0,100,IF(F1943&gt;=-0.02,50,0)))</f>
        <v>100</v>
      </c>
      <c r="M1943" s="55" t="n">
        <f aca="false">IF(COUNT(G1943)=0,50,IF(G1943&gt;-0.06,100,IF(G1943&gt;-0.15,50,0)))</f>
        <v>100</v>
      </c>
      <c r="N1943" s="55" t="n">
        <f aca="false">IF(COUNT(H1943)=0,50,IF(H1943&gt;=0.6,100,IF(H1943&gt;=0.4,50,0)))</f>
        <v>100</v>
      </c>
      <c r="O1943" s="55" t="n">
        <f aca="false">IF(COUNT(I1943)=0,50,IF(J1943="proxy_vix",50,IF(I1943&lt;350,100,IF(I1943&lt;=450,50,0))))</f>
        <v>100</v>
      </c>
      <c r="P1943" s="55" t="n">
        <f aca="false">IF(COUNT(K1943)=0,50,IF(K1943&lt;20,100,IF(K1943&lt;=25,50,0)))</f>
        <v>100</v>
      </c>
      <c r="Q1943" s="54"/>
      <c r="R1943" s="47"/>
      <c r="S1943" s="51" t="n">
        <f aca="false">$E1943/$E1942-1</f>
        <v>0.00440074100430321</v>
      </c>
      <c r="T1943" s="56" t="n">
        <f aca="false">$K1943/$K1942-1</f>
        <v>-0.00920245398773001</v>
      </c>
      <c r="V1943" s="57"/>
      <c r="W1943" s="57"/>
      <c r="Y1943" s="1" t="str">
        <f aca="false">IF(AX1943&gt;=70,"EASY",IF(AX1943&gt;40,"UNCERTAIN","HARD"))</f>
        <v>EASY</v>
      </c>
      <c r="AA1943" s="58" t="n">
        <f aca="false">IF($A1943&lt;200,"",AVERAGE($E1894:$E1943)/AVERAGE($E1744:$E1943)-1)</f>
        <v>0.10849221430387</v>
      </c>
      <c r="AB1943" s="59" t="n">
        <f aca="false">LOOKUP($B1943,07_L1政策步階!$A$4:$A$14,07_L1政策步階!$C$4:$C$14)</f>
        <v>0</v>
      </c>
      <c r="AC1943" s="57"/>
      <c r="AD1943" s="57"/>
      <c r="AE1943" s="57"/>
      <c r="AF1943" s="57"/>
      <c r="AG1943" s="57"/>
      <c r="AH1943" s="57"/>
      <c r="AI1943" s="57"/>
      <c r="AJ1943" s="57"/>
      <c r="AK1943" s="57"/>
      <c r="AL1943" s="59" t="n">
        <f aca="false">IF(ISNUMBER($AA1943),IF($AA1943&gt;=0.005,100,IF($AA1943&gt;=-0.015,50,0)),"")</f>
        <v>100</v>
      </c>
      <c r="AM1943" s="59" t="n">
        <f aca="false">IF(ISNUMBER($AB1943),IF($AB1943=1,100,IF($AB1943=0,50,0)),"")</f>
        <v>50</v>
      </c>
      <c r="AN1943" s="0" t="str">
        <f aca="false">IF(ISNUMBER($AC1943),IF($AC1943&gt;=0.001,100,IF($AC1943&gt;=-0.003,50,0)),"")</f>
        <v/>
      </c>
      <c r="AO1943" s="0" t="str">
        <f aca="false">IF(ISNUMBER($AD1943),IF($AD1943&gt;=0.04,100,IF($AD1943&gt;=0,50,0)),"")</f>
        <v/>
      </c>
      <c r="AP1943" s="0" t="str">
        <f aca="false">IF(ISNUMBER($AE1943),IF($AE1943&gt;=25,100,IF($AE1943&gt;=-75,50,0)),"")</f>
        <v/>
      </c>
      <c r="AQ1943" s="0" t="str">
        <f aca="false">IF(ISNUMBER($AF1943),IF($AF1943&gt;0,100,IF($AF1943&gt;=-50,50,0)),"")</f>
        <v/>
      </c>
      <c r="AR1943" s="0" t="str">
        <f aca="false">IF(ISNUMBER($AG1943),IF($AG1943=1,100,IF($AG1943=0,50,0)),"")</f>
        <v/>
      </c>
      <c r="AS1943" s="0" t="str">
        <f aca="false">IF(ISNUMBER($AH1943),IF($AH1943&lt;0,100,IF($AH1943&lt;=20,50,0)),"")</f>
        <v/>
      </c>
      <c r="AT1943" s="0" t="str">
        <f aca="false">IF(ISNUMBER($AI1943),IF($AI1943&lt;0.95,100,IF($AI1943&lt;=1,50,0)),"")</f>
        <v/>
      </c>
      <c r="AU1943" s="0" t="str">
        <f aca="false">IF(ISNUMBER($AJ1943),IF($AJ1943&lt;30,0,IF($AJ1943&lt;40,50,IF($AJ1943&lt;=90,100,50))),"")</f>
        <v/>
      </c>
      <c r="AV1943" s="0" t="str">
        <f aca="false">IF(ISNUMBER($AK1943),IF($AK1943&gt;-0.2,100,IF($AK1943&gt;=-0.4,50,0)),"")</f>
        <v/>
      </c>
      <c r="AW1943" s="59" t="n">
        <f aca="false">01_指標庫!$H$4*ISNUMBER($F1943)+01_指標庫!$H$5*ISNUMBER($AA1943)+01_指標庫!$H$6*ISNUMBER($G1943)+01_指標庫!$H$7*ISNUMBER($H1943)+01_指標庫!$H$8*ISNUMBER($AF1943)+01_指標庫!$H$9*ISNUMBER($AG1943)+01_指標庫!$H$10*ISNUMBER($AB1943)+01_指標庫!$H$11*ISNUMBER($AC1943)+01_指標庫!$H$12*ISNUMBER($AD1943)+01_指標庫!$H$13*ISNUMBER($AE1943)+01_指標庫!$H$14*ISNUMBER($I1943)+01_指標庫!$H$15*ISNUMBER($AH1943)+01_指標庫!$H$16*ISNUMBER($K1943)+01_指標庫!$H$17*ISNUMBER($AI1943)+01_指標庫!$H$18*ISNUMBER($AJ1943)+01_指標庫!$H$19*ISNUMBER($AK1943)+01_指標庫!$H$20*ISNUMBER($BB1943)+01_指標庫!$H$21*ISNUMBER($BC1943)</f>
        <v>51</v>
      </c>
      <c r="AX1943" s="59" t="n">
        <f aca="false">IF(AW1943=0,50,ROUND((01_指標庫!$H$4*IF(ISNUMBER($F1943),L1943,0)+01_指標庫!$H$5*IF(ISNUMBER($AA1943),AL1943,0)+01_指標庫!$H$6*IF(ISNUMBER($G1943),M1943,0)+01_指標庫!$H$7*IF(ISNUMBER($H1943),N1943,0)+01_指標庫!$H$8*IF(ISNUMBER($AF1943),AQ1943,0)+01_指標庫!$H$9*IF(ISNUMBER($AG1943),AR1943,0)+01_指標庫!$H$10*IF(ISNUMBER($AB1943),AM1943,0)+01_指標庫!$H$11*IF(ISNUMBER($AC1943),AN1943,0)+01_指標庫!$H$12*IF(ISNUMBER($AD1943),AO1943,0)+01_指標庫!$H$13*IF(ISNUMBER($AE1943),AP1943,0)+01_指標庫!$H$14*IF(ISNUMBER($I1943),O1943,0)+01_指標庫!$H$15*IF(ISNUMBER($AH1943),AS1943,0)+01_指標庫!$H$16*IF(ISNUMBER($K1943),P1943,0)+01_指標庫!$H$17*IF(ISNUMBER($AI1943),AT1943,0)+01_指標庫!$H$18*IF(ISNUMBER($AJ1943),AU1943,0)+01_指標庫!$H$19*IF(ISNUMBER($AK1943),AV1943,0)+01_指標庫!$H$20*IF(ISNUMBER($BB1943),BB1943,0)+01_指標庫!$H$21*IF(ISNUMBER($BC1943),BC1943,0))/AW1943,1))</f>
        <v>89.2</v>
      </c>
      <c r="AY1943" s="60"/>
      <c r="AZ1943" s="60"/>
      <c r="BA1943" s="58" t="n">
        <f aca="false">AVERAGE($E1939:$E1943)/AVERAGE($E1934:$E1943)-1</f>
        <v>0.000627814426424678</v>
      </c>
      <c r="BB1943" s="59" t="n">
        <f aca="false">IF(ISNUMBER($BA1943),IF(OR($S1943&lt;=-0.03,$BA1943&lt;-0.003),0,IF(OR($S1943&lt;=-0.02,$BA1943&lt;0.01),50,100)),"")</f>
        <v>50</v>
      </c>
      <c r="BC1943" s="0" t="str">
        <f aca="false">IF(OR(COUNT($AZ1943)=0,COUNT($AZ1942)=0),"",IF(OR($AY1943/$AZ1942-1&lt;=-0.03,$AZ1943/$AZ1942-1&lt;=-0.045,IF(COUNT($AZ1934:$AZ1943)=10,AVERAGE($AZ1939:$AZ1943)/AVERAGE($AZ1934:$AZ1943)-1&lt;-0.01,FALSE())),0,IF(OR($AZ1943/$AZ1942-1&lt;=-0.02,IF(COUNT($AZ1934:$AZ1943)=10,AVERAGE($AZ1939:$AZ1943)/AVERAGE($AZ1934:$AZ1943)-1&lt;0.005,FALSE())),50,100)))</f>
        <v/>
      </c>
    </row>
    <row r="1944" customFormat="false" ht="15" hidden="false" customHeight="true" outlineLevel="0" collapsed="false">
      <c r="A1944" s="47" t="n">
        <v>1940</v>
      </c>
      <c r="B1944" s="48" t="n">
        <v>45373</v>
      </c>
      <c r="C1944" s="47" t="n">
        <v>2024</v>
      </c>
      <c r="D1944" s="49" t="s">
        <v>234</v>
      </c>
      <c r="E1944" s="50" t="n">
        <v>18339.44</v>
      </c>
      <c r="F1944" s="51" t="n">
        <v>0.147983</v>
      </c>
      <c r="G1944" s="51" t="n">
        <v>0</v>
      </c>
      <c r="H1944" s="52" t="n">
        <v>0.8571</v>
      </c>
      <c r="I1944" s="53" t="n">
        <v>308</v>
      </c>
      <c r="J1944" s="47" t="s">
        <v>235</v>
      </c>
      <c r="K1944" s="54" t="n">
        <v>13.06</v>
      </c>
      <c r="L1944" s="55" t="n">
        <f aca="false">IF(COUNT(F1944)=0,50,IF(F1944&gt;=0,100,IF(F1944&gt;=-0.02,50,0)))</f>
        <v>100</v>
      </c>
      <c r="M1944" s="55" t="n">
        <f aca="false">IF(COUNT(G1944)=0,50,IF(G1944&gt;-0.06,100,IF(G1944&gt;-0.15,50,0)))</f>
        <v>100</v>
      </c>
      <c r="N1944" s="55" t="n">
        <f aca="false">IF(COUNT(H1944)=0,50,IF(H1944&gt;=0.6,100,IF(H1944&gt;=0.4,50,0)))</f>
        <v>100</v>
      </c>
      <c r="O1944" s="55" t="n">
        <f aca="false">IF(COUNT(I1944)=0,50,IF(J1944="proxy_vix",50,IF(I1944&lt;350,100,IF(I1944&lt;=450,50,0))))</f>
        <v>100</v>
      </c>
      <c r="P1944" s="55" t="n">
        <f aca="false">IF(COUNT(K1944)=0,50,IF(K1944&lt;20,100,IF(K1944&lt;=25,50,0)))</f>
        <v>100</v>
      </c>
      <c r="Q1944" s="54"/>
      <c r="R1944" s="47"/>
      <c r="S1944" s="51" t="n">
        <f aca="false">$E1944/$E1943-1</f>
        <v>0.00104037143334357</v>
      </c>
      <c r="T1944" s="56" t="n">
        <f aca="false">$K1944/$K1943-1</f>
        <v>0.0108359133126936</v>
      </c>
      <c r="V1944" s="57"/>
      <c r="W1944" s="57"/>
      <c r="Y1944" s="1" t="str">
        <f aca="false">IF(AX1944&gt;=70,"EASY",IF(AX1944&gt;40,"UNCERTAIN","HARD"))</f>
        <v>EASY</v>
      </c>
      <c r="AA1944" s="58" t="n">
        <f aca="false">IF($A1944&lt;200,"",AVERAGE($E1895:$E1944)/AVERAGE($E1745:$E1944)-1)</f>
        <v>0.109116289037738</v>
      </c>
      <c r="AB1944" s="59" t="n">
        <f aca="false">LOOKUP($B1944,07_L1政策步階!$A$4:$A$14,07_L1政策步階!$C$4:$C$14)</f>
        <v>0</v>
      </c>
      <c r="AC1944" s="57"/>
      <c r="AD1944" s="57"/>
      <c r="AE1944" s="57"/>
      <c r="AF1944" s="57"/>
      <c r="AG1944" s="57"/>
      <c r="AH1944" s="57"/>
      <c r="AI1944" s="57"/>
      <c r="AJ1944" s="57"/>
      <c r="AK1944" s="57"/>
      <c r="AL1944" s="59" t="n">
        <f aca="false">IF(ISNUMBER($AA1944),IF($AA1944&gt;=0.005,100,IF($AA1944&gt;=-0.015,50,0)),"")</f>
        <v>100</v>
      </c>
      <c r="AM1944" s="59" t="n">
        <f aca="false">IF(ISNUMBER($AB1944),IF($AB1944=1,100,IF($AB1944=0,50,0)),"")</f>
        <v>50</v>
      </c>
      <c r="AN1944" s="0" t="str">
        <f aca="false">IF(ISNUMBER($AC1944),IF($AC1944&gt;=0.001,100,IF($AC1944&gt;=-0.003,50,0)),"")</f>
        <v/>
      </c>
      <c r="AO1944" s="0" t="str">
        <f aca="false">IF(ISNUMBER($AD1944),IF($AD1944&gt;=0.04,100,IF($AD1944&gt;=0,50,0)),"")</f>
        <v/>
      </c>
      <c r="AP1944" s="0" t="str">
        <f aca="false">IF(ISNUMBER($AE1944),IF($AE1944&gt;=25,100,IF($AE1944&gt;=-75,50,0)),"")</f>
        <v/>
      </c>
      <c r="AQ1944" s="0" t="str">
        <f aca="false">IF(ISNUMBER($AF1944),IF($AF1944&gt;0,100,IF($AF1944&gt;=-50,50,0)),"")</f>
        <v/>
      </c>
      <c r="AR1944" s="0" t="str">
        <f aca="false">IF(ISNUMBER($AG1944),IF($AG1944=1,100,IF($AG1944=0,50,0)),"")</f>
        <v/>
      </c>
      <c r="AS1944" s="0" t="str">
        <f aca="false">IF(ISNUMBER($AH1944),IF($AH1944&lt;0,100,IF($AH1944&lt;=20,50,0)),"")</f>
        <v/>
      </c>
      <c r="AT1944" s="0" t="str">
        <f aca="false">IF(ISNUMBER($AI1944),IF($AI1944&lt;0.95,100,IF($AI1944&lt;=1,50,0)),"")</f>
        <v/>
      </c>
      <c r="AU1944" s="0" t="str">
        <f aca="false">IF(ISNUMBER($AJ1944),IF($AJ1944&lt;30,0,IF($AJ1944&lt;40,50,IF($AJ1944&lt;=90,100,50))),"")</f>
        <v/>
      </c>
      <c r="AV1944" s="0" t="str">
        <f aca="false">IF(ISNUMBER($AK1944),IF($AK1944&gt;-0.2,100,IF($AK1944&gt;=-0.4,50,0)),"")</f>
        <v/>
      </c>
      <c r="AW1944" s="59" t="n">
        <f aca="false">01_指標庫!$H$4*ISNUMBER($F1944)+01_指標庫!$H$5*ISNUMBER($AA1944)+01_指標庫!$H$6*ISNUMBER($G1944)+01_指標庫!$H$7*ISNUMBER($H1944)+01_指標庫!$H$8*ISNUMBER($AF1944)+01_指標庫!$H$9*ISNUMBER($AG1944)+01_指標庫!$H$10*ISNUMBER($AB1944)+01_指標庫!$H$11*ISNUMBER($AC1944)+01_指標庫!$H$12*ISNUMBER($AD1944)+01_指標庫!$H$13*ISNUMBER($AE1944)+01_指標庫!$H$14*ISNUMBER($I1944)+01_指標庫!$H$15*ISNUMBER($AH1944)+01_指標庫!$H$16*ISNUMBER($K1944)+01_指標庫!$H$17*ISNUMBER($AI1944)+01_指標庫!$H$18*ISNUMBER($AJ1944)+01_指標庫!$H$19*ISNUMBER($AK1944)+01_指標庫!$H$20*ISNUMBER($BB1944)+01_指標庫!$H$21*ISNUMBER($BC1944)</f>
        <v>51</v>
      </c>
      <c r="AX1944" s="59" t="n">
        <f aca="false">IF(AW1944=0,50,ROUND((01_指標庫!$H$4*IF(ISNUMBER($F1944),L1944,0)+01_指標庫!$H$5*IF(ISNUMBER($AA1944),AL1944,0)+01_指標庫!$H$6*IF(ISNUMBER($G1944),M1944,0)+01_指標庫!$H$7*IF(ISNUMBER($H1944),N1944,0)+01_指標庫!$H$8*IF(ISNUMBER($AF1944),AQ1944,0)+01_指標庫!$H$9*IF(ISNUMBER($AG1944),AR1944,0)+01_指標庫!$H$10*IF(ISNUMBER($AB1944),AM1944,0)+01_指標庫!$H$11*IF(ISNUMBER($AC1944),AN1944,0)+01_指標庫!$H$12*IF(ISNUMBER($AD1944),AO1944,0)+01_指標庫!$H$13*IF(ISNUMBER($AE1944),AP1944,0)+01_指標庫!$H$14*IF(ISNUMBER($I1944),O1944,0)+01_指標庫!$H$15*IF(ISNUMBER($AH1944),AS1944,0)+01_指標庫!$H$16*IF(ISNUMBER($K1944),P1944,0)+01_指標庫!$H$17*IF(ISNUMBER($AI1944),AT1944,0)+01_指標庫!$H$18*IF(ISNUMBER($AJ1944),AU1944,0)+01_指標庫!$H$19*IF(ISNUMBER($AK1944),AV1944,0)+01_指標庫!$H$20*IF(ISNUMBER($BB1944),BB1944,0)+01_指標庫!$H$21*IF(ISNUMBER($BC1944),BC1944,0))/AW1944,1))</f>
        <v>89.2</v>
      </c>
      <c r="AY1944" s="60"/>
      <c r="AZ1944" s="60"/>
      <c r="BA1944" s="58" t="n">
        <f aca="false">AVERAGE($E1940:$E1944)/AVERAGE($E1935:$E1944)-1</f>
        <v>0.00472324291810566</v>
      </c>
      <c r="BB1944" s="59" t="n">
        <f aca="false">IF(ISNUMBER($BA1944),IF(OR($S1944&lt;=-0.03,$BA1944&lt;-0.003),0,IF(OR($S1944&lt;=-0.02,$BA1944&lt;0.01),50,100)),"")</f>
        <v>50</v>
      </c>
      <c r="BC1944" s="0" t="str">
        <f aca="false">IF(OR(COUNT($AZ1944)=0,COUNT($AZ1943)=0),"",IF(OR($AY1944/$AZ1943-1&lt;=-0.03,$AZ1944/$AZ1943-1&lt;=-0.045,IF(COUNT($AZ1935:$AZ1944)=10,AVERAGE($AZ1940:$AZ1944)/AVERAGE($AZ1935:$AZ1944)-1&lt;-0.01,FALSE())),0,IF(OR($AZ1944/$AZ1943-1&lt;=-0.02,IF(COUNT($AZ1935:$AZ1944)=10,AVERAGE($AZ1940:$AZ1944)/AVERAGE($AZ1935:$AZ1944)-1&lt;0.005,FALSE())),50,100)))</f>
        <v/>
      </c>
    </row>
    <row r="1945" customFormat="false" ht="15" hidden="false" customHeight="true" outlineLevel="0" collapsed="false">
      <c r="A1945" s="47" t="n">
        <v>1941</v>
      </c>
      <c r="B1945" s="48" t="n">
        <v>45376</v>
      </c>
      <c r="C1945" s="47" t="n">
        <v>2024</v>
      </c>
      <c r="D1945" s="49" t="s">
        <v>236</v>
      </c>
      <c r="E1945" s="50" t="n">
        <v>18277.06</v>
      </c>
      <c r="F1945" s="51" t="n">
        <v>0.142657</v>
      </c>
      <c r="G1945" s="51" t="n">
        <v>-0.003401</v>
      </c>
      <c r="H1945" s="52" t="n">
        <v>0.8571</v>
      </c>
      <c r="I1945" s="53" t="n">
        <v>311</v>
      </c>
      <c r="J1945" s="47" t="s">
        <v>235</v>
      </c>
      <c r="K1945" s="54" t="n">
        <v>13.19</v>
      </c>
      <c r="L1945" s="55" t="n">
        <f aca="false">IF(COUNT(F1945)=0,50,IF(F1945&gt;=0,100,IF(F1945&gt;=-0.02,50,0)))</f>
        <v>100</v>
      </c>
      <c r="M1945" s="55" t="n">
        <f aca="false">IF(COUNT(G1945)=0,50,IF(G1945&gt;-0.06,100,IF(G1945&gt;-0.15,50,0)))</f>
        <v>100</v>
      </c>
      <c r="N1945" s="55" t="n">
        <f aca="false">IF(COUNT(H1945)=0,50,IF(H1945&gt;=0.6,100,IF(H1945&gt;=0.4,50,0)))</f>
        <v>100</v>
      </c>
      <c r="O1945" s="55" t="n">
        <f aca="false">IF(COUNT(I1945)=0,50,IF(J1945="proxy_vix",50,IF(I1945&lt;350,100,IF(I1945&lt;=450,50,0))))</f>
        <v>100</v>
      </c>
      <c r="P1945" s="55" t="n">
        <f aca="false">IF(COUNT(K1945)=0,50,IF(K1945&lt;20,100,IF(K1945&lt;=25,50,0)))</f>
        <v>100</v>
      </c>
      <c r="Q1945" s="54"/>
      <c r="R1945" s="47"/>
      <c r="S1945" s="51" t="n">
        <f aca="false">$E1945/$E1944-1</f>
        <v>-0.00340141247497183</v>
      </c>
      <c r="T1945" s="56" t="n">
        <f aca="false">$K1945/$K1944-1</f>
        <v>0.00995405819295558</v>
      </c>
      <c r="V1945" s="57"/>
      <c r="W1945" s="57"/>
      <c r="Y1945" s="1" t="str">
        <f aca="false">IF(AX1945&gt;=70,"EASY",IF(AX1945&gt;40,"UNCERTAIN","HARD"))</f>
        <v>EASY</v>
      </c>
      <c r="AA1945" s="58" t="n">
        <f aca="false">IF($A1945&lt;200,"",AVERAGE($E1896:$E1945)/AVERAGE($E1746:$E1945)-1)</f>
        <v>0.109559317238399</v>
      </c>
      <c r="AB1945" s="59" t="n">
        <f aca="false">LOOKUP($B1945,07_L1政策步階!$A$4:$A$14,07_L1政策步階!$C$4:$C$14)</f>
        <v>0</v>
      </c>
      <c r="AC1945" s="57"/>
      <c r="AD1945" s="57"/>
      <c r="AE1945" s="57"/>
      <c r="AF1945" s="57"/>
      <c r="AG1945" s="57"/>
      <c r="AH1945" s="57"/>
      <c r="AI1945" s="57"/>
      <c r="AJ1945" s="57"/>
      <c r="AK1945" s="57"/>
      <c r="AL1945" s="59" t="n">
        <f aca="false">IF(ISNUMBER($AA1945),IF($AA1945&gt;=0.005,100,IF($AA1945&gt;=-0.015,50,0)),"")</f>
        <v>100</v>
      </c>
      <c r="AM1945" s="59" t="n">
        <f aca="false">IF(ISNUMBER($AB1945),IF($AB1945=1,100,IF($AB1945=0,50,0)),"")</f>
        <v>50</v>
      </c>
      <c r="AN1945" s="0" t="str">
        <f aca="false">IF(ISNUMBER($AC1945),IF($AC1945&gt;=0.001,100,IF($AC1945&gt;=-0.003,50,0)),"")</f>
        <v/>
      </c>
      <c r="AO1945" s="0" t="str">
        <f aca="false">IF(ISNUMBER($AD1945),IF($AD1945&gt;=0.04,100,IF($AD1945&gt;=0,50,0)),"")</f>
        <v/>
      </c>
      <c r="AP1945" s="0" t="str">
        <f aca="false">IF(ISNUMBER($AE1945),IF($AE1945&gt;=25,100,IF($AE1945&gt;=-75,50,0)),"")</f>
        <v/>
      </c>
      <c r="AQ1945" s="0" t="str">
        <f aca="false">IF(ISNUMBER($AF1945),IF($AF1945&gt;0,100,IF($AF1945&gt;=-50,50,0)),"")</f>
        <v/>
      </c>
      <c r="AR1945" s="0" t="str">
        <f aca="false">IF(ISNUMBER($AG1945),IF($AG1945=1,100,IF($AG1945=0,50,0)),"")</f>
        <v/>
      </c>
      <c r="AS1945" s="0" t="str">
        <f aca="false">IF(ISNUMBER($AH1945),IF($AH1945&lt;0,100,IF($AH1945&lt;=20,50,0)),"")</f>
        <v/>
      </c>
      <c r="AT1945" s="0" t="str">
        <f aca="false">IF(ISNUMBER($AI1945),IF($AI1945&lt;0.95,100,IF($AI1945&lt;=1,50,0)),"")</f>
        <v/>
      </c>
      <c r="AU1945" s="0" t="str">
        <f aca="false">IF(ISNUMBER($AJ1945),IF($AJ1945&lt;30,0,IF($AJ1945&lt;40,50,IF($AJ1945&lt;=90,100,50))),"")</f>
        <v/>
      </c>
      <c r="AV1945" s="0" t="str">
        <f aca="false">IF(ISNUMBER($AK1945),IF($AK1945&gt;-0.2,100,IF($AK1945&gt;=-0.4,50,0)),"")</f>
        <v/>
      </c>
      <c r="AW1945" s="59" t="n">
        <f aca="false">01_指標庫!$H$4*ISNUMBER($F1945)+01_指標庫!$H$5*ISNUMBER($AA1945)+01_指標庫!$H$6*ISNUMBER($G1945)+01_指標庫!$H$7*ISNUMBER($H1945)+01_指標庫!$H$8*ISNUMBER($AF1945)+01_指標庫!$H$9*ISNUMBER($AG1945)+01_指標庫!$H$10*ISNUMBER($AB1945)+01_指標庫!$H$11*ISNUMBER($AC1945)+01_指標庫!$H$12*ISNUMBER($AD1945)+01_指標庫!$H$13*ISNUMBER($AE1945)+01_指標庫!$H$14*ISNUMBER($I1945)+01_指標庫!$H$15*ISNUMBER($AH1945)+01_指標庫!$H$16*ISNUMBER($K1945)+01_指標庫!$H$17*ISNUMBER($AI1945)+01_指標庫!$H$18*ISNUMBER($AJ1945)+01_指標庫!$H$19*ISNUMBER($AK1945)+01_指標庫!$H$20*ISNUMBER($BB1945)+01_指標庫!$H$21*ISNUMBER($BC1945)</f>
        <v>51</v>
      </c>
      <c r="AX1945" s="59" t="n">
        <f aca="false">IF(AW1945=0,50,ROUND((01_指標庫!$H$4*IF(ISNUMBER($F1945),L1945,0)+01_指標庫!$H$5*IF(ISNUMBER($AA1945),AL1945,0)+01_指標庫!$H$6*IF(ISNUMBER($G1945),M1945,0)+01_指標庫!$H$7*IF(ISNUMBER($H1945),N1945,0)+01_指標庫!$H$8*IF(ISNUMBER($AF1945),AQ1945,0)+01_指標庫!$H$9*IF(ISNUMBER($AG1945),AR1945,0)+01_指標庫!$H$10*IF(ISNUMBER($AB1945),AM1945,0)+01_指標庫!$H$11*IF(ISNUMBER($AC1945),AN1945,0)+01_指標庫!$H$12*IF(ISNUMBER($AD1945),AO1945,0)+01_指標庫!$H$13*IF(ISNUMBER($AE1945),AP1945,0)+01_指標庫!$H$14*IF(ISNUMBER($I1945),O1945,0)+01_指標庫!$H$15*IF(ISNUMBER($AH1945),AS1945,0)+01_指標庫!$H$16*IF(ISNUMBER($K1945),P1945,0)+01_指標庫!$H$17*IF(ISNUMBER($AI1945),AT1945,0)+01_指標庫!$H$18*IF(ISNUMBER($AJ1945),AU1945,0)+01_指標庫!$H$19*IF(ISNUMBER($AK1945),AV1945,0)+01_指標庫!$H$20*IF(ISNUMBER($BB1945),BB1945,0)+01_指標庫!$H$21*IF(ISNUMBER($BC1945),BC1945,0))/AW1945,1))</f>
        <v>89.2</v>
      </c>
      <c r="AY1945" s="60"/>
      <c r="AZ1945" s="60"/>
      <c r="BA1945" s="58" t="n">
        <f aca="false">AVERAGE($E1941:$E1945)/AVERAGE($E1936:$E1945)-1</f>
        <v>0.00614181066539654</v>
      </c>
      <c r="BB1945" s="59" t="n">
        <f aca="false">IF(ISNUMBER($BA1945),IF(OR($S1945&lt;=-0.03,$BA1945&lt;-0.003),0,IF(OR($S1945&lt;=-0.02,$BA1945&lt;0.01),50,100)),"")</f>
        <v>50</v>
      </c>
      <c r="BC1945" s="0" t="str">
        <f aca="false">IF(OR(COUNT($AZ1945)=0,COUNT($AZ1944)=0),"",IF(OR($AY1945/$AZ1944-1&lt;=-0.03,$AZ1945/$AZ1944-1&lt;=-0.045,IF(COUNT($AZ1936:$AZ1945)=10,AVERAGE($AZ1941:$AZ1945)/AVERAGE($AZ1936:$AZ1945)-1&lt;-0.01,FALSE())),0,IF(OR($AZ1945/$AZ1944-1&lt;=-0.02,IF(COUNT($AZ1936:$AZ1945)=10,AVERAGE($AZ1941:$AZ1945)/AVERAGE($AZ1936:$AZ1945)-1&lt;0.005,FALSE())),50,100)))</f>
        <v/>
      </c>
    </row>
    <row r="1946" customFormat="false" ht="15" hidden="false" customHeight="true" outlineLevel="0" collapsed="false">
      <c r="A1946" s="47" t="n">
        <v>1942</v>
      </c>
      <c r="B1946" s="48" t="n">
        <v>45377</v>
      </c>
      <c r="C1946" s="47" t="n">
        <v>2024</v>
      </c>
      <c r="D1946" s="49" t="s">
        <v>237</v>
      </c>
      <c r="E1946" s="50" t="n">
        <v>18210.54</v>
      </c>
      <c r="F1946" s="51" t="n">
        <v>0.137174</v>
      </c>
      <c r="G1946" s="51" t="n">
        <v>-0.007029</v>
      </c>
      <c r="H1946" s="52" t="n">
        <v>0.8571</v>
      </c>
      <c r="I1946" s="53" t="n">
        <v>315</v>
      </c>
      <c r="J1946" s="47" t="s">
        <v>235</v>
      </c>
      <c r="K1946" s="54" t="n">
        <v>13.24</v>
      </c>
      <c r="L1946" s="55" t="n">
        <f aca="false">IF(COUNT(F1946)=0,50,IF(F1946&gt;=0,100,IF(F1946&gt;=-0.02,50,0)))</f>
        <v>100</v>
      </c>
      <c r="M1946" s="55" t="n">
        <f aca="false">IF(COUNT(G1946)=0,50,IF(G1946&gt;-0.06,100,IF(G1946&gt;-0.15,50,0)))</f>
        <v>100</v>
      </c>
      <c r="N1946" s="55" t="n">
        <f aca="false">IF(COUNT(H1946)=0,50,IF(H1946&gt;=0.6,100,IF(H1946&gt;=0.4,50,0)))</f>
        <v>100</v>
      </c>
      <c r="O1946" s="55" t="n">
        <f aca="false">IF(COUNT(I1946)=0,50,IF(J1946="proxy_vix",50,IF(I1946&lt;350,100,IF(I1946&lt;=450,50,0))))</f>
        <v>100</v>
      </c>
      <c r="P1946" s="55" t="n">
        <f aca="false">IF(COUNT(K1946)=0,50,IF(K1946&lt;20,100,IF(K1946&lt;=25,50,0)))</f>
        <v>100</v>
      </c>
      <c r="Q1946" s="54"/>
      <c r="R1946" s="47"/>
      <c r="S1946" s="51" t="n">
        <f aca="false">$E1946/$E1945-1</f>
        <v>-0.00363953502368541</v>
      </c>
      <c r="T1946" s="56" t="n">
        <f aca="false">$K1946/$K1945-1</f>
        <v>0.00379075056861256</v>
      </c>
      <c r="V1946" s="57"/>
      <c r="W1946" s="57"/>
      <c r="Y1946" s="1" t="str">
        <f aca="false">IF(AX1946&gt;=70,"EASY",IF(AX1946&gt;40,"UNCERTAIN","HARD"))</f>
        <v>EASY</v>
      </c>
      <c r="AA1946" s="58" t="n">
        <f aca="false">IF($A1946&lt;200,"",AVERAGE($E1897:$E1946)/AVERAGE($E1747:$E1946)-1)</f>
        <v>0.109989027062938</v>
      </c>
      <c r="AB1946" s="59" t="n">
        <f aca="false">LOOKUP($B1946,07_L1政策步階!$A$4:$A$14,07_L1政策步階!$C$4:$C$14)</f>
        <v>0</v>
      </c>
      <c r="AC1946" s="57"/>
      <c r="AD1946" s="57"/>
      <c r="AE1946" s="57"/>
      <c r="AF1946" s="57"/>
      <c r="AG1946" s="57"/>
      <c r="AH1946" s="57"/>
      <c r="AI1946" s="57"/>
      <c r="AJ1946" s="57"/>
      <c r="AK1946" s="57"/>
      <c r="AL1946" s="59" t="n">
        <f aca="false">IF(ISNUMBER($AA1946),IF($AA1946&gt;=0.005,100,IF($AA1946&gt;=-0.015,50,0)),"")</f>
        <v>100</v>
      </c>
      <c r="AM1946" s="59" t="n">
        <f aca="false">IF(ISNUMBER($AB1946),IF($AB1946=1,100,IF($AB1946=0,50,0)),"")</f>
        <v>50</v>
      </c>
      <c r="AN1946" s="0" t="str">
        <f aca="false">IF(ISNUMBER($AC1946),IF($AC1946&gt;=0.001,100,IF($AC1946&gt;=-0.003,50,0)),"")</f>
        <v/>
      </c>
      <c r="AO1946" s="0" t="str">
        <f aca="false">IF(ISNUMBER($AD1946),IF($AD1946&gt;=0.04,100,IF($AD1946&gt;=0,50,0)),"")</f>
        <v/>
      </c>
      <c r="AP1946" s="0" t="str">
        <f aca="false">IF(ISNUMBER($AE1946),IF($AE1946&gt;=25,100,IF($AE1946&gt;=-75,50,0)),"")</f>
        <v/>
      </c>
      <c r="AQ1946" s="0" t="str">
        <f aca="false">IF(ISNUMBER($AF1946),IF($AF1946&gt;0,100,IF($AF1946&gt;=-50,50,0)),"")</f>
        <v/>
      </c>
      <c r="AR1946" s="0" t="str">
        <f aca="false">IF(ISNUMBER($AG1946),IF($AG1946=1,100,IF($AG1946=0,50,0)),"")</f>
        <v/>
      </c>
      <c r="AS1946" s="0" t="str">
        <f aca="false">IF(ISNUMBER($AH1946),IF($AH1946&lt;0,100,IF($AH1946&lt;=20,50,0)),"")</f>
        <v/>
      </c>
      <c r="AT1946" s="0" t="str">
        <f aca="false">IF(ISNUMBER($AI1946),IF($AI1946&lt;0.95,100,IF($AI1946&lt;=1,50,0)),"")</f>
        <v/>
      </c>
      <c r="AU1946" s="0" t="str">
        <f aca="false">IF(ISNUMBER($AJ1946),IF($AJ1946&lt;30,0,IF($AJ1946&lt;40,50,IF($AJ1946&lt;=90,100,50))),"")</f>
        <v/>
      </c>
      <c r="AV1946" s="0" t="str">
        <f aca="false">IF(ISNUMBER($AK1946),IF($AK1946&gt;-0.2,100,IF($AK1946&gt;=-0.4,50,0)),"")</f>
        <v/>
      </c>
      <c r="AW1946" s="59" t="n">
        <f aca="false">01_指標庫!$H$4*ISNUMBER($F1946)+01_指標庫!$H$5*ISNUMBER($AA1946)+01_指標庫!$H$6*ISNUMBER($G1946)+01_指標庫!$H$7*ISNUMBER($H1946)+01_指標庫!$H$8*ISNUMBER($AF1946)+01_指標庫!$H$9*ISNUMBER($AG1946)+01_指標庫!$H$10*ISNUMBER($AB1946)+01_指標庫!$H$11*ISNUMBER($AC1946)+01_指標庫!$H$12*ISNUMBER($AD1946)+01_指標庫!$H$13*ISNUMBER($AE1946)+01_指標庫!$H$14*ISNUMBER($I1946)+01_指標庫!$H$15*ISNUMBER($AH1946)+01_指標庫!$H$16*ISNUMBER($K1946)+01_指標庫!$H$17*ISNUMBER($AI1946)+01_指標庫!$H$18*ISNUMBER($AJ1946)+01_指標庫!$H$19*ISNUMBER($AK1946)+01_指標庫!$H$20*ISNUMBER($BB1946)+01_指標庫!$H$21*ISNUMBER($BC1946)</f>
        <v>51</v>
      </c>
      <c r="AX1946" s="59" t="n">
        <f aca="false">IF(AW1946=0,50,ROUND((01_指標庫!$H$4*IF(ISNUMBER($F1946),L1946,0)+01_指標庫!$H$5*IF(ISNUMBER($AA1946),AL1946,0)+01_指標庫!$H$6*IF(ISNUMBER($G1946),M1946,0)+01_指標庫!$H$7*IF(ISNUMBER($H1946),N1946,0)+01_指標庫!$H$8*IF(ISNUMBER($AF1946),AQ1946,0)+01_指標庫!$H$9*IF(ISNUMBER($AG1946),AR1946,0)+01_指標庫!$H$10*IF(ISNUMBER($AB1946),AM1946,0)+01_指標庫!$H$11*IF(ISNUMBER($AC1946),AN1946,0)+01_指標庫!$H$12*IF(ISNUMBER($AD1946),AO1946,0)+01_指標庫!$H$13*IF(ISNUMBER($AE1946),AP1946,0)+01_指標庫!$H$14*IF(ISNUMBER($I1946),O1946,0)+01_指標庫!$H$15*IF(ISNUMBER($AH1946),AS1946,0)+01_指標庫!$H$16*IF(ISNUMBER($K1946),P1946,0)+01_指標庫!$H$17*IF(ISNUMBER($AI1946),AT1946,0)+01_指標庫!$H$18*IF(ISNUMBER($AJ1946),AU1946,0)+01_指標庫!$H$19*IF(ISNUMBER($AK1946),AV1946,0)+01_指標庫!$H$20*IF(ISNUMBER($BB1946),BB1946,0)+01_指標庫!$H$21*IF(ISNUMBER($BC1946),BC1946,0))/AW1946,1))</f>
        <v>89.2</v>
      </c>
      <c r="AY1946" s="60"/>
      <c r="AZ1946" s="60"/>
      <c r="BA1946" s="58" t="n">
        <f aca="false">AVERAGE($E1942:$E1946)/AVERAGE($E1937:$E1946)-1</f>
        <v>0.0081567590993461</v>
      </c>
      <c r="BB1946" s="59" t="n">
        <f aca="false">IF(ISNUMBER($BA1946),IF(OR($S1946&lt;=-0.03,$BA1946&lt;-0.003),0,IF(OR($S1946&lt;=-0.02,$BA1946&lt;0.01),50,100)),"")</f>
        <v>50</v>
      </c>
      <c r="BC1946" s="0" t="str">
        <f aca="false">IF(OR(COUNT($AZ1946)=0,COUNT($AZ1945)=0),"",IF(OR($AY1946/$AZ1945-1&lt;=-0.03,$AZ1946/$AZ1945-1&lt;=-0.045,IF(COUNT($AZ1937:$AZ1946)=10,AVERAGE($AZ1942:$AZ1946)/AVERAGE($AZ1937:$AZ1946)-1&lt;-0.01,FALSE())),0,IF(OR($AZ1946/$AZ1945-1&lt;=-0.02,IF(COUNT($AZ1937:$AZ1946)=10,AVERAGE($AZ1942:$AZ1946)/AVERAGE($AZ1937:$AZ1946)-1&lt;0.005,FALSE())),50,100)))</f>
        <v/>
      </c>
    </row>
    <row r="1947" customFormat="false" ht="15" hidden="false" customHeight="true" outlineLevel="0" collapsed="false">
      <c r="A1947" s="47" t="n">
        <v>1943</v>
      </c>
      <c r="B1947" s="48" t="n">
        <v>45378</v>
      </c>
      <c r="C1947" s="47" t="n">
        <v>2024</v>
      </c>
      <c r="D1947" s="49" t="s">
        <v>238</v>
      </c>
      <c r="E1947" s="50" t="n">
        <v>18280.84</v>
      </c>
      <c r="F1947" s="51" t="n">
        <v>0.140228</v>
      </c>
      <c r="G1947" s="51" t="n">
        <v>-0.003195</v>
      </c>
      <c r="H1947" s="52" t="n">
        <v>0.8776</v>
      </c>
      <c r="I1947" s="53" t="n">
        <v>315</v>
      </c>
      <c r="J1947" s="47" t="s">
        <v>235</v>
      </c>
      <c r="K1947" s="54" t="n">
        <v>12.78</v>
      </c>
      <c r="L1947" s="55" t="n">
        <f aca="false">IF(COUNT(F1947)=0,50,IF(F1947&gt;=0,100,IF(F1947&gt;=-0.02,50,0)))</f>
        <v>100</v>
      </c>
      <c r="M1947" s="55" t="n">
        <f aca="false">IF(COUNT(G1947)=0,50,IF(G1947&gt;-0.06,100,IF(G1947&gt;-0.15,50,0)))</f>
        <v>100</v>
      </c>
      <c r="N1947" s="55" t="n">
        <f aca="false">IF(COUNT(H1947)=0,50,IF(H1947&gt;=0.6,100,IF(H1947&gt;=0.4,50,0)))</f>
        <v>100</v>
      </c>
      <c r="O1947" s="55" t="n">
        <f aca="false">IF(COUNT(I1947)=0,50,IF(J1947="proxy_vix",50,IF(I1947&lt;350,100,IF(I1947&lt;=450,50,0))))</f>
        <v>100</v>
      </c>
      <c r="P1947" s="55" t="n">
        <f aca="false">IF(COUNT(K1947)=0,50,IF(K1947&lt;20,100,IF(K1947&lt;=25,50,0)))</f>
        <v>100</v>
      </c>
      <c r="Q1947" s="54"/>
      <c r="R1947" s="47"/>
      <c r="S1947" s="51" t="n">
        <f aca="false">$E1947/$E1946-1</f>
        <v>0.00386040172339741</v>
      </c>
      <c r="T1947" s="56" t="n">
        <f aca="false">$K1947/$K1946-1</f>
        <v>-0.0347432024169185</v>
      </c>
      <c r="V1947" s="57"/>
      <c r="W1947" s="57"/>
      <c r="Y1947" s="1" t="str">
        <f aca="false">IF(AX1947&gt;=70,"EASY",IF(AX1947&gt;40,"UNCERTAIN","HARD"))</f>
        <v>EASY</v>
      </c>
      <c r="AA1947" s="58" t="n">
        <f aca="false">IF($A1947&lt;200,"",AVERAGE($E1898:$E1947)/AVERAGE($E1748:$E1947)-1)</f>
        <v>0.110499021329352</v>
      </c>
      <c r="AB1947" s="59" t="n">
        <f aca="false">LOOKUP($B1947,07_L1政策步階!$A$4:$A$14,07_L1政策步階!$C$4:$C$14)</f>
        <v>0</v>
      </c>
      <c r="AC1947" s="57"/>
      <c r="AD1947" s="57"/>
      <c r="AE1947" s="57"/>
      <c r="AF1947" s="57"/>
      <c r="AG1947" s="57"/>
      <c r="AH1947" s="57"/>
      <c r="AI1947" s="57"/>
      <c r="AJ1947" s="57"/>
      <c r="AK1947" s="57"/>
      <c r="AL1947" s="59" t="n">
        <f aca="false">IF(ISNUMBER($AA1947),IF($AA1947&gt;=0.005,100,IF($AA1947&gt;=-0.015,50,0)),"")</f>
        <v>100</v>
      </c>
      <c r="AM1947" s="59" t="n">
        <f aca="false">IF(ISNUMBER($AB1947),IF($AB1947=1,100,IF($AB1947=0,50,0)),"")</f>
        <v>50</v>
      </c>
      <c r="AN1947" s="0" t="str">
        <f aca="false">IF(ISNUMBER($AC1947),IF($AC1947&gt;=0.001,100,IF($AC1947&gt;=-0.003,50,0)),"")</f>
        <v/>
      </c>
      <c r="AO1947" s="0" t="str">
        <f aca="false">IF(ISNUMBER($AD1947),IF($AD1947&gt;=0.04,100,IF($AD1947&gt;=0,50,0)),"")</f>
        <v/>
      </c>
      <c r="AP1947" s="0" t="str">
        <f aca="false">IF(ISNUMBER($AE1947),IF($AE1947&gt;=25,100,IF($AE1947&gt;=-75,50,0)),"")</f>
        <v/>
      </c>
      <c r="AQ1947" s="0" t="str">
        <f aca="false">IF(ISNUMBER($AF1947),IF($AF1947&gt;0,100,IF($AF1947&gt;=-50,50,0)),"")</f>
        <v/>
      </c>
      <c r="AR1947" s="0" t="str">
        <f aca="false">IF(ISNUMBER($AG1947),IF($AG1947=1,100,IF($AG1947=0,50,0)),"")</f>
        <v/>
      </c>
      <c r="AS1947" s="0" t="str">
        <f aca="false">IF(ISNUMBER($AH1947),IF($AH1947&lt;0,100,IF($AH1947&lt;=20,50,0)),"")</f>
        <v/>
      </c>
      <c r="AT1947" s="0" t="str">
        <f aca="false">IF(ISNUMBER($AI1947),IF($AI1947&lt;0.95,100,IF($AI1947&lt;=1,50,0)),"")</f>
        <v/>
      </c>
      <c r="AU1947" s="0" t="str">
        <f aca="false">IF(ISNUMBER($AJ1947),IF($AJ1947&lt;30,0,IF($AJ1947&lt;40,50,IF($AJ1947&lt;=90,100,50))),"")</f>
        <v/>
      </c>
      <c r="AV1947" s="0" t="str">
        <f aca="false">IF(ISNUMBER($AK1947),IF($AK1947&gt;-0.2,100,IF($AK1947&gt;=-0.4,50,0)),"")</f>
        <v/>
      </c>
      <c r="AW1947" s="59" t="n">
        <f aca="false">01_指標庫!$H$4*ISNUMBER($F1947)+01_指標庫!$H$5*ISNUMBER($AA1947)+01_指標庫!$H$6*ISNUMBER($G1947)+01_指標庫!$H$7*ISNUMBER($H1947)+01_指標庫!$H$8*ISNUMBER($AF1947)+01_指標庫!$H$9*ISNUMBER($AG1947)+01_指標庫!$H$10*ISNUMBER($AB1947)+01_指標庫!$H$11*ISNUMBER($AC1947)+01_指標庫!$H$12*ISNUMBER($AD1947)+01_指標庫!$H$13*ISNUMBER($AE1947)+01_指標庫!$H$14*ISNUMBER($I1947)+01_指標庫!$H$15*ISNUMBER($AH1947)+01_指標庫!$H$16*ISNUMBER($K1947)+01_指標庫!$H$17*ISNUMBER($AI1947)+01_指標庫!$H$18*ISNUMBER($AJ1947)+01_指標庫!$H$19*ISNUMBER($AK1947)+01_指標庫!$H$20*ISNUMBER($BB1947)+01_指標庫!$H$21*ISNUMBER($BC1947)</f>
        <v>51</v>
      </c>
      <c r="AX1947" s="59" t="n">
        <f aca="false">IF(AW1947=0,50,ROUND((01_指標庫!$H$4*IF(ISNUMBER($F1947),L1947,0)+01_指標庫!$H$5*IF(ISNUMBER($AA1947),AL1947,0)+01_指標庫!$H$6*IF(ISNUMBER($G1947),M1947,0)+01_指標庫!$H$7*IF(ISNUMBER($H1947),N1947,0)+01_指標庫!$H$8*IF(ISNUMBER($AF1947),AQ1947,0)+01_指標庫!$H$9*IF(ISNUMBER($AG1947),AR1947,0)+01_指標庫!$H$10*IF(ISNUMBER($AB1947),AM1947,0)+01_指標庫!$H$11*IF(ISNUMBER($AC1947),AN1947,0)+01_指標庫!$H$12*IF(ISNUMBER($AD1947),AO1947,0)+01_指標庫!$H$13*IF(ISNUMBER($AE1947),AP1947,0)+01_指標庫!$H$14*IF(ISNUMBER($I1947),O1947,0)+01_指標庫!$H$15*IF(ISNUMBER($AH1947),AS1947,0)+01_指標庫!$H$16*IF(ISNUMBER($K1947),P1947,0)+01_指標庫!$H$17*IF(ISNUMBER($AI1947),AT1947,0)+01_指標庫!$H$18*IF(ISNUMBER($AJ1947),AU1947,0)+01_指標庫!$H$19*IF(ISNUMBER($AK1947),AV1947,0)+01_指標庫!$H$20*IF(ISNUMBER($BB1947),BB1947,0)+01_指標庫!$H$21*IF(ISNUMBER($BC1947),BC1947,0))/AW1947,1))</f>
        <v>89.2</v>
      </c>
      <c r="AY1947" s="60"/>
      <c r="AZ1947" s="60"/>
      <c r="BA1947" s="58" t="n">
        <f aca="false">AVERAGE($E1943:$E1947)/AVERAGE($E1938:$E1947)-1</f>
        <v>0.00742598258683436</v>
      </c>
      <c r="BB1947" s="59" t="n">
        <f aca="false">IF(ISNUMBER($BA1947),IF(OR($S1947&lt;=-0.03,$BA1947&lt;-0.003),0,IF(OR($S1947&lt;=-0.02,$BA1947&lt;0.01),50,100)),"")</f>
        <v>50</v>
      </c>
      <c r="BC1947" s="0" t="str">
        <f aca="false">IF(OR(COUNT($AZ1947)=0,COUNT($AZ1946)=0),"",IF(OR($AY1947/$AZ1946-1&lt;=-0.03,$AZ1947/$AZ1946-1&lt;=-0.045,IF(COUNT($AZ1938:$AZ1947)=10,AVERAGE($AZ1943:$AZ1947)/AVERAGE($AZ1938:$AZ1947)-1&lt;-0.01,FALSE())),0,IF(OR($AZ1947/$AZ1946-1&lt;=-0.02,IF(COUNT($AZ1938:$AZ1947)=10,AVERAGE($AZ1943:$AZ1947)/AVERAGE($AZ1938:$AZ1947)-1&lt;0.005,FALSE())),50,100)))</f>
        <v/>
      </c>
    </row>
    <row r="1948" customFormat="false" ht="15" hidden="false" customHeight="true" outlineLevel="0" collapsed="false">
      <c r="A1948" s="47" t="n">
        <v>1944</v>
      </c>
      <c r="B1948" s="48" t="n">
        <v>45379</v>
      </c>
      <c r="C1948" s="47" t="n">
        <v>2024</v>
      </c>
      <c r="D1948" s="49" t="s">
        <v>239</v>
      </c>
      <c r="E1948" s="50" t="n">
        <v>18254.69</v>
      </c>
      <c r="F1948" s="51" t="n">
        <v>0.137366</v>
      </c>
      <c r="G1948" s="51" t="n">
        <v>-0.004621</v>
      </c>
      <c r="H1948" s="52" t="n">
        <v>0.8776</v>
      </c>
      <c r="I1948" s="53" t="n">
        <v>312</v>
      </c>
      <c r="J1948" s="47" t="s">
        <v>235</v>
      </c>
      <c r="K1948" s="54" t="n">
        <v>13.01</v>
      </c>
      <c r="L1948" s="55" t="n">
        <f aca="false">IF(COUNT(F1948)=0,50,IF(F1948&gt;=0,100,IF(F1948&gt;=-0.02,50,0)))</f>
        <v>100</v>
      </c>
      <c r="M1948" s="55" t="n">
        <f aca="false">IF(COUNT(G1948)=0,50,IF(G1948&gt;-0.06,100,IF(G1948&gt;-0.15,50,0)))</f>
        <v>100</v>
      </c>
      <c r="N1948" s="55" t="n">
        <f aca="false">IF(COUNT(H1948)=0,50,IF(H1948&gt;=0.6,100,IF(H1948&gt;=0.4,50,0)))</f>
        <v>100</v>
      </c>
      <c r="O1948" s="55" t="n">
        <f aca="false">IF(COUNT(I1948)=0,50,IF(J1948="proxy_vix",50,IF(I1948&lt;350,100,IF(I1948&lt;=450,50,0))))</f>
        <v>100</v>
      </c>
      <c r="P1948" s="55" t="n">
        <f aca="false">IF(COUNT(K1948)=0,50,IF(K1948&lt;20,100,IF(K1948&lt;=25,50,0)))</f>
        <v>100</v>
      </c>
      <c r="Q1948" s="54"/>
      <c r="R1948" s="47"/>
      <c r="S1948" s="51" t="n">
        <f aca="false">$E1948/$E1947-1</f>
        <v>-0.00143045943184239</v>
      </c>
      <c r="T1948" s="56" t="n">
        <f aca="false">$K1948/$K1947-1</f>
        <v>0.0179968701095461</v>
      </c>
      <c r="V1948" s="57"/>
      <c r="W1948" s="57"/>
      <c r="Y1948" s="1" t="str">
        <f aca="false">IF(AX1948&gt;=70,"EASY",IF(AX1948&gt;40,"UNCERTAIN","HARD"))</f>
        <v>EASY</v>
      </c>
      <c r="AA1948" s="58" t="n">
        <f aca="false">IF($A1948&lt;200,"",AVERAGE($E1899:$E1948)/AVERAGE($E1749:$E1948)-1)</f>
        <v>0.111190541525871</v>
      </c>
      <c r="AB1948" s="59" t="n">
        <f aca="false">LOOKUP($B1948,07_L1政策步階!$A$4:$A$14,07_L1政策步階!$C$4:$C$14)</f>
        <v>0</v>
      </c>
      <c r="AC1948" s="57"/>
      <c r="AD1948" s="57"/>
      <c r="AE1948" s="57"/>
      <c r="AF1948" s="57"/>
      <c r="AG1948" s="57"/>
      <c r="AH1948" s="57"/>
      <c r="AI1948" s="57"/>
      <c r="AJ1948" s="57"/>
      <c r="AK1948" s="57"/>
      <c r="AL1948" s="59" t="n">
        <f aca="false">IF(ISNUMBER($AA1948),IF($AA1948&gt;=0.005,100,IF($AA1948&gt;=-0.015,50,0)),"")</f>
        <v>100</v>
      </c>
      <c r="AM1948" s="59" t="n">
        <f aca="false">IF(ISNUMBER($AB1948),IF($AB1948=1,100,IF($AB1948=0,50,0)),"")</f>
        <v>50</v>
      </c>
      <c r="AN1948" s="0" t="str">
        <f aca="false">IF(ISNUMBER($AC1948),IF($AC1948&gt;=0.001,100,IF($AC1948&gt;=-0.003,50,0)),"")</f>
        <v/>
      </c>
      <c r="AO1948" s="0" t="str">
        <f aca="false">IF(ISNUMBER($AD1948),IF($AD1948&gt;=0.04,100,IF($AD1948&gt;=0,50,0)),"")</f>
        <v/>
      </c>
      <c r="AP1948" s="0" t="str">
        <f aca="false">IF(ISNUMBER($AE1948),IF($AE1948&gt;=25,100,IF($AE1948&gt;=-75,50,0)),"")</f>
        <v/>
      </c>
      <c r="AQ1948" s="0" t="str">
        <f aca="false">IF(ISNUMBER($AF1948),IF($AF1948&gt;0,100,IF($AF1948&gt;=-50,50,0)),"")</f>
        <v/>
      </c>
      <c r="AR1948" s="0" t="str">
        <f aca="false">IF(ISNUMBER($AG1948),IF($AG1948=1,100,IF($AG1948=0,50,0)),"")</f>
        <v/>
      </c>
      <c r="AS1948" s="0" t="str">
        <f aca="false">IF(ISNUMBER($AH1948),IF($AH1948&lt;0,100,IF($AH1948&lt;=20,50,0)),"")</f>
        <v/>
      </c>
      <c r="AT1948" s="0" t="str">
        <f aca="false">IF(ISNUMBER($AI1948),IF($AI1948&lt;0.95,100,IF($AI1948&lt;=1,50,0)),"")</f>
        <v/>
      </c>
      <c r="AU1948" s="0" t="str">
        <f aca="false">IF(ISNUMBER($AJ1948),IF($AJ1948&lt;30,0,IF($AJ1948&lt;40,50,IF($AJ1948&lt;=90,100,50))),"")</f>
        <v/>
      </c>
      <c r="AV1948" s="0" t="str">
        <f aca="false">IF(ISNUMBER($AK1948),IF($AK1948&gt;-0.2,100,IF($AK1948&gt;=-0.4,50,0)),"")</f>
        <v/>
      </c>
      <c r="AW1948" s="59" t="n">
        <f aca="false">01_指標庫!$H$4*ISNUMBER($F1948)+01_指標庫!$H$5*ISNUMBER($AA1948)+01_指標庫!$H$6*ISNUMBER($G1948)+01_指標庫!$H$7*ISNUMBER($H1948)+01_指標庫!$H$8*ISNUMBER($AF1948)+01_指標庫!$H$9*ISNUMBER($AG1948)+01_指標庫!$H$10*ISNUMBER($AB1948)+01_指標庫!$H$11*ISNUMBER($AC1948)+01_指標庫!$H$12*ISNUMBER($AD1948)+01_指標庫!$H$13*ISNUMBER($AE1948)+01_指標庫!$H$14*ISNUMBER($I1948)+01_指標庫!$H$15*ISNUMBER($AH1948)+01_指標庫!$H$16*ISNUMBER($K1948)+01_指標庫!$H$17*ISNUMBER($AI1948)+01_指標庫!$H$18*ISNUMBER($AJ1948)+01_指標庫!$H$19*ISNUMBER($AK1948)+01_指標庫!$H$20*ISNUMBER($BB1948)+01_指標庫!$H$21*ISNUMBER($BC1948)</f>
        <v>51</v>
      </c>
      <c r="AX1948" s="59" t="n">
        <f aca="false">IF(AW1948=0,50,ROUND((01_指標庫!$H$4*IF(ISNUMBER($F1948),L1948,0)+01_指標庫!$H$5*IF(ISNUMBER($AA1948),AL1948,0)+01_指標庫!$H$6*IF(ISNUMBER($G1948),M1948,0)+01_指標庫!$H$7*IF(ISNUMBER($H1948),N1948,0)+01_指標庫!$H$8*IF(ISNUMBER($AF1948),AQ1948,0)+01_指標庫!$H$9*IF(ISNUMBER($AG1948),AR1948,0)+01_指標庫!$H$10*IF(ISNUMBER($AB1948),AM1948,0)+01_指標庫!$H$11*IF(ISNUMBER($AC1948),AN1948,0)+01_指標庫!$H$12*IF(ISNUMBER($AD1948),AO1948,0)+01_指標庫!$H$13*IF(ISNUMBER($AE1948),AP1948,0)+01_指標庫!$H$14*IF(ISNUMBER($I1948),O1948,0)+01_指標庫!$H$15*IF(ISNUMBER($AH1948),AS1948,0)+01_指標庫!$H$16*IF(ISNUMBER($K1948),P1948,0)+01_指標庫!$H$17*IF(ISNUMBER($AI1948),AT1948,0)+01_指標庫!$H$18*IF(ISNUMBER($AJ1948),AU1948,0)+01_指標庫!$H$19*IF(ISNUMBER($AK1948),AV1948,0)+01_指標庫!$H$20*IF(ISNUMBER($BB1948),BB1948,0)+01_指標庫!$H$21*IF(ISNUMBER($BC1948),BC1948,0))/AW1948,1))</f>
        <v>89.2</v>
      </c>
      <c r="AY1948" s="60"/>
      <c r="AZ1948" s="60"/>
      <c r="BA1948" s="58" t="n">
        <f aca="false">AVERAGE($E1944:$E1948)/AVERAGE($E1939:$E1948)-1</f>
        <v>0.00537346879083267</v>
      </c>
      <c r="BB1948" s="59" t="n">
        <f aca="false">IF(ISNUMBER($BA1948),IF(OR($S1948&lt;=-0.03,$BA1948&lt;-0.003),0,IF(OR($S1948&lt;=-0.02,$BA1948&lt;0.01),50,100)),"")</f>
        <v>50</v>
      </c>
      <c r="BC1948" s="0" t="str">
        <f aca="false">IF(OR(COUNT($AZ1948)=0,COUNT($AZ1947)=0),"",IF(OR($AY1948/$AZ1947-1&lt;=-0.03,$AZ1948/$AZ1947-1&lt;=-0.045,IF(COUNT($AZ1939:$AZ1948)=10,AVERAGE($AZ1944:$AZ1948)/AVERAGE($AZ1939:$AZ1948)-1&lt;-0.01,FALSE())),0,IF(OR($AZ1948/$AZ1947-1&lt;=-0.02,IF(COUNT($AZ1939:$AZ1948)=10,AVERAGE($AZ1944:$AZ1948)/AVERAGE($AZ1939:$AZ1948)-1&lt;0.005,FALSE())),50,100)))</f>
        <v/>
      </c>
    </row>
    <row r="1949" customFormat="false" ht="15" hidden="false" customHeight="true" outlineLevel="0" collapsed="false">
      <c r="A1949" s="47" t="n">
        <v>1945</v>
      </c>
      <c r="B1949" s="48" t="n">
        <v>45383</v>
      </c>
      <c r="C1949" s="47" t="n">
        <v>2024</v>
      </c>
      <c r="D1949" s="49" t="s">
        <v>236</v>
      </c>
      <c r="E1949" s="50" t="n">
        <v>18293.2</v>
      </c>
      <c r="F1949" s="51" t="n">
        <v>0.138562</v>
      </c>
      <c r="G1949" s="51" t="n">
        <v>-0.002521</v>
      </c>
      <c r="H1949" s="52" t="n">
        <v>0.8571</v>
      </c>
      <c r="I1949" s="53" t="n">
        <v>312</v>
      </c>
      <c r="J1949" s="47" t="s">
        <v>235</v>
      </c>
      <c r="K1949" s="54" t="n">
        <v>13.65</v>
      </c>
      <c r="L1949" s="55" t="n">
        <f aca="false">IF(COUNT(F1949)=0,50,IF(F1949&gt;=0,100,IF(F1949&gt;=-0.02,50,0)))</f>
        <v>100</v>
      </c>
      <c r="M1949" s="55" t="n">
        <f aca="false">IF(COUNT(G1949)=0,50,IF(G1949&gt;-0.06,100,IF(G1949&gt;-0.15,50,0)))</f>
        <v>100</v>
      </c>
      <c r="N1949" s="55" t="n">
        <f aca="false">IF(COUNT(H1949)=0,50,IF(H1949&gt;=0.6,100,IF(H1949&gt;=0.4,50,0)))</f>
        <v>100</v>
      </c>
      <c r="O1949" s="55" t="n">
        <f aca="false">IF(COUNT(I1949)=0,50,IF(J1949="proxy_vix",50,IF(I1949&lt;350,100,IF(I1949&lt;=450,50,0))))</f>
        <v>100</v>
      </c>
      <c r="P1949" s="55" t="n">
        <f aca="false">IF(COUNT(K1949)=0,50,IF(K1949&lt;20,100,IF(K1949&lt;=25,50,0)))</f>
        <v>100</v>
      </c>
      <c r="Q1949" s="54"/>
      <c r="R1949" s="47"/>
      <c r="S1949" s="51" t="n">
        <f aca="false">$E1949/$E1948-1</f>
        <v>0.00210959484932372</v>
      </c>
      <c r="T1949" s="56" t="n">
        <f aca="false">$K1949/$K1948-1</f>
        <v>0.0491929285165258</v>
      </c>
      <c r="V1949" s="57"/>
      <c r="W1949" s="57"/>
      <c r="Y1949" s="1" t="str">
        <f aca="false">IF(AX1949&gt;=70,"EASY",IF(AX1949&gt;40,"UNCERTAIN","HARD"))</f>
        <v>EASY</v>
      </c>
      <c r="AA1949" s="58" t="n">
        <f aca="false">IF($A1949&lt;200,"",AVERAGE($E1900:$E1949)/AVERAGE($E1750:$E1949)-1)</f>
        <v>0.111649276597911</v>
      </c>
      <c r="AB1949" s="59" t="n">
        <f aca="false">LOOKUP($B1949,07_L1政策步階!$A$4:$A$14,07_L1政策步階!$C$4:$C$14)</f>
        <v>0</v>
      </c>
      <c r="AC1949" s="57"/>
      <c r="AD1949" s="57"/>
      <c r="AE1949" s="57"/>
      <c r="AF1949" s="57"/>
      <c r="AG1949" s="57"/>
      <c r="AH1949" s="57"/>
      <c r="AI1949" s="57"/>
      <c r="AJ1949" s="57"/>
      <c r="AK1949" s="57"/>
      <c r="AL1949" s="59" t="n">
        <f aca="false">IF(ISNUMBER($AA1949),IF($AA1949&gt;=0.005,100,IF($AA1949&gt;=-0.015,50,0)),"")</f>
        <v>100</v>
      </c>
      <c r="AM1949" s="59" t="n">
        <f aca="false">IF(ISNUMBER($AB1949),IF($AB1949=1,100,IF($AB1949=0,50,0)),"")</f>
        <v>50</v>
      </c>
      <c r="AN1949" s="0" t="str">
        <f aca="false">IF(ISNUMBER($AC1949),IF($AC1949&gt;=0.001,100,IF($AC1949&gt;=-0.003,50,0)),"")</f>
        <v/>
      </c>
      <c r="AO1949" s="0" t="str">
        <f aca="false">IF(ISNUMBER($AD1949),IF($AD1949&gt;=0.04,100,IF($AD1949&gt;=0,50,0)),"")</f>
        <v/>
      </c>
      <c r="AP1949" s="0" t="str">
        <f aca="false">IF(ISNUMBER($AE1949),IF($AE1949&gt;=25,100,IF($AE1949&gt;=-75,50,0)),"")</f>
        <v/>
      </c>
      <c r="AQ1949" s="0" t="str">
        <f aca="false">IF(ISNUMBER($AF1949),IF($AF1949&gt;0,100,IF($AF1949&gt;=-50,50,0)),"")</f>
        <v/>
      </c>
      <c r="AR1949" s="0" t="str">
        <f aca="false">IF(ISNUMBER($AG1949),IF($AG1949=1,100,IF($AG1949=0,50,0)),"")</f>
        <v/>
      </c>
      <c r="AS1949" s="0" t="str">
        <f aca="false">IF(ISNUMBER($AH1949),IF($AH1949&lt;0,100,IF($AH1949&lt;=20,50,0)),"")</f>
        <v/>
      </c>
      <c r="AT1949" s="0" t="str">
        <f aca="false">IF(ISNUMBER($AI1949),IF($AI1949&lt;0.95,100,IF($AI1949&lt;=1,50,0)),"")</f>
        <v/>
      </c>
      <c r="AU1949" s="0" t="str">
        <f aca="false">IF(ISNUMBER($AJ1949),IF($AJ1949&lt;30,0,IF($AJ1949&lt;40,50,IF($AJ1949&lt;=90,100,50))),"")</f>
        <v/>
      </c>
      <c r="AV1949" s="0" t="str">
        <f aca="false">IF(ISNUMBER($AK1949),IF($AK1949&gt;-0.2,100,IF($AK1949&gt;=-0.4,50,0)),"")</f>
        <v/>
      </c>
      <c r="AW1949" s="59" t="n">
        <f aca="false">01_指標庫!$H$4*ISNUMBER($F1949)+01_指標庫!$H$5*ISNUMBER($AA1949)+01_指標庫!$H$6*ISNUMBER($G1949)+01_指標庫!$H$7*ISNUMBER($H1949)+01_指標庫!$H$8*ISNUMBER($AF1949)+01_指標庫!$H$9*ISNUMBER($AG1949)+01_指標庫!$H$10*ISNUMBER($AB1949)+01_指標庫!$H$11*ISNUMBER($AC1949)+01_指標庫!$H$12*ISNUMBER($AD1949)+01_指標庫!$H$13*ISNUMBER($AE1949)+01_指標庫!$H$14*ISNUMBER($I1949)+01_指標庫!$H$15*ISNUMBER($AH1949)+01_指標庫!$H$16*ISNUMBER($K1949)+01_指標庫!$H$17*ISNUMBER($AI1949)+01_指標庫!$H$18*ISNUMBER($AJ1949)+01_指標庫!$H$19*ISNUMBER($AK1949)+01_指標庫!$H$20*ISNUMBER($BB1949)+01_指標庫!$H$21*ISNUMBER($BC1949)</f>
        <v>51</v>
      </c>
      <c r="AX1949" s="59" t="n">
        <f aca="false">IF(AW1949=0,50,ROUND((01_指標庫!$H$4*IF(ISNUMBER($F1949),L1949,0)+01_指標庫!$H$5*IF(ISNUMBER($AA1949),AL1949,0)+01_指標庫!$H$6*IF(ISNUMBER($G1949),M1949,0)+01_指標庫!$H$7*IF(ISNUMBER($H1949),N1949,0)+01_指標庫!$H$8*IF(ISNUMBER($AF1949),AQ1949,0)+01_指標庫!$H$9*IF(ISNUMBER($AG1949),AR1949,0)+01_指標庫!$H$10*IF(ISNUMBER($AB1949),AM1949,0)+01_指標庫!$H$11*IF(ISNUMBER($AC1949),AN1949,0)+01_指標庫!$H$12*IF(ISNUMBER($AD1949),AO1949,0)+01_指標庫!$H$13*IF(ISNUMBER($AE1949),AP1949,0)+01_指標庫!$H$14*IF(ISNUMBER($I1949),O1949,0)+01_指標庫!$H$15*IF(ISNUMBER($AH1949),AS1949,0)+01_指標庫!$H$16*IF(ISNUMBER($K1949),P1949,0)+01_指標庫!$H$17*IF(ISNUMBER($AI1949),AT1949,0)+01_指標庫!$H$18*IF(ISNUMBER($AJ1949),AU1949,0)+01_指標庫!$H$19*IF(ISNUMBER($AK1949),AV1949,0)+01_指標庫!$H$20*IF(ISNUMBER($BB1949),BB1949,0)+01_指標庫!$H$21*IF(ISNUMBER($BC1949),BC1949,0))/AW1949,1))</f>
        <v>89.2</v>
      </c>
      <c r="AY1949" s="60"/>
      <c r="AZ1949" s="60"/>
      <c r="BA1949" s="58" t="n">
        <f aca="false">AVERAGE($E1945:$E1949)/AVERAGE($E1940:$E1949)-1</f>
        <v>0.00219054161675114</v>
      </c>
      <c r="BB1949" s="59" t="n">
        <f aca="false">IF(ISNUMBER($BA1949),IF(OR($S1949&lt;=-0.03,$BA1949&lt;-0.003),0,IF(OR($S1949&lt;=-0.02,$BA1949&lt;0.01),50,100)),"")</f>
        <v>50</v>
      </c>
      <c r="BC1949" s="0" t="str">
        <f aca="false">IF(OR(COUNT($AZ1949)=0,COUNT($AZ1948)=0),"",IF(OR($AY1949/$AZ1948-1&lt;=-0.03,$AZ1949/$AZ1948-1&lt;=-0.045,IF(COUNT($AZ1940:$AZ1949)=10,AVERAGE($AZ1945:$AZ1949)/AVERAGE($AZ1940:$AZ1949)-1&lt;-0.01,FALSE())),0,IF(OR($AZ1949/$AZ1948-1&lt;=-0.02,IF(COUNT($AZ1940:$AZ1949)=10,AVERAGE($AZ1945:$AZ1949)/AVERAGE($AZ1940:$AZ1949)-1&lt;0.005,FALSE())),50,100)))</f>
        <v/>
      </c>
    </row>
    <row r="1950" customFormat="false" ht="15" hidden="false" customHeight="true" outlineLevel="0" collapsed="false">
      <c r="A1950" s="47" t="n">
        <v>1946</v>
      </c>
      <c r="B1950" s="48" t="n">
        <v>45384</v>
      </c>
      <c r="C1950" s="47" t="n">
        <v>2024</v>
      </c>
      <c r="D1950" s="49" t="s">
        <v>237</v>
      </c>
      <c r="E1950" s="50" t="n">
        <v>18121.78</v>
      </c>
      <c r="F1950" s="51" t="n">
        <v>0.1268</v>
      </c>
      <c r="G1950" s="51" t="n">
        <v>-0.011868</v>
      </c>
      <c r="H1950" s="52" t="n">
        <v>0.8571</v>
      </c>
      <c r="I1950" s="53" t="n">
        <v>323</v>
      </c>
      <c r="J1950" s="47" t="s">
        <v>235</v>
      </c>
      <c r="K1950" s="54" t="n">
        <v>14.61</v>
      </c>
      <c r="L1950" s="55" t="n">
        <f aca="false">IF(COUNT(F1950)=0,50,IF(F1950&gt;=0,100,IF(F1950&gt;=-0.02,50,0)))</f>
        <v>100</v>
      </c>
      <c r="M1950" s="55" t="n">
        <f aca="false">IF(COUNT(G1950)=0,50,IF(G1950&gt;-0.06,100,IF(G1950&gt;-0.15,50,0)))</f>
        <v>100</v>
      </c>
      <c r="N1950" s="55" t="n">
        <f aca="false">IF(COUNT(H1950)=0,50,IF(H1950&gt;=0.6,100,IF(H1950&gt;=0.4,50,0)))</f>
        <v>100</v>
      </c>
      <c r="O1950" s="55" t="n">
        <f aca="false">IF(COUNT(I1950)=0,50,IF(J1950="proxy_vix",50,IF(I1950&lt;350,100,IF(I1950&lt;=450,50,0))))</f>
        <v>100</v>
      </c>
      <c r="P1950" s="55" t="n">
        <f aca="false">IF(COUNT(K1950)=0,50,IF(K1950&lt;20,100,IF(K1950&lt;=25,50,0)))</f>
        <v>100</v>
      </c>
      <c r="Q1950" s="54"/>
      <c r="R1950" s="47"/>
      <c r="S1950" s="51" t="n">
        <f aca="false">$E1950/$E1949-1</f>
        <v>-0.00937069512168465</v>
      </c>
      <c r="T1950" s="56" t="n">
        <f aca="false">$K1950/$K1949-1</f>
        <v>0.0703296703296703</v>
      </c>
      <c r="V1950" s="57"/>
      <c r="W1950" s="57"/>
      <c r="Y1950" s="1" t="str">
        <f aca="false">IF(AX1950&gt;=70,"EASY",IF(AX1950&gt;40,"UNCERTAIN","HARD"))</f>
        <v>EASY</v>
      </c>
      <c r="AA1950" s="58" t="n">
        <f aca="false">IF($A1950&lt;200,"",AVERAGE($E1901:$E1950)/AVERAGE($E1751:$E1950)-1)</f>
        <v>0.111576875212096</v>
      </c>
      <c r="AB1950" s="59" t="n">
        <f aca="false">LOOKUP($B1950,07_L1政策步階!$A$4:$A$14,07_L1政策步階!$C$4:$C$14)</f>
        <v>0</v>
      </c>
      <c r="AC1950" s="57"/>
      <c r="AD1950" s="57"/>
      <c r="AE1950" s="57"/>
      <c r="AF1950" s="57"/>
      <c r="AG1950" s="57"/>
      <c r="AH1950" s="57"/>
      <c r="AI1950" s="57"/>
      <c r="AJ1950" s="57"/>
      <c r="AK1950" s="57"/>
      <c r="AL1950" s="59" t="n">
        <f aca="false">IF(ISNUMBER($AA1950),IF($AA1950&gt;=0.005,100,IF($AA1950&gt;=-0.015,50,0)),"")</f>
        <v>100</v>
      </c>
      <c r="AM1950" s="59" t="n">
        <f aca="false">IF(ISNUMBER($AB1950),IF($AB1950=1,100,IF($AB1950=0,50,0)),"")</f>
        <v>50</v>
      </c>
      <c r="AN1950" s="0" t="str">
        <f aca="false">IF(ISNUMBER($AC1950),IF($AC1950&gt;=0.001,100,IF($AC1950&gt;=-0.003,50,0)),"")</f>
        <v/>
      </c>
      <c r="AO1950" s="0" t="str">
        <f aca="false">IF(ISNUMBER($AD1950),IF($AD1950&gt;=0.04,100,IF($AD1950&gt;=0,50,0)),"")</f>
        <v/>
      </c>
      <c r="AP1950" s="0" t="str">
        <f aca="false">IF(ISNUMBER($AE1950),IF($AE1950&gt;=25,100,IF($AE1950&gt;=-75,50,0)),"")</f>
        <v/>
      </c>
      <c r="AQ1950" s="0" t="str">
        <f aca="false">IF(ISNUMBER($AF1950),IF($AF1950&gt;0,100,IF($AF1950&gt;=-50,50,0)),"")</f>
        <v/>
      </c>
      <c r="AR1950" s="0" t="str">
        <f aca="false">IF(ISNUMBER($AG1950),IF($AG1950=1,100,IF($AG1950=0,50,0)),"")</f>
        <v/>
      </c>
      <c r="AS1950" s="0" t="str">
        <f aca="false">IF(ISNUMBER($AH1950),IF($AH1950&lt;0,100,IF($AH1950&lt;=20,50,0)),"")</f>
        <v/>
      </c>
      <c r="AT1950" s="0" t="str">
        <f aca="false">IF(ISNUMBER($AI1950),IF($AI1950&lt;0.95,100,IF($AI1950&lt;=1,50,0)),"")</f>
        <v/>
      </c>
      <c r="AU1950" s="0" t="str">
        <f aca="false">IF(ISNUMBER($AJ1950),IF($AJ1950&lt;30,0,IF($AJ1950&lt;40,50,IF($AJ1950&lt;=90,100,50))),"")</f>
        <v/>
      </c>
      <c r="AV1950" s="0" t="str">
        <f aca="false">IF(ISNUMBER($AK1950),IF($AK1950&gt;-0.2,100,IF($AK1950&gt;=-0.4,50,0)),"")</f>
        <v/>
      </c>
      <c r="AW1950" s="59" t="n">
        <f aca="false">01_指標庫!$H$4*ISNUMBER($F1950)+01_指標庫!$H$5*ISNUMBER($AA1950)+01_指標庫!$H$6*ISNUMBER($G1950)+01_指標庫!$H$7*ISNUMBER($H1950)+01_指標庫!$H$8*ISNUMBER($AF1950)+01_指標庫!$H$9*ISNUMBER($AG1950)+01_指標庫!$H$10*ISNUMBER($AB1950)+01_指標庫!$H$11*ISNUMBER($AC1950)+01_指標庫!$H$12*ISNUMBER($AD1950)+01_指標庫!$H$13*ISNUMBER($AE1950)+01_指標庫!$H$14*ISNUMBER($I1950)+01_指標庫!$H$15*ISNUMBER($AH1950)+01_指標庫!$H$16*ISNUMBER($K1950)+01_指標庫!$H$17*ISNUMBER($AI1950)+01_指標庫!$H$18*ISNUMBER($AJ1950)+01_指標庫!$H$19*ISNUMBER($AK1950)+01_指標庫!$H$20*ISNUMBER($BB1950)+01_指標庫!$H$21*ISNUMBER($BC1950)</f>
        <v>51</v>
      </c>
      <c r="AX1950" s="59" t="n">
        <f aca="false">IF(AW1950=0,50,ROUND((01_指標庫!$H$4*IF(ISNUMBER($F1950),L1950,0)+01_指標庫!$H$5*IF(ISNUMBER($AA1950),AL1950,0)+01_指標庫!$H$6*IF(ISNUMBER($G1950),M1950,0)+01_指標庫!$H$7*IF(ISNUMBER($H1950),N1950,0)+01_指標庫!$H$8*IF(ISNUMBER($AF1950),AQ1950,0)+01_指標庫!$H$9*IF(ISNUMBER($AG1950),AR1950,0)+01_指標庫!$H$10*IF(ISNUMBER($AB1950),AM1950,0)+01_指標庫!$H$11*IF(ISNUMBER($AC1950),AN1950,0)+01_指標庫!$H$12*IF(ISNUMBER($AD1950),AO1950,0)+01_指標庫!$H$13*IF(ISNUMBER($AE1950),AP1950,0)+01_指標庫!$H$14*IF(ISNUMBER($I1950),O1950,0)+01_指標庫!$H$15*IF(ISNUMBER($AH1950),AS1950,0)+01_指標庫!$H$16*IF(ISNUMBER($K1950),P1950,0)+01_指標庫!$H$17*IF(ISNUMBER($AI1950),AT1950,0)+01_指標庫!$H$18*IF(ISNUMBER($AJ1950),AU1950,0)+01_指標庫!$H$19*IF(ISNUMBER($AK1950),AV1950,0)+01_指標庫!$H$20*IF(ISNUMBER($BB1950),BB1950,0)+01_指標庫!$H$21*IF(ISNUMBER($BC1950),BC1950,0))/AW1950,1))</f>
        <v>89.2</v>
      </c>
      <c r="AY1950" s="60"/>
      <c r="AZ1950" s="60"/>
      <c r="BA1950" s="58" t="n">
        <f aca="false">AVERAGE($E1946:$E1950)/AVERAGE($E1941:$E1950)-1</f>
        <v>-0.000263968507142276</v>
      </c>
      <c r="BB1950" s="59" t="n">
        <f aca="false">IF(ISNUMBER($BA1950),IF(OR($S1950&lt;=-0.03,$BA1950&lt;-0.003),0,IF(OR($S1950&lt;=-0.02,$BA1950&lt;0.01),50,100)),"")</f>
        <v>50</v>
      </c>
      <c r="BC1950" s="0" t="str">
        <f aca="false">IF(OR(COUNT($AZ1950)=0,COUNT($AZ1949)=0),"",IF(OR($AY1950/$AZ1949-1&lt;=-0.03,$AZ1950/$AZ1949-1&lt;=-0.045,IF(COUNT($AZ1941:$AZ1950)=10,AVERAGE($AZ1946:$AZ1950)/AVERAGE($AZ1941:$AZ1950)-1&lt;-0.01,FALSE())),0,IF(OR($AZ1950/$AZ1949-1&lt;=-0.02,IF(COUNT($AZ1941:$AZ1950)=10,AVERAGE($AZ1946:$AZ1950)/AVERAGE($AZ1941:$AZ1950)-1&lt;0.005,FALSE())),50,100)))</f>
        <v/>
      </c>
    </row>
    <row r="1951" customFormat="false" ht="15" hidden="false" customHeight="true" outlineLevel="0" collapsed="false">
      <c r="A1951" s="47" t="n">
        <v>1947</v>
      </c>
      <c r="B1951" s="48" t="n">
        <v>45385</v>
      </c>
      <c r="C1951" s="47" t="n">
        <v>2024</v>
      </c>
      <c r="D1951" s="49" t="s">
        <v>238</v>
      </c>
      <c r="E1951" s="50" t="n">
        <v>18160.19</v>
      </c>
      <c r="F1951" s="51" t="n">
        <v>0.128145</v>
      </c>
      <c r="G1951" s="51" t="n">
        <v>-0.009774</v>
      </c>
      <c r="H1951" s="52" t="n">
        <v>0.8163</v>
      </c>
      <c r="I1951" s="53" t="n">
        <v>323</v>
      </c>
      <c r="J1951" s="47" t="s">
        <v>235</v>
      </c>
      <c r="K1951" s="54" t="n">
        <v>14.33</v>
      </c>
      <c r="L1951" s="55" t="n">
        <f aca="false">IF(COUNT(F1951)=0,50,IF(F1951&gt;=0,100,IF(F1951&gt;=-0.02,50,0)))</f>
        <v>100</v>
      </c>
      <c r="M1951" s="55" t="n">
        <f aca="false">IF(COUNT(G1951)=0,50,IF(G1951&gt;-0.06,100,IF(G1951&gt;-0.15,50,0)))</f>
        <v>100</v>
      </c>
      <c r="N1951" s="55" t="n">
        <f aca="false">IF(COUNT(H1951)=0,50,IF(H1951&gt;=0.6,100,IF(H1951&gt;=0.4,50,0)))</f>
        <v>100</v>
      </c>
      <c r="O1951" s="55" t="n">
        <f aca="false">IF(COUNT(I1951)=0,50,IF(J1951="proxy_vix",50,IF(I1951&lt;350,100,IF(I1951&lt;=450,50,0))))</f>
        <v>100</v>
      </c>
      <c r="P1951" s="55" t="n">
        <f aca="false">IF(COUNT(K1951)=0,50,IF(K1951&lt;20,100,IF(K1951&lt;=25,50,0)))</f>
        <v>100</v>
      </c>
      <c r="Q1951" s="54"/>
      <c r="R1951" s="47"/>
      <c r="S1951" s="51" t="n">
        <f aca="false">$E1951/$E1950-1</f>
        <v>0.00211954896262956</v>
      </c>
      <c r="T1951" s="56" t="n">
        <f aca="false">$K1951/$K1950-1</f>
        <v>-0.0191649555099247</v>
      </c>
      <c r="V1951" s="57"/>
      <c r="W1951" s="57"/>
      <c r="Y1951" s="1" t="str">
        <f aca="false">IF(AX1951&gt;=70,"EASY",IF(AX1951&gt;40,"UNCERTAIN","HARD"))</f>
        <v>EASY</v>
      </c>
      <c r="AA1951" s="58" t="n">
        <f aca="false">IF($A1951&lt;200,"",AVERAGE($E1902:$E1951)/AVERAGE($E1752:$E1951)-1)</f>
        <v>0.111580795462219</v>
      </c>
      <c r="AB1951" s="59" t="n">
        <f aca="false">LOOKUP($B1951,07_L1政策步階!$A$4:$A$14,07_L1政策步階!$C$4:$C$14)</f>
        <v>0</v>
      </c>
      <c r="AC1951" s="57"/>
      <c r="AD1951" s="57"/>
      <c r="AE1951" s="57"/>
      <c r="AF1951" s="57"/>
      <c r="AG1951" s="57"/>
      <c r="AH1951" s="57"/>
      <c r="AI1951" s="57"/>
      <c r="AJ1951" s="57"/>
      <c r="AK1951" s="57"/>
      <c r="AL1951" s="59" t="n">
        <f aca="false">IF(ISNUMBER($AA1951),IF($AA1951&gt;=0.005,100,IF($AA1951&gt;=-0.015,50,0)),"")</f>
        <v>100</v>
      </c>
      <c r="AM1951" s="59" t="n">
        <f aca="false">IF(ISNUMBER($AB1951),IF($AB1951=1,100,IF($AB1951=0,50,0)),"")</f>
        <v>50</v>
      </c>
      <c r="AN1951" s="0" t="str">
        <f aca="false">IF(ISNUMBER($AC1951),IF($AC1951&gt;=0.001,100,IF($AC1951&gt;=-0.003,50,0)),"")</f>
        <v/>
      </c>
      <c r="AO1951" s="0" t="str">
        <f aca="false">IF(ISNUMBER($AD1951),IF($AD1951&gt;=0.04,100,IF($AD1951&gt;=0,50,0)),"")</f>
        <v/>
      </c>
      <c r="AP1951" s="0" t="str">
        <f aca="false">IF(ISNUMBER($AE1951),IF($AE1951&gt;=25,100,IF($AE1951&gt;=-75,50,0)),"")</f>
        <v/>
      </c>
      <c r="AQ1951" s="0" t="str">
        <f aca="false">IF(ISNUMBER($AF1951),IF($AF1951&gt;0,100,IF($AF1951&gt;=-50,50,0)),"")</f>
        <v/>
      </c>
      <c r="AR1951" s="0" t="str">
        <f aca="false">IF(ISNUMBER($AG1951),IF($AG1951=1,100,IF($AG1951=0,50,0)),"")</f>
        <v/>
      </c>
      <c r="AS1951" s="0" t="str">
        <f aca="false">IF(ISNUMBER($AH1951),IF($AH1951&lt;0,100,IF($AH1951&lt;=20,50,0)),"")</f>
        <v/>
      </c>
      <c r="AT1951" s="0" t="str">
        <f aca="false">IF(ISNUMBER($AI1951),IF($AI1951&lt;0.95,100,IF($AI1951&lt;=1,50,0)),"")</f>
        <v/>
      </c>
      <c r="AU1951" s="0" t="str">
        <f aca="false">IF(ISNUMBER($AJ1951),IF($AJ1951&lt;30,0,IF($AJ1951&lt;40,50,IF($AJ1951&lt;=90,100,50))),"")</f>
        <v/>
      </c>
      <c r="AV1951" s="0" t="str">
        <f aca="false">IF(ISNUMBER($AK1951),IF($AK1951&gt;-0.2,100,IF($AK1951&gt;=-0.4,50,0)),"")</f>
        <v/>
      </c>
      <c r="AW1951" s="59" t="n">
        <f aca="false">01_指標庫!$H$4*ISNUMBER($F1951)+01_指標庫!$H$5*ISNUMBER($AA1951)+01_指標庫!$H$6*ISNUMBER($G1951)+01_指標庫!$H$7*ISNUMBER($H1951)+01_指標庫!$H$8*ISNUMBER($AF1951)+01_指標庫!$H$9*ISNUMBER($AG1951)+01_指標庫!$H$10*ISNUMBER($AB1951)+01_指標庫!$H$11*ISNUMBER($AC1951)+01_指標庫!$H$12*ISNUMBER($AD1951)+01_指標庫!$H$13*ISNUMBER($AE1951)+01_指標庫!$H$14*ISNUMBER($I1951)+01_指標庫!$H$15*ISNUMBER($AH1951)+01_指標庫!$H$16*ISNUMBER($K1951)+01_指標庫!$H$17*ISNUMBER($AI1951)+01_指標庫!$H$18*ISNUMBER($AJ1951)+01_指標庫!$H$19*ISNUMBER($AK1951)+01_指標庫!$H$20*ISNUMBER($BB1951)+01_指標庫!$H$21*ISNUMBER($BC1951)</f>
        <v>51</v>
      </c>
      <c r="AX1951" s="59" t="n">
        <f aca="false">IF(AW1951=0,50,ROUND((01_指標庫!$H$4*IF(ISNUMBER($F1951),L1951,0)+01_指標庫!$H$5*IF(ISNUMBER($AA1951),AL1951,0)+01_指標庫!$H$6*IF(ISNUMBER($G1951),M1951,0)+01_指標庫!$H$7*IF(ISNUMBER($H1951),N1951,0)+01_指標庫!$H$8*IF(ISNUMBER($AF1951),AQ1951,0)+01_指標庫!$H$9*IF(ISNUMBER($AG1951),AR1951,0)+01_指標庫!$H$10*IF(ISNUMBER($AB1951),AM1951,0)+01_指標庫!$H$11*IF(ISNUMBER($AC1951),AN1951,0)+01_指標庫!$H$12*IF(ISNUMBER($AD1951),AO1951,0)+01_指標庫!$H$13*IF(ISNUMBER($AE1951),AP1951,0)+01_指標庫!$H$14*IF(ISNUMBER($I1951),O1951,0)+01_指標庫!$H$15*IF(ISNUMBER($AH1951),AS1951,0)+01_指標庫!$H$16*IF(ISNUMBER($K1951),P1951,0)+01_指標庫!$H$17*IF(ISNUMBER($AI1951),AT1951,0)+01_指標庫!$H$18*IF(ISNUMBER($AJ1951),AU1951,0)+01_指標庫!$H$19*IF(ISNUMBER($AK1951),AV1951,0)+01_指標庫!$H$20*IF(ISNUMBER($BB1951),BB1951,0)+01_指標庫!$H$21*IF(ISNUMBER($BC1951),BC1951,0))/AW1951,1))</f>
        <v>89.2</v>
      </c>
      <c r="AY1951" s="60"/>
      <c r="AZ1951" s="60"/>
      <c r="BA1951" s="58" t="n">
        <f aca="false">AVERAGE($E1947:$E1951)/AVERAGE($E1942:$E1951)-1</f>
        <v>-0.00151689142409772</v>
      </c>
      <c r="BB1951" s="59" t="n">
        <f aca="false">IF(ISNUMBER($BA1951),IF(OR($S1951&lt;=-0.03,$BA1951&lt;-0.003),0,IF(OR($S1951&lt;=-0.02,$BA1951&lt;0.01),50,100)),"")</f>
        <v>50</v>
      </c>
      <c r="BC1951" s="0" t="str">
        <f aca="false">IF(OR(COUNT($AZ1951)=0,COUNT($AZ1950)=0),"",IF(OR($AY1951/$AZ1950-1&lt;=-0.03,$AZ1951/$AZ1950-1&lt;=-0.045,IF(COUNT($AZ1942:$AZ1951)=10,AVERAGE($AZ1947:$AZ1951)/AVERAGE($AZ1942:$AZ1951)-1&lt;-0.01,FALSE())),0,IF(OR($AZ1951/$AZ1950-1&lt;=-0.02,IF(COUNT($AZ1942:$AZ1951)=10,AVERAGE($AZ1947:$AZ1951)/AVERAGE($AZ1942:$AZ1951)-1&lt;0.005,FALSE())),50,100)))</f>
        <v/>
      </c>
    </row>
    <row r="1952" customFormat="false" ht="15" hidden="false" customHeight="true" outlineLevel="0" collapsed="false">
      <c r="A1952" s="47" t="n">
        <v>1948</v>
      </c>
      <c r="B1952" s="48" t="n">
        <v>45386</v>
      </c>
      <c r="C1952" s="47" t="n">
        <v>2024</v>
      </c>
      <c r="D1952" s="49" t="s">
        <v>239</v>
      </c>
      <c r="E1952" s="50" t="n">
        <v>17878.78</v>
      </c>
      <c r="F1952" s="51" t="n">
        <v>0.1097</v>
      </c>
      <c r="G1952" s="51" t="n">
        <v>-0.025119</v>
      </c>
      <c r="H1952" s="52" t="n">
        <v>0.8163</v>
      </c>
      <c r="I1952" s="53" t="n">
        <v>324</v>
      </c>
      <c r="J1952" s="47" t="s">
        <v>235</v>
      </c>
      <c r="K1952" s="54" t="n">
        <v>16.35</v>
      </c>
      <c r="L1952" s="55" t="n">
        <f aca="false">IF(COUNT(F1952)=0,50,IF(F1952&gt;=0,100,IF(F1952&gt;=-0.02,50,0)))</f>
        <v>100</v>
      </c>
      <c r="M1952" s="55" t="n">
        <f aca="false">IF(COUNT(G1952)=0,50,IF(G1952&gt;-0.06,100,IF(G1952&gt;-0.15,50,0)))</f>
        <v>100</v>
      </c>
      <c r="N1952" s="55" t="n">
        <f aca="false">IF(COUNT(H1952)=0,50,IF(H1952&gt;=0.6,100,IF(H1952&gt;=0.4,50,0)))</f>
        <v>100</v>
      </c>
      <c r="O1952" s="55" t="n">
        <f aca="false">IF(COUNT(I1952)=0,50,IF(J1952="proxy_vix",50,IF(I1952&lt;350,100,IF(I1952&lt;=450,50,0))))</f>
        <v>100</v>
      </c>
      <c r="P1952" s="55" t="n">
        <f aca="false">IF(COUNT(K1952)=0,50,IF(K1952&lt;20,100,IF(K1952&lt;=25,50,0)))</f>
        <v>100</v>
      </c>
      <c r="Q1952" s="54"/>
      <c r="R1952" s="47"/>
      <c r="S1952" s="51" t="n">
        <f aca="false">$E1952/$E1951-1</f>
        <v>-0.0154959832468713</v>
      </c>
      <c r="T1952" s="56" t="n">
        <f aca="false">$K1952/$K1951-1</f>
        <v>0.140963014654571</v>
      </c>
      <c r="V1952" s="57"/>
      <c r="W1952" s="57"/>
      <c r="Y1952" s="1" t="str">
        <f aca="false">IF(AX1952&gt;=70,"EASY",IF(AX1952&gt;40,"UNCERTAIN","HARD"))</f>
        <v>EASY</v>
      </c>
      <c r="AA1952" s="58" t="n">
        <f aca="false">IF($A1952&lt;200,"",AVERAGE($E1903:$E1952)/AVERAGE($E1753:$E1952)-1)</f>
        <v>0.111205770354308</v>
      </c>
      <c r="AB1952" s="59" t="n">
        <f aca="false">LOOKUP($B1952,07_L1政策步階!$A$4:$A$14,07_L1政策步階!$C$4:$C$14)</f>
        <v>0</v>
      </c>
      <c r="AC1952" s="57"/>
      <c r="AD1952" s="57"/>
      <c r="AE1952" s="57"/>
      <c r="AF1952" s="57"/>
      <c r="AG1952" s="57"/>
      <c r="AH1952" s="57"/>
      <c r="AI1952" s="57"/>
      <c r="AJ1952" s="57"/>
      <c r="AK1952" s="57"/>
      <c r="AL1952" s="59" t="n">
        <f aca="false">IF(ISNUMBER($AA1952),IF($AA1952&gt;=0.005,100,IF($AA1952&gt;=-0.015,50,0)),"")</f>
        <v>100</v>
      </c>
      <c r="AM1952" s="59" t="n">
        <f aca="false">IF(ISNUMBER($AB1952),IF($AB1952=1,100,IF($AB1952=0,50,0)),"")</f>
        <v>50</v>
      </c>
      <c r="AN1952" s="0" t="str">
        <f aca="false">IF(ISNUMBER($AC1952),IF($AC1952&gt;=0.001,100,IF($AC1952&gt;=-0.003,50,0)),"")</f>
        <v/>
      </c>
      <c r="AO1952" s="0" t="str">
        <f aca="false">IF(ISNUMBER($AD1952),IF($AD1952&gt;=0.04,100,IF($AD1952&gt;=0,50,0)),"")</f>
        <v/>
      </c>
      <c r="AP1952" s="0" t="str">
        <f aca="false">IF(ISNUMBER($AE1952),IF($AE1952&gt;=25,100,IF($AE1952&gt;=-75,50,0)),"")</f>
        <v/>
      </c>
      <c r="AQ1952" s="0" t="str">
        <f aca="false">IF(ISNUMBER($AF1952),IF($AF1952&gt;0,100,IF($AF1952&gt;=-50,50,0)),"")</f>
        <v/>
      </c>
      <c r="AR1952" s="0" t="str">
        <f aca="false">IF(ISNUMBER($AG1952),IF($AG1952=1,100,IF($AG1952=0,50,0)),"")</f>
        <v/>
      </c>
      <c r="AS1952" s="0" t="str">
        <f aca="false">IF(ISNUMBER($AH1952),IF($AH1952&lt;0,100,IF($AH1952&lt;=20,50,0)),"")</f>
        <v/>
      </c>
      <c r="AT1952" s="0" t="str">
        <f aca="false">IF(ISNUMBER($AI1952),IF($AI1952&lt;0.95,100,IF($AI1952&lt;=1,50,0)),"")</f>
        <v/>
      </c>
      <c r="AU1952" s="0" t="str">
        <f aca="false">IF(ISNUMBER($AJ1952),IF($AJ1952&lt;30,0,IF($AJ1952&lt;40,50,IF($AJ1952&lt;=90,100,50))),"")</f>
        <v/>
      </c>
      <c r="AV1952" s="0" t="str">
        <f aca="false">IF(ISNUMBER($AK1952),IF($AK1952&gt;-0.2,100,IF($AK1952&gt;=-0.4,50,0)),"")</f>
        <v/>
      </c>
      <c r="AW1952" s="59" t="n">
        <f aca="false">01_指標庫!$H$4*ISNUMBER($F1952)+01_指標庫!$H$5*ISNUMBER($AA1952)+01_指標庫!$H$6*ISNUMBER($G1952)+01_指標庫!$H$7*ISNUMBER($H1952)+01_指標庫!$H$8*ISNUMBER($AF1952)+01_指標庫!$H$9*ISNUMBER($AG1952)+01_指標庫!$H$10*ISNUMBER($AB1952)+01_指標庫!$H$11*ISNUMBER($AC1952)+01_指標庫!$H$12*ISNUMBER($AD1952)+01_指標庫!$H$13*ISNUMBER($AE1952)+01_指標庫!$H$14*ISNUMBER($I1952)+01_指標庫!$H$15*ISNUMBER($AH1952)+01_指標庫!$H$16*ISNUMBER($K1952)+01_指標庫!$H$17*ISNUMBER($AI1952)+01_指標庫!$H$18*ISNUMBER($AJ1952)+01_指標庫!$H$19*ISNUMBER($AK1952)+01_指標庫!$H$20*ISNUMBER($BB1952)+01_指標庫!$H$21*ISNUMBER($BC1952)</f>
        <v>51</v>
      </c>
      <c r="AX1952" s="59" t="n">
        <f aca="false">IF(AW1952=0,50,ROUND((01_指標庫!$H$4*IF(ISNUMBER($F1952),L1952,0)+01_指標庫!$H$5*IF(ISNUMBER($AA1952),AL1952,0)+01_指標庫!$H$6*IF(ISNUMBER($G1952),M1952,0)+01_指標庫!$H$7*IF(ISNUMBER($H1952),N1952,0)+01_指標庫!$H$8*IF(ISNUMBER($AF1952),AQ1952,0)+01_指標庫!$H$9*IF(ISNUMBER($AG1952),AR1952,0)+01_指標庫!$H$10*IF(ISNUMBER($AB1952),AM1952,0)+01_指標庫!$H$11*IF(ISNUMBER($AC1952),AN1952,0)+01_指標庫!$H$12*IF(ISNUMBER($AD1952),AO1952,0)+01_指標庫!$H$13*IF(ISNUMBER($AE1952),AP1952,0)+01_指標庫!$H$14*IF(ISNUMBER($I1952),O1952,0)+01_指標庫!$H$15*IF(ISNUMBER($AH1952),AS1952,0)+01_指標庫!$H$16*IF(ISNUMBER($K1952),P1952,0)+01_指標庫!$H$17*IF(ISNUMBER($AI1952),AT1952,0)+01_指標庫!$H$18*IF(ISNUMBER($AJ1952),AU1952,0)+01_指標庫!$H$19*IF(ISNUMBER($AK1952),AV1952,0)+01_指標庫!$H$20*IF(ISNUMBER($BB1952),BB1952,0)+01_指標庫!$H$21*IF(ISNUMBER($BC1952),BC1952,0))/AW1952,1))</f>
        <v>83.3</v>
      </c>
      <c r="AY1952" s="60"/>
      <c r="AZ1952" s="60"/>
      <c r="BA1952" s="58" t="n">
        <f aca="false">AVERAGE($E1948:$E1952)/AVERAGE($E1943:$E1952)-1</f>
        <v>-0.0039509841223826</v>
      </c>
      <c r="BB1952" s="59" t="n">
        <f aca="false">IF(ISNUMBER($BA1952),IF(OR($S1952&lt;=-0.03,$BA1952&lt;-0.003),0,IF(OR($S1952&lt;=-0.02,$BA1952&lt;0.01),50,100)),"")</f>
        <v>0</v>
      </c>
      <c r="BC1952" s="0" t="str">
        <f aca="false">IF(OR(COUNT($AZ1952)=0,COUNT($AZ1951)=0),"",IF(OR($AY1952/$AZ1951-1&lt;=-0.03,$AZ1952/$AZ1951-1&lt;=-0.045,IF(COUNT($AZ1943:$AZ1952)=10,AVERAGE($AZ1948:$AZ1952)/AVERAGE($AZ1943:$AZ1952)-1&lt;-0.01,FALSE())),0,IF(OR($AZ1952/$AZ1951-1&lt;=-0.02,IF(COUNT($AZ1943:$AZ1952)=10,AVERAGE($AZ1948:$AZ1952)/AVERAGE($AZ1943:$AZ1952)-1&lt;0.005,FALSE())),50,100)))</f>
        <v/>
      </c>
    </row>
    <row r="1953" customFormat="false" ht="15" hidden="false" customHeight="true" outlineLevel="0" collapsed="false">
      <c r="A1953" s="47" t="n">
        <v>1949</v>
      </c>
      <c r="B1953" s="48" t="n">
        <v>45387</v>
      </c>
      <c r="C1953" s="47" t="n">
        <v>2024</v>
      </c>
      <c r="D1953" s="49" t="s">
        <v>234</v>
      </c>
      <c r="E1953" s="50" t="n">
        <v>18108.46</v>
      </c>
      <c r="F1953" s="51" t="n">
        <v>0.122897</v>
      </c>
      <c r="G1953" s="51" t="n">
        <v>-0.012595</v>
      </c>
      <c r="H1953" s="52" t="n">
        <v>0.7959</v>
      </c>
      <c r="I1953" s="53" t="n">
        <v>318</v>
      </c>
      <c r="J1953" s="47" t="s">
        <v>235</v>
      </c>
      <c r="K1953" s="54" t="n">
        <v>16.03</v>
      </c>
      <c r="L1953" s="55" t="n">
        <f aca="false">IF(COUNT(F1953)=0,50,IF(F1953&gt;=0,100,IF(F1953&gt;=-0.02,50,0)))</f>
        <v>100</v>
      </c>
      <c r="M1953" s="55" t="n">
        <f aca="false">IF(COUNT(G1953)=0,50,IF(G1953&gt;-0.06,100,IF(G1953&gt;-0.15,50,0)))</f>
        <v>100</v>
      </c>
      <c r="N1953" s="55" t="n">
        <f aca="false">IF(COUNT(H1953)=0,50,IF(H1953&gt;=0.6,100,IF(H1953&gt;=0.4,50,0)))</f>
        <v>100</v>
      </c>
      <c r="O1953" s="55" t="n">
        <f aca="false">IF(COUNT(I1953)=0,50,IF(J1953="proxy_vix",50,IF(I1953&lt;350,100,IF(I1953&lt;=450,50,0))))</f>
        <v>100</v>
      </c>
      <c r="P1953" s="55" t="n">
        <f aca="false">IF(COUNT(K1953)=0,50,IF(K1953&lt;20,100,IF(K1953&lt;=25,50,0)))</f>
        <v>100</v>
      </c>
      <c r="Q1953" s="54"/>
      <c r="R1953" s="47"/>
      <c r="S1953" s="51" t="n">
        <f aca="false">$E1953/$E1952-1</f>
        <v>0.0128465141357521</v>
      </c>
      <c r="T1953" s="56" t="n">
        <f aca="false">$K1953/$K1952-1</f>
        <v>-0.019571865443425</v>
      </c>
      <c r="V1953" s="57"/>
      <c r="W1953" s="57"/>
      <c r="Y1953" s="1" t="str">
        <f aca="false">IF(AX1953&gt;=70,"EASY",IF(AX1953&gt;40,"UNCERTAIN","HARD"))</f>
        <v>EASY</v>
      </c>
      <c r="AA1953" s="58" t="n">
        <f aca="false">IF($A1953&lt;200,"",AVERAGE($E1904:$E1953)/AVERAGE($E1754:$E1953)-1)</f>
        <v>0.110914465744479</v>
      </c>
      <c r="AB1953" s="59" t="n">
        <f aca="false">LOOKUP($B1953,07_L1政策步階!$A$4:$A$14,07_L1政策步階!$C$4:$C$14)</f>
        <v>0</v>
      </c>
      <c r="AC1953" s="57"/>
      <c r="AD1953" s="57"/>
      <c r="AE1953" s="57"/>
      <c r="AF1953" s="57"/>
      <c r="AG1953" s="57"/>
      <c r="AH1953" s="57"/>
      <c r="AI1953" s="57"/>
      <c r="AJ1953" s="57"/>
      <c r="AK1953" s="57"/>
      <c r="AL1953" s="59" t="n">
        <f aca="false">IF(ISNUMBER($AA1953),IF($AA1953&gt;=0.005,100,IF($AA1953&gt;=-0.015,50,0)),"")</f>
        <v>100</v>
      </c>
      <c r="AM1953" s="59" t="n">
        <f aca="false">IF(ISNUMBER($AB1953),IF($AB1953=1,100,IF($AB1953=0,50,0)),"")</f>
        <v>50</v>
      </c>
      <c r="AN1953" s="0" t="str">
        <f aca="false">IF(ISNUMBER($AC1953),IF($AC1953&gt;=0.001,100,IF($AC1953&gt;=-0.003,50,0)),"")</f>
        <v/>
      </c>
      <c r="AO1953" s="0" t="str">
        <f aca="false">IF(ISNUMBER($AD1953),IF($AD1953&gt;=0.04,100,IF($AD1953&gt;=0,50,0)),"")</f>
        <v/>
      </c>
      <c r="AP1953" s="0" t="str">
        <f aca="false">IF(ISNUMBER($AE1953),IF($AE1953&gt;=25,100,IF($AE1953&gt;=-75,50,0)),"")</f>
        <v/>
      </c>
      <c r="AQ1953" s="0" t="str">
        <f aca="false">IF(ISNUMBER($AF1953),IF($AF1953&gt;0,100,IF($AF1953&gt;=-50,50,0)),"")</f>
        <v/>
      </c>
      <c r="AR1953" s="0" t="str">
        <f aca="false">IF(ISNUMBER($AG1953),IF($AG1953=1,100,IF($AG1953=0,50,0)),"")</f>
        <v/>
      </c>
      <c r="AS1953" s="0" t="str">
        <f aca="false">IF(ISNUMBER($AH1953),IF($AH1953&lt;0,100,IF($AH1953&lt;=20,50,0)),"")</f>
        <v/>
      </c>
      <c r="AT1953" s="0" t="str">
        <f aca="false">IF(ISNUMBER($AI1953),IF($AI1953&lt;0.95,100,IF($AI1953&lt;=1,50,0)),"")</f>
        <v/>
      </c>
      <c r="AU1953" s="0" t="str">
        <f aca="false">IF(ISNUMBER($AJ1953),IF($AJ1953&lt;30,0,IF($AJ1953&lt;40,50,IF($AJ1953&lt;=90,100,50))),"")</f>
        <v/>
      </c>
      <c r="AV1953" s="0" t="str">
        <f aca="false">IF(ISNUMBER($AK1953),IF($AK1953&gt;-0.2,100,IF($AK1953&gt;=-0.4,50,0)),"")</f>
        <v/>
      </c>
      <c r="AW1953" s="59" t="n">
        <f aca="false">01_指標庫!$H$4*ISNUMBER($F1953)+01_指標庫!$H$5*ISNUMBER($AA1953)+01_指標庫!$H$6*ISNUMBER($G1953)+01_指標庫!$H$7*ISNUMBER($H1953)+01_指標庫!$H$8*ISNUMBER($AF1953)+01_指標庫!$H$9*ISNUMBER($AG1953)+01_指標庫!$H$10*ISNUMBER($AB1953)+01_指標庫!$H$11*ISNUMBER($AC1953)+01_指標庫!$H$12*ISNUMBER($AD1953)+01_指標庫!$H$13*ISNUMBER($AE1953)+01_指標庫!$H$14*ISNUMBER($I1953)+01_指標庫!$H$15*ISNUMBER($AH1953)+01_指標庫!$H$16*ISNUMBER($K1953)+01_指標庫!$H$17*ISNUMBER($AI1953)+01_指標庫!$H$18*ISNUMBER($AJ1953)+01_指標庫!$H$19*ISNUMBER($AK1953)+01_指標庫!$H$20*ISNUMBER($BB1953)+01_指標庫!$H$21*ISNUMBER($BC1953)</f>
        <v>51</v>
      </c>
      <c r="AX1953" s="59" t="n">
        <f aca="false">IF(AW1953=0,50,ROUND((01_指標庫!$H$4*IF(ISNUMBER($F1953),L1953,0)+01_指標庫!$H$5*IF(ISNUMBER($AA1953),AL1953,0)+01_指標庫!$H$6*IF(ISNUMBER($G1953),M1953,0)+01_指標庫!$H$7*IF(ISNUMBER($H1953),N1953,0)+01_指標庫!$H$8*IF(ISNUMBER($AF1953),AQ1953,0)+01_指標庫!$H$9*IF(ISNUMBER($AG1953),AR1953,0)+01_指標庫!$H$10*IF(ISNUMBER($AB1953),AM1953,0)+01_指標庫!$H$11*IF(ISNUMBER($AC1953),AN1953,0)+01_指標庫!$H$12*IF(ISNUMBER($AD1953),AO1953,0)+01_指標庫!$H$13*IF(ISNUMBER($AE1953),AP1953,0)+01_指標庫!$H$14*IF(ISNUMBER($I1953),O1953,0)+01_指標庫!$H$15*IF(ISNUMBER($AH1953),AS1953,0)+01_指標庫!$H$16*IF(ISNUMBER($K1953),P1953,0)+01_指標庫!$H$17*IF(ISNUMBER($AI1953),AT1953,0)+01_指標庫!$H$18*IF(ISNUMBER($AJ1953),AU1953,0)+01_指標庫!$H$19*IF(ISNUMBER($AK1953),AV1953,0)+01_指標庫!$H$20*IF(ISNUMBER($BB1953),BB1953,0)+01_指標庫!$H$21*IF(ISNUMBER($BC1953),BC1953,0))/AW1953,1))</f>
        <v>83.3</v>
      </c>
      <c r="AY1953" s="60"/>
      <c r="AZ1953" s="60"/>
      <c r="BA1953" s="58" t="n">
        <f aca="false">AVERAGE($E1949:$E1953)/AVERAGE($E1944:$E1953)-1</f>
        <v>-0.00439829648462786</v>
      </c>
      <c r="BB1953" s="59" t="n">
        <f aca="false">IF(ISNUMBER($BA1953),IF(OR($S1953&lt;=-0.03,$BA1953&lt;-0.003),0,IF(OR($S1953&lt;=-0.02,$BA1953&lt;0.01),50,100)),"")</f>
        <v>0</v>
      </c>
      <c r="BC1953" s="0" t="str">
        <f aca="false">IF(OR(COUNT($AZ1953)=0,COUNT($AZ1952)=0),"",IF(OR($AY1953/$AZ1952-1&lt;=-0.03,$AZ1953/$AZ1952-1&lt;=-0.045,IF(COUNT($AZ1944:$AZ1953)=10,AVERAGE($AZ1949:$AZ1953)/AVERAGE($AZ1944:$AZ1953)-1&lt;-0.01,FALSE())),0,IF(OR($AZ1953/$AZ1952-1&lt;=-0.02,IF(COUNT($AZ1944:$AZ1953)=10,AVERAGE($AZ1949:$AZ1953)/AVERAGE($AZ1944:$AZ1953)-1&lt;0.005,FALSE())),50,100)))</f>
        <v/>
      </c>
    </row>
    <row r="1954" customFormat="false" ht="15" hidden="false" customHeight="true" outlineLevel="0" collapsed="false">
      <c r="A1954" s="47" t="n">
        <v>1950</v>
      </c>
      <c r="B1954" s="48" t="n">
        <v>45390</v>
      </c>
      <c r="C1954" s="47" t="n">
        <v>2024</v>
      </c>
      <c r="D1954" s="49" t="s">
        <v>236</v>
      </c>
      <c r="E1954" s="50" t="n">
        <v>18100.19</v>
      </c>
      <c r="F1954" s="51" t="n">
        <v>0.121261</v>
      </c>
      <c r="G1954" s="51" t="n">
        <v>-0.013046</v>
      </c>
      <c r="H1954" s="52" t="n">
        <v>0.7959</v>
      </c>
      <c r="I1954" s="53" t="n">
        <v>315</v>
      </c>
      <c r="J1954" s="47" t="s">
        <v>235</v>
      </c>
      <c r="K1954" s="54" t="n">
        <v>15.19</v>
      </c>
      <c r="L1954" s="55" t="n">
        <f aca="false">IF(COUNT(F1954)=0,50,IF(F1954&gt;=0,100,IF(F1954&gt;=-0.02,50,0)))</f>
        <v>100</v>
      </c>
      <c r="M1954" s="55" t="n">
        <f aca="false">IF(COUNT(G1954)=0,50,IF(G1954&gt;-0.06,100,IF(G1954&gt;-0.15,50,0)))</f>
        <v>100</v>
      </c>
      <c r="N1954" s="55" t="n">
        <f aca="false">IF(COUNT(H1954)=0,50,IF(H1954&gt;=0.6,100,IF(H1954&gt;=0.4,50,0)))</f>
        <v>100</v>
      </c>
      <c r="O1954" s="55" t="n">
        <f aca="false">IF(COUNT(I1954)=0,50,IF(J1954="proxy_vix",50,IF(I1954&lt;350,100,IF(I1954&lt;=450,50,0))))</f>
        <v>100</v>
      </c>
      <c r="P1954" s="55" t="n">
        <f aca="false">IF(COUNT(K1954)=0,50,IF(K1954&lt;20,100,IF(K1954&lt;=25,50,0)))</f>
        <v>100</v>
      </c>
      <c r="Q1954" s="54"/>
      <c r="R1954" s="47"/>
      <c r="S1954" s="51" t="n">
        <f aca="false">$E1954/$E1953-1</f>
        <v>-0.000456692617704646</v>
      </c>
      <c r="T1954" s="56" t="n">
        <f aca="false">$K1954/$K1953-1</f>
        <v>-0.052401746724891</v>
      </c>
      <c r="V1954" s="57"/>
      <c r="W1954" s="57"/>
      <c r="Y1954" s="1" t="str">
        <f aca="false">IF(AX1954&gt;=70,"EASY",IF(AX1954&gt;40,"UNCERTAIN","HARD"))</f>
        <v>EASY</v>
      </c>
      <c r="AA1954" s="58" t="n">
        <f aca="false">IF($A1954&lt;200,"",AVERAGE($E1905:$E1954)/AVERAGE($E1755:$E1954)-1)</f>
        <v>0.110524662102095</v>
      </c>
      <c r="AB1954" s="59" t="n">
        <f aca="false">LOOKUP($B1954,07_L1政策步階!$A$4:$A$14,07_L1政策步階!$C$4:$C$14)</f>
        <v>0</v>
      </c>
      <c r="AC1954" s="57"/>
      <c r="AD1954" s="57"/>
      <c r="AE1954" s="57"/>
      <c r="AF1954" s="57"/>
      <c r="AG1954" s="57"/>
      <c r="AH1954" s="57"/>
      <c r="AI1954" s="57"/>
      <c r="AJ1954" s="57"/>
      <c r="AK1954" s="57"/>
      <c r="AL1954" s="59" t="n">
        <f aca="false">IF(ISNUMBER($AA1954),IF($AA1954&gt;=0.005,100,IF($AA1954&gt;=-0.015,50,0)),"")</f>
        <v>100</v>
      </c>
      <c r="AM1954" s="59" t="n">
        <f aca="false">IF(ISNUMBER($AB1954),IF($AB1954=1,100,IF($AB1954=0,50,0)),"")</f>
        <v>50</v>
      </c>
      <c r="AN1954" s="0" t="str">
        <f aca="false">IF(ISNUMBER($AC1954),IF($AC1954&gt;=0.001,100,IF($AC1954&gt;=-0.003,50,0)),"")</f>
        <v/>
      </c>
      <c r="AO1954" s="0" t="str">
        <f aca="false">IF(ISNUMBER($AD1954),IF($AD1954&gt;=0.04,100,IF($AD1954&gt;=0,50,0)),"")</f>
        <v/>
      </c>
      <c r="AP1954" s="0" t="str">
        <f aca="false">IF(ISNUMBER($AE1954),IF($AE1954&gt;=25,100,IF($AE1954&gt;=-75,50,0)),"")</f>
        <v/>
      </c>
      <c r="AQ1954" s="0" t="str">
        <f aca="false">IF(ISNUMBER($AF1954),IF($AF1954&gt;0,100,IF($AF1954&gt;=-50,50,0)),"")</f>
        <v/>
      </c>
      <c r="AR1954" s="0" t="str">
        <f aca="false">IF(ISNUMBER($AG1954),IF($AG1954=1,100,IF($AG1954=0,50,0)),"")</f>
        <v/>
      </c>
      <c r="AS1954" s="0" t="str">
        <f aca="false">IF(ISNUMBER($AH1954),IF($AH1954&lt;0,100,IF($AH1954&lt;=20,50,0)),"")</f>
        <v/>
      </c>
      <c r="AT1954" s="0" t="str">
        <f aca="false">IF(ISNUMBER($AI1954),IF($AI1954&lt;0.95,100,IF($AI1954&lt;=1,50,0)),"")</f>
        <v/>
      </c>
      <c r="AU1954" s="0" t="str">
        <f aca="false">IF(ISNUMBER($AJ1954),IF($AJ1954&lt;30,0,IF($AJ1954&lt;40,50,IF($AJ1954&lt;=90,100,50))),"")</f>
        <v/>
      </c>
      <c r="AV1954" s="0" t="str">
        <f aca="false">IF(ISNUMBER($AK1954),IF($AK1954&gt;-0.2,100,IF($AK1954&gt;=-0.4,50,0)),"")</f>
        <v/>
      </c>
      <c r="AW1954" s="59" t="n">
        <f aca="false">01_指標庫!$H$4*ISNUMBER($F1954)+01_指標庫!$H$5*ISNUMBER($AA1954)+01_指標庫!$H$6*ISNUMBER($G1954)+01_指標庫!$H$7*ISNUMBER($H1954)+01_指標庫!$H$8*ISNUMBER($AF1954)+01_指標庫!$H$9*ISNUMBER($AG1954)+01_指標庫!$H$10*ISNUMBER($AB1954)+01_指標庫!$H$11*ISNUMBER($AC1954)+01_指標庫!$H$12*ISNUMBER($AD1954)+01_指標庫!$H$13*ISNUMBER($AE1954)+01_指標庫!$H$14*ISNUMBER($I1954)+01_指標庫!$H$15*ISNUMBER($AH1954)+01_指標庫!$H$16*ISNUMBER($K1954)+01_指標庫!$H$17*ISNUMBER($AI1954)+01_指標庫!$H$18*ISNUMBER($AJ1954)+01_指標庫!$H$19*ISNUMBER($AK1954)+01_指標庫!$H$20*ISNUMBER($BB1954)+01_指標庫!$H$21*ISNUMBER($BC1954)</f>
        <v>51</v>
      </c>
      <c r="AX1954" s="59" t="n">
        <f aca="false">IF(AW1954=0,50,ROUND((01_指標庫!$H$4*IF(ISNUMBER($F1954),L1954,0)+01_指標庫!$H$5*IF(ISNUMBER($AA1954),AL1954,0)+01_指標庫!$H$6*IF(ISNUMBER($G1954),M1954,0)+01_指標庫!$H$7*IF(ISNUMBER($H1954),N1954,0)+01_指標庫!$H$8*IF(ISNUMBER($AF1954),AQ1954,0)+01_指標庫!$H$9*IF(ISNUMBER($AG1954),AR1954,0)+01_指標庫!$H$10*IF(ISNUMBER($AB1954),AM1954,0)+01_指標庫!$H$11*IF(ISNUMBER($AC1954),AN1954,0)+01_指標庫!$H$12*IF(ISNUMBER($AD1954),AO1954,0)+01_指標庫!$H$13*IF(ISNUMBER($AE1954),AP1954,0)+01_指標庫!$H$14*IF(ISNUMBER($I1954),O1954,0)+01_指標庫!$H$15*IF(ISNUMBER($AH1954),AS1954,0)+01_指標庫!$H$16*IF(ISNUMBER($K1954),P1954,0)+01_指標庫!$H$17*IF(ISNUMBER($AI1954),AT1954,0)+01_指標庫!$H$18*IF(ISNUMBER($AJ1954),AU1954,0)+01_指標庫!$H$19*IF(ISNUMBER($AK1954),AV1954,0)+01_指標庫!$H$20*IF(ISNUMBER($BB1954),BB1954,0)+01_指標庫!$H$21*IF(ISNUMBER($BC1954),BC1954,0))/AW1954,1))</f>
        <v>83.3</v>
      </c>
      <c r="AY1954" s="60"/>
      <c r="AZ1954" s="60"/>
      <c r="BA1954" s="58" t="n">
        <f aca="false">AVERAGE($E1950:$E1954)/AVERAGE($E1945:$E1954)-1</f>
        <v>-0.00521191179956726</v>
      </c>
      <c r="BB1954" s="59" t="n">
        <f aca="false">IF(ISNUMBER($BA1954),IF(OR($S1954&lt;=-0.03,$BA1954&lt;-0.003),0,IF(OR($S1954&lt;=-0.02,$BA1954&lt;0.01),50,100)),"")</f>
        <v>0</v>
      </c>
      <c r="BC1954" s="0" t="str">
        <f aca="false">IF(OR(COUNT($AZ1954)=0,COUNT($AZ1953)=0),"",IF(OR($AY1954/$AZ1953-1&lt;=-0.03,$AZ1954/$AZ1953-1&lt;=-0.045,IF(COUNT($AZ1945:$AZ1954)=10,AVERAGE($AZ1950:$AZ1954)/AVERAGE($AZ1945:$AZ1954)-1&lt;-0.01,FALSE())),0,IF(OR($AZ1954/$AZ1953-1&lt;=-0.02,IF(COUNT($AZ1945:$AZ1954)=10,AVERAGE($AZ1950:$AZ1954)/AVERAGE($AZ1945:$AZ1954)-1&lt;0.005,FALSE())),50,100)))</f>
        <v/>
      </c>
    </row>
    <row r="1955" customFormat="false" ht="15" hidden="false" customHeight="true" outlineLevel="0" collapsed="false">
      <c r="A1955" s="47" t="n">
        <v>1951</v>
      </c>
      <c r="B1955" s="48" t="n">
        <v>45391</v>
      </c>
      <c r="C1955" s="47" t="n">
        <v>2024</v>
      </c>
      <c r="D1955" s="49" t="s">
        <v>237</v>
      </c>
      <c r="E1955" s="50" t="n">
        <v>18169.9</v>
      </c>
      <c r="F1955" s="51" t="n">
        <v>0.12449</v>
      </c>
      <c r="G1955" s="51" t="n">
        <v>-0.009245</v>
      </c>
      <c r="H1955" s="52" t="n">
        <v>0.8367</v>
      </c>
      <c r="I1955" s="53" t="n">
        <v>314</v>
      </c>
      <c r="J1955" s="47" t="s">
        <v>235</v>
      </c>
      <c r="K1955" s="54" t="n">
        <v>14.98</v>
      </c>
      <c r="L1955" s="55" t="n">
        <f aca="false">IF(COUNT(F1955)=0,50,IF(F1955&gt;=0,100,IF(F1955&gt;=-0.02,50,0)))</f>
        <v>100</v>
      </c>
      <c r="M1955" s="55" t="n">
        <f aca="false">IF(COUNT(G1955)=0,50,IF(G1955&gt;-0.06,100,IF(G1955&gt;-0.15,50,0)))</f>
        <v>100</v>
      </c>
      <c r="N1955" s="55" t="n">
        <f aca="false">IF(COUNT(H1955)=0,50,IF(H1955&gt;=0.6,100,IF(H1955&gt;=0.4,50,0)))</f>
        <v>100</v>
      </c>
      <c r="O1955" s="55" t="n">
        <f aca="false">IF(COUNT(I1955)=0,50,IF(J1955="proxy_vix",50,IF(I1955&lt;350,100,IF(I1955&lt;=450,50,0))))</f>
        <v>100</v>
      </c>
      <c r="P1955" s="55" t="n">
        <f aca="false">IF(COUNT(K1955)=0,50,IF(K1955&lt;20,100,IF(K1955&lt;=25,50,0)))</f>
        <v>100</v>
      </c>
      <c r="Q1955" s="54"/>
      <c r="R1955" s="47"/>
      <c r="S1955" s="51" t="n">
        <f aca="false">$E1955/$E1954-1</f>
        <v>0.00385134078703064</v>
      </c>
      <c r="T1955" s="56" t="n">
        <f aca="false">$K1955/$K1954-1</f>
        <v>-0.0138248847926267</v>
      </c>
      <c r="V1955" s="57"/>
      <c r="W1955" s="57"/>
      <c r="Y1955" s="1" t="str">
        <f aca="false">IF(AX1955&gt;=70,"EASY",IF(AX1955&gt;40,"UNCERTAIN","HARD"))</f>
        <v>EASY</v>
      </c>
      <c r="AA1955" s="58" t="n">
        <f aca="false">IF($A1955&lt;200,"",AVERAGE($E1906:$E1955)/AVERAGE($E1756:$E1955)-1)</f>
        <v>0.110376845428551</v>
      </c>
      <c r="AB1955" s="59" t="n">
        <f aca="false">LOOKUP($B1955,07_L1政策步階!$A$4:$A$14,07_L1政策步階!$C$4:$C$14)</f>
        <v>0</v>
      </c>
      <c r="AC1955" s="57"/>
      <c r="AD1955" s="57"/>
      <c r="AE1955" s="57"/>
      <c r="AF1955" s="57"/>
      <c r="AG1955" s="57"/>
      <c r="AH1955" s="57"/>
      <c r="AI1955" s="57"/>
      <c r="AJ1955" s="57"/>
      <c r="AK1955" s="57"/>
      <c r="AL1955" s="59" t="n">
        <f aca="false">IF(ISNUMBER($AA1955),IF($AA1955&gt;=0.005,100,IF($AA1955&gt;=-0.015,50,0)),"")</f>
        <v>100</v>
      </c>
      <c r="AM1955" s="59" t="n">
        <f aca="false">IF(ISNUMBER($AB1955),IF($AB1955=1,100,IF($AB1955=0,50,0)),"")</f>
        <v>50</v>
      </c>
      <c r="AN1955" s="0" t="str">
        <f aca="false">IF(ISNUMBER($AC1955),IF($AC1955&gt;=0.001,100,IF($AC1955&gt;=-0.003,50,0)),"")</f>
        <v/>
      </c>
      <c r="AO1955" s="0" t="str">
        <f aca="false">IF(ISNUMBER($AD1955),IF($AD1955&gt;=0.04,100,IF($AD1955&gt;=0,50,0)),"")</f>
        <v/>
      </c>
      <c r="AP1955" s="0" t="str">
        <f aca="false">IF(ISNUMBER($AE1955),IF($AE1955&gt;=25,100,IF($AE1955&gt;=-75,50,0)),"")</f>
        <v/>
      </c>
      <c r="AQ1955" s="0" t="str">
        <f aca="false">IF(ISNUMBER($AF1955),IF($AF1955&gt;0,100,IF($AF1955&gt;=-50,50,0)),"")</f>
        <v/>
      </c>
      <c r="AR1955" s="0" t="str">
        <f aca="false">IF(ISNUMBER($AG1955),IF($AG1955=1,100,IF($AG1955=0,50,0)),"")</f>
        <v/>
      </c>
      <c r="AS1955" s="0" t="str">
        <f aca="false">IF(ISNUMBER($AH1955),IF($AH1955&lt;0,100,IF($AH1955&lt;=20,50,0)),"")</f>
        <v/>
      </c>
      <c r="AT1955" s="0" t="str">
        <f aca="false">IF(ISNUMBER($AI1955),IF($AI1955&lt;0.95,100,IF($AI1955&lt;=1,50,0)),"")</f>
        <v/>
      </c>
      <c r="AU1955" s="0" t="str">
        <f aca="false">IF(ISNUMBER($AJ1955),IF($AJ1955&lt;30,0,IF($AJ1955&lt;40,50,IF($AJ1955&lt;=90,100,50))),"")</f>
        <v/>
      </c>
      <c r="AV1955" s="0" t="str">
        <f aca="false">IF(ISNUMBER($AK1955),IF($AK1955&gt;-0.2,100,IF($AK1955&gt;=-0.4,50,0)),"")</f>
        <v/>
      </c>
      <c r="AW1955" s="59" t="n">
        <f aca="false">01_指標庫!$H$4*ISNUMBER($F1955)+01_指標庫!$H$5*ISNUMBER($AA1955)+01_指標庫!$H$6*ISNUMBER($G1955)+01_指標庫!$H$7*ISNUMBER($H1955)+01_指標庫!$H$8*ISNUMBER($AF1955)+01_指標庫!$H$9*ISNUMBER($AG1955)+01_指標庫!$H$10*ISNUMBER($AB1955)+01_指標庫!$H$11*ISNUMBER($AC1955)+01_指標庫!$H$12*ISNUMBER($AD1955)+01_指標庫!$H$13*ISNUMBER($AE1955)+01_指標庫!$H$14*ISNUMBER($I1955)+01_指標庫!$H$15*ISNUMBER($AH1955)+01_指標庫!$H$16*ISNUMBER($K1955)+01_指標庫!$H$17*ISNUMBER($AI1955)+01_指標庫!$H$18*ISNUMBER($AJ1955)+01_指標庫!$H$19*ISNUMBER($AK1955)+01_指標庫!$H$20*ISNUMBER($BB1955)+01_指標庫!$H$21*ISNUMBER($BC1955)</f>
        <v>51</v>
      </c>
      <c r="AX1955" s="59" t="n">
        <f aca="false">IF(AW1955=0,50,ROUND((01_指標庫!$H$4*IF(ISNUMBER($F1955),L1955,0)+01_指標庫!$H$5*IF(ISNUMBER($AA1955),AL1955,0)+01_指標庫!$H$6*IF(ISNUMBER($G1955),M1955,0)+01_指標庫!$H$7*IF(ISNUMBER($H1955),N1955,0)+01_指標庫!$H$8*IF(ISNUMBER($AF1955),AQ1955,0)+01_指標庫!$H$9*IF(ISNUMBER($AG1955),AR1955,0)+01_指標庫!$H$10*IF(ISNUMBER($AB1955),AM1955,0)+01_指標庫!$H$11*IF(ISNUMBER($AC1955),AN1955,0)+01_指標庫!$H$12*IF(ISNUMBER($AD1955),AO1955,0)+01_指標庫!$H$13*IF(ISNUMBER($AE1955),AP1955,0)+01_指標庫!$H$14*IF(ISNUMBER($I1955),O1955,0)+01_指標庫!$H$15*IF(ISNUMBER($AH1955),AS1955,0)+01_指標庫!$H$16*IF(ISNUMBER($K1955),P1955,0)+01_指標庫!$H$17*IF(ISNUMBER($AI1955),AT1955,0)+01_指標庫!$H$18*IF(ISNUMBER($AJ1955),AU1955,0)+01_指標庫!$H$19*IF(ISNUMBER($AK1955),AV1955,0)+01_指標庫!$H$20*IF(ISNUMBER($BB1955),BB1955,0)+01_指標庫!$H$21*IF(ISNUMBER($BC1955),BC1955,0))/AW1955,1))</f>
        <v>83.3</v>
      </c>
      <c r="AY1955" s="60"/>
      <c r="AZ1955" s="60"/>
      <c r="BA1955" s="58" t="n">
        <f aca="false">AVERAGE($E1951:$E1955)/AVERAGE($E1946:$E1955)-1</f>
        <v>-0.00409481140863721</v>
      </c>
      <c r="BB1955" s="59" t="n">
        <f aca="false">IF(ISNUMBER($BA1955),IF(OR($S1955&lt;=-0.03,$BA1955&lt;-0.003),0,IF(OR($S1955&lt;=-0.02,$BA1955&lt;0.01),50,100)),"")</f>
        <v>0</v>
      </c>
      <c r="BC1955" s="0" t="str">
        <f aca="false">IF(OR(COUNT($AZ1955)=0,COUNT($AZ1954)=0),"",IF(OR($AY1955/$AZ1954-1&lt;=-0.03,$AZ1955/$AZ1954-1&lt;=-0.045,IF(COUNT($AZ1946:$AZ1955)=10,AVERAGE($AZ1951:$AZ1955)/AVERAGE($AZ1946:$AZ1955)-1&lt;-0.01,FALSE())),0,IF(OR($AZ1955/$AZ1954-1&lt;=-0.02,IF(COUNT($AZ1946:$AZ1955)=10,AVERAGE($AZ1951:$AZ1955)/AVERAGE($AZ1946:$AZ1955)-1&lt;0.005,FALSE())),50,100)))</f>
        <v/>
      </c>
    </row>
    <row r="1956" customFormat="false" ht="15" hidden="false" customHeight="true" outlineLevel="0" collapsed="false">
      <c r="A1956" s="47" t="n">
        <v>1952</v>
      </c>
      <c r="B1956" s="48" t="n">
        <v>45392</v>
      </c>
      <c r="C1956" s="47" t="n">
        <v>2024</v>
      </c>
      <c r="D1956" s="49" t="s">
        <v>238</v>
      </c>
      <c r="E1956" s="50" t="n">
        <v>18011.66</v>
      </c>
      <c r="F1956" s="51" t="n">
        <v>0.113622</v>
      </c>
      <c r="G1956" s="51" t="n">
        <v>-0.017873</v>
      </c>
      <c r="H1956" s="52" t="n">
        <v>0.8163</v>
      </c>
      <c r="I1956" s="53" t="n">
        <v>310</v>
      </c>
      <c r="J1956" s="47" t="s">
        <v>235</v>
      </c>
      <c r="K1956" s="54" t="n">
        <v>15.8</v>
      </c>
      <c r="L1956" s="55" t="n">
        <f aca="false">IF(COUNT(F1956)=0,50,IF(F1956&gt;=0,100,IF(F1956&gt;=-0.02,50,0)))</f>
        <v>100</v>
      </c>
      <c r="M1956" s="55" t="n">
        <f aca="false">IF(COUNT(G1956)=0,50,IF(G1956&gt;-0.06,100,IF(G1956&gt;-0.15,50,0)))</f>
        <v>100</v>
      </c>
      <c r="N1956" s="55" t="n">
        <f aca="false">IF(COUNT(H1956)=0,50,IF(H1956&gt;=0.6,100,IF(H1956&gt;=0.4,50,0)))</f>
        <v>100</v>
      </c>
      <c r="O1956" s="55" t="n">
        <f aca="false">IF(COUNT(I1956)=0,50,IF(J1956="proxy_vix",50,IF(I1956&lt;350,100,IF(I1956&lt;=450,50,0))))</f>
        <v>100</v>
      </c>
      <c r="P1956" s="55" t="n">
        <f aca="false">IF(COUNT(K1956)=0,50,IF(K1956&lt;20,100,IF(K1956&lt;=25,50,0)))</f>
        <v>100</v>
      </c>
      <c r="Q1956" s="54"/>
      <c r="R1956" s="47"/>
      <c r="S1956" s="51" t="n">
        <f aca="false">$E1956/$E1955-1</f>
        <v>-0.00870890868964613</v>
      </c>
      <c r="T1956" s="56" t="n">
        <f aca="false">$K1956/$K1955-1</f>
        <v>0.054739652870494</v>
      </c>
      <c r="V1956" s="57"/>
      <c r="W1956" s="57"/>
      <c r="Y1956" s="1" t="str">
        <f aca="false">IF(AX1956&gt;=70,"EASY",IF(AX1956&gt;40,"UNCERTAIN","HARD"))</f>
        <v>EASY</v>
      </c>
      <c r="AA1956" s="58" t="n">
        <f aca="false">IF($A1956&lt;200,"",AVERAGE($E1907:$E1956)/AVERAGE($E1757:$E1956)-1)</f>
        <v>0.10981946288592</v>
      </c>
      <c r="AB1956" s="59" t="n">
        <f aca="false">LOOKUP($B1956,07_L1政策步階!$A$4:$A$14,07_L1政策步階!$C$4:$C$14)</f>
        <v>0</v>
      </c>
      <c r="AC1956" s="57"/>
      <c r="AD1956" s="57"/>
      <c r="AE1956" s="57"/>
      <c r="AF1956" s="57"/>
      <c r="AG1956" s="57"/>
      <c r="AH1956" s="57"/>
      <c r="AI1956" s="57"/>
      <c r="AJ1956" s="57"/>
      <c r="AK1956" s="57"/>
      <c r="AL1956" s="59" t="n">
        <f aca="false">IF(ISNUMBER($AA1956),IF($AA1956&gt;=0.005,100,IF($AA1956&gt;=-0.015,50,0)),"")</f>
        <v>100</v>
      </c>
      <c r="AM1956" s="59" t="n">
        <f aca="false">IF(ISNUMBER($AB1956),IF($AB1956=1,100,IF($AB1956=0,50,0)),"")</f>
        <v>50</v>
      </c>
      <c r="AN1956" s="0" t="str">
        <f aca="false">IF(ISNUMBER($AC1956),IF($AC1956&gt;=0.001,100,IF($AC1956&gt;=-0.003,50,0)),"")</f>
        <v/>
      </c>
      <c r="AO1956" s="0" t="str">
        <f aca="false">IF(ISNUMBER($AD1956),IF($AD1956&gt;=0.04,100,IF($AD1956&gt;=0,50,0)),"")</f>
        <v/>
      </c>
      <c r="AP1956" s="0" t="str">
        <f aca="false">IF(ISNUMBER($AE1956),IF($AE1956&gt;=25,100,IF($AE1956&gt;=-75,50,0)),"")</f>
        <v/>
      </c>
      <c r="AQ1956" s="0" t="str">
        <f aca="false">IF(ISNUMBER($AF1956),IF($AF1956&gt;0,100,IF($AF1956&gt;=-50,50,0)),"")</f>
        <v/>
      </c>
      <c r="AR1956" s="0" t="str">
        <f aca="false">IF(ISNUMBER($AG1956),IF($AG1956=1,100,IF($AG1956=0,50,0)),"")</f>
        <v/>
      </c>
      <c r="AS1956" s="0" t="str">
        <f aca="false">IF(ISNUMBER($AH1956),IF($AH1956&lt;0,100,IF($AH1956&lt;=20,50,0)),"")</f>
        <v/>
      </c>
      <c r="AT1956" s="0" t="str">
        <f aca="false">IF(ISNUMBER($AI1956),IF($AI1956&lt;0.95,100,IF($AI1956&lt;=1,50,0)),"")</f>
        <v/>
      </c>
      <c r="AU1956" s="0" t="str">
        <f aca="false">IF(ISNUMBER($AJ1956),IF($AJ1956&lt;30,0,IF($AJ1956&lt;40,50,IF($AJ1956&lt;=90,100,50))),"")</f>
        <v/>
      </c>
      <c r="AV1956" s="0" t="str">
        <f aca="false">IF(ISNUMBER($AK1956),IF($AK1956&gt;-0.2,100,IF($AK1956&gt;=-0.4,50,0)),"")</f>
        <v/>
      </c>
      <c r="AW1956" s="59" t="n">
        <f aca="false">01_指標庫!$H$4*ISNUMBER($F1956)+01_指標庫!$H$5*ISNUMBER($AA1956)+01_指標庫!$H$6*ISNUMBER($G1956)+01_指標庫!$H$7*ISNUMBER($H1956)+01_指標庫!$H$8*ISNUMBER($AF1956)+01_指標庫!$H$9*ISNUMBER($AG1956)+01_指標庫!$H$10*ISNUMBER($AB1956)+01_指標庫!$H$11*ISNUMBER($AC1956)+01_指標庫!$H$12*ISNUMBER($AD1956)+01_指標庫!$H$13*ISNUMBER($AE1956)+01_指標庫!$H$14*ISNUMBER($I1956)+01_指標庫!$H$15*ISNUMBER($AH1956)+01_指標庫!$H$16*ISNUMBER($K1956)+01_指標庫!$H$17*ISNUMBER($AI1956)+01_指標庫!$H$18*ISNUMBER($AJ1956)+01_指標庫!$H$19*ISNUMBER($AK1956)+01_指標庫!$H$20*ISNUMBER($BB1956)+01_指標庫!$H$21*ISNUMBER($BC1956)</f>
        <v>51</v>
      </c>
      <c r="AX1956" s="59" t="n">
        <f aca="false">IF(AW1956=0,50,ROUND((01_指標庫!$H$4*IF(ISNUMBER($F1956),L1956,0)+01_指標庫!$H$5*IF(ISNUMBER($AA1956),AL1956,0)+01_指標庫!$H$6*IF(ISNUMBER($G1956),M1956,0)+01_指標庫!$H$7*IF(ISNUMBER($H1956),N1956,0)+01_指標庫!$H$8*IF(ISNUMBER($AF1956),AQ1956,0)+01_指標庫!$H$9*IF(ISNUMBER($AG1956),AR1956,0)+01_指標庫!$H$10*IF(ISNUMBER($AB1956),AM1956,0)+01_指標庫!$H$11*IF(ISNUMBER($AC1956),AN1956,0)+01_指標庫!$H$12*IF(ISNUMBER($AD1956),AO1956,0)+01_指標庫!$H$13*IF(ISNUMBER($AE1956),AP1956,0)+01_指標庫!$H$14*IF(ISNUMBER($I1956),O1956,0)+01_指標庫!$H$15*IF(ISNUMBER($AH1956),AS1956,0)+01_指標庫!$H$16*IF(ISNUMBER($K1956),P1956,0)+01_指標庫!$H$17*IF(ISNUMBER($AI1956),AT1956,0)+01_指標庫!$H$18*IF(ISNUMBER($AJ1956),AU1956,0)+01_指標庫!$H$19*IF(ISNUMBER($AK1956),AV1956,0)+01_指標庫!$H$20*IF(ISNUMBER($BB1956),BB1956,0)+01_指標庫!$H$21*IF(ISNUMBER($BC1956),BC1956,0))/AW1956,1))</f>
        <v>83.3</v>
      </c>
      <c r="AY1956" s="60"/>
      <c r="AZ1956" s="60"/>
      <c r="BA1956" s="58" t="n">
        <f aca="false">AVERAGE($E1952:$E1956)/AVERAGE($E1947:$E1956)-1</f>
        <v>-0.00464059675038597</v>
      </c>
      <c r="BB1956" s="59" t="n">
        <f aca="false">IF(ISNUMBER($BA1956),IF(OR($S1956&lt;=-0.03,$BA1956&lt;-0.003),0,IF(OR($S1956&lt;=-0.02,$BA1956&lt;0.01),50,100)),"")</f>
        <v>0</v>
      </c>
      <c r="BC1956" s="0" t="str">
        <f aca="false">IF(OR(COUNT($AZ1956)=0,COUNT($AZ1955)=0),"",IF(OR($AY1956/$AZ1955-1&lt;=-0.03,$AZ1956/$AZ1955-1&lt;=-0.045,IF(COUNT($AZ1947:$AZ1956)=10,AVERAGE($AZ1952:$AZ1956)/AVERAGE($AZ1947:$AZ1956)-1&lt;-0.01,FALSE())),0,IF(OR($AZ1956/$AZ1955-1&lt;=-0.02,IF(COUNT($AZ1947:$AZ1956)=10,AVERAGE($AZ1952:$AZ1956)/AVERAGE($AZ1947:$AZ1956)-1&lt;0.005,FALSE())),50,100)))</f>
        <v/>
      </c>
    </row>
    <row r="1957" customFormat="false" ht="15" hidden="false" customHeight="true" outlineLevel="0" collapsed="false">
      <c r="A1957" s="47" t="n">
        <v>1953</v>
      </c>
      <c r="B1957" s="48" t="n">
        <v>45393</v>
      </c>
      <c r="C1957" s="47" t="n">
        <v>2024</v>
      </c>
      <c r="D1957" s="49" t="s">
        <v>239</v>
      </c>
      <c r="E1957" s="50" t="n">
        <v>18307.98</v>
      </c>
      <c r="F1957" s="51" t="n">
        <v>0.130677</v>
      </c>
      <c r="G1957" s="51" t="n">
        <v>-0.001715</v>
      </c>
      <c r="H1957" s="52" t="n">
        <v>0.8163</v>
      </c>
      <c r="I1957" s="53" t="n">
        <v>316</v>
      </c>
      <c r="J1957" s="47" t="s">
        <v>235</v>
      </c>
      <c r="K1957" s="54" t="n">
        <v>14.91</v>
      </c>
      <c r="L1957" s="55" t="n">
        <f aca="false">IF(COUNT(F1957)=0,50,IF(F1957&gt;=0,100,IF(F1957&gt;=-0.02,50,0)))</f>
        <v>100</v>
      </c>
      <c r="M1957" s="55" t="n">
        <f aca="false">IF(COUNT(G1957)=0,50,IF(G1957&gt;-0.06,100,IF(G1957&gt;-0.15,50,0)))</f>
        <v>100</v>
      </c>
      <c r="N1957" s="55" t="n">
        <f aca="false">IF(COUNT(H1957)=0,50,IF(H1957&gt;=0.6,100,IF(H1957&gt;=0.4,50,0)))</f>
        <v>100</v>
      </c>
      <c r="O1957" s="55" t="n">
        <f aca="false">IF(COUNT(I1957)=0,50,IF(J1957="proxy_vix",50,IF(I1957&lt;350,100,IF(I1957&lt;=450,50,0))))</f>
        <v>100</v>
      </c>
      <c r="P1957" s="55" t="n">
        <f aca="false">IF(COUNT(K1957)=0,50,IF(K1957&lt;20,100,IF(K1957&lt;=25,50,0)))</f>
        <v>100</v>
      </c>
      <c r="Q1957" s="54"/>
      <c r="R1957" s="47"/>
      <c r="S1957" s="51" t="n">
        <f aca="false">$E1957/$E1956-1</f>
        <v>0.0164515652638346</v>
      </c>
      <c r="T1957" s="56" t="n">
        <f aca="false">$K1957/$K1956-1</f>
        <v>-0.0563291139240507</v>
      </c>
      <c r="V1957" s="57"/>
      <c r="W1957" s="57"/>
      <c r="Y1957" s="1" t="str">
        <f aca="false">IF(AX1957&gt;=70,"EASY",IF(AX1957&gt;40,"UNCERTAIN","HARD"))</f>
        <v>EASY</v>
      </c>
      <c r="AA1957" s="58" t="n">
        <f aca="false">IF($A1957&lt;200,"",AVERAGE($E1908:$E1957)/AVERAGE($E1758:$E1957)-1)</f>
        <v>0.109605990099034</v>
      </c>
      <c r="AB1957" s="59" t="n">
        <f aca="false">LOOKUP($B1957,07_L1政策步階!$A$4:$A$14,07_L1政策步階!$C$4:$C$14)</f>
        <v>0</v>
      </c>
      <c r="AC1957" s="57"/>
      <c r="AD1957" s="57"/>
      <c r="AE1957" s="57"/>
      <c r="AF1957" s="57"/>
      <c r="AG1957" s="57"/>
      <c r="AH1957" s="57"/>
      <c r="AI1957" s="57"/>
      <c r="AJ1957" s="57"/>
      <c r="AK1957" s="57"/>
      <c r="AL1957" s="59" t="n">
        <f aca="false">IF(ISNUMBER($AA1957),IF($AA1957&gt;=0.005,100,IF($AA1957&gt;=-0.015,50,0)),"")</f>
        <v>100</v>
      </c>
      <c r="AM1957" s="59" t="n">
        <f aca="false">IF(ISNUMBER($AB1957),IF($AB1957=1,100,IF($AB1957=0,50,0)),"")</f>
        <v>50</v>
      </c>
      <c r="AN1957" s="0" t="str">
        <f aca="false">IF(ISNUMBER($AC1957),IF($AC1957&gt;=0.001,100,IF($AC1957&gt;=-0.003,50,0)),"")</f>
        <v/>
      </c>
      <c r="AO1957" s="0" t="str">
        <f aca="false">IF(ISNUMBER($AD1957),IF($AD1957&gt;=0.04,100,IF($AD1957&gt;=0,50,0)),"")</f>
        <v/>
      </c>
      <c r="AP1957" s="0" t="str">
        <f aca="false">IF(ISNUMBER($AE1957),IF($AE1957&gt;=25,100,IF($AE1957&gt;=-75,50,0)),"")</f>
        <v/>
      </c>
      <c r="AQ1957" s="0" t="str">
        <f aca="false">IF(ISNUMBER($AF1957),IF($AF1957&gt;0,100,IF($AF1957&gt;=-50,50,0)),"")</f>
        <v/>
      </c>
      <c r="AR1957" s="0" t="str">
        <f aca="false">IF(ISNUMBER($AG1957),IF($AG1957=1,100,IF($AG1957=0,50,0)),"")</f>
        <v/>
      </c>
      <c r="AS1957" s="0" t="str">
        <f aca="false">IF(ISNUMBER($AH1957),IF($AH1957&lt;0,100,IF($AH1957&lt;=20,50,0)),"")</f>
        <v/>
      </c>
      <c r="AT1957" s="0" t="str">
        <f aca="false">IF(ISNUMBER($AI1957),IF($AI1957&lt;0.95,100,IF($AI1957&lt;=1,50,0)),"")</f>
        <v/>
      </c>
      <c r="AU1957" s="0" t="str">
        <f aca="false">IF(ISNUMBER($AJ1957),IF($AJ1957&lt;30,0,IF($AJ1957&lt;40,50,IF($AJ1957&lt;=90,100,50))),"")</f>
        <v/>
      </c>
      <c r="AV1957" s="0" t="str">
        <f aca="false">IF(ISNUMBER($AK1957),IF($AK1957&gt;-0.2,100,IF($AK1957&gt;=-0.4,50,0)),"")</f>
        <v/>
      </c>
      <c r="AW1957" s="59" t="n">
        <f aca="false">01_指標庫!$H$4*ISNUMBER($F1957)+01_指標庫!$H$5*ISNUMBER($AA1957)+01_指標庫!$H$6*ISNUMBER($G1957)+01_指標庫!$H$7*ISNUMBER($H1957)+01_指標庫!$H$8*ISNUMBER($AF1957)+01_指標庫!$H$9*ISNUMBER($AG1957)+01_指標庫!$H$10*ISNUMBER($AB1957)+01_指標庫!$H$11*ISNUMBER($AC1957)+01_指標庫!$H$12*ISNUMBER($AD1957)+01_指標庫!$H$13*ISNUMBER($AE1957)+01_指標庫!$H$14*ISNUMBER($I1957)+01_指標庫!$H$15*ISNUMBER($AH1957)+01_指標庫!$H$16*ISNUMBER($K1957)+01_指標庫!$H$17*ISNUMBER($AI1957)+01_指標庫!$H$18*ISNUMBER($AJ1957)+01_指標庫!$H$19*ISNUMBER($AK1957)+01_指標庫!$H$20*ISNUMBER($BB1957)+01_指標庫!$H$21*ISNUMBER($BC1957)</f>
        <v>51</v>
      </c>
      <c r="AX1957" s="59" t="n">
        <f aca="false">IF(AW1957=0,50,ROUND((01_指標庫!$H$4*IF(ISNUMBER($F1957),L1957,0)+01_指標庫!$H$5*IF(ISNUMBER($AA1957),AL1957,0)+01_指標庫!$H$6*IF(ISNUMBER($G1957),M1957,0)+01_指標庫!$H$7*IF(ISNUMBER($H1957),N1957,0)+01_指標庫!$H$8*IF(ISNUMBER($AF1957),AQ1957,0)+01_指標庫!$H$9*IF(ISNUMBER($AG1957),AR1957,0)+01_指標庫!$H$10*IF(ISNUMBER($AB1957),AM1957,0)+01_指標庫!$H$11*IF(ISNUMBER($AC1957),AN1957,0)+01_指標庫!$H$12*IF(ISNUMBER($AD1957),AO1957,0)+01_指標庫!$H$13*IF(ISNUMBER($AE1957),AP1957,0)+01_指標庫!$H$14*IF(ISNUMBER($I1957),O1957,0)+01_指標庫!$H$15*IF(ISNUMBER($AH1957),AS1957,0)+01_指標庫!$H$16*IF(ISNUMBER($K1957),P1957,0)+01_指標庫!$H$17*IF(ISNUMBER($AI1957),AT1957,0)+01_指標庫!$H$18*IF(ISNUMBER($AJ1957),AU1957,0)+01_指標庫!$H$19*IF(ISNUMBER($AK1957),AV1957,0)+01_指標庫!$H$20*IF(ISNUMBER($BB1957),BB1957,0)+01_指標庫!$H$21*IF(ISNUMBER($BC1957),BC1957,0))/AW1957,1))</f>
        <v>89.2</v>
      </c>
      <c r="AY1957" s="60"/>
      <c r="AZ1957" s="60"/>
      <c r="BA1957" s="58" t="n">
        <f aca="false">AVERAGE($E1953:$E1957)/AVERAGE($E1948:$E1957)-1</f>
        <v>-5.76053283108946E-005</v>
      </c>
      <c r="BB1957" s="59" t="n">
        <f aca="false">IF(ISNUMBER($BA1957),IF(OR($S1957&lt;=-0.03,$BA1957&lt;-0.003),0,IF(OR($S1957&lt;=-0.02,$BA1957&lt;0.01),50,100)),"")</f>
        <v>50</v>
      </c>
      <c r="BC1957" s="0" t="str">
        <f aca="false">IF(OR(COUNT($AZ1957)=0,COUNT($AZ1956)=0),"",IF(OR($AY1957/$AZ1956-1&lt;=-0.03,$AZ1957/$AZ1956-1&lt;=-0.045,IF(COUNT($AZ1948:$AZ1957)=10,AVERAGE($AZ1953:$AZ1957)/AVERAGE($AZ1948:$AZ1957)-1&lt;-0.01,FALSE())),0,IF(OR($AZ1957/$AZ1956-1&lt;=-0.02,IF(COUNT($AZ1948:$AZ1957)=10,AVERAGE($AZ1953:$AZ1957)/AVERAGE($AZ1948:$AZ1957)-1&lt;0.005,FALSE())),50,100)))</f>
        <v/>
      </c>
    </row>
    <row r="1958" customFormat="false" ht="15" hidden="false" customHeight="true" outlineLevel="0" collapsed="false">
      <c r="A1958" s="47" t="n">
        <v>1954</v>
      </c>
      <c r="B1958" s="48" t="n">
        <v>45394</v>
      </c>
      <c r="C1958" s="47" t="n">
        <v>2024</v>
      </c>
      <c r="D1958" s="49" t="s">
        <v>234</v>
      </c>
      <c r="E1958" s="50" t="n">
        <v>18003.49</v>
      </c>
      <c r="F1958" s="51" t="n">
        <v>0.110824</v>
      </c>
      <c r="G1958" s="51" t="n">
        <v>-0.018318</v>
      </c>
      <c r="H1958" s="52" t="n">
        <v>0.8163</v>
      </c>
      <c r="I1958" s="53" t="n">
        <v>325</v>
      </c>
      <c r="J1958" s="47" t="s">
        <v>235</v>
      </c>
      <c r="K1958" s="54" t="n">
        <v>17.31</v>
      </c>
      <c r="L1958" s="55" t="n">
        <f aca="false">IF(COUNT(F1958)=0,50,IF(F1958&gt;=0,100,IF(F1958&gt;=-0.02,50,0)))</f>
        <v>100</v>
      </c>
      <c r="M1958" s="55" t="n">
        <f aca="false">IF(COUNT(G1958)=0,50,IF(G1958&gt;-0.06,100,IF(G1958&gt;-0.15,50,0)))</f>
        <v>100</v>
      </c>
      <c r="N1958" s="55" t="n">
        <f aca="false">IF(COUNT(H1958)=0,50,IF(H1958&gt;=0.6,100,IF(H1958&gt;=0.4,50,0)))</f>
        <v>100</v>
      </c>
      <c r="O1958" s="55" t="n">
        <f aca="false">IF(COUNT(I1958)=0,50,IF(J1958="proxy_vix",50,IF(I1958&lt;350,100,IF(I1958&lt;=450,50,0))))</f>
        <v>100</v>
      </c>
      <c r="P1958" s="55" t="n">
        <f aca="false">IF(COUNT(K1958)=0,50,IF(K1958&lt;20,100,IF(K1958&lt;=25,50,0)))</f>
        <v>100</v>
      </c>
      <c r="Q1958" s="54"/>
      <c r="R1958" s="47"/>
      <c r="S1958" s="51" t="n">
        <f aca="false">$E1958/$E1957-1</f>
        <v>-0.0166315453698331</v>
      </c>
      <c r="T1958" s="56" t="n">
        <f aca="false">$K1958/$K1957-1</f>
        <v>0.160965794768612</v>
      </c>
      <c r="V1958" s="57"/>
      <c r="W1958" s="57"/>
      <c r="Y1958" s="1" t="str">
        <f aca="false">IF(AX1958&gt;=70,"EASY",IF(AX1958&gt;40,"UNCERTAIN","HARD"))</f>
        <v>EASY</v>
      </c>
      <c r="AA1958" s="58" t="n">
        <f aca="false">IF($A1958&lt;200,"",AVERAGE($E1909:$E1958)/AVERAGE($E1759:$E1958)-1)</f>
        <v>0.109628292013886</v>
      </c>
      <c r="AB1958" s="59" t="n">
        <f aca="false">LOOKUP($B1958,07_L1政策步階!$A$4:$A$14,07_L1政策步階!$C$4:$C$14)</f>
        <v>0</v>
      </c>
      <c r="AC1958" s="57"/>
      <c r="AD1958" s="57"/>
      <c r="AE1958" s="57"/>
      <c r="AF1958" s="57"/>
      <c r="AG1958" s="57"/>
      <c r="AH1958" s="57"/>
      <c r="AI1958" s="57"/>
      <c r="AJ1958" s="57"/>
      <c r="AK1958" s="57"/>
      <c r="AL1958" s="59" t="n">
        <f aca="false">IF(ISNUMBER($AA1958),IF($AA1958&gt;=0.005,100,IF($AA1958&gt;=-0.015,50,0)),"")</f>
        <v>100</v>
      </c>
      <c r="AM1958" s="59" t="n">
        <f aca="false">IF(ISNUMBER($AB1958),IF($AB1958=1,100,IF($AB1958=0,50,0)),"")</f>
        <v>50</v>
      </c>
      <c r="AN1958" s="0" t="str">
        <f aca="false">IF(ISNUMBER($AC1958),IF($AC1958&gt;=0.001,100,IF($AC1958&gt;=-0.003,50,0)),"")</f>
        <v/>
      </c>
      <c r="AO1958" s="0" t="str">
        <f aca="false">IF(ISNUMBER($AD1958),IF($AD1958&gt;=0.04,100,IF($AD1958&gt;=0,50,0)),"")</f>
        <v/>
      </c>
      <c r="AP1958" s="0" t="str">
        <f aca="false">IF(ISNUMBER($AE1958),IF($AE1958&gt;=25,100,IF($AE1958&gt;=-75,50,0)),"")</f>
        <v/>
      </c>
      <c r="AQ1958" s="0" t="str">
        <f aca="false">IF(ISNUMBER($AF1958),IF($AF1958&gt;0,100,IF($AF1958&gt;=-50,50,0)),"")</f>
        <v/>
      </c>
      <c r="AR1958" s="0" t="str">
        <f aca="false">IF(ISNUMBER($AG1958),IF($AG1958=1,100,IF($AG1958=0,50,0)),"")</f>
        <v/>
      </c>
      <c r="AS1958" s="0" t="str">
        <f aca="false">IF(ISNUMBER($AH1958),IF($AH1958&lt;0,100,IF($AH1958&lt;=20,50,0)),"")</f>
        <v/>
      </c>
      <c r="AT1958" s="0" t="str">
        <f aca="false">IF(ISNUMBER($AI1958),IF($AI1958&lt;0.95,100,IF($AI1958&lt;=1,50,0)),"")</f>
        <v/>
      </c>
      <c r="AU1958" s="0" t="str">
        <f aca="false">IF(ISNUMBER($AJ1958),IF($AJ1958&lt;30,0,IF($AJ1958&lt;40,50,IF($AJ1958&lt;=90,100,50))),"")</f>
        <v/>
      </c>
      <c r="AV1958" s="0" t="str">
        <f aca="false">IF(ISNUMBER($AK1958),IF($AK1958&gt;-0.2,100,IF($AK1958&gt;=-0.4,50,0)),"")</f>
        <v/>
      </c>
      <c r="AW1958" s="59" t="n">
        <f aca="false">01_指標庫!$H$4*ISNUMBER($F1958)+01_指標庫!$H$5*ISNUMBER($AA1958)+01_指標庫!$H$6*ISNUMBER($G1958)+01_指標庫!$H$7*ISNUMBER($H1958)+01_指標庫!$H$8*ISNUMBER($AF1958)+01_指標庫!$H$9*ISNUMBER($AG1958)+01_指標庫!$H$10*ISNUMBER($AB1958)+01_指標庫!$H$11*ISNUMBER($AC1958)+01_指標庫!$H$12*ISNUMBER($AD1958)+01_指標庫!$H$13*ISNUMBER($AE1958)+01_指標庫!$H$14*ISNUMBER($I1958)+01_指標庫!$H$15*ISNUMBER($AH1958)+01_指標庫!$H$16*ISNUMBER($K1958)+01_指標庫!$H$17*ISNUMBER($AI1958)+01_指標庫!$H$18*ISNUMBER($AJ1958)+01_指標庫!$H$19*ISNUMBER($AK1958)+01_指標庫!$H$20*ISNUMBER($BB1958)+01_指標庫!$H$21*ISNUMBER($BC1958)</f>
        <v>51</v>
      </c>
      <c r="AX1958" s="59" t="n">
        <f aca="false">IF(AW1958=0,50,ROUND((01_指標庫!$H$4*IF(ISNUMBER($F1958),L1958,0)+01_指標庫!$H$5*IF(ISNUMBER($AA1958),AL1958,0)+01_指標庫!$H$6*IF(ISNUMBER($G1958),M1958,0)+01_指標庫!$H$7*IF(ISNUMBER($H1958),N1958,0)+01_指標庫!$H$8*IF(ISNUMBER($AF1958),AQ1958,0)+01_指標庫!$H$9*IF(ISNUMBER($AG1958),AR1958,0)+01_指標庫!$H$10*IF(ISNUMBER($AB1958),AM1958,0)+01_指標庫!$H$11*IF(ISNUMBER($AC1958),AN1958,0)+01_指標庫!$H$12*IF(ISNUMBER($AD1958),AO1958,0)+01_指標庫!$H$13*IF(ISNUMBER($AE1958),AP1958,0)+01_指標庫!$H$14*IF(ISNUMBER($I1958),O1958,0)+01_指標庫!$H$15*IF(ISNUMBER($AH1958),AS1958,0)+01_指標庫!$H$16*IF(ISNUMBER($K1958),P1958,0)+01_指標庫!$H$17*IF(ISNUMBER($AI1958),AT1958,0)+01_指標庫!$H$18*IF(ISNUMBER($AJ1958),AU1958,0)+01_指標庫!$H$19*IF(ISNUMBER($AK1958),AV1958,0)+01_指標庫!$H$20*IF(ISNUMBER($BB1958),BB1958,0)+01_指標庫!$H$21*IF(ISNUMBER($BC1958),BC1958,0))/AW1958,1))</f>
        <v>89.2</v>
      </c>
      <c r="AY1958" s="60"/>
      <c r="AZ1958" s="60"/>
      <c r="BA1958" s="58" t="n">
        <f aca="false">AVERAGE($E1954:$E1958)/AVERAGE($E1949:$E1958)-1</f>
        <v>0.000170074758371941</v>
      </c>
      <c r="BB1958" s="59" t="n">
        <f aca="false">IF(ISNUMBER($BA1958),IF(OR($S1958&lt;=-0.03,$BA1958&lt;-0.003),0,IF(OR($S1958&lt;=-0.02,$BA1958&lt;0.01),50,100)),"")</f>
        <v>50</v>
      </c>
      <c r="BC1958" s="0" t="str">
        <f aca="false">IF(OR(COUNT($AZ1958)=0,COUNT($AZ1957)=0),"",IF(OR($AY1958/$AZ1957-1&lt;=-0.03,$AZ1958/$AZ1957-1&lt;=-0.045,IF(COUNT($AZ1949:$AZ1958)=10,AVERAGE($AZ1954:$AZ1958)/AVERAGE($AZ1949:$AZ1958)-1&lt;-0.01,FALSE())),0,IF(OR($AZ1958/$AZ1957-1&lt;=-0.02,IF(COUNT($AZ1949:$AZ1958)=10,AVERAGE($AZ1954:$AZ1958)/AVERAGE($AZ1949:$AZ1958)-1&lt;0.005,FALSE())),50,100)))</f>
        <v/>
      </c>
    </row>
    <row r="1959" customFormat="false" ht="15" hidden="false" customHeight="true" outlineLevel="0" collapsed="false">
      <c r="A1959" s="47" t="n">
        <v>1955</v>
      </c>
      <c r="B1959" s="48" t="n">
        <v>45397</v>
      </c>
      <c r="C1959" s="47" t="n">
        <v>2024</v>
      </c>
      <c r="D1959" s="49" t="s">
        <v>236</v>
      </c>
      <c r="E1959" s="50" t="n">
        <v>17706.83</v>
      </c>
      <c r="F1959" s="51" t="n">
        <v>0.091596</v>
      </c>
      <c r="G1959" s="51" t="n">
        <v>-0.034494</v>
      </c>
      <c r="H1959" s="52" t="n">
        <v>0.7755</v>
      </c>
      <c r="I1959" s="53" t="n">
        <v>328</v>
      </c>
      <c r="J1959" s="47" t="s">
        <v>235</v>
      </c>
      <c r="K1959" s="54" t="n">
        <v>19.23</v>
      </c>
      <c r="L1959" s="55" t="n">
        <f aca="false">IF(COUNT(F1959)=0,50,IF(F1959&gt;=0,100,IF(F1959&gt;=-0.02,50,0)))</f>
        <v>100</v>
      </c>
      <c r="M1959" s="55" t="n">
        <f aca="false">IF(COUNT(G1959)=0,50,IF(G1959&gt;-0.06,100,IF(G1959&gt;-0.15,50,0)))</f>
        <v>100</v>
      </c>
      <c r="N1959" s="55" t="n">
        <f aca="false">IF(COUNT(H1959)=0,50,IF(H1959&gt;=0.6,100,IF(H1959&gt;=0.4,50,0)))</f>
        <v>100</v>
      </c>
      <c r="O1959" s="55" t="n">
        <f aca="false">IF(COUNT(I1959)=0,50,IF(J1959="proxy_vix",50,IF(I1959&lt;350,100,IF(I1959&lt;=450,50,0))))</f>
        <v>100</v>
      </c>
      <c r="P1959" s="55" t="n">
        <f aca="false">IF(COUNT(K1959)=0,50,IF(K1959&lt;20,100,IF(K1959&lt;=25,50,0)))</f>
        <v>100</v>
      </c>
      <c r="Q1959" s="54"/>
      <c r="R1959" s="47"/>
      <c r="S1959" s="51" t="n">
        <f aca="false">$E1959/$E1958-1</f>
        <v>-0.0164779162262428</v>
      </c>
      <c r="T1959" s="56" t="n">
        <f aca="false">$K1959/$K1958-1</f>
        <v>0.110918544194108</v>
      </c>
      <c r="V1959" s="57"/>
      <c r="W1959" s="57"/>
      <c r="Y1959" s="1" t="str">
        <f aca="false">IF(AX1959&gt;=70,"EASY",IF(AX1959&gt;40,"UNCERTAIN","HARD"))</f>
        <v>EASY</v>
      </c>
      <c r="AA1959" s="58" t="n">
        <f aca="false">IF($A1959&lt;200,"",AVERAGE($E1910:$E1959)/AVERAGE($E1760:$E1959)-1)</f>
        <v>0.109136828841922</v>
      </c>
      <c r="AB1959" s="59" t="n">
        <f aca="false">LOOKUP($B1959,07_L1政策步階!$A$4:$A$14,07_L1政策步階!$C$4:$C$14)</f>
        <v>0</v>
      </c>
      <c r="AC1959" s="57"/>
      <c r="AD1959" s="57"/>
      <c r="AE1959" s="57"/>
      <c r="AF1959" s="57"/>
      <c r="AG1959" s="57"/>
      <c r="AH1959" s="57"/>
      <c r="AI1959" s="57"/>
      <c r="AJ1959" s="57"/>
      <c r="AK1959" s="57"/>
      <c r="AL1959" s="59" t="n">
        <f aca="false">IF(ISNUMBER($AA1959),IF($AA1959&gt;=0.005,100,IF($AA1959&gt;=-0.015,50,0)),"")</f>
        <v>100</v>
      </c>
      <c r="AM1959" s="59" t="n">
        <f aca="false">IF(ISNUMBER($AB1959),IF($AB1959=1,100,IF($AB1959=0,50,0)),"")</f>
        <v>50</v>
      </c>
      <c r="AN1959" s="0" t="str">
        <f aca="false">IF(ISNUMBER($AC1959),IF($AC1959&gt;=0.001,100,IF($AC1959&gt;=-0.003,50,0)),"")</f>
        <v/>
      </c>
      <c r="AO1959" s="0" t="str">
        <f aca="false">IF(ISNUMBER($AD1959),IF($AD1959&gt;=0.04,100,IF($AD1959&gt;=0,50,0)),"")</f>
        <v/>
      </c>
      <c r="AP1959" s="0" t="str">
        <f aca="false">IF(ISNUMBER($AE1959),IF($AE1959&gt;=25,100,IF($AE1959&gt;=-75,50,0)),"")</f>
        <v/>
      </c>
      <c r="AQ1959" s="0" t="str">
        <f aca="false">IF(ISNUMBER($AF1959),IF($AF1959&gt;0,100,IF($AF1959&gt;=-50,50,0)),"")</f>
        <v/>
      </c>
      <c r="AR1959" s="0" t="str">
        <f aca="false">IF(ISNUMBER($AG1959),IF($AG1959=1,100,IF($AG1959=0,50,0)),"")</f>
        <v/>
      </c>
      <c r="AS1959" s="0" t="str">
        <f aca="false">IF(ISNUMBER($AH1959),IF($AH1959&lt;0,100,IF($AH1959&lt;=20,50,0)),"")</f>
        <v/>
      </c>
      <c r="AT1959" s="0" t="str">
        <f aca="false">IF(ISNUMBER($AI1959),IF($AI1959&lt;0.95,100,IF($AI1959&lt;=1,50,0)),"")</f>
        <v/>
      </c>
      <c r="AU1959" s="0" t="str">
        <f aca="false">IF(ISNUMBER($AJ1959),IF($AJ1959&lt;30,0,IF($AJ1959&lt;40,50,IF($AJ1959&lt;=90,100,50))),"")</f>
        <v/>
      </c>
      <c r="AV1959" s="0" t="str">
        <f aca="false">IF(ISNUMBER($AK1959),IF($AK1959&gt;-0.2,100,IF($AK1959&gt;=-0.4,50,0)),"")</f>
        <v/>
      </c>
      <c r="AW1959" s="59" t="n">
        <f aca="false">01_指標庫!$H$4*ISNUMBER($F1959)+01_指標庫!$H$5*ISNUMBER($AA1959)+01_指標庫!$H$6*ISNUMBER($G1959)+01_指標庫!$H$7*ISNUMBER($H1959)+01_指標庫!$H$8*ISNUMBER($AF1959)+01_指標庫!$H$9*ISNUMBER($AG1959)+01_指標庫!$H$10*ISNUMBER($AB1959)+01_指標庫!$H$11*ISNUMBER($AC1959)+01_指標庫!$H$12*ISNUMBER($AD1959)+01_指標庫!$H$13*ISNUMBER($AE1959)+01_指標庫!$H$14*ISNUMBER($I1959)+01_指標庫!$H$15*ISNUMBER($AH1959)+01_指標庫!$H$16*ISNUMBER($K1959)+01_指標庫!$H$17*ISNUMBER($AI1959)+01_指標庫!$H$18*ISNUMBER($AJ1959)+01_指標庫!$H$19*ISNUMBER($AK1959)+01_指標庫!$H$20*ISNUMBER($BB1959)+01_指標庫!$H$21*ISNUMBER($BC1959)</f>
        <v>51</v>
      </c>
      <c r="AX1959" s="59" t="n">
        <f aca="false">IF(AW1959=0,50,ROUND((01_指標庫!$H$4*IF(ISNUMBER($F1959),L1959,0)+01_指標庫!$H$5*IF(ISNUMBER($AA1959),AL1959,0)+01_指標庫!$H$6*IF(ISNUMBER($G1959),M1959,0)+01_指標庫!$H$7*IF(ISNUMBER($H1959),N1959,0)+01_指標庫!$H$8*IF(ISNUMBER($AF1959),AQ1959,0)+01_指標庫!$H$9*IF(ISNUMBER($AG1959),AR1959,0)+01_指標庫!$H$10*IF(ISNUMBER($AB1959),AM1959,0)+01_指標庫!$H$11*IF(ISNUMBER($AC1959),AN1959,0)+01_指標庫!$H$12*IF(ISNUMBER($AD1959),AO1959,0)+01_指標庫!$H$13*IF(ISNUMBER($AE1959),AP1959,0)+01_指標庫!$H$14*IF(ISNUMBER($I1959),O1959,0)+01_指標庫!$H$15*IF(ISNUMBER($AH1959),AS1959,0)+01_指標庫!$H$16*IF(ISNUMBER($K1959),P1959,0)+01_指標庫!$H$17*IF(ISNUMBER($AI1959),AT1959,0)+01_指標庫!$H$18*IF(ISNUMBER($AJ1959),AU1959,0)+01_指標庫!$H$19*IF(ISNUMBER($AK1959),AV1959,0)+01_指標庫!$H$20*IF(ISNUMBER($BB1959),BB1959,0)+01_指標庫!$H$21*IF(ISNUMBER($BC1959),BC1959,0))/AW1959,1))</f>
        <v>89.2</v>
      </c>
      <c r="AY1959" s="60"/>
      <c r="AZ1959" s="60"/>
      <c r="BA1959" s="58" t="n">
        <f aca="false">AVERAGE($E1955:$E1959)/AVERAGE($E1950:$E1959)-1</f>
        <v>-0.000938919503795876</v>
      </c>
      <c r="BB1959" s="59" t="n">
        <f aca="false">IF(ISNUMBER($BA1959),IF(OR($S1959&lt;=-0.03,$BA1959&lt;-0.003),0,IF(OR($S1959&lt;=-0.02,$BA1959&lt;0.01),50,100)),"")</f>
        <v>50</v>
      </c>
      <c r="BC1959" s="0" t="str">
        <f aca="false">IF(OR(COUNT($AZ1959)=0,COUNT($AZ1958)=0),"",IF(OR($AY1959/$AZ1958-1&lt;=-0.03,$AZ1959/$AZ1958-1&lt;=-0.045,IF(COUNT($AZ1950:$AZ1959)=10,AVERAGE($AZ1955:$AZ1959)/AVERAGE($AZ1950:$AZ1959)-1&lt;-0.01,FALSE())),0,IF(OR($AZ1959/$AZ1958-1&lt;=-0.02,IF(COUNT($AZ1950:$AZ1959)=10,AVERAGE($AZ1955:$AZ1959)/AVERAGE($AZ1950:$AZ1959)-1&lt;0.005,FALSE())),50,100)))</f>
        <v/>
      </c>
    </row>
    <row r="1960" customFormat="false" ht="15" hidden="false" customHeight="true" outlineLevel="0" collapsed="false">
      <c r="A1960" s="47" t="n">
        <v>1956</v>
      </c>
      <c r="B1960" s="48" t="n">
        <v>45398</v>
      </c>
      <c r="C1960" s="47" t="n">
        <v>2024</v>
      </c>
      <c r="D1960" s="49" t="s">
        <v>237</v>
      </c>
      <c r="E1960" s="50" t="n">
        <v>17713.66</v>
      </c>
      <c r="F1960" s="51" t="n">
        <v>0.091084</v>
      </c>
      <c r="G1960" s="51" t="n">
        <v>-0.034122</v>
      </c>
      <c r="H1960" s="52" t="n">
        <v>0.7755</v>
      </c>
      <c r="I1960" s="53" t="n">
        <v>336</v>
      </c>
      <c r="J1960" s="47" t="s">
        <v>235</v>
      </c>
      <c r="K1960" s="54" t="n">
        <v>18.4</v>
      </c>
      <c r="L1960" s="55" t="n">
        <f aca="false">IF(COUNT(F1960)=0,50,IF(F1960&gt;=0,100,IF(F1960&gt;=-0.02,50,0)))</f>
        <v>100</v>
      </c>
      <c r="M1960" s="55" t="n">
        <f aca="false">IF(COUNT(G1960)=0,50,IF(G1960&gt;-0.06,100,IF(G1960&gt;-0.15,50,0)))</f>
        <v>100</v>
      </c>
      <c r="N1960" s="55" t="n">
        <f aca="false">IF(COUNT(H1960)=0,50,IF(H1960&gt;=0.6,100,IF(H1960&gt;=0.4,50,0)))</f>
        <v>100</v>
      </c>
      <c r="O1960" s="55" t="n">
        <f aca="false">IF(COUNT(I1960)=0,50,IF(J1960="proxy_vix",50,IF(I1960&lt;350,100,IF(I1960&lt;=450,50,0))))</f>
        <v>100</v>
      </c>
      <c r="P1960" s="55" t="n">
        <f aca="false">IF(COUNT(K1960)=0,50,IF(K1960&lt;20,100,IF(K1960&lt;=25,50,0)))</f>
        <v>100</v>
      </c>
      <c r="Q1960" s="54"/>
      <c r="R1960" s="47"/>
      <c r="S1960" s="51" t="n">
        <f aca="false">$E1960/$E1959-1</f>
        <v>0.000385726863588731</v>
      </c>
      <c r="T1960" s="56" t="n">
        <f aca="false">$K1960/$K1959-1</f>
        <v>-0.0431617264690588</v>
      </c>
      <c r="V1960" s="57"/>
      <c r="W1960" s="57"/>
      <c r="Y1960" s="1" t="str">
        <f aca="false">IF(AX1960&gt;=70,"EASY",IF(AX1960&gt;40,"UNCERTAIN","HARD"))</f>
        <v>EASY</v>
      </c>
      <c r="AA1960" s="58" t="n">
        <f aca="false">IF($A1960&lt;200,"",AVERAGE($E1911:$E1960)/AVERAGE($E1761:$E1960)-1)</f>
        <v>0.108276736841826</v>
      </c>
      <c r="AB1960" s="59" t="n">
        <f aca="false">LOOKUP($B1960,07_L1政策步階!$A$4:$A$14,07_L1政策步階!$C$4:$C$14)</f>
        <v>0</v>
      </c>
      <c r="AC1960" s="57"/>
      <c r="AD1960" s="57"/>
      <c r="AE1960" s="57"/>
      <c r="AF1960" s="57"/>
      <c r="AG1960" s="57"/>
      <c r="AH1960" s="57"/>
      <c r="AI1960" s="57"/>
      <c r="AJ1960" s="57"/>
      <c r="AK1960" s="57"/>
      <c r="AL1960" s="59" t="n">
        <f aca="false">IF(ISNUMBER($AA1960),IF($AA1960&gt;=0.005,100,IF($AA1960&gt;=-0.015,50,0)),"")</f>
        <v>100</v>
      </c>
      <c r="AM1960" s="59" t="n">
        <f aca="false">IF(ISNUMBER($AB1960),IF($AB1960=1,100,IF($AB1960=0,50,0)),"")</f>
        <v>50</v>
      </c>
      <c r="AN1960" s="0" t="str">
        <f aca="false">IF(ISNUMBER($AC1960),IF($AC1960&gt;=0.001,100,IF($AC1960&gt;=-0.003,50,0)),"")</f>
        <v/>
      </c>
      <c r="AO1960" s="0" t="str">
        <f aca="false">IF(ISNUMBER($AD1960),IF($AD1960&gt;=0.04,100,IF($AD1960&gt;=0,50,0)),"")</f>
        <v/>
      </c>
      <c r="AP1960" s="0" t="str">
        <f aca="false">IF(ISNUMBER($AE1960),IF($AE1960&gt;=25,100,IF($AE1960&gt;=-75,50,0)),"")</f>
        <v/>
      </c>
      <c r="AQ1960" s="0" t="str">
        <f aca="false">IF(ISNUMBER($AF1960),IF($AF1960&gt;0,100,IF($AF1960&gt;=-50,50,0)),"")</f>
        <v/>
      </c>
      <c r="AR1960" s="0" t="str">
        <f aca="false">IF(ISNUMBER($AG1960),IF($AG1960=1,100,IF($AG1960=0,50,0)),"")</f>
        <v/>
      </c>
      <c r="AS1960" s="0" t="str">
        <f aca="false">IF(ISNUMBER($AH1960),IF($AH1960&lt;0,100,IF($AH1960&lt;=20,50,0)),"")</f>
        <v/>
      </c>
      <c r="AT1960" s="0" t="str">
        <f aca="false">IF(ISNUMBER($AI1960),IF($AI1960&lt;0.95,100,IF($AI1960&lt;=1,50,0)),"")</f>
        <v/>
      </c>
      <c r="AU1960" s="0" t="str">
        <f aca="false">IF(ISNUMBER($AJ1960),IF($AJ1960&lt;30,0,IF($AJ1960&lt;40,50,IF($AJ1960&lt;=90,100,50))),"")</f>
        <v/>
      </c>
      <c r="AV1960" s="0" t="str">
        <f aca="false">IF(ISNUMBER($AK1960),IF($AK1960&gt;-0.2,100,IF($AK1960&gt;=-0.4,50,0)),"")</f>
        <v/>
      </c>
      <c r="AW1960" s="59" t="n">
        <f aca="false">01_指標庫!$H$4*ISNUMBER($F1960)+01_指標庫!$H$5*ISNUMBER($AA1960)+01_指標庫!$H$6*ISNUMBER($G1960)+01_指標庫!$H$7*ISNUMBER($H1960)+01_指標庫!$H$8*ISNUMBER($AF1960)+01_指標庫!$H$9*ISNUMBER($AG1960)+01_指標庫!$H$10*ISNUMBER($AB1960)+01_指標庫!$H$11*ISNUMBER($AC1960)+01_指標庫!$H$12*ISNUMBER($AD1960)+01_指標庫!$H$13*ISNUMBER($AE1960)+01_指標庫!$H$14*ISNUMBER($I1960)+01_指標庫!$H$15*ISNUMBER($AH1960)+01_指標庫!$H$16*ISNUMBER($K1960)+01_指標庫!$H$17*ISNUMBER($AI1960)+01_指標庫!$H$18*ISNUMBER($AJ1960)+01_指標庫!$H$19*ISNUMBER($AK1960)+01_指標庫!$H$20*ISNUMBER($BB1960)+01_指標庫!$H$21*ISNUMBER($BC1960)</f>
        <v>51</v>
      </c>
      <c r="AX1960" s="59" t="n">
        <f aca="false">IF(AW1960=0,50,ROUND((01_指標庫!$H$4*IF(ISNUMBER($F1960),L1960,0)+01_指標庫!$H$5*IF(ISNUMBER($AA1960),AL1960,0)+01_指標庫!$H$6*IF(ISNUMBER($G1960),M1960,0)+01_指標庫!$H$7*IF(ISNUMBER($H1960),N1960,0)+01_指標庫!$H$8*IF(ISNUMBER($AF1960),AQ1960,0)+01_指標庫!$H$9*IF(ISNUMBER($AG1960),AR1960,0)+01_指標庫!$H$10*IF(ISNUMBER($AB1960),AM1960,0)+01_指標庫!$H$11*IF(ISNUMBER($AC1960),AN1960,0)+01_指標庫!$H$12*IF(ISNUMBER($AD1960),AO1960,0)+01_指標庫!$H$13*IF(ISNUMBER($AE1960),AP1960,0)+01_指標庫!$H$14*IF(ISNUMBER($I1960),O1960,0)+01_指標庫!$H$15*IF(ISNUMBER($AH1960),AS1960,0)+01_指標庫!$H$16*IF(ISNUMBER($K1960),P1960,0)+01_指標庫!$H$17*IF(ISNUMBER($AI1960),AT1960,0)+01_指標庫!$H$18*IF(ISNUMBER($AJ1960),AU1960,0)+01_指標庫!$H$19*IF(ISNUMBER($AK1960),AV1960,0)+01_指標庫!$H$20*IF(ISNUMBER($BB1960),BB1960,0)+01_指標庫!$H$21*IF(ISNUMBER($BC1960),BC1960,0))/AW1960,1))</f>
        <v>83.3</v>
      </c>
      <c r="AY1960" s="60"/>
      <c r="AZ1960" s="60"/>
      <c r="BA1960" s="58" t="n">
        <f aca="false">AVERAGE($E1956:$E1960)/AVERAGE($E1951:$E1960)-1</f>
        <v>-0.00374054027411253</v>
      </c>
      <c r="BB1960" s="59" t="n">
        <f aca="false">IF(ISNUMBER($BA1960),IF(OR($S1960&lt;=-0.03,$BA1960&lt;-0.003),0,IF(OR($S1960&lt;=-0.02,$BA1960&lt;0.01),50,100)),"")</f>
        <v>0</v>
      </c>
      <c r="BC1960" s="0" t="str">
        <f aca="false">IF(OR(COUNT($AZ1960)=0,COUNT($AZ1959)=0),"",IF(OR($AY1960/$AZ1959-1&lt;=-0.03,$AZ1960/$AZ1959-1&lt;=-0.045,IF(COUNT($AZ1951:$AZ1960)=10,AVERAGE($AZ1956:$AZ1960)/AVERAGE($AZ1951:$AZ1960)-1&lt;-0.01,FALSE())),0,IF(OR($AZ1960/$AZ1959-1&lt;=-0.02,IF(COUNT($AZ1951:$AZ1960)=10,AVERAGE($AZ1956:$AZ1960)/AVERAGE($AZ1951:$AZ1960)-1&lt;0.005,FALSE())),50,100)))</f>
        <v/>
      </c>
    </row>
    <row r="1961" customFormat="false" ht="15" hidden="false" customHeight="true" outlineLevel="0" collapsed="false">
      <c r="A1961" s="47" t="n">
        <v>1957</v>
      </c>
      <c r="B1961" s="48" t="n">
        <v>45399</v>
      </c>
      <c r="C1961" s="47" t="n">
        <v>2024</v>
      </c>
      <c r="D1961" s="49" t="s">
        <v>238</v>
      </c>
      <c r="E1961" s="50" t="n">
        <v>17493.62</v>
      </c>
      <c r="F1961" s="51" t="n">
        <v>0.076763</v>
      </c>
      <c r="G1961" s="51" t="n">
        <v>-0.04612</v>
      </c>
      <c r="H1961" s="52" t="n">
        <v>0.7755</v>
      </c>
      <c r="I1961" s="53" t="n">
        <v>342</v>
      </c>
      <c r="J1961" s="47" t="s">
        <v>235</v>
      </c>
      <c r="K1961" s="54" t="n">
        <v>18.21</v>
      </c>
      <c r="L1961" s="55" t="n">
        <f aca="false">IF(COUNT(F1961)=0,50,IF(F1961&gt;=0,100,IF(F1961&gt;=-0.02,50,0)))</f>
        <v>100</v>
      </c>
      <c r="M1961" s="55" t="n">
        <f aca="false">IF(COUNT(G1961)=0,50,IF(G1961&gt;-0.06,100,IF(G1961&gt;-0.15,50,0)))</f>
        <v>100</v>
      </c>
      <c r="N1961" s="55" t="n">
        <f aca="false">IF(COUNT(H1961)=0,50,IF(H1961&gt;=0.6,100,IF(H1961&gt;=0.4,50,0)))</f>
        <v>100</v>
      </c>
      <c r="O1961" s="55" t="n">
        <f aca="false">IF(COUNT(I1961)=0,50,IF(J1961="proxy_vix",50,IF(I1961&lt;350,100,IF(I1961&lt;=450,50,0))))</f>
        <v>100</v>
      </c>
      <c r="P1961" s="55" t="n">
        <f aca="false">IF(COUNT(K1961)=0,50,IF(K1961&lt;20,100,IF(K1961&lt;=25,50,0)))</f>
        <v>100</v>
      </c>
      <c r="Q1961" s="54"/>
      <c r="R1961" s="47"/>
      <c r="S1961" s="51" t="n">
        <f aca="false">$E1961/$E1960-1</f>
        <v>-0.0124220516821482</v>
      </c>
      <c r="T1961" s="56" t="n">
        <f aca="false">$K1961/$K1960-1</f>
        <v>-0.0103260869565216</v>
      </c>
      <c r="V1961" s="57"/>
      <c r="W1961" s="57"/>
      <c r="Y1961" s="1" t="str">
        <f aca="false">IF(AX1961&gt;=70,"EASY",IF(AX1961&gt;40,"UNCERTAIN","HARD"))</f>
        <v>EASY</v>
      </c>
      <c r="AA1961" s="58" t="n">
        <f aca="false">IF($A1961&lt;200,"",AVERAGE($E1912:$E1961)/AVERAGE($E1762:$E1961)-1)</f>
        <v>0.107340323031517</v>
      </c>
      <c r="AB1961" s="59" t="n">
        <f aca="false">LOOKUP($B1961,07_L1政策步階!$A$4:$A$14,07_L1政策步階!$C$4:$C$14)</f>
        <v>0</v>
      </c>
      <c r="AC1961" s="57"/>
      <c r="AD1961" s="57"/>
      <c r="AE1961" s="57"/>
      <c r="AF1961" s="57"/>
      <c r="AG1961" s="57"/>
      <c r="AH1961" s="57"/>
      <c r="AI1961" s="57"/>
      <c r="AJ1961" s="57"/>
      <c r="AK1961" s="57"/>
      <c r="AL1961" s="59" t="n">
        <f aca="false">IF(ISNUMBER($AA1961),IF($AA1961&gt;=0.005,100,IF($AA1961&gt;=-0.015,50,0)),"")</f>
        <v>100</v>
      </c>
      <c r="AM1961" s="59" t="n">
        <f aca="false">IF(ISNUMBER($AB1961),IF($AB1961=1,100,IF($AB1961=0,50,0)),"")</f>
        <v>50</v>
      </c>
      <c r="AN1961" s="0" t="str">
        <f aca="false">IF(ISNUMBER($AC1961),IF($AC1961&gt;=0.001,100,IF($AC1961&gt;=-0.003,50,0)),"")</f>
        <v/>
      </c>
      <c r="AO1961" s="0" t="str">
        <f aca="false">IF(ISNUMBER($AD1961),IF($AD1961&gt;=0.04,100,IF($AD1961&gt;=0,50,0)),"")</f>
        <v/>
      </c>
      <c r="AP1961" s="0" t="str">
        <f aca="false">IF(ISNUMBER($AE1961),IF($AE1961&gt;=25,100,IF($AE1961&gt;=-75,50,0)),"")</f>
        <v/>
      </c>
      <c r="AQ1961" s="0" t="str">
        <f aca="false">IF(ISNUMBER($AF1961),IF($AF1961&gt;0,100,IF($AF1961&gt;=-50,50,0)),"")</f>
        <v/>
      </c>
      <c r="AR1961" s="0" t="str">
        <f aca="false">IF(ISNUMBER($AG1961),IF($AG1961=1,100,IF($AG1961=0,50,0)),"")</f>
        <v/>
      </c>
      <c r="AS1961" s="0" t="str">
        <f aca="false">IF(ISNUMBER($AH1961),IF($AH1961&lt;0,100,IF($AH1961&lt;=20,50,0)),"")</f>
        <v/>
      </c>
      <c r="AT1961" s="0" t="str">
        <f aca="false">IF(ISNUMBER($AI1961),IF($AI1961&lt;0.95,100,IF($AI1961&lt;=1,50,0)),"")</f>
        <v/>
      </c>
      <c r="AU1961" s="0" t="str">
        <f aca="false">IF(ISNUMBER($AJ1961),IF($AJ1961&lt;30,0,IF($AJ1961&lt;40,50,IF($AJ1961&lt;=90,100,50))),"")</f>
        <v/>
      </c>
      <c r="AV1961" s="0" t="str">
        <f aca="false">IF(ISNUMBER($AK1961),IF($AK1961&gt;-0.2,100,IF($AK1961&gt;=-0.4,50,0)),"")</f>
        <v/>
      </c>
      <c r="AW1961" s="59" t="n">
        <f aca="false">01_指標庫!$H$4*ISNUMBER($F1961)+01_指標庫!$H$5*ISNUMBER($AA1961)+01_指標庫!$H$6*ISNUMBER($G1961)+01_指標庫!$H$7*ISNUMBER($H1961)+01_指標庫!$H$8*ISNUMBER($AF1961)+01_指標庫!$H$9*ISNUMBER($AG1961)+01_指標庫!$H$10*ISNUMBER($AB1961)+01_指標庫!$H$11*ISNUMBER($AC1961)+01_指標庫!$H$12*ISNUMBER($AD1961)+01_指標庫!$H$13*ISNUMBER($AE1961)+01_指標庫!$H$14*ISNUMBER($I1961)+01_指標庫!$H$15*ISNUMBER($AH1961)+01_指標庫!$H$16*ISNUMBER($K1961)+01_指標庫!$H$17*ISNUMBER($AI1961)+01_指標庫!$H$18*ISNUMBER($AJ1961)+01_指標庫!$H$19*ISNUMBER($AK1961)+01_指標庫!$H$20*ISNUMBER($BB1961)+01_指標庫!$H$21*ISNUMBER($BC1961)</f>
        <v>51</v>
      </c>
      <c r="AX1961" s="59" t="n">
        <f aca="false">IF(AW1961=0,50,ROUND((01_指標庫!$H$4*IF(ISNUMBER($F1961),L1961,0)+01_指標庫!$H$5*IF(ISNUMBER($AA1961),AL1961,0)+01_指標庫!$H$6*IF(ISNUMBER($G1961),M1961,0)+01_指標庫!$H$7*IF(ISNUMBER($H1961),N1961,0)+01_指標庫!$H$8*IF(ISNUMBER($AF1961),AQ1961,0)+01_指標庫!$H$9*IF(ISNUMBER($AG1961),AR1961,0)+01_指標庫!$H$10*IF(ISNUMBER($AB1961),AM1961,0)+01_指標庫!$H$11*IF(ISNUMBER($AC1961),AN1961,0)+01_指標庫!$H$12*IF(ISNUMBER($AD1961),AO1961,0)+01_指標庫!$H$13*IF(ISNUMBER($AE1961),AP1961,0)+01_指標庫!$H$14*IF(ISNUMBER($I1961),O1961,0)+01_指標庫!$H$15*IF(ISNUMBER($AH1961),AS1961,0)+01_指標庫!$H$16*IF(ISNUMBER($K1961),P1961,0)+01_指標庫!$H$17*IF(ISNUMBER($AI1961),AT1961,0)+01_指標庫!$H$18*IF(ISNUMBER($AJ1961),AU1961,0)+01_指標庫!$H$19*IF(ISNUMBER($AK1961),AV1961,0)+01_指標庫!$H$20*IF(ISNUMBER($BB1961),BB1961,0)+01_指標庫!$H$21*IF(ISNUMBER($BC1961),BC1961,0))/AW1961,1))</f>
        <v>83.3</v>
      </c>
      <c r="AY1961" s="60"/>
      <c r="AZ1961" s="60"/>
      <c r="BA1961" s="58" t="n">
        <f aca="false">AVERAGE($E1957:$E1961)/AVERAGE($E1952:$E1961)-1</f>
        <v>-0.00581304492943713</v>
      </c>
      <c r="BB1961" s="59" t="n">
        <f aca="false">IF(ISNUMBER($BA1961),IF(OR($S1961&lt;=-0.03,$BA1961&lt;-0.003),0,IF(OR($S1961&lt;=-0.02,$BA1961&lt;0.01),50,100)),"")</f>
        <v>0</v>
      </c>
      <c r="BC1961" s="0" t="str">
        <f aca="false">IF(OR(COUNT($AZ1961)=0,COUNT($AZ1960)=0),"",IF(OR($AY1961/$AZ1960-1&lt;=-0.03,$AZ1961/$AZ1960-1&lt;=-0.045,IF(COUNT($AZ1952:$AZ1961)=10,AVERAGE($AZ1957:$AZ1961)/AVERAGE($AZ1952:$AZ1961)-1&lt;-0.01,FALSE())),0,IF(OR($AZ1961/$AZ1960-1&lt;=-0.02,IF(COUNT($AZ1952:$AZ1961)=10,AVERAGE($AZ1957:$AZ1961)/AVERAGE($AZ1952:$AZ1961)-1&lt;0.005,FALSE())),50,100)))</f>
        <v/>
      </c>
    </row>
    <row r="1962" customFormat="false" ht="15" hidden="false" customHeight="true" outlineLevel="0" collapsed="false">
      <c r="A1962" s="47" t="n">
        <v>1958</v>
      </c>
      <c r="B1962" s="48" t="n">
        <v>45400</v>
      </c>
      <c r="C1962" s="47" t="n">
        <v>2024</v>
      </c>
      <c r="D1962" s="49" t="s">
        <v>239</v>
      </c>
      <c r="E1962" s="50" t="n">
        <v>17394.31</v>
      </c>
      <c r="F1962" s="51" t="n">
        <v>0.069931</v>
      </c>
      <c r="G1962" s="51" t="n">
        <v>-0.051535</v>
      </c>
      <c r="H1962" s="52" t="n">
        <v>0.7755</v>
      </c>
      <c r="I1962" s="53" t="n">
        <v>339</v>
      </c>
      <c r="J1962" s="47" t="s">
        <v>235</v>
      </c>
      <c r="K1962" s="54" t="n">
        <v>18</v>
      </c>
      <c r="L1962" s="55" t="n">
        <f aca="false">IF(COUNT(F1962)=0,50,IF(F1962&gt;=0,100,IF(F1962&gt;=-0.02,50,0)))</f>
        <v>100</v>
      </c>
      <c r="M1962" s="55" t="n">
        <f aca="false">IF(COUNT(G1962)=0,50,IF(G1962&gt;-0.06,100,IF(G1962&gt;-0.15,50,0)))</f>
        <v>100</v>
      </c>
      <c r="N1962" s="55" t="n">
        <f aca="false">IF(COUNT(H1962)=0,50,IF(H1962&gt;=0.6,100,IF(H1962&gt;=0.4,50,0)))</f>
        <v>100</v>
      </c>
      <c r="O1962" s="55" t="n">
        <f aca="false">IF(COUNT(I1962)=0,50,IF(J1962="proxy_vix",50,IF(I1962&lt;350,100,IF(I1962&lt;=450,50,0))))</f>
        <v>100</v>
      </c>
      <c r="P1962" s="55" t="n">
        <f aca="false">IF(COUNT(K1962)=0,50,IF(K1962&lt;20,100,IF(K1962&lt;=25,50,0)))</f>
        <v>100</v>
      </c>
      <c r="Q1962" s="54"/>
      <c r="R1962" s="47"/>
      <c r="S1962" s="51" t="n">
        <f aca="false">$E1962/$E1961-1</f>
        <v>-0.00567692678816611</v>
      </c>
      <c r="T1962" s="56" t="n">
        <f aca="false">$K1962/$K1961-1</f>
        <v>-0.0115321252059308</v>
      </c>
      <c r="V1962" s="57"/>
      <c r="W1962" s="57"/>
      <c r="Y1962" s="1" t="str">
        <f aca="false">IF(AX1962&gt;=70,"EASY",IF(AX1962&gt;40,"UNCERTAIN","HARD"))</f>
        <v>EASY</v>
      </c>
      <c r="AA1962" s="58" t="n">
        <f aca="false">IF($A1962&lt;200,"",AVERAGE($E1913:$E1962)/AVERAGE($E1763:$E1962)-1)</f>
        <v>0.106376484272417</v>
      </c>
      <c r="AB1962" s="59" t="n">
        <f aca="false">LOOKUP($B1962,07_L1政策步階!$A$4:$A$14,07_L1政策步階!$C$4:$C$14)</f>
        <v>0</v>
      </c>
      <c r="AC1962" s="57"/>
      <c r="AD1962" s="57"/>
      <c r="AE1962" s="57"/>
      <c r="AF1962" s="57"/>
      <c r="AG1962" s="57"/>
      <c r="AH1962" s="57"/>
      <c r="AI1962" s="57"/>
      <c r="AJ1962" s="57"/>
      <c r="AK1962" s="57"/>
      <c r="AL1962" s="59" t="n">
        <f aca="false">IF(ISNUMBER($AA1962),IF($AA1962&gt;=0.005,100,IF($AA1962&gt;=-0.015,50,0)),"")</f>
        <v>100</v>
      </c>
      <c r="AM1962" s="59" t="n">
        <f aca="false">IF(ISNUMBER($AB1962),IF($AB1962=1,100,IF($AB1962=0,50,0)),"")</f>
        <v>50</v>
      </c>
      <c r="AN1962" s="0" t="str">
        <f aca="false">IF(ISNUMBER($AC1962),IF($AC1962&gt;=0.001,100,IF($AC1962&gt;=-0.003,50,0)),"")</f>
        <v/>
      </c>
      <c r="AO1962" s="0" t="str">
        <f aca="false">IF(ISNUMBER($AD1962),IF($AD1962&gt;=0.04,100,IF($AD1962&gt;=0,50,0)),"")</f>
        <v/>
      </c>
      <c r="AP1962" s="0" t="str">
        <f aca="false">IF(ISNUMBER($AE1962),IF($AE1962&gt;=25,100,IF($AE1962&gt;=-75,50,0)),"")</f>
        <v/>
      </c>
      <c r="AQ1962" s="0" t="str">
        <f aca="false">IF(ISNUMBER($AF1962),IF($AF1962&gt;0,100,IF($AF1962&gt;=-50,50,0)),"")</f>
        <v/>
      </c>
      <c r="AR1962" s="0" t="str">
        <f aca="false">IF(ISNUMBER($AG1962),IF($AG1962=1,100,IF($AG1962=0,50,0)),"")</f>
        <v/>
      </c>
      <c r="AS1962" s="0" t="str">
        <f aca="false">IF(ISNUMBER($AH1962),IF($AH1962&lt;0,100,IF($AH1962&lt;=20,50,0)),"")</f>
        <v/>
      </c>
      <c r="AT1962" s="0" t="str">
        <f aca="false">IF(ISNUMBER($AI1962),IF($AI1962&lt;0.95,100,IF($AI1962&lt;=1,50,0)),"")</f>
        <v/>
      </c>
      <c r="AU1962" s="0" t="str">
        <f aca="false">IF(ISNUMBER($AJ1962),IF($AJ1962&lt;30,0,IF($AJ1962&lt;40,50,IF($AJ1962&lt;=90,100,50))),"")</f>
        <v/>
      </c>
      <c r="AV1962" s="0" t="str">
        <f aca="false">IF(ISNUMBER($AK1962),IF($AK1962&gt;-0.2,100,IF($AK1962&gt;=-0.4,50,0)),"")</f>
        <v/>
      </c>
      <c r="AW1962" s="59" t="n">
        <f aca="false">01_指標庫!$H$4*ISNUMBER($F1962)+01_指標庫!$H$5*ISNUMBER($AA1962)+01_指標庫!$H$6*ISNUMBER($G1962)+01_指標庫!$H$7*ISNUMBER($H1962)+01_指標庫!$H$8*ISNUMBER($AF1962)+01_指標庫!$H$9*ISNUMBER($AG1962)+01_指標庫!$H$10*ISNUMBER($AB1962)+01_指標庫!$H$11*ISNUMBER($AC1962)+01_指標庫!$H$12*ISNUMBER($AD1962)+01_指標庫!$H$13*ISNUMBER($AE1962)+01_指標庫!$H$14*ISNUMBER($I1962)+01_指標庫!$H$15*ISNUMBER($AH1962)+01_指標庫!$H$16*ISNUMBER($K1962)+01_指標庫!$H$17*ISNUMBER($AI1962)+01_指標庫!$H$18*ISNUMBER($AJ1962)+01_指標庫!$H$19*ISNUMBER($AK1962)+01_指標庫!$H$20*ISNUMBER($BB1962)+01_指標庫!$H$21*ISNUMBER($BC1962)</f>
        <v>51</v>
      </c>
      <c r="AX1962" s="59" t="n">
        <f aca="false">IF(AW1962=0,50,ROUND((01_指標庫!$H$4*IF(ISNUMBER($F1962),L1962,0)+01_指標庫!$H$5*IF(ISNUMBER($AA1962),AL1962,0)+01_指標庫!$H$6*IF(ISNUMBER($G1962),M1962,0)+01_指標庫!$H$7*IF(ISNUMBER($H1962),N1962,0)+01_指標庫!$H$8*IF(ISNUMBER($AF1962),AQ1962,0)+01_指標庫!$H$9*IF(ISNUMBER($AG1962),AR1962,0)+01_指標庫!$H$10*IF(ISNUMBER($AB1962),AM1962,0)+01_指標庫!$H$11*IF(ISNUMBER($AC1962),AN1962,0)+01_指標庫!$H$12*IF(ISNUMBER($AD1962),AO1962,0)+01_指標庫!$H$13*IF(ISNUMBER($AE1962),AP1962,0)+01_指標庫!$H$14*IF(ISNUMBER($I1962),O1962,0)+01_指標庫!$H$15*IF(ISNUMBER($AH1962),AS1962,0)+01_指標庫!$H$16*IF(ISNUMBER($K1962),P1962,0)+01_指標庫!$H$17*IF(ISNUMBER($AI1962),AT1962,0)+01_指標庫!$H$18*IF(ISNUMBER($AJ1962),AU1962,0)+01_指標庫!$H$19*IF(ISNUMBER($AK1962),AV1962,0)+01_指標庫!$H$20*IF(ISNUMBER($BB1962),BB1962,0)+01_指標庫!$H$21*IF(ISNUMBER($BC1962),BC1962,0))/AW1962,1))</f>
        <v>83.3</v>
      </c>
      <c r="AY1962" s="60"/>
      <c r="AZ1962" s="60"/>
      <c r="BA1962" s="58" t="n">
        <f aca="false">AVERAGE($E1958:$E1962)/AVERAGE($E1953:$E1962)-1</f>
        <v>-0.0133304210209368</v>
      </c>
      <c r="BB1962" s="59" t="n">
        <f aca="false">IF(ISNUMBER($BA1962),IF(OR($S1962&lt;=-0.03,$BA1962&lt;-0.003),0,IF(OR($S1962&lt;=-0.02,$BA1962&lt;0.01),50,100)),"")</f>
        <v>0</v>
      </c>
      <c r="BC1962" s="0" t="str">
        <f aca="false">IF(OR(COUNT($AZ1962)=0,COUNT($AZ1961)=0),"",IF(OR($AY1962/$AZ1961-1&lt;=-0.03,$AZ1962/$AZ1961-1&lt;=-0.045,IF(COUNT($AZ1953:$AZ1962)=10,AVERAGE($AZ1958:$AZ1962)/AVERAGE($AZ1953:$AZ1962)-1&lt;-0.01,FALSE())),0,IF(OR($AZ1962/$AZ1961-1&lt;=-0.02,IF(COUNT($AZ1953:$AZ1962)=10,AVERAGE($AZ1958:$AZ1962)/AVERAGE($AZ1953:$AZ1962)-1&lt;0.005,FALSE())),50,100)))</f>
        <v/>
      </c>
    </row>
    <row r="1963" customFormat="false" ht="15" hidden="false" customHeight="true" outlineLevel="0" collapsed="false">
      <c r="A1963" s="47" t="n">
        <v>1959</v>
      </c>
      <c r="B1963" s="48" t="n">
        <v>45401</v>
      </c>
      <c r="C1963" s="47" t="n">
        <v>2024</v>
      </c>
      <c r="D1963" s="49" t="s">
        <v>234</v>
      </c>
      <c r="E1963" s="50" t="n">
        <v>17037.65</v>
      </c>
      <c r="F1963" s="51" t="n">
        <v>0.047402</v>
      </c>
      <c r="G1963" s="51" t="n">
        <v>-0.070983</v>
      </c>
      <c r="H1963" s="52" t="n">
        <v>0.7755</v>
      </c>
      <c r="I1963" s="53" t="n">
        <v>337</v>
      </c>
      <c r="J1963" s="47" t="s">
        <v>235</v>
      </c>
      <c r="K1963" s="54" t="n">
        <v>18.71</v>
      </c>
      <c r="L1963" s="55" t="n">
        <f aca="false">IF(COUNT(F1963)=0,50,IF(F1963&gt;=0,100,IF(F1963&gt;=-0.02,50,0)))</f>
        <v>100</v>
      </c>
      <c r="M1963" s="55" t="n">
        <f aca="false">IF(COUNT(G1963)=0,50,IF(G1963&gt;-0.06,100,IF(G1963&gt;-0.15,50,0)))</f>
        <v>50</v>
      </c>
      <c r="N1963" s="55" t="n">
        <f aca="false">IF(COUNT(H1963)=0,50,IF(H1963&gt;=0.6,100,IF(H1963&gt;=0.4,50,0)))</f>
        <v>100</v>
      </c>
      <c r="O1963" s="55" t="n">
        <f aca="false">IF(COUNT(I1963)=0,50,IF(J1963="proxy_vix",50,IF(I1963&lt;350,100,IF(I1963&lt;=450,50,0))))</f>
        <v>100</v>
      </c>
      <c r="P1963" s="55" t="n">
        <f aca="false">IF(COUNT(K1963)=0,50,IF(K1963&lt;20,100,IF(K1963&lt;=25,50,0)))</f>
        <v>100</v>
      </c>
      <c r="Q1963" s="54"/>
      <c r="R1963" s="47"/>
      <c r="S1963" s="51" t="n">
        <f aca="false">$E1963/$E1962-1</f>
        <v>-0.0205044063259767</v>
      </c>
      <c r="T1963" s="56" t="n">
        <f aca="false">$K1963/$K1962-1</f>
        <v>0.0394444444444444</v>
      </c>
      <c r="V1963" s="57"/>
      <c r="W1963" s="57"/>
      <c r="Y1963" s="1" t="str">
        <f aca="false">IF(AX1963&gt;=70,"EASY",IF(AX1963&gt;40,"UNCERTAIN","HARD"))</f>
        <v>EASY</v>
      </c>
      <c r="AA1963" s="58" t="n">
        <f aca="false">IF($A1963&lt;200,"",AVERAGE($E1914:$E1963)/AVERAGE($E1764:$E1963)-1)</f>
        <v>0.10487074993265</v>
      </c>
      <c r="AB1963" s="59" t="n">
        <f aca="false">LOOKUP($B1963,07_L1政策步階!$A$4:$A$14,07_L1政策步階!$C$4:$C$14)</f>
        <v>0</v>
      </c>
      <c r="AC1963" s="57"/>
      <c r="AD1963" s="57"/>
      <c r="AE1963" s="57"/>
      <c r="AF1963" s="57"/>
      <c r="AG1963" s="57"/>
      <c r="AH1963" s="57"/>
      <c r="AI1963" s="57"/>
      <c r="AJ1963" s="57"/>
      <c r="AK1963" s="57"/>
      <c r="AL1963" s="59" t="n">
        <f aca="false">IF(ISNUMBER($AA1963),IF($AA1963&gt;=0.005,100,IF($AA1963&gt;=-0.015,50,0)),"")</f>
        <v>100</v>
      </c>
      <c r="AM1963" s="59" t="n">
        <f aca="false">IF(ISNUMBER($AB1963),IF($AB1963=1,100,IF($AB1963=0,50,0)),"")</f>
        <v>50</v>
      </c>
      <c r="AN1963" s="0" t="str">
        <f aca="false">IF(ISNUMBER($AC1963),IF($AC1963&gt;=0.001,100,IF($AC1963&gt;=-0.003,50,0)),"")</f>
        <v/>
      </c>
      <c r="AO1963" s="0" t="str">
        <f aca="false">IF(ISNUMBER($AD1963),IF($AD1963&gt;=0.04,100,IF($AD1963&gt;=0,50,0)),"")</f>
        <v/>
      </c>
      <c r="AP1963" s="0" t="str">
        <f aca="false">IF(ISNUMBER($AE1963),IF($AE1963&gt;=25,100,IF($AE1963&gt;=-75,50,0)),"")</f>
        <v/>
      </c>
      <c r="AQ1963" s="0" t="str">
        <f aca="false">IF(ISNUMBER($AF1963),IF($AF1963&gt;0,100,IF($AF1963&gt;=-50,50,0)),"")</f>
        <v/>
      </c>
      <c r="AR1963" s="0" t="str">
        <f aca="false">IF(ISNUMBER($AG1963),IF($AG1963=1,100,IF($AG1963=0,50,0)),"")</f>
        <v/>
      </c>
      <c r="AS1963" s="0" t="str">
        <f aca="false">IF(ISNUMBER($AH1963),IF($AH1963&lt;0,100,IF($AH1963&lt;=20,50,0)),"")</f>
        <v/>
      </c>
      <c r="AT1963" s="0" t="str">
        <f aca="false">IF(ISNUMBER($AI1963),IF($AI1963&lt;0.95,100,IF($AI1963&lt;=1,50,0)),"")</f>
        <v/>
      </c>
      <c r="AU1963" s="0" t="str">
        <f aca="false">IF(ISNUMBER($AJ1963),IF($AJ1963&lt;30,0,IF($AJ1963&lt;40,50,IF($AJ1963&lt;=90,100,50))),"")</f>
        <v/>
      </c>
      <c r="AV1963" s="0" t="str">
        <f aca="false">IF(ISNUMBER($AK1963),IF($AK1963&gt;-0.2,100,IF($AK1963&gt;=-0.4,50,0)),"")</f>
        <v/>
      </c>
      <c r="AW1963" s="59" t="n">
        <f aca="false">01_指標庫!$H$4*ISNUMBER($F1963)+01_指標庫!$H$5*ISNUMBER($AA1963)+01_指標庫!$H$6*ISNUMBER($G1963)+01_指標庫!$H$7*ISNUMBER($H1963)+01_指標庫!$H$8*ISNUMBER($AF1963)+01_指標庫!$H$9*ISNUMBER($AG1963)+01_指標庫!$H$10*ISNUMBER($AB1963)+01_指標庫!$H$11*ISNUMBER($AC1963)+01_指標庫!$H$12*ISNUMBER($AD1963)+01_指標庫!$H$13*ISNUMBER($AE1963)+01_指標庫!$H$14*ISNUMBER($I1963)+01_指標庫!$H$15*ISNUMBER($AH1963)+01_指標庫!$H$16*ISNUMBER($K1963)+01_指標庫!$H$17*ISNUMBER($AI1963)+01_指標庫!$H$18*ISNUMBER($AJ1963)+01_指標庫!$H$19*ISNUMBER($AK1963)+01_指標庫!$H$20*ISNUMBER($BB1963)+01_指標庫!$H$21*ISNUMBER($BC1963)</f>
        <v>51</v>
      </c>
      <c r="AX1963" s="59" t="n">
        <f aca="false">IF(AW1963=0,50,ROUND((01_指標庫!$H$4*IF(ISNUMBER($F1963),L1963,0)+01_指標庫!$H$5*IF(ISNUMBER($AA1963),AL1963,0)+01_指標庫!$H$6*IF(ISNUMBER($G1963),M1963,0)+01_指標庫!$H$7*IF(ISNUMBER($H1963),N1963,0)+01_指標庫!$H$8*IF(ISNUMBER($AF1963),AQ1963,0)+01_指標庫!$H$9*IF(ISNUMBER($AG1963),AR1963,0)+01_指標庫!$H$10*IF(ISNUMBER($AB1963),AM1963,0)+01_指標庫!$H$11*IF(ISNUMBER($AC1963),AN1963,0)+01_指標庫!$H$12*IF(ISNUMBER($AD1963),AO1963,0)+01_指標庫!$H$13*IF(ISNUMBER($AE1963),AP1963,0)+01_指標庫!$H$14*IF(ISNUMBER($I1963),O1963,0)+01_指標庫!$H$15*IF(ISNUMBER($AH1963),AS1963,0)+01_指標庫!$H$16*IF(ISNUMBER($K1963),P1963,0)+01_指標庫!$H$17*IF(ISNUMBER($AI1963),AT1963,0)+01_指標庫!$H$18*IF(ISNUMBER($AJ1963),AU1963,0)+01_指標庫!$H$19*IF(ISNUMBER($AK1963),AV1963,0)+01_指標庫!$H$20*IF(ISNUMBER($BB1963),BB1963,0)+01_指標庫!$H$21*IF(ISNUMBER($BC1963),BC1963,0))/AW1963,1))</f>
        <v>75.5</v>
      </c>
      <c r="AY1963" s="60"/>
      <c r="AZ1963" s="60"/>
      <c r="BA1963" s="58" t="n">
        <f aca="false">AVERAGE($E1959:$E1963)/AVERAGE($E1954:$E1963)-1</f>
        <v>-0.0182486397467361</v>
      </c>
      <c r="BB1963" s="59" t="n">
        <f aca="false">IF(ISNUMBER($BA1963),IF(OR($S1963&lt;=-0.03,$BA1963&lt;-0.003),0,IF(OR($S1963&lt;=-0.02,$BA1963&lt;0.01),50,100)),"")</f>
        <v>0</v>
      </c>
      <c r="BC1963" s="0" t="str">
        <f aca="false">IF(OR(COUNT($AZ1963)=0,COUNT($AZ1962)=0),"",IF(OR($AY1963/$AZ1962-1&lt;=-0.03,$AZ1963/$AZ1962-1&lt;=-0.045,IF(COUNT($AZ1954:$AZ1963)=10,AVERAGE($AZ1959:$AZ1963)/AVERAGE($AZ1954:$AZ1963)-1&lt;-0.01,FALSE())),0,IF(OR($AZ1963/$AZ1962-1&lt;=-0.02,IF(COUNT($AZ1954:$AZ1963)=10,AVERAGE($AZ1959:$AZ1963)/AVERAGE($AZ1954:$AZ1963)-1&lt;0.005,FALSE())),50,100)))</f>
        <v/>
      </c>
    </row>
    <row r="1964" customFormat="false" ht="15" hidden="false" customHeight="true" outlineLevel="0" collapsed="false">
      <c r="A1964" s="47" t="n">
        <v>1960</v>
      </c>
      <c r="B1964" s="48" t="n">
        <v>45404</v>
      </c>
      <c r="C1964" s="47" t="n">
        <v>2024</v>
      </c>
      <c r="D1964" s="49" t="s">
        <v>236</v>
      </c>
      <c r="E1964" s="50" t="n">
        <v>17210.89</v>
      </c>
      <c r="F1964" s="51" t="n">
        <v>0.057362</v>
      </c>
      <c r="G1964" s="51" t="n">
        <v>-0.061537</v>
      </c>
      <c r="H1964" s="52" t="n">
        <v>0.8163</v>
      </c>
      <c r="I1964" s="53" t="n">
        <v>329</v>
      </c>
      <c r="J1964" s="47" t="s">
        <v>235</v>
      </c>
      <c r="K1964" s="54" t="n">
        <v>16.94</v>
      </c>
      <c r="L1964" s="55" t="n">
        <f aca="false">IF(COUNT(F1964)=0,50,IF(F1964&gt;=0,100,IF(F1964&gt;=-0.02,50,0)))</f>
        <v>100</v>
      </c>
      <c r="M1964" s="55" t="n">
        <f aca="false">IF(COUNT(G1964)=0,50,IF(G1964&gt;-0.06,100,IF(G1964&gt;-0.15,50,0)))</f>
        <v>50</v>
      </c>
      <c r="N1964" s="55" t="n">
        <f aca="false">IF(COUNT(H1964)=0,50,IF(H1964&gt;=0.6,100,IF(H1964&gt;=0.4,50,0)))</f>
        <v>100</v>
      </c>
      <c r="O1964" s="55" t="n">
        <f aca="false">IF(COUNT(I1964)=0,50,IF(J1964="proxy_vix",50,IF(I1964&lt;350,100,IF(I1964&lt;=450,50,0))))</f>
        <v>100</v>
      </c>
      <c r="P1964" s="55" t="n">
        <f aca="false">IF(COUNT(K1964)=0,50,IF(K1964&lt;20,100,IF(K1964&lt;=25,50,0)))</f>
        <v>100</v>
      </c>
      <c r="Q1964" s="54"/>
      <c r="R1964" s="47"/>
      <c r="S1964" s="51" t="n">
        <f aca="false">$E1964/$E1963-1</f>
        <v>0.0101680689531711</v>
      </c>
      <c r="T1964" s="56" t="n">
        <f aca="false">$K1964/$K1963-1</f>
        <v>-0.0946018172100481</v>
      </c>
      <c r="V1964" s="57"/>
      <c r="W1964" s="57"/>
      <c r="Y1964" s="1" t="str">
        <f aca="false">IF(AX1964&gt;=70,"EASY",IF(AX1964&gt;40,"UNCERTAIN","HARD"))</f>
        <v>EASY</v>
      </c>
      <c r="AA1964" s="58" t="n">
        <f aca="false">IF($A1964&lt;200,"",AVERAGE($E1915:$E1964)/AVERAGE($E1765:$E1964)-1)</f>
        <v>0.103447581427227</v>
      </c>
      <c r="AB1964" s="59" t="n">
        <f aca="false">LOOKUP($B1964,07_L1政策步階!$A$4:$A$14,07_L1政策步階!$C$4:$C$14)</f>
        <v>0</v>
      </c>
      <c r="AC1964" s="57"/>
      <c r="AD1964" s="57"/>
      <c r="AE1964" s="57"/>
      <c r="AF1964" s="57"/>
      <c r="AG1964" s="57"/>
      <c r="AH1964" s="57"/>
      <c r="AI1964" s="57"/>
      <c r="AJ1964" s="57"/>
      <c r="AK1964" s="57"/>
      <c r="AL1964" s="59" t="n">
        <f aca="false">IF(ISNUMBER($AA1964),IF($AA1964&gt;=0.005,100,IF($AA1964&gt;=-0.015,50,0)),"")</f>
        <v>100</v>
      </c>
      <c r="AM1964" s="59" t="n">
        <f aca="false">IF(ISNUMBER($AB1964),IF($AB1964=1,100,IF($AB1964=0,50,0)),"")</f>
        <v>50</v>
      </c>
      <c r="AN1964" s="0" t="str">
        <f aca="false">IF(ISNUMBER($AC1964),IF($AC1964&gt;=0.001,100,IF($AC1964&gt;=-0.003,50,0)),"")</f>
        <v/>
      </c>
      <c r="AO1964" s="0" t="str">
        <f aca="false">IF(ISNUMBER($AD1964),IF($AD1964&gt;=0.04,100,IF($AD1964&gt;=0,50,0)),"")</f>
        <v/>
      </c>
      <c r="AP1964" s="0" t="str">
        <f aca="false">IF(ISNUMBER($AE1964),IF($AE1964&gt;=25,100,IF($AE1964&gt;=-75,50,0)),"")</f>
        <v/>
      </c>
      <c r="AQ1964" s="0" t="str">
        <f aca="false">IF(ISNUMBER($AF1964),IF($AF1964&gt;0,100,IF($AF1964&gt;=-50,50,0)),"")</f>
        <v/>
      </c>
      <c r="AR1964" s="0" t="str">
        <f aca="false">IF(ISNUMBER($AG1964),IF($AG1964=1,100,IF($AG1964=0,50,0)),"")</f>
        <v/>
      </c>
      <c r="AS1964" s="0" t="str">
        <f aca="false">IF(ISNUMBER($AH1964),IF($AH1964&lt;0,100,IF($AH1964&lt;=20,50,0)),"")</f>
        <v/>
      </c>
      <c r="AT1964" s="0" t="str">
        <f aca="false">IF(ISNUMBER($AI1964),IF($AI1964&lt;0.95,100,IF($AI1964&lt;=1,50,0)),"")</f>
        <v/>
      </c>
      <c r="AU1964" s="0" t="str">
        <f aca="false">IF(ISNUMBER($AJ1964),IF($AJ1964&lt;30,0,IF($AJ1964&lt;40,50,IF($AJ1964&lt;=90,100,50))),"")</f>
        <v/>
      </c>
      <c r="AV1964" s="0" t="str">
        <f aca="false">IF(ISNUMBER($AK1964),IF($AK1964&gt;-0.2,100,IF($AK1964&gt;=-0.4,50,0)),"")</f>
        <v/>
      </c>
      <c r="AW1964" s="59" t="n">
        <f aca="false">01_指標庫!$H$4*ISNUMBER($F1964)+01_指標庫!$H$5*ISNUMBER($AA1964)+01_指標庫!$H$6*ISNUMBER($G1964)+01_指標庫!$H$7*ISNUMBER($H1964)+01_指標庫!$H$8*ISNUMBER($AF1964)+01_指標庫!$H$9*ISNUMBER($AG1964)+01_指標庫!$H$10*ISNUMBER($AB1964)+01_指標庫!$H$11*ISNUMBER($AC1964)+01_指標庫!$H$12*ISNUMBER($AD1964)+01_指標庫!$H$13*ISNUMBER($AE1964)+01_指標庫!$H$14*ISNUMBER($I1964)+01_指標庫!$H$15*ISNUMBER($AH1964)+01_指標庫!$H$16*ISNUMBER($K1964)+01_指標庫!$H$17*ISNUMBER($AI1964)+01_指標庫!$H$18*ISNUMBER($AJ1964)+01_指標庫!$H$19*ISNUMBER($AK1964)+01_指標庫!$H$20*ISNUMBER($BB1964)+01_指標庫!$H$21*ISNUMBER($BC1964)</f>
        <v>51</v>
      </c>
      <c r="AX1964" s="59" t="n">
        <f aca="false">IF(AW1964=0,50,ROUND((01_指標庫!$H$4*IF(ISNUMBER($F1964),L1964,0)+01_指標庫!$H$5*IF(ISNUMBER($AA1964),AL1964,0)+01_指標庫!$H$6*IF(ISNUMBER($G1964),M1964,0)+01_指標庫!$H$7*IF(ISNUMBER($H1964),N1964,0)+01_指標庫!$H$8*IF(ISNUMBER($AF1964),AQ1964,0)+01_指標庫!$H$9*IF(ISNUMBER($AG1964),AR1964,0)+01_指標庫!$H$10*IF(ISNUMBER($AB1964),AM1964,0)+01_指標庫!$H$11*IF(ISNUMBER($AC1964),AN1964,0)+01_指標庫!$H$12*IF(ISNUMBER($AD1964),AO1964,0)+01_指標庫!$H$13*IF(ISNUMBER($AE1964),AP1964,0)+01_指標庫!$H$14*IF(ISNUMBER($I1964),O1964,0)+01_指標庫!$H$15*IF(ISNUMBER($AH1964),AS1964,0)+01_指標庫!$H$16*IF(ISNUMBER($K1964),P1964,0)+01_指標庫!$H$17*IF(ISNUMBER($AI1964),AT1964,0)+01_指標庫!$H$18*IF(ISNUMBER($AJ1964),AU1964,0)+01_指標庫!$H$19*IF(ISNUMBER($AK1964),AV1964,0)+01_指標庫!$H$20*IF(ISNUMBER($BB1964),BB1964,0)+01_指標庫!$H$21*IF(ISNUMBER($BC1964),BC1964,0))/AW1964,1))</f>
        <v>75.5</v>
      </c>
      <c r="AY1964" s="60"/>
      <c r="AZ1964" s="60"/>
      <c r="BA1964" s="58" t="n">
        <f aca="false">AVERAGE($E1960:$E1964)/AVERAGE($E1955:$E1964)-1</f>
        <v>-0.0189196847737748</v>
      </c>
      <c r="BB1964" s="59" t="n">
        <f aca="false">IF(ISNUMBER($BA1964),IF(OR($S1964&lt;=-0.03,$BA1964&lt;-0.003),0,IF(OR($S1964&lt;=-0.02,$BA1964&lt;0.01),50,100)),"")</f>
        <v>0</v>
      </c>
      <c r="BC1964" s="0" t="str">
        <f aca="false">IF(OR(COUNT($AZ1964)=0,COUNT($AZ1963)=0),"",IF(OR($AY1964/$AZ1963-1&lt;=-0.03,$AZ1964/$AZ1963-1&lt;=-0.045,IF(COUNT($AZ1955:$AZ1964)=10,AVERAGE($AZ1960:$AZ1964)/AVERAGE($AZ1955:$AZ1964)-1&lt;-0.01,FALSE())),0,IF(OR($AZ1964/$AZ1963-1&lt;=-0.02,IF(COUNT($AZ1955:$AZ1964)=10,AVERAGE($AZ1960:$AZ1964)/AVERAGE($AZ1955:$AZ1964)-1&lt;0.005,FALSE())),50,100)))</f>
        <v/>
      </c>
    </row>
    <row r="1965" customFormat="false" ht="15" hidden="false" customHeight="true" outlineLevel="0" collapsed="false">
      <c r="A1965" s="47" t="n">
        <v>1961</v>
      </c>
      <c r="B1965" s="48" t="n">
        <v>45405</v>
      </c>
      <c r="C1965" s="47" t="n">
        <v>2024</v>
      </c>
      <c r="D1965" s="49" t="s">
        <v>237</v>
      </c>
      <c r="E1965" s="50" t="n">
        <v>17471.47</v>
      </c>
      <c r="F1965" s="51" t="n">
        <v>0.072569</v>
      </c>
      <c r="G1965" s="51" t="n">
        <v>-0.047328</v>
      </c>
      <c r="H1965" s="52" t="n">
        <v>0.8163</v>
      </c>
      <c r="I1965" s="53" t="n">
        <v>320</v>
      </c>
      <c r="J1965" s="47" t="s">
        <v>235</v>
      </c>
      <c r="K1965" s="54" t="n">
        <v>15.69</v>
      </c>
      <c r="L1965" s="55" t="n">
        <f aca="false">IF(COUNT(F1965)=0,50,IF(F1965&gt;=0,100,IF(F1965&gt;=-0.02,50,0)))</f>
        <v>100</v>
      </c>
      <c r="M1965" s="55" t="n">
        <f aca="false">IF(COUNT(G1965)=0,50,IF(G1965&gt;-0.06,100,IF(G1965&gt;-0.15,50,0)))</f>
        <v>100</v>
      </c>
      <c r="N1965" s="55" t="n">
        <f aca="false">IF(COUNT(H1965)=0,50,IF(H1965&gt;=0.6,100,IF(H1965&gt;=0.4,50,0)))</f>
        <v>100</v>
      </c>
      <c r="O1965" s="55" t="n">
        <f aca="false">IF(COUNT(I1965)=0,50,IF(J1965="proxy_vix",50,IF(I1965&lt;350,100,IF(I1965&lt;=450,50,0))))</f>
        <v>100</v>
      </c>
      <c r="P1965" s="55" t="n">
        <f aca="false">IF(COUNT(K1965)=0,50,IF(K1965&lt;20,100,IF(K1965&lt;=25,50,0)))</f>
        <v>100</v>
      </c>
      <c r="Q1965" s="54"/>
      <c r="R1965" s="47"/>
      <c r="S1965" s="51" t="n">
        <f aca="false">$E1965/$E1964-1</f>
        <v>0.0151404140053188</v>
      </c>
      <c r="T1965" s="56" t="n">
        <f aca="false">$K1965/$K1964-1</f>
        <v>-0.0737898465171194</v>
      </c>
      <c r="V1965" s="57"/>
      <c r="W1965" s="57"/>
      <c r="Y1965" s="1" t="str">
        <f aca="false">IF(AX1965&gt;=70,"EASY",IF(AX1965&gt;40,"UNCERTAIN","HARD"))</f>
        <v>EASY</v>
      </c>
      <c r="AA1965" s="58" t="n">
        <f aca="false">IF($A1965&lt;200,"",AVERAGE($E1916:$E1965)/AVERAGE($E1766:$E1965)-1)</f>
        <v>0.102020197388066</v>
      </c>
      <c r="AB1965" s="59" t="n">
        <f aca="false">LOOKUP($B1965,07_L1政策步階!$A$4:$A$14,07_L1政策步階!$C$4:$C$14)</f>
        <v>0</v>
      </c>
      <c r="AC1965" s="57"/>
      <c r="AD1965" s="57"/>
      <c r="AE1965" s="57"/>
      <c r="AF1965" s="57"/>
      <c r="AG1965" s="57"/>
      <c r="AH1965" s="57"/>
      <c r="AI1965" s="57"/>
      <c r="AJ1965" s="57"/>
      <c r="AK1965" s="57"/>
      <c r="AL1965" s="59" t="n">
        <f aca="false">IF(ISNUMBER($AA1965),IF($AA1965&gt;=0.005,100,IF($AA1965&gt;=-0.015,50,0)),"")</f>
        <v>100</v>
      </c>
      <c r="AM1965" s="59" t="n">
        <f aca="false">IF(ISNUMBER($AB1965),IF($AB1965=1,100,IF($AB1965=0,50,0)),"")</f>
        <v>50</v>
      </c>
      <c r="AN1965" s="0" t="str">
        <f aca="false">IF(ISNUMBER($AC1965),IF($AC1965&gt;=0.001,100,IF($AC1965&gt;=-0.003,50,0)),"")</f>
        <v/>
      </c>
      <c r="AO1965" s="0" t="str">
        <f aca="false">IF(ISNUMBER($AD1965),IF($AD1965&gt;=0.04,100,IF($AD1965&gt;=0,50,0)),"")</f>
        <v/>
      </c>
      <c r="AP1965" s="0" t="str">
        <f aca="false">IF(ISNUMBER($AE1965),IF($AE1965&gt;=25,100,IF($AE1965&gt;=-75,50,0)),"")</f>
        <v/>
      </c>
      <c r="AQ1965" s="0" t="str">
        <f aca="false">IF(ISNUMBER($AF1965),IF($AF1965&gt;0,100,IF($AF1965&gt;=-50,50,0)),"")</f>
        <v/>
      </c>
      <c r="AR1965" s="0" t="str">
        <f aca="false">IF(ISNUMBER($AG1965),IF($AG1965=1,100,IF($AG1965=0,50,0)),"")</f>
        <v/>
      </c>
      <c r="AS1965" s="0" t="str">
        <f aca="false">IF(ISNUMBER($AH1965),IF($AH1965&lt;0,100,IF($AH1965&lt;=20,50,0)),"")</f>
        <v/>
      </c>
      <c r="AT1965" s="0" t="str">
        <f aca="false">IF(ISNUMBER($AI1965),IF($AI1965&lt;0.95,100,IF($AI1965&lt;=1,50,0)),"")</f>
        <v/>
      </c>
      <c r="AU1965" s="0" t="str">
        <f aca="false">IF(ISNUMBER($AJ1965),IF($AJ1965&lt;30,0,IF($AJ1965&lt;40,50,IF($AJ1965&lt;=90,100,50))),"")</f>
        <v/>
      </c>
      <c r="AV1965" s="0" t="str">
        <f aca="false">IF(ISNUMBER($AK1965),IF($AK1965&gt;-0.2,100,IF($AK1965&gt;=-0.4,50,0)),"")</f>
        <v/>
      </c>
      <c r="AW1965" s="59" t="n">
        <f aca="false">01_指標庫!$H$4*ISNUMBER($F1965)+01_指標庫!$H$5*ISNUMBER($AA1965)+01_指標庫!$H$6*ISNUMBER($G1965)+01_指標庫!$H$7*ISNUMBER($H1965)+01_指標庫!$H$8*ISNUMBER($AF1965)+01_指標庫!$H$9*ISNUMBER($AG1965)+01_指標庫!$H$10*ISNUMBER($AB1965)+01_指標庫!$H$11*ISNUMBER($AC1965)+01_指標庫!$H$12*ISNUMBER($AD1965)+01_指標庫!$H$13*ISNUMBER($AE1965)+01_指標庫!$H$14*ISNUMBER($I1965)+01_指標庫!$H$15*ISNUMBER($AH1965)+01_指標庫!$H$16*ISNUMBER($K1965)+01_指標庫!$H$17*ISNUMBER($AI1965)+01_指標庫!$H$18*ISNUMBER($AJ1965)+01_指標庫!$H$19*ISNUMBER($AK1965)+01_指標庫!$H$20*ISNUMBER($BB1965)+01_指標庫!$H$21*ISNUMBER($BC1965)</f>
        <v>51</v>
      </c>
      <c r="AX1965" s="59" t="n">
        <f aca="false">IF(AW1965=0,50,ROUND((01_指標庫!$H$4*IF(ISNUMBER($F1965),L1965,0)+01_指標庫!$H$5*IF(ISNUMBER($AA1965),AL1965,0)+01_指標庫!$H$6*IF(ISNUMBER($G1965),M1965,0)+01_指標庫!$H$7*IF(ISNUMBER($H1965),N1965,0)+01_指標庫!$H$8*IF(ISNUMBER($AF1965),AQ1965,0)+01_指標庫!$H$9*IF(ISNUMBER($AG1965),AR1965,0)+01_指標庫!$H$10*IF(ISNUMBER($AB1965),AM1965,0)+01_指標庫!$H$11*IF(ISNUMBER($AC1965),AN1965,0)+01_指標庫!$H$12*IF(ISNUMBER($AD1965),AO1965,0)+01_指標庫!$H$13*IF(ISNUMBER($AE1965),AP1965,0)+01_指標庫!$H$14*IF(ISNUMBER($I1965),O1965,0)+01_指標庫!$H$15*IF(ISNUMBER($AH1965),AS1965,0)+01_指標庫!$H$16*IF(ISNUMBER($K1965),P1965,0)+01_指標庫!$H$17*IF(ISNUMBER($AI1965),AT1965,0)+01_指標庫!$H$18*IF(ISNUMBER($AJ1965),AU1965,0)+01_指標庫!$H$19*IF(ISNUMBER($AK1965),AV1965,0)+01_指標庫!$H$20*IF(ISNUMBER($BB1965),BB1965,0)+01_指標庫!$H$21*IF(ISNUMBER($BC1965),BC1965,0))/AW1965,1))</f>
        <v>83.3</v>
      </c>
      <c r="AY1965" s="60"/>
      <c r="AZ1965" s="60"/>
      <c r="BA1965" s="58" t="n">
        <f aca="false">AVERAGE($E1961:$E1965)/AVERAGE($E1956:$E1965)-1</f>
        <v>-0.0177808463956882</v>
      </c>
      <c r="BB1965" s="59" t="n">
        <f aca="false">IF(ISNUMBER($BA1965),IF(OR($S1965&lt;=-0.03,$BA1965&lt;-0.003),0,IF(OR($S1965&lt;=-0.02,$BA1965&lt;0.01),50,100)),"")</f>
        <v>0</v>
      </c>
      <c r="BC1965" s="0" t="str">
        <f aca="false">IF(OR(COUNT($AZ1965)=0,COUNT($AZ1964)=0),"",IF(OR($AY1965/$AZ1964-1&lt;=-0.03,$AZ1965/$AZ1964-1&lt;=-0.045,IF(COUNT($AZ1956:$AZ1965)=10,AVERAGE($AZ1961:$AZ1965)/AVERAGE($AZ1956:$AZ1965)-1&lt;-0.01,FALSE())),0,IF(OR($AZ1965/$AZ1964-1&lt;=-0.02,IF(COUNT($AZ1956:$AZ1965)=10,AVERAGE($AZ1961:$AZ1965)/AVERAGE($AZ1956:$AZ1965)-1&lt;0.005,FALSE())),50,100)))</f>
        <v/>
      </c>
    </row>
    <row r="1966" customFormat="false" ht="15" hidden="false" customHeight="true" outlineLevel="0" collapsed="false">
      <c r="A1966" s="47" t="n">
        <v>1962</v>
      </c>
      <c r="B1966" s="48" t="n">
        <v>45406</v>
      </c>
      <c r="C1966" s="47" t="n">
        <v>2024</v>
      </c>
      <c r="D1966" s="49" t="s">
        <v>238</v>
      </c>
      <c r="E1966" s="50" t="n">
        <v>17526.8</v>
      </c>
      <c r="F1966" s="51" t="n">
        <v>0.075147</v>
      </c>
      <c r="G1966" s="51" t="n">
        <v>-0.044311</v>
      </c>
      <c r="H1966" s="52" t="n">
        <v>0.7959</v>
      </c>
      <c r="I1966" s="53" t="n">
        <v>319</v>
      </c>
      <c r="J1966" s="47" t="s">
        <v>235</v>
      </c>
      <c r="K1966" s="54" t="n">
        <v>15.97</v>
      </c>
      <c r="L1966" s="55" t="n">
        <f aca="false">IF(COUNT(F1966)=0,50,IF(F1966&gt;=0,100,IF(F1966&gt;=-0.02,50,0)))</f>
        <v>100</v>
      </c>
      <c r="M1966" s="55" t="n">
        <f aca="false">IF(COUNT(G1966)=0,50,IF(G1966&gt;-0.06,100,IF(G1966&gt;-0.15,50,0)))</f>
        <v>100</v>
      </c>
      <c r="N1966" s="55" t="n">
        <f aca="false">IF(COUNT(H1966)=0,50,IF(H1966&gt;=0.6,100,IF(H1966&gt;=0.4,50,0)))</f>
        <v>100</v>
      </c>
      <c r="O1966" s="55" t="n">
        <f aca="false">IF(COUNT(I1966)=0,50,IF(J1966="proxy_vix",50,IF(I1966&lt;350,100,IF(I1966&lt;=450,50,0))))</f>
        <v>100</v>
      </c>
      <c r="P1966" s="55" t="n">
        <f aca="false">IF(COUNT(K1966)=0,50,IF(K1966&lt;20,100,IF(K1966&lt;=25,50,0)))</f>
        <v>100</v>
      </c>
      <c r="Q1966" s="54"/>
      <c r="R1966" s="47"/>
      <c r="S1966" s="51" t="n">
        <f aca="false">$E1966/$E1965-1</f>
        <v>0.00316687720037279</v>
      </c>
      <c r="T1966" s="56" t="n">
        <f aca="false">$K1966/$K1965-1</f>
        <v>0.0178457616316126</v>
      </c>
      <c r="V1966" s="57"/>
      <c r="W1966" s="57"/>
      <c r="Y1966" s="1" t="str">
        <f aca="false">IF(AX1966&gt;=70,"EASY",IF(AX1966&gt;40,"UNCERTAIN","HARD"))</f>
        <v>EASY</v>
      </c>
      <c r="AA1966" s="58" t="n">
        <f aca="false">IF($A1966&lt;200,"",AVERAGE($E1917:$E1966)/AVERAGE($E1767:$E1966)-1)</f>
        <v>0.10074495900583</v>
      </c>
      <c r="AB1966" s="59" t="n">
        <f aca="false">LOOKUP($B1966,07_L1政策步階!$A$4:$A$14,07_L1政策步階!$C$4:$C$14)</f>
        <v>0</v>
      </c>
      <c r="AC1966" s="57"/>
      <c r="AD1966" s="57"/>
      <c r="AE1966" s="57"/>
      <c r="AF1966" s="57"/>
      <c r="AG1966" s="57"/>
      <c r="AH1966" s="57"/>
      <c r="AI1966" s="57"/>
      <c r="AJ1966" s="57"/>
      <c r="AK1966" s="57"/>
      <c r="AL1966" s="59" t="n">
        <f aca="false">IF(ISNUMBER($AA1966),IF($AA1966&gt;=0.005,100,IF($AA1966&gt;=-0.015,50,0)),"")</f>
        <v>100</v>
      </c>
      <c r="AM1966" s="59" t="n">
        <f aca="false">IF(ISNUMBER($AB1966),IF($AB1966=1,100,IF($AB1966=0,50,0)),"")</f>
        <v>50</v>
      </c>
      <c r="AN1966" s="0" t="str">
        <f aca="false">IF(ISNUMBER($AC1966),IF($AC1966&gt;=0.001,100,IF($AC1966&gt;=-0.003,50,0)),"")</f>
        <v/>
      </c>
      <c r="AO1966" s="0" t="str">
        <f aca="false">IF(ISNUMBER($AD1966),IF($AD1966&gt;=0.04,100,IF($AD1966&gt;=0,50,0)),"")</f>
        <v/>
      </c>
      <c r="AP1966" s="0" t="str">
        <f aca="false">IF(ISNUMBER($AE1966),IF($AE1966&gt;=25,100,IF($AE1966&gt;=-75,50,0)),"")</f>
        <v/>
      </c>
      <c r="AQ1966" s="0" t="str">
        <f aca="false">IF(ISNUMBER($AF1966),IF($AF1966&gt;0,100,IF($AF1966&gt;=-50,50,0)),"")</f>
        <v/>
      </c>
      <c r="AR1966" s="0" t="str">
        <f aca="false">IF(ISNUMBER($AG1966),IF($AG1966=1,100,IF($AG1966=0,50,0)),"")</f>
        <v/>
      </c>
      <c r="AS1966" s="0" t="str">
        <f aca="false">IF(ISNUMBER($AH1966),IF($AH1966&lt;0,100,IF($AH1966&lt;=20,50,0)),"")</f>
        <v/>
      </c>
      <c r="AT1966" s="0" t="str">
        <f aca="false">IF(ISNUMBER($AI1966),IF($AI1966&lt;0.95,100,IF($AI1966&lt;=1,50,0)),"")</f>
        <v/>
      </c>
      <c r="AU1966" s="0" t="str">
        <f aca="false">IF(ISNUMBER($AJ1966),IF($AJ1966&lt;30,0,IF($AJ1966&lt;40,50,IF($AJ1966&lt;=90,100,50))),"")</f>
        <v/>
      </c>
      <c r="AV1966" s="0" t="str">
        <f aca="false">IF(ISNUMBER($AK1966),IF($AK1966&gt;-0.2,100,IF($AK1966&gt;=-0.4,50,0)),"")</f>
        <v/>
      </c>
      <c r="AW1966" s="59" t="n">
        <f aca="false">01_指標庫!$H$4*ISNUMBER($F1966)+01_指標庫!$H$5*ISNUMBER($AA1966)+01_指標庫!$H$6*ISNUMBER($G1966)+01_指標庫!$H$7*ISNUMBER($H1966)+01_指標庫!$H$8*ISNUMBER($AF1966)+01_指標庫!$H$9*ISNUMBER($AG1966)+01_指標庫!$H$10*ISNUMBER($AB1966)+01_指標庫!$H$11*ISNUMBER($AC1966)+01_指標庫!$H$12*ISNUMBER($AD1966)+01_指標庫!$H$13*ISNUMBER($AE1966)+01_指標庫!$H$14*ISNUMBER($I1966)+01_指標庫!$H$15*ISNUMBER($AH1966)+01_指標庫!$H$16*ISNUMBER($K1966)+01_指標庫!$H$17*ISNUMBER($AI1966)+01_指標庫!$H$18*ISNUMBER($AJ1966)+01_指標庫!$H$19*ISNUMBER($AK1966)+01_指標庫!$H$20*ISNUMBER($BB1966)+01_指標庫!$H$21*ISNUMBER($BC1966)</f>
        <v>51</v>
      </c>
      <c r="AX1966" s="59" t="n">
        <f aca="false">IF(AW1966=0,50,ROUND((01_指標庫!$H$4*IF(ISNUMBER($F1966),L1966,0)+01_指標庫!$H$5*IF(ISNUMBER($AA1966),AL1966,0)+01_指標庫!$H$6*IF(ISNUMBER($G1966),M1966,0)+01_指標庫!$H$7*IF(ISNUMBER($H1966),N1966,0)+01_指標庫!$H$8*IF(ISNUMBER($AF1966),AQ1966,0)+01_指標庫!$H$9*IF(ISNUMBER($AG1966),AR1966,0)+01_指標庫!$H$10*IF(ISNUMBER($AB1966),AM1966,0)+01_指標庫!$H$11*IF(ISNUMBER($AC1966),AN1966,0)+01_指標庫!$H$12*IF(ISNUMBER($AD1966),AO1966,0)+01_指標庫!$H$13*IF(ISNUMBER($AE1966),AP1966,0)+01_指標庫!$H$14*IF(ISNUMBER($I1966),O1966,0)+01_指標庫!$H$15*IF(ISNUMBER($AH1966),AS1966,0)+01_指標庫!$H$16*IF(ISNUMBER($K1966),P1966,0)+01_指標庫!$H$17*IF(ISNUMBER($AI1966),AT1966,0)+01_指標庫!$H$18*IF(ISNUMBER($AJ1966),AU1966,0)+01_指標庫!$H$19*IF(ISNUMBER($AK1966),AV1966,0)+01_指標庫!$H$20*IF(ISNUMBER($BB1966),BB1966,0)+01_指標庫!$H$21*IF(ISNUMBER($BC1966),BC1966,0))/AW1966,1))</f>
        <v>83.3</v>
      </c>
      <c r="AY1966" s="60"/>
      <c r="AZ1966" s="60"/>
      <c r="BA1966" s="58" t="n">
        <f aca="false">AVERAGE($E1962:$E1966)/AVERAGE($E1957:$E1966)-1</f>
        <v>-0.0146955620364744</v>
      </c>
      <c r="BB1966" s="59" t="n">
        <f aca="false">IF(ISNUMBER($BA1966),IF(OR($S1966&lt;=-0.03,$BA1966&lt;-0.003),0,IF(OR($S1966&lt;=-0.02,$BA1966&lt;0.01),50,100)),"")</f>
        <v>0</v>
      </c>
      <c r="BC1966" s="0" t="str">
        <f aca="false">IF(OR(COUNT($AZ1966)=0,COUNT($AZ1965)=0),"",IF(OR($AY1966/$AZ1965-1&lt;=-0.03,$AZ1966/$AZ1965-1&lt;=-0.045,IF(COUNT($AZ1957:$AZ1966)=10,AVERAGE($AZ1962:$AZ1966)/AVERAGE($AZ1957:$AZ1966)-1&lt;-0.01,FALSE())),0,IF(OR($AZ1966/$AZ1965-1&lt;=-0.02,IF(COUNT($AZ1957:$AZ1966)=10,AVERAGE($AZ1962:$AZ1966)/AVERAGE($AZ1957:$AZ1966)-1&lt;0.005,FALSE())),50,100)))</f>
        <v/>
      </c>
    </row>
    <row r="1967" customFormat="false" ht="15" hidden="false" customHeight="true" outlineLevel="0" collapsed="false">
      <c r="A1967" s="47" t="n">
        <v>1963</v>
      </c>
      <c r="B1967" s="48" t="n">
        <v>45407</v>
      </c>
      <c r="C1967" s="47" t="n">
        <v>2024</v>
      </c>
      <c r="D1967" s="49" t="s">
        <v>239</v>
      </c>
      <c r="E1967" s="50" t="n">
        <v>17430.5</v>
      </c>
      <c r="F1967" s="51" t="n">
        <v>0.068482</v>
      </c>
      <c r="G1967" s="51" t="n">
        <v>-0.049562</v>
      </c>
      <c r="H1967" s="52" t="n">
        <v>0.7755</v>
      </c>
      <c r="I1967" s="53" t="n">
        <v>324</v>
      </c>
      <c r="J1967" s="47" t="s">
        <v>235</v>
      </c>
      <c r="K1967" s="54" t="n">
        <v>15.37</v>
      </c>
      <c r="L1967" s="55" t="n">
        <f aca="false">IF(COUNT(F1967)=0,50,IF(F1967&gt;=0,100,IF(F1967&gt;=-0.02,50,0)))</f>
        <v>100</v>
      </c>
      <c r="M1967" s="55" t="n">
        <f aca="false">IF(COUNT(G1967)=0,50,IF(G1967&gt;-0.06,100,IF(G1967&gt;-0.15,50,0)))</f>
        <v>100</v>
      </c>
      <c r="N1967" s="55" t="n">
        <f aca="false">IF(COUNT(H1967)=0,50,IF(H1967&gt;=0.6,100,IF(H1967&gt;=0.4,50,0)))</f>
        <v>100</v>
      </c>
      <c r="O1967" s="55" t="n">
        <f aca="false">IF(COUNT(I1967)=0,50,IF(J1967="proxy_vix",50,IF(I1967&lt;350,100,IF(I1967&lt;=450,50,0))))</f>
        <v>100</v>
      </c>
      <c r="P1967" s="55" t="n">
        <f aca="false">IF(COUNT(K1967)=0,50,IF(K1967&lt;20,100,IF(K1967&lt;=25,50,0)))</f>
        <v>100</v>
      </c>
      <c r="Q1967" s="54"/>
      <c r="R1967" s="47"/>
      <c r="S1967" s="51" t="n">
        <f aca="false">$E1967/$E1966-1</f>
        <v>-0.00549444279617495</v>
      </c>
      <c r="T1967" s="56" t="n">
        <f aca="false">$K1967/$K1966-1</f>
        <v>-0.0375704445835944</v>
      </c>
      <c r="V1967" s="57"/>
      <c r="W1967" s="57"/>
      <c r="Y1967" s="1" t="str">
        <f aca="false">IF(AX1967&gt;=70,"EASY",IF(AX1967&gt;40,"UNCERTAIN","HARD"))</f>
        <v>EASY</v>
      </c>
      <c r="AA1967" s="58" t="n">
        <f aca="false">IF($A1967&lt;200,"",AVERAGE($E1918:$E1967)/AVERAGE($E1768:$E1967)-1)</f>
        <v>0.0997568141634779</v>
      </c>
      <c r="AB1967" s="59" t="n">
        <f aca="false">LOOKUP($B1967,07_L1政策步階!$A$4:$A$14,07_L1政策步階!$C$4:$C$14)</f>
        <v>0</v>
      </c>
      <c r="AC1967" s="57"/>
      <c r="AD1967" s="57"/>
      <c r="AE1967" s="57"/>
      <c r="AF1967" s="57"/>
      <c r="AG1967" s="57"/>
      <c r="AH1967" s="57"/>
      <c r="AI1967" s="57"/>
      <c r="AJ1967" s="57"/>
      <c r="AK1967" s="57"/>
      <c r="AL1967" s="59" t="n">
        <f aca="false">IF(ISNUMBER($AA1967),IF($AA1967&gt;=0.005,100,IF($AA1967&gt;=-0.015,50,0)),"")</f>
        <v>100</v>
      </c>
      <c r="AM1967" s="59" t="n">
        <f aca="false">IF(ISNUMBER($AB1967),IF($AB1967=1,100,IF($AB1967=0,50,0)),"")</f>
        <v>50</v>
      </c>
      <c r="AN1967" s="0" t="str">
        <f aca="false">IF(ISNUMBER($AC1967),IF($AC1967&gt;=0.001,100,IF($AC1967&gt;=-0.003,50,0)),"")</f>
        <v/>
      </c>
      <c r="AO1967" s="0" t="str">
        <f aca="false">IF(ISNUMBER($AD1967),IF($AD1967&gt;=0.04,100,IF($AD1967&gt;=0,50,0)),"")</f>
        <v/>
      </c>
      <c r="AP1967" s="0" t="str">
        <f aca="false">IF(ISNUMBER($AE1967),IF($AE1967&gt;=25,100,IF($AE1967&gt;=-75,50,0)),"")</f>
        <v/>
      </c>
      <c r="AQ1967" s="0" t="str">
        <f aca="false">IF(ISNUMBER($AF1967),IF($AF1967&gt;0,100,IF($AF1967&gt;=-50,50,0)),"")</f>
        <v/>
      </c>
      <c r="AR1967" s="0" t="str">
        <f aca="false">IF(ISNUMBER($AG1967),IF($AG1967=1,100,IF($AG1967=0,50,0)),"")</f>
        <v/>
      </c>
      <c r="AS1967" s="0" t="str">
        <f aca="false">IF(ISNUMBER($AH1967),IF($AH1967&lt;0,100,IF($AH1967&lt;=20,50,0)),"")</f>
        <v/>
      </c>
      <c r="AT1967" s="0" t="str">
        <f aca="false">IF(ISNUMBER($AI1967),IF($AI1967&lt;0.95,100,IF($AI1967&lt;=1,50,0)),"")</f>
        <v/>
      </c>
      <c r="AU1967" s="0" t="str">
        <f aca="false">IF(ISNUMBER($AJ1967),IF($AJ1967&lt;30,0,IF($AJ1967&lt;40,50,IF($AJ1967&lt;=90,100,50))),"")</f>
        <v/>
      </c>
      <c r="AV1967" s="0" t="str">
        <f aca="false">IF(ISNUMBER($AK1967),IF($AK1967&gt;-0.2,100,IF($AK1967&gt;=-0.4,50,0)),"")</f>
        <v/>
      </c>
      <c r="AW1967" s="59" t="n">
        <f aca="false">01_指標庫!$H$4*ISNUMBER($F1967)+01_指標庫!$H$5*ISNUMBER($AA1967)+01_指標庫!$H$6*ISNUMBER($G1967)+01_指標庫!$H$7*ISNUMBER($H1967)+01_指標庫!$H$8*ISNUMBER($AF1967)+01_指標庫!$H$9*ISNUMBER($AG1967)+01_指標庫!$H$10*ISNUMBER($AB1967)+01_指標庫!$H$11*ISNUMBER($AC1967)+01_指標庫!$H$12*ISNUMBER($AD1967)+01_指標庫!$H$13*ISNUMBER($AE1967)+01_指標庫!$H$14*ISNUMBER($I1967)+01_指標庫!$H$15*ISNUMBER($AH1967)+01_指標庫!$H$16*ISNUMBER($K1967)+01_指標庫!$H$17*ISNUMBER($AI1967)+01_指標庫!$H$18*ISNUMBER($AJ1967)+01_指標庫!$H$19*ISNUMBER($AK1967)+01_指標庫!$H$20*ISNUMBER($BB1967)+01_指標庫!$H$21*ISNUMBER($BC1967)</f>
        <v>51</v>
      </c>
      <c r="AX1967" s="59" t="n">
        <f aca="false">IF(AW1967=0,50,ROUND((01_指標庫!$H$4*IF(ISNUMBER($F1967),L1967,0)+01_指標庫!$H$5*IF(ISNUMBER($AA1967),AL1967,0)+01_指標庫!$H$6*IF(ISNUMBER($G1967),M1967,0)+01_指標庫!$H$7*IF(ISNUMBER($H1967),N1967,0)+01_指標庫!$H$8*IF(ISNUMBER($AF1967),AQ1967,0)+01_指標庫!$H$9*IF(ISNUMBER($AG1967),AR1967,0)+01_指標庫!$H$10*IF(ISNUMBER($AB1967),AM1967,0)+01_指標庫!$H$11*IF(ISNUMBER($AC1967),AN1967,0)+01_指標庫!$H$12*IF(ISNUMBER($AD1967),AO1967,0)+01_指標庫!$H$13*IF(ISNUMBER($AE1967),AP1967,0)+01_指標庫!$H$14*IF(ISNUMBER($I1967),O1967,0)+01_指標庫!$H$15*IF(ISNUMBER($AH1967),AS1967,0)+01_指標庫!$H$16*IF(ISNUMBER($K1967),P1967,0)+01_指標庫!$H$17*IF(ISNUMBER($AI1967),AT1967,0)+01_指標庫!$H$18*IF(ISNUMBER($AJ1967),AU1967,0)+01_指標庫!$H$19*IF(ISNUMBER($AK1967),AV1967,0)+01_指標庫!$H$20*IF(ISNUMBER($BB1967),BB1967,0)+01_指標庫!$H$21*IF(ISNUMBER($BC1967),BC1967,0))/AW1967,1))</f>
        <v>83.3</v>
      </c>
      <c r="AY1967" s="60"/>
      <c r="AZ1967" s="60"/>
      <c r="BA1967" s="58" t="n">
        <f aca="false">AVERAGE($E1963:$E1967)/AVERAGE($E1958:$E1967)-1</f>
        <v>-0.00934114684321696</v>
      </c>
      <c r="BB1967" s="59" t="n">
        <f aca="false">IF(ISNUMBER($BA1967),IF(OR($S1967&lt;=-0.03,$BA1967&lt;-0.003),0,IF(OR($S1967&lt;=-0.02,$BA1967&lt;0.01),50,100)),"")</f>
        <v>0</v>
      </c>
      <c r="BC1967" s="0" t="str">
        <f aca="false">IF(OR(COUNT($AZ1967)=0,COUNT($AZ1966)=0),"",IF(OR($AY1967/$AZ1966-1&lt;=-0.03,$AZ1967/$AZ1966-1&lt;=-0.045,IF(COUNT($AZ1958:$AZ1967)=10,AVERAGE($AZ1963:$AZ1967)/AVERAGE($AZ1958:$AZ1967)-1&lt;-0.01,FALSE())),0,IF(OR($AZ1967/$AZ1966-1&lt;=-0.02,IF(COUNT($AZ1958:$AZ1967)=10,AVERAGE($AZ1963:$AZ1967)/AVERAGE($AZ1958:$AZ1967)-1&lt;0.005,FALSE())),50,100)))</f>
        <v/>
      </c>
    </row>
    <row r="1968" customFormat="false" ht="15" hidden="false" customHeight="true" outlineLevel="0" collapsed="false">
      <c r="A1968" s="47" t="n">
        <v>1964</v>
      </c>
      <c r="B1968" s="48" t="n">
        <v>45408</v>
      </c>
      <c r="C1968" s="47" t="n">
        <v>2024</v>
      </c>
      <c r="D1968" s="49" t="s">
        <v>234</v>
      </c>
      <c r="E1968" s="50" t="n">
        <v>17718.3</v>
      </c>
      <c r="F1968" s="51" t="n">
        <v>0.085322</v>
      </c>
      <c r="G1968" s="51" t="n">
        <v>-0.033869</v>
      </c>
      <c r="H1968" s="52" t="n">
        <v>0.7959</v>
      </c>
      <c r="I1968" s="53" t="n">
        <v>316</v>
      </c>
      <c r="J1968" s="47" t="s">
        <v>235</v>
      </c>
      <c r="K1968" s="54" t="n">
        <v>15.03</v>
      </c>
      <c r="L1968" s="55" t="n">
        <f aca="false">IF(COUNT(F1968)=0,50,IF(F1968&gt;=0,100,IF(F1968&gt;=-0.02,50,0)))</f>
        <v>100</v>
      </c>
      <c r="M1968" s="55" t="n">
        <f aca="false">IF(COUNT(G1968)=0,50,IF(G1968&gt;-0.06,100,IF(G1968&gt;-0.15,50,0)))</f>
        <v>100</v>
      </c>
      <c r="N1968" s="55" t="n">
        <f aca="false">IF(COUNT(H1968)=0,50,IF(H1968&gt;=0.6,100,IF(H1968&gt;=0.4,50,0)))</f>
        <v>100</v>
      </c>
      <c r="O1968" s="55" t="n">
        <f aca="false">IF(COUNT(I1968)=0,50,IF(J1968="proxy_vix",50,IF(I1968&lt;350,100,IF(I1968&lt;=450,50,0))))</f>
        <v>100</v>
      </c>
      <c r="P1968" s="55" t="n">
        <f aca="false">IF(COUNT(K1968)=0,50,IF(K1968&lt;20,100,IF(K1968&lt;=25,50,0)))</f>
        <v>100</v>
      </c>
      <c r="Q1968" s="54"/>
      <c r="R1968" s="47"/>
      <c r="S1968" s="51" t="n">
        <f aca="false">$E1968/$E1967-1</f>
        <v>0.016511287685379</v>
      </c>
      <c r="T1968" s="56" t="n">
        <f aca="false">$K1968/$K1967-1</f>
        <v>-0.022121014964216</v>
      </c>
      <c r="V1968" s="57"/>
      <c r="W1968" s="57"/>
      <c r="Y1968" s="1" t="str">
        <f aca="false">IF(AX1968&gt;=70,"EASY",IF(AX1968&gt;40,"UNCERTAIN","HARD"))</f>
        <v>EASY</v>
      </c>
      <c r="AA1968" s="58" t="n">
        <f aca="false">IF($A1968&lt;200,"",AVERAGE($E1919:$E1968)/AVERAGE($E1769:$E1968)-1)</f>
        <v>0.098835270443181</v>
      </c>
      <c r="AB1968" s="59" t="n">
        <f aca="false">LOOKUP($B1968,07_L1政策步階!$A$4:$A$14,07_L1政策步階!$C$4:$C$14)</f>
        <v>0</v>
      </c>
      <c r="AC1968" s="57"/>
      <c r="AD1968" s="57"/>
      <c r="AE1968" s="57"/>
      <c r="AF1968" s="57"/>
      <c r="AG1968" s="57"/>
      <c r="AH1968" s="57"/>
      <c r="AI1968" s="57"/>
      <c r="AJ1968" s="57"/>
      <c r="AK1968" s="57"/>
      <c r="AL1968" s="59" t="n">
        <f aca="false">IF(ISNUMBER($AA1968),IF($AA1968&gt;=0.005,100,IF($AA1968&gt;=-0.015,50,0)),"")</f>
        <v>100</v>
      </c>
      <c r="AM1968" s="59" t="n">
        <f aca="false">IF(ISNUMBER($AB1968),IF($AB1968=1,100,IF($AB1968=0,50,0)),"")</f>
        <v>50</v>
      </c>
      <c r="AN1968" s="0" t="str">
        <f aca="false">IF(ISNUMBER($AC1968),IF($AC1968&gt;=0.001,100,IF($AC1968&gt;=-0.003,50,0)),"")</f>
        <v/>
      </c>
      <c r="AO1968" s="0" t="str">
        <f aca="false">IF(ISNUMBER($AD1968),IF($AD1968&gt;=0.04,100,IF($AD1968&gt;=0,50,0)),"")</f>
        <v/>
      </c>
      <c r="AP1968" s="0" t="str">
        <f aca="false">IF(ISNUMBER($AE1968),IF($AE1968&gt;=25,100,IF($AE1968&gt;=-75,50,0)),"")</f>
        <v/>
      </c>
      <c r="AQ1968" s="0" t="str">
        <f aca="false">IF(ISNUMBER($AF1968),IF($AF1968&gt;0,100,IF($AF1968&gt;=-50,50,0)),"")</f>
        <v/>
      </c>
      <c r="AR1968" s="0" t="str">
        <f aca="false">IF(ISNUMBER($AG1968),IF($AG1968=1,100,IF($AG1968=0,50,0)),"")</f>
        <v/>
      </c>
      <c r="AS1968" s="0" t="str">
        <f aca="false">IF(ISNUMBER($AH1968),IF($AH1968&lt;0,100,IF($AH1968&lt;=20,50,0)),"")</f>
        <v/>
      </c>
      <c r="AT1968" s="0" t="str">
        <f aca="false">IF(ISNUMBER($AI1968),IF($AI1968&lt;0.95,100,IF($AI1968&lt;=1,50,0)),"")</f>
        <v/>
      </c>
      <c r="AU1968" s="0" t="str">
        <f aca="false">IF(ISNUMBER($AJ1968),IF($AJ1968&lt;30,0,IF($AJ1968&lt;40,50,IF($AJ1968&lt;=90,100,50))),"")</f>
        <v/>
      </c>
      <c r="AV1968" s="0" t="str">
        <f aca="false">IF(ISNUMBER($AK1968),IF($AK1968&gt;-0.2,100,IF($AK1968&gt;=-0.4,50,0)),"")</f>
        <v/>
      </c>
      <c r="AW1968" s="59" t="n">
        <f aca="false">01_指標庫!$H$4*ISNUMBER($F1968)+01_指標庫!$H$5*ISNUMBER($AA1968)+01_指標庫!$H$6*ISNUMBER($G1968)+01_指標庫!$H$7*ISNUMBER($H1968)+01_指標庫!$H$8*ISNUMBER($AF1968)+01_指標庫!$H$9*ISNUMBER($AG1968)+01_指標庫!$H$10*ISNUMBER($AB1968)+01_指標庫!$H$11*ISNUMBER($AC1968)+01_指標庫!$H$12*ISNUMBER($AD1968)+01_指標庫!$H$13*ISNUMBER($AE1968)+01_指標庫!$H$14*ISNUMBER($I1968)+01_指標庫!$H$15*ISNUMBER($AH1968)+01_指標庫!$H$16*ISNUMBER($K1968)+01_指標庫!$H$17*ISNUMBER($AI1968)+01_指標庫!$H$18*ISNUMBER($AJ1968)+01_指標庫!$H$19*ISNUMBER($AK1968)+01_指標庫!$H$20*ISNUMBER($BB1968)+01_指標庫!$H$21*ISNUMBER($BC1968)</f>
        <v>51</v>
      </c>
      <c r="AX1968" s="59" t="n">
        <f aca="false">IF(AW1968=0,50,ROUND((01_指標庫!$H$4*IF(ISNUMBER($F1968),L1968,0)+01_指標庫!$H$5*IF(ISNUMBER($AA1968),AL1968,0)+01_指標庫!$H$6*IF(ISNUMBER($G1968),M1968,0)+01_指標庫!$H$7*IF(ISNUMBER($H1968),N1968,0)+01_指標庫!$H$8*IF(ISNUMBER($AF1968),AQ1968,0)+01_指標庫!$H$9*IF(ISNUMBER($AG1968),AR1968,0)+01_指標庫!$H$10*IF(ISNUMBER($AB1968),AM1968,0)+01_指標庫!$H$11*IF(ISNUMBER($AC1968),AN1968,0)+01_指標庫!$H$12*IF(ISNUMBER($AD1968),AO1968,0)+01_指標庫!$H$13*IF(ISNUMBER($AE1968),AP1968,0)+01_指標庫!$H$14*IF(ISNUMBER($I1968),O1968,0)+01_指標庫!$H$15*IF(ISNUMBER($AH1968),AS1968,0)+01_指標庫!$H$16*IF(ISNUMBER($K1968),P1968,0)+01_指標庫!$H$17*IF(ISNUMBER($AI1968),AT1968,0)+01_指標庫!$H$18*IF(ISNUMBER($AJ1968),AU1968,0)+01_指標庫!$H$19*IF(ISNUMBER($AK1968),AV1968,0)+01_指標庫!$H$20*IF(ISNUMBER($BB1968),BB1968,0)+01_指標庫!$H$21*IF(ISNUMBER($BC1968),BC1968,0))/AW1968,1))</f>
        <v>89.2</v>
      </c>
      <c r="AY1968" s="60"/>
      <c r="AZ1968" s="60"/>
      <c r="BA1968" s="58" t="n">
        <f aca="false">AVERAGE($E1964:$E1968)/AVERAGE($E1959:$E1968)-1</f>
        <v>6.80579606548992E-005</v>
      </c>
      <c r="BB1968" s="59" t="n">
        <f aca="false">IF(ISNUMBER($BA1968),IF(OR($S1968&lt;=-0.03,$BA1968&lt;-0.003),0,IF(OR($S1968&lt;=-0.02,$BA1968&lt;0.01),50,100)),"")</f>
        <v>50</v>
      </c>
      <c r="BC1968" s="0" t="str">
        <f aca="false">IF(OR(COUNT($AZ1968)=0,COUNT($AZ1967)=0),"",IF(OR($AY1968/$AZ1967-1&lt;=-0.03,$AZ1968/$AZ1967-1&lt;=-0.045,IF(COUNT($AZ1959:$AZ1968)=10,AVERAGE($AZ1964:$AZ1968)/AVERAGE($AZ1959:$AZ1968)-1&lt;-0.01,FALSE())),0,IF(OR($AZ1968/$AZ1967-1&lt;=-0.02,IF(COUNT($AZ1959:$AZ1968)=10,AVERAGE($AZ1964:$AZ1968)/AVERAGE($AZ1959:$AZ1968)-1&lt;0.005,FALSE())),50,100)))</f>
        <v/>
      </c>
    </row>
    <row r="1969" customFormat="false" ht="15" hidden="false" customHeight="true" outlineLevel="0" collapsed="false">
      <c r="A1969" s="47" t="n">
        <v>1965</v>
      </c>
      <c r="B1969" s="48" t="n">
        <v>45411</v>
      </c>
      <c r="C1969" s="47" t="n">
        <v>2024</v>
      </c>
      <c r="D1969" s="49" t="s">
        <v>236</v>
      </c>
      <c r="E1969" s="50" t="n">
        <v>17782.72</v>
      </c>
      <c r="F1969" s="51" t="n">
        <v>0.088531</v>
      </c>
      <c r="G1969" s="51" t="n">
        <v>-0.030356</v>
      </c>
      <c r="H1969" s="52" t="n">
        <v>0.7959</v>
      </c>
      <c r="I1969" s="53" t="n">
        <v>312</v>
      </c>
      <c r="J1969" s="47" t="s">
        <v>235</v>
      </c>
      <c r="K1969" s="54" t="n">
        <v>14.67</v>
      </c>
      <c r="L1969" s="55" t="n">
        <f aca="false">IF(COUNT(F1969)=0,50,IF(F1969&gt;=0,100,IF(F1969&gt;=-0.02,50,0)))</f>
        <v>100</v>
      </c>
      <c r="M1969" s="55" t="n">
        <f aca="false">IF(COUNT(G1969)=0,50,IF(G1969&gt;-0.06,100,IF(G1969&gt;-0.15,50,0)))</f>
        <v>100</v>
      </c>
      <c r="N1969" s="55" t="n">
        <f aca="false">IF(COUNT(H1969)=0,50,IF(H1969&gt;=0.6,100,IF(H1969&gt;=0.4,50,0)))</f>
        <v>100</v>
      </c>
      <c r="O1969" s="55" t="n">
        <f aca="false">IF(COUNT(I1969)=0,50,IF(J1969="proxy_vix",50,IF(I1969&lt;350,100,IF(I1969&lt;=450,50,0))))</f>
        <v>100</v>
      </c>
      <c r="P1969" s="55" t="n">
        <f aca="false">IF(COUNT(K1969)=0,50,IF(K1969&lt;20,100,IF(K1969&lt;=25,50,0)))</f>
        <v>100</v>
      </c>
      <c r="Q1969" s="54"/>
      <c r="R1969" s="47"/>
      <c r="S1969" s="51" t="n">
        <f aca="false">$E1969/$E1968-1</f>
        <v>0.00363578898652817</v>
      </c>
      <c r="T1969" s="56" t="n">
        <f aca="false">$K1969/$K1968-1</f>
        <v>-0.0239520958083832</v>
      </c>
      <c r="V1969" s="57"/>
      <c r="W1969" s="57"/>
      <c r="Y1969" s="1" t="str">
        <f aca="false">IF(AX1969&gt;=70,"EASY",IF(AX1969&gt;40,"UNCERTAIN","HARD"))</f>
        <v>EASY</v>
      </c>
      <c r="AA1969" s="58" t="n">
        <f aca="false">IF($A1969&lt;200,"",AVERAGE($E1920:$E1969)/AVERAGE($E1770:$E1969)-1)</f>
        <v>0.0980146388418908</v>
      </c>
      <c r="AB1969" s="59" t="n">
        <f aca="false">LOOKUP($B1969,07_L1政策步階!$A$4:$A$14,07_L1政策步階!$C$4:$C$14)</f>
        <v>0</v>
      </c>
      <c r="AC1969" s="57"/>
      <c r="AD1969" s="57"/>
      <c r="AE1969" s="57"/>
      <c r="AF1969" s="57"/>
      <c r="AG1969" s="57"/>
      <c r="AH1969" s="57"/>
      <c r="AI1969" s="57"/>
      <c r="AJ1969" s="57"/>
      <c r="AK1969" s="57"/>
      <c r="AL1969" s="59" t="n">
        <f aca="false">IF(ISNUMBER($AA1969),IF($AA1969&gt;=0.005,100,IF($AA1969&gt;=-0.015,50,0)),"")</f>
        <v>100</v>
      </c>
      <c r="AM1969" s="59" t="n">
        <f aca="false">IF(ISNUMBER($AB1969),IF($AB1969=1,100,IF($AB1969=0,50,0)),"")</f>
        <v>50</v>
      </c>
      <c r="AN1969" s="0" t="str">
        <f aca="false">IF(ISNUMBER($AC1969),IF($AC1969&gt;=0.001,100,IF($AC1969&gt;=-0.003,50,0)),"")</f>
        <v/>
      </c>
      <c r="AO1969" s="0" t="str">
        <f aca="false">IF(ISNUMBER($AD1969),IF($AD1969&gt;=0.04,100,IF($AD1969&gt;=0,50,0)),"")</f>
        <v/>
      </c>
      <c r="AP1969" s="0" t="str">
        <f aca="false">IF(ISNUMBER($AE1969),IF($AE1969&gt;=25,100,IF($AE1969&gt;=-75,50,0)),"")</f>
        <v/>
      </c>
      <c r="AQ1969" s="0" t="str">
        <f aca="false">IF(ISNUMBER($AF1969),IF($AF1969&gt;0,100,IF($AF1969&gt;=-50,50,0)),"")</f>
        <v/>
      </c>
      <c r="AR1969" s="0" t="str">
        <f aca="false">IF(ISNUMBER($AG1969),IF($AG1969=1,100,IF($AG1969=0,50,0)),"")</f>
        <v/>
      </c>
      <c r="AS1969" s="0" t="str">
        <f aca="false">IF(ISNUMBER($AH1969),IF($AH1969&lt;0,100,IF($AH1969&lt;=20,50,0)),"")</f>
        <v/>
      </c>
      <c r="AT1969" s="0" t="str">
        <f aca="false">IF(ISNUMBER($AI1969),IF($AI1969&lt;0.95,100,IF($AI1969&lt;=1,50,0)),"")</f>
        <v/>
      </c>
      <c r="AU1969" s="0" t="str">
        <f aca="false">IF(ISNUMBER($AJ1969),IF($AJ1969&lt;30,0,IF($AJ1969&lt;40,50,IF($AJ1969&lt;=90,100,50))),"")</f>
        <v/>
      </c>
      <c r="AV1969" s="0" t="str">
        <f aca="false">IF(ISNUMBER($AK1969),IF($AK1969&gt;-0.2,100,IF($AK1969&gt;=-0.4,50,0)),"")</f>
        <v/>
      </c>
      <c r="AW1969" s="59" t="n">
        <f aca="false">01_指標庫!$H$4*ISNUMBER($F1969)+01_指標庫!$H$5*ISNUMBER($AA1969)+01_指標庫!$H$6*ISNUMBER($G1969)+01_指標庫!$H$7*ISNUMBER($H1969)+01_指標庫!$H$8*ISNUMBER($AF1969)+01_指標庫!$H$9*ISNUMBER($AG1969)+01_指標庫!$H$10*ISNUMBER($AB1969)+01_指標庫!$H$11*ISNUMBER($AC1969)+01_指標庫!$H$12*ISNUMBER($AD1969)+01_指標庫!$H$13*ISNUMBER($AE1969)+01_指標庫!$H$14*ISNUMBER($I1969)+01_指標庫!$H$15*ISNUMBER($AH1969)+01_指標庫!$H$16*ISNUMBER($K1969)+01_指標庫!$H$17*ISNUMBER($AI1969)+01_指標庫!$H$18*ISNUMBER($AJ1969)+01_指標庫!$H$19*ISNUMBER($AK1969)+01_指標庫!$H$20*ISNUMBER($BB1969)+01_指標庫!$H$21*ISNUMBER($BC1969)</f>
        <v>51</v>
      </c>
      <c r="AX1969" s="59" t="n">
        <f aca="false">IF(AW1969=0,50,ROUND((01_指標庫!$H$4*IF(ISNUMBER($F1969),L1969,0)+01_指標庫!$H$5*IF(ISNUMBER($AA1969),AL1969,0)+01_指標庫!$H$6*IF(ISNUMBER($G1969),M1969,0)+01_指標庫!$H$7*IF(ISNUMBER($H1969),N1969,0)+01_指標庫!$H$8*IF(ISNUMBER($AF1969),AQ1969,0)+01_指標庫!$H$9*IF(ISNUMBER($AG1969),AR1969,0)+01_指標庫!$H$10*IF(ISNUMBER($AB1969),AM1969,0)+01_指標庫!$H$11*IF(ISNUMBER($AC1969),AN1969,0)+01_指標庫!$H$12*IF(ISNUMBER($AD1969),AO1969,0)+01_指標庫!$H$13*IF(ISNUMBER($AE1969),AP1969,0)+01_指標庫!$H$14*IF(ISNUMBER($I1969),O1969,0)+01_指標庫!$H$15*IF(ISNUMBER($AH1969),AS1969,0)+01_指標庫!$H$16*IF(ISNUMBER($K1969),P1969,0)+01_指標庫!$H$17*IF(ISNUMBER($AI1969),AT1969,0)+01_指標庫!$H$18*IF(ISNUMBER($AJ1969),AU1969,0)+01_指標庫!$H$19*IF(ISNUMBER($AK1969),AV1969,0)+01_指標庫!$H$20*IF(ISNUMBER($BB1969),BB1969,0)+01_指標庫!$H$21*IF(ISNUMBER($BC1969),BC1969,0))/AW1969,1))</f>
        <v>89.2</v>
      </c>
      <c r="AY1969" s="60"/>
      <c r="AZ1969" s="60"/>
      <c r="BA1969" s="58" t="n">
        <f aca="false">AVERAGE($E1965:$E1969)/AVERAGE($E1960:$E1969)-1</f>
        <v>0.00617725422920445</v>
      </c>
      <c r="BB1969" s="59" t="n">
        <f aca="false">IF(ISNUMBER($BA1969),IF(OR($S1969&lt;=-0.03,$BA1969&lt;-0.003),0,IF(OR($S1969&lt;=-0.02,$BA1969&lt;0.01),50,100)),"")</f>
        <v>50</v>
      </c>
      <c r="BC1969" s="0" t="str">
        <f aca="false">IF(OR(COUNT($AZ1969)=0,COUNT($AZ1968)=0),"",IF(OR($AY1969/$AZ1968-1&lt;=-0.03,$AZ1969/$AZ1968-1&lt;=-0.045,IF(COUNT($AZ1960:$AZ1969)=10,AVERAGE($AZ1965:$AZ1969)/AVERAGE($AZ1960:$AZ1969)-1&lt;-0.01,FALSE())),0,IF(OR($AZ1969/$AZ1968-1&lt;=-0.02,IF(COUNT($AZ1960:$AZ1969)=10,AVERAGE($AZ1965:$AZ1969)/AVERAGE($AZ1960:$AZ1969)-1&lt;0.005,FALSE())),50,100)))</f>
        <v/>
      </c>
    </row>
    <row r="1970" customFormat="false" ht="15" hidden="false" customHeight="true" outlineLevel="0" collapsed="false">
      <c r="A1970" s="47" t="n">
        <v>1966</v>
      </c>
      <c r="B1970" s="48" t="n">
        <v>45412</v>
      </c>
      <c r="C1970" s="47" t="n">
        <v>2024</v>
      </c>
      <c r="D1970" s="49" t="s">
        <v>237</v>
      </c>
      <c r="E1970" s="50" t="n">
        <v>17440.69</v>
      </c>
      <c r="F1970" s="51" t="n">
        <v>0.066982</v>
      </c>
      <c r="G1970" s="51" t="n">
        <v>-0.049006</v>
      </c>
      <c r="H1970" s="52" t="n">
        <v>0.7551</v>
      </c>
      <c r="I1970" s="53" t="n">
        <v>318</v>
      </c>
      <c r="J1970" s="47" t="s">
        <v>235</v>
      </c>
      <c r="K1970" s="54" t="n">
        <v>15.65</v>
      </c>
      <c r="L1970" s="55" t="n">
        <f aca="false">IF(COUNT(F1970)=0,50,IF(F1970&gt;=0,100,IF(F1970&gt;=-0.02,50,0)))</f>
        <v>100</v>
      </c>
      <c r="M1970" s="55" t="n">
        <f aca="false">IF(COUNT(G1970)=0,50,IF(G1970&gt;-0.06,100,IF(G1970&gt;-0.15,50,0)))</f>
        <v>100</v>
      </c>
      <c r="N1970" s="55" t="n">
        <f aca="false">IF(COUNT(H1970)=0,50,IF(H1970&gt;=0.6,100,IF(H1970&gt;=0.4,50,0)))</f>
        <v>100</v>
      </c>
      <c r="O1970" s="55" t="n">
        <f aca="false">IF(COUNT(I1970)=0,50,IF(J1970="proxy_vix",50,IF(I1970&lt;350,100,IF(I1970&lt;=450,50,0))))</f>
        <v>100</v>
      </c>
      <c r="P1970" s="55" t="n">
        <f aca="false">IF(COUNT(K1970)=0,50,IF(K1970&lt;20,100,IF(K1970&lt;=25,50,0)))</f>
        <v>100</v>
      </c>
      <c r="Q1970" s="54"/>
      <c r="R1970" s="47"/>
      <c r="S1970" s="51" t="n">
        <f aca="false">$E1970/$E1969-1</f>
        <v>-0.0192338404923432</v>
      </c>
      <c r="T1970" s="56" t="n">
        <f aca="false">$K1970/$K1969-1</f>
        <v>0.0668029993183368</v>
      </c>
      <c r="V1970" s="57"/>
      <c r="W1970" s="57"/>
      <c r="Y1970" s="1" t="str">
        <f aca="false">IF(AX1970&gt;=70,"EASY",IF(AX1970&gt;40,"UNCERTAIN","HARD"))</f>
        <v>EASY</v>
      </c>
      <c r="AA1970" s="58" t="n">
        <f aca="false">IF($A1970&lt;200,"",AVERAGE($E1921:$E1970)/AVERAGE($E1771:$E1970)-1)</f>
        <v>0.0970847259021319</v>
      </c>
      <c r="AB1970" s="59" t="n">
        <f aca="false">LOOKUP($B1970,07_L1政策步階!$A$4:$A$14,07_L1政策步階!$C$4:$C$14)</f>
        <v>0</v>
      </c>
      <c r="AC1970" s="57"/>
      <c r="AD1970" s="57"/>
      <c r="AE1970" s="57"/>
      <c r="AF1970" s="57"/>
      <c r="AG1970" s="57"/>
      <c r="AH1970" s="57"/>
      <c r="AI1970" s="57"/>
      <c r="AJ1970" s="57"/>
      <c r="AK1970" s="57"/>
      <c r="AL1970" s="59" t="n">
        <f aca="false">IF(ISNUMBER($AA1970),IF($AA1970&gt;=0.005,100,IF($AA1970&gt;=-0.015,50,0)),"")</f>
        <v>100</v>
      </c>
      <c r="AM1970" s="59" t="n">
        <f aca="false">IF(ISNUMBER($AB1970),IF($AB1970=1,100,IF($AB1970=0,50,0)),"")</f>
        <v>50</v>
      </c>
      <c r="AN1970" s="0" t="str">
        <f aca="false">IF(ISNUMBER($AC1970),IF($AC1970&gt;=0.001,100,IF($AC1970&gt;=-0.003,50,0)),"")</f>
        <v/>
      </c>
      <c r="AO1970" s="0" t="str">
        <f aca="false">IF(ISNUMBER($AD1970),IF($AD1970&gt;=0.04,100,IF($AD1970&gt;=0,50,0)),"")</f>
        <v/>
      </c>
      <c r="AP1970" s="0" t="str">
        <f aca="false">IF(ISNUMBER($AE1970),IF($AE1970&gt;=25,100,IF($AE1970&gt;=-75,50,0)),"")</f>
        <v/>
      </c>
      <c r="AQ1970" s="0" t="str">
        <f aca="false">IF(ISNUMBER($AF1970),IF($AF1970&gt;0,100,IF($AF1970&gt;=-50,50,0)),"")</f>
        <v/>
      </c>
      <c r="AR1970" s="0" t="str">
        <f aca="false">IF(ISNUMBER($AG1970),IF($AG1970=1,100,IF($AG1970=0,50,0)),"")</f>
        <v/>
      </c>
      <c r="AS1970" s="0" t="str">
        <f aca="false">IF(ISNUMBER($AH1970),IF($AH1970&lt;0,100,IF($AH1970&lt;=20,50,0)),"")</f>
        <v/>
      </c>
      <c r="AT1970" s="0" t="str">
        <f aca="false">IF(ISNUMBER($AI1970),IF($AI1970&lt;0.95,100,IF($AI1970&lt;=1,50,0)),"")</f>
        <v/>
      </c>
      <c r="AU1970" s="0" t="str">
        <f aca="false">IF(ISNUMBER($AJ1970),IF($AJ1970&lt;30,0,IF($AJ1970&lt;40,50,IF($AJ1970&lt;=90,100,50))),"")</f>
        <v/>
      </c>
      <c r="AV1970" s="0" t="str">
        <f aca="false">IF(ISNUMBER($AK1970),IF($AK1970&gt;-0.2,100,IF($AK1970&gt;=-0.4,50,0)),"")</f>
        <v/>
      </c>
      <c r="AW1970" s="59" t="n">
        <f aca="false">01_指標庫!$H$4*ISNUMBER($F1970)+01_指標庫!$H$5*ISNUMBER($AA1970)+01_指標庫!$H$6*ISNUMBER($G1970)+01_指標庫!$H$7*ISNUMBER($H1970)+01_指標庫!$H$8*ISNUMBER($AF1970)+01_指標庫!$H$9*ISNUMBER($AG1970)+01_指標庫!$H$10*ISNUMBER($AB1970)+01_指標庫!$H$11*ISNUMBER($AC1970)+01_指標庫!$H$12*ISNUMBER($AD1970)+01_指標庫!$H$13*ISNUMBER($AE1970)+01_指標庫!$H$14*ISNUMBER($I1970)+01_指標庫!$H$15*ISNUMBER($AH1970)+01_指標庫!$H$16*ISNUMBER($K1970)+01_指標庫!$H$17*ISNUMBER($AI1970)+01_指標庫!$H$18*ISNUMBER($AJ1970)+01_指標庫!$H$19*ISNUMBER($AK1970)+01_指標庫!$H$20*ISNUMBER($BB1970)+01_指標庫!$H$21*ISNUMBER($BC1970)</f>
        <v>51</v>
      </c>
      <c r="AX1970" s="59" t="n">
        <f aca="false">IF(AW1970=0,50,ROUND((01_指標庫!$H$4*IF(ISNUMBER($F1970),L1970,0)+01_指標庫!$H$5*IF(ISNUMBER($AA1970),AL1970,0)+01_指標庫!$H$6*IF(ISNUMBER($G1970),M1970,0)+01_指標庫!$H$7*IF(ISNUMBER($H1970),N1970,0)+01_指標庫!$H$8*IF(ISNUMBER($AF1970),AQ1970,0)+01_指標庫!$H$9*IF(ISNUMBER($AG1970),AR1970,0)+01_指標庫!$H$10*IF(ISNUMBER($AB1970),AM1970,0)+01_指標庫!$H$11*IF(ISNUMBER($AC1970),AN1970,0)+01_指標庫!$H$12*IF(ISNUMBER($AD1970),AO1970,0)+01_指標庫!$H$13*IF(ISNUMBER($AE1970),AP1970,0)+01_指標庫!$H$14*IF(ISNUMBER($I1970),O1970,0)+01_指標庫!$H$15*IF(ISNUMBER($AH1970),AS1970,0)+01_指標庫!$H$16*IF(ISNUMBER($K1970),P1970,0)+01_指標庫!$H$17*IF(ISNUMBER($AI1970),AT1970,0)+01_指標庫!$H$18*IF(ISNUMBER($AJ1970),AU1970,0)+01_指標庫!$H$19*IF(ISNUMBER($AK1970),AV1970,0)+01_指標庫!$H$20*IF(ISNUMBER($BB1970),BB1970,0)+01_指標庫!$H$21*IF(ISNUMBER($BC1970),BC1970,0))/AW1970,1))</f>
        <v>89.2</v>
      </c>
      <c r="AY1970" s="60"/>
      <c r="AZ1970" s="60"/>
      <c r="BA1970" s="58" t="n">
        <f aca="false">AVERAGE($E1966:$E1970)/AVERAGE($E1961:$E1970)-1</f>
        <v>0.00739838728486175</v>
      </c>
      <c r="BB1970" s="59" t="n">
        <f aca="false">IF(ISNUMBER($BA1970),IF(OR($S1970&lt;=-0.03,$BA1970&lt;-0.003),0,IF(OR($S1970&lt;=-0.02,$BA1970&lt;0.01),50,100)),"")</f>
        <v>50</v>
      </c>
      <c r="BC1970" s="0" t="str">
        <f aca="false">IF(OR(COUNT($AZ1970)=0,COUNT($AZ1969)=0),"",IF(OR($AY1970/$AZ1969-1&lt;=-0.03,$AZ1970/$AZ1969-1&lt;=-0.045,IF(COUNT($AZ1961:$AZ1970)=10,AVERAGE($AZ1966:$AZ1970)/AVERAGE($AZ1961:$AZ1970)-1&lt;-0.01,FALSE())),0,IF(OR($AZ1970/$AZ1969-1&lt;=-0.02,IF(COUNT($AZ1961:$AZ1970)=10,AVERAGE($AZ1966:$AZ1970)/AVERAGE($AZ1961:$AZ1970)-1&lt;0.005,FALSE())),50,100)))</f>
        <v/>
      </c>
    </row>
    <row r="1971" customFormat="false" ht="15" hidden="false" customHeight="true" outlineLevel="0" collapsed="false">
      <c r="A1971" s="47" t="n">
        <v>1967</v>
      </c>
      <c r="B1971" s="48" t="n">
        <v>45413</v>
      </c>
      <c r="C1971" s="47" t="n">
        <v>2024</v>
      </c>
      <c r="D1971" s="49" t="s">
        <v>238</v>
      </c>
      <c r="E1971" s="50" t="n">
        <v>17318.55</v>
      </c>
      <c r="F1971" s="51" t="n">
        <v>0.05899</v>
      </c>
      <c r="G1971" s="51" t="n">
        <v>-0.055666</v>
      </c>
      <c r="H1971" s="52" t="n">
        <v>0.7755</v>
      </c>
      <c r="I1971" s="53" t="n">
        <v>321</v>
      </c>
      <c r="J1971" s="47" t="s">
        <v>235</v>
      </c>
      <c r="K1971" s="54" t="n">
        <v>15.39</v>
      </c>
      <c r="L1971" s="55" t="n">
        <f aca="false">IF(COUNT(F1971)=0,50,IF(F1971&gt;=0,100,IF(F1971&gt;=-0.02,50,0)))</f>
        <v>100</v>
      </c>
      <c r="M1971" s="55" t="n">
        <f aca="false">IF(COUNT(G1971)=0,50,IF(G1971&gt;-0.06,100,IF(G1971&gt;-0.15,50,0)))</f>
        <v>100</v>
      </c>
      <c r="N1971" s="55" t="n">
        <f aca="false">IF(COUNT(H1971)=0,50,IF(H1971&gt;=0.6,100,IF(H1971&gt;=0.4,50,0)))</f>
        <v>100</v>
      </c>
      <c r="O1971" s="55" t="n">
        <f aca="false">IF(COUNT(I1971)=0,50,IF(J1971="proxy_vix",50,IF(I1971&lt;350,100,IF(I1971&lt;=450,50,0))))</f>
        <v>100</v>
      </c>
      <c r="P1971" s="55" t="n">
        <f aca="false">IF(COUNT(K1971)=0,50,IF(K1971&lt;20,100,IF(K1971&lt;=25,50,0)))</f>
        <v>100</v>
      </c>
      <c r="Q1971" s="54"/>
      <c r="R1971" s="47"/>
      <c r="S1971" s="51" t="n">
        <f aca="false">$E1971/$E1970-1</f>
        <v>-0.00700316329227801</v>
      </c>
      <c r="T1971" s="56" t="n">
        <f aca="false">$K1971/$K1970-1</f>
        <v>-0.0166134185303515</v>
      </c>
      <c r="V1971" s="57"/>
      <c r="W1971" s="57"/>
      <c r="Y1971" s="1" t="str">
        <f aca="false">IF(AX1971&gt;=70,"EASY",IF(AX1971&gt;40,"UNCERTAIN","HARD"))</f>
        <v>EASY</v>
      </c>
      <c r="AA1971" s="58" t="n">
        <f aca="false">IF($A1971&lt;200,"",AVERAGE($E1922:$E1971)/AVERAGE($E1772:$E1971)-1)</f>
        <v>0.0962680010234052</v>
      </c>
      <c r="AB1971" s="59" t="n">
        <f aca="false">LOOKUP($B1971,07_L1政策步階!$A$4:$A$14,07_L1政策步階!$C$4:$C$14)</f>
        <v>0</v>
      </c>
      <c r="AC1971" s="57"/>
      <c r="AD1971" s="57"/>
      <c r="AE1971" s="57"/>
      <c r="AF1971" s="57"/>
      <c r="AG1971" s="57"/>
      <c r="AH1971" s="57"/>
      <c r="AI1971" s="57"/>
      <c r="AJ1971" s="57"/>
      <c r="AK1971" s="57"/>
      <c r="AL1971" s="59" t="n">
        <f aca="false">IF(ISNUMBER($AA1971),IF($AA1971&gt;=0.005,100,IF($AA1971&gt;=-0.015,50,0)),"")</f>
        <v>100</v>
      </c>
      <c r="AM1971" s="59" t="n">
        <f aca="false">IF(ISNUMBER($AB1971),IF($AB1971=1,100,IF($AB1971=0,50,0)),"")</f>
        <v>50</v>
      </c>
      <c r="AN1971" s="0" t="str">
        <f aca="false">IF(ISNUMBER($AC1971),IF($AC1971&gt;=0.001,100,IF($AC1971&gt;=-0.003,50,0)),"")</f>
        <v/>
      </c>
      <c r="AO1971" s="0" t="str">
        <f aca="false">IF(ISNUMBER($AD1971),IF($AD1971&gt;=0.04,100,IF($AD1971&gt;=0,50,0)),"")</f>
        <v/>
      </c>
      <c r="AP1971" s="0" t="str">
        <f aca="false">IF(ISNUMBER($AE1971),IF($AE1971&gt;=25,100,IF($AE1971&gt;=-75,50,0)),"")</f>
        <v/>
      </c>
      <c r="AQ1971" s="0" t="str">
        <f aca="false">IF(ISNUMBER($AF1971),IF($AF1971&gt;0,100,IF($AF1971&gt;=-50,50,0)),"")</f>
        <v/>
      </c>
      <c r="AR1971" s="0" t="str">
        <f aca="false">IF(ISNUMBER($AG1971),IF($AG1971=1,100,IF($AG1971=0,50,0)),"")</f>
        <v/>
      </c>
      <c r="AS1971" s="0" t="str">
        <f aca="false">IF(ISNUMBER($AH1971),IF($AH1971&lt;0,100,IF($AH1971&lt;=20,50,0)),"")</f>
        <v/>
      </c>
      <c r="AT1971" s="0" t="str">
        <f aca="false">IF(ISNUMBER($AI1971),IF($AI1971&lt;0.95,100,IF($AI1971&lt;=1,50,0)),"")</f>
        <v/>
      </c>
      <c r="AU1971" s="0" t="str">
        <f aca="false">IF(ISNUMBER($AJ1971),IF($AJ1971&lt;30,0,IF($AJ1971&lt;40,50,IF($AJ1971&lt;=90,100,50))),"")</f>
        <v/>
      </c>
      <c r="AV1971" s="0" t="str">
        <f aca="false">IF(ISNUMBER($AK1971),IF($AK1971&gt;-0.2,100,IF($AK1971&gt;=-0.4,50,0)),"")</f>
        <v/>
      </c>
      <c r="AW1971" s="59" t="n">
        <f aca="false">01_指標庫!$H$4*ISNUMBER($F1971)+01_指標庫!$H$5*ISNUMBER($AA1971)+01_指標庫!$H$6*ISNUMBER($G1971)+01_指標庫!$H$7*ISNUMBER($H1971)+01_指標庫!$H$8*ISNUMBER($AF1971)+01_指標庫!$H$9*ISNUMBER($AG1971)+01_指標庫!$H$10*ISNUMBER($AB1971)+01_指標庫!$H$11*ISNUMBER($AC1971)+01_指標庫!$H$12*ISNUMBER($AD1971)+01_指標庫!$H$13*ISNUMBER($AE1971)+01_指標庫!$H$14*ISNUMBER($I1971)+01_指標庫!$H$15*ISNUMBER($AH1971)+01_指標庫!$H$16*ISNUMBER($K1971)+01_指標庫!$H$17*ISNUMBER($AI1971)+01_指標庫!$H$18*ISNUMBER($AJ1971)+01_指標庫!$H$19*ISNUMBER($AK1971)+01_指標庫!$H$20*ISNUMBER($BB1971)+01_指標庫!$H$21*ISNUMBER($BC1971)</f>
        <v>51</v>
      </c>
      <c r="AX1971" s="59" t="n">
        <f aca="false">IF(AW1971=0,50,ROUND((01_指標庫!$H$4*IF(ISNUMBER($F1971),L1971,0)+01_指標庫!$H$5*IF(ISNUMBER($AA1971),AL1971,0)+01_指標庫!$H$6*IF(ISNUMBER($G1971),M1971,0)+01_指標庫!$H$7*IF(ISNUMBER($H1971),N1971,0)+01_指標庫!$H$8*IF(ISNUMBER($AF1971),AQ1971,0)+01_指標庫!$H$9*IF(ISNUMBER($AG1971),AR1971,0)+01_指標庫!$H$10*IF(ISNUMBER($AB1971),AM1971,0)+01_指標庫!$H$11*IF(ISNUMBER($AC1971),AN1971,0)+01_指標庫!$H$12*IF(ISNUMBER($AD1971),AO1971,0)+01_指標庫!$H$13*IF(ISNUMBER($AE1971),AP1971,0)+01_指標庫!$H$14*IF(ISNUMBER($I1971),O1971,0)+01_指標庫!$H$15*IF(ISNUMBER($AH1971),AS1971,0)+01_指標庫!$H$16*IF(ISNUMBER($K1971),P1971,0)+01_指標庫!$H$17*IF(ISNUMBER($AI1971),AT1971,0)+01_指標庫!$H$18*IF(ISNUMBER($AJ1971),AU1971,0)+01_指標庫!$H$19*IF(ISNUMBER($AK1971),AV1971,0)+01_指標庫!$H$20*IF(ISNUMBER($BB1971),BB1971,0)+01_指標庫!$H$21*IF(ISNUMBER($BC1971),BC1971,0))/AW1971,1))</f>
        <v>89.2</v>
      </c>
      <c r="AY1971" s="60"/>
      <c r="AZ1971" s="60"/>
      <c r="BA1971" s="58" t="n">
        <f aca="false">AVERAGE($E1967:$E1971)/AVERAGE($E1962:$E1971)-1</f>
        <v>0.00602092973471047</v>
      </c>
      <c r="BB1971" s="59" t="n">
        <f aca="false">IF(ISNUMBER($BA1971),IF(OR($S1971&lt;=-0.03,$BA1971&lt;-0.003),0,IF(OR($S1971&lt;=-0.02,$BA1971&lt;0.01),50,100)),"")</f>
        <v>50</v>
      </c>
      <c r="BC1971" s="0" t="str">
        <f aca="false">IF(OR(COUNT($AZ1971)=0,COUNT($AZ1970)=0),"",IF(OR($AY1971/$AZ1970-1&lt;=-0.03,$AZ1971/$AZ1970-1&lt;=-0.045,IF(COUNT($AZ1962:$AZ1971)=10,AVERAGE($AZ1967:$AZ1971)/AVERAGE($AZ1962:$AZ1971)-1&lt;-0.01,FALSE())),0,IF(OR($AZ1971/$AZ1970-1&lt;=-0.02,IF(COUNT($AZ1962:$AZ1971)=10,AVERAGE($AZ1967:$AZ1971)/AVERAGE($AZ1962:$AZ1971)-1&lt;0.005,FALSE())),50,100)))</f>
        <v/>
      </c>
    </row>
    <row r="1972" customFormat="false" ht="15" hidden="false" customHeight="true" outlineLevel="0" collapsed="false">
      <c r="A1972" s="47" t="n">
        <v>1968</v>
      </c>
      <c r="B1972" s="48" t="n">
        <v>45414</v>
      </c>
      <c r="C1972" s="47" t="n">
        <v>2024</v>
      </c>
      <c r="D1972" s="49" t="s">
        <v>239</v>
      </c>
      <c r="E1972" s="50" t="n">
        <v>17541.54</v>
      </c>
      <c r="F1972" s="51" t="n">
        <v>0.072068</v>
      </c>
      <c r="G1972" s="51" t="n">
        <v>-0.043507</v>
      </c>
      <c r="H1972" s="52" t="n">
        <v>0.7755</v>
      </c>
      <c r="I1972" s="53" t="n">
        <v>316</v>
      </c>
      <c r="J1972" s="47" t="s">
        <v>235</v>
      </c>
      <c r="K1972" s="54" t="n">
        <v>14.68</v>
      </c>
      <c r="L1972" s="55" t="n">
        <f aca="false">IF(COUNT(F1972)=0,50,IF(F1972&gt;=0,100,IF(F1972&gt;=-0.02,50,0)))</f>
        <v>100</v>
      </c>
      <c r="M1972" s="55" t="n">
        <f aca="false">IF(COUNT(G1972)=0,50,IF(G1972&gt;-0.06,100,IF(G1972&gt;-0.15,50,0)))</f>
        <v>100</v>
      </c>
      <c r="N1972" s="55" t="n">
        <f aca="false">IF(COUNT(H1972)=0,50,IF(H1972&gt;=0.6,100,IF(H1972&gt;=0.4,50,0)))</f>
        <v>100</v>
      </c>
      <c r="O1972" s="55" t="n">
        <f aca="false">IF(COUNT(I1972)=0,50,IF(J1972="proxy_vix",50,IF(I1972&lt;350,100,IF(I1972&lt;=450,50,0))))</f>
        <v>100</v>
      </c>
      <c r="P1972" s="55" t="n">
        <f aca="false">IF(COUNT(K1972)=0,50,IF(K1972&lt;20,100,IF(K1972&lt;=25,50,0)))</f>
        <v>100</v>
      </c>
      <c r="Q1972" s="54"/>
      <c r="R1972" s="47"/>
      <c r="S1972" s="51" t="n">
        <f aca="false">$E1972/$E1971-1</f>
        <v>0.0128757892548741</v>
      </c>
      <c r="T1972" s="56" t="n">
        <f aca="false">$K1972/$K1971-1</f>
        <v>-0.0461338531513971</v>
      </c>
      <c r="V1972" s="57"/>
      <c r="W1972" s="57"/>
      <c r="Y1972" s="1" t="str">
        <f aca="false">IF(AX1972&gt;=70,"EASY",IF(AX1972&gt;40,"UNCERTAIN","HARD"))</f>
        <v>EASY</v>
      </c>
      <c r="AA1972" s="58" t="n">
        <f aca="false">IF($A1972&lt;200,"",AVERAGE($E1923:$E1972)/AVERAGE($E1773:$E1972)-1)</f>
        <v>0.0957749957318141</v>
      </c>
      <c r="AB1972" s="59" t="n">
        <f aca="false">LOOKUP($B1972,07_L1政策步階!$A$4:$A$14,07_L1政策步階!$C$4:$C$14)</f>
        <v>0</v>
      </c>
      <c r="AC1972" s="57"/>
      <c r="AD1972" s="57"/>
      <c r="AE1972" s="57"/>
      <c r="AF1972" s="57"/>
      <c r="AG1972" s="57"/>
      <c r="AH1972" s="57"/>
      <c r="AI1972" s="57"/>
      <c r="AJ1972" s="57"/>
      <c r="AK1972" s="57"/>
      <c r="AL1972" s="59" t="n">
        <f aca="false">IF(ISNUMBER($AA1972),IF($AA1972&gt;=0.005,100,IF($AA1972&gt;=-0.015,50,0)),"")</f>
        <v>100</v>
      </c>
      <c r="AM1972" s="59" t="n">
        <f aca="false">IF(ISNUMBER($AB1972),IF($AB1972=1,100,IF($AB1972=0,50,0)),"")</f>
        <v>50</v>
      </c>
      <c r="AN1972" s="0" t="str">
        <f aca="false">IF(ISNUMBER($AC1972),IF($AC1972&gt;=0.001,100,IF($AC1972&gt;=-0.003,50,0)),"")</f>
        <v/>
      </c>
      <c r="AO1972" s="0" t="str">
        <f aca="false">IF(ISNUMBER($AD1972),IF($AD1972&gt;=0.04,100,IF($AD1972&gt;=0,50,0)),"")</f>
        <v/>
      </c>
      <c r="AP1972" s="0" t="str">
        <f aca="false">IF(ISNUMBER($AE1972),IF($AE1972&gt;=25,100,IF($AE1972&gt;=-75,50,0)),"")</f>
        <v/>
      </c>
      <c r="AQ1972" s="0" t="str">
        <f aca="false">IF(ISNUMBER($AF1972),IF($AF1972&gt;0,100,IF($AF1972&gt;=-50,50,0)),"")</f>
        <v/>
      </c>
      <c r="AR1972" s="0" t="str">
        <f aca="false">IF(ISNUMBER($AG1972),IF($AG1972=1,100,IF($AG1972=0,50,0)),"")</f>
        <v/>
      </c>
      <c r="AS1972" s="0" t="str">
        <f aca="false">IF(ISNUMBER($AH1972),IF($AH1972&lt;0,100,IF($AH1972&lt;=20,50,0)),"")</f>
        <v/>
      </c>
      <c r="AT1972" s="0" t="str">
        <f aca="false">IF(ISNUMBER($AI1972),IF($AI1972&lt;0.95,100,IF($AI1972&lt;=1,50,0)),"")</f>
        <v/>
      </c>
      <c r="AU1972" s="0" t="str">
        <f aca="false">IF(ISNUMBER($AJ1972),IF($AJ1972&lt;30,0,IF($AJ1972&lt;40,50,IF($AJ1972&lt;=90,100,50))),"")</f>
        <v/>
      </c>
      <c r="AV1972" s="0" t="str">
        <f aca="false">IF(ISNUMBER($AK1972),IF($AK1972&gt;-0.2,100,IF($AK1972&gt;=-0.4,50,0)),"")</f>
        <v/>
      </c>
      <c r="AW1972" s="59" t="n">
        <f aca="false">01_指標庫!$H$4*ISNUMBER($F1972)+01_指標庫!$H$5*ISNUMBER($AA1972)+01_指標庫!$H$6*ISNUMBER($G1972)+01_指標庫!$H$7*ISNUMBER($H1972)+01_指標庫!$H$8*ISNUMBER($AF1972)+01_指標庫!$H$9*ISNUMBER($AG1972)+01_指標庫!$H$10*ISNUMBER($AB1972)+01_指標庫!$H$11*ISNUMBER($AC1972)+01_指標庫!$H$12*ISNUMBER($AD1972)+01_指標庫!$H$13*ISNUMBER($AE1972)+01_指標庫!$H$14*ISNUMBER($I1972)+01_指標庫!$H$15*ISNUMBER($AH1972)+01_指標庫!$H$16*ISNUMBER($K1972)+01_指標庫!$H$17*ISNUMBER($AI1972)+01_指標庫!$H$18*ISNUMBER($AJ1972)+01_指標庫!$H$19*ISNUMBER($AK1972)+01_指標庫!$H$20*ISNUMBER($BB1972)+01_指標庫!$H$21*ISNUMBER($BC1972)</f>
        <v>51</v>
      </c>
      <c r="AX1972" s="59" t="n">
        <f aca="false">IF(AW1972=0,50,ROUND((01_指標庫!$H$4*IF(ISNUMBER($F1972),L1972,0)+01_指標庫!$H$5*IF(ISNUMBER($AA1972),AL1972,0)+01_指標庫!$H$6*IF(ISNUMBER($G1972),M1972,0)+01_指標庫!$H$7*IF(ISNUMBER($H1972),N1972,0)+01_指標庫!$H$8*IF(ISNUMBER($AF1972),AQ1972,0)+01_指標庫!$H$9*IF(ISNUMBER($AG1972),AR1972,0)+01_指標庫!$H$10*IF(ISNUMBER($AB1972),AM1972,0)+01_指標庫!$H$11*IF(ISNUMBER($AC1972),AN1972,0)+01_指標庫!$H$12*IF(ISNUMBER($AD1972),AO1972,0)+01_指標庫!$H$13*IF(ISNUMBER($AE1972),AP1972,0)+01_指標庫!$H$14*IF(ISNUMBER($I1972),O1972,0)+01_指標庫!$H$15*IF(ISNUMBER($AH1972),AS1972,0)+01_指標庫!$H$16*IF(ISNUMBER($K1972),P1972,0)+01_指標庫!$H$17*IF(ISNUMBER($AI1972),AT1972,0)+01_指標庫!$H$18*IF(ISNUMBER($AJ1972),AU1972,0)+01_指標庫!$H$19*IF(ISNUMBER($AK1972),AV1972,0)+01_指標庫!$H$20*IF(ISNUMBER($BB1972),BB1972,0)+01_指標庫!$H$21*IF(ISNUMBER($BC1972),BC1972,0))/AW1972,1))</f>
        <v>89.2</v>
      </c>
      <c r="AY1972" s="60"/>
      <c r="AZ1972" s="60"/>
      <c r="BA1972" s="58" t="n">
        <f aca="false">AVERAGE($E1968:$E1972)/AVERAGE($E1963:$E1972)-1</f>
        <v>0.00644484030208559</v>
      </c>
      <c r="BB1972" s="59" t="n">
        <f aca="false">IF(ISNUMBER($BA1972),IF(OR($S1972&lt;=-0.03,$BA1972&lt;-0.003),0,IF(OR($S1972&lt;=-0.02,$BA1972&lt;0.01),50,100)),"")</f>
        <v>50</v>
      </c>
      <c r="BC1972" s="0" t="str">
        <f aca="false">IF(OR(COUNT($AZ1972)=0,COUNT($AZ1971)=0),"",IF(OR($AY1972/$AZ1971-1&lt;=-0.03,$AZ1972/$AZ1971-1&lt;=-0.045,IF(COUNT($AZ1963:$AZ1972)=10,AVERAGE($AZ1968:$AZ1972)/AVERAGE($AZ1963:$AZ1972)-1&lt;-0.01,FALSE())),0,IF(OR($AZ1972/$AZ1971-1&lt;=-0.02,IF(COUNT($AZ1963:$AZ1972)=10,AVERAGE($AZ1968:$AZ1972)/AVERAGE($AZ1963:$AZ1972)-1&lt;0.005,FALSE())),50,100)))</f>
        <v/>
      </c>
    </row>
    <row r="1973" customFormat="false" ht="15" hidden="false" customHeight="true" outlineLevel="0" collapsed="false">
      <c r="A1973" s="47" t="n">
        <v>1969</v>
      </c>
      <c r="B1973" s="48" t="n">
        <v>45415</v>
      </c>
      <c r="C1973" s="47" t="n">
        <v>2024</v>
      </c>
      <c r="D1973" s="49" t="s">
        <v>234</v>
      </c>
      <c r="E1973" s="50" t="n">
        <v>17890.8</v>
      </c>
      <c r="F1973" s="51" t="n">
        <v>0.092724</v>
      </c>
      <c r="G1973" s="51" t="n">
        <v>-0.024463</v>
      </c>
      <c r="H1973" s="52" t="n">
        <v>0.8367</v>
      </c>
      <c r="I1973" s="53" t="n">
        <v>308</v>
      </c>
      <c r="J1973" s="47" t="s">
        <v>235</v>
      </c>
      <c r="K1973" s="54" t="n">
        <v>13.49</v>
      </c>
      <c r="L1973" s="55" t="n">
        <f aca="false">IF(COUNT(F1973)=0,50,IF(F1973&gt;=0,100,IF(F1973&gt;=-0.02,50,0)))</f>
        <v>100</v>
      </c>
      <c r="M1973" s="55" t="n">
        <f aca="false">IF(COUNT(G1973)=0,50,IF(G1973&gt;-0.06,100,IF(G1973&gt;-0.15,50,0)))</f>
        <v>100</v>
      </c>
      <c r="N1973" s="55" t="n">
        <f aca="false">IF(COUNT(H1973)=0,50,IF(H1973&gt;=0.6,100,IF(H1973&gt;=0.4,50,0)))</f>
        <v>100</v>
      </c>
      <c r="O1973" s="55" t="n">
        <f aca="false">IF(COUNT(I1973)=0,50,IF(J1973="proxy_vix",50,IF(I1973&lt;350,100,IF(I1973&lt;=450,50,0))))</f>
        <v>100</v>
      </c>
      <c r="P1973" s="55" t="n">
        <f aca="false">IF(COUNT(K1973)=0,50,IF(K1973&lt;20,100,IF(K1973&lt;=25,50,0)))</f>
        <v>100</v>
      </c>
      <c r="Q1973" s="54"/>
      <c r="R1973" s="47"/>
      <c r="S1973" s="51" t="n">
        <f aca="false">$E1973/$E1972-1</f>
        <v>0.0199104525600373</v>
      </c>
      <c r="T1973" s="56" t="n">
        <f aca="false">$K1973/$K1972-1</f>
        <v>-0.0810626702997275</v>
      </c>
      <c r="V1973" s="57"/>
      <c r="W1973" s="57"/>
      <c r="Y1973" s="1" t="str">
        <f aca="false">IF(AX1973&gt;=70,"EASY",IF(AX1973&gt;40,"UNCERTAIN","HARD"))</f>
        <v>EASY</v>
      </c>
      <c r="AA1973" s="58" t="n">
        <f aca="false">IF($A1973&lt;200,"",AVERAGE($E1924:$E1973)/AVERAGE($E1774:$E1973)-1)</f>
        <v>0.0949450229096087</v>
      </c>
      <c r="AB1973" s="59" t="n">
        <f aca="false">LOOKUP($B1973,07_L1政策步階!$A$4:$A$14,07_L1政策步階!$C$4:$C$14)</f>
        <v>0</v>
      </c>
      <c r="AC1973" s="57"/>
      <c r="AD1973" s="57"/>
      <c r="AE1973" s="57"/>
      <c r="AF1973" s="57"/>
      <c r="AG1973" s="57"/>
      <c r="AH1973" s="57"/>
      <c r="AI1973" s="57"/>
      <c r="AJ1973" s="57"/>
      <c r="AK1973" s="57"/>
      <c r="AL1973" s="59" t="n">
        <f aca="false">IF(ISNUMBER($AA1973),IF($AA1973&gt;=0.005,100,IF($AA1973&gt;=-0.015,50,0)),"")</f>
        <v>100</v>
      </c>
      <c r="AM1973" s="59" t="n">
        <f aca="false">IF(ISNUMBER($AB1973),IF($AB1973=1,100,IF($AB1973=0,50,0)),"")</f>
        <v>50</v>
      </c>
      <c r="AN1973" s="0" t="str">
        <f aca="false">IF(ISNUMBER($AC1973),IF($AC1973&gt;=0.001,100,IF($AC1973&gt;=-0.003,50,0)),"")</f>
        <v/>
      </c>
      <c r="AO1973" s="0" t="str">
        <f aca="false">IF(ISNUMBER($AD1973),IF($AD1973&gt;=0.04,100,IF($AD1973&gt;=0,50,0)),"")</f>
        <v/>
      </c>
      <c r="AP1973" s="0" t="str">
        <f aca="false">IF(ISNUMBER($AE1973),IF($AE1973&gt;=25,100,IF($AE1973&gt;=-75,50,0)),"")</f>
        <v/>
      </c>
      <c r="AQ1973" s="0" t="str">
        <f aca="false">IF(ISNUMBER($AF1973),IF($AF1973&gt;0,100,IF($AF1973&gt;=-50,50,0)),"")</f>
        <v/>
      </c>
      <c r="AR1973" s="0" t="str">
        <f aca="false">IF(ISNUMBER($AG1973),IF($AG1973=1,100,IF($AG1973=0,50,0)),"")</f>
        <v/>
      </c>
      <c r="AS1973" s="0" t="str">
        <f aca="false">IF(ISNUMBER($AH1973),IF($AH1973&lt;0,100,IF($AH1973&lt;=20,50,0)),"")</f>
        <v/>
      </c>
      <c r="AT1973" s="0" t="str">
        <f aca="false">IF(ISNUMBER($AI1973),IF($AI1973&lt;0.95,100,IF($AI1973&lt;=1,50,0)),"")</f>
        <v/>
      </c>
      <c r="AU1973" s="0" t="str">
        <f aca="false">IF(ISNUMBER($AJ1973),IF($AJ1973&lt;30,0,IF($AJ1973&lt;40,50,IF($AJ1973&lt;=90,100,50))),"")</f>
        <v/>
      </c>
      <c r="AV1973" s="0" t="str">
        <f aca="false">IF(ISNUMBER($AK1973),IF($AK1973&gt;-0.2,100,IF($AK1973&gt;=-0.4,50,0)),"")</f>
        <v/>
      </c>
      <c r="AW1973" s="59" t="n">
        <f aca="false">01_指標庫!$H$4*ISNUMBER($F1973)+01_指標庫!$H$5*ISNUMBER($AA1973)+01_指標庫!$H$6*ISNUMBER($G1973)+01_指標庫!$H$7*ISNUMBER($H1973)+01_指標庫!$H$8*ISNUMBER($AF1973)+01_指標庫!$H$9*ISNUMBER($AG1973)+01_指標庫!$H$10*ISNUMBER($AB1973)+01_指標庫!$H$11*ISNUMBER($AC1973)+01_指標庫!$H$12*ISNUMBER($AD1973)+01_指標庫!$H$13*ISNUMBER($AE1973)+01_指標庫!$H$14*ISNUMBER($I1973)+01_指標庫!$H$15*ISNUMBER($AH1973)+01_指標庫!$H$16*ISNUMBER($K1973)+01_指標庫!$H$17*ISNUMBER($AI1973)+01_指標庫!$H$18*ISNUMBER($AJ1973)+01_指標庫!$H$19*ISNUMBER($AK1973)+01_指標庫!$H$20*ISNUMBER($BB1973)+01_指標庫!$H$21*ISNUMBER($BC1973)</f>
        <v>51</v>
      </c>
      <c r="AX1973" s="59" t="n">
        <f aca="false">IF(AW1973=0,50,ROUND((01_指標庫!$H$4*IF(ISNUMBER($F1973),L1973,0)+01_指標庫!$H$5*IF(ISNUMBER($AA1973),AL1973,0)+01_指標庫!$H$6*IF(ISNUMBER($G1973),M1973,0)+01_指標庫!$H$7*IF(ISNUMBER($H1973),N1973,0)+01_指標庫!$H$8*IF(ISNUMBER($AF1973),AQ1973,0)+01_指標庫!$H$9*IF(ISNUMBER($AG1973),AR1973,0)+01_指標庫!$H$10*IF(ISNUMBER($AB1973),AM1973,0)+01_指標庫!$H$11*IF(ISNUMBER($AC1973),AN1973,0)+01_指標庫!$H$12*IF(ISNUMBER($AD1973),AO1973,0)+01_指標庫!$H$13*IF(ISNUMBER($AE1973),AP1973,0)+01_指標庫!$H$14*IF(ISNUMBER($I1973),O1973,0)+01_指標庫!$H$15*IF(ISNUMBER($AH1973),AS1973,0)+01_指標庫!$H$16*IF(ISNUMBER($K1973),P1973,0)+01_指標庫!$H$17*IF(ISNUMBER($AI1973),AT1973,0)+01_指標庫!$H$18*IF(ISNUMBER($AJ1973),AU1973,0)+01_指標庫!$H$19*IF(ISNUMBER($AK1973),AV1973,0)+01_指標庫!$H$20*IF(ISNUMBER($BB1973),BB1973,0)+01_指標庫!$H$21*IF(ISNUMBER($BC1973),BC1973,0))/AW1973,1))</f>
        <v>89.2</v>
      </c>
      <c r="AY1973" s="60"/>
      <c r="AZ1973" s="60"/>
      <c r="BA1973" s="58" t="n">
        <f aca="false">AVERAGE($E1969:$E1973)/AVERAGE($E1964:$E1973)-1</f>
        <v>0.00351526866761409</v>
      </c>
      <c r="BB1973" s="59" t="n">
        <f aca="false">IF(ISNUMBER($BA1973),IF(OR($S1973&lt;=-0.03,$BA1973&lt;-0.003),0,IF(OR($S1973&lt;=-0.02,$BA1973&lt;0.01),50,100)),"")</f>
        <v>50</v>
      </c>
      <c r="BC1973" s="0" t="str">
        <f aca="false">IF(OR(COUNT($AZ1973)=0,COUNT($AZ1972)=0),"",IF(OR($AY1973/$AZ1972-1&lt;=-0.03,$AZ1973/$AZ1972-1&lt;=-0.045,IF(COUNT($AZ1964:$AZ1973)=10,AVERAGE($AZ1969:$AZ1973)/AVERAGE($AZ1964:$AZ1973)-1&lt;-0.01,FALSE())),0,IF(OR($AZ1973/$AZ1972-1&lt;=-0.02,IF(COUNT($AZ1964:$AZ1973)=10,AVERAGE($AZ1969:$AZ1973)/AVERAGE($AZ1964:$AZ1973)-1&lt;0.005,FALSE())),50,100)))</f>
        <v/>
      </c>
    </row>
    <row r="1974" customFormat="false" ht="15" hidden="false" customHeight="true" outlineLevel="0" collapsed="false">
      <c r="A1974" s="47" t="n">
        <v>1970</v>
      </c>
      <c r="B1974" s="48" t="n">
        <v>45418</v>
      </c>
      <c r="C1974" s="47" t="n">
        <v>2024</v>
      </c>
      <c r="D1974" s="49" t="s">
        <v>236</v>
      </c>
      <c r="E1974" s="50" t="n">
        <v>18093.57</v>
      </c>
      <c r="F1974" s="51" t="n">
        <v>0.104223</v>
      </c>
      <c r="G1974" s="51" t="n">
        <v>-0.013407</v>
      </c>
      <c r="H1974" s="52" t="n">
        <v>0.8367</v>
      </c>
      <c r="I1974" s="53" t="n">
        <v>303</v>
      </c>
      <c r="J1974" s="47" t="s">
        <v>235</v>
      </c>
      <c r="K1974" s="54" t="n">
        <v>13.49</v>
      </c>
      <c r="L1974" s="55" t="n">
        <f aca="false">IF(COUNT(F1974)=0,50,IF(F1974&gt;=0,100,IF(F1974&gt;=-0.02,50,0)))</f>
        <v>100</v>
      </c>
      <c r="M1974" s="55" t="n">
        <f aca="false">IF(COUNT(G1974)=0,50,IF(G1974&gt;-0.06,100,IF(G1974&gt;-0.15,50,0)))</f>
        <v>100</v>
      </c>
      <c r="N1974" s="55" t="n">
        <f aca="false">IF(COUNT(H1974)=0,50,IF(H1974&gt;=0.6,100,IF(H1974&gt;=0.4,50,0)))</f>
        <v>100</v>
      </c>
      <c r="O1974" s="55" t="n">
        <f aca="false">IF(COUNT(I1974)=0,50,IF(J1974="proxy_vix",50,IF(I1974&lt;350,100,IF(I1974&lt;=450,50,0))))</f>
        <v>100</v>
      </c>
      <c r="P1974" s="55" t="n">
        <f aca="false">IF(COUNT(K1974)=0,50,IF(K1974&lt;20,100,IF(K1974&lt;=25,50,0)))</f>
        <v>100</v>
      </c>
      <c r="Q1974" s="54"/>
      <c r="R1974" s="47"/>
      <c r="S1974" s="51" t="n">
        <f aca="false">$E1974/$E1973-1</f>
        <v>0.0113337581326716</v>
      </c>
      <c r="T1974" s="56" t="n">
        <f aca="false">$K1974/$K1973-1</f>
        <v>0</v>
      </c>
      <c r="V1974" s="57"/>
      <c r="W1974" s="57"/>
      <c r="Y1974" s="1" t="str">
        <f aca="false">IF(AX1974&gt;=70,"EASY",IF(AX1974&gt;40,"UNCERTAIN","HARD"))</f>
        <v>EASY</v>
      </c>
      <c r="AA1974" s="58" t="n">
        <f aca="false">IF($A1974&lt;200,"",AVERAGE($E1925:$E1974)/AVERAGE($E1775:$E1974)-1)</f>
        <v>0.0942575049357606</v>
      </c>
      <c r="AB1974" s="59" t="n">
        <f aca="false">LOOKUP($B1974,07_L1政策步階!$A$4:$A$14,07_L1政策步階!$C$4:$C$14)</f>
        <v>0</v>
      </c>
      <c r="AC1974" s="57"/>
      <c r="AD1974" s="57"/>
      <c r="AE1974" s="57"/>
      <c r="AF1974" s="57"/>
      <c r="AG1974" s="57"/>
      <c r="AH1974" s="57"/>
      <c r="AI1974" s="57"/>
      <c r="AJ1974" s="57"/>
      <c r="AK1974" s="57"/>
      <c r="AL1974" s="59" t="n">
        <f aca="false">IF(ISNUMBER($AA1974),IF($AA1974&gt;=0.005,100,IF($AA1974&gt;=-0.015,50,0)),"")</f>
        <v>100</v>
      </c>
      <c r="AM1974" s="59" t="n">
        <f aca="false">IF(ISNUMBER($AB1974),IF($AB1974=1,100,IF($AB1974=0,50,0)),"")</f>
        <v>50</v>
      </c>
      <c r="AN1974" s="0" t="str">
        <f aca="false">IF(ISNUMBER($AC1974),IF($AC1974&gt;=0.001,100,IF($AC1974&gt;=-0.003,50,0)),"")</f>
        <v/>
      </c>
      <c r="AO1974" s="0" t="str">
        <f aca="false">IF(ISNUMBER($AD1974),IF($AD1974&gt;=0.04,100,IF($AD1974&gt;=0,50,0)),"")</f>
        <v/>
      </c>
      <c r="AP1974" s="0" t="str">
        <f aca="false">IF(ISNUMBER($AE1974),IF($AE1974&gt;=25,100,IF($AE1974&gt;=-75,50,0)),"")</f>
        <v/>
      </c>
      <c r="AQ1974" s="0" t="str">
        <f aca="false">IF(ISNUMBER($AF1974),IF($AF1974&gt;0,100,IF($AF1974&gt;=-50,50,0)),"")</f>
        <v/>
      </c>
      <c r="AR1974" s="0" t="str">
        <f aca="false">IF(ISNUMBER($AG1974),IF($AG1974=1,100,IF($AG1974=0,50,0)),"")</f>
        <v/>
      </c>
      <c r="AS1974" s="0" t="str">
        <f aca="false">IF(ISNUMBER($AH1974),IF($AH1974&lt;0,100,IF($AH1974&lt;=20,50,0)),"")</f>
        <v/>
      </c>
      <c r="AT1974" s="0" t="str">
        <f aca="false">IF(ISNUMBER($AI1974),IF($AI1974&lt;0.95,100,IF($AI1974&lt;=1,50,0)),"")</f>
        <v/>
      </c>
      <c r="AU1974" s="0" t="str">
        <f aca="false">IF(ISNUMBER($AJ1974),IF($AJ1974&lt;30,0,IF($AJ1974&lt;40,50,IF($AJ1974&lt;=90,100,50))),"")</f>
        <v/>
      </c>
      <c r="AV1974" s="0" t="str">
        <f aca="false">IF(ISNUMBER($AK1974),IF($AK1974&gt;-0.2,100,IF($AK1974&gt;=-0.4,50,0)),"")</f>
        <v/>
      </c>
      <c r="AW1974" s="59" t="n">
        <f aca="false">01_指標庫!$H$4*ISNUMBER($F1974)+01_指標庫!$H$5*ISNUMBER($AA1974)+01_指標庫!$H$6*ISNUMBER($G1974)+01_指標庫!$H$7*ISNUMBER($H1974)+01_指標庫!$H$8*ISNUMBER($AF1974)+01_指標庫!$H$9*ISNUMBER($AG1974)+01_指標庫!$H$10*ISNUMBER($AB1974)+01_指標庫!$H$11*ISNUMBER($AC1974)+01_指標庫!$H$12*ISNUMBER($AD1974)+01_指標庫!$H$13*ISNUMBER($AE1974)+01_指標庫!$H$14*ISNUMBER($I1974)+01_指標庫!$H$15*ISNUMBER($AH1974)+01_指標庫!$H$16*ISNUMBER($K1974)+01_指標庫!$H$17*ISNUMBER($AI1974)+01_指標庫!$H$18*ISNUMBER($AJ1974)+01_指標庫!$H$19*ISNUMBER($AK1974)+01_指標庫!$H$20*ISNUMBER($BB1974)+01_指標庫!$H$21*ISNUMBER($BC1974)</f>
        <v>51</v>
      </c>
      <c r="AX1974" s="59" t="n">
        <f aca="false">IF(AW1974=0,50,ROUND((01_指標庫!$H$4*IF(ISNUMBER($F1974),L1974,0)+01_指標庫!$H$5*IF(ISNUMBER($AA1974),AL1974,0)+01_指標庫!$H$6*IF(ISNUMBER($G1974),M1974,0)+01_指標庫!$H$7*IF(ISNUMBER($H1974),N1974,0)+01_指標庫!$H$8*IF(ISNUMBER($AF1974),AQ1974,0)+01_指標庫!$H$9*IF(ISNUMBER($AG1974),AR1974,0)+01_指標庫!$H$10*IF(ISNUMBER($AB1974),AM1974,0)+01_指標庫!$H$11*IF(ISNUMBER($AC1974),AN1974,0)+01_指標庫!$H$12*IF(ISNUMBER($AD1974),AO1974,0)+01_指標庫!$H$13*IF(ISNUMBER($AE1974),AP1974,0)+01_指標庫!$H$14*IF(ISNUMBER($I1974),O1974,0)+01_指標庫!$H$15*IF(ISNUMBER($AH1974),AS1974,0)+01_指標庫!$H$16*IF(ISNUMBER($K1974),P1974,0)+01_指標庫!$H$17*IF(ISNUMBER($AI1974),AT1974,0)+01_指標庫!$H$18*IF(ISNUMBER($AJ1974),AU1974,0)+01_指標庫!$H$19*IF(ISNUMBER($AK1974),AV1974,0)+01_指標庫!$H$20*IF(ISNUMBER($BB1974),BB1974,0)+01_指標庫!$H$21*IF(ISNUMBER($BC1974),BC1974,0))/AW1974,1))</f>
        <v>89.2</v>
      </c>
      <c r="AY1974" s="60"/>
      <c r="AZ1974" s="60"/>
      <c r="BA1974" s="58" t="n">
        <f aca="false">AVERAGE($E1970:$E1974)/AVERAGE($E1965:$E1974)-1</f>
        <v>0.0020166281020213</v>
      </c>
      <c r="BB1974" s="59" t="n">
        <f aca="false">IF(ISNUMBER($BA1974),IF(OR($S1974&lt;=-0.03,$BA1974&lt;-0.003),0,IF(OR($S1974&lt;=-0.02,$BA1974&lt;0.01),50,100)),"")</f>
        <v>50</v>
      </c>
      <c r="BC1974" s="0" t="str">
        <f aca="false">IF(OR(COUNT($AZ1974)=0,COUNT($AZ1973)=0),"",IF(OR($AY1974/$AZ1973-1&lt;=-0.03,$AZ1974/$AZ1973-1&lt;=-0.045,IF(COUNT($AZ1965:$AZ1974)=10,AVERAGE($AZ1970:$AZ1974)/AVERAGE($AZ1965:$AZ1974)-1&lt;-0.01,FALSE())),0,IF(OR($AZ1974/$AZ1973-1&lt;=-0.02,IF(COUNT($AZ1965:$AZ1974)=10,AVERAGE($AZ1970:$AZ1974)/AVERAGE($AZ1965:$AZ1974)-1&lt;0.005,FALSE())),50,100)))</f>
        <v/>
      </c>
    </row>
    <row r="1975" customFormat="false" ht="15" hidden="false" customHeight="true" outlineLevel="0" collapsed="false">
      <c r="A1975" s="47" t="n">
        <v>1971</v>
      </c>
      <c r="B1975" s="48" t="n">
        <v>45419</v>
      </c>
      <c r="C1975" s="47" t="n">
        <v>2024</v>
      </c>
      <c r="D1975" s="49" t="s">
        <v>237</v>
      </c>
      <c r="E1975" s="50" t="n">
        <v>18091.45</v>
      </c>
      <c r="F1975" s="51" t="n">
        <v>0.103196</v>
      </c>
      <c r="G1975" s="51" t="n">
        <v>-0.013522</v>
      </c>
      <c r="H1975" s="52" t="n">
        <v>0.8367</v>
      </c>
      <c r="I1975" s="53" t="n">
        <v>306</v>
      </c>
      <c r="J1975" s="47" t="s">
        <v>235</v>
      </c>
      <c r="K1975" s="54" t="n">
        <v>13.23</v>
      </c>
      <c r="L1975" s="55" t="n">
        <f aca="false">IF(COUNT(F1975)=0,50,IF(F1975&gt;=0,100,IF(F1975&gt;=-0.02,50,0)))</f>
        <v>100</v>
      </c>
      <c r="M1975" s="55" t="n">
        <f aca="false">IF(COUNT(G1975)=0,50,IF(G1975&gt;-0.06,100,IF(G1975&gt;-0.15,50,0)))</f>
        <v>100</v>
      </c>
      <c r="N1975" s="55" t="n">
        <f aca="false">IF(COUNT(H1975)=0,50,IF(H1975&gt;=0.6,100,IF(H1975&gt;=0.4,50,0)))</f>
        <v>100</v>
      </c>
      <c r="O1975" s="55" t="n">
        <f aca="false">IF(COUNT(I1975)=0,50,IF(J1975="proxy_vix",50,IF(I1975&lt;350,100,IF(I1975&lt;=450,50,0))))</f>
        <v>100</v>
      </c>
      <c r="P1975" s="55" t="n">
        <f aca="false">IF(COUNT(K1975)=0,50,IF(K1975&lt;20,100,IF(K1975&lt;=25,50,0)))</f>
        <v>100</v>
      </c>
      <c r="Q1975" s="54"/>
      <c r="R1975" s="47"/>
      <c r="S1975" s="51" t="n">
        <f aca="false">$E1975/$E1974-1</f>
        <v>-0.000117168695840553</v>
      </c>
      <c r="T1975" s="56" t="n">
        <f aca="false">$K1975/$K1974-1</f>
        <v>-0.0192735359525574</v>
      </c>
      <c r="V1975" s="57"/>
      <c r="W1975" s="57"/>
      <c r="Y1975" s="1" t="str">
        <f aca="false">IF(AX1975&gt;=70,"EASY",IF(AX1975&gt;40,"UNCERTAIN","HARD"))</f>
        <v>EASY</v>
      </c>
      <c r="AA1975" s="58" t="n">
        <f aca="false">IF($A1975&lt;200,"",AVERAGE($E1926:$E1975)/AVERAGE($E1776:$E1975)-1)</f>
        <v>0.0935609526849786</v>
      </c>
      <c r="AB1975" s="59" t="n">
        <f aca="false">LOOKUP($B1975,07_L1政策步階!$A$4:$A$14,07_L1政策步階!$C$4:$C$14)</f>
        <v>0</v>
      </c>
      <c r="AC1975" s="57"/>
      <c r="AD1975" s="57"/>
      <c r="AE1975" s="57"/>
      <c r="AF1975" s="57"/>
      <c r="AG1975" s="57"/>
      <c r="AH1975" s="57"/>
      <c r="AI1975" s="57"/>
      <c r="AJ1975" s="57"/>
      <c r="AK1975" s="57"/>
      <c r="AL1975" s="59" t="n">
        <f aca="false">IF(ISNUMBER($AA1975),IF($AA1975&gt;=0.005,100,IF($AA1975&gt;=-0.015,50,0)),"")</f>
        <v>100</v>
      </c>
      <c r="AM1975" s="59" t="n">
        <f aca="false">IF(ISNUMBER($AB1975),IF($AB1975=1,100,IF($AB1975=0,50,0)),"")</f>
        <v>50</v>
      </c>
      <c r="AN1975" s="0" t="str">
        <f aca="false">IF(ISNUMBER($AC1975),IF($AC1975&gt;=0.001,100,IF($AC1975&gt;=-0.003,50,0)),"")</f>
        <v/>
      </c>
      <c r="AO1975" s="0" t="str">
        <f aca="false">IF(ISNUMBER($AD1975),IF($AD1975&gt;=0.04,100,IF($AD1975&gt;=0,50,0)),"")</f>
        <v/>
      </c>
      <c r="AP1975" s="0" t="str">
        <f aca="false">IF(ISNUMBER($AE1975),IF($AE1975&gt;=25,100,IF($AE1975&gt;=-75,50,0)),"")</f>
        <v/>
      </c>
      <c r="AQ1975" s="0" t="str">
        <f aca="false">IF(ISNUMBER($AF1975),IF($AF1975&gt;0,100,IF($AF1975&gt;=-50,50,0)),"")</f>
        <v/>
      </c>
      <c r="AR1975" s="0" t="str">
        <f aca="false">IF(ISNUMBER($AG1975),IF($AG1975=1,100,IF($AG1975=0,50,0)),"")</f>
        <v/>
      </c>
      <c r="AS1975" s="0" t="str">
        <f aca="false">IF(ISNUMBER($AH1975),IF($AH1975&lt;0,100,IF($AH1975&lt;=20,50,0)),"")</f>
        <v/>
      </c>
      <c r="AT1975" s="0" t="str">
        <f aca="false">IF(ISNUMBER($AI1975),IF($AI1975&lt;0.95,100,IF($AI1975&lt;=1,50,0)),"")</f>
        <v/>
      </c>
      <c r="AU1975" s="0" t="str">
        <f aca="false">IF(ISNUMBER($AJ1975),IF($AJ1975&lt;30,0,IF($AJ1975&lt;40,50,IF($AJ1975&lt;=90,100,50))),"")</f>
        <v/>
      </c>
      <c r="AV1975" s="0" t="str">
        <f aca="false">IF(ISNUMBER($AK1975),IF($AK1975&gt;-0.2,100,IF($AK1975&gt;=-0.4,50,0)),"")</f>
        <v/>
      </c>
      <c r="AW1975" s="59" t="n">
        <f aca="false">01_指標庫!$H$4*ISNUMBER($F1975)+01_指標庫!$H$5*ISNUMBER($AA1975)+01_指標庫!$H$6*ISNUMBER($G1975)+01_指標庫!$H$7*ISNUMBER($H1975)+01_指標庫!$H$8*ISNUMBER($AF1975)+01_指標庫!$H$9*ISNUMBER($AG1975)+01_指標庫!$H$10*ISNUMBER($AB1975)+01_指標庫!$H$11*ISNUMBER($AC1975)+01_指標庫!$H$12*ISNUMBER($AD1975)+01_指標庫!$H$13*ISNUMBER($AE1975)+01_指標庫!$H$14*ISNUMBER($I1975)+01_指標庫!$H$15*ISNUMBER($AH1975)+01_指標庫!$H$16*ISNUMBER($K1975)+01_指標庫!$H$17*ISNUMBER($AI1975)+01_指標庫!$H$18*ISNUMBER($AJ1975)+01_指標庫!$H$19*ISNUMBER($AK1975)+01_指標庫!$H$20*ISNUMBER($BB1975)+01_指標庫!$H$21*ISNUMBER($BC1975)</f>
        <v>51</v>
      </c>
      <c r="AX1975" s="59" t="n">
        <f aca="false">IF(AW1975=0,50,ROUND((01_指標庫!$H$4*IF(ISNUMBER($F1975),L1975,0)+01_指標庫!$H$5*IF(ISNUMBER($AA1975),AL1975,0)+01_指標庫!$H$6*IF(ISNUMBER($G1975),M1975,0)+01_指標庫!$H$7*IF(ISNUMBER($H1975),N1975,0)+01_指標庫!$H$8*IF(ISNUMBER($AF1975),AQ1975,0)+01_指標庫!$H$9*IF(ISNUMBER($AG1975),AR1975,0)+01_指標庫!$H$10*IF(ISNUMBER($AB1975),AM1975,0)+01_指標庫!$H$11*IF(ISNUMBER($AC1975),AN1975,0)+01_指標庫!$H$12*IF(ISNUMBER($AD1975),AO1975,0)+01_指標庫!$H$13*IF(ISNUMBER($AE1975),AP1975,0)+01_指標庫!$H$14*IF(ISNUMBER($I1975),O1975,0)+01_指標庫!$H$15*IF(ISNUMBER($AH1975),AS1975,0)+01_指標庫!$H$16*IF(ISNUMBER($K1975),P1975,0)+01_指標庫!$H$17*IF(ISNUMBER($AI1975),AT1975,0)+01_指標庫!$H$18*IF(ISNUMBER($AJ1975),AU1975,0)+01_指標庫!$H$19*IF(ISNUMBER($AK1975),AV1975,0)+01_指標庫!$H$20*IF(ISNUMBER($BB1975),BB1975,0)+01_指標庫!$H$21*IF(ISNUMBER($BC1975),BC1975,0))/AW1975,1))</f>
        <v>89.2</v>
      </c>
      <c r="AY1975" s="60"/>
      <c r="AZ1975" s="60"/>
      <c r="BA1975" s="58" t="n">
        <f aca="false">AVERAGE($E1971:$E1975)/AVERAGE($E1966:$E1975)-1</f>
        <v>0.0058636608651732</v>
      </c>
      <c r="BB1975" s="59" t="n">
        <f aca="false">IF(ISNUMBER($BA1975),IF(OR($S1975&lt;=-0.03,$BA1975&lt;-0.003),0,IF(OR($S1975&lt;=-0.02,$BA1975&lt;0.01),50,100)),"")</f>
        <v>50</v>
      </c>
      <c r="BC1975" s="0" t="str">
        <f aca="false">IF(OR(COUNT($AZ1975)=0,COUNT($AZ1974)=0),"",IF(OR($AY1975/$AZ1974-1&lt;=-0.03,$AZ1975/$AZ1974-1&lt;=-0.045,IF(COUNT($AZ1966:$AZ1975)=10,AVERAGE($AZ1971:$AZ1975)/AVERAGE($AZ1966:$AZ1975)-1&lt;-0.01,FALSE())),0,IF(OR($AZ1975/$AZ1974-1&lt;=-0.02,IF(COUNT($AZ1966:$AZ1975)=10,AVERAGE($AZ1971:$AZ1975)/AVERAGE($AZ1966:$AZ1975)-1&lt;0.005,FALSE())),50,100)))</f>
        <v/>
      </c>
    </row>
    <row r="1976" customFormat="false" ht="15" hidden="false" customHeight="true" outlineLevel="0" collapsed="false">
      <c r="A1976" s="47" t="n">
        <v>1972</v>
      </c>
      <c r="B1976" s="48" t="n">
        <v>45420</v>
      </c>
      <c r="C1976" s="47" t="n">
        <v>2024</v>
      </c>
      <c r="D1976" s="49" t="s">
        <v>238</v>
      </c>
      <c r="E1976" s="50" t="n">
        <v>18085.01</v>
      </c>
      <c r="F1976" s="51" t="n">
        <v>0.101917</v>
      </c>
      <c r="G1976" s="51" t="n">
        <v>-0.013873</v>
      </c>
      <c r="H1976" s="52" t="n">
        <v>0.8367</v>
      </c>
      <c r="I1976" s="53" t="n">
        <v>310</v>
      </c>
      <c r="J1976" s="47" t="s">
        <v>235</v>
      </c>
      <c r="K1976" s="54" t="n">
        <v>13</v>
      </c>
      <c r="L1976" s="55" t="n">
        <f aca="false">IF(COUNT(F1976)=0,50,IF(F1976&gt;=0,100,IF(F1976&gt;=-0.02,50,0)))</f>
        <v>100</v>
      </c>
      <c r="M1976" s="55" t="n">
        <f aca="false">IF(COUNT(G1976)=0,50,IF(G1976&gt;-0.06,100,IF(G1976&gt;-0.15,50,0)))</f>
        <v>100</v>
      </c>
      <c r="N1976" s="55" t="n">
        <f aca="false">IF(COUNT(H1976)=0,50,IF(H1976&gt;=0.6,100,IF(H1976&gt;=0.4,50,0)))</f>
        <v>100</v>
      </c>
      <c r="O1976" s="55" t="n">
        <f aca="false">IF(COUNT(I1976)=0,50,IF(J1976="proxy_vix",50,IF(I1976&lt;350,100,IF(I1976&lt;=450,50,0))))</f>
        <v>100</v>
      </c>
      <c r="P1976" s="55" t="n">
        <f aca="false">IF(COUNT(K1976)=0,50,IF(K1976&lt;20,100,IF(K1976&lt;=25,50,0)))</f>
        <v>100</v>
      </c>
      <c r="Q1976" s="54"/>
      <c r="R1976" s="47"/>
      <c r="S1976" s="51" t="n">
        <f aca="false">$E1976/$E1975-1</f>
        <v>-0.000355969256195743</v>
      </c>
      <c r="T1976" s="56" t="n">
        <f aca="false">$K1976/$K1975-1</f>
        <v>-0.017384731670446</v>
      </c>
      <c r="V1976" s="57"/>
      <c r="W1976" s="57"/>
      <c r="Y1976" s="1" t="str">
        <f aca="false">IF(AX1976&gt;=70,"EASY",IF(AX1976&gt;40,"UNCERTAIN","HARD"))</f>
        <v>EASY</v>
      </c>
      <c r="AA1976" s="58" t="n">
        <f aca="false">IF($A1976&lt;200,"",AVERAGE($E1927:$E1976)/AVERAGE($E1777:$E1976)-1)</f>
        <v>0.0928213039089192</v>
      </c>
      <c r="AB1976" s="59" t="n">
        <f aca="false">LOOKUP($B1976,07_L1政策步階!$A$4:$A$14,07_L1政策步階!$C$4:$C$14)</f>
        <v>0</v>
      </c>
      <c r="AC1976" s="57"/>
      <c r="AD1976" s="57"/>
      <c r="AE1976" s="57"/>
      <c r="AF1976" s="57"/>
      <c r="AG1976" s="57"/>
      <c r="AH1976" s="57"/>
      <c r="AI1976" s="57"/>
      <c r="AJ1976" s="57"/>
      <c r="AK1976" s="57"/>
      <c r="AL1976" s="59" t="n">
        <f aca="false">IF(ISNUMBER($AA1976),IF($AA1976&gt;=0.005,100,IF($AA1976&gt;=-0.015,50,0)),"")</f>
        <v>100</v>
      </c>
      <c r="AM1976" s="59" t="n">
        <f aca="false">IF(ISNUMBER($AB1976),IF($AB1976=1,100,IF($AB1976=0,50,0)),"")</f>
        <v>50</v>
      </c>
      <c r="AN1976" s="0" t="str">
        <f aca="false">IF(ISNUMBER($AC1976),IF($AC1976&gt;=0.001,100,IF($AC1976&gt;=-0.003,50,0)),"")</f>
        <v/>
      </c>
      <c r="AO1976" s="0" t="str">
        <f aca="false">IF(ISNUMBER($AD1976),IF($AD1976&gt;=0.04,100,IF($AD1976&gt;=0,50,0)),"")</f>
        <v/>
      </c>
      <c r="AP1976" s="0" t="str">
        <f aca="false">IF(ISNUMBER($AE1976),IF($AE1976&gt;=25,100,IF($AE1976&gt;=-75,50,0)),"")</f>
        <v/>
      </c>
      <c r="AQ1976" s="0" t="str">
        <f aca="false">IF(ISNUMBER($AF1976),IF($AF1976&gt;0,100,IF($AF1976&gt;=-50,50,0)),"")</f>
        <v/>
      </c>
      <c r="AR1976" s="0" t="str">
        <f aca="false">IF(ISNUMBER($AG1976),IF($AG1976=1,100,IF($AG1976=0,50,0)),"")</f>
        <v/>
      </c>
      <c r="AS1976" s="0" t="str">
        <f aca="false">IF(ISNUMBER($AH1976),IF($AH1976&lt;0,100,IF($AH1976&lt;=20,50,0)),"")</f>
        <v/>
      </c>
      <c r="AT1976" s="0" t="str">
        <f aca="false">IF(ISNUMBER($AI1976),IF($AI1976&lt;0.95,100,IF($AI1976&lt;=1,50,0)),"")</f>
        <v/>
      </c>
      <c r="AU1976" s="0" t="str">
        <f aca="false">IF(ISNUMBER($AJ1976),IF($AJ1976&lt;30,0,IF($AJ1976&lt;40,50,IF($AJ1976&lt;=90,100,50))),"")</f>
        <v/>
      </c>
      <c r="AV1976" s="0" t="str">
        <f aca="false">IF(ISNUMBER($AK1976),IF($AK1976&gt;-0.2,100,IF($AK1976&gt;=-0.4,50,0)),"")</f>
        <v/>
      </c>
      <c r="AW1976" s="59" t="n">
        <f aca="false">01_指標庫!$H$4*ISNUMBER($F1976)+01_指標庫!$H$5*ISNUMBER($AA1976)+01_指標庫!$H$6*ISNUMBER($G1976)+01_指標庫!$H$7*ISNUMBER($H1976)+01_指標庫!$H$8*ISNUMBER($AF1976)+01_指標庫!$H$9*ISNUMBER($AG1976)+01_指標庫!$H$10*ISNUMBER($AB1976)+01_指標庫!$H$11*ISNUMBER($AC1976)+01_指標庫!$H$12*ISNUMBER($AD1976)+01_指標庫!$H$13*ISNUMBER($AE1976)+01_指標庫!$H$14*ISNUMBER($I1976)+01_指標庫!$H$15*ISNUMBER($AH1976)+01_指標庫!$H$16*ISNUMBER($K1976)+01_指標庫!$H$17*ISNUMBER($AI1976)+01_指標庫!$H$18*ISNUMBER($AJ1976)+01_指標庫!$H$19*ISNUMBER($AK1976)+01_指標庫!$H$20*ISNUMBER($BB1976)+01_指標庫!$H$21*ISNUMBER($BC1976)</f>
        <v>51</v>
      </c>
      <c r="AX1976" s="59" t="n">
        <f aca="false">IF(AW1976=0,50,ROUND((01_指標庫!$H$4*IF(ISNUMBER($F1976),L1976,0)+01_指標庫!$H$5*IF(ISNUMBER($AA1976),AL1976,0)+01_指標庫!$H$6*IF(ISNUMBER($G1976),M1976,0)+01_指標庫!$H$7*IF(ISNUMBER($H1976),N1976,0)+01_指標庫!$H$8*IF(ISNUMBER($AF1976),AQ1976,0)+01_指標庫!$H$9*IF(ISNUMBER($AG1976),AR1976,0)+01_指標庫!$H$10*IF(ISNUMBER($AB1976),AM1976,0)+01_指標庫!$H$11*IF(ISNUMBER($AC1976),AN1976,0)+01_指標庫!$H$12*IF(ISNUMBER($AD1976),AO1976,0)+01_指標庫!$H$13*IF(ISNUMBER($AE1976),AP1976,0)+01_指標庫!$H$14*IF(ISNUMBER($I1976),O1976,0)+01_指標庫!$H$15*IF(ISNUMBER($AH1976),AS1976,0)+01_指標庫!$H$16*IF(ISNUMBER($K1976),P1976,0)+01_指標庫!$H$17*IF(ISNUMBER($AI1976),AT1976,0)+01_指標庫!$H$18*IF(ISNUMBER($AJ1976),AU1976,0)+01_指標庫!$H$19*IF(ISNUMBER($AK1976),AV1976,0)+01_指標庫!$H$20*IF(ISNUMBER($BB1976),BB1976,0)+01_指標庫!$H$21*IF(ISNUMBER($BC1976),BC1976,0))/AW1976,1))</f>
        <v>95.1</v>
      </c>
      <c r="AY1976" s="60"/>
      <c r="AZ1976" s="60"/>
      <c r="BA1976" s="58" t="n">
        <f aca="false">AVERAGE($E1972:$E1976)/AVERAGE($E1967:$E1976)-1</f>
        <v>0.011339841627463</v>
      </c>
      <c r="BB1976" s="59" t="n">
        <f aca="false">IF(ISNUMBER($BA1976),IF(OR($S1976&lt;=-0.03,$BA1976&lt;-0.003),0,IF(OR($S1976&lt;=-0.02,$BA1976&lt;0.01),50,100)),"")</f>
        <v>100</v>
      </c>
      <c r="BC1976" s="0" t="str">
        <f aca="false">IF(OR(COUNT($AZ1976)=0,COUNT($AZ1975)=0),"",IF(OR($AY1976/$AZ1975-1&lt;=-0.03,$AZ1976/$AZ1975-1&lt;=-0.045,IF(COUNT($AZ1967:$AZ1976)=10,AVERAGE($AZ1972:$AZ1976)/AVERAGE($AZ1967:$AZ1976)-1&lt;-0.01,FALSE())),0,IF(OR($AZ1976/$AZ1975-1&lt;=-0.02,IF(COUNT($AZ1967:$AZ1976)=10,AVERAGE($AZ1972:$AZ1976)/AVERAGE($AZ1967:$AZ1976)-1&lt;0.005,FALSE())),50,100)))</f>
        <v/>
      </c>
    </row>
    <row r="1977" customFormat="false" ht="15" hidden="false" customHeight="true" outlineLevel="0" collapsed="false">
      <c r="A1977" s="47" t="n">
        <v>1973</v>
      </c>
      <c r="B1977" s="48" t="n">
        <v>45421</v>
      </c>
      <c r="C1977" s="47" t="n">
        <v>2024</v>
      </c>
      <c r="D1977" s="49" t="s">
        <v>239</v>
      </c>
      <c r="E1977" s="50" t="n">
        <v>18113.46</v>
      </c>
      <c r="F1977" s="51" t="n">
        <v>0.102793</v>
      </c>
      <c r="G1977" s="51" t="n">
        <v>-0.012322</v>
      </c>
      <c r="H1977" s="52" t="n">
        <v>0.8367</v>
      </c>
      <c r="I1977" s="53" t="n">
        <v>314</v>
      </c>
      <c r="J1977" s="47" t="s">
        <v>235</v>
      </c>
      <c r="K1977" s="54" t="n">
        <v>12.69</v>
      </c>
      <c r="L1977" s="55" t="n">
        <f aca="false">IF(COUNT(F1977)=0,50,IF(F1977&gt;=0,100,IF(F1977&gt;=-0.02,50,0)))</f>
        <v>100</v>
      </c>
      <c r="M1977" s="55" t="n">
        <f aca="false">IF(COUNT(G1977)=0,50,IF(G1977&gt;-0.06,100,IF(G1977&gt;-0.15,50,0)))</f>
        <v>100</v>
      </c>
      <c r="N1977" s="55" t="n">
        <f aca="false">IF(COUNT(H1977)=0,50,IF(H1977&gt;=0.6,100,IF(H1977&gt;=0.4,50,0)))</f>
        <v>100</v>
      </c>
      <c r="O1977" s="55" t="n">
        <f aca="false">IF(COUNT(I1977)=0,50,IF(J1977="proxy_vix",50,IF(I1977&lt;350,100,IF(I1977&lt;=450,50,0))))</f>
        <v>100</v>
      </c>
      <c r="P1977" s="55" t="n">
        <f aca="false">IF(COUNT(K1977)=0,50,IF(K1977&lt;20,100,IF(K1977&lt;=25,50,0)))</f>
        <v>100</v>
      </c>
      <c r="Q1977" s="54"/>
      <c r="R1977" s="47"/>
      <c r="S1977" s="51" t="n">
        <f aca="false">$E1977/$E1976-1</f>
        <v>0.00157312603089532</v>
      </c>
      <c r="T1977" s="56" t="n">
        <f aca="false">$K1977/$K1976-1</f>
        <v>-0.0238461538461539</v>
      </c>
      <c r="V1977" s="57"/>
      <c r="W1977" s="57"/>
      <c r="Y1977" s="1" t="str">
        <f aca="false">IF(AX1977&gt;=70,"EASY",IF(AX1977&gt;40,"UNCERTAIN","HARD"))</f>
        <v>EASY</v>
      </c>
      <c r="AA1977" s="58" t="n">
        <f aca="false">IF($A1977&lt;200,"",AVERAGE($E1928:$E1977)/AVERAGE($E1778:$E1977)-1)</f>
        <v>0.0922632900207283</v>
      </c>
      <c r="AB1977" s="59" t="n">
        <f aca="false">LOOKUP($B1977,07_L1政策步階!$A$4:$A$14,07_L1政策步階!$C$4:$C$14)</f>
        <v>0</v>
      </c>
      <c r="AC1977" s="57"/>
      <c r="AD1977" s="57"/>
      <c r="AE1977" s="57"/>
      <c r="AF1977" s="57"/>
      <c r="AG1977" s="57"/>
      <c r="AH1977" s="57"/>
      <c r="AI1977" s="57"/>
      <c r="AJ1977" s="57"/>
      <c r="AK1977" s="57"/>
      <c r="AL1977" s="59" t="n">
        <f aca="false">IF(ISNUMBER($AA1977),IF($AA1977&gt;=0.005,100,IF($AA1977&gt;=-0.015,50,0)),"")</f>
        <v>100</v>
      </c>
      <c r="AM1977" s="59" t="n">
        <f aca="false">IF(ISNUMBER($AB1977),IF($AB1977=1,100,IF($AB1977=0,50,0)),"")</f>
        <v>50</v>
      </c>
      <c r="AN1977" s="0" t="str">
        <f aca="false">IF(ISNUMBER($AC1977),IF($AC1977&gt;=0.001,100,IF($AC1977&gt;=-0.003,50,0)),"")</f>
        <v/>
      </c>
      <c r="AO1977" s="0" t="str">
        <f aca="false">IF(ISNUMBER($AD1977),IF($AD1977&gt;=0.04,100,IF($AD1977&gt;=0,50,0)),"")</f>
        <v/>
      </c>
      <c r="AP1977" s="0" t="str">
        <f aca="false">IF(ISNUMBER($AE1977),IF($AE1977&gt;=25,100,IF($AE1977&gt;=-75,50,0)),"")</f>
        <v/>
      </c>
      <c r="AQ1977" s="0" t="str">
        <f aca="false">IF(ISNUMBER($AF1977),IF($AF1977&gt;0,100,IF($AF1977&gt;=-50,50,0)),"")</f>
        <v/>
      </c>
      <c r="AR1977" s="0" t="str">
        <f aca="false">IF(ISNUMBER($AG1977),IF($AG1977=1,100,IF($AG1977=0,50,0)),"")</f>
        <v/>
      </c>
      <c r="AS1977" s="0" t="str">
        <f aca="false">IF(ISNUMBER($AH1977),IF($AH1977&lt;0,100,IF($AH1977&lt;=20,50,0)),"")</f>
        <v/>
      </c>
      <c r="AT1977" s="0" t="str">
        <f aca="false">IF(ISNUMBER($AI1977),IF($AI1977&lt;0.95,100,IF($AI1977&lt;=1,50,0)),"")</f>
        <v/>
      </c>
      <c r="AU1977" s="0" t="str">
        <f aca="false">IF(ISNUMBER($AJ1977),IF($AJ1977&lt;30,0,IF($AJ1977&lt;40,50,IF($AJ1977&lt;=90,100,50))),"")</f>
        <v/>
      </c>
      <c r="AV1977" s="0" t="str">
        <f aca="false">IF(ISNUMBER($AK1977),IF($AK1977&gt;-0.2,100,IF($AK1977&gt;=-0.4,50,0)),"")</f>
        <v/>
      </c>
      <c r="AW1977" s="59" t="n">
        <f aca="false">01_指標庫!$H$4*ISNUMBER($F1977)+01_指標庫!$H$5*ISNUMBER($AA1977)+01_指標庫!$H$6*ISNUMBER($G1977)+01_指標庫!$H$7*ISNUMBER($H1977)+01_指標庫!$H$8*ISNUMBER($AF1977)+01_指標庫!$H$9*ISNUMBER($AG1977)+01_指標庫!$H$10*ISNUMBER($AB1977)+01_指標庫!$H$11*ISNUMBER($AC1977)+01_指標庫!$H$12*ISNUMBER($AD1977)+01_指標庫!$H$13*ISNUMBER($AE1977)+01_指標庫!$H$14*ISNUMBER($I1977)+01_指標庫!$H$15*ISNUMBER($AH1977)+01_指標庫!$H$16*ISNUMBER($K1977)+01_指標庫!$H$17*ISNUMBER($AI1977)+01_指標庫!$H$18*ISNUMBER($AJ1977)+01_指標庫!$H$19*ISNUMBER($AK1977)+01_指標庫!$H$20*ISNUMBER($BB1977)+01_指標庫!$H$21*ISNUMBER($BC1977)</f>
        <v>51</v>
      </c>
      <c r="AX1977" s="59" t="n">
        <f aca="false">IF(AW1977=0,50,ROUND((01_指標庫!$H$4*IF(ISNUMBER($F1977),L1977,0)+01_指標庫!$H$5*IF(ISNUMBER($AA1977),AL1977,0)+01_指標庫!$H$6*IF(ISNUMBER($G1977),M1977,0)+01_指標庫!$H$7*IF(ISNUMBER($H1977),N1977,0)+01_指標庫!$H$8*IF(ISNUMBER($AF1977),AQ1977,0)+01_指標庫!$H$9*IF(ISNUMBER($AG1977),AR1977,0)+01_指標庫!$H$10*IF(ISNUMBER($AB1977),AM1977,0)+01_指標庫!$H$11*IF(ISNUMBER($AC1977),AN1977,0)+01_指標庫!$H$12*IF(ISNUMBER($AD1977),AO1977,0)+01_指標庫!$H$13*IF(ISNUMBER($AE1977),AP1977,0)+01_指標庫!$H$14*IF(ISNUMBER($I1977),O1977,0)+01_指標庫!$H$15*IF(ISNUMBER($AH1977),AS1977,0)+01_指標庫!$H$16*IF(ISNUMBER($K1977),P1977,0)+01_指標庫!$H$17*IF(ISNUMBER($AI1977),AT1977,0)+01_指標庫!$H$18*IF(ISNUMBER($AJ1977),AU1977,0)+01_指標庫!$H$19*IF(ISNUMBER($AK1977),AV1977,0)+01_指標庫!$H$20*IF(ISNUMBER($BB1977),BB1977,0)+01_指標庫!$H$21*IF(ISNUMBER($BC1977),BC1977,0))/AW1977,1))</f>
        <v>95.1</v>
      </c>
      <c r="AY1977" s="60"/>
      <c r="AZ1977" s="60"/>
      <c r="BA1977" s="58" t="n">
        <f aca="false">AVERAGE($E1973:$E1977)/AVERAGE($E1968:$E1977)-1</f>
        <v>0.0138844580426265</v>
      </c>
      <c r="BB1977" s="59" t="n">
        <f aca="false">IF(ISNUMBER($BA1977),IF(OR($S1977&lt;=-0.03,$BA1977&lt;-0.003),0,IF(OR($S1977&lt;=-0.02,$BA1977&lt;0.01),50,100)),"")</f>
        <v>100</v>
      </c>
      <c r="BC1977" s="0" t="str">
        <f aca="false">IF(OR(COUNT($AZ1977)=0,COUNT($AZ1976)=0),"",IF(OR($AY1977/$AZ1976-1&lt;=-0.03,$AZ1977/$AZ1976-1&lt;=-0.045,IF(COUNT($AZ1968:$AZ1977)=10,AVERAGE($AZ1973:$AZ1977)/AVERAGE($AZ1968:$AZ1977)-1&lt;-0.01,FALSE())),0,IF(OR($AZ1977/$AZ1976-1&lt;=-0.02,IF(COUNT($AZ1968:$AZ1977)=10,AVERAGE($AZ1973:$AZ1977)/AVERAGE($AZ1968:$AZ1977)-1&lt;0.005,FALSE())),50,100)))</f>
        <v/>
      </c>
    </row>
    <row r="1978" customFormat="false" ht="15" hidden="false" customHeight="true" outlineLevel="0" collapsed="false">
      <c r="A1978" s="47" t="n">
        <v>1974</v>
      </c>
      <c r="B1978" s="48" t="n">
        <v>45422</v>
      </c>
      <c r="C1978" s="47" t="n">
        <v>2024</v>
      </c>
      <c r="D1978" s="49" t="s">
        <v>234</v>
      </c>
      <c r="E1978" s="50" t="n">
        <v>18161.18</v>
      </c>
      <c r="F1978" s="51" t="n">
        <v>0.104803</v>
      </c>
      <c r="G1978" s="51" t="n">
        <v>-0.00972</v>
      </c>
      <c r="H1978" s="52" t="n">
        <v>0.8367</v>
      </c>
      <c r="I1978" s="53" t="n">
        <v>312</v>
      </c>
      <c r="J1978" s="47" t="s">
        <v>235</v>
      </c>
      <c r="K1978" s="54" t="n">
        <v>12.55</v>
      </c>
      <c r="L1978" s="55" t="n">
        <f aca="false">IF(COUNT(F1978)=0,50,IF(F1978&gt;=0,100,IF(F1978&gt;=-0.02,50,0)))</f>
        <v>100</v>
      </c>
      <c r="M1978" s="55" t="n">
        <f aca="false">IF(COUNT(G1978)=0,50,IF(G1978&gt;-0.06,100,IF(G1978&gt;-0.15,50,0)))</f>
        <v>100</v>
      </c>
      <c r="N1978" s="55" t="n">
        <f aca="false">IF(COUNT(H1978)=0,50,IF(H1978&gt;=0.6,100,IF(H1978&gt;=0.4,50,0)))</f>
        <v>100</v>
      </c>
      <c r="O1978" s="55" t="n">
        <f aca="false">IF(COUNT(I1978)=0,50,IF(J1978="proxy_vix",50,IF(I1978&lt;350,100,IF(I1978&lt;=450,50,0))))</f>
        <v>100</v>
      </c>
      <c r="P1978" s="55" t="n">
        <f aca="false">IF(COUNT(K1978)=0,50,IF(K1978&lt;20,100,IF(K1978&lt;=25,50,0)))</f>
        <v>100</v>
      </c>
      <c r="Q1978" s="54"/>
      <c r="R1978" s="47"/>
      <c r="S1978" s="51" t="n">
        <f aca="false">$E1978/$E1977-1</f>
        <v>0.00263450494825412</v>
      </c>
      <c r="T1978" s="56" t="n">
        <f aca="false">$K1978/$K1977-1</f>
        <v>-0.0110323089046492</v>
      </c>
      <c r="V1978" s="57"/>
      <c r="W1978" s="57"/>
      <c r="Y1978" s="1" t="str">
        <f aca="false">IF(AX1978&gt;=70,"EASY",IF(AX1978&gt;40,"UNCERTAIN","HARD"))</f>
        <v>EASY</v>
      </c>
      <c r="AA1978" s="58" t="n">
        <f aca="false">IF($A1978&lt;200,"",AVERAGE($E1929:$E1978)/AVERAGE($E1779:$E1978)-1)</f>
        <v>0.0915216727719512</v>
      </c>
      <c r="AB1978" s="59" t="n">
        <f aca="false">LOOKUP($B1978,07_L1政策步階!$A$4:$A$14,07_L1政策步階!$C$4:$C$14)</f>
        <v>0</v>
      </c>
      <c r="AC1978" s="57"/>
      <c r="AD1978" s="57"/>
      <c r="AE1978" s="57"/>
      <c r="AF1978" s="57"/>
      <c r="AG1978" s="57"/>
      <c r="AH1978" s="57"/>
      <c r="AI1978" s="57"/>
      <c r="AJ1978" s="57"/>
      <c r="AK1978" s="57"/>
      <c r="AL1978" s="59" t="n">
        <f aca="false">IF(ISNUMBER($AA1978),IF($AA1978&gt;=0.005,100,IF($AA1978&gt;=-0.015,50,0)),"")</f>
        <v>100</v>
      </c>
      <c r="AM1978" s="59" t="n">
        <f aca="false">IF(ISNUMBER($AB1978),IF($AB1978=1,100,IF($AB1978=0,50,0)),"")</f>
        <v>50</v>
      </c>
      <c r="AN1978" s="0" t="str">
        <f aca="false">IF(ISNUMBER($AC1978),IF($AC1978&gt;=0.001,100,IF($AC1978&gt;=-0.003,50,0)),"")</f>
        <v/>
      </c>
      <c r="AO1978" s="0" t="str">
        <f aca="false">IF(ISNUMBER($AD1978),IF($AD1978&gt;=0.04,100,IF($AD1978&gt;=0,50,0)),"")</f>
        <v/>
      </c>
      <c r="AP1978" s="0" t="str">
        <f aca="false">IF(ISNUMBER($AE1978),IF($AE1978&gt;=25,100,IF($AE1978&gt;=-75,50,0)),"")</f>
        <v/>
      </c>
      <c r="AQ1978" s="0" t="str">
        <f aca="false">IF(ISNUMBER($AF1978),IF($AF1978&gt;0,100,IF($AF1978&gt;=-50,50,0)),"")</f>
        <v/>
      </c>
      <c r="AR1978" s="0" t="str">
        <f aca="false">IF(ISNUMBER($AG1978),IF($AG1978=1,100,IF($AG1978=0,50,0)),"")</f>
        <v/>
      </c>
      <c r="AS1978" s="0" t="str">
        <f aca="false">IF(ISNUMBER($AH1978),IF($AH1978&lt;0,100,IF($AH1978&lt;=20,50,0)),"")</f>
        <v/>
      </c>
      <c r="AT1978" s="0" t="str">
        <f aca="false">IF(ISNUMBER($AI1978),IF($AI1978&lt;0.95,100,IF($AI1978&lt;=1,50,0)),"")</f>
        <v/>
      </c>
      <c r="AU1978" s="0" t="str">
        <f aca="false">IF(ISNUMBER($AJ1978),IF($AJ1978&lt;30,0,IF($AJ1978&lt;40,50,IF($AJ1978&lt;=90,100,50))),"")</f>
        <v/>
      </c>
      <c r="AV1978" s="0" t="str">
        <f aca="false">IF(ISNUMBER($AK1978),IF($AK1978&gt;-0.2,100,IF($AK1978&gt;=-0.4,50,0)),"")</f>
        <v/>
      </c>
      <c r="AW1978" s="59" t="n">
        <f aca="false">01_指標庫!$H$4*ISNUMBER($F1978)+01_指標庫!$H$5*ISNUMBER($AA1978)+01_指標庫!$H$6*ISNUMBER($G1978)+01_指標庫!$H$7*ISNUMBER($H1978)+01_指標庫!$H$8*ISNUMBER($AF1978)+01_指標庫!$H$9*ISNUMBER($AG1978)+01_指標庫!$H$10*ISNUMBER($AB1978)+01_指標庫!$H$11*ISNUMBER($AC1978)+01_指標庫!$H$12*ISNUMBER($AD1978)+01_指標庫!$H$13*ISNUMBER($AE1978)+01_指標庫!$H$14*ISNUMBER($I1978)+01_指標庫!$H$15*ISNUMBER($AH1978)+01_指標庫!$H$16*ISNUMBER($K1978)+01_指標庫!$H$17*ISNUMBER($AI1978)+01_指標庫!$H$18*ISNUMBER($AJ1978)+01_指標庫!$H$19*ISNUMBER($AK1978)+01_指標庫!$H$20*ISNUMBER($BB1978)+01_指標庫!$H$21*ISNUMBER($BC1978)</f>
        <v>51</v>
      </c>
      <c r="AX1978" s="59" t="n">
        <f aca="false">IF(AW1978=0,50,ROUND((01_指標庫!$H$4*IF(ISNUMBER($F1978),L1978,0)+01_指標庫!$H$5*IF(ISNUMBER($AA1978),AL1978,0)+01_指標庫!$H$6*IF(ISNUMBER($G1978),M1978,0)+01_指標庫!$H$7*IF(ISNUMBER($H1978),N1978,0)+01_指標庫!$H$8*IF(ISNUMBER($AF1978),AQ1978,0)+01_指標庫!$H$9*IF(ISNUMBER($AG1978),AR1978,0)+01_指標庫!$H$10*IF(ISNUMBER($AB1978),AM1978,0)+01_指標庫!$H$11*IF(ISNUMBER($AC1978),AN1978,0)+01_指標庫!$H$12*IF(ISNUMBER($AD1978),AO1978,0)+01_指標庫!$H$13*IF(ISNUMBER($AE1978),AP1978,0)+01_指標庫!$H$14*IF(ISNUMBER($I1978),O1978,0)+01_指標庫!$H$15*IF(ISNUMBER($AH1978),AS1978,0)+01_指標庫!$H$16*IF(ISNUMBER($K1978),P1978,0)+01_指標庫!$H$17*IF(ISNUMBER($AI1978),AT1978,0)+01_指標庫!$H$18*IF(ISNUMBER($AJ1978),AU1978,0)+01_指標庫!$H$19*IF(ISNUMBER($AK1978),AV1978,0)+01_指標庫!$H$20*IF(ISNUMBER($BB1978),BB1978,0)+01_指標庫!$H$21*IF(ISNUMBER($BC1978),BC1978,0))/AW1978,1))</f>
        <v>95.1</v>
      </c>
      <c r="AY1978" s="60"/>
      <c r="AZ1978" s="60"/>
      <c r="BA1978" s="58" t="n">
        <f aca="false">AVERAGE($E1974:$E1978)/AVERAGE($E1969:$E1978)-1</f>
        <v>0.0143983017603115</v>
      </c>
      <c r="BB1978" s="59" t="n">
        <f aca="false">IF(ISNUMBER($BA1978),IF(OR($S1978&lt;=-0.03,$BA1978&lt;-0.003),0,IF(OR($S1978&lt;=-0.02,$BA1978&lt;0.01),50,100)),"")</f>
        <v>100</v>
      </c>
      <c r="BC1978" s="0" t="str">
        <f aca="false">IF(OR(COUNT($AZ1978)=0,COUNT($AZ1977)=0),"",IF(OR($AY1978/$AZ1977-1&lt;=-0.03,$AZ1978/$AZ1977-1&lt;=-0.045,IF(COUNT($AZ1969:$AZ1978)=10,AVERAGE($AZ1974:$AZ1978)/AVERAGE($AZ1969:$AZ1978)-1&lt;-0.01,FALSE())),0,IF(OR($AZ1978/$AZ1977-1&lt;=-0.02,IF(COUNT($AZ1969:$AZ1978)=10,AVERAGE($AZ1974:$AZ1978)/AVERAGE($AZ1969:$AZ1978)-1&lt;0.005,FALSE())),50,100)))</f>
        <v/>
      </c>
    </row>
    <row r="1979" customFormat="false" ht="15" hidden="false" customHeight="true" outlineLevel="0" collapsed="false">
      <c r="A1979" s="47" t="n">
        <v>1975</v>
      </c>
      <c r="B1979" s="48" t="n">
        <v>45425</v>
      </c>
      <c r="C1979" s="47" t="n">
        <v>2024</v>
      </c>
      <c r="D1979" s="49" t="s">
        <v>236</v>
      </c>
      <c r="E1979" s="50" t="n">
        <v>18198.61</v>
      </c>
      <c r="F1979" s="51" t="n">
        <v>0.106161</v>
      </c>
      <c r="G1979" s="51" t="n">
        <v>-0.007679</v>
      </c>
      <c r="H1979" s="52" t="n">
        <v>0.8367</v>
      </c>
      <c r="I1979" s="53" t="n">
        <v>314</v>
      </c>
      <c r="J1979" s="47" t="s">
        <v>235</v>
      </c>
      <c r="K1979" s="54" t="n">
        <v>13.6</v>
      </c>
      <c r="L1979" s="55" t="n">
        <f aca="false">IF(COUNT(F1979)=0,50,IF(F1979&gt;=0,100,IF(F1979&gt;=-0.02,50,0)))</f>
        <v>100</v>
      </c>
      <c r="M1979" s="55" t="n">
        <f aca="false">IF(COUNT(G1979)=0,50,IF(G1979&gt;-0.06,100,IF(G1979&gt;-0.15,50,0)))</f>
        <v>100</v>
      </c>
      <c r="N1979" s="55" t="n">
        <f aca="false">IF(COUNT(H1979)=0,50,IF(H1979&gt;=0.6,100,IF(H1979&gt;=0.4,50,0)))</f>
        <v>100</v>
      </c>
      <c r="O1979" s="55" t="n">
        <f aca="false">IF(COUNT(I1979)=0,50,IF(J1979="proxy_vix",50,IF(I1979&lt;350,100,IF(I1979&lt;=450,50,0))))</f>
        <v>100</v>
      </c>
      <c r="P1979" s="55" t="n">
        <f aca="false">IF(COUNT(K1979)=0,50,IF(K1979&lt;20,100,IF(K1979&lt;=25,50,0)))</f>
        <v>100</v>
      </c>
      <c r="Q1979" s="54"/>
      <c r="R1979" s="47"/>
      <c r="S1979" s="51" t="n">
        <f aca="false">$E1979/$E1978-1</f>
        <v>0.00206098942910105</v>
      </c>
      <c r="T1979" s="56" t="n">
        <f aca="false">$K1979/$K1978-1</f>
        <v>0.0836653386454183</v>
      </c>
      <c r="V1979" s="57"/>
      <c r="W1979" s="57"/>
      <c r="Y1979" s="1" t="str">
        <f aca="false">IF(AX1979&gt;=70,"EASY",IF(AX1979&gt;40,"UNCERTAIN","HARD"))</f>
        <v>EASY</v>
      </c>
      <c r="AA1979" s="58" t="n">
        <f aca="false">IF($A1979&lt;200,"",AVERAGE($E1930:$E1979)/AVERAGE($E1780:$E1979)-1)</f>
        <v>0.0904880414235545</v>
      </c>
      <c r="AB1979" s="59" t="n">
        <f aca="false">LOOKUP($B1979,07_L1政策步階!$A$4:$A$14,07_L1政策步階!$C$4:$C$14)</f>
        <v>0</v>
      </c>
      <c r="AC1979" s="57"/>
      <c r="AD1979" s="57"/>
      <c r="AE1979" s="57"/>
      <c r="AF1979" s="57"/>
      <c r="AG1979" s="57"/>
      <c r="AH1979" s="57"/>
      <c r="AI1979" s="57"/>
      <c r="AJ1979" s="57"/>
      <c r="AK1979" s="57"/>
      <c r="AL1979" s="59" t="n">
        <f aca="false">IF(ISNUMBER($AA1979),IF($AA1979&gt;=0.005,100,IF($AA1979&gt;=-0.015,50,0)),"")</f>
        <v>100</v>
      </c>
      <c r="AM1979" s="59" t="n">
        <f aca="false">IF(ISNUMBER($AB1979),IF($AB1979=1,100,IF($AB1979=0,50,0)),"")</f>
        <v>50</v>
      </c>
      <c r="AN1979" s="0" t="str">
        <f aca="false">IF(ISNUMBER($AC1979),IF($AC1979&gt;=0.001,100,IF($AC1979&gt;=-0.003,50,0)),"")</f>
        <v/>
      </c>
      <c r="AO1979" s="0" t="str">
        <f aca="false">IF(ISNUMBER($AD1979),IF($AD1979&gt;=0.04,100,IF($AD1979&gt;=0,50,0)),"")</f>
        <v/>
      </c>
      <c r="AP1979" s="0" t="str">
        <f aca="false">IF(ISNUMBER($AE1979),IF($AE1979&gt;=25,100,IF($AE1979&gt;=-75,50,0)),"")</f>
        <v/>
      </c>
      <c r="AQ1979" s="0" t="str">
        <f aca="false">IF(ISNUMBER($AF1979),IF($AF1979&gt;0,100,IF($AF1979&gt;=-50,50,0)),"")</f>
        <v/>
      </c>
      <c r="AR1979" s="0" t="str">
        <f aca="false">IF(ISNUMBER($AG1979),IF($AG1979=1,100,IF($AG1979=0,50,0)),"")</f>
        <v/>
      </c>
      <c r="AS1979" s="0" t="str">
        <f aca="false">IF(ISNUMBER($AH1979),IF($AH1979&lt;0,100,IF($AH1979&lt;=20,50,0)),"")</f>
        <v/>
      </c>
      <c r="AT1979" s="0" t="str">
        <f aca="false">IF(ISNUMBER($AI1979),IF($AI1979&lt;0.95,100,IF($AI1979&lt;=1,50,0)),"")</f>
        <v/>
      </c>
      <c r="AU1979" s="0" t="str">
        <f aca="false">IF(ISNUMBER($AJ1979),IF($AJ1979&lt;30,0,IF($AJ1979&lt;40,50,IF($AJ1979&lt;=90,100,50))),"")</f>
        <v/>
      </c>
      <c r="AV1979" s="0" t="str">
        <f aca="false">IF(ISNUMBER($AK1979),IF($AK1979&gt;-0.2,100,IF($AK1979&gt;=-0.4,50,0)),"")</f>
        <v/>
      </c>
      <c r="AW1979" s="59" t="n">
        <f aca="false">01_指標庫!$H$4*ISNUMBER($F1979)+01_指標庫!$H$5*ISNUMBER($AA1979)+01_指標庫!$H$6*ISNUMBER($G1979)+01_指標庫!$H$7*ISNUMBER($H1979)+01_指標庫!$H$8*ISNUMBER($AF1979)+01_指標庫!$H$9*ISNUMBER($AG1979)+01_指標庫!$H$10*ISNUMBER($AB1979)+01_指標庫!$H$11*ISNUMBER($AC1979)+01_指標庫!$H$12*ISNUMBER($AD1979)+01_指標庫!$H$13*ISNUMBER($AE1979)+01_指標庫!$H$14*ISNUMBER($I1979)+01_指標庫!$H$15*ISNUMBER($AH1979)+01_指標庫!$H$16*ISNUMBER($K1979)+01_指標庫!$H$17*ISNUMBER($AI1979)+01_指標庫!$H$18*ISNUMBER($AJ1979)+01_指標庫!$H$19*ISNUMBER($AK1979)+01_指標庫!$H$20*ISNUMBER($BB1979)+01_指標庫!$H$21*ISNUMBER($BC1979)</f>
        <v>51</v>
      </c>
      <c r="AX1979" s="59" t="n">
        <f aca="false">IF(AW1979=0,50,ROUND((01_指標庫!$H$4*IF(ISNUMBER($F1979),L1979,0)+01_指標庫!$H$5*IF(ISNUMBER($AA1979),AL1979,0)+01_指標庫!$H$6*IF(ISNUMBER($G1979),M1979,0)+01_指標庫!$H$7*IF(ISNUMBER($H1979),N1979,0)+01_指標庫!$H$8*IF(ISNUMBER($AF1979),AQ1979,0)+01_指標庫!$H$9*IF(ISNUMBER($AG1979),AR1979,0)+01_指標庫!$H$10*IF(ISNUMBER($AB1979),AM1979,0)+01_指標庫!$H$11*IF(ISNUMBER($AC1979),AN1979,0)+01_指標庫!$H$12*IF(ISNUMBER($AD1979),AO1979,0)+01_指標庫!$H$13*IF(ISNUMBER($AE1979),AP1979,0)+01_指標庫!$H$14*IF(ISNUMBER($I1979),O1979,0)+01_指標庫!$H$15*IF(ISNUMBER($AH1979),AS1979,0)+01_指標庫!$H$16*IF(ISNUMBER($K1979),P1979,0)+01_指標庫!$H$17*IF(ISNUMBER($AI1979),AT1979,0)+01_指標庫!$H$18*IF(ISNUMBER($AJ1979),AU1979,0)+01_指標庫!$H$19*IF(ISNUMBER($AK1979),AV1979,0)+01_指標庫!$H$20*IF(ISNUMBER($BB1979),BB1979,0)+01_指標庫!$H$21*IF(ISNUMBER($BC1979),BC1979,0))/AW1979,1))</f>
        <v>95.1</v>
      </c>
      <c r="AY1979" s="60"/>
      <c r="AZ1979" s="60"/>
      <c r="BA1979" s="58" t="n">
        <f aca="false">AVERAGE($E1975:$E1979)/AVERAGE($E1970:$E1979)-1</f>
        <v>0.0132146413504894</v>
      </c>
      <c r="BB1979" s="59" t="n">
        <f aca="false">IF(ISNUMBER($BA1979),IF(OR($S1979&lt;=-0.03,$BA1979&lt;-0.003),0,IF(OR($S1979&lt;=-0.02,$BA1979&lt;0.01),50,100)),"")</f>
        <v>100</v>
      </c>
      <c r="BC1979" s="0" t="str">
        <f aca="false">IF(OR(COUNT($AZ1979)=0,COUNT($AZ1978)=0),"",IF(OR($AY1979/$AZ1978-1&lt;=-0.03,$AZ1979/$AZ1978-1&lt;=-0.045,IF(COUNT($AZ1970:$AZ1979)=10,AVERAGE($AZ1975:$AZ1979)/AVERAGE($AZ1970:$AZ1979)-1&lt;-0.01,FALSE())),0,IF(OR($AZ1979/$AZ1978-1&lt;=-0.02,IF(COUNT($AZ1970:$AZ1979)=10,AVERAGE($AZ1975:$AZ1979)/AVERAGE($AZ1970:$AZ1979)-1&lt;0.005,FALSE())),50,100)))</f>
        <v/>
      </c>
    </row>
    <row r="1980" customFormat="false" ht="15" hidden="false" customHeight="true" outlineLevel="0" collapsed="false">
      <c r="A1980" s="47" t="n">
        <v>1976</v>
      </c>
      <c r="B1980" s="48" t="n">
        <v>45426</v>
      </c>
      <c r="C1980" s="47" t="n">
        <v>2024</v>
      </c>
      <c r="D1980" s="49" t="s">
        <v>237</v>
      </c>
      <c r="E1980" s="50" t="n">
        <v>18322.77</v>
      </c>
      <c r="F1980" s="51" t="n">
        <v>0.112838</v>
      </c>
      <c r="G1980" s="51" t="n">
        <v>-0.000909</v>
      </c>
      <c r="H1980" s="52" t="n">
        <v>0.8367</v>
      </c>
      <c r="I1980" s="53" t="n">
        <v>314</v>
      </c>
      <c r="J1980" s="47" t="s">
        <v>235</v>
      </c>
      <c r="K1980" s="54" t="n">
        <v>13.42</v>
      </c>
      <c r="L1980" s="55" t="n">
        <f aca="false">IF(COUNT(F1980)=0,50,IF(F1980&gt;=0,100,IF(F1980&gt;=-0.02,50,0)))</f>
        <v>100</v>
      </c>
      <c r="M1980" s="55" t="n">
        <f aca="false">IF(COUNT(G1980)=0,50,IF(G1980&gt;-0.06,100,IF(G1980&gt;-0.15,50,0)))</f>
        <v>100</v>
      </c>
      <c r="N1980" s="55" t="n">
        <f aca="false">IF(COUNT(H1980)=0,50,IF(H1980&gt;=0.6,100,IF(H1980&gt;=0.4,50,0)))</f>
        <v>100</v>
      </c>
      <c r="O1980" s="55" t="n">
        <f aca="false">IF(COUNT(I1980)=0,50,IF(J1980="proxy_vix",50,IF(I1980&lt;350,100,IF(I1980&lt;=450,50,0))))</f>
        <v>100</v>
      </c>
      <c r="P1980" s="55" t="n">
        <f aca="false">IF(COUNT(K1980)=0,50,IF(K1980&lt;20,100,IF(K1980&lt;=25,50,0)))</f>
        <v>100</v>
      </c>
      <c r="Q1980" s="54"/>
      <c r="R1980" s="47"/>
      <c r="S1980" s="51" t="n">
        <f aca="false">$E1980/$E1979-1</f>
        <v>0.00682249908097377</v>
      </c>
      <c r="T1980" s="56" t="n">
        <f aca="false">$K1980/$K1979-1</f>
        <v>-0.013235294117647</v>
      </c>
      <c r="V1980" s="57"/>
      <c r="W1980" s="57"/>
      <c r="Y1980" s="1" t="str">
        <f aca="false">IF(AX1980&gt;=70,"EASY",IF(AX1980&gt;40,"UNCERTAIN","HARD"))</f>
        <v>EASY</v>
      </c>
      <c r="AA1980" s="58" t="n">
        <f aca="false">IF($A1980&lt;200,"",AVERAGE($E1931:$E1980)/AVERAGE($E1781:$E1980)-1)</f>
        <v>0.0897533271576945</v>
      </c>
      <c r="AB1980" s="59" t="n">
        <f aca="false">LOOKUP($B1980,07_L1政策步階!$A$4:$A$14,07_L1政策步階!$C$4:$C$14)</f>
        <v>0</v>
      </c>
      <c r="AC1980" s="57"/>
      <c r="AD1980" s="57"/>
      <c r="AE1980" s="57"/>
      <c r="AF1980" s="57"/>
      <c r="AG1980" s="57"/>
      <c r="AH1980" s="57"/>
      <c r="AI1980" s="57"/>
      <c r="AJ1980" s="57"/>
      <c r="AK1980" s="57"/>
      <c r="AL1980" s="59" t="n">
        <f aca="false">IF(ISNUMBER($AA1980),IF($AA1980&gt;=0.005,100,IF($AA1980&gt;=-0.015,50,0)),"")</f>
        <v>100</v>
      </c>
      <c r="AM1980" s="59" t="n">
        <f aca="false">IF(ISNUMBER($AB1980),IF($AB1980=1,100,IF($AB1980=0,50,0)),"")</f>
        <v>50</v>
      </c>
      <c r="AN1980" s="0" t="str">
        <f aca="false">IF(ISNUMBER($AC1980),IF($AC1980&gt;=0.001,100,IF($AC1980&gt;=-0.003,50,0)),"")</f>
        <v/>
      </c>
      <c r="AO1980" s="0" t="str">
        <f aca="false">IF(ISNUMBER($AD1980),IF($AD1980&gt;=0.04,100,IF($AD1980&gt;=0,50,0)),"")</f>
        <v/>
      </c>
      <c r="AP1980" s="0" t="str">
        <f aca="false">IF(ISNUMBER($AE1980),IF($AE1980&gt;=25,100,IF($AE1980&gt;=-75,50,0)),"")</f>
        <v/>
      </c>
      <c r="AQ1980" s="0" t="str">
        <f aca="false">IF(ISNUMBER($AF1980),IF($AF1980&gt;0,100,IF($AF1980&gt;=-50,50,0)),"")</f>
        <v/>
      </c>
      <c r="AR1980" s="0" t="str">
        <f aca="false">IF(ISNUMBER($AG1980),IF($AG1980=1,100,IF($AG1980=0,50,0)),"")</f>
        <v/>
      </c>
      <c r="AS1980" s="0" t="str">
        <f aca="false">IF(ISNUMBER($AH1980),IF($AH1980&lt;0,100,IF($AH1980&lt;=20,50,0)),"")</f>
        <v/>
      </c>
      <c r="AT1980" s="0" t="str">
        <f aca="false">IF(ISNUMBER($AI1980),IF($AI1980&lt;0.95,100,IF($AI1980&lt;=1,50,0)),"")</f>
        <v/>
      </c>
      <c r="AU1980" s="0" t="str">
        <f aca="false">IF(ISNUMBER($AJ1980),IF($AJ1980&lt;30,0,IF($AJ1980&lt;40,50,IF($AJ1980&lt;=90,100,50))),"")</f>
        <v/>
      </c>
      <c r="AV1980" s="0" t="str">
        <f aca="false">IF(ISNUMBER($AK1980),IF($AK1980&gt;-0.2,100,IF($AK1980&gt;=-0.4,50,0)),"")</f>
        <v/>
      </c>
      <c r="AW1980" s="59" t="n">
        <f aca="false">01_指標庫!$H$4*ISNUMBER($F1980)+01_指標庫!$H$5*ISNUMBER($AA1980)+01_指標庫!$H$6*ISNUMBER($G1980)+01_指標庫!$H$7*ISNUMBER($H1980)+01_指標庫!$H$8*ISNUMBER($AF1980)+01_指標庫!$H$9*ISNUMBER($AG1980)+01_指標庫!$H$10*ISNUMBER($AB1980)+01_指標庫!$H$11*ISNUMBER($AC1980)+01_指標庫!$H$12*ISNUMBER($AD1980)+01_指標庫!$H$13*ISNUMBER($AE1980)+01_指標庫!$H$14*ISNUMBER($I1980)+01_指標庫!$H$15*ISNUMBER($AH1980)+01_指標庫!$H$16*ISNUMBER($K1980)+01_指標庫!$H$17*ISNUMBER($AI1980)+01_指標庫!$H$18*ISNUMBER($AJ1980)+01_指標庫!$H$19*ISNUMBER($AK1980)+01_指標庫!$H$20*ISNUMBER($BB1980)+01_指標庫!$H$21*ISNUMBER($BC1980)</f>
        <v>51</v>
      </c>
      <c r="AX1980" s="59" t="n">
        <f aca="false">IF(AW1980=0,50,ROUND((01_指標庫!$H$4*IF(ISNUMBER($F1980),L1980,0)+01_指標庫!$H$5*IF(ISNUMBER($AA1980),AL1980,0)+01_指標庫!$H$6*IF(ISNUMBER($G1980),M1980,0)+01_指標庫!$H$7*IF(ISNUMBER($H1980),N1980,0)+01_指標庫!$H$8*IF(ISNUMBER($AF1980),AQ1980,0)+01_指標庫!$H$9*IF(ISNUMBER($AG1980),AR1980,0)+01_指標庫!$H$10*IF(ISNUMBER($AB1980),AM1980,0)+01_指標庫!$H$11*IF(ISNUMBER($AC1980),AN1980,0)+01_指標庫!$H$12*IF(ISNUMBER($AD1980),AO1980,0)+01_指標庫!$H$13*IF(ISNUMBER($AE1980),AP1980,0)+01_指標庫!$H$14*IF(ISNUMBER($I1980),O1980,0)+01_指標庫!$H$15*IF(ISNUMBER($AH1980),AS1980,0)+01_指標庫!$H$16*IF(ISNUMBER($K1980),P1980,0)+01_指標庫!$H$17*IF(ISNUMBER($AI1980),AT1980,0)+01_指標庫!$H$18*IF(ISNUMBER($AJ1980),AU1980,0)+01_指標庫!$H$19*IF(ISNUMBER($AK1980),AV1980,0)+01_指標庫!$H$20*IF(ISNUMBER($BB1980),BB1980,0)+01_指標庫!$H$21*IF(ISNUMBER($BC1980),BC1980,0))/AW1980,1))</f>
        <v>95.1</v>
      </c>
      <c r="AY1980" s="60"/>
      <c r="AZ1980" s="60"/>
      <c r="BA1980" s="58" t="n">
        <f aca="false">AVERAGE($E1976:$E1980)/AVERAGE($E1971:$E1980)-1</f>
        <v>0.0108172233383572</v>
      </c>
      <c r="BB1980" s="59" t="n">
        <f aca="false">IF(ISNUMBER($BA1980),IF(OR($S1980&lt;=-0.03,$BA1980&lt;-0.003),0,IF(OR($S1980&lt;=-0.02,$BA1980&lt;0.01),50,100)),"")</f>
        <v>100</v>
      </c>
      <c r="BC1980" s="0" t="str">
        <f aca="false">IF(OR(COUNT($AZ1980)=0,COUNT($AZ1979)=0),"",IF(OR($AY1980/$AZ1979-1&lt;=-0.03,$AZ1980/$AZ1979-1&lt;=-0.045,IF(COUNT($AZ1971:$AZ1980)=10,AVERAGE($AZ1976:$AZ1980)/AVERAGE($AZ1971:$AZ1980)-1&lt;-0.01,FALSE())),0,IF(OR($AZ1980/$AZ1979-1&lt;=-0.02,IF(COUNT($AZ1971:$AZ1980)=10,AVERAGE($AZ1976:$AZ1980)/AVERAGE($AZ1971:$AZ1980)-1&lt;0.005,FALSE())),50,100)))</f>
        <v/>
      </c>
    </row>
    <row r="1981" customFormat="false" ht="15" hidden="false" customHeight="true" outlineLevel="0" collapsed="false">
      <c r="A1981" s="47" t="n">
        <v>1977</v>
      </c>
      <c r="B1981" s="48" t="n">
        <v>45427</v>
      </c>
      <c r="C1981" s="47" t="n">
        <v>2024</v>
      </c>
      <c r="D1981" s="49" t="s">
        <v>238</v>
      </c>
      <c r="E1981" s="50" t="n">
        <v>18596.65</v>
      </c>
      <c r="F1981" s="51" t="n">
        <v>0.128499</v>
      </c>
      <c r="G1981" s="51" t="n">
        <v>0</v>
      </c>
      <c r="H1981" s="52" t="n">
        <v>0.8367</v>
      </c>
      <c r="I1981" s="53" t="n">
        <v>313</v>
      </c>
      <c r="J1981" s="47" t="s">
        <v>235</v>
      </c>
      <c r="K1981" s="54" t="n">
        <v>12.45</v>
      </c>
      <c r="L1981" s="55" t="n">
        <f aca="false">IF(COUNT(F1981)=0,50,IF(F1981&gt;=0,100,IF(F1981&gt;=-0.02,50,0)))</f>
        <v>100</v>
      </c>
      <c r="M1981" s="55" t="n">
        <f aca="false">IF(COUNT(G1981)=0,50,IF(G1981&gt;-0.06,100,IF(G1981&gt;-0.15,50,0)))</f>
        <v>100</v>
      </c>
      <c r="N1981" s="55" t="n">
        <f aca="false">IF(COUNT(H1981)=0,50,IF(H1981&gt;=0.6,100,IF(H1981&gt;=0.4,50,0)))</f>
        <v>100</v>
      </c>
      <c r="O1981" s="55" t="n">
        <f aca="false">IF(COUNT(I1981)=0,50,IF(J1981="proxy_vix",50,IF(I1981&lt;350,100,IF(I1981&lt;=450,50,0))))</f>
        <v>100</v>
      </c>
      <c r="P1981" s="55" t="n">
        <f aca="false">IF(COUNT(K1981)=0,50,IF(K1981&lt;20,100,IF(K1981&lt;=25,50,0)))</f>
        <v>100</v>
      </c>
      <c r="Q1981" s="54"/>
      <c r="R1981" s="47"/>
      <c r="S1981" s="51" t="n">
        <f aca="false">$E1981/$E1980-1</f>
        <v>0.014947521581071</v>
      </c>
      <c r="T1981" s="56" t="n">
        <f aca="false">$K1981/$K1980-1</f>
        <v>-0.0722801788375559</v>
      </c>
      <c r="V1981" s="57"/>
      <c r="W1981" s="57"/>
      <c r="Y1981" s="1" t="str">
        <f aca="false">IF(AX1981&gt;=70,"EASY",IF(AX1981&gt;40,"UNCERTAIN","HARD"))</f>
        <v>EASY</v>
      </c>
      <c r="AA1981" s="58" t="n">
        <f aca="false">IF($A1981&lt;200,"",AVERAGE($E1932:$E1981)/AVERAGE($E1782:$E1981)-1)</f>
        <v>0.089662485456244</v>
      </c>
      <c r="AB1981" s="59" t="n">
        <f aca="false">LOOKUP($B1981,07_L1政策步階!$A$4:$A$14,07_L1政策步階!$C$4:$C$14)</f>
        <v>0</v>
      </c>
      <c r="AC1981" s="57"/>
      <c r="AD1981" s="57"/>
      <c r="AE1981" s="57"/>
      <c r="AF1981" s="57"/>
      <c r="AG1981" s="57"/>
      <c r="AH1981" s="57"/>
      <c r="AI1981" s="57"/>
      <c r="AJ1981" s="57"/>
      <c r="AK1981" s="57"/>
      <c r="AL1981" s="59" t="n">
        <f aca="false">IF(ISNUMBER($AA1981),IF($AA1981&gt;=0.005,100,IF($AA1981&gt;=-0.015,50,0)),"")</f>
        <v>100</v>
      </c>
      <c r="AM1981" s="59" t="n">
        <f aca="false">IF(ISNUMBER($AB1981),IF($AB1981=1,100,IF($AB1981=0,50,0)),"")</f>
        <v>50</v>
      </c>
      <c r="AN1981" s="0" t="str">
        <f aca="false">IF(ISNUMBER($AC1981),IF($AC1981&gt;=0.001,100,IF($AC1981&gt;=-0.003,50,0)),"")</f>
        <v/>
      </c>
      <c r="AO1981" s="0" t="str">
        <f aca="false">IF(ISNUMBER($AD1981),IF($AD1981&gt;=0.04,100,IF($AD1981&gt;=0,50,0)),"")</f>
        <v/>
      </c>
      <c r="AP1981" s="0" t="str">
        <f aca="false">IF(ISNUMBER($AE1981),IF($AE1981&gt;=25,100,IF($AE1981&gt;=-75,50,0)),"")</f>
        <v/>
      </c>
      <c r="AQ1981" s="0" t="str">
        <f aca="false">IF(ISNUMBER($AF1981),IF($AF1981&gt;0,100,IF($AF1981&gt;=-50,50,0)),"")</f>
        <v/>
      </c>
      <c r="AR1981" s="0" t="str">
        <f aca="false">IF(ISNUMBER($AG1981),IF($AG1981=1,100,IF($AG1981=0,50,0)),"")</f>
        <v/>
      </c>
      <c r="AS1981" s="0" t="str">
        <f aca="false">IF(ISNUMBER($AH1981),IF($AH1981&lt;0,100,IF($AH1981&lt;=20,50,0)),"")</f>
        <v/>
      </c>
      <c r="AT1981" s="0" t="str">
        <f aca="false">IF(ISNUMBER($AI1981),IF($AI1981&lt;0.95,100,IF($AI1981&lt;=1,50,0)),"")</f>
        <v/>
      </c>
      <c r="AU1981" s="0" t="str">
        <f aca="false">IF(ISNUMBER($AJ1981),IF($AJ1981&lt;30,0,IF($AJ1981&lt;40,50,IF($AJ1981&lt;=90,100,50))),"")</f>
        <v/>
      </c>
      <c r="AV1981" s="0" t="str">
        <f aca="false">IF(ISNUMBER($AK1981),IF($AK1981&gt;-0.2,100,IF($AK1981&gt;=-0.4,50,0)),"")</f>
        <v/>
      </c>
      <c r="AW1981" s="59" t="n">
        <f aca="false">01_指標庫!$H$4*ISNUMBER($F1981)+01_指標庫!$H$5*ISNUMBER($AA1981)+01_指標庫!$H$6*ISNUMBER($G1981)+01_指標庫!$H$7*ISNUMBER($H1981)+01_指標庫!$H$8*ISNUMBER($AF1981)+01_指標庫!$H$9*ISNUMBER($AG1981)+01_指標庫!$H$10*ISNUMBER($AB1981)+01_指標庫!$H$11*ISNUMBER($AC1981)+01_指標庫!$H$12*ISNUMBER($AD1981)+01_指標庫!$H$13*ISNUMBER($AE1981)+01_指標庫!$H$14*ISNUMBER($I1981)+01_指標庫!$H$15*ISNUMBER($AH1981)+01_指標庫!$H$16*ISNUMBER($K1981)+01_指標庫!$H$17*ISNUMBER($AI1981)+01_指標庫!$H$18*ISNUMBER($AJ1981)+01_指標庫!$H$19*ISNUMBER($AK1981)+01_指標庫!$H$20*ISNUMBER($BB1981)+01_指標庫!$H$21*ISNUMBER($BC1981)</f>
        <v>51</v>
      </c>
      <c r="AX1981" s="59" t="n">
        <f aca="false">IF(AW1981=0,50,ROUND((01_指標庫!$H$4*IF(ISNUMBER($F1981),L1981,0)+01_指標庫!$H$5*IF(ISNUMBER($AA1981),AL1981,0)+01_指標庫!$H$6*IF(ISNUMBER($G1981),M1981,0)+01_指標庫!$H$7*IF(ISNUMBER($H1981),N1981,0)+01_指標庫!$H$8*IF(ISNUMBER($AF1981),AQ1981,0)+01_指標庫!$H$9*IF(ISNUMBER($AG1981),AR1981,0)+01_指標庫!$H$10*IF(ISNUMBER($AB1981),AM1981,0)+01_指標庫!$H$11*IF(ISNUMBER($AC1981),AN1981,0)+01_指標庫!$H$12*IF(ISNUMBER($AD1981),AO1981,0)+01_指標庫!$H$13*IF(ISNUMBER($AE1981),AP1981,0)+01_指標庫!$H$14*IF(ISNUMBER($I1981),O1981,0)+01_指標庫!$H$15*IF(ISNUMBER($AH1981),AS1981,0)+01_指標庫!$H$16*IF(ISNUMBER($K1981),P1981,0)+01_指標庫!$H$17*IF(ISNUMBER($AI1981),AT1981,0)+01_指標庫!$H$18*IF(ISNUMBER($AJ1981),AU1981,0)+01_指標庫!$H$19*IF(ISNUMBER($AK1981),AV1981,0)+01_指標庫!$H$20*IF(ISNUMBER($BB1981),BB1981,0)+01_指標庫!$H$21*IF(ISNUMBER($BC1981),BC1981,0))/AW1981,1))</f>
        <v>89.2</v>
      </c>
      <c r="AY1981" s="60"/>
      <c r="AZ1981" s="60"/>
      <c r="BA1981" s="58" t="n">
        <f aca="false">AVERAGE($E1977:$E1981)/AVERAGE($E1972:$E1981)-1</f>
        <v>0.0093337730287919</v>
      </c>
      <c r="BB1981" s="59" t="n">
        <f aca="false">IF(ISNUMBER($BA1981),IF(OR($S1981&lt;=-0.03,$BA1981&lt;-0.003),0,IF(OR($S1981&lt;=-0.02,$BA1981&lt;0.01),50,100)),"")</f>
        <v>50</v>
      </c>
      <c r="BC1981" s="0" t="str">
        <f aca="false">IF(OR(COUNT($AZ1981)=0,COUNT($AZ1980)=0),"",IF(OR($AY1981/$AZ1980-1&lt;=-0.03,$AZ1981/$AZ1980-1&lt;=-0.045,IF(COUNT($AZ1972:$AZ1981)=10,AVERAGE($AZ1977:$AZ1981)/AVERAGE($AZ1972:$AZ1981)-1&lt;-0.01,FALSE())),0,IF(OR($AZ1981/$AZ1980-1&lt;=-0.02,IF(COUNT($AZ1972:$AZ1981)=10,AVERAGE($AZ1977:$AZ1981)/AVERAGE($AZ1972:$AZ1981)-1&lt;0.005,FALSE())),50,100)))</f>
        <v/>
      </c>
    </row>
    <row r="1982" customFormat="false" ht="15" hidden="false" customHeight="true" outlineLevel="0" collapsed="false">
      <c r="A1982" s="47" t="n">
        <v>1978</v>
      </c>
      <c r="B1982" s="48" t="n">
        <v>45428</v>
      </c>
      <c r="C1982" s="47" t="n">
        <v>2024</v>
      </c>
      <c r="D1982" s="49" t="s">
        <v>239</v>
      </c>
      <c r="E1982" s="50" t="n">
        <v>18557.96</v>
      </c>
      <c r="F1982" s="51" t="n">
        <v>0.125181</v>
      </c>
      <c r="G1982" s="51" t="n">
        <v>-0.00208</v>
      </c>
      <c r="H1982" s="52" t="n">
        <v>0.8367</v>
      </c>
      <c r="I1982" s="53" t="n">
        <v>308</v>
      </c>
      <c r="J1982" s="47" t="s">
        <v>235</v>
      </c>
      <c r="K1982" s="54" t="n">
        <v>12.42</v>
      </c>
      <c r="L1982" s="55" t="n">
        <f aca="false">IF(COUNT(F1982)=0,50,IF(F1982&gt;=0,100,IF(F1982&gt;=-0.02,50,0)))</f>
        <v>100</v>
      </c>
      <c r="M1982" s="55" t="n">
        <f aca="false">IF(COUNT(G1982)=0,50,IF(G1982&gt;-0.06,100,IF(G1982&gt;-0.15,50,0)))</f>
        <v>100</v>
      </c>
      <c r="N1982" s="55" t="n">
        <f aca="false">IF(COUNT(H1982)=0,50,IF(H1982&gt;=0.6,100,IF(H1982&gt;=0.4,50,0)))</f>
        <v>100</v>
      </c>
      <c r="O1982" s="55" t="n">
        <f aca="false">IF(COUNT(I1982)=0,50,IF(J1982="proxy_vix",50,IF(I1982&lt;350,100,IF(I1982&lt;=450,50,0))))</f>
        <v>100</v>
      </c>
      <c r="P1982" s="55" t="n">
        <f aca="false">IF(COUNT(K1982)=0,50,IF(K1982&lt;20,100,IF(K1982&lt;=25,50,0)))</f>
        <v>100</v>
      </c>
      <c r="Q1982" s="54"/>
      <c r="R1982" s="47"/>
      <c r="S1982" s="51" t="n">
        <f aca="false">$E1982/$E1981-1</f>
        <v>-0.00208048223739232</v>
      </c>
      <c r="T1982" s="56" t="n">
        <f aca="false">$K1982/$K1981-1</f>
        <v>-0.00240963855421683</v>
      </c>
      <c r="V1982" s="57"/>
      <c r="W1982" s="57"/>
      <c r="Y1982" s="1" t="str">
        <f aca="false">IF(AX1982&gt;=70,"EASY",IF(AX1982&gt;40,"UNCERTAIN","HARD"))</f>
        <v>EASY</v>
      </c>
      <c r="AA1982" s="58" t="n">
        <f aca="false">IF($A1982&lt;200,"",AVERAGE($E1933:$E1982)/AVERAGE($E1783:$E1982)-1)</f>
        <v>0.0893796352816414</v>
      </c>
      <c r="AB1982" s="59" t="n">
        <f aca="false">LOOKUP($B1982,07_L1政策步階!$A$4:$A$14,07_L1政策步階!$C$4:$C$14)</f>
        <v>0</v>
      </c>
      <c r="AC1982" s="57"/>
      <c r="AD1982" s="57"/>
      <c r="AE1982" s="57"/>
      <c r="AF1982" s="57"/>
      <c r="AG1982" s="57"/>
      <c r="AH1982" s="57"/>
      <c r="AI1982" s="57"/>
      <c r="AJ1982" s="57"/>
      <c r="AK1982" s="57"/>
      <c r="AL1982" s="59" t="n">
        <f aca="false">IF(ISNUMBER($AA1982),IF($AA1982&gt;=0.005,100,IF($AA1982&gt;=-0.015,50,0)),"")</f>
        <v>100</v>
      </c>
      <c r="AM1982" s="59" t="n">
        <f aca="false">IF(ISNUMBER($AB1982),IF($AB1982=1,100,IF($AB1982=0,50,0)),"")</f>
        <v>50</v>
      </c>
      <c r="AN1982" s="0" t="str">
        <f aca="false">IF(ISNUMBER($AC1982),IF($AC1982&gt;=0.001,100,IF($AC1982&gt;=-0.003,50,0)),"")</f>
        <v/>
      </c>
      <c r="AO1982" s="0" t="str">
        <f aca="false">IF(ISNUMBER($AD1982),IF($AD1982&gt;=0.04,100,IF($AD1982&gt;=0,50,0)),"")</f>
        <v/>
      </c>
      <c r="AP1982" s="0" t="str">
        <f aca="false">IF(ISNUMBER($AE1982),IF($AE1982&gt;=25,100,IF($AE1982&gt;=-75,50,0)),"")</f>
        <v/>
      </c>
      <c r="AQ1982" s="0" t="str">
        <f aca="false">IF(ISNUMBER($AF1982),IF($AF1982&gt;0,100,IF($AF1982&gt;=-50,50,0)),"")</f>
        <v/>
      </c>
      <c r="AR1982" s="0" t="str">
        <f aca="false">IF(ISNUMBER($AG1982),IF($AG1982=1,100,IF($AG1982=0,50,0)),"")</f>
        <v/>
      </c>
      <c r="AS1982" s="0" t="str">
        <f aca="false">IF(ISNUMBER($AH1982),IF($AH1982&lt;0,100,IF($AH1982&lt;=20,50,0)),"")</f>
        <v/>
      </c>
      <c r="AT1982" s="0" t="str">
        <f aca="false">IF(ISNUMBER($AI1982),IF($AI1982&lt;0.95,100,IF($AI1982&lt;=1,50,0)),"")</f>
        <v/>
      </c>
      <c r="AU1982" s="0" t="str">
        <f aca="false">IF(ISNUMBER($AJ1982),IF($AJ1982&lt;30,0,IF($AJ1982&lt;40,50,IF($AJ1982&lt;=90,100,50))),"")</f>
        <v/>
      </c>
      <c r="AV1982" s="0" t="str">
        <f aca="false">IF(ISNUMBER($AK1982),IF($AK1982&gt;-0.2,100,IF($AK1982&gt;=-0.4,50,0)),"")</f>
        <v/>
      </c>
      <c r="AW1982" s="59" t="n">
        <f aca="false">01_指標庫!$H$4*ISNUMBER($F1982)+01_指標庫!$H$5*ISNUMBER($AA1982)+01_指標庫!$H$6*ISNUMBER($G1982)+01_指標庫!$H$7*ISNUMBER($H1982)+01_指標庫!$H$8*ISNUMBER($AF1982)+01_指標庫!$H$9*ISNUMBER($AG1982)+01_指標庫!$H$10*ISNUMBER($AB1982)+01_指標庫!$H$11*ISNUMBER($AC1982)+01_指標庫!$H$12*ISNUMBER($AD1982)+01_指標庫!$H$13*ISNUMBER($AE1982)+01_指標庫!$H$14*ISNUMBER($I1982)+01_指標庫!$H$15*ISNUMBER($AH1982)+01_指標庫!$H$16*ISNUMBER($K1982)+01_指標庫!$H$17*ISNUMBER($AI1982)+01_指標庫!$H$18*ISNUMBER($AJ1982)+01_指標庫!$H$19*ISNUMBER($AK1982)+01_指標庫!$H$20*ISNUMBER($BB1982)+01_指標庫!$H$21*ISNUMBER($BC1982)</f>
        <v>51</v>
      </c>
      <c r="AX1982" s="59" t="n">
        <f aca="false">IF(AW1982=0,50,ROUND((01_指標庫!$H$4*IF(ISNUMBER($F1982),L1982,0)+01_指標庫!$H$5*IF(ISNUMBER($AA1982),AL1982,0)+01_指標庫!$H$6*IF(ISNUMBER($G1982),M1982,0)+01_指標庫!$H$7*IF(ISNUMBER($H1982),N1982,0)+01_指標庫!$H$8*IF(ISNUMBER($AF1982),AQ1982,0)+01_指標庫!$H$9*IF(ISNUMBER($AG1982),AR1982,0)+01_指標庫!$H$10*IF(ISNUMBER($AB1982),AM1982,0)+01_指標庫!$H$11*IF(ISNUMBER($AC1982),AN1982,0)+01_指標庫!$H$12*IF(ISNUMBER($AD1982),AO1982,0)+01_指標庫!$H$13*IF(ISNUMBER($AE1982),AP1982,0)+01_指標庫!$H$14*IF(ISNUMBER($I1982),O1982,0)+01_指標庫!$H$15*IF(ISNUMBER($AH1982),AS1982,0)+01_指標庫!$H$16*IF(ISNUMBER($K1982),P1982,0)+01_指標庫!$H$17*IF(ISNUMBER($AI1982),AT1982,0)+01_指標庫!$H$18*IF(ISNUMBER($AJ1982),AU1982,0)+01_指標庫!$H$19*IF(ISNUMBER($AK1982),AV1982,0)+01_指標庫!$H$20*IF(ISNUMBER($BB1982),BB1982,0)+01_指標庫!$H$21*IF(ISNUMBER($BC1982),BC1982,0))/AW1982,1))</f>
        <v>89.2</v>
      </c>
      <c r="AY1982" s="60"/>
      <c r="AZ1982" s="60"/>
      <c r="BA1982" s="58" t="n">
        <f aca="false">AVERAGE($E1978:$E1982)/AVERAGE($E1973:$E1982)-1</f>
        <v>0.00858199698140916</v>
      </c>
      <c r="BB1982" s="59" t="n">
        <f aca="false">IF(ISNUMBER($BA1982),IF(OR($S1982&lt;=-0.03,$BA1982&lt;-0.003),0,IF(OR($S1982&lt;=-0.02,$BA1982&lt;0.01),50,100)),"")</f>
        <v>50</v>
      </c>
      <c r="BC1982" s="0" t="str">
        <f aca="false">IF(OR(COUNT($AZ1982)=0,COUNT($AZ1981)=0),"",IF(OR($AY1982/$AZ1981-1&lt;=-0.03,$AZ1982/$AZ1981-1&lt;=-0.045,IF(COUNT($AZ1973:$AZ1982)=10,AVERAGE($AZ1978:$AZ1982)/AVERAGE($AZ1973:$AZ1982)-1&lt;-0.01,FALSE())),0,IF(OR($AZ1982/$AZ1981-1&lt;=-0.02,IF(COUNT($AZ1973:$AZ1982)=10,AVERAGE($AZ1978:$AZ1982)/AVERAGE($AZ1973:$AZ1982)-1&lt;0.005,FALSE())),50,100)))</f>
        <v/>
      </c>
    </row>
    <row r="1983" customFormat="false" ht="15" hidden="false" customHeight="true" outlineLevel="0" collapsed="false">
      <c r="A1983" s="47" t="n">
        <v>1979</v>
      </c>
      <c r="B1983" s="48" t="n">
        <v>45429</v>
      </c>
      <c r="C1983" s="47" t="n">
        <v>2024</v>
      </c>
      <c r="D1983" s="49" t="s">
        <v>234</v>
      </c>
      <c r="E1983" s="50" t="n">
        <v>18546.23</v>
      </c>
      <c r="F1983" s="51" t="n">
        <v>0.123389</v>
      </c>
      <c r="G1983" s="51" t="n">
        <v>-0.002711</v>
      </c>
      <c r="H1983" s="52" t="n">
        <v>0.8367</v>
      </c>
      <c r="I1983" s="53" t="n">
        <v>309</v>
      </c>
      <c r="J1983" s="47" t="s">
        <v>235</v>
      </c>
      <c r="K1983" s="54" t="n">
        <v>11.99</v>
      </c>
      <c r="L1983" s="55" t="n">
        <f aca="false">IF(COUNT(F1983)=0,50,IF(F1983&gt;=0,100,IF(F1983&gt;=-0.02,50,0)))</f>
        <v>100</v>
      </c>
      <c r="M1983" s="55" t="n">
        <f aca="false">IF(COUNT(G1983)=0,50,IF(G1983&gt;-0.06,100,IF(G1983&gt;-0.15,50,0)))</f>
        <v>100</v>
      </c>
      <c r="N1983" s="55" t="n">
        <f aca="false">IF(COUNT(H1983)=0,50,IF(H1983&gt;=0.6,100,IF(H1983&gt;=0.4,50,0)))</f>
        <v>100</v>
      </c>
      <c r="O1983" s="55" t="n">
        <f aca="false">IF(COUNT(I1983)=0,50,IF(J1983="proxy_vix",50,IF(I1983&lt;350,100,IF(I1983&lt;=450,50,0))))</f>
        <v>100</v>
      </c>
      <c r="P1983" s="55" t="n">
        <f aca="false">IF(COUNT(K1983)=0,50,IF(K1983&lt;20,100,IF(K1983&lt;=25,50,0)))</f>
        <v>100</v>
      </c>
      <c r="Q1983" s="54"/>
      <c r="R1983" s="47"/>
      <c r="S1983" s="51" t="n">
        <f aca="false">$E1983/$E1982-1</f>
        <v>-0.000632073783971898</v>
      </c>
      <c r="T1983" s="56" t="n">
        <f aca="false">$K1983/$K1982-1</f>
        <v>-0.0346215780998389</v>
      </c>
      <c r="V1983" s="57"/>
      <c r="W1983" s="57"/>
      <c r="Y1983" s="1" t="str">
        <f aca="false">IF(AX1983&gt;=70,"EASY",IF(AX1983&gt;40,"UNCERTAIN","HARD"))</f>
        <v>EASY</v>
      </c>
      <c r="AA1983" s="58" t="n">
        <f aca="false">IF($A1983&lt;200,"",AVERAGE($E1934:$E1983)/AVERAGE($E1784:$E1983)-1)</f>
        <v>0.0886326710431133</v>
      </c>
      <c r="AB1983" s="59" t="n">
        <f aca="false">LOOKUP($B1983,07_L1政策步階!$A$4:$A$14,07_L1政策步階!$C$4:$C$14)</f>
        <v>0</v>
      </c>
      <c r="AC1983" s="57"/>
      <c r="AD1983" s="57"/>
      <c r="AE1983" s="57"/>
      <c r="AF1983" s="57"/>
      <c r="AG1983" s="57"/>
      <c r="AH1983" s="57"/>
      <c r="AI1983" s="57"/>
      <c r="AJ1983" s="57"/>
      <c r="AK1983" s="57"/>
      <c r="AL1983" s="59" t="n">
        <f aca="false">IF(ISNUMBER($AA1983),IF($AA1983&gt;=0.005,100,IF($AA1983&gt;=-0.015,50,0)),"")</f>
        <v>100</v>
      </c>
      <c r="AM1983" s="59" t="n">
        <f aca="false">IF(ISNUMBER($AB1983),IF($AB1983=1,100,IF($AB1983=0,50,0)),"")</f>
        <v>50</v>
      </c>
      <c r="AN1983" s="0" t="str">
        <f aca="false">IF(ISNUMBER($AC1983),IF($AC1983&gt;=0.001,100,IF($AC1983&gt;=-0.003,50,0)),"")</f>
        <v/>
      </c>
      <c r="AO1983" s="0" t="str">
        <f aca="false">IF(ISNUMBER($AD1983),IF($AD1983&gt;=0.04,100,IF($AD1983&gt;=0,50,0)),"")</f>
        <v/>
      </c>
      <c r="AP1983" s="0" t="str">
        <f aca="false">IF(ISNUMBER($AE1983),IF($AE1983&gt;=25,100,IF($AE1983&gt;=-75,50,0)),"")</f>
        <v/>
      </c>
      <c r="AQ1983" s="0" t="str">
        <f aca="false">IF(ISNUMBER($AF1983),IF($AF1983&gt;0,100,IF($AF1983&gt;=-50,50,0)),"")</f>
        <v/>
      </c>
      <c r="AR1983" s="0" t="str">
        <f aca="false">IF(ISNUMBER($AG1983),IF($AG1983=1,100,IF($AG1983=0,50,0)),"")</f>
        <v/>
      </c>
      <c r="AS1983" s="0" t="str">
        <f aca="false">IF(ISNUMBER($AH1983),IF($AH1983&lt;0,100,IF($AH1983&lt;=20,50,0)),"")</f>
        <v/>
      </c>
      <c r="AT1983" s="0" t="str">
        <f aca="false">IF(ISNUMBER($AI1983),IF($AI1983&lt;0.95,100,IF($AI1983&lt;=1,50,0)),"")</f>
        <v/>
      </c>
      <c r="AU1983" s="0" t="str">
        <f aca="false">IF(ISNUMBER($AJ1983),IF($AJ1983&lt;30,0,IF($AJ1983&lt;40,50,IF($AJ1983&lt;=90,100,50))),"")</f>
        <v/>
      </c>
      <c r="AV1983" s="0" t="str">
        <f aca="false">IF(ISNUMBER($AK1983),IF($AK1983&gt;-0.2,100,IF($AK1983&gt;=-0.4,50,0)),"")</f>
        <v/>
      </c>
      <c r="AW1983" s="59" t="n">
        <f aca="false">01_指標庫!$H$4*ISNUMBER($F1983)+01_指標庫!$H$5*ISNUMBER($AA1983)+01_指標庫!$H$6*ISNUMBER($G1983)+01_指標庫!$H$7*ISNUMBER($H1983)+01_指標庫!$H$8*ISNUMBER($AF1983)+01_指標庫!$H$9*ISNUMBER($AG1983)+01_指標庫!$H$10*ISNUMBER($AB1983)+01_指標庫!$H$11*ISNUMBER($AC1983)+01_指標庫!$H$12*ISNUMBER($AD1983)+01_指標庫!$H$13*ISNUMBER($AE1983)+01_指標庫!$H$14*ISNUMBER($I1983)+01_指標庫!$H$15*ISNUMBER($AH1983)+01_指標庫!$H$16*ISNUMBER($K1983)+01_指標庫!$H$17*ISNUMBER($AI1983)+01_指標庫!$H$18*ISNUMBER($AJ1983)+01_指標庫!$H$19*ISNUMBER($AK1983)+01_指標庫!$H$20*ISNUMBER($BB1983)+01_指標庫!$H$21*ISNUMBER($BC1983)</f>
        <v>51</v>
      </c>
      <c r="AX1983" s="59" t="n">
        <f aca="false">IF(AW1983=0,50,ROUND((01_指標庫!$H$4*IF(ISNUMBER($F1983),L1983,0)+01_指標庫!$H$5*IF(ISNUMBER($AA1983),AL1983,0)+01_指標庫!$H$6*IF(ISNUMBER($G1983),M1983,0)+01_指標庫!$H$7*IF(ISNUMBER($H1983),N1983,0)+01_指標庫!$H$8*IF(ISNUMBER($AF1983),AQ1983,0)+01_指標庫!$H$9*IF(ISNUMBER($AG1983),AR1983,0)+01_指標庫!$H$10*IF(ISNUMBER($AB1983),AM1983,0)+01_指標庫!$H$11*IF(ISNUMBER($AC1983),AN1983,0)+01_指標庫!$H$12*IF(ISNUMBER($AD1983),AO1983,0)+01_指標庫!$H$13*IF(ISNUMBER($AE1983),AP1983,0)+01_指標庫!$H$14*IF(ISNUMBER($I1983),O1983,0)+01_指標庫!$H$15*IF(ISNUMBER($AH1983),AS1983,0)+01_指標庫!$H$16*IF(ISNUMBER($K1983),P1983,0)+01_指標庫!$H$17*IF(ISNUMBER($AI1983),AT1983,0)+01_指標庫!$H$18*IF(ISNUMBER($AJ1983),AU1983,0)+01_指標庫!$H$19*IF(ISNUMBER($AK1983),AV1983,0)+01_指標庫!$H$20*IF(ISNUMBER($BB1983),BB1983,0)+01_指標庫!$H$21*IF(ISNUMBER($BC1983),BC1983,0))/AW1983,1))</f>
        <v>89.2</v>
      </c>
      <c r="AY1983" s="60"/>
      <c r="AZ1983" s="60"/>
      <c r="BA1983" s="58" t="n">
        <f aca="false">AVERAGE($E1979:$E1983)/AVERAGE($E1974:$E1983)-1</f>
        <v>0.00917863186269674</v>
      </c>
      <c r="BB1983" s="59" t="n">
        <f aca="false">IF(ISNUMBER($BA1983),IF(OR($S1983&lt;=-0.03,$BA1983&lt;-0.003),0,IF(OR($S1983&lt;=-0.02,$BA1983&lt;0.01),50,100)),"")</f>
        <v>50</v>
      </c>
      <c r="BC1983" s="0" t="str">
        <f aca="false">IF(OR(COUNT($AZ1983)=0,COUNT($AZ1982)=0),"",IF(OR($AY1983/$AZ1982-1&lt;=-0.03,$AZ1983/$AZ1982-1&lt;=-0.045,IF(COUNT($AZ1974:$AZ1983)=10,AVERAGE($AZ1979:$AZ1983)/AVERAGE($AZ1974:$AZ1983)-1&lt;-0.01,FALSE())),0,IF(OR($AZ1983/$AZ1982-1&lt;=-0.02,IF(COUNT($AZ1974:$AZ1983)=10,AVERAGE($AZ1979:$AZ1983)/AVERAGE($AZ1974:$AZ1983)-1&lt;0.005,FALSE())),50,100)))</f>
        <v/>
      </c>
    </row>
    <row r="1984" customFormat="false" ht="15" hidden="false" customHeight="true" outlineLevel="0" collapsed="false">
      <c r="A1984" s="47" t="n">
        <v>1980</v>
      </c>
      <c r="B1984" s="48" t="n">
        <v>45432</v>
      </c>
      <c r="C1984" s="47" t="n">
        <v>2024</v>
      </c>
      <c r="D1984" s="49" t="s">
        <v>236</v>
      </c>
      <c r="E1984" s="50" t="n">
        <v>18674.19</v>
      </c>
      <c r="F1984" s="51" t="n">
        <v>0.130003</v>
      </c>
      <c r="G1984" s="51" t="n">
        <v>0</v>
      </c>
      <c r="H1984" s="52" t="n">
        <v>0.8163</v>
      </c>
      <c r="I1984" s="53" t="n">
        <v>307</v>
      </c>
      <c r="J1984" s="47" t="s">
        <v>235</v>
      </c>
      <c r="K1984" s="54" t="n">
        <v>12.15</v>
      </c>
      <c r="L1984" s="55" t="n">
        <f aca="false">IF(COUNT(F1984)=0,50,IF(F1984&gt;=0,100,IF(F1984&gt;=-0.02,50,0)))</f>
        <v>100</v>
      </c>
      <c r="M1984" s="55" t="n">
        <f aca="false">IF(COUNT(G1984)=0,50,IF(G1984&gt;-0.06,100,IF(G1984&gt;-0.15,50,0)))</f>
        <v>100</v>
      </c>
      <c r="N1984" s="55" t="n">
        <f aca="false">IF(COUNT(H1984)=0,50,IF(H1984&gt;=0.6,100,IF(H1984&gt;=0.4,50,0)))</f>
        <v>100</v>
      </c>
      <c r="O1984" s="55" t="n">
        <f aca="false">IF(COUNT(I1984)=0,50,IF(J1984="proxy_vix",50,IF(I1984&lt;350,100,IF(I1984&lt;=450,50,0))))</f>
        <v>100</v>
      </c>
      <c r="P1984" s="55" t="n">
        <f aca="false">IF(COUNT(K1984)=0,50,IF(K1984&lt;20,100,IF(K1984&lt;=25,50,0)))</f>
        <v>100</v>
      </c>
      <c r="Q1984" s="54"/>
      <c r="R1984" s="47"/>
      <c r="S1984" s="51" t="n">
        <f aca="false">$E1984/$E1983-1</f>
        <v>0.00689951542712453</v>
      </c>
      <c r="T1984" s="56" t="n">
        <f aca="false">$K1984/$K1983-1</f>
        <v>0.0133444537114262</v>
      </c>
      <c r="V1984" s="57"/>
      <c r="W1984" s="57"/>
      <c r="Y1984" s="1" t="str">
        <f aca="false">IF(AX1984&gt;=70,"EASY",IF(AX1984&gt;40,"UNCERTAIN","HARD"))</f>
        <v>EASY</v>
      </c>
      <c r="AA1984" s="58" t="n">
        <f aca="false">IF($A1984&lt;200,"",AVERAGE($E1935:$E1984)/AVERAGE($E1785:$E1984)-1)</f>
        <v>0.0883325316267367</v>
      </c>
      <c r="AB1984" s="59" t="n">
        <f aca="false">LOOKUP($B1984,07_L1政策步階!$A$4:$A$14,07_L1政策步階!$C$4:$C$14)</f>
        <v>0</v>
      </c>
      <c r="AC1984" s="57"/>
      <c r="AD1984" s="57"/>
      <c r="AE1984" s="57"/>
      <c r="AF1984" s="57"/>
      <c r="AG1984" s="57"/>
      <c r="AH1984" s="57"/>
      <c r="AI1984" s="57"/>
      <c r="AJ1984" s="57"/>
      <c r="AK1984" s="57"/>
      <c r="AL1984" s="59" t="n">
        <f aca="false">IF(ISNUMBER($AA1984),IF($AA1984&gt;=0.005,100,IF($AA1984&gt;=-0.015,50,0)),"")</f>
        <v>100</v>
      </c>
      <c r="AM1984" s="59" t="n">
        <f aca="false">IF(ISNUMBER($AB1984),IF($AB1984=1,100,IF($AB1984=0,50,0)),"")</f>
        <v>50</v>
      </c>
      <c r="AN1984" s="0" t="str">
        <f aca="false">IF(ISNUMBER($AC1984),IF($AC1984&gt;=0.001,100,IF($AC1984&gt;=-0.003,50,0)),"")</f>
        <v/>
      </c>
      <c r="AO1984" s="0" t="str">
        <f aca="false">IF(ISNUMBER($AD1984),IF($AD1984&gt;=0.04,100,IF($AD1984&gt;=0,50,0)),"")</f>
        <v/>
      </c>
      <c r="AP1984" s="0" t="str">
        <f aca="false">IF(ISNUMBER($AE1984),IF($AE1984&gt;=25,100,IF($AE1984&gt;=-75,50,0)),"")</f>
        <v/>
      </c>
      <c r="AQ1984" s="0" t="str">
        <f aca="false">IF(ISNUMBER($AF1984),IF($AF1984&gt;0,100,IF($AF1984&gt;=-50,50,0)),"")</f>
        <v/>
      </c>
      <c r="AR1984" s="0" t="str">
        <f aca="false">IF(ISNUMBER($AG1984),IF($AG1984=1,100,IF($AG1984=0,50,0)),"")</f>
        <v/>
      </c>
      <c r="AS1984" s="0" t="str">
        <f aca="false">IF(ISNUMBER($AH1984),IF($AH1984&lt;0,100,IF($AH1984&lt;=20,50,0)),"")</f>
        <v/>
      </c>
      <c r="AT1984" s="0" t="str">
        <f aca="false">IF(ISNUMBER($AI1984),IF($AI1984&lt;0.95,100,IF($AI1984&lt;=1,50,0)),"")</f>
        <v/>
      </c>
      <c r="AU1984" s="0" t="str">
        <f aca="false">IF(ISNUMBER($AJ1984),IF($AJ1984&lt;30,0,IF($AJ1984&lt;40,50,IF($AJ1984&lt;=90,100,50))),"")</f>
        <v/>
      </c>
      <c r="AV1984" s="0" t="str">
        <f aca="false">IF(ISNUMBER($AK1984),IF($AK1984&gt;-0.2,100,IF($AK1984&gt;=-0.4,50,0)),"")</f>
        <v/>
      </c>
      <c r="AW1984" s="59" t="n">
        <f aca="false">01_指標庫!$H$4*ISNUMBER($F1984)+01_指標庫!$H$5*ISNUMBER($AA1984)+01_指標庫!$H$6*ISNUMBER($G1984)+01_指標庫!$H$7*ISNUMBER($H1984)+01_指標庫!$H$8*ISNUMBER($AF1984)+01_指標庫!$H$9*ISNUMBER($AG1984)+01_指標庫!$H$10*ISNUMBER($AB1984)+01_指標庫!$H$11*ISNUMBER($AC1984)+01_指標庫!$H$12*ISNUMBER($AD1984)+01_指標庫!$H$13*ISNUMBER($AE1984)+01_指標庫!$H$14*ISNUMBER($I1984)+01_指標庫!$H$15*ISNUMBER($AH1984)+01_指標庫!$H$16*ISNUMBER($K1984)+01_指標庫!$H$17*ISNUMBER($AI1984)+01_指標庫!$H$18*ISNUMBER($AJ1984)+01_指標庫!$H$19*ISNUMBER($AK1984)+01_指標庫!$H$20*ISNUMBER($BB1984)+01_指標庫!$H$21*ISNUMBER($BC1984)</f>
        <v>51</v>
      </c>
      <c r="AX1984" s="59" t="n">
        <f aca="false">IF(AW1984=0,50,ROUND((01_指標庫!$H$4*IF(ISNUMBER($F1984),L1984,0)+01_指標庫!$H$5*IF(ISNUMBER($AA1984),AL1984,0)+01_指標庫!$H$6*IF(ISNUMBER($G1984),M1984,0)+01_指標庫!$H$7*IF(ISNUMBER($H1984),N1984,0)+01_指標庫!$H$8*IF(ISNUMBER($AF1984),AQ1984,0)+01_指標庫!$H$9*IF(ISNUMBER($AG1984),AR1984,0)+01_指標庫!$H$10*IF(ISNUMBER($AB1984),AM1984,0)+01_指標庫!$H$11*IF(ISNUMBER($AC1984),AN1984,0)+01_指標庫!$H$12*IF(ISNUMBER($AD1984),AO1984,0)+01_指標庫!$H$13*IF(ISNUMBER($AE1984),AP1984,0)+01_指標庫!$H$14*IF(ISNUMBER($I1984),O1984,0)+01_指標庫!$H$15*IF(ISNUMBER($AH1984),AS1984,0)+01_指標庫!$H$16*IF(ISNUMBER($K1984),P1984,0)+01_指標庫!$H$17*IF(ISNUMBER($AI1984),AT1984,0)+01_指標庫!$H$18*IF(ISNUMBER($AJ1984),AU1984,0)+01_指標庫!$H$19*IF(ISNUMBER($AK1984),AV1984,0)+01_指標庫!$H$20*IF(ISNUMBER($BB1984),BB1984,0)+01_指標庫!$H$21*IF(ISNUMBER($BC1984),BC1984,0))/AW1984,1))</f>
        <v>95.1</v>
      </c>
      <c r="AY1984" s="60"/>
      <c r="AZ1984" s="60"/>
      <c r="BA1984" s="58" t="n">
        <f aca="false">AVERAGE($E1980:$E1984)/AVERAGE($E1975:$E1984)-1</f>
        <v>0.0111705362128998</v>
      </c>
      <c r="BB1984" s="59" t="n">
        <f aca="false">IF(ISNUMBER($BA1984),IF(OR($S1984&lt;=-0.03,$BA1984&lt;-0.003),0,IF(OR($S1984&lt;=-0.02,$BA1984&lt;0.01),50,100)),"")</f>
        <v>100</v>
      </c>
      <c r="BC1984" s="0" t="str">
        <f aca="false">IF(OR(COUNT($AZ1984)=0,COUNT($AZ1983)=0),"",IF(OR($AY1984/$AZ1983-1&lt;=-0.03,$AZ1984/$AZ1983-1&lt;=-0.045,IF(COUNT($AZ1975:$AZ1984)=10,AVERAGE($AZ1980:$AZ1984)/AVERAGE($AZ1975:$AZ1984)-1&lt;-0.01,FALSE())),0,IF(OR($AZ1984/$AZ1983-1&lt;=-0.02,IF(COUNT($AZ1975:$AZ1984)=10,AVERAGE($AZ1980:$AZ1984)/AVERAGE($AZ1975:$AZ1984)-1&lt;0.005,FALSE())),50,100)))</f>
        <v/>
      </c>
    </row>
    <row r="1985" customFormat="false" ht="15" hidden="false" customHeight="true" outlineLevel="0" collapsed="false">
      <c r="A1985" s="47" t="n">
        <v>1981</v>
      </c>
      <c r="B1985" s="48" t="n">
        <v>45433</v>
      </c>
      <c r="C1985" s="47" t="n">
        <v>2024</v>
      </c>
      <c r="D1985" s="49" t="s">
        <v>237</v>
      </c>
      <c r="E1985" s="50" t="n">
        <v>18713.8</v>
      </c>
      <c r="F1985" s="51" t="n">
        <v>0.131223</v>
      </c>
      <c r="G1985" s="51" t="n">
        <v>0</v>
      </c>
      <c r="H1985" s="52" t="n">
        <v>0.7959</v>
      </c>
      <c r="I1985" s="53" t="n">
        <v>307</v>
      </c>
      <c r="J1985" s="47" t="s">
        <v>235</v>
      </c>
      <c r="K1985" s="54" t="n">
        <v>11.86</v>
      </c>
      <c r="L1985" s="55" t="n">
        <f aca="false">IF(COUNT(F1985)=0,50,IF(F1985&gt;=0,100,IF(F1985&gt;=-0.02,50,0)))</f>
        <v>100</v>
      </c>
      <c r="M1985" s="55" t="n">
        <f aca="false">IF(COUNT(G1985)=0,50,IF(G1985&gt;-0.06,100,IF(G1985&gt;-0.15,50,0)))</f>
        <v>100</v>
      </c>
      <c r="N1985" s="55" t="n">
        <f aca="false">IF(COUNT(H1985)=0,50,IF(H1985&gt;=0.6,100,IF(H1985&gt;=0.4,50,0)))</f>
        <v>100</v>
      </c>
      <c r="O1985" s="55" t="n">
        <f aca="false">IF(COUNT(I1985)=0,50,IF(J1985="proxy_vix",50,IF(I1985&lt;350,100,IF(I1985&lt;=450,50,0))))</f>
        <v>100</v>
      </c>
      <c r="P1985" s="55" t="n">
        <f aca="false">IF(COUNT(K1985)=0,50,IF(K1985&lt;20,100,IF(K1985&lt;=25,50,0)))</f>
        <v>100</v>
      </c>
      <c r="Q1985" s="54"/>
      <c r="R1985" s="47"/>
      <c r="S1985" s="51" t="n">
        <f aca="false">$E1985/$E1984-1</f>
        <v>0.00212110940287102</v>
      </c>
      <c r="T1985" s="56" t="n">
        <f aca="false">$K1985/$K1984-1</f>
        <v>-0.0238683127572017</v>
      </c>
      <c r="V1985" s="57"/>
      <c r="W1985" s="57"/>
      <c r="Y1985" s="1" t="str">
        <f aca="false">IF(AX1985&gt;=70,"EASY",IF(AX1985&gt;40,"UNCERTAIN","HARD"))</f>
        <v>EASY</v>
      </c>
      <c r="AA1985" s="58" t="n">
        <f aca="false">IF($A1985&lt;200,"",AVERAGE($E1936:$E1985)/AVERAGE($E1786:$E1985)-1)</f>
        <v>0.0881227130597522</v>
      </c>
      <c r="AB1985" s="59" t="n">
        <f aca="false">LOOKUP($B1985,07_L1政策步階!$A$4:$A$14,07_L1政策步階!$C$4:$C$14)</f>
        <v>0</v>
      </c>
      <c r="AC1985" s="57"/>
      <c r="AD1985" s="57"/>
      <c r="AE1985" s="57"/>
      <c r="AF1985" s="57"/>
      <c r="AG1985" s="57"/>
      <c r="AH1985" s="57"/>
      <c r="AI1985" s="57"/>
      <c r="AJ1985" s="57"/>
      <c r="AK1985" s="57"/>
      <c r="AL1985" s="59" t="n">
        <f aca="false">IF(ISNUMBER($AA1985),IF($AA1985&gt;=0.005,100,IF($AA1985&gt;=-0.015,50,0)),"")</f>
        <v>100</v>
      </c>
      <c r="AM1985" s="59" t="n">
        <f aca="false">IF(ISNUMBER($AB1985),IF($AB1985=1,100,IF($AB1985=0,50,0)),"")</f>
        <v>50</v>
      </c>
      <c r="AN1985" s="0" t="str">
        <f aca="false">IF(ISNUMBER($AC1985),IF($AC1985&gt;=0.001,100,IF($AC1985&gt;=-0.003,50,0)),"")</f>
        <v/>
      </c>
      <c r="AO1985" s="0" t="str">
        <f aca="false">IF(ISNUMBER($AD1985),IF($AD1985&gt;=0.04,100,IF($AD1985&gt;=0,50,0)),"")</f>
        <v/>
      </c>
      <c r="AP1985" s="0" t="str">
        <f aca="false">IF(ISNUMBER($AE1985),IF($AE1985&gt;=25,100,IF($AE1985&gt;=-75,50,0)),"")</f>
        <v/>
      </c>
      <c r="AQ1985" s="0" t="str">
        <f aca="false">IF(ISNUMBER($AF1985),IF($AF1985&gt;0,100,IF($AF1985&gt;=-50,50,0)),"")</f>
        <v/>
      </c>
      <c r="AR1985" s="0" t="str">
        <f aca="false">IF(ISNUMBER($AG1985),IF($AG1985=1,100,IF($AG1985=0,50,0)),"")</f>
        <v/>
      </c>
      <c r="AS1985" s="0" t="str">
        <f aca="false">IF(ISNUMBER($AH1985),IF($AH1985&lt;0,100,IF($AH1985&lt;=20,50,0)),"")</f>
        <v/>
      </c>
      <c r="AT1985" s="0" t="str">
        <f aca="false">IF(ISNUMBER($AI1985),IF($AI1985&lt;0.95,100,IF($AI1985&lt;=1,50,0)),"")</f>
        <v/>
      </c>
      <c r="AU1985" s="0" t="str">
        <f aca="false">IF(ISNUMBER($AJ1985),IF($AJ1985&lt;30,0,IF($AJ1985&lt;40,50,IF($AJ1985&lt;=90,100,50))),"")</f>
        <v/>
      </c>
      <c r="AV1985" s="0" t="str">
        <f aca="false">IF(ISNUMBER($AK1985),IF($AK1985&gt;-0.2,100,IF($AK1985&gt;=-0.4,50,0)),"")</f>
        <v/>
      </c>
      <c r="AW1985" s="59" t="n">
        <f aca="false">01_指標庫!$H$4*ISNUMBER($F1985)+01_指標庫!$H$5*ISNUMBER($AA1985)+01_指標庫!$H$6*ISNUMBER($G1985)+01_指標庫!$H$7*ISNUMBER($H1985)+01_指標庫!$H$8*ISNUMBER($AF1985)+01_指標庫!$H$9*ISNUMBER($AG1985)+01_指標庫!$H$10*ISNUMBER($AB1985)+01_指標庫!$H$11*ISNUMBER($AC1985)+01_指標庫!$H$12*ISNUMBER($AD1985)+01_指標庫!$H$13*ISNUMBER($AE1985)+01_指標庫!$H$14*ISNUMBER($I1985)+01_指標庫!$H$15*ISNUMBER($AH1985)+01_指標庫!$H$16*ISNUMBER($K1985)+01_指標庫!$H$17*ISNUMBER($AI1985)+01_指標庫!$H$18*ISNUMBER($AJ1985)+01_指標庫!$H$19*ISNUMBER($AK1985)+01_指標庫!$H$20*ISNUMBER($BB1985)+01_指標庫!$H$21*ISNUMBER($BC1985)</f>
        <v>51</v>
      </c>
      <c r="AX1985" s="59" t="n">
        <f aca="false">IF(AW1985=0,50,ROUND((01_指標庫!$H$4*IF(ISNUMBER($F1985),L1985,0)+01_指標庫!$H$5*IF(ISNUMBER($AA1985),AL1985,0)+01_指標庫!$H$6*IF(ISNUMBER($G1985),M1985,0)+01_指標庫!$H$7*IF(ISNUMBER($H1985),N1985,0)+01_指標庫!$H$8*IF(ISNUMBER($AF1985),AQ1985,0)+01_指標庫!$H$9*IF(ISNUMBER($AG1985),AR1985,0)+01_指標庫!$H$10*IF(ISNUMBER($AB1985),AM1985,0)+01_指標庫!$H$11*IF(ISNUMBER($AC1985),AN1985,0)+01_指標庫!$H$12*IF(ISNUMBER($AD1985),AO1985,0)+01_指標庫!$H$13*IF(ISNUMBER($AE1985),AP1985,0)+01_指標庫!$H$14*IF(ISNUMBER($I1985),O1985,0)+01_指標庫!$H$15*IF(ISNUMBER($AH1985),AS1985,0)+01_指標庫!$H$16*IF(ISNUMBER($K1985),P1985,0)+01_指標庫!$H$17*IF(ISNUMBER($AI1985),AT1985,0)+01_指標庫!$H$18*IF(ISNUMBER($AJ1985),AU1985,0)+01_指標庫!$H$19*IF(ISNUMBER($AK1985),AV1985,0)+01_指標庫!$H$20*IF(ISNUMBER($BB1985),BB1985,0)+01_指標庫!$H$21*IF(ISNUMBER($BC1985),BC1985,0))/AW1985,1))</f>
        <v>95.1</v>
      </c>
      <c r="AY1985" s="60"/>
      <c r="AZ1985" s="60"/>
      <c r="BA1985" s="58" t="n">
        <f aca="false">AVERAGE($E1981:$E1985)/AVERAGE($E1976:$E1985)-1</f>
        <v>0.01200087883961</v>
      </c>
      <c r="BB1985" s="59" t="n">
        <f aca="false">IF(ISNUMBER($BA1985),IF(OR($S1985&lt;=-0.03,$BA1985&lt;-0.003),0,IF(OR($S1985&lt;=-0.02,$BA1985&lt;0.01),50,100)),"")</f>
        <v>100</v>
      </c>
      <c r="BC1985" s="0" t="str">
        <f aca="false">IF(OR(COUNT($AZ1985)=0,COUNT($AZ1984)=0),"",IF(OR($AY1985/$AZ1984-1&lt;=-0.03,$AZ1985/$AZ1984-1&lt;=-0.045,IF(COUNT($AZ1976:$AZ1985)=10,AVERAGE($AZ1981:$AZ1985)/AVERAGE($AZ1976:$AZ1985)-1&lt;-0.01,FALSE())),0,IF(OR($AZ1985/$AZ1984-1&lt;=-0.02,IF(COUNT($AZ1976:$AZ1985)=10,AVERAGE($AZ1981:$AZ1985)/AVERAGE($AZ1976:$AZ1985)-1&lt;0.005,FALSE())),50,100)))</f>
        <v/>
      </c>
    </row>
    <row r="1986" customFormat="false" ht="15" hidden="false" customHeight="true" outlineLevel="0" collapsed="false">
      <c r="A1986" s="47" t="n">
        <v>1982</v>
      </c>
      <c r="B1986" s="48" t="n">
        <v>45434</v>
      </c>
      <c r="C1986" s="47" t="n">
        <v>2024</v>
      </c>
      <c r="D1986" s="49" t="s">
        <v>238</v>
      </c>
      <c r="E1986" s="50" t="n">
        <v>18705.2</v>
      </c>
      <c r="F1986" s="51" t="n">
        <v>0.129577</v>
      </c>
      <c r="G1986" s="51" t="n">
        <v>-0.00046</v>
      </c>
      <c r="H1986" s="52" t="n">
        <v>0.8163</v>
      </c>
      <c r="I1986" s="53" t="n">
        <v>311</v>
      </c>
      <c r="J1986" s="47" t="s">
        <v>235</v>
      </c>
      <c r="K1986" s="54" t="n">
        <v>12.29</v>
      </c>
      <c r="L1986" s="55" t="n">
        <f aca="false">IF(COUNT(F1986)=0,50,IF(F1986&gt;=0,100,IF(F1986&gt;=-0.02,50,0)))</f>
        <v>100</v>
      </c>
      <c r="M1986" s="55" t="n">
        <f aca="false">IF(COUNT(G1986)=0,50,IF(G1986&gt;-0.06,100,IF(G1986&gt;-0.15,50,0)))</f>
        <v>100</v>
      </c>
      <c r="N1986" s="55" t="n">
        <f aca="false">IF(COUNT(H1986)=0,50,IF(H1986&gt;=0.6,100,IF(H1986&gt;=0.4,50,0)))</f>
        <v>100</v>
      </c>
      <c r="O1986" s="55" t="n">
        <f aca="false">IF(COUNT(I1986)=0,50,IF(J1986="proxy_vix",50,IF(I1986&lt;350,100,IF(I1986&lt;=450,50,0))))</f>
        <v>100</v>
      </c>
      <c r="P1986" s="55" t="n">
        <f aca="false">IF(COUNT(K1986)=0,50,IF(K1986&lt;20,100,IF(K1986&lt;=25,50,0)))</f>
        <v>100</v>
      </c>
      <c r="Q1986" s="54"/>
      <c r="R1986" s="47"/>
      <c r="S1986" s="51" t="n">
        <f aca="false">$E1986/$E1985-1</f>
        <v>-0.000459553912086186</v>
      </c>
      <c r="T1986" s="56" t="n">
        <f aca="false">$K1986/$K1985-1</f>
        <v>0.036256323777403</v>
      </c>
      <c r="V1986" s="57"/>
      <c r="W1986" s="57"/>
      <c r="Y1986" s="1" t="str">
        <f aca="false">IF(AX1986&gt;=70,"EASY",IF(AX1986&gt;40,"UNCERTAIN","HARD"))</f>
        <v>EASY</v>
      </c>
      <c r="AA1986" s="58" t="n">
        <f aca="false">IF($A1986&lt;200,"",AVERAGE($E1937:$E1986)/AVERAGE($E1787:$E1986)-1)</f>
        <v>0.0876264527620652</v>
      </c>
      <c r="AB1986" s="59" t="n">
        <f aca="false">LOOKUP($B1986,07_L1政策步階!$A$4:$A$14,07_L1政策步階!$C$4:$C$14)</f>
        <v>0</v>
      </c>
      <c r="AC1986" s="57"/>
      <c r="AD1986" s="57"/>
      <c r="AE1986" s="57"/>
      <c r="AF1986" s="57"/>
      <c r="AG1986" s="57"/>
      <c r="AH1986" s="57"/>
      <c r="AI1986" s="57"/>
      <c r="AJ1986" s="57"/>
      <c r="AK1986" s="57"/>
      <c r="AL1986" s="59" t="n">
        <f aca="false">IF(ISNUMBER($AA1986),IF($AA1986&gt;=0.005,100,IF($AA1986&gt;=-0.015,50,0)),"")</f>
        <v>100</v>
      </c>
      <c r="AM1986" s="59" t="n">
        <f aca="false">IF(ISNUMBER($AB1986),IF($AB1986=1,100,IF($AB1986=0,50,0)),"")</f>
        <v>50</v>
      </c>
      <c r="AN1986" s="0" t="str">
        <f aca="false">IF(ISNUMBER($AC1986),IF($AC1986&gt;=0.001,100,IF($AC1986&gt;=-0.003,50,0)),"")</f>
        <v/>
      </c>
      <c r="AO1986" s="0" t="str">
        <f aca="false">IF(ISNUMBER($AD1986),IF($AD1986&gt;=0.04,100,IF($AD1986&gt;=0,50,0)),"")</f>
        <v/>
      </c>
      <c r="AP1986" s="0" t="str">
        <f aca="false">IF(ISNUMBER($AE1986),IF($AE1986&gt;=25,100,IF($AE1986&gt;=-75,50,0)),"")</f>
        <v/>
      </c>
      <c r="AQ1986" s="0" t="str">
        <f aca="false">IF(ISNUMBER($AF1986),IF($AF1986&gt;0,100,IF($AF1986&gt;=-50,50,0)),"")</f>
        <v/>
      </c>
      <c r="AR1986" s="0" t="str">
        <f aca="false">IF(ISNUMBER($AG1986),IF($AG1986=1,100,IF($AG1986=0,50,0)),"")</f>
        <v/>
      </c>
      <c r="AS1986" s="0" t="str">
        <f aca="false">IF(ISNUMBER($AH1986),IF($AH1986&lt;0,100,IF($AH1986&lt;=20,50,0)),"")</f>
        <v/>
      </c>
      <c r="AT1986" s="0" t="str">
        <f aca="false">IF(ISNUMBER($AI1986),IF($AI1986&lt;0.95,100,IF($AI1986&lt;=1,50,0)),"")</f>
        <v/>
      </c>
      <c r="AU1986" s="0" t="str">
        <f aca="false">IF(ISNUMBER($AJ1986),IF($AJ1986&lt;30,0,IF($AJ1986&lt;40,50,IF($AJ1986&lt;=90,100,50))),"")</f>
        <v/>
      </c>
      <c r="AV1986" s="0" t="str">
        <f aca="false">IF(ISNUMBER($AK1986),IF($AK1986&gt;-0.2,100,IF($AK1986&gt;=-0.4,50,0)),"")</f>
        <v/>
      </c>
      <c r="AW1986" s="59" t="n">
        <f aca="false">01_指標庫!$H$4*ISNUMBER($F1986)+01_指標庫!$H$5*ISNUMBER($AA1986)+01_指標庫!$H$6*ISNUMBER($G1986)+01_指標庫!$H$7*ISNUMBER($H1986)+01_指標庫!$H$8*ISNUMBER($AF1986)+01_指標庫!$H$9*ISNUMBER($AG1986)+01_指標庫!$H$10*ISNUMBER($AB1986)+01_指標庫!$H$11*ISNUMBER($AC1986)+01_指標庫!$H$12*ISNUMBER($AD1986)+01_指標庫!$H$13*ISNUMBER($AE1986)+01_指標庫!$H$14*ISNUMBER($I1986)+01_指標庫!$H$15*ISNUMBER($AH1986)+01_指標庫!$H$16*ISNUMBER($K1986)+01_指標庫!$H$17*ISNUMBER($AI1986)+01_指標庫!$H$18*ISNUMBER($AJ1986)+01_指標庫!$H$19*ISNUMBER($AK1986)+01_指標庫!$H$20*ISNUMBER($BB1986)+01_指標庫!$H$21*ISNUMBER($BC1986)</f>
        <v>51</v>
      </c>
      <c r="AX1986" s="59" t="n">
        <f aca="false">IF(AW1986=0,50,ROUND((01_指標庫!$H$4*IF(ISNUMBER($F1986),L1986,0)+01_指標庫!$H$5*IF(ISNUMBER($AA1986),AL1986,0)+01_指標庫!$H$6*IF(ISNUMBER($G1986),M1986,0)+01_指標庫!$H$7*IF(ISNUMBER($H1986),N1986,0)+01_指標庫!$H$8*IF(ISNUMBER($AF1986),AQ1986,0)+01_指標庫!$H$9*IF(ISNUMBER($AG1986),AR1986,0)+01_指標庫!$H$10*IF(ISNUMBER($AB1986),AM1986,0)+01_指標庫!$H$11*IF(ISNUMBER($AC1986),AN1986,0)+01_指標庫!$H$12*IF(ISNUMBER($AD1986),AO1986,0)+01_指標庫!$H$13*IF(ISNUMBER($AE1986),AP1986,0)+01_指標庫!$H$14*IF(ISNUMBER($I1986),O1986,0)+01_指標庫!$H$15*IF(ISNUMBER($AH1986),AS1986,0)+01_指標庫!$H$16*IF(ISNUMBER($K1986),P1986,0)+01_指標庫!$H$17*IF(ISNUMBER($AI1986),AT1986,0)+01_指標庫!$H$18*IF(ISNUMBER($AJ1986),AU1986,0)+01_指標庫!$H$19*IF(ISNUMBER($AK1986),AV1986,0)+01_指標庫!$H$20*IF(ISNUMBER($BB1986),BB1986,0)+01_指標庫!$H$21*IF(ISNUMBER($BC1986),BC1986,0))/AW1986,1))</f>
        <v>89.2</v>
      </c>
      <c r="AY1986" s="60"/>
      <c r="AZ1986" s="60"/>
      <c r="BA1986" s="58" t="n">
        <f aca="false">AVERAGE($E1982:$E1986)/AVERAGE($E1977:$E1986)-1</f>
        <v>0.00977685416955065</v>
      </c>
      <c r="BB1986" s="59" t="n">
        <f aca="false">IF(ISNUMBER($BA1986),IF(OR($S1986&lt;=-0.03,$BA1986&lt;-0.003),0,IF(OR($S1986&lt;=-0.02,$BA1986&lt;0.01),50,100)),"")</f>
        <v>50</v>
      </c>
      <c r="BC1986" s="0" t="str">
        <f aca="false">IF(OR(COUNT($AZ1986)=0,COUNT($AZ1985)=0),"",IF(OR($AY1986/$AZ1985-1&lt;=-0.03,$AZ1986/$AZ1985-1&lt;=-0.045,IF(COUNT($AZ1977:$AZ1986)=10,AVERAGE($AZ1982:$AZ1986)/AVERAGE($AZ1977:$AZ1986)-1&lt;-0.01,FALSE())),0,IF(OR($AZ1986/$AZ1985-1&lt;=-0.02,IF(COUNT($AZ1977:$AZ1986)=10,AVERAGE($AZ1982:$AZ1986)/AVERAGE($AZ1977:$AZ1986)-1&lt;0.005,FALSE())),50,100)))</f>
        <v/>
      </c>
    </row>
    <row r="1987" customFormat="false" ht="15" hidden="false" customHeight="true" outlineLevel="0" collapsed="false">
      <c r="A1987" s="47" t="n">
        <v>1983</v>
      </c>
      <c r="B1987" s="48" t="n">
        <v>45435</v>
      </c>
      <c r="C1987" s="47" t="n">
        <v>2024</v>
      </c>
      <c r="D1987" s="49" t="s">
        <v>239</v>
      </c>
      <c r="E1987" s="50" t="n">
        <v>18623.39</v>
      </c>
      <c r="F1987" s="51" t="n">
        <v>0.1235</v>
      </c>
      <c r="G1987" s="51" t="n">
        <v>-0.004831</v>
      </c>
      <c r="H1987" s="52" t="n">
        <v>0.8163</v>
      </c>
      <c r="I1987" s="53" t="n">
        <v>310</v>
      </c>
      <c r="J1987" s="47" t="s">
        <v>235</v>
      </c>
      <c r="K1987" s="54" t="n">
        <v>12.77</v>
      </c>
      <c r="L1987" s="55" t="n">
        <f aca="false">IF(COUNT(F1987)=0,50,IF(F1987&gt;=0,100,IF(F1987&gt;=-0.02,50,0)))</f>
        <v>100</v>
      </c>
      <c r="M1987" s="55" t="n">
        <f aca="false">IF(COUNT(G1987)=0,50,IF(G1987&gt;-0.06,100,IF(G1987&gt;-0.15,50,0)))</f>
        <v>100</v>
      </c>
      <c r="N1987" s="55" t="n">
        <f aca="false">IF(COUNT(H1987)=0,50,IF(H1987&gt;=0.6,100,IF(H1987&gt;=0.4,50,0)))</f>
        <v>100</v>
      </c>
      <c r="O1987" s="55" t="n">
        <f aca="false">IF(COUNT(I1987)=0,50,IF(J1987="proxy_vix",50,IF(I1987&lt;350,100,IF(I1987&lt;=450,50,0))))</f>
        <v>100</v>
      </c>
      <c r="P1987" s="55" t="n">
        <f aca="false">IF(COUNT(K1987)=0,50,IF(K1987&lt;20,100,IF(K1987&lt;=25,50,0)))</f>
        <v>100</v>
      </c>
      <c r="Q1987" s="54"/>
      <c r="R1987" s="47"/>
      <c r="S1987" s="51" t="n">
        <f aca="false">$E1987/$E1986-1</f>
        <v>-0.0043736501079914</v>
      </c>
      <c r="T1987" s="56" t="n">
        <f aca="false">$K1987/$K1986-1</f>
        <v>0.0390561432058585</v>
      </c>
      <c r="V1987" s="57"/>
      <c r="W1987" s="57"/>
      <c r="Y1987" s="1" t="str">
        <f aca="false">IF(AX1987&gt;=70,"EASY",IF(AX1987&gt;40,"UNCERTAIN","HARD"))</f>
        <v>EASY</v>
      </c>
      <c r="AA1987" s="58" t="n">
        <f aca="false">IF($A1987&lt;200,"",AVERAGE($E1938:$E1987)/AVERAGE($E1788:$E1987)-1)</f>
        <v>0.0871968498947886</v>
      </c>
      <c r="AB1987" s="59" t="n">
        <f aca="false">LOOKUP($B1987,07_L1政策步階!$A$4:$A$14,07_L1政策步階!$C$4:$C$14)</f>
        <v>0</v>
      </c>
      <c r="AC1987" s="57"/>
      <c r="AD1987" s="57"/>
      <c r="AE1987" s="57"/>
      <c r="AF1987" s="57"/>
      <c r="AG1987" s="57"/>
      <c r="AH1987" s="57"/>
      <c r="AI1987" s="57"/>
      <c r="AJ1987" s="57"/>
      <c r="AK1987" s="57"/>
      <c r="AL1987" s="59" t="n">
        <f aca="false">IF(ISNUMBER($AA1987),IF($AA1987&gt;=0.005,100,IF($AA1987&gt;=-0.015,50,0)),"")</f>
        <v>100</v>
      </c>
      <c r="AM1987" s="59" t="n">
        <f aca="false">IF(ISNUMBER($AB1987),IF($AB1987=1,100,IF($AB1987=0,50,0)),"")</f>
        <v>50</v>
      </c>
      <c r="AN1987" s="0" t="str">
        <f aca="false">IF(ISNUMBER($AC1987),IF($AC1987&gt;=0.001,100,IF($AC1987&gt;=-0.003,50,0)),"")</f>
        <v/>
      </c>
      <c r="AO1987" s="0" t="str">
        <f aca="false">IF(ISNUMBER($AD1987),IF($AD1987&gt;=0.04,100,IF($AD1987&gt;=0,50,0)),"")</f>
        <v/>
      </c>
      <c r="AP1987" s="0" t="str">
        <f aca="false">IF(ISNUMBER($AE1987),IF($AE1987&gt;=25,100,IF($AE1987&gt;=-75,50,0)),"")</f>
        <v/>
      </c>
      <c r="AQ1987" s="0" t="str">
        <f aca="false">IF(ISNUMBER($AF1987),IF($AF1987&gt;0,100,IF($AF1987&gt;=-50,50,0)),"")</f>
        <v/>
      </c>
      <c r="AR1987" s="0" t="str">
        <f aca="false">IF(ISNUMBER($AG1987),IF($AG1987=1,100,IF($AG1987=0,50,0)),"")</f>
        <v/>
      </c>
      <c r="AS1987" s="0" t="str">
        <f aca="false">IF(ISNUMBER($AH1987),IF($AH1987&lt;0,100,IF($AH1987&lt;=20,50,0)),"")</f>
        <v/>
      </c>
      <c r="AT1987" s="0" t="str">
        <f aca="false">IF(ISNUMBER($AI1987),IF($AI1987&lt;0.95,100,IF($AI1987&lt;=1,50,0)),"")</f>
        <v/>
      </c>
      <c r="AU1987" s="0" t="str">
        <f aca="false">IF(ISNUMBER($AJ1987),IF($AJ1987&lt;30,0,IF($AJ1987&lt;40,50,IF($AJ1987&lt;=90,100,50))),"")</f>
        <v/>
      </c>
      <c r="AV1987" s="0" t="str">
        <f aca="false">IF(ISNUMBER($AK1987),IF($AK1987&gt;-0.2,100,IF($AK1987&gt;=-0.4,50,0)),"")</f>
        <v/>
      </c>
      <c r="AW1987" s="59" t="n">
        <f aca="false">01_指標庫!$H$4*ISNUMBER($F1987)+01_指標庫!$H$5*ISNUMBER($AA1987)+01_指標庫!$H$6*ISNUMBER($G1987)+01_指標庫!$H$7*ISNUMBER($H1987)+01_指標庫!$H$8*ISNUMBER($AF1987)+01_指標庫!$H$9*ISNUMBER($AG1987)+01_指標庫!$H$10*ISNUMBER($AB1987)+01_指標庫!$H$11*ISNUMBER($AC1987)+01_指標庫!$H$12*ISNUMBER($AD1987)+01_指標庫!$H$13*ISNUMBER($AE1987)+01_指標庫!$H$14*ISNUMBER($I1987)+01_指標庫!$H$15*ISNUMBER($AH1987)+01_指標庫!$H$16*ISNUMBER($K1987)+01_指標庫!$H$17*ISNUMBER($AI1987)+01_指標庫!$H$18*ISNUMBER($AJ1987)+01_指標庫!$H$19*ISNUMBER($AK1987)+01_指標庫!$H$20*ISNUMBER($BB1987)+01_指標庫!$H$21*ISNUMBER($BC1987)</f>
        <v>51</v>
      </c>
      <c r="AX1987" s="59" t="n">
        <f aca="false">IF(AW1987=0,50,ROUND((01_指標庫!$H$4*IF(ISNUMBER($F1987),L1987,0)+01_指標庫!$H$5*IF(ISNUMBER($AA1987),AL1987,0)+01_指標庫!$H$6*IF(ISNUMBER($G1987),M1987,0)+01_指標庫!$H$7*IF(ISNUMBER($H1987),N1987,0)+01_指標庫!$H$8*IF(ISNUMBER($AF1987),AQ1987,0)+01_指標庫!$H$9*IF(ISNUMBER($AG1987),AR1987,0)+01_指標庫!$H$10*IF(ISNUMBER($AB1987),AM1987,0)+01_指標庫!$H$11*IF(ISNUMBER($AC1987),AN1987,0)+01_指標庫!$H$12*IF(ISNUMBER($AD1987),AO1987,0)+01_指標庫!$H$13*IF(ISNUMBER($AE1987),AP1987,0)+01_指標庫!$H$14*IF(ISNUMBER($I1987),O1987,0)+01_指標庫!$H$15*IF(ISNUMBER($AH1987),AS1987,0)+01_指標庫!$H$16*IF(ISNUMBER($K1987),P1987,0)+01_指標庫!$H$17*IF(ISNUMBER($AI1987),AT1987,0)+01_指標庫!$H$18*IF(ISNUMBER($AJ1987),AU1987,0)+01_指標庫!$H$19*IF(ISNUMBER($AK1987),AV1987,0)+01_指標庫!$H$20*IF(ISNUMBER($BB1987),BB1987,0)+01_指標庫!$H$21*IF(ISNUMBER($BC1987),BC1987,0))/AW1987,1))</f>
        <v>89.2</v>
      </c>
      <c r="AY1987" s="60"/>
      <c r="AZ1987" s="60"/>
      <c r="BA1987" s="58" t="n">
        <f aca="false">AVERAGE($E1983:$E1987)/AVERAGE($E1978:$E1987)-1</f>
        <v>0.00770199975170161</v>
      </c>
      <c r="BB1987" s="59" t="n">
        <f aca="false">IF(ISNUMBER($BA1987),IF(OR($S1987&lt;=-0.03,$BA1987&lt;-0.003),0,IF(OR($S1987&lt;=-0.02,$BA1987&lt;0.01),50,100)),"")</f>
        <v>50</v>
      </c>
      <c r="BC1987" s="0" t="str">
        <f aca="false">IF(OR(COUNT($AZ1987)=0,COUNT($AZ1986)=0),"",IF(OR($AY1987/$AZ1986-1&lt;=-0.03,$AZ1987/$AZ1986-1&lt;=-0.045,IF(COUNT($AZ1978:$AZ1987)=10,AVERAGE($AZ1983:$AZ1987)/AVERAGE($AZ1978:$AZ1987)-1&lt;-0.01,FALSE())),0,IF(OR($AZ1987/$AZ1986-1&lt;=-0.02,IF(COUNT($AZ1978:$AZ1987)=10,AVERAGE($AZ1983:$AZ1987)/AVERAGE($AZ1978:$AZ1987)-1&lt;0.005,FALSE())),50,100)))</f>
        <v/>
      </c>
    </row>
    <row r="1988" customFormat="false" ht="15" hidden="false" customHeight="true" outlineLevel="0" collapsed="false">
      <c r="A1988" s="47" t="n">
        <v>1984</v>
      </c>
      <c r="B1988" s="48" t="n">
        <v>45436</v>
      </c>
      <c r="C1988" s="47" t="n">
        <v>2024</v>
      </c>
      <c r="D1988" s="49" t="s">
        <v>234</v>
      </c>
      <c r="E1988" s="50" t="n">
        <v>18808.35</v>
      </c>
      <c r="F1988" s="51" t="n">
        <v>0.133391</v>
      </c>
      <c r="G1988" s="51" t="n">
        <v>0</v>
      </c>
      <c r="H1988" s="52" t="n">
        <v>0.8163</v>
      </c>
      <c r="I1988" s="53" t="n">
        <v>311</v>
      </c>
      <c r="J1988" s="47" t="s">
        <v>235</v>
      </c>
      <c r="K1988" s="54" t="n">
        <v>11.93</v>
      </c>
      <c r="L1988" s="55" t="n">
        <f aca="false">IF(COUNT(F1988)=0,50,IF(F1988&gt;=0,100,IF(F1988&gt;=-0.02,50,0)))</f>
        <v>100</v>
      </c>
      <c r="M1988" s="55" t="n">
        <f aca="false">IF(COUNT(G1988)=0,50,IF(G1988&gt;-0.06,100,IF(G1988&gt;-0.15,50,0)))</f>
        <v>100</v>
      </c>
      <c r="N1988" s="55" t="n">
        <f aca="false">IF(COUNT(H1988)=0,50,IF(H1988&gt;=0.6,100,IF(H1988&gt;=0.4,50,0)))</f>
        <v>100</v>
      </c>
      <c r="O1988" s="55" t="n">
        <f aca="false">IF(COUNT(I1988)=0,50,IF(J1988="proxy_vix",50,IF(I1988&lt;350,100,IF(I1988&lt;=450,50,0))))</f>
        <v>100</v>
      </c>
      <c r="P1988" s="55" t="n">
        <f aca="false">IF(COUNT(K1988)=0,50,IF(K1988&lt;20,100,IF(K1988&lt;=25,50,0)))</f>
        <v>100</v>
      </c>
      <c r="Q1988" s="54"/>
      <c r="R1988" s="47"/>
      <c r="S1988" s="51" t="n">
        <f aca="false">$E1988/$E1987-1</f>
        <v>0.00993159677158673</v>
      </c>
      <c r="T1988" s="56" t="n">
        <f aca="false">$K1988/$K1987-1</f>
        <v>-0.0657791699295223</v>
      </c>
      <c r="V1988" s="57"/>
      <c r="W1988" s="57"/>
      <c r="Y1988" s="1" t="str">
        <f aca="false">IF(AX1988&gt;=70,"EASY",IF(AX1988&gt;40,"UNCERTAIN","HARD"))</f>
        <v>EASY</v>
      </c>
      <c r="AA1988" s="58" t="n">
        <f aca="false">IF($A1988&lt;200,"",AVERAGE($E1939:$E1988)/AVERAGE($E1789:$E1988)-1)</f>
        <v>0.0869390312721203</v>
      </c>
      <c r="AB1988" s="59" t="n">
        <f aca="false">LOOKUP($B1988,07_L1政策步階!$A$4:$A$14,07_L1政策步階!$C$4:$C$14)</f>
        <v>0</v>
      </c>
      <c r="AC1988" s="57"/>
      <c r="AD1988" s="57"/>
      <c r="AE1988" s="57"/>
      <c r="AF1988" s="57"/>
      <c r="AG1988" s="57"/>
      <c r="AH1988" s="57"/>
      <c r="AI1988" s="57"/>
      <c r="AJ1988" s="57"/>
      <c r="AK1988" s="57"/>
      <c r="AL1988" s="59" t="n">
        <f aca="false">IF(ISNUMBER($AA1988),IF($AA1988&gt;=0.005,100,IF($AA1988&gt;=-0.015,50,0)),"")</f>
        <v>100</v>
      </c>
      <c r="AM1988" s="59" t="n">
        <f aca="false">IF(ISNUMBER($AB1988),IF($AB1988=1,100,IF($AB1988=0,50,0)),"")</f>
        <v>50</v>
      </c>
      <c r="AN1988" s="0" t="str">
        <f aca="false">IF(ISNUMBER($AC1988),IF($AC1988&gt;=0.001,100,IF($AC1988&gt;=-0.003,50,0)),"")</f>
        <v/>
      </c>
      <c r="AO1988" s="0" t="str">
        <f aca="false">IF(ISNUMBER($AD1988),IF($AD1988&gt;=0.04,100,IF($AD1988&gt;=0,50,0)),"")</f>
        <v/>
      </c>
      <c r="AP1988" s="0" t="str">
        <f aca="false">IF(ISNUMBER($AE1988),IF($AE1988&gt;=25,100,IF($AE1988&gt;=-75,50,0)),"")</f>
        <v/>
      </c>
      <c r="AQ1988" s="0" t="str">
        <f aca="false">IF(ISNUMBER($AF1988),IF($AF1988&gt;0,100,IF($AF1988&gt;=-50,50,0)),"")</f>
        <v/>
      </c>
      <c r="AR1988" s="0" t="str">
        <f aca="false">IF(ISNUMBER($AG1988),IF($AG1988=1,100,IF($AG1988=0,50,0)),"")</f>
        <v/>
      </c>
      <c r="AS1988" s="0" t="str">
        <f aca="false">IF(ISNUMBER($AH1988),IF($AH1988&lt;0,100,IF($AH1988&lt;=20,50,0)),"")</f>
        <v/>
      </c>
      <c r="AT1988" s="0" t="str">
        <f aca="false">IF(ISNUMBER($AI1988),IF($AI1988&lt;0.95,100,IF($AI1988&lt;=1,50,0)),"")</f>
        <v/>
      </c>
      <c r="AU1988" s="0" t="str">
        <f aca="false">IF(ISNUMBER($AJ1988),IF($AJ1988&lt;30,0,IF($AJ1988&lt;40,50,IF($AJ1988&lt;=90,100,50))),"")</f>
        <v/>
      </c>
      <c r="AV1988" s="0" t="str">
        <f aca="false">IF(ISNUMBER($AK1988),IF($AK1988&gt;-0.2,100,IF($AK1988&gt;=-0.4,50,0)),"")</f>
        <v/>
      </c>
      <c r="AW1988" s="59" t="n">
        <f aca="false">01_指標庫!$H$4*ISNUMBER($F1988)+01_指標庫!$H$5*ISNUMBER($AA1988)+01_指標庫!$H$6*ISNUMBER($G1988)+01_指標庫!$H$7*ISNUMBER($H1988)+01_指標庫!$H$8*ISNUMBER($AF1988)+01_指標庫!$H$9*ISNUMBER($AG1988)+01_指標庫!$H$10*ISNUMBER($AB1988)+01_指標庫!$H$11*ISNUMBER($AC1988)+01_指標庫!$H$12*ISNUMBER($AD1988)+01_指標庫!$H$13*ISNUMBER($AE1988)+01_指標庫!$H$14*ISNUMBER($I1988)+01_指標庫!$H$15*ISNUMBER($AH1988)+01_指標庫!$H$16*ISNUMBER($K1988)+01_指標庫!$H$17*ISNUMBER($AI1988)+01_指標庫!$H$18*ISNUMBER($AJ1988)+01_指標庫!$H$19*ISNUMBER($AK1988)+01_指標庫!$H$20*ISNUMBER($BB1988)+01_指標庫!$H$21*ISNUMBER($BC1988)</f>
        <v>51</v>
      </c>
      <c r="AX1988" s="59" t="n">
        <f aca="false">IF(AW1988=0,50,ROUND((01_指標庫!$H$4*IF(ISNUMBER($F1988),L1988,0)+01_指標庫!$H$5*IF(ISNUMBER($AA1988),AL1988,0)+01_指標庫!$H$6*IF(ISNUMBER($G1988),M1988,0)+01_指標庫!$H$7*IF(ISNUMBER($H1988),N1988,0)+01_指標庫!$H$8*IF(ISNUMBER($AF1988),AQ1988,0)+01_指標庫!$H$9*IF(ISNUMBER($AG1988),AR1988,0)+01_指標庫!$H$10*IF(ISNUMBER($AB1988),AM1988,0)+01_指標庫!$H$11*IF(ISNUMBER($AC1988),AN1988,0)+01_指標庫!$H$12*IF(ISNUMBER($AD1988),AO1988,0)+01_指標庫!$H$13*IF(ISNUMBER($AE1988),AP1988,0)+01_指標庫!$H$14*IF(ISNUMBER($I1988),O1988,0)+01_指標庫!$H$15*IF(ISNUMBER($AH1988),AS1988,0)+01_指標庫!$H$16*IF(ISNUMBER($K1988),P1988,0)+01_指標庫!$H$17*IF(ISNUMBER($AI1988),AT1988,0)+01_指標庫!$H$18*IF(ISNUMBER($AJ1988),AU1988,0)+01_指標庫!$H$19*IF(ISNUMBER($AK1988),AV1988,0)+01_指標庫!$H$20*IF(ISNUMBER($BB1988),BB1988,0)+01_指標庫!$H$21*IF(ISNUMBER($BC1988),BC1988,0))/AW1988,1))</f>
        <v>89.2</v>
      </c>
      <c r="AY1988" s="60"/>
      <c r="AZ1988" s="60"/>
      <c r="BA1988" s="58" t="n">
        <f aca="false">AVERAGE($E1984:$E1988)/AVERAGE($E1979:$E1988)-1</f>
        <v>0.0070133512142716</v>
      </c>
      <c r="BB1988" s="59" t="n">
        <f aca="false">IF(ISNUMBER($BA1988),IF(OR($S1988&lt;=-0.03,$BA1988&lt;-0.003),0,IF(OR($S1988&lt;=-0.02,$BA1988&lt;0.01),50,100)),"")</f>
        <v>50</v>
      </c>
      <c r="BC1988" s="0" t="str">
        <f aca="false">IF(OR(COUNT($AZ1988)=0,COUNT($AZ1987)=0),"",IF(OR($AY1988/$AZ1987-1&lt;=-0.03,$AZ1988/$AZ1987-1&lt;=-0.045,IF(COUNT($AZ1979:$AZ1988)=10,AVERAGE($AZ1984:$AZ1988)/AVERAGE($AZ1979:$AZ1988)-1&lt;-0.01,FALSE())),0,IF(OR($AZ1988/$AZ1987-1&lt;=-0.02,IF(COUNT($AZ1979:$AZ1988)=10,AVERAGE($AZ1984:$AZ1988)/AVERAGE($AZ1979:$AZ1988)-1&lt;0.005,FALSE())),50,100)))</f>
        <v/>
      </c>
    </row>
    <row r="1989" customFormat="false" ht="15" hidden="false" customHeight="true" outlineLevel="0" collapsed="false">
      <c r="A1989" s="47" t="n">
        <v>1985</v>
      </c>
      <c r="B1989" s="48" t="n">
        <v>45440</v>
      </c>
      <c r="C1989" s="47" t="n">
        <v>2024</v>
      </c>
      <c r="D1989" s="49" t="s">
        <v>237</v>
      </c>
      <c r="E1989" s="50" t="n">
        <v>18869.44</v>
      </c>
      <c r="F1989" s="51" t="n">
        <v>0.135792</v>
      </c>
      <c r="G1989" s="51" t="n">
        <v>0</v>
      </c>
      <c r="H1989" s="52" t="n">
        <v>0.8163</v>
      </c>
      <c r="I1989" s="53" t="n">
        <v>309</v>
      </c>
      <c r="J1989" s="47" t="s">
        <v>235</v>
      </c>
      <c r="K1989" s="54" t="n">
        <v>12.92</v>
      </c>
      <c r="L1989" s="55" t="n">
        <f aca="false">IF(COUNT(F1989)=0,50,IF(F1989&gt;=0,100,IF(F1989&gt;=-0.02,50,0)))</f>
        <v>100</v>
      </c>
      <c r="M1989" s="55" t="n">
        <f aca="false">IF(COUNT(G1989)=0,50,IF(G1989&gt;-0.06,100,IF(G1989&gt;-0.15,50,0)))</f>
        <v>100</v>
      </c>
      <c r="N1989" s="55" t="n">
        <f aca="false">IF(COUNT(H1989)=0,50,IF(H1989&gt;=0.6,100,IF(H1989&gt;=0.4,50,0)))</f>
        <v>100</v>
      </c>
      <c r="O1989" s="55" t="n">
        <f aca="false">IF(COUNT(I1989)=0,50,IF(J1989="proxy_vix",50,IF(I1989&lt;350,100,IF(I1989&lt;=450,50,0))))</f>
        <v>100</v>
      </c>
      <c r="P1989" s="55" t="n">
        <f aca="false">IF(COUNT(K1989)=0,50,IF(K1989&lt;20,100,IF(K1989&lt;=25,50,0)))</f>
        <v>100</v>
      </c>
      <c r="Q1989" s="54"/>
      <c r="R1989" s="47"/>
      <c r="S1989" s="51" t="n">
        <f aca="false">$E1989/$E1988-1</f>
        <v>0.00324802547804559</v>
      </c>
      <c r="T1989" s="56" t="n">
        <f aca="false">$K1989/$K1988-1</f>
        <v>0.0829840737636212</v>
      </c>
      <c r="V1989" s="57"/>
      <c r="W1989" s="57"/>
      <c r="Y1989" s="1" t="str">
        <f aca="false">IF(AX1989&gt;=70,"EASY",IF(AX1989&gt;40,"UNCERTAIN","HARD"))</f>
        <v>EASY</v>
      </c>
      <c r="AA1989" s="58" t="n">
        <f aca="false">IF($A1989&lt;200,"",AVERAGE($E1940:$E1989)/AVERAGE($E1790:$E1989)-1)</f>
        <v>0.086992889977749</v>
      </c>
      <c r="AB1989" s="59" t="n">
        <f aca="false">LOOKUP($B1989,07_L1政策步階!$A$4:$A$14,07_L1政策步階!$C$4:$C$14)</f>
        <v>0</v>
      </c>
      <c r="AC1989" s="57"/>
      <c r="AD1989" s="57"/>
      <c r="AE1989" s="57"/>
      <c r="AF1989" s="57"/>
      <c r="AG1989" s="57"/>
      <c r="AH1989" s="57"/>
      <c r="AI1989" s="57"/>
      <c r="AJ1989" s="57"/>
      <c r="AK1989" s="57"/>
      <c r="AL1989" s="59" t="n">
        <f aca="false">IF(ISNUMBER($AA1989),IF($AA1989&gt;=0.005,100,IF($AA1989&gt;=-0.015,50,0)),"")</f>
        <v>100</v>
      </c>
      <c r="AM1989" s="59" t="n">
        <f aca="false">IF(ISNUMBER($AB1989),IF($AB1989=1,100,IF($AB1989=0,50,0)),"")</f>
        <v>50</v>
      </c>
      <c r="AN1989" s="0" t="str">
        <f aca="false">IF(ISNUMBER($AC1989),IF($AC1989&gt;=0.001,100,IF($AC1989&gt;=-0.003,50,0)),"")</f>
        <v/>
      </c>
      <c r="AO1989" s="0" t="str">
        <f aca="false">IF(ISNUMBER($AD1989),IF($AD1989&gt;=0.04,100,IF($AD1989&gt;=0,50,0)),"")</f>
        <v/>
      </c>
      <c r="AP1989" s="0" t="str">
        <f aca="false">IF(ISNUMBER($AE1989),IF($AE1989&gt;=25,100,IF($AE1989&gt;=-75,50,0)),"")</f>
        <v/>
      </c>
      <c r="AQ1989" s="0" t="str">
        <f aca="false">IF(ISNUMBER($AF1989),IF($AF1989&gt;0,100,IF($AF1989&gt;=-50,50,0)),"")</f>
        <v/>
      </c>
      <c r="AR1989" s="0" t="str">
        <f aca="false">IF(ISNUMBER($AG1989),IF($AG1989=1,100,IF($AG1989=0,50,0)),"")</f>
        <v/>
      </c>
      <c r="AS1989" s="0" t="str">
        <f aca="false">IF(ISNUMBER($AH1989),IF($AH1989&lt;0,100,IF($AH1989&lt;=20,50,0)),"")</f>
        <v/>
      </c>
      <c r="AT1989" s="0" t="str">
        <f aca="false">IF(ISNUMBER($AI1989),IF($AI1989&lt;0.95,100,IF($AI1989&lt;=1,50,0)),"")</f>
        <v/>
      </c>
      <c r="AU1989" s="0" t="str">
        <f aca="false">IF(ISNUMBER($AJ1989),IF($AJ1989&lt;30,0,IF($AJ1989&lt;40,50,IF($AJ1989&lt;=90,100,50))),"")</f>
        <v/>
      </c>
      <c r="AV1989" s="0" t="str">
        <f aca="false">IF(ISNUMBER($AK1989),IF($AK1989&gt;-0.2,100,IF($AK1989&gt;=-0.4,50,0)),"")</f>
        <v/>
      </c>
      <c r="AW1989" s="59" t="n">
        <f aca="false">01_指標庫!$H$4*ISNUMBER($F1989)+01_指標庫!$H$5*ISNUMBER($AA1989)+01_指標庫!$H$6*ISNUMBER($G1989)+01_指標庫!$H$7*ISNUMBER($H1989)+01_指標庫!$H$8*ISNUMBER($AF1989)+01_指標庫!$H$9*ISNUMBER($AG1989)+01_指標庫!$H$10*ISNUMBER($AB1989)+01_指標庫!$H$11*ISNUMBER($AC1989)+01_指標庫!$H$12*ISNUMBER($AD1989)+01_指標庫!$H$13*ISNUMBER($AE1989)+01_指標庫!$H$14*ISNUMBER($I1989)+01_指標庫!$H$15*ISNUMBER($AH1989)+01_指標庫!$H$16*ISNUMBER($K1989)+01_指標庫!$H$17*ISNUMBER($AI1989)+01_指標庫!$H$18*ISNUMBER($AJ1989)+01_指標庫!$H$19*ISNUMBER($AK1989)+01_指標庫!$H$20*ISNUMBER($BB1989)+01_指標庫!$H$21*ISNUMBER($BC1989)</f>
        <v>51</v>
      </c>
      <c r="AX1989" s="59" t="n">
        <f aca="false">IF(AW1989=0,50,ROUND((01_指標庫!$H$4*IF(ISNUMBER($F1989),L1989,0)+01_指標庫!$H$5*IF(ISNUMBER($AA1989),AL1989,0)+01_指標庫!$H$6*IF(ISNUMBER($G1989),M1989,0)+01_指標庫!$H$7*IF(ISNUMBER($H1989),N1989,0)+01_指標庫!$H$8*IF(ISNUMBER($AF1989),AQ1989,0)+01_指標庫!$H$9*IF(ISNUMBER($AG1989),AR1989,0)+01_指標庫!$H$10*IF(ISNUMBER($AB1989),AM1989,0)+01_指標庫!$H$11*IF(ISNUMBER($AC1989),AN1989,0)+01_指標庫!$H$12*IF(ISNUMBER($AD1989),AO1989,0)+01_指標庫!$H$13*IF(ISNUMBER($AE1989),AP1989,0)+01_指標庫!$H$14*IF(ISNUMBER($I1989),O1989,0)+01_指標庫!$H$15*IF(ISNUMBER($AH1989),AS1989,0)+01_指標庫!$H$16*IF(ISNUMBER($K1989),P1989,0)+01_指標庫!$H$17*IF(ISNUMBER($AI1989),AT1989,0)+01_指標庫!$H$18*IF(ISNUMBER($AJ1989),AU1989,0)+01_指標庫!$H$19*IF(ISNUMBER($AK1989),AV1989,0)+01_指標庫!$H$20*IF(ISNUMBER($BB1989),BB1989,0)+01_指標庫!$H$21*IF(ISNUMBER($BC1989),BC1989,0))/AW1989,1))</f>
        <v>89.2</v>
      </c>
      <c r="AY1989" s="60"/>
      <c r="AZ1989" s="60"/>
      <c r="BA1989" s="58" t="n">
        <f aca="false">AVERAGE($E1985:$E1989)/AVERAGE($E1980:$E1989)-1</f>
        <v>0.00548434222922056</v>
      </c>
      <c r="BB1989" s="59" t="n">
        <f aca="false">IF(ISNUMBER($BA1989),IF(OR($S1989&lt;=-0.03,$BA1989&lt;-0.003),0,IF(OR($S1989&lt;=-0.02,$BA1989&lt;0.01),50,100)),"")</f>
        <v>50</v>
      </c>
      <c r="BC1989" s="0" t="str">
        <f aca="false">IF(OR(COUNT($AZ1989)=0,COUNT($AZ1988)=0),"",IF(OR($AY1989/$AZ1988-1&lt;=-0.03,$AZ1989/$AZ1988-1&lt;=-0.045,IF(COUNT($AZ1980:$AZ1989)=10,AVERAGE($AZ1985:$AZ1989)/AVERAGE($AZ1980:$AZ1989)-1&lt;-0.01,FALSE())),0,IF(OR($AZ1989/$AZ1988-1&lt;=-0.02,IF(COUNT($AZ1980:$AZ1989)=10,AVERAGE($AZ1985:$AZ1989)/AVERAGE($AZ1980:$AZ1989)-1&lt;0.005,FALSE())),50,100)))</f>
        <v/>
      </c>
    </row>
    <row r="1990" customFormat="false" ht="15" hidden="false" customHeight="true" outlineLevel="0" collapsed="false">
      <c r="A1990" s="47" t="n">
        <v>1986</v>
      </c>
      <c r="B1990" s="48" t="n">
        <v>45441</v>
      </c>
      <c r="C1990" s="47" t="n">
        <v>2024</v>
      </c>
      <c r="D1990" s="49" t="s">
        <v>238</v>
      </c>
      <c r="E1990" s="50" t="n">
        <v>18736.75</v>
      </c>
      <c r="F1990" s="51" t="n">
        <v>0.126548</v>
      </c>
      <c r="G1990" s="51" t="n">
        <v>-0.007032</v>
      </c>
      <c r="H1990" s="52" t="n">
        <v>0.7959</v>
      </c>
      <c r="I1990" s="53" t="n">
        <v>315</v>
      </c>
      <c r="J1990" s="47" t="s">
        <v>235</v>
      </c>
      <c r="K1990" s="54" t="n">
        <v>14.28</v>
      </c>
      <c r="L1990" s="55" t="n">
        <f aca="false">IF(COUNT(F1990)=0,50,IF(F1990&gt;=0,100,IF(F1990&gt;=-0.02,50,0)))</f>
        <v>100</v>
      </c>
      <c r="M1990" s="55" t="n">
        <f aca="false">IF(COUNT(G1990)=0,50,IF(G1990&gt;-0.06,100,IF(G1990&gt;-0.15,50,0)))</f>
        <v>100</v>
      </c>
      <c r="N1990" s="55" t="n">
        <f aca="false">IF(COUNT(H1990)=0,50,IF(H1990&gt;=0.6,100,IF(H1990&gt;=0.4,50,0)))</f>
        <v>100</v>
      </c>
      <c r="O1990" s="55" t="n">
        <f aca="false">IF(COUNT(I1990)=0,50,IF(J1990="proxy_vix",50,IF(I1990&lt;350,100,IF(I1990&lt;=450,50,0))))</f>
        <v>100</v>
      </c>
      <c r="P1990" s="55" t="n">
        <f aca="false">IF(COUNT(K1990)=0,50,IF(K1990&lt;20,100,IF(K1990&lt;=25,50,0)))</f>
        <v>100</v>
      </c>
      <c r="Q1990" s="54"/>
      <c r="R1990" s="47"/>
      <c r="S1990" s="51" t="n">
        <f aca="false">$E1990/$E1989-1</f>
        <v>-0.00703200518934311</v>
      </c>
      <c r="T1990" s="56" t="n">
        <f aca="false">$K1990/$K1989-1</f>
        <v>0.105263157894737</v>
      </c>
      <c r="V1990" s="57"/>
      <c r="W1990" s="57"/>
      <c r="Y1990" s="1" t="str">
        <f aca="false">IF(AX1990&gt;=70,"EASY",IF(AX1990&gt;40,"UNCERTAIN","HARD"))</f>
        <v>EASY</v>
      </c>
      <c r="AA1990" s="58" t="n">
        <f aca="false">IF($A1990&lt;200,"",AVERAGE($E1941:$E1990)/AVERAGE($E1791:$E1990)-1)</f>
        <v>0.0866849448246319</v>
      </c>
      <c r="AB1990" s="59" t="n">
        <f aca="false">LOOKUP($B1990,07_L1政策步階!$A$4:$A$14,07_L1政策步階!$C$4:$C$14)</f>
        <v>0</v>
      </c>
      <c r="AC1990" s="57"/>
      <c r="AD1990" s="57"/>
      <c r="AE1990" s="57"/>
      <c r="AF1990" s="57"/>
      <c r="AG1990" s="57"/>
      <c r="AH1990" s="57"/>
      <c r="AI1990" s="57"/>
      <c r="AJ1990" s="57"/>
      <c r="AK1990" s="57"/>
      <c r="AL1990" s="59" t="n">
        <f aca="false">IF(ISNUMBER($AA1990),IF($AA1990&gt;=0.005,100,IF($AA1990&gt;=-0.015,50,0)),"")</f>
        <v>100</v>
      </c>
      <c r="AM1990" s="59" t="n">
        <f aca="false">IF(ISNUMBER($AB1990),IF($AB1990=1,100,IF($AB1990=0,50,0)),"")</f>
        <v>50</v>
      </c>
      <c r="AN1990" s="0" t="str">
        <f aca="false">IF(ISNUMBER($AC1990),IF($AC1990&gt;=0.001,100,IF($AC1990&gt;=-0.003,50,0)),"")</f>
        <v/>
      </c>
      <c r="AO1990" s="0" t="str">
        <f aca="false">IF(ISNUMBER($AD1990),IF($AD1990&gt;=0.04,100,IF($AD1990&gt;=0,50,0)),"")</f>
        <v/>
      </c>
      <c r="AP1990" s="0" t="str">
        <f aca="false">IF(ISNUMBER($AE1990),IF($AE1990&gt;=25,100,IF($AE1990&gt;=-75,50,0)),"")</f>
        <v/>
      </c>
      <c r="AQ1990" s="0" t="str">
        <f aca="false">IF(ISNUMBER($AF1990),IF($AF1990&gt;0,100,IF($AF1990&gt;=-50,50,0)),"")</f>
        <v/>
      </c>
      <c r="AR1990" s="0" t="str">
        <f aca="false">IF(ISNUMBER($AG1990),IF($AG1990=1,100,IF($AG1990=0,50,0)),"")</f>
        <v/>
      </c>
      <c r="AS1990" s="0" t="str">
        <f aca="false">IF(ISNUMBER($AH1990),IF($AH1990&lt;0,100,IF($AH1990&lt;=20,50,0)),"")</f>
        <v/>
      </c>
      <c r="AT1990" s="0" t="str">
        <f aca="false">IF(ISNUMBER($AI1990),IF($AI1990&lt;0.95,100,IF($AI1990&lt;=1,50,0)),"")</f>
        <v/>
      </c>
      <c r="AU1990" s="0" t="str">
        <f aca="false">IF(ISNUMBER($AJ1990),IF($AJ1990&lt;30,0,IF($AJ1990&lt;40,50,IF($AJ1990&lt;=90,100,50))),"")</f>
        <v/>
      </c>
      <c r="AV1990" s="0" t="str">
        <f aca="false">IF(ISNUMBER($AK1990),IF($AK1990&gt;-0.2,100,IF($AK1990&gt;=-0.4,50,0)),"")</f>
        <v/>
      </c>
      <c r="AW1990" s="59" t="n">
        <f aca="false">01_指標庫!$H$4*ISNUMBER($F1990)+01_指標庫!$H$5*ISNUMBER($AA1990)+01_指標庫!$H$6*ISNUMBER($G1990)+01_指標庫!$H$7*ISNUMBER($H1990)+01_指標庫!$H$8*ISNUMBER($AF1990)+01_指標庫!$H$9*ISNUMBER($AG1990)+01_指標庫!$H$10*ISNUMBER($AB1990)+01_指標庫!$H$11*ISNUMBER($AC1990)+01_指標庫!$H$12*ISNUMBER($AD1990)+01_指標庫!$H$13*ISNUMBER($AE1990)+01_指標庫!$H$14*ISNUMBER($I1990)+01_指標庫!$H$15*ISNUMBER($AH1990)+01_指標庫!$H$16*ISNUMBER($K1990)+01_指標庫!$H$17*ISNUMBER($AI1990)+01_指標庫!$H$18*ISNUMBER($AJ1990)+01_指標庫!$H$19*ISNUMBER($AK1990)+01_指標庫!$H$20*ISNUMBER($BB1990)+01_指標庫!$H$21*ISNUMBER($BC1990)</f>
        <v>51</v>
      </c>
      <c r="AX1990" s="59" t="n">
        <f aca="false">IF(AW1990=0,50,ROUND((01_指標庫!$H$4*IF(ISNUMBER($F1990),L1990,0)+01_指標庫!$H$5*IF(ISNUMBER($AA1990),AL1990,0)+01_指標庫!$H$6*IF(ISNUMBER($G1990),M1990,0)+01_指標庫!$H$7*IF(ISNUMBER($H1990),N1990,0)+01_指標庫!$H$8*IF(ISNUMBER($AF1990),AQ1990,0)+01_指標庫!$H$9*IF(ISNUMBER($AG1990),AR1990,0)+01_指標庫!$H$10*IF(ISNUMBER($AB1990),AM1990,0)+01_指標庫!$H$11*IF(ISNUMBER($AC1990),AN1990,0)+01_指標庫!$H$12*IF(ISNUMBER($AD1990),AO1990,0)+01_指標庫!$H$13*IF(ISNUMBER($AE1990),AP1990,0)+01_指標庫!$H$14*IF(ISNUMBER($I1990),O1990,0)+01_指標庫!$H$15*IF(ISNUMBER($AH1990),AS1990,0)+01_指標庫!$H$16*IF(ISNUMBER($K1990),P1990,0)+01_指標庫!$H$17*IF(ISNUMBER($AI1990),AT1990,0)+01_指標庫!$H$18*IF(ISNUMBER($AJ1990),AU1990,0)+01_指標庫!$H$19*IF(ISNUMBER($AK1990),AV1990,0)+01_指標庫!$H$20*IF(ISNUMBER($BB1990),BB1990,0)+01_指標庫!$H$21*IF(ISNUMBER($BC1990),BC1990,0))/AW1990,1))</f>
        <v>89.2</v>
      </c>
      <c r="AY1990" s="60"/>
      <c r="AZ1990" s="60"/>
      <c r="BA1990" s="58" t="n">
        <f aca="false">AVERAGE($E1986:$E1990)/AVERAGE($E1981:$E1990)-1</f>
        <v>0.00350207748181841</v>
      </c>
      <c r="BB1990" s="59" t="n">
        <f aca="false">IF(ISNUMBER($BA1990),IF(OR($S1990&lt;=-0.03,$BA1990&lt;-0.003),0,IF(OR($S1990&lt;=-0.02,$BA1990&lt;0.01),50,100)),"")</f>
        <v>50</v>
      </c>
      <c r="BC1990" s="0" t="str">
        <f aca="false">IF(OR(COUNT($AZ1990)=0,COUNT($AZ1989)=0),"",IF(OR($AY1990/$AZ1989-1&lt;=-0.03,$AZ1990/$AZ1989-1&lt;=-0.045,IF(COUNT($AZ1981:$AZ1990)=10,AVERAGE($AZ1986:$AZ1990)/AVERAGE($AZ1981:$AZ1990)-1&lt;-0.01,FALSE())),0,IF(OR($AZ1990/$AZ1989-1&lt;=-0.02,IF(COUNT($AZ1981:$AZ1990)=10,AVERAGE($AZ1986:$AZ1990)/AVERAGE($AZ1981:$AZ1990)-1&lt;0.005,FALSE())),50,100)))</f>
        <v/>
      </c>
    </row>
    <row r="1991" customFormat="false" ht="15" hidden="false" customHeight="true" outlineLevel="0" collapsed="false">
      <c r="A1991" s="47" t="n">
        <v>1987</v>
      </c>
      <c r="B1991" s="48" t="n">
        <v>45442</v>
      </c>
      <c r="C1991" s="47" t="n">
        <v>2024</v>
      </c>
      <c r="D1991" s="49" t="s">
        <v>239</v>
      </c>
      <c r="E1991" s="50" t="n">
        <v>18538.66</v>
      </c>
      <c r="F1991" s="51" t="n">
        <v>0.113522</v>
      </c>
      <c r="G1991" s="51" t="n">
        <v>-0.01753</v>
      </c>
      <c r="H1991" s="52" t="n">
        <v>0.7551</v>
      </c>
      <c r="I1991" s="53" t="n">
        <v>319</v>
      </c>
      <c r="J1991" s="47" t="s">
        <v>235</v>
      </c>
      <c r="K1991" s="54" t="n">
        <v>14.47</v>
      </c>
      <c r="L1991" s="55" t="n">
        <f aca="false">IF(COUNT(F1991)=0,50,IF(F1991&gt;=0,100,IF(F1991&gt;=-0.02,50,0)))</f>
        <v>100</v>
      </c>
      <c r="M1991" s="55" t="n">
        <f aca="false">IF(COUNT(G1991)=0,50,IF(G1991&gt;-0.06,100,IF(G1991&gt;-0.15,50,0)))</f>
        <v>100</v>
      </c>
      <c r="N1991" s="55" t="n">
        <f aca="false">IF(COUNT(H1991)=0,50,IF(H1991&gt;=0.6,100,IF(H1991&gt;=0.4,50,0)))</f>
        <v>100</v>
      </c>
      <c r="O1991" s="55" t="n">
        <f aca="false">IF(COUNT(I1991)=0,50,IF(J1991="proxy_vix",50,IF(I1991&lt;350,100,IF(I1991&lt;=450,50,0))))</f>
        <v>100</v>
      </c>
      <c r="P1991" s="55" t="n">
        <f aca="false">IF(COUNT(K1991)=0,50,IF(K1991&lt;20,100,IF(K1991&lt;=25,50,0)))</f>
        <v>100</v>
      </c>
      <c r="Q1991" s="54"/>
      <c r="R1991" s="47"/>
      <c r="S1991" s="51" t="n">
        <f aca="false">$E1991/$E1990-1</f>
        <v>-0.0105722710715572</v>
      </c>
      <c r="T1991" s="56" t="n">
        <f aca="false">$K1991/$K1990-1</f>
        <v>0.0133053221288517</v>
      </c>
      <c r="V1991" s="57"/>
      <c r="W1991" s="57"/>
      <c r="Y1991" s="1" t="str">
        <f aca="false">IF(AX1991&gt;=70,"EASY",IF(AX1991&gt;40,"UNCERTAIN","HARD"))</f>
        <v>EASY</v>
      </c>
      <c r="AA1991" s="58" t="n">
        <f aca="false">IF($A1991&lt;200,"",AVERAGE($E1942:$E1991)/AVERAGE($E1792:$E1991)-1)</f>
        <v>0.0862055799918478</v>
      </c>
      <c r="AB1991" s="59" t="n">
        <f aca="false">LOOKUP($B1991,07_L1政策步階!$A$4:$A$14,07_L1政策步階!$C$4:$C$14)</f>
        <v>0</v>
      </c>
      <c r="AC1991" s="57"/>
      <c r="AD1991" s="57"/>
      <c r="AE1991" s="57"/>
      <c r="AF1991" s="57"/>
      <c r="AG1991" s="57"/>
      <c r="AH1991" s="57"/>
      <c r="AI1991" s="57"/>
      <c r="AJ1991" s="57"/>
      <c r="AK1991" s="57"/>
      <c r="AL1991" s="59" t="n">
        <f aca="false">IF(ISNUMBER($AA1991),IF($AA1991&gt;=0.005,100,IF($AA1991&gt;=-0.015,50,0)),"")</f>
        <v>100</v>
      </c>
      <c r="AM1991" s="59" t="n">
        <f aca="false">IF(ISNUMBER($AB1991),IF($AB1991=1,100,IF($AB1991=0,50,0)),"")</f>
        <v>50</v>
      </c>
      <c r="AN1991" s="0" t="str">
        <f aca="false">IF(ISNUMBER($AC1991),IF($AC1991&gt;=0.001,100,IF($AC1991&gt;=-0.003,50,0)),"")</f>
        <v/>
      </c>
      <c r="AO1991" s="0" t="str">
        <f aca="false">IF(ISNUMBER($AD1991),IF($AD1991&gt;=0.04,100,IF($AD1991&gt;=0,50,0)),"")</f>
        <v/>
      </c>
      <c r="AP1991" s="0" t="str">
        <f aca="false">IF(ISNUMBER($AE1991),IF($AE1991&gt;=25,100,IF($AE1991&gt;=-75,50,0)),"")</f>
        <v/>
      </c>
      <c r="AQ1991" s="0" t="str">
        <f aca="false">IF(ISNUMBER($AF1991),IF($AF1991&gt;0,100,IF($AF1991&gt;=-50,50,0)),"")</f>
        <v/>
      </c>
      <c r="AR1991" s="0" t="str">
        <f aca="false">IF(ISNUMBER($AG1991),IF($AG1991=1,100,IF($AG1991=0,50,0)),"")</f>
        <v/>
      </c>
      <c r="AS1991" s="0" t="str">
        <f aca="false">IF(ISNUMBER($AH1991),IF($AH1991&lt;0,100,IF($AH1991&lt;=20,50,0)),"")</f>
        <v/>
      </c>
      <c r="AT1991" s="0" t="str">
        <f aca="false">IF(ISNUMBER($AI1991),IF($AI1991&lt;0.95,100,IF($AI1991&lt;=1,50,0)),"")</f>
        <v/>
      </c>
      <c r="AU1991" s="0" t="str">
        <f aca="false">IF(ISNUMBER($AJ1991),IF($AJ1991&lt;30,0,IF($AJ1991&lt;40,50,IF($AJ1991&lt;=90,100,50))),"")</f>
        <v/>
      </c>
      <c r="AV1991" s="0" t="str">
        <f aca="false">IF(ISNUMBER($AK1991),IF($AK1991&gt;-0.2,100,IF($AK1991&gt;=-0.4,50,0)),"")</f>
        <v/>
      </c>
      <c r="AW1991" s="59" t="n">
        <f aca="false">01_指標庫!$H$4*ISNUMBER($F1991)+01_指標庫!$H$5*ISNUMBER($AA1991)+01_指標庫!$H$6*ISNUMBER($G1991)+01_指標庫!$H$7*ISNUMBER($H1991)+01_指標庫!$H$8*ISNUMBER($AF1991)+01_指標庫!$H$9*ISNUMBER($AG1991)+01_指標庫!$H$10*ISNUMBER($AB1991)+01_指標庫!$H$11*ISNUMBER($AC1991)+01_指標庫!$H$12*ISNUMBER($AD1991)+01_指標庫!$H$13*ISNUMBER($AE1991)+01_指標庫!$H$14*ISNUMBER($I1991)+01_指標庫!$H$15*ISNUMBER($AH1991)+01_指標庫!$H$16*ISNUMBER($K1991)+01_指標庫!$H$17*ISNUMBER($AI1991)+01_指標庫!$H$18*ISNUMBER($AJ1991)+01_指標庫!$H$19*ISNUMBER($AK1991)+01_指標庫!$H$20*ISNUMBER($BB1991)+01_指標庫!$H$21*ISNUMBER($BC1991)</f>
        <v>51</v>
      </c>
      <c r="AX1991" s="59" t="n">
        <f aca="false">IF(AW1991=0,50,ROUND((01_指標庫!$H$4*IF(ISNUMBER($F1991),L1991,0)+01_指標庫!$H$5*IF(ISNUMBER($AA1991),AL1991,0)+01_指標庫!$H$6*IF(ISNUMBER($G1991),M1991,0)+01_指標庫!$H$7*IF(ISNUMBER($H1991),N1991,0)+01_指標庫!$H$8*IF(ISNUMBER($AF1991),AQ1991,0)+01_指標庫!$H$9*IF(ISNUMBER($AG1991),AR1991,0)+01_指標庫!$H$10*IF(ISNUMBER($AB1991),AM1991,0)+01_指標庫!$H$11*IF(ISNUMBER($AC1991),AN1991,0)+01_指標庫!$H$12*IF(ISNUMBER($AD1991),AO1991,0)+01_指標庫!$H$13*IF(ISNUMBER($AE1991),AP1991,0)+01_指標庫!$H$14*IF(ISNUMBER($I1991),O1991,0)+01_指標庫!$H$15*IF(ISNUMBER($AH1991),AS1991,0)+01_指標庫!$H$16*IF(ISNUMBER($K1991),P1991,0)+01_指標庫!$H$17*IF(ISNUMBER($AI1991),AT1991,0)+01_指標庫!$H$18*IF(ISNUMBER($AJ1991),AU1991,0)+01_指標庫!$H$19*IF(ISNUMBER($AK1991),AV1991,0)+01_指標庫!$H$20*IF(ISNUMBER($BB1991),BB1991,0)+01_指標庫!$H$21*IF(ISNUMBER($BC1991),BC1991,0))/AW1991,1))</f>
        <v>89.2</v>
      </c>
      <c r="AY1991" s="60"/>
      <c r="AZ1991" s="60"/>
      <c r="BA1991" s="58" t="n">
        <f aca="false">AVERAGE($E1987:$E1991)/AVERAGE($E1982:$E1991)-1</f>
        <v>0.00203031503801077</v>
      </c>
      <c r="BB1991" s="59" t="n">
        <f aca="false">IF(ISNUMBER($BA1991),IF(OR($S1991&lt;=-0.03,$BA1991&lt;-0.003),0,IF(OR($S1991&lt;=-0.02,$BA1991&lt;0.01),50,100)),"")</f>
        <v>50</v>
      </c>
      <c r="BC1991" s="0" t="str">
        <f aca="false">IF(OR(COUNT($AZ1991)=0,COUNT($AZ1990)=0),"",IF(OR($AY1991/$AZ1990-1&lt;=-0.03,$AZ1991/$AZ1990-1&lt;=-0.045,IF(COUNT($AZ1982:$AZ1991)=10,AVERAGE($AZ1987:$AZ1991)/AVERAGE($AZ1982:$AZ1991)-1&lt;-0.01,FALSE())),0,IF(OR($AZ1991/$AZ1990-1&lt;=-0.02,IF(COUNT($AZ1982:$AZ1991)=10,AVERAGE($AZ1987:$AZ1991)/AVERAGE($AZ1982:$AZ1991)-1&lt;0.005,FALSE())),50,100)))</f>
        <v/>
      </c>
    </row>
    <row r="1992" customFormat="false" ht="15" hidden="false" customHeight="true" outlineLevel="0" collapsed="false">
      <c r="A1992" s="47" t="n">
        <v>1988</v>
      </c>
      <c r="B1992" s="48" t="n">
        <v>45443</v>
      </c>
      <c r="C1992" s="47" t="n">
        <v>2024</v>
      </c>
      <c r="D1992" s="49" t="s">
        <v>234</v>
      </c>
      <c r="E1992" s="50" t="n">
        <v>18536.65</v>
      </c>
      <c r="F1992" s="51" t="n">
        <v>0.112233</v>
      </c>
      <c r="G1992" s="51" t="n">
        <v>-0.017636</v>
      </c>
      <c r="H1992" s="52" t="n">
        <v>0.7959</v>
      </c>
      <c r="I1992" s="53" t="n">
        <v>320</v>
      </c>
      <c r="J1992" s="47" t="s">
        <v>235</v>
      </c>
      <c r="K1992" s="54" t="n">
        <v>12.92</v>
      </c>
      <c r="L1992" s="55" t="n">
        <f aca="false">IF(COUNT(F1992)=0,50,IF(F1992&gt;=0,100,IF(F1992&gt;=-0.02,50,0)))</f>
        <v>100</v>
      </c>
      <c r="M1992" s="55" t="n">
        <f aca="false">IF(COUNT(G1992)=0,50,IF(G1992&gt;-0.06,100,IF(G1992&gt;-0.15,50,0)))</f>
        <v>100</v>
      </c>
      <c r="N1992" s="55" t="n">
        <f aca="false">IF(COUNT(H1992)=0,50,IF(H1992&gt;=0.6,100,IF(H1992&gt;=0.4,50,0)))</f>
        <v>100</v>
      </c>
      <c r="O1992" s="55" t="n">
        <f aca="false">IF(COUNT(I1992)=0,50,IF(J1992="proxy_vix",50,IF(I1992&lt;350,100,IF(I1992&lt;=450,50,0))))</f>
        <v>100</v>
      </c>
      <c r="P1992" s="55" t="n">
        <f aca="false">IF(COUNT(K1992)=0,50,IF(K1992&lt;20,100,IF(K1992&lt;=25,50,0)))</f>
        <v>100</v>
      </c>
      <c r="Q1992" s="54"/>
      <c r="R1992" s="47"/>
      <c r="S1992" s="51" t="n">
        <f aca="false">$E1992/$E1991-1</f>
        <v>-0.000108422075813408</v>
      </c>
      <c r="T1992" s="56" t="n">
        <f aca="false">$K1992/$K1991-1</f>
        <v>-0.107118175535591</v>
      </c>
      <c r="V1992" s="57"/>
      <c r="W1992" s="57"/>
      <c r="Y1992" s="1" t="str">
        <f aca="false">IF(AX1992&gt;=70,"EASY",IF(AX1992&gt;40,"UNCERTAIN","HARD"))</f>
        <v>EASY</v>
      </c>
      <c r="AA1992" s="58" t="n">
        <f aca="false">IF($A1992&lt;200,"",AVERAGE($E1943:$E1992)/AVERAGE($E1793:$E1992)-1)</f>
        <v>0.0854212141921658</v>
      </c>
      <c r="AB1992" s="59" t="n">
        <f aca="false">LOOKUP($B1992,07_L1政策步階!$A$4:$A$14,07_L1政策步階!$C$4:$C$14)</f>
        <v>0</v>
      </c>
      <c r="AC1992" s="57"/>
      <c r="AD1992" s="57"/>
      <c r="AE1992" s="57"/>
      <c r="AF1992" s="57"/>
      <c r="AG1992" s="57"/>
      <c r="AH1992" s="57"/>
      <c r="AI1992" s="57"/>
      <c r="AJ1992" s="57"/>
      <c r="AK1992" s="57"/>
      <c r="AL1992" s="59" t="n">
        <f aca="false">IF(ISNUMBER($AA1992),IF($AA1992&gt;=0.005,100,IF($AA1992&gt;=-0.015,50,0)),"")</f>
        <v>100</v>
      </c>
      <c r="AM1992" s="59" t="n">
        <f aca="false">IF(ISNUMBER($AB1992),IF($AB1992=1,100,IF($AB1992=0,50,0)),"")</f>
        <v>50</v>
      </c>
      <c r="AN1992" s="0" t="str">
        <f aca="false">IF(ISNUMBER($AC1992),IF($AC1992&gt;=0.001,100,IF($AC1992&gt;=-0.003,50,0)),"")</f>
        <v/>
      </c>
      <c r="AO1992" s="0" t="str">
        <f aca="false">IF(ISNUMBER($AD1992),IF($AD1992&gt;=0.04,100,IF($AD1992&gt;=0,50,0)),"")</f>
        <v/>
      </c>
      <c r="AP1992" s="0" t="str">
        <f aca="false">IF(ISNUMBER($AE1992),IF($AE1992&gt;=25,100,IF($AE1992&gt;=-75,50,0)),"")</f>
        <v/>
      </c>
      <c r="AQ1992" s="0" t="str">
        <f aca="false">IF(ISNUMBER($AF1992),IF($AF1992&gt;0,100,IF($AF1992&gt;=-50,50,0)),"")</f>
        <v/>
      </c>
      <c r="AR1992" s="0" t="str">
        <f aca="false">IF(ISNUMBER($AG1992),IF($AG1992=1,100,IF($AG1992=0,50,0)),"")</f>
        <v/>
      </c>
      <c r="AS1992" s="0" t="str">
        <f aca="false">IF(ISNUMBER($AH1992),IF($AH1992&lt;0,100,IF($AH1992&lt;=20,50,0)),"")</f>
        <v/>
      </c>
      <c r="AT1992" s="0" t="str">
        <f aca="false">IF(ISNUMBER($AI1992),IF($AI1992&lt;0.95,100,IF($AI1992&lt;=1,50,0)),"")</f>
        <v/>
      </c>
      <c r="AU1992" s="0" t="str">
        <f aca="false">IF(ISNUMBER($AJ1992),IF($AJ1992&lt;30,0,IF($AJ1992&lt;40,50,IF($AJ1992&lt;=90,100,50))),"")</f>
        <v/>
      </c>
      <c r="AV1992" s="0" t="str">
        <f aca="false">IF(ISNUMBER($AK1992),IF($AK1992&gt;-0.2,100,IF($AK1992&gt;=-0.4,50,0)),"")</f>
        <v/>
      </c>
      <c r="AW1992" s="59" t="n">
        <f aca="false">01_指標庫!$H$4*ISNUMBER($F1992)+01_指標庫!$H$5*ISNUMBER($AA1992)+01_指標庫!$H$6*ISNUMBER($G1992)+01_指標庫!$H$7*ISNUMBER($H1992)+01_指標庫!$H$8*ISNUMBER($AF1992)+01_指標庫!$H$9*ISNUMBER($AG1992)+01_指標庫!$H$10*ISNUMBER($AB1992)+01_指標庫!$H$11*ISNUMBER($AC1992)+01_指標庫!$H$12*ISNUMBER($AD1992)+01_指標庫!$H$13*ISNUMBER($AE1992)+01_指標庫!$H$14*ISNUMBER($I1992)+01_指標庫!$H$15*ISNUMBER($AH1992)+01_指標庫!$H$16*ISNUMBER($K1992)+01_指標庫!$H$17*ISNUMBER($AI1992)+01_指標庫!$H$18*ISNUMBER($AJ1992)+01_指標庫!$H$19*ISNUMBER($AK1992)+01_指標庫!$H$20*ISNUMBER($BB1992)+01_指標庫!$H$21*ISNUMBER($BC1992)</f>
        <v>51</v>
      </c>
      <c r="AX1992" s="59" t="n">
        <f aca="false">IF(AW1992=0,50,ROUND((01_指標庫!$H$4*IF(ISNUMBER($F1992),L1992,0)+01_指標庫!$H$5*IF(ISNUMBER($AA1992),AL1992,0)+01_指標庫!$H$6*IF(ISNUMBER($G1992),M1992,0)+01_指標庫!$H$7*IF(ISNUMBER($H1992),N1992,0)+01_指標庫!$H$8*IF(ISNUMBER($AF1992),AQ1992,0)+01_指標庫!$H$9*IF(ISNUMBER($AG1992),AR1992,0)+01_指標庫!$H$10*IF(ISNUMBER($AB1992),AM1992,0)+01_指標庫!$H$11*IF(ISNUMBER($AC1992),AN1992,0)+01_指標庫!$H$12*IF(ISNUMBER($AD1992),AO1992,0)+01_指標庫!$H$13*IF(ISNUMBER($AE1992),AP1992,0)+01_指標庫!$H$14*IF(ISNUMBER($I1992),O1992,0)+01_指標庫!$H$15*IF(ISNUMBER($AH1992),AS1992,0)+01_指標庫!$H$16*IF(ISNUMBER($K1992),P1992,0)+01_指標庫!$H$17*IF(ISNUMBER($AI1992),AT1992,0)+01_指標庫!$H$18*IF(ISNUMBER($AJ1992),AU1992,0)+01_指標庫!$H$19*IF(ISNUMBER($AK1992),AV1992,0)+01_指標庫!$H$20*IF(ISNUMBER($BB1992),BB1992,0)+01_指標庫!$H$21*IF(ISNUMBER($BC1992),BC1992,0))/AW1992,1))</f>
        <v>89.2</v>
      </c>
      <c r="AY1992" s="60"/>
      <c r="AZ1992" s="60"/>
      <c r="BA1992" s="58" t="n">
        <f aca="false">AVERAGE($E1988:$E1992)/AVERAGE($E1983:$E1992)-1</f>
        <v>0.00121572565552763</v>
      </c>
      <c r="BB1992" s="59" t="n">
        <f aca="false">IF(ISNUMBER($BA1992),IF(OR($S1992&lt;=-0.03,$BA1992&lt;-0.003),0,IF(OR($S1992&lt;=-0.02,$BA1992&lt;0.01),50,100)),"")</f>
        <v>50</v>
      </c>
      <c r="BC1992" s="0" t="str">
        <f aca="false">IF(OR(COUNT($AZ1992)=0,COUNT($AZ1991)=0),"",IF(OR($AY1992/$AZ1991-1&lt;=-0.03,$AZ1992/$AZ1991-1&lt;=-0.045,IF(COUNT($AZ1983:$AZ1992)=10,AVERAGE($AZ1988:$AZ1992)/AVERAGE($AZ1983:$AZ1992)-1&lt;-0.01,FALSE())),0,IF(OR($AZ1992/$AZ1991-1&lt;=-0.02,IF(COUNT($AZ1983:$AZ1992)=10,AVERAGE($AZ1988:$AZ1992)/AVERAGE($AZ1983:$AZ1992)-1&lt;0.005,FALSE())),50,100)))</f>
        <v/>
      </c>
    </row>
    <row r="1993" customFormat="false" ht="15" hidden="false" customHeight="true" outlineLevel="0" collapsed="false">
      <c r="A1993" s="47" t="n">
        <v>1989</v>
      </c>
      <c r="B1993" s="48" t="n">
        <v>45446</v>
      </c>
      <c r="C1993" s="47" t="n">
        <v>2024</v>
      </c>
      <c r="D1993" s="49" t="s">
        <v>236</v>
      </c>
      <c r="E1993" s="50" t="n">
        <v>18600.97</v>
      </c>
      <c r="F1993" s="51" t="n">
        <v>0.114846</v>
      </c>
      <c r="G1993" s="51" t="n">
        <v>-0.014228</v>
      </c>
      <c r="H1993" s="52" t="n">
        <v>0.7755</v>
      </c>
      <c r="I1993" s="53" t="n">
        <v>317</v>
      </c>
      <c r="J1993" s="47" t="s">
        <v>235</v>
      </c>
      <c r="K1993" s="54" t="n">
        <v>13.11</v>
      </c>
      <c r="L1993" s="55" t="n">
        <f aca="false">IF(COUNT(F1993)=0,50,IF(F1993&gt;=0,100,IF(F1993&gt;=-0.02,50,0)))</f>
        <v>100</v>
      </c>
      <c r="M1993" s="55" t="n">
        <f aca="false">IF(COUNT(G1993)=0,50,IF(G1993&gt;-0.06,100,IF(G1993&gt;-0.15,50,0)))</f>
        <v>100</v>
      </c>
      <c r="N1993" s="55" t="n">
        <f aca="false">IF(COUNT(H1993)=0,50,IF(H1993&gt;=0.6,100,IF(H1993&gt;=0.4,50,0)))</f>
        <v>100</v>
      </c>
      <c r="O1993" s="55" t="n">
        <f aca="false">IF(COUNT(I1993)=0,50,IF(J1993="proxy_vix",50,IF(I1993&lt;350,100,IF(I1993&lt;=450,50,0))))</f>
        <v>100</v>
      </c>
      <c r="P1993" s="55" t="n">
        <f aca="false">IF(COUNT(K1993)=0,50,IF(K1993&lt;20,100,IF(K1993&lt;=25,50,0)))</f>
        <v>100</v>
      </c>
      <c r="Q1993" s="54"/>
      <c r="R1993" s="47"/>
      <c r="S1993" s="51" t="n">
        <f aca="false">$E1993/$E1992-1</f>
        <v>0.00346988263790915</v>
      </c>
      <c r="T1993" s="56" t="n">
        <f aca="false">$K1993/$K1992-1</f>
        <v>0.0147058823529411</v>
      </c>
      <c r="V1993" s="57"/>
      <c r="W1993" s="57"/>
      <c r="Y1993" s="1" t="str">
        <f aca="false">IF(AX1993&gt;=70,"EASY",IF(AX1993&gt;40,"UNCERTAIN","HARD"))</f>
        <v>EASY</v>
      </c>
      <c r="AA1993" s="58" t="n">
        <f aca="false">IF($A1993&lt;200,"",AVERAGE($E1944:$E1993)/AVERAGE($E1794:$E1993)-1)</f>
        <v>0.0845460780749481</v>
      </c>
      <c r="AB1993" s="59" t="n">
        <f aca="false">LOOKUP($B1993,07_L1政策步階!$A$4:$A$14,07_L1政策步階!$C$4:$C$14)</f>
        <v>0</v>
      </c>
      <c r="AC1993" s="57"/>
      <c r="AD1993" s="57"/>
      <c r="AE1993" s="57"/>
      <c r="AF1993" s="57"/>
      <c r="AG1993" s="57"/>
      <c r="AH1993" s="57"/>
      <c r="AI1993" s="57"/>
      <c r="AJ1993" s="57"/>
      <c r="AK1993" s="57"/>
      <c r="AL1993" s="59" t="n">
        <f aca="false">IF(ISNUMBER($AA1993),IF($AA1993&gt;=0.005,100,IF($AA1993&gt;=-0.015,50,0)),"")</f>
        <v>100</v>
      </c>
      <c r="AM1993" s="59" t="n">
        <f aca="false">IF(ISNUMBER($AB1993),IF($AB1993=1,100,IF($AB1993=0,50,0)),"")</f>
        <v>50</v>
      </c>
      <c r="AN1993" s="0" t="str">
        <f aca="false">IF(ISNUMBER($AC1993),IF($AC1993&gt;=0.001,100,IF($AC1993&gt;=-0.003,50,0)),"")</f>
        <v/>
      </c>
      <c r="AO1993" s="0" t="str">
        <f aca="false">IF(ISNUMBER($AD1993),IF($AD1993&gt;=0.04,100,IF($AD1993&gt;=0,50,0)),"")</f>
        <v/>
      </c>
      <c r="AP1993" s="0" t="str">
        <f aca="false">IF(ISNUMBER($AE1993),IF($AE1993&gt;=25,100,IF($AE1993&gt;=-75,50,0)),"")</f>
        <v/>
      </c>
      <c r="AQ1993" s="0" t="str">
        <f aca="false">IF(ISNUMBER($AF1993),IF($AF1993&gt;0,100,IF($AF1993&gt;=-50,50,0)),"")</f>
        <v/>
      </c>
      <c r="AR1993" s="0" t="str">
        <f aca="false">IF(ISNUMBER($AG1993),IF($AG1993=1,100,IF($AG1993=0,50,0)),"")</f>
        <v/>
      </c>
      <c r="AS1993" s="0" t="str">
        <f aca="false">IF(ISNUMBER($AH1993),IF($AH1993&lt;0,100,IF($AH1993&lt;=20,50,0)),"")</f>
        <v/>
      </c>
      <c r="AT1993" s="0" t="str">
        <f aca="false">IF(ISNUMBER($AI1993),IF($AI1993&lt;0.95,100,IF($AI1993&lt;=1,50,0)),"")</f>
        <v/>
      </c>
      <c r="AU1993" s="0" t="str">
        <f aca="false">IF(ISNUMBER($AJ1993),IF($AJ1993&lt;30,0,IF($AJ1993&lt;40,50,IF($AJ1993&lt;=90,100,50))),"")</f>
        <v/>
      </c>
      <c r="AV1993" s="0" t="str">
        <f aca="false">IF(ISNUMBER($AK1993),IF($AK1993&gt;-0.2,100,IF($AK1993&gt;=-0.4,50,0)),"")</f>
        <v/>
      </c>
      <c r="AW1993" s="59" t="n">
        <f aca="false">01_指標庫!$H$4*ISNUMBER($F1993)+01_指標庫!$H$5*ISNUMBER($AA1993)+01_指標庫!$H$6*ISNUMBER($G1993)+01_指標庫!$H$7*ISNUMBER($H1993)+01_指標庫!$H$8*ISNUMBER($AF1993)+01_指標庫!$H$9*ISNUMBER($AG1993)+01_指標庫!$H$10*ISNUMBER($AB1993)+01_指標庫!$H$11*ISNUMBER($AC1993)+01_指標庫!$H$12*ISNUMBER($AD1993)+01_指標庫!$H$13*ISNUMBER($AE1993)+01_指標庫!$H$14*ISNUMBER($I1993)+01_指標庫!$H$15*ISNUMBER($AH1993)+01_指標庫!$H$16*ISNUMBER($K1993)+01_指標庫!$H$17*ISNUMBER($AI1993)+01_指標庫!$H$18*ISNUMBER($AJ1993)+01_指標庫!$H$19*ISNUMBER($AK1993)+01_指標庫!$H$20*ISNUMBER($BB1993)+01_指標庫!$H$21*ISNUMBER($BC1993)</f>
        <v>51</v>
      </c>
      <c r="AX1993" s="59" t="n">
        <f aca="false">IF(AW1993=0,50,ROUND((01_指標庫!$H$4*IF(ISNUMBER($F1993),L1993,0)+01_指標庫!$H$5*IF(ISNUMBER($AA1993),AL1993,0)+01_指標庫!$H$6*IF(ISNUMBER($G1993),M1993,0)+01_指標庫!$H$7*IF(ISNUMBER($H1993),N1993,0)+01_指標庫!$H$8*IF(ISNUMBER($AF1993),AQ1993,0)+01_指標庫!$H$9*IF(ISNUMBER($AG1993),AR1993,0)+01_指標庫!$H$10*IF(ISNUMBER($AB1993),AM1993,0)+01_指標庫!$H$11*IF(ISNUMBER($AC1993),AN1993,0)+01_指標庫!$H$12*IF(ISNUMBER($AD1993),AO1993,0)+01_指標庫!$H$13*IF(ISNUMBER($AE1993),AP1993,0)+01_指標庫!$H$14*IF(ISNUMBER($I1993),O1993,0)+01_指標庫!$H$15*IF(ISNUMBER($AH1993),AS1993,0)+01_指標庫!$H$16*IF(ISNUMBER($K1993),P1993,0)+01_指標庫!$H$17*IF(ISNUMBER($AI1993),AT1993,0)+01_指標庫!$H$18*IF(ISNUMBER($AJ1993),AU1993,0)+01_指標庫!$H$19*IF(ISNUMBER($AK1993),AV1993,0)+01_指標庫!$H$20*IF(ISNUMBER($BB1993),BB1993,0)+01_指標庫!$H$21*IF(ISNUMBER($BC1993),BC1993,0))/AW1993,1))</f>
        <v>89.2</v>
      </c>
      <c r="AY1993" s="60"/>
      <c r="AZ1993" s="60"/>
      <c r="BA1993" s="58" t="n">
        <f aca="false">AVERAGE($E1989:$E1993)/AVERAGE($E1984:$E1993)-1</f>
        <v>-0.00129791432245185</v>
      </c>
      <c r="BB1993" s="59" t="n">
        <f aca="false">IF(ISNUMBER($BA1993),IF(OR($S1993&lt;=-0.03,$BA1993&lt;-0.003),0,IF(OR($S1993&lt;=-0.02,$BA1993&lt;0.01),50,100)),"")</f>
        <v>50</v>
      </c>
      <c r="BC1993" s="0" t="str">
        <f aca="false">IF(OR(COUNT($AZ1993)=0,COUNT($AZ1992)=0),"",IF(OR($AY1993/$AZ1992-1&lt;=-0.03,$AZ1993/$AZ1992-1&lt;=-0.045,IF(COUNT($AZ1984:$AZ1993)=10,AVERAGE($AZ1989:$AZ1993)/AVERAGE($AZ1984:$AZ1993)-1&lt;-0.01,FALSE())),0,IF(OR($AZ1993/$AZ1992-1&lt;=-0.02,IF(COUNT($AZ1984:$AZ1993)=10,AVERAGE($AZ1989:$AZ1993)/AVERAGE($AZ1984:$AZ1993)-1&lt;0.005,FALSE())),50,100)))</f>
        <v/>
      </c>
    </row>
    <row r="1994" customFormat="false" ht="15" hidden="false" customHeight="true" outlineLevel="0" collapsed="false">
      <c r="A1994" s="47" t="n">
        <v>1990</v>
      </c>
      <c r="B1994" s="48" t="n">
        <v>45447</v>
      </c>
      <c r="C1994" s="47" t="n">
        <v>2024</v>
      </c>
      <c r="D1994" s="49" t="s">
        <v>237</v>
      </c>
      <c r="E1994" s="50" t="n">
        <v>18654.84</v>
      </c>
      <c r="F1994" s="51" t="n">
        <v>0.116757</v>
      </c>
      <c r="G1994" s="51" t="n">
        <v>-0.011373</v>
      </c>
      <c r="H1994" s="52" t="n">
        <v>0.7755</v>
      </c>
      <c r="I1994" s="53" t="n">
        <v>322</v>
      </c>
      <c r="J1994" s="47" t="s">
        <v>235</v>
      </c>
      <c r="K1994" s="54" t="n">
        <v>13.16</v>
      </c>
      <c r="L1994" s="55" t="n">
        <f aca="false">IF(COUNT(F1994)=0,50,IF(F1994&gt;=0,100,IF(F1994&gt;=-0.02,50,0)))</f>
        <v>100</v>
      </c>
      <c r="M1994" s="55" t="n">
        <f aca="false">IF(COUNT(G1994)=0,50,IF(G1994&gt;-0.06,100,IF(G1994&gt;-0.15,50,0)))</f>
        <v>100</v>
      </c>
      <c r="N1994" s="55" t="n">
        <f aca="false">IF(COUNT(H1994)=0,50,IF(H1994&gt;=0.6,100,IF(H1994&gt;=0.4,50,0)))</f>
        <v>100</v>
      </c>
      <c r="O1994" s="55" t="n">
        <f aca="false">IF(COUNT(I1994)=0,50,IF(J1994="proxy_vix",50,IF(I1994&lt;350,100,IF(I1994&lt;=450,50,0))))</f>
        <v>100</v>
      </c>
      <c r="P1994" s="55" t="n">
        <f aca="false">IF(COUNT(K1994)=0,50,IF(K1994&lt;20,100,IF(K1994&lt;=25,50,0)))</f>
        <v>100</v>
      </c>
      <c r="Q1994" s="54"/>
      <c r="R1994" s="47"/>
      <c r="S1994" s="51" t="n">
        <f aca="false">$E1994/$E1993-1</f>
        <v>0.00289608552672238</v>
      </c>
      <c r="T1994" s="56" t="n">
        <f aca="false">$K1994/$K1993-1</f>
        <v>0.0038138825324181</v>
      </c>
      <c r="V1994" s="57"/>
      <c r="W1994" s="57"/>
      <c r="Y1994" s="1" t="str">
        <f aca="false">IF(AX1994&gt;=70,"EASY",IF(AX1994&gt;40,"UNCERTAIN","HARD"))</f>
        <v>EASY</v>
      </c>
      <c r="AA1994" s="58" t="n">
        <f aca="false">IF($A1994&lt;200,"",AVERAGE($E1945:$E1994)/AVERAGE($E1795:$E1994)-1)</f>
        <v>0.083644984536198</v>
      </c>
      <c r="AB1994" s="59" t="n">
        <f aca="false">LOOKUP($B1994,07_L1政策步階!$A$4:$A$14,07_L1政策步階!$C$4:$C$14)</f>
        <v>0</v>
      </c>
      <c r="AC1994" s="57"/>
      <c r="AD1994" s="57"/>
      <c r="AE1994" s="57"/>
      <c r="AF1994" s="57"/>
      <c r="AG1994" s="57"/>
      <c r="AH1994" s="57"/>
      <c r="AI1994" s="57"/>
      <c r="AJ1994" s="57"/>
      <c r="AK1994" s="57"/>
      <c r="AL1994" s="59" t="n">
        <f aca="false">IF(ISNUMBER($AA1994),IF($AA1994&gt;=0.005,100,IF($AA1994&gt;=-0.015,50,0)),"")</f>
        <v>100</v>
      </c>
      <c r="AM1994" s="59" t="n">
        <f aca="false">IF(ISNUMBER($AB1994),IF($AB1994=1,100,IF($AB1994=0,50,0)),"")</f>
        <v>50</v>
      </c>
      <c r="AN1994" s="0" t="str">
        <f aca="false">IF(ISNUMBER($AC1994),IF($AC1994&gt;=0.001,100,IF($AC1994&gt;=-0.003,50,0)),"")</f>
        <v/>
      </c>
      <c r="AO1994" s="0" t="str">
        <f aca="false">IF(ISNUMBER($AD1994),IF($AD1994&gt;=0.04,100,IF($AD1994&gt;=0,50,0)),"")</f>
        <v/>
      </c>
      <c r="AP1994" s="0" t="str">
        <f aca="false">IF(ISNUMBER($AE1994),IF($AE1994&gt;=25,100,IF($AE1994&gt;=-75,50,0)),"")</f>
        <v/>
      </c>
      <c r="AQ1994" s="0" t="str">
        <f aca="false">IF(ISNUMBER($AF1994),IF($AF1994&gt;0,100,IF($AF1994&gt;=-50,50,0)),"")</f>
        <v/>
      </c>
      <c r="AR1994" s="0" t="str">
        <f aca="false">IF(ISNUMBER($AG1994),IF($AG1994=1,100,IF($AG1994=0,50,0)),"")</f>
        <v/>
      </c>
      <c r="AS1994" s="0" t="str">
        <f aca="false">IF(ISNUMBER($AH1994),IF($AH1994&lt;0,100,IF($AH1994&lt;=20,50,0)),"")</f>
        <v/>
      </c>
      <c r="AT1994" s="0" t="str">
        <f aca="false">IF(ISNUMBER($AI1994),IF($AI1994&lt;0.95,100,IF($AI1994&lt;=1,50,0)),"")</f>
        <v/>
      </c>
      <c r="AU1994" s="0" t="str">
        <f aca="false">IF(ISNUMBER($AJ1994),IF($AJ1994&lt;30,0,IF($AJ1994&lt;40,50,IF($AJ1994&lt;=90,100,50))),"")</f>
        <v/>
      </c>
      <c r="AV1994" s="0" t="str">
        <f aca="false">IF(ISNUMBER($AK1994),IF($AK1994&gt;-0.2,100,IF($AK1994&gt;=-0.4,50,0)),"")</f>
        <v/>
      </c>
      <c r="AW1994" s="59" t="n">
        <f aca="false">01_指標庫!$H$4*ISNUMBER($F1994)+01_指標庫!$H$5*ISNUMBER($AA1994)+01_指標庫!$H$6*ISNUMBER($G1994)+01_指標庫!$H$7*ISNUMBER($H1994)+01_指標庫!$H$8*ISNUMBER($AF1994)+01_指標庫!$H$9*ISNUMBER($AG1994)+01_指標庫!$H$10*ISNUMBER($AB1994)+01_指標庫!$H$11*ISNUMBER($AC1994)+01_指標庫!$H$12*ISNUMBER($AD1994)+01_指標庫!$H$13*ISNUMBER($AE1994)+01_指標庫!$H$14*ISNUMBER($I1994)+01_指標庫!$H$15*ISNUMBER($AH1994)+01_指標庫!$H$16*ISNUMBER($K1994)+01_指標庫!$H$17*ISNUMBER($AI1994)+01_指標庫!$H$18*ISNUMBER($AJ1994)+01_指標庫!$H$19*ISNUMBER($AK1994)+01_指標庫!$H$20*ISNUMBER($BB1994)+01_指標庫!$H$21*ISNUMBER($BC1994)</f>
        <v>51</v>
      </c>
      <c r="AX1994" s="59" t="n">
        <f aca="false">IF(AW1994=0,50,ROUND((01_指標庫!$H$4*IF(ISNUMBER($F1994),L1994,0)+01_指標庫!$H$5*IF(ISNUMBER($AA1994),AL1994,0)+01_指標庫!$H$6*IF(ISNUMBER($G1994),M1994,0)+01_指標庫!$H$7*IF(ISNUMBER($H1994),N1994,0)+01_指標庫!$H$8*IF(ISNUMBER($AF1994),AQ1994,0)+01_指標庫!$H$9*IF(ISNUMBER($AG1994),AR1994,0)+01_指標庫!$H$10*IF(ISNUMBER($AB1994),AM1994,0)+01_指標庫!$H$11*IF(ISNUMBER($AC1994),AN1994,0)+01_指標庫!$H$12*IF(ISNUMBER($AD1994),AO1994,0)+01_指標庫!$H$13*IF(ISNUMBER($AE1994),AP1994,0)+01_指標庫!$H$14*IF(ISNUMBER($I1994),O1994,0)+01_指標庫!$H$15*IF(ISNUMBER($AH1994),AS1994,0)+01_指標庫!$H$16*IF(ISNUMBER($K1994),P1994,0)+01_指標庫!$H$17*IF(ISNUMBER($AI1994),AT1994,0)+01_指標庫!$H$18*IF(ISNUMBER($AJ1994),AU1994,0)+01_指標庫!$H$19*IF(ISNUMBER($AK1994),AV1994,0)+01_指標庫!$H$20*IF(ISNUMBER($BB1994),BB1994,0)+01_指標庫!$H$21*IF(ISNUMBER($BC1994),BC1994,0))/AW1994,1))</f>
        <v>83.3</v>
      </c>
      <c r="AY1994" s="60"/>
      <c r="AZ1994" s="60"/>
      <c r="BA1994" s="58" t="n">
        <f aca="false">AVERAGE($E1990:$E1994)/AVERAGE($E1985:$E1994)-1</f>
        <v>-0.00349224696119477</v>
      </c>
      <c r="BB1994" s="59" t="n">
        <f aca="false">IF(ISNUMBER($BA1994),IF(OR($S1994&lt;=-0.03,$BA1994&lt;-0.003),0,IF(OR($S1994&lt;=-0.02,$BA1994&lt;0.01),50,100)),"")</f>
        <v>0</v>
      </c>
      <c r="BC1994" s="0" t="str">
        <f aca="false">IF(OR(COUNT($AZ1994)=0,COUNT($AZ1993)=0),"",IF(OR($AY1994/$AZ1993-1&lt;=-0.03,$AZ1994/$AZ1993-1&lt;=-0.045,IF(COUNT($AZ1985:$AZ1994)=10,AVERAGE($AZ1990:$AZ1994)/AVERAGE($AZ1985:$AZ1994)-1&lt;-0.01,FALSE())),0,IF(OR($AZ1994/$AZ1993-1&lt;=-0.02,IF(COUNT($AZ1985:$AZ1994)=10,AVERAGE($AZ1990:$AZ1994)/AVERAGE($AZ1985:$AZ1994)-1&lt;0.005,FALSE())),50,100)))</f>
        <v/>
      </c>
    </row>
    <row r="1995" customFormat="false" ht="15" hidden="false" customHeight="true" outlineLevel="0" collapsed="false">
      <c r="A1995" s="47" t="n">
        <v>1991</v>
      </c>
      <c r="B1995" s="48" t="n">
        <v>45448</v>
      </c>
      <c r="C1995" s="47" t="n">
        <v>2024</v>
      </c>
      <c r="D1995" s="49" t="s">
        <v>238</v>
      </c>
      <c r="E1995" s="50" t="n">
        <v>19035.05</v>
      </c>
      <c r="F1995" s="51" t="n">
        <v>0.138039</v>
      </c>
      <c r="G1995" s="51" t="n">
        <v>0</v>
      </c>
      <c r="H1995" s="52" t="n">
        <v>0.7755</v>
      </c>
      <c r="I1995" s="53" t="n">
        <v>320</v>
      </c>
      <c r="J1995" s="47" t="s">
        <v>235</v>
      </c>
      <c r="K1995" s="54" t="n">
        <v>12.63</v>
      </c>
      <c r="L1995" s="55" t="n">
        <f aca="false">IF(COUNT(F1995)=0,50,IF(F1995&gt;=0,100,IF(F1995&gt;=-0.02,50,0)))</f>
        <v>100</v>
      </c>
      <c r="M1995" s="55" t="n">
        <f aca="false">IF(COUNT(G1995)=0,50,IF(G1995&gt;-0.06,100,IF(G1995&gt;-0.15,50,0)))</f>
        <v>100</v>
      </c>
      <c r="N1995" s="55" t="n">
        <f aca="false">IF(COUNT(H1995)=0,50,IF(H1995&gt;=0.6,100,IF(H1995&gt;=0.4,50,0)))</f>
        <v>100</v>
      </c>
      <c r="O1995" s="55" t="n">
        <f aca="false">IF(COUNT(I1995)=0,50,IF(J1995="proxy_vix",50,IF(I1995&lt;350,100,IF(I1995&lt;=450,50,0))))</f>
        <v>100</v>
      </c>
      <c r="P1995" s="55" t="n">
        <f aca="false">IF(COUNT(K1995)=0,50,IF(K1995&lt;20,100,IF(K1995&lt;=25,50,0)))</f>
        <v>100</v>
      </c>
      <c r="Q1995" s="54"/>
      <c r="R1995" s="47"/>
      <c r="S1995" s="51" t="n">
        <f aca="false">$E1995/$E1994-1</f>
        <v>0.0203813058702191</v>
      </c>
      <c r="T1995" s="56" t="n">
        <f aca="false">$K1995/$K1994-1</f>
        <v>-0.040273556231003</v>
      </c>
      <c r="V1995" s="57"/>
      <c r="W1995" s="57"/>
      <c r="Y1995" s="1" t="str">
        <f aca="false">IF(AX1995&gt;=70,"EASY",IF(AX1995&gt;40,"UNCERTAIN","HARD"))</f>
        <v>EASY</v>
      </c>
      <c r="AA1995" s="58" t="n">
        <f aca="false">IF($A1995&lt;200,"",AVERAGE($E1946:$E1995)/AVERAGE($E1796:$E1995)-1)</f>
        <v>0.0831453824637876</v>
      </c>
      <c r="AB1995" s="59" t="n">
        <f aca="false">LOOKUP($B1995,07_L1政策步階!$A$4:$A$14,07_L1政策步階!$C$4:$C$14)</f>
        <v>0</v>
      </c>
      <c r="AC1995" s="57"/>
      <c r="AD1995" s="57"/>
      <c r="AE1995" s="57"/>
      <c r="AF1995" s="57"/>
      <c r="AG1995" s="57"/>
      <c r="AH1995" s="57"/>
      <c r="AI1995" s="57"/>
      <c r="AJ1995" s="57"/>
      <c r="AK1995" s="57"/>
      <c r="AL1995" s="59" t="n">
        <f aca="false">IF(ISNUMBER($AA1995),IF($AA1995&gt;=0.005,100,IF($AA1995&gt;=-0.015,50,0)),"")</f>
        <v>100</v>
      </c>
      <c r="AM1995" s="59" t="n">
        <f aca="false">IF(ISNUMBER($AB1995),IF($AB1995=1,100,IF($AB1995=0,50,0)),"")</f>
        <v>50</v>
      </c>
      <c r="AN1995" s="0" t="str">
        <f aca="false">IF(ISNUMBER($AC1995),IF($AC1995&gt;=0.001,100,IF($AC1995&gt;=-0.003,50,0)),"")</f>
        <v/>
      </c>
      <c r="AO1995" s="0" t="str">
        <f aca="false">IF(ISNUMBER($AD1995),IF($AD1995&gt;=0.04,100,IF($AD1995&gt;=0,50,0)),"")</f>
        <v/>
      </c>
      <c r="AP1995" s="0" t="str">
        <f aca="false">IF(ISNUMBER($AE1995),IF($AE1995&gt;=25,100,IF($AE1995&gt;=-75,50,0)),"")</f>
        <v/>
      </c>
      <c r="AQ1995" s="0" t="str">
        <f aca="false">IF(ISNUMBER($AF1995),IF($AF1995&gt;0,100,IF($AF1995&gt;=-50,50,0)),"")</f>
        <v/>
      </c>
      <c r="AR1995" s="0" t="str">
        <f aca="false">IF(ISNUMBER($AG1995),IF($AG1995=1,100,IF($AG1995=0,50,0)),"")</f>
        <v/>
      </c>
      <c r="AS1995" s="0" t="str">
        <f aca="false">IF(ISNUMBER($AH1995),IF($AH1995&lt;0,100,IF($AH1995&lt;=20,50,0)),"")</f>
        <v/>
      </c>
      <c r="AT1995" s="0" t="str">
        <f aca="false">IF(ISNUMBER($AI1995),IF($AI1995&lt;0.95,100,IF($AI1995&lt;=1,50,0)),"")</f>
        <v/>
      </c>
      <c r="AU1995" s="0" t="str">
        <f aca="false">IF(ISNUMBER($AJ1995),IF($AJ1995&lt;30,0,IF($AJ1995&lt;40,50,IF($AJ1995&lt;=90,100,50))),"")</f>
        <v/>
      </c>
      <c r="AV1995" s="0" t="str">
        <f aca="false">IF(ISNUMBER($AK1995),IF($AK1995&gt;-0.2,100,IF($AK1995&gt;=-0.4,50,0)),"")</f>
        <v/>
      </c>
      <c r="AW1995" s="59" t="n">
        <f aca="false">01_指標庫!$H$4*ISNUMBER($F1995)+01_指標庫!$H$5*ISNUMBER($AA1995)+01_指標庫!$H$6*ISNUMBER($G1995)+01_指標庫!$H$7*ISNUMBER($H1995)+01_指標庫!$H$8*ISNUMBER($AF1995)+01_指標庫!$H$9*ISNUMBER($AG1995)+01_指標庫!$H$10*ISNUMBER($AB1995)+01_指標庫!$H$11*ISNUMBER($AC1995)+01_指標庫!$H$12*ISNUMBER($AD1995)+01_指標庫!$H$13*ISNUMBER($AE1995)+01_指標庫!$H$14*ISNUMBER($I1995)+01_指標庫!$H$15*ISNUMBER($AH1995)+01_指標庫!$H$16*ISNUMBER($K1995)+01_指標庫!$H$17*ISNUMBER($AI1995)+01_指標庫!$H$18*ISNUMBER($AJ1995)+01_指標庫!$H$19*ISNUMBER($AK1995)+01_指標庫!$H$20*ISNUMBER($BB1995)+01_指標庫!$H$21*ISNUMBER($BC1995)</f>
        <v>51</v>
      </c>
      <c r="AX1995" s="59" t="n">
        <f aca="false">IF(AW1995=0,50,ROUND((01_指標庫!$H$4*IF(ISNUMBER($F1995),L1995,0)+01_指標庫!$H$5*IF(ISNUMBER($AA1995),AL1995,0)+01_指標庫!$H$6*IF(ISNUMBER($G1995),M1995,0)+01_指標庫!$H$7*IF(ISNUMBER($H1995),N1995,0)+01_指標庫!$H$8*IF(ISNUMBER($AF1995),AQ1995,0)+01_指標庫!$H$9*IF(ISNUMBER($AG1995),AR1995,0)+01_指標庫!$H$10*IF(ISNUMBER($AB1995),AM1995,0)+01_指標庫!$H$11*IF(ISNUMBER($AC1995),AN1995,0)+01_指標庫!$H$12*IF(ISNUMBER($AD1995),AO1995,0)+01_指標庫!$H$13*IF(ISNUMBER($AE1995),AP1995,0)+01_指標庫!$H$14*IF(ISNUMBER($I1995),O1995,0)+01_指標庫!$H$15*IF(ISNUMBER($AH1995),AS1995,0)+01_指標庫!$H$16*IF(ISNUMBER($K1995),P1995,0)+01_指標庫!$H$17*IF(ISNUMBER($AI1995),AT1995,0)+01_指標庫!$H$18*IF(ISNUMBER($AJ1995),AU1995,0)+01_指標庫!$H$19*IF(ISNUMBER($AK1995),AV1995,0)+01_指標庫!$H$20*IF(ISNUMBER($BB1995),BB1995,0)+01_指標庫!$H$21*IF(ISNUMBER($BC1995),BC1995,0))/AW1995,1))</f>
        <v>89.2</v>
      </c>
      <c r="AY1995" s="60"/>
      <c r="AZ1995" s="60"/>
      <c r="BA1995" s="58" t="n">
        <f aca="false">AVERAGE($E1991:$E1995)/AVERAGE($E1986:$E1995)-1</f>
        <v>-0.00201465132946355</v>
      </c>
      <c r="BB1995" s="59" t="n">
        <f aca="false">IF(ISNUMBER($BA1995),IF(OR($S1995&lt;=-0.03,$BA1995&lt;-0.003),0,IF(OR($S1995&lt;=-0.02,$BA1995&lt;0.01),50,100)),"")</f>
        <v>50</v>
      </c>
      <c r="BC1995" s="0" t="str">
        <f aca="false">IF(OR(COUNT($AZ1995)=0,COUNT($AZ1994)=0),"",IF(OR($AY1995/$AZ1994-1&lt;=-0.03,$AZ1995/$AZ1994-1&lt;=-0.045,IF(COUNT($AZ1986:$AZ1995)=10,AVERAGE($AZ1991:$AZ1995)/AVERAGE($AZ1986:$AZ1995)-1&lt;-0.01,FALSE())),0,IF(OR($AZ1995/$AZ1994-1&lt;=-0.02,IF(COUNT($AZ1986:$AZ1995)=10,AVERAGE($AZ1991:$AZ1995)/AVERAGE($AZ1986:$AZ1995)-1&lt;0.005,FALSE())),50,100)))</f>
        <v/>
      </c>
    </row>
    <row r="1996" customFormat="false" ht="15" hidden="false" customHeight="true" outlineLevel="0" collapsed="false">
      <c r="A1996" s="47" t="n">
        <v>1992</v>
      </c>
      <c r="B1996" s="48" t="n">
        <v>45449</v>
      </c>
      <c r="C1996" s="47" t="n">
        <v>2024</v>
      </c>
      <c r="D1996" s="49" t="s">
        <v>239</v>
      </c>
      <c r="E1996" s="50" t="n">
        <v>19021.19</v>
      </c>
      <c r="F1996" s="51" t="n">
        <v>0.135824</v>
      </c>
      <c r="G1996" s="51" t="n">
        <v>-0.000728</v>
      </c>
      <c r="H1996" s="52" t="n">
        <v>0.7755</v>
      </c>
      <c r="I1996" s="53" t="n">
        <v>320</v>
      </c>
      <c r="J1996" s="47" t="s">
        <v>235</v>
      </c>
      <c r="K1996" s="54" t="n">
        <v>12.58</v>
      </c>
      <c r="L1996" s="55" t="n">
        <f aca="false">IF(COUNT(F1996)=0,50,IF(F1996&gt;=0,100,IF(F1996&gt;=-0.02,50,0)))</f>
        <v>100</v>
      </c>
      <c r="M1996" s="55" t="n">
        <f aca="false">IF(COUNT(G1996)=0,50,IF(G1996&gt;-0.06,100,IF(G1996&gt;-0.15,50,0)))</f>
        <v>100</v>
      </c>
      <c r="N1996" s="55" t="n">
        <f aca="false">IF(COUNT(H1996)=0,50,IF(H1996&gt;=0.6,100,IF(H1996&gt;=0.4,50,0)))</f>
        <v>100</v>
      </c>
      <c r="O1996" s="55" t="n">
        <f aca="false">IF(COUNT(I1996)=0,50,IF(J1996="proxy_vix",50,IF(I1996&lt;350,100,IF(I1996&lt;=450,50,0))))</f>
        <v>100</v>
      </c>
      <c r="P1996" s="55" t="n">
        <f aca="false">IF(COUNT(K1996)=0,50,IF(K1996&lt;20,100,IF(K1996&lt;=25,50,0)))</f>
        <v>100</v>
      </c>
      <c r="Q1996" s="54"/>
      <c r="R1996" s="47"/>
      <c r="S1996" s="51" t="n">
        <f aca="false">$E1996/$E1995-1</f>
        <v>-0.000728130475097233</v>
      </c>
      <c r="T1996" s="56" t="n">
        <f aca="false">$K1996/$K1995-1</f>
        <v>-0.00395882818685678</v>
      </c>
      <c r="V1996" s="57"/>
      <c r="W1996" s="57"/>
      <c r="Y1996" s="1" t="str">
        <f aca="false">IF(AX1996&gt;=70,"EASY",IF(AX1996&gt;40,"UNCERTAIN","HARD"))</f>
        <v>EASY</v>
      </c>
      <c r="AA1996" s="58" t="n">
        <f aca="false">IF($A1996&lt;200,"",AVERAGE($E1947:$E1996)/AVERAGE($E1797:$E1996)-1)</f>
        <v>0.0827926221522872</v>
      </c>
      <c r="AB1996" s="59" t="n">
        <f aca="false">LOOKUP($B1996,07_L1政策步階!$A$4:$A$14,07_L1政策步階!$C$4:$C$14)</f>
        <v>0</v>
      </c>
      <c r="AC1996" s="57"/>
      <c r="AD1996" s="57"/>
      <c r="AE1996" s="57"/>
      <c r="AF1996" s="57"/>
      <c r="AG1996" s="57"/>
      <c r="AH1996" s="57"/>
      <c r="AI1996" s="57"/>
      <c r="AJ1996" s="57"/>
      <c r="AK1996" s="57"/>
      <c r="AL1996" s="59" t="n">
        <f aca="false">IF(ISNUMBER($AA1996),IF($AA1996&gt;=0.005,100,IF($AA1996&gt;=-0.015,50,0)),"")</f>
        <v>100</v>
      </c>
      <c r="AM1996" s="59" t="n">
        <f aca="false">IF(ISNUMBER($AB1996),IF($AB1996=1,100,IF($AB1996=0,50,0)),"")</f>
        <v>50</v>
      </c>
      <c r="AN1996" s="0" t="str">
        <f aca="false">IF(ISNUMBER($AC1996),IF($AC1996&gt;=0.001,100,IF($AC1996&gt;=-0.003,50,0)),"")</f>
        <v/>
      </c>
      <c r="AO1996" s="0" t="str">
        <f aca="false">IF(ISNUMBER($AD1996),IF($AD1996&gt;=0.04,100,IF($AD1996&gt;=0,50,0)),"")</f>
        <v/>
      </c>
      <c r="AP1996" s="0" t="str">
        <f aca="false">IF(ISNUMBER($AE1996),IF($AE1996&gt;=25,100,IF($AE1996&gt;=-75,50,0)),"")</f>
        <v/>
      </c>
      <c r="AQ1996" s="0" t="str">
        <f aca="false">IF(ISNUMBER($AF1996),IF($AF1996&gt;0,100,IF($AF1996&gt;=-50,50,0)),"")</f>
        <v/>
      </c>
      <c r="AR1996" s="0" t="str">
        <f aca="false">IF(ISNUMBER($AG1996),IF($AG1996=1,100,IF($AG1996=0,50,0)),"")</f>
        <v/>
      </c>
      <c r="AS1996" s="0" t="str">
        <f aca="false">IF(ISNUMBER($AH1996),IF($AH1996&lt;0,100,IF($AH1996&lt;=20,50,0)),"")</f>
        <v/>
      </c>
      <c r="AT1996" s="0" t="str">
        <f aca="false">IF(ISNUMBER($AI1996),IF($AI1996&lt;0.95,100,IF($AI1996&lt;=1,50,0)),"")</f>
        <v/>
      </c>
      <c r="AU1996" s="0" t="str">
        <f aca="false">IF(ISNUMBER($AJ1996),IF($AJ1996&lt;30,0,IF($AJ1996&lt;40,50,IF($AJ1996&lt;=90,100,50))),"")</f>
        <v/>
      </c>
      <c r="AV1996" s="0" t="str">
        <f aca="false">IF(ISNUMBER($AK1996),IF($AK1996&gt;-0.2,100,IF($AK1996&gt;=-0.4,50,0)),"")</f>
        <v/>
      </c>
      <c r="AW1996" s="59" t="n">
        <f aca="false">01_指標庫!$H$4*ISNUMBER($F1996)+01_指標庫!$H$5*ISNUMBER($AA1996)+01_指標庫!$H$6*ISNUMBER($G1996)+01_指標庫!$H$7*ISNUMBER($H1996)+01_指標庫!$H$8*ISNUMBER($AF1996)+01_指標庫!$H$9*ISNUMBER($AG1996)+01_指標庫!$H$10*ISNUMBER($AB1996)+01_指標庫!$H$11*ISNUMBER($AC1996)+01_指標庫!$H$12*ISNUMBER($AD1996)+01_指標庫!$H$13*ISNUMBER($AE1996)+01_指標庫!$H$14*ISNUMBER($I1996)+01_指標庫!$H$15*ISNUMBER($AH1996)+01_指標庫!$H$16*ISNUMBER($K1996)+01_指標庫!$H$17*ISNUMBER($AI1996)+01_指標庫!$H$18*ISNUMBER($AJ1996)+01_指標庫!$H$19*ISNUMBER($AK1996)+01_指標庫!$H$20*ISNUMBER($BB1996)+01_指標庫!$H$21*ISNUMBER($BC1996)</f>
        <v>51</v>
      </c>
      <c r="AX1996" s="59" t="n">
        <f aca="false">IF(AW1996=0,50,ROUND((01_指標庫!$H$4*IF(ISNUMBER($F1996),L1996,0)+01_指標庫!$H$5*IF(ISNUMBER($AA1996),AL1996,0)+01_指標庫!$H$6*IF(ISNUMBER($G1996),M1996,0)+01_指標庫!$H$7*IF(ISNUMBER($H1996),N1996,0)+01_指標庫!$H$8*IF(ISNUMBER($AF1996),AQ1996,0)+01_指標庫!$H$9*IF(ISNUMBER($AG1996),AR1996,0)+01_指標庫!$H$10*IF(ISNUMBER($AB1996),AM1996,0)+01_指標庫!$H$11*IF(ISNUMBER($AC1996),AN1996,0)+01_指標庫!$H$12*IF(ISNUMBER($AD1996),AO1996,0)+01_指標庫!$H$13*IF(ISNUMBER($AE1996),AP1996,0)+01_指標庫!$H$14*IF(ISNUMBER($I1996),O1996,0)+01_指標庫!$H$15*IF(ISNUMBER($AH1996),AS1996,0)+01_指標庫!$H$16*IF(ISNUMBER($K1996),P1996,0)+01_指標庫!$H$17*IF(ISNUMBER($AI1996),AT1996,0)+01_指標庫!$H$18*IF(ISNUMBER($AJ1996),AU1996,0)+01_指標庫!$H$19*IF(ISNUMBER($AK1996),AV1996,0)+01_指標庫!$H$20*IF(ISNUMBER($BB1996),BB1996,0)+01_指標庫!$H$21*IF(ISNUMBER($BC1996),BC1996,0))/AW1996,1))</f>
        <v>89.2</v>
      </c>
      <c r="AY1996" s="60"/>
      <c r="AZ1996" s="60"/>
      <c r="BA1996" s="58" t="n">
        <f aca="false">AVERAGE($E1992:$E1996)/AVERAGE($E1987:$E1996)-1</f>
        <v>0.00145183182056141</v>
      </c>
      <c r="BB1996" s="59" t="n">
        <f aca="false">IF(ISNUMBER($BA1996),IF(OR($S1996&lt;=-0.03,$BA1996&lt;-0.003),0,IF(OR($S1996&lt;=-0.02,$BA1996&lt;0.01),50,100)),"")</f>
        <v>50</v>
      </c>
      <c r="BC1996" s="0" t="str">
        <f aca="false">IF(OR(COUNT($AZ1996)=0,COUNT($AZ1995)=0),"",IF(OR($AY1996/$AZ1995-1&lt;=-0.03,$AZ1996/$AZ1995-1&lt;=-0.045,IF(COUNT($AZ1987:$AZ1996)=10,AVERAGE($AZ1992:$AZ1996)/AVERAGE($AZ1987:$AZ1996)-1&lt;-0.01,FALSE())),0,IF(OR($AZ1996/$AZ1995-1&lt;=-0.02,IF(COUNT($AZ1987:$AZ1996)=10,AVERAGE($AZ1992:$AZ1996)/AVERAGE($AZ1987:$AZ1996)-1&lt;0.005,FALSE())),50,100)))</f>
        <v/>
      </c>
    </row>
    <row r="1997" customFormat="false" ht="15" hidden="false" customHeight="true" outlineLevel="0" collapsed="false">
      <c r="A1997" s="47" t="n">
        <v>1993</v>
      </c>
      <c r="B1997" s="48" t="n">
        <v>45450</v>
      </c>
      <c r="C1997" s="47" t="n">
        <v>2024</v>
      </c>
      <c r="D1997" s="49" t="s">
        <v>234</v>
      </c>
      <c r="E1997" s="50" t="n">
        <v>19000.95</v>
      </c>
      <c r="F1997" s="51" t="n">
        <v>0.133231</v>
      </c>
      <c r="G1997" s="51" t="n">
        <v>-0.001792</v>
      </c>
      <c r="H1997" s="52" t="n">
        <v>0.7755</v>
      </c>
      <c r="I1997" s="53" t="n">
        <v>315</v>
      </c>
      <c r="J1997" s="47" t="s">
        <v>235</v>
      </c>
      <c r="K1997" s="54" t="n">
        <v>12.22</v>
      </c>
      <c r="L1997" s="55" t="n">
        <f aca="false">IF(COUNT(F1997)=0,50,IF(F1997&gt;=0,100,IF(F1997&gt;=-0.02,50,0)))</f>
        <v>100</v>
      </c>
      <c r="M1997" s="55" t="n">
        <f aca="false">IF(COUNT(G1997)=0,50,IF(G1997&gt;-0.06,100,IF(G1997&gt;-0.15,50,0)))</f>
        <v>100</v>
      </c>
      <c r="N1997" s="55" t="n">
        <f aca="false">IF(COUNT(H1997)=0,50,IF(H1997&gt;=0.6,100,IF(H1997&gt;=0.4,50,0)))</f>
        <v>100</v>
      </c>
      <c r="O1997" s="55" t="n">
        <f aca="false">IF(COUNT(I1997)=0,50,IF(J1997="proxy_vix",50,IF(I1997&lt;350,100,IF(I1997&lt;=450,50,0))))</f>
        <v>100</v>
      </c>
      <c r="P1997" s="55" t="n">
        <f aca="false">IF(COUNT(K1997)=0,50,IF(K1997&lt;20,100,IF(K1997&lt;=25,50,0)))</f>
        <v>100</v>
      </c>
      <c r="Q1997" s="54"/>
      <c r="R1997" s="47"/>
      <c r="S1997" s="51" t="n">
        <f aca="false">$E1997/$E1996-1</f>
        <v>-0.00106407643265216</v>
      </c>
      <c r="T1997" s="56" t="n">
        <f aca="false">$K1997/$K1996-1</f>
        <v>-0.0286168521462639</v>
      </c>
      <c r="V1997" s="57"/>
      <c r="W1997" s="57"/>
      <c r="Y1997" s="1" t="str">
        <f aca="false">IF(AX1997&gt;=70,"EASY",IF(AX1997&gt;40,"UNCERTAIN","HARD"))</f>
        <v>EASY</v>
      </c>
      <c r="AA1997" s="58" t="n">
        <f aca="false">IF($A1997&lt;200,"",AVERAGE($E1948:$E1997)/AVERAGE($E1798:$E1997)-1)</f>
        <v>0.0823303060418983</v>
      </c>
      <c r="AB1997" s="59" t="n">
        <f aca="false">LOOKUP($B1997,07_L1政策步階!$A$4:$A$14,07_L1政策步階!$C$4:$C$14)</f>
        <v>0</v>
      </c>
      <c r="AC1997" s="57"/>
      <c r="AD1997" s="57"/>
      <c r="AE1997" s="57"/>
      <c r="AF1997" s="57"/>
      <c r="AG1997" s="57"/>
      <c r="AH1997" s="57"/>
      <c r="AI1997" s="57"/>
      <c r="AJ1997" s="57"/>
      <c r="AK1997" s="57"/>
      <c r="AL1997" s="59" t="n">
        <f aca="false">IF(ISNUMBER($AA1997),IF($AA1997&gt;=0.005,100,IF($AA1997&gt;=-0.015,50,0)),"")</f>
        <v>100</v>
      </c>
      <c r="AM1997" s="59" t="n">
        <f aca="false">IF(ISNUMBER($AB1997),IF($AB1997=1,100,IF($AB1997=0,50,0)),"")</f>
        <v>50</v>
      </c>
      <c r="AN1997" s="0" t="str">
        <f aca="false">IF(ISNUMBER($AC1997),IF($AC1997&gt;=0.001,100,IF($AC1997&gt;=-0.003,50,0)),"")</f>
        <v/>
      </c>
      <c r="AO1997" s="0" t="str">
        <f aca="false">IF(ISNUMBER($AD1997),IF($AD1997&gt;=0.04,100,IF($AD1997&gt;=0,50,0)),"")</f>
        <v/>
      </c>
      <c r="AP1997" s="0" t="str">
        <f aca="false">IF(ISNUMBER($AE1997),IF($AE1997&gt;=25,100,IF($AE1997&gt;=-75,50,0)),"")</f>
        <v/>
      </c>
      <c r="AQ1997" s="0" t="str">
        <f aca="false">IF(ISNUMBER($AF1997),IF($AF1997&gt;0,100,IF($AF1997&gt;=-50,50,0)),"")</f>
        <v/>
      </c>
      <c r="AR1997" s="0" t="str">
        <f aca="false">IF(ISNUMBER($AG1997),IF($AG1997=1,100,IF($AG1997=0,50,0)),"")</f>
        <v/>
      </c>
      <c r="AS1997" s="0" t="str">
        <f aca="false">IF(ISNUMBER($AH1997),IF($AH1997&lt;0,100,IF($AH1997&lt;=20,50,0)),"")</f>
        <v/>
      </c>
      <c r="AT1997" s="0" t="str">
        <f aca="false">IF(ISNUMBER($AI1997),IF($AI1997&lt;0.95,100,IF($AI1997&lt;=1,50,0)),"")</f>
        <v/>
      </c>
      <c r="AU1997" s="0" t="str">
        <f aca="false">IF(ISNUMBER($AJ1997),IF($AJ1997&lt;30,0,IF($AJ1997&lt;40,50,IF($AJ1997&lt;=90,100,50))),"")</f>
        <v/>
      </c>
      <c r="AV1997" s="0" t="str">
        <f aca="false">IF(ISNUMBER($AK1997),IF($AK1997&gt;-0.2,100,IF($AK1997&gt;=-0.4,50,0)),"")</f>
        <v/>
      </c>
      <c r="AW1997" s="59" t="n">
        <f aca="false">01_指標庫!$H$4*ISNUMBER($F1997)+01_指標庫!$H$5*ISNUMBER($AA1997)+01_指標庫!$H$6*ISNUMBER($G1997)+01_指標庫!$H$7*ISNUMBER($H1997)+01_指標庫!$H$8*ISNUMBER($AF1997)+01_指標庫!$H$9*ISNUMBER($AG1997)+01_指標庫!$H$10*ISNUMBER($AB1997)+01_指標庫!$H$11*ISNUMBER($AC1997)+01_指標庫!$H$12*ISNUMBER($AD1997)+01_指標庫!$H$13*ISNUMBER($AE1997)+01_指標庫!$H$14*ISNUMBER($I1997)+01_指標庫!$H$15*ISNUMBER($AH1997)+01_指標庫!$H$16*ISNUMBER($K1997)+01_指標庫!$H$17*ISNUMBER($AI1997)+01_指標庫!$H$18*ISNUMBER($AJ1997)+01_指標庫!$H$19*ISNUMBER($AK1997)+01_指標庫!$H$20*ISNUMBER($BB1997)+01_指標庫!$H$21*ISNUMBER($BC1997)</f>
        <v>51</v>
      </c>
      <c r="AX1997" s="59" t="n">
        <f aca="false">IF(AW1997=0,50,ROUND((01_指標庫!$H$4*IF(ISNUMBER($F1997),L1997,0)+01_指標庫!$H$5*IF(ISNUMBER($AA1997),AL1997,0)+01_指標庫!$H$6*IF(ISNUMBER($G1997),M1997,0)+01_指標庫!$H$7*IF(ISNUMBER($H1997),N1997,0)+01_指標庫!$H$8*IF(ISNUMBER($AF1997),AQ1997,0)+01_指標庫!$H$9*IF(ISNUMBER($AG1997),AR1997,0)+01_指標庫!$H$10*IF(ISNUMBER($AB1997),AM1997,0)+01_指標庫!$H$11*IF(ISNUMBER($AC1997),AN1997,0)+01_指標庫!$H$12*IF(ISNUMBER($AD1997),AO1997,0)+01_指標庫!$H$13*IF(ISNUMBER($AE1997),AP1997,0)+01_指標庫!$H$14*IF(ISNUMBER($I1997),O1997,0)+01_指標庫!$H$15*IF(ISNUMBER($AH1997),AS1997,0)+01_指標庫!$H$16*IF(ISNUMBER($K1997),P1997,0)+01_指標庫!$H$17*IF(ISNUMBER($AI1997),AT1997,0)+01_指標庫!$H$18*IF(ISNUMBER($AJ1997),AU1997,0)+01_指標庫!$H$19*IF(ISNUMBER($AK1997),AV1997,0)+01_指標庫!$H$20*IF(ISNUMBER($BB1997),BB1997,0)+01_指標庫!$H$21*IF(ISNUMBER($BC1997),BC1997,0))/AW1997,1))</f>
        <v>89.2</v>
      </c>
      <c r="AY1997" s="60"/>
      <c r="AZ1997" s="60"/>
      <c r="BA1997" s="58" t="n">
        <f aca="false">AVERAGE($E1993:$E1997)/AVERAGE($E1988:$E1997)-1</f>
        <v>0.00438305382479554</v>
      </c>
      <c r="BB1997" s="59" t="n">
        <f aca="false">IF(ISNUMBER($BA1997),IF(OR($S1997&lt;=-0.03,$BA1997&lt;-0.003),0,IF(OR($S1997&lt;=-0.02,$BA1997&lt;0.01),50,100)),"")</f>
        <v>50</v>
      </c>
      <c r="BC1997" s="0" t="str">
        <f aca="false">IF(OR(COUNT($AZ1997)=0,COUNT($AZ1996)=0),"",IF(OR($AY1997/$AZ1996-1&lt;=-0.03,$AZ1997/$AZ1996-1&lt;=-0.045,IF(COUNT($AZ1988:$AZ1997)=10,AVERAGE($AZ1993:$AZ1997)/AVERAGE($AZ1988:$AZ1997)-1&lt;-0.01,FALSE())),0,IF(OR($AZ1997/$AZ1996-1&lt;=-0.02,IF(COUNT($AZ1988:$AZ1997)=10,AVERAGE($AZ1993:$AZ1997)/AVERAGE($AZ1988:$AZ1997)-1&lt;0.005,FALSE())),50,100)))</f>
        <v/>
      </c>
    </row>
    <row r="1998" customFormat="false" ht="15" hidden="false" customHeight="true" outlineLevel="0" collapsed="false">
      <c r="A1998" s="47" t="n">
        <v>1994</v>
      </c>
      <c r="B1998" s="48" t="n">
        <v>45453</v>
      </c>
      <c r="C1998" s="47" t="n">
        <v>2024</v>
      </c>
      <c r="D1998" s="49" t="s">
        <v>236</v>
      </c>
      <c r="E1998" s="50" t="n">
        <v>19074.67</v>
      </c>
      <c r="F1998" s="51" t="n">
        <v>0.136297</v>
      </c>
      <c r="G1998" s="51" t="n">
        <v>0</v>
      </c>
      <c r="H1998" s="52" t="n">
        <v>0.7551</v>
      </c>
      <c r="I1998" s="53" t="n">
        <v>315</v>
      </c>
      <c r="J1998" s="47" t="s">
        <v>235</v>
      </c>
      <c r="K1998" s="54" t="n">
        <v>12.74</v>
      </c>
      <c r="L1998" s="55" t="n">
        <f aca="false">IF(COUNT(F1998)=0,50,IF(F1998&gt;=0,100,IF(F1998&gt;=-0.02,50,0)))</f>
        <v>100</v>
      </c>
      <c r="M1998" s="55" t="n">
        <f aca="false">IF(COUNT(G1998)=0,50,IF(G1998&gt;-0.06,100,IF(G1998&gt;-0.15,50,0)))</f>
        <v>100</v>
      </c>
      <c r="N1998" s="55" t="n">
        <f aca="false">IF(COUNT(H1998)=0,50,IF(H1998&gt;=0.6,100,IF(H1998&gt;=0.4,50,0)))</f>
        <v>100</v>
      </c>
      <c r="O1998" s="55" t="n">
        <f aca="false">IF(COUNT(I1998)=0,50,IF(J1998="proxy_vix",50,IF(I1998&lt;350,100,IF(I1998&lt;=450,50,0))))</f>
        <v>100</v>
      </c>
      <c r="P1998" s="55" t="n">
        <f aca="false">IF(COUNT(K1998)=0,50,IF(K1998&lt;20,100,IF(K1998&lt;=25,50,0)))</f>
        <v>100</v>
      </c>
      <c r="Q1998" s="54"/>
      <c r="R1998" s="47"/>
      <c r="S1998" s="51" t="n">
        <f aca="false">$E1998/$E1997-1</f>
        <v>0.00387980600969939</v>
      </c>
      <c r="T1998" s="56" t="n">
        <f aca="false">$K1998/$K1997-1</f>
        <v>0.0425531914893618</v>
      </c>
      <c r="V1998" s="57"/>
      <c r="W1998" s="57"/>
      <c r="Y1998" s="1" t="str">
        <f aca="false">IF(AX1998&gt;=70,"EASY",IF(AX1998&gt;40,"UNCERTAIN","HARD"))</f>
        <v>EASY</v>
      </c>
      <c r="AA1998" s="58" t="n">
        <f aca="false">IF($A1998&lt;200,"",AVERAGE($E1949:$E1998)/AVERAGE($E1799:$E1998)-1)</f>
        <v>0.0820413959862771</v>
      </c>
      <c r="AB1998" s="59" t="n">
        <f aca="false">LOOKUP($B1998,07_L1政策步階!$A$4:$A$14,07_L1政策步階!$C$4:$C$14)</f>
        <v>0</v>
      </c>
      <c r="AC1998" s="57"/>
      <c r="AD1998" s="57"/>
      <c r="AE1998" s="57"/>
      <c r="AF1998" s="57"/>
      <c r="AG1998" s="57"/>
      <c r="AH1998" s="57"/>
      <c r="AI1998" s="57"/>
      <c r="AJ1998" s="57"/>
      <c r="AK1998" s="57"/>
      <c r="AL1998" s="59" t="n">
        <f aca="false">IF(ISNUMBER($AA1998),IF($AA1998&gt;=0.005,100,IF($AA1998&gt;=-0.015,50,0)),"")</f>
        <v>100</v>
      </c>
      <c r="AM1998" s="59" t="n">
        <f aca="false">IF(ISNUMBER($AB1998),IF($AB1998=1,100,IF($AB1998=0,50,0)),"")</f>
        <v>50</v>
      </c>
      <c r="AN1998" s="0" t="str">
        <f aca="false">IF(ISNUMBER($AC1998),IF($AC1998&gt;=0.001,100,IF($AC1998&gt;=-0.003,50,0)),"")</f>
        <v/>
      </c>
      <c r="AO1998" s="0" t="str">
        <f aca="false">IF(ISNUMBER($AD1998),IF($AD1998&gt;=0.04,100,IF($AD1998&gt;=0,50,0)),"")</f>
        <v/>
      </c>
      <c r="AP1998" s="0" t="str">
        <f aca="false">IF(ISNUMBER($AE1998),IF($AE1998&gt;=25,100,IF($AE1998&gt;=-75,50,0)),"")</f>
        <v/>
      </c>
      <c r="AQ1998" s="0" t="str">
        <f aca="false">IF(ISNUMBER($AF1998),IF($AF1998&gt;0,100,IF($AF1998&gt;=-50,50,0)),"")</f>
        <v/>
      </c>
      <c r="AR1998" s="0" t="str">
        <f aca="false">IF(ISNUMBER($AG1998),IF($AG1998=1,100,IF($AG1998=0,50,0)),"")</f>
        <v/>
      </c>
      <c r="AS1998" s="0" t="str">
        <f aca="false">IF(ISNUMBER($AH1998),IF($AH1998&lt;0,100,IF($AH1998&lt;=20,50,0)),"")</f>
        <v/>
      </c>
      <c r="AT1998" s="0" t="str">
        <f aca="false">IF(ISNUMBER($AI1998),IF($AI1998&lt;0.95,100,IF($AI1998&lt;=1,50,0)),"")</f>
        <v/>
      </c>
      <c r="AU1998" s="0" t="str">
        <f aca="false">IF(ISNUMBER($AJ1998),IF($AJ1998&lt;30,0,IF($AJ1998&lt;40,50,IF($AJ1998&lt;=90,100,50))),"")</f>
        <v/>
      </c>
      <c r="AV1998" s="0" t="str">
        <f aca="false">IF(ISNUMBER($AK1998),IF($AK1998&gt;-0.2,100,IF($AK1998&gt;=-0.4,50,0)),"")</f>
        <v/>
      </c>
      <c r="AW1998" s="59" t="n">
        <f aca="false">01_指標庫!$H$4*ISNUMBER($F1998)+01_指標庫!$H$5*ISNUMBER($AA1998)+01_指標庫!$H$6*ISNUMBER($G1998)+01_指標庫!$H$7*ISNUMBER($H1998)+01_指標庫!$H$8*ISNUMBER($AF1998)+01_指標庫!$H$9*ISNUMBER($AG1998)+01_指標庫!$H$10*ISNUMBER($AB1998)+01_指標庫!$H$11*ISNUMBER($AC1998)+01_指標庫!$H$12*ISNUMBER($AD1998)+01_指標庫!$H$13*ISNUMBER($AE1998)+01_指標庫!$H$14*ISNUMBER($I1998)+01_指標庫!$H$15*ISNUMBER($AH1998)+01_指標庫!$H$16*ISNUMBER($K1998)+01_指標庫!$H$17*ISNUMBER($AI1998)+01_指標庫!$H$18*ISNUMBER($AJ1998)+01_指標庫!$H$19*ISNUMBER($AK1998)+01_指標庫!$H$20*ISNUMBER($BB1998)+01_指標庫!$H$21*ISNUMBER($BC1998)</f>
        <v>51</v>
      </c>
      <c r="AX1998" s="59" t="n">
        <f aca="false">IF(AW1998=0,50,ROUND((01_指標庫!$H$4*IF(ISNUMBER($F1998),L1998,0)+01_指標庫!$H$5*IF(ISNUMBER($AA1998),AL1998,0)+01_指標庫!$H$6*IF(ISNUMBER($G1998),M1998,0)+01_指標庫!$H$7*IF(ISNUMBER($H1998),N1998,0)+01_指標庫!$H$8*IF(ISNUMBER($AF1998),AQ1998,0)+01_指標庫!$H$9*IF(ISNUMBER($AG1998),AR1998,0)+01_指標庫!$H$10*IF(ISNUMBER($AB1998),AM1998,0)+01_指標庫!$H$11*IF(ISNUMBER($AC1998),AN1998,0)+01_指標庫!$H$12*IF(ISNUMBER($AD1998),AO1998,0)+01_指標庫!$H$13*IF(ISNUMBER($AE1998),AP1998,0)+01_指標庫!$H$14*IF(ISNUMBER($I1998),O1998,0)+01_指標庫!$H$15*IF(ISNUMBER($AH1998),AS1998,0)+01_指標庫!$H$16*IF(ISNUMBER($K1998),P1998,0)+01_指標庫!$H$17*IF(ISNUMBER($AI1998),AT1998,0)+01_指標庫!$H$18*IF(ISNUMBER($AJ1998),AU1998,0)+01_指標庫!$H$19*IF(ISNUMBER($AK1998),AV1998,0)+01_指標庫!$H$20*IF(ISNUMBER($BB1998),BB1998,0)+01_指標庫!$H$21*IF(ISNUMBER($BC1998),BC1998,0))/AW1998,1))</f>
        <v>89.2</v>
      </c>
      <c r="AY1998" s="60"/>
      <c r="AZ1998" s="60"/>
      <c r="BA1998" s="58" t="n">
        <f aca="false">AVERAGE($E1994:$E1998)/AVERAGE($E1989:$E1998)-1</f>
        <v>0.00799828063259933</v>
      </c>
      <c r="BB1998" s="59" t="n">
        <f aca="false">IF(ISNUMBER($BA1998),IF(OR($S1998&lt;=-0.03,$BA1998&lt;-0.003),0,IF(OR($S1998&lt;=-0.02,$BA1998&lt;0.01),50,100)),"")</f>
        <v>50</v>
      </c>
      <c r="BC1998" s="0" t="str">
        <f aca="false">IF(OR(COUNT($AZ1998)=0,COUNT($AZ1997)=0),"",IF(OR($AY1998/$AZ1997-1&lt;=-0.03,$AZ1998/$AZ1997-1&lt;=-0.045,IF(COUNT($AZ1989:$AZ1998)=10,AVERAGE($AZ1994:$AZ1998)/AVERAGE($AZ1989:$AZ1998)-1&lt;-0.01,FALSE())),0,IF(OR($AZ1998/$AZ1997-1&lt;=-0.02,IF(COUNT($AZ1989:$AZ1998)=10,AVERAGE($AZ1994:$AZ1998)/AVERAGE($AZ1989:$AZ1998)-1&lt;0.005,FALSE())),50,100)))</f>
        <v/>
      </c>
    </row>
    <row r="1999" customFormat="false" ht="15" hidden="false" customHeight="true" outlineLevel="0" collapsed="false">
      <c r="A1999" s="47" t="n">
        <v>1995</v>
      </c>
      <c r="B1999" s="48" t="n">
        <v>45454</v>
      </c>
      <c r="C1999" s="47" t="n">
        <v>2024</v>
      </c>
      <c r="D1999" s="49" t="s">
        <v>237</v>
      </c>
      <c r="E1999" s="50" t="n">
        <v>19210.18</v>
      </c>
      <c r="F1999" s="51" t="n">
        <v>0.142874</v>
      </c>
      <c r="G1999" s="51" t="n">
        <v>0</v>
      </c>
      <c r="H1999" s="52" t="n">
        <v>0.7755</v>
      </c>
      <c r="I1999" s="53" t="n">
        <v>319</v>
      </c>
      <c r="J1999" s="47" t="s">
        <v>235</v>
      </c>
      <c r="K1999" s="54" t="n">
        <v>12.85</v>
      </c>
      <c r="L1999" s="55" t="n">
        <f aca="false">IF(COUNT(F1999)=0,50,IF(F1999&gt;=0,100,IF(F1999&gt;=-0.02,50,0)))</f>
        <v>100</v>
      </c>
      <c r="M1999" s="55" t="n">
        <f aca="false">IF(COUNT(G1999)=0,50,IF(G1999&gt;-0.06,100,IF(G1999&gt;-0.15,50,0)))</f>
        <v>100</v>
      </c>
      <c r="N1999" s="55" t="n">
        <f aca="false">IF(COUNT(H1999)=0,50,IF(H1999&gt;=0.6,100,IF(H1999&gt;=0.4,50,0)))</f>
        <v>100</v>
      </c>
      <c r="O1999" s="55" t="n">
        <f aca="false">IF(COUNT(I1999)=0,50,IF(J1999="proxy_vix",50,IF(I1999&lt;350,100,IF(I1999&lt;=450,50,0))))</f>
        <v>100</v>
      </c>
      <c r="P1999" s="55" t="n">
        <f aca="false">IF(COUNT(K1999)=0,50,IF(K1999&lt;20,100,IF(K1999&lt;=25,50,0)))</f>
        <v>100</v>
      </c>
      <c r="Q1999" s="54"/>
      <c r="R1999" s="47"/>
      <c r="S1999" s="51" t="n">
        <f aca="false">$E1999/$E1998-1</f>
        <v>0.00710418581291328</v>
      </c>
      <c r="T1999" s="56" t="n">
        <f aca="false">$K1999/$K1998-1</f>
        <v>0.00863422291993721</v>
      </c>
      <c r="V1999" s="57"/>
      <c r="W1999" s="57"/>
      <c r="Y1999" s="1" t="str">
        <f aca="false">IF(AX1999&gt;=70,"EASY",IF(AX1999&gt;40,"UNCERTAIN","HARD"))</f>
        <v>EASY</v>
      </c>
      <c r="AA1999" s="58" t="n">
        <f aca="false">IF($A1999&lt;200,"",AVERAGE($E1950:$E1999)/AVERAGE($E1800:$E1999)-1)</f>
        <v>0.0817182624593871</v>
      </c>
      <c r="AB1999" s="59" t="n">
        <f aca="false">LOOKUP($B1999,07_L1政策步階!$A$4:$A$14,07_L1政策步階!$C$4:$C$14)</f>
        <v>0</v>
      </c>
      <c r="AC1999" s="57"/>
      <c r="AD1999" s="57"/>
      <c r="AE1999" s="57"/>
      <c r="AF1999" s="57"/>
      <c r="AG1999" s="57"/>
      <c r="AH1999" s="57"/>
      <c r="AI1999" s="57"/>
      <c r="AJ1999" s="57"/>
      <c r="AK1999" s="57"/>
      <c r="AL1999" s="59" t="n">
        <f aca="false">IF(ISNUMBER($AA1999),IF($AA1999&gt;=0.005,100,IF($AA1999&gt;=-0.015,50,0)),"")</f>
        <v>100</v>
      </c>
      <c r="AM1999" s="59" t="n">
        <f aca="false">IF(ISNUMBER($AB1999),IF($AB1999=1,100,IF($AB1999=0,50,0)),"")</f>
        <v>50</v>
      </c>
      <c r="AN1999" s="0" t="str">
        <f aca="false">IF(ISNUMBER($AC1999),IF($AC1999&gt;=0.001,100,IF($AC1999&gt;=-0.003,50,0)),"")</f>
        <v/>
      </c>
      <c r="AO1999" s="0" t="str">
        <f aca="false">IF(ISNUMBER($AD1999),IF($AD1999&gt;=0.04,100,IF($AD1999&gt;=0,50,0)),"")</f>
        <v/>
      </c>
      <c r="AP1999" s="0" t="str">
        <f aca="false">IF(ISNUMBER($AE1999),IF($AE1999&gt;=25,100,IF($AE1999&gt;=-75,50,0)),"")</f>
        <v/>
      </c>
      <c r="AQ1999" s="0" t="str">
        <f aca="false">IF(ISNUMBER($AF1999),IF($AF1999&gt;0,100,IF($AF1999&gt;=-50,50,0)),"")</f>
        <v/>
      </c>
      <c r="AR1999" s="0" t="str">
        <f aca="false">IF(ISNUMBER($AG1999),IF($AG1999=1,100,IF($AG1999=0,50,0)),"")</f>
        <v/>
      </c>
      <c r="AS1999" s="0" t="str">
        <f aca="false">IF(ISNUMBER($AH1999),IF($AH1999&lt;0,100,IF($AH1999&lt;=20,50,0)),"")</f>
        <v/>
      </c>
      <c r="AT1999" s="0" t="str">
        <f aca="false">IF(ISNUMBER($AI1999),IF($AI1999&lt;0.95,100,IF($AI1999&lt;=1,50,0)),"")</f>
        <v/>
      </c>
      <c r="AU1999" s="0" t="str">
        <f aca="false">IF(ISNUMBER($AJ1999),IF($AJ1999&lt;30,0,IF($AJ1999&lt;40,50,IF($AJ1999&lt;=90,100,50))),"")</f>
        <v/>
      </c>
      <c r="AV1999" s="0" t="str">
        <f aca="false">IF(ISNUMBER($AK1999),IF($AK1999&gt;-0.2,100,IF($AK1999&gt;=-0.4,50,0)),"")</f>
        <v/>
      </c>
      <c r="AW1999" s="59" t="n">
        <f aca="false">01_指標庫!$H$4*ISNUMBER($F1999)+01_指標庫!$H$5*ISNUMBER($AA1999)+01_指標庫!$H$6*ISNUMBER($G1999)+01_指標庫!$H$7*ISNUMBER($H1999)+01_指標庫!$H$8*ISNUMBER($AF1999)+01_指標庫!$H$9*ISNUMBER($AG1999)+01_指標庫!$H$10*ISNUMBER($AB1999)+01_指標庫!$H$11*ISNUMBER($AC1999)+01_指標庫!$H$12*ISNUMBER($AD1999)+01_指標庫!$H$13*ISNUMBER($AE1999)+01_指標庫!$H$14*ISNUMBER($I1999)+01_指標庫!$H$15*ISNUMBER($AH1999)+01_指標庫!$H$16*ISNUMBER($K1999)+01_指標庫!$H$17*ISNUMBER($AI1999)+01_指標庫!$H$18*ISNUMBER($AJ1999)+01_指標庫!$H$19*ISNUMBER($AK1999)+01_指標庫!$H$20*ISNUMBER($BB1999)+01_指標庫!$H$21*ISNUMBER($BC1999)</f>
        <v>51</v>
      </c>
      <c r="AX1999" s="59" t="n">
        <f aca="false">IF(AW1999=0,50,ROUND((01_指標庫!$H$4*IF(ISNUMBER($F1999),L1999,0)+01_指標庫!$H$5*IF(ISNUMBER($AA1999),AL1999,0)+01_指標庫!$H$6*IF(ISNUMBER($G1999),M1999,0)+01_指標庫!$H$7*IF(ISNUMBER($H1999),N1999,0)+01_指標庫!$H$8*IF(ISNUMBER($AF1999),AQ1999,0)+01_指標庫!$H$9*IF(ISNUMBER($AG1999),AR1999,0)+01_指標庫!$H$10*IF(ISNUMBER($AB1999),AM1999,0)+01_指標庫!$H$11*IF(ISNUMBER($AC1999),AN1999,0)+01_指標庫!$H$12*IF(ISNUMBER($AD1999),AO1999,0)+01_指標庫!$H$13*IF(ISNUMBER($AE1999),AP1999,0)+01_指標庫!$H$14*IF(ISNUMBER($I1999),O1999,0)+01_指標庫!$H$15*IF(ISNUMBER($AH1999),AS1999,0)+01_指標庫!$H$16*IF(ISNUMBER($K1999),P1999,0)+01_指標庫!$H$17*IF(ISNUMBER($AI1999),AT1999,0)+01_指標庫!$H$18*IF(ISNUMBER($AJ1999),AU1999,0)+01_指標庫!$H$19*IF(ISNUMBER($AK1999),AV1999,0)+01_指標庫!$H$20*IF(ISNUMBER($BB1999),BB1999,0)+01_指標庫!$H$21*IF(ISNUMBER($BC1999),BC1999,0))/AW1999,1))</f>
        <v>95.1</v>
      </c>
      <c r="AY1999" s="60"/>
      <c r="AZ1999" s="60"/>
      <c r="BA1999" s="58" t="n">
        <f aca="false">AVERAGE($E1995:$E1999)/AVERAGE($E1990:$E1999)-1</f>
        <v>0.0120703311200561</v>
      </c>
      <c r="BB1999" s="59" t="n">
        <f aca="false">IF(ISNUMBER($BA1999),IF(OR($S1999&lt;=-0.03,$BA1999&lt;-0.003),0,IF(OR($S1999&lt;=-0.02,$BA1999&lt;0.01),50,100)),"")</f>
        <v>100</v>
      </c>
      <c r="BC1999" s="0" t="str">
        <f aca="false">IF(OR(COUNT($AZ1999)=0,COUNT($AZ1998)=0),"",IF(OR($AY1999/$AZ1998-1&lt;=-0.03,$AZ1999/$AZ1998-1&lt;=-0.045,IF(COUNT($AZ1990:$AZ1999)=10,AVERAGE($AZ1995:$AZ1999)/AVERAGE($AZ1990:$AZ1999)-1&lt;-0.01,FALSE())),0,IF(OR($AZ1999/$AZ1998-1&lt;=-0.02,IF(COUNT($AZ1990:$AZ1999)=10,AVERAGE($AZ1995:$AZ1999)/AVERAGE($AZ1990:$AZ1999)-1&lt;0.005,FALSE())),50,100)))</f>
        <v/>
      </c>
    </row>
    <row r="2000" customFormat="false" ht="15" hidden="false" customHeight="true" outlineLevel="0" collapsed="false">
      <c r="A2000" s="47" t="n">
        <v>1996</v>
      </c>
      <c r="B2000" s="48" t="n">
        <v>45455</v>
      </c>
      <c r="C2000" s="47" t="n">
        <v>2024</v>
      </c>
      <c r="D2000" s="49" t="s">
        <v>238</v>
      </c>
      <c r="E2000" s="50" t="n">
        <v>19465.18</v>
      </c>
      <c r="F2000" s="51" t="n">
        <v>0.156488</v>
      </c>
      <c r="G2000" s="51" t="n">
        <v>0</v>
      </c>
      <c r="H2000" s="52" t="n">
        <v>0.7755</v>
      </c>
      <c r="I2000" s="53" t="n">
        <v>309</v>
      </c>
      <c r="J2000" s="47" t="s">
        <v>235</v>
      </c>
      <c r="K2000" s="54" t="n">
        <v>12.04</v>
      </c>
      <c r="L2000" s="55" t="n">
        <f aca="false">IF(COUNT(F2000)=0,50,IF(F2000&gt;=0,100,IF(F2000&gt;=-0.02,50,0)))</f>
        <v>100</v>
      </c>
      <c r="M2000" s="55" t="n">
        <f aca="false">IF(COUNT(G2000)=0,50,IF(G2000&gt;-0.06,100,IF(G2000&gt;-0.15,50,0)))</f>
        <v>100</v>
      </c>
      <c r="N2000" s="55" t="n">
        <f aca="false">IF(COUNT(H2000)=0,50,IF(H2000&gt;=0.6,100,IF(H2000&gt;=0.4,50,0)))</f>
        <v>100</v>
      </c>
      <c r="O2000" s="55" t="n">
        <f aca="false">IF(COUNT(I2000)=0,50,IF(J2000="proxy_vix",50,IF(I2000&lt;350,100,IF(I2000&lt;=450,50,0))))</f>
        <v>100</v>
      </c>
      <c r="P2000" s="55" t="n">
        <f aca="false">IF(COUNT(K2000)=0,50,IF(K2000&lt;20,100,IF(K2000&lt;=25,50,0)))</f>
        <v>100</v>
      </c>
      <c r="Q2000" s="54"/>
      <c r="R2000" s="47"/>
      <c r="S2000" s="51" t="n">
        <f aca="false">$E2000/$E1999-1</f>
        <v>0.0132742119022311</v>
      </c>
      <c r="T2000" s="56" t="n">
        <f aca="false">$K2000/$K1999-1</f>
        <v>-0.0630350194552529</v>
      </c>
      <c r="V2000" s="57"/>
      <c r="W2000" s="57"/>
      <c r="Y2000" s="1" t="str">
        <f aca="false">IF(AX2000&gt;=70,"EASY",IF(AX2000&gt;40,"UNCERTAIN","HARD"))</f>
        <v>EASY</v>
      </c>
      <c r="AA2000" s="58" t="n">
        <f aca="false">IF($A2000&lt;200,"",AVERAGE($E1951:$E2000)/AVERAGE($E1801:$E2000)-1)</f>
        <v>0.0818610352258671</v>
      </c>
      <c r="AB2000" s="59" t="n">
        <f aca="false">LOOKUP($B2000,07_L1政策步階!$A$4:$A$14,07_L1政策步階!$C$4:$C$14)</f>
        <v>0</v>
      </c>
      <c r="AC2000" s="57"/>
      <c r="AD2000" s="57"/>
      <c r="AE2000" s="57"/>
      <c r="AF2000" s="57"/>
      <c r="AG2000" s="57"/>
      <c r="AH2000" s="57"/>
      <c r="AI2000" s="57"/>
      <c r="AJ2000" s="57"/>
      <c r="AK2000" s="57"/>
      <c r="AL2000" s="59" t="n">
        <f aca="false">IF(ISNUMBER($AA2000),IF($AA2000&gt;=0.005,100,IF($AA2000&gt;=-0.015,50,0)),"")</f>
        <v>100</v>
      </c>
      <c r="AM2000" s="59" t="n">
        <f aca="false">IF(ISNUMBER($AB2000),IF($AB2000=1,100,IF($AB2000=0,50,0)),"")</f>
        <v>50</v>
      </c>
      <c r="AN2000" s="0" t="str">
        <f aca="false">IF(ISNUMBER($AC2000),IF($AC2000&gt;=0.001,100,IF($AC2000&gt;=-0.003,50,0)),"")</f>
        <v/>
      </c>
      <c r="AO2000" s="0" t="str">
        <f aca="false">IF(ISNUMBER($AD2000),IF($AD2000&gt;=0.04,100,IF($AD2000&gt;=0,50,0)),"")</f>
        <v/>
      </c>
      <c r="AP2000" s="0" t="str">
        <f aca="false">IF(ISNUMBER($AE2000),IF($AE2000&gt;=25,100,IF($AE2000&gt;=-75,50,0)),"")</f>
        <v/>
      </c>
      <c r="AQ2000" s="0" t="str">
        <f aca="false">IF(ISNUMBER($AF2000),IF($AF2000&gt;0,100,IF($AF2000&gt;=-50,50,0)),"")</f>
        <v/>
      </c>
      <c r="AR2000" s="0" t="str">
        <f aca="false">IF(ISNUMBER($AG2000),IF($AG2000=1,100,IF($AG2000=0,50,0)),"")</f>
        <v/>
      </c>
      <c r="AS2000" s="0" t="str">
        <f aca="false">IF(ISNUMBER($AH2000),IF($AH2000&lt;0,100,IF($AH2000&lt;=20,50,0)),"")</f>
        <v/>
      </c>
      <c r="AT2000" s="0" t="str">
        <f aca="false">IF(ISNUMBER($AI2000),IF($AI2000&lt;0.95,100,IF($AI2000&lt;=1,50,0)),"")</f>
        <v/>
      </c>
      <c r="AU2000" s="0" t="str">
        <f aca="false">IF(ISNUMBER($AJ2000),IF($AJ2000&lt;30,0,IF($AJ2000&lt;40,50,IF($AJ2000&lt;=90,100,50))),"")</f>
        <v/>
      </c>
      <c r="AV2000" s="0" t="str">
        <f aca="false">IF(ISNUMBER($AK2000),IF($AK2000&gt;-0.2,100,IF($AK2000&gt;=-0.4,50,0)),"")</f>
        <v/>
      </c>
      <c r="AW2000" s="59" t="n">
        <f aca="false">01_指標庫!$H$4*ISNUMBER($F2000)+01_指標庫!$H$5*ISNUMBER($AA2000)+01_指標庫!$H$6*ISNUMBER($G2000)+01_指標庫!$H$7*ISNUMBER($H2000)+01_指標庫!$H$8*ISNUMBER($AF2000)+01_指標庫!$H$9*ISNUMBER($AG2000)+01_指標庫!$H$10*ISNUMBER($AB2000)+01_指標庫!$H$11*ISNUMBER($AC2000)+01_指標庫!$H$12*ISNUMBER($AD2000)+01_指標庫!$H$13*ISNUMBER($AE2000)+01_指標庫!$H$14*ISNUMBER($I2000)+01_指標庫!$H$15*ISNUMBER($AH2000)+01_指標庫!$H$16*ISNUMBER($K2000)+01_指標庫!$H$17*ISNUMBER($AI2000)+01_指標庫!$H$18*ISNUMBER($AJ2000)+01_指標庫!$H$19*ISNUMBER($AK2000)+01_指標庫!$H$20*ISNUMBER($BB2000)+01_指標庫!$H$21*ISNUMBER($BC2000)</f>
        <v>51</v>
      </c>
      <c r="AX2000" s="59" t="n">
        <f aca="false">IF(AW2000=0,50,ROUND((01_指標庫!$H$4*IF(ISNUMBER($F2000),L2000,0)+01_指標庫!$H$5*IF(ISNUMBER($AA2000),AL2000,0)+01_指標庫!$H$6*IF(ISNUMBER($G2000),M2000,0)+01_指標庫!$H$7*IF(ISNUMBER($H2000),N2000,0)+01_指標庫!$H$8*IF(ISNUMBER($AF2000),AQ2000,0)+01_指標庫!$H$9*IF(ISNUMBER($AG2000),AR2000,0)+01_指標庫!$H$10*IF(ISNUMBER($AB2000),AM2000,0)+01_指標庫!$H$11*IF(ISNUMBER($AC2000),AN2000,0)+01_指標庫!$H$12*IF(ISNUMBER($AD2000),AO2000,0)+01_指標庫!$H$13*IF(ISNUMBER($AE2000),AP2000,0)+01_指標庫!$H$14*IF(ISNUMBER($I2000),O2000,0)+01_指標庫!$H$15*IF(ISNUMBER($AH2000),AS2000,0)+01_指標庫!$H$16*IF(ISNUMBER($K2000),P2000,0)+01_指標庫!$H$17*IF(ISNUMBER($AI2000),AT2000,0)+01_指標庫!$H$18*IF(ISNUMBER($AJ2000),AU2000,0)+01_指標庫!$H$19*IF(ISNUMBER($AK2000),AV2000,0)+01_指標庫!$H$20*IF(ISNUMBER($BB2000),BB2000,0)+01_指標庫!$H$21*IF(ISNUMBER($BC2000),BC2000,0))/AW2000,1))</f>
        <v>95.1</v>
      </c>
      <c r="AY2000" s="60"/>
      <c r="AZ2000" s="60"/>
      <c r="BA2000" s="58" t="n">
        <f aca="false">AVERAGE($E1996:$E2000)/AVERAGE($E1991:$E2000)-1</f>
        <v>0.0127208476081582</v>
      </c>
      <c r="BB2000" s="59" t="n">
        <f aca="false">IF(ISNUMBER($BA2000),IF(OR($S2000&lt;=-0.03,$BA2000&lt;-0.003),0,IF(OR($S2000&lt;=-0.02,$BA2000&lt;0.01),50,100)),"")</f>
        <v>100</v>
      </c>
      <c r="BC2000" s="0" t="str">
        <f aca="false">IF(OR(COUNT($AZ2000)=0,COUNT($AZ1999)=0),"",IF(OR($AY2000/$AZ1999-1&lt;=-0.03,$AZ2000/$AZ1999-1&lt;=-0.045,IF(COUNT($AZ1991:$AZ2000)=10,AVERAGE($AZ1996:$AZ2000)/AVERAGE($AZ1991:$AZ2000)-1&lt;-0.01,FALSE())),0,IF(OR($AZ2000/$AZ1999-1&lt;=-0.02,IF(COUNT($AZ1991:$AZ2000)=10,AVERAGE($AZ1996:$AZ2000)/AVERAGE($AZ1991:$AZ2000)-1&lt;0.005,FALSE())),50,100)))</f>
        <v/>
      </c>
    </row>
    <row r="2001" customFormat="false" ht="15" hidden="false" customHeight="true" outlineLevel="0" collapsed="false">
      <c r="A2001" s="47" t="n">
        <v>1997</v>
      </c>
      <c r="B2001" s="48" t="n">
        <v>45456</v>
      </c>
      <c r="C2001" s="47" t="n">
        <v>2024</v>
      </c>
      <c r="D2001" s="49" t="s">
        <v>239</v>
      </c>
      <c r="E2001" s="50" t="n">
        <v>19576.92</v>
      </c>
      <c r="F2001" s="51" t="n">
        <v>0.161566</v>
      </c>
      <c r="G2001" s="51" t="n">
        <v>0</v>
      </c>
      <c r="H2001" s="52" t="n">
        <v>0.7755</v>
      </c>
      <c r="I2001" s="53" t="n">
        <v>320</v>
      </c>
      <c r="J2001" s="47" t="s">
        <v>235</v>
      </c>
      <c r="K2001" s="54" t="n">
        <v>11.94</v>
      </c>
      <c r="L2001" s="55" t="n">
        <f aca="false">IF(COUNT(F2001)=0,50,IF(F2001&gt;=0,100,IF(F2001&gt;=-0.02,50,0)))</f>
        <v>100</v>
      </c>
      <c r="M2001" s="55" t="n">
        <f aca="false">IF(COUNT(G2001)=0,50,IF(G2001&gt;-0.06,100,IF(G2001&gt;-0.15,50,0)))</f>
        <v>100</v>
      </c>
      <c r="N2001" s="55" t="n">
        <f aca="false">IF(COUNT(H2001)=0,50,IF(H2001&gt;=0.6,100,IF(H2001&gt;=0.4,50,0)))</f>
        <v>100</v>
      </c>
      <c r="O2001" s="55" t="n">
        <f aca="false">IF(COUNT(I2001)=0,50,IF(J2001="proxy_vix",50,IF(I2001&lt;350,100,IF(I2001&lt;=450,50,0))))</f>
        <v>100</v>
      </c>
      <c r="P2001" s="55" t="n">
        <f aca="false">IF(COUNT(K2001)=0,50,IF(K2001&lt;20,100,IF(K2001&lt;=25,50,0)))</f>
        <v>100</v>
      </c>
      <c r="Q2001" s="54"/>
      <c r="R2001" s="47"/>
      <c r="S2001" s="51" t="n">
        <f aca="false">$E2001/$E2000-1</f>
        <v>0.00574050689487571</v>
      </c>
      <c r="T2001" s="56" t="n">
        <f aca="false">$K2001/$K2000-1</f>
        <v>-0.00830564784053156</v>
      </c>
      <c r="V2001" s="57"/>
      <c r="W2001" s="57"/>
      <c r="Y2001" s="1" t="str">
        <f aca="false">IF(AX2001&gt;=70,"EASY",IF(AX2001&gt;40,"UNCERTAIN","HARD"))</f>
        <v>EASY</v>
      </c>
      <c r="AA2001" s="58" t="n">
        <f aca="false">IF($A2001&lt;200,"",AVERAGE($E1952:$E2001)/AVERAGE($E1802:$E2001)-1)</f>
        <v>0.0820900869260677</v>
      </c>
      <c r="AB2001" s="59" t="n">
        <f aca="false">LOOKUP($B2001,07_L1政策步階!$A$4:$A$14,07_L1政策步階!$C$4:$C$14)</f>
        <v>0</v>
      </c>
      <c r="AC2001" s="57"/>
      <c r="AD2001" s="57"/>
      <c r="AE2001" s="57"/>
      <c r="AF2001" s="57"/>
      <c r="AG2001" s="57"/>
      <c r="AH2001" s="57"/>
      <c r="AI2001" s="57"/>
      <c r="AJ2001" s="57"/>
      <c r="AK2001" s="57"/>
      <c r="AL2001" s="59" t="n">
        <f aca="false">IF(ISNUMBER($AA2001),IF($AA2001&gt;=0.005,100,IF($AA2001&gt;=-0.015,50,0)),"")</f>
        <v>100</v>
      </c>
      <c r="AM2001" s="59" t="n">
        <f aca="false">IF(ISNUMBER($AB2001),IF($AB2001=1,100,IF($AB2001=0,50,0)),"")</f>
        <v>50</v>
      </c>
      <c r="AN2001" s="0" t="str">
        <f aca="false">IF(ISNUMBER($AC2001),IF($AC2001&gt;=0.001,100,IF($AC2001&gt;=-0.003,50,0)),"")</f>
        <v/>
      </c>
      <c r="AO2001" s="0" t="str">
        <f aca="false">IF(ISNUMBER($AD2001),IF($AD2001&gt;=0.04,100,IF($AD2001&gt;=0,50,0)),"")</f>
        <v/>
      </c>
      <c r="AP2001" s="0" t="str">
        <f aca="false">IF(ISNUMBER($AE2001),IF($AE2001&gt;=25,100,IF($AE2001&gt;=-75,50,0)),"")</f>
        <v/>
      </c>
      <c r="AQ2001" s="0" t="str">
        <f aca="false">IF(ISNUMBER($AF2001),IF($AF2001&gt;0,100,IF($AF2001&gt;=-50,50,0)),"")</f>
        <v/>
      </c>
      <c r="AR2001" s="0" t="str">
        <f aca="false">IF(ISNUMBER($AG2001),IF($AG2001=1,100,IF($AG2001=0,50,0)),"")</f>
        <v/>
      </c>
      <c r="AS2001" s="0" t="str">
        <f aca="false">IF(ISNUMBER($AH2001),IF($AH2001&lt;0,100,IF($AH2001&lt;=20,50,0)),"")</f>
        <v/>
      </c>
      <c r="AT2001" s="0" t="str">
        <f aca="false">IF(ISNUMBER($AI2001),IF($AI2001&lt;0.95,100,IF($AI2001&lt;=1,50,0)),"")</f>
        <v/>
      </c>
      <c r="AU2001" s="0" t="str">
        <f aca="false">IF(ISNUMBER($AJ2001),IF($AJ2001&lt;30,0,IF($AJ2001&lt;40,50,IF($AJ2001&lt;=90,100,50))),"")</f>
        <v/>
      </c>
      <c r="AV2001" s="0" t="str">
        <f aca="false">IF(ISNUMBER($AK2001),IF($AK2001&gt;-0.2,100,IF($AK2001&gt;=-0.4,50,0)),"")</f>
        <v/>
      </c>
      <c r="AW2001" s="59" t="n">
        <f aca="false">01_指標庫!$H$4*ISNUMBER($F2001)+01_指標庫!$H$5*ISNUMBER($AA2001)+01_指標庫!$H$6*ISNUMBER($G2001)+01_指標庫!$H$7*ISNUMBER($H2001)+01_指標庫!$H$8*ISNUMBER($AF2001)+01_指標庫!$H$9*ISNUMBER($AG2001)+01_指標庫!$H$10*ISNUMBER($AB2001)+01_指標庫!$H$11*ISNUMBER($AC2001)+01_指標庫!$H$12*ISNUMBER($AD2001)+01_指標庫!$H$13*ISNUMBER($AE2001)+01_指標庫!$H$14*ISNUMBER($I2001)+01_指標庫!$H$15*ISNUMBER($AH2001)+01_指標庫!$H$16*ISNUMBER($K2001)+01_指標庫!$H$17*ISNUMBER($AI2001)+01_指標庫!$H$18*ISNUMBER($AJ2001)+01_指標庫!$H$19*ISNUMBER($AK2001)+01_指標庫!$H$20*ISNUMBER($BB2001)+01_指標庫!$H$21*ISNUMBER($BC2001)</f>
        <v>51</v>
      </c>
      <c r="AX2001" s="59" t="n">
        <f aca="false">IF(AW2001=0,50,ROUND((01_指標庫!$H$4*IF(ISNUMBER($F2001),L2001,0)+01_指標庫!$H$5*IF(ISNUMBER($AA2001),AL2001,0)+01_指標庫!$H$6*IF(ISNUMBER($G2001),M2001,0)+01_指標庫!$H$7*IF(ISNUMBER($H2001),N2001,0)+01_指標庫!$H$8*IF(ISNUMBER($AF2001),AQ2001,0)+01_指標庫!$H$9*IF(ISNUMBER($AG2001),AR2001,0)+01_指標庫!$H$10*IF(ISNUMBER($AB2001),AM2001,0)+01_指標庫!$H$11*IF(ISNUMBER($AC2001),AN2001,0)+01_指標庫!$H$12*IF(ISNUMBER($AD2001),AO2001,0)+01_指標庫!$H$13*IF(ISNUMBER($AE2001),AP2001,0)+01_指標庫!$H$14*IF(ISNUMBER($I2001),O2001,0)+01_指標庫!$H$15*IF(ISNUMBER($AH2001),AS2001,0)+01_指標庫!$H$16*IF(ISNUMBER($K2001),P2001,0)+01_指標庫!$H$17*IF(ISNUMBER($AI2001),AT2001,0)+01_指標庫!$H$18*IF(ISNUMBER($AJ2001),AU2001,0)+01_指標庫!$H$19*IF(ISNUMBER($AK2001),AV2001,0)+01_指標庫!$H$20*IF(ISNUMBER($BB2001),BB2001,0)+01_指標庫!$H$21*IF(ISNUMBER($BC2001),BC2001,0))/AW2001,1))</f>
        <v>95.1</v>
      </c>
      <c r="AY2001" s="60"/>
      <c r="AZ2001" s="60"/>
      <c r="BA2001" s="58" t="n">
        <f aca="false">AVERAGE($E1997:$E2001)/AVERAGE($E1992:$E2001)-1</f>
        <v>0.0130363041509838</v>
      </c>
      <c r="BB2001" s="59" t="n">
        <f aca="false">IF(ISNUMBER($BA2001),IF(OR($S2001&lt;=-0.03,$BA2001&lt;-0.003),0,IF(OR($S2001&lt;=-0.02,$BA2001&lt;0.01),50,100)),"")</f>
        <v>100</v>
      </c>
      <c r="BC2001" s="0" t="str">
        <f aca="false">IF(OR(COUNT($AZ2001)=0,COUNT($AZ2000)=0),"",IF(OR($AY2001/$AZ2000-1&lt;=-0.03,$AZ2001/$AZ2000-1&lt;=-0.045,IF(COUNT($AZ1992:$AZ2001)=10,AVERAGE($AZ1997:$AZ2001)/AVERAGE($AZ1992:$AZ2001)-1&lt;-0.01,FALSE())),0,IF(OR($AZ2001/$AZ2000-1&lt;=-0.02,IF(COUNT($AZ1992:$AZ2001)=10,AVERAGE($AZ1997:$AZ2001)/AVERAGE($AZ1992:$AZ2001)-1&lt;0.005,FALSE())),50,100)))</f>
        <v/>
      </c>
    </row>
    <row r="2002" customFormat="false" ht="15" hidden="false" customHeight="true" outlineLevel="0" collapsed="false">
      <c r="A2002" s="47" t="n">
        <v>1998</v>
      </c>
      <c r="B2002" s="48" t="n">
        <v>45457</v>
      </c>
      <c r="C2002" s="47" t="n">
        <v>2024</v>
      </c>
      <c r="D2002" s="49" t="s">
        <v>234</v>
      </c>
      <c r="E2002" s="50" t="n">
        <v>19659.8</v>
      </c>
      <c r="F2002" s="51" t="n">
        <v>0.165003</v>
      </c>
      <c r="G2002" s="51" t="n">
        <v>0</v>
      </c>
      <c r="H2002" s="52" t="n">
        <v>0.7959</v>
      </c>
      <c r="I2002" s="53" t="n">
        <v>329</v>
      </c>
      <c r="J2002" s="47" t="s">
        <v>235</v>
      </c>
      <c r="K2002" s="54" t="n">
        <v>12.66</v>
      </c>
      <c r="L2002" s="55" t="n">
        <f aca="false">IF(COUNT(F2002)=0,50,IF(F2002&gt;=0,100,IF(F2002&gt;=-0.02,50,0)))</f>
        <v>100</v>
      </c>
      <c r="M2002" s="55" t="n">
        <f aca="false">IF(COUNT(G2002)=0,50,IF(G2002&gt;-0.06,100,IF(G2002&gt;-0.15,50,0)))</f>
        <v>100</v>
      </c>
      <c r="N2002" s="55" t="n">
        <f aca="false">IF(COUNT(H2002)=0,50,IF(H2002&gt;=0.6,100,IF(H2002&gt;=0.4,50,0)))</f>
        <v>100</v>
      </c>
      <c r="O2002" s="55" t="n">
        <f aca="false">IF(COUNT(I2002)=0,50,IF(J2002="proxy_vix",50,IF(I2002&lt;350,100,IF(I2002&lt;=450,50,0))))</f>
        <v>100</v>
      </c>
      <c r="P2002" s="55" t="n">
        <f aca="false">IF(COUNT(K2002)=0,50,IF(K2002&lt;20,100,IF(K2002&lt;=25,50,0)))</f>
        <v>100</v>
      </c>
      <c r="Q2002" s="54"/>
      <c r="R2002" s="47"/>
      <c r="S2002" s="51" t="n">
        <f aca="false">$E2002/$E2001-1</f>
        <v>0.00423355665753356</v>
      </c>
      <c r="T2002" s="56" t="n">
        <f aca="false">$K2002/$K2001-1</f>
        <v>0.0603015075376885</v>
      </c>
      <c r="V2002" s="57"/>
      <c r="W2002" s="57"/>
      <c r="Y2002" s="1" t="str">
        <f aca="false">IF(AX2002&gt;=70,"EASY",IF(AX2002&gt;40,"UNCERTAIN","HARD"))</f>
        <v>EASY</v>
      </c>
      <c r="AA2002" s="58" t="n">
        <f aca="false">IF($A2002&lt;200,"",AVERAGE($E1953:$E2002)/AVERAGE($E1803:$E2002)-1)</f>
        <v>0.0828276189455879</v>
      </c>
      <c r="AB2002" s="59" t="n">
        <f aca="false">LOOKUP($B2002,07_L1政策步階!$A$4:$A$14,07_L1政策步階!$C$4:$C$14)</f>
        <v>0</v>
      </c>
      <c r="AC2002" s="57"/>
      <c r="AD2002" s="57"/>
      <c r="AE2002" s="57"/>
      <c r="AF2002" s="57"/>
      <c r="AG2002" s="57"/>
      <c r="AH2002" s="57"/>
      <c r="AI2002" s="57"/>
      <c r="AJ2002" s="57"/>
      <c r="AK2002" s="57"/>
      <c r="AL2002" s="59" t="n">
        <f aca="false">IF(ISNUMBER($AA2002),IF($AA2002&gt;=0.005,100,IF($AA2002&gt;=-0.015,50,0)),"")</f>
        <v>100</v>
      </c>
      <c r="AM2002" s="59" t="n">
        <f aca="false">IF(ISNUMBER($AB2002),IF($AB2002=1,100,IF($AB2002=0,50,0)),"")</f>
        <v>50</v>
      </c>
      <c r="AN2002" s="0" t="str">
        <f aca="false">IF(ISNUMBER($AC2002),IF($AC2002&gt;=0.001,100,IF($AC2002&gt;=-0.003,50,0)),"")</f>
        <v/>
      </c>
      <c r="AO2002" s="0" t="str">
        <f aca="false">IF(ISNUMBER($AD2002),IF($AD2002&gt;=0.04,100,IF($AD2002&gt;=0,50,0)),"")</f>
        <v/>
      </c>
      <c r="AP2002" s="0" t="str">
        <f aca="false">IF(ISNUMBER($AE2002),IF($AE2002&gt;=25,100,IF($AE2002&gt;=-75,50,0)),"")</f>
        <v/>
      </c>
      <c r="AQ2002" s="0" t="str">
        <f aca="false">IF(ISNUMBER($AF2002),IF($AF2002&gt;0,100,IF($AF2002&gt;=-50,50,0)),"")</f>
        <v/>
      </c>
      <c r="AR2002" s="0" t="str">
        <f aca="false">IF(ISNUMBER($AG2002),IF($AG2002=1,100,IF($AG2002=0,50,0)),"")</f>
        <v/>
      </c>
      <c r="AS2002" s="0" t="str">
        <f aca="false">IF(ISNUMBER($AH2002),IF($AH2002&lt;0,100,IF($AH2002&lt;=20,50,0)),"")</f>
        <v/>
      </c>
      <c r="AT2002" s="0" t="str">
        <f aca="false">IF(ISNUMBER($AI2002),IF($AI2002&lt;0.95,100,IF($AI2002&lt;=1,50,0)),"")</f>
        <v/>
      </c>
      <c r="AU2002" s="0" t="str">
        <f aca="false">IF(ISNUMBER($AJ2002),IF($AJ2002&lt;30,0,IF($AJ2002&lt;40,50,IF($AJ2002&lt;=90,100,50))),"")</f>
        <v/>
      </c>
      <c r="AV2002" s="0" t="str">
        <f aca="false">IF(ISNUMBER($AK2002),IF($AK2002&gt;-0.2,100,IF($AK2002&gt;=-0.4,50,0)),"")</f>
        <v/>
      </c>
      <c r="AW2002" s="59" t="n">
        <f aca="false">01_指標庫!$H$4*ISNUMBER($F2002)+01_指標庫!$H$5*ISNUMBER($AA2002)+01_指標庫!$H$6*ISNUMBER($G2002)+01_指標庫!$H$7*ISNUMBER($H2002)+01_指標庫!$H$8*ISNUMBER($AF2002)+01_指標庫!$H$9*ISNUMBER($AG2002)+01_指標庫!$H$10*ISNUMBER($AB2002)+01_指標庫!$H$11*ISNUMBER($AC2002)+01_指標庫!$H$12*ISNUMBER($AD2002)+01_指標庫!$H$13*ISNUMBER($AE2002)+01_指標庫!$H$14*ISNUMBER($I2002)+01_指標庫!$H$15*ISNUMBER($AH2002)+01_指標庫!$H$16*ISNUMBER($K2002)+01_指標庫!$H$17*ISNUMBER($AI2002)+01_指標庫!$H$18*ISNUMBER($AJ2002)+01_指標庫!$H$19*ISNUMBER($AK2002)+01_指標庫!$H$20*ISNUMBER($BB2002)+01_指標庫!$H$21*ISNUMBER($BC2002)</f>
        <v>51</v>
      </c>
      <c r="AX2002" s="59" t="n">
        <f aca="false">IF(AW2002=0,50,ROUND((01_指標庫!$H$4*IF(ISNUMBER($F2002),L2002,0)+01_指標庫!$H$5*IF(ISNUMBER($AA2002),AL2002,0)+01_指標庫!$H$6*IF(ISNUMBER($G2002),M2002,0)+01_指標庫!$H$7*IF(ISNUMBER($H2002),N2002,0)+01_指標庫!$H$8*IF(ISNUMBER($AF2002),AQ2002,0)+01_指標庫!$H$9*IF(ISNUMBER($AG2002),AR2002,0)+01_指標庫!$H$10*IF(ISNUMBER($AB2002),AM2002,0)+01_指標庫!$H$11*IF(ISNUMBER($AC2002),AN2002,0)+01_指標庫!$H$12*IF(ISNUMBER($AD2002),AO2002,0)+01_指標庫!$H$13*IF(ISNUMBER($AE2002),AP2002,0)+01_指標庫!$H$14*IF(ISNUMBER($I2002),O2002,0)+01_指標庫!$H$15*IF(ISNUMBER($AH2002),AS2002,0)+01_指標庫!$H$16*IF(ISNUMBER($K2002),P2002,0)+01_指標庫!$H$17*IF(ISNUMBER($AI2002),AT2002,0)+01_指標庫!$H$18*IF(ISNUMBER($AJ2002),AU2002,0)+01_指標庫!$H$19*IF(ISNUMBER($AK2002),AV2002,0)+01_指標庫!$H$20*IF(ISNUMBER($BB2002),BB2002,0)+01_指標庫!$H$21*IF(ISNUMBER($BC2002),BC2002,0))/AW2002,1))</f>
        <v>95.1</v>
      </c>
      <c r="AY2002" s="60"/>
      <c r="AZ2002" s="60"/>
      <c r="BA2002" s="58" t="n">
        <f aca="false">AVERAGE($E1998:$E2002)/AVERAGE($E1993:$E2002)-1</f>
        <v>0.0139767563731787</v>
      </c>
      <c r="BB2002" s="59" t="n">
        <f aca="false">IF(ISNUMBER($BA2002),IF(OR($S2002&lt;=-0.03,$BA2002&lt;-0.003),0,IF(OR($S2002&lt;=-0.02,$BA2002&lt;0.01),50,100)),"")</f>
        <v>100</v>
      </c>
      <c r="BC2002" s="0" t="str">
        <f aca="false">IF(OR(COUNT($AZ2002)=0,COUNT($AZ2001)=0),"",IF(OR($AY2002/$AZ2001-1&lt;=-0.03,$AZ2002/$AZ2001-1&lt;=-0.045,IF(COUNT($AZ1993:$AZ2002)=10,AVERAGE($AZ1998:$AZ2002)/AVERAGE($AZ1993:$AZ2002)-1&lt;-0.01,FALSE())),0,IF(OR($AZ2002/$AZ2001-1&lt;=-0.02,IF(COUNT($AZ1993:$AZ2002)=10,AVERAGE($AZ1998:$AZ2002)/AVERAGE($AZ1993:$AZ2002)-1&lt;0.005,FALSE())),50,100)))</f>
        <v/>
      </c>
    </row>
    <row r="2003" customFormat="false" ht="15" hidden="false" customHeight="true" outlineLevel="0" collapsed="false">
      <c r="A2003" s="47" t="n">
        <v>1999</v>
      </c>
      <c r="B2003" s="48" t="n">
        <v>45460</v>
      </c>
      <c r="C2003" s="47" t="n">
        <v>2024</v>
      </c>
      <c r="D2003" s="49" t="s">
        <v>236</v>
      </c>
      <c r="E2003" s="50" t="n">
        <v>19902.75</v>
      </c>
      <c r="F2003" s="51" t="n">
        <v>0.17785</v>
      </c>
      <c r="G2003" s="51" t="n">
        <v>0</v>
      </c>
      <c r="H2003" s="52" t="n">
        <v>0.7959</v>
      </c>
      <c r="I2003" s="53" t="n">
        <v>326</v>
      </c>
      <c r="J2003" s="47" t="s">
        <v>235</v>
      </c>
      <c r="K2003" s="54" t="n">
        <v>12.75</v>
      </c>
      <c r="L2003" s="55" t="n">
        <f aca="false">IF(COUNT(F2003)=0,50,IF(F2003&gt;=0,100,IF(F2003&gt;=-0.02,50,0)))</f>
        <v>100</v>
      </c>
      <c r="M2003" s="55" t="n">
        <f aca="false">IF(COUNT(G2003)=0,50,IF(G2003&gt;-0.06,100,IF(G2003&gt;-0.15,50,0)))</f>
        <v>100</v>
      </c>
      <c r="N2003" s="55" t="n">
        <f aca="false">IF(COUNT(H2003)=0,50,IF(H2003&gt;=0.6,100,IF(H2003&gt;=0.4,50,0)))</f>
        <v>100</v>
      </c>
      <c r="O2003" s="55" t="n">
        <f aca="false">IF(COUNT(I2003)=0,50,IF(J2003="proxy_vix",50,IF(I2003&lt;350,100,IF(I2003&lt;=450,50,0))))</f>
        <v>100</v>
      </c>
      <c r="P2003" s="55" t="n">
        <f aca="false">IF(COUNT(K2003)=0,50,IF(K2003&lt;20,100,IF(K2003&lt;=25,50,0)))</f>
        <v>100</v>
      </c>
      <c r="Q2003" s="54"/>
      <c r="R2003" s="47"/>
      <c r="S2003" s="51" t="n">
        <f aca="false">$E2003/$E2002-1</f>
        <v>0.0123577045544716</v>
      </c>
      <c r="T2003" s="56" t="n">
        <f aca="false">$K2003/$K2002-1</f>
        <v>0.00710900473933651</v>
      </c>
      <c r="V2003" s="57"/>
      <c r="W2003" s="57"/>
      <c r="Y2003" s="1" t="str">
        <f aca="false">IF(AX2003&gt;=70,"EASY",IF(AX2003&gt;40,"UNCERTAIN","HARD"))</f>
        <v>EASY</v>
      </c>
      <c r="AA2003" s="58" t="n">
        <f aca="false">IF($A2003&lt;200,"",AVERAGE($E1954:$E2003)/AVERAGE($E1804:$E2003)-1)</f>
        <v>0.0835286267765898</v>
      </c>
      <c r="AB2003" s="59" t="n">
        <f aca="false">LOOKUP($B2003,07_L1政策步階!$A$4:$A$14,07_L1政策步階!$C$4:$C$14)</f>
        <v>0</v>
      </c>
      <c r="AC2003" s="57"/>
      <c r="AD2003" s="57"/>
      <c r="AE2003" s="57"/>
      <c r="AF2003" s="57"/>
      <c r="AG2003" s="57"/>
      <c r="AH2003" s="57"/>
      <c r="AI2003" s="57"/>
      <c r="AJ2003" s="57"/>
      <c r="AK2003" s="57"/>
      <c r="AL2003" s="59" t="n">
        <f aca="false">IF(ISNUMBER($AA2003),IF($AA2003&gt;=0.005,100,IF($AA2003&gt;=-0.015,50,0)),"")</f>
        <v>100</v>
      </c>
      <c r="AM2003" s="59" t="n">
        <f aca="false">IF(ISNUMBER($AB2003),IF($AB2003=1,100,IF($AB2003=0,50,0)),"")</f>
        <v>50</v>
      </c>
      <c r="AN2003" s="0" t="str">
        <f aca="false">IF(ISNUMBER($AC2003),IF($AC2003&gt;=0.001,100,IF($AC2003&gt;=-0.003,50,0)),"")</f>
        <v/>
      </c>
      <c r="AO2003" s="0" t="str">
        <f aca="false">IF(ISNUMBER($AD2003),IF($AD2003&gt;=0.04,100,IF($AD2003&gt;=0,50,0)),"")</f>
        <v/>
      </c>
      <c r="AP2003" s="0" t="str">
        <f aca="false">IF(ISNUMBER($AE2003),IF($AE2003&gt;=25,100,IF($AE2003&gt;=-75,50,0)),"")</f>
        <v/>
      </c>
      <c r="AQ2003" s="0" t="str">
        <f aca="false">IF(ISNUMBER($AF2003),IF($AF2003&gt;0,100,IF($AF2003&gt;=-50,50,0)),"")</f>
        <v/>
      </c>
      <c r="AR2003" s="0" t="str">
        <f aca="false">IF(ISNUMBER($AG2003),IF($AG2003=1,100,IF($AG2003=0,50,0)),"")</f>
        <v/>
      </c>
      <c r="AS2003" s="0" t="str">
        <f aca="false">IF(ISNUMBER($AH2003),IF($AH2003&lt;0,100,IF($AH2003&lt;=20,50,0)),"")</f>
        <v/>
      </c>
      <c r="AT2003" s="0" t="str">
        <f aca="false">IF(ISNUMBER($AI2003),IF($AI2003&lt;0.95,100,IF($AI2003&lt;=1,50,0)),"")</f>
        <v/>
      </c>
      <c r="AU2003" s="0" t="str">
        <f aca="false">IF(ISNUMBER($AJ2003),IF($AJ2003&lt;30,0,IF($AJ2003&lt;40,50,IF($AJ2003&lt;=90,100,50))),"")</f>
        <v/>
      </c>
      <c r="AV2003" s="0" t="str">
        <f aca="false">IF(ISNUMBER($AK2003),IF($AK2003&gt;-0.2,100,IF($AK2003&gt;=-0.4,50,0)),"")</f>
        <v/>
      </c>
      <c r="AW2003" s="59" t="n">
        <f aca="false">01_指標庫!$H$4*ISNUMBER($F2003)+01_指標庫!$H$5*ISNUMBER($AA2003)+01_指標庫!$H$6*ISNUMBER($G2003)+01_指標庫!$H$7*ISNUMBER($H2003)+01_指標庫!$H$8*ISNUMBER($AF2003)+01_指標庫!$H$9*ISNUMBER($AG2003)+01_指標庫!$H$10*ISNUMBER($AB2003)+01_指標庫!$H$11*ISNUMBER($AC2003)+01_指標庫!$H$12*ISNUMBER($AD2003)+01_指標庫!$H$13*ISNUMBER($AE2003)+01_指標庫!$H$14*ISNUMBER($I2003)+01_指標庫!$H$15*ISNUMBER($AH2003)+01_指標庫!$H$16*ISNUMBER($K2003)+01_指標庫!$H$17*ISNUMBER($AI2003)+01_指標庫!$H$18*ISNUMBER($AJ2003)+01_指標庫!$H$19*ISNUMBER($AK2003)+01_指標庫!$H$20*ISNUMBER($BB2003)+01_指標庫!$H$21*ISNUMBER($BC2003)</f>
        <v>51</v>
      </c>
      <c r="AX2003" s="59" t="n">
        <f aca="false">IF(AW2003=0,50,ROUND((01_指標庫!$H$4*IF(ISNUMBER($F2003),L2003,0)+01_指標庫!$H$5*IF(ISNUMBER($AA2003),AL2003,0)+01_指標庫!$H$6*IF(ISNUMBER($G2003),M2003,0)+01_指標庫!$H$7*IF(ISNUMBER($H2003),N2003,0)+01_指標庫!$H$8*IF(ISNUMBER($AF2003),AQ2003,0)+01_指標庫!$H$9*IF(ISNUMBER($AG2003),AR2003,0)+01_指標庫!$H$10*IF(ISNUMBER($AB2003),AM2003,0)+01_指標庫!$H$11*IF(ISNUMBER($AC2003),AN2003,0)+01_指標庫!$H$12*IF(ISNUMBER($AD2003),AO2003,0)+01_指標庫!$H$13*IF(ISNUMBER($AE2003),AP2003,0)+01_指標庫!$H$14*IF(ISNUMBER($I2003),O2003,0)+01_指標庫!$H$15*IF(ISNUMBER($AH2003),AS2003,0)+01_指標庫!$H$16*IF(ISNUMBER($K2003),P2003,0)+01_指標庫!$H$17*IF(ISNUMBER($AI2003),AT2003,0)+01_指標庫!$H$18*IF(ISNUMBER($AJ2003),AU2003,0)+01_指標庫!$H$19*IF(ISNUMBER($AK2003),AV2003,0)+01_指標庫!$H$20*IF(ISNUMBER($BB2003),BB2003,0)+01_指標庫!$H$21*IF(ISNUMBER($BC2003),BC2003,0))/AW2003,1))</f>
        <v>95.1</v>
      </c>
      <c r="AY2003" s="60"/>
      <c r="AZ2003" s="60"/>
      <c r="BA2003" s="58" t="n">
        <f aca="false">AVERAGE($E1999:$E2003)/AVERAGE($E1994:$E2003)-1</f>
        <v>0.0157222530890591</v>
      </c>
      <c r="BB2003" s="59" t="n">
        <f aca="false">IF(ISNUMBER($BA2003),IF(OR($S2003&lt;=-0.03,$BA2003&lt;-0.003),0,IF(OR($S2003&lt;=-0.02,$BA2003&lt;0.01),50,100)),"")</f>
        <v>100</v>
      </c>
      <c r="BC2003" s="0" t="str">
        <f aca="false">IF(OR(COUNT($AZ2003)=0,COUNT($AZ2002)=0),"",IF(OR($AY2003/$AZ2002-1&lt;=-0.03,$AZ2003/$AZ2002-1&lt;=-0.045,IF(COUNT($AZ1994:$AZ2003)=10,AVERAGE($AZ1999:$AZ2003)/AVERAGE($AZ1994:$AZ2003)-1&lt;-0.01,FALSE())),0,IF(OR($AZ2003/$AZ2002-1&lt;=-0.02,IF(COUNT($AZ1994:$AZ2003)=10,AVERAGE($AZ1999:$AZ2003)/AVERAGE($AZ1994:$AZ2003)-1&lt;0.005,FALSE())),50,100)))</f>
        <v/>
      </c>
    </row>
    <row r="2004" customFormat="false" ht="15" hidden="false" customHeight="true" outlineLevel="0" collapsed="false">
      <c r="A2004" s="47" t="n">
        <v>2000</v>
      </c>
      <c r="B2004" s="48" t="n">
        <v>45461</v>
      </c>
      <c r="C2004" s="47" t="n">
        <v>2024</v>
      </c>
      <c r="D2004" s="49" t="s">
        <v>237</v>
      </c>
      <c r="E2004" s="50" t="n">
        <v>19908.86</v>
      </c>
      <c r="F2004" s="51" t="n">
        <v>0.176677</v>
      </c>
      <c r="G2004" s="51" t="n">
        <v>0</v>
      </c>
      <c r="H2004" s="52" t="n">
        <v>0.7959</v>
      </c>
      <c r="I2004" s="53" t="n">
        <v>324</v>
      </c>
      <c r="J2004" s="47" t="s">
        <v>235</v>
      </c>
      <c r="K2004" s="54" t="n">
        <v>12.3</v>
      </c>
      <c r="L2004" s="55" t="n">
        <f aca="false">IF(COUNT(F2004)=0,50,IF(F2004&gt;=0,100,IF(F2004&gt;=-0.02,50,0)))</f>
        <v>100</v>
      </c>
      <c r="M2004" s="55" t="n">
        <f aca="false">IF(COUNT(G2004)=0,50,IF(G2004&gt;-0.06,100,IF(G2004&gt;-0.15,50,0)))</f>
        <v>100</v>
      </c>
      <c r="N2004" s="55" t="n">
        <f aca="false">IF(COUNT(H2004)=0,50,IF(H2004&gt;=0.6,100,IF(H2004&gt;=0.4,50,0)))</f>
        <v>100</v>
      </c>
      <c r="O2004" s="55" t="n">
        <f aca="false">IF(COUNT(I2004)=0,50,IF(J2004="proxy_vix",50,IF(I2004&lt;350,100,IF(I2004&lt;=450,50,0))))</f>
        <v>100</v>
      </c>
      <c r="P2004" s="55" t="n">
        <f aca="false">IF(COUNT(K2004)=0,50,IF(K2004&lt;20,100,IF(K2004&lt;=25,50,0)))</f>
        <v>100</v>
      </c>
      <c r="Q2004" s="54"/>
      <c r="R2004" s="47"/>
      <c r="S2004" s="51" t="n">
        <f aca="false">$E2004/$E2003-1</f>
        <v>0.000306992752257873</v>
      </c>
      <c r="T2004" s="56" t="n">
        <f aca="false">$K2004/$K2003-1</f>
        <v>-0.0352941176470588</v>
      </c>
      <c r="V2004" s="57"/>
      <c r="W2004" s="57"/>
      <c r="Y2004" s="1" t="str">
        <f aca="false">IF(AX2004&gt;=70,"EASY",IF(AX2004&gt;40,"UNCERTAIN","HARD"))</f>
        <v>EASY</v>
      </c>
      <c r="AA2004" s="58" t="n">
        <f aca="false">IF($A2004&lt;200,"",AVERAGE($E1955:$E2004)/AVERAGE($E1805:$E2004)-1)</f>
        <v>0.0842552158264946</v>
      </c>
      <c r="AB2004" s="59" t="n">
        <f aca="false">LOOKUP($B2004,07_L1政策步階!$A$4:$A$14,07_L1政策步階!$C$4:$C$14)</f>
        <v>0</v>
      </c>
      <c r="AC2004" s="57"/>
      <c r="AD2004" s="57"/>
      <c r="AE2004" s="57"/>
      <c r="AF2004" s="57"/>
      <c r="AG2004" s="57"/>
      <c r="AH2004" s="57"/>
      <c r="AI2004" s="57"/>
      <c r="AJ2004" s="57"/>
      <c r="AK2004" s="57"/>
      <c r="AL2004" s="59" t="n">
        <f aca="false">IF(ISNUMBER($AA2004),IF($AA2004&gt;=0.005,100,IF($AA2004&gt;=-0.015,50,0)),"")</f>
        <v>100</v>
      </c>
      <c r="AM2004" s="59" t="n">
        <f aca="false">IF(ISNUMBER($AB2004),IF($AB2004=1,100,IF($AB2004=0,50,0)),"")</f>
        <v>50</v>
      </c>
      <c r="AN2004" s="0" t="str">
        <f aca="false">IF(ISNUMBER($AC2004),IF($AC2004&gt;=0.001,100,IF($AC2004&gt;=-0.003,50,0)),"")</f>
        <v/>
      </c>
      <c r="AO2004" s="0" t="str">
        <f aca="false">IF(ISNUMBER($AD2004),IF($AD2004&gt;=0.04,100,IF($AD2004&gt;=0,50,0)),"")</f>
        <v/>
      </c>
      <c r="AP2004" s="0" t="str">
        <f aca="false">IF(ISNUMBER($AE2004),IF($AE2004&gt;=25,100,IF($AE2004&gt;=-75,50,0)),"")</f>
        <v/>
      </c>
      <c r="AQ2004" s="0" t="str">
        <f aca="false">IF(ISNUMBER($AF2004),IF($AF2004&gt;0,100,IF($AF2004&gt;=-50,50,0)),"")</f>
        <v/>
      </c>
      <c r="AR2004" s="0" t="str">
        <f aca="false">IF(ISNUMBER($AG2004),IF($AG2004=1,100,IF($AG2004=0,50,0)),"")</f>
        <v/>
      </c>
      <c r="AS2004" s="0" t="str">
        <f aca="false">IF(ISNUMBER($AH2004),IF($AH2004&lt;0,100,IF($AH2004&lt;=20,50,0)),"")</f>
        <v/>
      </c>
      <c r="AT2004" s="0" t="str">
        <f aca="false">IF(ISNUMBER($AI2004),IF($AI2004&lt;0.95,100,IF($AI2004&lt;=1,50,0)),"")</f>
        <v/>
      </c>
      <c r="AU2004" s="0" t="str">
        <f aca="false">IF(ISNUMBER($AJ2004),IF($AJ2004&lt;30,0,IF($AJ2004&lt;40,50,IF($AJ2004&lt;=90,100,50))),"")</f>
        <v/>
      </c>
      <c r="AV2004" s="0" t="str">
        <f aca="false">IF(ISNUMBER($AK2004),IF($AK2004&gt;-0.2,100,IF($AK2004&gt;=-0.4,50,0)),"")</f>
        <v/>
      </c>
      <c r="AW2004" s="59" t="n">
        <f aca="false">01_指標庫!$H$4*ISNUMBER($F2004)+01_指標庫!$H$5*ISNUMBER($AA2004)+01_指標庫!$H$6*ISNUMBER($G2004)+01_指標庫!$H$7*ISNUMBER($H2004)+01_指標庫!$H$8*ISNUMBER($AF2004)+01_指標庫!$H$9*ISNUMBER($AG2004)+01_指標庫!$H$10*ISNUMBER($AB2004)+01_指標庫!$H$11*ISNUMBER($AC2004)+01_指標庫!$H$12*ISNUMBER($AD2004)+01_指標庫!$H$13*ISNUMBER($AE2004)+01_指標庫!$H$14*ISNUMBER($I2004)+01_指標庫!$H$15*ISNUMBER($AH2004)+01_指標庫!$H$16*ISNUMBER($K2004)+01_指標庫!$H$17*ISNUMBER($AI2004)+01_指標庫!$H$18*ISNUMBER($AJ2004)+01_指標庫!$H$19*ISNUMBER($AK2004)+01_指標庫!$H$20*ISNUMBER($BB2004)+01_指標庫!$H$21*ISNUMBER($BC2004)</f>
        <v>51</v>
      </c>
      <c r="AX2004" s="59" t="n">
        <f aca="false">IF(AW2004=0,50,ROUND((01_指標庫!$H$4*IF(ISNUMBER($F2004),L2004,0)+01_指標庫!$H$5*IF(ISNUMBER($AA2004),AL2004,0)+01_指標庫!$H$6*IF(ISNUMBER($G2004),M2004,0)+01_指標庫!$H$7*IF(ISNUMBER($H2004),N2004,0)+01_指標庫!$H$8*IF(ISNUMBER($AF2004),AQ2004,0)+01_指標庫!$H$9*IF(ISNUMBER($AG2004),AR2004,0)+01_指標庫!$H$10*IF(ISNUMBER($AB2004),AM2004,0)+01_指標庫!$H$11*IF(ISNUMBER($AC2004),AN2004,0)+01_指標庫!$H$12*IF(ISNUMBER($AD2004),AO2004,0)+01_指標庫!$H$13*IF(ISNUMBER($AE2004),AP2004,0)+01_指標庫!$H$14*IF(ISNUMBER($I2004),O2004,0)+01_指標庫!$H$15*IF(ISNUMBER($AH2004),AS2004,0)+01_指標庫!$H$16*IF(ISNUMBER($K2004),P2004,0)+01_指標庫!$H$17*IF(ISNUMBER($AI2004),AT2004,0)+01_指標庫!$H$18*IF(ISNUMBER($AJ2004),AU2004,0)+01_指標庫!$H$19*IF(ISNUMBER($AK2004),AV2004,0)+01_指標庫!$H$20*IF(ISNUMBER($BB2004),BB2004,0)+01_指標庫!$H$21*IF(ISNUMBER($BC2004),BC2004,0))/AW2004,1))</f>
        <v>95.1</v>
      </c>
      <c r="AY2004" s="60"/>
      <c r="AZ2004" s="60"/>
      <c r="BA2004" s="58" t="n">
        <f aca="false">AVERAGE($E2000:$E2004)/AVERAGE($E1995:$E2004)-1</f>
        <v>0.016359964932652</v>
      </c>
      <c r="BB2004" s="59" t="n">
        <f aca="false">IF(ISNUMBER($BA2004),IF(OR($S2004&lt;=-0.03,$BA2004&lt;-0.003),0,IF(OR($S2004&lt;=-0.02,$BA2004&lt;0.01),50,100)),"")</f>
        <v>100</v>
      </c>
      <c r="BC2004" s="0" t="str">
        <f aca="false">IF(OR(COUNT($AZ2004)=0,COUNT($AZ2003)=0),"",IF(OR($AY2004/$AZ2003-1&lt;=-0.03,$AZ2004/$AZ2003-1&lt;=-0.045,IF(COUNT($AZ1995:$AZ2004)=10,AVERAGE($AZ2000:$AZ2004)/AVERAGE($AZ1995:$AZ2004)-1&lt;-0.01,FALSE())),0,IF(OR($AZ2004/$AZ2003-1&lt;=-0.02,IF(COUNT($AZ1995:$AZ2004)=10,AVERAGE($AZ2000:$AZ2004)/AVERAGE($AZ1995:$AZ2004)-1&lt;0.005,FALSE())),50,100)))</f>
        <v/>
      </c>
    </row>
    <row r="2005" customFormat="false" ht="15" hidden="false" customHeight="true" outlineLevel="0" collapsed="false">
      <c r="A2005" s="47" t="n">
        <v>2001</v>
      </c>
      <c r="B2005" s="48" t="n">
        <v>45463</v>
      </c>
      <c r="C2005" s="47" t="n">
        <v>2024</v>
      </c>
      <c r="D2005" s="49" t="s">
        <v>239</v>
      </c>
      <c r="E2005" s="50" t="n">
        <v>19752.3</v>
      </c>
      <c r="F2005" s="51" t="n">
        <v>0.165956</v>
      </c>
      <c r="G2005" s="51" t="n">
        <v>-0.007864</v>
      </c>
      <c r="H2005" s="52" t="n">
        <v>0.7959</v>
      </c>
      <c r="I2005" s="53" t="n">
        <v>323</v>
      </c>
      <c r="J2005" s="47" t="s">
        <v>235</v>
      </c>
      <c r="K2005" s="54" t="n">
        <v>13.28</v>
      </c>
      <c r="L2005" s="55" t="n">
        <f aca="false">IF(COUNT(F2005)=0,50,IF(F2005&gt;=0,100,IF(F2005&gt;=-0.02,50,0)))</f>
        <v>100</v>
      </c>
      <c r="M2005" s="55" t="n">
        <f aca="false">IF(COUNT(G2005)=0,50,IF(G2005&gt;-0.06,100,IF(G2005&gt;-0.15,50,0)))</f>
        <v>100</v>
      </c>
      <c r="N2005" s="55" t="n">
        <f aca="false">IF(COUNT(H2005)=0,50,IF(H2005&gt;=0.6,100,IF(H2005&gt;=0.4,50,0)))</f>
        <v>100</v>
      </c>
      <c r="O2005" s="55" t="n">
        <f aca="false">IF(COUNT(I2005)=0,50,IF(J2005="proxy_vix",50,IF(I2005&lt;350,100,IF(I2005&lt;=450,50,0))))</f>
        <v>100</v>
      </c>
      <c r="P2005" s="55" t="n">
        <f aca="false">IF(COUNT(K2005)=0,50,IF(K2005&lt;20,100,IF(K2005&lt;=25,50,0)))</f>
        <v>100</v>
      </c>
      <c r="Q2005" s="54"/>
      <c r="R2005" s="47"/>
      <c r="S2005" s="51" t="n">
        <f aca="false">$E2005/$E2004-1</f>
        <v>-0.00786383549836611</v>
      </c>
      <c r="T2005" s="56" t="n">
        <f aca="false">$K2005/$K2004-1</f>
        <v>0.0796747967479674</v>
      </c>
      <c r="V2005" s="57"/>
      <c r="W2005" s="57"/>
      <c r="Y2005" s="1" t="str">
        <f aca="false">IF(AX2005&gt;=70,"EASY",IF(AX2005&gt;40,"UNCERTAIN","HARD"))</f>
        <v>EASY</v>
      </c>
      <c r="AA2005" s="58" t="n">
        <f aca="false">IF($A2005&lt;200,"",AVERAGE($E1956:$E2005)/AVERAGE($E1806:$E2005)-1)</f>
        <v>0.0847596503008934</v>
      </c>
      <c r="AB2005" s="59" t="n">
        <f aca="false">LOOKUP($B2005,07_L1政策步階!$A$4:$A$14,07_L1政策步階!$C$4:$C$14)</f>
        <v>0</v>
      </c>
      <c r="AC2005" s="57"/>
      <c r="AD2005" s="57"/>
      <c r="AE2005" s="57"/>
      <c r="AF2005" s="57"/>
      <c r="AG2005" s="57"/>
      <c r="AH2005" s="57"/>
      <c r="AI2005" s="57"/>
      <c r="AJ2005" s="57"/>
      <c r="AK2005" s="57"/>
      <c r="AL2005" s="59" t="n">
        <f aca="false">IF(ISNUMBER($AA2005),IF($AA2005&gt;=0.005,100,IF($AA2005&gt;=-0.015,50,0)),"")</f>
        <v>100</v>
      </c>
      <c r="AM2005" s="59" t="n">
        <f aca="false">IF(ISNUMBER($AB2005),IF($AB2005=1,100,IF($AB2005=0,50,0)),"")</f>
        <v>50</v>
      </c>
      <c r="AN2005" s="0" t="str">
        <f aca="false">IF(ISNUMBER($AC2005),IF($AC2005&gt;=0.001,100,IF($AC2005&gt;=-0.003,50,0)),"")</f>
        <v/>
      </c>
      <c r="AO2005" s="0" t="str">
        <f aca="false">IF(ISNUMBER($AD2005),IF($AD2005&gt;=0.04,100,IF($AD2005&gt;=0,50,0)),"")</f>
        <v/>
      </c>
      <c r="AP2005" s="0" t="str">
        <f aca="false">IF(ISNUMBER($AE2005),IF($AE2005&gt;=25,100,IF($AE2005&gt;=-75,50,0)),"")</f>
        <v/>
      </c>
      <c r="AQ2005" s="0" t="str">
        <f aca="false">IF(ISNUMBER($AF2005),IF($AF2005&gt;0,100,IF($AF2005&gt;=-50,50,0)),"")</f>
        <v/>
      </c>
      <c r="AR2005" s="0" t="str">
        <f aca="false">IF(ISNUMBER($AG2005),IF($AG2005=1,100,IF($AG2005=0,50,0)),"")</f>
        <v/>
      </c>
      <c r="AS2005" s="0" t="str">
        <f aca="false">IF(ISNUMBER($AH2005),IF($AH2005&lt;0,100,IF($AH2005&lt;=20,50,0)),"")</f>
        <v/>
      </c>
      <c r="AT2005" s="0" t="str">
        <f aca="false">IF(ISNUMBER($AI2005),IF($AI2005&lt;0.95,100,IF($AI2005&lt;=1,50,0)),"")</f>
        <v/>
      </c>
      <c r="AU2005" s="0" t="str">
        <f aca="false">IF(ISNUMBER($AJ2005),IF($AJ2005&lt;30,0,IF($AJ2005&lt;40,50,IF($AJ2005&lt;=90,100,50))),"")</f>
        <v/>
      </c>
      <c r="AV2005" s="0" t="str">
        <f aca="false">IF(ISNUMBER($AK2005),IF($AK2005&gt;-0.2,100,IF($AK2005&gt;=-0.4,50,0)),"")</f>
        <v/>
      </c>
      <c r="AW2005" s="59" t="n">
        <f aca="false">01_指標庫!$H$4*ISNUMBER($F2005)+01_指標庫!$H$5*ISNUMBER($AA2005)+01_指標庫!$H$6*ISNUMBER($G2005)+01_指標庫!$H$7*ISNUMBER($H2005)+01_指標庫!$H$8*ISNUMBER($AF2005)+01_指標庫!$H$9*ISNUMBER($AG2005)+01_指標庫!$H$10*ISNUMBER($AB2005)+01_指標庫!$H$11*ISNUMBER($AC2005)+01_指標庫!$H$12*ISNUMBER($AD2005)+01_指標庫!$H$13*ISNUMBER($AE2005)+01_指標庫!$H$14*ISNUMBER($I2005)+01_指標庫!$H$15*ISNUMBER($AH2005)+01_指標庫!$H$16*ISNUMBER($K2005)+01_指標庫!$H$17*ISNUMBER($AI2005)+01_指標庫!$H$18*ISNUMBER($AJ2005)+01_指標庫!$H$19*ISNUMBER($AK2005)+01_指標庫!$H$20*ISNUMBER($BB2005)+01_指標庫!$H$21*ISNUMBER($BC2005)</f>
        <v>51</v>
      </c>
      <c r="AX2005" s="59" t="n">
        <f aca="false">IF(AW2005=0,50,ROUND((01_指標庫!$H$4*IF(ISNUMBER($F2005),L2005,0)+01_指標庫!$H$5*IF(ISNUMBER($AA2005),AL2005,0)+01_指標庫!$H$6*IF(ISNUMBER($G2005),M2005,0)+01_指標庫!$H$7*IF(ISNUMBER($H2005),N2005,0)+01_指標庫!$H$8*IF(ISNUMBER($AF2005),AQ2005,0)+01_指標庫!$H$9*IF(ISNUMBER($AG2005),AR2005,0)+01_指標庫!$H$10*IF(ISNUMBER($AB2005),AM2005,0)+01_指標庫!$H$11*IF(ISNUMBER($AC2005),AN2005,0)+01_指標庫!$H$12*IF(ISNUMBER($AD2005),AO2005,0)+01_指標庫!$H$13*IF(ISNUMBER($AE2005),AP2005,0)+01_指標庫!$H$14*IF(ISNUMBER($I2005),O2005,0)+01_指標庫!$H$15*IF(ISNUMBER($AH2005),AS2005,0)+01_指標庫!$H$16*IF(ISNUMBER($K2005),P2005,0)+01_指標庫!$H$17*IF(ISNUMBER($AI2005),AT2005,0)+01_指標庫!$H$18*IF(ISNUMBER($AJ2005),AU2005,0)+01_指標庫!$H$19*IF(ISNUMBER($AK2005),AV2005,0)+01_指標庫!$H$20*IF(ISNUMBER($BB2005),BB2005,0)+01_指標庫!$H$21*IF(ISNUMBER($BC2005),BC2005,0))/AW2005,1))</f>
        <v>95.1</v>
      </c>
      <c r="AY2005" s="60"/>
      <c r="AZ2005" s="60"/>
      <c r="BA2005" s="58" t="n">
        <f aca="false">AVERAGE($E2001:$E2005)/AVERAGE($E1996:$E2005)-1</f>
        <v>0.0155646626866655</v>
      </c>
      <c r="BB2005" s="59" t="n">
        <f aca="false">IF(ISNUMBER($BA2005),IF(OR($S2005&lt;=-0.03,$BA2005&lt;-0.003),0,IF(OR($S2005&lt;=-0.02,$BA2005&lt;0.01),50,100)),"")</f>
        <v>100</v>
      </c>
      <c r="BC2005" s="0" t="str">
        <f aca="false">IF(OR(COUNT($AZ2005)=0,COUNT($AZ2004)=0),"",IF(OR($AY2005/$AZ2004-1&lt;=-0.03,$AZ2005/$AZ2004-1&lt;=-0.045,IF(COUNT($AZ1996:$AZ2005)=10,AVERAGE($AZ2001:$AZ2005)/AVERAGE($AZ1996:$AZ2005)-1&lt;-0.01,FALSE())),0,IF(OR($AZ2005/$AZ2004-1&lt;=-0.02,IF(COUNT($AZ1996:$AZ2005)=10,AVERAGE($AZ2001:$AZ2005)/AVERAGE($AZ1996:$AZ2005)-1&lt;0.005,FALSE())),50,100)))</f>
        <v/>
      </c>
    </row>
    <row r="2006" customFormat="false" ht="15" hidden="false" customHeight="true" outlineLevel="0" collapsed="false">
      <c r="A2006" s="47" t="n">
        <v>2002</v>
      </c>
      <c r="B2006" s="48" t="n">
        <v>45464</v>
      </c>
      <c r="C2006" s="47" t="n">
        <v>2024</v>
      </c>
      <c r="D2006" s="49" t="s">
        <v>234</v>
      </c>
      <c r="E2006" s="50" t="n">
        <v>19700.43</v>
      </c>
      <c r="F2006" s="51" t="n">
        <v>0.161457</v>
      </c>
      <c r="G2006" s="51" t="n">
        <v>-0.010469</v>
      </c>
      <c r="H2006" s="52" t="n">
        <v>0.8163</v>
      </c>
      <c r="I2006" s="53" t="n">
        <v>321</v>
      </c>
      <c r="J2006" s="47" t="s">
        <v>235</v>
      </c>
      <c r="K2006" s="54" t="n">
        <v>13.2</v>
      </c>
      <c r="L2006" s="55" t="n">
        <f aca="false">IF(COUNT(F2006)=0,50,IF(F2006&gt;=0,100,IF(F2006&gt;=-0.02,50,0)))</f>
        <v>100</v>
      </c>
      <c r="M2006" s="55" t="n">
        <f aca="false">IF(COUNT(G2006)=0,50,IF(G2006&gt;-0.06,100,IF(G2006&gt;-0.15,50,0)))</f>
        <v>100</v>
      </c>
      <c r="N2006" s="55" t="n">
        <f aca="false">IF(COUNT(H2006)=0,50,IF(H2006&gt;=0.6,100,IF(H2006&gt;=0.4,50,0)))</f>
        <v>100</v>
      </c>
      <c r="O2006" s="55" t="n">
        <f aca="false">IF(COUNT(I2006)=0,50,IF(J2006="proxy_vix",50,IF(I2006&lt;350,100,IF(I2006&lt;=450,50,0))))</f>
        <v>100</v>
      </c>
      <c r="P2006" s="55" t="n">
        <f aca="false">IF(COUNT(K2006)=0,50,IF(K2006&lt;20,100,IF(K2006&lt;=25,50,0)))</f>
        <v>100</v>
      </c>
      <c r="Q2006" s="54"/>
      <c r="R2006" s="47"/>
      <c r="S2006" s="51" t="n">
        <f aca="false">$E2006/$E2005-1</f>
        <v>-0.00262602329855255</v>
      </c>
      <c r="T2006" s="56" t="n">
        <f aca="false">$K2006/$K2005-1</f>
        <v>-0.00602409638554213</v>
      </c>
      <c r="V2006" s="57"/>
      <c r="W2006" s="57"/>
      <c r="Y2006" s="1" t="str">
        <f aca="false">IF(AX2006&gt;=70,"EASY",IF(AX2006&gt;40,"UNCERTAIN","HARD"))</f>
        <v>EASY</v>
      </c>
      <c r="AA2006" s="58" t="n">
        <f aca="false">IF($A2006&lt;200,"",AVERAGE($E1957:$E2006)/AVERAGE($E1807:$E2006)-1)</f>
        <v>0.0854103942736644</v>
      </c>
      <c r="AB2006" s="59" t="n">
        <f aca="false">LOOKUP($B2006,07_L1政策步階!$A$4:$A$14,07_L1政策步階!$C$4:$C$14)</f>
        <v>0</v>
      </c>
      <c r="AC2006" s="57"/>
      <c r="AD2006" s="57"/>
      <c r="AE2006" s="57"/>
      <c r="AF2006" s="57"/>
      <c r="AG2006" s="57"/>
      <c r="AH2006" s="57"/>
      <c r="AI2006" s="57"/>
      <c r="AJ2006" s="57"/>
      <c r="AK2006" s="57"/>
      <c r="AL2006" s="59" t="n">
        <f aca="false">IF(ISNUMBER($AA2006),IF($AA2006&gt;=0.005,100,IF($AA2006&gt;=-0.015,50,0)),"")</f>
        <v>100</v>
      </c>
      <c r="AM2006" s="59" t="n">
        <f aca="false">IF(ISNUMBER($AB2006),IF($AB2006=1,100,IF($AB2006=0,50,0)),"")</f>
        <v>50</v>
      </c>
      <c r="AN2006" s="0" t="str">
        <f aca="false">IF(ISNUMBER($AC2006),IF($AC2006&gt;=0.001,100,IF($AC2006&gt;=-0.003,50,0)),"")</f>
        <v/>
      </c>
      <c r="AO2006" s="0" t="str">
        <f aca="false">IF(ISNUMBER($AD2006),IF($AD2006&gt;=0.04,100,IF($AD2006&gt;=0,50,0)),"")</f>
        <v/>
      </c>
      <c r="AP2006" s="0" t="str">
        <f aca="false">IF(ISNUMBER($AE2006),IF($AE2006&gt;=25,100,IF($AE2006&gt;=-75,50,0)),"")</f>
        <v/>
      </c>
      <c r="AQ2006" s="0" t="str">
        <f aca="false">IF(ISNUMBER($AF2006),IF($AF2006&gt;0,100,IF($AF2006&gt;=-50,50,0)),"")</f>
        <v/>
      </c>
      <c r="AR2006" s="0" t="str">
        <f aca="false">IF(ISNUMBER($AG2006),IF($AG2006=1,100,IF($AG2006=0,50,0)),"")</f>
        <v/>
      </c>
      <c r="AS2006" s="0" t="str">
        <f aca="false">IF(ISNUMBER($AH2006),IF($AH2006&lt;0,100,IF($AH2006&lt;=20,50,0)),"")</f>
        <v/>
      </c>
      <c r="AT2006" s="0" t="str">
        <f aca="false">IF(ISNUMBER($AI2006),IF($AI2006&lt;0.95,100,IF($AI2006&lt;=1,50,0)),"")</f>
        <v/>
      </c>
      <c r="AU2006" s="0" t="str">
        <f aca="false">IF(ISNUMBER($AJ2006),IF($AJ2006&lt;30,0,IF($AJ2006&lt;40,50,IF($AJ2006&lt;=90,100,50))),"")</f>
        <v/>
      </c>
      <c r="AV2006" s="0" t="str">
        <f aca="false">IF(ISNUMBER($AK2006),IF($AK2006&gt;-0.2,100,IF($AK2006&gt;=-0.4,50,0)),"")</f>
        <v/>
      </c>
      <c r="AW2006" s="59" t="n">
        <f aca="false">01_指標庫!$H$4*ISNUMBER($F2006)+01_指標庫!$H$5*ISNUMBER($AA2006)+01_指標庫!$H$6*ISNUMBER($G2006)+01_指標庫!$H$7*ISNUMBER($H2006)+01_指標庫!$H$8*ISNUMBER($AF2006)+01_指標庫!$H$9*ISNUMBER($AG2006)+01_指標庫!$H$10*ISNUMBER($AB2006)+01_指標庫!$H$11*ISNUMBER($AC2006)+01_指標庫!$H$12*ISNUMBER($AD2006)+01_指標庫!$H$13*ISNUMBER($AE2006)+01_指標庫!$H$14*ISNUMBER($I2006)+01_指標庫!$H$15*ISNUMBER($AH2006)+01_指標庫!$H$16*ISNUMBER($K2006)+01_指標庫!$H$17*ISNUMBER($AI2006)+01_指標庫!$H$18*ISNUMBER($AJ2006)+01_指標庫!$H$19*ISNUMBER($AK2006)+01_指標庫!$H$20*ISNUMBER($BB2006)+01_指標庫!$H$21*ISNUMBER($BC2006)</f>
        <v>51</v>
      </c>
      <c r="AX2006" s="59" t="n">
        <f aca="false">IF(AW2006=0,50,ROUND((01_指標庫!$H$4*IF(ISNUMBER($F2006),L2006,0)+01_指標庫!$H$5*IF(ISNUMBER($AA2006),AL2006,0)+01_指標庫!$H$6*IF(ISNUMBER($G2006),M2006,0)+01_指標庫!$H$7*IF(ISNUMBER($H2006),N2006,0)+01_指標庫!$H$8*IF(ISNUMBER($AF2006),AQ2006,0)+01_指標庫!$H$9*IF(ISNUMBER($AG2006),AR2006,0)+01_指標庫!$H$10*IF(ISNUMBER($AB2006),AM2006,0)+01_指標庫!$H$11*IF(ISNUMBER($AC2006),AN2006,0)+01_指標庫!$H$12*IF(ISNUMBER($AD2006),AO2006,0)+01_指標庫!$H$13*IF(ISNUMBER($AE2006),AP2006,0)+01_指標庫!$H$14*IF(ISNUMBER($I2006),O2006,0)+01_指標庫!$H$15*IF(ISNUMBER($AH2006),AS2006,0)+01_指標庫!$H$16*IF(ISNUMBER($K2006),P2006,0)+01_指標庫!$H$17*IF(ISNUMBER($AI2006),AT2006,0)+01_指標庫!$H$18*IF(ISNUMBER($AJ2006),AU2006,0)+01_指標庫!$H$19*IF(ISNUMBER($AK2006),AV2006,0)+01_指標庫!$H$20*IF(ISNUMBER($BB2006),BB2006,0)+01_指標庫!$H$21*IF(ISNUMBER($BC2006),BC2006,0))/AW2006,1))</f>
        <v>95.1</v>
      </c>
      <c r="AY2006" s="60"/>
      <c r="AZ2006" s="60"/>
      <c r="BA2006" s="58" t="n">
        <f aca="false">AVERAGE($E2002:$E2006)/AVERAGE($E1997:$E2006)-1</f>
        <v>0.0132968649136778</v>
      </c>
      <c r="BB2006" s="59" t="n">
        <f aca="false">IF(ISNUMBER($BA2006),IF(OR($S2006&lt;=-0.03,$BA2006&lt;-0.003),0,IF(OR($S2006&lt;=-0.02,$BA2006&lt;0.01),50,100)),"")</f>
        <v>100</v>
      </c>
      <c r="BC2006" s="0" t="str">
        <f aca="false">IF(OR(COUNT($AZ2006)=0,COUNT($AZ2005)=0),"",IF(OR($AY2006/$AZ2005-1&lt;=-0.03,$AZ2006/$AZ2005-1&lt;=-0.045,IF(COUNT($AZ1997:$AZ2006)=10,AVERAGE($AZ2002:$AZ2006)/AVERAGE($AZ1997:$AZ2006)-1&lt;-0.01,FALSE())),0,IF(OR($AZ2006/$AZ2005-1&lt;=-0.02,IF(COUNT($AZ1997:$AZ2006)=10,AVERAGE($AZ2002:$AZ2006)/AVERAGE($AZ1997:$AZ2006)-1&lt;0.005,FALSE())),50,100)))</f>
        <v/>
      </c>
    </row>
    <row r="2007" customFormat="false" ht="15" hidden="false" customHeight="true" outlineLevel="0" collapsed="false">
      <c r="A2007" s="47" t="n">
        <v>2003</v>
      </c>
      <c r="B2007" s="48" t="n">
        <v>45467</v>
      </c>
      <c r="C2007" s="47" t="n">
        <v>2024</v>
      </c>
      <c r="D2007" s="49" t="s">
        <v>236</v>
      </c>
      <c r="E2007" s="50" t="n">
        <v>19474.62</v>
      </c>
      <c r="F2007" s="51" t="n">
        <v>0.146757</v>
      </c>
      <c r="G2007" s="51" t="n">
        <v>-0.021811</v>
      </c>
      <c r="H2007" s="52" t="n">
        <v>0.8163</v>
      </c>
      <c r="I2007" s="53" t="n">
        <v>319</v>
      </c>
      <c r="J2007" s="47" t="s">
        <v>235</v>
      </c>
      <c r="K2007" s="54" t="n">
        <v>13.33</v>
      </c>
      <c r="L2007" s="55" t="n">
        <f aca="false">IF(COUNT(F2007)=0,50,IF(F2007&gt;=0,100,IF(F2007&gt;=-0.02,50,0)))</f>
        <v>100</v>
      </c>
      <c r="M2007" s="55" t="n">
        <f aca="false">IF(COUNT(G2007)=0,50,IF(G2007&gt;-0.06,100,IF(G2007&gt;-0.15,50,0)))</f>
        <v>100</v>
      </c>
      <c r="N2007" s="55" t="n">
        <f aca="false">IF(COUNT(H2007)=0,50,IF(H2007&gt;=0.6,100,IF(H2007&gt;=0.4,50,0)))</f>
        <v>100</v>
      </c>
      <c r="O2007" s="55" t="n">
        <f aca="false">IF(COUNT(I2007)=0,50,IF(J2007="proxy_vix",50,IF(I2007&lt;350,100,IF(I2007&lt;=450,50,0))))</f>
        <v>100</v>
      </c>
      <c r="P2007" s="55" t="n">
        <f aca="false">IF(COUNT(K2007)=0,50,IF(K2007&lt;20,100,IF(K2007&lt;=25,50,0)))</f>
        <v>100</v>
      </c>
      <c r="Q2007" s="54"/>
      <c r="R2007" s="47"/>
      <c r="S2007" s="51" t="n">
        <f aca="false">$E2007/$E2006-1</f>
        <v>-0.0114621863583689</v>
      </c>
      <c r="T2007" s="56" t="n">
        <f aca="false">$K2007/$K2006-1</f>
        <v>0.009848484848485</v>
      </c>
      <c r="V2007" s="57"/>
      <c r="W2007" s="57"/>
      <c r="Y2007" s="1" t="str">
        <f aca="false">IF(AX2007&gt;=70,"EASY",IF(AX2007&gt;40,"UNCERTAIN","HARD"))</f>
        <v>EASY</v>
      </c>
      <c r="AA2007" s="58" t="n">
        <f aca="false">IF($A2007&lt;200,"",AVERAGE($E1958:$E2007)/AVERAGE($E1808:$E2007)-1)</f>
        <v>0.0854730846131682</v>
      </c>
      <c r="AB2007" s="59" t="n">
        <f aca="false">LOOKUP($B2007,07_L1政策步階!$A$4:$A$14,07_L1政策步階!$C$4:$C$14)</f>
        <v>0</v>
      </c>
      <c r="AC2007" s="57"/>
      <c r="AD2007" s="57"/>
      <c r="AE2007" s="57"/>
      <c r="AF2007" s="57"/>
      <c r="AG2007" s="57"/>
      <c r="AH2007" s="57"/>
      <c r="AI2007" s="57"/>
      <c r="AJ2007" s="57"/>
      <c r="AK2007" s="57"/>
      <c r="AL2007" s="59" t="n">
        <f aca="false">IF(ISNUMBER($AA2007),IF($AA2007&gt;=0.005,100,IF($AA2007&gt;=-0.015,50,0)),"")</f>
        <v>100</v>
      </c>
      <c r="AM2007" s="59" t="n">
        <f aca="false">IF(ISNUMBER($AB2007),IF($AB2007=1,100,IF($AB2007=0,50,0)),"")</f>
        <v>50</v>
      </c>
      <c r="AN2007" s="0" t="str">
        <f aca="false">IF(ISNUMBER($AC2007),IF($AC2007&gt;=0.001,100,IF($AC2007&gt;=-0.003,50,0)),"")</f>
        <v/>
      </c>
      <c r="AO2007" s="0" t="str">
        <f aca="false">IF(ISNUMBER($AD2007),IF($AD2007&gt;=0.04,100,IF($AD2007&gt;=0,50,0)),"")</f>
        <v/>
      </c>
      <c r="AP2007" s="0" t="str">
        <f aca="false">IF(ISNUMBER($AE2007),IF($AE2007&gt;=25,100,IF($AE2007&gt;=-75,50,0)),"")</f>
        <v/>
      </c>
      <c r="AQ2007" s="0" t="str">
        <f aca="false">IF(ISNUMBER($AF2007),IF($AF2007&gt;0,100,IF($AF2007&gt;=-50,50,0)),"")</f>
        <v/>
      </c>
      <c r="AR2007" s="0" t="str">
        <f aca="false">IF(ISNUMBER($AG2007),IF($AG2007=1,100,IF($AG2007=0,50,0)),"")</f>
        <v/>
      </c>
      <c r="AS2007" s="0" t="str">
        <f aca="false">IF(ISNUMBER($AH2007),IF($AH2007&lt;0,100,IF($AH2007&lt;=20,50,0)),"")</f>
        <v/>
      </c>
      <c r="AT2007" s="0" t="str">
        <f aca="false">IF(ISNUMBER($AI2007),IF($AI2007&lt;0.95,100,IF($AI2007&lt;=1,50,0)),"")</f>
        <v/>
      </c>
      <c r="AU2007" s="0" t="str">
        <f aca="false">IF(ISNUMBER($AJ2007),IF($AJ2007&lt;30,0,IF($AJ2007&lt;40,50,IF($AJ2007&lt;=90,100,50))),"")</f>
        <v/>
      </c>
      <c r="AV2007" s="0" t="str">
        <f aca="false">IF(ISNUMBER($AK2007),IF($AK2007&gt;-0.2,100,IF($AK2007&gt;=-0.4,50,0)),"")</f>
        <v/>
      </c>
      <c r="AW2007" s="59" t="n">
        <f aca="false">01_指標庫!$H$4*ISNUMBER($F2007)+01_指標庫!$H$5*ISNUMBER($AA2007)+01_指標庫!$H$6*ISNUMBER($G2007)+01_指標庫!$H$7*ISNUMBER($H2007)+01_指標庫!$H$8*ISNUMBER($AF2007)+01_指標庫!$H$9*ISNUMBER($AG2007)+01_指標庫!$H$10*ISNUMBER($AB2007)+01_指標庫!$H$11*ISNUMBER($AC2007)+01_指標庫!$H$12*ISNUMBER($AD2007)+01_指標庫!$H$13*ISNUMBER($AE2007)+01_指標庫!$H$14*ISNUMBER($I2007)+01_指標庫!$H$15*ISNUMBER($AH2007)+01_指標庫!$H$16*ISNUMBER($K2007)+01_指標庫!$H$17*ISNUMBER($AI2007)+01_指標庫!$H$18*ISNUMBER($AJ2007)+01_指標庫!$H$19*ISNUMBER($AK2007)+01_指標庫!$H$20*ISNUMBER($BB2007)+01_指標庫!$H$21*ISNUMBER($BC2007)</f>
        <v>51</v>
      </c>
      <c r="AX2007" s="59" t="n">
        <f aca="false">IF(AW2007=0,50,ROUND((01_指標庫!$H$4*IF(ISNUMBER($F2007),L2007,0)+01_指標庫!$H$5*IF(ISNUMBER($AA2007),AL2007,0)+01_指標庫!$H$6*IF(ISNUMBER($G2007),M2007,0)+01_指標庫!$H$7*IF(ISNUMBER($H2007),N2007,0)+01_指標庫!$H$8*IF(ISNUMBER($AF2007),AQ2007,0)+01_指標庫!$H$9*IF(ISNUMBER($AG2007),AR2007,0)+01_指標庫!$H$10*IF(ISNUMBER($AB2007),AM2007,0)+01_指標庫!$H$11*IF(ISNUMBER($AC2007),AN2007,0)+01_指標庫!$H$12*IF(ISNUMBER($AD2007),AO2007,0)+01_指標庫!$H$13*IF(ISNUMBER($AE2007),AP2007,0)+01_指標庫!$H$14*IF(ISNUMBER($I2007),O2007,0)+01_指標庫!$H$15*IF(ISNUMBER($AH2007),AS2007,0)+01_指標庫!$H$16*IF(ISNUMBER($K2007),P2007,0)+01_指標庫!$H$17*IF(ISNUMBER($AI2007),AT2007,0)+01_指標庫!$H$18*IF(ISNUMBER($AJ2007),AU2007,0)+01_指標庫!$H$19*IF(ISNUMBER($AK2007),AV2007,0)+01_指標庫!$H$20*IF(ISNUMBER($BB2007),BB2007,0)+01_指標庫!$H$21*IF(ISNUMBER($BC2007),BC2007,0))/AW2007,1))</f>
        <v>89.2</v>
      </c>
      <c r="AY2007" s="60"/>
      <c r="AZ2007" s="60"/>
      <c r="BA2007" s="58" t="n">
        <f aca="false">AVERAGE($E2003:$E2007)/AVERAGE($E1998:$E2007)-1</f>
        <v>0.00895237523981884</v>
      </c>
      <c r="BB2007" s="59" t="n">
        <f aca="false">IF(ISNUMBER($BA2007),IF(OR($S2007&lt;=-0.03,$BA2007&lt;-0.003),0,IF(OR($S2007&lt;=-0.02,$BA2007&lt;0.01),50,100)),"")</f>
        <v>50</v>
      </c>
      <c r="BC2007" s="0" t="str">
        <f aca="false">IF(OR(COUNT($AZ2007)=0,COUNT($AZ2006)=0),"",IF(OR($AY2007/$AZ2006-1&lt;=-0.03,$AZ2007/$AZ2006-1&lt;=-0.045,IF(COUNT($AZ1998:$AZ2007)=10,AVERAGE($AZ2003:$AZ2007)/AVERAGE($AZ1998:$AZ2007)-1&lt;-0.01,FALSE())),0,IF(OR($AZ2007/$AZ2006-1&lt;=-0.02,IF(COUNT($AZ1998:$AZ2007)=10,AVERAGE($AZ2003:$AZ2007)/AVERAGE($AZ1998:$AZ2007)-1&lt;0.005,FALSE())),50,100)))</f>
        <v/>
      </c>
    </row>
    <row r="2008" customFormat="false" ht="15" hidden="false" customHeight="true" outlineLevel="0" collapsed="false">
      <c r="A2008" s="47" t="n">
        <v>2004</v>
      </c>
      <c r="B2008" s="48" t="n">
        <v>45468</v>
      </c>
      <c r="C2008" s="47" t="n">
        <v>2024</v>
      </c>
      <c r="D2008" s="49" t="s">
        <v>237</v>
      </c>
      <c r="E2008" s="50" t="n">
        <v>19701.13</v>
      </c>
      <c r="F2008" s="51" t="n">
        <v>0.158579</v>
      </c>
      <c r="G2008" s="51" t="n">
        <v>-0.010434</v>
      </c>
      <c r="H2008" s="52" t="n">
        <v>0.8163</v>
      </c>
      <c r="I2008" s="53" t="n">
        <v>319</v>
      </c>
      <c r="J2008" s="47" t="s">
        <v>235</v>
      </c>
      <c r="K2008" s="54" t="n">
        <v>12.84</v>
      </c>
      <c r="L2008" s="55" t="n">
        <f aca="false">IF(COUNT(F2008)=0,50,IF(F2008&gt;=0,100,IF(F2008&gt;=-0.02,50,0)))</f>
        <v>100</v>
      </c>
      <c r="M2008" s="55" t="n">
        <f aca="false">IF(COUNT(G2008)=0,50,IF(G2008&gt;-0.06,100,IF(G2008&gt;-0.15,50,0)))</f>
        <v>100</v>
      </c>
      <c r="N2008" s="55" t="n">
        <f aca="false">IF(COUNT(H2008)=0,50,IF(H2008&gt;=0.6,100,IF(H2008&gt;=0.4,50,0)))</f>
        <v>100</v>
      </c>
      <c r="O2008" s="55" t="n">
        <f aca="false">IF(COUNT(I2008)=0,50,IF(J2008="proxy_vix",50,IF(I2008&lt;350,100,IF(I2008&lt;=450,50,0))))</f>
        <v>100</v>
      </c>
      <c r="P2008" s="55" t="n">
        <f aca="false">IF(COUNT(K2008)=0,50,IF(K2008&lt;20,100,IF(K2008&lt;=25,50,0)))</f>
        <v>100</v>
      </c>
      <c r="Q2008" s="54"/>
      <c r="R2008" s="47"/>
      <c r="S2008" s="51" t="n">
        <f aca="false">$E2008/$E2007-1</f>
        <v>0.0116310356761775</v>
      </c>
      <c r="T2008" s="56" t="n">
        <f aca="false">$K2008/$K2007-1</f>
        <v>-0.0367591897974494</v>
      </c>
      <c r="V2008" s="57"/>
      <c r="W2008" s="57"/>
      <c r="Y2008" s="1" t="str">
        <f aca="false">IF(AX2008&gt;=70,"EASY",IF(AX2008&gt;40,"UNCERTAIN","HARD"))</f>
        <v>EASY</v>
      </c>
      <c r="AA2008" s="58" t="n">
        <f aca="false">IF($A2008&lt;200,"",AVERAGE($E1959:$E2008)/AVERAGE($E1809:$E2008)-1)</f>
        <v>0.0860518196100584</v>
      </c>
      <c r="AB2008" s="59" t="n">
        <f aca="false">LOOKUP($B2008,07_L1政策步階!$A$4:$A$14,07_L1政策步階!$C$4:$C$14)</f>
        <v>0</v>
      </c>
      <c r="AC2008" s="57"/>
      <c r="AD2008" s="57"/>
      <c r="AE2008" s="57"/>
      <c r="AF2008" s="57"/>
      <c r="AG2008" s="57"/>
      <c r="AH2008" s="57"/>
      <c r="AI2008" s="57"/>
      <c r="AJ2008" s="57"/>
      <c r="AK2008" s="57"/>
      <c r="AL2008" s="59" t="n">
        <f aca="false">IF(ISNUMBER($AA2008),IF($AA2008&gt;=0.005,100,IF($AA2008&gt;=-0.015,50,0)),"")</f>
        <v>100</v>
      </c>
      <c r="AM2008" s="59" t="n">
        <f aca="false">IF(ISNUMBER($AB2008),IF($AB2008=1,100,IF($AB2008=0,50,0)),"")</f>
        <v>50</v>
      </c>
      <c r="AN2008" s="0" t="str">
        <f aca="false">IF(ISNUMBER($AC2008),IF($AC2008&gt;=0.001,100,IF($AC2008&gt;=-0.003,50,0)),"")</f>
        <v/>
      </c>
      <c r="AO2008" s="0" t="str">
        <f aca="false">IF(ISNUMBER($AD2008),IF($AD2008&gt;=0.04,100,IF($AD2008&gt;=0,50,0)),"")</f>
        <v/>
      </c>
      <c r="AP2008" s="0" t="str">
        <f aca="false">IF(ISNUMBER($AE2008),IF($AE2008&gt;=25,100,IF($AE2008&gt;=-75,50,0)),"")</f>
        <v/>
      </c>
      <c r="AQ2008" s="0" t="str">
        <f aca="false">IF(ISNUMBER($AF2008),IF($AF2008&gt;0,100,IF($AF2008&gt;=-50,50,0)),"")</f>
        <v/>
      </c>
      <c r="AR2008" s="0" t="str">
        <f aca="false">IF(ISNUMBER($AG2008),IF($AG2008=1,100,IF($AG2008=0,50,0)),"")</f>
        <v/>
      </c>
      <c r="AS2008" s="0" t="str">
        <f aca="false">IF(ISNUMBER($AH2008),IF($AH2008&lt;0,100,IF($AH2008&lt;=20,50,0)),"")</f>
        <v/>
      </c>
      <c r="AT2008" s="0" t="str">
        <f aca="false">IF(ISNUMBER($AI2008),IF($AI2008&lt;0.95,100,IF($AI2008&lt;=1,50,0)),"")</f>
        <v/>
      </c>
      <c r="AU2008" s="0" t="str">
        <f aca="false">IF(ISNUMBER($AJ2008),IF($AJ2008&lt;30,0,IF($AJ2008&lt;40,50,IF($AJ2008&lt;=90,100,50))),"")</f>
        <v/>
      </c>
      <c r="AV2008" s="0" t="str">
        <f aca="false">IF(ISNUMBER($AK2008),IF($AK2008&gt;-0.2,100,IF($AK2008&gt;=-0.4,50,0)),"")</f>
        <v/>
      </c>
      <c r="AW2008" s="59" t="n">
        <f aca="false">01_指標庫!$H$4*ISNUMBER($F2008)+01_指標庫!$H$5*ISNUMBER($AA2008)+01_指標庫!$H$6*ISNUMBER($G2008)+01_指標庫!$H$7*ISNUMBER($H2008)+01_指標庫!$H$8*ISNUMBER($AF2008)+01_指標庫!$H$9*ISNUMBER($AG2008)+01_指標庫!$H$10*ISNUMBER($AB2008)+01_指標庫!$H$11*ISNUMBER($AC2008)+01_指標庫!$H$12*ISNUMBER($AD2008)+01_指標庫!$H$13*ISNUMBER($AE2008)+01_指標庫!$H$14*ISNUMBER($I2008)+01_指標庫!$H$15*ISNUMBER($AH2008)+01_指標庫!$H$16*ISNUMBER($K2008)+01_指標庫!$H$17*ISNUMBER($AI2008)+01_指標庫!$H$18*ISNUMBER($AJ2008)+01_指標庫!$H$19*ISNUMBER($AK2008)+01_指標庫!$H$20*ISNUMBER($BB2008)+01_指標庫!$H$21*ISNUMBER($BC2008)</f>
        <v>51</v>
      </c>
      <c r="AX2008" s="59" t="n">
        <f aca="false">IF(AW2008=0,50,ROUND((01_指標庫!$H$4*IF(ISNUMBER($F2008),L2008,0)+01_指標庫!$H$5*IF(ISNUMBER($AA2008),AL2008,0)+01_指標庫!$H$6*IF(ISNUMBER($G2008),M2008,0)+01_指標庫!$H$7*IF(ISNUMBER($H2008),N2008,0)+01_指標庫!$H$8*IF(ISNUMBER($AF2008),AQ2008,0)+01_指標庫!$H$9*IF(ISNUMBER($AG2008),AR2008,0)+01_指標庫!$H$10*IF(ISNUMBER($AB2008),AM2008,0)+01_指標庫!$H$11*IF(ISNUMBER($AC2008),AN2008,0)+01_指標庫!$H$12*IF(ISNUMBER($AD2008),AO2008,0)+01_指標庫!$H$13*IF(ISNUMBER($AE2008),AP2008,0)+01_指標庫!$H$14*IF(ISNUMBER($I2008),O2008,0)+01_指標庫!$H$15*IF(ISNUMBER($AH2008),AS2008,0)+01_指標庫!$H$16*IF(ISNUMBER($K2008),P2008,0)+01_指標庫!$H$17*IF(ISNUMBER($AI2008),AT2008,0)+01_指標庫!$H$18*IF(ISNUMBER($AJ2008),AU2008,0)+01_指標庫!$H$19*IF(ISNUMBER($AK2008),AV2008,0)+01_指標庫!$H$20*IF(ISNUMBER($BB2008),BB2008,0)+01_指標庫!$H$21*IF(ISNUMBER($BC2008),BC2008,0))/AW2008,1))</f>
        <v>89.2</v>
      </c>
      <c r="AY2008" s="60"/>
      <c r="AZ2008" s="60"/>
      <c r="BA2008" s="58" t="n">
        <f aca="false">AVERAGE($E2004:$E2008)/AVERAGE($E1999:$E2008)-1</f>
        <v>0.00367966394259889</v>
      </c>
      <c r="BB2008" s="59" t="n">
        <f aca="false">IF(ISNUMBER($BA2008),IF(OR($S2008&lt;=-0.03,$BA2008&lt;-0.003),0,IF(OR($S2008&lt;=-0.02,$BA2008&lt;0.01),50,100)),"")</f>
        <v>50</v>
      </c>
      <c r="BC2008" s="0" t="str">
        <f aca="false">IF(OR(COUNT($AZ2008)=0,COUNT($AZ2007)=0),"",IF(OR($AY2008/$AZ2007-1&lt;=-0.03,$AZ2008/$AZ2007-1&lt;=-0.045,IF(COUNT($AZ1999:$AZ2008)=10,AVERAGE($AZ2004:$AZ2008)/AVERAGE($AZ1999:$AZ2008)-1&lt;-0.01,FALSE())),0,IF(OR($AZ2008/$AZ2007-1&lt;=-0.02,IF(COUNT($AZ1999:$AZ2008)=10,AVERAGE($AZ2004:$AZ2008)/AVERAGE($AZ1999:$AZ2008)-1&lt;0.005,FALSE())),50,100)))</f>
        <v/>
      </c>
    </row>
    <row r="2009" customFormat="false" ht="15" hidden="false" customHeight="true" outlineLevel="0" collapsed="false">
      <c r="A2009" s="47" t="n">
        <v>2005</v>
      </c>
      <c r="B2009" s="48" t="n">
        <v>45469</v>
      </c>
      <c r="C2009" s="47" t="n">
        <v>2024</v>
      </c>
      <c r="D2009" s="49" t="s">
        <v>238</v>
      </c>
      <c r="E2009" s="50" t="n">
        <v>19751.05</v>
      </c>
      <c r="F2009" s="51" t="n">
        <v>0.15999</v>
      </c>
      <c r="G2009" s="51" t="n">
        <v>-0.007927</v>
      </c>
      <c r="H2009" s="52" t="n">
        <v>0.7551</v>
      </c>
      <c r="I2009" s="53" t="n">
        <v>318</v>
      </c>
      <c r="J2009" s="47" t="s">
        <v>235</v>
      </c>
      <c r="K2009" s="54" t="n">
        <v>12.55</v>
      </c>
      <c r="L2009" s="55" t="n">
        <f aca="false">IF(COUNT(F2009)=0,50,IF(F2009&gt;=0,100,IF(F2009&gt;=-0.02,50,0)))</f>
        <v>100</v>
      </c>
      <c r="M2009" s="55" t="n">
        <f aca="false">IF(COUNT(G2009)=0,50,IF(G2009&gt;-0.06,100,IF(G2009&gt;-0.15,50,0)))</f>
        <v>100</v>
      </c>
      <c r="N2009" s="55" t="n">
        <f aca="false">IF(COUNT(H2009)=0,50,IF(H2009&gt;=0.6,100,IF(H2009&gt;=0.4,50,0)))</f>
        <v>100</v>
      </c>
      <c r="O2009" s="55" t="n">
        <f aca="false">IF(COUNT(I2009)=0,50,IF(J2009="proxy_vix",50,IF(I2009&lt;350,100,IF(I2009&lt;=450,50,0))))</f>
        <v>100</v>
      </c>
      <c r="P2009" s="55" t="n">
        <f aca="false">IF(COUNT(K2009)=0,50,IF(K2009&lt;20,100,IF(K2009&lt;=25,50,0)))</f>
        <v>100</v>
      </c>
      <c r="Q2009" s="54"/>
      <c r="R2009" s="47"/>
      <c r="S2009" s="51" t="n">
        <f aca="false">$E2009/$E2008-1</f>
        <v>0.00253386480876983</v>
      </c>
      <c r="T2009" s="56" t="n">
        <f aca="false">$K2009/$K2008-1</f>
        <v>-0.0225856697819314</v>
      </c>
      <c r="V2009" s="57"/>
      <c r="W2009" s="57"/>
      <c r="Y2009" s="1" t="str">
        <f aca="false">IF(AX2009&gt;=70,"EASY",IF(AX2009&gt;40,"UNCERTAIN","HARD"))</f>
        <v>EASY</v>
      </c>
      <c r="AA2009" s="58" t="n">
        <f aca="false">IF($A2009&lt;200,"",AVERAGE($E1960:$E2009)/AVERAGE($E1810:$E2009)-1)</f>
        <v>0.0870271397468436</v>
      </c>
      <c r="AB2009" s="59" t="n">
        <f aca="false">LOOKUP($B2009,07_L1政策步階!$A$4:$A$14,07_L1政策步階!$C$4:$C$14)</f>
        <v>0</v>
      </c>
      <c r="AC2009" s="57"/>
      <c r="AD2009" s="57"/>
      <c r="AE2009" s="57"/>
      <c r="AF2009" s="57"/>
      <c r="AG2009" s="57"/>
      <c r="AH2009" s="57"/>
      <c r="AI2009" s="57"/>
      <c r="AJ2009" s="57"/>
      <c r="AK2009" s="57"/>
      <c r="AL2009" s="59" t="n">
        <f aca="false">IF(ISNUMBER($AA2009),IF($AA2009&gt;=0.005,100,IF($AA2009&gt;=-0.015,50,0)),"")</f>
        <v>100</v>
      </c>
      <c r="AM2009" s="59" t="n">
        <f aca="false">IF(ISNUMBER($AB2009),IF($AB2009=1,100,IF($AB2009=0,50,0)),"")</f>
        <v>50</v>
      </c>
      <c r="AN2009" s="0" t="str">
        <f aca="false">IF(ISNUMBER($AC2009),IF($AC2009&gt;=0.001,100,IF($AC2009&gt;=-0.003,50,0)),"")</f>
        <v/>
      </c>
      <c r="AO2009" s="0" t="str">
        <f aca="false">IF(ISNUMBER($AD2009),IF($AD2009&gt;=0.04,100,IF($AD2009&gt;=0,50,0)),"")</f>
        <v/>
      </c>
      <c r="AP2009" s="0" t="str">
        <f aca="false">IF(ISNUMBER($AE2009),IF($AE2009&gt;=25,100,IF($AE2009&gt;=-75,50,0)),"")</f>
        <v/>
      </c>
      <c r="AQ2009" s="0" t="str">
        <f aca="false">IF(ISNUMBER($AF2009),IF($AF2009&gt;0,100,IF($AF2009&gt;=-50,50,0)),"")</f>
        <v/>
      </c>
      <c r="AR2009" s="0" t="str">
        <f aca="false">IF(ISNUMBER($AG2009),IF($AG2009=1,100,IF($AG2009=0,50,0)),"")</f>
        <v/>
      </c>
      <c r="AS2009" s="0" t="str">
        <f aca="false">IF(ISNUMBER($AH2009),IF($AH2009&lt;0,100,IF($AH2009&lt;=20,50,0)),"")</f>
        <v/>
      </c>
      <c r="AT2009" s="0" t="str">
        <f aca="false">IF(ISNUMBER($AI2009),IF($AI2009&lt;0.95,100,IF($AI2009&lt;=1,50,0)),"")</f>
        <v/>
      </c>
      <c r="AU2009" s="0" t="str">
        <f aca="false">IF(ISNUMBER($AJ2009),IF($AJ2009&lt;30,0,IF($AJ2009&lt;40,50,IF($AJ2009&lt;=90,100,50))),"")</f>
        <v/>
      </c>
      <c r="AV2009" s="0" t="str">
        <f aca="false">IF(ISNUMBER($AK2009),IF($AK2009&gt;-0.2,100,IF($AK2009&gt;=-0.4,50,0)),"")</f>
        <v/>
      </c>
      <c r="AW2009" s="59" t="n">
        <f aca="false">01_指標庫!$H$4*ISNUMBER($F2009)+01_指標庫!$H$5*ISNUMBER($AA2009)+01_指標庫!$H$6*ISNUMBER($G2009)+01_指標庫!$H$7*ISNUMBER($H2009)+01_指標庫!$H$8*ISNUMBER($AF2009)+01_指標庫!$H$9*ISNUMBER($AG2009)+01_指標庫!$H$10*ISNUMBER($AB2009)+01_指標庫!$H$11*ISNUMBER($AC2009)+01_指標庫!$H$12*ISNUMBER($AD2009)+01_指標庫!$H$13*ISNUMBER($AE2009)+01_指標庫!$H$14*ISNUMBER($I2009)+01_指標庫!$H$15*ISNUMBER($AH2009)+01_指標庫!$H$16*ISNUMBER($K2009)+01_指標庫!$H$17*ISNUMBER($AI2009)+01_指標庫!$H$18*ISNUMBER($AJ2009)+01_指標庫!$H$19*ISNUMBER($AK2009)+01_指標庫!$H$20*ISNUMBER($BB2009)+01_指標庫!$H$21*ISNUMBER($BC2009)</f>
        <v>51</v>
      </c>
      <c r="AX2009" s="59" t="n">
        <f aca="false">IF(AW2009=0,50,ROUND((01_指標庫!$H$4*IF(ISNUMBER($F2009),L2009,0)+01_指標庫!$H$5*IF(ISNUMBER($AA2009),AL2009,0)+01_指標庫!$H$6*IF(ISNUMBER($G2009),M2009,0)+01_指標庫!$H$7*IF(ISNUMBER($H2009),N2009,0)+01_指標庫!$H$8*IF(ISNUMBER($AF2009),AQ2009,0)+01_指標庫!$H$9*IF(ISNUMBER($AG2009),AR2009,0)+01_指標庫!$H$10*IF(ISNUMBER($AB2009),AM2009,0)+01_指標庫!$H$11*IF(ISNUMBER($AC2009),AN2009,0)+01_指標庫!$H$12*IF(ISNUMBER($AD2009),AO2009,0)+01_指標庫!$H$13*IF(ISNUMBER($AE2009),AP2009,0)+01_指標庫!$H$14*IF(ISNUMBER($I2009),O2009,0)+01_指標庫!$H$15*IF(ISNUMBER($AH2009),AS2009,0)+01_指標庫!$H$16*IF(ISNUMBER($K2009),P2009,0)+01_指標庫!$H$17*IF(ISNUMBER($AI2009),AT2009,0)+01_指標庫!$H$18*IF(ISNUMBER($AJ2009),AU2009,0)+01_指標庫!$H$19*IF(ISNUMBER($AK2009),AV2009,0)+01_指標庫!$H$20*IF(ISNUMBER($BB2009),BB2009,0)+01_指標庫!$H$21*IF(ISNUMBER($BC2009),BC2009,0))/AW2009,1))</f>
        <v>89.2</v>
      </c>
      <c r="AY2009" s="60"/>
      <c r="AZ2009" s="60"/>
      <c r="BA2009" s="58" t="n">
        <f aca="false">AVERAGE($E2005:$E2009)/AVERAGE($E2000:$E2009)-1</f>
        <v>-0.000680470980589321</v>
      </c>
      <c r="BB2009" s="59" t="n">
        <f aca="false">IF(ISNUMBER($BA2009),IF(OR($S2009&lt;=-0.03,$BA2009&lt;-0.003),0,IF(OR($S2009&lt;=-0.02,$BA2009&lt;0.01),50,100)),"")</f>
        <v>50</v>
      </c>
      <c r="BC2009" s="0" t="str">
        <f aca="false">IF(OR(COUNT($AZ2009)=0,COUNT($AZ2008)=0),"",IF(OR($AY2009/$AZ2008-1&lt;=-0.03,$AZ2009/$AZ2008-1&lt;=-0.045,IF(COUNT($AZ2000:$AZ2009)=10,AVERAGE($AZ2005:$AZ2009)/AVERAGE($AZ2000:$AZ2009)-1&lt;-0.01,FALSE())),0,IF(OR($AZ2009/$AZ2008-1&lt;=-0.02,IF(COUNT($AZ2000:$AZ2009)=10,AVERAGE($AZ2005:$AZ2009)/AVERAGE($AZ2000:$AZ2009)-1&lt;0.005,FALSE())),50,100)))</f>
        <v/>
      </c>
    </row>
    <row r="2010" customFormat="false" ht="15" hidden="false" customHeight="true" outlineLevel="0" collapsed="false">
      <c r="A2010" s="47" t="n">
        <v>2006</v>
      </c>
      <c r="B2010" s="48" t="n">
        <v>45470</v>
      </c>
      <c r="C2010" s="47" t="n">
        <v>2024</v>
      </c>
      <c r="D2010" s="49" t="s">
        <v>239</v>
      </c>
      <c r="E2010" s="50" t="n">
        <v>19789.03</v>
      </c>
      <c r="F2010" s="51" t="n">
        <v>0.160746</v>
      </c>
      <c r="G2010" s="51" t="n">
        <v>-0.006019</v>
      </c>
      <c r="H2010" s="52" t="n">
        <v>0.7755</v>
      </c>
      <c r="I2010" s="53" t="n">
        <v>321</v>
      </c>
      <c r="J2010" s="47" t="s">
        <v>235</v>
      </c>
      <c r="K2010" s="54" t="n">
        <v>12.24</v>
      </c>
      <c r="L2010" s="55" t="n">
        <f aca="false">IF(COUNT(F2010)=0,50,IF(F2010&gt;=0,100,IF(F2010&gt;=-0.02,50,0)))</f>
        <v>100</v>
      </c>
      <c r="M2010" s="55" t="n">
        <f aca="false">IF(COUNT(G2010)=0,50,IF(G2010&gt;-0.06,100,IF(G2010&gt;-0.15,50,0)))</f>
        <v>100</v>
      </c>
      <c r="N2010" s="55" t="n">
        <f aca="false">IF(COUNT(H2010)=0,50,IF(H2010&gt;=0.6,100,IF(H2010&gt;=0.4,50,0)))</f>
        <v>100</v>
      </c>
      <c r="O2010" s="55" t="n">
        <f aca="false">IF(COUNT(I2010)=0,50,IF(J2010="proxy_vix",50,IF(I2010&lt;350,100,IF(I2010&lt;=450,50,0))))</f>
        <v>100</v>
      </c>
      <c r="P2010" s="55" t="n">
        <f aca="false">IF(COUNT(K2010)=0,50,IF(K2010&lt;20,100,IF(K2010&lt;=25,50,0)))</f>
        <v>100</v>
      </c>
      <c r="Q2010" s="54"/>
      <c r="R2010" s="47"/>
      <c r="S2010" s="51" t="n">
        <f aca="false">$E2010/$E2009-1</f>
        <v>0.00192293574265667</v>
      </c>
      <c r="T2010" s="56" t="n">
        <f aca="false">$K2010/$K2009-1</f>
        <v>-0.0247011952191235</v>
      </c>
      <c r="V2010" s="57"/>
      <c r="W2010" s="57"/>
      <c r="Y2010" s="1" t="str">
        <f aca="false">IF(AX2010&gt;=70,"EASY",IF(AX2010&gt;40,"UNCERTAIN","HARD"))</f>
        <v>EASY</v>
      </c>
      <c r="AA2010" s="58" t="n">
        <f aca="false">IF($A2010&lt;200,"",AVERAGE($E1961:$E2010)/AVERAGE($E1811:$E2010)-1)</f>
        <v>0.0880822853014278</v>
      </c>
      <c r="AB2010" s="59" t="n">
        <f aca="false">LOOKUP($B2010,07_L1政策步階!$A$4:$A$14,07_L1政策步階!$C$4:$C$14)</f>
        <v>0</v>
      </c>
      <c r="AC2010" s="57"/>
      <c r="AD2010" s="57"/>
      <c r="AE2010" s="57"/>
      <c r="AF2010" s="57"/>
      <c r="AG2010" s="57"/>
      <c r="AH2010" s="57"/>
      <c r="AI2010" s="57"/>
      <c r="AJ2010" s="57"/>
      <c r="AK2010" s="57"/>
      <c r="AL2010" s="59" t="n">
        <f aca="false">IF(ISNUMBER($AA2010),IF($AA2010&gt;=0.005,100,IF($AA2010&gt;=-0.015,50,0)),"")</f>
        <v>100</v>
      </c>
      <c r="AM2010" s="59" t="n">
        <f aca="false">IF(ISNUMBER($AB2010),IF($AB2010=1,100,IF($AB2010=0,50,0)),"")</f>
        <v>50</v>
      </c>
      <c r="AN2010" s="0" t="str">
        <f aca="false">IF(ISNUMBER($AC2010),IF($AC2010&gt;=0.001,100,IF($AC2010&gt;=-0.003,50,0)),"")</f>
        <v/>
      </c>
      <c r="AO2010" s="0" t="str">
        <f aca="false">IF(ISNUMBER($AD2010),IF($AD2010&gt;=0.04,100,IF($AD2010&gt;=0,50,0)),"")</f>
        <v/>
      </c>
      <c r="AP2010" s="0" t="str">
        <f aca="false">IF(ISNUMBER($AE2010),IF($AE2010&gt;=25,100,IF($AE2010&gt;=-75,50,0)),"")</f>
        <v/>
      </c>
      <c r="AQ2010" s="0" t="str">
        <f aca="false">IF(ISNUMBER($AF2010),IF($AF2010&gt;0,100,IF($AF2010&gt;=-50,50,0)),"")</f>
        <v/>
      </c>
      <c r="AR2010" s="0" t="str">
        <f aca="false">IF(ISNUMBER($AG2010),IF($AG2010=1,100,IF($AG2010=0,50,0)),"")</f>
        <v/>
      </c>
      <c r="AS2010" s="0" t="str">
        <f aca="false">IF(ISNUMBER($AH2010),IF($AH2010&lt;0,100,IF($AH2010&lt;=20,50,0)),"")</f>
        <v/>
      </c>
      <c r="AT2010" s="0" t="str">
        <f aca="false">IF(ISNUMBER($AI2010),IF($AI2010&lt;0.95,100,IF($AI2010&lt;=1,50,0)),"")</f>
        <v/>
      </c>
      <c r="AU2010" s="0" t="str">
        <f aca="false">IF(ISNUMBER($AJ2010),IF($AJ2010&lt;30,0,IF($AJ2010&lt;40,50,IF($AJ2010&lt;=90,100,50))),"")</f>
        <v/>
      </c>
      <c r="AV2010" s="0" t="str">
        <f aca="false">IF(ISNUMBER($AK2010),IF($AK2010&gt;-0.2,100,IF($AK2010&gt;=-0.4,50,0)),"")</f>
        <v/>
      </c>
      <c r="AW2010" s="59" t="n">
        <f aca="false">01_指標庫!$H$4*ISNUMBER($F2010)+01_指標庫!$H$5*ISNUMBER($AA2010)+01_指標庫!$H$6*ISNUMBER($G2010)+01_指標庫!$H$7*ISNUMBER($H2010)+01_指標庫!$H$8*ISNUMBER($AF2010)+01_指標庫!$H$9*ISNUMBER($AG2010)+01_指標庫!$H$10*ISNUMBER($AB2010)+01_指標庫!$H$11*ISNUMBER($AC2010)+01_指標庫!$H$12*ISNUMBER($AD2010)+01_指標庫!$H$13*ISNUMBER($AE2010)+01_指標庫!$H$14*ISNUMBER($I2010)+01_指標庫!$H$15*ISNUMBER($AH2010)+01_指標庫!$H$16*ISNUMBER($K2010)+01_指標庫!$H$17*ISNUMBER($AI2010)+01_指標庫!$H$18*ISNUMBER($AJ2010)+01_指標庫!$H$19*ISNUMBER($AK2010)+01_指標庫!$H$20*ISNUMBER($BB2010)+01_指標庫!$H$21*ISNUMBER($BC2010)</f>
        <v>51</v>
      </c>
      <c r="AX2010" s="59" t="n">
        <f aca="false">IF(AW2010=0,50,ROUND((01_指標庫!$H$4*IF(ISNUMBER($F2010),L2010,0)+01_指標庫!$H$5*IF(ISNUMBER($AA2010),AL2010,0)+01_指標庫!$H$6*IF(ISNUMBER($G2010),M2010,0)+01_指標庫!$H$7*IF(ISNUMBER($H2010),N2010,0)+01_指標庫!$H$8*IF(ISNUMBER($AF2010),AQ2010,0)+01_指標庫!$H$9*IF(ISNUMBER($AG2010),AR2010,0)+01_指標庫!$H$10*IF(ISNUMBER($AB2010),AM2010,0)+01_指標庫!$H$11*IF(ISNUMBER($AC2010),AN2010,0)+01_指標庫!$H$12*IF(ISNUMBER($AD2010),AO2010,0)+01_指標庫!$H$13*IF(ISNUMBER($AE2010),AP2010,0)+01_指標庫!$H$14*IF(ISNUMBER($I2010),O2010,0)+01_指標庫!$H$15*IF(ISNUMBER($AH2010),AS2010,0)+01_指標庫!$H$16*IF(ISNUMBER($K2010),P2010,0)+01_指標庫!$H$17*IF(ISNUMBER($AI2010),AT2010,0)+01_指標庫!$H$18*IF(ISNUMBER($AJ2010),AU2010,0)+01_指標庫!$H$19*IF(ISNUMBER($AK2010),AV2010,0)+01_指標庫!$H$20*IF(ISNUMBER($BB2010),BB2010,0)+01_指標庫!$H$21*IF(ISNUMBER($BC2010),BC2010,0))/AW2010,1))</f>
        <v>89.2</v>
      </c>
      <c r="AY2010" s="60"/>
      <c r="AZ2010" s="60"/>
      <c r="BA2010" s="58" t="n">
        <f aca="false">AVERAGE($E2006:$E2010)/AVERAGE($E2001:$E2010)-1</f>
        <v>-0.00194897100344693</v>
      </c>
      <c r="BB2010" s="59" t="n">
        <f aca="false">IF(ISNUMBER($BA2010),IF(OR($S2010&lt;=-0.03,$BA2010&lt;-0.003),0,IF(OR($S2010&lt;=-0.02,$BA2010&lt;0.01),50,100)),"")</f>
        <v>50</v>
      </c>
      <c r="BC2010" s="0" t="str">
        <f aca="false">IF(OR(COUNT($AZ2010)=0,COUNT($AZ2009)=0),"",IF(OR($AY2010/$AZ2009-1&lt;=-0.03,$AZ2010/$AZ2009-1&lt;=-0.045,IF(COUNT($AZ2001:$AZ2010)=10,AVERAGE($AZ2006:$AZ2010)/AVERAGE($AZ2001:$AZ2010)-1&lt;-0.01,FALSE())),0,IF(OR($AZ2010/$AZ2009-1&lt;=-0.02,IF(COUNT($AZ2001:$AZ2010)=10,AVERAGE($AZ2006:$AZ2010)/AVERAGE($AZ2001:$AZ2010)-1&lt;0.005,FALSE())),50,100)))</f>
        <v/>
      </c>
    </row>
    <row r="2011" customFormat="false" ht="15" hidden="false" customHeight="true" outlineLevel="0" collapsed="false">
      <c r="A2011" s="47" t="n">
        <v>2007</v>
      </c>
      <c r="B2011" s="48" t="n">
        <v>45471</v>
      </c>
      <c r="C2011" s="47" t="n">
        <v>2024</v>
      </c>
      <c r="D2011" s="49" t="s">
        <v>234</v>
      </c>
      <c r="E2011" s="50" t="n">
        <v>19682.87</v>
      </c>
      <c r="F2011" s="51" t="n">
        <v>0.153033</v>
      </c>
      <c r="G2011" s="51" t="n">
        <v>-0.011351</v>
      </c>
      <c r="H2011" s="52" t="n">
        <v>0.7959</v>
      </c>
      <c r="I2011" s="53" t="n">
        <v>318</v>
      </c>
      <c r="J2011" s="47" t="s">
        <v>235</v>
      </c>
      <c r="K2011" s="54" t="n">
        <v>12.44</v>
      </c>
      <c r="L2011" s="55" t="n">
        <f aca="false">IF(COUNT(F2011)=0,50,IF(F2011&gt;=0,100,IF(F2011&gt;=-0.02,50,0)))</f>
        <v>100</v>
      </c>
      <c r="M2011" s="55" t="n">
        <f aca="false">IF(COUNT(G2011)=0,50,IF(G2011&gt;-0.06,100,IF(G2011&gt;-0.15,50,0)))</f>
        <v>100</v>
      </c>
      <c r="N2011" s="55" t="n">
        <f aca="false">IF(COUNT(H2011)=0,50,IF(H2011&gt;=0.6,100,IF(H2011&gt;=0.4,50,0)))</f>
        <v>100</v>
      </c>
      <c r="O2011" s="55" t="n">
        <f aca="false">IF(COUNT(I2011)=0,50,IF(J2011="proxy_vix",50,IF(I2011&lt;350,100,IF(I2011&lt;=450,50,0))))</f>
        <v>100</v>
      </c>
      <c r="P2011" s="55" t="n">
        <f aca="false">IF(COUNT(K2011)=0,50,IF(K2011&lt;20,100,IF(K2011&lt;=25,50,0)))</f>
        <v>100</v>
      </c>
      <c r="Q2011" s="54"/>
      <c r="R2011" s="47"/>
      <c r="S2011" s="51" t="n">
        <f aca="false">$E2011/$E2010-1</f>
        <v>-0.00536458836031883</v>
      </c>
      <c r="T2011" s="56" t="n">
        <f aca="false">$K2011/$K2010-1</f>
        <v>0.0163398692810457</v>
      </c>
      <c r="V2011" s="57"/>
      <c r="W2011" s="57"/>
      <c r="Y2011" s="1" t="str">
        <f aca="false">IF(AX2011&gt;=70,"EASY",IF(AX2011&gt;40,"UNCERTAIN","HARD"))</f>
        <v>EASY</v>
      </c>
      <c r="AA2011" s="58" t="n">
        <f aca="false">IF($A2011&lt;200,"",AVERAGE($E1962:$E2011)/AVERAGE($E1812:$E2011)-1)</f>
        <v>0.0892471340769312</v>
      </c>
      <c r="AB2011" s="59" t="n">
        <f aca="false">LOOKUP($B2011,07_L1政策步階!$A$4:$A$14,07_L1政策步階!$C$4:$C$14)</f>
        <v>0</v>
      </c>
      <c r="AC2011" s="57"/>
      <c r="AD2011" s="57"/>
      <c r="AE2011" s="57"/>
      <c r="AF2011" s="57"/>
      <c r="AG2011" s="57"/>
      <c r="AH2011" s="57"/>
      <c r="AI2011" s="57"/>
      <c r="AJ2011" s="57"/>
      <c r="AK2011" s="57"/>
      <c r="AL2011" s="59" t="n">
        <f aca="false">IF(ISNUMBER($AA2011),IF($AA2011&gt;=0.005,100,IF($AA2011&gt;=-0.015,50,0)),"")</f>
        <v>100</v>
      </c>
      <c r="AM2011" s="59" t="n">
        <f aca="false">IF(ISNUMBER($AB2011),IF($AB2011=1,100,IF($AB2011=0,50,0)),"")</f>
        <v>50</v>
      </c>
      <c r="AN2011" s="0" t="str">
        <f aca="false">IF(ISNUMBER($AC2011),IF($AC2011&gt;=0.001,100,IF($AC2011&gt;=-0.003,50,0)),"")</f>
        <v/>
      </c>
      <c r="AO2011" s="0" t="str">
        <f aca="false">IF(ISNUMBER($AD2011),IF($AD2011&gt;=0.04,100,IF($AD2011&gt;=0,50,0)),"")</f>
        <v/>
      </c>
      <c r="AP2011" s="0" t="str">
        <f aca="false">IF(ISNUMBER($AE2011),IF($AE2011&gt;=25,100,IF($AE2011&gt;=-75,50,0)),"")</f>
        <v/>
      </c>
      <c r="AQ2011" s="0" t="str">
        <f aca="false">IF(ISNUMBER($AF2011),IF($AF2011&gt;0,100,IF($AF2011&gt;=-50,50,0)),"")</f>
        <v/>
      </c>
      <c r="AR2011" s="0" t="str">
        <f aca="false">IF(ISNUMBER($AG2011),IF($AG2011=1,100,IF($AG2011=0,50,0)),"")</f>
        <v/>
      </c>
      <c r="AS2011" s="0" t="str">
        <f aca="false">IF(ISNUMBER($AH2011),IF($AH2011&lt;0,100,IF($AH2011&lt;=20,50,0)),"")</f>
        <v/>
      </c>
      <c r="AT2011" s="0" t="str">
        <f aca="false">IF(ISNUMBER($AI2011),IF($AI2011&lt;0.95,100,IF($AI2011&lt;=1,50,0)),"")</f>
        <v/>
      </c>
      <c r="AU2011" s="0" t="str">
        <f aca="false">IF(ISNUMBER($AJ2011),IF($AJ2011&lt;30,0,IF($AJ2011&lt;40,50,IF($AJ2011&lt;=90,100,50))),"")</f>
        <v/>
      </c>
      <c r="AV2011" s="0" t="str">
        <f aca="false">IF(ISNUMBER($AK2011),IF($AK2011&gt;-0.2,100,IF($AK2011&gt;=-0.4,50,0)),"")</f>
        <v/>
      </c>
      <c r="AW2011" s="59" t="n">
        <f aca="false">01_指標庫!$H$4*ISNUMBER($F2011)+01_指標庫!$H$5*ISNUMBER($AA2011)+01_指標庫!$H$6*ISNUMBER($G2011)+01_指標庫!$H$7*ISNUMBER($H2011)+01_指標庫!$H$8*ISNUMBER($AF2011)+01_指標庫!$H$9*ISNUMBER($AG2011)+01_指標庫!$H$10*ISNUMBER($AB2011)+01_指標庫!$H$11*ISNUMBER($AC2011)+01_指標庫!$H$12*ISNUMBER($AD2011)+01_指標庫!$H$13*ISNUMBER($AE2011)+01_指標庫!$H$14*ISNUMBER($I2011)+01_指標庫!$H$15*ISNUMBER($AH2011)+01_指標庫!$H$16*ISNUMBER($K2011)+01_指標庫!$H$17*ISNUMBER($AI2011)+01_指標庫!$H$18*ISNUMBER($AJ2011)+01_指標庫!$H$19*ISNUMBER($AK2011)+01_指標庫!$H$20*ISNUMBER($BB2011)+01_指標庫!$H$21*ISNUMBER($BC2011)</f>
        <v>51</v>
      </c>
      <c r="AX2011" s="59" t="n">
        <f aca="false">IF(AW2011=0,50,ROUND((01_指標庫!$H$4*IF(ISNUMBER($F2011),L2011,0)+01_指標庫!$H$5*IF(ISNUMBER($AA2011),AL2011,0)+01_指標庫!$H$6*IF(ISNUMBER($G2011),M2011,0)+01_指標庫!$H$7*IF(ISNUMBER($H2011),N2011,0)+01_指標庫!$H$8*IF(ISNUMBER($AF2011),AQ2011,0)+01_指標庫!$H$9*IF(ISNUMBER($AG2011),AR2011,0)+01_指標庫!$H$10*IF(ISNUMBER($AB2011),AM2011,0)+01_指標庫!$H$11*IF(ISNUMBER($AC2011),AN2011,0)+01_指標庫!$H$12*IF(ISNUMBER($AD2011),AO2011,0)+01_指標庫!$H$13*IF(ISNUMBER($AE2011),AP2011,0)+01_指標庫!$H$14*IF(ISNUMBER($I2011),O2011,0)+01_指標庫!$H$15*IF(ISNUMBER($AH2011),AS2011,0)+01_指標庫!$H$16*IF(ISNUMBER($K2011),P2011,0)+01_指標庫!$H$17*IF(ISNUMBER($AI2011),AT2011,0)+01_指標庫!$H$18*IF(ISNUMBER($AJ2011),AU2011,0)+01_指標庫!$H$19*IF(ISNUMBER($AK2011),AV2011,0)+01_指標庫!$H$20*IF(ISNUMBER($BB2011),BB2011,0)+01_指標庫!$H$21*IF(ISNUMBER($BC2011),BC2011,0))/AW2011,1))</f>
        <v>89.2</v>
      </c>
      <c r="AY2011" s="60"/>
      <c r="AZ2011" s="60"/>
      <c r="BA2011" s="58" t="n">
        <f aca="false">AVERAGE($E2007:$E2011)/AVERAGE($E2002:$E2011)-1</f>
        <v>-0.00266284430124775</v>
      </c>
      <c r="BB2011" s="59" t="n">
        <f aca="false">IF(ISNUMBER($BA2011),IF(OR($S2011&lt;=-0.03,$BA2011&lt;-0.003),0,IF(OR($S2011&lt;=-0.02,$BA2011&lt;0.01),50,100)),"")</f>
        <v>50</v>
      </c>
      <c r="BC2011" s="0" t="str">
        <f aca="false">IF(OR(COUNT($AZ2011)=0,COUNT($AZ2010)=0),"",IF(OR($AY2011/$AZ2010-1&lt;=-0.03,$AZ2011/$AZ2010-1&lt;=-0.045,IF(COUNT($AZ2002:$AZ2011)=10,AVERAGE($AZ2007:$AZ2011)/AVERAGE($AZ2002:$AZ2011)-1&lt;-0.01,FALSE())),0,IF(OR($AZ2011/$AZ2010-1&lt;=-0.02,IF(COUNT($AZ2002:$AZ2011)=10,AVERAGE($AZ2007:$AZ2011)/AVERAGE($AZ2002:$AZ2011)-1&lt;0.005,FALSE())),50,100)))</f>
        <v/>
      </c>
    </row>
    <row r="2012" customFormat="false" ht="15" hidden="false" customHeight="true" outlineLevel="0" collapsed="false">
      <c r="A2012" s="47" t="n">
        <v>2008</v>
      </c>
      <c r="B2012" s="48" t="n">
        <v>45474</v>
      </c>
      <c r="C2012" s="47" t="n">
        <v>2024</v>
      </c>
      <c r="D2012" s="49" t="s">
        <v>236</v>
      </c>
      <c r="E2012" s="50" t="n">
        <v>19812.22</v>
      </c>
      <c r="F2012" s="51" t="n">
        <v>0.159095</v>
      </c>
      <c r="G2012" s="51" t="n">
        <v>-0.004854</v>
      </c>
      <c r="H2012" s="52" t="n">
        <v>0.7959</v>
      </c>
      <c r="I2012" s="53" t="n">
        <v>321</v>
      </c>
      <c r="J2012" s="47" t="s">
        <v>235</v>
      </c>
      <c r="K2012" s="54" t="n">
        <v>12.22</v>
      </c>
      <c r="L2012" s="55" t="n">
        <f aca="false">IF(COUNT(F2012)=0,50,IF(F2012&gt;=0,100,IF(F2012&gt;=-0.02,50,0)))</f>
        <v>100</v>
      </c>
      <c r="M2012" s="55" t="n">
        <f aca="false">IF(COUNT(G2012)=0,50,IF(G2012&gt;-0.06,100,IF(G2012&gt;-0.15,50,0)))</f>
        <v>100</v>
      </c>
      <c r="N2012" s="55" t="n">
        <f aca="false">IF(COUNT(H2012)=0,50,IF(H2012&gt;=0.6,100,IF(H2012&gt;=0.4,50,0)))</f>
        <v>100</v>
      </c>
      <c r="O2012" s="55" t="n">
        <f aca="false">IF(COUNT(I2012)=0,50,IF(J2012="proxy_vix",50,IF(I2012&lt;350,100,IF(I2012&lt;=450,50,0))))</f>
        <v>100</v>
      </c>
      <c r="P2012" s="55" t="n">
        <f aca="false">IF(COUNT(K2012)=0,50,IF(K2012&lt;20,100,IF(K2012&lt;=25,50,0)))</f>
        <v>100</v>
      </c>
      <c r="Q2012" s="54"/>
      <c r="R2012" s="47"/>
      <c r="S2012" s="51" t="n">
        <f aca="false">$E2012/$E2011-1</f>
        <v>0.00657170422809283</v>
      </c>
      <c r="T2012" s="56" t="n">
        <f aca="false">$K2012/$K2011-1</f>
        <v>-0.017684887459807</v>
      </c>
      <c r="V2012" s="57"/>
      <c r="W2012" s="57"/>
      <c r="Y2012" s="1" t="str">
        <f aca="false">IF(AX2012&gt;=70,"EASY",IF(AX2012&gt;40,"UNCERTAIN","HARD"))</f>
        <v>EASY</v>
      </c>
      <c r="AA2012" s="58" t="n">
        <f aca="false">IF($A2012&lt;200,"",AVERAGE($E1963:$E2012)/AVERAGE($E1813:$E2012)-1)</f>
        <v>0.0906540334169048</v>
      </c>
      <c r="AB2012" s="59" t="n">
        <f aca="false">LOOKUP($B2012,07_L1政策步階!$A$4:$A$14,07_L1政策步階!$C$4:$C$14)</f>
        <v>0</v>
      </c>
      <c r="AC2012" s="57"/>
      <c r="AD2012" s="57"/>
      <c r="AE2012" s="57"/>
      <c r="AF2012" s="57"/>
      <c r="AG2012" s="57"/>
      <c r="AH2012" s="57"/>
      <c r="AI2012" s="57"/>
      <c r="AJ2012" s="57"/>
      <c r="AK2012" s="57"/>
      <c r="AL2012" s="59" t="n">
        <f aca="false">IF(ISNUMBER($AA2012),IF($AA2012&gt;=0.005,100,IF($AA2012&gt;=-0.015,50,0)),"")</f>
        <v>100</v>
      </c>
      <c r="AM2012" s="59" t="n">
        <f aca="false">IF(ISNUMBER($AB2012),IF($AB2012=1,100,IF($AB2012=0,50,0)),"")</f>
        <v>50</v>
      </c>
      <c r="AN2012" s="0" t="str">
        <f aca="false">IF(ISNUMBER($AC2012),IF($AC2012&gt;=0.001,100,IF($AC2012&gt;=-0.003,50,0)),"")</f>
        <v/>
      </c>
      <c r="AO2012" s="0" t="str">
        <f aca="false">IF(ISNUMBER($AD2012),IF($AD2012&gt;=0.04,100,IF($AD2012&gt;=0,50,0)),"")</f>
        <v/>
      </c>
      <c r="AP2012" s="0" t="str">
        <f aca="false">IF(ISNUMBER($AE2012),IF($AE2012&gt;=25,100,IF($AE2012&gt;=-75,50,0)),"")</f>
        <v/>
      </c>
      <c r="AQ2012" s="0" t="str">
        <f aca="false">IF(ISNUMBER($AF2012),IF($AF2012&gt;0,100,IF($AF2012&gt;=-50,50,0)),"")</f>
        <v/>
      </c>
      <c r="AR2012" s="0" t="str">
        <f aca="false">IF(ISNUMBER($AG2012),IF($AG2012=1,100,IF($AG2012=0,50,0)),"")</f>
        <v/>
      </c>
      <c r="AS2012" s="0" t="str">
        <f aca="false">IF(ISNUMBER($AH2012),IF($AH2012&lt;0,100,IF($AH2012&lt;=20,50,0)),"")</f>
        <v/>
      </c>
      <c r="AT2012" s="0" t="str">
        <f aca="false">IF(ISNUMBER($AI2012),IF($AI2012&lt;0.95,100,IF($AI2012&lt;=1,50,0)),"")</f>
        <v/>
      </c>
      <c r="AU2012" s="0" t="str">
        <f aca="false">IF(ISNUMBER($AJ2012),IF($AJ2012&lt;30,0,IF($AJ2012&lt;40,50,IF($AJ2012&lt;=90,100,50))),"")</f>
        <v/>
      </c>
      <c r="AV2012" s="0" t="str">
        <f aca="false">IF(ISNUMBER($AK2012),IF($AK2012&gt;-0.2,100,IF($AK2012&gt;=-0.4,50,0)),"")</f>
        <v/>
      </c>
      <c r="AW2012" s="59" t="n">
        <f aca="false">01_指標庫!$H$4*ISNUMBER($F2012)+01_指標庫!$H$5*ISNUMBER($AA2012)+01_指標庫!$H$6*ISNUMBER($G2012)+01_指標庫!$H$7*ISNUMBER($H2012)+01_指標庫!$H$8*ISNUMBER($AF2012)+01_指標庫!$H$9*ISNUMBER($AG2012)+01_指標庫!$H$10*ISNUMBER($AB2012)+01_指標庫!$H$11*ISNUMBER($AC2012)+01_指標庫!$H$12*ISNUMBER($AD2012)+01_指標庫!$H$13*ISNUMBER($AE2012)+01_指標庫!$H$14*ISNUMBER($I2012)+01_指標庫!$H$15*ISNUMBER($AH2012)+01_指標庫!$H$16*ISNUMBER($K2012)+01_指標庫!$H$17*ISNUMBER($AI2012)+01_指標庫!$H$18*ISNUMBER($AJ2012)+01_指標庫!$H$19*ISNUMBER($AK2012)+01_指標庫!$H$20*ISNUMBER($BB2012)+01_指標庫!$H$21*ISNUMBER($BC2012)</f>
        <v>51</v>
      </c>
      <c r="AX2012" s="59" t="n">
        <f aca="false">IF(AW2012=0,50,ROUND((01_指標庫!$H$4*IF(ISNUMBER($F2012),L2012,0)+01_指標庫!$H$5*IF(ISNUMBER($AA2012),AL2012,0)+01_指標庫!$H$6*IF(ISNUMBER($G2012),M2012,0)+01_指標庫!$H$7*IF(ISNUMBER($H2012),N2012,0)+01_指標庫!$H$8*IF(ISNUMBER($AF2012),AQ2012,0)+01_指標庫!$H$9*IF(ISNUMBER($AG2012),AR2012,0)+01_指標庫!$H$10*IF(ISNUMBER($AB2012),AM2012,0)+01_指標庫!$H$11*IF(ISNUMBER($AC2012),AN2012,0)+01_指標庫!$H$12*IF(ISNUMBER($AD2012),AO2012,0)+01_指標庫!$H$13*IF(ISNUMBER($AE2012),AP2012,0)+01_指標庫!$H$14*IF(ISNUMBER($I2012),O2012,0)+01_指標庫!$H$15*IF(ISNUMBER($AH2012),AS2012,0)+01_指標庫!$H$16*IF(ISNUMBER($K2012),P2012,0)+01_指標庫!$H$17*IF(ISNUMBER($AI2012),AT2012,0)+01_指標庫!$H$18*IF(ISNUMBER($AJ2012),AU2012,0)+01_指標庫!$H$19*IF(ISNUMBER($AK2012),AV2012,0)+01_指標庫!$H$20*IF(ISNUMBER($BB2012),BB2012,0)+01_指標庫!$H$21*IF(ISNUMBER($BC2012),BC2012,0))/AW2012,1))</f>
        <v>89.2</v>
      </c>
      <c r="AY2012" s="60"/>
      <c r="AZ2012" s="60"/>
      <c r="BA2012" s="58" t="n">
        <f aca="false">AVERAGE($E2008:$E2012)/AVERAGE($E2003:$E2012)-1</f>
        <v>-1.3470041766217E-005</v>
      </c>
      <c r="BB2012" s="59" t="n">
        <f aca="false">IF(ISNUMBER($BA2012),IF(OR($S2012&lt;=-0.03,$BA2012&lt;-0.003),0,IF(OR($S2012&lt;=-0.02,$BA2012&lt;0.01),50,100)),"")</f>
        <v>50</v>
      </c>
      <c r="BC2012" s="0" t="str">
        <f aca="false">IF(OR(COUNT($AZ2012)=0,COUNT($AZ2011)=0),"",IF(OR($AY2012/$AZ2011-1&lt;=-0.03,$AZ2012/$AZ2011-1&lt;=-0.045,IF(COUNT($AZ2003:$AZ2012)=10,AVERAGE($AZ2008:$AZ2012)/AVERAGE($AZ2003:$AZ2012)-1&lt;-0.01,FALSE())),0,IF(OR($AZ2012/$AZ2011-1&lt;=-0.02,IF(COUNT($AZ2003:$AZ2012)=10,AVERAGE($AZ2008:$AZ2012)/AVERAGE($AZ2003:$AZ2012)-1&lt;0.005,FALSE())),50,100)))</f>
        <v/>
      </c>
    </row>
    <row r="2013" customFormat="false" ht="15" hidden="false" customHeight="true" outlineLevel="0" collapsed="false">
      <c r="A2013" s="47" t="n">
        <v>2009</v>
      </c>
      <c r="B2013" s="48" t="n">
        <v>45475</v>
      </c>
      <c r="C2013" s="47" t="n">
        <v>2024</v>
      </c>
      <c r="D2013" s="49" t="s">
        <v>237</v>
      </c>
      <c r="E2013" s="50" t="n">
        <v>20011.89</v>
      </c>
      <c r="F2013" s="51" t="n">
        <v>0.169225</v>
      </c>
      <c r="G2013" s="51" t="n">
        <v>0</v>
      </c>
      <c r="H2013" s="52" t="n">
        <v>0.8163</v>
      </c>
      <c r="I2013" s="53" t="n">
        <v>323</v>
      </c>
      <c r="J2013" s="47" t="s">
        <v>235</v>
      </c>
      <c r="K2013" s="54" t="n">
        <v>12.03</v>
      </c>
      <c r="L2013" s="55" t="n">
        <f aca="false">IF(COUNT(F2013)=0,50,IF(F2013&gt;=0,100,IF(F2013&gt;=-0.02,50,0)))</f>
        <v>100</v>
      </c>
      <c r="M2013" s="55" t="n">
        <f aca="false">IF(COUNT(G2013)=0,50,IF(G2013&gt;-0.06,100,IF(G2013&gt;-0.15,50,0)))</f>
        <v>100</v>
      </c>
      <c r="N2013" s="55" t="n">
        <f aca="false">IF(COUNT(H2013)=0,50,IF(H2013&gt;=0.6,100,IF(H2013&gt;=0.4,50,0)))</f>
        <v>100</v>
      </c>
      <c r="O2013" s="55" t="n">
        <f aca="false">IF(COUNT(I2013)=0,50,IF(J2013="proxy_vix",50,IF(I2013&lt;350,100,IF(I2013&lt;=450,50,0))))</f>
        <v>100</v>
      </c>
      <c r="P2013" s="55" t="n">
        <f aca="false">IF(COUNT(K2013)=0,50,IF(K2013&lt;20,100,IF(K2013&lt;=25,50,0)))</f>
        <v>100</v>
      </c>
      <c r="Q2013" s="54"/>
      <c r="R2013" s="47"/>
      <c r="S2013" s="51" t="n">
        <f aca="false">$E2013/$E2012-1</f>
        <v>0.0100781235015561</v>
      </c>
      <c r="T2013" s="56" t="n">
        <f aca="false">$K2013/$K2012-1</f>
        <v>-0.0155482815057284</v>
      </c>
      <c r="V2013" s="57"/>
      <c r="W2013" s="57"/>
      <c r="Y2013" s="1" t="str">
        <f aca="false">IF(AX2013&gt;=70,"EASY",IF(AX2013&gt;40,"UNCERTAIN","HARD"))</f>
        <v>EASY</v>
      </c>
      <c r="AA2013" s="58" t="n">
        <f aca="false">IF($A2013&lt;200,"",AVERAGE($E1964:$E2013)/AVERAGE($E1814:$E2013)-1)</f>
        <v>0.0926836450477266</v>
      </c>
      <c r="AB2013" s="59" t="n">
        <f aca="false">LOOKUP($B2013,07_L1政策步階!$A$4:$A$14,07_L1政策步階!$C$4:$C$14)</f>
        <v>0</v>
      </c>
      <c r="AC2013" s="57"/>
      <c r="AD2013" s="57"/>
      <c r="AE2013" s="57"/>
      <c r="AF2013" s="57"/>
      <c r="AG2013" s="57"/>
      <c r="AH2013" s="57"/>
      <c r="AI2013" s="57"/>
      <c r="AJ2013" s="57"/>
      <c r="AK2013" s="57"/>
      <c r="AL2013" s="59" t="n">
        <f aca="false">IF(ISNUMBER($AA2013),IF($AA2013&gt;=0.005,100,IF($AA2013&gt;=-0.015,50,0)),"")</f>
        <v>100</v>
      </c>
      <c r="AM2013" s="59" t="n">
        <f aca="false">IF(ISNUMBER($AB2013),IF($AB2013=1,100,IF($AB2013=0,50,0)),"")</f>
        <v>50</v>
      </c>
      <c r="AN2013" s="0" t="str">
        <f aca="false">IF(ISNUMBER($AC2013),IF($AC2013&gt;=0.001,100,IF($AC2013&gt;=-0.003,50,0)),"")</f>
        <v/>
      </c>
      <c r="AO2013" s="0" t="str">
        <f aca="false">IF(ISNUMBER($AD2013),IF($AD2013&gt;=0.04,100,IF($AD2013&gt;=0,50,0)),"")</f>
        <v/>
      </c>
      <c r="AP2013" s="0" t="str">
        <f aca="false">IF(ISNUMBER($AE2013),IF($AE2013&gt;=25,100,IF($AE2013&gt;=-75,50,0)),"")</f>
        <v/>
      </c>
      <c r="AQ2013" s="0" t="str">
        <f aca="false">IF(ISNUMBER($AF2013),IF($AF2013&gt;0,100,IF($AF2013&gt;=-50,50,0)),"")</f>
        <v/>
      </c>
      <c r="AR2013" s="0" t="str">
        <f aca="false">IF(ISNUMBER($AG2013),IF($AG2013=1,100,IF($AG2013=0,50,0)),"")</f>
        <v/>
      </c>
      <c r="AS2013" s="0" t="str">
        <f aca="false">IF(ISNUMBER($AH2013),IF($AH2013&lt;0,100,IF($AH2013&lt;=20,50,0)),"")</f>
        <v/>
      </c>
      <c r="AT2013" s="0" t="str">
        <f aca="false">IF(ISNUMBER($AI2013),IF($AI2013&lt;0.95,100,IF($AI2013&lt;=1,50,0)),"")</f>
        <v/>
      </c>
      <c r="AU2013" s="0" t="str">
        <f aca="false">IF(ISNUMBER($AJ2013),IF($AJ2013&lt;30,0,IF($AJ2013&lt;40,50,IF($AJ2013&lt;=90,100,50))),"")</f>
        <v/>
      </c>
      <c r="AV2013" s="0" t="str">
        <f aca="false">IF(ISNUMBER($AK2013),IF($AK2013&gt;-0.2,100,IF($AK2013&gt;=-0.4,50,0)),"")</f>
        <v/>
      </c>
      <c r="AW2013" s="59" t="n">
        <f aca="false">01_指標庫!$H$4*ISNUMBER($F2013)+01_指標庫!$H$5*ISNUMBER($AA2013)+01_指標庫!$H$6*ISNUMBER($G2013)+01_指標庫!$H$7*ISNUMBER($H2013)+01_指標庫!$H$8*ISNUMBER($AF2013)+01_指標庫!$H$9*ISNUMBER($AG2013)+01_指標庫!$H$10*ISNUMBER($AB2013)+01_指標庫!$H$11*ISNUMBER($AC2013)+01_指標庫!$H$12*ISNUMBER($AD2013)+01_指標庫!$H$13*ISNUMBER($AE2013)+01_指標庫!$H$14*ISNUMBER($I2013)+01_指標庫!$H$15*ISNUMBER($AH2013)+01_指標庫!$H$16*ISNUMBER($K2013)+01_指標庫!$H$17*ISNUMBER($AI2013)+01_指標庫!$H$18*ISNUMBER($AJ2013)+01_指標庫!$H$19*ISNUMBER($AK2013)+01_指標庫!$H$20*ISNUMBER($BB2013)+01_指標庫!$H$21*ISNUMBER($BC2013)</f>
        <v>51</v>
      </c>
      <c r="AX2013" s="59" t="n">
        <f aca="false">IF(AW2013=0,50,ROUND((01_指標庫!$H$4*IF(ISNUMBER($F2013),L2013,0)+01_指標庫!$H$5*IF(ISNUMBER($AA2013),AL2013,0)+01_指標庫!$H$6*IF(ISNUMBER($G2013),M2013,0)+01_指標庫!$H$7*IF(ISNUMBER($H2013),N2013,0)+01_指標庫!$H$8*IF(ISNUMBER($AF2013),AQ2013,0)+01_指標庫!$H$9*IF(ISNUMBER($AG2013),AR2013,0)+01_指標庫!$H$10*IF(ISNUMBER($AB2013),AM2013,0)+01_指標庫!$H$11*IF(ISNUMBER($AC2013),AN2013,0)+01_指標庫!$H$12*IF(ISNUMBER($AD2013),AO2013,0)+01_指標庫!$H$13*IF(ISNUMBER($AE2013),AP2013,0)+01_指標庫!$H$14*IF(ISNUMBER($I2013),O2013,0)+01_指標庫!$H$15*IF(ISNUMBER($AH2013),AS2013,0)+01_指標庫!$H$16*IF(ISNUMBER($K2013),P2013,0)+01_指標庫!$H$17*IF(ISNUMBER($AI2013),AT2013,0)+01_指標庫!$H$18*IF(ISNUMBER($AJ2013),AU2013,0)+01_指標庫!$H$19*IF(ISNUMBER($AK2013),AV2013,0)+01_指標庫!$H$20*IF(ISNUMBER($BB2013),BB2013,0)+01_指標庫!$H$21*IF(ISNUMBER($BC2013),BC2013,0))/AW2013,1))</f>
        <v>89.2</v>
      </c>
      <c r="AY2013" s="60"/>
      <c r="AZ2013" s="60"/>
      <c r="BA2013" s="58" t="n">
        <f aca="false">AVERAGE($E2009:$E2013)/AVERAGE($E2004:$E2013)-1</f>
        <v>0.00257975832100121</v>
      </c>
      <c r="BB2013" s="59" t="n">
        <f aca="false">IF(ISNUMBER($BA2013),IF(OR($S2013&lt;=-0.03,$BA2013&lt;-0.003),0,IF(OR($S2013&lt;=-0.02,$BA2013&lt;0.01),50,100)),"")</f>
        <v>50</v>
      </c>
      <c r="BC2013" s="0" t="str">
        <f aca="false">IF(OR(COUNT($AZ2013)=0,COUNT($AZ2012)=0),"",IF(OR($AY2013/$AZ2012-1&lt;=-0.03,$AZ2013/$AZ2012-1&lt;=-0.045,IF(COUNT($AZ2004:$AZ2013)=10,AVERAGE($AZ2009:$AZ2013)/AVERAGE($AZ2004:$AZ2013)-1&lt;-0.01,FALSE())),0,IF(OR($AZ2013/$AZ2012-1&lt;=-0.02,IF(COUNT($AZ2004:$AZ2013)=10,AVERAGE($AZ2009:$AZ2013)/AVERAGE($AZ2004:$AZ2013)-1&lt;0.005,FALSE())),50,100)))</f>
        <v/>
      </c>
    </row>
    <row r="2014" customFormat="false" ht="15" hidden="false" customHeight="true" outlineLevel="0" collapsed="false">
      <c r="A2014" s="47" t="n">
        <v>2010</v>
      </c>
      <c r="B2014" s="48" t="n">
        <v>45476</v>
      </c>
      <c r="C2014" s="47" t="n">
        <v>2024</v>
      </c>
      <c r="D2014" s="49" t="s">
        <v>238</v>
      </c>
      <c r="E2014" s="50" t="n">
        <v>20186.63</v>
      </c>
      <c r="F2014" s="51" t="n">
        <v>0.177719</v>
      </c>
      <c r="G2014" s="51" t="n">
        <v>0</v>
      </c>
      <c r="H2014" s="52" t="n">
        <v>0.7959</v>
      </c>
      <c r="I2014" s="53" t="n">
        <v>325</v>
      </c>
      <c r="J2014" s="47" t="s">
        <v>235</v>
      </c>
      <c r="K2014" s="54" t="n">
        <v>12.09</v>
      </c>
      <c r="L2014" s="55" t="n">
        <f aca="false">IF(COUNT(F2014)=0,50,IF(F2014&gt;=0,100,IF(F2014&gt;=-0.02,50,0)))</f>
        <v>100</v>
      </c>
      <c r="M2014" s="55" t="n">
        <f aca="false">IF(COUNT(G2014)=0,50,IF(G2014&gt;-0.06,100,IF(G2014&gt;-0.15,50,0)))</f>
        <v>100</v>
      </c>
      <c r="N2014" s="55" t="n">
        <f aca="false">IF(COUNT(H2014)=0,50,IF(H2014&gt;=0.6,100,IF(H2014&gt;=0.4,50,0)))</f>
        <v>100</v>
      </c>
      <c r="O2014" s="55" t="n">
        <f aca="false">IF(COUNT(I2014)=0,50,IF(J2014="proxy_vix",50,IF(I2014&lt;350,100,IF(I2014&lt;=450,50,0))))</f>
        <v>100</v>
      </c>
      <c r="P2014" s="55" t="n">
        <f aca="false">IF(COUNT(K2014)=0,50,IF(K2014&lt;20,100,IF(K2014&lt;=25,50,0)))</f>
        <v>100</v>
      </c>
      <c r="Q2014" s="54"/>
      <c r="R2014" s="47"/>
      <c r="S2014" s="51" t="n">
        <f aca="false">$E2014/$E2013-1</f>
        <v>0.00873180893958558</v>
      </c>
      <c r="T2014" s="56" t="n">
        <f aca="false">$K2014/$K2013-1</f>
        <v>0.00498753117206996</v>
      </c>
      <c r="V2014" s="57"/>
      <c r="W2014" s="57"/>
      <c r="Y2014" s="1" t="str">
        <f aca="false">IF(AX2014&gt;=70,"EASY",IF(AX2014&gt;40,"UNCERTAIN","HARD"))</f>
        <v>EASY</v>
      </c>
      <c r="AA2014" s="58" t="n">
        <f aca="false">IF($A2014&lt;200,"",AVERAGE($E1965:$E2014)/AVERAGE($E1815:$E2014)-1)</f>
        <v>0.0945671359849831</v>
      </c>
      <c r="AB2014" s="59" t="n">
        <f aca="false">LOOKUP($B2014,07_L1政策步階!$A$4:$A$14,07_L1政策步階!$C$4:$C$14)</f>
        <v>0</v>
      </c>
      <c r="AC2014" s="57"/>
      <c r="AD2014" s="57"/>
      <c r="AE2014" s="57"/>
      <c r="AF2014" s="57"/>
      <c r="AG2014" s="57"/>
      <c r="AH2014" s="57"/>
      <c r="AI2014" s="57"/>
      <c r="AJ2014" s="57"/>
      <c r="AK2014" s="57"/>
      <c r="AL2014" s="59" t="n">
        <f aca="false">IF(ISNUMBER($AA2014),IF($AA2014&gt;=0.005,100,IF($AA2014&gt;=-0.015,50,0)),"")</f>
        <v>100</v>
      </c>
      <c r="AM2014" s="59" t="n">
        <f aca="false">IF(ISNUMBER($AB2014),IF($AB2014=1,100,IF($AB2014=0,50,0)),"")</f>
        <v>50</v>
      </c>
      <c r="AN2014" s="0" t="str">
        <f aca="false">IF(ISNUMBER($AC2014),IF($AC2014&gt;=0.001,100,IF($AC2014&gt;=-0.003,50,0)),"")</f>
        <v/>
      </c>
      <c r="AO2014" s="0" t="str">
        <f aca="false">IF(ISNUMBER($AD2014),IF($AD2014&gt;=0.04,100,IF($AD2014&gt;=0,50,0)),"")</f>
        <v/>
      </c>
      <c r="AP2014" s="0" t="str">
        <f aca="false">IF(ISNUMBER($AE2014),IF($AE2014&gt;=25,100,IF($AE2014&gt;=-75,50,0)),"")</f>
        <v/>
      </c>
      <c r="AQ2014" s="0" t="str">
        <f aca="false">IF(ISNUMBER($AF2014),IF($AF2014&gt;0,100,IF($AF2014&gt;=-50,50,0)),"")</f>
        <v/>
      </c>
      <c r="AR2014" s="0" t="str">
        <f aca="false">IF(ISNUMBER($AG2014),IF($AG2014=1,100,IF($AG2014=0,50,0)),"")</f>
        <v/>
      </c>
      <c r="AS2014" s="0" t="str">
        <f aca="false">IF(ISNUMBER($AH2014),IF($AH2014&lt;0,100,IF($AH2014&lt;=20,50,0)),"")</f>
        <v/>
      </c>
      <c r="AT2014" s="0" t="str">
        <f aca="false">IF(ISNUMBER($AI2014),IF($AI2014&lt;0.95,100,IF($AI2014&lt;=1,50,0)),"")</f>
        <v/>
      </c>
      <c r="AU2014" s="0" t="str">
        <f aca="false">IF(ISNUMBER($AJ2014),IF($AJ2014&lt;30,0,IF($AJ2014&lt;40,50,IF($AJ2014&lt;=90,100,50))),"")</f>
        <v/>
      </c>
      <c r="AV2014" s="0" t="str">
        <f aca="false">IF(ISNUMBER($AK2014),IF($AK2014&gt;-0.2,100,IF($AK2014&gt;=-0.4,50,0)),"")</f>
        <v/>
      </c>
      <c r="AW2014" s="59" t="n">
        <f aca="false">01_指標庫!$H$4*ISNUMBER($F2014)+01_指標庫!$H$5*ISNUMBER($AA2014)+01_指標庫!$H$6*ISNUMBER($G2014)+01_指標庫!$H$7*ISNUMBER($H2014)+01_指標庫!$H$8*ISNUMBER($AF2014)+01_指標庫!$H$9*ISNUMBER($AG2014)+01_指標庫!$H$10*ISNUMBER($AB2014)+01_指標庫!$H$11*ISNUMBER($AC2014)+01_指標庫!$H$12*ISNUMBER($AD2014)+01_指標庫!$H$13*ISNUMBER($AE2014)+01_指標庫!$H$14*ISNUMBER($I2014)+01_指標庫!$H$15*ISNUMBER($AH2014)+01_指標庫!$H$16*ISNUMBER($K2014)+01_指標庫!$H$17*ISNUMBER($AI2014)+01_指標庫!$H$18*ISNUMBER($AJ2014)+01_指標庫!$H$19*ISNUMBER($AK2014)+01_指標庫!$H$20*ISNUMBER($BB2014)+01_指標庫!$H$21*ISNUMBER($BC2014)</f>
        <v>51</v>
      </c>
      <c r="AX2014" s="59" t="n">
        <f aca="false">IF(AW2014=0,50,ROUND((01_指標庫!$H$4*IF(ISNUMBER($F2014),L2014,0)+01_指標庫!$H$5*IF(ISNUMBER($AA2014),AL2014,0)+01_指標庫!$H$6*IF(ISNUMBER($G2014),M2014,0)+01_指標庫!$H$7*IF(ISNUMBER($H2014),N2014,0)+01_指標庫!$H$8*IF(ISNUMBER($AF2014),AQ2014,0)+01_指標庫!$H$9*IF(ISNUMBER($AG2014),AR2014,0)+01_指標庫!$H$10*IF(ISNUMBER($AB2014),AM2014,0)+01_指標庫!$H$11*IF(ISNUMBER($AC2014),AN2014,0)+01_指標庫!$H$12*IF(ISNUMBER($AD2014),AO2014,0)+01_指標庫!$H$13*IF(ISNUMBER($AE2014),AP2014,0)+01_指標庫!$H$14*IF(ISNUMBER($I2014),O2014,0)+01_指標庫!$H$15*IF(ISNUMBER($AH2014),AS2014,0)+01_指標庫!$H$16*IF(ISNUMBER($K2014),P2014,0)+01_指標庫!$H$17*IF(ISNUMBER($AI2014),AT2014,0)+01_指標庫!$H$18*IF(ISNUMBER($AJ2014),AU2014,0)+01_指標庫!$H$19*IF(ISNUMBER($AK2014),AV2014,0)+01_指標庫!$H$20*IF(ISNUMBER($BB2014),BB2014,0)+01_指標庫!$H$21*IF(ISNUMBER($BC2014),BC2014,0))/AW2014,1))</f>
        <v>89.2</v>
      </c>
      <c r="AY2014" s="60"/>
      <c r="AZ2014" s="60"/>
      <c r="BA2014" s="58" t="n">
        <f aca="false">AVERAGE($E2010:$E2014)/AVERAGE($E2005:$E2014)-1</f>
        <v>0.00557514354563082</v>
      </c>
      <c r="BB2014" s="59" t="n">
        <f aca="false">IF(ISNUMBER($BA2014),IF(OR($S2014&lt;=-0.03,$BA2014&lt;-0.003),0,IF(OR($S2014&lt;=-0.02,$BA2014&lt;0.01),50,100)),"")</f>
        <v>50</v>
      </c>
      <c r="BC2014" s="0" t="str">
        <f aca="false">IF(OR(COUNT($AZ2014)=0,COUNT($AZ2013)=0),"",IF(OR($AY2014/$AZ2013-1&lt;=-0.03,$AZ2014/$AZ2013-1&lt;=-0.045,IF(COUNT($AZ2005:$AZ2014)=10,AVERAGE($AZ2010:$AZ2014)/AVERAGE($AZ2005:$AZ2014)-1&lt;-0.01,FALSE())),0,IF(OR($AZ2014/$AZ2013-1&lt;=-0.02,IF(COUNT($AZ2005:$AZ2014)=10,AVERAGE($AZ2010:$AZ2014)/AVERAGE($AZ2005:$AZ2014)-1&lt;0.005,FALSE())),50,100)))</f>
        <v/>
      </c>
    </row>
    <row r="2015" customFormat="false" ht="15" hidden="false" customHeight="true" outlineLevel="0" collapsed="false">
      <c r="A2015" s="47" t="n">
        <v>2011</v>
      </c>
      <c r="B2015" s="48" t="n">
        <v>45478</v>
      </c>
      <c r="C2015" s="47" t="n">
        <v>2024</v>
      </c>
      <c r="D2015" s="49" t="s">
        <v>234</v>
      </c>
      <c r="E2015" s="50" t="n">
        <v>20391.97</v>
      </c>
      <c r="F2015" s="51" t="n">
        <v>0.187909</v>
      </c>
      <c r="G2015" s="51" t="n">
        <v>0</v>
      </c>
      <c r="H2015" s="52" t="n">
        <v>0.7755</v>
      </c>
      <c r="I2015" s="53" t="n">
        <v>327</v>
      </c>
      <c r="J2015" s="47" t="s">
        <v>235</v>
      </c>
      <c r="K2015" s="54" t="n">
        <v>12.48</v>
      </c>
      <c r="L2015" s="55" t="n">
        <f aca="false">IF(COUNT(F2015)=0,50,IF(F2015&gt;=0,100,IF(F2015&gt;=-0.02,50,0)))</f>
        <v>100</v>
      </c>
      <c r="M2015" s="55" t="n">
        <f aca="false">IF(COUNT(G2015)=0,50,IF(G2015&gt;-0.06,100,IF(G2015&gt;-0.15,50,0)))</f>
        <v>100</v>
      </c>
      <c r="N2015" s="55" t="n">
        <f aca="false">IF(COUNT(H2015)=0,50,IF(H2015&gt;=0.6,100,IF(H2015&gt;=0.4,50,0)))</f>
        <v>100</v>
      </c>
      <c r="O2015" s="55" t="n">
        <f aca="false">IF(COUNT(I2015)=0,50,IF(J2015="proxy_vix",50,IF(I2015&lt;350,100,IF(I2015&lt;=450,50,0))))</f>
        <v>100</v>
      </c>
      <c r="P2015" s="55" t="n">
        <f aca="false">IF(COUNT(K2015)=0,50,IF(K2015&lt;20,100,IF(K2015&lt;=25,50,0)))</f>
        <v>100</v>
      </c>
      <c r="Q2015" s="54"/>
      <c r="R2015" s="47"/>
      <c r="S2015" s="51" t="n">
        <f aca="false">$E2015/$E2014-1</f>
        <v>0.0101720792425481</v>
      </c>
      <c r="T2015" s="56" t="n">
        <f aca="false">$K2015/$K2014-1</f>
        <v>0.032258064516129</v>
      </c>
      <c r="V2015" s="57"/>
      <c r="W2015" s="57"/>
      <c r="Y2015" s="1" t="str">
        <f aca="false">IF(AX2015&gt;=70,"EASY",IF(AX2015&gt;40,"UNCERTAIN","HARD"))</f>
        <v>EASY</v>
      </c>
      <c r="AA2015" s="58" t="n">
        <f aca="false">IF($A2015&lt;200,"",AVERAGE($E1966:$E2015)/AVERAGE($E1816:$E2015)-1)</f>
        <v>0.0963225574349853</v>
      </c>
      <c r="AB2015" s="59" t="n">
        <f aca="false">LOOKUP($B2015,07_L1政策步階!$A$4:$A$14,07_L1政策步階!$C$4:$C$14)</f>
        <v>0</v>
      </c>
      <c r="AC2015" s="57"/>
      <c r="AD2015" s="57"/>
      <c r="AE2015" s="57"/>
      <c r="AF2015" s="57"/>
      <c r="AG2015" s="57"/>
      <c r="AH2015" s="57"/>
      <c r="AI2015" s="57"/>
      <c r="AJ2015" s="57"/>
      <c r="AK2015" s="57"/>
      <c r="AL2015" s="59" t="n">
        <f aca="false">IF(ISNUMBER($AA2015),IF($AA2015&gt;=0.005,100,IF($AA2015&gt;=-0.015,50,0)),"")</f>
        <v>100</v>
      </c>
      <c r="AM2015" s="59" t="n">
        <f aca="false">IF(ISNUMBER($AB2015),IF($AB2015=1,100,IF($AB2015=0,50,0)),"")</f>
        <v>50</v>
      </c>
      <c r="AN2015" s="0" t="str">
        <f aca="false">IF(ISNUMBER($AC2015),IF($AC2015&gt;=0.001,100,IF($AC2015&gt;=-0.003,50,0)),"")</f>
        <v/>
      </c>
      <c r="AO2015" s="0" t="str">
        <f aca="false">IF(ISNUMBER($AD2015),IF($AD2015&gt;=0.04,100,IF($AD2015&gt;=0,50,0)),"")</f>
        <v/>
      </c>
      <c r="AP2015" s="0" t="str">
        <f aca="false">IF(ISNUMBER($AE2015),IF($AE2015&gt;=25,100,IF($AE2015&gt;=-75,50,0)),"")</f>
        <v/>
      </c>
      <c r="AQ2015" s="0" t="str">
        <f aca="false">IF(ISNUMBER($AF2015),IF($AF2015&gt;0,100,IF($AF2015&gt;=-50,50,0)),"")</f>
        <v/>
      </c>
      <c r="AR2015" s="0" t="str">
        <f aca="false">IF(ISNUMBER($AG2015),IF($AG2015=1,100,IF($AG2015=0,50,0)),"")</f>
        <v/>
      </c>
      <c r="AS2015" s="0" t="str">
        <f aca="false">IF(ISNUMBER($AH2015),IF($AH2015&lt;0,100,IF($AH2015&lt;=20,50,0)),"")</f>
        <v/>
      </c>
      <c r="AT2015" s="0" t="str">
        <f aca="false">IF(ISNUMBER($AI2015),IF($AI2015&lt;0.95,100,IF($AI2015&lt;=1,50,0)),"")</f>
        <v/>
      </c>
      <c r="AU2015" s="0" t="str">
        <f aca="false">IF(ISNUMBER($AJ2015),IF($AJ2015&lt;30,0,IF($AJ2015&lt;40,50,IF($AJ2015&lt;=90,100,50))),"")</f>
        <v/>
      </c>
      <c r="AV2015" s="0" t="str">
        <f aca="false">IF(ISNUMBER($AK2015),IF($AK2015&gt;-0.2,100,IF($AK2015&gt;=-0.4,50,0)),"")</f>
        <v/>
      </c>
      <c r="AW2015" s="59" t="n">
        <f aca="false">01_指標庫!$H$4*ISNUMBER($F2015)+01_指標庫!$H$5*ISNUMBER($AA2015)+01_指標庫!$H$6*ISNUMBER($G2015)+01_指標庫!$H$7*ISNUMBER($H2015)+01_指標庫!$H$8*ISNUMBER($AF2015)+01_指標庫!$H$9*ISNUMBER($AG2015)+01_指標庫!$H$10*ISNUMBER($AB2015)+01_指標庫!$H$11*ISNUMBER($AC2015)+01_指標庫!$H$12*ISNUMBER($AD2015)+01_指標庫!$H$13*ISNUMBER($AE2015)+01_指標庫!$H$14*ISNUMBER($I2015)+01_指標庫!$H$15*ISNUMBER($AH2015)+01_指標庫!$H$16*ISNUMBER($K2015)+01_指標庫!$H$17*ISNUMBER($AI2015)+01_指標庫!$H$18*ISNUMBER($AJ2015)+01_指標庫!$H$19*ISNUMBER($AK2015)+01_指標庫!$H$20*ISNUMBER($BB2015)+01_指標庫!$H$21*ISNUMBER($BC2015)</f>
        <v>51</v>
      </c>
      <c r="AX2015" s="59" t="n">
        <f aca="false">IF(AW2015=0,50,ROUND((01_指標庫!$H$4*IF(ISNUMBER($F2015),L2015,0)+01_指標庫!$H$5*IF(ISNUMBER($AA2015),AL2015,0)+01_指標庫!$H$6*IF(ISNUMBER($G2015),M2015,0)+01_指標庫!$H$7*IF(ISNUMBER($H2015),N2015,0)+01_指標庫!$H$8*IF(ISNUMBER($AF2015),AQ2015,0)+01_指標庫!$H$9*IF(ISNUMBER($AG2015),AR2015,0)+01_指標庫!$H$10*IF(ISNUMBER($AB2015),AM2015,0)+01_指標庫!$H$11*IF(ISNUMBER($AC2015),AN2015,0)+01_指標庫!$H$12*IF(ISNUMBER($AD2015),AO2015,0)+01_指標庫!$H$13*IF(ISNUMBER($AE2015),AP2015,0)+01_指標庫!$H$14*IF(ISNUMBER($I2015),O2015,0)+01_指標庫!$H$15*IF(ISNUMBER($AH2015),AS2015,0)+01_指標庫!$H$16*IF(ISNUMBER($K2015),P2015,0)+01_指標庫!$H$17*IF(ISNUMBER($AI2015),AT2015,0)+01_指標庫!$H$18*IF(ISNUMBER($AJ2015),AU2015,0)+01_指標庫!$H$19*IF(ISNUMBER($AK2015),AV2015,0)+01_指標庫!$H$20*IF(ISNUMBER($BB2015),BB2015,0)+01_指標庫!$H$21*IF(ISNUMBER($BC2015),BC2015,0))/AW2015,1))</f>
        <v>89.2</v>
      </c>
      <c r="AY2015" s="60"/>
      <c r="AZ2015" s="60"/>
      <c r="BA2015" s="58" t="n">
        <f aca="false">AVERAGE($E2011:$E2015)/AVERAGE($E2006:$E2015)-1</f>
        <v>0.00840959459116353</v>
      </c>
      <c r="BB2015" s="59" t="n">
        <f aca="false">IF(ISNUMBER($BA2015),IF(OR($S2015&lt;=-0.03,$BA2015&lt;-0.003),0,IF(OR($S2015&lt;=-0.02,$BA2015&lt;0.01),50,100)),"")</f>
        <v>50</v>
      </c>
      <c r="BC2015" s="0" t="str">
        <f aca="false">IF(OR(COUNT($AZ2015)=0,COUNT($AZ2014)=0),"",IF(OR($AY2015/$AZ2014-1&lt;=-0.03,$AZ2015/$AZ2014-1&lt;=-0.045,IF(COUNT($AZ2006:$AZ2015)=10,AVERAGE($AZ2011:$AZ2015)/AVERAGE($AZ2006:$AZ2015)-1&lt;-0.01,FALSE())),0,IF(OR($AZ2015/$AZ2014-1&lt;=-0.02,IF(COUNT($AZ2006:$AZ2015)=10,AVERAGE($AZ2011:$AZ2015)/AVERAGE($AZ2006:$AZ2015)-1&lt;0.005,FALSE())),50,100)))</f>
        <v/>
      </c>
    </row>
    <row r="2016" customFormat="false" ht="15" hidden="false" customHeight="true" outlineLevel="0" collapsed="false">
      <c r="A2016" s="47" t="n">
        <v>2012</v>
      </c>
      <c r="B2016" s="48" t="n">
        <v>45481</v>
      </c>
      <c r="C2016" s="47" t="n">
        <v>2024</v>
      </c>
      <c r="D2016" s="49" t="s">
        <v>236</v>
      </c>
      <c r="E2016" s="50" t="n">
        <v>20439.54</v>
      </c>
      <c r="F2016" s="51" t="n">
        <v>0.188863</v>
      </c>
      <c r="G2016" s="51" t="n">
        <v>0</v>
      </c>
      <c r="H2016" s="52" t="n">
        <v>0.7959</v>
      </c>
      <c r="I2016" s="53" t="n">
        <v>320</v>
      </c>
      <c r="J2016" s="47" t="s">
        <v>235</v>
      </c>
      <c r="K2016" s="54" t="n">
        <v>12.37</v>
      </c>
      <c r="L2016" s="55" t="n">
        <f aca="false">IF(COUNT(F2016)=0,50,IF(F2016&gt;=0,100,IF(F2016&gt;=-0.02,50,0)))</f>
        <v>100</v>
      </c>
      <c r="M2016" s="55" t="n">
        <f aca="false">IF(COUNT(G2016)=0,50,IF(G2016&gt;-0.06,100,IF(G2016&gt;-0.15,50,0)))</f>
        <v>100</v>
      </c>
      <c r="N2016" s="55" t="n">
        <f aca="false">IF(COUNT(H2016)=0,50,IF(H2016&gt;=0.6,100,IF(H2016&gt;=0.4,50,0)))</f>
        <v>100</v>
      </c>
      <c r="O2016" s="55" t="n">
        <f aca="false">IF(COUNT(I2016)=0,50,IF(J2016="proxy_vix",50,IF(I2016&lt;350,100,IF(I2016&lt;=450,50,0))))</f>
        <v>100</v>
      </c>
      <c r="P2016" s="55" t="n">
        <f aca="false">IF(COUNT(K2016)=0,50,IF(K2016&lt;20,100,IF(K2016&lt;=25,50,0)))</f>
        <v>100</v>
      </c>
      <c r="Q2016" s="54"/>
      <c r="R2016" s="47"/>
      <c r="S2016" s="51" t="n">
        <f aca="false">$E2016/$E2015-1</f>
        <v>0.00233278099173351</v>
      </c>
      <c r="T2016" s="56" t="n">
        <f aca="false">$K2016/$K2015-1</f>
        <v>-0.00881410256410264</v>
      </c>
      <c r="V2016" s="57"/>
      <c r="W2016" s="57"/>
      <c r="Y2016" s="1" t="str">
        <f aca="false">IF(AX2016&gt;=70,"EASY",IF(AX2016&gt;40,"UNCERTAIN","HARD"))</f>
        <v>EASY</v>
      </c>
      <c r="AA2016" s="58" t="n">
        <f aca="false">IF($A2016&lt;200,"",AVERAGE($E1967:$E2016)/AVERAGE($E1817:$E2016)-1)</f>
        <v>0.0980375825087549</v>
      </c>
      <c r="AB2016" s="59" t="n">
        <f aca="false">LOOKUP($B2016,07_L1政策步階!$A$4:$A$14,07_L1政策步階!$C$4:$C$14)</f>
        <v>0</v>
      </c>
      <c r="AC2016" s="57"/>
      <c r="AD2016" s="57"/>
      <c r="AE2016" s="57"/>
      <c r="AF2016" s="57"/>
      <c r="AG2016" s="57"/>
      <c r="AH2016" s="57"/>
      <c r="AI2016" s="57"/>
      <c r="AJ2016" s="57"/>
      <c r="AK2016" s="57"/>
      <c r="AL2016" s="59" t="n">
        <f aca="false">IF(ISNUMBER($AA2016),IF($AA2016&gt;=0.005,100,IF($AA2016&gt;=-0.015,50,0)),"")</f>
        <v>100</v>
      </c>
      <c r="AM2016" s="59" t="n">
        <f aca="false">IF(ISNUMBER($AB2016),IF($AB2016=1,100,IF($AB2016=0,50,0)),"")</f>
        <v>50</v>
      </c>
      <c r="AN2016" s="0" t="str">
        <f aca="false">IF(ISNUMBER($AC2016),IF($AC2016&gt;=0.001,100,IF($AC2016&gt;=-0.003,50,0)),"")</f>
        <v/>
      </c>
      <c r="AO2016" s="0" t="str">
        <f aca="false">IF(ISNUMBER($AD2016),IF($AD2016&gt;=0.04,100,IF($AD2016&gt;=0,50,0)),"")</f>
        <v/>
      </c>
      <c r="AP2016" s="0" t="str">
        <f aca="false">IF(ISNUMBER($AE2016),IF($AE2016&gt;=25,100,IF($AE2016&gt;=-75,50,0)),"")</f>
        <v/>
      </c>
      <c r="AQ2016" s="0" t="str">
        <f aca="false">IF(ISNUMBER($AF2016),IF($AF2016&gt;0,100,IF($AF2016&gt;=-50,50,0)),"")</f>
        <v/>
      </c>
      <c r="AR2016" s="0" t="str">
        <f aca="false">IF(ISNUMBER($AG2016),IF($AG2016=1,100,IF($AG2016=0,50,0)),"")</f>
        <v/>
      </c>
      <c r="AS2016" s="0" t="str">
        <f aca="false">IF(ISNUMBER($AH2016),IF($AH2016&lt;0,100,IF($AH2016&lt;=20,50,0)),"")</f>
        <v/>
      </c>
      <c r="AT2016" s="0" t="str">
        <f aca="false">IF(ISNUMBER($AI2016),IF($AI2016&lt;0.95,100,IF($AI2016&lt;=1,50,0)),"")</f>
        <v/>
      </c>
      <c r="AU2016" s="0" t="str">
        <f aca="false">IF(ISNUMBER($AJ2016),IF($AJ2016&lt;30,0,IF($AJ2016&lt;40,50,IF($AJ2016&lt;=90,100,50))),"")</f>
        <v/>
      </c>
      <c r="AV2016" s="0" t="str">
        <f aca="false">IF(ISNUMBER($AK2016),IF($AK2016&gt;-0.2,100,IF($AK2016&gt;=-0.4,50,0)),"")</f>
        <v/>
      </c>
      <c r="AW2016" s="59" t="n">
        <f aca="false">01_指標庫!$H$4*ISNUMBER($F2016)+01_指標庫!$H$5*ISNUMBER($AA2016)+01_指標庫!$H$6*ISNUMBER($G2016)+01_指標庫!$H$7*ISNUMBER($H2016)+01_指標庫!$H$8*ISNUMBER($AF2016)+01_指標庫!$H$9*ISNUMBER($AG2016)+01_指標庫!$H$10*ISNUMBER($AB2016)+01_指標庫!$H$11*ISNUMBER($AC2016)+01_指標庫!$H$12*ISNUMBER($AD2016)+01_指標庫!$H$13*ISNUMBER($AE2016)+01_指標庫!$H$14*ISNUMBER($I2016)+01_指標庫!$H$15*ISNUMBER($AH2016)+01_指標庫!$H$16*ISNUMBER($K2016)+01_指標庫!$H$17*ISNUMBER($AI2016)+01_指標庫!$H$18*ISNUMBER($AJ2016)+01_指標庫!$H$19*ISNUMBER($AK2016)+01_指標庫!$H$20*ISNUMBER($BB2016)+01_指標庫!$H$21*ISNUMBER($BC2016)</f>
        <v>51</v>
      </c>
      <c r="AX2016" s="59" t="n">
        <f aca="false">IF(AW2016=0,50,ROUND((01_指標庫!$H$4*IF(ISNUMBER($F2016),L2016,0)+01_指標庫!$H$5*IF(ISNUMBER($AA2016),AL2016,0)+01_指標庫!$H$6*IF(ISNUMBER($G2016),M2016,0)+01_指標庫!$H$7*IF(ISNUMBER($H2016),N2016,0)+01_指標庫!$H$8*IF(ISNUMBER($AF2016),AQ2016,0)+01_指標庫!$H$9*IF(ISNUMBER($AG2016),AR2016,0)+01_指標庫!$H$10*IF(ISNUMBER($AB2016),AM2016,0)+01_指標庫!$H$11*IF(ISNUMBER($AC2016),AN2016,0)+01_指標庫!$H$12*IF(ISNUMBER($AD2016),AO2016,0)+01_指標庫!$H$13*IF(ISNUMBER($AE2016),AP2016,0)+01_指標庫!$H$14*IF(ISNUMBER($I2016),O2016,0)+01_指標庫!$H$15*IF(ISNUMBER($AH2016),AS2016,0)+01_指標庫!$H$16*IF(ISNUMBER($K2016),P2016,0)+01_指標庫!$H$17*IF(ISNUMBER($AI2016),AT2016,0)+01_指標庫!$H$18*IF(ISNUMBER($AJ2016),AU2016,0)+01_指標庫!$H$19*IF(ISNUMBER($AK2016),AV2016,0)+01_指標庫!$H$20*IF(ISNUMBER($BB2016),BB2016,0)+01_指標庫!$H$21*IF(ISNUMBER($BC2016),BC2016,0))/AW2016,1))</f>
        <v>95.1</v>
      </c>
      <c r="AY2016" s="60"/>
      <c r="AZ2016" s="60"/>
      <c r="BA2016" s="58" t="n">
        <f aca="false">AVERAGE($E2012:$E2016)/AVERAGE($E2007:$E2016)-1</f>
        <v>0.0122642960696584</v>
      </c>
      <c r="BB2016" s="59" t="n">
        <f aca="false">IF(ISNUMBER($BA2016),IF(OR($S2016&lt;=-0.03,$BA2016&lt;-0.003),0,IF(OR($S2016&lt;=-0.02,$BA2016&lt;0.01),50,100)),"")</f>
        <v>100</v>
      </c>
      <c r="BC2016" s="0" t="str">
        <f aca="false">IF(OR(COUNT($AZ2016)=0,COUNT($AZ2015)=0),"",IF(OR($AY2016/$AZ2015-1&lt;=-0.03,$AZ2016/$AZ2015-1&lt;=-0.045,IF(COUNT($AZ2007:$AZ2016)=10,AVERAGE($AZ2012:$AZ2016)/AVERAGE($AZ2007:$AZ2016)-1&lt;-0.01,FALSE())),0,IF(OR($AZ2016/$AZ2015-1&lt;=-0.02,IF(COUNT($AZ2007:$AZ2016)=10,AVERAGE($AZ2012:$AZ2016)/AVERAGE($AZ2007:$AZ2016)-1&lt;0.005,FALSE())),50,100)))</f>
        <v/>
      </c>
    </row>
    <row r="2017" customFormat="false" ht="15" hidden="false" customHeight="true" outlineLevel="0" collapsed="false">
      <c r="A2017" s="47" t="n">
        <v>2013</v>
      </c>
      <c r="B2017" s="48" t="n">
        <v>45482</v>
      </c>
      <c r="C2017" s="47" t="n">
        <v>2024</v>
      </c>
      <c r="D2017" s="49" t="s">
        <v>237</v>
      </c>
      <c r="E2017" s="50" t="n">
        <v>20453.02</v>
      </c>
      <c r="F2017" s="51" t="n">
        <v>0.187753</v>
      </c>
      <c r="G2017" s="51" t="n">
        <v>0</v>
      </c>
      <c r="H2017" s="52" t="n">
        <v>0.7959</v>
      </c>
      <c r="I2017" s="53" t="n">
        <v>321</v>
      </c>
      <c r="J2017" s="47" t="s">
        <v>235</v>
      </c>
      <c r="K2017" s="54" t="n">
        <v>12.51</v>
      </c>
      <c r="L2017" s="55" t="n">
        <f aca="false">IF(COUNT(F2017)=0,50,IF(F2017&gt;=0,100,IF(F2017&gt;=-0.02,50,0)))</f>
        <v>100</v>
      </c>
      <c r="M2017" s="55" t="n">
        <f aca="false">IF(COUNT(G2017)=0,50,IF(G2017&gt;-0.06,100,IF(G2017&gt;-0.15,50,0)))</f>
        <v>100</v>
      </c>
      <c r="N2017" s="55" t="n">
        <f aca="false">IF(COUNT(H2017)=0,50,IF(H2017&gt;=0.6,100,IF(H2017&gt;=0.4,50,0)))</f>
        <v>100</v>
      </c>
      <c r="O2017" s="55" t="n">
        <f aca="false">IF(COUNT(I2017)=0,50,IF(J2017="proxy_vix",50,IF(I2017&lt;350,100,IF(I2017&lt;=450,50,0))))</f>
        <v>100</v>
      </c>
      <c r="P2017" s="55" t="n">
        <f aca="false">IF(COUNT(K2017)=0,50,IF(K2017&lt;20,100,IF(K2017&lt;=25,50,0)))</f>
        <v>100</v>
      </c>
      <c r="Q2017" s="54"/>
      <c r="R2017" s="47"/>
      <c r="S2017" s="51" t="n">
        <f aca="false">$E2017/$E2016-1</f>
        <v>0.000659506035850077</v>
      </c>
      <c r="T2017" s="56" t="n">
        <f aca="false">$K2017/$K2016-1</f>
        <v>0.011317704122878</v>
      </c>
      <c r="V2017" s="57"/>
      <c r="W2017" s="57"/>
      <c r="Y2017" s="1" t="str">
        <f aca="false">IF(AX2017&gt;=70,"EASY",IF(AX2017&gt;40,"UNCERTAIN","HARD"))</f>
        <v>EASY</v>
      </c>
      <c r="AA2017" s="58" t="n">
        <f aca="false">IF($A2017&lt;200,"",AVERAGE($E1968:$E2017)/AVERAGE($E1818:$E2017)-1)</f>
        <v>0.0997999094880278</v>
      </c>
      <c r="AB2017" s="59" t="n">
        <f aca="false">LOOKUP($B2017,07_L1政策步階!$A$4:$A$14,07_L1政策步階!$C$4:$C$14)</f>
        <v>0</v>
      </c>
      <c r="AC2017" s="57"/>
      <c r="AD2017" s="57"/>
      <c r="AE2017" s="57"/>
      <c r="AF2017" s="57"/>
      <c r="AG2017" s="57"/>
      <c r="AH2017" s="57"/>
      <c r="AI2017" s="57"/>
      <c r="AJ2017" s="57"/>
      <c r="AK2017" s="57"/>
      <c r="AL2017" s="59" t="n">
        <f aca="false">IF(ISNUMBER($AA2017),IF($AA2017&gt;=0.005,100,IF($AA2017&gt;=-0.015,50,0)),"")</f>
        <v>100</v>
      </c>
      <c r="AM2017" s="59" t="n">
        <f aca="false">IF(ISNUMBER($AB2017),IF($AB2017=1,100,IF($AB2017=0,50,0)),"")</f>
        <v>50</v>
      </c>
      <c r="AN2017" s="0" t="str">
        <f aca="false">IF(ISNUMBER($AC2017),IF($AC2017&gt;=0.001,100,IF($AC2017&gt;=-0.003,50,0)),"")</f>
        <v/>
      </c>
      <c r="AO2017" s="0" t="str">
        <f aca="false">IF(ISNUMBER($AD2017),IF($AD2017&gt;=0.04,100,IF($AD2017&gt;=0,50,0)),"")</f>
        <v/>
      </c>
      <c r="AP2017" s="0" t="str">
        <f aca="false">IF(ISNUMBER($AE2017),IF($AE2017&gt;=25,100,IF($AE2017&gt;=-75,50,0)),"")</f>
        <v/>
      </c>
      <c r="AQ2017" s="0" t="str">
        <f aca="false">IF(ISNUMBER($AF2017),IF($AF2017&gt;0,100,IF($AF2017&gt;=-50,50,0)),"")</f>
        <v/>
      </c>
      <c r="AR2017" s="0" t="str">
        <f aca="false">IF(ISNUMBER($AG2017),IF($AG2017=1,100,IF($AG2017=0,50,0)),"")</f>
        <v/>
      </c>
      <c r="AS2017" s="0" t="str">
        <f aca="false">IF(ISNUMBER($AH2017),IF($AH2017&lt;0,100,IF($AH2017&lt;=20,50,0)),"")</f>
        <v/>
      </c>
      <c r="AT2017" s="0" t="str">
        <f aca="false">IF(ISNUMBER($AI2017),IF($AI2017&lt;0.95,100,IF($AI2017&lt;=1,50,0)),"")</f>
        <v/>
      </c>
      <c r="AU2017" s="0" t="str">
        <f aca="false">IF(ISNUMBER($AJ2017),IF($AJ2017&lt;30,0,IF($AJ2017&lt;40,50,IF($AJ2017&lt;=90,100,50))),"")</f>
        <v/>
      </c>
      <c r="AV2017" s="0" t="str">
        <f aca="false">IF(ISNUMBER($AK2017),IF($AK2017&gt;-0.2,100,IF($AK2017&gt;=-0.4,50,0)),"")</f>
        <v/>
      </c>
      <c r="AW2017" s="59" t="n">
        <f aca="false">01_指標庫!$H$4*ISNUMBER($F2017)+01_指標庫!$H$5*ISNUMBER($AA2017)+01_指標庫!$H$6*ISNUMBER($G2017)+01_指標庫!$H$7*ISNUMBER($H2017)+01_指標庫!$H$8*ISNUMBER($AF2017)+01_指標庫!$H$9*ISNUMBER($AG2017)+01_指標庫!$H$10*ISNUMBER($AB2017)+01_指標庫!$H$11*ISNUMBER($AC2017)+01_指標庫!$H$12*ISNUMBER($AD2017)+01_指標庫!$H$13*ISNUMBER($AE2017)+01_指標庫!$H$14*ISNUMBER($I2017)+01_指標庫!$H$15*ISNUMBER($AH2017)+01_指標庫!$H$16*ISNUMBER($K2017)+01_指標庫!$H$17*ISNUMBER($AI2017)+01_指標庫!$H$18*ISNUMBER($AJ2017)+01_指標庫!$H$19*ISNUMBER($AK2017)+01_指標庫!$H$20*ISNUMBER($BB2017)+01_指標庫!$H$21*ISNUMBER($BC2017)</f>
        <v>51</v>
      </c>
      <c r="AX2017" s="59" t="n">
        <f aca="false">IF(AW2017=0,50,ROUND((01_指標庫!$H$4*IF(ISNUMBER($F2017),L2017,0)+01_指標庫!$H$5*IF(ISNUMBER($AA2017),AL2017,0)+01_指標庫!$H$6*IF(ISNUMBER($G2017),M2017,0)+01_指標庫!$H$7*IF(ISNUMBER($H2017),N2017,0)+01_指標庫!$H$8*IF(ISNUMBER($AF2017),AQ2017,0)+01_指標庫!$H$9*IF(ISNUMBER($AG2017),AR2017,0)+01_指標庫!$H$10*IF(ISNUMBER($AB2017),AM2017,0)+01_指標庫!$H$11*IF(ISNUMBER($AC2017),AN2017,0)+01_指標庫!$H$12*IF(ISNUMBER($AD2017),AO2017,0)+01_指標庫!$H$13*IF(ISNUMBER($AE2017),AP2017,0)+01_指標庫!$H$14*IF(ISNUMBER($I2017),O2017,0)+01_指標庫!$H$15*IF(ISNUMBER($AH2017),AS2017,0)+01_指標庫!$H$16*IF(ISNUMBER($K2017),P2017,0)+01_指標庫!$H$17*IF(ISNUMBER($AI2017),AT2017,0)+01_指標庫!$H$18*IF(ISNUMBER($AJ2017),AU2017,0)+01_指標庫!$H$19*IF(ISNUMBER($AK2017),AV2017,0)+01_指標庫!$H$20*IF(ISNUMBER($BB2017),BB2017,0)+01_指標庫!$H$21*IF(ISNUMBER($BC2017),BC2017,0))/AW2017,1))</f>
        <v>95.1</v>
      </c>
      <c r="AY2017" s="60"/>
      <c r="AZ2017" s="60"/>
      <c r="BA2017" s="58" t="n">
        <f aca="false">AVERAGE($E2013:$E2017)/AVERAGE($E2008:$E2017)-1</f>
        <v>0.0137187040113755</v>
      </c>
      <c r="BB2017" s="59" t="n">
        <f aca="false">IF(ISNUMBER($BA2017),IF(OR($S2017&lt;=-0.03,$BA2017&lt;-0.003),0,IF(OR($S2017&lt;=-0.02,$BA2017&lt;0.01),50,100)),"")</f>
        <v>100</v>
      </c>
      <c r="BC2017" s="0" t="str">
        <f aca="false">IF(OR(COUNT($AZ2017)=0,COUNT($AZ2016)=0),"",IF(OR($AY2017/$AZ2016-1&lt;=-0.03,$AZ2017/$AZ2016-1&lt;=-0.045,IF(COUNT($AZ2008:$AZ2017)=10,AVERAGE($AZ2013:$AZ2017)/AVERAGE($AZ2008:$AZ2017)-1&lt;-0.01,FALSE())),0,IF(OR($AZ2017/$AZ2016-1&lt;=-0.02,IF(COUNT($AZ2008:$AZ2017)=10,AVERAGE($AZ2013:$AZ2017)/AVERAGE($AZ2008:$AZ2017)-1&lt;0.005,FALSE())),50,100)))</f>
        <v/>
      </c>
    </row>
    <row r="2018" customFormat="false" ht="15" hidden="false" customHeight="true" outlineLevel="0" collapsed="false">
      <c r="A2018" s="47" t="n">
        <v>2014</v>
      </c>
      <c r="B2018" s="48" t="n">
        <v>45483</v>
      </c>
      <c r="C2018" s="47" t="n">
        <v>2024</v>
      </c>
      <c r="D2018" s="49" t="s">
        <v>238</v>
      </c>
      <c r="E2018" s="50" t="n">
        <v>20675.38</v>
      </c>
      <c r="F2018" s="51" t="n">
        <v>0.198584</v>
      </c>
      <c r="G2018" s="51" t="n">
        <v>0</v>
      </c>
      <c r="H2018" s="52" t="n">
        <v>0.7959</v>
      </c>
      <c r="I2018" s="53" t="n">
        <v>317</v>
      </c>
      <c r="J2018" s="47" t="s">
        <v>235</v>
      </c>
      <c r="K2018" s="54" t="n">
        <v>12.85</v>
      </c>
      <c r="L2018" s="55" t="n">
        <f aca="false">IF(COUNT(F2018)=0,50,IF(F2018&gt;=0,100,IF(F2018&gt;=-0.02,50,0)))</f>
        <v>100</v>
      </c>
      <c r="M2018" s="55" t="n">
        <f aca="false">IF(COUNT(G2018)=0,50,IF(G2018&gt;-0.06,100,IF(G2018&gt;-0.15,50,0)))</f>
        <v>100</v>
      </c>
      <c r="N2018" s="55" t="n">
        <f aca="false">IF(COUNT(H2018)=0,50,IF(H2018&gt;=0.6,100,IF(H2018&gt;=0.4,50,0)))</f>
        <v>100</v>
      </c>
      <c r="O2018" s="55" t="n">
        <f aca="false">IF(COUNT(I2018)=0,50,IF(J2018="proxy_vix",50,IF(I2018&lt;350,100,IF(I2018&lt;=450,50,0))))</f>
        <v>100</v>
      </c>
      <c r="P2018" s="55" t="n">
        <f aca="false">IF(COUNT(K2018)=0,50,IF(K2018&lt;20,100,IF(K2018&lt;=25,50,0)))</f>
        <v>100</v>
      </c>
      <c r="Q2018" s="54"/>
      <c r="R2018" s="47"/>
      <c r="S2018" s="51" t="n">
        <f aca="false">$E2018/$E2017-1</f>
        <v>0.0108717441238506</v>
      </c>
      <c r="T2018" s="56" t="n">
        <f aca="false">$K2018/$K2017-1</f>
        <v>0.0271782573940846</v>
      </c>
      <c r="V2018" s="57"/>
      <c r="W2018" s="57"/>
      <c r="Y2018" s="1" t="str">
        <f aca="false">IF(AX2018&gt;=70,"EASY",IF(AX2018&gt;40,"UNCERTAIN","HARD"))</f>
        <v>EASY</v>
      </c>
      <c r="AA2018" s="58" t="n">
        <f aca="false">IF($A2018&lt;200,"",AVERAGE($E1969:$E2018)/AVERAGE($E1819:$E2018)-1)</f>
        <v>0.101321739106339</v>
      </c>
      <c r="AB2018" s="59" t="n">
        <f aca="false">LOOKUP($B2018,07_L1政策步階!$A$4:$A$14,07_L1政策步階!$C$4:$C$14)</f>
        <v>0</v>
      </c>
      <c r="AC2018" s="57"/>
      <c r="AD2018" s="57"/>
      <c r="AE2018" s="57"/>
      <c r="AF2018" s="57"/>
      <c r="AG2018" s="57"/>
      <c r="AH2018" s="57"/>
      <c r="AI2018" s="57"/>
      <c r="AJ2018" s="57"/>
      <c r="AK2018" s="57"/>
      <c r="AL2018" s="59" t="n">
        <f aca="false">IF(ISNUMBER($AA2018),IF($AA2018&gt;=0.005,100,IF($AA2018&gt;=-0.015,50,0)),"")</f>
        <v>100</v>
      </c>
      <c r="AM2018" s="59" t="n">
        <f aca="false">IF(ISNUMBER($AB2018),IF($AB2018=1,100,IF($AB2018=0,50,0)),"")</f>
        <v>50</v>
      </c>
      <c r="AN2018" s="0" t="str">
        <f aca="false">IF(ISNUMBER($AC2018),IF($AC2018&gt;=0.001,100,IF($AC2018&gt;=-0.003,50,0)),"")</f>
        <v/>
      </c>
      <c r="AO2018" s="0" t="str">
        <f aca="false">IF(ISNUMBER($AD2018),IF($AD2018&gt;=0.04,100,IF($AD2018&gt;=0,50,0)),"")</f>
        <v/>
      </c>
      <c r="AP2018" s="0" t="str">
        <f aca="false">IF(ISNUMBER($AE2018),IF($AE2018&gt;=25,100,IF($AE2018&gt;=-75,50,0)),"")</f>
        <v/>
      </c>
      <c r="AQ2018" s="0" t="str">
        <f aca="false">IF(ISNUMBER($AF2018),IF($AF2018&gt;0,100,IF($AF2018&gt;=-50,50,0)),"")</f>
        <v/>
      </c>
      <c r="AR2018" s="0" t="str">
        <f aca="false">IF(ISNUMBER($AG2018),IF($AG2018=1,100,IF($AG2018=0,50,0)),"")</f>
        <v/>
      </c>
      <c r="AS2018" s="0" t="str">
        <f aca="false">IF(ISNUMBER($AH2018),IF($AH2018&lt;0,100,IF($AH2018&lt;=20,50,0)),"")</f>
        <v/>
      </c>
      <c r="AT2018" s="0" t="str">
        <f aca="false">IF(ISNUMBER($AI2018),IF($AI2018&lt;0.95,100,IF($AI2018&lt;=1,50,0)),"")</f>
        <v/>
      </c>
      <c r="AU2018" s="0" t="str">
        <f aca="false">IF(ISNUMBER($AJ2018),IF($AJ2018&lt;30,0,IF($AJ2018&lt;40,50,IF($AJ2018&lt;=90,100,50))),"")</f>
        <v/>
      </c>
      <c r="AV2018" s="0" t="str">
        <f aca="false">IF(ISNUMBER($AK2018),IF($AK2018&gt;-0.2,100,IF($AK2018&gt;=-0.4,50,0)),"")</f>
        <v/>
      </c>
      <c r="AW2018" s="59" t="n">
        <f aca="false">01_指標庫!$H$4*ISNUMBER($F2018)+01_指標庫!$H$5*ISNUMBER($AA2018)+01_指標庫!$H$6*ISNUMBER($G2018)+01_指標庫!$H$7*ISNUMBER($H2018)+01_指標庫!$H$8*ISNUMBER($AF2018)+01_指標庫!$H$9*ISNUMBER($AG2018)+01_指標庫!$H$10*ISNUMBER($AB2018)+01_指標庫!$H$11*ISNUMBER($AC2018)+01_指標庫!$H$12*ISNUMBER($AD2018)+01_指標庫!$H$13*ISNUMBER($AE2018)+01_指標庫!$H$14*ISNUMBER($I2018)+01_指標庫!$H$15*ISNUMBER($AH2018)+01_指標庫!$H$16*ISNUMBER($K2018)+01_指標庫!$H$17*ISNUMBER($AI2018)+01_指標庫!$H$18*ISNUMBER($AJ2018)+01_指標庫!$H$19*ISNUMBER($AK2018)+01_指標庫!$H$20*ISNUMBER($BB2018)+01_指標庫!$H$21*ISNUMBER($BC2018)</f>
        <v>51</v>
      </c>
      <c r="AX2018" s="59" t="n">
        <f aca="false">IF(AW2018=0,50,ROUND((01_指標庫!$H$4*IF(ISNUMBER($F2018),L2018,0)+01_指標庫!$H$5*IF(ISNUMBER($AA2018),AL2018,0)+01_指標庫!$H$6*IF(ISNUMBER($G2018),M2018,0)+01_指標庫!$H$7*IF(ISNUMBER($H2018),N2018,0)+01_指標庫!$H$8*IF(ISNUMBER($AF2018),AQ2018,0)+01_指標庫!$H$9*IF(ISNUMBER($AG2018),AR2018,0)+01_指標庫!$H$10*IF(ISNUMBER($AB2018),AM2018,0)+01_指標庫!$H$11*IF(ISNUMBER($AC2018),AN2018,0)+01_指標庫!$H$12*IF(ISNUMBER($AD2018),AO2018,0)+01_指標庫!$H$13*IF(ISNUMBER($AE2018),AP2018,0)+01_指標庫!$H$14*IF(ISNUMBER($I2018),O2018,0)+01_指標庫!$H$15*IF(ISNUMBER($AH2018),AS2018,0)+01_指標庫!$H$16*IF(ISNUMBER($K2018),P2018,0)+01_指標庫!$H$17*IF(ISNUMBER($AI2018),AT2018,0)+01_指標庫!$H$18*IF(ISNUMBER($AJ2018),AU2018,0)+01_指標庫!$H$19*IF(ISNUMBER($AK2018),AV2018,0)+01_指標庫!$H$20*IF(ISNUMBER($BB2018),BB2018,0)+01_指標庫!$H$21*IF(ISNUMBER($BC2018),BC2018,0))/AW2018,1))</f>
        <v>95.1</v>
      </c>
      <c r="AY2018" s="60"/>
      <c r="AZ2018" s="60"/>
      <c r="BA2018" s="58" t="n">
        <f aca="false">AVERAGE($E2014:$E2018)/AVERAGE($E2009:$E2018)-1</f>
        <v>0.0154054602134461</v>
      </c>
      <c r="BB2018" s="59" t="n">
        <f aca="false">IF(ISNUMBER($BA2018),IF(OR($S2018&lt;=-0.03,$BA2018&lt;-0.003),0,IF(OR($S2018&lt;=-0.02,$BA2018&lt;0.01),50,100)),"")</f>
        <v>100</v>
      </c>
      <c r="BC2018" s="0" t="str">
        <f aca="false">IF(OR(COUNT($AZ2018)=0,COUNT($AZ2017)=0),"",IF(OR($AY2018/$AZ2017-1&lt;=-0.03,$AZ2018/$AZ2017-1&lt;=-0.045,IF(COUNT($AZ2009:$AZ2018)=10,AVERAGE($AZ2014:$AZ2018)/AVERAGE($AZ2009:$AZ2018)-1&lt;-0.01,FALSE())),0,IF(OR($AZ2018/$AZ2017-1&lt;=-0.02,IF(COUNT($AZ2009:$AZ2018)=10,AVERAGE($AZ2014:$AZ2018)/AVERAGE($AZ2009:$AZ2018)-1&lt;0.005,FALSE())),50,100)))</f>
        <v/>
      </c>
    </row>
    <row r="2019" customFormat="false" ht="15" hidden="false" customHeight="true" outlineLevel="0" collapsed="false">
      <c r="A2019" s="47" t="n">
        <v>2015</v>
      </c>
      <c r="B2019" s="48" t="n">
        <v>45484</v>
      </c>
      <c r="C2019" s="47" t="n">
        <v>2024</v>
      </c>
      <c r="D2019" s="49" t="s">
        <v>239</v>
      </c>
      <c r="E2019" s="50" t="n">
        <v>20211.36</v>
      </c>
      <c r="F2019" s="51" t="n">
        <v>0.169816</v>
      </c>
      <c r="G2019" s="51" t="n">
        <v>-0.022443</v>
      </c>
      <c r="H2019" s="52" t="n">
        <v>0.7959</v>
      </c>
      <c r="I2019" s="53" t="n">
        <v>318</v>
      </c>
      <c r="J2019" s="47" t="s">
        <v>235</v>
      </c>
      <c r="K2019" s="54" t="n">
        <v>12.92</v>
      </c>
      <c r="L2019" s="55" t="n">
        <f aca="false">IF(COUNT(F2019)=0,50,IF(F2019&gt;=0,100,IF(F2019&gt;=-0.02,50,0)))</f>
        <v>100</v>
      </c>
      <c r="M2019" s="55" t="n">
        <f aca="false">IF(COUNT(G2019)=0,50,IF(G2019&gt;-0.06,100,IF(G2019&gt;-0.15,50,0)))</f>
        <v>100</v>
      </c>
      <c r="N2019" s="55" t="n">
        <f aca="false">IF(COUNT(H2019)=0,50,IF(H2019&gt;=0.6,100,IF(H2019&gt;=0.4,50,0)))</f>
        <v>100</v>
      </c>
      <c r="O2019" s="55" t="n">
        <f aca="false">IF(COUNT(I2019)=0,50,IF(J2019="proxy_vix",50,IF(I2019&lt;350,100,IF(I2019&lt;=450,50,0))))</f>
        <v>100</v>
      </c>
      <c r="P2019" s="55" t="n">
        <f aca="false">IF(COUNT(K2019)=0,50,IF(K2019&lt;20,100,IF(K2019&lt;=25,50,0)))</f>
        <v>100</v>
      </c>
      <c r="Q2019" s="54"/>
      <c r="R2019" s="47"/>
      <c r="S2019" s="51" t="n">
        <f aca="false">$E2019/$E2018-1</f>
        <v>-0.0224431183368818</v>
      </c>
      <c r="T2019" s="56" t="n">
        <f aca="false">$K2019/$K2018-1</f>
        <v>0.0054474708171206</v>
      </c>
      <c r="V2019" s="57"/>
      <c r="W2019" s="57"/>
      <c r="Y2019" s="1" t="str">
        <f aca="false">IF(AX2019&gt;=70,"EASY",IF(AX2019&gt;40,"UNCERTAIN","HARD"))</f>
        <v>EASY</v>
      </c>
      <c r="AA2019" s="58" t="n">
        <f aca="false">IF($A2019&lt;200,"",AVERAGE($E1970:$E2019)/AVERAGE($E1820:$E2019)-1)</f>
        <v>0.102376872750787</v>
      </c>
      <c r="AB2019" s="59" t="n">
        <f aca="false">LOOKUP($B2019,07_L1政策步階!$A$4:$A$14,07_L1政策步階!$C$4:$C$14)</f>
        <v>0</v>
      </c>
      <c r="AC2019" s="57"/>
      <c r="AD2019" s="57"/>
      <c r="AE2019" s="57"/>
      <c r="AF2019" s="57"/>
      <c r="AG2019" s="57"/>
      <c r="AH2019" s="57"/>
      <c r="AI2019" s="57"/>
      <c r="AJ2019" s="57"/>
      <c r="AK2019" s="57"/>
      <c r="AL2019" s="59" t="n">
        <f aca="false">IF(ISNUMBER($AA2019),IF($AA2019&gt;=0.005,100,IF($AA2019&gt;=-0.015,50,0)),"")</f>
        <v>100</v>
      </c>
      <c r="AM2019" s="59" t="n">
        <f aca="false">IF(ISNUMBER($AB2019),IF($AB2019=1,100,IF($AB2019=0,50,0)),"")</f>
        <v>50</v>
      </c>
      <c r="AN2019" s="0" t="str">
        <f aca="false">IF(ISNUMBER($AC2019),IF($AC2019&gt;=0.001,100,IF($AC2019&gt;=-0.003,50,0)),"")</f>
        <v/>
      </c>
      <c r="AO2019" s="0" t="str">
        <f aca="false">IF(ISNUMBER($AD2019),IF($AD2019&gt;=0.04,100,IF($AD2019&gt;=0,50,0)),"")</f>
        <v/>
      </c>
      <c r="AP2019" s="0" t="str">
        <f aca="false">IF(ISNUMBER($AE2019),IF($AE2019&gt;=25,100,IF($AE2019&gt;=-75,50,0)),"")</f>
        <v/>
      </c>
      <c r="AQ2019" s="0" t="str">
        <f aca="false">IF(ISNUMBER($AF2019),IF($AF2019&gt;0,100,IF($AF2019&gt;=-50,50,0)),"")</f>
        <v/>
      </c>
      <c r="AR2019" s="0" t="str">
        <f aca="false">IF(ISNUMBER($AG2019),IF($AG2019=1,100,IF($AG2019=0,50,0)),"")</f>
        <v/>
      </c>
      <c r="AS2019" s="0" t="str">
        <f aca="false">IF(ISNUMBER($AH2019),IF($AH2019&lt;0,100,IF($AH2019&lt;=20,50,0)),"")</f>
        <v/>
      </c>
      <c r="AT2019" s="0" t="str">
        <f aca="false">IF(ISNUMBER($AI2019),IF($AI2019&lt;0.95,100,IF($AI2019&lt;=1,50,0)),"")</f>
        <v/>
      </c>
      <c r="AU2019" s="0" t="str">
        <f aca="false">IF(ISNUMBER($AJ2019),IF($AJ2019&lt;30,0,IF($AJ2019&lt;40,50,IF($AJ2019&lt;=90,100,50))),"")</f>
        <v/>
      </c>
      <c r="AV2019" s="0" t="str">
        <f aca="false">IF(ISNUMBER($AK2019),IF($AK2019&gt;-0.2,100,IF($AK2019&gt;=-0.4,50,0)),"")</f>
        <v/>
      </c>
      <c r="AW2019" s="59" t="n">
        <f aca="false">01_指標庫!$H$4*ISNUMBER($F2019)+01_指標庫!$H$5*ISNUMBER($AA2019)+01_指標庫!$H$6*ISNUMBER($G2019)+01_指標庫!$H$7*ISNUMBER($H2019)+01_指標庫!$H$8*ISNUMBER($AF2019)+01_指標庫!$H$9*ISNUMBER($AG2019)+01_指標庫!$H$10*ISNUMBER($AB2019)+01_指標庫!$H$11*ISNUMBER($AC2019)+01_指標庫!$H$12*ISNUMBER($AD2019)+01_指標庫!$H$13*ISNUMBER($AE2019)+01_指標庫!$H$14*ISNUMBER($I2019)+01_指標庫!$H$15*ISNUMBER($AH2019)+01_指標庫!$H$16*ISNUMBER($K2019)+01_指標庫!$H$17*ISNUMBER($AI2019)+01_指標庫!$H$18*ISNUMBER($AJ2019)+01_指標庫!$H$19*ISNUMBER($AK2019)+01_指標庫!$H$20*ISNUMBER($BB2019)+01_指標庫!$H$21*ISNUMBER($BC2019)</f>
        <v>51</v>
      </c>
      <c r="AX2019" s="59" t="n">
        <f aca="false">IF(AW2019=0,50,ROUND((01_指標庫!$H$4*IF(ISNUMBER($F2019),L2019,0)+01_指標庫!$H$5*IF(ISNUMBER($AA2019),AL2019,0)+01_指標庫!$H$6*IF(ISNUMBER($G2019),M2019,0)+01_指標庫!$H$7*IF(ISNUMBER($H2019),N2019,0)+01_指標庫!$H$8*IF(ISNUMBER($AF2019),AQ2019,0)+01_指標庫!$H$9*IF(ISNUMBER($AG2019),AR2019,0)+01_指標庫!$H$10*IF(ISNUMBER($AB2019),AM2019,0)+01_指標庫!$H$11*IF(ISNUMBER($AC2019),AN2019,0)+01_指標庫!$H$12*IF(ISNUMBER($AD2019),AO2019,0)+01_指標庫!$H$13*IF(ISNUMBER($AE2019),AP2019,0)+01_指標庫!$H$14*IF(ISNUMBER($I2019),O2019,0)+01_指標庫!$H$15*IF(ISNUMBER($AH2019),AS2019,0)+01_指標庫!$H$16*IF(ISNUMBER($K2019),P2019,0)+01_指標庫!$H$17*IF(ISNUMBER($AI2019),AT2019,0)+01_指標庫!$H$18*IF(ISNUMBER($AJ2019),AU2019,0)+01_指標庫!$H$19*IF(ISNUMBER($AK2019),AV2019,0)+01_指標庫!$H$20*IF(ISNUMBER($BB2019),BB2019,0)+01_指標庫!$H$21*IF(ISNUMBER($BC2019),BC2019,0))/AW2019,1))</f>
        <v>89.2</v>
      </c>
      <c r="AY2019" s="60"/>
      <c r="AZ2019" s="60"/>
      <c r="BA2019" s="58" t="n">
        <f aca="false">AVERAGE($E2015:$E2019)/AVERAGE($E2010:$E2019)-1</f>
        <v>0.0133328929748995</v>
      </c>
      <c r="BB2019" s="59" t="n">
        <f aca="false">IF(ISNUMBER($BA2019),IF(OR($S2019&lt;=-0.03,$BA2019&lt;-0.003),0,IF(OR($S2019&lt;=-0.02,$BA2019&lt;0.01),50,100)),"")</f>
        <v>50</v>
      </c>
      <c r="BC2019" s="0" t="str">
        <f aca="false">IF(OR(COUNT($AZ2019)=0,COUNT($AZ2018)=0),"",IF(OR($AY2019/$AZ2018-1&lt;=-0.03,$AZ2019/$AZ2018-1&lt;=-0.045,IF(COUNT($AZ2010:$AZ2019)=10,AVERAGE($AZ2015:$AZ2019)/AVERAGE($AZ2010:$AZ2019)-1&lt;-0.01,FALSE())),0,IF(OR($AZ2019/$AZ2018-1&lt;=-0.02,IF(COUNT($AZ2010:$AZ2019)=10,AVERAGE($AZ2015:$AZ2019)/AVERAGE($AZ2010:$AZ2019)-1&lt;0.005,FALSE())),50,100)))</f>
        <v/>
      </c>
    </row>
    <row r="2020" customFormat="false" ht="15" hidden="false" customHeight="true" outlineLevel="0" collapsed="false">
      <c r="A2020" s="47" t="n">
        <v>2016</v>
      </c>
      <c r="B2020" s="48" t="n">
        <v>45485</v>
      </c>
      <c r="C2020" s="47" t="n">
        <v>2024</v>
      </c>
      <c r="D2020" s="49" t="s">
        <v>234</v>
      </c>
      <c r="E2020" s="50" t="n">
        <v>20331.49</v>
      </c>
      <c r="F2020" s="51" t="n">
        <v>0.174877</v>
      </c>
      <c r="G2020" s="51" t="n">
        <v>-0.016633</v>
      </c>
      <c r="H2020" s="52" t="n">
        <v>0.7959</v>
      </c>
      <c r="I2020" s="53" t="n">
        <v>319</v>
      </c>
      <c r="J2020" s="47" t="s">
        <v>235</v>
      </c>
      <c r="K2020" s="54" t="n">
        <v>12.46</v>
      </c>
      <c r="L2020" s="55" t="n">
        <f aca="false">IF(COUNT(F2020)=0,50,IF(F2020&gt;=0,100,IF(F2020&gt;=-0.02,50,0)))</f>
        <v>100</v>
      </c>
      <c r="M2020" s="55" t="n">
        <f aca="false">IF(COUNT(G2020)=0,50,IF(G2020&gt;-0.06,100,IF(G2020&gt;-0.15,50,0)))</f>
        <v>100</v>
      </c>
      <c r="N2020" s="55" t="n">
        <f aca="false">IF(COUNT(H2020)=0,50,IF(H2020&gt;=0.6,100,IF(H2020&gt;=0.4,50,0)))</f>
        <v>100</v>
      </c>
      <c r="O2020" s="55" t="n">
        <f aca="false">IF(COUNT(I2020)=0,50,IF(J2020="proxy_vix",50,IF(I2020&lt;350,100,IF(I2020&lt;=450,50,0))))</f>
        <v>100</v>
      </c>
      <c r="P2020" s="55" t="n">
        <f aca="false">IF(COUNT(K2020)=0,50,IF(K2020&lt;20,100,IF(K2020&lt;=25,50,0)))</f>
        <v>100</v>
      </c>
      <c r="Q2020" s="54"/>
      <c r="R2020" s="47"/>
      <c r="S2020" s="51" t="n">
        <f aca="false">$E2020/$E2019-1</f>
        <v>0.00594368711457327</v>
      </c>
      <c r="T2020" s="56" t="n">
        <f aca="false">$K2020/$K2019-1</f>
        <v>-0.0356037151702786</v>
      </c>
      <c r="V2020" s="57"/>
      <c r="W2020" s="57"/>
      <c r="Y2020" s="1" t="str">
        <f aca="false">IF(AX2020&gt;=70,"EASY",IF(AX2020&gt;40,"UNCERTAIN","HARD"))</f>
        <v>EASY</v>
      </c>
      <c r="AA2020" s="58" t="n">
        <f aca="false">IF($A2020&lt;200,"",AVERAGE($E1971:$E2020)/AVERAGE($E1821:$E2020)-1)</f>
        <v>0.103946091492871</v>
      </c>
      <c r="AB2020" s="59" t="n">
        <f aca="false">LOOKUP($B2020,07_L1政策步階!$A$4:$A$14,07_L1政策步階!$C$4:$C$14)</f>
        <v>0</v>
      </c>
      <c r="AC2020" s="57"/>
      <c r="AD2020" s="57"/>
      <c r="AE2020" s="57"/>
      <c r="AF2020" s="57"/>
      <c r="AG2020" s="57"/>
      <c r="AH2020" s="57"/>
      <c r="AI2020" s="57"/>
      <c r="AJ2020" s="57"/>
      <c r="AK2020" s="57"/>
      <c r="AL2020" s="59" t="n">
        <f aca="false">IF(ISNUMBER($AA2020),IF($AA2020&gt;=0.005,100,IF($AA2020&gt;=-0.015,50,0)),"")</f>
        <v>100</v>
      </c>
      <c r="AM2020" s="59" t="n">
        <f aca="false">IF(ISNUMBER($AB2020),IF($AB2020=1,100,IF($AB2020=0,50,0)),"")</f>
        <v>50</v>
      </c>
      <c r="AN2020" s="0" t="str">
        <f aca="false">IF(ISNUMBER($AC2020),IF($AC2020&gt;=0.001,100,IF($AC2020&gt;=-0.003,50,0)),"")</f>
        <v/>
      </c>
      <c r="AO2020" s="0" t="str">
        <f aca="false">IF(ISNUMBER($AD2020),IF($AD2020&gt;=0.04,100,IF($AD2020&gt;=0,50,0)),"")</f>
        <v/>
      </c>
      <c r="AP2020" s="0" t="str">
        <f aca="false">IF(ISNUMBER($AE2020),IF($AE2020&gt;=25,100,IF($AE2020&gt;=-75,50,0)),"")</f>
        <v/>
      </c>
      <c r="AQ2020" s="0" t="str">
        <f aca="false">IF(ISNUMBER($AF2020),IF($AF2020&gt;0,100,IF($AF2020&gt;=-50,50,0)),"")</f>
        <v/>
      </c>
      <c r="AR2020" s="0" t="str">
        <f aca="false">IF(ISNUMBER($AG2020),IF($AG2020=1,100,IF($AG2020=0,50,0)),"")</f>
        <v/>
      </c>
      <c r="AS2020" s="0" t="str">
        <f aca="false">IF(ISNUMBER($AH2020),IF($AH2020&lt;0,100,IF($AH2020&lt;=20,50,0)),"")</f>
        <v/>
      </c>
      <c r="AT2020" s="0" t="str">
        <f aca="false">IF(ISNUMBER($AI2020),IF($AI2020&lt;0.95,100,IF($AI2020&lt;=1,50,0)),"")</f>
        <v/>
      </c>
      <c r="AU2020" s="0" t="str">
        <f aca="false">IF(ISNUMBER($AJ2020),IF($AJ2020&lt;30,0,IF($AJ2020&lt;40,50,IF($AJ2020&lt;=90,100,50))),"")</f>
        <v/>
      </c>
      <c r="AV2020" s="0" t="str">
        <f aca="false">IF(ISNUMBER($AK2020),IF($AK2020&gt;-0.2,100,IF($AK2020&gt;=-0.4,50,0)),"")</f>
        <v/>
      </c>
      <c r="AW2020" s="59" t="n">
        <f aca="false">01_指標庫!$H$4*ISNUMBER($F2020)+01_指標庫!$H$5*ISNUMBER($AA2020)+01_指標庫!$H$6*ISNUMBER($G2020)+01_指標庫!$H$7*ISNUMBER($H2020)+01_指標庫!$H$8*ISNUMBER($AF2020)+01_指標庫!$H$9*ISNUMBER($AG2020)+01_指標庫!$H$10*ISNUMBER($AB2020)+01_指標庫!$H$11*ISNUMBER($AC2020)+01_指標庫!$H$12*ISNUMBER($AD2020)+01_指標庫!$H$13*ISNUMBER($AE2020)+01_指標庫!$H$14*ISNUMBER($I2020)+01_指標庫!$H$15*ISNUMBER($AH2020)+01_指標庫!$H$16*ISNUMBER($K2020)+01_指標庫!$H$17*ISNUMBER($AI2020)+01_指標庫!$H$18*ISNUMBER($AJ2020)+01_指標庫!$H$19*ISNUMBER($AK2020)+01_指標庫!$H$20*ISNUMBER($BB2020)+01_指標庫!$H$21*ISNUMBER($BC2020)</f>
        <v>51</v>
      </c>
      <c r="AX2020" s="59" t="n">
        <f aca="false">IF(AW2020=0,50,ROUND((01_指標庫!$H$4*IF(ISNUMBER($F2020),L2020,0)+01_指標庫!$H$5*IF(ISNUMBER($AA2020),AL2020,0)+01_指標庫!$H$6*IF(ISNUMBER($G2020),M2020,0)+01_指標庫!$H$7*IF(ISNUMBER($H2020),N2020,0)+01_指標庫!$H$8*IF(ISNUMBER($AF2020),AQ2020,0)+01_指標庫!$H$9*IF(ISNUMBER($AG2020),AR2020,0)+01_指標庫!$H$10*IF(ISNUMBER($AB2020),AM2020,0)+01_指標庫!$H$11*IF(ISNUMBER($AC2020),AN2020,0)+01_指標庫!$H$12*IF(ISNUMBER($AD2020),AO2020,0)+01_指標庫!$H$13*IF(ISNUMBER($AE2020),AP2020,0)+01_指標庫!$H$14*IF(ISNUMBER($I2020),O2020,0)+01_指標庫!$H$15*IF(ISNUMBER($AH2020),AS2020,0)+01_指標庫!$H$16*IF(ISNUMBER($K2020),P2020,0)+01_指標庫!$H$17*IF(ISNUMBER($AI2020),AT2020,0)+01_指標庫!$H$18*IF(ISNUMBER($AJ2020),AU2020,0)+01_指標庫!$H$19*IF(ISNUMBER($AK2020),AV2020,0)+01_指標庫!$H$20*IF(ISNUMBER($BB2020),BB2020,0)+01_指標庫!$H$21*IF(ISNUMBER($BC2020),BC2020,0))/AW2020,1))</f>
        <v>95.1</v>
      </c>
      <c r="AY2020" s="60"/>
      <c r="AZ2020" s="60"/>
      <c r="BA2020" s="58" t="n">
        <f aca="false">AVERAGE($E2016:$E2020)/AVERAGE($E2011:$E2020)-1</f>
        <v>0.0100160551843738</v>
      </c>
      <c r="BB2020" s="59" t="n">
        <f aca="false">IF(ISNUMBER($BA2020),IF(OR($S2020&lt;=-0.03,$BA2020&lt;-0.003),0,IF(OR($S2020&lt;=-0.02,$BA2020&lt;0.01),50,100)),"")</f>
        <v>100</v>
      </c>
      <c r="BC2020" s="0" t="str">
        <f aca="false">IF(OR(COUNT($AZ2020)=0,COUNT($AZ2019)=0),"",IF(OR($AY2020/$AZ2019-1&lt;=-0.03,$AZ2020/$AZ2019-1&lt;=-0.045,IF(COUNT($AZ2011:$AZ2020)=10,AVERAGE($AZ2016:$AZ2020)/AVERAGE($AZ2011:$AZ2020)-1&lt;-0.01,FALSE())),0,IF(OR($AZ2020/$AZ2019-1&lt;=-0.02,IF(COUNT($AZ2011:$AZ2020)=10,AVERAGE($AZ2016:$AZ2020)/AVERAGE($AZ2011:$AZ2020)-1&lt;0.005,FALSE())),50,100)))</f>
        <v/>
      </c>
    </row>
    <row r="2021" customFormat="false" ht="15" hidden="false" customHeight="true" outlineLevel="0" collapsed="false">
      <c r="A2021" s="47" t="n">
        <v>2017</v>
      </c>
      <c r="B2021" s="48" t="n">
        <v>45488</v>
      </c>
      <c r="C2021" s="47" t="n">
        <v>2024</v>
      </c>
      <c r="D2021" s="49" t="s">
        <v>236</v>
      </c>
      <c r="E2021" s="50" t="n">
        <v>20386.88</v>
      </c>
      <c r="F2021" s="51" t="n">
        <v>0.176093</v>
      </c>
      <c r="G2021" s="51" t="n">
        <v>-0.013954</v>
      </c>
      <c r="H2021" s="52" t="n">
        <v>0.8571</v>
      </c>
      <c r="I2021" s="53" t="n">
        <v>313</v>
      </c>
      <c r="J2021" s="47" t="s">
        <v>235</v>
      </c>
      <c r="K2021" s="54" t="n">
        <v>13.12</v>
      </c>
      <c r="L2021" s="55" t="n">
        <f aca="false">IF(COUNT(F2021)=0,50,IF(F2021&gt;=0,100,IF(F2021&gt;=-0.02,50,0)))</f>
        <v>100</v>
      </c>
      <c r="M2021" s="55" t="n">
        <f aca="false">IF(COUNT(G2021)=0,50,IF(G2021&gt;-0.06,100,IF(G2021&gt;-0.15,50,0)))</f>
        <v>100</v>
      </c>
      <c r="N2021" s="55" t="n">
        <f aca="false">IF(COUNT(H2021)=0,50,IF(H2021&gt;=0.6,100,IF(H2021&gt;=0.4,50,0)))</f>
        <v>100</v>
      </c>
      <c r="O2021" s="55" t="n">
        <f aca="false">IF(COUNT(I2021)=0,50,IF(J2021="proxy_vix",50,IF(I2021&lt;350,100,IF(I2021&lt;=450,50,0))))</f>
        <v>100</v>
      </c>
      <c r="P2021" s="55" t="n">
        <f aca="false">IF(COUNT(K2021)=0,50,IF(K2021&lt;20,100,IF(K2021&lt;=25,50,0)))</f>
        <v>100</v>
      </c>
      <c r="Q2021" s="54"/>
      <c r="R2021" s="47"/>
      <c r="S2021" s="51" t="n">
        <f aca="false">$E2021/$E2020-1</f>
        <v>0.00272434533819221</v>
      </c>
      <c r="T2021" s="56" t="n">
        <f aca="false">$K2021/$K2020-1</f>
        <v>0.0529695024077046</v>
      </c>
      <c r="V2021" s="57"/>
      <c r="W2021" s="57"/>
      <c r="Y2021" s="1" t="str">
        <f aca="false">IF(AX2021&gt;=70,"EASY",IF(AX2021&gt;40,"UNCERTAIN","HARD"))</f>
        <v>EASY</v>
      </c>
      <c r="AA2021" s="58" t="n">
        <f aca="false">IF($A2021&lt;200,"",AVERAGE($E1972:$E2021)/AVERAGE($E1822:$E2021)-1)</f>
        <v>0.105626309233195</v>
      </c>
      <c r="AB2021" s="59" t="n">
        <f aca="false">LOOKUP($B2021,07_L1政策步階!$A$4:$A$14,07_L1政策步階!$C$4:$C$14)</f>
        <v>0</v>
      </c>
      <c r="AC2021" s="57"/>
      <c r="AD2021" s="57"/>
      <c r="AE2021" s="57"/>
      <c r="AF2021" s="57"/>
      <c r="AG2021" s="57"/>
      <c r="AH2021" s="57"/>
      <c r="AI2021" s="57"/>
      <c r="AJ2021" s="57"/>
      <c r="AK2021" s="57"/>
      <c r="AL2021" s="59" t="n">
        <f aca="false">IF(ISNUMBER($AA2021),IF($AA2021&gt;=0.005,100,IF($AA2021&gt;=-0.015,50,0)),"")</f>
        <v>100</v>
      </c>
      <c r="AM2021" s="59" t="n">
        <f aca="false">IF(ISNUMBER($AB2021),IF($AB2021=1,100,IF($AB2021=0,50,0)),"")</f>
        <v>50</v>
      </c>
      <c r="AN2021" s="0" t="str">
        <f aca="false">IF(ISNUMBER($AC2021),IF($AC2021&gt;=0.001,100,IF($AC2021&gt;=-0.003,50,0)),"")</f>
        <v/>
      </c>
      <c r="AO2021" s="0" t="str">
        <f aca="false">IF(ISNUMBER($AD2021),IF($AD2021&gt;=0.04,100,IF($AD2021&gt;=0,50,0)),"")</f>
        <v/>
      </c>
      <c r="AP2021" s="0" t="str">
        <f aca="false">IF(ISNUMBER($AE2021),IF($AE2021&gt;=25,100,IF($AE2021&gt;=-75,50,0)),"")</f>
        <v/>
      </c>
      <c r="AQ2021" s="0" t="str">
        <f aca="false">IF(ISNUMBER($AF2021),IF($AF2021&gt;0,100,IF($AF2021&gt;=-50,50,0)),"")</f>
        <v/>
      </c>
      <c r="AR2021" s="0" t="str">
        <f aca="false">IF(ISNUMBER($AG2021),IF($AG2021=1,100,IF($AG2021=0,50,0)),"")</f>
        <v/>
      </c>
      <c r="AS2021" s="0" t="str">
        <f aca="false">IF(ISNUMBER($AH2021),IF($AH2021&lt;0,100,IF($AH2021&lt;=20,50,0)),"")</f>
        <v/>
      </c>
      <c r="AT2021" s="0" t="str">
        <f aca="false">IF(ISNUMBER($AI2021),IF($AI2021&lt;0.95,100,IF($AI2021&lt;=1,50,0)),"")</f>
        <v/>
      </c>
      <c r="AU2021" s="0" t="str">
        <f aca="false">IF(ISNUMBER($AJ2021),IF($AJ2021&lt;30,0,IF($AJ2021&lt;40,50,IF($AJ2021&lt;=90,100,50))),"")</f>
        <v/>
      </c>
      <c r="AV2021" s="0" t="str">
        <f aca="false">IF(ISNUMBER($AK2021),IF($AK2021&gt;-0.2,100,IF($AK2021&gt;=-0.4,50,0)),"")</f>
        <v/>
      </c>
      <c r="AW2021" s="59" t="n">
        <f aca="false">01_指標庫!$H$4*ISNUMBER($F2021)+01_指標庫!$H$5*ISNUMBER($AA2021)+01_指標庫!$H$6*ISNUMBER($G2021)+01_指標庫!$H$7*ISNUMBER($H2021)+01_指標庫!$H$8*ISNUMBER($AF2021)+01_指標庫!$H$9*ISNUMBER($AG2021)+01_指標庫!$H$10*ISNUMBER($AB2021)+01_指標庫!$H$11*ISNUMBER($AC2021)+01_指標庫!$H$12*ISNUMBER($AD2021)+01_指標庫!$H$13*ISNUMBER($AE2021)+01_指標庫!$H$14*ISNUMBER($I2021)+01_指標庫!$H$15*ISNUMBER($AH2021)+01_指標庫!$H$16*ISNUMBER($K2021)+01_指標庫!$H$17*ISNUMBER($AI2021)+01_指標庫!$H$18*ISNUMBER($AJ2021)+01_指標庫!$H$19*ISNUMBER($AK2021)+01_指標庫!$H$20*ISNUMBER($BB2021)+01_指標庫!$H$21*ISNUMBER($BC2021)</f>
        <v>51</v>
      </c>
      <c r="AX2021" s="59" t="n">
        <f aca="false">IF(AW2021=0,50,ROUND((01_指標庫!$H$4*IF(ISNUMBER($F2021),L2021,0)+01_指標庫!$H$5*IF(ISNUMBER($AA2021),AL2021,0)+01_指標庫!$H$6*IF(ISNUMBER($G2021),M2021,0)+01_指標庫!$H$7*IF(ISNUMBER($H2021),N2021,0)+01_指標庫!$H$8*IF(ISNUMBER($AF2021),AQ2021,0)+01_指標庫!$H$9*IF(ISNUMBER($AG2021),AR2021,0)+01_指標庫!$H$10*IF(ISNUMBER($AB2021),AM2021,0)+01_指標庫!$H$11*IF(ISNUMBER($AC2021),AN2021,0)+01_指標庫!$H$12*IF(ISNUMBER($AD2021),AO2021,0)+01_指標庫!$H$13*IF(ISNUMBER($AE2021),AP2021,0)+01_指標庫!$H$14*IF(ISNUMBER($I2021),O2021,0)+01_指標庫!$H$15*IF(ISNUMBER($AH2021),AS2021,0)+01_指標庫!$H$16*IF(ISNUMBER($K2021),P2021,0)+01_指標庫!$H$17*IF(ISNUMBER($AI2021),AT2021,0)+01_指標庫!$H$18*IF(ISNUMBER($AJ2021),AU2021,0)+01_指標庫!$H$19*IF(ISNUMBER($AK2021),AV2021,0)+01_指標庫!$H$20*IF(ISNUMBER($BB2021),BB2021,0)+01_指標庫!$H$21*IF(ISNUMBER($BC2021),BC2021,0))/AW2021,1))</f>
        <v>89.2</v>
      </c>
      <c r="AY2021" s="60"/>
      <c r="AZ2021" s="60"/>
      <c r="BA2021" s="58" t="n">
        <f aca="false">AVERAGE($E2017:$E2021)/AVERAGE($E2012:$E2021)-1</f>
        <v>0.00599249740192698</v>
      </c>
      <c r="BB2021" s="59" t="n">
        <f aca="false">IF(ISNUMBER($BA2021),IF(OR($S2021&lt;=-0.03,$BA2021&lt;-0.003),0,IF(OR($S2021&lt;=-0.02,$BA2021&lt;0.01),50,100)),"")</f>
        <v>50</v>
      </c>
      <c r="BC2021" s="0" t="str">
        <f aca="false">IF(OR(COUNT($AZ2021)=0,COUNT($AZ2020)=0),"",IF(OR($AY2021/$AZ2020-1&lt;=-0.03,$AZ2021/$AZ2020-1&lt;=-0.045,IF(COUNT($AZ2012:$AZ2021)=10,AVERAGE($AZ2017:$AZ2021)/AVERAGE($AZ2012:$AZ2021)-1&lt;-0.01,FALSE())),0,IF(OR($AZ2021/$AZ2020-1&lt;=-0.02,IF(COUNT($AZ2012:$AZ2021)=10,AVERAGE($AZ2017:$AZ2021)/AVERAGE($AZ2012:$AZ2021)-1&lt;0.005,FALSE())),50,100)))</f>
        <v/>
      </c>
    </row>
    <row r="2022" customFormat="false" ht="15" hidden="false" customHeight="true" outlineLevel="0" collapsed="false">
      <c r="A2022" s="47" t="n">
        <v>2018</v>
      </c>
      <c r="B2022" s="48" t="n">
        <v>45489</v>
      </c>
      <c r="C2022" s="47" t="n">
        <v>2024</v>
      </c>
      <c r="D2022" s="49" t="s">
        <v>237</v>
      </c>
      <c r="E2022" s="50" t="n">
        <v>20398.62</v>
      </c>
      <c r="F2022" s="51" t="n">
        <v>0.174799</v>
      </c>
      <c r="G2022" s="51" t="n">
        <v>-0.013386</v>
      </c>
      <c r="H2022" s="52" t="n">
        <v>0.8776</v>
      </c>
      <c r="I2022" s="53" t="n">
        <v>308</v>
      </c>
      <c r="J2022" s="47" t="s">
        <v>235</v>
      </c>
      <c r="K2022" s="54" t="n">
        <v>13.19</v>
      </c>
      <c r="L2022" s="55" t="n">
        <f aca="false">IF(COUNT(F2022)=0,50,IF(F2022&gt;=0,100,IF(F2022&gt;=-0.02,50,0)))</f>
        <v>100</v>
      </c>
      <c r="M2022" s="55" t="n">
        <f aca="false">IF(COUNT(G2022)=0,50,IF(G2022&gt;-0.06,100,IF(G2022&gt;-0.15,50,0)))</f>
        <v>100</v>
      </c>
      <c r="N2022" s="55" t="n">
        <f aca="false">IF(COUNT(H2022)=0,50,IF(H2022&gt;=0.6,100,IF(H2022&gt;=0.4,50,0)))</f>
        <v>100</v>
      </c>
      <c r="O2022" s="55" t="n">
        <f aca="false">IF(COUNT(I2022)=0,50,IF(J2022="proxy_vix",50,IF(I2022&lt;350,100,IF(I2022&lt;=450,50,0))))</f>
        <v>100</v>
      </c>
      <c r="P2022" s="55" t="n">
        <f aca="false">IF(COUNT(K2022)=0,50,IF(K2022&lt;20,100,IF(K2022&lt;=25,50,0)))</f>
        <v>100</v>
      </c>
      <c r="Q2022" s="54"/>
      <c r="R2022" s="47"/>
      <c r="S2022" s="51" t="n">
        <f aca="false">$E2022/$E2021-1</f>
        <v>0.000575860553453822</v>
      </c>
      <c r="T2022" s="56" t="n">
        <f aca="false">$K2022/$K2021-1</f>
        <v>0.00533536585365857</v>
      </c>
      <c r="V2022" s="57"/>
      <c r="W2022" s="57"/>
      <c r="Y2022" s="1" t="str">
        <f aca="false">IF(AX2022&gt;=70,"EASY",IF(AX2022&gt;40,"UNCERTAIN","HARD"))</f>
        <v>EASY</v>
      </c>
      <c r="AA2022" s="58" t="n">
        <f aca="false">IF($A2022&lt;200,"",AVERAGE($E1973:$E2022)/AVERAGE($E1823:$E2022)-1)</f>
        <v>0.107064751282035</v>
      </c>
      <c r="AB2022" s="59" t="n">
        <f aca="false">LOOKUP($B2022,07_L1政策步階!$A$4:$A$14,07_L1政策步階!$C$4:$C$14)</f>
        <v>0</v>
      </c>
      <c r="AC2022" s="57"/>
      <c r="AD2022" s="57"/>
      <c r="AE2022" s="57"/>
      <c r="AF2022" s="57"/>
      <c r="AG2022" s="57"/>
      <c r="AH2022" s="57"/>
      <c r="AI2022" s="57"/>
      <c r="AJ2022" s="57"/>
      <c r="AK2022" s="57"/>
      <c r="AL2022" s="59" t="n">
        <f aca="false">IF(ISNUMBER($AA2022),IF($AA2022&gt;=0.005,100,IF($AA2022&gt;=-0.015,50,0)),"")</f>
        <v>100</v>
      </c>
      <c r="AM2022" s="59" t="n">
        <f aca="false">IF(ISNUMBER($AB2022),IF($AB2022=1,100,IF($AB2022=0,50,0)),"")</f>
        <v>50</v>
      </c>
      <c r="AN2022" s="0" t="str">
        <f aca="false">IF(ISNUMBER($AC2022),IF($AC2022&gt;=0.001,100,IF($AC2022&gt;=-0.003,50,0)),"")</f>
        <v/>
      </c>
      <c r="AO2022" s="0" t="str">
        <f aca="false">IF(ISNUMBER($AD2022),IF($AD2022&gt;=0.04,100,IF($AD2022&gt;=0,50,0)),"")</f>
        <v/>
      </c>
      <c r="AP2022" s="0" t="str">
        <f aca="false">IF(ISNUMBER($AE2022),IF($AE2022&gt;=25,100,IF($AE2022&gt;=-75,50,0)),"")</f>
        <v/>
      </c>
      <c r="AQ2022" s="0" t="str">
        <f aca="false">IF(ISNUMBER($AF2022),IF($AF2022&gt;0,100,IF($AF2022&gt;=-50,50,0)),"")</f>
        <v/>
      </c>
      <c r="AR2022" s="0" t="str">
        <f aca="false">IF(ISNUMBER($AG2022),IF($AG2022=1,100,IF($AG2022=0,50,0)),"")</f>
        <v/>
      </c>
      <c r="AS2022" s="0" t="str">
        <f aca="false">IF(ISNUMBER($AH2022),IF($AH2022&lt;0,100,IF($AH2022&lt;=20,50,0)),"")</f>
        <v/>
      </c>
      <c r="AT2022" s="0" t="str">
        <f aca="false">IF(ISNUMBER($AI2022),IF($AI2022&lt;0.95,100,IF($AI2022&lt;=1,50,0)),"")</f>
        <v/>
      </c>
      <c r="AU2022" s="0" t="str">
        <f aca="false">IF(ISNUMBER($AJ2022),IF($AJ2022&lt;30,0,IF($AJ2022&lt;40,50,IF($AJ2022&lt;=90,100,50))),"")</f>
        <v/>
      </c>
      <c r="AV2022" s="0" t="str">
        <f aca="false">IF(ISNUMBER($AK2022),IF($AK2022&gt;-0.2,100,IF($AK2022&gt;=-0.4,50,0)),"")</f>
        <v/>
      </c>
      <c r="AW2022" s="59" t="n">
        <f aca="false">01_指標庫!$H$4*ISNUMBER($F2022)+01_指標庫!$H$5*ISNUMBER($AA2022)+01_指標庫!$H$6*ISNUMBER($G2022)+01_指標庫!$H$7*ISNUMBER($H2022)+01_指標庫!$H$8*ISNUMBER($AF2022)+01_指標庫!$H$9*ISNUMBER($AG2022)+01_指標庫!$H$10*ISNUMBER($AB2022)+01_指標庫!$H$11*ISNUMBER($AC2022)+01_指標庫!$H$12*ISNUMBER($AD2022)+01_指標庫!$H$13*ISNUMBER($AE2022)+01_指標庫!$H$14*ISNUMBER($I2022)+01_指標庫!$H$15*ISNUMBER($AH2022)+01_指標庫!$H$16*ISNUMBER($K2022)+01_指標庫!$H$17*ISNUMBER($AI2022)+01_指標庫!$H$18*ISNUMBER($AJ2022)+01_指標庫!$H$19*ISNUMBER($AK2022)+01_指標庫!$H$20*ISNUMBER($BB2022)+01_指標庫!$H$21*ISNUMBER($BC2022)</f>
        <v>51</v>
      </c>
      <c r="AX2022" s="59" t="n">
        <f aca="false">IF(AW2022=0,50,ROUND((01_指標庫!$H$4*IF(ISNUMBER($F2022),L2022,0)+01_指標庫!$H$5*IF(ISNUMBER($AA2022),AL2022,0)+01_指標庫!$H$6*IF(ISNUMBER($G2022),M2022,0)+01_指標庫!$H$7*IF(ISNUMBER($H2022),N2022,0)+01_指標庫!$H$8*IF(ISNUMBER($AF2022),AQ2022,0)+01_指標庫!$H$9*IF(ISNUMBER($AG2022),AR2022,0)+01_指標庫!$H$10*IF(ISNUMBER($AB2022),AM2022,0)+01_指標庫!$H$11*IF(ISNUMBER($AC2022),AN2022,0)+01_指標庫!$H$12*IF(ISNUMBER($AD2022),AO2022,0)+01_指標庫!$H$13*IF(ISNUMBER($AE2022),AP2022,0)+01_指標庫!$H$14*IF(ISNUMBER($I2022),O2022,0)+01_指標庫!$H$15*IF(ISNUMBER($AH2022),AS2022,0)+01_指標庫!$H$16*IF(ISNUMBER($K2022),P2022,0)+01_指標庫!$H$17*IF(ISNUMBER($AI2022),AT2022,0)+01_指標庫!$H$18*IF(ISNUMBER($AJ2022),AU2022,0)+01_指標庫!$H$19*IF(ISNUMBER($AK2022),AV2022,0)+01_指標庫!$H$20*IF(ISNUMBER($BB2022),BB2022,0)+01_指標庫!$H$21*IF(ISNUMBER($BC2022),BC2022,0))/AW2022,1))</f>
        <v>89.2</v>
      </c>
      <c r="AY2022" s="60"/>
      <c r="AZ2022" s="60"/>
      <c r="BA2022" s="58" t="n">
        <f aca="false">AVERAGE($E2018:$E2022)/AVERAGE($E2013:$E2022)-1</f>
        <v>0.00255879030568984</v>
      </c>
      <c r="BB2022" s="59" t="n">
        <f aca="false">IF(ISNUMBER($BA2022),IF(OR($S2022&lt;=-0.03,$BA2022&lt;-0.003),0,IF(OR($S2022&lt;=-0.02,$BA2022&lt;0.01),50,100)),"")</f>
        <v>50</v>
      </c>
      <c r="BC2022" s="0" t="str">
        <f aca="false">IF(OR(COUNT($AZ2022)=0,COUNT($AZ2021)=0),"",IF(OR($AY2022/$AZ2021-1&lt;=-0.03,$AZ2022/$AZ2021-1&lt;=-0.045,IF(COUNT($AZ2013:$AZ2022)=10,AVERAGE($AZ2018:$AZ2022)/AVERAGE($AZ2013:$AZ2022)-1&lt;-0.01,FALSE())),0,IF(OR($AZ2022/$AZ2021-1&lt;=-0.02,IF(COUNT($AZ2013:$AZ2022)=10,AVERAGE($AZ2018:$AZ2022)/AVERAGE($AZ2013:$AZ2022)-1&lt;0.005,FALSE())),50,100)))</f>
        <v/>
      </c>
    </row>
    <row r="2023" customFormat="false" ht="15" hidden="false" customHeight="true" outlineLevel="0" collapsed="false">
      <c r="A2023" s="47" t="n">
        <v>2019</v>
      </c>
      <c r="B2023" s="48" t="n">
        <v>45490</v>
      </c>
      <c r="C2023" s="47" t="n">
        <v>2024</v>
      </c>
      <c r="D2023" s="49" t="s">
        <v>238</v>
      </c>
      <c r="E2023" s="50" t="n">
        <v>19799.14</v>
      </c>
      <c r="F2023" s="51" t="n">
        <v>0.138603</v>
      </c>
      <c r="G2023" s="51" t="n">
        <v>-0.042381</v>
      </c>
      <c r="H2023" s="52" t="n">
        <v>0.9184</v>
      </c>
      <c r="I2023" s="53" t="n">
        <v>309</v>
      </c>
      <c r="J2023" s="47" t="s">
        <v>235</v>
      </c>
      <c r="K2023" s="54" t="n">
        <v>14.48</v>
      </c>
      <c r="L2023" s="55" t="n">
        <f aca="false">IF(COUNT(F2023)=0,50,IF(F2023&gt;=0,100,IF(F2023&gt;=-0.02,50,0)))</f>
        <v>100</v>
      </c>
      <c r="M2023" s="55" t="n">
        <f aca="false">IF(COUNT(G2023)=0,50,IF(G2023&gt;-0.06,100,IF(G2023&gt;-0.15,50,0)))</f>
        <v>100</v>
      </c>
      <c r="N2023" s="55" t="n">
        <f aca="false">IF(COUNT(H2023)=0,50,IF(H2023&gt;=0.6,100,IF(H2023&gt;=0.4,50,0)))</f>
        <v>100</v>
      </c>
      <c r="O2023" s="55" t="n">
        <f aca="false">IF(COUNT(I2023)=0,50,IF(J2023="proxy_vix",50,IF(I2023&lt;350,100,IF(I2023&lt;=450,50,0))))</f>
        <v>100</v>
      </c>
      <c r="P2023" s="55" t="n">
        <f aca="false">IF(COUNT(K2023)=0,50,IF(K2023&lt;20,100,IF(K2023&lt;=25,50,0)))</f>
        <v>100</v>
      </c>
      <c r="Q2023" s="54"/>
      <c r="R2023" s="47"/>
      <c r="S2023" s="51" t="n">
        <f aca="false">$E2023/$E2022-1</f>
        <v>-0.0293882625393286</v>
      </c>
      <c r="T2023" s="56" t="n">
        <f aca="false">$K2023/$K2022-1</f>
        <v>0.0978013646702047</v>
      </c>
      <c r="V2023" s="57"/>
      <c r="W2023" s="57"/>
      <c r="Y2023" s="1" t="str">
        <f aca="false">IF(AX2023&gt;=70,"EASY",IF(AX2023&gt;40,"UNCERTAIN","HARD"))</f>
        <v>EASY</v>
      </c>
      <c r="AA2023" s="58" t="n">
        <f aca="false">IF($A2023&lt;200,"",AVERAGE($E1974:$E2023)/AVERAGE($E1824:$E2023)-1)</f>
        <v>0.107637340434658</v>
      </c>
      <c r="AB2023" s="59" t="n">
        <f aca="false">LOOKUP($B2023,07_L1政策步階!$A$4:$A$14,07_L1政策步階!$C$4:$C$14)</f>
        <v>0</v>
      </c>
      <c r="AC2023" s="57"/>
      <c r="AD2023" s="57"/>
      <c r="AE2023" s="57"/>
      <c r="AF2023" s="57"/>
      <c r="AG2023" s="57"/>
      <c r="AH2023" s="57"/>
      <c r="AI2023" s="57"/>
      <c r="AJ2023" s="57"/>
      <c r="AK2023" s="57"/>
      <c r="AL2023" s="59" t="n">
        <f aca="false">IF(ISNUMBER($AA2023),IF($AA2023&gt;=0.005,100,IF($AA2023&gt;=-0.015,50,0)),"")</f>
        <v>100</v>
      </c>
      <c r="AM2023" s="59" t="n">
        <f aca="false">IF(ISNUMBER($AB2023),IF($AB2023=1,100,IF($AB2023=0,50,0)),"")</f>
        <v>50</v>
      </c>
      <c r="AN2023" s="0" t="str">
        <f aca="false">IF(ISNUMBER($AC2023),IF($AC2023&gt;=0.001,100,IF($AC2023&gt;=-0.003,50,0)),"")</f>
        <v/>
      </c>
      <c r="AO2023" s="0" t="str">
        <f aca="false">IF(ISNUMBER($AD2023),IF($AD2023&gt;=0.04,100,IF($AD2023&gt;=0,50,0)),"")</f>
        <v/>
      </c>
      <c r="AP2023" s="0" t="str">
        <f aca="false">IF(ISNUMBER($AE2023),IF($AE2023&gt;=25,100,IF($AE2023&gt;=-75,50,0)),"")</f>
        <v/>
      </c>
      <c r="AQ2023" s="0" t="str">
        <f aca="false">IF(ISNUMBER($AF2023),IF($AF2023&gt;0,100,IF($AF2023&gt;=-50,50,0)),"")</f>
        <v/>
      </c>
      <c r="AR2023" s="0" t="str">
        <f aca="false">IF(ISNUMBER($AG2023),IF($AG2023=1,100,IF($AG2023=0,50,0)),"")</f>
        <v/>
      </c>
      <c r="AS2023" s="0" t="str">
        <f aca="false">IF(ISNUMBER($AH2023),IF($AH2023&lt;0,100,IF($AH2023&lt;=20,50,0)),"")</f>
        <v/>
      </c>
      <c r="AT2023" s="0" t="str">
        <f aca="false">IF(ISNUMBER($AI2023),IF($AI2023&lt;0.95,100,IF($AI2023&lt;=1,50,0)),"")</f>
        <v/>
      </c>
      <c r="AU2023" s="0" t="str">
        <f aca="false">IF(ISNUMBER($AJ2023),IF($AJ2023&lt;30,0,IF($AJ2023&lt;40,50,IF($AJ2023&lt;=90,100,50))),"")</f>
        <v/>
      </c>
      <c r="AV2023" s="0" t="str">
        <f aca="false">IF(ISNUMBER($AK2023),IF($AK2023&gt;-0.2,100,IF($AK2023&gt;=-0.4,50,0)),"")</f>
        <v/>
      </c>
      <c r="AW2023" s="59" t="n">
        <f aca="false">01_指標庫!$H$4*ISNUMBER($F2023)+01_指標庫!$H$5*ISNUMBER($AA2023)+01_指標庫!$H$6*ISNUMBER($G2023)+01_指標庫!$H$7*ISNUMBER($H2023)+01_指標庫!$H$8*ISNUMBER($AF2023)+01_指標庫!$H$9*ISNUMBER($AG2023)+01_指標庫!$H$10*ISNUMBER($AB2023)+01_指標庫!$H$11*ISNUMBER($AC2023)+01_指標庫!$H$12*ISNUMBER($AD2023)+01_指標庫!$H$13*ISNUMBER($AE2023)+01_指標庫!$H$14*ISNUMBER($I2023)+01_指標庫!$H$15*ISNUMBER($AH2023)+01_指標庫!$H$16*ISNUMBER($K2023)+01_指標庫!$H$17*ISNUMBER($AI2023)+01_指標庫!$H$18*ISNUMBER($AJ2023)+01_指標庫!$H$19*ISNUMBER($AK2023)+01_指標庫!$H$20*ISNUMBER($BB2023)+01_指標庫!$H$21*ISNUMBER($BC2023)</f>
        <v>51</v>
      </c>
      <c r="AX2023" s="59" t="n">
        <f aca="false">IF(AW2023=0,50,ROUND((01_指標庫!$H$4*IF(ISNUMBER($F2023),L2023,0)+01_指標庫!$H$5*IF(ISNUMBER($AA2023),AL2023,0)+01_指標庫!$H$6*IF(ISNUMBER($G2023),M2023,0)+01_指標庫!$H$7*IF(ISNUMBER($H2023),N2023,0)+01_指標庫!$H$8*IF(ISNUMBER($AF2023),AQ2023,0)+01_指標庫!$H$9*IF(ISNUMBER($AG2023),AR2023,0)+01_指標庫!$H$10*IF(ISNUMBER($AB2023),AM2023,0)+01_指標庫!$H$11*IF(ISNUMBER($AC2023),AN2023,0)+01_指標庫!$H$12*IF(ISNUMBER($AD2023),AO2023,0)+01_指標庫!$H$13*IF(ISNUMBER($AE2023),AP2023,0)+01_指標庫!$H$14*IF(ISNUMBER($I2023),O2023,0)+01_指標庫!$H$15*IF(ISNUMBER($AH2023),AS2023,0)+01_指標庫!$H$16*IF(ISNUMBER($K2023),P2023,0)+01_指標庫!$H$17*IF(ISNUMBER($AI2023),AT2023,0)+01_指標庫!$H$18*IF(ISNUMBER($AJ2023),AU2023,0)+01_指標庫!$H$19*IF(ISNUMBER($AK2023),AV2023,0)+01_指標庫!$H$20*IF(ISNUMBER($BB2023),BB2023,0)+01_指標庫!$H$21*IF(ISNUMBER($BC2023),BC2023,0))/AW2023,1))</f>
        <v>83.3</v>
      </c>
      <c r="AY2023" s="60"/>
      <c r="AZ2023" s="60"/>
      <c r="BA2023" s="58" t="n">
        <f aca="false">AVERAGE($E2019:$E2023)/AVERAGE($E2014:$E2023)-1</f>
        <v>-0.00501318343518842</v>
      </c>
      <c r="BB2023" s="59" t="n">
        <f aca="false">IF(ISNUMBER($BA2023),IF(OR($S2023&lt;=-0.03,$BA2023&lt;-0.003),0,IF(OR($S2023&lt;=-0.02,$BA2023&lt;0.01),50,100)),"")</f>
        <v>0</v>
      </c>
      <c r="BC2023" s="0" t="str">
        <f aca="false">IF(OR(COUNT($AZ2023)=0,COUNT($AZ2022)=0),"",IF(OR($AY2023/$AZ2022-1&lt;=-0.03,$AZ2023/$AZ2022-1&lt;=-0.045,IF(COUNT($AZ2014:$AZ2023)=10,AVERAGE($AZ2019:$AZ2023)/AVERAGE($AZ2014:$AZ2023)-1&lt;-0.01,FALSE())),0,IF(OR($AZ2023/$AZ2022-1&lt;=-0.02,IF(COUNT($AZ2014:$AZ2023)=10,AVERAGE($AZ2019:$AZ2023)/AVERAGE($AZ2014:$AZ2023)-1&lt;0.005,FALSE())),50,100)))</f>
        <v/>
      </c>
    </row>
    <row r="2024" customFormat="false" ht="15" hidden="false" customHeight="true" outlineLevel="0" collapsed="false">
      <c r="A2024" s="47" t="n">
        <v>2020</v>
      </c>
      <c r="B2024" s="48" t="n">
        <v>45491</v>
      </c>
      <c r="C2024" s="47" t="n">
        <v>2024</v>
      </c>
      <c r="D2024" s="49" t="s">
        <v>239</v>
      </c>
      <c r="E2024" s="50" t="n">
        <v>19705.09</v>
      </c>
      <c r="F2024" s="51" t="n">
        <v>0.13157</v>
      </c>
      <c r="G2024" s="51" t="n">
        <v>-0.04693</v>
      </c>
      <c r="H2024" s="52" t="n">
        <v>0.8776</v>
      </c>
      <c r="I2024" s="53" t="n">
        <v>309</v>
      </c>
      <c r="J2024" s="47" t="s">
        <v>235</v>
      </c>
      <c r="K2024" s="54" t="n">
        <v>15.93</v>
      </c>
      <c r="L2024" s="55" t="n">
        <f aca="false">IF(COUNT(F2024)=0,50,IF(F2024&gt;=0,100,IF(F2024&gt;=-0.02,50,0)))</f>
        <v>100</v>
      </c>
      <c r="M2024" s="55" t="n">
        <f aca="false">IF(COUNT(G2024)=0,50,IF(G2024&gt;-0.06,100,IF(G2024&gt;-0.15,50,0)))</f>
        <v>100</v>
      </c>
      <c r="N2024" s="55" t="n">
        <f aca="false">IF(COUNT(H2024)=0,50,IF(H2024&gt;=0.6,100,IF(H2024&gt;=0.4,50,0)))</f>
        <v>100</v>
      </c>
      <c r="O2024" s="55" t="n">
        <f aca="false">IF(COUNT(I2024)=0,50,IF(J2024="proxy_vix",50,IF(I2024&lt;350,100,IF(I2024&lt;=450,50,0))))</f>
        <v>100</v>
      </c>
      <c r="P2024" s="55" t="n">
        <f aca="false">IF(COUNT(K2024)=0,50,IF(K2024&lt;20,100,IF(K2024&lt;=25,50,0)))</f>
        <v>100</v>
      </c>
      <c r="Q2024" s="54"/>
      <c r="R2024" s="47"/>
      <c r="S2024" s="51" t="n">
        <f aca="false">$E2024/$E2023-1</f>
        <v>-0.00475020632209278</v>
      </c>
      <c r="T2024" s="56" t="n">
        <f aca="false">$K2024/$K2023-1</f>
        <v>0.100138121546961</v>
      </c>
      <c r="V2024" s="57"/>
      <c r="W2024" s="57"/>
      <c r="Y2024" s="1" t="str">
        <f aca="false">IF(AX2024&gt;=70,"EASY",IF(AX2024&gt;40,"UNCERTAIN","HARD"))</f>
        <v>EASY</v>
      </c>
      <c r="AA2024" s="58" t="n">
        <f aca="false">IF($A2024&lt;200,"",AVERAGE($E1975:$E2024)/AVERAGE($E1825:$E2024)-1)</f>
        <v>0.107901248635679</v>
      </c>
      <c r="AB2024" s="59" t="n">
        <f aca="false">LOOKUP($B2024,07_L1政策步階!$A$4:$A$14,07_L1政策步階!$C$4:$C$14)</f>
        <v>0</v>
      </c>
      <c r="AC2024" s="57"/>
      <c r="AD2024" s="57"/>
      <c r="AE2024" s="57"/>
      <c r="AF2024" s="57"/>
      <c r="AG2024" s="57"/>
      <c r="AH2024" s="57"/>
      <c r="AI2024" s="57"/>
      <c r="AJ2024" s="57"/>
      <c r="AK2024" s="57"/>
      <c r="AL2024" s="59" t="n">
        <f aca="false">IF(ISNUMBER($AA2024),IF($AA2024&gt;=0.005,100,IF($AA2024&gt;=-0.015,50,0)),"")</f>
        <v>100</v>
      </c>
      <c r="AM2024" s="59" t="n">
        <f aca="false">IF(ISNUMBER($AB2024),IF($AB2024=1,100,IF($AB2024=0,50,0)),"")</f>
        <v>50</v>
      </c>
      <c r="AN2024" s="0" t="str">
        <f aca="false">IF(ISNUMBER($AC2024),IF($AC2024&gt;=0.001,100,IF($AC2024&gt;=-0.003,50,0)),"")</f>
        <v/>
      </c>
      <c r="AO2024" s="0" t="str">
        <f aca="false">IF(ISNUMBER($AD2024),IF($AD2024&gt;=0.04,100,IF($AD2024&gt;=0,50,0)),"")</f>
        <v/>
      </c>
      <c r="AP2024" s="0" t="str">
        <f aca="false">IF(ISNUMBER($AE2024),IF($AE2024&gt;=25,100,IF($AE2024&gt;=-75,50,0)),"")</f>
        <v/>
      </c>
      <c r="AQ2024" s="0" t="str">
        <f aca="false">IF(ISNUMBER($AF2024),IF($AF2024&gt;0,100,IF($AF2024&gt;=-50,50,0)),"")</f>
        <v/>
      </c>
      <c r="AR2024" s="0" t="str">
        <f aca="false">IF(ISNUMBER($AG2024),IF($AG2024=1,100,IF($AG2024=0,50,0)),"")</f>
        <v/>
      </c>
      <c r="AS2024" s="0" t="str">
        <f aca="false">IF(ISNUMBER($AH2024),IF($AH2024&lt;0,100,IF($AH2024&lt;=20,50,0)),"")</f>
        <v/>
      </c>
      <c r="AT2024" s="0" t="str">
        <f aca="false">IF(ISNUMBER($AI2024),IF($AI2024&lt;0.95,100,IF($AI2024&lt;=1,50,0)),"")</f>
        <v/>
      </c>
      <c r="AU2024" s="0" t="str">
        <f aca="false">IF(ISNUMBER($AJ2024),IF($AJ2024&lt;30,0,IF($AJ2024&lt;40,50,IF($AJ2024&lt;=90,100,50))),"")</f>
        <v/>
      </c>
      <c r="AV2024" s="0" t="str">
        <f aca="false">IF(ISNUMBER($AK2024),IF($AK2024&gt;-0.2,100,IF($AK2024&gt;=-0.4,50,0)),"")</f>
        <v/>
      </c>
      <c r="AW2024" s="59" t="n">
        <f aca="false">01_指標庫!$H$4*ISNUMBER($F2024)+01_指標庫!$H$5*ISNUMBER($AA2024)+01_指標庫!$H$6*ISNUMBER($G2024)+01_指標庫!$H$7*ISNUMBER($H2024)+01_指標庫!$H$8*ISNUMBER($AF2024)+01_指標庫!$H$9*ISNUMBER($AG2024)+01_指標庫!$H$10*ISNUMBER($AB2024)+01_指標庫!$H$11*ISNUMBER($AC2024)+01_指標庫!$H$12*ISNUMBER($AD2024)+01_指標庫!$H$13*ISNUMBER($AE2024)+01_指標庫!$H$14*ISNUMBER($I2024)+01_指標庫!$H$15*ISNUMBER($AH2024)+01_指標庫!$H$16*ISNUMBER($K2024)+01_指標庫!$H$17*ISNUMBER($AI2024)+01_指標庫!$H$18*ISNUMBER($AJ2024)+01_指標庫!$H$19*ISNUMBER($AK2024)+01_指標庫!$H$20*ISNUMBER($BB2024)+01_指標庫!$H$21*ISNUMBER($BC2024)</f>
        <v>51</v>
      </c>
      <c r="AX2024" s="59" t="n">
        <f aca="false">IF(AW2024=0,50,ROUND((01_指標庫!$H$4*IF(ISNUMBER($F2024),L2024,0)+01_指標庫!$H$5*IF(ISNUMBER($AA2024),AL2024,0)+01_指標庫!$H$6*IF(ISNUMBER($G2024),M2024,0)+01_指標庫!$H$7*IF(ISNUMBER($H2024),N2024,0)+01_指標庫!$H$8*IF(ISNUMBER($AF2024),AQ2024,0)+01_指標庫!$H$9*IF(ISNUMBER($AG2024),AR2024,0)+01_指標庫!$H$10*IF(ISNUMBER($AB2024),AM2024,0)+01_指標庫!$H$11*IF(ISNUMBER($AC2024),AN2024,0)+01_指標庫!$H$12*IF(ISNUMBER($AD2024),AO2024,0)+01_指標庫!$H$13*IF(ISNUMBER($AE2024),AP2024,0)+01_指標庫!$H$14*IF(ISNUMBER($I2024),O2024,0)+01_指標庫!$H$15*IF(ISNUMBER($AH2024),AS2024,0)+01_指標庫!$H$16*IF(ISNUMBER($K2024),P2024,0)+01_指標庫!$H$17*IF(ISNUMBER($AI2024),AT2024,0)+01_指標庫!$H$18*IF(ISNUMBER($AJ2024),AU2024,0)+01_指標庫!$H$19*IF(ISNUMBER($AK2024),AV2024,0)+01_指標庫!$H$20*IF(ISNUMBER($BB2024),BB2024,0)+01_指標庫!$H$21*IF(ISNUMBER($BC2024),BC2024,0))/AW2024,1))</f>
        <v>83.3</v>
      </c>
      <c r="AY2024" s="60"/>
      <c r="AZ2024" s="60"/>
      <c r="BA2024" s="58" t="n">
        <f aca="false">AVERAGE($E2020:$E2024)/AVERAGE($E2015:$E2024)-1</f>
        <v>-0.00764352762767506</v>
      </c>
      <c r="BB2024" s="59" t="n">
        <f aca="false">IF(ISNUMBER($BA2024),IF(OR($S2024&lt;=-0.03,$BA2024&lt;-0.003),0,IF(OR($S2024&lt;=-0.02,$BA2024&lt;0.01),50,100)),"")</f>
        <v>0</v>
      </c>
      <c r="BC2024" s="0" t="str">
        <f aca="false">IF(OR(COUNT($AZ2024)=0,COUNT($AZ2023)=0),"",IF(OR($AY2024/$AZ2023-1&lt;=-0.03,$AZ2024/$AZ2023-1&lt;=-0.045,IF(COUNT($AZ2015:$AZ2024)=10,AVERAGE($AZ2020:$AZ2024)/AVERAGE($AZ2015:$AZ2024)-1&lt;-0.01,FALSE())),0,IF(OR($AZ2024/$AZ2023-1&lt;=-0.02,IF(COUNT($AZ2015:$AZ2024)=10,AVERAGE($AZ2020:$AZ2024)/AVERAGE($AZ2015:$AZ2024)-1&lt;0.005,FALSE())),50,100)))</f>
        <v/>
      </c>
    </row>
    <row r="2025" customFormat="false" ht="15" hidden="false" customHeight="true" outlineLevel="0" collapsed="false">
      <c r="A2025" s="47" t="n">
        <v>2021</v>
      </c>
      <c r="B2025" s="48" t="n">
        <v>45492</v>
      </c>
      <c r="C2025" s="47" t="n">
        <v>2024</v>
      </c>
      <c r="D2025" s="49" t="s">
        <v>234</v>
      </c>
      <c r="E2025" s="50" t="n">
        <v>19522.62</v>
      </c>
      <c r="F2025" s="51" t="n">
        <v>0.119586</v>
      </c>
      <c r="G2025" s="51" t="n">
        <v>-0.055755</v>
      </c>
      <c r="H2025" s="52" t="n">
        <v>0.8571</v>
      </c>
      <c r="I2025" s="53" t="n">
        <v>309</v>
      </c>
      <c r="J2025" s="47" t="s">
        <v>235</v>
      </c>
      <c r="K2025" s="54" t="n">
        <v>16.52</v>
      </c>
      <c r="L2025" s="55" t="n">
        <f aca="false">IF(COUNT(F2025)=0,50,IF(F2025&gt;=0,100,IF(F2025&gt;=-0.02,50,0)))</f>
        <v>100</v>
      </c>
      <c r="M2025" s="55" t="n">
        <f aca="false">IF(COUNT(G2025)=0,50,IF(G2025&gt;-0.06,100,IF(G2025&gt;-0.15,50,0)))</f>
        <v>100</v>
      </c>
      <c r="N2025" s="55" t="n">
        <f aca="false">IF(COUNT(H2025)=0,50,IF(H2025&gt;=0.6,100,IF(H2025&gt;=0.4,50,0)))</f>
        <v>100</v>
      </c>
      <c r="O2025" s="55" t="n">
        <f aca="false">IF(COUNT(I2025)=0,50,IF(J2025="proxy_vix",50,IF(I2025&lt;350,100,IF(I2025&lt;=450,50,0))))</f>
        <v>100</v>
      </c>
      <c r="P2025" s="55" t="n">
        <f aca="false">IF(COUNT(K2025)=0,50,IF(K2025&lt;20,100,IF(K2025&lt;=25,50,0)))</f>
        <v>100</v>
      </c>
      <c r="Q2025" s="54"/>
      <c r="R2025" s="47"/>
      <c r="S2025" s="51" t="n">
        <f aca="false">$E2025/$E2024-1</f>
        <v>-0.00926004397848479</v>
      </c>
      <c r="T2025" s="56" t="n">
        <f aca="false">$K2025/$K2024-1</f>
        <v>0.037037037037037</v>
      </c>
      <c r="V2025" s="57"/>
      <c r="W2025" s="57"/>
      <c r="Y2025" s="1" t="str">
        <f aca="false">IF(AX2025&gt;=70,"EASY",IF(AX2025&gt;40,"UNCERTAIN","HARD"))</f>
        <v>EASY</v>
      </c>
      <c r="AA2025" s="58" t="n">
        <f aca="false">IF($A2025&lt;200,"",AVERAGE($E1976:$E2025)/AVERAGE($E1826:$E2025)-1)</f>
        <v>0.108054398935875</v>
      </c>
      <c r="AB2025" s="59" t="n">
        <f aca="false">LOOKUP($B2025,07_L1政策步階!$A$4:$A$14,07_L1政策步階!$C$4:$C$14)</f>
        <v>0</v>
      </c>
      <c r="AC2025" s="57"/>
      <c r="AD2025" s="57"/>
      <c r="AE2025" s="57"/>
      <c r="AF2025" s="57"/>
      <c r="AG2025" s="57"/>
      <c r="AH2025" s="57"/>
      <c r="AI2025" s="57"/>
      <c r="AJ2025" s="57"/>
      <c r="AK2025" s="57"/>
      <c r="AL2025" s="59" t="n">
        <f aca="false">IF(ISNUMBER($AA2025),IF($AA2025&gt;=0.005,100,IF($AA2025&gt;=-0.015,50,0)),"")</f>
        <v>100</v>
      </c>
      <c r="AM2025" s="59" t="n">
        <f aca="false">IF(ISNUMBER($AB2025),IF($AB2025=1,100,IF($AB2025=0,50,0)),"")</f>
        <v>50</v>
      </c>
      <c r="AN2025" s="0" t="str">
        <f aca="false">IF(ISNUMBER($AC2025),IF($AC2025&gt;=0.001,100,IF($AC2025&gt;=-0.003,50,0)),"")</f>
        <v/>
      </c>
      <c r="AO2025" s="0" t="str">
        <f aca="false">IF(ISNUMBER($AD2025),IF($AD2025&gt;=0.04,100,IF($AD2025&gt;=0,50,0)),"")</f>
        <v/>
      </c>
      <c r="AP2025" s="0" t="str">
        <f aca="false">IF(ISNUMBER($AE2025),IF($AE2025&gt;=25,100,IF($AE2025&gt;=-75,50,0)),"")</f>
        <v/>
      </c>
      <c r="AQ2025" s="0" t="str">
        <f aca="false">IF(ISNUMBER($AF2025),IF($AF2025&gt;0,100,IF($AF2025&gt;=-50,50,0)),"")</f>
        <v/>
      </c>
      <c r="AR2025" s="0" t="str">
        <f aca="false">IF(ISNUMBER($AG2025),IF($AG2025=1,100,IF($AG2025=0,50,0)),"")</f>
        <v/>
      </c>
      <c r="AS2025" s="0" t="str">
        <f aca="false">IF(ISNUMBER($AH2025),IF($AH2025&lt;0,100,IF($AH2025&lt;=20,50,0)),"")</f>
        <v/>
      </c>
      <c r="AT2025" s="0" t="str">
        <f aca="false">IF(ISNUMBER($AI2025),IF($AI2025&lt;0.95,100,IF($AI2025&lt;=1,50,0)),"")</f>
        <v/>
      </c>
      <c r="AU2025" s="0" t="str">
        <f aca="false">IF(ISNUMBER($AJ2025),IF($AJ2025&lt;30,0,IF($AJ2025&lt;40,50,IF($AJ2025&lt;=90,100,50))),"")</f>
        <v/>
      </c>
      <c r="AV2025" s="0" t="str">
        <f aca="false">IF(ISNUMBER($AK2025),IF($AK2025&gt;-0.2,100,IF($AK2025&gt;=-0.4,50,0)),"")</f>
        <v/>
      </c>
      <c r="AW2025" s="59" t="n">
        <f aca="false">01_指標庫!$H$4*ISNUMBER($F2025)+01_指標庫!$H$5*ISNUMBER($AA2025)+01_指標庫!$H$6*ISNUMBER($G2025)+01_指標庫!$H$7*ISNUMBER($H2025)+01_指標庫!$H$8*ISNUMBER($AF2025)+01_指標庫!$H$9*ISNUMBER($AG2025)+01_指標庫!$H$10*ISNUMBER($AB2025)+01_指標庫!$H$11*ISNUMBER($AC2025)+01_指標庫!$H$12*ISNUMBER($AD2025)+01_指標庫!$H$13*ISNUMBER($AE2025)+01_指標庫!$H$14*ISNUMBER($I2025)+01_指標庫!$H$15*ISNUMBER($AH2025)+01_指標庫!$H$16*ISNUMBER($K2025)+01_指標庫!$H$17*ISNUMBER($AI2025)+01_指標庫!$H$18*ISNUMBER($AJ2025)+01_指標庫!$H$19*ISNUMBER($AK2025)+01_指標庫!$H$20*ISNUMBER($BB2025)+01_指標庫!$H$21*ISNUMBER($BC2025)</f>
        <v>51</v>
      </c>
      <c r="AX2025" s="59" t="n">
        <f aca="false">IF(AW2025=0,50,ROUND((01_指標庫!$H$4*IF(ISNUMBER($F2025),L2025,0)+01_指標庫!$H$5*IF(ISNUMBER($AA2025),AL2025,0)+01_指標庫!$H$6*IF(ISNUMBER($G2025),M2025,0)+01_指標庫!$H$7*IF(ISNUMBER($H2025),N2025,0)+01_指標庫!$H$8*IF(ISNUMBER($AF2025),AQ2025,0)+01_指標庫!$H$9*IF(ISNUMBER($AG2025),AR2025,0)+01_指標庫!$H$10*IF(ISNUMBER($AB2025),AM2025,0)+01_指標庫!$H$11*IF(ISNUMBER($AC2025),AN2025,0)+01_指標庫!$H$12*IF(ISNUMBER($AD2025),AO2025,0)+01_指標庫!$H$13*IF(ISNUMBER($AE2025),AP2025,0)+01_指標庫!$H$14*IF(ISNUMBER($I2025),O2025,0)+01_指標庫!$H$15*IF(ISNUMBER($AH2025),AS2025,0)+01_指標庫!$H$16*IF(ISNUMBER($K2025),P2025,0)+01_指標庫!$H$17*IF(ISNUMBER($AI2025),AT2025,0)+01_指標庫!$H$18*IF(ISNUMBER($AJ2025),AU2025,0)+01_指標庫!$H$19*IF(ISNUMBER($AK2025),AV2025,0)+01_指標庫!$H$20*IF(ISNUMBER($BB2025),BB2025,0)+01_指標庫!$H$21*IF(ISNUMBER($BC2025),BC2025,0))/AW2025,1))</f>
        <v>83.3</v>
      </c>
      <c r="AY2025" s="60"/>
      <c r="AZ2025" s="60"/>
      <c r="BA2025" s="58" t="n">
        <f aca="false">AVERAGE($E2021:$E2025)/AVERAGE($E2016:$E2025)-1</f>
        <v>-0.0113827469204372</v>
      </c>
      <c r="BB2025" s="59" t="n">
        <f aca="false">IF(ISNUMBER($BA2025),IF(OR($S2025&lt;=-0.03,$BA2025&lt;-0.003),0,IF(OR($S2025&lt;=-0.02,$BA2025&lt;0.01),50,100)),"")</f>
        <v>0</v>
      </c>
      <c r="BC2025" s="0" t="str">
        <f aca="false">IF(OR(COUNT($AZ2025)=0,COUNT($AZ2024)=0),"",IF(OR($AY2025/$AZ2024-1&lt;=-0.03,$AZ2025/$AZ2024-1&lt;=-0.045,IF(COUNT($AZ2016:$AZ2025)=10,AVERAGE($AZ2021:$AZ2025)/AVERAGE($AZ2016:$AZ2025)-1&lt;-0.01,FALSE())),0,IF(OR($AZ2025/$AZ2024-1&lt;=-0.02,IF(COUNT($AZ2016:$AZ2025)=10,AVERAGE($AZ2021:$AZ2025)/AVERAGE($AZ2016:$AZ2025)-1&lt;0.005,FALSE())),50,100)))</f>
        <v/>
      </c>
    </row>
    <row r="2026" customFormat="false" ht="15" hidden="false" customHeight="true" outlineLevel="0" collapsed="false">
      <c r="A2026" s="47" t="n">
        <v>2022</v>
      </c>
      <c r="B2026" s="48" t="n">
        <v>45495</v>
      </c>
      <c r="C2026" s="47" t="n">
        <v>2024</v>
      </c>
      <c r="D2026" s="49" t="s">
        <v>236</v>
      </c>
      <c r="E2026" s="50" t="n">
        <v>19822.87</v>
      </c>
      <c r="F2026" s="51" t="n">
        <v>0.135094</v>
      </c>
      <c r="G2026" s="51" t="n">
        <v>-0.041233</v>
      </c>
      <c r="H2026" s="52" t="n">
        <v>0.898</v>
      </c>
      <c r="I2026" s="53" t="n">
        <v>305</v>
      </c>
      <c r="J2026" s="47" t="s">
        <v>235</v>
      </c>
      <c r="K2026" s="54" t="n">
        <v>14.91</v>
      </c>
      <c r="L2026" s="55" t="n">
        <f aca="false">IF(COUNT(F2026)=0,50,IF(F2026&gt;=0,100,IF(F2026&gt;=-0.02,50,0)))</f>
        <v>100</v>
      </c>
      <c r="M2026" s="55" t="n">
        <f aca="false">IF(COUNT(G2026)=0,50,IF(G2026&gt;-0.06,100,IF(G2026&gt;-0.15,50,0)))</f>
        <v>100</v>
      </c>
      <c r="N2026" s="55" t="n">
        <f aca="false">IF(COUNT(H2026)=0,50,IF(H2026&gt;=0.6,100,IF(H2026&gt;=0.4,50,0)))</f>
        <v>100</v>
      </c>
      <c r="O2026" s="55" t="n">
        <f aca="false">IF(COUNT(I2026)=0,50,IF(J2026="proxy_vix",50,IF(I2026&lt;350,100,IF(I2026&lt;=450,50,0))))</f>
        <v>100</v>
      </c>
      <c r="P2026" s="55" t="n">
        <f aca="false">IF(COUNT(K2026)=0,50,IF(K2026&lt;20,100,IF(K2026&lt;=25,50,0)))</f>
        <v>100</v>
      </c>
      <c r="Q2026" s="54"/>
      <c r="R2026" s="47"/>
      <c r="S2026" s="51" t="n">
        <f aca="false">$E2026/$E2025-1</f>
        <v>0.0153795955665788</v>
      </c>
      <c r="T2026" s="56" t="n">
        <f aca="false">$K2026/$K2025-1</f>
        <v>-0.097457627118644</v>
      </c>
      <c r="V2026" s="57"/>
      <c r="W2026" s="57"/>
      <c r="Y2026" s="1" t="str">
        <f aca="false">IF(AX2026&gt;=70,"EASY",IF(AX2026&gt;40,"UNCERTAIN","HARD"))</f>
        <v>EASY</v>
      </c>
      <c r="AA2026" s="58" t="n">
        <f aca="false">IF($A2026&lt;200,"",AVERAGE($E1977:$E2026)/AVERAGE($E1827:$E2026)-1)</f>
        <v>0.108376817652421</v>
      </c>
      <c r="AB2026" s="59" t="n">
        <f aca="false">LOOKUP($B2026,07_L1政策步階!$A$4:$A$14,07_L1政策步階!$C$4:$C$14)</f>
        <v>0</v>
      </c>
      <c r="AC2026" s="57"/>
      <c r="AD2026" s="57"/>
      <c r="AE2026" s="57"/>
      <c r="AF2026" s="57"/>
      <c r="AG2026" s="57"/>
      <c r="AH2026" s="57"/>
      <c r="AI2026" s="57"/>
      <c r="AJ2026" s="57"/>
      <c r="AK2026" s="57"/>
      <c r="AL2026" s="59" t="n">
        <f aca="false">IF(ISNUMBER($AA2026),IF($AA2026&gt;=0.005,100,IF($AA2026&gt;=-0.015,50,0)),"")</f>
        <v>100</v>
      </c>
      <c r="AM2026" s="59" t="n">
        <f aca="false">IF(ISNUMBER($AB2026),IF($AB2026=1,100,IF($AB2026=0,50,0)),"")</f>
        <v>50</v>
      </c>
      <c r="AN2026" s="0" t="str">
        <f aca="false">IF(ISNUMBER($AC2026),IF($AC2026&gt;=0.001,100,IF($AC2026&gt;=-0.003,50,0)),"")</f>
        <v/>
      </c>
      <c r="AO2026" s="0" t="str">
        <f aca="false">IF(ISNUMBER($AD2026),IF($AD2026&gt;=0.04,100,IF($AD2026&gt;=0,50,0)),"")</f>
        <v/>
      </c>
      <c r="AP2026" s="0" t="str">
        <f aca="false">IF(ISNUMBER($AE2026),IF($AE2026&gt;=25,100,IF($AE2026&gt;=-75,50,0)),"")</f>
        <v/>
      </c>
      <c r="AQ2026" s="0" t="str">
        <f aca="false">IF(ISNUMBER($AF2026),IF($AF2026&gt;0,100,IF($AF2026&gt;=-50,50,0)),"")</f>
        <v/>
      </c>
      <c r="AR2026" s="0" t="str">
        <f aca="false">IF(ISNUMBER($AG2026),IF($AG2026=1,100,IF($AG2026=0,50,0)),"")</f>
        <v/>
      </c>
      <c r="AS2026" s="0" t="str">
        <f aca="false">IF(ISNUMBER($AH2026),IF($AH2026&lt;0,100,IF($AH2026&lt;=20,50,0)),"")</f>
        <v/>
      </c>
      <c r="AT2026" s="0" t="str">
        <f aca="false">IF(ISNUMBER($AI2026),IF($AI2026&lt;0.95,100,IF($AI2026&lt;=1,50,0)),"")</f>
        <v/>
      </c>
      <c r="AU2026" s="0" t="str">
        <f aca="false">IF(ISNUMBER($AJ2026),IF($AJ2026&lt;30,0,IF($AJ2026&lt;40,50,IF($AJ2026&lt;=90,100,50))),"")</f>
        <v/>
      </c>
      <c r="AV2026" s="0" t="str">
        <f aca="false">IF(ISNUMBER($AK2026),IF($AK2026&gt;-0.2,100,IF($AK2026&gt;=-0.4,50,0)),"")</f>
        <v/>
      </c>
      <c r="AW2026" s="59" t="n">
        <f aca="false">01_指標庫!$H$4*ISNUMBER($F2026)+01_指標庫!$H$5*ISNUMBER($AA2026)+01_指標庫!$H$6*ISNUMBER($G2026)+01_指標庫!$H$7*ISNUMBER($H2026)+01_指標庫!$H$8*ISNUMBER($AF2026)+01_指標庫!$H$9*ISNUMBER($AG2026)+01_指標庫!$H$10*ISNUMBER($AB2026)+01_指標庫!$H$11*ISNUMBER($AC2026)+01_指標庫!$H$12*ISNUMBER($AD2026)+01_指標庫!$H$13*ISNUMBER($AE2026)+01_指標庫!$H$14*ISNUMBER($I2026)+01_指標庫!$H$15*ISNUMBER($AH2026)+01_指標庫!$H$16*ISNUMBER($K2026)+01_指標庫!$H$17*ISNUMBER($AI2026)+01_指標庫!$H$18*ISNUMBER($AJ2026)+01_指標庫!$H$19*ISNUMBER($AK2026)+01_指標庫!$H$20*ISNUMBER($BB2026)+01_指標庫!$H$21*ISNUMBER($BC2026)</f>
        <v>51</v>
      </c>
      <c r="AX2026" s="59" t="n">
        <f aca="false">IF(AW2026=0,50,ROUND((01_指標庫!$H$4*IF(ISNUMBER($F2026),L2026,0)+01_指標庫!$H$5*IF(ISNUMBER($AA2026),AL2026,0)+01_指標庫!$H$6*IF(ISNUMBER($G2026),M2026,0)+01_指標庫!$H$7*IF(ISNUMBER($H2026),N2026,0)+01_指標庫!$H$8*IF(ISNUMBER($AF2026),AQ2026,0)+01_指標庫!$H$9*IF(ISNUMBER($AG2026),AR2026,0)+01_指標庫!$H$10*IF(ISNUMBER($AB2026),AM2026,0)+01_指標庫!$H$11*IF(ISNUMBER($AC2026),AN2026,0)+01_指標庫!$H$12*IF(ISNUMBER($AD2026),AO2026,0)+01_指標庫!$H$13*IF(ISNUMBER($AE2026),AP2026,0)+01_指標庫!$H$14*IF(ISNUMBER($I2026),O2026,0)+01_指標庫!$H$15*IF(ISNUMBER($AH2026),AS2026,0)+01_指標庫!$H$16*IF(ISNUMBER($K2026),P2026,0)+01_指標庫!$H$17*IF(ISNUMBER($AI2026),AT2026,0)+01_指標庫!$H$18*IF(ISNUMBER($AJ2026),AU2026,0)+01_指標庫!$H$19*IF(ISNUMBER($AK2026),AV2026,0)+01_指標庫!$H$20*IF(ISNUMBER($BB2026),BB2026,0)+01_指標庫!$H$21*IF(ISNUMBER($BC2026),BC2026,0))/AW2026,1))</f>
        <v>83.3</v>
      </c>
      <c r="AY2026" s="60"/>
      <c r="AZ2026" s="60"/>
      <c r="BA2026" s="58" t="n">
        <f aca="false">AVERAGE($E2022:$E2026)/AVERAGE($E2017:$E2026)-1</f>
        <v>-0.013957772941923</v>
      </c>
      <c r="BB2026" s="59" t="n">
        <f aca="false">IF(ISNUMBER($BA2026),IF(OR($S2026&lt;=-0.03,$BA2026&lt;-0.003),0,IF(OR($S2026&lt;=-0.02,$BA2026&lt;0.01),50,100)),"")</f>
        <v>0</v>
      </c>
      <c r="BC2026" s="0" t="str">
        <f aca="false">IF(OR(COUNT($AZ2026)=0,COUNT($AZ2025)=0),"",IF(OR($AY2026/$AZ2025-1&lt;=-0.03,$AZ2026/$AZ2025-1&lt;=-0.045,IF(COUNT($AZ2017:$AZ2026)=10,AVERAGE($AZ2022:$AZ2026)/AVERAGE($AZ2017:$AZ2026)-1&lt;-0.01,FALSE())),0,IF(OR($AZ2026/$AZ2025-1&lt;=-0.02,IF(COUNT($AZ2017:$AZ2026)=10,AVERAGE($AZ2022:$AZ2026)/AVERAGE($AZ2017:$AZ2026)-1&lt;0.005,FALSE())),50,100)))</f>
        <v/>
      </c>
    </row>
    <row r="2027" customFormat="false" ht="15" hidden="false" customHeight="true" outlineLevel="0" collapsed="false">
      <c r="A2027" s="47" t="n">
        <v>2023</v>
      </c>
      <c r="B2027" s="48" t="n">
        <v>45496</v>
      </c>
      <c r="C2027" s="47" t="n">
        <v>2024</v>
      </c>
      <c r="D2027" s="49" t="s">
        <v>237</v>
      </c>
      <c r="E2027" s="50" t="n">
        <v>19754.34</v>
      </c>
      <c r="F2027" s="51" t="n">
        <v>0.12956</v>
      </c>
      <c r="G2027" s="51" t="n">
        <v>-0.044548</v>
      </c>
      <c r="H2027" s="52" t="n">
        <v>0.7755</v>
      </c>
      <c r="I2027" s="53" t="n">
        <v>302</v>
      </c>
      <c r="J2027" s="47" t="s">
        <v>235</v>
      </c>
      <c r="K2027" s="54" t="n">
        <v>14.72</v>
      </c>
      <c r="L2027" s="55" t="n">
        <f aca="false">IF(COUNT(F2027)=0,50,IF(F2027&gt;=0,100,IF(F2027&gt;=-0.02,50,0)))</f>
        <v>100</v>
      </c>
      <c r="M2027" s="55" t="n">
        <f aca="false">IF(COUNT(G2027)=0,50,IF(G2027&gt;-0.06,100,IF(G2027&gt;-0.15,50,0)))</f>
        <v>100</v>
      </c>
      <c r="N2027" s="55" t="n">
        <f aca="false">IF(COUNT(H2027)=0,50,IF(H2027&gt;=0.6,100,IF(H2027&gt;=0.4,50,0)))</f>
        <v>100</v>
      </c>
      <c r="O2027" s="55" t="n">
        <f aca="false">IF(COUNT(I2027)=0,50,IF(J2027="proxy_vix",50,IF(I2027&lt;350,100,IF(I2027&lt;=450,50,0))))</f>
        <v>100</v>
      </c>
      <c r="P2027" s="55" t="n">
        <f aca="false">IF(COUNT(K2027)=0,50,IF(K2027&lt;20,100,IF(K2027&lt;=25,50,0)))</f>
        <v>100</v>
      </c>
      <c r="Q2027" s="54"/>
      <c r="R2027" s="47"/>
      <c r="S2027" s="51" t="n">
        <f aca="false">$E2027/$E2026-1</f>
        <v>-0.00345711796525927</v>
      </c>
      <c r="T2027" s="56" t="n">
        <f aca="false">$K2027/$K2026-1</f>
        <v>-0.0127431254191818</v>
      </c>
      <c r="V2027" s="57"/>
      <c r="W2027" s="57"/>
      <c r="Y2027" s="1" t="str">
        <f aca="false">IF(AX2027&gt;=70,"EASY",IF(AX2027&gt;40,"UNCERTAIN","HARD"))</f>
        <v>EASY</v>
      </c>
      <c r="AA2027" s="58" t="n">
        <f aca="false">IF($A2027&lt;200,"",AVERAGE($E1978:$E2027)/AVERAGE($E1828:$E2027)-1)</f>
        <v>0.108675848016407</v>
      </c>
      <c r="AB2027" s="59" t="n">
        <f aca="false">LOOKUP($B2027,07_L1政策步階!$A$4:$A$14,07_L1政策步階!$C$4:$C$14)</f>
        <v>0</v>
      </c>
      <c r="AC2027" s="57"/>
      <c r="AD2027" s="57"/>
      <c r="AE2027" s="57"/>
      <c r="AF2027" s="57"/>
      <c r="AG2027" s="57"/>
      <c r="AH2027" s="57"/>
      <c r="AI2027" s="57"/>
      <c r="AJ2027" s="57"/>
      <c r="AK2027" s="57"/>
      <c r="AL2027" s="59" t="n">
        <f aca="false">IF(ISNUMBER($AA2027),IF($AA2027&gt;=0.005,100,IF($AA2027&gt;=-0.015,50,0)),"")</f>
        <v>100</v>
      </c>
      <c r="AM2027" s="59" t="n">
        <f aca="false">IF(ISNUMBER($AB2027),IF($AB2027=1,100,IF($AB2027=0,50,0)),"")</f>
        <v>50</v>
      </c>
      <c r="AN2027" s="0" t="str">
        <f aca="false">IF(ISNUMBER($AC2027),IF($AC2027&gt;=0.001,100,IF($AC2027&gt;=-0.003,50,0)),"")</f>
        <v/>
      </c>
      <c r="AO2027" s="0" t="str">
        <f aca="false">IF(ISNUMBER($AD2027),IF($AD2027&gt;=0.04,100,IF($AD2027&gt;=0,50,0)),"")</f>
        <v/>
      </c>
      <c r="AP2027" s="0" t="str">
        <f aca="false">IF(ISNUMBER($AE2027),IF($AE2027&gt;=25,100,IF($AE2027&gt;=-75,50,0)),"")</f>
        <v/>
      </c>
      <c r="AQ2027" s="0" t="str">
        <f aca="false">IF(ISNUMBER($AF2027),IF($AF2027&gt;0,100,IF($AF2027&gt;=-50,50,0)),"")</f>
        <v/>
      </c>
      <c r="AR2027" s="0" t="str">
        <f aca="false">IF(ISNUMBER($AG2027),IF($AG2027=1,100,IF($AG2027=0,50,0)),"")</f>
        <v/>
      </c>
      <c r="AS2027" s="0" t="str">
        <f aca="false">IF(ISNUMBER($AH2027),IF($AH2027&lt;0,100,IF($AH2027&lt;=20,50,0)),"")</f>
        <v/>
      </c>
      <c r="AT2027" s="0" t="str">
        <f aca="false">IF(ISNUMBER($AI2027),IF($AI2027&lt;0.95,100,IF($AI2027&lt;=1,50,0)),"")</f>
        <v/>
      </c>
      <c r="AU2027" s="0" t="str">
        <f aca="false">IF(ISNUMBER($AJ2027),IF($AJ2027&lt;30,0,IF($AJ2027&lt;40,50,IF($AJ2027&lt;=90,100,50))),"")</f>
        <v/>
      </c>
      <c r="AV2027" s="0" t="str">
        <f aca="false">IF(ISNUMBER($AK2027),IF($AK2027&gt;-0.2,100,IF($AK2027&gt;=-0.4,50,0)),"")</f>
        <v/>
      </c>
      <c r="AW2027" s="59" t="n">
        <f aca="false">01_指標庫!$H$4*ISNUMBER($F2027)+01_指標庫!$H$5*ISNUMBER($AA2027)+01_指標庫!$H$6*ISNUMBER($G2027)+01_指標庫!$H$7*ISNUMBER($H2027)+01_指標庫!$H$8*ISNUMBER($AF2027)+01_指標庫!$H$9*ISNUMBER($AG2027)+01_指標庫!$H$10*ISNUMBER($AB2027)+01_指標庫!$H$11*ISNUMBER($AC2027)+01_指標庫!$H$12*ISNUMBER($AD2027)+01_指標庫!$H$13*ISNUMBER($AE2027)+01_指標庫!$H$14*ISNUMBER($I2027)+01_指標庫!$H$15*ISNUMBER($AH2027)+01_指標庫!$H$16*ISNUMBER($K2027)+01_指標庫!$H$17*ISNUMBER($AI2027)+01_指標庫!$H$18*ISNUMBER($AJ2027)+01_指標庫!$H$19*ISNUMBER($AK2027)+01_指標庫!$H$20*ISNUMBER($BB2027)+01_指標庫!$H$21*ISNUMBER($BC2027)</f>
        <v>51</v>
      </c>
      <c r="AX2027" s="59" t="n">
        <f aca="false">IF(AW2027=0,50,ROUND((01_指標庫!$H$4*IF(ISNUMBER($F2027),L2027,0)+01_指標庫!$H$5*IF(ISNUMBER($AA2027),AL2027,0)+01_指標庫!$H$6*IF(ISNUMBER($G2027),M2027,0)+01_指標庫!$H$7*IF(ISNUMBER($H2027),N2027,0)+01_指標庫!$H$8*IF(ISNUMBER($AF2027),AQ2027,0)+01_指標庫!$H$9*IF(ISNUMBER($AG2027),AR2027,0)+01_指標庫!$H$10*IF(ISNUMBER($AB2027),AM2027,0)+01_指標庫!$H$11*IF(ISNUMBER($AC2027),AN2027,0)+01_指標庫!$H$12*IF(ISNUMBER($AD2027),AO2027,0)+01_指標庫!$H$13*IF(ISNUMBER($AE2027),AP2027,0)+01_指標庫!$H$14*IF(ISNUMBER($I2027),O2027,0)+01_指標庫!$H$15*IF(ISNUMBER($AH2027),AS2027,0)+01_指標庫!$H$16*IF(ISNUMBER($K2027),P2027,0)+01_指標庫!$H$17*IF(ISNUMBER($AI2027),AT2027,0)+01_指標庫!$H$18*IF(ISNUMBER($AJ2027),AU2027,0)+01_指標庫!$H$19*IF(ISNUMBER($AK2027),AV2027,0)+01_指標庫!$H$20*IF(ISNUMBER($BB2027),BB2027,0)+01_指標庫!$H$21*IF(ISNUMBER($BC2027),BC2027,0))/AW2027,1))</f>
        <v>83.3</v>
      </c>
      <c r="AY2027" s="60"/>
      <c r="AZ2027" s="60"/>
      <c r="BA2027" s="58" t="n">
        <f aca="false">AVERAGE($E2023:$E2027)/AVERAGE($E2018:$E2027)-1</f>
        <v>-0.0169468493721009</v>
      </c>
      <c r="BB2027" s="59" t="n">
        <f aca="false">IF(ISNUMBER($BA2027),IF(OR($S2027&lt;=-0.03,$BA2027&lt;-0.003),0,IF(OR($S2027&lt;=-0.02,$BA2027&lt;0.01),50,100)),"")</f>
        <v>0</v>
      </c>
      <c r="BC2027" s="0" t="str">
        <f aca="false">IF(OR(COUNT($AZ2027)=0,COUNT($AZ2026)=0),"",IF(OR($AY2027/$AZ2026-1&lt;=-0.03,$AZ2027/$AZ2026-1&lt;=-0.045,IF(COUNT($AZ2018:$AZ2027)=10,AVERAGE($AZ2023:$AZ2027)/AVERAGE($AZ2018:$AZ2027)-1&lt;-0.01,FALSE())),0,IF(OR($AZ2027/$AZ2026-1&lt;=-0.02,IF(COUNT($AZ2018:$AZ2027)=10,AVERAGE($AZ2023:$AZ2027)/AVERAGE($AZ2018:$AZ2027)-1&lt;0.005,FALSE())),50,100)))</f>
        <v/>
      </c>
    </row>
    <row r="2028" customFormat="false" ht="15" hidden="false" customHeight="true" outlineLevel="0" collapsed="false">
      <c r="A2028" s="47" t="n">
        <v>2024</v>
      </c>
      <c r="B2028" s="48" t="n">
        <v>45497</v>
      </c>
      <c r="C2028" s="47" t="n">
        <v>2024</v>
      </c>
      <c r="D2028" s="49" t="s">
        <v>238</v>
      </c>
      <c r="E2028" s="50" t="n">
        <v>19032.39</v>
      </c>
      <c r="F2028" s="51" t="n">
        <v>0.086939</v>
      </c>
      <c r="G2028" s="51" t="n">
        <v>-0.079466</v>
      </c>
      <c r="H2028" s="52" t="n">
        <v>0.7959</v>
      </c>
      <c r="I2028" s="53" t="n">
        <v>310</v>
      </c>
      <c r="J2028" s="47" t="s">
        <v>235</v>
      </c>
      <c r="K2028" s="54" t="n">
        <v>18.04</v>
      </c>
      <c r="L2028" s="55" t="n">
        <f aca="false">IF(COUNT(F2028)=0,50,IF(F2028&gt;=0,100,IF(F2028&gt;=-0.02,50,0)))</f>
        <v>100</v>
      </c>
      <c r="M2028" s="55" t="n">
        <f aca="false">IF(COUNT(G2028)=0,50,IF(G2028&gt;-0.06,100,IF(G2028&gt;-0.15,50,0)))</f>
        <v>50</v>
      </c>
      <c r="N2028" s="55" t="n">
        <f aca="false">IF(COUNT(H2028)=0,50,IF(H2028&gt;=0.6,100,IF(H2028&gt;=0.4,50,0)))</f>
        <v>100</v>
      </c>
      <c r="O2028" s="55" t="n">
        <f aca="false">IF(COUNT(I2028)=0,50,IF(J2028="proxy_vix",50,IF(I2028&lt;350,100,IF(I2028&lt;=450,50,0))))</f>
        <v>100</v>
      </c>
      <c r="P2028" s="55" t="n">
        <f aca="false">IF(COUNT(K2028)=0,50,IF(K2028&lt;20,100,IF(K2028&lt;=25,50,0)))</f>
        <v>100</v>
      </c>
      <c r="Q2028" s="54"/>
      <c r="R2028" s="47"/>
      <c r="S2028" s="51" t="n">
        <f aca="false">$E2028/$E2027-1</f>
        <v>-0.0365463994241266</v>
      </c>
      <c r="T2028" s="56" t="n">
        <f aca="false">$K2028/$K2027-1</f>
        <v>0.225543478260869</v>
      </c>
      <c r="V2028" s="57"/>
      <c r="W2028" s="57"/>
      <c r="Y2028" s="1" t="str">
        <f aca="false">IF(AX2028&gt;=70,"EASY",IF(AX2028&gt;40,"UNCERTAIN","HARD"))</f>
        <v>EASY</v>
      </c>
      <c r="AA2028" s="58" t="n">
        <f aca="false">IF($A2028&lt;200,"",AVERAGE($E1979:$E2028)/AVERAGE($E1829:$E2028)-1)</f>
        <v>0.108306736959861</v>
      </c>
      <c r="AB2028" s="59" t="n">
        <f aca="false">LOOKUP($B2028,07_L1政策步階!$A$4:$A$14,07_L1政策步階!$C$4:$C$14)</f>
        <v>0</v>
      </c>
      <c r="AC2028" s="57"/>
      <c r="AD2028" s="57"/>
      <c r="AE2028" s="57"/>
      <c r="AF2028" s="57"/>
      <c r="AG2028" s="57"/>
      <c r="AH2028" s="57"/>
      <c r="AI2028" s="57"/>
      <c r="AJ2028" s="57"/>
      <c r="AK2028" s="57"/>
      <c r="AL2028" s="59" t="n">
        <f aca="false">IF(ISNUMBER($AA2028),IF($AA2028&gt;=0.005,100,IF($AA2028&gt;=-0.015,50,0)),"")</f>
        <v>100</v>
      </c>
      <c r="AM2028" s="59" t="n">
        <f aca="false">IF(ISNUMBER($AB2028),IF($AB2028=1,100,IF($AB2028=0,50,0)),"")</f>
        <v>50</v>
      </c>
      <c r="AN2028" s="0" t="str">
        <f aca="false">IF(ISNUMBER($AC2028),IF($AC2028&gt;=0.001,100,IF($AC2028&gt;=-0.003,50,0)),"")</f>
        <v/>
      </c>
      <c r="AO2028" s="0" t="str">
        <f aca="false">IF(ISNUMBER($AD2028),IF($AD2028&gt;=0.04,100,IF($AD2028&gt;=0,50,0)),"")</f>
        <v/>
      </c>
      <c r="AP2028" s="0" t="str">
        <f aca="false">IF(ISNUMBER($AE2028),IF($AE2028&gt;=25,100,IF($AE2028&gt;=-75,50,0)),"")</f>
        <v/>
      </c>
      <c r="AQ2028" s="0" t="str">
        <f aca="false">IF(ISNUMBER($AF2028),IF($AF2028&gt;0,100,IF($AF2028&gt;=-50,50,0)),"")</f>
        <v/>
      </c>
      <c r="AR2028" s="0" t="str">
        <f aca="false">IF(ISNUMBER($AG2028),IF($AG2028=1,100,IF($AG2028=0,50,0)),"")</f>
        <v/>
      </c>
      <c r="AS2028" s="0" t="str">
        <f aca="false">IF(ISNUMBER($AH2028),IF($AH2028&lt;0,100,IF($AH2028&lt;=20,50,0)),"")</f>
        <v/>
      </c>
      <c r="AT2028" s="0" t="str">
        <f aca="false">IF(ISNUMBER($AI2028),IF($AI2028&lt;0.95,100,IF($AI2028&lt;=1,50,0)),"")</f>
        <v/>
      </c>
      <c r="AU2028" s="0" t="str">
        <f aca="false">IF(ISNUMBER($AJ2028),IF($AJ2028&lt;30,0,IF($AJ2028&lt;40,50,IF($AJ2028&lt;=90,100,50))),"")</f>
        <v/>
      </c>
      <c r="AV2028" s="0" t="str">
        <f aca="false">IF(ISNUMBER($AK2028),IF($AK2028&gt;-0.2,100,IF($AK2028&gt;=-0.4,50,0)),"")</f>
        <v/>
      </c>
      <c r="AW2028" s="59" t="n">
        <f aca="false">01_指標庫!$H$4*ISNUMBER($F2028)+01_指標庫!$H$5*ISNUMBER($AA2028)+01_指標庫!$H$6*ISNUMBER($G2028)+01_指標庫!$H$7*ISNUMBER($H2028)+01_指標庫!$H$8*ISNUMBER($AF2028)+01_指標庫!$H$9*ISNUMBER($AG2028)+01_指標庫!$H$10*ISNUMBER($AB2028)+01_指標庫!$H$11*ISNUMBER($AC2028)+01_指標庫!$H$12*ISNUMBER($AD2028)+01_指標庫!$H$13*ISNUMBER($AE2028)+01_指標庫!$H$14*ISNUMBER($I2028)+01_指標庫!$H$15*ISNUMBER($AH2028)+01_指標庫!$H$16*ISNUMBER($K2028)+01_指標庫!$H$17*ISNUMBER($AI2028)+01_指標庫!$H$18*ISNUMBER($AJ2028)+01_指標庫!$H$19*ISNUMBER($AK2028)+01_指標庫!$H$20*ISNUMBER($BB2028)+01_指標庫!$H$21*ISNUMBER($BC2028)</f>
        <v>51</v>
      </c>
      <c r="AX2028" s="59" t="n">
        <f aca="false">IF(AW2028=0,50,ROUND((01_指標庫!$H$4*IF(ISNUMBER($F2028),L2028,0)+01_指標庫!$H$5*IF(ISNUMBER($AA2028),AL2028,0)+01_指標庫!$H$6*IF(ISNUMBER($G2028),M2028,0)+01_指標庫!$H$7*IF(ISNUMBER($H2028),N2028,0)+01_指標庫!$H$8*IF(ISNUMBER($AF2028),AQ2028,0)+01_指標庫!$H$9*IF(ISNUMBER($AG2028),AR2028,0)+01_指標庫!$H$10*IF(ISNUMBER($AB2028),AM2028,0)+01_指標庫!$H$11*IF(ISNUMBER($AC2028),AN2028,0)+01_指標庫!$H$12*IF(ISNUMBER($AD2028),AO2028,0)+01_指標庫!$H$13*IF(ISNUMBER($AE2028),AP2028,0)+01_指標庫!$H$14*IF(ISNUMBER($I2028),O2028,0)+01_指標庫!$H$15*IF(ISNUMBER($AH2028),AS2028,0)+01_指標庫!$H$16*IF(ISNUMBER($K2028),P2028,0)+01_指標庫!$H$17*IF(ISNUMBER($AI2028),AT2028,0)+01_指標庫!$H$18*IF(ISNUMBER($AJ2028),AU2028,0)+01_指標庫!$H$19*IF(ISNUMBER($AK2028),AV2028,0)+01_指標庫!$H$20*IF(ISNUMBER($BB2028),BB2028,0)+01_指標庫!$H$21*IF(ISNUMBER($BC2028),BC2028,0))/AW2028,1))</f>
        <v>75.5</v>
      </c>
      <c r="AY2028" s="60"/>
      <c r="AZ2028" s="60"/>
      <c r="BA2028" s="58" t="n">
        <f aca="false">AVERAGE($E2024:$E2028)/AVERAGE($E2019:$E2028)-1</f>
        <v>-0.0165364928871841</v>
      </c>
      <c r="BB2028" s="59" t="n">
        <f aca="false">IF(ISNUMBER($BA2028),IF(OR($S2028&lt;=-0.03,$BA2028&lt;-0.003),0,IF(OR($S2028&lt;=-0.02,$BA2028&lt;0.01),50,100)),"")</f>
        <v>0</v>
      </c>
      <c r="BC2028" s="0" t="str">
        <f aca="false">IF(OR(COUNT($AZ2028)=0,COUNT($AZ2027)=0),"",IF(OR($AY2028/$AZ2027-1&lt;=-0.03,$AZ2028/$AZ2027-1&lt;=-0.045,IF(COUNT($AZ2019:$AZ2028)=10,AVERAGE($AZ2024:$AZ2028)/AVERAGE($AZ2019:$AZ2028)-1&lt;-0.01,FALSE())),0,IF(OR($AZ2028/$AZ2027-1&lt;=-0.02,IF(COUNT($AZ2019:$AZ2028)=10,AVERAGE($AZ2024:$AZ2028)/AVERAGE($AZ2019:$AZ2028)-1&lt;0.005,FALSE())),50,100)))</f>
        <v/>
      </c>
    </row>
    <row r="2029" customFormat="false" ht="15" hidden="false" customHeight="true" outlineLevel="0" collapsed="false">
      <c r="A2029" s="47" t="n">
        <v>2025</v>
      </c>
      <c r="B2029" s="48" t="n">
        <v>45498</v>
      </c>
      <c r="C2029" s="47" t="n">
        <v>2024</v>
      </c>
      <c r="D2029" s="49" t="s">
        <v>239</v>
      </c>
      <c r="E2029" s="50" t="n">
        <v>18830.58</v>
      </c>
      <c r="F2029" s="51" t="n">
        <v>0.074231</v>
      </c>
      <c r="G2029" s="51" t="n">
        <v>-0.089227</v>
      </c>
      <c r="H2029" s="52" t="n">
        <v>0.7959</v>
      </c>
      <c r="I2029" s="53" t="n">
        <v>308</v>
      </c>
      <c r="J2029" s="47" t="s">
        <v>235</v>
      </c>
      <c r="K2029" s="54" t="n">
        <v>18.46</v>
      </c>
      <c r="L2029" s="55" t="n">
        <f aca="false">IF(COUNT(F2029)=0,50,IF(F2029&gt;=0,100,IF(F2029&gt;=-0.02,50,0)))</f>
        <v>100</v>
      </c>
      <c r="M2029" s="55" t="n">
        <f aca="false">IF(COUNT(G2029)=0,50,IF(G2029&gt;-0.06,100,IF(G2029&gt;-0.15,50,0)))</f>
        <v>50</v>
      </c>
      <c r="N2029" s="55" t="n">
        <f aca="false">IF(COUNT(H2029)=0,50,IF(H2029&gt;=0.6,100,IF(H2029&gt;=0.4,50,0)))</f>
        <v>100</v>
      </c>
      <c r="O2029" s="55" t="n">
        <f aca="false">IF(COUNT(I2029)=0,50,IF(J2029="proxy_vix",50,IF(I2029&lt;350,100,IF(I2029&lt;=450,50,0))))</f>
        <v>100</v>
      </c>
      <c r="P2029" s="55" t="n">
        <f aca="false">IF(COUNT(K2029)=0,50,IF(K2029&lt;20,100,IF(K2029&lt;=25,50,0)))</f>
        <v>100</v>
      </c>
      <c r="Q2029" s="54"/>
      <c r="R2029" s="47"/>
      <c r="S2029" s="51" t="n">
        <f aca="false">$E2029/$E2028-1</f>
        <v>-0.0106035027655486</v>
      </c>
      <c r="T2029" s="56" t="n">
        <f aca="false">$K2029/$K2028-1</f>
        <v>0.0232815964523283</v>
      </c>
      <c r="V2029" s="57"/>
      <c r="W2029" s="57"/>
      <c r="Y2029" s="1" t="str">
        <f aca="false">IF(AX2029&gt;=70,"EASY",IF(AX2029&gt;40,"UNCERTAIN","HARD"))</f>
        <v>EASY</v>
      </c>
      <c r="AA2029" s="58" t="n">
        <f aca="false">IF($A2029&lt;200,"",AVERAGE($E1980:$E2029)/AVERAGE($E1830:$E2029)-1)</f>
        <v>0.107808362973193</v>
      </c>
      <c r="AB2029" s="59" t="n">
        <f aca="false">LOOKUP($B2029,07_L1政策步階!$A$4:$A$14,07_L1政策步階!$C$4:$C$14)</f>
        <v>0</v>
      </c>
      <c r="AC2029" s="57"/>
      <c r="AD2029" s="57"/>
      <c r="AE2029" s="57"/>
      <c r="AF2029" s="57"/>
      <c r="AG2029" s="57"/>
      <c r="AH2029" s="57"/>
      <c r="AI2029" s="57"/>
      <c r="AJ2029" s="57"/>
      <c r="AK2029" s="57"/>
      <c r="AL2029" s="59" t="n">
        <f aca="false">IF(ISNUMBER($AA2029),IF($AA2029&gt;=0.005,100,IF($AA2029&gt;=-0.015,50,0)),"")</f>
        <v>100</v>
      </c>
      <c r="AM2029" s="59" t="n">
        <f aca="false">IF(ISNUMBER($AB2029),IF($AB2029=1,100,IF($AB2029=0,50,0)),"")</f>
        <v>50</v>
      </c>
      <c r="AN2029" s="0" t="str">
        <f aca="false">IF(ISNUMBER($AC2029),IF($AC2029&gt;=0.001,100,IF($AC2029&gt;=-0.003,50,0)),"")</f>
        <v/>
      </c>
      <c r="AO2029" s="0" t="str">
        <f aca="false">IF(ISNUMBER($AD2029),IF($AD2029&gt;=0.04,100,IF($AD2029&gt;=0,50,0)),"")</f>
        <v/>
      </c>
      <c r="AP2029" s="0" t="str">
        <f aca="false">IF(ISNUMBER($AE2029),IF($AE2029&gt;=25,100,IF($AE2029&gt;=-75,50,0)),"")</f>
        <v/>
      </c>
      <c r="AQ2029" s="0" t="str">
        <f aca="false">IF(ISNUMBER($AF2029),IF($AF2029&gt;0,100,IF($AF2029&gt;=-50,50,0)),"")</f>
        <v/>
      </c>
      <c r="AR2029" s="0" t="str">
        <f aca="false">IF(ISNUMBER($AG2029),IF($AG2029=1,100,IF($AG2029=0,50,0)),"")</f>
        <v/>
      </c>
      <c r="AS2029" s="0" t="str">
        <f aca="false">IF(ISNUMBER($AH2029),IF($AH2029&lt;0,100,IF($AH2029&lt;=20,50,0)),"")</f>
        <v/>
      </c>
      <c r="AT2029" s="0" t="str">
        <f aca="false">IF(ISNUMBER($AI2029),IF($AI2029&lt;0.95,100,IF($AI2029&lt;=1,50,0)),"")</f>
        <v/>
      </c>
      <c r="AU2029" s="0" t="str">
        <f aca="false">IF(ISNUMBER($AJ2029),IF($AJ2029&lt;30,0,IF($AJ2029&lt;40,50,IF($AJ2029&lt;=90,100,50))),"")</f>
        <v/>
      </c>
      <c r="AV2029" s="0" t="str">
        <f aca="false">IF(ISNUMBER($AK2029),IF($AK2029&gt;-0.2,100,IF($AK2029&gt;=-0.4,50,0)),"")</f>
        <v/>
      </c>
      <c r="AW2029" s="59" t="n">
        <f aca="false">01_指標庫!$H$4*ISNUMBER($F2029)+01_指標庫!$H$5*ISNUMBER($AA2029)+01_指標庫!$H$6*ISNUMBER($G2029)+01_指標庫!$H$7*ISNUMBER($H2029)+01_指標庫!$H$8*ISNUMBER($AF2029)+01_指標庫!$H$9*ISNUMBER($AG2029)+01_指標庫!$H$10*ISNUMBER($AB2029)+01_指標庫!$H$11*ISNUMBER($AC2029)+01_指標庫!$H$12*ISNUMBER($AD2029)+01_指標庫!$H$13*ISNUMBER($AE2029)+01_指標庫!$H$14*ISNUMBER($I2029)+01_指標庫!$H$15*ISNUMBER($AH2029)+01_指標庫!$H$16*ISNUMBER($K2029)+01_指標庫!$H$17*ISNUMBER($AI2029)+01_指標庫!$H$18*ISNUMBER($AJ2029)+01_指標庫!$H$19*ISNUMBER($AK2029)+01_指標庫!$H$20*ISNUMBER($BB2029)+01_指標庫!$H$21*ISNUMBER($BC2029)</f>
        <v>51</v>
      </c>
      <c r="AX2029" s="59" t="n">
        <f aca="false">IF(AW2029=0,50,ROUND((01_指標庫!$H$4*IF(ISNUMBER($F2029),L2029,0)+01_指標庫!$H$5*IF(ISNUMBER($AA2029),AL2029,0)+01_指標庫!$H$6*IF(ISNUMBER($G2029),M2029,0)+01_指標庫!$H$7*IF(ISNUMBER($H2029),N2029,0)+01_指標庫!$H$8*IF(ISNUMBER($AF2029),AQ2029,0)+01_指標庫!$H$9*IF(ISNUMBER($AG2029),AR2029,0)+01_指標庫!$H$10*IF(ISNUMBER($AB2029),AM2029,0)+01_指標庫!$H$11*IF(ISNUMBER($AC2029),AN2029,0)+01_指標庫!$H$12*IF(ISNUMBER($AD2029),AO2029,0)+01_指標庫!$H$13*IF(ISNUMBER($AE2029),AP2029,0)+01_指標庫!$H$14*IF(ISNUMBER($I2029),O2029,0)+01_指標庫!$H$15*IF(ISNUMBER($AH2029),AS2029,0)+01_指標庫!$H$16*IF(ISNUMBER($K2029),P2029,0)+01_指標庫!$H$17*IF(ISNUMBER($AI2029),AT2029,0)+01_指標庫!$H$18*IF(ISNUMBER($AJ2029),AU2029,0)+01_指標庫!$H$19*IF(ISNUMBER($AK2029),AV2029,0)+01_指標庫!$H$20*IF(ISNUMBER($BB2029),BB2029,0)+01_指標庫!$H$21*IF(ISNUMBER($BC2029),BC2029,0))/AW2029,1))</f>
        <v>75.5</v>
      </c>
      <c r="AY2029" s="60"/>
      <c r="AZ2029" s="60"/>
      <c r="BA2029" s="58" t="n">
        <f aca="false">AVERAGE($E2025:$E2029)/AVERAGE($E2020:$E2029)-1</f>
        <v>-0.0185157686335159</v>
      </c>
      <c r="BB2029" s="59" t="n">
        <f aca="false">IF(ISNUMBER($BA2029),IF(OR($S2029&lt;=-0.03,$BA2029&lt;-0.003),0,IF(OR($S2029&lt;=-0.02,$BA2029&lt;0.01),50,100)),"")</f>
        <v>0</v>
      </c>
      <c r="BC2029" s="0" t="str">
        <f aca="false">IF(OR(COUNT($AZ2029)=0,COUNT($AZ2028)=0),"",IF(OR($AY2029/$AZ2028-1&lt;=-0.03,$AZ2029/$AZ2028-1&lt;=-0.045,IF(COUNT($AZ2020:$AZ2029)=10,AVERAGE($AZ2025:$AZ2029)/AVERAGE($AZ2020:$AZ2029)-1&lt;-0.01,FALSE())),0,IF(OR($AZ2029/$AZ2028-1&lt;=-0.02,IF(COUNT($AZ2020:$AZ2029)=10,AVERAGE($AZ2025:$AZ2029)/AVERAGE($AZ2020:$AZ2029)-1&lt;0.005,FALSE())),50,100)))</f>
        <v/>
      </c>
    </row>
    <row r="2030" customFormat="false" ht="15" hidden="false" customHeight="true" outlineLevel="0" collapsed="false">
      <c r="A2030" s="47" t="n">
        <v>2026</v>
      </c>
      <c r="B2030" s="48" t="n">
        <v>45499</v>
      </c>
      <c r="C2030" s="47" t="n">
        <v>2024</v>
      </c>
      <c r="D2030" s="49" t="s">
        <v>234</v>
      </c>
      <c r="E2030" s="50" t="n">
        <v>19023.66</v>
      </c>
      <c r="F2030" s="51" t="n">
        <v>0.084016</v>
      </c>
      <c r="G2030" s="51" t="n">
        <v>-0.079888</v>
      </c>
      <c r="H2030" s="52" t="n">
        <v>0.8163</v>
      </c>
      <c r="I2030" s="53" t="n">
        <v>310</v>
      </c>
      <c r="J2030" s="47" t="s">
        <v>235</v>
      </c>
      <c r="K2030" s="54" t="n">
        <v>16.39</v>
      </c>
      <c r="L2030" s="55" t="n">
        <f aca="false">IF(COUNT(F2030)=0,50,IF(F2030&gt;=0,100,IF(F2030&gt;=-0.02,50,0)))</f>
        <v>100</v>
      </c>
      <c r="M2030" s="55" t="n">
        <f aca="false">IF(COUNT(G2030)=0,50,IF(G2030&gt;-0.06,100,IF(G2030&gt;-0.15,50,0)))</f>
        <v>50</v>
      </c>
      <c r="N2030" s="55" t="n">
        <f aca="false">IF(COUNT(H2030)=0,50,IF(H2030&gt;=0.6,100,IF(H2030&gt;=0.4,50,0)))</f>
        <v>100</v>
      </c>
      <c r="O2030" s="55" t="n">
        <f aca="false">IF(COUNT(I2030)=0,50,IF(J2030="proxy_vix",50,IF(I2030&lt;350,100,IF(I2030&lt;=450,50,0))))</f>
        <v>100</v>
      </c>
      <c r="P2030" s="55" t="n">
        <f aca="false">IF(COUNT(K2030)=0,50,IF(K2030&lt;20,100,IF(K2030&lt;=25,50,0)))</f>
        <v>100</v>
      </c>
      <c r="Q2030" s="54"/>
      <c r="R2030" s="47"/>
      <c r="S2030" s="51" t="n">
        <f aca="false">$E2030/$E2029-1</f>
        <v>0.0102535344105172</v>
      </c>
      <c r="T2030" s="56" t="n">
        <f aca="false">$K2030/$K2029-1</f>
        <v>-0.112134344528711</v>
      </c>
      <c r="V2030" s="57"/>
      <c r="W2030" s="57"/>
      <c r="Y2030" s="1" t="str">
        <f aca="false">IF(AX2030&gt;=70,"EASY",IF(AX2030&gt;40,"UNCERTAIN","HARD"))</f>
        <v>EASY</v>
      </c>
      <c r="AA2030" s="58" t="n">
        <f aca="false">IF($A2030&lt;200,"",AVERAGE($E1981:$E2030)/AVERAGE($E1831:$E2030)-1)</f>
        <v>0.10735203257375</v>
      </c>
      <c r="AB2030" s="59" t="n">
        <f aca="false">LOOKUP($B2030,07_L1政策步階!$A$4:$A$14,07_L1政策步階!$C$4:$C$14)</f>
        <v>0</v>
      </c>
      <c r="AC2030" s="57"/>
      <c r="AD2030" s="57"/>
      <c r="AE2030" s="57"/>
      <c r="AF2030" s="57"/>
      <c r="AG2030" s="57"/>
      <c r="AH2030" s="57"/>
      <c r="AI2030" s="57"/>
      <c r="AJ2030" s="57"/>
      <c r="AK2030" s="57"/>
      <c r="AL2030" s="59" t="n">
        <f aca="false">IF(ISNUMBER($AA2030),IF($AA2030&gt;=0.005,100,IF($AA2030&gt;=-0.015,50,0)),"")</f>
        <v>100</v>
      </c>
      <c r="AM2030" s="59" t="n">
        <f aca="false">IF(ISNUMBER($AB2030),IF($AB2030=1,100,IF($AB2030=0,50,0)),"")</f>
        <v>50</v>
      </c>
      <c r="AN2030" s="0" t="str">
        <f aca="false">IF(ISNUMBER($AC2030),IF($AC2030&gt;=0.001,100,IF($AC2030&gt;=-0.003,50,0)),"")</f>
        <v/>
      </c>
      <c r="AO2030" s="0" t="str">
        <f aca="false">IF(ISNUMBER($AD2030),IF($AD2030&gt;=0.04,100,IF($AD2030&gt;=0,50,0)),"")</f>
        <v/>
      </c>
      <c r="AP2030" s="0" t="str">
        <f aca="false">IF(ISNUMBER($AE2030),IF($AE2030&gt;=25,100,IF($AE2030&gt;=-75,50,0)),"")</f>
        <v/>
      </c>
      <c r="AQ2030" s="0" t="str">
        <f aca="false">IF(ISNUMBER($AF2030),IF($AF2030&gt;0,100,IF($AF2030&gt;=-50,50,0)),"")</f>
        <v/>
      </c>
      <c r="AR2030" s="0" t="str">
        <f aca="false">IF(ISNUMBER($AG2030),IF($AG2030=1,100,IF($AG2030=0,50,0)),"")</f>
        <v/>
      </c>
      <c r="AS2030" s="0" t="str">
        <f aca="false">IF(ISNUMBER($AH2030),IF($AH2030&lt;0,100,IF($AH2030&lt;=20,50,0)),"")</f>
        <v/>
      </c>
      <c r="AT2030" s="0" t="str">
        <f aca="false">IF(ISNUMBER($AI2030),IF($AI2030&lt;0.95,100,IF($AI2030&lt;=1,50,0)),"")</f>
        <v/>
      </c>
      <c r="AU2030" s="0" t="str">
        <f aca="false">IF(ISNUMBER($AJ2030),IF($AJ2030&lt;30,0,IF($AJ2030&lt;40,50,IF($AJ2030&lt;=90,100,50))),"")</f>
        <v/>
      </c>
      <c r="AV2030" s="0" t="str">
        <f aca="false">IF(ISNUMBER($AK2030),IF($AK2030&gt;-0.2,100,IF($AK2030&gt;=-0.4,50,0)),"")</f>
        <v/>
      </c>
      <c r="AW2030" s="59" t="n">
        <f aca="false">01_指標庫!$H$4*ISNUMBER($F2030)+01_指標庫!$H$5*ISNUMBER($AA2030)+01_指標庫!$H$6*ISNUMBER($G2030)+01_指標庫!$H$7*ISNUMBER($H2030)+01_指標庫!$H$8*ISNUMBER($AF2030)+01_指標庫!$H$9*ISNUMBER($AG2030)+01_指標庫!$H$10*ISNUMBER($AB2030)+01_指標庫!$H$11*ISNUMBER($AC2030)+01_指標庫!$H$12*ISNUMBER($AD2030)+01_指標庫!$H$13*ISNUMBER($AE2030)+01_指標庫!$H$14*ISNUMBER($I2030)+01_指標庫!$H$15*ISNUMBER($AH2030)+01_指標庫!$H$16*ISNUMBER($K2030)+01_指標庫!$H$17*ISNUMBER($AI2030)+01_指標庫!$H$18*ISNUMBER($AJ2030)+01_指標庫!$H$19*ISNUMBER($AK2030)+01_指標庫!$H$20*ISNUMBER($BB2030)+01_指標庫!$H$21*ISNUMBER($BC2030)</f>
        <v>51</v>
      </c>
      <c r="AX2030" s="59" t="n">
        <f aca="false">IF(AW2030=0,50,ROUND((01_指標庫!$H$4*IF(ISNUMBER($F2030),L2030,0)+01_指標庫!$H$5*IF(ISNUMBER($AA2030),AL2030,0)+01_指標庫!$H$6*IF(ISNUMBER($G2030),M2030,0)+01_指標庫!$H$7*IF(ISNUMBER($H2030),N2030,0)+01_指標庫!$H$8*IF(ISNUMBER($AF2030),AQ2030,0)+01_指標庫!$H$9*IF(ISNUMBER($AG2030),AR2030,0)+01_指標庫!$H$10*IF(ISNUMBER($AB2030),AM2030,0)+01_指標庫!$H$11*IF(ISNUMBER($AC2030),AN2030,0)+01_指標庫!$H$12*IF(ISNUMBER($AD2030),AO2030,0)+01_指標庫!$H$13*IF(ISNUMBER($AE2030),AP2030,0)+01_指標庫!$H$14*IF(ISNUMBER($I2030),O2030,0)+01_指標庫!$H$15*IF(ISNUMBER($AH2030),AS2030,0)+01_指標庫!$H$16*IF(ISNUMBER($K2030),P2030,0)+01_指標庫!$H$17*IF(ISNUMBER($AI2030),AT2030,0)+01_指標庫!$H$18*IF(ISNUMBER($AJ2030),AU2030,0)+01_指標庫!$H$19*IF(ISNUMBER($AK2030),AV2030,0)+01_指標庫!$H$20*IF(ISNUMBER($BB2030),BB2030,0)+01_指標庫!$H$21*IF(ISNUMBER($BC2030),BC2030,0))/AW2030,1))</f>
        <v>75.5</v>
      </c>
      <c r="AY2030" s="60"/>
      <c r="AZ2030" s="60"/>
      <c r="BA2030" s="58" t="n">
        <f aca="false">AVERAGE($E2026:$E2030)/AVERAGE($E2021:$E2030)-1</f>
        <v>-0.0170601946165757</v>
      </c>
      <c r="BB2030" s="59" t="n">
        <f aca="false">IF(ISNUMBER($BA2030),IF(OR($S2030&lt;=-0.03,$BA2030&lt;-0.003),0,IF(OR($S2030&lt;=-0.02,$BA2030&lt;0.01),50,100)),"")</f>
        <v>0</v>
      </c>
      <c r="BC2030" s="0" t="str">
        <f aca="false">IF(OR(COUNT($AZ2030)=0,COUNT($AZ2029)=0),"",IF(OR($AY2030/$AZ2029-1&lt;=-0.03,$AZ2030/$AZ2029-1&lt;=-0.045,IF(COUNT($AZ2021:$AZ2030)=10,AVERAGE($AZ2026:$AZ2030)/AVERAGE($AZ2021:$AZ2030)-1&lt;-0.01,FALSE())),0,IF(OR($AZ2030/$AZ2029-1&lt;=-0.02,IF(COUNT($AZ2021:$AZ2030)=10,AVERAGE($AZ2026:$AZ2030)/AVERAGE($AZ2021:$AZ2030)-1&lt;0.005,FALSE())),50,100)))</f>
        <v/>
      </c>
    </row>
    <row r="2031" customFormat="false" ht="15" hidden="false" customHeight="true" outlineLevel="0" collapsed="false">
      <c r="A2031" s="47" t="n">
        <v>2027</v>
      </c>
      <c r="B2031" s="48" t="n">
        <v>45502</v>
      </c>
      <c r="C2031" s="47" t="n">
        <v>2024</v>
      </c>
      <c r="D2031" s="49" t="s">
        <v>236</v>
      </c>
      <c r="E2031" s="50" t="n">
        <v>19059.49</v>
      </c>
      <c r="F2031" s="51" t="n">
        <v>0.084843</v>
      </c>
      <c r="G2031" s="51" t="n">
        <v>-0.078155</v>
      </c>
      <c r="H2031" s="52" t="n">
        <v>0.8163</v>
      </c>
      <c r="I2031" s="53" t="n">
        <v>313</v>
      </c>
      <c r="J2031" s="47" t="s">
        <v>235</v>
      </c>
      <c r="K2031" s="54" t="n">
        <v>16.6</v>
      </c>
      <c r="L2031" s="55" t="n">
        <f aca="false">IF(COUNT(F2031)=0,50,IF(F2031&gt;=0,100,IF(F2031&gt;=-0.02,50,0)))</f>
        <v>100</v>
      </c>
      <c r="M2031" s="55" t="n">
        <f aca="false">IF(COUNT(G2031)=0,50,IF(G2031&gt;-0.06,100,IF(G2031&gt;-0.15,50,0)))</f>
        <v>50</v>
      </c>
      <c r="N2031" s="55" t="n">
        <f aca="false">IF(COUNT(H2031)=0,50,IF(H2031&gt;=0.6,100,IF(H2031&gt;=0.4,50,0)))</f>
        <v>100</v>
      </c>
      <c r="O2031" s="55" t="n">
        <f aca="false">IF(COUNT(I2031)=0,50,IF(J2031="proxy_vix",50,IF(I2031&lt;350,100,IF(I2031&lt;=450,50,0))))</f>
        <v>100</v>
      </c>
      <c r="P2031" s="55" t="n">
        <f aca="false">IF(COUNT(K2031)=0,50,IF(K2031&lt;20,100,IF(K2031&lt;=25,50,0)))</f>
        <v>100</v>
      </c>
      <c r="Q2031" s="54"/>
      <c r="R2031" s="47"/>
      <c r="S2031" s="51" t="n">
        <f aca="false">$E2031/$E2030-1</f>
        <v>0.00188344409014896</v>
      </c>
      <c r="T2031" s="56" t="n">
        <f aca="false">$K2031/$K2030-1</f>
        <v>0.0128126906650397</v>
      </c>
      <c r="V2031" s="57"/>
      <c r="W2031" s="57"/>
      <c r="Y2031" s="1" t="str">
        <f aca="false">IF(AX2031&gt;=70,"EASY",IF(AX2031&gt;40,"UNCERTAIN","HARD"))</f>
        <v>EASY</v>
      </c>
      <c r="AA2031" s="58" t="n">
        <f aca="false">IF($A2031&lt;200,"",AVERAGE($E1982:$E2031)/AVERAGE($E1832:$E2031)-1)</f>
        <v>0.106641035485716</v>
      </c>
      <c r="AB2031" s="59" t="n">
        <f aca="false">LOOKUP($B2031,07_L1政策步階!$A$4:$A$14,07_L1政策步階!$C$4:$C$14)</f>
        <v>0</v>
      </c>
      <c r="AC2031" s="57"/>
      <c r="AD2031" s="57"/>
      <c r="AE2031" s="57"/>
      <c r="AF2031" s="57"/>
      <c r="AG2031" s="57"/>
      <c r="AH2031" s="57"/>
      <c r="AI2031" s="57"/>
      <c r="AJ2031" s="57"/>
      <c r="AK2031" s="57"/>
      <c r="AL2031" s="59" t="n">
        <f aca="false">IF(ISNUMBER($AA2031),IF($AA2031&gt;=0.005,100,IF($AA2031&gt;=-0.015,50,0)),"")</f>
        <v>100</v>
      </c>
      <c r="AM2031" s="59" t="n">
        <f aca="false">IF(ISNUMBER($AB2031),IF($AB2031=1,100,IF($AB2031=0,50,0)),"")</f>
        <v>50</v>
      </c>
      <c r="AN2031" s="0" t="str">
        <f aca="false">IF(ISNUMBER($AC2031),IF($AC2031&gt;=0.001,100,IF($AC2031&gt;=-0.003,50,0)),"")</f>
        <v/>
      </c>
      <c r="AO2031" s="0" t="str">
        <f aca="false">IF(ISNUMBER($AD2031),IF($AD2031&gt;=0.04,100,IF($AD2031&gt;=0,50,0)),"")</f>
        <v/>
      </c>
      <c r="AP2031" s="0" t="str">
        <f aca="false">IF(ISNUMBER($AE2031),IF($AE2031&gt;=25,100,IF($AE2031&gt;=-75,50,0)),"")</f>
        <v/>
      </c>
      <c r="AQ2031" s="0" t="str">
        <f aca="false">IF(ISNUMBER($AF2031),IF($AF2031&gt;0,100,IF($AF2031&gt;=-50,50,0)),"")</f>
        <v/>
      </c>
      <c r="AR2031" s="0" t="str">
        <f aca="false">IF(ISNUMBER($AG2031),IF($AG2031=1,100,IF($AG2031=0,50,0)),"")</f>
        <v/>
      </c>
      <c r="AS2031" s="0" t="str">
        <f aca="false">IF(ISNUMBER($AH2031),IF($AH2031&lt;0,100,IF($AH2031&lt;=20,50,0)),"")</f>
        <v/>
      </c>
      <c r="AT2031" s="0" t="str">
        <f aca="false">IF(ISNUMBER($AI2031),IF($AI2031&lt;0.95,100,IF($AI2031&lt;=1,50,0)),"")</f>
        <v/>
      </c>
      <c r="AU2031" s="0" t="str">
        <f aca="false">IF(ISNUMBER($AJ2031),IF($AJ2031&lt;30,0,IF($AJ2031&lt;40,50,IF($AJ2031&lt;=90,100,50))),"")</f>
        <v/>
      </c>
      <c r="AV2031" s="0" t="str">
        <f aca="false">IF(ISNUMBER($AK2031),IF($AK2031&gt;-0.2,100,IF($AK2031&gt;=-0.4,50,0)),"")</f>
        <v/>
      </c>
      <c r="AW2031" s="59" t="n">
        <f aca="false">01_指標庫!$H$4*ISNUMBER($F2031)+01_指標庫!$H$5*ISNUMBER($AA2031)+01_指標庫!$H$6*ISNUMBER($G2031)+01_指標庫!$H$7*ISNUMBER($H2031)+01_指標庫!$H$8*ISNUMBER($AF2031)+01_指標庫!$H$9*ISNUMBER($AG2031)+01_指標庫!$H$10*ISNUMBER($AB2031)+01_指標庫!$H$11*ISNUMBER($AC2031)+01_指標庫!$H$12*ISNUMBER($AD2031)+01_指標庫!$H$13*ISNUMBER($AE2031)+01_指標庫!$H$14*ISNUMBER($I2031)+01_指標庫!$H$15*ISNUMBER($AH2031)+01_指標庫!$H$16*ISNUMBER($K2031)+01_指標庫!$H$17*ISNUMBER($AI2031)+01_指標庫!$H$18*ISNUMBER($AJ2031)+01_指標庫!$H$19*ISNUMBER($AK2031)+01_指標庫!$H$20*ISNUMBER($BB2031)+01_指標庫!$H$21*ISNUMBER($BC2031)</f>
        <v>51</v>
      </c>
      <c r="AX2031" s="59" t="n">
        <f aca="false">IF(AW2031=0,50,ROUND((01_指標庫!$H$4*IF(ISNUMBER($F2031),L2031,0)+01_指標庫!$H$5*IF(ISNUMBER($AA2031),AL2031,0)+01_指標庫!$H$6*IF(ISNUMBER($G2031),M2031,0)+01_指標庫!$H$7*IF(ISNUMBER($H2031),N2031,0)+01_指標庫!$H$8*IF(ISNUMBER($AF2031),AQ2031,0)+01_指標庫!$H$9*IF(ISNUMBER($AG2031),AR2031,0)+01_指標庫!$H$10*IF(ISNUMBER($AB2031),AM2031,0)+01_指標庫!$H$11*IF(ISNUMBER($AC2031),AN2031,0)+01_指標庫!$H$12*IF(ISNUMBER($AD2031),AO2031,0)+01_指標庫!$H$13*IF(ISNUMBER($AE2031),AP2031,0)+01_指標庫!$H$14*IF(ISNUMBER($I2031),O2031,0)+01_指標庫!$H$15*IF(ISNUMBER($AH2031),AS2031,0)+01_指標庫!$H$16*IF(ISNUMBER($K2031),P2031,0)+01_指標庫!$H$17*IF(ISNUMBER($AI2031),AT2031,0)+01_指標庫!$H$18*IF(ISNUMBER($AJ2031),AU2031,0)+01_指標庫!$H$19*IF(ISNUMBER($AK2031),AV2031,0)+01_指標庫!$H$20*IF(ISNUMBER($BB2031),BB2031,0)+01_指標庫!$H$21*IF(ISNUMBER($BC2031),BC2031,0))/AW2031,1))</f>
        <v>75.5</v>
      </c>
      <c r="AY2031" s="60"/>
      <c r="AZ2031" s="60"/>
      <c r="BA2031" s="58" t="n">
        <f aca="false">AVERAGE($E2027:$E2031)/AVERAGE($E2022:$E2031)-1</f>
        <v>-0.0181990348235023</v>
      </c>
      <c r="BB2031" s="59" t="n">
        <f aca="false">IF(ISNUMBER($BA2031),IF(OR($S2031&lt;=-0.03,$BA2031&lt;-0.003),0,IF(OR($S2031&lt;=-0.02,$BA2031&lt;0.01),50,100)),"")</f>
        <v>0</v>
      </c>
      <c r="BC2031" s="0" t="str">
        <f aca="false">IF(OR(COUNT($AZ2031)=0,COUNT($AZ2030)=0),"",IF(OR($AY2031/$AZ2030-1&lt;=-0.03,$AZ2031/$AZ2030-1&lt;=-0.045,IF(COUNT($AZ2022:$AZ2031)=10,AVERAGE($AZ2027:$AZ2031)/AVERAGE($AZ2022:$AZ2031)-1&lt;-0.01,FALSE())),0,IF(OR($AZ2031/$AZ2030-1&lt;=-0.02,IF(COUNT($AZ2022:$AZ2031)=10,AVERAGE($AZ2027:$AZ2031)/AVERAGE($AZ2022:$AZ2031)-1&lt;0.005,FALSE())),50,100)))</f>
        <v/>
      </c>
    </row>
    <row r="2032" customFormat="false" ht="15" hidden="false" customHeight="true" outlineLevel="0" collapsed="false">
      <c r="A2032" s="47" t="n">
        <v>2028</v>
      </c>
      <c r="B2032" s="48" t="n">
        <v>45503</v>
      </c>
      <c r="C2032" s="47" t="n">
        <v>2024</v>
      </c>
      <c r="D2032" s="49" t="s">
        <v>237</v>
      </c>
      <c r="E2032" s="50" t="n">
        <v>18796.27</v>
      </c>
      <c r="F2032" s="51" t="n">
        <v>0.06878</v>
      </c>
      <c r="G2032" s="51" t="n">
        <v>-0.090886</v>
      </c>
      <c r="H2032" s="52" t="n">
        <v>0.8163</v>
      </c>
      <c r="I2032" s="53" t="n">
        <v>320</v>
      </c>
      <c r="J2032" s="47" t="s">
        <v>235</v>
      </c>
      <c r="K2032" s="54" t="n">
        <v>17.69</v>
      </c>
      <c r="L2032" s="55" t="n">
        <f aca="false">IF(COUNT(F2032)=0,50,IF(F2032&gt;=0,100,IF(F2032&gt;=-0.02,50,0)))</f>
        <v>100</v>
      </c>
      <c r="M2032" s="55" t="n">
        <f aca="false">IF(COUNT(G2032)=0,50,IF(G2032&gt;-0.06,100,IF(G2032&gt;-0.15,50,0)))</f>
        <v>50</v>
      </c>
      <c r="N2032" s="55" t="n">
        <f aca="false">IF(COUNT(H2032)=0,50,IF(H2032&gt;=0.6,100,IF(H2032&gt;=0.4,50,0)))</f>
        <v>100</v>
      </c>
      <c r="O2032" s="55" t="n">
        <f aca="false">IF(COUNT(I2032)=0,50,IF(J2032="proxy_vix",50,IF(I2032&lt;350,100,IF(I2032&lt;=450,50,0))))</f>
        <v>100</v>
      </c>
      <c r="P2032" s="55" t="n">
        <f aca="false">IF(COUNT(K2032)=0,50,IF(K2032&lt;20,100,IF(K2032&lt;=25,50,0)))</f>
        <v>100</v>
      </c>
      <c r="Q2032" s="54"/>
      <c r="R2032" s="47"/>
      <c r="S2032" s="51" t="n">
        <f aca="false">$E2032/$E2031-1</f>
        <v>-0.0138104429866697</v>
      </c>
      <c r="T2032" s="56" t="n">
        <f aca="false">$K2032/$K2031-1</f>
        <v>0.0656626506024096</v>
      </c>
      <c r="V2032" s="57"/>
      <c r="W2032" s="57"/>
      <c r="Y2032" s="1" t="str">
        <f aca="false">IF(AX2032&gt;=70,"EASY",IF(AX2032&gt;40,"UNCERTAIN","HARD"))</f>
        <v>EASY</v>
      </c>
      <c r="AA2032" s="58" t="n">
        <f aca="false">IF($A2032&lt;200,"",AVERAGE($E1983:$E2032)/AVERAGE($E1833:$E2032)-1)</f>
        <v>0.105793508344437</v>
      </c>
      <c r="AB2032" s="59" t="n">
        <f aca="false">LOOKUP($B2032,07_L1政策步階!$A$4:$A$14,07_L1政策步階!$C$4:$C$14)</f>
        <v>0</v>
      </c>
      <c r="AC2032" s="57"/>
      <c r="AD2032" s="57"/>
      <c r="AE2032" s="57"/>
      <c r="AF2032" s="57"/>
      <c r="AG2032" s="57"/>
      <c r="AH2032" s="57"/>
      <c r="AI2032" s="57"/>
      <c r="AJ2032" s="57"/>
      <c r="AK2032" s="57"/>
      <c r="AL2032" s="59" t="n">
        <f aca="false">IF(ISNUMBER($AA2032),IF($AA2032&gt;=0.005,100,IF($AA2032&gt;=-0.015,50,0)),"")</f>
        <v>100</v>
      </c>
      <c r="AM2032" s="59" t="n">
        <f aca="false">IF(ISNUMBER($AB2032),IF($AB2032=1,100,IF($AB2032=0,50,0)),"")</f>
        <v>50</v>
      </c>
      <c r="AN2032" s="0" t="str">
        <f aca="false">IF(ISNUMBER($AC2032),IF($AC2032&gt;=0.001,100,IF($AC2032&gt;=-0.003,50,0)),"")</f>
        <v/>
      </c>
      <c r="AO2032" s="0" t="str">
        <f aca="false">IF(ISNUMBER($AD2032),IF($AD2032&gt;=0.04,100,IF($AD2032&gt;=0,50,0)),"")</f>
        <v/>
      </c>
      <c r="AP2032" s="0" t="str">
        <f aca="false">IF(ISNUMBER($AE2032),IF($AE2032&gt;=25,100,IF($AE2032&gt;=-75,50,0)),"")</f>
        <v/>
      </c>
      <c r="AQ2032" s="0" t="str">
        <f aca="false">IF(ISNUMBER($AF2032),IF($AF2032&gt;0,100,IF($AF2032&gt;=-50,50,0)),"")</f>
        <v/>
      </c>
      <c r="AR2032" s="0" t="str">
        <f aca="false">IF(ISNUMBER($AG2032),IF($AG2032=1,100,IF($AG2032=0,50,0)),"")</f>
        <v/>
      </c>
      <c r="AS2032" s="0" t="str">
        <f aca="false">IF(ISNUMBER($AH2032),IF($AH2032&lt;0,100,IF($AH2032&lt;=20,50,0)),"")</f>
        <v/>
      </c>
      <c r="AT2032" s="0" t="str">
        <f aca="false">IF(ISNUMBER($AI2032),IF($AI2032&lt;0.95,100,IF($AI2032&lt;=1,50,0)),"")</f>
        <v/>
      </c>
      <c r="AU2032" s="0" t="str">
        <f aca="false">IF(ISNUMBER($AJ2032),IF($AJ2032&lt;30,0,IF($AJ2032&lt;40,50,IF($AJ2032&lt;=90,100,50))),"")</f>
        <v/>
      </c>
      <c r="AV2032" s="0" t="str">
        <f aca="false">IF(ISNUMBER($AK2032),IF($AK2032&gt;-0.2,100,IF($AK2032&gt;=-0.4,50,0)),"")</f>
        <v/>
      </c>
      <c r="AW2032" s="59" t="n">
        <f aca="false">01_指標庫!$H$4*ISNUMBER($F2032)+01_指標庫!$H$5*ISNUMBER($AA2032)+01_指標庫!$H$6*ISNUMBER($G2032)+01_指標庫!$H$7*ISNUMBER($H2032)+01_指標庫!$H$8*ISNUMBER($AF2032)+01_指標庫!$H$9*ISNUMBER($AG2032)+01_指標庫!$H$10*ISNUMBER($AB2032)+01_指標庫!$H$11*ISNUMBER($AC2032)+01_指標庫!$H$12*ISNUMBER($AD2032)+01_指標庫!$H$13*ISNUMBER($AE2032)+01_指標庫!$H$14*ISNUMBER($I2032)+01_指標庫!$H$15*ISNUMBER($AH2032)+01_指標庫!$H$16*ISNUMBER($K2032)+01_指標庫!$H$17*ISNUMBER($AI2032)+01_指標庫!$H$18*ISNUMBER($AJ2032)+01_指標庫!$H$19*ISNUMBER($AK2032)+01_指標庫!$H$20*ISNUMBER($BB2032)+01_指標庫!$H$21*ISNUMBER($BC2032)</f>
        <v>51</v>
      </c>
      <c r="AX2032" s="59" t="n">
        <f aca="false">IF(AW2032=0,50,ROUND((01_指標庫!$H$4*IF(ISNUMBER($F2032),L2032,0)+01_指標庫!$H$5*IF(ISNUMBER($AA2032),AL2032,0)+01_指標庫!$H$6*IF(ISNUMBER($G2032),M2032,0)+01_指標庫!$H$7*IF(ISNUMBER($H2032),N2032,0)+01_指標庫!$H$8*IF(ISNUMBER($AF2032),AQ2032,0)+01_指標庫!$H$9*IF(ISNUMBER($AG2032),AR2032,0)+01_指標庫!$H$10*IF(ISNUMBER($AB2032),AM2032,0)+01_指標庫!$H$11*IF(ISNUMBER($AC2032),AN2032,0)+01_指標庫!$H$12*IF(ISNUMBER($AD2032),AO2032,0)+01_指標庫!$H$13*IF(ISNUMBER($AE2032),AP2032,0)+01_指標庫!$H$14*IF(ISNUMBER($I2032),O2032,0)+01_指標庫!$H$15*IF(ISNUMBER($AH2032),AS2032,0)+01_指標庫!$H$16*IF(ISNUMBER($K2032),P2032,0)+01_指標庫!$H$17*IF(ISNUMBER($AI2032),AT2032,0)+01_指標庫!$H$18*IF(ISNUMBER($AJ2032),AU2032,0)+01_指標庫!$H$19*IF(ISNUMBER($AK2032),AV2032,0)+01_指標庫!$H$20*IF(ISNUMBER($BB2032),BB2032,0)+01_指標庫!$H$21*IF(ISNUMBER($BC2032),BC2032,0))/AW2032,1))</f>
        <v>75.5</v>
      </c>
      <c r="AY2032" s="60"/>
      <c r="AZ2032" s="60"/>
      <c r="BA2032" s="58" t="n">
        <f aca="false">AVERAGE($E2028:$E2032)/AVERAGE($E2023:$E2032)-1</f>
        <v>-0.0199728001212333</v>
      </c>
      <c r="BB2032" s="59" t="n">
        <f aca="false">IF(ISNUMBER($BA2032),IF(OR($S2032&lt;=-0.03,$BA2032&lt;-0.003),0,IF(OR($S2032&lt;=-0.02,$BA2032&lt;0.01),50,100)),"")</f>
        <v>0</v>
      </c>
      <c r="BC2032" s="0" t="str">
        <f aca="false">IF(OR(COUNT($AZ2032)=0,COUNT($AZ2031)=0),"",IF(OR($AY2032/$AZ2031-1&lt;=-0.03,$AZ2032/$AZ2031-1&lt;=-0.045,IF(COUNT($AZ2023:$AZ2032)=10,AVERAGE($AZ2028:$AZ2032)/AVERAGE($AZ2023:$AZ2032)-1&lt;-0.01,FALSE())),0,IF(OR($AZ2032/$AZ2031-1&lt;=-0.02,IF(COUNT($AZ2023:$AZ2032)=10,AVERAGE($AZ2028:$AZ2032)/AVERAGE($AZ2023:$AZ2032)-1&lt;0.005,FALSE())),50,100)))</f>
        <v/>
      </c>
    </row>
    <row r="2033" customFormat="false" ht="15" hidden="false" customHeight="true" outlineLevel="0" collapsed="false">
      <c r="A2033" s="47" t="n">
        <v>2029</v>
      </c>
      <c r="B2033" s="48" t="n">
        <v>45504</v>
      </c>
      <c r="C2033" s="47" t="n">
        <v>2024</v>
      </c>
      <c r="D2033" s="49" t="s">
        <v>238</v>
      </c>
      <c r="E2033" s="50" t="n">
        <v>19362.43</v>
      </c>
      <c r="F2033" s="51" t="n">
        <v>0.099666</v>
      </c>
      <c r="G2033" s="51" t="n">
        <v>-0.063503</v>
      </c>
      <c r="H2033" s="52" t="n">
        <v>0.8776</v>
      </c>
      <c r="I2033" s="53" t="n">
        <v>325</v>
      </c>
      <c r="J2033" s="47" t="s">
        <v>235</v>
      </c>
      <c r="K2033" s="54" t="n">
        <v>16.36</v>
      </c>
      <c r="L2033" s="55" t="n">
        <f aca="false">IF(COUNT(F2033)=0,50,IF(F2033&gt;=0,100,IF(F2033&gt;=-0.02,50,0)))</f>
        <v>100</v>
      </c>
      <c r="M2033" s="55" t="n">
        <f aca="false">IF(COUNT(G2033)=0,50,IF(G2033&gt;-0.06,100,IF(G2033&gt;-0.15,50,0)))</f>
        <v>50</v>
      </c>
      <c r="N2033" s="55" t="n">
        <f aca="false">IF(COUNT(H2033)=0,50,IF(H2033&gt;=0.6,100,IF(H2033&gt;=0.4,50,0)))</f>
        <v>100</v>
      </c>
      <c r="O2033" s="55" t="n">
        <f aca="false">IF(COUNT(I2033)=0,50,IF(J2033="proxy_vix",50,IF(I2033&lt;350,100,IF(I2033&lt;=450,50,0))))</f>
        <v>100</v>
      </c>
      <c r="P2033" s="55" t="n">
        <f aca="false">IF(COUNT(K2033)=0,50,IF(K2033&lt;20,100,IF(K2033&lt;=25,50,0)))</f>
        <v>100</v>
      </c>
      <c r="Q2033" s="54"/>
      <c r="R2033" s="47"/>
      <c r="S2033" s="51" t="n">
        <f aca="false">$E2033/$E2032-1</f>
        <v>0.0301208697257487</v>
      </c>
      <c r="T2033" s="56" t="n">
        <f aca="false">$K2033/$K2032-1</f>
        <v>-0.0751837196156021</v>
      </c>
      <c r="V2033" s="57"/>
      <c r="W2033" s="57"/>
      <c r="Y2033" s="1" t="str">
        <f aca="false">IF(AX2033&gt;=70,"EASY",IF(AX2033&gt;40,"UNCERTAIN","HARD"))</f>
        <v>EASY</v>
      </c>
      <c r="AA2033" s="58" t="n">
        <f aca="false">IF($A2033&lt;200,"",AVERAGE($E1984:$E2033)/AVERAGE($E1834:$E2033)-1)</f>
        <v>0.105408568413462</v>
      </c>
      <c r="AB2033" s="59" t="n">
        <f aca="false">LOOKUP($B2033,07_L1政策步階!$A$4:$A$14,07_L1政策步階!$C$4:$C$14)</f>
        <v>0</v>
      </c>
      <c r="AC2033" s="57"/>
      <c r="AD2033" s="57"/>
      <c r="AE2033" s="57"/>
      <c r="AF2033" s="57"/>
      <c r="AG2033" s="57"/>
      <c r="AH2033" s="57"/>
      <c r="AI2033" s="57"/>
      <c r="AJ2033" s="57"/>
      <c r="AK2033" s="57"/>
      <c r="AL2033" s="59" t="n">
        <f aca="false">IF(ISNUMBER($AA2033),IF($AA2033&gt;=0.005,100,IF($AA2033&gt;=-0.015,50,0)),"")</f>
        <v>100</v>
      </c>
      <c r="AM2033" s="59" t="n">
        <f aca="false">IF(ISNUMBER($AB2033),IF($AB2033=1,100,IF($AB2033=0,50,0)),"")</f>
        <v>50</v>
      </c>
      <c r="AN2033" s="0" t="str">
        <f aca="false">IF(ISNUMBER($AC2033),IF($AC2033&gt;=0.001,100,IF($AC2033&gt;=-0.003,50,0)),"")</f>
        <v/>
      </c>
      <c r="AO2033" s="0" t="str">
        <f aca="false">IF(ISNUMBER($AD2033),IF($AD2033&gt;=0.04,100,IF($AD2033&gt;=0,50,0)),"")</f>
        <v/>
      </c>
      <c r="AP2033" s="0" t="str">
        <f aca="false">IF(ISNUMBER($AE2033),IF($AE2033&gt;=25,100,IF($AE2033&gt;=-75,50,0)),"")</f>
        <v/>
      </c>
      <c r="AQ2033" s="0" t="str">
        <f aca="false">IF(ISNUMBER($AF2033),IF($AF2033&gt;0,100,IF($AF2033&gt;=-50,50,0)),"")</f>
        <v/>
      </c>
      <c r="AR2033" s="0" t="str">
        <f aca="false">IF(ISNUMBER($AG2033),IF($AG2033=1,100,IF($AG2033=0,50,0)),"")</f>
        <v/>
      </c>
      <c r="AS2033" s="0" t="str">
        <f aca="false">IF(ISNUMBER($AH2033),IF($AH2033&lt;0,100,IF($AH2033&lt;=20,50,0)),"")</f>
        <v/>
      </c>
      <c r="AT2033" s="0" t="str">
        <f aca="false">IF(ISNUMBER($AI2033),IF($AI2033&lt;0.95,100,IF($AI2033&lt;=1,50,0)),"")</f>
        <v/>
      </c>
      <c r="AU2033" s="0" t="str">
        <f aca="false">IF(ISNUMBER($AJ2033),IF($AJ2033&lt;30,0,IF($AJ2033&lt;40,50,IF($AJ2033&lt;=90,100,50))),"")</f>
        <v/>
      </c>
      <c r="AV2033" s="0" t="str">
        <f aca="false">IF(ISNUMBER($AK2033),IF($AK2033&gt;-0.2,100,IF($AK2033&gt;=-0.4,50,0)),"")</f>
        <v/>
      </c>
      <c r="AW2033" s="59" t="n">
        <f aca="false">01_指標庫!$H$4*ISNUMBER($F2033)+01_指標庫!$H$5*ISNUMBER($AA2033)+01_指標庫!$H$6*ISNUMBER($G2033)+01_指標庫!$H$7*ISNUMBER($H2033)+01_指標庫!$H$8*ISNUMBER($AF2033)+01_指標庫!$H$9*ISNUMBER($AG2033)+01_指標庫!$H$10*ISNUMBER($AB2033)+01_指標庫!$H$11*ISNUMBER($AC2033)+01_指標庫!$H$12*ISNUMBER($AD2033)+01_指標庫!$H$13*ISNUMBER($AE2033)+01_指標庫!$H$14*ISNUMBER($I2033)+01_指標庫!$H$15*ISNUMBER($AH2033)+01_指標庫!$H$16*ISNUMBER($K2033)+01_指標庫!$H$17*ISNUMBER($AI2033)+01_指標庫!$H$18*ISNUMBER($AJ2033)+01_指標庫!$H$19*ISNUMBER($AK2033)+01_指標庫!$H$20*ISNUMBER($BB2033)+01_指標庫!$H$21*ISNUMBER($BC2033)</f>
        <v>51</v>
      </c>
      <c r="AX2033" s="59" t="n">
        <f aca="false">IF(AW2033=0,50,ROUND((01_指標庫!$H$4*IF(ISNUMBER($F2033),L2033,0)+01_指標庫!$H$5*IF(ISNUMBER($AA2033),AL2033,0)+01_指標庫!$H$6*IF(ISNUMBER($G2033),M2033,0)+01_指標庫!$H$7*IF(ISNUMBER($H2033),N2033,0)+01_指標庫!$H$8*IF(ISNUMBER($AF2033),AQ2033,0)+01_指標庫!$H$9*IF(ISNUMBER($AG2033),AR2033,0)+01_指標庫!$H$10*IF(ISNUMBER($AB2033),AM2033,0)+01_指標庫!$H$11*IF(ISNUMBER($AC2033),AN2033,0)+01_指標庫!$H$12*IF(ISNUMBER($AD2033),AO2033,0)+01_指標庫!$H$13*IF(ISNUMBER($AE2033),AP2033,0)+01_指標庫!$H$14*IF(ISNUMBER($I2033),O2033,0)+01_指標庫!$H$15*IF(ISNUMBER($AH2033),AS2033,0)+01_指標庫!$H$16*IF(ISNUMBER($K2033),P2033,0)+01_指標庫!$H$17*IF(ISNUMBER($AI2033),AT2033,0)+01_指標庫!$H$18*IF(ISNUMBER($AJ2033),AU2033,0)+01_指標庫!$H$19*IF(ISNUMBER($AK2033),AV2033,0)+01_指標庫!$H$20*IF(ISNUMBER($BB2033),BB2033,0)+01_指標庫!$H$21*IF(ISNUMBER($BC2033),BC2033,0))/AW2033,1))</f>
        <v>75.5</v>
      </c>
      <c r="AY2033" s="60"/>
      <c r="AZ2033" s="60"/>
      <c r="BA2033" s="58" t="n">
        <f aca="false">AVERAGE($E2029:$E2033)/AVERAGE($E2024:$E2033)-1</f>
        <v>-0.0143325059688535</v>
      </c>
      <c r="BB2033" s="59" t="n">
        <f aca="false">IF(ISNUMBER($BA2033),IF(OR($S2033&lt;=-0.03,$BA2033&lt;-0.003),0,IF(OR($S2033&lt;=-0.02,$BA2033&lt;0.01),50,100)),"")</f>
        <v>0</v>
      </c>
      <c r="BC2033" s="0" t="str">
        <f aca="false">IF(OR(COUNT($AZ2033)=0,COUNT($AZ2032)=0),"",IF(OR($AY2033/$AZ2032-1&lt;=-0.03,$AZ2033/$AZ2032-1&lt;=-0.045,IF(COUNT($AZ2024:$AZ2033)=10,AVERAGE($AZ2029:$AZ2033)/AVERAGE($AZ2024:$AZ2033)-1&lt;-0.01,FALSE())),0,IF(OR($AZ2033/$AZ2032-1&lt;=-0.02,IF(COUNT($AZ2024:$AZ2033)=10,AVERAGE($AZ2029:$AZ2033)/AVERAGE($AZ2024:$AZ2033)-1&lt;0.005,FALSE())),50,100)))</f>
        <v/>
      </c>
    </row>
    <row r="2034" customFormat="false" ht="15" hidden="false" customHeight="true" outlineLevel="0" collapsed="false">
      <c r="A2034" s="47" t="n">
        <v>2030</v>
      </c>
      <c r="B2034" s="48" t="n">
        <v>45505</v>
      </c>
      <c r="C2034" s="47" t="n">
        <v>2024</v>
      </c>
      <c r="D2034" s="49" t="s">
        <v>239</v>
      </c>
      <c r="E2034" s="50" t="n">
        <v>18890.39</v>
      </c>
      <c r="F2034" s="51" t="n">
        <v>0.071672</v>
      </c>
      <c r="G2034" s="51" t="n">
        <v>-0.086334</v>
      </c>
      <c r="H2034" s="52" t="n">
        <v>0.7959</v>
      </c>
      <c r="I2034" s="53" t="n">
        <v>335</v>
      </c>
      <c r="J2034" s="47" t="s">
        <v>235</v>
      </c>
      <c r="K2034" s="54" t="n">
        <v>18.59</v>
      </c>
      <c r="L2034" s="55" t="n">
        <f aca="false">IF(COUNT(F2034)=0,50,IF(F2034&gt;=0,100,IF(F2034&gt;=-0.02,50,0)))</f>
        <v>100</v>
      </c>
      <c r="M2034" s="55" t="n">
        <f aca="false">IF(COUNT(G2034)=0,50,IF(G2034&gt;-0.06,100,IF(G2034&gt;-0.15,50,0)))</f>
        <v>50</v>
      </c>
      <c r="N2034" s="55" t="n">
        <f aca="false">IF(COUNT(H2034)=0,50,IF(H2034&gt;=0.6,100,IF(H2034&gt;=0.4,50,0)))</f>
        <v>100</v>
      </c>
      <c r="O2034" s="55" t="n">
        <f aca="false">IF(COUNT(I2034)=0,50,IF(J2034="proxy_vix",50,IF(I2034&lt;350,100,IF(I2034&lt;=450,50,0))))</f>
        <v>100</v>
      </c>
      <c r="P2034" s="55" t="n">
        <f aca="false">IF(COUNT(K2034)=0,50,IF(K2034&lt;20,100,IF(K2034&lt;=25,50,0)))</f>
        <v>100</v>
      </c>
      <c r="Q2034" s="54"/>
      <c r="R2034" s="47"/>
      <c r="S2034" s="51" t="n">
        <f aca="false">$E2034/$E2033-1</f>
        <v>-0.0243791714159846</v>
      </c>
      <c r="T2034" s="56" t="n">
        <f aca="false">$K2034/$K2033-1</f>
        <v>0.136308068459658</v>
      </c>
      <c r="V2034" s="57"/>
      <c r="W2034" s="57"/>
      <c r="Y2034" s="1" t="str">
        <f aca="false">IF(AX2034&gt;=70,"EASY",IF(AX2034&gt;40,"UNCERTAIN","HARD"))</f>
        <v>EASY</v>
      </c>
      <c r="AA2034" s="58" t="n">
        <f aca="false">IF($A2034&lt;200,"",AVERAGE($E1985:$E2034)/AVERAGE($E1835:$E2034)-1)</f>
        <v>0.104432492296264</v>
      </c>
      <c r="AB2034" s="59" t="n">
        <f aca="false">LOOKUP($B2034,07_L1政策步階!$A$4:$A$14,07_L1政策步階!$C$4:$C$14)</f>
        <v>0</v>
      </c>
      <c r="AC2034" s="57"/>
      <c r="AD2034" s="57"/>
      <c r="AE2034" s="57"/>
      <c r="AF2034" s="57"/>
      <c r="AG2034" s="57"/>
      <c r="AH2034" s="57"/>
      <c r="AI2034" s="57"/>
      <c r="AJ2034" s="57"/>
      <c r="AK2034" s="57"/>
      <c r="AL2034" s="59" t="n">
        <f aca="false">IF(ISNUMBER($AA2034),IF($AA2034&gt;=0.005,100,IF($AA2034&gt;=-0.015,50,0)),"")</f>
        <v>100</v>
      </c>
      <c r="AM2034" s="59" t="n">
        <f aca="false">IF(ISNUMBER($AB2034),IF($AB2034=1,100,IF($AB2034=0,50,0)),"")</f>
        <v>50</v>
      </c>
      <c r="AN2034" s="0" t="str">
        <f aca="false">IF(ISNUMBER($AC2034),IF($AC2034&gt;=0.001,100,IF($AC2034&gt;=-0.003,50,0)),"")</f>
        <v/>
      </c>
      <c r="AO2034" s="0" t="str">
        <f aca="false">IF(ISNUMBER($AD2034),IF($AD2034&gt;=0.04,100,IF($AD2034&gt;=0,50,0)),"")</f>
        <v/>
      </c>
      <c r="AP2034" s="0" t="str">
        <f aca="false">IF(ISNUMBER($AE2034),IF($AE2034&gt;=25,100,IF($AE2034&gt;=-75,50,0)),"")</f>
        <v/>
      </c>
      <c r="AQ2034" s="0" t="str">
        <f aca="false">IF(ISNUMBER($AF2034),IF($AF2034&gt;0,100,IF($AF2034&gt;=-50,50,0)),"")</f>
        <v/>
      </c>
      <c r="AR2034" s="0" t="str">
        <f aca="false">IF(ISNUMBER($AG2034),IF($AG2034=1,100,IF($AG2034=0,50,0)),"")</f>
        <v/>
      </c>
      <c r="AS2034" s="0" t="str">
        <f aca="false">IF(ISNUMBER($AH2034),IF($AH2034&lt;0,100,IF($AH2034&lt;=20,50,0)),"")</f>
        <v/>
      </c>
      <c r="AT2034" s="0" t="str">
        <f aca="false">IF(ISNUMBER($AI2034),IF($AI2034&lt;0.95,100,IF($AI2034&lt;=1,50,0)),"")</f>
        <v/>
      </c>
      <c r="AU2034" s="0" t="str">
        <f aca="false">IF(ISNUMBER($AJ2034),IF($AJ2034&lt;30,0,IF($AJ2034&lt;40,50,IF($AJ2034&lt;=90,100,50))),"")</f>
        <v/>
      </c>
      <c r="AV2034" s="0" t="str">
        <f aca="false">IF(ISNUMBER($AK2034),IF($AK2034&gt;-0.2,100,IF($AK2034&gt;=-0.4,50,0)),"")</f>
        <v/>
      </c>
      <c r="AW2034" s="59" t="n">
        <f aca="false">01_指標庫!$H$4*ISNUMBER($F2034)+01_指標庫!$H$5*ISNUMBER($AA2034)+01_指標庫!$H$6*ISNUMBER($G2034)+01_指標庫!$H$7*ISNUMBER($H2034)+01_指標庫!$H$8*ISNUMBER($AF2034)+01_指標庫!$H$9*ISNUMBER($AG2034)+01_指標庫!$H$10*ISNUMBER($AB2034)+01_指標庫!$H$11*ISNUMBER($AC2034)+01_指標庫!$H$12*ISNUMBER($AD2034)+01_指標庫!$H$13*ISNUMBER($AE2034)+01_指標庫!$H$14*ISNUMBER($I2034)+01_指標庫!$H$15*ISNUMBER($AH2034)+01_指標庫!$H$16*ISNUMBER($K2034)+01_指標庫!$H$17*ISNUMBER($AI2034)+01_指標庫!$H$18*ISNUMBER($AJ2034)+01_指標庫!$H$19*ISNUMBER($AK2034)+01_指標庫!$H$20*ISNUMBER($BB2034)+01_指標庫!$H$21*ISNUMBER($BC2034)</f>
        <v>51</v>
      </c>
      <c r="AX2034" s="59" t="n">
        <f aca="false">IF(AW2034=0,50,ROUND((01_指標庫!$H$4*IF(ISNUMBER($F2034),L2034,0)+01_指標庫!$H$5*IF(ISNUMBER($AA2034),AL2034,0)+01_指標庫!$H$6*IF(ISNUMBER($G2034),M2034,0)+01_指標庫!$H$7*IF(ISNUMBER($H2034),N2034,0)+01_指標庫!$H$8*IF(ISNUMBER($AF2034),AQ2034,0)+01_指標庫!$H$9*IF(ISNUMBER($AG2034),AR2034,0)+01_指標庫!$H$10*IF(ISNUMBER($AB2034),AM2034,0)+01_指標庫!$H$11*IF(ISNUMBER($AC2034),AN2034,0)+01_指標庫!$H$12*IF(ISNUMBER($AD2034),AO2034,0)+01_指標庫!$H$13*IF(ISNUMBER($AE2034),AP2034,0)+01_指標庫!$H$14*IF(ISNUMBER($I2034),O2034,0)+01_指標庫!$H$15*IF(ISNUMBER($AH2034),AS2034,0)+01_指標庫!$H$16*IF(ISNUMBER($K2034),P2034,0)+01_指標庫!$H$17*IF(ISNUMBER($AI2034),AT2034,0)+01_指標庫!$H$18*IF(ISNUMBER($AJ2034),AU2034,0)+01_指標庫!$H$19*IF(ISNUMBER($AK2034),AV2034,0)+01_指標庫!$H$20*IF(ISNUMBER($BB2034),BB2034,0)+01_指標庫!$H$21*IF(ISNUMBER($BC2034),BC2034,0))/AW2034,1))</f>
        <v>75.5</v>
      </c>
      <c r="AY2034" s="60"/>
      <c r="AZ2034" s="60"/>
      <c r="BA2034" s="58" t="n">
        <f aca="false">AVERAGE($E2030:$E2034)/AVERAGE($E2025:$E2034)-1</f>
        <v>-0.00952944958912005</v>
      </c>
      <c r="BB2034" s="59" t="n">
        <f aca="false">IF(ISNUMBER($BA2034),IF(OR($S2034&lt;=-0.03,$BA2034&lt;-0.003),0,IF(OR($S2034&lt;=-0.02,$BA2034&lt;0.01),50,100)),"")</f>
        <v>0</v>
      </c>
      <c r="BC2034" s="0" t="str">
        <f aca="false">IF(OR(COUNT($AZ2034)=0,COUNT($AZ2033)=0),"",IF(OR($AY2034/$AZ2033-1&lt;=-0.03,$AZ2034/$AZ2033-1&lt;=-0.045,IF(COUNT($AZ2025:$AZ2034)=10,AVERAGE($AZ2030:$AZ2034)/AVERAGE($AZ2025:$AZ2034)-1&lt;-0.01,FALSE())),0,IF(OR($AZ2034/$AZ2033-1&lt;=-0.02,IF(COUNT($AZ2025:$AZ2034)=10,AVERAGE($AZ2030:$AZ2034)/AVERAGE($AZ2025:$AZ2034)-1&lt;0.005,FALSE())),50,100)))</f>
        <v/>
      </c>
    </row>
    <row r="2035" customFormat="false" ht="15" hidden="false" customHeight="true" outlineLevel="0" collapsed="false">
      <c r="A2035" s="47" t="n">
        <v>2031</v>
      </c>
      <c r="B2035" s="48" t="n">
        <v>45506</v>
      </c>
      <c r="C2035" s="47" t="n">
        <v>2024</v>
      </c>
      <c r="D2035" s="49" t="s">
        <v>234</v>
      </c>
      <c r="E2035" s="50" t="n">
        <v>18440.85</v>
      </c>
      <c r="F2035" s="51" t="n">
        <v>0.0452</v>
      </c>
      <c r="G2035" s="51" t="n">
        <v>-0.108077</v>
      </c>
      <c r="H2035" s="52" t="n">
        <v>0.6122</v>
      </c>
      <c r="I2035" s="53" t="n">
        <v>372</v>
      </c>
      <c r="J2035" s="47" t="s">
        <v>235</v>
      </c>
      <c r="K2035" s="54" t="n">
        <v>23.39</v>
      </c>
      <c r="L2035" s="55" t="n">
        <f aca="false">IF(COUNT(F2035)=0,50,IF(F2035&gt;=0,100,IF(F2035&gt;=-0.02,50,0)))</f>
        <v>100</v>
      </c>
      <c r="M2035" s="55" t="n">
        <f aca="false">IF(COUNT(G2035)=0,50,IF(G2035&gt;-0.06,100,IF(G2035&gt;-0.15,50,0)))</f>
        <v>50</v>
      </c>
      <c r="N2035" s="55" t="n">
        <f aca="false">IF(COUNT(H2035)=0,50,IF(H2035&gt;=0.6,100,IF(H2035&gt;=0.4,50,0)))</f>
        <v>100</v>
      </c>
      <c r="O2035" s="55" t="n">
        <f aca="false">IF(COUNT(I2035)=0,50,IF(J2035="proxy_vix",50,IF(I2035&lt;350,100,IF(I2035&lt;=450,50,0))))</f>
        <v>50</v>
      </c>
      <c r="P2035" s="55" t="n">
        <f aca="false">IF(COUNT(K2035)=0,50,IF(K2035&lt;20,100,IF(K2035&lt;=25,50,0)))</f>
        <v>50</v>
      </c>
      <c r="Q2035" s="54"/>
      <c r="R2035" s="47"/>
      <c r="S2035" s="51" t="n">
        <f aca="false">$E2035/$E2034-1</f>
        <v>-0.0237972852863282</v>
      </c>
      <c r="T2035" s="56" t="n">
        <f aca="false">$K2035/$K2034-1</f>
        <v>0.258203335126412</v>
      </c>
      <c r="V2035" s="57"/>
      <c r="W2035" s="57"/>
      <c r="Y2035" s="1" t="str">
        <f aca="false">IF(AX2035&gt;=70,"EASY",IF(AX2035&gt;40,"UNCERTAIN","HARD"))</f>
        <v>UNCERTAIN</v>
      </c>
      <c r="AA2035" s="58" t="n">
        <f aca="false">IF($A2035&lt;200,"",AVERAGE($E1986:$E2035)/AVERAGE($E1836:$E2035)-1)</f>
        <v>0.103100202196045</v>
      </c>
      <c r="AB2035" s="59" t="n">
        <f aca="false">LOOKUP($B2035,07_L1政策步階!$A$4:$A$14,07_L1政策步階!$C$4:$C$14)</f>
        <v>0</v>
      </c>
      <c r="AC2035" s="57"/>
      <c r="AD2035" s="57"/>
      <c r="AE2035" s="57"/>
      <c r="AF2035" s="57"/>
      <c r="AG2035" s="57"/>
      <c r="AH2035" s="57"/>
      <c r="AI2035" s="57"/>
      <c r="AJ2035" s="57"/>
      <c r="AK2035" s="57"/>
      <c r="AL2035" s="59" t="n">
        <f aca="false">IF(ISNUMBER($AA2035),IF($AA2035&gt;=0.005,100,IF($AA2035&gt;=-0.015,50,0)),"")</f>
        <v>100</v>
      </c>
      <c r="AM2035" s="59" t="n">
        <f aca="false">IF(ISNUMBER($AB2035),IF($AB2035=1,100,IF($AB2035=0,50,0)),"")</f>
        <v>50</v>
      </c>
      <c r="AN2035" s="0" t="str">
        <f aca="false">IF(ISNUMBER($AC2035),IF($AC2035&gt;=0.001,100,IF($AC2035&gt;=-0.003,50,0)),"")</f>
        <v/>
      </c>
      <c r="AO2035" s="0" t="str">
        <f aca="false">IF(ISNUMBER($AD2035),IF($AD2035&gt;=0.04,100,IF($AD2035&gt;=0,50,0)),"")</f>
        <v/>
      </c>
      <c r="AP2035" s="0" t="str">
        <f aca="false">IF(ISNUMBER($AE2035),IF($AE2035&gt;=25,100,IF($AE2035&gt;=-75,50,0)),"")</f>
        <v/>
      </c>
      <c r="AQ2035" s="0" t="str">
        <f aca="false">IF(ISNUMBER($AF2035),IF($AF2035&gt;0,100,IF($AF2035&gt;=-50,50,0)),"")</f>
        <v/>
      </c>
      <c r="AR2035" s="0" t="str">
        <f aca="false">IF(ISNUMBER($AG2035),IF($AG2035=1,100,IF($AG2035=0,50,0)),"")</f>
        <v/>
      </c>
      <c r="AS2035" s="0" t="str">
        <f aca="false">IF(ISNUMBER($AH2035),IF($AH2035&lt;0,100,IF($AH2035&lt;=20,50,0)),"")</f>
        <v/>
      </c>
      <c r="AT2035" s="0" t="str">
        <f aca="false">IF(ISNUMBER($AI2035),IF($AI2035&lt;0.95,100,IF($AI2035&lt;=1,50,0)),"")</f>
        <v/>
      </c>
      <c r="AU2035" s="0" t="str">
        <f aca="false">IF(ISNUMBER($AJ2035),IF($AJ2035&lt;30,0,IF($AJ2035&lt;40,50,IF($AJ2035&lt;=90,100,50))),"")</f>
        <v/>
      </c>
      <c r="AV2035" s="0" t="str">
        <f aca="false">IF(ISNUMBER($AK2035),IF($AK2035&gt;-0.2,100,IF($AK2035&gt;=-0.4,50,0)),"")</f>
        <v/>
      </c>
      <c r="AW2035" s="59" t="n">
        <f aca="false">01_指標庫!$H$4*ISNUMBER($F2035)+01_指標庫!$H$5*ISNUMBER($AA2035)+01_指標庫!$H$6*ISNUMBER($G2035)+01_指標庫!$H$7*ISNUMBER($H2035)+01_指標庫!$H$8*ISNUMBER($AF2035)+01_指標庫!$H$9*ISNUMBER($AG2035)+01_指標庫!$H$10*ISNUMBER($AB2035)+01_指標庫!$H$11*ISNUMBER($AC2035)+01_指標庫!$H$12*ISNUMBER($AD2035)+01_指標庫!$H$13*ISNUMBER($AE2035)+01_指標庫!$H$14*ISNUMBER($I2035)+01_指標庫!$H$15*ISNUMBER($AH2035)+01_指標庫!$H$16*ISNUMBER($K2035)+01_指標庫!$H$17*ISNUMBER($AI2035)+01_指標庫!$H$18*ISNUMBER($AJ2035)+01_指標庫!$H$19*ISNUMBER($AK2035)+01_指標庫!$H$20*ISNUMBER($BB2035)+01_指標庫!$H$21*ISNUMBER($BC2035)</f>
        <v>51</v>
      </c>
      <c r="AX2035" s="59" t="n">
        <f aca="false">IF(AW2035=0,50,ROUND((01_指標庫!$H$4*IF(ISNUMBER($F2035),L2035,0)+01_指標庫!$H$5*IF(ISNUMBER($AA2035),AL2035,0)+01_指標庫!$H$6*IF(ISNUMBER($G2035),M2035,0)+01_指標庫!$H$7*IF(ISNUMBER($H2035),N2035,0)+01_指標庫!$H$8*IF(ISNUMBER($AF2035),AQ2035,0)+01_指標庫!$H$9*IF(ISNUMBER($AG2035),AR2035,0)+01_指標庫!$H$10*IF(ISNUMBER($AB2035),AM2035,0)+01_指標庫!$H$11*IF(ISNUMBER($AC2035),AN2035,0)+01_指標庫!$H$12*IF(ISNUMBER($AD2035),AO2035,0)+01_指標庫!$H$13*IF(ISNUMBER($AE2035),AP2035,0)+01_指標庫!$H$14*IF(ISNUMBER($I2035),O2035,0)+01_指標庫!$H$15*IF(ISNUMBER($AH2035),AS2035,0)+01_指標庫!$H$16*IF(ISNUMBER($K2035),P2035,0)+01_指標庫!$H$17*IF(ISNUMBER($AI2035),AT2035,0)+01_指標庫!$H$18*IF(ISNUMBER($AJ2035),AU2035,0)+01_指標庫!$H$19*IF(ISNUMBER($AK2035),AV2035,0)+01_指標庫!$H$20*IF(ISNUMBER($BB2035),BB2035,0)+01_指標庫!$H$21*IF(ISNUMBER($BC2035),BC2035,0))/AW2035,1))</f>
        <v>61.8</v>
      </c>
      <c r="AY2035" s="60"/>
      <c r="AZ2035" s="60"/>
      <c r="BA2035" s="58" t="n">
        <f aca="false">AVERAGE($E2031:$E2035)/AVERAGE($E2026:$E2035)-1</f>
        <v>-0.0100223926850737</v>
      </c>
      <c r="BB2035" s="59" t="n">
        <f aca="false">IF(ISNUMBER($BA2035),IF(OR($S2035&lt;=-0.03,$BA2035&lt;-0.003),0,IF(OR($S2035&lt;=-0.02,$BA2035&lt;0.01),50,100)),"")</f>
        <v>0</v>
      </c>
      <c r="BC2035" s="0" t="str">
        <f aca="false">IF(OR(COUNT($AZ2035)=0,COUNT($AZ2034)=0),"",IF(OR($AY2035/$AZ2034-1&lt;=-0.03,$AZ2035/$AZ2034-1&lt;=-0.045,IF(COUNT($AZ2026:$AZ2035)=10,AVERAGE($AZ2031:$AZ2035)/AVERAGE($AZ2026:$AZ2035)-1&lt;-0.01,FALSE())),0,IF(OR($AZ2035/$AZ2034-1&lt;=-0.02,IF(COUNT($AZ2026:$AZ2035)=10,AVERAGE($AZ2031:$AZ2035)/AVERAGE($AZ2026:$AZ2035)-1&lt;0.005,FALSE())),50,100)))</f>
        <v/>
      </c>
    </row>
    <row r="2036" customFormat="false" ht="15" hidden="false" customHeight="true" outlineLevel="0" collapsed="false">
      <c r="A2036" s="47" t="n">
        <v>2032</v>
      </c>
      <c r="B2036" s="48" t="n">
        <v>45509</v>
      </c>
      <c r="C2036" s="47" t="n">
        <v>2024</v>
      </c>
      <c r="D2036" s="49" t="s">
        <v>236</v>
      </c>
      <c r="E2036" s="50" t="n">
        <v>17895.16</v>
      </c>
      <c r="F2036" s="51" t="n">
        <v>0.013475</v>
      </c>
      <c r="G2036" s="51" t="n">
        <v>-0.13447</v>
      </c>
      <c r="H2036" s="52" t="n">
        <v>0.5102</v>
      </c>
      <c r="I2036" s="53" t="n">
        <v>393</v>
      </c>
      <c r="J2036" s="47" t="s">
        <v>235</v>
      </c>
      <c r="K2036" s="54" t="n">
        <v>38.57</v>
      </c>
      <c r="L2036" s="55" t="n">
        <f aca="false">IF(COUNT(F2036)=0,50,IF(F2036&gt;=0,100,IF(F2036&gt;=-0.02,50,0)))</f>
        <v>100</v>
      </c>
      <c r="M2036" s="55" t="n">
        <f aca="false">IF(COUNT(G2036)=0,50,IF(G2036&gt;-0.06,100,IF(G2036&gt;-0.15,50,0)))</f>
        <v>50</v>
      </c>
      <c r="N2036" s="55" t="n">
        <f aca="false">IF(COUNT(H2036)=0,50,IF(H2036&gt;=0.6,100,IF(H2036&gt;=0.4,50,0)))</f>
        <v>50</v>
      </c>
      <c r="O2036" s="55" t="n">
        <f aca="false">IF(COUNT(I2036)=0,50,IF(J2036="proxy_vix",50,IF(I2036&lt;350,100,IF(I2036&lt;=450,50,0))))</f>
        <v>50</v>
      </c>
      <c r="P2036" s="55" t="n">
        <f aca="false">IF(COUNT(K2036)=0,50,IF(K2036&lt;20,100,IF(K2036&lt;=25,50,0)))</f>
        <v>0</v>
      </c>
      <c r="Q2036" s="54"/>
      <c r="R2036" s="47"/>
      <c r="S2036" s="51" t="n">
        <f aca="false">$E2036/$E2035-1</f>
        <v>-0.0295913691613997</v>
      </c>
      <c r="T2036" s="56" t="n">
        <f aca="false">$K2036/$K2035-1</f>
        <v>0.648995297135528</v>
      </c>
      <c r="V2036" s="57"/>
      <c r="W2036" s="57"/>
      <c r="Y2036" s="1" t="str">
        <f aca="false">IF(AX2036&gt;=70,"EASY",IF(AX2036&gt;40,"UNCERTAIN","HARD"))</f>
        <v>UNCERTAIN</v>
      </c>
      <c r="AA2036" s="58" t="n">
        <f aca="false">IF($A2036&lt;200,"",AVERAGE($E1987:$E2036)/AVERAGE($E1837:$E2036)-1)</f>
        <v>0.101316451394743</v>
      </c>
      <c r="AB2036" s="59" t="n">
        <f aca="false">LOOKUP($B2036,07_L1政策步階!$A$4:$A$14,07_L1政策步階!$C$4:$C$14)</f>
        <v>0</v>
      </c>
      <c r="AC2036" s="57"/>
      <c r="AD2036" s="57"/>
      <c r="AE2036" s="57"/>
      <c r="AF2036" s="57"/>
      <c r="AG2036" s="57"/>
      <c r="AH2036" s="57"/>
      <c r="AI2036" s="57"/>
      <c r="AJ2036" s="57"/>
      <c r="AK2036" s="57"/>
      <c r="AL2036" s="59" t="n">
        <f aca="false">IF(ISNUMBER($AA2036),IF($AA2036&gt;=0.005,100,IF($AA2036&gt;=-0.015,50,0)),"")</f>
        <v>100</v>
      </c>
      <c r="AM2036" s="59" t="n">
        <f aca="false">IF(ISNUMBER($AB2036),IF($AB2036=1,100,IF($AB2036=0,50,0)),"")</f>
        <v>50</v>
      </c>
      <c r="AN2036" s="0" t="str">
        <f aca="false">IF(ISNUMBER($AC2036),IF($AC2036&gt;=0.001,100,IF($AC2036&gt;=-0.003,50,0)),"")</f>
        <v/>
      </c>
      <c r="AO2036" s="0" t="str">
        <f aca="false">IF(ISNUMBER($AD2036),IF($AD2036&gt;=0.04,100,IF($AD2036&gt;=0,50,0)),"")</f>
        <v/>
      </c>
      <c r="AP2036" s="0" t="str">
        <f aca="false">IF(ISNUMBER($AE2036),IF($AE2036&gt;=25,100,IF($AE2036&gt;=-75,50,0)),"")</f>
        <v/>
      </c>
      <c r="AQ2036" s="0" t="str">
        <f aca="false">IF(ISNUMBER($AF2036),IF($AF2036&gt;0,100,IF($AF2036&gt;=-50,50,0)),"")</f>
        <v/>
      </c>
      <c r="AR2036" s="0" t="str">
        <f aca="false">IF(ISNUMBER($AG2036),IF($AG2036=1,100,IF($AG2036=0,50,0)),"")</f>
        <v/>
      </c>
      <c r="AS2036" s="0" t="str">
        <f aca="false">IF(ISNUMBER($AH2036),IF($AH2036&lt;0,100,IF($AH2036&lt;=20,50,0)),"")</f>
        <v/>
      </c>
      <c r="AT2036" s="0" t="str">
        <f aca="false">IF(ISNUMBER($AI2036),IF($AI2036&lt;0.95,100,IF($AI2036&lt;=1,50,0)),"")</f>
        <v/>
      </c>
      <c r="AU2036" s="0" t="str">
        <f aca="false">IF(ISNUMBER($AJ2036),IF($AJ2036&lt;30,0,IF($AJ2036&lt;40,50,IF($AJ2036&lt;=90,100,50))),"")</f>
        <v/>
      </c>
      <c r="AV2036" s="0" t="str">
        <f aca="false">IF(ISNUMBER($AK2036),IF($AK2036&gt;-0.2,100,IF($AK2036&gt;=-0.4,50,0)),"")</f>
        <v/>
      </c>
      <c r="AW2036" s="59" t="n">
        <f aca="false">01_指標庫!$H$4*ISNUMBER($F2036)+01_指標庫!$H$5*ISNUMBER($AA2036)+01_指標庫!$H$6*ISNUMBER($G2036)+01_指標庫!$H$7*ISNUMBER($H2036)+01_指標庫!$H$8*ISNUMBER($AF2036)+01_指標庫!$H$9*ISNUMBER($AG2036)+01_指標庫!$H$10*ISNUMBER($AB2036)+01_指標庫!$H$11*ISNUMBER($AC2036)+01_指標庫!$H$12*ISNUMBER($AD2036)+01_指標庫!$H$13*ISNUMBER($AE2036)+01_指標庫!$H$14*ISNUMBER($I2036)+01_指標庫!$H$15*ISNUMBER($AH2036)+01_指標庫!$H$16*ISNUMBER($K2036)+01_指標庫!$H$17*ISNUMBER($AI2036)+01_指標庫!$H$18*ISNUMBER($AJ2036)+01_指標庫!$H$19*ISNUMBER($AK2036)+01_指標庫!$H$20*ISNUMBER($BB2036)+01_指標庫!$H$21*ISNUMBER($BC2036)</f>
        <v>51</v>
      </c>
      <c r="AX2036" s="59" t="n">
        <f aca="false">IF(AW2036=0,50,ROUND((01_指標庫!$H$4*IF(ISNUMBER($F2036),L2036,0)+01_指標庫!$H$5*IF(ISNUMBER($AA2036),AL2036,0)+01_指標庫!$H$6*IF(ISNUMBER($G2036),M2036,0)+01_指標庫!$H$7*IF(ISNUMBER($H2036),N2036,0)+01_指標庫!$H$8*IF(ISNUMBER($AF2036),AQ2036,0)+01_指標庫!$H$9*IF(ISNUMBER($AG2036),AR2036,0)+01_指標庫!$H$10*IF(ISNUMBER($AB2036),AM2036,0)+01_指標庫!$H$11*IF(ISNUMBER($AC2036),AN2036,0)+01_指標庫!$H$12*IF(ISNUMBER($AD2036),AO2036,0)+01_指標庫!$H$13*IF(ISNUMBER($AE2036),AP2036,0)+01_指標庫!$H$14*IF(ISNUMBER($I2036),O2036,0)+01_指標庫!$H$15*IF(ISNUMBER($AH2036),AS2036,0)+01_指標庫!$H$16*IF(ISNUMBER($K2036),P2036,0)+01_指標庫!$H$17*IF(ISNUMBER($AI2036),AT2036,0)+01_指標庫!$H$18*IF(ISNUMBER($AJ2036),AU2036,0)+01_指標庫!$H$19*IF(ISNUMBER($AK2036),AV2036,0)+01_指標庫!$H$20*IF(ISNUMBER($BB2036),BB2036,0)+01_指標庫!$H$21*IF(ISNUMBER($BC2036),BC2036,0))/AW2036,1))</f>
        <v>48</v>
      </c>
      <c r="AY2036" s="60"/>
      <c r="AZ2036" s="60"/>
      <c r="BA2036" s="58" t="n">
        <f aca="false">AVERAGE($E2032:$E2036)/AVERAGE($E2027:$E2036)-1</f>
        <v>-0.0122450387009987</v>
      </c>
      <c r="BB2036" s="59" t="n">
        <f aca="false">IF(ISNUMBER($BA2036),IF(OR($S2036&lt;=-0.03,$BA2036&lt;-0.003),0,IF(OR($S2036&lt;=-0.02,$BA2036&lt;0.01),50,100)),"")</f>
        <v>0</v>
      </c>
      <c r="BC2036" s="0" t="str">
        <f aca="false">IF(OR(COUNT($AZ2036)=0,COUNT($AZ2035)=0),"",IF(OR($AY2036/$AZ2035-1&lt;=-0.03,$AZ2036/$AZ2035-1&lt;=-0.045,IF(COUNT($AZ2027:$AZ2036)=10,AVERAGE($AZ2032:$AZ2036)/AVERAGE($AZ2027:$AZ2036)-1&lt;-0.01,FALSE())),0,IF(OR($AZ2036/$AZ2035-1&lt;=-0.02,IF(COUNT($AZ2027:$AZ2036)=10,AVERAGE($AZ2032:$AZ2036)/AVERAGE($AZ2027:$AZ2036)-1&lt;0.005,FALSE())),50,100)))</f>
        <v/>
      </c>
    </row>
    <row r="2037" customFormat="false" ht="15" hidden="false" customHeight="true" outlineLevel="0" collapsed="false">
      <c r="A2037" s="47" t="n">
        <v>2033</v>
      </c>
      <c r="B2037" s="48" t="n">
        <v>45510</v>
      </c>
      <c r="C2037" s="47" t="n">
        <v>2024</v>
      </c>
      <c r="D2037" s="49" t="s">
        <v>237</v>
      </c>
      <c r="E2037" s="50" t="n">
        <v>18077.92</v>
      </c>
      <c r="F2037" s="51" t="n">
        <v>0.022907</v>
      </c>
      <c r="G2037" s="51" t="n">
        <v>-0.125631</v>
      </c>
      <c r="H2037" s="52" t="n">
        <v>0.551</v>
      </c>
      <c r="I2037" s="53" t="n">
        <v>367</v>
      </c>
      <c r="J2037" s="47" t="s">
        <v>235</v>
      </c>
      <c r="K2037" s="54" t="n">
        <v>27.71</v>
      </c>
      <c r="L2037" s="55" t="n">
        <f aca="false">IF(COUNT(F2037)=0,50,IF(F2037&gt;=0,100,IF(F2037&gt;=-0.02,50,0)))</f>
        <v>100</v>
      </c>
      <c r="M2037" s="55" t="n">
        <f aca="false">IF(COUNT(G2037)=0,50,IF(G2037&gt;-0.06,100,IF(G2037&gt;-0.15,50,0)))</f>
        <v>50</v>
      </c>
      <c r="N2037" s="55" t="n">
        <f aca="false">IF(COUNT(H2037)=0,50,IF(H2037&gt;=0.6,100,IF(H2037&gt;=0.4,50,0)))</f>
        <v>50</v>
      </c>
      <c r="O2037" s="55" t="n">
        <f aca="false">IF(COUNT(I2037)=0,50,IF(J2037="proxy_vix",50,IF(I2037&lt;350,100,IF(I2037&lt;=450,50,0))))</f>
        <v>50</v>
      </c>
      <c r="P2037" s="55" t="n">
        <f aca="false">IF(COUNT(K2037)=0,50,IF(K2037&lt;20,100,IF(K2037&lt;=25,50,0)))</f>
        <v>0</v>
      </c>
      <c r="Q2037" s="54"/>
      <c r="R2037" s="47"/>
      <c r="S2037" s="51" t="n">
        <f aca="false">$E2037/$E2036-1</f>
        <v>0.0102128173204374</v>
      </c>
      <c r="T2037" s="56" t="n">
        <f aca="false">$K2037/$K2036-1</f>
        <v>-0.281565983925331</v>
      </c>
      <c r="V2037" s="57"/>
      <c r="W2037" s="57"/>
      <c r="Y2037" s="1" t="str">
        <f aca="false">IF(AX2037&gt;=70,"EASY",IF(AX2037&gt;40,"UNCERTAIN","HARD"))</f>
        <v>UNCERTAIN</v>
      </c>
      <c r="AA2037" s="58" t="n">
        <f aca="false">IF($A2037&lt;200,"",AVERAGE($E1988:$E2037)/AVERAGE($E1838:$E2037)-1)</f>
        <v>0.0997118705536846</v>
      </c>
      <c r="AB2037" s="59" t="n">
        <f aca="false">LOOKUP($B2037,07_L1政策步階!$A$4:$A$14,07_L1政策步階!$C$4:$C$14)</f>
        <v>0</v>
      </c>
      <c r="AC2037" s="57"/>
      <c r="AD2037" s="57"/>
      <c r="AE2037" s="57"/>
      <c r="AF2037" s="57"/>
      <c r="AG2037" s="57"/>
      <c r="AH2037" s="57"/>
      <c r="AI2037" s="57"/>
      <c r="AJ2037" s="57"/>
      <c r="AK2037" s="57"/>
      <c r="AL2037" s="59" t="n">
        <f aca="false">IF(ISNUMBER($AA2037),IF($AA2037&gt;=0.005,100,IF($AA2037&gt;=-0.015,50,0)),"")</f>
        <v>100</v>
      </c>
      <c r="AM2037" s="59" t="n">
        <f aca="false">IF(ISNUMBER($AB2037),IF($AB2037=1,100,IF($AB2037=0,50,0)),"")</f>
        <v>50</v>
      </c>
      <c r="AN2037" s="0" t="str">
        <f aca="false">IF(ISNUMBER($AC2037),IF($AC2037&gt;=0.001,100,IF($AC2037&gt;=-0.003,50,0)),"")</f>
        <v/>
      </c>
      <c r="AO2037" s="0" t="str">
        <f aca="false">IF(ISNUMBER($AD2037),IF($AD2037&gt;=0.04,100,IF($AD2037&gt;=0,50,0)),"")</f>
        <v/>
      </c>
      <c r="AP2037" s="0" t="str">
        <f aca="false">IF(ISNUMBER($AE2037),IF($AE2037&gt;=25,100,IF($AE2037&gt;=-75,50,0)),"")</f>
        <v/>
      </c>
      <c r="AQ2037" s="0" t="str">
        <f aca="false">IF(ISNUMBER($AF2037),IF($AF2037&gt;0,100,IF($AF2037&gt;=-50,50,0)),"")</f>
        <v/>
      </c>
      <c r="AR2037" s="0" t="str">
        <f aca="false">IF(ISNUMBER($AG2037),IF($AG2037=1,100,IF($AG2037=0,50,0)),"")</f>
        <v/>
      </c>
      <c r="AS2037" s="0" t="str">
        <f aca="false">IF(ISNUMBER($AH2037),IF($AH2037&lt;0,100,IF($AH2037&lt;=20,50,0)),"")</f>
        <v/>
      </c>
      <c r="AT2037" s="0" t="str">
        <f aca="false">IF(ISNUMBER($AI2037),IF($AI2037&lt;0.95,100,IF($AI2037&lt;=1,50,0)),"")</f>
        <v/>
      </c>
      <c r="AU2037" s="0" t="str">
        <f aca="false">IF(ISNUMBER($AJ2037),IF($AJ2037&lt;30,0,IF($AJ2037&lt;40,50,IF($AJ2037&lt;=90,100,50))),"")</f>
        <v/>
      </c>
      <c r="AV2037" s="0" t="str">
        <f aca="false">IF(ISNUMBER($AK2037),IF($AK2037&gt;-0.2,100,IF($AK2037&gt;=-0.4,50,0)),"")</f>
        <v/>
      </c>
      <c r="AW2037" s="59" t="n">
        <f aca="false">01_指標庫!$H$4*ISNUMBER($F2037)+01_指標庫!$H$5*ISNUMBER($AA2037)+01_指標庫!$H$6*ISNUMBER($G2037)+01_指標庫!$H$7*ISNUMBER($H2037)+01_指標庫!$H$8*ISNUMBER($AF2037)+01_指標庫!$H$9*ISNUMBER($AG2037)+01_指標庫!$H$10*ISNUMBER($AB2037)+01_指標庫!$H$11*ISNUMBER($AC2037)+01_指標庫!$H$12*ISNUMBER($AD2037)+01_指標庫!$H$13*ISNUMBER($AE2037)+01_指標庫!$H$14*ISNUMBER($I2037)+01_指標庫!$H$15*ISNUMBER($AH2037)+01_指標庫!$H$16*ISNUMBER($K2037)+01_指標庫!$H$17*ISNUMBER($AI2037)+01_指標庫!$H$18*ISNUMBER($AJ2037)+01_指標庫!$H$19*ISNUMBER($AK2037)+01_指標庫!$H$20*ISNUMBER($BB2037)+01_指標庫!$H$21*ISNUMBER($BC2037)</f>
        <v>51</v>
      </c>
      <c r="AX2037" s="59" t="n">
        <f aca="false">IF(AW2037=0,50,ROUND((01_指標庫!$H$4*IF(ISNUMBER($F2037),L2037,0)+01_指標庫!$H$5*IF(ISNUMBER($AA2037),AL2037,0)+01_指標庫!$H$6*IF(ISNUMBER($G2037),M2037,0)+01_指標庫!$H$7*IF(ISNUMBER($H2037),N2037,0)+01_指標庫!$H$8*IF(ISNUMBER($AF2037),AQ2037,0)+01_指標庫!$H$9*IF(ISNUMBER($AG2037),AR2037,0)+01_指標庫!$H$10*IF(ISNUMBER($AB2037),AM2037,0)+01_指標庫!$H$11*IF(ISNUMBER($AC2037),AN2037,0)+01_指標庫!$H$12*IF(ISNUMBER($AD2037),AO2037,0)+01_指標庫!$H$13*IF(ISNUMBER($AE2037),AP2037,0)+01_指標庫!$H$14*IF(ISNUMBER($I2037),O2037,0)+01_指標庫!$H$15*IF(ISNUMBER($AH2037),AS2037,0)+01_指標庫!$H$16*IF(ISNUMBER($K2037),P2037,0)+01_指標庫!$H$17*IF(ISNUMBER($AI2037),AT2037,0)+01_指標庫!$H$18*IF(ISNUMBER($AJ2037),AU2037,0)+01_指標庫!$H$19*IF(ISNUMBER($AK2037),AV2037,0)+01_指標庫!$H$20*IF(ISNUMBER($BB2037),BB2037,0)+01_指標庫!$H$21*IF(ISNUMBER($BC2037),BC2037,0))/AW2037,1))</f>
        <v>48</v>
      </c>
      <c r="AY2037" s="60"/>
      <c r="AZ2037" s="60"/>
      <c r="BA2037" s="58" t="n">
        <f aca="false">AVERAGE($E2033:$E2037)/AVERAGE($E2028:$E2037)-1</f>
        <v>-0.0110754470139505</v>
      </c>
      <c r="BB2037" s="59" t="n">
        <f aca="false">IF(ISNUMBER($BA2037),IF(OR($S2037&lt;=-0.03,$BA2037&lt;-0.003),0,IF(OR($S2037&lt;=-0.02,$BA2037&lt;0.01),50,100)),"")</f>
        <v>0</v>
      </c>
      <c r="BC2037" s="0" t="str">
        <f aca="false">IF(OR(COUNT($AZ2037)=0,COUNT($AZ2036)=0),"",IF(OR($AY2037/$AZ2036-1&lt;=-0.03,$AZ2037/$AZ2036-1&lt;=-0.045,IF(COUNT($AZ2028:$AZ2037)=10,AVERAGE($AZ2033:$AZ2037)/AVERAGE($AZ2028:$AZ2037)-1&lt;-0.01,FALSE())),0,IF(OR($AZ2037/$AZ2036-1&lt;=-0.02,IF(COUNT($AZ2028:$AZ2037)=10,AVERAGE($AZ2033:$AZ2037)/AVERAGE($AZ2028:$AZ2037)-1&lt;0.005,FALSE())),50,100)))</f>
        <v/>
      </c>
    </row>
    <row r="2038" customFormat="false" ht="15" hidden="false" customHeight="true" outlineLevel="0" collapsed="false">
      <c r="A2038" s="47" t="n">
        <v>2034</v>
      </c>
      <c r="B2038" s="48" t="n">
        <v>45511</v>
      </c>
      <c r="C2038" s="47" t="n">
        <v>2024</v>
      </c>
      <c r="D2038" s="49" t="s">
        <v>238</v>
      </c>
      <c r="E2038" s="50" t="n">
        <v>17867.37</v>
      </c>
      <c r="F2038" s="51" t="n">
        <v>0.010112</v>
      </c>
      <c r="G2038" s="51" t="n">
        <v>-0.135814</v>
      </c>
      <c r="H2038" s="52" t="n">
        <v>0.4898</v>
      </c>
      <c r="I2038" s="53" t="n">
        <v>357</v>
      </c>
      <c r="J2038" s="47" t="s">
        <v>235</v>
      </c>
      <c r="K2038" s="54" t="n">
        <v>27.85</v>
      </c>
      <c r="L2038" s="55" t="n">
        <f aca="false">IF(COUNT(F2038)=0,50,IF(F2038&gt;=0,100,IF(F2038&gt;=-0.02,50,0)))</f>
        <v>100</v>
      </c>
      <c r="M2038" s="55" t="n">
        <f aca="false">IF(COUNT(G2038)=0,50,IF(G2038&gt;-0.06,100,IF(G2038&gt;-0.15,50,0)))</f>
        <v>50</v>
      </c>
      <c r="N2038" s="55" t="n">
        <f aca="false">IF(COUNT(H2038)=0,50,IF(H2038&gt;=0.6,100,IF(H2038&gt;=0.4,50,0)))</f>
        <v>50</v>
      </c>
      <c r="O2038" s="55" t="n">
        <f aca="false">IF(COUNT(I2038)=0,50,IF(J2038="proxy_vix",50,IF(I2038&lt;350,100,IF(I2038&lt;=450,50,0))))</f>
        <v>50</v>
      </c>
      <c r="P2038" s="55" t="n">
        <f aca="false">IF(COUNT(K2038)=0,50,IF(K2038&lt;20,100,IF(K2038&lt;=25,50,0)))</f>
        <v>0</v>
      </c>
      <c r="Q2038" s="54"/>
      <c r="R2038" s="47"/>
      <c r="S2038" s="51" t="n">
        <f aca="false">$E2038/$E2037-1</f>
        <v>-0.0116468044996326</v>
      </c>
      <c r="T2038" s="56" t="n">
        <f aca="false">$K2038/$K2037-1</f>
        <v>0.005052327679538</v>
      </c>
      <c r="V2038" s="57"/>
      <c r="W2038" s="57"/>
      <c r="Y2038" s="1" t="str">
        <f aca="false">IF(AX2038&gt;=70,"EASY",IF(AX2038&gt;40,"UNCERTAIN","HARD"))</f>
        <v>UNCERTAIN</v>
      </c>
      <c r="AA2038" s="58" t="n">
        <f aca="false">IF($A2038&lt;200,"",AVERAGE($E1989:$E2038)/AVERAGE($E1839:$E2038)-1)</f>
        <v>0.0976891737421035</v>
      </c>
      <c r="AB2038" s="59" t="n">
        <f aca="false">LOOKUP($B2038,07_L1政策步階!$A$4:$A$14,07_L1政策步階!$C$4:$C$14)</f>
        <v>0</v>
      </c>
      <c r="AC2038" s="57"/>
      <c r="AD2038" s="57"/>
      <c r="AE2038" s="57"/>
      <c r="AF2038" s="57"/>
      <c r="AG2038" s="57"/>
      <c r="AH2038" s="57"/>
      <c r="AI2038" s="57"/>
      <c r="AJ2038" s="57"/>
      <c r="AK2038" s="57"/>
      <c r="AL2038" s="59" t="n">
        <f aca="false">IF(ISNUMBER($AA2038),IF($AA2038&gt;=0.005,100,IF($AA2038&gt;=-0.015,50,0)),"")</f>
        <v>100</v>
      </c>
      <c r="AM2038" s="59" t="n">
        <f aca="false">IF(ISNUMBER($AB2038),IF($AB2038=1,100,IF($AB2038=0,50,0)),"")</f>
        <v>50</v>
      </c>
      <c r="AN2038" s="0" t="str">
        <f aca="false">IF(ISNUMBER($AC2038),IF($AC2038&gt;=0.001,100,IF($AC2038&gt;=-0.003,50,0)),"")</f>
        <v/>
      </c>
      <c r="AO2038" s="0" t="str">
        <f aca="false">IF(ISNUMBER($AD2038),IF($AD2038&gt;=0.04,100,IF($AD2038&gt;=0,50,0)),"")</f>
        <v/>
      </c>
      <c r="AP2038" s="0" t="str">
        <f aca="false">IF(ISNUMBER($AE2038),IF($AE2038&gt;=25,100,IF($AE2038&gt;=-75,50,0)),"")</f>
        <v/>
      </c>
      <c r="AQ2038" s="0" t="str">
        <f aca="false">IF(ISNUMBER($AF2038),IF($AF2038&gt;0,100,IF($AF2038&gt;=-50,50,0)),"")</f>
        <v/>
      </c>
      <c r="AR2038" s="0" t="str">
        <f aca="false">IF(ISNUMBER($AG2038),IF($AG2038=1,100,IF($AG2038=0,50,0)),"")</f>
        <v/>
      </c>
      <c r="AS2038" s="0" t="str">
        <f aca="false">IF(ISNUMBER($AH2038),IF($AH2038&lt;0,100,IF($AH2038&lt;=20,50,0)),"")</f>
        <v/>
      </c>
      <c r="AT2038" s="0" t="str">
        <f aca="false">IF(ISNUMBER($AI2038),IF($AI2038&lt;0.95,100,IF($AI2038&lt;=1,50,0)),"")</f>
        <v/>
      </c>
      <c r="AU2038" s="0" t="str">
        <f aca="false">IF(ISNUMBER($AJ2038),IF($AJ2038&lt;30,0,IF($AJ2038&lt;40,50,IF($AJ2038&lt;=90,100,50))),"")</f>
        <v/>
      </c>
      <c r="AV2038" s="0" t="str">
        <f aca="false">IF(ISNUMBER($AK2038),IF($AK2038&gt;-0.2,100,IF($AK2038&gt;=-0.4,50,0)),"")</f>
        <v/>
      </c>
      <c r="AW2038" s="59" t="n">
        <f aca="false">01_指標庫!$H$4*ISNUMBER($F2038)+01_指標庫!$H$5*ISNUMBER($AA2038)+01_指標庫!$H$6*ISNUMBER($G2038)+01_指標庫!$H$7*ISNUMBER($H2038)+01_指標庫!$H$8*ISNUMBER($AF2038)+01_指標庫!$H$9*ISNUMBER($AG2038)+01_指標庫!$H$10*ISNUMBER($AB2038)+01_指標庫!$H$11*ISNUMBER($AC2038)+01_指標庫!$H$12*ISNUMBER($AD2038)+01_指標庫!$H$13*ISNUMBER($AE2038)+01_指標庫!$H$14*ISNUMBER($I2038)+01_指標庫!$H$15*ISNUMBER($AH2038)+01_指標庫!$H$16*ISNUMBER($K2038)+01_指標庫!$H$17*ISNUMBER($AI2038)+01_指標庫!$H$18*ISNUMBER($AJ2038)+01_指標庫!$H$19*ISNUMBER($AK2038)+01_指標庫!$H$20*ISNUMBER($BB2038)+01_指標庫!$H$21*ISNUMBER($BC2038)</f>
        <v>51</v>
      </c>
      <c r="AX2038" s="59" t="n">
        <f aca="false">IF(AW2038=0,50,ROUND((01_指標庫!$H$4*IF(ISNUMBER($F2038),L2038,0)+01_指標庫!$H$5*IF(ISNUMBER($AA2038),AL2038,0)+01_指標庫!$H$6*IF(ISNUMBER($G2038),M2038,0)+01_指標庫!$H$7*IF(ISNUMBER($H2038),N2038,0)+01_指標庫!$H$8*IF(ISNUMBER($AF2038),AQ2038,0)+01_指標庫!$H$9*IF(ISNUMBER($AG2038),AR2038,0)+01_指標庫!$H$10*IF(ISNUMBER($AB2038),AM2038,0)+01_指標庫!$H$11*IF(ISNUMBER($AC2038),AN2038,0)+01_指標庫!$H$12*IF(ISNUMBER($AD2038),AO2038,0)+01_指標庫!$H$13*IF(ISNUMBER($AE2038),AP2038,0)+01_指標庫!$H$14*IF(ISNUMBER($I2038),O2038,0)+01_指標庫!$H$15*IF(ISNUMBER($AH2038),AS2038,0)+01_指標庫!$H$16*IF(ISNUMBER($K2038),P2038,0)+01_指標庫!$H$17*IF(ISNUMBER($AI2038),AT2038,0)+01_指標庫!$H$18*IF(ISNUMBER($AJ2038),AU2038,0)+01_指標庫!$H$19*IF(ISNUMBER($AK2038),AV2038,0)+01_指標庫!$H$20*IF(ISNUMBER($BB2038),BB2038,0)+01_指標庫!$H$21*IF(ISNUMBER($BC2038),BC2038,0))/AW2038,1))</f>
        <v>48</v>
      </c>
      <c r="AY2038" s="60"/>
      <c r="AZ2038" s="60"/>
      <c r="BA2038" s="58" t="n">
        <f aca="false">AVERAGE($E2034:$E2038)/AVERAGE($E2029:$E2038)-1</f>
        <v>-0.0209442316890327</v>
      </c>
      <c r="BB2038" s="59" t="n">
        <f aca="false">IF(ISNUMBER($BA2038),IF(OR($S2038&lt;=-0.03,$BA2038&lt;-0.003),0,IF(OR($S2038&lt;=-0.02,$BA2038&lt;0.01),50,100)),"")</f>
        <v>0</v>
      </c>
      <c r="BC2038" s="0" t="str">
        <f aca="false">IF(OR(COUNT($AZ2038)=0,COUNT($AZ2037)=0),"",IF(OR($AY2038/$AZ2037-1&lt;=-0.03,$AZ2038/$AZ2037-1&lt;=-0.045,IF(COUNT($AZ2029:$AZ2038)=10,AVERAGE($AZ2034:$AZ2038)/AVERAGE($AZ2029:$AZ2038)-1&lt;-0.01,FALSE())),0,IF(OR($AZ2038/$AZ2037-1&lt;=-0.02,IF(COUNT($AZ2029:$AZ2038)=10,AVERAGE($AZ2034:$AZ2038)/AVERAGE($AZ2029:$AZ2038)-1&lt;0.005,FALSE())),50,100)))</f>
        <v/>
      </c>
    </row>
    <row r="2039" customFormat="false" ht="15" hidden="false" customHeight="true" outlineLevel="0" collapsed="false">
      <c r="A2039" s="47" t="n">
        <v>2035</v>
      </c>
      <c r="B2039" s="48" t="n">
        <v>45512</v>
      </c>
      <c r="C2039" s="47" t="n">
        <v>2024</v>
      </c>
      <c r="D2039" s="49" t="s">
        <v>239</v>
      </c>
      <c r="E2039" s="50" t="n">
        <v>18413.82</v>
      </c>
      <c r="F2039" s="51" t="n">
        <v>0.039873</v>
      </c>
      <c r="G2039" s="51" t="n">
        <v>-0.109384</v>
      </c>
      <c r="H2039" s="52" t="n">
        <v>0.6531</v>
      </c>
      <c r="I2039" s="53" t="n">
        <v>348</v>
      </c>
      <c r="J2039" s="47" t="s">
        <v>235</v>
      </c>
      <c r="K2039" s="54" t="n">
        <v>23.79</v>
      </c>
      <c r="L2039" s="55" t="n">
        <f aca="false">IF(COUNT(F2039)=0,50,IF(F2039&gt;=0,100,IF(F2039&gt;=-0.02,50,0)))</f>
        <v>100</v>
      </c>
      <c r="M2039" s="55" t="n">
        <f aca="false">IF(COUNT(G2039)=0,50,IF(G2039&gt;-0.06,100,IF(G2039&gt;-0.15,50,0)))</f>
        <v>50</v>
      </c>
      <c r="N2039" s="55" t="n">
        <f aca="false">IF(COUNT(H2039)=0,50,IF(H2039&gt;=0.6,100,IF(H2039&gt;=0.4,50,0)))</f>
        <v>100</v>
      </c>
      <c r="O2039" s="55" t="n">
        <f aca="false">IF(COUNT(I2039)=0,50,IF(J2039="proxy_vix",50,IF(I2039&lt;350,100,IF(I2039&lt;=450,50,0))))</f>
        <v>100</v>
      </c>
      <c r="P2039" s="55" t="n">
        <f aca="false">IF(COUNT(K2039)=0,50,IF(K2039&lt;20,100,IF(K2039&lt;=25,50,0)))</f>
        <v>50</v>
      </c>
      <c r="Q2039" s="54"/>
      <c r="R2039" s="47"/>
      <c r="S2039" s="51" t="n">
        <f aca="false">$E2039/$E2038-1</f>
        <v>0.0305836841124352</v>
      </c>
      <c r="T2039" s="56" t="n">
        <f aca="false">$K2039/$K2038-1</f>
        <v>-0.145780969479354</v>
      </c>
      <c r="V2039" s="57"/>
      <c r="W2039" s="57"/>
      <c r="Y2039" s="1" t="str">
        <f aca="false">IF(AX2039&gt;=70,"EASY",IF(AX2039&gt;40,"UNCERTAIN","HARD"))</f>
        <v>UNCERTAIN</v>
      </c>
      <c r="AA2039" s="58" t="n">
        <f aca="false">IF($A2039&lt;200,"",AVERAGE($E1990:$E2039)/AVERAGE($E1840:$E2039)-1)</f>
        <v>0.0959803725673087</v>
      </c>
      <c r="AB2039" s="59" t="n">
        <f aca="false">LOOKUP($B2039,07_L1政策步階!$A$4:$A$14,07_L1政策步階!$C$4:$C$14)</f>
        <v>0</v>
      </c>
      <c r="AC2039" s="57"/>
      <c r="AD2039" s="57"/>
      <c r="AE2039" s="57"/>
      <c r="AF2039" s="57"/>
      <c r="AG2039" s="57"/>
      <c r="AH2039" s="57"/>
      <c r="AI2039" s="57"/>
      <c r="AJ2039" s="57"/>
      <c r="AK2039" s="57"/>
      <c r="AL2039" s="59" t="n">
        <f aca="false">IF(ISNUMBER($AA2039),IF($AA2039&gt;=0.005,100,IF($AA2039&gt;=-0.015,50,0)),"")</f>
        <v>100</v>
      </c>
      <c r="AM2039" s="59" t="n">
        <f aca="false">IF(ISNUMBER($AB2039),IF($AB2039=1,100,IF($AB2039=0,50,0)),"")</f>
        <v>50</v>
      </c>
      <c r="AN2039" s="0" t="str">
        <f aca="false">IF(ISNUMBER($AC2039),IF($AC2039&gt;=0.001,100,IF($AC2039&gt;=-0.003,50,0)),"")</f>
        <v/>
      </c>
      <c r="AO2039" s="0" t="str">
        <f aca="false">IF(ISNUMBER($AD2039),IF($AD2039&gt;=0.04,100,IF($AD2039&gt;=0,50,0)),"")</f>
        <v/>
      </c>
      <c r="AP2039" s="0" t="str">
        <f aca="false">IF(ISNUMBER($AE2039),IF($AE2039&gt;=25,100,IF($AE2039&gt;=-75,50,0)),"")</f>
        <v/>
      </c>
      <c r="AQ2039" s="0" t="str">
        <f aca="false">IF(ISNUMBER($AF2039),IF($AF2039&gt;0,100,IF($AF2039&gt;=-50,50,0)),"")</f>
        <v/>
      </c>
      <c r="AR2039" s="0" t="str">
        <f aca="false">IF(ISNUMBER($AG2039),IF($AG2039=1,100,IF($AG2039=0,50,0)),"")</f>
        <v/>
      </c>
      <c r="AS2039" s="0" t="str">
        <f aca="false">IF(ISNUMBER($AH2039),IF($AH2039&lt;0,100,IF($AH2039&lt;=20,50,0)),"")</f>
        <v/>
      </c>
      <c r="AT2039" s="0" t="str">
        <f aca="false">IF(ISNUMBER($AI2039),IF($AI2039&lt;0.95,100,IF($AI2039&lt;=1,50,0)),"")</f>
        <v/>
      </c>
      <c r="AU2039" s="0" t="str">
        <f aca="false">IF(ISNUMBER($AJ2039),IF($AJ2039&lt;30,0,IF($AJ2039&lt;40,50,IF($AJ2039&lt;=90,100,50))),"")</f>
        <v/>
      </c>
      <c r="AV2039" s="0" t="str">
        <f aca="false">IF(ISNUMBER($AK2039),IF($AK2039&gt;-0.2,100,IF($AK2039&gt;=-0.4,50,0)),"")</f>
        <v/>
      </c>
      <c r="AW2039" s="59" t="n">
        <f aca="false">01_指標庫!$H$4*ISNUMBER($F2039)+01_指標庫!$H$5*ISNUMBER($AA2039)+01_指標庫!$H$6*ISNUMBER($G2039)+01_指標庫!$H$7*ISNUMBER($H2039)+01_指標庫!$H$8*ISNUMBER($AF2039)+01_指標庫!$H$9*ISNUMBER($AG2039)+01_指標庫!$H$10*ISNUMBER($AB2039)+01_指標庫!$H$11*ISNUMBER($AC2039)+01_指標庫!$H$12*ISNUMBER($AD2039)+01_指標庫!$H$13*ISNUMBER($AE2039)+01_指標庫!$H$14*ISNUMBER($I2039)+01_指標庫!$H$15*ISNUMBER($AH2039)+01_指標庫!$H$16*ISNUMBER($K2039)+01_指標庫!$H$17*ISNUMBER($AI2039)+01_指標庫!$H$18*ISNUMBER($AJ2039)+01_指標庫!$H$19*ISNUMBER($AK2039)+01_指標庫!$H$20*ISNUMBER($BB2039)+01_指標庫!$H$21*ISNUMBER($BC2039)</f>
        <v>51</v>
      </c>
      <c r="AX2039" s="59" t="n">
        <f aca="false">IF(AW2039=0,50,ROUND((01_指標庫!$H$4*IF(ISNUMBER($F2039),L2039,0)+01_指標庫!$H$5*IF(ISNUMBER($AA2039),AL2039,0)+01_指標庫!$H$6*IF(ISNUMBER($G2039),M2039,0)+01_指標庫!$H$7*IF(ISNUMBER($H2039),N2039,0)+01_指標庫!$H$8*IF(ISNUMBER($AF2039),AQ2039,0)+01_指標庫!$H$9*IF(ISNUMBER($AG2039),AR2039,0)+01_指標庫!$H$10*IF(ISNUMBER($AB2039),AM2039,0)+01_指標庫!$H$11*IF(ISNUMBER($AC2039),AN2039,0)+01_指標庫!$H$12*IF(ISNUMBER($AD2039),AO2039,0)+01_指標庫!$H$13*IF(ISNUMBER($AE2039),AP2039,0)+01_指標庫!$H$14*IF(ISNUMBER($I2039),O2039,0)+01_指標庫!$H$15*IF(ISNUMBER($AH2039),AS2039,0)+01_指標庫!$H$16*IF(ISNUMBER($K2039),P2039,0)+01_指標庫!$H$17*IF(ISNUMBER($AI2039),AT2039,0)+01_指標庫!$H$18*IF(ISNUMBER($AJ2039),AU2039,0)+01_指標庫!$H$19*IF(ISNUMBER($AK2039),AV2039,0)+01_指標庫!$H$20*IF(ISNUMBER($BB2039),BB2039,0)+01_指標庫!$H$21*IF(ISNUMBER($BC2039),BC2039,0))/AW2039,1))</f>
        <v>69.6</v>
      </c>
      <c r="AY2039" s="60"/>
      <c r="AZ2039" s="60"/>
      <c r="BA2039" s="58" t="n">
        <f aca="false">AVERAGE($E2035:$E2039)/AVERAGE($E2030:$E2039)-1</f>
        <v>-0.0238776464348415</v>
      </c>
      <c r="BB2039" s="59" t="n">
        <f aca="false">IF(ISNUMBER($BA2039),IF(OR($S2039&lt;=-0.03,$BA2039&lt;-0.003),0,IF(OR($S2039&lt;=-0.02,$BA2039&lt;0.01),50,100)),"")</f>
        <v>0</v>
      </c>
      <c r="BC2039" s="0" t="str">
        <f aca="false">IF(OR(COUNT($AZ2039)=0,COUNT($AZ2038)=0),"",IF(OR($AY2039/$AZ2038-1&lt;=-0.03,$AZ2039/$AZ2038-1&lt;=-0.045,IF(COUNT($AZ2030:$AZ2039)=10,AVERAGE($AZ2035:$AZ2039)/AVERAGE($AZ2030:$AZ2039)-1&lt;-0.01,FALSE())),0,IF(OR($AZ2039/$AZ2038-1&lt;=-0.02,IF(COUNT($AZ2030:$AZ2039)=10,AVERAGE($AZ2035:$AZ2039)/AVERAGE($AZ2030:$AZ2039)-1&lt;0.005,FALSE())),50,100)))</f>
        <v/>
      </c>
    </row>
    <row r="2040" customFormat="false" ht="15" hidden="false" customHeight="true" outlineLevel="0" collapsed="false">
      <c r="A2040" s="47" t="n">
        <v>2036</v>
      </c>
      <c r="B2040" s="48" t="n">
        <v>45513</v>
      </c>
      <c r="C2040" s="47" t="n">
        <v>2024</v>
      </c>
      <c r="D2040" s="49" t="s">
        <v>234</v>
      </c>
      <c r="E2040" s="50" t="n">
        <v>18513.1</v>
      </c>
      <c r="F2040" s="51" t="n">
        <v>0.044327</v>
      </c>
      <c r="G2040" s="51" t="n">
        <v>-0.104582</v>
      </c>
      <c r="H2040" s="52" t="n">
        <v>0.6122</v>
      </c>
      <c r="I2040" s="53" t="n">
        <v>349</v>
      </c>
      <c r="J2040" s="47" t="s">
        <v>235</v>
      </c>
      <c r="K2040" s="54" t="n">
        <v>20.37</v>
      </c>
      <c r="L2040" s="55" t="n">
        <f aca="false">IF(COUNT(F2040)=0,50,IF(F2040&gt;=0,100,IF(F2040&gt;=-0.02,50,0)))</f>
        <v>100</v>
      </c>
      <c r="M2040" s="55" t="n">
        <f aca="false">IF(COUNT(G2040)=0,50,IF(G2040&gt;-0.06,100,IF(G2040&gt;-0.15,50,0)))</f>
        <v>50</v>
      </c>
      <c r="N2040" s="55" t="n">
        <f aca="false">IF(COUNT(H2040)=0,50,IF(H2040&gt;=0.6,100,IF(H2040&gt;=0.4,50,0)))</f>
        <v>100</v>
      </c>
      <c r="O2040" s="55" t="n">
        <f aca="false">IF(COUNT(I2040)=0,50,IF(J2040="proxy_vix",50,IF(I2040&lt;350,100,IF(I2040&lt;=450,50,0))))</f>
        <v>100</v>
      </c>
      <c r="P2040" s="55" t="n">
        <f aca="false">IF(COUNT(K2040)=0,50,IF(K2040&lt;20,100,IF(K2040&lt;=25,50,0)))</f>
        <v>50</v>
      </c>
      <c r="Q2040" s="54"/>
      <c r="R2040" s="47"/>
      <c r="S2040" s="51" t="n">
        <f aca="false">$E2040/$E2039-1</f>
        <v>0.00539160261151683</v>
      </c>
      <c r="T2040" s="56" t="n">
        <f aca="false">$K2040/$K2039-1</f>
        <v>-0.143757881462799</v>
      </c>
      <c r="V2040" s="57"/>
      <c r="W2040" s="57"/>
      <c r="Y2040" s="1" t="str">
        <f aca="false">IF(AX2040&gt;=70,"EASY",IF(AX2040&gt;40,"UNCERTAIN","HARD"))</f>
        <v>UNCERTAIN</v>
      </c>
      <c r="AA2040" s="58" t="n">
        <f aca="false">IF($A2040&lt;200,"",AVERAGE($E1991:$E2040)/AVERAGE($E1841:$E2040)-1)</f>
        <v>0.0945199237244592</v>
      </c>
      <c r="AB2040" s="59" t="n">
        <f aca="false">LOOKUP($B2040,07_L1政策步階!$A$4:$A$14,07_L1政策步階!$C$4:$C$14)</f>
        <v>0</v>
      </c>
      <c r="AC2040" s="57"/>
      <c r="AD2040" s="57"/>
      <c r="AE2040" s="57"/>
      <c r="AF2040" s="57"/>
      <c r="AG2040" s="57"/>
      <c r="AH2040" s="57"/>
      <c r="AI2040" s="57"/>
      <c r="AJ2040" s="57"/>
      <c r="AK2040" s="57"/>
      <c r="AL2040" s="59" t="n">
        <f aca="false">IF(ISNUMBER($AA2040),IF($AA2040&gt;=0.005,100,IF($AA2040&gt;=-0.015,50,0)),"")</f>
        <v>100</v>
      </c>
      <c r="AM2040" s="59" t="n">
        <f aca="false">IF(ISNUMBER($AB2040),IF($AB2040=1,100,IF($AB2040=0,50,0)),"")</f>
        <v>50</v>
      </c>
      <c r="AN2040" s="0" t="str">
        <f aca="false">IF(ISNUMBER($AC2040),IF($AC2040&gt;=0.001,100,IF($AC2040&gt;=-0.003,50,0)),"")</f>
        <v/>
      </c>
      <c r="AO2040" s="0" t="str">
        <f aca="false">IF(ISNUMBER($AD2040),IF($AD2040&gt;=0.04,100,IF($AD2040&gt;=0,50,0)),"")</f>
        <v/>
      </c>
      <c r="AP2040" s="0" t="str">
        <f aca="false">IF(ISNUMBER($AE2040),IF($AE2040&gt;=25,100,IF($AE2040&gt;=-75,50,0)),"")</f>
        <v/>
      </c>
      <c r="AQ2040" s="0" t="str">
        <f aca="false">IF(ISNUMBER($AF2040),IF($AF2040&gt;0,100,IF($AF2040&gt;=-50,50,0)),"")</f>
        <v/>
      </c>
      <c r="AR2040" s="0" t="str">
        <f aca="false">IF(ISNUMBER($AG2040),IF($AG2040=1,100,IF($AG2040=0,50,0)),"")</f>
        <v/>
      </c>
      <c r="AS2040" s="0" t="str">
        <f aca="false">IF(ISNUMBER($AH2040),IF($AH2040&lt;0,100,IF($AH2040&lt;=20,50,0)),"")</f>
        <v/>
      </c>
      <c r="AT2040" s="0" t="str">
        <f aca="false">IF(ISNUMBER($AI2040),IF($AI2040&lt;0.95,100,IF($AI2040&lt;=1,50,0)),"")</f>
        <v/>
      </c>
      <c r="AU2040" s="0" t="str">
        <f aca="false">IF(ISNUMBER($AJ2040),IF($AJ2040&lt;30,0,IF($AJ2040&lt;40,50,IF($AJ2040&lt;=90,100,50))),"")</f>
        <v/>
      </c>
      <c r="AV2040" s="0" t="str">
        <f aca="false">IF(ISNUMBER($AK2040),IF($AK2040&gt;-0.2,100,IF($AK2040&gt;=-0.4,50,0)),"")</f>
        <v/>
      </c>
      <c r="AW2040" s="59" t="n">
        <f aca="false">01_指標庫!$H$4*ISNUMBER($F2040)+01_指標庫!$H$5*ISNUMBER($AA2040)+01_指標庫!$H$6*ISNUMBER($G2040)+01_指標庫!$H$7*ISNUMBER($H2040)+01_指標庫!$H$8*ISNUMBER($AF2040)+01_指標庫!$H$9*ISNUMBER($AG2040)+01_指標庫!$H$10*ISNUMBER($AB2040)+01_指標庫!$H$11*ISNUMBER($AC2040)+01_指標庫!$H$12*ISNUMBER($AD2040)+01_指標庫!$H$13*ISNUMBER($AE2040)+01_指標庫!$H$14*ISNUMBER($I2040)+01_指標庫!$H$15*ISNUMBER($AH2040)+01_指標庫!$H$16*ISNUMBER($K2040)+01_指標庫!$H$17*ISNUMBER($AI2040)+01_指標庫!$H$18*ISNUMBER($AJ2040)+01_指標庫!$H$19*ISNUMBER($AK2040)+01_指標庫!$H$20*ISNUMBER($BB2040)+01_指標庫!$H$21*ISNUMBER($BC2040)</f>
        <v>51</v>
      </c>
      <c r="AX2040" s="59" t="n">
        <f aca="false">IF(AW2040=0,50,ROUND((01_指標庫!$H$4*IF(ISNUMBER($F2040),L2040,0)+01_指標庫!$H$5*IF(ISNUMBER($AA2040),AL2040,0)+01_指標庫!$H$6*IF(ISNUMBER($G2040),M2040,0)+01_指標庫!$H$7*IF(ISNUMBER($H2040),N2040,0)+01_指標庫!$H$8*IF(ISNUMBER($AF2040),AQ2040,0)+01_指標庫!$H$9*IF(ISNUMBER($AG2040),AR2040,0)+01_指標庫!$H$10*IF(ISNUMBER($AB2040),AM2040,0)+01_指標庫!$H$11*IF(ISNUMBER($AC2040),AN2040,0)+01_指標庫!$H$12*IF(ISNUMBER($AD2040),AO2040,0)+01_指標庫!$H$13*IF(ISNUMBER($AE2040),AP2040,0)+01_指標庫!$H$14*IF(ISNUMBER($I2040),O2040,0)+01_指標庫!$H$15*IF(ISNUMBER($AH2040),AS2040,0)+01_指標庫!$H$16*IF(ISNUMBER($K2040),P2040,0)+01_指標庫!$H$17*IF(ISNUMBER($AI2040),AT2040,0)+01_指標庫!$H$18*IF(ISNUMBER($AJ2040),AU2040,0)+01_指標庫!$H$19*IF(ISNUMBER($AK2040),AV2040,0)+01_指標庫!$H$20*IF(ISNUMBER($BB2040),BB2040,0)+01_指標庫!$H$21*IF(ISNUMBER($BC2040),BC2040,0))/AW2040,1))</f>
        <v>69.6</v>
      </c>
      <c r="AY2040" s="60"/>
      <c r="AZ2040" s="60"/>
      <c r="BA2040" s="58" t="n">
        <f aca="false">AVERAGE($E2036:$E2040)/AVERAGE($E2031:$E2040)-1</f>
        <v>-0.0204086191861721</v>
      </c>
      <c r="BB2040" s="59" t="n">
        <f aca="false">IF(ISNUMBER($BA2040),IF(OR($S2040&lt;=-0.03,$BA2040&lt;-0.003),0,IF(OR($S2040&lt;=-0.02,$BA2040&lt;0.01),50,100)),"")</f>
        <v>0</v>
      </c>
      <c r="BC2040" s="0" t="str">
        <f aca="false">IF(OR(COUNT($AZ2040)=0,COUNT($AZ2039)=0),"",IF(OR($AY2040/$AZ2039-1&lt;=-0.03,$AZ2040/$AZ2039-1&lt;=-0.045,IF(COUNT($AZ2031:$AZ2040)=10,AVERAGE($AZ2036:$AZ2040)/AVERAGE($AZ2031:$AZ2040)-1&lt;-0.01,FALSE())),0,IF(OR($AZ2040/$AZ2039-1&lt;=-0.02,IF(COUNT($AZ2031:$AZ2040)=10,AVERAGE($AZ2036:$AZ2040)/AVERAGE($AZ2031:$AZ2040)-1&lt;0.005,FALSE())),50,100)))</f>
        <v/>
      </c>
    </row>
    <row r="2041" customFormat="false" ht="15" hidden="false" customHeight="true" outlineLevel="0" collapsed="false">
      <c r="A2041" s="47" t="n">
        <v>2037</v>
      </c>
      <c r="B2041" s="48" t="n">
        <v>45516</v>
      </c>
      <c r="C2041" s="47" t="n">
        <v>2024</v>
      </c>
      <c r="D2041" s="49" t="s">
        <v>236</v>
      </c>
      <c r="E2041" s="50" t="n">
        <v>18542.03</v>
      </c>
      <c r="F2041" s="51" t="n">
        <v>0.04484</v>
      </c>
      <c r="G2041" s="51" t="n">
        <v>-0.103183</v>
      </c>
      <c r="H2041" s="52" t="n">
        <v>0.5918</v>
      </c>
      <c r="I2041" s="53" t="n">
        <v>352</v>
      </c>
      <c r="J2041" s="47" t="s">
        <v>235</v>
      </c>
      <c r="K2041" s="54" t="n">
        <v>20.71</v>
      </c>
      <c r="L2041" s="55" t="n">
        <f aca="false">IF(COUNT(F2041)=0,50,IF(F2041&gt;=0,100,IF(F2041&gt;=-0.02,50,0)))</f>
        <v>100</v>
      </c>
      <c r="M2041" s="55" t="n">
        <f aca="false">IF(COUNT(G2041)=0,50,IF(G2041&gt;-0.06,100,IF(G2041&gt;-0.15,50,0)))</f>
        <v>50</v>
      </c>
      <c r="N2041" s="55" t="n">
        <f aca="false">IF(COUNT(H2041)=0,50,IF(H2041&gt;=0.6,100,IF(H2041&gt;=0.4,50,0)))</f>
        <v>50</v>
      </c>
      <c r="O2041" s="55" t="n">
        <f aca="false">IF(COUNT(I2041)=0,50,IF(J2041="proxy_vix",50,IF(I2041&lt;350,100,IF(I2041&lt;=450,50,0))))</f>
        <v>50</v>
      </c>
      <c r="P2041" s="55" t="n">
        <f aca="false">IF(COUNT(K2041)=0,50,IF(K2041&lt;20,100,IF(K2041&lt;=25,50,0)))</f>
        <v>50</v>
      </c>
      <c r="Q2041" s="54"/>
      <c r="R2041" s="47"/>
      <c r="S2041" s="51" t="n">
        <f aca="false">$E2041/$E2040-1</f>
        <v>0.00156267723936021</v>
      </c>
      <c r="T2041" s="56" t="n">
        <f aca="false">$K2041/$K2040-1</f>
        <v>0.0166912125675012</v>
      </c>
      <c r="V2041" s="57"/>
      <c r="W2041" s="57"/>
      <c r="Y2041" s="1" t="str">
        <f aca="false">IF(AX2041&gt;=70,"EASY",IF(AX2041&gt;40,"UNCERTAIN","HARD"))</f>
        <v>UNCERTAIN</v>
      </c>
      <c r="AA2041" s="58" t="n">
        <f aca="false">IF($A2041&lt;200,"",AVERAGE($E1992:$E2041)/AVERAGE($E1842:$E2041)-1)</f>
        <v>0.0933530589974589</v>
      </c>
      <c r="AB2041" s="59" t="n">
        <f aca="false">LOOKUP($B2041,07_L1政策步階!$A$4:$A$14,07_L1政策步階!$C$4:$C$14)</f>
        <v>0</v>
      </c>
      <c r="AC2041" s="57"/>
      <c r="AD2041" s="57"/>
      <c r="AE2041" s="57"/>
      <c r="AF2041" s="57"/>
      <c r="AG2041" s="57"/>
      <c r="AH2041" s="57"/>
      <c r="AI2041" s="57"/>
      <c r="AJ2041" s="57"/>
      <c r="AK2041" s="57"/>
      <c r="AL2041" s="59" t="n">
        <f aca="false">IF(ISNUMBER($AA2041),IF($AA2041&gt;=0.005,100,IF($AA2041&gt;=-0.015,50,0)),"")</f>
        <v>100</v>
      </c>
      <c r="AM2041" s="59" t="n">
        <f aca="false">IF(ISNUMBER($AB2041),IF($AB2041=1,100,IF($AB2041=0,50,0)),"")</f>
        <v>50</v>
      </c>
      <c r="AN2041" s="0" t="str">
        <f aca="false">IF(ISNUMBER($AC2041),IF($AC2041&gt;=0.001,100,IF($AC2041&gt;=-0.003,50,0)),"")</f>
        <v/>
      </c>
      <c r="AO2041" s="0" t="str">
        <f aca="false">IF(ISNUMBER($AD2041),IF($AD2041&gt;=0.04,100,IF($AD2041&gt;=0,50,0)),"")</f>
        <v/>
      </c>
      <c r="AP2041" s="0" t="str">
        <f aca="false">IF(ISNUMBER($AE2041),IF($AE2041&gt;=25,100,IF($AE2041&gt;=-75,50,0)),"")</f>
        <v/>
      </c>
      <c r="AQ2041" s="0" t="str">
        <f aca="false">IF(ISNUMBER($AF2041),IF($AF2041&gt;0,100,IF($AF2041&gt;=-50,50,0)),"")</f>
        <v/>
      </c>
      <c r="AR2041" s="0" t="str">
        <f aca="false">IF(ISNUMBER($AG2041),IF($AG2041=1,100,IF($AG2041=0,50,0)),"")</f>
        <v/>
      </c>
      <c r="AS2041" s="0" t="str">
        <f aca="false">IF(ISNUMBER($AH2041),IF($AH2041&lt;0,100,IF($AH2041&lt;=20,50,0)),"")</f>
        <v/>
      </c>
      <c r="AT2041" s="0" t="str">
        <f aca="false">IF(ISNUMBER($AI2041),IF($AI2041&lt;0.95,100,IF($AI2041&lt;=1,50,0)),"")</f>
        <v/>
      </c>
      <c r="AU2041" s="0" t="str">
        <f aca="false">IF(ISNUMBER($AJ2041),IF($AJ2041&lt;30,0,IF($AJ2041&lt;40,50,IF($AJ2041&lt;=90,100,50))),"")</f>
        <v/>
      </c>
      <c r="AV2041" s="0" t="str">
        <f aca="false">IF(ISNUMBER($AK2041),IF($AK2041&gt;-0.2,100,IF($AK2041&gt;=-0.4,50,0)),"")</f>
        <v/>
      </c>
      <c r="AW2041" s="59" t="n">
        <f aca="false">01_指標庫!$H$4*ISNUMBER($F2041)+01_指標庫!$H$5*ISNUMBER($AA2041)+01_指標庫!$H$6*ISNUMBER($G2041)+01_指標庫!$H$7*ISNUMBER($H2041)+01_指標庫!$H$8*ISNUMBER($AF2041)+01_指標庫!$H$9*ISNUMBER($AG2041)+01_指標庫!$H$10*ISNUMBER($AB2041)+01_指標庫!$H$11*ISNUMBER($AC2041)+01_指標庫!$H$12*ISNUMBER($AD2041)+01_指標庫!$H$13*ISNUMBER($AE2041)+01_指標庫!$H$14*ISNUMBER($I2041)+01_指標庫!$H$15*ISNUMBER($AH2041)+01_指標庫!$H$16*ISNUMBER($K2041)+01_指標庫!$H$17*ISNUMBER($AI2041)+01_指標庫!$H$18*ISNUMBER($AJ2041)+01_指標庫!$H$19*ISNUMBER($AK2041)+01_指標庫!$H$20*ISNUMBER($BB2041)+01_指標庫!$H$21*ISNUMBER($BC2041)</f>
        <v>51</v>
      </c>
      <c r="AX2041" s="59" t="n">
        <f aca="false">IF(AW2041=0,50,ROUND((01_指標庫!$H$4*IF(ISNUMBER($F2041),L2041,0)+01_指標庫!$H$5*IF(ISNUMBER($AA2041),AL2041,0)+01_指標庫!$H$6*IF(ISNUMBER($G2041),M2041,0)+01_指標庫!$H$7*IF(ISNUMBER($H2041),N2041,0)+01_指標庫!$H$8*IF(ISNUMBER($AF2041),AQ2041,0)+01_指標庫!$H$9*IF(ISNUMBER($AG2041),AR2041,0)+01_指標庫!$H$10*IF(ISNUMBER($AB2041),AM2041,0)+01_指標庫!$H$11*IF(ISNUMBER($AC2041),AN2041,0)+01_指標庫!$H$12*IF(ISNUMBER($AD2041),AO2041,0)+01_指標庫!$H$13*IF(ISNUMBER($AE2041),AP2041,0)+01_指標庫!$H$14*IF(ISNUMBER($I2041),O2041,0)+01_指標庫!$H$15*IF(ISNUMBER($AH2041),AS2041,0)+01_指標庫!$H$16*IF(ISNUMBER($K2041),P2041,0)+01_指標庫!$H$17*IF(ISNUMBER($AI2041),AT2041,0)+01_指標庫!$H$18*IF(ISNUMBER($AJ2041),AU2041,0)+01_指標庫!$H$19*IF(ISNUMBER($AK2041),AV2041,0)+01_指標庫!$H$20*IF(ISNUMBER($BB2041),BB2041,0)+01_指標庫!$H$21*IF(ISNUMBER($BC2041),BC2041,0))/AW2041,1))</f>
        <v>53.9</v>
      </c>
      <c r="AY2041" s="60"/>
      <c r="AZ2041" s="60"/>
      <c r="BA2041" s="58" t="n">
        <f aca="false">AVERAGE($E2037:$E2041)/AVERAGE($E2032:$E2041)-1</f>
        <v>-0.0106648649286303</v>
      </c>
      <c r="BB2041" s="59" t="n">
        <f aca="false">IF(ISNUMBER($BA2041),IF(OR($S2041&lt;=-0.03,$BA2041&lt;-0.003),0,IF(OR($S2041&lt;=-0.02,$BA2041&lt;0.01),50,100)),"")</f>
        <v>0</v>
      </c>
      <c r="BC2041" s="0" t="str">
        <f aca="false">IF(OR(COUNT($AZ2041)=0,COUNT($AZ2040)=0),"",IF(OR($AY2041/$AZ2040-1&lt;=-0.03,$AZ2041/$AZ2040-1&lt;=-0.045,IF(COUNT($AZ2032:$AZ2041)=10,AVERAGE($AZ2037:$AZ2041)/AVERAGE($AZ2032:$AZ2041)-1&lt;-0.01,FALSE())),0,IF(OR($AZ2041/$AZ2040-1&lt;=-0.02,IF(COUNT($AZ2032:$AZ2041)=10,AVERAGE($AZ2037:$AZ2041)/AVERAGE($AZ2032:$AZ2041)-1&lt;0.005,FALSE())),50,100)))</f>
        <v/>
      </c>
    </row>
    <row r="2042" customFormat="false" ht="15" hidden="false" customHeight="true" outlineLevel="0" collapsed="false">
      <c r="A2042" s="47" t="n">
        <v>2038</v>
      </c>
      <c r="B2042" s="48" t="n">
        <v>45517</v>
      </c>
      <c r="C2042" s="47" t="n">
        <v>2024</v>
      </c>
      <c r="D2042" s="49" t="s">
        <v>237</v>
      </c>
      <c r="E2042" s="50" t="n">
        <v>19006.43</v>
      </c>
      <c r="F2042" s="51" t="n">
        <v>0.069615</v>
      </c>
      <c r="G2042" s="51" t="n">
        <v>-0.080722</v>
      </c>
      <c r="H2042" s="52" t="n">
        <v>0.6939</v>
      </c>
      <c r="I2042" s="53" t="n">
        <v>354</v>
      </c>
      <c r="J2042" s="47" t="s">
        <v>235</v>
      </c>
      <c r="K2042" s="54" t="n">
        <v>18.12</v>
      </c>
      <c r="L2042" s="55" t="n">
        <f aca="false">IF(COUNT(F2042)=0,50,IF(F2042&gt;=0,100,IF(F2042&gt;=-0.02,50,0)))</f>
        <v>100</v>
      </c>
      <c r="M2042" s="55" t="n">
        <f aca="false">IF(COUNT(G2042)=0,50,IF(G2042&gt;-0.06,100,IF(G2042&gt;-0.15,50,0)))</f>
        <v>50</v>
      </c>
      <c r="N2042" s="55" t="n">
        <f aca="false">IF(COUNT(H2042)=0,50,IF(H2042&gt;=0.6,100,IF(H2042&gt;=0.4,50,0)))</f>
        <v>100</v>
      </c>
      <c r="O2042" s="55" t="n">
        <f aca="false">IF(COUNT(I2042)=0,50,IF(J2042="proxy_vix",50,IF(I2042&lt;350,100,IF(I2042&lt;=450,50,0))))</f>
        <v>50</v>
      </c>
      <c r="P2042" s="55" t="n">
        <f aca="false">IF(COUNT(K2042)=0,50,IF(K2042&lt;20,100,IF(K2042&lt;=25,50,0)))</f>
        <v>100</v>
      </c>
      <c r="Q2042" s="54"/>
      <c r="R2042" s="47"/>
      <c r="S2042" s="51" t="n">
        <f aca="false">$E2042/$E2041-1</f>
        <v>0.0250458013496906</v>
      </c>
      <c r="T2042" s="56" t="n">
        <f aca="false">$K2042/$K2041-1</f>
        <v>-0.125060357315307</v>
      </c>
      <c r="V2042" s="57"/>
      <c r="W2042" s="57"/>
      <c r="Y2042" s="1" t="str">
        <f aca="false">IF(AX2042&gt;=70,"EASY",IF(AX2042&gt;40,"UNCERTAIN","HARD"))</f>
        <v>EASY</v>
      </c>
      <c r="AA2042" s="58" t="n">
        <f aca="false">IF($A2042&lt;200,"",AVERAGE($E1993:$E2042)/AVERAGE($E1843:$E2042)-1)</f>
        <v>0.0924589922296137</v>
      </c>
      <c r="AB2042" s="59" t="n">
        <f aca="false">LOOKUP($B2042,07_L1政策步階!$A$4:$A$14,07_L1政策步階!$C$4:$C$14)</f>
        <v>0</v>
      </c>
      <c r="AC2042" s="57"/>
      <c r="AD2042" s="57"/>
      <c r="AE2042" s="57"/>
      <c r="AF2042" s="57"/>
      <c r="AG2042" s="57"/>
      <c r="AH2042" s="57"/>
      <c r="AI2042" s="57"/>
      <c r="AJ2042" s="57"/>
      <c r="AK2042" s="57"/>
      <c r="AL2042" s="59" t="n">
        <f aca="false">IF(ISNUMBER($AA2042),IF($AA2042&gt;=0.005,100,IF($AA2042&gt;=-0.015,50,0)),"")</f>
        <v>100</v>
      </c>
      <c r="AM2042" s="59" t="n">
        <f aca="false">IF(ISNUMBER($AB2042),IF($AB2042=1,100,IF($AB2042=0,50,0)),"")</f>
        <v>50</v>
      </c>
      <c r="AN2042" s="0" t="str">
        <f aca="false">IF(ISNUMBER($AC2042),IF($AC2042&gt;=0.001,100,IF($AC2042&gt;=-0.003,50,0)),"")</f>
        <v/>
      </c>
      <c r="AO2042" s="0" t="str">
        <f aca="false">IF(ISNUMBER($AD2042),IF($AD2042&gt;=0.04,100,IF($AD2042&gt;=0,50,0)),"")</f>
        <v/>
      </c>
      <c r="AP2042" s="0" t="str">
        <f aca="false">IF(ISNUMBER($AE2042),IF($AE2042&gt;=25,100,IF($AE2042&gt;=-75,50,0)),"")</f>
        <v/>
      </c>
      <c r="AQ2042" s="0" t="str">
        <f aca="false">IF(ISNUMBER($AF2042),IF($AF2042&gt;0,100,IF($AF2042&gt;=-50,50,0)),"")</f>
        <v/>
      </c>
      <c r="AR2042" s="0" t="str">
        <f aca="false">IF(ISNUMBER($AG2042),IF($AG2042=1,100,IF($AG2042=0,50,0)),"")</f>
        <v/>
      </c>
      <c r="AS2042" s="0" t="str">
        <f aca="false">IF(ISNUMBER($AH2042),IF($AH2042&lt;0,100,IF($AH2042&lt;=20,50,0)),"")</f>
        <v/>
      </c>
      <c r="AT2042" s="0" t="str">
        <f aca="false">IF(ISNUMBER($AI2042),IF($AI2042&lt;0.95,100,IF($AI2042&lt;=1,50,0)),"")</f>
        <v/>
      </c>
      <c r="AU2042" s="0" t="str">
        <f aca="false">IF(ISNUMBER($AJ2042),IF($AJ2042&lt;30,0,IF($AJ2042&lt;40,50,IF($AJ2042&lt;=90,100,50))),"")</f>
        <v/>
      </c>
      <c r="AV2042" s="0" t="str">
        <f aca="false">IF(ISNUMBER($AK2042),IF($AK2042&gt;-0.2,100,IF($AK2042&gt;=-0.4,50,0)),"")</f>
        <v/>
      </c>
      <c r="AW2042" s="59" t="n">
        <f aca="false">01_指標庫!$H$4*ISNUMBER($F2042)+01_指標庫!$H$5*ISNUMBER($AA2042)+01_指標庫!$H$6*ISNUMBER($G2042)+01_指標庫!$H$7*ISNUMBER($H2042)+01_指標庫!$H$8*ISNUMBER($AF2042)+01_指標庫!$H$9*ISNUMBER($AG2042)+01_指標庫!$H$10*ISNUMBER($AB2042)+01_指標庫!$H$11*ISNUMBER($AC2042)+01_指標庫!$H$12*ISNUMBER($AD2042)+01_指標庫!$H$13*ISNUMBER($AE2042)+01_指標庫!$H$14*ISNUMBER($I2042)+01_指標庫!$H$15*ISNUMBER($AH2042)+01_指標庫!$H$16*ISNUMBER($K2042)+01_指標庫!$H$17*ISNUMBER($AI2042)+01_指標庫!$H$18*ISNUMBER($AJ2042)+01_指標庫!$H$19*ISNUMBER($AK2042)+01_指標庫!$H$20*ISNUMBER($BB2042)+01_指標庫!$H$21*ISNUMBER($BC2042)</f>
        <v>51</v>
      </c>
      <c r="AX2042" s="59" t="n">
        <f aca="false">IF(AW2042=0,50,ROUND((01_指標庫!$H$4*IF(ISNUMBER($F2042),L2042,0)+01_指標庫!$H$5*IF(ISNUMBER($AA2042),AL2042,0)+01_指標庫!$H$6*IF(ISNUMBER($G2042),M2042,0)+01_指標庫!$H$7*IF(ISNUMBER($H2042),N2042,0)+01_指標庫!$H$8*IF(ISNUMBER($AF2042),AQ2042,0)+01_指標庫!$H$9*IF(ISNUMBER($AG2042),AR2042,0)+01_指標庫!$H$10*IF(ISNUMBER($AB2042),AM2042,0)+01_指標庫!$H$11*IF(ISNUMBER($AC2042),AN2042,0)+01_指標庫!$H$12*IF(ISNUMBER($AD2042),AO2042,0)+01_指標庫!$H$13*IF(ISNUMBER($AE2042),AP2042,0)+01_指標庫!$H$14*IF(ISNUMBER($I2042),O2042,0)+01_指標庫!$H$15*IF(ISNUMBER($AH2042),AS2042,0)+01_指標庫!$H$16*IF(ISNUMBER($K2042),P2042,0)+01_指標庫!$H$17*IF(ISNUMBER($AI2042),AT2042,0)+01_指標庫!$H$18*IF(ISNUMBER($AJ2042),AU2042,0)+01_指標庫!$H$19*IF(ISNUMBER($AK2042),AV2042,0)+01_指標庫!$H$20*IF(ISNUMBER($BB2042),BB2042,0)+01_指標庫!$H$21*IF(ISNUMBER($BC2042),BC2042,0))/AW2042,1))</f>
        <v>73.5</v>
      </c>
      <c r="AY2042" s="60"/>
      <c r="AZ2042" s="60"/>
      <c r="BA2042" s="58" t="n">
        <f aca="false">AVERAGE($E2038:$E2042)/AVERAGE($E2033:$E2042)-1</f>
        <v>-0.00175126142171089</v>
      </c>
      <c r="BB2042" s="59" t="n">
        <f aca="false">IF(ISNUMBER($BA2042),IF(OR($S2042&lt;=-0.03,$BA2042&lt;-0.003),0,IF(OR($S2042&lt;=-0.02,$BA2042&lt;0.01),50,100)),"")</f>
        <v>50</v>
      </c>
      <c r="BC2042" s="0" t="str">
        <f aca="false">IF(OR(COUNT($AZ2042)=0,COUNT($AZ2041)=0),"",IF(OR($AY2042/$AZ2041-1&lt;=-0.03,$AZ2042/$AZ2041-1&lt;=-0.045,IF(COUNT($AZ2033:$AZ2042)=10,AVERAGE($AZ2038:$AZ2042)/AVERAGE($AZ2033:$AZ2042)-1&lt;-0.01,FALSE())),0,IF(OR($AZ2042/$AZ2041-1&lt;=-0.02,IF(COUNT($AZ2033:$AZ2042)=10,AVERAGE($AZ2038:$AZ2042)/AVERAGE($AZ2033:$AZ2042)-1&lt;0.005,FALSE())),50,100)))</f>
        <v/>
      </c>
    </row>
    <row r="2043" customFormat="false" ht="15" hidden="false" customHeight="true" outlineLevel="0" collapsed="false">
      <c r="A2043" s="47" t="n">
        <v>2039</v>
      </c>
      <c r="B2043" s="48" t="n">
        <v>45518</v>
      </c>
      <c r="C2043" s="47" t="n">
        <v>2024</v>
      </c>
      <c r="D2043" s="49" t="s">
        <v>238</v>
      </c>
      <c r="E2043" s="50" t="n">
        <v>19022.68</v>
      </c>
      <c r="F2043" s="51" t="n">
        <v>0.069052</v>
      </c>
      <c r="G2043" s="51" t="n">
        <v>-0.079936</v>
      </c>
      <c r="H2043" s="52" t="n">
        <v>0.6735</v>
      </c>
      <c r="I2043" s="53" t="n">
        <v>346</v>
      </c>
      <c r="J2043" s="47" t="s">
        <v>235</v>
      </c>
      <c r="K2043" s="54" t="n">
        <v>16.19</v>
      </c>
      <c r="L2043" s="55" t="n">
        <f aca="false">IF(COUNT(F2043)=0,50,IF(F2043&gt;=0,100,IF(F2043&gt;=-0.02,50,0)))</f>
        <v>100</v>
      </c>
      <c r="M2043" s="55" t="n">
        <f aca="false">IF(COUNT(G2043)=0,50,IF(G2043&gt;-0.06,100,IF(G2043&gt;-0.15,50,0)))</f>
        <v>50</v>
      </c>
      <c r="N2043" s="55" t="n">
        <f aca="false">IF(COUNT(H2043)=0,50,IF(H2043&gt;=0.6,100,IF(H2043&gt;=0.4,50,0)))</f>
        <v>100</v>
      </c>
      <c r="O2043" s="55" t="n">
        <f aca="false">IF(COUNT(I2043)=0,50,IF(J2043="proxy_vix",50,IF(I2043&lt;350,100,IF(I2043&lt;=450,50,0))))</f>
        <v>100</v>
      </c>
      <c r="P2043" s="55" t="n">
        <f aca="false">IF(COUNT(K2043)=0,50,IF(K2043&lt;20,100,IF(K2043&lt;=25,50,0)))</f>
        <v>100</v>
      </c>
      <c r="Q2043" s="54"/>
      <c r="R2043" s="47"/>
      <c r="S2043" s="51" t="n">
        <f aca="false">$E2043/$E2042-1</f>
        <v>0.000854973816755589</v>
      </c>
      <c r="T2043" s="56" t="n">
        <f aca="false">$K2043/$K2042-1</f>
        <v>-0.106512141280353</v>
      </c>
      <c r="V2043" s="57"/>
      <c r="W2043" s="57"/>
      <c r="Y2043" s="1" t="str">
        <f aca="false">IF(AX2043&gt;=70,"EASY",IF(AX2043&gt;40,"UNCERTAIN","HARD"))</f>
        <v>EASY</v>
      </c>
      <c r="AA2043" s="58" t="n">
        <f aca="false">IF($A2043&lt;200,"",AVERAGE($E1994:$E2043)/AVERAGE($E1844:$E2043)-1)</f>
        <v>0.0914247852841745</v>
      </c>
      <c r="AB2043" s="59" t="n">
        <f aca="false">LOOKUP($B2043,07_L1政策步階!$A$4:$A$14,07_L1政策步階!$C$4:$C$14)</f>
        <v>0</v>
      </c>
      <c r="AC2043" s="57"/>
      <c r="AD2043" s="57"/>
      <c r="AE2043" s="57"/>
      <c r="AF2043" s="57"/>
      <c r="AG2043" s="57"/>
      <c r="AH2043" s="57"/>
      <c r="AI2043" s="57"/>
      <c r="AJ2043" s="57"/>
      <c r="AK2043" s="57"/>
      <c r="AL2043" s="59" t="n">
        <f aca="false">IF(ISNUMBER($AA2043),IF($AA2043&gt;=0.005,100,IF($AA2043&gt;=-0.015,50,0)),"")</f>
        <v>100</v>
      </c>
      <c r="AM2043" s="59" t="n">
        <f aca="false">IF(ISNUMBER($AB2043),IF($AB2043=1,100,IF($AB2043=0,50,0)),"")</f>
        <v>50</v>
      </c>
      <c r="AN2043" s="0" t="str">
        <f aca="false">IF(ISNUMBER($AC2043),IF($AC2043&gt;=0.001,100,IF($AC2043&gt;=-0.003,50,0)),"")</f>
        <v/>
      </c>
      <c r="AO2043" s="0" t="str">
        <f aca="false">IF(ISNUMBER($AD2043),IF($AD2043&gt;=0.04,100,IF($AD2043&gt;=0,50,0)),"")</f>
        <v/>
      </c>
      <c r="AP2043" s="0" t="str">
        <f aca="false">IF(ISNUMBER($AE2043),IF($AE2043&gt;=25,100,IF($AE2043&gt;=-75,50,0)),"")</f>
        <v/>
      </c>
      <c r="AQ2043" s="0" t="str">
        <f aca="false">IF(ISNUMBER($AF2043),IF($AF2043&gt;0,100,IF($AF2043&gt;=-50,50,0)),"")</f>
        <v/>
      </c>
      <c r="AR2043" s="0" t="str">
        <f aca="false">IF(ISNUMBER($AG2043),IF($AG2043=1,100,IF($AG2043=0,50,0)),"")</f>
        <v/>
      </c>
      <c r="AS2043" s="0" t="str">
        <f aca="false">IF(ISNUMBER($AH2043),IF($AH2043&lt;0,100,IF($AH2043&lt;=20,50,0)),"")</f>
        <v/>
      </c>
      <c r="AT2043" s="0" t="str">
        <f aca="false">IF(ISNUMBER($AI2043),IF($AI2043&lt;0.95,100,IF($AI2043&lt;=1,50,0)),"")</f>
        <v/>
      </c>
      <c r="AU2043" s="0" t="str">
        <f aca="false">IF(ISNUMBER($AJ2043),IF($AJ2043&lt;30,0,IF($AJ2043&lt;40,50,IF($AJ2043&lt;=90,100,50))),"")</f>
        <v/>
      </c>
      <c r="AV2043" s="0" t="str">
        <f aca="false">IF(ISNUMBER($AK2043),IF($AK2043&gt;-0.2,100,IF($AK2043&gt;=-0.4,50,0)),"")</f>
        <v/>
      </c>
      <c r="AW2043" s="59" t="n">
        <f aca="false">01_指標庫!$H$4*ISNUMBER($F2043)+01_指標庫!$H$5*ISNUMBER($AA2043)+01_指標庫!$H$6*ISNUMBER($G2043)+01_指標庫!$H$7*ISNUMBER($H2043)+01_指標庫!$H$8*ISNUMBER($AF2043)+01_指標庫!$H$9*ISNUMBER($AG2043)+01_指標庫!$H$10*ISNUMBER($AB2043)+01_指標庫!$H$11*ISNUMBER($AC2043)+01_指標庫!$H$12*ISNUMBER($AD2043)+01_指標庫!$H$13*ISNUMBER($AE2043)+01_指標庫!$H$14*ISNUMBER($I2043)+01_指標庫!$H$15*ISNUMBER($AH2043)+01_指標庫!$H$16*ISNUMBER($K2043)+01_指標庫!$H$17*ISNUMBER($AI2043)+01_指標庫!$H$18*ISNUMBER($AJ2043)+01_指標庫!$H$19*ISNUMBER($AK2043)+01_指標庫!$H$20*ISNUMBER($BB2043)+01_指標庫!$H$21*ISNUMBER($BC2043)</f>
        <v>51</v>
      </c>
      <c r="AX2043" s="59" t="n">
        <f aca="false">IF(AW2043=0,50,ROUND((01_指標庫!$H$4*IF(ISNUMBER($F2043),L2043,0)+01_指標庫!$H$5*IF(ISNUMBER($AA2043),AL2043,0)+01_指標庫!$H$6*IF(ISNUMBER($G2043),M2043,0)+01_指標庫!$H$7*IF(ISNUMBER($H2043),N2043,0)+01_指標庫!$H$8*IF(ISNUMBER($AF2043),AQ2043,0)+01_指標庫!$H$9*IF(ISNUMBER($AG2043),AR2043,0)+01_指標庫!$H$10*IF(ISNUMBER($AB2043),AM2043,0)+01_指標庫!$H$11*IF(ISNUMBER($AC2043),AN2043,0)+01_指標庫!$H$12*IF(ISNUMBER($AD2043),AO2043,0)+01_指標庫!$H$13*IF(ISNUMBER($AE2043),AP2043,0)+01_指標庫!$H$14*IF(ISNUMBER($I2043),O2043,0)+01_指標庫!$H$15*IF(ISNUMBER($AH2043),AS2043,0)+01_指標庫!$H$16*IF(ISNUMBER($K2043),P2043,0)+01_指標庫!$H$17*IF(ISNUMBER($AI2043),AT2043,0)+01_指標庫!$H$18*IF(ISNUMBER($AJ2043),AU2043,0)+01_指標庫!$H$19*IF(ISNUMBER($AK2043),AV2043,0)+01_指標庫!$H$20*IF(ISNUMBER($BB2043),BB2043,0)+01_指標庫!$H$21*IF(ISNUMBER($BC2043),BC2043,0))/AW2043,1))</f>
        <v>87.3</v>
      </c>
      <c r="AY2043" s="60"/>
      <c r="AZ2043" s="60"/>
      <c r="BA2043" s="58" t="n">
        <f aca="false">AVERAGE($E2039:$E2043)/AVERAGE($E2034:$E2043)-1</f>
        <v>0.0125974611434738</v>
      </c>
      <c r="BB2043" s="59" t="n">
        <f aca="false">IF(ISNUMBER($BA2043),IF(OR($S2043&lt;=-0.03,$BA2043&lt;-0.003),0,IF(OR($S2043&lt;=-0.02,$BA2043&lt;0.01),50,100)),"")</f>
        <v>100</v>
      </c>
      <c r="BC2043" s="0" t="str">
        <f aca="false">IF(OR(COUNT($AZ2043)=0,COUNT($AZ2042)=0),"",IF(OR($AY2043/$AZ2042-1&lt;=-0.03,$AZ2043/$AZ2042-1&lt;=-0.045,IF(COUNT($AZ2034:$AZ2043)=10,AVERAGE($AZ2039:$AZ2043)/AVERAGE($AZ2034:$AZ2043)-1&lt;-0.01,FALSE())),0,IF(OR($AZ2043/$AZ2042-1&lt;=-0.02,IF(COUNT($AZ2034:$AZ2043)=10,AVERAGE($AZ2039:$AZ2043)/AVERAGE($AZ2034:$AZ2043)-1&lt;0.005,FALSE())),50,100)))</f>
        <v/>
      </c>
    </row>
    <row r="2044" customFormat="false" ht="15" hidden="false" customHeight="true" outlineLevel="0" collapsed="false">
      <c r="A2044" s="47" t="n">
        <v>2040</v>
      </c>
      <c r="B2044" s="48" t="n">
        <v>45519</v>
      </c>
      <c r="C2044" s="47" t="n">
        <v>2024</v>
      </c>
      <c r="D2044" s="49" t="s">
        <v>239</v>
      </c>
      <c r="E2044" s="50" t="n">
        <v>19490.15</v>
      </c>
      <c r="F2044" s="51" t="n">
        <v>0.093691</v>
      </c>
      <c r="G2044" s="51" t="n">
        <v>-0.057326</v>
      </c>
      <c r="H2044" s="52" t="n">
        <v>0.8163</v>
      </c>
      <c r="I2044" s="53" t="n">
        <v>331</v>
      </c>
      <c r="J2044" s="47" t="s">
        <v>235</v>
      </c>
      <c r="K2044" s="54" t="n">
        <v>15.23</v>
      </c>
      <c r="L2044" s="55" t="n">
        <f aca="false">IF(COUNT(F2044)=0,50,IF(F2044&gt;=0,100,IF(F2044&gt;=-0.02,50,0)))</f>
        <v>100</v>
      </c>
      <c r="M2044" s="55" t="n">
        <f aca="false">IF(COUNT(G2044)=0,50,IF(G2044&gt;-0.06,100,IF(G2044&gt;-0.15,50,0)))</f>
        <v>100</v>
      </c>
      <c r="N2044" s="55" t="n">
        <f aca="false">IF(COUNT(H2044)=0,50,IF(H2044&gt;=0.6,100,IF(H2044&gt;=0.4,50,0)))</f>
        <v>100</v>
      </c>
      <c r="O2044" s="55" t="n">
        <f aca="false">IF(COUNT(I2044)=0,50,IF(J2044="proxy_vix",50,IF(I2044&lt;350,100,IF(I2044&lt;=450,50,0))))</f>
        <v>100</v>
      </c>
      <c r="P2044" s="55" t="n">
        <f aca="false">IF(COUNT(K2044)=0,50,IF(K2044&lt;20,100,IF(K2044&lt;=25,50,0)))</f>
        <v>100</v>
      </c>
      <c r="Q2044" s="54"/>
      <c r="R2044" s="47"/>
      <c r="S2044" s="51" t="n">
        <f aca="false">$E2044/$E2043-1</f>
        <v>0.0245743501967126</v>
      </c>
      <c r="T2044" s="56" t="n">
        <f aca="false">$K2044/$K2043-1</f>
        <v>-0.0592958616429895</v>
      </c>
      <c r="V2044" s="57"/>
      <c r="W2044" s="57"/>
      <c r="Y2044" s="1" t="str">
        <f aca="false">IF(AX2044&gt;=70,"EASY",IF(AX2044&gt;40,"UNCERTAIN","HARD"))</f>
        <v>EASY</v>
      </c>
      <c r="AA2044" s="58" t="n">
        <f aca="false">IF($A2044&lt;200,"",AVERAGE($E1995:$E2044)/AVERAGE($E1845:$E2044)-1)</f>
        <v>0.0907362728386205</v>
      </c>
      <c r="AB2044" s="59" t="n">
        <f aca="false">LOOKUP($B2044,07_L1政策步階!$A$4:$A$14,07_L1政策步階!$C$4:$C$14)</f>
        <v>0</v>
      </c>
      <c r="AC2044" s="57"/>
      <c r="AD2044" s="57"/>
      <c r="AE2044" s="57"/>
      <c r="AF2044" s="57"/>
      <c r="AG2044" s="57"/>
      <c r="AH2044" s="57"/>
      <c r="AI2044" s="57"/>
      <c r="AJ2044" s="57"/>
      <c r="AK2044" s="57"/>
      <c r="AL2044" s="59" t="n">
        <f aca="false">IF(ISNUMBER($AA2044),IF($AA2044&gt;=0.005,100,IF($AA2044&gt;=-0.015,50,0)),"")</f>
        <v>100</v>
      </c>
      <c r="AM2044" s="59" t="n">
        <f aca="false">IF(ISNUMBER($AB2044),IF($AB2044=1,100,IF($AB2044=0,50,0)),"")</f>
        <v>50</v>
      </c>
      <c r="AN2044" s="0" t="str">
        <f aca="false">IF(ISNUMBER($AC2044),IF($AC2044&gt;=0.001,100,IF($AC2044&gt;=-0.003,50,0)),"")</f>
        <v/>
      </c>
      <c r="AO2044" s="0" t="str">
        <f aca="false">IF(ISNUMBER($AD2044),IF($AD2044&gt;=0.04,100,IF($AD2044&gt;=0,50,0)),"")</f>
        <v/>
      </c>
      <c r="AP2044" s="0" t="str">
        <f aca="false">IF(ISNUMBER($AE2044),IF($AE2044&gt;=25,100,IF($AE2044&gt;=-75,50,0)),"")</f>
        <v/>
      </c>
      <c r="AQ2044" s="0" t="str">
        <f aca="false">IF(ISNUMBER($AF2044),IF($AF2044&gt;0,100,IF($AF2044&gt;=-50,50,0)),"")</f>
        <v/>
      </c>
      <c r="AR2044" s="0" t="str">
        <f aca="false">IF(ISNUMBER($AG2044),IF($AG2044=1,100,IF($AG2044=0,50,0)),"")</f>
        <v/>
      </c>
      <c r="AS2044" s="0" t="str">
        <f aca="false">IF(ISNUMBER($AH2044),IF($AH2044&lt;0,100,IF($AH2044&lt;=20,50,0)),"")</f>
        <v/>
      </c>
      <c r="AT2044" s="0" t="str">
        <f aca="false">IF(ISNUMBER($AI2044),IF($AI2044&lt;0.95,100,IF($AI2044&lt;=1,50,0)),"")</f>
        <v/>
      </c>
      <c r="AU2044" s="0" t="str">
        <f aca="false">IF(ISNUMBER($AJ2044),IF($AJ2044&lt;30,0,IF($AJ2044&lt;40,50,IF($AJ2044&lt;=90,100,50))),"")</f>
        <v/>
      </c>
      <c r="AV2044" s="0" t="str">
        <f aca="false">IF(ISNUMBER($AK2044),IF($AK2044&gt;-0.2,100,IF($AK2044&gt;=-0.4,50,0)),"")</f>
        <v/>
      </c>
      <c r="AW2044" s="59" t="n">
        <f aca="false">01_指標庫!$H$4*ISNUMBER($F2044)+01_指標庫!$H$5*ISNUMBER($AA2044)+01_指標庫!$H$6*ISNUMBER($G2044)+01_指標庫!$H$7*ISNUMBER($H2044)+01_指標庫!$H$8*ISNUMBER($AF2044)+01_指標庫!$H$9*ISNUMBER($AG2044)+01_指標庫!$H$10*ISNUMBER($AB2044)+01_指標庫!$H$11*ISNUMBER($AC2044)+01_指標庫!$H$12*ISNUMBER($AD2044)+01_指標庫!$H$13*ISNUMBER($AE2044)+01_指標庫!$H$14*ISNUMBER($I2044)+01_指標庫!$H$15*ISNUMBER($AH2044)+01_指標庫!$H$16*ISNUMBER($K2044)+01_指標庫!$H$17*ISNUMBER($AI2044)+01_指標庫!$H$18*ISNUMBER($AJ2044)+01_指標庫!$H$19*ISNUMBER($AK2044)+01_指標庫!$H$20*ISNUMBER($BB2044)+01_指標庫!$H$21*ISNUMBER($BC2044)</f>
        <v>51</v>
      </c>
      <c r="AX2044" s="59" t="n">
        <f aca="false">IF(AW2044=0,50,ROUND((01_指標庫!$H$4*IF(ISNUMBER($F2044),L2044,0)+01_指標庫!$H$5*IF(ISNUMBER($AA2044),AL2044,0)+01_指標庫!$H$6*IF(ISNUMBER($G2044),M2044,0)+01_指標庫!$H$7*IF(ISNUMBER($H2044),N2044,0)+01_指標庫!$H$8*IF(ISNUMBER($AF2044),AQ2044,0)+01_指標庫!$H$9*IF(ISNUMBER($AG2044),AR2044,0)+01_指標庫!$H$10*IF(ISNUMBER($AB2044),AM2044,0)+01_指標庫!$H$11*IF(ISNUMBER($AC2044),AN2044,0)+01_指標庫!$H$12*IF(ISNUMBER($AD2044),AO2044,0)+01_指標庫!$H$13*IF(ISNUMBER($AE2044),AP2044,0)+01_指標庫!$H$14*IF(ISNUMBER($I2044),O2044,0)+01_指標庫!$H$15*IF(ISNUMBER($AH2044),AS2044,0)+01_指標庫!$H$16*IF(ISNUMBER($K2044),P2044,0)+01_指標庫!$H$17*IF(ISNUMBER($AI2044),AT2044,0)+01_指標庫!$H$18*IF(ISNUMBER($AJ2044),AU2044,0)+01_指標庫!$H$19*IF(ISNUMBER($AK2044),AV2044,0)+01_指標庫!$H$20*IF(ISNUMBER($BB2044),BB2044,0)+01_指標庫!$H$21*IF(ISNUMBER($BC2044),BC2044,0))/AW2044,1))</f>
        <v>95.1</v>
      </c>
      <c r="AY2044" s="60"/>
      <c r="AZ2044" s="60"/>
      <c r="BA2044" s="58" t="n">
        <f aca="false">AVERAGE($E2040:$E2044)/AVERAGE($E2035:$E2044)-1</f>
        <v>0.020938523559543</v>
      </c>
      <c r="BB2044" s="59" t="n">
        <f aca="false">IF(ISNUMBER($BA2044),IF(OR($S2044&lt;=-0.03,$BA2044&lt;-0.003),0,IF(OR($S2044&lt;=-0.02,$BA2044&lt;0.01),50,100)),"")</f>
        <v>100</v>
      </c>
      <c r="BC2044" s="0" t="str">
        <f aca="false">IF(OR(COUNT($AZ2044)=0,COUNT($AZ2043)=0),"",IF(OR($AY2044/$AZ2043-1&lt;=-0.03,$AZ2044/$AZ2043-1&lt;=-0.045,IF(COUNT($AZ2035:$AZ2044)=10,AVERAGE($AZ2040:$AZ2044)/AVERAGE($AZ2035:$AZ2044)-1&lt;-0.01,FALSE())),0,IF(OR($AZ2044/$AZ2043-1&lt;=-0.02,IF(COUNT($AZ2035:$AZ2044)=10,AVERAGE($AZ2040:$AZ2044)/AVERAGE($AZ2035:$AZ2044)-1&lt;0.005,FALSE())),50,100)))</f>
        <v/>
      </c>
    </row>
    <row r="2045" customFormat="false" ht="15" hidden="false" customHeight="true" outlineLevel="0" collapsed="false">
      <c r="A2045" s="47" t="n">
        <v>2041</v>
      </c>
      <c r="B2045" s="48" t="n">
        <v>45520</v>
      </c>
      <c r="C2045" s="47" t="n">
        <v>2024</v>
      </c>
      <c r="D2045" s="49" t="s">
        <v>234</v>
      </c>
      <c r="E2045" s="50" t="n">
        <v>19508.52</v>
      </c>
      <c r="F2045" s="51" t="n">
        <v>0.093135</v>
      </c>
      <c r="G2045" s="51" t="n">
        <v>-0.056437</v>
      </c>
      <c r="H2045" s="52" t="n">
        <v>0.7959</v>
      </c>
      <c r="I2045" s="53" t="n">
        <v>329</v>
      </c>
      <c r="J2045" s="47" t="s">
        <v>235</v>
      </c>
      <c r="K2045" s="54" t="n">
        <v>14.8</v>
      </c>
      <c r="L2045" s="55" t="n">
        <f aca="false">IF(COUNT(F2045)=0,50,IF(F2045&gt;=0,100,IF(F2045&gt;=-0.02,50,0)))</f>
        <v>100</v>
      </c>
      <c r="M2045" s="55" t="n">
        <f aca="false">IF(COUNT(G2045)=0,50,IF(G2045&gt;-0.06,100,IF(G2045&gt;-0.15,50,0)))</f>
        <v>100</v>
      </c>
      <c r="N2045" s="55" t="n">
        <f aca="false">IF(COUNT(H2045)=0,50,IF(H2045&gt;=0.6,100,IF(H2045&gt;=0.4,50,0)))</f>
        <v>100</v>
      </c>
      <c r="O2045" s="55" t="n">
        <f aca="false">IF(COUNT(I2045)=0,50,IF(J2045="proxy_vix",50,IF(I2045&lt;350,100,IF(I2045&lt;=450,50,0))))</f>
        <v>100</v>
      </c>
      <c r="P2045" s="55" t="n">
        <f aca="false">IF(COUNT(K2045)=0,50,IF(K2045&lt;20,100,IF(K2045&lt;=25,50,0)))</f>
        <v>100</v>
      </c>
      <c r="Q2045" s="54"/>
      <c r="R2045" s="47"/>
      <c r="S2045" s="51" t="n">
        <f aca="false">$E2045/$E2044-1</f>
        <v>0.00094252737921452</v>
      </c>
      <c r="T2045" s="56" t="n">
        <f aca="false">$K2045/$K2044-1</f>
        <v>-0.0282337491792515</v>
      </c>
      <c r="V2045" s="57"/>
      <c r="W2045" s="57"/>
      <c r="Y2045" s="1" t="str">
        <f aca="false">IF(AX2045&gt;=70,"EASY",IF(AX2045&gt;40,"UNCERTAIN","HARD"))</f>
        <v>EASY</v>
      </c>
      <c r="AA2045" s="58" t="n">
        <f aca="false">IF($A2045&lt;200,"",AVERAGE($E1996:$E2045)/AVERAGE($E1846:$E2045)-1)</f>
        <v>0.0896860578606418</v>
      </c>
      <c r="AB2045" s="59" t="n">
        <f aca="false">LOOKUP($B2045,07_L1政策步階!$A$4:$A$14,07_L1政策步階!$C$4:$C$14)</f>
        <v>0</v>
      </c>
      <c r="AC2045" s="57"/>
      <c r="AD2045" s="57"/>
      <c r="AE2045" s="57"/>
      <c r="AF2045" s="57"/>
      <c r="AG2045" s="57"/>
      <c r="AH2045" s="57"/>
      <c r="AI2045" s="57"/>
      <c r="AJ2045" s="57"/>
      <c r="AK2045" s="57"/>
      <c r="AL2045" s="59" t="n">
        <f aca="false">IF(ISNUMBER($AA2045),IF($AA2045&gt;=0.005,100,IF($AA2045&gt;=-0.015,50,0)),"")</f>
        <v>100</v>
      </c>
      <c r="AM2045" s="59" t="n">
        <f aca="false">IF(ISNUMBER($AB2045),IF($AB2045=1,100,IF($AB2045=0,50,0)),"")</f>
        <v>50</v>
      </c>
      <c r="AN2045" s="0" t="str">
        <f aca="false">IF(ISNUMBER($AC2045),IF($AC2045&gt;=0.001,100,IF($AC2045&gt;=-0.003,50,0)),"")</f>
        <v/>
      </c>
      <c r="AO2045" s="0" t="str">
        <f aca="false">IF(ISNUMBER($AD2045),IF($AD2045&gt;=0.04,100,IF($AD2045&gt;=0,50,0)),"")</f>
        <v/>
      </c>
      <c r="AP2045" s="0" t="str">
        <f aca="false">IF(ISNUMBER($AE2045),IF($AE2045&gt;=25,100,IF($AE2045&gt;=-75,50,0)),"")</f>
        <v/>
      </c>
      <c r="AQ2045" s="0" t="str">
        <f aca="false">IF(ISNUMBER($AF2045),IF($AF2045&gt;0,100,IF($AF2045&gt;=-50,50,0)),"")</f>
        <v/>
      </c>
      <c r="AR2045" s="0" t="str">
        <f aca="false">IF(ISNUMBER($AG2045),IF($AG2045=1,100,IF($AG2045=0,50,0)),"")</f>
        <v/>
      </c>
      <c r="AS2045" s="0" t="str">
        <f aca="false">IF(ISNUMBER($AH2045),IF($AH2045&lt;0,100,IF($AH2045&lt;=20,50,0)),"")</f>
        <v/>
      </c>
      <c r="AT2045" s="0" t="str">
        <f aca="false">IF(ISNUMBER($AI2045),IF($AI2045&lt;0.95,100,IF($AI2045&lt;=1,50,0)),"")</f>
        <v/>
      </c>
      <c r="AU2045" s="0" t="str">
        <f aca="false">IF(ISNUMBER($AJ2045),IF($AJ2045&lt;30,0,IF($AJ2045&lt;40,50,IF($AJ2045&lt;=90,100,50))),"")</f>
        <v/>
      </c>
      <c r="AV2045" s="0" t="str">
        <f aca="false">IF(ISNUMBER($AK2045),IF($AK2045&gt;-0.2,100,IF($AK2045&gt;=-0.4,50,0)),"")</f>
        <v/>
      </c>
      <c r="AW2045" s="59" t="n">
        <f aca="false">01_指標庫!$H$4*ISNUMBER($F2045)+01_指標庫!$H$5*ISNUMBER($AA2045)+01_指標庫!$H$6*ISNUMBER($G2045)+01_指標庫!$H$7*ISNUMBER($H2045)+01_指標庫!$H$8*ISNUMBER($AF2045)+01_指標庫!$H$9*ISNUMBER($AG2045)+01_指標庫!$H$10*ISNUMBER($AB2045)+01_指標庫!$H$11*ISNUMBER($AC2045)+01_指標庫!$H$12*ISNUMBER($AD2045)+01_指標庫!$H$13*ISNUMBER($AE2045)+01_指標庫!$H$14*ISNUMBER($I2045)+01_指標庫!$H$15*ISNUMBER($AH2045)+01_指標庫!$H$16*ISNUMBER($K2045)+01_指標庫!$H$17*ISNUMBER($AI2045)+01_指標庫!$H$18*ISNUMBER($AJ2045)+01_指標庫!$H$19*ISNUMBER($AK2045)+01_指標庫!$H$20*ISNUMBER($BB2045)+01_指標庫!$H$21*ISNUMBER($BC2045)</f>
        <v>51</v>
      </c>
      <c r="AX2045" s="59" t="n">
        <f aca="false">IF(AW2045=0,50,ROUND((01_指標庫!$H$4*IF(ISNUMBER($F2045),L2045,0)+01_指標庫!$H$5*IF(ISNUMBER($AA2045),AL2045,0)+01_指標庫!$H$6*IF(ISNUMBER($G2045),M2045,0)+01_指標庫!$H$7*IF(ISNUMBER($H2045),N2045,0)+01_指標庫!$H$8*IF(ISNUMBER($AF2045),AQ2045,0)+01_指標庫!$H$9*IF(ISNUMBER($AG2045),AR2045,0)+01_指標庫!$H$10*IF(ISNUMBER($AB2045),AM2045,0)+01_指標庫!$H$11*IF(ISNUMBER($AC2045),AN2045,0)+01_指標庫!$H$12*IF(ISNUMBER($AD2045),AO2045,0)+01_指標庫!$H$13*IF(ISNUMBER($AE2045),AP2045,0)+01_指標庫!$H$14*IF(ISNUMBER($I2045),O2045,0)+01_指標庫!$H$15*IF(ISNUMBER($AH2045),AS2045,0)+01_指標庫!$H$16*IF(ISNUMBER($K2045),P2045,0)+01_指標庫!$H$17*IF(ISNUMBER($AI2045),AT2045,0)+01_指標庫!$H$18*IF(ISNUMBER($AJ2045),AU2045,0)+01_指標庫!$H$19*IF(ISNUMBER($AK2045),AV2045,0)+01_指標庫!$H$20*IF(ISNUMBER($BB2045),BB2045,0)+01_指標庫!$H$21*IF(ISNUMBER($BC2045),BC2045,0))/AW2045,1))</f>
        <v>95.1</v>
      </c>
      <c r="AY2045" s="60"/>
      <c r="AZ2045" s="60"/>
      <c r="BA2045" s="58" t="n">
        <f aca="false">AVERAGE($E2041:$E2045)/AVERAGE($E2036:$E2045)-1</f>
        <v>0.0257728489826883</v>
      </c>
      <c r="BB2045" s="59" t="n">
        <f aca="false">IF(ISNUMBER($BA2045),IF(OR($S2045&lt;=-0.03,$BA2045&lt;-0.003),0,IF(OR($S2045&lt;=-0.02,$BA2045&lt;0.01),50,100)),"")</f>
        <v>100</v>
      </c>
      <c r="BC2045" s="0" t="str">
        <f aca="false">IF(OR(COUNT($AZ2045)=0,COUNT($AZ2044)=0),"",IF(OR($AY2045/$AZ2044-1&lt;=-0.03,$AZ2045/$AZ2044-1&lt;=-0.045,IF(COUNT($AZ2036:$AZ2045)=10,AVERAGE($AZ2041:$AZ2045)/AVERAGE($AZ2036:$AZ2045)-1&lt;-0.01,FALSE())),0,IF(OR($AZ2045/$AZ2044-1&lt;=-0.02,IF(COUNT($AZ2036:$AZ2045)=10,AVERAGE($AZ2041:$AZ2045)/AVERAGE($AZ2036:$AZ2045)-1&lt;0.005,FALSE())),50,100)))</f>
        <v/>
      </c>
    </row>
    <row r="2046" customFormat="false" ht="15" hidden="false" customHeight="true" outlineLevel="0" collapsed="false">
      <c r="A2046" s="47" t="n">
        <v>2042</v>
      </c>
      <c r="B2046" s="48" t="n">
        <v>45523</v>
      </c>
      <c r="C2046" s="47" t="n">
        <v>2024</v>
      </c>
      <c r="D2046" s="49" t="s">
        <v>236</v>
      </c>
      <c r="E2046" s="50" t="n">
        <v>19766.49</v>
      </c>
      <c r="F2046" s="51" t="n">
        <v>0.105931</v>
      </c>
      <c r="G2046" s="51" t="n">
        <v>-0.04396</v>
      </c>
      <c r="H2046" s="52" t="n">
        <v>0.8571</v>
      </c>
      <c r="I2046" s="53" t="n">
        <v>321</v>
      </c>
      <c r="J2046" s="47" t="s">
        <v>235</v>
      </c>
      <c r="K2046" s="54" t="n">
        <v>14.65</v>
      </c>
      <c r="L2046" s="55" t="n">
        <f aca="false">IF(COUNT(F2046)=0,50,IF(F2046&gt;=0,100,IF(F2046&gt;=-0.02,50,0)))</f>
        <v>100</v>
      </c>
      <c r="M2046" s="55" t="n">
        <f aca="false">IF(COUNT(G2046)=0,50,IF(G2046&gt;-0.06,100,IF(G2046&gt;-0.15,50,0)))</f>
        <v>100</v>
      </c>
      <c r="N2046" s="55" t="n">
        <f aca="false">IF(COUNT(H2046)=0,50,IF(H2046&gt;=0.6,100,IF(H2046&gt;=0.4,50,0)))</f>
        <v>100</v>
      </c>
      <c r="O2046" s="55" t="n">
        <f aca="false">IF(COUNT(I2046)=0,50,IF(J2046="proxy_vix",50,IF(I2046&lt;350,100,IF(I2046&lt;=450,50,0))))</f>
        <v>100</v>
      </c>
      <c r="P2046" s="55" t="n">
        <f aca="false">IF(COUNT(K2046)=0,50,IF(K2046&lt;20,100,IF(K2046&lt;=25,50,0)))</f>
        <v>100</v>
      </c>
      <c r="Q2046" s="54"/>
      <c r="R2046" s="47"/>
      <c r="S2046" s="51" t="n">
        <f aca="false">$E2046/$E2045-1</f>
        <v>0.0132234531373985</v>
      </c>
      <c r="T2046" s="56" t="n">
        <f aca="false">$K2046/$K2045-1</f>
        <v>-0.0101351351351352</v>
      </c>
      <c r="V2046" s="57"/>
      <c r="W2046" s="57"/>
      <c r="Y2046" s="1" t="str">
        <f aca="false">IF(AX2046&gt;=70,"EASY",IF(AX2046&gt;40,"UNCERTAIN","HARD"))</f>
        <v>EASY</v>
      </c>
      <c r="AA2046" s="58" t="n">
        <f aca="false">IF($A2046&lt;200,"",AVERAGE($E1997:$E2046)/AVERAGE($E1847:$E2046)-1)</f>
        <v>0.088887114162298</v>
      </c>
      <c r="AB2046" s="59" t="n">
        <f aca="false">LOOKUP($B2046,07_L1政策步階!$A$4:$A$14,07_L1政策步階!$C$4:$C$14)</f>
        <v>0</v>
      </c>
      <c r="AC2046" s="57"/>
      <c r="AD2046" s="57"/>
      <c r="AE2046" s="57"/>
      <c r="AF2046" s="57"/>
      <c r="AG2046" s="57"/>
      <c r="AH2046" s="57"/>
      <c r="AI2046" s="57"/>
      <c r="AJ2046" s="57"/>
      <c r="AK2046" s="57"/>
      <c r="AL2046" s="59" t="n">
        <f aca="false">IF(ISNUMBER($AA2046),IF($AA2046&gt;=0.005,100,IF($AA2046&gt;=-0.015,50,0)),"")</f>
        <v>100</v>
      </c>
      <c r="AM2046" s="59" t="n">
        <f aca="false">IF(ISNUMBER($AB2046),IF($AB2046=1,100,IF($AB2046=0,50,0)),"")</f>
        <v>50</v>
      </c>
      <c r="AN2046" s="0" t="str">
        <f aca="false">IF(ISNUMBER($AC2046),IF($AC2046&gt;=0.001,100,IF($AC2046&gt;=-0.003,50,0)),"")</f>
        <v/>
      </c>
      <c r="AO2046" s="0" t="str">
        <f aca="false">IF(ISNUMBER($AD2046),IF($AD2046&gt;=0.04,100,IF($AD2046&gt;=0,50,0)),"")</f>
        <v/>
      </c>
      <c r="AP2046" s="0" t="str">
        <f aca="false">IF(ISNUMBER($AE2046),IF($AE2046&gt;=25,100,IF($AE2046&gt;=-75,50,0)),"")</f>
        <v/>
      </c>
      <c r="AQ2046" s="0" t="str">
        <f aca="false">IF(ISNUMBER($AF2046),IF($AF2046&gt;0,100,IF($AF2046&gt;=-50,50,0)),"")</f>
        <v/>
      </c>
      <c r="AR2046" s="0" t="str">
        <f aca="false">IF(ISNUMBER($AG2046),IF($AG2046=1,100,IF($AG2046=0,50,0)),"")</f>
        <v/>
      </c>
      <c r="AS2046" s="0" t="str">
        <f aca="false">IF(ISNUMBER($AH2046),IF($AH2046&lt;0,100,IF($AH2046&lt;=20,50,0)),"")</f>
        <v/>
      </c>
      <c r="AT2046" s="0" t="str">
        <f aca="false">IF(ISNUMBER($AI2046),IF($AI2046&lt;0.95,100,IF($AI2046&lt;=1,50,0)),"")</f>
        <v/>
      </c>
      <c r="AU2046" s="0" t="str">
        <f aca="false">IF(ISNUMBER($AJ2046),IF($AJ2046&lt;30,0,IF($AJ2046&lt;40,50,IF($AJ2046&lt;=90,100,50))),"")</f>
        <v/>
      </c>
      <c r="AV2046" s="0" t="str">
        <f aca="false">IF(ISNUMBER($AK2046),IF($AK2046&gt;-0.2,100,IF($AK2046&gt;=-0.4,50,0)),"")</f>
        <v/>
      </c>
      <c r="AW2046" s="59" t="n">
        <f aca="false">01_指標庫!$H$4*ISNUMBER($F2046)+01_指標庫!$H$5*ISNUMBER($AA2046)+01_指標庫!$H$6*ISNUMBER($G2046)+01_指標庫!$H$7*ISNUMBER($H2046)+01_指標庫!$H$8*ISNUMBER($AF2046)+01_指標庫!$H$9*ISNUMBER($AG2046)+01_指標庫!$H$10*ISNUMBER($AB2046)+01_指標庫!$H$11*ISNUMBER($AC2046)+01_指標庫!$H$12*ISNUMBER($AD2046)+01_指標庫!$H$13*ISNUMBER($AE2046)+01_指標庫!$H$14*ISNUMBER($I2046)+01_指標庫!$H$15*ISNUMBER($AH2046)+01_指標庫!$H$16*ISNUMBER($K2046)+01_指標庫!$H$17*ISNUMBER($AI2046)+01_指標庫!$H$18*ISNUMBER($AJ2046)+01_指標庫!$H$19*ISNUMBER($AK2046)+01_指標庫!$H$20*ISNUMBER($BB2046)+01_指標庫!$H$21*ISNUMBER($BC2046)</f>
        <v>51</v>
      </c>
      <c r="AX2046" s="59" t="n">
        <f aca="false">IF(AW2046=0,50,ROUND((01_指標庫!$H$4*IF(ISNUMBER($F2046),L2046,0)+01_指標庫!$H$5*IF(ISNUMBER($AA2046),AL2046,0)+01_指標庫!$H$6*IF(ISNUMBER($G2046),M2046,0)+01_指標庫!$H$7*IF(ISNUMBER($H2046),N2046,0)+01_指標庫!$H$8*IF(ISNUMBER($AF2046),AQ2046,0)+01_指標庫!$H$9*IF(ISNUMBER($AG2046),AR2046,0)+01_指標庫!$H$10*IF(ISNUMBER($AB2046),AM2046,0)+01_指標庫!$H$11*IF(ISNUMBER($AC2046),AN2046,0)+01_指標庫!$H$12*IF(ISNUMBER($AD2046),AO2046,0)+01_指標庫!$H$13*IF(ISNUMBER($AE2046),AP2046,0)+01_指標庫!$H$14*IF(ISNUMBER($I2046),O2046,0)+01_指標庫!$H$15*IF(ISNUMBER($AH2046),AS2046,0)+01_指標庫!$H$16*IF(ISNUMBER($K2046),P2046,0)+01_指標庫!$H$17*IF(ISNUMBER($AI2046),AT2046,0)+01_指標庫!$H$18*IF(ISNUMBER($AJ2046),AU2046,0)+01_指標庫!$H$19*IF(ISNUMBER($AK2046),AV2046,0)+01_指標庫!$H$20*IF(ISNUMBER($BB2046),BB2046,0)+01_指標庫!$H$21*IF(ISNUMBER($BC2046),BC2046,0))/AW2046,1))</f>
        <v>95.1</v>
      </c>
      <c r="AY2046" s="60"/>
      <c r="AZ2046" s="60"/>
      <c r="BA2046" s="58" t="n">
        <f aca="false">AVERAGE($E2042:$E2046)/AVERAGE($E2037:$E2046)-1</f>
        <v>0.0285854768203626</v>
      </c>
      <c r="BB2046" s="59" t="n">
        <f aca="false">IF(ISNUMBER($BA2046),IF(OR($S2046&lt;=-0.03,$BA2046&lt;-0.003),0,IF(OR($S2046&lt;=-0.02,$BA2046&lt;0.01),50,100)),"")</f>
        <v>100</v>
      </c>
      <c r="BC2046" s="0" t="str">
        <f aca="false">IF(OR(COUNT($AZ2046)=0,COUNT($AZ2045)=0),"",IF(OR($AY2046/$AZ2045-1&lt;=-0.03,$AZ2046/$AZ2045-1&lt;=-0.045,IF(COUNT($AZ2037:$AZ2046)=10,AVERAGE($AZ2042:$AZ2046)/AVERAGE($AZ2037:$AZ2046)-1&lt;-0.01,FALSE())),0,IF(OR($AZ2046/$AZ2045-1&lt;=-0.02,IF(COUNT($AZ2037:$AZ2046)=10,AVERAGE($AZ2042:$AZ2046)/AVERAGE($AZ2037:$AZ2046)-1&lt;0.005,FALSE())),50,100)))</f>
        <v/>
      </c>
    </row>
    <row r="2047" customFormat="false" ht="15" hidden="false" customHeight="true" outlineLevel="0" collapsed="false">
      <c r="A2047" s="47" t="n">
        <v>2043</v>
      </c>
      <c r="B2047" s="48" t="n">
        <v>45524</v>
      </c>
      <c r="C2047" s="47" t="n">
        <v>2024</v>
      </c>
      <c r="D2047" s="49" t="s">
        <v>237</v>
      </c>
      <c r="E2047" s="50" t="n">
        <v>19719.82</v>
      </c>
      <c r="F2047" s="51" t="n">
        <v>0.101761</v>
      </c>
      <c r="G2047" s="51" t="n">
        <v>-0.046217</v>
      </c>
      <c r="H2047" s="52" t="n">
        <v>0.8367</v>
      </c>
      <c r="I2047" s="53" t="n">
        <v>325</v>
      </c>
      <c r="J2047" s="47" t="s">
        <v>235</v>
      </c>
      <c r="K2047" s="54" t="n">
        <v>15.88</v>
      </c>
      <c r="L2047" s="55" t="n">
        <f aca="false">IF(COUNT(F2047)=0,50,IF(F2047&gt;=0,100,IF(F2047&gt;=-0.02,50,0)))</f>
        <v>100</v>
      </c>
      <c r="M2047" s="55" t="n">
        <f aca="false">IF(COUNT(G2047)=0,50,IF(G2047&gt;-0.06,100,IF(G2047&gt;-0.15,50,0)))</f>
        <v>100</v>
      </c>
      <c r="N2047" s="55" t="n">
        <f aca="false">IF(COUNT(H2047)=0,50,IF(H2047&gt;=0.6,100,IF(H2047&gt;=0.4,50,0)))</f>
        <v>100</v>
      </c>
      <c r="O2047" s="55" t="n">
        <f aca="false">IF(COUNT(I2047)=0,50,IF(J2047="proxy_vix",50,IF(I2047&lt;350,100,IF(I2047&lt;=450,50,0))))</f>
        <v>100</v>
      </c>
      <c r="P2047" s="55" t="n">
        <f aca="false">IF(COUNT(K2047)=0,50,IF(K2047&lt;20,100,IF(K2047&lt;=25,50,0)))</f>
        <v>100</v>
      </c>
      <c r="Q2047" s="54"/>
      <c r="R2047" s="47"/>
      <c r="S2047" s="51" t="n">
        <f aca="false">$E2047/$E2046-1</f>
        <v>-0.00236106663347924</v>
      </c>
      <c r="T2047" s="56" t="n">
        <f aca="false">$K2047/$K2046-1</f>
        <v>0.0839590443686007</v>
      </c>
      <c r="V2047" s="57"/>
      <c r="W2047" s="57"/>
      <c r="Y2047" s="1" t="str">
        <f aca="false">IF(AX2047&gt;=70,"EASY",IF(AX2047&gt;40,"UNCERTAIN","HARD"))</f>
        <v>EASY</v>
      </c>
      <c r="AA2047" s="58" t="n">
        <f aca="false">IF($A2047&lt;200,"",AVERAGE($E1998:$E2047)/AVERAGE($E1848:$E2047)-1)</f>
        <v>0.0881527638860955</v>
      </c>
      <c r="AB2047" s="59" t="n">
        <f aca="false">LOOKUP($B2047,07_L1政策步階!$A$4:$A$14,07_L1政策步階!$C$4:$C$14)</f>
        <v>0</v>
      </c>
      <c r="AC2047" s="57"/>
      <c r="AD2047" s="57"/>
      <c r="AE2047" s="57"/>
      <c r="AF2047" s="57"/>
      <c r="AG2047" s="57"/>
      <c r="AH2047" s="57"/>
      <c r="AI2047" s="57"/>
      <c r="AJ2047" s="57"/>
      <c r="AK2047" s="57"/>
      <c r="AL2047" s="59" t="n">
        <f aca="false">IF(ISNUMBER($AA2047),IF($AA2047&gt;=0.005,100,IF($AA2047&gt;=-0.015,50,0)),"")</f>
        <v>100</v>
      </c>
      <c r="AM2047" s="59" t="n">
        <f aca="false">IF(ISNUMBER($AB2047),IF($AB2047=1,100,IF($AB2047=0,50,0)),"")</f>
        <v>50</v>
      </c>
      <c r="AN2047" s="0" t="str">
        <f aca="false">IF(ISNUMBER($AC2047),IF($AC2047&gt;=0.001,100,IF($AC2047&gt;=-0.003,50,0)),"")</f>
        <v/>
      </c>
      <c r="AO2047" s="0" t="str">
        <f aca="false">IF(ISNUMBER($AD2047),IF($AD2047&gt;=0.04,100,IF($AD2047&gt;=0,50,0)),"")</f>
        <v/>
      </c>
      <c r="AP2047" s="0" t="str">
        <f aca="false">IF(ISNUMBER($AE2047),IF($AE2047&gt;=25,100,IF($AE2047&gt;=-75,50,0)),"")</f>
        <v/>
      </c>
      <c r="AQ2047" s="0" t="str">
        <f aca="false">IF(ISNUMBER($AF2047),IF($AF2047&gt;0,100,IF($AF2047&gt;=-50,50,0)),"")</f>
        <v/>
      </c>
      <c r="AR2047" s="0" t="str">
        <f aca="false">IF(ISNUMBER($AG2047),IF($AG2047=1,100,IF($AG2047=0,50,0)),"")</f>
        <v/>
      </c>
      <c r="AS2047" s="0" t="str">
        <f aca="false">IF(ISNUMBER($AH2047),IF($AH2047&lt;0,100,IF($AH2047&lt;=20,50,0)),"")</f>
        <v/>
      </c>
      <c r="AT2047" s="0" t="str">
        <f aca="false">IF(ISNUMBER($AI2047),IF($AI2047&lt;0.95,100,IF($AI2047&lt;=1,50,0)),"")</f>
        <v/>
      </c>
      <c r="AU2047" s="0" t="str">
        <f aca="false">IF(ISNUMBER($AJ2047),IF($AJ2047&lt;30,0,IF($AJ2047&lt;40,50,IF($AJ2047&lt;=90,100,50))),"")</f>
        <v/>
      </c>
      <c r="AV2047" s="0" t="str">
        <f aca="false">IF(ISNUMBER($AK2047),IF($AK2047&gt;-0.2,100,IF($AK2047&gt;=-0.4,50,0)),"")</f>
        <v/>
      </c>
      <c r="AW2047" s="59" t="n">
        <f aca="false">01_指標庫!$H$4*ISNUMBER($F2047)+01_指標庫!$H$5*ISNUMBER($AA2047)+01_指標庫!$H$6*ISNUMBER($G2047)+01_指標庫!$H$7*ISNUMBER($H2047)+01_指標庫!$H$8*ISNUMBER($AF2047)+01_指標庫!$H$9*ISNUMBER($AG2047)+01_指標庫!$H$10*ISNUMBER($AB2047)+01_指標庫!$H$11*ISNUMBER($AC2047)+01_指標庫!$H$12*ISNUMBER($AD2047)+01_指標庫!$H$13*ISNUMBER($AE2047)+01_指標庫!$H$14*ISNUMBER($I2047)+01_指標庫!$H$15*ISNUMBER($AH2047)+01_指標庫!$H$16*ISNUMBER($K2047)+01_指標庫!$H$17*ISNUMBER($AI2047)+01_指標庫!$H$18*ISNUMBER($AJ2047)+01_指標庫!$H$19*ISNUMBER($AK2047)+01_指標庫!$H$20*ISNUMBER($BB2047)+01_指標庫!$H$21*ISNUMBER($BC2047)</f>
        <v>51</v>
      </c>
      <c r="AX2047" s="59" t="n">
        <f aca="false">IF(AW2047=0,50,ROUND((01_指標庫!$H$4*IF(ISNUMBER($F2047),L2047,0)+01_指標庫!$H$5*IF(ISNUMBER($AA2047),AL2047,0)+01_指標庫!$H$6*IF(ISNUMBER($G2047),M2047,0)+01_指標庫!$H$7*IF(ISNUMBER($H2047),N2047,0)+01_指標庫!$H$8*IF(ISNUMBER($AF2047),AQ2047,0)+01_指標庫!$H$9*IF(ISNUMBER($AG2047),AR2047,0)+01_指標庫!$H$10*IF(ISNUMBER($AB2047),AM2047,0)+01_指標庫!$H$11*IF(ISNUMBER($AC2047),AN2047,0)+01_指標庫!$H$12*IF(ISNUMBER($AD2047),AO2047,0)+01_指標庫!$H$13*IF(ISNUMBER($AE2047),AP2047,0)+01_指標庫!$H$14*IF(ISNUMBER($I2047),O2047,0)+01_指標庫!$H$15*IF(ISNUMBER($AH2047),AS2047,0)+01_指標庫!$H$16*IF(ISNUMBER($K2047),P2047,0)+01_指標庫!$H$17*IF(ISNUMBER($AI2047),AT2047,0)+01_指標庫!$H$18*IF(ISNUMBER($AJ2047),AU2047,0)+01_指標庫!$H$19*IF(ISNUMBER($AK2047),AV2047,0)+01_指標庫!$H$20*IF(ISNUMBER($BB2047),BB2047,0)+01_指標庫!$H$21*IF(ISNUMBER($BC2047),BC2047,0))/AW2047,1))</f>
        <v>95.1</v>
      </c>
      <c r="AY2047" s="60"/>
      <c r="AZ2047" s="60"/>
      <c r="BA2047" s="58" t="n">
        <f aca="false">AVERAGE($E2043:$E2047)/AVERAGE($E2038:$E2047)-1</f>
        <v>0.0272051558908932</v>
      </c>
      <c r="BB2047" s="59" t="n">
        <f aca="false">IF(ISNUMBER($BA2047),IF(OR($S2047&lt;=-0.03,$BA2047&lt;-0.003),0,IF(OR($S2047&lt;=-0.02,$BA2047&lt;0.01),50,100)),"")</f>
        <v>100</v>
      </c>
      <c r="BC2047" s="0" t="str">
        <f aca="false">IF(OR(COUNT($AZ2047)=0,COUNT($AZ2046)=0),"",IF(OR($AY2047/$AZ2046-1&lt;=-0.03,$AZ2047/$AZ2046-1&lt;=-0.045,IF(COUNT($AZ2038:$AZ2047)=10,AVERAGE($AZ2043:$AZ2047)/AVERAGE($AZ2038:$AZ2047)-1&lt;-0.01,FALSE())),0,IF(OR($AZ2047/$AZ2046-1&lt;=-0.02,IF(COUNT($AZ2038:$AZ2047)=10,AVERAGE($AZ2043:$AZ2047)/AVERAGE($AZ2038:$AZ2047)-1&lt;0.005,FALSE())),50,100)))</f>
        <v/>
      </c>
    </row>
    <row r="2048" customFormat="false" ht="15" hidden="false" customHeight="true" outlineLevel="0" collapsed="false">
      <c r="A2048" s="47" t="n">
        <v>2044</v>
      </c>
      <c r="B2048" s="48" t="n">
        <v>45525</v>
      </c>
      <c r="C2048" s="47" t="n">
        <v>2024</v>
      </c>
      <c r="D2048" s="49" t="s">
        <v>238</v>
      </c>
      <c r="E2048" s="50" t="n">
        <v>19824.84</v>
      </c>
      <c r="F2048" s="51" t="n">
        <v>0.106113</v>
      </c>
      <c r="G2048" s="51" t="n">
        <v>-0.041138</v>
      </c>
      <c r="H2048" s="52" t="n">
        <v>0.8571</v>
      </c>
      <c r="I2048" s="53" t="n">
        <v>327</v>
      </c>
      <c r="J2048" s="47" t="s">
        <v>235</v>
      </c>
      <c r="K2048" s="54" t="n">
        <v>16.27</v>
      </c>
      <c r="L2048" s="55" t="n">
        <f aca="false">IF(COUNT(F2048)=0,50,IF(F2048&gt;=0,100,IF(F2048&gt;=-0.02,50,0)))</f>
        <v>100</v>
      </c>
      <c r="M2048" s="55" t="n">
        <f aca="false">IF(COUNT(G2048)=0,50,IF(G2048&gt;-0.06,100,IF(G2048&gt;-0.15,50,0)))</f>
        <v>100</v>
      </c>
      <c r="N2048" s="55" t="n">
        <f aca="false">IF(COUNT(H2048)=0,50,IF(H2048&gt;=0.6,100,IF(H2048&gt;=0.4,50,0)))</f>
        <v>100</v>
      </c>
      <c r="O2048" s="55" t="n">
        <f aca="false">IF(COUNT(I2048)=0,50,IF(J2048="proxy_vix",50,IF(I2048&lt;350,100,IF(I2048&lt;=450,50,0))))</f>
        <v>100</v>
      </c>
      <c r="P2048" s="55" t="n">
        <f aca="false">IF(COUNT(K2048)=0,50,IF(K2048&lt;20,100,IF(K2048&lt;=25,50,0)))</f>
        <v>100</v>
      </c>
      <c r="Q2048" s="54"/>
      <c r="R2048" s="47"/>
      <c r="S2048" s="51" t="n">
        <f aca="false">$E2048/$E2047-1</f>
        <v>0.00532560642034263</v>
      </c>
      <c r="T2048" s="56" t="n">
        <f aca="false">$K2048/$K2047-1</f>
        <v>0.0245591939546599</v>
      </c>
      <c r="V2048" s="57"/>
      <c r="W2048" s="57"/>
      <c r="Y2048" s="1" t="str">
        <f aca="false">IF(AX2048&gt;=70,"EASY",IF(AX2048&gt;40,"UNCERTAIN","HARD"))</f>
        <v>EASY</v>
      </c>
      <c r="AA2048" s="58" t="n">
        <f aca="false">IF($A2048&lt;200,"",AVERAGE($E1999:$E2048)/AVERAGE($E1849:$E2048)-1)</f>
        <v>0.0875008005087725</v>
      </c>
      <c r="AB2048" s="59" t="n">
        <f aca="false">LOOKUP($B2048,07_L1政策步階!$A$4:$A$14,07_L1政策步階!$C$4:$C$14)</f>
        <v>0</v>
      </c>
      <c r="AC2048" s="57"/>
      <c r="AD2048" s="57"/>
      <c r="AE2048" s="57"/>
      <c r="AF2048" s="57"/>
      <c r="AG2048" s="57"/>
      <c r="AH2048" s="57"/>
      <c r="AI2048" s="57"/>
      <c r="AJ2048" s="57"/>
      <c r="AK2048" s="57"/>
      <c r="AL2048" s="59" t="n">
        <f aca="false">IF(ISNUMBER($AA2048),IF($AA2048&gt;=0.005,100,IF($AA2048&gt;=-0.015,50,0)),"")</f>
        <v>100</v>
      </c>
      <c r="AM2048" s="59" t="n">
        <f aca="false">IF(ISNUMBER($AB2048),IF($AB2048=1,100,IF($AB2048=0,50,0)),"")</f>
        <v>50</v>
      </c>
      <c r="AN2048" s="0" t="str">
        <f aca="false">IF(ISNUMBER($AC2048),IF($AC2048&gt;=0.001,100,IF($AC2048&gt;=-0.003,50,0)),"")</f>
        <v/>
      </c>
      <c r="AO2048" s="0" t="str">
        <f aca="false">IF(ISNUMBER($AD2048),IF($AD2048&gt;=0.04,100,IF($AD2048&gt;=0,50,0)),"")</f>
        <v/>
      </c>
      <c r="AP2048" s="0" t="str">
        <f aca="false">IF(ISNUMBER($AE2048),IF($AE2048&gt;=25,100,IF($AE2048&gt;=-75,50,0)),"")</f>
        <v/>
      </c>
      <c r="AQ2048" s="0" t="str">
        <f aca="false">IF(ISNUMBER($AF2048),IF($AF2048&gt;0,100,IF($AF2048&gt;=-50,50,0)),"")</f>
        <v/>
      </c>
      <c r="AR2048" s="0" t="str">
        <f aca="false">IF(ISNUMBER($AG2048),IF($AG2048=1,100,IF($AG2048=0,50,0)),"")</f>
        <v/>
      </c>
      <c r="AS2048" s="0" t="str">
        <f aca="false">IF(ISNUMBER($AH2048),IF($AH2048&lt;0,100,IF($AH2048&lt;=20,50,0)),"")</f>
        <v/>
      </c>
      <c r="AT2048" s="0" t="str">
        <f aca="false">IF(ISNUMBER($AI2048),IF($AI2048&lt;0.95,100,IF($AI2048&lt;=1,50,0)),"")</f>
        <v/>
      </c>
      <c r="AU2048" s="0" t="str">
        <f aca="false">IF(ISNUMBER($AJ2048),IF($AJ2048&lt;30,0,IF($AJ2048&lt;40,50,IF($AJ2048&lt;=90,100,50))),"")</f>
        <v/>
      </c>
      <c r="AV2048" s="0" t="str">
        <f aca="false">IF(ISNUMBER($AK2048),IF($AK2048&gt;-0.2,100,IF($AK2048&gt;=-0.4,50,0)),"")</f>
        <v/>
      </c>
      <c r="AW2048" s="59" t="n">
        <f aca="false">01_指標庫!$H$4*ISNUMBER($F2048)+01_指標庫!$H$5*ISNUMBER($AA2048)+01_指標庫!$H$6*ISNUMBER($G2048)+01_指標庫!$H$7*ISNUMBER($H2048)+01_指標庫!$H$8*ISNUMBER($AF2048)+01_指標庫!$H$9*ISNUMBER($AG2048)+01_指標庫!$H$10*ISNUMBER($AB2048)+01_指標庫!$H$11*ISNUMBER($AC2048)+01_指標庫!$H$12*ISNUMBER($AD2048)+01_指標庫!$H$13*ISNUMBER($AE2048)+01_指標庫!$H$14*ISNUMBER($I2048)+01_指標庫!$H$15*ISNUMBER($AH2048)+01_指標庫!$H$16*ISNUMBER($K2048)+01_指標庫!$H$17*ISNUMBER($AI2048)+01_指標庫!$H$18*ISNUMBER($AJ2048)+01_指標庫!$H$19*ISNUMBER($AK2048)+01_指標庫!$H$20*ISNUMBER($BB2048)+01_指標庫!$H$21*ISNUMBER($BC2048)</f>
        <v>51</v>
      </c>
      <c r="AX2048" s="59" t="n">
        <f aca="false">IF(AW2048=0,50,ROUND((01_指標庫!$H$4*IF(ISNUMBER($F2048),L2048,0)+01_指標庫!$H$5*IF(ISNUMBER($AA2048),AL2048,0)+01_指標庫!$H$6*IF(ISNUMBER($G2048),M2048,0)+01_指標庫!$H$7*IF(ISNUMBER($H2048),N2048,0)+01_指標庫!$H$8*IF(ISNUMBER($AF2048),AQ2048,0)+01_指標庫!$H$9*IF(ISNUMBER($AG2048),AR2048,0)+01_指標庫!$H$10*IF(ISNUMBER($AB2048),AM2048,0)+01_指標庫!$H$11*IF(ISNUMBER($AC2048),AN2048,0)+01_指標庫!$H$12*IF(ISNUMBER($AD2048),AO2048,0)+01_指標庫!$H$13*IF(ISNUMBER($AE2048),AP2048,0)+01_指標庫!$H$14*IF(ISNUMBER($I2048),O2048,0)+01_指標庫!$H$15*IF(ISNUMBER($AH2048),AS2048,0)+01_指標庫!$H$16*IF(ISNUMBER($K2048),P2048,0)+01_指標庫!$H$17*IF(ISNUMBER($AI2048),AT2048,0)+01_指標庫!$H$18*IF(ISNUMBER($AJ2048),AU2048,0)+01_指標庫!$H$19*IF(ISNUMBER($AK2048),AV2048,0)+01_指標庫!$H$20*IF(ISNUMBER($BB2048),BB2048,0)+01_指標庫!$H$21*IF(ISNUMBER($BC2048),BC2048,0))/AW2048,1))</f>
        <v>95.1</v>
      </c>
      <c r="AY2048" s="60"/>
      <c r="AZ2048" s="60"/>
      <c r="BA2048" s="58" t="n">
        <f aca="false">AVERAGE($E2044:$E2048)/AVERAGE($E2039:$E2048)-1</f>
        <v>0.025086352031001</v>
      </c>
      <c r="BB2048" s="59" t="n">
        <f aca="false">IF(ISNUMBER($BA2048),IF(OR($S2048&lt;=-0.03,$BA2048&lt;-0.003),0,IF(OR($S2048&lt;=-0.02,$BA2048&lt;0.01),50,100)),"")</f>
        <v>100</v>
      </c>
      <c r="BC2048" s="0" t="str">
        <f aca="false">IF(OR(COUNT($AZ2048)=0,COUNT($AZ2047)=0),"",IF(OR($AY2048/$AZ2047-1&lt;=-0.03,$AZ2048/$AZ2047-1&lt;=-0.045,IF(COUNT($AZ2039:$AZ2048)=10,AVERAGE($AZ2044:$AZ2048)/AVERAGE($AZ2039:$AZ2048)-1&lt;-0.01,FALSE())),0,IF(OR($AZ2048/$AZ2047-1&lt;=-0.02,IF(COUNT($AZ2039:$AZ2048)=10,AVERAGE($AZ2044:$AZ2048)/AVERAGE($AZ2039:$AZ2048)-1&lt;0.005,FALSE())),50,100)))</f>
        <v/>
      </c>
    </row>
    <row r="2049" customFormat="false" ht="15" hidden="false" customHeight="true" outlineLevel="0" collapsed="false">
      <c r="A2049" s="47" t="n">
        <v>2045</v>
      </c>
      <c r="B2049" s="48" t="n">
        <v>45526</v>
      </c>
      <c r="C2049" s="47" t="n">
        <v>2024</v>
      </c>
      <c r="D2049" s="49" t="s">
        <v>239</v>
      </c>
      <c r="E2049" s="50" t="n">
        <v>19491.84</v>
      </c>
      <c r="F2049" s="51" t="n">
        <v>0.086203</v>
      </c>
      <c r="G2049" s="51" t="n">
        <v>-0.057244</v>
      </c>
      <c r="H2049" s="52" t="n">
        <v>0.8163</v>
      </c>
      <c r="I2049" s="53" t="n">
        <v>321</v>
      </c>
      <c r="J2049" s="47" t="s">
        <v>235</v>
      </c>
      <c r="K2049" s="54" t="n">
        <v>17.55</v>
      </c>
      <c r="L2049" s="55" t="n">
        <f aca="false">IF(COUNT(F2049)=0,50,IF(F2049&gt;=0,100,IF(F2049&gt;=-0.02,50,0)))</f>
        <v>100</v>
      </c>
      <c r="M2049" s="55" t="n">
        <f aca="false">IF(COUNT(G2049)=0,50,IF(G2049&gt;-0.06,100,IF(G2049&gt;-0.15,50,0)))</f>
        <v>100</v>
      </c>
      <c r="N2049" s="55" t="n">
        <f aca="false">IF(COUNT(H2049)=0,50,IF(H2049&gt;=0.6,100,IF(H2049&gt;=0.4,50,0)))</f>
        <v>100</v>
      </c>
      <c r="O2049" s="55" t="n">
        <f aca="false">IF(COUNT(I2049)=0,50,IF(J2049="proxy_vix",50,IF(I2049&lt;350,100,IF(I2049&lt;=450,50,0))))</f>
        <v>100</v>
      </c>
      <c r="P2049" s="55" t="n">
        <f aca="false">IF(COUNT(K2049)=0,50,IF(K2049&lt;20,100,IF(K2049&lt;=25,50,0)))</f>
        <v>100</v>
      </c>
      <c r="Q2049" s="54"/>
      <c r="R2049" s="47"/>
      <c r="S2049" s="51" t="n">
        <f aca="false">$E2049/$E2048-1</f>
        <v>-0.0167971090813344</v>
      </c>
      <c r="T2049" s="56" t="n">
        <f aca="false">$K2049/$K2048-1</f>
        <v>0.0786724031960664</v>
      </c>
      <c r="V2049" s="57"/>
      <c r="W2049" s="57"/>
      <c r="Y2049" s="1" t="str">
        <f aca="false">IF(AX2049&gt;=70,"EASY",IF(AX2049&gt;40,"UNCERTAIN","HARD"))</f>
        <v>EASY</v>
      </c>
      <c r="AA2049" s="58" t="n">
        <f aca="false">IF($A2049&lt;200,"",AVERAGE($E2000:$E2049)/AVERAGE($E1850:$E2049)-1)</f>
        <v>0.0864837883380079</v>
      </c>
      <c r="AB2049" s="59" t="n">
        <f aca="false">LOOKUP($B2049,07_L1政策步階!$A$4:$A$14,07_L1政策步階!$C$4:$C$14)</f>
        <v>0</v>
      </c>
      <c r="AC2049" s="57"/>
      <c r="AD2049" s="57"/>
      <c r="AE2049" s="57"/>
      <c r="AF2049" s="57"/>
      <c r="AG2049" s="57"/>
      <c r="AH2049" s="57"/>
      <c r="AI2049" s="57"/>
      <c r="AJ2049" s="57"/>
      <c r="AK2049" s="57"/>
      <c r="AL2049" s="59" t="n">
        <f aca="false">IF(ISNUMBER($AA2049),IF($AA2049&gt;=0.005,100,IF($AA2049&gt;=-0.015,50,0)),"")</f>
        <v>100</v>
      </c>
      <c r="AM2049" s="59" t="n">
        <f aca="false">IF(ISNUMBER($AB2049),IF($AB2049=1,100,IF($AB2049=0,50,0)),"")</f>
        <v>50</v>
      </c>
      <c r="AN2049" s="0" t="str">
        <f aca="false">IF(ISNUMBER($AC2049),IF($AC2049&gt;=0.001,100,IF($AC2049&gt;=-0.003,50,0)),"")</f>
        <v/>
      </c>
      <c r="AO2049" s="0" t="str">
        <f aca="false">IF(ISNUMBER($AD2049),IF($AD2049&gt;=0.04,100,IF($AD2049&gt;=0,50,0)),"")</f>
        <v/>
      </c>
      <c r="AP2049" s="0" t="str">
        <f aca="false">IF(ISNUMBER($AE2049),IF($AE2049&gt;=25,100,IF($AE2049&gt;=-75,50,0)),"")</f>
        <v/>
      </c>
      <c r="AQ2049" s="0" t="str">
        <f aca="false">IF(ISNUMBER($AF2049),IF($AF2049&gt;0,100,IF($AF2049&gt;=-50,50,0)),"")</f>
        <v/>
      </c>
      <c r="AR2049" s="0" t="str">
        <f aca="false">IF(ISNUMBER($AG2049),IF($AG2049=1,100,IF($AG2049=0,50,0)),"")</f>
        <v/>
      </c>
      <c r="AS2049" s="0" t="str">
        <f aca="false">IF(ISNUMBER($AH2049),IF($AH2049&lt;0,100,IF($AH2049&lt;=20,50,0)),"")</f>
        <v/>
      </c>
      <c r="AT2049" s="0" t="str">
        <f aca="false">IF(ISNUMBER($AI2049),IF($AI2049&lt;0.95,100,IF($AI2049&lt;=1,50,0)),"")</f>
        <v/>
      </c>
      <c r="AU2049" s="0" t="str">
        <f aca="false">IF(ISNUMBER($AJ2049),IF($AJ2049&lt;30,0,IF($AJ2049&lt;40,50,IF($AJ2049&lt;=90,100,50))),"")</f>
        <v/>
      </c>
      <c r="AV2049" s="0" t="str">
        <f aca="false">IF(ISNUMBER($AK2049),IF($AK2049&gt;-0.2,100,IF($AK2049&gt;=-0.4,50,0)),"")</f>
        <v/>
      </c>
      <c r="AW2049" s="59" t="n">
        <f aca="false">01_指標庫!$H$4*ISNUMBER($F2049)+01_指標庫!$H$5*ISNUMBER($AA2049)+01_指標庫!$H$6*ISNUMBER($G2049)+01_指標庫!$H$7*ISNUMBER($H2049)+01_指標庫!$H$8*ISNUMBER($AF2049)+01_指標庫!$H$9*ISNUMBER($AG2049)+01_指標庫!$H$10*ISNUMBER($AB2049)+01_指標庫!$H$11*ISNUMBER($AC2049)+01_指標庫!$H$12*ISNUMBER($AD2049)+01_指標庫!$H$13*ISNUMBER($AE2049)+01_指標庫!$H$14*ISNUMBER($I2049)+01_指標庫!$H$15*ISNUMBER($AH2049)+01_指標庫!$H$16*ISNUMBER($K2049)+01_指標庫!$H$17*ISNUMBER($AI2049)+01_指標庫!$H$18*ISNUMBER($AJ2049)+01_指標庫!$H$19*ISNUMBER($AK2049)+01_指標庫!$H$20*ISNUMBER($BB2049)+01_指標庫!$H$21*ISNUMBER($BC2049)</f>
        <v>51</v>
      </c>
      <c r="AX2049" s="59" t="n">
        <f aca="false">IF(AW2049=0,50,ROUND((01_指標庫!$H$4*IF(ISNUMBER($F2049),L2049,0)+01_指標庫!$H$5*IF(ISNUMBER($AA2049),AL2049,0)+01_指標庫!$H$6*IF(ISNUMBER($G2049),M2049,0)+01_指標庫!$H$7*IF(ISNUMBER($H2049),N2049,0)+01_指標庫!$H$8*IF(ISNUMBER($AF2049),AQ2049,0)+01_指標庫!$H$9*IF(ISNUMBER($AG2049),AR2049,0)+01_指標庫!$H$10*IF(ISNUMBER($AB2049),AM2049,0)+01_指標庫!$H$11*IF(ISNUMBER($AC2049),AN2049,0)+01_指標庫!$H$12*IF(ISNUMBER($AD2049),AO2049,0)+01_指標庫!$H$13*IF(ISNUMBER($AE2049),AP2049,0)+01_指標庫!$H$14*IF(ISNUMBER($I2049),O2049,0)+01_指標庫!$H$15*IF(ISNUMBER($AH2049),AS2049,0)+01_指標庫!$H$16*IF(ISNUMBER($K2049),P2049,0)+01_指標庫!$H$17*IF(ISNUMBER($AI2049),AT2049,0)+01_指標庫!$H$18*IF(ISNUMBER($AJ2049),AU2049,0)+01_指標庫!$H$19*IF(ISNUMBER($AK2049),AV2049,0)+01_指標庫!$H$20*IF(ISNUMBER($BB2049),BB2049,0)+01_指標庫!$H$21*IF(ISNUMBER($BC2049),BC2049,0))/AW2049,1))</f>
        <v>95.1</v>
      </c>
      <c r="AY2049" s="60"/>
      <c r="AZ2049" s="60"/>
      <c r="BA2049" s="58" t="n">
        <f aca="false">AVERAGE($E2045:$E2049)/AVERAGE($E2040:$E2049)-1</f>
        <v>0.0193747702657376</v>
      </c>
      <c r="BB2049" s="59" t="n">
        <f aca="false">IF(ISNUMBER($BA2049),IF(OR($S2049&lt;=-0.03,$BA2049&lt;-0.003),0,IF(OR($S2049&lt;=-0.02,$BA2049&lt;0.01),50,100)),"")</f>
        <v>100</v>
      </c>
      <c r="BC2049" s="0" t="str">
        <f aca="false">IF(OR(COUNT($AZ2049)=0,COUNT($AZ2048)=0),"",IF(OR($AY2049/$AZ2048-1&lt;=-0.03,$AZ2049/$AZ2048-1&lt;=-0.045,IF(COUNT($AZ2040:$AZ2049)=10,AVERAGE($AZ2045:$AZ2049)/AVERAGE($AZ2040:$AZ2049)-1&lt;-0.01,FALSE())),0,IF(OR($AZ2049/$AZ2048-1&lt;=-0.02,IF(COUNT($AZ2040:$AZ2049)=10,AVERAGE($AZ2045:$AZ2049)/AVERAGE($AZ2040:$AZ2049)-1&lt;0.005,FALSE())),50,100)))</f>
        <v/>
      </c>
    </row>
    <row r="2050" customFormat="false" ht="15" hidden="false" customHeight="true" outlineLevel="0" collapsed="false">
      <c r="A2050" s="47" t="n">
        <v>2046</v>
      </c>
      <c r="B2050" s="48" t="n">
        <v>45527</v>
      </c>
      <c r="C2050" s="47" t="n">
        <v>2024</v>
      </c>
      <c r="D2050" s="49" t="s">
        <v>234</v>
      </c>
      <c r="E2050" s="50" t="n">
        <v>19720.87</v>
      </c>
      <c r="F2050" s="51" t="n">
        <v>0.097569</v>
      </c>
      <c r="G2050" s="51" t="n">
        <v>-0.046167</v>
      </c>
      <c r="H2050" s="52" t="n">
        <v>0.7755</v>
      </c>
      <c r="I2050" s="53" t="n">
        <v>319</v>
      </c>
      <c r="J2050" s="47" t="s">
        <v>235</v>
      </c>
      <c r="K2050" s="54" t="n">
        <v>15.86</v>
      </c>
      <c r="L2050" s="55" t="n">
        <f aca="false">IF(COUNT(F2050)=0,50,IF(F2050&gt;=0,100,IF(F2050&gt;=-0.02,50,0)))</f>
        <v>100</v>
      </c>
      <c r="M2050" s="55" t="n">
        <f aca="false">IF(COUNT(G2050)=0,50,IF(G2050&gt;-0.06,100,IF(G2050&gt;-0.15,50,0)))</f>
        <v>100</v>
      </c>
      <c r="N2050" s="55" t="n">
        <f aca="false">IF(COUNT(H2050)=0,50,IF(H2050&gt;=0.6,100,IF(H2050&gt;=0.4,50,0)))</f>
        <v>100</v>
      </c>
      <c r="O2050" s="55" t="n">
        <f aca="false">IF(COUNT(I2050)=0,50,IF(J2050="proxy_vix",50,IF(I2050&lt;350,100,IF(I2050&lt;=450,50,0))))</f>
        <v>100</v>
      </c>
      <c r="P2050" s="55" t="n">
        <f aca="false">IF(COUNT(K2050)=0,50,IF(K2050&lt;20,100,IF(K2050&lt;=25,50,0)))</f>
        <v>100</v>
      </c>
      <c r="Q2050" s="54"/>
      <c r="R2050" s="47"/>
      <c r="S2050" s="51" t="n">
        <f aca="false">$E2050/$E2049-1</f>
        <v>0.0117500451470973</v>
      </c>
      <c r="T2050" s="56" t="n">
        <f aca="false">$K2050/$K2049-1</f>
        <v>-0.0962962962962963</v>
      </c>
      <c r="V2050" s="57"/>
      <c r="W2050" s="57"/>
      <c r="Y2050" s="1" t="str">
        <f aca="false">IF(AX2050&gt;=70,"EASY",IF(AX2050&gt;40,"UNCERTAIN","HARD"))</f>
        <v>EASY</v>
      </c>
      <c r="AA2050" s="58" t="n">
        <f aca="false">IF($A2050&lt;200,"",AVERAGE($E2001:$E2050)/AVERAGE($E1851:$E2050)-1)</f>
        <v>0.0853879205102495</v>
      </c>
      <c r="AB2050" s="59" t="n">
        <f aca="false">LOOKUP($B2050,07_L1政策步階!$A$4:$A$14,07_L1政策步階!$C$4:$C$14)</f>
        <v>0</v>
      </c>
      <c r="AC2050" s="57"/>
      <c r="AD2050" s="57"/>
      <c r="AE2050" s="57"/>
      <c r="AF2050" s="57"/>
      <c r="AG2050" s="57"/>
      <c r="AH2050" s="57"/>
      <c r="AI2050" s="57"/>
      <c r="AJ2050" s="57"/>
      <c r="AK2050" s="57"/>
      <c r="AL2050" s="59" t="n">
        <f aca="false">IF(ISNUMBER($AA2050),IF($AA2050&gt;=0.005,100,IF($AA2050&gt;=-0.015,50,0)),"")</f>
        <v>100</v>
      </c>
      <c r="AM2050" s="59" t="n">
        <f aca="false">IF(ISNUMBER($AB2050),IF($AB2050=1,100,IF($AB2050=0,50,0)),"")</f>
        <v>50</v>
      </c>
      <c r="AN2050" s="0" t="str">
        <f aca="false">IF(ISNUMBER($AC2050),IF($AC2050&gt;=0.001,100,IF($AC2050&gt;=-0.003,50,0)),"")</f>
        <v/>
      </c>
      <c r="AO2050" s="0" t="str">
        <f aca="false">IF(ISNUMBER($AD2050),IF($AD2050&gt;=0.04,100,IF($AD2050&gt;=0,50,0)),"")</f>
        <v/>
      </c>
      <c r="AP2050" s="0" t="str">
        <f aca="false">IF(ISNUMBER($AE2050),IF($AE2050&gt;=25,100,IF($AE2050&gt;=-75,50,0)),"")</f>
        <v/>
      </c>
      <c r="AQ2050" s="0" t="str">
        <f aca="false">IF(ISNUMBER($AF2050),IF($AF2050&gt;0,100,IF($AF2050&gt;=-50,50,0)),"")</f>
        <v/>
      </c>
      <c r="AR2050" s="0" t="str">
        <f aca="false">IF(ISNUMBER($AG2050),IF($AG2050=1,100,IF($AG2050=0,50,0)),"")</f>
        <v/>
      </c>
      <c r="AS2050" s="0" t="str">
        <f aca="false">IF(ISNUMBER($AH2050),IF($AH2050&lt;0,100,IF($AH2050&lt;=20,50,0)),"")</f>
        <v/>
      </c>
      <c r="AT2050" s="0" t="str">
        <f aca="false">IF(ISNUMBER($AI2050),IF($AI2050&lt;0.95,100,IF($AI2050&lt;=1,50,0)),"")</f>
        <v/>
      </c>
      <c r="AU2050" s="0" t="str">
        <f aca="false">IF(ISNUMBER($AJ2050),IF($AJ2050&lt;30,0,IF($AJ2050&lt;40,50,IF($AJ2050&lt;=90,100,50))),"")</f>
        <v/>
      </c>
      <c r="AV2050" s="0" t="str">
        <f aca="false">IF(ISNUMBER($AK2050),IF($AK2050&gt;-0.2,100,IF($AK2050&gt;=-0.4,50,0)),"")</f>
        <v/>
      </c>
      <c r="AW2050" s="59" t="n">
        <f aca="false">01_指標庫!$H$4*ISNUMBER($F2050)+01_指標庫!$H$5*ISNUMBER($AA2050)+01_指標庫!$H$6*ISNUMBER($G2050)+01_指標庫!$H$7*ISNUMBER($H2050)+01_指標庫!$H$8*ISNUMBER($AF2050)+01_指標庫!$H$9*ISNUMBER($AG2050)+01_指標庫!$H$10*ISNUMBER($AB2050)+01_指標庫!$H$11*ISNUMBER($AC2050)+01_指標庫!$H$12*ISNUMBER($AD2050)+01_指標庫!$H$13*ISNUMBER($AE2050)+01_指標庫!$H$14*ISNUMBER($I2050)+01_指標庫!$H$15*ISNUMBER($AH2050)+01_指標庫!$H$16*ISNUMBER($K2050)+01_指標庫!$H$17*ISNUMBER($AI2050)+01_指標庫!$H$18*ISNUMBER($AJ2050)+01_指標庫!$H$19*ISNUMBER($AK2050)+01_指標庫!$H$20*ISNUMBER($BB2050)+01_指標庫!$H$21*ISNUMBER($BC2050)</f>
        <v>51</v>
      </c>
      <c r="AX2050" s="59" t="n">
        <f aca="false">IF(AW2050=0,50,ROUND((01_指標庫!$H$4*IF(ISNUMBER($F2050),L2050,0)+01_指標庫!$H$5*IF(ISNUMBER($AA2050),AL2050,0)+01_指標庫!$H$6*IF(ISNUMBER($G2050),M2050,0)+01_指標庫!$H$7*IF(ISNUMBER($H2050),N2050,0)+01_指標庫!$H$8*IF(ISNUMBER($AF2050),AQ2050,0)+01_指標庫!$H$9*IF(ISNUMBER($AG2050),AR2050,0)+01_指標庫!$H$10*IF(ISNUMBER($AB2050),AM2050,0)+01_指標庫!$H$11*IF(ISNUMBER($AC2050),AN2050,0)+01_指標庫!$H$12*IF(ISNUMBER($AD2050),AO2050,0)+01_指標庫!$H$13*IF(ISNUMBER($AE2050),AP2050,0)+01_指標庫!$H$14*IF(ISNUMBER($I2050),O2050,0)+01_指標庫!$H$15*IF(ISNUMBER($AH2050),AS2050,0)+01_指標庫!$H$16*IF(ISNUMBER($K2050),P2050,0)+01_指標庫!$H$17*IF(ISNUMBER($AI2050),AT2050,0)+01_指標庫!$H$18*IF(ISNUMBER($AJ2050),AU2050,0)+01_指標庫!$H$19*IF(ISNUMBER($AK2050),AV2050,0)+01_指標庫!$H$20*IF(ISNUMBER($BB2050),BB2050,0)+01_指標庫!$H$21*IF(ISNUMBER($BC2050),BC2050,0))/AW2050,1))</f>
        <v>95.1</v>
      </c>
      <c r="AY2050" s="60"/>
      <c r="AZ2050" s="60"/>
      <c r="BA2050" s="58" t="n">
        <f aca="false">AVERAGE($E2046:$E2050)/AVERAGE($E2041:$E2050)-1</f>
        <v>0.015219713244641</v>
      </c>
      <c r="BB2050" s="59" t="n">
        <f aca="false">IF(ISNUMBER($BA2050),IF(OR($S2050&lt;=-0.03,$BA2050&lt;-0.003),0,IF(OR($S2050&lt;=-0.02,$BA2050&lt;0.01),50,100)),"")</f>
        <v>100</v>
      </c>
      <c r="BC2050" s="0" t="str">
        <f aca="false">IF(OR(COUNT($AZ2050)=0,COUNT($AZ2049)=0),"",IF(OR($AY2050/$AZ2049-1&lt;=-0.03,$AZ2050/$AZ2049-1&lt;=-0.045,IF(COUNT($AZ2041:$AZ2050)=10,AVERAGE($AZ2046:$AZ2050)/AVERAGE($AZ2041:$AZ2050)-1&lt;-0.01,FALSE())),0,IF(OR($AZ2050/$AZ2049-1&lt;=-0.02,IF(COUNT($AZ2041:$AZ2050)=10,AVERAGE($AZ2046:$AZ2050)/AVERAGE($AZ2041:$AZ2050)-1&lt;0.005,FALSE())),50,100)))</f>
        <v/>
      </c>
    </row>
    <row r="2051" customFormat="false" ht="15" hidden="false" customHeight="true" outlineLevel="0" collapsed="false">
      <c r="A2051" s="47" t="n">
        <v>2047</v>
      </c>
      <c r="B2051" s="48" t="n">
        <v>45530</v>
      </c>
      <c r="C2051" s="47" t="n">
        <v>2024</v>
      </c>
      <c r="D2051" s="49" t="s">
        <v>236</v>
      </c>
      <c r="E2051" s="50" t="n">
        <v>19516.44</v>
      </c>
      <c r="F2051" s="51" t="n">
        <v>0.084917</v>
      </c>
      <c r="G2051" s="51" t="n">
        <v>-0.056054</v>
      </c>
      <c r="H2051" s="52" t="n">
        <v>0.7551</v>
      </c>
      <c r="I2051" s="53" t="n">
        <v>315</v>
      </c>
      <c r="J2051" s="47" t="s">
        <v>235</v>
      </c>
      <c r="K2051" s="54" t="n">
        <v>16.15</v>
      </c>
      <c r="L2051" s="55" t="n">
        <f aca="false">IF(COUNT(F2051)=0,50,IF(F2051&gt;=0,100,IF(F2051&gt;=-0.02,50,0)))</f>
        <v>100</v>
      </c>
      <c r="M2051" s="55" t="n">
        <f aca="false">IF(COUNT(G2051)=0,50,IF(G2051&gt;-0.06,100,IF(G2051&gt;-0.15,50,0)))</f>
        <v>100</v>
      </c>
      <c r="N2051" s="55" t="n">
        <f aca="false">IF(COUNT(H2051)=0,50,IF(H2051&gt;=0.6,100,IF(H2051&gt;=0.4,50,0)))</f>
        <v>100</v>
      </c>
      <c r="O2051" s="55" t="n">
        <f aca="false">IF(COUNT(I2051)=0,50,IF(J2051="proxy_vix",50,IF(I2051&lt;350,100,IF(I2051&lt;=450,50,0))))</f>
        <v>100</v>
      </c>
      <c r="P2051" s="55" t="n">
        <f aca="false">IF(COUNT(K2051)=0,50,IF(K2051&lt;20,100,IF(K2051&lt;=25,50,0)))</f>
        <v>100</v>
      </c>
      <c r="Q2051" s="54"/>
      <c r="R2051" s="47"/>
      <c r="S2051" s="51" t="n">
        <f aca="false">$E2051/$E2050-1</f>
        <v>-0.0103661755287673</v>
      </c>
      <c r="T2051" s="56" t="n">
        <f aca="false">$K2051/$K2050-1</f>
        <v>0.0182849936948297</v>
      </c>
      <c r="V2051" s="57"/>
      <c r="W2051" s="57"/>
      <c r="Y2051" s="1" t="str">
        <f aca="false">IF(AX2051&gt;=70,"EASY",IF(AX2051&gt;40,"UNCERTAIN","HARD"))</f>
        <v>EASY</v>
      </c>
      <c r="AA2051" s="58" t="n">
        <f aca="false">IF($A2051&lt;200,"",AVERAGE($E2002:$E2051)/AVERAGE($E1852:$E2051)-1)</f>
        <v>0.0840474491945789</v>
      </c>
      <c r="AB2051" s="59" t="n">
        <f aca="false">LOOKUP($B2051,07_L1政策步階!$A$4:$A$14,07_L1政策步階!$C$4:$C$14)</f>
        <v>0</v>
      </c>
      <c r="AC2051" s="57"/>
      <c r="AD2051" s="57"/>
      <c r="AE2051" s="57"/>
      <c r="AF2051" s="57"/>
      <c r="AG2051" s="57"/>
      <c r="AH2051" s="57"/>
      <c r="AI2051" s="57"/>
      <c r="AJ2051" s="57"/>
      <c r="AK2051" s="57"/>
      <c r="AL2051" s="59" t="n">
        <f aca="false">IF(ISNUMBER($AA2051),IF($AA2051&gt;=0.005,100,IF($AA2051&gt;=-0.015,50,0)),"")</f>
        <v>100</v>
      </c>
      <c r="AM2051" s="59" t="n">
        <f aca="false">IF(ISNUMBER($AB2051),IF($AB2051=1,100,IF($AB2051=0,50,0)),"")</f>
        <v>50</v>
      </c>
      <c r="AN2051" s="0" t="str">
        <f aca="false">IF(ISNUMBER($AC2051),IF($AC2051&gt;=0.001,100,IF($AC2051&gt;=-0.003,50,0)),"")</f>
        <v/>
      </c>
      <c r="AO2051" s="0" t="str">
        <f aca="false">IF(ISNUMBER($AD2051),IF($AD2051&gt;=0.04,100,IF($AD2051&gt;=0,50,0)),"")</f>
        <v/>
      </c>
      <c r="AP2051" s="0" t="str">
        <f aca="false">IF(ISNUMBER($AE2051),IF($AE2051&gt;=25,100,IF($AE2051&gt;=-75,50,0)),"")</f>
        <v/>
      </c>
      <c r="AQ2051" s="0" t="str">
        <f aca="false">IF(ISNUMBER($AF2051),IF($AF2051&gt;0,100,IF($AF2051&gt;=-50,50,0)),"")</f>
        <v/>
      </c>
      <c r="AR2051" s="0" t="str">
        <f aca="false">IF(ISNUMBER($AG2051),IF($AG2051=1,100,IF($AG2051=0,50,0)),"")</f>
        <v/>
      </c>
      <c r="AS2051" s="0" t="str">
        <f aca="false">IF(ISNUMBER($AH2051),IF($AH2051&lt;0,100,IF($AH2051&lt;=20,50,0)),"")</f>
        <v/>
      </c>
      <c r="AT2051" s="0" t="str">
        <f aca="false">IF(ISNUMBER($AI2051),IF($AI2051&lt;0.95,100,IF($AI2051&lt;=1,50,0)),"")</f>
        <v/>
      </c>
      <c r="AU2051" s="0" t="str">
        <f aca="false">IF(ISNUMBER($AJ2051),IF($AJ2051&lt;30,0,IF($AJ2051&lt;40,50,IF($AJ2051&lt;=90,100,50))),"")</f>
        <v/>
      </c>
      <c r="AV2051" s="0" t="str">
        <f aca="false">IF(ISNUMBER($AK2051),IF($AK2051&gt;-0.2,100,IF($AK2051&gt;=-0.4,50,0)),"")</f>
        <v/>
      </c>
      <c r="AW2051" s="59" t="n">
        <f aca="false">01_指標庫!$H$4*ISNUMBER($F2051)+01_指標庫!$H$5*ISNUMBER($AA2051)+01_指標庫!$H$6*ISNUMBER($G2051)+01_指標庫!$H$7*ISNUMBER($H2051)+01_指標庫!$H$8*ISNUMBER($AF2051)+01_指標庫!$H$9*ISNUMBER($AG2051)+01_指標庫!$H$10*ISNUMBER($AB2051)+01_指標庫!$H$11*ISNUMBER($AC2051)+01_指標庫!$H$12*ISNUMBER($AD2051)+01_指標庫!$H$13*ISNUMBER($AE2051)+01_指標庫!$H$14*ISNUMBER($I2051)+01_指標庫!$H$15*ISNUMBER($AH2051)+01_指標庫!$H$16*ISNUMBER($K2051)+01_指標庫!$H$17*ISNUMBER($AI2051)+01_指標庫!$H$18*ISNUMBER($AJ2051)+01_指標庫!$H$19*ISNUMBER($AK2051)+01_指標庫!$H$20*ISNUMBER($BB2051)+01_指標庫!$H$21*ISNUMBER($BC2051)</f>
        <v>51</v>
      </c>
      <c r="AX2051" s="59" t="n">
        <f aca="false">IF(AW2051=0,50,ROUND((01_指標庫!$H$4*IF(ISNUMBER($F2051),L2051,0)+01_指標庫!$H$5*IF(ISNUMBER($AA2051),AL2051,0)+01_指標庫!$H$6*IF(ISNUMBER($G2051),M2051,0)+01_指標庫!$H$7*IF(ISNUMBER($H2051),N2051,0)+01_指標庫!$H$8*IF(ISNUMBER($AF2051),AQ2051,0)+01_指標庫!$H$9*IF(ISNUMBER($AG2051),AR2051,0)+01_指標庫!$H$10*IF(ISNUMBER($AB2051),AM2051,0)+01_指標庫!$H$11*IF(ISNUMBER($AC2051),AN2051,0)+01_指標庫!$H$12*IF(ISNUMBER($AD2051),AO2051,0)+01_指標庫!$H$13*IF(ISNUMBER($AE2051),AP2051,0)+01_指標庫!$H$14*IF(ISNUMBER($I2051),O2051,0)+01_指標庫!$H$15*IF(ISNUMBER($AH2051),AS2051,0)+01_指標庫!$H$16*IF(ISNUMBER($K2051),P2051,0)+01_指標庫!$H$17*IF(ISNUMBER($AI2051),AT2051,0)+01_指標庫!$H$18*IF(ISNUMBER($AJ2051),AU2051,0)+01_指標庫!$H$19*IF(ISNUMBER($AK2051),AV2051,0)+01_指標庫!$H$20*IF(ISNUMBER($BB2051),BB2051,0)+01_指標庫!$H$21*IF(ISNUMBER($BC2051),BC2051,0))/AW2051,1))</f>
        <v>89.2</v>
      </c>
      <c r="AY2051" s="60"/>
      <c r="AZ2051" s="60"/>
      <c r="BA2051" s="58" t="n">
        <f aca="false">AVERAGE($E2047:$E2051)/AVERAGE($E2042:$E2051)-1</f>
        <v>0.00758473656991954</v>
      </c>
      <c r="BB2051" s="59" t="n">
        <f aca="false">IF(ISNUMBER($BA2051),IF(OR($S2051&lt;=-0.03,$BA2051&lt;-0.003),0,IF(OR($S2051&lt;=-0.02,$BA2051&lt;0.01),50,100)),"")</f>
        <v>50</v>
      </c>
      <c r="BC2051" s="0" t="str">
        <f aca="false">IF(OR(COUNT($AZ2051)=0,COUNT($AZ2050)=0),"",IF(OR($AY2051/$AZ2050-1&lt;=-0.03,$AZ2051/$AZ2050-1&lt;=-0.045,IF(COUNT($AZ2042:$AZ2051)=10,AVERAGE($AZ2047:$AZ2051)/AVERAGE($AZ2042:$AZ2051)-1&lt;-0.01,FALSE())),0,IF(OR($AZ2051/$AZ2050-1&lt;=-0.02,IF(COUNT($AZ2042:$AZ2051)=10,AVERAGE($AZ2047:$AZ2051)/AVERAGE($AZ2042:$AZ2051)-1&lt;0.005,FALSE())),50,100)))</f>
        <v/>
      </c>
    </row>
    <row r="2052" customFormat="false" ht="15" hidden="false" customHeight="true" outlineLevel="0" collapsed="false">
      <c r="A2052" s="47" t="n">
        <v>2048</v>
      </c>
      <c r="B2052" s="48" t="n">
        <v>45531</v>
      </c>
      <c r="C2052" s="47" t="n">
        <v>2024</v>
      </c>
      <c r="D2052" s="49" t="s">
        <v>237</v>
      </c>
      <c r="E2052" s="50" t="n">
        <v>19581.52</v>
      </c>
      <c r="F2052" s="51" t="n">
        <v>0.087245</v>
      </c>
      <c r="G2052" s="51" t="n">
        <v>-0.052906</v>
      </c>
      <c r="H2052" s="52" t="n">
        <v>0.7755</v>
      </c>
      <c r="I2052" s="53" t="n">
        <v>317</v>
      </c>
      <c r="J2052" s="47" t="s">
        <v>235</v>
      </c>
      <c r="K2052" s="54" t="n">
        <v>15.43</v>
      </c>
      <c r="L2052" s="55" t="n">
        <f aca="false">IF(COUNT(F2052)=0,50,IF(F2052&gt;=0,100,IF(F2052&gt;=-0.02,50,0)))</f>
        <v>100</v>
      </c>
      <c r="M2052" s="55" t="n">
        <f aca="false">IF(COUNT(G2052)=0,50,IF(G2052&gt;-0.06,100,IF(G2052&gt;-0.15,50,0)))</f>
        <v>100</v>
      </c>
      <c r="N2052" s="55" t="n">
        <f aca="false">IF(COUNT(H2052)=0,50,IF(H2052&gt;=0.6,100,IF(H2052&gt;=0.4,50,0)))</f>
        <v>100</v>
      </c>
      <c r="O2052" s="55" t="n">
        <f aca="false">IF(COUNT(I2052)=0,50,IF(J2052="proxy_vix",50,IF(I2052&lt;350,100,IF(I2052&lt;=450,50,0))))</f>
        <v>100</v>
      </c>
      <c r="P2052" s="55" t="n">
        <f aca="false">IF(COUNT(K2052)=0,50,IF(K2052&lt;20,100,IF(K2052&lt;=25,50,0)))</f>
        <v>100</v>
      </c>
      <c r="Q2052" s="54"/>
      <c r="R2052" s="47"/>
      <c r="S2052" s="51" t="n">
        <f aca="false">$E2052/$E2051-1</f>
        <v>0.00333462455242861</v>
      </c>
      <c r="T2052" s="56" t="n">
        <f aca="false">$K2052/$K2051-1</f>
        <v>-0.0445820433436532</v>
      </c>
      <c r="V2052" s="57"/>
      <c r="W2052" s="57"/>
      <c r="Y2052" s="1" t="str">
        <f aca="false">IF(AX2052&gt;=70,"EASY",IF(AX2052&gt;40,"UNCERTAIN","HARD"))</f>
        <v>EASY</v>
      </c>
      <c r="AA2052" s="58" t="n">
        <f aca="false">IF($A2052&lt;200,"",AVERAGE($E2003:$E2052)/AVERAGE($E1853:$E2052)-1)</f>
        <v>0.0826759666795807</v>
      </c>
      <c r="AB2052" s="59" t="n">
        <f aca="false">LOOKUP($B2052,07_L1政策步階!$A$4:$A$14,07_L1政策步階!$C$4:$C$14)</f>
        <v>0</v>
      </c>
      <c r="AC2052" s="57"/>
      <c r="AD2052" s="57"/>
      <c r="AE2052" s="57"/>
      <c r="AF2052" s="57"/>
      <c r="AG2052" s="57"/>
      <c r="AH2052" s="57"/>
      <c r="AI2052" s="57"/>
      <c r="AJ2052" s="57"/>
      <c r="AK2052" s="57"/>
      <c r="AL2052" s="59" t="n">
        <f aca="false">IF(ISNUMBER($AA2052),IF($AA2052&gt;=0.005,100,IF($AA2052&gt;=-0.015,50,0)),"")</f>
        <v>100</v>
      </c>
      <c r="AM2052" s="59" t="n">
        <f aca="false">IF(ISNUMBER($AB2052),IF($AB2052=1,100,IF($AB2052=0,50,0)),"")</f>
        <v>50</v>
      </c>
      <c r="AN2052" s="0" t="str">
        <f aca="false">IF(ISNUMBER($AC2052),IF($AC2052&gt;=0.001,100,IF($AC2052&gt;=-0.003,50,0)),"")</f>
        <v/>
      </c>
      <c r="AO2052" s="0" t="str">
        <f aca="false">IF(ISNUMBER($AD2052),IF($AD2052&gt;=0.04,100,IF($AD2052&gt;=0,50,0)),"")</f>
        <v/>
      </c>
      <c r="AP2052" s="0" t="str">
        <f aca="false">IF(ISNUMBER($AE2052),IF($AE2052&gt;=25,100,IF($AE2052&gt;=-75,50,0)),"")</f>
        <v/>
      </c>
      <c r="AQ2052" s="0" t="str">
        <f aca="false">IF(ISNUMBER($AF2052),IF($AF2052&gt;0,100,IF($AF2052&gt;=-50,50,0)),"")</f>
        <v/>
      </c>
      <c r="AR2052" s="0" t="str">
        <f aca="false">IF(ISNUMBER($AG2052),IF($AG2052=1,100,IF($AG2052=0,50,0)),"")</f>
        <v/>
      </c>
      <c r="AS2052" s="0" t="str">
        <f aca="false">IF(ISNUMBER($AH2052),IF($AH2052&lt;0,100,IF($AH2052&lt;=20,50,0)),"")</f>
        <v/>
      </c>
      <c r="AT2052" s="0" t="str">
        <f aca="false">IF(ISNUMBER($AI2052),IF($AI2052&lt;0.95,100,IF($AI2052&lt;=1,50,0)),"")</f>
        <v/>
      </c>
      <c r="AU2052" s="0" t="str">
        <f aca="false">IF(ISNUMBER($AJ2052),IF($AJ2052&lt;30,0,IF($AJ2052&lt;40,50,IF($AJ2052&lt;=90,100,50))),"")</f>
        <v/>
      </c>
      <c r="AV2052" s="0" t="str">
        <f aca="false">IF(ISNUMBER($AK2052),IF($AK2052&gt;-0.2,100,IF($AK2052&gt;=-0.4,50,0)),"")</f>
        <v/>
      </c>
      <c r="AW2052" s="59" t="n">
        <f aca="false">01_指標庫!$H$4*ISNUMBER($F2052)+01_指標庫!$H$5*ISNUMBER($AA2052)+01_指標庫!$H$6*ISNUMBER($G2052)+01_指標庫!$H$7*ISNUMBER($H2052)+01_指標庫!$H$8*ISNUMBER($AF2052)+01_指標庫!$H$9*ISNUMBER($AG2052)+01_指標庫!$H$10*ISNUMBER($AB2052)+01_指標庫!$H$11*ISNUMBER($AC2052)+01_指標庫!$H$12*ISNUMBER($AD2052)+01_指標庫!$H$13*ISNUMBER($AE2052)+01_指標庫!$H$14*ISNUMBER($I2052)+01_指標庫!$H$15*ISNUMBER($AH2052)+01_指標庫!$H$16*ISNUMBER($K2052)+01_指標庫!$H$17*ISNUMBER($AI2052)+01_指標庫!$H$18*ISNUMBER($AJ2052)+01_指標庫!$H$19*ISNUMBER($AK2052)+01_指標庫!$H$20*ISNUMBER($BB2052)+01_指標庫!$H$21*ISNUMBER($BC2052)</f>
        <v>51</v>
      </c>
      <c r="AX2052" s="59" t="n">
        <f aca="false">IF(AW2052=0,50,ROUND((01_指標庫!$H$4*IF(ISNUMBER($F2052),L2052,0)+01_指標庫!$H$5*IF(ISNUMBER($AA2052),AL2052,0)+01_指標庫!$H$6*IF(ISNUMBER($G2052),M2052,0)+01_指標庫!$H$7*IF(ISNUMBER($H2052),N2052,0)+01_指標庫!$H$8*IF(ISNUMBER($AF2052),AQ2052,0)+01_指標庫!$H$9*IF(ISNUMBER($AG2052),AR2052,0)+01_指標庫!$H$10*IF(ISNUMBER($AB2052),AM2052,0)+01_指標庫!$H$11*IF(ISNUMBER($AC2052),AN2052,0)+01_指標庫!$H$12*IF(ISNUMBER($AD2052),AO2052,0)+01_指標庫!$H$13*IF(ISNUMBER($AE2052),AP2052,0)+01_指標庫!$H$14*IF(ISNUMBER($I2052),O2052,0)+01_指標庫!$H$15*IF(ISNUMBER($AH2052),AS2052,0)+01_指標庫!$H$16*IF(ISNUMBER($K2052),P2052,0)+01_指標庫!$H$17*IF(ISNUMBER($AI2052),AT2052,0)+01_指標庫!$H$18*IF(ISNUMBER($AJ2052),AU2052,0)+01_指標庫!$H$19*IF(ISNUMBER($AK2052),AV2052,0)+01_指標庫!$H$20*IF(ISNUMBER($BB2052),BB2052,0)+01_指標庫!$H$21*IF(ISNUMBER($BC2052),BC2052,0))/AW2052,1))</f>
        <v>89.2</v>
      </c>
      <c r="AY2052" s="60"/>
      <c r="AZ2052" s="60"/>
      <c r="BA2052" s="58" t="n">
        <f aca="false">AVERAGE($E2048:$E2052)/AVERAGE($E2043:$E2052)-1</f>
        <v>0.00320915879659878</v>
      </c>
      <c r="BB2052" s="59" t="n">
        <f aca="false">IF(ISNUMBER($BA2052),IF(OR($S2052&lt;=-0.03,$BA2052&lt;-0.003),0,IF(OR($S2052&lt;=-0.02,$BA2052&lt;0.01),50,100)),"")</f>
        <v>50</v>
      </c>
      <c r="BC2052" s="0" t="str">
        <f aca="false">IF(OR(COUNT($AZ2052)=0,COUNT($AZ2051)=0),"",IF(OR($AY2052/$AZ2051-1&lt;=-0.03,$AZ2052/$AZ2051-1&lt;=-0.045,IF(COUNT($AZ2043:$AZ2052)=10,AVERAGE($AZ2048:$AZ2052)/AVERAGE($AZ2043:$AZ2052)-1&lt;-0.01,FALSE())),0,IF(OR($AZ2052/$AZ2051-1&lt;=-0.02,IF(COUNT($AZ2043:$AZ2052)=10,AVERAGE($AZ2048:$AZ2052)/AVERAGE($AZ2043:$AZ2052)-1&lt;0.005,FALSE())),50,100)))</f>
        <v/>
      </c>
    </row>
    <row r="2053" customFormat="false" ht="15" hidden="false" customHeight="true" outlineLevel="0" collapsed="false">
      <c r="A2053" s="47" t="n">
        <v>2049</v>
      </c>
      <c r="B2053" s="48" t="n">
        <v>45532</v>
      </c>
      <c r="C2053" s="47" t="n">
        <v>2024</v>
      </c>
      <c r="D2053" s="49" t="s">
        <v>238</v>
      </c>
      <c r="E2053" s="50" t="n">
        <v>19350.78</v>
      </c>
      <c r="F2053" s="51" t="n">
        <v>0.073193</v>
      </c>
      <c r="G2053" s="51" t="n">
        <v>-0.064067</v>
      </c>
      <c r="H2053" s="52" t="n">
        <v>0.7143</v>
      </c>
      <c r="I2053" s="53" t="n">
        <v>319</v>
      </c>
      <c r="J2053" s="47" t="s">
        <v>235</v>
      </c>
      <c r="K2053" s="54" t="n">
        <v>17.11</v>
      </c>
      <c r="L2053" s="55" t="n">
        <f aca="false">IF(COUNT(F2053)=0,50,IF(F2053&gt;=0,100,IF(F2053&gt;=-0.02,50,0)))</f>
        <v>100</v>
      </c>
      <c r="M2053" s="55" t="n">
        <f aca="false">IF(COUNT(G2053)=0,50,IF(G2053&gt;-0.06,100,IF(G2053&gt;-0.15,50,0)))</f>
        <v>50</v>
      </c>
      <c r="N2053" s="55" t="n">
        <f aca="false">IF(COUNT(H2053)=0,50,IF(H2053&gt;=0.6,100,IF(H2053&gt;=0.4,50,0)))</f>
        <v>100</v>
      </c>
      <c r="O2053" s="55" t="n">
        <f aca="false">IF(COUNT(I2053)=0,50,IF(J2053="proxy_vix",50,IF(I2053&lt;350,100,IF(I2053&lt;=450,50,0))))</f>
        <v>100</v>
      </c>
      <c r="P2053" s="55" t="n">
        <f aca="false">IF(COUNT(K2053)=0,50,IF(K2053&lt;20,100,IF(K2053&lt;=25,50,0)))</f>
        <v>100</v>
      </c>
      <c r="Q2053" s="54"/>
      <c r="R2053" s="47"/>
      <c r="S2053" s="51" t="n">
        <f aca="false">$E2053/$E2052-1</f>
        <v>-0.0117835591925449</v>
      </c>
      <c r="T2053" s="56" t="n">
        <f aca="false">$K2053/$K2052-1</f>
        <v>0.108878807517822</v>
      </c>
      <c r="V2053" s="57"/>
      <c r="W2053" s="57"/>
      <c r="Y2053" s="1" t="str">
        <f aca="false">IF(AX2053&gt;=70,"EASY",IF(AX2053&gt;40,"UNCERTAIN","HARD"))</f>
        <v>EASY</v>
      </c>
      <c r="AA2053" s="58" t="n">
        <f aca="false">IF($A2053&lt;200,"",AVERAGE($E2004:$E2053)/AVERAGE($E1854:$E2053)-1)</f>
        <v>0.0808139178569591</v>
      </c>
      <c r="AB2053" s="59" t="n">
        <f aca="false">LOOKUP($B2053,07_L1政策步階!$A$4:$A$14,07_L1政策步階!$C$4:$C$14)</f>
        <v>0</v>
      </c>
      <c r="AC2053" s="57"/>
      <c r="AD2053" s="57"/>
      <c r="AE2053" s="57"/>
      <c r="AF2053" s="57"/>
      <c r="AG2053" s="57"/>
      <c r="AH2053" s="57"/>
      <c r="AI2053" s="57"/>
      <c r="AJ2053" s="57"/>
      <c r="AK2053" s="57"/>
      <c r="AL2053" s="59" t="n">
        <f aca="false">IF(ISNUMBER($AA2053),IF($AA2053&gt;=0.005,100,IF($AA2053&gt;=-0.015,50,0)),"")</f>
        <v>100</v>
      </c>
      <c r="AM2053" s="59" t="n">
        <f aca="false">IF(ISNUMBER($AB2053),IF($AB2053=1,100,IF($AB2053=0,50,0)),"")</f>
        <v>50</v>
      </c>
      <c r="AN2053" s="0" t="str">
        <f aca="false">IF(ISNUMBER($AC2053),IF($AC2053&gt;=0.001,100,IF($AC2053&gt;=-0.003,50,0)),"")</f>
        <v/>
      </c>
      <c r="AO2053" s="0" t="str">
        <f aca="false">IF(ISNUMBER($AD2053),IF($AD2053&gt;=0.04,100,IF($AD2053&gt;=0,50,0)),"")</f>
        <v/>
      </c>
      <c r="AP2053" s="0" t="str">
        <f aca="false">IF(ISNUMBER($AE2053),IF($AE2053&gt;=25,100,IF($AE2053&gt;=-75,50,0)),"")</f>
        <v/>
      </c>
      <c r="AQ2053" s="0" t="str">
        <f aca="false">IF(ISNUMBER($AF2053),IF($AF2053&gt;0,100,IF($AF2053&gt;=-50,50,0)),"")</f>
        <v/>
      </c>
      <c r="AR2053" s="0" t="str">
        <f aca="false">IF(ISNUMBER($AG2053),IF($AG2053=1,100,IF($AG2053=0,50,0)),"")</f>
        <v/>
      </c>
      <c r="AS2053" s="0" t="str">
        <f aca="false">IF(ISNUMBER($AH2053),IF($AH2053&lt;0,100,IF($AH2053&lt;=20,50,0)),"")</f>
        <v/>
      </c>
      <c r="AT2053" s="0" t="str">
        <f aca="false">IF(ISNUMBER($AI2053),IF($AI2053&lt;0.95,100,IF($AI2053&lt;=1,50,0)),"")</f>
        <v/>
      </c>
      <c r="AU2053" s="0" t="str">
        <f aca="false">IF(ISNUMBER($AJ2053),IF($AJ2053&lt;30,0,IF($AJ2053&lt;40,50,IF($AJ2053&lt;=90,100,50))),"")</f>
        <v/>
      </c>
      <c r="AV2053" s="0" t="str">
        <f aca="false">IF(ISNUMBER($AK2053),IF($AK2053&gt;-0.2,100,IF($AK2053&gt;=-0.4,50,0)),"")</f>
        <v/>
      </c>
      <c r="AW2053" s="59" t="n">
        <f aca="false">01_指標庫!$H$4*ISNUMBER($F2053)+01_指標庫!$H$5*ISNUMBER($AA2053)+01_指標庫!$H$6*ISNUMBER($G2053)+01_指標庫!$H$7*ISNUMBER($H2053)+01_指標庫!$H$8*ISNUMBER($AF2053)+01_指標庫!$H$9*ISNUMBER($AG2053)+01_指標庫!$H$10*ISNUMBER($AB2053)+01_指標庫!$H$11*ISNUMBER($AC2053)+01_指標庫!$H$12*ISNUMBER($AD2053)+01_指標庫!$H$13*ISNUMBER($AE2053)+01_指標庫!$H$14*ISNUMBER($I2053)+01_指標庫!$H$15*ISNUMBER($AH2053)+01_指標庫!$H$16*ISNUMBER($K2053)+01_指標庫!$H$17*ISNUMBER($AI2053)+01_指標庫!$H$18*ISNUMBER($AJ2053)+01_指標庫!$H$19*ISNUMBER($AK2053)+01_指標庫!$H$20*ISNUMBER($BB2053)+01_指標庫!$H$21*ISNUMBER($BC2053)</f>
        <v>51</v>
      </c>
      <c r="AX2053" s="59" t="n">
        <f aca="false">IF(AW2053=0,50,ROUND((01_指標庫!$H$4*IF(ISNUMBER($F2053),L2053,0)+01_指標庫!$H$5*IF(ISNUMBER($AA2053),AL2053,0)+01_指標庫!$H$6*IF(ISNUMBER($G2053),M2053,0)+01_指標庫!$H$7*IF(ISNUMBER($H2053),N2053,0)+01_指標庫!$H$8*IF(ISNUMBER($AF2053),AQ2053,0)+01_指標庫!$H$9*IF(ISNUMBER($AG2053),AR2053,0)+01_指標庫!$H$10*IF(ISNUMBER($AB2053),AM2053,0)+01_指標庫!$H$11*IF(ISNUMBER($AC2053),AN2053,0)+01_指標庫!$H$12*IF(ISNUMBER($AD2053),AO2053,0)+01_指標庫!$H$13*IF(ISNUMBER($AE2053),AP2053,0)+01_指標庫!$H$14*IF(ISNUMBER($I2053),O2053,0)+01_指標庫!$H$15*IF(ISNUMBER($AH2053),AS2053,0)+01_指標庫!$H$16*IF(ISNUMBER($K2053),P2053,0)+01_指標庫!$H$17*IF(ISNUMBER($AI2053),AT2053,0)+01_指標庫!$H$18*IF(ISNUMBER($AJ2053),AU2053,0)+01_指標庫!$H$19*IF(ISNUMBER($AK2053),AV2053,0)+01_指標庫!$H$20*IF(ISNUMBER($BB2053),BB2053,0)+01_指標庫!$H$21*IF(ISNUMBER($BC2053),BC2053,0))/AW2053,1))</f>
        <v>75.5</v>
      </c>
      <c r="AY2053" s="60"/>
      <c r="AZ2053" s="60"/>
      <c r="BA2053" s="58" t="n">
        <f aca="false">AVERAGE($E2049:$E2053)/AVERAGE($E2044:$E2053)-1</f>
        <v>-0.00330849516870502</v>
      </c>
      <c r="BB2053" s="59" t="n">
        <f aca="false">IF(ISNUMBER($BA2053),IF(OR($S2053&lt;=-0.03,$BA2053&lt;-0.003),0,IF(OR($S2053&lt;=-0.02,$BA2053&lt;0.01),50,100)),"")</f>
        <v>0</v>
      </c>
      <c r="BC2053" s="0" t="str">
        <f aca="false">IF(OR(COUNT($AZ2053)=0,COUNT($AZ2052)=0),"",IF(OR($AY2053/$AZ2052-1&lt;=-0.03,$AZ2053/$AZ2052-1&lt;=-0.045,IF(COUNT($AZ2044:$AZ2053)=10,AVERAGE($AZ2049:$AZ2053)/AVERAGE($AZ2044:$AZ2053)-1&lt;-0.01,FALSE())),0,IF(OR($AZ2053/$AZ2052-1&lt;=-0.02,IF(COUNT($AZ2044:$AZ2053)=10,AVERAGE($AZ2049:$AZ2053)/AVERAGE($AZ2044:$AZ2053)-1&lt;0.005,FALSE())),50,100)))</f>
        <v/>
      </c>
    </row>
    <row r="2054" customFormat="false" ht="15" hidden="false" customHeight="true" outlineLevel="0" collapsed="false">
      <c r="A2054" s="47" t="n">
        <v>2050</v>
      </c>
      <c r="B2054" s="48" t="n">
        <v>45533</v>
      </c>
      <c r="C2054" s="47" t="n">
        <v>2024</v>
      </c>
      <c r="D2054" s="49" t="s">
        <v>239</v>
      </c>
      <c r="E2054" s="50" t="n">
        <v>19325.45</v>
      </c>
      <c r="F2054" s="51" t="n">
        <v>0.070662</v>
      </c>
      <c r="G2054" s="51" t="n">
        <v>-0.065292</v>
      </c>
      <c r="H2054" s="52" t="n">
        <v>0.6939</v>
      </c>
      <c r="I2054" s="53" t="n">
        <v>315</v>
      </c>
      <c r="J2054" s="47" t="s">
        <v>235</v>
      </c>
      <c r="K2054" s="54" t="n">
        <v>15.65</v>
      </c>
      <c r="L2054" s="55" t="n">
        <f aca="false">IF(COUNT(F2054)=0,50,IF(F2054&gt;=0,100,IF(F2054&gt;=-0.02,50,0)))</f>
        <v>100</v>
      </c>
      <c r="M2054" s="55" t="n">
        <f aca="false">IF(COUNT(G2054)=0,50,IF(G2054&gt;-0.06,100,IF(G2054&gt;-0.15,50,0)))</f>
        <v>50</v>
      </c>
      <c r="N2054" s="55" t="n">
        <f aca="false">IF(COUNT(H2054)=0,50,IF(H2054&gt;=0.6,100,IF(H2054&gt;=0.4,50,0)))</f>
        <v>100</v>
      </c>
      <c r="O2054" s="55" t="n">
        <f aca="false">IF(COUNT(I2054)=0,50,IF(J2054="proxy_vix",50,IF(I2054&lt;350,100,IF(I2054&lt;=450,50,0))))</f>
        <v>100</v>
      </c>
      <c r="P2054" s="55" t="n">
        <f aca="false">IF(COUNT(K2054)=0,50,IF(K2054&lt;20,100,IF(K2054&lt;=25,50,0)))</f>
        <v>100</v>
      </c>
      <c r="Q2054" s="54"/>
      <c r="R2054" s="47"/>
      <c r="S2054" s="51" t="n">
        <f aca="false">$E2054/$E2053-1</f>
        <v>-0.00130899116211325</v>
      </c>
      <c r="T2054" s="56" t="n">
        <f aca="false">$K2054/$K2053-1</f>
        <v>-0.0853302162478082</v>
      </c>
      <c r="V2054" s="57"/>
      <c r="W2054" s="57"/>
      <c r="Y2054" s="1" t="str">
        <f aca="false">IF(AX2054&gt;=70,"EASY",IF(AX2054&gt;40,"UNCERTAIN","HARD"))</f>
        <v>EASY</v>
      </c>
      <c r="AA2054" s="58" t="n">
        <f aca="false">IF($A2054&lt;200,"",AVERAGE($E2005:$E2054)/AVERAGE($E1855:$E2054)-1)</f>
        <v>0.0790308808512634</v>
      </c>
      <c r="AB2054" s="59" t="n">
        <f aca="false">LOOKUP($B2054,07_L1政策步階!$A$4:$A$14,07_L1政策步階!$C$4:$C$14)</f>
        <v>0</v>
      </c>
      <c r="AC2054" s="57"/>
      <c r="AD2054" s="57"/>
      <c r="AE2054" s="57"/>
      <c r="AF2054" s="57"/>
      <c r="AG2054" s="57"/>
      <c r="AH2054" s="57"/>
      <c r="AI2054" s="57"/>
      <c r="AJ2054" s="57"/>
      <c r="AK2054" s="57"/>
      <c r="AL2054" s="59" t="n">
        <f aca="false">IF(ISNUMBER($AA2054),IF($AA2054&gt;=0.005,100,IF($AA2054&gt;=-0.015,50,0)),"")</f>
        <v>100</v>
      </c>
      <c r="AM2054" s="59" t="n">
        <f aca="false">IF(ISNUMBER($AB2054),IF($AB2054=1,100,IF($AB2054=0,50,0)),"")</f>
        <v>50</v>
      </c>
      <c r="AN2054" s="0" t="str">
        <f aca="false">IF(ISNUMBER($AC2054),IF($AC2054&gt;=0.001,100,IF($AC2054&gt;=-0.003,50,0)),"")</f>
        <v/>
      </c>
      <c r="AO2054" s="0" t="str">
        <f aca="false">IF(ISNUMBER($AD2054),IF($AD2054&gt;=0.04,100,IF($AD2054&gt;=0,50,0)),"")</f>
        <v/>
      </c>
      <c r="AP2054" s="0" t="str">
        <f aca="false">IF(ISNUMBER($AE2054),IF($AE2054&gt;=25,100,IF($AE2054&gt;=-75,50,0)),"")</f>
        <v/>
      </c>
      <c r="AQ2054" s="0" t="str">
        <f aca="false">IF(ISNUMBER($AF2054),IF($AF2054&gt;0,100,IF($AF2054&gt;=-50,50,0)),"")</f>
        <v/>
      </c>
      <c r="AR2054" s="0" t="str">
        <f aca="false">IF(ISNUMBER($AG2054),IF($AG2054=1,100,IF($AG2054=0,50,0)),"")</f>
        <v/>
      </c>
      <c r="AS2054" s="0" t="str">
        <f aca="false">IF(ISNUMBER($AH2054),IF($AH2054&lt;0,100,IF($AH2054&lt;=20,50,0)),"")</f>
        <v/>
      </c>
      <c r="AT2054" s="0" t="str">
        <f aca="false">IF(ISNUMBER($AI2054),IF($AI2054&lt;0.95,100,IF($AI2054&lt;=1,50,0)),"")</f>
        <v/>
      </c>
      <c r="AU2054" s="0" t="str">
        <f aca="false">IF(ISNUMBER($AJ2054),IF($AJ2054&lt;30,0,IF($AJ2054&lt;40,50,IF($AJ2054&lt;=90,100,50))),"")</f>
        <v/>
      </c>
      <c r="AV2054" s="0" t="str">
        <f aca="false">IF(ISNUMBER($AK2054),IF($AK2054&gt;-0.2,100,IF($AK2054&gt;=-0.4,50,0)),"")</f>
        <v/>
      </c>
      <c r="AW2054" s="59" t="n">
        <f aca="false">01_指標庫!$H$4*ISNUMBER($F2054)+01_指標庫!$H$5*ISNUMBER($AA2054)+01_指標庫!$H$6*ISNUMBER($G2054)+01_指標庫!$H$7*ISNUMBER($H2054)+01_指標庫!$H$8*ISNUMBER($AF2054)+01_指標庫!$H$9*ISNUMBER($AG2054)+01_指標庫!$H$10*ISNUMBER($AB2054)+01_指標庫!$H$11*ISNUMBER($AC2054)+01_指標庫!$H$12*ISNUMBER($AD2054)+01_指標庫!$H$13*ISNUMBER($AE2054)+01_指標庫!$H$14*ISNUMBER($I2054)+01_指標庫!$H$15*ISNUMBER($AH2054)+01_指標庫!$H$16*ISNUMBER($K2054)+01_指標庫!$H$17*ISNUMBER($AI2054)+01_指標庫!$H$18*ISNUMBER($AJ2054)+01_指標庫!$H$19*ISNUMBER($AK2054)+01_指標庫!$H$20*ISNUMBER($BB2054)+01_指標庫!$H$21*ISNUMBER($BC2054)</f>
        <v>51</v>
      </c>
      <c r="AX2054" s="59" t="n">
        <f aca="false">IF(AW2054=0,50,ROUND((01_指標庫!$H$4*IF(ISNUMBER($F2054),L2054,0)+01_指標庫!$H$5*IF(ISNUMBER($AA2054),AL2054,0)+01_指標庫!$H$6*IF(ISNUMBER($G2054),M2054,0)+01_指標庫!$H$7*IF(ISNUMBER($H2054),N2054,0)+01_指標庫!$H$8*IF(ISNUMBER($AF2054),AQ2054,0)+01_指標庫!$H$9*IF(ISNUMBER($AG2054),AR2054,0)+01_指標庫!$H$10*IF(ISNUMBER($AB2054),AM2054,0)+01_指標庫!$H$11*IF(ISNUMBER($AC2054),AN2054,0)+01_指標庫!$H$12*IF(ISNUMBER($AD2054),AO2054,0)+01_指標庫!$H$13*IF(ISNUMBER($AE2054),AP2054,0)+01_指標庫!$H$14*IF(ISNUMBER($I2054),O2054,0)+01_指標庫!$H$15*IF(ISNUMBER($AH2054),AS2054,0)+01_指標庫!$H$16*IF(ISNUMBER($K2054),P2054,0)+01_指標庫!$H$17*IF(ISNUMBER($AI2054),AT2054,0)+01_指標庫!$H$18*IF(ISNUMBER($AJ2054),AU2054,0)+01_指標庫!$H$19*IF(ISNUMBER($AK2054),AV2054,0)+01_指標庫!$H$20*IF(ISNUMBER($BB2054),BB2054,0)+01_指標庫!$H$21*IF(ISNUMBER($BC2054),BC2054,0))/AW2054,1))</f>
        <v>75.5</v>
      </c>
      <c r="AY2054" s="60"/>
      <c r="AZ2054" s="60"/>
      <c r="BA2054" s="58" t="n">
        <f aca="false">AVERAGE($E2050:$E2054)/AVERAGE($E2045:$E2054)-1</f>
        <v>-0.0041696762269009</v>
      </c>
      <c r="BB2054" s="59" t="n">
        <f aca="false">IF(ISNUMBER($BA2054),IF(OR($S2054&lt;=-0.03,$BA2054&lt;-0.003),0,IF(OR($S2054&lt;=-0.02,$BA2054&lt;0.01),50,100)),"")</f>
        <v>0</v>
      </c>
      <c r="BC2054" s="0" t="str">
        <f aca="false">IF(OR(COUNT($AZ2054)=0,COUNT($AZ2053)=0),"",IF(OR($AY2054/$AZ2053-1&lt;=-0.03,$AZ2054/$AZ2053-1&lt;=-0.045,IF(COUNT($AZ2045:$AZ2054)=10,AVERAGE($AZ2050:$AZ2054)/AVERAGE($AZ2045:$AZ2054)-1&lt;-0.01,FALSE())),0,IF(OR($AZ2054/$AZ2053-1&lt;=-0.02,IF(COUNT($AZ2045:$AZ2054)=10,AVERAGE($AZ2050:$AZ2054)/AVERAGE($AZ2045:$AZ2054)-1&lt;0.005,FALSE())),50,100)))</f>
        <v/>
      </c>
    </row>
    <row r="2055" customFormat="false" ht="15" hidden="false" customHeight="true" outlineLevel="0" collapsed="false">
      <c r="A2055" s="47" t="n">
        <v>2051</v>
      </c>
      <c r="B2055" s="48" t="n">
        <v>45534</v>
      </c>
      <c r="C2055" s="47" t="n">
        <v>2024</v>
      </c>
      <c r="D2055" s="49" t="s">
        <v>234</v>
      </c>
      <c r="E2055" s="50" t="n">
        <v>19574.64</v>
      </c>
      <c r="F2055" s="51" t="n">
        <v>0.083239</v>
      </c>
      <c r="G2055" s="51" t="n">
        <v>-0.053239</v>
      </c>
      <c r="H2055" s="52" t="n">
        <v>0.7959</v>
      </c>
      <c r="I2055" s="53" t="n">
        <v>313</v>
      </c>
      <c r="J2055" s="47" t="s">
        <v>235</v>
      </c>
      <c r="K2055" s="54" t="n">
        <v>15</v>
      </c>
      <c r="L2055" s="55" t="n">
        <f aca="false">IF(COUNT(F2055)=0,50,IF(F2055&gt;=0,100,IF(F2055&gt;=-0.02,50,0)))</f>
        <v>100</v>
      </c>
      <c r="M2055" s="55" t="n">
        <f aca="false">IF(COUNT(G2055)=0,50,IF(G2055&gt;-0.06,100,IF(G2055&gt;-0.15,50,0)))</f>
        <v>100</v>
      </c>
      <c r="N2055" s="55" t="n">
        <f aca="false">IF(COUNT(H2055)=0,50,IF(H2055&gt;=0.6,100,IF(H2055&gt;=0.4,50,0)))</f>
        <v>100</v>
      </c>
      <c r="O2055" s="55" t="n">
        <f aca="false">IF(COUNT(I2055)=0,50,IF(J2055="proxy_vix",50,IF(I2055&lt;350,100,IF(I2055&lt;=450,50,0))))</f>
        <v>100</v>
      </c>
      <c r="P2055" s="55" t="n">
        <f aca="false">IF(COUNT(K2055)=0,50,IF(K2055&lt;20,100,IF(K2055&lt;=25,50,0)))</f>
        <v>100</v>
      </c>
      <c r="Q2055" s="54"/>
      <c r="R2055" s="47"/>
      <c r="S2055" s="51" t="n">
        <f aca="false">$E2055/$E2054-1</f>
        <v>0.0128943957320526</v>
      </c>
      <c r="T2055" s="56" t="n">
        <f aca="false">$K2055/$K2054-1</f>
        <v>-0.0415335463258786</v>
      </c>
      <c r="V2055" s="57"/>
      <c r="W2055" s="57"/>
      <c r="Y2055" s="1" t="str">
        <f aca="false">IF(AX2055&gt;=70,"EASY",IF(AX2055&gt;40,"UNCERTAIN","HARD"))</f>
        <v>EASY</v>
      </c>
      <c r="AA2055" s="58" t="n">
        <f aca="false">IF($A2055&lt;200,"",AVERAGE($E2006:$E2055)/AVERAGE($E1856:$E2055)-1)</f>
        <v>0.0776125797768197</v>
      </c>
      <c r="AB2055" s="59" t="n">
        <f aca="false">LOOKUP($B2055,07_L1政策步階!$A$4:$A$14,07_L1政策步階!$C$4:$C$14)</f>
        <v>0</v>
      </c>
      <c r="AC2055" s="57"/>
      <c r="AD2055" s="57"/>
      <c r="AE2055" s="57"/>
      <c r="AF2055" s="57"/>
      <c r="AG2055" s="57"/>
      <c r="AH2055" s="57"/>
      <c r="AI2055" s="57"/>
      <c r="AJ2055" s="57"/>
      <c r="AK2055" s="57"/>
      <c r="AL2055" s="59" t="n">
        <f aca="false">IF(ISNUMBER($AA2055),IF($AA2055&gt;=0.005,100,IF($AA2055&gt;=-0.015,50,0)),"")</f>
        <v>100</v>
      </c>
      <c r="AM2055" s="59" t="n">
        <f aca="false">IF(ISNUMBER($AB2055),IF($AB2055=1,100,IF($AB2055=0,50,0)),"")</f>
        <v>50</v>
      </c>
      <c r="AN2055" s="0" t="str">
        <f aca="false">IF(ISNUMBER($AC2055),IF($AC2055&gt;=0.001,100,IF($AC2055&gt;=-0.003,50,0)),"")</f>
        <v/>
      </c>
      <c r="AO2055" s="0" t="str">
        <f aca="false">IF(ISNUMBER($AD2055),IF($AD2055&gt;=0.04,100,IF($AD2055&gt;=0,50,0)),"")</f>
        <v/>
      </c>
      <c r="AP2055" s="0" t="str">
        <f aca="false">IF(ISNUMBER($AE2055),IF($AE2055&gt;=25,100,IF($AE2055&gt;=-75,50,0)),"")</f>
        <v/>
      </c>
      <c r="AQ2055" s="0" t="str">
        <f aca="false">IF(ISNUMBER($AF2055),IF($AF2055&gt;0,100,IF($AF2055&gt;=-50,50,0)),"")</f>
        <v/>
      </c>
      <c r="AR2055" s="0" t="str">
        <f aca="false">IF(ISNUMBER($AG2055),IF($AG2055=1,100,IF($AG2055=0,50,0)),"")</f>
        <v/>
      </c>
      <c r="AS2055" s="0" t="str">
        <f aca="false">IF(ISNUMBER($AH2055),IF($AH2055&lt;0,100,IF($AH2055&lt;=20,50,0)),"")</f>
        <v/>
      </c>
      <c r="AT2055" s="0" t="str">
        <f aca="false">IF(ISNUMBER($AI2055),IF($AI2055&lt;0.95,100,IF($AI2055&lt;=1,50,0)),"")</f>
        <v/>
      </c>
      <c r="AU2055" s="0" t="str">
        <f aca="false">IF(ISNUMBER($AJ2055),IF($AJ2055&lt;30,0,IF($AJ2055&lt;40,50,IF($AJ2055&lt;=90,100,50))),"")</f>
        <v/>
      </c>
      <c r="AV2055" s="0" t="str">
        <f aca="false">IF(ISNUMBER($AK2055),IF($AK2055&gt;-0.2,100,IF($AK2055&gt;=-0.4,50,0)),"")</f>
        <v/>
      </c>
      <c r="AW2055" s="59" t="n">
        <f aca="false">01_指標庫!$H$4*ISNUMBER($F2055)+01_指標庫!$H$5*ISNUMBER($AA2055)+01_指標庫!$H$6*ISNUMBER($G2055)+01_指標庫!$H$7*ISNUMBER($H2055)+01_指標庫!$H$8*ISNUMBER($AF2055)+01_指標庫!$H$9*ISNUMBER($AG2055)+01_指標庫!$H$10*ISNUMBER($AB2055)+01_指標庫!$H$11*ISNUMBER($AC2055)+01_指標庫!$H$12*ISNUMBER($AD2055)+01_指標庫!$H$13*ISNUMBER($AE2055)+01_指標庫!$H$14*ISNUMBER($I2055)+01_指標庫!$H$15*ISNUMBER($AH2055)+01_指標庫!$H$16*ISNUMBER($K2055)+01_指標庫!$H$17*ISNUMBER($AI2055)+01_指標庫!$H$18*ISNUMBER($AJ2055)+01_指標庫!$H$19*ISNUMBER($AK2055)+01_指標庫!$H$20*ISNUMBER($BB2055)+01_指標庫!$H$21*ISNUMBER($BC2055)</f>
        <v>51</v>
      </c>
      <c r="AX2055" s="59" t="n">
        <f aca="false">IF(AW2055=0,50,ROUND((01_指標庫!$H$4*IF(ISNUMBER($F2055),L2055,0)+01_指標庫!$H$5*IF(ISNUMBER($AA2055),AL2055,0)+01_指標庫!$H$6*IF(ISNUMBER($G2055),M2055,0)+01_指標庫!$H$7*IF(ISNUMBER($H2055),N2055,0)+01_指標庫!$H$8*IF(ISNUMBER($AF2055),AQ2055,0)+01_指標庫!$H$9*IF(ISNUMBER($AG2055),AR2055,0)+01_指標庫!$H$10*IF(ISNUMBER($AB2055),AM2055,0)+01_指標庫!$H$11*IF(ISNUMBER($AC2055),AN2055,0)+01_指標庫!$H$12*IF(ISNUMBER($AD2055),AO2055,0)+01_指標庫!$H$13*IF(ISNUMBER($AE2055),AP2055,0)+01_指標庫!$H$14*IF(ISNUMBER($I2055),O2055,0)+01_指標庫!$H$15*IF(ISNUMBER($AH2055),AS2055,0)+01_指標庫!$H$16*IF(ISNUMBER($K2055),P2055,0)+01_指標庫!$H$17*IF(ISNUMBER($AI2055),AT2055,0)+01_指標庫!$H$18*IF(ISNUMBER($AJ2055),AU2055,0)+01_指標庫!$H$19*IF(ISNUMBER($AK2055),AV2055,0)+01_指標庫!$H$20*IF(ISNUMBER($BB2055),BB2055,0)+01_指標庫!$H$21*IF(ISNUMBER($BC2055),BC2055,0))/AW2055,1))</f>
        <v>83.3</v>
      </c>
      <c r="AY2055" s="60"/>
      <c r="AZ2055" s="60"/>
      <c r="BA2055" s="58" t="n">
        <f aca="false">AVERAGE($E2051:$E2055)/AVERAGE($E2046:$E2055)-1</f>
        <v>-0.00599894758171748</v>
      </c>
      <c r="BB2055" s="59" t="n">
        <f aca="false">IF(ISNUMBER($BA2055),IF(OR($S2055&lt;=-0.03,$BA2055&lt;-0.003),0,IF(OR($S2055&lt;=-0.02,$BA2055&lt;0.01),50,100)),"")</f>
        <v>0</v>
      </c>
      <c r="BC2055" s="0" t="str">
        <f aca="false">IF(OR(COUNT($AZ2055)=0,COUNT($AZ2054)=0),"",IF(OR($AY2055/$AZ2054-1&lt;=-0.03,$AZ2055/$AZ2054-1&lt;=-0.045,IF(COUNT($AZ2046:$AZ2055)=10,AVERAGE($AZ2051:$AZ2055)/AVERAGE($AZ2046:$AZ2055)-1&lt;-0.01,FALSE())),0,IF(OR($AZ2055/$AZ2054-1&lt;=-0.02,IF(COUNT($AZ2046:$AZ2055)=10,AVERAGE($AZ2051:$AZ2055)/AVERAGE($AZ2046:$AZ2055)-1&lt;0.005,FALSE())),50,100)))</f>
        <v/>
      </c>
    </row>
    <row r="2056" customFormat="false" ht="15" hidden="false" customHeight="true" outlineLevel="0" collapsed="false">
      <c r="A2056" s="47" t="n">
        <v>2052</v>
      </c>
      <c r="B2056" s="48" t="n">
        <v>45538</v>
      </c>
      <c r="C2056" s="47" t="n">
        <v>2024</v>
      </c>
      <c r="D2056" s="49" t="s">
        <v>237</v>
      </c>
      <c r="E2056" s="50" t="n">
        <v>18958.74</v>
      </c>
      <c r="F2056" s="51" t="n">
        <v>0.048244</v>
      </c>
      <c r="G2056" s="51" t="n">
        <v>-0.083028</v>
      </c>
      <c r="H2056" s="52" t="n">
        <v>0.6939</v>
      </c>
      <c r="I2056" s="53" t="n">
        <v>331</v>
      </c>
      <c r="J2056" s="47" t="s">
        <v>235</v>
      </c>
      <c r="K2056" s="54" t="n">
        <v>20.72</v>
      </c>
      <c r="L2056" s="55" t="n">
        <f aca="false">IF(COUNT(F2056)=0,50,IF(F2056&gt;=0,100,IF(F2056&gt;=-0.02,50,0)))</f>
        <v>100</v>
      </c>
      <c r="M2056" s="55" t="n">
        <f aca="false">IF(COUNT(G2056)=0,50,IF(G2056&gt;-0.06,100,IF(G2056&gt;-0.15,50,0)))</f>
        <v>50</v>
      </c>
      <c r="N2056" s="55" t="n">
        <f aca="false">IF(COUNT(H2056)=0,50,IF(H2056&gt;=0.6,100,IF(H2056&gt;=0.4,50,0)))</f>
        <v>100</v>
      </c>
      <c r="O2056" s="55" t="n">
        <f aca="false">IF(COUNT(I2056)=0,50,IF(J2056="proxy_vix",50,IF(I2056&lt;350,100,IF(I2056&lt;=450,50,0))))</f>
        <v>100</v>
      </c>
      <c r="P2056" s="55" t="n">
        <f aca="false">IF(COUNT(K2056)=0,50,IF(K2056&lt;20,100,IF(K2056&lt;=25,50,0)))</f>
        <v>50</v>
      </c>
      <c r="Q2056" s="54"/>
      <c r="R2056" s="47"/>
      <c r="S2056" s="51" t="n">
        <f aca="false">$E2056/$E2055-1</f>
        <v>-0.0314641801841565</v>
      </c>
      <c r="T2056" s="56" t="n">
        <f aca="false">$K2056/$K2055-1</f>
        <v>0.381333333333333</v>
      </c>
      <c r="V2056" s="57"/>
      <c r="W2056" s="57"/>
      <c r="Y2056" s="1" t="str">
        <f aca="false">IF(AX2056&gt;=70,"EASY",IF(AX2056&gt;40,"UNCERTAIN","HARD"))</f>
        <v>UNCERTAIN</v>
      </c>
      <c r="AA2056" s="58" t="n">
        <f aca="false">IF($A2056&lt;200,"",AVERAGE($E2007:$E2056)/AVERAGE($E1857:$E2056)-1)</f>
        <v>0.0758551014883826</v>
      </c>
      <c r="AB2056" s="59" t="n">
        <f aca="false">LOOKUP($B2056,07_L1政策步階!$A$4:$A$14,07_L1政策步階!$C$4:$C$14)</f>
        <v>0</v>
      </c>
      <c r="AC2056" s="57"/>
      <c r="AD2056" s="57"/>
      <c r="AE2056" s="57"/>
      <c r="AF2056" s="57"/>
      <c r="AG2056" s="57"/>
      <c r="AH2056" s="57"/>
      <c r="AI2056" s="57"/>
      <c r="AJ2056" s="57"/>
      <c r="AK2056" s="57"/>
      <c r="AL2056" s="59" t="n">
        <f aca="false">IF(ISNUMBER($AA2056),IF($AA2056&gt;=0.005,100,IF($AA2056&gt;=-0.015,50,0)),"")</f>
        <v>100</v>
      </c>
      <c r="AM2056" s="59" t="n">
        <f aca="false">IF(ISNUMBER($AB2056),IF($AB2056=1,100,IF($AB2056=0,50,0)),"")</f>
        <v>50</v>
      </c>
      <c r="AN2056" s="0" t="str">
        <f aca="false">IF(ISNUMBER($AC2056),IF($AC2056&gt;=0.001,100,IF($AC2056&gt;=-0.003,50,0)),"")</f>
        <v/>
      </c>
      <c r="AO2056" s="0" t="str">
        <f aca="false">IF(ISNUMBER($AD2056),IF($AD2056&gt;=0.04,100,IF($AD2056&gt;=0,50,0)),"")</f>
        <v/>
      </c>
      <c r="AP2056" s="0" t="str">
        <f aca="false">IF(ISNUMBER($AE2056),IF($AE2056&gt;=25,100,IF($AE2056&gt;=-75,50,0)),"")</f>
        <v/>
      </c>
      <c r="AQ2056" s="0" t="str">
        <f aca="false">IF(ISNUMBER($AF2056),IF($AF2056&gt;0,100,IF($AF2056&gt;=-50,50,0)),"")</f>
        <v/>
      </c>
      <c r="AR2056" s="0" t="str">
        <f aca="false">IF(ISNUMBER($AG2056),IF($AG2056=1,100,IF($AG2056=0,50,0)),"")</f>
        <v/>
      </c>
      <c r="AS2056" s="0" t="str">
        <f aca="false">IF(ISNUMBER($AH2056),IF($AH2056&lt;0,100,IF($AH2056&lt;=20,50,0)),"")</f>
        <v/>
      </c>
      <c r="AT2056" s="0" t="str">
        <f aca="false">IF(ISNUMBER($AI2056),IF($AI2056&lt;0.95,100,IF($AI2056&lt;=1,50,0)),"")</f>
        <v/>
      </c>
      <c r="AU2056" s="0" t="str">
        <f aca="false">IF(ISNUMBER($AJ2056),IF($AJ2056&lt;30,0,IF($AJ2056&lt;40,50,IF($AJ2056&lt;=90,100,50))),"")</f>
        <v/>
      </c>
      <c r="AV2056" s="0" t="str">
        <f aca="false">IF(ISNUMBER($AK2056),IF($AK2056&gt;-0.2,100,IF($AK2056&gt;=-0.4,50,0)),"")</f>
        <v/>
      </c>
      <c r="AW2056" s="59" t="n">
        <f aca="false">01_指標庫!$H$4*ISNUMBER($F2056)+01_指標庫!$H$5*ISNUMBER($AA2056)+01_指標庫!$H$6*ISNUMBER($G2056)+01_指標庫!$H$7*ISNUMBER($H2056)+01_指標庫!$H$8*ISNUMBER($AF2056)+01_指標庫!$H$9*ISNUMBER($AG2056)+01_指標庫!$H$10*ISNUMBER($AB2056)+01_指標庫!$H$11*ISNUMBER($AC2056)+01_指標庫!$H$12*ISNUMBER($AD2056)+01_指標庫!$H$13*ISNUMBER($AE2056)+01_指標庫!$H$14*ISNUMBER($I2056)+01_指標庫!$H$15*ISNUMBER($AH2056)+01_指標庫!$H$16*ISNUMBER($K2056)+01_指標庫!$H$17*ISNUMBER($AI2056)+01_指標庫!$H$18*ISNUMBER($AJ2056)+01_指標庫!$H$19*ISNUMBER($AK2056)+01_指標庫!$H$20*ISNUMBER($BB2056)+01_指標庫!$H$21*ISNUMBER($BC2056)</f>
        <v>51</v>
      </c>
      <c r="AX2056" s="59" t="n">
        <f aca="false">IF(AW2056=0,50,ROUND((01_指標庫!$H$4*IF(ISNUMBER($F2056),L2056,0)+01_指標庫!$H$5*IF(ISNUMBER($AA2056),AL2056,0)+01_指標庫!$H$6*IF(ISNUMBER($G2056),M2056,0)+01_指標庫!$H$7*IF(ISNUMBER($H2056),N2056,0)+01_指標庫!$H$8*IF(ISNUMBER($AF2056),AQ2056,0)+01_指標庫!$H$9*IF(ISNUMBER($AG2056),AR2056,0)+01_指標庫!$H$10*IF(ISNUMBER($AB2056),AM2056,0)+01_指標庫!$H$11*IF(ISNUMBER($AC2056),AN2056,0)+01_指標庫!$H$12*IF(ISNUMBER($AD2056),AO2056,0)+01_指標庫!$H$13*IF(ISNUMBER($AE2056),AP2056,0)+01_指標庫!$H$14*IF(ISNUMBER($I2056),O2056,0)+01_指標庫!$H$15*IF(ISNUMBER($AH2056),AS2056,0)+01_指標庫!$H$16*IF(ISNUMBER($K2056),P2056,0)+01_指標庫!$H$17*IF(ISNUMBER($AI2056),AT2056,0)+01_指標庫!$H$18*IF(ISNUMBER($AJ2056),AU2056,0)+01_指標庫!$H$19*IF(ISNUMBER($AK2056),AV2056,0)+01_指標庫!$H$20*IF(ISNUMBER($BB2056),BB2056,0)+01_指標庫!$H$21*IF(ISNUMBER($BC2056),BC2056,0))/AW2056,1))</f>
        <v>69.6</v>
      </c>
      <c r="AY2056" s="60"/>
      <c r="AZ2056" s="60"/>
      <c r="BA2056" s="58" t="n">
        <f aca="false">AVERAGE($E2052:$E2056)/AVERAGE($E2047:$E2056)-1</f>
        <v>-0.00760095586628717</v>
      </c>
      <c r="BB2056" s="59" t="n">
        <f aca="false">IF(ISNUMBER($BA2056),IF(OR($S2056&lt;=-0.03,$BA2056&lt;-0.003),0,IF(OR($S2056&lt;=-0.02,$BA2056&lt;0.01),50,100)),"")</f>
        <v>0</v>
      </c>
      <c r="BC2056" s="0" t="str">
        <f aca="false">IF(OR(COUNT($AZ2056)=0,COUNT($AZ2055)=0),"",IF(OR($AY2056/$AZ2055-1&lt;=-0.03,$AZ2056/$AZ2055-1&lt;=-0.045,IF(COUNT($AZ2047:$AZ2056)=10,AVERAGE($AZ2052:$AZ2056)/AVERAGE($AZ2047:$AZ2056)-1&lt;-0.01,FALSE())),0,IF(OR($AZ2056/$AZ2055-1&lt;=-0.02,IF(COUNT($AZ2047:$AZ2056)=10,AVERAGE($AZ2052:$AZ2056)/AVERAGE($AZ2047:$AZ2056)-1&lt;0.005,FALSE())),50,100)))</f>
        <v/>
      </c>
    </row>
    <row r="2057" customFormat="false" ht="15" hidden="false" customHeight="true" outlineLevel="0" collapsed="false">
      <c r="A2057" s="47" t="n">
        <v>2053</v>
      </c>
      <c r="B2057" s="48" t="n">
        <v>45539</v>
      </c>
      <c r="C2057" s="47" t="n">
        <v>2024</v>
      </c>
      <c r="D2057" s="49" t="s">
        <v>238</v>
      </c>
      <c r="E2057" s="50" t="n">
        <v>18921.4</v>
      </c>
      <c r="F2057" s="51" t="n">
        <v>0.045282</v>
      </c>
      <c r="G2057" s="51" t="n">
        <v>-0.084834</v>
      </c>
      <c r="H2057" s="52" t="n">
        <v>0.6531</v>
      </c>
      <c r="I2057" s="53" t="n">
        <v>335</v>
      </c>
      <c r="J2057" s="47" t="s">
        <v>235</v>
      </c>
      <c r="K2057" s="54" t="n">
        <v>21.32</v>
      </c>
      <c r="L2057" s="55" t="n">
        <f aca="false">IF(COUNT(F2057)=0,50,IF(F2057&gt;=0,100,IF(F2057&gt;=-0.02,50,0)))</f>
        <v>100</v>
      </c>
      <c r="M2057" s="55" t="n">
        <f aca="false">IF(COUNT(G2057)=0,50,IF(G2057&gt;-0.06,100,IF(G2057&gt;-0.15,50,0)))</f>
        <v>50</v>
      </c>
      <c r="N2057" s="55" t="n">
        <f aca="false">IF(COUNT(H2057)=0,50,IF(H2057&gt;=0.6,100,IF(H2057&gt;=0.4,50,0)))</f>
        <v>100</v>
      </c>
      <c r="O2057" s="55" t="n">
        <f aca="false">IF(COUNT(I2057)=0,50,IF(J2057="proxy_vix",50,IF(I2057&lt;350,100,IF(I2057&lt;=450,50,0))))</f>
        <v>100</v>
      </c>
      <c r="P2057" s="55" t="n">
        <f aca="false">IF(COUNT(K2057)=0,50,IF(K2057&lt;20,100,IF(K2057&lt;=25,50,0)))</f>
        <v>50</v>
      </c>
      <c r="Q2057" s="54"/>
      <c r="R2057" s="47"/>
      <c r="S2057" s="51" t="n">
        <f aca="false">$E2057/$E2056-1</f>
        <v>-0.00196954016986362</v>
      </c>
      <c r="T2057" s="56" t="n">
        <f aca="false">$K2057/$K2056-1</f>
        <v>0.028957528957529</v>
      </c>
      <c r="V2057" s="57"/>
      <c r="W2057" s="57"/>
      <c r="Y2057" s="1" t="str">
        <f aca="false">IF(AX2057&gt;=70,"EASY",IF(AX2057&gt;40,"UNCERTAIN","HARD"))</f>
        <v>UNCERTAIN</v>
      </c>
      <c r="AA2057" s="58" t="n">
        <f aca="false">IF($A2057&lt;200,"",AVERAGE($E2008:$E2057)/AVERAGE($E1858:$E2057)-1)</f>
        <v>0.0743213878032016</v>
      </c>
      <c r="AB2057" s="59" t="n">
        <f aca="false">LOOKUP($B2057,07_L1政策步階!$A$4:$A$14,07_L1政策步階!$C$4:$C$14)</f>
        <v>0</v>
      </c>
      <c r="AC2057" s="57"/>
      <c r="AD2057" s="57"/>
      <c r="AE2057" s="57"/>
      <c r="AF2057" s="57"/>
      <c r="AG2057" s="57"/>
      <c r="AH2057" s="57"/>
      <c r="AI2057" s="57"/>
      <c r="AJ2057" s="57"/>
      <c r="AK2057" s="57"/>
      <c r="AL2057" s="59" t="n">
        <f aca="false">IF(ISNUMBER($AA2057),IF($AA2057&gt;=0.005,100,IF($AA2057&gt;=-0.015,50,0)),"")</f>
        <v>100</v>
      </c>
      <c r="AM2057" s="59" t="n">
        <f aca="false">IF(ISNUMBER($AB2057),IF($AB2057=1,100,IF($AB2057=0,50,0)),"")</f>
        <v>50</v>
      </c>
      <c r="AN2057" s="0" t="str">
        <f aca="false">IF(ISNUMBER($AC2057),IF($AC2057&gt;=0.001,100,IF($AC2057&gt;=-0.003,50,0)),"")</f>
        <v/>
      </c>
      <c r="AO2057" s="0" t="str">
        <f aca="false">IF(ISNUMBER($AD2057),IF($AD2057&gt;=0.04,100,IF($AD2057&gt;=0,50,0)),"")</f>
        <v/>
      </c>
      <c r="AP2057" s="0" t="str">
        <f aca="false">IF(ISNUMBER($AE2057),IF($AE2057&gt;=25,100,IF($AE2057&gt;=-75,50,0)),"")</f>
        <v/>
      </c>
      <c r="AQ2057" s="0" t="str">
        <f aca="false">IF(ISNUMBER($AF2057),IF($AF2057&gt;0,100,IF($AF2057&gt;=-50,50,0)),"")</f>
        <v/>
      </c>
      <c r="AR2057" s="0" t="str">
        <f aca="false">IF(ISNUMBER($AG2057),IF($AG2057=1,100,IF($AG2057=0,50,0)),"")</f>
        <v/>
      </c>
      <c r="AS2057" s="0" t="str">
        <f aca="false">IF(ISNUMBER($AH2057),IF($AH2057&lt;0,100,IF($AH2057&lt;=20,50,0)),"")</f>
        <v/>
      </c>
      <c r="AT2057" s="0" t="str">
        <f aca="false">IF(ISNUMBER($AI2057),IF($AI2057&lt;0.95,100,IF($AI2057&lt;=1,50,0)),"")</f>
        <v/>
      </c>
      <c r="AU2057" s="0" t="str">
        <f aca="false">IF(ISNUMBER($AJ2057),IF($AJ2057&lt;30,0,IF($AJ2057&lt;40,50,IF($AJ2057&lt;=90,100,50))),"")</f>
        <v/>
      </c>
      <c r="AV2057" s="0" t="str">
        <f aca="false">IF(ISNUMBER($AK2057),IF($AK2057&gt;-0.2,100,IF($AK2057&gt;=-0.4,50,0)),"")</f>
        <v/>
      </c>
      <c r="AW2057" s="59" t="n">
        <f aca="false">01_指標庫!$H$4*ISNUMBER($F2057)+01_指標庫!$H$5*ISNUMBER($AA2057)+01_指標庫!$H$6*ISNUMBER($G2057)+01_指標庫!$H$7*ISNUMBER($H2057)+01_指標庫!$H$8*ISNUMBER($AF2057)+01_指標庫!$H$9*ISNUMBER($AG2057)+01_指標庫!$H$10*ISNUMBER($AB2057)+01_指標庫!$H$11*ISNUMBER($AC2057)+01_指標庫!$H$12*ISNUMBER($AD2057)+01_指標庫!$H$13*ISNUMBER($AE2057)+01_指標庫!$H$14*ISNUMBER($I2057)+01_指標庫!$H$15*ISNUMBER($AH2057)+01_指標庫!$H$16*ISNUMBER($K2057)+01_指標庫!$H$17*ISNUMBER($AI2057)+01_指標庫!$H$18*ISNUMBER($AJ2057)+01_指標庫!$H$19*ISNUMBER($AK2057)+01_指標庫!$H$20*ISNUMBER($BB2057)+01_指標庫!$H$21*ISNUMBER($BC2057)</f>
        <v>51</v>
      </c>
      <c r="AX2057" s="59" t="n">
        <f aca="false">IF(AW2057=0,50,ROUND((01_指標庫!$H$4*IF(ISNUMBER($F2057),L2057,0)+01_指標庫!$H$5*IF(ISNUMBER($AA2057),AL2057,0)+01_指標庫!$H$6*IF(ISNUMBER($G2057),M2057,0)+01_指標庫!$H$7*IF(ISNUMBER($H2057),N2057,0)+01_指標庫!$H$8*IF(ISNUMBER($AF2057),AQ2057,0)+01_指標庫!$H$9*IF(ISNUMBER($AG2057),AR2057,0)+01_指標庫!$H$10*IF(ISNUMBER($AB2057),AM2057,0)+01_指標庫!$H$11*IF(ISNUMBER($AC2057),AN2057,0)+01_指標庫!$H$12*IF(ISNUMBER($AD2057),AO2057,0)+01_指標庫!$H$13*IF(ISNUMBER($AE2057),AP2057,0)+01_指標庫!$H$14*IF(ISNUMBER($I2057),O2057,0)+01_指標庫!$H$15*IF(ISNUMBER($AH2057),AS2057,0)+01_指標庫!$H$16*IF(ISNUMBER($K2057),P2057,0)+01_指標庫!$H$17*IF(ISNUMBER($AI2057),AT2057,0)+01_指標庫!$H$18*IF(ISNUMBER($AJ2057),AU2057,0)+01_指標庫!$H$19*IF(ISNUMBER($AK2057),AV2057,0)+01_指標庫!$H$20*IF(ISNUMBER($BB2057),BB2057,0)+01_指標庫!$H$21*IF(ISNUMBER($BC2057),BC2057,0))/AW2057,1))</f>
        <v>69.6</v>
      </c>
      <c r="AY2057" s="60"/>
      <c r="AZ2057" s="60"/>
      <c r="BA2057" s="58" t="n">
        <f aca="false">AVERAGE($E2053:$E2057)/AVERAGE($E2048:$E2057)-1</f>
        <v>-0.01031829879899</v>
      </c>
      <c r="BB2057" s="59" t="n">
        <f aca="false">IF(ISNUMBER($BA2057),IF(OR($S2057&lt;=-0.03,$BA2057&lt;-0.003),0,IF(OR($S2057&lt;=-0.02,$BA2057&lt;0.01),50,100)),"")</f>
        <v>0</v>
      </c>
      <c r="BC2057" s="0" t="str">
        <f aca="false">IF(OR(COUNT($AZ2057)=0,COUNT($AZ2056)=0),"",IF(OR($AY2057/$AZ2056-1&lt;=-0.03,$AZ2057/$AZ2056-1&lt;=-0.045,IF(COUNT($AZ2048:$AZ2057)=10,AVERAGE($AZ2053:$AZ2057)/AVERAGE($AZ2048:$AZ2057)-1&lt;-0.01,FALSE())),0,IF(OR($AZ2057/$AZ2056-1&lt;=-0.02,IF(COUNT($AZ2048:$AZ2057)=10,AVERAGE($AZ2053:$AZ2057)/AVERAGE($AZ2048:$AZ2057)-1&lt;0.005,FALSE())),50,100)))</f>
        <v/>
      </c>
    </row>
    <row r="2058" customFormat="false" ht="15" hidden="false" customHeight="true" outlineLevel="0" collapsed="false">
      <c r="A2058" s="47" t="n">
        <v>2054</v>
      </c>
      <c r="B2058" s="48" t="n">
        <v>45540</v>
      </c>
      <c r="C2058" s="47" t="n">
        <v>2024</v>
      </c>
      <c r="D2058" s="49" t="s">
        <v>239</v>
      </c>
      <c r="E2058" s="50" t="n">
        <v>18930.33</v>
      </c>
      <c r="F2058" s="51" t="n">
        <v>0.044881</v>
      </c>
      <c r="G2058" s="51" t="n">
        <v>-0.084402</v>
      </c>
      <c r="H2058" s="52" t="n">
        <v>0.6531</v>
      </c>
      <c r="I2058" s="53" t="n">
        <v>329</v>
      </c>
      <c r="J2058" s="47" t="s">
        <v>235</v>
      </c>
      <c r="K2058" s="54" t="n">
        <v>19.9</v>
      </c>
      <c r="L2058" s="55" t="n">
        <f aca="false">IF(COUNT(F2058)=0,50,IF(F2058&gt;=0,100,IF(F2058&gt;=-0.02,50,0)))</f>
        <v>100</v>
      </c>
      <c r="M2058" s="55" t="n">
        <f aca="false">IF(COUNT(G2058)=0,50,IF(G2058&gt;-0.06,100,IF(G2058&gt;-0.15,50,0)))</f>
        <v>50</v>
      </c>
      <c r="N2058" s="55" t="n">
        <f aca="false">IF(COUNT(H2058)=0,50,IF(H2058&gt;=0.6,100,IF(H2058&gt;=0.4,50,0)))</f>
        <v>100</v>
      </c>
      <c r="O2058" s="55" t="n">
        <f aca="false">IF(COUNT(I2058)=0,50,IF(J2058="proxy_vix",50,IF(I2058&lt;350,100,IF(I2058&lt;=450,50,0))))</f>
        <v>100</v>
      </c>
      <c r="P2058" s="55" t="n">
        <f aca="false">IF(COUNT(K2058)=0,50,IF(K2058&lt;20,100,IF(K2058&lt;=25,50,0)))</f>
        <v>100</v>
      </c>
      <c r="Q2058" s="54"/>
      <c r="R2058" s="47"/>
      <c r="S2058" s="51" t="n">
        <f aca="false">$E2058/$E2057-1</f>
        <v>0.000471952392529174</v>
      </c>
      <c r="T2058" s="56" t="n">
        <f aca="false">$K2058/$K2057-1</f>
        <v>-0.0666041275797374</v>
      </c>
      <c r="V2058" s="57"/>
      <c r="W2058" s="57"/>
      <c r="Y2058" s="1" t="str">
        <f aca="false">IF(AX2058&gt;=70,"EASY",IF(AX2058&gt;40,"UNCERTAIN","HARD"))</f>
        <v>EASY</v>
      </c>
      <c r="AA2058" s="58" t="n">
        <f aca="false">IF($A2058&lt;200,"",AVERAGE($E2009:$E2058)/AVERAGE($E1859:$E2058)-1)</f>
        <v>0.0725522006702899</v>
      </c>
      <c r="AB2058" s="59" t="n">
        <f aca="false">LOOKUP($B2058,07_L1政策步階!$A$4:$A$14,07_L1政策步階!$C$4:$C$14)</f>
        <v>0</v>
      </c>
      <c r="AC2058" s="57"/>
      <c r="AD2058" s="57"/>
      <c r="AE2058" s="57"/>
      <c r="AF2058" s="57"/>
      <c r="AG2058" s="57"/>
      <c r="AH2058" s="57"/>
      <c r="AI2058" s="57"/>
      <c r="AJ2058" s="57"/>
      <c r="AK2058" s="57"/>
      <c r="AL2058" s="59" t="n">
        <f aca="false">IF(ISNUMBER($AA2058),IF($AA2058&gt;=0.005,100,IF($AA2058&gt;=-0.015,50,0)),"")</f>
        <v>100</v>
      </c>
      <c r="AM2058" s="59" t="n">
        <f aca="false">IF(ISNUMBER($AB2058),IF($AB2058=1,100,IF($AB2058=0,50,0)),"")</f>
        <v>50</v>
      </c>
      <c r="AN2058" s="0" t="str">
        <f aca="false">IF(ISNUMBER($AC2058),IF($AC2058&gt;=0.001,100,IF($AC2058&gt;=-0.003,50,0)),"")</f>
        <v/>
      </c>
      <c r="AO2058" s="0" t="str">
        <f aca="false">IF(ISNUMBER($AD2058),IF($AD2058&gt;=0.04,100,IF($AD2058&gt;=0,50,0)),"")</f>
        <v/>
      </c>
      <c r="AP2058" s="0" t="str">
        <f aca="false">IF(ISNUMBER($AE2058),IF($AE2058&gt;=25,100,IF($AE2058&gt;=-75,50,0)),"")</f>
        <v/>
      </c>
      <c r="AQ2058" s="0" t="str">
        <f aca="false">IF(ISNUMBER($AF2058),IF($AF2058&gt;0,100,IF($AF2058&gt;=-50,50,0)),"")</f>
        <v/>
      </c>
      <c r="AR2058" s="0" t="str">
        <f aca="false">IF(ISNUMBER($AG2058),IF($AG2058=1,100,IF($AG2058=0,50,0)),"")</f>
        <v/>
      </c>
      <c r="AS2058" s="0" t="str">
        <f aca="false">IF(ISNUMBER($AH2058),IF($AH2058&lt;0,100,IF($AH2058&lt;=20,50,0)),"")</f>
        <v/>
      </c>
      <c r="AT2058" s="0" t="str">
        <f aca="false">IF(ISNUMBER($AI2058),IF($AI2058&lt;0.95,100,IF($AI2058&lt;=1,50,0)),"")</f>
        <v/>
      </c>
      <c r="AU2058" s="0" t="str">
        <f aca="false">IF(ISNUMBER($AJ2058),IF($AJ2058&lt;30,0,IF($AJ2058&lt;40,50,IF($AJ2058&lt;=90,100,50))),"")</f>
        <v/>
      </c>
      <c r="AV2058" s="0" t="str">
        <f aca="false">IF(ISNUMBER($AK2058),IF($AK2058&gt;-0.2,100,IF($AK2058&gt;=-0.4,50,0)),"")</f>
        <v/>
      </c>
      <c r="AW2058" s="59" t="n">
        <f aca="false">01_指標庫!$H$4*ISNUMBER($F2058)+01_指標庫!$H$5*ISNUMBER($AA2058)+01_指標庫!$H$6*ISNUMBER($G2058)+01_指標庫!$H$7*ISNUMBER($H2058)+01_指標庫!$H$8*ISNUMBER($AF2058)+01_指標庫!$H$9*ISNUMBER($AG2058)+01_指標庫!$H$10*ISNUMBER($AB2058)+01_指標庫!$H$11*ISNUMBER($AC2058)+01_指標庫!$H$12*ISNUMBER($AD2058)+01_指標庫!$H$13*ISNUMBER($AE2058)+01_指標庫!$H$14*ISNUMBER($I2058)+01_指標庫!$H$15*ISNUMBER($AH2058)+01_指標庫!$H$16*ISNUMBER($K2058)+01_指標庫!$H$17*ISNUMBER($AI2058)+01_指標庫!$H$18*ISNUMBER($AJ2058)+01_指標庫!$H$19*ISNUMBER($AK2058)+01_指標庫!$H$20*ISNUMBER($BB2058)+01_指標庫!$H$21*ISNUMBER($BC2058)</f>
        <v>51</v>
      </c>
      <c r="AX2058" s="59" t="n">
        <f aca="false">IF(AW2058=0,50,ROUND((01_指標庫!$H$4*IF(ISNUMBER($F2058),L2058,0)+01_指標庫!$H$5*IF(ISNUMBER($AA2058),AL2058,0)+01_指標庫!$H$6*IF(ISNUMBER($G2058),M2058,0)+01_指標庫!$H$7*IF(ISNUMBER($H2058),N2058,0)+01_指標庫!$H$8*IF(ISNUMBER($AF2058),AQ2058,0)+01_指標庫!$H$9*IF(ISNUMBER($AG2058),AR2058,0)+01_指標庫!$H$10*IF(ISNUMBER($AB2058),AM2058,0)+01_指標庫!$H$11*IF(ISNUMBER($AC2058),AN2058,0)+01_指標庫!$H$12*IF(ISNUMBER($AD2058),AO2058,0)+01_指標庫!$H$13*IF(ISNUMBER($AE2058),AP2058,0)+01_指標庫!$H$14*IF(ISNUMBER($I2058),O2058,0)+01_指標庫!$H$15*IF(ISNUMBER($AH2058),AS2058,0)+01_指標庫!$H$16*IF(ISNUMBER($K2058),P2058,0)+01_指標庫!$H$17*IF(ISNUMBER($AI2058),AT2058,0)+01_指標庫!$H$18*IF(ISNUMBER($AJ2058),AU2058,0)+01_指標庫!$H$19*IF(ISNUMBER($AK2058),AV2058,0)+01_指標庫!$H$20*IF(ISNUMBER($BB2058),BB2058,0)+01_指標庫!$H$21*IF(ISNUMBER($BC2058),BC2058,0))/AW2058,1))</f>
        <v>75.5</v>
      </c>
      <c r="AY2058" s="60"/>
      <c r="AZ2058" s="60"/>
      <c r="BA2058" s="58" t="n">
        <f aca="false">AVERAGE($E2054:$E2058)/AVERAGE($E2049:$E2058)-1</f>
        <v>-0.0100887920645806</v>
      </c>
      <c r="BB2058" s="59" t="n">
        <f aca="false">IF(ISNUMBER($BA2058),IF(OR($S2058&lt;=-0.03,$BA2058&lt;-0.003),0,IF(OR($S2058&lt;=-0.02,$BA2058&lt;0.01),50,100)),"")</f>
        <v>0</v>
      </c>
      <c r="BC2058" s="0" t="str">
        <f aca="false">IF(OR(COUNT($AZ2058)=0,COUNT($AZ2057)=0),"",IF(OR($AY2058/$AZ2057-1&lt;=-0.03,$AZ2058/$AZ2057-1&lt;=-0.045,IF(COUNT($AZ2049:$AZ2058)=10,AVERAGE($AZ2054:$AZ2058)/AVERAGE($AZ2049:$AZ2058)-1&lt;-0.01,FALSE())),0,IF(OR($AZ2058/$AZ2057-1&lt;=-0.02,IF(COUNT($AZ2049:$AZ2058)=10,AVERAGE($AZ2054:$AZ2058)/AVERAGE($AZ2049:$AZ2058)-1&lt;0.005,FALSE())),50,100)))</f>
        <v/>
      </c>
    </row>
    <row r="2059" customFormat="false" ht="15" hidden="false" customHeight="true" outlineLevel="0" collapsed="false">
      <c r="A2059" s="47" t="n">
        <v>2055</v>
      </c>
      <c r="B2059" s="48" t="n">
        <v>45541</v>
      </c>
      <c r="C2059" s="47" t="n">
        <v>2024</v>
      </c>
      <c r="D2059" s="49" t="s">
        <v>234</v>
      </c>
      <c r="E2059" s="50" t="n">
        <v>18421.31</v>
      </c>
      <c r="F2059" s="51" t="n">
        <v>0.016061</v>
      </c>
      <c r="G2059" s="51" t="n">
        <v>-0.109022</v>
      </c>
      <c r="H2059" s="52" t="n">
        <v>0.5714</v>
      </c>
      <c r="I2059" s="53" t="n">
        <v>339</v>
      </c>
      <c r="J2059" s="47" t="s">
        <v>235</v>
      </c>
      <c r="K2059" s="54" t="n">
        <v>22.38</v>
      </c>
      <c r="L2059" s="55" t="n">
        <f aca="false">IF(COUNT(F2059)=0,50,IF(F2059&gt;=0,100,IF(F2059&gt;=-0.02,50,0)))</f>
        <v>100</v>
      </c>
      <c r="M2059" s="55" t="n">
        <f aca="false">IF(COUNT(G2059)=0,50,IF(G2059&gt;-0.06,100,IF(G2059&gt;-0.15,50,0)))</f>
        <v>50</v>
      </c>
      <c r="N2059" s="55" t="n">
        <f aca="false">IF(COUNT(H2059)=0,50,IF(H2059&gt;=0.6,100,IF(H2059&gt;=0.4,50,0)))</f>
        <v>50</v>
      </c>
      <c r="O2059" s="55" t="n">
        <f aca="false">IF(COUNT(I2059)=0,50,IF(J2059="proxy_vix",50,IF(I2059&lt;350,100,IF(I2059&lt;=450,50,0))))</f>
        <v>100</v>
      </c>
      <c r="P2059" s="55" t="n">
        <f aca="false">IF(COUNT(K2059)=0,50,IF(K2059&lt;20,100,IF(K2059&lt;=25,50,0)))</f>
        <v>50</v>
      </c>
      <c r="Q2059" s="54"/>
      <c r="R2059" s="47"/>
      <c r="S2059" s="51" t="n">
        <f aca="false">$E2059/$E2058-1</f>
        <v>-0.0268891244896418</v>
      </c>
      <c r="T2059" s="56" t="n">
        <f aca="false">$K2059/$K2058-1</f>
        <v>0.124623115577889</v>
      </c>
      <c r="V2059" s="57"/>
      <c r="W2059" s="57"/>
      <c r="Y2059" s="1" t="str">
        <f aca="false">IF(AX2059&gt;=70,"EASY",IF(AX2059&gt;40,"UNCERTAIN","HARD"))</f>
        <v>UNCERTAIN</v>
      </c>
      <c r="AA2059" s="58" t="n">
        <f aca="false">IF($A2059&lt;200,"",AVERAGE($E2010:$E2059)/AVERAGE($E1860:$E2059)-1)</f>
        <v>0.0703211881914725</v>
      </c>
      <c r="AB2059" s="59" t="n">
        <f aca="false">LOOKUP($B2059,07_L1政策步階!$A$4:$A$14,07_L1政策步階!$C$4:$C$14)</f>
        <v>0</v>
      </c>
      <c r="AC2059" s="57"/>
      <c r="AD2059" s="57"/>
      <c r="AE2059" s="57"/>
      <c r="AF2059" s="57"/>
      <c r="AG2059" s="57"/>
      <c r="AH2059" s="57"/>
      <c r="AI2059" s="57"/>
      <c r="AJ2059" s="57"/>
      <c r="AK2059" s="57"/>
      <c r="AL2059" s="59" t="n">
        <f aca="false">IF(ISNUMBER($AA2059),IF($AA2059&gt;=0.005,100,IF($AA2059&gt;=-0.015,50,0)),"")</f>
        <v>100</v>
      </c>
      <c r="AM2059" s="59" t="n">
        <f aca="false">IF(ISNUMBER($AB2059),IF($AB2059=1,100,IF($AB2059=0,50,0)),"")</f>
        <v>50</v>
      </c>
      <c r="AN2059" s="0" t="str">
        <f aca="false">IF(ISNUMBER($AC2059),IF($AC2059&gt;=0.001,100,IF($AC2059&gt;=-0.003,50,0)),"")</f>
        <v/>
      </c>
      <c r="AO2059" s="0" t="str">
        <f aca="false">IF(ISNUMBER($AD2059),IF($AD2059&gt;=0.04,100,IF($AD2059&gt;=0,50,0)),"")</f>
        <v/>
      </c>
      <c r="AP2059" s="0" t="str">
        <f aca="false">IF(ISNUMBER($AE2059),IF($AE2059&gt;=25,100,IF($AE2059&gt;=-75,50,0)),"")</f>
        <v/>
      </c>
      <c r="AQ2059" s="0" t="str">
        <f aca="false">IF(ISNUMBER($AF2059),IF($AF2059&gt;0,100,IF($AF2059&gt;=-50,50,0)),"")</f>
        <v/>
      </c>
      <c r="AR2059" s="0" t="str">
        <f aca="false">IF(ISNUMBER($AG2059),IF($AG2059=1,100,IF($AG2059=0,50,0)),"")</f>
        <v/>
      </c>
      <c r="AS2059" s="0" t="str">
        <f aca="false">IF(ISNUMBER($AH2059),IF($AH2059&lt;0,100,IF($AH2059&lt;=20,50,0)),"")</f>
        <v/>
      </c>
      <c r="AT2059" s="0" t="str">
        <f aca="false">IF(ISNUMBER($AI2059),IF($AI2059&lt;0.95,100,IF($AI2059&lt;=1,50,0)),"")</f>
        <v/>
      </c>
      <c r="AU2059" s="0" t="str">
        <f aca="false">IF(ISNUMBER($AJ2059),IF($AJ2059&lt;30,0,IF($AJ2059&lt;40,50,IF($AJ2059&lt;=90,100,50))),"")</f>
        <v/>
      </c>
      <c r="AV2059" s="0" t="str">
        <f aca="false">IF(ISNUMBER($AK2059),IF($AK2059&gt;-0.2,100,IF($AK2059&gt;=-0.4,50,0)),"")</f>
        <v/>
      </c>
      <c r="AW2059" s="59" t="n">
        <f aca="false">01_指標庫!$H$4*ISNUMBER($F2059)+01_指標庫!$H$5*ISNUMBER($AA2059)+01_指標庫!$H$6*ISNUMBER($G2059)+01_指標庫!$H$7*ISNUMBER($H2059)+01_指標庫!$H$8*ISNUMBER($AF2059)+01_指標庫!$H$9*ISNUMBER($AG2059)+01_指標庫!$H$10*ISNUMBER($AB2059)+01_指標庫!$H$11*ISNUMBER($AC2059)+01_指標庫!$H$12*ISNUMBER($AD2059)+01_指標庫!$H$13*ISNUMBER($AE2059)+01_指標庫!$H$14*ISNUMBER($I2059)+01_指標庫!$H$15*ISNUMBER($AH2059)+01_指標庫!$H$16*ISNUMBER($K2059)+01_指標庫!$H$17*ISNUMBER($AI2059)+01_指標庫!$H$18*ISNUMBER($AJ2059)+01_指標庫!$H$19*ISNUMBER($AK2059)+01_指標庫!$H$20*ISNUMBER($BB2059)+01_指標庫!$H$21*ISNUMBER($BC2059)</f>
        <v>51</v>
      </c>
      <c r="AX2059" s="59" t="n">
        <f aca="false">IF(AW2059=0,50,ROUND((01_指標庫!$H$4*IF(ISNUMBER($F2059),L2059,0)+01_指標庫!$H$5*IF(ISNUMBER($AA2059),AL2059,0)+01_指標庫!$H$6*IF(ISNUMBER($G2059),M2059,0)+01_指標庫!$H$7*IF(ISNUMBER($H2059),N2059,0)+01_指標庫!$H$8*IF(ISNUMBER($AF2059),AQ2059,0)+01_指標庫!$H$9*IF(ISNUMBER($AG2059),AR2059,0)+01_指標庫!$H$10*IF(ISNUMBER($AB2059),AM2059,0)+01_指標庫!$H$11*IF(ISNUMBER($AC2059),AN2059,0)+01_指標庫!$H$12*IF(ISNUMBER($AD2059),AO2059,0)+01_指標庫!$H$13*IF(ISNUMBER($AE2059),AP2059,0)+01_指標庫!$H$14*IF(ISNUMBER($I2059),O2059,0)+01_指標庫!$H$15*IF(ISNUMBER($AH2059),AS2059,0)+01_指標庫!$H$16*IF(ISNUMBER($K2059),P2059,0)+01_指標庫!$H$17*IF(ISNUMBER($AI2059),AT2059,0)+01_指標庫!$H$18*IF(ISNUMBER($AJ2059),AU2059,0)+01_指標庫!$H$19*IF(ISNUMBER($AK2059),AV2059,0)+01_指標庫!$H$20*IF(ISNUMBER($BB2059),BB2059,0)+01_指標庫!$H$21*IF(ISNUMBER($BC2059),BC2059,0))/AW2059,1))</f>
        <v>61.8</v>
      </c>
      <c r="AY2059" s="60"/>
      <c r="AZ2059" s="60"/>
      <c r="BA2059" s="58" t="n">
        <f aca="false">AVERAGE($E2055:$E2059)/AVERAGE($E2050:$E2059)-1</f>
        <v>-0.0139813796544882</v>
      </c>
      <c r="BB2059" s="59" t="n">
        <f aca="false">IF(ISNUMBER($BA2059),IF(OR($S2059&lt;=-0.03,$BA2059&lt;-0.003),0,IF(OR($S2059&lt;=-0.02,$BA2059&lt;0.01),50,100)),"")</f>
        <v>0</v>
      </c>
      <c r="BC2059" s="0" t="str">
        <f aca="false">IF(OR(COUNT($AZ2059)=0,COUNT($AZ2058)=0),"",IF(OR($AY2059/$AZ2058-1&lt;=-0.03,$AZ2059/$AZ2058-1&lt;=-0.045,IF(COUNT($AZ2050:$AZ2059)=10,AVERAGE($AZ2055:$AZ2059)/AVERAGE($AZ2050:$AZ2059)-1&lt;-0.01,FALSE())),0,IF(OR($AZ2059/$AZ2058-1&lt;=-0.02,IF(COUNT($AZ2050:$AZ2059)=10,AVERAGE($AZ2055:$AZ2059)/AVERAGE($AZ2050:$AZ2059)-1&lt;0.005,FALSE())),50,100)))</f>
        <v/>
      </c>
    </row>
    <row r="2060" customFormat="false" ht="15" hidden="false" customHeight="true" outlineLevel="0" collapsed="false">
      <c r="A2060" s="47" t="n">
        <v>2056</v>
      </c>
      <c r="B2060" s="48" t="n">
        <v>45544</v>
      </c>
      <c r="C2060" s="47" t="n">
        <v>2024</v>
      </c>
      <c r="D2060" s="49" t="s">
        <v>236</v>
      </c>
      <c r="E2060" s="50" t="n">
        <v>18660.78</v>
      </c>
      <c r="F2060" s="51" t="n">
        <v>0.028522</v>
      </c>
      <c r="G2060" s="51" t="n">
        <v>-0.09744</v>
      </c>
      <c r="H2060" s="52" t="n">
        <v>0.6327</v>
      </c>
      <c r="I2060" s="53" t="n">
        <v>336</v>
      </c>
      <c r="J2060" s="47" t="s">
        <v>235</v>
      </c>
      <c r="K2060" s="54" t="n">
        <v>19.45</v>
      </c>
      <c r="L2060" s="55" t="n">
        <f aca="false">IF(COUNT(F2060)=0,50,IF(F2060&gt;=0,100,IF(F2060&gt;=-0.02,50,0)))</f>
        <v>100</v>
      </c>
      <c r="M2060" s="55" t="n">
        <f aca="false">IF(COUNT(G2060)=0,50,IF(G2060&gt;-0.06,100,IF(G2060&gt;-0.15,50,0)))</f>
        <v>50</v>
      </c>
      <c r="N2060" s="55" t="n">
        <f aca="false">IF(COUNT(H2060)=0,50,IF(H2060&gt;=0.6,100,IF(H2060&gt;=0.4,50,0)))</f>
        <v>100</v>
      </c>
      <c r="O2060" s="55" t="n">
        <f aca="false">IF(COUNT(I2060)=0,50,IF(J2060="proxy_vix",50,IF(I2060&lt;350,100,IF(I2060&lt;=450,50,0))))</f>
        <v>100</v>
      </c>
      <c r="P2060" s="55" t="n">
        <f aca="false">IF(COUNT(K2060)=0,50,IF(K2060&lt;20,100,IF(K2060&lt;=25,50,0)))</f>
        <v>100</v>
      </c>
      <c r="Q2060" s="54"/>
      <c r="R2060" s="47"/>
      <c r="S2060" s="51" t="n">
        <f aca="false">$E2060/$E2059-1</f>
        <v>0.0129996183767602</v>
      </c>
      <c r="T2060" s="56" t="n">
        <f aca="false">$K2060/$K2059-1</f>
        <v>-0.130920464700626</v>
      </c>
      <c r="V2060" s="57"/>
      <c r="W2060" s="57"/>
      <c r="Y2060" s="1" t="str">
        <f aca="false">IF(AX2060&gt;=70,"EASY",IF(AX2060&gt;40,"UNCERTAIN","HARD"))</f>
        <v>EASY</v>
      </c>
      <c r="AA2060" s="58" t="n">
        <f aca="false">IF($A2060&lt;200,"",AVERAGE($E2011:$E2060)/AVERAGE($E1861:$E2060)-1)</f>
        <v>0.0683006268162949</v>
      </c>
      <c r="AB2060" s="59" t="n">
        <f aca="false">LOOKUP($B2060,07_L1政策步階!$A$4:$A$14,07_L1政策步階!$C$4:$C$14)</f>
        <v>0</v>
      </c>
      <c r="AC2060" s="57"/>
      <c r="AD2060" s="57"/>
      <c r="AE2060" s="57"/>
      <c r="AF2060" s="57"/>
      <c r="AG2060" s="57"/>
      <c r="AH2060" s="57"/>
      <c r="AI2060" s="57"/>
      <c r="AJ2060" s="57"/>
      <c r="AK2060" s="57"/>
      <c r="AL2060" s="59" t="n">
        <f aca="false">IF(ISNUMBER($AA2060),IF($AA2060&gt;=0.005,100,IF($AA2060&gt;=-0.015,50,0)),"")</f>
        <v>100</v>
      </c>
      <c r="AM2060" s="59" t="n">
        <f aca="false">IF(ISNUMBER($AB2060),IF($AB2060=1,100,IF($AB2060=0,50,0)),"")</f>
        <v>50</v>
      </c>
      <c r="AN2060" s="0" t="str">
        <f aca="false">IF(ISNUMBER($AC2060),IF($AC2060&gt;=0.001,100,IF($AC2060&gt;=-0.003,50,0)),"")</f>
        <v/>
      </c>
      <c r="AO2060" s="0" t="str">
        <f aca="false">IF(ISNUMBER($AD2060),IF($AD2060&gt;=0.04,100,IF($AD2060&gt;=0,50,0)),"")</f>
        <v/>
      </c>
      <c r="AP2060" s="0" t="str">
        <f aca="false">IF(ISNUMBER($AE2060),IF($AE2060&gt;=25,100,IF($AE2060&gt;=-75,50,0)),"")</f>
        <v/>
      </c>
      <c r="AQ2060" s="0" t="str">
        <f aca="false">IF(ISNUMBER($AF2060),IF($AF2060&gt;0,100,IF($AF2060&gt;=-50,50,0)),"")</f>
        <v/>
      </c>
      <c r="AR2060" s="0" t="str">
        <f aca="false">IF(ISNUMBER($AG2060),IF($AG2060=1,100,IF($AG2060=0,50,0)),"")</f>
        <v/>
      </c>
      <c r="AS2060" s="0" t="str">
        <f aca="false">IF(ISNUMBER($AH2060),IF($AH2060&lt;0,100,IF($AH2060&lt;=20,50,0)),"")</f>
        <v/>
      </c>
      <c r="AT2060" s="0" t="str">
        <f aca="false">IF(ISNUMBER($AI2060),IF($AI2060&lt;0.95,100,IF($AI2060&lt;=1,50,0)),"")</f>
        <v/>
      </c>
      <c r="AU2060" s="0" t="str">
        <f aca="false">IF(ISNUMBER($AJ2060),IF($AJ2060&lt;30,0,IF($AJ2060&lt;40,50,IF($AJ2060&lt;=90,100,50))),"")</f>
        <v/>
      </c>
      <c r="AV2060" s="0" t="str">
        <f aca="false">IF(ISNUMBER($AK2060),IF($AK2060&gt;-0.2,100,IF($AK2060&gt;=-0.4,50,0)),"")</f>
        <v/>
      </c>
      <c r="AW2060" s="59" t="n">
        <f aca="false">01_指標庫!$H$4*ISNUMBER($F2060)+01_指標庫!$H$5*ISNUMBER($AA2060)+01_指標庫!$H$6*ISNUMBER($G2060)+01_指標庫!$H$7*ISNUMBER($H2060)+01_指標庫!$H$8*ISNUMBER($AF2060)+01_指標庫!$H$9*ISNUMBER($AG2060)+01_指標庫!$H$10*ISNUMBER($AB2060)+01_指標庫!$H$11*ISNUMBER($AC2060)+01_指標庫!$H$12*ISNUMBER($AD2060)+01_指標庫!$H$13*ISNUMBER($AE2060)+01_指標庫!$H$14*ISNUMBER($I2060)+01_指標庫!$H$15*ISNUMBER($AH2060)+01_指標庫!$H$16*ISNUMBER($K2060)+01_指標庫!$H$17*ISNUMBER($AI2060)+01_指標庫!$H$18*ISNUMBER($AJ2060)+01_指標庫!$H$19*ISNUMBER($AK2060)+01_指標庫!$H$20*ISNUMBER($BB2060)+01_指標庫!$H$21*ISNUMBER($BC2060)</f>
        <v>51</v>
      </c>
      <c r="AX2060" s="59" t="n">
        <f aca="false">IF(AW2060=0,50,ROUND((01_指標庫!$H$4*IF(ISNUMBER($F2060),L2060,0)+01_指標庫!$H$5*IF(ISNUMBER($AA2060),AL2060,0)+01_指標庫!$H$6*IF(ISNUMBER($G2060),M2060,0)+01_指標庫!$H$7*IF(ISNUMBER($H2060),N2060,0)+01_指標庫!$H$8*IF(ISNUMBER($AF2060),AQ2060,0)+01_指標庫!$H$9*IF(ISNUMBER($AG2060),AR2060,0)+01_指標庫!$H$10*IF(ISNUMBER($AB2060),AM2060,0)+01_指標庫!$H$11*IF(ISNUMBER($AC2060),AN2060,0)+01_指標庫!$H$12*IF(ISNUMBER($AD2060),AO2060,0)+01_指標庫!$H$13*IF(ISNUMBER($AE2060),AP2060,0)+01_指標庫!$H$14*IF(ISNUMBER($I2060),O2060,0)+01_指標庫!$H$15*IF(ISNUMBER($AH2060),AS2060,0)+01_指標庫!$H$16*IF(ISNUMBER($K2060),P2060,0)+01_指標庫!$H$17*IF(ISNUMBER($AI2060),AT2060,0)+01_指標庫!$H$18*IF(ISNUMBER($AJ2060),AU2060,0)+01_指標庫!$H$19*IF(ISNUMBER($AK2060),AV2060,0)+01_指標庫!$H$20*IF(ISNUMBER($BB2060),BB2060,0)+01_指標庫!$H$21*IF(ISNUMBER($BC2060),BC2060,0))/AW2060,1))</f>
        <v>75.5</v>
      </c>
      <c r="AY2060" s="60"/>
      <c r="AZ2060" s="60"/>
      <c r="BA2060" s="58" t="n">
        <f aca="false">AVERAGE($E2056:$E2060)/AVERAGE($E2051:$E2060)-1</f>
        <v>-0.0180728136309825</v>
      </c>
      <c r="BB2060" s="59" t="n">
        <f aca="false">IF(ISNUMBER($BA2060),IF(OR($S2060&lt;=-0.03,$BA2060&lt;-0.003),0,IF(OR($S2060&lt;=-0.02,$BA2060&lt;0.01),50,100)),"")</f>
        <v>0</v>
      </c>
      <c r="BC2060" s="0" t="str">
        <f aca="false">IF(OR(COUNT($AZ2060)=0,COUNT($AZ2059)=0),"",IF(OR($AY2060/$AZ2059-1&lt;=-0.03,$AZ2060/$AZ2059-1&lt;=-0.045,IF(COUNT($AZ2051:$AZ2060)=10,AVERAGE($AZ2056:$AZ2060)/AVERAGE($AZ2051:$AZ2060)-1&lt;-0.01,FALSE())),0,IF(OR($AZ2060/$AZ2059-1&lt;=-0.02,IF(COUNT($AZ2051:$AZ2060)=10,AVERAGE($AZ2056:$AZ2060)/AVERAGE($AZ2051:$AZ2060)-1&lt;0.005,FALSE())),50,100)))</f>
        <v/>
      </c>
    </row>
    <row r="2061" customFormat="false" ht="15" hidden="false" customHeight="true" outlineLevel="0" collapsed="false">
      <c r="A2061" s="47" t="n">
        <v>2057</v>
      </c>
      <c r="B2061" s="48" t="n">
        <v>45545</v>
      </c>
      <c r="C2061" s="47" t="n">
        <v>2024</v>
      </c>
      <c r="D2061" s="49" t="s">
        <v>237</v>
      </c>
      <c r="E2061" s="50" t="n">
        <v>18829.14</v>
      </c>
      <c r="F2061" s="51" t="n">
        <v>0.036974</v>
      </c>
      <c r="G2061" s="51" t="n">
        <v>-0.089297</v>
      </c>
      <c r="H2061" s="52" t="n">
        <v>0.6531</v>
      </c>
      <c r="I2061" s="53" t="n">
        <v>346</v>
      </c>
      <c r="J2061" s="47" t="s">
        <v>235</v>
      </c>
      <c r="K2061" s="54" t="n">
        <v>19.08</v>
      </c>
      <c r="L2061" s="55" t="n">
        <f aca="false">IF(COUNT(F2061)=0,50,IF(F2061&gt;=0,100,IF(F2061&gt;=-0.02,50,0)))</f>
        <v>100</v>
      </c>
      <c r="M2061" s="55" t="n">
        <f aca="false">IF(COUNT(G2061)=0,50,IF(G2061&gt;-0.06,100,IF(G2061&gt;-0.15,50,0)))</f>
        <v>50</v>
      </c>
      <c r="N2061" s="55" t="n">
        <f aca="false">IF(COUNT(H2061)=0,50,IF(H2061&gt;=0.6,100,IF(H2061&gt;=0.4,50,0)))</f>
        <v>100</v>
      </c>
      <c r="O2061" s="55" t="n">
        <f aca="false">IF(COUNT(I2061)=0,50,IF(J2061="proxy_vix",50,IF(I2061&lt;350,100,IF(I2061&lt;=450,50,0))))</f>
        <v>100</v>
      </c>
      <c r="P2061" s="55" t="n">
        <f aca="false">IF(COUNT(K2061)=0,50,IF(K2061&lt;20,100,IF(K2061&lt;=25,50,0)))</f>
        <v>100</v>
      </c>
      <c r="Q2061" s="54"/>
      <c r="R2061" s="47"/>
      <c r="S2061" s="51" t="n">
        <f aca="false">$E2061/$E2060-1</f>
        <v>0.0090221309077112</v>
      </c>
      <c r="T2061" s="56" t="n">
        <f aca="false">$K2061/$K2060-1</f>
        <v>-0.0190231362467866</v>
      </c>
      <c r="V2061" s="57"/>
      <c r="W2061" s="57"/>
      <c r="Y2061" s="1" t="str">
        <f aca="false">IF(AX2061&gt;=70,"EASY",IF(AX2061&gt;40,"UNCERTAIN","HARD"))</f>
        <v>EASY</v>
      </c>
      <c r="AA2061" s="58" t="n">
        <f aca="false">IF($A2061&lt;200,"",AVERAGE($E2012:$E2061)/AVERAGE($E1862:$E2061)-1)</f>
        <v>0.0665084996487924</v>
      </c>
      <c r="AB2061" s="59" t="n">
        <f aca="false">LOOKUP($B2061,07_L1政策步階!$A$4:$A$14,07_L1政策步階!$C$4:$C$14)</f>
        <v>0</v>
      </c>
      <c r="AC2061" s="57"/>
      <c r="AD2061" s="57"/>
      <c r="AE2061" s="57"/>
      <c r="AF2061" s="57"/>
      <c r="AG2061" s="57"/>
      <c r="AH2061" s="57"/>
      <c r="AI2061" s="57"/>
      <c r="AJ2061" s="57"/>
      <c r="AK2061" s="57"/>
      <c r="AL2061" s="59" t="n">
        <f aca="false">IF(ISNUMBER($AA2061),IF($AA2061&gt;=0.005,100,IF($AA2061&gt;=-0.015,50,0)),"")</f>
        <v>100</v>
      </c>
      <c r="AM2061" s="59" t="n">
        <f aca="false">IF(ISNUMBER($AB2061),IF($AB2061=1,100,IF($AB2061=0,50,0)),"")</f>
        <v>50</v>
      </c>
      <c r="AN2061" s="0" t="str">
        <f aca="false">IF(ISNUMBER($AC2061),IF($AC2061&gt;=0.001,100,IF($AC2061&gt;=-0.003,50,0)),"")</f>
        <v/>
      </c>
      <c r="AO2061" s="0" t="str">
        <f aca="false">IF(ISNUMBER($AD2061),IF($AD2061&gt;=0.04,100,IF($AD2061&gt;=0,50,0)),"")</f>
        <v/>
      </c>
      <c r="AP2061" s="0" t="str">
        <f aca="false">IF(ISNUMBER($AE2061),IF($AE2061&gt;=25,100,IF($AE2061&gt;=-75,50,0)),"")</f>
        <v/>
      </c>
      <c r="AQ2061" s="0" t="str">
        <f aca="false">IF(ISNUMBER($AF2061),IF($AF2061&gt;0,100,IF($AF2061&gt;=-50,50,0)),"")</f>
        <v/>
      </c>
      <c r="AR2061" s="0" t="str">
        <f aca="false">IF(ISNUMBER($AG2061),IF($AG2061=1,100,IF($AG2061=0,50,0)),"")</f>
        <v/>
      </c>
      <c r="AS2061" s="0" t="str">
        <f aca="false">IF(ISNUMBER($AH2061),IF($AH2061&lt;0,100,IF($AH2061&lt;=20,50,0)),"")</f>
        <v/>
      </c>
      <c r="AT2061" s="0" t="str">
        <f aca="false">IF(ISNUMBER($AI2061),IF($AI2061&lt;0.95,100,IF($AI2061&lt;=1,50,0)),"")</f>
        <v/>
      </c>
      <c r="AU2061" s="0" t="str">
        <f aca="false">IF(ISNUMBER($AJ2061),IF($AJ2061&lt;30,0,IF($AJ2061&lt;40,50,IF($AJ2061&lt;=90,100,50))),"")</f>
        <v/>
      </c>
      <c r="AV2061" s="0" t="str">
        <f aca="false">IF(ISNUMBER($AK2061),IF($AK2061&gt;-0.2,100,IF($AK2061&gt;=-0.4,50,0)),"")</f>
        <v/>
      </c>
      <c r="AW2061" s="59" t="n">
        <f aca="false">01_指標庫!$H$4*ISNUMBER($F2061)+01_指標庫!$H$5*ISNUMBER($AA2061)+01_指標庫!$H$6*ISNUMBER($G2061)+01_指標庫!$H$7*ISNUMBER($H2061)+01_指標庫!$H$8*ISNUMBER($AF2061)+01_指標庫!$H$9*ISNUMBER($AG2061)+01_指標庫!$H$10*ISNUMBER($AB2061)+01_指標庫!$H$11*ISNUMBER($AC2061)+01_指標庫!$H$12*ISNUMBER($AD2061)+01_指標庫!$H$13*ISNUMBER($AE2061)+01_指標庫!$H$14*ISNUMBER($I2061)+01_指標庫!$H$15*ISNUMBER($AH2061)+01_指標庫!$H$16*ISNUMBER($K2061)+01_指標庫!$H$17*ISNUMBER($AI2061)+01_指標庫!$H$18*ISNUMBER($AJ2061)+01_指標庫!$H$19*ISNUMBER($AK2061)+01_指標庫!$H$20*ISNUMBER($BB2061)+01_指標庫!$H$21*ISNUMBER($BC2061)</f>
        <v>51</v>
      </c>
      <c r="AX2061" s="59" t="n">
        <f aca="false">IF(AW2061=0,50,ROUND((01_指標庫!$H$4*IF(ISNUMBER($F2061),L2061,0)+01_指標庫!$H$5*IF(ISNUMBER($AA2061),AL2061,0)+01_指標庫!$H$6*IF(ISNUMBER($G2061),M2061,0)+01_指標庫!$H$7*IF(ISNUMBER($H2061),N2061,0)+01_指標庫!$H$8*IF(ISNUMBER($AF2061),AQ2061,0)+01_指標庫!$H$9*IF(ISNUMBER($AG2061),AR2061,0)+01_指標庫!$H$10*IF(ISNUMBER($AB2061),AM2061,0)+01_指標庫!$H$11*IF(ISNUMBER($AC2061),AN2061,0)+01_指標庫!$H$12*IF(ISNUMBER($AD2061),AO2061,0)+01_指標庫!$H$13*IF(ISNUMBER($AE2061),AP2061,0)+01_指標庫!$H$14*IF(ISNUMBER($I2061),O2061,0)+01_指標庫!$H$15*IF(ISNUMBER($AH2061),AS2061,0)+01_指標庫!$H$16*IF(ISNUMBER($K2061),P2061,0)+01_指標庫!$H$17*IF(ISNUMBER($AI2061),AT2061,0)+01_指標庫!$H$18*IF(ISNUMBER($AJ2061),AU2061,0)+01_指標庫!$H$19*IF(ISNUMBER($AK2061),AV2061,0)+01_指標庫!$H$20*IF(ISNUMBER($BB2061),BB2061,0)+01_指標庫!$H$21*IF(ISNUMBER($BC2061),BC2061,0))/AW2061,1))</f>
        <v>75.5</v>
      </c>
      <c r="AY2061" s="60"/>
      <c r="AZ2061" s="60"/>
      <c r="BA2061" s="58" t="n">
        <f aca="false">AVERAGE($E2057:$E2061)/AVERAGE($E2052:$E2061)-1</f>
        <v>-0.0158913933571302</v>
      </c>
      <c r="BB2061" s="59" t="n">
        <f aca="false">IF(ISNUMBER($BA2061),IF(OR($S2061&lt;=-0.03,$BA2061&lt;-0.003),0,IF(OR($S2061&lt;=-0.02,$BA2061&lt;0.01),50,100)),"")</f>
        <v>0</v>
      </c>
      <c r="BC2061" s="0" t="str">
        <f aca="false">IF(OR(COUNT($AZ2061)=0,COUNT($AZ2060)=0),"",IF(OR($AY2061/$AZ2060-1&lt;=-0.03,$AZ2061/$AZ2060-1&lt;=-0.045,IF(COUNT($AZ2052:$AZ2061)=10,AVERAGE($AZ2057:$AZ2061)/AVERAGE($AZ2052:$AZ2061)-1&lt;-0.01,FALSE())),0,IF(OR($AZ2061/$AZ2060-1&lt;=-0.02,IF(COUNT($AZ2052:$AZ2061)=10,AVERAGE($AZ2057:$AZ2061)/AVERAGE($AZ2052:$AZ2061)-1&lt;0.005,FALSE())),50,100)))</f>
        <v/>
      </c>
    </row>
    <row r="2062" customFormat="false" ht="15" hidden="false" customHeight="true" outlineLevel="0" collapsed="false">
      <c r="A2062" s="47" t="n">
        <v>2058</v>
      </c>
      <c r="B2062" s="48" t="n">
        <v>45546</v>
      </c>
      <c r="C2062" s="47" t="n">
        <v>2024</v>
      </c>
      <c r="D2062" s="49" t="s">
        <v>238</v>
      </c>
      <c r="E2062" s="50" t="n">
        <v>19237.3</v>
      </c>
      <c r="F2062" s="51" t="n">
        <v>0.05851</v>
      </c>
      <c r="G2062" s="51" t="n">
        <v>-0.069555</v>
      </c>
      <c r="H2062" s="52" t="n">
        <v>0.6531</v>
      </c>
      <c r="I2062" s="53" t="n">
        <v>344</v>
      </c>
      <c r="J2062" s="47" t="s">
        <v>235</v>
      </c>
      <c r="K2062" s="54" t="n">
        <v>17.69</v>
      </c>
      <c r="L2062" s="55" t="n">
        <f aca="false">IF(COUNT(F2062)=0,50,IF(F2062&gt;=0,100,IF(F2062&gt;=-0.02,50,0)))</f>
        <v>100</v>
      </c>
      <c r="M2062" s="55" t="n">
        <f aca="false">IF(COUNT(G2062)=0,50,IF(G2062&gt;-0.06,100,IF(G2062&gt;-0.15,50,0)))</f>
        <v>50</v>
      </c>
      <c r="N2062" s="55" t="n">
        <f aca="false">IF(COUNT(H2062)=0,50,IF(H2062&gt;=0.6,100,IF(H2062&gt;=0.4,50,0)))</f>
        <v>100</v>
      </c>
      <c r="O2062" s="55" t="n">
        <f aca="false">IF(COUNT(I2062)=0,50,IF(J2062="proxy_vix",50,IF(I2062&lt;350,100,IF(I2062&lt;=450,50,0))))</f>
        <v>100</v>
      </c>
      <c r="P2062" s="55" t="n">
        <f aca="false">IF(COUNT(K2062)=0,50,IF(K2062&lt;20,100,IF(K2062&lt;=25,50,0)))</f>
        <v>100</v>
      </c>
      <c r="Q2062" s="54"/>
      <c r="R2062" s="47"/>
      <c r="S2062" s="51" t="n">
        <f aca="false">$E2062/$E2061-1</f>
        <v>0.0216770388875966</v>
      </c>
      <c r="T2062" s="56" t="n">
        <f aca="false">$K2062/$K2061-1</f>
        <v>-0.0728511530398321</v>
      </c>
      <c r="V2062" s="57"/>
      <c r="W2062" s="57"/>
      <c r="Y2062" s="1" t="str">
        <f aca="false">IF(AX2062&gt;=70,"EASY",IF(AX2062&gt;40,"UNCERTAIN","HARD"))</f>
        <v>EASY</v>
      </c>
      <c r="AA2062" s="58" t="n">
        <f aca="false">IF($A2062&lt;200,"",AVERAGE($E2013:$E2062)/AVERAGE($E1863:$E2062)-1)</f>
        <v>0.064926343230953</v>
      </c>
      <c r="AB2062" s="59" t="n">
        <f aca="false">LOOKUP($B2062,07_L1政策步階!$A$4:$A$14,07_L1政策步階!$C$4:$C$14)</f>
        <v>0</v>
      </c>
      <c r="AC2062" s="57"/>
      <c r="AD2062" s="57"/>
      <c r="AE2062" s="57"/>
      <c r="AF2062" s="57"/>
      <c r="AG2062" s="57"/>
      <c r="AH2062" s="57"/>
      <c r="AI2062" s="57"/>
      <c r="AJ2062" s="57"/>
      <c r="AK2062" s="57"/>
      <c r="AL2062" s="59" t="n">
        <f aca="false">IF(ISNUMBER($AA2062),IF($AA2062&gt;=0.005,100,IF($AA2062&gt;=-0.015,50,0)),"")</f>
        <v>100</v>
      </c>
      <c r="AM2062" s="59" t="n">
        <f aca="false">IF(ISNUMBER($AB2062),IF($AB2062=1,100,IF($AB2062=0,50,0)),"")</f>
        <v>50</v>
      </c>
      <c r="AN2062" s="0" t="str">
        <f aca="false">IF(ISNUMBER($AC2062),IF($AC2062&gt;=0.001,100,IF($AC2062&gt;=-0.003,50,0)),"")</f>
        <v/>
      </c>
      <c r="AO2062" s="0" t="str">
        <f aca="false">IF(ISNUMBER($AD2062),IF($AD2062&gt;=0.04,100,IF($AD2062&gt;=0,50,0)),"")</f>
        <v/>
      </c>
      <c r="AP2062" s="0" t="str">
        <f aca="false">IF(ISNUMBER($AE2062),IF($AE2062&gt;=25,100,IF($AE2062&gt;=-75,50,0)),"")</f>
        <v/>
      </c>
      <c r="AQ2062" s="0" t="str">
        <f aca="false">IF(ISNUMBER($AF2062),IF($AF2062&gt;0,100,IF($AF2062&gt;=-50,50,0)),"")</f>
        <v/>
      </c>
      <c r="AR2062" s="0" t="str">
        <f aca="false">IF(ISNUMBER($AG2062),IF($AG2062=1,100,IF($AG2062=0,50,0)),"")</f>
        <v/>
      </c>
      <c r="AS2062" s="0" t="str">
        <f aca="false">IF(ISNUMBER($AH2062),IF($AH2062&lt;0,100,IF($AH2062&lt;=20,50,0)),"")</f>
        <v/>
      </c>
      <c r="AT2062" s="0" t="str">
        <f aca="false">IF(ISNUMBER($AI2062),IF($AI2062&lt;0.95,100,IF($AI2062&lt;=1,50,0)),"")</f>
        <v/>
      </c>
      <c r="AU2062" s="0" t="str">
        <f aca="false">IF(ISNUMBER($AJ2062),IF($AJ2062&lt;30,0,IF($AJ2062&lt;40,50,IF($AJ2062&lt;=90,100,50))),"")</f>
        <v/>
      </c>
      <c r="AV2062" s="0" t="str">
        <f aca="false">IF(ISNUMBER($AK2062),IF($AK2062&gt;-0.2,100,IF($AK2062&gt;=-0.4,50,0)),"")</f>
        <v/>
      </c>
      <c r="AW2062" s="59" t="n">
        <f aca="false">01_指標庫!$H$4*ISNUMBER($F2062)+01_指標庫!$H$5*ISNUMBER($AA2062)+01_指標庫!$H$6*ISNUMBER($G2062)+01_指標庫!$H$7*ISNUMBER($H2062)+01_指標庫!$H$8*ISNUMBER($AF2062)+01_指標庫!$H$9*ISNUMBER($AG2062)+01_指標庫!$H$10*ISNUMBER($AB2062)+01_指標庫!$H$11*ISNUMBER($AC2062)+01_指標庫!$H$12*ISNUMBER($AD2062)+01_指標庫!$H$13*ISNUMBER($AE2062)+01_指標庫!$H$14*ISNUMBER($I2062)+01_指標庫!$H$15*ISNUMBER($AH2062)+01_指標庫!$H$16*ISNUMBER($K2062)+01_指標庫!$H$17*ISNUMBER($AI2062)+01_指標庫!$H$18*ISNUMBER($AJ2062)+01_指標庫!$H$19*ISNUMBER($AK2062)+01_指標庫!$H$20*ISNUMBER($BB2062)+01_指標庫!$H$21*ISNUMBER($BC2062)</f>
        <v>51</v>
      </c>
      <c r="AX2062" s="59" t="n">
        <f aca="false">IF(AW2062=0,50,ROUND((01_指標庫!$H$4*IF(ISNUMBER($F2062),L2062,0)+01_指標庫!$H$5*IF(ISNUMBER($AA2062),AL2062,0)+01_指標庫!$H$6*IF(ISNUMBER($G2062),M2062,0)+01_指標庫!$H$7*IF(ISNUMBER($H2062),N2062,0)+01_指標庫!$H$8*IF(ISNUMBER($AF2062),AQ2062,0)+01_指標庫!$H$9*IF(ISNUMBER($AG2062),AR2062,0)+01_指標庫!$H$10*IF(ISNUMBER($AB2062),AM2062,0)+01_指標庫!$H$11*IF(ISNUMBER($AC2062),AN2062,0)+01_指標庫!$H$12*IF(ISNUMBER($AD2062),AO2062,0)+01_指標庫!$H$13*IF(ISNUMBER($AE2062),AP2062,0)+01_指標庫!$H$14*IF(ISNUMBER($I2062),O2062,0)+01_指標庫!$H$15*IF(ISNUMBER($AH2062),AS2062,0)+01_指標庫!$H$16*IF(ISNUMBER($K2062),P2062,0)+01_指標庫!$H$17*IF(ISNUMBER($AI2062),AT2062,0)+01_指標庫!$H$18*IF(ISNUMBER($AJ2062),AU2062,0)+01_指標庫!$H$19*IF(ISNUMBER($AK2062),AV2062,0)+01_指標庫!$H$20*IF(ISNUMBER($BB2062),BB2062,0)+01_指標庫!$H$21*IF(ISNUMBER($BC2062),BC2062,0))/AW2062,1))</f>
        <v>75.5</v>
      </c>
      <c r="AY2062" s="60"/>
      <c r="AZ2062" s="60"/>
      <c r="BA2062" s="58" t="n">
        <f aca="false">AVERAGE($E2058:$E2062)/AVERAGE($E2053:$E2062)-1</f>
        <v>-0.0107888723124621</v>
      </c>
      <c r="BB2062" s="59" t="n">
        <f aca="false">IF(ISNUMBER($BA2062),IF(OR($S2062&lt;=-0.03,$BA2062&lt;-0.003),0,IF(OR($S2062&lt;=-0.02,$BA2062&lt;0.01),50,100)),"")</f>
        <v>0</v>
      </c>
      <c r="BC2062" s="0" t="str">
        <f aca="false">IF(OR(COUNT($AZ2062)=0,COUNT($AZ2061)=0),"",IF(OR($AY2062/$AZ2061-1&lt;=-0.03,$AZ2062/$AZ2061-1&lt;=-0.045,IF(COUNT($AZ2053:$AZ2062)=10,AVERAGE($AZ2058:$AZ2062)/AVERAGE($AZ2053:$AZ2062)-1&lt;-0.01,FALSE())),0,IF(OR($AZ2062/$AZ2061-1&lt;=-0.02,IF(COUNT($AZ2053:$AZ2062)=10,AVERAGE($AZ2058:$AZ2062)/AVERAGE($AZ2053:$AZ2062)-1&lt;0.005,FALSE())),50,100)))</f>
        <v/>
      </c>
    </row>
    <row r="2063" customFormat="false" ht="15" hidden="false" customHeight="true" outlineLevel="0" collapsed="false">
      <c r="A2063" s="47" t="n">
        <v>2059</v>
      </c>
      <c r="B2063" s="48" t="n">
        <v>45547</v>
      </c>
      <c r="C2063" s="47" t="n">
        <v>2024</v>
      </c>
      <c r="D2063" s="49" t="s">
        <v>239</v>
      </c>
      <c r="E2063" s="50" t="n">
        <v>19423.07</v>
      </c>
      <c r="F2063" s="51" t="n">
        <v>0.067721</v>
      </c>
      <c r="G2063" s="51" t="n">
        <v>-0.06057</v>
      </c>
      <c r="H2063" s="52" t="n">
        <v>0.6531</v>
      </c>
      <c r="I2063" s="53" t="n">
        <v>339</v>
      </c>
      <c r="J2063" s="47" t="s">
        <v>235</v>
      </c>
      <c r="K2063" s="54" t="n">
        <v>17.07</v>
      </c>
      <c r="L2063" s="55" t="n">
        <f aca="false">IF(COUNT(F2063)=0,50,IF(F2063&gt;=0,100,IF(F2063&gt;=-0.02,50,0)))</f>
        <v>100</v>
      </c>
      <c r="M2063" s="55" t="n">
        <f aca="false">IF(COUNT(G2063)=0,50,IF(G2063&gt;-0.06,100,IF(G2063&gt;-0.15,50,0)))</f>
        <v>50</v>
      </c>
      <c r="N2063" s="55" t="n">
        <f aca="false">IF(COUNT(H2063)=0,50,IF(H2063&gt;=0.6,100,IF(H2063&gt;=0.4,50,0)))</f>
        <v>100</v>
      </c>
      <c r="O2063" s="55" t="n">
        <f aca="false">IF(COUNT(I2063)=0,50,IF(J2063="proxy_vix",50,IF(I2063&lt;350,100,IF(I2063&lt;=450,50,0))))</f>
        <v>100</v>
      </c>
      <c r="P2063" s="55" t="n">
        <f aca="false">IF(COUNT(K2063)=0,50,IF(K2063&lt;20,100,IF(K2063&lt;=25,50,0)))</f>
        <v>100</v>
      </c>
      <c r="Q2063" s="54"/>
      <c r="R2063" s="47"/>
      <c r="S2063" s="51" t="n">
        <f aca="false">$E2063/$E2062-1</f>
        <v>0.00965676056411247</v>
      </c>
      <c r="T2063" s="56" t="n">
        <f aca="false">$K2063/$K2062-1</f>
        <v>-0.035048049745619</v>
      </c>
      <c r="V2063" s="57"/>
      <c r="W2063" s="57"/>
      <c r="Y2063" s="1" t="str">
        <f aca="false">IF(AX2063&gt;=70,"EASY",IF(AX2063&gt;40,"UNCERTAIN","HARD"))</f>
        <v>EASY</v>
      </c>
      <c r="AA2063" s="58" t="n">
        <f aca="false">IF($A2063&lt;200,"",AVERAGE($E2014:$E2063)/AVERAGE($E1864:$E2063)-1)</f>
        <v>0.0632717599493524</v>
      </c>
      <c r="AB2063" s="59" t="n">
        <f aca="false">LOOKUP($B2063,07_L1政策步階!$A$4:$A$14,07_L1政策步階!$C$4:$C$14)</f>
        <v>0</v>
      </c>
      <c r="AC2063" s="57"/>
      <c r="AD2063" s="57"/>
      <c r="AE2063" s="57"/>
      <c r="AF2063" s="57"/>
      <c r="AG2063" s="57"/>
      <c r="AH2063" s="57"/>
      <c r="AI2063" s="57"/>
      <c r="AJ2063" s="57"/>
      <c r="AK2063" s="57"/>
      <c r="AL2063" s="59" t="n">
        <f aca="false">IF(ISNUMBER($AA2063),IF($AA2063&gt;=0.005,100,IF($AA2063&gt;=-0.015,50,0)),"")</f>
        <v>100</v>
      </c>
      <c r="AM2063" s="59" t="n">
        <f aca="false">IF(ISNUMBER($AB2063),IF($AB2063=1,100,IF($AB2063=0,50,0)),"")</f>
        <v>50</v>
      </c>
      <c r="AN2063" s="0" t="str">
        <f aca="false">IF(ISNUMBER($AC2063),IF($AC2063&gt;=0.001,100,IF($AC2063&gt;=-0.003,50,0)),"")</f>
        <v/>
      </c>
      <c r="AO2063" s="0" t="str">
        <f aca="false">IF(ISNUMBER($AD2063),IF($AD2063&gt;=0.04,100,IF($AD2063&gt;=0,50,0)),"")</f>
        <v/>
      </c>
      <c r="AP2063" s="0" t="str">
        <f aca="false">IF(ISNUMBER($AE2063),IF($AE2063&gt;=25,100,IF($AE2063&gt;=-75,50,0)),"")</f>
        <v/>
      </c>
      <c r="AQ2063" s="0" t="str">
        <f aca="false">IF(ISNUMBER($AF2063),IF($AF2063&gt;0,100,IF($AF2063&gt;=-50,50,0)),"")</f>
        <v/>
      </c>
      <c r="AR2063" s="0" t="str">
        <f aca="false">IF(ISNUMBER($AG2063),IF($AG2063=1,100,IF($AG2063=0,50,0)),"")</f>
        <v/>
      </c>
      <c r="AS2063" s="0" t="str">
        <f aca="false">IF(ISNUMBER($AH2063),IF($AH2063&lt;0,100,IF($AH2063&lt;=20,50,0)),"")</f>
        <v/>
      </c>
      <c r="AT2063" s="0" t="str">
        <f aca="false">IF(ISNUMBER($AI2063),IF($AI2063&lt;0.95,100,IF($AI2063&lt;=1,50,0)),"")</f>
        <v/>
      </c>
      <c r="AU2063" s="0" t="str">
        <f aca="false">IF(ISNUMBER($AJ2063),IF($AJ2063&lt;30,0,IF($AJ2063&lt;40,50,IF($AJ2063&lt;=90,100,50))),"")</f>
        <v/>
      </c>
      <c r="AV2063" s="0" t="str">
        <f aca="false">IF(ISNUMBER($AK2063),IF($AK2063&gt;-0.2,100,IF($AK2063&gt;=-0.4,50,0)),"")</f>
        <v/>
      </c>
      <c r="AW2063" s="59" t="n">
        <f aca="false">01_指標庫!$H$4*ISNUMBER($F2063)+01_指標庫!$H$5*ISNUMBER($AA2063)+01_指標庫!$H$6*ISNUMBER($G2063)+01_指標庫!$H$7*ISNUMBER($H2063)+01_指標庫!$H$8*ISNUMBER($AF2063)+01_指標庫!$H$9*ISNUMBER($AG2063)+01_指標庫!$H$10*ISNUMBER($AB2063)+01_指標庫!$H$11*ISNUMBER($AC2063)+01_指標庫!$H$12*ISNUMBER($AD2063)+01_指標庫!$H$13*ISNUMBER($AE2063)+01_指標庫!$H$14*ISNUMBER($I2063)+01_指標庫!$H$15*ISNUMBER($AH2063)+01_指標庫!$H$16*ISNUMBER($K2063)+01_指標庫!$H$17*ISNUMBER($AI2063)+01_指標庫!$H$18*ISNUMBER($AJ2063)+01_指標庫!$H$19*ISNUMBER($AK2063)+01_指標庫!$H$20*ISNUMBER($BB2063)+01_指標庫!$H$21*ISNUMBER($BC2063)</f>
        <v>51</v>
      </c>
      <c r="AX2063" s="59" t="n">
        <f aca="false">IF(AW2063=0,50,ROUND((01_指標庫!$H$4*IF(ISNUMBER($F2063),L2063,0)+01_指標庫!$H$5*IF(ISNUMBER($AA2063),AL2063,0)+01_指標庫!$H$6*IF(ISNUMBER($G2063),M2063,0)+01_指標庫!$H$7*IF(ISNUMBER($H2063),N2063,0)+01_指標庫!$H$8*IF(ISNUMBER($AF2063),AQ2063,0)+01_指標庫!$H$9*IF(ISNUMBER($AG2063),AR2063,0)+01_指標庫!$H$10*IF(ISNUMBER($AB2063),AM2063,0)+01_指標庫!$H$11*IF(ISNUMBER($AC2063),AN2063,0)+01_指標庫!$H$12*IF(ISNUMBER($AD2063),AO2063,0)+01_指標庫!$H$13*IF(ISNUMBER($AE2063),AP2063,0)+01_指標庫!$H$14*IF(ISNUMBER($I2063),O2063,0)+01_指標庫!$H$15*IF(ISNUMBER($AH2063),AS2063,0)+01_指標庫!$H$16*IF(ISNUMBER($K2063),P2063,0)+01_指標庫!$H$17*IF(ISNUMBER($AI2063),AT2063,0)+01_指標庫!$H$18*IF(ISNUMBER($AJ2063),AU2063,0)+01_指標庫!$H$19*IF(ISNUMBER($AK2063),AV2063,0)+01_指標庫!$H$20*IF(ISNUMBER($BB2063),BB2063,0)+01_指標庫!$H$21*IF(ISNUMBER($BC2063),BC2063,0))/AW2063,1))</f>
        <v>75.5</v>
      </c>
      <c r="AY2063" s="60"/>
      <c r="AZ2063" s="60"/>
      <c r="BA2063" s="58" t="n">
        <f aca="false">AVERAGE($E2059:$E2063)/AVERAGE($E2054:$E2063)-1</f>
        <v>-0.00598563732932189</v>
      </c>
      <c r="BB2063" s="59" t="n">
        <f aca="false">IF(ISNUMBER($BA2063),IF(OR($S2063&lt;=-0.03,$BA2063&lt;-0.003),0,IF(OR($S2063&lt;=-0.02,$BA2063&lt;0.01),50,100)),"")</f>
        <v>0</v>
      </c>
      <c r="BC2063" s="0" t="str">
        <f aca="false">IF(OR(COUNT($AZ2063)=0,COUNT($AZ2062)=0),"",IF(OR($AY2063/$AZ2062-1&lt;=-0.03,$AZ2063/$AZ2062-1&lt;=-0.045,IF(COUNT($AZ2054:$AZ2063)=10,AVERAGE($AZ2059:$AZ2063)/AVERAGE($AZ2054:$AZ2063)-1&lt;-0.01,FALSE())),0,IF(OR($AZ2063/$AZ2062-1&lt;=-0.02,IF(COUNT($AZ2054:$AZ2063)=10,AVERAGE($AZ2059:$AZ2063)/AVERAGE($AZ2054:$AZ2063)-1&lt;0.005,FALSE())),50,100)))</f>
        <v/>
      </c>
    </row>
    <row r="2064" customFormat="false" ht="15" hidden="false" customHeight="true" outlineLevel="0" collapsed="false">
      <c r="A2064" s="47" t="n">
        <v>2060</v>
      </c>
      <c r="B2064" s="48" t="n">
        <v>45548</v>
      </c>
      <c r="C2064" s="47" t="n">
        <v>2024</v>
      </c>
      <c r="D2064" s="49" t="s">
        <v>234</v>
      </c>
      <c r="E2064" s="50" t="n">
        <v>19514.59</v>
      </c>
      <c r="F2064" s="51" t="n">
        <v>0.071705</v>
      </c>
      <c r="G2064" s="51" t="n">
        <v>-0.056144</v>
      </c>
      <c r="H2064" s="52" t="n">
        <v>0.6735</v>
      </c>
      <c r="I2064" s="53" t="n">
        <v>337</v>
      </c>
      <c r="J2064" s="47" t="s">
        <v>235</v>
      </c>
      <c r="K2064" s="54" t="n">
        <v>16.56</v>
      </c>
      <c r="L2064" s="55" t="n">
        <f aca="false">IF(COUNT(F2064)=0,50,IF(F2064&gt;=0,100,IF(F2064&gt;=-0.02,50,0)))</f>
        <v>100</v>
      </c>
      <c r="M2064" s="55" t="n">
        <f aca="false">IF(COUNT(G2064)=0,50,IF(G2064&gt;-0.06,100,IF(G2064&gt;-0.15,50,0)))</f>
        <v>100</v>
      </c>
      <c r="N2064" s="55" t="n">
        <f aca="false">IF(COUNT(H2064)=0,50,IF(H2064&gt;=0.6,100,IF(H2064&gt;=0.4,50,0)))</f>
        <v>100</v>
      </c>
      <c r="O2064" s="55" t="n">
        <f aca="false">IF(COUNT(I2064)=0,50,IF(J2064="proxy_vix",50,IF(I2064&lt;350,100,IF(I2064&lt;=450,50,0))))</f>
        <v>100</v>
      </c>
      <c r="P2064" s="55" t="n">
        <f aca="false">IF(COUNT(K2064)=0,50,IF(K2064&lt;20,100,IF(K2064&lt;=25,50,0)))</f>
        <v>100</v>
      </c>
      <c r="Q2064" s="54"/>
      <c r="R2064" s="47"/>
      <c r="S2064" s="51" t="n">
        <f aca="false">$E2064/$E2063-1</f>
        <v>0.00471192247157637</v>
      </c>
      <c r="T2064" s="56" t="n">
        <f aca="false">$K2064/$K2063-1</f>
        <v>-0.0298769771528999</v>
      </c>
      <c r="V2064" s="57"/>
      <c r="W2064" s="57"/>
      <c r="Y2064" s="1" t="str">
        <f aca="false">IF(AX2064&gt;=70,"EASY",IF(AX2064&gt;40,"UNCERTAIN","HARD"))</f>
        <v>EASY</v>
      </c>
      <c r="AA2064" s="58" t="n">
        <f aca="false">IF($A2064&lt;200,"",AVERAGE($E2015:$E2064)/AVERAGE($E1865:$E2064)-1)</f>
        <v>0.0614963797020796</v>
      </c>
      <c r="AB2064" s="59" t="n">
        <f aca="false">LOOKUP($B2064,07_L1政策步階!$A$4:$A$14,07_L1政策步階!$C$4:$C$14)</f>
        <v>0</v>
      </c>
      <c r="AC2064" s="57"/>
      <c r="AD2064" s="57"/>
      <c r="AE2064" s="57"/>
      <c r="AF2064" s="57"/>
      <c r="AG2064" s="57"/>
      <c r="AH2064" s="57"/>
      <c r="AI2064" s="57"/>
      <c r="AJ2064" s="57"/>
      <c r="AK2064" s="57"/>
      <c r="AL2064" s="59" t="n">
        <f aca="false">IF(ISNUMBER($AA2064),IF($AA2064&gt;=0.005,100,IF($AA2064&gt;=-0.015,50,0)),"")</f>
        <v>100</v>
      </c>
      <c r="AM2064" s="59" t="n">
        <f aca="false">IF(ISNUMBER($AB2064),IF($AB2064=1,100,IF($AB2064=0,50,0)),"")</f>
        <v>50</v>
      </c>
      <c r="AN2064" s="0" t="str">
        <f aca="false">IF(ISNUMBER($AC2064),IF($AC2064&gt;=0.001,100,IF($AC2064&gt;=-0.003,50,0)),"")</f>
        <v/>
      </c>
      <c r="AO2064" s="0" t="str">
        <f aca="false">IF(ISNUMBER($AD2064),IF($AD2064&gt;=0.04,100,IF($AD2064&gt;=0,50,0)),"")</f>
        <v/>
      </c>
      <c r="AP2064" s="0" t="str">
        <f aca="false">IF(ISNUMBER($AE2064),IF($AE2064&gt;=25,100,IF($AE2064&gt;=-75,50,0)),"")</f>
        <v/>
      </c>
      <c r="AQ2064" s="0" t="str">
        <f aca="false">IF(ISNUMBER($AF2064),IF($AF2064&gt;0,100,IF($AF2064&gt;=-50,50,0)),"")</f>
        <v/>
      </c>
      <c r="AR2064" s="0" t="str">
        <f aca="false">IF(ISNUMBER($AG2064),IF($AG2064=1,100,IF($AG2064=0,50,0)),"")</f>
        <v/>
      </c>
      <c r="AS2064" s="0" t="str">
        <f aca="false">IF(ISNUMBER($AH2064),IF($AH2064&lt;0,100,IF($AH2064&lt;=20,50,0)),"")</f>
        <v/>
      </c>
      <c r="AT2064" s="0" t="str">
        <f aca="false">IF(ISNUMBER($AI2064),IF($AI2064&lt;0.95,100,IF($AI2064&lt;=1,50,0)),"")</f>
        <v/>
      </c>
      <c r="AU2064" s="0" t="str">
        <f aca="false">IF(ISNUMBER($AJ2064),IF($AJ2064&lt;30,0,IF($AJ2064&lt;40,50,IF($AJ2064&lt;=90,100,50))),"")</f>
        <v/>
      </c>
      <c r="AV2064" s="0" t="str">
        <f aca="false">IF(ISNUMBER($AK2064),IF($AK2064&gt;-0.2,100,IF($AK2064&gt;=-0.4,50,0)),"")</f>
        <v/>
      </c>
      <c r="AW2064" s="59" t="n">
        <f aca="false">01_指標庫!$H$4*ISNUMBER($F2064)+01_指標庫!$H$5*ISNUMBER($AA2064)+01_指標庫!$H$6*ISNUMBER($G2064)+01_指標庫!$H$7*ISNUMBER($H2064)+01_指標庫!$H$8*ISNUMBER($AF2064)+01_指標庫!$H$9*ISNUMBER($AG2064)+01_指標庫!$H$10*ISNUMBER($AB2064)+01_指標庫!$H$11*ISNUMBER($AC2064)+01_指標庫!$H$12*ISNUMBER($AD2064)+01_指標庫!$H$13*ISNUMBER($AE2064)+01_指標庫!$H$14*ISNUMBER($I2064)+01_指標庫!$H$15*ISNUMBER($AH2064)+01_指標庫!$H$16*ISNUMBER($K2064)+01_指標庫!$H$17*ISNUMBER($AI2064)+01_指標庫!$H$18*ISNUMBER($AJ2064)+01_指標庫!$H$19*ISNUMBER($AK2064)+01_指標庫!$H$20*ISNUMBER($BB2064)+01_指標庫!$H$21*ISNUMBER($BC2064)</f>
        <v>51</v>
      </c>
      <c r="AX2064" s="59" t="n">
        <f aca="false">IF(AW2064=0,50,ROUND((01_指標庫!$H$4*IF(ISNUMBER($F2064),L2064,0)+01_指標庫!$H$5*IF(ISNUMBER($AA2064),AL2064,0)+01_指標庫!$H$6*IF(ISNUMBER($G2064),M2064,0)+01_指標庫!$H$7*IF(ISNUMBER($H2064),N2064,0)+01_指標庫!$H$8*IF(ISNUMBER($AF2064),AQ2064,0)+01_指標庫!$H$9*IF(ISNUMBER($AG2064),AR2064,0)+01_指標庫!$H$10*IF(ISNUMBER($AB2064),AM2064,0)+01_指標庫!$H$11*IF(ISNUMBER($AC2064),AN2064,0)+01_指標庫!$H$12*IF(ISNUMBER($AD2064),AO2064,0)+01_指標庫!$H$13*IF(ISNUMBER($AE2064),AP2064,0)+01_指標庫!$H$14*IF(ISNUMBER($I2064),O2064,0)+01_指標庫!$H$15*IF(ISNUMBER($AH2064),AS2064,0)+01_指標庫!$H$16*IF(ISNUMBER($K2064),P2064,0)+01_指標庫!$H$17*IF(ISNUMBER($AI2064),AT2064,0)+01_指標庫!$H$18*IF(ISNUMBER($AJ2064),AU2064,0)+01_指標庫!$H$19*IF(ISNUMBER($AK2064),AV2064,0)+01_指標庫!$H$20*IF(ISNUMBER($BB2064),BB2064,0)+01_指標庫!$H$21*IF(ISNUMBER($BC2064),BC2064,0))/AW2064,1))</f>
        <v>89.2</v>
      </c>
      <c r="AY2064" s="60"/>
      <c r="AZ2064" s="60"/>
      <c r="BA2064" s="58" t="n">
        <f aca="false">AVERAGE($E2060:$E2064)/AVERAGE($E2055:$E2064)-1</f>
        <v>0.00450703071801395</v>
      </c>
      <c r="BB2064" s="59" t="n">
        <f aca="false">IF(ISNUMBER($BA2064),IF(OR($S2064&lt;=-0.03,$BA2064&lt;-0.003),0,IF(OR($S2064&lt;=-0.02,$BA2064&lt;0.01),50,100)),"")</f>
        <v>50</v>
      </c>
      <c r="BC2064" s="0" t="str">
        <f aca="false">IF(OR(COUNT($AZ2064)=0,COUNT($AZ2063)=0),"",IF(OR($AY2064/$AZ2063-1&lt;=-0.03,$AZ2064/$AZ2063-1&lt;=-0.045,IF(COUNT($AZ2055:$AZ2064)=10,AVERAGE($AZ2060:$AZ2064)/AVERAGE($AZ2055:$AZ2064)-1&lt;-0.01,FALSE())),0,IF(OR($AZ2064/$AZ2063-1&lt;=-0.02,IF(COUNT($AZ2055:$AZ2064)=10,AVERAGE($AZ2060:$AZ2064)/AVERAGE($AZ2055:$AZ2064)-1&lt;0.005,FALSE())),50,100)))</f>
        <v/>
      </c>
    </row>
    <row r="2065" customFormat="false" ht="15" hidden="false" customHeight="true" outlineLevel="0" collapsed="false">
      <c r="A2065" s="47" t="n">
        <v>2061</v>
      </c>
      <c r="B2065" s="48" t="n">
        <v>45551</v>
      </c>
      <c r="C2065" s="47" t="n">
        <v>2024</v>
      </c>
      <c r="D2065" s="49" t="s">
        <v>236</v>
      </c>
      <c r="E2065" s="50" t="n">
        <v>19423.06</v>
      </c>
      <c r="F2065" s="51" t="n">
        <v>0.06568</v>
      </c>
      <c r="G2065" s="51" t="n">
        <v>-0.060571</v>
      </c>
      <c r="H2065" s="52" t="n">
        <v>0.6735</v>
      </c>
      <c r="I2065" s="53" t="n">
        <v>332</v>
      </c>
      <c r="J2065" s="47" t="s">
        <v>235</v>
      </c>
      <c r="K2065" s="54" t="n">
        <v>17.14</v>
      </c>
      <c r="L2065" s="55" t="n">
        <f aca="false">IF(COUNT(F2065)=0,50,IF(F2065&gt;=0,100,IF(F2065&gt;=-0.02,50,0)))</f>
        <v>100</v>
      </c>
      <c r="M2065" s="55" t="n">
        <f aca="false">IF(COUNT(G2065)=0,50,IF(G2065&gt;-0.06,100,IF(G2065&gt;-0.15,50,0)))</f>
        <v>50</v>
      </c>
      <c r="N2065" s="55" t="n">
        <f aca="false">IF(COUNT(H2065)=0,50,IF(H2065&gt;=0.6,100,IF(H2065&gt;=0.4,50,0)))</f>
        <v>100</v>
      </c>
      <c r="O2065" s="55" t="n">
        <f aca="false">IF(COUNT(I2065)=0,50,IF(J2065="proxy_vix",50,IF(I2065&lt;350,100,IF(I2065&lt;=450,50,0))))</f>
        <v>100</v>
      </c>
      <c r="P2065" s="55" t="n">
        <f aca="false">IF(COUNT(K2065)=0,50,IF(K2065&lt;20,100,IF(K2065&lt;=25,50,0)))</f>
        <v>100</v>
      </c>
      <c r="Q2065" s="54"/>
      <c r="R2065" s="47"/>
      <c r="S2065" s="51" t="n">
        <f aca="false">$E2065/$E2064-1</f>
        <v>-0.00469033681978448</v>
      </c>
      <c r="T2065" s="56" t="n">
        <f aca="false">$K2065/$K2064-1</f>
        <v>0.0350241545893721</v>
      </c>
      <c r="V2065" s="57"/>
      <c r="W2065" s="57"/>
      <c r="Y2065" s="1" t="str">
        <f aca="false">IF(AX2065&gt;=70,"EASY",IF(AX2065&gt;40,"UNCERTAIN","HARD"))</f>
        <v>EASY</v>
      </c>
      <c r="AA2065" s="58" t="n">
        <f aca="false">IF($A2065&lt;200,"",AVERAGE($E2016:$E2065)/AVERAGE($E1866:$E2065)-1)</f>
        <v>0.0594393888510443</v>
      </c>
      <c r="AB2065" s="59" t="n">
        <f aca="false">LOOKUP($B2065,07_L1政策步階!$A$4:$A$14,07_L1政策步階!$C$4:$C$14)</f>
        <v>0</v>
      </c>
      <c r="AC2065" s="57"/>
      <c r="AD2065" s="57"/>
      <c r="AE2065" s="57"/>
      <c r="AF2065" s="57"/>
      <c r="AG2065" s="57"/>
      <c r="AH2065" s="57"/>
      <c r="AI2065" s="57"/>
      <c r="AJ2065" s="57"/>
      <c r="AK2065" s="57"/>
      <c r="AL2065" s="59" t="n">
        <f aca="false">IF(ISNUMBER($AA2065),IF($AA2065&gt;=0.005,100,IF($AA2065&gt;=-0.015,50,0)),"")</f>
        <v>100</v>
      </c>
      <c r="AM2065" s="59" t="n">
        <f aca="false">IF(ISNUMBER($AB2065),IF($AB2065=1,100,IF($AB2065=0,50,0)),"")</f>
        <v>50</v>
      </c>
      <c r="AN2065" s="0" t="str">
        <f aca="false">IF(ISNUMBER($AC2065),IF($AC2065&gt;=0.001,100,IF($AC2065&gt;=-0.003,50,0)),"")</f>
        <v/>
      </c>
      <c r="AO2065" s="0" t="str">
        <f aca="false">IF(ISNUMBER($AD2065),IF($AD2065&gt;=0.04,100,IF($AD2065&gt;=0,50,0)),"")</f>
        <v/>
      </c>
      <c r="AP2065" s="0" t="str">
        <f aca="false">IF(ISNUMBER($AE2065),IF($AE2065&gt;=25,100,IF($AE2065&gt;=-75,50,0)),"")</f>
        <v/>
      </c>
      <c r="AQ2065" s="0" t="str">
        <f aca="false">IF(ISNUMBER($AF2065),IF($AF2065&gt;0,100,IF($AF2065&gt;=-50,50,0)),"")</f>
        <v/>
      </c>
      <c r="AR2065" s="0" t="str">
        <f aca="false">IF(ISNUMBER($AG2065),IF($AG2065=1,100,IF($AG2065=0,50,0)),"")</f>
        <v/>
      </c>
      <c r="AS2065" s="0" t="str">
        <f aca="false">IF(ISNUMBER($AH2065),IF($AH2065&lt;0,100,IF($AH2065&lt;=20,50,0)),"")</f>
        <v/>
      </c>
      <c r="AT2065" s="0" t="str">
        <f aca="false">IF(ISNUMBER($AI2065),IF($AI2065&lt;0.95,100,IF($AI2065&lt;=1,50,0)),"")</f>
        <v/>
      </c>
      <c r="AU2065" s="0" t="str">
        <f aca="false">IF(ISNUMBER($AJ2065),IF($AJ2065&lt;30,0,IF($AJ2065&lt;40,50,IF($AJ2065&lt;=90,100,50))),"")</f>
        <v/>
      </c>
      <c r="AV2065" s="0" t="str">
        <f aca="false">IF(ISNUMBER($AK2065),IF($AK2065&gt;-0.2,100,IF($AK2065&gt;=-0.4,50,0)),"")</f>
        <v/>
      </c>
      <c r="AW2065" s="59" t="n">
        <f aca="false">01_指標庫!$H$4*ISNUMBER($F2065)+01_指標庫!$H$5*ISNUMBER($AA2065)+01_指標庫!$H$6*ISNUMBER($G2065)+01_指標庫!$H$7*ISNUMBER($H2065)+01_指標庫!$H$8*ISNUMBER($AF2065)+01_指標庫!$H$9*ISNUMBER($AG2065)+01_指標庫!$H$10*ISNUMBER($AB2065)+01_指標庫!$H$11*ISNUMBER($AC2065)+01_指標庫!$H$12*ISNUMBER($AD2065)+01_指標庫!$H$13*ISNUMBER($AE2065)+01_指標庫!$H$14*ISNUMBER($I2065)+01_指標庫!$H$15*ISNUMBER($AH2065)+01_指標庫!$H$16*ISNUMBER($K2065)+01_指標庫!$H$17*ISNUMBER($AI2065)+01_指標庫!$H$18*ISNUMBER($AJ2065)+01_指標庫!$H$19*ISNUMBER($AK2065)+01_指標庫!$H$20*ISNUMBER($BB2065)+01_指標庫!$H$21*ISNUMBER($BC2065)</f>
        <v>51</v>
      </c>
      <c r="AX2065" s="59" t="n">
        <f aca="false">IF(AW2065=0,50,ROUND((01_指標庫!$H$4*IF(ISNUMBER($F2065),L2065,0)+01_指標庫!$H$5*IF(ISNUMBER($AA2065),AL2065,0)+01_指標庫!$H$6*IF(ISNUMBER($G2065),M2065,0)+01_指標庫!$H$7*IF(ISNUMBER($H2065),N2065,0)+01_指標庫!$H$8*IF(ISNUMBER($AF2065),AQ2065,0)+01_指標庫!$H$9*IF(ISNUMBER($AG2065),AR2065,0)+01_指標庫!$H$10*IF(ISNUMBER($AB2065),AM2065,0)+01_指標庫!$H$11*IF(ISNUMBER($AC2065),AN2065,0)+01_指標庫!$H$12*IF(ISNUMBER($AD2065),AO2065,0)+01_指標庫!$H$13*IF(ISNUMBER($AE2065),AP2065,0)+01_指標庫!$H$14*IF(ISNUMBER($I2065),O2065,0)+01_指標庫!$H$15*IF(ISNUMBER($AH2065),AS2065,0)+01_指標庫!$H$16*IF(ISNUMBER($K2065),P2065,0)+01_指標庫!$H$17*IF(ISNUMBER($AI2065),AT2065,0)+01_指標庫!$H$18*IF(ISNUMBER($AJ2065),AU2065,0)+01_指標庫!$H$19*IF(ISNUMBER($AK2065),AV2065,0)+01_指標庫!$H$20*IF(ISNUMBER($BB2065),BB2065,0)+01_指標庫!$H$21*IF(ISNUMBER($BC2065),BC2065,0))/AW2065,1))</f>
        <v>87.3</v>
      </c>
      <c r="AY2065" s="60"/>
      <c r="AZ2065" s="60"/>
      <c r="BA2065" s="58" t="n">
        <f aca="false">AVERAGE($E2061:$E2065)/AVERAGE($E2056:$E2065)-1</f>
        <v>0.0133175900006577</v>
      </c>
      <c r="BB2065" s="59" t="n">
        <f aca="false">IF(ISNUMBER($BA2065),IF(OR($S2065&lt;=-0.03,$BA2065&lt;-0.003),0,IF(OR($S2065&lt;=-0.02,$BA2065&lt;0.01),50,100)),"")</f>
        <v>100</v>
      </c>
      <c r="BC2065" s="0" t="str">
        <f aca="false">IF(OR(COUNT($AZ2065)=0,COUNT($AZ2064)=0),"",IF(OR($AY2065/$AZ2064-1&lt;=-0.03,$AZ2065/$AZ2064-1&lt;=-0.045,IF(COUNT($AZ2056:$AZ2065)=10,AVERAGE($AZ2061:$AZ2065)/AVERAGE($AZ2056:$AZ2065)-1&lt;-0.01,FALSE())),0,IF(OR($AZ2065/$AZ2064-1&lt;=-0.02,IF(COUNT($AZ2056:$AZ2065)=10,AVERAGE($AZ2061:$AZ2065)/AVERAGE($AZ2056:$AZ2065)-1&lt;0.005,FALSE())),50,100)))</f>
        <v/>
      </c>
    </row>
    <row r="2066" customFormat="false" ht="15" hidden="false" customHeight="true" outlineLevel="0" collapsed="false">
      <c r="A2066" s="47" t="n">
        <v>2062</v>
      </c>
      <c r="B2066" s="48" t="n">
        <v>45552</v>
      </c>
      <c r="C2066" s="47" t="n">
        <v>2024</v>
      </c>
      <c r="D2066" s="49" t="s">
        <v>237</v>
      </c>
      <c r="E2066" s="50" t="n">
        <v>19432.4</v>
      </c>
      <c r="F2066" s="51" t="n">
        <v>0.065186</v>
      </c>
      <c r="G2066" s="51" t="n">
        <v>-0.060119</v>
      </c>
      <c r="H2066" s="52" t="n">
        <v>0.7143</v>
      </c>
      <c r="I2066" s="53" t="n">
        <v>325</v>
      </c>
      <c r="J2066" s="47" t="s">
        <v>235</v>
      </c>
      <c r="K2066" s="54" t="n">
        <v>17.61</v>
      </c>
      <c r="L2066" s="55" t="n">
        <f aca="false">IF(COUNT(F2066)=0,50,IF(F2066&gt;=0,100,IF(F2066&gt;=-0.02,50,0)))</f>
        <v>100</v>
      </c>
      <c r="M2066" s="55" t="n">
        <f aca="false">IF(COUNT(G2066)=0,50,IF(G2066&gt;-0.06,100,IF(G2066&gt;-0.15,50,0)))</f>
        <v>50</v>
      </c>
      <c r="N2066" s="55" t="n">
        <f aca="false">IF(COUNT(H2066)=0,50,IF(H2066&gt;=0.6,100,IF(H2066&gt;=0.4,50,0)))</f>
        <v>100</v>
      </c>
      <c r="O2066" s="55" t="n">
        <f aca="false">IF(COUNT(I2066)=0,50,IF(J2066="proxy_vix",50,IF(I2066&lt;350,100,IF(I2066&lt;=450,50,0))))</f>
        <v>100</v>
      </c>
      <c r="P2066" s="55" t="n">
        <f aca="false">IF(COUNT(K2066)=0,50,IF(K2066&lt;20,100,IF(K2066&lt;=25,50,0)))</f>
        <v>100</v>
      </c>
      <c r="Q2066" s="54"/>
      <c r="R2066" s="47"/>
      <c r="S2066" s="51" t="n">
        <f aca="false">$E2066/$E2065-1</f>
        <v>0.000480871706106001</v>
      </c>
      <c r="T2066" s="56" t="n">
        <f aca="false">$K2066/$K2065-1</f>
        <v>0.0274212368728122</v>
      </c>
      <c r="V2066" s="57"/>
      <c r="W2066" s="57"/>
      <c r="Y2066" s="1" t="str">
        <f aca="false">IF(AX2066&gt;=70,"EASY",IF(AX2066&gt;40,"UNCERTAIN","HARD"))</f>
        <v>EASY</v>
      </c>
      <c r="AA2066" s="58" t="n">
        <f aca="false">IF($A2066&lt;200,"",AVERAGE($E2017:$E2066)/AVERAGE($E1867:$E2066)-1)</f>
        <v>0.0573350114487434</v>
      </c>
      <c r="AB2066" s="59" t="n">
        <f aca="false">LOOKUP($B2066,07_L1政策步階!$A$4:$A$14,07_L1政策步階!$C$4:$C$14)</f>
        <v>0</v>
      </c>
      <c r="AC2066" s="57"/>
      <c r="AD2066" s="57"/>
      <c r="AE2066" s="57"/>
      <c r="AF2066" s="57"/>
      <c r="AG2066" s="57"/>
      <c r="AH2066" s="57"/>
      <c r="AI2066" s="57"/>
      <c r="AJ2066" s="57"/>
      <c r="AK2066" s="57"/>
      <c r="AL2066" s="59" t="n">
        <f aca="false">IF(ISNUMBER($AA2066),IF($AA2066&gt;=0.005,100,IF($AA2066&gt;=-0.015,50,0)),"")</f>
        <v>100</v>
      </c>
      <c r="AM2066" s="59" t="n">
        <f aca="false">IF(ISNUMBER($AB2066),IF($AB2066=1,100,IF($AB2066=0,50,0)),"")</f>
        <v>50</v>
      </c>
      <c r="AN2066" s="0" t="str">
        <f aca="false">IF(ISNUMBER($AC2066),IF($AC2066&gt;=0.001,100,IF($AC2066&gt;=-0.003,50,0)),"")</f>
        <v/>
      </c>
      <c r="AO2066" s="0" t="str">
        <f aca="false">IF(ISNUMBER($AD2066),IF($AD2066&gt;=0.04,100,IF($AD2066&gt;=0,50,0)),"")</f>
        <v/>
      </c>
      <c r="AP2066" s="0" t="str">
        <f aca="false">IF(ISNUMBER($AE2066),IF($AE2066&gt;=25,100,IF($AE2066&gt;=-75,50,0)),"")</f>
        <v/>
      </c>
      <c r="AQ2066" s="0" t="str">
        <f aca="false">IF(ISNUMBER($AF2066),IF($AF2066&gt;0,100,IF($AF2066&gt;=-50,50,0)),"")</f>
        <v/>
      </c>
      <c r="AR2066" s="0" t="str">
        <f aca="false">IF(ISNUMBER($AG2066),IF($AG2066=1,100,IF($AG2066=0,50,0)),"")</f>
        <v/>
      </c>
      <c r="AS2066" s="0" t="str">
        <f aca="false">IF(ISNUMBER($AH2066),IF($AH2066&lt;0,100,IF($AH2066&lt;=20,50,0)),"")</f>
        <v/>
      </c>
      <c r="AT2066" s="0" t="str">
        <f aca="false">IF(ISNUMBER($AI2066),IF($AI2066&lt;0.95,100,IF($AI2066&lt;=1,50,0)),"")</f>
        <v/>
      </c>
      <c r="AU2066" s="0" t="str">
        <f aca="false">IF(ISNUMBER($AJ2066),IF($AJ2066&lt;30,0,IF($AJ2066&lt;40,50,IF($AJ2066&lt;=90,100,50))),"")</f>
        <v/>
      </c>
      <c r="AV2066" s="0" t="str">
        <f aca="false">IF(ISNUMBER($AK2066),IF($AK2066&gt;-0.2,100,IF($AK2066&gt;=-0.4,50,0)),"")</f>
        <v/>
      </c>
      <c r="AW2066" s="59" t="n">
        <f aca="false">01_指標庫!$H$4*ISNUMBER($F2066)+01_指標庫!$H$5*ISNUMBER($AA2066)+01_指標庫!$H$6*ISNUMBER($G2066)+01_指標庫!$H$7*ISNUMBER($H2066)+01_指標庫!$H$8*ISNUMBER($AF2066)+01_指標庫!$H$9*ISNUMBER($AG2066)+01_指標庫!$H$10*ISNUMBER($AB2066)+01_指標庫!$H$11*ISNUMBER($AC2066)+01_指標庫!$H$12*ISNUMBER($AD2066)+01_指標庫!$H$13*ISNUMBER($AE2066)+01_指標庫!$H$14*ISNUMBER($I2066)+01_指標庫!$H$15*ISNUMBER($AH2066)+01_指標庫!$H$16*ISNUMBER($K2066)+01_指標庫!$H$17*ISNUMBER($AI2066)+01_指標庫!$H$18*ISNUMBER($AJ2066)+01_指標庫!$H$19*ISNUMBER($AK2066)+01_指標庫!$H$20*ISNUMBER($BB2066)+01_指標庫!$H$21*ISNUMBER($BC2066)</f>
        <v>51</v>
      </c>
      <c r="AX2066" s="59" t="n">
        <f aca="false">IF(AW2066=0,50,ROUND((01_指標庫!$H$4*IF(ISNUMBER($F2066),L2066,0)+01_指標庫!$H$5*IF(ISNUMBER($AA2066),AL2066,0)+01_指標庫!$H$6*IF(ISNUMBER($G2066),M2066,0)+01_指標庫!$H$7*IF(ISNUMBER($H2066),N2066,0)+01_指標庫!$H$8*IF(ISNUMBER($AF2066),AQ2066,0)+01_指標庫!$H$9*IF(ISNUMBER($AG2066),AR2066,0)+01_指標庫!$H$10*IF(ISNUMBER($AB2066),AM2066,0)+01_指標庫!$H$11*IF(ISNUMBER($AC2066),AN2066,0)+01_指標庫!$H$12*IF(ISNUMBER($AD2066),AO2066,0)+01_指標庫!$H$13*IF(ISNUMBER($AE2066),AP2066,0)+01_指標庫!$H$14*IF(ISNUMBER($I2066),O2066,0)+01_指標庫!$H$15*IF(ISNUMBER($AH2066),AS2066,0)+01_指標庫!$H$16*IF(ISNUMBER($K2066),P2066,0)+01_指標庫!$H$17*IF(ISNUMBER($AI2066),AT2066,0)+01_指標庫!$H$18*IF(ISNUMBER($AJ2066),AU2066,0)+01_指標庫!$H$19*IF(ISNUMBER($AK2066),AV2066,0)+01_指標庫!$H$20*IF(ISNUMBER($BB2066),BB2066,0)+01_指標庫!$H$21*IF(ISNUMBER($BC2066),BC2066,0))/AW2066,1))</f>
        <v>87.3</v>
      </c>
      <c r="AY2066" s="60"/>
      <c r="AZ2066" s="60"/>
      <c r="BA2066" s="58" t="n">
        <f aca="false">AVERAGE($E2062:$E2066)/AVERAGE($E2057:$E2066)-1</f>
        <v>0.0171256466026233</v>
      </c>
      <c r="BB2066" s="59" t="n">
        <f aca="false">IF(ISNUMBER($BA2066),IF(OR($S2066&lt;=-0.03,$BA2066&lt;-0.003),0,IF(OR($S2066&lt;=-0.02,$BA2066&lt;0.01),50,100)),"")</f>
        <v>100</v>
      </c>
      <c r="BC2066" s="0" t="str">
        <f aca="false">IF(OR(COUNT($AZ2066)=0,COUNT($AZ2065)=0),"",IF(OR($AY2066/$AZ2065-1&lt;=-0.03,$AZ2066/$AZ2065-1&lt;=-0.045,IF(COUNT($AZ2057:$AZ2066)=10,AVERAGE($AZ2062:$AZ2066)/AVERAGE($AZ2057:$AZ2066)-1&lt;-0.01,FALSE())),0,IF(OR($AZ2066/$AZ2065-1&lt;=-0.02,IF(COUNT($AZ2057:$AZ2066)=10,AVERAGE($AZ2062:$AZ2066)/AVERAGE($AZ2057:$AZ2066)-1&lt;0.005,FALSE())),50,100)))</f>
        <v/>
      </c>
    </row>
    <row r="2067" customFormat="false" ht="15" hidden="false" customHeight="true" outlineLevel="0" collapsed="false">
      <c r="A2067" s="47" t="n">
        <v>2063</v>
      </c>
      <c r="B2067" s="48" t="n">
        <v>45553</v>
      </c>
      <c r="C2067" s="47" t="n">
        <v>2024</v>
      </c>
      <c r="D2067" s="49" t="s">
        <v>238</v>
      </c>
      <c r="E2067" s="50" t="n">
        <v>19344.49</v>
      </c>
      <c r="F2067" s="51" t="n">
        <v>0.059381</v>
      </c>
      <c r="G2067" s="51" t="n">
        <v>-0.064371</v>
      </c>
      <c r="H2067" s="52" t="n">
        <v>0.7143</v>
      </c>
      <c r="I2067" s="53" t="n">
        <v>321</v>
      </c>
      <c r="J2067" s="47" t="s">
        <v>235</v>
      </c>
      <c r="K2067" s="54" t="n">
        <v>18.23</v>
      </c>
      <c r="L2067" s="55" t="n">
        <f aca="false">IF(COUNT(F2067)=0,50,IF(F2067&gt;=0,100,IF(F2067&gt;=-0.02,50,0)))</f>
        <v>100</v>
      </c>
      <c r="M2067" s="55" t="n">
        <f aca="false">IF(COUNT(G2067)=0,50,IF(G2067&gt;-0.06,100,IF(G2067&gt;-0.15,50,0)))</f>
        <v>50</v>
      </c>
      <c r="N2067" s="55" t="n">
        <f aca="false">IF(COUNT(H2067)=0,50,IF(H2067&gt;=0.6,100,IF(H2067&gt;=0.4,50,0)))</f>
        <v>100</v>
      </c>
      <c r="O2067" s="55" t="n">
        <f aca="false">IF(COUNT(I2067)=0,50,IF(J2067="proxy_vix",50,IF(I2067&lt;350,100,IF(I2067&lt;=450,50,0))))</f>
        <v>100</v>
      </c>
      <c r="P2067" s="55" t="n">
        <f aca="false">IF(COUNT(K2067)=0,50,IF(K2067&lt;20,100,IF(K2067&lt;=25,50,0)))</f>
        <v>100</v>
      </c>
      <c r="Q2067" s="54"/>
      <c r="R2067" s="47"/>
      <c r="S2067" s="51" t="n">
        <f aca="false">$E2067/$E2066-1</f>
        <v>-0.00452388793972947</v>
      </c>
      <c r="T2067" s="56" t="n">
        <f aca="false">$K2067/$K2066-1</f>
        <v>0.0352072685973879</v>
      </c>
      <c r="V2067" s="57"/>
      <c r="W2067" s="57"/>
      <c r="Y2067" s="1" t="str">
        <f aca="false">IF(AX2067&gt;=70,"EASY",IF(AX2067&gt;40,"UNCERTAIN","HARD"))</f>
        <v>EASY</v>
      </c>
      <c r="AA2067" s="58" t="n">
        <f aca="false">IF($A2067&lt;200,"",AVERAGE($E2018:$E2067)/AVERAGE($E1868:$E2067)-1)</f>
        <v>0.055137474899934</v>
      </c>
      <c r="AB2067" s="59" t="n">
        <f aca="false">LOOKUP($B2067,07_L1政策步階!$A$4:$A$14,07_L1政策步階!$C$4:$C$14)</f>
        <v>1</v>
      </c>
      <c r="AC2067" s="57"/>
      <c r="AD2067" s="57"/>
      <c r="AE2067" s="57"/>
      <c r="AF2067" s="57"/>
      <c r="AG2067" s="57"/>
      <c r="AH2067" s="57"/>
      <c r="AI2067" s="57"/>
      <c r="AJ2067" s="57"/>
      <c r="AK2067" s="57"/>
      <c r="AL2067" s="59" t="n">
        <f aca="false">IF(ISNUMBER($AA2067),IF($AA2067&gt;=0.005,100,IF($AA2067&gt;=-0.015,50,0)),"")</f>
        <v>100</v>
      </c>
      <c r="AM2067" s="59" t="n">
        <f aca="false">IF(ISNUMBER($AB2067),IF($AB2067=1,100,IF($AB2067=0,50,0)),"")</f>
        <v>100</v>
      </c>
      <c r="AN2067" s="0" t="str">
        <f aca="false">IF(ISNUMBER($AC2067),IF($AC2067&gt;=0.001,100,IF($AC2067&gt;=-0.003,50,0)),"")</f>
        <v/>
      </c>
      <c r="AO2067" s="0" t="str">
        <f aca="false">IF(ISNUMBER($AD2067),IF($AD2067&gt;=0.04,100,IF($AD2067&gt;=0,50,0)),"")</f>
        <v/>
      </c>
      <c r="AP2067" s="0" t="str">
        <f aca="false">IF(ISNUMBER($AE2067),IF($AE2067&gt;=25,100,IF($AE2067&gt;=-75,50,0)),"")</f>
        <v/>
      </c>
      <c r="AQ2067" s="0" t="str">
        <f aca="false">IF(ISNUMBER($AF2067),IF($AF2067&gt;0,100,IF($AF2067&gt;=-50,50,0)),"")</f>
        <v/>
      </c>
      <c r="AR2067" s="0" t="str">
        <f aca="false">IF(ISNUMBER($AG2067),IF($AG2067=1,100,IF($AG2067=0,50,0)),"")</f>
        <v/>
      </c>
      <c r="AS2067" s="0" t="str">
        <f aca="false">IF(ISNUMBER($AH2067),IF($AH2067&lt;0,100,IF($AH2067&lt;=20,50,0)),"")</f>
        <v/>
      </c>
      <c r="AT2067" s="0" t="str">
        <f aca="false">IF(ISNUMBER($AI2067),IF($AI2067&lt;0.95,100,IF($AI2067&lt;=1,50,0)),"")</f>
        <v/>
      </c>
      <c r="AU2067" s="0" t="str">
        <f aca="false">IF(ISNUMBER($AJ2067),IF($AJ2067&lt;30,0,IF($AJ2067&lt;40,50,IF($AJ2067&lt;=90,100,50))),"")</f>
        <v/>
      </c>
      <c r="AV2067" s="0" t="str">
        <f aca="false">IF(ISNUMBER($AK2067),IF($AK2067&gt;-0.2,100,IF($AK2067&gt;=-0.4,50,0)),"")</f>
        <v/>
      </c>
      <c r="AW2067" s="59" t="n">
        <f aca="false">01_指標庫!$H$4*ISNUMBER($F2067)+01_指標庫!$H$5*ISNUMBER($AA2067)+01_指標庫!$H$6*ISNUMBER($G2067)+01_指標庫!$H$7*ISNUMBER($H2067)+01_指標庫!$H$8*ISNUMBER($AF2067)+01_指標庫!$H$9*ISNUMBER($AG2067)+01_指標庫!$H$10*ISNUMBER($AB2067)+01_指標庫!$H$11*ISNUMBER($AC2067)+01_指標庫!$H$12*ISNUMBER($AD2067)+01_指標庫!$H$13*ISNUMBER($AE2067)+01_指標庫!$H$14*ISNUMBER($I2067)+01_指標庫!$H$15*ISNUMBER($AH2067)+01_指標庫!$H$16*ISNUMBER($K2067)+01_指標庫!$H$17*ISNUMBER($AI2067)+01_指標庫!$H$18*ISNUMBER($AJ2067)+01_指標庫!$H$19*ISNUMBER($AK2067)+01_指標庫!$H$20*ISNUMBER($BB2067)+01_指標庫!$H$21*ISNUMBER($BC2067)</f>
        <v>51</v>
      </c>
      <c r="AX2067" s="59" t="n">
        <f aca="false">IF(AW2067=0,50,ROUND((01_指標庫!$H$4*IF(ISNUMBER($F2067),L2067,0)+01_指標庫!$H$5*IF(ISNUMBER($AA2067),AL2067,0)+01_指標庫!$H$6*IF(ISNUMBER($G2067),M2067,0)+01_指標庫!$H$7*IF(ISNUMBER($H2067),N2067,0)+01_指標庫!$H$8*IF(ISNUMBER($AF2067),AQ2067,0)+01_指標庫!$H$9*IF(ISNUMBER($AG2067),AR2067,0)+01_指標庫!$H$10*IF(ISNUMBER($AB2067),AM2067,0)+01_指標庫!$H$11*IF(ISNUMBER($AC2067),AN2067,0)+01_指標庫!$H$12*IF(ISNUMBER($AD2067),AO2067,0)+01_指標庫!$H$13*IF(ISNUMBER($AE2067),AP2067,0)+01_指標庫!$H$14*IF(ISNUMBER($I2067),O2067,0)+01_指標庫!$H$15*IF(ISNUMBER($AH2067),AS2067,0)+01_指標庫!$H$16*IF(ISNUMBER($K2067),P2067,0)+01_指標庫!$H$17*IF(ISNUMBER($AI2067),AT2067,0)+01_指標庫!$H$18*IF(ISNUMBER($AJ2067),AU2067,0)+01_指標庫!$H$19*IF(ISNUMBER($AK2067),AV2067,0)+01_指標庫!$H$20*IF(ISNUMBER($BB2067),BB2067,0)+01_指標庫!$H$21*IF(ISNUMBER($BC2067),BC2067,0))/AW2067,1))</f>
        <v>92.2</v>
      </c>
      <c r="AY2067" s="60"/>
      <c r="AZ2067" s="60"/>
      <c r="BA2067" s="58" t="n">
        <f aca="false">AVERAGE($E2063:$E2067)/AVERAGE($E2058:$E2067)-1</f>
        <v>0.015996268522267</v>
      </c>
      <c r="BB2067" s="59" t="n">
        <f aca="false">IF(ISNUMBER($BA2067),IF(OR($S2067&lt;=-0.03,$BA2067&lt;-0.003),0,IF(OR($S2067&lt;=-0.02,$BA2067&lt;0.01),50,100)),"")</f>
        <v>100</v>
      </c>
      <c r="BC2067" s="0" t="str">
        <f aca="false">IF(OR(COUNT($AZ2067)=0,COUNT($AZ2066)=0),"",IF(OR($AY2067/$AZ2066-1&lt;=-0.03,$AZ2067/$AZ2066-1&lt;=-0.045,IF(COUNT($AZ2058:$AZ2067)=10,AVERAGE($AZ2063:$AZ2067)/AVERAGE($AZ2058:$AZ2067)-1&lt;-0.01,FALSE())),0,IF(OR($AZ2067/$AZ2066-1&lt;=-0.02,IF(COUNT($AZ2058:$AZ2067)=10,AVERAGE($AZ2063:$AZ2067)/AVERAGE($AZ2058:$AZ2067)-1&lt;0.005,FALSE())),50,100)))</f>
        <v/>
      </c>
    </row>
    <row r="2068" customFormat="false" ht="15" hidden="false" customHeight="true" outlineLevel="0" collapsed="false">
      <c r="A2068" s="47" t="n">
        <v>2064</v>
      </c>
      <c r="B2068" s="48" t="n">
        <v>45554</v>
      </c>
      <c r="C2068" s="47" t="n">
        <v>2024</v>
      </c>
      <c r="D2068" s="49" t="s">
        <v>239</v>
      </c>
      <c r="E2068" s="50" t="n">
        <v>19839.83</v>
      </c>
      <c r="F2068" s="51" t="n">
        <v>0.085366</v>
      </c>
      <c r="G2068" s="51" t="n">
        <v>-0.040413</v>
      </c>
      <c r="H2068" s="52" t="n">
        <v>0.7755</v>
      </c>
      <c r="I2068" s="53" t="n">
        <v>310</v>
      </c>
      <c r="J2068" s="47" t="s">
        <v>235</v>
      </c>
      <c r="K2068" s="54" t="n">
        <v>16.33</v>
      </c>
      <c r="L2068" s="55" t="n">
        <f aca="false">IF(COUNT(F2068)=0,50,IF(F2068&gt;=0,100,IF(F2068&gt;=-0.02,50,0)))</f>
        <v>100</v>
      </c>
      <c r="M2068" s="55" t="n">
        <f aca="false">IF(COUNT(G2068)=0,50,IF(G2068&gt;-0.06,100,IF(G2068&gt;-0.15,50,0)))</f>
        <v>100</v>
      </c>
      <c r="N2068" s="55" t="n">
        <f aca="false">IF(COUNT(H2068)=0,50,IF(H2068&gt;=0.6,100,IF(H2068&gt;=0.4,50,0)))</f>
        <v>100</v>
      </c>
      <c r="O2068" s="55" t="n">
        <f aca="false">IF(COUNT(I2068)=0,50,IF(J2068="proxy_vix",50,IF(I2068&lt;350,100,IF(I2068&lt;=450,50,0))))</f>
        <v>100</v>
      </c>
      <c r="P2068" s="55" t="n">
        <f aca="false">IF(COUNT(K2068)=0,50,IF(K2068&lt;20,100,IF(K2068&lt;=25,50,0)))</f>
        <v>100</v>
      </c>
      <c r="Q2068" s="54"/>
      <c r="R2068" s="47"/>
      <c r="S2068" s="51" t="n">
        <f aca="false">$E2068/$E2067-1</f>
        <v>0.0256062579059981</v>
      </c>
      <c r="T2068" s="56" t="n">
        <f aca="false">$K2068/$K2067-1</f>
        <v>-0.104223806911684</v>
      </c>
      <c r="V2068" s="57"/>
      <c r="W2068" s="57"/>
      <c r="Y2068" s="1" t="str">
        <f aca="false">IF(AX2068&gt;=70,"EASY",IF(AX2068&gt;40,"UNCERTAIN","HARD"))</f>
        <v>EASY</v>
      </c>
      <c r="AA2068" s="58" t="n">
        <f aca="false">IF($A2068&lt;200,"",AVERAGE($E2019:$E2068)/AVERAGE($E1869:$E2068)-1)</f>
        <v>0.0531143496727871</v>
      </c>
      <c r="AB2068" s="59" t="n">
        <f aca="false">LOOKUP($B2068,07_L1政策步階!$A$4:$A$14,07_L1政策步階!$C$4:$C$14)</f>
        <v>1</v>
      </c>
      <c r="AC2068" s="57"/>
      <c r="AD2068" s="57"/>
      <c r="AE2068" s="57"/>
      <c r="AF2068" s="57"/>
      <c r="AG2068" s="57"/>
      <c r="AH2068" s="57"/>
      <c r="AI2068" s="57"/>
      <c r="AJ2068" s="57"/>
      <c r="AK2068" s="57"/>
      <c r="AL2068" s="59" t="n">
        <f aca="false">IF(ISNUMBER($AA2068),IF($AA2068&gt;=0.005,100,IF($AA2068&gt;=-0.015,50,0)),"")</f>
        <v>100</v>
      </c>
      <c r="AM2068" s="59" t="n">
        <f aca="false">IF(ISNUMBER($AB2068),IF($AB2068=1,100,IF($AB2068=0,50,0)),"")</f>
        <v>100</v>
      </c>
      <c r="AN2068" s="0" t="str">
        <f aca="false">IF(ISNUMBER($AC2068),IF($AC2068&gt;=0.001,100,IF($AC2068&gt;=-0.003,50,0)),"")</f>
        <v/>
      </c>
      <c r="AO2068" s="0" t="str">
        <f aca="false">IF(ISNUMBER($AD2068),IF($AD2068&gt;=0.04,100,IF($AD2068&gt;=0,50,0)),"")</f>
        <v/>
      </c>
      <c r="AP2068" s="0" t="str">
        <f aca="false">IF(ISNUMBER($AE2068),IF($AE2068&gt;=25,100,IF($AE2068&gt;=-75,50,0)),"")</f>
        <v/>
      </c>
      <c r="AQ2068" s="0" t="str">
        <f aca="false">IF(ISNUMBER($AF2068),IF($AF2068&gt;0,100,IF($AF2068&gt;=-50,50,0)),"")</f>
        <v/>
      </c>
      <c r="AR2068" s="0" t="str">
        <f aca="false">IF(ISNUMBER($AG2068),IF($AG2068=1,100,IF($AG2068=0,50,0)),"")</f>
        <v/>
      </c>
      <c r="AS2068" s="0" t="str">
        <f aca="false">IF(ISNUMBER($AH2068),IF($AH2068&lt;0,100,IF($AH2068&lt;=20,50,0)),"")</f>
        <v/>
      </c>
      <c r="AT2068" s="0" t="str">
        <f aca="false">IF(ISNUMBER($AI2068),IF($AI2068&lt;0.95,100,IF($AI2068&lt;=1,50,0)),"")</f>
        <v/>
      </c>
      <c r="AU2068" s="0" t="str">
        <f aca="false">IF(ISNUMBER($AJ2068),IF($AJ2068&lt;30,0,IF($AJ2068&lt;40,50,IF($AJ2068&lt;=90,100,50))),"")</f>
        <v/>
      </c>
      <c r="AV2068" s="0" t="str">
        <f aca="false">IF(ISNUMBER($AK2068),IF($AK2068&gt;-0.2,100,IF($AK2068&gt;=-0.4,50,0)),"")</f>
        <v/>
      </c>
      <c r="AW2068" s="59" t="n">
        <f aca="false">01_指標庫!$H$4*ISNUMBER($F2068)+01_指標庫!$H$5*ISNUMBER($AA2068)+01_指標庫!$H$6*ISNUMBER($G2068)+01_指標庫!$H$7*ISNUMBER($H2068)+01_指標庫!$H$8*ISNUMBER($AF2068)+01_指標庫!$H$9*ISNUMBER($AG2068)+01_指標庫!$H$10*ISNUMBER($AB2068)+01_指標庫!$H$11*ISNUMBER($AC2068)+01_指標庫!$H$12*ISNUMBER($AD2068)+01_指標庫!$H$13*ISNUMBER($AE2068)+01_指標庫!$H$14*ISNUMBER($I2068)+01_指標庫!$H$15*ISNUMBER($AH2068)+01_指標庫!$H$16*ISNUMBER($K2068)+01_指標庫!$H$17*ISNUMBER($AI2068)+01_指標庫!$H$18*ISNUMBER($AJ2068)+01_指標庫!$H$19*ISNUMBER($AK2068)+01_指標庫!$H$20*ISNUMBER($BB2068)+01_指標庫!$H$21*ISNUMBER($BC2068)</f>
        <v>51</v>
      </c>
      <c r="AX2068" s="59" t="n">
        <f aca="false">IF(AW2068=0,50,ROUND((01_指標庫!$H$4*IF(ISNUMBER($F2068),L2068,0)+01_指標庫!$H$5*IF(ISNUMBER($AA2068),AL2068,0)+01_指標庫!$H$6*IF(ISNUMBER($G2068),M2068,0)+01_指標庫!$H$7*IF(ISNUMBER($H2068),N2068,0)+01_指標庫!$H$8*IF(ISNUMBER($AF2068),AQ2068,0)+01_指標庫!$H$9*IF(ISNUMBER($AG2068),AR2068,0)+01_指標庫!$H$10*IF(ISNUMBER($AB2068),AM2068,0)+01_指標庫!$H$11*IF(ISNUMBER($AC2068),AN2068,0)+01_指標庫!$H$12*IF(ISNUMBER($AD2068),AO2068,0)+01_指標庫!$H$13*IF(ISNUMBER($AE2068),AP2068,0)+01_指標庫!$H$14*IF(ISNUMBER($I2068),O2068,0)+01_指標庫!$H$15*IF(ISNUMBER($AH2068),AS2068,0)+01_指標庫!$H$16*IF(ISNUMBER($K2068),P2068,0)+01_指標庫!$H$17*IF(ISNUMBER($AI2068),AT2068,0)+01_指標庫!$H$18*IF(ISNUMBER($AJ2068),AU2068,0)+01_指標庫!$H$19*IF(ISNUMBER($AK2068),AV2068,0)+01_指標庫!$H$20*IF(ISNUMBER($BB2068),BB2068,0)+01_指標庫!$H$21*IF(ISNUMBER($BC2068),BC2068,0))/AW2068,1))</f>
        <v>100</v>
      </c>
      <c r="AY2068" s="60"/>
      <c r="AZ2068" s="60"/>
      <c r="BA2068" s="58" t="n">
        <f aca="false">AVERAGE($E2064:$E2068)/AVERAGE($E2059:$E2068)-1</f>
        <v>0.015525074512311</v>
      </c>
      <c r="BB2068" s="59" t="n">
        <f aca="false">IF(ISNUMBER($BA2068),IF(OR($S2068&lt;=-0.03,$BA2068&lt;-0.003),0,IF(OR($S2068&lt;=-0.02,$BA2068&lt;0.01),50,100)),"")</f>
        <v>100</v>
      </c>
      <c r="BC2068" s="0" t="str">
        <f aca="false">IF(OR(COUNT($AZ2068)=0,COUNT($AZ2067)=0),"",IF(OR($AY2068/$AZ2067-1&lt;=-0.03,$AZ2068/$AZ2067-1&lt;=-0.045,IF(COUNT($AZ2059:$AZ2068)=10,AVERAGE($AZ2064:$AZ2068)/AVERAGE($AZ2059:$AZ2068)-1&lt;-0.01,FALSE())),0,IF(OR($AZ2068/$AZ2067-1&lt;=-0.02,IF(COUNT($AZ2059:$AZ2068)=10,AVERAGE($AZ2064:$AZ2068)/AVERAGE($AZ2059:$AZ2068)-1&lt;0.005,FALSE())),50,100)))</f>
        <v/>
      </c>
    </row>
    <row r="2069" customFormat="false" ht="15" hidden="false" customHeight="true" outlineLevel="0" collapsed="false">
      <c r="A2069" s="47" t="n">
        <v>2065</v>
      </c>
      <c r="B2069" s="48" t="n">
        <v>45555</v>
      </c>
      <c r="C2069" s="47" t="n">
        <v>2024</v>
      </c>
      <c r="D2069" s="49" t="s">
        <v>234</v>
      </c>
      <c r="E2069" s="50" t="n">
        <v>19791.49</v>
      </c>
      <c r="F2069" s="51" t="n">
        <v>0.081552</v>
      </c>
      <c r="G2069" s="51" t="n">
        <v>-0.042751</v>
      </c>
      <c r="H2069" s="52" t="n">
        <v>0.7143</v>
      </c>
      <c r="I2069" s="53" t="n">
        <v>315</v>
      </c>
      <c r="J2069" s="47" t="s">
        <v>235</v>
      </c>
      <c r="K2069" s="54" t="n">
        <v>16.15</v>
      </c>
      <c r="L2069" s="55" t="n">
        <f aca="false">IF(COUNT(F2069)=0,50,IF(F2069&gt;=0,100,IF(F2069&gt;=-0.02,50,0)))</f>
        <v>100</v>
      </c>
      <c r="M2069" s="55" t="n">
        <f aca="false">IF(COUNT(G2069)=0,50,IF(G2069&gt;-0.06,100,IF(G2069&gt;-0.15,50,0)))</f>
        <v>100</v>
      </c>
      <c r="N2069" s="55" t="n">
        <f aca="false">IF(COUNT(H2069)=0,50,IF(H2069&gt;=0.6,100,IF(H2069&gt;=0.4,50,0)))</f>
        <v>100</v>
      </c>
      <c r="O2069" s="55" t="n">
        <f aca="false">IF(COUNT(I2069)=0,50,IF(J2069="proxy_vix",50,IF(I2069&lt;350,100,IF(I2069&lt;=450,50,0))))</f>
        <v>100</v>
      </c>
      <c r="P2069" s="55" t="n">
        <f aca="false">IF(COUNT(K2069)=0,50,IF(K2069&lt;20,100,IF(K2069&lt;=25,50,0)))</f>
        <v>100</v>
      </c>
      <c r="Q2069" s="54"/>
      <c r="R2069" s="47"/>
      <c r="S2069" s="51" t="n">
        <f aca="false">$E2069/$E2068-1</f>
        <v>-0.00243651281286184</v>
      </c>
      <c r="T2069" s="56" t="n">
        <f aca="false">$K2069/$K2068-1</f>
        <v>-0.0110226576852419</v>
      </c>
      <c r="V2069" s="57"/>
      <c r="W2069" s="57"/>
      <c r="Y2069" s="1" t="str">
        <f aca="false">IF(AX2069&gt;=70,"EASY",IF(AX2069&gt;40,"UNCERTAIN","HARD"))</f>
        <v>EASY</v>
      </c>
      <c r="AA2069" s="58" t="n">
        <f aca="false">IF($A2069&lt;200,"",AVERAGE($E2020:$E2069)/AVERAGE($E1870:$E2069)-1)</f>
        <v>0.0515183202652991</v>
      </c>
      <c r="AB2069" s="59" t="n">
        <f aca="false">LOOKUP($B2069,07_L1政策步階!$A$4:$A$14,07_L1政策步階!$C$4:$C$14)</f>
        <v>1</v>
      </c>
      <c r="AC2069" s="57"/>
      <c r="AD2069" s="57"/>
      <c r="AE2069" s="57"/>
      <c r="AF2069" s="57"/>
      <c r="AG2069" s="57"/>
      <c r="AH2069" s="57"/>
      <c r="AI2069" s="57"/>
      <c r="AJ2069" s="57"/>
      <c r="AK2069" s="57"/>
      <c r="AL2069" s="59" t="n">
        <f aca="false">IF(ISNUMBER($AA2069),IF($AA2069&gt;=0.005,100,IF($AA2069&gt;=-0.015,50,0)),"")</f>
        <v>100</v>
      </c>
      <c r="AM2069" s="59" t="n">
        <f aca="false">IF(ISNUMBER($AB2069),IF($AB2069=1,100,IF($AB2069=0,50,0)),"")</f>
        <v>100</v>
      </c>
      <c r="AN2069" s="0" t="str">
        <f aca="false">IF(ISNUMBER($AC2069),IF($AC2069&gt;=0.001,100,IF($AC2069&gt;=-0.003,50,0)),"")</f>
        <v/>
      </c>
      <c r="AO2069" s="0" t="str">
        <f aca="false">IF(ISNUMBER($AD2069),IF($AD2069&gt;=0.04,100,IF($AD2069&gt;=0,50,0)),"")</f>
        <v/>
      </c>
      <c r="AP2069" s="0" t="str">
        <f aca="false">IF(ISNUMBER($AE2069),IF($AE2069&gt;=25,100,IF($AE2069&gt;=-75,50,0)),"")</f>
        <v/>
      </c>
      <c r="AQ2069" s="0" t="str">
        <f aca="false">IF(ISNUMBER($AF2069),IF($AF2069&gt;0,100,IF($AF2069&gt;=-50,50,0)),"")</f>
        <v/>
      </c>
      <c r="AR2069" s="0" t="str">
        <f aca="false">IF(ISNUMBER($AG2069),IF($AG2069=1,100,IF($AG2069=0,50,0)),"")</f>
        <v/>
      </c>
      <c r="AS2069" s="0" t="str">
        <f aca="false">IF(ISNUMBER($AH2069),IF($AH2069&lt;0,100,IF($AH2069&lt;=20,50,0)),"")</f>
        <v/>
      </c>
      <c r="AT2069" s="0" t="str">
        <f aca="false">IF(ISNUMBER($AI2069),IF($AI2069&lt;0.95,100,IF($AI2069&lt;=1,50,0)),"")</f>
        <v/>
      </c>
      <c r="AU2069" s="0" t="str">
        <f aca="false">IF(ISNUMBER($AJ2069),IF($AJ2069&lt;30,0,IF($AJ2069&lt;40,50,IF($AJ2069&lt;=90,100,50))),"")</f>
        <v/>
      </c>
      <c r="AV2069" s="0" t="str">
        <f aca="false">IF(ISNUMBER($AK2069),IF($AK2069&gt;-0.2,100,IF($AK2069&gt;=-0.4,50,0)),"")</f>
        <v/>
      </c>
      <c r="AW2069" s="59" t="n">
        <f aca="false">01_指標庫!$H$4*ISNUMBER($F2069)+01_指標庫!$H$5*ISNUMBER($AA2069)+01_指標庫!$H$6*ISNUMBER($G2069)+01_指標庫!$H$7*ISNUMBER($H2069)+01_指標庫!$H$8*ISNUMBER($AF2069)+01_指標庫!$H$9*ISNUMBER($AG2069)+01_指標庫!$H$10*ISNUMBER($AB2069)+01_指標庫!$H$11*ISNUMBER($AC2069)+01_指標庫!$H$12*ISNUMBER($AD2069)+01_指標庫!$H$13*ISNUMBER($AE2069)+01_指標庫!$H$14*ISNUMBER($I2069)+01_指標庫!$H$15*ISNUMBER($AH2069)+01_指標庫!$H$16*ISNUMBER($K2069)+01_指標庫!$H$17*ISNUMBER($AI2069)+01_指標庫!$H$18*ISNUMBER($AJ2069)+01_指標庫!$H$19*ISNUMBER($AK2069)+01_指標庫!$H$20*ISNUMBER($BB2069)+01_指標庫!$H$21*ISNUMBER($BC2069)</f>
        <v>51</v>
      </c>
      <c r="AX2069" s="59" t="n">
        <f aca="false">IF(AW2069=0,50,ROUND((01_指標庫!$H$4*IF(ISNUMBER($F2069),L2069,0)+01_指標庫!$H$5*IF(ISNUMBER($AA2069),AL2069,0)+01_指標庫!$H$6*IF(ISNUMBER($G2069),M2069,0)+01_指標庫!$H$7*IF(ISNUMBER($H2069),N2069,0)+01_指標庫!$H$8*IF(ISNUMBER($AF2069),AQ2069,0)+01_指標庫!$H$9*IF(ISNUMBER($AG2069),AR2069,0)+01_指標庫!$H$10*IF(ISNUMBER($AB2069),AM2069,0)+01_指標庫!$H$11*IF(ISNUMBER($AC2069),AN2069,0)+01_指標庫!$H$12*IF(ISNUMBER($AD2069),AO2069,0)+01_指標庫!$H$13*IF(ISNUMBER($AE2069),AP2069,0)+01_指標庫!$H$14*IF(ISNUMBER($I2069),O2069,0)+01_指標庫!$H$15*IF(ISNUMBER($AH2069),AS2069,0)+01_指標庫!$H$16*IF(ISNUMBER($K2069),P2069,0)+01_指標庫!$H$17*IF(ISNUMBER($AI2069),AT2069,0)+01_指標庫!$H$18*IF(ISNUMBER($AJ2069),AU2069,0)+01_指標庫!$H$19*IF(ISNUMBER($AK2069),AV2069,0)+01_指標庫!$H$20*IF(ISNUMBER($BB2069),BB2069,0)+01_指標庫!$H$21*IF(ISNUMBER($BC2069),BC2069,0))/AW2069,1))</f>
        <v>100</v>
      </c>
      <c r="AY2069" s="60"/>
      <c r="AZ2069" s="60"/>
      <c r="BA2069" s="58" t="n">
        <f aca="false">AVERAGE($E2065:$E2069)/AVERAGE($E2060:$E2069)-1</f>
        <v>0.0111960367170099</v>
      </c>
      <c r="BB2069" s="59" t="n">
        <f aca="false">IF(ISNUMBER($BA2069),IF(OR($S2069&lt;=-0.03,$BA2069&lt;-0.003),0,IF(OR($S2069&lt;=-0.02,$BA2069&lt;0.01),50,100)),"")</f>
        <v>100</v>
      </c>
      <c r="BC2069" s="0" t="str">
        <f aca="false">IF(OR(COUNT($AZ2069)=0,COUNT($AZ2068)=0),"",IF(OR($AY2069/$AZ2068-1&lt;=-0.03,$AZ2069/$AZ2068-1&lt;=-0.045,IF(COUNT($AZ2060:$AZ2069)=10,AVERAGE($AZ2065:$AZ2069)/AVERAGE($AZ2060:$AZ2069)-1&lt;-0.01,FALSE())),0,IF(OR($AZ2069/$AZ2068-1&lt;=-0.02,IF(COUNT($AZ2060:$AZ2069)=10,AVERAGE($AZ2065:$AZ2069)/AVERAGE($AZ2060:$AZ2069)-1&lt;0.005,FALSE())),50,100)))</f>
        <v/>
      </c>
    </row>
    <row r="2070" customFormat="false" ht="15" hidden="false" customHeight="true" outlineLevel="0" collapsed="false">
      <c r="A2070" s="47" t="n">
        <v>2066</v>
      </c>
      <c r="B2070" s="48" t="n">
        <v>45558</v>
      </c>
      <c r="C2070" s="47" t="n">
        <v>2024</v>
      </c>
      <c r="D2070" s="49" t="s">
        <v>236</v>
      </c>
      <c r="E2070" s="50" t="n">
        <v>19852.2</v>
      </c>
      <c r="F2070" s="51" t="n">
        <v>0.083693</v>
      </c>
      <c r="G2070" s="51" t="n">
        <v>-0.039815</v>
      </c>
      <c r="H2070" s="52" t="n">
        <v>0.7143</v>
      </c>
      <c r="I2070" s="53" t="n">
        <v>315</v>
      </c>
      <c r="J2070" s="47" t="s">
        <v>235</v>
      </c>
      <c r="K2070" s="54" t="n">
        <v>15.89</v>
      </c>
      <c r="L2070" s="55" t="n">
        <f aca="false">IF(COUNT(F2070)=0,50,IF(F2070&gt;=0,100,IF(F2070&gt;=-0.02,50,0)))</f>
        <v>100</v>
      </c>
      <c r="M2070" s="55" t="n">
        <f aca="false">IF(COUNT(G2070)=0,50,IF(G2070&gt;-0.06,100,IF(G2070&gt;-0.15,50,0)))</f>
        <v>100</v>
      </c>
      <c r="N2070" s="55" t="n">
        <f aca="false">IF(COUNT(H2070)=0,50,IF(H2070&gt;=0.6,100,IF(H2070&gt;=0.4,50,0)))</f>
        <v>100</v>
      </c>
      <c r="O2070" s="55" t="n">
        <f aca="false">IF(COUNT(I2070)=0,50,IF(J2070="proxy_vix",50,IF(I2070&lt;350,100,IF(I2070&lt;=450,50,0))))</f>
        <v>100</v>
      </c>
      <c r="P2070" s="55" t="n">
        <f aca="false">IF(COUNT(K2070)=0,50,IF(K2070&lt;20,100,IF(K2070&lt;=25,50,0)))</f>
        <v>100</v>
      </c>
      <c r="Q2070" s="54"/>
      <c r="R2070" s="47"/>
      <c r="S2070" s="51" t="n">
        <f aca="false">$E2070/$E2069-1</f>
        <v>0.00306748001287427</v>
      </c>
      <c r="T2070" s="56" t="n">
        <f aca="false">$K2070/$K2069-1</f>
        <v>-0.0160990712074303</v>
      </c>
      <c r="V2070" s="57"/>
      <c r="W2070" s="57"/>
      <c r="Y2070" s="1" t="str">
        <f aca="false">IF(AX2070&gt;=70,"EASY",IF(AX2070&gt;40,"UNCERTAIN","HARD"))</f>
        <v>EASY</v>
      </c>
      <c r="AA2070" s="58" t="n">
        <f aca="false">IF($A2070&lt;200,"",AVERAGE($E2021:$E2070)/AVERAGE($E1871:$E2070)-1)</f>
        <v>0.0498543649599634</v>
      </c>
      <c r="AB2070" s="59" t="n">
        <f aca="false">LOOKUP($B2070,07_L1政策步階!$A$4:$A$14,07_L1政策步階!$C$4:$C$14)</f>
        <v>1</v>
      </c>
      <c r="AC2070" s="57"/>
      <c r="AD2070" s="57"/>
      <c r="AE2070" s="57"/>
      <c r="AF2070" s="57"/>
      <c r="AG2070" s="57"/>
      <c r="AH2070" s="57"/>
      <c r="AI2070" s="57"/>
      <c r="AJ2070" s="57"/>
      <c r="AK2070" s="57"/>
      <c r="AL2070" s="59" t="n">
        <f aca="false">IF(ISNUMBER($AA2070),IF($AA2070&gt;=0.005,100,IF($AA2070&gt;=-0.015,50,0)),"")</f>
        <v>100</v>
      </c>
      <c r="AM2070" s="59" t="n">
        <f aca="false">IF(ISNUMBER($AB2070),IF($AB2070=1,100,IF($AB2070=0,50,0)),"")</f>
        <v>100</v>
      </c>
      <c r="AN2070" s="0" t="str">
        <f aca="false">IF(ISNUMBER($AC2070),IF($AC2070&gt;=0.001,100,IF($AC2070&gt;=-0.003,50,0)),"")</f>
        <v/>
      </c>
      <c r="AO2070" s="0" t="str">
        <f aca="false">IF(ISNUMBER($AD2070),IF($AD2070&gt;=0.04,100,IF($AD2070&gt;=0,50,0)),"")</f>
        <v/>
      </c>
      <c r="AP2070" s="0" t="str">
        <f aca="false">IF(ISNUMBER($AE2070),IF($AE2070&gt;=25,100,IF($AE2070&gt;=-75,50,0)),"")</f>
        <v/>
      </c>
      <c r="AQ2070" s="0" t="str">
        <f aca="false">IF(ISNUMBER($AF2070),IF($AF2070&gt;0,100,IF($AF2070&gt;=-50,50,0)),"")</f>
        <v/>
      </c>
      <c r="AR2070" s="0" t="str">
        <f aca="false">IF(ISNUMBER($AG2070),IF($AG2070=1,100,IF($AG2070=0,50,0)),"")</f>
        <v/>
      </c>
      <c r="AS2070" s="0" t="str">
        <f aca="false">IF(ISNUMBER($AH2070),IF($AH2070&lt;0,100,IF($AH2070&lt;=20,50,0)),"")</f>
        <v/>
      </c>
      <c r="AT2070" s="0" t="str">
        <f aca="false">IF(ISNUMBER($AI2070),IF($AI2070&lt;0.95,100,IF($AI2070&lt;=1,50,0)),"")</f>
        <v/>
      </c>
      <c r="AU2070" s="0" t="str">
        <f aca="false">IF(ISNUMBER($AJ2070),IF($AJ2070&lt;30,0,IF($AJ2070&lt;40,50,IF($AJ2070&lt;=90,100,50))),"")</f>
        <v/>
      </c>
      <c r="AV2070" s="0" t="str">
        <f aca="false">IF(ISNUMBER($AK2070),IF($AK2070&gt;-0.2,100,IF($AK2070&gt;=-0.4,50,0)),"")</f>
        <v/>
      </c>
      <c r="AW2070" s="59" t="n">
        <f aca="false">01_指標庫!$H$4*ISNUMBER($F2070)+01_指標庫!$H$5*ISNUMBER($AA2070)+01_指標庫!$H$6*ISNUMBER($G2070)+01_指標庫!$H$7*ISNUMBER($H2070)+01_指標庫!$H$8*ISNUMBER($AF2070)+01_指標庫!$H$9*ISNUMBER($AG2070)+01_指標庫!$H$10*ISNUMBER($AB2070)+01_指標庫!$H$11*ISNUMBER($AC2070)+01_指標庫!$H$12*ISNUMBER($AD2070)+01_指標庫!$H$13*ISNUMBER($AE2070)+01_指標庫!$H$14*ISNUMBER($I2070)+01_指標庫!$H$15*ISNUMBER($AH2070)+01_指標庫!$H$16*ISNUMBER($K2070)+01_指標庫!$H$17*ISNUMBER($AI2070)+01_指標庫!$H$18*ISNUMBER($AJ2070)+01_指標庫!$H$19*ISNUMBER($AK2070)+01_指標庫!$H$20*ISNUMBER($BB2070)+01_指標庫!$H$21*ISNUMBER($BC2070)</f>
        <v>51</v>
      </c>
      <c r="AX2070" s="59" t="n">
        <f aca="false">IF(AW2070=0,50,ROUND((01_指標庫!$H$4*IF(ISNUMBER($F2070),L2070,0)+01_指標庫!$H$5*IF(ISNUMBER($AA2070),AL2070,0)+01_指標庫!$H$6*IF(ISNUMBER($G2070),M2070,0)+01_指標庫!$H$7*IF(ISNUMBER($H2070),N2070,0)+01_指標庫!$H$8*IF(ISNUMBER($AF2070),AQ2070,0)+01_指標庫!$H$9*IF(ISNUMBER($AG2070),AR2070,0)+01_指標庫!$H$10*IF(ISNUMBER($AB2070),AM2070,0)+01_指標庫!$H$11*IF(ISNUMBER($AC2070),AN2070,0)+01_指標庫!$H$12*IF(ISNUMBER($AD2070),AO2070,0)+01_指標庫!$H$13*IF(ISNUMBER($AE2070),AP2070,0)+01_指標庫!$H$14*IF(ISNUMBER($I2070),O2070,0)+01_指標庫!$H$15*IF(ISNUMBER($AH2070),AS2070,0)+01_指標庫!$H$16*IF(ISNUMBER($K2070),P2070,0)+01_指標庫!$H$17*IF(ISNUMBER($AI2070),AT2070,0)+01_指標庫!$H$18*IF(ISNUMBER($AJ2070),AU2070,0)+01_指標庫!$H$19*IF(ISNUMBER($AK2070),AV2070,0)+01_指標庫!$H$20*IF(ISNUMBER($BB2070),BB2070,0)+01_指標庫!$H$21*IF(ISNUMBER($BC2070),BC2070,0))/AW2070,1))</f>
        <v>94.1</v>
      </c>
      <c r="AY2070" s="60"/>
      <c r="AZ2070" s="60"/>
      <c r="BA2070" s="58" t="n">
        <f aca="false">AVERAGE($E2066:$E2070)/AVERAGE($E2061:$E2070)-1</f>
        <v>0.00941636900599252</v>
      </c>
      <c r="BB2070" s="59" t="n">
        <f aca="false">IF(ISNUMBER($BA2070),IF(OR($S2070&lt;=-0.03,$BA2070&lt;-0.003),0,IF(OR($S2070&lt;=-0.02,$BA2070&lt;0.01),50,100)),"")</f>
        <v>50</v>
      </c>
      <c r="BC2070" s="0" t="str">
        <f aca="false">IF(OR(COUNT($AZ2070)=0,COUNT($AZ2069)=0),"",IF(OR($AY2070/$AZ2069-1&lt;=-0.03,$AZ2070/$AZ2069-1&lt;=-0.045,IF(COUNT($AZ2061:$AZ2070)=10,AVERAGE($AZ2066:$AZ2070)/AVERAGE($AZ2061:$AZ2070)-1&lt;-0.01,FALSE())),0,IF(OR($AZ2070/$AZ2069-1&lt;=-0.02,IF(COUNT($AZ2061:$AZ2070)=10,AVERAGE($AZ2066:$AZ2070)/AVERAGE($AZ2061:$AZ2070)-1&lt;0.005,FALSE())),50,100)))</f>
        <v/>
      </c>
    </row>
    <row r="2071" customFormat="false" ht="15" hidden="false" customHeight="true" outlineLevel="0" collapsed="false">
      <c r="A2071" s="47" t="n">
        <v>2067</v>
      </c>
      <c r="B2071" s="48" t="n">
        <v>45559</v>
      </c>
      <c r="C2071" s="47" t="n">
        <v>2024</v>
      </c>
      <c r="D2071" s="49" t="s">
        <v>237</v>
      </c>
      <c r="E2071" s="50" t="n">
        <v>19944.84</v>
      </c>
      <c r="F2071" s="51" t="n">
        <v>0.087516</v>
      </c>
      <c r="G2071" s="51" t="n">
        <v>-0.035334</v>
      </c>
      <c r="H2071" s="52" t="n">
        <v>0.7347</v>
      </c>
      <c r="I2071" s="53" t="n">
        <v>321</v>
      </c>
      <c r="J2071" s="47" t="s">
        <v>235</v>
      </c>
      <c r="K2071" s="54" t="n">
        <v>15.39</v>
      </c>
      <c r="L2071" s="55" t="n">
        <f aca="false">IF(COUNT(F2071)=0,50,IF(F2071&gt;=0,100,IF(F2071&gt;=-0.02,50,0)))</f>
        <v>100</v>
      </c>
      <c r="M2071" s="55" t="n">
        <f aca="false">IF(COUNT(G2071)=0,50,IF(G2071&gt;-0.06,100,IF(G2071&gt;-0.15,50,0)))</f>
        <v>100</v>
      </c>
      <c r="N2071" s="55" t="n">
        <f aca="false">IF(COUNT(H2071)=0,50,IF(H2071&gt;=0.6,100,IF(H2071&gt;=0.4,50,0)))</f>
        <v>100</v>
      </c>
      <c r="O2071" s="55" t="n">
        <f aca="false">IF(COUNT(I2071)=0,50,IF(J2071="proxy_vix",50,IF(I2071&lt;350,100,IF(I2071&lt;=450,50,0))))</f>
        <v>100</v>
      </c>
      <c r="P2071" s="55" t="n">
        <f aca="false">IF(COUNT(K2071)=0,50,IF(K2071&lt;20,100,IF(K2071&lt;=25,50,0)))</f>
        <v>100</v>
      </c>
      <c r="Q2071" s="54"/>
      <c r="R2071" s="47"/>
      <c r="S2071" s="51" t="n">
        <f aca="false">$E2071/$E2070-1</f>
        <v>0.00466648532656322</v>
      </c>
      <c r="T2071" s="56" t="n">
        <f aca="false">$K2071/$K2070-1</f>
        <v>-0.0314663310258024</v>
      </c>
      <c r="V2071" s="57"/>
      <c r="W2071" s="57"/>
      <c r="Y2071" s="1" t="str">
        <f aca="false">IF(AX2071&gt;=70,"EASY",IF(AX2071&gt;40,"UNCERTAIN","HARD"))</f>
        <v>EASY</v>
      </c>
      <c r="AA2071" s="58" t="n">
        <f aca="false">IF($A2071&lt;200,"",AVERAGE($E2022:$E2071)/AVERAGE($E1872:$E2071)-1)</f>
        <v>0.0481825419722932</v>
      </c>
      <c r="AB2071" s="59" t="n">
        <f aca="false">LOOKUP($B2071,07_L1政策步階!$A$4:$A$14,07_L1政策步階!$C$4:$C$14)</f>
        <v>1</v>
      </c>
      <c r="AC2071" s="57"/>
      <c r="AD2071" s="57"/>
      <c r="AE2071" s="57"/>
      <c r="AF2071" s="57"/>
      <c r="AG2071" s="57"/>
      <c r="AH2071" s="57"/>
      <c r="AI2071" s="57"/>
      <c r="AJ2071" s="57"/>
      <c r="AK2071" s="57"/>
      <c r="AL2071" s="59" t="n">
        <f aca="false">IF(ISNUMBER($AA2071),IF($AA2071&gt;=0.005,100,IF($AA2071&gt;=-0.015,50,0)),"")</f>
        <v>100</v>
      </c>
      <c r="AM2071" s="59" t="n">
        <f aca="false">IF(ISNUMBER($AB2071),IF($AB2071=1,100,IF($AB2071=0,50,0)),"")</f>
        <v>100</v>
      </c>
      <c r="AN2071" s="0" t="str">
        <f aca="false">IF(ISNUMBER($AC2071),IF($AC2071&gt;=0.001,100,IF($AC2071&gt;=-0.003,50,0)),"")</f>
        <v/>
      </c>
      <c r="AO2071" s="0" t="str">
        <f aca="false">IF(ISNUMBER($AD2071),IF($AD2071&gt;=0.04,100,IF($AD2071&gt;=0,50,0)),"")</f>
        <v/>
      </c>
      <c r="AP2071" s="0" t="str">
        <f aca="false">IF(ISNUMBER($AE2071),IF($AE2071&gt;=25,100,IF($AE2071&gt;=-75,50,0)),"")</f>
        <v/>
      </c>
      <c r="AQ2071" s="0" t="str">
        <f aca="false">IF(ISNUMBER($AF2071),IF($AF2071&gt;0,100,IF($AF2071&gt;=-50,50,0)),"")</f>
        <v/>
      </c>
      <c r="AR2071" s="0" t="str">
        <f aca="false">IF(ISNUMBER($AG2071),IF($AG2071=1,100,IF($AG2071=0,50,0)),"")</f>
        <v/>
      </c>
      <c r="AS2071" s="0" t="str">
        <f aca="false">IF(ISNUMBER($AH2071),IF($AH2071&lt;0,100,IF($AH2071&lt;=20,50,0)),"")</f>
        <v/>
      </c>
      <c r="AT2071" s="0" t="str">
        <f aca="false">IF(ISNUMBER($AI2071),IF($AI2071&lt;0.95,100,IF($AI2071&lt;=1,50,0)),"")</f>
        <v/>
      </c>
      <c r="AU2071" s="0" t="str">
        <f aca="false">IF(ISNUMBER($AJ2071),IF($AJ2071&lt;30,0,IF($AJ2071&lt;40,50,IF($AJ2071&lt;=90,100,50))),"")</f>
        <v/>
      </c>
      <c r="AV2071" s="0" t="str">
        <f aca="false">IF(ISNUMBER($AK2071),IF($AK2071&gt;-0.2,100,IF($AK2071&gt;=-0.4,50,0)),"")</f>
        <v/>
      </c>
      <c r="AW2071" s="59" t="n">
        <f aca="false">01_指標庫!$H$4*ISNUMBER($F2071)+01_指標庫!$H$5*ISNUMBER($AA2071)+01_指標庫!$H$6*ISNUMBER($G2071)+01_指標庫!$H$7*ISNUMBER($H2071)+01_指標庫!$H$8*ISNUMBER($AF2071)+01_指標庫!$H$9*ISNUMBER($AG2071)+01_指標庫!$H$10*ISNUMBER($AB2071)+01_指標庫!$H$11*ISNUMBER($AC2071)+01_指標庫!$H$12*ISNUMBER($AD2071)+01_指標庫!$H$13*ISNUMBER($AE2071)+01_指標庫!$H$14*ISNUMBER($I2071)+01_指標庫!$H$15*ISNUMBER($AH2071)+01_指標庫!$H$16*ISNUMBER($K2071)+01_指標庫!$H$17*ISNUMBER($AI2071)+01_指標庫!$H$18*ISNUMBER($AJ2071)+01_指標庫!$H$19*ISNUMBER($AK2071)+01_指標庫!$H$20*ISNUMBER($BB2071)+01_指標庫!$H$21*ISNUMBER($BC2071)</f>
        <v>51</v>
      </c>
      <c r="AX2071" s="59" t="n">
        <f aca="false">IF(AW2071=0,50,ROUND((01_指標庫!$H$4*IF(ISNUMBER($F2071),L2071,0)+01_指標庫!$H$5*IF(ISNUMBER($AA2071),AL2071,0)+01_指標庫!$H$6*IF(ISNUMBER($G2071),M2071,0)+01_指標庫!$H$7*IF(ISNUMBER($H2071),N2071,0)+01_指標庫!$H$8*IF(ISNUMBER($AF2071),AQ2071,0)+01_指標庫!$H$9*IF(ISNUMBER($AG2071),AR2071,0)+01_指標庫!$H$10*IF(ISNUMBER($AB2071),AM2071,0)+01_指標庫!$H$11*IF(ISNUMBER($AC2071),AN2071,0)+01_指標庫!$H$12*IF(ISNUMBER($AD2071),AO2071,0)+01_指標庫!$H$13*IF(ISNUMBER($AE2071),AP2071,0)+01_指標庫!$H$14*IF(ISNUMBER($I2071),O2071,0)+01_指標庫!$H$15*IF(ISNUMBER($AH2071),AS2071,0)+01_指標庫!$H$16*IF(ISNUMBER($K2071),P2071,0)+01_指標庫!$H$17*IF(ISNUMBER($AI2071),AT2071,0)+01_指標庫!$H$18*IF(ISNUMBER($AJ2071),AU2071,0)+01_指標庫!$H$19*IF(ISNUMBER($AK2071),AV2071,0)+01_指標庫!$H$20*IF(ISNUMBER($BB2071),BB2071,0)+01_指標庫!$H$21*IF(ISNUMBER($BC2071),BC2071,0))/AW2071,1))</f>
        <v>94.1</v>
      </c>
      <c r="AY2071" s="60"/>
      <c r="AZ2071" s="60"/>
      <c r="BA2071" s="58" t="n">
        <f aca="false">AVERAGE($E2067:$E2071)/AVERAGE($E2062:$E2071)-1</f>
        <v>0.00889888100438774</v>
      </c>
      <c r="BB2071" s="59" t="n">
        <f aca="false">IF(ISNUMBER($BA2071),IF(OR($S2071&lt;=-0.03,$BA2071&lt;-0.003),0,IF(OR($S2071&lt;=-0.02,$BA2071&lt;0.01),50,100)),"")</f>
        <v>50</v>
      </c>
      <c r="BC2071" s="0" t="str">
        <f aca="false">IF(OR(COUNT($AZ2071)=0,COUNT($AZ2070)=0),"",IF(OR($AY2071/$AZ2070-1&lt;=-0.03,$AZ2071/$AZ2070-1&lt;=-0.045,IF(COUNT($AZ2062:$AZ2071)=10,AVERAGE($AZ2067:$AZ2071)/AVERAGE($AZ2062:$AZ2071)-1&lt;-0.01,FALSE())),0,IF(OR($AZ2071/$AZ2070-1&lt;=-0.02,IF(COUNT($AZ2062:$AZ2071)=10,AVERAGE($AZ2067:$AZ2071)/AVERAGE($AZ2062:$AZ2071)-1&lt;0.005,FALSE())),50,100)))</f>
        <v/>
      </c>
    </row>
    <row r="2072" customFormat="false" ht="15" hidden="false" customHeight="true" outlineLevel="0" collapsed="false">
      <c r="A2072" s="47" t="n">
        <v>2068</v>
      </c>
      <c r="B2072" s="48" t="n">
        <v>45560</v>
      </c>
      <c r="C2072" s="47" t="n">
        <v>2024</v>
      </c>
      <c r="D2072" s="49" t="s">
        <v>238</v>
      </c>
      <c r="E2072" s="50" t="n">
        <v>19972.61</v>
      </c>
      <c r="F2072" s="51" t="n">
        <v>0.087859</v>
      </c>
      <c r="G2072" s="51" t="n">
        <v>-0.033991</v>
      </c>
      <c r="H2072" s="52" t="n">
        <v>0.7551</v>
      </c>
      <c r="I2072" s="53" t="n">
        <v>319</v>
      </c>
      <c r="J2072" s="47" t="s">
        <v>235</v>
      </c>
      <c r="K2072" s="54" t="n">
        <v>15.41</v>
      </c>
      <c r="L2072" s="55" t="n">
        <f aca="false">IF(COUNT(F2072)=0,50,IF(F2072&gt;=0,100,IF(F2072&gt;=-0.02,50,0)))</f>
        <v>100</v>
      </c>
      <c r="M2072" s="55" t="n">
        <f aca="false">IF(COUNT(G2072)=0,50,IF(G2072&gt;-0.06,100,IF(G2072&gt;-0.15,50,0)))</f>
        <v>100</v>
      </c>
      <c r="N2072" s="55" t="n">
        <f aca="false">IF(COUNT(H2072)=0,50,IF(H2072&gt;=0.6,100,IF(H2072&gt;=0.4,50,0)))</f>
        <v>100</v>
      </c>
      <c r="O2072" s="55" t="n">
        <f aca="false">IF(COUNT(I2072)=0,50,IF(J2072="proxy_vix",50,IF(I2072&lt;350,100,IF(I2072&lt;=450,50,0))))</f>
        <v>100</v>
      </c>
      <c r="P2072" s="55" t="n">
        <f aca="false">IF(COUNT(K2072)=0,50,IF(K2072&lt;20,100,IF(K2072&lt;=25,50,0)))</f>
        <v>100</v>
      </c>
      <c r="Q2072" s="54"/>
      <c r="R2072" s="47"/>
      <c r="S2072" s="51" t="n">
        <f aca="false">$E2072/$E2071-1</f>
        <v>0.00139234007392397</v>
      </c>
      <c r="T2072" s="56" t="n">
        <f aca="false">$K2072/$K2071-1</f>
        <v>0.00129954515919417</v>
      </c>
      <c r="V2072" s="57"/>
      <c r="W2072" s="57"/>
      <c r="Y2072" s="1" t="str">
        <f aca="false">IF(AX2072&gt;=70,"EASY",IF(AX2072&gt;40,"UNCERTAIN","HARD"))</f>
        <v>EASY</v>
      </c>
      <c r="AA2072" s="58" t="n">
        <f aca="false">IF($A2072&lt;200,"",AVERAGE($E2023:$E2072)/AVERAGE($E1873:$E2072)-1)</f>
        <v>0.0465908682774017</v>
      </c>
      <c r="AB2072" s="59" t="n">
        <f aca="false">LOOKUP($B2072,07_L1政策步階!$A$4:$A$14,07_L1政策步階!$C$4:$C$14)</f>
        <v>1</v>
      </c>
      <c r="AC2072" s="57"/>
      <c r="AD2072" s="57"/>
      <c r="AE2072" s="57"/>
      <c r="AF2072" s="57"/>
      <c r="AG2072" s="57"/>
      <c r="AH2072" s="57"/>
      <c r="AI2072" s="57"/>
      <c r="AJ2072" s="57"/>
      <c r="AK2072" s="57"/>
      <c r="AL2072" s="59" t="n">
        <f aca="false">IF(ISNUMBER($AA2072),IF($AA2072&gt;=0.005,100,IF($AA2072&gt;=-0.015,50,0)),"")</f>
        <v>100</v>
      </c>
      <c r="AM2072" s="59" t="n">
        <f aca="false">IF(ISNUMBER($AB2072),IF($AB2072=1,100,IF($AB2072=0,50,0)),"")</f>
        <v>100</v>
      </c>
      <c r="AN2072" s="0" t="str">
        <f aca="false">IF(ISNUMBER($AC2072),IF($AC2072&gt;=0.001,100,IF($AC2072&gt;=-0.003,50,0)),"")</f>
        <v/>
      </c>
      <c r="AO2072" s="0" t="str">
        <f aca="false">IF(ISNUMBER($AD2072),IF($AD2072&gt;=0.04,100,IF($AD2072&gt;=0,50,0)),"")</f>
        <v/>
      </c>
      <c r="AP2072" s="0" t="str">
        <f aca="false">IF(ISNUMBER($AE2072),IF($AE2072&gt;=25,100,IF($AE2072&gt;=-75,50,0)),"")</f>
        <v/>
      </c>
      <c r="AQ2072" s="0" t="str">
        <f aca="false">IF(ISNUMBER($AF2072),IF($AF2072&gt;0,100,IF($AF2072&gt;=-50,50,0)),"")</f>
        <v/>
      </c>
      <c r="AR2072" s="0" t="str">
        <f aca="false">IF(ISNUMBER($AG2072),IF($AG2072=1,100,IF($AG2072=0,50,0)),"")</f>
        <v/>
      </c>
      <c r="AS2072" s="0" t="str">
        <f aca="false">IF(ISNUMBER($AH2072),IF($AH2072&lt;0,100,IF($AH2072&lt;=20,50,0)),"")</f>
        <v/>
      </c>
      <c r="AT2072" s="0" t="str">
        <f aca="false">IF(ISNUMBER($AI2072),IF($AI2072&lt;0.95,100,IF($AI2072&lt;=1,50,0)),"")</f>
        <v/>
      </c>
      <c r="AU2072" s="0" t="str">
        <f aca="false">IF(ISNUMBER($AJ2072),IF($AJ2072&lt;30,0,IF($AJ2072&lt;40,50,IF($AJ2072&lt;=90,100,50))),"")</f>
        <v/>
      </c>
      <c r="AV2072" s="0" t="str">
        <f aca="false">IF(ISNUMBER($AK2072),IF($AK2072&gt;-0.2,100,IF($AK2072&gt;=-0.4,50,0)),"")</f>
        <v/>
      </c>
      <c r="AW2072" s="59" t="n">
        <f aca="false">01_指標庫!$H$4*ISNUMBER($F2072)+01_指標庫!$H$5*ISNUMBER($AA2072)+01_指標庫!$H$6*ISNUMBER($G2072)+01_指標庫!$H$7*ISNUMBER($H2072)+01_指標庫!$H$8*ISNUMBER($AF2072)+01_指標庫!$H$9*ISNUMBER($AG2072)+01_指標庫!$H$10*ISNUMBER($AB2072)+01_指標庫!$H$11*ISNUMBER($AC2072)+01_指標庫!$H$12*ISNUMBER($AD2072)+01_指標庫!$H$13*ISNUMBER($AE2072)+01_指標庫!$H$14*ISNUMBER($I2072)+01_指標庫!$H$15*ISNUMBER($AH2072)+01_指標庫!$H$16*ISNUMBER($K2072)+01_指標庫!$H$17*ISNUMBER($AI2072)+01_指標庫!$H$18*ISNUMBER($AJ2072)+01_指標庫!$H$19*ISNUMBER($AK2072)+01_指標庫!$H$20*ISNUMBER($BB2072)+01_指標庫!$H$21*ISNUMBER($BC2072)</f>
        <v>51</v>
      </c>
      <c r="AX2072" s="59" t="n">
        <f aca="false">IF(AW2072=0,50,ROUND((01_指標庫!$H$4*IF(ISNUMBER($F2072),L2072,0)+01_指標庫!$H$5*IF(ISNUMBER($AA2072),AL2072,0)+01_指標庫!$H$6*IF(ISNUMBER($G2072),M2072,0)+01_指標庫!$H$7*IF(ISNUMBER($H2072),N2072,0)+01_指標庫!$H$8*IF(ISNUMBER($AF2072),AQ2072,0)+01_指標庫!$H$9*IF(ISNUMBER($AG2072),AR2072,0)+01_指標庫!$H$10*IF(ISNUMBER($AB2072),AM2072,0)+01_指標庫!$H$11*IF(ISNUMBER($AC2072),AN2072,0)+01_指標庫!$H$12*IF(ISNUMBER($AD2072),AO2072,0)+01_指標庫!$H$13*IF(ISNUMBER($AE2072),AP2072,0)+01_指標庫!$H$14*IF(ISNUMBER($I2072),O2072,0)+01_指標庫!$H$15*IF(ISNUMBER($AH2072),AS2072,0)+01_指標庫!$H$16*IF(ISNUMBER($K2072),P2072,0)+01_指標庫!$H$17*IF(ISNUMBER($AI2072),AT2072,0)+01_指標庫!$H$18*IF(ISNUMBER($AJ2072),AU2072,0)+01_指標庫!$H$19*IF(ISNUMBER($AK2072),AV2072,0)+01_指標庫!$H$20*IF(ISNUMBER($BB2072),BB2072,0)+01_指標庫!$H$21*IF(ISNUMBER($BC2072),BC2072,0))/AW2072,1))</f>
        <v>100</v>
      </c>
      <c r="AY2072" s="60"/>
      <c r="AZ2072" s="60"/>
      <c r="BA2072" s="58" t="n">
        <f aca="false">AVERAGE($E2068:$E2072)/AVERAGE($E2063:$E2072)-1</f>
        <v>0.0115161104756125</v>
      </c>
      <c r="BB2072" s="59" t="n">
        <f aca="false">IF(ISNUMBER($BA2072),IF(OR($S2072&lt;=-0.03,$BA2072&lt;-0.003),0,IF(OR($S2072&lt;=-0.02,$BA2072&lt;0.01),50,100)),"")</f>
        <v>100</v>
      </c>
      <c r="BC2072" s="0" t="str">
        <f aca="false">IF(OR(COUNT($AZ2072)=0,COUNT($AZ2071)=0),"",IF(OR($AY2072/$AZ2071-1&lt;=-0.03,$AZ2072/$AZ2071-1&lt;=-0.045,IF(COUNT($AZ2063:$AZ2072)=10,AVERAGE($AZ2068:$AZ2072)/AVERAGE($AZ2063:$AZ2072)-1&lt;-0.01,FALSE())),0,IF(OR($AZ2072/$AZ2071-1&lt;=-0.02,IF(COUNT($AZ2063:$AZ2072)=10,AVERAGE($AZ2068:$AZ2072)/AVERAGE($AZ2063:$AZ2072)-1&lt;0.005,FALSE())),50,100)))</f>
        <v/>
      </c>
    </row>
    <row r="2073" customFormat="false" ht="15" hidden="false" customHeight="true" outlineLevel="0" collapsed="false">
      <c r="A2073" s="47" t="n">
        <v>2069</v>
      </c>
      <c r="B2073" s="48" t="n">
        <v>45561</v>
      </c>
      <c r="C2073" s="47" t="n">
        <v>2024</v>
      </c>
      <c r="D2073" s="49" t="s">
        <v>239</v>
      </c>
      <c r="E2073" s="50" t="n">
        <v>20115.54</v>
      </c>
      <c r="F2073" s="51" t="n">
        <v>0.094442</v>
      </c>
      <c r="G2073" s="51" t="n">
        <v>-0.027078</v>
      </c>
      <c r="H2073" s="52" t="n">
        <v>0.7959</v>
      </c>
      <c r="I2073" s="53" t="n">
        <v>314</v>
      </c>
      <c r="J2073" s="47" t="s">
        <v>235</v>
      </c>
      <c r="K2073" s="54" t="n">
        <v>15.37</v>
      </c>
      <c r="L2073" s="55" t="n">
        <f aca="false">IF(COUNT(F2073)=0,50,IF(F2073&gt;=0,100,IF(F2073&gt;=-0.02,50,0)))</f>
        <v>100</v>
      </c>
      <c r="M2073" s="55" t="n">
        <f aca="false">IF(COUNT(G2073)=0,50,IF(G2073&gt;-0.06,100,IF(G2073&gt;-0.15,50,0)))</f>
        <v>100</v>
      </c>
      <c r="N2073" s="55" t="n">
        <f aca="false">IF(COUNT(H2073)=0,50,IF(H2073&gt;=0.6,100,IF(H2073&gt;=0.4,50,0)))</f>
        <v>100</v>
      </c>
      <c r="O2073" s="55" t="n">
        <f aca="false">IF(COUNT(I2073)=0,50,IF(J2073="proxy_vix",50,IF(I2073&lt;350,100,IF(I2073&lt;=450,50,0))))</f>
        <v>100</v>
      </c>
      <c r="P2073" s="55" t="n">
        <f aca="false">IF(COUNT(K2073)=0,50,IF(K2073&lt;20,100,IF(K2073&lt;=25,50,0)))</f>
        <v>100</v>
      </c>
      <c r="Q2073" s="54"/>
      <c r="R2073" s="47"/>
      <c r="S2073" s="51" t="n">
        <f aca="false">$E2073/$E2072-1</f>
        <v>0.00715630055360816</v>
      </c>
      <c r="T2073" s="56" t="n">
        <f aca="false">$K2073/$K2072-1</f>
        <v>-0.00259571706683981</v>
      </c>
      <c r="V2073" s="57"/>
      <c r="W2073" s="57"/>
      <c r="Y2073" s="1" t="str">
        <f aca="false">IF(AX2073&gt;=70,"EASY",IF(AX2073&gt;40,"UNCERTAIN","HARD"))</f>
        <v>EASY</v>
      </c>
      <c r="AA2073" s="58" t="n">
        <f aca="false">IF($A2073&lt;200,"",AVERAGE($E2024:$E2073)/AVERAGE($E1874:$E2073)-1)</f>
        <v>0.0457875232920131</v>
      </c>
      <c r="AB2073" s="59" t="n">
        <f aca="false">LOOKUP($B2073,07_L1政策步階!$A$4:$A$14,07_L1政策步階!$C$4:$C$14)</f>
        <v>1</v>
      </c>
      <c r="AC2073" s="57"/>
      <c r="AD2073" s="57"/>
      <c r="AE2073" s="57"/>
      <c r="AF2073" s="57"/>
      <c r="AG2073" s="57"/>
      <c r="AH2073" s="57"/>
      <c r="AI2073" s="57"/>
      <c r="AJ2073" s="57"/>
      <c r="AK2073" s="57"/>
      <c r="AL2073" s="59" t="n">
        <f aca="false">IF(ISNUMBER($AA2073),IF($AA2073&gt;=0.005,100,IF($AA2073&gt;=-0.015,50,0)),"")</f>
        <v>100</v>
      </c>
      <c r="AM2073" s="59" t="n">
        <f aca="false">IF(ISNUMBER($AB2073),IF($AB2073=1,100,IF($AB2073=0,50,0)),"")</f>
        <v>100</v>
      </c>
      <c r="AN2073" s="0" t="str">
        <f aca="false">IF(ISNUMBER($AC2073),IF($AC2073&gt;=0.001,100,IF($AC2073&gt;=-0.003,50,0)),"")</f>
        <v/>
      </c>
      <c r="AO2073" s="0" t="str">
        <f aca="false">IF(ISNUMBER($AD2073),IF($AD2073&gt;=0.04,100,IF($AD2073&gt;=0,50,0)),"")</f>
        <v/>
      </c>
      <c r="AP2073" s="0" t="str">
        <f aca="false">IF(ISNUMBER($AE2073),IF($AE2073&gt;=25,100,IF($AE2073&gt;=-75,50,0)),"")</f>
        <v/>
      </c>
      <c r="AQ2073" s="0" t="str">
        <f aca="false">IF(ISNUMBER($AF2073),IF($AF2073&gt;0,100,IF($AF2073&gt;=-50,50,0)),"")</f>
        <v/>
      </c>
      <c r="AR2073" s="0" t="str">
        <f aca="false">IF(ISNUMBER($AG2073),IF($AG2073=1,100,IF($AG2073=0,50,0)),"")</f>
        <v/>
      </c>
      <c r="AS2073" s="0" t="str">
        <f aca="false">IF(ISNUMBER($AH2073),IF($AH2073&lt;0,100,IF($AH2073&lt;=20,50,0)),"")</f>
        <v/>
      </c>
      <c r="AT2073" s="0" t="str">
        <f aca="false">IF(ISNUMBER($AI2073),IF($AI2073&lt;0.95,100,IF($AI2073&lt;=1,50,0)),"")</f>
        <v/>
      </c>
      <c r="AU2073" s="0" t="str">
        <f aca="false">IF(ISNUMBER($AJ2073),IF($AJ2073&lt;30,0,IF($AJ2073&lt;40,50,IF($AJ2073&lt;=90,100,50))),"")</f>
        <v/>
      </c>
      <c r="AV2073" s="0" t="str">
        <f aca="false">IF(ISNUMBER($AK2073),IF($AK2073&gt;-0.2,100,IF($AK2073&gt;=-0.4,50,0)),"")</f>
        <v/>
      </c>
      <c r="AW2073" s="59" t="n">
        <f aca="false">01_指標庫!$H$4*ISNUMBER($F2073)+01_指標庫!$H$5*ISNUMBER($AA2073)+01_指標庫!$H$6*ISNUMBER($G2073)+01_指標庫!$H$7*ISNUMBER($H2073)+01_指標庫!$H$8*ISNUMBER($AF2073)+01_指標庫!$H$9*ISNUMBER($AG2073)+01_指標庫!$H$10*ISNUMBER($AB2073)+01_指標庫!$H$11*ISNUMBER($AC2073)+01_指標庫!$H$12*ISNUMBER($AD2073)+01_指標庫!$H$13*ISNUMBER($AE2073)+01_指標庫!$H$14*ISNUMBER($I2073)+01_指標庫!$H$15*ISNUMBER($AH2073)+01_指標庫!$H$16*ISNUMBER($K2073)+01_指標庫!$H$17*ISNUMBER($AI2073)+01_指標庫!$H$18*ISNUMBER($AJ2073)+01_指標庫!$H$19*ISNUMBER($AK2073)+01_指標庫!$H$20*ISNUMBER($BB2073)+01_指標庫!$H$21*ISNUMBER($BC2073)</f>
        <v>51</v>
      </c>
      <c r="AX2073" s="59" t="n">
        <f aca="false">IF(AW2073=0,50,ROUND((01_指標庫!$H$4*IF(ISNUMBER($F2073),L2073,0)+01_指標庫!$H$5*IF(ISNUMBER($AA2073),AL2073,0)+01_指標庫!$H$6*IF(ISNUMBER($G2073),M2073,0)+01_指標庫!$H$7*IF(ISNUMBER($H2073),N2073,0)+01_指標庫!$H$8*IF(ISNUMBER($AF2073),AQ2073,0)+01_指標庫!$H$9*IF(ISNUMBER($AG2073),AR2073,0)+01_指標庫!$H$10*IF(ISNUMBER($AB2073),AM2073,0)+01_指標庫!$H$11*IF(ISNUMBER($AC2073),AN2073,0)+01_指標庫!$H$12*IF(ISNUMBER($AD2073),AO2073,0)+01_指標庫!$H$13*IF(ISNUMBER($AE2073),AP2073,0)+01_指標庫!$H$14*IF(ISNUMBER($I2073),O2073,0)+01_指標庫!$H$15*IF(ISNUMBER($AH2073),AS2073,0)+01_指標庫!$H$16*IF(ISNUMBER($K2073),P2073,0)+01_指標庫!$H$17*IF(ISNUMBER($AI2073),AT2073,0)+01_指標庫!$H$18*IF(ISNUMBER($AJ2073),AU2073,0)+01_指標庫!$H$19*IF(ISNUMBER($AK2073),AV2073,0)+01_指標庫!$H$20*IF(ISNUMBER($BB2073),BB2073,0)+01_指標庫!$H$21*IF(ISNUMBER($BC2073),BC2073,0))/AW2073,1))</f>
        <v>100</v>
      </c>
      <c r="AY2073" s="60"/>
      <c r="AZ2073" s="60"/>
      <c r="BA2073" s="58" t="n">
        <f aca="false">AVERAGE($E2069:$E2073)/AVERAGE($E2064:$E2073)-1</f>
        <v>0.0107605268034623</v>
      </c>
      <c r="BB2073" s="59" t="n">
        <f aca="false">IF(ISNUMBER($BA2073),IF(OR($S2073&lt;=-0.03,$BA2073&lt;-0.003),0,IF(OR($S2073&lt;=-0.02,$BA2073&lt;0.01),50,100)),"")</f>
        <v>100</v>
      </c>
      <c r="BC2073" s="0" t="str">
        <f aca="false">IF(OR(COUNT($AZ2073)=0,COUNT($AZ2072)=0),"",IF(OR($AY2073/$AZ2072-1&lt;=-0.03,$AZ2073/$AZ2072-1&lt;=-0.045,IF(COUNT($AZ2064:$AZ2073)=10,AVERAGE($AZ2069:$AZ2073)/AVERAGE($AZ2064:$AZ2073)-1&lt;-0.01,FALSE())),0,IF(OR($AZ2073/$AZ2072-1&lt;=-0.02,IF(COUNT($AZ2064:$AZ2073)=10,AVERAGE($AZ2069:$AZ2073)/AVERAGE($AZ2064:$AZ2073)-1&lt;0.005,FALSE())),50,100)))</f>
        <v/>
      </c>
    </row>
    <row r="2074" customFormat="false" ht="15" hidden="false" customHeight="true" outlineLevel="0" collapsed="false">
      <c r="A2074" s="47" t="n">
        <v>2070</v>
      </c>
      <c r="B2074" s="48" t="n">
        <v>45562</v>
      </c>
      <c r="C2074" s="47" t="n">
        <v>2024</v>
      </c>
      <c r="D2074" s="49" t="s">
        <v>234</v>
      </c>
      <c r="E2074" s="50" t="n">
        <v>20008.62</v>
      </c>
      <c r="F2074" s="51" t="n">
        <v>0.087505</v>
      </c>
      <c r="G2074" s="51" t="n">
        <v>-0.032249</v>
      </c>
      <c r="H2074" s="52" t="n">
        <v>0.7959</v>
      </c>
      <c r="I2074" s="53" t="n">
        <v>314</v>
      </c>
      <c r="J2074" s="47" t="s">
        <v>235</v>
      </c>
      <c r="K2074" s="54" t="n">
        <v>16.96</v>
      </c>
      <c r="L2074" s="55" t="n">
        <f aca="false">IF(COUNT(F2074)=0,50,IF(F2074&gt;=0,100,IF(F2074&gt;=-0.02,50,0)))</f>
        <v>100</v>
      </c>
      <c r="M2074" s="55" t="n">
        <f aca="false">IF(COUNT(G2074)=0,50,IF(G2074&gt;-0.06,100,IF(G2074&gt;-0.15,50,0)))</f>
        <v>100</v>
      </c>
      <c r="N2074" s="55" t="n">
        <f aca="false">IF(COUNT(H2074)=0,50,IF(H2074&gt;=0.6,100,IF(H2074&gt;=0.4,50,0)))</f>
        <v>100</v>
      </c>
      <c r="O2074" s="55" t="n">
        <f aca="false">IF(COUNT(I2074)=0,50,IF(J2074="proxy_vix",50,IF(I2074&lt;350,100,IF(I2074&lt;=450,50,0))))</f>
        <v>100</v>
      </c>
      <c r="P2074" s="55" t="n">
        <f aca="false">IF(COUNT(K2074)=0,50,IF(K2074&lt;20,100,IF(K2074&lt;=25,50,0)))</f>
        <v>100</v>
      </c>
      <c r="Q2074" s="54"/>
      <c r="R2074" s="47"/>
      <c r="S2074" s="51" t="n">
        <f aca="false">$E2074/$E2073-1</f>
        <v>-0.0053152935491666</v>
      </c>
      <c r="T2074" s="56" t="n">
        <f aca="false">$K2074/$K2073-1</f>
        <v>0.103448275862069</v>
      </c>
      <c r="V2074" s="57"/>
      <c r="W2074" s="57"/>
      <c r="Y2074" s="1" t="str">
        <f aca="false">IF(AX2074&gt;=70,"EASY",IF(AX2074&gt;40,"UNCERTAIN","HARD"))</f>
        <v>EASY</v>
      </c>
      <c r="AA2074" s="58" t="n">
        <f aca="false">IF($A2074&lt;200,"",AVERAGE($E2025:$E2074)/AVERAGE($E1875:$E2074)-1)</f>
        <v>0.0450412288626296</v>
      </c>
      <c r="AB2074" s="59" t="n">
        <f aca="false">LOOKUP($B2074,07_L1政策步階!$A$4:$A$14,07_L1政策步階!$C$4:$C$14)</f>
        <v>1</v>
      </c>
      <c r="AC2074" s="57"/>
      <c r="AD2074" s="57"/>
      <c r="AE2074" s="57"/>
      <c r="AF2074" s="57"/>
      <c r="AG2074" s="57"/>
      <c r="AH2074" s="57"/>
      <c r="AI2074" s="57"/>
      <c r="AJ2074" s="57"/>
      <c r="AK2074" s="57"/>
      <c r="AL2074" s="59" t="n">
        <f aca="false">IF(ISNUMBER($AA2074),IF($AA2074&gt;=0.005,100,IF($AA2074&gt;=-0.015,50,0)),"")</f>
        <v>100</v>
      </c>
      <c r="AM2074" s="59" t="n">
        <f aca="false">IF(ISNUMBER($AB2074),IF($AB2074=1,100,IF($AB2074=0,50,0)),"")</f>
        <v>100</v>
      </c>
      <c r="AN2074" s="0" t="str">
        <f aca="false">IF(ISNUMBER($AC2074),IF($AC2074&gt;=0.001,100,IF($AC2074&gt;=-0.003,50,0)),"")</f>
        <v/>
      </c>
      <c r="AO2074" s="0" t="str">
        <f aca="false">IF(ISNUMBER($AD2074),IF($AD2074&gt;=0.04,100,IF($AD2074&gt;=0,50,0)),"")</f>
        <v/>
      </c>
      <c r="AP2074" s="0" t="str">
        <f aca="false">IF(ISNUMBER($AE2074),IF($AE2074&gt;=25,100,IF($AE2074&gt;=-75,50,0)),"")</f>
        <v/>
      </c>
      <c r="AQ2074" s="0" t="str">
        <f aca="false">IF(ISNUMBER($AF2074),IF($AF2074&gt;0,100,IF($AF2074&gt;=-50,50,0)),"")</f>
        <v/>
      </c>
      <c r="AR2074" s="0" t="str">
        <f aca="false">IF(ISNUMBER($AG2074),IF($AG2074=1,100,IF($AG2074=0,50,0)),"")</f>
        <v/>
      </c>
      <c r="AS2074" s="0" t="str">
        <f aca="false">IF(ISNUMBER($AH2074),IF($AH2074&lt;0,100,IF($AH2074&lt;=20,50,0)),"")</f>
        <v/>
      </c>
      <c r="AT2074" s="0" t="str">
        <f aca="false">IF(ISNUMBER($AI2074),IF($AI2074&lt;0.95,100,IF($AI2074&lt;=1,50,0)),"")</f>
        <v/>
      </c>
      <c r="AU2074" s="0" t="str">
        <f aca="false">IF(ISNUMBER($AJ2074),IF($AJ2074&lt;30,0,IF($AJ2074&lt;40,50,IF($AJ2074&lt;=90,100,50))),"")</f>
        <v/>
      </c>
      <c r="AV2074" s="0" t="str">
        <f aca="false">IF(ISNUMBER($AK2074),IF($AK2074&gt;-0.2,100,IF($AK2074&gt;=-0.4,50,0)),"")</f>
        <v/>
      </c>
      <c r="AW2074" s="59" t="n">
        <f aca="false">01_指標庫!$H$4*ISNUMBER($F2074)+01_指標庫!$H$5*ISNUMBER($AA2074)+01_指標庫!$H$6*ISNUMBER($G2074)+01_指標庫!$H$7*ISNUMBER($H2074)+01_指標庫!$H$8*ISNUMBER($AF2074)+01_指標庫!$H$9*ISNUMBER($AG2074)+01_指標庫!$H$10*ISNUMBER($AB2074)+01_指標庫!$H$11*ISNUMBER($AC2074)+01_指標庫!$H$12*ISNUMBER($AD2074)+01_指標庫!$H$13*ISNUMBER($AE2074)+01_指標庫!$H$14*ISNUMBER($I2074)+01_指標庫!$H$15*ISNUMBER($AH2074)+01_指標庫!$H$16*ISNUMBER($K2074)+01_指標庫!$H$17*ISNUMBER($AI2074)+01_指標庫!$H$18*ISNUMBER($AJ2074)+01_指標庫!$H$19*ISNUMBER($AK2074)+01_指標庫!$H$20*ISNUMBER($BB2074)+01_指標庫!$H$21*ISNUMBER($BC2074)</f>
        <v>51</v>
      </c>
      <c r="AX2074" s="59" t="n">
        <f aca="false">IF(AW2074=0,50,ROUND((01_指標庫!$H$4*IF(ISNUMBER($F2074),L2074,0)+01_指標庫!$H$5*IF(ISNUMBER($AA2074),AL2074,0)+01_指標庫!$H$6*IF(ISNUMBER($G2074),M2074,0)+01_指標庫!$H$7*IF(ISNUMBER($H2074),N2074,0)+01_指標庫!$H$8*IF(ISNUMBER($AF2074),AQ2074,0)+01_指標庫!$H$9*IF(ISNUMBER($AG2074),AR2074,0)+01_指標庫!$H$10*IF(ISNUMBER($AB2074),AM2074,0)+01_指標庫!$H$11*IF(ISNUMBER($AC2074),AN2074,0)+01_指標庫!$H$12*IF(ISNUMBER($AD2074),AO2074,0)+01_指標庫!$H$13*IF(ISNUMBER($AE2074),AP2074,0)+01_指標庫!$H$14*IF(ISNUMBER($I2074),O2074,0)+01_指標庫!$H$15*IF(ISNUMBER($AH2074),AS2074,0)+01_指標庫!$H$16*IF(ISNUMBER($K2074),P2074,0)+01_指標庫!$H$17*IF(ISNUMBER($AI2074),AT2074,0)+01_指標庫!$H$18*IF(ISNUMBER($AJ2074),AU2074,0)+01_指標庫!$H$19*IF(ISNUMBER($AK2074),AV2074,0)+01_指標庫!$H$20*IF(ISNUMBER($BB2074),BB2074,0)+01_指標庫!$H$21*IF(ISNUMBER($BC2074),BC2074,0))/AW2074,1))</f>
        <v>100</v>
      </c>
      <c r="AY2074" s="60"/>
      <c r="AZ2074" s="60"/>
      <c r="BA2074" s="58" t="n">
        <f aca="false">AVERAGE($E2070:$E2074)/AVERAGE($E2065:$E2074)-1</f>
        <v>0.0104313524617108</v>
      </c>
      <c r="BB2074" s="59" t="n">
        <f aca="false">IF(ISNUMBER($BA2074),IF(OR($S2074&lt;=-0.03,$BA2074&lt;-0.003),0,IF(OR($S2074&lt;=-0.02,$BA2074&lt;0.01),50,100)),"")</f>
        <v>100</v>
      </c>
      <c r="BC2074" s="0" t="str">
        <f aca="false">IF(OR(COUNT($AZ2074)=0,COUNT($AZ2073)=0),"",IF(OR($AY2074/$AZ2073-1&lt;=-0.03,$AZ2074/$AZ2073-1&lt;=-0.045,IF(COUNT($AZ2065:$AZ2074)=10,AVERAGE($AZ2070:$AZ2074)/AVERAGE($AZ2065:$AZ2074)-1&lt;-0.01,FALSE())),0,IF(OR($AZ2074/$AZ2073-1&lt;=-0.02,IF(COUNT($AZ2065:$AZ2074)=10,AVERAGE($AZ2070:$AZ2074)/AVERAGE($AZ2065:$AZ2074)-1&lt;0.005,FALSE())),50,100)))</f>
        <v/>
      </c>
    </row>
    <row r="2075" customFormat="false" ht="15" hidden="false" customHeight="true" outlineLevel="0" collapsed="false">
      <c r="A2075" s="47" t="n">
        <v>2071</v>
      </c>
      <c r="B2075" s="48" t="n">
        <v>45565</v>
      </c>
      <c r="C2075" s="47" t="n">
        <v>2024</v>
      </c>
      <c r="D2075" s="49" t="s">
        <v>236</v>
      </c>
      <c r="E2075" s="50" t="n">
        <v>20060.69</v>
      </c>
      <c r="F2075" s="51" t="n">
        <v>0.089238</v>
      </c>
      <c r="G2075" s="51" t="n">
        <v>-0.029731</v>
      </c>
      <c r="H2075" s="52" t="n">
        <v>0.7551</v>
      </c>
      <c r="I2075" s="53" t="n">
        <v>303</v>
      </c>
      <c r="J2075" s="47" t="s">
        <v>235</v>
      </c>
      <c r="K2075" s="54" t="n">
        <v>16.73</v>
      </c>
      <c r="L2075" s="55" t="n">
        <f aca="false">IF(COUNT(F2075)=0,50,IF(F2075&gt;=0,100,IF(F2075&gt;=-0.02,50,0)))</f>
        <v>100</v>
      </c>
      <c r="M2075" s="55" t="n">
        <f aca="false">IF(COUNT(G2075)=0,50,IF(G2075&gt;-0.06,100,IF(G2075&gt;-0.15,50,0)))</f>
        <v>100</v>
      </c>
      <c r="N2075" s="55" t="n">
        <f aca="false">IF(COUNT(H2075)=0,50,IF(H2075&gt;=0.6,100,IF(H2075&gt;=0.4,50,0)))</f>
        <v>100</v>
      </c>
      <c r="O2075" s="55" t="n">
        <f aca="false">IF(COUNT(I2075)=0,50,IF(J2075="proxy_vix",50,IF(I2075&lt;350,100,IF(I2075&lt;=450,50,0))))</f>
        <v>100</v>
      </c>
      <c r="P2075" s="55" t="n">
        <f aca="false">IF(COUNT(K2075)=0,50,IF(K2075&lt;20,100,IF(K2075&lt;=25,50,0)))</f>
        <v>100</v>
      </c>
      <c r="Q2075" s="54"/>
      <c r="R2075" s="47"/>
      <c r="S2075" s="51" t="n">
        <f aca="false">$E2075/$E2074-1</f>
        <v>0.0026023783749205</v>
      </c>
      <c r="T2075" s="56" t="n">
        <f aca="false">$K2075/$K2074-1</f>
        <v>-0.0135613207547171</v>
      </c>
      <c r="V2075" s="57"/>
      <c r="W2075" s="57"/>
      <c r="Y2075" s="1" t="str">
        <f aca="false">IF(AX2075&gt;=70,"EASY",IF(AX2075&gt;40,"UNCERTAIN","HARD"))</f>
        <v>EASY</v>
      </c>
      <c r="AA2075" s="58" t="n">
        <f aca="false">IF($A2075&lt;200,"",AVERAGE($E2026:$E2075)/AVERAGE($E1876:$E2075)-1)</f>
        <v>0.0445739743181046</v>
      </c>
      <c r="AB2075" s="59" t="n">
        <f aca="false">LOOKUP($B2075,07_L1政策步階!$A$4:$A$14,07_L1政策步階!$C$4:$C$14)</f>
        <v>1</v>
      </c>
      <c r="AC2075" s="57"/>
      <c r="AD2075" s="57"/>
      <c r="AE2075" s="57"/>
      <c r="AF2075" s="57"/>
      <c r="AG2075" s="57"/>
      <c r="AH2075" s="57"/>
      <c r="AI2075" s="57"/>
      <c r="AJ2075" s="57"/>
      <c r="AK2075" s="57"/>
      <c r="AL2075" s="59" t="n">
        <f aca="false">IF(ISNUMBER($AA2075),IF($AA2075&gt;=0.005,100,IF($AA2075&gt;=-0.015,50,0)),"")</f>
        <v>100</v>
      </c>
      <c r="AM2075" s="59" t="n">
        <f aca="false">IF(ISNUMBER($AB2075),IF($AB2075=1,100,IF($AB2075=0,50,0)),"")</f>
        <v>100</v>
      </c>
      <c r="AN2075" s="0" t="str">
        <f aca="false">IF(ISNUMBER($AC2075),IF($AC2075&gt;=0.001,100,IF($AC2075&gt;=-0.003,50,0)),"")</f>
        <v/>
      </c>
      <c r="AO2075" s="0" t="str">
        <f aca="false">IF(ISNUMBER($AD2075),IF($AD2075&gt;=0.04,100,IF($AD2075&gt;=0,50,0)),"")</f>
        <v/>
      </c>
      <c r="AP2075" s="0" t="str">
        <f aca="false">IF(ISNUMBER($AE2075),IF($AE2075&gt;=25,100,IF($AE2075&gt;=-75,50,0)),"")</f>
        <v/>
      </c>
      <c r="AQ2075" s="0" t="str">
        <f aca="false">IF(ISNUMBER($AF2075),IF($AF2075&gt;0,100,IF($AF2075&gt;=-50,50,0)),"")</f>
        <v/>
      </c>
      <c r="AR2075" s="0" t="str">
        <f aca="false">IF(ISNUMBER($AG2075),IF($AG2075=1,100,IF($AG2075=0,50,0)),"")</f>
        <v/>
      </c>
      <c r="AS2075" s="0" t="str">
        <f aca="false">IF(ISNUMBER($AH2075),IF($AH2075&lt;0,100,IF($AH2075&lt;=20,50,0)),"")</f>
        <v/>
      </c>
      <c r="AT2075" s="0" t="str">
        <f aca="false">IF(ISNUMBER($AI2075),IF($AI2075&lt;0.95,100,IF($AI2075&lt;=1,50,0)),"")</f>
        <v/>
      </c>
      <c r="AU2075" s="0" t="str">
        <f aca="false">IF(ISNUMBER($AJ2075),IF($AJ2075&lt;30,0,IF($AJ2075&lt;40,50,IF($AJ2075&lt;=90,100,50))),"")</f>
        <v/>
      </c>
      <c r="AV2075" s="0" t="str">
        <f aca="false">IF(ISNUMBER($AK2075),IF($AK2075&gt;-0.2,100,IF($AK2075&gt;=-0.4,50,0)),"")</f>
        <v/>
      </c>
      <c r="AW2075" s="59" t="n">
        <f aca="false">01_指標庫!$H$4*ISNUMBER($F2075)+01_指標庫!$H$5*ISNUMBER($AA2075)+01_指標庫!$H$6*ISNUMBER($G2075)+01_指標庫!$H$7*ISNUMBER($H2075)+01_指標庫!$H$8*ISNUMBER($AF2075)+01_指標庫!$H$9*ISNUMBER($AG2075)+01_指標庫!$H$10*ISNUMBER($AB2075)+01_指標庫!$H$11*ISNUMBER($AC2075)+01_指標庫!$H$12*ISNUMBER($AD2075)+01_指標庫!$H$13*ISNUMBER($AE2075)+01_指標庫!$H$14*ISNUMBER($I2075)+01_指標庫!$H$15*ISNUMBER($AH2075)+01_指標庫!$H$16*ISNUMBER($K2075)+01_指標庫!$H$17*ISNUMBER($AI2075)+01_指標庫!$H$18*ISNUMBER($AJ2075)+01_指標庫!$H$19*ISNUMBER($AK2075)+01_指標庫!$H$20*ISNUMBER($BB2075)+01_指標庫!$H$21*ISNUMBER($BC2075)</f>
        <v>51</v>
      </c>
      <c r="AX2075" s="59" t="n">
        <f aca="false">IF(AW2075=0,50,ROUND((01_指標庫!$H$4*IF(ISNUMBER($F2075),L2075,0)+01_指標庫!$H$5*IF(ISNUMBER($AA2075),AL2075,0)+01_指標庫!$H$6*IF(ISNUMBER($G2075),M2075,0)+01_指標庫!$H$7*IF(ISNUMBER($H2075),N2075,0)+01_指標庫!$H$8*IF(ISNUMBER($AF2075),AQ2075,0)+01_指標庫!$H$9*IF(ISNUMBER($AG2075),AR2075,0)+01_指標庫!$H$10*IF(ISNUMBER($AB2075),AM2075,0)+01_指標庫!$H$11*IF(ISNUMBER($AC2075),AN2075,0)+01_指標庫!$H$12*IF(ISNUMBER($AD2075),AO2075,0)+01_指標庫!$H$13*IF(ISNUMBER($AE2075),AP2075,0)+01_指標庫!$H$14*IF(ISNUMBER($I2075),O2075,0)+01_指標庫!$H$15*IF(ISNUMBER($AH2075),AS2075,0)+01_指標庫!$H$16*IF(ISNUMBER($K2075),P2075,0)+01_指標庫!$H$17*IF(ISNUMBER($AI2075),AT2075,0)+01_指標庫!$H$18*IF(ISNUMBER($AJ2075),AU2075,0)+01_指標庫!$H$19*IF(ISNUMBER($AK2075),AV2075,0)+01_指標庫!$H$20*IF(ISNUMBER($BB2075),BB2075,0)+01_指標庫!$H$21*IF(ISNUMBER($BC2075),BC2075,0))/AW2075,1))</f>
        <v>94.1</v>
      </c>
      <c r="AY2075" s="60"/>
      <c r="AZ2075" s="60"/>
      <c r="BA2075" s="58" t="n">
        <f aca="false">AVERAGE($E2071:$E2075)/AVERAGE($E2066:$E2075)-1</f>
        <v>0.00928546499490746</v>
      </c>
      <c r="BB2075" s="59" t="n">
        <f aca="false">IF(ISNUMBER($BA2075),IF(OR($S2075&lt;=-0.03,$BA2075&lt;-0.003),0,IF(OR($S2075&lt;=-0.02,$BA2075&lt;0.01),50,100)),"")</f>
        <v>50</v>
      </c>
      <c r="BC2075" s="0" t="str">
        <f aca="false">IF(OR(COUNT($AZ2075)=0,COUNT($AZ2074)=0),"",IF(OR($AY2075/$AZ2074-1&lt;=-0.03,$AZ2075/$AZ2074-1&lt;=-0.045,IF(COUNT($AZ2066:$AZ2075)=10,AVERAGE($AZ2071:$AZ2075)/AVERAGE($AZ2066:$AZ2075)-1&lt;-0.01,FALSE())),0,IF(OR($AZ2075/$AZ2074-1&lt;=-0.02,IF(COUNT($AZ2066:$AZ2075)=10,AVERAGE($AZ2071:$AZ2075)/AVERAGE($AZ2066:$AZ2075)-1&lt;0.005,FALSE())),50,100)))</f>
        <v/>
      </c>
    </row>
    <row r="2076" customFormat="false" ht="15" hidden="false" customHeight="true" outlineLevel="0" collapsed="false">
      <c r="A2076" s="47" t="n">
        <v>2072</v>
      </c>
      <c r="B2076" s="48" t="n">
        <v>45566</v>
      </c>
      <c r="C2076" s="47" t="n">
        <v>2024</v>
      </c>
      <c r="D2076" s="49" t="s">
        <v>237</v>
      </c>
      <c r="E2076" s="50" t="n">
        <v>19773.3</v>
      </c>
      <c r="F2076" s="51" t="n">
        <v>0.072698</v>
      </c>
      <c r="G2076" s="51" t="n">
        <v>-0.043631</v>
      </c>
      <c r="H2076" s="52" t="n">
        <v>0.6939</v>
      </c>
      <c r="I2076" s="53" t="n">
        <v>307</v>
      </c>
      <c r="J2076" s="47" t="s">
        <v>235</v>
      </c>
      <c r="K2076" s="54" t="n">
        <v>19.26</v>
      </c>
      <c r="L2076" s="55" t="n">
        <f aca="false">IF(COUNT(F2076)=0,50,IF(F2076&gt;=0,100,IF(F2076&gt;=-0.02,50,0)))</f>
        <v>100</v>
      </c>
      <c r="M2076" s="55" t="n">
        <f aca="false">IF(COUNT(G2076)=0,50,IF(G2076&gt;-0.06,100,IF(G2076&gt;-0.15,50,0)))</f>
        <v>100</v>
      </c>
      <c r="N2076" s="55" t="n">
        <f aca="false">IF(COUNT(H2076)=0,50,IF(H2076&gt;=0.6,100,IF(H2076&gt;=0.4,50,0)))</f>
        <v>100</v>
      </c>
      <c r="O2076" s="55" t="n">
        <f aca="false">IF(COUNT(I2076)=0,50,IF(J2076="proxy_vix",50,IF(I2076&lt;350,100,IF(I2076&lt;=450,50,0))))</f>
        <v>100</v>
      </c>
      <c r="P2076" s="55" t="n">
        <f aca="false">IF(COUNT(K2076)=0,50,IF(K2076&lt;20,100,IF(K2076&lt;=25,50,0)))</f>
        <v>100</v>
      </c>
      <c r="Q2076" s="54"/>
      <c r="R2076" s="47"/>
      <c r="S2076" s="51" t="n">
        <f aca="false">$E2076/$E2075-1</f>
        <v>-0.0143260276690382</v>
      </c>
      <c r="T2076" s="56" t="n">
        <f aca="false">$K2076/$K2075-1</f>
        <v>0.151225343693963</v>
      </c>
      <c r="V2076" s="57"/>
      <c r="W2076" s="57"/>
      <c r="Y2076" s="1" t="str">
        <f aca="false">IF(AX2076&gt;=70,"EASY",IF(AX2076&gt;40,"UNCERTAIN","HARD"))</f>
        <v>EASY</v>
      </c>
      <c r="AA2076" s="58" t="n">
        <f aca="false">IF($A2076&lt;200,"",AVERAGE($E2027:$E2076)/AVERAGE($E1877:$E2076)-1)</f>
        <v>0.0436104068406273</v>
      </c>
      <c r="AB2076" s="59" t="n">
        <f aca="false">LOOKUP($B2076,07_L1政策步階!$A$4:$A$14,07_L1政策步階!$C$4:$C$14)</f>
        <v>1</v>
      </c>
      <c r="AC2076" s="57"/>
      <c r="AD2076" s="57"/>
      <c r="AE2076" s="57"/>
      <c r="AF2076" s="57"/>
      <c r="AG2076" s="57"/>
      <c r="AH2076" s="57"/>
      <c r="AI2076" s="57"/>
      <c r="AJ2076" s="57"/>
      <c r="AK2076" s="57"/>
      <c r="AL2076" s="59" t="n">
        <f aca="false">IF(ISNUMBER($AA2076),IF($AA2076&gt;=0.005,100,IF($AA2076&gt;=-0.015,50,0)),"")</f>
        <v>100</v>
      </c>
      <c r="AM2076" s="59" t="n">
        <f aca="false">IF(ISNUMBER($AB2076),IF($AB2076=1,100,IF($AB2076=0,50,0)),"")</f>
        <v>100</v>
      </c>
      <c r="AN2076" s="0" t="str">
        <f aca="false">IF(ISNUMBER($AC2076),IF($AC2076&gt;=0.001,100,IF($AC2076&gt;=-0.003,50,0)),"")</f>
        <v/>
      </c>
      <c r="AO2076" s="0" t="str">
        <f aca="false">IF(ISNUMBER($AD2076),IF($AD2076&gt;=0.04,100,IF($AD2076&gt;=0,50,0)),"")</f>
        <v/>
      </c>
      <c r="AP2076" s="0" t="str">
        <f aca="false">IF(ISNUMBER($AE2076),IF($AE2076&gt;=25,100,IF($AE2076&gt;=-75,50,0)),"")</f>
        <v/>
      </c>
      <c r="AQ2076" s="0" t="str">
        <f aca="false">IF(ISNUMBER($AF2076),IF($AF2076&gt;0,100,IF($AF2076&gt;=-50,50,0)),"")</f>
        <v/>
      </c>
      <c r="AR2076" s="0" t="str">
        <f aca="false">IF(ISNUMBER($AG2076),IF($AG2076=1,100,IF($AG2076=0,50,0)),"")</f>
        <v/>
      </c>
      <c r="AS2076" s="0" t="str">
        <f aca="false">IF(ISNUMBER($AH2076),IF($AH2076&lt;0,100,IF($AH2076&lt;=20,50,0)),"")</f>
        <v/>
      </c>
      <c r="AT2076" s="0" t="str">
        <f aca="false">IF(ISNUMBER($AI2076),IF($AI2076&lt;0.95,100,IF($AI2076&lt;=1,50,0)),"")</f>
        <v/>
      </c>
      <c r="AU2076" s="0" t="str">
        <f aca="false">IF(ISNUMBER($AJ2076),IF($AJ2076&lt;30,0,IF($AJ2076&lt;40,50,IF($AJ2076&lt;=90,100,50))),"")</f>
        <v/>
      </c>
      <c r="AV2076" s="0" t="str">
        <f aca="false">IF(ISNUMBER($AK2076),IF($AK2076&gt;-0.2,100,IF($AK2076&gt;=-0.4,50,0)),"")</f>
        <v/>
      </c>
      <c r="AW2076" s="59" t="n">
        <f aca="false">01_指標庫!$H$4*ISNUMBER($F2076)+01_指標庫!$H$5*ISNUMBER($AA2076)+01_指標庫!$H$6*ISNUMBER($G2076)+01_指標庫!$H$7*ISNUMBER($H2076)+01_指標庫!$H$8*ISNUMBER($AF2076)+01_指標庫!$H$9*ISNUMBER($AG2076)+01_指標庫!$H$10*ISNUMBER($AB2076)+01_指標庫!$H$11*ISNUMBER($AC2076)+01_指標庫!$H$12*ISNUMBER($AD2076)+01_指標庫!$H$13*ISNUMBER($AE2076)+01_指標庫!$H$14*ISNUMBER($I2076)+01_指標庫!$H$15*ISNUMBER($AH2076)+01_指標庫!$H$16*ISNUMBER($K2076)+01_指標庫!$H$17*ISNUMBER($AI2076)+01_指標庫!$H$18*ISNUMBER($AJ2076)+01_指標庫!$H$19*ISNUMBER($AK2076)+01_指標庫!$H$20*ISNUMBER($BB2076)+01_指標庫!$H$21*ISNUMBER($BC2076)</f>
        <v>51</v>
      </c>
      <c r="AX2076" s="59" t="n">
        <f aca="false">IF(AW2076=0,50,ROUND((01_指標庫!$H$4*IF(ISNUMBER($F2076),L2076,0)+01_指標庫!$H$5*IF(ISNUMBER($AA2076),AL2076,0)+01_指標庫!$H$6*IF(ISNUMBER($G2076),M2076,0)+01_指標庫!$H$7*IF(ISNUMBER($H2076),N2076,0)+01_指標庫!$H$8*IF(ISNUMBER($AF2076),AQ2076,0)+01_指標庫!$H$9*IF(ISNUMBER($AG2076),AR2076,0)+01_指標庫!$H$10*IF(ISNUMBER($AB2076),AM2076,0)+01_指標庫!$H$11*IF(ISNUMBER($AC2076),AN2076,0)+01_指標庫!$H$12*IF(ISNUMBER($AD2076),AO2076,0)+01_指標庫!$H$13*IF(ISNUMBER($AE2076),AP2076,0)+01_指標庫!$H$14*IF(ISNUMBER($I2076),O2076,0)+01_指標庫!$H$15*IF(ISNUMBER($AH2076),AS2076,0)+01_指標庫!$H$16*IF(ISNUMBER($K2076),P2076,0)+01_指標庫!$H$17*IF(ISNUMBER($AI2076),AT2076,0)+01_指標庫!$H$18*IF(ISNUMBER($AJ2076),AU2076,0)+01_指標庫!$H$19*IF(ISNUMBER($AK2076),AV2076,0)+01_指標庫!$H$20*IF(ISNUMBER($BB2076),BB2076,0)+01_指標庫!$H$21*IF(ISNUMBER($BC2076),BC2076,0))/AW2076,1))</f>
        <v>94.1</v>
      </c>
      <c r="AY2076" s="60"/>
      <c r="AZ2076" s="60"/>
      <c r="BA2076" s="58" t="n">
        <f aca="false">AVERAGE($E2072:$E2076)/AVERAGE($E2067:$E2076)-1</f>
        <v>0.0058273224125116</v>
      </c>
      <c r="BB2076" s="59" t="n">
        <f aca="false">IF(ISNUMBER($BA2076),IF(OR($S2076&lt;=-0.03,$BA2076&lt;-0.003),0,IF(OR($S2076&lt;=-0.02,$BA2076&lt;0.01),50,100)),"")</f>
        <v>50</v>
      </c>
      <c r="BC2076" s="0" t="str">
        <f aca="false">IF(OR(COUNT($AZ2076)=0,COUNT($AZ2075)=0),"",IF(OR($AY2076/$AZ2075-1&lt;=-0.03,$AZ2076/$AZ2075-1&lt;=-0.045,IF(COUNT($AZ2067:$AZ2076)=10,AVERAGE($AZ2072:$AZ2076)/AVERAGE($AZ2067:$AZ2076)-1&lt;-0.01,FALSE())),0,IF(OR($AZ2076/$AZ2075-1&lt;=-0.02,IF(COUNT($AZ2067:$AZ2076)=10,AVERAGE($AZ2072:$AZ2076)/AVERAGE($AZ2067:$AZ2076)-1&lt;0.005,FALSE())),50,100)))</f>
        <v/>
      </c>
    </row>
    <row r="2077" customFormat="false" ht="15" hidden="false" customHeight="true" outlineLevel="0" collapsed="false">
      <c r="A2077" s="47" t="n">
        <v>2073</v>
      </c>
      <c r="B2077" s="48" t="n">
        <v>45567</v>
      </c>
      <c r="C2077" s="47" t="n">
        <v>2024</v>
      </c>
      <c r="D2077" s="49" t="s">
        <v>238</v>
      </c>
      <c r="E2077" s="50" t="n">
        <v>19802.59</v>
      </c>
      <c r="F2077" s="51" t="n">
        <v>0.073337</v>
      </c>
      <c r="G2077" s="51" t="n">
        <v>-0.042214</v>
      </c>
      <c r="H2077" s="52" t="n">
        <v>0.7143</v>
      </c>
      <c r="I2077" s="53" t="n">
        <v>306</v>
      </c>
      <c r="J2077" s="47" t="s">
        <v>235</v>
      </c>
      <c r="K2077" s="54" t="n">
        <v>18.9</v>
      </c>
      <c r="L2077" s="55" t="n">
        <f aca="false">IF(COUNT(F2077)=0,50,IF(F2077&gt;=0,100,IF(F2077&gt;=-0.02,50,0)))</f>
        <v>100</v>
      </c>
      <c r="M2077" s="55" t="n">
        <f aca="false">IF(COUNT(G2077)=0,50,IF(G2077&gt;-0.06,100,IF(G2077&gt;-0.15,50,0)))</f>
        <v>100</v>
      </c>
      <c r="N2077" s="55" t="n">
        <f aca="false">IF(COUNT(H2077)=0,50,IF(H2077&gt;=0.6,100,IF(H2077&gt;=0.4,50,0)))</f>
        <v>100</v>
      </c>
      <c r="O2077" s="55" t="n">
        <f aca="false">IF(COUNT(I2077)=0,50,IF(J2077="proxy_vix",50,IF(I2077&lt;350,100,IF(I2077&lt;=450,50,0))))</f>
        <v>100</v>
      </c>
      <c r="P2077" s="55" t="n">
        <f aca="false">IF(COUNT(K2077)=0,50,IF(K2077&lt;20,100,IF(K2077&lt;=25,50,0)))</f>
        <v>100</v>
      </c>
      <c r="Q2077" s="54"/>
      <c r="R2077" s="47"/>
      <c r="S2077" s="51" t="n">
        <f aca="false">$E2077/$E2076-1</f>
        <v>0.00148129042699008</v>
      </c>
      <c r="T2077" s="56" t="n">
        <f aca="false">$K2077/$K2076-1</f>
        <v>-0.0186915887850468</v>
      </c>
      <c r="V2077" s="57"/>
      <c r="W2077" s="57"/>
      <c r="Y2077" s="1" t="str">
        <f aca="false">IF(AX2077&gt;=70,"EASY",IF(AX2077&gt;40,"UNCERTAIN","HARD"))</f>
        <v>EASY</v>
      </c>
      <c r="AA2077" s="58" t="n">
        <f aca="false">IF($A2077&lt;200,"",AVERAGE($E2028:$E2077)/AVERAGE($E1878:$E2077)-1)</f>
        <v>0.0427393462210914</v>
      </c>
      <c r="AB2077" s="59" t="n">
        <f aca="false">LOOKUP($B2077,07_L1政策步階!$A$4:$A$14,07_L1政策步階!$C$4:$C$14)</f>
        <v>1</v>
      </c>
      <c r="AC2077" s="57"/>
      <c r="AD2077" s="57"/>
      <c r="AE2077" s="57"/>
      <c r="AF2077" s="57"/>
      <c r="AG2077" s="57"/>
      <c r="AH2077" s="57"/>
      <c r="AI2077" s="57"/>
      <c r="AJ2077" s="57"/>
      <c r="AK2077" s="57"/>
      <c r="AL2077" s="59" t="n">
        <f aca="false">IF(ISNUMBER($AA2077),IF($AA2077&gt;=0.005,100,IF($AA2077&gt;=-0.015,50,0)),"")</f>
        <v>100</v>
      </c>
      <c r="AM2077" s="59" t="n">
        <f aca="false">IF(ISNUMBER($AB2077),IF($AB2077=1,100,IF($AB2077=0,50,0)),"")</f>
        <v>100</v>
      </c>
      <c r="AN2077" s="0" t="str">
        <f aca="false">IF(ISNUMBER($AC2077),IF($AC2077&gt;=0.001,100,IF($AC2077&gt;=-0.003,50,0)),"")</f>
        <v/>
      </c>
      <c r="AO2077" s="0" t="str">
        <f aca="false">IF(ISNUMBER($AD2077),IF($AD2077&gt;=0.04,100,IF($AD2077&gt;=0,50,0)),"")</f>
        <v/>
      </c>
      <c r="AP2077" s="0" t="str">
        <f aca="false">IF(ISNUMBER($AE2077),IF($AE2077&gt;=25,100,IF($AE2077&gt;=-75,50,0)),"")</f>
        <v/>
      </c>
      <c r="AQ2077" s="0" t="str">
        <f aca="false">IF(ISNUMBER($AF2077),IF($AF2077&gt;0,100,IF($AF2077&gt;=-50,50,0)),"")</f>
        <v/>
      </c>
      <c r="AR2077" s="0" t="str">
        <f aca="false">IF(ISNUMBER($AG2077),IF($AG2077=1,100,IF($AG2077=0,50,0)),"")</f>
        <v/>
      </c>
      <c r="AS2077" s="0" t="str">
        <f aca="false">IF(ISNUMBER($AH2077),IF($AH2077&lt;0,100,IF($AH2077&lt;=20,50,0)),"")</f>
        <v/>
      </c>
      <c r="AT2077" s="0" t="str">
        <f aca="false">IF(ISNUMBER($AI2077),IF($AI2077&lt;0.95,100,IF($AI2077&lt;=1,50,0)),"")</f>
        <v/>
      </c>
      <c r="AU2077" s="0" t="str">
        <f aca="false">IF(ISNUMBER($AJ2077),IF($AJ2077&lt;30,0,IF($AJ2077&lt;40,50,IF($AJ2077&lt;=90,100,50))),"")</f>
        <v/>
      </c>
      <c r="AV2077" s="0" t="str">
        <f aca="false">IF(ISNUMBER($AK2077),IF($AK2077&gt;-0.2,100,IF($AK2077&gt;=-0.4,50,0)),"")</f>
        <v/>
      </c>
      <c r="AW2077" s="59" t="n">
        <f aca="false">01_指標庫!$H$4*ISNUMBER($F2077)+01_指標庫!$H$5*ISNUMBER($AA2077)+01_指標庫!$H$6*ISNUMBER($G2077)+01_指標庫!$H$7*ISNUMBER($H2077)+01_指標庫!$H$8*ISNUMBER($AF2077)+01_指標庫!$H$9*ISNUMBER($AG2077)+01_指標庫!$H$10*ISNUMBER($AB2077)+01_指標庫!$H$11*ISNUMBER($AC2077)+01_指標庫!$H$12*ISNUMBER($AD2077)+01_指標庫!$H$13*ISNUMBER($AE2077)+01_指標庫!$H$14*ISNUMBER($I2077)+01_指標庫!$H$15*ISNUMBER($AH2077)+01_指標庫!$H$16*ISNUMBER($K2077)+01_指標庫!$H$17*ISNUMBER($AI2077)+01_指標庫!$H$18*ISNUMBER($AJ2077)+01_指標庫!$H$19*ISNUMBER($AK2077)+01_指標庫!$H$20*ISNUMBER($BB2077)+01_指標庫!$H$21*ISNUMBER($BC2077)</f>
        <v>51</v>
      </c>
      <c r="AX2077" s="59" t="n">
        <f aca="false">IF(AW2077=0,50,ROUND((01_指標庫!$H$4*IF(ISNUMBER($F2077),L2077,0)+01_指標庫!$H$5*IF(ISNUMBER($AA2077),AL2077,0)+01_指標庫!$H$6*IF(ISNUMBER($G2077),M2077,0)+01_指標庫!$H$7*IF(ISNUMBER($H2077),N2077,0)+01_指標庫!$H$8*IF(ISNUMBER($AF2077),AQ2077,0)+01_指標庫!$H$9*IF(ISNUMBER($AG2077),AR2077,0)+01_指標庫!$H$10*IF(ISNUMBER($AB2077),AM2077,0)+01_指標庫!$H$11*IF(ISNUMBER($AC2077),AN2077,0)+01_指標庫!$H$12*IF(ISNUMBER($AD2077),AO2077,0)+01_指標庫!$H$13*IF(ISNUMBER($AE2077),AP2077,0)+01_指標庫!$H$14*IF(ISNUMBER($I2077),O2077,0)+01_指標庫!$H$15*IF(ISNUMBER($AH2077),AS2077,0)+01_指標庫!$H$16*IF(ISNUMBER($K2077),P2077,0)+01_指標庫!$H$17*IF(ISNUMBER($AI2077),AT2077,0)+01_指標庫!$H$18*IF(ISNUMBER($AJ2077),AU2077,0)+01_指標庫!$H$19*IF(ISNUMBER($AK2077),AV2077,0)+01_指標庫!$H$20*IF(ISNUMBER($BB2077),BB2077,0)+01_指標庫!$H$21*IF(ISNUMBER($BC2077),BC2077,0))/AW2077,1))</f>
        <v>94.1</v>
      </c>
      <c r="AY2077" s="60"/>
      <c r="AZ2077" s="60"/>
      <c r="BA2077" s="58" t="n">
        <f aca="false">AVERAGE($E2073:$E2077)/AVERAGE($E2068:$E2077)-1</f>
        <v>0.00180642152550292</v>
      </c>
      <c r="BB2077" s="59" t="n">
        <f aca="false">IF(ISNUMBER($BA2077),IF(OR($S2077&lt;=-0.03,$BA2077&lt;-0.003),0,IF(OR($S2077&lt;=-0.02,$BA2077&lt;0.01),50,100)),"")</f>
        <v>50</v>
      </c>
      <c r="BC2077" s="0" t="str">
        <f aca="false">IF(OR(COUNT($AZ2077)=0,COUNT($AZ2076)=0),"",IF(OR($AY2077/$AZ2076-1&lt;=-0.03,$AZ2077/$AZ2076-1&lt;=-0.045,IF(COUNT($AZ2068:$AZ2077)=10,AVERAGE($AZ2073:$AZ2077)/AVERAGE($AZ2068:$AZ2077)-1&lt;-0.01,FALSE())),0,IF(OR($AZ2077/$AZ2076-1&lt;=-0.02,IF(COUNT($AZ2068:$AZ2077)=10,AVERAGE($AZ2073:$AZ2077)/AVERAGE($AZ2068:$AZ2077)-1&lt;0.005,FALSE())),50,100)))</f>
        <v/>
      </c>
    </row>
    <row r="2078" customFormat="false" ht="15" hidden="false" customHeight="true" outlineLevel="0" collapsed="false">
      <c r="A2078" s="47" t="n">
        <v>2074</v>
      </c>
      <c r="B2078" s="48" t="n">
        <v>45568</v>
      </c>
      <c r="C2078" s="47" t="n">
        <v>2024</v>
      </c>
      <c r="D2078" s="49" t="s">
        <v>239</v>
      </c>
      <c r="E2078" s="50" t="n">
        <v>19793.34</v>
      </c>
      <c r="F2078" s="51" t="n">
        <v>0.071914</v>
      </c>
      <c r="G2078" s="51" t="n">
        <v>-0.042661</v>
      </c>
      <c r="H2078" s="52" t="n">
        <v>0.7143</v>
      </c>
      <c r="I2078" s="53" t="n">
        <v>304</v>
      </c>
      <c r="J2078" s="47" t="s">
        <v>235</v>
      </c>
      <c r="K2078" s="54" t="n">
        <v>20.49</v>
      </c>
      <c r="L2078" s="55" t="n">
        <f aca="false">IF(COUNT(F2078)=0,50,IF(F2078&gt;=0,100,IF(F2078&gt;=-0.02,50,0)))</f>
        <v>100</v>
      </c>
      <c r="M2078" s="55" t="n">
        <f aca="false">IF(COUNT(G2078)=0,50,IF(G2078&gt;-0.06,100,IF(G2078&gt;-0.15,50,0)))</f>
        <v>100</v>
      </c>
      <c r="N2078" s="55" t="n">
        <f aca="false">IF(COUNT(H2078)=0,50,IF(H2078&gt;=0.6,100,IF(H2078&gt;=0.4,50,0)))</f>
        <v>100</v>
      </c>
      <c r="O2078" s="55" t="n">
        <f aca="false">IF(COUNT(I2078)=0,50,IF(J2078="proxy_vix",50,IF(I2078&lt;350,100,IF(I2078&lt;=450,50,0))))</f>
        <v>100</v>
      </c>
      <c r="P2078" s="55" t="n">
        <f aca="false">IF(COUNT(K2078)=0,50,IF(K2078&lt;20,100,IF(K2078&lt;=25,50,0)))</f>
        <v>50</v>
      </c>
      <c r="Q2078" s="54"/>
      <c r="R2078" s="47"/>
      <c r="S2078" s="51" t="n">
        <f aca="false">$E2078/$E2077-1</f>
        <v>-0.000467110615328559</v>
      </c>
      <c r="T2078" s="56" t="n">
        <f aca="false">$K2078/$K2077-1</f>
        <v>0.0841269841269841</v>
      </c>
      <c r="V2078" s="57"/>
      <c r="W2078" s="57"/>
      <c r="Y2078" s="1" t="str">
        <f aca="false">IF(AX2078&gt;=70,"EASY",IF(AX2078&gt;40,"UNCERTAIN","HARD"))</f>
        <v>EASY</v>
      </c>
      <c r="AA2078" s="58" t="n">
        <f aca="false">IF($A2078&lt;200,"",AVERAGE($E2029:$E2078)/AVERAGE($E1879:$E2078)-1)</f>
        <v>0.0426685194712306</v>
      </c>
      <c r="AB2078" s="59" t="n">
        <f aca="false">LOOKUP($B2078,07_L1政策步階!$A$4:$A$14,07_L1政策步階!$C$4:$C$14)</f>
        <v>1</v>
      </c>
      <c r="AC2078" s="57"/>
      <c r="AD2078" s="57"/>
      <c r="AE2078" s="57"/>
      <c r="AF2078" s="57"/>
      <c r="AG2078" s="57"/>
      <c r="AH2078" s="57"/>
      <c r="AI2078" s="57"/>
      <c r="AJ2078" s="57"/>
      <c r="AK2078" s="57"/>
      <c r="AL2078" s="59" t="n">
        <f aca="false">IF(ISNUMBER($AA2078),IF($AA2078&gt;=0.005,100,IF($AA2078&gt;=-0.015,50,0)),"")</f>
        <v>100</v>
      </c>
      <c r="AM2078" s="59" t="n">
        <f aca="false">IF(ISNUMBER($AB2078),IF($AB2078=1,100,IF($AB2078=0,50,0)),"")</f>
        <v>100</v>
      </c>
      <c r="AN2078" s="0" t="str">
        <f aca="false">IF(ISNUMBER($AC2078),IF($AC2078&gt;=0.001,100,IF($AC2078&gt;=-0.003,50,0)),"")</f>
        <v/>
      </c>
      <c r="AO2078" s="0" t="str">
        <f aca="false">IF(ISNUMBER($AD2078),IF($AD2078&gt;=0.04,100,IF($AD2078&gt;=0,50,0)),"")</f>
        <v/>
      </c>
      <c r="AP2078" s="0" t="str">
        <f aca="false">IF(ISNUMBER($AE2078),IF($AE2078&gt;=25,100,IF($AE2078&gt;=-75,50,0)),"")</f>
        <v/>
      </c>
      <c r="AQ2078" s="0" t="str">
        <f aca="false">IF(ISNUMBER($AF2078),IF($AF2078&gt;0,100,IF($AF2078&gt;=-50,50,0)),"")</f>
        <v/>
      </c>
      <c r="AR2078" s="0" t="str">
        <f aca="false">IF(ISNUMBER($AG2078),IF($AG2078=1,100,IF($AG2078=0,50,0)),"")</f>
        <v/>
      </c>
      <c r="AS2078" s="0" t="str">
        <f aca="false">IF(ISNUMBER($AH2078),IF($AH2078&lt;0,100,IF($AH2078&lt;=20,50,0)),"")</f>
        <v/>
      </c>
      <c r="AT2078" s="0" t="str">
        <f aca="false">IF(ISNUMBER($AI2078),IF($AI2078&lt;0.95,100,IF($AI2078&lt;=1,50,0)),"")</f>
        <v/>
      </c>
      <c r="AU2078" s="0" t="str">
        <f aca="false">IF(ISNUMBER($AJ2078),IF($AJ2078&lt;30,0,IF($AJ2078&lt;40,50,IF($AJ2078&lt;=90,100,50))),"")</f>
        <v/>
      </c>
      <c r="AV2078" s="0" t="str">
        <f aca="false">IF(ISNUMBER($AK2078),IF($AK2078&gt;-0.2,100,IF($AK2078&gt;=-0.4,50,0)),"")</f>
        <v/>
      </c>
      <c r="AW2078" s="59" t="n">
        <f aca="false">01_指標庫!$H$4*ISNUMBER($F2078)+01_指標庫!$H$5*ISNUMBER($AA2078)+01_指標庫!$H$6*ISNUMBER($G2078)+01_指標庫!$H$7*ISNUMBER($H2078)+01_指標庫!$H$8*ISNUMBER($AF2078)+01_指標庫!$H$9*ISNUMBER($AG2078)+01_指標庫!$H$10*ISNUMBER($AB2078)+01_指標庫!$H$11*ISNUMBER($AC2078)+01_指標庫!$H$12*ISNUMBER($AD2078)+01_指標庫!$H$13*ISNUMBER($AE2078)+01_指標庫!$H$14*ISNUMBER($I2078)+01_指標庫!$H$15*ISNUMBER($AH2078)+01_指標庫!$H$16*ISNUMBER($K2078)+01_指標庫!$H$17*ISNUMBER($AI2078)+01_指標庫!$H$18*ISNUMBER($AJ2078)+01_指標庫!$H$19*ISNUMBER($AK2078)+01_指標庫!$H$20*ISNUMBER($BB2078)+01_指標庫!$H$21*ISNUMBER($BC2078)</f>
        <v>51</v>
      </c>
      <c r="AX2078" s="59" t="n">
        <f aca="false">IF(AW2078=0,50,ROUND((01_指標庫!$H$4*IF(ISNUMBER($F2078),L2078,0)+01_指標庫!$H$5*IF(ISNUMBER($AA2078),AL2078,0)+01_指標庫!$H$6*IF(ISNUMBER($G2078),M2078,0)+01_指標庫!$H$7*IF(ISNUMBER($H2078),N2078,0)+01_指標庫!$H$8*IF(ISNUMBER($AF2078),AQ2078,0)+01_指標庫!$H$9*IF(ISNUMBER($AG2078),AR2078,0)+01_指標庫!$H$10*IF(ISNUMBER($AB2078),AM2078,0)+01_指標庫!$H$11*IF(ISNUMBER($AC2078),AN2078,0)+01_指標庫!$H$12*IF(ISNUMBER($AD2078),AO2078,0)+01_指標庫!$H$13*IF(ISNUMBER($AE2078),AP2078,0)+01_指標庫!$H$14*IF(ISNUMBER($I2078),O2078,0)+01_指標庫!$H$15*IF(ISNUMBER($AH2078),AS2078,0)+01_指標庫!$H$16*IF(ISNUMBER($K2078),P2078,0)+01_指標庫!$H$17*IF(ISNUMBER($AI2078),AT2078,0)+01_指標庫!$H$18*IF(ISNUMBER($AJ2078),AU2078,0)+01_指標庫!$H$19*IF(ISNUMBER($AK2078),AV2078,0)+01_指標庫!$H$20*IF(ISNUMBER($BB2078),BB2078,0)+01_指標庫!$H$21*IF(ISNUMBER($BC2078),BC2078,0))/AW2078,1))</f>
        <v>88.2</v>
      </c>
      <c r="AY2078" s="60"/>
      <c r="AZ2078" s="60"/>
      <c r="BA2078" s="58" t="n">
        <f aca="false">AVERAGE($E2074:$E2078)/AVERAGE($E2069:$E2078)-1</f>
        <v>-0.00119599094433875</v>
      </c>
      <c r="BB2078" s="59" t="n">
        <f aca="false">IF(ISNUMBER($BA2078),IF(OR($S2078&lt;=-0.03,$BA2078&lt;-0.003),0,IF(OR($S2078&lt;=-0.02,$BA2078&lt;0.01),50,100)),"")</f>
        <v>50</v>
      </c>
      <c r="BC2078" s="0" t="str">
        <f aca="false">IF(OR(COUNT($AZ2078)=0,COUNT($AZ2077)=0),"",IF(OR($AY2078/$AZ2077-1&lt;=-0.03,$AZ2078/$AZ2077-1&lt;=-0.045,IF(COUNT($AZ2069:$AZ2078)=10,AVERAGE($AZ2074:$AZ2078)/AVERAGE($AZ2069:$AZ2078)-1&lt;-0.01,FALSE())),0,IF(OR($AZ2078/$AZ2077-1&lt;=-0.02,IF(COUNT($AZ2069:$AZ2078)=10,AVERAGE($AZ2074:$AZ2078)/AVERAGE($AZ2069:$AZ2078)-1&lt;0.005,FALSE())),50,100)))</f>
        <v/>
      </c>
    </row>
    <row r="2079" customFormat="false" ht="15" hidden="false" customHeight="true" outlineLevel="0" collapsed="false">
      <c r="A2079" s="47" t="n">
        <v>2075</v>
      </c>
      <c r="B2079" s="48" t="n">
        <v>45569</v>
      </c>
      <c r="C2079" s="47" t="n">
        <v>2024</v>
      </c>
      <c r="D2079" s="49" t="s">
        <v>234</v>
      </c>
      <c r="E2079" s="50" t="n">
        <v>20035.02</v>
      </c>
      <c r="F2079" s="51" t="n">
        <v>0.084032</v>
      </c>
      <c r="G2079" s="51" t="n">
        <v>-0.030972</v>
      </c>
      <c r="H2079" s="52" t="n">
        <v>0.7143</v>
      </c>
      <c r="I2079" s="53" t="n">
        <v>289</v>
      </c>
      <c r="J2079" s="47" t="s">
        <v>235</v>
      </c>
      <c r="K2079" s="54" t="n">
        <v>19.21</v>
      </c>
      <c r="L2079" s="55" t="n">
        <f aca="false">IF(COUNT(F2079)=0,50,IF(F2079&gt;=0,100,IF(F2079&gt;=-0.02,50,0)))</f>
        <v>100</v>
      </c>
      <c r="M2079" s="55" t="n">
        <f aca="false">IF(COUNT(G2079)=0,50,IF(G2079&gt;-0.06,100,IF(G2079&gt;-0.15,50,0)))</f>
        <v>100</v>
      </c>
      <c r="N2079" s="55" t="n">
        <f aca="false">IF(COUNT(H2079)=0,50,IF(H2079&gt;=0.6,100,IF(H2079&gt;=0.4,50,0)))</f>
        <v>100</v>
      </c>
      <c r="O2079" s="55" t="n">
        <f aca="false">IF(COUNT(I2079)=0,50,IF(J2079="proxy_vix",50,IF(I2079&lt;350,100,IF(I2079&lt;=450,50,0))))</f>
        <v>100</v>
      </c>
      <c r="P2079" s="55" t="n">
        <f aca="false">IF(COUNT(K2079)=0,50,IF(K2079&lt;20,100,IF(K2079&lt;=25,50,0)))</f>
        <v>100</v>
      </c>
      <c r="Q2079" s="54"/>
      <c r="R2079" s="47"/>
      <c r="S2079" s="51" t="n">
        <f aca="false">$E2079/$E2078-1</f>
        <v>0.0122101676624562</v>
      </c>
      <c r="T2079" s="56" t="n">
        <f aca="false">$K2079/$K2078-1</f>
        <v>-0.0624694973157637</v>
      </c>
      <c r="V2079" s="57"/>
      <c r="W2079" s="57"/>
      <c r="Y2079" s="1" t="str">
        <f aca="false">IF(AX2079&gt;=70,"EASY",IF(AX2079&gt;40,"UNCERTAIN","HARD"))</f>
        <v>EASY</v>
      </c>
      <c r="AA2079" s="58" t="n">
        <f aca="false">IF($A2079&lt;200,"",AVERAGE($E2030:$E2079)/AVERAGE($E1880:$E2079)-1)</f>
        <v>0.0430395604123406</v>
      </c>
      <c r="AB2079" s="59" t="n">
        <f aca="false">LOOKUP($B2079,07_L1政策步階!$A$4:$A$14,07_L1政策步階!$C$4:$C$14)</f>
        <v>1</v>
      </c>
      <c r="AC2079" s="57"/>
      <c r="AD2079" s="57"/>
      <c r="AE2079" s="57"/>
      <c r="AF2079" s="57"/>
      <c r="AG2079" s="57"/>
      <c r="AH2079" s="57"/>
      <c r="AI2079" s="57"/>
      <c r="AJ2079" s="57"/>
      <c r="AK2079" s="57"/>
      <c r="AL2079" s="59" t="n">
        <f aca="false">IF(ISNUMBER($AA2079),IF($AA2079&gt;=0.005,100,IF($AA2079&gt;=-0.015,50,0)),"")</f>
        <v>100</v>
      </c>
      <c r="AM2079" s="59" t="n">
        <f aca="false">IF(ISNUMBER($AB2079),IF($AB2079=1,100,IF($AB2079=0,50,0)),"")</f>
        <v>100</v>
      </c>
      <c r="AN2079" s="0" t="str">
        <f aca="false">IF(ISNUMBER($AC2079),IF($AC2079&gt;=0.001,100,IF($AC2079&gt;=-0.003,50,0)),"")</f>
        <v/>
      </c>
      <c r="AO2079" s="0" t="str">
        <f aca="false">IF(ISNUMBER($AD2079),IF($AD2079&gt;=0.04,100,IF($AD2079&gt;=0,50,0)),"")</f>
        <v/>
      </c>
      <c r="AP2079" s="0" t="str">
        <f aca="false">IF(ISNUMBER($AE2079),IF($AE2079&gt;=25,100,IF($AE2079&gt;=-75,50,0)),"")</f>
        <v/>
      </c>
      <c r="AQ2079" s="0" t="str">
        <f aca="false">IF(ISNUMBER($AF2079),IF($AF2079&gt;0,100,IF($AF2079&gt;=-50,50,0)),"")</f>
        <v/>
      </c>
      <c r="AR2079" s="0" t="str">
        <f aca="false">IF(ISNUMBER($AG2079),IF($AG2079=1,100,IF($AG2079=0,50,0)),"")</f>
        <v/>
      </c>
      <c r="AS2079" s="0" t="str">
        <f aca="false">IF(ISNUMBER($AH2079),IF($AH2079&lt;0,100,IF($AH2079&lt;=20,50,0)),"")</f>
        <v/>
      </c>
      <c r="AT2079" s="0" t="str">
        <f aca="false">IF(ISNUMBER($AI2079),IF($AI2079&lt;0.95,100,IF($AI2079&lt;=1,50,0)),"")</f>
        <v/>
      </c>
      <c r="AU2079" s="0" t="str">
        <f aca="false">IF(ISNUMBER($AJ2079),IF($AJ2079&lt;30,0,IF($AJ2079&lt;40,50,IF($AJ2079&lt;=90,100,50))),"")</f>
        <v/>
      </c>
      <c r="AV2079" s="0" t="str">
        <f aca="false">IF(ISNUMBER($AK2079),IF($AK2079&gt;-0.2,100,IF($AK2079&gt;=-0.4,50,0)),"")</f>
        <v/>
      </c>
      <c r="AW2079" s="59" t="n">
        <f aca="false">01_指標庫!$H$4*ISNUMBER($F2079)+01_指標庫!$H$5*ISNUMBER($AA2079)+01_指標庫!$H$6*ISNUMBER($G2079)+01_指標庫!$H$7*ISNUMBER($H2079)+01_指標庫!$H$8*ISNUMBER($AF2079)+01_指標庫!$H$9*ISNUMBER($AG2079)+01_指標庫!$H$10*ISNUMBER($AB2079)+01_指標庫!$H$11*ISNUMBER($AC2079)+01_指標庫!$H$12*ISNUMBER($AD2079)+01_指標庫!$H$13*ISNUMBER($AE2079)+01_指標庫!$H$14*ISNUMBER($I2079)+01_指標庫!$H$15*ISNUMBER($AH2079)+01_指標庫!$H$16*ISNUMBER($K2079)+01_指標庫!$H$17*ISNUMBER($AI2079)+01_指標庫!$H$18*ISNUMBER($AJ2079)+01_指標庫!$H$19*ISNUMBER($AK2079)+01_指標庫!$H$20*ISNUMBER($BB2079)+01_指標庫!$H$21*ISNUMBER($BC2079)</f>
        <v>51</v>
      </c>
      <c r="AX2079" s="59" t="n">
        <f aca="false">IF(AW2079=0,50,ROUND((01_指標庫!$H$4*IF(ISNUMBER($F2079),L2079,0)+01_指標庫!$H$5*IF(ISNUMBER($AA2079),AL2079,0)+01_指標庫!$H$6*IF(ISNUMBER($G2079),M2079,0)+01_指標庫!$H$7*IF(ISNUMBER($H2079),N2079,0)+01_指標庫!$H$8*IF(ISNUMBER($AF2079),AQ2079,0)+01_指標庫!$H$9*IF(ISNUMBER($AG2079),AR2079,0)+01_指標庫!$H$10*IF(ISNUMBER($AB2079),AM2079,0)+01_指標庫!$H$11*IF(ISNUMBER($AC2079),AN2079,0)+01_指標庫!$H$12*IF(ISNUMBER($AD2079),AO2079,0)+01_指標庫!$H$13*IF(ISNUMBER($AE2079),AP2079,0)+01_指標庫!$H$14*IF(ISNUMBER($I2079),O2079,0)+01_指標庫!$H$15*IF(ISNUMBER($AH2079),AS2079,0)+01_指標庫!$H$16*IF(ISNUMBER($K2079),P2079,0)+01_指標庫!$H$17*IF(ISNUMBER($AI2079),AT2079,0)+01_指標庫!$H$18*IF(ISNUMBER($AJ2079),AU2079,0)+01_指標庫!$H$19*IF(ISNUMBER($AK2079),AV2079,0)+01_指標庫!$H$20*IF(ISNUMBER($BB2079),BB2079,0)+01_指標庫!$H$21*IF(ISNUMBER($BC2079),BC2079,0))/AW2079,1))</f>
        <v>94.1</v>
      </c>
      <c r="AY2079" s="60"/>
      <c r="AZ2079" s="60"/>
      <c r="BA2079" s="58" t="n">
        <f aca="false">AVERAGE($E2075:$E2079)/AVERAGE($E2070:$E2079)-1</f>
        <v>-0.00215124743709516</v>
      </c>
      <c r="BB2079" s="59" t="n">
        <f aca="false">IF(ISNUMBER($BA2079),IF(OR($S2079&lt;=-0.03,$BA2079&lt;-0.003),0,IF(OR($S2079&lt;=-0.02,$BA2079&lt;0.01),50,100)),"")</f>
        <v>50</v>
      </c>
      <c r="BC2079" s="0" t="str">
        <f aca="false">IF(OR(COUNT($AZ2079)=0,COUNT($AZ2078)=0),"",IF(OR($AY2079/$AZ2078-1&lt;=-0.03,$AZ2079/$AZ2078-1&lt;=-0.045,IF(COUNT($AZ2070:$AZ2079)=10,AVERAGE($AZ2075:$AZ2079)/AVERAGE($AZ2070:$AZ2079)-1&lt;-0.01,FALSE())),0,IF(OR($AZ2079/$AZ2078-1&lt;=-0.02,IF(COUNT($AZ2070:$AZ2079)=10,AVERAGE($AZ2075:$AZ2079)/AVERAGE($AZ2070:$AZ2079)-1&lt;0.005,FALSE())),50,100)))</f>
        <v/>
      </c>
    </row>
    <row r="2080" customFormat="false" ht="15" hidden="false" customHeight="true" outlineLevel="0" collapsed="false">
      <c r="A2080" s="47" t="n">
        <v>2076</v>
      </c>
      <c r="B2080" s="48" t="n">
        <v>45572</v>
      </c>
      <c r="C2080" s="47" t="n">
        <v>2024</v>
      </c>
      <c r="D2080" s="49" t="s">
        <v>236</v>
      </c>
      <c r="E2080" s="50" t="n">
        <v>19800.74</v>
      </c>
      <c r="F2080" s="51" t="n">
        <v>0.070491</v>
      </c>
      <c r="G2080" s="51" t="n">
        <v>-0.042303</v>
      </c>
      <c r="H2080" s="52" t="n">
        <v>0.6531</v>
      </c>
      <c r="I2080" s="53" t="n">
        <v>295</v>
      </c>
      <c r="J2080" s="47" t="s">
        <v>235</v>
      </c>
      <c r="K2080" s="54" t="n">
        <v>22.64</v>
      </c>
      <c r="L2080" s="55" t="n">
        <f aca="false">IF(COUNT(F2080)=0,50,IF(F2080&gt;=0,100,IF(F2080&gt;=-0.02,50,0)))</f>
        <v>100</v>
      </c>
      <c r="M2080" s="55" t="n">
        <f aca="false">IF(COUNT(G2080)=0,50,IF(G2080&gt;-0.06,100,IF(G2080&gt;-0.15,50,0)))</f>
        <v>100</v>
      </c>
      <c r="N2080" s="55" t="n">
        <f aca="false">IF(COUNT(H2080)=0,50,IF(H2080&gt;=0.6,100,IF(H2080&gt;=0.4,50,0)))</f>
        <v>100</v>
      </c>
      <c r="O2080" s="55" t="n">
        <f aca="false">IF(COUNT(I2080)=0,50,IF(J2080="proxy_vix",50,IF(I2080&lt;350,100,IF(I2080&lt;=450,50,0))))</f>
        <v>100</v>
      </c>
      <c r="P2080" s="55" t="n">
        <f aca="false">IF(COUNT(K2080)=0,50,IF(K2080&lt;20,100,IF(K2080&lt;=25,50,0)))</f>
        <v>50</v>
      </c>
      <c r="Q2080" s="54"/>
      <c r="R2080" s="47"/>
      <c r="S2080" s="51" t="n">
        <f aca="false">$E2080/$E2079-1</f>
        <v>-0.0116935246383582</v>
      </c>
      <c r="T2080" s="56" t="n">
        <f aca="false">$K2080/$K2079-1</f>
        <v>0.178552837064029</v>
      </c>
      <c r="V2080" s="57"/>
      <c r="W2080" s="57"/>
      <c r="Y2080" s="1" t="str">
        <f aca="false">IF(AX2080&gt;=70,"EASY",IF(AX2080&gt;40,"UNCERTAIN","HARD"))</f>
        <v>EASY</v>
      </c>
      <c r="AA2080" s="58" t="n">
        <f aca="false">IF($A2080&lt;200,"",AVERAGE($E2031:$E2080)/AVERAGE($E1881:$E2080)-1)</f>
        <v>0.0430370706653258</v>
      </c>
      <c r="AB2080" s="59" t="n">
        <f aca="false">LOOKUP($B2080,07_L1政策步階!$A$4:$A$14,07_L1政策步階!$C$4:$C$14)</f>
        <v>1</v>
      </c>
      <c r="AC2080" s="57"/>
      <c r="AD2080" s="57"/>
      <c r="AE2080" s="57"/>
      <c r="AF2080" s="57"/>
      <c r="AG2080" s="57"/>
      <c r="AH2080" s="57"/>
      <c r="AI2080" s="57"/>
      <c r="AJ2080" s="57"/>
      <c r="AK2080" s="57"/>
      <c r="AL2080" s="59" t="n">
        <f aca="false">IF(ISNUMBER($AA2080),IF($AA2080&gt;=0.005,100,IF($AA2080&gt;=-0.015,50,0)),"")</f>
        <v>100</v>
      </c>
      <c r="AM2080" s="59" t="n">
        <f aca="false">IF(ISNUMBER($AB2080),IF($AB2080=1,100,IF($AB2080=0,50,0)),"")</f>
        <v>100</v>
      </c>
      <c r="AN2080" s="0" t="str">
        <f aca="false">IF(ISNUMBER($AC2080),IF($AC2080&gt;=0.001,100,IF($AC2080&gt;=-0.003,50,0)),"")</f>
        <v/>
      </c>
      <c r="AO2080" s="0" t="str">
        <f aca="false">IF(ISNUMBER($AD2080),IF($AD2080&gt;=0.04,100,IF($AD2080&gt;=0,50,0)),"")</f>
        <v/>
      </c>
      <c r="AP2080" s="0" t="str">
        <f aca="false">IF(ISNUMBER($AE2080),IF($AE2080&gt;=25,100,IF($AE2080&gt;=-75,50,0)),"")</f>
        <v/>
      </c>
      <c r="AQ2080" s="0" t="str">
        <f aca="false">IF(ISNUMBER($AF2080),IF($AF2080&gt;0,100,IF($AF2080&gt;=-50,50,0)),"")</f>
        <v/>
      </c>
      <c r="AR2080" s="0" t="str">
        <f aca="false">IF(ISNUMBER($AG2080),IF($AG2080=1,100,IF($AG2080=0,50,0)),"")</f>
        <v/>
      </c>
      <c r="AS2080" s="0" t="str">
        <f aca="false">IF(ISNUMBER($AH2080),IF($AH2080&lt;0,100,IF($AH2080&lt;=20,50,0)),"")</f>
        <v/>
      </c>
      <c r="AT2080" s="0" t="str">
        <f aca="false">IF(ISNUMBER($AI2080),IF($AI2080&lt;0.95,100,IF($AI2080&lt;=1,50,0)),"")</f>
        <v/>
      </c>
      <c r="AU2080" s="0" t="str">
        <f aca="false">IF(ISNUMBER($AJ2080),IF($AJ2080&lt;30,0,IF($AJ2080&lt;40,50,IF($AJ2080&lt;=90,100,50))),"")</f>
        <v/>
      </c>
      <c r="AV2080" s="0" t="str">
        <f aca="false">IF(ISNUMBER($AK2080),IF($AK2080&gt;-0.2,100,IF($AK2080&gt;=-0.4,50,0)),"")</f>
        <v/>
      </c>
      <c r="AW2080" s="59" t="n">
        <f aca="false">01_指標庫!$H$4*ISNUMBER($F2080)+01_指標庫!$H$5*ISNUMBER($AA2080)+01_指標庫!$H$6*ISNUMBER($G2080)+01_指標庫!$H$7*ISNUMBER($H2080)+01_指標庫!$H$8*ISNUMBER($AF2080)+01_指標庫!$H$9*ISNUMBER($AG2080)+01_指標庫!$H$10*ISNUMBER($AB2080)+01_指標庫!$H$11*ISNUMBER($AC2080)+01_指標庫!$H$12*ISNUMBER($AD2080)+01_指標庫!$H$13*ISNUMBER($AE2080)+01_指標庫!$H$14*ISNUMBER($I2080)+01_指標庫!$H$15*ISNUMBER($AH2080)+01_指標庫!$H$16*ISNUMBER($K2080)+01_指標庫!$H$17*ISNUMBER($AI2080)+01_指標庫!$H$18*ISNUMBER($AJ2080)+01_指標庫!$H$19*ISNUMBER($AK2080)+01_指標庫!$H$20*ISNUMBER($BB2080)+01_指標庫!$H$21*ISNUMBER($BC2080)</f>
        <v>51</v>
      </c>
      <c r="AX2080" s="59" t="n">
        <f aca="false">IF(AW2080=0,50,ROUND((01_指標庫!$H$4*IF(ISNUMBER($F2080),L2080,0)+01_指標庫!$H$5*IF(ISNUMBER($AA2080),AL2080,0)+01_指標庫!$H$6*IF(ISNUMBER($G2080),M2080,0)+01_指標庫!$H$7*IF(ISNUMBER($H2080),N2080,0)+01_指標庫!$H$8*IF(ISNUMBER($AF2080),AQ2080,0)+01_指標庫!$H$9*IF(ISNUMBER($AG2080),AR2080,0)+01_指標庫!$H$10*IF(ISNUMBER($AB2080),AM2080,0)+01_指標庫!$H$11*IF(ISNUMBER($AC2080),AN2080,0)+01_指標庫!$H$12*IF(ISNUMBER($AD2080),AO2080,0)+01_指標庫!$H$13*IF(ISNUMBER($AE2080),AP2080,0)+01_指標庫!$H$14*IF(ISNUMBER($I2080),O2080,0)+01_指標庫!$H$15*IF(ISNUMBER($AH2080),AS2080,0)+01_指標庫!$H$16*IF(ISNUMBER($K2080),P2080,0)+01_指標庫!$H$17*IF(ISNUMBER($AI2080),AT2080,0)+01_指標庫!$H$18*IF(ISNUMBER($AJ2080),AU2080,0)+01_指標庫!$H$19*IF(ISNUMBER($AK2080),AV2080,0)+01_指標庫!$H$20*IF(ISNUMBER($BB2080),BB2080,0)+01_指標庫!$H$21*IF(ISNUMBER($BC2080),BC2080,0))/AW2080,1))</f>
        <v>82.4</v>
      </c>
      <c r="AY2080" s="60"/>
      <c r="AZ2080" s="60"/>
      <c r="BA2080" s="58" t="n">
        <f aca="false">AVERAGE($E2076:$E2080)/AVERAGE($E2071:$E2080)-1</f>
        <v>-0.00450214339876875</v>
      </c>
      <c r="BB2080" s="59" t="n">
        <f aca="false">IF(ISNUMBER($BA2080),IF(OR($S2080&lt;=-0.03,$BA2080&lt;-0.003),0,IF(OR($S2080&lt;=-0.02,$BA2080&lt;0.01),50,100)),"")</f>
        <v>0</v>
      </c>
      <c r="BC2080" s="0" t="str">
        <f aca="false">IF(OR(COUNT($AZ2080)=0,COUNT($AZ2079)=0),"",IF(OR($AY2080/$AZ2079-1&lt;=-0.03,$AZ2080/$AZ2079-1&lt;=-0.045,IF(COUNT($AZ2071:$AZ2080)=10,AVERAGE($AZ2076:$AZ2080)/AVERAGE($AZ2071:$AZ2080)-1&lt;-0.01,FALSE())),0,IF(OR($AZ2080/$AZ2079-1&lt;=-0.02,IF(COUNT($AZ2071:$AZ2080)=10,AVERAGE($AZ2076:$AZ2080)/AVERAGE($AZ2071:$AZ2080)-1&lt;0.005,FALSE())),50,100)))</f>
        <v/>
      </c>
    </row>
    <row r="2081" customFormat="false" ht="15" hidden="false" customHeight="true" outlineLevel="0" collapsed="false">
      <c r="A2081" s="47" t="n">
        <v>2077</v>
      </c>
      <c r="B2081" s="48" t="n">
        <v>45573</v>
      </c>
      <c r="C2081" s="47" t="n">
        <v>2024</v>
      </c>
      <c r="D2081" s="49" t="s">
        <v>237</v>
      </c>
      <c r="E2081" s="50" t="n">
        <v>20107.78</v>
      </c>
      <c r="F2081" s="51" t="n">
        <v>0.086047</v>
      </c>
      <c r="G2081" s="51" t="n">
        <v>-0.027453</v>
      </c>
      <c r="H2081" s="52" t="n">
        <v>0.6735</v>
      </c>
      <c r="I2081" s="53" t="n">
        <v>299</v>
      </c>
      <c r="J2081" s="47" t="s">
        <v>235</v>
      </c>
      <c r="K2081" s="54" t="n">
        <v>21.42</v>
      </c>
      <c r="L2081" s="55" t="n">
        <f aca="false">IF(COUNT(F2081)=0,50,IF(F2081&gt;=0,100,IF(F2081&gt;=-0.02,50,0)))</f>
        <v>100</v>
      </c>
      <c r="M2081" s="55" t="n">
        <f aca="false">IF(COUNT(G2081)=0,50,IF(G2081&gt;-0.06,100,IF(G2081&gt;-0.15,50,0)))</f>
        <v>100</v>
      </c>
      <c r="N2081" s="55" t="n">
        <f aca="false">IF(COUNT(H2081)=0,50,IF(H2081&gt;=0.6,100,IF(H2081&gt;=0.4,50,0)))</f>
        <v>100</v>
      </c>
      <c r="O2081" s="55" t="n">
        <f aca="false">IF(COUNT(I2081)=0,50,IF(J2081="proxy_vix",50,IF(I2081&lt;350,100,IF(I2081&lt;=450,50,0))))</f>
        <v>100</v>
      </c>
      <c r="P2081" s="55" t="n">
        <f aca="false">IF(COUNT(K2081)=0,50,IF(K2081&lt;20,100,IF(K2081&lt;=25,50,0)))</f>
        <v>50</v>
      </c>
      <c r="Q2081" s="54"/>
      <c r="R2081" s="47"/>
      <c r="S2081" s="51" t="n">
        <f aca="false">$E2081/$E2080-1</f>
        <v>0.0155064911715419</v>
      </c>
      <c r="T2081" s="56" t="n">
        <f aca="false">$K2081/$K2080-1</f>
        <v>-0.0538869257950529</v>
      </c>
      <c r="V2081" s="57"/>
      <c r="W2081" s="57"/>
      <c r="Y2081" s="1" t="str">
        <f aca="false">IF(AX2081&gt;=70,"EASY",IF(AX2081&gt;40,"UNCERTAIN","HARD"))</f>
        <v>EASY</v>
      </c>
      <c r="AA2081" s="58" t="n">
        <f aca="false">IF($A2081&lt;200,"",AVERAGE($E2032:$E2081)/AVERAGE($E1882:$E2081)-1)</f>
        <v>0.043168480814209</v>
      </c>
      <c r="AB2081" s="59" t="n">
        <f aca="false">LOOKUP($B2081,07_L1政策步階!$A$4:$A$14,07_L1政策步階!$C$4:$C$14)</f>
        <v>1</v>
      </c>
      <c r="AC2081" s="57"/>
      <c r="AD2081" s="57"/>
      <c r="AE2081" s="57"/>
      <c r="AF2081" s="57"/>
      <c r="AG2081" s="57"/>
      <c r="AH2081" s="57"/>
      <c r="AI2081" s="57"/>
      <c r="AJ2081" s="57"/>
      <c r="AK2081" s="57"/>
      <c r="AL2081" s="59" t="n">
        <f aca="false">IF(ISNUMBER($AA2081),IF($AA2081&gt;=0.005,100,IF($AA2081&gt;=-0.015,50,0)),"")</f>
        <v>100</v>
      </c>
      <c r="AM2081" s="59" t="n">
        <f aca="false">IF(ISNUMBER($AB2081),IF($AB2081=1,100,IF($AB2081=0,50,0)),"")</f>
        <v>100</v>
      </c>
      <c r="AN2081" s="0" t="str">
        <f aca="false">IF(ISNUMBER($AC2081),IF($AC2081&gt;=0.001,100,IF($AC2081&gt;=-0.003,50,0)),"")</f>
        <v/>
      </c>
      <c r="AO2081" s="0" t="str">
        <f aca="false">IF(ISNUMBER($AD2081),IF($AD2081&gt;=0.04,100,IF($AD2081&gt;=0,50,0)),"")</f>
        <v/>
      </c>
      <c r="AP2081" s="0" t="str">
        <f aca="false">IF(ISNUMBER($AE2081),IF($AE2081&gt;=25,100,IF($AE2081&gt;=-75,50,0)),"")</f>
        <v/>
      </c>
      <c r="AQ2081" s="0" t="str">
        <f aca="false">IF(ISNUMBER($AF2081),IF($AF2081&gt;0,100,IF($AF2081&gt;=-50,50,0)),"")</f>
        <v/>
      </c>
      <c r="AR2081" s="0" t="str">
        <f aca="false">IF(ISNUMBER($AG2081),IF($AG2081=1,100,IF($AG2081=0,50,0)),"")</f>
        <v/>
      </c>
      <c r="AS2081" s="0" t="str">
        <f aca="false">IF(ISNUMBER($AH2081),IF($AH2081&lt;0,100,IF($AH2081&lt;=20,50,0)),"")</f>
        <v/>
      </c>
      <c r="AT2081" s="0" t="str">
        <f aca="false">IF(ISNUMBER($AI2081),IF($AI2081&lt;0.95,100,IF($AI2081&lt;=1,50,0)),"")</f>
        <v/>
      </c>
      <c r="AU2081" s="0" t="str">
        <f aca="false">IF(ISNUMBER($AJ2081),IF($AJ2081&lt;30,0,IF($AJ2081&lt;40,50,IF($AJ2081&lt;=90,100,50))),"")</f>
        <v/>
      </c>
      <c r="AV2081" s="0" t="str">
        <f aca="false">IF(ISNUMBER($AK2081),IF($AK2081&gt;-0.2,100,IF($AK2081&gt;=-0.4,50,0)),"")</f>
        <v/>
      </c>
      <c r="AW2081" s="59" t="n">
        <f aca="false">01_指標庫!$H$4*ISNUMBER($F2081)+01_指標庫!$H$5*ISNUMBER($AA2081)+01_指標庫!$H$6*ISNUMBER($G2081)+01_指標庫!$H$7*ISNUMBER($H2081)+01_指標庫!$H$8*ISNUMBER($AF2081)+01_指標庫!$H$9*ISNUMBER($AG2081)+01_指標庫!$H$10*ISNUMBER($AB2081)+01_指標庫!$H$11*ISNUMBER($AC2081)+01_指標庫!$H$12*ISNUMBER($AD2081)+01_指標庫!$H$13*ISNUMBER($AE2081)+01_指標庫!$H$14*ISNUMBER($I2081)+01_指標庫!$H$15*ISNUMBER($AH2081)+01_指標庫!$H$16*ISNUMBER($K2081)+01_指標庫!$H$17*ISNUMBER($AI2081)+01_指標庫!$H$18*ISNUMBER($AJ2081)+01_指標庫!$H$19*ISNUMBER($AK2081)+01_指標庫!$H$20*ISNUMBER($BB2081)+01_指標庫!$H$21*ISNUMBER($BC2081)</f>
        <v>51</v>
      </c>
      <c r="AX2081" s="59" t="n">
        <f aca="false">IF(AW2081=0,50,ROUND((01_指標庫!$H$4*IF(ISNUMBER($F2081),L2081,0)+01_指標庫!$H$5*IF(ISNUMBER($AA2081),AL2081,0)+01_指標庫!$H$6*IF(ISNUMBER($G2081),M2081,0)+01_指標庫!$H$7*IF(ISNUMBER($H2081),N2081,0)+01_指標庫!$H$8*IF(ISNUMBER($AF2081),AQ2081,0)+01_指標庫!$H$9*IF(ISNUMBER($AG2081),AR2081,0)+01_指標庫!$H$10*IF(ISNUMBER($AB2081),AM2081,0)+01_指標庫!$H$11*IF(ISNUMBER($AC2081),AN2081,0)+01_指標庫!$H$12*IF(ISNUMBER($AD2081),AO2081,0)+01_指標庫!$H$13*IF(ISNUMBER($AE2081),AP2081,0)+01_指標庫!$H$14*IF(ISNUMBER($I2081),O2081,0)+01_指標庫!$H$15*IF(ISNUMBER($AH2081),AS2081,0)+01_指標庫!$H$16*IF(ISNUMBER($K2081),P2081,0)+01_指標庫!$H$17*IF(ISNUMBER($AI2081),AT2081,0)+01_指標庫!$H$18*IF(ISNUMBER($AJ2081),AU2081,0)+01_指標庫!$H$19*IF(ISNUMBER($AK2081),AV2081,0)+01_指標庫!$H$20*IF(ISNUMBER($BB2081),BB2081,0)+01_指標庫!$H$21*IF(ISNUMBER($BC2081),BC2081,0))/AW2081,1))</f>
        <v>88.2</v>
      </c>
      <c r="AY2081" s="60"/>
      <c r="AZ2081" s="60"/>
      <c r="BA2081" s="58" t="n">
        <f aca="false">AVERAGE($E2077:$E2081)/AVERAGE($E2072:$E2081)-1</f>
        <v>-0.00196164610628868</v>
      </c>
      <c r="BB2081" s="59" t="n">
        <f aca="false">IF(ISNUMBER($BA2081),IF(OR($S2081&lt;=-0.03,$BA2081&lt;-0.003),0,IF(OR($S2081&lt;=-0.02,$BA2081&lt;0.01),50,100)),"")</f>
        <v>50</v>
      </c>
      <c r="BC2081" s="0" t="str">
        <f aca="false">IF(OR(COUNT($AZ2081)=0,COUNT($AZ2080)=0),"",IF(OR($AY2081/$AZ2080-1&lt;=-0.03,$AZ2081/$AZ2080-1&lt;=-0.045,IF(COUNT($AZ2072:$AZ2081)=10,AVERAGE($AZ2077:$AZ2081)/AVERAGE($AZ2072:$AZ2081)-1&lt;-0.01,FALSE())),0,IF(OR($AZ2081/$AZ2080-1&lt;=-0.02,IF(COUNT($AZ2072:$AZ2081)=10,AVERAGE($AZ2077:$AZ2081)/AVERAGE($AZ2072:$AZ2081)-1&lt;0.005,FALSE())),50,100)))</f>
        <v/>
      </c>
    </row>
    <row r="2082" customFormat="false" ht="15" hidden="false" customHeight="true" outlineLevel="0" collapsed="false">
      <c r="A2082" s="47" t="n">
        <v>2078</v>
      </c>
      <c r="B2082" s="48" t="n">
        <v>45574</v>
      </c>
      <c r="C2082" s="47" t="n">
        <v>2024</v>
      </c>
      <c r="D2082" s="49" t="s">
        <v>238</v>
      </c>
      <c r="E2082" s="50" t="n">
        <v>20268.86</v>
      </c>
      <c r="F2082" s="51" t="n">
        <v>0.09371</v>
      </c>
      <c r="G2082" s="51" t="n">
        <v>-0.019662</v>
      </c>
      <c r="H2082" s="52" t="n">
        <v>0.7347</v>
      </c>
      <c r="I2082" s="53" t="n">
        <v>294</v>
      </c>
      <c r="J2082" s="47" t="s">
        <v>235</v>
      </c>
      <c r="K2082" s="54" t="n">
        <v>20.86</v>
      </c>
      <c r="L2082" s="55" t="n">
        <f aca="false">IF(COUNT(F2082)=0,50,IF(F2082&gt;=0,100,IF(F2082&gt;=-0.02,50,0)))</f>
        <v>100</v>
      </c>
      <c r="M2082" s="55" t="n">
        <f aca="false">IF(COUNT(G2082)=0,50,IF(G2082&gt;-0.06,100,IF(G2082&gt;-0.15,50,0)))</f>
        <v>100</v>
      </c>
      <c r="N2082" s="55" t="n">
        <f aca="false">IF(COUNT(H2082)=0,50,IF(H2082&gt;=0.6,100,IF(H2082&gt;=0.4,50,0)))</f>
        <v>100</v>
      </c>
      <c r="O2082" s="55" t="n">
        <f aca="false">IF(COUNT(I2082)=0,50,IF(J2082="proxy_vix",50,IF(I2082&lt;350,100,IF(I2082&lt;=450,50,0))))</f>
        <v>100</v>
      </c>
      <c r="P2082" s="55" t="n">
        <f aca="false">IF(COUNT(K2082)=0,50,IF(K2082&lt;20,100,IF(K2082&lt;=25,50,0)))</f>
        <v>50</v>
      </c>
      <c r="Q2082" s="54"/>
      <c r="R2082" s="47"/>
      <c r="S2082" s="51" t="n">
        <f aca="false">$E2082/$E2081-1</f>
        <v>0.00801082963907507</v>
      </c>
      <c r="T2082" s="56" t="n">
        <f aca="false">$K2082/$K2081-1</f>
        <v>-0.0261437908496733</v>
      </c>
      <c r="V2082" s="57"/>
      <c r="W2082" s="57"/>
      <c r="Y2082" s="1" t="str">
        <f aca="false">IF(AX2082&gt;=70,"EASY",IF(AX2082&gt;40,"UNCERTAIN","HARD"))</f>
        <v>EASY</v>
      </c>
      <c r="AA2082" s="58" t="n">
        <f aca="false">IF($A2082&lt;200,"",AVERAGE($E2033:$E2082)/AVERAGE($E1883:$E2082)-1)</f>
        <v>0.0437694146117429</v>
      </c>
      <c r="AB2082" s="59" t="n">
        <f aca="false">LOOKUP($B2082,07_L1政策步階!$A$4:$A$14,07_L1政策步階!$C$4:$C$14)</f>
        <v>1</v>
      </c>
      <c r="AC2082" s="57"/>
      <c r="AD2082" s="57"/>
      <c r="AE2082" s="57"/>
      <c r="AF2082" s="57"/>
      <c r="AG2082" s="57"/>
      <c r="AH2082" s="57"/>
      <c r="AI2082" s="57"/>
      <c r="AJ2082" s="57"/>
      <c r="AK2082" s="57"/>
      <c r="AL2082" s="59" t="n">
        <f aca="false">IF(ISNUMBER($AA2082),IF($AA2082&gt;=0.005,100,IF($AA2082&gt;=-0.015,50,0)),"")</f>
        <v>100</v>
      </c>
      <c r="AM2082" s="59" t="n">
        <f aca="false">IF(ISNUMBER($AB2082),IF($AB2082=1,100,IF($AB2082=0,50,0)),"")</f>
        <v>100</v>
      </c>
      <c r="AN2082" s="0" t="str">
        <f aca="false">IF(ISNUMBER($AC2082),IF($AC2082&gt;=0.001,100,IF($AC2082&gt;=-0.003,50,0)),"")</f>
        <v/>
      </c>
      <c r="AO2082" s="0" t="str">
        <f aca="false">IF(ISNUMBER($AD2082),IF($AD2082&gt;=0.04,100,IF($AD2082&gt;=0,50,0)),"")</f>
        <v/>
      </c>
      <c r="AP2082" s="0" t="str">
        <f aca="false">IF(ISNUMBER($AE2082),IF($AE2082&gt;=25,100,IF($AE2082&gt;=-75,50,0)),"")</f>
        <v/>
      </c>
      <c r="AQ2082" s="0" t="str">
        <f aca="false">IF(ISNUMBER($AF2082),IF($AF2082&gt;0,100,IF($AF2082&gt;=-50,50,0)),"")</f>
        <v/>
      </c>
      <c r="AR2082" s="0" t="str">
        <f aca="false">IF(ISNUMBER($AG2082),IF($AG2082=1,100,IF($AG2082=0,50,0)),"")</f>
        <v/>
      </c>
      <c r="AS2082" s="0" t="str">
        <f aca="false">IF(ISNUMBER($AH2082),IF($AH2082&lt;0,100,IF($AH2082&lt;=20,50,0)),"")</f>
        <v/>
      </c>
      <c r="AT2082" s="0" t="str">
        <f aca="false">IF(ISNUMBER($AI2082),IF($AI2082&lt;0.95,100,IF($AI2082&lt;=1,50,0)),"")</f>
        <v/>
      </c>
      <c r="AU2082" s="0" t="str">
        <f aca="false">IF(ISNUMBER($AJ2082),IF($AJ2082&lt;30,0,IF($AJ2082&lt;40,50,IF($AJ2082&lt;=90,100,50))),"")</f>
        <v/>
      </c>
      <c r="AV2082" s="0" t="str">
        <f aca="false">IF(ISNUMBER($AK2082),IF($AK2082&gt;-0.2,100,IF($AK2082&gt;=-0.4,50,0)),"")</f>
        <v/>
      </c>
      <c r="AW2082" s="59" t="n">
        <f aca="false">01_指標庫!$H$4*ISNUMBER($F2082)+01_指標庫!$H$5*ISNUMBER($AA2082)+01_指標庫!$H$6*ISNUMBER($G2082)+01_指標庫!$H$7*ISNUMBER($H2082)+01_指標庫!$H$8*ISNUMBER($AF2082)+01_指標庫!$H$9*ISNUMBER($AG2082)+01_指標庫!$H$10*ISNUMBER($AB2082)+01_指標庫!$H$11*ISNUMBER($AC2082)+01_指標庫!$H$12*ISNUMBER($AD2082)+01_指標庫!$H$13*ISNUMBER($AE2082)+01_指標庫!$H$14*ISNUMBER($I2082)+01_指標庫!$H$15*ISNUMBER($AH2082)+01_指標庫!$H$16*ISNUMBER($K2082)+01_指標庫!$H$17*ISNUMBER($AI2082)+01_指標庫!$H$18*ISNUMBER($AJ2082)+01_指標庫!$H$19*ISNUMBER($AK2082)+01_指標庫!$H$20*ISNUMBER($BB2082)+01_指標庫!$H$21*ISNUMBER($BC2082)</f>
        <v>51</v>
      </c>
      <c r="AX2082" s="59" t="n">
        <f aca="false">IF(AW2082=0,50,ROUND((01_指標庫!$H$4*IF(ISNUMBER($F2082),L2082,0)+01_指標庫!$H$5*IF(ISNUMBER($AA2082),AL2082,0)+01_指標庫!$H$6*IF(ISNUMBER($G2082),M2082,0)+01_指標庫!$H$7*IF(ISNUMBER($H2082),N2082,0)+01_指標庫!$H$8*IF(ISNUMBER($AF2082),AQ2082,0)+01_指標庫!$H$9*IF(ISNUMBER($AG2082),AR2082,0)+01_指標庫!$H$10*IF(ISNUMBER($AB2082),AM2082,0)+01_指標庫!$H$11*IF(ISNUMBER($AC2082),AN2082,0)+01_指標庫!$H$12*IF(ISNUMBER($AD2082),AO2082,0)+01_指標庫!$H$13*IF(ISNUMBER($AE2082),AP2082,0)+01_指標庫!$H$14*IF(ISNUMBER($I2082),O2082,0)+01_指標庫!$H$15*IF(ISNUMBER($AH2082),AS2082,0)+01_指標庫!$H$16*IF(ISNUMBER($K2082),P2082,0)+01_指標庫!$H$17*IF(ISNUMBER($AI2082),AT2082,0)+01_指標庫!$H$18*IF(ISNUMBER($AJ2082),AU2082,0)+01_指標庫!$H$19*IF(ISNUMBER($AK2082),AV2082,0)+01_指標庫!$H$20*IF(ISNUMBER($BB2082),BB2082,0)+01_指標庫!$H$21*IF(ISNUMBER($BC2082),BC2082,0))/AW2082,1))</f>
        <v>88.2</v>
      </c>
      <c r="AY2082" s="60"/>
      <c r="AZ2082" s="60"/>
      <c r="BA2082" s="58" t="n">
        <f aca="false">AVERAGE($E2078:$E2082)/AVERAGE($E2073:$E2082)-1</f>
        <v>0.00122643198198213</v>
      </c>
      <c r="BB2082" s="59" t="n">
        <f aca="false">IF(ISNUMBER($BA2082),IF(OR($S2082&lt;=-0.03,$BA2082&lt;-0.003),0,IF(OR($S2082&lt;=-0.02,$BA2082&lt;0.01),50,100)),"")</f>
        <v>50</v>
      </c>
      <c r="BC2082" s="0" t="str">
        <f aca="false">IF(OR(COUNT($AZ2082)=0,COUNT($AZ2081)=0),"",IF(OR($AY2082/$AZ2081-1&lt;=-0.03,$AZ2082/$AZ2081-1&lt;=-0.045,IF(COUNT($AZ2073:$AZ2082)=10,AVERAGE($AZ2078:$AZ2082)/AVERAGE($AZ2073:$AZ2082)-1&lt;-0.01,FALSE())),0,IF(OR($AZ2082/$AZ2081-1&lt;=-0.02,IF(COUNT($AZ2073:$AZ2082)=10,AVERAGE($AZ2078:$AZ2082)/AVERAGE($AZ2073:$AZ2082)-1&lt;0.005,FALSE())),50,100)))</f>
        <v/>
      </c>
    </row>
    <row r="2083" customFormat="false" ht="15" hidden="false" customHeight="true" outlineLevel="0" collapsed="false">
      <c r="A2083" s="47" t="n">
        <v>2079</v>
      </c>
      <c r="B2083" s="48" t="n">
        <v>45575</v>
      </c>
      <c r="C2083" s="47" t="n">
        <v>2024</v>
      </c>
      <c r="D2083" s="49" t="s">
        <v>239</v>
      </c>
      <c r="E2083" s="50" t="n">
        <v>20241.76</v>
      </c>
      <c r="F2083" s="51" t="n">
        <v>0.091228</v>
      </c>
      <c r="G2083" s="51" t="n">
        <v>-0.020973</v>
      </c>
      <c r="H2083" s="52" t="n">
        <v>0.6735</v>
      </c>
      <c r="I2083" s="53" t="n">
        <v>299</v>
      </c>
      <c r="J2083" s="47" t="s">
        <v>235</v>
      </c>
      <c r="K2083" s="54" t="n">
        <v>20.93</v>
      </c>
      <c r="L2083" s="55" t="n">
        <f aca="false">IF(COUNT(F2083)=0,50,IF(F2083&gt;=0,100,IF(F2083&gt;=-0.02,50,0)))</f>
        <v>100</v>
      </c>
      <c r="M2083" s="55" t="n">
        <f aca="false">IF(COUNT(G2083)=0,50,IF(G2083&gt;-0.06,100,IF(G2083&gt;-0.15,50,0)))</f>
        <v>100</v>
      </c>
      <c r="N2083" s="55" t="n">
        <f aca="false">IF(COUNT(H2083)=0,50,IF(H2083&gt;=0.6,100,IF(H2083&gt;=0.4,50,0)))</f>
        <v>100</v>
      </c>
      <c r="O2083" s="55" t="n">
        <f aca="false">IF(COUNT(I2083)=0,50,IF(J2083="proxy_vix",50,IF(I2083&lt;350,100,IF(I2083&lt;=450,50,0))))</f>
        <v>100</v>
      </c>
      <c r="P2083" s="55" t="n">
        <f aca="false">IF(COUNT(K2083)=0,50,IF(K2083&lt;20,100,IF(K2083&lt;=25,50,0)))</f>
        <v>50</v>
      </c>
      <c r="Q2083" s="54"/>
      <c r="R2083" s="47"/>
      <c r="S2083" s="51" t="n">
        <f aca="false">$E2083/$E2082-1</f>
        <v>-0.00133702635471367</v>
      </c>
      <c r="T2083" s="56" t="n">
        <f aca="false">$K2083/$K2082-1</f>
        <v>0.00335570469798663</v>
      </c>
      <c r="V2083" s="57"/>
      <c r="W2083" s="57"/>
      <c r="Y2083" s="1" t="str">
        <f aca="false">IF(AX2083&gt;=70,"EASY",IF(AX2083&gt;40,"UNCERTAIN","HARD"))</f>
        <v>EASY</v>
      </c>
      <c r="AA2083" s="58" t="n">
        <f aca="false">IF($A2083&lt;200,"",AVERAGE($E2034:$E2083)/AVERAGE($E1884:$E2083)-1)</f>
        <v>0.0437428174392711</v>
      </c>
      <c r="AB2083" s="59" t="n">
        <f aca="false">LOOKUP($B2083,07_L1政策步階!$A$4:$A$14,07_L1政策步階!$C$4:$C$14)</f>
        <v>1</v>
      </c>
      <c r="AC2083" s="57"/>
      <c r="AD2083" s="57"/>
      <c r="AE2083" s="57"/>
      <c r="AF2083" s="57"/>
      <c r="AG2083" s="57"/>
      <c r="AH2083" s="57"/>
      <c r="AI2083" s="57"/>
      <c r="AJ2083" s="57"/>
      <c r="AK2083" s="57"/>
      <c r="AL2083" s="59" t="n">
        <f aca="false">IF(ISNUMBER($AA2083),IF($AA2083&gt;=0.005,100,IF($AA2083&gt;=-0.015,50,0)),"")</f>
        <v>100</v>
      </c>
      <c r="AM2083" s="59" t="n">
        <f aca="false">IF(ISNUMBER($AB2083),IF($AB2083=1,100,IF($AB2083=0,50,0)),"")</f>
        <v>100</v>
      </c>
      <c r="AN2083" s="0" t="str">
        <f aca="false">IF(ISNUMBER($AC2083),IF($AC2083&gt;=0.001,100,IF($AC2083&gt;=-0.003,50,0)),"")</f>
        <v/>
      </c>
      <c r="AO2083" s="0" t="str">
        <f aca="false">IF(ISNUMBER($AD2083),IF($AD2083&gt;=0.04,100,IF($AD2083&gt;=0,50,0)),"")</f>
        <v/>
      </c>
      <c r="AP2083" s="0" t="str">
        <f aca="false">IF(ISNUMBER($AE2083),IF($AE2083&gt;=25,100,IF($AE2083&gt;=-75,50,0)),"")</f>
        <v/>
      </c>
      <c r="AQ2083" s="0" t="str">
        <f aca="false">IF(ISNUMBER($AF2083),IF($AF2083&gt;0,100,IF($AF2083&gt;=-50,50,0)),"")</f>
        <v/>
      </c>
      <c r="AR2083" s="0" t="str">
        <f aca="false">IF(ISNUMBER($AG2083),IF($AG2083=1,100,IF($AG2083=0,50,0)),"")</f>
        <v/>
      </c>
      <c r="AS2083" s="0" t="str">
        <f aca="false">IF(ISNUMBER($AH2083),IF($AH2083&lt;0,100,IF($AH2083&lt;=20,50,0)),"")</f>
        <v/>
      </c>
      <c r="AT2083" s="0" t="str">
        <f aca="false">IF(ISNUMBER($AI2083),IF($AI2083&lt;0.95,100,IF($AI2083&lt;=1,50,0)),"")</f>
        <v/>
      </c>
      <c r="AU2083" s="0" t="str">
        <f aca="false">IF(ISNUMBER($AJ2083),IF($AJ2083&lt;30,0,IF($AJ2083&lt;40,50,IF($AJ2083&lt;=90,100,50))),"")</f>
        <v/>
      </c>
      <c r="AV2083" s="0" t="str">
        <f aca="false">IF(ISNUMBER($AK2083),IF($AK2083&gt;-0.2,100,IF($AK2083&gt;=-0.4,50,0)),"")</f>
        <v/>
      </c>
      <c r="AW2083" s="59" t="n">
        <f aca="false">01_指標庫!$H$4*ISNUMBER($F2083)+01_指標庫!$H$5*ISNUMBER($AA2083)+01_指標庫!$H$6*ISNUMBER($G2083)+01_指標庫!$H$7*ISNUMBER($H2083)+01_指標庫!$H$8*ISNUMBER($AF2083)+01_指標庫!$H$9*ISNUMBER($AG2083)+01_指標庫!$H$10*ISNUMBER($AB2083)+01_指標庫!$H$11*ISNUMBER($AC2083)+01_指標庫!$H$12*ISNUMBER($AD2083)+01_指標庫!$H$13*ISNUMBER($AE2083)+01_指標庫!$H$14*ISNUMBER($I2083)+01_指標庫!$H$15*ISNUMBER($AH2083)+01_指標庫!$H$16*ISNUMBER($K2083)+01_指標庫!$H$17*ISNUMBER($AI2083)+01_指標庫!$H$18*ISNUMBER($AJ2083)+01_指標庫!$H$19*ISNUMBER($AK2083)+01_指標庫!$H$20*ISNUMBER($BB2083)+01_指標庫!$H$21*ISNUMBER($BC2083)</f>
        <v>51</v>
      </c>
      <c r="AX2083" s="59" t="n">
        <f aca="false">IF(AW2083=0,50,ROUND((01_指標庫!$H$4*IF(ISNUMBER($F2083),L2083,0)+01_指標庫!$H$5*IF(ISNUMBER($AA2083),AL2083,0)+01_指標庫!$H$6*IF(ISNUMBER($G2083),M2083,0)+01_指標庫!$H$7*IF(ISNUMBER($H2083),N2083,0)+01_指標庫!$H$8*IF(ISNUMBER($AF2083),AQ2083,0)+01_指標庫!$H$9*IF(ISNUMBER($AG2083),AR2083,0)+01_指標庫!$H$10*IF(ISNUMBER($AB2083),AM2083,0)+01_指標庫!$H$11*IF(ISNUMBER($AC2083),AN2083,0)+01_指標庫!$H$12*IF(ISNUMBER($AD2083),AO2083,0)+01_指標庫!$H$13*IF(ISNUMBER($AE2083),AP2083,0)+01_指標庫!$H$14*IF(ISNUMBER($I2083),O2083,0)+01_指標庫!$H$15*IF(ISNUMBER($AH2083),AS2083,0)+01_指標庫!$H$16*IF(ISNUMBER($K2083),P2083,0)+01_指標庫!$H$17*IF(ISNUMBER($AI2083),AT2083,0)+01_指標庫!$H$18*IF(ISNUMBER($AJ2083),AU2083,0)+01_指標庫!$H$19*IF(ISNUMBER($AK2083),AV2083,0)+01_指標庫!$H$20*IF(ISNUMBER($BB2083),BB2083,0)+01_指標庫!$H$21*IF(ISNUMBER($BC2083),BC2083,0))/AW2083,1))</f>
        <v>88.2</v>
      </c>
      <c r="AY2083" s="60"/>
      <c r="AZ2083" s="60"/>
      <c r="BA2083" s="58" t="n">
        <f aca="false">AVERAGE($E2079:$E2083)/AVERAGE($E2074:$E2083)-1</f>
        <v>0.00508082586307568</v>
      </c>
      <c r="BB2083" s="59" t="n">
        <f aca="false">IF(ISNUMBER($BA2083),IF(OR($S2083&lt;=-0.03,$BA2083&lt;-0.003),0,IF(OR($S2083&lt;=-0.02,$BA2083&lt;0.01),50,100)),"")</f>
        <v>50</v>
      </c>
      <c r="BC2083" s="0" t="str">
        <f aca="false">IF(OR(COUNT($AZ2083)=0,COUNT($AZ2082)=0),"",IF(OR($AY2083/$AZ2082-1&lt;=-0.03,$AZ2083/$AZ2082-1&lt;=-0.045,IF(COUNT($AZ2074:$AZ2083)=10,AVERAGE($AZ2079:$AZ2083)/AVERAGE($AZ2074:$AZ2083)-1&lt;-0.01,FALSE())),0,IF(OR($AZ2083/$AZ2082-1&lt;=-0.02,IF(COUNT($AZ2074:$AZ2083)=10,AVERAGE($AZ2079:$AZ2083)/AVERAGE($AZ2074:$AZ2083)-1&lt;0.005,FALSE())),50,100)))</f>
        <v/>
      </c>
    </row>
    <row r="2084" customFormat="false" ht="15" hidden="false" customHeight="true" outlineLevel="0" collapsed="false">
      <c r="A2084" s="47" t="n">
        <v>2080</v>
      </c>
      <c r="B2084" s="48" t="n">
        <v>45576</v>
      </c>
      <c r="C2084" s="47" t="n">
        <v>2024</v>
      </c>
      <c r="D2084" s="49" t="s">
        <v>234</v>
      </c>
      <c r="E2084" s="50" t="n">
        <v>20271.97</v>
      </c>
      <c r="F2084" s="51" t="n">
        <v>0.091858</v>
      </c>
      <c r="G2084" s="51" t="n">
        <v>-0.019512</v>
      </c>
      <c r="H2084" s="52" t="n">
        <v>0.7959</v>
      </c>
      <c r="I2084" s="53" t="n">
        <v>298</v>
      </c>
      <c r="J2084" s="47" t="s">
        <v>235</v>
      </c>
      <c r="K2084" s="54" t="n">
        <v>20.46</v>
      </c>
      <c r="L2084" s="55" t="n">
        <f aca="false">IF(COUNT(F2084)=0,50,IF(F2084&gt;=0,100,IF(F2084&gt;=-0.02,50,0)))</f>
        <v>100</v>
      </c>
      <c r="M2084" s="55" t="n">
        <f aca="false">IF(COUNT(G2084)=0,50,IF(G2084&gt;-0.06,100,IF(G2084&gt;-0.15,50,0)))</f>
        <v>100</v>
      </c>
      <c r="N2084" s="55" t="n">
        <f aca="false">IF(COUNT(H2084)=0,50,IF(H2084&gt;=0.6,100,IF(H2084&gt;=0.4,50,0)))</f>
        <v>100</v>
      </c>
      <c r="O2084" s="55" t="n">
        <f aca="false">IF(COUNT(I2084)=0,50,IF(J2084="proxy_vix",50,IF(I2084&lt;350,100,IF(I2084&lt;=450,50,0))))</f>
        <v>100</v>
      </c>
      <c r="P2084" s="55" t="n">
        <f aca="false">IF(COUNT(K2084)=0,50,IF(K2084&lt;20,100,IF(K2084&lt;=25,50,0)))</f>
        <v>50</v>
      </c>
      <c r="Q2084" s="54"/>
      <c r="R2084" s="47"/>
      <c r="S2084" s="51" t="n">
        <f aca="false">$E2084/$E2083-1</f>
        <v>0.00149245915374951</v>
      </c>
      <c r="T2084" s="56" t="n">
        <f aca="false">$K2084/$K2083-1</f>
        <v>-0.0224558050645006</v>
      </c>
      <c r="V2084" s="57"/>
      <c r="W2084" s="57"/>
      <c r="Y2084" s="1" t="str">
        <f aca="false">IF(AX2084&gt;=70,"EASY",IF(AX2084&gt;40,"UNCERTAIN","HARD"))</f>
        <v>EASY</v>
      </c>
      <c r="AA2084" s="58" t="n">
        <f aca="false">IF($A2084&lt;200,"",AVERAGE($E2035:$E2084)/AVERAGE($E1885:$E2084)-1)</f>
        <v>0.0442772123397996</v>
      </c>
      <c r="AB2084" s="59" t="n">
        <f aca="false">LOOKUP($B2084,07_L1政策步階!$A$4:$A$14,07_L1政策步階!$C$4:$C$14)</f>
        <v>1</v>
      </c>
      <c r="AC2084" s="57"/>
      <c r="AD2084" s="57"/>
      <c r="AE2084" s="57"/>
      <c r="AF2084" s="57"/>
      <c r="AG2084" s="57"/>
      <c r="AH2084" s="57"/>
      <c r="AI2084" s="57"/>
      <c r="AJ2084" s="57"/>
      <c r="AK2084" s="57"/>
      <c r="AL2084" s="59" t="n">
        <f aca="false">IF(ISNUMBER($AA2084),IF($AA2084&gt;=0.005,100,IF($AA2084&gt;=-0.015,50,0)),"")</f>
        <v>100</v>
      </c>
      <c r="AM2084" s="59" t="n">
        <f aca="false">IF(ISNUMBER($AB2084),IF($AB2084=1,100,IF($AB2084=0,50,0)),"")</f>
        <v>100</v>
      </c>
      <c r="AN2084" s="0" t="str">
        <f aca="false">IF(ISNUMBER($AC2084),IF($AC2084&gt;=0.001,100,IF($AC2084&gt;=-0.003,50,0)),"")</f>
        <v/>
      </c>
      <c r="AO2084" s="0" t="str">
        <f aca="false">IF(ISNUMBER($AD2084),IF($AD2084&gt;=0.04,100,IF($AD2084&gt;=0,50,0)),"")</f>
        <v/>
      </c>
      <c r="AP2084" s="0" t="str">
        <f aca="false">IF(ISNUMBER($AE2084),IF($AE2084&gt;=25,100,IF($AE2084&gt;=-75,50,0)),"")</f>
        <v/>
      </c>
      <c r="AQ2084" s="0" t="str">
        <f aca="false">IF(ISNUMBER($AF2084),IF($AF2084&gt;0,100,IF($AF2084&gt;=-50,50,0)),"")</f>
        <v/>
      </c>
      <c r="AR2084" s="0" t="str">
        <f aca="false">IF(ISNUMBER($AG2084),IF($AG2084=1,100,IF($AG2084=0,50,0)),"")</f>
        <v/>
      </c>
      <c r="AS2084" s="0" t="str">
        <f aca="false">IF(ISNUMBER($AH2084),IF($AH2084&lt;0,100,IF($AH2084&lt;=20,50,0)),"")</f>
        <v/>
      </c>
      <c r="AT2084" s="0" t="str">
        <f aca="false">IF(ISNUMBER($AI2084),IF($AI2084&lt;0.95,100,IF($AI2084&lt;=1,50,0)),"")</f>
        <v/>
      </c>
      <c r="AU2084" s="0" t="str">
        <f aca="false">IF(ISNUMBER($AJ2084),IF($AJ2084&lt;30,0,IF($AJ2084&lt;40,50,IF($AJ2084&lt;=90,100,50))),"")</f>
        <v/>
      </c>
      <c r="AV2084" s="0" t="str">
        <f aca="false">IF(ISNUMBER($AK2084),IF($AK2084&gt;-0.2,100,IF($AK2084&gt;=-0.4,50,0)),"")</f>
        <v/>
      </c>
      <c r="AW2084" s="59" t="n">
        <f aca="false">01_指標庫!$H$4*ISNUMBER($F2084)+01_指標庫!$H$5*ISNUMBER($AA2084)+01_指標庫!$H$6*ISNUMBER($G2084)+01_指標庫!$H$7*ISNUMBER($H2084)+01_指標庫!$H$8*ISNUMBER($AF2084)+01_指標庫!$H$9*ISNUMBER($AG2084)+01_指標庫!$H$10*ISNUMBER($AB2084)+01_指標庫!$H$11*ISNUMBER($AC2084)+01_指標庫!$H$12*ISNUMBER($AD2084)+01_指標庫!$H$13*ISNUMBER($AE2084)+01_指標庫!$H$14*ISNUMBER($I2084)+01_指標庫!$H$15*ISNUMBER($AH2084)+01_指標庫!$H$16*ISNUMBER($K2084)+01_指標庫!$H$17*ISNUMBER($AI2084)+01_指標庫!$H$18*ISNUMBER($AJ2084)+01_指標庫!$H$19*ISNUMBER($AK2084)+01_指標庫!$H$20*ISNUMBER($BB2084)+01_指標庫!$H$21*ISNUMBER($BC2084)</f>
        <v>51</v>
      </c>
      <c r="AX2084" s="59" t="n">
        <f aca="false">IF(AW2084=0,50,ROUND((01_指標庫!$H$4*IF(ISNUMBER($F2084),L2084,0)+01_指標庫!$H$5*IF(ISNUMBER($AA2084),AL2084,0)+01_指標庫!$H$6*IF(ISNUMBER($G2084),M2084,0)+01_指標庫!$H$7*IF(ISNUMBER($H2084),N2084,0)+01_指標庫!$H$8*IF(ISNUMBER($AF2084),AQ2084,0)+01_指標庫!$H$9*IF(ISNUMBER($AG2084),AR2084,0)+01_指標庫!$H$10*IF(ISNUMBER($AB2084),AM2084,0)+01_指標庫!$H$11*IF(ISNUMBER($AC2084),AN2084,0)+01_指標庫!$H$12*IF(ISNUMBER($AD2084),AO2084,0)+01_指標庫!$H$13*IF(ISNUMBER($AE2084),AP2084,0)+01_指標庫!$H$14*IF(ISNUMBER($I2084),O2084,0)+01_指標庫!$H$15*IF(ISNUMBER($AH2084),AS2084,0)+01_指標庫!$H$16*IF(ISNUMBER($K2084),P2084,0)+01_指標庫!$H$17*IF(ISNUMBER($AI2084),AT2084,0)+01_指標庫!$H$18*IF(ISNUMBER($AJ2084),AU2084,0)+01_指標庫!$H$19*IF(ISNUMBER($AK2084),AV2084,0)+01_指標庫!$H$20*IF(ISNUMBER($BB2084),BB2084,0)+01_指標庫!$H$21*IF(ISNUMBER($BC2084),BC2084,0))/AW2084,1))</f>
        <v>88.2</v>
      </c>
      <c r="AY2084" s="60"/>
      <c r="AZ2084" s="60"/>
      <c r="BA2084" s="58" t="n">
        <f aca="false">AVERAGE($E2080:$E2084)/AVERAGE($E2075:$E2084)-1</f>
        <v>0.00612607013377819</v>
      </c>
      <c r="BB2084" s="59" t="n">
        <f aca="false">IF(ISNUMBER($BA2084),IF(OR($S2084&lt;=-0.03,$BA2084&lt;-0.003),0,IF(OR($S2084&lt;=-0.02,$BA2084&lt;0.01),50,100)),"")</f>
        <v>50</v>
      </c>
      <c r="BC2084" s="0" t="str">
        <f aca="false">IF(OR(COUNT($AZ2084)=0,COUNT($AZ2083)=0),"",IF(OR($AY2084/$AZ2083-1&lt;=-0.03,$AZ2084/$AZ2083-1&lt;=-0.045,IF(COUNT($AZ2075:$AZ2084)=10,AVERAGE($AZ2080:$AZ2084)/AVERAGE($AZ2075:$AZ2084)-1&lt;-0.01,FALSE())),0,IF(OR($AZ2084/$AZ2083-1&lt;=-0.02,IF(COUNT($AZ2075:$AZ2084)=10,AVERAGE($AZ2080:$AZ2084)/AVERAGE($AZ2075:$AZ2084)-1&lt;0.005,FALSE())),50,100)))</f>
        <v/>
      </c>
    </row>
    <row r="2085" customFormat="false" ht="15" hidden="false" customHeight="true" outlineLevel="0" collapsed="false">
      <c r="A2085" s="47" t="n">
        <v>2081</v>
      </c>
      <c r="B2085" s="48" t="n">
        <v>45579</v>
      </c>
      <c r="C2085" s="47" t="n">
        <v>2024</v>
      </c>
      <c r="D2085" s="49" t="s">
        <v>236</v>
      </c>
      <c r="E2085" s="50" t="n">
        <v>20439.05</v>
      </c>
      <c r="F2085" s="51" t="n">
        <v>0.09981</v>
      </c>
      <c r="G2085" s="51" t="n">
        <v>-0.011431</v>
      </c>
      <c r="H2085" s="52" t="n">
        <v>0.8367</v>
      </c>
      <c r="I2085" s="53" t="n">
        <v>297</v>
      </c>
      <c r="J2085" s="47" t="s">
        <v>235</v>
      </c>
      <c r="K2085" s="54" t="n">
        <v>19.7</v>
      </c>
      <c r="L2085" s="55" t="n">
        <f aca="false">IF(COUNT(F2085)=0,50,IF(F2085&gt;=0,100,IF(F2085&gt;=-0.02,50,0)))</f>
        <v>100</v>
      </c>
      <c r="M2085" s="55" t="n">
        <f aca="false">IF(COUNT(G2085)=0,50,IF(G2085&gt;-0.06,100,IF(G2085&gt;-0.15,50,0)))</f>
        <v>100</v>
      </c>
      <c r="N2085" s="55" t="n">
        <f aca="false">IF(COUNT(H2085)=0,50,IF(H2085&gt;=0.6,100,IF(H2085&gt;=0.4,50,0)))</f>
        <v>100</v>
      </c>
      <c r="O2085" s="55" t="n">
        <f aca="false">IF(COUNT(I2085)=0,50,IF(J2085="proxy_vix",50,IF(I2085&lt;350,100,IF(I2085&lt;=450,50,0))))</f>
        <v>100</v>
      </c>
      <c r="P2085" s="55" t="n">
        <f aca="false">IF(COUNT(K2085)=0,50,IF(K2085&lt;20,100,IF(K2085&lt;=25,50,0)))</f>
        <v>100</v>
      </c>
      <c r="Q2085" s="54"/>
      <c r="R2085" s="47"/>
      <c r="S2085" s="51" t="n">
        <f aca="false">$E2085/$E2084-1</f>
        <v>0.00824192222068199</v>
      </c>
      <c r="T2085" s="56" t="n">
        <f aca="false">$K2085/$K2084-1</f>
        <v>-0.0371456500488759</v>
      </c>
      <c r="V2085" s="57"/>
      <c r="W2085" s="57"/>
      <c r="Y2085" s="1" t="str">
        <f aca="false">IF(AX2085&gt;=70,"EASY",IF(AX2085&gt;40,"UNCERTAIN","HARD"))</f>
        <v>EASY</v>
      </c>
      <c r="AA2085" s="58" t="n">
        <f aca="false">IF($A2085&lt;200,"",AVERAGE($E2036:$E2085)/AVERAGE($E1886:$E2085)-1)</f>
        <v>0.0454352286606334</v>
      </c>
      <c r="AB2085" s="59" t="n">
        <f aca="false">LOOKUP($B2085,07_L1政策步階!$A$4:$A$14,07_L1政策步階!$C$4:$C$14)</f>
        <v>1</v>
      </c>
      <c r="AC2085" s="57"/>
      <c r="AD2085" s="57"/>
      <c r="AE2085" s="57"/>
      <c r="AF2085" s="57"/>
      <c r="AG2085" s="57"/>
      <c r="AH2085" s="57"/>
      <c r="AI2085" s="57"/>
      <c r="AJ2085" s="57"/>
      <c r="AK2085" s="57"/>
      <c r="AL2085" s="59" t="n">
        <f aca="false">IF(ISNUMBER($AA2085),IF($AA2085&gt;=0.005,100,IF($AA2085&gt;=-0.015,50,0)),"")</f>
        <v>100</v>
      </c>
      <c r="AM2085" s="59" t="n">
        <f aca="false">IF(ISNUMBER($AB2085),IF($AB2085=1,100,IF($AB2085=0,50,0)),"")</f>
        <v>100</v>
      </c>
      <c r="AN2085" s="0" t="str">
        <f aca="false">IF(ISNUMBER($AC2085),IF($AC2085&gt;=0.001,100,IF($AC2085&gt;=-0.003,50,0)),"")</f>
        <v/>
      </c>
      <c r="AO2085" s="0" t="str">
        <f aca="false">IF(ISNUMBER($AD2085),IF($AD2085&gt;=0.04,100,IF($AD2085&gt;=0,50,0)),"")</f>
        <v/>
      </c>
      <c r="AP2085" s="0" t="str">
        <f aca="false">IF(ISNUMBER($AE2085),IF($AE2085&gt;=25,100,IF($AE2085&gt;=-75,50,0)),"")</f>
        <v/>
      </c>
      <c r="AQ2085" s="0" t="str">
        <f aca="false">IF(ISNUMBER($AF2085),IF($AF2085&gt;0,100,IF($AF2085&gt;=-50,50,0)),"")</f>
        <v/>
      </c>
      <c r="AR2085" s="0" t="str">
        <f aca="false">IF(ISNUMBER($AG2085),IF($AG2085=1,100,IF($AG2085=0,50,0)),"")</f>
        <v/>
      </c>
      <c r="AS2085" s="0" t="str">
        <f aca="false">IF(ISNUMBER($AH2085),IF($AH2085&lt;0,100,IF($AH2085&lt;=20,50,0)),"")</f>
        <v/>
      </c>
      <c r="AT2085" s="0" t="str">
        <f aca="false">IF(ISNUMBER($AI2085),IF($AI2085&lt;0.95,100,IF($AI2085&lt;=1,50,0)),"")</f>
        <v/>
      </c>
      <c r="AU2085" s="0" t="str">
        <f aca="false">IF(ISNUMBER($AJ2085),IF($AJ2085&lt;30,0,IF($AJ2085&lt;40,50,IF($AJ2085&lt;=90,100,50))),"")</f>
        <v/>
      </c>
      <c r="AV2085" s="0" t="str">
        <f aca="false">IF(ISNUMBER($AK2085),IF($AK2085&gt;-0.2,100,IF($AK2085&gt;=-0.4,50,0)),"")</f>
        <v/>
      </c>
      <c r="AW2085" s="59" t="n">
        <f aca="false">01_指標庫!$H$4*ISNUMBER($F2085)+01_指標庫!$H$5*ISNUMBER($AA2085)+01_指標庫!$H$6*ISNUMBER($G2085)+01_指標庫!$H$7*ISNUMBER($H2085)+01_指標庫!$H$8*ISNUMBER($AF2085)+01_指標庫!$H$9*ISNUMBER($AG2085)+01_指標庫!$H$10*ISNUMBER($AB2085)+01_指標庫!$H$11*ISNUMBER($AC2085)+01_指標庫!$H$12*ISNUMBER($AD2085)+01_指標庫!$H$13*ISNUMBER($AE2085)+01_指標庫!$H$14*ISNUMBER($I2085)+01_指標庫!$H$15*ISNUMBER($AH2085)+01_指標庫!$H$16*ISNUMBER($K2085)+01_指標庫!$H$17*ISNUMBER($AI2085)+01_指標庫!$H$18*ISNUMBER($AJ2085)+01_指標庫!$H$19*ISNUMBER($AK2085)+01_指標庫!$H$20*ISNUMBER($BB2085)+01_指標庫!$H$21*ISNUMBER($BC2085)</f>
        <v>51</v>
      </c>
      <c r="AX2085" s="59" t="n">
        <f aca="false">IF(AW2085=0,50,ROUND((01_指標庫!$H$4*IF(ISNUMBER($F2085),L2085,0)+01_指標庫!$H$5*IF(ISNUMBER($AA2085),AL2085,0)+01_指標庫!$H$6*IF(ISNUMBER($G2085),M2085,0)+01_指標庫!$H$7*IF(ISNUMBER($H2085),N2085,0)+01_指標庫!$H$8*IF(ISNUMBER($AF2085),AQ2085,0)+01_指標庫!$H$9*IF(ISNUMBER($AG2085),AR2085,0)+01_指標庫!$H$10*IF(ISNUMBER($AB2085),AM2085,0)+01_指標庫!$H$11*IF(ISNUMBER($AC2085),AN2085,0)+01_指標庫!$H$12*IF(ISNUMBER($AD2085),AO2085,0)+01_指標庫!$H$13*IF(ISNUMBER($AE2085),AP2085,0)+01_指標庫!$H$14*IF(ISNUMBER($I2085),O2085,0)+01_指標庫!$H$15*IF(ISNUMBER($AH2085),AS2085,0)+01_指標庫!$H$16*IF(ISNUMBER($K2085),P2085,0)+01_指標庫!$H$17*IF(ISNUMBER($AI2085),AT2085,0)+01_指標庫!$H$18*IF(ISNUMBER($AJ2085),AU2085,0)+01_指標庫!$H$19*IF(ISNUMBER($AK2085),AV2085,0)+01_指標庫!$H$20*IF(ISNUMBER($BB2085),BB2085,0)+01_指標庫!$H$21*IF(ISNUMBER($BC2085),BC2085,0))/AW2085,1))</f>
        <v>100</v>
      </c>
      <c r="AY2085" s="60"/>
      <c r="AZ2085" s="60"/>
      <c r="BA2085" s="58" t="n">
        <f aca="false">AVERAGE($E2081:$E2085)/AVERAGE($E2076:$E2085)-1</f>
        <v>0.0105938427225531</v>
      </c>
      <c r="BB2085" s="59" t="n">
        <f aca="false">IF(ISNUMBER($BA2085),IF(OR($S2085&lt;=-0.03,$BA2085&lt;-0.003),0,IF(OR($S2085&lt;=-0.02,$BA2085&lt;0.01),50,100)),"")</f>
        <v>100</v>
      </c>
      <c r="BC2085" s="0" t="str">
        <f aca="false">IF(OR(COUNT($AZ2085)=0,COUNT($AZ2084)=0),"",IF(OR($AY2085/$AZ2084-1&lt;=-0.03,$AZ2085/$AZ2084-1&lt;=-0.045,IF(COUNT($AZ2076:$AZ2085)=10,AVERAGE($AZ2081:$AZ2085)/AVERAGE($AZ2076:$AZ2085)-1&lt;-0.01,FALSE())),0,IF(OR($AZ2085/$AZ2084-1&lt;=-0.02,IF(COUNT($AZ2076:$AZ2085)=10,AVERAGE($AZ2081:$AZ2085)/AVERAGE($AZ2076:$AZ2085)-1&lt;0.005,FALSE())),50,100)))</f>
        <v/>
      </c>
    </row>
    <row r="2086" customFormat="false" ht="15" hidden="false" customHeight="true" outlineLevel="0" collapsed="false">
      <c r="A2086" s="47" t="n">
        <v>2082</v>
      </c>
      <c r="B2086" s="48" t="n">
        <v>45580</v>
      </c>
      <c r="C2086" s="47" t="n">
        <v>2024</v>
      </c>
      <c r="D2086" s="49" t="s">
        <v>237</v>
      </c>
      <c r="E2086" s="50" t="n">
        <v>20159.83</v>
      </c>
      <c r="F2086" s="51" t="n">
        <v>0.083835</v>
      </c>
      <c r="G2086" s="51" t="n">
        <v>-0.024935</v>
      </c>
      <c r="H2086" s="52" t="n">
        <v>0.7551</v>
      </c>
      <c r="I2086" s="53" t="n">
        <v>293</v>
      </c>
      <c r="J2086" s="47" t="s">
        <v>235</v>
      </c>
      <c r="K2086" s="54" t="n">
        <v>20.64</v>
      </c>
      <c r="L2086" s="55" t="n">
        <f aca="false">IF(COUNT(F2086)=0,50,IF(F2086&gt;=0,100,IF(F2086&gt;=-0.02,50,0)))</f>
        <v>100</v>
      </c>
      <c r="M2086" s="55" t="n">
        <f aca="false">IF(COUNT(G2086)=0,50,IF(G2086&gt;-0.06,100,IF(G2086&gt;-0.15,50,0)))</f>
        <v>100</v>
      </c>
      <c r="N2086" s="55" t="n">
        <f aca="false">IF(COUNT(H2086)=0,50,IF(H2086&gt;=0.6,100,IF(H2086&gt;=0.4,50,0)))</f>
        <v>100</v>
      </c>
      <c r="O2086" s="55" t="n">
        <f aca="false">IF(COUNT(I2086)=0,50,IF(J2086="proxy_vix",50,IF(I2086&lt;350,100,IF(I2086&lt;=450,50,0))))</f>
        <v>100</v>
      </c>
      <c r="P2086" s="55" t="n">
        <f aca="false">IF(COUNT(K2086)=0,50,IF(K2086&lt;20,100,IF(K2086&lt;=25,50,0)))</f>
        <v>50</v>
      </c>
      <c r="Q2086" s="54"/>
      <c r="R2086" s="47"/>
      <c r="S2086" s="51" t="n">
        <f aca="false">$E2086/$E2085-1</f>
        <v>-0.0136611046012411</v>
      </c>
      <c r="T2086" s="56" t="n">
        <f aca="false">$K2086/$K2085-1</f>
        <v>0.0477157360406093</v>
      </c>
      <c r="V2086" s="57"/>
      <c r="W2086" s="57"/>
      <c r="Y2086" s="1" t="str">
        <f aca="false">IF(AX2086&gt;=70,"EASY",IF(AX2086&gt;40,"UNCERTAIN","HARD"))</f>
        <v>EASY</v>
      </c>
      <c r="AA2086" s="58" t="n">
        <f aca="false">IF($A2086&lt;200,"",AVERAGE($E2037:$E2086)/AVERAGE($E1887:$E2086)-1)</f>
        <v>0.0469537765062922</v>
      </c>
      <c r="AB2086" s="59" t="n">
        <f aca="false">LOOKUP($B2086,07_L1政策步階!$A$4:$A$14,07_L1政策步階!$C$4:$C$14)</f>
        <v>1</v>
      </c>
      <c r="AC2086" s="57"/>
      <c r="AD2086" s="57"/>
      <c r="AE2086" s="57"/>
      <c r="AF2086" s="57"/>
      <c r="AG2086" s="57"/>
      <c r="AH2086" s="57"/>
      <c r="AI2086" s="57"/>
      <c r="AJ2086" s="57"/>
      <c r="AK2086" s="57"/>
      <c r="AL2086" s="59" t="n">
        <f aca="false">IF(ISNUMBER($AA2086),IF($AA2086&gt;=0.005,100,IF($AA2086&gt;=-0.015,50,0)),"")</f>
        <v>100</v>
      </c>
      <c r="AM2086" s="59" t="n">
        <f aca="false">IF(ISNUMBER($AB2086),IF($AB2086=1,100,IF($AB2086=0,50,0)),"")</f>
        <v>100</v>
      </c>
      <c r="AN2086" s="0" t="str">
        <f aca="false">IF(ISNUMBER($AC2086),IF($AC2086&gt;=0.001,100,IF($AC2086&gt;=-0.003,50,0)),"")</f>
        <v/>
      </c>
      <c r="AO2086" s="0" t="str">
        <f aca="false">IF(ISNUMBER($AD2086),IF($AD2086&gt;=0.04,100,IF($AD2086&gt;=0,50,0)),"")</f>
        <v/>
      </c>
      <c r="AP2086" s="0" t="str">
        <f aca="false">IF(ISNUMBER($AE2086),IF($AE2086&gt;=25,100,IF($AE2086&gt;=-75,50,0)),"")</f>
        <v/>
      </c>
      <c r="AQ2086" s="0" t="str">
        <f aca="false">IF(ISNUMBER($AF2086),IF($AF2086&gt;0,100,IF($AF2086&gt;=-50,50,0)),"")</f>
        <v/>
      </c>
      <c r="AR2086" s="0" t="str">
        <f aca="false">IF(ISNUMBER($AG2086),IF($AG2086=1,100,IF($AG2086=0,50,0)),"")</f>
        <v/>
      </c>
      <c r="AS2086" s="0" t="str">
        <f aca="false">IF(ISNUMBER($AH2086),IF($AH2086&lt;0,100,IF($AH2086&lt;=20,50,0)),"")</f>
        <v/>
      </c>
      <c r="AT2086" s="0" t="str">
        <f aca="false">IF(ISNUMBER($AI2086),IF($AI2086&lt;0.95,100,IF($AI2086&lt;=1,50,0)),"")</f>
        <v/>
      </c>
      <c r="AU2086" s="0" t="str">
        <f aca="false">IF(ISNUMBER($AJ2086),IF($AJ2086&lt;30,0,IF($AJ2086&lt;40,50,IF($AJ2086&lt;=90,100,50))),"")</f>
        <v/>
      </c>
      <c r="AV2086" s="0" t="str">
        <f aca="false">IF(ISNUMBER($AK2086),IF($AK2086&gt;-0.2,100,IF($AK2086&gt;=-0.4,50,0)),"")</f>
        <v/>
      </c>
      <c r="AW2086" s="59" t="n">
        <f aca="false">01_指標庫!$H$4*ISNUMBER($F2086)+01_指標庫!$H$5*ISNUMBER($AA2086)+01_指標庫!$H$6*ISNUMBER($G2086)+01_指標庫!$H$7*ISNUMBER($H2086)+01_指標庫!$H$8*ISNUMBER($AF2086)+01_指標庫!$H$9*ISNUMBER($AG2086)+01_指標庫!$H$10*ISNUMBER($AB2086)+01_指標庫!$H$11*ISNUMBER($AC2086)+01_指標庫!$H$12*ISNUMBER($AD2086)+01_指標庫!$H$13*ISNUMBER($AE2086)+01_指標庫!$H$14*ISNUMBER($I2086)+01_指標庫!$H$15*ISNUMBER($AH2086)+01_指標庫!$H$16*ISNUMBER($K2086)+01_指標庫!$H$17*ISNUMBER($AI2086)+01_指標庫!$H$18*ISNUMBER($AJ2086)+01_指標庫!$H$19*ISNUMBER($AK2086)+01_指標庫!$H$20*ISNUMBER($BB2086)+01_指標庫!$H$21*ISNUMBER($BC2086)</f>
        <v>51</v>
      </c>
      <c r="AX2086" s="59" t="n">
        <f aca="false">IF(AW2086=0,50,ROUND((01_指標庫!$H$4*IF(ISNUMBER($F2086),L2086,0)+01_指標庫!$H$5*IF(ISNUMBER($AA2086),AL2086,0)+01_指標庫!$H$6*IF(ISNUMBER($G2086),M2086,0)+01_指標庫!$H$7*IF(ISNUMBER($H2086),N2086,0)+01_指標庫!$H$8*IF(ISNUMBER($AF2086),AQ2086,0)+01_指標庫!$H$9*IF(ISNUMBER($AG2086),AR2086,0)+01_指標庫!$H$10*IF(ISNUMBER($AB2086),AM2086,0)+01_指標庫!$H$11*IF(ISNUMBER($AC2086),AN2086,0)+01_指標庫!$H$12*IF(ISNUMBER($AD2086),AO2086,0)+01_指標庫!$H$13*IF(ISNUMBER($AE2086),AP2086,0)+01_指標庫!$H$14*IF(ISNUMBER($I2086),O2086,0)+01_指標庫!$H$15*IF(ISNUMBER($AH2086),AS2086,0)+01_指標庫!$H$16*IF(ISNUMBER($K2086),P2086,0)+01_指標庫!$H$17*IF(ISNUMBER($AI2086),AT2086,0)+01_指標庫!$H$18*IF(ISNUMBER($AJ2086),AU2086,0)+01_指標庫!$H$19*IF(ISNUMBER($AK2086),AV2086,0)+01_指標庫!$H$20*IF(ISNUMBER($BB2086),BB2086,0)+01_指標庫!$H$21*IF(ISNUMBER($BC2086),BC2086,0))/AW2086,1))</f>
        <v>88.2</v>
      </c>
      <c r="AY2086" s="60"/>
      <c r="AZ2086" s="60"/>
      <c r="BA2086" s="58" t="n">
        <f aca="false">AVERAGE($E2082:$E2086)/AVERAGE($E2077:$E2086)-1</f>
        <v>0.00916778509995031</v>
      </c>
      <c r="BB2086" s="59" t="n">
        <f aca="false">IF(ISNUMBER($BA2086),IF(OR($S2086&lt;=-0.03,$BA2086&lt;-0.003),0,IF(OR($S2086&lt;=-0.02,$BA2086&lt;0.01),50,100)),"")</f>
        <v>50</v>
      </c>
      <c r="BC2086" s="0" t="str">
        <f aca="false">IF(OR(COUNT($AZ2086)=0,COUNT($AZ2085)=0),"",IF(OR($AY2086/$AZ2085-1&lt;=-0.03,$AZ2086/$AZ2085-1&lt;=-0.045,IF(COUNT($AZ2077:$AZ2086)=10,AVERAGE($AZ2082:$AZ2086)/AVERAGE($AZ2077:$AZ2086)-1&lt;-0.01,FALSE())),0,IF(OR($AZ2086/$AZ2085-1&lt;=-0.02,IF(COUNT($AZ2077:$AZ2086)=10,AVERAGE($AZ2082:$AZ2086)/AVERAGE($AZ2077:$AZ2086)-1&lt;0.005,FALSE())),50,100)))</f>
        <v/>
      </c>
    </row>
    <row r="2087" customFormat="false" ht="15" hidden="false" customHeight="true" outlineLevel="0" collapsed="false">
      <c r="A2087" s="47" t="n">
        <v>2083</v>
      </c>
      <c r="B2087" s="48" t="n">
        <v>45581</v>
      </c>
      <c r="C2087" s="47" t="n">
        <v>2024</v>
      </c>
      <c r="D2087" s="49" t="s">
        <v>238</v>
      </c>
      <c r="E2087" s="50" t="n">
        <v>20174.05</v>
      </c>
      <c r="F2087" s="51" t="n">
        <v>0.083624</v>
      </c>
      <c r="G2087" s="51" t="n">
        <v>-0.024248</v>
      </c>
      <c r="H2087" s="52" t="n">
        <v>0.7143</v>
      </c>
      <c r="I2087" s="53" t="n">
        <v>290</v>
      </c>
      <c r="J2087" s="47" t="s">
        <v>235</v>
      </c>
      <c r="K2087" s="54" t="n">
        <v>19.58</v>
      </c>
      <c r="L2087" s="55" t="n">
        <f aca="false">IF(COUNT(F2087)=0,50,IF(F2087&gt;=0,100,IF(F2087&gt;=-0.02,50,0)))</f>
        <v>100</v>
      </c>
      <c r="M2087" s="55" t="n">
        <f aca="false">IF(COUNT(G2087)=0,50,IF(G2087&gt;-0.06,100,IF(G2087&gt;-0.15,50,0)))</f>
        <v>100</v>
      </c>
      <c r="N2087" s="55" t="n">
        <f aca="false">IF(COUNT(H2087)=0,50,IF(H2087&gt;=0.6,100,IF(H2087&gt;=0.4,50,0)))</f>
        <v>100</v>
      </c>
      <c r="O2087" s="55" t="n">
        <f aca="false">IF(COUNT(I2087)=0,50,IF(J2087="proxy_vix",50,IF(I2087&lt;350,100,IF(I2087&lt;=450,50,0))))</f>
        <v>100</v>
      </c>
      <c r="P2087" s="55" t="n">
        <f aca="false">IF(COUNT(K2087)=0,50,IF(K2087&lt;20,100,IF(K2087&lt;=25,50,0)))</f>
        <v>100</v>
      </c>
      <c r="Q2087" s="54"/>
      <c r="R2087" s="47"/>
      <c r="S2087" s="51" t="n">
        <f aca="false">$E2087/$E2086-1</f>
        <v>0.000705363090859335</v>
      </c>
      <c r="T2087" s="56" t="n">
        <f aca="false">$K2087/$K2086-1</f>
        <v>-0.0513565891472869</v>
      </c>
      <c r="V2087" s="57"/>
      <c r="W2087" s="57"/>
      <c r="Y2087" s="1" t="str">
        <f aca="false">IF(AX2087&gt;=70,"EASY",IF(AX2087&gt;40,"UNCERTAIN","HARD"))</f>
        <v>EASY</v>
      </c>
      <c r="AA2087" s="58" t="n">
        <f aca="false">IF($A2087&lt;200,"",AVERAGE($E2038:$E2087)/AVERAGE($E1888:$E2087)-1)</f>
        <v>0.0482641753641004</v>
      </c>
      <c r="AB2087" s="59" t="n">
        <f aca="false">LOOKUP($B2087,07_L1政策步階!$A$4:$A$14,07_L1政策步階!$C$4:$C$14)</f>
        <v>1</v>
      </c>
      <c r="AC2087" s="57"/>
      <c r="AD2087" s="57"/>
      <c r="AE2087" s="57"/>
      <c r="AF2087" s="57"/>
      <c r="AG2087" s="57"/>
      <c r="AH2087" s="57"/>
      <c r="AI2087" s="57"/>
      <c r="AJ2087" s="57"/>
      <c r="AK2087" s="57"/>
      <c r="AL2087" s="59" t="n">
        <f aca="false">IF(ISNUMBER($AA2087),IF($AA2087&gt;=0.005,100,IF($AA2087&gt;=-0.015,50,0)),"")</f>
        <v>100</v>
      </c>
      <c r="AM2087" s="59" t="n">
        <f aca="false">IF(ISNUMBER($AB2087),IF($AB2087=1,100,IF($AB2087=0,50,0)),"")</f>
        <v>100</v>
      </c>
      <c r="AN2087" s="0" t="str">
        <f aca="false">IF(ISNUMBER($AC2087),IF($AC2087&gt;=0.001,100,IF($AC2087&gt;=-0.003,50,0)),"")</f>
        <v/>
      </c>
      <c r="AO2087" s="0" t="str">
        <f aca="false">IF(ISNUMBER($AD2087),IF($AD2087&gt;=0.04,100,IF($AD2087&gt;=0,50,0)),"")</f>
        <v/>
      </c>
      <c r="AP2087" s="0" t="str">
        <f aca="false">IF(ISNUMBER($AE2087),IF($AE2087&gt;=25,100,IF($AE2087&gt;=-75,50,0)),"")</f>
        <v/>
      </c>
      <c r="AQ2087" s="0" t="str">
        <f aca="false">IF(ISNUMBER($AF2087),IF($AF2087&gt;0,100,IF($AF2087&gt;=-50,50,0)),"")</f>
        <v/>
      </c>
      <c r="AR2087" s="0" t="str">
        <f aca="false">IF(ISNUMBER($AG2087),IF($AG2087=1,100,IF($AG2087=0,50,0)),"")</f>
        <v/>
      </c>
      <c r="AS2087" s="0" t="str">
        <f aca="false">IF(ISNUMBER($AH2087),IF($AH2087&lt;0,100,IF($AH2087&lt;=20,50,0)),"")</f>
        <v/>
      </c>
      <c r="AT2087" s="0" t="str">
        <f aca="false">IF(ISNUMBER($AI2087),IF($AI2087&lt;0.95,100,IF($AI2087&lt;=1,50,0)),"")</f>
        <v/>
      </c>
      <c r="AU2087" s="0" t="str">
        <f aca="false">IF(ISNUMBER($AJ2087),IF($AJ2087&lt;30,0,IF($AJ2087&lt;40,50,IF($AJ2087&lt;=90,100,50))),"")</f>
        <v/>
      </c>
      <c r="AV2087" s="0" t="str">
        <f aca="false">IF(ISNUMBER($AK2087),IF($AK2087&gt;-0.2,100,IF($AK2087&gt;=-0.4,50,0)),"")</f>
        <v/>
      </c>
      <c r="AW2087" s="59" t="n">
        <f aca="false">01_指標庫!$H$4*ISNUMBER($F2087)+01_指標庫!$H$5*ISNUMBER($AA2087)+01_指標庫!$H$6*ISNUMBER($G2087)+01_指標庫!$H$7*ISNUMBER($H2087)+01_指標庫!$H$8*ISNUMBER($AF2087)+01_指標庫!$H$9*ISNUMBER($AG2087)+01_指標庫!$H$10*ISNUMBER($AB2087)+01_指標庫!$H$11*ISNUMBER($AC2087)+01_指標庫!$H$12*ISNUMBER($AD2087)+01_指標庫!$H$13*ISNUMBER($AE2087)+01_指標庫!$H$14*ISNUMBER($I2087)+01_指標庫!$H$15*ISNUMBER($AH2087)+01_指標庫!$H$16*ISNUMBER($K2087)+01_指標庫!$H$17*ISNUMBER($AI2087)+01_指標庫!$H$18*ISNUMBER($AJ2087)+01_指標庫!$H$19*ISNUMBER($AK2087)+01_指標庫!$H$20*ISNUMBER($BB2087)+01_指標庫!$H$21*ISNUMBER($BC2087)</f>
        <v>51</v>
      </c>
      <c r="AX2087" s="59" t="n">
        <f aca="false">IF(AW2087=0,50,ROUND((01_指標庫!$H$4*IF(ISNUMBER($F2087),L2087,0)+01_指標庫!$H$5*IF(ISNUMBER($AA2087),AL2087,0)+01_指標庫!$H$6*IF(ISNUMBER($G2087),M2087,0)+01_指標庫!$H$7*IF(ISNUMBER($H2087),N2087,0)+01_指標庫!$H$8*IF(ISNUMBER($AF2087),AQ2087,0)+01_指標庫!$H$9*IF(ISNUMBER($AG2087),AR2087,0)+01_指標庫!$H$10*IF(ISNUMBER($AB2087),AM2087,0)+01_指標庫!$H$11*IF(ISNUMBER($AC2087),AN2087,0)+01_指標庫!$H$12*IF(ISNUMBER($AD2087),AO2087,0)+01_指標庫!$H$13*IF(ISNUMBER($AE2087),AP2087,0)+01_指標庫!$H$14*IF(ISNUMBER($I2087),O2087,0)+01_指標庫!$H$15*IF(ISNUMBER($AH2087),AS2087,0)+01_指標庫!$H$16*IF(ISNUMBER($K2087),P2087,0)+01_指標庫!$H$17*IF(ISNUMBER($AI2087),AT2087,0)+01_指標庫!$H$18*IF(ISNUMBER($AJ2087),AU2087,0)+01_指標庫!$H$19*IF(ISNUMBER($AK2087),AV2087,0)+01_指標庫!$H$20*IF(ISNUMBER($BB2087),BB2087,0)+01_指標庫!$H$21*IF(ISNUMBER($BC2087),BC2087,0))/AW2087,1))</f>
        <v>94.1</v>
      </c>
      <c r="AY2087" s="60"/>
      <c r="AZ2087" s="60"/>
      <c r="BA2087" s="58" t="n">
        <f aca="false">AVERAGE($E2083:$E2087)/AVERAGE($E2078:$E2087)-1</f>
        <v>0.00636347919742653</v>
      </c>
      <c r="BB2087" s="59" t="n">
        <f aca="false">IF(ISNUMBER($BA2087),IF(OR($S2087&lt;=-0.03,$BA2087&lt;-0.003),0,IF(OR($S2087&lt;=-0.02,$BA2087&lt;0.01),50,100)),"")</f>
        <v>50</v>
      </c>
      <c r="BC2087" s="0" t="str">
        <f aca="false">IF(OR(COUNT($AZ2087)=0,COUNT($AZ2086)=0),"",IF(OR($AY2087/$AZ2086-1&lt;=-0.03,$AZ2087/$AZ2086-1&lt;=-0.045,IF(COUNT($AZ2078:$AZ2087)=10,AVERAGE($AZ2083:$AZ2087)/AVERAGE($AZ2078:$AZ2087)-1&lt;-0.01,FALSE())),0,IF(OR($AZ2087/$AZ2086-1&lt;=-0.02,IF(COUNT($AZ2078:$AZ2087)=10,AVERAGE($AZ2083:$AZ2087)/AVERAGE($AZ2078:$AZ2087)-1&lt;0.005,FALSE())),50,100)))</f>
        <v/>
      </c>
    </row>
    <row r="2088" customFormat="false" ht="15" hidden="false" customHeight="true" outlineLevel="0" collapsed="false">
      <c r="A2088" s="47" t="n">
        <v>2084</v>
      </c>
      <c r="B2088" s="48" t="n">
        <v>45582</v>
      </c>
      <c r="C2088" s="47" t="n">
        <v>2024</v>
      </c>
      <c r="D2088" s="49" t="s">
        <v>239</v>
      </c>
      <c r="E2088" s="50" t="n">
        <v>20190.42</v>
      </c>
      <c r="F2088" s="51" t="n">
        <v>0.083442</v>
      </c>
      <c r="G2088" s="51" t="n">
        <v>-0.023456</v>
      </c>
      <c r="H2088" s="52" t="n">
        <v>0.6939</v>
      </c>
      <c r="I2088" s="53" t="n">
        <v>289</v>
      </c>
      <c r="J2088" s="47" t="s">
        <v>235</v>
      </c>
      <c r="K2088" s="54" t="n">
        <v>19.11</v>
      </c>
      <c r="L2088" s="55" t="n">
        <f aca="false">IF(COUNT(F2088)=0,50,IF(F2088&gt;=0,100,IF(F2088&gt;=-0.02,50,0)))</f>
        <v>100</v>
      </c>
      <c r="M2088" s="55" t="n">
        <f aca="false">IF(COUNT(G2088)=0,50,IF(G2088&gt;-0.06,100,IF(G2088&gt;-0.15,50,0)))</f>
        <v>100</v>
      </c>
      <c r="N2088" s="55" t="n">
        <f aca="false">IF(COUNT(H2088)=0,50,IF(H2088&gt;=0.6,100,IF(H2088&gt;=0.4,50,0)))</f>
        <v>100</v>
      </c>
      <c r="O2088" s="55" t="n">
        <f aca="false">IF(COUNT(I2088)=0,50,IF(J2088="proxy_vix",50,IF(I2088&lt;350,100,IF(I2088&lt;=450,50,0))))</f>
        <v>100</v>
      </c>
      <c r="P2088" s="55" t="n">
        <f aca="false">IF(COUNT(K2088)=0,50,IF(K2088&lt;20,100,IF(K2088&lt;=25,50,0)))</f>
        <v>100</v>
      </c>
      <c r="Q2088" s="54"/>
      <c r="R2088" s="47"/>
      <c r="S2088" s="51" t="n">
        <f aca="false">$E2088/$E2087-1</f>
        <v>0.000811438456829405</v>
      </c>
      <c r="T2088" s="56" t="n">
        <f aca="false">$K2088/$K2087-1</f>
        <v>-0.0240040858018386</v>
      </c>
      <c r="V2088" s="57"/>
      <c r="W2088" s="57"/>
      <c r="Y2088" s="1" t="str">
        <f aca="false">IF(AX2088&gt;=70,"EASY",IF(AX2088&gt;40,"UNCERTAIN","HARD"))</f>
        <v>EASY</v>
      </c>
      <c r="AA2088" s="58" t="n">
        <f aca="false">IF($A2088&lt;200,"",AVERAGE($E2039:$E2088)/AVERAGE($E1889:$E2088)-1)</f>
        <v>0.049731735585401</v>
      </c>
      <c r="AB2088" s="59" t="n">
        <f aca="false">LOOKUP($B2088,07_L1政策步階!$A$4:$A$14,07_L1政策步階!$C$4:$C$14)</f>
        <v>1</v>
      </c>
      <c r="AC2088" s="57"/>
      <c r="AD2088" s="57"/>
      <c r="AE2088" s="57"/>
      <c r="AF2088" s="57"/>
      <c r="AG2088" s="57"/>
      <c r="AH2088" s="57"/>
      <c r="AI2088" s="57"/>
      <c r="AJ2088" s="57"/>
      <c r="AK2088" s="57"/>
      <c r="AL2088" s="59" t="n">
        <f aca="false">IF(ISNUMBER($AA2088),IF($AA2088&gt;=0.005,100,IF($AA2088&gt;=-0.015,50,0)),"")</f>
        <v>100</v>
      </c>
      <c r="AM2088" s="59" t="n">
        <f aca="false">IF(ISNUMBER($AB2088),IF($AB2088=1,100,IF($AB2088=0,50,0)),"")</f>
        <v>100</v>
      </c>
      <c r="AN2088" s="0" t="str">
        <f aca="false">IF(ISNUMBER($AC2088),IF($AC2088&gt;=0.001,100,IF($AC2088&gt;=-0.003,50,0)),"")</f>
        <v/>
      </c>
      <c r="AO2088" s="0" t="str">
        <f aca="false">IF(ISNUMBER($AD2088),IF($AD2088&gt;=0.04,100,IF($AD2088&gt;=0,50,0)),"")</f>
        <v/>
      </c>
      <c r="AP2088" s="0" t="str">
        <f aca="false">IF(ISNUMBER($AE2088),IF($AE2088&gt;=25,100,IF($AE2088&gt;=-75,50,0)),"")</f>
        <v/>
      </c>
      <c r="AQ2088" s="0" t="str">
        <f aca="false">IF(ISNUMBER($AF2088),IF($AF2088&gt;0,100,IF($AF2088&gt;=-50,50,0)),"")</f>
        <v/>
      </c>
      <c r="AR2088" s="0" t="str">
        <f aca="false">IF(ISNUMBER($AG2088),IF($AG2088=1,100,IF($AG2088=0,50,0)),"")</f>
        <v/>
      </c>
      <c r="AS2088" s="0" t="str">
        <f aca="false">IF(ISNUMBER($AH2088),IF($AH2088&lt;0,100,IF($AH2088&lt;=20,50,0)),"")</f>
        <v/>
      </c>
      <c r="AT2088" s="0" t="str">
        <f aca="false">IF(ISNUMBER($AI2088),IF($AI2088&lt;0.95,100,IF($AI2088&lt;=1,50,0)),"")</f>
        <v/>
      </c>
      <c r="AU2088" s="0" t="str">
        <f aca="false">IF(ISNUMBER($AJ2088),IF($AJ2088&lt;30,0,IF($AJ2088&lt;40,50,IF($AJ2088&lt;=90,100,50))),"")</f>
        <v/>
      </c>
      <c r="AV2088" s="0" t="str">
        <f aca="false">IF(ISNUMBER($AK2088),IF($AK2088&gt;-0.2,100,IF($AK2088&gt;=-0.4,50,0)),"")</f>
        <v/>
      </c>
      <c r="AW2088" s="59" t="n">
        <f aca="false">01_指標庫!$H$4*ISNUMBER($F2088)+01_指標庫!$H$5*ISNUMBER($AA2088)+01_指標庫!$H$6*ISNUMBER($G2088)+01_指標庫!$H$7*ISNUMBER($H2088)+01_指標庫!$H$8*ISNUMBER($AF2088)+01_指標庫!$H$9*ISNUMBER($AG2088)+01_指標庫!$H$10*ISNUMBER($AB2088)+01_指標庫!$H$11*ISNUMBER($AC2088)+01_指標庫!$H$12*ISNUMBER($AD2088)+01_指標庫!$H$13*ISNUMBER($AE2088)+01_指標庫!$H$14*ISNUMBER($I2088)+01_指標庫!$H$15*ISNUMBER($AH2088)+01_指標庫!$H$16*ISNUMBER($K2088)+01_指標庫!$H$17*ISNUMBER($AI2088)+01_指標庫!$H$18*ISNUMBER($AJ2088)+01_指標庫!$H$19*ISNUMBER($AK2088)+01_指標庫!$H$20*ISNUMBER($BB2088)+01_指標庫!$H$21*ISNUMBER($BC2088)</f>
        <v>51</v>
      </c>
      <c r="AX2088" s="59" t="n">
        <f aca="false">IF(AW2088=0,50,ROUND((01_指標庫!$H$4*IF(ISNUMBER($F2088),L2088,0)+01_指標庫!$H$5*IF(ISNUMBER($AA2088),AL2088,0)+01_指標庫!$H$6*IF(ISNUMBER($G2088),M2088,0)+01_指標庫!$H$7*IF(ISNUMBER($H2088),N2088,0)+01_指標庫!$H$8*IF(ISNUMBER($AF2088),AQ2088,0)+01_指標庫!$H$9*IF(ISNUMBER($AG2088),AR2088,0)+01_指標庫!$H$10*IF(ISNUMBER($AB2088),AM2088,0)+01_指標庫!$H$11*IF(ISNUMBER($AC2088),AN2088,0)+01_指標庫!$H$12*IF(ISNUMBER($AD2088),AO2088,0)+01_指標庫!$H$13*IF(ISNUMBER($AE2088),AP2088,0)+01_指標庫!$H$14*IF(ISNUMBER($I2088),O2088,0)+01_指標庫!$H$15*IF(ISNUMBER($AH2088),AS2088,0)+01_指標庫!$H$16*IF(ISNUMBER($K2088),P2088,0)+01_指標庫!$H$17*IF(ISNUMBER($AI2088),AT2088,0)+01_指標庫!$H$18*IF(ISNUMBER($AJ2088),AU2088,0)+01_指標庫!$H$19*IF(ISNUMBER($AK2088),AV2088,0)+01_指標庫!$H$20*IF(ISNUMBER($BB2088),BB2088,0)+01_指標庫!$H$21*IF(ISNUMBER($BC2088),BC2088,0))/AW2088,1))</f>
        <v>94.1</v>
      </c>
      <c r="AY2088" s="60"/>
      <c r="AZ2088" s="60"/>
      <c r="BA2088" s="58" t="n">
        <f aca="false">AVERAGE($E2084:$E2088)/AVERAGE($E2079:$E2088)-1</f>
        <v>0.0038730825226978</v>
      </c>
      <c r="BB2088" s="59" t="n">
        <f aca="false">IF(ISNUMBER($BA2088),IF(OR($S2088&lt;=-0.03,$BA2088&lt;-0.003),0,IF(OR($S2088&lt;=-0.02,$BA2088&lt;0.01),50,100)),"")</f>
        <v>50</v>
      </c>
      <c r="BC2088" s="0" t="str">
        <f aca="false">IF(OR(COUNT($AZ2088)=0,COUNT($AZ2087)=0),"",IF(OR($AY2088/$AZ2087-1&lt;=-0.03,$AZ2088/$AZ2087-1&lt;=-0.045,IF(COUNT($AZ2079:$AZ2088)=10,AVERAGE($AZ2084:$AZ2088)/AVERAGE($AZ2079:$AZ2088)-1&lt;-0.01,FALSE())),0,IF(OR($AZ2088/$AZ2087-1&lt;=-0.02,IF(COUNT($AZ2079:$AZ2088)=10,AVERAGE($AZ2084:$AZ2088)/AVERAGE($AZ2079:$AZ2088)-1&lt;0.005,FALSE())),50,100)))</f>
        <v/>
      </c>
    </row>
    <row r="2089" customFormat="false" ht="15" hidden="false" customHeight="true" outlineLevel="0" collapsed="false">
      <c r="A2089" s="47" t="n">
        <v>2085</v>
      </c>
      <c r="B2089" s="48" t="n">
        <v>45583</v>
      </c>
      <c r="C2089" s="47" t="n">
        <v>2024</v>
      </c>
      <c r="D2089" s="49" t="s">
        <v>234</v>
      </c>
      <c r="E2089" s="50" t="n">
        <v>20324.04</v>
      </c>
      <c r="F2089" s="51" t="n">
        <v>0.089456</v>
      </c>
      <c r="G2089" s="51" t="n">
        <v>-0.016993</v>
      </c>
      <c r="H2089" s="52" t="n">
        <v>0.7143</v>
      </c>
      <c r="I2089" s="53" t="n">
        <v>288</v>
      </c>
      <c r="J2089" s="47" t="s">
        <v>235</v>
      </c>
      <c r="K2089" s="54" t="n">
        <v>18.03</v>
      </c>
      <c r="L2089" s="55" t="n">
        <f aca="false">IF(COUNT(F2089)=0,50,IF(F2089&gt;=0,100,IF(F2089&gt;=-0.02,50,0)))</f>
        <v>100</v>
      </c>
      <c r="M2089" s="55" t="n">
        <f aca="false">IF(COUNT(G2089)=0,50,IF(G2089&gt;-0.06,100,IF(G2089&gt;-0.15,50,0)))</f>
        <v>100</v>
      </c>
      <c r="N2089" s="55" t="n">
        <f aca="false">IF(COUNT(H2089)=0,50,IF(H2089&gt;=0.6,100,IF(H2089&gt;=0.4,50,0)))</f>
        <v>100</v>
      </c>
      <c r="O2089" s="55" t="n">
        <f aca="false">IF(COUNT(I2089)=0,50,IF(J2089="proxy_vix",50,IF(I2089&lt;350,100,IF(I2089&lt;=450,50,0))))</f>
        <v>100</v>
      </c>
      <c r="P2089" s="55" t="n">
        <f aca="false">IF(COUNT(K2089)=0,50,IF(K2089&lt;20,100,IF(K2089&lt;=25,50,0)))</f>
        <v>100</v>
      </c>
      <c r="Q2089" s="54"/>
      <c r="R2089" s="47"/>
      <c r="S2089" s="51" t="n">
        <f aca="false">$E2089/$E2088-1</f>
        <v>0.00661799011610476</v>
      </c>
      <c r="T2089" s="56" t="n">
        <f aca="false">$K2089/$K2088-1</f>
        <v>-0.0565149136577707</v>
      </c>
      <c r="V2089" s="57"/>
      <c r="W2089" s="57"/>
      <c r="Y2089" s="1" t="str">
        <f aca="false">IF(AX2089&gt;=70,"EASY",IF(AX2089&gt;40,"UNCERTAIN","HARD"))</f>
        <v>EASY</v>
      </c>
      <c r="AA2089" s="58" t="n">
        <f aca="false">IF($A2089&lt;200,"",AVERAGE($E2040:$E2089)/AVERAGE($E1890:$E2089)-1)</f>
        <v>0.0506667592234424</v>
      </c>
      <c r="AB2089" s="59" t="n">
        <f aca="false">LOOKUP($B2089,07_L1政策步階!$A$4:$A$14,07_L1政策步階!$C$4:$C$14)</f>
        <v>1</v>
      </c>
      <c r="AC2089" s="57"/>
      <c r="AD2089" s="57"/>
      <c r="AE2089" s="57"/>
      <c r="AF2089" s="57"/>
      <c r="AG2089" s="57"/>
      <c r="AH2089" s="57"/>
      <c r="AI2089" s="57"/>
      <c r="AJ2089" s="57"/>
      <c r="AK2089" s="57"/>
      <c r="AL2089" s="59" t="n">
        <f aca="false">IF(ISNUMBER($AA2089),IF($AA2089&gt;=0.005,100,IF($AA2089&gt;=-0.015,50,0)),"")</f>
        <v>100</v>
      </c>
      <c r="AM2089" s="59" t="n">
        <f aca="false">IF(ISNUMBER($AB2089),IF($AB2089=1,100,IF($AB2089=0,50,0)),"")</f>
        <v>100</v>
      </c>
      <c r="AN2089" s="0" t="str">
        <f aca="false">IF(ISNUMBER($AC2089),IF($AC2089&gt;=0.001,100,IF($AC2089&gt;=-0.003,50,0)),"")</f>
        <v/>
      </c>
      <c r="AO2089" s="0" t="str">
        <f aca="false">IF(ISNUMBER($AD2089),IF($AD2089&gt;=0.04,100,IF($AD2089&gt;=0,50,0)),"")</f>
        <v/>
      </c>
      <c r="AP2089" s="0" t="str">
        <f aca="false">IF(ISNUMBER($AE2089),IF($AE2089&gt;=25,100,IF($AE2089&gt;=-75,50,0)),"")</f>
        <v/>
      </c>
      <c r="AQ2089" s="0" t="str">
        <f aca="false">IF(ISNUMBER($AF2089),IF($AF2089&gt;0,100,IF($AF2089&gt;=-50,50,0)),"")</f>
        <v/>
      </c>
      <c r="AR2089" s="0" t="str">
        <f aca="false">IF(ISNUMBER($AG2089),IF($AG2089=1,100,IF($AG2089=0,50,0)),"")</f>
        <v/>
      </c>
      <c r="AS2089" s="0" t="str">
        <f aca="false">IF(ISNUMBER($AH2089),IF($AH2089&lt;0,100,IF($AH2089&lt;=20,50,0)),"")</f>
        <v/>
      </c>
      <c r="AT2089" s="0" t="str">
        <f aca="false">IF(ISNUMBER($AI2089),IF($AI2089&lt;0.95,100,IF($AI2089&lt;=1,50,0)),"")</f>
        <v/>
      </c>
      <c r="AU2089" s="0" t="str">
        <f aca="false">IF(ISNUMBER($AJ2089),IF($AJ2089&lt;30,0,IF($AJ2089&lt;40,50,IF($AJ2089&lt;=90,100,50))),"")</f>
        <v/>
      </c>
      <c r="AV2089" s="0" t="str">
        <f aca="false">IF(ISNUMBER($AK2089),IF($AK2089&gt;-0.2,100,IF($AK2089&gt;=-0.4,50,0)),"")</f>
        <v/>
      </c>
      <c r="AW2089" s="59" t="n">
        <f aca="false">01_指標庫!$H$4*ISNUMBER($F2089)+01_指標庫!$H$5*ISNUMBER($AA2089)+01_指標庫!$H$6*ISNUMBER($G2089)+01_指標庫!$H$7*ISNUMBER($H2089)+01_指標庫!$H$8*ISNUMBER($AF2089)+01_指標庫!$H$9*ISNUMBER($AG2089)+01_指標庫!$H$10*ISNUMBER($AB2089)+01_指標庫!$H$11*ISNUMBER($AC2089)+01_指標庫!$H$12*ISNUMBER($AD2089)+01_指標庫!$H$13*ISNUMBER($AE2089)+01_指標庫!$H$14*ISNUMBER($I2089)+01_指標庫!$H$15*ISNUMBER($AH2089)+01_指標庫!$H$16*ISNUMBER($K2089)+01_指標庫!$H$17*ISNUMBER($AI2089)+01_指標庫!$H$18*ISNUMBER($AJ2089)+01_指標庫!$H$19*ISNUMBER($AK2089)+01_指標庫!$H$20*ISNUMBER($BB2089)+01_指標庫!$H$21*ISNUMBER($BC2089)</f>
        <v>51</v>
      </c>
      <c r="AX2089" s="59" t="n">
        <f aca="false">IF(AW2089=0,50,ROUND((01_指標庫!$H$4*IF(ISNUMBER($F2089),L2089,0)+01_指標庫!$H$5*IF(ISNUMBER($AA2089),AL2089,0)+01_指標庫!$H$6*IF(ISNUMBER($G2089),M2089,0)+01_指標庫!$H$7*IF(ISNUMBER($H2089),N2089,0)+01_指標庫!$H$8*IF(ISNUMBER($AF2089),AQ2089,0)+01_指標庫!$H$9*IF(ISNUMBER($AG2089),AR2089,0)+01_指標庫!$H$10*IF(ISNUMBER($AB2089),AM2089,0)+01_指標庫!$H$11*IF(ISNUMBER($AC2089),AN2089,0)+01_指標庫!$H$12*IF(ISNUMBER($AD2089),AO2089,0)+01_指標庫!$H$13*IF(ISNUMBER($AE2089),AP2089,0)+01_指標庫!$H$14*IF(ISNUMBER($I2089),O2089,0)+01_指標庫!$H$15*IF(ISNUMBER($AH2089),AS2089,0)+01_指標庫!$H$16*IF(ISNUMBER($K2089),P2089,0)+01_指標庫!$H$17*IF(ISNUMBER($AI2089),AT2089,0)+01_指標庫!$H$18*IF(ISNUMBER($AJ2089),AU2089,0)+01_指標庫!$H$19*IF(ISNUMBER($AK2089),AV2089,0)+01_指標庫!$H$20*IF(ISNUMBER($BB2089),BB2089,0)+01_指標庫!$H$21*IF(ISNUMBER($BC2089),BC2089,0))/AW2089,1))</f>
        <v>94.1</v>
      </c>
      <c r="AY2089" s="60"/>
      <c r="AZ2089" s="60"/>
      <c r="BA2089" s="58" t="n">
        <f aca="false">AVERAGE($E2085:$E2089)/AVERAGE($E2080:$E2089)-1</f>
        <v>0.00295219540693692</v>
      </c>
      <c r="BB2089" s="59" t="n">
        <f aca="false">IF(ISNUMBER($BA2089),IF(OR($S2089&lt;=-0.03,$BA2089&lt;-0.003),0,IF(OR($S2089&lt;=-0.02,$BA2089&lt;0.01),50,100)),"")</f>
        <v>50</v>
      </c>
      <c r="BC2089" s="0" t="str">
        <f aca="false">IF(OR(COUNT($AZ2089)=0,COUNT($AZ2088)=0),"",IF(OR($AY2089/$AZ2088-1&lt;=-0.03,$AZ2089/$AZ2088-1&lt;=-0.045,IF(COUNT($AZ2080:$AZ2089)=10,AVERAGE($AZ2085:$AZ2089)/AVERAGE($AZ2080:$AZ2089)-1&lt;-0.01,FALSE())),0,IF(OR($AZ2089/$AZ2088-1&lt;=-0.02,IF(COUNT($AZ2080:$AZ2089)=10,AVERAGE($AZ2085:$AZ2089)/AVERAGE($AZ2080:$AZ2089)-1&lt;0.005,FALSE())),50,100)))</f>
        <v/>
      </c>
    </row>
    <row r="2090" customFormat="false" ht="15" hidden="false" customHeight="true" outlineLevel="0" collapsed="false">
      <c r="A2090" s="47" t="n">
        <v>2086</v>
      </c>
      <c r="B2090" s="48" t="n">
        <v>45586</v>
      </c>
      <c r="C2090" s="47" t="n">
        <v>2024</v>
      </c>
      <c r="D2090" s="49" t="s">
        <v>236</v>
      </c>
      <c r="E2090" s="50" t="n">
        <v>20361.47</v>
      </c>
      <c r="F2090" s="51" t="n">
        <v>0.090271</v>
      </c>
      <c r="G2090" s="51" t="n">
        <v>-0.015183</v>
      </c>
      <c r="H2090" s="52" t="n">
        <v>0.7143</v>
      </c>
      <c r="I2090" s="53" t="n">
        <v>288</v>
      </c>
      <c r="J2090" s="47" t="s">
        <v>235</v>
      </c>
      <c r="K2090" s="54" t="n">
        <v>18.37</v>
      </c>
      <c r="L2090" s="55" t="n">
        <f aca="false">IF(COUNT(F2090)=0,50,IF(F2090&gt;=0,100,IF(F2090&gt;=-0.02,50,0)))</f>
        <v>100</v>
      </c>
      <c r="M2090" s="55" t="n">
        <f aca="false">IF(COUNT(G2090)=0,50,IF(G2090&gt;-0.06,100,IF(G2090&gt;-0.15,50,0)))</f>
        <v>100</v>
      </c>
      <c r="N2090" s="55" t="n">
        <f aca="false">IF(COUNT(H2090)=0,50,IF(H2090&gt;=0.6,100,IF(H2090&gt;=0.4,50,0)))</f>
        <v>100</v>
      </c>
      <c r="O2090" s="55" t="n">
        <f aca="false">IF(COUNT(I2090)=0,50,IF(J2090="proxy_vix",50,IF(I2090&lt;350,100,IF(I2090&lt;=450,50,0))))</f>
        <v>100</v>
      </c>
      <c r="P2090" s="55" t="n">
        <f aca="false">IF(COUNT(K2090)=0,50,IF(K2090&lt;20,100,IF(K2090&lt;=25,50,0)))</f>
        <v>100</v>
      </c>
      <c r="Q2090" s="54"/>
      <c r="R2090" s="47"/>
      <c r="S2090" s="51" t="n">
        <f aca="false">$E2090/$E2089-1</f>
        <v>0.0018416614019654</v>
      </c>
      <c r="T2090" s="56" t="n">
        <f aca="false">$K2090/$K2089-1</f>
        <v>0.0188574597892401</v>
      </c>
      <c r="V2090" s="57"/>
      <c r="W2090" s="57"/>
      <c r="Y2090" s="1" t="str">
        <f aca="false">IF(AX2090&gt;=70,"EASY",IF(AX2090&gt;40,"UNCERTAIN","HARD"))</f>
        <v>EASY</v>
      </c>
      <c r="AA2090" s="58" t="n">
        <f aca="false">IF($A2090&lt;200,"",AVERAGE($E2041:$E2090)/AVERAGE($E1891:$E2090)-1)</f>
        <v>0.0514986802133739</v>
      </c>
      <c r="AB2090" s="59" t="n">
        <f aca="false">LOOKUP($B2090,07_L1政策步階!$A$4:$A$14,07_L1政策步階!$C$4:$C$14)</f>
        <v>1</v>
      </c>
      <c r="AC2090" s="57"/>
      <c r="AD2090" s="57"/>
      <c r="AE2090" s="57"/>
      <c r="AF2090" s="57"/>
      <c r="AG2090" s="57"/>
      <c r="AH2090" s="57"/>
      <c r="AI2090" s="57"/>
      <c r="AJ2090" s="57"/>
      <c r="AK2090" s="57"/>
      <c r="AL2090" s="59" t="n">
        <f aca="false">IF(ISNUMBER($AA2090),IF($AA2090&gt;=0.005,100,IF($AA2090&gt;=-0.015,50,0)),"")</f>
        <v>100</v>
      </c>
      <c r="AM2090" s="59" t="n">
        <f aca="false">IF(ISNUMBER($AB2090),IF($AB2090=1,100,IF($AB2090=0,50,0)),"")</f>
        <v>100</v>
      </c>
      <c r="AN2090" s="0" t="str">
        <f aca="false">IF(ISNUMBER($AC2090),IF($AC2090&gt;=0.001,100,IF($AC2090&gt;=-0.003,50,0)),"")</f>
        <v/>
      </c>
      <c r="AO2090" s="0" t="str">
        <f aca="false">IF(ISNUMBER($AD2090),IF($AD2090&gt;=0.04,100,IF($AD2090&gt;=0,50,0)),"")</f>
        <v/>
      </c>
      <c r="AP2090" s="0" t="str">
        <f aca="false">IF(ISNUMBER($AE2090),IF($AE2090&gt;=25,100,IF($AE2090&gt;=-75,50,0)),"")</f>
        <v/>
      </c>
      <c r="AQ2090" s="0" t="str">
        <f aca="false">IF(ISNUMBER($AF2090),IF($AF2090&gt;0,100,IF($AF2090&gt;=-50,50,0)),"")</f>
        <v/>
      </c>
      <c r="AR2090" s="0" t="str">
        <f aca="false">IF(ISNUMBER($AG2090),IF($AG2090=1,100,IF($AG2090=0,50,0)),"")</f>
        <v/>
      </c>
      <c r="AS2090" s="0" t="str">
        <f aca="false">IF(ISNUMBER($AH2090),IF($AH2090&lt;0,100,IF($AH2090&lt;=20,50,0)),"")</f>
        <v/>
      </c>
      <c r="AT2090" s="0" t="str">
        <f aca="false">IF(ISNUMBER($AI2090),IF($AI2090&lt;0.95,100,IF($AI2090&lt;=1,50,0)),"")</f>
        <v/>
      </c>
      <c r="AU2090" s="0" t="str">
        <f aca="false">IF(ISNUMBER($AJ2090),IF($AJ2090&lt;30,0,IF($AJ2090&lt;40,50,IF($AJ2090&lt;=90,100,50))),"")</f>
        <v/>
      </c>
      <c r="AV2090" s="0" t="str">
        <f aca="false">IF(ISNUMBER($AK2090),IF($AK2090&gt;-0.2,100,IF($AK2090&gt;=-0.4,50,0)),"")</f>
        <v/>
      </c>
      <c r="AW2090" s="59" t="n">
        <f aca="false">01_指標庫!$H$4*ISNUMBER($F2090)+01_指標庫!$H$5*ISNUMBER($AA2090)+01_指標庫!$H$6*ISNUMBER($G2090)+01_指標庫!$H$7*ISNUMBER($H2090)+01_指標庫!$H$8*ISNUMBER($AF2090)+01_指標庫!$H$9*ISNUMBER($AG2090)+01_指標庫!$H$10*ISNUMBER($AB2090)+01_指標庫!$H$11*ISNUMBER($AC2090)+01_指標庫!$H$12*ISNUMBER($AD2090)+01_指標庫!$H$13*ISNUMBER($AE2090)+01_指標庫!$H$14*ISNUMBER($I2090)+01_指標庫!$H$15*ISNUMBER($AH2090)+01_指標庫!$H$16*ISNUMBER($K2090)+01_指標庫!$H$17*ISNUMBER($AI2090)+01_指標庫!$H$18*ISNUMBER($AJ2090)+01_指標庫!$H$19*ISNUMBER($AK2090)+01_指標庫!$H$20*ISNUMBER($BB2090)+01_指標庫!$H$21*ISNUMBER($BC2090)</f>
        <v>51</v>
      </c>
      <c r="AX2090" s="59" t="n">
        <f aca="false">IF(AW2090=0,50,ROUND((01_指標庫!$H$4*IF(ISNUMBER($F2090),L2090,0)+01_指標庫!$H$5*IF(ISNUMBER($AA2090),AL2090,0)+01_指標庫!$H$6*IF(ISNUMBER($G2090),M2090,0)+01_指標庫!$H$7*IF(ISNUMBER($H2090),N2090,0)+01_指標庫!$H$8*IF(ISNUMBER($AF2090),AQ2090,0)+01_指標庫!$H$9*IF(ISNUMBER($AG2090),AR2090,0)+01_指標庫!$H$10*IF(ISNUMBER($AB2090),AM2090,0)+01_指標庫!$H$11*IF(ISNUMBER($AC2090),AN2090,0)+01_指標庫!$H$12*IF(ISNUMBER($AD2090),AO2090,0)+01_指標庫!$H$13*IF(ISNUMBER($AE2090),AP2090,0)+01_指標庫!$H$14*IF(ISNUMBER($I2090),O2090,0)+01_指標庫!$H$15*IF(ISNUMBER($AH2090),AS2090,0)+01_指標庫!$H$16*IF(ISNUMBER($K2090),P2090,0)+01_指標庫!$H$17*IF(ISNUMBER($AI2090),AT2090,0)+01_指標庫!$H$18*IF(ISNUMBER($AJ2090),AU2090,0)+01_指標庫!$H$19*IF(ISNUMBER($AK2090),AV2090,0)+01_指標庫!$H$20*IF(ISNUMBER($BB2090),BB2090,0)+01_指標庫!$H$21*IF(ISNUMBER($BC2090),BC2090,0))/AW2090,1))</f>
        <v>94.1</v>
      </c>
      <c r="AY2090" s="60"/>
      <c r="AZ2090" s="60"/>
      <c r="BA2090" s="58" t="n">
        <f aca="false">AVERAGE($E2086:$E2090)/AVERAGE($E2081:$E2090)-1</f>
        <v>-0.000590552259925326</v>
      </c>
      <c r="BB2090" s="59" t="n">
        <f aca="false">IF(ISNUMBER($BA2090),IF(OR($S2090&lt;=-0.03,$BA2090&lt;-0.003),0,IF(OR($S2090&lt;=-0.02,$BA2090&lt;0.01),50,100)),"")</f>
        <v>50</v>
      </c>
      <c r="BC2090" s="0" t="str">
        <f aca="false">IF(OR(COUNT($AZ2090)=0,COUNT($AZ2089)=0),"",IF(OR($AY2090/$AZ2089-1&lt;=-0.03,$AZ2090/$AZ2089-1&lt;=-0.045,IF(COUNT($AZ2081:$AZ2090)=10,AVERAGE($AZ2086:$AZ2090)/AVERAGE($AZ2081:$AZ2090)-1&lt;-0.01,FALSE())),0,IF(OR($AZ2090/$AZ2089-1&lt;=-0.02,IF(COUNT($AZ2081:$AZ2090)=10,AVERAGE($AZ2086:$AZ2090)/AVERAGE($AZ2081:$AZ2090)-1&lt;0.005,FALSE())),50,100)))</f>
        <v/>
      </c>
    </row>
    <row r="2091" customFormat="false" ht="15" hidden="false" customHeight="true" outlineLevel="0" collapsed="false">
      <c r="A2091" s="47" t="n">
        <v>2087</v>
      </c>
      <c r="B2091" s="48" t="n">
        <v>45587</v>
      </c>
      <c r="C2091" s="47" t="n">
        <v>2024</v>
      </c>
      <c r="D2091" s="49" t="s">
        <v>237</v>
      </c>
      <c r="E2091" s="50" t="n">
        <v>20390.46</v>
      </c>
      <c r="F2091" s="51" t="n">
        <v>0.09063</v>
      </c>
      <c r="G2091" s="51" t="n">
        <v>-0.013781</v>
      </c>
      <c r="H2091" s="52" t="n">
        <v>0.7143</v>
      </c>
      <c r="I2091" s="53" t="n">
        <v>292</v>
      </c>
      <c r="J2091" s="47" t="s">
        <v>235</v>
      </c>
      <c r="K2091" s="54" t="n">
        <v>18.2</v>
      </c>
      <c r="L2091" s="55" t="n">
        <f aca="false">IF(COUNT(F2091)=0,50,IF(F2091&gt;=0,100,IF(F2091&gt;=-0.02,50,0)))</f>
        <v>100</v>
      </c>
      <c r="M2091" s="55" t="n">
        <f aca="false">IF(COUNT(G2091)=0,50,IF(G2091&gt;-0.06,100,IF(G2091&gt;-0.15,50,0)))</f>
        <v>100</v>
      </c>
      <c r="N2091" s="55" t="n">
        <f aca="false">IF(COUNT(H2091)=0,50,IF(H2091&gt;=0.6,100,IF(H2091&gt;=0.4,50,0)))</f>
        <v>100</v>
      </c>
      <c r="O2091" s="55" t="n">
        <f aca="false">IF(COUNT(I2091)=0,50,IF(J2091="proxy_vix",50,IF(I2091&lt;350,100,IF(I2091&lt;=450,50,0))))</f>
        <v>100</v>
      </c>
      <c r="P2091" s="55" t="n">
        <f aca="false">IF(COUNT(K2091)=0,50,IF(K2091&lt;20,100,IF(K2091&lt;=25,50,0)))</f>
        <v>100</v>
      </c>
      <c r="Q2091" s="54"/>
      <c r="R2091" s="47"/>
      <c r="S2091" s="51" t="n">
        <f aca="false">$E2091/$E2090-1</f>
        <v>0.00142376753741247</v>
      </c>
      <c r="T2091" s="56" t="n">
        <f aca="false">$K2091/$K2090-1</f>
        <v>-0.00925421883505728</v>
      </c>
      <c r="V2091" s="57"/>
      <c r="W2091" s="57"/>
      <c r="Y2091" s="1" t="str">
        <f aca="false">IF(AX2091&gt;=70,"EASY",IF(AX2091&gt;40,"UNCERTAIN","HARD"))</f>
        <v>EASY</v>
      </c>
      <c r="AA2091" s="58" t="n">
        <f aca="false">IF($A2091&lt;200,"",AVERAGE($E2042:$E2091)/AVERAGE($E1892:$E2091)-1)</f>
        <v>0.0523274373571152</v>
      </c>
      <c r="AB2091" s="59" t="n">
        <f aca="false">LOOKUP($B2091,07_L1政策步階!$A$4:$A$14,07_L1政策步階!$C$4:$C$14)</f>
        <v>1</v>
      </c>
      <c r="AC2091" s="57"/>
      <c r="AD2091" s="57"/>
      <c r="AE2091" s="57"/>
      <c r="AF2091" s="57"/>
      <c r="AG2091" s="57"/>
      <c r="AH2091" s="57"/>
      <c r="AI2091" s="57"/>
      <c r="AJ2091" s="57"/>
      <c r="AK2091" s="57"/>
      <c r="AL2091" s="59" t="n">
        <f aca="false">IF(ISNUMBER($AA2091),IF($AA2091&gt;=0.005,100,IF($AA2091&gt;=-0.015,50,0)),"")</f>
        <v>100</v>
      </c>
      <c r="AM2091" s="59" t="n">
        <f aca="false">IF(ISNUMBER($AB2091),IF($AB2091=1,100,IF($AB2091=0,50,0)),"")</f>
        <v>100</v>
      </c>
      <c r="AN2091" s="0" t="str">
        <f aca="false">IF(ISNUMBER($AC2091),IF($AC2091&gt;=0.001,100,IF($AC2091&gt;=-0.003,50,0)),"")</f>
        <v/>
      </c>
      <c r="AO2091" s="0" t="str">
        <f aca="false">IF(ISNUMBER($AD2091),IF($AD2091&gt;=0.04,100,IF($AD2091&gt;=0,50,0)),"")</f>
        <v/>
      </c>
      <c r="AP2091" s="0" t="str">
        <f aca="false">IF(ISNUMBER($AE2091),IF($AE2091&gt;=25,100,IF($AE2091&gt;=-75,50,0)),"")</f>
        <v/>
      </c>
      <c r="AQ2091" s="0" t="str">
        <f aca="false">IF(ISNUMBER($AF2091),IF($AF2091&gt;0,100,IF($AF2091&gt;=-50,50,0)),"")</f>
        <v/>
      </c>
      <c r="AR2091" s="0" t="str">
        <f aca="false">IF(ISNUMBER($AG2091),IF($AG2091=1,100,IF($AG2091=0,50,0)),"")</f>
        <v/>
      </c>
      <c r="AS2091" s="0" t="str">
        <f aca="false">IF(ISNUMBER($AH2091),IF($AH2091&lt;0,100,IF($AH2091&lt;=20,50,0)),"")</f>
        <v/>
      </c>
      <c r="AT2091" s="0" t="str">
        <f aca="false">IF(ISNUMBER($AI2091),IF($AI2091&lt;0.95,100,IF($AI2091&lt;=1,50,0)),"")</f>
        <v/>
      </c>
      <c r="AU2091" s="0" t="str">
        <f aca="false">IF(ISNUMBER($AJ2091),IF($AJ2091&lt;30,0,IF($AJ2091&lt;40,50,IF($AJ2091&lt;=90,100,50))),"")</f>
        <v/>
      </c>
      <c r="AV2091" s="0" t="str">
        <f aca="false">IF(ISNUMBER($AK2091),IF($AK2091&gt;-0.2,100,IF($AK2091&gt;=-0.4,50,0)),"")</f>
        <v/>
      </c>
      <c r="AW2091" s="59" t="n">
        <f aca="false">01_指標庫!$H$4*ISNUMBER($F2091)+01_指標庫!$H$5*ISNUMBER($AA2091)+01_指標庫!$H$6*ISNUMBER($G2091)+01_指標庫!$H$7*ISNUMBER($H2091)+01_指標庫!$H$8*ISNUMBER($AF2091)+01_指標庫!$H$9*ISNUMBER($AG2091)+01_指標庫!$H$10*ISNUMBER($AB2091)+01_指標庫!$H$11*ISNUMBER($AC2091)+01_指標庫!$H$12*ISNUMBER($AD2091)+01_指標庫!$H$13*ISNUMBER($AE2091)+01_指標庫!$H$14*ISNUMBER($I2091)+01_指標庫!$H$15*ISNUMBER($AH2091)+01_指標庫!$H$16*ISNUMBER($K2091)+01_指標庫!$H$17*ISNUMBER($AI2091)+01_指標庫!$H$18*ISNUMBER($AJ2091)+01_指標庫!$H$19*ISNUMBER($AK2091)+01_指標庫!$H$20*ISNUMBER($BB2091)+01_指標庫!$H$21*ISNUMBER($BC2091)</f>
        <v>51</v>
      </c>
      <c r="AX2091" s="59" t="n">
        <f aca="false">IF(AW2091=0,50,ROUND((01_指標庫!$H$4*IF(ISNUMBER($F2091),L2091,0)+01_指標庫!$H$5*IF(ISNUMBER($AA2091),AL2091,0)+01_指標庫!$H$6*IF(ISNUMBER($G2091),M2091,0)+01_指標庫!$H$7*IF(ISNUMBER($H2091),N2091,0)+01_指標庫!$H$8*IF(ISNUMBER($AF2091),AQ2091,0)+01_指標庫!$H$9*IF(ISNUMBER($AG2091),AR2091,0)+01_指標庫!$H$10*IF(ISNUMBER($AB2091),AM2091,0)+01_指標庫!$H$11*IF(ISNUMBER($AC2091),AN2091,0)+01_指標庫!$H$12*IF(ISNUMBER($AD2091),AO2091,0)+01_指標庫!$H$13*IF(ISNUMBER($AE2091),AP2091,0)+01_指標庫!$H$14*IF(ISNUMBER($I2091),O2091,0)+01_指標庫!$H$15*IF(ISNUMBER($AH2091),AS2091,0)+01_指標庫!$H$16*IF(ISNUMBER($K2091),P2091,0)+01_指標庫!$H$17*IF(ISNUMBER($AI2091),AT2091,0)+01_指標庫!$H$18*IF(ISNUMBER($AJ2091),AU2091,0)+01_指標庫!$H$19*IF(ISNUMBER($AK2091),AV2091,0)+01_指標庫!$H$20*IF(ISNUMBER($BB2091),BB2091,0)+01_指標庫!$H$21*IF(ISNUMBER($BC2091),BC2091,0))/AW2091,1))</f>
        <v>94.1</v>
      </c>
      <c r="AY2091" s="60"/>
      <c r="AZ2091" s="60"/>
      <c r="BA2091" s="58" t="n">
        <f aca="false">AVERAGE($E2087:$E2091)/AVERAGE($E2082:$E2091)-1</f>
        <v>0.000290747681056747</v>
      </c>
      <c r="BB2091" s="59" t="n">
        <f aca="false">IF(ISNUMBER($BA2091),IF(OR($S2091&lt;=-0.03,$BA2091&lt;-0.003),0,IF(OR($S2091&lt;=-0.02,$BA2091&lt;0.01),50,100)),"")</f>
        <v>50</v>
      </c>
      <c r="BC2091" s="0" t="str">
        <f aca="false">IF(OR(COUNT($AZ2091)=0,COUNT($AZ2090)=0),"",IF(OR($AY2091/$AZ2090-1&lt;=-0.03,$AZ2091/$AZ2090-1&lt;=-0.045,IF(COUNT($AZ2082:$AZ2091)=10,AVERAGE($AZ2087:$AZ2091)/AVERAGE($AZ2082:$AZ2091)-1&lt;-0.01,FALSE())),0,IF(OR($AZ2091/$AZ2090-1&lt;=-0.02,IF(COUNT($AZ2082:$AZ2091)=10,AVERAGE($AZ2087:$AZ2091)/AVERAGE($AZ2082:$AZ2091)-1&lt;0.005,FALSE())),50,100)))</f>
        <v/>
      </c>
    </row>
    <row r="2092" customFormat="false" ht="15" hidden="false" customHeight="true" outlineLevel="0" collapsed="false">
      <c r="A2092" s="47" t="n">
        <v>2088</v>
      </c>
      <c r="B2092" s="48" t="n">
        <v>45588</v>
      </c>
      <c r="C2092" s="47" t="n">
        <v>2024</v>
      </c>
      <c r="D2092" s="49" t="s">
        <v>238</v>
      </c>
      <c r="E2092" s="50" t="n">
        <v>20066.96</v>
      </c>
      <c r="F2092" s="51" t="n">
        <v>0.072347</v>
      </c>
      <c r="G2092" s="51" t="n">
        <v>-0.029427</v>
      </c>
      <c r="H2092" s="52" t="n">
        <v>0.6531</v>
      </c>
      <c r="I2092" s="53" t="n">
        <v>295</v>
      </c>
      <c r="J2092" s="47" t="s">
        <v>235</v>
      </c>
      <c r="K2092" s="54" t="n">
        <v>19.24</v>
      </c>
      <c r="L2092" s="55" t="n">
        <f aca="false">IF(COUNT(F2092)=0,50,IF(F2092&gt;=0,100,IF(F2092&gt;=-0.02,50,0)))</f>
        <v>100</v>
      </c>
      <c r="M2092" s="55" t="n">
        <f aca="false">IF(COUNT(G2092)=0,50,IF(G2092&gt;-0.06,100,IF(G2092&gt;-0.15,50,0)))</f>
        <v>100</v>
      </c>
      <c r="N2092" s="55" t="n">
        <f aca="false">IF(COUNT(H2092)=0,50,IF(H2092&gt;=0.6,100,IF(H2092&gt;=0.4,50,0)))</f>
        <v>100</v>
      </c>
      <c r="O2092" s="55" t="n">
        <f aca="false">IF(COUNT(I2092)=0,50,IF(J2092="proxy_vix",50,IF(I2092&lt;350,100,IF(I2092&lt;=450,50,0))))</f>
        <v>100</v>
      </c>
      <c r="P2092" s="55" t="n">
        <f aca="false">IF(COUNT(K2092)=0,50,IF(K2092&lt;20,100,IF(K2092&lt;=25,50,0)))</f>
        <v>100</v>
      </c>
      <c r="Q2092" s="54"/>
      <c r="R2092" s="47"/>
      <c r="S2092" s="51" t="n">
        <f aca="false">$E2092/$E2091-1</f>
        <v>-0.0158652624805914</v>
      </c>
      <c r="T2092" s="56" t="n">
        <f aca="false">$K2092/$K2091-1</f>
        <v>0.0571428571428572</v>
      </c>
      <c r="V2092" s="57"/>
      <c r="W2092" s="57"/>
      <c r="Y2092" s="1" t="str">
        <f aca="false">IF(AX2092&gt;=70,"EASY",IF(AX2092&gt;40,"UNCERTAIN","HARD"))</f>
        <v>EASY</v>
      </c>
      <c r="AA2092" s="58" t="n">
        <f aca="false">IF($A2092&lt;200,"",AVERAGE($E2043:$E2092)/AVERAGE($E1893:$E2092)-1)</f>
        <v>0.0525001029491532</v>
      </c>
      <c r="AB2092" s="59" t="n">
        <f aca="false">LOOKUP($B2092,07_L1政策步階!$A$4:$A$14,07_L1政策步階!$C$4:$C$14)</f>
        <v>1</v>
      </c>
      <c r="AC2092" s="57"/>
      <c r="AD2092" s="57"/>
      <c r="AE2092" s="57"/>
      <c r="AF2092" s="57"/>
      <c r="AG2092" s="57"/>
      <c r="AH2092" s="57"/>
      <c r="AI2092" s="57"/>
      <c r="AJ2092" s="57"/>
      <c r="AK2092" s="57"/>
      <c r="AL2092" s="59" t="n">
        <f aca="false">IF(ISNUMBER($AA2092),IF($AA2092&gt;=0.005,100,IF($AA2092&gt;=-0.015,50,0)),"")</f>
        <v>100</v>
      </c>
      <c r="AM2092" s="59" t="n">
        <f aca="false">IF(ISNUMBER($AB2092),IF($AB2092=1,100,IF($AB2092=0,50,0)),"")</f>
        <v>100</v>
      </c>
      <c r="AN2092" s="0" t="str">
        <f aca="false">IF(ISNUMBER($AC2092),IF($AC2092&gt;=0.001,100,IF($AC2092&gt;=-0.003,50,0)),"")</f>
        <v/>
      </c>
      <c r="AO2092" s="0" t="str">
        <f aca="false">IF(ISNUMBER($AD2092),IF($AD2092&gt;=0.04,100,IF($AD2092&gt;=0,50,0)),"")</f>
        <v/>
      </c>
      <c r="AP2092" s="0" t="str">
        <f aca="false">IF(ISNUMBER($AE2092),IF($AE2092&gt;=25,100,IF($AE2092&gt;=-75,50,0)),"")</f>
        <v/>
      </c>
      <c r="AQ2092" s="0" t="str">
        <f aca="false">IF(ISNUMBER($AF2092),IF($AF2092&gt;0,100,IF($AF2092&gt;=-50,50,0)),"")</f>
        <v/>
      </c>
      <c r="AR2092" s="0" t="str">
        <f aca="false">IF(ISNUMBER($AG2092),IF($AG2092=1,100,IF($AG2092=0,50,0)),"")</f>
        <v/>
      </c>
      <c r="AS2092" s="0" t="str">
        <f aca="false">IF(ISNUMBER($AH2092),IF($AH2092&lt;0,100,IF($AH2092&lt;=20,50,0)),"")</f>
        <v/>
      </c>
      <c r="AT2092" s="0" t="str">
        <f aca="false">IF(ISNUMBER($AI2092),IF($AI2092&lt;0.95,100,IF($AI2092&lt;=1,50,0)),"")</f>
        <v/>
      </c>
      <c r="AU2092" s="0" t="str">
        <f aca="false">IF(ISNUMBER($AJ2092),IF($AJ2092&lt;30,0,IF($AJ2092&lt;40,50,IF($AJ2092&lt;=90,100,50))),"")</f>
        <v/>
      </c>
      <c r="AV2092" s="0" t="str">
        <f aca="false">IF(ISNUMBER($AK2092),IF($AK2092&gt;-0.2,100,IF($AK2092&gt;=-0.4,50,0)),"")</f>
        <v/>
      </c>
      <c r="AW2092" s="59" t="n">
        <f aca="false">01_指標庫!$H$4*ISNUMBER($F2092)+01_指標庫!$H$5*ISNUMBER($AA2092)+01_指標庫!$H$6*ISNUMBER($G2092)+01_指標庫!$H$7*ISNUMBER($H2092)+01_指標庫!$H$8*ISNUMBER($AF2092)+01_指標庫!$H$9*ISNUMBER($AG2092)+01_指標庫!$H$10*ISNUMBER($AB2092)+01_指標庫!$H$11*ISNUMBER($AC2092)+01_指標庫!$H$12*ISNUMBER($AD2092)+01_指標庫!$H$13*ISNUMBER($AE2092)+01_指標庫!$H$14*ISNUMBER($I2092)+01_指標庫!$H$15*ISNUMBER($AH2092)+01_指標庫!$H$16*ISNUMBER($K2092)+01_指標庫!$H$17*ISNUMBER($AI2092)+01_指標庫!$H$18*ISNUMBER($AJ2092)+01_指標庫!$H$19*ISNUMBER($AK2092)+01_指標庫!$H$20*ISNUMBER($BB2092)+01_指標庫!$H$21*ISNUMBER($BC2092)</f>
        <v>51</v>
      </c>
      <c r="AX2092" s="59" t="n">
        <f aca="false">IF(AW2092=0,50,ROUND((01_指標庫!$H$4*IF(ISNUMBER($F2092),L2092,0)+01_指標庫!$H$5*IF(ISNUMBER($AA2092),AL2092,0)+01_指標庫!$H$6*IF(ISNUMBER($G2092),M2092,0)+01_指標庫!$H$7*IF(ISNUMBER($H2092),N2092,0)+01_指標庫!$H$8*IF(ISNUMBER($AF2092),AQ2092,0)+01_指標庫!$H$9*IF(ISNUMBER($AG2092),AR2092,0)+01_指標庫!$H$10*IF(ISNUMBER($AB2092),AM2092,0)+01_指標庫!$H$11*IF(ISNUMBER($AC2092),AN2092,0)+01_指標庫!$H$12*IF(ISNUMBER($AD2092),AO2092,0)+01_指標庫!$H$13*IF(ISNUMBER($AE2092),AP2092,0)+01_指標庫!$H$14*IF(ISNUMBER($I2092),O2092,0)+01_指標庫!$H$15*IF(ISNUMBER($AH2092),AS2092,0)+01_指標庫!$H$16*IF(ISNUMBER($K2092),P2092,0)+01_指標庫!$H$17*IF(ISNUMBER($AI2092),AT2092,0)+01_指標庫!$H$18*IF(ISNUMBER($AJ2092),AU2092,0)+01_指標庫!$H$19*IF(ISNUMBER($AK2092),AV2092,0)+01_指標庫!$H$20*IF(ISNUMBER($BB2092),BB2092,0)+01_指標庫!$H$21*IF(ISNUMBER($BC2092),BC2092,0))/AW2092,1))</f>
        <v>94.1</v>
      </c>
      <c r="AY2092" s="60"/>
      <c r="AZ2092" s="60"/>
      <c r="BA2092" s="58" t="n">
        <f aca="false">AVERAGE($E2088:$E2092)/AVERAGE($E2083:$E2092)-1</f>
        <v>0.000230431337951309</v>
      </c>
      <c r="BB2092" s="59" t="n">
        <f aca="false">IF(ISNUMBER($BA2092),IF(OR($S2092&lt;=-0.03,$BA2092&lt;-0.003),0,IF(OR($S2092&lt;=-0.02,$BA2092&lt;0.01),50,100)),"")</f>
        <v>50</v>
      </c>
      <c r="BC2092" s="0" t="str">
        <f aca="false">IF(OR(COUNT($AZ2092)=0,COUNT($AZ2091)=0),"",IF(OR($AY2092/$AZ2091-1&lt;=-0.03,$AZ2092/$AZ2091-1&lt;=-0.045,IF(COUNT($AZ2083:$AZ2092)=10,AVERAGE($AZ2088:$AZ2092)/AVERAGE($AZ2083:$AZ2092)-1&lt;-0.01,FALSE())),0,IF(OR($AZ2092/$AZ2091-1&lt;=-0.02,IF(COUNT($AZ2083:$AZ2092)=10,AVERAGE($AZ2088:$AZ2092)/AVERAGE($AZ2083:$AZ2092)-1&lt;0.005,FALSE())),50,100)))</f>
        <v/>
      </c>
    </row>
    <row r="2093" customFormat="false" ht="15" hidden="false" customHeight="true" outlineLevel="0" collapsed="false">
      <c r="A2093" s="47" t="n">
        <v>2089</v>
      </c>
      <c r="B2093" s="48" t="n">
        <v>45589</v>
      </c>
      <c r="C2093" s="47" t="n">
        <v>2024</v>
      </c>
      <c r="D2093" s="49" t="s">
        <v>239</v>
      </c>
      <c r="E2093" s="50" t="n">
        <v>20232.87</v>
      </c>
      <c r="F2093" s="51" t="n">
        <v>0.080187</v>
      </c>
      <c r="G2093" s="51" t="n">
        <v>-0.021403</v>
      </c>
      <c r="H2093" s="52" t="n">
        <v>0.6531</v>
      </c>
      <c r="I2093" s="53" t="n">
        <v>293</v>
      </c>
      <c r="J2093" s="47" t="s">
        <v>235</v>
      </c>
      <c r="K2093" s="54" t="n">
        <v>19.08</v>
      </c>
      <c r="L2093" s="55" t="n">
        <f aca="false">IF(COUNT(F2093)=0,50,IF(F2093&gt;=0,100,IF(F2093&gt;=-0.02,50,0)))</f>
        <v>100</v>
      </c>
      <c r="M2093" s="55" t="n">
        <f aca="false">IF(COUNT(G2093)=0,50,IF(G2093&gt;-0.06,100,IF(G2093&gt;-0.15,50,0)))</f>
        <v>100</v>
      </c>
      <c r="N2093" s="55" t="n">
        <f aca="false">IF(COUNT(H2093)=0,50,IF(H2093&gt;=0.6,100,IF(H2093&gt;=0.4,50,0)))</f>
        <v>100</v>
      </c>
      <c r="O2093" s="55" t="n">
        <f aca="false">IF(COUNT(I2093)=0,50,IF(J2093="proxy_vix",50,IF(I2093&lt;350,100,IF(I2093&lt;=450,50,0))))</f>
        <v>100</v>
      </c>
      <c r="P2093" s="55" t="n">
        <f aca="false">IF(COUNT(K2093)=0,50,IF(K2093&lt;20,100,IF(K2093&lt;=25,50,0)))</f>
        <v>100</v>
      </c>
      <c r="Q2093" s="54"/>
      <c r="R2093" s="47"/>
      <c r="S2093" s="51" t="n">
        <f aca="false">$E2093/$E2092-1</f>
        <v>0.00826781934084675</v>
      </c>
      <c r="T2093" s="56" t="n">
        <f aca="false">$K2093/$K2092-1</f>
        <v>-0.00831600831600832</v>
      </c>
      <c r="V2093" s="57"/>
      <c r="W2093" s="57"/>
      <c r="Y2093" s="1" t="str">
        <f aca="false">IF(AX2093&gt;=70,"EASY",IF(AX2093&gt;40,"UNCERTAIN","HARD"))</f>
        <v>EASY</v>
      </c>
      <c r="AA2093" s="58" t="n">
        <f aca="false">IF($A2093&lt;200,"",AVERAGE($E2044:$E2093)/AVERAGE($E1894:$E2093)-1)</f>
        <v>0.0527937343721572</v>
      </c>
      <c r="AB2093" s="59" t="n">
        <f aca="false">LOOKUP($B2093,07_L1政策步階!$A$4:$A$14,07_L1政策步階!$C$4:$C$14)</f>
        <v>1</v>
      </c>
      <c r="AC2093" s="57"/>
      <c r="AD2093" s="57"/>
      <c r="AE2093" s="57"/>
      <c r="AF2093" s="57"/>
      <c r="AG2093" s="57"/>
      <c r="AH2093" s="57"/>
      <c r="AI2093" s="57"/>
      <c r="AJ2093" s="57"/>
      <c r="AK2093" s="57"/>
      <c r="AL2093" s="59" t="n">
        <f aca="false">IF(ISNUMBER($AA2093),IF($AA2093&gt;=0.005,100,IF($AA2093&gt;=-0.015,50,0)),"")</f>
        <v>100</v>
      </c>
      <c r="AM2093" s="59" t="n">
        <f aca="false">IF(ISNUMBER($AB2093),IF($AB2093=1,100,IF($AB2093=0,50,0)),"")</f>
        <v>100</v>
      </c>
      <c r="AN2093" s="0" t="str">
        <f aca="false">IF(ISNUMBER($AC2093),IF($AC2093&gt;=0.001,100,IF($AC2093&gt;=-0.003,50,0)),"")</f>
        <v/>
      </c>
      <c r="AO2093" s="0" t="str">
        <f aca="false">IF(ISNUMBER($AD2093),IF($AD2093&gt;=0.04,100,IF($AD2093&gt;=0,50,0)),"")</f>
        <v/>
      </c>
      <c r="AP2093" s="0" t="str">
        <f aca="false">IF(ISNUMBER($AE2093),IF($AE2093&gt;=25,100,IF($AE2093&gt;=-75,50,0)),"")</f>
        <v/>
      </c>
      <c r="AQ2093" s="0" t="str">
        <f aca="false">IF(ISNUMBER($AF2093),IF($AF2093&gt;0,100,IF($AF2093&gt;=-50,50,0)),"")</f>
        <v/>
      </c>
      <c r="AR2093" s="0" t="str">
        <f aca="false">IF(ISNUMBER($AG2093),IF($AG2093=1,100,IF($AG2093=0,50,0)),"")</f>
        <v/>
      </c>
      <c r="AS2093" s="0" t="str">
        <f aca="false">IF(ISNUMBER($AH2093),IF($AH2093&lt;0,100,IF($AH2093&lt;=20,50,0)),"")</f>
        <v/>
      </c>
      <c r="AT2093" s="0" t="str">
        <f aca="false">IF(ISNUMBER($AI2093),IF($AI2093&lt;0.95,100,IF($AI2093&lt;=1,50,0)),"")</f>
        <v/>
      </c>
      <c r="AU2093" s="0" t="str">
        <f aca="false">IF(ISNUMBER($AJ2093),IF($AJ2093&lt;30,0,IF($AJ2093&lt;40,50,IF($AJ2093&lt;=90,100,50))),"")</f>
        <v/>
      </c>
      <c r="AV2093" s="0" t="str">
        <f aca="false">IF(ISNUMBER($AK2093),IF($AK2093&gt;-0.2,100,IF($AK2093&gt;=-0.4,50,0)),"")</f>
        <v/>
      </c>
      <c r="AW2093" s="59" t="n">
        <f aca="false">01_指標庫!$H$4*ISNUMBER($F2093)+01_指標庫!$H$5*ISNUMBER($AA2093)+01_指標庫!$H$6*ISNUMBER($G2093)+01_指標庫!$H$7*ISNUMBER($H2093)+01_指標庫!$H$8*ISNUMBER($AF2093)+01_指標庫!$H$9*ISNUMBER($AG2093)+01_指標庫!$H$10*ISNUMBER($AB2093)+01_指標庫!$H$11*ISNUMBER($AC2093)+01_指標庫!$H$12*ISNUMBER($AD2093)+01_指標庫!$H$13*ISNUMBER($AE2093)+01_指標庫!$H$14*ISNUMBER($I2093)+01_指標庫!$H$15*ISNUMBER($AH2093)+01_指標庫!$H$16*ISNUMBER($K2093)+01_指標庫!$H$17*ISNUMBER($AI2093)+01_指標庫!$H$18*ISNUMBER($AJ2093)+01_指標庫!$H$19*ISNUMBER($AK2093)+01_指標庫!$H$20*ISNUMBER($BB2093)+01_指標庫!$H$21*ISNUMBER($BC2093)</f>
        <v>51</v>
      </c>
      <c r="AX2093" s="59" t="n">
        <f aca="false">IF(AW2093=0,50,ROUND((01_指標庫!$H$4*IF(ISNUMBER($F2093),L2093,0)+01_指標庫!$H$5*IF(ISNUMBER($AA2093),AL2093,0)+01_指標庫!$H$6*IF(ISNUMBER($G2093),M2093,0)+01_指標庫!$H$7*IF(ISNUMBER($H2093),N2093,0)+01_指標庫!$H$8*IF(ISNUMBER($AF2093),AQ2093,0)+01_指標庫!$H$9*IF(ISNUMBER($AG2093),AR2093,0)+01_指標庫!$H$10*IF(ISNUMBER($AB2093),AM2093,0)+01_指標庫!$H$11*IF(ISNUMBER($AC2093),AN2093,0)+01_指標庫!$H$12*IF(ISNUMBER($AD2093),AO2093,0)+01_指標庫!$H$13*IF(ISNUMBER($AE2093),AP2093,0)+01_指標庫!$H$14*IF(ISNUMBER($I2093),O2093,0)+01_指標庫!$H$15*IF(ISNUMBER($AH2093),AS2093,0)+01_指標庫!$H$16*IF(ISNUMBER($K2093),P2093,0)+01_指標庫!$H$17*IF(ISNUMBER($AI2093),AT2093,0)+01_指標庫!$H$18*IF(ISNUMBER($AJ2093),AU2093,0)+01_指標庫!$H$19*IF(ISNUMBER($AK2093),AV2093,0)+01_指標庫!$H$20*IF(ISNUMBER($BB2093),BB2093,0)+01_指標庫!$H$21*IF(ISNUMBER($BC2093),BC2093,0))/AW2093,1))</f>
        <v>94.1</v>
      </c>
      <c r="AY2093" s="60"/>
      <c r="AZ2093" s="60"/>
      <c r="BA2093" s="58" t="n">
        <f aca="false">AVERAGE($E2089:$E2093)/AVERAGE($E2084:$E2093)-1</f>
        <v>0.000693347926806753</v>
      </c>
      <c r="BB2093" s="59" t="n">
        <f aca="false">IF(ISNUMBER($BA2093),IF(OR($S2093&lt;=-0.03,$BA2093&lt;-0.003),0,IF(OR($S2093&lt;=-0.02,$BA2093&lt;0.01),50,100)),"")</f>
        <v>50</v>
      </c>
      <c r="BC2093" s="0" t="str">
        <f aca="false">IF(OR(COUNT($AZ2093)=0,COUNT($AZ2092)=0),"",IF(OR($AY2093/$AZ2092-1&lt;=-0.03,$AZ2093/$AZ2092-1&lt;=-0.045,IF(COUNT($AZ2084:$AZ2093)=10,AVERAGE($AZ2089:$AZ2093)/AVERAGE($AZ2084:$AZ2093)-1&lt;-0.01,FALSE())),0,IF(OR($AZ2093/$AZ2092-1&lt;=-0.02,IF(COUNT($AZ2084:$AZ2093)=10,AVERAGE($AZ2089:$AZ2093)/AVERAGE($AZ2084:$AZ2093)-1&lt;0.005,FALSE())),50,100)))</f>
        <v/>
      </c>
    </row>
    <row r="2094" customFormat="false" ht="15" hidden="false" customHeight="true" outlineLevel="0" collapsed="false">
      <c r="A2094" s="47" t="n">
        <v>2090</v>
      </c>
      <c r="B2094" s="48" t="n">
        <v>45590</v>
      </c>
      <c r="C2094" s="47" t="n">
        <v>2024</v>
      </c>
      <c r="D2094" s="49" t="s">
        <v>234</v>
      </c>
      <c r="E2094" s="50" t="n">
        <v>20352.02</v>
      </c>
      <c r="F2094" s="51" t="n">
        <v>0.085517</v>
      </c>
      <c r="G2094" s="51" t="n">
        <v>-0.01564</v>
      </c>
      <c r="H2094" s="52" t="n">
        <v>0.7143</v>
      </c>
      <c r="I2094" s="53" t="n">
        <v>289</v>
      </c>
      <c r="J2094" s="47" t="s">
        <v>235</v>
      </c>
      <c r="K2094" s="54" t="n">
        <v>20.33</v>
      </c>
      <c r="L2094" s="55" t="n">
        <f aca="false">IF(COUNT(F2094)=0,50,IF(F2094&gt;=0,100,IF(F2094&gt;=-0.02,50,0)))</f>
        <v>100</v>
      </c>
      <c r="M2094" s="55" t="n">
        <f aca="false">IF(COUNT(G2094)=0,50,IF(G2094&gt;-0.06,100,IF(G2094&gt;-0.15,50,0)))</f>
        <v>100</v>
      </c>
      <c r="N2094" s="55" t="n">
        <f aca="false">IF(COUNT(H2094)=0,50,IF(H2094&gt;=0.6,100,IF(H2094&gt;=0.4,50,0)))</f>
        <v>100</v>
      </c>
      <c r="O2094" s="55" t="n">
        <f aca="false">IF(COUNT(I2094)=0,50,IF(J2094="proxy_vix",50,IF(I2094&lt;350,100,IF(I2094&lt;=450,50,0))))</f>
        <v>100</v>
      </c>
      <c r="P2094" s="55" t="n">
        <f aca="false">IF(COUNT(K2094)=0,50,IF(K2094&lt;20,100,IF(K2094&lt;=25,50,0)))</f>
        <v>50</v>
      </c>
      <c r="Q2094" s="54"/>
      <c r="R2094" s="47"/>
      <c r="S2094" s="51" t="n">
        <f aca="false">$E2094/$E2093-1</f>
        <v>0.00588893221772291</v>
      </c>
      <c r="T2094" s="56" t="n">
        <f aca="false">$K2094/$K2093-1</f>
        <v>0.0655136268343817</v>
      </c>
      <c r="V2094" s="57"/>
      <c r="W2094" s="57"/>
      <c r="Y2094" s="1" t="str">
        <f aca="false">IF(AX2094&gt;=70,"EASY",IF(AX2094&gt;40,"UNCERTAIN","HARD"))</f>
        <v>EASY</v>
      </c>
      <c r="AA2094" s="58" t="n">
        <f aca="false">IF($A2094&lt;200,"",AVERAGE($E2045:$E2094)/AVERAGE($E1895:$E2094)-1)</f>
        <v>0.0527138937637934</v>
      </c>
      <c r="AB2094" s="59" t="n">
        <f aca="false">LOOKUP($B2094,07_L1政策步階!$A$4:$A$14,07_L1政策步階!$C$4:$C$14)</f>
        <v>1</v>
      </c>
      <c r="AC2094" s="57"/>
      <c r="AD2094" s="57"/>
      <c r="AE2094" s="57"/>
      <c r="AF2094" s="57"/>
      <c r="AG2094" s="57"/>
      <c r="AH2094" s="57"/>
      <c r="AI2094" s="57"/>
      <c r="AJ2094" s="57"/>
      <c r="AK2094" s="57"/>
      <c r="AL2094" s="59" t="n">
        <f aca="false">IF(ISNUMBER($AA2094),IF($AA2094&gt;=0.005,100,IF($AA2094&gt;=-0.015,50,0)),"")</f>
        <v>100</v>
      </c>
      <c r="AM2094" s="59" t="n">
        <f aca="false">IF(ISNUMBER($AB2094),IF($AB2094=1,100,IF($AB2094=0,50,0)),"")</f>
        <v>100</v>
      </c>
      <c r="AN2094" s="0" t="str">
        <f aca="false">IF(ISNUMBER($AC2094),IF($AC2094&gt;=0.001,100,IF($AC2094&gt;=-0.003,50,0)),"")</f>
        <v/>
      </c>
      <c r="AO2094" s="0" t="str">
        <f aca="false">IF(ISNUMBER($AD2094),IF($AD2094&gt;=0.04,100,IF($AD2094&gt;=0,50,0)),"")</f>
        <v/>
      </c>
      <c r="AP2094" s="0" t="str">
        <f aca="false">IF(ISNUMBER($AE2094),IF($AE2094&gt;=25,100,IF($AE2094&gt;=-75,50,0)),"")</f>
        <v/>
      </c>
      <c r="AQ2094" s="0" t="str">
        <f aca="false">IF(ISNUMBER($AF2094),IF($AF2094&gt;0,100,IF($AF2094&gt;=-50,50,0)),"")</f>
        <v/>
      </c>
      <c r="AR2094" s="0" t="str">
        <f aca="false">IF(ISNUMBER($AG2094),IF($AG2094=1,100,IF($AG2094=0,50,0)),"")</f>
        <v/>
      </c>
      <c r="AS2094" s="0" t="str">
        <f aca="false">IF(ISNUMBER($AH2094),IF($AH2094&lt;0,100,IF($AH2094&lt;=20,50,0)),"")</f>
        <v/>
      </c>
      <c r="AT2094" s="0" t="str">
        <f aca="false">IF(ISNUMBER($AI2094),IF($AI2094&lt;0.95,100,IF($AI2094&lt;=1,50,0)),"")</f>
        <v/>
      </c>
      <c r="AU2094" s="0" t="str">
        <f aca="false">IF(ISNUMBER($AJ2094),IF($AJ2094&lt;30,0,IF($AJ2094&lt;40,50,IF($AJ2094&lt;=90,100,50))),"")</f>
        <v/>
      </c>
      <c r="AV2094" s="0" t="str">
        <f aca="false">IF(ISNUMBER($AK2094),IF($AK2094&gt;-0.2,100,IF($AK2094&gt;=-0.4,50,0)),"")</f>
        <v/>
      </c>
      <c r="AW2094" s="59" t="n">
        <f aca="false">01_指標庫!$H$4*ISNUMBER($F2094)+01_指標庫!$H$5*ISNUMBER($AA2094)+01_指標庫!$H$6*ISNUMBER($G2094)+01_指標庫!$H$7*ISNUMBER($H2094)+01_指標庫!$H$8*ISNUMBER($AF2094)+01_指標庫!$H$9*ISNUMBER($AG2094)+01_指標庫!$H$10*ISNUMBER($AB2094)+01_指標庫!$H$11*ISNUMBER($AC2094)+01_指標庫!$H$12*ISNUMBER($AD2094)+01_指標庫!$H$13*ISNUMBER($AE2094)+01_指標庫!$H$14*ISNUMBER($I2094)+01_指標庫!$H$15*ISNUMBER($AH2094)+01_指標庫!$H$16*ISNUMBER($K2094)+01_指標庫!$H$17*ISNUMBER($AI2094)+01_指標庫!$H$18*ISNUMBER($AJ2094)+01_指標庫!$H$19*ISNUMBER($AK2094)+01_指標庫!$H$20*ISNUMBER($BB2094)+01_指標庫!$H$21*ISNUMBER($BC2094)</f>
        <v>51</v>
      </c>
      <c r="AX2094" s="59" t="n">
        <f aca="false">IF(AW2094=0,50,ROUND((01_指標庫!$H$4*IF(ISNUMBER($F2094),L2094,0)+01_指標庫!$H$5*IF(ISNUMBER($AA2094),AL2094,0)+01_指標庫!$H$6*IF(ISNUMBER($G2094),M2094,0)+01_指標庫!$H$7*IF(ISNUMBER($H2094),N2094,0)+01_指標庫!$H$8*IF(ISNUMBER($AF2094),AQ2094,0)+01_指標庫!$H$9*IF(ISNUMBER($AG2094),AR2094,0)+01_指標庫!$H$10*IF(ISNUMBER($AB2094),AM2094,0)+01_指標庫!$H$11*IF(ISNUMBER($AC2094),AN2094,0)+01_指標庫!$H$12*IF(ISNUMBER($AD2094),AO2094,0)+01_指標庫!$H$13*IF(ISNUMBER($AE2094),AP2094,0)+01_指標庫!$H$14*IF(ISNUMBER($I2094),O2094,0)+01_指標庫!$H$15*IF(ISNUMBER($AH2094),AS2094,0)+01_指標庫!$H$16*IF(ISNUMBER($K2094),P2094,0)+01_指標庫!$H$17*IF(ISNUMBER($AI2094),AT2094,0)+01_指標庫!$H$18*IF(ISNUMBER($AJ2094),AU2094,0)+01_指標庫!$H$19*IF(ISNUMBER($AK2094),AV2094,0)+01_指標庫!$H$20*IF(ISNUMBER($BB2094),BB2094,0)+01_指標庫!$H$21*IF(ISNUMBER($BC2094),BC2094,0))/AW2094,1))</f>
        <v>88.2</v>
      </c>
      <c r="AY2094" s="60"/>
      <c r="AZ2094" s="60"/>
      <c r="BA2094" s="58" t="n">
        <f aca="false">AVERAGE($E2090:$E2094)/AVERAGE($E2085:$E2094)-1</f>
        <v>0.00057422333691215</v>
      </c>
      <c r="BB2094" s="59" t="n">
        <f aca="false">IF(ISNUMBER($BA2094),IF(OR($S2094&lt;=-0.03,$BA2094&lt;-0.003),0,IF(OR($S2094&lt;=-0.02,$BA2094&lt;0.01),50,100)),"")</f>
        <v>50</v>
      </c>
      <c r="BC2094" s="0" t="str">
        <f aca="false">IF(OR(COUNT($AZ2094)=0,COUNT($AZ2093)=0),"",IF(OR($AY2094/$AZ2093-1&lt;=-0.03,$AZ2094/$AZ2093-1&lt;=-0.045,IF(COUNT($AZ2085:$AZ2094)=10,AVERAGE($AZ2090:$AZ2094)/AVERAGE($AZ2085:$AZ2094)-1&lt;-0.01,FALSE())),0,IF(OR($AZ2094/$AZ2093-1&lt;=-0.02,IF(COUNT($AZ2085:$AZ2094)=10,AVERAGE($AZ2090:$AZ2094)/AVERAGE($AZ2085:$AZ2094)-1&lt;0.005,FALSE())),50,100)))</f>
        <v/>
      </c>
    </row>
    <row r="2095" customFormat="false" ht="15" hidden="false" customHeight="true" outlineLevel="0" collapsed="false">
      <c r="A2095" s="47" t="n">
        <v>2091</v>
      </c>
      <c r="B2095" s="48" t="n">
        <v>45593</v>
      </c>
      <c r="C2095" s="47" t="n">
        <v>2024</v>
      </c>
      <c r="D2095" s="49" t="s">
        <v>236</v>
      </c>
      <c r="E2095" s="50" t="n">
        <v>20351.07</v>
      </c>
      <c r="F2095" s="51" t="n">
        <v>0.084445</v>
      </c>
      <c r="G2095" s="51" t="n">
        <v>-0.015686</v>
      </c>
      <c r="H2095" s="52" t="n">
        <v>0.7143</v>
      </c>
      <c r="I2095" s="53" t="n">
        <v>282</v>
      </c>
      <c r="J2095" s="47" t="s">
        <v>235</v>
      </c>
      <c r="K2095" s="54" t="n">
        <v>19.8</v>
      </c>
      <c r="L2095" s="55" t="n">
        <f aca="false">IF(COUNT(F2095)=0,50,IF(F2095&gt;=0,100,IF(F2095&gt;=-0.02,50,0)))</f>
        <v>100</v>
      </c>
      <c r="M2095" s="55" t="n">
        <f aca="false">IF(COUNT(G2095)=0,50,IF(G2095&gt;-0.06,100,IF(G2095&gt;-0.15,50,0)))</f>
        <v>100</v>
      </c>
      <c r="N2095" s="55" t="n">
        <f aca="false">IF(COUNT(H2095)=0,50,IF(H2095&gt;=0.6,100,IF(H2095&gt;=0.4,50,0)))</f>
        <v>100</v>
      </c>
      <c r="O2095" s="55" t="n">
        <f aca="false">IF(COUNT(I2095)=0,50,IF(J2095="proxy_vix",50,IF(I2095&lt;350,100,IF(I2095&lt;=450,50,0))))</f>
        <v>100</v>
      </c>
      <c r="P2095" s="55" t="n">
        <f aca="false">IF(COUNT(K2095)=0,50,IF(K2095&lt;20,100,IF(K2095&lt;=25,50,0)))</f>
        <v>100</v>
      </c>
      <c r="Q2095" s="54"/>
      <c r="R2095" s="47"/>
      <c r="S2095" s="51" t="n">
        <f aca="false">$E2095/$E2094-1</f>
        <v>-4.66784132484577E-005</v>
      </c>
      <c r="T2095" s="56" t="n">
        <f aca="false">$K2095/$K2094-1</f>
        <v>-0.0260698475159861</v>
      </c>
      <c r="V2095" s="57"/>
      <c r="W2095" s="57"/>
      <c r="Y2095" s="1" t="str">
        <f aca="false">IF(AX2095&gt;=70,"EASY",IF(AX2095&gt;40,"UNCERTAIN","HARD"))</f>
        <v>EASY</v>
      </c>
      <c r="AA2095" s="58" t="n">
        <f aca="false">IF($A2095&lt;200,"",AVERAGE($E2046:$E2095)/AVERAGE($E1896:$E2095)-1)</f>
        <v>0.0526216917030422</v>
      </c>
      <c r="AB2095" s="59" t="n">
        <f aca="false">LOOKUP($B2095,07_L1政策步階!$A$4:$A$14,07_L1政策步階!$C$4:$C$14)</f>
        <v>1</v>
      </c>
      <c r="AC2095" s="57"/>
      <c r="AD2095" s="57"/>
      <c r="AE2095" s="57"/>
      <c r="AF2095" s="57"/>
      <c r="AG2095" s="57"/>
      <c r="AH2095" s="57"/>
      <c r="AI2095" s="57"/>
      <c r="AJ2095" s="57"/>
      <c r="AK2095" s="57"/>
      <c r="AL2095" s="59" t="n">
        <f aca="false">IF(ISNUMBER($AA2095),IF($AA2095&gt;=0.005,100,IF($AA2095&gt;=-0.015,50,0)),"")</f>
        <v>100</v>
      </c>
      <c r="AM2095" s="59" t="n">
        <f aca="false">IF(ISNUMBER($AB2095),IF($AB2095=1,100,IF($AB2095=0,50,0)),"")</f>
        <v>100</v>
      </c>
      <c r="AN2095" s="0" t="str">
        <f aca="false">IF(ISNUMBER($AC2095),IF($AC2095&gt;=0.001,100,IF($AC2095&gt;=-0.003,50,0)),"")</f>
        <v/>
      </c>
      <c r="AO2095" s="0" t="str">
        <f aca="false">IF(ISNUMBER($AD2095),IF($AD2095&gt;=0.04,100,IF($AD2095&gt;=0,50,0)),"")</f>
        <v/>
      </c>
      <c r="AP2095" s="0" t="str">
        <f aca="false">IF(ISNUMBER($AE2095),IF($AE2095&gt;=25,100,IF($AE2095&gt;=-75,50,0)),"")</f>
        <v/>
      </c>
      <c r="AQ2095" s="0" t="str">
        <f aca="false">IF(ISNUMBER($AF2095),IF($AF2095&gt;0,100,IF($AF2095&gt;=-50,50,0)),"")</f>
        <v/>
      </c>
      <c r="AR2095" s="0" t="str">
        <f aca="false">IF(ISNUMBER($AG2095),IF($AG2095=1,100,IF($AG2095=0,50,0)),"")</f>
        <v/>
      </c>
      <c r="AS2095" s="0" t="str">
        <f aca="false">IF(ISNUMBER($AH2095),IF($AH2095&lt;0,100,IF($AH2095&lt;=20,50,0)),"")</f>
        <v/>
      </c>
      <c r="AT2095" s="0" t="str">
        <f aca="false">IF(ISNUMBER($AI2095),IF($AI2095&lt;0.95,100,IF($AI2095&lt;=1,50,0)),"")</f>
        <v/>
      </c>
      <c r="AU2095" s="0" t="str">
        <f aca="false">IF(ISNUMBER($AJ2095),IF($AJ2095&lt;30,0,IF($AJ2095&lt;40,50,IF($AJ2095&lt;=90,100,50))),"")</f>
        <v/>
      </c>
      <c r="AV2095" s="0" t="str">
        <f aca="false">IF(ISNUMBER($AK2095),IF($AK2095&gt;-0.2,100,IF($AK2095&gt;=-0.4,50,0)),"")</f>
        <v/>
      </c>
      <c r="AW2095" s="59" t="n">
        <f aca="false">01_指標庫!$H$4*ISNUMBER($F2095)+01_指標庫!$H$5*ISNUMBER($AA2095)+01_指標庫!$H$6*ISNUMBER($G2095)+01_指標庫!$H$7*ISNUMBER($H2095)+01_指標庫!$H$8*ISNUMBER($AF2095)+01_指標庫!$H$9*ISNUMBER($AG2095)+01_指標庫!$H$10*ISNUMBER($AB2095)+01_指標庫!$H$11*ISNUMBER($AC2095)+01_指標庫!$H$12*ISNUMBER($AD2095)+01_指標庫!$H$13*ISNUMBER($AE2095)+01_指標庫!$H$14*ISNUMBER($I2095)+01_指標庫!$H$15*ISNUMBER($AH2095)+01_指標庫!$H$16*ISNUMBER($K2095)+01_指標庫!$H$17*ISNUMBER($AI2095)+01_指標庫!$H$18*ISNUMBER($AJ2095)+01_指標庫!$H$19*ISNUMBER($AK2095)+01_指標庫!$H$20*ISNUMBER($BB2095)+01_指標庫!$H$21*ISNUMBER($BC2095)</f>
        <v>51</v>
      </c>
      <c r="AX2095" s="59" t="n">
        <f aca="false">IF(AW2095=0,50,ROUND((01_指標庫!$H$4*IF(ISNUMBER($F2095),L2095,0)+01_指標庫!$H$5*IF(ISNUMBER($AA2095),AL2095,0)+01_指標庫!$H$6*IF(ISNUMBER($G2095),M2095,0)+01_指標庫!$H$7*IF(ISNUMBER($H2095),N2095,0)+01_指標庫!$H$8*IF(ISNUMBER($AF2095),AQ2095,0)+01_指標庫!$H$9*IF(ISNUMBER($AG2095),AR2095,0)+01_指標庫!$H$10*IF(ISNUMBER($AB2095),AM2095,0)+01_指標庫!$H$11*IF(ISNUMBER($AC2095),AN2095,0)+01_指標庫!$H$12*IF(ISNUMBER($AD2095),AO2095,0)+01_指標庫!$H$13*IF(ISNUMBER($AE2095),AP2095,0)+01_指標庫!$H$14*IF(ISNUMBER($I2095),O2095,0)+01_指標庫!$H$15*IF(ISNUMBER($AH2095),AS2095,0)+01_指標庫!$H$16*IF(ISNUMBER($K2095),P2095,0)+01_指標庫!$H$17*IF(ISNUMBER($AI2095),AT2095,0)+01_指標庫!$H$18*IF(ISNUMBER($AJ2095),AU2095,0)+01_指標庫!$H$19*IF(ISNUMBER($AK2095),AV2095,0)+01_指標庫!$H$20*IF(ISNUMBER($BB2095),BB2095,0)+01_指標庫!$H$21*IF(ISNUMBER($BC2095),BC2095,0))/AW2095,1))</f>
        <v>94.1</v>
      </c>
      <c r="AY2095" s="60"/>
      <c r="AZ2095" s="60"/>
      <c r="BA2095" s="58" t="n">
        <f aca="false">AVERAGE($E2091:$E2095)/AVERAGE($E2086:$E2095)-1</f>
        <v>0.000906056809865552</v>
      </c>
      <c r="BB2095" s="59" t="n">
        <f aca="false">IF(ISNUMBER($BA2095),IF(OR($S2095&lt;=-0.03,$BA2095&lt;-0.003),0,IF(OR($S2095&lt;=-0.02,$BA2095&lt;0.01),50,100)),"")</f>
        <v>50</v>
      </c>
      <c r="BC2095" s="0" t="str">
        <f aca="false">IF(OR(COUNT($AZ2095)=0,COUNT($AZ2094)=0),"",IF(OR($AY2095/$AZ2094-1&lt;=-0.03,$AZ2095/$AZ2094-1&lt;=-0.045,IF(COUNT($AZ2086:$AZ2095)=10,AVERAGE($AZ2091:$AZ2095)/AVERAGE($AZ2086:$AZ2095)-1&lt;-0.01,FALSE())),0,IF(OR($AZ2095/$AZ2094-1&lt;=-0.02,IF(COUNT($AZ2086:$AZ2095)=10,AVERAGE($AZ2091:$AZ2095)/AVERAGE($AZ2086:$AZ2095)-1&lt;0.005,FALSE())),50,100)))</f>
        <v/>
      </c>
    </row>
    <row r="2096" customFormat="false" ht="15" hidden="false" customHeight="true" outlineLevel="0" collapsed="false">
      <c r="A2096" s="47" t="n">
        <v>2092</v>
      </c>
      <c r="B2096" s="48" t="n">
        <v>45594</v>
      </c>
      <c r="C2096" s="47" t="n">
        <v>2024</v>
      </c>
      <c r="D2096" s="49" t="s">
        <v>237</v>
      </c>
      <c r="E2096" s="50" t="n">
        <v>20550.65</v>
      </c>
      <c r="F2096" s="51" t="n">
        <v>0.093997</v>
      </c>
      <c r="G2096" s="51" t="n">
        <v>-0.006033</v>
      </c>
      <c r="H2096" s="52" t="n">
        <v>0.7347</v>
      </c>
      <c r="I2096" s="53" t="n">
        <v>285</v>
      </c>
      <c r="J2096" s="47" t="s">
        <v>235</v>
      </c>
      <c r="K2096" s="54" t="n">
        <v>19.34</v>
      </c>
      <c r="L2096" s="55" t="n">
        <f aca="false">IF(COUNT(F2096)=0,50,IF(F2096&gt;=0,100,IF(F2096&gt;=-0.02,50,0)))</f>
        <v>100</v>
      </c>
      <c r="M2096" s="55" t="n">
        <f aca="false">IF(COUNT(G2096)=0,50,IF(G2096&gt;-0.06,100,IF(G2096&gt;-0.15,50,0)))</f>
        <v>100</v>
      </c>
      <c r="N2096" s="55" t="n">
        <f aca="false">IF(COUNT(H2096)=0,50,IF(H2096&gt;=0.6,100,IF(H2096&gt;=0.4,50,0)))</f>
        <v>100</v>
      </c>
      <c r="O2096" s="55" t="n">
        <f aca="false">IF(COUNT(I2096)=0,50,IF(J2096="proxy_vix",50,IF(I2096&lt;350,100,IF(I2096&lt;=450,50,0))))</f>
        <v>100</v>
      </c>
      <c r="P2096" s="55" t="n">
        <f aca="false">IF(COUNT(K2096)=0,50,IF(K2096&lt;20,100,IF(K2096&lt;=25,50,0)))</f>
        <v>100</v>
      </c>
      <c r="Q2096" s="54"/>
      <c r="R2096" s="47"/>
      <c r="S2096" s="51" t="n">
        <f aca="false">$E2096/$E2095-1</f>
        <v>0.00980685536436177</v>
      </c>
      <c r="T2096" s="56" t="n">
        <f aca="false">$K2096/$K2095-1</f>
        <v>-0.0232323232323233</v>
      </c>
      <c r="V2096" s="57"/>
      <c r="W2096" s="57"/>
      <c r="Y2096" s="1" t="str">
        <f aca="false">IF(AX2096&gt;=70,"EASY",IF(AX2096&gt;40,"UNCERTAIN","HARD"))</f>
        <v>EASY</v>
      </c>
      <c r="AA2096" s="58" t="n">
        <f aca="false">IF($A2096&lt;200,"",AVERAGE($E2047:$E2096)/AVERAGE($E1897:$E2096)-1)</f>
        <v>0.0524149506125833</v>
      </c>
      <c r="AB2096" s="59" t="n">
        <f aca="false">LOOKUP($B2096,07_L1政策步階!$A$4:$A$14,07_L1政策步階!$C$4:$C$14)</f>
        <v>1</v>
      </c>
      <c r="AC2096" s="57"/>
      <c r="AD2096" s="57"/>
      <c r="AE2096" s="57"/>
      <c r="AF2096" s="57"/>
      <c r="AG2096" s="57"/>
      <c r="AH2096" s="57"/>
      <c r="AI2096" s="57"/>
      <c r="AJ2096" s="57"/>
      <c r="AK2096" s="57"/>
      <c r="AL2096" s="59" t="n">
        <f aca="false">IF(ISNUMBER($AA2096),IF($AA2096&gt;=0.005,100,IF($AA2096&gt;=-0.015,50,0)),"")</f>
        <v>100</v>
      </c>
      <c r="AM2096" s="59" t="n">
        <f aca="false">IF(ISNUMBER($AB2096),IF($AB2096=1,100,IF($AB2096=0,50,0)),"")</f>
        <v>100</v>
      </c>
      <c r="AN2096" s="0" t="str">
        <f aca="false">IF(ISNUMBER($AC2096),IF($AC2096&gt;=0.001,100,IF($AC2096&gt;=-0.003,50,0)),"")</f>
        <v/>
      </c>
      <c r="AO2096" s="0" t="str">
        <f aca="false">IF(ISNUMBER($AD2096),IF($AD2096&gt;=0.04,100,IF($AD2096&gt;=0,50,0)),"")</f>
        <v/>
      </c>
      <c r="AP2096" s="0" t="str">
        <f aca="false">IF(ISNUMBER($AE2096),IF($AE2096&gt;=25,100,IF($AE2096&gt;=-75,50,0)),"")</f>
        <v/>
      </c>
      <c r="AQ2096" s="0" t="str">
        <f aca="false">IF(ISNUMBER($AF2096),IF($AF2096&gt;0,100,IF($AF2096&gt;=-50,50,0)),"")</f>
        <v/>
      </c>
      <c r="AR2096" s="0" t="str">
        <f aca="false">IF(ISNUMBER($AG2096),IF($AG2096=1,100,IF($AG2096=0,50,0)),"")</f>
        <v/>
      </c>
      <c r="AS2096" s="0" t="str">
        <f aca="false">IF(ISNUMBER($AH2096),IF($AH2096&lt;0,100,IF($AH2096&lt;=20,50,0)),"")</f>
        <v/>
      </c>
      <c r="AT2096" s="0" t="str">
        <f aca="false">IF(ISNUMBER($AI2096),IF($AI2096&lt;0.95,100,IF($AI2096&lt;=1,50,0)),"")</f>
        <v/>
      </c>
      <c r="AU2096" s="0" t="str">
        <f aca="false">IF(ISNUMBER($AJ2096),IF($AJ2096&lt;30,0,IF($AJ2096&lt;40,50,IF($AJ2096&lt;=90,100,50))),"")</f>
        <v/>
      </c>
      <c r="AV2096" s="0" t="str">
        <f aca="false">IF(ISNUMBER($AK2096),IF($AK2096&gt;-0.2,100,IF($AK2096&gt;=-0.4,50,0)),"")</f>
        <v/>
      </c>
      <c r="AW2096" s="59" t="n">
        <f aca="false">01_指標庫!$H$4*ISNUMBER($F2096)+01_指標庫!$H$5*ISNUMBER($AA2096)+01_指標庫!$H$6*ISNUMBER($G2096)+01_指標庫!$H$7*ISNUMBER($H2096)+01_指標庫!$H$8*ISNUMBER($AF2096)+01_指標庫!$H$9*ISNUMBER($AG2096)+01_指標庫!$H$10*ISNUMBER($AB2096)+01_指標庫!$H$11*ISNUMBER($AC2096)+01_指標庫!$H$12*ISNUMBER($AD2096)+01_指標庫!$H$13*ISNUMBER($AE2096)+01_指標庫!$H$14*ISNUMBER($I2096)+01_指標庫!$H$15*ISNUMBER($AH2096)+01_指標庫!$H$16*ISNUMBER($K2096)+01_指標庫!$H$17*ISNUMBER($AI2096)+01_指標庫!$H$18*ISNUMBER($AJ2096)+01_指標庫!$H$19*ISNUMBER($AK2096)+01_指標庫!$H$20*ISNUMBER($BB2096)+01_指標庫!$H$21*ISNUMBER($BC2096)</f>
        <v>51</v>
      </c>
      <c r="AX2096" s="59" t="n">
        <f aca="false">IF(AW2096=0,50,ROUND((01_指標庫!$H$4*IF(ISNUMBER($F2096),L2096,0)+01_指標庫!$H$5*IF(ISNUMBER($AA2096),AL2096,0)+01_指標庫!$H$6*IF(ISNUMBER($G2096),M2096,0)+01_指標庫!$H$7*IF(ISNUMBER($H2096),N2096,0)+01_指標庫!$H$8*IF(ISNUMBER($AF2096),AQ2096,0)+01_指標庫!$H$9*IF(ISNUMBER($AG2096),AR2096,0)+01_指標庫!$H$10*IF(ISNUMBER($AB2096),AM2096,0)+01_指標庫!$H$11*IF(ISNUMBER($AC2096),AN2096,0)+01_指標庫!$H$12*IF(ISNUMBER($AD2096),AO2096,0)+01_指標庫!$H$13*IF(ISNUMBER($AE2096),AP2096,0)+01_指標庫!$H$14*IF(ISNUMBER($I2096),O2096,0)+01_指標庫!$H$15*IF(ISNUMBER($AH2096),AS2096,0)+01_指標庫!$H$16*IF(ISNUMBER($K2096),P2096,0)+01_指標庫!$H$17*IF(ISNUMBER($AI2096),AT2096,0)+01_指標庫!$H$18*IF(ISNUMBER($AJ2096),AU2096,0)+01_指標庫!$H$19*IF(ISNUMBER($AK2096),AV2096,0)+01_指標庫!$H$20*IF(ISNUMBER($BB2096),BB2096,0)+01_指標庫!$H$21*IF(ISNUMBER($BC2096),BC2096,0))/AW2096,1))</f>
        <v>94.1</v>
      </c>
      <c r="AY2096" s="60"/>
      <c r="AZ2096" s="60"/>
      <c r="BA2096" s="58" t="n">
        <f aca="false">AVERAGE($E2092:$E2096)/AVERAGE($E2087:$E2096)-1</f>
        <v>0.000557307085071068</v>
      </c>
      <c r="BB2096" s="59" t="n">
        <f aca="false">IF(ISNUMBER($BA2096),IF(OR($S2096&lt;=-0.03,$BA2096&lt;-0.003),0,IF(OR($S2096&lt;=-0.02,$BA2096&lt;0.01),50,100)),"")</f>
        <v>50</v>
      </c>
      <c r="BC2096" s="0" t="str">
        <f aca="false">IF(OR(COUNT($AZ2096)=0,COUNT($AZ2095)=0),"",IF(OR($AY2096/$AZ2095-1&lt;=-0.03,$AZ2096/$AZ2095-1&lt;=-0.045,IF(COUNT($AZ2087:$AZ2096)=10,AVERAGE($AZ2092:$AZ2096)/AVERAGE($AZ2087:$AZ2096)-1&lt;-0.01,FALSE())),0,IF(OR($AZ2096/$AZ2095-1&lt;=-0.02,IF(COUNT($AZ2087:$AZ2096)=10,AVERAGE($AZ2092:$AZ2096)/AVERAGE($AZ2087:$AZ2096)-1&lt;0.005,FALSE())),50,100)))</f>
        <v/>
      </c>
    </row>
    <row r="2097" customFormat="false" ht="15" hidden="false" customHeight="true" outlineLevel="0" collapsed="false">
      <c r="A2097" s="47" t="n">
        <v>2093</v>
      </c>
      <c r="B2097" s="48" t="n">
        <v>45595</v>
      </c>
      <c r="C2097" s="47" t="n">
        <v>2024</v>
      </c>
      <c r="D2097" s="49" t="s">
        <v>238</v>
      </c>
      <c r="E2097" s="50" t="n">
        <v>20387.7</v>
      </c>
      <c r="F2097" s="51" t="n">
        <v>0.084296</v>
      </c>
      <c r="G2097" s="51" t="n">
        <v>-0.013914</v>
      </c>
      <c r="H2097" s="52" t="n">
        <v>0.6531</v>
      </c>
      <c r="I2097" s="53" t="n">
        <v>280</v>
      </c>
      <c r="J2097" s="47" t="s">
        <v>235</v>
      </c>
      <c r="K2097" s="54" t="n">
        <v>20.35</v>
      </c>
      <c r="L2097" s="55" t="n">
        <f aca="false">IF(COUNT(F2097)=0,50,IF(F2097&gt;=0,100,IF(F2097&gt;=-0.02,50,0)))</f>
        <v>100</v>
      </c>
      <c r="M2097" s="55" t="n">
        <f aca="false">IF(COUNT(G2097)=0,50,IF(G2097&gt;-0.06,100,IF(G2097&gt;-0.15,50,0)))</f>
        <v>100</v>
      </c>
      <c r="N2097" s="55" t="n">
        <f aca="false">IF(COUNT(H2097)=0,50,IF(H2097&gt;=0.6,100,IF(H2097&gt;=0.4,50,0)))</f>
        <v>100</v>
      </c>
      <c r="O2097" s="55" t="n">
        <f aca="false">IF(COUNT(I2097)=0,50,IF(J2097="proxy_vix",50,IF(I2097&lt;350,100,IF(I2097&lt;=450,50,0))))</f>
        <v>100</v>
      </c>
      <c r="P2097" s="55" t="n">
        <f aca="false">IF(COUNT(K2097)=0,50,IF(K2097&lt;20,100,IF(K2097&lt;=25,50,0)))</f>
        <v>50</v>
      </c>
      <c r="Q2097" s="54"/>
      <c r="R2097" s="47"/>
      <c r="S2097" s="51" t="n">
        <f aca="false">$E2097/$E2096-1</f>
        <v>-0.0079291895876773</v>
      </c>
      <c r="T2097" s="56" t="n">
        <f aca="false">$K2097/$K2096-1</f>
        <v>0.0522233712512927</v>
      </c>
      <c r="V2097" s="57"/>
      <c r="W2097" s="57"/>
      <c r="Y2097" s="1" t="str">
        <f aca="false">IF(AX2097&gt;=70,"EASY",IF(AX2097&gt;40,"UNCERTAIN","HARD"))</f>
        <v>EASY</v>
      </c>
      <c r="AA2097" s="58" t="n">
        <f aca="false">IF($A2097&lt;200,"",AVERAGE($E2048:$E2097)/AVERAGE($E1898:$E2097)-1)</f>
        <v>0.0521299094225587</v>
      </c>
      <c r="AB2097" s="59" t="n">
        <f aca="false">LOOKUP($B2097,07_L1政策步階!$A$4:$A$14,07_L1政策步階!$C$4:$C$14)</f>
        <v>1</v>
      </c>
      <c r="AC2097" s="57"/>
      <c r="AD2097" s="57"/>
      <c r="AE2097" s="57"/>
      <c r="AF2097" s="57"/>
      <c r="AG2097" s="57"/>
      <c r="AH2097" s="57"/>
      <c r="AI2097" s="57"/>
      <c r="AJ2097" s="57"/>
      <c r="AK2097" s="57"/>
      <c r="AL2097" s="59" t="n">
        <f aca="false">IF(ISNUMBER($AA2097),IF($AA2097&gt;=0.005,100,IF($AA2097&gt;=-0.015,50,0)),"")</f>
        <v>100</v>
      </c>
      <c r="AM2097" s="59" t="n">
        <f aca="false">IF(ISNUMBER($AB2097),IF($AB2097=1,100,IF($AB2097=0,50,0)),"")</f>
        <v>100</v>
      </c>
      <c r="AN2097" s="0" t="str">
        <f aca="false">IF(ISNUMBER($AC2097),IF($AC2097&gt;=0.001,100,IF($AC2097&gt;=-0.003,50,0)),"")</f>
        <v/>
      </c>
      <c r="AO2097" s="0" t="str">
        <f aca="false">IF(ISNUMBER($AD2097),IF($AD2097&gt;=0.04,100,IF($AD2097&gt;=0,50,0)),"")</f>
        <v/>
      </c>
      <c r="AP2097" s="0" t="str">
        <f aca="false">IF(ISNUMBER($AE2097),IF($AE2097&gt;=25,100,IF($AE2097&gt;=-75,50,0)),"")</f>
        <v/>
      </c>
      <c r="AQ2097" s="0" t="str">
        <f aca="false">IF(ISNUMBER($AF2097),IF($AF2097&gt;0,100,IF($AF2097&gt;=-50,50,0)),"")</f>
        <v/>
      </c>
      <c r="AR2097" s="0" t="str">
        <f aca="false">IF(ISNUMBER($AG2097),IF($AG2097=1,100,IF($AG2097=0,50,0)),"")</f>
        <v/>
      </c>
      <c r="AS2097" s="0" t="str">
        <f aca="false">IF(ISNUMBER($AH2097),IF($AH2097&lt;0,100,IF($AH2097&lt;=20,50,0)),"")</f>
        <v/>
      </c>
      <c r="AT2097" s="0" t="str">
        <f aca="false">IF(ISNUMBER($AI2097),IF($AI2097&lt;0.95,100,IF($AI2097&lt;=1,50,0)),"")</f>
        <v/>
      </c>
      <c r="AU2097" s="0" t="str">
        <f aca="false">IF(ISNUMBER($AJ2097),IF($AJ2097&lt;30,0,IF($AJ2097&lt;40,50,IF($AJ2097&lt;=90,100,50))),"")</f>
        <v/>
      </c>
      <c r="AV2097" s="0" t="str">
        <f aca="false">IF(ISNUMBER($AK2097),IF($AK2097&gt;-0.2,100,IF($AK2097&gt;=-0.4,50,0)),"")</f>
        <v/>
      </c>
      <c r="AW2097" s="59" t="n">
        <f aca="false">01_指標庫!$H$4*ISNUMBER($F2097)+01_指標庫!$H$5*ISNUMBER($AA2097)+01_指標庫!$H$6*ISNUMBER($G2097)+01_指標庫!$H$7*ISNUMBER($H2097)+01_指標庫!$H$8*ISNUMBER($AF2097)+01_指標庫!$H$9*ISNUMBER($AG2097)+01_指標庫!$H$10*ISNUMBER($AB2097)+01_指標庫!$H$11*ISNUMBER($AC2097)+01_指標庫!$H$12*ISNUMBER($AD2097)+01_指標庫!$H$13*ISNUMBER($AE2097)+01_指標庫!$H$14*ISNUMBER($I2097)+01_指標庫!$H$15*ISNUMBER($AH2097)+01_指標庫!$H$16*ISNUMBER($K2097)+01_指標庫!$H$17*ISNUMBER($AI2097)+01_指標庫!$H$18*ISNUMBER($AJ2097)+01_指標庫!$H$19*ISNUMBER($AK2097)+01_指標庫!$H$20*ISNUMBER($BB2097)+01_指標庫!$H$21*ISNUMBER($BC2097)</f>
        <v>51</v>
      </c>
      <c r="AX2097" s="59" t="n">
        <f aca="false">IF(AW2097=0,50,ROUND((01_指標庫!$H$4*IF(ISNUMBER($F2097),L2097,0)+01_指標庫!$H$5*IF(ISNUMBER($AA2097),AL2097,0)+01_指標庫!$H$6*IF(ISNUMBER($G2097),M2097,0)+01_指標庫!$H$7*IF(ISNUMBER($H2097),N2097,0)+01_指標庫!$H$8*IF(ISNUMBER($AF2097),AQ2097,0)+01_指標庫!$H$9*IF(ISNUMBER($AG2097),AR2097,0)+01_指標庫!$H$10*IF(ISNUMBER($AB2097),AM2097,0)+01_指標庫!$H$11*IF(ISNUMBER($AC2097),AN2097,0)+01_指標庫!$H$12*IF(ISNUMBER($AD2097),AO2097,0)+01_指標庫!$H$13*IF(ISNUMBER($AE2097),AP2097,0)+01_指標庫!$H$14*IF(ISNUMBER($I2097),O2097,0)+01_指標庫!$H$15*IF(ISNUMBER($AH2097),AS2097,0)+01_指標庫!$H$16*IF(ISNUMBER($K2097),P2097,0)+01_指標庫!$H$17*IF(ISNUMBER($AI2097),AT2097,0)+01_指標庫!$H$18*IF(ISNUMBER($AJ2097),AU2097,0)+01_指標庫!$H$19*IF(ISNUMBER($AK2097),AV2097,0)+01_指標庫!$H$20*IF(ISNUMBER($BB2097),BB2097,0)+01_指標庫!$H$21*IF(ISNUMBER($BC2097),BC2097,0))/AW2097,1))</f>
        <v>88.2</v>
      </c>
      <c r="AY2097" s="60"/>
      <c r="AZ2097" s="60"/>
      <c r="BA2097" s="58" t="n">
        <f aca="false">AVERAGE($E2093:$E2097)/AVERAGE($E2088:$E2097)-1</f>
        <v>0.0026621043714592</v>
      </c>
      <c r="BB2097" s="59" t="n">
        <f aca="false">IF(ISNUMBER($BA2097),IF(OR($S2097&lt;=-0.03,$BA2097&lt;-0.003),0,IF(OR($S2097&lt;=-0.02,$BA2097&lt;0.01),50,100)),"")</f>
        <v>50</v>
      </c>
      <c r="BC2097" s="0" t="str">
        <f aca="false">IF(OR(COUNT($AZ2097)=0,COUNT($AZ2096)=0),"",IF(OR($AY2097/$AZ2096-1&lt;=-0.03,$AZ2097/$AZ2096-1&lt;=-0.045,IF(COUNT($AZ2088:$AZ2097)=10,AVERAGE($AZ2093:$AZ2097)/AVERAGE($AZ2088:$AZ2097)-1&lt;-0.01,FALSE())),0,IF(OR($AZ2097/$AZ2096-1&lt;=-0.02,IF(COUNT($AZ2088:$AZ2097)=10,AVERAGE($AZ2093:$AZ2097)/AVERAGE($AZ2088:$AZ2097)-1&lt;0.005,FALSE())),50,100)))</f>
        <v/>
      </c>
    </row>
    <row r="2098" customFormat="false" ht="15" hidden="false" customHeight="true" outlineLevel="0" collapsed="false">
      <c r="A2098" s="47" t="n">
        <v>2094</v>
      </c>
      <c r="B2098" s="48" t="n">
        <v>45596</v>
      </c>
      <c r="C2098" s="47" t="n">
        <v>2024</v>
      </c>
      <c r="D2098" s="49" t="s">
        <v>239</v>
      </c>
      <c r="E2098" s="50" t="n">
        <v>19890.42</v>
      </c>
      <c r="F2098" s="51" t="n">
        <v>0.056962</v>
      </c>
      <c r="G2098" s="51" t="n">
        <v>-0.037966</v>
      </c>
      <c r="H2098" s="52" t="n">
        <v>0.6122</v>
      </c>
      <c r="I2098" s="53" t="n">
        <v>288</v>
      </c>
      <c r="J2098" s="47" t="s">
        <v>235</v>
      </c>
      <c r="K2098" s="54" t="n">
        <v>23.16</v>
      </c>
      <c r="L2098" s="55" t="n">
        <f aca="false">IF(COUNT(F2098)=0,50,IF(F2098&gt;=0,100,IF(F2098&gt;=-0.02,50,0)))</f>
        <v>100</v>
      </c>
      <c r="M2098" s="55" t="n">
        <f aca="false">IF(COUNT(G2098)=0,50,IF(G2098&gt;-0.06,100,IF(G2098&gt;-0.15,50,0)))</f>
        <v>100</v>
      </c>
      <c r="N2098" s="55" t="n">
        <f aca="false">IF(COUNT(H2098)=0,50,IF(H2098&gt;=0.6,100,IF(H2098&gt;=0.4,50,0)))</f>
        <v>100</v>
      </c>
      <c r="O2098" s="55" t="n">
        <f aca="false">IF(COUNT(I2098)=0,50,IF(J2098="proxy_vix",50,IF(I2098&lt;350,100,IF(I2098&lt;=450,50,0))))</f>
        <v>100</v>
      </c>
      <c r="P2098" s="55" t="n">
        <f aca="false">IF(COUNT(K2098)=0,50,IF(K2098&lt;20,100,IF(K2098&lt;=25,50,0)))</f>
        <v>50</v>
      </c>
      <c r="Q2098" s="54"/>
      <c r="R2098" s="47"/>
      <c r="S2098" s="51" t="n">
        <f aca="false">$E2098/$E2097-1</f>
        <v>-0.0243911770332114</v>
      </c>
      <c r="T2098" s="56" t="n">
        <f aca="false">$K2098/$K2097-1</f>
        <v>0.138083538083538</v>
      </c>
      <c r="V2098" s="57"/>
      <c r="W2098" s="57"/>
      <c r="Y2098" s="1" t="str">
        <f aca="false">IF(AX2098&gt;=70,"EASY",IF(AX2098&gt;40,"UNCERTAIN","HARD"))</f>
        <v>EASY</v>
      </c>
      <c r="AA2098" s="58" t="n">
        <f aca="false">IF($A2098&lt;200,"",AVERAGE($E2049:$E2098)/AVERAGE($E1899:$E2098)-1)</f>
        <v>0.0513178766050593</v>
      </c>
      <c r="AB2098" s="59" t="n">
        <f aca="false">LOOKUP($B2098,07_L1政策步階!$A$4:$A$14,07_L1政策步階!$C$4:$C$14)</f>
        <v>1</v>
      </c>
      <c r="AC2098" s="57"/>
      <c r="AD2098" s="57"/>
      <c r="AE2098" s="57"/>
      <c r="AF2098" s="57"/>
      <c r="AG2098" s="57"/>
      <c r="AH2098" s="57"/>
      <c r="AI2098" s="57"/>
      <c r="AJ2098" s="57"/>
      <c r="AK2098" s="57"/>
      <c r="AL2098" s="59" t="n">
        <f aca="false">IF(ISNUMBER($AA2098),IF($AA2098&gt;=0.005,100,IF($AA2098&gt;=-0.015,50,0)),"")</f>
        <v>100</v>
      </c>
      <c r="AM2098" s="59" t="n">
        <f aca="false">IF(ISNUMBER($AB2098),IF($AB2098=1,100,IF($AB2098=0,50,0)),"")</f>
        <v>100</v>
      </c>
      <c r="AN2098" s="0" t="str">
        <f aca="false">IF(ISNUMBER($AC2098),IF($AC2098&gt;=0.001,100,IF($AC2098&gt;=-0.003,50,0)),"")</f>
        <v/>
      </c>
      <c r="AO2098" s="0" t="str">
        <f aca="false">IF(ISNUMBER($AD2098),IF($AD2098&gt;=0.04,100,IF($AD2098&gt;=0,50,0)),"")</f>
        <v/>
      </c>
      <c r="AP2098" s="0" t="str">
        <f aca="false">IF(ISNUMBER($AE2098),IF($AE2098&gt;=25,100,IF($AE2098&gt;=-75,50,0)),"")</f>
        <v/>
      </c>
      <c r="AQ2098" s="0" t="str">
        <f aca="false">IF(ISNUMBER($AF2098),IF($AF2098&gt;0,100,IF($AF2098&gt;=-50,50,0)),"")</f>
        <v/>
      </c>
      <c r="AR2098" s="0" t="str">
        <f aca="false">IF(ISNUMBER($AG2098),IF($AG2098=1,100,IF($AG2098=0,50,0)),"")</f>
        <v/>
      </c>
      <c r="AS2098" s="0" t="str">
        <f aca="false">IF(ISNUMBER($AH2098),IF($AH2098&lt;0,100,IF($AH2098&lt;=20,50,0)),"")</f>
        <v/>
      </c>
      <c r="AT2098" s="0" t="str">
        <f aca="false">IF(ISNUMBER($AI2098),IF($AI2098&lt;0.95,100,IF($AI2098&lt;=1,50,0)),"")</f>
        <v/>
      </c>
      <c r="AU2098" s="0" t="str">
        <f aca="false">IF(ISNUMBER($AJ2098),IF($AJ2098&lt;30,0,IF($AJ2098&lt;40,50,IF($AJ2098&lt;=90,100,50))),"")</f>
        <v/>
      </c>
      <c r="AV2098" s="0" t="str">
        <f aca="false">IF(ISNUMBER($AK2098),IF($AK2098&gt;-0.2,100,IF($AK2098&gt;=-0.4,50,0)),"")</f>
        <v/>
      </c>
      <c r="AW2098" s="59" t="n">
        <f aca="false">01_指標庫!$H$4*ISNUMBER($F2098)+01_指標庫!$H$5*ISNUMBER($AA2098)+01_指標庫!$H$6*ISNUMBER($G2098)+01_指標庫!$H$7*ISNUMBER($H2098)+01_指標庫!$H$8*ISNUMBER($AF2098)+01_指標庫!$H$9*ISNUMBER($AG2098)+01_指標庫!$H$10*ISNUMBER($AB2098)+01_指標庫!$H$11*ISNUMBER($AC2098)+01_指標庫!$H$12*ISNUMBER($AD2098)+01_指標庫!$H$13*ISNUMBER($AE2098)+01_指標庫!$H$14*ISNUMBER($I2098)+01_指標庫!$H$15*ISNUMBER($AH2098)+01_指標庫!$H$16*ISNUMBER($K2098)+01_指標庫!$H$17*ISNUMBER($AI2098)+01_指標庫!$H$18*ISNUMBER($AJ2098)+01_指標庫!$H$19*ISNUMBER($AK2098)+01_指標庫!$H$20*ISNUMBER($BB2098)+01_指標庫!$H$21*ISNUMBER($BC2098)</f>
        <v>51</v>
      </c>
      <c r="AX2098" s="59" t="n">
        <f aca="false">IF(AW2098=0,50,ROUND((01_指標庫!$H$4*IF(ISNUMBER($F2098),L2098,0)+01_指標庫!$H$5*IF(ISNUMBER($AA2098),AL2098,0)+01_指標庫!$H$6*IF(ISNUMBER($G2098),M2098,0)+01_指標庫!$H$7*IF(ISNUMBER($H2098),N2098,0)+01_指標庫!$H$8*IF(ISNUMBER($AF2098),AQ2098,0)+01_指標庫!$H$9*IF(ISNUMBER($AG2098),AR2098,0)+01_指標庫!$H$10*IF(ISNUMBER($AB2098),AM2098,0)+01_指標庫!$H$11*IF(ISNUMBER($AC2098),AN2098,0)+01_指標庫!$H$12*IF(ISNUMBER($AD2098),AO2098,0)+01_指標庫!$H$13*IF(ISNUMBER($AE2098),AP2098,0)+01_指標庫!$H$14*IF(ISNUMBER($I2098),O2098,0)+01_指標庫!$H$15*IF(ISNUMBER($AH2098),AS2098,0)+01_指標庫!$H$16*IF(ISNUMBER($K2098),P2098,0)+01_指標庫!$H$17*IF(ISNUMBER($AI2098),AT2098,0)+01_指標庫!$H$18*IF(ISNUMBER($AJ2098),AU2098,0)+01_指標庫!$H$19*IF(ISNUMBER($AK2098),AV2098,0)+01_指標庫!$H$20*IF(ISNUMBER($BB2098),BB2098,0)+01_指標庫!$H$21*IF(ISNUMBER($BC2098),BC2098,0))/AW2098,1))</f>
        <v>88.2</v>
      </c>
      <c r="AY2098" s="60"/>
      <c r="AZ2098" s="60"/>
      <c r="BA2098" s="58" t="n">
        <f aca="false">AVERAGE($E2094:$E2098)/AVERAGE($E2089:$E2098)-1</f>
        <v>0.000769118327026197</v>
      </c>
      <c r="BB2098" s="59" t="n">
        <f aca="false">IF(ISNUMBER($BA2098),IF(OR($S2098&lt;=-0.03,$BA2098&lt;-0.003),0,IF(OR($S2098&lt;=-0.02,$BA2098&lt;0.01),50,100)),"")</f>
        <v>50</v>
      </c>
      <c r="BC2098" s="0" t="str">
        <f aca="false">IF(OR(COUNT($AZ2098)=0,COUNT($AZ2097)=0),"",IF(OR($AY2098/$AZ2097-1&lt;=-0.03,$AZ2098/$AZ2097-1&lt;=-0.045,IF(COUNT($AZ2089:$AZ2098)=10,AVERAGE($AZ2094:$AZ2098)/AVERAGE($AZ2089:$AZ2098)-1&lt;-0.01,FALSE())),0,IF(OR($AZ2098/$AZ2097-1&lt;=-0.02,IF(COUNT($AZ2089:$AZ2098)=10,AVERAGE($AZ2094:$AZ2098)/AVERAGE($AZ2089:$AZ2098)-1&lt;0.005,FALSE())),50,100)))</f>
        <v/>
      </c>
    </row>
    <row r="2099" customFormat="false" ht="15" hidden="false" customHeight="true" outlineLevel="0" collapsed="false">
      <c r="A2099" s="47" t="n">
        <v>2095</v>
      </c>
      <c r="B2099" s="48" t="n">
        <v>45597</v>
      </c>
      <c r="C2099" s="47" t="n">
        <v>2024</v>
      </c>
      <c r="D2099" s="49" t="s">
        <v>234</v>
      </c>
      <c r="E2099" s="50" t="n">
        <v>20033.14</v>
      </c>
      <c r="F2099" s="51" t="n">
        <v>0.063684</v>
      </c>
      <c r="G2099" s="51" t="n">
        <v>-0.031063</v>
      </c>
      <c r="H2099" s="52" t="n">
        <v>0.6122</v>
      </c>
      <c r="I2099" s="53" t="n">
        <v>283</v>
      </c>
      <c r="J2099" s="47" t="s">
        <v>235</v>
      </c>
      <c r="K2099" s="54" t="n">
        <v>21.88</v>
      </c>
      <c r="L2099" s="55" t="n">
        <f aca="false">IF(COUNT(F2099)=0,50,IF(F2099&gt;=0,100,IF(F2099&gt;=-0.02,50,0)))</f>
        <v>100</v>
      </c>
      <c r="M2099" s="55" t="n">
        <f aca="false">IF(COUNT(G2099)=0,50,IF(G2099&gt;-0.06,100,IF(G2099&gt;-0.15,50,0)))</f>
        <v>100</v>
      </c>
      <c r="N2099" s="55" t="n">
        <f aca="false">IF(COUNT(H2099)=0,50,IF(H2099&gt;=0.6,100,IF(H2099&gt;=0.4,50,0)))</f>
        <v>100</v>
      </c>
      <c r="O2099" s="55" t="n">
        <f aca="false">IF(COUNT(I2099)=0,50,IF(J2099="proxy_vix",50,IF(I2099&lt;350,100,IF(I2099&lt;=450,50,0))))</f>
        <v>100</v>
      </c>
      <c r="P2099" s="55" t="n">
        <f aca="false">IF(COUNT(K2099)=0,50,IF(K2099&lt;20,100,IF(K2099&lt;=25,50,0)))</f>
        <v>50</v>
      </c>
      <c r="Q2099" s="54"/>
      <c r="R2099" s="47"/>
      <c r="S2099" s="51" t="n">
        <f aca="false">$E2099/$E2098-1</f>
        <v>0.00717531354290157</v>
      </c>
      <c r="T2099" s="56" t="n">
        <f aca="false">$K2099/$K2098-1</f>
        <v>-0.0552677029360967</v>
      </c>
      <c r="V2099" s="57"/>
      <c r="W2099" s="57"/>
      <c r="Y2099" s="1" t="str">
        <f aca="false">IF(AX2099&gt;=70,"EASY",IF(AX2099&gt;40,"UNCERTAIN","HARD"))</f>
        <v>EASY</v>
      </c>
      <c r="AA2099" s="58" t="n">
        <f aca="false">IF($A2099&lt;200,"",AVERAGE($E2050:$E2099)/AVERAGE($E1900:$E2099)-1)</f>
        <v>0.0510411887731359</v>
      </c>
      <c r="AB2099" s="59" t="n">
        <f aca="false">LOOKUP($B2099,07_L1政策步階!$A$4:$A$14,07_L1政策步階!$C$4:$C$14)</f>
        <v>1</v>
      </c>
      <c r="AC2099" s="57"/>
      <c r="AD2099" s="57"/>
      <c r="AE2099" s="57"/>
      <c r="AF2099" s="57"/>
      <c r="AG2099" s="57"/>
      <c r="AH2099" s="57"/>
      <c r="AI2099" s="57"/>
      <c r="AJ2099" s="57"/>
      <c r="AK2099" s="57"/>
      <c r="AL2099" s="59" t="n">
        <f aca="false">IF(ISNUMBER($AA2099),IF($AA2099&gt;=0.005,100,IF($AA2099&gt;=-0.015,50,0)),"")</f>
        <v>100</v>
      </c>
      <c r="AM2099" s="59" t="n">
        <f aca="false">IF(ISNUMBER($AB2099),IF($AB2099=1,100,IF($AB2099=0,50,0)),"")</f>
        <v>100</v>
      </c>
      <c r="AN2099" s="0" t="str">
        <f aca="false">IF(ISNUMBER($AC2099),IF($AC2099&gt;=0.001,100,IF($AC2099&gt;=-0.003,50,0)),"")</f>
        <v/>
      </c>
      <c r="AO2099" s="0" t="str">
        <f aca="false">IF(ISNUMBER($AD2099),IF($AD2099&gt;=0.04,100,IF($AD2099&gt;=0,50,0)),"")</f>
        <v/>
      </c>
      <c r="AP2099" s="0" t="str">
        <f aca="false">IF(ISNUMBER($AE2099),IF($AE2099&gt;=25,100,IF($AE2099&gt;=-75,50,0)),"")</f>
        <v/>
      </c>
      <c r="AQ2099" s="0" t="str">
        <f aca="false">IF(ISNUMBER($AF2099),IF($AF2099&gt;0,100,IF($AF2099&gt;=-50,50,0)),"")</f>
        <v/>
      </c>
      <c r="AR2099" s="0" t="str">
        <f aca="false">IF(ISNUMBER($AG2099),IF($AG2099=1,100,IF($AG2099=0,50,0)),"")</f>
        <v/>
      </c>
      <c r="AS2099" s="0" t="str">
        <f aca="false">IF(ISNUMBER($AH2099),IF($AH2099&lt;0,100,IF($AH2099&lt;=20,50,0)),"")</f>
        <v/>
      </c>
      <c r="AT2099" s="0" t="str">
        <f aca="false">IF(ISNUMBER($AI2099),IF($AI2099&lt;0.95,100,IF($AI2099&lt;=1,50,0)),"")</f>
        <v/>
      </c>
      <c r="AU2099" s="0" t="str">
        <f aca="false">IF(ISNUMBER($AJ2099),IF($AJ2099&lt;30,0,IF($AJ2099&lt;40,50,IF($AJ2099&lt;=90,100,50))),"")</f>
        <v/>
      </c>
      <c r="AV2099" s="0" t="str">
        <f aca="false">IF(ISNUMBER($AK2099),IF($AK2099&gt;-0.2,100,IF($AK2099&gt;=-0.4,50,0)),"")</f>
        <v/>
      </c>
      <c r="AW2099" s="59" t="n">
        <f aca="false">01_指標庫!$H$4*ISNUMBER($F2099)+01_指標庫!$H$5*ISNUMBER($AA2099)+01_指標庫!$H$6*ISNUMBER($G2099)+01_指標庫!$H$7*ISNUMBER($H2099)+01_指標庫!$H$8*ISNUMBER($AF2099)+01_指標庫!$H$9*ISNUMBER($AG2099)+01_指標庫!$H$10*ISNUMBER($AB2099)+01_指標庫!$H$11*ISNUMBER($AC2099)+01_指標庫!$H$12*ISNUMBER($AD2099)+01_指標庫!$H$13*ISNUMBER($AE2099)+01_指標庫!$H$14*ISNUMBER($I2099)+01_指標庫!$H$15*ISNUMBER($AH2099)+01_指標庫!$H$16*ISNUMBER($K2099)+01_指標庫!$H$17*ISNUMBER($AI2099)+01_指標庫!$H$18*ISNUMBER($AJ2099)+01_指標庫!$H$19*ISNUMBER($AK2099)+01_指標庫!$H$20*ISNUMBER($BB2099)+01_指標庫!$H$21*ISNUMBER($BC2099)</f>
        <v>51</v>
      </c>
      <c r="AX2099" s="59" t="n">
        <f aca="false">IF(AW2099=0,50,ROUND((01_指標庫!$H$4*IF(ISNUMBER($F2099),L2099,0)+01_指標庫!$H$5*IF(ISNUMBER($AA2099),AL2099,0)+01_指標庫!$H$6*IF(ISNUMBER($G2099),M2099,0)+01_指標庫!$H$7*IF(ISNUMBER($H2099),N2099,0)+01_指標庫!$H$8*IF(ISNUMBER($AF2099),AQ2099,0)+01_指標庫!$H$9*IF(ISNUMBER($AG2099),AR2099,0)+01_指標庫!$H$10*IF(ISNUMBER($AB2099),AM2099,0)+01_指標庫!$H$11*IF(ISNUMBER($AC2099),AN2099,0)+01_指標庫!$H$12*IF(ISNUMBER($AD2099),AO2099,0)+01_指標庫!$H$13*IF(ISNUMBER($AE2099),AP2099,0)+01_指標庫!$H$14*IF(ISNUMBER($I2099),O2099,0)+01_指標庫!$H$15*IF(ISNUMBER($AH2099),AS2099,0)+01_指標庫!$H$16*IF(ISNUMBER($K2099),P2099,0)+01_指標庫!$H$17*IF(ISNUMBER($AI2099),AT2099,0)+01_指標庫!$H$18*IF(ISNUMBER($AJ2099),AU2099,0)+01_指標庫!$H$19*IF(ISNUMBER($AK2099),AV2099,0)+01_指標庫!$H$20*IF(ISNUMBER($BB2099),BB2099,0)+01_指標庫!$H$21*IF(ISNUMBER($BC2099),BC2099,0))/AW2099,1))</f>
        <v>88.2</v>
      </c>
      <c r="AY2099" s="60"/>
      <c r="AZ2099" s="60"/>
      <c r="BA2099" s="58" t="n">
        <f aca="false">AVERAGE($E2095:$E2099)/AVERAGE($E2090:$E2099)-1</f>
        <v>-0.000941679256938111</v>
      </c>
      <c r="BB2099" s="59" t="n">
        <f aca="false">IF(ISNUMBER($BA2099),IF(OR($S2099&lt;=-0.03,$BA2099&lt;-0.003),0,IF(OR($S2099&lt;=-0.02,$BA2099&lt;0.01),50,100)),"")</f>
        <v>50</v>
      </c>
      <c r="BC2099" s="0" t="str">
        <f aca="false">IF(OR(COUNT($AZ2099)=0,COUNT($AZ2098)=0),"",IF(OR($AY2099/$AZ2098-1&lt;=-0.03,$AZ2099/$AZ2098-1&lt;=-0.045,IF(COUNT($AZ2090:$AZ2099)=10,AVERAGE($AZ2095:$AZ2099)/AVERAGE($AZ2090:$AZ2099)-1&lt;-0.01,FALSE())),0,IF(OR($AZ2099/$AZ2098-1&lt;=-0.02,IF(COUNT($AZ2090:$AZ2099)=10,AVERAGE($AZ2095:$AZ2099)/AVERAGE($AZ2090:$AZ2099)-1&lt;0.005,FALSE())),50,100)))</f>
        <v/>
      </c>
    </row>
    <row r="2100" customFormat="false" ht="15" hidden="false" customHeight="true" outlineLevel="0" collapsed="false">
      <c r="A2100" s="47" t="n">
        <v>2096</v>
      </c>
      <c r="B2100" s="48" t="n">
        <v>45600</v>
      </c>
      <c r="C2100" s="47" t="n">
        <v>2024</v>
      </c>
      <c r="D2100" s="49" t="s">
        <v>236</v>
      </c>
      <c r="E2100" s="50" t="n">
        <v>19963.6</v>
      </c>
      <c r="F2100" s="51" t="n">
        <v>0.059246</v>
      </c>
      <c r="G2100" s="51" t="n">
        <v>-0.034427</v>
      </c>
      <c r="H2100" s="52" t="n">
        <v>0.6327</v>
      </c>
      <c r="I2100" s="53" t="n">
        <v>287</v>
      </c>
      <c r="J2100" s="47" t="s">
        <v>235</v>
      </c>
      <c r="K2100" s="54" t="n">
        <v>21.98</v>
      </c>
      <c r="L2100" s="55" t="n">
        <f aca="false">IF(COUNT(F2100)=0,50,IF(F2100&gt;=0,100,IF(F2100&gt;=-0.02,50,0)))</f>
        <v>100</v>
      </c>
      <c r="M2100" s="55" t="n">
        <f aca="false">IF(COUNT(G2100)=0,50,IF(G2100&gt;-0.06,100,IF(G2100&gt;-0.15,50,0)))</f>
        <v>100</v>
      </c>
      <c r="N2100" s="55" t="n">
        <f aca="false">IF(COUNT(H2100)=0,50,IF(H2100&gt;=0.6,100,IF(H2100&gt;=0.4,50,0)))</f>
        <v>100</v>
      </c>
      <c r="O2100" s="55" t="n">
        <f aca="false">IF(COUNT(I2100)=0,50,IF(J2100="proxy_vix",50,IF(I2100&lt;350,100,IF(I2100&lt;=450,50,0))))</f>
        <v>100</v>
      </c>
      <c r="P2100" s="55" t="n">
        <f aca="false">IF(COUNT(K2100)=0,50,IF(K2100&lt;20,100,IF(K2100&lt;=25,50,0)))</f>
        <v>50</v>
      </c>
      <c r="Q2100" s="54"/>
      <c r="R2100" s="47"/>
      <c r="S2100" s="51" t="n">
        <f aca="false">$E2100/$E2099-1</f>
        <v>-0.00347124814182909</v>
      </c>
      <c r="T2100" s="56" t="n">
        <f aca="false">$K2100/$K2099-1</f>
        <v>0.00457038391224862</v>
      </c>
      <c r="V2100" s="57"/>
      <c r="W2100" s="57"/>
      <c r="Y2100" s="1" t="str">
        <f aca="false">IF(AX2100&gt;=70,"EASY",IF(AX2100&gt;40,"UNCERTAIN","HARD"))</f>
        <v>EASY</v>
      </c>
      <c r="AA2100" s="58" t="n">
        <f aca="false">IF($A2100&lt;200,"",AVERAGE($E2051:$E2100)/AVERAGE($E1901:$E2100)-1)</f>
        <v>0.0505599662375698</v>
      </c>
      <c r="AB2100" s="59" t="n">
        <f aca="false">LOOKUP($B2100,07_L1政策步階!$A$4:$A$14,07_L1政策步階!$C$4:$C$14)</f>
        <v>1</v>
      </c>
      <c r="AC2100" s="57"/>
      <c r="AD2100" s="57"/>
      <c r="AE2100" s="57"/>
      <c r="AF2100" s="57"/>
      <c r="AG2100" s="57"/>
      <c r="AH2100" s="57"/>
      <c r="AI2100" s="57"/>
      <c r="AJ2100" s="57"/>
      <c r="AK2100" s="57"/>
      <c r="AL2100" s="59" t="n">
        <f aca="false">IF(ISNUMBER($AA2100),IF($AA2100&gt;=0.005,100,IF($AA2100&gt;=-0.015,50,0)),"")</f>
        <v>100</v>
      </c>
      <c r="AM2100" s="59" t="n">
        <f aca="false">IF(ISNUMBER($AB2100),IF($AB2100=1,100,IF($AB2100=0,50,0)),"")</f>
        <v>100</v>
      </c>
      <c r="AN2100" s="0" t="str">
        <f aca="false">IF(ISNUMBER($AC2100),IF($AC2100&gt;=0.001,100,IF($AC2100&gt;=-0.003,50,0)),"")</f>
        <v/>
      </c>
      <c r="AO2100" s="0" t="str">
        <f aca="false">IF(ISNUMBER($AD2100),IF($AD2100&gt;=0.04,100,IF($AD2100&gt;=0,50,0)),"")</f>
        <v/>
      </c>
      <c r="AP2100" s="0" t="str">
        <f aca="false">IF(ISNUMBER($AE2100),IF($AE2100&gt;=25,100,IF($AE2100&gt;=-75,50,0)),"")</f>
        <v/>
      </c>
      <c r="AQ2100" s="0" t="str">
        <f aca="false">IF(ISNUMBER($AF2100),IF($AF2100&gt;0,100,IF($AF2100&gt;=-50,50,0)),"")</f>
        <v/>
      </c>
      <c r="AR2100" s="0" t="str">
        <f aca="false">IF(ISNUMBER($AG2100),IF($AG2100=1,100,IF($AG2100=0,50,0)),"")</f>
        <v/>
      </c>
      <c r="AS2100" s="0" t="str">
        <f aca="false">IF(ISNUMBER($AH2100),IF($AH2100&lt;0,100,IF($AH2100&lt;=20,50,0)),"")</f>
        <v/>
      </c>
      <c r="AT2100" s="0" t="str">
        <f aca="false">IF(ISNUMBER($AI2100),IF($AI2100&lt;0.95,100,IF($AI2100&lt;=1,50,0)),"")</f>
        <v/>
      </c>
      <c r="AU2100" s="0" t="str">
        <f aca="false">IF(ISNUMBER($AJ2100),IF($AJ2100&lt;30,0,IF($AJ2100&lt;40,50,IF($AJ2100&lt;=90,100,50))),"")</f>
        <v/>
      </c>
      <c r="AV2100" s="0" t="str">
        <f aca="false">IF(ISNUMBER($AK2100),IF($AK2100&gt;-0.2,100,IF($AK2100&gt;=-0.4,50,0)),"")</f>
        <v/>
      </c>
      <c r="AW2100" s="59" t="n">
        <f aca="false">01_指標庫!$H$4*ISNUMBER($F2100)+01_指標庫!$H$5*ISNUMBER($AA2100)+01_指標庫!$H$6*ISNUMBER($G2100)+01_指標庫!$H$7*ISNUMBER($H2100)+01_指標庫!$H$8*ISNUMBER($AF2100)+01_指標庫!$H$9*ISNUMBER($AG2100)+01_指標庫!$H$10*ISNUMBER($AB2100)+01_指標庫!$H$11*ISNUMBER($AC2100)+01_指標庫!$H$12*ISNUMBER($AD2100)+01_指標庫!$H$13*ISNUMBER($AE2100)+01_指標庫!$H$14*ISNUMBER($I2100)+01_指標庫!$H$15*ISNUMBER($AH2100)+01_指標庫!$H$16*ISNUMBER($K2100)+01_指標庫!$H$17*ISNUMBER($AI2100)+01_指標庫!$H$18*ISNUMBER($AJ2100)+01_指標庫!$H$19*ISNUMBER($AK2100)+01_指標庫!$H$20*ISNUMBER($BB2100)+01_指標庫!$H$21*ISNUMBER($BC2100)</f>
        <v>51</v>
      </c>
      <c r="AX2100" s="59" t="n">
        <f aca="false">IF(AW2100=0,50,ROUND((01_指標庫!$H$4*IF(ISNUMBER($F2100),L2100,0)+01_指標庫!$H$5*IF(ISNUMBER($AA2100),AL2100,0)+01_指標庫!$H$6*IF(ISNUMBER($G2100),M2100,0)+01_指標庫!$H$7*IF(ISNUMBER($H2100),N2100,0)+01_指標庫!$H$8*IF(ISNUMBER($AF2100),AQ2100,0)+01_指標庫!$H$9*IF(ISNUMBER($AG2100),AR2100,0)+01_指標庫!$H$10*IF(ISNUMBER($AB2100),AM2100,0)+01_指標庫!$H$11*IF(ISNUMBER($AC2100),AN2100,0)+01_指標庫!$H$12*IF(ISNUMBER($AD2100),AO2100,0)+01_指標庫!$H$13*IF(ISNUMBER($AE2100),AP2100,0)+01_指標庫!$H$14*IF(ISNUMBER($I2100),O2100,0)+01_指標庫!$H$15*IF(ISNUMBER($AH2100),AS2100,0)+01_指標庫!$H$16*IF(ISNUMBER($K2100),P2100,0)+01_指標庫!$H$17*IF(ISNUMBER($AI2100),AT2100,0)+01_指標庫!$H$18*IF(ISNUMBER($AJ2100),AU2100,0)+01_指標庫!$H$19*IF(ISNUMBER($AK2100),AV2100,0)+01_指標庫!$H$20*IF(ISNUMBER($BB2100),BB2100,0)+01_指標庫!$H$21*IF(ISNUMBER($BC2100),BC2100,0))/AW2100,1))</f>
        <v>88.2</v>
      </c>
      <c r="AY2100" s="60"/>
      <c r="AZ2100" s="60"/>
      <c r="BA2100" s="58" t="n">
        <f aca="false">AVERAGE($E2096:$E2100)/AVERAGE($E2091:$E2100)-1</f>
        <v>-0.00280819462514115</v>
      </c>
      <c r="BB2100" s="59" t="n">
        <f aca="false">IF(ISNUMBER($BA2100),IF(OR($S2100&lt;=-0.03,$BA2100&lt;-0.003),0,IF(OR($S2100&lt;=-0.02,$BA2100&lt;0.01),50,100)),"")</f>
        <v>50</v>
      </c>
      <c r="BC2100" s="0" t="str">
        <f aca="false">IF(OR(COUNT($AZ2100)=0,COUNT($AZ2099)=0),"",IF(OR($AY2100/$AZ2099-1&lt;=-0.03,$AZ2100/$AZ2099-1&lt;=-0.045,IF(COUNT($AZ2091:$AZ2100)=10,AVERAGE($AZ2096:$AZ2100)/AVERAGE($AZ2091:$AZ2100)-1&lt;-0.01,FALSE())),0,IF(OR($AZ2100/$AZ2099-1&lt;=-0.02,IF(COUNT($AZ2091:$AZ2100)=10,AVERAGE($AZ2096:$AZ2100)/AVERAGE($AZ2091:$AZ2100)-1&lt;0.005,FALSE())),50,100)))</f>
        <v/>
      </c>
    </row>
    <row r="2101" customFormat="false" ht="15" hidden="false" customHeight="true" outlineLevel="0" collapsed="false">
      <c r="A2101" s="47" t="n">
        <v>2097</v>
      </c>
      <c r="B2101" s="48" t="n">
        <v>45601</v>
      </c>
      <c r="C2101" s="47" t="n">
        <v>2024</v>
      </c>
      <c r="D2101" s="49" t="s">
        <v>237</v>
      </c>
      <c r="E2101" s="50" t="n">
        <v>20227.46</v>
      </c>
      <c r="F2101" s="51" t="n">
        <v>0.072422</v>
      </c>
      <c r="G2101" s="51" t="n">
        <v>-0.021664</v>
      </c>
      <c r="H2101" s="52" t="n">
        <v>0.6531</v>
      </c>
      <c r="I2101" s="53" t="n">
        <v>286</v>
      </c>
      <c r="J2101" s="47" t="s">
        <v>235</v>
      </c>
      <c r="K2101" s="54" t="n">
        <v>20.49</v>
      </c>
      <c r="L2101" s="55" t="n">
        <f aca="false">IF(COUNT(F2101)=0,50,IF(F2101&gt;=0,100,IF(F2101&gt;=-0.02,50,0)))</f>
        <v>100</v>
      </c>
      <c r="M2101" s="55" t="n">
        <f aca="false">IF(COUNT(G2101)=0,50,IF(G2101&gt;-0.06,100,IF(G2101&gt;-0.15,50,0)))</f>
        <v>100</v>
      </c>
      <c r="N2101" s="55" t="n">
        <f aca="false">IF(COUNT(H2101)=0,50,IF(H2101&gt;=0.6,100,IF(H2101&gt;=0.4,50,0)))</f>
        <v>100</v>
      </c>
      <c r="O2101" s="55" t="n">
        <f aca="false">IF(COUNT(I2101)=0,50,IF(J2101="proxy_vix",50,IF(I2101&lt;350,100,IF(I2101&lt;=450,50,0))))</f>
        <v>100</v>
      </c>
      <c r="P2101" s="55" t="n">
        <f aca="false">IF(COUNT(K2101)=0,50,IF(K2101&lt;20,100,IF(K2101&lt;=25,50,0)))</f>
        <v>50</v>
      </c>
      <c r="Q2101" s="54"/>
      <c r="R2101" s="47"/>
      <c r="S2101" s="51" t="n">
        <f aca="false">$E2101/$E2100-1</f>
        <v>0.0132170550401731</v>
      </c>
      <c r="T2101" s="56" t="n">
        <f aca="false">$K2101/$K2100-1</f>
        <v>-0.0677888989990901</v>
      </c>
      <c r="V2101" s="57"/>
      <c r="W2101" s="57"/>
      <c r="Y2101" s="1" t="str">
        <f aca="false">IF(AX2101&gt;=70,"EASY",IF(AX2101&gt;40,"UNCERTAIN","HARD"))</f>
        <v>EASY</v>
      </c>
      <c r="AA2101" s="58" t="n">
        <f aca="false">IF($A2101&lt;200,"",AVERAGE($E2052:$E2101)/AVERAGE($E1902:$E2101)-1)</f>
        <v>0.0505070869370579</v>
      </c>
      <c r="AB2101" s="59" t="n">
        <f aca="false">LOOKUP($B2101,07_L1政策步階!$A$4:$A$14,07_L1政策步階!$C$4:$C$14)</f>
        <v>1</v>
      </c>
      <c r="AC2101" s="57"/>
      <c r="AD2101" s="57"/>
      <c r="AE2101" s="57"/>
      <c r="AF2101" s="57"/>
      <c r="AG2101" s="57"/>
      <c r="AH2101" s="57"/>
      <c r="AI2101" s="57"/>
      <c r="AJ2101" s="57"/>
      <c r="AK2101" s="57"/>
      <c r="AL2101" s="59" t="n">
        <f aca="false">IF(ISNUMBER($AA2101),IF($AA2101&gt;=0.005,100,IF($AA2101&gt;=-0.015,50,0)),"")</f>
        <v>100</v>
      </c>
      <c r="AM2101" s="59" t="n">
        <f aca="false">IF(ISNUMBER($AB2101),IF($AB2101=1,100,IF($AB2101=0,50,0)),"")</f>
        <v>100</v>
      </c>
      <c r="AN2101" s="0" t="str">
        <f aca="false">IF(ISNUMBER($AC2101),IF($AC2101&gt;=0.001,100,IF($AC2101&gt;=-0.003,50,0)),"")</f>
        <v/>
      </c>
      <c r="AO2101" s="0" t="str">
        <f aca="false">IF(ISNUMBER($AD2101),IF($AD2101&gt;=0.04,100,IF($AD2101&gt;=0,50,0)),"")</f>
        <v/>
      </c>
      <c r="AP2101" s="0" t="str">
        <f aca="false">IF(ISNUMBER($AE2101),IF($AE2101&gt;=25,100,IF($AE2101&gt;=-75,50,0)),"")</f>
        <v/>
      </c>
      <c r="AQ2101" s="0" t="str">
        <f aca="false">IF(ISNUMBER($AF2101),IF($AF2101&gt;0,100,IF($AF2101&gt;=-50,50,0)),"")</f>
        <v/>
      </c>
      <c r="AR2101" s="0" t="str">
        <f aca="false">IF(ISNUMBER($AG2101),IF($AG2101=1,100,IF($AG2101=0,50,0)),"")</f>
        <v/>
      </c>
      <c r="AS2101" s="0" t="str">
        <f aca="false">IF(ISNUMBER($AH2101),IF($AH2101&lt;0,100,IF($AH2101&lt;=20,50,0)),"")</f>
        <v/>
      </c>
      <c r="AT2101" s="0" t="str">
        <f aca="false">IF(ISNUMBER($AI2101),IF($AI2101&lt;0.95,100,IF($AI2101&lt;=1,50,0)),"")</f>
        <v/>
      </c>
      <c r="AU2101" s="0" t="str">
        <f aca="false">IF(ISNUMBER($AJ2101),IF($AJ2101&lt;30,0,IF($AJ2101&lt;40,50,IF($AJ2101&lt;=90,100,50))),"")</f>
        <v/>
      </c>
      <c r="AV2101" s="0" t="str">
        <f aca="false">IF(ISNUMBER($AK2101),IF($AK2101&gt;-0.2,100,IF($AK2101&gt;=-0.4,50,0)),"")</f>
        <v/>
      </c>
      <c r="AW2101" s="59" t="n">
        <f aca="false">01_指標庫!$H$4*ISNUMBER($F2101)+01_指標庫!$H$5*ISNUMBER($AA2101)+01_指標庫!$H$6*ISNUMBER($G2101)+01_指標庫!$H$7*ISNUMBER($H2101)+01_指標庫!$H$8*ISNUMBER($AF2101)+01_指標庫!$H$9*ISNUMBER($AG2101)+01_指標庫!$H$10*ISNUMBER($AB2101)+01_指標庫!$H$11*ISNUMBER($AC2101)+01_指標庫!$H$12*ISNUMBER($AD2101)+01_指標庫!$H$13*ISNUMBER($AE2101)+01_指標庫!$H$14*ISNUMBER($I2101)+01_指標庫!$H$15*ISNUMBER($AH2101)+01_指標庫!$H$16*ISNUMBER($K2101)+01_指標庫!$H$17*ISNUMBER($AI2101)+01_指標庫!$H$18*ISNUMBER($AJ2101)+01_指標庫!$H$19*ISNUMBER($AK2101)+01_指標庫!$H$20*ISNUMBER($BB2101)+01_指標庫!$H$21*ISNUMBER($BC2101)</f>
        <v>51</v>
      </c>
      <c r="AX2101" s="59" t="n">
        <f aca="false">IF(AW2101=0,50,ROUND((01_指標庫!$H$4*IF(ISNUMBER($F2101),L2101,0)+01_指標庫!$H$5*IF(ISNUMBER($AA2101),AL2101,0)+01_指標庫!$H$6*IF(ISNUMBER($G2101),M2101,0)+01_指標庫!$H$7*IF(ISNUMBER($H2101),N2101,0)+01_指標庫!$H$8*IF(ISNUMBER($AF2101),AQ2101,0)+01_指標庫!$H$9*IF(ISNUMBER($AG2101),AR2101,0)+01_指標庫!$H$10*IF(ISNUMBER($AB2101),AM2101,0)+01_指標庫!$H$11*IF(ISNUMBER($AC2101),AN2101,0)+01_指標庫!$H$12*IF(ISNUMBER($AD2101),AO2101,0)+01_指標庫!$H$13*IF(ISNUMBER($AE2101),AP2101,0)+01_指標庫!$H$14*IF(ISNUMBER($I2101),O2101,0)+01_指標庫!$H$15*IF(ISNUMBER($AH2101),AS2101,0)+01_指標庫!$H$16*IF(ISNUMBER($K2101),P2101,0)+01_指標庫!$H$17*IF(ISNUMBER($AI2101),AT2101,0)+01_指標庫!$H$18*IF(ISNUMBER($AJ2101),AU2101,0)+01_指標庫!$H$19*IF(ISNUMBER($AK2101),AV2101,0)+01_指標庫!$H$20*IF(ISNUMBER($BB2101),BB2101,0)+01_指標庫!$H$21*IF(ISNUMBER($BC2101),BC2101,0))/AW2101,1))</f>
        <v>82.4</v>
      </c>
      <c r="AY2101" s="60"/>
      <c r="AZ2101" s="60"/>
      <c r="BA2101" s="58" t="n">
        <f aca="false">AVERAGE($E2097:$E2101)/AVERAGE($E2092:$E2101)-1</f>
        <v>-0.00520276840234646</v>
      </c>
      <c r="BB2101" s="59" t="n">
        <f aca="false">IF(ISNUMBER($BA2101),IF(OR($S2101&lt;=-0.03,$BA2101&lt;-0.003),0,IF(OR($S2101&lt;=-0.02,$BA2101&lt;0.01),50,100)),"")</f>
        <v>0</v>
      </c>
      <c r="BC2101" s="0" t="str">
        <f aca="false">IF(OR(COUNT($AZ2101)=0,COUNT($AZ2100)=0),"",IF(OR($AY2101/$AZ2100-1&lt;=-0.03,$AZ2101/$AZ2100-1&lt;=-0.045,IF(COUNT($AZ2092:$AZ2101)=10,AVERAGE($AZ2097:$AZ2101)/AVERAGE($AZ2092:$AZ2101)-1&lt;-0.01,FALSE())),0,IF(OR($AZ2101/$AZ2100-1&lt;=-0.02,IF(COUNT($AZ2092:$AZ2101)=10,AVERAGE($AZ2097:$AZ2101)/AVERAGE($AZ2092:$AZ2101)-1&lt;0.005,FALSE())),50,100)))</f>
        <v/>
      </c>
    </row>
    <row r="2102" customFormat="false" ht="15" hidden="false" customHeight="true" outlineLevel="0" collapsed="false">
      <c r="A2102" s="47" t="n">
        <v>2098</v>
      </c>
      <c r="B2102" s="48" t="n">
        <v>45602</v>
      </c>
      <c r="C2102" s="47" t="n">
        <v>2024</v>
      </c>
      <c r="D2102" s="49" t="s">
        <v>238</v>
      </c>
      <c r="E2102" s="50" t="n">
        <v>20781.33</v>
      </c>
      <c r="F2102" s="51" t="n">
        <v>0.100802</v>
      </c>
      <c r="G2102" s="51" t="n">
        <v>0</v>
      </c>
      <c r="H2102" s="52" t="n">
        <v>0.7551</v>
      </c>
      <c r="I2102" s="53" t="n">
        <v>274</v>
      </c>
      <c r="J2102" s="47" t="s">
        <v>235</v>
      </c>
      <c r="K2102" s="54" t="n">
        <v>16.27</v>
      </c>
      <c r="L2102" s="55" t="n">
        <f aca="false">IF(COUNT(F2102)=0,50,IF(F2102&gt;=0,100,IF(F2102&gt;=-0.02,50,0)))</f>
        <v>100</v>
      </c>
      <c r="M2102" s="55" t="n">
        <f aca="false">IF(COUNT(G2102)=0,50,IF(G2102&gt;-0.06,100,IF(G2102&gt;-0.15,50,0)))</f>
        <v>100</v>
      </c>
      <c r="N2102" s="55" t="n">
        <f aca="false">IF(COUNT(H2102)=0,50,IF(H2102&gt;=0.6,100,IF(H2102&gt;=0.4,50,0)))</f>
        <v>100</v>
      </c>
      <c r="O2102" s="55" t="n">
        <f aca="false">IF(COUNT(I2102)=0,50,IF(J2102="proxy_vix",50,IF(I2102&lt;350,100,IF(I2102&lt;=450,50,0))))</f>
        <v>100</v>
      </c>
      <c r="P2102" s="55" t="n">
        <f aca="false">IF(COUNT(K2102)=0,50,IF(K2102&lt;20,100,IF(K2102&lt;=25,50,0)))</f>
        <v>100</v>
      </c>
      <c r="Q2102" s="54"/>
      <c r="R2102" s="47"/>
      <c r="S2102" s="51" t="n">
        <f aca="false">$E2102/$E2101-1</f>
        <v>0.0273820835636309</v>
      </c>
      <c r="T2102" s="56" t="n">
        <f aca="false">$K2102/$K2101-1</f>
        <v>-0.205954123962909</v>
      </c>
      <c r="V2102" s="57"/>
      <c r="W2102" s="57"/>
      <c r="Y2102" s="1" t="str">
        <f aca="false">IF(AX2102&gt;=70,"EASY",IF(AX2102&gt;40,"UNCERTAIN","HARD"))</f>
        <v>EASY</v>
      </c>
      <c r="AA2102" s="58" t="n">
        <f aca="false">IF($A2102&lt;200,"",AVERAGE($E2053:$E2102)/AVERAGE($E1903:$E2102)-1)</f>
        <v>0.0508385648315606</v>
      </c>
      <c r="AB2102" s="59" t="n">
        <f aca="false">LOOKUP($B2102,07_L1政策步階!$A$4:$A$14,07_L1政策步階!$C$4:$C$14)</f>
        <v>1</v>
      </c>
      <c r="AC2102" s="57"/>
      <c r="AD2102" s="57"/>
      <c r="AE2102" s="57"/>
      <c r="AF2102" s="57"/>
      <c r="AG2102" s="57"/>
      <c r="AH2102" s="57"/>
      <c r="AI2102" s="57"/>
      <c r="AJ2102" s="57"/>
      <c r="AK2102" s="57"/>
      <c r="AL2102" s="59" t="n">
        <f aca="false">IF(ISNUMBER($AA2102),IF($AA2102&gt;=0.005,100,IF($AA2102&gt;=-0.015,50,0)),"")</f>
        <v>100</v>
      </c>
      <c r="AM2102" s="59" t="n">
        <f aca="false">IF(ISNUMBER($AB2102),IF($AB2102=1,100,IF($AB2102=0,50,0)),"")</f>
        <v>100</v>
      </c>
      <c r="AN2102" s="0" t="str">
        <f aca="false">IF(ISNUMBER($AC2102),IF($AC2102&gt;=0.001,100,IF($AC2102&gt;=-0.003,50,0)),"")</f>
        <v/>
      </c>
      <c r="AO2102" s="0" t="str">
        <f aca="false">IF(ISNUMBER($AD2102),IF($AD2102&gt;=0.04,100,IF($AD2102&gt;=0,50,0)),"")</f>
        <v/>
      </c>
      <c r="AP2102" s="0" t="str">
        <f aca="false">IF(ISNUMBER($AE2102),IF($AE2102&gt;=25,100,IF($AE2102&gt;=-75,50,0)),"")</f>
        <v/>
      </c>
      <c r="AQ2102" s="0" t="str">
        <f aca="false">IF(ISNUMBER($AF2102),IF($AF2102&gt;0,100,IF($AF2102&gt;=-50,50,0)),"")</f>
        <v/>
      </c>
      <c r="AR2102" s="0" t="str">
        <f aca="false">IF(ISNUMBER($AG2102),IF($AG2102=1,100,IF($AG2102=0,50,0)),"")</f>
        <v/>
      </c>
      <c r="AS2102" s="0" t="str">
        <f aca="false">IF(ISNUMBER($AH2102),IF($AH2102&lt;0,100,IF($AH2102&lt;=20,50,0)),"")</f>
        <v/>
      </c>
      <c r="AT2102" s="0" t="str">
        <f aca="false">IF(ISNUMBER($AI2102),IF($AI2102&lt;0.95,100,IF($AI2102&lt;=1,50,0)),"")</f>
        <v/>
      </c>
      <c r="AU2102" s="0" t="str">
        <f aca="false">IF(ISNUMBER($AJ2102),IF($AJ2102&lt;30,0,IF($AJ2102&lt;40,50,IF($AJ2102&lt;=90,100,50))),"")</f>
        <v/>
      </c>
      <c r="AV2102" s="0" t="str">
        <f aca="false">IF(ISNUMBER($AK2102),IF($AK2102&gt;-0.2,100,IF($AK2102&gt;=-0.4,50,0)),"")</f>
        <v/>
      </c>
      <c r="AW2102" s="59" t="n">
        <f aca="false">01_指標庫!$H$4*ISNUMBER($F2102)+01_指標庫!$H$5*ISNUMBER($AA2102)+01_指標庫!$H$6*ISNUMBER($G2102)+01_指標庫!$H$7*ISNUMBER($H2102)+01_指標庫!$H$8*ISNUMBER($AF2102)+01_指標庫!$H$9*ISNUMBER($AG2102)+01_指標庫!$H$10*ISNUMBER($AB2102)+01_指標庫!$H$11*ISNUMBER($AC2102)+01_指標庫!$H$12*ISNUMBER($AD2102)+01_指標庫!$H$13*ISNUMBER($AE2102)+01_指標庫!$H$14*ISNUMBER($I2102)+01_指標庫!$H$15*ISNUMBER($AH2102)+01_指標庫!$H$16*ISNUMBER($K2102)+01_指標庫!$H$17*ISNUMBER($AI2102)+01_指標庫!$H$18*ISNUMBER($AJ2102)+01_指標庫!$H$19*ISNUMBER($AK2102)+01_指標庫!$H$20*ISNUMBER($BB2102)+01_指標庫!$H$21*ISNUMBER($BC2102)</f>
        <v>51</v>
      </c>
      <c r="AX2102" s="59" t="n">
        <f aca="false">IF(AW2102=0,50,ROUND((01_指標庫!$H$4*IF(ISNUMBER($F2102),L2102,0)+01_指標庫!$H$5*IF(ISNUMBER($AA2102),AL2102,0)+01_指標庫!$H$6*IF(ISNUMBER($G2102),M2102,0)+01_指標庫!$H$7*IF(ISNUMBER($H2102),N2102,0)+01_指標庫!$H$8*IF(ISNUMBER($AF2102),AQ2102,0)+01_指標庫!$H$9*IF(ISNUMBER($AG2102),AR2102,0)+01_指標庫!$H$10*IF(ISNUMBER($AB2102),AM2102,0)+01_指標庫!$H$11*IF(ISNUMBER($AC2102),AN2102,0)+01_指標庫!$H$12*IF(ISNUMBER($AD2102),AO2102,0)+01_指標庫!$H$13*IF(ISNUMBER($AE2102),AP2102,0)+01_指標庫!$H$14*IF(ISNUMBER($I2102),O2102,0)+01_指標庫!$H$15*IF(ISNUMBER($AH2102),AS2102,0)+01_指標庫!$H$16*IF(ISNUMBER($K2102),P2102,0)+01_指標庫!$H$17*IF(ISNUMBER($AI2102),AT2102,0)+01_指標庫!$H$18*IF(ISNUMBER($AJ2102),AU2102,0)+01_指標庫!$H$19*IF(ISNUMBER($AK2102),AV2102,0)+01_指標庫!$H$20*IF(ISNUMBER($BB2102),BB2102,0)+01_指標庫!$H$21*IF(ISNUMBER($BC2102),BC2102,0))/AW2102,1))</f>
        <v>88.2</v>
      </c>
      <c r="AY2102" s="60"/>
      <c r="AZ2102" s="60"/>
      <c r="BA2102" s="58" t="n">
        <f aca="false">AVERAGE($E2098:$E2102)/AVERAGE($E2093:$E2102)-1</f>
        <v>-0.00482496792182463</v>
      </c>
      <c r="BB2102" s="59" t="n">
        <f aca="false">IF(ISNUMBER($BA2102),IF(OR($S2102&lt;=-0.03,$BA2102&lt;-0.003),0,IF(OR($S2102&lt;=-0.02,$BA2102&lt;0.01),50,100)),"")</f>
        <v>0</v>
      </c>
      <c r="BC2102" s="0" t="str">
        <f aca="false">IF(OR(COUNT($AZ2102)=0,COUNT($AZ2101)=0),"",IF(OR($AY2102/$AZ2101-1&lt;=-0.03,$AZ2102/$AZ2101-1&lt;=-0.045,IF(COUNT($AZ2093:$AZ2102)=10,AVERAGE($AZ2098:$AZ2102)/AVERAGE($AZ2093:$AZ2102)-1&lt;-0.01,FALSE())),0,IF(OR($AZ2102/$AZ2101-1&lt;=-0.02,IF(COUNT($AZ2093:$AZ2102)=10,AVERAGE($AZ2098:$AZ2102)/AVERAGE($AZ2093:$AZ2102)-1&lt;0.005,FALSE())),50,100)))</f>
        <v/>
      </c>
    </row>
    <row r="2103" customFormat="false" ht="15" hidden="false" customHeight="true" outlineLevel="0" collapsed="false">
      <c r="A2103" s="47" t="n">
        <v>2099</v>
      </c>
      <c r="B2103" s="48" t="n">
        <v>45603</v>
      </c>
      <c r="C2103" s="47" t="n">
        <v>2024</v>
      </c>
      <c r="D2103" s="49" t="s">
        <v>239</v>
      </c>
      <c r="E2103" s="50" t="n">
        <v>21101.57</v>
      </c>
      <c r="F2103" s="51" t="n">
        <v>0.1167</v>
      </c>
      <c r="G2103" s="51" t="n">
        <v>0</v>
      </c>
      <c r="H2103" s="52" t="n">
        <v>0.7551</v>
      </c>
      <c r="I2103" s="53" t="n">
        <v>273</v>
      </c>
      <c r="J2103" s="47" t="s">
        <v>235</v>
      </c>
      <c r="K2103" s="54" t="n">
        <v>15.2</v>
      </c>
      <c r="L2103" s="55" t="n">
        <f aca="false">IF(COUNT(F2103)=0,50,IF(F2103&gt;=0,100,IF(F2103&gt;=-0.02,50,0)))</f>
        <v>100</v>
      </c>
      <c r="M2103" s="55" t="n">
        <f aca="false">IF(COUNT(G2103)=0,50,IF(G2103&gt;-0.06,100,IF(G2103&gt;-0.15,50,0)))</f>
        <v>100</v>
      </c>
      <c r="N2103" s="55" t="n">
        <f aca="false">IF(COUNT(H2103)=0,50,IF(H2103&gt;=0.6,100,IF(H2103&gt;=0.4,50,0)))</f>
        <v>100</v>
      </c>
      <c r="O2103" s="55" t="n">
        <f aca="false">IF(COUNT(I2103)=0,50,IF(J2103="proxy_vix",50,IF(I2103&lt;350,100,IF(I2103&lt;=450,50,0))))</f>
        <v>100</v>
      </c>
      <c r="P2103" s="55" t="n">
        <f aca="false">IF(COUNT(K2103)=0,50,IF(K2103&lt;20,100,IF(K2103&lt;=25,50,0)))</f>
        <v>100</v>
      </c>
      <c r="Q2103" s="54"/>
      <c r="R2103" s="47"/>
      <c r="S2103" s="51" t="n">
        <f aca="false">$E2103/$E2102-1</f>
        <v>0.0154099857901298</v>
      </c>
      <c r="T2103" s="56" t="n">
        <f aca="false">$K2103/$K2102-1</f>
        <v>-0.0657652120467117</v>
      </c>
      <c r="V2103" s="57"/>
      <c r="W2103" s="57"/>
      <c r="Y2103" s="1" t="str">
        <f aca="false">IF(AX2103&gt;=70,"EASY",IF(AX2103&gt;40,"UNCERTAIN","HARD"))</f>
        <v>EASY</v>
      </c>
      <c r="AA2103" s="58" t="n">
        <f aca="false">IF($A2103&lt;200,"",AVERAGE($E2054:$E2103)/AVERAGE($E1904:$E2103)-1)</f>
        <v>0.0516899866388865</v>
      </c>
      <c r="AB2103" s="59" t="n">
        <f aca="false">LOOKUP($B2103,07_L1政策步階!$A$4:$A$14,07_L1政策步階!$C$4:$C$14)</f>
        <v>1</v>
      </c>
      <c r="AC2103" s="57"/>
      <c r="AD2103" s="57"/>
      <c r="AE2103" s="57"/>
      <c r="AF2103" s="57"/>
      <c r="AG2103" s="57"/>
      <c r="AH2103" s="57"/>
      <c r="AI2103" s="57"/>
      <c r="AJ2103" s="57"/>
      <c r="AK2103" s="57"/>
      <c r="AL2103" s="59" t="n">
        <f aca="false">IF(ISNUMBER($AA2103),IF($AA2103&gt;=0.005,100,IF($AA2103&gt;=-0.015,50,0)),"")</f>
        <v>100</v>
      </c>
      <c r="AM2103" s="59" t="n">
        <f aca="false">IF(ISNUMBER($AB2103),IF($AB2103=1,100,IF($AB2103=0,50,0)),"")</f>
        <v>100</v>
      </c>
      <c r="AN2103" s="0" t="str">
        <f aca="false">IF(ISNUMBER($AC2103),IF($AC2103&gt;=0.001,100,IF($AC2103&gt;=-0.003,50,0)),"")</f>
        <v/>
      </c>
      <c r="AO2103" s="0" t="str">
        <f aca="false">IF(ISNUMBER($AD2103),IF($AD2103&gt;=0.04,100,IF($AD2103&gt;=0,50,0)),"")</f>
        <v/>
      </c>
      <c r="AP2103" s="0" t="str">
        <f aca="false">IF(ISNUMBER($AE2103),IF($AE2103&gt;=25,100,IF($AE2103&gt;=-75,50,0)),"")</f>
        <v/>
      </c>
      <c r="AQ2103" s="0" t="str">
        <f aca="false">IF(ISNUMBER($AF2103),IF($AF2103&gt;0,100,IF($AF2103&gt;=-50,50,0)),"")</f>
        <v/>
      </c>
      <c r="AR2103" s="0" t="str">
        <f aca="false">IF(ISNUMBER($AG2103),IF($AG2103=1,100,IF($AG2103=0,50,0)),"")</f>
        <v/>
      </c>
      <c r="AS2103" s="0" t="str">
        <f aca="false">IF(ISNUMBER($AH2103),IF($AH2103&lt;0,100,IF($AH2103&lt;=20,50,0)),"")</f>
        <v/>
      </c>
      <c r="AT2103" s="0" t="str">
        <f aca="false">IF(ISNUMBER($AI2103),IF($AI2103&lt;0.95,100,IF($AI2103&lt;=1,50,0)),"")</f>
        <v/>
      </c>
      <c r="AU2103" s="0" t="str">
        <f aca="false">IF(ISNUMBER($AJ2103),IF($AJ2103&lt;30,0,IF($AJ2103&lt;40,50,IF($AJ2103&lt;=90,100,50))),"")</f>
        <v/>
      </c>
      <c r="AV2103" s="0" t="str">
        <f aca="false">IF(ISNUMBER($AK2103),IF($AK2103&gt;-0.2,100,IF($AK2103&gt;=-0.4,50,0)),"")</f>
        <v/>
      </c>
      <c r="AW2103" s="59" t="n">
        <f aca="false">01_指標庫!$H$4*ISNUMBER($F2103)+01_指標庫!$H$5*ISNUMBER($AA2103)+01_指標庫!$H$6*ISNUMBER($G2103)+01_指標庫!$H$7*ISNUMBER($H2103)+01_指標庫!$H$8*ISNUMBER($AF2103)+01_指標庫!$H$9*ISNUMBER($AG2103)+01_指標庫!$H$10*ISNUMBER($AB2103)+01_指標庫!$H$11*ISNUMBER($AC2103)+01_指標庫!$H$12*ISNUMBER($AD2103)+01_指標庫!$H$13*ISNUMBER($AE2103)+01_指標庫!$H$14*ISNUMBER($I2103)+01_指標庫!$H$15*ISNUMBER($AH2103)+01_指標庫!$H$16*ISNUMBER($K2103)+01_指標庫!$H$17*ISNUMBER($AI2103)+01_指標庫!$H$18*ISNUMBER($AJ2103)+01_指標庫!$H$19*ISNUMBER($AK2103)+01_指標庫!$H$20*ISNUMBER($BB2103)+01_指標庫!$H$21*ISNUMBER($BC2103)</f>
        <v>51</v>
      </c>
      <c r="AX2103" s="59" t="n">
        <f aca="false">IF(AW2103=0,50,ROUND((01_指標庫!$H$4*IF(ISNUMBER($F2103),L2103,0)+01_指標庫!$H$5*IF(ISNUMBER($AA2103),AL2103,0)+01_指標庫!$H$6*IF(ISNUMBER($G2103),M2103,0)+01_指標庫!$H$7*IF(ISNUMBER($H2103),N2103,0)+01_指標庫!$H$8*IF(ISNUMBER($AF2103),AQ2103,0)+01_指標庫!$H$9*IF(ISNUMBER($AG2103),AR2103,0)+01_指標庫!$H$10*IF(ISNUMBER($AB2103),AM2103,0)+01_指標庫!$H$11*IF(ISNUMBER($AC2103),AN2103,0)+01_指標庫!$H$12*IF(ISNUMBER($AD2103),AO2103,0)+01_指標庫!$H$13*IF(ISNUMBER($AE2103),AP2103,0)+01_指標庫!$H$14*IF(ISNUMBER($I2103),O2103,0)+01_指標庫!$H$15*IF(ISNUMBER($AH2103),AS2103,0)+01_指標庫!$H$16*IF(ISNUMBER($K2103),P2103,0)+01_指標庫!$H$17*IF(ISNUMBER($AI2103),AT2103,0)+01_指標庫!$H$18*IF(ISNUMBER($AJ2103),AU2103,0)+01_指標庫!$H$19*IF(ISNUMBER($AK2103),AV2103,0)+01_指標庫!$H$20*IF(ISNUMBER($BB2103),BB2103,0)+01_指標庫!$H$21*IF(ISNUMBER($BC2103),BC2103,0))/AW2103,1))</f>
        <v>94.1</v>
      </c>
      <c r="AY2103" s="60"/>
      <c r="AZ2103" s="60"/>
      <c r="BA2103" s="58" t="n">
        <f aca="false">AVERAGE($E2099:$E2103)/AVERAGE($E2094:$E2103)-1</f>
        <v>0.00282480326947265</v>
      </c>
      <c r="BB2103" s="59" t="n">
        <f aca="false">IF(ISNUMBER($BA2103),IF(OR($S2103&lt;=-0.03,$BA2103&lt;-0.003),0,IF(OR($S2103&lt;=-0.02,$BA2103&lt;0.01),50,100)),"")</f>
        <v>50</v>
      </c>
      <c r="BC2103" s="0" t="str">
        <f aca="false">IF(OR(COUNT($AZ2103)=0,COUNT($AZ2102)=0),"",IF(OR($AY2103/$AZ2102-1&lt;=-0.03,$AZ2103/$AZ2102-1&lt;=-0.045,IF(COUNT($AZ2094:$AZ2103)=10,AVERAGE($AZ2099:$AZ2103)/AVERAGE($AZ2094:$AZ2103)-1&lt;-0.01,FALSE())),0,IF(OR($AZ2103/$AZ2102-1&lt;=-0.02,IF(COUNT($AZ2094:$AZ2103)=10,AVERAGE($AZ2099:$AZ2103)/AVERAGE($AZ2094:$AZ2103)-1&lt;0.005,FALSE())),50,100)))</f>
        <v/>
      </c>
    </row>
    <row r="2104" customFormat="false" ht="15" hidden="false" customHeight="true" outlineLevel="0" collapsed="false">
      <c r="A2104" s="47" t="n">
        <v>2100</v>
      </c>
      <c r="B2104" s="48" t="n">
        <v>45604</v>
      </c>
      <c r="C2104" s="47" t="n">
        <v>2024</v>
      </c>
      <c r="D2104" s="49" t="s">
        <v>234</v>
      </c>
      <c r="E2104" s="50" t="n">
        <v>21117.18</v>
      </c>
      <c r="F2104" s="51" t="n">
        <v>0.116462</v>
      </c>
      <c r="G2104" s="51" t="n">
        <v>0</v>
      </c>
      <c r="H2104" s="52" t="n">
        <v>0.7755</v>
      </c>
      <c r="I2104" s="53" t="n">
        <v>263</v>
      </c>
      <c r="J2104" s="47" t="s">
        <v>235</v>
      </c>
      <c r="K2104" s="54" t="n">
        <v>14.94</v>
      </c>
      <c r="L2104" s="55" t="n">
        <f aca="false">IF(COUNT(F2104)=0,50,IF(F2104&gt;=0,100,IF(F2104&gt;=-0.02,50,0)))</f>
        <v>100</v>
      </c>
      <c r="M2104" s="55" t="n">
        <f aca="false">IF(COUNT(G2104)=0,50,IF(G2104&gt;-0.06,100,IF(G2104&gt;-0.15,50,0)))</f>
        <v>100</v>
      </c>
      <c r="N2104" s="55" t="n">
        <f aca="false">IF(COUNT(H2104)=0,50,IF(H2104&gt;=0.6,100,IF(H2104&gt;=0.4,50,0)))</f>
        <v>100</v>
      </c>
      <c r="O2104" s="55" t="n">
        <f aca="false">IF(COUNT(I2104)=0,50,IF(J2104="proxy_vix",50,IF(I2104&lt;350,100,IF(I2104&lt;=450,50,0))))</f>
        <v>100</v>
      </c>
      <c r="P2104" s="55" t="n">
        <f aca="false">IF(COUNT(K2104)=0,50,IF(K2104&lt;20,100,IF(K2104&lt;=25,50,0)))</f>
        <v>100</v>
      </c>
      <c r="Q2104" s="54"/>
      <c r="R2104" s="47"/>
      <c r="S2104" s="51" t="n">
        <f aca="false">$E2104/$E2103-1</f>
        <v>0.000739755383130314</v>
      </c>
      <c r="T2104" s="56" t="n">
        <f aca="false">$K2104/$K2103-1</f>
        <v>-0.0171052631578947</v>
      </c>
      <c r="V2104" s="57"/>
      <c r="W2104" s="57"/>
      <c r="Y2104" s="1" t="str">
        <f aca="false">IF(AX2104&gt;=70,"EASY",IF(AX2104&gt;40,"UNCERTAIN","HARD"))</f>
        <v>EASY</v>
      </c>
      <c r="AA2104" s="58" t="n">
        <f aca="false">IF($A2104&lt;200,"",AVERAGE($E2055:$E2104)/AVERAGE($E1905:$E2104)-1)</f>
        <v>0.0525836554790904</v>
      </c>
      <c r="AB2104" s="59" t="n">
        <f aca="false">LOOKUP($B2104,07_L1政策步階!$A$4:$A$14,07_L1政策步階!$C$4:$C$14)</f>
        <v>1</v>
      </c>
      <c r="AC2104" s="57"/>
      <c r="AD2104" s="57"/>
      <c r="AE2104" s="57"/>
      <c r="AF2104" s="57"/>
      <c r="AG2104" s="57"/>
      <c r="AH2104" s="57"/>
      <c r="AI2104" s="57"/>
      <c r="AJ2104" s="57"/>
      <c r="AK2104" s="57"/>
      <c r="AL2104" s="59" t="n">
        <f aca="false">IF(ISNUMBER($AA2104),IF($AA2104&gt;=0.005,100,IF($AA2104&gt;=-0.015,50,0)),"")</f>
        <v>100</v>
      </c>
      <c r="AM2104" s="59" t="n">
        <f aca="false">IF(ISNUMBER($AB2104),IF($AB2104=1,100,IF($AB2104=0,50,0)),"")</f>
        <v>100</v>
      </c>
      <c r="AN2104" s="0" t="str">
        <f aca="false">IF(ISNUMBER($AC2104),IF($AC2104&gt;=0.001,100,IF($AC2104&gt;=-0.003,50,0)),"")</f>
        <v/>
      </c>
      <c r="AO2104" s="0" t="str">
        <f aca="false">IF(ISNUMBER($AD2104),IF($AD2104&gt;=0.04,100,IF($AD2104&gt;=0,50,0)),"")</f>
        <v/>
      </c>
      <c r="AP2104" s="0" t="str">
        <f aca="false">IF(ISNUMBER($AE2104),IF($AE2104&gt;=25,100,IF($AE2104&gt;=-75,50,0)),"")</f>
        <v/>
      </c>
      <c r="AQ2104" s="0" t="str">
        <f aca="false">IF(ISNUMBER($AF2104),IF($AF2104&gt;0,100,IF($AF2104&gt;=-50,50,0)),"")</f>
        <v/>
      </c>
      <c r="AR2104" s="0" t="str">
        <f aca="false">IF(ISNUMBER($AG2104),IF($AG2104=1,100,IF($AG2104=0,50,0)),"")</f>
        <v/>
      </c>
      <c r="AS2104" s="0" t="str">
        <f aca="false">IF(ISNUMBER($AH2104),IF($AH2104&lt;0,100,IF($AH2104&lt;=20,50,0)),"")</f>
        <v/>
      </c>
      <c r="AT2104" s="0" t="str">
        <f aca="false">IF(ISNUMBER($AI2104),IF($AI2104&lt;0.95,100,IF($AI2104&lt;=1,50,0)),"")</f>
        <v/>
      </c>
      <c r="AU2104" s="0" t="str">
        <f aca="false">IF(ISNUMBER($AJ2104),IF($AJ2104&lt;30,0,IF($AJ2104&lt;40,50,IF($AJ2104&lt;=90,100,50))),"")</f>
        <v/>
      </c>
      <c r="AV2104" s="0" t="str">
        <f aca="false">IF(ISNUMBER($AK2104),IF($AK2104&gt;-0.2,100,IF($AK2104&gt;=-0.4,50,0)),"")</f>
        <v/>
      </c>
      <c r="AW2104" s="59" t="n">
        <f aca="false">01_指標庫!$H$4*ISNUMBER($F2104)+01_指標庫!$H$5*ISNUMBER($AA2104)+01_指標庫!$H$6*ISNUMBER($G2104)+01_指標庫!$H$7*ISNUMBER($H2104)+01_指標庫!$H$8*ISNUMBER($AF2104)+01_指標庫!$H$9*ISNUMBER($AG2104)+01_指標庫!$H$10*ISNUMBER($AB2104)+01_指標庫!$H$11*ISNUMBER($AC2104)+01_指標庫!$H$12*ISNUMBER($AD2104)+01_指標庫!$H$13*ISNUMBER($AE2104)+01_指標庫!$H$14*ISNUMBER($I2104)+01_指標庫!$H$15*ISNUMBER($AH2104)+01_指標庫!$H$16*ISNUMBER($K2104)+01_指標庫!$H$17*ISNUMBER($AI2104)+01_指標庫!$H$18*ISNUMBER($AJ2104)+01_指標庫!$H$19*ISNUMBER($AK2104)+01_指標庫!$H$20*ISNUMBER($BB2104)+01_指標庫!$H$21*ISNUMBER($BC2104)</f>
        <v>51</v>
      </c>
      <c r="AX2104" s="59" t="n">
        <f aca="false">IF(AW2104=0,50,ROUND((01_指標庫!$H$4*IF(ISNUMBER($F2104),L2104,0)+01_指標庫!$H$5*IF(ISNUMBER($AA2104),AL2104,0)+01_指標庫!$H$6*IF(ISNUMBER($G2104),M2104,0)+01_指標庫!$H$7*IF(ISNUMBER($H2104),N2104,0)+01_指標庫!$H$8*IF(ISNUMBER($AF2104),AQ2104,0)+01_指標庫!$H$9*IF(ISNUMBER($AG2104),AR2104,0)+01_指標庫!$H$10*IF(ISNUMBER($AB2104),AM2104,0)+01_指標庫!$H$11*IF(ISNUMBER($AC2104),AN2104,0)+01_指標庫!$H$12*IF(ISNUMBER($AD2104),AO2104,0)+01_指標庫!$H$13*IF(ISNUMBER($AE2104),AP2104,0)+01_指標庫!$H$14*IF(ISNUMBER($I2104),O2104,0)+01_指標庫!$H$15*IF(ISNUMBER($AH2104),AS2104,0)+01_指標庫!$H$16*IF(ISNUMBER($K2104),P2104,0)+01_指標庫!$H$17*IF(ISNUMBER($AI2104),AT2104,0)+01_指標庫!$H$18*IF(ISNUMBER($AJ2104),AU2104,0)+01_指標庫!$H$19*IF(ISNUMBER($AK2104),AV2104,0)+01_指標庫!$H$20*IF(ISNUMBER($BB2104),BB2104,0)+01_指標庫!$H$21*IF(ISNUMBER($BC2104),BC2104,0))/AW2104,1))</f>
        <v>94.1</v>
      </c>
      <c r="AY2104" s="60"/>
      <c r="AZ2104" s="60"/>
      <c r="BA2104" s="58" t="n">
        <f aca="false">AVERAGE($E2100:$E2104)/AVERAGE($E2095:$E2104)-1</f>
        <v>0.00967769142813757</v>
      </c>
      <c r="BB2104" s="59" t="n">
        <f aca="false">IF(ISNUMBER($BA2104),IF(OR($S2104&lt;=-0.03,$BA2104&lt;-0.003),0,IF(OR($S2104&lt;=-0.02,$BA2104&lt;0.01),50,100)),"")</f>
        <v>50</v>
      </c>
      <c r="BC2104" s="0" t="str">
        <f aca="false">IF(OR(COUNT($AZ2104)=0,COUNT($AZ2103)=0),"",IF(OR($AY2104/$AZ2103-1&lt;=-0.03,$AZ2104/$AZ2103-1&lt;=-0.045,IF(COUNT($AZ2095:$AZ2104)=10,AVERAGE($AZ2100:$AZ2104)/AVERAGE($AZ2095:$AZ2104)-1&lt;-0.01,FALSE())),0,IF(OR($AZ2104/$AZ2103-1&lt;=-0.02,IF(COUNT($AZ2095:$AZ2104)=10,AVERAGE($AZ2100:$AZ2104)/AVERAGE($AZ2095:$AZ2104)-1&lt;0.005,FALSE())),50,100)))</f>
        <v/>
      </c>
    </row>
    <row r="2105" customFormat="false" ht="15" hidden="false" customHeight="true" outlineLevel="0" collapsed="false">
      <c r="A2105" s="47" t="n">
        <v>2101</v>
      </c>
      <c r="B2105" s="48" t="n">
        <v>45607</v>
      </c>
      <c r="C2105" s="47" t="n">
        <v>2024</v>
      </c>
      <c r="D2105" s="49" t="s">
        <v>236</v>
      </c>
      <c r="E2105" s="50" t="n">
        <v>21106.59</v>
      </c>
      <c r="F2105" s="51" t="n">
        <v>0.114816</v>
      </c>
      <c r="G2105" s="51" t="n">
        <v>-0.000501</v>
      </c>
      <c r="H2105" s="52" t="n">
        <v>0.7143</v>
      </c>
      <c r="I2105" s="53" t="n">
        <v>263</v>
      </c>
      <c r="J2105" s="47" t="s">
        <v>235</v>
      </c>
      <c r="K2105" s="54" t="n">
        <v>14.97</v>
      </c>
      <c r="L2105" s="55" t="n">
        <f aca="false">IF(COUNT(F2105)=0,50,IF(F2105&gt;=0,100,IF(F2105&gt;=-0.02,50,0)))</f>
        <v>100</v>
      </c>
      <c r="M2105" s="55" t="n">
        <f aca="false">IF(COUNT(G2105)=0,50,IF(G2105&gt;-0.06,100,IF(G2105&gt;-0.15,50,0)))</f>
        <v>100</v>
      </c>
      <c r="N2105" s="55" t="n">
        <f aca="false">IF(COUNT(H2105)=0,50,IF(H2105&gt;=0.6,100,IF(H2105&gt;=0.4,50,0)))</f>
        <v>100</v>
      </c>
      <c r="O2105" s="55" t="n">
        <f aca="false">IF(COUNT(I2105)=0,50,IF(J2105="proxy_vix",50,IF(I2105&lt;350,100,IF(I2105&lt;=450,50,0))))</f>
        <v>100</v>
      </c>
      <c r="P2105" s="55" t="n">
        <f aca="false">IF(COUNT(K2105)=0,50,IF(K2105&lt;20,100,IF(K2105&lt;=25,50,0)))</f>
        <v>100</v>
      </c>
      <c r="Q2105" s="54"/>
      <c r="R2105" s="47"/>
      <c r="S2105" s="51" t="n">
        <f aca="false">$E2105/$E2104-1</f>
        <v>-0.000501487414512725</v>
      </c>
      <c r="T2105" s="56" t="n">
        <f aca="false">$K2105/$K2104-1</f>
        <v>0.00200803212851408</v>
      </c>
      <c r="V2105" s="57"/>
      <c r="W2105" s="57"/>
      <c r="Y2105" s="1" t="str">
        <f aca="false">IF(AX2105&gt;=70,"EASY",IF(AX2105&gt;40,"UNCERTAIN","HARD"))</f>
        <v>EASY</v>
      </c>
      <c r="AA2105" s="58" t="n">
        <f aca="false">IF($A2105&lt;200,"",AVERAGE($E2056:$E2105)/AVERAGE($E1906:$E2105)-1)</f>
        <v>0.0531774448926208</v>
      </c>
      <c r="AB2105" s="59" t="n">
        <f aca="false">LOOKUP($B2105,07_L1政策步階!$A$4:$A$14,07_L1政策步階!$C$4:$C$14)</f>
        <v>1</v>
      </c>
      <c r="AC2105" s="57"/>
      <c r="AD2105" s="57"/>
      <c r="AE2105" s="57"/>
      <c r="AF2105" s="57"/>
      <c r="AG2105" s="57"/>
      <c r="AH2105" s="57"/>
      <c r="AI2105" s="57"/>
      <c r="AJ2105" s="57"/>
      <c r="AK2105" s="57"/>
      <c r="AL2105" s="59" t="n">
        <f aca="false">IF(ISNUMBER($AA2105),IF($AA2105&gt;=0.005,100,IF($AA2105&gt;=-0.015,50,0)),"")</f>
        <v>100</v>
      </c>
      <c r="AM2105" s="59" t="n">
        <f aca="false">IF(ISNUMBER($AB2105),IF($AB2105=1,100,IF($AB2105=0,50,0)),"")</f>
        <v>100</v>
      </c>
      <c r="AN2105" s="0" t="str">
        <f aca="false">IF(ISNUMBER($AC2105),IF($AC2105&gt;=0.001,100,IF($AC2105&gt;=-0.003,50,0)),"")</f>
        <v/>
      </c>
      <c r="AO2105" s="0" t="str">
        <f aca="false">IF(ISNUMBER($AD2105),IF($AD2105&gt;=0.04,100,IF($AD2105&gt;=0,50,0)),"")</f>
        <v/>
      </c>
      <c r="AP2105" s="0" t="str">
        <f aca="false">IF(ISNUMBER($AE2105),IF($AE2105&gt;=25,100,IF($AE2105&gt;=-75,50,0)),"")</f>
        <v/>
      </c>
      <c r="AQ2105" s="0" t="str">
        <f aca="false">IF(ISNUMBER($AF2105),IF($AF2105&gt;0,100,IF($AF2105&gt;=-50,50,0)),"")</f>
        <v/>
      </c>
      <c r="AR2105" s="0" t="str">
        <f aca="false">IF(ISNUMBER($AG2105),IF($AG2105=1,100,IF($AG2105=0,50,0)),"")</f>
        <v/>
      </c>
      <c r="AS2105" s="0" t="str">
        <f aca="false">IF(ISNUMBER($AH2105),IF($AH2105&lt;0,100,IF($AH2105&lt;=20,50,0)),"")</f>
        <v/>
      </c>
      <c r="AT2105" s="0" t="str">
        <f aca="false">IF(ISNUMBER($AI2105),IF($AI2105&lt;0.95,100,IF($AI2105&lt;=1,50,0)),"")</f>
        <v/>
      </c>
      <c r="AU2105" s="0" t="str">
        <f aca="false">IF(ISNUMBER($AJ2105),IF($AJ2105&lt;30,0,IF($AJ2105&lt;40,50,IF($AJ2105&lt;=90,100,50))),"")</f>
        <v/>
      </c>
      <c r="AV2105" s="0" t="str">
        <f aca="false">IF(ISNUMBER($AK2105),IF($AK2105&gt;-0.2,100,IF($AK2105&gt;=-0.4,50,0)),"")</f>
        <v/>
      </c>
      <c r="AW2105" s="59" t="n">
        <f aca="false">01_指標庫!$H$4*ISNUMBER($F2105)+01_指標庫!$H$5*ISNUMBER($AA2105)+01_指標庫!$H$6*ISNUMBER($G2105)+01_指標庫!$H$7*ISNUMBER($H2105)+01_指標庫!$H$8*ISNUMBER($AF2105)+01_指標庫!$H$9*ISNUMBER($AG2105)+01_指標庫!$H$10*ISNUMBER($AB2105)+01_指標庫!$H$11*ISNUMBER($AC2105)+01_指標庫!$H$12*ISNUMBER($AD2105)+01_指標庫!$H$13*ISNUMBER($AE2105)+01_指標庫!$H$14*ISNUMBER($I2105)+01_指標庫!$H$15*ISNUMBER($AH2105)+01_指標庫!$H$16*ISNUMBER($K2105)+01_指標庫!$H$17*ISNUMBER($AI2105)+01_指標庫!$H$18*ISNUMBER($AJ2105)+01_指標庫!$H$19*ISNUMBER($AK2105)+01_指標庫!$H$20*ISNUMBER($BB2105)+01_指標庫!$H$21*ISNUMBER($BC2105)</f>
        <v>51</v>
      </c>
      <c r="AX2105" s="59" t="n">
        <f aca="false">IF(AW2105=0,50,ROUND((01_指標庫!$H$4*IF(ISNUMBER($F2105),L2105,0)+01_指標庫!$H$5*IF(ISNUMBER($AA2105),AL2105,0)+01_指標庫!$H$6*IF(ISNUMBER($G2105),M2105,0)+01_指標庫!$H$7*IF(ISNUMBER($H2105),N2105,0)+01_指標庫!$H$8*IF(ISNUMBER($AF2105),AQ2105,0)+01_指標庫!$H$9*IF(ISNUMBER($AG2105),AR2105,0)+01_指標庫!$H$10*IF(ISNUMBER($AB2105),AM2105,0)+01_指標庫!$H$11*IF(ISNUMBER($AC2105),AN2105,0)+01_指標庫!$H$12*IF(ISNUMBER($AD2105),AO2105,0)+01_指標庫!$H$13*IF(ISNUMBER($AE2105),AP2105,0)+01_指標庫!$H$14*IF(ISNUMBER($I2105),O2105,0)+01_指標庫!$H$15*IF(ISNUMBER($AH2105),AS2105,0)+01_指標庫!$H$16*IF(ISNUMBER($K2105),P2105,0)+01_指標庫!$H$17*IF(ISNUMBER($AI2105),AT2105,0)+01_指標庫!$H$18*IF(ISNUMBER($AJ2105),AU2105,0)+01_指標庫!$H$19*IF(ISNUMBER($AK2105),AV2105,0)+01_指標庫!$H$20*IF(ISNUMBER($BB2105),BB2105,0)+01_指標庫!$H$21*IF(ISNUMBER($BC2105),BC2105,0))/AW2105,1))</f>
        <v>100</v>
      </c>
      <c r="AY2105" s="60"/>
      <c r="AZ2105" s="60"/>
      <c r="BA2105" s="58" t="n">
        <f aca="false">AVERAGE($E2101:$E2105)/AVERAGE($E2096:$E2105)-1</f>
        <v>0.017101901719071</v>
      </c>
      <c r="BB2105" s="59" t="n">
        <f aca="false">IF(ISNUMBER($BA2105),IF(OR($S2105&lt;=-0.03,$BA2105&lt;-0.003),0,IF(OR($S2105&lt;=-0.02,$BA2105&lt;0.01),50,100)),"")</f>
        <v>100</v>
      </c>
      <c r="BC2105" s="0" t="str">
        <f aca="false">IF(OR(COUNT($AZ2105)=0,COUNT($AZ2104)=0),"",IF(OR($AY2105/$AZ2104-1&lt;=-0.03,$AZ2105/$AZ2104-1&lt;=-0.045,IF(COUNT($AZ2096:$AZ2105)=10,AVERAGE($AZ2101:$AZ2105)/AVERAGE($AZ2096:$AZ2105)-1&lt;-0.01,FALSE())),0,IF(OR($AZ2105/$AZ2104-1&lt;=-0.02,IF(COUNT($AZ2096:$AZ2105)=10,AVERAGE($AZ2101:$AZ2105)/AVERAGE($AZ2096:$AZ2105)-1&lt;0.005,FALSE())),50,100)))</f>
        <v/>
      </c>
    </row>
    <row r="2106" customFormat="false" ht="15" hidden="false" customHeight="true" outlineLevel="0" collapsed="false">
      <c r="A2106" s="47" t="n">
        <v>2102</v>
      </c>
      <c r="B2106" s="48" t="n">
        <v>45608</v>
      </c>
      <c r="C2106" s="47" t="n">
        <v>2024</v>
      </c>
      <c r="D2106" s="49" t="s">
        <v>237</v>
      </c>
      <c r="E2106" s="50" t="n">
        <v>21070.79</v>
      </c>
      <c r="F2106" s="51" t="n">
        <v>0.111905</v>
      </c>
      <c r="G2106" s="51" t="n">
        <v>-0.002197</v>
      </c>
      <c r="H2106" s="52" t="n">
        <v>0.7551</v>
      </c>
      <c r="I2106" s="53" t="n">
        <v>261</v>
      </c>
      <c r="J2106" s="47" t="s">
        <v>235</v>
      </c>
      <c r="K2106" s="54" t="n">
        <v>14.71</v>
      </c>
      <c r="L2106" s="55" t="n">
        <f aca="false">IF(COUNT(F2106)=0,50,IF(F2106&gt;=0,100,IF(F2106&gt;=-0.02,50,0)))</f>
        <v>100</v>
      </c>
      <c r="M2106" s="55" t="n">
        <f aca="false">IF(COUNT(G2106)=0,50,IF(G2106&gt;-0.06,100,IF(G2106&gt;-0.15,50,0)))</f>
        <v>100</v>
      </c>
      <c r="N2106" s="55" t="n">
        <f aca="false">IF(COUNT(H2106)=0,50,IF(H2106&gt;=0.6,100,IF(H2106&gt;=0.4,50,0)))</f>
        <v>100</v>
      </c>
      <c r="O2106" s="55" t="n">
        <f aca="false">IF(COUNT(I2106)=0,50,IF(J2106="proxy_vix",50,IF(I2106&lt;350,100,IF(I2106&lt;=450,50,0))))</f>
        <v>100</v>
      </c>
      <c r="P2106" s="55" t="n">
        <f aca="false">IF(COUNT(K2106)=0,50,IF(K2106&lt;20,100,IF(K2106&lt;=25,50,0)))</f>
        <v>100</v>
      </c>
      <c r="Q2106" s="54"/>
      <c r="R2106" s="47"/>
      <c r="S2106" s="51" t="n">
        <f aca="false">$E2106/$E2105-1</f>
        <v>-0.00169615271817947</v>
      </c>
      <c r="T2106" s="56" t="n">
        <f aca="false">$K2106/$K2105-1</f>
        <v>-0.0173680694722779</v>
      </c>
      <c r="V2106" s="57"/>
      <c r="W2106" s="57"/>
      <c r="Y2106" s="1" t="str">
        <f aca="false">IF(AX2106&gt;=70,"EASY",IF(AX2106&gt;40,"UNCERTAIN","HARD"))</f>
        <v>EASY</v>
      </c>
      <c r="AA2106" s="58" t="n">
        <f aca="false">IF($A2106&lt;200,"",AVERAGE($E2057:$E2106)/AVERAGE($E1907:$E2106)-1)</f>
        <v>0.0544409993445809</v>
      </c>
      <c r="AB2106" s="59" t="n">
        <f aca="false">LOOKUP($B2106,07_L1政策步階!$A$4:$A$14,07_L1政策步階!$C$4:$C$14)</f>
        <v>1</v>
      </c>
      <c r="AC2106" s="57"/>
      <c r="AD2106" s="57"/>
      <c r="AE2106" s="57"/>
      <c r="AF2106" s="57"/>
      <c r="AG2106" s="57"/>
      <c r="AH2106" s="57"/>
      <c r="AI2106" s="57"/>
      <c r="AJ2106" s="57"/>
      <c r="AK2106" s="57"/>
      <c r="AL2106" s="59" t="n">
        <f aca="false">IF(ISNUMBER($AA2106),IF($AA2106&gt;=0.005,100,IF($AA2106&gt;=-0.015,50,0)),"")</f>
        <v>100</v>
      </c>
      <c r="AM2106" s="59" t="n">
        <f aca="false">IF(ISNUMBER($AB2106),IF($AB2106=1,100,IF($AB2106=0,50,0)),"")</f>
        <v>100</v>
      </c>
      <c r="AN2106" s="0" t="str">
        <f aca="false">IF(ISNUMBER($AC2106),IF($AC2106&gt;=0.001,100,IF($AC2106&gt;=-0.003,50,0)),"")</f>
        <v/>
      </c>
      <c r="AO2106" s="0" t="str">
        <f aca="false">IF(ISNUMBER($AD2106),IF($AD2106&gt;=0.04,100,IF($AD2106&gt;=0,50,0)),"")</f>
        <v/>
      </c>
      <c r="AP2106" s="0" t="str">
        <f aca="false">IF(ISNUMBER($AE2106),IF($AE2106&gt;=25,100,IF($AE2106&gt;=-75,50,0)),"")</f>
        <v/>
      </c>
      <c r="AQ2106" s="0" t="str">
        <f aca="false">IF(ISNUMBER($AF2106),IF($AF2106&gt;0,100,IF($AF2106&gt;=-50,50,0)),"")</f>
        <v/>
      </c>
      <c r="AR2106" s="0" t="str">
        <f aca="false">IF(ISNUMBER($AG2106),IF($AG2106=1,100,IF($AG2106=0,50,0)),"")</f>
        <v/>
      </c>
      <c r="AS2106" s="0" t="str">
        <f aca="false">IF(ISNUMBER($AH2106),IF($AH2106&lt;0,100,IF($AH2106&lt;=20,50,0)),"")</f>
        <v/>
      </c>
      <c r="AT2106" s="0" t="str">
        <f aca="false">IF(ISNUMBER($AI2106),IF($AI2106&lt;0.95,100,IF($AI2106&lt;=1,50,0)),"")</f>
        <v/>
      </c>
      <c r="AU2106" s="0" t="str">
        <f aca="false">IF(ISNUMBER($AJ2106),IF($AJ2106&lt;30,0,IF($AJ2106&lt;40,50,IF($AJ2106&lt;=90,100,50))),"")</f>
        <v/>
      </c>
      <c r="AV2106" s="0" t="str">
        <f aca="false">IF(ISNUMBER($AK2106),IF($AK2106&gt;-0.2,100,IF($AK2106&gt;=-0.4,50,0)),"")</f>
        <v/>
      </c>
      <c r="AW2106" s="59" t="n">
        <f aca="false">01_指標庫!$H$4*ISNUMBER($F2106)+01_指標庫!$H$5*ISNUMBER($AA2106)+01_指標庫!$H$6*ISNUMBER($G2106)+01_指標庫!$H$7*ISNUMBER($H2106)+01_指標庫!$H$8*ISNUMBER($AF2106)+01_指標庫!$H$9*ISNUMBER($AG2106)+01_指標庫!$H$10*ISNUMBER($AB2106)+01_指標庫!$H$11*ISNUMBER($AC2106)+01_指標庫!$H$12*ISNUMBER($AD2106)+01_指標庫!$H$13*ISNUMBER($AE2106)+01_指標庫!$H$14*ISNUMBER($I2106)+01_指標庫!$H$15*ISNUMBER($AH2106)+01_指標庫!$H$16*ISNUMBER($K2106)+01_指標庫!$H$17*ISNUMBER($AI2106)+01_指標庫!$H$18*ISNUMBER($AJ2106)+01_指標庫!$H$19*ISNUMBER($AK2106)+01_指標庫!$H$20*ISNUMBER($BB2106)+01_指標庫!$H$21*ISNUMBER($BC2106)</f>
        <v>51</v>
      </c>
      <c r="AX2106" s="59" t="n">
        <f aca="false">IF(AW2106=0,50,ROUND((01_指標庫!$H$4*IF(ISNUMBER($F2106),L2106,0)+01_指標庫!$H$5*IF(ISNUMBER($AA2106),AL2106,0)+01_指標庫!$H$6*IF(ISNUMBER($G2106),M2106,0)+01_指標庫!$H$7*IF(ISNUMBER($H2106),N2106,0)+01_指標庫!$H$8*IF(ISNUMBER($AF2106),AQ2106,0)+01_指標庫!$H$9*IF(ISNUMBER($AG2106),AR2106,0)+01_指標庫!$H$10*IF(ISNUMBER($AB2106),AM2106,0)+01_指標庫!$H$11*IF(ISNUMBER($AC2106),AN2106,0)+01_指標庫!$H$12*IF(ISNUMBER($AD2106),AO2106,0)+01_指標庫!$H$13*IF(ISNUMBER($AE2106),AP2106,0)+01_指標庫!$H$14*IF(ISNUMBER($I2106),O2106,0)+01_指標庫!$H$15*IF(ISNUMBER($AH2106),AS2106,0)+01_指標庫!$H$16*IF(ISNUMBER($K2106),P2106,0)+01_指標庫!$H$17*IF(ISNUMBER($AI2106),AT2106,0)+01_指標庫!$H$18*IF(ISNUMBER($AJ2106),AU2106,0)+01_指標庫!$H$19*IF(ISNUMBER($AK2106),AV2106,0)+01_指標庫!$H$20*IF(ISNUMBER($BB2106),BB2106,0)+01_指標庫!$H$21*IF(ISNUMBER($BC2106),BC2106,0))/AW2106,1))</f>
        <v>100</v>
      </c>
      <c r="AY2106" s="60"/>
      <c r="AZ2106" s="60"/>
      <c r="BA2106" s="58" t="n">
        <f aca="false">AVERAGE($E2102:$E2106)/AVERAGE($E2097:$E2106)-1</f>
        <v>0.0227301876732853</v>
      </c>
      <c r="BB2106" s="59" t="n">
        <f aca="false">IF(ISNUMBER($BA2106),IF(OR($S2106&lt;=-0.03,$BA2106&lt;-0.003),0,IF(OR($S2106&lt;=-0.02,$BA2106&lt;0.01),50,100)),"")</f>
        <v>100</v>
      </c>
      <c r="BC2106" s="0" t="str">
        <f aca="false">IF(OR(COUNT($AZ2106)=0,COUNT($AZ2105)=0),"",IF(OR($AY2106/$AZ2105-1&lt;=-0.03,$AZ2106/$AZ2105-1&lt;=-0.045,IF(COUNT($AZ2097:$AZ2106)=10,AVERAGE($AZ2102:$AZ2106)/AVERAGE($AZ2097:$AZ2106)-1&lt;-0.01,FALSE())),0,IF(OR($AZ2106/$AZ2105-1&lt;=-0.02,IF(COUNT($AZ2097:$AZ2106)=10,AVERAGE($AZ2102:$AZ2106)/AVERAGE($AZ2097:$AZ2106)-1&lt;0.005,FALSE())),50,100)))</f>
        <v/>
      </c>
    </row>
    <row r="2107" customFormat="false" ht="15" hidden="false" customHeight="true" outlineLevel="0" collapsed="false">
      <c r="A2107" s="47" t="n">
        <v>2103</v>
      </c>
      <c r="B2107" s="48" t="n">
        <v>45609</v>
      </c>
      <c r="C2107" s="47" t="n">
        <v>2024</v>
      </c>
      <c r="D2107" s="49" t="s">
        <v>238</v>
      </c>
      <c r="E2107" s="50" t="n">
        <v>21036.16</v>
      </c>
      <c r="F2107" s="51" t="n">
        <v>0.109036</v>
      </c>
      <c r="G2107" s="51" t="n">
        <v>-0.003837</v>
      </c>
      <c r="H2107" s="52" t="n">
        <v>0.7347</v>
      </c>
      <c r="I2107" s="53" t="n">
        <v>264</v>
      </c>
      <c r="J2107" s="47" t="s">
        <v>235</v>
      </c>
      <c r="K2107" s="54" t="n">
        <v>14.02</v>
      </c>
      <c r="L2107" s="55" t="n">
        <f aca="false">IF(COUNT(F2107)=0,50,IF(F2107&gt;=0,100,IF(F2107&gt;=-0.02,50,0)))</f>
        <v>100</v>
      </c>
      <c r="M2107" s="55" t="n">
        <f aca="false">IF(COUNT(G2107)=0,50,IF(G2107&gt;-0.06,100,IF(G2107&gt;-0.15,50,0)))</f>
        <v>100</v>
      </c>
      <c r="N2107" s="55" t="n">
        <f aca="false">IF(COUNT(H2107)=0,50,IF(H2107&gt;=0.6,100,IF(H2107&gt;=0.4,50,0)))</f>
        <v>100</v>
      </c>
      <c r="O2107" s="55" t="n">
        <f aca="false">IF(COUNT(I2107)=0,50,IF(J2107="proxy_vix",50,IF(I2107&lt;350,100,IF(I2107&lt;=450,50,0))))</f>
        <v>100</v>
      </c>
      <c r="P2107" s="55" t="n">
        <f aca="false">IF(COUNT(K2107)=0,50,IF(K2107&lt;20,100,IF(K2107&lt;=25,50,0)))</f>
        <v>100</v>
      </c>
      <c r="Q2107" s="54"/>
      <c r="R2107" s="47"/>
      <c r="S2107" s="51" t="n">
        <f aca="false">$E2107/$E2106-1</f>
        <v>-0.00164350743375075</v>
      </c>
      <c r="T2107" s="56" t="n">
        <f aca="false">$K2107/$K2106-1</f>
        <v>-0.0469068660774984</v>
      </c>
      <c r="V2107" s="57"/>
      <c r="W2107" s="57"/>
      <c r="Y2107" s="1" t="str">
        <f aca="false">IF(AX2107&gt;=70,"EASY",IF(AX2107&gt;40,"UNCERTAIN","HARD"))</f>
        <v>EASY</v>
      </c>
      <c r="AA2107" s="58" t="n">
        <f aca="false">IF($A2107&lt;200,"",AVERAGE($E2058:$E2107)/AVERAGE($E1908:$E2107)-1)</f>
        <v>0.0556814618423851</v>
      </c>
      <c r="AB2107" s="59" t="n">
        <f aca="false">LOOKUP($B2107,07_L1政策步階!$A$4:$A$14,07_L1政策步階!$C$4:$C$14)</f>
        <v>1</v>
      </c>
      <c r="AC2107" s="57"/>
      <c r="AD2107" s="57"/>
      <c r="AE2107" s="57"/>
      <c r="AF2107" s="57"/>
      <c r="AG2107" s="57"/>
      <c r="AH2107" s="57"/>
      <c r="AI2107" s="57"/>
      <c r="AJ2107" s="57"/>
      <c r="AK2107" s="57"/>
      <c r="AL2107" s="59" t="n">
        <f aca="false">IF(ISNUMBER($AA2107),IF($AA2107&gt;=0.005,100,IF($AA2107&gt;=-0.015,50,0)),"")</f>
        <v>100</v>
      </c>
      <c r="AM2107" s="59" t="n">
        <f aca="false">IF(ISNUMBER($AB2107),IF($AB2107=1,100,IF($AB2107=0,50,0)),"")</f>
        <v>100</v>
      </c>
      <c r="AN2107" s="0" t="str">
        <f aca="false">IF(ISNUMBER($AC2107),IF($AC2107&gt;=0.001,100,IF($AC2107&gt;=-0.003,50,0)),"")</f>
        <v/>
      </c>
      <c r="AO2107" s="0" t="str">
        <f aca="false">IF(ISNUMBER($AD2107),IF($AD2107&gt;=0.04,100,IF($AD2107&gt;=0,50,0)),"")</f>
        <v/>
      </c>
      <c r="AP2107" s="0" t="str">
        <f aca="false">IF(ISNUMBER($AE2107),IF($AE2107&gt;=25,100,IF($AE2107&gt;=-75,50,0)),"")</f>
        <v/>
      </c>
      <c r="AQ2107" s="0" t="str">
        <f aca="false">IF(ISNUMBER($AF2107),IF($AF2107&gt;0,100,IF($AF2107&gt;=-50,50,0)),"")</f>
        <v/>
      </c>
      <c r="AR2107" s="0" t="str">
        <f aca="false">IF(ISNUMBER($AG2107),IF($AG2107=1,100,IF($AG2107=0,50,0)),"")</f>
        <v/>
      </c>
      <c r="AS2107" s="0" t="str">
        <f aca="false">IF(ISNUMBER($AH2107),IF($AH2107&lt;0,100,IF($AH2107&lt;=20,50,0)),"")</f>
        <v/>
      </c>
      <c r="AT2107" s="0" t="str">
        <f aca="false">IF(ISNUMBER($AI2107),IF($AI2107&lt;0.95,100,IF($AI2107&lt;=1,50,0)),"")</f>
        <v/>
      </c>
      <c r="AU2107" s="0" t="str">
        <f aca="false">IF(ISNUMBER($AJ2107),IF($AJ2107&lt;30,0,IF($AJ2107&lt;40,50,IF($AJ2107&lt;=90,100,50))),"")</f>
        <v/>
      </c>
      <c r="AV2107" s="0" t="str">
        <f aca="false">IF(ISNUMBER($AK2107),IF($AK2107&gt;-0.2,100,IF($AK2107&gt;=-0.4,50,0)),"")</f>
        <v/>
      </c>
      <c r="AW2107" s="59" t="n">
        <f aca="false">01_指標庫!$H$4*ISNUMBER($F2107)+01_指標庫!$H$5*ISNUMBER($AA2107)+01_指標庫!$H$6*ISNUMBER($G2107)+01_指標庫!$H$7*ISNUMBER($H2107)+01_指標庫!$H$8*ISNUMBER($AF2107)+01_指標庫!$H$9*ISNUMBER($AG2107)+01_指標庫!$H$10*ISNUMBER($AB2107)+01_指標庫!$H$11*ISNUMBER($AC2107)+01_指標庫!$H$12*ISNUMBER($AD2107)+01_指標庫!$H$13*ISNUMBER($AE2107)+01_指標庫!$H$14*ISNUMBER($I2107)+01_指標庫!$H$15*ISNUMBER($AH2107)+01_指標庫!$H$16*ISNUMBER($K2107)+01_指標庫!$H$17*ISNUMBER($AI2107)+01_指標庫!$H$18*ISNUMBER($AJ2107)+01_指標庫!$H$19*ISNUMBER($AK2107)+01_指標庫!$H$20*ISNUMBER($BB2107)+01_指標庫!$H$21*ISNUMBER($BC2107)</f>
        <v>51</v>
      </c>
      <c r="AX2107" s="59" t="n">
        <f aca="false">IF(AW2107=0,50,ROUND((01_指標庫!$H$4*IF(ISNUMBER($F2107),L2107,0)+01_指標庫!$H$5*IF(ISNUMBER($AA2107),AL2107,0)+01_指標庫!$H$6*IF(ISNUMBER($G2107),M2107,0)+01_指標庫!$H$7*IF(ISNUMBER($H2107),N2107,0)+01_指標庫!$H$8*IF(ISNUMBER($AF2107),AQ2107,0)+01_指標庫!$H$9*IF(ISNUMBER($AG2107),AR2107,0)+01_指標庫!$H$10*IF(ISNUMBER($AB2107),AM2107,0)+01_指標庫!$H$11*IF(ISNUMBER($AC2107),AN2107,0)+01_指標庫!$H$12*IF(ISNUMBER($AD2107),AO2107,0)+01_指標庫!$H$13*IF(ISNUMBER($AE2107),AP2107,0)+01_指標庫!$H$14*IF(ISNUMBER($I2107),O2107,0)+01_指標庫!$H$15*IF(ISNUMBER($AH2107),AS2107,0)+01_指標庫!$H$16*IF(ISNUMBER($K2107),P2107,0)+01_指標庫!$H$17*IF(ISNUMBER($AI2107),AT2107,0)+01_指標庫!$H$18*IF(ISNUMBER($AJ2107),AU2107,0)+01_指標庫!$H$19*IF(ISNUMBER($AK2107),AV2107,0)+01_指標庫!$H$20*IF(ISNUMBER($BB2107),BB2107,0)+01_指標庫!$H$21*IF(ISNUMBER($BC2107),BC2107,0))/AW2107,1))</f>
        <v>100</v>
      </c>
      <c r="AY2107" s="60"/>
      <c r="AZ2107" s="60"/>
      <c r="BA2107" s="58" t="n">
        <f aca="false">AVERAGE($E2103:$E2107)/AVERAGE($E2098:$E2107)-1</f>
        <v>0.0219860354549626</v>
      </c>
      <c r="BB2107" s="59" t="n">
        <f aca="false">IF(ISNUMBER($BA2107),IF(OR($S2107&lt;=-0.03,$BA2107&lt;-0.003),0,IF(OR($S2107&lt;=-0.02,$BA2107&lt;0.01),50,100)),"")</f>
        <v>100</v>
      </c>
      <c r="BC2107" s="0" t="str">
        <f aca="false">IF(OR(COUNT($AZ2107)=0,COUNT($AZ2106)=0),"",IF(OR($AY2107/$AZ2106-1&lt;=-0.03,$AZ2107/$AZ2106-1&lt;=-0.045,IF(COUNT($AZ2098:$AZ2107)=10,AVERAGE($AZ2103:$AZ2107)/AVERAGE($AZ2098:$AZ2107)-1&lt;-0.01,FALSE())),0,IF(OR($AZ2107/$AZ2106-1&lt;=-0.02,IF(COUNT($AZ2098:$AZ2107)=10,AVERAGE($AZ2103:$AZ2107)/AVERAGE($AZ2098:$AZ2107)-1&lt;0.005,FALSE())),50,100)))</f>
        <v/>
      </c>
    </row>
    <row r="2108" customFormat="false" ht="15" hidden="false" customHeight="true" outlineLevel="0" collapsed="false">
      <c r="A2108" s="47" t="n">
        <v>2104</v>
      </c>
      <c r="B2108" s="48" t="n">
        <v>45610</v>
      </c>
      <c r="C2108" s="47" t="n">
        <v>2024</v>
      </c>
      <c r="D2108" s="49" t="s">
        <v>239</v>
      </c>
      <c r="E2108" s="50" t="n">
        <v>20896.67</v>
      </c>
      <c r="F2108" s="51" t="n">
        <v>0.100592</v>
      </c>
      <c r="G2108" s="51" t="n">
        <v>-0.010442</v>
      </c>
      <c r="H2108" s="52" t="n">
        <v>0.7143</v>
      </c>
      <c r="I2108" s="53" t="n">
        <v>260</v>
      </c>
      <c r="J2108" s="47" t="s">
        <v>235</v>
      </c>
      <c r="K2108" s="54" t="n">
        <v>14.31</v>
      </c>
      <c r="L2108" s="55" t="n">
        <f aca="false">IF(COUNT(F2108)=0,50,IF(F2108&gt;=0,100,IF(F2108&gt;=-0.02,50,0)))</f>
        <v>100</v>
      </c>
      <c r="M2108" s="55" t="n">
        <f aca="false">IF(COUNT(G2108)=0,50,IF(G2108&gt;-0.06,100,IF(G2108&gt;-0.15,50,0)))</f>
        <v>100</v>
      </c>
      <c r="N2108" s="55" t="n">
        <f aca="false">IF(COUNT(H2108)=0,50,IF(H2108&gt;=0.6,100,IF(H2108&gt;=0.4,50,0)))</f>
        <v>100</v>
      </c>
      <c r="O2108" s="55" t="n">
        <f aca="false">IF(COUNT(I2108)=0,50,IF(J2108="proxy_vix",50,IF(I2108&lt;350,100,IF(I2108&lt;=450,50,0))))</f>
        <v>100</v>
      </c>
      <c r="P2108" s="55" t="n">
        <f aca="false">IF(COUNT(K2108)=0,50,IF(K2108&lt;20,100,IF(K2108&lt;=25,50,0)))</f>
        <v>100</v>
      </c>
      <c r="Q2108" s="54"/>
      <c r="R2108" s="47"/>
      <c r="S2108" s="51" t="n">
        <f aca="false">$E2108/$E2107-1</f>
        <v>-0.00663096306550248</v>
      </c>
      <c r="T2108" s="56" t="n">
        <f aca="false">$K2108/$K2107-1</f>
        <v>0.0206847360912983</v>
      </c>
      <c r="V2108" s="57"/>
      <c r="W2108" s="57"/>
      <c r="Y2108" s="1" t="str">
        <f aca="false">IF(AX2108&gt;=70,"EASY",IF(AX2108&gt;40,"UNCERTAIN","HARD"))</f>
        <v>EASY</v>
      </c>
      <c r="AA2108" s="58" t="n">
        <f aca="false">IF($A2108&lt;200,"",AVERAGE($E2059:$E2108)/AVERAGE($E1909:$E2108)-1)</f>
        <v>0.0567075976569718</v>
      </c>
      <c r="AB2108" s="59" t="n">
        <f aca="false">LOOKUP($B2108,07_L1政策步階!$A$4:$A$14,07_L1政策步階!$C$4:$C$14)</f>
        <v>1</v>
      </c>
      <c r="AC2108" s="57"/>
      <c r="AD2108" s="57"/>
      <c r="AE2108" s="57"/>
      <c r="AF2108" s="57"/>
      <c r="AG2108" s="57"/>
      <c r="AH2108" s="57"/>
      <c r="AI2108" s="57"/>
      <c r="AJ2108" s="57"/>
      <c r="AK2108" s="57"/>
      <c r="AL2108" s="59" t="n">
        <f aca="false">IF(ISNUMBER($AA2108),IF($AA2108&gt;=0.005,100,IF($AA2108&gt;=-0.015,50,0)),"")</f>
        <v>100</v>
      </c>
      <c r="AM2108" s="59" t="n">
        <f aca="false">IF(ISNUMBER($AB2108),IF($AB2108=1,100,IF($AB2108=0,50,0)),"")</f>
        <v>100</v>
      </c>
      <c r="AN2108" s="0" t="str">
        <f aca="false">IF(ISNUMBER($AC2108),IF($AC2108&gt;=0.001,100,IF($AC2108&gt;=-0.003,50,0)),"")</f>
        <v/>
      </c>
      <c r="AO2108" s="0" t="str">
        <f aca="false">IF(ISNUMBER($AD2108),IF($AD2108&gt;=0.04,100,IF($AD2108&gt;=0,50,0)),"")</f>
        <v/>
      </c>
      <c r="AP2108" s="0" t="str">
        <f aca="false">IF(ISNUMBER($AE2108),IF($AE2108&gt;=25,100,IF($AE2108&gt;=-75,50,0)),"")</f>
        <v/>
      </c>
      <c r="AQ2108" s="0" t="str">
        <f aca="false">IF(ISNUMBER($AF2108),IF($AF2108&gt;0,100,IF($AF2108&gt;=-50,50,0)),"")</f>
        <v/>
      </c>
      <c r="AR2108" s="0" t="str">
        <f aca="false">IF(ISNUMBER($AG2108),IF($AG2108=1,100,IF($AG2108=0,50,0)),"")</f>
        <v/>
      </c>
      <c r="AS2108" s="0" t="str">
        <f aca="false">IF(ISNUMBER($AH2108),IF($AH2108&lt;0,100,IF($AH2108&lt;=20,50,0)),"")</f>
        <v/>
      </c>
      <c r="AT2108" s="0" t="str">
        <f aca="false">IF(ISNUMBER($AI2108),IF($AI2108&lt;0.95,100,IF($AI2108&lt;=1,50,0)),"")</f>
        <v/>
      </c>
      <c r="AU2108" s="0" t="str">
        <f aca="false">IF(ISNUMBER($AJ2108),IF($AJ2108&lt;30,0,IF($AJ2108&lt;40,50,IF($AJ2108&lt;=90,100,50))),"")</f>
        <v/>
      </c>
      <c r="AV2108" s="0" t="str">
        <f aca="false">IF(ISNUMBER($AK2108),IF($AK2108&gt;-0.2,100,IF($AK2108&gt;=-0.4,50,0)),"")</f>
        <v/>
      </c>
      <c r="AW2108" s="59" t="n">
        <f aca="false">01_指標庫!$H$4*ISNUMBER($F2108)+01_指標庫!$H$5*ISNUMBER($AA2108)+01_指標庫!$H$6*ISNUMBER($G2108)+01_指標庫!$H$7*ISNUMBER($H2108)+01_指標庫!$H$8*ISNUMBER($AF2108)+01_指標庫!$H$9*ISNUMBER($AG2108)+01_指標庫!$H$10*ISNUMBER($AB2108)+01_指標庫!$H$11*ISNUMBER($AC2108)+01_指標庫!$H$12*ISNUMBER($AD2108)+01_指標庫!$H$13*ISNUMBER($AE2108)+01_指標庫!$H$14*ISNUMBER($I2108)+01_指標庫!$H$15*ISNUMBER($AH2108)+01_指標庫!$H$16*ISNUMBER($K2108)+01_指標庫!$H$17*ISNUMBER($AI2108)+01_指標庫!$H$18*ISNUMBER($AJ2108)+01_指標庫!$H$19*ISNUMBER($AK2108)+01_指標庫!$H$20*ISNUMBER($BB2108)+01_指標庫!$H$21*ISNUMBER($BC2108)</f>
        <v>51</v>
      </c>
      <c r="AX2108" s="59" t="n">
        <f aca="false">IF(AW2108=0,50,ROUND((01_指標庫!$H$4*IF(ISNUMBER($F2108),L2108,0)+01_指標庫!$H$5*IF(ISNUMBER($AA2108),AL2108,0)+01_指標庫!$H$6*IF(ISNUMBER($G2108),M2108,0)+01_指標庫!$H$7*IF(ISNUMBER($H2108),N2108,0)+01_指標庫!$H$8*IF(ISNUMBER($AF2108),AQ2108,0)+01_指標庫!$H$9*IF(ISNUMBER($AG2108),AR2108,0)+01_指標庫!$H$10*IF(ISNUMBER($AB2108),AM2108,0)+01_指標庫!$H$11*IF(ISNUMBER($AC2108),AN2108,0)+01_指標庫!$H$12*IF(ISNUMBER($AD2108),AO2108,0)+01_指標庫!$H$13*IF(ISNUMBER($AE2108),AP2108,0)+01_指標庫!$H$14*IF(ISNUMBER($I2108),O2108,0)+01_指標庫!$H$15*IF(ISNUMBER($AH2108),AS2108,0)+01_指標庫!$H$16*IF(ISNUMBER($K2108),P2108,0)+01_指標庫!$H$17*IF(ISNUMBER($AI2108),AT2108,0)+01_指標庫!$H$18*IF(ISNUMBER($AJ2108),AU2108,0)+01_指標庫!$H$19*IF(ISNUMBER($AK2108),AV2108,0)+01_指標庫!$H$20*IF(ISNUMBER($BB2108),BB2108,0)+01_指標庫!$H$21*IF(ISNUMBER($BC2108),BC2108,0))/AW2108,1))</f>
        <v>100</v>
      </c>
      <c r="AY2108" s="60"/>
      <c r="AZ2108" s="60"/>
      <c r="BA2108" s="58" t="n">
        <f aca="false">AVERAGE($E2104:$E2108)/AVERAGE($E2099:$E2108)-1</f>
        <v>0.0150495462670006</v>
      </c>
      <c r="BB2108" s="59" t="n">
        <f aca="false">IF(ISNUMBER($BA2108),IF(OR($S2108&lt;=-0.03,$BA2108&lt;-0.003),0,IF(OR($S2108&lt;=-0.02,$BA2108&lt;0.01),50,100)),"")</f>
        <v>100</v>
      </c>
      <c r="BC2108" s="0" t="str">
        <f aca="false">IF(OR(COUNT($AZ2108)=0,COUNT($AZ2107)=0),"",IF(OR($AY2108/$AZ2107-1&lt;=-0.03,$AZ2108/$AZ2107-1&lt;=-0.045,IF(COUNT($AZ2099:$AZ2108)=10,AVERAGE($AZ2104:$AZ2108)/AVERAGE($AZ2099:$AZ2108)-1&lt;-0.01,FALSE())),0,IF(OR($AZ2108/$AZ2107-1&lt;=-0.02,IF(COUNT($AZ2099:$AZ2108)=10,AVERAGE($AZ2104:$AZ2108)/AVERAGE($AZ2099:$AZ2108)-1&lt;0.005,FALSE())),50,100)))</f>
        <v/>
      </c>
    </row>
    <row r="2109" customFormat="false" ht="15" hidden="false" customHeight="true" outlineLevel="0" collapsed="false">
      <c r="A2109" s="47" t="n">
        <v>2105</v>
      </c>
      <c r="B2109" s="48" t="n">
        <v>45611</v>
      </c>
      <c r="C2109" s="47" t="n">
        <v>2024</v>
      </c>
      <c r="D2109" s="49" t="s">
        <v>234</v>
      </c>
      <c r="E2109" s="50" t="n">
        <v>20394.13</v>
      </c>
      <c r="F2109" s="51" t="n">
        <v>0.073262</v>
      </c>
      <c r="G2109" s="51" t="n">
        <v>-0.03424</v>
      </c>
      <c r="H2109" s="52" t="n">
        <v>0.6735</v>
      </c>
      <c r="I2109" s="53" t="n">
        <v>272</v>
      </c>
      <c r="J2109" s="47" t="s">
        <v>235</v>
      </c>
      <c r="K2109" s="54" t="n">
        <v>16.14</v>
      </c>
      <c r="L2109" s="55" t="n">
        <f aca="false">IF(COUNT(F2109)=0,50,IF(F2109&gt;=0,100,IF(F2109&gt;=-0.02,50,0)))</f>
        <v>100</v>
      </c>
      <c r="M2109" s="55" t="n">
        <f aca="false">IF(COUNT(G2109)=0,50,IF(G2109&gt;-0.06,100,IF(G2109&gt;-0.15,50,0)))</f>
        <v>100</v>
      </c>
      <c r="N2109" s="55" t="n">
        <f aca="false">IF(COUNT(H2109)=0,50,IF(H2109&gt;=0.6,100,IF(H2109&gt;=0.4,50,0)))</f>
        <v>100</v>
      </c>
      <c r="O2109" s="55" t="n">
        <f aca="false">IF(COUNT(I2109)=0,50,IF(J2109="proxy_vix",50,IF(I2109&lt;350,100,IF(I2109&lt;=450,50,0))))</f>
        <v>100</v>
      </c>
      <c r="P2109" s="55" t="n">
        <f aca="false">IF(COUNT(K2109)=0,50,IF(K2109&lt;20,100,IF(K2109&lt;=25,50,0)))</f>
        <v>100</v>
      </c>
      <c r="Q2109" s="54"/>
      <c r="R2109" s="47"/>
      <c r="S2109" s="51" t="n">
        <f aca="false">$E2109/$E2108-1</f>
        <v>-0.0240488077765499</v>
      </c>
      <c r="T2109" s="56" t="n">
        <f aca="false">$K2109/$K2108-1</f>
        <v>0.127882599580713</v>
      </c>
      <c r="V2109" s="57"/>
      <c r="W2109" s="57"/>
      <c r="Y2109" s="1" t="str">
        <f aca="false">IF(AX2109&gt;=70,"EASY",IF(AX2109&gt;40,"UNCERTAIN","HARD"))</f>
        <v>EASY</v>
      </c>
      <c r="AA2109" s="58" t="n">
        <f aca="false">IF($A2109&lt;200,"",AVERAGE($E2060:$E2109)/AVERAGE($E1910:$E2109)-1)</f>
        <v>0.057936134734548</v>
      </c>
      <c r="AB2109" s="59" t="n">
        <f aca="false">LOOKUP($B2109,07_L1政策步階!$A$4:$A$14,07_L1政策步階!$C$4:$C$14)</f>
        <v>1</v>
      </c>
      <c r="AC2109" s="57"/>
      <c r="AD2109" s="57"/>
      <c r="AE2109" s="57"/>
      <c r="AF2109" s="57"/>
      <c r="AG2109" s="57"/>
      <c r="AH2109" s="57"/>
      <c r="AI2109" s="57"/>
      <c r="AJ2109" s="57"/>
      <c r="AK2109" s="57"/>
      <c r="AL2109" s="59" t="n">
        <f aca="false">IF(ISNUMBER($AA2109),IF($AA2109&gt;=0.005,100,IF($AA2109&gt;=-0.015,50,0)),"")</f>
        <v>100</v>
      </c>
      <c r="AM2109" s="59" t="n">
        <f aca="false">IF(ISNUMBER($AB2109),IF($AB2109=1,100,IF($AB2109=0,50,0)),"")</f>
        <v>100</v>
      </c>
      <c r="AN2109" s="0" t="str">
        <f aca="false">IF(ISNUMBER($AC2109),IF($AC2109&gt;=0.001,100,IF($AC2109&gt;=-0.003,50,0)),"")</f>
        <v/>
      </c>
      <c r="AO2109" s="0" t="str">
        <f aca="false">IF(ISNUMBER($AD2109),IF($AD2109&gt;=0.04,100,IF($AD2109&gt;=0,50,0)),"")</f>
        <v/>
      </c>
      <c r="AP2109" s="0" t="str">
        <f aca="false">IF(ISNUMBER($AE2109),IF($AE2109&gt;=25,100,IF($AE2109&gt;=-75,50,0)),"")</f>
        <v/>
      </c>
      <c r="AQ2109" s="0" t="str">
        <f aca="false">IF(ISNUMBER($AF2109),IF($AF2109&gt;0,100,IF($AF2109&gt;=-50,50,0)),"")</f>
        <v/>
      </c>
      <c r="AR2109" s="0" t="str">
        <f aca="false">IF(ISNUMBER($AG2109),IF($AG2109=1,100,IF($AG2109=0,50,0)),"")</f>
        <v/>
      </c>
      <c r="AS2109" s="0" t="str">
        <f aca="false">IF(ISNUMBER($AH2109),IF($AH2109&lt;0,100,IF($AH2109&lt;=20,50,0)),"")</f>
        <v/>
      </c>
      <c r="AT2109" s="0" t="str">
        <f aca="false">IF(ISNUMBER($AI2109),IF($AI2109&lt;0.95,100,IF($AI2109&lt;=1,50,0)),"")</f>
        <v/>
      </c>
      <c r="AU2109" s="0" t="str">
        <f aca="false">IF(ISNUMBER($AJ2109),IF($AJ2109&lt;30,0,IF($AJ2109&lt;40,50,IF($AJ2109&lt;=90,100,50))),"")</f>
        <v/>
      </c>
      <c r="AV2109" s="0" t="str">
        <f aca="false">IF(ISNUMBER($AK2109),IF($AK2109&gt;-0.2,100,IF($AK2109&gt;=-0.4,50,0)),"")</f>
        <v/>
      </c>
      <c r="AW2109" s="59" t="n">
        <f aca="false">01_指標庫!$H$4*ISNUMBER($F2109)+01_指標庫!$H$5*ISNUMBER($AA2109)+01_指標庫!$H$6*ISNUMBER($G2109)+01_指標庫!$H$7*ISNUMBER($H2109)+01_指標庫!$H$8*ISNUMBER($AF2109)+01_指標庫!$H$9*ISNUMBER($AG2109)+01_指標庫!$H$10*ISNUMBER($AB2109)+01_指標庫!$H$11*ISNUMBER($AC2109)+01_指標庫!$H$12*ISNUMBER($AD2109)+01_指標庫!$H$13*ISNUMBER($AE2109)+01_指標庫!$H$14*ISNUMBER($I2109)+01_指標庫!$H$15*ISNUMBER($AH2109)+01_指標庫!$H$16*ISNUMBER($K2109)+01_指標庫!$H$17*ISNUMBER($AI2109)+01_指標庫!$H$18*ISNUMBER($AJ2109)+01_指標庫!$H$19*ISNUMBER($AK2109)+01_指標庫!$H$20*ISNUMBER($BB2109)+01_指標庫!$H$21*ISNUMBER($BC2109)</f>
        <v>51</v>
      </c>
      <c r="AX2109" s="59" t="n">
        <f aca="false">IF(AW2109=0,50,ROUND((01_指標庫!$H$4*IF(ISNUMBER($F2109),L2109,0)+01_指標庫!$H$5*IF(ISNUMBER($AA2109),AL2109,0)+01_指標庫!$H$6*IF(ISNUMBER($G2109),M2109,0)+01_指標庫!$H$7*IF(ISNUMBER($H2109),N2109,0)+01_指標庫!$H$8*IF(ISNUMBER($AF2109),AQ2109,0)+01_指標庫!$H$9*IF(ISNUMBER($AG2109),AR2109,0)+01_指標庫!$H$10*IF(ISNUMBER($AB2109),AM2109,0)+01_指標庫!$H$11*IF(ISNUMBER($AC2109),AN2109,0)+01_指標庫!$H$12*IF(ISNUMBER($AD2109),AO2109,0)+01_指標庫!$H$13*IF(ISNUMBER($AE2109),AP2109,0)+01_指標庫!$H$14*IF(ISNUMBER($I2109),O2109,0)+01_指標庫!$H$15*IF(ISNUMBER($AH2109),AS2109,0)+01_指標庫!$H$16*IF(ISNUMBER($K2109),P2109,0)+01_指標庫!$H$17*IF(ISNUMBER($AI2109),AT2109,0)+01_指標庫!$H$18*IF(ISNUMBER($AJ2109),AU2109,0)+01_指標庫!$H$19*IF(ISNUMBER($AK2109),AV2109,0)+01_指標庫!$H$20*IF(ISNUMBER($BB2109),BB2109,0)+01_指標庫!$H$21*IF(ISNUMBER($BC2109),BC2109,0))/AW2109,1))</f>
        <v>94.1</v>
      </c>
      <c r="AY2109" s="60"/>
      <c r="AZ2109" s="60"/>
      <c r="BA2109" s="58" t="n">
        <f aca="false">AVERAGE($E2105:$E2109)/AVERAGE($E2100:$E2109)-1</f>
        <v>0.00632271824114783</v>
      </c>
      <c r="BB2109" s="59" t="n">
        <f aca="false">IF(ISNUMBER($BA2109),IF(OR($S2109&lt;=-0.03,$BA2109&lt;-0.003),0,IF(OR($S2109&lt;=-0.02,$BA2109&lt;0.01),50,100)),"")</f>
        <v>50</v>
      </c>
      <c r="BC2109" s="0" t="str">
        <f aca="false">IF(OR(COUNT($AZ2109)=0,COUNT($AZ2108)=0),"",IF(OR($AY2109/$AZ2108-1&lt;=-0.03,$AZ2109/$AZ2108-1&lt;=-0.045,IF(COUNT($AZ2100:$AZ2109)=10,AVERAGE($AZ2105:$AZ2109)/AVERAGE($AZ2100:$AZ2109)-1&lt;-0.01,FALSE())),0,IF(OR($AZ2109/$AZ2108-1&lt;=-0.02,IF(COUNT($AZ2100:$AZ2109)=10,AVERAGE($AZ2105:$AZ2109)/AVERAGE($AZ2100:$AZ2109)-1&lt;0.005,FALSE())),50,100)))</f>
        <v/>
      </c>
    </row>
    <row r="2110" customFormat="false" ht="15" hidden="false" customHeight="true" outlineLevel="0" collapsed="false">
      <c r="A2110" s="47" t="n">
        <v>2106</v>
      </c>
      <c r="B2110" s="48" t="n">
        <v>45614</v>
      </c>
      <c r="C2110" s="47" t="n">
        <v>2024</v>
      </c>
      <c r="D2110" s="49" t="s">
        <v>236</v>
      </c>
      <c r="E2110" s="50" t="n">
        <v>20539.19</v>
      </c>
      <c r="F2110" s="51" t="n">
        <v>0.080072</v>
      </c>
      <c r="G2110" s="51" t="n">
        <v>-0.027371</v>
      </c>
      <c r="H2110" s="52" t="n">
        <v>0.6735</v>
      </c>
      <c r="I2110" s="53" t="n">
        <v>272</v>
      </c>
      <c r="J2110" s="47" t="s">
        <v>235</v>
      </c>
      <c r="K2110" s="54" t="n">
        <v>15.58</v>
      </c>
      <c r="L2110" s="55" t="n">
        <f aca="false">IF(COUNT(F2110)=0,50,IF(F2110&gt;=0,100,IF(F2110&gt;=-0.02,50,0)))</f>
        <v>100</v>
      </c>
      <c r="M2110" s="55" t="n">
        <f aca="false">IF(COUNT(G2110)=0,50,IF(G2110&gt;-0.06,100,IF(G2110&gt;-0.15,50,0)))</f>
        <v>100</v>
      </c>
      <c r="N2110" s="55" t="n">
        <f aca="false">IF(COUNT(H2110)=0,50,IF(H2110&gt;=0.6,100,IF(H2110&gt;=0.4,50,0)))</f>
        <v>100</v>
      </c>
      <c r="O2110" s="55" t="n">
        <f aca="false">IF(COUNT(I2110)=0,50,IF(J2110="proxy_vix",50,IF(I2110&lt;350,100,IF(I2110&lt;=450,50,0))))</f>
        <v>100</v>
      </c>
      <c r="P2110" s="55" t="n">
        <f aca="false">IF(COUNT(K2110)=0,50,IF(K2110&lt;20,100,IF(K2110&lt;=25,50,0)))</f>
        <v>100</v>
      </c>
      <c r="Q2110" s="54"/>
      <c r="R2110" s="47"/>
      <c r="S2110" s="51" t="n">
        <f aca="false">$E2110/$E2109-1</f>
        <v>0.00711283099597759</v>
      </c>
      <c r="T2110" s="56" t="n">
        <f aca="false">$K2110/$K2109-1</f>
        <v>-0.0346964064436184</v>
      </c>
      <c r="V2110" s="57"/>
      <c r="W2110" s="57"/>
      <c r="Y2110" s="1" t="str">
        <f aca="false">IF(AX2110&gt;=70,"EASY",IF(AX2110&gt;40,"UNCERTAIN","HARD"))</f>
        <v>EASY</v>
      </c>
      <c r="AA2110" s="58" t="n">
        <f aca="false">IF($A2110&lt;200,"",AVERAGE($E2061:$E2110)/AVERAGE($E1911:$E2110)-1)</f>
        <v>0.0591060062018483</v>
      </c>
      <c r="AB2110" s="59" t="n">
        <f aca="false">LOOKUP($B2110,07_L1政策步階!$A$4:$A$14,07_L1政策步階!$C$4:$C$14)</f>
        <v>1</v>
      </c>
      <c r="AC2110" s="57"/>
      <c r="AD2110" s="57"/>
      <c r="AE2110" s="57"/>
      <c r="AF2110" s="57"/>
      <c r="AG2110" s="57"/>
      <c r="AH2110" s="57"/>
      <c r="AI2110" s="57"/>
      <c r="AJ2110" s="57"/>
      <c r="AK2110" s="57"/>
      <c r="AL2110" s="59" t="n">
        <f aca="false">IF(ISNUMBER($AA2110),IF($AA2110&gt;=0.005,100,IF($AA2110&gt;=-0.015,50,0)),"")</f>
        <v>100</v>
      </c>
      <c r="AM2110" s="59" t="n">
        <f aca="false">IF(ISNUMBER($AB2110),IF($AB2110=1,100,IF($AB2110=0,50,0)),"")</f>
        <v>100</v>
      </c>
      <c r="AN2110" s="0" t="str">
        <f aca="false">IF(ISNUMBER($AC2110),IF($AC2110&gt;=0.001,100,IF($AC2110&gt;=-0.003,50,0)),"")</f>
        <v/>
      </c>
      <c r="AO2110" s="0" t="str">
        <f aca="false">IF(ISNUMBER($AD2110),IF($AD2110&gt;=0.04,100,IF($AD2110&gt;=0,50,0)),"")</f>
        <v/>
      </c>
      <c r="AP2110" s="0" t="str">
        <f aca="false">IF(ISNUMBER($AE2110),IF($AE2110&gt;=25,100,IF($AE2110&gt;=-75,50,0)),"")</f>
        <v/>
      </c>
      <c r="AQ2110" s="0" t="str">
        <f aca="false">IF(ISNUMBER($AF2110),IF($AF2110&gt;0,100,IF($AF2110&gt;=-50,50,0)),"")</f>
        <v/>
      </c>
      <c r="AR2110" s="0" t="str">
        <f aca="false">IF(ISNUMBER($AG2110),IF($AG2110=1,100,IF($AG2110=0,50,0)),"")</f>
        <v/>
      </c>
      <c r="AS2110" s="0" t="str">
        <f aca="false">IF(ISNUMBER($AH2110),IF($AH2110&lt;0,100,IF($AH2110&lt;=20,50,0)),"")</f>
        <v/>
      </c>
      <c r="AT2110" s="0" t="str">
        <f aca="false">IF(ISNUMBER($AI2110),IF($AI2110&lt;0.95,100,IF($AI2110&lt;=1,50,0)),"")</f>
        <v/>
      </c>
      <c r="AU2110" s="0" t="str">
        <f aca="false">IF(ISNUMBER($AJ2110),IF($AJ2110&lt;30,0,IF($AJ2110&lt;40,50,IF($AJ2110&lt;=90,100,50))),"")</f>
        <v/>
      </c>
      <c r="AV2110" s="0" t="str">
        <f aca="false">IF(ISNUMBER($AK2110),IF($AK2110&gt;-0.2,100,IF($AK2110&gt;=-0.4,50,0)),"")</f>
        <v/>
      </c>
      <c r="AW2110" s="59" t="n">
        <f aca="false">01_指標庫!$H$4*ISNUMBER($F2110)+01_指標庫!$H$5*ISNUMBER($AA2110)+01_指標庫!$H$6*ISNUMBER($G2110)+01_指標庫!$H$7*ISNUMBER($H2110)+01_指標庫!$H$8*ISNUMBER($AF2110)+01_指標庫!$H$9*ISNUMBER($AG2110)+01_指標庫!$H$10*ISNUMBER($AB2110)+01_指標庫!$H$11*ISNUMBER($AC2110)+01_指標庫!$H$12*ISNUMBER($AD2110)+01_指標庫!$H$13*ISNUMBER($AE2110)+01_指標庫!$H$14*ISNUMBER($I2110)+01_指標庫!$H$15*ISNUMBER($AH2110)+01_指標庫!$H$16*ISNUMBER($K2110)+01_指標庫!$H$17*ISNUMBER($AI2110)+01_指標庫!$H$18*ISNUMBER($AJ2110)+01_指標庫!$H$19*ISNUMBER($AK2110)+01_指標庫!$H$20*ISNUMBER($BB2110)+01_指標庫!$H$21*ISNUMBER($BC2110)</f>
        <v>51</v>
      </c>
      <c r="AX2110" s="59" t="n">
        <f aca="false">IF(AW2110=0,50,ROUND((01_指標庫!$H$4*IF(ISNUMBER($F2110),L2110,0)+01_指標庫!$H$5*IF(ISNUMBER($AA2110),AL2110,0)+01_指標庫!$H$6*IF(ISNUMBER($G2110),M2110,0)+01_指標庫!$H$7*IF(ISNUMBER($H2110),N2110,0)+01_指標庫!$H$8*IF(ISNUMBER($AF2110),AQ2110,0)+01_指標庫!$H$9*IF(ISNUMBER($AG2110),AR2110,0)+01_指標庫!$H$10*IF(ISNUMBER($AB2110),AM2110,0)+01_指標庫!$H$11*IF(ISNUMBER($AC2110),AN2110,0)+01_指標庫!$H$12*IF(ISNUMBER($AD2110),AO2110,0)+01_指標庫!$H$13*IF(ISNUMBER($AE2110),AP2110,0)+01_指標庫!$H$14*IF(ISNUMBER($I2110),O2110,0)+01_指標庫!$H$15*IF(ISNUMBER($AH2110),AS2110,0)+01_指標庫!$H$16*IF(ISNUMBER($K2110),P2110,0)+01_指標庫!$H$17*IF(ISNUMBER($AI2110),AT2110,0)+01_指標庫!$H$18*IF(ISNUMBER($AJ2110),AU2110,0)+01_指標庫!$H$19*IF(ISNUMBER($AK2110),AV2110,0)+01_指標庫!$H$20*IF(ISNUMBER($BB2110),BB2110,0)+01_指標庫!$H$21*IF(ISNUMBER($BC2110),BC2110,0))/AW2110,1))</f>
        <v>94.1</v>
      </c>
      <c r="AY2110" s="60"/>
      <c r="AZ2110" s="60"/>
      <c r="BA2110" s="58" t="n">
        <f aca="false">AVERAGE($E2106:$E2110)/AVERAGE($E2101:$E2110)-1</f>
        <v>-0.00190708195814238</v>
      </c>
      <c r="BB2110" s="59" t="n">
        <f aca="false">IF(ISNUMBER($BA2110),IF(OR($S2110&lt;=-0.03,$BA2110&lt;-0.003),0,IF(OR($S2110&lt;=-0.02,$BA2110&lt;0.01),50,100)),"")</f>
        <v>50</v>
      </c>
      <c r="BC2110" s="0" t="str">
        <f aca="false">IF(OR(COUNT($AZ2110)=0,COUNT($AZ2109)=0),"",IF(OR($AY2110/$AZ2109-1&lt;=-0.03,$AZ2110/$AZ2109-1&lt;=-0.045,IF(COUNT($AZ2101:$AZ2110)=10,AVERAGE($AZ2106:$AZ2110)/AVERAGE($AZ2101:$AZ2110)-1&lt;-0.01,FALSE())),0,IF(OR($AZ2110/$AZ2109-1&lt;=-0.02,IF(COUNT($AZ2101:$AZ2110)=10,AVERAGE($AZ2106:$AZ2110)/AVERAGE($AZ2101:$AZ2110)-1&lt;0.005,FALSE())),50,100)))</f>
        <v/>
      </c>
    </row>
    <row r="2111" customFormat="false" ht="15" hidden="false" customHeight="true" outlineLevel="0" collapsed="false">
      <c r="A2111" s="47" t="n">
        <v>2107</v>
      </c>
      <c r="B2111" s="48" t="n">
        <v>45615</v>
      </c>
      <c r="C2111" s="47" t="n">
        <v>2024</v>
      </c>
      <c r="D2111" s="49" t="s">
        <v>237</v>
      </c>
      <c r="E2111" s="50" t="n">
        <v>20684.59</v>
      </c>
      <c r="F2111" s="51" t="n">
        <v>0.086841</v>
      </c>
      <c r="G2111" s="51" t="n">
        <v>-0.020485</v>
      </c>
      <c r="H2111" s="52" t="n">
        <v>0.6531</v>
      </c>
      <c r="I2111" s="53" t="n">
        <v>269</v>
      </c>
      <c r="J2111" s="47" t="s">
        <v>235</v>
      </c>
      <c r="K2111" s="54" t="n">
        <v>16.35</v>
      </c>
      <c r="L2111" s="55" t="n">
        <f aca="false">IF(COUNT(F2111)=0,50,IF(F2111&gt;=0,100,IF(F2111&gt;=-0.02,50,0)))</f>
        <v>100</v>
      </c>
      <c r="M2111" s="55" t="n">
        <f aca="false">IF(COUNT(G2111)=0,50,IF(G2111&gt;-0.06,100,IF(G2111&gt;-0.15,50,0)))</f>
        <v>100</v>
      </c>
      <c r="N2111" s="55" t="n">
        <f aca="false">IF(COUNT(H2111)=0,50,IF(H2111&gt;=0.6,100,IF(H2111&gt;=0.4,50,0)))</f>
        <v>100</v>
      </c>
      <c r="O2111" s="55" t="n">
        <f aca="false">IF(COUNT(I2111)=0,50,IF(J2111="proxy_vix",50,IF(I2111&lt;350,100,IF(I2111&lt;=450,50,0))))</f>
        <v>100</v>
      </c>
      <c r="P2111" s="55" t="n">
        <f aca="false">IF(COUNT(K2111)=0,50,IF(K2111&lt;20,100,IF(K2111&lt;=25,50,0)))</f>
        <v>100</v>
      </c>
      <c r="Q2111" s="54"/>
      <c r="R2111" s="47"/>
      <c r="S2111" s="51" t="n">
        <f aca="false">$E2111/$E2110-1</f>
        <v>0.00707914966461676</v>
      </c>
      <c r="T2111" s="56" t="n">
        <f aca="false">$K2111/$K2110-1</f>
        <v>0.0494223363286266</v>
      </c>
      <c r="V2111" s="57"/>
      <c r="W2111" s="57"/>
      <c r="Y2111" s="1" t="str">
        <f aca="false">IF(AX2111&gt;=70,"EASY",IF(AX2111&gt;40,"UNCERTAIN","HARD"))</f>
        <v>EASY</v>
      </c>
      <c r="AA2111" s="58" t="n">
        <f aca="false">IF($A2111&lt;200,"",AVERAGE($E2062:$E2111)/AVERAGE($E1912:$E2111)-1)</f>
        <v>0.0602011974153947</v>
      </c>
      <c r="AB2111" s="59" t="n">
        <f aca="false">LOOKUP($B2111,07_L1政策步階!$A$4:$A$14,07_L1政策步階!$C$4:$C$14)</f>
        <v>1</v>
      </c>
      <c r="AC2111" s="57"/>
      <c r="AD2111" s="57"/>
      <c r="AE2111" s="57"/>
      <c r="AF2111" s="57"/>
      <c r="AG2111" s="57"/>
      <c r="AH2111" s="57"/>
      <c r="AI2111" s="57"/>
      <c r="AJ2111" s="57"/>
      <c r="AK2111" s="57"/>
      <c r="AL2111" s="59" t="n">
        <f aca="false">IF(ISNUMBER($AA2111),IF($AA2111&gt;=0.005,100,IF($AA2111&gt;=-0.015,50,0)),"")</f>
        <v>100</v>
      </c>
      <c r="AM2111" s="59" t="n">
        <f aca="false">IF(ISNUMBER($AB2111),IF($AB2111=1,100,IF($AB2111=0,50,0)),"")</f>
        <v>100</v>
      </c>
      <c r="AN2111" s="0" t="str">
        <f aca="false">IF(ISNUMBER($AC2111),IF($AC2111&gt;=0.001,100,IF($AC2111&gt;=-0.003,50,0)),"")</f>
        <v/>
      </c>
      <c r="AO2111" s="0" t="str">
        <f aca="false">IF(ISNUMBER($AD2111),IF($AD2111&gt;=0.04,100,IF($AD2111&gt;=0,50,0)),"")</f>
        <v/>
      </c>
      <c r="AP2111" s="0" t="str">
        <f aca="false">IF(ISNUMBER($AE2111),IF($AE2111&gt;=25,100,IF($AE2111&gt;=-75,50,0)),"")</f>
        <v/>
      </c>
      <c r="AQ2111" s="0" t="str">
        <f aca="false">IF(ISNUMBER($AF2111),IF($AF2111&gt;0,100,IF($AF2111&gt;=-50,50,0)),"")</f>
        <v/>
      </c>
      <c r="AR2111" s="0" t="str">
        <f aca="false">IF(ISNUMBER($AG2111),IF($AG2111=1,100,IF($AG2111=0,50,0)),"")</f>
        <v/>
      </c>
      <c r="AS2111" s="0" t="str">
        <f aca="false">IF(ISNUMBER($AH2111),IF($AH2111&lt;0,100,IF($AH2111&lt;=20,50,0)),"")</f>
        <v/>
      </c>
      <c r="AT2111" s="0" t="str">
        <f aca="false">IF(ISNUMBER($AI2111),IF($AI2111&lt;0.95,100,IF($AI2111&lt;=1,50,0)),"")</f>
        <v/>
      </c>
      <c r="AU2111" s="0" t="str">
        <f aca="false">IF(ISNUMBER($AJ2111),IF($AJ2111&lt;30,0,IF($AJ2111&lt;40,50,IF($AJ2111&lt;=90,100,50))),"")</f>
        <v/>
      </c>
      <c r="AV2111" s="0" t="str">
        <f aca="false">IF(ISNUMBER($AK2111),IF($AK2111&gt;-0.2,100,IF($AK2111&gt;=-0.4,50,0)),"")</f>
        <v/>
      </c>
      <c r="AW2111" s="59" t="n">
        <f aca="false">01_指標庫!$H$4*ISNUMBER($F2111)+01_指標庫!$H$5*ISNUMBER($AA2111)+01_指標庫!$H$6*ISNUMBER($G2111)+01_指標庫!$H$7*ISNUMBER($H2111)+01_指標庫!$H$8*ISNUMBER($AF2111)+01_指標庫!$H$9*ISNUMBER($AG2111)+01_指標庫!$H$10*ISNUMBER($AB2111)+01_指標庫!$H$11*ISNUMBER($AC2111)+01_指標庫!$H$12*ISNUMBER($AD2111)+01_指標庫!$H$13*ISNUMBER($AE2111)+01_指標庫!$H$14*ISNUMBER($I2111)+01_指標庫!$H$15*ISNUMBER($AH2111)+01_指標庫!$H$16*ISNUMBER($K2111)+01_指標庫!$H$17*ISNUMBER($AI2111)+01_指標庫!$H$18*ISNUMBER($AJ2111)+01_指標庫!$H$19*ISNUMBER($AK2111)+01_指標庫!$H$20*ISNUMBER($BB2111)+01_指標庫!$H$21*ISNUMBER($BC2111)</f>
        <v>51</v>
      </c>
      <c r="AX2111" s="59" t="n">
        <f aca="false">IF(AW2111=0,50,ROUND((01_指標庫!$H$4*IF(ISNUMBER($F2111),L2111,0)+01_指標庫!$H$5*IF(ISNUMBER($AA2111),AL2111,0)+01_指標庫!$H$6*IF(ISNUMBER($G2111),M2111,0)+01_指標庫!$H$7*IF(ISNUMBER($H2111),N2111,0)+01_指標庫!$H$8*IF(ISNUMBER($AF2111),AQ2111,0)+01_指標庫!$H$9*IF(ISNUMBER($AG2111),AR2111,0)+01_指標庫!$H$10*IF(ISNUMBER($AB2111),AM2111,0)+01_指標庫!$H$11*IF(ISNUMBER($AC2111),AN2111,0)+01_指標庫!$H$12*IF(ISNUMBER($AD2111),AO2111,0)+01_指標庫!$H$13*IF(ISNUMBER($AE2111),AP2111,0)+01_指標庫!$H$14*IF(ISNUMBER($I2111),O2111,0)+01_指標庫!$H$15*IF(ISNUMBER($AH2111),AS2111,0)+01_指標庫!$H$16*IF(ISNUMBER($K2111),P2111,0)+01_指標庫!$H$17*IF(ISNUMBER($AI2111),AT2111,0)+01_指標庫!$H$18*IF(ISNUMBER($AJ2111),AU2111,0)+01_指標庫!$H$19*IF(ISNUMBER($AK2111),AV2111,0)+01_指標庫!$H$20*IF(ISNUMBER($BB2111),BB2111,0)+01_指標庫!$H$21*IF(ISNUMBER($BC2111),BC2111,0))/AW2111,1))</f>
        <v>88.2</v>
      </c>
      <c r="AY2111" s="60"/>
      <c r="AZ2111" s="60"/>
      <c r="BA2111" s="58" t="n">
        <f aca="false">AVERAGE($E2107:$E2111)/AVERAGE($E2102:$E2111)-1</f>
        <v>-0.00779348454114026</v>
      </c>
      <c r="BB2111" s="59" t="n">
        <f aca="false">IF(ISNUMBER($BA2111),IF(OR($S2111&lt;=-0.03,$BA2111&lt;-0.003),0,IF(OR($S2111&lt;=-0.02,$BA2111&lt;0.01),50,100)),"")</f>
        <v>0</v>
      </c>
      <c r="BC2111" s="0" t="str">
        <f aca="false">IF(OR(COUNT($AZ2111)=0,COUNT($AZ2110)=0),"",IF(OR($AY2111/$AZ2110-1&lt;=-0.03,$AZ2111/$AZ2110-1&lt;=-0.045,IF(COUNT($AZ2102:$AZ2111)=10,AVERAGE($AZ2107:$AZ2111)/AVERAGE($AZ2102:$AZ2111)-1&lt;-0.01,FALSE())),0,IF(OR($AZ2111/$AZ2110-1&lt;=-0.02,IF(COUNT($AZ2102:$AZ2111)=10,AVERAGE($AZ2107:$AZ2111)/AVERAGE($AZ2102:$AZ2111)-1&lt;0.005,FALSE())),50,100)))</f>
        <v/>
      </c>
    </row>
    <row r="2112" customFormat="false" ht="15" hidden="false" customHeight="true" outlineLevel="0" collapsed="false">
      <c r="A2112" s="47" t="n">
        <v>2108</v>
      </c>
      <c r="B2112" s="48" t="n">
        <v>45616</v>
      </c>
      <c r="C2112" s="47" t="n">
        <v>2024</v>
      </c>
      <c r="D2112" s="49" t="s">
        <v>238</v>
      </c>
      <c r="E2112" s="50" t="n">
        <v>20667.1</v>
      </c>
      <c r="F2112" s="51" t="n">
        <v>0.08504</v>
      </c>
      <c r="G2112" s="51" t="n">
        <v>-0.021313</v>
      </c>
      <c r="H2112" s="52" t="n">
        <v>0.6531</v>
      </c>
      <c r="I2112" s="53" t="n">
        <v>267</v>
      </c>
      <c r="J2112" s="47" t="s">
        <v>235</v>
      </c>
      <c r="K2112" s="54" t="n">
        <v>17.16</v>
      </c>
      <c r="L2112" s="55" t="n">
        <f aca="false">IF(COUNT(F2112)=0,50,IF(F2112&gt;=0,100,IF(F2112&gt;=-0.02,50,0)))</f>
        <v>100</v>
      </c>
      <c r="M2112" s="55" t="n">
        <f aca="false">IF(COUNT(G2112)=0,50,IF(G2112&gt;-0.06,100,IF(G2112&gt;-0.15,50,0)))</f>
        <v>100</v>
      </c>
      <c r="N2112" s="55" t="n">
        <f aca="false">IF(COUNT(H2112)=0,50,IF(H2112&gt;=0.6,100,IF(H2112&gt;=0.4,50,0)))</f>
        <v>100</v>
      </c>
      <c r="O2112" s="55" t="n">
        <f aca="false">IF(COUNT(I2112)=0,50,IF(J2112="proxy_vix",50,IF(I2112&lt;350,100,IF(I2112&lt;=450,50,0))))</f>
        <v>100</v>
      </c>
      <c r="P2112" s="55" t="n">
        <f aca="false">IF(COUNT(K2112)=0,50,IF(K2112&lt;20,100,IF(K2112&lt;=25,50,0)))</f>
        <v>100</v>
      </c>
      <c r="Q2112" s="54"/>
      <c r="R2112" s="47"/>
      <c r="S2112" s="51" t="n">
        <f aca="false">$E2112/$E2111-1</f>
        <v>-0.000845557006447839</v>
      </c>
      <c r="T2112" s="56" t="n">
        <f aca="false">$K2112/$K2111-1</f>
        <v>0.0495412844036696</v>
      </c>
      <c r="V2112" s="57"/>
      <c r="W2112" s="57"/>
      <c r="Y2112" s="1" t="str">
        <f aca="false">IF(AX2112&gt;=70,"EASY",IF(AX2112&gt;40,"UNCERTAIN","HARD"))</f>
        <v>EASY</v>
      </c>
      <c r="AA2112" s="58" t="n">
        <f aca="false">IF($A2112&lt;200,"",AVERAGE($E2063:$E2112)/AVERAGE($E1913:$E2112)-1)</f>
        <v>0.0608413255287226</v>
      </c>
      <c r="AB2112" s="59" t="n">
        <f aca="false">LOOKUP($B2112,07_L1政策步階!$A$4:$A$14,07_L1政策步階!$C$4:$C$14)</f>
        <v>1</v>
      </c>
      <c r="AC2112" s="57"/>
      <c r="AD2112" s="57"/>
      <c r="AE2112" s="57"/>
      <c r="AF2112" s="57"/>
      <c r="AG2112" s="57"/>
      <c r="AH2112" s="57"/>
      <c r="AI2112" s="57"/>
      <c r="AJ2112" s="57"/>
      <c r="AK2112" s="57"/>
      <c r="AL2112" s="59" t="n">
        <f aca="false">IF(ISNUMBER($AA2112),IF($AA2112&gt;=0.005,100,IF($AA2112&gt;=-0.015,50,0)),"")</f>
        <v>100</v>
      </c>
      <c r="AM2112" s="59" t="n">
        <f aca="false">IF(ISNUMBER($AB2112),IF($AB2112=1,100,IF($AB2112=0,50,0)),"")</f>
        <v>100</v>
      </c>
      <c r="AN2112" s="0" t="str">
        <f aca="false">IF(ISNUMBER($AC2112),IF($AC2112&gt;=0.001,100,IF($AC2112&gt;=-0.003,50,0)),"")</f>
        <v/>
      </c>
      <c r="AO2112" s="0" t="str">
        <f aca="false">IF(ISNUMBER($AD2112),IF($AD2112&gt;=0.04,100,IF($AD2112&gt;=0,50,0)),"")</f>
        <v/>
      </c>
      <c r="AP2112" s="0" t="str">
        <f aca="false">IF(ISNUMBER($AE2112),IF($AE2112&gt;=25,100,IF($AE2112&gt;=-75,50,0)),"")</f>
        <v/>
      </c>
      <c r="AQ2112" s="0" t="str">
        <f aca="false">IF(ISNUMBER($AF2112),IF($AF2112&gt;0,100,IF($AF2112&gt;=-50,50,0)),"")</f>
        <v/>
      </c>
      <c r="AR2112" s="0" t="str">
        <f aca="false">IF(ISNUMBER($AG2112),IF($AG2112=1,100,IF($AG2112=0,50,0)),"")</f>
        <v/>
      </c>
      <c r="AS2112" s="0" t="str">
        <f aca="false">IF(ISNUMBER($AH2112),IF($AH2112&lt;0,100,IF($AH2112&lt;=20,50,0)),"")</f>
        <v/>
      </c>
      <c r="AT2112" s="0" t="str">
        <f aca="false">IF(ISNUMBER($AI2112),IF($AI2112&lt;0.95,100,IF($AI2112&lt;=1,50,0)),"")</f>
        <v/>
      </c>
      <c r="AU2112" s="0" t="str">
        <f aca="false">IF(ISNUMBER($AJ2112),IF($AJ2112&lt;30,0,IF($AJ2112&lt;40,50,IF($AJ2112&lt;=90,100,50))),"")</f>
        <v/>
      </c>
      <c r="AV2112" s="0" t="str">
        <f aca="false">IF(ISNUMBER($AK2112),IF($AK2112&gt;-0.2,100,IF($AK2112&gt;=-0.4,50,0)),"")</f>
        <v/>
      </c>
      <c r="AW2112" s="59" t="n">
        <f aca="false">01_指標庫!$H$4*ISNUMBER($F2112)+01_指標庫!$H$5*ISNUMBER($AA2112)+01_指標庫!$H$6*ISNUMBER($G2112)+01_指標庫!$H$7*ISNUMBER($H2112)+01_指標庫!$H$8*ISNUMBER($AF2112)+01_指標庫!$H$9*ISNUMBER($AG2112)+01_指標庫!$H$10*ISNUMBER($AB2112)+01_指標庫!$H$11*ISNUMBER($AC2112)+01_指標庫!$H$12*ISNUMBER($AD2112)+01_指標庫!$H$13*ISNUMBER($AE2112)+01_指標庫!$H$14*ISNUMBER($I2112)+01_指標庫!$H$15*ISNUMBER($AH2112)+01_指標庫!$H$16*ISNUMBER($K2112)+01_指標庫!$H$17*ISNUMBER($AI2112)+01_指標庫!$H$18*ISNUMBER($AJ2112)+01_指標庫!$H$19*ISNUMBER($AK2112)+01_指標庫!$H$20*ISNUMBER($BB2112)+01_指標庫!$H$21*ISNUMBER($BC2112)</f>
        <v>51</v>
      </c>
      <c r="AX2112" s="59" t="n">
        <f aca="false">IF(AW2112=0,50,ROUND((01_指標庫!$H$4*IF(ISNUMBER($F2112),L2112,0)+01_指標庫!$H$5*IF(ISNUMBER($AA2112),AL2112,0)+01_指標庫!$H$6*IF(ISNUMBER($G2112),M2112,0)+01_指標庫!$H$7*IF(ISNUMBER($H2112),N2112,0)+01_指標庫!$H$8*IF(ISNUMBER($AF2112),AQ2112,0)+01_指標庫!$H$9*IF(ISNUMBER($AG2112),AR2112,0)+01_指標庫!$H$10*IF(ISNUMBER($AB2112),AM2112,0)+01_指標庫!$H$11*IF(ISNUMBER($AC2112),AN2112,0)+01_指標庫!$H$12*IF(ISNUMBER($AD2112),AO2112,0)+01_指標庫!$H$13*IF(ISNUMBER($AE2112),AP2112,0)+01_指標庫!$H$14*IF(ISNUMBER($I2112),O2112,0)+01_指標庫!$H$15*IF(ISNUMBER($AH2112),AS2112,0)+01_指標庫!$H$16*IF(ISNUMBER($K2112),P2112,0)+01_指標庫!$H$17*IF(ISNUMBER($AI2112),AT2112,0)+01_指標庫!$H$18*IF(ISNUMBER($AJ2112),AU2112,0)+01_指標庫!$H$19*IF(ISNUMBER($AK2112),AV2112,0)+01_指標庫!$H$20*IF(ISNUMBER($BB2112),BB2112,0)+01_指標庫!$H$21*IF(ISNUMBER($BC2112),BC2112,0))/AW2112,1))</f>
        <v>88.2</v>
      </c>
      <c r="AY2112" s="60"/>
      <c r="AZ2112" s="60"/>
      <c r="BA2112" s="58" t="n">
        <f aca="false">AVERAGE($E2108:$E2112)/AVERAGE($E2103:$E2112)-1</f>
        <v>-0.0107883954272094</v>
      </c>
      <c r="BB2112" s="59" t="n">
        <f aca="false">IF(ISNUMBER($BA2112),IF(OR($S2112&lt;=-0.03,$BA2112&lt;-0.003),0,IF(OR($S2112&lt;=-0.02,$BA2112&lt;0.01),50,100)),"")</f>
        <v>0</v>
      </c>
      <c r="BC2112" s="0" t="str">
        <f aca="false">IF(OR(COUNT($AZ2112)=0,COUNT($AZ2111)=0),"",IF(OR($AY2112/$AZ2111-1&lt;=-0.03,$AZ2112/$AZ2111-1&lt;=-0.045,IF(COUNT($AZ2103:$AZ2112)=10,AVERAGE($AZ2108:$AZ2112)/AVERAGE($AZ2103:$AZ2112)-1&lt;-0.01,FALSE())),0,IF(OR($AZ2112/$AZ2111-1&lt;=-0.02,IF(COUNT($AZ2103:$AZ2112)=10,AVERAGE($AZ2108:$AZ2112)/AVERAGE($AZ2103:$AZ2112)-1&lt;0.005,FALSE())),50,100)))</f>
        <v/>
      </c>
    </row>
    <row r="2113" customFormat="false" ht="15" hidden="false" customHeight="true" outlineLevel="0" collapsed="false">
      <c r="A2113" s="47" t="n">
        <v>2109</v>
      </c>
      <c r="B2113" s="48" t="n">
        <v>45617</v>
      </c>
      <c r="C2113" s="47" t="n">
        <v>2024</v>
      </c>
      <c r="D2113" s="49" t="s">
        <v>239</v>
      </c>
      <c r="E2113" s="50" t="n">
        <v>20740.78</v>
      </c>
      <c r="F2113" s="51" t="n">
        <v>0.088055</v>
      </c>
      <c r="G2113" s="51" t="n">
        <v>-0.017824</v>
      </c>
      <c r="H2113" s="52" t="n">
        <v>0.6735</v>
      </c>
      <c r="I2113" s="53" t="n">
        <v>261</v>
      </c>
      <c r="J2113" s="47" t="s">
        <v>235</v>
      </c>
      <c r="K2113" s="54" t="n">
        <v>16.87</v>
      </c>
      <c r="L2113" s="55" t="n">
        <f aca="false">IF(COUNT(F2113)=0,50,IF(F2113&gt;=0,100,IF(F2113&gt;=-0.02,50,0)))</f>
        <v>100</v>
      </c>
      <c r="M2113" s="55" t="n">
        <f aca="false">IF(COUNT(G2113)=0,50,IF(G2113&gt;-0.06,100,IF(G2113&gt;-0.15,50,0)))</f>
        <v>100</v>
      </c>
      <c r="N2113" s="55" t="n">
        <f aca="false">IF(COUNT(H2113)=0,50,IF(H2113&gt;=0.6,100,IF(H2113&gt;=0.4,50,0)))</f>
        <v>100</v>
      </c>
      <c r="O2113" s="55" t="n">
        <f aca="false">IF(COUNT(I2113)=0,50,IF(J2113="proxy_vix",50,IF(I2113&lt;350,100,IF(I2113&lt;=450,50,0))))</f>
        <v>100</v>
      </c>
      <c r="P2113" s="55" t="n">
        <f aca="false">IF(COUNT(K2113)=0,50,IF(K2113&lt;20,100,IF(K2113&lt;=25,50,0)))</f>
        <v>100</v>
      </c>
      <c r="Q2113" s="54"/>
      <c r="R2113" s="47"/>
      <c r="S2113" s="51" t="n">
        <f aca="false">$E2113/$E2112-1</f>
        <v>0.00356508653850818</v>
      </c>
      <c r="T2113" s="56" t="n">
        <f aca="false">$K2113/$K2112-1</f>
        <v>-0.0168997668997668</v>
      </c>
      <c r="V2113" s="57"/>
      <c r="W2113" s="57"/>
      <c r="Y2113" s="1" t="str">
        <f aca="false">IF(AX2113&gt;=70,"EASY",IF(AX2113&gt;40,"UNCERTAIN","HARD"))</f>
        <v>EASY</v>
      </c>
      <c r="AA2113" s="58" t="n">
        <f aca="false">IF($A2113&lt;200,"",AVERAGE($E2064:$E2113)/AVERAGE($E1914:$E2113)-1)</f>
        <v>0.0613930640219142</v>
      </c>
      <c r="AB2113" s="59" t="n">
        <f aca="false">LOOKUP($B2113,07_L1政策步階!$A$4:$A$14,07_L1政策步階!$C$4:$C$14)</f>
        <v>1</v>
      </c>
      <c r="AC2113" s="57"/>
      <c r="AD2113" s="57"/>
      <c r="AE2113" s="57"/>
      <c r="AF2113" s="57"/>
      <c r="AG2113" s="57"/>
      <c r="AH2113" s="57"/>
      <c r="AI2113" s="57"/>
      <c r="AJ2113" s="57"/>
      <c r="AK2113" s="57"/>
      <c r="AL2113" s="59" t="n">
        <f aca="false">IF(ISNUMBER($AA2113),IF($AA2113&gt;=0.005,100,IF($AA2113&gt;=-0.015,50,0)),"")</f>
        <v>100</v>
      </c>
      <c r="AM2113" s="59" t="n">
        <f aca="false">IF(ISNUMBER($AB2113),IF($AB2113=1,100,IF($AB2113=0,50,0)),"")</f>
        <v>100</v>
      </c>
      <c r="AN2113" s="0" t="str">
        <f aca="false">IF(ISNUMBER($AC2113),IF($AC2113&gt;=0.001,100,IF($AC2113&gt;=-0.003,50,0)),"")</f>
        <v/>
      </c>
      <c r="AO2113" s="0" t="str">
        <f aca="false">IF(ISNUMBER($AD2113),IF($AD2113&gt;=0.04,100,IF($AD2113&gt;=0,50,0)),"")</f>
        <v/>
      </c>
      <c r="AP2113" s="0" t="str">
        <f aca="false">IF(ISNUMBER($AE2113),IF($AE2113&gt;=25,100,IF($AE2113&gt;=-75,50,0)),"")</f>
        <v/>
      </c>
      <c r="AQ2113" s="0" t="str">
        <f aca="false">IF(ISNUMBER($AF2113),IF($AF2113&gt;0,100,IF($AF2113&gt;=-50,50,0)),"")</f>
        <v/>
      </c>
      <c r="AR2113" s="0" t="str">
        <f aca="false">IF(ISNUMBER($AG2113),IF($AG2113=1,100,IF($AG2113=0,50,0)),"")</f>
        <v/>
      </c>
      <c r="AS2113" s="0" t="str">
        <f aca="false">IF(ISNUMBER($AH2113),IF($AH2113&lt;0,100,IF($AH2113&lt;=20,50,0)),"")</f>
        <v/>
      </c>
      <c r="AT2113" s="0" t="str">
        <f aca="false">IF(ISNUMBER($AI2113),IF($AI2113&lt;0.95,100,IF($AI2113&lt;=1,50,0)),"")</f>
        <v/>
      </c>
      <c r="AU2113" s="0" t="str">
        <f aca="false">IF(ISNUMBER($AJ2113),IF($AJ2113&lt;30,0,IF($AJ2113&lt;40,50,IF($AJ2113&lt;=90,100,50))),"")</f>
        <v/>
      </c>
      <c r="AV2113" s="0" t="str">
        <f aca="false">IF(ISNUMBER($AK2113),IF($AK2113&gt;-0.2,100,IF($AK2113&gt;=-0.4,50,0)),"")</f>
        <v/>
      </c>
      <c r="AW2113" s="59" t="n">
        <f aca="false">01_指標庫!$H$4*ISNUMBER($F2113)+01_指標庫!$H$5*ISNUMBER($AA2113)+01_指標庫!$H$6*ISNUMBER($G2113)+01_指標庫!$H$7*ISNUMBER($H2113)+01_指標庫!$H$8*ISNUMBER($AF2113)+01_指標庫!$H$9*ISNUMBER($AG2113)+01_指標庫!$H$10*ISNUMBER($AB2113)+01_指標庫!$H$11*ISNUMBER($AC2113)+01_指標庫!$H$12*ISNUMBER($AD2113)+01_指標庫!$H$13*ISNUMBER($AE2113)+01_指標庫!$H$14*ISNUMBER($I2113)+01_指標庫!$H$15*ISNUMBER($AH2113)+01_指標庫!$H$16*ISNUMBER($K2113)+01_指標庫!$H$17*ISNUMBER($AI2113)+01_指標庫!$H$18*ISNUMBER($AJ2113)+01_指標庫!$H$19*ISNUMBER($AK2113)+01_指標庫!$H$20*ISNUMBER($BB2113)+01_指標庫!$H$21*ISNUMBER($BC2113)</f>
        <v>51</v>
      </c>
      <c r="AX2113" s="59" t="n">
        <f aca="false">IF(AW2113=0,50,ROUND((01_指標庫!$H$4*IF(ISNUMBER($F2113),L2113,0)+01_指標庫!$H$5*IF(ISNUMBER($AA2113),AL2113,0)+01_指標庫!$H$6*IF(ISNUMBER($G2113),M2113,0)+01_指標庫!$H$7*IF(ISNUMBER($H2113),N2113,0)+01_指標庫!$H$8*IF(ISNUMBER($AF2113),AQ2113,0)+01_指標庫!$H$9*IF(ISNUMBER($AG2113),AR2113,0)+01_指標庫!$H$10*IF(ISNUMBER($AB2113),AM2113,0)+01_指標庫!$H$11*IF(ISNUMBER($AC2113),AN2113,0)+01_指標庫!$H$12*IF(ISNUMBER($AD2113),AO2113,0)+01_指標庫!$H$13*IF(ISNUMBER($AE2113),AP2113,0)+01_指標庫!$H$14*IF(ISNUMBER($I2113),O2113,0)+01_指標庫!$H$15*IF(ISNUMBER($AH2113),AS2113,0)+01_指標庫!$H$16*IF(ISNUMBER($K2113),P2113,0)+01_指標庫!$H$17*IF(ISNUMBER($AI2113),AT2113,0)+01_指標庫!$H$18*IF(ISNUMBER($AJ2113),AU2113,0)+01_指標庫!$H$19*IF(ISNUMBER($AK2113),AV2113,0)+01_指標庫!$H$20*IF(ISNUMBER($BB2113),BB2113,0)+01_指標庫!$H$21*IF(ISNUMBER($BC2113),BC2113,0))/AW2113,1))</f>
        <v>88.2</v>
      </c>
      <c r="AY2113" s="60"/>
      <c r="AZ2113" s="60"/>
      <c r="BA2113" s="58" t="n">
        <f aca="false">AVERAGE($E2109:$E2113)/AVERAGE($E2104:$E2113)-1</f>
        <v>-0.0105717473317815</v>
      </c>
      <c r="BB2113" s="59" t="n">
        <f aca="false">IF(ISNUMBER($BA2113),IF(OR($S2113&lt;=-0.03,$BA2113&lt;-0.003),0,IF(OR($S2113&lt;=-0.02,$BA2113&lt;0.01),50,100)),"")</f>
        <v>0</v>
      </c>
      <c r="BC2113" s="0" t="str">
        <f aca="false">IF(OR(COUNT($AZ2113)=0,COUNT($AZ2112)=0),"",IF(OR($AY2113/$AZ2112-1&lt;=-0.03,$AZ2113/$AZ2112-1&lt;=-0.045,IF(COUNT($AZ2104:$AZ2113)=10,AVERAGE($AZ2109:$AZ2113)/AVERAGE($AZ2104:$AZ2113)-1&lt;-0.01,FALSE())),0,IF(OR($AZ2113/$AZ2112-1&lt;=-0.02,IF(COUNT($AZ2104:$AZ2113)=10,AVERAGE($AZ2109:$AZ2113)/AVERAGE($AZ2104:$AZ2113)-1&lt;0.005,FALSE())),50,100)))</f>
        <v/>
      </c>
    </row>
    <row r="2114" customFormat="false" ht="15" hidden="false" customHeight="true" outlineLevel="0" collapsed="false">
      <c r="A2114" s="47" t="n">
        <v>2110</v>
      </c>
      <c r="B2114" s="48" t="n">
        <v>45618</v>
      </c>
      <c r="C2114" s="47" t="n">
        <v>2024</v>
      </c>
      <c r="D2114" s="49" t="s">
        <v>234</v>
      </c>
      <c r="E2114" s="50" t="n">
        <v>20776.23</v>
      </c>
      <c r="F2114" s="51" t="n">
        <v>0.08906</v>
      </c>
      <c r="G2114" s="51" t="n">
        <v>-0.016146</v>
      </c>
      <c r="H2114" s="52" t="n">
        <v>0.6939</v>
      </c>
      <c r="I2114" s="53" t="n">
        <v>261</v>
      </c>
      <c r="J2114" s="47" t="s">
        <v>235</v>
      </c>
      <c r="K2114" s="54" t="n">
        <v>15.24</v>
      </c>
      <c r="L2114" s="55" t="n">
        <f aca="false">IF(COUNT(F2114)=0,50,IF(F2114&gt;=0,100,IF(F2114&gt;=-0.02,50,0)))</f>
        <v>100</v>
      </c>
      <c r="M2114" s="55" t="n">
        <f aca="false">IF(COUNT(G2114)=0,50,IF(G2114&gt;-0.06,100,IF(G2114&gt;-0.15,50,0)))</f>
        <v>100</v>
      </c>
      <c r="N2114" s="55" t="n">
        <f aca="false">IF(COUNT(H2114)=0,50,IF(H2114&gt;=0.6,100,IF(H2114&gt;=0.4,50,0)))</f>
        <v>100</v>
      </c>
      <c r="O2114" s="55" t="n">
        <f aca="false">IF(COUNT(I2114)=0,50,IF(J2114="proxy_vix",50,IF(I2114&lt;350,100,IF(I2114&lt;=450,50,0))))</f>
        <v>100</v>
      </c>
      <c r="P2114" s="55" t="n">
        <f aca="false">IF(COUNT(K2114)=0,50,IF(K2114&lt;20,100,IF(K2114&lt;=25,50,0)))</f>
        <v>100</v>
      </c>
      <c r="Q2114" s="54"/>
      <c r="R2114" s="47"/>
      <c r="S2114" s="51" t="n">
        <f aca="false">$E2114/$E2113-1</f>
        <v>0.00170919319331286</v>
      </c>
      <c r="T2114" s="56" t="n">
        <f aca="false">$K2114/$K2113-1</f>
        <v>-0.0966212211025489</v>
      </c>
      <c r="V2114" s="57"/>
      <c r="W2114" s="57"/>
      <c r="Y2114" s="1" t="str">
        <f aca="false">IF(AX2114&gt;=70,"EASY",IF(AX2114&gt;40,"UNCERTAIN","HARD"))</f>
        <v>EASY</v>
      </c>
      <c r="AA2114" s="58" t="n">
        <f aca="false">IF($A2114&lt;200,"",AVERAGE($E2065:$E2114)/AVERAGE($E1915:$E2114)-1)</f>
        <v>0.0618831111335847</v>
      </c>
      <c r="AB2114" s="59" t="n">
        <f aca="false">LOOKUP($B2114,07_L1政策步階!$A$4:$A$14,07_L1政策步階!$C$4:$C$14)</f>
        <v>1</v>
      </c>
      <c r="AC2114" s="57"/>
      <c r="AD2114" s="57"/>
      <c r="AE2114" s="57"/>
      <c r="AF2114" s="57"/>
      <c r="AG2114" s="57"/>
      <c r="AH2114" s="57"/>
      <c r="AI2114" s="57"/>
      <c r="AJ2114" s="57"/>
      <c r="AK2114" s="57"/>
      <c r="AL2114" s="59" t="n">
        <f aca="false">IF(ISNUMBER($AA2114),IF($AA2114&gt;=0.005,100,IF($AA2114&gt;=-0.015,50,0)),"")</f>
        <v>100</v>
      </c>
      <c r="AM2114" s="59" t="n">
        <f aca="false">IF(ISNUMBER($AB2114),IF($AB2114=1,100,IF($AB2114=0,50,0)),"")</f>
        <v>100</v>
      </c>
      <c r="AN2114" s="0" t="str">
        <f aca="false">IF(ISNUMBER($AC2114),IF($AC2114&gt;=0.001,100,IF($AC2114&gt;=-0.003,50,0)),"")</f>
        <v/>
      </c>
      <c r="AO2114" s="0" t="str">
        <f aca="false">IF(ISNUMBER($AD2114),IF($AD2114&gt;=0.04,100,IF($AD2114&gt;=0,50,0)),"")</f>
        <v/>
      </c>
      <c r="AP2114" s="0" t="str">
        <f aca="false">IF(ISNUMBER($AE2114),IF($AE2114&gt;=25,100,IF($AE2114&gt;=-75,50,0)),"")</f>
        <v/>
      </c>
      <c r="AQ2114" s="0" t="str">
        <f aca="false">IF(ISNUMBER($AF2114),IF($AF2114&gt;0,100,IF($AF2114&gt;=-50,50,0)),"")</f>
        <v/>
      </c>
      <c r="AR2114" s="0" t="str">
        <f aca="false">IF(ISNUMBER($AG2114),IF($AG2114=1,100,IF($AG2114=0,50,0)),"")</f>
        <v/>
      </c>
      <c r="AS2114" s="0" t="str">
        <f aca="false">IF(ISNUMBER($AH2114),IF($AH2114&lt;0,100,IF($AH2114&lt;=20,50,0)),"")</f>
        <v/>
      </c>
      <c r="AT2114" s="0" t="str">
        <f aca="false">IF(ISNUMBER($AI2114),IF($AI2114&lt;0.95,100,IF($AI2114&lt;=1,50,0)),"")</f>
        <v/>
      </c>
      <c r="AU2114" s="0" t="str">
        <f aca="false">IF(ISNUMBER($AJ2114),IF($AJ2114&lt;30,0,IF($AJ2114&lt;40,50,IF($AJ2114&lt;=90,100,50))),"")</f>
        <v/>
      </c>
      <c r="AV2114" s="0" t="str">
        <f aca="false">IF(ISNUMBER($AK2114),IF($AK2114&gt;-0.2,100,IF($AK2114&gt;=-0.4,50,0)),"")</f>
        <v/>
      </c>
      <c r="AW2114" s="59" t="n">
        <f aca="false">01_指標庫!$H$4*ISNUMBER($F2114)+01_指標庫!$H$5*ISNUMBER($AA2114)+01_指標庫!$H$6*ISNUMBER($G2114)+01_指標庫!$H$7*ISNUMBER($H2114)+01_指標庫!$H$8*ISNUMBER($AF2114)+01_指標庫!$H$9*ISNUMBER($AG2114)+01_指標庫!$H$10*ISNUMBER($AB2114)+01_指標庫!$H$11*ISNUMBER($AC2114)+01_指標庫!$H$12*ISNUMBER($AD2114)+01_指標庫!$H$13*ISNUMBER($AE2114)+01_指標庫!$H$14*ISNUMBER($I2114)+01_指標庫!$H$15*ISNUMBER($AH2114)+01_指標庫!$H$16*ISNUMBER($K2114)+01_指標庫!$H$17*ISNUMBER($AI2114)+01_指標庫!$H$18*ISNUMBER($AJ2114)+01_指標庫!$H$19*ISNUMBER($AK2114)+01_指標庫!$H$20*ISNUMBER($BB2114)+01_指標庫!$H$21*ISNUMBER($BC2114)</f>
        <v>51</v>
      </c>
      <c r="AX2114" s="59" t="n">
        <f aca="false">IF(AW2114=0,50,ROUND((01_指標庫!$H$4*IF(ISNUMBER($F2114),L2114,0)+01_指標庫!$H$5*IF(ISNUMBER($AA2114),AL2114,0)+01_指標庫!$H$6*IF(ISNUMBER($G2114),M2114,0)+01_指標庫!$H$7*IF(ISNUMBER($H2114),N2114,0)+01_指標庫!$H$8*IF(ISNUMBER($AF2114),AQ2114,0)+01_指標庫!$H$9*IF(ISNUMBER($AG2114),AR2114,0)+01_指標庫!$H$10*IF(ISNUMBER($AB2114),AM2114,0)+01_指標庫!$H$11*IF(ISNUMBER($AC2114),AN2114,0)+01_指標庫!$H$12*IF(ISNUMBER($AD2114),AO2114,0)+01_指標庫!$H$13*IF(ISNUMBER($AE2114),AP2114,0)+01_指標庫!$H$14*IF(ISNUMBER($I2114),O2114,0)+01_指標庫!$H$15*IF(ISNUMBER($AH2114),AS2114,0)+01_指標庫!$H$16*IF(ISNUMBER($K2114),P2114,0)+01_指標庫!$H$17*IF(ISNUMBER($AI2114),AT2114,0)+01_指標庫!$H$18*IF(ISNUMBER($AJ2114),AU2114,0)+01_指標庫!$H$19*IF(ISNUMBER($AK2114),AV2114,0)+01_指標庫!$H$20*IF(ISNUMBER($BB2114),BB2114,0)+01_指標庫!$H$21*IF(ISNUMBER($BC2114),BC2114,0))/AW2114,1))</f>
        <v>88.2</v>
      </c>
      <c r="AY2114" s="60"/>
      <c r="AZ2114" s="60"/>
      <c r="BA2114" s="58" t="n">
        <f aca="false">AVERAGE($E2110:$E2114)/AVERAGE($E2105:$E2114)-1</f>
        <v>-0.00527361954609384</v>
      </c>
      <c r="BB2114" s="59" t="n">
        <f aca="false">IF(ISNUMBER($BA2114),IF(OR($S2114&lt;=-0.03,$BA2114&lt;-0.003),0,IF(OR($S2114&lt;=-0.02,$BA2114&lt;0.01),50,100)),"")</f>
        <v>0</v>
      </c>
      <c r="BC2114" s="0" t="str">
        <f aca="false">IF(OR(COUNT($AZ2114)=0,COUNT($AZ2113)=0),"",IF(OR($AY2114/$AZ2113-1&lt;=-0.03,$AZ2114/$AZ2113-1&lt;=-0.045,IF(COUNT($AZ2105:$AZ2114)=10,AVERAGE($AZ2110:$AZ2114)/AVERAGE($AZ2105:$AZ2114)-1&lt;-0.01,FALSE())),0,IF(OR($AZ2114/$AZ2113-1&lt;=-0.02,IF(COUNT($AZ2105:$AZ2114)=10,AVERAGE($AZ2110:$AZ2114)/AVERAGE($AZ2105:$AZ2114)-1&lt;0.005,FALSE())),50,100)))</f>
        <v/>
      </c>
    </row>
    <row r="2115" customFormat="false" ht="15" hidden="false" customHeight="true" outlineLevel="0" collapsed="false">
      <c r="A2115" s="47" t="n">
        <v>2111</v>
      </c>
      <c r="B2115" s="48" t="n">
        <v>45621</v>
      </c>
      <c r="C2115" s="47" t="n">
        <v>2024</v>
      </c>
      <c r="D2115" s="49" t="s">
        <v>236</v>
      </c>
      <c r="E2115" s="50" t="n">
        <v>20804.89</v>
      </c>
      <c r="F2115" s="51" t="n">
        <v>0.08975</v>
      </c>
      <c r="G2115" s="51" t="n">
        <v>-0.014788</v>
      </c>
      <c r="H2115" s="52" t="n">
        <v>0.7551</v>
      </c>
      <c r="I2115" s="53" t="n">
        <v>264</v>
      </c>
      <c r="J2115" s="47" t="s">
        <v>235</v>
      </c>
      <c r="K2115" s="54" t="n">
        <v>14.6</v>
      </c>
      <c r="L2115" s="55" t="n">
        <f aca="false">IF(COUNT(F2115)=0,50,IF(F2115&gt;=0,100,IF(F2115&gt;=-0.02,50,0)))</f>
        <v>100</v>
      </c>
      <c r="M2115" s="55" t="n">
        <f aca="false">IF(COUNT(G2115)=0,50,IF(G2115&gt;-0.06,100,IF(G2115&gt;-0.15,50,0)))</f>
        <v>100</v>
      </c>
      <c r="N2115" s="55" t="n">
        <f aca="false">IF(COUNT(H2115)=0,50,IF(H2115&gt;=0.6,100,IF(H2115&gt;=0.4,50,0)))</f>
        <v>100</v>
      </c>
      <c r="O2115" s="55" t="n">
        <f aca="false">IF(COUNT(I2115)=0,50,IF(J2115="proxy_vix",50,IF(I2115&lt;350,100,IF(I2115&lt;=450,50,0))))</f>
        <v>100</v>
      </c>
      <c r="P2115" s="55" t="n">
        <f aca="false">IF(COUNT(K2115)=0,50,IF(K2115&lt;20,100,IF(K2115&lt;=25,50,0)))</f>
        <v>100</v>
      </c>
      <c r="Q2115" s="54"/>
      <c r="R2115" s="47"/>
      <c r="S2115" s="51" t="n">
        <f aca="false">$E2115/$E2114-1</f>
        <v>0.00137946104755282</v>
      </c>
      <c r="T2115" s="56" t="n">
        <f aca="false">$K2115/$K2114-1</f>
        <v>-0.041994750656168</v>
      </c>
      <c r="V2115" s="57"/>
      <c r="W2115" s="57"/>
      <c r="Y2115" s="1" t="str">
        <f aca="false">IF(AX2115&gt;=70,"EASY",IF(AX2115&gt;40,"UNCERTAIN","HARD"))</f>
        <v>EASY</v>
      </c>
      <c r="AA2115" s="58" t="n">
        <f aca="false">IF($A2115&lt;200,"",AVERAGE($E2066:$E2115)/AVERAGE($E1916:$E2115)-1)</f>
        <v>0.0625401962140817</v>
      </c>
      <c r="AB2115" s="59" t="n">
        <f aca="false">LOOKUP($B2115,07_L1政策步階!$A$4:$A$14,07_L1政策步階!$C$4:$C$14)</f>
        <v>1</v>
      </c>
      <c r="AC2115" s="57"/>
      <c r="AD2115" s="57"/>
      <c r="AE2115" s="57"/>
      <c r="AF2115" s="57"/>
      <c r="AG2115" s="57"/>
      <c r="AH2115" s="57"/>
      <c r="AI2115" s="57"/>
      <c r="AJ2115" s="57"/>
      <c r="AK2115" s="57"/>
      <c r="AL2115" s="59" t="n">
        <f aca="false">IF(ISNUMBER($AA2115),IF($AA2115&gt;=0.005,100,IF($AA2115&gt;=-0.015,50,0)),"")</f>
        <v>100</v>
      </c>
      <c r="AM2115" s="59" t="n">
        <f aca="false">IF(ISNUMBER($AB2115),IF($AB2115=1,100,IF($AB2115=0,50,0)),"")</f>
        <v>100</v>
      </c>
      <c r="AN2115" s="0" t="str">
        <f aca="false">IF(ISNUMBER($AC2115),IF($AC2115&gt;=0.001,100,IF($AC2115&gt;=-0.003,50,0)),"")</f>
        <v/>
      </c>
      <c r="AO2115" s="0" t="str">
        <f aca="false">IF(ISNUMBER($AD2115),IF($AD2115&gt;=0.04,100,IF($AD2115&gt;=0,50,0)),"")</f>
        <v/>
      </c>
      <c r="AP2115" s="0" t="str">
        <f aca="false">IF(ISNUMBER($AE2115),IF($AE2115&gt;=25,100,IF($AE2115&gt;=-75,50,0)),"")</f>
        <v/>
      </c>
      <c r="AQ2115" s="0" t="str">
        <f aca="false">IF(ISNUMBER($AF2115),IF($AF2115&gt;0,100,IF($AF2115&gt;=-50,50,0)),"")</f>
        <v/>
      </c>
      <c r="AR2115" s="0" t="str">
        <f aca="false">IF(ISNUMBER($AG2115),IF($AG2115=1,100,IF($AG2115=0,50,0)),"")</f>
        <v/>
      </c>
      <c r="AS2115" s="0" t="str">
        <f aca="false">IF(ISNUMBER($AH2115),IF($AH2115&lt;0,100,IF($AH2115&lt;=20,50,0)),"")</f>
        <v/>
      </c>
      <c r="AT2115" s="0" t="str">
        <f aca="false">IF(ISNUMBER($AI2115),IF($AI2115&lt;0.95,100,IF($AI2115&lt;=1,50,0)),"")</f>
        <v/>
      </c>
      <c r="AU2115" s="0" t="str">
        <f aca="false">IF(ISNUMBER($AJ2115),IF($AJ2115&lt;30,0,IF($AJ2115&lt;40,50,IF($AJ2115&lt;=90,100,50))),"")</f>
        <v/>
      </c>
      <c r="AV2115" s="0" t="str">
        <f aca="false">IF(ISNUMBER($AK2115),IF($AK2115&gt;-0.2,100,IF($AK2115&gt;=-0.4,50,0)),"")</f>
        <v/>
      </c>
      <c r="AW2115" s="59" t="n">
        <f aca="false">01_指標庫!$H$4*ISNUMBER($F2115)+01_指標庫!$H$5*ISNUMBER($AA2115)+01_指標庫!$H$6*ISNUMBER($G2115)+01_指標庫!$H$7*ISNUMBER($H2115)+01_指標庫!$H$8*ISNUMBER($AF2115)+01_指標庫!$H$9*ISNUMBER($AG2115)+01_指標庫!$H$10*ISNUMBER($AB2115)+01_指標庫!$H$11*ISNUMBER($AC2115)+01_指標庫!$H$12*ISNUMBER($AD2115)+01_指標庫!$H$13*ISNUMBER($AE2115)+01_指標庫!$H$14*ISNUMBER($I2115)+01_指標庫!$H$15*ISNUMBER($AH2115)+01_指標庫!$H$16*ISNUMBER($K2115)+01_指標庫!$H$17*ISNUMBER($AI2115)+01_指標庫!$H$18*ISNUMBER($AJ2115)+01_指標庫!$H$19*ISNUMBER($AK2115)+01_指標庫!$H$20*ISNUMBER($BB2115)+01_指標庫!$H$21*ISNUMBER($BC2115)</f>
        <v>51</v>
      </c>
      <c r="AX2115" s="59" t="n">
        <f aca="false">IF(AW2115=0,50,ROUND((01_指標庫!$H$4*IF(ISNUMBER($F2115),L2115,0)+01_指標庫!$H$5*IF(ISNUMBER($AA2115),AL2115,0)+01_指標庫!$H$6*IF(ISNUMBER($G2115),M2115,0)+01_指標庫!$H$7*IF(ISNUMBER($H2115),N2115,0)+01_指標庫!$H$8*IF(ISNUMBER($AF2115),AQ2115,0)+01_指標庫!$H$9*IF(ISNUMBER($AG2115),AR2115,0)+01_指標庫!$H$10*IF(ISNUMBER($AB2115),AM2115,0)+01_指標庫!$H$11*IF(ISNUMBER($AC2115),AN2115,0)+01_指標庫!$H$12*IF(ISNUMBER($AD2115),AO2115,0)+01_指標庫!$H$13*IF(ISNUMBER($AE2115),AP2115,0)+01_指標庫!$H$14*IF(ISNUMBER($I2115),O2115,0)+01_指標庫!$H$15*IF(ISNUMBER($AH2115),AS2115,0)+01_指標庫!$H$16*IF(ISNUMBER($K2115),P2115,0)+01_指標庫!$H$17*IF(ISNUMBER($AI2115),AT2115,0)+01_指標庫!$H$18*IF(ISNUMBER($AJ2115),AU2115,0)+01_指標庫!$H$19*IF(ISNUMBER($AK2115),AV2115,0)+01_指標庫!$H$20*IF(ISNUMBER($BB2115),BB2115,0)+01_指標庫!$H$21*IF(ISNUMBER($BC2115),BC2115,0))/AW2115,1))</f>
        <v>94.1</v>
      </c>
      <c r="AY2115" s="60"/>
      <c r="AZ2115" s="60"/>
      <c r="BA2115" s="58" t="n">
        <f aca="false">AVERAGE($E2111:$E2115)/AVERAGE($E2106:$E2115)-1</f>
        <v>-0.00126848093880394</v>
      </c>
      <c r="BB2115" s="59" t="n">
        <f aca="false">IF(ISNUMBER($BA2115),IF(OR($S2115&lt;=-0.03,$BA2115&lt;-0.003),0,IF(OR($S2115&lt;=-0.02,$BA2115&lt;0.01),50,100)),"")</f>
        <v>50</v>
      </c>
      <c r="BC2115" s="0" t="str">
        <f aca="false">IF(OR(COUNT($AZ2115)=0,COUNT($AZ2114)=0),"",IF(OR($AY2115/$AZ2114-1&lt;=-0.03,$AZ2115/$AZ2114-1&lt;=-0.045,IF(COUNT($AZ2106:$AZ2115)=10,AVERAGE($AZ2111:$AZ2115)/AVERAGE($AZ2106:$AZ2115)-1&lt;-0.01,FALSE())),0,IF(OR($AZ2115/$AZ2114-1&lt;=-0.02,IF(COUNT($AZ2106:$AZ2115)=10,AVERAGE($AZ2111:$AZ2115)/AVERAGE($AZ2106:$AZ2115)-1&lt;0.005,FALSE())),50,100)))</f>
        <v/>
      </c>
    </row>
    <row r="2116" customFormat="false" ht="15" hidden="false" customHeight="true" outlineLevel="0" collapsed="false">
      <c r="A2116" s="47" t="n">
        <v>2112</v>
      </c>
      <c r="B2116" s="48" t="n">
        <v>45622</v>
      </c>
      <c r="C2116" s="47" t="n">
        <v>2024</v>
      </c>
      <c r="D2116" s="49" t="s">
        <v>237</v>
      </c>
      <c r="E2116" s="50" t="n">
        <v>20922.9</v>
      </c>
      <c r="F2116" s="51" t="n">
        <v>0.09506</v>
      </c>
      <c r="G2116" s="51" t="n">
        <v>-0.0092</v>
      </c>
      <c r="H2116" s="52" t="n">
        <v>0.7755</v>
      </c>
      <c r="I2116" s="53" t="n">
        <v>268</v>
      </c>
      <c r="J2116" s="47" t="s">
        <v>235</v>
      </c>
      <c r="K2116" s="54" t="n">
        <v>14.1</v>
      </c>
      <c r="L2116" s="55" t="n">
        <f aca="false">IF(COUNT(F2116)=0,50,IF(F2116&gt;=0,100,IF(F2116&gt;=-0.02,50,0)))</f>
        <v>100</v>
      </c>
      <c r="M2116" s="55" t="n">
        <f aca="false">IF(COUNT(G2116)=0,50,IF(G2116&gt;-0.06,100,IF(G2116&gt;-0.15,50,0)))</f>
        <v>100</v>
      </c>
      <c r="N2116" s="55" t="n">
        <f aca="false">IF(COUNT(H2116)=0,50,IF(H2116&gt;=0.6,100,IF(H2116&gt;=0.4,50,0)))</f>
        <v>100</v>
      </c>
      <c r="O2116" s="55" t="n">
        <f aca="false">IF(COUNT(I2116)=0,50,IF(J2116="proxy_vix",50,IF(I2116&lt;350,100,IF(I2116&lt;=450,50,0))))</f>
        <v>100</v>
      </c>
      <c r="P2116" s="55" t="n">
        <f aca="false">IF(COUNT(K2116)=0,50,IF(K2116&lt;20,100,IF(K2116&lt;=25,50,0)))</f>
        <v>100</v>
      </c>
      <c r="Q2116" s="54"/>
      <c r="R2116" s="47"/>
      <c r="S2116" s="51" t="n">
        <f aca="false">$E2116/$E2115-1</f>
        <v>0.00567222417422064</v>
      </c>
      <c r="T2116" s="56" t="n">
        <f aca="false">$K2116/$K2115-1</f>
        <v>-0.0342465753424658</v>
      </c>
      <c r="V2116" s="57"/>
      <c r="W2116" s="57"/>
      <c r="Y2116" s="1" t="str">
        <f aca="false">IF(AX2116&gt;=70,"EASY",IF(AX2116&gt;40,"UNCERTAIN","HARD"))</f>
        <v>EASY</v>
      </c>
      <c r="AA2116" s="58" t="n">
        <f aca="false">IF($A2116&lt;200,"",AVERAGE($E2067:$E2116)/AVERAGE($E1917:$E2116)-1)</f>
        <v>0.0632550326125945</v>
      </c>
      <c r="AB2116" s="59" t="n">
        <f aca="false">LOOKUP($B2116,07_L1政策步階!$A$4:$A$14,07_L1政策步階!$C$4:$C$14)</f>
        <v>1</v>
      </c>
      <c r="AC2116" s="57"/>
      <c r="AD2116" s="57"/>
      <c r="AE2116" s="57"/>
      <c r="AF2116" s="57"/>
      <c r="AG2116" s="57"/>
      <c r="AH2116" s="57"/>
      <c r="AI2116" s="57"/>
      <c r="AJ2116" s="57"/>
      <c r="AK2116" s="57"/>
      <c r="AL2116" s="59" t="n">
        <f aca="false">IF(ISNUMBER($AA2116),IF($AA2116&gt;=0.005,100,IF($AA2116&gt;=-0.015,50,0)),"")</f>
        <v>100</v>
      </c>
      <c r="AM2116" s="59" t="n">
        <f aca="false">IF(ISNUMBER($AB2116),IF($AB2116=1,100,IF($AB2116=0,50,0)),"")</f>
        <v>100</v>
      </c>
      <c r="AN2116" s="0" t="str">
        <f aca="false">IF(ISNUMBER($AC2116),IF($AC2116&gt;=0.001,100,IF($AC2116&gt;=-0.003,50,0)),"")</f>
        <v/>
      </c>
      <c r="AO2116" s="0" t="str">
        <f aca="false">IF(ISNUMBER($AD2116),IF($AD2116&gt;=0.04,100,IF($AD2116&gt;=0,50,0)),"")</f>
        <v/>
      </c>
      <c r="AP2116" s="0" t="str">
        <f aca="false">IF(ISNUMBER($AE2116),IF($AE2116&gt;=25,100,IF($AE2116&gt;=-75,50,0)),"")</f>
        <v/>
      </c>
      <c r="AQ2116" s="0" t="str">
        <f aca="false">IF(ISNUMBER($AF2116),IF($AF2116&gt;0,100,IF($AF2116&gt;=-50,50,0)),"")</f>
        <v/>
      </c>
      <c r="AR2116" s="0" t="str">
        <f aca="false">IF(ISNUMBER($AG2116),IF($AG2116=1,100,IF($AG2116=0,50,0)),"")</f>
        <v/>
      </c>
      <c r="AS2116" s="0" t="str">
        <f aca="false">IF(ISNUMBER($AH2116),IF($AH2116&lt;0,100,IF($AH2116&lt;=20,50,0)),"")</f>
        <v/>
      </c>
      <c r="AT2116" s="0" t="str">
        <f aca="false">IF(ISNUMBER($AI2116),IF($AI2116&lt;0.95,100,IF($AI2116&lt;=1,50,0)),"")</f>
        <v/>
      </c>
      <c r="AU2116" s="0" t="str">
        <f aca="false">IF(ISNUMBER($AJ2116),IF($AJ2116&lt;30,0,IF($AJ2116&lt;40,50,IF($AJ2116&lt;=90,100,50))),"")</f>
        <v/>
      </c>
      <c r="AV2116" s="0" t="str">
        <f aca="false">IF(ISNUMBER($AK2116),IF($AK2116&gt;-0.2,100,IF($AK2116&gt;=-0.4,50,0)),"")</f>
        <v/>
      </c>
      <c r="AW2116" s="59" t="n">
        <f aca="false">01_指標庫!$H$4*ISNUMBER($F2116)+01_指標庫!$H$5*ISNUMBER($AA2116)+01_指標庫!$H$6*ISNUMBER($G2116)+01_指標庫!$H$7*ISNUMBER($H2116)+01_指標庫!$H$8*ISNUMBER($AF2116)+01_指標庫!$H$9*ISNUMBER($AG2116)+01_指標庫!$H$10*ISNUMBER($AB2116)+01_指標庫!$H$11*ISNUMBER($AC2116)+01_指標庫!$H$12*ISNUMBER($AD2116)+01_指標庫!$H$13*ISNUMBER($AE2116)+01_指標庫!$H$14*ISNUMBER($I2116)+01_指標庫!$H$15*ISNUMBER($AH2116)+01_指標庫!$H$16*ISNUMBER($K2116)+01_指標庫!$H$17*ISNUMBER($AI2116)+01_指標庫!$H$18*ISNUMBER($AJ2116)+01_指標庫!$H$19*ISNUMBER($AK2116)+01_指標庫!$H$20*ISNUMBER($BB2116)+01_指標庫!$H$21*ISNUMBER($BC2116)</f>
        <v>51</v>
      </c>
      <c r="AX2116" s="59" t="n">
        <f aca="false">IF(AW2116=0,50,ROUND((01_指標庫!$H$4*IF(ISNUMBER($F2116),L2116,0)+01_指標庫!$H$5*IF(ISNUMBER($AA2116),AL2116,0)+01_指標庫!$H$6*IF(ISNUMBER($G2116),M2116,0)+01_指標庫!$H$7*IF(ISNUMBER($H2116),N2116,0)+01_指標庫!$H$8*IF(ISNUMBER($AF2116),AQ2116,0)+01_指標庫!$H$9*IF(ISNUMBER($AG2116),AR2116,0)+01_指標庫!$H$10*IF(ISNUMBER($AB2116),AM2116,0)+01_指標庫!$H$11*IF(ISNUMBER($AC2116),AN2116,0)+01_指標庫!$H$12*IF(ISNUMBER($AD2116),AO2116,0)+01_指標庫!$H$13*IF(ISNUMBER($AE2116),AP2116,0)+01_指標庫!$H$14*IF(ISNUMBER($I2116),O2116,0)+01_指標庫!$H$15*IF(ISNUMBER($AH2116),AS2116,0)+01_指標庫!$H$16*IF(ISNUMBER($K2116),P2116,0)+01_指標庫!$H$17*IF(ISNUMBER($AI2116),AT2116,0)+01_指標庫!$H$18*IF(ISNUMBER($AJ2116),AU2116,0)+01_指標庫!$H$19*IF(ISNUMBER($AK2116),AV2116,0)+01_指標庫!$H$20*IF(ISNUMBER($BB2116),BB2116,0)+01_指標庫!$H$21*IF(ISNUMBER($BC2116),BC2116,0))/AW2116,1))</f>
        <v>94.1</v>
      </c>
      <c r="AY2116" s="60"/>
      <c r="AZ2116" s="60"/>
      <c r="BA2116" s="58" t="n">
        <f aca="false">AVERAGE($E2112:$E2116)/AVERAGE($E2107:$E2116)-1</f>
        <v>0.00174084355621806</v>
      </c>
      <c r="BB2116" s="59" t="n">
        <f aca="false">IF(ISNUMBER($BA2116),IF(OR($S2116&lt;=-0.03,$BA2116&lt;-0.003),0,IF(OR($S2116&lt;=-0.02,$BA2116&lt;0.01),50,100)),"")</f>
        <v>50</v>
      </c>
      <c r="BC2116" s="0" t="str">
        <f aca="false">IF(OR(COUNT($AZ2116)=0,COUNT($AZ2115)=0),"",IF(OR($AY2116/$AZ2115-1&lt;=-0.03,$AZ2116/$AZ2115-1&lt;=-0.045,IF(COUNT($AZ2107:$AZ2116)=10,AVERAGE($AZ2112:$AZ2116)/AVERAGE($AZ2107:$AZ2116)-1&lt;-0.01,FALSE())),0,IF(OR($AZ2116/$AZ2115-1&lt;=-0.02,IF(COUNT($AZ2107:$AZ2116)=10,AVERAGE($AZ2112:$AZ2116)/AVERAGE($AZ2107:$AZ2116)-1&lt;0.005,FALSE())),50,100)))</f>
        <v/>
      </c>
    </row>
    <row r="2117" customFormat="false" ht="15" hidden="false" customHeight="true" outlineLevel="0" collapsed="false">
      <c r="A2117" s="47" t="n">
        <v>2113</v>
      </c>
      <c r="B2117" s="48" t="n">
        <v>45623</v>
      </c>
      <c r="C2117" s="47" t="n">
        <v>2024</v>
      </c>
      <c r="D2117" s="49" t="s">
        <v>238</v>
      </c>
      <c r="E2117" s="50" t="n">
        <v>20744.49</v>
      </c>
      <c r="F2117" s="51" t="n">
        <v>0.08483</v>
      </c>
      <c r="G2117" s="51" t="n">
        <v>-0.017649</v>
      </c>
      <c r="H2117" s="52" t="n">
        <v>0.7347</v>
      </c>
      <c r="I2117" s="53" t="n">
        <v>269</v>
      </c>
      <c r="J2117" s="47" t="s">
        <v>235</v>
      </c>
      <c r="K2117" s="54" t="n">
        <v>14.1</v>
      </c>
      <c r="L2117" s="55" t="n">
        <f aca="false">IF(COUNT(F2117)=0,50,IF(F2117&gt;=0,100,IF(F2117&gt;=-0.02,50,0)))</f>
        <v>100</v>
      </c>
      <c r="M2117" s="55" t="n">
        <f aca="false">IF(COUNT(G2117)=0,50,IF(G2117&gt;-0.06,100,IF(G2117&gt;-0.15,50,0)))</f>
        <v>100</v>
      </c>
      <c r="N2117" s="55" t="n">
        <f aca="false">IF(COUNT(H2117)=0,50,IF(H2117&gt;=0.6,100,IF(H2117&gt;=0.4,50,0)))</f>
        <v>100</v>
      </c>
      <c r="O2117" s="55" t="n">
        <f aca="false">IF(COUNT(I2117)=0,50,IF(J2117="proxy_vix",50,IF(I2117&lt;350,100,IF(I2117&lt;=450,50,0))))</f>
        <v>100</v>
      </c>
      <c r="P2117" s="55" t="n">
        <f aca="false">IF(COUNT(K2117)=0,50,IF(K2117&lt;20,100,IF(K2117&lt;=25,50,0)))</f>
        <v>100</v>
      </c>
      <c r="Q2117" s="54"/>
      <c r="R2117" s="47"/>
      <c r="S2117" s="51" t="n">
        <f aca="false">$E2117/$E2116-1</f>
        <v>-0.00852702063289501</v>
      </c>
      <c r="T2117" s="56" t="n">
        <f aca="false">$K2117/$K2116-1</f>
        <v>0</v>
      </c>
      <c r="V2117" s="57"/>
      <c r="W2117" s="57"/>
      <c r="Y2117" s="1" t="str">
        <f aca="false">IF(AX2117&gt;=70,"EASY",IF(AX2117&gt;40,"UNCERTAIN","HARD"))</f>
        <v>EASY</v>
      </c>
      <c r="AA2117" s="58" t="n">
        <f aca="false">IF($A2117&lt;200,"",AVERAGE($E2068:$E2117)/AVERAGE($E1918:$E2117)-1)</f>
        <v>0.0638451932907094</v>
      </c>
      <c r="AB2117" s="59" t="n">
        <f aca="false">LOOKUP($B2117,07_L1政策步階!$A$4:$A$14,07_L1政策步階!$C$4:$C$14)</f>
        <v>1</v>
      </c>
      <c r="AC2117" s="57"/>
      <c r="AD2117" s="57"/>
      <c r="AE2117" s="57"/>
      <c r="AF2117" s="57"/>
      <c r="AG2117" s="57"/>
      <c r="AH2117" s="57"/>
      <c r="AI2117" s="57"/>
      <c r="AJ2117" s="57"/>
      <c r="AK2117" s="57"/>
      <c r="AL2117" s="59" t="n">
        <f aca="false">IF(ISNUMBER($AA2117),IF($AA2117&gt;=0.005,100,IF($AA2117&gt;=-0.015,50,0)),"")</f>
        <v>100</v>
      </c>
      <c r="AM2117" s="59" t="n">
        <f aca="false">IF(ISNUMBER($AB2117),IF($AB2117=1,100,IF($AB2117=0,50,0)),"")</f>
        <v>100</v>
      </c>
      <c r="AN2117" s="0" t="str">
        <f aca="false">IF(ISNUMBER($AC2117),IF($AC2117&gt;=0.001,100,IF($AC2117&gt;=-0.003,50,0)),"")</f>
        <v/>
      </c>
      <c r="AO2117" s="0" t="str">
        <f aca="false">IF(ISNUMBER($AD2117),IF($AD2117&gt;=0.04,100,IF($AD2117&gt;=0,50,0)),"")</f>
        <v/>
      </c>
      <c r="AP2117" s="0" t="str">
        <f aca="false">IF(ISNUMBER($AE2117),IF($AE2117&gt;=25,100,IF($AE2117&gt;=-75,50,0)),"")</f>
        <v/>
      </c>
      <c r="AQ2117" s="0" t="str">
        <f aca="false">IF(ISNUMBER($AF2117),IF($AF2117&gt;0,100,IF($AF2117&gt;=-50,50,0)),"")</f>
        <v/>
      </c>
      <c r="AR2117" s="0" t="str">
        <f aca="false">IF(ISNUMBER($AG2117),IF($AG2117=1,100,IF($AG2117=0,50,0)),"")</f>
        <v/>
      </c>
      <c r="AS2117" s="0" t="str">
        <f aca="false">IF(ISNUMBER($AH2117),IF($AH2117&lt;0,100,IF($AH2117&lt;=20,50,0)),"")</f>
        <v/>
      </c>
      <c r="AT2117" s="0" t="str">
        <f aca="false">IF(ISNUMBER($AI2117),IF($AI2117&lt;0.95,100,IF($AI2117&lt;=1,50,0)),"")</f>
        <v/>
      </c>
      <c r="AU2117" s="0" t="str">
        <f aca="false">IF(ISNUMBER($AJ2117),IF($AJ2117&lt;30,0,IF($AJ2117&lt;40,50,IF($AJ2117&lt;=90,100,50))),"")</f>
        <v/>
      </c>
      <c r="AV2117" s="0" t="str">
        <f aca="false">IF(ISNUMBER($AK2117),IF($AK2117&gt;-0.2,100,IF($AK2117&gt;=-0.4,50,0)),"")</f>
        <v/>
      </c>
      <c r="AW2117" s="59" t="n">
        <f aca="false">01_指標庫!$H$4*ISNUMBER($F2117)+01_指標庫!$H$5*ISNUMBER($AA2117)+01_指標庫!$H$6*ISNUMBER($G2117)+01_指標庫!$H$7*ISNUMBER($H2117)+01_指標庫!$H$8*ISNUMBER($AF2117)+01_指標庫!$H$9*ISNUMBER($AG2117)+01_指標庫!$H$10*ISNUMBER($AB2117)+01_指標庫!$H$11*ISNUMBER($AC2117)+01_指標庫!$H$12*ISNUMBER($AD2117)+01_指標庫!$H$13*ISNUMBER($AE2117)+01_指標庫!$H$14*ISNUMBER($I2117)+01_指標庫!$H$15*ISNUMBER($AH2117)+01_指標庫!$H$16*ISNUMBER($K2117)+01_指標庫!$H$17*ISNUMBER($AI2117)+01_指標庫!$H$18*ISNUMBER($AJ2117)+01_指標庫!$H$19*ISNUMBER($AK2117)+01_指標庫!$H$20*ISNUMBER($BB2117)+01_指標庫!$H$21*ISNUMBER($BC2117)</f>
        <v>51</v>
      </c>
      <c r="AX2117" s="59" t="n">
        <f aca="false">IF(AW2117=0,50,ROUND((01_指標庫!$H$4*IF(ISNUMBER($F2117),L2117,0)+01_指標庫!$H$5*IF(ISNUMBER($AA2117),AL2117,0)+01_指標庫!$H$6*IF(ISNUMBER($G2117),M2117,0)+01_指標庫!$H$7*IF(ISNUMBER($H2117),N2117,0)+01_指標庫!$H$8*IF(ISNUMBER($AF2117),AQ2117,0)+01_指標庫!$H$9*IF(ISNUMBER($AG2117),AR2117,0)+01_指標庫!$H$10*IF(ISNUMBER($AB2117),AM2117,0)+01_指標庫!$H$11*IF(ISNUMBER($AC2117),AN2117,0)+01_指標庫!$H$12*IF(ISNUMBER($AD2117),AO2117,0)+01_指標庫!$H$13*IF(ISNUMBER($AE2117),AP2117,0)+01_指標庫!$H$14*IF(ISNUMBER($I2117),O2117,0)+01_指標庫!$H$15*IF(ISNUMBER($AH2117),AS2117,0)+01_指標庫!$H$16*IF(ISNUMBER($K2117),P2117,0)+01_指標庫!$H$17*IF(ISNUMBER($AI2117),AT2117,0)+01_指標庫!$H$18*IF(ISNUMBER($AJ2117),AU2117,0)+01_指標庫!$H$19*IF(ISNUMBER($AK2117),AV2117,0)+01_指標庫!$H$20*IF(ISNUMBER($BB2117),BB2117,0)+01_指標庫!$H$21*IF(ISNUMBER($BC2117),BC2117,0))/AW2117,1))</f>
        <v>94.1</v>
      </c>
      <c r="AY2117" s="60"/>
      <c r="AZ2117" s="60"/>
      <c r="BA2117" s="58" t="n">
        <f aca="false">AVERAGE($E2113:$E2117)/AVERAGE($E2108:$E2117)-1</f>
        <v>0.00389827783303809</v>
      </c>
      <c r="BB2117" s="59" t="n">
        <f aca="false">IF(ISNUMBER($BA2117),IF(OR($S2117&lt;=-0.03,$BA2117&lt;-0.003),0,IF(OR($S2117&lt;=-0.02,$BA2117&lt;0.01),50,100)),"")</f>
        <v>50</v>
      </c>
      <c r="BC2117" s="0" t="str">
        <f aca="false">IF(OR(COUNT($AZ2117)=0,COUNT($AZ2116)=0),"",IF(OR($AY2117/$AZ2116-1&lt;=-0.03,$AZ2117/$AZ2116-1&lt;=-0.045,IF(COUNT($AZ2108:$AZ2117)=10,AVERAGE($AZ2113:$AZ2117)/AVERAGE($AZ2108:$AZ2117)-1&lt;-0.01,FALSE())),0,IF(OR($AZ2117/$AZ2116-1&lt;=-0.02,IF(COUNT($AZ2108:$AZ2117)=10,AVERAGE($AZ2113:$AZ2117)/AVERAGE($AZ2108:$AZ2117)-1&lt;0.005,FALSE())),50,100)))</f>
        <v/>
      </c>
    </row>
    <row r="2118" customFormat="false" ht="15" hidden="false" customHeight="true" outlineLevel="0" collapsed="false">
      <c r="A2118" s="47" t="n">
        <v>2114</v>
      </c>
      <c r="B2118" s="48" t="n">
        <v>45625</v>
      </c>
      <c r="C2118" s="47" t="n">
        <v>2024</v>
      </c>
      <c r="D2118" s="49" t="s">
        <v>234</v>
      </c>
      <c r="E2118" s="50" t="n">
        <v>20930.37</v>
      </c>
      <c r="F2118" s="51" t="n">
        <v>0.093657</v>
      </c>
      <c r="G2118" s="51" t="n">
        <v>-0.008846</v>
      </c>
      <c r="H2118" s="52" t="n">
        <v>0.7551</v>
      </c>
      <c r="I2118" s="53" t="n">
        <v>272</v>
      </c>
      <c r="J2118" s="47" t="s">
        <v>235</v>
      </c>
      <c r="K2118" s="54" t="n">
        <v>13.51</v>
      </c>
      <c r="L2118" s="55" t="n">
        <f aca="false">IF(COUNT(F2118)=0,50,IF(F2118&gt;=0,100,IF(F2118&gt;=-0.02,50,0)))</f>
        <v>100</v>
      </c>
      <c r="M2118" s="55" t="n">
        <f aca="false">IF(COUNT(G2118)=0,50,IF(G2118&gt;-0.06,100,IF(G2118&gt;-0.15,50,0)))</f>
        <v>100</v>
      </c>
      <c r="N2118" s="55" t="n">
        <f aca="false">IF(COUNT(H2118)=0,50,IF(H2118&gt;=0.6,100,IF(H2118&gt;=0.4,50,0)))</f>
        <v>100</v>
      </c>
      <c r="O2118" s="55" t="n">
        <f aca="false">IF(COUNT(I2118)=0,50,IF(J2118="proxy_vix",50,IF(I2118&lt;350,100,IF(I2118&lt;=450,50,0))))</f>
        <v>100</v>
      </c>
      <c r="P2118" s="55" t="n">
        <f aca="false">IF(COUNT(K2118)=0,50,IF(K2118&lt;20,100,IF(K2118&lt;=25,50,0)))</f>
        <v>100</v>
      </c>
      <c r="Q2118" s="54"/>
      <c r="R2118" s="47"/>
      <c r="S2118" s="51" t="n">
        <f aca="false">$E2118/$E2117-1</f>
        <v>0.00896045166692439</v>
      </c>
      <c r="T2118" s="56" t="n">
        <f aca="false">$K2118/$K2117-1</f>
        <v>-0.0418439716312057</v>
      </c>
      <c r="V2118" s="57"/>
      <c r="W2118" s="57"/>
      <c r="Y2118" s="1" t="str">
        <f aca="false">IF(AX2118&gt;=70,"EASY",IF(AX2118&gt;40,"UNCERTAIN","HARD"))</f>
        <v>EASY</v>
      </c>
      <c r="AA2118" s="58" t="n">
        <f aca="false">IF($A2118&lt;200,"",AVERAGE($E2069:$E2118)/AVERAGE($E1919:$E2118)-1)</f>
        <v>0.0641169171022336</v>
      </c>
      <c r="AB2118" s="59" t="n">
        <f aca="false">LOOKUP($B2118,07_L1政策步階!$A$4:$A$14,07_L1政策步階!$C$4:$C$14)</f>
        <v>1</v>
      </c>
      <c r="AC2118" s="57"/>
      <c r="AD2118" s="57"/>
      <c r="AE2118" s="57"/>
      <c r="AF2118" s="57"/>
      <c r="AG2118" s="57"/>
      <c r="AH2118" s="57"/>
      <c r="AI2118" s="57"/>
      <c r="AJ2118" s="57"/>
      <c r="AK2118" s="57"/>
      <c r="AL2118" s="59" t="n">
        <f aca="false">IF(ISNUMBER($AA2118),IF($AA2118&gt;=0.005,100,IF($AA2118&gt;=-0.015,50,0)),"")</f>
        <v>100</v>
      </c>
      <c r="AM2118" s="59" t="n">
        <f aca="false">IF(ISNUMBER($AB2118),IF($AB2118=1,100,IF($AB2118=0,50,0)),"")</f>
        <v>100</v>
      </c>
      <c r="AN2118" s="0" t="str">
        <f aca="false">IF(ISNUMBER($AC2118),IF($AC2118&gt;=0.001,100,IF($AC2118&gt;=-0.003,50,0)),"")</f>
        <v/>
      </c>
      <c r="AO2118" s="0" t="str">
        <f aca="false">IF(ISNUMBER($AD2118),IF($AD2118&gt;=0.04,100,IF($AD2118&gt;=0,50,0)),"")</f>
        <v/>
      </c>
      <c r="AP2118" s="0" t="str">
        <f aca="false">IF(ISNUMBER($AE2118),IF($AE2118&gt;=25,100,IF($AE2118&gt;=-75,50,0)),"")</f>
        <v/>
      </c>
      <c r="AQ2118" s="0" t="str">
        <f aca="false">IF(ISNUMBER($AF2118),IF($AF2118&gt;0,100,IF($AF2118&gt;=-50,50,0)),"")</f>
        <v/>
      </c>
      <c r="AR2118" s="0" t="str">
        <f aca="false">IF(ISNUMBER($AG2118),IF($AG2118=1,100,IF($AG2118=0,50,0)),"")</f>
        <v/>
      </c>
      <c r="AS2118" s="0" t="str">
        <f aca="false">IF(ISNUMBER($AH2118),IF($AH2118&lt;0,100,IF($AH2118&lt;=20,50,0)),"")</f>
        <v/>
      </c>
      <c r="AT2118" s="0" t="str">
        <f aca="false">IF(ISNUMBER($AI2118),IF($AI2118&lt;0.95,100,IF($AI2118&lt;=1,50,0)),"")</f>
        <v/>
      </c>
      <c r="AU2118" s="0" t="str">
        <f aca="false">IF(ISNUMBER($AJ2118),IF($AJ2118&lt;30,0,IF($AJ2118&lt;40,50,IF($AJ2118&lt;=90,100,50))),"")</f>
        <v/>
      </c>
      <c r="AV2118" s="0" t="str">
        <f aca="false">IF(ISNUMBER($AK2118),IF($AK2118&gt;-0.2,100,IF($AK2118&gt;=-0.4,50,0)),"")</f>
        <v/>
      </c>
      <c r="AW2118" s="59" t="n">
        <f aca="false">01_指標庫!$H$4*ISNUMBER($F2118)+01_指標庫!$H$5*ISNUMBER($AA2118)+01_指標庫!$H$6*ISNUMBER($G2118)+01_指標庫!$H$7*ISNUMBER($H2118)+01_指標庫!$H$8*ISNUMBER($AF2118)+01_指標庫!$H$9*ISNUMBER($AG2118)+01_指標庫!$H$10*ISNUMBER($AB2118)+01_指標庫!$H$11*ISNUMBER($AC2118)+01_指標庫!$H$12*ISNUMBER($AD2118)+01_指標庫!$H$13*ISNUMBER($AE2118)+01_指標庫!$H$14*ISNUMBER($I2118)+01_指標庫!$H$15*ISNUMBER($AH2118)+01_指標庫!$H$16*ISNUMBER($K2118)+01_指標庫!$H$17*ISNUMBER($AI2118)+01_指標庫!$H$18*ISNUMBER($AJ2118)+01_指標庫!$H$19*ISNUMBER($AK2118)+01_指標庫!$H$20*ISNUMBER($BB2118)+01_指標庫!$H$21*ISNUMBER($BC2118)</f>
        <v>51</v>
      </c>
      <c r="AX2118" s="59" t="n">
        <f aca="false">IF(AW2118=0,50,ROUND((01_指標庫!$H$4*IF(ISNUMBER($F2118),L2118,0)+01_指標庫!$H$5*IF(ISNUMBER($AA2118),AL2118,0)+01_指標庫!$H$6*IF(ISNUMBER($G2118),M2118,0)+01_指標庫!$H$7*IF(ISNUMBER($H2118),N2118,0)+01_指標庫!$H$8*IF(ISNUMBER($AF2118),AQ2118,0)+01_指標庫!$H$9*IF(ISNUMBER($AG2118),AR2118,0)+01_指標庫!$H$10*IF(ISNUMBER($AB2118),AM2118,0)+01_指標庫!$H$11*IF(ISNUMBER($AC2118),AN2118,0)+01_指標庫!$H$12*IF(ISNUMBER($AD2118),AO2118,0)+01_指標庫!$H$13*IF(ISNUMBER($AE2118),AP2118,0)+01_指標庫!$H$14*IF(ISNUMBER($I2118),O2118,0)+01_指標庫!$H$15*IF(ISNUMBER($AH2118),AS2118,0)+01_指標庫!$H$16*IF(ISNUMBER($K2118),P2118,0)+01_指標庫!$H$17*IF(ISNUMBER($AI2118),AT2118,0)+01_指標庫!$H$18*IF(ISNUMBER($AJ2118),AU2118,0)+01_指標庫!$H$19*IF(ISNUMBER($AK2118),AV2118,0)+01_指標庫!$H$20*IF(ISNUMBER($BB2118),BB2118,0)+01_指標庫!$H$21*IF(ISNUMBER($BC2118),BC2118,0))/AW2118,1))</f>
        <v>94.1</v>
      </c>
      <c r="AY2118" s="60"/>
      <c r="AZ2118" s="60"/>
      <c r="BA2118" s="58" t="n">
        <f aca="false">AVERAGE($E2114:$E2118)/AVERAGE($E2109:$E2118)-1</f>
        <v>0.00556498075067546</v>
      </c>
      <c r="BB2118" s="59" t="n">
        <f aca="false">IF(ISNUMBER($BA2118),IF(OR($S2118&lt;=-0.03,$BA2118&lt;-0.003),0,IF(OR($S2118&lt;=-0.02,$BA2118&lt;0.01),50,100)),"")</f>
        <v>50</v>
      </c>
      <c r="BC2118" s="0" t="str">
        <f aca="false">IF(OR(COUNT($AZ2118)=0,COUNT($AZ2117)=0),"",IF(OR($AY2118/$AZ2117-1&lt;=-0.03,$AZ2118/$AZ2117-1&lt;=-0.045,IF(COUNT($AZ2109:$AZ2118)=10,AVERAGE($AZ2114:$AZ2118)/AVERAGE($AZ2109:$AZ2118)-1&lt;-0.01,FALSE())),0,IF(OR($AZ2118/$AZ2117-1&lt;=-0.02,IF(COUNT($AZ2109:$AZ2118)=10,AVERAGE($AZ2114:$AZ2118)/AVERAGE($AZ2109:$AZ2118)-1&lt;0.005,FALSE())),50,100)))</f>
        <v/>
      </c>
    </row>
    <row r="2119" customFormat="false" ht="15" hidden="false" customHeight="true" outlineLevel="0" collapsed="false">
      <c r="A2119" s="47" t="n">
        <v>2115</v>
      </c>
      <c r="B2119" s="48" t="n">
        <v>45628</v>
      </c>
      <c r="C2119" s="47" t="n">
        <v>2024</v>
      </c>
      <c r="D2119" s="49" t="s">
        <v>236</v>
      </c>
      <c r="E2119" s="50" t="n">
        <v>21164.6</v>
      </c>
      <c r="F2119" s="51" t="n">
        <v>0.104938</v>
      </c>
      <c r="G2119" s="51" t="n">
        <v>0</v>
      </c>
      <c r="H2119" s="52" t="n">
        <v>0.7551</v>
      </c>
      <c r="I2119" s="53" t="n">
        <v>268</v>
      </c>
      <c r="J2119" s="47" t="s">
        <v>235</v>
      </c>
      <c r="K2119" s="54" t="n">
        <v>13.34</v>
      </c>
      <c r="L2119" s="55" t="n">
        <f aca="false">IF(COUNT(F2119)=0,50,IF(F2119&gt;=0,100,IF(F2119&gt;=-0.02,50,0)))</f>
        <v>100</v>
      </c>
      <c r="M2119" s="55" t="n">
        <f aca="false">IF(COUNT(G2119)=0,50,IF(G2119&gt;-0.06,100,IF(G2119&gt;-0.15,50,0)))</f>
        <v>100</v>
      </c>
      <c r="N2119" s="55" t="n">
        <f aca="false">IF(COUNT(H2119)=0,50,IF(H2119&gt;=0.6,100,IF(H2119&gt;=0.4,50,0)))</f>
        <v>100</v>
      </c>
      <c r="O2119" s="55" t="n">
        <f aca="false">IF(COUNT(I2119)=0,50,IF(J2119="proxy_vix",50,IF(I2119&lt;350,100,IF(I2119&lt;=450,50,0))))</f>
        <v>100</v>
      </c>
      <c r="P2119" s="55" t="n">
        <f aca="false">IF(COUNT(K2119)=0,50,IF(K2119&lt;20,100,IF(K2119&lt;=25,50,0)))</f>
        <v>100</v>
      </c>
      <c r="Q2119" s="54"/>
      <c r="R2119" s="47"/>
      <c r="S2119" s="51" t="n">
        <f aca="false">$E2119/$E2118-1</f>
        <v>0.0111909154018777</v>
      </c>
      <c r="T2119" s="56" t="n">
        <f aca="false">$K2119/$K2118-1</f>
        <v>-0.0125832716506291</v>
      </c>
      <c r="V2119" s="57"/>
      <c r="W2119" s="57"/>
      <c r="Y2119" s="1" t="str">
        <f aca="false">IF(AX2119&gt;=70,"EASY",IF(AX2119&gt;40,"UNCERTAIN","HARD"))</f>
        <v>EASY</v>
      </c>
      <c r="AA2119" s="58" t="n">
        <f aca="false">IF($A2119&lt;200,"",AVERAGE($E2070:$E2119)/AVERAGE($E1920:$E2119)-1)</f>
        <v>0.0646287440227804</v>
      </c>
      <c r="AB2119" s="59" t="n">
        <f aca="false">LOOKUP($B2119,07_L1政策步階!$A$4:$A$14,07_L1政策步階!$C$4:$C$14)</f>
        <v>1</v>
      </c>
      <c r="AC2119" s="57"/>
      <c r="AD2119" s="57"/>
      <c r="AE2119" s="57"/>
      <c r="AF2119" s="57"/>
      <c r="AG2119" s="57"/>
      <c r="AH2119" s="57"/>
      <c r="AI2119" s="57"/>
      <c r="AJ2119" s="57"/>
      <c r="AK2119" s="57"/>
      <c r="AL2119" s="59" t="n">
        <f aca="false">IF(ISNUMBER($AA2119),IF($AA2119&gt;=0.005,100,IF($AA2119&gt;=-0.015,50,0)),"")</f>
        <v>100</v>
      </c>
      <c r="AM2119" s="59" t="n">
        <f aca="false">IF(ISNUMBER($AB2119),IF($AB2119=1,100,IF($AB2119=0,50,0)),"")</f>
        <v>100</v>
      </c>
      <c r="AN2119" s="0" t="str">
        <f aca="false">IF(ISNUMBER($AC2119),IF($AC2119&gt;=0.001,100,IF($AC2119&gt;=-0.003,50,0)),"")</f>
        <v/>
      </c>
      <c r="AO2119" s="0" t="str">
        <f aca="false">IF(ISNUMBER($AD2119),IF($AD2119&gt;=0.04,100,IF($AD2119&gt;=0,50,0)),"")</f>
        <v/>
      </c>
      <c r="AP2119" s="0" t="str">
        <f aca="false">IF(ISNUMBER($AE2119),IF($AE2119&gt;=25,100,IF($AE2119&gt;=-75,50,0)),"")</f>
        <v/>
      </c>
      <c r="AQ2119" s="0" t="str">
        <f aca="false">IF(ISNUMBER($AF2119),IF($AF2119&gt;0,100,IF($AF2119&gt;=-50,50,0)),"")</f>
        <v/>
      </c>
      <c r="AR2119" s="0" t="str">
        <f aca="false">IF(ISNUMBER($AG2119),IF($AG2119=1,100,IF($AG2119=0,50,0)),"")</f>
        <v/>
      </c>
      <c r="AS2119" s="0" t="str">
        <f aca="false">IF(ISNUMBER($AH2119),IF($AH2119&lt;0,100,IF($AH2119&lt;=20,50,0)),"")</f>
        <v/>
      </c>
      <c r="AT2119" s="0" t="str">
        <f aca="false">IF(ISNUMBER($AI2119),IF($AI2119&lt;0.95,100,IF($AI2119&lt;=1,50,0)),"")</f>
        <v/>
      </c>
      <c r="AU2119" s="0" t="str">
        <f aca="false">IF(ISNUMBER($AJ2119),IF($AJ2119&lt;30,0,IF($AJ2119&lt;40,50,IF($AJ2119&lt;=90,100,50))),"")</f>
        <v/>
      </c>
      <c r="AV2119" s="0" t="str">
        <f aca="false">IF(ISNUMBER($AK2119),IF($AK2119&gt;-0.2,100,IF($AK2119&gt;=-0.4,50,0)),"")</f>
        <v/>
      </c>
      <c r="AW2119" s="59" t="n">
        <f aca="false">01_指標庫!$H$4*ISNUMBER($F2119)+01_指標庫!$H$5*ISNUMBER($AA2119)+01_指標庫!$H$6*ISNUMBER($G2119)+01_指標庫!$H$7*ISNUMBER($H2119)+01_指標庫!$H$8*ISNUMBER($AF2119)+01_指標庫!$H$9*ISNUMBER($AG2119)+01_指標庫!$H$10*ISNUMBER($AB2119)+01_指標庫!$H$11*ISNUMBER($AC2119)+01_指標庫!$H$12*ISNUMBER($AD2119)+01_指標庫!$H$13*ISNUMBER($AE2119)+01_指標庫!$H$14*ISNUMBER($I2119)+01_指標庫!$H$15*ISNUMBER($AH2119)+01_指標庫!$H$16*ISNUMBER($K2119)+01_指標庫!$H$17*ISNUMBER($AI2119)+01_指標庫!$H$18*ISNUMBER($AJ2119)+01_指標庫!$H$19*ISNUMBER($AK2119)+01_指標庫!$H$20*ISNUMBER($BB2119)+01_指標庫!$H$21*ISNUMBER($BC2119)</f>
        <v>51</v>
      </c>
      <c r="AX2119" s="59" t="n">
        <f aca="false">IF(AW2119=0,50,ROUND((01_指標庫!$H$4*IF(ISNUMBER($F2119),L2119,0)+01_指標庫!$H$5*IF(ISNUMBER($AA2119),AL2119,0)+01_指標庫!$H$6*IF(ISNUMBER($G2119),M2119,0)+01_指標庫!$H$7*IF(ISNUMBER($H2119),N2119,0)+01_指標庫!$H$8*IF(ISNUMBER($AF2119),AQ2119,0)+01_指標庫!$H$9*IF(ISNUMBER($AG2119),AR2119,0)+01_指標庫!$H$10*IF(ISNUMBER($AB2119),AM2119,0)+01_指標庫!$H$11*IF(ISNUMBER($AC2119),AN2119,0)+01_指標庫!$H$12*IF(ISNUMBER($AD2119),AO2119,0)+01_指標庫!$H$13*IF(ISNUMBER($AE2119),AP2119,0)+01_指標庫!$H$14*IF(ISNUMBER($I2119),O2119,0)+01_指標庫!$H$15*IF(ISNUMBER($AH2119),AS2119,0)+01_指標庫!$H$16*IF(ISNUMBER($K2119),P2119,0)+01_指標庫!$H$17*IF(ISNUMBER($AI2119),AT2119,0)+01_指標庫!$H$18*IF(ISNUMBER($AJ2119),AU2119,0)+01_指標庫!$H$19*IF(ISNUMBER($AK2119),AV2119,0)+01_指標庫!$H$20*IF(ISNUMBER($BB2119),BB2119,0)+01_指標庫!$H$21*IF(ISNUMBER($BC2119),BC2119,0))/AW2119,1))</f>
        <v>94.1</v>
      </c>
      <c r="AY2119" s="60"/>
      <c r="AZ2119" s="60"/>
      <c r="BA2119" s="58" t="n">
        <f aca="false">AVERAGE($E2115:$E2119)/AVERAGE($E2110:$E2119)-1</f>
        <v>0.00557451241528195</v>
      </c>
      <c r="BB2119" s="59" t="n">
        <f aca="false">IF(ISNUMBER($BA2119),IF(OR($S2119&lt;=-0.03,$BA2119&lt;-0.003),0,IF(OR($S2119&lt;=-0.02,$BA2119&lt;0.01),50,100)),"")</f>
        <v>50</v>
      </c>
      <c r="BC2119" s="0" t="str">
        <f aca="false">IF(OR(COUNT($AZ2119)=0,COUNT($AZ2118)=0),"",IF(OR($AY2119/$AZ2118-1&lt;=-0.03,$AZ2119/$AZ2118-1&lt;=-0.045,IF(COUNT($AZ2110:$AZ2119)=10,AVERAGE($AZ2115:$AZ2119)/AVERAGE($AZ2110:$AZ2119)-1&lt;-0.01,FALSE())),0,IF(OR($AZ2119/$AZ2118-1&lt;=-0.02,IF(COUNT($AZ2110:$AZ2119)=10,AVERAGE($AZ2115:$AZ2119)/AVERAGE($AZ2110:$AZ2119)-1&lt;0.005,FALSE())),50,100)))</f>
        <v/>
      </c>
    </row>
    <row r="2120" customFormat="false" ht="15" hidden="false" customHeight="true" outlineLevel="0" collapsed="false">
      <c r="A2120" s="47" t="n">
        <v>2116</v>
      </c>
      <c r="B2120" s="48" t="n">
        <v>45629</v>
      </c>
      <c r="C2120" s="47" t="n">
        <v>2024</v>
      </c>
      <c r="D2120" s="49" t="s">
        <v>237</v>
      </c>
      <c r="E2120" s="50" t="n">
        <v>21229.32</v>
      </c>
      <c r="F2120" s="51" t="n">
        <v>0.107293</v>
      </c>
      <c r="G2120" s="51" t="n">
        <v>0</v>
      </c>
      <c r="H2120" s="52" t="n">
        <v>0.7551</v>
      </c>
      <c r="I2120" s="53" t="n">
        <v>266</v>
      </c>
      <c r="J2120" s="47" t="s">
        <v>235</v>
      </c>
      <c r="K2120" s="54" t="n">
        <v>13.3</v>
      </c>
      <c r="L2120" s="55" t="n">
        <f aca="false">IF(COUNT(F2120)=0,50,IF(F2120&gt;=0,100,IF(F2120&gt;=-0.02,50,0)))</f>
        <v>100</v>
      </c>
      <c r="M2120" s="55" t="n">
        <f aca="false">IF(COUNT(G2120)=0,50,IF(G2120&gt;-0.06,100,IF(G2120&gt;-0.15,50,0)))</f>
        <v>100</v>
      </c>
      <c r="N2120" s="55" t="n">
        <f aca="false">IF(COUNT(H2120)=0,50,IF(H2120&gt;=0.6,100,IF(H2120&gt;=0.4,50,0)))</f>
        <v>100</v>
      </c>
      <c r="O2120" s="55" t="n">
        <f aca="false">IF(COUNT(I2120)=0,50,IF(J2120="proxy_vix",50,IF(I2120&lt;350,100,IF(I2120&lt;=450,50,0))))</f>
        <v>100</v>
      </c>
      <c r="P2120" s="55" t="n">
        <f aca="false">IF(COUNT(K2120)=0,50,IF(K2120&lt;20,100,IF(K2120&lt;=25,50,0)))</f>
        <v>100</v>
      </c>
      <c r="Q2120" s="54"/>
      <c r="R2120" s="47"/>
      <c r="S2120" s="51" t="n">
        <f aca="false">$E2120/$E2119-1</f>
        <v>0.00305793636544038</v>
      </c>
      <c r="T2120" s="56" t="n">
        <f aca="false">$K2120/$K2119-1</f>
        <v>-0.00299850074962515</v>
      </c>
      <c r="V2120" s="57"/>
      <c r="W2120" s="57"/>
      <c r="Y2120" s="1" t="str">
        <f aca="false">IF(AX2120&gt;=70,"EASY",IF(AX2120&gt;40,"UNCERTAIN","HARD"))</f>
        <v>EASY</v>
      </c>
      <c r="AA2120" s="58" t="n">
        <f aca="false">IF($A2120&lt;200,"",AVERAGE($E2071:$E2120)/AVERAGE($E1921:$E2120)-1)</f>
        <v>0.0650815172198949</v>
      </c>
      <c r="AB2120" s="59" t="n">
        <f aca="false">LOOKUP($B2120,07_L1政策步階!$A$4:$A$14,07_L1政策步階!$C$4:$C$14)</f>
        <v>1</v>
      </c>
      <c r="AC2120" s="57"/>
      <c r="AD2120" s="57"/>
      <c r="AE2120" s="57"/>
      <c r="AF2120" s="57"/>
      <c r="AG2120" s="57"/>
      <c r="AH2120" s="57"/>
      <c r="AI2120" s="57"/>
      <c r="AJ2120" s="57"/>
      <c r="AK2120" s="57"/>
      <c r="AL2120" s="59" t="n">
        <f aca="false">IF(ISNUMBER($AA2120),IF($AA2120&gt;=0.005,100,IF($AA2120&gt;=-0.015,50,0)),"")</f>
        <v>100</v>
      </c>
      <c r="AM2120" s="59" t="n">
        <f aca="false">IF(ISNUMBER($AB2120),IF($AB2120=1,100,IF($AB2120=0,50,0)),"")</f>
        <v>100</v>
      </c>
      <c r="AN2120" s="0" t="str">
        <f aca="false">IF(ISNUMBER($AC2120),IF($AC2120&gt;=0.001,100,IF($AC2120&gt;=-0.003,50,0)),"")</f>
        <v/>
      </c>
      <c r="AO2120" s="0" t="str">
        <f aca="false">IF(ISNUMBER($AD2120),IF($AD2120&gt;=0.04,100,IF($AD2120&gt;=0,50,0)),"")</f>
        <v/>
      </c>
      <c r="AP2120" s="0" t="str">
        <f aca="false">IF(ISNUMBER($AE2120),IF($AE2120&gt;=25,100,IF($AE2120&gt;=-75,50,0)),"")</f>
        <v/>
      </c>
      <c r="AQ2120" s="0" t="str">
        <f aca="false">IF(ISNUMBER($AF2120),IF($AF2120&gt;0,100,IF($AF2120&gt;=-50,50,0)),"")</f>
        <v/>
      </c>
      <c r="AR2120" s="0" t="str">
        <f aca="false">IF(ISNUMBER($AG2120),IF($AG2120=1,100,IF($AG2120=0,50,0)),"")</f>
        <v/>
      </c>
      <c r="AS2120" s="0" t="str">
        <f aca="false">IF(ISNUMBER($AH2120),IF($AH2120&lt;0,100,IF($AH2120&lt;=20,50,0)),"")</f>
        <v/>
      </c>
      <c r="AT2120" s="0" t="str">
        <f aca="false">IF(ISNUMBER($AI2120),IF($AI2120&lt;0.95,100,IF($AI2120&lt;=1,50,0)),"")</f>
        <v/>
      </c>
      <c r="AU2120" s="0" t="str">
        <f aca="false">IF(ISNUMBER($AJ2120),IF($AJ2120&lt;30,0,IF($AJ2120&lt;40,50,IF($AJ2120&lt;=90,100,50))),"")</f>
        <v/>
      </c>
      <c r="AV2120" s="0" t="str">
        <f aca="false">IF(ISNUMBER($AK2120),IF($AK2120&gt;-0.2,100,IF($AK2120&gt;=-0.4,50,0)),"")</f>
        <v/>
      </c>
      <c r="AW2120" s="59" t="n">
        <f aca="false">01_指標庫!$H$4*ISNUMBER($F2120)+01_指標庫!$H$5*ISNUMBER($AA2120)+01_指標庫!$H$6*ISNUMBER($G2120)+01_指標庫!$H$7*ISNUMBER($H2120)+01_指標庫!$H$8*ISNUMBER($AF2120)+01_指標庫!$H$9*ISNUMBER($AG2120)+01_指標庫!$H$10*ISNUMBER($AB2120)+01_指標庫!$H$11*ISNUMBER($AC2120)+01_指標庫!$H$12*ISNUMBER($AD2120)+01_指標庫!$H$13*ISNUMBER($AE2120)+01_指標庫!$H$14*ISNUMBER($I2120)+01_指標庫!$H$15*ISNUMBER($AH2120)+01_指標庫!$H$16*ISNUMBER($K2120)+01_指標庫!$H$17*ISNUMBER($AI2120)+01_指標庫!$H$18*ISNUMBER($AJ2120)+01_指標庫!$H$19*ISNUMBER($AK2120)+01_指標庫!$H$20*ISNUMBER($BB2120)+01_指標庫!$H$21*ISNUMBER($BC2120)</f>
        <v>51</v>
      </c>
      <c r="AX2120" s="59" t="n">
        <f aca="false">IF(AW2120=0,50,ROUND((01_指標庫!$H$4*IF(ISNUMBER($F2120),L2120,0)+01_指標庫!$H$5*IF(ISNUMBER($AA2120),AL2120,0)+01_指標庫!$H$6*IF(ISNUMBER($G2120),M2120,0)+01_指標庫!$H$7*IF(ISNUMBER($H2120),N2120,0)+01_指標庫!$H$8*IF(ISNUMBER($AF2120),AQ2120,0)+01_指標庫!$H$9*IF(ISNUMBER($AG2120),AR2120,0)+01_指標庫!$H$10*IF(ISNUMBER($AB2120),AM2120,0)+01_指標庫!$H$11*IF(ISNUMBER($AC2120),AN2120,0)+01_指標庫!$H$12*IF(ISNUMBER($AD2120),AO2120,0)+01_指標庫!$H$13*IF(ISNUMBER($AE2120),AP2120,0)+01_指標庫!$H$14*IF(ISNUMBER($I2120),O2120,0)+01_指標庫!$H$15*IF(ISNUMBER($AH2120),AS2120,0)+01_指標庫!$H$16*IF(ISNUMBER($K2120),P2120,0)+01_指標庫!$H$17*IF(ISNUMBER($AI2120),AT2120,0)+01_指標庫!$H$18*IF(ISNUMBER($AJ2120),AU2120,0)+01_指標庫!$H$19*IF(ISNUMBER($AK2120),AV2120,0)+01_指標庫!$H$20*IF(ISNUMBER($BB2120),BB2120,0)+01_指標庫!$H$21*IF(ISNUMBER($BC2120),BC2120,0))/AW2120,1))</f>
        <v>94.1</v>
      </c>
      <c r="AY2120" s="60"/>
      <c r="AZ2120" s="60"/>
      <c r="BA2120" s="58" t="n">
        <f aca="false">AVERAGE($E2116:$E2120)/AVERAGE($E2111:$E2120)-1</f>
        <v>0.0063167675195781</v>
      </c>
      <c r="BB2120" s="59" t="n">
        <f aca="false">IF(ISNUMBER($BA2120),IF(OR($S2120&lt;=-0.03,$BA2120&lt;-0.003),0,IF(OR($S2120&lt;=-0.02,$BA2120&lt;0.01),50,100)),"")</f>
        <v>50</v>
      </c>
      <c r="BC2120" s="0" t="str">
        <f aca="false">IF(OR(COUNT($AZ2120)=0,COUNT($AZ2119)=0),"",IF(OR($AY2120/$AZ2119-1&lt;=-0.03,$AZ2120/$AZ2119-1&lt;=-0.045,IF(COUNT($AZ2111:$AZ2120)=10,AVERAGE($AZ2116:$AZ2120)/AVERAGE($AZ2111:$AZ2120)-1&lt;-0.01,FALSE())),0,IF(OR($AZ2120/$AZ2119-1&lt;=-0.02,IF(COUNT($AZ2111:$AZ2120)=10,AVERAGE($AZ2116:$AZ2120)/AVERAGE($AZ2111:$AZ2120)-1&lt;0.005,FALSE())),50,100)))</f>
        <v/>
      </c>
    </row>
    <row r="2121" customFormat="false" ht="15" hidden="false" customHeight="true" outlineLevel="0" collapsed="false">
      <c r="A2121" s="47" t="n">
        <v>2117</v>
      </c>
      <c r="B2121" s="48" t="n">
        <v>45630</v>
      </c>
      <c r="C2121" s="47" t="n">
        <v>2024</v>
      </c>
      <c r="D2121" s="49" t="s">
        <v>238</v>
      </c>
      <c r="E2121" s="50" t="n">
        <v>21492.36</v>
      </c>
      <c r="F2121" s="51" t="n">
        <v>0.11986</v>
      </c>
      <c r="G2121" s="51" t="n">
        <v>0</v>
      </c>
      <c r="H2121" s="52" t="n">
        <v>0.7755</v>
      </c>
      <c r="I2121" s="53" t="n">
        <v>266</v>
      </c>
      <c r="J2121" s="47" t="s">
        <v>235</v>
      </c>
      <c r="K2121" s="54" t="n">
        <v>13.45</v>
      </c>
      <c r="L2121" s="55" t="n">
        <f aca="false">IF(COUNT(F2121)=0,50,IF(F2121&gt;=0,100,IF(F2121&gt;=-0.02,50,0)))</f>
        <v>100</v>
      </c>
      <c r="M2121" s="55" t="n">
        <f aca="false">IF(COUNT(G2121)=0,50,IF(G2121&gt;-0.06,100,IF(G2121&gt;-0.15,50,0)))</f>
        <v>100</v>
      </c>
      <c r="N2121" s="55" t="n">
        <f aca="false">IF(COUNT(H2121)=0,50,IF(H2121&gt;=0.6,100,IF(H2121&gt;=0.4,50,0)))</f>
        <v>100</v>
      </c>
      <c r="O2121" s="55" t="n">
        <f aca="false">IF(COUNT(I2121)=0,50,IF(J2121="proxy_vix",50,IF(I2121&lt;350,100,IF(I2121&lt;=450,50,0))))</f>
        <v>100</v>
      </c>
      <c r="P2121" s="55" t="n">
        <f aca="false">IF(COUNT(K2121)=0,50,IF(K2121&lt;20,100,IF(K2121&lt;=25,50,0)))</f>
        <v>100</v>
      </c>
      <c r="Q2121" s="54"/>
      <c r="R2121" s="47"/>
      <c r="S2121" s="51" t="n">
        <f aca="false">$E2121/$E2120-1</f>
        <v>0.0123904109976203</v>
      </c>
      <c r="T2121" s="56" t="n">
        <f aca="false">$K2121/$K2120-1</f>
        <v>0.0112781954887218</v>
      </c>
      <c r="V2121" s="57"/>
      <c r="W2121" s="57"/>
      <c r="Y2121" s="1" t="str">
        <f aca="false">IF(AX2121&gt;=70,"EASY",IF(AX2121&gt;40,"UNCERTAIN","HARD"))</f>
        <v>EASY</v>
      </c>
      <c r="AA2121" s="58" t="n">
        <f aca="false">IF($A2121&lt;200,"",AVERAGE($E2072:$E2121)/AVERAGE($E1922:$E2121)-1)</f>
        <v>0.0655991784412568</v>
      </c>
      <c r="AB2121" s="59" t="n">
        <f aca="false">LOOKUP($B2121,07_L1政策步階!$A$4:$A$14,07_L1政策步階!$C$4:$C$14)</f>
        <v>1</v>
      </c>
      <c r="AC2121" s="57"/>
      <c r="AD2121" s="57"/>
      <c r="AE2121" s="57"/>
      <c r="AF2121" s="57"/>
      <c r="AG2121" s="57"/>
      <c r="AH2121" s="57"/>
      <c r="AI2121" s="57"/>
      <c r="AJ2121" s="57"/>
      <c r="AK2121" s="57"/>
      <c r="AL2121" s="59" t="n">
        <f aca="false">IF(ISNUMBER($AA2121),IF($AA2121&gt;=0.005,100,IF($AA2121&gt;=-0.015,50,0)),"")</f>
        <v>100</v>
      </c>
      <c r="AM2121" s="59" t="n">
        <f aca="false">IF(ISNUMBER($AB2121),IF($AB2121=1,100,IF($AB2121=0,50,0)),"")</f>
        <v>100</v>
      </c>
      <c r="AN2121" s="0" t="str">
        <f aca="false">IF(ISNUMBER($AC2121),IF($AC2121&gt;=0.001,100,IF($AC2121&gt;=-0.003,50,0)),"")</f>
        <v/>
      </c>
      <c r="AO2121" s="0" t="str">
        <f aca="false">IF(ISNUMBER($AD2121),IF($AD2121&gt;=0.04,100,IF($AD2121&gt;=0,50,0)),"")</f>
        <v/>
      </c>
      <c r="AP2121" s="0" t="str">
        <f aca="false">IF(ISNUMBER($AE2121),IF($AE2121&gt;=25,100,IF($AE2121&gt;=-75,50,0)),"")</f>
        <v/>
      </c>
      <c r="AQ2121" s="0" t="str">
        <f aca="false">IF(ISNUMBER($AF2121),IF($AF2121&gt;0,100,IF($AF2121&gt;=-50,50,0)),"")</f>
        <v/>
      </c>
      <c r="AR2121" s="0" t="str">
        <f aca="false">IF(ISNUMBER($AG2121),IF($AG2121=1,100,IF($AG2121=0,50,0)),"")</f>
        <v/>
      </c>
      <c r="AS2121" s="0" t="str">
        <f aca="false">IF(ISNUMBER($AH2121),IF($AH2121&lt;0,100,IF($AH2121&lt;=20,50,0)),"")</f>
        <v/>
      </c>
      <c r="AT2121" s="0" t="str">
        <f aca="false">IF(ISNUMBER($AI2121),IF($AI2121&lt;0.95,100,IF($AI2121&lt;=1,50,0)),"")</f>
        <v/>
      </c>
      <c r="AU2121" s="0" t="str">
        <f aca="false">IF(ISNUMBER($AJ2121),IF($AJ2121&lt;30,0,IF($AJ2121&lt;40,50,IF($AJ2121&lt;=90,100,50))),"")</f>
        <v/>
      </c>
      <c r="AV2121" s="0" t="str">
        <f aca="false">IF(ISNUMBER($AK2121),IF($AK2121&gt;-0.2,100,IF($AK2121&gt;=-0.4,50,0)),"")</f>
        <v/>
      </c>
      <c r="AW2121" s="59" t="n">
        <f aca="false">01_指標庫!$H$4*ISNUMBER($F2121)+01_指標庫!$H$5*ISNUMBER($AA2121)+01_指標庫!$H$6*ISNUMBER($G2121)+01_指標庫!$H$7*ISNUMBER($H2121)+01_指標庫!$H$8*ISNUMBER($AF2121)+01_指標庫!$H$9*ISNUMBER($AG2121)+01_指標庫!$H$10*ISNUMBER($AB2121)+01_指標庫!$H$11*ISNUMBER($AC2121)+01_指標庫!$H$12*ISNUMBER($AD2121)+01_指標庫!$H$13*ISNUMBER($AE2121)+01_指標庫!$H$14*ISNUMBER($I2121)+01_指標庫!$H$15*ISNUMBER($AH2121)+01_指標庫!$H$16*ISNUMBER($K2121)+01_指標庫!$H$17*ISNUMBER($AI2121)+01_指標庫!$H$18*ISNUMBER($AJ2121)+01_指標庫!$H$19*ISNUMBER($AK2121)+01_指標庫!$H$20*ISNUMBER($BB2121)+01_指標庫!$H$21*ISNUMBER($BC2121)</f>
        <v>51</v>
      </c>
      <c r="AX2121" s="59" t="n">
        <f aca="false">IF(AW2121=0,50,ROUND((01_指標庫!$H$4*IF(ISNUMBER($F2121),L2121,0)+01_指標庫!$H$5*IF(ISNUMBER($AA2121),AL2121,0)+01_指標庫!$H$6*IF(ISNUMBER($G2121),M2121,0)+01_指標庫!$H$7*IF(ISNUMBER($H2121),N2121,0)+01_指標庫!$H$8*IF(ISNUMBER($AF2121),AQ2121,0)+01_指標庫!$H$9*IF(ISNUMBER($AG2121),AR2121,0)+01_指標庫!$H$10*IF(ISNUMBER($AB2121),AM2121,0)+01_指標庫!$H$11*IF(ISNUMBER($AC2121),AN2121,0)+01_指標庫!$H$12*IF(ISNUMBER($AD2121),AO2121,0)+01_指標庫!$H$13*IF(ISNUMBER($AE2121),AP2121,0)+01_指標庫!$H$14*IF(ISNUMBER($I2121),O2121,0)+01_指標庫!$H$15*IF(ISNUMBER($AH2121),AS2121,0)+01_指標庫!$H$16*IF(ISNUMBER($K2121),P2121,0)+01_指標庫!$H$17*IF(ISNUMBER($AI2121),AT2121,0)+01_指標庫!$H$18*IF(ISNUMBER($AJ2121),AU2121,0)+01_指標庫!$H$19*IF(ISNUMBER($AK2121),AV2121,0)+01_指標庫!$H$20*IF(ISNUMBER($BB2121),BB2121,0)+01_指標庫!$H$21*IF(ISNUMBER($BC2121),BC2121,0))/AW2121,1))</f>
        <v>94.1</v>
      </c>
      <c r="AY2121" s="60"/>
      <c r="AZ2121" s="60"/>
      <c r="BA2121" s="58" t="n">
        <f aca="false">AVERAGE($E2117:$E2121)/AVERAGE($E2112:$E2121)-1</f>
        <v>0.00787328049471192</v>
      </c>
      <c r="BB2121" s="59" t="n">
        <f aca="false">IF(ISNUMBER($BA2121),IF(OR($S2121&lt;=-0.03,$BA2121&lt;-0.003),0,IF(OR($S2121&lt;=-0.02,$BA2121&lt;0.01),50,100)),"")</f>
        <v>50</v>
      </c>
      <c r="BC2121" s="0" t="str">
        <f aca="false">IF(OR(COUNT($AZ2121)=0,COUNT($AZ2120)=0),"",IF(OR($AY2121/$AZ2120-1&lt;=-0.03,$AZ2121/$AZ2120-1&lt;=-0.045,IF(COUNT($AZ2112:$AZ2121)=10,AVERAGE($AZ2117:$AZ2121)/AVERAGE($AZ2112:$AZ2121)-1&lt;-0.01,FALSE())),0,IF(OR($AZ2121/$AZ2120-1&lt;=-0.02,IF(COUNT($AZ2112:$AZ2121)=10,AVERAGE($AZ2117:$AZ2121)/AVERAGE($AZ2112:$AZ2121)-1&lt;0.005,FALSE())),50,100)))</f>
        <v/>
      </c>
    </row>
    <row r="2122" customFormat="false" ht="15" hidden="false" customHeight="true" outlineLevel="0" collapsed="false">
      <c r="A2122" s="47" t="n">
        <v>2118</v>
      </c>
      <c r="B2122" s="48" t="n">
        <v>45631</v>
      </c>
      <c r="C2122" s="47" t="n">
        <v>2024</v>
      </c>
      <c r="D2122" s="49" t="s">
        <v>239</v>
      </c>
      <c r="E2122" s="50" t="n">
        <v>21425.22</v>
      </c>
      <c r="F2122" s="51" t="n">
        <v>0.115215</v>
      </c>
      <c r="G2122" s="51" t="n">
        <v>-0.003124</v>
      </c>
      <c r="H2122" s="52" t="n">
        <v>0.7347</v>
      </c>
      <c r="I2122" s="53" t="n">
        <v>266</v>
      </c>
      <c r="J2122" s="47" t="s">
        <v>235</v>
      </c>
      <c r="K2122" s="54" t="n">
        <v>13.54</v>
      </c>
      <c r="L2122" s="55" t="n">
        <f aca="false">IF(COUNT(F2122)=0,50,IF(F2122&gt;=0,100,IF(F2122&gt;=-0.02,50,0)))</f>
        <v>100</v>
      </c>
      <c r="M2122" s="55" t="n">
        <f aca="false">IF(COUNT(G2122)=0,50,IF(G2122&gt;-0.06,100,IF(G2122&gt;-0.15,50,0)))</f>
        <v>100</v>
      </c>
      <c r="N2122" s="55" t="n">
        <f aca="false">IF(COUNT(H2122)=0,50,IF(H2122&gt;=0.6,100,IF(H2122&gt;=0.4,50,0)))</f>
        <v>100</v>
      </c>
      <c r="O2122" s="55" t="n">
        <f aca="false">IF(COUNT(I2122)=0,50,IF(J2122="proxy_vix",50,IF(I2122&lt;350,100,IF(I2122&lt;=450,50,0))))</f>
        <v>100</v>
      </c>
      <c r="P2122" s="55" t="n">
        <f aca="false">IF(COUNT(K2122)=0,50,IF(K2122&lt;20,100,IF(K2122&lt;=25,50,0)))</f>
        <v>100</v>
      </c>
      <c r="Q2122" s="54"/>
      <c r="R2122" s="47"/>
      <c r="S2122" s="51" t="n">
        <f aca="false">$E2122/$E2121-1</f>
        <v>-0.00312390077218139</v>
      </c>
      <c r="T2122" s="56" t="n">
        <f aca="false">$K2122/$K2121-1</f>
        <v>0.00669144981412639</v>
      </c>
      <c r="V2122" s="57"/>
      <c r="W2122" s="57"/>
      <c r="Y2122" s="1" t="str">
        <f aca="false">IF(AX2122&gt;=70,"EASY",IF(AX2122&gt;40,"UNCERTAIN","HARD"))</f>
        <v>EASY</v>
      </c>
      <c r="AA2122" s="58" t="n">
        <f aca="false">IF($A2122&lt;200,"",AVERAGE($E2073:$E2122)/AVERAGE($E1923:$E2122)-1)</f>
        <v>0.0660169582842747</v>
      </c>
      <c r="AB2122" s="59" t="n">
        <f aca="false">LOOKUP($B2122,07_L1政策步階!$A$4:$A$14,07_L1政策步階!$C$4:$C$14)</f>
        <v>1</v>
      </c>
      <c r="AC2122" s="57"/>
      <c r="AD2122" s="57"/>
      <c r="AE2122" s="57"/>
      <c r="AF2122" s="57"/>
      <c r="AG2122" s="57"/>
      <c r="AH2122" s="57"/>
      <c r="AI2122" s="57"/>
      <c r="AJ2122" s="57"/>
      <c r="AK2122" s="57"/>
      <c r="AL2122" s="59" t="n">
        <f aca="false">IF(ISNUMBER($AA2122),IF($AA2122&gt;=0.005,100,IF($AA2122&gt;=-0.015,50,0)),"")</f>
        <v>100</v>
      </c>
      <c r="AM2122" s="59" t="n">
        <f aca="false">IF(ISNUMBER($AB2122),IF($AB2122=1,100,IF($AB2122=0,50,0)),"")</f>
        <v>100</v>
      </c>
      <c r="AN2122" s="0" t="str">
        <f aca="false">IF(ISNUMBER($AC2122),IF($AC2122&gt;=0.001,100,IF($AC2122&gt;=-0.003,50,0)),"")</f>
        <v/>
      </c>
      <c r="AO2122" s="0" t="str">
        <f aca="false">IF(ISNUMBER($AD2122),IF($AD2122&gt;=0.04,100,IF($AD2122&gt;=0,50,0)),"")</f>
        <v/>
      </c>
      <c r="AP2122" s="0" t="str">
        <f aca="false">IF(ISNUMBER($AE2122),IF($AE2122&gt;=25,100,IF($AE2122&gt;=-75,50,0)),"")</f>
        <v/>
      </c>
      <c r="AQ2122" s="0" t="str">
        <f aca="false">IF(ISNUMBER($AF2122),IF($AF2122&gt;0,100,IF($AF2122&gt;=-50,50,0)),"")</f>
        <v/>
      </c>
      <c r="AR2122" s="0" t="str">
        <f aca="false">IF(ISNUMBER($AG2122),IF($AG2122=1,100,IF($AG2122=0,50,0)),"")</f>
        <v/>
      </c>
      <c r="AS2122" s="0" t="str">
        <f aca="false">IF(ISNUMBER($AH2122),IF($AH2122&lt;0,100,IF($AH2122&lt;=20,50,0)),"")</f>
        <v/>
      </c>
      <c r="AT2122" s="0" t="str">
        <f aca="false">IF(ISNUMBER($AI2122),IF($AI2122&lt;0.95,100,IF($AI2122&lt;=1,50,0)),"")</f>
        <v/>
      </c>
      <c r="AU2122" s="0" t="str">
        <f aca="false">IF(ISNUMBER($AJ2122),IF($AJ2122&lt;30,0,IF($AJ2122&lt;40,50,IF($AJ2122&lt;=90,100,50))),"")</f>
        <v/>
      </c>
      <c r="AV2122" s="0" t="str">
        <f aca="false">IF(ISNUMBER($AK2122),IF($AK2122&gt;-0.2,100,IF($AK2122&gt;=-0.4,50,0)),"")</f>
        <v/>
      </c>
      <c r="AW2122" s="59" t="n">
        <f aca="false">01_指標庫!$H$4*ISNUMBER($F2122)+01_指標庫!$H$5*ISNUMBER($AA2122)+01_指標庫!$H$6*ISNUMBER($G2122)+01_指標庫!$H$7*ISNUMBER($H2122)+01_指標庫!$H$8*ISNUMBER($AF2122)+01_指標庫!$H$9*ISNUMBER($AG2122)+01_指標庫!$H$10*ISNUMBER($AB2122)+01_指標庫!$H$11*ISNUMBER($AC2122)+01_指標庫!$H$12*ISNUMBER($AD2122)+01_指標庫!$H$13*ISNUMBER($AE2122)+01_指標庫!$H$14*ISNUMBER($I2122)+01_指標庫!$H$15*ISNUMBER($AH2122)+01_指標庫!$H$16*ISNUMBER($K2122)+01_指標庫!$H$17*ISNUMBER($AI2122)+01_指標庫!$H$18*ISNUMBER($AJ2122)+01_指標庫!$H$19*ISNUMBER($AK2122)+01_指標庫!$H$20*ISNUMBER($BB2122)+01_指標庫!$H$21*ISNUMBER($BC2122)</f>
        <v>51</v>
      </c>
      <c r="AX2122" s="59" t="n">
        <f aca="false">IF(AW2122=0,50,ROUND((01_指標庫!$H$4*IF(ISNUMBER($F2122),L2122,0)+01_指標庫!$H$5*IF(ISNUMBER($AA2122),AL2122,0)+01_指標庫!$H$6*IF(ISNUMBER($G2122),M2122,0)+01_指標庫!$H$7*IF(ISNUMBER($H2122),N2122,0)+01_指標庫!$H$8*IF(ISNUMBER($AF2122),AQ2122,0)+01_指標庫!$H$9*IF(ISNUMBER($AG2122),AR2122,0)+01_指標庫!$H$10*IF(ISNUMBER($AB2122),AM2122,0)+01_指標庫!$H$11*IF(ISNUMBER($AC2122),AN2122,0)+01_指標庫!$H$12*IF(ISNUMBER($AD2122),AO2122,0)+01_指標庫!$H$13*IF(ISNUMBER($AE2122),AP2122,0)+01_指標庫!$H$14*IF(ISNUMBER($I2122),O2122,0)+01_指標庫!$H$15*IF(ISNUMBER($AH2122),AS2122,0)+01_指標庫!$H$16*IF(ISNUMBER($K2122),P2122,0)+01_指標庫!$H$17*IF(ISNUMBER($AI2122),AT2122,0)+01_指標庫!$H$18*IF(ISNUMBER($AJ2122),AU2122,0)+01_指標庫!$H$19*IF(ISNUMBER($AK2122),AV2122,0)+01_指標庫!$H$20*IF(ISNUMBER($BB2122),BB2122,0)+01_指標庫!$H$21*IF(ISNUMBER($BC2122),BC2122,0))/AW2122,1))</f>
        <v>100</v>
      </c>
      <c r="AY2122" s="60"/>
      <c r="AZ2122" s="60"/>
      <c r="BA2122" s="58" t="n">
        <f aca="false">AVERAGE($E2118:$E2122)/AVERAGE($E2113:$E2122)-1</f>
        <v>0.0107147770102205</v>
      </c>
      <c r="BB2122" s="59" t="n">
        <f aca="false">IF(ISNUMBER($BA2122),IF(OR($S2122&lt;=-0.03,$BA2122&lt;-0.003),0,IF(OR($S2122&lt;=-0.02,$BA2122&lt;0.01),50,100)),"")</f>
        <v>100</v>
      </c>
      <c r="BC2122" s="0" t="str">
        <f aca="false">IF(OR(COUNT($AZ2122)=0,COUNT($AZ2121)=0),"",IF(OR($AY2122/$AZ2121-1&lt;=-0.03,$AZ2122/$AZ2121-1&lt;=-0.045,IF(COUNT($AZ2113:$AZ2122)=10,AVERAGE($AZ2118:$AZ2122)/AVERAGE($AZ2113:$AZ2122)-1&lt;-0.01,FALSE())),0,IF(OR($AZ2122/$AZ2121-1&lt;=-0.02,IF(COUNT($AZ2113:$AZ2122)=10,AVERAGE($AZ2118:$AZ2122)/AVERAGE($AZ2113:$AZ2122)-1&lt;0.005,FALSE())),50,100)))</f>
        <v/>
      </c>
    </row>
    <row r="2123" customFormat="false" ht="15" hidden="false" customHeight="true" outlineLevel="0" collapsed="false">
      <c r="A2123" s="47" t="n">
        <v>2119</v>
      </c>
      <c r="B2123" s="48" t="n">
        <v>45632</v>
      </c>
      <c r="C2123" s="47" t="n">
        <v>2024</v>
      </c>
      <c r="D2123" s="49" t="s">
        <v>234</v>
      </c>
      <c r="E2123" s="50" t="n">
        <v>21622.25</v>
      </c>
      <c r="F2123" s="51" t="n">
        <v>0.124412</v>
      </c>
      <c r="G2123" s="51" t="n">
        <v>0</v>
      </c>
      <c r="H2123" s="52" t="n">
        <v>0.7551</v>
      </c>
      <c r="I2123" s="53" t="n">
        <v>267</v>
      </c>
      <c r="J2123" s="47" t="s">
        <v>235</v>
      </c>
      <c r="K2123" s="54" t="n">
        <v>12.77</v>
      </c>
      <c r="L2123" s="55" t="n">
        <f aca="false">IF(COUNT(F2123)=0,50,IF(F2123&gt;=0,100,IF(F2123&gt;=-0.02,50,0)))</f>
        <v>100</v>
      </c>
      <c r="M2123" s="55" t="n">
        <f aca="false">IF(COUNT(G2123)=0,50,IF(G2123&gt;-0.06,100,IF(G2123&gt;-0.15,50,0)))</f>
        <v>100</v>
      </c>
      <c r="N2123" s="55" t="n">
        <f aca="false">IF(COUNT(H2123)=0,50,IF(H2123&gt;=0.6,100,IF(H2123&gt;=0.4,50,0)))</f>
        <v>100</v>
      </c>
      <c r="O2123" s="55" t="n">
        <f aca="false">IF(COUNT(I2123)=0,50,IF(J2123="proxy_vix",50,IF(I2123&lt;350,100,IF(I2123&lt;=450,50,0))))</f>
        <v>100</v>
      </c>
      <c r="P2123" s="55" t="n">
        <f aca="false">IF(COUNT(K2123)=0,50,IF(K2123&lt;20,100,IF(K2123&lt;=25,50,0)))</f>
        <v>100</v>
      </c>
      <c r="Q2123" s="54"/>
      <c r="R2123" s="47"/>
      <c r="S2123" s="51" t="n">
        <f aca="false">$E2123/$E2122-1</f>
        <v>0.00919617161457387</v>
      </c>
      <c r="T2123" s="56" t="n">
        <f aca="false">$K2123/$K2122-1</f>
        <v>-0.0568685376661743</v>
      </c>
      <c r="V2123" s="57"/>
      <c r="W2123" s="57"/>
      <c r="Y2123" s="1" t="str">
        <f aca="false">IF(AX2123&gt;=70,"EASY",IF(AX2123&gt;40,"UNCERTAIN","HARD"))</f>
        <v>EASY</v>
      </c>
      <c r="AA2123" s="58" t="n">
        <f aca="false">IF($A2123&lt;200,"",AVERAGE($E2074:$E2123)/AVERAGE($E1924:$E2123)-1)</f>
        <v>0.0665813082884599</v>
      </c>
      <c r="AB2123" s="59" t="n">
        <f aca="false">LOOKUP($B2123,07_L1政策步階!$A$4:$A$14,07_L1政策步階!$C$4:$C$14)</f>
        <v>1</v>
      </c>
      <c r="AC2123" s="57"/>
      <c r="AD2123" s="57"/>
      <c r="AE2123" s="57"/>
      <c r="AF2123" s="57"/>
      <c r="AG2123" s="57"/>
      <c r="AH2123" s="57"/>
      <c r="AI2123" s="57"/>
      <c r="AJ2123" s="57"/>
      <c r="AK2123" s="57"/>
      <c r="AL2123" s="59" t="n">
        <f aca="false">IF(ISNUMBER($AA2123),IF($AA2123&gt;=0.005,100,IF($AA2123&gt;=-0.015,50,0)),"")</f>
        <v>100</v>
      </c>
      <c r="AM2123" s="59" t="n">
        <f aca="false">IF(ISNUMBER($AB2123),IF($AB2123=1,100,IF($AB2123=0,50,0)),"")</f>
        <v>100</v>
      </c>
      <c r="AN2123" s="0" t="str">
        <f aca="false">IF(ISNUMBER($AC2123),IF($AC2123&gt;=0.001,100,IF($AC2123&gt;=-0.003,50,0)),"")</f>
        <v/>
      </c>
      <c r="AO2123" s="0" t="str">
        <f aca="false">IF(ISNUMBER($AD2123),IF($AD2123&gt;=0.04,100,IF($AD2123&gt;=0,50,0)),"")</f>
        <v/>
      </c>
      <c r="AP2123" s="0" t="str">
        <f aca="false">IF(ISNUMBER($AE2123),IF($AE2123&gt;=25,100,IF($AE2123&gt;=-75,50,0)),"")</f>
        <v/>
      </c>
      <c r="AQ2123" s="0" t="str">
        <f aca="false">IF(ISNUMBER($AF2123),IF($AF2123&gt;0,100,IF($AF2123&gt;=-50,50,0)),"")</f>
        <v/>
      </c>
      <c r="AR2123" s="0" t="str">
        <f aca="false">IF(ISNUMBER($AG2123),IF($AG2123=1,100,IF($AG2123=0,50,0)),"")</f>
        <v/>
      </c>
      <c r="AS2123" s="0" t="str">
        <f aca="false">IF(ISNUMBER($AH2123),IF($AH2123&lt;0,100,IF($AH2123&lt;=20,50,0)),"")</f>
        <v/>
      </c>
      <c r="AT2123" s="0" t="str">
        <f aca="false">IF(ISNUMBER($AI2123),IF($AI2123&lt;0.95,100,IF($AI2123&lt;=1,50,0)),"")</f>
        <v/>
      </c>
      <c r="AU2123" s="0" t="str">
        <f aca="false">IF(ISNUMBER($AJ2123),IF($AJ2123&lt;30,0,IF($AJ2123&lt;40,50,IF($AJ2123&lt;=90,100,50))),"")</f>
        <v/>
      </c>
      <c r="AV2123" s="0" t="str">
        <f aca="false">IF(ISNUMBER($AK2123),IF($AK2123&gt;-0.2,100,IF($AK2123&gt;=-0.4,50,0)),"")</f>
        <v/>
      </c>
      <c r="AW2123" s="59" t="n">
        <f aca="false">01_指標庫!$H$4*ISNUMBER($F2123)+01_指標庫!$H$5*ISNUMBER($AA2123)+01_指標庫!$H$6*ISNUMBER($G2123)+01_指標庫!$H$7*ISNUMBER($H2123)+01_指標庫!$H$8*ISNUMBER($AF2123)+01_指標庫!$H$9*ISNUMBER($AG2123)+01_指標庫!$H$10*ISNUMBER($AB2123)+01_指標庫!$H$11*ISNUMBER($AC2123)+01_指標庫!$H$12*ISNUMBER($AD2123)+01_指標庫!$H$13*ISNUMBER($AE2123)+01_指標庫!$H$14*ISNUMBER($I2123)+01_指標庫!$H$15*ISNUMBER($AH2123)+01_指標庫!$H$16*ISNUMBER($K2123)+01_指標庫!$H$17*ISNUMBER($AI2123)+01_指標庫!$H$18*ISNUMBER($AJ2123)+01_指標庫!$H$19*ISNUMBER($AK2123)+01_指標庫!$H$20*ISNUMBER($BB2123)+01_指標庫!$H$21*ISNUMBER($BC2123)</f>
        <v>51</v>
      </c>
      <c r="AX2123" s="59" t="n">
        <f aca="false">IF(AW2123=0,50,ROUND((01_指標庫!$H$4*IF(ISNUMBER($F2123),L2123,0)+01_指標庫!$H$5*IF(ISNUMBER($AA2123),AL2123,0)+01_指標庫!$H$6*IF(ISNUMBER($G2123),M2123,0)+01_指標庫!$H$7*IF(ISNUMBER($H2123),N2123,0)+01_指標庫!$H$8*IF(ISNUMBER($AF2123),AQ2123,0)+01_指標庫!$H$9*IF(ISNUMBER($AG2123),AR2123,0)+01_指標庫!$H$10*IF(ISNUMBER($AB2123),AM2123,0)+01_指標庫!$H$11*IF(ISNUMBER($AC2123),AN2123,0)+01_指標庫!$H$12*IF(ISNUMBER($AD2123),AO2123,0)+01_指標庫!$H$13*IF(ISNUMBER($AE2123),AP2123,0)+01_指標庫!$H$14*IF(ISNUMBER($I2123),O2123,0)+01_指標庫!$H$15*IF(ISNUMBER($AH2123),AS2123,0)+01_指標庫!$H$16*IF(ISNUMBER($K2123),P2123,0)+01_指標庫!$H$17*IF(ISNUMBER($AI2123),AT2123,0)+01_指標庫!$H$18*IF(ISNUMBER($AJ2123),AU2123,0)+01_指標庫!$H$19*IF(ISNUMBER($AK2123),AV2123,0)+01_指標庫!$H$20*IF(ISNUMBER($BB2123),BB2123,0)+01_指標庫!$H$21*IF(ISNUMBER($BC2123),BC2123,0))/AW2123,1))</f>
        <v>100</v>
      </c>
      <c r="AY2123" s="60"/>
      <c r="AZ2123" s="60"/>
      <c r="BA2123" s="58" t="n">
        <f aca="false">AVERAGE($E2119:$E2123)/AVERAGE($E2114:$E2123)-1</f>
        <v>0.0130492903243165</v>
      </c>
      <c r="BB2123" s="59" t="n">
        <f aca="false">IF(ISNUMBER($BA2123),IF(OR($S2123&lt;=-0.03,$BA2123&lt;-0.003),0,IF(OR($S2123&lt;=-0.02,$BA2123&lt;0.01),50,100)),"")</f>
        <v>100</v>
      </c>
      <c r="BC2123" s="0" t="str">
        <f aca="false">IF(OR(COUNT($AZ2123)=0,COUNT($AZ2122)=0),"",IF(OR($AY2123/$AZ2122-1&lt;=-0.03,$AZ2123/$AZ2122-1&lt;=-0.045,IF(COUNT($AZ2114:$AZ2123)=10,AVERAGE($AZ2119:$AZ2123)/AVERAGE($AZ2114:$AZ2123)-1&lt;-0.01,FALSE())),0,IF(OR($AZ2123/$AZ2122-1&lt;=-0.02,IF(COUNT($AZ2114:$AZ2123)=10,AVERAGE($AZ2119:$AZ2123)/AVERAGE($AZ2114:$AZ2123)-1&lt;0.005,FALSE())),50,100)))</f>
        <v/>
      </c>
    </row>
    <row r="2124" customFormat="false" ht="15" hidden="false" customHeight="true" outlineLevel="0" collapsed="false">
      <c r="A2124" s="47" t="n">
        <v>2120</v>
      </c>
      <c r="B2124" s="48" t="n">
        <v>45635</v>
      </c>
      <c r="C2124" s="47" t="n">
        <v>2024</v>
      </c>
      <c r="D2124" s="49" t="s">
        <v>236</v>
      </c>
      <c r="E2124" s="50" t="n">
        <v>21440.82</v>
      </c>
      <c r="F2124" s="51" t="n">
        <v>0.113963</v>
      </c>
      <c r="G2124" s="51" t="n">
        <v>-0.008391</v>
      </c>
      <c r="H2124" s="52" t="n">
        <v>0.7143</v>
      </c>
      <c r="I2124" s="53" t="n">
        <v>267</v>
      </c>
      <c r="J2124" s="47" t="s">
        <v>235</v>
      </c>
      <c r="K2124" s="54" t="n">
        <v>14.19</v>
      </c>
      <c r="L2124" s="55" t="n">
        <f aca="false">IF(COUNT(F2124)=0,50,IF(F2124&gt;=0,100,IF(F2124&gt;=-0.02,50,0)))</f>
        <v>100</v>
      </c>
      <c r="M2124" s="55" t="n">
        <f aca="false">IF(COUNT(G2124)=0,50,IF(G2124&gt;-0.06,100,IF(G2124&gt;-0.15,50,0)))</f>
        <v>100</v>
      </c>
      <c r="N2124" s="55" t="n">
        <f aca="false">IF(COUNT(H2124)=0,50,IF(H2124&gt;=0.6,100,IF(H2124&gt;=0.4,50,0)))</f>
        <v>100</v>
      </c>
      <c r="O2124" s="55" t="n">
        <f aca="false">IF(COUNT(I2124)=0,50,IF(J2124="proxy_vix",50,IF(I2124&lt;350,100,IF(I2124&lt;=450,50,0))))</f>
        <v>100</v>
      </c>
      <c r="P2124" s="55" t="n">
        <f aca="false">IF(COUNT(K2124)=0,50,IF(K2124&lt;20,100,IF(K2124&lt;=25,50,0)))</f>
        <v>100</v>
      </c>
      <c r="Q2124" s="54"/>
      <c r="R2124" s="47"/>
      <c r="S2124" s="51" t="n">
        <f aca="false">$E2124/$E2123-1</f>
        <v>-0.00839089363965362</v>
      </c>
      <c r="T2124" s="56" t="n">
        <f aca="false">$K2124/$K2123-1</f>
        <v>0.111198120595145</v>
      </c>
      <c r="V2124" s="57"/>
      <c r="W2124" s="57"/>
      <c r="Y2124" s="1" t="str">
        <f aca="false">IF(AX2124&gt;=70,"EASY",IF(AX2124&gt;40,"UNCERTAIN","HARD"))</f>
        <v>EASY</v>
      </c>
      <c r="AA2124" s="58" t="n">
        <f aca="false">IF($A2124&lt;200,"",AVERAGE($E2075:$E2124)/AVERAGE($E1925:$E2124)-1)</f>
        <v>0.0670988711300407</v>
      </c>
      <c r="AB2124" s="59" t="n">
        <f aca="false">LOOKUP($B2124,07_L1政策步階!$A$4:$A$14,07_L1政策步階!$C$4:$C$14)</f>
        <v>1</v>
      </c>
      <c r="AC2124" s="57"/>
      <c r="AD2124" s="57"/>
      <c r="AE2124" s="57"/>
      <c r="AF2124" s="57"/>
      <c r="AG2124" s="57"/>
      <c r="AH2124" s="57"/>
      <c r="AI2124" s="57"/>
      <c r="AJ2124" s="57"/>
      <c r="AK2124" s="57"/>
      <c r="AL2124" s="59" t="n">
        <f aca="false">IF(ISNUMBER($AA2124),IF($AA2124&gt;=0.005,100,IF($AA2124&gt;=-0.015,50,0)),"")</f>
        <v>100</v>
      </c>
      <c r="AM2124" s="59" t="n">
        <f aca="false">IF(ISNUMBER($AB2124),IF($AB2124=1,100,IF($AB2124=0,50,0)),"")</f>
        <v>100</v>
      </c>
      <c r="AN2124" s="0" t="str">
        <f aca="false">IF(ISNUMBER($AC2124),IF($AC2124&gt;=0.001,100,IF($AC2124&gt;=-0.003,50,0)),"")</f>
        <v/>
      </c>
      <c r="AO2124" s="0" t="str">
        <f aca="false">IF(ISNUMBER($AD2124),IF($AD2124&gt;=0.04,100,IF($AD2124&gt;=0,50,0)),"")</f>
        <v/>
      </c>
      <c r="AP2124" s="0" t="str">
        <f aca="false">IF(ISNUMBER($AE2124),IF($AE2124&gt;=25,100,IF($AE2124&gt;=-75,50,0)),"")</f>
        <v/>
      </c>
      <c r="AQ2124" s="0" t="str">
        <f aca="false">IF(ISNUMBER($AF2124),IF($AF2124&gt;0,100,IF($AF2124&gt;=-50,50,0)),"")</f>
        <v/>
      </c>
      <c r="AR2124" s="0" t="str">
        <f aca="false">IF(ISNUMBER($AG2124),IF($AG2124=1,100,IF($AG2124=0,50,0)),"")</f>
        <v/>
      </c>
      <c r="AS2124" s="0" t="str">
        <f aca="false">IF(ISNUMBER($AH2124),IF($AH2124&lt;0,100,IF($AH2124&lt;=20,50,0)),"")</f>
        <v/>
      </c>
      <c r="AT2124" s="0" t="str">
        <f aca="false">IF(ISNUMBER($AI2124),IF($AI2124&lt;0.95,100,IF($AI2124&lt;=1,50,0)),"")</f>
        <v/>
      </c>
      <c r="AU2124" s="0" t="str">
        <f aca="false">IF(ISNUMBER($AJ2124),IF($AJ2124&lt;30,0,IF($AJ2124&lt;40,50,IF($AJ2124&lt;=90,100,50))),"")</f>
        <v/>
      </c>
      <c r="AV2124" s="0" t="str">
        <f aca="false">IF(ISNUMBER($AK2124),IF($AK2124&gt;-0.2,100,IF($AK2124&gt;=-0.4,50,0)),"")</f>
        <v/>
      </c>
      <c r="AW2124" s="59" t="n">
        <f aca="false">01_指標庫!$H$4*ISNUMBER($F2124)+01_指標庫!$H$5*ISNUMBER($AA2124)+01_指標庫!$H$6*ISNUMBER($G2124)+01_指標庫!$H$7*ISNUMBER($H2124)+01_指標庫!$H$8*ISNUMBER($AF2124)+01_指標庫!$H$9*ISNUMBER($AG2124)+01_指標庫!$H$10*ISNUMBER($AB2124)+01_指標庫!$H$11*ISNUMBER($AC2124)+01_指標庫!$H$12*ISNUMBER($AD2124)+01_指標庫!$H$13*ISNUMBER($AE2124)+01_指標庫!$H$14*ISNUMBER($I2124)+01_指標庫!$H$15*ISNUMBER($AH2124)+01_指標庫!$H$16*ISNUMBER($K2124)+01_指標庫!$H$17*ISNUMBER($AI2124)+01_指標庫!$H$18*ISNUMBER($AJ2124)+01_指標庫!$H$19*ISNUMBER($AK2124)+01_指標庫!$H$20*ISNUMBER($BB2124)+01_指標庫!$H$21*ISNUMBER($BC2124)</f>
        <v>51</v>
      </c>
      <c r="AX2124" s="59" t="n">
        <f aca="false">IF(AW2124=0,50,ROUND((01_指標庫!$H$4*IF(ISNUMBER($F2124),L2124,0)+01_指標庫!$H$5*IF(ISNUMBER($AA2124),AL2124,0)+01_指標庫!$H$6*IF(ISNUMBER($G2124),M2124,0)+01_指標庫!$H$7*IF(ISNUMBER($H2124),N2124,0)+01_指標庫!$H$8*IF(ISNUMBER($AF2124),AQ2124,0)+01_指標庫!$H$9*IF(ISNUMBER($AG2124),AR2124,0)+01_指標庫!$H$10*IF(ISNUMBER($AB2124),AM2124,0)+01_指標庫!$H$11*IF(ISNUMBER($AC2124),AN2124,0)+01_指標庫!$H$12*IF(ISNUMBER($AD2124),AO2124,0)+01_指標庫!$H$13*IF(ISNUMBER($AE2124),AP2124,0)+01_指標庫!$H$14*IF(ISNUMBER($I2124),O2124,0)+01_指標庫!$H$15*IF(ISNUMBER($AH2124),AS2124,0)+01_指標庫!$H$16*IF(ISNUMBER($K2124),P2124,0)+01_指標庫!$H$17*IF(ISNUMBER($AI2124),AT2124,0)+01_指標庫!$H$18*IF(ISNUMBER($AJ2124),AU2124,0)+01_指標庫!$H$19*IF(ISNUMBER($AK2124),AV2124,0)+01_指標庫!$H$20*IF(ISNUMBER($BB2124),BB2124,0)+01_指標庫!$H$21*IF(ISNUMBER($BC2124),BC2124,0))/AW2124,1))</f>
        <v>100</v>
      </c>
      <c r="AY2124" s="60"/>
      <c r="AZ2124" s="60"/>
      <c r="BA2124" s="58" t="n">
        <f aca="false">AVERAGE($E2120:$E2124)/AVERAGE($E2115:$E2124)-1</f>
        <v>0.0124787736849128</v>
      </c>
      <c r="BB2124" s="59" t="n">
        <f aca="false">IF(ISNUMBER($BA2124),IF(OR($S2124&lt;=-0.03,$BA2124&lt;-0.003),0,IF(OR($S2124&lt;=-0.02,$BA2124&lt;0.01),50,100)),"")</f>
        <v>100</v>
      </c>
      <c r="BC2124" s="0" t="str">
        <f aca="false">IF(OR(COUNT($AZ2124)=0,COUNT($AZ2123)=0),"",IF(OR($AY2124/$AZ2123-1&lt;=-0.03,$AZ2124/$AZ2123-1&lt;=-0.045,IF(COUNT($AZ2115:$AZ2124)=10,AVERAGE($AZ2120:$AZ2124)/AVERAGE($AZ2115:$AZ2124)-1&lt;-0.01,FALSE())),0,IF(OR($AZ2124/$AZ2123-1&lt;=-0.02,IF(COUNT($AZ2115:$AZ2124)=10,AVERAGE($AZ2120:$AZ2124)/AVERAGE($AZ2115:$AZ2124)-1&lt;0.005,FALSE())),50,100)))</f>
        <v/>
      </c>
    </row>
    <row r="2125" customFormat="false" ht="15" hidden="false" customHeight="true" outlineLevel="0" collapsed="false">
      <c r="A2125" s="47" t="n">
        <v>2121</v>
      </c>
      <c r="B2125" s="48" t="n">
        <v>45636</v>
      </c>
      <c r="C2125" s="47" t="n">
        <v>2024</v>
      </c>
      <c r="D2125" s="49" t="s">
        <v>237</v>
      </c>
      <c r="E2125" s="50" t="n">
        <v>21368.18</v>
      </c>
      <c r="F2125" s="51" t="n">
        <v>0.109199</v>
      </c>
      <c r="G2125" s="51" t="n">
        <v>-0.01175</v>
      </c>
      <c r="H2125" s="52" t="n">
        <v>0.6939</v>
      </c>
      <c r="I2125" s="53" t="n">
        <v>267</v>
      </c>
      <c r="J2125" s="47" t="s">
        <v>235</v>
      </c>
      <c r="K2125" s="54" t="n">
        <v>14.18</v>
      </c>
      <c r="L2125" s="55" t="n">
        <f aca="false">IF(COUNT(F2125)=0,50,IF(F2125&gt;=0,100,IF(F2125&gt;=-0.02,50,0)))</f>
        <v>100</v>
      </c>
      <c r="M2125" s="55" t="n">
        <f aca="false">IF(COUNT(G2125)=0,50,IF(G2125&gt;-0.06,100,IF(G2125&gt;-0.15,50,0)))</f>
        <v>100</v>
      </c>
      <c r="N2125" s="55" t="n">
        <f aca="false">IF(COUNT(H2125)=0,50,IF(H2125&gt;=0.6,100,IF(H2125&gt;=0.4,50,0)))</f>
        <v>100</v>
      </c>
      <c r="O2125" s="55" t="n">
        <f aca="false">IF(COUNT(I2125)=0,50,IF(J2125="proxy_vix",50,IF(I2125&lt;350,100,IF(I2125&lt;=450,50,0))))</f>
        <v>100</v>
      </c>
      <c r="P2125" s="55" t="n">
        <f aca="false">IF(COUNT(K2125)=0,50,IF(K2125&lt;20,100,IF(K2125&lt;=25,50,0)))</f>
        <v>100</v>
      </c>
      <c r="Q2125" s="54"/>
      <c r="R2125" s="47"/>
      <c r="S2125" s="51" t="n">
        <f aca="false">$E2125/$E2124-1</f>
        <v>-0.00338793012580674</v>
      </c>
      <c r="T2125" s="56" t="n">
        <f aca="false">$K2125/$K2124-1</f>
        <v>-0.000704721634954164</v>
      </c>
      <c r="V2125" s="57"/>
      <c r="W2125" s="57"/>
      <c r="Y2125" s="1" t="str">
        <f aca="false">IF(AX2125&gt;=70,"EASY",IF(AX2125&gt;40,"UNCERTAIN","HARD"))</f>
        <v>EASY</v>
      </c>
      <c r="AA2125" s="58" t="n">
        <f aca="false">IF($A2125&lt;200,"",AVERAGE($E2076:$E2125)/AVERAGE($E1926:$E2125)-1)</f>
        <v>0.0675049637376806</v>
      </c>
      <c r="AB2125" s="59" t="n">
        <f aca="false">LOOKUP($B2125,07_L1政策步階!$A$4:$A$14,07_L1政策步階!$C$4:$C$14)</f>
        <v>1</v>
      </c>
      <c r="AC2125" s="57"/>
      <c r="AD2125" s="57"/>
      <c r="AE2125" s="57"/>
      <c r="AF2125" s="57"/>
      <c r="AG2125" s="57"/>
      <c r="AH2125" s="57"/>
      <c r="AI2125" s="57"/>
      <c r="AJ2125" s="57"/>
      <c r="AK2125" s="57"/>
      <c r="AL2125" s="59" t="n">
        <f aca="false">IF(ISNUMBER($AA2125),IF($AA2125&gt;=0.005,100,IF($AA2125&gt;=-0.015,50,0)),"")</f>
        <v>100</v>
      </c>
      <c r="AM2125" s="59" t="n">
        <f aca="false">IF(ISNUMBER($AB2125),IF($AB2125=1,100,IF($AB2125=0,50,0)),"")</f>
        <v>100</v>
      </c>
      <c r="AN2125" s="0" t="str">
        <f aca="false">IF(ISNUMBER($AC2125),IF($AC2125&gt;=0.001,100,IF($AC2125&gt;=-0.003,50,0)),"")</f>
        <v/>
      </c>
      <c r="AO2125" s="0" t="str">
        <f aca="false">IF(ISNUMBER($AD2125),IF($AD2125&gt;=0.04,100,IF($AD2125&gt;=0,50,0)),"")</f>
        <v/>
      </c>
      <c r="AP2125" s="0" t="str">
        <f aca="false">IF(ISNUMBER($AE2125),IF($AE2125&gt;=25,100,IF($AE2125&gt;=-75,50,0)),"")</f>
        <v/>
      </c>
      <c r="AQ2125" s="0" t="str">
        <f aca="false">IF(ISNUMBER($AF2125),IF($AF2125&gt;0,100,IF($AF2125&gt;=-50,50,0)),"")</f>
        <v/>
      </c>
      <c r="AR2125" s="0" t="str">
        <f aca="false">IF(ISNUMBER($AG2125),IF($AG2125=1,100,IF($AG2125=0,50,0)),"")</f>
        <v/>
      </c>
      <c r="AS2125" s="0" t="str">
        <f aca="false">IF(ISNUMBER($AH2125),IF($AH2125&lt;0,100,IF($AH2125&lt;=20,50,0)),"")</f>
        <v/>
      </c>
      <c r="AT2125" s="0" t="str">
        <f aca="false">IF(ISNUMBER($AI2125),IF($AI2125&lt;0.95,100,IF($AI2125&lt;=1,50,0)),"")</f>
        <v/>
      </c>
      <c r="AU2125" s="0" t="str">
        <f aca="false">IF(ISNUMBER($AJ2125),IF($AJ2125&lt;30,0,IF($AJ2125&lt;40,50,IF($AJ2125&lt;=90,100,50))),"")</f>
        <v/>
      </c>
      <c r="AV2125" s="0" t="str">
        <f aca="false">IF(ISNUMBER($AK2125),IF($AK2125&gt;-0.2,100,IF($AK2125&gt;=-0.4,50,0)),"")</f>
        <v/>
      </c>
      <c r="AW2125" s="59" t="n">
        <f aca="false">01_指標庫!$H$4*ISNUMBER($F2125)+01_指標庫!$H$5*ISNUMBER($AA2125)+01_指標庫!$H$6*ISNUMBER($G2125)+01_指標庫!$H$7*ISNUMBER($H2125)+01_指標庫!$H$8*ISNUMBER($AF2125)+01_指標庫!$H$9*ISNUMBER($AG2125)+01_指標庫!$H$10*ISNUMBER($AB2125)+01_指標庫!$H$11*ISNUMBER($AC2125)+01_指標庫!$H$12*ISNUMBER($AD2125)+01_指標庫!$H$13*ISNUMBER($AE2125)+01_指標庫!$H$14*ISNUMBER($I2125)+01_指標庫!$H$15*ISNUMBER($AH2125)+01_指標庫!$H$16*ISNUMBER($K2125)+01_指標庫!$H$17*ISNUMBER($AI2125)+01_指標庫!$H$18*ISNUMBER($AJ2125)+01_指標庫!$H$19*ISNUMBER($AK2125)+01_指標庫!$H$20*ISNUMBER($BB2125)+01_指標庫!$H$21*ISNUMBER($BC2125)</f>
        <v>51</v>
      </c>
      <c r="AX2125" s="59" t="n">
        <f aca="false">IF(AW2125=0,50,ROUND((01_指標庫!$H$4*IF(ISNUMBER($F2125),L2125,0)+01_指標庫!$H$5*IF(ISNUMBER($AA2125),AL2125,0)+01_指標庫!$H$6*IF(ISNUMBER($G2125),M2125,0)+01_指標庫!$H$7*IF(ISNUMBER($H2125),N2125,0)+01_指標庫!$H$8*IF(ISNUMBER($AF2125),AQ2125,0)+01_指標庫!$H$9*IF(ISNUMBER($AG2125),AR2125,0)+01_指標庫!$H$10*IF(ISNUMBER($AB2125),AM2125,0)+01_指標庫!$H$11*IF(ISNUMBER($AC2125),AN2125,0)+01_指標庫!$H$12*IF(ISNUMBER($AD2125),AO2125,0)+01_指標庫!$H$13*IF(ISNUMBER($AE2125),AP2125,0)+01_指標庫!$H$14*IF(ISNUMBER($I2125),O2125,0)+01_指標庫!$H$15*IF(ISNUMBER($AH2125),AS2125,0)+01_指標庫!$H$16*IF(ISNUMBER($K2125),P2125,0)+01_指標庫!$H$17*IF(ISNUMBER($AI2125),AT2125,0)+01_指標庫!$H$18*IF(ISNUMBER($AJ2125),AU2125,0)+01_指標庫!$H$19*IF(ISNUMBER($AK2125),AV2125,0)+01_指標庫!$H$20*IF(ISNUMBER($BB2125),BB2125,0)+01_指標庫!$H$21*IF(ISNUMBER($BC2125),BC2125,0))/AW2125,1))</f>
        <v>100</v>
      </c>
      <c r="AY2125" s="60"/>
      <c r="AZ2125" s="60"/>
      <c r="BA2125" s="58" t="n">
        <f aca="false">AVERAGE($E2121:$E2125)/AVERAGE($E2116:$E2125)-1</f>
        <v>0.0111008021973762</v>
      </c>
      <c r="BB2125" s="59" t="n">
        <f aca="false">IF(ISNUMBER($BA2125),IF(OR($S2125&lt;=-0.03,$BA2125&lt;-0.003),0,IF(OR($S2125&lt;=-0.02,$BA2125&lt;0.01),50,100)),"")</f>
        <v>100</v>
      </c>
      <c r="BC2125" s="0" t="str">
        <f aca="false">IF(OR(COUNT($AZ2125)=0,COUNT($AZ2124)=0),"",IF(OR($AY2125/$AZ2124-1&lt;=-0.03,$AZ2125/$AZ2124-1&lt;=-0.045,IF(COUNT($AZ2116:$AZ2125)=10,AVERAGE($AZ2121:$AZ2125)/AVERAGE($AZ2116:$AZ2125)-1&lt;-0.01,FALSE())),0,IF(OR($AZ2125/$AZ2124-1&lt;=-0.02,IF(COUNT($AZ2116:$AZ2125)=10,AVERAGE($AZ2121:$AZ2125)/AVERAGE($AZ2116:$AZ2125)-1&lt;0.005,FALSE())),50,100)))</f>
        <v/>
      </c>
    </row>
    <row r="2126" customFormat="false" ht="15" hidden="false" customHeight="true" outlineLevel="0" collapsed="false">
      <c r="A2126" s="47" t="n">
        <v>2122</v>
      </c>
      <c r="B2126" s="48" t="n">
        <v>45637</v>
      </c>
      <c r="C2126" s="47" t="n">
        <v>2024</v>
      </c>
      <c r="D2126" s="49" t="s">
        <v>238</v>
      </c>
      <c r="E2126" s="50" t="n">
        <v>21763.98</v>
      </c>
      <c r="F2126" s="51" t="n">
        <v>0.128633</v>
      </c>
      <c r="G2126" s="51" t="n">
        <v>0</v>
      </c>
      <c r="H2126" s="52" t="n">
        <v>0.7143</v>
      </c>
      <c r="I2126" s="53" t="n">
        <v>264</v>
      </c>
      <c r="J2126" s="47" t="s">
        <v>235</v>
      </c>
      <c r="K2126" s="54" t="n">
        <v>13.58</v>
      </c>
      <c r="L2126" s="55" t="n">
        <f aca="false">IF(COUNT(F2126)=0,50,IF(F2126&gt;=0,100,IF(F2126&gt;=-0.02,50,0)))</f>
        <v>100</v>
      </c>
      <c r="M2126" s="55" t="n">
        <f aca="false">IF(COUNT(G2126)=0,50,IF(G2126&gt;-0.06,100,IF(G2126&gt;-0.15,50,0)))</f>
        <v>100</v>
      </c>
      <c r="N2126" s="55" t="n">
        <f aca="false">IF(COUNT(H2126)=0,50,IF(H2126&gt;=0.6,100,IF(H2126&gt;=0.4,50,0)))</f>
        <v>100</v>
      </c>
      <c r="O2126" s="55" t="n">
        <f aca="false">IF(COUNT(I2126)=0,50,IF(J2126="proxy_vix",50,IF(I2126&lt;350,100,IF(I2126&lt;=450,50,0))))</f>
        <v>100</v>
      </c>
      <c r="P2126" s="55" t="n">
        <f aca="false">IF(COUNT(K2126)=0,50,IF(K2126&lt;20,100,IF(K2126&lt;=25,50,0)))</f>
        <v>100</v>
      </c>
      <c r="Q2126" s="54"/>
      <c r="R2126" s="47"/>
      <c r="S2126" s="51" t="n">
        <f aca="false">$E2126/$E2125-1</f>
        <v>0.0185228690510844</v>
      </c>
      <c r="T2126" s="56" t="n">
        <f aca="false">$K2126/$K2125-1</f>
        <v>-0.0423131170662905</v>
      </c>
      <c r="V2126" s="57"/>
      <c r="W2126" s="57"/>
      <c r="Y2126" s="1" t="str">
        <f aca="false">IF(AX2126&gt;=70,"EASY",IF(AX2126&gt;40,"UNCERTAIN","HARD"))</f>
        <v>EASY</v>
      </c>
      <c r="AA2126" s="58" t="n">
        <f aca="false">IF($A2126&lt;200,"",AVERAGE($E2077:$E2126)/AVERAGE($E1927:$E2126)-1)</f>
        <v>0.0685197568217959</v>
      </c>
      <c r="AB2126" s="59" t="n">
        <f aca="false">LOOKUP($B2126,07_L1政策步階!$A$4:$A$14,07_L1政策步階!$C$4:$C$14)</f>
        <v>1</v>
      </c>
      <c r="AC2126" s="57"/>
      <c r="AD2126" s="57"/>
      <c r="AE2126" s="57"/>
      <c r="AF2126" s="57"/>
      <c r="AG2126" s="57"/>
      <c r="AH2126" s="57"/>
      <c r="AI2126" s="57"/>
      <c r="AJ2126" s="57"/>
      <c r="AK2126" s="57"/>
      <c r="AL2126" s="59" t="n">
        <f aca="false">IF(ISNUMBER($AA2126),IF($AA2126&gt;=0.005,100,IF($AA2126&gt;=-0.015,50,0)),"")</f>
        <v>100</v>
      </c>
      <c r="AM2126" s="59" t="n">
        <f aca="false">IF(ISNUMBER($AB2126),IF($AB2126=1,100,IF($AB2126=0,50,0)),"")</f>
        <v>100</v>
      </c>
      <c r="AN2126" s="0" t="str">
        <f aca="false">IF(ISNUMBER($AC2126),IF($AC2126&gt;=0.001,100,IF($AC2126&gt;=-0.003,50,0)),"")</f>
        <v/>
      </c>
      <c r="AO2126" s="0" t="str">
        <f aca="false">IF(ISNUMBER($AD2126),IF($AD2126&gt;=0.04,100,IF($AD2126&gt;=0,50,0)),"")</f>
        <v/>
      </c>
      <c r="AP2126" s="0" t="str">
        <f aca="false">IF(ISNUMBER($AE2126),IF($AE2126&gt;=25,100,IF($AE2126&gt;=-75,50,0)),"")</f>
        <v/>
      </c>
      <c r="AQ2126" s="0" t="str">
        <f aca="false">IF(ISNUMBER($AF2126),IF($AF2126&gt;0,100,IF($AF2126&gt;=-50,50,0)),"")</f>
        <v/>
      </c>
      <c r="AR2126" s="0" t="str">
        <f aca="false">IF(ISNUMBER($AG2126),IF($AG2126=1,100,IF($AG2126=0,50,0)),"")</f>
        <v/>
      </c>
      <c r="AS2126" s="0" t="str">
        <f aca="false">IF(ISNUMBER($AH2126),IF($AH2126&lt;0,100,IF($AH2126&lt;=20,50,0)),"")</f>
        <v/>
      </c>
      <c r="AT2126" s="0" t="str">
        <f aca="false">IF(ISNUMBER($AI2126),IF($AI2126&lt;0.95,100,IF($AI2126&lt;=1,50,0)),"")</f>
        <v/>
      </c>
      <c r="AU2126" s="0" t="str">
        <f aca="false">IF(ISNUMBER($AJ2126),IF($AJ2126&lt;30,0,IF($AJ2126&lt;40,50,IF($AJ2126&lt;=90,100,50))),"")</f>
        <v/>
      </c>
      <c r="AV2126" s="0" t="str">
        <f aca="false">IF(ISNUMBER($AK2126),IF($AK2126&gt;-0.2,100,IF($AK2126&gt;=-0.4,50,0)),"")</f>
        <v/>
      </c>
      <c r="AW2126" s="59" t="n">
        <f aca="false">01_指標庫!$H$4*ISNUMBER($F2126)+01_指標庫!$H$5*ISNUMBER($AA2126)+01_指標庫!$H$6*ISNUMBER($G2126)+01_指標庫!$H$7*ISNUMBER($H2126)+01_指標庫!$H$8*ISNUMBER($AF2126)+01_指標庫!$H$9*ISNUMBER($AG2126)+01_指標庫!$H$10*ISNUMBER($AB2126)+01_指標庫!$H$11*ISNUMBER($AC2126)+01_指標庫!$H$12*ISNUMBER($AD2126)+01_指標庫!$H$13*ISNUMBER($AE2126)+01_指標庫!$H$14*ISNUMBER($I2126)+01_指標庫!$H$15*ISNUMBER($AH2126)+01_指標庫!$H$16*ISNUMBER($K2126)+01_指標庫!$H$17*ISNUMBER($AI2126)+01_指標庫!$H$18*ISNUMBER($AJ2126)+01_指標庫!$H$19*ISNUMBER($AK2126)+01_指標庫!$H$20*ISNUMBER($BB2126)+01_指標庫!$H$21*ISNUMBER($BC2126)</f>
        <v>51</v>
      </c>
      <c r="AX2126" s="59" t="n">
        <f aca="false">IF(AW2126=0,50,ROUND((01_指標庫!$H$4*IF(ISNUMBER($F2126),L2126,0)+01_指標庫!$H$5*IF(ISNUMBER($AA2126),AL2126,0)+01_指標庫!$H$6*IF(ISNUMBER($G2126),M2126,0)+01_指標庫!$H$7*IF(ISNUMBER($H2126),N2126,0)+01_指標庫!$H$8*IF(ISNUMBER($AF2126),AQ2126,0)+01_指標庫!$H$9*IF(ISNUMBER($AG2126),AR2126,0)+01_指標庫!$H$10*IF(ISNUMBER($AB2126),AM2126,0)+01_指標庫!$H$11*IF(ISNUMBER($AC2126),AN2126,0)+01_指標庫!$H$12*IF(ISNUMBER($AD2126),AO2126,0)+01_指標庫!$H$13*IF(ISNUMBER($AE2126),AP2126,0)+01_指標庫!$H$14*IF(ISNUMBER($I2126),O2126,0)+01_指標庫!$H$15*IF(ISNUMBER($AH2126),AS2126,0)+01_指標庫!$H$16*IF(ISNUMBER($K2126),P2126,0)+01_指標庫!$H$17*IF(ISNUMBER($AI2126),AT2126,0)+01_指標庫!$H$18*IF(ISNUMBER($AJ2126),AU2126,0)+01_指標庫!$H$19*IF(ISNUMBER($AK2126),AV2126,0)+01_指標庫!$H$20*IF(ISNUMBER($BB2126),BB2126,0)+01_指標庫!$H$21*IF(ISNUMBER($BC2126),BC2126,0))/AW2126,1))</f>
        <v>94.1</v>
      </c>
      <c r="AY2126" s="60"/>
      <c r="AZ2126" s="60"/>
      <c r="BA2126" s="58" t="n">
        <f aca="false">AVERAGE($E2122:$E2126)/AVERAGE($E2117:$E2126)-1</f>
        <v>0.00965988667220286</v>
      </c>
      <c r="BB2126" s="59" t="n">
        <f aca="false">IF(ISNUMBER($BA2126),IF(OR($S2126&lt;=-0.03,$BA2126&lt;-0.003),0,IF(OR($S2126&lt;=-0.02,$BA2126&lt;0.01),50,100)),"")</f>
        <v>50</v>
      </c>
      <c r="BC2126" s="0" t="str">
        <f aca="false">IF(OR(COUNT($AZ2126)=0,COUNT($AZ2125)=0),"",IF(OR($AY2126/$AZ2125-1&lt;=-0.03,$AZ2126/$AZ2125-1&lt;=-0.045,IF(COUNT($AZ2117:$AZ2126)=10,AVERAGE($AZ2122:$AZ2126)/AVERAGE($AZ2117:$AZ2126)-1&lt;-0.01,FALSE())),0,IF(OR($AZ2126/$AZ2125-1&lt;=-0.02,IF(COUNT($AZ2117:$AZ2126)=10,AVERAGE($AZ2122:$AZ2126)/AVERAGE($AZ2117:$AZ2126)-1&lt;0.005,FALSE())),50,100)))</f>
        <v/>
      </c>
    </row>
    <row r="2127" customFormat="false" ht="15" hidden="false" customHeight="true" outlineLevel="0" collapsed="false">
      <c r="A2127" s="47" t="n">
        <v>2123</v>
      </c>
      <c r="B2127" s="48" t="n">
        <v>45638</v>
      </c>
      <c r="C2127" s="47" t="n">
        <v>2024</v>
      </c>
      <c r="D2127" s="49" t="s">
        <v>239</v>
      </c>
      <c r="E2127" s="50" t="n">
        <v>21615.27</v>
      </c>
      <c r="F2127" s="51" t="n">
        <v>0.119835</v>
      </c>
      <c r="G2127" s="51" t="n">
        <v>-0.006833</v>
      </c>
      <c r="H2127" s="52" t="n">
        <v>0.7143</v>
      </c>
      <c r="I2127" s="53" t="n">
        <v>266</v>
      </c>
      <c r="J2127" s="47" t="s">
        <v>235</v>
      </c>
      <c r="K2127" s="54" t="n">
        <v>13.92</v>
      </c>
      <c r="L2127" s="55" t="n">
        <f aca="false">IF(COUNT(F2127)=0,50,IF(F2127&gt;=0,100,IF(F2127&gt;=-0.02,50,0)))</f>
        <v>100</v>
      </c>
      <c r="M2127" s="55" t="n">
        <f aca="false">IF(COUNT(G2127)=0,50,IF(G2127&gt;-0.06,100,IF(G2127&gt;-0.15,50,0)))</f>
        <v>100</v>
      </c>
      <c r="N2127" s="55" t="n">
        <f aca="false">IF(COUNT(H2127)=0,50,IF(H2127&gt;=0.6,100,IF(H2127&gt;=0.4,50,0)))</f>
        <v>100</v>
      </c>
      <c r="O2127" s="55" t="n">
        <f aca="false">IF(COUNT(I2127)=0,50,IF(J2127="proxy_vix",50,IF(I2127&lt;350,100,IF(I2127&lt;=450,50,0))))</f>
        <v>100</v>
      </c>
      <c r="P2127" s="55" t="n">
        <f aca="false">IF(COUNT(K2127)=0,50,IF(K2127&lt;20,100,IF(K2127&lt;=25,50,0)))</f>
        <v>100</v>
      </c>
      <c r="Q2127" s="54"/>
      <c r="R2127" s="47"/>
      <c r="S2127" s="51" t="n">
        <f aca="false">$E2127/$E2126-1</f>
        <v>-0.00683284950638619</v>
      </c>
      <c r="T2127" s="56" t="n">
        <f aca="false">$K2127/$K2126-1</f>
        <v>0.0250368188512518</v>
      </c>
      <c r="V2127" s="57"/>
      <c r="W2127" s="57"/>
      <c r="Y2127" s="1" t="str">
        <f aca="false">IF(AX2127&gt;=70,"EASY",IF(AX2127&gt;40,"UNCERTAIN","HARD"))</f>
        <v>EASY</v>
      </c>
      <c r="AA2127" s="58" t="n">
        <f aca="false">IF($A2127&lt;200,"",AVERAGE($E2078:$E2127)/AVERAGE($E1928:$E2127)-1)</f>
        <v>0.0693625716555584</v>
      </c>
      <c r="AB2127" s="59" t="n">
        <f aca="false">LOOKUP($B2127,07_L1政策步階!$A$4:$A$14,07_L1政策步階!$C$4:$C$14)</f>
        <v>1</v>
      </c>
      <c r="AC2127" s="57"/>
      <c r="AD2127" s="57"/>
      <c r="AE2127" s="57"/>
      <c r="AF2127" s="57"/>
      <c r="AG2127" s="57"/>
      <c r="AH2127" s="57"/>
      <c r="AI2127" s="57"/>
      <c r="AJ2127" s="57"/>
      <c r="AK2127" s="57"/>
      <c r="AL2127" s="59" t="n">
        <f aca="false">IF(ISNUMBER($AA2127),IF($AA2127&gt;=0.005,100,IF($AA2127&gt;=-0.015,50,0)),"")</f>
        <v>100</v>
      </c>
      <c r="AM2127" s="59" t="n">
        <f aca="false">IF(ISNUMBER($AB2127),IF($AB2127=1,100,IF($AB2127=0,50,0)),"")</f>
        <v>100</v>
      </c>
      <c r="AN2127" s="0" t="str">
        <f aca="false">IF(ISNUMBER($AC2127),IF($AC2127&gt;=0.001,100,IF($AC2127&gt;=-0.003,50,0)),"")</f>
        <v/>
      </c>
      <c r="AO2127" s="0" t="str">
        <f aca="false">IF(ISNUMBER($AD2127),IF($AD2127&gt;=0.04,100,IF($AD2127&gt;=0,50,0)),"")</f>
        <v/>
      </c>
      <c r="AP2127" s="0" t="str">
        <f aca="false">IF(ISNUMBER($AE2127),IF($AE2127&gt;=25,100,IF($AE2127&gt;=-75,50,0)),"")</f>
        <v/>
      </c>
      <c r="AQ2127" s="0" t="str">
        <f aca="false">IF(ISNUMBER($AF2127),IF($AF2127&gt;0,100,IF($AF2127&gt;=-50,50,0)),"")</f>
        <v/>
      </c>
      <c r="AR2127" s="0" t="str">
        <f aca="false">IF(ISNUMBER($AG2127),IF($AG2127=1,100,IF($AG2127=0,50,0)),"")</f>
        <v/>
      </c>
      <c r="AS2127" s="0" t="str">
        <f aca="false">IF(ISNUMBER($AH2127),IF($AH2127&lt;0,100,IF($AH2127&lt;=20,50,0)),"")</f>
        <v/>
      </c>
      <c r="AT2127" s="0" t="str">
        <f aca="false">IF(ISNUMBER($AI2127),IF($AI2127&lt;0.95,100,IF($AI2127&lt;=1,50,0)),"")</f>
        <v/>
      </c>
      <c r="AU2127" s="0" t="str">
        <f aca="false">IF(ISNUMBER($AJ2127),IF($AJ2127&lt;30,0,IF($AJ2127&lt;40,50,IF($AJ2127&lt;=90,100,50))),"")</f>
        <v/>
      </c>
      <c r="AV2127" s="0" t="str">
        <f aca="false">IF(ISNUMBER($AK2127),IF($AK2127&gt;-0.2,100,IF($AK2127&gt;=-0.4,50,0)),"")</f>
        <v/>
      </c>
      <c r="AW2127" s="59" t="n">
        <f aca="false">01_指標庫!$H$4*ISNUMBER($F2127)+01_指標庫!$H$5*ISNUMBER($AA2127)+01_指標庫!$H$6*ISNUMBER($G2127)+01_指標庫!$H$7*ISNUMBER($H2127)+01_指標庫!$H$8*ISNUMBER($AF2127)+01_指標庫!$H$9*ISNUMBER($AG2127)+01_指標庫!$H$10*ISNUMBER($AB2127)+01_指標庫!$H$11*ISNUMBER($AC2127)+01_指標庫!$H$12*ISNUMBER($AD2127)+01_指標庫!$H$13*ISNUMBER($AE2127)+01_指標庫!$H$14*ISNUMBER($I2127)+01_指標庫!$H$15*ISNUMBER($AH2127)+01_指標庫!$H$16*ISNUMBER($K2127)+01_指標庫!$H$17*ISNUMBER($AI2127)+01_指標庫!$H$18*ISNUMBER($AJ2127)+01_指標庫!$H$19*ISNUMBER($AK2127)+01_指標庫!$H$20*ISNUMBER($BB2127)+01_指標庫!$H$21*ISNUMBER($BC2127)</f>
        <v>51</v>
      </c>
      <c r="AX2127" s="59" t="n">
        <f aca="false">IF(AW2127=0,50,ROUND((01_指標庫!$H$4*IF(ISNUMBER($F2127),L2127,0)+01_指標庫!$H$5*IF(ISNUMBER($AA2127),AL2127,0)+01_指標庫!$H$6*IF(ISNUMBER($G2127),M2127,0)+01_指標庫!$H$7*IF(ISNUMBER($H2127),N2127,0)+01_指標庫!$H$8*IF(ISNUMBER($AF2127),AQ2127,0)+01_指標庫!$H$9*IF(ISNUMBER($AG2127),AR2127,0)+01_指標庫!$H$10*IF(ISNUMBER($AB2127),AM2127,0)+01_指標庫!$H$11*IF(ISNUMBER($AC2127),AN2127,0)+01_指標庫!$H$12*IF(ISNUMBER($AD2127),AO2127,0)+01_指標庫!$H$13*IF(ISNUMBER($AE2127),AP2127,0)+01_指標庫!$H$14*IF(ISNUMBER($I2127),O2127,0)+01_指標庫!$H$15*IF(ISNUMBER($AH2127),AS2127,0)+01_指標庫!$H$16*IF(ISNUMBER($K2127),P2127,0)+01_指標庫!$H$17*IF(ISNUMBER($AI2127),AT2127,0)+01_指標庫!$H$18*IF(ISNUMBER($AJ2127),AU2127,0)+01_指標庫!$H$19*IF(ISNUMBER($AK2127),AV2127,0)+01_指標庫!$H$20*IF(ISNUMBER($BB2127),BB2127,0)+01_指標庫!$H$21*IF(ISNUMBER($BC2127),BC2127,0))/AW2127,1))</f>
        <v>94.1</v>
      </c>
      <c r="AY2127" s="60"/>
      <c r="AZ2127" s="60"/>
      <c r="BA2127" s="58" t="n">
        <f aca="false">AVERAGE($E2123:$E2127)/AVERAGE($E2118:$E2127)-1</f>
        <v>0.00732825336154885</v>
      </c>
      <c r="BB2127" s="59" t="n">
        <f aca="false">IF(ISNUMBER($BA2127),IF(OR($S2127&lt;=-0.03,$BA2127&lt;-0.003),0,IF(OR($S2127&lt;=-0.02,$BA2127&lt;0.01),50,100)),"")</f>
        <v>50</v>
      </c>
      <c r="BC2127" s="0" t="str">
        <f aca="false">IF(OR(COUNT($AZ2127)=0,COUNT($AZ2126)=0),"",IF(OR($AY2127/$AZ2126-1&lt;=-0.03,$AZ2127/$AZ2126-1&lt;=-0.045,IF(COUNT($AZ2118:$AZ2127)=10,AVERAGE($AZ2123:$AZ2127)/AVERAGE($AZ2118:$AZ2127)-1&lt;-0.01,FALSE())),0,IF(OR($AZ2127/$AZ2126-1&lt;=-0.02,IF(COUNT($AZ2118:$AZ2127)=10,AVERAGE($AZ2123:$AZ2127)/AVERAGE($AZ2118:$AZ2127)-1&lt;0.005,FALSE())),50,100)))</f>
        <v/>
      </c>
    </row>
    <row r="2128" customFormat="false" ht="15" hidden="false" customHeight="true" outlineLevel="0" collapsed="false">
      <c r="A2128" s="47" t="n">
        <v>2124</v>
      </c>
      <c r="B2128" s="48" t="n">
        <v>45639</v>
      </c>
      <c r="C2128" s="47" t="n">
        <v>2024</v>
      </c>
      <c r="D2128" s="49" t="s">
        <v>234</v>
      </c>
      <c r="E2128" s="50" t="n">
        <v>21780.25</v>
      </c>
      <c r="F2128" s="51" t="n">
        <v>0.127292</v>
      </c>
      <c r="G2128" s="51" t="n">
        <v>0</v>
      </c>
      <c r="H2128" s="52" t="n">
        <v>0.6939</v>
      </c>
      <c r="I2128" s="53" t="n">
        <v>268</v>
      </c>
      <c r="J2128" s="47" t="s">
        <v>235</v>
      </c>
      <c r="K2128" s="54" t="n">
        <v>13.81</v>
      </c>
      <c r="L2128" s="55" t="n">
        <f aca="false">IF(COUNT(F2128)=0,50,IF(F2128&gt;=0,100,IF(F2128&gt;=-0.02,50,0)))</f>
        <v>100</v>
      </c>
      <c r="M2128" s="55" t="n">
        <f aca="false">IF(COUNT(G2128)=0,50,IF(G2128&gt;-0.06,100,IF(G2128&gt;-0.15,50,0)))</f>
        <v>100</v>
      </c>
      <c r="N2128" s="55" t="n">
        <f aca="false">IF(COUNT(H2128)=0,50,IF(H2128&gt;=0.6,100,IF(H2128&gt;=0.4,50,0)))</f>
        <v>100</v>
      </c>
      <c r="O2128" s="55" t="n">
        <f aca="false">IF(COUNT(I2128)=0,50,IF(J2128="proxy_vix",50,IF(I2128&lt;350,100,IF(I2128&lt;=450,50,0))))</f>
        <v>100</v>
      </c>
      <c r="P2128" s="55" t="n">
        <f aca="false">IF(COUNT(K2128)=0,50,IF(K2128&lt;20,100,IF(K2128&lt;=25,50,0)))</f>
        <v>100</v>
      </c>
      <c r="Q2128" s="54"/>
      <c r="R2128" s="47"/>
      <c r="S2128" s="51" t="n">
        <f aca="false">$E2128/$E2127-1</f>
        <v>0.007632567162011</v>
      </c>
      <c r="T2128" s="56" t="n">
        <f aca="false">$K2128/$K2127-1</f>
        <v>-0.0079022988505747</v>
      </c>
      <c r="V2128" s="57"/>
      <c r="W2128" s="57"/>
      <c r="Y2128" s="1" t="str">
        <f aca="false">IF(AX2128&gt;=70,"EASY",IF(AX2128&gt;40,"UNCERTAIN","HARD"))</f>
        <v>EASY</v>
      </c>
      <c r="AA2128" s="58" t="n">
        <f aca="false">IF($A2128&lt;200,"",AVERAGE($E2079:$E2128)/AVERAGE($E1929:$E2128)-1)</f>
        <v>0.0703853192251109</v>
      </c>
      <c r="AB2128" s="59" t="n">
        <f aca="false">LOOKUP($B2128,07_L1政策步階!$A$4:$A$14,07_L1政策步階!$C$4:$C$14)</f>
        <v>1</v>
      </c>
      <c r="AC2128" s="57"/>
      <c r="AD2128" s="57"/>
      <c r="AE2128" s="57"/>
      <c r="AF2128" s="57"/>
      <c r="AG2128" s="57"/>
      <c r="AH2128" s="57"/>
      <c r="AI2128" s="57"/>
      <c r="AJ2128" s="57"/>
      <c r="AK2128" s="57"/>
      <c r="AL2128" s="59" t="n">
        <f aca="false">IF(ISNUMBER($AA2128),IF($AA2128&gt;=0.005,100,IF($AA2128&gt;=-0.015,50,0)),"")</f>
        <v>100</v>
      </c>
      <c r="AM2128" s="59" t="n">
        <f aca="false">IF(ISNUMBER($AB2128),IF($AB2128=1,100,IF($AB2128=0,50,0)),"")</f>
        <v>100</v>
      </c>
      <c r="AN2128" s="0" t="str">
        <f aca="false">IF(ISNUMBER($AC2128),IF($AC2128&gt;=0.001,100,IF($AC2128&gt;=-0.003,50,0)),"")</f>
        <v/>
      </c>
      <c r="AO2128" s="0" t="str">
        <f aca="false">IF(ISNUMBER($AD2128),IF($AD2128&gt;=0.04,100,IF($AD2128&gt;=0,50,0)),"")</f>
        <v/>
      </c>
      <c r="AP2128" s="0" t="str">
        <f aca="false">IF(ISNUMBER($AE2128),IF($AE2128&gt;=25,100,IF($AE2128&gt;=-75,50,0)),"")</f>
        <v/>
      </c>
      <c r="AQ2128" s="0" t="str">
        <f aca="false">IF(ISNUMBER($AF2128),IF($AF2128&gt;0,100,IF($AF2128&gt;=-50,50,0)),"")</f>
        <v/>
      </c>
      <c r="AR2128" s="0" t="str">
        <f aca="false">IF(ISNUMBER($AG2128),IF($AG2128=1,100,IF($AG2128=0,50,0)),"")</f>
        <v/>
      </c>
      <c r="AS2128" s="0" t="str">
        <f aca="false">IF(ISNUMBER($AH2128),IF($AH2128&lt;0,100,IF($AH2128&lt;=20,50,0)),"")</f>
        <v/>
      </c>
      <c r="AT2128" s="0" t="str">
        <f aca="false">IF(ISNUMBER($AI2128),IF($AI2128&lt;0.95,100,IF($AI2128&lt;=1,50,0)),"")</f>
        <v/>
      </c>
      <c r="AU2128" s="0" t="str">
        <f aca="false">IF(ISNUMBER($AJ2128),IF($AJ2128&lt;30,0,IF($AJ2128&lt;40,50,IF($AJ2128&lt;=90,100,50))),"")</f>
        <v/>
      </c>
      <c r="AV2128" s="0" t="str">
        <f aca="false">IF(ISNUMBER($AK2128),IF($AK2128&gt;-0.2,100,IF($AK2128&gt;=-0.4,50,0)),"")</f>
        <v/>
      </c>
      <c r="AW2128" s="59" t="n">
        <f aca="false">01_指標庫!$H$4*ISNUMBER($F2128)+01_指標庫!$H$5*ISNUMBER($AA2128)+01_指標庫!$H$6*ISNUMBER($G2128)+01_指標庫!$H$7*ISNUMBER($H2128)+01_指標庫!$H$8*ISNUMBER($AF2128)+01_指標庫!$H$9*ISNUMBER($AG2128)+01_指標庫!$H$10*ISNUMBER($AB2128)+01_指標庫!$H$11*ISNUMBER($AC2128)+01_指標庫!$H$12*ISNUMBER($AD2128)+01_指標庫!$H$13*ISNUMBER($AE2128)+01_指標庫!$H$14*ISNUMBER($I2128)+01_指標庫!$H$15*ISNUMBER($AH2128)+01_指標庫!$H$16*ISNUMBER($K2128)+01_指標庫!$H$17*ISNUMBER($AI2128)+01_指標庫!$H$18*ISNUMBER($AJ2128)+01_指標庫!$H$19*ISNUMBER($AK2128)+01_指標庫!$H$20*ISNUMBER($BB2128)+01_指標庫!$H$21*ISNUMBER($BC2128)</f>
        <v>51</v>
      </c>
      <c r="AX2128" s="59" t="n">
        <f aca="false">IF(AW2128=0,50,ROUND((01_指標庫!$H$4*IF(ISNUMBER($F2128),L2128,0)+01_指標庫!$H$5*IF(ISNUMBER($AA2128),AL2128,0)+01_指標庫!$H$6*IF(ISNUMBER($G2128),M2128,0)+01_指標庫!$H$7*IF(ISNUMBER($H2128),N2128,0)+01_指標庫!$H$8*IF(ISNUMBER($AF2128),AQ2128,0)+01_指標庫!$H$9*IF(ISNUMBER($AG2128),AR2128,0)+01_指標庫!$H$10*IF(ISNUMBER($AB2128),AM2128,0)+01_指標庫!$H$11*IF(ISNUMBER($AC2128),AN2128,0)+01_指標庫!$H$12*IF(ISNUMBER($AD2128),AO2128,0)+01_指標庫!$H$13*IF(ISNUMBER($AE2128),AP2128,0)+01_指標庫!$H$14*IF(ISNUMBER($I2128),O2128,0)+01_指標庫!$H$15*IF(ISNUMBER($AH2128),AS2128,0)+01_指標庫!$H$16*IF(ISNUMBER($K2128),P2128,0)+01_指標庫!$H$17*IF(ISNUMBER($AI2128),AT2128,0)+01_指標庫!$H$18*IF(ISNUMBER($AJ2128),AU2128,0)+01_指標庫!$H$19*IF(ISNUMBER($AK2128),AV2128,0)+01_指標庫!$H$20*IF(ISNUMBER($BB2128),BB2128,0)+01_指標庫!$H$21*IF(ISNUMBER($BC2128),BC2128,0))/AW2128,1))</f>
        <v>94.1</v>
      </c>
      <c r="AY2128" s="60"/>
      <c r="AZ2128" s="60"/>
      <c r="BA2128" s="58" t="n">
        <f aca="false">AVERAGE($E2124:$E2128)/AVERAGE($E2119:$E2128)-1</f>
        <v>0.00481497983385482</v>
      </c>
      <c r="BB2128" s="59" t="n">
        <f aca="false">IF(ISNUMBER($BA2128),IF(OR($S2128&lt;=-0.03,$BA2128&lt;-0.003),0,IF(OR($S2128&lt;=-0.02,$BA2128&lt;0.01),50,100)),"")</f>
        <v>50</v>
      </c>
      <c r="BC2128" s="0" t="str">
        <f aca="false">IF(OR(COUNT($AZ2128)=0,COUNT($AZ2127)=0),"",IF(OR($AY2128/$AZ2127-1&lt;=-0.03,$AZ2128/$AZ2127-1&lt;=-0.045,IF(COUNT($AZ2119:$AZ2128)=10,AVERAGE($AZ2124:$AZ2128)/AVERAGE($AZ2119:$AZ2128)-1&lt;-0.01,FALSE())),0,IF(OR($AZ2128/$AZ2127-1&lt;=-0.02,IF(COUNT($AZ2119:$AZ2128)=10,AVERAGE($AZ2124:$AZ2128)/AVERAGE($AZ2119:$AZ2128)-1&lt;0.005,FALSE())),50,100)))</f>
        <v/>
      </c>
    </row>
    <row r="2129" customFormat="false" ht="15" hidden="false" customHeight="true" outlineLevel="0" collapsed="false">
      <c r="A2129" s="47" t="n">
        <v>2125</v>
      </c>
      <c r="B2129" s="48" t="n">
        <v>45642</v>
      </c>
      <c r="C2129" s="47" t="n">
        <v>2024</v>
      </c>
      <c r="D2129" s="49" t="s">
        <v>236</v>
      </c>
      <c r="E2129" s="50" t="n">
        <v>22096.66</v>
      </c>
      <c r="F2129" s="51" t="n">
        <v>0.142547</v>
      </c>
      <c r="G2129" s="51" t="n">
        <v>0</v>
      </c>
      <c r="H2129" s="52" t="n">
        <v>0.6735</v>
      </c>
      <c r="I2129" s="53" t="n">
        <v>269</v>
      </c>
      <c r="J2129" s="47" t="s">
        <v>235</v>
      </c>
      <c r="K2129" s="54" t="n">
        <v>14.69</v>
      </c>
      <c r="L2129" s="55" t="n">
        <f aca="false">IF(COUNT(F2129)=0,50,IF(F2129&gt;=0,100,IF(F2129&gt;=-0.02,50,0)))</f>
        <v>100</v>
      </c>
      <c r="M2129" s="55" t="n">
        <f aca="false">IF(COUNT(G2129)=0,50,IF(G2129&gt;-0.06,100,IF(G2129&gt;-0.15,50,0)))</f>
        <v>100</v>
      </c>
      <c r="N2129" s="55" t="n">
        <f aca="false">IF(COUNT(H2129)=0,50,IF(H2129&gt;=0.6,100,IF(H2129&gt;=0.4,50,0)))</f>
        <v>100</v>
      </c>
      <c r="O2129" s="55" t="n">
        <f aca="false">IF(COUNT(I2129)=0,50,IF(J2129="proxy_vix",50,IF(I2129&lt;350,100,IF(I2129&lt;=450,50,0))))</f>
        <v>100</v>
      </c>
      <c r="P2129" s="55" t="n">
        <f aca="false">IF(COUNT(K2129)=0,50,IF(K2129&lt;20,100,IF(K2129&lt;=25,50,0)))</f>
        <v>100</v>
      </c>
      <c r="Q2129" s="54"/>
      <c r="R2129" s="47"/>
      <c r="S2129" s="51" t="n">
        <f aca="false">$E2129/$E2128-1</f>
        <v>0.0145273814579723</v>
      </c>
      <c r="T2129" s="56" t="n">
        <f aca="false">$K2129/$K2128-1</f>
        <v>0.0637219406227372</v>
      </c>
      <c r="V2129" s="57"/>
      <c r="W2129" s="57"/>
      <c r="Y2129" s="1" t="str">
        <f aca="false">IF(AX2129&gt;=70,"EASY",IF(AX2129&gt;40,"UNCERTAIN","HARD"))</f>
        <v>EASY</v>
      </c>
      <c r="AA2129" s="58" t="n">
        <f aca="false">IF($A2129&lt;200,"",AVERAGE($E2080:$E2129)/AVERAGE($E1930:$E2129)-1)</f>
        <v>0.071467486113874</v>
      </c>
      <c r="AB2129" s="59" t="n">
        <f aca="false">LOOKUP($B2129,07_L1政策步階!$A$4:$A$14,07_L1政策步階!$C$4:$C$14)</f>
        <v>1</v>
      </c>
      <c r="AC2129" s="57"/>
      <c r="AD2129" s="57"/>
      <c r="AE2129" s="57"/>
      <c r="AF2129" s="57"/>
      <c r="AG2129" s="57"/>
      <c r="AH2129" s="57"/>
      <c r="AI2129" s="57"/>
      <c r="AJ2129" s="57"/>
      <c r="AK2129" s="57"/>
      <c r="AL2129" s="59" t="n">
        <f aca="false">IF(ISNUMBER($AA2129),IF($AA2129&gt;=0.005,100,IF($AA2129&gt;=-0.015,50,0)),"")</f>
        <v>100</v>
      </c>
      <c r="AM2129" s="59" t="n">
        <f aca="false">IF(ISNUMBER($AB2129),IF($AB2129=1,100,IF($AB2129=0,50,0)),"")</f>
        <v>100</v>
      </c>
      <c r="AN2129" s="0" t="str">
        <f aca="false">IF(ISNUMBER($AC2129),IF($AC2129&gt;=0.001,100,IF($AC2129&gt;=-0.003,50,0)),"")</f>
        <v/>
      </c>
      <c r="AO2129" s="0" t="str">
        <f aca="false">IF(ISNUMBER($AD2129),IF($AD2129&gt;=0.04,100,IF($AD2129&gt;=0,50,0)),"")</f>
        <v/>
      </c>
      <c r="AP2129" s="0" t="str">
        <f aca="false">IF(ISNUMBER($AE2129),IF($AE2129&gt;=25,100,IF($AE2129&gt;=-75,50,0)),"")</f>
        <v/>
      </c>
      <c r="AQ2129" s="0" t="str">
        <f aca="false">IF(ISNUMBER($AF2129),IF($AF2129&gt;0,100,IF($AF2129&gt;=-50,50,0)),"")</f>
        <v/>
      </c>
      <c r="AR2129" s="0" t="str">
        <f aca="false">IF(ISNUMBER($AG2129),IF($AG2129=1,100,IF($AG2129=0,50,0)),"")</f>
        <v/>
      </c>
      <c r="AS2129" s="0" t="str">
        <f aca="false">IF(ISNUMBER($AH2129),IF($AH2129&lt;0,100,IF($AH2129&lt;=20,50,0)),"")</f>
        <v/>
      </c>
      <c r="AT2129" s="0" t="str">
        <f aca="false">IF(ISNUMBER($AI2129),IF($AI2129&lt;0.95,100,IF($AI2129&lt;=1,50,0)),"")</f>
        <v/>
      </c>
      <c r="AU2129" s="0" t="str">
        <f aca="false">IF(ISNUMBER($AJ2129),IF($AJ2129&lt;30,0,IF($AJ2129&lt;40,50,IF($AJ2129&lt;=90,100,50))),"")</f>
        <v/>
      </c>
      <c r="AV2129" s="0" t="str">
        <f aca="false">IF(ISNUMBER($AK2129),IF($AK2129&gt;-0.2,100,IF($AK2129&gt;=-0.4,50,0)),"")</f>
        <v/>
      </c>
      <c r="AW2129" s="59" t="n">
        <f aca="false">01_指標庫!$H$4*ISNUMBER($F2129)+01_指標庫!$H$5*ISNUMBER($AA2129)+01_指標庫!$H$6*ISNUMBER($G2129)+01_指標庫!$H$7*ISNUMBER($H2129)+01_指標庫!$H$8*ISNUMBER($AF2129)+01_指標庫!$H$9*ISNUMBER($AG2129)+01_指標庫!$H$10*ISNUMBER($AB2129)+01_指標庫!$H$11*ISNUMBER($AC2129)+01_指標庫!$H$12*ISNUMBER($AD2129)+01_指標庫!$H$13*ISNUMBER($AE2129)+01_指標庫!$H$14*ISNUMBER($I2129)+01_指標庫!$H$15*ISNUMBER($AH2129)+01_指標庫!$H$16*ISNUMBER($K2129)+01_指標庫!$H$17*ISNUMBER($AI2129)+01_指標庫!$H$18*ISNUMBER($AJ2129)+01_指標庫!$H$19*ISNUMBER($AK2129)+01_指標庫!$H$20*ISNUMBER($BB2129)+01_指標庫!$H$21*ISNUMBER($BC2129)</f>
        <v>51</v>
      </c>
      <c r="AX2129" s="59" t="n">
        <f aca="false">IF(AW2129=0,50,ROUND((01_指標庫!$H$4*IF(ISNUMBER($F2129),L2129,0)+01_指標庫!$H$5*IF(ISNUMBER($AA2129),AL2129,0)+01_指標庫!$H$6*IF(ISNUMBER($G2129),M2129,0)+01_指標庫!$H$7*IF(ISNUMBER($H2129),N2129,0)+01_指標庫!$H$8*IF(ISNUMBER($AF2129),AQ2129,0)+01_指標庫!$H$9*IF(ISNUMBER($AG2129),AR2129,0)+01_指標庫!$H$10*IF(ISNUMBER($AB2129),AM2129,0)+01_指標庫!$H$11*IF(ISNUMBER($AC2129),AN2129,0)+01_指標庫!$H$12*IF(ISNUMBER($AD2129),AO2129,0)+01_指標庫!$H$13*IF(ISNUMBER($AE2129),AP2129,0)+01_指標庫!$H$14*IF(ISNUMBER($I2129),O2129,0)+01_指標庫!$H$15*IF(ISNUMBER($AH2129),AS2129,0)+01_指標庫!$H$16*IF(ISNUMBER($K2129),P2129,0)+01_指標庫!$H$17*IF(ISNUMBER($AI2129),AT2129,0)+01_指標庫!$H$18*IF(ISNUMBER($AJ2129),AU2129,0)+01_指標庫!$H$19*IF(ISNUMBER($AK2129),AV2129,0)+01_指標庫!$H$20*IF(ISNUMBER($BB2129),BB2129,0)+01_指標庫!$H$21*IF(ISNUMBER($BC2129),BC2129,0))/AW2129,1))</f>
        <v>94.1</v>
      </c>
      <c r="AY2129" s="60"/>
      <c r="AZ2129" s="60"/>
      <c r="BA2129" s="58" t="n">
        <f aca="false">AVERAGE($E2125:$E2129)/AVERAGE($E2120:$E2129)-1</f>
        <v>0.00655303598394519</v>
      </c>
      <c r="BB2129" s="59" t="n">
        <f aca="false">IF(ISNUMBER($BA2129),IF(OR($S2129&lt;=-0.03,$BA2129&lt;-0.003),0,IF(OR($S2129&lt;=-0.02,$BA2129&lt;0.01),50,100)),"")</f>
        <v>50</v>
      </c>
      <c r="BC2129" s="0" t="str">
        <f aca="false">IF(OR(COUNT($AZ2129)=0,COUNT($AZ2128)=0),"",IF(OR($AY2129/$AZ2128-1&lt;=-0.03,$AZ2129/$AZ2128-1&lt;=-0.045,IF(COUNT($AZ2120:$AZ2129)=10,AVERAGE($AZ2125:$AZ2129)/AVERAGE($AZ2120:$AZ2129)-1&lt;-0.01,FALSE())),0,IF(OR($AZ2129/$AZ2128-1&lt;=-0.02,IF(COUNT($AZ2120:$AZ2129)=10,AVERAGE($AZ2125:$AZ2129)/AVERAGE($AZ2120:$AZ2129)-1&lt;0.005,FALSE())),50,100)))</f>
        <v/>
      </c>
    </row>
    <row r="2130" customFormat="false" ht="15" hidden="false" customHeight="true" outlineLevel="0" collapsed="false">
      <c r="A2130" s="47" t="n">
        <v>2126</v>
      </c>
      <c r="B2130" s="48" t="n">
        <v>45643</v>
      </c>
      <c r="C2130" s="47" t="n">
        <v>2024</v>
      </c>
      <c r="D2130" s="49" t="s">
        <v>237</v>
      </c>
      <c r="E2130" s="50" t="n">
        <v>22001.08</v>
      </c>
      <c r="F2130" s="51" t="n">
        <v>0.136495</v>
      </c>
      <c r="G2130" s="51" t="n">
        <v>-0.004326</v>
      </c>
      <c r="H2130" s="52" t="n">
        <v>0.6531</v>
      </c>
      <c r="I2130" s="53" t="n">
        <v>275</v>
      </c>
      <c r="J2130" s="47" t="s">
        <v>235</v>
      </c>
      <c r="K2130" s="54" t="n">
        <v>15.87</v>
      </c>
      <c r="L2130" s="55" t="n">
        <f aca="false">IF(COUNT(F2130)=0,50,IF(F2130&gt;=0,100,IF(F2130&gt;=-0.02,50,0)))</f>
        <v>100</v>
      </c>
      <c r="M2130" s="55" t="n">
        <f aca="false">IF(COUNT(G2130)=0,50,IF(G2130&gt;-0.06,100,IF(G2130&gt;-0.15,50,0)))</f>
        <v>100</v>
      </c>
      <c r="N2130" s="55" t="n">
        <f aca="false">IF(COUNT(H2130)=0,50,IF(H2130&gt;=0.6,100,IF(H2130&gt;=0.4,50,0)))</f>
        <v>100</v>
      </c>
      <c r="O2130" s="55" t="n">
        <f aca="false">IF(COUNT(I2130)=0,50,IF(J2130="proxy_vix",50,IF(I2130&lt;350,100,IF(I2130&lt;=450,50,0))))</f>
        <v>100</v>
      </c>
      <c r="P2130" s="55" t="n">
        <f aca="false">IF(COUNT(K2130)=0,50,IF(K2130&lt;20,100,IF(K2130&lt;=25,50,0)))</f>
        <v>100</v>
      </c>
      <c r="Q2130" s="54"/>
      <c r="R2130" s="47"/>
      <c r="S2130" s="51" t="n">
        <f aca="false">$E2130/$E2129-1</f>
        <v>-0.0043255406020638</v>
      </c>
      <c r="T2130" s="56" t="n">
        <f aca="false">$K2130/$K2129-1</f>
        <v>0.0803267528931246</v>
      </c>
      <c r="V2130" s="57"/>
      <c r="W2130" s="57"/>
      <c r="Y2130" s="1" t="str">
        <f aca="false">IF(AX2130&gt;=70,"EASY",IF(AX2130&gt;40,"UNCERTAIN","HARD"))</f>
        <v>EASY</v>
      </c>
      <c r="AA2130" s="58" t="n">
        <f aca="false">IF($A2130&lt;200,"",AVERAGE($E2081:$E2130)/AVERAGE($E1931:$E2130)-1)</f>
        <v>0.0726961318897352</v>
      </c>
      <c r="AB2130" s="59" t="n">
        <f aca="false">LOOKUP($B2130,07_L1政策步階!$A$4:$A$14,07_L1政策步階!$C$4:$C$14)</f>
        <v>1</v>
      </c>
      <c r="AC2130" s="57"/>
      <c r="AD2130" s="57"/>
      <c r="AE2130" s="57"/>
      <c r="AF2130" s="57"/>
      <c r="AG2130" s="57"/>
      <c r="AH2130" s="57"/>
      <c r="AI2130" s="57"/>
      <c r="AJ2130" s="57"/>
      <c r="AK2130" s="57"/>
      <c r="AL2130" s="59" t="n">
        <f aca="false">IF(ISNUMBER($AA2130),IF($AA2130&gt;=0.005,100,IF($AA2130&gt;=-0.015,50,0)),"")</f>
        <v>100</v>
      </c>
      <c r="AM2130" s="59" t="n">
        <f aca="false">IF(ISNUMBER($AB2130),IF($AB2130=1,100,IF($AB2130=0,50,0)),"")</f>
        <v>100</v>
      </c>
      <c r="AN2130" s="0" t="str">
        <f aca="false">IF(ISNUMBER($AC2130),IF($AC2130&gt;=0.001,100,IF($AC2130&gt;=-0.003,50,0)),"")</f>
        <v/>
      </c>
      <c r="AO2130" s="0" t="str">
        <f aca="false">IF(ISNUMBER($AD2130),IF($AD2130&gt;=0.04,100,IF($AD2130&gt;=0,50,0)),"")</f>
        <v/>
      </c>
      <c r="AP2130" s="0" t="str">
        <f aca="false">IF(ISNUMBER($AE2130),IF($AE2130&gt;=25,100,IF($AE2130&gt;=-75,50,0)),"")</f>
        <v/>
      </c>
      <c r="AQ2130" s="0" t="str">
        <f aca="false">IF(ISNUMBER($AF2130),IF($AF2130&gt;0,100,IF($AF2130&gt;=-50,50,0)),"")</f>
        <v/>
      </c>
      <c r="AR2130" s="0" t="str">
        <f aca="false">IF(ISNUMBER($AG2130),IF($AG2130=1,100,IF($AG2130=0,50,0)),"")</f>
        <v/>
      </c>
      <c r="AS2130" s="0" t="str">
        <f aca="false">IF(ISNUMBER($AH2130),IF($AH2130&lt;0,100,IF($AH2130&lt;=20,50,0)),"")</f>
        <v/>
      </c>
      <c r="AT2130" s="0" t="str">
        <f aca="false">IF(ISNUMBER($AI2130),IF($AI2130&lt;0.95,100,IF($AI2130&lt;=1,50,0)),"")</f>
        <v/>
      </c>
      <c r="AU2130" s="0" t="str">
        <f aca="false">IF(ISNUMBER($AJ2130),IF($AJ2130&lt;30,0,IF($AJ2130&lt;40,50,IF($AJ2130&lt;=90,100,50))),"")</f>
        <v/>
      </c>
      <c r="AV2130" s="0" t="str">
        <f aca="false">IF(ISNUMBER($AK2130),IF($AK2130&gt;-0.2,100,IF($AK2130&gt;=-0.4,50,0)),"")</f>
        <v/>
      </c>
      <c r="AW2130" s="59" t="n">
        <f aca="false">01_指標庫!$H$4*ISNUMBER($F2130)+01_指標庫!$H$5*ISNUMBER($AA2130)+01_指標庫!$H$6*ISNUMBER($G2130)+01_指標庫!$H$7*ISNUMBER($H2130)+01_指標庫!$H$8*ISNUMBER($AF2130)+01_指標庫!$H$9*ISNUMBER($AG2130)+01_指標庫!$H$10*ISNUMBER($AB2130)+01_指標庫!$H$11*ISNUMBER($AC2130)+01_指標庫!$H$12*ISNUMBER($AD2130)+01_指標庫!$H$13*ISNUMBER($AE2130)+01_指標庫!$H$14*ISNUMBER($I2130)+01_指標庫!$H$15*ISNUMBER($AH2130)+01_指標庫!$H$16*ISNUMBER($K2130)+01_指標庫!$H$17*ISNUMBER($AI2130)+01_指標庫!$H$18*ISNUMBER($AJ2130)+01_指標庫!$H$19*ISNUMBER($AK2130)+01_指標庫!$H$20*ISNUMBER($BB2130)+01_指標庫!$H$21*ISNUMBER($BC2130)</f>
        <v>51</v>
      </c>
      <c r="AX2130" s="59" t="n">
        <f aca="false">IF(AW2130=0,50,ROUND((01_指標庫!$H$4*IF(ISNUMBER($F2130),L2130,0)+01_指標庫!$H$5*IF(ISNUMBER($AA2130),AL2130,0)+01_指標庫!$H$6*IF(ISNUMBER($G2130),M2130,0)+01_指標庫!$H$7*IF(ISNUMBER($H2130),N2130,0)+01_指標庫!$H$8*IF(ISNUMBER($AF2130),AQ2130,0)+01_指標庫!$H$9*IF(ISNUMBER($AG2130),AR2130,0)+01_指標庫!$H$10*IF(ISNUMBER($AB2130),AM2130,0)+01_指標庫!$H$11*IF(ISNUMBER($AC2130),AN2130,0)+01_指標庫!$H$12*IF(ISNUMBER($AD2130),AO2130,0)+01_指標庫!$H$13*IF(ISNUMBER($AE2130),AP2130,0)+01_指標庫!$H$14*IF(ISNUMBER($I2130),O2130,0)+01_指標庫!$H$15*IF(ISNUMBER($AH2130),AS2130,0)+01_指標庫!$H$16*IF(ISNUMBER($K2130),P2130,0)+01_指標庫!$H$17*IF(ISNUMBER($AI2130),AT2130,0)+01_指標庫!$H$18*IF(ISNUMBER($AJ2130),AU2130,0)+01_指標庫!$H$19*IF(ISNUMBER($AK2130),AV2130,0)+01_指標庫!$H$20*IF(ISNUMBER($BB2130),BB2130,0)+01_指標庫!$H$21*IF(ISNUMBER($BC2130),BC2130,0))/AW2130,1))</f>
        <v>94.1</v>
      </c>
      <c r="AY2130" s="60"/>
      <c r="AZ2130" s="60"/>
      <c r="BA2130" s="58" t="n">
        <f aca="false">AVERAGE($E2126:$E2130)/AVERAGE($E2121:$E2130)-1</f>
        <v>0.0088105102502436</v>
      </c>
      <c r="BB2130" s="59" t="n">
        <f aca="false">IF(ISNUMBER($BA2130),IF(OR($S2130&lt;=-0.03,$BA2130&lt;-0.003),0,IF(OR($S2130&lt;=-0.02,$BA2130&lt;0.01),50,100)),"")</f>
        <v>50</v>
      </c>
      <c r="BC2130" s="0" t="str">
        <f aca="false">IF(OR(COUNT($AZ2130)=0,COUNT($AZ2129)=0),"",IF(OR($AY2130/$AZ2129-1&lt;=-0.03,$AZ2130/$AZ2129-1&lt;=-0.045,IF(COUNT($AZ2121:$AZ2130)=10,AVERAGE($AZ2126:$AZ2130)/AVERAGE($AZ2121:$AZ2130)-1&lt;-0.01,FALSE())),0,IF(OR($AZ2130/$AZ2129-1&lt;=-0.02,IF(COUNT($AZ2121:$AZ2130)=10,AVERAGE($AZ2126:$AZ2130)/AVERAGE($AZ2121:$AZ2130)-1&lt;0.005,FALSE())),50,100)))</f>
        <v/>
      </c>
    </row>
    <row r="2131" customFormat="false" ht="15" hidden="false" customHeight="true" outlineLevel="0" collapsed="false">
      <c r="A2131" s="47" t="n">
        <v>2127</v>
      </c>
      <c r="B2131" s="48" t="n">
        <v>45644</v>
      </c>
      <c r="C2131" s="47" t="n">
        <v>2024</v>
      </c>
      <c r="D2131" s="49" t="s">
        <v>238</v>
      </c>
      <c r="E2131" s="50" t="n">
        <v>21209.32</v>
      </c>
      <c r="F2131" s="51" t="n">
        <v>0.09466</v>
      </c>
      <c r="G2131" s="51" t="n">
        <v>-0.040157</v>
      </c>
      <c r="H2131" s="52" t="n">
        <v>0.5714</v>
      </c>
      <c r="I2131" s="53" t="n">
        <v>273</v>
      </c>
      <c r="J2131" s="47" t="s">
        <v>235</v>
      </c>
      <c r="K2131" s="54" t="n">
        <v>27.62</v>
      </c>
      <c r="L2131" s="55" t="n">
        <f aca="false">IF(COUNT(F2131)=0,50,IF(F2131&gt;=0,100,IF(F2131&gt;=-0.02,50,0)))</f>
        <v>100</v>
      </c>
      <c r="M2131" s="55" t="n">
        <f aca="false">IF(COUNT(G2131)=0,50,IF(G2131&gt;-0.06,100,IF(G2131&gt;-0.15,50,0)))</f>
        <v>100</v>
      </c>
      <c r="N2131" s="55" t="n">
        <f aca="false">IF(COUNT(H2131)=0,50,IF(H2131&gt;=0.6,100,IF(H2131&gt;=0.4,50,0)))</f>
        <v>50</v>
      </c>
      <c r="O2131" s="55" t="n">
        <f aca="false">IF(COUNT(I2131)=0,50,IF(J2131="proxy_vix",50,IF(I2131&lt;350,100,IF(I2131&lt;=450,50,0))))</f>
        <v>100</v>
      </c>
      <c r="P2131" s="55" t="n">
        <f aca="false">IF(COUNT(K2131)=0,50,IF(K2131&lt;20,100,IF(K2131&lt;=25,50,0)))</f>
        <v>0</v>
      </c>
      <c r="Q2131" s="54"/>
      <c r="R2131" s="47"/>
      <c r="S2131" s="51" t="n">
        <f aca="false">$E2131/$E2130-1</f>
        <v>-0.0359873242586274</v>
      </c>
      <c r="T2131" s="56" t="n">
        <f aca="false">$K2131/$K2130-1</f>
        <v>0.740390674228104</v>
      </c>
      <c r="V2131" s="57"/>
      <c r="W2131" s="57"/>
      <c r="Y2131" s="1" t="str">
        <f aca="false">IF(AX2131&gt;=70,"EASY",IF(AX2131&gt;40,"UNCERTAIN","HARD"))</f>
        <v>UNCERTAIN</v>
      </c>
      <c r="AA2131" s="58" t="n">
        <f aca="false">IF($A2131&lt;200,"",AVERAGE($E2082:$E2131)/AVERAGE($E1932:$E2131)-1)</f>
        <v>0.0729165109161063</v>
      </c>
      <c r="AB2131" s="59" t="n">
        <f aca="false">LOOKUP($B2131,07_L1政策步階!$A$4:$A$14,07_L1政策步階!$C$4:$C$14)</f>
        <v>1</v>
      </c>
      <c r="AC2131" s="57"/>
      <c r="AD2131" s="57"/>
      <c r="AE2131" s="57"/>
      <c r="AF2131" s="57"/>
      <c r="AG2131" s="57"/>
      <c r="AH2131" s="57"/>
      <c r="AI2131" s="57"/>
      <c r="AJ2131" s="57"/>
      <c r="AK2131" s="57"/>
      <c r="AL2131" s="59" t="n">
        <f aca="false">IF(ISNUMBER($AA2131),IF($AA2131&gt;=0.005,100,IF($AA2131&gt;=-0.015,50,0)),"")</f>
        <v>100</v>
      </c>
      <c r="AM2131" s="59" t="n">
        <f aca="false">IF(ISNUMBER($AB2131),IF($AB2131=1,100,IF($AB2131=0,50,0)),"")</f>
        <v>100</v>
      </c>
      <c r="AN2131" s="0" t="str">
        <f aca="false">IF(ISNUMBER($AC2131),IF($AC2131&gt;=0.001,100,IF($AC2131&gt;=-0.003,50,0)),"")</f>
        <v/>
      </c>
      <c r="AO2131" s="0" t="str">
        <f aca="false">IF(ISNUMBER($AD2131),IF($AD2131&gt;=0.04,100,IF($AD2131&gt;=0,50,0)),"")</f>
        <v/>
      </c>
      <c r="AP2131" s="0" t="str">
        <f aca="false">IF(ISNUMBER($AE2131),IF($AE2131&gt;=25,100,IF($AE2131&gt;=-75,50,0)),"")</f>
        <v/>
      </c>
      <c r="AQ2131" s="0" t="str">
        <f aca="false">IF(ISNUMBER($AF2131),IF($AF2131&gt;0,100,IF($AF2131&gt;=-50,50,0)),"")</f>
        <v/>
      </c>
      <c r="AR2131" s="0" t="str">
        <f aca="false">IF(ISNUMBER($AG2131),IF($AG2131=1,100,IF($AG2131=0,50,0)),"")</f>
        <v/>
      </c>
      <c r="AS2131" s="0" t="str">
        <f aca="false">IF(ISNUMBER($AH2131),IF($AH2131&lt;0,100,IF($AH2131&lt;=20,50,0)),"")</f>
        <v/>
      </c>
      <c r="AT2131" s="0" t="str">
        <f aca="false">IF(ISNUMBER($AI2131),IF($AI2131&lt;0.95,100,IF($AI2131&lt;=1,50,0)),"")</f>
        <v/>
      </c>
      <c r="AU2131" s="0" t="str">
        <f aca="false">IF(ISNUMBER($AJ2131),IF($AJ2131&lt;30,0,IF($AJ2131&lt;40,50,IF($AJ2131&lt;=90,100,50))),"")</f>
        <v/>
      </c>
      <c r="AV2131" s="0" t="str">
        <f aca="false">IF(ISNUMBER($AK2131),IF($AK2131&gt;-0.2,100,IF($AK2131&gt;=-0.4,50,0)),"")</f>
        <v/>
      </c>
      <c r="AW2131" s="59" t="n">
        <f aca="false">01_指標庫!$H$4*ISNUMBER($F2131)+01_指標庫!$H$5*ISNUMBER($AA2131)+01_指標庫!$H$6*ISNUMBER($G2131)+01_指標庫!$H$7*ISNUMBER($H2131)+01_指標庫!$H$8*ISNUMBER($AF2131)+01_指標庫!$H$9*ISNUMBER($AG2131)+01_指標庫!$H$10*ISNUMBER($AB2131)+01_指標庫!$H$11*ISNUMBER($AC2131)+01_指標庫!$H$12*ISNUMBER($AD2131)+01_指標庫!$H$13*ISNUMBER($AE2131)+01_指標庫!$H$14*ISNUMBER($I2131)+01_指標庫!$H$15*ISNUMBER($AH2131)+01_指標庫!$H$16*ISNUMBER($K2131)+01_指標庫!$H$17*ISNUMBER($AI2131)+01_指標庫!$H$18*ISNUMBER($AJ2131)+01_指標庫!$H$19*ISNUMBER($AK2131)+01_指標庫!$H$20*ISNUMBER($BB2131)+01_指標庫!$H$21*ISNUMBER($BC2131)</f>
        <v>51</v>
      </c>
      <c r="AX2131" s="59" t="n">
        <f aca="false">IF(AW2131=0,50,ROUND((01_指標庫!$H$4*IF(ISNUMBER($F2131),L2131,0)+01_指標庫!$H$5*IF(ISNUMBER($AA2131),AL2131,0)+01_指標庫!$H$6*IF(ISNUMBER($G2131),M2131,0)+01_指標庫!$H$7*IF(ISNUMBER($H2131),N2131,0)+01_指標庫!$H$8*IF(ISNUMBER($AF2131),AQ2131,0)+01_指標庫!$H$9*IF(ISNUMBER($AG2131),AR2131,0)+01_指標庫!$H$10*IF(ISNUMBER($AB2131),AM2131,0)+01_指標庫!$H$11*IF(ISNUMBER($AC2131),AN2131,0)+01_指標庫!$H$12*IF(ISNUMBER($AD2131),AO2131,0)+01_指標庫!$H$13*IF(ISNUMBER($AE2131),AP2131,0)+01_指標庫!$H$14*IF(ISNUMBER($I2131),O2131,0)+01_指標庫!$H$15*IF(ISNUMBER($AH2131),AS2131,0)+01_指標庫!$H$16*IF(ISNUMBER($K2131),P2131,0)+01_指標庫!$H$17*IF(ISNUMBER($AI2131),AT2131,0)+01_指標庫!$H$18*IF(ISNUMBER($AJ2131),AU2131,0)+01_指標庫!$H$19*IF(ISNUMBER($AK2131),AV2131,0)+01_指標庫!$H$20*IF(ISNUMBER($BB2131),BB2131,0)+01_指標庫!$H$21*IF(ISNUMBER($BC2131),BC2131,0))/AW2131,1))</f>
        <v>68.6</v>
      </c>
      <c r="AY2131" s="60"/>
      <c r="AZ2131" s="60"/>
      <c r="BA2131" s="58" t="n">
        <f aca="false">AVERAGE($E2127:$E2131)/AVERAGE($E2122:$E2131)-1</f>
        <v>0.00500238000549458</v>
      </c>
      <c r="BB2131" s="59" t="n">
        <f aca="false">IF(ISNUMBER($BA2131),IF(OR($S2131&lt;=-0.03,$BA2131&lt;-0.003),0,IF(OR($S2131&lt;=-0.02,$BA2131&lt;0.01),50,100)),"")</f>
        <v>0</v>
      </c>
      <c r="BC2131" s="0" t="str">
        <f aca="false">IF(OR(COUNT($AZ2131)=0,COUNT($AZ2130)=0),"",IF(OR($AY2131/$AZ2130-1&lt;=-0.03,$AZ2131/$AZ2130-1&lt;=-0.045,IF(COUNT($AZ2122:$AZ2131)=10,AVERAGE($AZ2127:$AZ2131)/AVERAGE($AZ2122:$AZ2131)-1&lt;-0.01,FALSE())),0,IF(OR($AZ2131/$AZ2130-1&lt;=-0.02,IF(COUNT($AZ2122:$AZ2131)=10,AVERAGE($AZ2127:$AZ2131)/AVERAGE($AZ2122:$AZ2131)-1&lt;0.005,FALSE())),50,100)))</f>
        <v/>
      </c>
    </row>
    <row r="2132" customFormat="false" ht="15" hidden="false" customHeight="true" outlineLevel="0" collapsed="false">
      <c r="A2132" s="47" t="n">
        <v>2128</v>
      </c>
      <c r="B2132" s="48" t="n">
        <v>45645</v>
      </c>
      <c r="C2132" s="47" t="n">
        <v>2024</v>
      </c>
      <c r="D2132" s="49" t="s">
        <v>239</v>
      </c>
      <c r="E2132" s="50" t="n">
        <v>21110.51</v>
      </c>
      <c r="F2132" s="51" t="n">
        <v>0.088691</v>
      </c>
      <c r="G2132" s="51" t="n">
        <v>-0.044629</v>
      </c>
      <c r="H2132" s="52" t="n">
        <v>0.551</v>
      </c>
      <c r="I2132" s="53" t="n">
        <v>291</v>
      </c>
      <c r="J2132" s="47" t="s">
        <v>235</v>
      </c>
      <c r="K2132" s="54" t="n">
        <v>24.09</v>
      </c>
      <c r="L2132" s="55" t="n">
        <f aca="false">IF(COUNT(F2132)=0,50,IF(F2132&gt;=0,100,IF(F2132&gt;=-0.02,50,0)))</f>
        <v>100</v>
      </c>
      <c r="M2132" s="55" t="n">
        <f aca="false">IF(COUNT(G2132)=0,50,IF(G2132&gt;-0.06,100,IF(G2132&gt;-0.15,50,0)))</f>
        <v>100</v>
      </c>
      <c r="N2132" s="55" t="n">
        <f aca="false">IF(COUNT(H2132)=0,50,IF(H2132&gt;=0.6,100,IF(H2132&gt;=0.4,50,0)))</f>
        <v>50</v>
      </c>
      <c r="O2132" s="55" t="n">
        <f aca="false">IF(COUNT(I2132)=0,50,IF(J2132="proxy_vix",50,IF(I2132&lt;350,100,IF(I2132&lt;=450,50,0))))</f>
        <v>100</v>
      </c>
      <c r="P2132" s="55" t="n">
        <f aca="false">IF(COUNT(K2132)=0,50,IF(K2132&lt;20,100,IF(K2132&lt;=25,50,0)))</f>
        <v>50</v>
      </c>
      <c r="Q2132" s="54"/>
      <c r="R2132" s="47"/>
      <c r="S2132" s="51" t="n">
        <f aca="false">$E2132/$E2131-1</f>
        <v>-0.00465880094222737</v>
      </c>
      <c r="T2132" s="56" t="n">
        <f aca="false">$K2132/$K2131-1</f>
        <v>-0.127805937726285</v>
      </c>
      <c r="V2132" s="57"/>
      <c r="W2132" s="57"/>
      <c r="Y2132" s="1" t="str">
        <f aca="false">IF(AX2132&gt;=70,"EASY",IF(AX2132&gt;40,"UNCERTAIN","HARD"))</f>
        <v>EASY</v>
      </c>
      <c r="AA2132" s="58" t="n">
        <f aca="false">IF($A2132&lt;200,"",AVERAGE($E2083:$E2132)/AVERAGE($E1933:$E2132)-1)</f>
        <v>0.072928922415884</v>
      </c>
      <c r="AB2132" s="59" t="n">
        <f aca="false">LOOKUP($B2132,07_L1政策步階!$A$4:$A$14,07_L1政策步階!$C$4:$C$14)</f>
        <v>1</v>
      </c>
      <c r="AC2132" s="57"/>
      <c r="AD2132" s="57"/>
      <c r="AE2132" s="57"/>
      <c r="AF2132" s="57"/>
      <c r="AG2132" s="57"/>
      <c r="AH2132" s="57"/>
      <c r="AI2132" s="57"/>
      <c r="AJ2132" s="57"/>
      <c r="AK2132" s="57"/>
      <c r="AL2132" s="59" t="n">
        <f aca="false">IF(ISNUMBER($AA2132),IF($AA2132&gt;=0.005,100,IF($AA2132&gt;=-0.015,50,0)),"")</f>
        <v>100</v>
      </c>
      <c r="AM2132" s="59" t="n">
        <f aca="false">IF(ISNUMBER($AB2132),IF($AB2132=1,100,IF($AB2132=0,50,0)),"")</f>
        <v>100</v>
      </c>
      <c r="AN2132" s="0" t="str">
        <f aca="false">IF(ISNUMBER($AC2132),IF($AC2132&gt;=0.001,100,IF($AC2132&gt;=-0.003,50,0)),"")</f>
        <v/>
      </c>
      <c r="AO2132" s="0" t="str">
        <f aca="false">IF(ISNUMBER($AD2132),IF($AD2132&gt;=0.04,100,IF($AD2132&gt;=0,50,0)),"")</f>
        <v/>
      </c>
      <c r="AP2132" s="0" t="str">
        <f aca="false">IF(ISNUMBER($AE2132),IF($AE2132&gt;=25,100,IF($AE2132&gt;=-75,50,0)),"")</f>
        <v/>
      </c>
      <c r="AQ2132" s="0" t="str">
        <f aca="false">IF(ISNUMBER($AF2132),IF($AF2132&gt;0,100,IF($AF2132&gt;=-50,50,0)),"")</f>
        <v/>
      </c>
      <c r="AR2132" s="0" t="str">
        <f aca="false">IF(ISNUMBER($AG2132),IF($AG2132=1,100,IF($AG2132=0,50,0)),"")</f>
        <v/>
      </c>
      <c r="AS2132" s="0" t="str">
        <f aca="false">IF(ISNUMBER($AH2132),IF($AH2132&lt;0,100,IF($AH2132&lt;=20,50,0)),"")</f>
        <v/>
      </c>
      <c r="AT2132" s="0" t="str">
        <f aca="false">IF(ISNUMBER($AI2132),IF($AI2132&lt;0.95,100,IF($AI2132&lt;=1,50,0)),"")</f>
        <v/>
      </c>
      <c r="AU2132" s="0" t="str">
        <f aca="false">IF(ISNUMBER($AJ2132),IF($AJ2132&lt;30,0,IF($AJ2132&lt;40,50,IF($AJ2132&lt;=90,100,50))),"")</f>
        <v/>
      </c>
      <c r="AV2132" s="0" t="str">
        <f aca="false">IF(ISNUMBER($AK2132),IF($AK2132&gt;-0.2,100,IF($AK2132&gt;=-0.4,50,0)),"")</f>
        <v/>
      </c>
      <c r="AW2132" s="59" t="n">
        <f aca="false">01_指標庫!$H$4*ISNUMBER($F2132)+01_指標庫!$H$5*ISNUMBER($AA2132)+01_指標庫!$H$6*ISNUMBER($G2132)+01_指標庫!$H$7*ISNUMBER($H2132)+01_指標庫!$H$8*ISNUMBER($AF2132)+01_指標庫!$H$9*ISNUMBER($AG2132)+01_指標庫!$H$10*ISNUMBER($AB2132)+01_指標庫!$H$11*ISNUMBER($AC2132)+01_指標庫!$H$12*ISNUMBER($AD2132)+01_指標庫!$H$13*ISNUMBER($AE2132)+01_指標庫!$H$14*ISNUMBER($I2132)+01_指標庫!$H$15*ISNUMBER($AH2132)+01_指標庫!$H$16*ISNUMBER($K2132)+01_指標庫!$H$17*ISNUMBER($AI2132)+01_指標庫!$H$18*ISNUMBER($AJ2132)+01_指標庫!$H$19*ISNUMBER($AK2132)+01_指標庫!$H$20*ISNUMBER($BB2132)+01_指標庫!$H$21*ISNUMBER($BC2132)</f>
        <v>51</v>
      </c>
      <c r="AX2132" s="59" t="n">
        <f aca="false">IF(AW2132=0,50,ROUND((01_指標庫!$H$4*IF(ISNUMBER($F2132),L2132,0)+01_指標庫!$H$5*IF(ISNUMBER($AA2132),AL2132,0)+01_指標庫!$H$6*IF(ISNUMBER($G2132),M2132,0)+01_指標庫!$H$7*IF(ISNUMBER($H2132),N2132,0)+01_指標庫!$H$8*IF(ISNUMBER($AF2132),AQ2132,0)+01_指標庫!$H$9*IF(ISNUMBER($AG2132),AR2132,0)+01_指標庫!$H$10*IF(ISNUMBER($AB2132),AM2132,0)+01_指標庫!$H$11*IF(ISNUMBER($AC2132),AN2132,0)+01_指標庫!$H$12*IF(ISNUMBER($AD2132),AO2132,0)+01_指標庫!$H$13*IF(ISNUMBER($AE2132),AP2132,0)+01_指標庫!$H$14*IF(ISNUMBER($I2132),O2132,0)+01_指標庫!$H$15*IF(ISNUMBER($AH2132),AS2132,0)+01_指標庫!$H$16*IF(ISNUMBER($K2132),P2132,0)+01_指標庫!$H$17*IF(ISNUMBER($AI2132),AT2132,0)+01_指標庫!$H$18*IF(ISNUMBER($AJ2132),AU2132,0)+01_指標庫!$H$19*IF(ISNUMBER($AK2132),AV2132,0)+01_指標庫!$H$20*IF(ISNUMBER($BB2132),BB2132,0)+01_指標庫!$H$21*IF(ISNUMBER($BC2132),BC2132,0))/AW2132,1))</f>
        <v>80.4</v>
      </c>
      <c r="AY2132" s="60"/>
      <c r="AZ2132" s="60"/>
      <c r="BA2132" s="58" t="n">
        <f aca="false">AVERAGE($E2128:$E2132)/AVERAGE($E2123:$E2132)-1</f>
        <v>0.00179307908139825</v>
      </c>
      <c r="BB2132" s="59" t="n">
        <f aca="false">IF(ISNUMBER($BA2132),IF(OR($S2132&lt;=-0.03,$BA2132&lt;-0.003),0,IF(OR($S2132&lt;=-0.02,$BA2132&lt;0.01),50,100)),"")</f>
        <v>50</v>
      </c>
      <c r="BC2132" s="0" t="str">
        <f aca="false">IF(OR(COUNT($AZ2132)=0,COUNT($AZ2131)=0),"",IF(OR($AY2132/$AZ2131-1&lt;=-0.03,$AZ2132/$AZ2131-1&lt;=-0.045,IF(COUNT($AZ2123:$AZ2132)=10,AVERAGE($AZ2128:$AZ2132)/AVERAGE($AZ2123:$AZ2132)-1&lt;-0.01,FALSE())),0,IF(OR($AZ2132/$AZ2131-1&lt;=-0.02,IF(COUNT($AZ2123:$AZ2132)=10,AVERAGE($AZ2128:$AZ2132)/AVERAGE($AZ2123:$AZ2132)-1&lt;0.005,FALSE())),50,100)))</f>
        <v/>
      </c>
    </row>
    <row r="2133" customFormat="false" ht="15" hidden="false" customHeight="true" outlineLevel="0" collapsed="false">
      <c r="A2133" s="47" t="n">
        <v>2129</v>
      </c>
      <c r="B2133" s="48" t="n">
        <v>45646</v>
      </c>
      <c r="C2133" s="47" t="n">
        <v>2024</v>
      </c>
      <c r="D2133" s="49" t="s">
        <v>234</v>
      </c>
      <c r="E2133" s="50" t="n">
        <v>21289.15</v>
      </c>
      <c r="F2133" s="51" t="n">
        <v>0.097057</v>
      </c>
      <c r="G2133" s="51" t="n">
        <v>-0.036544</v>
      </c>
      <c r="H2133" s="52" t="n">
        <v>0.5714</v>
      </c>
      <c r="I2133" s="53" t="n">
        <v>286</v>
      </c>
      <c r="J2133" s="47" t="s">
        <v>235</v>
      </c>
      <c r="K2133" s="54" t="n">
        <v>18.36</v>
      </c>
      <c r="L2133" s="55" t="n">
        <f aca="false">IF(COUNT(F2133)=0,50,IF(F2133&gt;=0,100,IF(F2133&gt;=-0.02,50,0)))</f>
        <v>100</v>
      </c>
      <c r="M2133" s="55" t="n">
        <f aca="false">IF(COUNT(G2133)=0,50,IF(G2133&gt;-0.06,100,IF(G2133&gt;-0.15,50,0)))</f>
        <v>100</v>
      </c>
      <c r="N2133" s="55" t="n">
        <f aca="false">IF(COUNT(H2133)=0,50,IF(H2133&gt;=0.6,100,IF(H2133&gt;=0.4,50,0)))</f>
        <v>50</v>
      </c>
      <c r="O2133" s="55" t="n">
        <f aca="false">IF(COUNT(I2133)=0,50,IF(J2133="proxy_vix",50,IF(I2133&lt;350,100,IF(I2133&lt;=450,50,0))))</f>
        <v>100</v>
      </c>
      <c r="P2133" s="55" t="n">
        <f aca="false">IF(COUNT(K2133)=0,50,IF(K2133&lt;20,100,IF(K2133&lt;=25,50,0)))</f>
        <v>100</v>
      </c>
      <c r="Q2133" s="54"/>
      <c r="R2133" s="47"/>
      <c r="S2133" s="51" t="n">
        <f aca="false">$E2133/$E2132-1</f>
        <v>0.00846213568502141</v>
      </c>
      <c r="T2133" s="56" t="n">
        <f aca="false">$K2133/$K2132-1</f>
        <v>-0.23785803237858</v>
      </c>
      <c r="V2133" s="57"/>
      <c r="W2133" s="57"/>
      <c r="Y2133" s="1" t="str">
        <f aca="false">IF(AX2133&gt;=70,"EASY",IF(AX2133&gt;40,"UNCERTAIN","HARD"))</f>
        <v>EASY</v>
      </c>
      <c r="AA2133" s="58" t="n">
        <f aca="false">IF($A2133&lt;200,"",AVERAGE($E2084:$E2133)/AVERAGE($E1934:$E2133)-1)</f>
        <v>0.0731814921948748</v>
      </c>
      <c r="AB2133" s="59" t="n">
        <f aca="false">LOOKUP($B2133,07_L1政策步階!$A$4:$A$14,07_L1政策步階!$C$4:$C$14)</f>
        <v>1</v>
      </c>
      <c r="AC2133" s="57"/>
      <c r="AD2133" s="57"/>
      <c r="AE2133" s="57"/>
      <c r="AF2133" s="57"/>
      <c r="AG2133" s="57"/>
      <c r="AH2133" s="57"/>
      <c r="AI2133" s="57"/>
      <c r="AJ2133" s="57"/>
      <c r="AK2133" s="57"/>
      <c r="AL2133" s="59" t="n">
        <f aca="false">IF(ISNUMBER($AA2133),IF($AA2133&gt;=0.005,100,IF($AA2133&gt;=-0.015,50,0)),"")</f>
        <v>100</v>
      </c>
      <c r="AM2133" s="59" t="n">
        <f aca="false">IF(ISNUMBER($AB2133),IF($AB2133=1,100,IF($AB2133=0,50,0)),"")</f>
        <v>100</v>
      </c>
      <c r="AN2133" s="0" t="str">
        <f aca="false">IF(ISNUMBER($AC2133),IF($AC2133&gt;=0.001,100,IF($AC2133&gt;=-0.003,50,0)),"")</f>
        <v/>
      </c>
      <c r="AO2133" s="0" t="str">
        <f aca="false">IF(ISNUMBER($AD2133),IF($AD2133&gt;=0.04,100,IF($AD2133&gt;=0,50,0)),"")</f>
        <v/>
      </c>
      <c r="AP2133" s="0" t="str">
        <f aca="false">IF(ISNUMBER($AE2133),IF($AE2133&gt;=25,100,IF($AE2133&gt;=-75,50,0)),"")</f>
        <v/>
      </c>
      <c r="AQ2133" s="0" t="str">
        <f aca="false">IF(ISNUMBER($AF2133),IF($AF2133&gt;0,100,IF($AF2133&gt;=-50,50,0)),"")</f>
        <v/>
      </c>
      <c r="AR2133" s="0" t="str">
        <f aca="false">IF(ISNUMBER($AG2133),IF($AG2133=1,100,IF($AG2133=0,50,0)),"")</f>
        <v/>
      </c>
      <c r="AS2133" s="0" t="str">
        <f aca="false">IF(ISNUMBER($AH2133),IF($AH2133&lt;0,100,IF($AH2133&lt;=20,50,0)),"")</f>
        <v/>
      </c>
      <c r="AT2133" s="0" t="str">
        <f aca="false">IF(ISNUMBER($AI2133),IF($AI2133&lt;0.95,100,IF($AI2133&lt;=1,50,0)),"")</f>
        <v/>
      </c>
      <c r="AU2133" s="0" t="str">
        <f aca="false">IF(ISNUMBER($AJ2133),IF($AJ2133&lt;30,0,IF($AJ2133&lt;40,50,IF($AJ2133&lt;=90,100,50))),"")</f>
        <v/>
      </c>
      <c r="AV2133" s="0" t="str">
        <f aca="false">IF(ISNUMBER($AK2133),IF($AK2133&gt;-0.2,100,IF($AK2133&gt;=-0.4,50,0)),"")</f>
        <v/>
      </c>
      <c r="AW2133" s="59" t="n">
        <f aca="false">01_指標庫!$H$4*ISNUMBER($F2133)+01_指標庫!$H$5*ISNUMBER($AA2133)+01_指標庫!$H$6*ISNUMBER($G2133)+01_指標庫!$H$7*ISNUMBER($H2133)+01_指標庫!$H$8*ISNUMBER($AF2133)+01_指標庫!$H$9*ISNUMBER($AG2133)+01_指標庫!$H$10*ISNUMBER($AB2133)+01_指標庫!$H$11*ISNUMBER($AC2133)+01_指標庫!$H$12*ISNUMBER($AD2133)+01_指標庫!$H$13*ISNUMBER($AE2133)+01_指標庫!$H$14*ISNUMBER($I2133)+01_指標庫!$H$15*ISNUMBER($AH2133)+01_指標庫!$H$16*ISNUMBER($K2133)+01_指標庫!$H$17*ISNUMBER($AI2133)+01_指標庫!$H$18*ISNUMBER($AJ2133)+01_指標庫!$H$19*ISNUMBER($AK2133)+01_指標庫!$H$20*ISNUMBER($BB2133)+01_指標庫!$H$21*ISNUMBER($BC2133)</f>
        <v>51</v>
      </c>
      <c r="AX2133" s="59" t="n">
        <f aca="false">IF(AW2133=0,50,ROUND((01_指標庫!$H$4*IF(ISNUMBER($F2133),L2133,0)+01_指標庫!$H$5*IF(ISNUMBER($AA2133),AL2133,0)+01_指標庫!$H$6*IF(ISNUMBER($G2133),M2133,0)+01_指標庫!$H$7*IF(ISNUMBER($H2133),N2133,0)+01_指標庫!$H$8*IF(ISNUMBER($AF2133),AQ2133,0)+01_指標庫!$H$9*IF(ISNUMBER($AG2133),AR2133,0)+01_指標庫!$H$10*IF(ISNUMBER($AB2133),AM2133,0)+01_指標庫!$H$11*IF(ISNUMBER($AC2133),AN2133,0)+01_指標庫!$H$12*IF(ISNUMBER($AD2133),AO2133,0)+01_指標庫!$H$13*IF(ISNUMBER($AE2133),AP2133,0)+01_指標庫!$H$14*IF(ISNUMBER($I2133),O2133,0)+01_指標庫!$H$15*IF(ISNUMBER($AH2133),AS2133,0)+01_指標庫!$H$16*IF(ISNUMBER($K2133),P2133,0)+01_指標庫!$H$17*IF(ISNUMBER($AI2133),AT2133,0)+01_指標庫!$H$18*IF(ISNUMBER($AJ2133),AU2133,0)+01_指標庫!$H$19*IF(ISNUMBER($AK2133),AV2133,0)+01_指標庫!$H$20*IF(ISNUMBER($BB2133),BB2133,0)+01_指標庫!$H$21*IF(ISNUMBER($BC2133),BC2133,0))/AW2133,1))</f>
        <v>86.3</v>
      </c>
      <c r="AY2133" s="60"/>
      <c r="AZ2133" s="60"/>
      <c r="BA2133" s="58" t="n">
        <f aca="false">AVERAGE($E2129:$E2133)/AVERAGE($E2124:$E2133)-1</f>
        <v>-0.00121376948172347</v>
      </c>
      <c r="BB2133" s="59" t="n">
        <f aca="false">IF(ISNUMBER($BA2133),IF(OR($S2133&lt;=-0.03,$BA2133&lt;-0.003),0,IF(OR($S2133&lt;=-0.02,$BA2133&lt;0.01),50,100)),"")</f>
        <v>50</v>
      </c>
      <c r="BC2133" s="0" t="str">
        <f aca="false">IF(OR(COUNT($AZ2133)=0,COUNT($AZ2132)=0),"",IF(OR($AY2133/$AZ2132-1&lt;=-0.03,$AZ2133/$AZ2132-1&lt;=-0.045,IF(COUNT($AZ2124:$AZ2133)=10,AVERAGE($AZ2129:$AZ2133)/AVERAGE($AZ2124:$AZ2133)-1&lt;-0.01,FALSE())),0,IF(OR($AZ2133/$AZ2132-1&lt;=-0.02,IF(COUNT($AZ2124:$AZ2133)=10,AVERAGE($AZ2129:$AZ2133)/AVERAGE($AZ2124:$AZ2133)-1&lt;0.005,FALSE())),50,100)))</f>
        <v/>
      </c>
    </row>
    <row r="2134" customFormat="false" ht="15" hidden="false" customHeight="true" outlineLevel="0" collapsed="false">
      <c r="A2134" s="47" t="n">
        <v>2130</v>
      </c>
      <c r="B2134" s="48" t="n">
        <v>45649</v>
      </c>
      <c r="C2134" s="47" t="n">
        <v>2024</v>
      </c>
      <c r="D2134" s="49" t="s">
        <v>236</v>
      </c>
      <c r="E2134" s="50" t="n">
        <v>21503.17</v>
      </c>
      <c r="F2134" s="51" t="n">
        <v>0.107092</v>
      </c>
      <c r="G2134" s="51" t="n">
        <v>-0.026859</v>
      </c>
      <c r="H2134" s="52" t="n">
        <v>0.5714</v>
      </c>
      <c r="I2134" s="53" t="n">
        <v>285</v>
      </c>
      <c r="J2134" s="47" t="s">
        <v>235</v>
      </c>
      <c r="K2134" s="54" t="n">
        <v>16.78</v>
      </c>
      <c r="L2134" s="55" t="n">
        <f aca="false">IF(COUNT(F2134)=0,50,IF(F2134&gt;=0,100,IF(F2134&gt;=-0.02,50,0)))</f>
        <v>100</v>
      </c>
      <c r="M2134" s="55" t="n">
        <f aca="false">IF(COUNT(G2134)=0,50,IF(G2134&gt;-0.06,100,IF(G2134&gt;-0.15,50,0)))</f>
        <v>100</v>
      </c>
      <c r="N2134" s="55" t="n">
        <f aca="false">IF(COUNT(H2134)=0,50,IF(H2134&gt;=0.6,100,IF(H2134&gt;=0.4,50,0)))</f>
        <v>50</v>
      </c>
      <c r="O2134" s="55" t="n">
        <f aca="false">IF(COUNT(I2134)=0,50,IF(J2134="proxy_vix",50,IF(I2134&lt;350,100,IF(I2134&lt;=450,50,0))))</f>
        <v>100</v>
      </c>
      <c r="P2134" s="55" t="n">
        <f aca="false">IF(COUNT(K2134)=0,50,IF(K2134&lt;20,100,IF(K2134&lt;=25,50,0)))</f>
        <v>100</v>
      </c>
      <c r="Q2134" s="54"/>
      <c r="R2134" s="47"/>
      <c r="S2134" s="51" t="n">
        <f aca="false">$E2134/$E2133-1</f>
        <v>0.0100530082224981</v>
      </c>
      <c r="T2134" s="56" t="n">
        <f aca="false">$K2134/$K2133-1</f>
        <v>-0.0860566448801742</v>
      </c>
      <c r="V2134" s="57"/>
      <c r="W2134" s="57"/>
      <c r="Y2134" s="1" t="str">
        <f aca="false">IF(AX2134&gt;=70,"EASY",IF(AX2134&gt;40,"UNCERTAIN","HARD"))</f>
        <v>EASY</v>
      </c>
      <c r="AA2134" s="58" t="n">
        <f aca="false">IF($A2134&lt;200,"",AVERAGE($E2085:$E2134)/AVERAGE($E1935:$E2134)-1)</f>
        <v>0.0734865574145371</v>
      </c>
      <c r="AB2134" s="59" t="n">
        <f aca="false">LOOKUP($B2134,07_L1政策步階!$A$4:$A$14,07_L1政策步階!$C$4:$C$14)</f>
        <v>1</v>
      </c>
      <c r="AC2134" s="57"/>
      <c r="AD2134" s="57"/>
      <c r="AE2134" s="57"/>
      <c r="AF2134" s="57"/>
      <c r="AG2134" s="57"/>
      <c r="AH2134" s="57"/>
      <c r="AI2134" s="57"/>
      <c r="AJ2134" s="57"/>
      <c r="AK2134" s="57"/>
      <c r="AL2134" s="59" t="n">
        <f aca="false">IF(ISNUMBER($AA2134),IF($AA2134&gt;=0.005,100,IF($AA2134&gt;=-0.015,50,0)),"")</f>
        <v>100</v>
      </c>
      <c r="AM2134" s="59" t="n">
        <f aca="false">IF(ISNUMBER($AB2134),IF($AB2134=1,100,IF($AB2134=0,50,0)),"")</f>
        <v>100</v>
      </c>
      <c r="AN2134" s="0" t="str">
        <f aca="false">IF(ISNUMBER($AC2134),IF($AC2134&gt;=0.001,100,IF($AC2134&gt;=-0.003,50,0)),"")</f>
        <v/>
      </c>
      <c r="AO2134" s="0" t="str">
        <f aca="false">IF(ISNUMBER($AD2134),IF($AD2134&gt;=0.04,100,IF($AD2134&gt;=0,50,0)),"")</f>
        <v/>
      </c>
      <c r="AP2134" s="0" t="str">
        <f aca="false">IF(ISNUMBER($AE2134),IF($AE2134&gt;=25,100,IF($AE2134&gt;=-75,50,0)),"")</f>
        <v/>
      </c>
      <c r="AQ2134" s="0" t="str">
        <f aca="false">IF(ISNUMBER($AF2134),IF($AF2134&gt;0,100,IF($AF2134&gt;=-50,50,0)),"")</f>
        <v/>
      </c>
      <c r="AR2134" s="0" t="str">
        <f aca="false">IF(ISNUMBER($AG2134),IF($AG2134=1,100,IF($AG2134=0,50,0)),"")</f>
        <v/>
      </c>
      <c r="AS2134" s="0" t="str">
        <f aca="false">IF(ISNUMBER($AH2134),IF($AH2134&lt;0,100,IF($AH2134&lt;=20,50,0)),"")</f>
        <v/>
      </c>
      <c r="AT2134" s="0" t="str">
        <f aca="false">IF(ISNUMBER($AI2134),IF($AI2134&lt;0.95,100,IF($AI2134&lt;=1,50,0)),"")</f>
        <v/>
      </c>
      <c r="AU2134" s="0" t="str">
        <f aca="false">IF(ISNUMBER($AJ2134),IF($AJ2134&lt;30,0,IF($AJ2134&lt;40,50,IF($AJ2134&lt;=90,100,50))),"")</f>
        <v/>
      </c>
      <c r="AV2134" s="0" t="str">
        <f aca="false">IF(ISNUMBER($AK2134),IF($AK2134&gt;-0.2,100,IF($AK2134&gt;=-0.4,50,0)),"")</f>
        <v/>
      </c>
      <c r="AW2134" s="59" t="n">
        <f aca="false">01_指標庫!$H$4*ISNUMBER($F2134)+01_指標庫!$H$5*ISNUMBER($AA2134)+01_指標庫!$H$6*ISNUMBER($G2134)+01_指標庫!$H$7*ISNUMBER($H2134)+01_指標庫!$H$8*ISNUMBER($AF2134)+01_指標庫!$H$9*ISNUMBER($AG2134)+01_指標庫!$H$10*ISNUMBER($AB2134)+01_指標庫!$H$11*ISNUMBER($AC2134)+01_指標庫!$H$12*ISNUMBER($AD2134)+01_指標庫!$H$13*ISNUMBER($AE2134)+01_指標庫!$H$14*ISNUMBER($I2134)+01_指標庫!$H$15*ISNUMBER($AH2134)+01_指標庫!$H$16*ISNUMBER($K2134)+01_指標庫!$H$17*ISNUMBER($AI2134)+01_指標庫!$H$18*ISNUMBER($AJ2134)+01_指標庫!$H$19*ISNUMBER($AK2134)+01_指標庫!$H$20*ISNUMBER($BB2134)+01_指標庫!$H$21*ISNUMBER($BC2134)</f>
        <v>51</v>
      </c>
      <c r="AX2134" s="59" t="n">
        <f aca="false">IF(AW2134=0,50,ROUND((01_指標庫!$H$4*IF(ISNUMBER($F2134),L2134,0)+01_指標庫!$H$5*IF(ISNUMBER($AA2134),AL2134,0)+01_指標庫!$H$6*IF(ISNUMBER($G2134),M2134,0)+01_指標庫!$H$7*IF(ISNUMBER($H2134),N2134,0)+01_指標庫!$H$8*IF(ISNUMBER($AF2134),AQ2134,0)+01_指標庫!$H$9*IF(ISNUMBER($AG2134),AR2134,0)+01_指標庫!$H$10*IF(ISNUMBER($AB2134),AM2134,0)+01_指標庫!$H$11*IF(ISNUMBER($AC2134),AN2134,0)+01_指標庫!$H$12*IF(ISNUMBER($AD2134),AO2134,0)+01_指標庫!$H$13*IF(ISNUMBER($AE2134),AP2134,0)+01_指標庫!$H$14*IF(ISNUMBER($I2134),O2134,0)+01_指標庫!$H$15*IF(ISNUMBER($AH2134),AS2134,0)+01_指標庫!$H$16*IF(ISNUMBER($K2134),P2134,0)+01_指標庫!$H$17*IF(ISNUMBER($AI2134),AT2134,0)+01_指標庫!$H$18*IF(ISNUMBER($AJ2134),AU2134,0)+01_指標庫!$H$19*IF(ISNUMBER($AK2134),AV2134,0)+01_指標庫!$H$20*IF(ISNUMBER($BB2134),BB2134,0)+01_指標庫!$H$21*IF(ISNUMBER($BC2134),BC2134,0))/AW2134,1))</f>
        <v>80.4</v>
      </c>
      <c r="AY2134" s="60"/>
      <c r="AZ2134" s="60"/>
      <c r="BA2134" s="58" t="n">
        <f aca="false">AVERAGE($E2130:$E2134)/AVERAGE($E2125:$E2134)-1</f>
        <v>-0.00700438963876349</v>
      </c>
      <c r="BB2134" s="59" t="n">
        <f aca="false">IF(ISNUMBER($BA2134),IF(OR($S2134&lt;=-0.03,$BA2134&lt;-0.003),0,IF(OR($S2134&lt;=-0.02,$BA2134&lt;0.01),50,100)),"")</f>
        <v>0</v>
      </c>
      <c r="BC2134" s="0" t="str">
        <f aca="false">IF(OR(COUNT($AZ2134)=0,COUNT($AZ2133)=0),"",IF(OR($AY2134/$AZ2133-1&lt;=-0.03,$AZ2134/$AZ2133-1&lt;=-0.045,IF(COUNT($AZ2125:$AZ2134)=10,AVERAGE($AZ2130:$AZ2134)/AVERAGE($AZ2125:$AZ2134)-1&lt;-0.01,FALSE())),0,IF(OR($AZ2134/$AZ2133-1&lt;=-0.02,IF(COUNT($AZ2125:$AZ2134)=10,AVERAGE($AZ2130:$AZ2134)/AVERAGE($AZ2125:$AZ2134)-1&lt;0.005,FALSE())),50,100)))</f>
        <v/>
      </c>
    </row>
    <row r="2135" customFormat="false" ht="15" hidden="false" customHeight="true" outlineLevel="0" collapsed="false">
      <c r="A2135" s="47" t="n">
        <v>2131</v>
      </c>
      <c r="B2135" s="48" t="n">
        <v>45650</v>
      </c>
      <c r="C2135" s="47" t="n">
        <v>2024</v>
      </c>
      <c r="D2135" s="49" t="s">
        <v>237</v>
      </c>
      <c r="E2135" s="50" t="n">
        <v>21797.65</v>
      </c>
      <c r="F2135" s="51" t="n">
        <v>0.121143</v>
      </c>
      <c r="G2135" s="51" t="n">
        <v>-0.013532</v>
      </c>
      <c r="H2135" s="52" t="n">
        <v>0.6122</v>
      </c>
      <c r="I2135" s="53" t="n">
        <v>286</v>
      </c>
      <c r="J2135" s="47" t="s">
        <v>235</v>
      </c>
      <c r="K2135" s="54" t="n">
        <v>14.27</v>
      </c>
      <c r="L2135" s="55" t="n">
        <f aca="false">IF(COUNT(F2135)=0,50,IF(F2135&gt;=0,100,IF(F2135&gt;=-0.02,50,0)))</f>
        <v>100</v>
      </c>
      <c r="M2135" s="55" t="n">
        <f aca="false">IF(COUNT(G2135)=0,50,IF(G2135&gt;-0.06,100,IF(G2135&gt;-0.15,50,0)))</f>
        <v>100</v>
      </c>
      <c r="N2135" s="55" t="n">
        <f aca="false">IF(COUNT(H2135)=0,50,IF(H2135&gt;=0.6,100,IF(H2135&gt;=0.4,50,0)))</f>
        <v>100</v>
      </c>
      <c r="O2135" s="55" t="n">
        <f aca="false">IF(COUNT(I2135)=0,50,IF(J2135="proxy_vix",50,IF(I2135&lt;350,100,IF(I2135&lt;=450,50,0))))</f>
        <v>100</v>
      </c>
      <c r="P2135" s="55" t="n">
        <f aca="false">IF(COUNT(K2135)=0,50,IF(K2135&lt;20,100,IF(K2135&lt;=25,50,0)))</f>
        <v>100</v>
      </c>
      <c r="Q2135" s="54"/>
      <c r="R2135" s="47"/>
      <c r="S2135" s="51" t="n">
        <f aca="false">$E2135/$E2134-1</f>
        <v>0.0136947250103125</v>
      </c>
      <c r="T2135" s="56" t="n">
        <f aca="false">$K2135/$K2134-1</f>
        <v>-0.14958283671037</v>
      </c>
      <c r="V2135" s="57"/>
      <c r="W2135" s="57"/>
      <c r="Y2135" s="1" t="str">
        <f aca="false">IF(AX2135&gt;=70,"EASY",IF(AX2135&gt;40,"UNCERTAIN","HARD"))</f>
        <v>EASY</v>
      </c>
      <c r="AA2135" s="58" t="n">
        <f aca="false">IF($A2135&lt;200,"",AVERAGE($E2086:$E2135)/AVERAGE($E1936:$E2135)-1)</f>
        <v>0.0738223744339068</v>
      </c>
      <c r="AB2135" s="59" t="n">
        <f aca="false">LOOKUP($B2135,07_L1政策步階!$A$4:$A$14,07_L1政策步階!$C$4:$C$14)</f>
        <v>1</v>
      </c>
      <c r="AC2135" s="57"/>
      <c r="AD2135" s="57"/>
      <c r="AE2135" s="57"/>
      <c r="AF2135" s="57"/>
      <c r="AG2135" s="57"/>
      <c r="AH2135" s="57"/>
      <c r="AI2135" s="57"/>
      <c r="AJ2135" s="57"/>
      <c r="AK2135" s="57"/>
      <c r="AL2135" s="59" t="n">
        <f aca="false">IF(ISNUMBER($AA2135),IF($AA2135&gt;=0.005,100,IF($AA2135&gt;=-0.015,50,0)),"")</f>
        <v>100</v>
      </c>
      <c r="AM2135" s="59" t="n">
        <f aca="false">IF(ISNUMBER($AB2135),IF($AB2135=1,100,IF($AB2135=0,50,0)),"")</f>
        <v>100</v>
      </c>
      <c r="AN2135" s="0" t="str">
        <f aca="false">IF(ISNUMBER($AC2135),IF($AC2135&gt;=0.001,100,IF($AC2135&gt;=-0.003,50,0)),"")</f>
        <v/>
      </c>
      <c r="AO2135" s="0" t="str">
        <f aca="false">IF(ISNUMBER($AD2135),IF($AD2135&gt;=0.04,100,IF($AD2135&gt;=0,50,0)),"")</f>
        <v/>
      </c>
      <c r="AP2135" s="0" t="str">
        <f aca="false">IF(ISNUMBER($AE2135),IF($AE2135&gt;=25,100,IF($AE2135&gt;=-75,50,0)),"")</f>
        <v/>
      </c>
      <c r="AQ2135" s="0" t="str">
        <f aca="false">IF(ISNUMBER($AF2135),IF($AF2135&gt;0,100,IF($AF2135&gt;=-50,50,0)),"")</f>
        <v/>
      </c>
      <c r="AR2135" s="0" t="str">
        <f aca="false">IF(ISNUMBER($AG2135),IF($AG2135=1,100,IF($AG2135=0,50,0)),"")</f>
        <v/>
      </c>
      <c r="AS2135" s="0" t="str">
        <f aca="false">IF(ISNUMBER($AH2135),IF($AH2135&lt;0,100,IF($AH2135&lt;=20,50,0)),"")</f>
        <v/>
      </c>
      <c r="AT2135" s="0" t="str">
        <f aca="false">IF(ISNUMBER($AI2135),IF($AI2135&lt;0.95,100,IF($AI2135&lt;=1,50,0)),"")</f>
        <v/>
      </c>
      <c r="AU2135" s="0" t="str">
        <f aca="false">IF(ISNUMBER($AJ2135),IF($AJ2135&lt;30,0,IF($AJ2135&lt;40,50,IF($AJ2135&lt;=90,100,50))),"")</f>
        <v/>
      </c>
      <c r="AV2135" s="0" t="str">
        <f aca="false">IF(ISNUMBER($AK2135),IF($AK2135&gt;-0.2,100,IF($AK2135&gt;=-0.4,50,0)),"")</f>
        <v/>
      </c>
      <c r="AW2135" s="59" t="n">
        <f aca="false">01_指標庫!$H$4*ISNUMBER($F2135)+01_指標庫!$H$5*ISNUMBER($AA2135)+01_指標庫!$H$6*ISNUMBER($G2135)+01_指標庫!$H$7*ISNUMBER($H2135)+01_指標庫!$H$8*ISNUMBER($AF2135)+01_指標庫!$H$9*ISNUMBER($AG2135)+01_指標庫!$H$10*ISNUMBER($AB2135)+01_指標庫!$H$11*ISNUMBER($AC2135)+01_指標庫!$H$12*ISNUMBER($AD2135)+01_指標庫!$H$13*ISNUMBER($AE2135)+01_指標庫!$H$14*ISNUMBER($I2135)+01_指標庫!$H$15*ISNUMBER($AH2135)+01_指標庫!$H$16*ISNUMBER($K2135)+01_指標庫!$H$17*ISNUMBER($AI2135)+01_指標庫!$H$18*ISNUMBER($AJ2135)+01_指標庫!$H$19*ISNUMBER($AK2135)+01_指標庫!$H$20*ISNUMBER($BB2135)+01_指標庫!$H$21*ISNUMBER($BC2135)</f>
        <v>51</v>
      </c>
      <c r="AX2135" s="59" t="n">
        <f aca="false">IF(AW2135=0,50,ROUND((01_指標庫!$H$4*IF(ISNUMBER($F2135),L2135,0)+01_指標庫!$H$5*IF(ISNUMBER($AA2135),AL2135,0)+01_指標庫!$H$6*IF(ISNUMBER($G2135),M2135,0)+01_指標庫!$H$7*IF(ISNUMBER($H2135),N2135,0)+01_指標庫!$H$8*IF(ISNUMBER($AF2135),AQ2135,0)+01_指標庫!$H$9*IF(ISNUMBER($AG2135),AR2135,0)+01_指標庫!$H$10*IF(ISNUMBER($AB2135),AM2135,0)+01_指標庫!$H$11*IF(ISNUMBER($AC2135),AN2135,0)+01_指標庫!$H$12*IF(ISNUMBER($AD2135),AO2135,0)+01_指標庫!$H$13*IF(ISNUMBER($AE2135),AP2135,0)+01_指標庫!$H$14*IF(ISNUMBER($I2135),O2135,0)+01_指標庫!$H$15*IF(ISNUMBER($AH2135),AS2135,0)+01_指標庫!$H$16*IF(ISNUMBER($K2135),P2135,0)+01_指標庫!$H$17*IF(ISNUMBER($AI2135),AT2135,0)+01_指標庫!$H$18*IF(ISNUMBER($AJ2135),AU2135,0)+01_指標庫!$H$19*IF(ISNUMBER($AK2135),AV2135,0)+01_指標庫!$H$20*IF(ISNUMBER($BB2135),BB2135,0)+01_指標庫!$H$21*IF(ISNUMBER($BC2135),BC2135,0))/AW2135,1))</f>
        <v>88.2</v>
      </c>
      <c r="AY2135" s="60"/>
      <c r="AZ2135" s="60"/>
      <c r="BA2135" s="58" t="n">
        <f aca="false">AVERAGE($E2131:$E2135)/AVERAGE($E2126:$E2135)-1</f>
        <v>-0.0108593798573549</v>
      </c>
      <c r="BB2135" s="59" t="n">
        <f aca="false">IF(ISNUMBER($BA2135),IF(OR($S2135&lt;=-0.03,$BA2135&lt;-0.003),0,IF(OR($S2135&lt;=-0.02,$BA2135&lt;0.01),50,100)),"")</f>
        <v>0</v>
      </c>
      <c r="BC2135" s="0" t="str">
        <f aca="false">IF(OR(COUNT($AZ2135)=0,COUNT($AZ2134)=0),"",IF(OR($AY2135/$AZ2134-1&lt;=-0.03,$AZ2135/$AZ2134-1&lt;=-0.045,IF(COUNT($AZ2126:$AZ2135)=10,AVERAGE($AZ2131:$AZ2135)/AVERAGE($AZ2126:$AZ2135)-1&lt;-0.01,FALSE())),0,IF(OR($AZ2135/$AZ2134-1&lt;=-0.02,IF(COUNT($AZ2126:$AZ2135)=10,AVERAGE($AZ2131:$AZ2135)/AVERAGE($AZ2126:$AZ2135)-1&lt;0.005,FALSE())),50,100)))</f>
        <v/>
      </c>
    </row>
    <row r="2136" customFormat="false" ht="15" hidden="false" customHeight="true" outlineLevel="0" collapsed="false">
      <c r="A2136" s="47" t="n">
        <v>2132</v>
      </c>
      <c r="B2136" s="48" t="n">
        <v>45652</v>
      </c>
      <c r="C2136" s="47" t="n">
        <v>2024</v>
      </c>
      <c r="D2136" s="49" t="s">
        <v>239</v>
      </c>
      <c r="E2136" s="50" t="n">
        <v>21768.31</v>
      </c>
      <c r="F2136" s="51" t="n">
        <v>0.118613</v>
      </c>
      <c r="G2136" s="51" t="n">
        <v>-0.01486</v>
      </c>
      <c r="H2136" s="52" t="n">
        <v>0.5918</v>
      </c>
      <c r="I2136" s="53" t="n">
        <v>286</v>
      </c>
      <c r="J2136" s="47" t="s">
        <v>235</v>
      </c>
      <c r="K2136" s="54" t="n">
        <v>14.73</v>
      </c>
      <c r="L2136" s="55" t="n">
        <f aca="false">IF(COUNT(F2136)=0,50,IF(F2136&gt;=0,100,IF(F2136&gt;=-0.02,50,0)))</f>
        <v>100</v>
      </c>
      <c r="M2136" s="55" t="n">
        <f aca="false">IF(COUNT(G2136)=0,50,IF(G2136&gt;-0.06,100,IF(G2136&gt;-0.15,50,0)))</f>
        <v>100</v>
      </c>
      <c r="N2136" s="55" t="n">
        <f aca="false">IF(COUNT(H2136)=0,50,IF(H2136&gt;=0.6,100,IF(H2136&gt;=0.4,50,0)))</f>
        <v>50</v>
      </c>
      <c r="O2136" s="55" t="n">
        <f aca="false">IF(COUNT(I2136)=0,50,IF(J2136="proxy_vix",50,IF(I2136&lt;350,100,IF(I2136&lt;=450,50,0))))</f>
        <v>100</v>
      </c>
      <c r="P2136" s="55" t="n">
        <f aca="false">IF(COUNT(K2136)=0,50,IF(K2136&lt;20,100,IF(K2136&lt;=25,50,0)))</f>
        <v>100</v>
      </c>
      <c r="Q2136" s="54"/>
      <c r="R2136" s="47"/>
      <c r="S2136" s="51" t="n">
        <f aca="false">$E2136/$E2135-1</f>
        <v>-0.00134601665775902</v>
      </c>
      <c r="T2136" s="56" t="n">
        <f aca="false">$K2136/$K2135-1</f>
        <v>0.0322354590049054</v>
      </c>
      <c r="V2136" s="57"/>
      <c r="W2136" s="57"/>
      <c r="Y2136" s="1" t="str">
        <f aca="false">IF(AX2136&gt;=70,"EASY",IF(AX2136&gt;40,"UNCERTAIN","HARD"))</f>
        <v>EASY</v>
      </c>
      <c r="AA2136" s="58" t="n">
        <f aca="false">IF($A2136&lt;200,"",AVERAGE($E2087:$E2136)/AVERAGE($E1937:$E2136)-1)</f>
        <v>0.0744962434541525</v>
      </c>
      <c r="AB2136" s="59" t="n">
        <f aca="false">LOOKUP($B2136,07_L1政策步階!$A$4:$A$14,07_L1政策步階!$C$4:$C$14)</f>
        <v>1</v>
      </c>
      <c r="AC2136" s="57"/>
      <c r="AD2136" s="57"/>
      <c r="AE2136" s="57"/>
      <c r="AF2136" s="57"/>
      <c r="AG2136" s="57"/>
      <c r="AH2136" s="57"/>
      <c r="AI2136" s="57"/>
      <c r="AJ2136" s="57"/>
      <c r="AK2136" s="57"/>
      <c r="AL2136" s="59" t="n">
        <f aca="false">IF(ISNUMBER($AA2136),IF($AA2136&gt;=0.005,100,IF($AA2136&gt;=-0.015,50,0)),"")</f>
        <v>100</v>
      </c>
      <c r="AM2136" s="59" t="n">
        <f aca="false">IF(ISNUMBER($AB2136),IF($AB2136=1,100,IF($AB2136=0,50,0)),"")</f>
        <v>100</v>
      </c>
      <c r="AN2136" s="0" t="str">
        <f aca="false">IF(ISNUMBER($AC2136),IF($AC2136&gt;=0.001,100,IF($AC2136&gt;=-0.003,50,0)),"")</f>
        <v/>
      </c>
      <c r="AO2136" s="0" t="str">
        <f aca="false">IF(ISNUMBER($AD2136),IF($AD2136&gt;=0.04,100,IF($AD2136&gt;=0,50,0)),"")</f>
        <v/>
      </c>
      <c r="AP2136" s="0" t="str">
        <f aca="false">IF(ISNUMBER($AE2136),IF($AE2136&gt;=25,100,IF($AE2136&gt;=-75,50,0)),"")</f>
        <v/>
      </c>
      <c r="AQ2136" s="0" t="str">
        <f aca="false">IF(ISNUMBER($AF2136),IF($AF2136&gt;0,100,IF($AF2136&gt;=-50,50,0)),"")</f>
        <v/>
      </c>
      <c r="AR2136" s="0" t="str">
        <f aca="false">IF(ISNUMBER($AG2136),IF($AG2136=1,100,IF($AG2136=0,50,0)),"")</f>
        <v/>
      </c>
      <c r="AS2136" s="0" t="str">
        <f aca="false">IF(ISNUMBER($AH2136),IF($AH2136&lt;0,100,IF($AH2136&lt;=20,50,0)),"")</f>
        <v/>
      </c>
      <c r="AT2136" s="0" t="str">
        <f aca="false">IF(ISNUMBER($AI2136),IF($AI2136&lt;0.95,100,IF($AI2136&lt;=1,50,0)),"")</f>
        <v/>
      </c>
      <c r="AU2136" s="0" t="str">
        <f aca="false">IF(ISNUMBER($AJ2136),IF($AJ2136&lt;30,0,IF($AJ2136&lt;40,50,IF($AJ2136&lt;=90,100,50))),"")</f>
        <v/>
      </c>
      <c r="AV2136" s="0" t="str">
        <f aca="false">IF(ISNUMBER($AK2136),IF($AK2136&gt;-0.2,100,IF($AK2136&gt;=-0.4,50,0)),"")</f>
        <v/>
      </c>
      <c r="AW2136" s="59" t="n">
        <f aca="false">01_指標庫!$H$4*ISNUMBER($F2136)+01_指標庫!$H$5*ISNUMBER($AA2136)+01_指標庫!$H$6*ISNUMBER($G2136)+01_指標庫!$H$7*ISNUMBER($H2136)+01_指標庫!$H$8*ISNUMBER($AF2136)+01_指標庫!$H$9*ISNUMBER($AG2136)+01_指標庫!$H$10*ISNUMBER($AB2136)+01_指標庫!$H$11*ISNUMBER($AC2136)+01_指標庫!$H$12*ISNUMBER($AD2136)+01_指標庫!$H$13*ISNUMBER($AE2136)+01_指標庫!$H$14*ISNUMBER($I2136)+01_指標庫!$H$15*ISNUMBER($AH2136)+01_指標庫!$H$16*ISNUMBER($K2136)+01_指標庫!$H$17*ISNUMBER($AI2136)+01_指標庫!$H$18*ISNUMBER($AJ2136)+01_指標庫!$H$19*ISNUMBER($AK2136)+01_指標庫!$H$20*ISNUMBER($BB2136)+01_指標庫!$H$21*ISNUMBER($BC2136)</f>
        <v>51</v>
      </c>
      <c r="AX2136" s="59" t="n">
        <f aca="false">IF(AW2136=0,50,ROUND((01_指標庫!$H$4*IF(ISNUMBER($F2136),L2136,0)+01_指標庫!$H$5*IF(ISNUMBER($AA2136),AL2136,0)+01_指標庫!$H$6*IF(ISNUMBER($G2136),M2136,0)+01_指標庫!$H$7*IF(ISNUMBER($H2136),N2136,0)+01_指標庫!$H$8*IF(ISNUMBER($AF2136),AQ2136,0)+01_指標庫!$H$9*IF(ISNUMBER($AG2136),AR2136,0)+01_指標庫!$H$10*IF(ISNUMBER($AB2136),AM2136,0)+01_指標庫!$H$11*IF(ISNUMBER($AC2136),AN2136,0)+01_指標庫!$H$12*IF(ISNUMBER($AD2136),AO2136,0)+01_指標庫!$H$13*IF(ISNUMBER($AE2136),AP2136,0)+01_指標庫!$H$14*IF(ISNUMBER($I2136),O2136,0)+01_指標庫!$H$15*IF(ISNUMBER($AH2136),AS2136,0)+01_指標庫!$H$16*IF(ISNUMBER($K2136),P2136,0)+01_指標庫!$H$17*IF(ISNUMBER($AI2136),AT2136,0)+01_指標庫!$H$18*IF(ISNUMBER($AJ2136),AU2136,0)+01_指標庫!$H$19*IF(ISNUMBER($AK2136),AV2136,0)+01_指標庫!$H$20*IF(ISNUMBER($BB2136),BB2136,0)+01_指標庫!$H$21*IF(ISNUMBER($BC2136),BC2136,0))/AW2136,1))</f>
        <v>80.4</v>
      </c>
      <c r="AY2136" s="60"/>
      <c r="AZ2136" s="60"/>
      <c r="BA2136" s="58" t="n">
        <f aca="false">AVERAGE($E2132:$E2136)/AVERAGE($E2127:$E2136)-1</f>
        <v>-0.00570746255621168</v>
      </c>
      <c r="BB2136" s="59" t="n">
        <f aca="false">IF(ISNUMBER($BA2136),IF(OR($S2136&lt;=-0.03,$BA2136&lt;-0.003),0,IF(OR($S2136&lt;=-0.02,$BA2136&lt;0.01),50,100)),"")</f>
        <v>0</v>
      </c>
      <c r="BC2136" s="0" t="str">
        <f aca="false">IF(OR(COUNT($AZ2136)=0,COUNT($AZ2135)=0),"",IF(OR($AY2136/$AZ2135-1&lt;=-0.03,$AZ2136/$AZ2135-1&lt;=-0.045,IF(COUNT($AZ2127:$AZ2136)=10,AVERAGE($AZ2132:$AZ2136)/AVERAGE($AZ2127:$AZ2136)-1&lt;-0.01,FALSE())),0,IF(OR($AZ2136/$AZ2135-1&lt;=-0.02,IF(COUNT($AZ2127:$AZ2136)=10,AVERAGE($AZ2132:$AZ2136)/AVERAGE($AZ2127:$AZ2136)-1&lt;0.005,FALSE())),50,100)))</f>
        <v/>
      </c>
    </row>
    <row r="2137" customFormat="false" ht="15" hidden="false" customHeight="true" outlineLevel="0" collapsed="false">
      <c r="A2137" s="47" t="n">
        <v>2133</v>
      </c>
      <c r="B2137" s="48" t="n">
        <v>45653</v>
      </c>
      <c r="C2137" s="47" t="n">
        <v>2024</v>
      </c>
      <c r="D2137" s="49" t="s">
        <v>234</v>
      </c>
      <c r="E2137" s="50" t="n">
        <v>21473.02</v>
      </c>
      <c r="F2137" s="51" t="n">
        <v>0.102475</v>
      </c>
      <c r="G2137" s="51" t="n">
        <v>-0.028223</v>
      </c>
      <c r="H2137" s="52" t="n">
        <v>0.5918</v>
      </c>
      <c r="I2137" s="53" t="n">
        <v>284</v>
      </c>
      <c r="J2137" s="47" t="s">
        <v>235</v>
      </c>
      <c r="K2137" s="54" t="n">
        <v>15.95</v>
      </c>
      <c r="L2137" s="55" t="n">
        <f aca="false">IF(COUNT(F2137)=0,50,IF(F2137&gt;=0,100,IF(F2137&gt;=-0.02,50,0)))</f>
        <v>100</v>
      </c>
      <c r="M2137" s="55" t="n">
        <f aca="false">IF(COUNT(G2137)=0,50,IF(G2137&gt;-0.06,100,IF(G2137&gt;-0.15,50,0)))</f>
        <v>100</v>
      </c>
      <c r="N2137" s="55" t="n">
        <f aca="false">IF(COUNT(H2137)=0,50,IF(H2137&gt;=0.6,100,IF(H2137&gt;=0.4,50,0)))</f>
        <v>50</v>
      </c>
      <c r="O2137" s="55" t="n">
        <f aca="false">IF(COUNT(I2137)=0,50,IF(J2137="proxy_vix",50,IF(I2137&lt;350,100,IF(I2137&lt;=450,50,0))))</f>
        <v>100</v>
      </c>
      <c r="P2137" s="55" t="n">
        <f aca="false">IF(COUNT(K2137)=0,50,IF(K2137&lt;20,100,IF(K2137&lt;=25,50,0)))</f>
        <v>100</v>
      </c>
      <c r="Q2137" s="54"/>
      <c r="R2137" s="47"/>
      <c r="S2137" s="51" t="n">
        <f aca="false">$E2137/$E2136-1</f>
        <v>-0.0135651320658333</v>
      </c>
      <c r="T2137" s="56" t="n">
        <f aca="false">$K2137/$K2136-1</f>
        <v>0.0828241683638831</v>
      </c>
      <c r="V2137" s="57"/>
      <c r="W2137" s="57"/>
      <c r="Y2137" s="1" t="str">
        <f aca="false">IF(AX2137&gt;=70,"EASY",IF(AX2137&gt;40,"UNCERTAIN","HARD"))</f>
        <v>EASY</v>
      </c>
      <c r="AA2137" s="58" t="n">
        <f aca="false">IF($A2137&lt;200,"",AVERAGE($E2088:$E2137)/AVERAGE($E1938:$E2137)-1)</f>
        <v>0.0748909899087247</v>
      </c>
      <c r="AB2137" s="59" t="n">
        <f aca="false">LOOKUP($B2137,07_L1政策步階!$A$4:$A$14,07_L1政策步階!$C$4:$C$14)</f>
        <v>1</v>
      </c>
      <c r="AC2137" s="57"/>
      <c r="AD2137" s="57"/>
      <c r="AE2137" s="57"/>
      <c r="AF2137" s="57"/>
      <c r="AG2137" s="57"/>
      <c r="AH2137" s="57"/>
      <c r="AI2137" s="57"/>
      <c r="AJ2137" s="57"/>
      <c r="AK2137" s="57"/>
      <c r="AL2137" s="59" t="n">
        <f aca="false">IF(ISNUMBER($AA2137),IF($AA2137&gt;=0.005,100,IF($AA2137&gt;=-0.015,50,0)),"")</f>
        <v>100</v>
      </c>
      <c r="AM2137" s="59" t="n">
        <f aca="false">IF(ISNUMBER($AB2137),IF($AB2137=1,100,IF($AB2137=0,50,0)),"")</f>
        <v>100</v>
      </c>
      <c r="AN2137" s="0" t="str">
        <f aca="false">IF(ISNUMBER($AC2137),IF($AC2137&gt;=0.001,100,IF($AC2137&gt;=-0.003,50,0)),"")</f>
        <v/>
      </c>
      <c r="AO2137" s="0" t="str">
        <f aca="false">IF(ISNUMBER($AD2137),IF($AD2137&gt;=0.04,100,IF($AD2137&gt;=0,50,0)),"")</f>
        <v/>
      </c>
      <c r="AP2137" s="0" t="str">
        <f aca="false">IF(ISNUMBER($AE2137),IF($AE2137&gt;=25,100,IF($AE2137&gt;=-75,50,0)),"")</f>
        <v/>
      </c>
      <c r="AQ2137" s="0" t="str">
        <f aca="false">IF(ISNUMBER($AF2137),IF($AF2137&gt;0,100,IF($AF2137&gt;=-50,50,0)),"")</f>
        <v/>
      </c>
      <c r="AR2137" s="0" t="str">
        <f aca="false">IF(ISNUMBER($AG2137),IF($AG2137=1,100,IF($AG2137=0,50,0)),"")</f>
        <v/>
      </c>
      <c r="AS2137" s="0" t="str">
        <f aca="false">IF(ISNUMBER($AH2137),IF($AH2137&lt;0,100,IF($AH2137&lt;=20,50,0)),"")</f>
        <v/>
      </c>
      <c r="AT2137" s="0" t="str">
        <f aca="false">IF(ISNUMBER($AI2137),IF($AI2137&lt;0.95,100,IF($AI2137&lt;=1,50,0)),"")</f>
        <v/>
      </c>
      <c r="AU2137" s="0" t="str">
        <f aca="false">IF(ISNUMBER($AJ2137),IF($AJ2137&lt;30,0,IF($AJ2137&lt;40,50,IF($AJ2137&lt;=90,100,50))),"")</f>
        <v/>
      </c>
      <c r="AV2137" s="0" t="str">
        <f aca="false">IF(ISNUMBER($AK2137),IF($AK2137&gt;-0.2,100,IF($AK2137&gt;=-0.4,50,0)),"")</f>
        <v/>
      </c>
      <c r="AW2137" s="59" t="n">
        <f aca="false">01_指標庫!$H$4*ISNUMBER($F2137)+01_指標庫!$H$5*ISNUMBER($AA2137)+01_指標庫!$H$6*ISNUMBER($G2137)+01_指標庫!$H$7*ISNUMBER($H2137)+01_指標庫!$H$8*ISNUMBER($AF2137)+01_指標庫!$H$9*ISNUMBER($AG2137)+01_指標庫!$H$10*ISNUMBER($AB2137)+01_指標庫!$H$11*ISNUMBER($AC2137)+01_指標庫!$H$12*ISNUMBER($AD2137)+01_指標庫!$H$13*ISNUMBER($AE2137)+01_指標庫!$H$14*ISNUMBER($I2137)+01_指標庫!$H$15*ISNUMBER($AH2137)+01_指標庫!$H$16*ISNUMBER($K2137)+01_指標庫!$H$17*ISNUMBER($AI2137)+01_指標庫!$H$18*ISNUMBER($AJ2137)+01_指標庫!$H$19*ISNUMBER($AK2137)+01_指標庫!$H$20*ISNUMBER($BB2137)+01_指標庫!$H$21*ISNUMBER($BC2137)</f>
        <v>51</v>
      </c>
      <c r="AX2137" s="59" t="n">
        <f aca="false">IF(AW2137=0,50,ROUND((01_指標庫!$H$4*IF(ISNUMBER($F2137),L2137,0)+01_指標庫!$H$5*IF(ISNUMBER($AA2137),AL2137,0)+01_指標庫!$H$6*IF(ISNUMBER($G2137),M2137,0)+01_指標庫!$H$7*IF(ISNUMBER($H2137),N2137,0)+01_指標庫!$H$8*IF(ISNUMBER($AF2137),AQ2137,0)+01_指標庫!$H$9*IF(ISNUMBER($AG2137),AR2137,0)+01_指標庫!$H$10*IF(ISNUMBER($AB2137),AM2137,0)+01_指標庫!$H$11*IF(ISNUMBER($AC2137),AN2137,0)+01_指標庫!$H$12*IF(ISNUMBER($AD2137),AO2137,0)+01_指標庫!$H$13*IF(ISNUMBER($AE2137),AP2137,0)+01_指標庫!$H$14*IF(ISNUMBER($I2137),O2137,0)+01_指標庫!$H$15*IF(ISNUMBER($AH2137),AS2137,0)+01_指標庫!$H$16*IF(ISNUMBER($K2137),P2137,0)+01_指標庫!$H$17*IF(ISNUMBER($AI2137),AT2137,0)+01_指標庫!$H$18*IF(ISNUMBER($AJ2137),AU2137,0)+01_指標庫!$H$19*IF(ISNUMBER($AK2137),AV2137,0)+01_指標庫!$H$20*IF(ISNUMBER($BB2137),BB2137,0)+01_指標庫!$H$21*IF(ISNUMBER($BC2137),BC2137,0))/AW2137,1))</f>
        <v>86.3</v>
      </c>
      <c r="AY2137" s="60"/>
      <c r="AZ2137" s="60"/>
      <c r="BA2137" s="58" t="n">
        <f aca="false">AVERAGE($E2133:$E2137)/AVERAGE($E2128:$E2137)-1</f>
        <v>-0.00169662312191976</v>
      </c>
      <c r="BB2137" s="59" t="n">
        <f aca="false">IF(ISNUMBER($BA2137),IF(OR($S2137&lt;=-0.03,$BA2137&lt;-0.003),0,IF(OR($S2137&lt;=-0.02,$BA2137&lt;0.01),50,100)),"")</f>
        <v>50</v>
      </c>
      <c r="BC2137" s="0" t="str">
        <f aca="false">IF(OR(COUNT($AZ2137)=0,COUNT($AZ2136)=0),"",IF(OR($AY2137/$AZ2136-1&lt;=-0.03,$AZ2137/$AZ2136-1&lt;=-0.045,IF(COUNT($AZ2128:$AZ2137)=10,AVERAGE($AZ2133:$AZ2137)/AVERAGE($AZ2128:$AZ2137)-1&lt;-0.01,FALSE())),0,IF(OR($AZ2137/$AZ2136-1&lt;=-0.02,IF(COUNT($AZ2128:$AZ2137)=10,AVERAGE($AZ2133:$AZ2137)/AVERAGE($AZ2128:$AZ2137)-1&lt;0.005,FALSE())),50,100)))</f>
        <v/>
      </c>
    </row>
    <row r="2138" customFormat="false" ht="15" hidden="false" customHeight="true" outlineLevel="0" collapsed="false">
      <c r="A2138" s="47" t="n">
        <v>2134</v>
      </c>
      <c r="B2138" s="48" t="n">
        <v>45656</v>
      </c>
      <c r="C2138" s="47" t="n">
        <v>2024</v>
      </c>
      <c r="D2138" s="49" t="s">
        <v>236</v>
      </c>
      <c r="E2138" s="50" t="n">
        <v>21197.09</v>
      </c>
      <c r="F2138" s="51" t="n">
        <v>0.08742</v>
      </c>
      <c r="G2138" s="51" t="n">
        <v>-0.040711</v>
      </c>
      <c r="H2138" s="52" t="n">
        <v>0.5306</v>
      </c>
      <c r="I2138" s="53" t="n">
        <v>294</v>
      </c>
      <c r="J2138" s="47" t="s">
        <v>235</v>
      </c>
      <c r="K2138" s="54" t="n">
        <v>17.4</v>
      </c>
      <c r="L2138" s="55" t="n">
        <f aca="false">IF(COUNT(F2138)=0,50,IF(F2138&gt;=0,100,IF(F2138&gt;=-0.02,50,0)))</f>
        <v>100</v>
      </c>
      <c r="M2138" s="55" t="n">
        <f aca="false">IF(COUNT(G2138)=0,50,IF(G2138&gt;-0.06,100,IF(G2138&gt;-0.15,50,0)))</f>
        <v>100</v>
      </c>
      <c r="N2138" s="55" t="n">
        <f aca="false">IF(COUNT(H2138)=0,50,IF(H2138&gt;=0.6,100,IF(H2138&gt;=0.4,50,0)))</f>
        <v>50</v>
      </c>
      <c r="O2138" s="55" t="n">
        <f aca="false">IF(COUNT(I2138)=0,50,IF(J2138="proxy_vix",50,IF(I2138&lt;350,100,IF(I2138&lt;=450,50,0))))</f>
        <v>100</v>
      </c>
      <c r="P2138" s="55" t="n">
        <f aca="false">IF(COUNT(K2138)=0,50,IF(K2138&lt;20,100,IF(K2138&lt;=25,50,0)))</f>
        <v>100</v>
      </c>
      <c r="Q2138" s="54"/>
      <c r="R2138" s="47"/>
      <c r="S2138" s="51" t="n">
        <f aca="false">$E2138/$E2137-1</f>
        <v>-0.0128500788431251</v>
      </c>
      <c r="T2138" s="56" t="n">
        <f aca="false">$K2138/$K2137-1</f>
        <v>0.0909090909090908</v>
      </c>
      <c r="V2138" s="57"/>
      <c r="W2138" s="57"/>
      <c r="Y2138" s="1" t="str">
        <f aca="false">IF(AX2138&gt;=70,"EASY",IF(AX2138&gt;40,"UNCERTAIN","HARD"))</f>
        <v>EASY</v>
      </c>
      <c r="AA2138" s="58" t="n">
        <f aca="false">IF($A2138&lt;200,"",AVERAGE($E2089:$E2138)/AVERAGE($E1939:$E2138)-1)</f>
        <v>0.0750464496423882</v>
      </c>
      <c r="AB2138" s="59" t="n">
        <f aca="false">LOOKUP($B2138,07_L1政策步階!$A$4:$A$14,07_L1政策步階!$C$4:$C$14)</f>
        <v>1</v>
      </c>
      <c r="AC2138" s="57"/>
      <c r="AD2138" s="57"/>
      <c r="AE2138" s="57"/>
      <c r="AF2138" s="57"/>
      <c r="AG2138" s="57"/>
      <c r="AH2138" s="57"/>
      <c r="AI2138" s="57"/>
      <c r="AJ2138" s="57"/>
      <c r="AK2138" s="57"/>
      <c r="AL2138" s="59" t="n">
        <f aca="false">IF(ISNUMBER($AA2138),IF($AA2138&gt;=0.005,100,IF($AA2138&gt;=-0.015,50,0)),"")</f>
        <v>100</v>
      </c>
      <c r="AM2138" s="59" t="n">
        <f aca="false">IF(ISNUMBER($AB2138),IF($AB2138=1,100,IF($AB2138=0,50,0)),"")</f>
        <v>100</v>
      </c>
      <c r="AN2138" s="0" t="str">
        <f aca="false">IF(ISNUMBER($AC2138),IF($AC2138&gt;=0.001,100,IF($AC2138&gt;=-0.003,50,0)),"")</f>
        <v/>
      </c>
      <c r="AO2138" s="0" t="str">
        <f aca="false">IF(ISNUMBER($AD2138),IF($AD2138&gt;=0.04,100,IF($AD2138&gt;=0,50,0)),"")</f>
        <v/>
      </c>
      <c r="AP2138" s="0" t="str">
        <f aca="false">IF(ISNUMBER($AE2138),IF($AE2138&gt;=25,100,IF($AE2138&gt;=-75,50,0)),"")</f>
        <v/>
      </c>
      <c r="AQ2138" s="0" t="str">
        <f aca="false">IF(ISNUMBER($AF2138),IF($AF2138&gt;0,100,IF($AF2138&gt;=-50,50,0)),"")</f>
        <v/>
      </c>
      <c r="AR2138" s="0" t="str">
        <f aca="false">IF(ISNUMBER($AG2138),IF($AG2138=1,100,IF($AG2138=0,50,0)),"")</f>
        <v/>
      </c>
      <c r="AS2138" s="0" t="str">
        <f aca="false">IF(ISNUMBER($AH2138),IF($AH2138&lt;0,100,IF($AH2138&lt;=20,50,0)),"")</f>
        <v/>
      </c>
      <c r="AT2138" s="0" t="str">
        <f aca="false">IF(ISNUMBER($AI2138),IF($AI2138&lt;0.95,100,IF($AI2138&lt;=1,50,0)),"")</f>
        <v/>
      </c>
      <c r="AU2138" s="0" t="str">
        <f aca="false">IF(ISNUMBER($AJ2138),IF($AJ2138&lt;30,0,IF($AJ2138&lt;40,50,IF($AJ2138&lt;=90,100,50))),"")</f>
        <v/>
      </c>
      <c r="AV2138" s="0" t="str">
        <f aca="false">IF(ISNUMBER($AK2138),IF($AK2138&gt;-0.2,100,IF($AK2138&gt;=-0.4,50,0)),"")</f>
        <v/>
      </c>
      <c r="AW2138" s="59" t="n">
        <f aca="false">01_指標庫!$H$4*ISNUMBER($F2138)+01_指標庫!$H$5*ISNUMBER($AA2138)+01_指標庫!$H$6*ISNUMBER($G2138)+01_指標庫!$H$7*ISNUMBER($H2138)+01_指標庫!$H$8*ISNUMBER($AF2138)+01_指標庫!$H$9*ISNUMBER($AG2138)+01_指標庫!$H$10*ISNUMBER($AB2138)+01_指標庫!$H$11*ISNUMBER($AC2138)+01_指標庫!$H$12*ISNUMBER($AD2138)+01_指標庫!$H$13*ISNUMBER($AE2138)+01_指標庫!$H$14*ISNUMBER($I2138)+01_指標庫!$H$15*ISNUMBER($AH2138)+01_指標庫!$H$16*ISNUMBER($K2138)+01_指標庫!$H$17*ISNUMBER($AI2138)+01_指標庫!$H$18*ISNUMBER($AJ2138)+01_指標庫!$H$19*ISNUMBER($AK2138)+01_指標庫!$H$20*ISNUMBER($BB2138)+01_指標庫!$H$21*ISNUMBER($BC2138)</f>
        <v>51</v>
      </c>
      <c r="AX2138" s="59" t="n">
        <f aca="false">IF(AW2138=0,50,ROUND((01_指標庫!$H$4*IF(ISNUMBER($F2138),L2138,0)+01_指標庫!$H$5*IF(ISNUMBER($AA2138),AL2138,0)+01_指標庫!$H$6*IF(ISNUMBER($G2138),M2138,0)+01_指標庫!$H$7*IF(ISNUMBER($H2138),N2138,0)+01_指標庫!$H$8*IF(ISNUMBER($AF2138),AQ2138,0)+01_指標庫!$H$9*IF(ISNUMBER($AG2138),AR2138,0)+01_指標庫!$H$10*IF(ISNUMBER($AB2138),AM2138,0)+01_指標庫!$H$11*IF(ISNUMBER($AC2138),AN2138,0)+01_指標庫!$H$12*IF(ISNUMBER($AD2138),AO2138,0)+01_指標庫!$H$13*IF(ISNUMBER($AE2138),AP2138,0)+01_指標庫!$H$14*IF(ISNUMBER($I2138),O2138,0)+01_指標庫!$H$15*IF(ISNUMBER($AH2138),AS2138,0)+01_指標庫!$H$16*IF(ISNUMBER($K2138),P2138,0)+01_指標庫!$H$17*IF(ISNUMBER($AI2138),AT2138,0)+01_指標庫!$H$18*IF(ISNUMBER($AJ2138),AU2138,0)+01_指標庫!$H$19*IF(ISNUMBER($AK2138),AV2138,0)+01_指標庫!$H$20*IF(ISNUMBER($BB2138),BB2138,0)+01_指標庫!$H$21*IF(ISNUMBER($BC2138),BC2138,0))/AW2138,1))</f>
        <v>86.3</v>
      </c>
      <c r="AY2138" s="60"/>
      <c r="AZ2138" s="60"/>
      <c r="BA2138" s="58" t="n">
        <f aca="false">AVERAGE($E2134:$E2138)/AVERAGE($E2129:$E2138)-1</f>
        <v>0.000150942723641911</v>
      </c>
      <c r="BB2138" s="59" t="n">
        <f aca="false">IF(ISNUMBER($BA2138),IF(OR($S2138&lt;=-0.03,$BA2138&lt;-0.003),0,IF(OR($S2138&lt;=-0.02,$BA2138&lt;0.01),50,100)),"")</f>
        <v>50</v>
      </c>
      <c r="BC2138" s="0" t="str">
        <f aca="false">IF(OR(COUNT($AZ2138)=0,COUNT($AZ2137)=0),"",IF(OR($AY2138/$AZ2137-1&lt;=-0.03,$AZ2138/$AZ2137-1&lt;=-0.045,IF(COUNT($AZ2129:$AZ2138)=10,AVERAGE($AZ2134:$AZ2138)/AVERAGE($AZ2129:$AZ2138)-1&lt;-0.01,FALSE())),0,IF(OR($AZ2138/$AZ2137-1&lt;=-0.02,IF(COUNT($AZ2129:$AZ2138)=10,AVERAGE($AZ2134:$AZ2138)/AVERAGE($AZ2129:$AZ2138)-1&lt;0.005,FALSE())),50,100)))</f>
        <v/>
      </c>
    </row>
    <row r="2139" customFormat="false" ht="15" hidden="false" customHeight="true" outlineLevel="0" collapsed="false">
      <c r="A2139" s="47" t="n">
        <v>2135</v>
      </c>
      <c r="B2139" s="48" t="n">
        <v>45657</v>
      </c>
      <c r="C2139" s="47" t="n">
        <v>2024</v>
      </c>
      <c r="D2139" s="49" t="s">
        <v>237</v>
      </c>
      <c r="E2139" s="50" t="n">
        <v>21012.17</v>
      </c>
      <c r="F2139" s="51" t="n">
        <v>0.077048</v>
      </c>
      <c r="G2139" s="51" t="n">
        <v>-0.049079</v>
      </c>
      <c r="H2139" s="52" t="n">
        <v>0.5306</v>
      </c>
      <c r="I2139" s="53" t="n">
        <v>292</v>
      </c>
      <c r="J2139" s="47" t="s">
        <v>235</v>
      </c>
      <c r="K2139" s="54" t="n">
        <v>17.35</v>
      </c>
      <c r="L2139" s="55" t="n">
        <f aca="false">IF(COUNT(F2139)=0,50,IF(F2139&gt;=0,100,IF(F2139&gt;=-0.02,50,0)))</f>
        <v>100</v>
      </c>
      <c r="M2139" s="55" t="n">
        <f aca="false">IF(COUNT(G2139)=0,50,IF(G2139&gt;-0.06,100,IF(G2139&gt;-0.15,50,0)))</f>
        <v>100</v>
      </c>
      <c r="N2139" s="55" t="n">
        <f aca="false">IF(COUNT(H2139)=0,50,IF(H2139&gt;=0.6,100,IF(H2139&gt;=0.4,50,0)))</f>
        <v>50</v>
      </c>
      <c r="O2139" s="55" t="n">
        <f aca="false">IF(COUNT(I2139)=0,50,IF(J2139="proxy_vix",50,IF(I2139&lt;350,100,IF(I2139&lt;=450,50,0))))</f>
        <v>100</v>
      </c>
      <c r="P2139" s="55" t="n">
        <f aca="false">IF(COUNT(K2139)=0,50,IF(K2139&lt;20,100,IF(K2139&lt;=25,50,0)))</f>
        <v>100</v>
      </c>
      <c r="Q2139" s="54"/>
      <c r="R2139" s="47"/>
      <c r="S2139" s="51" t="n">
        <f aca="false">$E2139/$E2138-1</f>
        <v>-0.00872383897978457</v>
      </c>
      <c r="T2139" s="56" t="n">
        <f aca="false">$K2139/$K2138-1</f>
        <v>-0.00287356321839061</v>
      </c>
      <c r="V2139" s="57"/>
      <c r="W2139" s="57"/>
      <c r="Y2139" s="1" t="str">
        <f aca="false">IF(AX2139&gt;=70,"EASY",IF(AX2139&gt;40,"UNCERTAIN","HARD"))</f>
        <v>EASY</v>
      </c>
      <c r="AA2139" s="58" t="n">
        <f aca="false">IF($A2139&lt;200,"",AVERAGE($E2090:$E2139)/AVERAGE($E1940:$E2139)-1)</f>
        <v>0.0748691362329501</v>
      </c>
      <c r="AB2139" s="59" t="n">
        <f aca="false">LOOKUP($B2139,07_L1政策步階!$A$4:$A$14,07_L1政策步階!$C$4:$C$14)</f>
        <v>1</v>
      </c>
      <c r="AC2139" s="57"/>
      <c r="AD2139" s="57"/>
      <c r="AE2139" s="57"/>
      <c r="AF2139" s="57"/>
      <c r="AG2139" s="57"/>
      <c r="AH2139" s="57"/>
      <c r="AI2139" s="57"/>
      <c r="AJ2139" s="57"/>
      <c r="AK2139" s="57"/>
      <c r="AL2139" s="59" t="n">
        <f aca="false">IF(ISNUMBER($AA2139),IF($AA2139&gt;=0.005,100,IF($AA2139&gt;=-0.015,50,0)),"")</f>
        <v>100</v>
      </c>
      <c r="AM2139" s="59" t="n">
        <f aca="false">IF(ISNUMBER($AB2139),IF($AB2139=1,100,IF($AB2139=0,50,0)),"")</f>
        <v>100</v>
      </c>
      <c r="AN2139" s="0" t="str">
        <f aca="false">IF(ISNUMBER($AC2139),IF($AC2139&gt;=0.001,100,IF($AC2139&gt;=-0.003,50,0)),"")</f>
        <v/>
      </c>
      <c r="AO2139" s="0" t="str">
        <f aca="false">IF(ISNUMBER($AD2139),IF($AD2139&gt;=0.04,100,IF($AD2139&gt;=0,50,0)),"")</f>
        <v/>
      </c>
      <c r="AP2139" s="0" t="str">
        <f aca="false">IF(ISNUMBER($AE2139),IF($AE2139&gt;=25,100,IF($AE2139&gt;=-75,50,0)),"")</f>
        <v/>
      </c>
      <c r="AQ2139" s="0" t="str">
        <f aca="false">IF(ISNUMBER($AF2139),IF($AF2139&gt;0,100,IF($AF2139&gt;=-50,50,0)),"")</f>
        <v/>
      </c>
      <c r="AR2139" s="0" t="str">
        <f aca="false">IF(ISNUMBER($AG2139),IF($AG2139=1,100,IF($AG2139=0,50,0)),"")</f>
        <v/>
      </c>
      <c r="AS2139" s="0" t="str">
        <f aca="false">IF(ISNUMBER($AH2139),IF($AH2139&lt;0,100,IF($AH2139&lt;=20,50,0)),"")</f>
        <v/>
      </c>
      <c r="AT2139" s="0" t="str">
        <f aca="false">IF(ISNUMBER($AI2139),IF($AI2139&lt;0.95,100,IF($AI2139&lt;=1,50,0)),"")</f>
        <v/>
      </c>
      <c r="AU2139" s="0" t="str">
        <f aca="false">IF(ISNUMBER($AJ2139),IF($AJ2139&lt;30,0,IF($AJ2139&lt;40,50,IF($AJ2139&lt;=90,100,50))),"")</f>
        <v/>
      </c>
      <c r="AV2139" s="0" t="str">
        <f aca="false">IF(ISNUMBER($AK2139),IF($AK2139&gt;-0.2,100,IF($AK2139&gt;=-0.4,50,0)),"")</f>
        <v/>
      </c>
      <c r="AW2139" s="59" t="n">
        <f aca="false">01_指標庫!$H$4*ISNUMBER($F2139)+01_指標庫!$H$5*ISNUMBER($AA2139)+01_指標庫!$H$6*ISNUMBER($G2139)+01_指標庫!$H$7*ISNUMBER($H2139)+01_指標庫!$H$8*ISNUMBER($AF2139)+01_指標庫!$H$9*ISNUMBER($AG2139)+01_指標庫!$H$10*ISNUMBER($AB2139)+01_指標庫!$H$11*ISNUMBER($AC2139)+01_指標庫!$H$12*ISNUMBER($AD2139)+01_指標庫!$H$13*ISNUMBER($AE2139)+01_指標庫!$H$14*ISNUMBER($I2139)+01_指標庫!$H$15*ISNUMBER($AH2139)+01_指標庫!$H$16*ISNUMBER($K2139)+01_指標庫!$H$17*ISNUMBER($AI2139)+01_指標庫!$H$18*ISNUMBER($AJ2139)+01_指標庫!$H$19*ISNUMBER($AK2139)+01_指標庫!$H$20*ISNUMBER($BB2139)+01_指標庫!$H$21*ISNUMBER($BC2139)</f>
        <v>51</v>
      </c>
      <c r="AX2139" s="59" t="n">
        <f aca="false">IF(AW2139=0,50,ROUND((01_指標庫!$H$4*IF(ISNUMBER($F2139),L2139,0)+01_指標庫!$H$5*IF(ISNUMBER($AA2139),AL2139,0)+01_指標庫!$H$6*IF(ISNUMBER($G2139),M2139,0)+01_指標庫!$H$7*IF(ISNUMBER($H2139),N2139,0)+01_指標庫!$H$8*IF(ISNUMBER($AF2139),AQ2139,0)+01_指標庫!$H$9*IF(ISNUMBER($AG2139),AR2139,0)+01_指標庫!$H$10*IF(ISNUMBER($AB2139),AM2139,0)+01_指標庫!$H$11*IF(ISNUMBER($AC2139),AN2139,0)+01_指標庫!$H$12*IF(ISNUMBER($AD2139),AO2139,0)+01_指標庫!$H$13*IF(ISNUMBER($AE2139),AP2139,0)+01_指標庫!$H$14*IF(ISNUMBER($I2139),O2139,0)+01_指標庫!$H$15*IF(ISNUMBER($AH2139),AS2139,0)+01_指標庫!$H$16*IF(ISNUMBER($K2139),P2139,0)+01_指標庫!$H$17*IF(ISNUMBER($AI2139),AT2139,0)+01_指標庫!$H$18*IF(ISNUMBER($AJ2139),AU2139,0)+01_指標庫!$H$19*IF(ISNUMBER($AK2139),AV2139,0)+01_指標庫!$H$20*IF(ISNUMBER($BB2139),BB2139,0)+01_指標庫!$H$21*IF(ISNUMBER($BC2139),BC2139,0))/AW2139,1))</f>
        <v>86.3</v>
      </c>
      <c r="AY2139" s="60"/>
      <c r="AZ2139" s="60"/>
      <c r="BA2139" s="58" t="n">
        <f aca="false">AVERAGE($E2135:$E2139)/AVERAGE($E2130:$E2139)-1</f>
        <v>0.000629824007084778</v>
      </c>
      <c r="BB2139" s="59" t="n">
        <f aca="false">IF(ISNUMBER($BA2139),IF(OR($S2139&lt;=-0.03,$BA2139&lt;-0.003),0,IF(OR($S2139&lt;=-0.02,$BA2139&lt;0.01),50,100)),"")</f>
        <v>50</v>
      </c>
      <c r="BC2139" s="0" t="str">
        <f aca="false">IF(OR(COUNT($AZ2139)=0,COUNT($AZ2138)=0),"",IF(OR($AY2139/$AZ2138-1&lt;=-0.03,$AZ2139/$AZ2138-1&lt;=-0.045,IF(COUNT($AZ2130:$AZ2139)=10,AVERAGE($AZ2135:$AZ2139)/AVERAGE($AZ2130:$AZ2139)-1&lt;-0.01,FALSE())),0,IF(OR($AZ2139/$AZ2138-1&lt;=-0.02,IF(COUNT($AZ2130:$AZ2139)=10,AVERAGE($AZ2135:$AZ2139)/AVERAGE($AZ2130:$AZ2139)-1&lt;0.005,FALSE())),50,100)))</f>
        <v/>
      </c>
    </row>
    <row r="2140" customFormat="false" ht="15" hidden="false" customHeight="true" outlineLevel="0" collapsed="false">
      <c r="A2140" s="47" t="n">
        <v>2136</v>
      </c>
      <c r="B2140" s="48" t="n">
        <v>45659</v>
      </c>
      <c r="C2140" s="47" t="n">
        <v>2025</v>
      </c>
      <c r="D2140" s="49" t="s">
        <v>239</v>
      </c>
      <c r="E2140" s="50" t="n">
        <v>20975.62</v>
      </c>
      <c r="F2140" s="51" t="n">
        <v>0.074351</v>
      </c>
      <c r="G2140" s="51" t="n">
        <v>-0.050734</v>
      </c>
      <c r="H2140" s="52" t="n">
        <v>0.5102</v>
      </c>
      <c r="I2140" s="53" t="n">
        <v>288</v>
      </c>
      <c r="J2140" s="47" t="s">
        <v>235</v>
      </c>
      <c r="K2140" s="54" t="n">
        <v>17.93</v>
      </c>
      <c r="L2140" s="55" t="n">
        <f aca="false">IF(COUNT(F2140)=0,50,IF(F2140&gt;=0,100,IF(F2140&gt;=-0.02,50,0)))</f>
        <v>100</v>
      </c>
      <c r="M2140" s="55" t="n">
        <f aca="false">IF(COUNT(G2140)=0,50,IF(G2140&gt;-0.06,100,IF(G2140&gt;-0.15,50,0)))</f>
        <v>100</v>
      </c>
      <c r="N2140" s="55" t="n">
        <f aca="false">IF(COUNT(H2140)=0,50,IF(H2140&gt;=0.6,100,IF(H2140&gt;=0.4,50,0)))</f>
        <v>50</v>
      </c>
      <c r="O2140" s="55" t="n">
        <f aca="false">IF(COUNT(I2140)=0,50,IF(J2140="proxy_vix",50,IF(I2140&lt;350,100,IF(I2140&lt;=450,50,0))))</f>
        <v>100</v>
      </c>
      <c r="P2140" s="55" t="n">
        <f aca="false">IF(COUNT(K2140)=0,50,IF(K2140&lt;20,100,IF(K2140&lt;=25,50,0)))</f>
        <v>100</v>
      </c>
      <c r="Q2140" s="54"/>
      <c r="R2140" s="47"/>
      <c r="S2140" s="51" t="n">
        <f aca="false">$E2140/$E2139-1</f>
        <v>-0.00173946812728054</v>
      </c>
      <c r="T2140" s="56" t="n">
        <f aca="false">$K2140/$K2139-1</f>
        <v>0.03342939481268</v>
      </c>
      <c r="V2140" s="57"/>
      <c r="W2140" s="57"/>
      <c r="Y2140" s="1" t="str">
        <f aca="false">IF(AX2140&gt;=70,"EASY",IF(AX2140&gt;40,"UNCERTAIN","HARD"))</f>
        <v>EASY</v>
      </c>
      <c r="AA2140" s="58" t="n">
        <f aca="false">IF($A2140&lt;200,"",AVERAGE($E2091:$E2140)/AVERAGE($E1941:$E2140)-1)</f>
        <v>0.0746750380150241</v>
      </c>
      <c r="AB2140" s="59" t="n">
        <f aca="false">LOOKUP($B2140,07_L1政策步階!$A$4:$A$14,07_L1政策步階!$C$4:$C$14)</f>
        <v>1</v>
      </c>
      <c r="AC2140" s="57"/>
      <c r="AD2140" s="57"/>
      <c r="AE2140" s="57"/>
      <c r="AF2140" s="57"/>
      <c r="AG2140" s="57"/>
      <c r="AH2140" s="57"/>
      <c r="AI2140" s="57"/>
      <c r="AJ2140" s="57"/>
      <c r="AK2140" s="57"/>
      <c r="AL2140" s="59" t="n">
        <f aca="false">IF(ISNUMBER($AA2140),IF($AA2140&gt;=0.005,100,IF($AA2140&gt;=-0.015,50,0)),"")</f>
        <v>100</v>
      </c>
      <c r="AM2140" s="59" t="n">
        <f aca="false">IF(ISNUMBER($AB2140),IF($AB2140=1,100,IF($AB2140=0,50,0)),"")</f>
        <v>100</v>
      </c>
      <c r="AN2140" s="0" t="str">
        <f aca="false">IF(ISNUMBER($AC2140),IF($AC2140&gt;=0.001,100,IF($AC2140&gt;=-0.003,50,0)),"")</f>
        <v/>
      </c>
      <c r="AO2140" s="0" t="str">
        <f aca="false">IF(ISNUMBER($AD2140),IF($AD2140&gt;=0.04,100,IF($AD2140&gt;=0,50,0)),"")</f>
        <v/>
      </c>
      <c r="AP2140" s="0" t="str">
        <f aca="false">IF(ISNUMBER($AE2140),IF($AE2140&gt;=25,100,IF($AE2140&gt;=-75,50,0)),"")</f>
        <v/>
      </c>
      <c r="AQ2140" s="0" t="str">
        <f aca="false">IF(ISNUMBER($AF2140),IF($AF2140&gt;0,100,IF($AF2140&gt;=-50,50,0)),"")</f>
        <v/>
      </c>
      <c r="AR2140" s="0" t="str">
        <f aca="false">IF(ISNUMBER($AG2140),IF($AG2140=1,100,IF($AG2140=0,50,0)),"")</f>
        <v/>
      </c>
      <c r="AS2140" s="0" t="str">
        <f aca="false">IF(ISNUMBER($AH2140),IF($AH2140&lt;0,100,IF($AH2140&lt;=20,50,0)),"")</f>
        <v/>
      </c>
      <c r="AT2140" s="0" t="str">
        <f aca="false">IF(ISNUMBER($AI2140),IF($AI2140&lt;0.95,100,IF($AI2140&lt;=1,50,0)),"")</f>
        <v/>
      </c>
      <c r="AU2140" s="0" t="str">
        <f aca="false">IF(ISNUMBER($AJ2140),IF($AJ2140&lt;30,0,IF($AJ2140&lt;40,50,IF($AJ2140&lt;=90,100,50))),"")</f>
        <v/>
      </c>
      <c r="AV2140" s="0" t="str">
        <f aca="false">IF(ISNUMBER($AK2140),IF($AK2140&gt;-0.2,100,IF($AK2140&gt;=-0.4,50,0)),"")</f>
        <v/>
      </c>
      <c r="AW2140" s="59" t="n">
        <f aca="false">01_指標庫!$H$4*ISNUMBER($F2140)+01_指標庫!$H$5*ISNUMBER($AA2140)+01_指標庫!$H$6*ISNUMBER($G2140)+01_指標庫!$H$7*ISNUMBER($H2140)+01_指標庫!$H$8*ISNUMBER($AF2140)+01_指標庫!$H$9*ISNUMBER($AG2140)+01_指標庫!$H$10*ISNUMBER($AB2140)+01_指標庫!$H$11*ISNUMBER($AC2140)+01_指標庫!$H$12*ISNUMBER($AD2140)+01_指標庫!$H$13*ISNUMBER($AE2140)+01_指標庫!$H$14*ISNUMBER($I2140)+01_指標庫!$H$15*ISNUMBER($AH2140)+01_指標庫!$H$16*ISNUMBER($K2140)+01_指標庫!$H$17*ISNUMBER($AI2140)+01_指標庫!$H$18*ISNUMBER($AJ2140)+01_指標庫!$H$19*ISNUMBER($AK2140)+01_指標庫!$H$20*ISNUMBER($BB2140)+01_指標庫!$H$21*ISNUMBER($BC2140)</f>
        <v>51</v>
      </c>
      <c r="AX2140" s="59" t="n">
        <f aca="false">IF(AW2140=0,50,ROUND((01_指標庫!$H$4*IF(ISNUMBER($F2140),L2140,0)+01_指標庫!$H$5*IF(ISNUMBER($AA2140),AL2140,0)+01_指標庫!$H$6*IF(ISNUMBER($G2140),M2140,0)+01_指標庫!$H$7*IF(ISNUMBER($H2140),N2140,0)+01_指標庫!$H$8*IF(ISNUMBER($AF2140),AQ2140,0)+01_指標庫!$H$9*IF(ISNUMBER($AG2140),AR2140,0)+01_指標庫!$H$10*IF(ISNUMBER($AB2140),AM2140,0)+01_指標庫!$H$11*IF(ISNUMBER($AC2140),AN2140,0)+01_指標庫!$H$12*IF(ISNUMBER($AD2140),AO2140,0)+01_指標庫!$H$13*IF(ISNUMBER($AE2140),AP2140,0)+01_指標庫!$H$14*IF(ISNUMBER($I2140),O2140,0)+01_指標庫!$H$15*IF(ISNUMBER($AH2140),AS2140,0)+01_指標庫!$H$16*IF(ISNUMBER($K2140),P2140,0)+01_指標庫!$H$17*IF(ISNUMBER($AI2140),AT2140,0)+01_指標庫!$H$18*IF(ISNUMBER($AJ2140),AU2140,0)+01_指標庫!$H$19*IF(ISNUMBER($AK2140),AV2140,0)+01_指標庫!$H$20*IF(ISNUMBER($BB2140),BB2140,0)+01_指標庫!$H$21*IF(ISNUMBER($BC2140),BC2140,0))/AW2140,1))</f>
        <v>86.3</v>
      </c>
      <c r="AY2140" s="60"/>
      <c r="AZ2140" s="60"/>
      <c r="BA2140" s="58" t="n">
        <f aca="false">AVERAGE($E2136:$E2140)/AVERAGE($E2131:$E2140)-1</f>
        <v>-0.00226679968374788</v>
      </c>
      <c r="BB2140" s="59" t="n">
        <f aca="false">IF(ISNUMBER($BA2140),IF(OR($S2140&lt;=-0.03,$BA2140&lt;-0.003),0,IF(OR($S2140&lt;=-0.02,$BA2140&lt;0.01),50,100)),"")</f>
        <v>50</v>
      </c>
      <c r="BC2140" s="0" t="str">
        <f aca="false">IF(OR(COUNT($AZ2140)=0,COUNT($AZ2139)=0),"",IF(OR($AY2140/$AZ2139-1&lt;=-0.03,$AZ2140/$AZ2139-1&lt;=-0.045,IF(COUNT($AZ2131:$AZ2140)=10,AVERAGE($AZ2136:$AZ2140)/AVERAGE($AZ2131:$AZ2140)-1&lt;-0.01,FALSE())),0,IF(OR($AZ2140/$AZ2139-1&lt;=-0.02,IF(COUNT($AZ2131:$AZ2140)=10,AVERAGE($AZ2136:$AZ2140)/AVERAGE($AZ2131:$AZ2140)-1&lt;0.005,FALSE())),50,100)))</f>
        <v/>
      </c>
    </row>
    <row r="2141" customFormat="false" ht="15" hidden="false" customHeight="true" outlineLevel="0" collapsed="false">
      <c r="A2141" s="47" t="n">
        <v>2137</v>
      </c>
      <c r="B2141" s="48" t="n">
        <v>45660</v>
      </c>
      <c r="C2141" s="47" t="n">
        <v>2025</v>
      </c>
      <c r="D2141" s="49" t="s">
        <v>234</v>
      </c>
      <c r="E2141" s="50" t="n">
        <v>21326.16</v>
      </c>
      <c r="F2141" s="51" t="n">
        <v>0.091385</v>
      </c>
      <c r="G2141" s="51" t="n">
        <v>-0.03487</v>
      </c>
      <c r="H2141" s="52" t="n">
        <v>0.5306</v>
      </c>
      <c r="I2141" s="53" t="n">
        <v>281</v>
      </c>
      <c r="J2141" s="47" t="s">
        <v>235</v>
      </c>
      <c r="K2141" s="54" t="n">
        <v>16.13</v>
      </c>
      <c r="L2141" s="55" t="n">
        <f aca="false">IF(COUNT(F2141)=0,50,IF(F2141&gt;=0,100,IF(F2141&gt;=-0.02,50,0)))</f>
        <v>100</v>
      </c>
      <c r="M2141" s="55" t="n">
        <f aca="false">IF(COUNT(G2141)=0,50,IF(G2141&gt;-0.06,100,IF(G2141&gt;-0.15,50,0)))</f>
        <v>100</v>
      </c>
      <c r="N2141" s="55" t="n">
        <f aca="false">IF(COUNT(H2141)=0,50,IF(H2141&gt;=0.6,100,IF(H2141&gt;=0.4,50,0)))</f>
        <v>50</v>
      </c>
      <c r="O2141" s="55" t="n">
        <f aca="false">IF(COUNT(I2141)=0,50,IF(J2141="proxy_vix",50,IF(I2141&lt;350,100,IF(I2141&lt;=450,50,0))))</f>
        <v>100</v>
      </c>
      <c r="P2141" s="55" t="n">
        <f aca="false">IF(COUNT(K2141)=0,50,IF(K2141&lt;20,100,IF(K2141&lt;=25,50,0)))</f>
        <v>100</v>
      </c>
      <c r="Q2141" s="54"/>
      <c r="R2141" s="47"/>
      <c r="S2141" s="51" t="n">
        <f aca="false">$E2141/$E2140-1</f>
        <v>0.0167117825361063</v>
      </c>
      <c r="T2141" s="56" t="n">
        <f aca="false">$K2141/$K2140-1</f>
        <v>-0.100390407138873</v>
      </c>
      <c r="V2141" s="57"/>
      <c r="W2141" s="57"/>
      <c r="Y2141" s="1" t="str">
        <f aca="false">IF(AX2141&gt;=70,"EASY",IF(AX2141&gt;40,"UNCERTAIN","HARD"))</f>
        <v>EASY</v>
      </c>
      <c r="AA2141" s="58" t="n">
        <f aca="false">IF($A2141&lt;200,"",AVERAGE($E2092:$E2141)/AVERAGE($E1942:$E2141)-1)</f>
        <v>0.0747269465676683</v>
      </c>
      <c r="AB2141" s="59" t="n">
        <f aca="false">LOOKUP($B2141,07_L1政策步階!$A$4:$A$14,07_L1政策步階!$C$4:$C$14)</f>
        <v>1</v>
      </c>
      <c r="AC2141" s="57"/>
      <c r="AD2141" s="57"/>
      <c r="AE2141" s="57"/>
      <c r="AF2141" s="57"/>
      <c r="AG2141" s="57"/>
      <c r="AH2141" s="57"/>
      <c r="AI2141" s="57"/>
      <c r="AJ2141" s="57"/>
      <c r="AK2141" s="57"/>
      <c r="AL2141" s="59" t="n">
        <f aca="false">IF(ISNUMBER($AA2141),IF($AA2141&gt;=0.005,100,IF($AA2141&gt;=-0.015,50,0)),"")</f>
        <v>100</v>
      </c>
      <c r="AM2141" s="59" t="n">
        <f aca="false">IF(ISNUMBER($AB2141),IF($AB2141=1,100,IF($AB2141=0,50,0)),"")</f>
        <v>100</v>
      </c>
      <c r="AN2141" s="0" t="str">
        <f aca="false">IF(ISNUMBER($AC2141),IF($AC2141&gt;=0.001,100,IF($AC2141&gt;=-0.003,50,0)),"")</f>
        <v/>
      </c>
      <c r="AO2141" s="0" t="str">
        <f aca="false">IF(ISNUMBER($AD2141),IF($AD2141&gt;=0.04,100,IF($AD2141&gt;=0,50,0)),"")</f>
        <v/>
      </c>
      <c r="AP2141" s="0" t="str">
        <f aca="false">IF(ISNUMBER($AE2141),IF($AE2141&gt;=25,100,IF($AE2141&gt;=-75,50,0)),"")</f>
        <v/>
      </c>
      <c r="AQ2141" s="0" t="str">
        <f aca="false">IF(ISNUMBER($AF2141),IF($AF2141&gt;0,100,IF($AF2141&gt;=-50,50,0)),"")</f>
        <v/>
      </c>
      <c r="AR2141" s="0" t="str">
        <f aca="false">IF(ISNUMBER($AG2141),IF($AG2141=1,100,IF($AG2141=0,50,0)),"")</f>
        <v/>
      </c>
      <c r="AS2141" s="0" t="str">
        <f aca="false">IF(ISNUMBER($AH2141),IF($AH2141&lt;0,100,IF($AH2141&lt;=20,50,0)),"")</f>
        <v/>
      </c>
      <c r="AT2141" s="0" t="str">
        <f aca="false">IF(ISNUMBER($AI2141),IF($AI2141&lt;0.95,100,IF($AI2141&lt;=1,50,0)),"")</f>
        <v/>
      </c>
      <c r="AU2141" s="0" t="str">
        <f aca="false">IF(ISNUMBER($AJ2141),IF($AJ2141&lt;30,0,IF($AJ2141&lt;40,50,IF($AJ2141&lt;=90,100,50))),"")</f>
        <v/>
      </c>
      <c r="AV2141" s="0" t="str">
        <f aca="false">IF(ISNUMBER($AK2141),IF($AK2141&gt;-0.2,100,IF($AK2141&gt;=-0.4,50,0)),"")</f>
        <v/>
      </c>
      <c r="AW2141" s="59" t="n">
        <f aca="false">01_指標庫!$H$4*ISNUMBER($F2141)+01_指標庫!$H$5*ISNUMBER($AA2141)+01_指標庫!$H$6*ISNUMBER($G2141)+01_指標庫!$H$7*ISNUMBER($H2141)+01_指標庫!$H$8*ISNUMBER($AF2141)+01_指標庫!$H$9*ISNUMBER($AG2141)+01_指標庫!$H$10*ISNUMBER($AB2141)+01_指標庫!$H$11*ISNUMBER($AC2141)+01_指標庫!$H$12*ISNUMBER($AD2141)+01_指標庫!$H$13*ISNUMBER($AE2141)+01_指標庫!$H$14*ISNUMBER($I2141)+01_指標庫!$H$15*ISNUMBER($AH2141)+01_指標庫!$H$16*ISNUMBER($K2141)+01_指標庫!$H$17*ISNUMBER($AI2141)+01_指標庫!$H$18*ISNUMBER($AJ2141)+01_指標庫!$H$19*ISNUMBER($AK2141)+01_指標庫!$H$20*ISNUMBER($BB2141)+01_指標庫!$H$21*ISNUMBER($BC2141)</f>
        <v>51</v>
      </c>
      <c r="AX2141" s="59" t="n">
        <f aca="false">IF(AW2141=0,50,ROUND((01_指標庫!$H$4*IF(ISNUMBER($F2141),L2141,0)+01_指標庫!$H$5*IF(ISNUMBER($AA2141),AL2141,0)+01_指標庫!$H$6*IF(ISNUMBER($G2141),M2141,0)+01_指標庫!$H$7*IF(ISNUMBER($H2141),N2141,0)+01_指標庫!$H$8*IF(ISNUMBER($AF2141),AQ2141,0)+01_指標庫!$H$9*IF(ISNUMBER($AG2141),AR2141,0)+01_指標庫!$H$10*IF(ISNUMBER($AB2141),AM2141,0)+01_指標庫!$H$11*IF(ISNUMBER($AC2141),AN2141,0)+01_指標庫!$H$12*IF(ISNUMBER($AD2141),AO2141,0)+01_指標庫!$H$13*IF(ISNUMBER($AE2141),AP2141,0)+01_指標庫!$H$14*IF(ISNUMBER($I2141),O2141,0)+01_指標庫!$H$15*IF(ISNUMBER($AH2141),AS2141,0)+01_指標庫!$H$16*IF(ISNUMBER($K2141),P2141,0)+01_指標庫!$H$17*IF(ISNUMBER($AI2141),AT2141,0)+01_指標庫!$H$18*IF(ISNUMBER($AJ2141),AU2141,0)+01_指標庫!$H$19*IF(ISNUMBER($AK2141),AV2141,0)+01_指標庫!$H$20*IF(ISNUMBER($BB2141),BB2141,0)+01_指標庫!$H$21*IF(ISNUMBER($BC2141),BC2141,0))/AW2141,1))</f>
        <v>80.4</v>
      </c>
      <c r="AY2141" s="60"/>
      <c r="AZ2141" s="60"/>
      <c r="BA2141" s="58" t="n">
        <f aca="false">AVERAGE($E2137:$E2141)/AVERAGE($E2132:$E2141)-1</f>
        <v>-0.0069557750107343</v>
      </c>
      <c r="BB2141" s="59" t="n">
        <f aca="false">IF(ISNUMBER($BA2141),IF(OR($S2141&lt;=-0.03,$BA2141&lt;-0.003),0,IF(OR($S2141&lt;=-0.02,$BA2141&lt;0.01),50,100)),"")</f>
        <v>0</v>
      </c>
      <c r="BC2141" s="0" t="str">
        <f aca="false">IF(OR(COUNT($AZ2141)=0,COUNT($AZ2140)=0),"",IF(OR($AY2141/$AZ2140-1&lt;=-0.03,$AZ2141/$AZ2140-1&lt;=-0.045,IF(COUNT($AZ2132:$AZ2141)=10,AVERAGE($AZ2137:$AZ2141)/AVERAGE($AZ2132:$AZ2141)-1&lt;-0.01,FALSE())),0,IF(OR($AZ2141/$AZ2140-1&lt;=-0.02,IF(COUNT($AZ2132:$AZ2141)=10,AVERAGE($AZ2137:$AZ2141)/AVERAGE($AZ2132:$AZ2141)-1&lt;0.005,FALSE())),50,100)))</f>
        <v/>
      </c>
    </row>
    <row r="2142" customFormat="false" ht="15" hidden="false" customHeight="true" outlineLevel="0" collapsed="false">
      <c r="A2142" s="47" t="n">
        <v>2138</v>
      </c>
      <c r="B2142" s="48" t="n">
        <v>45663</v>
      </c>
      <c r="C2142" s="47" t="n">
        <v>2025</v>
      </c>
      <c r="D2142" s="49" t="s">
        <v>236</v>
      </c>
      <c r="E2142" s="50" t="n">
        <v>21559.5</v>
      </c>
      <c r="F2142" s="51" t="n">
        <v>0.10239</v>
      </c>
      <c r="G2142" s="51" t="n">
        <v>-0.02431</v>
      </c>
      <c r="H2142" s="52" t="n">
        <v>0.5714</v>
      </c>
      <c r="I2142" s="53" t="n">
        <v>276</v>
      </c>
      <c r="J2142" s="47" t="s">
        <v>235</v>
      </c>
      <c r="K2142" s="54" t="n">
        <v>16.04</v>
      </c>
      <c r="L2142" s="55" t="n">
        <f aca="false">IF(COUNT(F2142)=0,50,IF(F2142&gt;=0,100,IF(F2142&gt;=-0.02,50,0)))</f>
        <v>100</v>
      </c>
      <c r="M2142" s="55" t="n">
        <f aca="false">IF(COUNT(G2142)=0,50,IF(G2142&gt;-0.06,100,IF(G2142&gt;-0.15,50,0)))</f>
        <v>100</v>
      </c>
      <c r="N2142" s="55" t="n">
        <f aca="false">IF(COUNT(H2142)=0,50,IF(H2142&gt;=0.6,100,IF(H2142&gt;=0.4,50,0)))</f>
        <v>50</v>
      </c>
      <c r="O2142" s="55" t="n">
        <f aca="false">IF(COUNT(I2142)=0,50,IF(J2142="proxy_vix",50,IF(I2142&lt;350,100,IF(I2142&lt;=450,50,0))))</f>
        <v>100</v>
      </c>
      <c r="P2142" s="55" t="n">
        <f aca="false">IF(COUNT(K2142)=0,50,IF(K2142&lt;20,100,IF(K2142&lt;=25,50,0)))</f>
        <v>100</v>
      </c>
      <c r="Q2142" s="54"/>
      <c r="R2142" s="47"/>
      <c r="S2142" s="51" t="n">
        <f aca="false">$E2142/$E2141-1</f>
        <v>0.0109414915765427</v>
      </c>
      <c r="T2142" s="56" t="n">
        <f aca="false">$K2142/$K2141-1</f>
        <v>-0.00557966522008679</v>
      </c>
      <c r="V2142" s="57"/>
      <c r="W2142" s="57"/>
      <c r="Y2142" s="1" t="str">
        <f aca="false">IF(AX2142&gt;=70,"EASY",IF(AX2142&gt;40,"UNCERTAIN","HARD"))</f>
        <v>EASY</v>
      </c>
      <c r="AA2142" s="58" t="n">
        <f aca="false">IF($A2142&lt;200,"",AVERAGE($E2093:$E2142)/AVERAGE($E1943:$E2142)-1)</f>
        <v>0.0753412317281472</v>
      </c>
      <c r="AB2142" s="59" t="n">
        <f aca="false">LOOKUP($B2142,07_L1政策步階!$A$4:$A$14,07_L1政策步階!$C$4:$C$14)</f>
        <v>1</v>
      </c>
      <c r="AC2142" s="57"/>
      <c r="AD2142" s="57"/>
      <c r="AE2142" s="57"/>
      <c r="AF2142" s="57"/>
      <c r="AG2142" s="57"/>
      <c r="AH2142" s="57"/>
      <c r="AI2142" s="57"/>
      <c r="AJ2142" s="57"/>
      <c r="AK2142" s="57"/>
      <c r="AL2142" s="59" t="n">
        <f aca="false">IF(ISNUMBER($AA2142),IF($AA2142&gt;=0.005,100,IF($AA2142&gt;=-0.015,50,0)),"")</f>
        <v>100</v>
      </c>
      <c r="AM2142" s="59" t="n">
        <f aca="false">IF(ISNUMBER($AB2142),IF($AB2142=1,100,IF($AB2142=0,50,0)),"")</f>
        <v>100</v>
      </c>
      <c r="AN2142" s="0" t="str">
        <f aca="false">IF(ISNUMBER($AC2142),IF($AC2142&gt;=0.001,100,IF($AC2142&gt;=-0.003,50,0)),"")</f>
        <v/>
      </c>
      <c r="AO2142" s="0" t="str">
        <f aca="false">IF(ISNUMBER($AD2142),IF($AD2142&gt;=0.04,100,IF($AD2142&gt;=0,50,0)),"")</f>
        <v/>
      </c>
      <c r="AP2142" s="0" t="str">
        <f aca="false">IF(ISNUMBER($AE2142),IF($AE2142&gt;=25,100,IF($AE2142&gt;=-75,50,0)),"")</f>
        <v/>
      </c>
      <c r="AQ2142" s="0" t="str">
        <f aca="false">IF(ISNUMBER($AF2142),IF($AF2142&gt;0,100,IF($AF2142&gt;=-50,50,0)),"")</f>
        <v/>
      </c>
      <c r="AR2142" s="0" t="str">
        <f aca="false">IF(ISNUMBER($AG2142),IF($AG2142=1,100,IF($AG2142=0,50,0)),"")</f>
        <v/>
      </c>
      <c r="AS2142" s="0" t="str">
        <f aca="false">IF(ISNUMBER($AH2142),IF($AH2142&lt;0,100,IF($AH2142&lt;=20,50,0)),"")</f>
        <v/>
      </c>
      <c r="AT2142" s="0" t="str">
        <f aca="false">IF(ISNUMBER($AI2142),IF($AI2142&lt;0.95,100,IF($AI2142&lt;=1,50,0)),"")</f>
        <v/>
      </c>
      <c r="AU2142" s="0" t="str">
        <f aca="false">IF(ISNUMBER($AJ2142),IF($AJ2142&lt;30,0,IF($AJ2142&lt;40,50,IF($AJ2142&lt;=90,100,50))),"")</f>
        <v/>
      </c>
      <c r="AV2142" s="0" t="str">
        <f aca="false">IF(ISNUMBER($AK2142),IF($AK2142&gt;-0.2,100,IF($AK2142&gt;=-0.4,50,0)),"")</f>
        <v/>
      </c>
      <c r="AW2142" s="59" t="n">
        <f aca="false">01_指標庫!$H$4*ISNUMBER($F2142)+01_指標庫!$H$5*ISNUMBER($AA2142)+01_指標庫!$H$6*ISNUMBER($G2142)+01_指標庫!$H$7*ISNUMBER($H2142)+01_指標庫!$H$8*ISNUMBER($AF2142)+01_指標庫!$H$9*ISNUMBER($AG2142)+01_指標庫!$H$10*ISNUMBER($AB2142)+01_指標庫!$H$11*ISNUMBER($AC2142)+01_指標庫!$H$12*ISNUMBER($AD2142)+01_指標庫!$H$13*ISNUMBER($AE2142)+01_指標庫!$H$14*ISNUMBER($I2142)+01_指標庫!$H$15*ISNUMBER($AH2142)+01_指標庫!$H$16*ISNUMBER($K2142)+01_指標庫!$H$17*ISNUMBER($AI2142)+01_指標庫!$H$18*ISNUMBER($AJ2142)+01_指標庫!$H$19*ISNUMBER($AK2142)+01_指標庫!$H$20*ISNUMBER($BB2142)+01_指標庫!$H$21*ISNUMBER($BC2142)</f>
        <v>51</v>
      </c>
      <c r="AX2142" s="59" t="n">
        <f aca="false">IF(AW2142=0,50,ROUND((01_指標庫!$H$4*IF(ISNUMBER($F2142),L2142,0)+01_指標庫!$H$5*IF(ISNUMBER($AA2142),AL2142,0)+01_指標庫!$H$6*IF(ISNUMBER($G2142),M2142,0)+01_指標庫!$H$7*IF(ISNUMBER($H2142),N2142,0)+01_指標庫!$H$8*IF(ISNUMBER($AF2142),AQ2142,0)+01_指標庫!$H$9*IF(ISNUMBER($AG2142),AR2142,0)+01_指標庫!$H$10*IF(ISNUMBER($AB2142),AM2142,0)+01_指標庫!$H$11*IF(ISNUMBER($AC2142),AN2142,0)+01_指標庫!$H$12*IF(ISNUMBER($AD2142),AO2142,0)+01_指標庫!$H$13*IF(ISNUMBER($AE2142),AP2142,0)+01_指標庫!$H$14*IF(ISNUMBER($I2142),O2142,0)+01_指標庫!$H$15*IF(ISNUMBER($AH2142),AS2142,0)+01_指標庫!$H$16*IF(ISNUMBER($K2142),P2142,0)+01_指標庫!$H$17*IF(ISNUMBER($AI2142),AT2142,0)+01_指標庫!$H$18*IF(ISNUMBER($AJ2142),AU2142,0)+01_指標庫!$H$19*IF(ISNUMBER($AK2142),AV2142,0)+01_指標庫!$H$20*IF(ISNUMBER($BB2142),BB2142,0)+01_指標庫!$H$21*IF(ISNUMBER($BC2142),BC2142,0))/AW2142,1))</f>
        <v>80.4</v>
      </c>
      <c r="AY2142" s="60"/>
      <c r="AZ2142" s="60"/>
      <c r="BA2142" s="58" t="n">
        <f aca="false">AVERAGE($E2138:$E2142)/AVERAGE($E2133:$E2142)-1</f>
        <v>-0.00823162624501039</v>
      </c>
      <c r="BB2142" s="59" t="n">
        <f aca="false">IF(ISNUMBER($BA2142),IF(OR($S2142&lt;=-0.03,$BA2142&lt;-0.003),0,IF(OR($S2142&lt;=-0.02,$BA2142&lt;0.01),50,100)),"")</f>
        <v>0</v>
      </c>
      <c r="BC2142" s="0" t="str">
        <f aca="false">IF(OR(COUNT($AZ2142)=0,COUNT($AZ2141)=0),"",IF(OR($AY2142/$AZ2141-1&lt;=-0.03,$AZ2142/$AZ2141-1&lt;=-0.045,IF(COUNT($AZ2133:$AZ2142)=10,AVERAGE($AZ2138:$AZ2142)/AVERAGE($AZ2133:$AZ2142)-1&lt;-0.01,FALSE())),0,IF(OR($AZ2142/$AZ2141-1&lt;=-0.02,IF(COUNT($AZ2133:$AZ2142)=10,AVERAGE($AZ2138:$AZ2142)/AVERAGE($AZ2133:$AZ2142)-1&lt;0.005,FALSE())),50,100)))</f>
        <v/>
      </c>
    </row>
    <row r="2143" customFormat="false" ht="15" hidden="false" customHeight="true" outlineLevel="0" collapsed="false">
      <c r="A2143" s="47" t="n">
        <v>2139</v>
      </c>
      <c r="B2143" s="48" t="n">
        <v>45664</v>
      </c>
      <c r="C2143" s="47" t="n">
        <v>2025</v>
      </c>
      <c r="D2143" s="49" t="s">
        <v>237</v>
      </c>
      <c r="E2143" s="50" t="n">
        <v>21173.04</v>
      </c>
      <c r="F2143" s="51" t="n">
        <v>0.08184</v>
      </c>
      <c r="G2143" s="51" t="n">
        <v>-0.041799</v>
      </c>
      <c r="H2143" s="52" t="n">
        <v>0.5102</v>
      </c>
      <c r="I2143" s="53" t="n">
        <v>279</v>
      </c>
      <c r="J2143" s="47" t="s">
        <v>235</v>
      </c>
      <c r="K2143" s="54" t="n">
        <v>17.82</v>
      </c>
      <c r="L2143" s="55" t="n">
        <f aca="false">IF(COUNT(F2143)=0,50,IF(F2143&gt;=0,100,IF(F2143&gt;=-0.02,50,0)))</f>
        <v>100</v>
      </c>
      <c r="M2143" s="55" t="n">
        <f aca="false">IF(COUNT(G2143)=0,50,IF(G2143&gt;-0.06,100,IF(G2143&gt;-0.15,50,0)))</f>
        <v>100</v>
      </c>
      <c r="N2143" s="55" t="n">
        <f aca="false">IF(COUNT(H2143)=0,50,IF(H2143&gt;=0.6,100,IF(H2143&gt;=0.4,50,0)))</f>
        <v>50</v>
      </c>
      <c r="O2143" s="55" t="n">
        <f aca="false">IF(COUNT(I2143)=0,50,IF(J2143="proxy_vix",50,IF(I2143&lt;350,100,IF(I2143&lt;=450,50,0))))</f>
        <v>100</v>
      </c>
      <c r="P2143" s="55" t="n">
        <f aca="false">IF(COUNT(K2143)=0,50,IF(K2143&lt;20,100,IF(K2143&lt;=25,50,0)))</f>
        <v>100</v>
      </c>
      <c r="Q2143" s="54"/>
      <c r="R2143" s="47"/>
      <c r="S2143" s="51" t="n">
        <f aca="false">$E2143/$E2142-1</f>
        <v>-0.017925276560217</v>
      </c>
      <c r="T2143" s="56" t="n">
        <f aca="false">$K2143/$K2142-1</f>
        <v>0.110972568578554</v>
      </c>
      <c r="V2143" s="57"/>
      <c r="W2143" s="57"/>
      <c r="Y2143" s="1" t="str">
        <f aca="false">IF(AX2143&gt;=70,"EASY",IF(AX2143&gt;40,"UNCERTAIN","HARD"))</f>
        <v>EASY</v>
      </c>
      <c r="AA2143" s="58" t="n">
        <f aca="false">IF($A2143&lt;200,"",AVERAGE($E2094:$E2143)/AVERAGE($E1944:$E2143)-1)</f>
        <v>0.0755183012948775</v>
      </c>
      <c r="AB2143" s="59" t="n">
        <f aca="false">LOOKUP($B2143,07_L1政策步階!$A$4:$A$14,07_L1政策步階!$C$4:$C$14)</f>
        <v>1</v>
      </c>
      <c r="AC2143" s="57"/>
      <c r="AD2143" s="57"/>
      <c r="AE2143" s="57"/>
      <c r="AF2143" s="57"/>
      <c r="AG2143" s="57"/>
      <c r="AH2143" s="57"/>
      <c r="AI2143" s="57"/>
      <c r="AJ2143" s="57"/>
      <c r="AK2143" s="57"/>
      <c r="AL2143" s="59" t="n">
        <f aca="false">IF(ISNUMBER($AA2143),IF($AA2143&gt;=0.005,100,IF($AA2143&gt;=-0.015,50,0)),"")</f>
        <v>100</v>
      </c>
      <c r="AM2143" s="59" t="n">
        <f aca="false">IF(ISNUMBER($AB2143),IF($AB2143=1,100,IF($AB2143=0,50,0)),"")</f>
        <v>100</v>
      </c>
      <c r="AN2143" s="0" t="str">
        <f aca="false">IF(ISNUMBER($AC2143),IF($AC2143&gt;=0.001,100,IF($AC2143&gt;=-0.003,50,0)),"")</f>
        <v/>
      </c>
      <c r="AO2143" s="0" t="str">
        <f aca="false">IF(ISNUMBER($AD2143),IF($AD2143&gt;=0.04,100,IF($AD2143&gt;=0,50,0)),"")</f>
        <v/>
      </c>
      <c r="AP2143" s="0" t="str">
        <f aca="false">IF(ISNUMBER($AE2143),IF($AE2143&gt;=25,100,IF($AE2143&gt;=-75,50,0)),"")</f>
        <v/>
      </c>
      <c r="AQ2143" s="0" t="str">
        <f aca="false">IF(ISNUMBER($AF2143),IF($AF2143&gt;0,100,IF($AF2143&gt;=-50,50,0)),"")</f>
        <v/>
      </c>
      <c r="AR2143" s="0" t="str">
        <f aca="false">IF(ISNUMBER($AG2143),IF($AG2143=1,100,IF($AG2143=0,50,0)),"")</f>
        <v/>
      </c>
      <c r="AS2143" s="0" t="str">
        <f aca="false">IF(ISNUMBER($AH2143),IF($AH2143&lt;0,100,IF($AH2143&lt;=20,50,0)),"")</f>
        <v/>
      </c>
      <c r="AT2143" s="0" t="str">
        <f aca="false">IF(ISNUMBER($AI2143),IF($AI2143&lt;0.95,100,IF($AI2143&lt;=1,50,0)),"")</f>
        <v/>
      </c>
      <c r="AU2143" s="0" t="str">
        <f aca="false">IF(ISNUMBER($AJ2143),IF($AJ2143&lt;30,0,IF($AJ2143&lt;40,50,IF($AJ2143&lt;=90,100,50))),"")</f>
        <v/>
      </c>
      <c r="AV2143" s="0" t="str">
        <f aca="false">IF(ISNUMBER($AK2143),IF($AK2143&gt;-0.2,100,IF($AK2143&gt;=-0.4,50,0)),"")</f>
        <v/>
      </c>
      <c r="AW2143" s="59" t="n">
        <f aca="false">01_指標庫!$H$4*ISNUMBER($F2143)+01_指標庫!$H$5*ISNUMBER($AA2143)+01_指標庫!$H$6*ISNUMBER($G2143)+01_指標庫!$H$7*ISNUMBER($H2143)+01_指標庫!$H$8*ISNUMBER($AF2143)+01_指標庫!$H$9*ISNUMBER($AG2143)+01_指標庫!$H$10*ISNUMBER($AB2143)+01_指標庫!$H$11*ISNUMBER($AC2143)+01_指標庫!$H$12*ISNUMBER($AD2143)+01_指標庫!$H$13*ISNUMBER($AE2143)+01_指標庫!$H$14*ISNUMBER($I2143)+01_指標庫!$H$15*ISNUMBER($AH2143)+01_指標庫!$H$16*ISNUMBER($K2143)+01_指標庫!$H$17*ISNUMBER($AI2143)+01_指標庫!$H$18*ISNUMBER($AJ2143)+01_指標庫!$H$19*ISNUMBER($AK2143)+01_指標庫!$H$20*ISNUMBER($BB2143)+01_指標庫!$H$21*ISNUMBER($BC2143)</f>
        <v>51</v>
      </c>
      <c r="AX2143" s="59" t="n">
        <f aca="false">IF(AW2143=0,50,ROUND((01_指標庫!$H$4*IF(ISNUMBER($F2143),L2143,0)+01_指標庫!$H$5*IF(ISNUMBER($AA2143),AL2143,0)+01_指標庫!$H$6*IF(ISNUMBER($G2143),M2143,0)+01_指標庫!$H$7*IF(ISNUMBER($H2143),N2143,0)+01_指標庫!$H$8*IF(ISNUMBER($AF2143),AQ2143,0)+01_指標庫!$H$9*IF(ISNUMBER($AG2143),AR2143,0)+01_指標庫!$H$10*IF(ISNUMBER($AB2143),AM2143,0)+01_指標庫!$H$11*IF(ISNUMBER($AC2143),AN2143,0)+01_指標庫!$H$12*IF(ISNUMBER($AD2143),AO2143,0)+01_指標庫!$H$13*IF(ISNUMBER($AE2143),AP2143,0)+01_指標庫!$H$14*IF(ISNUMBER($I2143),O2143,0)+01_指標庫!$H$15*IF(ISNUMBER($AH2143),AS2143,0)+01_指標庫!$H$16*IF(ISNUMBER($K2143),P2143,0)+01_指標庫!$H$17*IF(ISNUMBER($AI2143),AT2143,0)+01_指標庫!$H$18*IF(ISNUMBER($AJ2143),AU2143,0)+01_指標庫!$H$19*IF(ISNUMBER($AK2143),AV2143,0)+01_指標庫!$H$20*IF(ISNUMBER($BB2143),BB2143,0)+01_指標庫!$H$21*IF(ISNUMBER($BC2143),BC2143,0))/AW2143,1))</f>
        <v>80.4</v>
      </c>
      <c r="AY2143" s="60"/>
      <c r="AZ2143" s="60"/>
      <c r="BA2143" s="58" t="n">
        <f aca="false">AVERAGE($E2139:$E2143)/AVERAGE($E2134:$E2143)-1</f>
        <v>-0.00791797469363376</v>
      </c>
      <c r="BB2143" s="59" t="n">
        <f aca="false">IF(ISNUMBER($BA2143),IF(OR($S2143&lt;=-0.03,$BA2143&lt;-0.003),0,IF(OR($S2143&lt;=-0.02,$BA2143&lt;0.01),50,100)),"")</f>
        <v>0</v>
      </c>
      <c r="BC2143" s="0" t="str">
        <f aca="false">IF(OR(COUNT($AZ2143)=0,COUNT($AZ2142)=0),"",IF(OR($AY2143/$AZ2142-1&lt;=-0.03,$AZ2143/$AZ2142-1&lt;=-0.045,IF(COUNT($AZ2134:$AZ2143)=10,AVERAGE($AZ2139:$AZ2143)/AVERAGE($AZ2134:$AZ2143)-1&lt;-0.01,FALSE())),0,IF(OR($AZ2143/$AZ2142-1&lt;=-0.02,IF(COUNT($AZ2134:$AZ2143)=10,AVERAGE($AZ2139:$AZ2143)/AVERAGE($AZ2134:$AZ2143)-1&lt;0.005,FALSE())),50,100)))</f>
        <v/>
      </c>
    </row>
    <row r="2144" customFormat="false" ht="15" hidden="false" customHeight="true" outlineLevel="0" collapsed="false">
      <c r="A2144" s="47" t="n">
        <v>2140</v>
      </c>
      <c r="B2144" s="48" t="n">
        <v>45665</v>
      </c>
      <c r="C2144" s="47" t="n">
        <v>2025</v>
      </c>
      <c r="D2144" s="49" t="s">
        <v>238</v>
      </c>
      <c r="E2144" s="50" t="n">
        <v>21180.97</v>
      </c>
      <c r="F2144" s="51" t="n">
        <v>0.08146</v>
      </c>
      <c r="G2144" s="51" t="n">
        <v>-0.04144</v>
      </c>
      <c r="H2144" s="52" t="n">
        <v>0.5714</v>
      </c>
      <c r="I2144" s="53" t="n">
        <v>284</v>
      </c>
      <c r="J2144" s="47" t="s">
        <v>235</v>
      </c>
      <c r="K2144" s="54" t="n">
        <v>17.7</v>
      </c>
      <c r="L2144" s="55" t="n">
        <f aca="false">IF(COUNT(F2144)=0,50,IF(F2144&gt;=0,100,IF(F2144&gt;=-0.02,50,0)))</f>
        <v>100</v>
      </c>
      <c r="M2144" s="55" t="n">
        <f aca="false">IF(COUNT(G2144)=0,50,IF(G2144&gt;-0.06,100,IF(G2144&gt;-0.15,50,0)))</f>
        <v>100</v>
      </c>
      <c r="N2144" s="55" t="n">
        <f aca="false">IF(COUNT(H2144)=0,50,IF(H2144&gt;=0.6,100,IF(H2144&gt;=0.4,50,0)))</f>
        <v>50</v>
      </c>
      <c r="O2144" s="55" t="n">
        <f aca="false">IF(COUNT(I2144)=0,50,IF(J2144="proxy_vix",50,IF(I2144&lt;350,100,IF(I2144&lt;=450,50,0))))</f>
        <v>100</v>
      </c>
      <c r="P2144" s="55" t="n">
        <f aca="false">IF(COUNT(K2144)=0,50,IF(K2144&lt;20,100,IF(K2144&lt;=25,50,0)))</f>
        <v>100</v>
      </c>
      <c r="Q2144" s="54"/>
      <c r="R2144" s="47"/>
      <c r="S2144" s="51" t="n">
        <f aca="false">$E2144/$E2143-1</f>
        <v>0.000374532896551427</v>
      </c>
      <c r="T2144" s="56" t="n">
        <f aca="false">$K2144/$K2143-1</f>
        <v>-0.00673400673400681</v>
      </c>
      <c r="V2144" s="57"/>
      <c r="W2144" s="57"/>
      <c r="Y2144" s="1" t="str">
        <f aca="false">IF(AX2144&gt;=70,"EASY",IF(AX2144&gt;40,"UNCERTAIN","HARD"))</f>
        <v>EASY</v>
      </c>
      <c r="AA2144" s="58" t="n">
        <f aca="false">IF($A2144&lt;200,"",AVERAGE($E2095:$E2144)/AVERAGE($E1945:$E2144)-1)</f>
        <v>0.0755845957717833</v>
      </c>
      <c r="AB2144" s="59" t="n">
        <f aca="false">LOOKUP($B2144,07_L1政策步階!$A$4:$A$14,07_L1政策步階!$C$4:$C$14)</f>
        <v>1</v>
      </c>
      <c r="AC2144" s="57"/>
      <c r="AD2144" s="57"/>
      <c r="AE2144" s="57"/>
      <c r="AF2144" s="57"/>
      <c r="AG2144" s="57"/>
      <c r="AH2144" s="57"/>
      <c r="AI2144" s="57"/>
      <c r="AJ2144" s="57"/>
      <c r="AK2144" s="57"/>
      <c r="AL2144" s="59" t="n">
        <f aca="false">IF(ISNUMBER($AA2144),IF($AA2144&gt;=0.005,100,IF($AA2144&gt;=-0.015,50,0)),"")</f>
        <v>100</v>
      </c>
      <c r="AM2144" s="59" t="n">
        <f aca="false">IF(ISNUMBER($AB2144),IF($AB2144=1,100,IF($AB2144=0,50,0)),"")</f>
        <v>100</v>
      </c>
      <c r="AN2144" s="0" t="str">
        <f aca="false">IF(ISNUMBER($AC2144),IF($AC2144&gt;=0.001,100,IF($AC2144&gt;=-0.003,50,0)),"")</f>
        <v/>
      </c>
      <c r="AO2144" s="0" t="str">
        <f aca="false">IF(ISNUMBER($AD2144),IF($AD2144&gt;=0.04,100,IF($AD2144&gt;=0,50,0)),"")</f>
        <v/>
      </c>
      <c r="AP2144" s="0" t="str">
        <f aca="false">IF(ISNUMBER($AE2144),IF($AE2144&gt;=25,100,IF($AE2144&gt;=-75,50,0)),"")</f>
        <v/>
      </c>
      <c r="AQ2144" s="0" t="str">
        <f aca="false">IF(ISNUMBER($AF2144),IF($AF2144&gt;0,100,IF($AF2144&gt;=-50,50,0)),"")</f>
        <v/>
      </c>
      <c r="AR2144" s="0" t="str">
        <f aca="false">IF(ISNUMBER($AG2144),IF($AG2144=1,100,IF($AG2144=0,50,0)),"")</f>
        <v/>
      </c>
      <c r="AS2144" s="0" t="str">
        <f aca="false">IF(ISNUMBER($AH2144),IF($AH2144&lt;0,100,IF($AH2144&lt;=20,50,0)),"")</f>
        <v/>
      </c>
      <c r="AT2144" s="0" t="str">
        <f aca="false">IF(ISNUMBER($AI2144),IF($AI2144&lt;0.95,100,IF($AI2144&lt;=1,50,0)),"")</f>
        <v/>
      </c>
      <c r="AU2144" s="0" t="str">
        <f aca="false">IF(ISNUMBER($AJ2144),IF($AJ2144&lt;30,0,IF($AJ2144&lt;40,50,IF($AJ2144&lt;=90,100,50))),"")</f>
        <v/>
      </c>
      <c r="AV2144" s="0" t="str">
        <f aca="false">IF(ISNUMBER($AK2144),IF($AK2144&gt;-0.2,100,IF($AK2144&gt;=-0.4,50,0)),"")</f>
        <v/>
      </c>
      <c r="AW2144" s="59" t="n">
        <f aca="false">01_指標庫!$H$4*ISNUMBER($F2144)+01_指標庫!$H$5*ISNUMBER($AA2144)+01_指標庫!$H$6*ISNUMBER($G2144)+01_指標庫!$H$7*ISNUMBER($H2144)+01_指標庫!$H$8*ISNUMBER($AF2144)+01_指標庫!$H$9*ISNUMBER($AG2144)+01_指標庫!$H$10*ISNUMBER($AB2144)+01_指標庫!$H$11*ISNUMBER($AC2144)+01_指標庫!$H$12*ISNUMBER($AD2144)+01_指標庫!$H$13*ISNUMBER($AE2144)+01_指標庫!$H$14*ISNUMBER($I2144)+01_指標庫!$H$15*ISNUMBER($AH2144)+01_指標庫!$H$16*ISNUMBER($K2144)+01_指標庫!$H$17*ISNUMBER($AI2144)+01_指標庫!$H$18*ISNUMBER($AJ2144)+01_指標庫!$H$19*ISNUMBER($AK2144)+01_指標庫!$H$20*ISNUMBER($BB2144)+01_指標庫!$H$21*ISNUMBER($BC2144)</f>
        <v>51</v>
      </c>
      <c r="AX2144" s="59" t="n">
        <f aca="false">IF(AW2144=0,50,ROUND((01_指標庫!$H$4*IF(ISNUMBER($F2144),L2144,0)+01_指標庫!$H$5*IF(ISNUMBER($AA2144),AL2144,0)+01_指標庫!$H$6*IF(ISNUMBER($G2144),M2144,0)+01_指標庫!$H$7*IF(ISNUMBER($H2144),N2144,0)+01_指標庫!$H$8*IF(ISNUMBER($AF2144),AQ2144,0)+01_指標庫!$H$9*IF(ISNUMBER($AG2144),AR2144,0)+01_指標庫!$H$10*IF(ISNUMBER($AB2144),AM2144,0)+01_指標庫!$H$11*IF(ISNUMBER($AC2144),AN2144,0)+01_指標庫!$H$12*IF(ISNUMBER($AD2144),AO2144,0)+01_指標庫!$H$13*IF(ISNUMBER($AE2144),AP2144,0)+01_指標庫!$H$14*IF(ISNUMBER($I2144),O2144,0)+01_指標庫!$H$15*IF(ISNUMBER($AH2144),AS2144,0)+01_指標庫!$H$16*IF(ISNUMBER($K2144),P2144,0)+01_指標庫!$H$17*IF(ISNUMBER($AI2144),AT2144,0)+01_指標庫!$H$18*IF(ISNUMBER($AJ2144),AU2144,0)+01_指標庫!$H$19*IF(ISNUMBER($AK2144),AV2144,0)+01_指標庫!$H$20*IF(ISNUMBER($BB2144),BB2144,0)+01_指標庫!$H$21*IF(ISNUMBER($BC2144),BC2144,0))/AW2144,1))</f>
        <v>80.4</v>
      </c>
      <c r="AY2144" s="60"/>
      <c r="AZ2144" s="60"/>
      <c r="BA2144" s="58" t="n">
        <f aca="false">AVERAGE($E2140:$E2144)/AVERAGE($E2135:$E2144)-1</f>
        <v>-0.0048389998984838</v>
      </c>
      <c r="BB2144" s="59" t="n">
        <f aca="false">IF(ISNUMBER($BA2144),IF(OR($S2144&lt;=-0.03,$BA2144&lt;-0.003),0,IF(OR($S2144&lt;=-0.02,$BA2144&lt;0.01),50,100)),"")</f>
        <v>0</v>
      </c>
      <c r="BC2144" s="0" t="str">
        <f aca="false">IF(OR(COUNT($AZ2144)=0,COUNT($AZ2143)=0),"",IF(OR($AY2144/$AZ2143-1&lt;=-0.03,$AZ2144/$AZ2143-1&lt;=-0.045,IF(COUNT($AZ2135:$AZ2144)=10,AVERAGE($AZ2140:$AZ2144)/AVERAGE($AZ2135:$AZ2144)-1&lt;-0.01,FALSE())),0,IF(OR($AZ2144/$AZ2143-1&lt;=-0.02,IF(COUNT($AZ2135:$AZ2144)=10,AVERAGE($AZ2140:$AZ2144)/AVERAGE($AZ2135:$AZ2144)-1&lt;0.005,FALSE())),50,100)))</f>
        <v/>
      </c>
    </row>
    <row r="2145" customFormat="false" ht="15" hidden="false" customHeight="true" outlineLevel="0" collapsed="false">
      <c r="A2145" s="47" t="n">
        <v>2141</v>
      </c>
      <c r="B2145" s="48" t="n">
        <v>45667</v>
      </c>
      <c r="C2145" s="47" t="n">
        <v>2025</v>
      </c>
      <c r="D2145" s="49" t="s">
        <v>234</v>
      </c>
      <c r="E2145" s="50" t="n">
        <v>20847.58</v>
      </c>
      <c r="F2145" s="51" t="n">
        <v>0.06374</v>
      </c>
      <c r="G2145" s="51" t="n">
        <v>-0.056528</v>
      </c>
      <c r="H2145" s="52" t="n">
        <v>0.5306</v>
      </c>
      <c r="I2145" s="53" t="n">
        <v>281</v>
      </c>
      <c r="J2145" s="47" t="s">
        <v>235</v>
      </c>
      <c r="K2145" s="54" t="n">
        <v>19.54</v>
      </c>
      <c r="L2145" s="55" t="n">
        <f aca="false">IF(COUNT(F2145)=0,50,IF(F2145&gt;=0,100,IF(F2145&gt;=-0.02,50,0)))</f>
        <v>100</v>
      </c>
      <c r="M2145" s="55" t="n">
        <f aca="false">IF(COUNT(G2145)=0,50,IF(G2145&gt;-0.06,100,IF(G2145&gt;-0.15,50,0)))</f>
        <v>100</v>
      </c>
      <c r="N2145" s="55" t="n">
        <f aca="false">IF(COUNT(H2145)=0,50,IF(H2145&gt;=0.6,100,IF(H2145&gt;=0.4,50,0)))</f>
        <v>50</v>
      </c>
      <c r="O2145" s="55" t="n">
        <f aca="false">IF(COUNT(I2145)=0,50,IF(J2145="proxy_vix",50,IF(I2145&lt;350,100,IF(I2145&lt;=450,50,0))))</f>
        <v>100</v>
      </c>
      <c r="P2145" s="55" t="n">
        <f aca="false">IF(COUNT(K2145)=0,50,IF(K2145&lt;20,100,IF(K2145&lt;=25,50,0)))</f>
        <v>100</v>
      </c>
      <c r="Q2145" s="54"/>
      <c r="R2145" s="47"/>
      <c r="S2145" s="51" t="n">
        <f aca="false">$E2145/$E2144-1</f>
        <v>-0.0157400723385189</v>
      </c>
      <c r="T2145" s="56" t="n">
        <f aca="false">$K2145/$K2144-1</f>
        <v>0.103954802259887</v>
      </c>
      <c r="V2145" s="57"/>
      <c r="W2145" s="57"/>
      <c r="Y2145" s="1" t="str">
        <f aca="false">IF(AX2145&gt;=70,"EASY",IF(AX2145&gt;40,"UNCERTAIN","HARD"))</f>
        <v>EASY</v>
      </c>
      <c r="AA2145" s="58" t="n">
        <f aca="false">IF($A2145&lt;200,"",AVERAGE($E2096:$E2145)/AVERAGE($E1946:$E2145)-1)</f>
        <v>0.0753859131134282</v>
      </c>
      <c r="AB2145" s="59" t="n">
        <f aca="false">LOOKUP($B2145,07_L1政策步階!$A$4:$A$14,07_L1政策步階!$C$4:$C$14)</f>
        <v>1</v>
      </c>
      <c r="AC2145" s="57"/>
      <c r="AD2145" s="57"/>
      <c r="AE2145" s="57"/>
      <c r="AF2145" s="57"/>
      <c r="AG2145" s="57"/>
      <c r="AH2145" s="57"/>
      <c r="AI2145" s="57"/>
      <c r="AJ2145" s="57"/>
      <c r="AK2145" s="57"/>
      <c r="AL2145" s="59" t="n">
        <f aca="false">IF(ISNUMBER($AA2145),IF($AA2145&gt;=0.005,100,IF($AA2145&gt;=-0.015,50,0)),"")</f>
        <v>100</v>
      </c>
      <c r="AM2145" s="59" t="n">
        <f aca="false">IF(ISNUMBER($AB2145),IF($AB2145=1,100,IF($AB2145=0,50,0)),"")</f>
        <v>100</v>
      </c>
      <c r="AN2145" s="0" t="str">
        <f aca="false">IF(ISNUMBER($AC2145),IF($AC2145&gt;=0.001,100,IF($AC2145&gt;=-0.003,50,0)),"")</f>
        <v/>
      </c>
      <c r="AO2145" s="0" t="str">
        <f aca="false">IF(ISNUMBER($AD2145),IF($AD2145&gt;=0.04,100,IF($AD2145&gt;=0,50,0)),"")</f>
        <v/>
      </c>
      <c r="AP2145" s="0" t="str">
        <f aca="false">IF(ISNUMBER($AE2145),IF($AE2145&gt;=25,100,IF($AE2145&gt;=-75,50,0)),"")</f>
        <v/>
      </c>
      <c r="AQ2145" s="0" t="str">
        <f aca="false">IF(ISNUMBER($AF2145),IF($AF2145&gt;0,100,IF($AF2145&gt;=-50,50,0)),"")</f>
        <v/>
      </c>
      <c r="AR2145" s="0" t="str">
        <f aca="false">IF(ISNUMBER($AG2145),IF($AG2145=1,100,IF($AG2145=0,50,0)),"")</f>
        <v/>
      </c>
      <c r="AS2145" s="0" t="str">
        <f aca="false">IF(ISNUMBER($AH2145),IF($AH2145&lt;0,100,IF($AH2145&lt;=20,50,0)),"")</f>
        <v/>
      </c>
      <c r="AT2145" s="0" t="str">
        <f aca="false">IF(ISNUMBER($AI2145),IF($AI2145&lt;0.95,100,IF($AI2145&lt;=1,50,0)),"")</f>
        <v/>
      </c>
      <c r="AU2145" s="0" t="str">
        <f aca="false">IF(ISNUMBER($AJ2145),IF($AJ2145&lt;30,0,IF($AJ2145&lt;40,50,IF($AJ2145&lt;=90,100,50))),"")</f>
        <v/>
      </c>
      <c r="AV2145" s="0" t="str">
        <f aca="false">IF(ISNUMBER($AK2145),IF($AK2145&gt;-0.2,100,IF($AK2145&gt;=-0.4,50,0)),"")</f>
        <v/>
      </c>
      <c r="AW2145" s="59" t="n">
        <f aca="false">01_指標庫!$H$4*ISNUMBER($F2145)+01_指標庫!$H$5*ISNUMBER($AA2145)+01_指標庫!$H$6*ISNUMBER($G2145)+01_指標庫!$H$7*ISNUMBER($H2145)+01_指標庫!$H$8*ISNUMBER($AF2145)+01_指標庫!$H$9*ISNUMBER($AG2145)+01_指標庫!$H$10*ISNUMBER($AB2145)+01_指標庫!$H$11*ISNUMBER($AC2145)+01_指標庫!$H$12*ISNUMBER($AD2145)+01_指標庫!$H$13*ISNUMBER($AE2145)+01_指標庫!$H$14*ISNUMBER($I2145)+01_指標庫!$H$15*ISNUMBER($AH2145)+01_指標庫!$H$16*ISNUMBER($K2145)+01_指標庫!$H$17*ISNUMBER($AI2145)+01_指標庫!$H$18*ISNUMBER($AJ2145)+01_指標庫!$H$19*ISNUMBER($AK2145)+01_指標庫!$H$20*ISNUMBER($BB2145)+01_指標庫!$H$21*ISNUMBER($BC2145)</f>
        <v>51</v>
      </c>
      <c r="AX2145" s="59" t="n">
        <f aca="false">IF(AW2145=0,50,ROUND((01_指標庫!$H$4*IF(ISNUMBER($F2145),L2145,0)+01_指標庫!$H$5*IF(ISNUMBER($AA2145),AL2145,0)+01_指標庫!$H$6*IF(ISNUMBER($G2145),M2145,0)+01_指標庫!$H$7*IF(ISNUMBER($H2145),N2145,0)+01_指標庫!$H$8*IF(ISNUMBER($AF2145),AQ2145,0)+01_指標庫!$H$9*IF(ISNUMBER($AG2145),AR2145,0)+01_指標庫!$H$10*IF(ISNUMBER($AB2145),AM2145,0)+01_指標庫!$H$11*IF(ISNUMBER($AC2145),AN2145,0)+01_指標庫!$H$12*IF(ISNUMBER($AD2145),AO2145,0)+01_指標庫!$H$13*IF(ISNUMBER($AE2145),AP2145,0)+01_指標庫!$H$14*IF(ISNUMBER($I2145),O2145,0)+01_指標庫!$H$15*IF(ISNUMBER($AH2145),AS2145,0)+01_指標庫!$H$16*IF(ISNUMBER($K2145),P2145,0)+01_指標庫!$H$17*IF(ISNUMBER($AI2145),AT2145,0)+01_指標庫!$H$18*IF(ISNUMBER($AJ2145),AU2145,0)+01_指標庫!$H$19*IF(ISNUMBER($AK2145),AV2145,0)+01_指標庫!$H$20*IF(ISNUMBER($BB2145),BB2145,0)+01_指標庫!$H$21*IF(ISNUMBER($BC2145),BC2145,0))/AW2145,1))</f>
        <v>86.3</v>
      </c>
      <c r="AY2145" s="60"/>
      <c r="AZ2145" s="60"/>
      <c r="BA2145" s="58" t="n">
        <f aca="false">AVERAGE($E2141:$E2145)/AVERAGE($E2136:$E2145)-1</f>
        <v>-0.0015950048528689</v>
      </c>
      <c r="BB2145" s="59" t="n">
        <f aca="false">IF(ISNUMBER($BA2145),IF(OR($S2145&lt;=-0.03,$BA2145&lt;-0.003),0,IF(OR($S2145&lt;=-0.02,$BA2145&lt;0.01),50,100)),"")</f>
        <v>50</v>
      </c>
      <c r="BC2145" s="0" t="str">
        <f aca="false">IF(OR(COUNT($AZ2145)=0,COUNT($AZ2144)=0),"",IF(OR($AY2145/$AZ2144-1&lt;=-0.03,$AZ2145/$AZ2144-1&lt;=-0.045,IF(COUNT($AZ2136:$AZ2145)=10,AVERAGE($AZ2141:$AZ2145)/AVERAGE($AZ2136:$AZ2145)-1&lt;-0.01,FALSE())),0,IF(OR($AZ2145/$AZ2144-1&lt;=-0.02,IF(COUNT($AZ2136:$AZ2145)=10,AVERAGE($AZ2141:$AZ2145)/AVERAGE($AZ2136:$AZ2145)-1&lt;0.005,FALSE())),50,100)))</f>
        <v/>
      </c>
    </row>
    <row r="2146" customFormat="false" ht="15" hidden="false" customHeight="true" outlineLevel="0" collapsed="false">
      <c r="A2146" s="47" t="n">
        <v>2142</v>
      </c>
      <c r="B2146" s="48" t="n">
        <v>45670</v>
      </c>
      <c r="C2146" s="47" t="n">
        <v>2025</v>
      </c>
      <c r="D2146" s="49" t="s">
        <v>236</v>
      </c>
      <c r="E2146" s="50" t="n">
        <v>20784.72</v>
      </c>
      <c r="F2146" s="51" t="n">
        <v>0.059836</v>
      </c>
      <c r="G2146" s="51" t="n">
        <v>-0.059373</v>
      </c>
      <c r="H2146" s="52" t="n">
        <v>0.5102</v>
      </c>
      <c r="I2146" s="53" t="n">
        <v>285</v>
      </c>
      <c r="J2146" s="47" t="s">
        <v>235</v>
      </c>
      <c r="K2146" s="54" t="n">
        <v>19.19</v>
      </c>
      <c r="L2146" s="55" t="n">
        <f aca="false">IF(COUNT(F2146)=0,50,IF(F2146&gt;=0,100,IF(F2146&gt;=-0.02,50,0)))</f>
        <v>100</v>
      </c>
      <c r="M2146" s="55" t="n">
        <f aca="false">IF(COUNT(G2146)=0,50,IF(G2146&gt;-0.06,100,IF(G2146&gt;-0.15,50,0)))</f>
        <v>100</v>
      </c>
      <c r="N2146" s="55" t="n">
        <f aca="false">IF(COUNT(H2146)=0,50,IF(H2146&gt;=0.6,100,IF(H2146&gt;=0.4,50,0)))</f>
        <v>50</v>
      </c>
      <c r="O2146" s="55" t="n">
        <f aca="false">IF(COUNT(I2146)=0,50,IF(J2146="proxy_vix",50,IF(I2146&lt;350,100,IF(I2146&lt;=450,50,0))))</f>
        <v>100</v>
      </c>
      <c r="P2146" s="55" t="n">
        <f aca="false">IF(COUNT(K2146)=0,50,IF(K2146&lt;20,100,IF(K2146&lt;=25,50,0)))</f>
        <v>100</v>
      </c>
      <c r="Q2146" s="54"/>
      <c r="R2146" s="47"/>
      <c r="S2146" s="51" t="n">
        <f aca="false">$E2146/$E2145-1</f>
        <v>-0.00301521807327276</v>
      </c>
      <c r="T2146" s="56" t="n">
        <f aca="false">$K2146/$K2145-1</f>
        <v>-0.017911975435005</v>
      </c>
      <c r="V2146" s="57"/>
      <c r="W2146" s="57"/>
      <c r="Y2146" s="1" t="str">
        <f aca="false">IF(AX2146&gt;=70,"EASY",IF(AX2146&gt;40,"UNCERTAIN","HARD"))</f>
        <v>EASY</v>
      </c>
      <c r="AA2146" s="58" t="n">
        <f aca="false">IF($A2146&lt;200,"",AVERAGE($E2097:$E2146)/AVERAGE($E1947:$E2146)-1)</f>
        <v>0.0749188453163874</v>
      </c>
      <c r="AB2146" s="59" t="n">
        <f aca="false">LOOKUP($B2146,07_L1政策步階!$A$4:$A$14,07_L1政策步階!$C$4:$C$14)</f>
        <v>1</v>
      </c>
      <c r="AC2146" s="57"/>
      <c r="AD2146" s="57"/>
      <c r="AE2146" s="57"/>
      <c r="AF2146" s="57"/>
      <c r="AG2146" s="57"/>
      <c r="AH2146" s="57"/>
      <c r="AI2146" s="57"/>
      <c r="AJ2146" s="57"/>
      <c r="AK2146" s="57"/>
      <c r="AL2146" s="59" t="n">
        <f aca="false">IF(ISNUMBER($AA2146),IF($AA2146&gt;=0.005,100,IF($AA2146&gt;=-0.015,50,0)),"")</f>
        <v>100</v>
      </c>
      <c r="AM2146" s="59" t="n">
        <f aca="false">IF(ISNUMBER($AB2146),IF($AB2146=1,100,IF($AB2146=0,50,0)),"")</f>
        <v>100</v>
      </c>
      <c r="AN2146" s="0" t="str">
        <f aca="false">IF(ISNUMBER($AC2146),IF($AC2146&gt;=0.001,100,IF($AC2146&gt;=-0.003,50,0)),"")</f>
        <v/>
      </c>
      <c r="AO2146" s="0" t="str">
        <f aca="false">IF(ISNUMBER($AD2146),IF($AD2146&gt;=0.04,100,IF($AD2146&gt;=0,50,0)),"")</f>
        <v/>
      </c>
      <c r="AP2146" s="0" t="str">
        <f aca="false">IF(ISNUMBER($AE2146),IF($AE2146&gt;=25,100,IF($AE2146&gt;=-75,50,0)),"")</f>
        <v/>
      </c>
      <c r="AQ2146" s="0" t="str">
        <f aca="false">IF(ISNUMBER($AF2146),IF($AF2146&gt;0,100,IF($AF2146&gt;=-50,50,0)),"")</f>
        <v/>
      </c>
      <c r="AR2146" s="0" t="str">
        <f aca="false">IF(ISNUMBER($AG2146),IF($AG2146=1,100,IF($AG2146=0,50,0)),"")</f>
        <v/>
      </c>
      <c r="AS2146" s="0" t="str">
        <f aca="false">IF(ISNUMBER($AH2146),IF($AH2146&lt;0,100,IF($AH2146&lt;=20,50,0)),"")</f>
        <v/>
      </c>
      <c r="AT2146" s="0" t="str">
        <f aca="false">IF(ISNUMBER($AI2146),IF($AI2146&lt;0.95,100,IF($AI2146&lt;=1,50,0)),"")</f>
        <v/>
      </c>
      <c r="AU2146" s="0" t="str">
        <f aca="false">IF(ISNUMBER($AJ2146),IF($AJ2146&lt;30,0,IF($AJ2146&lt;40,50,IF($AJ2146&lt;=90,100,50))),"")</f>
        <v/>
      </c>
      <c r="AV2146" s="0" t="str">
        <f aca="false">IF(ISNUMBER($AK2146),IF($AK2146&gt;-0.2,100,IF($AK2146&gt;=-0.4,50,0)),"")</f>
        <v/>
      </c>
      <c r="AW2146" s="59" t="n">
        <f aca="false">01_指標庫!$H$4*ISNUMBER($F2146)+01_指標庫!$H$5*ISNUMBER($AA2146)+01_指標庫!$H$6*ISNUMBER($G2146)+01_指標庫!$H$7*ISNUMBER($H2146)+01_指標庫!$H$8*ISNUMBER($AF2146)+01_指標庫!$H$9*ISNUMBER($AG2146)+01_指標庫!$H$10*ISNUMBER($AB2146)+01_指標庫!$H$11*ISNUMBER($AC2146)+01_指標庫!$H$12*ISNUMBER($AD2146)+01_指標庫!$H$13*ISNUMBER($AE2146)+01_指標庫!$H$14*ISNUMBER($I2146)+01_指標庫!$H$15*ISNUMBER($AH2146)+01_指標庫!$H$16*ISNUMBER($K2146)+01_指標庫!$H$17*ISNUMBER($AI2146)+01_指標庫!$H$18*ISNUMBER($AJ2146)+01_指標庫!$H$19*ISNUMBER($AK2146)+01_指標庫!$H$20*ISNUMBER($BB2146)+01_指標庫!$H$21*ISNUMBER($BC2146)</f>
        <v>51</v>
      </c>
      <c r="AX2146" s="59" t="n">
        <f aca="false">IF(AW2146=0,50,ROUND((01_指標庫!$H$4*IF(ISNUMBER($F2146),L2146,0)+01_指標庫!$H$5*IF(ISNUMBER($AA2146),AL2146,0)+01_指標庫!$H$6*IF(ISNUMBER($G2146),M2146,0)+01_指標庫!$H$7*IF(ISNUMBER($H2146),N2146,0)+01_指標庫!$H$8*IF(ISNUMBER($AF2146),AQ2146,0)+01_指標庫!$H$9*IF(ISNUMBER($AG2146),AR2146,0)+01_指標庫!$H$10*IF(ISNUMBER($AB2146),AM2146,0)+01_指標庫!$H$11*IF(ISNUMBER($AC2146),AN2146,0)+01_指標庫!$H$12*IF(ISNUMBER($AD2146),AO2146,0)+01_指標庫!$H$13*IF(ISNUMBER($AE2146),AP2146,0)+01_指標庫!$H$14*IF(ISNUMBER($I2146),O2146,0)+01_指標庫!$H$15*IF(ISNUMBER($AH2146),AS2146,0)+01_指標庫!$H$16*IF(ISNUMBER($K2146),P2146,0)+01_指標庫!$H$17*IF(ISNUMBER($AI2146),AT2146,0)+01_指標庫!$H$18*IF(ISNUMBER($AJ2146),AU2146,0)+01_指標庫!$H$19*IF(ISNUMBER($AK2146),AV2146,0)+01_指標庫!$H$20*IF(ISNUMBER($BB2146),BB2146,0)+01_指標庫!$H$21*IF(ISNUMBER($BC2146),BC2146,0))/AW2146,1))</f>
        <v>86.3</v>
      </c>
      <c r="AY2146" s="60"/>
      <c r="AZ2146" s="60"/>
      <c r="BA2146" s="58" t="n">
        <f aca="false">AVERAGE($E2142:$E2146)/AVERAGE($E2137:$E2146)-1</f>
        <v>-0.00207181141840629</v>
      </c>
      <c r="BB2146" s="59" t="n">
        <f aca="false">IF(ISNUMBER($BA2146),IF(OR($S2146&lt;=-0.03,$BA2146&lt;-0.003),0,IF(OR($S2146&lt;=-0.02,$BA2146&lt;0.01),50,100)),"")</f>
        <v>50</v>
      </c>
      <c r="BC2146" s="0" t="str">
        <f aca="false">IF(OR(COUNT($AZ2146)=0,COUNT($AZ2145)=0),"",IF(OR($AY2146/$AZ2145-1&lt;=-0.03,$AZ2146/$AZ2145-1&lt;=-0.045,IF(COUNT($AZ2137:$AZ2146)=10,AVERAGE($AZ2142:$AZ2146)/AVERAGE($AZ2137:$AZ2146)-1&lt;-0.01,FALSE())),0,IF(OR($AZ2146/$AZ2145-1&lt;=-0.02,IF(COUNT($AZ2137:$AZ2146)=10,AVERAGE($AZ2142:$AZ2146)/AVERAGE($AZ2137:$AZ2146)-1&lt;0.005,FALSE())),50,100)))</f>
        <v/>
      </c>
    </row>
    <row r="2147" customFormat="false" ht="15" hidden="false" customHeight="true" outlineLevel="0" collapsed="false">
      <c r="A2147" s="47" t="n">
        <v>2143</v>
      </c>
      <c r="B2147" s="48" t="n">
        <v>45671</v>
      </c>
      <c r="C2147" s="47" t="n">
        <v>2025</v>
      </c>
      <c r="D2147" s="49" t="s">
        <v>237</v>
      </c>
      <c r="E2147" s="50" t="n">
        <v>20757.41</v>
      </c>
      <c r="F2147" s="51" t="n">
        <v>0.057776</v>
      </c>
      <c r="G2147" s="51" t="n">
        <v>-0.060609</v>
      </c>
      <c r="H2147" s="52" t="n">
        <v>0.5714</v>
      </c>
      <c r="I2147" s="53" t="n">
        <v>280</v>
      </c>
      <c r="J2147" s="47" t="s">
        <v>235</v>
      </c>
      <c r="K2147" s="54" t="n">
        <v>18.71</v>
      </c>
      <c r="L2147" s="55" t="n">
        <f aca="false">IF(COUNT(F2147)=0,50,IF(F2147&gt;=0,100,IF(F2147&gt;=-0.02,50,0)))</f>
        <v>100</v>
      </c>
      <c r="M2147" s="55" t="n">
        <f aca="false">IF(COUNT(G2147)=0,50,IF(G2147&gt;-0.06,100,IF(G2147&gt;-0.15,50,0)))</f>
        <v>50</v>
      </c>
      <c r="N2147" s="55" t="n">
        <f aca="false">IF(COUNT(H2147)=0,50,IF(H2147&gt;=0.6,100,IF(H2147&gt;=0.4,50,0)))</f>
        <v>50</v>
      </c>
      <c r="O2147" s="55" t="n">
        <f aca="false">IF(COUNT(I2147)=0,50,IF(J2147="proxy_vix",50,IF(I2147&lt;350,100,IF(I2147&lt;=450,50,0))))</f>
        <v>100</v>
      </c>
      <c r="P2147" s="55" t="n">
        <f aca="false">IF(COUNT(K2147)=0,50,IF(K2147&lt;20,100,IF(K2147&lt;=25,50,0)))</f>
        <v>100</v>
      </c>
      <c r="Q2147" s="54"/>
      <c r="R2147" s="47"/>
      <c r="S2147" s="51" t="n">
        <f aca="false">$E2147/$E2146-1</f>
        <v>-0.00131394601418744</v>
      </c>
      <c r="T2147" s="56" t="n">
        <f aca="false">$K2147/$K2146-1</f>
        <v>-0.0250130276185514</v>
      </c>
      <c r="V2147" s="57"/>
      <c r="W2147" s="57"/>
      <c r="Y2147" s="1" t="str">
        <f aca="false">IF(AX2147&gt;=70,"EASY",IF(AX2147&gt;40,"UNCERTAIN","HARD"))</f>
        <v>EASY</v>
      </c>
      <c r="AA2147" s="58" t="n">
        <f aca="false">IF($A2147&lt;200,"",AVERAGE($E2098:$E2147)/AVERAGE($E1948:$E2147)-1)</f>
        <v>0.0746173538400095</v>
      </c>
      <c r="AB2147" s="59" t="n">
        <f aca="false">LOOKUP($B2147,07_L1政策步階!$A$4:$A$14,07_L1政策步階!$C$4:$C$14)</f>
        <v>1</v>
      </c>
      <c r="AC2147" s="57"/>
      <c r="AD2147" s="57"/>
      <c r="AE2147" s="57"/>
      <c r="AF2147" s="57"/>
      <c r="AG2147" s="57"/>
      <c r="AH2147" s="57"/>
      <c r="AI2147" s="57"/>
      <c r="AJ2147" s="57"/>
      <c r="AK2147" s="57"/>
      <c r="AL2147" s="59" t="n">
        <f aca="false">IF(ISNUMBER($AA2147),IF($AA2147&gt;=0.005,100,IF($AA2147&gt;=-0.015,50,0)),"")</f>
        <v>100</v>
      </c>
      <c r="AM2147" s="59" t="n">
        <f aca="false">IF(ISNUMBER($AB2147),IF($AB2147=1,100,IF($AB2147=0,50,0)),"")</f>
        <v>100</v>
      </c>
      <c r="AN2147" s="0" t="str">
        <f aca="false">IF(ISNUMBER($AC2147),IF($AC2147&gt;=0.001,100,IF($AC2147&gt;=-0.003,50,0)),"")</f>
        <v/>
      </c>
      <c r="AO2147" s="0" t="str">
        <f aca="false">IF(ISNUMBER($AD2147),IF($AD2147&gt;=0.04,100,IF($AD2147&gt;=0,50,0)),"")</f>
        <v/>
      </c>
      <c r="AP2147" s="0" t="str">
        <f aca="false">IF(ISNUMBER($AE2147),IF($AE2147&gt;=25,100,IF($AE2147&gt;=-75,50,0)),"")</f>
        <v/>
      </c>
      <c r="AQ2147" s="0" t="str">
        <f aca="false">IF(ISNUMBER($AF2147),IF($AF2147&gt;0,100,IF($AF2147&gt;=-50,50,0)),"")</f>
        <v/>
      </c>
      <c r="AR2147" s="0" t="str">
        <f aca="false">IF(ISNUMBER($AG2147),IF($AG2147=1,100,IF($AG2147=0,50,0)),"")</f>
        <v/>
      </c>
      <c r="AS2147" s="0" t="str">
        <f aca="false">IF(ISNUMBER($AH2147),IF($AH2147&lt;0,100,IF($AH2147&lt;=20,50,0)),"")</f>
        <v/>
      </c>
      <c r="AT2147" s="0" t="str">
        <f aca="false">IF(ISNUMBER($AI2147),IF($AI2147&lt;0.95,100,IF($AI2147&lt;=1,50,0)),"")</f>
        <v/>
      </c>
      <c r="AU2147" s="0" t="str">
        <f aca="false">IF(ISNUMBER($AJ2147),IF($AJ2147&lt;30,0,IF($AJ2147&lt;40,50,IF($AJ2147&lt;=90,100,50))),"")</f>
        <v/>
      </c>
      <c r="AV2147" s="0" t="str">
        <f aca="false">IF(ISNUMBER($AK2147),IF($AK2147&gt;-0.2,100,IF($AK2147&gt;=-0.4,50,0)),"")</f>
        <v/>
      </c>
      <c r="AW2147" s="59" t="n">
        <f aca="false">01_指標庫!$H$4*ISNUMBER($F2147)+01_指標庫!$H$5*ISNUMBER($AA2147)+01_指標庫!$H$6*ISNUMBER($G2147)+01_指標庫!$H$7*ISNUMBER($H2147)+01_指標庫!$H$8*ISNUMBER($AF2147)+01_指標庫!$H$9*ISNUMBER($AG2147)+01_指標庫!$H$10*ISNUMBER($AB2147)+01_指標庫!$H$11*ISNUMBER($AC2147)+01_指標庫!$H$12*ISNUMBER($AD2147)+01_指標庫!$H$13*ISNUMBER($AE2147)+01_指標庫!$H$14*ISNUMBER($I2147)+01_指標庫!$H$15*ISNUMBER($AH2147)+01_指標庫!$H$16*ISNUMBER($K2147)+01_指標庫!$H$17*ISNUMBER($AI2147)+01_指標庫!$H$18*ISNUMBER($AJ2147)+01_指標庫!$H$19*ISNUMBER($AK2147)+01_指標庫!$H$20*ISNUMBER($BB2147)+01_指標庫!$H$21*ISNUMBER($BC2147)</f>
        <v>51</v>
      </c>
      <c r="AX2147" s="59" t="n">
        <f aca="false">IF(AW2147=0,50,ROUND((01_指標庫!$H$4*IF(ISNUMBER($F2147),L2147,0)+01_指標庫!$H$5*IF(ISNUMBER($AA2147),AL2147,0)+01_指標庫!$H$6*IF(ISNUMBER($G2147),M2147,0)+01_指標庫!$H$7*IF(ISNUMBER($H2147),N2147,0)+01_指標庫!$H$8*IF(ISNUMBER($AF2147),AQ2147,0)+01_指標庫!$H$9*IF(ISNUMBER($AG2147),AR2147,0)+01_指標庫!$H$10*IF(ISNUMBER($AB2147),AM2147,0)+01_指標庫!$H$11*IF(ISNUMBER($AC2147),AN2147,0)+01_指標庫!$H$12*IF(ISNUMBER($AD2147),AO2147,0)+01_指標庫!$H$13*IF(ISNUMBER($AE2147),AP2147,0)+01_指標庫!$H$14*IF(ISNUMBER($I2147),O2147,0)+01_指標庫!$H$15*IF(ISNUMBER($AH2147),AS2147,0)+01_指標庫!$H$16*IF(ISNUMBER($K2147),P2147,0)+01_指標庫!$H$17*IF(ISNUMBER($AI2147),AT2147,0)+01_指標庫!$H$18*IF(ISNUMBER($AJ2147),AU2147,0)+01_指標庫!$H$19*IF(ISNUMBER($AK2147),AV2147,0)+01_指標庫!$H$20*IF(ISNUMBER($BB2147),BB2147,0)+01_指標庫!$H$21*IF(ISNUMBER($BC2147),BC2147,0))/AW2147,1))</f>
        <v>72.5</v>
      </c>
      <c r="AY2147" s="60"/>
      <c r="AZ2147" s="60"/>
      <c r="BA2147" s="58" t="n">
        <f aca="false">AVERAGE($E2143:$E2147)/AVERAGE($E2138:$E2147)-1</f>
        <v>-0.00629378676755554</v>
      </c>
      <c r="BB2147" s="59" t="n">
        <f aca="false">IF(ISNUMBER($BA2147),IF(OR($S2147&lt;=-0.03,$BA2147&lt;-0.003),0,IF(OR($S2147&lt;=-0.02,$BA2147&lt;0.01),50,100)),"")</f>
        <v>0</v>
      </c>
      <c r="BC2147" s="0" t="str">
        <f aca="false">IF(OR(COUNT($AZ2147)=0,COUNT($AZ2146)=0),"",IF(OR($AY2147/$AZ2146-1&lt;=-0.03,$AZ2147/$AZ2146-1&lt;=-0.045,IF(COUNT($AZ2138:$AZ2147)=10,AVERAGE($AZ2143:$AZ2147)/AVERAGE($AZ2138:$AZ2147)-1&lt;-0.01,FALSE())),0,IF(OR($AZ2147/$AZ2146-1&lt;=-0.02,IF(COUNT($AZ2138:$AZ2147)=10,AVERAGE($AZ2143:$AZ2147)/AVERAGE($AZ2138:$AZ2147)-1&lt;0.005,FALSE())),50,100)))</f>
        <v/>
      </c>
    </row>
    <row r="2148" customFormat="false" ht="15" hidden="false" customHeight="true" outlineLevel="0" collapsed="false">
      <c r="A2148" s="47" t="n">
        <v>2144</v>
      </c>
      <c r="B2148" s="48" t="n">
        <v>45672</v>
      </c>
      <c r="C2148" s="47" t="n">
        <v>2025</v>
      </c>
      <c r="D2148" s="49" t="s">
        <v>238</v>
      </c>
      <c r="E2148" s="50" t="n">
        <v>21237.85</v>
      </c>
      <c r="F2148" s="51" t="n">
        <v>0.081437</v>
      </c>
      <c r="G2148" s="51" t="n">
        <v>-0.038866</v>
      </c>
      <c r="H2148" s="52" t="n">
        <v>0.6122</v>
      </c>
      <c r="I2148" s="53" t="n">
        <v>272</v>
      </c>
      <c r="J2148" s="47" t="s">
        <v>235</v>
      </c>
      <c r="K2148" s="54" t="n">
        <v>16.12</v>
      </c>
      <c r="L2148" s="55" t="n">
        <f aca="false">IF(COUNT(F2148)=0,50,IF(F2148&gt;=0,100,IF(F2148&gt;=-0.02,50,0)))</f>
        <v>100</v>
      </c>
      <c r="M2148" s="55" t="n">
        <f aca="false">IF(COUNT(G2148)=0,50,IF(G2148&gt;-0.06,100,IF(G2148&gt;-0.15,50,0)))</f>
        <v>100</v>
      </c>
      <c r="N2148" s="55" t="n">
        <f aca="false">IF(COUNT(H2148)=0,50,IF(H2148&gt;=0.6,100,IF(H2148&gt;=0.4,50,0)))</f>
        <v>100</v>
      </c>
      <c r="O2148" s="55" t="n">
        <f aca="false">IF(COUNT(I2148)=0,50,IF(J2148="proxy_vix",50,IF(I2148&lt;350,100,IF(I2148&lt;=450,50,0))))</f>
        <v>100</v>
      </c>
      <c r="P2148" s="55" t="n">
        <f aca="false">IF(COUNT(K2148)=0,50,IF(K2148&lt;20,100,IF(K2148&lt;=25,50,0)))</f>
        <v>100</v>
      </c>
      <c r="Q2148" s="54"/>
      <c r="R2148" s="47"/>
      <c r="S2148" s="51" t="n">
        <f aca="false">$E2148/$E2147-1</f>
        <v>0.0231454694973987</v>
      </c>
      <c r="T2148" s="56" t="n">
        <f aca="false">$K2148/$K2147-1</f>
        <v>-0.138428647781935</v>
      </c>
      <c r="V2148" s="57"/>
      <c r="W2148" s="57"/>
      <c r="Y2148" s="1" t="str">
        <f aca="false">IF(AX2148&gt;=70,"EASY",IF(AX2148&gt;40,"UNCERTAIN","HARD"))</f>
        <v>EASY</v>
      </c>
      <c r="AA2148" s="58" t="n">
        <f aca="false">IF($A2148&lt;200,"",AVERAGE($E2099:$E2148)/AVERAGE($E1949:$E2148)-1)</f>
        <v>0.0751733939640786</v>
      </c>
      <c r="AB2148" s="59" t="n">
        <f aca="false">LOOKUP($B2148,07_L1政策步階!$A$4:$A$14,07_L1政策步階!$C$4:$C$14)</f>
        <v>1</v>
      </c>
      <c r="AC2148" s="57"/>
      <c r="AD2148" s="57"/>
      <c r="AE2148" s="57"/>
      <c r="AF2148" s="57"/>
      <c r="AG2148" s="57"/>
      <c r="AH2148" s="57"/>
      <c r="AI2148" s="57"/>
      <c r="AJ2148" s="57"/>
      <c r="AK2148" s="57"/>
      <c r="AL2148" s="59" t="n">
        <f aca="false">IF(ISNUMBER($AA2148),IF($AA2148&gt;=0.005,100,IF($AA2148&gt;=-0.015,50,0)),"")</f>
        <v>100</v>
      </c>
      <c r="AM2148" s="59" t="n">
        <f aca="false">IF(ISNUMBER($AB2148),IF($AB2148=1,100,IF($AB2148=0,50,0)),"")</f>
        <v>100</v>
      </c>
      <c r="AN2148" s="0" t="str">
        <f aca="false">IF(ISNUMBER($AC2148),IF($AC2148&gt;=0.001,100,IF($AC2148&gt;=-0.003,50,0)),"")</f>
        <v/>
      </c>
      <c r="AO2148" s="0" t="str">
        <f aca="false">IF(ISNUMBER($AD2148),IF($AD2148&gt;=0.04,100,IF($AD2148&gt;=0,50,0)),"")</f>
        <v/>
      </c>
      <c r="AP2148" s="0" t="str">
        <f aca="false">IF(ISNUMBER($AE2148),IF($AE2148&gt;=25,100,IF($AE2148&gt;=-75,50,0)),"")</f>
        <v/>
      </c>
      <c r="AQ2148" s="0" t="str">
        <f aca="false">IF(ISNUMBER($AF2148),IF($AF2148&gt;0,100,IF($AF2148&gt;=-50,50,0)),"")</f>
        <v/>
      </c>
      <c r="AR2148" s="0" t="str">
        <f aca="false">IF(ISNUMBER($AG2148),IF($AG2148=1,100,IF($AG2148=0,50,0)),"")</f>
        <v/>
      </c>
      <c r="AS2148" s="0" t="str">
        <f aca="false">IF(ISNUMBER($AH2148),IF($AH2148&lt;0,100,IF($AH2148&lt;=20,50,0)),"")</f>
        <v/>
      </c>
      <c r="AT2148" s="0" t="str">
        <f aca="false">IF(ISNUMBER($AI2148),IF($AI2148&lt;0.95,100,IF($AI2148&lt;=1,50,0)),"")</f>
        <v/>
      </c>
      <c r="AU2148" s="0" t="str">
        <f aca="false">IF(ISNUMBER($AJ2148),IF($AJ2148&lt;30,0,IF($AJ2148&lt;40,50,IF($AJ2148&lt;=90,100,50))),"")</f>
        <v/>
      </c>
      <c r="AV2148" s="0" t="str">
        <f aca="false">IF(ISNUMBER($AK2148),IF($AK2148&gt;-0.2,100,IF($AK2148&gt;=-0.4,50,0)),"")</f>
        <v/>
      </c>
      <c r="AW2148" s="59" t="n">
        <f aca="false">01_指標庫!$H$4*ISNUMBER($F2148)+01_指標庫!$H$5*ISNUMBER($AA2148)+01_指標庫!$H$6*ISNUMBER($G2148)+01_指標庫!$H$7*ISNUMBER($H2148)+01_指標庫!$H$8*ISNUMBER($AF2148)+01_指標庫!$H$9*ISNUMBER($AG2148)+01_指標庫!$H$10*ISNUMBER($AB2148)+01_指標庫!$H$11*ISNUMBER($AC2148)+01_指標庫!$H$12*ISNUMBER($AD2148)+01_指標庫!$H$13*ISNUMBER($AE2148)+01_指標庫!$H$14*ISNUMBER($I2148)+01_指標庫!$H$15*ISNUMBER($AH2148)+01_指標庫!$H$16*ISNUMBER($K2148)+01_指標庫!$H$17*ISNUMBER($AI2148)+01_指標庫!$H$18*ISNUMBER($AJ2148)+01_指標庫!$H$19*ISNUMBER($AK2148)+01_指標庫!$H$20*ISNUMBER($BB2148)+01_指標庫!$H$21*ISNUMBER($BC2148)</f>
        <v>51</v>
      </c>
      <c r="AX2148" s="59" t="n">
        <f aca="false">IF(AW2148=0,50,ROUND((01_指標庫!$H$4*IF(ISNUMBER($F2148),L2148,0)+01_指標庫!$H$5*IF(ISNUMBER($AA2148),AL2148,0)+01_指標庫!$H$6*IF(ISNUMBER($G2148),M2148,0)+01_指標庫!$H$7*IF(ISNUMBER($H2148),N2148,0)+01_指標庫!$H$8*IF(ISNUMBER($AF2148),AQ2148,0)+01_指標庫!$H$9*IF(ISNUMBER($AG2148),AR2148,0)+01_指標庫!$H$10*IF(ISNUMBER($AB2148),AM2148,0)+01_指標庫!$H$11*IF(ISNUMBER($AC2148),AN2148,0)+01_指標庫!$H$12*IF(ISNUMBER($AD2148),AO2148,0)+01_指標庫!$H$13*IF(ISNUMBER($AE2148),AP2148,0)+01_指標庫!$H$14*IF(ISNUMBER($I2148),O2148,0)+01_指標庫!$H$15*IF(ISNUMBER($AH2148),AS2148,0)+01_指標庫!$H$16*IF(ISNUMBER($K2148),P2148,0)+01_指標庫!$H$17*IF(ISNUMBER($AI2148),AT2148,0)+01_指標庫!$H$18*IF(ISNUMBER($AJ2148),AU2148,0)+01_指標庫!$H$19*IF(ISNUMBER($AK2148),AV2148,0)+01_指標庫!$H$20*IF(ISNUMBER($BB2148),BB2148,0)+01_指標庫!$H$21*IF(ISNUMBER($BC2148),BC2148,0))/AW2148,1))</f>
        <v>88.2</v>
      </c>
      <c r="AY2148" s="60"/>
      <c r="AZ2148" s="60"/>
      <c r="BA2148" s="58" t="n">
        <f aca="false">AVERAGE($E2144:$E2148)/AVERAGE($E2139:$E2148)-1</f>
        <v>-0.00587114312004533</v>
      </c>
      <c r="BB2148" s="59" t="n">
        <f aca="false">IF(ISNUMBER($BA2148),IF(OR($S2148&lt;=-0.03,$BA2148&lt;-0.003),0,IF(OR($S2148&lt;=-0.02,$BA2148&lt;0.01),50,100)),"")</f>
        <v>0</v>
      </c>
      <c r="BC2148" s="0" t="str">
        <f aca="false">IF(OR(COUNT($AZ2148)=0,COUNT($AZ2147)=0),"",IF(OR($AY2148/$AZ2147-1&lt;=-0.03,$AZ2148/$AZ2147-1&lt;=-0.045,IF(COUNT($AZ2139:$AZ2148)=10,AVERAGE($AZ2144:$AZ2148)/AVERAGE($AZ2139:$AZ2148)-1&lt;-0.01,FALSE())),0,IF(OR($AZ2148/$AZ2147-1&lt;=-0.02,IF(COUNT($AZ2139:$AZ2148)=10,AVERAGE($AZ2144:$AZ2148)/AVERAGE($AZ2139:$AZ2148)-1&lt;0.005,FALSE())),50,100)))</f>
        <v/>
      </c>
    </row>
    <row r="2149" customFormat="false" ht="15" hidden="false" customHeight="true" outlineLevel="0" collapsed="false">
      <c r="A2149" s="47" t="n">
        <v>2145</v>
      </c>
      <c r="B2149" s="48" t="n">
        <v>45673</v>
      </c>
      <c r="C2149" s="47" t="n">
        <v>2025</v>
      </c>
      <c r="D2149" s="49" t="s">
        <v>239</v>
      </c>
      <c r="E2149" s="50" t="n">
        <v>21091.25</v>
      </c>
      <c r="F2149" s="51" t="n">
        <v>0.073207</v>
      </c>
      <c r="G2149" s="51" t="n">
        <v>-0.045501</v>
      </c>
      <c r="H2149" s="52" t="n">
        <v>0.6122</v>
      </c>
      <c r="I2149" s="53" t="n">
        <v>273</v>
      </c>
      <c r="J2149" s="47" t="s">
        <v>235</v>
      </c>
      <c r="K2149" s="54" t="n">
        <v>16.6</v>
      </c>
      <c r="L2149" s="55" t="n">
        <f aca="false">IF(COUNT(F2149)=0,50,IF(F2149&gt;=0,100,IF(F2149&gt;=-0.02,50,0)))</f>
        <v>100</v>
      </c>
      <c r="M2149" s="55" t="n">
        <f aca="false">IF(COUNT(G2149)=0,50,IF(G2149&gt;-0.06,100,IF(G2149&gt;-0.15,50,0)))</f>
        <v>100</v>
      </c>
      <c r="N2149" s="55" t="n">
        <f aca="false">IF(COUNT(H2149)=0,50,IF(H2149&gt;=0.6,100,IF(H2149&gt;=0.4,50,0)))</f>
        <v>100</v>
      </c>
      <c r="O2149" s="55" t="n">
        <f aca="false">IF(COUNT(I2149)=0,50,IF(J2149="proxy_vix",50,IF(I2149&lt;350,100,IF(I2149&lt;=450,50,0))))</f>
        <v>100</v>
      </c>
      <c r="P2149" s="55" t="n">
        <f aca="false">IF(COUNT(K2149)=0,50,IF(K2149&lt;20,100,IF(K2149&lt;=25,50,0)))</f>
        <v>100</v>
      </c>
      <c r="Q2149" s="54"/>
      <c r="R2149" s="47"/>
      <c r="S2149" s="51" t="n">
        <f aca="false">$E2149/$E2148-1</f>
        <v>-0.00690277028983621</v>
      </c>
      <c r="T2149" s="56" t="n">
        <f aca="false">$K2149/$K2148-1</f>
        <v>0.0297766749379653</v>
      </c>
      <c r="V2149" s="57"/>
      <c r="W2149" s="57"/>
      <c r="Y2149" s="1" t="str">
        <f aca="false">IF(AX2149&gt;=70,"EASY",IF(AX2149&gt;40,"UNCERTAIN","HARD"))</f>
        <v>EASY</v>
      </c>
      <c r="AA2149" s="58" t="n">
        <f aca="false">IF($A2149&lt;200,"",AVERAGE($E2100:$E2149)/AVERAGE($E1950:$E2149)-1)</f>
        <v>0.075484817065518</v>
      </c>
      <c r="AB2149" s="59" t="n">
        <f aca="false">LOOKUP($B2149,07_L1政策步階!$A$4:$A$14,07_L1政策步階!$C$4:$C$14)</f>
        <v>1</v>
      </c>
      <c r="AC2149" s="57"/>
      <c r="AD2149" s="57"/>
      <c r="AE2149" s="57"/>
      <c r="AF2149" s="57"/>
      <c r="AG2149" s="57"/>
      <c r="AH2149" s="57"/>
      <c r="AI2149" s="57"/>
      <c r="AJ2149" s="57"/>
      <c r="AK2149" s="57"/>
      <c r="AL2149" s="59" t="n">
        <f aca="false">IF(ISNUMBER($AA2149),IF($AA2149&gt;=0.005,100,IF($AA2149&gt;=-0.015,50,0)),"")</f>
        <v>100</v>
      </c>
      <c r="AM2149" s="59" t="n">
        <f aca="false">IF(ISNUMBER($AB2149),IF($AB2149=1,100,IF($AB2149=0,50,0)),"")</f>
        <v>100</v>
      </c>
      <c r="AN2149" s="0" t="str">
        <f aca="false">IF(ISNUMBER($AC2149),IF($AC2149&gt;=0.001,100,IF($AC2149&gt;=-0.003,50,0)),"")</f>
        <v/>
      </c>
      <c r="AO2149" s="0" t="str">
        <f aca="false">IF(ISNUMBER($AD2149),IF($AD2149&gt;=0.04,100,IF($AD2149&gt;=0,50,0)),"")</f>
        <v/>
      </c>
      <c r="AP2149" s="0" t="str">
        <f aca="false">IF(ISNUMBER($AE2149),IF($AE2149&gt;=25,100,IF($AE2149&gt;=-75,50,0)),"")</f>
        <v/>
      </c>
      <c r="AQ2149" s="0" t="str">
        <f aca="false">IF(ISNUMBER($AF2149),IF($AF2149&gt;0,100,IF($AF2149&gt;=-50,50,0)),"")</f>
        <v/>
      </c>
      <c r="AR2149" s="0" t="str">
        <f aca="false">IF(ISNUMBER($AG2149),IF($AG2149=1,100,IF($AG2149=0,50,0)),"")</f>
        <v/>
      </c>
      <c r="AS2149" s="0" t="str">
        <f aca="false">IF(ISNUMBER($AH2149),IF($AH2149&lt;0,100,IF($AH2149&lt;=20,50,0)),"")</f>
        <v/>
      </c>
      <c r="AT2149" s="0" t="str">
        <f aca="false">IF(ISNUMBER($AI2149),IF($AI2149&lt;0.95,100,IF($AI2149&lt;=1,50,0)),"")</f>
        <v/>
      </c>
      <c r="AU2149" s="0" t="str">
        <f aca="false">IF(ISNUMBER($AJ2149),IF($AJ2149&lt;30,0,IF($AJ2149&lt;40,50,IF($AJ2149&lt;=90,100,50))),"")</f>
        <v/>
      </c>
      <c r="AV2149" s="0" t="str">
        <f aca="false">IF(ISNUMBER($AK2149),IF($AK2149&gt;-0.2,100,IF($AK2149&gt;=-0.4,50,0)),"")</f>
        <v/>
      </c>
      <c r="AW2149" s="59" t="n">
        <f aca="false">01_指標庫!$H$4*ISNUMBER($F2149)+01_指標庫!$H$5*ISNUMBER($AA2149)+01_指標庫!$H$6*ISNUMBER($G2149)+01_指標庫!$H$7*ISNUMBER($H2149)+01_指標庫!$H$8*ISNUMBER($AF2149)+01_指標庫!$H$9*ISNUMBER($AG2149)+01_指標庫!$H$10*ISNUMBER($AB2149)+01_指標庫!$H$11*ISNUMBER($AC2149)+01_指標庫!$H$12*ISNUMBER($AD2149)+01_指標庫!$H$13*ISNUMBER($AE2149)+01_指標庫!$H$14*ISNUMBER($I2149)+01_指標庫!$H$15*ISNUMBER($AH2149)+01_指標庫!$H$16*ISNUMBER($K2149)+01_指標庫!$H$17*ISNUMBER($AI2149)+01_指標庫!$H$18*ISNUMBER($AJ2149)+01_指標庫!$H$19*ISNUMBER($AK2149)+01_指標庫!$H$20*ISNUMBER($BB2149)+01_指標庫!$H$21*ISNUMBER($BC2149)</f>
        <v>51</v>
      </c>
      <c r="AX2149" s="59" t="n">
        <f aca="false">IF(AW2149=0,50,ROUND((01_指標庫!$H$4*IF(ISNUMBER($F2149),L2149,0)+01_指標庫!$H$5*IF(ISNUMBER($AA2149),AL2149,0)+01_指標庫!$H$6*IF(ISNUMBER($G2149),M2149,0)+01_指標庫!$H$7*IF(ISNUMBER($H2149),N2149,0)+01_指標庫!$H$8*IF(ISNUMBER($AF2149),AQ2149,0)+01_指標庫!$H$9*IF(ISNUMBER($AG2149),AR2149,0)+01_指標庫!$H$10*IF(ISNUMBER($AB2149),AM2149,0)+01_指標庫!$H$11*IF(ISNUMBER($AC2149),AN2149,0)+01_指標庫!$H$12*IF(ISNUMBER($AD2149),AO2149,0)+01_指標庫!$H$13*IF(ISNUMBER($AE2149),AP2149,0)+01_指標庫!$H$14*IF(ISNUMBER($I2149),O2149,0)+01_指標庫!$H$15*IF(ISNUMBER($AH2149),AS2149,0)+01_指標庫!$H$16*IF(ISNUMBER($K2149),P2149,0)+01_指標庫!$H$17*IF(ISNUMBER($AI2149),AT2149,0)+01_指標庫!$H$18*IF(ISNUMBER($AJ2149),AU2149,0)+01_指標庫!$H$19*IF(ISNUMBER($AK2149),AV2149,0)+01_指標庫!$H$20*IF(ISNUMBER($BB2149),BB2149,0)+01_指標庫!$H$21*IF(ISNUMBER($BC2149),BC2149,0))/AW2149,1))</f>
        <v>88.2</v>
      </c>
      <c r="AY2149" s="60"/>
      <c r="AZ2149" s="60"/>
      <c r="BA2149" s="58" t="n">
        <f aca="false">AVERAGE($E2145:$E2149)/AVERAGE($E2140:$E2149)-1</f>
        <v>-0.00709453805714677</v>
      </c>
      <c r="BB2149" s="59" t="n">
        <f aca="false">IF(ISNUMBER($BA2149),IF(OR($S2149&lt;=-0.03,$BA2149&lt;-0.003),0,IF(OR($S2149&lt;=-0.02,$BA2149&lt;0.01),50,100)),"")</f>
        <v>0</v>
      </c>
      <c r="BC2149" s="0" t="str">
        <f aca="false">IF(OR(COUNT($AZ2149)=0,COUNT($AZ2148)=0),"",IF(OR($AY2149/$AZ2148-1&lt;=-0.03,$AZ2149/$AZ2148-1&lt;=-0.045,IF(COUNT($AZ2140:$AZ2149)=10,AVERAGE($AZ2145:$AZ2149)/AVERAGE($AZ2140:$AZ2149)-1&lt;-0.01,FALSE())),0,IF(OR($AZ2149/$AZ2148-1&lt;=-0.02,IF(COUNT($AZ2140:$AZ2149)=10,AVERAGE($AZ2145:$AZ2149)/AVERAGE($AZ2140:$AZ2149)-1&lt;0.005,FALSE())),50,100)))</f>
        <v/>
      </c>
    </row>
    <row r="2150" customFormat="false" ht="15" hidden="false" customHeight="true" outlineLevel="0" collapsed="false">
      <c r="A2150" s="47" t="n">
        <v>2146</v>
      </c>
      <c r="B2150" s="48" t="n">
        <v>45674</v>
      </c>
      <c r="C2150" s="47" t="n">
        <v>2025</v>
      </c>
      <c r="D2150" s="49" t="s">
        <v>234</v>
      </c>
      <c r="E2150" s="50" t="n">
        <v>21441.16</v>
      </c>
      <c r="F2150" s="51" t="n">
        <v>0.090091</v>
      </c>
      <c r="G2150" s="51" t="n">
        <v>-0.029665</v>
      </c>
      <c r="H2150" s="52" t="n">
        <v>0.6327</v>
      </c>
      <c r="I2150" s="53" t="n">
        <v>264</v>
      </c>
      <c r="J2150" s="47" t="s">
        <v>235</v>
      </c>
      <c r="K2150" s="54" t="n">
        <v>15.97</v>
      </c>
      <c r="L2150" s="55" t="n">
        <f aca="false">IF(COUNT(F2150)=0,50,IF(F2150&gt;=0,100,IF(F2150&gt;=-0.02,50,0)))</f>
        <v>100</v>
      </c>
      <c r="M2150" s="55" t="n">
        <f aca="false">IF(COUNT(G2150)=0,50,IF(G2150&gt;-0.06,100,IF(G2150&gt;-0.15,50,0)))</f>
        <v>100</v>
      </c>
      <c r="N2150" s="55" t="n">
        <f aca="false">IF(COUNT(H2150)=0,50,IF(H2150&gt;=0.6,100,IF(H2150&gt;=0.4,50,0)))</f>
        <v>100</v>
      </c>
      <c r="O2150" s="55" t="n">
        <f aca="false">IF(COUNT(I2150)=0,50,IF(J2150="proxy_vix",50,IF(I2150&lt;350,100,IF(I2150&lt;=450,50,0))))</f>
        <v>100</v>
      </c>
      <c r="P2150" s="55" t="n">
        <f aca="false">IF(COUNT(K2150)=0,50,IF(K2150&lt;20,100,IF(K2150&lt;=25,50,0)))</f>
        <v>100</v>
      </c>
      <c r="Q2150" s="54"/>
      <c r="R2150" s="47"/>
      <c r="S2150" s="51" t="n">
        <f aca="false">$E2150/$E2149-1</f>
        <v>0.0165902921827772</v>
      </c>
      <c r="T2150" s="56" t="n">
        <f aca="false">$K2150/$K2149-1</f>
        <v>-0.0379518072289157</v>
      </c>
      <c r="V2150" s="57"/>
      <c r="W2150" s="57"/>
      <c r="Y2150" s="1" t="str">
        <f aca="false">IF(AX2150&gt;=70,"EASY",IF(AX2150&gt;40,"UNCERTAIN","HARD"))</f>
        <v>EASY</v>
      </c>
      <c r="AA2150" s="58" t="n">
        <f aca="false">IF($A2150&lt;200,"",AVERAGE($E2101:$E2150)/AVERAGE($E1951:$E2150)-1)</f>
        <v>0.076079733111238</v>
      </c>
      <c r="AB2150" s="59" t="n">
        <f aca="false">LOOKUP($B2150,07_L1政策步階!$A$4:$A$14,07_L1政策步階!$C$4:$C$14)</f>
        <v>1</v>
      </c>
      <c r="AC2150" s="57"/>
      <c r="AD2150" s="57"/>
      <c r="AE2150" s="57"/>
      <c r="AF2150" s="57"/>
      <c r="AG2150" s="57"/>
      <c r="AH2150" s="57"/>
      <c r="AI2150" s="57"/>
      <c r="AJ2150" s="57"/>
      <c r="AK2150" s="57"/>
      <c r="AL2150" s="59" t="n">
        <f aca="false">IF(ISNUMBER($AA2150),IF($AA2150&gt;=0.005,100,IF($AA2150&gt;=-0.015,50,0)),"")</f>
        <v>100</v>
      </c>
      <c r="AM2150" s="59" t="n">
        <f aca="false">IF(ISNUMBER($AB2150),IF($AB2150=1,100,IF($AB2150=0,50,0)),"")</f>
        <v>100</v>
      </c>
      <c r="AN2150" s="0" t="str">
        <f aca="false">IF(ISNUMBER($AC2150),IF($AC2150&gt;=0.001,100,IF($AC2150&gt;=-0.003,50,0)),"")</f>
        <v/>
      </c>
      <c r="AO2150" s="0" t="str">
        <f aca="false">IF(ISNUMBER($AD2150),IF($AD2150&gt;=0.04,100,IF($AD2150&gt;=0,50,0)),"")</f>
        <v/>
      </c>
      <c r="AP2150" s="0" t="str">
        <f aca="false">IF(ISNUMBER($AE2150),IF($AE2150&gt;=25,100,IF($AE2150&gt;=-75,50,0)),"")</f>
        <v/>
      </c>
      <c r="AQ2150" s="0" t="str">
        <f aca="false">IF(ISNUMBER($AF2150),IF($AF2150&gt;0,100,IF($AF2150&gt;=-50,50,0)),"")</f>
        <v/>
      </c>
      <c r="AR2150" s="0" t="str">
        <f aca="false">IF(ISNUMBER($AG2150),IF($AG2150=1,100,IF($AG2150=0,50,0)),"")</f>
        <v/>
      </c>
      <c r="AS2150" s="0" t="str">
        <f aca="false">IF(ISNUMBER($AH2150),IF($AH2150&lt;0,100,IF($AH2150&lt;=20,50,0)),"")</f>
        <v/>
      </c>
      <c r="AT2150" s="0" t="str">
        <f aca="false">IF(ISNUMBER($AI2150),IF($AI2150&lt;0.95,100,IF($AI2150&lt;=1,50,0)),"")</f>
        <v/>
      </c>
      <c r="AU2150" s="0" t="str">
        <f aca="false">IF(ISNUMBER($AJ2150),IF($AJ2150&lt;30,0,IF($AJ2150&lt;40,50,IF($AJ2150&lt;=90,100,50))),"")</f>
        <v/>
      </c>
      <c r="AV2150" s="0" t="str">
        <f aca="false">IF(ISNUMBER($AK2150),IF($AK2150&gt;-0.2,100,IF($AK2150&gt;=-0.4,50,0)),"")</f>
        <v/>
      </c>
      <c r="AW2150" s="59" t="n">
        <f aca="false">01_指標庫!$H$4*ISNUMBER($F2150)+01_指標庫!$H$5*ISNUMBER($AA2150)+01_指標庫!$H$6*ISNUMBER($G2150)+01_指標庫!$H$7*ISNUMBER($H2150)+01_指標庫!$H$8*ISNUMBER($AF2150)+01_指標庫!$H$9*ISNUMBER($AG2150)+01_指標庫!$H$10*ISNUMBER($AB2150)+01_指標庫!$H$11*ISNUMBER($AC2150)+01_指標庫!$H$12*ISNUMBER($AD2150)+01_指標庫!$H$13*ISNUMBER($AE2150)+01_指標庫!$H$14*ISNUMBER($I2150)+01_指標庫!$H$15*ISNUMBER($AH2150)+01_指標庫!$H$16*ISNUMBER($K2150)+01_指標庫!$H$17*ISNUMBER($AI2150)+01_指標庫!$H$18*ISNUMBER($AJ2150)+01_指標庫!$H$19*ISNUMBER($AK2150)+01_指標庫!$H$20*ISNUMBER($BB2150)+01_指標庫!$H$21*ISNUMBER($BC2150)</f>
        <v>51</v>
      </c>
      <c r="AX2150" s="59" t="n">
        <f aca="false">IF(AW2150=0,50,ROUND((01_指標庫!$H$4*IF(ISNUMBER($F2150),L2150,0)+01_指標庫!$H$5*IF(ISNUMBER($AA2150),AL2150,0)+01_指標庫!$H$6*IF(ISNUMBER($G2150),M2150,0)+01_指標庫!$H$7*IF(ISNUMBER($H2150),N2150,0)+01_指標庫!$H$8*IF(ISNUMBER($AF2150),AQ2150,0)+01_指標庫!$H$9*IF(ISNUMBER($AG2150),AR2150,0)+01_指標庫!$H$10*IF(ISNUMBER($AB2150),AM2150,0)+01_指標庫!$H$11*IF(ISNUMBER($AC2150),AN2150,0)+01_指標庫!$H$12*IF(ISNUMBER($AD2150),AO2150,0)+01_指標庫!$H$13*IF(ISNUMBER($AE2150),AP2150,0)+01_指標庫!$H$14*IF(ISNUMBER($I2150),O2150,0)+01_指標庫!$H$15*IF(ISNUMBER($AH2150),AS2150,0)+01_指標庫!$H$16*IF(ISNUMBER($K2150),P2150,0)+01_指標庫!$H$17*IF(ISNUMBER($AI2150),AT2150,0)+01_指標庫!$H$18*IF(ISNUMBER($AJ2150),AU2150,0)+01_指標庫!$H$19*IF(ISNUMBER($AK2150),AV2150,0)+01_指標庫!$H$20*IF(ISNUMBER($BB2150),BB2150,0)+01_指標庫!$H$21*IF(ISNUMBER($BC2150),BC2150,0))/AW2150,1))</f>
        <v>88.2</v>
      </c>
      <c r="AY2150" s="60"/>
      <c r="AZ2150" s="60"/>
      <c r="BA2150" s="58" t="n">
        <f aca="false">AVERAGE($E2146:$E2150)/AVERAGE($E2141:$E2150)-1</f>
        <v>-0.00366537994104443</v>
      </c>
      <c r="BB2150" s="59" t="n">
        <f aca="false">IF(ISNUMBER($BA2150),IF(OR($S2150&lt;=-0.03,$BA2150&lt;-0.003),0,IF(OR($S2150&lt;=-0.02,$BA2150&lt;0.01),50,100)),"")</f>
        <v>0</v>
      </c>
      <c r="BC2150" s="0" t="str">
        <f aca="false">IF(OR(COUNT($AZ2150)=0,COUNT($AZ2149)=0),"",IF(OR($AY2150/$AZ2149-1&lt;=-0.03,$AZ2150/$AZ2149-1&lt;=-0.045,IF(COUNT($AZ2141:$AZ2150)=10,AVERAGE($AZ2146:$AZ2150)/AVERAGE($AZ2141:$AZ2150)-1&lt;-0.01,FALSE())),0,IF(OR($AZ2150/$AZ2149-1&lt;=-0.02,IF(COUNT($AZ2141:$AZ2150)=10,AVERAGE($AZ2146:$AZ2150)/AVERAGE($AZ2141:$AZ2150)-1&lt;0.005,FALSE())),50,100)))</f>
        <v/>
      </c>
    </row>
    <row r="2151" customFormat="false" ht="15" hidden="false" customHeight="true" outlineLevel="0" collapsed="false">
      <c r="A2151" s="47" t="n">
        <v>2147</v>
      </c>
      <c r="B2151" s="48" t="n">
        <v>45678</v>
      </c>
      <c r="C2151" s="47" t="n">
        <v>2025</v>
      </c>
      <c r="D2151" s="49" t="s">
        <v>237</v>
      </c>
      <c r="E2151" s="50" t="n">
        <v>21566.51</v>
      </c>
      <c r="F2151" s="51" t="n">
        <v>0.095516</v>
      </c>
      <c r="G2151" s="51" t="n">
        <v>-0.023992</v>
      </c>
      <c r="H2151" s="52" t="n">
        <v>0.6531</v>
      </c>
      <c r="I2151" s="53" t="n">
        <v>261</v>
      </c>
      <c r="J2151" s="47" t="s">
        <v>235</v>
      </c>
      <c r="K2151" s="54" t="n">
        <v>15.06</v>
      </c>
      <c r="L2151" s="55" t="n">
        <f aca="false">IF(COUNT(F2151)=0,50,IF(F2151&gt;=0,100,IF(F2151&gt;=-0.02,50,0)))</f>
        <v>100</v>
      </c>
      <c r="M2151" s="55" t="n">
        <f aca="false">IF(COUNT(G2151)=0,50,IF(G2151&gt;-0.06,100,IF(G2151&gt;-0.15,50,0)))</f>
        <v>100</v>
      </c>
      <c r="N2151" s="55" t="n">
        <f aca="false">IF(COUNT(H2151)=0,50,IF(H2151&gt;=0.6,100,IF(H2151&gt;=0.4,50,0)))</f>
        <v>100</v>
      </c>
      <c r="O2151" s="55" t="n">
        <f aca="false">IF(COUNT(I2151)=0,50,IF(J2151="proxy_vix",50,IF(I2151&lt;350,100,IF(I2151&lt;=450,50,0))))</f>
        <v>100</v>
      </c>
      <c r="P2151" s="55" t="n">
        <f aca="false">IF(COUNT(K2151)=0,50,IF(K2151&lt;20,100,IF(K2151&lt;=25,50,0)))</f>
        <v>100</v>
      </c>
      <c r="Q2151" s="54"/>
      <c r="R2151" s="47"/>
      <c r="S2151" s="51" t="n">
        <f aca="false">$E2151/$E2150-1</f>
        <v>0.00584623220012337</v>
      </c>
      <c r="T2151" s="56" t="n">
        <f aca="false">$K2151/$K2150-1</f>
        <v>-0.0569818409517846</v>
      </c>
      <c r="V2151" s="57"/>
      <c r="W2151" s="57"/>
      <c r="Y2151" s="1" t="str">
        <f aca="false">IF(AX2151&gt;=70,"EASY",IF(AX2151&gt;40,"UNCERTAIN","HARD"))</f>
        <v>EASY</v>
      </c>
      <c r="AA2151" s="58" t="n">
        <f aca="false">IF($A2151&lt;200,"",AVERAGE($E2102:$E2151)/AVERAGE($E1952:$E2151)-1)</f>
        <v>0.0765091533802667</v>
      </c>
      <c r="AB2151" s="59" t="n">
        <f aca="false">LOOKUP($B2151,07_L1政策步階!$A$4:$A$14,07_L1政策步階!$C$4:$C$14)</f>
        <v>1</v>
      </c>
      <c r="AC2151" s="57"/>
      <c r="AD2151" s="57"/>
      <c r="AE2151" s="57"/>
      <c r="AF2151" s="57"/>
      <c r="AG2151" s="57"/>
      <c r="AH2151" s="57"/>
      <c r="AI2151" s="57"/>
      <c r="AJ2151" s="57"/>
      <c r="AK2151" s="57"/>
      <c r="AL2151" s="59" t="n">
        <f aca="false">IF(ISNUMBER($AA2151),IF($AA2151&gt;=0.005,100,IF($AA2151&gt;=-0.015,50,0)),"")</f>
        <v>100</v>
      </c>
      <c r="AM2151" s="59" t="n">
        <f aca="false">IF(ISNUMBER($AB2151),IF($AB2151=1,100,IF($AB2151=0,50,0)),"")</f>
        <v>100</v>
      </c>
      <c r="AN2151" s="0" t="str">
        <f aca="false">IF(ISNUMBER($AC2151),IF($AC2151&gt;=0.001,100,IF($AC2151&gt;=-0.003,50,0)),"")</f>
        <v/>
      </c>
      <c r="AO2151" s="0" t="str">
        <f aca="false">IF(ISNUMBER($AD2151),IF($AD2151&gt;=0.04,100,IF($AD2151&gt;=0,50,0)),"")</f>
        <v/>
      </c>
      <c r="AP2151" s="0" t="str">
        <f aca="false">IF(ISNUMBER($AE2151),IF($AE2151&gt;=25,100,IF($AE2151&gt;=-75,50,0)),"")</f>
        <v/>
      </c>
      <c r="AQ2151" s="0" t="str">
        <f aca="false">IF(ISNUMBER($AF2151),IF($AF2151&gt;0,100,IF($AF2151&gt;=-50,50,0)),"")</f>
        <v/>
      </c>
      <c r="AR2151" s="0" t="str">
        <f aca="false">IF(ISNUMBER($AG2151),IF($AG2151=1,100,IF($AG2151=0,50,0)),"")</f>
        <v/>
      </c>
      <c r="AS2151" s="0" t="str">
        <f aca="false">IF(ISNUMBER($AH2151),IF($AH2151&lt;0,100,IF($AH2151&lt;=20,50,0)),"")</f>
        <v/>
      </c>
      <c r="AT2151" s="0" t="str">
        <f aca="false">IF(ISNUMBER($AI2151),IF($AI2151&lt;0.95,100,IF($AI2151&lt;=1,50,0)),"")</f>
        <v/>
      </c>
      <c r="AU2151" s="0" t="str">
        <f aca="false">IF(ISNUMBER($AJ2151),IF($AJ2151&lt;30,0,IF($AJ2151&lt;40,50,IF($AJ2151&lt;=90,100,50))),"")</f>
        <v/>
      </c>
      <c r="AV2151" s="0" t="str">
        <f aca="false">IF(ISNUMBER($AK2151),IF($AK2151&gt;-0.2,100,IF($AK2151&gt;=-0.4,50,0)),"")</f>
        <v/>
      </c>
      <c r="AW2151" s="59" t="n">
        <f aca="false">01_指標庫!$H$4*ISNUMBER($F2151)+01_指標庫!$H$5*ISNUMBER($AA2151)+01_指標庫!$H$6*ISNUMBER($G2151)+01_指標庫!$H$7*ISNUMBER($H2151)+01_指標庫!$H$8*ISNUMBER($AF2151)+01_指標庫!$H$9*ISNUMBER($AG2151)+01_指標庫!$H$10*ISNUMBER($AB2151)+01_指標庫!$H$11*ISNUMBER($AC2151)+01_指標庫!$H$12*ISNUMBER($AD2151)+01_指標庫!$H$13*ISNUMBER($AE2151)+01_指標庫!$H$14*ISNUMBER($I2151)+01_指標庫!$H$15*ISNUMBER($AH2151)+01_指標庫!$H$16*ISNUMBER($K2151)+01_指標庫!$H$17*ISNUMBER($AI2151)+01_指標庫!$H$18*ISNUMBER($AJ2151)+01_指標庫!$H$19*ISNUMBER($AK2151)+01_指標庫!$H$20*ISNUMBER($BB2151)+01_指標庫!$H$21*ISNUMBER($BC2151)</f>
        <v>51</v>
      </c>
      <c r="AX2151" s="59" t="n">
        <f aca="false">IF(AW2151=0,50,ROUND((01_指標庫!$H$4*IF(ISNUMBER($F2151),L2151,0)+01_指標庫!$H$5*IF(ISNUMBER($AA2151),AL2151,0)+01_指標庫!$H$6*IF(ISNUMBER($G2151),M2151,0)+01_指標庫!$H$7*IF(ISNUMBER($H2151),N2151,0)+01_指標庫!$H$8*IF(ISNUMBER($AF2151),AQ2151,0)+01_指標庫!$H$9*IF(ISNUMBER($AG2151),AR2151,0)+01_指標庫!$H$10*IF(ISNUMBER($AB2151),AM2151,0)+01_指標庫!$H$11*IF(ISNUMBER($AC2151),AN2151,0)+01_指標庫!$H$12*IF(ISNUMBER($AD2151),AO2151,0)+01_指標庫!$H$13*IF(ISNUMBER($AE2151),AP2151,0)+01_指標庫!$H$14*IF(ISNUMBER($I2151),O2151,0)+01_指標庫!$H$15*IF(ISNUMBER($AH2151),AS2151,0)+01_指標庫!$H$16*IF(ISNUMBER($K2151),P2151,0)+01_指標庫!$H$17*IF(ISNUMBER($AI2151),AT2151,0)+01_指標庫!$H$18*IF(ISNUMBER($AJ2151),AU2151,0)+01_指標庫!$H$19*IF(ISNUMBER($AK2151),AV2151,0)+01_指標庫!$H$20*IF(ISNUMBER($BB2151),BB2151,0)+01_指標庫!$H$21*IF(ISNUMBER($BC2151),BC2151,0))/AW2151,1))</f>
        <v>94.1</v>
      </c>
      <c r="AY2151" s="60"/>
      <c r="AZ2151" s="60"/>
      <c r="BA2151" s="58" t="n">
        <f aca="false">AVERAGE($E2147:$E2151)/AVERAGE($E2142:$E2151)-1</f>
        <v>0.00259105096347811</v>
      </c>
      <c r="BB2151" s="59" t="n">
        <f aca="false">IF(ISNUMBER($BA2151),IF(OR($S2151&lt;=-0.03,$BA2151&lt;-0.003),0,IF(OR($S2151&lt;=-0.02,$BA2151&lt;0.01),50,100)),"")</f>
        <v>50</v>
      </c>
      <c r="BC2151" s="0" t="str">
        <f aca="false">IF(OR(COUNT($AZ2151)=0,COUNT($AZ2150)=0),"",IF(OR($AY2151/$AZ2150-1&lt;=-0.03,$AZ2151/$AZ2150-1&lt;=-0.045,IF(COUNT($AZ2142:$AZ2151)=10,AVERAGE($AZ2147:$AZ2151)/AVERAGE($AZ2142:$AZ2151)-1&lt;-0.01,FALSE())),0,IF(OR($AZ2151/$AZ2150-1&lt;=-0.02,IF(COUNT($AZ2142:$AZ2151)=10,AVERAGE($AZ2147:$AZ2151)/AVERAGE($AZ2142:$AZ2151)-1&lt;0.005,FALSE())),50,100)))</f>
        <v/>
      </c>
    </row>
    <row r="2152" customFormat="false" ht="15" hidden="false" customHeight="true" outlineLevel="0" collapsed="false">
      <c r="A2152" s="47" t="n">
        <v>2148</v>
      </c>
      <c r="B2152" s="48" t="n">
        <v>45679</v>
      </c>
      <c r="C2152" s="47" t="n">
        <v>2025</v>
      </c>
      <c r="D2152" s="49" t="s">
        <v>238</v>
      </c>
      <c r="E2152" s="50" t="n">
        <v>21853</v>
      </c>
      <c r="F2152" s="51" t="n">
        <v>0.108949</v>
      </c>
      <c r="G2152" s="51" t="n">
        <v>-0.011027</v>
      </c>
      <c r="H2152" s="52" t="n">
        <v>0.6735</v>
      </c>
      <c r="I2152" s="53" t="n">
        <v>259</v>
      </c>
      <c r="J2152" s="47" t="s">
        <v>235</v>
      </c>
      <c r="K2152" s="54" t="n">
        <v>15.1</v>
      </c>
      <c r="L2152" s="55" t="n">
        <f aca="false">IF(COUNT(F2152)=0,50,IF(F2152&gt;=0,100,IF(F2152&gt;=-0.02,50,0)))</f>
        <v>100</v>
      </c>
      <c r="M2152" s="55" t="n">
        <f aca="false">IF(COUNT(G2152)=0,50,IF(G2152&gt;-0.06,100,IF(G2152&gt;-0.15,50,0)))</f>
        <v>100</v>
      </c>
      <c r="N2152" s="55" t="n">
        <f aca="false">IF(COUNT(H2152)=0,50,IF(H2152&gt;=0.6,100,IF(H2152&gt;=0.4,50,0)))</f>
        <v>100</v>
      </c>
      <c r="O2152" s="55" t="n">
        <f aca="false">IF(COUNT(I2152)=0,50,IF(J2152="proxy_vix",50,IF(I2152&lt;350,100,IF(I2152&lt;=450,50,0))))</f>
        <v>100</v>
      </c>
      <c r="P2152" s="55" t="n">
        <f aca="false">IF(COUNT(K2152)=0,50,IF(K2152&lt;20,100,IF(K2152&lt;=25,50,0)))</f>
        <v>100</v>
      </c>
      <c r="Q2152" s="54"/>
      <c r="R2152" s="47"/>
      <c r="S2152" s="51" t="n">
        <f aca="false">$E2152/$E2151-1</f>
        <v>0.0132840223105177</v>
      </c>
      <c r="T2152" s="56" t="n">
        <f aca="false">$K2152/$K2151-1</f>
        <v>0.00265604249667994</v>
      </c>
      <c r="V2152" s="57"/>
      <c r="W2152" s="57"/>
      <c r="Y2152" s="1" t="str">
        <f aca="false">IF(AX2152&gt;=70,"EASY",IF(AX2152&gt;40,"UNCERTAIN","HARD"))</f>
        <v>EASY</v>
      </c>
      <c r="AA2152" s="58" t="n">
        <f aca="false">IF($A2152&lt;200,"",AVERAGE($E2103:$E2152)/AVERAGE($E1953:$E2152)-1)</f>
        <v>0.0765112836388024</v>
      </c>
      <c r="AB2152" s="59" t="n">
        <f aca="false">LOOKUP($B2152,07_L1政策步階!$A$4:$A$14,07_L1政策步階!$C$4:$C$14)</f>
        <v>1</v>
      </c>
      <c r="AC2152" s="57"/>
      <c r="AD2152" s="57"/>
      <c r="AE2152" s="57"/>
      <c r="AF2152" s="57"/>
      <c r="AG2152" s="57"/>
      <c r="AH2152" s="57"/>
      <c r="AI2152" s="57"/>
      <c r="AJ2152" s="57"/>
      <c r="AK2152" s="57"/>
      <c r="AL2152" s="59" t="n">
        <f aca="false">IF(ISNUMBER($AA2152),IF($AA2152&gt;=0.005,100,IF($AA2152&gt;=-0.015,50,0)),"")</f>
        <v>100</v>
      </c>
      <c r="AM2152" s="59" t="n">
        <f aca="false">IF(ISNUMBER($AB2152),IF($AB2152=1,100,IF($AB2152=0,50,0)),"")</f>
        <v>100</v>
      </c>
      <c r="AN2152" s="0" t="str">
        <f aca="false">IF(ISNUMBER($AC2152),IF($AC2152&gt;=0.001,100,IF($AC2152&gt;=-0.003,50,0)),"")</f>
        <v/>
      </c>
      <c r="AO2152" s="0" t="str">
        <f aca="false">IF(ISNUMBER($AD2152),IF($AD2152&gt;=0.04,100,IF($AD2152&gt;=0,50,0)),"")</f>
        <v/>
      </c>
      <c r="AP2152" s="0" t="str">
        <f aca="false">IF(ISNUMBER($AE2152),IF($AE2152&gt;=25,100,IF($AE2152&gt;=-75,50,0)),"")</f>
        <v/>
      </c>
      <c r="AQ2152" s="0" t="str">
        <f aca="false">IF(ISNUMBER($AF2152),IF($AF2152&gt;0,100,IF($AF2152&gt;=-50,50,0)),"")</f>
        <v/>
      </c>
      <c r="AR2152" s="0" t="str">
        <f aca="false">IF(ISNUMBER($AG2152),IF($AG2152=1,100,IF($AG2152=0,50,0)),"")</f>
        <v/>
      </c>
      <c r="AS2152" s="0" t="str">
        <f aca="false">IF(ISNUMBER($AH2152),IF($AH2152&lt;0,100,IF($AH2152&lt;=20,50,0)),"")</f>
        <v/>
      </c>
      <c r="AT2152" s="0" t="str">
        <f aca="false">IF(ISNUMBER($AI2152),IF($AI2152&lt;0.95,100,IF($AI2152&lt;=1,50,0)),"")</f>
        <v/>
      </c>
      <c r="AU2152" s="0" t="str">
        <f aca="false">IF(ISNUMBER($AJ2152),IF($AJ2152&lt;30,0,IF($AJ2152&lt;40,50,IF($AJ2152&lt;=90,100,50))),"")</f>
        <v/>
      </c>
      <c r="AV2152" s="0" t="str">
        <f aca="false">IF(ISNUMBER($AK2152),IF($AK2152&gt;-0.2,100,IF($AK2152&gt;=-0.4,50,0)),"")</f>
        <v/>
      </c>
      <c r="AW2152" s="59" t="n">
        <f aca="false">01_指標庫!$H$4*ISNUMBER($F2152)+01_指標庫!$H$5*ISNUMBER($AA2152)+01_指標庫!$H$6*ISNUMBER($G2152)+01_指標庫!$H$7*ISNUMBER($H2152)+01_指標庫!$H$8*ISNUMBER($AF2152)+01_指標庫!$H$9*ISNUMBER($AG2152)+01_指標庫!$H$10*ISNUMBER($AB2152)+01_指標庫!$H$11*ISNUMBER($AC2152)+01_指標庫!$H$12*ISNUMBER($AD2152)+01_指標庫!$H$13*ISNUMBER($AE2152)+01_指標庫!$H$14*ISNUMBER($I2152)+01_指標庫!$H$15*ISNUMBER($AH2152)+01_指標庫!$H$16*ISNUMBER($K2152)+01_指標庫!$H$17*ISNUMBER($AI2152)+01_指標庫!$H$18*ISNUMBER($AJ2152)+01_指標庫!$H$19*ISNUMBER($AK2152)+01_指標庫!$H$20*ISNUMBER($BB2152)+01_指標庫!$H$21*ISNUMBER($BC2152)</f>
        <v>51</v>
      </c>
      <c r="AX2152" s="59" t="n">
        <f aca="false">IF(AW2152=0,50,ROUND((01_指標庫!$H$4*IF(ISNUMBER($F2152),L2152,0)+01_指標庫!$H$5*IF(ISNUMBER($AA2152),AL2152,0)+01_指標庫!$H$6*IF(ISNUMBER($G2152),M2152,0)+01_指標庫!$H$7*IF(ISNUMBER($H2152),N2152,0)+01_指標庫!$H$8*IF(ISNUMBER($AF2152),AQ2152,0)+01_指標庫!$H$9*IF(ISNUMBER($AG2152),AR2152,0)+01_指標庫!$H$10*IF(ISNUMBER($AB2152),AM2152,0)+01_指標庫!$H$11*IF(ISNUMBER($AC2152),AN2152,0)+01_指標庫!$H$12*IF(ISNUMBER($AD2152),AO2152,0)+01_指標庫!$H$13*IF(ISNUMBER($AE2152),AP2152,0)+01_指標庫!$H$14*IF(ISNUMBER($I2152),O2152,0)+01_指標庫!$H$15*IF(ISNUMBER($AH2152),AS2152,0)+01_指標庫!$H$16*IF(ISNUMBER($K2152),P2152,0)+01_指標庫!$H$17*IF(ISNUMBER($AI2152),AT2152,0)+01_指標庫!$H$18*IF(ISNUMBER($AJ2152),AU2152,0)+01_指標庫!$H$19*IF(ISNUMBER($AK2152),AV2152,0)+01_指標庫!$H$20*IF(ISNUMBER($BB2152),BB2152,0)+01_指標庫!$H$21*IF(ISNUMBER($BC2152),BC2152,0))/AW2152,1))</f>
        <v>100</v>
      </c>
      <c r="AY2152" s="60"/>
      <c r="AZ2152" s="60"/>
      <c r="BA2152" s="58" t="n">
        <f aca="false">AVERAGE($E2148:$E2152)/AVERAGE($E2143:$E2152)-1</f>
        <v>0.0115415926005842</v>
      </c>
      <c r="BB2152" s="59" t="n">
        <f aca="false">IF(ISNUMBER($BA2152),IF(OR($S2152&lt;=-0.03,$BA2152&lt;-0.003),0,IF(OR($S2152&lt;=-0.02,$BA2152&lt;0.01),50,100)),"")</f>
        <v>100</v>
      </c>
      <c r="BC2152" s="0" t="str">
        <f aca="false">IF(OR(COUNT($AZ2152)=0,COUNT($AZ2151)=0),"",IF(OR($AY2152/$AZ2151-1&lt;=-0.03,$AZ2152/$AZ2151-1&lt;=-0.045,IF(COUNT($AZ2143:$AZ2152)=10,AVERAGE($AZ2148:$AZ2152)/AVERAGE($AZ2143:$AZ2152)-1&lt;-0.01,FALSE())),0,IF(OR($AZ2152/$AZ2151-1&lt;=-0.02,IF(COUNT($AZ2143:$AZ2152)=10,AVERAGE($AZ2148:$AZ2152)/AVERAGE($AZ2143:$AZ2152)-1&lt;0.005,FALSE())),50,100)))</f>
        <v/>
      </c>
    </row>
    <row r="2153" customFormat="false" ht="15" hidden="false" customHeight="true" outlineLevel="0" collapsed="false">
      <c r="A2153" s="47" t="n">
        <v>2149</v>
      </c>
      <c r="B2153" s="48" t="n">
        <v>45680</v>
      </c>
      <c r="C2153" s="47" t="n">
        <v>2025</v>
      </c>
      <c r="D2153" s="49" t="s">
        <v>239</v>
      </c>
      <c r="E2153" s="50" t="n">
        <v>21900.93</v>
      </c>
      <c r="F2153" s="51" t="n">
        <v>0.110313</v>
      </c>
      <c r="G2153" s="51" t="n">
        <v>-0.008858</v>
      </c>
      <c r="H2153" s="52" t="n">
        <v>0.6939</v>
      </c>
      <c r="I2153" s="53" t="n">
        <v>261</v>
      </c>
      <c r="J2153" s="47" t="s">
        <v>235</v>
      </c>
      <c r="K2153" s="54" t="n">
        <v>15.02</v>
      </c>
      <c r="L2153" s="55" t="n">
        <f aca="false">IF(COUNT(F2153)=0,50,IF(F2153&gt;=0,100,IF(F2153&gt;=-0.02,50,0)))</f>
        <v>100</v>
      </c>
      <c r="M2153" s="55" t="n">
        <f aca="false">IF(COUNT(G2153)=0,50,IF(G2153&gt;-0.06,100,IF(G2153&gt;-0.15,50,0)))</f>
        <v>100</v>
      </c>
      <c r="N2153" s="55" t="n">
        <f aca="false">IF(COUNT(H2153)=0,50,IF(H2153&gt;=0.6,100,IF(H2153&gt;=0.4,50,0)))</f>
        <v>100</v>
      </c>
      <c r="O2153" s="55" t="n">
        <f aca="false">IF(COUNT(I2153)=0,50,IF(J2153="proxy_vix",50,IF(I2153&lt;350,100,IF(I2153&lt;=450,50,0))))</f>
        <v>100</v>
      </c>
      <c r="P2153" s="55" t="n">
        <f aca="false">IF(COUNT(K2153)=0,50,IF(K2153&lt;20,100,IF(K2153&lt;=25,50,0)))</f>
        <v>100</v>
      </c>
      <c r="Q2153" s="54"/>
      <c r="R2153" s="47"/>
      <c r="S2153" s="51" t="n">
        <f aca="false">$E2153/$E2152-1</f>
        <v>0.00219329153891912</v>
      </c>
      <c r="T2153" s="56" t="n">
        <f aca="false">$K2153/$K2152-1</f>
        <v>-0.0052980132450331</v>
      </c>
      <c r="V2153" s="57"/>
      <c r="W2153" s="57"/>
      <c r="Y2153" s="1" t="str">
        <f aca="false">IF(AX2153&gt;=70,"EASY",IF(AX2153&gt;40,"UNCERTAIN","HARD"))</f>
        <v>EASY</v>
      </c>
      <c r="AA2153" s="58" t="n">
        <f aca="false">IF($A2153&lt;200,"",AVERAGE($E2104:$E2153)/AVERAGE($E1954:$E2153)-1)</f>
        <v>0.0762868992045727</v>
      </c>
      <c r="AB2153" s="59" t="n">
        <f aca="false">LOOKUP($B2153,07_L1政策步階!$A$4:$A$14,07_L1政策步階!$C$4:$C$14)</f>
        <v>1</v>
      </c>
      <c r="AC2153" s="57"/>
      <c r="AD2153" s="57"/>
      <c r="AE2153" s="57"/>
      <c r="AF2153" s="57"/>
      <c r="AG2153" s="57"/>
      <c r="AH2153" s="57"/>
      <c r="AI2153" s="57"/>
      <c r="AJ2153" s="57"/>
      <c r="AK2153" s="57"/>
      <c r="AL2153" s="59" t="n">
        <f aca="false">IF(ISNUMBER($AA2153),IF($AA2153&gt;=0.005,100,IF($AA2153&gt;=-0.015,50,0)),"")</f>
        <v>100</v>
      </c>
      <c r="AM2153" s="59" t="n">
        <f aca="false">IF(ISNUMBER($AB2153),IF($AB2153=1,100,IF($AB2153=0,50,0)),"")</f>
        <v>100</v>
      </c>
      <c r="AN2153" s="0" t="str">
        <f aca="false">IF(ISNUMBER($AC2153),IF($AC2153&gt;=0.001,100,IF($AC2153&gt;=-0.003,50,0)),"")</f>
        <v/>
      </c>
      <c r="AO2153" s="0" t="str">
        <f aca="false">IF(ISNUMBER($AD2153),IF($AD2153&gt;=0.04,100,IF($AD2153&gt;=0,50,0)),"")</f>
        <v/>
      </c>
      <c r="AP2153" s="0" t="str">
        <f aca="false">IF(ISNUMBER($AE2153),IF($AE2153&gt;=25,100,IF($AE2153&gt;=-75,50,0)),"")</f>
        <v/>
      </c>
      <c r="AQ2153" s="0" t="str">
        <f aca="false">IF(ISNUMBER($AF2153),IF($AF2153&gt;0,100,IF($AF2153&gt;=-50,50,0)),"")</f>
        <v/>
      </c>
      <c r="AR2153" s="0" t="str">
        <f aca="false">IF(ISNUMBER($AG2153),IF($AG2153=1,100,IF($AG2153=0,50,0)),"")</f>
        <v/>
      </c>
      <c r="AS2153" s="0" t="str">
        <f aca="false">IF(ISNUMBER($AH2153),IF($AH2153&lt;0,100,IF($AH2153&lt;=20,50,0)),"")</f>
        <v/>
      </c>
      <c r="AT2153" s="0" t="str">
        <f aca="false">IF(ISNUMBER($AI2153),IF($AI2153&lt;0.95,100,IF($AI2153&lt;=1,50,0)),"")</f>
        <v/>
      </c>
      <c r="AU2153" s="0" t="str">
        <f aca="false">IF(ISNUMBER($AJ2153),IF($AJ2153&lt;30,0,IF($AJ2153&lt;40,50,IF($AJ2153&lt;=90,100,50))),"")</f>
        <v/>
      </c>
      <c r="AV2153" s="0" t="str">
        <f aca="false">IF(ISNUMBER($AK2153),IF($AK2153&gt;-0.2,100,IF($AK2153&gt;=-0.4,50,0)),"")</f>
        <v/>
      </c>
      <c r="AW2153" s="59" t="n">
        <f aca="false">01_指標庫!$H$4*ISNUMBER($F2153)+01_指標庫!$H$5*ISNUMBER($AA2153)+01_指標庫!$H$6*ISNUMBER($G2153)+01_指標庫!$H$7*ISNUMBER($H2153)+01_指標庫!$H$8*ISNUMBER($AF2153)+01_指標庫!$H$9*ISNUMBER($AG2153)+01_指標庫!$H$10*ISNUMBER($AB2153)+01_指標庫!$H$11*ISNUMBER($AC2153)+01_指標庫!$H$12*ISNUMBER($AD2153)+01_指標庫!$H$13*ISNUMBER($AE2153)+01_指標庫!$H$14*ISNUMBER($I2153)+01_指標庫!$H$15*ISNUMBER($AH2153)+01_指標庫!$H$16*ISNUMBER($K2153)+01_指標庫!$H$17*ISNUMBER($AI2153)+01_指標庫!$H$18*ISNUMBER($AJ2153)+01_指標庫!$H$19*ISNUMBER($AK2153)+01_指標庫!$H$20*ISNUMBER($BB2153)+01_指標庫!$H$21*ISNUMBER($BC2153)</f>
        <v>51</v>
      </c>
      <c r="AX2153" s="59" t="n">
        <f aca="false">IF(AW2153=0,50,ROUND((01_指標庫!$H$4*IF(ISNUMBER($F2153),L2153,0)+01_指標庫!$H$5*IF(ISNUMBER($AA2153),AL2153,0)+01_指標庫!$H$6*IF(ISNUMBER($G2153),M2153,0)+01_指標庫!$H$7*IF(ISNUMBER($H2153),N2153,0)+01_指標庫!$H$8*IF(ISNUMBER($AF2153),AQ2153,0)+01_指標庫!$H$9*IF(ISNUMBER($AG2153),AR2153,0)+01_指標庫!$H$10*IF(ISNUMBER($AB2153),AM2153,0)+01_指標庫!$H$11*IF(ISNUMBER($AC2153),AN2153,0)+01_指標庫!$H$12*IF(ISNUMBER($AD2153),AO2153,0)+01_指標庫!$H$13*IF(ISNUMBER($AE2153),AP2153,0)+01_指標庫!$H$14*IF(ISNUMBER($I2153),O2153,0)+01_指標庫!$H$15*IF(ISNUMBER($AH2153),AS2153,0)+01_指標庫!$H$16*IF(ISNUMBER($K2153),P2153,0)+01_指標庫!$H$17*IF(ISNUMBER($AI2153),AT2153,0)+01_指標庫!$H$18*IF(ISNUMBER($AJ2153),AU2153,0)+01_指標庫!$H$19*IF(ISNUMBER($AK2153),AV2153,0)+01_指標庫!$H$20*IF(ISNUMBER($BB2153),BB2153,0)+01_指標庫!$H$21*IF(ISNUMBER($BC2153),BC2153,0))/AW2153,1))</f>
        <v>100</v>
      </c>
      <c r="AY2153" s="60"/>
      <c r="AZ2153" s="60"/>
      <c r="BA2153" s="58" t="n">
        <f aca="false">AVERAGE($E2149:$E2153)/AVERAGE($E2144:$E2153)-1</f>
        <v>0.0143153401901182</v>
      </c>
      <c r="BB2153" s="59" t="n">
        <f aca="false">IF(ISNUMBER($BA2153),IF(OR($S2153&lt;=-0.03,$BA2153&lt;-0.003),0,IF(OR($S2153&lt;=-0.02,$BA2153&lt;0.01),50,100)),"")</f>
        <v>100</v>
      </c>
      <c r="BC2153" s="0" t="str">
        <f aca="false">IF(OR(COUNT($AZ2153)=0,COUNT($AZ2152)=0),"",IF(OR($AY2153/$AZ2152-1&lt;=-0.03,$AZ2153/$AZ2152-1&lt;=-0.045,IF(COUNT($AZ2144:$AZ2153)=10,AVERAGE($AZ2149:$AZ2153)/AVERAGE($AZ2144:$AZ2153)-1&lt;-0.01,FALSE())),0,IF(OR($AZ2153/$AZ2152-1&lt;=-0.02,IF(COUNT($AZ2144:$AZ2153)=10,AVERAGE($AZ2149:$AZ2153)/AVERAGE($AZ2144:$AZ2153)-1&lt;0.005,FALSE())),50,100)))</f>
        <v/>
      </c>
    </row>
    <row r="2154" customFormat="false" ht="15" hidden="false" customHeight="true" outlineLevel="0" collapsed="false">
      <c r="A2154" s="47" t="n">
        <v>2150</v>
      </c>
      <c r="B2154" s="48" t="n">
        <v>45681</v>
      </c>
      <c r="C2154" s="47" t="n">
        <v>2025</v>
      </c>
      <c r="D2154" s="49" t="s">
        <v>234</v>
      </c>
      <c r="E2154" s="50" t="n">
        <v>21774.01</v>
      </c>
      <c r="F2154" s="51" t="n">
        <v>0.102852</v>
      </c>
      <c r="G2154" s="51" t="n">
        <v>-0.014602</v>
      </c>
      <c r="H2154" s="52" t="n">
        <v>0.6327</v>
      </c>
      <c r="I2154" s="53" t="n">
        <v>260</v>
      </c>
      <c r="J2154" s="47" t="s">
        <v>235</v>
      </c>
      <c r="K2154" s="54" t="n">
        <v>14.85</v>
      </c>
      <c r="L2154" s="55" t="n">
        <f aca="false">IF(COUNT(F2154)=0,50,IF(F2154&gt;=0,100,IF(F2154&gt;=-0.02,50,0)))</f>
        <v>100</v>
      </c>
      <c r="M2154" s="55" t="n">
        <f aca="false">IF(COUNT(G2154)=0,50,IF(G2154&gt;-0.06,100,IF(G2154&gt;-0.15,50,0)))</f>
        <v>100</v>
      </c>
      <c r="N2154" s="55" t="n">
        <f aca="false">IF(COUNT(H2154)=0,50,IF(H2154&gt;=0.6,100,IF(H2154&gt;=0.4,50,0)))</f>
        <v>100</v>
      </c>
      <c r="O2154" s="55" t="n">
        <f aca="false">IF(COUNT(I2154)=0,50,IF(J2154="proxy_vix",50,IF(I2154&lt;350,100,IF(I2154&lt;=450,50,0))))</f>
        <v>100</v>
      </c>
      <c r="P2154" s="55" t="n">
        <f aca="false">IF(COUNT(K2154)=0,50,IF(K2154&lt;20,100,IF(K2154&lt;=25,50,0)))</f>
        <v>100</v>
      </c>
      <c r="Q2154" s="54"/>
      <c r="R2154" s="47"/>
      <c r="S2154" s="51" t="n">
        <f aca="false">$E2154/$E2153-1</f>
        <v>-0.00579518769294285</v>
      </c>
      <c r="T2154" s="56" t="n">
        <f aca="false">$K2154/$K2153-1</f>
        <v>-0.011318242343542</v>
      </c>
      <c r="V2154" s="57"/>
      <c r="W2154" s="57"/>
      <c r="Y2154" s="1" t="str">
        <f aca="false">IF(AX2154&gt;=70,"EASY",IF(AX2154&gt;40,"UNCERTAIN","HARD"))</f>
        <v>EASY</v>
      </c>
      <c r="AA2154" s="58" t="n">
        <f aca="false">IF($A2154&lt;200,"",AVERAGE($E2105:$E2154)/AVERAGE($E1955:$E2154)-1)</f>
        <v>0.075950896747881</v>
      </c>
      <c r="AB2154" s="59" t="n">
        <f aca="false">LOOKUP($B2154,07_L1政策步階!$A$4:$A$14,07_L1政策步階!$C$4:$C$14)</f>
        <v>1</v>
      </c>
      <c r="AC2154" s="57"/>
      <c r="AD2154" s="57"/>
      <c r="AE2154" s="57"/>
      <c r="AF2154" s="57"/>
      <c r="AG2154" s="57"/>
      <c r="AH2154" s="57"/>
      <c r="AI2154" s="57"/>
      <c r="AJ2154" s="57"/>
      <c r="AK2154" s="57"/>
      <c r="AL2154" s="59" t="n">
        <f aca="false">IF(ISNUMBER($AA2154),IF($AA2154&gt;=0.005,100,IF($AA2154&gt;=-0.015,50,0)),"")</f>
        <v>100</v>
      </c>
      <c r="AM2154" s="59" t="n">
        <f aca="false">IF(ISNUMBER($AB2154),IF($AB2154=1,100,IF($AB2154=0,50,0)),"")</f>
        <v>100</v>
      </c>
      <c r="AN2154" s="0" t="str">
        <f aca="false">IF(ISNUMBER($AC2154),IF($AC2154&gt;=0.001,100,IF($AC2154&gt;=-0.003,50,0)),"")</f>
        <v/>
      </c>
      <c r="AO2154" s="0" t="str">
        <f aca="false">IF(ISNUMBER($AD2154),IF($AD2154&gt;=0.04,100,IF($AD2154&gt;=0,50,0)),"")</f>
        <v/>
      </c>
      <c r="AP2154" s="0" t="str">
        <f aca="false">IF(ISNUMBER($AE2154),IF($AE2154&gt;=25,100,IF($AE2154&gt;=-75,50,0)),"")</f>
        <v/>
      </c>
      <c r="AQ2154" s="0" t="str">
        <f aca="false">IF(ISNUMBER($AF2154),IF($AF2154&gt;0,100,IF($AF2154&gt;=-50,50,0)),"")</f>
        <v/>
      </c>
      <c r="AR2154" s="0" t="str">
        <f aca="false">IF(ISNUMBER($AG2154),IF($AG2154=1,100,IF($AG2154=0,50,0)),"")</f>
        <v/>
      </c>
      <c r="AS2154" s="0" t="str">
        <f aca="false">IF(ISNUMBER($AH2154),IF($AH2154&lt;0,100,IF($AH2154&lt;=20,50,0)),"")</f>
        <v/>
      </c>
      <c r="AT2154" s="0" t="str">
        <f aca="false">IF(ISNUMBER($AI2154),IF($AI2154&lt;0.95,100,IF($AI2154&lt;=1,50,0)),"")</f>
        <v/>
      </c>
      <c r="AU2154" s="0" t="str">
        <f aca="false">IF(ISNUMBER($AJ2154),IF($AJ2154&lt;30,0,IF($AJ2154&lt;40,50,IF($AJ2154&lt;=90,100,50))),"")</f>
        <v/>
      </c>
      <c r="AV2154" s="0" t="str">
        <f aca="false">IF(ISNUMBER($AK2154),IF($AK2154&gt;-0.2,100,IF($AK2154&gt;=-0.4,50,0)),"")</f>
        <v/>
      </c>
      <c r="AW2154" s="59" t="n">
        <f aca="false">01_指標庫!$H$4*ISNUMBER($F2154)+01_指標庫!$H$5*ISNUMBER($AA2154)+01_指標庫!$H$6*ISNUMBER($G2154)+01_指標庫!$H$7*ISNUMBER($H2154)+01_指標庫!$H$8*ISNUMBER($AF2154)+01_指標庫!$H$9*ISNUMBER($AG2154)+01_指標庫!$H$10*ISNUMBER($AB2154)+01_指標庫!$H$11*ISNUMBER($AC2154)+01_指標庫!$H$12*ISNUMBER($AD2154)+01_指標庫!$H$13*ISNUMBER($AE2154)+01_指標庫!$H$14*ISNUMBER($I2154)+01_指標庫!$H$15*ISNUMBER($AH2154)+01_指標庫!$H$16*ISNUMBER($K2154)+01_指標庫!$H$17*ISNUMBER($AI2154)+01_指標庫!$H$18*ISNUMBER($AJ2154)+01_指標庫!$H$19*ISNUMBER($AK2154)+01_指標庫!$H$20*ISNUMBER($BB2154)+01_指標庫!$H$21*ISNUMBER($BC2154)</f>
        <v>51</v>
      </c>
      <c r="AX2154" s="59" t="n">
        <f aca="false">IF(AW2154=0,50,ROUND((01_指標庫!$H$4*IF(ISNUMBER($F2154),L2154,0)+01_指標庫!$H$5*IF(ISNUMBER($AA2154),AL2154,0)+01_指標庫!$H$6*IF(ISNUMBER($G2154),M2154,0)+01_指標庫!$H$7*IF(ISNUMBER($H2154),N2154,0)+01_指標庫!$H$8*IF(ISNUMBER($AF2154),AQ2154,0)+01_指標庫!$H$9*IF(ISNUMBER($AG2154),AR2154,0)+01_指標庫!$H$10*IF(ISNUMBER($AB2154),AM2154,0)+01_指標庫!$H$11*IF(ISNUMBER($AC2154),AN2154,0)+01_指標庫!$H$12*IF(ISNUMBER($AD2154),AO2154,0)+01_指標庫!$H$13*IF(ISNUMBER($AE2154),AP2154,0)+01_指標庫!$H$14*IF(ISNUMBER($I2154),O2154,0)+01_指標庫!$H$15*IF(ISNUMBER($AH2154),AS2154,0)+01_指標庫!$H$16*IF(ISNUMBER($K2154),P2154,0)+01_指標庫!$H$17*IF(ISNUMBER($AI2154),AT2154,0)+01_指標庫!$H$18*IF(ISNUMBER($AJ2154),AU2154,0)+01_指標庫!$H$19*IF(ISNUMBER($AK2154),AV2154,0)+01_指標庫!$H$20*IF(ISNUMBER($BB2154),BB2154,0)+01_指標庫!$H$21*IF(ISNUMBER($BC2154),BC2154,0))/AW2154,1))</f>
        <v>100</v>
      </c>
      <c r="AY2154" s="60"/>
      <c r="AZ2154" s="60"/>
      <c r="BA2154" s="58" t="n">
        <f aca="false">AVERAGE($E2150:$E2154)/AVERAGE($E2145:$E2154)-1</f>
        <v>0.0178978705341724</v>
      </c>
      <c r="BB2154" s="59" t="n">
        <f aca="false">IF(ISNUMBER($BA2154),IF(OR($S2154&lt;=-0.03,$BA2154&lt;-0.003),0,IF(OR($S2154&lt;=-0.02,$BA2154&lt;0.01),50,100)),"")</f>
        <v>100</v>
      </c>
      <c r="BC2154" s="0" t="str">
        <f aca="false">IF(OR(COUNT($AZ2154)=0,COUNT($AZ2153)=0),"",IF(OR($AY2154/$AZ2153-1&lt;=-0.03,$AZ2154/$AZ2153-1&lt;=-0.045,IF(COUNT($AZ2145:$AZ2154)=10,AVERAGE($AZ2150:$AZ2154)/AVERAGE($AZ2145:$AZ2154)-1&lt;-0.01,FALSE())),0,IF(OR($AZ2154/$AZ2153-1&lt;=-0.02,IF(COUNT($AZ2145:$AZ2154)=10,AVERAGE($AZ2150:$AZ2154)/AVERAGE($AZ2145:$AZ2154)-1&lt;0.005,FALSE())),50,100)))</f>
        <v/>
      </c>
    </row>
    <row r="2155" customFormat="false" ht="15" hidden="false" customHeight="true" outlineLevel="0" collapsed="false">
      <c r="A2155" s="47" t="n">
        <v>2151</v>
      </c>
      <c r="B2155" s="48" t="n">
        <v>45684</v>
      </c>
      <c r="C2155" s="47" t="n">
        <v>2025</v>
      </c>
      <c r="D2155" s="49" t="s">
        <v>236</v>
      </c>
      <c r="E2155" s="50" t="n">
        <v>21127.28</v>
      </c>
      <c r="F2155" s="51" t="n">
        <v>0.069294</v>
      </c>
      <c r="G2155" s="51" t="n">
        <v>-0.04387</v>
      </c>
      <c r="H2155" s="52" t="n">
        <v>0.5918</v>
      </c>
      <c r="I2155" s="53" t="n">
        <v>266</v>
      </c>
      <c r="J2155" s="47" t="s">
        <v>235</v>
      </c>
      <c r="K2155" s="54" t="n">
        <v>17.9</v>
      </c>
      <c r="L2155" s="55" t="n">
        <f aca="false">IF(COUNT(F2155)=0,50,IF(F2155&gt;=0,100,IF(F2155&gt;=-0.02,50,0)))</f>
        <v>100</v>
      </c>
      <c r="M2155" s="55" t="n">
        <f aca="false">IF(COUNT(G2155)=0,50,IF(G2155&gt;-0.06,100,IF(G2155&gt;-0.15,50,0)))</f>
        <v>100</v>
      </c>
      <c r="N2155" s="55" t="n">
        <f aca="false">IF(COUNT(H2155)=0,50,IF(H2155&gt;=0.6,100,IF(H2155&gt;=0.4,50,0)))</f>
        <v>50</v>
      </c>
      <c r="O2155" s="55" t="n">
        <f aca="false">IF(COUNT(I2155)=0,50,IF(J2155="proxy_vix",50,IF(I2155&lt;350,100,IF(I2155&lt;=450,50,0))))</f>
        <v>100</v>
      </c>
      <c r="P2155" s="55" t="n">
        <f aca="false">IF(COUNT(K2155)=0,50,IF(K2155&lt;20,100,IF(K2155&lt;=25,50,0)))</f>
        <v>100</v>
      </c>
      <c r="Q2155" s="54"/>
      <c r="R2155" s="47"/>
      <c r="S2155" s="51" t="n">
        <f aca="false">$E2155/$E2154-1</f>
        <v>-0.0297019244502965</v>
      </c>
      <c r="T2155" s="56" t="n">
        <f aca="false">$K2155/$K2154-1</f>
        <v>0.205387205387205</v>
      </c>
      <c r="V2155" s="57"/>
      <c r="W2155" s="57"/>
      <c r="Y2155" s="1" t="str">
        <f aca="false">IF(AX2155&gt;=70,"EASY",IF(AX2155&gt;40,"UNCERTAIN","HARD"))</f>
        <v>EASY</v>
      </c>
      <c r="AA2155" s="58" t="n">
        <f aca="false">IF($A2155&lt;200,"",AVERAGE($E2106:$E2155)/AVERAGE($E1956:$E2155)-1)</f>
        <v>0.0751666041443955</v>
      </c>
      <c r="AB2155" s="59" t="n">
        <f aca="false">LOOKUP($B2155,07_L1政策步階!$A$4:$A$14,07_L1政策步階!$C$4:$C$14)</f>
        <v>1</v>
      </c>
      <c r="AC2155" s="57"/>
      <c r="AD2155" s="57"/>
      <c r="AE2155" s="57"/>
      <c r="AF2155" s="57"/>
      <c r="AG2155" s="57"/>
      <c r="AH2155" s="57"/>
      <c r="AI2155" s="57"/>
      <c r="AJ2155" s="57"/>
      <c r="AK2155" s="57"/>
      <c r="AL2155" s="59" t="n">
        <f aca="false">IF(ISNUMBER($AA2155),IF($AA2155&gt;=0.005,100,IF($AA2155&gt;=-0.015,50,0)),"")</f>
        <v>100</v>
      </c>
      <c r="AM2155" s="59" t="n">
        <f aca="false">IF(ISNUMBER($AB2155),IF($AB2155=1,100,IF($AB2155=0,50,0)),"")</f>
        <v>100</v>
      </c>
      <c r="AN2155" s="0" t="str">
        <f aca="false">IF(ISNUMBER($AC2155),IF($AC2155&gt;=0.001,100,IF($AC2155&gt;=-0.003,50,0)),"")</f>
        <v/>
      </c>
      <c r="AO2155" s="0" t="str">
        <f aca="false">IF(ISNUMBER($AD2155),IF($AD2155&gt;=0.04,100,IF($AD2155&gt;=0,50,0)),"")</f>
        <v/>
      </c>
      <c r="AP2155" s="0" t="str">
        <f aca="false">IF(ISNUMBER($AE2155),IF($AE2155&gt;=25,100,IF($AE2155&gt;=-75,50,0)),"")</f>
        <v/>
      </c>
      <c r="AQ2155" s="0" t="str">
        <f aca="false">IF(ISNUMBER($AF2155),IF($AF2155&gt;0,100,IF($AF2155&gt;=-50,50,0)),"")</f>
        <v/>
      </c>
      <c r="AR2155" s="0" t="str">
        <f aca="false">IF(ISNUMBER($AG2155),IF($AG2155=1,100,IF($AG2155=0,50,0)),"")</f>
        <v/>
      </c>
      <c r="AS2155" s="0" t="str">
        <f aca="false">IF(ISNUMBER($AH2155),IF($AH2155&lt;0,100,IF($AH2155&lt;=20,50,0)),"")</f>
        <v/>
      </c>
      <c r="AT2155" s="0" t="str">
        <f aca="false">IF(ISNUMBER($AI2155),IF($AI2155&lt;0.95,100,IF($AI2155&lt;=1,50,0)),"")</f>
        <v/>
      </c>
      <c r="AU2155" s="0" t="str">
        <f aca="false">IF(ISNUMBER($AJ2155),IF($AJ2155&lt;30,0,IF($AJ2155&lt;40,50,IF($AJ2155&lt;=90,100,50))),"")</f>
        <v/>
      </c>
      <c r="AV2155" s="0" t="str">
        <f aca="false">IF(ISNUMBER($AK2155),IF($AK2155&gt;-0.2,100,IF($AK2155&gt;=-0.4,50,0)),"")</f>
        <v/>
      </c>
      <c r="AW2155" s="59" t="n">
        <f aca="false">01_指標庫!$H$4*ISNUMBER($F2155)+01_指標庫!$H$5*ISNUMBER($AA2155)+01_指標庫!$H$6*ISNUMBER($G2155)+01_指標庫!$H$7*ISNUMBER($H2155)+01_指標庫!$H$8*ISNUMBER($AF2155)+01_指標庫!$H$9*ISNUMBER($AG2155)+01_指標庫!$H$10*ISNUMBER($AB2155)+01_指標庫!$H$11*ISNUMBER($AC2155)+01_指標庫!$H$12*ISNUMBER($AD2155)+01_指標庫!$H$13*ISNUMBER($AE2155)+01_指標庫!$H$14*ISNUMBER($I2155)+01_指標庫!$H$15*ISNUMBER($AH2155)+01_指標庫!$H$16*ISNUMBER($K2155)+01_指標庫!$H$17*ISNUMBER($AI2155)+01_指標庫!$H$18*ISNUMBER($AJ2155)+01_指標庫!$H$19*ISNUMBER($AK2155)+01_指標庫!$H$20*ISNUMBER($BB2155)+01_指標庫!$H$21*ISNUMBER($BC2155)</f>
        <v>51</v>
      </c>
      <c r="AX2155" s="59" t="n">
        <f aca="false">IF(AW2155=0,50,ROUND((01_指標庫!$H$4*IF(ISNUMBER($F2155),L2155,0)+01_指標庫!$H$5*IF(ISNUMBER($AA2155),AL2155,0)+01_指標庫!$H$6*IF(ISNUMBER($G2155),M2155,0)+01_指標庫!$H$7*IF(ISNUMBER($H2155),N2155,0)+01_指標庫!$H$8*IF(ISNUMBER($AF2155),AQ2155,0)+01_指標庫!$H$9*IF(ISNUMBER($AG2155),AR2155,0)+01_指標庫!$H$10*IF(ISNUMBER($AB2155),AM2155,0)+01_指標庫!$H$11*IF(ISNUMBER($AC2155),AN2155,0)+01_指標庫!$H$12*IF(ISNUMBER($AD2155),AO2155,0)+01_指標庫!$H$13*IF(ISNUMBER($AE2155),AP2155,0)+01_指標庫!$H$14*IF(ISNUMBER($I2155),O2155,0)+01_指標庫!$H$15*IF(ISNUMBER($AH2155),AS2155,0)+01_指標庫!$H$16*IF(ISNUMBER($K2155),P2155,0)+01_指標庫!$H$17*IF(ISNUMBER($AI2155),AT2155,0)+01_指標庫!$H$18*IF(ISNUMBER($AJ2155),AU2155,0)+01_指標庫!$H$19*IF(ISNUMBER($AK2155),AV2155,0)+01_指標庫!$H$20*IF(ISNUMBER($BB2155),BB2155,0)+01_指標庫!$H$21*IF(ISNUMBER($BC2155),BC2155,0))/AW2155,1))</f>
        <v>86.3</v>
      </c>
      <c r="AY2155" s="60"/>
      <c r="AZ2155" s="60"/>
      <c r="BA2155" s="58" t="n">
        <f aca="false">AVERAGE($E2151:$E2155)/AVERAGE($E2146:$E2155)-1</f>
        <v>0.0136247078452847</v>
      </c>
      <c r="BB2155" s="59" t="n">
        <f aca="false">IF(ISNUMBER($BA2155),IF(OR($S2155&lt;=-0.03,$BA2155&lt;-0.003),0,IF(OR($S2155&lt;=-0.02,$BA2155&lt;0.01),50,100)),"")</f>
        <v>50</v>
      </c>
      <c r="BC2155" s="0" t="str">
        <f aca="false">IF(OR(COUNT($AZ2155)=0,COUNT($AZ2154)=0),"",IF(OR($AY2155/$AZ2154-1&lt;=-0.03,$AZ2155/$AZ2154-1&lt;=-0.045,IF(COUNT($AZ2146:$AZ2155)=10,AVERAGE($AZ2151:$AZ2155)/AVERAGE($AZ2146:$AZ2155)-1&lt;-0.01,FALSE())),0,IF(OR($AZ2155/$AZ2154-1&lt;=-0.02,IF(COUNT($AZ2146:$AZ2155)=10,AVERAGE($AZ2151:$AZ2155)/AVERAGE($AZ2146:$AZ2155)-1&lt;0.005,FALSE())),50,100)))</f>
        <v/>
      </c>
    </row>
    <row r="2156" customFormat="false" ht="15" hidden="false" customHeight="true" outlineLevel="0" collapsed="false">
      <c r="A2156" s="47" t="n">
        <v>2152</v>
      </c>
      <c r="B2156" s="48" t="n">
        <v>45685</v>
      </c>
      <c r="C2156" s="47" t="n">
        <v>2025</v>
      </c>
      <c r="D2156" s="49" t="s">
        <v>237</v>
      </c>
      <c r="E2156" s="50" t="n">
        <v>21463.04</v>
      </c>
      <c r="F2156" s="51" t="n">
        <v>0.085339</v>
      </c>
      <c r="G2156" s="51" t="n">
        <v>-0.028675</v>
      </c>
      <c r="H2156" s="52" t="n">
        <v>0.5918</v>
      </c>
      <c r="I2156" s="53" t="n">
        <v>266</v>
      </c>
      <c r="J2156" s="47" t="s">
        <v>235</v>
      </c>
      <c r="K2156" s="54" t="n">
        <v>16.41</v>
      </c>
      <c r="L2156" s="55" t="n">
        <f aca="false">IF(COUNT(F2156)=0,50,IF(F2156&gt;=0,100,IF(F2156&gt;=-0.02,50,0)))</f>
        <v>100</v>
      </c>
      <c r="M2156" s="55" t="n">
        <f aca="false">IF(COUNT(G2156)=0,50,IF(G2156&gt;-0.06,100,IF(G2156&gt;-0.15,50,0)))</f>
        <v>100</v>
      </c>
      <c r="N2156" s="55" t="n">
        <f aca="false">IF(COUNT(H2156)=0,50,IF(H2156&gt;=0.6,100,IF(H2156&gt;=0.4,50,0)))</f>
        <v>50</v>
      </c>
      <c r="O2156" s="55" t="n">
        <f aca="false">IF(COUNT(I2156)=0,50,IF(J2156="proxy_vix",50,IF(I2156&lt;350,100,IF(I2156&lt;=450,50,0))))</f>
        <v>100</v>
      </c>
      <c r="P2156" s="55" t="n">
        <f aca="false">IF(COUNT(K2156)=0,50,IF(K2156&lt;20,100,IF(K2156&lt;=25,50,0)))</f>
        <v>100</v>
      </c>
      <c r="Q2156" s="54"/>
      <c r="R2156" s="47"/>
      <c r="S2156" s="51" t="n">
        <f aca="false">$E2156/$E2155-1</f>
        <v>0.0158922492625648</v>
      </c>
      <c r="T2156" s="56" t="n">
        <f aca="false">$K2156/$K2155-1</f>
        <v>-0.0832402234636871</v>
      </c>
      <c r="V2156" s="57"/>
      <c r="W2156" s="57"/>
      <c r="Y2156" s="1" t="str">
        <f aca="false">IF(AX2156&gt;=70,"EASY",IF(AX2156&gt;40,"UNCERTAIN","HARD"))</f>
        <v>EASY</v>
      </c>
      <c r="AA2156" s="58" t="n">
        <f aca="false">IF($A2156&lt;200,"",AVERAGE($E2107:$E2156)/AVERAGE($E1957:$E2156)-1)</f>
        <v>0.0746250710418037</v>
      </c>
      <c r="AB2156" s="59" t="n">
        <f aca="false">LOOKUP($B2156,07_L1政策步階!$A$4:$A$14,07_L1政策步階!$C$4:$C$14)</f>
        <v>1</v>
      </c>
      <c r="AC2156" s="57"/>
      <c r="AD2156" s="57"/>
      <c r="AE2156" s="57"/>
      <c r="AF2156" s="57"/>
      <c r="AG2156" s="57"/>
      <c r="AH2156" s="57"/>
      <c r="AI2156" s="57"/>
      <c r="AJ2156" s="57"/>
      <c r="AK2156" s="57"/>
      <c r="AL2156" s="59" t="n">
        <f aca="false">IF(ISNUMBER($AA2156),IF($AA2156&gt;=0.005,100,IF($AA2156&gt;=-0.015,50,0)),"")</f>
        <v>100</v>
      </c>
      <c r="AM2156" s="59" t="n">
        <f aca="false">IF(ISNUMBER($AB2156),IF($AB2156=1,100,IF($AB2156=0,50,0)),"")</f>
        <v>100</v>
      </c>
      <c r="AN2156" s="0" t="str">
        <f aca="false">IF(ISNUMBER($AC2156),IF($AC2156&gt;=0.001,100,IF($AC2156&gt;=-0.003,50,0)),"")</f>
        <v/>
      </c>
      <c r="AO2156" s="0" t="str">
        <f aca="false">IF(ISNUMBER($AD2156),IF($AD2156&gt;=0.04,100,IF($AD2156&gt;=0,50,0)),"")</f>
        <v/>
      </c>
      <c r="AP2156" s="0" t="str">
        <f aca="false">IF(ISNUMBER($AE2156),IF($AE2156&gt;=25,100,IF($AE2156&gt;=-75,50,0)),"")</f>
        <v/>
      </c>
      <c r="AQ2156" s="0" t="str">
        <f aca="false">IF(ISNUMBER($AF2156),IF($AF2156&gt;0,100,IF($AF2156&gt;=-50,50,0)),"")</f>
        <v/>
      </c>
      <c r="AR2156" s="0" t="str">
        <f aca="false">IF(ISNUMBER($AG2156),IF($AG2156=1,100,IF($AG2156=0,50,0)),"")</f>
        <v/>
      </c>
      <c r="AS2156" s="0" t="str">
        <f aca="false">IF(ISNUMBER($AH2156),IF($AH2156&lt;0,100,IF($AH2156&lt;=20,50,0)),"")</f>
        <v/>
      </c>
      <c r="AT2156" s="0" t="str">
        <f aca="false">IF(ISNUMBER($AI2156),IF($AI2156&lt;0.95,100,IF($AI2156&lt;=1,50,0)),"")</f>
        <v/>
      </c>
      <c r="AU2156" s="0" t="str">
        <f aca="false">IF(ISNUMBER($AJ2156),IF($AJ2156&lt;30,0,IF($AJ2156&lt;40,50,IF($AJ2156&lt;=90,100,50))),"")</f>
        <v/>
      </c>
      <c r="AV2156" s="0" t="str">
        <f aca="false">IF(ISNUMBER($AK2156),IF($AK2156&gt;-0.2,100,IF($AK2156&gt;=-0.4,50,0)),"")</f>
        <v/>
      </c>
      <c r="AW2156" s="59" t="n">
        <f aca="false">01_指標庫!$H$4*ISNUMBER($F2156)+01_指標庫!$H$5*ISNUMBER($AA2156)+01_指標庫!$H$6*ISNUMBER($G2156)+01_指標庫!$H$7*ISNUMBER($H2156)+01_指標庫!$H$8*ISNUMBER($AF2156)+01_指標庫!$H$9*ISNUMBER($AG2156)+01_指標庫!$H$10*ISNUMBER($AB2156)+01_指標庫!$H$11*ISNUMBER($AC2156)+01_指標庫!$H$12*ISNUMBER($AD2156)+01_指標庫!$H$13*ISNUMBER($AE2156)+01_指標庫!$H$14*ISNUMBER($I2156)+01_指標庫!$H$15*ISNUMBER($AH2156)+01_指標庫!$H$16*ISNUMBER($K2156)+01_指標庫!$H$17*ISNUMBER($AI2156)+01_指標庫!$H$18*ISNUMBER($AJ2156)+01_指標庫!$H$19*ISNUMBER($AK2156)+01_指標庫!$H$20*ISNUMBER($BB2156)+01_指標庫!$H$21*ISNUMBER($BC2156)</f>
        <v>51</v>
      </c>
      <c r="AX2156" s="59" t="n">
        <f aca="false">IF(AW2156=0,50,ROUND((01_指標庫!$H$4*IF(ISNUMBER($F2156),L2156,0)+01_指標庫!$H$5*IF(ISNUMBER($AA2156),AL2156,0)+01_指標庫!$H$6*IF(ISNUMBER($G2156),M2156,0)+01_指標庫!$H$7*IF(ISNUMBER($H2156),N2156,0)+01_指標庫!$H$8*IF(ISNUMBER($AF2156),AQ2156,0)+01_指標庫!$H$9*IF(ISNUMBER($AG2156),AR2156,0)+01_指標庫!$H$10*IF(ISNUMBER($AB2156),AM2156,0)+01_指標庫!$H$11*IF(ISNUMBER($AC2156),AN2156,0)+01_指標庫!$H$12*IF(ISNUMBER($AD2156),AO2156,0)+01_指標庫!$H$13*IF(ISNUMBER($AE2156),AP2156,0)+01_指標庫!$H$14*IF(ISNUMBER($I2156),O2156,0)+01_指標庫!$H$15*IF(ISNUMBER($AH2156),AS2156,0)+01_指標庫!$H$16*IF(ISNUMBER($K2156),P2156,0)+01_指標庫!$H$17*IF(ISNUMBER($AI2156),AT2156,0)+01_指標庫!$H$18*IF(ISNUMBER($AJ2156),AU2156,0)+01_指標庫!$H$19*IF(ISNUMBER($AK2156),AV2156,0)+01_指標庫!$H$20*IF(ISNUMBER($BB2156),BB2156,0)+01_指標庫!$H$21*IF(ISNUMBER($BC2156),BC2156,0))/AW2156,1))</f>
        <v>86.3</v>
      </c>
      <c r="AY2156" s="60"/>
      <c r="AZ2156" s="60"/>
      <c r="BA2156" s="58" t="n">
        <f aca="false">AVERAGE($E2152:$E2156)/AVERAGE($E2147:$E2156)-1</f>
        <v>0.00944893769941646</v>
      </c>
      <c r="BB2156" s="59" t="n">
        <f aca="false">IF(ISNUMBER($BA2156),IF(OR($S2156&lt;=-0.03,$BA2156&lt;-0.003),0,IF(OR($S2156&lt;=-0.02,$BA2156&lt;0.01),50,100)),"")</f>
        <v>50</v>
      </c>
      <c r="BC2156" s="0" t="str">
        <f aca="false">IF(OR(COUNT($AZ2156)=0,COUNT($AZ2155)=0),"",IF(OR($AY2156/$AZ2155-1&lt;=-0.03,$AZ2156/$AZ2155-1&lt;=-0.045,IF(COUNT($AZ2147:$AZ2156)=10,AVERAGE($AZ2152:$AZ2156)/AVERAGE($AZ2147:$AZ2156)-1&lt;-0.01,FALSE())),0,IF(OR($AZ2156/$AZ2155-1&lt;=-0.02,IF(COUNT($AZ2147:$AZ2156)=10,AVERAGE($AZ2152:$AZ2156)/AVERAGE($AZ2147:$AZ2156)-1&lt;0.005,FALSE())),50,100)))</f>
        <v/>
      </c>
    </row>
    <row r="2157" customFormat="false" ht="15" hidden="false" customHeight="true" outlineLevel="0" collapsed="false">
      <c r="A2157" s="47" t="n">
        <v>2153</v>
      </c>
      <c r="B2157" s="48" t="n">
        <v>45686</v>
      </c>
      <c r="C2157" s="47" t="n">
        <v>2025</v>
      </c>
      <c r="D2157" s="49" t="s">
        <v>238</v>
      </c>
      <c r="E2157" s="50" t="n">
        <v>21411.46</v>
      </c>
      <c r="F2157" s="51" t="n">
        <v>0.081882</v>
      </c>
      <c r="G2157" s="51" t="n">
        <v>-0.031009</v>
      </c>
      <c r="H2157" s="52" t="n">
        <v>0.5918</v>
      </c>
      <c r="I2157" s="53" t="n">
        <v>268</v>
      </c>
      <c r="J2157" s="47" t="s">
        <v>235</v>
      </c>
      <c r="K2157" s="54" t="n">
        <v>16.56</v>
      </c>
      <c r="L2157" s="55" t="n">
        <f aca="false">IF(COUNT(F2157)=0,50,IF(F2157&gt;=0,100,IF(F2157&gt;=-0.02,50,0)))</f>
        <v>100</v>
      </c>
      <c r="M2157" s="55" t="n">
        <f aca="false">IF(COUNT(G2157)=0,50,IF(G2157&gt;-0.06,100,IF(G2157&gt;-0.15,50,0)))</f>
        <v>100</v>
      </c>
      <c r="N2157" s="55" t="n">
        <f aca="false">IF(COUNT(H2157)=0,50,IF(H2157&gt;=0.6,100,IF(H2157&gt;=0.4,50,0)))</f>
        <v>50</v>
      </c>
      <c r="O2157" s="55" t="n">
        <f aca="false">IF(COUNT(I2157)=0,50,IF(J2157="proxy_vix",50,IF(I2157&lt;350,100,IF(I2157&lt;=450,50,0))))</f>
        <v>100</v>
      </c>
      <c r="P2157" s="55" t="n">
        <f aca="false">IF(COUNT(K2157)=0,50,IF(K2157&lt;20,100,IF(K2157&lt;=25,50,0)))</f>
        <v>100</v>
      </c>
      <c r="Q2157" s="54"/>
      <c r="R2157" s="47"/>
      <c r="S2157" s="51" t="n">
        <f aca="false">$E2157/$E2156-1</f>
        <v>-0.00240320103769087</v>
      </c>
      <c r="T2157" s="56" t="n">
        <f aca="false">$K2157/$K2156-1</f>
        <v>0.00914076782449724</v>
      </c>
      <c r="V2157" s="57"/>
      <c r="W2157" s="57"/>
      <c r="Y2157" s="1" t="str">
        <f aca="false">IF(AX2157&gt;=70,"EASY",IF(AX2157&gt;40,"UNCERTAIN","HARD"))</f>
        <v>EASY</v>
      </c>
      <c r="AA2157" s="58" t="n">
        <f aca="false">IF($A2157&lt;200,"",AVERAGE($E2108:$E2157)/AVERAGE($E1958:$E2157)-1)</f>
        <v>0.0741617585375425</v>
      </c>
      <c r="AB2157" s="59" t="n">
        <f aca="false">LOOKUP($B2157,07_L1政策步階!$A$4:$A$14,07_L1政策步階!$C$4:$C$14)</f>
        <v>0</v>
      </c>
      <c r="AC2157" s="57"/>
      <c r="AD2157" s="57"/>
      <c r="AE2157" s="57"/>
      <c r="AF2157" s="57"/>
      <c r="AG2157" s="57"/>
      <c r="AH2157" s="57"/>
      <c r="AI2157" s="57"/>
      <c r="AJ2157" s="57"/>
      <c r="AK2157" s="57"/>
      <c r="AL2157" s="59" t="n">
        <f aca="false">IF(ISNUMBER($AA2157),IF($AA2157&gt;=0.005,100,IF($AA2157&gt;=-0.015,50,0)),"")</f>
        <v>100</v>
      </c>
      <c r="AM2157" s="59" t="n">
        <f aca="false">IF(ISNUMBER($AB2157),IF($AB2157=1,100,IF($AB2157=0,50,0)),"")</f>
        <v>50</v>
      </c>
      <c r="AN2157" s="0" t="str">
        <f aca="false">IF(ISNUMBER($AC2157),IF($AC2157&gt;=0.001,100,IF($AC2157&gt;=-0.003,50,0)),"")</f>
        <v/>
      </c>
      <c r="AO2157" s="0" t="str">
        <f aca="false">IF(ISNUMBER($AD2157),IF($AD2157&gt;=0.04,100,IF($AD2157&gt;=0,50,0)),"")</f>
        <v/>
      </c>
      <c r="AP2157" s="0" t="str">
        <f aca="false">IF(ISNUMBER($AE2157),IF($AE2157&gt;=25,100,IF($AE2157&gt;=-75,50,0)),"")</f>
        <v/>
      </c>
      <c r="AQ2157" s="0" t="str">
        <f aca="false">IF(ISNUMBER($AF2157),IF($AF2157&gt;0,100,IF($AF2157&gt;=-50,50,0)),"")</f>
        <v/>
      </c>
      <c r="AR2157" s="0" t="str">
        <f aca="false">IF(ISNUMBER($AG2157),IF($AG2157=1,100,IF($AG2157=0,50,0)),"")</f>
        <v/>
      </c>
      <c r="AS2157" s="0" t="str">
        <f aca="false">IF(ISNUMBER($AH2157),IF($AH2157&lt;0,100,IF($AH2157&lt;=20,50,0)),"")</f>
        <v/>
      </c>
      <c r="AT2157" s="0" t="str">
        <f aca="false">IF(ISNUMBER($AI2157),IF($AI2157&lt;0.95,100,IF($AI2157&lt;=1,50,0)),"")</f>
        <v/>
      </c>
      <c r="AU2157" s="0" t="str">
        <f aca="false">IF(ISNUMBER($AJ2157),IF($AJ2157&lt;30,0,IF($AJ2157&lt;40,50,IF($AJ2157&lt;=90,100,50))),"")</f>
        <v/>
      </c>
      <c r="AV2157" s="0" t="str">
        <f aca="false">IF(ISNUMBER($AK2157),IF($AK2157&gt;-0.2,100,IF($AK2157&gt;=-0.4,50,0)),"")</f>
        <v/>
      </c>
      <c r="AW2157" s="59" t="n">
        <f aca="false">01_指標庫!$H$4*ISNUMBER($F2157)+01_指標庫!$H$5*ISNUMBER($AA2157)+01_指標庫!$H$6*ISNUMBER($G2157)+01_指標庫!$H$7*ISNUMBER($H2157)+01_指標庫!$H$8*ISNUMBER($AF2157)+01_指標庫!$H$9*ISNUMBER($AG2157)+01_指標庫!$H$10*ISNUMBER($AB2157)+01_指標庫!$H$11*ISNUMBER($AC2157)+01_指標庫!$H$12*ISNUMBER($AD2157)+01_指標庫!$H$13*ISNUMBER($AE2157)+01_指標庫!$H$14*ISNUMBER($I2157)+01_指標庫!$H$15*ISNUMBER($AH2157)+01_指標庫!$H$16*ISNUMBER($K2157)+01_指標庫!$H$17*ISNUMBER($AI2157)+01_指標庫!$H$18*ISNUMBER($AJ2157)+01_指標庫!$H$19*ISNUMBER($AK2157)+01_指標庫!$H$20*ISNUMBER($BB2157)+01_指標庫!$H$21*ISNUMBER($BC2157)</f>
        <v>51</v>
      </c>
      <c r="AX2157" s="59" t="n">
        <f aca="false">IF(AW2157=0,50,ROUND((01_指標庫!$H$4*IF(ISNUMBER($F2157),L2157,0)+01_指標庫!$H$5*IF(ISNUMBER($AA2157),AL2157,0)+01_指標庫!$H$6*IF(ISNUMBER($G2157),M2157,0)+01_指標庫!$H$7*IF(ISNUMBER($H2157),N2157,0)+01_指標庫!$H$8*IF(ISNUMBER($AF2157),AQ2157,0)+01_指標庫!$H$9*IF(ISNUMBER($AG2157),AR2157,0)+01_指標庫!$H$10*IF(ISNUMBER($AB2157),AM2157,0)+01_指標庫!$H$11*IF(ISNUMBER($AC2157),AN2157,0)+01_指標庫!$H$12*IF(ISNUMBER($AD2157),AO2157,0)+01_指標庫!$H$13*IF(ISNUMBER($AE2157),AP2157,0)+01_指標庫!$H$14*IF(ISNUMBER($I2157),O2157,0)+01_指標庫!$H$15*IF(ISNUMBER($AH2157),AS2157,0)+01_指標庫!$H$16*IF(ISNUMBER($K2157),P2157,0)+01_指標庫!$H$17*IF(ISNUMBER($AI2157),AT2157,0)+01_指標庫!$H$18*IF(ISNUMBER($AJ2157),AU2157,0)+01_指標庫!$H$19*IF(ISNUMBER($AK2157),AV2157,0)+01_指標庫!$H$20*IF(ISNUMBER($BB2157),BB2157,0)+01_指標庫!$H$21*IF(ISNUMBER($BC2157),BC2157,0))/AW2157,1))</f>
        <v>81.4</v>
      </c>
      <c r="AY2157" s="60"/>
      <c r="AZ2157" s="60"/>
      <c r="BA2157" s="58" t="n">
        <f aca="false">AVERAGE($E2153:$E2157)/AVERAGE($E2148:$E2157)-1</f>
        <v>0.00226629103495868</v>
      </c>
      <c r="BB2157" s="59" t="n">
        <f aca="false">IF(ISNUMBER($BA2157),IF(OR($S2157&lt;=-0.03,$BA2157&lt;-0.003),0,IF(OR($S2157&lt;=-0.02,$BA2157&lt;0.01),50,100)),"")</f>
        <v>50</v>
      </c>
      <c r="BC2157" s="0" t="str">
        <f aca="false">IF(OR(COUNT($AZ2157)=0,COUNT($AZ2156)=0),"",IF(OR($AY2157/$AZ2156-1&lt;=-0.03,$AZ2157/$AZ2156-1&lt;=-0.045,IF(COUNT($AZ2148:$AZ2157)=10,AVERAGE($AZ2153:$AZ2157)/AVERAGE($AZ2148:$AZ2157)-1&lt;-0.01,FALSE())),0,IF(OR($AZ2157/$AZ2156-1&lt;=-0.02,IF(COUNT($AZ2148:$AZ2157)=10,AVERAGE($AZ2153:$AZ2157)/AVERAGE($AZ2148:$AZ2157)-1&lt;0.005,FALSE())),50,100)))</f>
        <v/>
      </c>
    </row>
    <row r="2158" customFormat="false" ht="15" hidden="false" customHeight="true" outlineLevel="0" collapsed="false">
      <c r="A2158" s="47" t="n">
        <v>2154</v>
      </c>
      <c r="B2158" s="48" t="n">
        <v>45687</v>
      </c>
      <c r="C2158" s="47" t="n">
        <v>2025</v>
      </c>
      <c r="D2158" s="49" t="s">
        <v>239</v>
      </c>
      <c r="E2158" s="50" t="n">
        <v>21508.12</v>
      </c>
      <c r="F2158" s="51" t="n">
        <v>0.085805</v>
      </c>
      <c r="G2158" s="51" t="n">
        <v>-0.026635</v>
      </c>
      <c r="H2158" s="52" t="n">
        <v>0.5918</v>
      </c>
      <c r="I2158" s="53" t="n">
        <v>267</v>
      </c>
      <c r="J2158" s="47" t="s">
        <v>235</v>
      </c>
      <c r="K2158" s="54" t="n">
        <v>15.84</v>
      </c>
      <c r="L2158" s="55" t="n">
        <f aca="false">IF(COUNT(F2158)=0,50,IF(F2158&gt;=0,100,IF(F2158&gt;=-0.02,50,0)))</f>
        <v>100</v>
      </c>
      <c r="M2158" s="55" t="n">
        <f aca="false">IF(COUNT(G2158)=0,50,IF(G2158&gt;-0.06,100,IF(G2158&gt;-0.15,50,0)))</f>
        <v>100</v>
      </c>
      <c r="N2158" s="55" t="n">
        <f aca="false">IF(COUNT(H2158)=0,50,IF(H2158&gt;=0.6,100,IF(H2158&gt;=0.4,50,0)))</f>
        <v>50</v>
      </c>
      <c r="O2158" s="55" t="n">
        <f aca="false">IF(COUNT(I2158)=0,50,IF(J2158="proxy_vix",50,IF(I2158&lt;350,100,IF(I2158&lt;=450,50,0))))</f>
        <v>100</v>
      </c>
      <c r="P2158" s="55" t="n">
        <f aca="false">IF(COUNT(K2158)=0,50,IF(K2158&lt;20,100,IF(K2158&lt;=25,50,0)))</f>
        <v>100</v>
      </c>
      <c r="Q2158" s="54"/>
      <c r="R2158" s="47"/>
      <c r="S2158" s="51" t="n">
        <f aca="false">$E2158/$E2157-1</f>
        <v>0.00451440490279498</v>
      </c>
      <c r="T2158" s="56" t="n">
        <f aca="false">$K2158/$K2157-1</f>
        <v>-0.0434782608695652</v>
      </c>
      <c r="V2158" s="57"/>
      <c r="W2158" s="57"/>
      <c r="Y2158" s="1" t="str">
        <f aca="false">IF(AX2158&gt;=70,"EASY",IF(AX2158&gt;40,"UNCERTAIN","HARD"))</f>
        <v>EASY</v>
      </c>
      <c r="AA2158" s="58" t="n">
        <f aca="false">IF($A2158&lt;200,"",AVERAGE($E2109:$E2158)/AVERAGE($E1959:$E2158)-1)</f>
        <v>0.0738288856816503</v>
      </c>
      <c r="AB2158" s="59" t="n">
        <f aca="false">LOOKUP($B2158,07_L1政策步階!$A$4:$A$14,07_L1政策步階!$C$4:$C$14)</f>
        <v>0</v>
      </c>
      <c r="AC2158" s="57"/>
      <c r="AD2158" s="57"/>
      <c r="AE2158" s="57"/>
      <c r="AF2158" s="57"/>
      <c r="AG2158" s="57"/>
      <c r="AH2158" s="57"/>
      <c r="AI2158" s="57"/>
      <c r="AJ2158" s="57"/>
      <c r="AK2158" s="57"/>
      <c r="AL2158" s="59" t="n">
        <f aca="false">IF(ISNUMBER($AA2158),IF($AA2158&gt;=0.005,100,IF($AA2158&gt;=-0.015,50,0)),"")</f>
        <v>100</v>
      </c>
      <c r="AM2158" s="59" t="n">
        <f aca="false">IF(ISNUMBER($AB2158),IF($AB2158=1,100,IF($AB2158=0,50,0)),"")</f>
        <v>50</v>
      </c>
      <c r="AN2158" s="0" t="str">
        <f aca="false">IF(ISNUMBER($AC2158),IF($AC2158&gt;=0.001,100,IF($AC2158&gt;=-0.003,50,0)),"")</f>
        <v/>
      </c>
      <c r="AO2158" s="0" t="str">
        <f aca="false">IF(ISNUMBER($AD2158),IF($AD2158&gt;=0.04,100,IF($AD2158&gt;=0,50,0)),"")</f>
        <v/>
      </c>
      <c r="AP2158" s="0" t="str">
        <f aca="false">IF(ISNUMBER($AE2158),IF($AE2158&gt;=25,100,IF($AE2158&gt;=-75,50,0)),"")</f>
        <v/>
      </c>
      <c r="AQ2158" s="0" t="str">
        <f aca="false">IF(ISNUMBER($AF2158),IF($AF2158&gt;0,100,IF($AF2158&gt;=-50,50,0)),"")</f>
        <v/>
      </c>
      <c r="AR2158" s="0" t="str">
        <f aca="false">IF(ISNUMBER($AG2158),IF($AG2158=1,100,IF($AG2158=0,50,0)),"")</f>
        <v/>
      </c>
      <c r="AS2158" s="0" t="str">
        <f aca="false">IF(ISNUMBER($AH2158),IF($AH2158&lt;0,100,IF($AH2158&lt;=20,50,0)),"")</f>
        <v/>
      </c>
      <c r="AT2158" s="0" t="str">
        <f aca="false">IF(ISNUMBER($AI2158),IF($AI2158&lt;0.95,100,IF($AI2158&lt;=1,50,0)),"")</f>
        <v/>
      </c>
      <c r="AU2158" s="0" t="str">
        <f aca="false">IF(ISNUMBER($AJ2158),IF($AJ2158&lt;30,0,IF($AJ2158&lt;40,50,IF($AJ2158&lt;=90,100,50))),"")</f>
        <v/>
      </c>
      <c r="AV2158" s="0" t="str">
        <f aca="false">IF(ISNUMBER($AK2158),IF($AK2158&gt;-0.2,100,IF($AK2158&gt;=-0.4,50,0)),"")</f>
        <v/>
      </c>
      <c r="AW2158" s="59" t="n">
        <f aca="false">01_指標庫!$H$4*ISNUMBER($F2158)+01_指標庫!$H$5*ISNUMBER($AA2158)+01_指標庫!$H$6*ISNUMBER($G2158)+01_指標庫!$H$7*ISNUMBER($H2158)+01_指標庫!$H$8*ISNUMBER($AF2158)+01_指標庫!$H$9*ISNUMBER($AG2158)+01_指標庫!$H$10*ISNUMBER($AB2158)+01_指標庫!$H$11*ISNUMBER($AC2158)+01_指標庫!$H$12*ISNUMBER($AD2158)+01_指標庫!$H$13*ISNUMBER($AE2158)+01_指標庫!$H$14*ISNUMBER($I2158)+01_指標庫!$H$15*ISNUMBER($AH2158)+01_指標庫!$H$16*ISNUMBER($K2158)+01_指標庫!$H$17*ISNUMBER($AI2158)+01_指標庫!$H$18*ISNUMBER($AJ2158)+01_指標庫!$H$19*ISNUMBER($AK2158)+01_指標庫!$H$20*ISNUMBER($BB2158)+01_指標庫!$H$21*ISNUMBER($BC2158)</f>
        <v>51</v>
      </c>
      <c r="AX2158" s="59" t="n">
        <f aca="false">IF(AW2158=0,50,ROUND((01_指標庫!$H$4*IF(ISNUMBER($F2158),L2158,0)+01_指標庫!$H$5*IF(ISNUMBER($AA2158),AL2158,0)+01_指標庫!$H$6*IF(ISNUMBER($G2158),M2158,0)+01_指標庫!$H$7*IF(ISNUMBER($H2158),N2158,0)+01_指標庫!$H$8*IF(ISNUMBER($AF2158),AQ2158,0)+01_指標庫!$H$9*IF(ISNUMBER($AG2158),AR2158,0)+01_指標庫!$H$10*IF(ISNUMBER($AB2158),AM2158,0)+01_指標庫!$H$11*IF(ISNUMBER($AC2158),AN2158,0)+01_指標庫!$H$12*IF(ISNUMBER($AD2158),AO2158,0)+01_指標庫!$H$13*IF(ISNUMBER($AE2158),AP2158,0)+01_指標庫!$H$14*IF(ISNUMBER($I2158),O2158,0)+01_指標庫!$H$15*IF(ISNUMBER($AH2158),AS2158,0)+01_指標庫!$H$16*IF(ISNUMBER($K2158),P2158,0)+01_指標庫!$H$17*IF(ISNUMBER($AI2158),AT2158,0)+01_指標庫!$H$18*IF(ISNUMBER($AJ2158),AU2158,0)+01_指標庫!$H$19*IF(ISNUMBER($AK2158),AV2158,0)+01_指標庫!$H$20*IF(ISNUMBER($BB2158),BB2158,0)+01_指標庫!$H$21*IF(ISNUMBER($BC2158),BC2158,0))/AW2158,1))</f>
        <v>81.4</v>
      </c>
      <c r="AY2158" s="60"/>
      <c r="AZ2158" s="60"/>
      <c r="BA2158" s="58" t="n">
        <f aca="false">AVERAGE($E2154:$E2158)/AVERAGE($E2149:$E2158)-1</f>
        <v>-0.00264455037809441</v>
      </c>
      <c r="BB2158" s="59" t="n">
        <f aca="false">IF(ISNUMBER($BA2158),IF(OR($S2158&lt;=-0.03,$BA2158&lt;-0.003),0,IF(OR($S2158&lt;=-0.02,$BA2158&lt;0.01),50,100)),"")</f>
        <v>50</v>
      </c>
      <c r="BC2158" s="0" t="str">
        <f aca="false">IF(OR(COUNT($AZ2158)=0,COUNT($AZ2157)=0),"",IF(OR($AY2158/$AZ2157-1&lt;=-0.03,$AZ2158/$AZ2157-1&lt;=-0.045,IF(COUNT($AZ2149:$AZ2158)=10,AVERAGE($AZ2154:$AZ2158)/AVERAGE($AZ2149:$AZ2158)-1&lt;-0.01,FALSE())),0,IF(OR($AZ2158/$AZ2157-1&lt;=-0.02,IF(COUNT($AZ2149:$AZ2158)=10,AVERAGE($AZ2154:$AZ2158)/AVERAGE($AZ2149:$AZ2158)-1&lt;0.005,FALSE())),50,100)))</f>
        <v/>
      </c>
    </row>
    <row r="2159" customFormat="false" ht="15" hidden="false" customHeight="true" outlineLevel="0" collapsed="false">
      <c r="A2159" s="47" t="n">
        <v>2155</v>
      </c>
      <c r="B2159" s="48" t="n">
        <v>45688</v>
      </c>
      <c r="C2159" s="47" t="n">
        <v>2025</v>
      </c>
      <c r="D2159" s="49" t="s">
        <v>234</v>
      </c>
      <c r="E2159" s="50" t="n">
        <v>21478.05</v>
      </c>
      <c r="F2159" s="51" t="n">
        <v>0.083256</v>
      </c>
      <c r="G2159" s="51" t="n">
        <v>-0.027996</v>
      </c>
      <c r="H2159" s="52" t="n">
        <v>0.5918</v>
      </c>
      <c r="I2159" s="53" t="n">
        <v>268</v>
      </c>
      <c r="J2159" s="47" t="s">
        <v>235</v>
      </c>
      <c r="K2159" s="54" t="n">
        <v>16.43</v>
      </c>
      <c r="L2159" s="55" t="n">
        <f aca="false">IF(COUNT(F2159)=0,50,IF(F2159&gt;=0,100,IF(F2159&gt;=-0.02,50,0)))</f>
        <v>100</v>
      </c>
      <c r="M2159" s="55" t="n">
        <f aca="false">IF(COUNT(G2159)=0,50,IF(G2159&gt;-0.06,100,IF(G2159&gt;-0.15,50,0)))</f>
        <v>100</v>
      </c>
      <c r="N2159" s="55" t="n">
        <f aca="false">IF(COUNT(H2159)=0,50,IF(H2159&gt;=0.6,100,IF(H2159&gt;=0.4,50,0)))</f>
        <v>50</v>
      </c>
      <c r="O2159" s="55" t="n">
        <f aca="false">IF(COUNT(I2159)=0,50,IF(J2159="proxy_vix",50,IF(I2159&lt;350,100,IF(I2159&lt;=450,50,0))))</f>
        <v>100</v>
      </c>
      <c r="P2159" s="55" t="n">
        <f aca="false">IF(COUNT(K2159)=0,50,IF(K2159&lt;20,100,IF(K2159&lt;=25,50,0)))</f>
        <v>100</v>
      </c>
      <c r="Q2159" s="54"/>
      <c r="R2159" s="47"/>
      <c r="S2159" s="51" t="n">
        <f aca="false">$E2159/$E2158-1</f>
        <v>-0.00139807663338309</v>
      </c>
      <c r="T2159" s="56" t="n">
        <f aca="false">$K2159/$K2158-1</f>
        <v>0.0372474747474747</v>
      </c>
      <c r="V2159" s="57"/>
      <c r="W2159" s="57"/>
      <c r="Y2159" s="1" t="str">
        <f aca="false">IF(AX2159&gt;=70,"EASY",IF(AX2159&gt;40,"UNCERTAIN","HARD"))</f>
        <v>EASY</v>
      </c>
      <c r="AA2159" s="58" t="n">
        <f aca="false">IF($A2159&lt;200,"",AVERAGE($E2110:$E2159)/AVERAGE($E1960:$E2159)-1)</f>
        <v>0.0739010172482777</v>
      </c>
      <c r="AB2159" s="59" t="n">
        <f aca="false">LOOKUP($B2159,07_L1政策步階!$A$4:$A$14,07_L1政策步階!$C$4:$C$14)</f>
        <v>0</v>
      </c>
      <c r="AC2159" s="57"/>
      <c r="AD2159" s="57"/>
      <c r="AE2159" s="57"/>
      <c r="AF2159" s="57"/>
      <c r="AG2159" s="57"/>
      <c r="AH2159" s="57"/>
      <c r="AI2159" s="57"/>
      <c r="AJ2159" s="57"/>
      <c r="AK2159" s="57"/>
      <c r="AL2159" s="59" t="n">
        <f aca="false">IF(ISNUMBER($AA2159),IF($AA2159&gt;=0.005,100,IF($AA2159&gt;=-0.015,50,0)),"")</f>
        <v>100</v>
      </c>
      <c r="AM2159" s="59" t="n">
        <f aca="false">IF(ISNUMBER($AB2159),IF($AB2159=1,100,IF($AB2159=0,50,0)),"")</f>
        <v>50</v>
      </c>
      <c r="AN2159" s="0" t="str">
        <f aca="false">IF(ISNUMBER($AC2159),IF($AC2159&gt;=0.001,100,IF($AC2159&gt;=-0.003,50,0)),"")</f>
        <v/>
      </c>
      <c r="AO2159" s="0" t="str">
        <f aca="false">IF(ISNUMBER($AD2159),IF($AD2159&gt;=0.04,100,IF($AD2159&gt;=0,50,0)),"")</f>
        <v/>
      </c>
      <c r="AP2159" s="0" t="str">
        <f aca="false">IF(ISNUMBER($AE2159),IF($AE2159&gt;=25,100,IF($AE2159&gt;=-75,50,0)),"")</f>
        <v/>
      </c>
      <c r="AQ2159" s="0" t="str">
        <f aca="false">IF(ISNUMBER($AF2159),IF($AF2159&gt;0,100,IF($AF2159&gt;=-50,50,0)),"")</f>
        <v/>
      </c>
      <c r="AR2159" s="0" t="str">
        <f aca="false">IF(ISNUMBER($AG2159),IF($AG2159=1,100,IF($AG2159=0,50,0)),"")</f>
        <v/>
      </c>
      <c r="AS2159" s="0" t="str">
        <f aca="false">IF(ISNUMBER($AH2159),IF($AH2159&lt;0,100,IF($AH2159&lt;=20,50,0)),"")</f>
        <v/>
      </c>
      <c r="AT2159" s="0" t="str">
        <f aca="false">IF(ISNUMBER($AI2159),IF($AI2159&lt;0.95,100,IF($AI2159&lt;=1,50,0)),"")</f>
        <v/>
      </c>
      <c r="AU2159" s="0" t="str">
        <f aca="false">IF(ISNUMBER($AJ2159),IF($AJ2159&lt;30,0,IF($AJ2159&lt;40,50,IF($AJ2159&lt;=90,100,50))),"")</f>
        <v/>
      </c>
      <c r="AV2159" s="0" t="str">
        <f aca="false">IF(ISNUMBER($AK2159),IF($AK2159&gt;-0.2,100,IF($AK2159&gt;=-0.4,50,0)),"")</f>
        <v/>
      </c>
      <c r="AW2159" s="59" t="n">
        <f aca="false">01_指標庫!$H$4*ISNUMBER($F2159)+01_指標庫!$H$5*ISNUMBER($AA2159)+01_指標庫!$H$6*ISNUMBER($G2159)+01_指標庫!$H$7*ISNUMBER($H2159)+01_指標庫!$H$8*ISNUMBER($AF2159)+01_指標庫!$H$9*ISNUMBER($AG2159)+01_指標庫!$H$10*ISNUMBER($AB2159)+01_指標庫!$H$11*ISNUMBER($AC2159)+01_指標庫!$H$12*ISNUMBER($AD2159)+01_指標庫!$H$13*ISNUMBER($AE2159)+01_指標庫!$H$14*ISNUMBER($I2159)+01_指標庫!$H$15*ISNUMBER($AH2159)+01_指標庫!$H$16*ISNUMBER($K2159)+01_指標庫!$H$17*ISNUMBER($AI2159)+01_指標庫!$H$18*ISNUMBER($AJ2159)+01_指標庫!$H$19*ISNUMBER($AK2159)+01_指標庫!$H$20*ISNUMBER($BB2159)+01_指標庫!$H$21*ISNUMBER($BC2159)</f>
        <v>51</v>
      </c>
      <c r="AX2159" s="59" t="n">
        <f aca="false">IF(AW2159=0,50,ROUND((01_指標庫!$H$4*IF(ISNUMBER($F2159),L2159,0)+01_指標庫!$H$5*IF(ISNUMBER($AA2159),AL2159,0)+01_指標庫!$H$6*IF(ISNUMBER($G2159),M2159,0)+01_指標庫!$H$7*IF(ISNUMBER($H2159),N2159,0)+01_指標庫!$H$8*IF(ISNUMBER($AF2159),AQ2159,0)+01_指標庫!$H$9*IF(ISNUMBER($AG2159),AR2159,0)+01_指標庫!$H$10*IF(ISNUMBER($AB2159),AM2159,0)+01_指標庫!$H$11*IF(ISNUMBER($AC2159),AN2159,0)+01_指標庫!$H$12*IF(ISNUMBER($AD2159),AO2159,0)+01_指標庫!$H$13*IF(ISNUMBER($AE2159),AP2159,0)+01_指標庫!$H$14*IF(ISNUMBER($I2159),O2159,0)+01_指標庫!$H$15*IF(ISNUMBER($AH2159),AS2159,0)+01_指標庫!$H$16*IF(ISNUMBER($K2159),P2159,0)+01_指標庫!$H$17*IF(ISNUMBER($AI2159),AT2159,0)+01_指標庫!$H$18*IF(ISNUMBER($AJ2159),AU2159,0)+01_指標庫!$H$19*IF(ISNUMBER($AK2159),AV2159,0)+01_指標庫!$H$20*IF(ISNUMBER($BB2159),BB2159,0)+01_指標庫!$H$21*IF(ISNUMBER($BC2159),BC2159,0))/AW2159,1))</f>
        <v>75.5</v>
      </c>
      <c r="AY2159" s="60"/>
      <c r="AZ2159" s="60"/>
      <c r="BA2159" s="58" t="n">
        <f aca="false">AVERAGE($E2155:$E2159)/AVERAGE($E2150:$E2159)-1</f>
        <v>-0.0071809318665671</v>
      </c>
      <c r="BB2159" s="59" t="n">
        <f aca="false">IF(ISNUMBER($BA2159),IF(OR($S2159&lt;=-0.03,$BA2159&lt;-0.003),0,IF(OR($S2159&lt;=-0.02,$BA2159&lt;0.01),50,100)),"")</f>
        <v>0</v>
      </c>
      <c r="BC2159" s="0" t="str">
        <f aca="false">IF(OR(COUNT($AZ2159)=0,COUNT($AZ2158)=0),"",IF(OR($AY2159/$AZ2158-1&lt;=-0.03,$AZ2159/$AZ2158-1&lt;=-0.045,IF(COUNT($AZ2150:$AZ2159)=10,AVERAGE($AZ2155:$AZ2159)/AVERAGE($AZ2150:$AZ2159)-1&lt;-0.01,FALSE())),0,IF(OR($AZ2159/$AZ2158-1&lt;=-0.02,IF(COUNT($AZ2150:$AZ2159)=10,AVERAGE($AZ2155:$AZ2159)/AVERAGE($AZ2150:$AZ2159)-1&lt;0.005,FALSE())),50,100)))</f>
        <v/>
      </c>
    </row>
    <row r="2160" customFormat="false" ht="15" hidden="false" customHeight="true" outlineLevel="0" collapsed="false">
      <c r="A2160" s="47" t="n">
        <v>2156</v>
      </c>
      <c r="B2160" s="48" t="n">
        <v>45691</v>
      </c>
      <c r="C2160" s="47" t="n">
        <v>2025</v>
      </c>
      <c r="D2160" s="49" t="s">
        <v>236</v>
      </c>
      <c r="E2160" s="50" t="n">
        <v>21297.58</v>
      </c>
      <c r="F2160" s="51" t="n">
        <v>0.073184</v>
      </c>
      <c r="G2160" s="51" t="n">
        <v>-0.036163</v>
      </c>
      <c r="H2160" s="52" t="n">
        <v>0.5918</v>
      </c>
      <c r="I2160" s="53" t="n">
        <v>273</v>
      </c>
      <c r="J2160" s="47" t="s">
        <v>235</v>
      </c>
      <c r="K2160" s="54" t="n">
        <v>18.62</v>
      </c>
      <c r="L2160" s="55" t="n">
        <f aca="false">IF(COUNT(F2160)=0,50,IF(F2160&gt;=0,100,IF(F2160&gt;=-0.02,50,0)))</f>
        <v>100</v>
      </c>
      <c r="M2160" s="55" t="n">
        <f aca="false">IF(COUNT(G2160)=0,50,IF(G2160&gt;-0.06,100,IF(G2160&gt;-0.15,50,0)))</f>
        <v>100</v>
      </c>
      <c r="N2160" s="55" t="n">
        <f aca="false">IF(COUNT(H2160)=0,50,IF(H2160&gt;=0.6,100,IF(H2160&gt;=0.4,50,0)))</f>
        <v>50</v>
      </c>
      <c r="O2160" s="55" t="n">
        <f aca="false">IF(COUNT(I2160)=0,50,IF(J2160="proxy_vix",50,IF(I2160&lt;350,100,IF(I2160&lt;=450,50,0))))</f>
        <v>100</v>
      </c>
      <c r="P2160" s="55" t="n">
        <f aca="false">IF(COUNT(K2160)=0,50,IF(K2160&lt;20,100,IF(K2160&lt;=25,50,0)))</f>
        <v>100</v>
      </c>
      <c r="Q2160" s="54"/>
      <c r="R2160" s="47"/>
      <c r="S2160" s="51" t="n">
        <f aca="false">$E2160/$E2159-1</f>
        <v>-0.00840253188720563</v>
      </c>
      <c r="T2160" s="56" t="n">
        <f aca="false">$K2160/$K2159-1</f>
        <v>0.133292757151552</v>
      </c>
      <c r="V2160" s="57"/>
      <c r="W2160" s="57"/>
      <c r="Y2160" s="1" t="str">
        <f aca="false">IF(AX2160&gt;=70,"EASY",IF(AX2160&gt;40,"UNCERTAIN","HARD"))</f>
        <v>EASY</v>
      </c>
      <c r="AA2160" s="58" t="n">
        <f aca="false">IF($A2160&lt;200,"",AVERAGE($E2111:$E2160)/AVERAGE($E1961:$E2160)-1)</f>
        <v>0.0736956240059388</v>
      </c>
      <c r="AB2160" s="59" t="n">
        <f aca="false">LOOKUP($B2160,07_L1政策步階!$A$4:$A$14,07_L1政策步階!$C$4:$C$14)</f>
        <v>0</v>
      </c>
      <c r="AC2160" s="57"/>
      <c r="AD2160" s="57"/>
      <c r="AE2160" s="57"/>
      <c r="AF2160" s="57"/>
      <c r="AG2160" s="57"/>
      <c r="AH2160" s="57"/>
      <c r="AI2160" s="57"/>
      <c r="AJ2160" s="57"/>
      <c r="AK2160" s="57"/>
      <c r="AL2160" s="59" t="n">
        <f aca="false">IF(ISNUMBER($AA2160),IF($AA2160&gt;=0.005,100,IF($AA2160&gt;=-0.015,50,0)),"")</f>
        <v>100</v>
      </c>
      <c r="AM2160" s="59" t="n">
        <f aca="false">IF(ISNUMBER($AB2160),IF($AB2160=1,100,IF($AB2160=0,50,0)),"")</f>
        <v>50</v>
      </c>
      <c r="AN2160" s="0" t="str">
        <f aca="false">IF(ISNUMBER($AC2160),IF($AC2160&gt;=0.001,100,IF($AC2160&gt;=-0.003,50,0)),"")</f>
        <v/>
      </c>
      <c r="AO2160" s="0" t="str">
        <f aca="false">IF(ISNUMBER($AD2160),IF($AD2160&gt;=0.04,100,IF($AD2160&gt;=0,50,0)),"")</f>
        <v/>
      </c>
      <c r="AP2160" s="0" t="str">
        <f aca="false">IF(ISNUMBER($AE2160),IF($AE2160&gt;=25,100,IF($AE2160&gt;=-75,50,0)),"")</f>
        <v/>
      </c>
      <c r="AQ2160" s="0" t="str">
        <f aca="false">IF(ISNUMBER($AF2160),IF($AF2160&gt;0,100,IF($AF2160&gt;=-50,50,0)),"")</f>
        <v/>
      </c>
      <c r="AR2160" s="0" t="str">
        <f aca="false">IF(ISNUMBER($AG2160),IF($AG2160=1,100,IF($AG2160=0,50,0)),"")</f>
        <v/>
      </c>
      <c r="AS2160" s="0" t="str">
        <f aca="false">IF(ISNUMBER($AH2160),IF($AH2160&lt;0,100,IF($AH2160&lt;=20,50,0)),"")</f>
        <v/>
      </c>
      <c r="AT2160" s="0" t="str">
        <f aca="false">IF(ISNUMBER($AI2160),IF($AI2160&lt;0.95,100,IF($AI2160&lt;=1,50,0)),"")</f>
        <v/>
      </c>
      <c r="AU2160" s="0" t="str">
        <f aca="false">IF(ISNUMBER($AJ2160),IF($AJ2160&lt;30,0,IF($AJ2160&lt;40,50,IF($AJ2160&lt;=90,100,50))),"")</f>
        <v/>
      </c>
      <c r="AV2160" s="0" t="str">
        <f aca="false">IF(ISNUMBER($AK2160),IF($AK2160&gt;-0.2,100,IF($AK2160&gt;=-0.4,50,0)),"")</f>
        <v/>
      </c>
      <c r="AW2160" s="59" t="n">
        <f aca="false">01_指標庫!$H$4*ISNUMBER($F2160)+01_指標庫!$H$5*ISNUMBER($AA2160)+01_指標庫!$H$6*ISNUMBER($G2160)+01_指標庫!$H$7*ISNUMBER($H2160)+01_指標庫!$H$8*ISNUMBER($AF2160)+01_指標庫!$H$9*ISNUMBER($AG2160)+01_指標庫!$H$10*ISNUMBER($AB2160)+01_指標庫!$H$11*ISNUMBER($AC2160)+01_指標庫!$H$12*ISNUMBER($AD2160)+01_指標庫!$H$13*ISNUMBER($AE2160)+01_指標庫!$H$14*ISNUMBER($I2160)+01_指標庫!$H$15*ISNUMBER($AH2160)+01_指標庫!$H$16*ISNUMBER($K2160)+01_指標庫!$H$17*ISNUMBER($AI2160)+01_指標庫!$H$18*ISNUMBER($AJ2160)+01_指標庫!$H$19*ISNUMBER($AK2160)+01_指標庫!$H$20*ISNUMBER($BB2160)+01_指標庫!$H$21*ISNUMBER($BC2160)</f>
        <v>51</v>
      </c>
      <c r="AX2160" s="59" t="n">
        <f aca="false">IF(AW2160=0,50,ROUND((01_指標庫!$H$4*IF(ISNUMBER($F2160),L2160,0)+01_指標庫!$H$5*IF(ISNUMBER($AA2160),AL2160,0)+01_指標庫!$H$6*IF(ISNUMBER($G2160),M2160,0)+01_指標庫!$H$7*IF(ISNUMBER($H2160),N2160,0)+01_指標庫!$H$8*IF(ISNUMBER($AF2160),AQ2160,0)+01_指標庫!$H$9*IF(ISNUMBER($AG2160),AR2160,0)+01_指標庫!$H$10*IF(ISNUMBER($AB2160),AM2160,0)+01_指標庫!$H$11*IF(ISNUMBER($AC2160),AN2160,0)+01_指標庫!$H$12*IF(ISNUMBER($AD2160),AO2160,0)+01_指標庫!$H$13*IF(ISNUMBER($AE2160),AP2160,0)+01_指標庫!$H$14*IF(ISNUMBER($I2160),O2160,0)+01_指標庫!$H$15*IF(ISNUMBER($AH2160),AS2160,0)+01_指標庫!$H$16*IF(ISNUMBER($K2160),P2160,0)+01_指標庫!$H$17*IF(ISNUMBER($AI2160),AT2160,0)+01_指標庫!$H$18*IF(ISNUMBER($AJ2160),AU2160,0)+01_指標庫!$H$19*IF(ISNUMBER($AK2160),AV2160,0)+01_指標庫!$H$20*IF(ISNUMBER($BB2160),BB2160,0)+01_指標庫!$H$21*IF(ISNUMBER($BC2160),BC2160,0))/AW2160,1))</f>
        <v>75.5</v>
      </c>
      <c r="AY2160" s="60"/>
      <c r="AZ2160" s="60"/>
      <c r="BA2160" s="58" t="n">
        <f aca="false">AVERAGE($E2156:$E2160)/AVERAGE($E2151:$E2160)-1</f>
        <v>-0.00493769198047089</v>
      </c>
      <c r="BB2160" s="59" t="n">
        <f aca="false">IF(ISNUMBER($BA2160),IF(OR($S2160&lt;=-0.03,$BA2160&lt;-0.003),0,IF(OR($S2160&lt;=-0.02,$BA2160&lt;0.01),50,100)),"")</f>
        <v>0</v>
      </c>
      <c r="BC2160" s="0" t="str">
        <f aca="false">IF(OR(COUNT($AZ2160)=0,COUNT($AZ2159)=0),"",IF(OR($AY2160/$AZ2159-1&lt;=-0.03,$AZ2160/$AZ2159-1&lt;=-0.045,IF(COUNT($AZ2151:$AZ2160)=10,AVERAGE($AZ2156:$AZ2160)/AVERAGE($AZ2151:$AZ2160)-1&lt;-0.01,FALSE())),0,IF(OR($AZ2160/$AZ2159-1&lt;=-0.02,IF(COUNT($AZ2151:$AZ2160)=10,AVERAGE($AZ2156:$AZ2160)/AVERAGE($AZ2151:$AZ2160)-1&lt;0.005,FALSE())),50,100)))</f>
        <v/>
      </c>
    </row>
    <row r="2161" customFormat="false" ht="15" hidden="false" customHeight="true" outlineLevel="0" collapsed="false">
      <c r="A2161" s="47" t="n">
        <v>2157</v>
      </c>
      <c r="B2161" s="48" t="n">
        <v>45692</v>
      </c>
      <c r="C2161" s="47" t="n">
        <v>2025</v>
      </c>
      <c r="D2161" s="49" t="s">
        <v>237</v>
      </c>
      <c r="E2161" s="50" t="n">
        <v>21566.92</v>
      </c>
      <c r="F2161" s="51" t="n">
        <v>0.085642</v>
      </c>
      <c r="G2161" s="51" t="n">
        <v>-0.023974</v>
      </c>
      <c r="H2161" s="52" t="n">
        <v>0.5918</v>
      </c>
      <c r="I2161" s="53" t="n">
        <v>271</v>
      </c>
      <c r="J2161" s="47" t="s">
        <v>235</v>
      </c>
      <c r="K2161" s="54" t="n">
        <v>17.21</v>
      </c>
      <c r="L2161" s="55" t="n">
        <f aca="false">IF(COUNT(F2161)=0,50,IF(F2161&gt;=0,100,IF(F2161&gt;=-0.02,50,0)))</f>
        <v>100</v>
      </c>
      <c r="M2161" s="55" t="n">
        <f aca="false">IF(COUNT(G2161)=0,50,IF(G2161&gt;-0.06,100,IF(G2161&gt;-0.15,50,0)))</f>
        <v>100</v>
      </c>
      <c r="N2161" s="55" t="n">
        <f aca="false">IF(COUNT(H2161)=0,50,IF(H2161&gt;=0.6,100,IF(H2161&gt;=0.4,50,0)))</f>
        <v>50</v>
      </c>
      <c r="O2161" s="55" t="n">
        <f aca="false">IF(COUNT(I2161)=0,50,IF(J2161="proxy_vix",50,IF(I2161&lt;350,100,IF(I2161&lt;=450,50,0))))</f>
        <v>100</v>
      </c>
      <c r="P2161" s="55" t="n">
        <f aca="false">IF(COUNT(K2161)=0,50,IF(K2161&lt;20,100,IF(K2161&lt;=25,50,0)))</f>
        <v>100</v>
      </c>
      <c r="Q2161" s="54"/>
      <c r="R2161" s="47"/>
      <c r="S2161" s="51" t="n">
        <f aca="false">$E2161/$E2160-1</f>
        <v>0.0126465072557538</v>
      </c>
      <c r="T2161" s="56" t="n">
        <f aca="false">$K2161/$K2160-1</f>
        <v>-0.0757250268528464</v>
      </c>
      <c r="V2161" s="57"/>
      <c r="W2161" s="57"/>
      <c r="Y2161" s="1" t="str">
        <f aca="false">IF(AX2161&gt;=70,"EASY",IF(AX2161&gt;40,"UNCERTAIN","HARD"))</f>
        <v>EASY</v>
      </c>
      <c r="AA2161" s="58" t="n">
        <f aca="false">IF($A2161&lt;200,"",AVERAGE($E2112:$E2161)/AVERAGE($E1962:$E2161)-1)</f>
        <v>0.0734831551090751</v>
      </c>
      <c r="AB2161" s="59" t="n">
        <f aca="false">LOOKUP($B2161,07_L1政策步階!$A$4:$A$14,07_L1政策步階!$C$4:$C$14)</f>
        <v>0</v>
      </c>
      <c r="AC2161" s="57"/>
      <c r="AD2161" s="57"/>
      <c r="AE2161" s="57"/>
      <c r="AF2161" s="57"/>
      <c r="AG2161" s="57"/>
      <c r="AH2161" s="57"/>
      <c r="AI2161" s="57"/>
      <c r="AJ2161" s="57"/>
      <c r="AK2161" s="57"/>
      <c r="AL2161" s="59" t="n">
        <f aca="false">IF(ISNUMBER($AA2161),IF($AA2161&gt;=0.005,100,IF($AA2161&gt;=-0.015,50,0)),"")</f>
        <v>100</v>
      </c>
      <c r="AM2161" s="59" t="n">
        <f aca="false">IF(ISNUMBER($AB2161),IF($AB2161=1,100,IF($AB2161=0,50,0)),"")</f>
        <v>50</v>
      </c>
      <c r="AN2161" s="0" t="str">
        <f aca="false">IF(ISNUMBER($AC2161),IF($AC2161&gt;=0.001,100,IF($AC2161&gt;=-0.003,50,0)),"")</f>
        <v/>
      </c>
      <c r="AO2161" s="0" t="str">
        <f aca="false">IF(ISNUMBER($AD2161),IF($AD2161&gt;=0.04,100,IF($AD2161&gt;=0,50,0)),"")</f>
        <v/>
      </c>
      <c r="AP2161" s="0" t="str">
        <f aca="false">IF(ISNUMBER($AE2161),IF($AE2161&gt;=25,100,IF($AE2161&gt;=-75,50,0)),"")</f>
        <v/>
      </c>
      <c r="AQ2161" s="0" t="str">
        <f aca="false">IF(ISNUMBER($AF2161),IF($AF2161&gt;0,100,IF($AF2161&gt;=-50,50,0)),"")</f>
        <v/>
      </c>
      <c r="AR2161" s="0" t="str">
        <f aca="false">IF(ISNUMBER($AG2161),IF($AG2161=1,100,IF($AG2161=0,50,0)),"")</f>
        <v/>
      </c>
      <c r="AS2161" s="0" t="str">
        <f aca="false">IF(ISNUMBER($AH2161),IF($AH2161&lt;0,100,IF($AH2161&lt;=20,50,0)),"")</f>
        <v/>
      </c>
      <c r="AT2161" s="0" t="str">
        <f aca="false">IF(ISNUMBER($AI2161),IF($AI2161&lt;0.95,100,IF($AI2161&lt;=1,50,0)),"")</f>
        <v/>
      </c>
      <c r="AU2161" s="0" t="str">
        <f aca="false">IF(ISNUMBER($AJ2161),IF($AJ2161&lt;30,0,IF($AJ2161&lt;40,50,IF($AJ2161&lt;=90,100,50))),"")</f>
        <v/>
      </c>
      <c r="AV2161" s="0" t="str">
        <f aca="false">IF(ISNUMBER($AK2161),IF($AK2161&gt;-0.2,100,IF($AK2161&gt;=-0.4,50,0)),"")</f>
        <v/>
      </c>
      <c r="AW2161" s="59" t="n">
        <f aca="false">01_指標庫!$H$4*ISNUMBER($F2161)+01_指標庫!$H$5*ISNUMBER($AA2161)+01_指標庫!$H$6*ISNUMBER($G2161)+01_指標庫!$H$7*ISNUMBER($H2161)+01_指標庫!$H$8*ISNUMBER($AF2161)+01_指標庫!$H$9*ISNUMBER($AG2161)+01_指標庫!$H$10*ISNUMBER($AB2161)+01_指標庫!$H$11*ISNUMBER($AC2161)+01_指標庫!$H$12*ISNUMBER($AD2161)+01_指標庫!$H$13*ISNUMBER($AE2161)+01_指標庫!$H$14*ISNUMBER($I2161)+01_指標庫!$H$15*ISNUMBER($AH2161)+01_指標庫!$H$16*ISNUMBER($K2161)+01_指標庫!$H$17*ISNUMBER($AI2161)+01_指標庫!$H$18*ISNUMBER($AJ2161)+01_指標庫!$H$19*ISNUMBER($AK2161)+01_指標庫!$H$20*ISNUMBER($BB2161)+01_指標庫!$H$21*ISNUMBER($BC2161)</f>
        <v>51</v>
      </c>
      <c r="AX2161" s="59" t="n">
        <f aca="false">IF(AW2161=0,50,ROUND((01_指標庫!$H$4*IF(ISNUMBER($F2161),L2161,0)+01_指標庫!$H$5*IF(ISNUMBER($AA2161),AL2161,0)+01_指標庫!$H$6*IF(ISNUMBER($G2161),M2161,0)+01_指標庫!$H$7*IF(ISNUMBER($H2161),N2161,0)+01_指標庫!$H$8*IF(ISNUMBER($AF2161),AQ2161,0)+01_指標庫!$H$9*IF(ISNUMBER($AG2161),AR2161,0)+01_指標庫!$H$10*IF(ISNUMBER($AB2161),AM2161,0)+01_指標庫!$H$11*IF(ISNUMBER($AC2161),AN2161,0)+01_指標庫!$H$12*IF(ISNUMBER($AD2161),AO2161,0)+01_指標庫!$H$13*IF(ISNUMBER($AE2161),AP2161,0)+01_指標庫!$H$14*IF(ISNUMBER($I2161),O2161,0)+01_指標庫!$H$15*IF(ISNUMBER($AH2161),AS2161,0)+01_指標庫!$H$16*IF(ISNUMBER($K2161),P2161,0)+01_指標庫!$H$17*IF(ISNUMBER($AI2161),AT2161,0)+01_指標庫!$H$18*IF(ISNUMBER($AJ2161),AU2161,0)+01_指標庫!$H$19*IF(ISNUMBER($AK2161),AV2161,0)+01_指標庫!$H$20*IF(ISNUMBER($BB2161),BB2161,0)+01_指標庫!$H$21*IF(ISNUMBER($BC2161),BC2161,0))/AW2161,1))</f>
        <v>75.5</v>
      </c>
      <c r="AY2161" s="60"/>
      <c r="AZ2161" s="60"/>
      <c r="BA2161" s="58" t="n">
        <f aca="false">AVERAGE($E2157:$E2161)/AVERAGE($E2152:$E2161)-1</f>
        <v>-0.00397496726605418</v>
      </c>
      <c r="BB2161" s="59" t="n">
        <f aca="false">IF(ISNUMBER($BA2161),IF(OR($S2161&lt;=-0.03,$BA2161&lt;-0.003),0,IF(OR($S2161&lt;=-0.02,$BA2161&lt;0.01),50,100)),"")</f>
        <v>0</v>
      </c>
      <c r="BC2161" s="0" t="str">
        <f aca="false">IF(OR(COUNT($AZ2161)=0,COUNT($AZ2160)=0),"",IF(OR($AY2161/$AZ2160-1&lt;=-0.03,$AZ2161/$AZ2160-1&lt;=-0.045,IF(COUNT($AZ2152:$AZ2161)=10,AVERAGE($AZ2157:$AZ2161)/AVERAGE($AZ2152:$AZ2161)-1&lt;-0.01,FALSE())),0,IF(OR($AZ2161/$AZ2160-1&lt;=-0.02,IF(COUNT($AZ2152:$AZ2161)=10,AVERAGE($AZ2157:$AZ2161)/AVERAGE($AZ2152:$AZ2161)-1&lt;0.005,FALSE())),50,100)))</f>
        <v/>
      </c>
    </row>
    <row r="2162" customFormat="false" ht="15" hidden="false" customHeight="true" outlineLevel="0" collapsed="false">
      <c r="A2162" s="47" t="n">
        <v>2158</v>
      </c>
      <c r="B2162" s="48" t="n">
        <v>45693</v>
      </c>
      <c r="C2162" s="47" t="n">
        <v>2025</v>
      </c>
      <c r="D2162" s="49" t="s">
        <v>238</v>
      </c>
      <c r="E2162" s="50" t="n">
        <v>21658.16</v>
      </c>
      <c r="F2162" s="51" t="n">
        <v>0.089066</v>
      </c>
      <c r="G2162" s="51" t="n">
        <v>-0.019845</v>
      </c>
      <c r="H2162" s="52" t="n">
        <v>0.6531</v>
      </c>
      <c r="I2162" s="53" t="n">
        <v>269</v>
      </c>
      <c r="J2162" s="47" t="s">
        <v>235</v>
      </c>
      <c r="K2162" s="54" t="n">
        <v>15.77</v>
      </c>
      <c r="L2162" s="55" t="n">
        <f aca="false">IF(COUNT(F2162)=0,50,IF(F2162&gt;=0,100,IF(F2162&gt;=-0.02,50,0)))</f>
        <v>100</v>
      </c>
      <c r="M2162" s="55" t="n">
        <f aca="false">IF(COUNT(G2162)=0,50,IF(G2162&gt;-0.06,100,IF(G2162&gt;-0.15,50,0)))</f>
        <v>100</v>
      </c>
      <c r="N2162" s="55" t="n">
        <f aca="false">IF(COUNT(H2162)=0,50,IF(H2162&gt;=0.6,100,IF(H2162&gt;=0.4,50,0)))</f>
        <v>100</v>
      </c>
      <c r="O2162" s="55" t="n">
        <f aca="false">IF(COUNT(I2162)=0,50,IF(J2162="proxy_vix",50,IF(I2162&lt;350,100,IF(I2162&lt;=450,50,0))))</f>
        <v>100</v>
      </c>
      <c r="P2162" s="55" t="n">
        <f aca="false">IF(COUNT(K2162)=0,50,IF(K2162&lt;20,100,IF(K2162&lt;=25,50,0)))</f>
        <v>100</v>
      </c>
      <c r="Q2162" s="54"/>
      <c r="R2162" s="47"/>
      <c r="S2162" s="51" t="n">
        <f aca="false">$E2162/$E2161-1</f>
        <v>0.00423055308778442</v>
      </c>
      <c r="T2162" s="56" t="n">
        <f aca="false">$K2162/$K2161-1</f>
        <v>-0.0836722835560722</v>
      </c>
      <c r="V2162" s="57"/>
      <c r="W2162" s="57"/>
      <c r="Y2162" s="1" t="str">
        <f aca="false">IF(AX2162&gt;=70,"EASY",IF(AX2162&gt;40,"UNCERTAIN","HARD"))</f>
        <v>EASY</v>
      </c>
      <c r="AA2162" s="58" t="n">
        <f aca="false">IF($A2162&lt;200,"",AVERAGE($E2113:$E2162)/AVERAGE($E1963:$E2162)-1)</f>
        <v>0.0733290510040234</v>
      </c>
      <c r="AB2162" s="59" t="n">
        <f aca="false">LOOKUP($B2162,07_L1政策步階!$A$4:$A$14,07_L1政策步階!$C$4:$C$14)</f>
        <v>0</v>
      </c>
      <c r="AC2162" s="57"/>
      <c r="AD2162" s="57"/>
      <c r="AE2162" s="57"/>
      <c r="AF2162" s="57"/>
      <c r="AG2162" s="57"/>
      <c r="AH2162" s="57"/>
      <c r="AI2162" s="57"/>
      <c r="AJ2162" s="57"/>
      <c r="AK2162" s="57"/>
      <c r="AL2162" s="59" t="n">
        <f aca="false">IF(ISNUMBER($AA2162),IF($AA2162&gt;=0.005,100,IF($AA2162&gt;=-0.015,50,0)),"")</f>
        <v>100</v>
      </c>
      <c r="AM2162" s="59" t="n">
        <f aca="false">IF(ISNUMBER($AB2162),IF($AB2162=1,100,IF($AB2162=0,50,0)),"")</f>
        <v>50</v>
      </c>
      <c r="AN2162" s="0" t="str">
        <f aca="false">IF(ISNUMBER($AC2162),IF($AC2162&gt;=0.001,100,IF($AC2162&gt;=-0.003,50,0)),"")</f>
        <v/>
      </c>
      <c r="AO2162" s="0" t="str">
        <f aca="false">IF(ISNUMBER($AD2162),IF($AD2162&gt;=0.04,100,IF($AD2162&gt;=0,50,0)),"")</f>
        <v/>
      </c>
      <c r="AP2162" s="0" t="str">
        <f aca="false">IF(ISNUMBER($AE2162),IF($AE2162&gt;=25,100,IF($AE2162&gt;=-75,50,0)),"")</f>
        <v/>
      </c>
      <c r="AQ2162" s="0" t="str">
        <f aca="false">IF(ISNUMBER($AF2162),IF($AF2162&gt;0,100,IF($AF2162&gt;=-50,50,0)),"")</f>
        <v/>
      </c>
      <c r="AR2162" s="0" t="str">
        <f aca="false">IF(ISNUMBER($AG2162),IF($AG2162=1,100,IF($AG2162=0,50,0)),"")</f>
        <v/>
      </c>
      <c r="AS2162" s="0" t="str">
        <f aca="false">IF(ISNUMBER($AH2162),IF($AH2162&lt;0,100,IF($AH2162&lt;=20,50,0)),"")</f>
        <v/>
      </c>
      <c r="AT2162" s="0" t="str">
        <f aca="false">IF(ISNUMBER($AI2162),IF($AI2162&lt;0.95,100,IF($AI2162&lt;=1,50,0)),"")</f>
        <v/>
      </c>
      <c r="AU2162" s="0" t="str">
        <f aca="false">IF(ISNUMBER($AJ2162),IF($AJ2162&lt;30,0,IF($AJ2162&lt;40,50,IF($AJ2162&lt;=90,100,50))),"")</f>
        <v/>
      </c>
      <c r="AV2162" s="0" t="str">
        <f aca="false">IF(ISNUMBER($AK2162),IF($AK2162&gt;-0.2,100,IF($AK2162&gt;=-0.4,50,0)),"")</f>
        <v/>
      </c>
      <c r="AW2162" s="59" t="n">
        <f aca="false">01_指標庫!$H$4*ISNUMBER($F2162)+01_指標庫!$H$5*ISNUMBER($AA2162)+01_指標庫!$H$6*ISNUMBER($G2162)+01_指標庫!$H$7*ISNUMBER($H2162)+01_指標庫!$H$8*ISNUMBER($AF2162)+01_指標庫!$H$9*ISNUMBER($AG2162)+01_指標庫!$H$10*ISNUMBER($AB2162)+01_指標庫!$H$11*ISNUMBER($AC2162)+01_指標庫!$H$12*ISNUMBER($AD2162)+01_指標庫!$H$13*ISNUMBER($AE2162)+01_指標庫!$H$14*ISNUMBER($I2162)+01_指標庫!$H$15*ISNUMBER($AH2162)+01_指標庫!$H$16*ISNUMBER($K2162)+01_指標庫!$H$17*ISNUMBER($AI2162)+01_指標庫!$H$18*ISNUMBER($AJ2162)+01_指標庫!$H$19*ISNUMBER($AK2162)+01_指標庫!$H$20*ISNUMBER($BB2162)+01_指標庫!$H$21*ISNUMBER($BC2162)</f>
        <v>51</v>
      </c>
      <c r="AX2162" s="59" t="n">
        <f aca="false">IF(AW2162=0,50,ROUND((01_指標庫!$H$4*IF(ISNUMBER($F2162),L2162,0)+01_指標庫!$H$5*IF(ISNUMBER($AA2162),AL2162,0)+01_指標庫!$H$6*IF(ISNUMBER($G2162),M2162,0)+01_指標庫!$H$7*IF(ISNUMBER($H2162),N2162,0)+01_指標庫!$H$8*IF(ISNUMBER($AF2162),AQ2162,0)+01_指標庫!$H$9*IF(ISNUMBER($AG2162),AR2162,0)+01_指標庫!$H$10*IF(ISNUMBER($AB2162),AM2162,0)+01_指標庫!$H$11*IF(ISNUMBER($AC2162),AN2162,0)+01_指標庫!$H$12*IF(ISNUMBER($AD2162),AO2162,0)+01_指標庫!$H$13*IF(ISNUMBER($AE2162),AP2162,0)+01_指標庫!$H$14*IF(ISNUMBER($I2162),O2162,0)+01_指標庫!$H$15*IF(ISNUMBER($AH2162),AS2162,0)+01_指標庫!$H$16*IF(ISNUMBER($K2162),P2162,0)+01_指標庫!$H$17*IF(ISNUMBER($AI2162),AT2162,0)+01_指標庫!$H$18*IF(ISNUMBER($AJ2162),AU2162,0)+01_指標庫!$H$19*IF(ISNUMBER($AK2162),AV2162,0)+01_指標庫!$H$20*IF(ISNUMBER($BB2162),BB2162,0)+01_指標庫!$H$21*IF(ISNUMBER($BC2162),BC2162,0))/AW2162,1))</f>
        <v>89.2</v>
      </c>
      <c r="AY2162" s="60"/>
      <c r="AZ2162" s="60"/>
      <c r="BA2162" s="58" t="n">
        <f aca="false">AVERAGE($E2158:$E2162)/AVERAGE($E2153:$E2162)-1</f>
        <v>-0.000780210381226887</v>
      </c>
      <c r="BB2162" s="59" t="n">
        <f aca="false">IF(ISNUMBER($BA2162),IF(OR($S2162&lt;=-0.03,$BA2162&lt;-0.003),0,IF(OR($S2162&lt;=-0.02,$BA2162&lt;0.01),50,100)),"")</f>
        <v>50</v>
      </c>
      <c r="BC2162" s="0" t="str">
        <f aca="false">IF(OR(COUNT($AZ2162)=0,COUNT($AZ2161)=0),"",IF(OR($AY2162/$AZ2161-1&lt;=-0.03,$AZ2162/$AZ2161-1&lt;=-0.045,IF(COUNT($AZ2153:$AZ2162)=10,AVERAGE($AZ2158:$AZ2162)/AVERAGE($AZ2153:$AZ2162)-1&lt;-0.01,FALSE())),0,IF(OR($AZ2162/$AZ2161-1&lt;=-0.02,IF(COUNT($AZ2153:$AZ2162)=10,AVERAGE($AZ2158:$AZ2162)/AVERAGE($AZ2153:$AZ2162)-1&lt;0.005,FALSE())),50,100)))</f>
        <v/>
      </c>
    </row>
    <row r="2163" customFormat="false" ht="15" hidden="false" customHeight="true" outlineLevel="0" collapsed="false">
      <c r="A2163" s="47" t="n">
        <v>2159</v>
      </c>
      <c r="B2163" s="48" t="n">
        <v>45694</v>
      </c>
      <c r="C2163" s="47" t="n">
        <v>2025</v>
      </c>
      <c r="D2163" s="49" t="s">
        <v>239</v>
      </c>
      <c r="E2163" s="50" t="n">
        <v>21774.07</v>
      </c>
      <c r="F2163" s="51" t="n">
        <v>0.093592</v>
      </c>
      <c r="G2163" s="51" t="n">
        <v>-0.014599</v>
      </c>
      <c r="H2163" s="52" t="n">
        <v>0.6122</v>
      </c>
      <c r="I2163" s="53" t="n">
        <v>266</v>
      </c>
      <c r="J2163" s="47" t="s">
        <v>235</v>
      </c>
      <c r="K2163" s="54" t="n">
        <v>15.5</v>
      </c>
      <c r="L2163" s="55" t="n">
        <f aca="false">IF(COUNT(F2163)=0,50,IF(F2163&gt;=0,100,IF(F2163&gt;=-0.02,50,0)))</f>
        <v>100</v>
      </c>
      <c r="M2163" s="55" t="n">
        <f aca="false">IF(COUNT(G2163)=0,50,IF(G2163&gt;-0.06,100,IF(G2163&gt;-0.15,50,0)))</f>
        <v>100</v>
      </c>
      <c r="N2163" s="55" t="n">
        <f aca="false">IF(COUNT(H2163)=0,50,IF(H2163&gt;=0.6,100,IF(H2163&gt;=0.4,50,0)))</f>
        <v>100</v>
      </c>
      <c r="O2163" s="55" t="n">
        <f aca="false">IF(COUNT(I2163)=0,50,IF(J2163="proxy_vix",50,IF(I2163&lt;350,100,IF(I2163&lt;=450,50,0))))</f>
        <v>100</v>
      </c>
      <c r="P2163" s="55" t="n">
        <f aca="false">IF(COUNT(K2163)=0,50,IF(K2163&lt;20,100,IF(K2163&lt;=25,50,0)))</f>
        <v>100</v>
      </c>
      <c r="Q2163" s="54"/>
      <c r="R2163" s="47"/>
      <c r="S2163" s="51" t="n">
        <f aca="false">$E2163/$E2162-1</f>
        <v>0.00535179350415738</v>
      </c>
      <c r="T2163" s="56" t="n">
        <f aca="false">$K2163/$K2162-1</f>
        <v>-0.0171211160431198</v>
      </c>
      <c r="V2163" s="57"/>
      <c r="W2163" s="57"/>
      <c r="Y2163" s="1" t="str">
        <f aca="false">IF(AX2163&gt;=70,"EASY",IF(AX2163&gt;40,"UNCERTAIN","HARD"))</f>
        <v>EASY</v>
      </c>
      <c r="AA2163" s="58" t="n">
        <f aca="false">IF($A2163&lt;200,"",AVERAGE($E2114:$E2163)/AVERAGE($E1964:$E2163)-1)</f>
        <v>0.0730903396738094</v>
      </c>
      <c r="AB2163" s="59" t="n">
        <f aca="false">LOOKUP($B2163,07_L1政策步階!$A$4:$A$14,07_L1政策步階!$C$4:$C$14)</f>
        <v>0</v>
      </c>
      <c r="AC2163" s="57"/>
      <c r="AD2163" s="57"/>
      <c r="AE2163" s="57"/>
      <c r="AF2163" s="57"/>
      <c r="AG2163" s="57"/>
      <c r="AH2163" s="57"/>
      <c r="AI2163" s="57"/>
      <c r="AJ2163" s="57"/>
      <c r="AK2163" s="57"/>
      <c r="AL2163" s="59" t="n">
        <f aca="false">IF(ISNUMBER($AA2163),IF($AA2163&gt;=0.005,100,IF($AA2163&gt;=-0.015,50,0)),"")</f>
        <v>100</v>
      </c>
      <c r="AM2163" s="59" t="n">
        <f aca="false">IF(ISNUMBER($AB2163),IF($AB2163=1,100,IF($AB2163=0,50,0)),"")</f>
        <v>50</v>
      </c>
      <c r="AN2163" s="0" t="str">
        <f aca="false">IF(ISNUMBER($AC2163),IF($AC2163&gt;=0.001,100,IF($AC2163&gt;=-0.003,50,0)),"")</f>
        <v/>
      </c>
      <c r="AO2163" s="0" t="str">
        <f aca="false">IF(ISNUMBER($AD2163),IF($AD2163&gt;=0.04,100,IF($AD2163&gt;=0,50,0)),"")</f>
        <v/>
      </c>
      <c r="AP2163" s="0" t="str">
        <f aca="false">IF(ISNUMBER($AE2163),IF($AE2163&gt;=25,100,IF($AE2163&gt;=-75,50,0)),"")</f>
        <v/>
      </c>
      <c r="AQ2163" s="0" t="str">
        <f aca="false">IF(ISNUMBER($AF2163),IF($AF2163&gt;0,100,IF($AF2163&gt;=-50,50,0)),"")</f>
        <v/>
      </c>
      <c r="AR2163" s="0" t="str">
        <f aca="false">IF(ISNUMBER($AG2163),IF($AG2163=1,100,IF($AG2163=0,50,0)),"")</f>
        <v/>
      </c>
      <c r="AS2163" s="0" t="str">
        <f aca="false">IF(ISNUMBER($AH2163),IF($AH2163&lt;0,100,IF($AH2163&lt;=20,50,0)),"")</f>
        <v/>
      </c>
      <c r="AT2163" s="0" t="str">
        <f aca="false">IF(ISNUMBER($AI2163),IF($AI2163&lt;0.95,100,IF($AI2163&lt;=1,50,0)),"")</f>
        <v/>
      </c>
      <c r="AU2163" s="0" t="str">
        <f aca="false">IF(ISNUMBER($AJ2163),IF($AJ2163&lt;30,0,IF($AJ2163&lt;40,50,IF($AJ2163&lt;=90,100,50))),"")</f>
        <v/>
      </c>
      <c r="AV2163" s="0" t="str">
        <f aca="false">IF(ISNUMBER($AK2163),IF($AK2163&gt;-0.2,100,IF($AK2163&gt;=-0.4,50,0)),"")</f>
        <v/>
      </c>
      <c r="AW2163" s="59" t="n">
        <f aca="false">01_指標庫!$H$4*ISNUMBER($F2163)+01_指標庫!$H$5*ISNUMBER($AA2163)+01_指標庫!$H$6*ISNUMBER($G2163)+01_指標庫!$H$7*ISNUMBER($H2163)+01_指標庫!$H$8*ISNUMBER($AF2163)+01_指標庫!$H$9*ISNUMBER($AG2163)+01_指標庫!$H$10*ISNUMBER($AB2163)+01_指標庫!$H$11*ISNUMBER($AC2163)+01_指標庫!$H$12*ISNUMBER($AD2163)+01_指標庫!$H$13*ISNUMBER($AE2163)+01_指標庫!$H$14*ISNUMBER($I2163)+01_指標庫!$H$15*ISNUMBER($AH2163)+01_指標庫!$H$16*ISNUMBER($K2163)+01_指標庫!$H$17*ISNUMBER($AI2163)+01_指標庫!$H$18*ISNUMBER($AJ2163)+01_指標庫!$H$19*ISNUMBER($AK2163)+01_指標庫!$H$20*ISNUMBER($BB2163)+01_指標庫!$H$21*ISNUMBER($BC2163)</f>
        <v>51</v>
      </c>
      <c r="AX2163" s="59" t="n">
        <f aca="false">IF(AW2163=0,50,ROUND((01_指標庫!$H$4*IF(ISNUMBER($F2163),L2163,0)+01_指標庫!$H$5*IF(ISNUMBER($AA2163),AL2163,0)+01_指標庫!$H$6*IF(ISNUMBER($G2163),M2163,0)+01_指標庫!$H$7*IF(ISNUMBER($H2163),N2163,0)+01_指標庫!$H$8*IF(ISNUMBER($AF2163),AQ2163,0)+01_指標庫!$H$9*IF(ISNUMBER($AG2163),AR2163,0)+01_指標庫!$H$10*IF(ISNUMBER($AB2163),AM2163,0)+01_指標庫!$H$11*IF(ISNUMBER($AC2163),AN2163,0)+01_指標庫!$H$12*IF(ISNUMBER($AD2163),AO2163,0)+01_指標庫!$H$13*IF(ISNUMBER($AE2163),AP2163,0)+01_指標庫!$H$14*IF(ISNUMBER($I2163),O2163,0)+01_指標庫!$H$15*IF(ISNUMBER($AH2163),AS2163,0)+01_指標庫!$H$16*IF(ISNUMBER($K2163),P2163,0)+01_指標庫!$H$17*IF(ISNUMBER($AI2163),AT2163,0)+01_指標庫!$H$18*IF(ISNUMBER($AJ2163),AU2163,0)+01_指標庫!$H$19*IF(ISNUMBER($AK2163),AV2163,0)+01_指標庫!$H$20*IF(ISNUMBER($BB2163),BB2163,0)+01_指標庫!$H$21*IF(ISNUMBER($BC2163),BC2163,0))/AW2163,1))</f>
        <v>89.2</v>
      </c>
      <c r="AY2163" s="60"/>
      <c r="AZ2163" s="60"/>
      <c r="BA2163" s="58" t="n">
        <f aca="false">AVERAGE($E2159:$E2163)/AVERAGE($E2154:$E2163)-1</f>
        <v>0.0022824932115042</v>
      </c>
      <c r="BB2163" s="59" t="n">
        <f aca="false">IF(ISNUMBER($BA2163),IF(OR($S2163&lt;=-0.03,$BA2163&lt;-0.003),0,IF(OR($S2163&lt;=-0.02,$BA2163&lt;0.01),50,100)),"")</f>
        <v>50</v>
      </c>
      <c r="BC2163" s="0" t="str">
        <f aca="false">IF(OR(COUNT($AZ2163)=0,COUNT($AZ2162)=0),"",IF(OR($AY2163/$AZ2162-1&lt;=-0.03,$AZ2163/$AZ2162-1&lt;=-0.045,IF(COUNT($AZ2154:$AZ2163)=10,AVERAGE($AZ2159:$AZ2163)/AVERAGE($AZ2154:$AZ2163)-1&lt;-0.01,FALSE())),0,IF(OR($AZ2163/$AZ2162-1&lt;=-0.02,IF(COUNT($AZ2154:$AZ2163)=10,AVERAGE($AZ2159:$AZ2163)/AVERAGE($AZ2154:$AZ2163)-1&lt;0.005,FALSE())),50,100)))</f>
        <v/>
      </c>
    </row>
    <row r="2164" customFormat="false" ht="15" hidden="false" customHeight="true" outlineLevel="0" collapsed="false">
      <c r="A2164" s="47" t="n">
        <v>2160</v>
      </c>
      <c r="B2164" s="48" t="n">
        <v>45695</v>
      </c>
      <c r="C2164" s="47" t="n">
        <v>2025</v>
      </c>
      <c r="D2164" s="49" t="s">
        <v>234</v>
      </c>
      <c r="E2164" s="50" t="n">
        <v>21491.31</v>
      </c>
      <c r="F2164" s="51" t="n">
        <v>0.078231</v>
      </c>
      <c r="G2164" s="51" t="n">
        <v>-0.027396</v>
      </c>
      <c r="H2164" s="52" t="n">
        <v>0.5918</v>
      </c>
      <c r="I2164" s="53" t="n">
        <v>267</v>
      </c>
      <c r="J2164" s="47" t="s">
        <v>235</v>
      </c>
      <c r="K2164" s="54" t="n">
        <v>16.54</v>
      </c>
      <c r="L2164" s="55" t="n">
        <f aca="false">IF(COUNT(F2164)=0,50,IF(F2164&gt;=0,100,IF(F2164&gt;=-0.02,50,0)))</f>
        <v>100</v>
      </c>
      <c r="M2164" s="55" t="n">
        <f aca="false">IF(COUNT(G2164)=0,50,IF(G2164&gt;-0.06,100,IF(G2164&gt;-0.15,50,0)))</f>
        <v>100</v>
      </c>
      <c r="N2164" s="55" t="n">
        <f aca="false">IF(COUNT(H2164)=0,50,IF(H2164&gt;=0.6,100,IF(H2164&gt;=0.4,50,0)))</f>
        <v>50</v>
      </c>
      <c r="O2164" s="55" t="n">
        <f aca="false">IF(COUNT(I2164)=0,50,IF(J2164="proxy_vix",50,IF(I2164&lt;350,100,IF(I2164&lt;=450,50,0))))</f>
        <v>100</v>
      </c>
      <c r="P2164" s="55" t="n">
        <f aca="false">IF(COUNT(K2164)=0,50,IF(K2164&lt;20,100,IF(K2164&lt;=25,50,0)))</f>
        <v>100</v>
      </c>
      <c r="Q2164" s="54"/>
      <c r="R2164" s="47"/>
      <c r="S2164" s="51" t="n">
        <f aca="false">$E2164/$E2163-1</f>
        <v>-0.0129860884988429</v>
      </c>
      <c r="T2164" s="56" t="n">
        <f aca="false">$K2164/$K2163-1</f>
        <v>0.0670967741935484</v>
      </c>
      <c r="V2164" s="57"/>
      <c r="W2164" s="57"/>
      <c r="Y2164" s="1" t="str">
        <f aca="false">IF(AX2164&gt;=70,"EASY",IF(AX2164&gt;40,"UNCERTAIN","HARD"))</f>
        <v>EASY</v>
      </c>
      <c r="AA2164" s="58" t="n">
        <f aca="false">IF($A2164&lt;200,"",AVERAGE($E2115:$E2164)/AVERAGE($E1965:$E2164)-1)</f>
        <v>0.0726556223524064</v>
      </c>
      <c r="AB2164" s="59" t="n">
        <f aca="false">LOOKUP($B2164,07_L1政策步階!$A$4:$A$14,07_L1政策步階!$C$4:$C$14)</f>
        <v>0</v>
      </c>
      <c r="AC2164" s="57"/>
      <c r="AD2164" s="57"/>
      <c r="AE2164" s="57"/>
      <c r="AF2164" s="57"/>
      <c r="AG2164" s="57"/>
      <c r="AH2164" s="57"/>
      <c r="AI2164" s="57"/>
      <c r="AJ2164" s="57"/>
      <c r="AK2164" s="57"/>
      <c r="AL2164" s="59" t="n">
        <f aca="false">IF(ISNUMBER($AA2164),IF($AA2164&gt;=0.005,100,IF($AA2164&gt;=-0.015,50,0)),"")</f>
        <v>100</v>
      </c>
      <c r="AM2164" s="59" t="n">
        <f aca="false">IF(ISNUMBER($AB2164),IF($AB2164=1,100,IF($AB2164=0,50,0)),"")</f>
        <v>50</v>
      </c>
      <c r="AN2164" s="0" t="str">
        <f aca="false">IF(ISNUMBER($AC2164),IF($AC2164&gt;=0.001,100,IF($AC2164&gt;=-0.003,50,0)),"")</f>
        <v/>
      </c>
      <c r="AO2164" s="0" t="str">
        <f aca="false">IF(ISNUMBER($AD2164),IF($AD2164&gt;=0.04,100,IF($AD2164&gt;=0,50,0)),"")</f>
        <v/>
      </c>
      <c r="AP2164" s="0" t="str">
        <f aca="false">IF(ISNUMBER($AE2164),IF($AE2164&gt;=25,100,IF($AE2164&gt;=-75,50,0)),"")</f>
        <v/>
      </c>
      <c r="AQ2164" s="0" t="str">
        <f aca="false">IF(ISNUMBER($AF2164),IF($AF2164&gt;0,100,IF($AF2164&gt;=-50,50,0)),"")</f>
        <v/>
      </c>
      <c r="AR2164" s="0" t="str">
        <f aca="false">IF(ISNUMBER($AG2164),IF($AG2164=1,100,IF($AG2164=0,50,0)),"")</f>
        <v/>
      </c>
      <c r="AS2164" s="0" t="str">
        <f aca="false">IF(ISNUMBER($AH2164),IF($AH2164&lt;0,100,IF($AH2164&lt;=20,50,0)),"")</f>
        <v/>
      </c>
      <c r="AT2164" s="0" t="str">
        <f aca="false">IF(ISNUMBER($AI2164),IF($AI2164&lt;0.95,100,IF($AI2164&lt;=1,50,0)),"")</f>
        <v/>
      </c>
      <c r="AU2164" s="0" t="str">
        <f aca="false">IF(ISNUMBER($AJ2164),IF($AJ2164&lt;30,0,IF($AJ2164&lt;40,50,IF($AJ2164&lt;=90,100,50))),"")</f>
        <v/>
      </c>
      <c r="AV2164" s="0" t="str">
        <f aca="false">IF(ISNUMBER($AK2164),IF($AK2164&gt;-0.2,100,IF($AK2164&gt;=-0.4,50,0)),"")</f>
        <v/>
      </c>
      <c r="AW2164" s="59" t="n">
        <f aca="false">01_指標庫!$H$4*ISNUMBER($F2164)+01_指標庫!$H$5*ISNUMBER($AA2164)+01_指標庫!$H$6*ISNUMBER($G2164)+01_指標庫!$H$7*ISNUMBER($H2164)+01_指標庫!$H$8*ISNUMBER($AF2164)+01_指標庫!$H$9*ISNUMBER($AG2164)+01_指標庫!$H$10*ISNUMBER($AB2164)+01_指標庫!$H$11*ISNUMBER($AC2164)+01_指標庫!$H$12*ISNUMBER($AD2164)+01_指標庫!$H$13*ISNUMBER($AE2164)+01_指標庫!$H$14*ISNUMBER($I2164)+01_指標庫!$H$15*ISNUMBER($AH2164)+01_指標庫!$H$16*ISNUMBER($K2164)+01_指標庫!$H$17*ISNUMBER($AI2164)+01_指標庫!$H$18*ISNUMBER($AJ2164)+01_指標庫!$H$19*ISNUMBER($AK2164)+01_指標庫!$H$20*ISNUMBER($BB2164)+01_指標庫!$H$21*ISNUMBER($BC2164)</f>
        <v>51</v>
      </c>
      <c r="AX2164" s="59" t="n">
        <f aca="false">IF(AW2164=0,50,ROUND((01_指標庫!$H$4*IF(ISNUMBER($F2164),L2164,0)+01_指標庫!$H$5*IF(ISNUMBER($AA2164),AL2164,0)+01_指標庫!$H$6*IF(ISNUMBER($G2164),M2164,0)+01_指標庫!$H$7*IF(ISNUMBER($H2164),N2164,0)+01_指標庫!$H$8*IF(ISNUMBER($AF2164),AQ2164,0)+01_指標庫!$H$9*IF(ISNUMBER($AG2164),AR2164,0)+01_指標庫!$H$10*IF(ISNUMBER($AB2164),AM2164,0)+01_指標庫!$H$11*IF(ISNUMBER($AC2164),AN2164,0)+01_指標庫!$H$12*IF(ISNUMBER($AD2164),AO2164,0)+01_指標庫!$H$13*IF(ISNUMBER($AE2164),AP2164,0)+01_指標庫!$H$14*IF(ISNUMBER($I2164),O2164,0)+01_指標庫!$H$15*IF(ISNUMBER($AH2164),AS2164,0)+01_指標庫!$H$16*IF(ISNUMBER($K2164),P2164,0)+01_指標庫!$H$17*IF(ISNUMBER($AI2164),AT2164,0)+01_指標庫!$H$18*IF(ISNUMBER($AJ2164),AU2164,0)+01_指標庫!$H$19*IF(ISNUMBER($AK2164),AV2164,0)+01_指標庫!$H$20*IF(ISNUMBER($BB2164),BB2164,0)+01_指標庫!$H$21*IF(ISNUMBER($BC2164),BC2164,0))/AW2164,1))</f>
        <v>81.4</v>
      </c>
      <c r="AY2164" s="60"/>
      <c r="AZ2164" s="60"/>
      <c r="BA2164" s="58" t="n">
        <f aca="false">AVERAGE($E2160:$E2164)/AVERAGE($E2155:$E2164)-1</f>
        <v>0.0037252301805244</v>
      </c>
      <c r="BB2164" s="59" t="n">
        <f aca="false">IF(ISNUMBER($BA2164),IF(OR($S2164&lt;=-0.03,$BA2164&lt;-0.003),0,IF(OR($S2164&lt;=-0.02,$BA2164&lt;0.01),50,100)),"")</f>
        <v>50</v>
      </c>
      <c r="BC2164" s="0" t="str">
        <f aca="false">IF(OR(COUNT($AZ2164)=0,COUNT($AZ2163)=0),"",IF(OR($AY2164/$AZ2163-1&lt;=-0.03,$AZ2164/$AZ2163-1&lt;=-0.045,IF(COUNT($AZ2155:$AZ2164)=10,AVERAGE($AZ2160:$AZ2164)/AVERAGE($AZ2155:$AZ2164)-1&lt;-0.01,FALSE())),0,IF(OR($AZ2164/$AZ2163-1&lt;=-0.02,IF(COUNT($AZ2155:$AZ2164)=10,AVERAGE($AZ2160:$AZ2164)/AVERAGE($AZ2155:$AZ2164)-1&lt;0.005,FALSE())),50,100)))</f>
        <v/>
      </c>
    </row>
    <row r="2165" customFormat="false" ht="15" hidden="false" customHeight="true" outlineLevel="0" collapsed="false">
      <c r="A2165" s="47" t="n">
        <v>2161</v>
      </c>
      <c r="B2165" s="48" t="n">
        <v>45698</v>
      </c>
      <c r="C2165" s="47" t="n">
        <v>2025</v>
      </c>
      <c r="D2165" s="49" t="s">
        <v>236</v>
      </c>
      <c r="E2165" s="50" t="n">
        <v>21756.73</v>
      </c>
      <c r="F2165" s="51" t="n">
        <v>0.090376</v>
      </c>
      <c r="G2165" s="51" t="n">
        <v>-0.015384</v>
      </c>
      <c r="H2165" s="52" t="n">
        <v>0.5918</v>
      </c>
      <c r="I2165" s="53" t="n">
        <v>266</v>
      </c>
      <c r="J2165" s="47" t="s">
        <v>235</v>
      </c>
      <c r="K2165" s="54" t="n">
        <v>15.81</v>
      </c>
      <c r="L2165" s="55" t="n">
        <f aca="false">IF(COUNT(F2165)=0,50,IF(F2165&gt;=0,100,IF(F2165&gt;=-0.02,50,0)))</f>
        <v>100</v>
      </c>
      <c r="M2165" s="55" t="n">
        <f aca="false">IF(COUNT(G2165)=0,50,IF(G2165&gt;-0.06,100,IF(G2165&gt;-0.15,50,0)))</f>
        <v>100</v>
      </c>
      <c r="N2165" s="55" t="n">
        <f aca="false">IF(COUNT(H2165)=0,50,IF(H2165&gt;=0.6,100,IF(H2165&gt;=0.4,50,0)))</f>
        <v>50</v>
      </c>
      <c r="O2165" s="55" t="n">
        <f aca="false">IF(COUNT(I2165)=0,50,IF(J2165="proxy_vix",50,IF(I2165&lt;350,100,IF(I2165&lt;=450,50,0))))</f>
        <v>100</v>
      </c>
      <c r="P2165" s="55" t="n">
        <f aca="false">IF(COUNT(K2165)=0,50,IF(K2165&lt;20,100,IF(K2165&lt;=25,50,0)))</f>
        <v>100</v>
      </c>
      <c r="Q2165" s="54"/>
      <c r="R2165" s="47"/>
      <c r="S2165" s="51" t="n">
        <f aca="false">$E2165/$E2164-1</f>
        <v>0.0123501080204045</v>
      </c>
      <c r="T2165" s="56" t="n">
        <f aca="false">$K2165/$K2164-1</f>
        <v>-0.0441354292623941</v>
      </c>
      <c r="V2165" s="57"/>
      <c r="W2165" s="57"/>
      <c r="Y2165" s="1" t="str">
        <f aca="false">IF(AX2165&gt;=70,"EASY",IF(AX2165&gt;40,"UNCERTAIN","HARD"))</f>
        <v>EASY</v>
      </c>
      <c r="AA2165" s="58" t="n">
        <f aca="false">IF($A2165&lt;200,"",AVERAGE($E2116:$E2165)/AVERAGE($E1966:$E2165)-1)</f>
        <v>0.0724578497695148</v>
      </c>
      <c r="AB2165" s="59" t="n">
        <f aca="false">LOOKUP($B2165,07_L1政策步階!$A$4:$A$14,07_L1政策步階!$C$4:$C$14)</f>
        <v>0</v>
      </c>
      <c r="AC2165" s="57"/>
      <c r="AD2165" s="57"/>
      <c r="AE2165" s="57"/>
      <c r="AF2165" s="57"/>
      <c r="AG2165" s="57"/>
      <c r="AH2165" s="57"/>
      <c r="AI2165" s="57"/>
      <c r="AJ2165" s="57"/>
      <c r="AK2165" s="57"/>
      <c r="AL2165" s="59" t="n">
        <f aca="false">IF(ISNUMBER($AA2165),IF($AA2165&gt;=0.005,100,IF($AA2165&gt;=-0.015,50,0)),"")</f>
        <v>100</v>
      </c>
      <c r="AM2165" s="59" t="n">
        <f aca="false">IF(ISNUMBER($AB2165),IF($AB2165=1,100,IF($AB2165=0,50,0)),"")</f>
        <v>50</v>
      </c>
      <c r="AN2165" s="0" t="str">
        <f aca="false">IF(ISNUMBER($AC2165),IF($AC2165&gt;=0.001,100,IF($AC2165&gt;=-0.003,50,0)),"")</f>
        <v/>
      </c>
      <c r="AO2165" s="0" t="str">
        <f aca="false">IF(ISNUMBER($AD2165),IF($AD2165&gt;=0.04,100,IF($AD2165&gt;=0,50,0)),"")</f>
        <v/>
      </c>
      <c r="AP2165" s="0" t="str">
        <f aca="false">IF(ISNUMBER($AE2165),IF($AE2165&gt;=25,100,IF($AE2165&gt;=-75,50,0)),"")</f>
        <v/>
      </c>
      <c r="AQ2165" s="0" t="str">
        <f aca="false">IF(ISNUMBER($AF2165),IF($AF2165&gt;0,100,IF($AF2165&gt;=-50,50,0)),"")</f>
        <v/>
      </c>
      <c r="AR2165" s="0" t="str">
        <f aca="false">IF(ISNUMBER($AG2165),IF($AG2165=1,100,IF($AG2165=0,50,0)),"")</f>
        <v/>
      </c>
      <c r="AS2165" s="0" t="str">
        <f aca="false">IF(ISNUMBER($AH2165),IF($AH2165&lt;0,100,IF($AH2165&lt;=20,50,0)),"")</f>
        <v/>
      </c>
      <c r="AT2165" s="0" t="str">
        <f aca="false">IF(ISNUMBER($AI2165),IF($AI2165&lt;0.95,100,IF($AI2165&lt;=1,50,0)),"")</f>
        <v/>
      </c>
      <c r="AU2165" s="0" t="str">
        <f aca="false">IF(ISNUMBER($AJ2165),IF($AJ2165&lt;30,0,IF($AJ2165&lt;40,50,IF($AJ2165&lt;=90,100,50))),"")</f>
        <v/>
      </c>
      <c r="AV2165" s="0" t="str">
        <f aca="false">IF(ISNUMBER($AK2165),IF($AK2165&gt;-0.2,100,IF($AK2165&gt;=-0.4,50,0)),"")</f>
        <v/>
      </c>
      <c r="AW2165" s="59" t="n">
        <f aca="false">01_指標庫!$H$4*ISNUMBER($F2165)+01_指標庫!$H$5*ISNUMBER($AA2165)+01_指標庫!$H$6*ISNUMBER($G2165)+01_指標庫!$H$7*ISNUMBER($H2165)+01_指標庫!$H$8*ISNUMBER($AF2165)+01_指標庫!$H$9*ISNUMBER($AG2165)+01_指標庫!$H$10*ISNUMBER($AB2165)+01_指標庫!$H$11*ISNUMBER($AC2165)+01_指標庫!$H$12*ISNUMBER($AD2165)+01_指標庫!$H$13*ISNUMBER($AE2165)+01_指標庫!$H$14*ISNUMBER($I2165)+01_指標庫!$H$15*ISNUMBER($AH2165)+01_指標庫!$H$16*ISNUMBER($K2165)+01_指標庫!$H$17*ISNUMBER($AI2165)+01_指標庫!$H$18*ISNUMBER($AJ2165)+01_指標庫!$H$19*ISNUMBER($AK2165)+01_指標庫!$H$20*ISNUMBER($BB2165)+01_指標庫!$H$21*ISNUMBER($BC2165)</f>
        <v>51</v>
      </c>
      <c r="AX2165" s="59" t="n">
        <f aca="false">IF(AW2165=0,50,ROUND((01_指標庫!$H$4*IF(ISNUMBER($F2165),L2165,0)+01_指標庫!$H$5*IF(ISNUMBER($AA2165),AL2165,0)+01_指標庫!$H$6*IF(ISNUMBER($G2165),M2165,0)+01_指標庫!$H$7*IF(ISNUMBER($H2165),N2165,0)+01_指標庫!$H$8*IF(ISNUMBER($AF2165),AQ2165,0)+01_指標庫!$H$9*IF(ISNUMBER($AG2165),AR2165,0)+01_指標庫!$H$10*IF(ISNUMBER($AB2165),AM2165,0)+01_指標庫!$H$11*IF(ISNUMBER($AC2165),AN2165,0)+01_指標庫!$H$12*IF(ISNUMBER($AD2165),AO2165,0)+01_指標庫!$H$13*IF(ISNUMBER($AE2165),AP2165,0)+01_指標庫!$H$14*IF(ISNUMBER($I2165),O2165,0)+01_指標庫!$H$15*IF(ISNUMBER($AH2165),AS2165,0)+01_指標庫!$H$16*IF(ISNUMBER($K2165),P2165,0)+01_指標庫!$H$17*IF(ISNUMBER($AI2165),AT2165,0)+01_指標庫!$H$18*IF(ISNUMBER($AJ2165),AU2165,0)+01_指標庫!$H$19*IF(ISNUMBER($AK2165),AV2165,0)+01_指標庫!$H$20*IF(ISNUMBER($BB2165),BB2165,0)+01_指標庫!$H$21*IF(ISNUMBER($BC2165),BC2165,0))/AW2165,1))</f>
        <v>81.4</v>
      </c>
      <c r="AY2165" s="60"/>
      <c r="AZ2165" s="60"/>
      <c r="BA2165" s="58" t="n">
        <f aca="false">AVERAGE($E2161:$E2165)/AVERAGE($E2156:$E2165)-1</f>
        <v>0.00505530408145671</v>
      </c>
      <c r="BB2165" s="59" t="n">
        <f aca="false">IF(ISNUMBER($BA2165),IF(OR($S2165&lt;=-0.03,$BA2165&lt;-0.003),0,IF(OR($S2165&lt;=-0.02,$BA2165&lt;0.01),50,100)),"")</f>
        <v>50</v>
      </c>
      <c r="BC2165" s="0" t="str">
        <f aca="false">IF(OR(COUNT($AZ2165)=0,COUNT($AZ2164)=0),"",IF(OR($AY2165/$AZ2164-1&lt;=-0.03,$AZ2165/$AZ2164-1&lt;=-0.045,IF(COUNT($AZ2156:$AZ2165)=10,AVERAGE($AZ2161:$AZ2165)/AVERAGE($AZ2156:$AZ2165)-1&lt;-0.01,FALSE())),0,IF(OR($AZ2165/$AZ2164-1&lt;=-0.02,IF(COUNT($AZ2156:$AZ2165)=10,AVERAGE($AZ2161:$AZ2165)/AVERAGE($AZ2156:$AZ2165)-1&lt;0.005,FALSE())),50,100)))</f>
        <v/>
      </c>
    </row>
    <row r="2166" customFormat="false" ht="15" hidden="false" customHeight="true" outlineLevel="0" collapsed="false">
      <c r="A2166" s="47" t="n">
        <v>2162</v>
      </c>
      <c r="B2166" s="48" t="n">
        <v>45699</v>
      </c>
      <c r="C2166" s="47" t="n">
        <v>2025</v>
      </c>
      <c r="D2166" s="49" t="s">
        <v>237</v>
      </c>
      <c r="E2166" s="50" t="n">
        <v>21693.52</v>
      </c>
      <c r="F2166" s="51" t="n">
        <v>0.086074</v>
      </c>
      <c r="G2166" s="51" t="n">
        <v>-0.018244</v>
      </c>
      <c r="H2166" s="52" t="n">
        <v>0.5714</v>
      </c>
      <c r="I2166" s="53" t="n">
        <v>266</v>
      </c>
      <c r="J2166" s="47" t="s">
        <v>235</v>
      </c>
      <c r="K2166" s="54" t="n">
        <v>16.02</v>
      </c>
      <c r="L2166" s="55" t="n">
        <f aca="false">IF(COUNT(F2166)=0,50,IF(F2166&gt;=0,100,IF(F2166&gt;=-0.02,50,0)))</f>
        <v>100</v>
      </c>
      <c r="M2166" s="55" t="n">
        <f aca="false">IF(COUNT(G2166)=0,50,IF(G2166&gt;-0.06,100,IF(G2166&gt;-0.15,50,0)))</f>
        <v>100</v>
      </c>
      <c r="N2166" s="55" t="n">
        <f aca="false">IF(COUNT(H2166)=0,50,IF(H2166&gt;=0.6,100,IF(H2166&gt;=0.4,50,0)))</f>
        <v>50</v>
      </c>
      <c r="O2166" s="55" t="n">
        <f aca="false">IF(COUNT(I2166)=0,50,IF(J2166="proxy_vix",50,IF(I2166&lt;350,100,IF(I2166&lt;=450,50,0))))</f>
        <v>100</v>
      </c>
      <c r="P2166" s="55" t="n">
        <f aca="false">IF(COUNT(K2166)=0,50,IF(K2166&lt;20,100,IF(K2166&lt;=25,50,0)))</f>
        <v>100</v>
      </c>
      <c r="Q2166" s="54"/>
      <c r="R2166" s="47"/>
      <c r="S2166" s="51" t="n">
        <f aca="false">$E2166/$E2165-1</f>
        <v>-0.00290530792081345</v>
      </c>
      <c r="T2166" s="56" t="n">
        <f aca="false">$K2166/$K2165-1</f>
        <v>0.0132827324478177</v>
      </c>
      <c r="V2166" s="57"/>
      <c r="W2166" s="57"/>
      <c r="Y2166" s="1" t="str">
        <f aca="false">IF(AX2166&gt;=70,"EASY",IF(AX2166&gt;40,"UNCERTAIN","HARD"))</f>
        <v>EASY</v>
      </c>
      <c r="AA2166" s="58" t="n">
        <f aca="false">IF($A2166&lt;200,"",AVERAGE($E2117:$E2166)/AVERAGE($E1967:$E2166)-1)</f>
        <v>0.0721108653501243</v>
      </c>
      <c r="AB2166" s="59" t="n">
        <f aca="false">LOOKUP($B2166,07_L1政策步階!$A$4:$A$14,07_L1政策步階!$C$4:$C$14)</f>
        <v>0</v>
      </c>
      <c r="AC2166" s="57"/>
      <c r="AD2166" s="57"/>
      <c r="AE2166" s="57"/>
      <c r="AF2166" s="57"/>
      <c r="AG2166" s="57"/>
      <c r="AH2166" s="57"/>
      <c r="AI2166" s="57"/>
      <c r="AJ2166" s="57"/>
      <c r="AK2166" s="57"/>
      <c r="AL2166" s="59" t="n">
        <f aca="false">IF(ISNUMBER($AA2166),IF($AA2166&gt;=0.005,100,IF($AA2166&gt;=-0.015,50,0)),"")</f>
        <v>100</v>
      </c>
      <c r="AM2166" s="59" t="n">
        <f aca="false">IF(ISNUMBER($AB2166),IF($AB2166=1,100,IF($AB2166=0,50,0)),"")</f>
        <v>50</v>
      </c>
      <c r="AN2166" s="0" t="str">
        <f aca="false">IF(ISNUMBER($AC2166),IF($AC2166&gt;=0.001,100,IF($AC2166&gt;=-0.003,50,0)),"")</f>
        <v/>
      </c>
      <c r="AO2166" s="0" t="str">
        <f aca="false">IF(ISNUMBER($AD2166),IF($AD2166&gt;=0.04,100,IF($AD2166&gt;=0,50,0)),"")</f>
        <v/>
      </c>
      <c r="AP2166" s="0" t="str">
        <f aca="false">IF(ISNUMBER($AE2166),IF($AE2166&gt;=25,100,IF($AE2166&gt;=-75,50,0)),"")</f>
        <v/>
      </c>
      <c r="AQ2166" s="0" t="str">
        <f aca="false">IF(ISNUMBER($AF2166),IF($AF2166&gt;0,100,IF($AF2166&gt;=-50,50,0)),"")</f>
        <v/>
      </c>
      <c r="AR2166" s="0" t="str">
        <f aca="false">IF(ISNUMBER($AG2166),IF($AG2166=1,100,IF($AG2166=0,50,0)),"")</f>
        <v/>
      </c>
      <c r="AS2166" s="0" t="str">
        <f aca="false">IF(ISNUMBER($AH2166),IF($AH2166&lt;0,100,IF($AH2166&lt;=20,50,0)),"")</f>
        <v/>
      </c>
      <c r="AT2166" s="0" t="str">
        <f aca="false">IF(ISNUMBER($AI2166),IF($AI2166&lt;0.95,100,IF($AI2166&lt;=1,50,0)),"")</f>
        <v/>
      </c>
      <c r="AU2166" s="0" t="str">
        <f aca="false">IF(ISNUMBER($AJ2166),IF($AJ2166&lt;30,0,IF($AJ2166&lt;40,50,IF($AJ2166&lt;=90,100,50))),"")</f>
        <v/>
      </c>
      <c r="AV2166" s="0" t="str">
        <f aca="false">IF(ISNUMBER($AK2166),IF($AK2166&gt;-0.2,100,IF($AK2166&gt;=-0.4,50,0)),"")</f>
        <v/>
      </c>
      <c r="AW2166" s="59" t="n">
        <f aca="false">01_指標庫!$H$4*ISNUMBER($F2166)+01_指標庫!$H$5*ISNUMBER($AA2166)+01_指標庫!$H$6*ISNUMBER($G2166)+01_指標庫!$H$7*ISNUMBER($H2166)+01_指標庫!$H$8*ISNUMBER($AF2166)+01_指標庫!$H$9*ISNUMBER($AG2166)+01_指標庫!$H$10*ISNUMBER($AB2166)+01_指標庫!$H$11*ISNUMBER($AC2166)+01_指標庫!$H$12*ISNUMBER($AD2166)+01_指標庫!$H$13*ISNUMBER($AE2166)+01_指標庫!$H$14*ISNUMBER($I2166)+01_指標庫!$H$15*ISNUMBER($AH2166)+01_指標庫!$H$16*ISNUMBER($K2166)+01_指標庫!$H$17*ISNUMBER($AI2166)+01_指標庫!$H$18*ISNUMBER($AJ2166)+01_指標庫!$H$19*ISNUMBER($AK2166)+01_指標庫!$H$20*ISNUMBER($BB2166)+01_指標庫!$H$21*ISNUMBER($BC2166)</f>
        <v>51</v>
      </c>
      <c r="AX2166" s="59" t="n">
        <f aca="false">IF(AW2166=0,50,ROUND((01_指標庫!$H$4*IF(ISNUMBER($F2166),L2166,0)+01_指標庫!$H$5*IF(ISNUMBER($AA2166),AL2166,0)+01_指標庫!$H$6*IF(ISNUMBER($G2166),M2166,0)+01_指標庫!$H$7*IF(ISNUMBER($H2166),N2166,0)+01_指標庫!$H$8*IF(ISNUMBER($AF2166),AQ2166,0)+01_指標庫!$H$9*IF(ISNUMBER($AG2166),AR2166,0)+01_指標庫!$H$10*IF(ISNUMBER($AB2166),AM2166,0)+01_指標庫!$H$11*IF(ISNUMBER($AC2166),AN2166,0)+01_指標庫!$H$12*IF(ISNUMBER($AD2166),AO2166,0)+01_指標庫!$H$13*IF(ISNUMBER($AE2166),AP2166,0)+01_指標庫!$H$14*IF(ISNUMBER($I2166),O2166,0)+01_指標庫!$H$15*IF(ISNUMBER($AH2166),AS2166,0)+01_指標庫!$H$16*IF(ISNUMBER($K2166),P2166,0)+01_指標庫!$H$17*IF(ISNUMBER($AI2166),AT2166,0)+01_指標庫!$H$18*IF(ISNUMBER($AJ2166),AU2166,0)+01_指標庫!$H$19*IF(ISNUMBER($AK2166),AV2166,0)+01_指標庫!$H$20*IF(ISNUMBER($BB2166),BB2166,0)+01_指標庫!$H$21*IF(ISNUMBER($BC2166),BC2166,0))/AW2166,1))</f>
        <v>81.4</v>
      </c>
      <c r="AY2166" s="60"/>
      <c r="AZ2166" s="60"/>
      <c r="BA2166" s="58" t="n">
        <f aca="false">AVERAGE($E2162:$E2166)/AVERAGE($E2157:$E2166)-1</f>
        <v>0.00515526355720342</v>
      </c>
      <c r="BB2166" s="59" t="n">
        <f aca="false">IF(ISNUMBER($BA2166),IF(OR($S2166&lt;=-0.03,$BA2166&lt;-0.003),0,IF(OR($S2166&lt;=-0.02,$BA2166&lt;0.01),50,100)),"")</f>
        <v>50</v>
      </c>
      <c r="BC2166" s="0" t="str">
        <f aca="false">IF(OR(COUNT($AZ2166)=0,COUNT($AZ2165)=0),"",IF(OR($AY2166/$AZ2165-1&lt;=-0.03,$AZ2166/$AZ2165-1&lt;=-0.045,IF(COUNT($AZ2157:$AZ2166)=10,AVERAGE($AZ2162:$AZ2166)/AVERAGE($AZ2157:$AZ2166)-1&lt;-0.01,FALSE())),0,IF(OR($AZ2166/$AZ2165-1&lt;=-0.02,IF(COUNT($AZ2157:$AZ2166)=10,AVERAGE($AZ2162:$AZ2166)/AVERAGE($AZ2157:$AZ2166)-1&lt;0.005,FALSE())),50,100)))</f>
        <v/>
      </c>
    </row>
    <row r="2167" customFormat="false" ht="15" hidden="false" customHeight="true" outlineLevel="0" collapsed="false">
      <c r="A2167" s="47" t="n">
        <v>2163</v>
      </c>
      <c r="B2167" s="48" t="n">
        <v>45700</v>
      </c>
      <c r="C2167" s="47" t="n">
        <v>2025</v>
      </c>
      <c r="D2167" s="49" t="s">
        <v>238</v>
      </c>
      <c r="E2167" s="50" t="n">
        <v>21719.26</v>
      </c>
      <c r="F2167" s="51" t="n">
        <v>0.086196</v>
      </c>
      <c r="G2167" s="51" t="n">
        <v>-0.01708</v>
      </c>
      <c r="H2167" s="52" t="n">
        <v>0.5714</v>
      </c>
      <c r="I2167" s="53" t="n">
        <v>265</v>
      </c>
      <c r="J2167" s="47" t="s">
        <v>235</v>
      </c>
      <c r="K2167" s="54" t="n">
        <v>15.89</v>
      </c>
      <c r="L2167" s="55" t="n">
        <f aca="false">IF(COUNT(F2167)=0,50,IF(F2167&gt;=0,100,IF(F2167&gt;=-0.02,50,0)))</f>
        <v>100</v>
      </c>
      <c r="M2167" s="55" t="n">
        <f aca="false">IF(COUNT(G2167)=0,50,IF(G2167&gt;-0.06,100,IF(G2167&gt;-0.15,50,0)))</f>
        <v>100</v>
      </c>
      <c r="N2167" s="55" t="n">
        <f aca="false">IF(COUNT(H2167)=0,50,IF(H2167&gt;=0.6,100,IF(H2167&gt;=0.4,50,0)))</f>
        <v>50</v>
      </c>
      <c r="O2167" s="55" t="n">
        <f aca="false">IF(COUNT(I2167)=0,50,IF(J2167="proxy_vix",50,IF(I2167&lt;350,100,IF(I2167&lt;=450,50,0))))</f>
        <v>100</v>
      </c>
      <c r="P2167" s="55" t="n">
        <f aca="false">IF(COUNT(K2167)=0,50,IF(K2167&lt;20,100,IF(K2167&lt;=25,50,0)))</f>
        <v>100</v>
      </c>
      <c r="Q2167" s="54"/>
      <c r="R2167" s="47"/>
      <c r="S2167" s="51" t="n">
        <f aca="false">$E2167/$E2166-1</f>
        <v>0.00118652943367414</v>
      </c>
      <c r="T2167" s="56" t="n">
        <f aca="false">$K2167/$K2166-1</f>
        <v>-0.00811485642946308</v>
      </c>
      <c r="V2167" s="57"/>
      <c r="W2167" s="57"/>
      <c r="Y2167" s="1" t="str">
        <f aca="false">IF(AX2167&gt;=70,"EASY",IF(AX2167&gt;40,"UNCERTAIN","HARD"))</f>
        <v>EASY</v>
      </c>
      <c r="AA2167" s="58" t="n">
        <f aca="false">IF($A2167&lt;200,"",AVERAGE($E2118:$E2167)/AVERAGE($E1968:$E2167)-1)</f>
        <v>0.0719360912795968</v>
      </c>
      <c r="AB2167" s="59" t="n">
        <f aca="false">LOOKUP($B2167,07_L1政策步階!$A$4:$A$14,07_L1政策步階!$C$4:$C$14)</f>
        <v>0</v>
      </c>
      <c r="AC2167" s="57"/>
      <c r="AD2167" s="57"/>
      <c r="AE2167" s="57"/>
      <c r="AF2167" s="57"/>
      <c r="AG2167" s="57"/>
      <c r="AH2167" s="57"/>
      <c r="AI2167" s="57"/>
      <c r="AJ2167" s="57"/>
      <c r="AK2167" s="57"/>
      <c r="AL2167" s="59" t="n">
        <f aca="false">IF(ISNUMBER($AA2167),IF($AA2167&gt;=0.005,100,IF($AA2167&gt;=-0.015,50,0)),"")</f>
        <v>100</v>
      </c>
      <c r="AM2167" s="59" t="n">
        <f aca="false">IF(ISNUMBER($AB2167),IF($AB2167=1,100,IF($AB2167=0,50,0)),"")</f>
        <v>50</v>
      </c>
      <c r="AN2167" s="0" t="str">
        <f aca="false">IF(ISNUMBER($AC2167),IF($AC2167&gt;=0.001,100,IF($AC2167&gt;=-0.003,50,0)),"")</f>
        <v/>
      </c>
      <c r="AO2167" s="0" t="str">
        <f aca="false">IF(ISNUMBER($AD2167),IF($AD2167&gt;=0.04,100,IF($AD2167&gt;=0,50,0)),"")</f>
        <v/>
      </c>
      <c r="AP2167" s="0" t="str">
        <f aca="false">IF(ISNUMBER($AE2167),IF($AE2167&gt;=25,100,IF($AE2167&gt;=-75,50,0)),"")</f>
        <v/>
      </c>
      <c r="AQ2167" s="0" t="str">
        <f aca="false">IF(ISNUMBER($AF2167),IF($AF2167&gt;0,100,IF($AF2167&gt;=-50,50,0)),"")</f>
        <v/>
      </c>
      <c r="AR2167" s="0" t="str">
        <f aca="false">IF(ISNUMBER($AG2167),IF($AG2167=1,100,IF($AG2167=0,50,0)),"")</f>
        <v/>
      </c>
      <c r="AS2167" s="0" t="str">
        <f aca="false">IF(ISNUMBER($AH2167),IF($AH2167&lt;0,100,IF($AH2167&lt;=20,50,0)),"")</f>
        <v/>
      </c>
      <c r="AT2167" s="0" t="str">
        <f aca="false">IF(ISNUMBER($AI2167),IF($AI2167&lt;0.95,100,IF($AI2167&lt;=1,50,0)),"")</f>
        <v/>
      </c>
      <c r="AU2167" s="0" t="str">
        <f aca="false">IF(ISNUMBER($AJ2167),IF($AJ2167&lt;30,0,IF($AJ2167&lt;40,50,IF($AJ2167&lt;=90,100,50))),"")</f>
        <v/>
      </c>
      <c r="AV2167" s="0" t="str">
        <f aca="false">IF(ISNUMBER($AK2167),IF($AK2167&gt;-0.2,100,IF($AK2167&gt;=-0.4,50,0)),"")</f>
        <v/>
      </c>
      <c r="AW2167" s="59" t="n">
        <f aca="false">01_指標庫!$H$4*ISNUMBER($F2167)+01_指標庫!$H$5*ISNUMBER($AA2167)+01_指標庫!$H$6*ISNUMBER($G2167)+01_指標庫!$H$7*ISNUMBER($H2167)+01_指標庫!$H$8*ISNUMBER($AF2167)+01_指標庫!$H$9*ISNUMBER($AG2167)+01_指標庫!$H$10*ISNUMBER($AB2167)+01_指標庫!$H$11*ISNUMBER($AC2167)+01_指標庫!$H$12*ISNUMBER($AD2167)+01_指標庫!$H$13*ISNUMBER($AE2167)+01_指標庫!$H$14*ISNUMBER($I2167)+01_指標庫!$H$15*ISNUMBER($AH2167)+01_指標庫!$H$16*ISNUMBER($K2167)+01_指標庫!$H$17*ISNUMBER($AI2167)+01_指標庫!$H$18*ISNUMBER($AJ2167)+01_指標庫!$H$19*ISNUMBER($AK2167)+01_指標庫!$H$20*ISNUMBER($BB2167)+01_指標庫!$H$21*ISNUMBER($BC2167)</f>
        <v>51</v>
      </c>
      <c r="AX2167" s="59" t="n">
        <f aca="false">IF(AW2167=0,50,ROUND((01_指標庫!$H$4*IF(ISNUMBER($F2167),L2167,0)+01_指標庫!$H$5*IF(ISNUMBER($AA2167),AL2167,0)+01_指標庫!$H$6*IF(ISNUMBER($G2167),M2167,0)+01_指標庫!$H$7*IF(ISNUMBER($H2167),N2167,0)+01_指標庫!$H$8*IF(ISNUMBER($AF2167),AQ2167,0)+01_指標庫!$H$9*IF(ISNUMBER($AG2167),AR2167,0)+01_指標庫!$H$10*IF(ISNUMBER($AB2167),AM2167,0)+01_指標庫!$H$11*IF(ISNUMBER($AC2167),AN2167,0)+01_指標庫!$H$12*IF(ISNUMBER($AD2167),AO2167,0)+01_指標庫!$H$13*IF(ISNUMBER($AE2167),AP2167,0)+01_指標庫!$H$14*IF(ISNUMBER($I2167),O2167,0)+01_指標庫!$H$15*IF(ISNUMBER($AH2167),AS2167,0)+01_指標庫!$H$16*IF(ISNUMBER($K2167),P2167,0)+01_指標庫!$H$17*IF(ISNUMBER($AI2167),AT2167,0)+01_指標庫!$H$18*IF(ISNUMBER($AJ2167),AU2167,0)+01_指標庫!$H$19*IF(ISNUMBER($AK2167),AV2167,0)+01_指標庫!$H$20*IF(ISNUMBER($BB2167),BB2167,0)+01_指標庫!$H$21*IF(ISNUMBER($BC2167),BC2167,0))/AW2167,1))</f>
        <v>81.4</v>
      </c>
      <c r="AY2167" s="60"/>
      <c r="AZ2167" s="60"/>
      <c r="BA2167" s="58" t="n">
        <f aca="false">AVERAGE($E2163:$E2167)/AVERAGE($E2158:$E2167)-1</f>
        <v>0.00428843218964636</v>
      </c>
      <c r="BB2167" s="59" t="n">
        <f aca="false">IF(ISNUMBER($BA2167),IF(OR($S2167&lt;=-0.03,$BA2167&lt;-0.003),0,IF(OR($S2167&lt;=-0.02,$BA2167&lt;0.01),50,100)),"")</f>
        <v>50</v>
      </c>
      <c r="BC2167" s="0" t="str">
        <f aca="false">IF(OR(COUNT($AZ2167)=0,COUNT($AZ2166)=0),"",IF(OR($AY2167/$AZ2166-1&lt;=-0.03,$AZ2167/$AZ2166-1&lt;=-0.045,IF(COUNT($AZ2158:$AZ2167)=10,AVERAGE($AZ2163:$AZ2167)/AVERAGE($AZ2158:$AZ2167)-1&lt;-0.01,FALSE())),0,IF(OR($AZ2167/$AZ2166-1&lt;=-0.02,IF(COUNT($AZ2158:$AZ2167)=10,AVERAGE($AZ2163:$AZ2167)/AVERAGE($AZ2158:$AZ2167)-1&lt;0.005,FALSE())),50,100)))</f>
        <v/>
      </c>
    </row>
    <row r="2168" customFormat="false" ht="15" hidden="false" customHeight="true" outlineLevel="0" collapsed="false">
      <c r="A2168" s="47" t="n">
        <v>2164</v>
      </c>
      <c r="B2168" s="48" t="n">
        <v>45701</v>
      </c>
      <c r="C2168" s="47" t="n">
        <v>2025</v>
      </c>
      <c r="D2168" s="49" t="s">
        <v>239</v>
      </c>
      <c r="E2168" s="50" t="n">
        <v>22030.71</v>
      </c>
      <c r="F2168" s="51" t="n">
        <v>0.100585</v>
      </c>
      <c r="G2168" s="51" t="n">
        <v>-0.002985</v>
      </c>
      <c r="H2168" s="52" t="n">
        <v>0.5918</v>
      </c>
      <c r="I2168" s="53" t="n">
        <v>265</v>
      </c>
      <c r="J2168" s="47" t="s">
        <v>235</v>
      </c>
      <c r="K2168" s="54" t="n">
        <v>15.1</v>
      </c>
      <c r="L2168" s="55" t="n">
        <f aca="false">IF(COUNT(F2168)=0,50,IF(F2168&gt;=0,100,IF(F2168&gt;=-0.02,50,0)))</f>
        <v>100</v>
      </c>
      <c r="M2168" s="55" t="n">
        <f aca="false">IF(COUNT(G2168)=0,50,IF(G2168&gt;-0.06,100,IF(G2168&gt;-0.15,50,0)))</f>
        <v>100</v>
      </c>
      <c r="N2168" s="55" t="n">
        <f aca="false">IF(COUNT(H2168)=0,50,IF(H2168&gt;=0.6,100,IF(H2168&gt;=0.4,50,0)))</f>
        <v>50</v>
      </c>
      <c r="O2168" s="55" t="n">
        <f aca="false">IF(COUNT(I2168)=0,50,IF(J2168="proxy_vix",50,IF(I2168&lt;350,100,IF(I2168&lt;=450,50,0))))</f>
        <v>100</v>
      </c>
      <c r="P2168" s="55" t="n">
        <f aca="false">IF(COUNT(K2168)=0,50,IF(K2168&lt;20,100,IF(K2168&lt;=25,50,0)))</f>
        <v>100</v>
      </c>
      <c r="Q2168" s="54"/>
      <c r="R2168" s="47"/>
      <c r="S2168" s="51" t="n">
        <f aca="false">$E2168/$E2167-1</f>
        <v>0.0143398071573342</v>
      </c>
      <c r="T2168" s="56" t="n">
        <f aca="false">$K2168/$K2167-1</f>
        <v>-0.0497168030207679</v>
      </c>
      <c r="V2168" s="57"/>
      <c r="W2168" s="57"/>
      <c r="Y2168" s="1" t="str">
        <f aca="false">IF(AX2168&gt;=70,"EASY",IF(AX2168&gt;40,"UNCERTAIN","HARD"))</f>
        <v>EASY</v>
      </c>
      <c r="AA2168" s="58" t="n">
        <f aca="false">IF($A2168&lt;200,"",AVERAGE($E2119:$E2168)/AVERAGE($E1969:$E2168)-1)</f>
        <v>0.0718808220200555</v>
      </c>
      <c r="AB2168" s="59" t="n">
        <f aca="false">LOOKUP($B2168,07_L1政策步階!$A$4:$A$14,07_L1政策步階!$C$4:$C$14)</f>
        <v>0</v>
      </c>
      <c r="AC2168" s="57"/>
      <c r="AD2168" s="57"/>
      <c r="AE2168" s="57"/>
      <c r="AF2168" s="57"/>
      <c r="AG2168" s="57"/>
      <c r="AH2168" s="57"/>
      <c r="AI2168" s="57"/>
      <c r="AJ2168" s="57"/>
      <c r="AK2168" s="57"/>
      <c r="AL2168" s="59" t="n">
        <f aca="false">IF(ISNUMBER($AA2168),IF($AA2168&gt;=0.005,100,IF($AA2168&gt;=-0.015,50,0)),"")</f>
        <v>100</v>
      </c>
      <c r="AM2168" s="59" t="n">
        <f aca="false">IF(ISNUMBER($AB2168),IF($AB2168=1,100,IF($AB2168=0,50,0)),"")</f>
        <v>50</v>
      </c>
      <c r="AN2168" s="0" t="str">
        <f aca="false">IF(ISNUMBER($AC2168),IF($AC2168&gt;=0.001,100,IF($AC2168&gt;=-0.003,50,0)),"")</f>
        <v/>
      </c>
      <c r="AO2168" s="0" t="str">
        <f aca="false">IF(ISNUMBER($AD2168),IF($AD2168&gt;=0.04,100,IF($AD2168&gt;=0,50,0)),"")</f>
        <v/>
      </c>
      <c r="AP2168" s="0" t="str">
        <f aca="false">IF(ISNUMBER($AE2168),IF($AE2168&gt;=25,100,IF($AE2168&gt;=-75,50,0)),"")</f>
        <v/>
      </c>
      <c r="AQ2168" s="0" t="str">
        <f aca="false">IF(ISNUMBER($AF2168),IF($AF2168&gt;0,100,IF($AF2168&gt;=-50,50,0)),"")</f>
        <v/>
      </c>
      <c r="AR2168" s="0" t="str">
        <f aca="false">IF(ISNUMBER($AG2168),IF($AG2168=1,100,IF($AG2168=0,50,0)),"")</f>
        <v/>
      </c>
      <c r="AS2168" s="0" t="str">
        <f aca="false">IF(ISNUMBER($AH2168),IF($AH2168&lt;0,100,IF($AH2168&lt;=20,50,0)),"")</f>
        <v/>
      </c>
      <c r="AT2168" s="0" t="str">
        <f aca="false">IF(ISNUMBER($AI2168),IF($AI2168&lt;0.95,100,IF($AI2168&lt;=1,50,0)),"")</f>
        <v/>
      </c>
      <c r="AU2168" s="0" t="str">
        <f aca="false">IF(ISNUMBER($AJ2168),IF($AJ2168&lt;30,0,IF($AJ2168&lt;40,50,IF($AJ2168&lt;=90,100,50))),"")</f>
        <v/>
      </c>
      <c r="AV2168" s="0" t="str">
        <f aca="false">IF(ISNUMBER($AK2168),IF($AK2168&gt;-0.2,100,IF($AK2168&gt;=-0.4,50,0)),"")</f>
        <v/>
      </c>
      <c r="AW2168" s="59" t="n">
        <f aca="false">01_指標庫!$H$4*ISNUMBER($F2168)+01_指標庫!$H$5*ISNUMBER($AA2168)+01_指標庫!$H$6*ISNUMBER($G2168)+01_指標庫!$H$7*ISNUMBER($H2168)+01_指標庫!$H$8*ISNUMBER($AF2168)+01_指標庫!$H$9*ISNUMBER($AG2168)+01_指標庫!$H$10*ISNUMBER($AB2168)+01_指標庫!$H$11*ISNUMBER($AC2168)+01_指標庫!$H$12*ISNUMBER($AD2168)+01_指標庫!$H$13*ISNUMBER($AE2168)+01_指標庫!$H$14*ISNUMBER($I2168)+01_指標庫!$H$15*ISNUMBER($AH2168)+01_指標庫!$H$16*ISNUMBER($K2168)+01_指標庫!$H$17*ISNUMBER($AI2168)+01_指標庫!$H$18*ISNUMBER($AJ2168)+01_指標庫!$H$19*ISNUMBER($AK2168)+01_指標庫!$H$20*ISNUMBER($BB2168)+01_指標庫!$H$21*ISNUMBER($BC2168)</f>
        <v>51</v>
      </c>
      <c r="AX2168" s="59" t="n">
        <f aca="false">IF(AW2168=0,50,ROUND((01_指標庫!$H$4*IF(ISNUMBER($F2168),L2168,0)+01_指標庫!$H$5*IF(ISNUMBER($AA2168),AL2168,0)+01_指標庫!$H$6*IF(ISNUMBER($G2168),M2168,0)+01_指標庫!$H$7*IF(ISNUMBER($H2168),N2168,0)+01_指標庫!$H$8*IF(ISNUMBER($AF2168),AQ2168,0)+01_指標庫!$H$9*IF(ISNUMBER($AG2168),AR2168,0)+01_指標庫!$H$10*IF(ISNUMBER($AB2168),AM2168,0)+01_指標庫!$H$11*IF(ISNUMBER($AC2168),AN2168,0)+01_指標庫!$H$12*IF(ISNUMBER($AD2168),AO2168,0)+01_指標庫!$H$13*IF(ISNUMBER($AE2168),AP2168,0)+01_指標庫!$H$14*IF(ISNUMBER($I2168),O2168,0)+01_指標庫!$H$15*IF(ISNUMBER($AH2168),AS2168,0)+01_指標庫!$H$16*IF(ISNUMBER($K2168),P2168,0)+01_指標庫!$H$17*IF(ISNUMBER($AI2168),AT2168,0)+01_指標庫!$H$18*IF(ISNUMBER($AJ2168),AU2168,0)+01_指標庫!$H$19*IF(ISNUMBER($AK2168),AV2168,0)+01_指標庫!$H$20*IF(ISNUMBER($BB2168),BB2168,0)+01_指標庫!$H$21*IF(ISNUMBER($BC2168),BC2168,0))/AW2168,1))</f>
        <v>81.4</v>
      </c>
      <c r="AY2168" s="60"/>
      <c r="AZ2168" s="60"/>
      <c r="BA2168" s="58" t="n">
        <f aca="false">AVERAGE($E2164:$E2168)/AVERAGE($E2159:$E2168)-1</f>
        <v>0.00423507011321989</v>
      </c>
      <c r="BB2168" s="59" t="n">
        <f aca="false">IF(ISNUMBER($BA2168),IF(OR($S2168&lt;=-0.03,$BA2168&lt;-0.003),0,IF(OR($S2168&lt;=-0.02,$BA2168&lt;0.01),50,100)),"")</f>
        <v>50</v>
      </c>
      <c r="BC2168" s="0" t="str">
        <f aca="false">IF(OR(COUNT($AZ2168)=0,COUNT($AZ2167)=0),"",IF(OR($AY2168/$AZ2167-1&lt;=-0.03,$AZ2168/$AZ2167-1&lt;=-0.045,IF(COUNT($AZ2159:$AZ2168)=10,AVERAGE($AZ2164:$AZ2168)/AVERAGE($AZ2159:$AZ2168)-1&lt;-0.01,FALSE())),0,IF(OR($AZ2168/$AZ2167-1&lt;=-0.02,IF(COUNT($AZ2159:$AZ2168)=10,AVERAGE($AZ2164:$AZ2168)/AVERAGE($AZ2159:$AZ2168)-1&lt;0.005,FALSE())),50,100)))</f>
        <v/>
      </c>
    </row>
    <row r="2169" customFormat="false" ht="15" hidden="false" customHeight="true" outlineLevel="0" collapsed="false">
      <c r="A2169" s="47" t="n">
        <v>2165</v>
      </c>
      <c r="B2169" s="48" t="n">
        <v>45702</v>
      </c>
      <c r="C2169" s="47" t="n">
        <v>2025</v>
      </c>
      <c r="D2169" s="49" t="s">
        <v>234</v>
      </c>
      <c r="E2169" s="50" t="n">
        <v>22114.69</v>
      </c>
      <c r="F2169" s="51" t="n">
        <v>0.103586</v>
      </c>
      <c r="G2169" s="51" t="n">
        <v>0</v>
      </c>
      <c r="H2169" s="52" t="n">
        <v>0.5714</v>
      </c>
      <c r="I2169" s="53" t="n">
        <v>262</v>
      </c>
      <c r="J2169" s="47" t="s">
        <v>235</v>
      </c>
      <c r="K2169" s="54" t="n">
        <v>14.77</v>
      </c>
      <c r="L2169" s="55" t="n">
        <f aca="false">IF(COUNT(F2169)=0,50,IF(F2169&gt;=0,100,IF(F2169&gt;=-0.02,50,0)))</f>
        <v>100</v>
      </c>
      <c r="M2169" s="55" t="n">
        <f aca="false">IF(COUNT(G2169)=0,50,IF(G2169&gt;-0.06,100,IF(G2169&gt;-0.15,50,0)))</f>
        <v>100</v>
      </c>
      <c r="N2169" s="55" t="n">
        <f aca="false">IF(COUNT(H2169)=0,50,IF(H2169&gt;=0.6,100,IF(H2169&gt;=0.4,50,0)))</f>
        <v>50</v>
      </c>
      <c r="O2169" s="55" t="n">
        <f aca="false">IF(COUNT(I2169)=0,50,IF(J2169="proxy_vix",50,IF(I2169&lt;350,100,IF(I2169&lt;=450,50,0))))</f>
        <v>100</v>
      </c>
      <c r="P2169" s="55" t="n">
        <f aca="false">IF(COUNT(K2169)=0,50,IF(K2169&lt;20,100,IF(K2169&lt;=25,50,0)))</f>
        <v>100</v>
      </c>
      <c r="Q2169" s="54"/>
      <c r="R2169" s="47"/>
      <c r="S2169" s="51" t="n">
        <f aca="false">$E2169/$E2168-1</f>
        <v>0.00381195158939507</v>
      </c>
      <c r="T2169" s="56" t="n">
        <f aca="false">$K2169/$K2168-1</f>
        <v>-0.0218543046357615</v>
      </c>
      <c r="V2169" s="57"/>
      <c r="W2169" s="57"/>
      <c r="Y2169" s="1" t="str">
        <f aca="false">IF(AX2169&gt;=70,"EASY",IF(AX2169&gt;40,"UNCERTAIN","HARD"))</f>
        <v>EASY</v>
      </c>
      <c r="AA2169" s="58" t="n">
        <f aca="false">IF($A2169&lt;200,"",AVERAGE($E2120:$E2169)/AVERAGE($E1970:$E2169)-1)</f>
        <v>0.0716704825352648</v>
      </c>
      <c r="AB2169" s="59" t="n">
        <f aca="false">LOOKUP($B2169,07_L1政策步階!$A$4:$A$14,07_L1政策步階!$C$4:$C$14)</f>
        <v>0</v>
      </c>
      <c r="AC2169" s="57"/>
      <c r="AD2169" s="57"/>
      <c r="AE2169" s="57"/>
      <c r="AF2169" s="57"/>
      <c r="AG2169" s="57"/>
      <c r="AH2169" s="57"/>
      <c r="AI2169" s="57"/>
      <c r="AJ2169" s="57"/>
      <c r="AK2169" s="57"/>
      <c r="AL2169" s="59" t="n">
        <f aca="false">IF(ISNUMBER($AA2169),IF($AA2169&gt;=0.005,100,IF($AA2169&gt;=-0.015,50,0)),"")</f>
        <v>100</v>
      </c>
      <c r="AM2169" s="59" t="n">
        <f aca="false">IF(ISNUMBER($AB2169),IF($AB2169=1,100,IF($AB2169=0,50,0)),"")</f>
        <v>50</v>
      </c>
      <c r="AN2169" s="0" t="str">
        <f aca="false">IF(ISNUMBER($AC2169),IF($AC2169&gt;=0.001,100,IF($AC2169&gt;=-0.003,50,0)),"")</f>
        <v/>
      </c>
      <c r="AO2169" s="0" t="str">
        <f aca="false">IF(ISNUMBER($AD2169),IF($AD2169&gt;=0.04,100,IF($AD2169&gt;=0,50,0)),"")</f>
        <v/>
      </c>
      <c r="AP2169" s="0" t="str">
        <f aca="false">IF(ISNUMBER($AE2169),IF($AE2169&gt;=25,100,IF($AE2169&gt;=-75,50,0)),"")</f>
        <v/>
      </c>
      <c r="AQ2169" s="0" t="str">
        <f aca="false">IF(ISNUMBER($AF2169),IF($AF2169&gt;0,100,IF($AF2169&gt;=-50,50,0)),"")</f>
        <v/>
      </c>
      <c r="AR2169" s="0" t="str">
        <f aca="false">IF(ISNUMBER($AG2169),IF($AG2169=1,100,IF($AG2169=0,50,0)),"")</f>
        <v/>
      </c>
      <c r="AS2169" s="0" t="str">
        <f aca="false">IF(ISNUMBER($AH2169),IF($AH2169&lt;0,100,IF($AH2169&lt;=20,50,0)),"")</f>
        <v/>
      </c>
      <c r="AT2169" s="0" t="str">
        <f aca="false">IF(ISNUMBER($AI2169),IF($AI2169&lt;0.95,100,IF($AI2169&lt;=1,50,0)),"")</f>
        <v/>
      </c>
      <c r="AU2169" s="0" t="str">
        <f aca="false">IF(ISNUMBER($AJ2169),IF($AJ2169&lt;30,0,IF($AJ2169&lt;40,50,IF($AJ2169&lt;=90,100,50))),"")</f>
        <v/>
      </c>
      <c r="AV2169" s="0" t="str">
        <f aca="false">IF(ISNUMBER($AK2169),IF($AK2169&gt;-0.2,100,IF($AK2169&gt;=-0.4,50,0)),"")</f>
        <v/>
      </c>
      <c r="AW2169" s="59" t="n">
        <f aca="false">01_指標庫!$H$4*ISNUMBER($F2169)+01_指標庫!$H$5*ISNUMBER($AA2169)+01_指標庫!$H$6*ISNUMBER($G2169)+01_指標庫!$H$7*ISNUMBER($H2169)+01_指標庫!$H$8*ISNUMBER($AF2169)+01_指標庫!$H$9*ISNUMBER($AG2169)+01_指標庫!$H$10*ISNUMBER($AB2169)+01_指標庫!$H$11*ISNUMBER($AC2169)+01_指標庫!$H$12*ISNUMBER($AD2169)+01_指標庫!$H$13*ISNUMBER($AE2169)+01_指標庫!$H$14*ISNUMBER($I2169)+01_指標庫!$H$15*ISNUMBER($AH2169)+01_指標庫!$H$16*ISNUMBER($K2169)+01_指標庫!$H$17*ISNUMBER($AI2169)+01_指標庫!$H$18*ISNUMBER($AJ2169)+01_指標庫!$H$19*ISNUMBER($AK2169)+01_指標庫!$H$20*ISNUMBER($BB2169)+01_指標庫!$H$21*ISNUMBER($BC2169)</f>
        <v>51</v>
      </c>
      <c r="AX2169" s="59" t="n">
        <f aca="false">IF(AW2169=0,50,ROUND((01_指標庫!$H$4*IF(ISNUMBER($F2169),L2169,0)+01_指標庫!$H$5*IF(ISNUMBER($AA2169),AL2169,0)+01_指標庫!$H$6*IF(ISNUMBER($G2169),M2169,0)+01_指標庫!$H$7*IF(ISNUMBER($H2169),N2169,0)+01_指標庫!$H$8*IF(ISNUMBER($AF2169),AQ2169,0)+01_指標庫!$H$9*IF(ISNUMBER($AG2169),AR2169,0)+01_指標庫!$H$10*IF(ISNUMBER($AB2169),AM2169,0)+01_指標庫!$H$11*IF(ISNUMBER($AC2169),AN2169,0)+01_指標庫!$H$12*IF(ISNUMBER($AD2169),AO2169,0)+01_指標庫!$H$13*IF(ISNUMBER($AE2169),AP2169,0)+01_指標庫!$H$14*IF(ISNUMBER($I2169),O2169,0)+01_指標庫!$H$15*IF(ISNUMBER($AH2169),AS2169,0)+01_指標庫!$H$16*IF(ISNUMBER($K2169),P2169,0)+01_指標庫!$H$17*IF(ISNUMBER($AI2169),AT2169,0)+01_指標庫!$H$18*IF(ISNUMBER($AJ2169),AU2169,0)+01_指標庫!$H$19*IF(ISNUMBER($AK2169),AV2169,0)+01_指標庫!$H$20*IF(ISNUMBER($BB2169),BB2169,0)+01_指標庫!$H$21*IF(ISNUMBER($BC2169),BC2169,0))/AW2169,1))</f>
        <v>81.4</v>
      </c>
      <c r="AY2169" s="60"/>
      <c r="AZ2169" s="60"/>
      <c r="BA2169" s="58" t="n">
        <f aca="false">AVERAGE($E2165:$E2169)/AVERAGE($E2160:$E2169)-1</f>
        <v>0.00703293069025546</v>
      </c>
      <c r="BB2169" s="59" t="n">
        <f aca="false">IF(ISNUMBER($BA2169),IF(OR($S2169&lt;=-0.03,$BA2169&lt;-0.003),0,IF(OR($S2169&lt;=-0.02,$BA2169&lt;0.01),50,100)),"")</f>
        <v>50</v>
      </c>
      <c r="BC2169" s="0" t="str">
        <f aca="false">IF(OR(COUNT($AZ2169)=0,COUNT($AZ2168)=0),"",IF(OR($AY2169/$AZ2168-1&lt;=-0.03,$AZ2169/$AZ2168-1&lt;=-0.045,IF(COUNT($AZ2160:$AZ2169)=10,AVERAGE($AZ2165:$AZ2169)/AVERAGE($AZ2160:$AZ2169)-1&lt;-0.01,FALSE())),0,IF(OR($AZ2169/$AZ2168-1&lt;=-0.02,IF(COUNT($AZ2160:$AZ2169)=10,AVERAGE($AZ2165:$AZ2169)/AVERAGE($AZ2160:$AZ2169)-1&lt;0.005,FALSE())),50,100)))</f>
        <v/>
      </c>
    </row>
    <row r="2170" customFormat="false" ht="15" hidden="false" customHeight="true" outlineLevel="0" collapsed="false">
      <c r="A2170" s="47" t="n">
        <v>2166</v>
      </c>
      <c r="B2170" s="48" t="n">
        <v>45706</v>
      </c>
      <c r="C2170" s="47" t="n">
        <v>2025</v>
      </c>
      <c r="D2170" s="49" t="s">
        <v>237</v>
      </c>
      <c r="E2170" s="50" t="n">
        <v>22164.61</v>
      </c>
      <c r="F2170" s="51" t="n">
        <v>0.104775</v>
      </c>
      <c r="G2170" s="51" t="n">
        <v>0</v>
      </c>
      <c r="H2170" s="52" t="n">
        <v>0.6327</v>
      </c>
      <c r="I2170" s="53" t="n">
        <v>262</v>
      </c>
      <c r="J2170" s="47" t="s">
        <v>235</v>
      </c>
      <c r="K2170" s="54" t="n">
        <v>15.35</v>
      </c>
      <c r="L2170" s="55" t="n">
        <f aca="false">IF(COUNT(F2170)=0,50,IF(F2170&gt;=0,100,IF(F2170&gt;=-0.02,50,0)))</f>
        <v>100</v>
      </c>
      <c r="M2170" s="55" t="n">
        <f aca="false">IF(COUNT(G2170)=0,50,IF(G2170&gt;-0.06,100,IF(G2170&gt;-0.15,50,0)))</f>
        <v>100</v>
      </c>
      <c r="N2170" s="55" t="n">
        <f aca="false">IF(COUNT(H2170)=0,50,IF(H2170&gt;=0.6,100,IF(H2170&gt;=0.4,50,0)))</f>
        <v>100</v>
      </c>
      <c r="O2170" s="55" t="n">
        <f aca="false">IF(COUNT(I2170)=0,50,IF(J2170="proxy_vix",50,IF(I2170&lt;350,100,IF(I2170&lt;=450,50,0))))</f>
        <v>100</v>
      </c>
      <c r="P2170" s="55" t="n">
        <f aca="false">IF(COUNT(K2170)=0,50,IF(K2170&lt;20,100,IF(K2170&lt;=25,50,0)))</f>
        <v>100</v>
      </c>
      <c r="Q2170" s="54"/>
      <c r="R2170" s="47"/>
      <c r="S2170" s="51" t="n">
        <f aca="false">$E2170/$E2169-1</f>
        <v>0.00225732307348658</v>
      </c>
      <c r="T2170" s="56" t="n">
        <f aca="false">$K2170/$K2169-1</f>
        <v>0.039268788083954</v>
      </c>
      <c r="V2170" s="57"/>
      <c r="W2170" s="57"/>
      <c r="Y2170" s="1" t="str">
        <f aca="false">IF(AX2170&gt;=70,"EASY",IF(AX2170&gt;40,"UNCERTAIN","HARD"))</f>
        <v>EASY</v>
      </c>
      <c r="AA2170" s="58" t="n">
        <f aca="false">IF($A2170&lt;200,"",AVERAGE($E2121:$E2170)/AVERAGE($E1971:$E2170)-1)</f>
        <v>0.0713411809823605</v>
      </c>
      <c r="AB2170" s="59" t="n">
        <f aca="false">LOOKUP($B2170,07_L1政策步階!$A$4:$A$14,07_L1政策步階!$C$4:$C$14)</f>
        <v>0</v>
      </c>
      <c r="AC2170" s="57"/>
      <c r="AD2170" s="57"/>
      <c r="AE2170" s="57"/>
      <c r="AF2170" s="57"/>
      <c r="AG2170" s="57"/>
      <c r="AH2170" s="57"/>
      <c r="AI2170" s="57"/>
      <c r="AJ2170" s="57"/>
      <c r="AK2170" s="57"/>
      <c r="AL2170" s="59" t="n">
        <f aca="false">IF(ISNUMBER($AA2170),IF($AA2170&gt;=0.005,100,IF($AA2170&gt;=-0.015,50,0)),"")</f>
        <v>100</v>
      </c>
      <c r="AM2170" s="59" t="n">
        <f aca="false">IF(ISNUMBER($AB2170),IF($AB2170=1,100,IF($AB2170=0,50,0)),"")</f>
        <v>50</v>
      </c>
      <c r="AN2170" s="0" t="str">
        <f aca="false">IF(ISNUMBER($AC2170),IF($AC2170&gt;=0.001,100,IF($AC2170&gt;=-0.003,50,0)),"")</f>
        <v/>
      </c>
      <c r="AO2170" s="0" t="str">
        <f aca="false">IF(ISNUMBER($AD2170),IF($AD2170&gt;=0.04,100,IF($AD2170&gt;=0,50,0)),"")</f>
        <v/>
      </c>
      <c r="AP2170" s="0" t="str">
        <f aca="false">IF(ISNUMBER($AE2170),IF($AE2170&gt;=25,100,IF($AE2170&gt;=-75,50,0)),"")</f>
        <v/>
      </c>
      <c r="AQ2170" s="0" t="str">
        <f aca="false">IF(ISNUMBER($AF2170),IF($AF2170&gt;0,100,IF($AF2170&gt;=-50,50,0)),"")</f>
        <v/>
      </c>
      <c r="AR2170" s="0" t="str">
        <f aca="false">IF(ISNUMBER($AG2170),IF($AG2170=1,100,IF($AG2170=0,50,0)),"")</f>
        <v/>
      </c>
      <c r="AS2170" s="0" t="str">
        <f aca="false">IF(ISNUMBER($AH2170),IF($AH2170&lt;0,100,IF($AH2170&lt;=20,50,0)),"")</f>
        <v/>
      </c>
      <c r="AT2170" s="0" t="str">
        <f aca="false">IF(ISNUMBER($AI2170),IF($AI2170&lt;0.95,100,IF($AI2170&lt;=1,50,0)),"")</f>
        <v/>
      </c>
      <c r="AU2170" s="0" t="str">
        <f aca="false">IF(ISNUMBER($AJ2170),IF($AJ2170&lt;30,0,IF($AJ2170&lt;40,50,IF($AJ2170&lt;=90,100,50))),"")</f>
        <v/>
      </c>
      <c r="AV2170" s="0" t="str">
        <f aca="false">IF(ISNUMBER($AK2170),IF($AK2170&gt;-0.2,100,IF($AK2170&gt;=-0.4,50,0)),"")</f>
        <v/>
      </c>
      <c r="AW2170" s="59" t="n">
        <f aca="false">01_指標庫!$H$4*ISNUMBER($F2170)+01_指標庫!$H$5*ISNUMBER($AA2170)+01_指標庫!$H$6*ISNUMBER($G2170)+01_指標庫!$H$7*ISNUMBER($H2170)+01_指標庫!$H$8*ISNUMBER($AF2170)+01_指標庫!$H$9*ISNUMBER($AG2170)+01_指標庫!$H$10*ISNUMBER($AB2170)+01_指標庫!$H$11*ISNUMBER($AC2170)+01_指標庫!$H$12*ISNUMBER($AD2170)+01_指標庫!$H$13*ISNUMBER($AE2170)+01_指標庫!$H$14*ISNUMBER($I2170)+01_指標庫!$H$15*ISNUMBER($AH2170)+01_指標庫!$H$16*ISNUMBER($K2170)+01_指標庫!$H$17*ISNUMBER($AI2170)+01_指標庫!$H$18*ISNUMBER($AJ2170)+01_指標庫!$H$19*ISNUMBER($AK2170)+01_指標庫!$H$20*ISNUMBER($BB2170)+01_指標庫!$H$21*ISNUMBER($BC2170)</f>
        <v>51</v>
      </c>
      <c r="AX2170" s="59" t="n">
        <f aca="false">IF(AW2170=0,50,ROUND((01_指標庫!$H$4*IF(ISNUMBER($F2170),L2170,0)+01_指標庫!$H$5*IF(ISNUMBER($AA2170),AL2170,0)+01_指標庫!$H$6*IF(ISNUMBER($G2170),M2170,0)+01_指標庫!$H$7*IF(ISNUMBER($H2170),N2170,0)+01_指標庫!$H$8*IF(ISNUMBER($AF2170),AQ2170,0)+01_指標庫!$H$9*IF(ISNUMBER($AG2170),AR2170,0)+01_指標庫!$H$10*IF(ISNUMBER($AB2170),AM2170,0)+01_指標庫!$H$11*IF(ISNUMBER($AC2170),AN2170,0)+01_指標庫!$H$12*IF(ISNUMBER($AD2170),AO2170,0)+01_指標庫!$H$13*IF(ISNUMBER($AE2170),AP2170,0)+01_指標庫!$H$14*IF(ISNUMBER($I2170),O2170,0)+01_指標庫!$H$15*IF(ISNUMBER($AH2170),AS2170,0)+01_指標庫!$H$16*IF(ISNUMBER($K2170),P2170,0)+01_指標庫!$H$17*IF(ISNUMBER($AI2170),AT2170,0)+01_指標庫!$H$18*IF(ISNUMBER($AJ2170),AU2170,0)+01_指標庫!$H$19*IF(ISNUMBER($AK2170),AV2170,0)+01_指標庫!$H$20*IF(ISNUMBER($BB2170),BB2170,0)+01_指標庫!$H$21*IF(ISNUMBER($BC2170),BC2170,0))/AW2170,1))</f>
        <v>89.2</v>
      </c>
      <c r="AY2170" s="60"/>
      <c r="AZ2170" s="60"/>
      <c r="BA2170" s="58" t="n">
        <f aca="false">AVERAGE($E2166:$E2170)/AVERAGE($E2161:$E2170)-1</f>
        <v>0.00676973957606442</v>
      </c>
      <c r="BB2170" s="59" t="n">
        <f aca="false">IF(ISNUMBER($BA2170),IF(OR($S2170&lt;=-0.03,$BA2170&lt;-0.003),0,IF(OR($S2170&lt;=-0.02,$BA2170&lt;0.01),50,100)),"")</f>
        <v>50</v>
      </c>
      <c r="BC2170" s="0" t="str">
        <f aca="false">IF(OR(COUNT($AZ2170)=0,COUNT($AZ2169)=0),"",IF(OR($AY2170/$AZ2169-1&lt;=-0.03,$AZ2170/$AZ2169-1&lt;=-0.045,IF(COUNT($AZ2161:$AZ2170)=10,AVERAGE($AZ2166:$AZ2170)/AVERAGE($AZ2161:$AZ2170)-1&lt;-0.01,FALSE())),0,IF(OR($AZ2170/$AZ2169-1&lt;=-0.02,IF(COUNT($AZ2161:$AZ2170)=10,AVERAGE($AZ2166:$AZ2170)/AVERAGE($AZ2161:$AZ2170)-1&lt;0.005,FALSE())),50,100)))</f>
        <v/>
      </c>
    </row>
    <row r="2171" customFormat="false" ht="15" hidden="false" customHeight="true" outlineLevel="0" collapsed="false">
      <c r="A2171" s="47" t="n">
        <v>2167</v>
      </c>
      <c r="B2171" s="48" t="n">
        <v>45707</v>
      </c>
      <c r="C2171" s="47" t="n">
        <v>2025</v>
      </c>
      <c r="D2171" s="49" t="s">
        <v>238</v>
      </c>
      <c r="E2171" s="50" t="n">
        <v>22175.6</v>
      </c>
      <c r="F2171" s="51" t="n">
        <v>0.103987</v>
      </c>
      <c r="G2171" s="51" t="n">
        <v>0</v>
      </c>
      <c r="H2171" s="52" t="n">
        <v>0.6939</v>
      </c>
      <c r="I2171" s="53" t="n">
        <v>268</v>
      </c>
      <c r="J2171" s="47" t="s">
        <v>235</v>
      </c>
      <c r="K2171" s="54" t="n">
        <v>15.27</v>
      </c>
      <c r="L2171" s="55" t="n">
        <f aca="false">IF(COUNT(F2171)=0,50,IF(F2171&gt;=0,100,IF(F2171&gt;=-0.02,50,0)))</f>
        <v>100</v>
      </c>
      <c r="M2171" s="55" t="n">
        <f aca="false">IF(COUNT(G2171)=0,50,IF(G2171&gt;-0.06,100,IF(G2171&gt;-0.15,50,0)))</f>
        <v>100</v>
      </c>
      <c r="N2171" s="55" t="n">
        <f aca="false">IF(COUNT(H2171)=0,50,IF(H2171&gt;=0.6,100,IF(H2171&gt;=0.4,50,0)))</f>
        <v>100</v>
      </c>
      <c r="O2171" s="55" t="n">
        <f aca="false">IF(COUNT(I2171)=0,50,IF(J2171="proxy_vix",50,IF(I2171&lt;350,100,IF(I2171&lt;=450,50,0))))</f>
        <v>100</v>
      </c>
      <c r="P2171" s="55" t="n">
        <f aca="false">IF(COUNT(K2171)=0,50,IF(K2171&lt;20,100,IF(K2171&lt;=25,50,0)))</f>
        <v>100</v>
      </c>
      <c r="Q2171" s="54"/>
      <c r="R2171" s="47"/>
      <c r="S2171" s="51" t="n">
        <f aca="false">$E2171/$E2170-1</f>
        <v>0.000495835478269147</v>
      </c>
      <c r="T2171" s="56" t="n">
        <f aca="false">$K2171/$K2170-1</f>
        <v>-0.00521172638436485</v>
      </c>
      <c r="V2171" s="57"/>
      <c r="W2171" s="57"/>
      <c r="Y2171" s="1" t="str">
        <f aca="false">IF(AX2171&gt;=70,"EASY",IF(AX2171&gt;40,"UNCERTAIN","HARD"))</f>
        <v>EASY</v>
      </c>
      <c r="AA2171" s="58" t="n">
        <f aca="false">IF($A2171&lt;200,"",AVERAGE($E2122:$E2171)/AVERAGE($E1972:$E2171)-1)</f>
        <v>0.0707262015868801</v>
      </c>
      <c r="AB2171" s="59" t="n">
        <f aca="false">LOOKUP($B2171,07_L1政策步階!$A$4:$A$14,07_L1政策步階!$C$4:$C$14)</f>
        <v>0</v>
      </c>
      <c r="AC2171" s="57"/>
      <c r="AD2171" s="57"/>
      <c r="AE2171" s="57"/>
      <c r="AF2171" s="57"/>
      <c r="AG2171" s="57"/>
      <c r="AH2171" s="57"/>
      <c r="AI2171" s="57"/>
      <c r="AJ2171" s="57"/>
      <c r="AK2171" s="57"/>
      <c r="AL2171" s="59" t="n">
        <f aca="false">IF(ISNUMBER($AA2171),IF($AA2171&gt;=0.005,100,IF($AA2171&gt;=-0.015,50,0)),"")</f>
        <v>100</v>
      </c>
      <c r="AM2171" s="59" t="n">
        <f aca="false">IF(ISNUMBER($AB2171),IF($AB2171=1,100,IF($AB2171=0,50,0)),"")</f>
        <v>50</v>
      </c>
      <c r="AN2171" s="0" t="str">
        <f aca="false">IF(ISNUMBER($AC2171),IF($AC2171&gt;=0.001,100,IF($AC2171&gt;=-0.003,50,0)),"")</f>
        <v/>
      </c>
      <c r="AO2171" s="0" t="str">
        <f aca="false">IF(ISNUMBER($AD2171),IF($AD2171&gt;=0.04,100,IF($AD2171&gt;=0,50,0)),"")</f>
        <v/>
      </c>
      <c r="AP2171" s="0" t="str">
        <f aca="false">IF(ISNUMBER($AE2171),IF($AE2171&gt;=25,100,IF($AE2171&gt;=-75,50,0)),"")</f>
        <v/>
      </c>
      <c r="AQ2171" s="0" t="str">
        <f aca="false">IF(ISNUMBER($AF2171),IF($AF2171&gt;0,100,IF($AF2171&gt;=-50,50,0)),"")</f>
        <v/>
      </c>
      <c r="AR2171" s="0" t="str">
        <f aca="false">IF(ISNUMBER($AG2171),IF($AG2171=1,100,IF($AG2171=0,50,0)),"")</f>
        <v/>
      </c>
      <c r="AS2171" s="0" t="str">
        <f aca="false">IF(ISNUMBER($AH2171),IF($AH2171&lt;0,100,IF($AH2171&lt;=20,50,0)),"")</f>
        <v/>
      </c>
      <c r="AT2171" s="0" t="str">
        <f aca="false">IF(ISNUMBER($AI2171),IF($AI2171&lt;0.95,100,IF($AI2171&lt;=1,50,0)),"")</f>
        <v/>
      </c>
      <c r="AU2171" s="0" t="str">
        <f aca="false">IF(ISNUMBER($AJ2171),IF($AJ2171&lt;30,0,IF($AJ2171&lt;40,50,IF($AJ2171&lt;=90,100,50))),"")</f>
        <v/>
      </c>
      <c r="AV2171" s="0" t="str">
        <f aca="false">IF(ISNUMBER($AK2171),IF($AK2171&gt;-0.2,100,IF($AK2171&gt;=-0.4,50,0)),"")</f>
        <v/>
      </c>
      <c r="AW2171" s="59" t="n">
        <f aca="false">01_指標庫!$H$4*ISNUMBER($F2171)+01_指標庫!$H$5*ISNUMBER($AA2171)+01_指標庫!$H$6*ISNUMBER($G2171)+01_指標庫!$H$7*ISNUMBER($H2171)+01_指標庫!$H$8*ISNUMBER($AF2171)+01_指標庫!$H$9*ISNUMBER($AG2171)+01_指標庫!$H$10*ISNUMBER($AB2171)+01_指標庫!$H$11*ISNUMBER($AC2171)+01_指標庫!$H$12*ISNUMBER($AD2171)+01_指標庫!$H$13*ISNUMBER($AE2171)+01_指標庫!$H$14*ISNUMBER($I2171)+01_指標庫!$H$15*ISNUMBER($AH2171)+01_指標庫!$H$16*ISNUMBER($K2171)+01_指標庫!$H$17*ISNUMBER($AI2171)+01_指標庫!$H$18*ISNUMBER($AJ2171)+01_指標庫!$H$19*ISNUMBER($AK2171)+01_指標庫!$H$20*ISNUMBER($BB2171)+01_指標庫!$H$21*ISNUMBER($BC2171)</f>
        <v>51</v>
      </c>
      <c r="AX2171" s="59" t="n">
        <f aca="false">IF(AW2171=0,50,ROUND((01_指標庫!$H$4*IF(ISNUMBER($F2171),L2171,0)+01_指標庫!$H$5*IF(ISNUMBER($AA2171),AL2171,0)+01_指標庫!$H$6*IF(ISNUMBER($G2171),M2171,0)+01_指標庫!$H$7*IF(ISNUMBER($H2171),N2171,0)+01_指標庫!$H$8*IF(ISNUMBER($AF2171),AQ2171,0)+01_指標庫!$H$9*IF(ISNUMBER($AG2171),AR2171,0)+01_指標庫!$H$10*IF(ISNUMBER($AB2171),AM2171,0)+01_指標庫!$H$11*IF(ISNUMBER($AC2171),AN2171,0)+01_指標庫!$H$12*IF(ISNUMBER($AD2171),AO2171,0)+01_指標庫!$H$13*IF(ISNUMBER($AE2171),AP2171,0)+01_指標庫!$H$14*IF(ISNUMBER($I2171),O2171,0)+01_指標庫!$H$15*IF(ISNUMBER($AH2171),AS2171,0)+01_指標庫!$H$16*IF(ISNUMBER($K2171),P2171,0)+01_指標庫!$H$17*IF(ISNUMBER($AI2171),AT2171,0)+01_指標庫!$H$18*IF(ISNUMBER($AJ2171),AU2171,0)+01_指標庫!$H$19*IF(ISNUMBER($AK2171),AV2171,0)+01_指標庫!$H$20*IF(ISNUMBER($BB2171),BB2171,0)+01_指標庫!$H$21*IF(ISNUMBER($BC2171),BC2171,0))/AW2171,1))</f>
        <v>89.2</v>
      </c>
      <c r="AY2171" s="60"/>
      <c r="AZ2171" s="60"/>
      <c r="BA2171" s="58" t="n">
        <f aca="false">AVERAGE($E2167:$E2171)/AVERAGE($E2162:$E2171)-1</f>
        <v>0.00837721303625871</v>
      </c>
      <c r="BB2171" s="59" t="n">
        <f aca="false">IF(ISNUMBER($BA2171),IF(OR($S2171&lt;=-0.03,$BA2171&lt;-0.003),0,IF(OR($S2171&lt;=-0.02,$BA2171&lt;0.01),50,100)),"")</f>
        <v>50</v>
      </c>
      <c r="BC2171" s="0" t="str">
        <f aca="false">IF(OR(COUNT($AZ2171)=0,COUNT($AZ2170)=0),"",IF(OR($AY2171/$AZ2170-1&lt;=-0.03,$AZ2171/$AZ2170-1&lt;=-0.045,IF(COUNT($AZ2162:$AZ2171)=10,AVERAGE($AZ2167:$AZ2171)/AVERAGE($AZ2162:$AZ2171)-1&lt;-0.01,FALSE())),0,IF(OR($AZ2171/$AZ2170-1&lt;=-0.02,IF(COUNT($AZ2162:$AZ2171)=10,AVERAGE($AZ2167:$AZ2171)/AVERAGE($AZ2162:$AZ2171)-1&lt;0.005,FALSE())),50,100)))</f>
        <v/>
      </c>
    </row>
    <row r="2172" customFormat="false" ht="15" hidden="false" customHeight="true" outlineLevel="0" collapsed="false">
      <c r="A2172" s="47" t="n">
        <v>2168</v>
      </c>
      <c r="B2172" s="48" t="n">
        <v>45708</v>
      </c>
      <c r="C2172" s="47" t="n">
        <v>2025</v>
      </c>
      <c r="D2172" s="49" t="s">
        <v>239</v>
      </c>
      <c r="E2172" s="50" t="n">
        <v>22068.06</v>
      </c>
      <c r="F2172" s="51" t="n">
        <v>0.097397</v>
      </c>
      <c r="G2172" s="51" t="n">
        <v>-0.004849</v>
      </c>
      <c r="H2172" s="52" t="n">
        <v>0.6735</v>
      </c>
      <c r="I2172" s="53" t="n">
        <v>266</v>
      </c>
      <c r="J2172" s="47" t="s">
        <v>235</v>
      </c>
      <c r="K2172" s="54" t="n">
        <v>15.66</v>
      </c>
      <c r="L2172" s="55" t="n">
        <f aca="false">IF(COUNT(F2172)=0,50,IF(F2172&gt;=0,100,IF(F2172&gt;=-0.02,50,0)))</f>
        <v>100</v>
      </c>
      <c r="M2172" s="55" t="n">
        <f aca="false">IF(COUNT(G2172)=0,50,IF(G2172&gt;-0.06,100,IF(G2172&gt;-0.15,50,0)))</f>
        <v>100</v>
      </c>
      <c r="N2172" s="55" t="n">
        <f aca="false">IF(COUNT(H2172)=0,50,IF(H2172&gt;=0.6,100,IF(H2172&gt;=0.4,50,0)))</f>
        <v>100</v>
      </c>
      <c r="O2172" s="55" t="n">
        <f aca="false">IF(COUNT(I2172)=0,50,IF(J2172="proxy_vix",50,IF(I2172&lt;350,100,IF(I2172&lt;=450,50,0))))</f>
        <v>100</v>
      </c>
      <c r="P2172" s="55" t="n">
        <f aca="false">IF(COUNT(K2172)=0,50,IF(K2172&lt;20,100,IF(K2172&lt;=25,50,0)))</f>
        <v>100</v>
      </c>
      <c r="Q2172" s="54"/>
      <c r="R2172" s="47"/>
      <c r="S2172" s="51" t="n">
        <f aca="false">$E2172/$E2171-1</f>
        <v>-0.00484947419686488</v>
      </c>
      <c r="T2172" s="56" t="n">
        <f aca="false">$K2172/$K2171-1</f>
        <v>0.025540275049116</v>
      </c>
      <c r="V2172" s="57"/>
      <c r="W2172" s="57"/>
      <c r="Y2172" s="1" t="str">
        <f aca="false">IF(AX2172&gt;=70,"EASY",IF(AX2172&gt;40,"UNCERTAIN","HARD"))</f>
        <v>EASY</v>
      </c>
      <c r="AA2172" s="58" t="n">
        <f aca="false">IF($A2172&lt;200,"",AVERAGE($E2123:$E2172)/AVERAGE($E1973:$E2172)-1)</f>
        <v>0.0701604720913123</v>
      </c>
      <c r="AB2172" s="59" t="n">
        <f aca="false">LOOKUP($B2172,07_L1政策步階!$A$4:$A$14,07_L1政策步階!$C$4:$C$14)</f>
        <v>0</v>
      </c>
      <c r="AC2172" s="57"/>
      <c r="AD2172" s="57"/>
      <c r="AE2172" s="57"/>
      <c r="AF2172" s="57"/>
      <c r="AG2172" s="57"/>
      <c r="AH2172" s="57"/>
      <c r="AI2172" s="57"/>
      <c r="AJ2172" s="57"/>
      <c r="AK2172" s="57"/>
      <c r="AL2172" s="59" t="n">
        <f aca="false">IF(ISNUMBER($AA2172),IF($AA2172&gt;=0.005,100,IF($AA2172&gt;=-0.015,50,0)),"")</f>
        <v>100</v>
      </c>
      <c r="AM2172" s="59" t="n">
        <f aca="false">IF(ISNUMBER($AB2172),IF($AB2172=1,100,IF($AB2172=0,50,0)),"")</f>
        <v>50</v>
      </c>
      <c r="AN2172" s="0" t="str">
        <f aca="false">IF(ISNUMBER($AC2172),IF($AC2172&gt;=0.001,100,IF($AC2172&gt;=-0.003,50,0)),"")</f>
        <v/>
      </c>
      <c r="AO2172" s="0" t="str">
        <f aca="false">IF(ISNUMBER($AD2172),IF($AD2172&gt;=0.04,100,IF($AD2172&gt;=0,50,0)),"")</f>
        <v/>
      </c>
      <c r="AP2172" s="0" t="str">
        <f aca="false">IF(ISNUMBER($AE2172),IF($AE2172&gt;=25,100,IF($AE2172&gt;=-75,50,0)),"")</f>
        <v/>
      </c>
      <c r="AQ2172" s="0" t="str">
        <f aca="false">IF(ISNUMBER($AF2172),IF($AF2172&gt;0,100,IF($AF2172&gt;=-50,50,0)),"")</f>
        <v/>
      </c>
      <c r="AR2172" s="0" t="str">
        <f aca="false">IF(ISNUMBER($AG2172),IF($AG2172=1,100,IF($AG2172=0,50,0)),"")</f>
        <v/>
      </c>
      <c r="AS2172" s="0" t="str">
        <f aca="false">IF(ISNUMBER($AH2172),IF($AH2172&lt;0,100,IF($AH2172&lt;=20,50,0)),"")</f>
        <v/>
      </c>
      <c r="AT2172" s="0" t="str">
        <f aca="false">IF(ISNUMBER($AI2172),IF($AI2172&lt;0.95,100,IF($AI2172&lt;=1,50,0)),"")</f>
        <v/>
      </c>
      <c r="AU2172" s="0" t="str">
        <f aca="false">IF(ISNUMBER($AJ2172),IF($AJ2172&lt;30,0,IF($AJ2172&lt;40,50,IF($AJ2172&lt;=90,100,50))),"")</f>
        <v/>
      </c>
      <c r="AV2172" s="0" t="str">
        <f aca="false">IF(ISNUMBER($AK2172),IF($AK2172&gt;-0.2,100,IF($AK2172&gt;=-0.4,50,0)),"")</f>
        <v/>
      </c>
      <c r="AW2172" s="59" t="n">
        <f aca="false">01_指標庫!$H$4*ISNUMBER($F2172)+01_指標庫!$H$5*ISNUMBER($AA2172)+01_指標庫!$H$6*ISNUMBER($G2172)+01_指標庫!$H$7*ISNUMBER($H2172)+01_指標庫!$H$8*ISNUMBER($AF2172)+01_指標庫!$H$9*ISNUMBER($AG2172)+01_指標庫!$H$10*ISNUMBER($AB2172)+01_指標庫!$H$11*ISNUMBER($AC2172)+01_指標庫!$H$12*ISNUMBER($AD2172)+01_指標庫!$H$13*ISNUMBER($AE2172)+01_指標庫!$H$14*ISNUMBER($I2172)+01_指標庫!$H$15*ISNUMBER($AH2172)+01_指標庫!$H$16*ISNUMBER($K2172)+01_指標庫!$H$17*ISNUMBER($AI2172)+01_指標庫!$H$18*ISNUMBER($AJ2172)+01_指標庫!$H$19*ISNUMBER($AK2172)+01_指標庫!$H$20*ISNUMBER($BB2172)+01_指標庫!$H$21*ISNUMBER($BC2172)</f>
        <v>51</v>
      </c>
      <c r="AX2172" s="59" t="n">
        <f aca="false">IF(AW2172=0,50,ROUND((01_指標庫!$H$4*IF(ISNUMBER($F2172),L2172,0)+01_指標庫!$H$5*IF(ISNUMBER($AA2172),AL2172,0)+01_指標庫!$H$6*IF(ISNUMBER($G2172),M2172,0)+01_指標庫!$H$7*IF(ISNUMBER($H2172),N2172,0)+01_指標庫!$H$8*IF(ISNUMBER($AF2172),AQ2172,0)+01_指標庫!$H$9*IF(ISNUMBER($AG2172),AR2172,0)+01_指標庫!$H$10*IF(ISNUMBER($AB2172),AM2172,0)+01_指標庫!$H$11*IF(ISNUMBER($AC2172),AN2172,0)+01_指標庫!$H$12*IF(ISNUMBER($AD2172),AO2172,0)+01_指標庫!$H$13*IF(ISNUMBER($AE2172),AP2172,0)+01_指標庫!$H$14*IF(ISNUMBER($I2172),O2172,0)+01_指標庫!$H$15*IF(ISNUMBER($AH2172),AS2172,0)+01_指標庫!$H$16*IF(ISNUMBER($K2172),P2172,0)+01_指標庫!$H$17*IF(ISNUMBER($AI2172),AT2172,0)+01_指標庫!$H$18*IF(ISNUMBER($AJ2172),AU2172,0)+01_指標庫!$H$19*IF(ISNUMBER($AK2172),AV2172,0)+01_指標庫!$H$20*IF(ISNUMBER($BB2172),BB2172,0)+01_指標庫!$H$21*IF(ISNUMBER($BC2172),BC2172,0))/AW2172,1))</f>
        <v>89.2</v>
      </c>
      <c r="AY2172" s="60"/>
      <c r="AZ2172" s="60"/>
      <c r="BA2172" s="58" t="n">
        <f aca="false">AVERAGE($E2168:$E2172)/AVERAGE($E2163:$E2172)-1</f>
        <v>0.00967529993347593</v>
      </c>
      <c r="BB2172" s="59" t="n">
        <f aca="false">IF(ISNUMBER($BA2172),IF(OR($S2172&lt;=-0.03,$BA2172&lt;-0.003),0,IF(OR($S2172&lt;=-0.02,$BA2172&lt;0.01),50,100)),"")</f>
        <v>50</v>
      </c>
      <c r="BC2172" s="0" t="str">
        <f aca="false">IF(OR(COUNT($AZ2172)=0,COUNT($AZ2171)=0),"",IF(OR($AY2172/$AZ2171-1&lt;=-0.03,$AZ2172/$AZ2171-1&lt;=-0.045,IF(COUNT($AZ2163:$AZ2172)=10,AVERAGE($AZ2168:$AZ2172)/AVERAGE($AZ2163:$AZ2172)-1&lt;-0.01,FALSE())),0,IF(OR($AZ2172/$AZ2171-1&lt;=-0.02,IF(COUNT($AZ2163:$AZ2172)=10,AVERAGE($AZ2168:$AZ2172)/AVERAGE($AZ2163:$AZ2172)-1&lt;0.005,FALSE())),50,100)))</f>
        <v/>
      </c>
    </row>
    <row r="2173" customFormat="false" ht="15" hidden="false" customHeight="true" outlineLevel="0" collapsed="false">
      <c r="A2173" s="47" t="n">
        <v>2169</v>
      </c>
      <c r="B2173" s="48" t="n">
        <v>45709</v>
      </c>
      <c r="C2173" s="47" t="n">
        <v>2025</v>
      </c>
      <c r="D2173" s="49" t="s">
        <v>234</v>
      </c>
      <c r="E2173" s="50" t="n">
        <v>21614.08</v>
      </c>
      <c r="F2173" s="51" t="n">
        <v>0.073827</v>
      </c>
      <c r="G2173" s="51" t="n">
        <v>-0.025322</v>
      </c>
      <c r="H2173" s="52" t="n">
        <v>0.6531</v>
      </c>
      <c r="I2173" s="53" t="n">
        <v>278</v>
      </c>
      <c r="J2173" s="47" t="s">
        <v>235</v>
      </c>
      <c r="K2173" s="54" t="n">
        <v>18.21</v>
      </c>
      <c r="L2173" s="55" t="n">
        <f aca="false">IF(COUNT(F2173)=0,50,IF(F2173&gt;=0,100,IF(F2173&gt;=-0.02,50,0)))</f>
        <v>100</v>
      </c>
      <c r="M2173" s="55" t="n">
        <f aca="false">IF(COUNT(G2173)=0,50,IF(G2173&gt;-0.06,100,IF(G2173&gt;-0.15,50,0)))</f>
        <v>100</v>
      </c>
      <c r="N2173" s="55" t="n">
        <f aca="false">IF(COUNT(H2173)=0,50,IF(H2173&gt;=0.6,100,IF(H2173&gt;=0.4,50,0)))</f>
        <v>100</v>
      </c>
      <c r="O2173" s="55" t="n">
        <f aca="false">IF(COUNT(I2173)=0,50,IF(J2173="proxy_vix",50,IF(I2173&lt;350,100,IF(I2173&lt;=450,50,0))))</f>
        <v>100</v>
      </c>
      <c r="P2173" s="55" t="n">
        <f aca="false">IF(COUNT(K2173)=0,50,IF(K2173&lt;20,100,IF(K2173&lt;=25,50,0)))</f>
        <v>100</v>
      </c>
      <c r="Q2173" s="54"/>
      <c r="R2173" s="47"/>
      <c r="S2173" s="51" t="n">
        <f aca="false">$E2173/$E2172-1</f>
        <v>-0.0205718128371954</v>
      </c>
      <c r="T2173" s="56" t="n">
        <f aca="false">$K2173/$K2172-1</f>
        <v>0.162835249042146</v>
      </c>
      <c r="V2173" s="57"/>
      <c r="W2173" s="57"/>
      <c r="Y2173" s="1" t="str">
        <f aca="false">IF(AX2173&gt;=70,"EASY",IF(AX2173&gt;40,"UNCERTAIN","HARD"))</f>
        <v>EASY</v>
      </c>
      <c r="AA2173" s="58" t="n">
        <f aca="false">IF($A2173&lt;200,"",AVERAGE($E2124:$E2173)/AVERAGE($E1974:$E2173)-1)</f>
        <v>0.0691625660110089</v>
      </c>
      <c r="AB2173" s="59" t="n">
        <f aca="false">LOOKUP($B2173,07_L1政策步階!$A$4:$A$14,07_L1政策步階!$C$4:$C$14)</f>
        <v>0</v>
      </c>
      <c r="AC2173" s="57"/>
      <c r="AD2173" s="57"/>
      <c r="AE2173" s="57"/>
      <c r="AF2173" s="57"/>
      <c r="AG2173" s="57"/>
      <c r="AH2173" s="57"/>
      <c r="AI2173" s="57"/>
      <c r="AJ2173" s="57"/>
      <c r="AK2173" s="57"/>
      <c r="AL2173" s="59" t="n">
        <f aca="false">IF(ISNUMBER($AA2173),IF($AA2173&gt;=0.005,100,IF($AA2173&gt;=-0.015,50,0)),"")</f>
        <v>100</v>
      </c>
      <c r="AM2173" s="59" t="n">
        <f aca="false">IF(ISNUMBER($AB2173),IF($AB2173=1,100,IF($AB2173=0,50,0)),"")</f>
        <v>50</v>
      </c>
      <c r="AN2173" s="0" t="str">
        <f aca="false">IF(ISNUMBER($AC2173),IF($AC2173&gt;=0.001,100,IF($AC2173&gt;=-0.003,50,0)),"")</f>
        <v/>
      </c>
      <c r="AO2173" s="0" t="str">
        <f aca="false">IF(ISNUMBER($AD2173),IF($AD2173&gt;=0.04,100,IF($AD2173&gt;=0,50,0)),"")</f>
        <v/>
      </c>
      <c r="AP2173" s="0" t="str">
        <f aca="false">IF(ISNUMBER($AE2173),IF($AE2173&gt;=25,100,IF($AE2173&gt;=-75,50,0)),"")</f>
        <v/>
      </c>
      <c r="AQ2173" s="0" t="str">
        <f aca="false">IF(ISNUMBER($AF2173),IF($AF2173&gt;0,100,IF($AF2173&gt;=-50,50,0)),"")</f>
        <v/>
      </c>
      <c r="AR2173" s="0" t="str">
        <f aca="false">IF(ISNUMBER($AG2173),IF($AG2173=1,100,IF($AG2173=0,50,0)),"")</f>
        <v/>
      </c>
      <c r="AS2173" s="0" t="str">
        <f aca="false">IF(ISNUMBER($AH2173),IF($AH2173&lt;0,100,IF($AH2173&lt;=20,50,0)),"")</f>
        <v/>
      </c>
      <c r="AT2173" s="0" t="str">
        <f aca="false">IF(ISNUMBER($AI2173),IF($AI2173&lt;0.95,100,IF($AI2173&lt;=1,50,0)),"")</f>
        <v/>
      </c>
      <c r="AU2173" s="0" t="str">
        <f aca="false">IF(ISNUMBER($AJ2173),IF($AJ2173&lt;30,0,IF($AJ2173&lt;40,50,IF($AJ2173&lt;=90,100,50))),"")</f>
        <v/>
      </c>
      <c r="AV2173" s="0" t="str">
        <f aca="false">IF(ISNUMBER($AK2173),IF($AK2173&gt;-0.2,100,IF($AK2173&gt;=-0.4,50,0)),"")</f>
        <v/>
      </c>
      <c r="AW2173" s="59" t="n">
        <f aca="false">01_指標庫!$H$4*ISNUMBER($F2173)+01_指標庫!$H$5*ISNUMBER($AA2173)+01_指標庫!$H$6*ISNUMBER($G2173)+01_指標庫!$H$7*ISNUMBER($H2173)+01_指標庫!$H$8*ISNUMBER($AF2173)+01_指標庫!$H$9*ISNUMBER($AG2173)+01_指標庫!$H$10*ISNUMBER($AB2173)+01_指標庫!$H$11*ISNUMBER($AC2173)+01_指標庫!$H$12*ISNUMBER($AD2173)+01_指標庫!$H$13*ISNUMBER($AE2173)+01_指標庫!$H$14*ISNUMBER($I2173)+01_指標庫!$H$15*ISNUMBER($AH2173)+01_指標庫!$H$16*ISNUMBER($K2173)+01_指標庫!$H$17*ISNUMBER($AI2173)+01_指標庫!$H$18*ISNUMBER($AJ2173)+01_指標庫!$H$19*ISNUMBER($AK2173)+01_指標庫!$H$20*ISNUMBER($BB2173)+01_指標庫!$H$21*ISNUMBER($BC2173)</f>
        <v>51</v>
      </c>
      <c r="AX2173" s="59" t="n">
        <f aca="false">IF(AW2173=0,50,ROUND((01_指標庫!$H$4*IF(ISNUMBER($F2173),L2173,0)+01_指標庫!$H$5*IF(ISNUMBER($AA2173),AL2173,0)+01_指標庫!$H$6*IF(ISNUMBER($G2173),M2173,0)+01_指標庫!$H$7*IF(ISNUMBER($H2173),N2173,0)+01_指標庫!$H$8*IF(ISNUMBER($AF2173),AQ2173,0)+01_指標庫!$H$9*IF(ISNUMBER($AG2173),AR2173,0)+01_指標庫!$H$10*IF(ISNUMBER($AB2173),AM2173,0)+01_指標庫!$H$11*IF(ISNUMBER($AC2173),AN2173,0)+01_指標庫!$H$12*IF(ISNUMBER($AD2173),AO2173,0)+01_指標庫!$H$13*IF(ISNUMBER($AE2173),AP2173,0)+01_指標庫!$H$14*IF(ISNUMBER($I2173),O2173,0)+01_指標庫!$H$15*IF(ISNUMBER($AH2173),AS2173,0)+01_指標庫!$H$16*IF(ISNUMBER($K2173),P2173,0)+01_指標庫!$H$17*IF(ISNUMBER($AI2173),AT2173,0)+01_指標庫!$H$18*IF(ISNUMBER($AJ2173),AU2173,0)+01_指標庫!$H$19*IF(ISNUMBER($AK2173),AV2173,0)+01_指標庫!$H$20*IF(ISNUMBER($BB2173),BB2173,0)+01_指標庫!$H$21*IF(ISNUMBER($BC2173),BC2173,0))/AW2173,1))</f>
        <v>89.2</v>
      </c>
      <c r="AY2173" s="60"/>
      <c r="AZ2173" s="60"/>
      <c r="BA2173" s="58" t="n">
        <f aca="false">AVERAGE($E2169:$E2173)/AVERAGE($E2164:$E2173)-1</f>
        <v>0.00660567310749238</v>
      </c>
      <c r="BB2173" s="59" t="n">
        <f aca="false">IF(ISNUMBER($BA2173),IF(OR($S2173&lt;=-0.03,$BA2173&lt;-0.003),0,IF(OR($S2173&lt;=-0.02,$BA2173&lt;0.01),50,100)),"")</f>
        <v>50</v>
      </c>
      <c r="BC2173" s="0" t="str">
        <f aca="false">IF(OR(COUNT($AZ2173)=0,COUNT($AZ2172)=0),"",IF(OR($AY2173/$AZ2172-1&lt;=-0.03,$AZ2173/$AZ2172-1&lt;=-0.045,IF(COUNT($AZ2164:$AZ2173)=10,AVERAGE($AZ2169:$AZ2173)/AVERAGE($AZ2164:$AZ2173)-1&lt;-0.01,FALSE())),0,IF(OR($AZ2173/$AZ2172-1&lt;=-0.02,IF(COUNT($AZ2164:$AZ2173)=10,AVERAGE($AZ2169:$AZ2173)/AVERAGE($AZ2164:$AZ2173)-1&lt;0.005,FALSE())),50,100)))</f>
        <v/>
      </c>
    </row>
    <row r="2174" customFormat="false" ht="15" hidden="false" customHeight="true" outlineLevel="0" collapsed="false">
      <c r="A2174" s="47" t="n">
        <v>2170</v>
      </c>
      <c r="B2174" s="48" t="n">
        <v>45712</v>
      </c>
      <c r="C2174" s="47" t="n">
        <v>2025</v>
      </c>
      <c r="D2174" s="49" t="s">
        <v>236</v>
      </c>
      <c r="E2174" s="50" t="n">
        <v>21352.08</v>
      </c>
      <c r="F2174" s="51" t="n">
        <v>0.059952</v>
      </c>
      <c r="G2174" s="51" t="n">
        <v>-0.037136</v>
      </c>
      <c r="H2174" s="52" t="n">
        <v>0.5918</v>
      </c>
      <c r="I2174" s="53" t="n">
        <v>278</v>
      </c>
      <c r="J2174" s="47" t="s">
        <v>235</v>
      </c>
      <c r="K2174" s="54" t="n">
        <v>18.98</v>
      </c>
      <c r="L2174" s="55" t="n">
        <f aca="false">IF(COUNT(F2174)=0,50,IF(F2174&gt;=0,100,IF(F2174&gt;=-0.02,50,0)))</f>
        <v>100</v>
      </c>
      <c r="M2174" s="55" t="n">
        <f aca="false">IF(COUNT(G2174)=0,50,IF(G2174&gt;-0.06,100,IF(G2174&gt;-0.15,50,0)))</f>
        <v>100</v>
      </c>
      <c r="N2174" s="55" t="n">
        <f aca="false">IF(COUNT(H2174)=0,50,IF(H2174&gt;=0.6,100,IF(H2174&gt;=0.4,50,0)))</f>
        <v>50</v>
      </c>
      <c r="O2174" s="55" t="n">
        <f aca="false">IF(COUNT(I2174)=0,50,IF(J2174="proxy_vix",50,IF(I2174&lt;350,100,IF(I2174&lt;=450,50,0))))</f>
        <v>100</v>
      </c>
      <c r="P2174" s="55" t="n">
        <f aca="false">IF(COUNT(K2174)=0,50,IF(K2174&lt;20,100,IF(K2174&lt;=25,50,0)))</f>
        <v>100</v>
      </c>
      <c r="Q2174" s="54"/>
      <c r="R2174" s="47"/>
      <c r="S2174" s="51" t="n">
        <f aca="false">$E2174/$E2173-1</f>
        <v>-0.0121217280587469</v>
      </c>
      <c r="T2174" s="56" t="n">
        <f aca="false">$K2174/$K2173-1</f>
        <v>0.0422844590884128</v>
      </c>
      <c r="V2174" s="57"/>
      <c r="W2174" s="57"/>
      <c r="Y2174" s="1" t="str">
        <f aca="false">IF(AX2174&gt;=70,"EASY",IF(AX2174&gt;40,"UNCERTAIN","HARD"))</f>
        <v>EASY</v>
      </c>
      <c r="AA2174" s="58" t="n">
        <f aca="false">IF($A2174&lt;200,"",AVERAGE($E2125:$E2174)/AVERAGE($E1975:$E2174)-1)</f>
        <v>0.0682097350101147</v>
      </c>
      <c r="AB2174" s="59" t="n">
        <f aca="false">LOOKUP($B2174,07_L1政策步階!$A$4:$A$14,07_L1政策步階!$C$4:$C$14)</f>
        <v>0</v>
      </c>
      <c r="AC2174" s="57"/>
      <c r="AD2174" s="57"/>
      <c r="AE2174" s="57"/>
      <c r="AF2174" s="57"/>
      <c r="AG2174" s="57"/>
      <c r="AH2174" s="57"/>
      <c r="AI2174" s="57"/>
      <c r="AJ2174" s="57"/>
      <c r="AK2174" s="57"/>
      <c r="AL2174" s="59" t="n">
        <f aca="false">IF(ISNUMBER($AA2174),IF($AA2174&gt;=0.005,100,IF($AA2174&gt;=-0.015,50,0)),"")</f>
        <v>100</v>
      </c>
      <c r="AM2174" s="59" t="n">
        <f aca="false">IF(ISNUMBER($AB2174),IF($AB2174=1,100,IF($AB2174=0,50,0)),"")</f>
        <v>50</v>
      </c>
      <c r="AN2174" s="0" t="str">
        <f aca="false">IF(ISNUMBER($AC2174),IF($AC2174&gt;=0.001,100,IF($AC2174&gt;=-0.003,50,0)),"")</f>
        <v/>
      </c>
      <c r="AO2174" s="0" t="str">
        <f aca="false">IF(ISNUMBER($AD2174),IF($AD2174&gt;=0.04,100,IF($AD2174&gt;=0,50,0)),"")</f>
        <v/>
      </c>
      <c r="AP2174" s="0" t="str">
        <f aca="false">IF(ISNUMBER($AE2174),IF($AE2174&gt;=25,100,IF($AE2174&gt;=-75,50,0)),"")</f>
        <v/>
      </c>
      <c r="AQ2174" s="0" t="str">
        <f aca="false">IF(ISNUMBER($AF2174),IF($AF2174&gt;0,100,IF($AF2174&gt;=-50,50,0)),"")</f>
        <v/>
      </c>
      <c r="AR2174" s="0" t="str">
        <f aca="false">IF(ISNUMBER($AG2174),IF($AG2174=1,100,IF($AG2174=0,50,0)),"")</f>
        <v/>
      </c>
      <c r="AS2174" s="0" t="str">
        <f aca="false">IF(ISNUMBER($AH2174),IF($AH2174&lt;0,100,IF($AH2174&lt;=20,50,0)),"")</f>
        <v/>
      </c>
      <c r="AT2174" s="0" t="str">
        <f aca="false">IF(ISNUMBER($AI2174),IF($AI2174&lt;0.95,100,IF($AI2174&lt;=1,50,0)),"")</f>
        <v/>
      </c>
      <c r="AU2174" s="0" t="str">
        <f aca="false">IF(ISNUMBER($AJ2174),IF($AJ2174&lt;30,0,IF($AJ2174&lt;40,50,IF($AJ2174&lt;=90,100,50))),"")</f>
        <v/>
      </c>
      <c r="AV2174" s="0" t="str">
        <f aca="false">IF(ISNUMBER($AK2174),IF($AK2174&gt;-0.2,100,IF($AK2174&gt;=-0.4,50,0)),"")</f>
        <v/>
      </c>
      <c r="AW2174" s="59" t="n">
        <f aca="false">01_指標庫!$H$4*ISNUMBER($F2174)+01_指標庫!$H$5*ISNUMBER($AA2174)+01_指標庫!$H$6*ISNUMBER($G2174)+01_指標庫!$H$7*ISNUMBER($H2174)+01_指標庫!$H$8*ISNUMBER($AF2174)+01_指標庫!$H$9*ISNUMBER($AG2174)+01_指標庫!$H$10*ISNUMBER($AB2174)+01_指標庫!$H$11*ISNUMBER($AC2174)+01_指標庫!$H$12*ISNUMBER($AD2174)+01_指標庫!$H$13*ISNUMBER($AE2174)+01_指標庫!$H$14*ISNUMBER($I2174)+01_指標庫!$H$15*ISNUMBER($AH2174)+01_指標庫!$H$16*ISNUMBER($K2174)+01_指標庫!$H$17*ISNUMBER($AI2174)+01_指標庫!$H$18*ISNUMBER($AJ2174)+01_指標庫!$H$19*ISNUMBER($AK2174)+01_指標庫!$H$20*ISNUMBER($BB2174)+01_指標庫!$H$21*ISNUMBER($BC2174)</f>
        <v>51</v>
      </c>
      <c r="AX2174" s="59" t="n">
        <f aca="false">IF(AW2174=0,50,ROUND((01_指標庫!$H$4*IF(ISNUMBER($F2174),L2174,0)+01_指標庫!$H$5*IF(ISNUMBER($AA2174),AL2174,0)+01_指標庫!$H$6*IF(ISNUMBER($G2174),M2174,0)+01_指標庫!$H$7*IF(ISNUMBER($H2174),N2174,0)+01_指標庫!$H$8*IF(ISNUMBER($AF2174),AQ2174,0)+01_指標庫!$H$9*IF(ISNUMBER($AG2174),AR2174,0)+01_指標庫!$H$10*IF(ISNUMBER($AB2174),AM2174,0)+01_指標庫!$H$11*IF(ISNUMBER($AC2174),AN2174,0)+01_指標庫!$H$12*IF(ISNUMBER($AD2174),AO2174,0)+01_指標庫!$H$13*IF(ISNUMBER($AE2174),AP2174,0)+01_指標庫!$H$14*IF(ISNUMBER($I2174),O2174,0)+01_指標庫!$H$15*IF(ISNUMBER($AH2174),AS2174,0)+01_指標庫!$H$16*IF(ISNUMBER($K2174),P2174,0)+01_指標庫!$H$17*IF(ISNUMBER($AI2174),AT2174,0)+01_指標庫!$H$18*IF(ISNUMBER($AJ2174),AU2174,0)+01_指標庫!$H$19*IF(ISNUMBER($AK2174),AV2174,0)+01_指標庫!$H$20*IF(ISNUMBER($BB2174),BB2174,0)+01_指標庫!$H$21*IF(ISNUMBER($BC2174),BC2174,0))/AW2174,1))</f>
        <v>81.4</v>
      </c>
      <c r="AY2174" s="60"/>
      <c r="AZ2174" s="60"/>
      <c r="BA2174" s="58" t="n">
        <f aca="false">AVERAGE($E2170:$E2174)/AVERAGE($E2165:$E2174)-1</f>
        <v>0.000272166901230886</v>
      </c>
      <c r="BB2174" s="59" t="n">
        <f aca="false">IF(ISNUMBER($BA2174),IF(OR($S2174&lt;=-0.03,$BA2174&lt;-0.003),0,IF(OR($S2174&lt;=-0.02,$BA2174&lt;0.01),50,100)),"")</f>
        <v>50</v>
      </c>
      <c r="BC2174" s="0" t="str">
        <f aca="false">IF(OR(COUNT($AZ2174)=0,COUNT($AZ2173)=0),"",IF(OR($AY2174/$AZ2173-1&lt;=-0.03,$AZ2174/$AZ2173-1&lt;=-0.045,IF(COUNT($AZ2165:$AZ2174)=10,AVERAGE($AZ2170:$AZ2174)/AVERAGE($AZ2165:$AZ2174)-1&lt;-0.01,FALSE())),0,IF(OR($AZ2174/$AZ2173-1&lt;=-0.02,IF(COUNT($AZ2165:$AZ2174)=10,AVERAGE($AZ2170:$AZ2174)/AVERAGE($AZ2165:$AZ2174)-1&lt;0.005,FALSE())),50,100)))</f>
        <v/>
      </c>
    </row>
    <row r="2175" customFormat="false" ht="15" hidden="false" customHeight="true" outlineLevel="0" collapsed="false">
      <c r="A2175" s="47" t="n">
        <v>2171</v>
      </c>
      <c r="B2175" s="48" t="n">
        <v>45713</v>
      </c>
      <c r="C2175" s="47" t="n">
        <v>2025</v>
      </c>
      <c r="D2175" s="49" t="s">
        <v>237</v>
      </c>
      <c r="E2175" s="50" t="n">
        <v>21087.25</v>
      </c>
      <c r="F2175" s="51" t="n">
        <v>0.046028</v>
      </c>
      <c r="G2175" s="51" t="n">
        <v>-0.049079</v>
      </c>
      <c r="H2175" s="52" t="n">
        <v>0.5714</v>
      </c>
      <c r="I2175" s="53" t="n">
        <v>284</v>
      </c>
      <c r="J2175" s="47" t="s">
        <v>235</v>
      </c>
      <c r="K2175" s="54" t="n">
        <v>19.43</v>
      </c>
      <c r="L2175" s="55" t="n">
        <f aca="false">IF(COUNT(F2175)=0,50,IF(F2175&gt;=0,100,IF(F2175&gt;=-0.02,50,0)))</f>
        <v>100</v>
      </c>
      <c r="M2175" s="55" t="n">
        <f aca="false">IF(COUNT(G2175)=0,50,IF(G2175&gt;-0.06,100,IF(G2175&gt;-0.15,50,0)))</f>
        <v>100</v>
      </c>
      <c r="N2175" s="55" t="n">
        <f aca="false">IF(COUNT(H2175)=0,50,IF(H2175&gt;=0.6,100,IF(H2175&gt;=0.4,50,0)))</f>
        <v>50</v>
      </c>
      <c r="O2175" s="55" t="n">
        <f aca="false">IF(COUNT(I2175)=0,50,IF(J2175="proxy_vix",50,IF(I2175&lt;350,100,IF(I2175&lt;=450,50,0))))</f>
        <v>100</v>
      </c>
      <c r="P2175" s="55" t="n">
        <f aca="false">IF(COUNT(K2175)=0,50,IF(K2175&lt;20,100,IF(K2175&lt;=25,50,0)))</f>
        <v>100</v>
      </c>
      <c r="Q2175" s="54"/>
      <c r="R2175" s="47"/>
      <c r="S2175" s="51" t="n">
        <f aca="false">$E2175/$E2174-1</f>
        <v>-0.0124030071075044</v>
      </c>
      <c r="T2175" s="56" t="n">
        <f aca="false">$K2175/$K2174-1</f>
        <v>0.023709167544784</v>
      </c>
      <c r="V2175" s="57"/>
      <c r="W2175" s="57"/>
      <c r="Y2175" s="1" t="str">
        <f aca="false">IF(AX2175&gt;=70,"EASY",IF(AX2175&gt;40,"UNCERTAIN","HARD"))</f>
        <v>EASY</v>
      </c>
      <c r="AA2175" s="58" t="n">
        <f aca="false">IF($A2175&lt;200,"",AVERAGE($E2126:$E2175)/AVERAGE($E1976:$E2175)-1)</f>
        <v>0.0671373140335643</v>
      </c>
      <c r="AB2175" s="59" t="n">
        <f aca="false">LOOKUP($B2175,07_L1政策步階!$A$4:$A$14,07_L1政策步階!$C$4:$C$14)</f>
        <v>0</v>
      </c>
      <c r="AC2175" s="57"/>
      <c r="AD2175" s="57"/>
      <c r="AE2175" s="57"/>
      <c r="AF2175" s="57"/>
      <c r="AG2175" s="57"/>
      <c r="AH2175" s="57"/>
      <c r="AI2175" s="57"/>
      <c r="AJ2175" s="57"/>
      <c r="AK2175" s="57"/>
      <c r="AL2175" s="59" t="n">
        <f aca="false">IF(ISNUMBER($AA2175),IF($AA2175&gt;=0.005,100,IF($AA2175&gt;=-0.015,50,0)),"")</f>
        <v>100</v>
      </c>
      <c r="AM2175" s="59" t="n">
        <f aca="false">IF(ISNUMBER($AB2175),IF($AB2175=1,100,IF($AB2175=0,50,0)),"")</f>
        <v>50</v>
      </c>
      <c r="AN2175" s="0" t="str">
        <f aca="false">IF(ISNUMBER($AC2175),IF($AC2175&gt;=0.001,100,IF($AC2175&gt;=-0.003,50,0)),"")</f>
        <v/>
      </c>
      <c r="AO2175" s="0" t="str">
        <f aca="false">IF(ISNUMBER($AD2175),IF($AD2175&gt;=0.04,100,IF($AD2175&gt;=0,50,0)),"")</f>
        <v/>
      </c>
      <c r="AP2175" s="0" t="str">
        <f aca="false">IF(ISNUMBER($AE2175),IF($AE2175&gt;=25,100,IF($AE2175&gt;=-75,50,0)),"")</f>
        <v/>
      </c>
      <c r="AQ2175" s="0" t="str">
        <f aca="false">IF(ISNUMBER($AF2175),IF($AF2175&gt;0,100,IF($AF2175&gt;=-50,50,0)),"")</f>
        <v/>
      </c>
      <c r="AR2175" s="0" t="str">
        <f aca="false">IF(ISNUMBER($AG2175),IF($AG2175=1,100,IF($AG2175=0,50,0)),"")</f>
        <v/>
      </c>
      <c r="AS2175" s="0" t="str">
        <f aca="false">IF(ISNUMBER($AH2175),IF($AH2175&lt;0,100,IF($AH2175&lt;=20,50,0)),"")</f>
        <v/>
      </c>
      <c r="AT2175" s="0" t="str">
        <f aca="false">IF(ISNUMBER($AI2175),IF($AI2175&lt;0.95,100,IF($AI2175&lt;=1,50,0)),"")</f>
        <v/>
      </c>
      <c r="AU2175" s="0" t="str">
        <f aca="false">IF(ISNUMBER($AJ2175),IF($AJ2175&lt;30,0,IF($AJ2175&lt;40,50,IF($AJ2175&lt;=90,100,50))),"")</f>
        <v/>
      </c>
      <c r="AV2175" s="0" t="str">
        <f aca="false">IF(ISNUMBER($AK2175),IF($AK2175&gt;-0.2,100,IF($AK2175&gt;=-0.4,50,0)),"")</f>
        <v/>
      </c>
      <c r="AW2175" s="59" t="n">
        <f aca="false">01_指標庫!$H$4*ISNUMBER($F2175)+01_指標庫!$H$5*ISNUMBER($AA2175)+01_指標庫!$H$6*ISNUMBER($G2175)+01_指標庫!$H$7*ISNUMBER($H2175)+01_指標庫!$H$8*ISNUMBER($AF2175)+01_指標庫!$H$9*ISNUMBER($AG2175)+01_指標庫!$H$10*ISNUMBER($AB2175)+01_指標庫!$H$11*ISNUMBER($AC2175)+01_指標庫!$H$12*ISNUMBER($AD2175)+01_指標庫!$H$13*ISNUMBER($AE2175)+01_指標庫!$H$14*ISNUMBER($I2175)+01_指標庫!$H$15*ISNUMBER($AH2175)+01_指標庫!$H$16*ISNUMBER($K2175)+01_指標庫!$H$17*ISNUMBER($AI2175)+01_指標庫!$H$18*ISNUMBER($AJ2175)+01_指標庫!$H$19*ISNUMBER($AK2175)+01_指標庫!$H$20*ISNUMBER($BB2175)+01_指標庫!$H$21*ISNUMBER($BC2175)</f>
        <v>51</v>
      </c>
      <c r="AX2175" s="59" t="n">
        <f aca="false">IF(AW2175=0,50,ROUND((01_指標庫!$H$4*IF(ISNUMBER($F2175),L2175,0)+01_指標庫!$H$5*IF(ISNUMBER($AA2175),AL2175,0)+01_指標庫!$H$6*IF(ISNUMBER($G2175),M2175,0)+01_指標庫!$H$7*IF(ISNUMBER($H2175),N2175,0)+01_指標庫!$H$8*IF(ISNUMBER($AF2175),AQ2175,0)+01_指標庫!$H$9*IF(ISNUMBER($AG2175),AR2175,0)+01_指標庫!$H$10*IF(ISNUMBER($AB2175),AM2175,0)+01_指標庫!$H$11*IF(ISNUMBER($AC2175),AN2175,0)+01_指標庫!$H$12*IF(ISNUMBER($AD2175),AO2175,0)+01_指標庫!$H$13*IF(ISNUMBER($AE2175),AP2175,0)+01_指標庫!$H$14*IF(ISNUMBER($I2175),O2175,0)+01_指標庫!$H$15*IF(ISNUMBER($AH2175),AS2175,0)+01_指標庫!$H$16*IF(ISNUMBER($K2175),P2175,0)+01_指標庫!$H$17*IF(ISNUMBER($AI2175),AT2175,0)+01_指標庫!$H$18*IF(ISNUMBER($AJ2175),AU2175,0)+01_指標庫!$H$19*IF(ISNUMBER($AK2175),AV2175,0)+01_指標庫!$H$20*IF(ISNUMBER($BB2175),BB2175,0)+01_指標庫!$H$21*IF(ISNUMBER($BC2175),BC2175,0))/AW2175,1))</f>
        <v>75.5</v>
      </c>
      <c r="AY2175" s="60"/>
      <c r="AZ2175" s="60"/>
      <c r="BA2175" s="58" t="n">
        <f aca="false">AVERAGE($E2171:$E2175)/AVERAGE($E2166:$E2175)-1</f>
        <v>-0.0065394042542728</v>
      </c>
      <c r="BB2175" s="59" t="n">
        <f aca="false">IF(ISNUMBER($BA2175),IF(OR($S2175&lt;=-0.03,$BA2175&lt;-0.003),0,IF(OR($S2175&lt;=-0.02,$BA2175&lt;0.01),50,100)),"")</f>
        <v>0</v>
      </c>
      <c r="BC2175" s="0" t="str">
        <f aca="false">IF(OR(COUNT($AZ2175)=0,COUNT($AZ2174)=0),"",IF(OR($AY2175/$AZ2174-1&lt;=-0.03,$AZ2175/$AZ2174-1&lt;=-0.045,IF(COUNT($AZ2166:$AZ2175)=10,AVERAGE($AZ2171:$AZ2175)/AVERAGE($AZ2166:$AZ2175)-1&lt;-0.01,FALSE())),0,IF(OR($AZ2175/$AZ2174-1&lt;=-0.02,IF(COUNT($AZ2166:$AZ2175)=10,AVERAGE($AZ2171:$AZ2175)/AVERAGE($AZ2166:$AZ2175)-1&lt;0.005,FALSE())),50,100)))</f>
        <v/>
      </c>
    </row>
    <row r="2176" customFormat="false" ht="15" hidden="false" customHeight="true" outlineLevel="0" collapsed="false">
      <c r="A2176" s="47" t="n">
        <v>2172</v>
      </c>
      <c r="B2176" s="48" t="n">
        <v>45714</v>
      </c>
      <c r="C2176" s="47" t="n">
        <v>2025</v>
      </c>
      <c r="D2176" s="49" t="s">
        <v>238</v>
      </c>
      <c r="E2176" s="50" t="n">
        <v>21132.92</v>
      </c>
      <c r="F2176" s="51" t="n">
        <v>0.047502</v>
      </c>
      <c r="G2176" s="51" t="n">
        <v>-0.047019</v>
      </c>
      <c r="H2176" s="52" t="n">
        <v>0.551</v>
      </c>
      <c r="I2176" s="53" t="n">
        <v>281</v>
      </c>
      <c r="J2176" s="47" t="s">
        <v>235</v>
      </c>
      <c r="K2176" s="54" t="n">
        <v>19.1</v>
      </c>
      <c r="L2176" s="55" t="n">
        <f aca="false">IF(COUNT(F2176)=0,50,IF(F2176&gt;=0,100,IF(F2176&gt;=-0.02,50,0)))</f>
        <v>100</v>
      </c>
      <c r="M2176" s="55" t="n">
        <f aca="false">IF(COUNT(G2176)=0,50,IF(G2176&gt;-0.06,100,IF(G2176&gt;-0.15,50,0)))</f>
        <v>100</v>
      </c>
      <c r="N2176" s="55" t="n">
        <f aca="false">IF(COUNT(H2176)=0,50,IF(H2176&gt;=0.6,100,IF(H2176&gt;=0.4,50,0)))</f>
        <v>50</v>
      </c>
      <c r="O2176" s="55" t="n">
        <f aca="false">IF(COUNT(I2176)=0,50,IF(J2176="proxy_vix",50,IF(I2176&lt;350,100,IF(I2176&lt;=450,50,0))))</f>
        <v>100</v>
      </c>
      <c r="P2176" s="55" t="n">
        <f aca="false">IF(COUNT(K2176)=0,50,IF(K2176&lt;20,100,IF(K2176&lt;=25,50,0)))</f>
        <v>100</v>
      </c>
      <c r="Q2176" s="54"/>
      <c r="R2176" s="47"/>
      <c r="S2176" s="51" t="n">
        <f aca="false">$E2176/$E2175-1</f>
        <v>0.0021657636723611</v>
      </c>
      <c r="T2176" s="56" t="n">
        <f aca="false">$K2176/$K2175-1</f>
        <v>-0.0169840452907873</v>
      </c>
      <c r="V2176" s="57"/>
      <c r="W2176" s="57"/>
      <c r="Y2176" s="1" t="str">
        <f aca="false">IF(AX2176&gt;=70,"EASY",IF(AX2176&gt;40,"UNCERTAIN","HARD"))</f>
        <v>EASY</v>
      </c>
      <c r="AA2176" s="58" t="n">
        <f aca="false">IF($A2176&lt;200,"",AVERAGE($E2127:$E2176)/AVERAGE($E1977:$E2176)-1)</f>
        <v>0.0657056176265582</v>
      </c>
      <c r="AB2176" s="59" t="n">
        <f aca="false">LOOKUP($B2176,07_L1政策步階!$A$4:$A$14,07_L1政策步階!$C$4:$C$14)</f>
        <v>0</v>
      </c>
      <c r="AC2176" s="57"/>
      <c r="AD2176" s="57"/>
      <c r="AE2176" s="57"/>
      <c r="AF2176" s="57"/>
      <c r="AG2176" s="57"/>
      <c r="AH2176" s="57"/>
      <c r="AI2176" s="57"/>
      <c r="AJ2176" s="57"/>
      <c r="AK2176" s="57"/>
      <c r="AL2176" s="59" t="n">
        <f aca="false">IF(ISNUMBER($AA2176),IF($AA2176&gt;=0.005,100,IF($AA2176&gt;=-0.015,50,0)),"")</f>
        <v>100</v>
      </c>
      <c r="AM2176" s="59" t="n">
        <f aca="false">IF(ISNUMBER($AB2176),IF($AB2176=1,100,IF($AB2176=0,50,0)),"")</f>
        <v>50</v>
      </c>
      <c r="AN2176" s="0" t="str">
        <f aca="false">IF(ISNUMBER($AC2176),IF($AC2176&gt;=0.001,100,IF($AC2176&gt;=-0.003,50,0)),"")</f>
        <v/>
      </c>
      <c r="AO2176" s="0" t="str">
        <f aca="false">IF(ISNUMBER($AD2176),IF($AD2176&gt;=0.04,100,IF($AD2176&gt;=0,50,0)),"")</f>
        <v/>
      </c>
      <c r="AP2176" s="0" t="str">
        <f aca="false">IF(ISNUMBER($AE2176),IF($AE2176&gt;=25,100,IF($AE2176&gt;=-75,50,0)),"")</f>
        <v/>
      </c>
      <c r="AQ2176" s="0" t="str">
        <f aca="false">IF(ISNUMBER($AF2176),IF($AF2176&gt;0,100,IF($AF2176&gt;=-50,50,0)),"")</f>
        <v/>
      </c>
      <c r="AR2176" s="0" t="str">
        <f aca="false">IF(ISNUMBER($AG2176),IF($AG2176=1,100,IF($AG2176=0,50,0)),"")</f>
        <v/>
      </c>
      <c r="AS2176" s="0" t="str">
        <f aca="false">IF(ISNUMBER($AH2176),IF($AH2176&lt;0,100,IF($AH2176&lt;=20,50,0)),"")</f>
        <v/>
      </c>
      <c r="AT2176" s="0" t="str">
        <f aca="false">IF(ISNUMBER($AI2176),IF($AI2176&lt;0.95,100,IF($AI2176&lt;=1,50,0)),"")</f>
        <v/>
      </c>
      <c r="AU2176" s="0" t="str">
        <f aca="false">IF(ISNUMBER($AJ2176),IF($AJ2176&lt;30,0,IF($AJ2176&lt;40,50,IF($AJ2176&lt;=90,100,50))),"")</f>
        <v/>
      </c>
      <c r="AV2176" s="0" t="str">
        <f aca="false">IF(ISNUMBER($AK2176),IF($AK2176&gt;-0.2,100,IF($AK2176&gt;=-0.4,50,0)),"")</f>
        <v/>
      </c>
      <c r="AW2176" s="59" t="n">
        <f aca="false">01_指標庫!$H$4*ISNUMBER($F2176)+01_指標庫!$H$5*ISNUMBER($AA2176)+01_指標庫!$H$6*ISNUMBER($G2176)+01_指標庫!$H$7*ISNUMBER($H2176)+01_指標庫!$H$8*ISNUMBER($AF2176)+01_指標庫!$H$9*ISNUMBER($AG2176)+01_指標庫!$H$10*ISNUMBER($AB2176)+01_指標庫!$H$11*ISNUMBER($AC2176)+01_指標庫!$H$12*ISNUMBER($AD2176)+01_指標庫!$H$13*ISNUMBER($AE2176)+01_指標庫!$H$14*ISNUMBER($I2176)+01_指標庫!$H$15*ISNUMBER($AH2176)+01_指標庫!$H$16*ISNUMBER($K2176)+01_指標庫!$H$17*ISNUMBER($AI2176)+01_指標庫!$H$18*ISNUMBER($AJ2176)+01_指標庫!$H$19*ISNUMBER($AK2176)+01_指標庫!$H$20*ISNUMBER($BB2176)+01_指標庫!$H$21*ISNUMBER($BC2176)</f>
        <v>51</v>
      </c>
      <c r="AX2176" s="59" t="n">
        <f aca="false">IF(AW2176=0,50,ROUND((01_指標庫!$H$4*IF(ISNUMBER($F2176),L2176,0)+01_指標庫!$H$5*IF(ISNUMBER($AA2176),AL2176,0)+01_指標庫!$H$6*IF(ISNUMBER($G2176),M2176,0)+01_指標庫!$H$7*IF(ISNUMBER($H2176),N2176,0)+01_指標庫!$H$8*IF(ISNUMBER($AF2176),AQ2176,0)+01_指標庫!$H$9*IF(ISNUMBER($AG2176),AR2176,0)+01_指標庫!$H$10*IF(ISNUMBER($AB2176),AM2176,0)+01_指標庫!$H$11*IF(ISNUMBER($AC2176),AN2176,0)+01_指標庫!$H$12*IF(ISNUMBER($AD2176),AO2176,0)+01_指標庫!$H$13*IF(ISNUMBER($AE2176),AP2176,0)+01_指標庫!$H$14*IF(ISNUMBER($I2176),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SNUMBER($BB2176),BB2176,0)+01_指標庫!$H$21*IF(ISNUMBER($BC2176),BC2176,0))/AW2176,1))</f>
        <v>75.5</v>
      </c>
      <c r="AY2176" s="60"/>
      <c r="AZ2176" s="60"/>
      <c r="BA2176" s="58" t="n">
        <f aca="false">AVERAGE($E2172:$E2176)/AVERAGE($E2167:$E2176)-1</f>
        <v>-0.013567966707879</v>
      </c>
      <c r="BB2176" s="59" t="n">
        <f aca="false">IF(ISNUMBER($BA2176),IF(OR($S2176&lt;=-0.03,$BA2176&lt;-0.003),0,IF(OR($S2176&lt;=-0.02,$BA2176&lt;0.01),50,100)),"")</f>
        <v>0</v>
      </c>
      <c r="BC2176" s="0" t="str">
        <f aca="false">IF(OR(COUNT($AZ2176)=0,COUNT($AZ2175)=0),"",IF(OR($AY2176/$AZ2175-1&lt;=-0.03,$AZ2176/$AZ2175-1&lt;=-0.045,IF(COUNT($AZ2167:$AZ2176)=10,AVERAGE($AZ2172:$AZ2176)/AVERAGE($AZ2167:$AZ2176)-1&lt;-0.01,FALSE())),0,IF(OR($AZ2176/$AZ2175-1&lt;=-0.02,IF(COUNT($AZ2167:$AZ2176)=10,AVERAGE($AZ2172:$AZ2176)/AVERAGE($AZ2167:$AZ2176)-1&lt;0.005,FALSE())),50,100)))</f>
        <v/>
      </c>
    </row>
    <row r="2177" customFormat="false" ht="15" hidden="false" customHeight="true" outlineLevel="0" collapsed="false">
      <c r="A2177" s="47" t="n">
        <v>2173</v>
      </c>
      <c r="B2177" s="48" t="n">
        <v>45715</v>
      </c>
      <c r="C2177" s="47" t="n">
        <v>2025</v>
      </c>
      <c r="D2177" s="49" t="s">
        <v>239</v>
      </c>
      <c r="E2177" s="50" t="n">
        <v>20550.95</v>
      </c>
      <c r="F2177" s="51" t="n">
        <v>0.01804</v>
      </c>
      <c r="G2177" s="51" t="n">
        <v>-0.073263</v>
      </c>
      <c r="H2177" s="52" t="n">
        <v>0.5102</v>
      </c>
      <c r="I2177" s="53" t="n">
        <v>281</v>
      </c>
      <c r="J2177" s="47" t="s">
        <v>235</v>
      </c>
      <c r="K2177" s="54" t="n">
        <v>21.13</v>
      </c>
      <c r="L2177" s="55" t="n">
        <f aca="false">IF(COUNT(F2177)=0,50,IF(F2177&gt;=0,100,IF(F2177&gt;=-0.02,50,0)))</f>
        <v>100</v>
      </c>
      <c r="M2177" s="55" t="n">
        <f aca="false">IF(COUNT(G2177)=0,50,IF(G2177&gt;-0.06,100,IF(G2177&gt;-0.15,50,0)))</f>
        <v>50</v>
      </c>
      <c r="N2177" s="55" t="n">
        <f aca="false">IF(COUNT(H2177)=0,50,IF(H2177&gt;=0.6,100,IF(H2177&gt;=0.4,50,0)))</f>
        <v>50</v>
      </c>
      <c r="O2177" s="55" t="n">
        <f aca="false">IF(COUNT(I2177)=0,50,IF(J2177="proxy_vix",50,IF(I2177&lt;350,100,IF(I2177&lt;=450,50,0))))</f>
        <v>100</v>
      </c>
      <c r="P2177" s="55" t="n">
        <f aca="false">IF(COUNT(K2177)=0,50,IF(K2177&lt;20,100,IF(K2177&lt;=25,50,0)))</f>
        <v>50</v>
      </c>
      <c r="Q2177" s="54"/>
      <c r="R2177" s="47"/>
      <c r="S2177" s="51" t="n">
        <f aca="false">$E2177/$E2176-1</f>
        <v>-0.0275385512271847</v>
      </c>
      <c r="T2177" s="56" t="n">
        <f aca="false">$K2177/$K2176-1</f>
        <v>0.106282722513089</v>
      </c>
      <c r="V2177" s="57"/>
      <c r="W2177" s="57"/>
      <c r="Y2177" s="1" t="str">
        <f aca="false">IF(AX2177&gt;=70,"EASY",IF(AX2177&gt;40,"UNCERTAIN","HARD"))</f>
        <v>UNCERTAIN</v>
      </c>
      <c r="AA2177" s="58" t="n">
        <f aca="false">IF($A2177&lt;200,"",AVERAGE($E2128:$E2177)/AVERAGE($E1978:$E2177)-1)</f>
        <v>0.0640077424332035</v>
      </c>
      <c r="AB2177" s="59" t="n">
        <f aca="false">LOOKUP($B2177,07_L1政策步階!$A$4:$A$14,07_L1政策步階!$C$4:$C$14)</f>
        <v>0</v>
      </c>
      <c r="AC2177" s="57"/>
      <c r="AD2177" s="57"/>
      <c r="AE2177" s="57"/>
      <c r="AF2177" s="57"/>
      <c r="AG2177" s="57"/>
      <c r="AH2177" s="57"/>
      <c r="AI2177" s="57"/>
      <c r="AJ2177" s="57"/>
      <c r="AK2177" s="57"/>
      <c r="AL2177" s="59" t="n">
        <f aca="false">IF(ISNUMBER($AA2177),IF($AA2177&gt;=0.005,100,IF($AA2177&gt;=-0.015,50,0)),"")</f>
        <v>100</v>
      </c>
      <c r="AM2177" s="59" t="n">
        <f aca="false">IF(ISNUMBER($AB2177),IF($AB2177=1,100,IF($AB2177=0,50,0)),"")</f>
        <v>50</v>
      </c>
      <c r="AN2177" s="0" t="str">
        <f aca="false">IF(ISNUMBER($AC2177),IF($AC2177&gt;=0.001,100,IF($AC2177&gt;=-0.003,50,0)),"")</f>
        <v/>
      </c>
      <c r="AO2177" s="0" t="str">
        <f aca="false">IF(ISNUMBER($AD2177),IF($AD2177&gt;=0.04,100,IF($AD2177&gt;=0,50,0)),"")</f>
        <v/>
      </c>
      <c r="AP2177" s="0" t="str">
        <f aca="false">IF(ISNUMBER($AE2177),IF($AE2177&gt;=25,100,IF($AE2177&gt;=-75,50,0)),"")</f>
        <v/>
      </c>
      <c r="AQ2177" s="0" t="str">
        <f aca="false">IF(ISNUMBER($AF2177),IF($AF2177&gt;0,100,IF($AF2177&gt;=-50,50,0)),"")</f>
        <v/>
      </c>
      <c r="AR2177" s="0" t="str">
        <f aca="false">IF(ISNUMBER($AG2177),IF($AG2177=1,100,IF($AG2177=0,50,0)),"")</f>
        <v/>
      </c>
      <c r="AS2177" s="0" t="str">
        <f aca="false">IF(ISNUMBER($AH2177),IF($AH2177&lt;0,100,IF($AH2177&lt;=20,50,0)),"")</f>
        <v/>
      </c>
      <c r="AT2177" s="0" t="str">
        <f aca="false">IF(ISNUMBER($AI2177),IF($AI2177&lt;0.95,100,IF($AI2177&lt;=1,50,0)),"")</f>
        <v/>
      </c>
      <c r="AU2177" s="0" t="str">
        <f aca="false">IF(ISNUMBER($AJ2177),IF($AJ2177&lt;30,0,IF($AJ2177&lt;40,50,IF($AJ2177&lt;=90,100,50))),"")</f>
        <v/>
      </c>
      <c r="AV2177" s="0" t="str">
        <f aca="false">IF(ISNUMBER($AK2177),IF($AK2177&gt;-0.2,100,IF($AK2177&gt;=-0.4,50,0)),"")</f>
        <v/>
      </c>
      <c r="AW2177" s="59" t="n">
        <f aca="false">01_指標庫!$H$4*ISNUMBER($F2177)+01_指標庫!$H$5*ISNUMBER($AA2177)+01_指標庫!$H$6*ISNUMBER($G2177)+01_指標庫!$H$7*ISNUMBER($H2177)+01_指標庫!$H$8*ISNUMBER($AF2177)+01_指標庫!$H$9*ISNUMBER($AG2177)+01_指標庫!$H$10*ISNUMBER($AB2177)+01_指標庫!$H$11*ISNUMBER($AC2177)+01_指標庫!$H$12*ISNUMBER($AD2177)+01_指標庫!$H$13*ISNUMBER($AE2177)+01_指標庫!$H$14*ISNUMBER($I2177)+01_指標庫!$H$15*ISNUMBER($AH2177)+01_指標庫!$H$16*ISNUMBER($K2177)+01_指標庫!$H$17*ISNUMBER($AI2177)+01_指標庫!$H$18*ISNUMBER($AJ2177)+01_指標庫!$H$19*ISNUMBER($AK2177)+01_指標庫!$H$20*ISNUMBER($BB2177)+01_指標庫!$H$21*ISNUMBER($BC2177)</f>
        <v>51</v>
      </c>
      <c r="AX2177" s="59" t="n">
        <f aca="false">IF(AW2177=0,50,ROUND((01_指標庫!$H$4*IF(ISNUMBER($F2177),L2177,0)+01_指標庫!$H$5*IF(ISNUMBER($AA2177),AL2177,0)+01_指標庫!$H$6*IF(ISNUMBER($G2177),M2177,0)+01_指標庫!$H$7*IF(ISNUMBER($H2177),N2177,0)+01_指標庫!$H$8*IF(ISNUMBER($AF2177),AQ2177,0)+01_指標庫!$H$9*IF(ISNUMBER($AG2177),AR2177,0)+01_指標庫!$H$10*IF(ISNUMBER($AB2177),AM2177,0)+01_指標庫!$H$11*IF(ISNUMBER($AC2177),AN2177,0)+01_指標庫!$H$12*IF(ISNUMBER($AD2177),AO2177,0)+01_指標庫!$H$13*IF(ISNUMBER($AE2177),AP2177,0)+01_指標庫!$H$14*IF(ISNUMBER($I2177),O2177,0)+01_指標庫!$H$15*IF(ISNUMBER($AH2177),AS2177,0)+01_指標庫!$H$16*IF(ISNUMBER($K2177),P2177,0)+01_指標庫!$H$17*IF(ISNUMBER($AI2177),AT2177,0)+01_指標庫!$H$18*IF(ISNUMBER($AJ2177),AU2177,0)+01_指標庫!$H$19*IF(ISNUMBER($AK2177),AV2177,0)+01_指標庫!$H$20*IF(ISNUMBER($BB2177),BB2177,0)+01_指標庫!$H$21*IF(ISNUMBER($BC2177),BC2177,0))/AW2177,1))</f>
        <v>61.8</v>
      </c>
      <c r="AY2177" s="60"/>
      <c r="AZ2177" s="60"/>
      <c r="BA2177" s="58" t="n">
        <f aca="false">AVERAGE($E2173:$E2177)/AVERAGE($E2168:$E2177)-1</f>
        <v>-0.0222681069180196</v>
      </c>
      <c r="BB2177" s="59" t="n">
        <f aca="false">IF(ISNUMBER($BA2177),IF(OR($S2177&lt;=-0.03,$BA2177&lt;-0.003),0,IF(OR($S2177&lt;=-0.02,$BA2177&lt;0.01),50,100)),"")</f>
        <v>0</v>
      </c>
      <c r="BC2177" s="0" t="str">
        <f aca="false">IF(OR(COUNT($AZ2177)=0,COUNT($AZ2176)=0),"",IF(OR($AY2177/$AZ2176-1&lt;=-0.03,$AZ2177/$AZ2176-1&lt;=-0.045,IF(COUNT($AZ2168:$AZ2177)=10,AVERAGE($AZ2173:$AZ2177)/AVERAGE($AZ2168:$AZ2177)-1&lt;-0.01,FALSE())),0,IF(OR($AZ2177/$AZ2176-1&lt;=-0.02,IF(COUNT($AZ2168:$AZ2177)=10,AVERAGE($AZ2173:$AZ2177)/AVERAGE($AZ2168:$AZ2177)-1&lt;0.005,FALSE())),50,100)))</f>
        <v/>
      </c>
    </row>
    <row r="2178" customFormat="false" ht="15" hidden="false" customHeight="true" outlineLevel="0" collapsed="false">
      <c r="A2178" s="47" t="n">
        <v>2174</v>
      </c>
      <c r="B2178" s="48" t="n">
        <v>45716</v>
      </c>
      <c r="C2178" s="47" t="n">
        <v>2025</v>
      </c>
      <c r="D2178" s="49" t="s">
        <v>234</v>
      </c>
      <c r="E2178" s="50" t="n">
        <v>20884.41</v>
      </c>
      <c r="F2178" s="51" t="n">
        <v>0.033861</v>
      </c>
      <c r="G2178" s="51" t="n">
        <v>-0.058226</v>
      </c>
      <c r="H2178" s="52" t="n">
        <v>0.5306</v>
      </c>
      <c r="I2178" s="53" t="n">
        <v>287</v>
      </c>
      <c r="J2178" s="47" t="s">
        <v>235</v>
      </c>
      <c r="K2178" s="54" t="n">
        <v>19.63</v>
      </c>
      <c r="L2178" s="55" t="n">
        <f aca="false">IF(COUNT(F2178)=0,50,IF(F2178&gt;=0,100,IF(F2178&gt;=-0.02,50,0)))</f>
        <v>100</v>
      </c>
      <c r="M2178" s="55" t="n">
        <f aca="false">IF(COUNT(G2178)=0,50,IF(G2178&gt;-0.06,100,IF(G2178&gt;-0.15,50,0)))</f>
        <v>100</v>
      </c>
      <c r="N2178" s="55" t="n">
        <f aca="false">IF(COUNT(H2178)=0,50,IF(H2178&gt;=0.6,100,IF(H2178&gt;=0.4,50,0)))</f>
        <v>50</v>
      </c>
      <c r="O2178" s="55" t="n">
        <f aca="false">IF(COUNT(I2178)=0,50,IF(J2178="proxy_vix",50,IF(I2178&lt;350,100,IF(I2178&lt;=450,50,0))))</f>
        <v>100</v>
      </c>
      <c r="P2178" s="55" t="n">
        <f aca="false">IF(COUNT(K2178)=0,50,IF(K2178&lt;20,100,IF(K2178&lt;=25,50,0)))</f>
        <v>100</v>
      </c>
      <c r="Q2178" s="54"/>
      <c r="R2178" s="47"/>
      <c r="S2178" s="51" t="n">
        <f aca="false">$E2178/$E2177-1</f>
        <v>0.0162260138825698</v>
      </c>
      <c r="T2178" s="56" t="n">
        <f aca="false">$K2178/$K2177-1</f>
        <v>-0.0709891150023663</v>
      </c>
      <c r="V2178" s="57"/>
      <c r="W2178" s="57"/>
      <c r="Y2178" s="1" t="str">
        <f aca="false">IF(AX2178&gt;=70,"EASY",IF(AX2178&gt;40,"UNCERTAIN","HARD"))</f>
        <v>EASY</v>
      </c>
      <c r="AA2178" s="58" t="n">
        <f aca="false">IF($A2178&lt;200,"",AVERAGE($E2129:$E2178)/AVERAGE($E1979:$E2178)-1)</f>
        <v>0.0624035913116499</v>
      </c>
      <c r="AB2178" s="59" t="n">
        <f aca="false">LOOKUP($B2178,07_L1政策步階!$A$4:$A$14,07_L1政策步階!$C$4:$C$14)</f>
        <v>0</v>
      </c>
      <c r="AC2178" s="57"/>
      <c r="AD2178" s="57"/>
      <c r="AE2178" s="57"/>
      <c r="AF2178" s="57"/>
      <c r="AG2178" s="57"/>
      <c r="AH2178" s="57"/>
      <c r="AI2178" s="57"/>
      <c r="AJ2178" s="57"/>
      <c r="AK2178" s="57"/>
      <c r="AL2178" s="59" t="n">
        <f aca="false">IF(ISNUMBER($AA2178),IF($AA2178&gt;=0.005,100,IF($AA2178&gt;=-0.015,50,0)),"")</f>
        <v>100</v>
      </c>
      <c r="AM2178" s="59" t="n">
        <f aca="false">IF(ISNUMBER($AB2178),IF($AB2178=1,100,IF($AB2178=0,50,0)),"")</f>
        <v>50</v>
      </c>
      <c r="AN2178" s="0" t="str">
        <f aca="false">IF(ISNUMBER($AC2178),IF($AC2178&gt;=0.001,100,IF($AC2178&gt;=-0.003,50,0)),"")</f>
        <v/>
      </c>
      <c r="AO2178" s="0" t="str">
        <f aca="false">IF(ISNUMBER($AD2178),IF($AD2178&gt;=0.04,100,IF($AD2178&gt;=0,50,0)),"")</f>
        <v/>
      </c>
      <c r="AP2178" s="0" t="str">
        <f aca="false">IF(ISNUMBER($AE2178),IF($AE2178&gt;=25,100,IF($AE2178&gt;=-75,50,0)),"")</f>
        <v/>
      </c>
      <c r="AQ2178" s="0" t="str">
        <f aca="false">IF(ISNUMBER($AF2178),IF($AF2178&gt;0,100,IF($AF2178&gt;=-50,50,0)),"")</f>
        <v/>
      </c>
      <c r="AR2178" s="0" t="str">
        <f aca="false">IF(ISNUMBER($AG2178),IF($AG2178=1,100,IF($AG2178=0,50,0)),"")</f>
        <v/>
      </c>
      <c r="AS2178" s="0" t="str">
        <f aca="false">IF(ISNUMBER($AH2178),IF($AH2178&lt;0,100,IF($AH2178&lt;=20,50,0)),"")</f>
        <v/>
      </c>
      <c r="AT2178" s="0" t="str">
        <f aca="false">IF(ISNUMBER($AI2178),IF($AI2178&lt;0.95,100,IF($AI2178&lt;=1,50,0)),"")</f>
        <v/>
      </c>
      <c r="AU2178" s="0" t="str">
        <f aca="false">IF(ISNUMBER($AJ2178),IF($AJ2178&lt;30,0,IF($AJ2178&lt;40,50,IF($AJ2178&lt;=90,100,50))),"")</f>
        <v/>
      </c>
      <c r="AV2178" s="0" t="str">
        <f aca="false">IF(ISNUMBER($AK2178),IF($AK2178&gt;-0.2,100,IF($AK2178&gt;=-0.4,50,0)),"")</f>
        <v/>
      </c>
      <c r="AW2178" s="59" t="n">
        <f aca="false">01_指標庫!$H$4*ISNUMBER($F2178)+01_指標庫!$H$5*ISNUMBER($AA2178)+01_指標庫!$H$6*ISNUMBER($G2178)+01_指標庫!$H$7*ISNUMBER($H2178)+01_指標庫!$H$8*ISNUMBER($AF2178)+01_指標庫!$H$9*ISNUMBER($AG2178)+01_指標庫!$H$10*ISNUMBER($AB2178)+01_指標庫!$H$11*ISNUMBER($AC2178)+01_指標庫!$H$12*ISNUMBER($AD2178)+01_指標庫!$H$13*ISNUMBER($AE2178)+01_指標庫!$H$14*ISNUMBER($I2178)+01_指標庫!$H$15*ISNUMBER($AH2178)+01_指標庫!$H$16*ISNUMBER($K2178)+01_指標庫!$H$17*ISNUMBER($AI2178)+01_指標庫!$H$18*ISNUMBER($AJ2178)+01_指標庫!$H$19*ISNUMBER($AK2178)+01_指標庫!$H$20*ISNUMBER($BB2178)+01_指標庫!$H$21*ISNUMBER($BC2178)</f>
        <v>51</v>
      </c>
      <c r="AX2178" s="59" t="n">
        <f aca="false">IF(AW2178=0,50,ROUND((01_指標庫!$H$4*IF(ISNUMBER($F2178),L2178,0)+01_指標庫!$H$5*IF(ISNUMBER($AA2178),AL2178,0)+01_指標庫!$H$6*IF(ISNUMBER($G2178),M2178,0)+01_指標庫!$H$7*IF(ISNUMBER($H2178),N2178,0)+01_指標庫!$H$8*IF(ISNUMBER($AF2178),AQ2178,0)+01_指標庫!$H$9*IF(ISNUMBER($AG2178),AR2178,0)+01_指標庫!$H$10*IF(ISNUMBER($AB2178),AM2178,0)+01_指標庫!$H$11*IF(ISNUMBER($AC2178),AN2178,0)+01_指標庫!$H$12*IF(ISNUMBER($AD2178),AO2178,0)+01_指標庫!$H$13*IF(ISNUMBER($AE2178),AP2178,0)+01_指標庫!$H$14*IF(ISNUMBER($I2178),O2178,0)+01_指標庫!$H$15*IF(ISNUMBER($AH2178),AS2178,0)+01_指標庫!$H$16*IF(ISNUMBER($K2178),P2178,0)+01_指標庫!$H$17*IF(ISNUMBER($AI2178),AT2178,0)+01_指標庫!$H$18*IF(ISNUMBER($AJ2178),AU2178,0)+01_指標庫!$H$19*IF(ISNUMBER($AK2178),AV2178,0)+01_指標庫!$H$20*IF(ISNUMBER($BB2178),BB2178,0)+01_指標庫!$H$21*IF(ISNUMBER($BC2178),BC2178,0))/AW2178,1))</f>
        <v>75.5</v>
      </c>
      <c r="AY2178" s="60"/>
      <c r="AZ2178" s="60"/>
      <c r="BA2178" s="58" t="n">
        <f aca="false">AVERAGE($E2174:$E2178)/AVERAGE($E2169:$E2178)-1</f>
        <v>-0.0238417734301085</v>
      </c>
      <c r="BB2178" s="59" t="n">
        <f aca="false">IF(ISNUMBER($BA2178),IF(OR($S2178&lt;=-0.03,$BA2178&lt;-0.003),0,IF(OR($S2178&lt;=-0.02,$BA2178&lt;0.01),50,100)),"")</f>
        <v>0</v>
      </c>
      <c r="BC2178" s="0" t="str">
        <f aca="false">IF(OR(COUNT($AZ2178)=0,COUNT($AZ2177)=0),"",IF(OR($AY2178/$AZ2177-1&lt;=-0.03,$AZ2178/$AZ2177-1&lt;=-0.045,IF(COUNT($AZ2169:$AZ2178)=10,AVERAGE($AZ2174:$AZ2178)/AVERAGE($AZ2169:$AZ2178)-1&lt;-0.01,FALSE())),0,IF(OR($AZ2178/$AZ2177-1&lt;=-0.02,IF(COUNT($AZ2169:$AZ2178)=10,AVERAGE($AZ2174:$AZ2178)/AVERAGE($AZ2169:$AZ2178)-1&lt;0.005,FALSE())),50,100)))</f>
        <v/>
      </c>
    </row>
    <row r="2179" customFormat="false" ht="15" hidden="false" customHeight="true" outlineLevel="0" collapsed="false">
      <c r="A2179" s="47" t="n">
        <v>2175</v>
      </c>
      <c r="B2179" s="48" t="n">
        <v>45719</v>
      </c>
      <c r="C2179" s="47" t="n">
        <v>2025</v>
      </c>
      <c r="D2179" s="49" t="s">
        <v>236</v>
      </c>
      <c r="E2179" s="50" t="n">
        <v>20425.58</v>
      </c>
      <c r="F2179" s="51" t="n">
        <v>0.01059</v>
      </c>
      <c r="G2179" s="51" t="n">
        <v>-0.078916</v>
      </c>
      <c r="H2179" s="52" t="n">
        <v>0.5102</v>
      </c>
      <c r="I2179" s="53" t="n">
        <v>294</v>
      </c>
      <c r="J2179" s="47" t="s">
        <v>235</v>
      </c>
      <c r="K2179" s="54" t="n">
        <v>22.78</v>
      </c>
      <c r="L2179" s="55" t="n">
        <f aca="false">IF(COUNT(F2179)=0,50,IF(F2179&gt;=0,100,IF(F2179&gt;=-0.02,50,0)))</f>
        <v>100</v>
      </c>
      <c r="M2179" s="55" t="n">
        <f aca="false">IF(COUNT(G2179)=0,50,IF(G2179&gt;-0.06,100,IF(G2179&gt;-0.15,50,0)))</f>
        <v>50</v>
      </c>
      <c r="N2179" s="55" t="n">
        <f aca="false">IF(COUNT(H2179)=0,50,IF(H2179&gt;=0.6,100,IF(H2179&gt;=0.4,50,0)))</f>
        <v>50</v>
      </c>
      <c r="O2179" s="55" t="n">
        <f aca="false">IF(COUNT(I2179)=0,50,IF(J2179="proxy_vix",50,IF(I2179&lt;350,100,IF(I2179&lt;=450,50,0))))</f>
        <v>100</v>
      </c>
      <c r="P2179" s="55" t="n">
        <f aca="false">IF(COUNT(K2179)=0,50,IF(K2179&lt;20,100,IF(K2179&lt;=25,50,0)))</f>
        <v>50</v>
      </c>
      <c r="Q2179" s="54"/>
      <c r="R2179" s="47"/>
      <c r="S2179" s="51" t="n">
        <f aca="false">$E2179/$E2178-1</f>
        <v>-0.0219699766476524</v>
      </c>
      <c r="T2179" s="56" t="n">
        <f aca="false">$K2179/$K2178-1</f>
        <v>0.160468670402445</v>
      </c>
      <c r="V2179" s="57"/>
      <c r="W2179" s="57"/>
      <c r="Y2179" s="1" t="str">
        <f aca="false">IF(AX2179&gt;=70,"EASY",IF(AX2179&gt;40,"UNCERTAIN","HARD"))</f>
        <v>UNCERTAIN</v>
      </c>
      <c r="AA2179" s="58" t="n">
        <f aca="false">IF($A2179&lt;200,"",AVERAGE($E2130:$E2179)/AVERAGE($E1980:$E2179)-1)</f>
        <v>0.0601647058260659</v>
      </c>
      <c r="AB2179" s="59" t="n">
        <f aca="false">LOOKUP($B2179,07_L1政策步階!$A$4:$A$14,07_L1政策步階!$C$4:$C$14)</f>
        <v>0</v>
      </c>
      <c r="AC2179" s="57"/>
      <c r="AD2179" s="57"/>
      <c r="AE2179" s="57"/>
      <c r="AF2179" s="57"/>
      <c r="AG2179" s="57"/>
      <c r="AH2179" s="57"/>
      <c r="AI2179" s="57"/>
      <c r="AJ2179" s="57"/>
      <c r="AK2179" s="57"/>
      <c r="AL2179" s="59" t="n">
        <f aca="false">IF(ISNUMBER($AA2179),IF($AA2179&gt;=0.005,100,IF($AA2179&gt;=-0.015,50,0)),"")</f>
        <v>100</v>
      </c>
      <c r="AM2179" s="59" t="n">
        <f aca="false">IF(ISNUMBER($AB2179),IF($AB2179=1,100,IF($AB2179=0,50,0)),"")</f>
        <v>50</v>
      </c>
      <c r="AN2179" s="0" t="str">
        <f aca="false">IF(ISNUMBER($AC2179),IF($AC2179&gt;=0.001,100,IF($AC2179&gt;=-0.003,50,0)),"")</f>
        <v/>
      </c>
      <c r="AO2179" s="0" t="str">
        <f aca="false">IF(ISNUMBER($AD2179),IF($AD2179&gt;=0.04,100,IF($AD2179&gt;=0,50,0)),"")</f>
        <v/>
      </c>
      <c r="AP2179" s="0" t="str">
        <f aca="false">IF(ISNUMBER($AE2179),IF($AE2179&gt;=25,100,IF($AE2179&gt;=-75,50,0)),"")</f>
        <v/>
      </c>
      <c r="AQ2179" s="0" t="str">
        <f aca="false">IF(ISNUMBER($AF2179),IF($AF2179&gt;0,100,IF($AF2179&gt;=-50,50,0)),"")</f>
        <v/>
      </c>
      <c r="AR2179" s="0" t="str">
        <f aca="false">IF(ISNUMBER($AG2179),IF($AG2179=1,100,IF($AG2179=0,50,0)),"")</f>
        <v/>
      </c>
      <c r="AS2179" s="0" t="str">
        <f aca="false">IF(ISNUMBER($AH2179),IF($AH2179&lt;0,100,IF($AH2179&lt;=20,50,0)),"")</f>
        <v/>
      </c>
      <c r="AT2179" s="0" t="str">
        <f aca="false">IF(ISNUMBER($AI2179),IF($AI2179&lt;0.95,100,IF($AI2179&lt;=1,50,0)),"")</f>
        <v/>
      </c>
      <c r="AU2179" s="0" t="str">
        <f aca="false">IF(ISNUMBER($AJ2179),IF($AJ2179&lt;30,0,IF($AJ2179&lt;40,50,IF($AJ2179&lt;=90,100,50))),"")</f>
        <v/>
      </c>
      <c r="AV2179" s="0" t="str">
        <f aca="false">IF(ISNUMBER($AK2179),IF($AK2179&gt;-0.2,100,IF($AK2179&gt;=-0.4,50,0)),"")</f>
        <v/>
      </c>
      <c r="AW2179" s="59" t="n">
        <f aca="false">01_指標庫!$H$4*ISNUMBER($F2179)+01_指標庫!$H$5*ISNUMBER($AA2179)+01_指標庫!$H$6*ISNUMBER($G2179)+01_指標庫!$H$7*ISNUMBER($H2179)+01_指標庫!$H$8*ISNUMBER($AF2179)+01_指標庫!$H$9*ISNUMBER($AG2179)+01_指標庫!$H$10*ISNUMBER($AB2179)+01_指標庫!$H$11*ISNUMBER($AC2179)+01_指標庫!$H$12*ISNUMBER($AD2179)+01_指標庫!$H$13*ISNUMBER($AE2179)+01_指標庫!$H$14*ISNUMBER($I2179)+01_指標庫!$H$15*ISNUMBER($AH2179)+01_指標庫!$H$16*ISNUMBER($K2179)+01_指標庫!$H$17*ISNUMBER($AI2179)+01_指標庫!$H$18*ISNUMBER($AJ2179)+01_指標庫!$H$19*ISNUMBER($AK2179)+01_指標庫!$H$20*ISNUMBER($BB2179)+01_指標庫!$H$21*ISNUMBER($BC2179)</f>
        <v>51</v>
      </c>
      <c r="AX2179" s="59" t="n">
        <f aca="false">IF(AW2179=0,50,ROUND((01_指標庫!$H$4*IF(ISNUMBER($F2179),L2179,0)+01_指標庫!$H$5*IF(ISNUMBER($AA2179),AL2179,0)+01_指標庫!$H$6*IF(ISNUMBER($G2179),M2179,0)+01_指標庫!$H$7*IF(ISNUMBER($H2179),N2179,0)+01_指標庫!$H$8*IF(ISNUMBER($AF2179),AQ2179,0)+01_指標庫!$H$9*IF(ISNUMBER($AG2179),AR2179,0)+01_指標庫!$H$10*IF(ISNUMBER($AB2179),AM2179,0)+01_指標庫!$H$11*IF(ISNUMBER($AC2179),AN2179,0)+01_指標庫!$H$12*IF(ISNUMBER($AD2179),AO2179,0)+01_指標庫!$H$13*IF(ISNUMBER($AE2179),AP2179,0)+01_指標庫!$H$14*IF(ISNUMBER($I2179),O2179,0)+01_指標庫!$H$15*IF(ISNUMBER($AH2179),AS2179,0)+01_指標庫!$H$16*IF(ISNUMBER($K2179),P2179,0)+01_指標庫!$H$17*IF(ISNUMBER($AI2179),AT2179,0)+01_指標庫!$H$18*IF(ISNUMBER($AJ2179),AU2179,0)+01_指標庫!$H$19*IF(ISNUMBER($AK2179),AV2179,0)+01_指標庫!$H$20*IF(ISNUMBER($BB2179),BB2179,0)+01_指標庫!$H$21*IF(ISNUMBER($BC2179),BC2179,0))/AW2179,1))</f>
        <v>61.8</v>
      </c>
      <c r="AY2179" s="60"/>
      <c r="AZ2179" s="60"/>
      <c r="BA2179" s="58" t="n">
        <f aca="false">AVERAGE($E2175:$E2179)/AVERAGE($E2170:$E2179)-1</f>
        <v>-0.0247982319877946</v>
      </c>
      <c r="BB2179" s="59" t="n">
        <f aca="false">IF(ISNUMBER($BA2179),IF(OR($S2179&lt;=-0.03,$BA2179&lt;-0.003),0,IF(OR($S2179&lt;=-0.02,$BA2179&lt;0.01),50,100)),"")</f>
        <v>0</v>
      </c>
      <c r="BC2179" s="0" t="str">
        <f aca="false">IF(OR(COUNT($AZ2179)=0,COUNT($AZ2178)=0),"",IF(OR($AY2179/$AZ2178-1&lt;=-0.03,$AZ2179/$AZ2178-1&lt;=-0.045,IF(COUNT($AZ2170:$AZ2179)=10,AVERAGE($AZ2175:$AZ2179)/AVERAGE($AZ2170:$AZ2179)-1&lt;-0.01,FALSE())),0,IF(OR($AZ2179/$AZ2178-1&lt;=-0.02,IF(COUNT($AZ2170:$AZ2179)=10,AVERAGE($AZ2175:$AZ2179)/AVERAGE($AZ2170:$AZ2179)-1&lt;0.005,FALSE())),50,100)))</f>
        <v/>
      </c>
    </row>
    <row r="2180" customFormat="false" ht="15" hidden="false" customHeight="true" outlineLevel="0" collapsed="false">
      <c r="A2180" s="47" t="n">
        <v>2176</v>
      </c>
      <c r="B2180" s="48" t="n">
        <v>45720</v>
      </c>
      <c r="C2180" s="47" t="n">
        <v>2025</v>
      </c>
      <c r="D2180" s="49" t="s">
        <v>237</v>
      </c>
      <c r="E2180" s="50" t="n">
        <v>20352.53</v>
      </c>
      <c r="F2180" s="51" t="n">
        <v>0.006471</v>
      </c>
      <c r="G2180" s="51" t="n">
        <v>-0.082211</v>
      </c>
      <c r="H2180" s="52" t="n">
        <v>0.449</v>
      </c>
      <c r="I2180" s="53" t="n">
        <v>299</v>
      </c>
      <c r="J2180" s="47" t="s">
        <v>235</v>
      </c>
      <c r="K2180" s="54" t="n">
        <v>23.51</v>
      </c>
      <c r="L2180" s="55" t="n">
        <f aca="false">IF(COUNT(F2180)=0,50,IF(F2180&gt;=0,100,IF(F2180&gt;=-0.02,50,0)))</f>
        <v>100</v>
      </c>
      <c r="M2180" s="55" t="n">
        <f aca="false">IF(COUNT(G2180)=0,50,IF(G2180&gt;-0.06,100,IF(G2180&gt;-0.15,50,0)))</f>
        <v>50</v>
      </c>
      <c r="N2180" s="55" t="n">
        <f aca="false">IF(COUNT(H2180)=0,50,IF(H2180&gt;=0.6,100,IF(H2180&gt;=0.4,50,0)))</f>
        <v>50</v>
      </c>
      <c r="O2180" s="55" t="n">
        <f aca="false">IF(COUNT(I2180)=0,50,IF(J2180="proxy_vix",50,IF(I2180&lt;350,100,IF(I2180&lt;=450,50,0))))</f>
        <v>100</v>
      </c>
      <c r="P2180" s="55" t="n">
        <f aca="false">IF(COUNT(K2180)=0,50,IF(K2180&lt;20,100,IF(K2180&lt;=25,50,0)))</f>
        <v>50</v>
      </c>
      <c r="Q2180" s="54"/>
      <c r="R2180" s="47"/>
      <c r="S2180" s="51" t="n">
        <f aca="false">$E2180/$E2179-1</f>
        <v>-0.00357639783056363</v>
      </c>
      <c r="T2180" s="56" t="n">
        <f aca="false">$K2180/$K2179-1</f>
        <v>0.0320456540825285</v>
      </c>
      <c r="V2180" s="57"/>
      <c r="W2180" s="57"/>
      <c r="Y2180" s="1" t="str">
        <f aca="false">IF(AX2180&gt;=70,"EASY",IF(AX2180&gt;40,"UNCERTAIN","HARD"))</f>
        <v>UNCERTAIN</v>
      </c>
      <c r="AA2180" s="58" t="n">
        <f aca="false">IF($A2180&lt;200,"",AVERAGE($E2131:$E2180)/AVERAGE($E1981:$E2180)-1)</f>
        <v>0.0580021555923767</v>
      </c>
      <c r="AB2180" s="59" t="n">
        <f aca="false">LOOKUP($B2180,07_L1政策步階!$A$4:$A$14,07_L1政策步階!$C$4:$C$14)</f>
        <v>0</v>
      </c>
      <c r="AC2180" s="57"/>
      <c r="AD2180" s="57"/>
      <c r="AE2180" s="57"/>
      <c r="AF2180" s="57"/>
      <c r="AG2180" s="57"/>
      <c r="AH2180" s="57"/>
      <c r="AI2180" s="57"/>
      <c r="AJ2180" s="57"/>
      <c r="AK2180" s="57"/>
      <c r="AL2180" s="59" t="n">
        <f aca="false">IF(ISNUMBER($AA2180),IF($AA2180&gt;=0.005,100,IF($AA2180&gt;=-0.015,50,0)),"")</f>
        <v>100</v>
      </c>
      <c r="AM2180" s="59" t="n">
        <f aca="false">IF(ISNUMBER($AB2180),IF($AB2180=1,100,IF($AB2180=0,50,0)),"")</f>
        <v>50</v>
      </c>
      <c r="AN2180" s="0" t="str">
        <f aca="false">IF(ISNUMBER($AC2180),IF($AC2180&gt;=0.001,100,IF($AC2180&gt;=-0.003,50,0)),"")</f>
        <v/>
      </c>
      <c r="AO2180" s="0" t="str">
        <f aca="false">IF(ISNUMBER($AD2180),IF($AD2180&gt;=0.04,100,IF($AD2180&gt;=0,50,0)),"")</f>
        <v/>
      </c>
      <c r="AP2180" s="0" t="str">
        <f aca="false">IF(ISNUMBER($AE2180),IF($AE2180&gt;=25,100,IF($AE2180&gt;=-75,50,0)),"")</f>
        <v/>
      </c>
      <c r="AQ2180" s="0" t="str">
        <f aca="false">IF(ISNUMBER($AF2180),IF($AF2180&gt;0,100,IF($AF2180&gt;=-50,50,0)),"")</f>
        <v/>
      </c>
      <c r="AR2180" s="0" t="str">
        <f aca="false">IF(ISNUMBER($AG2180),IF($AG2180=1,100,IF($AG2180=0,50,0)),"")</f>
        <v/>
      </c>
      <c r="AS2180" s="0" t="str">
        <f aca="false">IF(ISNUMBER($AH2180),IF($AH2180&lt;0,100,IF($AH2180&lt;=20,50,0)),"")</f>
        <v/>
      </c>
      <c r="AT2180" s="0" t="str">
        <f aca="false">IF(ISNUMBER($AI2180),IF($AI2180&lt;0.95,100,IF($AI2180&lt;=1,50,0)),"")</f>
        <v/>
      </c>
      <c r="AU2180" s="0" t="str">
        <f aca="false">IF(ISNUMBER($AJ2180),IF($AJ2180&lt;30,0,IF($AJ2180&lt;40,50,IF($AJ2180&lt;=90,100,50))),"")</f>
        <v/>
      </c>
      <c r="AV2180" s="0" t="str">
        <f aca="false">IF(ISNUMBER($AK2180),IF($AK2180&gt;-0.2,100,IF($AK2180&gt;=-0.4,50,0)),"")</f>
        <v/>
      </c>
      <c r="AW2180" s="59" t="n">
        <f aca="false">01_指標庫!$H$4*ISNUMBER($F2180)+01_指標庫!$H$5*ISNUMBER($AA2180)+01_指標庫!$H$6*ISNUMBER($G2180)+01_指標庫!$H$7*ISNUMBER($H2180)+01_指標庫!$H$8*ISNUMBER($AF2180)+01_指標庫!$H$9*ISNUMBER($AG2180)+01_指標庫!$H$10*ISNUMBER($AB2180)+01_指標庫!$H$11*ISNUMBER($AC2180)+01_指標庫!$H$12*ISNUMBER($AD2180)+01_指標庫!$H$13*ISNUMBER($AE2180)+01_指標庫!$H$14*ISNUMBER($I2180)+01_指標庫!$H$15*ISNUMBER($AH2180)+01_指標庫!$H$16*ISNUMBER($K2180)+01_指標庫!$H$17*ISNUMBER($AI2180)+01_指標庫!$H$18*ISNUMBER($AJ2180)+01_指標庫!$H$19*ISNUMBER($AK2180)+01_指標庫!$H$20*ISNUMBER($BB2180)+01_指標庫!$H$21*ISNUMBER($BC2180)</f>
        <v>51</v>
      </c>
      <c r="AX2180" s="59" t="n">
        <f aca="false">IF(AW2180=0,50,ROUND((01_指標庫!$H$4*IF(ISNUMBER($F2180),L2180,0)+01_指標庫!$H$5*IF(ISNUMBER($AA2180),AL2180,0)+01_指標庫!$H$6*IF(ISNUMBER($G2180),M2180,0)+01_指標庫!$H$7*IF(ISNUMBER($H2180),N2180,0)+01_指標庫!$H$8*IF(ISNUMBER($AF2180),AQ2180,0)+01_指標庫!$H$9*IF(ISNUMBER($AG2180),AR2180,0)+01_指標庫!$H$10*IF(ISNUMBER($AB2180),AM2180,0)+01_指標庫!$H$11*IF(ISNUMBER($AC2180),AN2180,0)+01_指標庫!$H$12*IF(ISNUMBER($AD2180),AO2180,0)+01_指標庫!$H$13*IF(ISNUMBER($AE2180),AP2180,0)+01_指標庫!$H$14*IF(ISNUMBER($I2180),O2180,0)+01_指標庫!$H$15*IF(ISNUMBER($AH2180),AS2180,0)+01_指標庫!$H$16*IF(ISNUMBER($K2180),P2180,0)+01_指標庫!$H$17*IF(ISNUMBER($AI2180),AT2180,0)+01_指標庫!$H$18*IF(ISNUMBER($AJ2180),AU2180,0)+01_指標庫!$H$19*IF(ISNUMBER($AK2180),AV2180,0)+01_指標庫!$H$20*IF(ISNUMBER($BB2180),BB2180,0)+01_指標庫!$H$21*IF(ISNUMBER($BC2180),BC2180,0))/AW2180,1))</f>
        <v>61.8</v>
      </c>
      <c r="AY2180" s="60"/>
      <c r="AZ2180" s="60"/>
      <c r="BA2180" s="58" t="n">
        <f aca="false">AVERAGE($E2176:$E2180)/AVERAGE($E2171:$E2180)-1</f>
        <v>-0.0233916039739663</v>
      </c>
      <c r="BB2180" s="59" t="n">
        <f aca="false">IF(ISNUMBER($BA2180),IF(OR($S2180&lt;=-0.03,$BA2180&lt;-0.003),0,IF(OR($S2180&lt;=-0.02,$BA2180&lt;0.01),50,100)),"")</f>
        <v>0</v>
      </c>
      <c r="BC2180" s="0" t="str">
        <f aca="false">IF(OR(COUNT($AZ2180)=0,COUNT($AZ2179)=0),"",IF(OR($AY2180/$AZ2179-1&lt;=-0.03,$AZ2180/$AZ2179-1&lt;=-0.045,IF(COUNT($AZ2171:$AZ2180)=10,AVERAGE($AZ2176:$AZ2180)/AVERAGE($AZ2171:$AZ2180)-1&lt;-0.01,FALSE())),0,IF(OR($AZ2180/$AZ2179-1&lt;=-0.02,IF(COUNT($AZ2171:$AZ2180)=10,AVERAGE($AZ2176:$AZ2180)/AVERAGE($AZ2171:$AZ2180)-1&lt;0.005,FALSE())),50,100)))</f>
        <v/>
      </c>
    </row>
    <row r="2181" customFormat="false" ht="15" hidden="false" customHeight="true" outlineLevel="0" collapsed="false">
      <c r="A2181" s="47" t="n">
        <v>2177</v>
      </c>
      <c r="B2181" s="48" t="n">
        <v>45721</v>
      </c>
      <c r="C2181" s="47" t="n">
        <v>2025</v>
      </c>
      <c r="D2181" s="49" t="s">
        <v>238</v>
      </c>
      <c r="E2181" s="50" t="n">
        <v>20628.46</v>
      </c>
      <c r="F2181" s="51" t="n">
        <v>0.019604</v>
      </c>
      <c r="G2181" s="51" t="n">
        <v>-0.069768</v>
      </c>
      <c r="H2181" s="52" t="n">
        <v>0.4898</v>
      </c>
      <c r="I2181" s="53" t="n">
        <v>288</v>
      </c>
      <c r="J2181" s="47" t="s">
        <v>235</v>
      </c>
      <c r="K2181" s="54" t="n">
        <v>21.93</v>
      </c>
      <c r="L2181" s="55" t="n">
        <f aca="false">IF(COUNT(F2181)=0,50,IF(F2181&gt;=0,100,IF(F2181&gt;=-0.02,50,0)))</f>
        <v>100</v>
      </c>
      <c r="M2181" s="55" t="n">
        <f aca="false">IF(COUNT(G2181)=0,50,IF(G2181&gt;-0.06,100,IF(G2181&gt;-0.15,50,0)))</f>
        <v>50</v>
      </c>
      <c r="N2181" s="55" t="n">
        <f aca="false">IF(COUNT(H2181)=0,50,IF(H2181&gt;=0.6,100,IF(H2181&gt;=0.4,50,0)))</f>
        <v>50</v>
      </c>
      <c r="O2181" s="55" t="n">
        <f aca="false">IF(COUNT(I2181)=0,50,IF(J2181="proxy_vix",50,IF(I2181&lt;350,100,IF(I2181&lt;=450,50,0))))</f>
        <v>100</v>
      </c>
      <c r="P2181" s="55" t="n">
        <f aca="false">IF(COUNT(K2181)=0,50,IF(K2181&lt;20,100,IF(K2181&lt;=25,50,0)))</f>
        <v>50</v>
      </c>
      <c r="Q2181" s="54"/>
      <c r="R2181" s="47"/>
      <c r="S2181" s="51" t="n">
        <f aca="false">$E2181/$E2180-1</f>
        <v>0.0135575282286773</v>
      </c>
      <c r="T2181" s="56" t="n">
        <f aca="false">$K2181/$K2180-1</f>
        <v>-0.0672054444917057</v>
      </c>
      <c r="V2181" s="57"/>
      <c r="W2181" s="57"/>
      <c r="Y2181" s="1" t="str">
        <f aca="false">IF(AX2181&gt;=70,"EASY",IF(AX2181&gt;40,"UNCERTAIN","HARD"))</f>
        <v>UNCERTAIN</v>
      </c>
      <c r="AA2181" s="58" t="n">
        <f aca="false">IF($A2181&lt;200,"",AVERAGE($E2132:$E2181)/AVERAGE($E1982:$E2181)-1)</f>
        <v>0.0568966952159573</v>
      </c>
      <c r="AB2181" s="59" t="n">
        <f aca="false">LOOKUP($B2181,07_L1政策步階!$A$4:$A$14,07_L1政策步階!$C$4:$C$14)</f>
        <v>0</v>
      </c>
      <c r="AC2181" s="57"/>
      <c r="AD2181" s="57"/>
      <c r="AE2181" s="57"/>
      <c r="AF2181" s="57"/>
      <c r="AG2181" s="57"/>
      <c r="AH2181" s="57"/>
      <c r="AI2181" s="57"/>
      <c r="AJ2181" s="57"/>
      <c r="AK2181" s="57"/>
      <c r="AL2181" s="59" t="n">
        <f aca="false">IF(ISNUMBER($AA2181),IF($AA2181&gt;=0.005,100,IF($AA2181&gt;=-0.015,50,0)),"")</f>
        <v>100</v>
      </c>
      <c r="AM2181" s="59" t="n">
        <f aca="false">IF(ISNUMBER($AB2181),IF($AB2181=1,100,IF($AB2181=0,50,0)),"")</f>
        <v>50</v>
      </c>
      <c r="AN2181" s="0" t="str">
        <f aca="false">IF(ISNUMBER($AC2181),IF($AC2181&gt;=0.001,100,IF($AC2181&gt;=-0.003,50,0)),"")</f>
        <v/>
      </c>
      <c r="AO2181" s="0" t="str">
        <f aca="false">IF(ISNUMBER($AD2181),IF($AD2181&gt;=0.04,100,IF($AD2181&gt;=0,50,0)),"")</f>
        <v/>
      </c>
      <c r="AP2181" s="0" t="str">
        <f aca="false">IF(ISNUMBER($AE2181),IF($AE2181&gt;=25,100,IF($AE2181&gt;=-75,50,0)),"")</f>
        <v/>
      </c>
      <c r="AQ2181" s="0" t="str">
        <f aca="false">IF(ISNUMBER($AF2181),IF($AF2181&gt;0,100,IF($AF2181&gt;=-50,50,0)),"")</f>
        <v/>
      </c>
      <c r="AR2181" s="0" t="str">
        <f aca="false">IF(ISNUMBER($AG2181),IF($AG2181=1,100,IF($AG2181=0,50,0)),"")</f>
        <v/>
      </c>
      <c r="AS2181" s="0" t="str">
        <f aca="false">IF(ISNUMBER($AH2181),IF($AH2181&lt;0,100,IF($AH2181&lt;=20,50,0)),"")</f>
        <v/>
      </c>
      <c r="AT2181" s="0" t="str">
        <f aca="false">IF(ISNUMBER($AI2181),IF($AI2181&lt;0.95,100,IF($AI2181&lt;=1,50,0)),"")</f>
        <v/>
      </c>
      <c r="AU2181" s="0" t="str">
        <f aca="false">IF(ISNUMBER($AJ2181),IF($AJ2181&lt;30,0,IF($AJ2181&lt;40,50,IF($AJ2181&lt;=90,100,50))),"")</f>
        <v/>
      </c>
      <c r="AV2181" s="0" t="str">
        <f aca="false">IF(ISNUMBER($AK2181),IF($AK2181&gt;-0.2,100,IF($AK2181&gt;=-0.4,50,0)),"")</f>
        <v/>
      </c>
      <c r="AW2181" s="59" t="n">
        <f aca="false">01_指標庫!$H$4*ISNUMBER($F2181)+01_指標庫!$H$5*ISNUMBER($AA2181)+01_指標庫!$H$6*ISNUMBER($G2181)+01_指標庫!$H$7*ISNUMBER($H2181)+01_指標庫!$H$8*ISNUMBER($AF2181)+01_指標庫!$H$9*ISNUMBER($AG2181)+01_指標庫!$H$10*ISNUMBER($AB2181)+01_指標庫!$H$11*ISNUMBER($AC2181)+01_指標庫!$H$12*ISNUMBER($AD2181)+01_指標庫!$H$13*ISNUMBER($AE2181)+01_指標庫!$H$14*ISNUMBER($I2181)+01_指標庫!$H$15*ISNUMBER($AH2181)+01_指標庫!$H$16*ISNUMBER($K2181)+01_指標庫!$H$17*ISNUMBER($AI2181)+01_指標庫!$H$18*ISNUMBER($AJ2181)+01_指標庫!$H$19*ISNUMBER($AK2181)+01_指標庫!$H$20*ISNUMBER($BB2181)+01_指標庫!$H$21*ISNUMBER($BC2181)</f>
        <v>51</v>
      </c>
      <c r="AX2181" s="59" t="n">
        <f aca="false">IF(AW2181=0,50,ROUND((01_指標庫!$H$4*IF(ISNUMBER($F2181),L2181,0)+01_指標庫!$H$5*IF(ISNUMBER($AA2181),AL2181,0)+01_指標庫!$H$6*IF(ISNUMBER($G2181),M2181,0)+01_指標庫!$H$7*IF(ISNUMBER($H2181),N2181,0)+01_指標庫!$H$8*IF(ISNUMBER($AF2181),AQ2181,0)+01_指標庫!$H$9*IF(ISNUMBER($AG2181),AR2181,0)+01_指標庫!$H$10*IF(ISNUMBER($AB2181),AM2181,0)+01_指標庫!$H$11*IF(ISNUMBER($AC2181),AN2181,0)+01_指標庫!$H$12*IF(ISNUMBER($AD2181),AO2181,0)+01_指標庫!$H$13*IF(ISNUMBER($AE2181),AP2181,0)+01_指標庫!$H$14*IF(ISNUMBER($I2181),O2181,0)+01_指標庫!$H$15*IF(ISNUMBER($AH2181),AS2181,0)+01_指標庫!$H$16*IF(ISNUMBER($K2181),P2181,0)+01_指標庫!$H$17*IF(ISNUMBER($AI2181),AT2181,0)+01_指標庫!$H$18*IF(ISNUMBER($AJ2181),AU2181,0)+01_指標庫!$H$19*IF(ISNUMBER($AK2181),AV2181,0)+01_指標庫!$H$20*IF(ISNUMBER($BB2181),BB2181,0)+01_指標庫!$H$21*IF(ISNUMBER($BC2181),BC2181,0))/AW2181,1))</f>
        <v>61.8</v>
      </c>
      <c r="AY2181" s="60"/>
      <c r="AZ2181" s="60"/>
      <c r="BA2181" s="58" t="n">
        <f aca="false">AVERAGE($E2177:$E2181)/AVERAGE($E2172:$E2181)-1</f>
        <v>-0.0210020813310773</v>
      </c>
      <c r="BB2181" s="59" t="n">
        <f aca="false">IF(ISNUMBER($BA2181),IF(OR($S2181&lt;=-0.03,$BA2181&lt;-0.003),0,IF(OR($S2181&lt;=-0.02,$BA2181&lt;0.01),50,100)),"")</f>
        <v>0</v>
      </c>
      <c r="BC2181" s="0" t="str">
        <f aca="false">IF(OR(COUNT($AZ2181)=0,COUNT($AZ2180)=0),"",IF(OR($AY2181/$AZ2180-1&lt;=-0.03,$AZ2181/$AZ2180-1&lt;=-0.045,IF(COUNT($AZ2172:$AZ2181)=10,AVERAGE($AZ2177:$AZ2181)/AVERAGE($AZ2172:$AZ2181)-1&lt;-0.01,FALSE())),0,IF(OR($AZ2181/$AZ2180-1&lt;=-0.02,IF(COUNT($AZ2172:$AZ2181)=10,AVERAGE($AZ2177:$AZ2181)/AVERAGE($AZ2172:$AZ2181)-1&lt;0.005,FALSE())),50,100)))</f>
        <v/>
      </c>
    </row>
    <row r="2182" customFormat="false" ht="15" hidden="false" customHeight="true" outlineLevel="0" collapsed="false">
      <c r="A2182" s="47" t="n">
        <v>2178</v>
      </c>
      <c r="B2182" s="48" t="n">
        <v>45722</v>
      </c>
      <c r="C2182" s="47" t="n">
        <v>2025</v>
      </c>
      <c r="D2182" s="49" t="s">
        <v>239</v>
      </c>
      <c r="E2182" s="50" t="n">
        <v>20052.63</v>
      </c>
      <c r="F2182" s="51" t="n">
        <v>-0.009224</v>
      </c>
      <c r="G2182" s="51" t="n">
        <v>-0.095734</v>
      </c>
      <c r="H2182" s="52" t="n">
        <v>0.4898</v>
      </c>
      <c r="I2182" s="53" t="n">
        <v>299</v>
      </c>
      <c r="J2182" s="47" t="s">
        <v>235</v>
      </c>
      <c r="K2182" s="54" t="n">
        <v>24.87</v>
      </c>
      <c r="L2182" s="55" t="n">
        <f aca="false">IF(COUNT(F2182)=0,50,IF(F2182&gt;=0,100,IF(F2182&gt;=-0.02,50,0)))</f>
        <v>50</v>
      </c>
      <c r="M2182" s="55" t="n">
        <f aca="false">IF(COUNT(G2182)=0,50,IF(G2182&gt;-0.06,100,IF(G2182&gt;-0.15,50,0)))</f>
        <v>50</v>
      </c>
      <c r="N2182" s="55" t="n">
        <f aca="false">IF(COUNT(H2182)=0,50,IF(H2182&gt;=0.6,100,IF(H2182&gt;=0.4,50,0)))</f>
        <v>50</v>
      </c>
      <c r="O2182" s="55" t="n">
        <f aca="false">IF(COUNT(I2182)=0,50,IF(J2182="proxy_vix",50,IF(I2182&lt;350,100,IF(I2182&lt;=450,50,0))))</f>
        <v>100</v>
      </c>
      <c r="P2182" s="55" t="n">
        <f aca="false">IF(COUNT(K2182)=0,50,IF(K2182&lt;20,100,IF(K2182&lt;=25,50,0)))</f>
        <v>50</v>
      </c>
      <c r="Q2182" s="54"/>
      <c r="R2182" s="47"/>
      <c r="S2182" s="51" t="n">
        <f aca="false">$E2182/$E2181-1</f>
        <v>-0.0279143474597715</v>
      </c>
      <c r="T2182" s="56" t="n">
        <f aca="false">$K2182/$K2181-1</f>
        <v>0.13406292749658</v>
      </c>
      <c r="V2182" s="57"/>
      <c r="W2182" s="57"/>
      <c r="Y2182" s="1" t="str">
        <f aca="false">IF(AX2182&gt;=70,"EASY",IF(AX2182&gt;40,"UNCERTAIN","HARD"))</f>
        <v>UNCERTAIN</v>
      </c>
      <c r="AA2182" s="58" t="n">
        <f aca="false">IF($A2182&lt;200,"",AVERAGE($E2133:$E2182)/AVERAGE($E1983:$E2182)-1)</f>
        <v>0.0554610654949241</v>
      </c>
      <c r="AB2182" s="59" t="n">
        <f aca="false">LOOKUP($B2182,07_L1政策步階!$A$4:$A$14,07_L1政策步階!$C$4:$C$14)</f>
        <v>0</v>
      </c>
      <c r="AC2182" s="57"/>
      <c r="AD2182" s="57"/>
      <c r="AE2182" s="57"/>
      <c r="AF2182" s="57"/>
      <c r="AG2182" s="57"/>
      <c r="AH2182" s="57"/>
      <c r="AI2182" s="57"/>
      <c r="AJ2182" s="57"/>
      <c r="AK2182" s="57"/>
      <c r="AL2182" s="59" t="n">
        <f aca="false">IF(ISNUMBER($AA2182),IF($AA2182&gt;=0.005,100,IF($AA2182&gt;=-0.015,50,0)),"")</f>
        <v>100</v>
      </c>
      <c r="AM2182" s="59" t="n">
        <f aca="false">IF(ISNUMBER($AB2182),IF($AB2182=1,100,IF($AB2182=0,50,0)),"")</f>
        <v>50</v>
      </c>
      <c r="AN2182" s="0" t="str">
        <f aca="false">IF(ISNUMBER($AC2182),IF($AC2182&gt;=0.001,100,IF($AC2182&gt;=-0.003,50,0)),"")</f>
        <v/>
      </c>
      <c r="AO2182" s="0" t="str">
        <f aca="false">IF(ISNUMBER($AD2182),IF($AD2182&gt;=0.04,100,IF($AD2182&gt;=0,50,0)),"")</f>
        <v/>
      </c>
      <c r="AP2182" s="0" t="str">
        <f aca="false">IF(ISNUMBER($AE2182),IF($AE2182&gt;=25,100,IF($AE2182&gt;=-75,50,0)),"")</f>
        <v/>
      </c>
      <c r="AQ2182" s="0" t="str">
        <f aca="false">IF(ISNUMBER($AF2182),IF($AF2182&gt;0,100,IF($AF2182&gt;=-50,50,0)),"")</f>
        <v/>
      </c>
      <c r="AR2182" s="0" t="str">
        <f aca="false">IF(ISNUMBER($AG2182),IF($AG2182=1,100,IF($AG2182=0,50,0)),"")</f>
        <v/>
      </c>
      <c r="AS2182" s="0" t="str">
        <f aca="false">IF(ISNUMBER($AH2182),IF($AH2182&lt;0,100,IF($AH2182&lt;=20,50,0)),"")</f>
        <v/>
      </c>
      <c r="AT2182" s="0" t="str">
        <f aca="false">IF(ISNUMBER($AI2182),IF($AI2182&lt;0.95,100,IF($AI2182&lt;=1,50,0)),"")</f>
        <v/>
      </c>
      <c r="AU2182" s="0" t="str">
        <f aca="false">IF(ISNUMBER($AJ2182),IF($AJ2182&lt;30,0,IF($AJ2182&lt;40,50,IF($AJ2182&lt;=90,100,50))),"")</f>
        <v/>
      </c>
      <c r="AV2182" s="0" t="str">
        <f aca="false">IF(ISNUMBER($AK2182),IF($AK2182&gt;-0.2,100,IF($AK2182&gt;=-0.4,50,0)),"")</f>
        <v/>
      </c>
      <c r="AW2182" s="59" t="n">
        <f aca="false">01_指標庫!$H$4*ISNUMBER($F2182)+01_指標庫!$H$5*ISNUMBER($AA2182)+01_指標庫!$H$6*ISNUMBER($G2182)+01_指標庫!$H$7*ISNUMBER($H2182)+01_指標庫!$H$8*ISNUMBER($AF2182)+01_指標庫!$H$9*ISNUMBER($AG2182)+01_指標庫!$H$10*ISNUMBER($AB2182)+01_指標庫!$H$11*ISNUMBER($AC2182)+01_指標庫!$H$12*ISNUMBER($AD2182)+01_指標庫!$H$13*ISNUMBER($AE2182)+01_指標庫!$H$14*ISNUMBER($I2182)+01_指標庫!$H$15*ISNUMBER($AH2182)+01_指標庫!$H$16*ISNUMBER($K2182)+01_指標庫!$H$17*ISNUMBER($AI2182)+01_指標庫!$H$18*ISNUMBER($AJ2182)+01_指標庫!$H$19*ISNUMBER($AK2182)+01_指標庫!$H$20*ISNUMBER($BB2182)+01_指標庫!$H$21*ISNUMBER($BC2182)</f>
        <v>51</v>
      </c>
      <c r="AX2182" s="59" t="n">
        <f aca="false">IF(AW2182=0,50,ROUND((01_指標庫!$H$4*IF(ISNUMBER($F2182),L2182,0)+01_指標庫!$H$5*IF(ISNUMBER($AA2182),AL2182,0)+01_指標庫!$H$6*IF(ISNUMBER($G2182),M2182,0)+01_指標庫!$H$7*IF(ISNUMBER($H2182),N2182,0)+01_指標庫!$H$8*IF(ISNUMBER($AF2182),AQ2182,0)+01_指標庫!$H$9*IF(ISNUMBER($AG2182),AR2182,0)+01_指標庫!$H$10*IF(ISNUMBER($AB2182),AM2182,0)+01_指標庫!$H$11*IF(ISNUMBER($AC2182),AN2182,0)+01_指標庫!$H$12*IF(ISNUMBER($AD2182),AO2182,0)+01_指標庫!$H$13*IF(ISNUMBER($AE2182),AP2182,0)+01_指標庫!$H$14*IF(ISNUMBER($I2182),O2182,0)+01_指標庫!$H$15*IF(ISNUMBER($AH2182),AS2182,0)+01_指標庫!$H$16*IF(ISNUMBER($K2182),P2182,0)+01_指標庫!$H$17*IF(ISNUMBER($AI2182),AT2182,0)+01_指標庫!$H$18*IF(ISNUMBER($AJ2182),AU2182,0)+01_指標庫!$H$19*IF(ISNUMBER($AK2182),AV2182,0)+01_指標庫!$H$20*IF(ISNUMBER($BB2182),BB2182,0)+01_指標庫!$H$21*IF(ISNUMBER($BC2182),BC2182,0))/AW2182,1))</f>
        <v>53.9</v>
      </c>
      <c r="AY2182" s="60"/>
      <c r="AZ2182" s="60"/>
      <c r="BA2182" s="58" t="n">
        <f aca="false">AVERAGE($E2178:$E2182)/AVERAGE($E2173:$E2182)-1</f>
        <v>-0.0163093785306281</v>
      </c>
      <c r="BB2182" s="59" t="n">
        <f aca="false">IF(ISNUMBER($BA2182),IF(OR($S2182&lt;=-0.03,$BA2182&lt;-0.003),0,IF(OR($S2182&lt;=-0.02,$BA2182&lt;0.01),50,100)),"")</f>
        <v>0</v>
      </c>
      <c r="BC2182" s="0" t="str">
        <f aca="false">IF(OR(COUNT($AZ2182)=0,COUNT($AZ2181)=0),"",IF(OR($AY2182/$AZ2181-1&lt;=-0.03,$AZ2182/$AZ2181-1&lt;=-0.045,IF(COUNT($AZ2173:$AZ2182)=10,AVERAGE($AZ2178:$AZ2182)/AVERAGE($AZ2173:$AZ2182)-1&lt;-0.01,FALSE())),0,IF(OR($AZ2182/$AZ2181-1&lt;=-0.02,IF(COUNT($AZ2173:$AZ2182)=10,AVERAGE($AZ2178:$AZ2182)/AVERAGE($AZ2173:$AZ2182)-1&lt;0.005,FALSE())),50,100)))</f>
        <v/>
      </c>
    </row>
    <row r="2183" customFormat="false" ht="15" hidden="false" customHeight="true" outlineLevel="0" collapsed="false">
      <c r="A2183" s="47" t="n">
        <v>2179</v>
      </c>
      <c r="B2183" s="48" t="n">
        <v>45723</v>
      </c>
      <c r="C2183" s="47" t="n">
        <v>2025</v>
      </c>
      <c r="D2183" s="49" t="s">
        <v>234</v>
      </c>
      <c r="E2183" s="50" t="n">
        <v>20201.37</v>
      </c>
      <c r="F2183" s="51" t="n">
        <v>-0.002283</v>
      </c>
      <c r="G2183" s="51" t="n">
        <v>-0.089027</v>
      </c>
      <c r="H2183" s="52" t="n">
        <v>0.4898</v>
      </c>
      <c r="I2183" s="53" t="n">
        <v>297</v>
      </c>
      <c r="J2183" s="47" t="s">
        <v>235</v>
      </c>
      <c r="K2183" s="54" t="n">
        <v>23.37</v>
      </c>
      <c r="L2183" s="55" t="n">
        <f aca="false">IF(COUNT(F2183)=0,50,IF(F2183&gt;=0,100,IF(F2183&gt;=-0.02,50,0)))</f>
        <v>50</v>
      </c>
      <c r="M2183" s="55" t="n">
        <f aca="false">IF(COUNT(G2183)=0,50,IF(G2183&gt;-0.06,100,IF(G2183&gt;-0.15,50,0)))</f>
        <v>50</v>
      </c>
      <c r="N2183" s="55" t="n">
        <f aca="false">IF(COUNT(H2183)=0,50,IF(H2183&gt;=0.6,100,IF(H2183&gt;=0.4,50,0)))</f>
        <v>50</v>
      </c>
      <c r="O2183" s="55" t="n">
        <f aca="false">IF(COUNT(I2183)=0,50,IF(J2183="proxy_vix",50,IF(I2183&lt;350,100,IF(I2183&lt;=450,50,0))))</f>
        <v>100</v>
      </c>
      <c r="P2183" s="55" t="n">
        <f aca="false">IF(COUNT(K2183)=0,50,IF(K2183&lt;20,100,IF(K2183&lt;=25,50,0)))</f>
        <v>50</v>
      </c>
      <c r="Q2183" s="54"/>
      <c r="R2183" s="47"/>
      <c r="S2183" s="51" t="n">
        <f aca="false">$E2183/$E2182-1</f>
        <v>0.00741748089901417</v>
      </c>
      <c r="T2183" s="56" t="n">
        <f aca="false">$K2183/$K2182-1</f>
        <v>-0.0603136308805791</v>
      </c>
      <c r="V2183" s="57"/>
      <c r="W2183" s="57"/>
      <c r="Y2183" s="1" t="str">
        <f aca="false">IF(AX2183&gt;=70,"EASY",IF(AX2183&gt;40,"UNCERTAIN","HARD"))</f>
        <v>UNCERTAIN</v>
      </c>
      <c r="AA2183" s="58" t="n">
        <f aca="false">IF($A2183&lt;200,"",AVERAGE($E2134:$E2183)/AVERAGE($E1984:$E2183)-1)</f>
        <v>0.0539551933652622</v>
      </c>
      <c r="AB2183" s="59" t="n">
        <f aca="false">LOOKUP($B2183,07_L1政策步階!$A$4:$A$14,07_L1政策步階!$C$4:$C$14)</f>
        <v>0</v>
      </c>
      <c r="AC2183" s="57"/>
      <c r="AD2183" s="57"/>
      <c r="AE2183" s="57"/>
      <c r="AF2183" s="57"/>
      <c r="AG2183" s="57"/>
      <c r="AH2183" s="57"/>
      <c r="AI2183" s="57"/>
      <c r="AJ2183" s="57"/>
      <c r="AK2183" s="57"/>
      <c r="AL2183" s="59" t="n">
        <f aca="false">IF(ISNUMBER($AA2183),IF($AA2183&gt;=0.005,100,IF($AA2183&gt;=-0.015,50,0)),"")</f>
        <v>100</v>
      </c>
      <c r="AM2183" s="59" t="n">
        <f aca="false">IF(ISNUMBER($AB2183),IF($AB2183=1,100,IF($AB2183=0,50,0)),"")</f>
        <v>50</v>
      </c>
      <c r="AN2183" s="0" t="str">
        <f aca="false">IF(ISNUMBER($AC2183),IF($AC2183&gt;=0.001,100,IF($AC2183&gt;=-0.003,50,0)),"")</f>
        <v/>
      </c>
      <c r="AO2183" s="0" t="str">
        <f aca="false">IF(ISNUMBER($AD2183),IF($AD2183&gt;=0.04,100,IF($AD2183&gt;=0,50,0)),"")</f>
        <v/>
      </c>
      <c r="AP2183" s="0" t="str">
        <f aca="false">IF(ISNUMBER($AE2183),IF($AE2183&gt;=25,100,IF($AE2183&gt;=-75,50,0)),"")</f>
        <v/>
      </c>
      <c r="AQ2183" s="0" t="str">
        <f aca="false">IF(ISNUMBER($AF2183),IF($AF2183&gt;0,100,IF($AF2183&gt;=-50,50,0)),"")</f>
        <v/>
      </c>
      <c r="AR2183" s="0" t="str">
        <f aca="false">IF(ISNUMBER($AG2183),IF($AG2183=1,100,IF($AG2183=0,50,0)),"")</f>
        <v/>
      </c>
      <c r="AS2183" s="0" t="str">
        <f aca="false">IF(ISNUMBER($AH2183),IF($AH2183&lt;0,100,IF($AH2183&lt;=20,50,0)),"")</f>
        <v/>
      </c>
      <c r="AT2183" s="0" t="str">
        <f aca="false">IF(ISNUMBER($AI2183),IF($AI2183&lt;0.95,100,IF($AI2183&lt;=1,50,0)),"")</f>
        <v/>
      </c>
      <c r="AU2183" s="0" t="str">
        <f aca="false">IF(ISNUMBER($AJ2183),IF($AJ2183&lt;30,0,IF($AJ2183&lt;40,50,IF($AJ2183&lt;=90,100,50))),"")</f>
        <v/>
      </c>
      <c r="AV2183" s="0" t="str">
        <f aca="false">IF(ISNUMBER($AK2183),IF($AK2183&gt;-0.2,100,IF($AK2183&gt;=-0.4,50,0)),"")</f>
        <v/>
      </c>
      <c r="AW2183" s="59" t="n">
        <f aca="false">01_指標庫!$H$4*ISNUMBER($F2183)+01_指標庫!$H$5*ISNUMBER($AA2183)+01_指標庫!$H$6*ISNUMBER($G2183)+01_指標庫!$H$7*ISNUMBER($H2183)+01_指標庫!$H$8*ISNUMBER($AF2183)+01_指標庫!$H$9*ISNUMBER($AG2183)+01_指標庫!$H$10*ISNUMBER($AB2183)+01_指標庫!$H$11*ISNUMBER($AC2183)+01_指標庫!$H$12*ISNUMBER($AD2183)+01_指標庫!$H$13*ISNUMBER($AE2183)+01_指標庫!$H$14*ISNUMBER($I2183)+01_指標庫!$H$15*ISNUMBER($AH2183)+01_指標庫!$H$16*ISNUMBER($K2183)+01_指標庫!$H$17*ISNUMBER($AI2183)+01_指標庫!$H$18*ISNUMBER($AJ2183)+01_指標庫!$H$19*ISNUMBER($AK2183)+01_指標庫!$H$20*ISNUMBER($BB2183)+01_指標庫!$H$21*ISNUMBER($BC2183)</f>
        <v>51</v>
      </c>
      <c r="AX2183" s="59" t="n">
        <f aca="false">IF(AW2183=0,50,ROUND((01_指標庫!$H$4*IF(ISNUMBER($F2183),L2183,0)+01_指標庫!$H$5*IF(ISNUMBER($AA2183),AL2183,0)+01_指標庫!$H$6*IF(ISNUMBER($G2183),M2183,0)+01_指標庫!$H$7*IF(ISNUMBER($H2183),N2183,0)+01_指標庫!$H$8*IF(ISNUMBER($AF2183),AQ2183,0)+01_指標庫!$H$9*IF(ISNUMBER($AG2183),AR2183,0)+01_指標庫!$H$10*IF(ISNUMBER($AB2183),AM2183,0)+01_指標庫!$H$11*IF(ISNUMBER($AC2183),AN2183,0)+01_指標庫!$H$12*IF(ISNUMBER($AD2183),AO2183,0)+01_指標庫!$H$13*IF(ISNUMBER($AE2183),AP2183,0)+01_指標庫!$H$14*IF(ISNUMBER($I2183),O2183,0)+01_指標庫!$H$15*IF(ISNUMBER($AH2183),AS2183,0)+01_指標庫!$H$16*IF(ISNUMBER($K2183),P2183,0)+01_指標庫!$H$17*IF(ISNUMBER($AI2183),AT2183,0)+01_指標庫!$H$18*IF(ISNUMBER($AJ2183),AU2183,0)+01_指標庫!$H$19*IF(ISNUMBER($AK2183),AV2183,0)+01_指標庫!$H$20*IF(ISNUMBER($BB2183),BB2183,0)+01_指標庫!$H$21*IF(ISNUMBER($BC2183),BC2183,0))/AW2183,1))</f>
        <v>53.9</v>
      </c>
      <c r="AY2183" s="60"/>
      <c r="AZ2183" s="60"/>
      <c r="BA2183" s="58" t="n">
        <f aca="false">AVERAGE($E2179:$E2183)/AVERAGE($E2174:$E2183)-1</f>
        <v>-0.0161952362477861</v>
      </c>
      <c r="BB2183" s="59" t="n">
        <f aca="false">IF(ISNUMBER($BA2183),IF(OR($S2183&lt;=-0.03,$BA2183&lt;-0.003),0,IF(OR($S2183&lt;=-0.02,$BA2183&lt;0.01),50,100)),"")</f>
        <v>0</v>
      </c>
      <c r="BC2183" s="0" t="str">
        <f aca="false">IF(OR(COUNT($AZ2183)=0,COUNT($AZ2182)=0),"",IF(OR($AY2183/$AZ2182-1&lt;=-0.03,$AZ2183/$AZ2182-1&lt;=-0.045,IF(COUNT($AZ2174:$AZ2183)=10,AVERAGE($AZ2179:$AZ2183)/AVERAGE($AZ2174:$AZ2183)-1&lt;-0.01,FALSE())),0,IF(OR($AZ2183/$AZ2182-1&lt;=-0.02,IF(COUNT($AZ2174:$AZ2183)=10,AVERAGE($AZ2179:$AZ2183)/AVERAGE($AZ2174:$AZ2183)-1&lt;0.005,FALSE())),50,100)))</f>
        <v/>
      </c>
    </row>
    <row r="2184" customFormat="false" ht="15" hidden="false" customHeight="true" outlineLevel="0" collapsed="false">
      <c r="A2184" s="47" t="n">
        <v>2180</v>
      </c>
      <c r="B2184" s="48" t="n">
        <v>45726</v>
      </c>
      <c r="C2184" s="47" t="n">
        <v>2025</v>
      </c>
      <c r="D2184" s="49" t="s">
        <v>236</v>
      </c>
      <c r="E2184" s="50" t="n">
        <v>19430.95</v>
      </c>
      <c r="F2184" s="51" t="n">
        <v>-0.040512</v>
      </c>
      <c r="G2184" s="51" t="n">
        <v>-0.123769</v>
      </c>
      <c r="H2184" s="52" t="n">
        <v>0.4082</v>
      </c>
      <c r="I2184" s="53" t="n">
        <v>316</v>
      </c>
      <c r="J2184" s="47" t="s">
        <v>235</v>
      </c>
      <c r="K2184" s="54" t="n">
        <v>27.86</v>
      </c>
      <c r="L2184" s="55" t="n">
        <f aca="false">IF(COUNT(F2184)=0,50,IF(F2184&gt;=0,100,IF(F2184&gt;=-0.02,50,0)))</f>
        <v>0</v>
      </c>
      <c r="M2184" s="55" t="n">
        <f aca="false">IF(COUNT(G2184)=0,50,IF(G2184&gt;-0.06,100,IF(G2184&gt;-0.15,50,0)))</f>
        <v>50</v>
      </c>
      <c r="N2184" s="55" t="n">
        <f aca="false">IF(COUNT(H2184)=0,50,IF(H2184&gt;=0.6,100,IF(H2184&gt;=0.4,50,0)))</f>
        <v>50</v>
      </c>
      <c r="O2184" s="55" t="n">
        <f aca="false">IF(COUNT(I2184)=0,50,IF(J2184="proxy_vix",50,IF(I2184&lt;350,100,IF(I2184&lt;=450,50,0))))</f>
        <v>100</v>
      </c>
      <c r="P2184" s="55" t="n">
        <f aca="false">IF(COUNT(K2184)=0,50,IF(K2184&lt;20,100,IF(K2184&lt;=25,50,0)))</f>
        <v>0</v>
      </c>
      <c r="Q2184" s="54"/>
      <c r="R2184" s="47"/>
      <c r="S2184" s="51" t="n">
        <f aca="false">$E2184/$E2183-1</f>
        <v>-0.0381370174399063</v>
      </c>
      <c r="T2184" s="56" t="n">
        <f aca="false">$K2184/$K2183-1</f>
        <v>0.192126658108686</v>
      </c>
      <c r="V2184" s="57"/>
      <c r="W2184" s="57"/>
      <c r="Y2184" s="1" t="str">
        <f aca="false">IF(AX2184&gt;=70,"EASY",IF(AX2184&gt;40,"UNCERTAIN","HARD"))</f>
        <v>UNCERTAIN</v>
      </c>
      <c r="AA2184" s="58" t="n">
        <f aca="false">IF($A2184&lt;200,"",AVERAGE($E2135:$E2184)/AVERAGE($E1985:$E2184)-1)</f>
        <v>0.0517117722726173</v>
      </c>
      <c r="AB2184" s="59" t="n">
        <f aca="false">LOOKUP($B2184,07_L1政策步階!$A$4:$A$14,07_L1政策步階!$C$4:$C$14)</f>
        <v>0</v>
      </c>
      <c r="AC2184" s="57"/>
      <c r="AD2184" s="57"/>
      <c r="AE2184" s="57"/>
      <c r="AF2184" s="57"/>
      <c r="AG2184" s="57"/>
      <c r="AH2184" s="57"/>
      <c r="AI2184" s="57"/>
      <c r="AJ2184" s="57"/>
      <c r="AK2184" s="57"/>
      <c r="AL2184" s="59" t="n">
        <f aca="false">IF(ISNUMBER($AA2184),IF($AA2184&gt;=0.005,100,IF($AA2184&gt;=-0.015,50,0)),"")</f>
        <v>100</v>
      </c>
      <c r="AM2184" s="59" t="n">
        <f aca="false">IF(ISNUMBER($AB2184),IF($AB2184=1,100,IF($AB2184=0,50,0)),"")</f>
        <v>50</v>
      </c>
      <c r="AN2184" s="0" t="str">
        <f aca="false">IF(ISNUMBER($AC2184),IF($AC2184&gt;=0.001,100,IF($AC2184&gt;=-0.003,50,0)),"")</f>
        <v/>
      </c>
      <c r="AO2184" s="0" t="str">
        <f aca="false">IF(ISNUMBER($AD2184),IF($AD2184&gt;=0.04,100,IF($AD2184&gt;=0,50,0)),"")</f>
        <v/>
      </c>
      <c r="AP2184" s="0" t="str">
        <f aca="false">IF(ISNUMBER($AE2184),IF($AE2184&gt;=25,100,IF($AE2184&gt;=-75,50,0)),"")</f>
        <v/>
      </c>
      <c r="AQ2184" s="0" t="str">
        <f aca="false">IF(ISNUMBER($AF2184),IF($AF2184&gt;0,100,IF($AF2184&gt;=-50,50,0)),"")</f>
        <v/>
      </c>
      <c r="AR2184" s="0" t="str">
        <f aca="false">IF(ISNUMBER($AG2184),IF($AG2184=1,100,IF($AG2184=0,50,0)),"")</f>
        <v/>
      </c>
      <c r="AS2184" s="0" t="str">
        <f aca="false">IF(ISNUMBER($AH2184),IF($AH2184&lt;0,100,IF($AH2184&lt;=20,50,0)),"")</f>
        <v/>
      </c>
      <c r="AT2184" s="0" t="str">
        <f aca="false">IF(ISNUMBER($AI2184),IF($AI2184&lt;0.95,100,IF($AI2184&lt;=1,50,0)),"")</f>
        <v/>
      </c>
      <c r="AU2184" s="0" t="str">
        <f aca="false">IF(ISNUMBER($AJ2184),IF($AJ2184&lt;30,0,IF($AJ2184&lt;40,50,IF($AJ2184&lt;=90,100,50))),"")</f>
        <v/>
      </c>
      <c r="AV2184" s="0" t="str">
        <f aca="false">IF(ISNUMBER($AK2184),IF($AK2184&gt;-0.2,100,IF($AK2184&gt;=-0.4,50,0)),"")</f>
        <v/>
      </c>
      <c r="AW2184" s="59" t="n">
        <f aca="false">01_指標庫!$H$4*ISNUMBER($F2184)+01_指標庫!$H$5*ISNUMBER($AA2184)+01_指標庫!$H$6*ISNUMBER($G2184)+01_指標庫!$H$7*ISNUMBER($H2184)+01_指標庫!$H$8*ISNUMBER($AF2184)+01_指標庫!$H$9*ISNUMBER($AG2184)+01_指標庫!$H$10*ISNUMBER($AB2184)+01_指標庫!$H$11*ISNUMBER($AC2184)+01_指標庫!$H$12*ISNUMBER($AD2184)+01_指標庫!$H$13*ISNUMBER($AE2184)+01_指標庫!$H$14*ISNUMBER($I2184)+01_指標庫!$H$15*ISNUMBER($AH2184)+01_指標庫!$H$16*ISNUMBER($K2184)+01_指標庫!$H$17*ISNUMBER($AI2184)+01_指標庫!$H$18*ISNUMBER($AJ2184)+01_指標庫!$H$19*ISNUMBER($AK2184)+01_指標庫!$H$20*ISNUMBER($BB2184)+01_指標庫!$H$21*ISNUMBER($BC2184)</f>
        <v>51</v>
      </c>
      <c r="AX2184" s="59" t="n">
        <f aca="false">IF(AW2184=0,50,ROUND((01_指標庫!$H$4*IF(ISNUMBER($F2184),L2184,0)+01_指標庫!$H$5*IF(ISNUMBER($AA2184),AL2184,0)+01_指標庫!$H$6*IF(ISNUMBER($G2184),M2184,0)+01_指標庫!$H$7*IF(ISNUMBER($H2184),N2184,0)+01_指標庫!$H$8*IF(ISNUMBER($AF2184),AQ2184,0)+01_指標庫!$H$9*IF(ISNUMBER($AG2184),AR2184,0)+01_指標庫!$H$10*IF(ISNUMBER($AB2184),AM2184,0)+01_指標庫!$H$11*IF(ISNUMBER($AC2184),AN2184,0)+01_指標庫!$H$12*IF(ISNUMBER($AD2184),AO2184,0)+01_指標庫!$H$13*IF(ISNUMBER($AE2184),AP2184,0)+01_指標庫!$H$14*IF(ISNUMBER($I2184),O2184,0)+01_指標庫!$H$15*IF(ISNUMBER($AH2184),AS2184,0)+01_指標庫!$H$16*IF(ISNUMBER($K2184),P2184,0)+01_指標庫!$H$17*IF(ISNUMBER($AI2184),AT2184,0)+01_指標庫!$H$18*IF(ISNUMBER($AJ2184),AU2184,0)+01_指標庫!$H$19*IF(ISNUMBER($AK2184),AV2184,0)+01_指標庫!$H$20*IF(ISNUMBER($BB2184),BB2184,0)+01_指標庫!$H$21*IF(ISNUMBER($BC2184),BC2184,0))/AW2184,1))</f>
        <v>40.2</v>
      </c>
      <c r="AY2184" s="60"/>
      <c r="AZ2184" s="60"/>
      <c r="BA2184" s="58" t="n">
        <f aca="false">AVERAGE($E2180:$E2184)/AVERAGE($E2175:$E2184)-1</f>
        <v>-0.0166799472812915</v>
      </c>
      <c r="BB2184" s="59" t="n">
        <f aca="false">IF(ISNUMBER($BA2184),IF(OR($S2184&lt;=-0.03,$BA2184&lt;-0.003),0,IF(OR($S2184&lt;=-0.02,$BA2184&lt;0.01),50,100)),"")</f>
        <v>0</v>
      </c>
      <c r="BC2184" s="0" t="str">
        <f aca="false">IF(OR(COUNT($AZ2184)=0,COUNT($AZ2183)=0),"",IF(OR($AY2184/$AZ2183-1&lt;=-0.03,$AZ2184/$AZ2183-1&lt;=-0.045,IF(COUNT($AZ2175:$AZ2184)=10,AVERAGE($AZ2180:$AZ2184)/AVERAGE($AZ2175:$AZ2184)-1&lt;-0.01,FALSE())),0,IF(OR($AZ2184/$AZ2183-1&lt;=-0.02,IF(COUNT($AZ2175:$AZ2184)=10,AVERAGE($AZ2180:$AZ2184)/AVERAGE($AZ2175:$AZ2184)-1&lt;0.005,FALSE())),50,100)))</f>
        <v/>
      </c>
    </row>
    <row r="2185" customFormat="false" ht="15" hidden="false" customHeight="true" outlineLevel="0" collapsed="false">
      <c r="A2185" s="47" t="n">
        <v>2181</v>
      </c>
      <c r="B2185" s="48" t="n">
        <v>45727</v>
      </c>
      <c r="C2185" s="47" t="n">
        <v>2025</v>
      </c>
      <c r="D2185" s="49" t="s">
        <v>237</v>
      </c>
      <c r="E2185" s="50" t="n">
        <v>19376.96</v>
      </c>
      <c r="F2185" s="51" t="n">
        <v>-0.043335</v>
      </c>
      <c r="G2185" s="51" t="n">
        <v>-0.126204</v>
      </c>
      <c r="H2185" s="52" t="n">
        <v>0.3265</v>
      </c>
      <c r="I2185" s="53" t="n">
        <v>322</v>
      </c>
      <c r="J2185" s="47" t="s">
        <v>235</v>
      </c>
      <c r="K2185" s="54" t="n">
        <v>26.92</v>
      </c>
      <c r="L2185" s="55" t="n">
        <f aca="false">IF(COUNT(F2185)=0,50,IF(F2185&gt;=0,100,IF(F2185&gt;=-0.02,50,0)))</f>
        <v>0</v>
      </c>
      <c r="M2185" s="55" t="n">
        <f aca="false">IF(COUNT(G2185)=0,50,IF(G2185&gt;-0.06,100,IF(G2185&gt;-0.15,50,0)))</f>
        <v>50</v>
      </c>
      <c r="N2185" s="55" t="n">
        <f aca="false">IF(COUNT(H2185)=0,50,IF(H2185&gt;=0.6,100,IF(H2185&gt;=0.4,50,0)))</f>
        <v>0</v>
      </c>
      <c r="O2185" s="55" t="n">
        <f aca="false">IF(COUNT(I2185)=0,50,IF(J2185="proxy_vix",50,IF(I2185&lt;350,100,IF(I2185&lt;=450,50,0))))</f>
        <v>100</v>
      </c>
      <c r="P2185" s="55" t="n">
        <f aca="false">IF(COUNT(K2185)=0,50,IF(K2185&lt;20,100,IF(K2185&lt;=25,50,0)))</f>
        <v>0</v>
      </c>
      <c r="Q2185" s="54"/>
      <c r="R2185" s="47"/>
      <c r="S2185" s="51" t="n">
        <f aca="false">$E2185/$E2184-1</f>
        <v>-0.00277855688991024</v>
      </c>
      <c r="T2185" s="56" t="n">
        <f aca="false">$K2185/$K2184-1</f>
        <v>-0.0337401292175161</v>
      </c>
      <c r="V2185" s="57"/>
      <c r="W2185" s="57"/>
      <c r="Y2185" s="1" t="str">
        <f aca="false">IF(AX2185&gt;=70,"EASY",IF(AX2185&gt;40,"UNCERTAIN","HARD"))</f>
        <v>HARD</v>
      </c>
      <c r="AA2185" s="58" t="n">
        <f aca="false">IF($A2185&lt;200,"",AVERAGE($E2136:$E2185)/AVERAGE($E1986:$E2185)-1)</f>
        <v>0.0491493498958131</v>
      </c>
      <c r="AB2185" s="59" t="n">
        <f aca="false">LOOKUP($B2185,07_L1政策步階!$A$4:$A$14,07_L1政策步階!$C$4:$C$14)</f>
        <v>0</v>
      </c>
      <c r="AC2185" s="57"/>
      <c r="AD2185" s="57"/>
      <c r="AE2185" s="57"/>
      <c r="AF2185" s="57"/>
      <c r="AG2185" s="57"/>
      <c r="AH2185" s="57"/>
      <c r="AI2185" s="57"/>
      <c r="AJ2185" s="57"/>
      <c r="AK2185" s="57"/>
      <c r="AL2185" s="59" t="n">
        <f aca="false">IF(ISNUMBER($AA2185),IF($AA2185&gt;=0.005,100,IF($AA2185&gt;=-0.015,50,0)),"")</f>
        <v>100</v>
      </c>
      <c r="AM2185" s="59" t="n">
        <f aca="false">IF(ISNUMBER($AB2185),IF($AB2185=1,100,IF($AB2185=0,50,0)),"")</f>
        <v>50</v>
      </c>
      <c r="AN2185" s="0" t="str">
        <f aca="false">IF(ISNUMBER($AC2185),IF($AC2185&gt;=0.001,100,IF($AC2185&gt;=-0.003,50,0)),"")</f>
        <v/>
      </c>
      <c r="AO2185" s="0" t="str">
        <f aca="false">IF(ISNUMBER($AD2185),IF($AD2185&gt;=0.04,100,IF($AD2185&gt;=0,50,0)),"")</f>
        <v/>
      </c>
      <c r="AP2185" s="0" t="str">
        <f aca="false">IF(ISNUMBER($AE2185),IF($AE2185&gt;=25,100,IF($AE2185&gt;=-75,50,0)),"")</f>
        <v/>
      </c>
      <c r="AQ2185" s="0" t="str">
        <f aca="false">IF(ISNUMBER($AF2185),IF($AF2185&gt;0,100,IF($AF2185&gt;=-50,50,0)),"")</f>
        <v/>
      </c>
      <c r="AR2185" s="0" t="str">
        <f aca="false">IF(ISNUMBER($AG2185),IF($AG2185=1,100,IF($AG2185=0,50,0)),"")</f>
        <v/>
      </c>
      <c r="AS2185" s="0" t="str">
        <f aca="false">IF(ISNUMBER($AH2185),IF($AH2185&lt;0,100,IF($AH2185&lt;=20,50,0)),"")</f>
        <v/>
      </c>
      <c r="AT2185" s="0" t="str">
        <f aca="false">IF(ISNUMBER($AI2185),IF($AI2185&lt;0.95,100,IF($AI2185&lt;=1,50,0)),"")</f>
        <v/>
      </c>
      <c r="AU2185" s="0" t="str">
        <f aca="false">IF(ISNUMBER($AJ2185),IF($AJ2185&lt;30,0,IF($AJ2185&lt;40,50,IF($AJ2185&lt;=90,100,50))),"")</f>
        <v/>
      </c>
      <c r="AV2185" s="0" t="str">
        <f aca="false">IF(ISNUMBER($AK2185),IF($AK2185&gt;-0.2,100,IF($AK2185&gt;=-0.4,50,0)),"")</f>
        <v/>
      </c>
      <c r="AW2185" s="59" t="n">
        <f aca="false">01_指標庫!$H$4*ISNUMBER($F2185)+01_指標庫!$H$5*ISNUMBER($AA2185)+01_指標庫!$H$6*ISNUMBER($G2185)+01_指標庫!$H$7*ISNUMBER($H2185)+01_指標庫!$H$8*ISNUMBER($AF2185)+01_指標庫!$H$9*ISNUMBER($AG2185)+01_指標庫!$H$10*ISNUMBER($AB2185)+01_指標庫!$H$11*ISNUMBER($AC2185)+01_指標庫!$H$12*ISNUMBER($AD2185)+01_指標庫!$H$13*ISNUMBER($AE2185)+01_指標庫!$H$14*ISNUMBER($I2185)+01_指標庫!$H$15*ISNUMBER($AH2185)+01_指標庫!$H$16*ISNUMBER($K2185)+01_指標庫!$H$17*ISNUMBER($AI2185)+01_指標庫!$H$18*ISNUMBER($AJ2185)+01_指標庫!$H$19*ISNUMBER($AK2185)+01_指標庫!$H$20*ISNUMBER($BB2185)+01_指標庫!$H$21*ISNUMBER($BC2185)</f>
        <v>51</v>
      </c>
      <c r="AX2185" s="59" t="n">
        <f aca="false">IF(AW2185=0,50,ROUND((01_指標庫!$H$4*IF(ISNUMBER($F2185),L2185,0)+01_指標庫!$H$5*IF(ISNUMBER($AA2185),AL2185,0)+01_指標庫!$H$6*IF(ISNUMBER($G2185),M2185,0)+01_指標庫!$H$7*IF(ISNUMBER($H2185),N2185,0)+01_指標庫!$H$8*IF(ISNUMBER($AF2185),AQ2185,0)+01_指標庫!$H$9*IF(ISNUMBER($AG2185),AR2185,0)+01_指標庫!$H$10*IF(ISNUMBER($AB2185),AM2185,0)+01_指標庫!$H$11*IF(ISNUMBER($AC2185),AN2185,0)+01_指標庫!$H$12*IF(ISNUMBER($AD2185),AO2185,0)+01_指標庫!$H$13*IF(ISNUMBER($AE2185),AP2185,0)+01_指標庫!$H$14*IF(ISNUMBER($I2185),O2185,0)+01_指標庫!$H$15*IF(ISNUMBER($AH2185),AS2185,0)+01_指標庫!$H$16*IF(ISNUMBER($K2185),P2185,0)+01_指標庫!$H$17*IF(ISNUMBER($AI2185),AT2185,0)+01_指標庫!$H$18*IF(ISNUMBER($AJ2185),AU2185,0)+01_指標庫!$H$19*IF(ISNUMBER($AK2185),AV2185,0)+01_指標庫!$H$20*IF(ISNUMBER($BB2185),BB2185,0)+01_指標庫!$H$21*IF(ISNUMBER($BC2185),BC2185,0))/AW2185,1))</f>
        <v>32.4</v>
      </c>
      <c r="AY2185" s="60"/>
      <c r="AZ2185" s="60"/>
      <c r="BA2185" s="58" t="n">
        <f aca="false">AVERAGE($E2181:$E2185)/AVERAGE($E2176:$E2185)-1</f>
        <v>-0.0180066900200732</v>
      </c>
      <c r="BB2185" s="59" t="n">
        <f aca="false">IF(ISNUMBER($BA2185),IF(OR($S2185&lt;=-0.03,$BA2185&lt;-0.003),0,IF(OR($S2185&lt;=-0.02,$BA2185&lt;0.01),50,100)),"")</f>
        <v>0</v>
      </c>
      <c r="BC2185" s="0" t="str">
        <f aca="false">IF(OR(COUNT($AZ2185)=0,COUNT($AZ2184)=0),"",IF(OR($AY2185/$AZ2184-1&lt;=-0.03,$AZ2185/$AZ2184-1&lt;=-0.045,IF(COUNT($AZ2176:$AZ2185)=10,AVERAGE($AZ2181:$AZ2185)/AVERAGE($AZ2176:$AZ2185)-1&lt;-0.01,FALSE())),0,IF(OR($AZ2185/$AZ2184-1&lt;=-0.02,IF(COUNT($AZ2176:$AZ2185)=10,AVERAGE($AZ2181:$AZ2185)/AVERAGE($AZ2176:$AZ2185)-1&lt;0.005,FALSE())),50,100)))</f>
        <v/>
      </c>
    </row>
    <row r="2186" customFormat="false" ht="15" hidden="false" customHeight="true" outlineLevel="0" collapsed="false">
      <c r="A2186" s="47" t="n">
        <v>2182</v>
      </c>
      <c r="B2186" s="48" t="n">
        <v>45728</v>
      </c>
      <c r="C2186" s="47" t="n">
        <v>2025</v>
      </c>
      <c r="D2186" s="49" t="s">
        <v>238</v>
      </c>
      <c r="E2186" s="50" t="n">
        <v>19596.02</v>
      </c>
      <c r="F2186" s="51" t="n">
        <v>-0.032732</v>
      </c>
      <c r="G2186" s="51" t="n">
        <v>-0.116325</v>
      </c>
      <c r="H2186" s="52" t="n">
        <v>0.3469</v>
      </c>
      <c r="I2186" s="53" t="n">
        <v>320</v>
      </c>
      <c r="J2186" s="47" t="s">
        <v>235</v>
      </c>
      <c r="K2186" s="54" t="n">
        <v>24.23</v>
      </c>
      <c r="L2186" s="55" t="n">
        <f aca="false">IF(COUNT(F2186)=0,50,IF(F2186&gt;=0,100,IF(F2186&gt;=-0.02,50,0)))</f>
        <v>0</v>
      </c>
      <c r="M2186" s="55" t="n">
        <f aca="false">IF(COUNT(G2186)=0,50,IF(G2186&gt;-0.06,100,IF(G2186&gt;-0.15,50,0)))</f>
        <v>50</v>
      </c>
      <c r="N2186" s="55" t="n">
        <f aca="false">IF(COUNT(H2186)=0,50,IF(H2186&gt;=0.6,100,IF(H2186&gt;=0.4,50,0)))</f>
        <v>0</v>
      </c>
      <c r="O2186" s="55" t="n">
        <f aca="false">IF(COUNT(I2186)=0,50,IF(J2186="proxy_vix",50,IF(I2186&lt;350,100,IF(I2186&lt;=450,50,0))))</f>
        <v>100</v>
      </c>
      <c r="P2186" s="55" t="n">
        <f aca="false">IF(COUNT(K2186)=0,50,IF(K2186&lt;20,100,IF(K2186&lt;=25,50,0)))</f>
        <v>50</v>
      </c>
      <c r="Q2186" s="54"/>
      <c r="R2186" s="47"/>
      <c r="S2186" s="51" t="n">
        <f aca="false">$E2186/$E2185-1</f>
        <v>0.0113051789341569</v>
      </c>
      <c r="T2186" s="56" t="n">
        <f aca="false">$K2186/$K2185-1</f>
        <v>-0.0999257057949481</v>
      </c>
      <c r="V2186" s="57"/>
      <c r="W2186" s="57"/>
      <c r="Y2186" s="1" t="str">
        <f aca="false">IF(AX2186&gt;=70,"EASY",IF(AX2186&gt;40,"UNCERTAIN","HARD"))</f>
        <v>HARD</v>
      </c>
      <c r="AA2186" s="58" t="n">
        <f aca="false">IF($A2186&lt;200,"",AVERAGE($E2137:$E2186)/AVERAGE($E1987:$E2186)-1)</f>
        <v>0.0467741843649585</v>
      </c>
      <c r="AB2186" s="59" t="n">
        <f aca="false">LOOKUP($B2186,07_L1政策步階!$A$4:$A$14,07_L1政策步階!$C$4:$C$14)</f>
        <v>0</v>
      </c>
      <c r="AC2186" s="57"/>
      <c r="AD2186" s="57"/>
      <c r="AE2186" s="57"/>
      <c r="AF2186" s="57"/>
      <c r="AG2186" s="57"/>
      <c r="AH2186" s="57"/>
      <c r="AI2186" s="57"/>
      <c r="AJ2186" s="57"/>
      <c r="AK2186" s="57"/>
      <c r="AL2186" s="59" t="n">
        <f aca="false">IF(ISNUMBER($AA2186),IF($AA2186&gt;=0.005,100,IF($AA2186&gt;=-0.015,50,0)),"")</f>
        <v>100</v>
      </c>
      <c r="AM2186" s="59" t="n">
        <f aca="false">IF(ISNUMBER($AB2186),IF($AB2186=1,100,IF($AB2186=0,50,0)),"")</f>
        <v>50</v>
      </c>
      <c r="AN2186" s="0" t="str">
        <f aca="false">IF(ISNUMBER($AC2186),IF($AC2186&gt;=0.001,100,IF($AC2186&gt;=-0.003,50,0)),"")</f>
        <v/>
      </c>
      <c r="AO2186" s="0" t="str">
        <f aca="false">IF(ISNUMBER($AD2186),IF($AD2186&gt;=0.04,100,IF($AD2186&gt;=0,50,0)),"")</f>
        <v/>
      </c>
      <c r="AP2186" s="0" t="str">
        <f aca="false">IF(ISNUMBER($AE2186),IF($AE2186&gt;=25,100,IF($AE2186&gt;=-75,50,0)),"")</f>
        <v/>
      </c>
      <c r="AQ2186" s="0" t="str">
        <f aca="false">IF(ISNUMBER($AF2186),IF($AF2186&gt;0,100,IF($AF2186&gt;=-50,50,0)),"")</f>
        <v/>
      </c>
      <c r="AR2186" s="0" t="str">
        <f aca="false">IF(ISNUMBER($AG2186),IF($AG2186=1,100,IF($AG2186=0,50,0)),"")</f>
        <v/>
      </c>
      <c r="AS2186" s="0" t="str">
        <f aca="false">IF(ISNUMBER($AH2186),IF($AH2186&lt;0,100,IF($AH2186&lt;=20,50,0)),"")</f>
        <v/>
      </c>
      <c r="AT2186" s="0" t="str">
        <f aca="false">IF(ISNUMBER($AI2186),IF($AI2186&lt;0.95,100,IF($AI2186&lt;=1,50,0)),"")</f>
        <v/>
      </c>
      <c r="AU2186" s="0" t="str">
        <f aca="false">IF(ISNUMBER($AJ2186),IF($AJ2186&lt;30,0,IF($AJ2186&lt;40,50,IF($AJ2186&lt;=90,100,50))),"")</f>
        <v/>
      </c>
      <c r="AV2186" s="0" t="str">
        <f aca="false">IF(ISNUMBER($AK2186),IF($AK2186&gt;-0.2,100,IF($AK2186&gt;=-0.4,50,0)),"")</f>
        <v/>
      </c>
      <c r="AW2186" s="59" t="n">
        <f aca="false">01_指標庫!$H$4*ISNUMBER($F2186)+01_指標庫!$H$5*ISNUMBER($AA2186)+01_指標庫!$H$6*ISNUMBER($G2186)+01_指標庫!$H$7*ISNUMBER($H2186)+01_指標庫!$H$8*ISNUMBER($AF2186)+01_指標庫!$H$9*ISNUMBER($AG2186)+01_指標庫!$H$10*ISNUMBER($AB2186)+01_指標庫!$H$11*ISNUMBER($AC2186)+01_指標庫!$H$12*ISNUMBER($AD2186)+01_指標庫!$H$13*ISNUMBER($AE2186)+01_指標庫!$H$14*ISNUMBER($I2186)+01_指標庫!$H$15*ISNUMBER($AH2186)+01_指標庫!$H$16*ISNUMBER($K2186)+01_指標庫!$H$17*ISNUMBER($AI2186)+01_指標庫!$H$18*ISNUMBER($AJ2186)+01_指標庫!$H$19*ISNUMBER($AK2186)+01_指標庫!$H$20*ISNUMBER($BB2186)+01_指標庫!$H$21*ISNUMBER($BC2186)</f>
        <v>51</v>
      </c>
      <c r="AX2186" s="59" t="n">
        <f aca="false">IF(AW2186=0,50,ROUND((01_指標庫!$H$4*IF(ISNUMBER($F2186),L2186,0)+01_指標庫!$H$5*IF(ISNUMBER($AA2186),AL2186,0)+01_指標庫!$H$6*IF(ISNUMBER($G2186),M2186,0)+01_指標庫!$H$7*IF(ISNUMBER($H2186),N2186,0)+01_指標庫!$H$8*IF(ISNUMBER($AF2186),AQ2186,0)+01_指標庫!$H$9*IF(ISNUMBER($AG2186),AR2186,0)+01_指標庫!$H$10*IF(ISNUMBER($AB2186),AM2186,0)+01_指標庫!$H$11*IF(ISNUMBER($AC2186),AN2186,0)+01_指標庫!$H$12*IF(ISNUMBER($AD2186),AO2186,0)+01_指標庫!$H$13*IF(ISNUMBER($AE2186),AP2186,0)+01_指標庫!$H$14*IF(ISNUMBER($I2186),O2186,0)+01_指標庫!$H$15*IF(ISNUMBER($AH2186),AS2186,0)+01_指標庫!$H$16*IF(ISNUMBER($K2186),P2186,0)+01_指標庫!$H$17*IF(ISNUMBER($AI2186),AT2186,0)+01_指標庫!$H$18*IF(ISNUMBER($AJ2186),AU2186,0)+01_指標庫!$H$19*IF(ISNUMBER($AK2186),AV2186,0)+01_指標庫!$H$20*IF(ISNUMBER($BB2186),BB2186,0)+01_指標庫!$H$21*IF(ISNUMBER($BC2186),BC2186,0))/AW2186,1))</f>
        <v>38.2</v>
      </c>
      <c r="AY2186" s="60"/>
      <c r="AZ2186" s="60"/>
      <c r="BA2186" s="58" t="n">
        <f aca="false">AVERAGE($E2182:$E2186)/AVERAGE($E2177:$E2186)-1</f>
        <v>-0.020764282416871</v>
      </c>
      <c r="BB2186" s="59" t="n">
        <f aca="false">IF(ISNUMBER($BA2186),IF(OR($S2186&lt;=-0.03,$BA2186&lt;-0.003),0,IF(OR($S2186&lt;=-0.02,$BA2186&lt;0.01),50,100)),"")</f>
        <v>0</v>
      </c>
      <c r="BC2186" s="0" t="str">
        <f aca="false">IF(OR(COUNT($AZ2186)=0,COUNT($AZ2185)=0),"",IF(OR($AY2186/$AZ2185-1&lt;=-0.03,$AZ2186/$AZ2185-1&lt;=-0.045,IF(COUNT($AZ2177:$AZ2186)=10,AVERAGE($AZ2182:$AZ2186)/AVERAGE($AZ2177:$AZ2186)-1&lt;-0.01,FALSE())),0,IF(OR($AZ2186/$AZ2185-1&lt;=-0.02,IF(COUNT($AZ2177:$AZ2186)=10,AVERAGE($AZ2182:$AZ2186)/AVERAGE($AZ2177:$AZ2186)-1&lt;0.005,FALSE())),50,100)))</f>
        <v/>
      </c>
    </row>
    <row r="2187" customFormat="false" ht="15" hidden="false" customHeight="true" outlineLevel="0" collapsed="false">
      <c r="A2187" s="47" t="n">
        <v>2183</v>
      </c>
      <c r="B2187" s="48" t="n">
        <v>45729</v>
      </c>
      <c r="C2187" s="47" t="n">
        <v>2025</v>
      </c>
      <c r="D2187" s="49" t="s">
        <v>239</v>
      </c>
      <c r="E2187" s="50" t="n">
        <v>19225.48</v>
      </c>
      <c r="F2187" s="51" t="n">
        <v>-0.051163</v>
      </c>
      <c r="G2187" s="51" t="n">
        <v>-0.133034</v>
      </c>
      <c r="H2187" s="52" t="n">
        <v>0.2653</v>
      </c>
      <c r="I2187" s="53" t="n">
        <v>340</v>
      </c>
      <c r="J2187" s="47" t="s">
        <v>235</v>
      </c>
      <c r="K2187" s="54" t="n">
        <v>24.66</v>
      </c>
      <c r="L2187" s="55" t="n">
        <f aca="false">IF(COUNT(F2187)=0,50,IF(F2187&gt;=0,100,IF(F2187&gt;=-0.02,50,0)))</f>
        <v>0</v>
      </c>
      <c r="M2187" s="55" t="n">
        <f aca="false">IF(COUNT(G2187)=0,50,IF(G2187&gt;-0.06,100,IF(G2187&gt;-0.15,50,0)))</f>
        <v>50</v>
      </c>
      <c r="N2187" s="55" t="n">
        <f aca="false">IF(COUNT(H2187)=0,50,IF(H2187&gt;=0.6,100,IF(H2187&gt;=0.4,50,0)))</f>
        <v>0</v>
      </c>
      <c r="O2187" s="55" t="n">
        <f aca="false">IF(COUNT(I2187)=0,50,IF(J2187="proxy_vix",50,IF(I2187&lt;350,100,IF(I2187&lt;=450,50,0))))</f>
        <v>100</v>
      </c>
      <c r="P2187" s="55" t="n">
        <f aca="false">IF(COUNT(K2187)=0,50,IF(K2187&lt;20,100,IF(K2187&lt;=25,50,0)))</f>
        <v>50</v>
      </c>
      <c r="Q2187" s="54"/>
      <c r="R2187" s="47"/>
      <c r="S2187" s="51" t="n">
        <f aca="false">$E2187/$E2186-1</f>
        <v>-0.0189089417136745</v>
      </c>
      <c r="T2187" s="56" t="n">
        <f aca="false">$K2187/$K2186-1</f>
        <v>0.0177465951300042</v>
      </c>
      <c r="V2187" s="57"/>
      <c r="W2187" s="57"/>
      <c r="Y2187" s="1" t="str">
        <f aca="false">IF(AX2187&gt;=70,"EASY",IF(AX2187&gt;40,"UNCERTAIN","HARD"))</f>
        <v>HARD</v>
      </c>
      <c r="AA2187" s="58" t="n">
        <f aca="false">IF($A2187&lt;200,"",AVERAGE($E2138:$E2187)/AVERAGE($E1988:$E2187)-1)</f>
        <v>0.0444001986245035</v>
      </c>
      <c r="AB2187" s="59" t="n">
        <f aca="false">LOOKUP($B2187,07_L1政策步階!$A$4:$A$14,07_L1政策步階!$C$4:$C$14)</f>
        <v>0</v>
      </c>
      <c r="AC2187" s="57"/>
      <c r="AD2187" s="57"/>
      <c r="AE2187" s="57"/>
      <c r="AF2187" s="57"/>
      <c r="AG2187" s="57"/>
      <c r="AH2187" s="57"/>
      <c r="AI2187" s="57"/>
      <c r="AJ2187" s="57"/>
      <c r="AK2187" s="57"/>
      <c r="AL2187" s="59" t="n">
        <f aca="false">IF(ISNUMBER($AA2187),IF($AA2187&gt;=0.005,100,IF($AA2187&gt;=-0.015,50,0)),"")</f>
        <v>100</v>
      </c>
      <c r="AM2187" s="59" t="n">
        <f aca="false">IF(ISNUMBER($AB2187),IF($AB2187=1,100,IF($AB2187=0,50,0)),"")</f>
        <v>50</v>
      </c>
      <c r="AN2187" s="0" t="str">
        <f aca="false">IF(ISNUMBER($AC2187),IF($AC2187&gt;=0.001,100,IF($AC2187&gt;=-0.003,50,0)),"")</f>
        <v/>
      </c>
      <c r="AO2187" s="0" t="str">
        <f aca="false">IF(ISNUMBER($AD2187),IF($AD2187&gt;=0.04,100,IF($AD2187&gt;=0,50,0)),"")</f>
        <v/>
      </c>
      <c r="AP2187" s="0" t="str">
        <f aca="false">IF(ISNUMBER($AE2187),IF($AE2187&gt;=25,100,IF($AE2187&gt;=-75,50,0)),"")</f>
        <v/>
      </c>
      <c r="AQ2187" s="0" t="str">
        <f aca="false">IF(ISNUMBER($AF2187),IF($AF2187&gt;0,100,IF($AF2187&gt;=-50,50,0)),"")</f>
        <v/>
      </c>
      <c r="AR2187" s="0" t="str">
        <f aca="false">IF(ISNUMBER($AG2187),IF($AG2187=1,100,IF($AG2187=0,50,0)),"")</f>
        <v/>
      </c>
      <c r="AS2187" s="0" t="str">
        <f aca="false">IF(ISNUMBER($AH2187),IF($AH2187&lt;0,100,IF($AH2187&lt;=20,50,0)),"")</f>
        <v/>
      </c>
      <c r="AT2187" s="0" t="str">
        <f aca="false">IF(ISNUMBER($AI2187),IF($AI2187&lt;0.95,100,IF($AI2187&lt;=1,50,0)),"")</f>
        <v/>
      </c>
      <c r="AU2187" s="0" t="str">
        <f aca="false">IF(ISNUMBER($AJ2187),IF($AJ2187&lt;30,0,IF($AJ2187&lt;40,50,IF($AJ2187&lt;=90,100,50))),"")</f>
        <v/>
      </c>
      <c r="AV2187" s="0" t="str">
        <f aca="false">IF(ISNUMBER($AK2187),IF($AK2187&gt;-0.2,100,IF($AK2187&gt;=-0.4,50,0)),"")</f>
        <v/>
      </c>
      <c r="AW2187" s="59" t="n">
        <f aca="false">01_指標庫!$H$4*ISNUMBER($F2187)+01_指標庫!$H$5*ISNUMBER($AA2187)+01_指標庫!$H$6*ISNUMBER($G2187)+01_指標庫!$H$7*ISNUMBER($H2187)+01_指標庫!$H$8*ISNUMBER($AF2187)+01_指標庫!$H$9*ISNUMBER($AG2187)+01_指標庫!$H$10*ISNUMBER($AB2187)+01_指標庫!$H$11*ISNUMBER($AC2187)+01_指標庫!$H$12*ISNUMBER($AD2187)+01_指標庫!$H$13*ISNUMBER($AE2187)+01_指標庫!$H$14*ISNUMBER($I2187)+01_指標庫!$H$15*ISNUMBER($AH2187)+01_指標庫!$H$16*ISNUMBER($K2187)+01_指標庫!$H$17*ISNUMBER($AI2187)+01_指標庫!$H$18*ISNUMBER($AJ2187)+01_指標庫!$H$19*ISNUMBER($AK2187)+01_指標庫!$H$20*ISNUMBER($BB2187)+01_指標庫!$H$21*ISNUMBER($BC2187)</f>
        <v>51</v>
      </c>
      <c r="AX2187" s="59" t="n">
        <f aca="false">IF(AW2187=0,50,ROUND((01_指標庫!$H$4*IF(ISNUMBER($F2187),L2187,0)+01_指標庫!$H$5*IF(ISNUMBER($AA2187),AL2187,0)+01_指標庫!$H$6*IF(ISNUMBER($G2187),M2187,0)+01_指標庫!$H$7*IF(ISNUMBER($H2187),N2187,0)+01_指標庫!$H$8*IF(ISNUMBER($AF2187),AQ2187,0)+01_指標庫!$H$9*IF(ISNUMBER($AG2187),AR2187,0)+01_指標庫!$H$10*IF(ISNUMBER($AB2187),AM2187,0)+01_指標庫!$H$11*IF(ISNUMBER($AC2187),AN2187,0)+01_指標庫!$H$12*IF(ISNUMBER($AD2187),AO2187,0)+01_指標庫!$H$13*IF(ISNUMBER($AE2187),AP2187,0)+01_指標庫!$H$14*IF(ISNUMBER($I2187),O2187,0)+01_指標庫!$H$15*IF(ISNUMBER($AH2187),AS2187,0)+01_指標庫!$H$16*IF(ISNUMBER($K2187),P2187,0)+01_指標庫!$H$17*IF(ISNUMBER($AI2187),AT2187,0)+01_指標庫!$H$18*IF(ISNUMBER($AJ2187),AU2187,0)+01_指標庫!$H$19*IF(ISNUMBER($AK2187),AV2187,0)+01_指標庫!$H$20*IF(ISNUMBER($BB2187),BB2187,0)+01_指標庫!$H$21*IF(ISNUMBER($BC2187),BC2187,0))/AW2187,1))</f>
        <v>38.2</v>
      </c>
      <c r="AY2187" s="60"/>
      <c r="AZ2187" s="60"/>
      <c r="BA2187" s="58" t="n">
        <f aca="false">AVERAGE($E2183:$E2187)/AVERAGE($E2178:$E2187)-1</f>
        <v>-0.0225444923299131</v>
      </c>
      <c r="BB2187" s="59" t="n">
        <f aca="false">IF(ISNUMBER($BA2187),IF(OR($S2187&lt;=-0.03,$BA2187&lt;-0.003),0,IF(OR($S2187&lt;=-0.02,$BA2187&lt;0.01),50,100)),"")</f>
        <v>0</v>
      </c>
      <c r="BC2187" s="0" t="str">
        <f aca="false">IF(OR(COUNT($AZ2187)=0,COUNT($AZ2186)=0),"",IF(OR($AY2187/$AZ2186-1&lt;=-0.03,$AZ2187/$AZ2186-1&lt;=-0.045,IF(COUNT($AZ2178:$AZ2187)=10,AVERAGE($AZ2183:$AZ2187)/AVERAGE($AZ2178:$AZ2187)-1&lt;-0.01,FALSE())),0,IF(OR($AZ2187/$AZ2186-1&lt;=-0.02,IF(COUNT($AZ2178:$AZ2187)=10,AVERAGE($AZ2183:$AZ2187)/AVERAGE($AZ2178:$AZ2187)-1&lt;0.005,FALSE())),50,100)))</f>
        <v/>
      </c>
    </row>
    <row r="2188" customFormat="false" ht="15" hidden="false" customHeight="true" outlineLevel="0" collapsed="false">
      <c r="A2188" s="47" t="n">
        <v>2184</v>
      </c>
      <c r="B2188" s="48" t="n">
        <v>45730</v>
      </c>
      <c r="C2188" s="47" t="n">
        <v>2025</v>
      </c>
      <c r="D2188" s="49" t="s">
        <v>234</v>
      </c>
      <c r="E2188" s="50" t="n">
        <v>19704.64</v>
      </c>
      <c r="F2188" s="51" t="n">
        <v>-0.02773</v>
      </c>
      <c r="G2188" s="51" t="n">
        <v>-0.111427</v>
      </c>
      <c r="H2188" s="52" t="n">
        <v>0.3265</v>
      </c>
      <c r="I2188" s="53" t="n">
        <v>325</v>
      </c>
      <c r="J2188" s="47" t="s">
        <v>235</v>
      </c>
      <c r="K2188" s="54" t="n">
        <v>21.77</v>
      </c>
      <c r="L2188" s="55" t="n">
        <f aca="false">IF(COUNT(F2188)=0,50,IF(F2188&gt;=0,100,IF(F2188&gt;=-0.02,50,0)))</f>
        <v>0</v>
      </c>
      <c r="M2188" s="55" t="n">
        <f aca="false">IF(COUNT(G2188)=0,50,IF(G2188&gt;-0.06,100,IF(G2188&gt;-0.15,50,0)))</f>
        <v>50</v>
      </c>
      <c r="N2188" s="55" t="n">
        <f aca="false">IF(COUNT(H2188)=0,50,IF(H2188&gt;=0.6,100,IF(H2188&gt;=0.4,50,0)))</f>
        <v>0</v>
      </c>
      <c r="O2188" s="55" t="n">
        <f aca="false">IF(COUNT(I2188)=0,50,IF(J2188="proxy_vix",50,IF(I2188&lt;350,100,IF(I2188&lt;=450,50,0))))</f>
        <v>100</v>
      </c>
      <c r="P2188" s="55" t="n">
        <f aca="false">IF(COUNT(K2188)=0,50,IF(K2188&lt;20,100,IF(K2188&lt;=25,50,0)))</f>
        <v>50</v>
      </c>
      <c r="Q2188" s="54"/>
      <c r="R2188" s="47"/>
      <c r="S2188" s="51" t="n">
        <f aca="false">$E2188/$E2187-1</f>
        <v>0.0249231748700163</v>
      </c>
      <c r="T2188" s="56" t="n">
        <f aca="false">$K2188/$K2187-1</f>
        <v>-0.117193836171938</v>
      </c>
      <c r="V2188" s="57"/>
      <c r="W2188" s="57"/>
      <c r="Y2188" s="1" t="str">
        <f aca="false">IF(AX2188&gt;=70,"EASY",IF(AX2188&gt;40,"UNCERTAIN","HARD"))</f>
        <v>HARD</v>
      </c>
      <c r="AA2188" s="58" t="n">
        <f aca="false">IF($A2188&lt;200,"",AVERAGE($E2139:$E2188)/AVERAGE($E1989:$E2188)-1)</f>
        <v>0.04269644124748</v>
      </c>
      <c r="AB2188" s="59" t="n">
        <f aca="false">LOOKUP($B2188,07_L1政策步階!$A$4:$A$14,07_L1政策步階!$C$4:$C$14)</f>
        <v>0</v>
      </c>
      <c r="AC2188" s="57"/>
      <c r="AD2188" s="57"/>
      <c r="AE2188" s="57"/>
      <c r="AF2188" s="57"/>
      <c r="AG2188" s="57"/>
      <c r="AH2188" s="57"/>
      <c r="AI2188" s="57"/>
      <c r="AJ2188" s="57"/>
      <c r="AK2188" s="57"/>
      <c r="AL2188" s="59" t="n">
        <f aca="false">IF(ISNUMBER($AA2188),IF($AA2188&gt;=0.005,100,IF($AA2188&gt;=-0.015,50,0)),"")</f>
        <v>100</v>
      </c>
      <c r="AM2188" s="59" t="n">
        <f aca="false">IF(ISNUMBER($AB2188),IF($AB2188=1,100,IF($AB2188=0,50,0)),"")</f>
        <v>50</v>
      </c>
      <c r="AN2188" s="0" t="str">
        <f aca="false">IF(ISNUMBER($AC2188),IF($AC2188&gt;=0.001,100,IF($AC2188&gt;=-0.003,50,0)),"")</f>
        <v/>
      </c>
      <c r="AO2188" s="0" t="str">
        <f aca="false">IF(ISNUMBER($AD2188),IF($AD2188&gt;=0.04,100,IF($AD2188&gt;=0,50,0)),"")</f>
        <v/>
      </c>
      <c r="AP2188" s="0" t="str">
        <f aca="false">IF(ISNUMBER($AE2188),IF($AE2188&gt;=25,100,IF($AE2188&gt;=-75,50,0)),"")</f>
        <v/>
      </c>
      <c r="AQ2188" s="0" t="str">
        <f aca="false">IF(ISNUMBER($AF2188),IF($AF2188&gt;0,100,IF($AF2188&gt;=-50,50,0)),"")</f>
        <v/>
      </c>
      <c r="AR2188" s="0" t="str">
        <f aca="false">IF(ISNUMBER($AG2188),IF($AG2188=1,100,IF($AG2188=0,50,0)),"")</f>
        <v/>
      </c>
      <c r="AS2188" s="0" t="str">
        <f aca="false">IF(ISNUMBER($AH2188),IF($AH2188&lt;0,100,IF($AH2188&lt;=20,50,0)),"")</f>
        <v/>
      </c>
      <c r="AT2188" s="0" t="str">
        <f aca="false">IF(ISNUMBER($AI2188),IF($AI2188&lt;0.95,100,IF($AI2188&lt;=1,50,0)),"")</f>
        <v/>
      </c>
      <c r="AU2188" s="0" t="str">
        <f aca="false">IF(ISNUMBER($AJ2188),IF($AJ2188&lt;30,0,IF($AJ2188&lt;40,50,IF($AJ2188&lt;=90,100,50))),"")</f>
        <v/>
      </c>
      <c r="AV2188" s="0" t="str">
        <f aca="false">IF(ISNUMBER($AK2188),IF($AK2188&gt;-0.2,100,IF($AK2188&gt;=-0.4,50,0)),"")</f>
        <v/>
      </c>
      <c r="AW2188" s="59" t="n">
        <f aca="false">01_指標庫!$H$4*ISNUMBER($F2188)+01_指標庫!$H$5*ISNUMBER($AA2188)+01_指標庫!$H$6*ISNUMBER($G2188)+01_指標庫!$H$7*ISNUMBER($H2188)+01_指標庫!$H$8*ISNUMBER($AF2188)+01_指標庫!$H$9*ISNUMBER($AG2188)+01_指標庫!$H$10*ISNUMBER($AB2188)+01_指標庫!$H$11*ISNUMBER($AC2188)+01_指標庫!$H$12*ISNUMBER($AD2188)+01_指標庫!$H$13*ISNUMBER($AE2188)+01_指標庫!$H$14*ISNUMBER($I2188)+01_指標庫!$H$15*ISNUMBER($AH2188)+01_指標庫!$H$16*ISNUMBER($K2188)+01_指標庫!$H$17*ISNUMBER($AI2188)+01_指標庫!$H$18*ISNUMBER($AJ2188)+01_指標庫!$H$19*ISNUMBER($AK2188)+01_指標庫!$H$20*ISNUMBER($BB2188)+01_指標庫!$H$21*ISNUMBER($BC2188)</f>
        <v>51</v>
      </c>
      <c r="AX2188" s="59" t="n">
        <f aca="false">IF(AW2188=0,50,ROUND((01_指標庫!$H$4*IF(ISNUMBER($F2188),L2188,0)+01_指標庫!$H$5*IF(ISNUMBER($AA2188),AL2188,0)+01_指標庫!$H$6*IF(ISNUMBER($G2188),M2188,0)+01_指標庫!$H$7*IF(ISNUMBER($H2188),N2188,0)+01_指標庫!$H$8*IF(ISNUMBER($AF2188),AQ2188,0)+01_指標庫!$H$9*IF(ISNUMBER($AG2188),AR2188,0)+01_指標庫!$H$10*IF(ISNUMBER($AB2188),AM2188,0)+01_指標庫!$H$11*IF(ISNUMBER($AC2188),AN2188,0)+01_指標庫!$H$12*IF(ISNUMBER($AD2188),AO2188,0)+01_指標庫!$H$13*IF(ISNUMBER($AE2188),AP2188,0)+01_指標庫!$H$14*IF(ISNUMBER($I2188),O2188,0)+01_指標庫!$H$15*IF(ISNUMBER($AH2188),AS2188,0)+01_指標庫!$H$16*IF(ISNUMBER($K2188),P2188,0)+01_指標庫!$H$17*IF(ISNUMBER($AI2188),AT2188,0)+01_指標庫!$H$18*IF(ISNUMBER($AJ2188),AU2188,0)+01_指標庫!$H$19*IF(ISNUMBER($AK2188),AV2188,0)+01_指標庫!$H$20*IF(ISNUMBER($BB2188),BB2188,0)+01_指標庫!$H$21*IF(ISNUMBER($BC2188),BC2188,0))/AW2188,1))</f>
        <v>38.2</v>
      </c>
      <c r="AY2188" s="60"/>
      <c r="AZ2188" s="60"/>
      <c r="BA2188" s="58" t="n">
        <f aca="false">AVERAGE($E2184:$E2188)/AVERAGE($E2179:$E2188)-1</f>
        <v>-0.0217418943286003</v>
      </c>
      <c r="BB2188" s="59" t="n">
        <f aca="false">IF(ISNUMBER($BA2188),IF(OR($S2188&lt;=-0.03,$BA2188&lt;-0.003),0,IF(OR($S2188&lt;=-0.02,$BA2188&lt;0.01),50,100)),"")</f>
        <v>0</v>
      </c>
      <c r="BC2188" s="0" t="str">
        <f aca="false">IF(OR(COUNT($AZ2188)=0,COUNT($AZ2187)=0),"",IF(OR($AY2188/$AZ2187-1&lt;=-0.03,$AZ2188/$AZ2187-1&lt;=-0.045,IF(COUNT($AZ2179:$AZ2188)=10,AVERAGE($AZ2184:$AZ2188)/AVERAGE($AZ2179:$AZ2188)-1&lt;-0.01,FALSE())),0,IF(OR($AZ2188/$AZ2187-1&lt;=-0.02,IF(COUNT($AZ2179:$AZ2188)=10,AVERAGE($AZ2184:$AZ2188)/AVERAGE($AZ2179:$AZ2188)-1&lt;0.005,FALSE())),50,100)))</f>
        <v/>
      </c>
    </row>
    <row r="2189" customFormat="false" ht="15" hidden="false" customHeight="true" outlineLevel="0" collapsed="false">
      <c r="A2189" s="47" t="n">
        <v>2185</v>
      </c>
      <c r="B2189" s="48" t="n">
        <v>45733</v>
      </c>
      <c r="C2189" s="47" t="n">
        <v>2025</v>
      </c>
      <c r="D2189" s="49" t="s">
        <v>236</v>
      </c>
      <c r="E2189" s="50" t="n">
        <v>19812.24</v>
      </c>
      <c r="F2189" s="51" t="n">
        <v>-0.022648</v>
      </c>
      <c r="G2189" s="51" t="n">
        <v>-0.106575</v>
      </c>
      <c r="H2189" s="52" t="n">
        <v>0.3469</v>
      </c>
      <c r="I2189" s="53" t="n">
        <v>318</v>
      </c>
      <c r="J2189" s="47" t="s">
        <v>235</v>
      </c>
      <c r="K2189" s="54" t="n">
        <v>20.51</v>
      </c>
      <c r="L2189" s="55" t="n">
        <f aca="false">IF(COUNT(F2189)=0,50,IF(F2189&gt;=0,100,IF(F2189&gt;=-0.02,50,0)))</f>
        <v>0</v>
      </c>
      <c r="M2189" s="55" t="n">
        <f aca="false">IF(COUNT(G2189)=0,50,IF(G2189&gt;-0.06,100,IF(G2189&gt;-0.15,50,0)))</f>
        <v>50</v>
      </c>
      <c r="N2189" s="55" t="n">
        <f aca="false">IF(COUNT(H2189)=0,50,IF(H2189&gt;=0.6,100,IF(H2189&gt;=0.4,50,0)))</f>
        <v>0</v>
      </c>
      <c r="O2189" s="55" t="n">
        <f aca="false">IF(COUNT(I2189)=0,50,IF(J2189="proxy_vix",50,IF(I2189&lt;350,100,IF(I2189&lt;=450,50,0))))</f>
        <v>100</v>
      </c>
      <c r="P2189" s="55" t="n">
        <f aca="false">IF(COUNT(K2189)=0,50,IF(K2189&lt;20,100,IF(K2189&lt;=25,50,0)))</f>
        <v>50</v>
      </c>
      <c r="Q2189" s="54"/>
      <c r="R2189" s="47"/>
      <c r="S2189" s="51" t="n">
        <f aca="false">$E2189/$E2188-1</f>
        <v>0.00546064277246394</v>
      </c>
      <c r="T2189" s="56" t="n">
        <f aca="false">$K2189/$K2188-1</f>
        <v>-0.057877813504823</v>
      </c>
      <c r="V2189" s="57"/>
      <c r="W2189" s="57"/>
      <c r="Y2189" s="1" t="str">
        <f aca="false">IF(AX2189&gt;=70,"EASY",IF(AX2189&gt;40,"UNCERTAIN","HARD"))</f>
        <v>HARD</v>
      </c>
      <c r="AA2189" s="58" t="n">
        <f aca="false">IF($A2189&lt;200,"",AVERAGE($E2140:$E2189)/AVERAGE($E1990:$E2189)-1)</f>
        <v>0.041270099449553</v>
      </c>
      <c r="AB2189" s="59" t="n">
        <f aca="false">LOOKUP($B2189,07_L1政策步階!$A$4:$A$14,07_L1政策步階!$C$4:$C$14)</f>
        <v>0</v>
      </c>
      <c r="AC2189" s="57"/>
      <c r="AD2189" s="57"/>
      <c r="AE2189" s="57"/>
      <c r="AF2189" s="57"/>
      <c r="AG2189" s="57"/>
      <c r="AH2189" s="57"/>
      <c r="AI2189" s="57"/>
      <c r="AJ2189" s="57"/>
      <c r="AK2189" s="57"/>
      <c r="AL2189" s="59" t="n">
        <f aca="false">IF(ISNUMBER($AA2189),IF($AA2189&gt;=0.005,100,IF($AA2189&gt;=-0.015,50,0)),"")</f>
        <v>100</v>
      </c>
      <c r="AM2189" s="59" t="n">
        <f aca="false">IF(ISNUMBER($AB2189),IF($AB2189=1,100,IF($AB2189=0,50,0)),"")</f>
        <v>50</v>
      </c>
      <c r="AN2189" s="0" t="str">
        <f aca="false">IF(ISNUMBER($AC2189),IF($AC2189&gt;=0.001,100,IF($AC2189&gt;=-0.003,50,0)),"")</f>
        <v/>
      </c>
      <c r="AO2189" s="0" t="str">
        <f aca="false">IF(ISNUMBER($AD2189),IF($AD2189&gt;=0.04,100,IF($AD2189&gt;=0,50,0)),"")</f>
        <v/>
      </c>
      <c r="AP2189" s="0" t="str">
        <f aca="false">IF(ISNUMBER($AE2189),IF($AE2189&gt;=25,100,IF($AE2189&gt;=-75,50,0)),"")</f>
        <v/>
      </c>
      <c r="AQ2189" s="0" t="str">
        <f aca="false">IF(ISNUMBER($AF2189),IF($AF2189&gt;0,100,IF($AF2189&gt;=-50,50,0)),"")</f>
        <v/>
      </c>
      <c r="AR2189" s="0" t="str">
        <f aca="false">IF(ISNUMBER($AG2189),IF($AG2189=1,100,IF($AG2189=0,50,0)),"")</f>
        <v/>
      </c>
      <c r="AS2189" s="0" t="str">
        <f aca="false">IF(ISNUMBER($AH2189),IF($AH2189&lt;0,100,IF($AH2189&lt;=20,50,0)),"")</f>
        <v/>
      </c>
      <c r="AT2189" s="0" t="str">
        <f aca="false">IF(ISNUMBER($AI2189),IF($AI2189&lt;0.95,100,IF($AI2189&lt;=1,50,0)),"")</f>
        <v/>
      </c>
      <c r="AU2189" s="0" t="str">
        <f aca="false">IF(ISNUMBER($AJ2189),IF($AJ2189&lt;30,0,IF($AJ2189&lt;40,50,IF($AJ2189&lt;=90,100,50))),"")</f>
        <v/>
      </c>
      <c r="AV2189" s="0" t="str">
        <f aca="false">IF(ISNUMBER($AK2189),IF($AK2189&gt;-0.2,100,IF($AK2189&gt;=-0.4,50,0)),"")</f>
        <v/>
      </c>
      <c r="AW2189" s="59" t="n">
        <f aca="false">01_指標庫!$H$4*ISNUMBER($F2189)+01_指標庫!$H$5*ISNUMBER($AA2189)+01_指標庫!$H$6*ISNUMBER($G2189)+01_指標庫!$H$7*ISNUMBER($H2189)+01_指標庫!$H$8*ISNUMBER($AF2189)+01_指標庫!$H$9*ISNUMBER($AG2189)+01_指標庫!$H$10*ISNUMBER($AB2189)+01_指標庫!$H$11*ISNUMBER($AC2189)+01_指標庫!$H$12*ISNUMBER($AD2189)+01_指標庫!$H$13*ISNUMBER($AE2189)+01_指標庫!$H$14*ISNUMBER($I2189)+01_指標庫!$H$15*ISNUMBER($AH2189)+01_指標庫!$H$16*ISNUMBER($K2189)+01_指標庫!$H$17*ISNUMBER($AI2189)+01_指標庫!$H$18*ISNUMBER($AJ2189)+01_指標庫!$H$19*ISNUMBER($AK2189)+01_指標庫!$H$20*ISNUMBER($BB2189)+01_指標庫!$H$21*ISNUMBER($BC2189)</f>
        <v>51</v>
      </c>
      <c r="AX2189" s="59" t="n">
        <f aca="false">IF(AW2189=0,50,ROUND((01_指標庫!$H$4*IF(ISNUMBER($F2189),L2189,0)+01_指標庫!$H$5*IF(ISNUMBER($AA2189),AL2189,0)+01_指標庫!$H$6*IF(ISNUMBER($G2189),M2189,0)+01_指標庫!$H$7*IF(ISNUMBER($H2189),N2189,0)+01_指標庫!$H$8*IF(ISNUMBER($AF2189),AQ2189,0)+01_指標庫!$H$9*IF(ISNUMBER($AG2189),AR2189,0)+01_指標庫!$H$10*IF(ISNUMBER($AB2189),AM2189,0)+01_指標庫!$H$11*IF(ISNUMBER($AC2189),AN2189,0)+01_指標庫!$H$12*IF(ISNUMBER($AD2189),AO2189,0)+01_指標庫!$H$13*IF(ISNUMBER($AE2189),AP2189,0)+01_指標庫!$H$14*IF(ISNUMBER($I2189),O2189,0)+01_指標庫!$H$15*IF(ISNUMBER($AH2189),AS2189,0)+01_指標庫!$H$16*IF(ISNUMBER($K2189),P2189,0)+01_指標庫!$H$17*IF(ISNUMBER($AI2189),AT2189,0)+01_指標庫!$H$18*IF(ISNUMBER($AJ2189),AU2189,0)+01_指標庫!$H$19*IF(ISNUMBER($AK2189),AV2189,0)+01_指標庫!$H$20*IF(ISNUMBER($BB2189),BB2189,0)+01_指標庫!$H$21*IF(ISNUMBER($BC2189),BC2189,0))/AW2189,1))</f>
        <v>38.2</v>
      </c>
      <c r="AY2189" s="60"/>
      <c r="AZ2189" s="60"/>
      <c r="BA2189" s="58" t="n">
        <f aca="false">AVERAGE($E2185:$E2189)/AVERAGE($E2180:$E2189)-1</f>
        <v>-0.0148733791817455</v>
      </c>
      <c r="BB2189" s="59" t="n">
        <f aca="false">IF(ISNUMBER($BA2189),IF(OR($S2189&lt;=-0.03,$BA2189&lt;-0.003),0,IF(OR($S2189&lt;=-0.02,$BA2189&lt;0.01),50,100)),"")</f>
        <v>0</v>
      </c>
      <c r="BC2189" s="0" t="str">
        <f aca="false">IF(OR(COUNT($AZ2189)=0,COUNT($AZ2188)=0),"",IF(OR($AY2189/$AZ2188-1&lt;=-0.03,$AZ2189/$AZ2188-1&lt;=-0.045,IF(COUNT($AZ2180:$AZ2189)=10,AVERAGE($AZ2185:$AZ2189)/AVERAGE($AZ2180:$AZ2189)-1&lt;-0.01,FALSE())),0,IF(OR($AZ2189/$AZ2188-1&lt;=-0.02,IF(COUNT($AZ2180:$AZ2189)=10,AVERAGE($AZ2185:$AZ2189)/AVERAGE($AZ2180:$AZ2189)-1&lt;0.005,FALSE())),50,100)))</f>
        <v/>
      </c>
    </row>
    <row r="2190" customFormat="false" ht="15" hidden="false" customHeight="true" outlineLevel="0" collapsed="false">
      <c r="A2190" s="47" t="n">
        <v>2186</v>
      </c>
      <c r="B2190" s="48" t="n">
        <v>45734</v>
      </c>
      <c r="C2190" s="47" t="n">
        <v>2025</v>
      </c>
      <c r="D2190" s="49" t="s">
        <v>237</v>
      </c>
      <c r="E2190" s="50" t="n">
        <v>19483.36</v>
      </c>
      <c r="F2190" s="51" t="n">
        <v>-0.039049</v>
      </c>
      <c r="G2190" s="51" t="n">
        <v>-0.121406</v>
      </c>
      <c r="H2190" s="52" t="n">
        <v>0.3265</v>
      </c>
      <c r="I2190" s="53" t="n">
        <v>323</v>
      </c>
      <c r="J2190" s="47" t="s">
        <v>235</v>
      </c>
      <c r="K2190" s="54" t="n">
        <v>21.7</v>
      </c>
      <c r="L2190" s="55" t="n">
        <f aca="false">IF(COUNT(F2190)=0,50,IF(F2190&gt;=0,100,IF(F2190&gt;=-0.02,50,0)))</f>
        <v>0</v>
      </c>
      <c r="M2190" s="55" t="n">
        <f aca="false">IF(COUNT(G2190)=0,50,IF(G2190&gt;-0.06,100,IF(G2190&gt;-0.15,50,0)))</f>
        <v>50</v>
      </c>
      <c r="N2190" s="55" t="n">
        <f aca="false">IF(COUNT(H2190)=0,50,IF(H2190&gt;=0.6,100,IF(H2190&gt;=0.4,50,0)))</f>
        <v>0</v>
      </c>
      <c r="O2190" s="55" t="n">
        <f aca="false">IF(COUNT(I2190)=0,50,IF(J2190="proxy_vix",50,IF(I2190&lt;350,100,IF(I2190&lt;=450,50,0))))</f>
        <v>100</v>
      </c>
      <c r="P2190" s="55" t="n">
        <f aca="false">IF(COUNT(K2190)=0,50,IF(K2190&lt;20,100,IF(K2190&lt;=25,50,0)))</f>
        <v>50</v>
      </c>
      <c r="Q2190" s="54"/>
      <c r="R2190" s="47"/>
      <c r="S2190" s="51" t="n">
        <f aca="false">$E2190/$E2189-1</f>
        <v>-0.0165998392912664</v>
      </c>
      <c r="T2190" s="56" t="n">
        <f aca="false">$K2190/$K2189-1</f>
        <v>0.0580204778156996</v>
      </c>
      <c r="V2190" s="57"/>
      <c r="W2190" s="57"/>
      <c r="Y2190" s="1" t="str">
        <f aca="false">IF(AX2190&gt;=70,"EASY",IF(AX2190&gt;40,"UNCERTAIN","HARD"))</f>
        <v>HARD</v>
      </c>
      <c r="AA2190" s="58" t="n">
        <f aca="false">IF($A2190&lt;200,"",AVERAGE($E2141:$E2190)/AVERAGE($E1991:$E2190)-1)</f>
        <v>0.0396063668519679</v>
      </c>
      <c r="AB2190" s="59" t="n">
        <f aca="false">LOOKUP($B2190,07_L1政策步階!$A$4:$A$14,07_L1政策步階!$C$4:$C$14)</f>
        <v>0</v>
      </c>
      <c r="AC2190" s="57"/>
      <c r="AD2190" s="57"/>
      <c r="AE2190" s="57"/>
      <c r="AF2190" s="57"/>
      <c r="AG2190" s="57"/>
      <c r="AH2190" s="57"/>
      <c r="AI2190" s="57"/>
      <c r="AJ2190" s="57"/>
      <c r="AK2190" s="57"/>
      <c r="AL2190" s="59" t="n">
        <f aca="false">IF(ISNUMBER($AA2190),IF($AA2190&gt;=0.005,100,IF($AA2190&gt;=-0.015,50,0)),"")</f>
        <v>100</v>
      </c>
      <c r="AM2190" s="59" t="n">
        <f aca="false">IF(ISNUMBER($AB2190),IF($AB2190=1,100,IF($AB2190=0,50,0)),"")</f>
        <v>50</v>
      </c>
      <c r="AN2190" s="0" t="str">
        <f aca="false">IF(ISNUMBER($AC2190),IF($AC2190&gt;=0.001,100,IF($AC2190&gt;=-0.003,50,0)),"")</f>
        <v/>
      </c>
      <c r="AO2190" s="0" t="str">
        <f aca="false">IF(ISNUMBER($AD2190),IF($AD2190&gt;=0.04,100,IF($AD2190&gt;=0,50,0)),"")</f>
        <v/>
      </c>
      <c r="AP2190" s="0" t="str">
        <f aca="false">IF(ISNUMBER($AE2190),IF($AE2190&gt;=25,100,IF($AE2190&gt;=-75,50,0)),"")</f>
        <v/>
      </c>
      <c r="AQ2190" s="0" t="str">
        <f aca="false">IF(ISNUMBER($AF2190),IF($AF2190&gt;0,100,IF($AF2190&gt;=-50,50,0)),"")</f>
        <v/>
      </c>
      <c r="AR2190" s="0" t="str">
        <f aca="false">IF(ISNUMBER($AG2190),IF($AG2190=1,100,IF($AG2190=0,50,0)),"")</f>
        <v/>
      </c>
      <c r="AS2190" s="0" t="str">
        <f aca="false">IF(ISNUMBER($AH2190),IF($AH2190&lt;0,100,IF($AH2190&lt;=20,50,0)),"")</f>
        <v/>
      </c>
      <c r="AT2190" s="0" t="str">
        <f aca="false">IF(ISNUMBER($AI2190),IF($AI2190&lt;0.95,100,IF($AI2190&lt;=1,50,0)),"")</f>
        <v/>
      </c>
      <c r="AU2190" s="0" t="str">
        <f aca="false">IF(ISNUMBER($AJ2190),IF($AJ2190&lt;30,0,IF($AJ2190&lt;40,50,IF($AJ2190&lt;=90,100,50))),"")</f>
        <v/>
      </c>
      <c r="AV2190" s="0" t="str">
        <f aca="false">IF(ISNUMBER($AK2190),IF($AK2190&gt;-0.2,100,IF($AK2190&gt;=-0.4,50,0)),"")</f>
        <v/>
      </c>
      <c r="AW2190" s="59" t="n">
        <f aca="false">01_指標庫!$H$4*ISNUMBER($F2190)+01_指標庫!$H$5*ISNUMBER($AA2190)+01_指標庫!$H$6*ISNUMBER($G2190)+01_指標庫!$H$7*ISNUMBER($H2190)+01_指標庫!$H$8*ISNUMBER($AF2190)+01_指標庫!$H$9*ISNUMBER($AG2190)+01_指標庫!$H$10*ISNUMBER($AB2190)+01_指標庫!$H$11*ISNUMBER($AC2190)+01_指標庫!$H$12*ISNUMBER($AD2190)+01_指標庫!$H$13*ISNUMBER($AE2190)+01_指標庫!$H$14*ISNUMBER($I2190)+01_指標庫!$H$15*ISNUMBER($AH2190)+01_指標庫!$H$16*ISNUMBER($K2190)+01_指標庫!$H$17*ISNUMBER($AI2190)+01_指標庫!$H$18*ISNUMBER($AJ2190)+01_指標庫!$H$19*ISNUMBER($AK2190)+01_指標庫!$H$20*ISNUMBER($BB2190)+01_指標庫!$H$21*ISNUMBER($BC2190)</f>
        <v>51</v>
      </c>
      <c r="AX2190" s="59" t="n">
        <f aca="false">IF(AW2190=0,50,ROUND((01_指標庫!$H$4*IF(ISNUMBER($F2190),L2190,0)+01_指標庫!$H$5*IF(ISNUMBER($AA2190),AL2190,0)+01_指標庫!$H$6*IF(ISNUMBER($G2190),M2190,0)+01_指標庫!$H$7*IF(ISNUMBER($H2190),N2190,0)+01_指標庫!$H$8*IF(ISNUMBER($AF2190),AQ2190,0)+01_指標庫!$H$9*IF(ISNUMBER($AG2190),AR2190,0)+01_指標庫!$H$10*IF(ISNUMBER($AB2190),AM2190,0)+01_指標庫!$H$11*IF(ISNUMBER($AC2190),AN2190,0)+01_指標庫!$H$12*IF(ISNUMBER($AD2190),AO2190,0)+01_指標庫!$H$13*IF(ISNUMBER($AE2190),AP2190,0)+01_指標庫!$H$14*IF(ISNUMBER($I2190),O2190,0)+01_指標庫!$H$15*IF(ISNUMBER($AH2190),AS2190,0)+01_指標庫!$H$16*IF(ISNUMBER($K2190),P2190,0)+01_指標庫!$H$17*IF(ISNUMBER($AI2190),AT2190,0)+01_指標庫!$H$18*IF(ISNUMBER($AJ2190),AU2190,0)+01_指標庫!$H$19*IF(ISNUMBER($AK2190),AV2190,0)+01_指標庫!$H$20*IF(ISNUMBER($BB2190),BB2190,0)+01_指標庫!$H$21*IF(ISNUMBER($BC2190),BC2190,0))/AW2190,1))</f>
        <v>38.2</v>
      </c>
      <c r="AY2190" s="60"/>
      <c r="AZ2190" s="60"/>
      <c r="BA2190" s="58" t="n">
        <f aca="false">AVERAGE($E2186:$E2190)/AVERAGE($E2181:$E2190)-1</f>
        <v>-0.00946083761648831</v>
      </c>
      <c r="BB2190" s="59" t="n">
        <f aca="false">IF(ISNUMBER($BA2190),IF(OR($S2190&lt;=-0.03,$BA2190&lt;-0.003),0,IF(OR($S2190&lt;=-0.02,$BA2190&lt;0.01),50,100)),"")</f>
        <v>0</v>
      </c>
      <c r="BC2190" s="0" t="str">
        <f aca="false">IF(OR(COUNT($AZ2190)=0,COUNT($AZ2189)=0),"",IF(OR($AY2190/$AZ2189-1&lt;=-0.03,$AZ2190/$AZ2189-1&lt;=-0.045,IF(COUNT($AZ2181:$AZ2190)=10,AVERAGE($AZ2186:$AZ2190)/AVERAGE($AZ2181:$AZ2190)-1&lt;-0.01,FALSE())),0,IF(OR($AZ2190/$AZ2189-1&lt;=-0.02,IF(COUNT($AZ2181:$AZ2190)=10,AVERAGE($AZ2186:$AZ2190)/AVERAGE($AZ2181:$AZ2190)-1&lt;0.005,FALSE())),50,100)))</f>
        <v/>
      </c>
    </row>
    <row r="2191" customFormat="false" ht="15" hidden="false" customHeight="true" outlineLevel="0" collapsed="false">
      <c r="A2191" s="47" t="n">
        <v>2187</v>
      </c>
      <c r="B2191" s="48" t="n">
        <v>45735</v>
      </c>
      <c r="C2191" s="47" t="n">
        <v>2025</v>
      </c>
      <c r="D2191" s="49" t="s">
        <v>238</v>
      </c>
      <c r="E2191" s="50" t="n">
        <v>19736.66</v>
      </c>
      <c r="F2191" s="51" t="n">
        <v>-0.026843</v>
      </c>
      <c r="G2191" s="51" t="n">
        <v>-0.109983</v>
      </c>
      <c r="H2191" s="52" t="n">
        <v>0.3265</v>
      </c>
      <c r="I2191" s="53" t="n">
        <v>319</v>
      </c>
      <c r="J2191" s="47" t="s">
        <v>235</v>
      </c>
      <c r="K2191" s="54" t="n">
        <v>19.9</v>
      </c>
      <c r="L2191" s="55" t="n">
        <f aca="false">IF(COUNT(F2191)=0,50,IF(F2191&gt;=0,100,IF(F2191&gt;=-0.02,50,0)))</f>
        <v>0</v>
      </c>
      <c r="M2191" s="55" t="n">
        <f aca="false">IF(COUNT(G2191)=0,50,IF(G2191&gt;-0.06,100,IF(G2191&gt;-0.15,50,0)))</f>
        <v>50</v>
      </c>
      <c r="N2191" s="55" t="n">
        <f aca="false">IF(COUNT(H2191)=0,50,IF(H2191&gt;=0.6,100,IF(H2191&gt;=0.4,50,0)))</f>
        <v>0</v>
      </c>
      <c r="O2191" s="55" t="n">
        <f aca="false">IF(COUNT(I2191)=0,50,IF(J2191="proxy_vix",50,IF(I2191&lt;350,100,IF(I2191&lt;=450,50,0))))</f>
        <v>100</v>
      </c>
      <c r="P2191" s="55" t="n">
        <f aca="false">IF(COUNT(K2191)=0,50,IF(K2191&lt;20,100,IF(K2191&lt;=25,50,0)))</f>
        <v>100</v>
      </c>
      <c r="Q2191" s="54"/>
      <c r="R2191" s="47"/>
      <c r="S2191" s="51" t="n">
        <f aca="false">$E2191/$E2190-1</f>
        <v>0.0130008376378612</v>
      </c>
      <c r="T2191" s="56" t="n">
        <f aca="false">$K2191/$K2190-1</f>
        <v>-0.0829493087557605</v>
      </c>
      <c r="V2191" s="57"/>
      <c r="W2191" s="57"/>
      <c r="Y2191" s="1" t="str">
        <f aca="false">IF(AX2191&gt;=70,"EASY",IF(AX2191&gt;40,"UNCERTAIN","HARD"))</f>
        <v>UNCERTAIN</v>
      </c>
      <c r="AA2191" s="58" t="n">
        <f aca="false">IF($A2191&lt;200,"",AVERAGE($E2142:$E2191)/AVERAGE($E1992:$E2191)-1)</f>
        <v>0.0377318483933522</v>
      </c>
      <c r="AB2191" s="59" t="n">
        <f aca="false">LOOKUP($B2191,07_L1政策步階!$A$4:$A$14,07_L1政策步階!$C$4:$C$14)</f>
        <v>0</v>
      </c>
      <c r="AC2191" s="57"/>
      <c r="AD2191" s="57"/>
      <c r="AE2191" s="57"/>
      <c r="AF2191" s="57"/>
      <c r="AG2191" s="57"/>
      <c r="AH2191" s="57"/>
      <c r="AI2191" s="57"/>
      <c r="AJ2191" s="57"/>
      <c r="AK2191" s="57"/>
      <c r="AL2191" s="59" t="n">
        <f aca="false">IF(ISNUMBER($AA2191),IF($AA2191&gt;=0.005,100,IF($AA2191&gt;=-0.015,50,0)),"")</f>
        <v>100</v>
      </c>
      <c r="AM2191" s="59" t="n">
        <f aca="false">IF(ISNUMBER($AB2191),IF($AB2191=1,100,IF($AB2191=0,50,0)),"")</f>
        <v>50</v>
      </c>
      <c r="AN2191" s="0" t="str">
        <f aca="false">IF(ISNUMBER($AC2191),IF($AC2191&gt;=0.001,100,IF($AC2191&gt;=-0.003,50,0)),"")</f>
        <v/>
      </c>
      <c r="AO2191" s="0" t="str">
        <f aca="false">IF(ISNUMBER($AD2191),IF($AD2191&gt;=0.04,100,IF($AD2191&gt;=0,50,0)),"")</f>
        <v/>
      </c>
      <c r="AP2191" s="0" t="str">
        <f aca="false">IF(ISNUMBER($AE2191),IF($AE2191&gt;=25,100,IF($AE2191&gt;=-75,50,0)),"")</f>
        <v/>
      </c>
      <c r="AQ2191" s="0" t="str">
        <f aca="false">IF(ISNUMBER($AF2191),IF($AF2191&gt;0,100,IF($AF2191&gt;=-50,50,0)),"")</f>
        <v/>
      </c>
      <c r="AR2191" s="0" t="str">
        <f aca="false">IF(ISNUMBER($AG2191),IF($AG2191=1,100,IF($AG2191=0,50,0)),"")</f>
        <v/>
      </c>
      <c r="AS2191" s="0" t="str">
        <f aca="false">IF(ISNUMBER($AH2191),IF($AH2191&lt;0,100,IF($AH2191&lt;=20,50,0)),"")</f>
        <v/>
      </c>
      <c r="AT2191" s="0" t="str">
        <f aca="false">IF(ISNUMBER($AI2191),IF($AI2191&lt;0.95,100,IF($AI2191&lt;=1,50,0)),"")</f>
        <v/>
      </c>
      <c r="AU2191" s="0" t="str">
        <f aca="false">IF(ISNUMBER($AJ2191),IF($AJ2191&lt;30,0,IF($AJ2191&lt;40,50,IF($AJ2191&lt;=90,100,50))),"")</f>
        <v/>
      </c>
      <c r="AV2191" s="0" t="str">
        <f aca="false">IF(ISNUMBER($AK2191),IF($AK2191&gt;-0.2,100,IF($AK2191&gt;=-0.4,50,0)),"")</f>
        <v/>
      </c>
      <c r="AW2191" s="59" t="n">
        <f aca="false">01_指標庫!$H$4*ISNUMBER($F2191)+01_指標庫!$H$5*ISNUMBER($AA2191)+01_指標庫!$H$6*ISNUMBER($G2191)+01_指標庫!$H$7*ISNUMBER($H2191)+01_指標庫!$H$8*ISNUMBER($AF2191)+01_指標庫!$H$9*ISNUMBER($AG2191)+01_指標庫!$H$10*ISNUMBER($AB2191)+01_指標庫!$H$11*ISNUMBER($AC2191)+01_指標庫!$H$12*ISNUMBER($AD2191)+01_指標庫!$H$13*ISNUMBER($AE2191)+01_指標庫!$H$14*ISNUMBER($I2191)+01_指標庫!$H$15*ISNUMBER($AH2191)+01_指標庫!$H$16*ISNUMBER($K2191)+01_指標庫!$H$17*ISNUMBER($AI2191)+01_指標庫!$H$18*ISNUMBER($AJ2191)+01_指標庫!$H$19*ISNUMBER($AK2191)+01_指標庫!$H$20*ISNUMBER($BB2191)+01_指標庫!$H$21*ISNUMBER($BC2191)</f>
        <v>51</v>
      </c>
      <c r="AX2191" s="59" t="n">
        <f aca="false">IF(AW2191=0,50,ROUND((01_指標庫!$H$4*IF(ISNUMBER($F2191),L2191,0)+01_指標庫!$H$5*IF(ISNUMBER($AA2191),AL2191,0)+01_指標庫!$H$6*IF(ISNUMBER($G2191),M2191,0)+01_指標庫!$H$7*IF(ISNUMBER($H2191),N2191,0)+01_指標庫!$H$8*IF(ISNUMBER($AF2191),AQ2191,0)+01_指標庫!$H$9*IF(ISNUMBER($AG2191),AR2191,0)+01_指標庫!$H$10*IF(ISNUMBER($AB2191),AM2191,0)+01_指標庫!$H$11*IF(ISNUMBER($AC2191),AN2191,0)+01_指標庫!$H$12*IF(ISNUMBER($AD2191),AO2191,0)+01_指標庫!$H$13*IF(ISNUMBER($AE2191),AP2191,0)+01_指標庫!$H$14*IF(ISNUMBER($I2191),O2191,0)+01_指標庫!$H$15*IF(ISNUMBER($AH2191),AS2191,0)+01_指標庫!$H$16*IF(ISNUMBER($K2191),P2191,0)+01_指標庫!$H$17*IF(ISNUMBER($AI2191),AT2191,0)+01_指標庫!$H$18*IF(ISNUMBER($AJ2191),AU2191,0)+01_指標庫!$H$19*IF(ISNUMBER($AK2191),AV2191,0)+01_指標庫!$H$20*IF(ISNUMBER($BB2191),BB2191,0)+01_指標庫!$H$21*IF(ISNUMBER($BC2191),BC2191,0))/AW2191,1))</f>
        <v>44.1</v>
      </c>
      <c r="AY2191" s="60"/>
      <c r="AZ2191" s="60"/>
      <c r="BA2191" s="58" t="n">
        <f aca="false">AVERAGE($E2187:$E2191)/AVERAGE($E2182:$E2191)-1</f>
        <v>-0.00353752875275182</v>
      </c>
      <c r="BB2191" s="59" t="n">
        <f aca="false">IF(ISNUMBER($BA2191),IF(OR($S2191&lt;=-0.03,$BA2191&lt;-0.003),0,IF(OR($S2191&lt;=-0.02,$BA2191&lt;0.01),50,100)),"")</f>
        <v>0</v>
      </c>
      <c r="BC2191" s="0" t="str">
        <f aca="false">IF(OR(COUNT($AZ2191)=0,COUNT($AZ2190)=0),"",IF(OR($AY2191/$AZ2190-1&lt;=-0.03,$AZ2191/$AZ2190-1&lt;=-0.045,IF(COUNT($AZ2182:$AZ2191)=10,AVERAGE($AZ2187:$AZ2191)/AVERAGE($AZ2182:$AZ2191)-1&lt;-0.01,FALSE())),0,IF(OR($AZ2191/$AZ2190-1&lt;=-0.02,IF(COUNT($AZ2182:$AZ2191)=10,AVERAGE($AZ2187:$AZ2191)/AVERAGE($AZ2182:$AZ2191)-1&lt;0.005,FALSE())),50,100)))</f>
        <v/>
      </c>
    </row>
    <row r="2192" customFormat="false" ht="15" hidden="false" customHeight="true" outlineLevel="0" collapsed="false">
      <c r="A2192" s="47" t="n">
        <v>2188</v>
      </c>
      <c r="B2192" s="48" t="n">
        <v>45736</v>
      </c>
      <c r="C2192" s="47" t="n">
        <v>2025</v>
      </c>
      <c r="D2192" s="49" t="s">
        <v>239</v>
      </c>
      <c r="E2192" s="50" t="n">
        <v>19677.61</v>
      </c>
      <c r="F2192" s="51" t="n">
        <v>-0.030028</v>
      </c>
      <c r="G2192" s="51" t="n">
        <v>-0.112646</v>
      </c>
      <c r="H2192" s="52" t="n">
        <v>0.3265</v>
      </c>
      <c r="I2192" s="53" t="n">
        <v>317</v>
      </c>
      <c r="J2192" s="47" t="s">
        <v>235</v>
      </c>
      <c r="K2192" s="54" t="n">
        <v>19.8</v>
      </c>
      <c r="L2192" s="55" t="n">
        <f aca="false">IF(COUNT(F2192)=0,50,IF(F2192&gt;=0,100,IF(F2192&gt;=-0.02,50,0)))</f>
        <v>0</v>
      </c>
      <c r="M2192" s="55" t="n">
        <f aca="false">IF(COUNT(G2192)=0,50,IF(G2192&gt;-0.06,100,IF(G2192&gt;-0.15,50,0)))</f>
        <v>50</v>
      </c>
      <c r="N2192" s="55" t="n">
        <f aca="false">IF(COUNT(H2192)=0,50,IF(H2192&gt;=0.6,100,IF(H2192&gt;=0.4,50,0)))</f>
        <v>0</v>
      </c>
      <c r="O2192" s="55" t="n">
        <f aca="false">IF(COUNT(I2192)=0,50,IF(J2192="proxy_vix",50,IF(I2192&lt;350,100,IF(I2192&lt;=450,50,0))))</f>
        <v>100</v>
      </c>
      <c r="P2192" s="55" t="n">
        <f aca="false">IF(COUNT(K2192)=0,50,IF(K2192&lt;20,100,IF(K2192&lt;=25,50,0)))</f>
        <v>100</v>
      </c>
      <c r="Q2192" s="54"/>
      <c r="R2192" s="47"/>
      <c r="S2192" s="51" t="n">
        <f aca="false">$E2192/$E2191-1</f>
        <v>-0.00299189427187774</v>
      </c>
      <c r="T2192" s="56" t="n">
        <f aca="false">$K2192/$K2191-1</f>
        <v>-0.00502512562814061</v>
      </c>
      <c r="V2192" s="57"/>
      <c r="W2192" s="57"/>
      <c r="Y2192" s="1" t="str">
        <f aca="false">IF(AX2192&gt;=70,"EASY",IF(AX2192&gt;40,"UNCERTAIN","HARD"))</f>
        <v>UNCERTAIN</v>
      </c>
      <c r="AA2192" s="58" t="n">
        <f aca="false">IF($A2192&lt;200,"",AVERAGE($E2143:$E2192)/AVERAGE($E1993:$E2192)-1)</f>
        <v>0.0355847426697311</v>
      </c>
      <c r="AB2192" s="59" t="n">
        <f aca="false">LOOKUP($B2192,07_L1政策步階!$A$4:$A$14,07_L1政策步階!$C$4:$C$14)</f>
        <v>0</v>
      </c>
      <c r="AC2192" s="57"/>
      <c r="AD2192" s="57"/>
      <c r="AE2192" s="57"/>
      <c r="AF2192" s="57"/>
      <c r="AG2192" s="57"/>
      <c r="AH2192" s="57"/>
      <c r="AI2192" s="57"/>
      <c r="AJ2192" s="57"/>
      <c r="AK2192" s="57"/>
      <c r="AL2192" s="59" t="n">
        <f aca="false">IF(ISNUMBER($AA2192),IF($AA2192&gt;=0.005,100,IF($AA2192&gt;=-0.015,50,0)),"")</f>
        <v>100</v>
      </c>
      <c r="AM2192" s="59" t="n">
        <f aca="false">IF(ISNUMBER($AB2192),IF($AB2192=1,100,IF($AB2192=0,50,0)),"")</f>
        <v>50</v>
      </c>
      <c r="AN2192" s="0" t="str">
        <f aca="false">IF(ISNUMBER($AC2192),IF($AC2192&gt;=0.001,100,IF($AC2192&gt;=-0.003,50,0)),"")</f>
        <v/>
      </c>
      <c r="AO2192" s="0" t="str">
        <f aca="false">IF(ISNUMBER($AD2192),IF($AD2192&gt;=0.04,100,IF($AD2192&gt;=0,50,0)),"")</f>
        <v/>
      </c>
      <c r="AP2192" s="0" t="str">
        <f aca="false">IF(ISNUMBER($AE2192),IF($AE2192&gt;=25,100,IF($AE2192&gt;=-75,50,0)),"")</f>
        <v/>
      </c>
      <c r="AQ2192" s="0" t="str">
        <f aca="false">IF(ISNUMBER($AF2192),IF($AF2192&gt;0,100,IF($AF2192&gt;=-50,50,0)),"")</f>
        <v/>
      </c>
      <c r="AR2192" s="0" t="str">
        <f aca="false">IF(ISNUMBER($AG2192),IF($AG2192=1,100,IF($AG2192=0,50,0)),"")</f>
        <v/>
      </c>
      <c r="AS2192" s="0" t="str">
        <f aca="false">IF(ISNUMBER($AH2192),IF($AH2192&lt;0,100,IF($AH2192&lt;=20,50,0)),"")</f>
        <v/>
      </c>
      <c r="AT2192" s="0" t="str">
        <f aca="false">IF(ISNUMBER($AI2192),IF($AI2192&lt;0.95,100,IF($AI2192&lt;=1,50,0)),"")</f>
        <v/>
      </c>
      <c r="AU2192" s="0" t="str">
        <f aca="false">IF(ISNUMBER($AJ2192),IF($AJ2192&lt;30,0,IF($AJ2192&lt;40,50,IF($AJ2192&lt;=90,100,50))),"")</f>
        <v/>
      </c>
      <c r="AV2192" s="0" t="str">
        <f aca="false">IF(ISNUMBER($AK2192),IF($AK2192&gt;-0.2,100,IF($AK2192&gt;=-0.4,50,0)),"")</f>
        <v/>
      </c>
      <c r="AW2192" s="59" t="n">
        <f aca="false">01_指標庫!$H$4*ISNUMBER($F2192)+01_指標庫!$H$5*ISNUMBER($AA2192)+01_指標庫!$H$6*ISNUMBER($G2192)+01_指標庫!$H$7*ISNUMBER($H2192)+01_指標庫!$H$8*ISNUMBER($AF2192)+01_指標庫!$H$9*ISNUMBER($AG2192)+01_指標庫!$H$10*ISNUMBER($AB2192)+01_指標庫!$H$11*ISNUMBER($AC2192)+01_指標庫!$H$12*ISNUMBER($AD2192)+01_指標庫!$H$13*ISNUMBER($AE2192)+01_指標庫!$H$14*ISNUMBER($I2192)+01_指標庫!$H$15*ISNUMBER($AH2192)+01_指標庫!$H$16*ISNUMBER($K2192)+01_指標庫!$H$17*ISNUMBER($AI2192)+01_指標庫!$H$18*ISNUMBER($AJ2192)+01_指標庫!$H$19*ISNUMBER($AK2192)+01_指標庫!$H$20*ISNUMBER($BB2192)+01_指標庫!$H$21*ISNUMBER($BC2192)</f>
        <v>51</v>
      </c>
      <c r="AX2192" s="59" t="n">
        <f aca="false">IF(AW2192=0,50,ROUND((01_指標庫!$H$4*IF(ISNUMBER($F2192),L2192,0)+01_指標庫!$H$5*IF(ISNUMBER($AA2192),AL2192,0)+01_指標庫!$H$6*IF(ISNUMBER($G2192),M2192,0)+01_指標庫!$H$7*IF(ISNUMBER($H2192),N2192,0)+01_指標庫!$H$8*IF(ISNUMBER($AF2192),AQ2192,0)+01_指標庫!$H$9*IF(ISNUMBER($AG2192),AR2192,0)+01_指標庫!$H$10*IF(ISNUMBER($AB2192),AM2192,0)+01_指標庫!$H$11*IF(ISNUMBER($AC2192),AN2192,0)+01_指標庫!$H$12*IF(ISNUMBER($AD2192),AO2192,0)+01_指標庫!$H$13*IF(ISNUMBER($AE2192),AP2192,0)+01_指標庫!$H$14*IF(ISNUMBER($I2192),O2192,0)+01_指標庫!$H$15*IF(ISNUMBER($AH2192),AS2192,0)+01_指標庫!$H$16*IF(ISNUMBER($K2192),P2192,0)+01_指標庫!$H$17*IF(ISNUMBER($AI2192),AT2192,0)+01_指標庫!$H$18*IF(ISNUMBER($AJ2192),AU2192,0)+01_指標庫!$H$19*IF(ISNUMBER($AK2192),AV2192,0)+01_指標庫!$H$20*IF(ISNUMBER($BB2192),BB2192,0)+01_指標庫!$H$21*IF(ISNUMBER($BC2192),BC2192,0))/AW2192,1))</f>
        <v>50</v>
      </c>
      <c r="AY2192" s="60"/>
      <c r="AZ2192" s="60"/>
      <c r="BA2192" s="58" t="n">
        <f aca="false">AVERAGE($E2188:$E2192)/AVERAGE($E2183:$E2192)-1</f>
        <v>0.00297449176996811</v>
      </c>
      <c r="BB2192" s="59" t="n">
        <f aca="false">IF(ISNUMBER($BA2192),IF(OR($S2192&lt;=-0.03,$BA2192&lt;-0.003),0,IF(OR($S2192&lt;=-0.02,$BA2192&lt;0.01),50,100)),"")</f>
        <v>50</v>
      </c>
      <c r="BC2192" s="0" t="str">
        <f aca="false">IF(OR(COUNT($AZ2192)=0,COUNT($AZ2191)=0),"",IF(OR($AY2192/$AZ2191-1&lt;=-0.03,$AZ2192/$AZ2191-1&lt;=-0.045,IF(COUNT($AZ2183:$AZ2192)=10,AVERAGE($AZ2188:$AZ2192)/AVERAGE($AZ2183:$AZ2192)-1&lt;-0.01,FALSE())),0,IF(OR($AZ2192/$AZ2191-1&lt;=-0.02,IF(COUNT($AZ2183:$AZ2192)=10,AVERAGE($AZ2188:$AZ2192)/AVERAGE($AZ2183:$AZ2192)-1&lt;0.005,FALSE())),50,100)))</f>
        <v/>
      </c>
    </row>
    <row r="2193" customFormat="false" ht="15" hidden="false" customHeight="true" outlineLevel="0" collapsed="false">
      <c r="A2193" s="47" t="n">
        <v>2189</v>
      </c>
      <c r="B2193" s="48" t="n">
        <v>45737</v>
      </c>
      <c r="C2193" s="47" t="n">
        <v>2025</v>
      </c>
      <c r="D2193" s="49" t="s">
        <v>234</v>
      </c>
      <c r="E2193" s="50" t="n">
        <v>19753.97</v>
      </c>
      <c r="F2193" s="51" t="n">
        <v>-0.02654</v>
      </c>
      <c r="G2193" s="51" t="n">
        <v>-0.109202</v>
      </c>
      <c r="H2193" s="52" t="n">
        <v>0.3265</v>
      </c>
      <c r="I2193" s="53" t="n">
        <v>321</v>
      </c>
      <c r="J2193" s="47" t="s">
        <v>235</v>
      </c>
      <c r="K2193" s="54" t="n">
        <v>19.28</v>
      </c>
      <c r="L2193" s="55" t="n">
        <f aca="false">IF(COUNT(F2193)=0,50,IF(F2193&gt;=0,100,IF(F2193&gt;=-0.02,50,0)))</f>
        <v>0</v>
      </c>
      <c r="M2193" s="55" t="n">
        <f aca="false">IF(COUNT(G2193)=0,50,IF(G2193&gt;-0.06,100,IF(G2193&gt;-0.15,50,0)))</f>
        <v>50</v>
      </c>
      <c r="N2193" s="55" t="n">
        <f aca="false">IF(COUNT(H2193)=0,50,IF(H2193&gt;=0.6,100,IF(H2193&gt;=0.4,50,0)))</f>
        <v>0</v>
      </c>
      <c r="O2193" s="55" t="n">
        <f aca="false">IF(COUNT(I2193)=0,50,IF(J2193="proxy_vix",50,IF(I2193&lt;350,100,IF(I2193&lt;=450,50,0))))</f>
        <v>100</v>
      </c>
      <c r="P2193" s="55" t="n">
        <f aca="false">IF(COUNT(K2193)=0,50,IF(K2193&lt;20,100,IF(K2193&lt;=25,50,0)))</f>
        <v>100</v>
      </c>
      <c r="Q2193" s="54"/>
      <c r="R2193" s="47"/>
      <c r="S2193" s="51" t="n">
        <f aca="false">$E2193/$E2192-1</f>
        <v>0.00388055256710551</v>
      </c>
      <c r="T2193" s="56" t="n">
        <f aca="false">$K2193/$K2192-1</f>
        <v>-0.0262626262626262</v>
      </c>
      <c r="V2193" s="57"/>
      <c r="W2193" s="57"/>
      <c r="Y2193" s="1" t="str">
        <f aca="false">IF(AX2193&gt;=70,"EASY",IF(AX2193&gt;40,"UNCERTAIN","HARD"))</f>
        <v>UNCERTAIN</v>
      </c>
      <c r="AA2193" s="58" t="n">
        <f aca="false">IF($A2193&lt;200,"",AVERAGE($E2144:$E2193)/AVERAGE($E1994:$E2193)-1)</f>
        <v>0.033891926269322</v>
      </c>
      <c r="AB2193" s="59" t="n">
        <f aca="false">LOOKUP($B2193,07_L1政策步階!$A$4:$A$14,07_L1政策步階!$C$4:$C$14)</f>
        <v>0</v>
      </c>
      <c r="AC2193" s="57"/>
      <c r="AD2193" s="57"/>
      <c r="AE2193" s="57"/>
      <c r="AF2193" s="57"/>
      <c r="AG2193" s="57"/>
      <c r="AH2193" s="57"/>
      <c r="AI2193" s="57"/>
      <c r="AJ2193" s="57"/>
      <c r="AK2193" s="57"/>
      <c r="AL2193" s="59" t="n">
        <f aca="false">IF(ISNUMBER($AA2193),IF($AA2193&gt;=0.005,100,IF($AA2193&gt;=-0.015,50,0)),"")</f>
        <v>100</v>
      </c>
      <c r="AM2193" s="59" t="n">
        <f aca="false">IF(ISNUMBER($AB2193),IF($AB2193=1,100,IF($AB2193=0,50,0)),"")</f>
        <v>50</v>
      </c>
      <c r="AN2193" s="0" t="str">
        <f aca="false">IF(ISNUMBER($AC2193),IF($AC2193&gt;=0.001,100,IF($AC2193&gt;=-0.003,50,0)),"")</f>
        <v/>
      </c>
      <c r="AO2193" s="0" t="str">
        <f aca="false">IF(ISNUMBER($AD2193),IF($AD2193&gt;=0.04,100,IF($AD2193&gt;=0,50,0)),"")</f>
        <v/>
      </c>
      <c r="AP2193" s="0" t="str">
        <f aca="false">IF(ISNUMBER($AE2193),IF($AE2193&gt;=25,100,IF($AE2193&gt;=-75,50,0)),"")</f>
        <v/>
      </c>
      <c r="AQ2193" s="0" t="str">
        <f aca="false">IF(ISNUMBER($AF2193),IF($AF2193&gt;0,100,IF($AF2193&gt;=-50,50,0)),"")</f>
        <v/>
      </c>
      <c r="AR2193" s="0" t="str">
        <f aca="false">IF(ISNUMBER($AG2193),IF($AG2193=1,100,IF($AG2193=0,50,0)),"")</f>
        <v/>
      </c>
      <c r="AS2193" s="0" t="str">
        <f aca="false">IF(ISNUMBER($AH2193),IF($AH2193&lt;0,100,IF($AH2193&lt;=20,50,0)),"")</f>
        <v/>
      </c>
      <c r="AT2193" s="0" t="str">
        <f aca="false">IF(ISNUMBER($AI2193),IF($AI2193&lt;0.95,100,IF($AI2193&lt;=1,50,0)),"")</f>
        <v/>
      </c>
      <c r="AU2193" s="0" t="str">
        <f aca="false">IF(ISNUMBER($AJ2193),IF($AJ2193&lt;30,0,IF($AJ2193&lt;40,50,IF($AJ2193&lt;=90,100,50))),"")</f>
        <v/>
      </c>
      <c r="AV2193" s="0" t="str">
        <f aca="false">IF(ISNUMBER($AK2193),IF($AK2193&gt;-0.2,100,IF($AK2193&gt;=-0.4,50,0)),"")</f>
        <v/>
      </c>
      <c r="AW2193" s="59" t="n">
        <f aca="false">01_指標庫!$H$4*ISNUMBER($F2193)+01_指標庫!$H$5*ISNUMBER($AA2193)+01_指標庫!$H$6*ISNUMBER($G2193)+01_指標庫!$H$7*ISNUMBER($H2193)+01_指標庫!$H$8*ISNUMBER($AF2193)+01_指標庫!$H$9*ISNUMBER($AG2193)+01_指標庫!$H$10*ISNUMBER($AB2193)+01_指標庫!$H$11*ISNUMBER($AC2193)+01_指標庫!$H$12*ISNUMBER($AD2193)+01_指標庫!$H$13*ISNUMBER($AE2193)+01_指標庫!$H$14*ISNUMBER($I2193)+01_指標庫!$H$15*ISNUMBER($AH2193)+01_指標庫!$H$16*ISNUMBER($K2193)+01_指標庫!$H$17*ISNUMBER($AI2193)+01_指標庫!$H$18*ISNUMBER($AJ2193)+01_指標庫!$H$19*ISNUMBER($AK2193)+01_指標庫!$H$20*ISNUMBER($BB2193)+01_指標庫!$H$21*ISNUMBER($BC2193)</f>
        <v>51</v>
      </c>
      <c r="AX2193" s="59" t="n">
        <f aca="false">IF(AW2193=0,50,ROUND((01_指標庫!$H$4*IF(ISNUMBER($F2193),L2193,0)+01_指標庫!$H$5*IF(ISNUMBER($AA2193),AL2193,0)+01_指標庫!$H$6*IF(ISNUMBER($G2193),M2193,0)+01_指標庫!$H$7*IF(ISNUMBER($H2193),N2193,0)+01_指標庫!$H$8*IF(ISNUMBER($AF2193),AQ2193,0)+01_指標庫!$H$9*IF(ISNUMBER($AG2193),AR2193,0)+01_指標庫!$H$10*IF(ISNUMBER($AB2193),AM2193,0)+01_指標庫!$H$11*IF(ISNUMBER($AC2193),AN2193,0)+01_指標庫!$H$12*IF(ISNUMBER($AD2193),AO2193,0)+01_指標庫!$H$13*IF(ISNUMBER($AE2193),AP2193,0)+01_指標庫!$H$14*IF(ISNUMBER($I2193),O2193,0)+01_指標庫!$H$15*IF(ISNUMBER($AH2193),AS2193,0)+01_指標庫!$H$16*IF(ISNUMBER($K2193),P2193,0)+01_指標庫!$H$17*IF(ISNUMBER($AI2193),AT2193,0)+01_指標庫!$H$18*IF(ISNUMBER($AJ2193),AU2193,0)+01_指標庫!$H$19*IF(ISNUMBER($AK2193),AV2193,0)+01_指標庫!$H$20*IF(ISNUMBER($BB2193),BB2193,0)+01_指標庫!$H$21*IF(ISNUMBER($BC2193),BC2193,0))/AW2193,1))</f>
        <v>50</v>
      </c>
      <c r="AY2193" s="60"/>
      <c r="AZ2193" s="60"/>
      <c r="BA2193" s="58" t="n">
        <f aca="false">AVERAGE($E2189:$E2193)/AVERAGE($E2184:$E2193)-1</f>
        <v>0.00577018475531066</v>
      </c>
      <c r="BB2193" s="59" t="n">
        <f aca="false">IF(ISNUMBER($BA2193),IF(OR($S2193&lt;=-0.03,$BA2193&lt;-0.003),0,IF(OR($S2193&lt;=-0.02,$BA2193&lt;0.01),50,100)),"")</f>
        <v>50</v>
      </c>
      <c r="BC2193" s="0" t="str">
        <f aca="false">IF(OR(COUNT($AZ2193)=0,COUNT($AZ2192)=0),"",IF(OR($AY2193/$AZ2192-1&lt;=-0.03,$AZ2193/$AZ2192-1&lt;=-0.045,IF(COUNT($AZ2184:$AZ2193)=10,AVERAGE($AZ2189:$AZ2193)/AVERAGE($AZ2184:$AZ2193)-1&lt;-0.01,FALSE())),0,IF(OR($AZ2193/$AZ2192-1&lt;=-0.02,IF(COUNT($AZ2184:$AZ2193)=10,AVERAGE($AZ2189:$AZ2193)/AVERAGE($AZ2184:$AZ2193)-1&lt;0.005,FALSE())),50,100)))</f>
        <v/>
      </c>
    </row>
    <row r="2194" customFormat="false" ht="15" hidden="false" customHeight="true" outlineLevel="0" collapsed="false">
      <c r="A2194" s="47" t="n">
        <v>2190</v>
      </c>
      <c r="B2194" s="48" t="n">
        <v>45740</v>
      </c>
      <c r="C2194" s="47" t="n">
        <v>2025</v>
      </c>
      <c r="D2194" s="49" t="s">
        <v>236</v>
      </c>
      <c r="E2194" s="50" t="n">
        <v>20180.45</v>
      </c>
      <c r="F2194" s="51" t="n">
        <v>-0.005897</v>
      </c>
      <c r="G2194" s="51" t="n">
        <v>-0.089971</v>
      </c>
      <c r="H2194" s="52" t="n">
        <v>0.4082</v>
      </c>
      <c r="I2194" s="53" t="n">
        <v>305</v>
      </c>
      <c r="J2194" s="47" t="s">
        <v>235</v>
      </c>
      <c r="K2194" s="54" t="n">
        <v>17.48</v>
      </c>
      <c r="L2194" s="55" t="n">
        <f aca="false">IF(COUNT(F2194)=0,50,IF(F2194&gt;=0,100,IF(F2194&gt;=-0.02,50,0)))</f>
        <v>50</v>
      </c>
      <c r="M2194" s="55" t="n">
        <f aca="false">IF(COUNT(G2194)=0,50,IF(G2194&gt;-0.06,100,IF(G2194&gt;-0.15,50,0)))</f>
        <v>50</v>
      </c>
      <c r="N2194" s="55" t="n">
        <f aca="false">IF(COUNT(H2194)=0,50,IF(H2194&gt;=0.6,100,IF(H2194&gt;=0.4,50,0)))</f>
        <v>50</v>
      </c>
      <c r="O2194" s="55" t="n">
        <f aca="false">IF(COUNT(I2194)=0,50,IF(J2194="proxy_vix",50,IF(I2194&lt;350,100,IF(I2194&lt;=450,50,0))))</f>
        <v>100</v>
      </c>
      <c r="P2194" s="55" t="n">
        <f aca="false">IF(COUNT(K2194)=0,50,IF(K2194&lt;20,100,IF(K2194&lt;=25,50,0)))</f>
        <v>100</v>
      </c>
      <c r="Q2194" s="54"/>
      <c r="R2194" s="47"/>
      <c r="S2194" s="51" t="n">
        <f aca="false">$E2194/$E2193-1</f>
        <v>0.0215895842709086</v>
      </c>
      <c r="T2194" s="56" t="n">
        <f aca="false">$K2194/$K2193-1</f>
        <v>-0.0933609958506224</v>
      </c>
      <c r="V2194" s="57"/>
      <c r="W2194" s="57"/>
      <c r="Y2194" s="1" t="str">
        <f aca="false">IF(AX2194&gt;=70,"EASY",IF(AX2194&gt;40,"UNCERTAIN","HARD"))</f>
        <v>UNCERTAIN</v>
      </c>
      <c r="AA2194" s="58" t="n">
        <f aca="false">IF($A2194&lt;200,"",AVERAGE($E2145:$E2194)/AVERAGE($E1995:$E2194)-1)</f>
        <v>0.0325177022726206</v>
      </c>
      <c r="AB2194" s="59" t="n">
        <f aca="false">LOOKUP($B2194,07_L1政策步階!$A$4:$A$14,07_L1政策步階!$C$4:$C$14)</f>
        <v>0</v>
      </c>
      <c r="AC2194" s="57"/>
      <c r="AD2194" s="57"/>
      <c r="AE2194" s="57"/>
      <c r="AF2194" s="57"/>
      <c r="AG2194" s="57"/>
      <c r="AH2194" s="57"/>
      <c r="AI2194" s="57"/>
      <c r="AJ2194" s="57"/>
      <c r="AK2194" s="57"/>
      <c r="AL2194" s="59" t="n">
        <f aca="false">IF(ISNUMBER($AA2194),IF($AA2194&gt;=0.005,100,IF($AA2194&gt;=-0.015,50,0)),"")</f>
        <v>100</v>
      </c>
      <c r="AM2194" s="59" t="n">
        <f aca="false">IF(ISNUMBER($AB2194),IF($AB2194=1,100,IF($AB2194=0,50,0)),"")</f>
        <v>50</v>
      </c>
      <c r="AN2194" s="0" t="str">
        <f aca="false">IF(ISNUMBER($AC2194),IF($AC2194&gt;=0.001,100,IF($AC2194&gt;=-0.003,50,0)),"")</f>
        <v/>
      </c>
      <c r="AO2194" s="0" t="str">
        <f aca="false">IF(ISNUMBER($AD2194),IF($AD2194&gt;=0.04,100,IF($AD2194&gt;=0,50,0)),"")</f>
        <v/>
      </c>
      <c r="AP2194" s="0" t="str">
        <f aca="false">IF(ISNUMBER($AE2194),IF($AE2194&gt;=25,100,IF($AE2194&gt;=-75,50,0)),"")</f>
        <v/>
      </c>
      <c r="AQ2194" s="0" t="str">
        <f aca="false">IF(ISNUMBER($AF2194),IF($AF2194&gt;0,100,IF($AF2194&gt;=-50,50,0)),"")</f>
        <v/>
      </c>
      <c r="AR2194" s="0" t="str">
        <f aca="false">IF(ISNUMBER($AG2194),IF($AG2194=1,100,IF($AG2194=0,50,0)),"")</f>
        <v/>
      </c>
      <c r="AS2194" s="0" t="str">
        <f aca="false">IF(ISNUMBER($AH2194),IF($AH2194&lt;0,100,IF($AH2194&lt;=20,50,0)),"")</f>
        <v/>
      </c>
      <c r="AT2194" s="0" t="str">
        <f aca="false">IF(ISNUMBER($AI2194),IF($AI2194&lt;0.95,100,IF($AI2194&lt;=1,50,0)),"")</f>
        <v/>
      </c>
      <c r="AU2194" s="0" t="str">
        <f aca="false">IF(ISNUMBER($AJ2194),IF($AJ2194&lt;30,0,IF($AJ2194&lt;40,50,IF($AJ2194&lt;=90,100,50))),"")</f>
        <v/>
      </c>
      <c r="AV2194" s="0" t="str">
        <f aca="false">IF(ISNUMBER($AK2194),IF($AK2194&gt;-0.2,100,IF($AK2194&gt;=-0.4,50,0)),"")</f>
        <v/>
      </c>
      <c r="AW2194" s="59" t="n">
        <f aca="false">01_指標庫!$H$4*ISNUMBER($F2194)+01_指標庫!$H$5*ISNUMBER($AA2194)+01_指標庫!$H$6*ISNUMBER($G2194)+01_指標庫!$H$7*ISNUMBER($H2194)+01_指標庫!$H$8*ISNUMBER($AF2194)+01_指標庫!$H$9*ISNUMBER($AG2194)+01_指標庫!$H$10*ISNUMBER($AB2194)+01_指標庫!$H$11*ISNUMBER($AC2194)+01_指標庫!$H$12*ISNUMBER($AD2194)+01_指標庫!$H$13*ISNUMBER($AE2194)+01_指標庫!$H$14*ISNUMBER($I2194)+01_指標庫!$H$15*ISNUMBER($AH2194)+01_指標庫!$H$16*ISNUMBER($K2194)+01_指標庫!$H$17*ISNUMBER($AI2194)+01_指標庫!$H$18*ISNUMBER($AJ2194)+01_指標庫!$H$19*ISNUMBER($AK2194)+01_指標庫!$H$20*ISNUMBER($BB2194)+01_指標庫!$H$21*ISNUMBER($BC2194)</f>
        <v>51</v>
      </c>
      <c r="AX2194" s="59" t="n">
        <f aca="false">IF(AW2194=0,50,ROUND((01_指標庫!$H$4*IF(ISNUMBER($F2194),L2194,0)+01_指標庫!$H$5*IF(ISNUMBER($AA2194),AL2194,0)+01_指標庫!$H$6*IF(ISNUMBER($G2194),M2194,0)+01_指標庫!$H$7*IF(ISNUMBER($H2194),N2194,0)+01_指標庫!$H$8*IF(ISNUMBER($AF2194),AQ2194,0)+01_指標庫!$H$9*IF(ISNUMBER($AG2194),AR2194,0)+01_指標庫!$H$10*IF(ISNUMBER($AB2194),AM2194,0)+01_指標庫!$H$11*IF(ISNUMBER($AC2194),AN2194,0)+01_指標庫!$H$12*IF(ISNUMBER($AD2194),AO2194,0)+01_指標庫!$H$13*IF(ISNUMBER($AE2194),AP2194,0)+01_指標庫!$H$14*IF(ISNUMBER($I2194),O2194,0)+01_指標庫!$H$15*IF(ISNUMBER($AH2194),AS2194,0)+01_指標庫!$H$16*IF(ISNUMBER($K2194),P2194,0)+01_指標庫!$H$17*IF(ISNUMBER($AI2194),AT2194,0)+01_指標庫!$H$18*IF(ISNUMBER($AJ2194),AU2194,0)+01_指標庫!$H$19*IF(ISNUMBER($AK2194),AV2194,0)+01_指標庫!$H$20*IF(ISNUMBER($BB2194),BB2194,0)+01_指標庫!$H$21*IF(ISNUMBER($BC2194),BC2194,0))/AW2194,1))</f>
        <v>65.7</v>
      </c>
      <c r="AY2194" s="60"/>
      <c r="AZ2194" s="60"/>
      <c r="BA2194" s="58" t="n">
        <f aca="false">AVERAGE($E2190:$E2194)/AVERAGE($E2185:$E2194)-1</f>
        <v>0.00568163230251995</v>
      </c>
      <c r="BB2194" s="59" t="n">
        <f aca="false">IF(ISNUMBER($BA2194),IF(OR($S2194&lt;=-0.03,$BA2194&lt;-0.003),0,IF(OR($S2194&lt;=-0.02,$BA2194&lt;0.01),50,100)),"")</f>
        <v>50</v>
      </c>
      <c r="BC2194" s="0" t="str">
        <f aca="false">IF(OR(COUNT($AZ2194)=0,COUNT($AZ2193)=0),"",IF(OR($AY2194/$AZ2193-1&lt;=-0.03,$AZ2194/$AZ2193-1&lt;=-0.045,IF(COUNT($AZ2185:$AZ2194)=10,AVERAGE($AZ2190:$AZ2194)/AVERAGE($AZ2185:$AZ2194)-1&lt;-0.01,FALSE())),0,IF(OR($AZ2194/$AZ2193-1&lt;=-0.02,IF(COUNT($AZ2185:$AZ2194)=10,AVERAGE($AZ2190:$AZ2194)/AVERAGE($AZ2185:$AZ2194)-1&lt;0.005,FALSE())),50,100)))</f>
        <v/>
      </c>
    </row>
    <row r="2195" customFormat="false" ht="15" hidden="false" customHeight="true" outlineLevel="0" collapsed="false">
      <c r="A2195" s="47" t="n">
        <v>2191</v>
      </c>
      <c r="B2195" s="48" t="n">
        <v>45741</v>
      </c>
      <c r="C2195" s="47" t="n">
        <v>2025</v>
      </c>
      <c r="D2195" s="49" t="s">
        <v>237</v>
      </c>
      <c r="E2195" s="50" t="n">
        <v>20287.83</v>
      </c>
      <c r="F2195" s="51" t="n">
        <v>-0.000916</v>
      </c>
      <c r="G2195" s="51" t="n">
        <v>-0.085128</v>
      </c>
      <c r="H2195" s="52" t="n">
        <v>0.4286</v>
      </c>
      <c r="I2195" s="53" t="n">
        <v>309</v>
      </c>
      <c r="J2195" s="47" t="s">
        <v>235</v>
      </c>
      <c r="K2195" s="54" t="n">
        <v>17.15</v>
      </c>
      <c r="L2195" s="55" t="n">
        <f aca="false">IF(COUNT(F2195)=0,50,IF(F2195&gt;=0,100,IF(F2195&gt;=-0.02,50,0)))</f>
        <v>50</v>
      </c>
      <c r="M2195" s="55" t="n">
        <f aca="false">IF(COUNT(G2195)=0,50,IF(G2195&gt;-0.06,100,IF(G2195&gt;-0.15,50,0)))</f>
        <v>50</v>
      </c>
      <c r="N2195" s="55" t="n">
        <f aca="false">IF(COUNT(H2195)=0,50,IF(H2195&gt;=0.6,100,IF(H2195&gt;=0.4,50,0)))</f>
        <v>50</v>
      </c>
      <c r="O2195" s="55" t="n">
        <f aca="false">IF(COUNT(I2195)=0,50,IF(J2195="proxy_vix",50,IF(I2195&lt;350,100,IF(I2195&lt;=450,50,0))))</f>
        <v>100</v>
      </c>
      <c r="P2195" s="55" t="n">
        <f aca="false">IF(COUNT(K2195)=0,50,IF(K2195&lt;20,100,IF(K2195&lt;=25,50,0)))</f>
        <v>100</v>
      </c>
      <c r="Q2195" s="54"/>
      <c r="R2195" s="47"/>
      <c r="S2195" s="51" t="n">
        <f aca="false">$E2195/$E2194-1</f>
        <v>0.00532099135549502</v>
      </c>
      <c r="T2195" s="56" t="n">
        <f aca="false">$K2195/$K2194-1</f>
        <v>-0.0188787185354692</v>
      </c>
      <c r="V2195" s="57"/>
      <c r="W2195" s="57"/>
      <c r="Y2195" s="1" t="str">
        <f aca="false">IF(AX2195&gt;=70,"EASY",IF(AX2195&gt;40,"UNCERTAIN","HARD"))</f>
        <v>UNCERTAIN</v>
      </c>
      <c r="AA2195" s="58" t="n">
        <f aca="false">IF($A2195&lt;200,"",AVERAGE($E2146:$E2195)/AVERAGE($E1996:$E2195)-1)</f>
        <v>0.0316478996949974</v>
      </c>
      <c r="AB2195" s="59" t="n">
        <f aca="false">LOOKUP($B2195,07_L1政策步階!$A$4:$A$14,07_L1政策步階!$C$4:$C$14)</f>
        <v>0</v>
      </c>
      <c r="AC2195" s="57"/>
      <c r="AD2195" s="57"/>
      <c r="AE2195" s="57"/>
      <c r="AF2195" s="57"/>
      <c r="AG2195" s="57"/>
      <c r="AH2195" s="57"/>
      <c r="AI2195" s="57"/>
      <c r="AJ2195" s="57"/>
      <c r="AK2195" s="57"/>
      <c r="AL2195" s="59" t="n">
        <f aca="false">IF(ISNUMBER($AA2195),IF($AA2195&gt;=0.005,100,IF($AA2195&gt;=-0.015,50,0)),"")</f>
        <v>100</v>
      </c>
      <c r="AM2195" s="59" t="n">
        <f aca="false">IF(ISNUMBER($AB2195),IF($AB2195=1,100,IF($AB2195=0,50,0)),"")</f>
        <v>50</v>
      </c>
      <c r="AN2195" s="0" t="str">
        <f aca="false">IF(ISNUMBER($AC2195),IF($AC2195&gt;=0.001,100,IF($AC2195&gt;=-0.003,50,0)),"")</f>
        <v/>
      </c>
      <c r="AO2195" s="0" t="str">
        <f aca="false">IF(ISNUMBER($AD2195),IF($AD2195&gt;=0.04,100,IF($AD2195&gt;=0,50,0)),"")</f>
        <v/>
      </c>
      <c r="AP2195" s="0" t="str">
        <f aca="false">IF(ISNUMBER($AE2195),IF($AE2195&gt;=25,100,IF($AE2195&gt;=-75,50,0)),"")</f>
        <v/>
      </c>
      <c r="AQ2195" s="0" t="str">
        <f aca="false">IF(ISNUMBER($AF2195),IF($AF2195&gt;0,100,IF($AF2195&gt;=-50,50,0)),"")</f>
        <v/>
      </c>
      <c r="AR2195" s="0" t="str">
        <f aca="false">IF(ISNUMBER($AG2195),IF($AG2195=1,100,IF($AG2195=0,50,0)),"")</f>
        <v/>
      </c>
      <c r="AS2195" s="0" t="str">
        <f aca="false">IF(ISNUMBER($AH2195),IF($AH2195&lt;0,100,IF($AH2195&lt;=20,50,0)),"")</f>
        <v/>
      </c>
      <c r="AT2195" s="0" t="str">
        <f aca="false">IF(ISNUMBER($AI2195),IF($AI2195&lt;0.95,100,IF($AI2195&lt;=1,50,0)),"")</f>
        <v/>
      </c>
      <c r="AU2195" s="0" t="str">
        <f aca="false">IF(ISNUMBER($AJ2195),IF($AJ2195&lt;30,0,IF($AJ2195&lt;40,50,IF($AJ2195&lt;=90,100,50))),"")</f>
        <v/>
      </c>
      <c r="AV2195" s="0" t="str">
        <f aca="false">IF(ISNUMBER($AK2195),IF($AK2195&gt;-0.2,100,IF($AK2195&gt;=-0.4,50,0)),"")</f>
        <v/>
      </c>
      <c r="AW2195" s="59" t="n">
        <f aca="false">01_指標庫!$H$4*ISNUMBER($F2195)+01_指標庫!$H$5*ISNUMBER($AA2195)+01_指標庫!$H$6*ISNUMBER($G2195)+01_指標庫!$H$7*ISNUMBER($H2195)+01_指標庫!$H$8*ISNUMBER($AF2195)+01_指標庫!$H$9*ISNUMBER($AG2195)+01_指標庫!$H$10*ISNUMBER($AB2195)+01_指標庫!$H$11*ISNUMBER($AC2195)+01_指標庫!$H$12*ISNUMBER($AD2195)+01_指標庫!$H$13*ISNUMBER($AE2195)+01_指標庫!$H$14*ISNUMBER($I2195)+01_指標庫!$H$15*ISNUMBER($AH2195)+01_指標庫!$H$16*ISNUMBER($K2195)+01_指標庫!$H$17*ISNUMBER($AI2195)+01_指標庫!$H$18*ISNUMBER($AJ2195)+01_指標庫!$H$19*ISNUMBER($AK2195)+01_指標庫!$H$20*ISNUMBER($BB2195)+01_指標庫!$H$21*ISNUMBER($BC2195)</f>
        <v>51</v>
      </c>
      <c r="AX2195" s="59" t="n">
        <f aca="false">IF(AW2195=0,50,ROUND((01_指標庫!$H$4*IF(ISNUMBER($F2195),L2195,0)+01_指標庫!$H$5*IF(ISNUMBER($AA2195),AL2195,0)+01_指標庫!$H$6*IF(ISNUMBER($G2195),M2195,0)+01_指標庫!$H$7*IF(ISNUMBER($H2195),N2195,0)+01_指標庫!$H$8*IF(ISNUMBER($AF2195),AQ2195,0)+01_指標庫!$H$9*IF(ISNUMBER($AG2195),AR2195,0)+01_指標庫!$H$10*IF(ISNUMBER($AB2195),AM2195,0)+01_指標庫!$H$11*IF(ISNUMBER($AC2195),AN2195,0)+01_指標庫!$H$12*IF(ISNUMBER($AD2195),AO2195,0)+01_指標庫!$H$13*IF(ISNUMBER($AE2195),AP2195,0)+01_指標庫!$H$14*IF(ISNUMBER($I2195),O2195,0)+01_指標庫!$H$15*IF(ISNUMBER($AH2195),AS2195,0)+01_指標庫!$H$16*IF(ISNUMBER($K2195),P2195,0)+01_指標庫!$H$17*IF(ISNUMBER($AI2195),AT2195,0)+01_指標庫!$H$18*IF(ISNUMBER($AJ2195),AU2195,0)+01_指標庫!$H$19*IF(ISNUMBER($AK2195),AV2195,0)+01_指標庫!$H$20*IF(ISNUMBER($BB2195),BB2195,0)+01_指標庫!$H$21*IF(ISNUMBER($BC2195),BC2195,0))/AW2195,1))</f>
        <v>65.7</v>
      </c>
      <c r="AY2195" s="60"/>
      <c r="AZ2195" s="60"/>
      <c r="BA2195" s="58" t="n">
        <f aca="false">AVERAGE($E2191:$E2195)/AVERAGE($E2186:$E2195)-1</f>
        <v>0.00919070187289206</v>
      </c>
      <c r="BB2195" s="59" t="n">
        <f aca="false">IF(ISNUMBER($BA2195),IF(OR($S2195&lt;=-0.03,$BA2195&lt;-0.003),0,IF(OR($S2195&lt;=-0.02,$BA2195&lt;0.01),50,100)),"")</f>
        <v>50</v>
      </c>
      <c r="BC2195" s="0" t="str">
        <f aca="false">IF(OR(COUNT($AZ2195)=0,COUNT($AZ2194)=0),"",IF(OR($AY2195/$AZ2194-1&lt;=-0.03,$AZ2195/$AZ2194-1&lt;=-0.045,IF(COUNT($AZ2186:$AZ2195)=10,AVERAGE($AZ2191:$AZ2195)/AVERAGE($AZ2186:$AZ2195)-1&lt;-0.01,FALSE())),0,IF(OR($AZ2195/$AZ2194-1&lt;=-0.02,IF(COUNT($AZ2186:$AZ2195)=10,AVERAGE($AZ2191:$AZ2195)/AVERAGE($AZ2186:$AZ2195)-1&lt;0.005,FALSE())),50,100)))</f>
        <v/>
      </c>
    </row>
    <row r="2196" customFormat="false" ht="15" hidden="false" customHeight="true" outlineLevel="0" collapsed="false">
      <c r="A2196" s="47" t="n">
        <v>2192</v>
      </c>
      <c r="B2196" s="48" t="n">
        <v>45742</v>
      </c>
      <c r="C2196" s="47" t="n">
        <v>2025</v>
      </c>
      <c r="D2196" s="49" t="s">
        <v>238</v>
      </c>
      <c r="E2196" s="50" t="n">
        <v>19916.99</v>
      </c>
      <c r="F2196" s="51" t="n">
        <v>-0.019395</v>
      </c>
      <c r="G2196" s="51" t="n">
        <v>-0.101851</v>
      </c>
      <c r="H2196" s="52" t="n">
        <v>0.3878</v>
      </c>
      <c r="I2196" s="53" t="n">
        <v>319</v>
      </c>
      <c r="J2196" s="47" t="s">
        <v>235</v>
      </c>
      <c r="K2196" s="54" t="n">
        <v>18.33</v>
      </c>
      <c r="L2196" s="55" t="n">
        <f aca="false">IF(COUNT(F2196)=0,50,IF(F2196&gt;=0,100,IF(F2196&gt;=-0.02,50,0)))</f>
        <v>50</v>
      </c>
      <c r="M2196" s="55" t="n">
        <f aca="false">IF(COUNT(G2196)=0,50,IF(G2196&gt;-0.06,100,IF(G2196&gt;-0.15,50,0)))</f>
        <v>50</v>
      </c>
      <c r="N2196" s="55" t="n">
        <f aca="false">IF(COUNT(H2196)=0,50,IF(H2196&gt;=0.6,100,IF(H2196&gt;=0.4,50,0)))</f>
        <v>0</v>
      </c>
      <c r="O2196" s="55" t="n">
        <f aca="false">IF(COUNT(I2196)=0,50,IF(J2196="proxy_vix",50,IF(I2196&lt;350,100,IF(I2196&lt;=450,50,0))))</f>
        <v>100</v>
      </c>
      <c r="P2196" s="55" t="n">
        <f aca="false">IF(COUNT(K2196)=0,50,IF(K2196&lt;20,100,IF(K2196&lt;=25,50,0)))</f>
        <v>100</v>
      </c>
      <c r="Q2196" s="54"/>
      <c r="R2196" s="47"/>
      <c r="S2196" s="51" t="n">
        <f aca="false">$E2196/$E2195-1</f>
        <v>-0.0182789386543558</v>
      </c>
      <c r="T2196" s="56" t="n">
        <f aca="false">$K2196/$K2195-1</f>
        <v>0.068804664723032</v>
      </c>
      <c r="V2196" s="57"/>
      <c r="W2196" s="57"/>
      <c r="Y2196" s="1" t="str">
        <f aca="false">IF(AX2196&gt;=70,"EASY",IF(AX2196&gt;40,"UNCERTAIN","HARD"))</f>
        <v>UNCERTAIN</v>
      </c>
      <c r="AA2196" s="58" t="n">
        <f aca="false">IF($A2196&lt;200,"",AVERAGE($E2147:$E2196)/AVERAGE($E1997:$E2196)-1)</f>
        <v>0.0305659516709487</v>
      </c>
      <c r="AB2196" s="59" t="n">
        <f aca="false">LOOKUP($B2196,07_L1政策步階!$A$4:$A$14,07_L1政策步階!$C$4:$C$14)</f>
        <v>0</v>
      </c>
      <c r="AC2196" s="57"/>
      <c r="AD2196" s="57"/>
      <c r="AE2196" s="57"/>
      <c r="AF2196" s="57"/>
      <c r="AG2196" s="57"/>
      <c r="AH2196" s="57"/>
      <c r="AI2196" s="57"/>
      <c r="AJ2196" s="57"/>
      <c r="AK2196" s="57"/>
      <c r="AL2196" s="59" t="n">
        <f aca="false">IF(ISNUMBER($AA2196),IF($AA2196&gt;=0.005,100,IF($AA2196&gt;=-0.015,50,0)),"")</f>
        <v>100</v>
      </c>
      <c r="AM2196" s="59" t="n">
        <f aca="false">IF(ISNUMBER($AB2196),IF($AB2196=1,100,IF($AB2196=0,50,0)),"")</f>
        <v>50</v>
      </c>
      <c r="AN2196" s="0" t="str">
        <f aca="false">IF(ISNUMBER($AC2196),IF($AC2196&gt;=0.001,100,IF($AC2196&gt;=-0.003,50,0)),"")</f>
        <v/>
      </c>
      <c r="AO2196" s="0" t="str">
        <f aca="false">IF(ISNUMBER($AD2196),IF($AD2196&gt;=0.04,100,IF($AD2196&gt;=0,50,0)),"")</f>
        <v/>
      </c>
      <c r="AP2196" s="0" t="str">
        <f aca="false">IF(ISNUMBER($AE2196),IF($AE2196&gt;=25,100,IF($AE2196&gt;=-75,50,0)),"")</f>
        <v/>
      </c>
      <c r="AQ2196" s="0" t="str">
        <f aca="false">IF(ISNUMBER($AF2196),IF($AF2196&gt;0,100,IF($AF2196&gt;=-50,50,0)),"")</f>
        <v/>
      </c>
      <c r="AR2196" s="0" t="str">
        <f aca="false">IF(ISNUMBER($AG2196),IF($AG2196=1,100,IF($AG2196=0,50,0)),"")</f>
        <v/>
      </c>
      <c r="AS2196" s="0" t="str">
        <f aca="false">IF(ISNUMBER($AH2196),IF($AH2196&lt;0,100,IF($AH2196&lt;=20,50,0)),"")</f>
        <v/>
      </c>
      <c r="AT2196" s="0" t="str">
        <f aca="false">IF(ISNUMBER($AI2196),IF($AI2196&lt;0.95,100,IF($AI2196&lt;=1,50,0)),"")</f>
        <v/>
      </c>
      <c r="AU2196" s="0" t="str">
        <f aca="false">IF(ISNUMBER($AJ2196),IF($AJ2196&lt;30,0,IF($AJ2196&lt;40,50,IF($AJ2196&lt;=90,100,50))),"")</f>
        <v/>
      </c>
      <c r="AV2196" s="0" t="str">
        <f aca="false">IF(ISNUMBER($AK2196),IF($AK2196&gt;-0.2,100,IF($AK2196&gt;=-0.4,50,0)),"")</f>
        <v/>
      </c>
      <c r="AW2196" s="59" t="n">
        <f aca="false">01_指標庫!$H$4*ISNUMBER($F2196)+01_指標庫!$H$5*ISNUMBER($AA2196)+01_指標庫!$H$6*ISNUMBER($G2196)+01_指標庫!$H$7*ISNUMBER($H2196)+01_指標庫!$H$8*ISNUMBER($AF2196)+01_指標庫!$H$9*ISNUMBER($AG2196)+01_指標庫!$H$10*ISNUMBER($AB2196)+01_指標庫!$H$11*ISNUMBER($AC2196)+01_指標庫!$H$12*ISNUMBER($AD2196)+01_指標庫!$H$13*ISNUMBER($AE2196)+01_指標庫!$H$14*ISNUMBER($I2196)+01_指標庫!$H$15*ISNUMBER($AH2196)+01_指標庫!$H$16*ISNUMBER($K2196)+01_指標庫!$H$17*ISNUMBER($AI2196)+01_指標庫!$H$18*ISNUMBER($AJ2196)+01_指標庫!$H$19*ISNUMBER($AK2196)+01_指標庫!$H$20*ISNUMBER($BB2196)+01_指標庫!$H$21*ISNUMBER($BC2196)</f>
        <v>51</v>
      </c>
      <c r="AX2196" s="59" t="n">
        <f aca="false">IF(AW2196=0,50,ROUND((01_指標庫!$H$4*IF(ISNUMBER($F2196),L2196,0)+01_指標庫!$H$5*IF(ISNUMBER($AA2196),AL2196,0)+01_指標庫!$H$6*IF(ISNUMBER($G2196),M2196,0)+01_指標庫!$H$7*IF(ISNUMBER($H2196),N2196,0)+01_指標庫!$H$8*IF(ISNUMBER($AF2196),AQ2196,0)+01_指標庫!$H$9*IF(ISNUMBER($AG2196),AR2196,0)+01_指標庫!$H$10*IF(ISNUMBER($AB2196),AM2196,0)+01_指標庫!$H$11*IF(ISNUMBER($AC2196),AN2196,0)+01_指標庫!$H$12*IF(ISNUMBER($AD2196),AO2196,0)+01_指標庫!$H$13*IF(ISNUMBER($AE2196),AP2196,0)+01_指標庫!$H$14*IF(ISNUMBER($I2196),O2196,0)+01_指標庫!$H$15*IF(ISNUMBER($AH2196),AS2196,0)+01_指標庫!$H$16*IF(ISNUMBER($K2196),P2196,0)+01_指標庫!$H$17*IF(ISNUMBER($AI2196),AT2196,0)+01_指標庫!$H$18*IF(ISNUMBER($AJ2196),AU2196,0)+01_指標庫!$H$19*IF(ISNUMBER($AK2196),AV2196,0)+01_指標庫!$H$20*IF(ISNUMBER($BB2196),BB2196,0)+01_指標庫!$H$21*IF(ISNUMBER($BC2196),BC2196,0))/AW2196,1))</f>
        <v>57.8</v>
      </c>
      <c r="AY2196" s="60"/>
      <c r="AZ2196" s="60"/>
      <c r="BA2196" s="58" t="n">
        <f aca="false">AVERAGE($E2192:$E2196)/AVERAGE($E2187:$E2196)-1</f>
        <v>0.00937646485932819</v>
      </c>
      <c r="BB2196" s="59" t="n">
        <f aca="false">IF(ISNUMBER($BA2196),IF(OR($S2196&lt;=-0.03,$BA2196&lt;-0.003),0,IF(OR($S2196&lt;=-0.02,$BA2196&lt;0.01),50,100)),"")</f>
        <v>50</v>
      </c>
      <c r="BC2196" s="0" t="str">
        <f aca="false">IF(OR(COUNT($AZ2196)=0,COUNT($AZ2195)=0),"",IF(OR($AY2196/$AZ2195-1&lt;=-0.03,$AZ2196/$AZ2195-1&lt;=-0.045,IF(COUNT($AZ2187:$AZ2196)=10,AVERAGE($AZ2192:$AZ2196)/AVERAGE($AZ2187:$AZ2196)-1&lt;-0.01,FALSE())),0,IF(OR($AZ2196/$AZ2195-1&lt;=-0.02,IF(COUNT($AZ2187:$AZ2196)=10,AVERAGE($AZ2192:$AZ2196)/AVERAGE($AZ2187:$AZ2196)-1&lt;0.005,FALSE())),50,100)))</f>
        <v/>
      </c>
    </row>
    <row r="2197" customFormat="false" ht="15" hidden="false" customHeight="true" outlineLevel="0" collapsed="false">
      <c r="A2197" s="47" t="n">
        <v>2193</v>
      </c>
      <c r="B2197" s="48" t="n">
        <v>45743</v>
      </c>
      <c r="C2197" s="47" t="n">
        <v>2025</v>
      </c>
      <c r="D2197" s="49" t="s">
        <v>239</v>
      </c>
      <c r="E2197" s="50" t="n">
        <v>19798.62</v>
      </c>
      <c r="F2197" s="51" t="n">
        <v>-0.025414</v>
      </c>
      <c r="G2197" s="51" t="n">
        <v>-0.107189</v>
      </c>
      <c r="H2197" s="52" t="n">
        <v>0.3673</v>
      </c>
      <c r="I2197" s="53" t="n">
        <v>327</v>
      </c>
      <c r="J2197" s="47" t="s">
        <v>235</v>
      </c>
      <c r="K2197" s="54" t="n">
        <v>18.69</v>
      </c>
      <c r="L2197" s="55" t="n">
        <f aca="false">IF(COUNT(F2197)=0,50,IF(F2197&gt;=0,100,IF(F2197&gt;=-0.02,50,0)))</f>
        <v>0</v>
      </c>
      <c r="M2197" s="55" t="n">
        <f aca="false">IF(COUNT(G2197)=0,50,IF(G2197&gt;-0.06,100,IF(G2197&gt;-0.15,50,0)))</f>
        <v>50</v>
      </c>
      <c r="N2197" s="55" t="n">
        <f aca="false">IF(COUNT(H2197)=0,50,IF(H2197&gt;=0.6,100,IF(H2197&gt;=0.4,50,0)))</f>
        <v>0</v>
      </c>
      <c r="O2197" s="55" t="n">
        <f aca="false">IF(COUNT(I2197)=0,50,IF(J2197="proxy_vix",50,IF(I2197&lt;350,100,IF(I2197&lt;=450,50,0))))</f>
        <v>100</v>
      </c>
      <c r="P2197" s="55" t="n">
        <f aca="false">IF(COUNT(K2197)=0,50,IF(K2197&lt;20,100,IF(K2197&lt;=25,50,0)))</f>
        <v>100</v>
      </c>
      <c r="Q2197" s="54"/>
      <c r="R2197" s="47"/>
      <c r="S2197" s="51" t="n">
        <f aca="false">$E2197/$E2196-1</f>
        <v>-0.00594316711511145</v>
      </c>
      <c r="T2197" s="56" t="n">
        <f aca="false">$K2197/$K2196-1</f>
        <v>0.0196399345335516</v>
      </c>
      <c r="V2197" s="57"/>
      <c r="W2197" s="57"/>
      <c r="Y2197" s="1" t="str">
        <f aca="false">IF(AX2197&gt;=70,"EASY",IF(AX2197&gt;40,"UNCERTAIN","HARD"))</f>
        <v>UNCERTAIN</v>
      </c>
      <c r="AA2197" s="58" t="n">
        <f aca="false">IF($A2197&lt;200,"",AVERAGE($E2148:$E2197)/AVERAGE($E1998:$E2197)-1)</f>
        <v>0.0294196965831022</v>
      </c>
      <c r="AB2197" s="59" t="n">
        <f aca="false">LOOKUP($B2197,07_L1政策步階!$A$4:$A$14,07_L1政策步階!$C$4:$C$14)</f>
        <v>0</v>
      </c>
      <c r="AC2197" s="57"/>
      <c r="AD2197" s="57"/>
      <c r="AE2197" s="57"/>
      <c r="AF2197" s="57"/>
      <c r="AG2197" s="57"/>
      <c r="AH2197" s="57"/>
      <c r="AI2197" s="57"/>
      <c r="AJ2197" s="57"/>
      <c r="AK2197" s="57"/>
      <c r="AL2197" s="59" t="n">
        <f aca="false">IF(ISNUMBER($AA2197),IF($AA2197&gt;=0.005,100,IF($AA2197&gt;=-0.015,50,0)),"")</f>
        <v>100</v>
      </c>
      <c r="AM2197" s="59" t="n">
        <f aca="false">IF(ISNUMBER($AB2197),IF($AB2197=1,100,IF($AB2197=0,50,0)),"")</f>
        <v>50</v>
      </c>
      <c r="AN2197" s="0" t="str">
        <f aca="false">IF(ISNUMBER($AC2197),IF($AC2197&gt;=0.001,100,IF($AC2197&gt;=-0.003,50,0)),"")</f>
        <v/>
      </c>
      <c r="AO2197" s="0" t="str">
        <f aca="false">IF(ISNUMBER($AD2197),IF($AD2197&gt;=0.04,100,IF($AD2197&gt;=0,50,0)),"")</f>
        <v/>
      </c>
      <c r="AP2197" s="0" t="str">
        <f aca="false">IF(ISNUMBER($AE2197),IF($AE2197&gt;=25,100,IF($AE2197&gt;=-75,50,0)),"")</f>
        <v/>
      </c>
      <c r="AQ2197" s="0" t="str">
        <f aca="false">IF(ISNUMBER($AF2197),IF($AF2197&gt;0,100,IF($AF2197&gt;=-50,50,0)),"")</f>
        <v/>
      </c>
      <c r="AR2197" s="0" t="str">
        <f aca="false">IF(ISNUMBER($AG2197),IF($AG2197=1,100,IF($AG2197=0,50,0)),"")</f>
        <v/>
      </c>
      <c r="AS2197" s="0" t="str">
        <f aca="false">IF(ISNUMBER($AH2197),IF($AH2197&lt;0,100,IF($AH2197&lt;=20,50,0)),"")</f>
        <v/>
      </c>
      <c r="AT2197" s="0" t="str">
        <f aca="false">IF(ISNUMBER($AI2197),IF($AI2197&lt;0.95,100,IF($AI2197&lt;=1,50,0)),"")</f>
        <v/>
      </c>
      <c r="AU2197" s="0" t="str">
        <f aca="false">IF(ISNUMBER($AJ2197),IF($AJ2197&lt;30,0,IF($AJ2197&lt;40,50,IF($AJ2197&lt;=90,100,50))),"")</f>
        <v/>
      </c>
      <c r="AV2197" s="0" t="str">
        <f aca="false">IF(ISNUMBER($AK2197),IF($AK2197&gt;-0.2,100,IF($AK2197&gt;=-0.4,50,0)),"")</f>
        <v/>
      </c>
      <c r="AW2197" s="59" t="n">
        <f aca="false">01_指標庫!$H$4*ISNUMBER($F2197)+01_指標庫!$H$5*ISNUMBER($AA2197)+01_指標庫!$H$6*ISNUMBER($G2197)+01_指標庫!$H$7*ISNUMBER($H2197)+01_指標庫!$H$8*ISNUMBER($AF2197)+01_指標庫!$H$9*ISNUMBER($AG2197)+01_指標庫!$H$10*ISNUMBER($AB2197)+01_指標庫!$H$11*ISNUMBER($AC2197)+01_指標庫!$H$12*ISNUMBER($AD2197)+01_指標庫!$H$13*ISNUMBER($AE2197)+01_指標庫!$H$14*ISNUMBER($I2197)+01_指標庫!$H$15*ISNUMBER($AH2197)+01_指標庫!$H$16*ISNUMBER($K2197)+01_指標庫!$H$17*ISNUMBER($AI2197)+01_指標庫!$H$18*ISNUMBER($AJ2197)+01_指標庫!$H$19*ISNUMBER($AK2197)+01_指標庫!$H$20*ISNUMBER($BB2197)+01_指標庫!$H$21*ISNUMBER($BC2197)</f>
        <v>51</v>
      </c>
      <c r="AX2197" s="59" t="n">
        <f aca="false">IF(AW2197=0,50,ROUND((01_指標庫!$H$4*IF(ISNUMBER($F2197),L2197,0)+01_指標庫!$H$5*IF(ISNUMBER($AA2197),AL2197,0)+01_指標庫!$H$6*IF(ISNUMBER($G2197),M2197,0)+01_指標庫!$H$7*IF(ISNUMBER($H2197),N2197,0)+01_指標庫!$H$8*IF(ISNUMBER($AF2197),AQ2197,0)+01_指標庫!$H$9*IF(ISNUMBER($AG2197),AR2197,0)+01_指標庫!$H$10*IF(ISNUMBER($AB2197),AM2197,0)+01_指標庫!$H$11*IF(ISNUMBER($AC2197),AN2197,0)+01_指標庫!$H$12*IF(ISNUMBER($AD2197),AO2197,0)+01_指標庫!$H$13*IF(ISNUMBER($AE2197),AP2197,0)+01_指標庫!$H$14*IF(ISNUMBER($I2197),O2197,0)+01_指標庫!$H$15*IF(ISNUMBER($AH2197),AS2197,0)+01_指標庫!$H$16*IF(ISNUMBER($K2197),P2197,0)+01_指標庫!$H$17*IF(ISNUMBER($AI2197),AT2197,0)+01_指標庫!$H$18*IF(ISNUMBER($AJ2197),AU2197,0)+01_指標庫!$H$19*IF(ISNUMBER($AK2197),AV2197,0)+01_指標庫!$H$20*IF(ISNUMBER($BB2197),BB2197,0)+01_指標庫!$H$21*IF(ISNUMBER($BC2197),BC2197,0))/AW2197,1))</f>
        <v>50</v>
      </c>
      <c r="AY2197" s="60"/>
      <c r="AZ2197" s="60"/>
      <c r="BA2197" s="58" t="n">
        <f aca="false">AVERAGE($E2193:$E2197)/AVERAGE($E2188:$E2197)-1</f>
        <v>0.00768001914975858</v>
      </c>
      <c r="BB2197" s="59" t="n">
        <f aca="false">IF(ISNUMBER($BA2197),IF(OR($S2197&lt;=-0.03,$BA2197&lt;-0.003),0,IF(OR($S2197&lt;=-0.02,$BA2197&lt;0.01),50,100)),"")</f>
        <v>50</v>
      </c>
      <c r="BC2197" s="0" t="str">
        <f aca="false">IF(OR(COUNT($AZ2197)=0,COUNT($AZ2196)=0),"",IF(OR($AY2197/$AZ2196-1&lt;=-0.03,$AZ2197/$AZ2196-1&lt;=-0.045,IF(COUNT($AZ2188:$AZ2197)=10,AVERAGE($AZ2193:$AZ2197)/AVERAGE($AZ2188:$AZ2197)-1&lt;-0.01,FALSE())),0,IF(OR($AZ2197/$AZ2196-1&lt;=-0.02,IF(COUNT($AZ2188:$AZ2197)=10,AVERAGE($AZ2193:$AZ2197)/AVERAGE($AZ2188:$AZ2197)-1&lt;0.005,FALSE())),50,100)))</f>
        <v/>
      </c>
    </row>
    <row r="2198" customFormat="false" ht="15" hidden="false" customHeight="true" outlineLevel="0" collapsed="false">
      <c r="A2198" s="47" t="n">
        <v>2194</v>
      </c>
      <c r="B2198" s="48" t="n">
        <v>45744</v>
      </c>
      <c r="C2198" s="47" t="n">
        <v>2025</v>
      </c>
      <c r="D2198" s="49" t="s">
        <v>234</v>
      </c>
      <c r="E2198" s="50" t="n">
        <v>19281.4</v>
      </c>
      <c r="F2198" s="51" t="n">
        <v>-0.050922</v>
      </c>
      <c r="G2198" s="51" t="n">
        <v>-0.130513</v>
      </c>
      <c r="H2198" s="52" t="n">
        <v>0.3061</v>
      </c>
      <c r="I2198" s="53" t="n">
        <v>347</v>
      </c>
      <c r="J2198" s="47" t="s">
        <v>235</v>
      </c>
      <c r="K2198" s="54" t="n">
        <v>21.65</v>
      </c>
      <c r="L2198" s="55" t="n">
        <f aca="false">IF(COUNT(F2198)=0,50,IF(F2198&gt;=0,100,IF(F2198&gt;=-0.02,50,0)))</f>
        <v>0</v>
      </c>
      <c r="M2198" s="55" t="n">
        <f aca="false">IF(COUNT(G2198)=0,50,IF(G2198&gt;-0.06,100,IF(G2198&gt;-0.15,50,0)))</f>
        <v>50</v>
      </c>
      <c r="N2198" s="55" t="n">
        <f aca="false">IF(COUNT(H2198)=0,50,IF(H2198&gt;=0.6,100,IF(H2198&gt;=0.4,50,0)))</f>
        <v>0</v>
      </c>
      <c r="O2198" s="55" t="n">
        <f aca="false">IF(COUNT(I2198)=0,50,IF(J2198="proxy_vix",50,IF(I2198&lt;350,100,IF(I2198&lt;=450,50,0))))</f>
        <v>100</v>
      </c>
      <c r="P2198" s="55" t="n">
        <f aca="false">IF(COUNT(K2198)=0,50,IF(K2198&lt;20,100,IF(K2198&lt;=25,50,0)))</f>
        <v>50</v>
      </c>
      <c r="Q2198" s="54"/>
      <c r="R2198" s="47"/>
      <c r="S2198" s="51" t="n">
        <f aca="false">$E2198/$E2197-1</f>
        <v>-0.0261240429888546</v>
      </c>
      <c r="T2198" s="56" t="n">
        <f aca="false">$K2198/$K2197-1</f>
        <v>0.158373461744248</v>
      </c>
      <c r="V2198" s="57"/>
      <c r="W2198" s="57"/>
      <c r="Y2198" s="1" t="str">
        <f aca="false">IF(AX2198&gt;=70,"EASY",IF(AX2198&gt;40,"UNCERTAIN","HARD"))</f>
        <v>UNCERTAIN</v>
      </c>
      <c r="AA2198" s="58" t="n">
        <f aca="false">IF($A2198&lt;200,"",AVERAGE($E2149:$E2198)/AVERAGE($E1999:$E2198)-1)</f>
        <v>0.0274412957886254</v>
      </c>
      <c r="AB2198" s="59" t="n">
        <f aca="false">LOOKUP($B2198,07_L1政策步階!$A$4:$A$14,07_L1政策步階!$C$4:$C$14)</f>
        <v>0</v>
      </c>
      <c r="AC2198" s="57"/>
      <c r="AD2198" s="57"/>
      <c r="AE2198" s="57"/>
      <c r="AF2198" s="57"/>
      <c r="AG2198" s="57"/>
      <c r="AH2198" s="57"/>
      <c r="AI2198" s="57"/>
      <c r="AJ2198" s="57"/>
      <c r="AK2198" s="57"/>
      <c r="AL2198" s="59" t="n">
        <f aca="false">IF(ISNUMBER($AA2198),IF($AA2198&gt;=0.005,100,IF($AA2198&gt;=-0.015,50,0)),"")</f>
        <v>100</v>
      </c>
      <c r="AM2198" s="59" t="n">
        <f aca="false">IF(ISNUMBER($AB2198),IF($AB2198=1,100,IF($AB2198=0,50,0)),"")</f>
        <v>50</v>
      </c>
      <c r="AN2198" s="0" t="str">
        <f aca="false">IF(ISNUMBER($AC2198),IF($AC2198&gt;=0.001,100,IF($AC2198&gt;=-0.003,50,0)),"")</f>
        <v/>
      </c>
      <c r="AO2198" s="0" t="str">
        <f aca="false">IF(ISNUMBER($AD2198),IF($AD2198&gt;=0.04,100,IF($AD2198&gt;=0,50,0)),"")</f>
        <v/>
      </c>
      <c r="AP2198" s="0" t="str">
        <f aca="false">IF(ISNUMBER($AE2198),IF($AE2198&gt;=25,100,IF($AE2198&gt;=-75,50,0)),"")</f>
        <v/>
      </c>
      <c r="AQ2198" s="0" t="str">
        <f aca="false">IF(ISNUMBER($AF2198),IF($AF2198&gt;0,100,IF($AF2198&gt;=-50,50,0)),"")</f>
        <v/>
      </c>
      <c r="AR2198" s="0" t="str">
        <f aca="false">IF(ISNUMBER($AG2198),IF($AG2198=1,100,IF($AG2198=0,50,0)),"")</f>
        <v/>
      </c>
      <c r="AS2198" s="0" t="str">
        <f aca="false">IF(ISNUMBER($AH2198),IF($AH2198&lt;0,100,IF($AH2198&lt;=20,50,0)),"")</f>
        <v/>
      </c>
      <c r="AT2198" s="0" t="str">
        <f aca="false">IF(ISNUMBER($AI2198),IF($AI2198&lt;0.95,100,IF($AI2198&lt;=1,50,0)),"")</f>
        <v/>
      </c>
      <c r="AU2198" s="0" t="str">
        <f aca="false">IF(ISNUMBER($AJ2198),IF($AJ2198&lt;30,0,IF($AJ2198&lt;40,50,IF($AJ2198&lt;=90,100,50))),"")</f>
        <v/>
      </c>
      <c r="AV2198" s="0" t="str">
        <f aca="false">IF(ISNUMBER($AK2198),IF($AK2198&gt;-0.2,100,IF($AK2198&gt;=-0.4,50,0)),"")</f>
        <v/>
      </c>
      <c r="AW2198" s="59" t="n">
        <f aca="false">01_指標庫!$H$4*ISNUMBER($F2198)+01_指標庫!$H$5*ISNUMBER($AA2198)+01_指標庫!$H$6*ISNUMBER($G2198)+01_指標庫!$H$7*ISNUMBER($H2198)+01_指標庫!$H$8*ISNUMBER($AF2198)+01_指標庫!$H$9*ISNUMBER($AG2198)+01_指標庫!$H$10*ISNUMBER($AB2198)+01_指標庫!$H$11*ISNUMBER($AC2198)+01_指標庫!$H$12*ISNUMBER($AD2198)+01_指標庫!$H$13*ISNUMBER($AE2198)+01_指標庫!$H$14*ISNUMBER($I2198)+01_指標庫!$H$15*ISNUMBER($AH2198)+01_指標庫!$H$16*ISNUMBER($K2198)+01_指標庫!$H$17*ISNUMBER($AI2198)+01_指標庫!$H$18*ISNUMBER($AJ2198)+01_指標庫!$H$19*ISNUMBER($AK2198)+01_指標庫!$H$20*ISNUMBER($BB2198)+01_指標庫!$H$21*ISNUMBER($BC2198)</f>
        <v>51</v>
      </c>
      <c r="AX2198" s="59" t="n">
        <f aca="false">IF(AW2198=0,50,ROUND((01_指標庫!$H$4*IF(ISNUMBER($F2198),L2198,0)+01_指標庫!$H$5*IF(ISNUMBER($AA2198),AL2198,0)+01_指標庫!$H$6*IF(ISNUMBER($G2198),M2198,0)+01_指標庫!$H$7*IF(ISNUMBER($H2198),N2198,0)+01_指標庫!$H$8*IF(ISNUMBER($AF2198),AQ2198,0)+01_指標庫!$H$9*IF(ISNUMBER($AG2198),AR2198,0)+01_指標庫!$H$10*IF(ISNUMBER($AB2198),AM2198,0)+01_指標庫!$H$11*IF(ISNUMBER($AC2198),AN2198,0)+01_指標庫!$H$12*IF(ISNUMBER($AD2198),AO2198,0)+01_指標庫!$H$13*IF(ISNUMBER($AE2198),AP2198,0)+01_指標庫!$H$14*IF(ISNUMBER($I2198),O2198,0)+01_指標庫!$H$15*IF(ISNUMBER($AH2198),AS2198,0)+01_指標庫!$H$16*IF(ISNUMBER($K2198),P2198,0)+01_指標庫!$H$17*IF(ISNUMBER($AI2198),AT2198,0)+01_指標庫!$H$18*IF(ISNUMBER($AJ2198),AU2198,0)+01_指標庫!$H$19*IF(ISNUMBER($AK2198),AV2198,0)+01_指標庫!$H$20*IF(ISNUMBER($BB2198),BB2198,0)+01_指標庫!$H$21*IF(ISNUMBER($BC2198),BC2198,0))/AW2198,1))</f>
        <v>44.1</v>
      </c>
      <c r="AY2198" s="60"/>
      <c r="AZ2198" s="60"/>
      <c r="BA2198" s="58" t="n">
        <f aca="false">AVERAGE($E2194:$E2198)/AVERAGE($E2189:$E2198)-1</f>
        <v>0.00505963927593678</v>
      </c>
      <c r="BB2198" s="59" t="n">
        <f aca="false">IF(ISNUMBER($BA2198),IF(OR($S2198&lt;=-0.03,$BA2198&lt;-0.003),0,IF(OR($S2198&lt;=-0.02,$BA2198&lt;0.01),50,100)),"")</f>
        <v>50</v>
      </c>
      <c r="BC2198" s="0" t="str">
        <f aca="false">IF(OR(COUNT($AZ2198)=0,COUNT($AZ2197)=0),"",IF(OR($AY2198/$AZ2197-1&lt;=-0.03,$AZ2198/$AZ2197-1&lt;=-0.045,IF(COUNT($AZ2189:$AZ2198)=10,AVERAGE($AZ2194:$AZ2198)/AVERAGE($AZ2189:$AZ2198)-1&lt;-0.01,FALSE())),0,IF(OR($AZ2198/$AZ2197-1&lt;=-0.02,IF(COUNT($AZ2189:$AZ2198)=10,AVERAGE($AZ2194:$AZ2198)/AVERAGE($AZ2189:$AZ2198)-1&lt;0.005,FALSE())),50,100)))</f>
        <v/>
      </c>
    </row>
    <row r="2199" customFormat="false" ht="15" hidden="false" customHeight="true" outlineLevel="0" collapsed="false">
      <c r="A2199" s="47" t="n">
        <v>2195</v>
      </c>
      <c r="B2199" s="48" t="n">
        <v>45747</v>
      </c>
      <c r="C2199" s="47" t="n">
        <v>2025</v>
      </c>
      <c r="D2199" s="49" t="s">
        <v>236</v>
      </c>
      <c r="E2199" s="50" t="n">
        <v>19278.45</v>
      </c>
      <c r="F2199" s="51" t="n">
        <v>-0.051083</v>
      </c>
      <c r="G2199" s="51" t="n">
        <v>-0.130646</v>
      </c>
      <c r="H2199" s="52" t="n">
        <v>0.3061</v>
      </c>
      <c r="I2199" s="53" t="n">
        <v>355</v>
      </c>
      <c r="J2199" s="47" t="s">
        <v>235</v>
      </c>
      <c r="K2199" s="54" t="n">
        <v>22.28</v>
      </c>
      <c r="L2199" s="55" t="n">
        <f aca="false">IF(COUNT(F2199)=0,50,IF(F2199&gt;=0,100,IF(F2199&gt;=-0.02,50,0)))</f>
        <v>0</v>
      </c>
      <c r="M2199" s="55" t="n">
        <f aca="false">IF(COUNT(G2199)=0,50,IF(G2199&gt;-0.06,100,IF(G2199&gt;-0.15,50,0)))</f>
        <v>50</v>
      </c>
      <c r="N2199" s="55" t="n">
        <f aca="false">IF(COUNT(H2199)=0,50,IF(H2199&gt;=0.6,100,IF(H2199&gt;=0.4,50,0)))</f>
        <v>0</v>
      </c>
      <c r="O2199" s="55" t="n">
        <f aca="false">IF(COUNT(I2199)=0,50,IF(J2199="proxy_vix",50,IF(I2199&lt;350,100,IF(I2199&lt;=450,50,0))))</f>
        <v>50</v>
      </c>
      <c r="P2199" s="55" t="n">
        <f aca="false">IF(COUNT(K2199)=0,50,IF(K2199&lt;20,100,IF(K2199&lt;=25,50,0)))</f>
        <v>50</v>
      </c>
      <c r="Q2199" s="54"/>
      <c r="R2199" s="47"/>
      <c r="S2199" s="51" t="n">
        <f aca="false">$E2199/$E2198-1</f>
        <v>-0.000152997189000859</v>
      </c>
      <c r="T2199" s="56" t="n">
        <f aca="false">$K2199/$K2198-1</f>
        <v>0.0290993071593535</v>
      </c>
      <c r="V2199" s="57"/>
      <c r="W2199" s="57"/>
      <c r="Y2199" s="1" t="str">
        <f aca="false">IF(AX2199&gt;=70,"EASY",IF(AX2199&gt;40,"UNCERTAIN","HARD"))</f>
        <v>HARD</v>
      </c>
      <c r="AA2199" s="58" t="n">
        <f aca="false">IF($A2199&lt;200,"",AVERAGE($E2150:$E2199)/AVERAGE($E2000:$E2199)-1)</f>
        <v>0.025639453830592</v>
      </c>
      <c r="AB2199" s="59" t="n">
        <f aca="false">LOOKUP($B2199,07_L1政策步階!$A$4:$A$14,07_L1政策步階!$C$4:$C$14)</f>
        <v>0</v>
      </c>
      <c r="AC2199" s="57"/>
      <c r="AD2199" s="57"/>
      <c r="AE2199" s="57"/>
      <c r="AF2199" s="57"/>
      <c r="AG2199" s="57"/>
      <c r="AH2199" s="57"/>
      <c r="AI2199" s="57"/>
      <c r="AJ2199" s="57"/>
      <c r="AK2199" s="57"/>
      <c r="AL2199" s="59" t="n">
        <f aca="false">IF(ISNUMBER($AA2199),IF($AA2199&gt;=0.005,100,IF($AA2199&gt;=-0.015,50,0)),"")</f>
        <v>100</v>
      </c>
      <c r="AM2199" s="59" t="n">
        <f aca="false">IF(ISNUMBER($AB2199),IF($AB2199=1,100,IF($AB2199=0,50,0)),"")</f>
        <v>50</v>
      </c>
      <c r="AN2199" s="0" t="str">
        <f aca="false">IF(ISNUMBER($AC2199),IF($AC2199&gt;=0.001,100,IF($AC2199&gt;=-0.003,50,0)),"")</f>
        <v/>
      </c>
      <c r="AO2199" s="0" t="str">
        <f aca="false">IF(ISNUMBER($AD2199),IF($AD2199&gt;=0.04,100,IF($AD2199&gt;=0,50,0)),"")</f>
        <v/>
      </c>
      <c r="AP2199" s="0" t="str">
        <f aca="false">IF(ISNUMBER($AE2199),IF($AE2199&gt;=25,100,IF($AE2199&gt;=-75,50,0)),"")</f>
        <v/>
      </c>
      <c r="AQ2199" s="0" t="str">
        <f aca="false">IF(ISNUMBER($AF2199),IF($AF2199&gt;0,100,IF($AF2199&gt;=-50,50,0)),"")</f>
        <v/>
      </c>
      <c r="AR2199" s="0" t="str">
        <f aca="false">IF(ISNUMBER($AG2199),IF($AG2199=1,100,IF($AG2199=0,50,0)),"")</f>
        <v/>
      </c>
      <c r="AS2199" s="0" t="str">
        <f aca="false">IF(ISNUMBER($AH2199),IF($AH2199&lt;0,100,IF($AH2199&lt;=20,50,0)),"")</f>
        <v/>
      </c>
      <c r="AT2199" s="0" t="str">
        <f aca="false">IF(ISNUMBER($AI2199),IF($AI2199&lt;0.95,100,IF($AI2199&lt;=1,50,0)),"")</f>
        <v/>
      </c>
      <c r="AU2199" s="0" t="str">
        <f aca="false">IF(ISNUMBER($AJ2199),IF($AJ2199&lt;30,0,IF($AJ2199&lt;40,50,IF($AJ2199&lt;=90,100,50))),"")</f>
        <v/>
      </c>
      <c r="AV2199" s="0" t="str">
        <f aca="false">IF(ISNUMBER($AK2199),IF($AK2199&gt;-0.2,100,IF($AK2199&gt;=-0.4,50,0)),"")</f>
        <v/>
      </c>
      <c r="AW2199" s="59" t="n">
        <f aca="false">01_指標庫!$H$4*ISNUMBER($F2199)+01_指標庫!$H$5*ISNUMBER($AA2199)+01_指標庫!$H$6*ISNUMBER($G2199)+01_指標庫!$H$7*ISNUMBER($H2199)+01_指標庫!$H$8*ISNUMBER($AF2199)+01_指標庫!$H$9*ISNUMBER($AG2199)+01_指標庫!$H$10*ISNUMBER($AB2199)+01_指標庫!$H$11*ISNUMBER($AC2199)+01_指標庫!$H$12*ISNUMBER($AD2199)+01_指標庫!$H$13*ISNUMBER($AE2199)+01_指標庫!$H$14*ISNUMBER($I2199)+01_指標庫!$H$15*ISNUMBER($AH2199)+01_指標庫!$H$16*ISNUMBER($K2199)+01_指標庫!$H$17*ISNUMBER($AI2199)+01_指標庫!$H$18*ISNUMBER($AJ2199)+01_指標庫!$H$19*ISNUMBER($AK2199)+01_指標庫!$H$20*ISNUMBER($BB2199)+01_指標庫!$H$21*ISNUMBER($BC2199)</f>
        <v>51</v>
      </c>
      <c r="AX2199" s="59" t="n">
        <f aca="false">IF(AW2199=0,50,ROUND((01_指標庫!$H$4*IF(ISNUMBER($F2199),L2199,0)+01_指標庫!$H$5*IF(ISNUMBER($AA2199),AL2199,0)+01_指標庫!$H$6*IF(ISNUMBER($G2199),M2199,0)+01_指標庫!$H$7*IF(ISNUMBER($H2199),N2199,0)+01_指標庫!$H$8*IF(ISNUMBER($AF2199),AQ2199,0)+01_指標庫!$H$9*IF(ISNUMBER($AG2199),AR2199,0)+01_指標庫!$H$10*IF(ISNUMBER($AB2199),AM2199,0)+01_指標庫!$H$11*IF(ISNUMBER($AC2199),AN2199,0)+01_指標庫!$H$12*IF(ISNUMBER($AD2199),AO2199,0)+01_指標庫!$H$13*IF(ISNUMBER($AE2199),AP2199,0)+01_指標庫!$H$14*IF(ISNUMBER($I2199),O2199,0)+01_指標庫!$H$15*IF(ISNUMBER($AH2199),AS2199,0)+01_指標庫!$H$16*IF(ISNUMBER($K2199),P2199,0)+01_指標庫!$H$17*IF(ISNUMBER($AI2199),AT2199,0)+01_指標庫!$H$18*IF(ISNUMBER($AJ2199),AU2199,0)+01_指標庫!$H$19*IF(ISNUMBER($AK2199),AV2199,0)+01_指標庫!$H$20*IF(ISNUMBER($BB2199),BB2199,0)+01_指標庫!$H$21*IF(ISNUMBER($BC2199),BC2199,0))/AW2199,1))</f>
        <v>36.3</v>
      </c>
      <c r="AY2199" s="60"/>
      <c r="AZ2199" s="60"/>
      <c r="BA2199" s="58" t="n">
        <f aca="false">AVERAGE($E2195:$E2199)/AVERAGE($E2190:$E2199)-1</f>
        <v>-0.00136153163494113</v>
      </c>
      <c r="BB2199" s="59" t="n">
        <f aca="false">IF(ISNUMBER($BA2199),IF(OR($S2199&lt;=-0.03,$BA2199&lt;-0.003),0,IF(OR($S2199&lt;=-0.02,$BA2199&lt;0.01),50,100)),"")</f>
        <v>50</v>
      </c>
      <c r="BC2199" s="0" t="str">
        <f aca="false">IF(OR(COUNT($AZ2199)=0,COUNT($AZ2198)=0),"",IF(OR($AY2199/$AZ2198-1&lt;=-0.03,$AZ2199/$AZ2198-1&lt;=-0.045,IF(COUNT($AZ2190:$AZ2199)=10,AVERAGE($AZ2195:$AZ2199)/AVERAGE($AZ2190:$AZ2199)-1&lt;-0.01,FALSE())),0,IF(OR($AZ2199/$AZ2198-1&lt;=-0.02,IF(COUNT($AZ2190:$AZ2199)=10,AVERAGE($AZ2195:$AZ2199)/AVERAGE($AZ2190:$AZ2199)-1&lt;0.005,FALSE())),50,100)))</f>
        <v/>
      </c>
    </row>
    <row r="2200" customFormat="false" ht="15" hidden="false" customHeight="true" outlineLevel="0" collapsed="false">
      <c r="A2200" s="47" t="n">
        <v>2196</v>
      </c>
      <c r="B2200" s="48" t="n">
        <v>45748</v>
      </c>
      <c r="C2200" s="47" t="n">
        <v>2025</v>
      </c>
      <c r="D2200" s="49" t="s">
        <v>237</v>
      </c>
      <c r="E2200" s="50" t="n">
        <v>19436.42</v>
      </c>
      <c r="F2200" s="51" t="n">
        <v>-0.043301</v>
      </c>
      <c r="G2200" s="51" t="n">
        <v>-0.123522</v>
      </c>
      <c r="H2200" s="52" t="n">
        <v>0.3061</v>
      </c>
      <c r="I2200" s="53" t="n">
        <v>350</v>
      </c>
      <c r="J2200" s="47" t="s">
        <v>235</v>
      </c>
      <c r="K2200" s="54" t="n">
        <v>21.77</v>
      </c>
      <c r="L2200" s="55" t="n">
        <f aca="false">IF(COUNT(F2200)=0,50,IF(F2200&gt;=0,100,IF(F2200&gt;=-0.02,50,0)))</f>
        <v>0</v>
      </c>
      <c r="M2200" s="55" t="n">
        <f aca="false">IF(COUNT(G2200)=0,50,IF(G2200&gt;-0.06,100,IF(G2200&gt;-0.15,50,0)))</f>
        <v>50</v>
      </c>
      <c r="N2200" s="55" t="n">
        <f aca="false">IF(COUNT(H2200)=0,50,IF(H2200&gt;=0.6,100,IF(H2200&gt;=0.4,50,0)))</f>
        <v>0</v>
      </c>
      <c r="O2200" s="55" t="n">
        <f aca="false">IF(COUNT(I2200)=0,50,IF(J2200="proxy_vix",50,IF(I2200&lt;350,100,IF(I2200&lt;=450,50,0))))</f>
        <v>50</v>
      </c>
      <c r="P2200" s="55" t="n">
        <f aca="false">IF(COUNT(K2200)=0,50,IF(K2200&lt;20,100,IF(K2200&lt;=25,50,0)))</f>
        <v>50</v>
      </c>
      <c r="Q2200" s="54"/>
      <c r="R2200" s="47"/>
      <c r="S2200" s="51" t="n">
        <f aca="false">$E2200/$E2199-1</f>
        <v>0.00819412349021831</v>
      </c>
      <c r="T2200" s="56" t="n">
        <f aca="false">$K2200/$K2199-1</f>
        <v>-0.0228904847396769</v>
      </c>
      <c r="V2200" s="57"/>
      <c r="W2200" s="57"/>
      <c r="Y2200" s="1" t="str">
        <f aca="false">IF(AX2200&gt;=70,"EASY",IF(AX2200&gt;40,"UNCERTAIN","HARD"))</f>
        <v>HARD</v>
      </c>
      <c r="AA2200" s="58" t="n">
        <f aca="false">IF($A2200&lt;200,"",AVERAGE($E2151:$E2200)/AVERAGE($E2001:$E2200)-1)</f>
        <v>0.0236731684064615</v>
      </c>
      <c r="AB2200" s="59" t="n">
        <f aca="false">LOOKUP($B2200,07_L1政策步階!$A$4:$A$14,07_L1政策步階!$C$4:$C$14)</f>
        <v>0</v>
      </c>
      <c r="AC2200" s="57"/>
      <c r="AD2200" s="57"/>
      <c r="AE2200" s="57"/>
      <c r="AF2200" s="57"/>
      <c r="AG2200" s="57"/>
      <c r="AH2200" s="57"/>
      <c r="AI2200" s="57"/>
      <c r="AJ2200" s="57"/>
      <c r="AK2200" s="57"/>
      <c r="AL2200" s="59" t="n">
        <f aca="false">IF(ISNUMBER($AA2200),IF($AA2200&gt;=0.005,100,IF($AA2200&gt;=-0.015,50,0)),"")</f>
        <v>100</v>
      </c>
      <c r="AM2200" s="59" t="n">
        <f aca="false">IF(ISNUMBER($AB2200),IF($AB2200=1,100,IF($AB2200=0,50,0)),"")</f>
        <v>50</v>
      </c>
      <c r="AN2200" s="0" t="str">
        <f aca="false">IF(ISNUMBER($AC2200),IF($AC2200&gt;=0.001,100,IF($AC2200&gt;=-0.003,50,0)),"")</f>
        <v/>
      </c>
      <c r="AO2200" s="0" t="str">
        <f aca="false">IF(ISNUMBER($AD2200),IF($AD2200&gt;=0.04,100,IF($AD2200&gt;=0,50,0)),"")</f>
        <v/>
      </c>
      <c r="AP2200" s="0" t="str">
        <f aca="false">IF(ISNUMBER($AE2200),IF($AE2200&gt;=25,100,IF($AE2200&gt;=-75,50,0)),"")</f>
        <v/>
      </c>
      <c r="AQ2200" s="0" t="str">
        <f aca="false">IF(ISNUMBER($AF2200),IF($AF2200&gt;0,100,IF($AF2200&gt;=-50,50,0)),"")</f>
        <v/>
      </c>
      <c r="AR2200" s="0" t="str">
        <f aca="false">IF(ISNUMBER($AG2200),IF($AG2200=1,100,IF($AG2200=0,50,0)),"")</f>
        <v/>
      </c>
      <c r="AS2200" s="0" t="str">
        <f aca="false">IF(ISNUMBER($AH2200),IF($AH2200&lt;0,100,IF($AH2200&lt;=20,50,0)),"")</f>
        <v/>
      </c>
      <c r="AT2200" s="0" t="str">
        <f aca="false">IF(ISNUMBER($AI2200),IF($AI2200&lt;0.95,100,IF($AI2200&lt;=1,50,0)),"")</f>
        <v/>
      </c>
      <c r="AU2200" s="0" t="str">
        <f aca="false">IF(ISNUMBER($AJ2200),IF($AJ2200&lt;30,0,IF($AJ2200&lt;40,50,IF($AJ2200&lt;=90,100,50))),"")</f>
        <v/>
      </c>
      <c r="AV2200" s="0" t="str">
        <f aca="false">IF(ISNUMBER($AK2200),IF($AK2200&gt;-0.2,100,IF($AK2200&gt;=-0.4,50,0)),"")</f>
        <v/>
      </c>
      <c r="AW2200" s="59" t="n">
        <f aca="false">01_指標庫!$H$4*ISNUMBER($F2200)+01_指標庫!$H$5*ISNUMBER($AA2200)+01_指標庫!$H$6*ISNUMBER($G2200)+01_指標庫!$H$7*ISNUMBER($H2200)+01_指標庫!$H$8*ISNUMBER($AF2200)+01_指標庫!$H$9*ISNUMBER($AG2200)+01_指標庫!$H$10*ISNUMBER($AB2200)+01_指標庫!$H$11*ISNUMBER($AC2200)+01_指標庫!$H$12*ISNUMBER($AD2200)+01_指標庫!$H$13*ISNUMBER($AE2200)+01_指標庫!$H$14*ISNUMBER($I2200)+01_指標庫!$H$15*ISNUMBER($AH2200)+01_指標庫!$H$16*ISNUMBER($K2200)+01_指標庫!$H$17*ISNUMBER($AI2200)+01_指標庫!$H$18*ISNUMBER($AJ2200)+01_指標庫!$H$19*ISNUMBER($AK2200)+01_指標庫!$H$20*ISNUMBER($BB2200)+01_指標庫!$H$21*ISNUMBER($BC2200)</f>
        <v>51</v>
      </c>
      <c r="AX2200" s="59" t="n">
        <f aca="false">IF(AW2200=0,50,ROUND((01_指標庫!$H$4*IF(ISNUMBER($F2200),L2200,0)+01_指標庫!$H$5*IF(ISNUMBER($AA2200),AL2200,0)+01_指標庫!$H$6*IF(ISNUMBER($G2200),M2200,0)+01_指標庫!$H$7*IF(ISNUMBER($H2200),N2200,0)+01_指標庫!$H$8*IF(ISNUMBER($AF2200),AQ2200,0)+01_指標庫!$H$9*IF(ISNUMBER($AG2200),AR2200,0)+01_指標庫!$H$10*IF(ISNUMBER($AB2200),AM2200,0)+01_指標庫!$H$11*IF(ISNUMBER($AC2200),AN2200,0)+01_指標庫!$H$12*IF(ISNUMBER($AD2200),AO2200,0)+01_指標庫!$H$13*IF(ISNUMBER($AE2200),AP2200,0)+01_指標庫!$H$14*IF(ISNUMBER($I2200),O2200,0)+01_指標庫!$H$15*IF(ISNUMBER($AH2200),AS2200,0)+01_指標庫!$H$16*IF(ISNUMBER($K2200),P2200,0)+01_指標庫!$H$17*IF(ISNUMBER($AI2200),AT2200,0)+01_指標庫!$H$18*IF(ISNUMBER($AJ2200),AU2200,0)+01_指標庫!$H$19*IF(ISNUMBER($AK2200),AV2200,0)+01_指標庫!$H$20*IF(ISNUMBER($BB2200),BB2200,0)+01_指標庫!$H$21*IF(ISNUMBER($BC2200),BC2200,0))/AW2200,1))</f>
        <v>30.4</v>
      </c>
      <c r="AY2200" s="60"/>
      <c r="AZ2200" s="60"/>
      <c r="BA2200" s="58" t="n">
        <f aca="false">AVERAGE($E2196:$E2200)/AVERAGE($E2191:$E2200)-1</f>
        <v>-0.00975249862679406</v>
      </c>
      <c r="BB2200" s="59" t="n">
        <f aca="false">IF(ISNUMBER($BA2200),IF(OR($S2200&lt;=-0.03,$BA2200&lt;-0.003),0,IF(OR($S2200&lt;=-0.02,$BA2200&lt;0.01),50,100)),"")</f>
        <v>0</v>
      </c>
      <c r="BC2200" s="0" t="str">
        <f aca="false">IF(OR(COUNT($AZ2200)=0,COUNT($AZ2199)=0),"",IF(OR($AY2200/$AZ2199-1&lt;=-0.03,$AZ2200/$AZ2199-1&lt;=-0.045,IF(COUNT($AZ2191:$AZ2200)=10,AVERAGE($AZ2196:$AZ2200)/AVERAGE($AZ2191:$AZ2200)-1&lt;-0.01,FALSE())),0,IF(OR($AZ2200/$AZ2199-1&lt;=-0.02,IF(COUNT($AZ2191:$AZ2200)=10,AVERAGE($AZ2196:$AZ2200)/AVERAGE($AZ2191:$AZ2200)-1&lt;0.005,FALSE())),50,100)))</f>
        <v/>
      </c>
    </row>
    <row r="2201" customFormat="false" ht="15" hidden="false" customHeight="true" outlineLevel="0" collapsed="false">
      <c r="A2201" s="47" t="n">
        <v>2197</v>
      </c>
      <c r="B2201" s="48" t="n">
        <v>45749</v>
      </c>
      <c r="C2201" s="47" t="n">
        <v>2025</v>
      </c>
      <c r="D2201" s="49" t="s">
        <v>238</v>
      </c>
      <c r="E2201" s="50" t="n">
        <v>19581.78</v>
      </c>
      <c r="F2201" s="51" t="n">
        <v>-0.036147</v>
      </c>
      <c r="G2201" s="51" t="n">
        <v>-0.116967</v>
      </c>
      <c r="H2201" s="52" t="n">
        <v>0.3265</v>
      </c>
      <c r="I2201" s="53" t="n">
        <v>342</v>
      </c>
      <c r="J2201" s="47" t="s">
        <v>235</v>
      </c>
      <c r="K2201" s="54" t="n">
        <v>21.51</v>
      </c>
      <c r="L2201" s="55" t="n">
        <f aca="false">IF(COUNT(F2201)=0,50,IF(F2201&gt;=0,100,IF(F2201&gt;=-0.02,50,0)))</f>
        <v>0</v>
      </c>
      <c r="M2201" s="55" t="n">
        <f aca="false">IF(COUNT(G2201)=0,50,IF(G2201&gt;-0.06,100,IF(G2201&gt;-0.15,50,0)))</f>
        <v>50</v>
      </c>
      <c r="N2201" s="55" t="n">
        <f aca="false">IF(COUNT(H2201)=0,50,IF(H2201&gt;=0.6,100,IF(H2201&gt;=0.4,50,0)))</f>
        <v>0</v>
      </c>
      <c r="O2201" s="55" t="n">
        <f aca="false">IF(COUNT(I2201)=0,50,IF(J2201="proxy_vix",50,IF(I2201&lt;350,100,IF(I2201&lt;=450,50,0))))</f>
        <v>100</v>
      </c>
      <c r="P2201" s="55" t="n">
        <f aca="false">IF(COUNT(K2201)=0,50,IF(K2201&lt;20,100,IF(K2201&lt;=25,50,0)))</f>
        <v>50</v>
      </c>
      <c r="Q2201" s="54"/>
      <c r="R2201" s="47"/>
      <c r="S2201" s="51" t="n">
        <f aca="false">$E2201/$E2200-1</f>
        <v>0.007478743513466</v>
      </c>
      <c r="T2201" s="56" t="n">
        <f aca="false">$K2201/$K2200-1</f>
        <v>-0.0119430408819475</v>
      </c>
      <c r="V2201" s="57"/>
      <c r="W2201" s="57"/>
      <c r="Y2201" s="1" t="str">
        <f aca="false">IF(AX2201&gt;=70,"EASY",IF(AX2201&gt;40,"UNCERTAIN","HARD"))</f>
        <v>HARD</v>
      </c>
      <c r="AA2201" s="58" t="n">
        <f aca="false">IF($A2201&lt;200,"",AVERAGE($E2152:$E2201)/AVERAGE($E2002:$E2201)-1)</f>
        <v>0.0217180999454536</v>
      </c>
      <c r="AB2201" s="59" t="n">
        <f aca="false">LOOKUP($B2201,07_L1政策步階!$A$4:$A$14,07_L1政策步階!$C$4:$C$14)</f>
        <v>0</v>
      </c>
      <c r="AC2201" s="57"/>
      <c r="AD2201" s="57"/>
      <c r="AE2201" s="57"/>
      <c r="AF2201" s="57"/>
      <c r="AG2201" s="57"/>
      <c r="AH2201" s="57"/>
      <c r="AI2201" s="57"/>
      <c r="AJ2201" s="57"/>
      <c r="AK2201" s="57"/>
      <c r="AL2201" s="59" t="n">
        <f aca="false">IF(ISNUMBER($AA2201),IF($AA2201&gt;=0.005,100,IF($AA2201&gt;=-0.015,50,0)),"")</f>
        <v>100</v>
      </c>
      <c r="AM2201" s="59" t="n">
        <f aca="false">IF(ISNUMBER($AB2201),IF($AB2201=1,100,IF($AB2201=0,50,0)),"")</f>
        <v>50</v>
      </c>
      <c r="AN2201" s="0" t="str">
        <f aca="false">IF(ISNUMBER($AC2201),IF($AC2201&gt;=0.001,100,IF($AC2201&gt;=-0.003,50,0)),"")</f>
        <v/>
      </c>
      <c r="AO2201" s="0" t="str">
        <f aca="false">IF(ISNUMBER($AD2201),IF($AD2201&gt;=0.04,100,IF($AD2201&gt;=0,50,0)),"")</f>
        <v/>
      </c>
      <c r="AP2201" s="0" t="str">
        <f aca="false">IF(ISNUMBER($AE2201),IF($AE2201&gt;=25,100,IF($AE2201&gt;=-75,50,0)),"")</f>
        <v/>
      </c>
      <c r="AQ2201" s="0" t="str">
        <f aca="false">IF(ISNUMBER($AF2201),IF($AF2201&gt;0,100,IF($AF2201&gt;=-50,50,0)),"")</f>
        <v/>
      </c>
      <c r="AR2201" s="0" t="str">
        <f aca="false">IF(ISNUMBER($AG2201),IF($AG2201=1,100,IF($AG2201=0,50,0)),"")</f>
        <v/>
      </c>
      <c r="AS2201" s="0" t="str">
        <f aca="false">IF(ISNUMBER($AH2201),IF($AH2201&lt;0,100,IF($AH2201&lt;=20,50,0)),"")</f>
        <v/>
      </c>
      <c r="AT2201" s="0" t="str">
        <f aca="false">IF(ISNUMBER($AI2201),IF($AI2201&lt;0.95,100,IF($AI2201&lt;=1,50,0)),"")</f>
        <v/>
      </c>
      <c r="AU2201" s="0" t="str">
        <f aca="false">IF(ISNUMBER($AJ2201),IF($AJ2201&lt;30,0,IF($AJ2201&lt;40,50,IF($AJ2201&lt;=90,100,50))),"")</f>
        <v/>
      </c>
      <c r="AV2201" s="0" t="str">
        <f aca="false">IF(ISNUMBER($AK2201),IF($AK2201&gt;-0.2,100,IF($AK2201&gt;=-0.4,50,0)),"")</f>
        <v/>
      </c>
      <c r="AW2201" s="59" t="n">
        <f aca="false">01_指標庫!$H$4*ISNUMBER($F2201)+01_指標庫!$H$5*ISNUMBER($AA2201)+01_指標庫!$H$6*ISNUMBER($G2201)+01_指標庫!$H$7*ISNUMBER($H2201)+01_指標庫!$H$8*ISNUMBER($AF2201)+01_指標庫!$H$9*ISNUMBER($AG2201)+01_指標庫!$H$10*ISNUMBER($AB2201)+01_指標庫!$H$11*ISNUMBER($AC2201)+01_指標庫!$H$12*ISNUMBER($AD2201)+01_指標庫!$H$13*ISNUMBER($AE2201)+01_指標庫!$H$14*ISNUMBER($I2201)+01_指標庫!$H$15*ISNUMBER($AH2201)+01_指標庫!$H$16*ISNUMBER($K2201)+01_指標庫!$H$17*ISNUMBER($AI2201)+01_指標庫!$H$18*ISNUMBER($AJ2201)+01_指標庫!$H$19*ISNUMBER($AK2201)+01_指標庫!$H$20*ISNUMBER($BB2201)+01_指標庫!$H$21*ISNUMBER($BC2201)</f>
        <v>51</v>
      </c>
      <c r="AX2201" s="59" t="n">
        <f aca="false">IF(AW2201=0,50,ROUND((01_指標庫!$H$4*IF(ISNUMBER($F2201),L2201,0)+01_指標庫!$H$5*IF(ISNUMBER($AA2201),AL2201,0)+01_指標庫!$H$6*IF(ISNUMBER($G2201),M2201,0)+01_指標庫!$H$7*IF(ISNUMBER($H2201),N2201,0)+01_指標庫!$H$8*IF(ISNUMBER($AF2201),AQ2201,0)+01_指標庫!$H$9*IF(ISNUMBER($AG2201),AR2201,0)+01_指標庫!$H$10*IF(ISNUMBER($AB2201),AM2201,0)+01_指標庫!$H$11*IF(ISNUMBER($AC2201),AN2201,0)+01_指標庫!$H$12*IF(ISNUMBER($AD2201),AO2201,0)+01_指標庫!$H$13*IF(ISNUMBER($AE2201),AP2201,0)+01_指標庫!$H$14*IF(ISNUMBER($I2201),O2201,0)+01_指標庫!$H$15*IF(ISNUMBER($AH2201),AS2201,0)+01_指標庫!$H$16*IF(ISNUMBER($K2201),P2201,0)+01_指標庫!$H$17*IF(ISNUMBER($AI2201),AT2201,0)+01_指標庫!$H$18*IF(ISNUMBER($AJ2201),AU2201,0)+01_指標庫!$H$19*IF(ISNUMBER($AK2201),AV2201,0)+01_指標庫!$H$20*IF(ISNUMBER($BB2201),BB2201,0)+01_指標庫!$H$21*IF(ISNUMBER($BC2201),BC2201,0))/AW2201,1))</f>
        <v>38.2</v>
      </c>
      <c r="AY2201" s="60"/>
      <c r="AZ2201" s="60"/>
      <c r="BA2201" s="58" t="n">
        <f aca="false">AVERAGE($E2197:$E2201)/AVERAGE($E2192:$E2201)-1</f>
        <v>-0.0123745445590709</v>
      </c>
      <c r="BB2201" s="59" t="n">
        <f aca="false">IF(ISNUMBER($BA2201),IF(OR($S2201&lt;=-0.03,$BA2201&lt;-0.003),0,IF(OR($S2201&lt;=-0.02,$BA2201&lt;0.01),50,100)),"")</f>
        <v>0</v>
      </c>
      <c r="BC2201" s="0" t="str">
        <f aca="false">IF(OR(COUNT($AZ2201)=0,COUNT($AZ2200)=0),"",IF(OR($AY2201/$AZ2200-1&lt;=-0.03,$AZ2201/$AZ2200-1&lt;=-0.045,IF(COUNT($AZ2192:$AZ2201)=10,AVERAGE($AZ2197:$AZ2201)/AVERAGE($AZ2192:$AZ2201)-1&lt;-0.01,FALSE())),0,IF(OR($AZ2201/$AZ2200-1&lt;=-0.02,IF(COUNT($AZ2192:$AZ2201)=10,AVERAGE($AZ2197:$AZ2201)/AVERAGE($AZ2192:$AZ2201)-1&lt;0.005,FALSE())),50,100)))</f>
        <v/>
      </c>
    </row>
    <row r="2202" customFormat="false" ht="15" hidden="false" customHeight="true" outlineLevel="0" collapsed="false">
      <c r="A2202" s="47" t="n">
        <v>2198</v>
      </c>
      <c r="B2202" s="48" t="n">
        <v>45750</v>
      </c>
      <c r="C2202" s="47" t="n">
        <v>2025</v>
      </c>
      <c r="D2202" s="49" t="s">
        <v>239</v>
      </c>
      <c r="E2202" s="50" t="n">
        <v>18521.47</v>
      </c>
      <c r="F2202" s="51" t="n">
        <v>-0.088082</v>
      </c>
      <c r="G2202" s="51" t="n">
        <v>-0.164782</v>
      </c>
      <c r="H2202" s="52" t="n">
        <v>0.2653</v>
      </c>
      <c r="I2202" s="53" t="n">
        <v>401</v>
      </c>
      <c r="J2202" s="47" t="s">
        <v>235</v>
      </c>
      <c r="K2202" s="54" t="n">
        <v>30.02</v>
      </c>
      <c r="L2202" s="55" t="n">
        <f aca="false">IF(COUNT(F2202)=0,50,IF(F2202&gt;=0,100,IF(F2202&gt;=-0.02,50,0)))</f>
        <v>0</v>
      </c>
      <c r="M2202" s="55" t="n">
        <f aca="false">IF(COUNT(G2202)=0,50,IF(G2202&gt;-0.06,100,IF(G2202&gt;-0.15,50,0)))</f>
        <v>0</v>
      </c>
      <c r="N2202" s="55" t="n">
        <f aca="false">IF(COUNT(H2202)=0,50,IF(H2202&gt;=0.6,100,IF(H2202&gt;=0.4,50,0)))</f>
        <v>0</v>
      </c>
      <c r="O2202" s="55" t="n">
        <f aca="false">IF(COUNT(I2202)=0,50,IF(J2202="proxy_vix",50,IF(I2202&lt;350,100,IF(I2202&lt;=450,50,0))))</f>
        <v>50</v>
      </c>
      <c r="P2202" s="55" t="n">
        <f aca="false">IF(COUNT(K2202)=0,50,IF(K2202&lt;20,100,IF(K2202&lt;=25,50,0)))</f>
        <v>0</v>
      </c>
      <c r="Q2202" s="54"/>
      <c r="R2202" s="47"/>
      <c r="S2202" s="51" t="n">
        <f aca="false">$E2202/$E2201-1</f>
        <v>-0.0541477843178709</v>
      </c>
      <c r="T2202" s="56" t="n">
        <f aca="false">$K2202/$K2201-1</f>
        <v>0.395629939562994</v>
      </c>
      <c r="V2202" s="57"/>
      <c r="W2202" s="57"/>
      <c r="Y2202" s="1" t="str">
        <f aca="false">IF(AX2202&gt;=70,"EASY",IF(AX2202&gt;40,"UNCERTAIN","HARD"))</f>
        <v>HARD</v>
      </c>
      <c r="AA2202" s="58" t="n">
        <f aca="false">IF($A2202&lt;200,"",AVERAGE($E2153:$E2202)/AVERAGE($E2003:$E2202)-1)</f>
        <v>0.0187238139445662</v>
      </c>
      <c r="AB2202" s="59" t="n">
        <f aca="false">LOOKUP($B2202,07_L1政策步階!$A$4:$A$14,07_L1政策步階!$C$4:$C$14)</f>
        <v>0</v>
      </c>
      <c r="AC2202" s="57"/>
      <c r="AD2202" s="57"/>
      <c r="AE2202" s="57"/>
      <c r="AF2202" s="57"/>
      <c r="AG2202" s="57"/>
      <c r="AH2202" s="57"/>
      <c r="AI2202" s="57"/>
      <c r="AJ2202" s="57"/>
      <c r="AK2202" s="57"/>
      <c r="AL2202" s="59" t="n">
        <f aca="false">IF(ISNUMBER($AA2202),IF($AA2202&gt;=0.005,100,IF($AA2202&gt;=-0.015,50,0)),"")</f>
        <v>100</v>
      </c>
      <c r="AM2202" s="59" t="n">
        <f aca="false">IF(ISNUMBER($AB2202),IF($AB2202=1,100,IF($AB2202=0,50,0)),"")</f>
        <v>50</v>
      </c>
      <c r="AN2202" s="0" t="str">
        <f aca="false">IF(ISNUMBER($AC2202),IF($AC2202&gt;=0.001,100,IF($AC2202&gt;=-0.003,50,0)),"")</f>
        <v/>
      </c>
      <c r="AO2202" s="0" t="str">
        <f aca="false">IF(ISNUMBER($AD2202),IF($AD2202&gt;=0.04,100,IF($AD2202&gt;=0,50,0)),"")</f>
        <v/>
      </c>
      <c r="AP2202" s="0" t="str">
        <f aca="false">IF(ISNUMBER($AE2202),IF($AE2202&gt;=25,100,IF($AE2202&gt;=-75,50,0)),"")</f>
        <v/>
      </c>
      <c r="AQ2202" s="0" t="str">
        <f aca="false">IF(ISNUMBER($AF2202),IF($AF2202&gt;0,100,IF($AF2202&gt;=-50,50,0)),"")</f>
        <v/>
      </c>
      <c r="AR2202" s="0" t="str">
        <f aca="false">IF(ISNUMBER($AG2202),IF($AG2202=1,100,IF($AG2202=0,50,0)),"")</f>
        <v/>
      </c>
      <c r="AS2202" s="0" t="str">
        <f aca="false">IF(ISNUMBER($AH2202),IF($AH2202&lt;0,100,IF($AH2202&lt;=20,50,0)),"")</f>
        <v/>
      </c>
      <c r="AT2202" s="0" t="str">
        <f aca="false">IF(ISNUMBER($AI2202),IF($AI2202&lt;0.95,100,IF($AI2202&lt;=1,50,0)),"")</f>
        <v/>
      </c>
      <c r="AU2202" s="0" t="str">
        <f aca="false">IF(ISNUMBER($AJ2202),IF($AJ2202&lt;30,0,IF($AJ2202&lt;40,50,IF($AJ2202&lt;=90,100,50))),"")</f>
        <v/>
      </c>
      <c r="AV2202" s="0" t="str">
        <f aca="false">IF(ISNUMBER($AK2202),IF($AK2202&gt;-0.2,100,IF($AK2202&gt;=-0.4,50,0)),"")</f>
        <v/>
      </c>
      <c r="AW2202" s="59" t="n">
        <f aca="false">01_指標庫!$H$4*ISNUMBER($F2202)+01_指標庫!$H$5*ISNUMBER($AA2202)+01_指標庫!$H$6*ISNUMBER($G2202)+01_指標庫!$H$7*ISNUMBER($H2202)+01_指標庫!$H$8*ISNUMBER($AF2202)+01_指標庫!$H$9*ISNUMBER($AG2202)+01_指標庫!$H$10*ISNUMBER($AB2202)+01_指標庫!$H$11*ISNUMBER($AC2202)+01_指標庫!$H$12*ISNUMBER($AD2202)+01_指標庫!$H$13*ISNUMBER($AE2202)+01_指標庫!$H$14*ISNUMBER($I2202)+01_指標庫!$H$15*ISNUMBER($AH2202)+01_指標庫!$H$16*ISNUMBER($K2202)+01_指標庫!$H$17*ISNUMBER($AI2202)+01_指標庫!$H$18*ISNUMBER($AJ2202)+01_指標庫!$H$19*ISNUMBER($AK2202)+01_指標庫!$H$20*ISNUMBER($BB2202)+01_指標庫!$H$21*ISNUMBER($BC2202)</f>
        <v>51</v>
      </c>
      <c r="AX2202" s="59" t="n">
        <f aca="false">IF(AW2202=0,50,ROUND((01_指標庫!$H$4*IF(ISNUMBER($F2202),L2202,0)+01_指標庫!$H$5*IF(ISNUMBER($AA2202),AL2202,0)+01_指標庫!$H$6*IF(ISNUMBER($G2202),M2202,0)+01_指標庫!$H$7*IF(ISNUMBER($H2202),N2202,0)+01_指標庫!$H$8*IF(ISNUMBER($AF2202),AQ2202,0)+01_指標庫!$H$9*IF(ISNUMBER($AG2202),AR2202,0)+01_指標庫!$H$10*IF(ISNUMBER($AB2202),AM2202,0)+01_指標庫!$H$11*IF(ISNUMBER($AC2202),AN2202,0)+01_指標庫!$H$12*IF(ISNUMBER($AD2202),AO2202,0)+01_指標庫!$H$13*IF(ISNUMBER($AE2202),AP2202,0)+01_指標庫!$H$14*IF(ISNUMBER($I2202),O2202,0)+01_指標庫!$H$15*IF(ISNUMBER($AH2202),AS2202,0)+01_指標庫!$H$16*IF(ISNUMBER($K2202),P2202,0)+01_指標庫!$H$17*IF(ISNUMBER($AI2202),AT2202,0)+01_指標庫!$H$18*IF(ISNUMBER($AJ2202),AU2202,0)+01_指標庫!$H$19*IF(ISNUMBER($AK2202),AV2202,0)+01_指標庫!$H$20*IF(ISNUMBER($BB2202),BB2202,0)+01_指標庫!$H$21*IF(ISNUMBER($BC2202),BC2202,0))/AW2202,1))</f>
        <v>16.7</v>
      </c>
      <c r="AY2202" s="60"/>
      <c r="AZ2202" s="60"/>
      <c r="BA2202" s="58" t="n">
        <f aca="false">AVERAGE($E2198:$E2202)/AVERAGE($E2193:$E2202)-1</f>
        <v>-0.0195796332311725</v>
      </c>
      <c r="BB2202" s="59" t="n">
        <f aca="false">IF(ISNUMBER($BA2202),IF(OR($S2202&lt;=-0.03,$BA2202&lt;-0.003),0,IF(OR($S2202&lt;=-0.02,$BA2202&lt;0.01),50,100)),"")</f>
        <v>0</v>
      </c>
      <c r="BC2202" s="0" t="str">
        <f aca="false">IF(OR(COUNT($AZ2202)=0,COUNT($AZ2201)=0),"",IF(OR($AY2202/$AZ2201-1&lt;=-0.03,$AZ2202/$AZ2201-1&lt;=-0.045,IF(COUNT($AZ2193:$AZ2202)=10,AVERAGE($AZ2198:$AZ2202)/AVERAGE($AZ2193:$AZ2202)-1&lt;-0.01,FALSE())),0,IF(OR($AZ2202/$AZ2201-1&lt;=-0.02,IF(COUNT($AZ2193:$AZ2202)=10,AVERAGE($AZ2198:$AZ2202)/AVERAGE($AZ2193:$AZ2202)-1&lt;0.005,FALSE())),50,100)))</f>
        <v/>
      </c>
    </row>
    <row r="2203" customFormat="false" ht="15" hidden="false" customHeight="true" outlineLevel="0" collapsed="false">
      <c r="A2203" s="47" t="n">
        <v>2199</v>
      </c>
      <c r="B2203" s="48" t="n">
        <v>45751</v>
      </c>
      <c r="C2203" s="47" t="n">
        <v>2025</v>
      </c>
      <c r="D2203" s="49" t="s">
        <v>234</v>
      </c>
      <c r="E2203" s="50" t="n">
        <v>17397.7</v>
      </c>
      <c r="F2203" s="51" t="n">
        <v>-0.142883</v>
      </c>
      <c r="G2203" s="51" t="n">
        <v>-0.215458</v>
      </c>
      <c r="H2203" s="52" t="n">
        <v>0.1633</v>
      </c>
      <c r="I2203" s="53" t="n">
        <v>445</v>
      </c>
      <c r="J2203" s="47" t="s">
        <v>235</v>
      </c>
      <c r="K2203" s="54" t="n">
        <v>45.31</v>
      </c>
      <c r="L2203" s="55" t="n">
        <f aca="false">IF(COUNT(F2203)=0,50,IF(F2203&gt;=0,100,IF(F2203&gt;=-0.02,50,0)))</f>
        <v>0</v>
      </c>
      <c r="M2203" s="55" t="n">
        <f aca="false">IF(COUNT(G2203)=0,50,IF(G2203&gt;-0.06,100,IF(G2203&gt;-0.15,50,0)))</f>
        <v>0</v>
      </c>
      <c r="N2203" s="55" t="n">
        <f aca="false">IF(COUNT(H2203)=0,50,IF(H2203&gt;=0.6,100,IF(H2203&gt;=0.4,50,0)))</f>
        <v>0</v>
      </c>
      <c r="O2203" s="55" t="n">
        <f aca="false">IF(COUNT(I2203)=0,50,IF(J2203="proxy_vix",50,IF(I2203&lt;350,100,IF(I2203&lt;=450,50,0))))</f>
        <v>50</v>
      </c>
      <c r="P2203" s="55" t="n">
        <f aca="false">IF(COUNT(K2203)=0,50,IF(K2203&lt;20,100,IF(K2203&lt;=25,50,0)))</f>
        <v>0</v>
      </c>
      <c r="Q2203" s="54"/>
      <c r="R2203" s="47"/>
      <c r="S2203" s="51" t="n">
        <f aca="false">$E2203/$E2202-1</f>
        <v>-0.0606739097922573</v>
      </c>
      <c r="T2203" s="56" t="n">
        <f aca="false">$K2203/$K2202-1</f>
        <v>0.509327115256496</v>
      </c>
      <c r="V2203" s="57"/>
      <c r="W2203" s="57"/>
      <c r="Y2203" s="1" t="str">
        <f aca="false">IF(AX2203&gt;=70,"EASY",IF(AX2203&gt;40,"UNCERTAIN","HARD"))</f>
        <v>HARD</v>
      </c>
      <c r="AA2203" s="58" t="n">
        <f aca="false">IF($A2203&lt;200,"",AVERAGE($E2154:$E2203)/AVERAGE($E2004:$E2203)-1)</f>
        <v>0.0149153075582236</v>
      </c>
      <c r="AB2203" s="59" t="n">
        <f aca="false">LOOKUP($B2203,07_L1政策步階!$A$4:$A$14,07_L1政策步階!$C$4:$C$14)</f>
        <v>0</v>
      </c>
      <c r="AC2203" s="57"/>
      <c r="AD2203" s="57"/>
      <c r="AE2203" s="57"/>
      <c r="AF2203" s="57"/>
      <c r="AG2203" s="57"/>
      <c r="AH2203" s="57"/>
      <c r="AI2203" s="57"/>
      <c r="AJ2203" s="57"/>
      <c r="AK2203" s="57"/>
      <c r="AL2203" s="59" t="n">
        <f aca="false">IF(ISNUMBER($AA2203),IF($AA2203&gt;=0.005,100,IF($AA2203&gt;=-0.015,50,0)),"")</f>
        <v>100</v>
      </c>
      <c r="AM2203" s="59" t="n">
        <f aca="false">IF(ISNUMBER($AB2203),IF($AB2203=1,100,IF($AB2203=0,50,0)),"")</f>
        <v>50</v>
      </c>
      <c r="AN2203" s="0" t="str">
        <f aca="false">IF(ISNUMBER($AC2203),IF($AC2203&gt;=0.001,100,IF($AC2203&gt;=-0.003,50,0)),"")</f>
        <v/>
      </c>
      <c r="AO2203" s="0" t="str">
        <f aca="false">IF(ISNUMBER($AD2203),IF($AD2203&gt;=0.04,100,IF($AD2203&gt;=0,50,0)),"")</f>
        <v/>
      </c>
      <c r="AP2203" s="0" t="str">
        <f aca="false">IF(ISNUMBER($AE2203),IF($AE2203&gt;=25,100,IF($AE2203&gt;=-75,50,0)),"")</f>
        <v/>
      </c>
      <c r="AQ2203" s="0" t="str">
        <f aca="false">IF(ISNUMBER($AF2203),IF($AF2203&gt;0,100,IF($AF2203&gt;=-50,50,0)),"")</f>
        <v/>
      </c>
      <c r="AR2203" s="0" t="str">
        <f aca="false">IF(ISNUMBER($AG2203),IF($AG2203=1,100,IF($AG2203=0,50,0)),"")</f>
        <v/>
      </c>
      <c r="AS2203" s="0" t="str">
        <f aca="false">IF(ISNUMBER($AH2203),IF($AH2203&lt;0,100,IF($AH2203&lt;=20,50,0)),"")</f>
        <v/>
      </c>
      <c r="AT2203" s="0" t="str">
        <f aca="false">IF(ISNUMBER($AI2203),IF($AI2203&lt;0.95,100,IF($AI2203&lt;=1,50,0)),"")</f>
        <v/>
      </c>
      <c r="AU2203" s="0" t="str">
        <f aca="false">IF(ISNUMBER($AJ2203),IF($AJ2203&lt;30,0,IF($AJ2203&lt;40,50,IF($AJ2203&lt;=90,100,50))),"")</f>
        <v/>
      </c>
      <c r="AV2203" s="0" t="str">
        <f aca="false">IF(ISNUMBER($AK2203),IF($AK2203&gt;-0.2,100,IF($AK2203&gt;=-0.4,50,0)),"")</f>
        <v/>
      </c>
      <c r="AW2203" s="59" t="n">
        <f aca="false">01_指標庫!$H$4*ISNUMBER($F2203)+01_指標庫!$H$5*ISNUMBER($AA2203)+01_指標庫!$H$6*ISNUMBER($G2203)+01_指標庫!$H$7*ISNUMBER($H2203)+01_指標庫!$H$8*ISNUMBER($AF2203)+01_指標庫!$H$9*ISNUMBER($AG2203)+01_指標庫!$H$10*ISNUMBER($AB2203)+01_指標庫!$H$11*ISNUMBER($AC2203)+01_指標庫!$H$12*ISNUMBER($AD2203)+01_指標庫!$H$13*ISNUMBER($AE2203)+01_指標庫!$H$14*ISNUMBER($I2203)+01_指標庫!$H$15*ISNUMBER($AH2203)+01_指標庫!$H$16*ISNUMBER($K2203)+01_指標庫!$H$17*ISNUMBER($AI2203)+01_指標庫!$H$18*ISNUMBER($AJ2203)+01_指標庫!$H$19*ISNUMBER($AK2203)+01_指標庫!$H$20*ISNUMBER($BB2203)+01_指標庫!$H$21*ISNUMBER($BC2203)</f>
        <v>51</v>
      </c>
      <c r="AX2203" s="59" t="n">
        <f aca="false">IF(AW2203=0,50,ROUND((01_指標庫!$H$4*IF(ISNUMBER($F2203),L2203,0)+01_指標庫!$H$5*IF(ISNUMBER($AA2203),AL2203,0)+01_指標庫!$H$6*IF(ISNUMBER($G2203),M2203,0)+01_指標庫!$H$7*IF(ISNUMBER($H2203),N2203,0)+01_指標庫!$H$8*IF(ISNUMBER($AF2203),AQ2203,0)+01_指標庫!$H$9*IF(ISNUMBER($AG2203),AR2203,0)+01_指標庫!$H$10*IF(ISNUMBER($AB2203),AM2203,0)+01_指標庫!$H$11*IF(ISNUMBER($AC2203),AN2203,0)+01_指標庫!$H$12*IF(ISNUMBER($AD2203),AO2203,0)+01_指標庫!$H$13*IF(ISNUMBER($AE2203),AP2203,0)+01_指標庫!$H$14*IF(ISNUMBER($I2203),O2203,0)+01_指標庫!$H$15*IF(ISNUMBER($AH2203),AS2203,0)+01_指標庫!$H$16*IF(ISNUMBER($K2203),P2203,0)+01_指標庫!$H$17*IF(ISNUMBER($AI2203),AT2203,0)+01_指標庫!$H$18*IF(ISNUMBER($AJ2203),AU2203,0)+01_指標庫!$H$19*IF(ISNUMBER($AK2203),AV2203,0)+01_指標庫!$H$20*IF(ISNUMBER($BB2203),BB2203,0)+01_指標庫!$H$21*IF(ISNUMBER($BC2203),BC2203,0))/AW2203,1))</f>
        <v>16.7</v>
      </c>
      <c r="AY2203" s="60"/>
      <c r="AZ2203" s="60"/>
      <c r="BA2203" s="58" t="n">
        <f aca="false">AVERAGE($E2199:$E2203)/AVERAGE($E2194:$E2203)-1</f>
        <v>-0.0271036757275916</v>
      </c>
      <c r="BB2203" s="59" t="n">
        <f aca="false">IF(ISNUMBER($BA2203),IF(OR($S2203&lt;=-0.03,$BA2203&lt;-0.003),0,IF(OR($S2203&lt;=-0.02,$BA2203&lt;0.01),50,100)),"")</f>
        <v>0</v>
      </c>
      <c r="BC2203" s="0" t="str">
        <f aca="false">IF(OR(COUNT($AZ2203)=0,COUNT($AZ2202)=0),"",IF(OR($AY2203/$AZ2202-1&lt;=-0.03,$AZ2203/$AZ2202-1&lt;=-0.045,IF(COUNT($AZ2194:$AZ2203)=10,AVERAGE($AZ2199:$AZ2203)/AVERAGE($AZ2194:$AZ2203)-1&lt;-0.01,FALSE())),0,IF(OR($AZ2203/$AZ2202-1&lt;=-0.02,IF(COUNT($AZ2194:$AZ2203)=10,AVERAGE($AZ2199:$AZ2203)/AVERAGE($AZ2194:$AZ2203)-1&lt;0.005,FALSE())),50,100)))</f>
        <v/>
      </c>
    </row>
    <row r="2204" customFormat="false" ht="15" hidden="false" customHeight="true" outlineLevel="0" collapsed="false">
      <c r="A2204" s="47" t="n">
        <v>2200</v>
      </c>
      <c r="B2204" s="48" t="n">
        <v>45754</v>
      </c>
      <c r="C2204" s="47" t="n">
        <v>2025</v>
      </c>
      <c r="D2204" s="49" t="s">
        <v>236</v>
      </c>
      <c r="E2204" s="50" t="n">
        <v>17430.68</v>
      </c>
      <c r="F2204" s="51" t="n">
        <v>-0.140734</v>
      </c>
      <c r="G2204" s="51" t="n">
        <v>-0.21397</v>
      </c>
      <c r="H2204" s="52" t="n">
        <v>0.1429</v>
      </c>
      <c r="I2204" s="53" t="n">
        <v>461</v>
      </c>
      <c r="J2204" s="47" t="s">
        <v>235</v>
      </c>
      <c r="K2204" s="54" t="n">
        <v>46.98</v>
      </c>
      <c r="L2204" s="55" t="n">
        <f aca="false">IF(COUNT(F2204)=0,50,IF(F2204&gt;=0,100,IF(F2204&gt;=-0.02,50,0)))</f>
        <v>0</v>
      </c>
      <c r="M2204" s="55" t="n">
        <f aca="false">IF(COUNT(G2204)=0,50,IF(G2204&gt;-0.06,100,IF(G2204&gt;-0.15,50,0)))</f>
        <v>0</v>
      </c>
      <c r="N2204" s="55" t="n">
        <f aca="false">IF(COUNT(H2204)=0,50,IF(H2204&gt;=0.6,100,IF(H2204&gt;=0.4,50,0)))</f>
        <v>0</v>
      </c>
      <c r="O2204" s="55" t="n">
        <f aca="false">IF(COUNT(I2204)=0,50,IF(J2204="proxy_vix",50,IF(I2204&lt;350,100,IF(I2204&lt;=450,50,0))))</f>
        <v>0</v>
      </c>
      <c r="P2204" s="55" t="n">
        <f aca="false">IF(COUNT(K2204)=0,50,IF(K2204&lt;20,100,IF(K2204&lt;=25,50,0)))</f>
        <v>0</v>
      </c>
      <c r="Q2204" s="54"/>
      <c r="R2204" s="47"/>
      <c r="S2204" s="51" t="n">
        <f aca="false">$E2204/$E2203-1</f>
        <v>0.00189565287365578</v>
      </c>
      <c r="T2204" s="56" t="n">
        <f aca="false">$K2204/$K2203-1</f>
        <v>0.0368572059148089</v>
      </c>
      <c r="V2204" s="57"/>
      <c r="W2204" s="57"/>
      <c r="Y2204" s="1" t="str">
        <f aca="false">IF(AX2204&gt;=70,"EASY",IF(AX2204&gt;40,"UNCERTAIN","HARD"))</f>
        <v>HARD</v>
      </c>
      <c r="AA2204" s="58" t="n">
        <f aca="false">IF($A2204&lt;200,"",AVERAGE($E2155:$E2204)/AVERAGE($E2005:$E2204)-1)</f>
        <v>0.0112530507494943</v>
      </c>
      <c r="AB2204" s="59" t="n">
        <f aca="false">LOOKUP($B2204,07_L1政策步階!$A$4:$A$14,07_L1政策步階!$C$4:$C$14)</f>
        <v>0</v>
      </c>
      <c r="AC2204" s="57"/>
      <c r="AD2204" s="57"/>
      <c r="AE2204" s="57"/>
      <c r="AF2204" s="57"/>
      <c r="AG2204" s="57"/>
      <c r="AH2204" s="57"/>
      <c r="AI2204" s="57"/>
      <c r="AJ2204" s="57"/>
      <c r="AK2204" s="57"/>
      <c r="AL2204" s="59" t="n">
        <f aca="false">IF(ISNUMBER($AA2204),IF($AA2204&gt;=0.005,100,IF($AA2204&gt;=-0.015,50,0)),"")</f>
        <v>100</v>
      </c>
      <c r="AM2204" s="59" t="n">
        <f aca="false">IF(ISNUMBER($AB2204),IF($AB2204=1,100,IF($AB2204=0,50,0)),"")</f>
        <v>50</v>
      </c>
      <c r="AN2204" s="0" t="str">
        <f aca="false">IF(ISNUMBER($AC2204),IF($AC2204&gt;=0.001,100,IF($AC2204&gt;=-0.003,50,0)),"")</f>
        <v/>
      </c>
      <c r="AO2204" s="0" t="str">
        <f aca="false">IF(ISNUMBER($AD2204),IF($AD2204&gt;=0.04,100,IF($AD2204&gt;=0,50,0)),"")</f>
        <v/>
      </c>
      <c r="AP2204" s="0" t="str">
        <f aca="false">IF(ISNUMBER($AE2204),IF($AE2204&gt;=25,100,IF($AE2204&gt;=-75,50,0)),"")</f>
        <v/>
      </c>
      <c r="AQ2204" s="0" t="str">
        <f aca="false">IF(ISNUMBER($AF2204),IF($AF2204&gt;0,100,IF($AF2204&gt;=-50,50,0)),"")</f>
        <v/>
      </c>
      <c r="AR2204" s="0" t="str">
        <f aca="false">IF(ISNUMBER($AG2204),IF($AG2204=1,100,IF($AG2204=0,50,0)),"")</f>
        <v/>
      </c>
      <c r="AS2204" s="0" t="str">
        <f aca="false">IF(ISNUMBER($AH2204),IF($AH2204&lt;0,100,IF($AH2204&lt;=20,50,0)),"")</f>
        <v/>
      </c>
      <c r="AT2204" s="0" t="str">
        <f aca="false">IF(ISNUMBER($AI2204),IF($AI2204&lt;0.95,100,IF($AI2204&lt;=1,50,0)),"")</f>
        <v/>
      </c>
      <c r="AU2204" s="0" t="str">
        <f aca="false">IF(ISNUMBER($AJ2204),IF($AJ2204&lt;30,0,IF($AJ2204&lt;40,50,IF($AJ2204&lt;=90,100,50))),"")</f>
        <v/>
      </c>
      <c r="AV2204" s="0" t="str">
        <f aca="false">IF(ISNUMBER($AK2204),IF($AK2204&gt;-0.2,100,IF($AK2204&gt;=-0.4,50,0)),"")</f>
        <v/>
      </c>
      <c r="AW2204" s="59" t="n">
        <f aca="false">01_指標庫!$H$4*ISNUMBER($F2204)+01_指標庫!$H$5*ISNUMBER($AA2204)+01_指標庫!$H$6*ISNUMBER($G2204)+01_指標庫!$H$7*ISNUMBER($H2204)+01_指標庫!$H$8*ISNUMBER($AF2204)+01_指標庫!$H$9*ISNUMBER($AG2204)+01_指標庫!$H$10*ISNUMBER($AB2204)+01_指標庫!$H$11*ISNUMBER($AC2204)+01_指標庫!$H$12*ISNUMBER($AD2204)+01_指標庫!$H$13*ISNUMBER($AE2204)+01_指標庫!$H$14*ISNUMBER($I2204)+01_指標庫!$H$15*ISNUMBER($AH2204)+01_指標庫!$H$16*ISNUMBER($K2204)+01_指標庫!$H$17*ISNUMBER($AI2204)+01_指標庫!$H$18*ISNUMBER($AJ2204)+01_指標庫!$H$19*ISNUMBER($AK2204)+01_指標庫!$H$20*ISNUMBER($BB2204)+01_指標庫!$H$21*ISNUMBER($BC2204)</f>
        <v>51</v>
      </c>
      <c r="AX2204" s="59" t="n">
        <f aca="false">IF(AW2204=0,50,ROUND((01_指標庫!$H$4*IF(ISNUMBER($F2204),L2204,0)+01_指標庫!$H$5*IF(ISNUMBER($AA2204),AL2204,0)+01_指標庫!$H$6*IF(ISNUMBER($G2204),M2204,0)+01_指標庫!$H$7*IF(ISNUMBER($H2204),N2204,0)+01_指標庫!$H$8*IF(ISNUMBER($AF2204),AQ2204,0)+01_指標庫!$H$9*IF(ISNUMBER($AG2204),AR2204,0)+01_指標庫!$H$10*IF(ISNUMBER($AB2204),AM2204,0)+01_指標庫!$H$11*IF(ISNUMBER($AC2204),AN2204,0)+01_指標庫!$H$12*IF(ISNUMBER($AD2204),AO2204,0)+01_指標庫!$H$13*IF(ISNUMBER($AE2204),AP2204,0)+01_指標庫!$H$14*IF(ISNUMBER($I2204),O2204,0)+01_指標庫!$H$15*IF(ISNUMBER($AH2204),AS2204,0)+01_指標庫!$H$16*IF(ISNUMBER($K2204),P2204,0)+01_指標庫!$H$17*IF(ISNUMBER($AI2204),AT2204,0)+01_指標庫!$H$18*IF(ISNUMBER($AJ2204),AU2204,0)+01_指標庫!$H$19*IF(ISNUMBER($AK2204),AV2204,0)+01_指標庫!$H$20*IF(ISNUMBER($BB2204),BB2204,0)+01_指標庫!$H$21*IF(ISNUMBER($BC2204),BC2204,0))/AW2204,1))</f>
        <v>8.8</v>
      </c>
      <c r="AY2204" s="60"/>
      <c r="AZ2204" s="60"/>
      <c r="BA2204" s="58" t="n">
        <f aca="false">AVERAGE($E2200:$E2204)/AVERAGE($E2195:$E2204)-1</f>
        <v>-0.032447475621341</v>
      </c>
      <c r="BB2204" s="59" t="n">
        <f aca="false">IF(ISNUMBER($BA2204),IF(OR($S2204&lt;=-0.03,$BA2204&lt;-0.003),0,IF(OR($S2204&lt;=-0.02,$BA2204&lt;0.01),50,100)),"")</f>
        <v>0</v>
      </c>
      <c r="BC2204" s="0" t="str">
        <f aca="false">IF(OR(COUNT($AZ2204)=0,COUNT($AZ2203)=0),"",IF(OR($AY2204/$AZ2203-1&lt;=-0.03,$AZ2204/$AZ2203-1&lt;=-0.045,IF(COUNT($AZ2195:$AZ2204)=10,AVERAGE($AZ2200:$AZ2204)/AVERAGE($AZ2195:$AZ2204)-1&lt;-0.01,FALSE())),0,IF(OR($AZ2204/$AZ2203-1&lt;=-0.02,IF(COUNT($AZ2195:$AZ2204)=10,AVERAGE($AZ2200:$AZ2204)/AVERAGE($AZ2195:$AZ2204)-1&lt;0.005,FALSE())),50,100)))</f>
        <v/>
      </c>
    </row>
    <row r="2205" customFormat="false" ht="15" hidden="false" customHeight="true" outlineLevel="0" collapsed="false">
      <c r="A2205" s="47" t="n">
        <v>2201</v>
      </c>
      <c r="B2205" s="48" t="n">
        <v>45755</v>
      </c>
      <c r="C2205" s="47" t="n">
        <v>2025</v>
      </c>
      <c r="D2205" s="49" t="s">
        <v>237</v>
      </c>
      <c r="E2205" s="50" t="n">
        <v>17090.4</v>
      </c>
      <c r="F2205" s="51" t="n">
        <v>-0.156955</v>
      </c>
      <c r="G2205" s="51" t="n">
        <v>-0.229315</v>
      </c>
      <c r="H2205" s="52" t="n">
        <v>0.1429</v>
      </c>
      <c r="I2205" s="53" t="n">
        <v>457</v>
      </c>
      <c r="J2205" s="47" t="s">
        <v>235</v>
      </c>
      <c r="K2205" s="54" t="n">
        <v>52.33</v>
      </c>
      <c r="L2205" s="55" t="n">
        <f aca="false">IF(COUNT(F2205)=0,50,IF(F2205&gt;=0,100,IF(F2205&gt;=-0.02,50,0)))</f>
        <v>0</v>
      </c>
      <c r="M2205" s="55" t="n">
        <f aca="false">IF(COUNT(G2205)=0,50,IF(G2205&gt;-0.06,100,IF(G2205&gt;-0.15,50,0)))</f>
        <v>0</v>
      </c>
      <c r="N2205" s="55" t="n">
        <f aca="false">IF(COUNT(H2205)=0,50,IF(H2205&gt;=0.6,100,IF(H2205&gt;=0.4,50,0)))</f>
        <v>0</v>
      </c>
      <c r="O2205" s="55" t="n">
        <f aca="false">IF(COUNT(I2205)=0,50,IF(J2205="proxy_vix",50,IF(I2205&lt;350,100,IF(I2205&lt;=450,50,0))))</f>
        <v>0</v>
      </c>
      <c r="P2205" s="55" t="n">
        <f aca="false">IF(COUNT(K2205)=0,50,IF(K2205&lt;20,100,IF(K2205&lt;=25,50,0)))</f>
        <v>0</v>
      </c>
      <c r="Q2205" s="54"/>
      <c r="R2205" s="47"/>
      <c r="S2205" s="51" t="n">
        <f aca="false">$E2205/$E2204-1</f>
        <v>-0.0195219004651568</v>
      </c>
      <c r="T2205" s="56" t="n">
        <f aca="false">$K2205/$K2204-1</f>
        <v>0.113878246062154</v>
      </c>
      <c r="V2205" s="57"/>
      <c r="W2205" s="57"/>
      <c r="Y2205" s="1" t="str">
        <f aca="false">IF(AX2205&gt;=70,"EASY",IF(AX2205&gt;40,"UNCERTAIN","HARD"))</f>
        <v>HARD</v>
      </c>
      <c r="AA2205" s="58" t="n">
        <f aca="false">IF($A2205&lt;200,"",AVERAGE($E2156:$E2205)/AVERAGE($E2006:$E2205)-1)</f>
        <v>0.00793430882304524</v>
      </c>
      <c r="AB2205" s="59" t="n">
        <f aca="false">LOOKUP($B2205,07_L1政策步階!$A$4:$A$14,07_L1政策步階!$C$4:$C$14)</f>
        <v>0</v>
      </c>
      <c r="AC2205" s="57"/>
      <c r="AD2205" s="57"/>
      <c r="AE2205" s="57"/>
      <c r="AF2205" s="57"/>
      <c r="AG2205" s="57"/>
      <c r="AH2205" s="57"/>
      <c r="AI2205" s="57"/>
      <c r="AJ2205" s="57"/>
      <c r="AK2205" s="57"/>
      <c r="AL2205" s="59" t="n">
        <f aca="false">IF(ISNUMBER($AA2205),IF($AA2205&gt;=0.005,100,IF($AA2205&gt;=-0.015,50,0)),"")</f>
        <v>100</v>
      </c>
      <c r="AM2205" s="59" t="n">
        <f aca="false">IF(ISNUMBER($AB2205),IF($AB2205=1,100,IF($AB2205=0,50,0)),"")</f>
        <v>50</v>
      </c>
      <c r="AN2205" s="0" t="str">
        <f aca="false">IF(ISNUMBER($AC2205),IF($AC2205&gt;=0.001,100,IF($AC2205&gt;=-0.003,50,0)),"")</f>
        <v/>
      </c>
      <c r="AO2205" s="0" t="str">
        <f aca="false">IF(ISNUMBER($AD2205),IF($AD2205&gt;=0.04,100,IF($AD2205&gt;=0,50,0)),"")</f>
        <v/>
      </c>
      <c r="AP2205" s="0" t="str">
        <f aca="false">IF(ISNUMBER($AE2205),IF($AE2205&gt;=25,100,IF($AE2205&gt;=-75,50,0)),"")</f>
        <v/>
      </c>
      <c r="AQ2205" s="0" t="str">
        <f aca="false">IF(ISNUMBER($AF2205),IF($AF2205&gt;0,100,IF($AF2205&gt;=-50,50,0)),"")</f>
        <v/>
      </c>
      <c r="AR2205" s="0" t="str">
        <f aca="false">IF(ISNUMBER($AG2205),IF($AG2205=1,100,IF($AG2205=0,50,0)),"")</f>
        <v/>
      </c>
      <c r="AS2205" s="0" t="str">
        <f aca="false">IF(ISNUMBER($AH2205),IF($AH2205&lt;0,100,IF($AH2205&lt;=20,50,0)),"")</f>
        <v/>
      </c>
      <c r="AT2205" s="0" t="str">
        <f aca="false">IF(ISNUMBER($AI2205),IF($AI2205&lt;0.95,100,IF($AI2205&lt;=1,50,0)),"")</f>
        <v/>
      </c>
      <c r="AU2205" s="0" t="str">
        <f aca="false">IF(ISNUMBER($AJ2205),IF($AJ2205&lt;30,0,IF($AJ2205&lt;40,50,IF($AJ2205&lt;=90,100,50))),"")</f>
        <v/>
      </c>
      <c r="AV2205" s="0" t="str">
        <f aca="false">IF(ISNUMBER($AK2205),IF($AK2205&gt;-0.2,100,IF($AK2205&gt;=-0.4,50,0)),"")</f>
        <v/>
      </c>
      <c r="AW2205" s="59" t="n">
        <f aca="false">01_指標庫!$H$4*ISNUMBER($F2205)+01_指標庫!$H$5*ISNUMBER($AA2205)+01_指標庫!$H$6*ISNUMBER($G2205)+01_指標庫!$H$7*ISNUMBER($H2205)+01_指標庫!$H$8*ISNUMBER($AF2205)+01_指標庫!$H$9*ISNUMBER($AG2205)+01_指標庫!$H$10*ISNUMBER($AB2205)+01_指標庫!$H$11*ISNUMBER($AC2205)+01_指標庫!$H$12*ISNUMBER($AD2205)+01_指標庫!$H$13*ISNUMBER($AE2205)+01_指標庫!$H$14*ISNUMBER($I2205)+01_指標庫!$H$15*ISNUMBER($AH2205)+01_指標庫!$H$16*ISNUMBER($K2205)+01_指標庫!$H$17*ISNUMBER($AI2205)+01_指標庫!$H$18*ISNUMBER($AJ2205)+01_指標庫!$H$19*ISNUMBER($AK2205)+01_指標庫!$H$20*ISNUMBER($BB2205)+01_指標庫!$H$21*ISNUMBER($BC2205)</f>
        <v>51</v>
      </c>
      <c r="AX2205" s="59" t="n">
        <f aca="false">IF(AW2205=0,50,ROUND((01_指標庫!$H$4*IF(ISNUMBER($F2205),L2205,0)+01_指標庫!$H$5*IF(ISNUMBER($AA2205),AL2205,0)+01_指標庫!$H$6*IF(ISNUMBER($G2205),M2205,0)+01_指標庫!$H$7*IF(ISNUMBER($H2205),N2205,0)+01_指標庫!$H$8*IF(ISNUMBER($AF2205),AQ2205,0)+01_指標庫!$H$9*IF(ISNUMBER($AG2205),AR2205,0)+01_指標庫!$H$10*IF(ISNUMBER($AB2205),AM2205,0)+01_指標庫!$H$11*IF(ISNUMBER($AC2205),AN2205,0)+01_指標庫!$H$12*IF(ISNUMBER($AD2205),AO2205,0)+01_指標庫!$H$13*IF(ISNUMBER($AE2205),AP2205,0)+01_指標庫!$H$14*IF(ISNUMBER($I2205),O2205,0)+01_指標庫!$H$15*IF(ISNUMBER($AH2205),AS2205,0)+01_指標庫!$H$16*IF(ISNUMBER($K2205),P2205,0)+01_指標庫!$H$17*IF(ISNUMBER($AI2205),AT2205,0)+01_指標庫!$H$18*IF(ISNUMBER($AJ2205),AU2205,0)+01_指標庫!$H$19*IF(ISNUMBER($AK2205),AV2205,0)+01_指標庫!$H$20*IF(ISNUMBER($BB2205),BB2205,0)+01_指標庫!$H$21*IF(ISNUMBER($BC2205),BC2205,0))/AW2205,1))</f>
        <v>8.8</v>
      </c>
      <c r="AY2205" s="60"/>
      <c r="AZ2205" s="60"/>
      <c r="BA2205" s="58" t="n">
        <f aca="false">AVERAGE($E2201:$E2205)/AVERAGE($E2196:$E2205)-1</f>
        <v>-0.0409614331262796</v>
      </c>
      <c r="BB2205" s="59" t="n">
        <f aca="false">IF(ISNUMBER($BA2205),IF(OR($S2205&lt;=-0.03,$BA2205&lt;-0.003),0,IF(OR($S2205&lt;=-0.02,$BA2205&lt;0.01),50,100)),"")</f>
        <v>0</v>
      </c>
      <c r="BC2205" s="0" t="str">
        <f aca="false">IF(OR(COUNT($AZ2205)=0,COUNT($AZ2204)=0),"",IF(OR($AY2205/$AZ2204-1&lt;=-0.03,$AZ2205/$AZ2204-1&lt;=-0.045,IF(COUNT($AZ2196:$AZ2205)=10,AVERAGE($AZ2201:$AZ2205)/AVERAGE($AZ2196:$AZ2205)-1&lt;-0.01,FALSE())),0,IF(OR($AZ2205/$AZ2204-1&lt;=-0.02,IF(COUNT($AZ2196:$AZ2205)=10,AVERAGE($AZ2201:$AZ2205)/AVERAGE($AZ2196:$AZ2205)-1&lt;0.005,FALSE())),50,100)))</f>
        <v/>
      </c>
    </row>
    <row r="2206" customFormat="false" ht="15" hidden="false" customHeight="true" outlineLevel="0" collapsed="false">
      <c r="A2206" s="47" t="n">
        <v>2202</v>
      </c>
      <c r="B2206" s="48" t="n">
        <v>45756</v>
      </c>
      <c r="C2206" s="47" t="n">
        <v>2025</v>
      </c>
      <c r="D2206" s="49" t="s">
        <v>238</v>
      </c>
      <c r="E2206" s="50" t="n">
        <v>19145.06</v>
      </c>
      <c r="F2206" s="51" t="n">
        <v>-0.055473</v>
      </c>
      <c r="G2206" s="51" t="n">
        <v>-0.136661</v>
      </c>
      <c r="H2206" s="52" t="n">
        <v>0.3265</v>
      </c>
      <c r="I2206" s="53" t="n">
        <v>437</v>
      </c>
      <c r="J2206" s="47" t="s">
        <v>235</v>
      </c>
      <c r="K2206" s="54" t="n">
        <v>33.62</v>
      </c>
      <c r="L2206" s="55" t="n">
        <f aca="false">IF(COUNT(F2206)=0,50,IF(F2206&gt;=0,100,IF(F2206&gt;=-0.02,50,0)))</f>
        <v>0</v>
      </c>
      <c r="M2206" s="55" t="n">
        <f aca="false">IF(COUNT(G2206)=0,50,IF(G2206&gt;-0.06,100,IF(G2206&gt;-0.15,50,0)))</f>
        <v>50</v>
      </c>
      <c r="N2206" s="55" t="n">
        <f aca="false">IF(COUNT(H2206)=0,50,IF(H2206&gt;=0.6,100,IF(H2206&gt;=0.4,50,0)))</f>
        <v>0</v>
      </c>
      <c r="O2206" s="55" t="n">
        <f aca="false">IF(COUNT(I2206)=0,50,IF(J2206="proxy_vix",50,IF(I2206&lt;350,100,IF(I2206&lt;=450,50,0))))</f>
        <v>50</v>
      </c>
      <c r="P2206" s="55" t="n">
        <f aca="false">IF(COUNT(K2206)=0,50,IF(K2206&lt;20,100,IF(K2206&lt;=25,50,0)))</f>
        <v>0</v>
      </c>
      <c r="Q2206" s="54"/>
      <c r="R2206" s="47"/>
      <c r="S2206" s="51" t="n">
        <f aca="false">$E2206/$E2205-1</f>
        <v>0.12022304919721</v>
      </c>
      <c r="T2206" s="56" t="n">
        <f aca="false">$K2206/$K2205-1</f>
        <v>-0.357538696732276</v>
      </c>
      <c r="V2206" s="57"/>
      <c r="W2206" s="57"/>
      <c r="Y2206" s="1" t="str">
        <f aca="false">IF(AX2206&gt;=70,"EASY",IF(AX2206&gt;40,"UNCERTAIN","HARD"))</f>
        <v>HARD</v>
      </c>
      <c r="AA2206" s="58" t="n">
        <f aca="false">IF($A2206&lt;200,"",AVERAGE($E2157:$E2206)/AVERAGE($E2007:$E2206)-1)</f>
        <v>0.00578522767912393</v>
      </c>
      <c r="AB2206" s="59" t="n">
        <f aca="false">LOOKUP($B2206,07_L1政策步階!$A$4:$A$14,07_L1政策步階!$C$4:$C$14)</f>
        <v>0</v>
      </c>
      <c r="AC2206" s="57"/>
      <c r="AD2206" s="57"/>
      <c r="AE2206" s="57"/>
      <c r="AF2206" s="57"/>
      <c r="AG2206" s="57"/>
      <c r="AH2206" s="57"/>
      <c r="AI2206" s="57"/>
      <c r="AJ2206" s="57"/>
      <c r="AK2206" s="57"/>
      <c r="AL2206" s="59" t="n">
        <f aca="false">IF(ISNUMBER($AA2206),IF($AA2206&gt;=0.005,100,IF($AA2206&gt;=-0.015,50,0)),"")</f>
        <v>100</v>
      </c>
      <c r="AM2206" s="59" t="n">
        <f aca="false">IF(ISNUMBER($AB2206),IF($AB2206=1,100,IF($AB2206=0,50,0)),"")</f>
        <v>50</v>
      </c>
      <c r="AN2206" s="0" t="str">
        <f aca="false">IF(ISNUMBER($AC2206),IF($AC2206&gt;=0.001,100,IF($AC2206&gt;=-0.003,50,0)),"")</f>
        <v/>
      </c>
      <c r="AO2206" s="0" t="str">
        <f aca="false">IF(ISNUMBER($AD2206),IF($AD2206&gt;=0.04,100,IF($AD2206&gt;=0,50,0)),"")</f>
        <v/>
      </c>
      <c r="AP2206" s="0" t="str">
        <f aca="false">IF(ISNUMBER($AE2206),IF($AE2206&gt;=25,100,IF($AE2206&gt;=-75,50,0)),"")</f>
        <v/>
      </c>
      <c r="AQ2206" s="0" t="str">
        <f aca="false">IF(ISNUMBER($AF2206),IF($AF2206&gt;0,100,IF($AF2206&gt;=-50,50,0)),"")</f>
        <v/>
      </c>
      <c r="AR2206" s="0" t="str">
        <f aca="false">IF(ISNUMBER($AG2206),IF($AG2206=1,100,IF($AG2206=0,50,0)),"")</f>
        <v/>
      </c>
      <c r="AS2206" s="0" t="str">
        <f aca="false">IF(ISNUMBER($AH2206),IF($AH2206&lt;0,100,IF($AH2206&lt;=20,50,0)),"")</f>
        <v/>
      </c>
      <c r="AT2206" s="0" t="str">
        <f aca="false">IF(ISNUMBER($AI2206),IF($AI2206&lt;0.95,100,IF($AI2206&lt;=1,50,0)),"")</f>
        <v/>
      </c>
      <c r="AU2206" s="0" t="str">
        <f aca="false">IF(ISNUMBER($AJ2206),IF($AJ2206&lt;30,0,IF($AJ2206&lt;40,50,IF($AJ2206&lt;=90,100,50))),"")</f>
        <v/>
      </c>
      <c r="AV2206" s="0" t="str">
        <f aca="false">IF(ISNUMBER($AK2206),IF($AK2206&gt;-0.2,100,IF($AK2206&gt;=-0.4,50,0)),"")</f>
        <v/>
      </c>
      <c r="AW2206" s="59" t="n">
        <f aca="false">01_指標庫!$H$4*ISNUMBER($F2206)+01_指標庫!$H$5*ISNUMBER($AA2206)+01_指標庫!$H$6*ISNUMBER($G2206)+01_指標庫!$H$7*ISNUMBER($H2206)+01_指標庫!$H$8*ISNUMBER($AF2206)+01_指標庫!$H$9*ISNUMBER($AG2206)+01_指標庫!$H$10*ISNUMBER($AB2206)+01_指標庫!$H$11*ISNUMBER($AC2206)+01_指標庫!$H$12*ISNUMBER($AD2206)+01_指標庫!$H$13*ISNUMBER($AE2206)+01_指標庫!$H$14*ISNUMBER($I2206)+01_指標庫!$H$15*ISNUMBER($AH2206)+01_指標庫!$H$16*ISNUMBER($K2206)+01_指標庫!$H$17*ISNUMBER($AI2206)+01_指標庫!$H$18*ISNUMBER($AJ2206)+01_指標庫!$H$19*ISNUMBER($AK2206)+01_指標庫!$H$20*ISNUMBER($BB2206)+01_指標庫!$H$21*ISNUMBER($BC2206)</f>
        <v>51</v>
      </c>
      <c r="AX2206" s="59" t="n">
        <f aca="false">IF(AW2206=0,50,ROUND((01_指標庫!$H$4*IF(ISNUMBER($F2206),L2206,0)+01_指標庫!$H$5*IF(ISNUMBER($AA2206),AL2206,0)+01_指標庫!$H$6*IF(ISNUMBER($G2206),M2206,0)+01_指標庫!$H$7*IF(ISNUMBER($H2206),N2206,0)+01_指標庫!$H$8*IF(ISNUMBER($AF2206),AQ2206,0)+01_指標庫!$H$9*IF(ISNUMBER($AG2206),AR2206,0)+01_指標庫!$H$10*IF(ISNUMBER($AB2206),AM2206,0)+01_指標庫!$H$11*IF(ISNUMBER($AC2206),AN2206,0)+01_指標庫!$H$12*IF(ISNUMBER($AD2206),AO2206,0)+01_指標庫!$H$13*IF(ISNUMBER($AE2206),AP2206,0)+01_指標庫!$H$14*IF(ISNUMBER($I2206),O2206,0)+01_指標庫!$H$15*IF(ISNUMBER($AH2206),AS2206,0)+01_指標庫!$H$16*IF(ISNUMBER($K2206),P2206,0)+01_指標庫!$H$17*IF(ISNUMBER($AI2206),AT2206,0)+01_指標庫!$H$18*IF(ISNUMBER($AJ2206),AU2206,0)+01_指標庫!$H$19*IF(ISNUMBER($AK2206),AV2206,0)+01_指標庫!$H$20*IF(ISNUMBER($BB2206),BB2206,0)+01_指標庫!$H$21*IF(ISNUMBER($BC2206),BC2206,0))/AW2206,1))</f>
        <v>24.5</v>
      </c>
      <c r="AY2206" s="60"/>
      <c r="AZ2206" s="60"/>
      <c r="BA2206" s="58" t="n">
        <f aca="false">AVERAGE($E2202:$E2206)/AVERAGE($E2197:$E2206)-1</f>
        <v>-0.0416734996067116</v>
      </c>
      <c r="BB2206" s="59" t="n">
        <f aca="false">IF(ISNUMBER($BA2206),IF(OR($S2206&lt;=-0.03,$BA2206&lt;-0.003),0,IF(OR($S2206&lt;=-0.02,$BA2206&lt;0.01),50,100)),"")</f>
        <v>0</v>
      </c>
      <c r="BC2206" s="0" t="str">
        <f aca="false">IF(OR(COUNT($AZ2206)=0,COUNT($AZ2205)=0),"",IF(OR($AY2206/$AZ2205-1&lt;=-0.03,$AZ2206/$AZ2205-1&lt;=-0.045,IF(COUNT($AZ2197:$AZ2206)=10,AVERAGE($AZ2202:$AZ2206)/AVERAGE($AZ2197:$AZ2206)-1&lt;-0.01,FALSE())),0,IF(OR($AZ2206/$AZ2205-1&lt;=-0.02,IF(COUNT($AZ2197:$AZ2206)=10,AVERAGE($AZ2202:$AZ2206)/AVERAGE($AZ2197:$AZ2206)-1&lt;0.005,FALSE())),50,100)))</f>
        <v/>
      </c>
    </row>
    <row r="2207" customFormat="false" ht="15" hidden="false" customHeight="true" outlineLevel="0" collapsed="false">
      <c r="A2207" s="47" t="n">
        <v>2203</v>
      </c>
      <c r="B2207" s="48" t="n">
        <v>45757</v>
      </c>
      <c r="C2207" s="47" t="n">
        <v>2025</v>
      </c>
      <c r="D2207" s="49" t="s">
        <v>239</v>
      </c>
      <c r="E2207" s="50" t="n">
        <v>18343.57</v>
      </c>
      <c r="F2207" s="51" t="n">
        <v>-0.094762</v>
      </c>
      <c r="G2207" s="51" t="n">
        <v>-0.172804</v>
      </c>
      <c r="H2207" s="52" t="n">
        <v>0.2653</v>
      </c>
      <c r="I2207" s="53" t="n">
        <v>442</v>
      </c>
      <c r="J2207" s="47" t="s">
        <v>235</v>
      </c>
      <c r="K2207" s="54" t="n">
        <v>40.72</v>
      </c>
      <c r="L2207" s="55" t="n">
        <f aca="false">IF(COUNT(F2207)=0,50,IF(F2207&gt;=0,100,IF(F2207&gt;=-0.02,50,0)))</f>
        <v>0</v>
      </c>
      <c r="M2207" s="55" t="n">
        <f aca="false">IF(COUNT(G2207)=0,50,IF(G2207&gt;-0.06,100,IF(G2207&gt;-0.15,50,0)))</f>
        <v>0</v>
      </c>
      <c r="N2207" s="55" t="n">
        <f aca="false">IF(COUNT(H2207)=0,50,IF(H2207&gt;=0.6,100,IF(H2207&gt;=0.4,50,0)))</f>
        <v>0</v>
      </c>
      <c r="O2207" s="55" t="n">
        <f aca="false">IF(COUNT(I2207)=0,50,IF(J2207="proxy_vix",50,IF(I2207&lt;350,100,IF(I2207&lt;=450,50,0))))</f>
        <v>50</v>
      </c>
      <c r="P2207" s="55" t="n">
        <f aca="false">IF(COUNT(K2207)=0,50,IF(K2207&lt;20,100,IF(K2207&lt;=25,50,0)))</f>
        <v>0</v>
      </c>
      <c r="Q2207" s="54"/>
      <c r="R2207" s="47"/>
      <c r="S2207" s="51" t="n">
        <f aca="false">$E2207/$E2206-1</f>
        <v>-0.041864063105574</v>
      </c>
      <c r="T2207" s="56" t="n">
        <f aca="false">$K2207/$K2206-1</f>
        <v>0.211183819155265</v>
      </c>
      <c r="V2207" s="57"/>
      <c r="W2207" s="57"/>
      <c r="Y2207" s="1" t="str">
        <f aca="false">IF(AX2207&gt;=70,"EASY",IF(AX2207&gt;40,"UNCERTAIN","HARD"))</f>
        <v>HARD</v>
      </c>
      <c r="AA2207" s="58" t="n">
        <f aca="false">IF($A2207&lt;200,"",AVERAGE($E2158:$E2207)/AVERAGE($E2008:$E2207)-1)</f>
        <v>0.00303797317683596</v>
      </c>
      <c r="AB2207" s="59" t="n">
        <f aca="false">LOOKUP($B2207,07_L1政策步階!$A$4:$A$14,07_L1政策步階!$C$4:$C$14)</f>
        <v>0</v>
      </c>
      <c r="AC2207" s="57"/>
      <c r="AD2207" s="57"/>
      <c r="AE2207" s="57"/>
      <c r="AF2207" s="57"/>
      <c r="AG2207" s="57"/>
      <c r="AH2207" s="57"/>
      <c r="AI2207" s="57"/>
      <c r="AJ2207" s="57"/>
      <c r="AK2207" s="57"/>
      <c r="AL2207" s="59" t="n">
        <f aca="false">IF(ISNUMBER($AA2207),IF($AA2207&gt;=0.005,100,IF($AA2207&gt;=-0.015,50,0)),"")</f>
        <v>50</v>
      </c>
      <c r="AM2207" s="59" t="n">
        <f aca="false">IF(ISNUMBER($AB2207),IF($AB2207=1,100,IF($AB2207=0,50,0)),"")</f>
        <v>50</v>
      </c>
      <c r="AN2207" s="0" t="str">
        <f aca="false">IF(ISNUMBER($AC2207),IF($AC2207&gt;=0.001,100,IF($AC2207&gt;=-0.003,50,0)),"")</f>
        <v/>
      </c>
      <c r="AO2207" s="0" t="str">
        <f aca="false">IF(ISNUMBER($AD2207),IF($AD2207&gt;=0.04,100,IF($AD2207&gt;=0,50,0)),"")</f>
        <v/>
      </c>
      <c r="AP2207" s="0" t="str">
        <f aca="false">IF(ISNUMBER($AE2207),IF($AE2207&gt;=25,100,IF($AE2207&gt;=-75,50,0)),"")</f>
        <v/>
      </c>
      <c r="AQ2207" s="0" t="str">
        <f aca="false">IF(ISNUMBER($AF2207),IF($AF2207&gt;0,100,IF($AF2207&gt;=-50,50,0)),"")</f>
        <v/>
      </c>
      <c r="AR2207" s="0" t="str">
        <f aca="false">IF(ISNUMBER($AG2207),IF($AG2207=1,100,IF($AG2207=0,50,0)),"")</f>
        <v/>
      </c>
      <c r="AS2207" s="0" t="str">
        <f aca="false">IF(ISNUMBER($AH2207),IF($AH2207&lt;0,100,IF($AH2207&lt;=20,50,0)),"")</f>
        <v/>
      </c>
      <c r="AT2207" s="0" t="str">
        <f aca="false">IF(ISNUMBER($AI2207),IF($AI2207&lt;0.95,100,IF($AI2207&lt;=1,50,0)),"")</f>
        <v/>
      </c>
      <c r="AU2207" s="0" t="str">
        <f aca="false">IF(ISNUMBER($AJ2207),IF($AJ2207&lt;30,0,IF($AJ2207&lt;40,50,IF($AJ2207&lt;=90,100,50))),"")</f>
        <v/>
      </c>
      <c r="AV2207" s="0" t="str">
        <f aca="false">IF(ISNUMBER($AK2207),IF($AK2207&gt;-0.2,100,IF($AK2207&gt;=-0.4,50,0)),"")</f>
        <v/>
      </c>
      <c r="AW2207" s="59" t="n">
        <f aca="false">01_指標庫!$H$4*ISNUMBER($F2207)+01_指標庫!$H$5*ISNUMBER($AA2207)+01_指標庫!$H$6*ISNUMBER($G2207)+01_指標庫!$H$7*ISNUMBER($H2207)+01_指標庫!$H$8*ISNUMBER($AF2207)+01_指標庫!$H$9*ISNUMBER($AG2207)+01_指標庫!$H$10*ISNUMBER($AB2207)+01_指標庫!$H$11*ISNUMBER($AC2207)+01_指標庫!$H$12*ISNUMBER($AD2207)+01_指標庫!$H$13*ISNUMBER($AE2207)+01_指標庫!$H$14*ISNUMBER($I2207)+01_指標庫!$H$15*ISNUMBER($AH2207)+01_指標庫!$H$16*ISNUMBER($K2207)+01_指標庫!$H$17*ISNUMBER($AI2207)+01_指標庫!$H$18*ISNUMBER($AJ2207)+01_指標庫!$H$19*ISNUMBER($AK2207)+01_指標庫!$H$20*ISNUMBER($BB2207)+01_指標庫!$H$21*ISNUMBER($BC2207)</f>
        <v>51</v>
      </c>
      <c r="AX2207" s="59" t="n">
        <f aca="false">IF(AW2207=0,50,ROUND((01_指標庫!$H$4*IF(ISNUMBER($F2207),L2207,0)+01_指標庫!$H$5*IF(ISNUMBER($AA2207),AL2207,0)+01_指標庫!$H$6*IF(ISNUMBER($G2207),M2207,0)+01_指標庫!$H$7*IF(ISNUMBER($H2207),N2207,0)+01_指標庫!$H$8*IF(ISNUMBER($AF2207),AQ2207,0)+01_指標庫!$H$9*IF(ISNUMBER($AG2207),AR2207,0)+01_指標庫!$H$10*IF(ISNUMBER($AB2207),AM2207,0)+01_指標庫!$H$11*IF(ISNUMBER($AC2207),AN2207,0)+01_指標庫!$H$12*IF(ISNUMBER($AD2207),AO2207,0)+01_指標庫!$H$13*IF(ISNUMBER($AE2207),AP2207,0)+01_指標庫!$H$14*IF(ISNUMBER($I2207),O2207,0)+01_指標庫!$H$15*IF(ISNUMBER($AH2207),AS2207,0)+01_指標庫!$H$16*IF(ISNUMBER($K2207),P2207,0)+01_指標庫!$H$17*IF(ISNUMBER($AI2207),AT2207,0)+01_指標庫!$H$18*IF(ISNUMBER($AJ2207),AU2207,0)+01_指標庫!$H$19*IF(ISNUMBER($AK2207),AV2207,0)+01_指標庫!$H$20*IF(ISNUMBER($BB2207),BB2207,0)+01_指標庫!$H$21*IF(ISNUMBER($BC2207),BC2207,0))/AW2207,1))</f>
        <v>14.7</v>
      </c>
      <c r="AY2207" s="60"/>
      <c r="AZ2207" s="60"/>
      <c r="BA2207" s="58" t="n">
        <f aca="false">AVERAGE($E2203:$E2207)/AVERAGE($E2198:$E2207)-1</f>
        <v>-0.0360747169930524</v>
      </c>
      <c r="BB2207" s="59" t="n">
        <f aca="false">IF(ISNUMBER($BA2207),IF(OR($S2207&lt;=-0.03,$BA2207&lt;-0.003),0,IF(OR($S2207&lt;=-0.02,$BA2207&lt;0.01),50,100)),"")</f>
        <v>0</v>
      </c>
      <c r="BC2207" s="0" t="str">
        <f aca="false">IF(OR(COUNT($AZ2207)=0,COUNT($AZ2206)=0),"",IF(OR($AY2207/$AZ2206-1&lt;=-0.03,$AZ2207/$AZ2206-1&lt;=-0.045,IF(COUNT($AZ2198:$AZ2207)=10,AVERAGE($AZ2203:$AZ2207)/AVERAGE($AZ2198:$AZ2207)-1&lt;-0.01,FALSE())),0,IF(OR($AZ2207/$AZ2206-1&lt;=-0.02,IF(COUNT($AZ2198:$AZ2207)=10,AVERAGE($AZ2203:$AZ2207)/AVERAGE($AZ2198:$AZ2207)-1&lt;0.005,FALSE())),50,100)))</f>
        <v/>
      </c>
    </row>
    <row r="2208" customFormat="false" ht="15" hidden="false" customHeight="true" outlineLevel="0" collapsed="false">
      <c r="A2208" s="47" t="n">
        <v>2204</v>
      </c>
      <c r="B2208" s="48" t="n">
        <v>45758</v>
      </c>
      <c r="C2208" s="47" t="n">
        <v>2025</v>
      </c>
      <c r="D2208" s="49" t="s">
        <v>234</v>
      </c>
      <c r="E2208" s="50" t="n">
        <v>18690.05</v>
      </c>
      <c r="F2208" s="51" t="n">
        <v>-0.077433</v>
      </c>
      <c r="G2208" s="51" t="n">
        <v>-0.157179</v>
      </c>
      <c r="H2208" s="52" t="n">
        <v>0.2653</v>
      </c>
      <c r="I2208" s="53" t="n">
        <v>426</v>
      </c>
      <c r="J2208" s="47" t="s">
        <v>235</v>
      </c>
      <c r="K2208" s="54" t="n">
        <v>37.56</v>
      </c>
      <c r="L2208" s="55" t="n">
        <f aca="false">IF(COUNT(F2208)=0,50,IF(F2208&gt;=0,100,IF(F2208&gt;=-0.02,50,0)))</f>
        <v>0</v>
      </c>
      <c r="M2208" s="55" t="n">
        <f aca="false">IF(COUNT(G2208)=0,50,IF(G2208&gt;-0.06,100,IF(G2208&gt;-0.15,50,0)))</f>
        <v>0</v>
      </c>
      <c r="N2208" s="55" t="n">
        <f aca="false">IF(COUNT(H2208)=0,50,IF(H2208&gt;=0.6,100,IF(H2208&gt;=0.4,50,0)))</f>
        <v>0</v>
      </c>
      <c r="O2208" s="55" t="n">
        <f aca="false">IF(COUNT(I2208)=0,50,IF(J2208="proxy_vix",50,IF(I2208&lt;350,100,IF(I2208&lt;=450,50,0))))</f>
        <v>50</v>
      </c>
      <c r="P2208" s="55" t="n">
        <f aca="false">IF(COUNT(K2208)=0,50,IF(K2208&lt;20,100,IF(K2208&lt;=25,50,0)))</f>
        <v>0</v>
      </c>
      <c r="Q2208" s="54"/>
      <c r="R2208" s="47"/>
      <c r="S2208" s="51" t="n">
        <f aca="false">$E2208/$E2207-1</f>
        <v>0.0188883625161296</v>
      </c>
      <c r="T2208" s="56" t="n">
        <f aca="false">$K2208/$K2207-1</f>
        <v>-0.0776031434184675</v>
      </c>
      <c r="V2208" s="57"/>
      <c r="W2208" s="57"/>
      <c r="Y2208" s="1" t="str">
        <f aca="false">IF(AX2208&gt;=70,"EASY",IF(AX2208&gt;40,"UNCERTAIN","HARD"))</f>
        <v>HARD</v>
      </c>
      <c r="AA2208" s="58" t="n">
        <f aca="false">IF($A2208&lt;200,"",AVERAGE($E2159:$E2208)/AVERAGE($E2009:$E2208)-1)</f>
        <v>0.000506196065622078</v>
      </c>
      <c r="AB2208" s="59" t="n">
        <f aca="false">LOOKUP($B2208,07_L1政策步階!$A$4:$A$14,07_L1政策步階!$C$4:$C$14)</f>
        <v>0</v>
      </c>
      <c r="AC2208" s="57"/>
      <c r="AD2208" s="57"/>
      <c r="AE2208" s="57"/>
      <c r="AF2208" s="57"/>
      <c r="AG2208" s="57"/>
      <c r="AH2208" s="57"/>
      <c r="AI2208" s="57"/>
      <c r="AJ2208" s="57"/>
      <c r="AK2208" s="57"/>
      <c r="AL2208" s="59" t="n">
        <f aca="false">IF(ISNUMBER($AA2208),IF($AA2208&gt;=0.005,100,IF($AA2208&gt;=-0.015,50,0)),"")</f>
        <v>50</v>
      </c>
      <c r="AM2208" s="59" t="n">
        <f aca="false">IF(ISNUMBER($AB2208),IF($AB2208=1,100,IF($AB2208=0,50,0)),"")</f>
        <v>50</v>
      </c>
      <c r="AN2208" s="0" t="str">
        <f aca="false">IF(ISNUMBER($AC2208),IF($AC2208&gt;=0.001,100,IF($AC2208&gt;=-0.003,50,0)),"")</f>
        <v/>
      </c>
      <c r="AO2208" s="0" t="str">
        <f aca="false">IF(ISNUMBER($AD2208),IF($AD2208&gt;=0.04,100,IF($AD2208&gt;=0,50,0)),"")</f>
        <v/>
      </c>
      <c r="AP2208" s="0" t="str">
        <f aca="false">IF(ISNUMBER($AE2208),IF($AE2208&gt;=25,100,IF($AE2208&gt;=-75,50,0)),"")</f>
        <v/>
      </c>
      <c r="AQ2208" s="0" t="str">
        <f aca="false">IF(ISNUMBER($AF2208),IF($AF2208&gt;0,100,IF($AF2208&gt;=-50,50,0)),"")</f>
        <v/>
      </c>
      <c r="AR2208" s="0" t="str">
        <f aca="false">IF(ISNUMBER($AG2208),IF($AG2208=1,100,IF($AG2208=0,50,0)),"")</f>
        <v/>
      </c>
      <c r="AS2208" s="0" t="str">
        <f aca="false">IF(ISNUMBER($AH2208),IF($AH2208&lt;0,100,IF($AH2208&lt;=20,50,0)),"")</f>
        <v/>
      </c>
      <c r="AT2208" s="0" t="str">
        <f aca="false">IF(ISNUMBER($AI2208),IF($AI2208&lt;0.95,100,IF($AI2208&lt;=1,50,0)),"")</f>
        <v/>
      </c>
      <c r="AU2208" s="0" t="str">
        <f aca="false">IF(ISNUMBER($AJ2208),IF($AJ2208&lt;30,0,IF($AJ2208&lt;40,50,IF($AJ2208&lt;=90,100,50))),"")</f>
        <v/>
      </c>
      <c r="AV2208" s="0" t="str">
        <f aca="false">IF(ISNUMBER($AK2208),IF($AK2208&gt;-0.2,100,IF($AK2208&gt;=-0.4,50,0)),"")</f>
        <v/>
      </c>
      <c r="AW2208" s="59" t="n">
        <f aca="false">01_指標庫!$H$4*ISNUMBER($F2208)+01_指標庫!$H$5*ISNUMBER($AA2208)+01_指標庫!$H$6*ISNUMBER($G2208)+01_指標庫!$H$7*ISNUMBER($H2208)+01_指標庫!$H$8*ISNUMBER($AF2208)+01_指標庫!$H$9*ISNUMBER($AG2208)+01_指標庫!$H$10*ISNUMBER($AB2208)+01_指標庫!$H$11*ISNUMBER($AC2208)+01_指標庫!$H$12*ISNUMBER($AD2208)+01_指標庫!$H$13*ISNUMBER($AE2208)+01_指標庫!$H$14*ISNUMBER($I2208)+01_指標庫!$H$15*ISNUMBER($AH2208)+01_指標庫!$H$16*ISNUMBER($K2208)+01_指標庫!$H$17*ISNUMBER($AI2208)+01_指標庫!$H$18*ISNUMBER($AJ2208)+01_指標庫!$H$19*ISNUMBER($AK2208)+01_指標庫!$H$20*ISNUMBER($BB2208)+01_指標庫!$H$21*ISNUMBER($BC2208)</f>
        <v>51</v>
      </c>
      <c r="AX2208" s="59" t="n">
        <f aca="false">IF(AW2208=0,50,ROUND((01_指標庫!$H$4*IF(ISNUMBER($F2208),L2208,0)+01_指標庫!$H$5*IF(ISNUMBER($AA2208),AL2208,0)+01_指標庫!$H$6*IF(ISNUMBER($G2208),M2208,0)+01_指標庫!$H$7*IF(ISNUMBER($H2208),N2208,0)+01_指標庫!$H$8*IF(ISNUMBER($AF2208),AQ2208,0)+01_指標庫!$H$9*IF(ISNUMBER($AG2208),AR2208,0)+01_指標庫!$H$10*IF(ISNUMBER($AB2208),AM2208,0)+01_指標庫!$H$11*IF(ISNUMBER($AC2208),AN2208,0)+01_指標庫!$H$12*IF(ISNUMBER($AD2208),AO2208,0)+01_指標庫!$H$13*IF(ISNUMBER($AE2208),AP2208,0)+01_指標庫!$H$14*IF(ISNUMBER($I2208),O2208,0)+01_指標庫!$H$15*IF(ISNUMBER($AH2208),AS2208,0)+01_指標庫!$H$16*IF(ISNUMBER($K2208),P2208,0)+01_指標庫!$H$17*IF(ISNUMBER($AI2208),AT2208,0)+01_指標庫!$H$18*IF(ISNUMBER($AJ2208),AU2208,0)+01_指標庫!$H$19*IF(ISNUMBER($AK2208),AV2208,0)+01_指標庫!$H$20*IF(ISNUMBER($BB2208),BB2208,0)+01_指標庫!$H$21*IF(ISNUMBER($BC2208),BC2208,0))/AW2208,1))</f>
        <v>14.7</v>
      </c>
      <c r="AY2208" s="60"/>
      <c r="AZ2208" s="60"/>
      <c r="BA2208" s="58" t="n">
        <f aca="false">AVERAGE($E2204:$E2208)/AVERAGE($E2199:$E2208)-1</f>
        <v>-0.0190144064659127</v>
      </c>
      <c r="BB2208" s="59" t="n">
        <f aca="false">IF(ISNUMBER($BA2208),IF(OR($S2208&lt;=-0.03,$BA2208&lt;-0.003),0,IF(OR($S2208&lt;=-0.02,$BA2208&lt;0.01),50,100)),"")</f>
        <v>0</v>
      </c>
      <c r="BC2208" s="0" t="str">
        <f aca="false">IF(OR(COUNT($AZ2208)=0,COUNT($AZ2207)=0),"",IF(OR($AY2208/$AZ2207-1&lt;=-0.03,$AZ2208/$AZ2207-1&lt;=-0.045,IF(COUNT($AZ2199:$AZ2208)=10,AVERAGE($AZ2204:$AZ2208)/AVERAGE($AZ2199:$AZ2208)-1&lt;-0.01,FALSE())),0,IF(OR($AZ2208/$AZ2207-1&lt;=-0.02,IF(COUNT($AZ2199:$AZ2208)=10,AVERAGE($AZ2204:$AZ2208)/AVERAGE($AZ2199:$AZ2208)-1&lt;0.005,FALSE())),50,100)))</f>
        <v/>
      </c>
    </row>
    <row r="2209" customFormat="false" ht="15" hidden="false" customHeight="true" outlineLevel="0" collapsed="false">
      <c r="A2209" s="47" t="n">
        <v>2205</v>
      </c>
      <c r="B2209" s="48" t="n">
        <v>45761</v>
      </c>
      <c r="C2209" s="47" t="n">
        <v>2025</v>
      </c>
      <c r="D2209" s="49" t="s">
        <v>236</v>
      </c>
      <c r="E2209" s="50" t="n">
        <v>18796.02</v>
      </c>
      <c r="F2209" s="51" t="n">
        <v>-0.071984</v>
      </c>
      <c r="G2209" s="51" t="n">
        <v>-0.152401</v>
      </c>
      <c r="H2209" s="52" t="n">
        <v>0.2653</v>
      </c>
      <c r="I2209" s="53" t="n">
        <v>414</v>
      </c>
      <c r="J2209" s="47" t="s">
        <v>235</v>
      </c>
      <c r="K2209" s="54" t="n">
        <v>30.89</v>
      </c>
      <c r="L2209" s="55" t="n">
        <f aca="false">IF(COUNT(F2209)=0,50,IF(F2209&gt;=0,100,IF(F2209&gt;=-0.02,50,0)))</f>
        <v>0</v>
      </c>
      <c r="M2209" s="55" t="n">
        <f aca="false">IF(COUNT(G2209)=0,50,IF(G2209&gt;-0.06,100,IF(G2209&gt;-0.15,50,0)))</f>
        <v>0</v>
      </c>
      <c r="N2209" s="55" t="n">
        <f aca="false">IF(COUNT(H2209)=0,50,IF(H2209&gt;=0.6,100,IF(H2209&gt;=0.4,50,0)))</f>
        <v>0</v>
      </c>
      <c r="O2209" s="55" t="n">
        <f aca="false">IF(COUNT(I2209)=0,50,IF(J2209="proxy_vix",50,IF(I2209&lt;350,100,IF(I2209&lt;=450,50,0))))</f>
        <v>50</v>
      </c>
      <c r="P2209" s="55" t="n">
        <f aca="false">IF(COUNT(K2209)=0,50,IF(K2209&lt;20,100,IF(K2209&lt;=25,50,0)))</f>
        <v>0</v>
      </c>
      <c r="Q2209" s="54"/>
      <c r="R2209" s="47"/>
      <c r="S2209" s="51" t="n">
        <f aca="false">$E2209/$E2208-1</f>
        <v>0.00566986177137041</v>
      </c>
      <c r="T2209" s="56" t="n">
        <f aca="false">$K2209/$K2208-1</f>
        <v>-0.177582534611289</v>
      </c>
      <c r="V2209" s="57"/>
      <c r="W2209" s="57"/>
      <c r="Y2209" s="1" t="str">
        <f aca="false">IF(AX2209&gt;=70,"EASY",IF(AX2209&gt;40,"UNCERTAIN","HARD"))</f>
        <v>HARD</v>
      </c>
      <c r="AA2209" s="58" t="n">
        <f aca="false">IF($A2209&lt;200,"",AVERAGE($E2160:$E2209)/AVERAGE($E2010:$E2209)-1)</f>
        <v>-0.00190631955308807</v>
      </c>
      <c r="AB2209" s="59" t="n">
        <f aca="false">LOOKUP($B2209,07_L1政策步階!$A$4:$A$14,07_L1政策步階!$C$4:$C$14)</f>
        <v>0</v>
      </c>
      <c r="AC2209" s="57"/>
      <c r="AD2209" s="57"/>
      <c r="AE2209" s="57"/>
      <c r="AF2209" s="57"/>
      <c r="AG2209" s="57"/>
      <c r="AH2209" s="57"/>
      <c r="AI2209" s="57"/>
      <c r="AJ2209" s="57"/>
      <c r="AK2209" s="57"/>
      <c r="AL2209" s="59" t="n">
        <f aca="false">IF(ISNUMBER($AA2209),IF($AA2209&gt;=0.005,100,IF($AA2209&gt;=-0.015,50,0)),"")</f>
        <v>50</v>
      </c>
      <c r="AM2209" s="59" t="n">
        <f aca="false">IF(ISNUMBER($AB2209),IF($AB2209=1,100,IF($AB2209=0,50,0)),"")</f>
        <v>50</v>
      </c>
      <c r="AN2209" s="0" t="str">
        <f aca="false">IF(ISNUMBER($AC2209),IF($AC2209&gt;=0.001,100,IF($AC2209&gt;=-0.003,50,0)),"")</f>
        <v/>
      </c>
      <c r="AO2209" s="0" t="str">
        <f aca="false">IF(ISNUMBER($AD2209),IF($AD2209&gt;=0.04,100,IF($AD2209&gt;=0,50,0)),"")</f>
        <v/>
      </c>
      <c r="AP2209" s="0" t="str">
        <f aca="false">IF(ISNUMBER($AE2209),IF($AE2209&gt;=25,100,IF($AE2209&gt;=-75,50,0)),"")</f>
        <v/>
      </c>
      <c r="AQ2209" s="0" t="str">
        <f aca="false">IF(ISNUMBER($AF2209),IF($AF2209&gt;0,100,IF($AF2209&gt;=-50,50,0)),"")</f>
        <v/>
      </c>
      <c r="AR2209" s="0" t="str">
        <f aca="false">IF(ISNUMBER($AG2209),IF($AG2209=1,100,IF($AG2209=0,50,0)),"")</f>
        <v/>
      </c>
      <c r="AS2209" s="0" t="str">
        <f aca="false">IF(ISNUMBER($AH2209),IF($AH2209&lt;0,100,IF($AH2209&lt;=20,50,0)),"")</f>
        <v/>
      </c>
      <c r="AT2209" s="0" t="str">
        <f aca="false">IF(ISNUMBER($AI2209),IF($AI2209&lt;0.95,100,IF($AI2209&lt;=1,50,0)),"")</f>
        <v/>
      </c>
      <c r="AU2209" s="0" t="str">
        <f aca="false">IF(ISNUMBER($AJ2209),IF($AJ2209&lt;30,0,IF($AJ2209&lt;40,50,IF($AJ2209&lt;=90,100,50))),"")</f>
        <v/>
      </c>
      <c r="AV2209" s="0" t="str">
        <f aca="false">IF(ISNUMBER($AK2209),IF($AK2209&gt;-0.2,100,IF($AK2209&gt;=-0.4,50,0)),"")</f>
        <v/>
      </c>
      <c r="AW2209" s="59" t="n">
        <f aca="false">01_指標庫!$H$4*ISNUMBER($F2209)+01_指標庫!$H$5*ISNUMBER($AA2209)+01_指標庫!$H$6*ISNUMBER($G2209)+01_指標庫!$H$7*ISNUMBER($H2209)+01_指標庫!$H$8*ISNUMBER($AF2209)+01_指標庫!$H$9*ISNUMBER($AG2209)+01_指標庫!$H$10*ISNUMBER($AB2209)+01_指標庫!$H$11*ISNUMBER($AC2209)+01_指標庫!$H$12*ISNUMBER($AD2209)+01_指標庫!$H$13*ISNUMBER($AE2209)+01_指標庫!$H$14*ISNUMBER($I2209)+01_指標庫!$H$15*ISNUMBER($AH2209)+01_指標庫!$H$16*ISNUMBER($K2209)+01_指標庫!$H$17*ISNUMBER($AI2209)+01_指標庫!$H$18*ISNUMBER($AJ2209)+01_指標庫!$H$19*ISNUMBER($AK2209)+01_指標庫!$H$20*ISNUMBER($BB2209)+01_指標庫!$H$21*ISNUMBER($BC2209)</f>
        <v>51</v>
      </c>
      <c r="AX2209" s="59" t="n">
        <f aca="false">IF(AW2209=0,50,ROUND((01_指標庫!$H$4*IF(ISNUMBER($F2209),L2209,0)+01_指標庫!$H$5*IF(ISNUMBER($AA2209),AL2209,0)+01_指標庫!$H$6*IF(ISNUMBER($G2209),M2209,0)+01_指標庫!$H$7*IF(ISNUMBER($H2209),N2209,0)+01_指標庫!$H$8*IF(ISNUMBER($AF2209),AQ2209,0)+01_指標庫!$H$9*IF(ISNUMBER($AG2209),AR2209,0)+01_指標庫!$H$10*IF(ISNUMBER($AB2209),AM2209,0)+01_指標庫!$H$11*IF(ISNUMBER($AC2209),AN2209,0)+01_指標庫!$H$12*IF(ISNUMBER($AD2209),AO2209,0)+01_指標庫!$H$13*IF(ISNUMBER($AE2209),AP2209,0)+01_指標庫!$H$14*IF(ISNUMBER($I2209),O2209,0)+01_指標庫!$H$15*IF(ISNUMBER($AH2209),AS2209,0)+01_指標庫!$H$16*IF(ISNUMBER($K2209),P2209,0)+01_指標庫!$H$17*IF(ISNUMBER($AI2209),AT2209,0)+01_指標庫!$H$18*IF(ISNUMBER($AJ2209),AU2209,0)+01_指標庫!$H$19*IF(ISNUMBER($AK2209),AV2209,0)+01_指標庫!$H$20*IF(ISNUMBER($BB2209),BB2209,0)+01_指標庫!$H$21*IF(ISNUMBER($BC2209),BC2209,0))/AW2209,1))</f>
        <v>20.6</v>
      </c>
      <c r="AY2209" s="60"/>
      <c r="AZ2209" s="60"/>
      <c r="BA2209" s="58" t="n">
        <f aca="false">AVERAGE($E2205:$E2209)/AVERAGE($E2200:$E2209)-1</f>
        <v>-0.00164260058454779</v>
      </c>
      <c r="BB2209" s="59" t="n">
        <f aca="false">IF(ISNUMBER($BA2209),IF(OR($S2209&lt;=-0.03,$BA2209&lt;-0.003),0,IF(OR($S2209&lt;=-0.02,$BA2209&lt;0.01),50,100)),"")</f>
        <v>50</v>
      </c>
      <c r="BC2209" s="0" t="str">
        <f aca="false">IF(OR(COUNT($AZ2209)=0,COUNT($AZ2208)=0),"",IF(OR($AY2209/$AZ2208-1&lt;=-0.03,$AZ2209/$AZ2208-1&lt;=-0.045,IF(COUNT($AZ2200:$AZ2209)=10,AVERAGE($AZ2205:$AZ2209)/AVERAGE($AZ2200:$AZ2209)-1&lt;-0.01,FALSE())),0,IF(OR($AZ2209/$AZ2208-1&lt;=-0.02,IF(COUNT($AZ2200:$AZ2209)=10,AVERAGE($AZ2205:$AZ2209)/AVERAGE($AZ2200:$AZ2209)-1&lt;0.005,FALSE())),50,100)))</f>
        <v/>
      </c>
    </row>
    <row r="2210" customFormat="false" ht="15" hidden="false" customHeight="true" outlineLevel="0" collapsed="false">
      <c r="A2210" s="47" t="n">
        <v>2206</v>
      </c>
      <c r="B2210" s="48" t="n">
        <v>45762</v>
      </c>
      <c r="C2210" s="47" t="n">
        <v>2025</v>
      </c>
      <c r="D2210" s="49" t="s">
        <v>237</v>
      </c>
      <c r="E2210" s="50" t="n">
        <v>18830.23</v>
      </c>
      <c r="F2210" s="51" t="n">
        <v>-0.070074</v>
      </c>
      <c r="G2210" s="51" t="n">
        <v>-0.150858</v>
      </c>
      <c r="H2210" s="52" t="n">
        <v>0.2653</v>
      </c>
      <c r="I2210" s="53" t="n">
        <v>409</v>
      </c>
      <c r="J2210" s="47" t="s">
        <v>235</v>
      </c>
      <c r="K2210" s="54" t="n">
        <v>30.12</v>
      </c>
      <c r="L2210" s="55" t="n">
        <f aca="false">IF(COUNT(F2210)=0,50,IF(F2210&gt;=0,100,IF(F2210&gt;=-0.02,50,0)))</f>
        <v>0</v>
      </c>
      <c r="M2210" s="55" t="n">
        <f aca="false">IF(COUNT(G2210)=0,50,IF(G2210&gt;-0.06,100,IF(G2210&gt;-0.15,50,0)))</f>
        <v>0</v>
      </c>
      <c r="N2210" s="55" t="n">
        <f aca="false">IF(COUNT(H2210)=0,50,IF(H2210&gt;=0.6,100,IF(H2210&gt;=0.4,50,0)))</f>
        <v>0</v>
      </c>
      <c r="O2210" s="55" t="n">
        <f aca="false">IF(COUNT(I2210)=0,50,IF(J2210="proxy_vix",50,IF(I2210&lt;350,100,IF(I2210&lt;=450,50,0))))</f>
        <v>50</v>
      </c>
      <c r="P2210" s="55" t="n">
        <f aca="false">IF(COUNT(K2210)=0,50,IF(K2210&lt;20,100,IF(K2210&lt;=25,50,0)))</f>
        <v>0</v>
      </c>
      <c r="Q2210" s="54"/>
      <c r="R2210" s="47"/>
      <c r="S2210" s="51" t="n">
        <f aca="false">$E2210/$E2209-1</f>
        <v>0.00182006616294306</v>
      </c>
      <c r="T2210" s="56" t="n">
        <f aca="false">$K2210/$K2209-1</f>
        <v>-0.024927160893493</v>
      </c>
      <c r="V2210" s="57"/>
      <c r="W2210" s="57"/>
      <c r="Y2210" s="1" t="str">
        <f aca="false">IF(AX2210&gt;=70,"EASY",IF(AX2210&gt;40,"UNCERTAIN","HARD"))</f>
        <v>HARD</v>
      </c>
      <c r="AA2210" s="58" t="n">
        <f aca="false">IF($A2210&lt;200,"",AVERAGE($E2161:$E2210)/AVERAGE($E2011:$E2210)-1)</f>
        <v>-0.0041070079288511</v>
      </c>
      <c r="AB2210" s="59" t="n">
        <f aca="false">LOOKUP($B2210,07_L1政策步階!$A$4:$A$14,07_L1政策步階!$C$4:$C$14)</f>
        <v>0</v>
      </c>
      <c r="AC2210" s="57"/>
      <c r="AD2210" s="57"/>
      <c r="AE2210" s="57"/>
      <c r="AF2210" s="57"/>
      <c r="AG2210" s="57"/>
      <c r="AH2210" s="57"/>
      <c r="AI2210" s="57"/>
      <c r="AJ2210" s="57"/>
      <c r="AK2210" s="57"/>
      <c r="AL2210" s="59" t="n">
        <f aca="false">IF(ISNUMBER($AA2210),IF($AA2210&gt;=0.005,100,IF($AA2210&gt;=-0.015,50,0)),"")</f>
        <v>50</v>
      </c>
      <c r="AM2210" s="59" t="n">
        <f aca="false">IF(ISNUMBER($AB2210),IF($AB2210=1,100,IF($AB2210=0,50,0)),"")</f>
        <v>50</v>
      </c>
      <c r="AN2210" s="0" t="str">
        <f aca="false">IF(ISNUMBER($AC2210),IF($AC2210&gt;=0.001,100,IF($AC2210&gt;=-0.003,50,0)),"")</f>
        <v/>
      </c>
      <c r="AO2210" s="0" t="str">
        <f aca="false">IF(ISNUMBER($AD2210),IF($AD2210&gt;=0.04,100,IF($AD2210&gt;=0,50,0)),"")</f>
        <v/>
      </c>
      <c r="AP2210" s="0" t="str">
        <f aca="false">IF(ISNUMBER($AE2210),IF($AE2210&gt;=25,100,IF($AE2210&gt;=-75,50,0)),"")</f>
        <v/>
      </c>
      <c r="AQ2210" s="0" t="str">
        <f aca="false">IF(ISNUMBER($AF2210),IF($AF2210&gt;0,100,IF($AF2210&gt;=-50,50,0)),"")</f>
        <v/>
      </c>
      <c r="AR2210" s="0" t="str">
        <f aca="false">IF(ISNUMBER($AG2210),IF($AG2210=1,100,IF($AG2210=0,50,0)),"")</f>
        <v/>
      </c>
      <c r="AS2210" s="0" t="str">
        <f aca="false">IF(ISNUMBER($AH2210),IF($AH2210&lt;0,100,IF($AH2210&lt;=20,50,0)),"")</f>
        <v/>
      </c>
      <c r="AT2210" s="0" t="str">
        <f aca="false">IF(ISNUMBER($AI2210),IF($AI2210&lt;0.95,100,IF($AI2210&lt;=1,50,0)),"")</f>
        <v/>
      </c>
      <c r="AU2210" s="0" t="str">
        <f aca="false">IF(ISNUMBER($AJ2210),IF($AJ2210&lt;30,0,IF($AJ2210&lt;40,50,IF($AJ2210&lt;=90,100,50))),"")</f>
        <v/>
      </c>
      <c r="AV2210" s="0" t="str">
        <f aca="false">IF(ISNUMBER($AK2210),IF($AK2210&gt;-0.2,100,IF($AK2210&gt;=-0.4,50,0)),"")</f>
        <v/>
      </c>
      <c r="AW2210" s="59" t="n">
        <f aca="false">01_指標庫!$H$4*ISNUMBER($F2210)+01_指標庫!$H$5*ISNUMBER($AA2210)+01_指標庫!$H$6*ISNUMBER($G2210)+01_指標庫!$H$7*ISNUMBER($H2210)+01_指標庫!$H$8*ISNUMBER($AF2210)+01_指標庫!$H$9*ISNUMBER($AG2210)+01_指標庫!$H$10*ISNUMBER($AB2210)+01_指標庫!$H$11*ISNUMBER($AC2210)+01_指標庫!$H$12*ISNUMBER($AD2210)+01_指標庫!$H$13*ISNUMBER($AE2210)+01_指標庫!$H$14*ISNUMBER($I2210)+01_指標庫!$H$15*ISNUMBER($AH2210)+01_指標庫!$H$16*ISNUMBER($K2210)+01_指標庫!$H$17*ISNUMBER($AI2210)+01_指標庫!$H$18*ISNUMBER($AJ2210)+01_指標庫!$H$19*ISNUMBER($AK2210)+01_指標庫!$H$20*ISNUMBER($BB2210)+01_指標庫!$H$21*ISNUMBER($BC2210)</f>
        <v>51</v>
      </c>
      <c r="AX2210" s="59" t="n">
        <f aca="false">IF(AW2210=0,50,ROUND((01_指標庫!$H$4*IF(ISNUMBER($F2210),L2210,0)+01_指標庫!$H$5*IF(ISNUMBER($AA2210),AL2210,0)+01_指標庫!$H$6*IF(ISNUMBER($G2210),M2210,0)+01_指標庫!$H$7*IF(ISNUMBER($H2210),N2210,0)+01_指標庫!$H$8*IF(ISNUMBER($AF2210),AQ2210,0)+01_指標庫!$H$9*IF(ISNUMBER($AG2210),AR2210,0)+01_指標庫!$H$10*IF(ISNUMBER($AB2210),AM2210,0)+01_指標庫!$H$11*IF(ISNUMBER($AC2210),AN2210,0)+01_指標庫!$H$12*IF(ISNUMBER($AD2210),AO2210,0)+01_指標庫!$H$13*IF(ISNUMBER($AE2210),AP2210,0)+01_指標庫!$H$14*IF(ISNUMBER($I2210),O2210,0)+01_指標庫!$H$15*IF(ISNUMBER($AH2210),AS2210,0)+01_指標庫!$H$16*IF(ISNUMBER($K2210),P2210,0)+01_指標庫!$H$17*IF(ISNUMBER($AI2210),AT2210,0)+01_指標庫!$H$18*IF(ISNUMBER($AJ2210),AU2210,0)+01_指標庫!$H$19*IF(ISNUMBER($AK2210),AV2210,0)+01_指標庫!$H$20*IF(ISNUMBER($BB2210),BB2210,0)+01_指標庫!$H$21*IF(ISNUMBER($BC2210),BC2210,0))/AW2210,1))</f>
        <v>26.5</v>
      </c>
      <c r="AY2210" s="60"/>
      <c r="AZ2210" s="60"/>
      <c r="BA2210" s="58" t="n">
        <f aca="false">AVERAGE($E2206:$E2210)/AVERAGE($E2201:$E2210)-1</f>
        <v>0.0205785919540853</v>
      </c>
      <c r="BB2210" s="59" t="n">
        <f aca="false">IF(ISNUMBER($BA2210),IF(OR($S2210&lt;=-0.03,$BA2210&lt;-0.003),0,IF(OR($S2210&lt;=-0.02,$BA2210&lt;0.01),50,100)),"")</f>
        <v>100</v>
      </c>
      <c r="BC2210" s="0" t="str">
        <f aca="false">IF(OR(COUNT($AZ2210)=0,COUNT($AZ2209)=0),"",IF(OR($AY2210/$AZ2209-1&lt;=-0.03,$AZ2210/$AZ2209-1&lt;=-0.045,IF(COUNT($AZ2201:$AZ2210)=10,AVERAGE($AZ2206:$AZ2210)/AVERAGE($AZ2201:$AZ2210)-1&lt;-0.01,FALSE())),0,IF(OR($AZ2210/$AZ2209-1&lt;=-0.02,IF(COUNT($AZ2201:$AZ2210)=10,AVERAGE($AZ2206:$AZ2210)/AVERAGE($AZ2201:$AZ2210)-1&lt;0.005,FALSE())),50,100)))</f>
        <v/>
      </c>
    </row>
    <row r="2211" customFormat="false" ht="15" hidden="false" customHeight="true" outlineLevel="0" collapsed="false">
      <c r="A2211" s="47" t="n">
        <v>2207</v>
      </c>
      <c r="B2211" s="48" t="n">
        <v>45763</v>
      </c>
      <c r="C2211" s="47" t="n">
        <v>2025</v>
      </c>
      <c r="D2211" s="49" t="s">
        <v>238</v>
      </c>
      <c r="E2211" s="50" t="n">
        <v>18257.64</v>
      </c>
      <c r="F2211" s="51" t="n">
        <v>-0.098034</v>
      </c>
      <c r="G2211" s="51" t="n">
        <v>-0.176679</v>
      </c>
      <c r="H2211" s="52" t="n">
        <v>0.2653</v>
      </c>
      <c r="I2211" s="53" t="n">
        <v>416</v>
      </c>
      <c r="J2211" s="47" t="s">
        <v>235</v>
      </c>
      <c r="K2211" s="54" t="n">
        <v>32.64</v>
      </c>
      <c r="L2211" s="55" t="n">
        <f aca="false">IF(COUNT(F2211)=0,50,IF(F2211&gt;=0,100,IF(F2211&gt;=-0.02,50,0)))</f>
        <v>0</v>
      </c>
      <c r="M2211" s="55" t="n">
        <f aca="false">IF(COUNT(G2211)=0,50,IF(G2211&gt;-0.06,100,IF(G2211&gt;-0.15,50,0)))</f>
        <v>0</v>
      </c>
      <c r="N2211" s="55" t="n">
        <f aca="false">IF(COUNT(H2211)=0,50,IF(H2211&gt;=0.6,100,IF(H2211&gt;=0.4,50,0)))</f>
        <v>0</v>
      </c>
      <c r="O2211" s="55" t="n">
        <f aca="false">IF(COUNT(I2211)=0,50,IF(J2211="proxy_vix",50,IF(I2211&lt;350,100,IF(I2211&lt;=450,50,0))))</f>
        <v>50</v>
      </c>
      <c r="P2211" s="55" t="n">
        <f aca="false">IF(COUNT(K2211)=0,50,IF(K2211&lt;20,100,IF(K2211&lt;=25,50,0)))</f>
        <v>0</v>
      </c>
      <c r="Q2211" s="54"/>
      <c r="R2211" s="47"/>
      <c r="S2211" s="51" t="n">
        <f aca="false">$E2211/$E2210-1</f>
        <v>-0.0304080194453281</v>
      </c>
      <c r="T2211" s="56" t="n">
        <f aca="false">$K2211/$K2210-1</f>
        <v>0.0836653386454183</v>
      </c>
      <c r="V2211" s="57"/>
      <c r="W2211" s="57"/>
      <c r="Y2211" s="1" t="str">
        <f aca="false">IF(AX2211&gt;=70,"EASY",IF(AX2211&gt;40,"UNCERTAIN","HARD"))</f>
        <v>HARD</v>
      </c>
      <c r="AA2211" s="58" t="n">
        <f aca="false">IF($A2211&lt;200,"",AVERAGE($E2162:$E2211)/AVERAGE($E2012:$E2211)-1)</f>
        <v>-0.00702611448216739</v>
      </c>
      <c r="AB2211" s="59" t="n">
        <f aca="false">LOOKUP($B2211,07_L1政策步階!$A$4:$A$14,07_L1政策步階!$C$4:$C$14)</f>
        <v>0</v>
      </c>
      <c r="AC2211" s="57"/>
      <c r="AD2211" s="57"/>
      <c r="AE2211" s="57"/>
      <c r="AF2211" s="57"/>
      <c r="AG2211" s="57"/>
      <c r="AH2211" s="57"/>
      <c r="AI2211" s="57"/>
      <c r="AJ2211" s="57"/>
      <c r="AK2211" s="57"/>
      <c r="AL2211" s="59" t="n">
        <f aca="false">IF(ISNUMBER($AA2211),IF($AA2211&gt;=0.005,100,IF($AA2211&gt;=-0.015,50,0)),"")</f>
        <v>50</v>
      </c>
      <c r="AM2211" s="59" t="n">
        <f aca="false">IF(ISNUMBER($AB2211),IF($AB2211=1,100,IF($AB2211=0,50,0)),"")</f>
        <v>50</v>
      </c>
      <c r="AN2211" s="0" t="str">
        <f aca="false">IF(ISNUMBER($AC2211),IF($AC2211&gt;=0.001,100,IF($AC2211&gt;=-0.003,50,0)),"")</f>
        <v/>
      </c>
      <c r="AO2211" s="0" t="str">
        <f aca="false">IF(ISNUMBER($AD2211),IF($AD2211&gt;=0.04,100,IF($AD2211&gt;=0,50,0)),"")</f>
        <v/>
      </c>
      <c r="AP2211" s="0" t="str">
        <f aca="false">IF(ISNUMBER($AE2211),IF($AE2211&gt;=25,100,IF($AE2211&gt;=-75,50,0)),"")</f>
        <v/>
      </c>
      <c r="AQ2211" s="0" t="str">
        <f aca="false">IF(ISNUMBER($AF2211),IF($AF2211&gt;0,100,IF($AF2211&gt;=-50,50,0)),"")</f>
        <v/>
      </c>
      <c r="AR2211" s="0" t="str">
        <f aca="false">IF(ISNUMBER($AG2211),IF($AG2211=1,100,IF($AG2211=0,50,0)),"")</f>
        <v/>
      </c>
      <c r="AS2211" s="0" t="str">
        <f aca="false">IF(ISNUMBER($AH2211),IF($AH2211&lt;0,100,IF($AH2211&lt;=20,50,0)),"")</f>
        <v/>
      </c>
      <c r="AT2211" s="0" t="str">
        <f aca="false">IF(ISNUMBER($AI2211),IF($AI2211&lt;0.95,100,IF($AI2211&lt;=1,50,0)),"")</f>
        <v/>
      </c>
      <c r="AU2211" s="0" t="str">
        <f aca="false">IF(ISNUMBER($AJ2211),IF($AJ2211&lt;30,0,IF($AJ2211&lt;40,50,IF($AJ2211&lt;=90,100,50))),"")</f>
        <v/>
      </c>
      <c r="AV2211" s="0" t="str">
        <f aca="false">IF(ISNUMBER($AK2211),IF($AK2211&gt;-0.2,100,IF($AK2211&gt;=-0.4,50,0)),"")</f>
        <v/>
      </c>
      <c r="AW2211" s="59" t="n">
        <f aca="false">01_指標庫!$H$4*ISNUMBER($F2211)+01_指標庫!$H$5*ISNUMBER($AA2211)+01_指標庫!$H$6*ISNUMBER($G2211)+01_指標庫!$H$7*ISNUMBER($H2211)+01_指標庫!$H$8*ISNUMBER($AF2211)+01_指標庫!$H$9*ISNUMBER($AG2211)+01_指標庫!$H$10*ISNUMBER($AB2211)+01_指標庫!$H$11*ISNUMBER($AC2211)+01_指標庫!$H$12*ISNUMBER($AD2211)+01_指標庫!$H$13*ISNUMBER($AE2211)+01_指標庫!$H$14*ISNUMBER($I2211)+01_指標庫!$H$15*ISNUMBER($AH2211)+01_指標庫!$H$16*ISNUMBER($K2211)+01_指標庫!$H$17*ISNUMBER($AI2211)+01_指標庫!$H$18*ISNUMBER($AJ2211)+01_指標庫!$H$19*ISNUMBER($AK2211)+01_指標庫!$H$20*ISNUMBER($BB2211)+01_指標庫!$H$21*ISNUMBER($BC2211)</f>
        <v>51</v>
      </c>
      <c r="AX2211" s="59" t="n">
        <f aca="false">IF(AW2211=0,50,ROUND((01_指標庫!$H$4*IF(ISNUMBER($F2211),L2211,0)+01_指標庫!$H$5*IF(ISNUMBER($AA2211),AL2211,0)+01_指標庫!$H$6*IF(ISNUMBER($G2211),M2211,0)+01_指標庫!$H$7*IF(ISNUMBER($H2211),N2211,0)+01_指標庫!$H$8*IF(ISNUMBER($AF2211),AQ2211,0)+01_指標庫!$H$9*IF(ISNUMBER($AG2211),AR2211,0)+01_指標庫!$H$10*IF(ISNUMBER($AB2211),AM2211,0)+01_指標庫!$H$11*IF(ISNUMBER($AC2211),AN2211,0)+01_指標庫!$H$12*IF(ISNUMBER($AD2211),AO2211,0)+01_指標庫!$H$13*IF(ISNUMBER($AE2211),AP2211,0)+01_指標庫!$H$14*IF(ISNUMBER($I2211),O2211,0)+01_指標庫!$H$15*IF(ISNUMBER($AH2211),AS2211,0)+01_指標庫!$H$16*IF(ISNUMBER($K2211),P2211,0)+01_指標庫!$H$17*IF(ISNUMBER($AI2211),AT2211,0)+01_指標庫!$H$18*IF(ISNUMBER($AJ2211),AU2211,0)+01_指標庫!$H$19*IF(ISNUMBER($AK2211),AV2211,0)+01_指標庫!$H$20*IF(ISNUMBER($BB2211),BB2211,0)+01_指標庫!$H$21*IF(ISNUMBER($BC2211),BC2211,0))/AW2211,1))</f>
        <v>14.7</v>
      </c>
      <c r="AY2211" s="60"/>
      <c r="AZ2211" s="60"/>
      <c r="BA2211" s="58" t="n">
        <f aca="false">AVERAGE($E2207:$E2211)/AVERAGE($E2202:$E2211)-1</f>
        <v>0.0182583480079925</v>
      </c>
      <c r="BB2211" s="59" t="n">
        <f aca="false">IF(ISNUMBER($BA2211),IF(OR($S2211&lt;=-0.03,$BA2211&lt;-0.003),0,IF(OR($S2211&lt;=-0.02,$BA2211&lt;0.01),50,100)),"")</f>
        <v>0</v>
      </c>
      <c r="BC2211" s="0" t="str">
        <f aca="false">IF(OR(COUNT($AZ2211)=0,COUNT($AZ2210)=0),"",IF(OR($AY2211/$AZ2210-1&lt;=-0.03,$AZ2211/$AZ2210-1&lt;=-0.045,IF(COUNT($AZ2202:$AZ2211)=10,AVERAGE($AZ2207:$AZ2211)/AVERAGE($AZ2202:$AZ2211)-1&lt;-0.01,FALSE())),0,IF(OR($AZ2211/$AZ2210-1&lt;=-0.02,IF(COUNT($AZ2202:$AZ2211)=10,AVERAGE($AZ2207:$AZ2211)/AVERAGE($AZ2202:$AZ2211)-1&lt;0.005,FALSE())),50,100)))</f>
        <v/>
      </c>
    </row>
    <row r="2212" customFormat="false" ht="15" hidden="false" customHeight="true" outlineLevel="0" collapsed="false">
      <c r="A2212" s="47" t="n">
        <v>2208</v>
      </c>
      <c r="B2212" s="48" t="n">
        <v>45764</v>
      </c>
      <c r="C2212" s="47" t="n">
        <v>2025</v>
      </c>
      <c r="D2212" s="49" t="s">
        <v>239</v>
      </c>
      <c r="E2212" s="50" t="n">
        <v>18258.09</v>
      </c>
      <c r="F2212" s="51" t="n">
        <v>-0.097666</v>
      </c>
      <c r="G2212" s="51" t="n">
        <v>-0.176659</v>
      </c>
      <c r="H2212" s="52" t="n">
        <v>0.2653</v>
      </c>
      <c r="I2212" s="53" t="n">
        <v>402</v>
      </c>
      <c r="J2212" s="47" t="s">
        <v>235</v>
      </c>
      <c r="K2212" s="54" t="n">
        <v>29.65</v>
      </c>
      <c r="L2212" s="55" t="n">
        <f aca="false">IF(COUNT(F2212)=0,50,IF(F2212&gt;=0,100,IF(F2212&gt;=-0.02,50,0)))</f>
        <v>0</v>
      </c>
      <c r="M2212" s="55" t="n">
        <f aca="false">IF(COUNT(G2212)=0,50,IF(G2212&gt;-0.06,100,IF(G2212&gt;-0.15,50,0)))</f>
        <v>0</v>
      </c>
      <c r="N2212" s="55" t="n">
        <f aca="false">IF(COUNT(H2212)=0,50,IF(H2212&gt;=0.6,100,IF(H2212&gt;=0.4,50,0)))</f>
        <v>0</v>
      </c>
      <c r="O2212" s="55" t="n">
        <f aca="false">IF(COUNT(I2212)=0,50,IF(J2212="proxy_vix",50,IF(I2212&lt;350,100,IF(I2212&lt;=450,50,0))))</f>
        <v>50</v>
      </c>
      <c r="P2212" s="55" t="n">
        <f aca="false">IF(COUNT(K2212)=0,50,IF(K2212&lt;20,100,IF(K2212&lt;=25,50,0)))</f>
        <v>0</v>
      </c>
      <c r="Q2212" s="54"/>
      <c r="R2212" s="47"/>
      <c r="S2212" s="51" t="n">
        <f aca="false">$E2212/$E2211-1</f>
        <v>2.46472161791189E-005</v>
      </c>
      <c r="T2212" s="56" t="n">
        <f aca="false">$K2212/$K2211-1</f>
        <v>-0.0916053921568628</v>
      </c>
      <c r="V2212" s="57"/>
      <c r="W2212" s="57"/>
      <c r="Y2212" s="1" t="str">
        <f aca="false">IF(AX2212&gt;=70,"EASY",IF(AX2212&gt;40,"UNCERTAIN","HARD"))</f>
        <v>HARD</v>
      </c>
      <c r="AA2212" s="58" t="n">
        <f aca="false">IF($A2212&lt;200,"",AVERAGE($E2163:$E2212)/AVERAGE($E2013:$E2212)-1)</f>
        <v>-0.0100054808213028</v>
      </c>
      <c r="AB2212" s="59" t="n">
        <f aca="false">LOOKUP($B2212,07_L1政策步階!$A$4:$A$14,07_L1政策步階!$C$4:$C$14)</f>
        <v>0</v>
      </c>
      <c r="AC2212" s="57"/>
      <c r="AD2212" s="57"/>
      <c r="AE2212" s="57"/>
      <c r="AF2212" s="57"/>
      <c r="AG2212" s="57"/>
      <c r="AH2212" s="57"/>
      <c r="AI2212" s="57"/>
      <c r="AJ2212" s="57"/>
      <c r="AK2212" s="57"/>
      <c r="AL2212" s="59" t="n">
        <f aca="false">IF(ISNUMBER($AA2212),IF($AA2212&gt;=0.005,100,IF($AA2212&gt;=-0.015,50,0)),"")</f>
        <v>50</v>
      </c>
      <c r="AM2212" s="59" t="n">
        <f aca="false">IF(ISNUMBER($AB2212),IF($AB2212=1,100,IF($AB2212=0,50,0)),"")</f>
        <v>50</v>
      </c>
      <c r="AN2212" s="0" t="str">
        <f aca="false">IF(ISNUMBER($AC2212),IF($AC2212&gt;=0.001,100,IF($AC2212&gt;=-0.003,50,0)),"")</f>
        <v/>
      </c>
      <c r="AO2212" s="0" t="str">
        <f aca="false">IF(ISNUMBER($AD2212),IF($AD2212&gt;=0.04,100,IF($AD2212&gt;=0,50,0)),"")</f>
        <v/>
      </c>
      <c r="AP2212" s="0" t="str">
        <f aca="false">IF(ISNUMBER($AE2212),IF($AE2212&gt;=25,100,IF($AE2212&gt;=-75,50,0)),"")</f>
        <v/>
      </c>
      <c r="AQ2212" s="0" t="str">
        <f aca="false">IF(ISNUMBER($AF2212),IF($AF2212&gt;0,100,IF($AF2212&gt;=-50,50,0)),"")</f>
        <v/>
      </c>
      <c r="AR2212" s="0" t="str">
        <f aca="false">IF(ISNUMBER($AG2212),IF($AG2212=1,100,IF($AG2212=0,50,0)),"")</f>
        <v/>
      </c>
      <c r="AS2212" s="0" t="str">
        <f aca="false">IF(ISNUMBER($AH2212),IF($AH2212&lt;0,100,IF($AH2212&lt;=20,50,0)),"")</f>
        <v/>
      </c>
      <c r="AT2212" s="0" t="str">
        <f aca="false">IF(ISNUMBER($AI2212),IF($AI2212&lt;0.95,100,IF($AI2212&lt;=1,50,0)),"")</f>
        <v/>
      </c>
      <c r="AU2212" s="0" t="str">
        <f aca="false">IF(ISNUMBER($AJ2212),IF($AJ2212&lt;30,0,IF($AJ2212&lt;40,50,IF($AJ2212&lt;=90,100,50))),"")</f>
        <v/>
      </c>
      <c r="AV2212" s="0" t="str">
        <f aca="false">IF(ISNUMBER($AK2212),IF($AK2212&gt;-0.2,100,IF($AK2212&gt;=-0.4,50,0)),"")</f>
        <v/>
      </c>
      <c r="AW2212" s="59" t="n">
        <f aca="false">01_指標庫!$H$4*ISNUMBER($F2212)+01_指標庫!$H$5*ISNUMBER($AA2212)+01_指標庫!$H$6*ISNUMBER($G2212)+01_指標庫!$H$7*ISNUMBER($H2212)+01_指標庫!$H$8*ISNUMBER($AF2212)+01_指標庫!$H$9*ISNUMBER($AG2212)+01_指標庫!$H$10*ISNUMBER($AB2212)+01_指標庫!$H$11*ISNUMBER($AC2212)+01_指標庫!$H$12*ISNUMBER($AD2212)+01_指標庫!$H$13*ISNUMBER($AE2212)+01_指標庫!$H$14*ISNUMBER($I2212)+01_指標庫!$H$15*ISNUMBER($AH2212)+01_指標庫!$H$16*ISNUMBER($K2212)+01_指標庫!$H$17*ISNUMBER($AI2212)+01_指標庫!$H$18*ISNUMBER($AJ2212)+01_指標庫!$H$19*ISNUMBER($AK2212)+01_指標庫!$H$20*ISNUMBER($BB2212)+01_指標庫!$H$21*ISNUMBER($BC2212)</f>
        <v>51</v>
      </c>
      <c r="AX2212" s="59" t="n">
        <f aca="false">IF(AW2212=0,50,ROUND((01_指標庫!$H$4*IF(ISNUMBER($F2212),L2212,0)+01_指標庫!$H$5*IF(ISNUMBER($AA2212),AL2212,0)+01_指標庫!$H$6*IF(ISNUMBER($G2212),M2212,0)+01_指標庫!$H$7*IF(ISNUMBER($H2212),N2212,0)+01_指標庫!$H$8*IF(ISNUMBER($AF2212),AQ2212,0)+01_指標庫!$H$9*IF(ISNUMBER($AG2212),AR2212,0)+01_指標庫!$H$10*IF(ISNUMBER($AB2212),AM2212,0)+01_指標庫!$H$11*IF(ISNUMBER($AC2212),AN2212,0)+01_指標庫!$H$12*IF(ISNUMBER($AD2212),AO2212,0)+01_指標庫!$H$13*IF(ISNUMBER($AE2212),AP2212,0)+01_指標庫!$H$14*IF(ISNUMBER($I2212),O2212,0)+01_指標庫!$H$15*IF(ISNUMBER($AH2212),AS2212,0)+01_指標庫!$H$16*IF(ISNUMBER($K2212),P2212,0)+01_指標庫!$H$17*IF(ISNUMBER($AI2212),AT2212,0)+01_指標庫!$H$18*IF(ISNUMBER($AJ2212),AU2212,0)+01_指標庫!$H$19*IF(ISNUMBER($AK2212),AV2212,0)+01_指標庫!$H$20*IF(ISNUMBER($BB2212),BB2212,0)+01_指標庫!$H$21*IF(ISNUMBER($BC2212),BC2212,0))/AW2212,1))</f>
        <v>26.5</v>
      </c>
      <c r="AY2212" s="60"/>
      <c r="AZ2212" s="60"/>
      <c r="BA2212" s="58" t="n">
        <f aca="false">AVERAGE($E2208:$E2212)/AVERAGE($E2203:$E2212)-1</f>
        <v>0.0187918707388477</v>
      </c>
      <c r="BB2212" s="59" t="n">
        <f aca="false">IF(ISNUMBER($BA2212),IF(OR($S2212&lt;=-0.03,$BA2212&lt;-0.003),0,IF(OR($S2212&lt;=-0.02,$BA2212&lt;0.01),50,100)),"")</f>
        <v>100</v>
      </c>
      <c r="BC2212" s="0" t="str">
        <f aca="false">IF(OR(COUNT($AZ2212)=0,COUNT($AZ2211)=0),"",IF(OR($AY2212/$AZ2211-1&lt;=-0.03,$AZ2212/$AZ2211-1&lt;=-0.045,IF(COUNT($AZ2203:$AZ2212)=10,AVERAGE($AZ2208:$AZ2212)/AVERAGE($AZ2203:$AZ2212)-1&lt;-0.01,FALSE())),0,IF(OR($AZ2212/$AZ2211-1&lt;=-0.02,IF(COUNT($AZ2203:$AZ2212)=10,AVERAGE($AZ2208:$AZ2212)/AVERAGE($AZ2203:$AZ2212)-1&lt;0.005,FALSE())),50,100)))</f>
        <v/>
      </c>
    </row>
    <row r="2213" customFormat="false" ht="15" hidden="false" customHeight="true" outlineLevel="0" collapsed="false">
      <c r="A2213" s="47" t="n">
        <v>2209</v>
      </c>
      <c r="B2213" s="48" t="n">
        <v>45768</v>
      </c>
      <c r="C2213" s="47" t="n">
        <v>2025</v>
      </c>
      <c r="D2213" s="49" t="s">
        <v>236</v>
      </c>
      <c r="E2213" s="50" t="n">
        <v>17808.3</v>
      </c>
      <c r="F2213" s="51" t="n">
        <v>-0.119415</v>
      </c>
      <c r="G2213" s="51" t="n">
        <v>-0.196942</v>
      </c>
      <c r="H2213" s="52" t="n">
        <v>0.2041</v>
      </c>
      <c r="I2213" s="53" t="n">
        <v>416</v>
      </c>
      <c r="J2213" s="47" t="s">
        <v>235</v>
      </c>
      <c r="K2213" s="54" t="n">
        <v>33.82</v>
      </c>
      <c r="L2213" s="55" t="n">
        <f aca="false">IF(COUNT(F2213)=0,50,IF(F2213&gt;=0,100,IF(F2213&gt;=-0.02,50,0)))</f>
        <v>0</v>
      </c>
      <c r="M2213" s="55" t="n">
        <f aca="false">IF(COUNT(G2213)=0,50,IF(G2213&gt;-0.06,100,IF(G2213&gt;-0.15,50,0)))</f>
        <v>0</v>
      </c>
      <c r="N2213" s="55" t="n">
        <f aca="false">IF(COUNT(H2213)=0,50,IF(H2213&gt;=0.6,100,IF(H2213&gt;=0.4,50,0)))</f>
        <v>0</v>
      </c>
      <c r="O2213" s="55" t="n">
        <f aca="false">IF(COUNT(I2213)=0,50,IF(J2213="proxy_vix",50,IF(I2213&lt;350,100,IF(I2213&lt;=450,50,0))))</f>
        <v>50</v>
      </c>
      <c r="P2213" s="55" t="n">
        <f aca="false">IF(COUNT(K2213)=0,50,IF(K2213&lt;20,100,IF(K2213&lt;=25,50,0)))</f>
        <v>0</v>
      </c>
      <c r="Q2213" s="54"/>
      <c r="R2213" s="47"/>
      <c r="S2213" s="51" t="n">
        <f aca="false">$E2213/$E2212-1</f>
        <v>-0.0246351069580663</v>
      </c>
      <c r="T2213" s="56" t="n">
        <f aca="false">$K2213/$K2212-1</f>
        <v>0.140640809443508</v>
      </c>
      <c r="V2213" s="57"/>
      <c r="W2213" s="57"/>
      <c r="Y2213" s="1" t="str">
        <f aca="false">IF(AX2213&gt;=70,"EASY",IF(AX2213&gt;40,"UNCERTAIN","HARD"))</f>
        <v>HARD</v>
      </c>
      <c r="AA2213" s="58" t="n">
        <f aca="false">IF($A2213&lt;200,"",AVERAGE($E2164:$E2213)/AVERAGE($E2014:$E2213)-1)</f>
        <v>-0.0133881039102138</v>
      </c>
      <c r="AB2213" s="59" t="n">
        <f aca="false">LOOKUP($B2213,07_L1政策步階!$A$4:$A$14,07_L1政策步階!$C$4:$C$14)</f>
        <v>0</v>
      </c>
      <c r="AC2213" s="57"/>
      <c r="AD2213" s="57"/>
      <c r="AE2213" s="57"/>
      <c r="AF2213" s="57"/>
      <c r="AG2213" s="57"/>
      <c r="AH2213" s="57"/>
      <c r="AI2213" s="57"/>
      <c r="AJ2213" s="57"/>
      <c r="AK2213" s="57"/>
      <c r="AL2213" s="59" t="n">
        <f aca="false">IF(ISNUMBER($AA2213),IF($AA2213&gt;=0.005,100,IF($AA2213&gt;=-0.015,50,0)),"")</f>
        <v>50</v>
      </c>
      <c r="AM2213" s="59" t="n">
        <f aca="false">IF(ISNUMBER($AB2213),IF($AB2213=1,100,IF($AB2213=0,50,0)),"")</f>
        <v>50</v>
      </c>
      <c r="AN2213" s="0" t="str">
        <f aca="false">IF(ISNUMBER($AC2213),IF($AC2213&gt;=0.001,100,IF($AC2213&gt;=-0.003,50,0)),"")</f>
        <v/>
      </c>
      <c r="AO2213" s="0" t="str">
        <f aca="false">IF(ISNUMBER($AD2213),IF($AD2213&gt;=0.04,100,IF($AD2213&gt;=0,50,0)),"")</f>
        <v/>
      </c>
      <c r="AP2213" s="0" t="str">
        <f aca="false">IF(ISNUMBER($AE2213),IF($AE2213&gt;=25,100,IF($AE2213&gt;=-75,50,0)),"")</f>
        <v/>
      </c>
      <c r="AQ2213" s="0" t="str">
        <f aca="false">IF(ISNUMBER($AF2213),IF($AF2213&gt;0,100,IF($AF2213&gt;=-50,50,0)),"")</f>
        <v/>
      </c>
      <c r="AR2213" s="0" t="str">
        <f aca="false">IF(ISNUMBER($AG2213),IF($AG2213=1,100,IF($AG2213=0,50,0)),"")</f>
        <v/>
      </c>
      <c r="AS2213" s="0" t="str">
        <f aca="false">IF(ISNUMBER($AH2213),IF($AH2213&lt;0,100,IF($AH2213&lt;=20,50,0)),"")</f>
        <v/>
      </c>
      <c r="AT2213" s="0" t="str">
        <f aca="false">IF(ISNUMBER($AI2213),IF($AI2213&lt;0.95,100,IF($AI2213&lt;=1,50,0)),"")</f>
        <v/>
      </c>
      <c r="AU2213" s="0" t="str">
        <f aca="false">IF(ISNUMBER($AJ2213),IF($AJ2213&lt;30,0,IF($AJ2213&lt;40,50,IF($AJ2213&lt;=90,100,50))),"")</f>
        <v/>
      </c>
      <c r="AV2213" s="0" t="str">
        <f aca="false">IF(ISNUMBER($AK2213),IF($AK2213&gt;-0.2,100,IF($AK2213&gt;=-0.4,50,0)),"")</f>
        <v/>
      </c>
      <c r="AW2213" s="59" t="n">
        <f aca="false">01_指標庫!$H$4*ISNUMBER($F2213)+01_指標庫!$H$5*ISNUMBER($AA2213)+01_指標庫!$H$6*ISNUMBER($G2213)+01_指標庫!$H$7*ISNUMBER($H2213)+01_指標庫!$H$8*ISNUMBER($AF2213)+01_指標庫!$H$9*ISNUMBER($AG2213)+01_指標庫!$H$10*ISNUMBER($AB2213)+01_指標庫!$H$11*ISNUMBER($AC2213)+01_指標庫!$H$12*ISNUMBER($AD2213)+01_指標庫!$H$13*ISNUMBER($AE2213)+01_指標庫!$H$14*ISNUMBER($I2213)+01_指標庫!$H$15*ISNUMBER($AH2213)+01_指標庫!$H$16*ISNUMBER($K2213)+01_指標庫!$H$17*ISNUMBER($AI2213)+01_指標庫!$H$18*ISNUMBER($AJ2213)+01_指標庫!$H$19*ISNUMBER($AK2213)+01_指標庫!$H$20*ISNUMBER($BB2213)+01_指標庫!$H$21*ISNUMBER($BC2213)</f>
        <v>51</v>
      </c>
      <c r="AX2213" s="59" t="n">
        <f aca="false">IF(AW2213=0,50,ROUND((01_指標庫!$H$4*IF(ISNUMBER($F2213),L2213,0)+01_指標庫!$H$5*IF(ISNUMBER($AA2213),AL2213,0)+01_指標庫!$H$6*IF(ISNUMBER($G2213),M2213,0)+01_指標庫!$H$7*IF(ISNUMBER($H2213),N2213,0)+01_指標庫!$H$8*IF(ISNUMBER($AF2213),AQ2213,0)+01_指標庫!$H$9*IF(ISNUMBER($AG2213),AR2213,0)+01_指標庫!$H$10*IF(ISNUMBER($AB2213),AM2213,0)+01_指標庫!$H$11*IF(ISNUMBER($AC2213),AN2213,0)+01_指標庫!$H$12*IF(ISNUMBER($AD2213),AO2213,0)+01_指標庫!$H$13*IF(ISNUMBER($AE2213),AP2213,0)+01_指標庫!$H$14*IF(ISNUMBER($I2213),O2213,0)+01_指標庫!$H$15*IF(ISNUMBER($AH2213),AS2213,0)+01_指標庫!$H$16*IF(ISNUMBER($K2213),P2213,0)+01_指標庫!$H$17*IF(ISNUMBER($AI2213),AT2213,0)+01_指標庫!$H$18*IF(ISNUMBER($AJ2213),AU2213,0)+01_指標庫!$H$19*IF(ISNUMBER($AK2213),AV2213,0)+01_指標庫!$H$20*IF(ISNUMBER($BB2213),BB2213,0)+01_指標庫!$H$21*IF(ISNUMBER($BC2213),BC2213,0))/AW2213,1))</f>
        <v>20.6</v>
      </c>
      <c r="AY2213" s="60"/>
      <c r="AZ2213" s="60"/>
      <c r="BA2213" s="58" t="n">
        <f aca="false">AVERAGE($E2209:$E2213)/AVERAGE($E2204:$E2213)-1</f>
        <v>0.00684653559342219</v>
      </c>
      <c r="BB2213" s="59" t="n">
        <f aca="false">IF(ISNUMBER($BA2213),IF(OR($S2213&lt;=-0.03,$BA2213&lt;-0.003),0,IF(OR($S2213&lt;=-0.02,$BA2213&lt;0.01),50,100)),"")</f>
        <v>50</v>
      </c>
      <c r="BC2213" s="0" t="str">
        <f aca="false">IF(OR(COUNT($AZ2213)=0,COUNT($AZ2212)=0),"",IF(OR($AY2213/$AZ2212-1&lt;=-0.03,$AZ2213/$AZ2212-1&lt;=-0.045,IF(COUNT($AZ2204:$AZ2213)=10,AVERAGE($AZ2209:$AZ2213)/AVERAGE($AZ2204:$AZ2213)-1&lt;-0.01,FALSE())),0,IF(OR($AZ2213/$AZ2212-1&lt;=-0.02,IF(COUNT($AZ2204:$AZ2213)=10,AVERAGE($AZ2209:$AZ2213)/AVERAGE($AZ2204:$AZ2213)-1&lt;0.005,FALSE())),50,100)))</f>
        <v/>
      </c>
    </row>
    <row r="2214" customFormat="false" ht="15" hidden="false" customHeight="true" outlineLevel="0" collapsed="false">
      <c r="A2214" s="47" t="n">
        <v>2210</v>
      </c>
      <c r="B2214" s="48" t="n">
        <v>45769</v>
      </c>
      <c r="C2214" s="47" t="n">
        <v>2025</v>
      </c>
      <c r="D2214" s="49" t="s">
        <v>237</v>
      </c>
      <c r="E2214" s="50" t="n">
        <v>18276.41</v>
      </c>
      <c r="F2214" s="51" t="n">
        <v>-0.095841</v>
      </c>
      <c r="G2214" s="51" t="n">
        <v>-0.175832</v>
      </c>
      <c r="H2214" s="52" t="n">
        <v>0.2449</v>
      </c>
      <c r="I2214" s="53" t="n">
        <v>399</v>
      </c>
      <c r="J2214" s="47" t="s">
        <v>235</v>
      </c>
      <c r="K2214" s="54" t="n">
        <v>30.57</v>
      </c>
      <c r="L2214" s="55" t="n">
        <f aca="false">IF(COUNT(F2214)=0,50,IF(F2214&gt;=0,100,IF(F2214&gt;=-0.02,50,0)))</f>
        <v>0</v>
      </c>
      <c r="M2214" s="55" t="n">
        <f aca="false">IF(COUNT(G2214)=0,50,IF(G2214&gt;-0.06,100,IF(G2214&gt;-0.15,50,0)))</f>
        <v>0</v>
      </c>
      <c r="N2214" s="55" t="n">
        <f aca="false">IF(COUNT(H2214)=0,50,IF(H2214&gt;=0.6,100,IF(H2214&gt;=0.4,50,0)))</f>
        <v>0</v>
      </c>
      <c r="O2214" s="55" t="n">
        <f aca="false">IF(COUNT(I2214)=0,50,IF(J2214="proxy_vix",50,IF(I2214&lt;350,100,IF(I2214&lt;=450,50,0))))</f>
        <v>50</v>
      </c>
      <c r="P2214" s="55" t="n">
        <f aca="false">IF(COUNT(K2214)=0,50,IF(K2214&lt;20,100,IF(K2214&lt;=25,50,0)))</f>
        <v>0</v>
      </c>
      <c r="Q2214" s="54"/>
      <c r="R2214" s="47"/>
      <c r="S2214" s="51" t="n">
        <f aca="false">$E2214/$E2213-1</f>
        <v>0.0262860576248154</v>
      </c>
      <c r="T2214" s="56" t="n">
        <f aca="false">$K2214/$K2213-1</f>
        <v>-0.0960969840331165</v>
      </c>
      <c r="V2214" s="57"/>
      <c r="W2214" s="57"/>
      <c r="Y2214" s="1" t="str">
        <f aca="false">IF(AX2214&gt;=70,"EASY",IF(AX2214&gt;40,"UNCERTAIN","HARD"))</f>
        <v>HARD</v>
      </c>
      <c r="AA2214" s="58" t="n">
        <f aca="false">IF($A2214&lt;200,"",AVERAGE($E2165:$E2214)/AVERAGE($E2015:$E2214)-1)</f>
        <v>-0.0161028334231215</v>
      </c>
      <c r="AB2214" s="59" t="n">
        <f aca="false">LOOKUP($B2214,07_L1政策步階!$A$4:$A$14,07_L1政策步階!$C$4:$C$14)</f>
        <v>0</v>
      </c>
      <c r="AC2214" s="57"/>
      <c r="AD2214" s="57"/>
      <c r="AE2214" s="57"/>
      <c r="AF2214" s="57"/>
      <c r="AG2214" s="57"/>
      <c r="AH2214" s="57"/>
      <c r="AI2214" s="57"/>
      <c r="AJ2214" s="57"/>
      <c r="AK2214" s="57"/>
      <c r="AL2214" s="59" t="n">
        <f aca="false">IF(ISNUMBER($AA2214),IF($AA2214&gt;=0.005,100,IF($AA2214&gt;=-0.015,50,0)),"")</f>
        <v>0</v>
      </c>
      <c r="AM2214" s="59" t="n">
        <f aca="false">IF(ISNUMBER($AB2214),IF($AB2214=1,100,IF($AB2214=0,50,0)),"")</f>
        <v>50</v>
      </c>
      <c r="AN2214" s="0" t="str">
        <f aca="false">IF(ISNUMBER($AC2214),IF($AC2214&gt;=0.001,100,IF($AC2214&gt;=-0.003,50,0)),"")</f>
        <v/>
      </c>
      <c r="AO2214" s="0" t="str">
        <f aca="false">IF(ISNUMBER($AD2214),IF($AD2214&gt;=0.04,100,IF($AD2214&gt;=0,50,0)),"")</f>
        <v/>
      </c>
      <c r="AP2214" s="0" t="str">
        <f aca="false">IF(ISNUMBER($AE2214),IF($AE2214&gt;=25,100,IF($AE2214&gt;=-75,50,0)),"")</f>
        <v/>
      </c>
      <c r="AQ2214" s="0" t="str">
        <f aca="false">IF(ISNUMBER($AF2214),IF($AF2214&gt;0,100,IF($AF2214&gt;=-50,50,0)),"")</f>
        <v/>
      </c>
      <c r="AR2214" s="0" t="str">
        <f aca="false">IF(ISNUMBER($AG2214),IF($AG2214=1,100,IF($AG2214=0,50,0)),"")</f>
        <v/>
      </c>
      <c r="AS2214" s="0" t="str">
        <f aca="false">IF(ISNUMBER($AH2214),IF($AH2214&lt;0,100,IF($AH2214&lt;=20,50,0)),"")</f>
        <v/>
      </c>
      <c r="AT2214" s="0" t="str">
        <f aca="false">IF(ISNUMBER($AI2214),IF($AI2214&lt;0.95,100,IF($AI2214&lt;=1,50,0)),"")</f>
        <v/>
      </c>
      <c r="AU2214" s="0" t="str">
        <f aca="false">IF(ISNUMBER($AJ2214),IF($AJ2214&lt;30,0,IF($AJ2214&lt;40,50,IF($AJ2214&lt;=90,100,50))),"")</f>
        <v/>
      </c>
      <c r="AV2214" s="0" t="str">
        <f aca="false">IF(ISNUMBER($AK2214),IF($AK2214&gt;-0.2,100,IF($AK2214&gt;=-0.4,50,0)),"")</f>
        <v/>
      </c>
      <c r="AW2214" s="59" t="n">
        <f aca="false">01_指標庫!$H$4*ISNUMBER($F2214)+01_指標庫!$H$5*ISNUMBER($AA2214)+01_指標庫!$H$6*ISNUMBER($G2214)+01_指標庫!$H$7*ISNUMBER($H2214)+01_指標庫!$H$8*ISNUMBER($AF2214)+01_指標庫!$H$9*ISNUMBER($AG2214)+01_指標庫!$H$10*ISNUMBER($AB2214)+01_指標庫!$H$11*ISNUMBER($AC2214)+01_指標庫!$H$12*ISNUMBER($AD2214)+01_指標庫!$H$13*ISNUMBER($AE2214)+01_指標庫!$H$14*ISNUMBER($I2214)+01_指標庫!$H$15*ISNUMBER($AH2214)+01_指標庫!$H$16*ISNUMBER($K2214)+01_指標庫!$H$17*ISNUMBER($AI2214)+01_指標庫!$H$18*ISNUMBER($AJ2214)+01_指標庫!$H$19*ISNUMBER($AK2214)+01_指標庫!$H$20*ISNUMBER($BB2214)+01_指標庫!$H$21*ISNUMBER($BC2214)</f>
        <v>51</v>
      </c>
      <c r="AX2214" s="59" t="n">
        <f aca="false">IF(AW2214=0,50,ROUND((01_指標庫!$H$4*IF(ISNUMBER($F2214),L2214,0)+01_指標庫!$H$5*IF(ISNUMBER($AA2214),AL2214,0)+01_指標庫!$H$6*IF(ISNUMBER($G2214),M2214,0)+01_指標庫!$H$7*IF(ISNUMBER($H2214),N2214,0)+01_指標庫!$H$8*IF(ISNUMBER($AF2214),AQ2214,0)+01_指標庫!$H$9*IF(ISNUMBER($AG2214),AR2214,0)+01_指標庫!$H$10*IF(ISNUMBER($AB2214),AM2214,0)+01_指標庫!$H$11*IF(ISNUMBER($AC2214),AN2214,0)+01_指標庫!$H$12*IF(ISNUMBER($AD2214),AO2214,0)+01_指標庫!$H$13*IF(ISNUMBER($AE2214),AP2214,0)+01_指標庫!$H$14*IF(ISNUMBER($I2214),O2214,0)+01_指標庫!$H$15*IF(ISNUMBER($AH2214),AS2214,0)+01_指標庫!$H$16*IF(ISNUMBER($K2214),P2214,0)+01_指標庫!$H$17*IF(ISNUMBER($AI2214),AT2214,0)+01_指標庫!$H$18*IF(ISNUMBER($AJ2214),AU2214,0)+01_指標庫!$H$19*IF(ISNUMBER($AK2214),AV2214,0)+01_指標庫!$H$20*IF(ISNUMBER($BB2214),BB2214,0)+01_指標庫!$H$21*IF(ISNUMBER($BC2214),BC2214,0))/AW2214,1))</f>
        <v>12.7</v>
      </c>
      <c r="AY2214" s="60"/>
      <c r="AZ2214" s="60"/>
      <c r="BA2214" s="58" t="n">
        <f aca="false">AVERAGE($E2210:$E2214)/AVERAGE($E2205:$E2214)-1</f>
        <v>-0.00345746389685164</v>
      </c>
      <c r="BB2214" s="59" t="n">
        <f aca="false">IF(ISNUMBER($BA2214),IF(OR($S2214&lt;=-0.03,$BA2214&lt;-0.003),0,IF(OR($S2214&lt;=-0.02,$BA2214&lt;0.01),50,100)),"")</f>
        <v>0</v>
      </c>
      <c r="BC2214" s="0" t="str">
        <f aca="false">IF(OR(COUNT($AZ2214)=0,COUNT($AZ2213)=0),"",IF(OR($AY2214/$AZ2213-1&lt;=-0.03,$AZ2214/$AZ2213-1&lt;=-0.045,IF(COUNT($AZ2205:$AZ2214)=10,AVERAGE($AZ2210:$AZ2214)/AVERAGE($AZ2205:$AZ2214)-1&lt;-0.01,FALSE())),0,IF(OR($AZ2214/$AZ2213-1&lt;=-0.02,IF(COUNT($AZ2205:$AZ2214)=10,AVERAGE($AZ2210:$AZ2214)/AVERAGE($AZ2205:$AZ2214)-1&lt;0.005,FALSE())),50,100)))</f>
        <v/>
      </c>
    </row>
    <row r="2215" customFormat="false" ht="15" hidden="false" customHeight="true" outlineLevel="0" collapsed="false">
      <c r="A2215" s="47" t="n">
        <v>2211</v>
      </c>
      <c r="B2215" s="48" t="n">
        <v>45770</v>
      </c>
      <c r="C2215" s="47" t="n">
        <v>2025</v>
      </c>
      <c r="D2215" s="49" t="s">
        <v>238</v>
      </c>
      <c r="E2215" s="50" t="n">
        <v>18693.26</v>
      </c>
      <c r="F2215" s="51" t="n">
        <v>-0.07483</v>
      </c>
      <c r="G2215" s="51" t="n">
        <v>-0.157035</v>
      </c>
      <c r="H2215" s="52" t="n">
        <v>0.2653</v>
      </c>
      <c r="I2215" s="53" t="n">
        <v>375</v>
      </c>
      <c r="J2215" s="47" t="s">
        <v>235</v>
      </c>
      <c r="K2215" s="54" t="n">
        <v>28.45</v>
      </c>
      <c r="L2215" s="55" t="n">
        <f aca="false">IF(COUNT(F2215)=0,50,IF(F2215&gt;=0,100,IF(F2215&gt;=-0.02,50,0)))</f>
        <v>0</v>
      </c>
      <c r="M2215" s="55" t="n">
        <f aca="false">IF(COUNT(G2215)=0,50,IF(G2215&gt;-0.06,100,IF(G2215&gt;-0.15,50,0)))</f>
        <v>0</v>
      </c>
      <c r="N2215" s="55" t="n">
        <f aca="false">IF(COUNT(H2215)=0,50,IF(H2215&gt;=0.6,100,IF(H2215&gt;=0.4,50,0)))</f>
        <v>0</v>
      </c>
      <c r="O2215" s="55" t="n">
        <f aca="false">IF(COUNT(I2215)=0,50,IF(J2215="proxy_vix",50,IF(I2215&lt;350,100,IF(I2215&lt;=450,50,0))))</f>
        <v>50</v>
      </c>
      <c r="P2215" s="55" t="n">
        <f aca="false">IF(COUNT(K2215)=0,50,IF(K2215&lt;20,100,IF(K2215&lt;=25,50,0)))</f>
        <v>0</v>
      </c>
      <c r="Q2215" s="54"/>
      <c r="R2215" s="47"/>
      <c r="S2215" s="51" t="n">
        <f aca="false">$E2215/$E2214-1</f>
        <v>0.0228080897725538</v>
      </c>
      <c r="T2215" s="56" t="n">
        <f aca="false">$K2215/$K2214-1</f>
        <v>-0.0693490350016356</v>
      </c>
      <c r="V2215" s="57"/>
      <c r="W2215" s="57"/>
      <c r="Y2215" s="1" t="str">
        <f aca="false">IF(AX2215&gt;=70,"EASY",IF(AX2215&gt;40,"UNCERTAIN","HARD"))</f>
        <v>HARD</v>
      </c>
      <c r="AA2215" s="58" t="n">
        <f aca="false">IF($A2215&lt;200,"",AVERAGE($E2166:$E2215)/AVERAGE($E2016:$E2215)-1)</f>
        <v>-0.0187215930340899</v>
      </c>
      <c r="AB2215" s="59" t="n">
        <f aca="false">LOOKUP($B2215,07_L1政策步階!$A$4:$A$14,07_L1政策步階!$C$4:$C$14)</f>
        <v>0</v>
      </c>
      <c r="AC2215" s="57"/>
      <c r="AD2215" s="57"/>
      <c r="AE2215" s="57"/>
      <c r="AF2215" s="57"/>
      <c r="AG2215" s="57"/>
      <c r="AH2215" s="57"/>
      <c r="AI2215" s="57"/>
      <c r="AJ2215" s="57"/>
      <c r="AK2215" s="57"/>
      <c r="AL2215" s="59" t="n">
        <f aca="false">IF(ISNUMBER($AA2215),IF($AA2215&gt;=0.005,100,IF($AA2215&gt;=-0.015,50,0)),"")</f>
        <v>0</v>
      </c>
      <c r="AM2215" s="59" t="n">
        <f aca="false">IF(ISNUMBER($AB2215),IF($AB2215=1,100,IF($AB2215=0,50,0)),"")</f>
        <v>50</v>
      </c>
      <c r="AN2215" s="0" t="str">
        <f aca="false">IF(ISNUMBER($AC2215),IF($AC2215&gt;=0.001,100,IF($AC2215&gt;=-0.003,50,0)),"")</f>
        <v/>
      </c>
      <c r="AO2215" s="0" t="str">
        <f aca="false">IF(ISNUMBER($AD2215),IF($AD2215&gt;=0.04,100,IF($AD2215&gt;=0,50,0)),"")</f>
        <v/>
      </c>
      <c r="AP2215" s="0" t="str">
        <f aca="false">IF(ISNUMBER($AE2215),IF($AE2215&gt;=25,100,IF($AE2215&gt;=-75,50,0)),"")</f>
        <v/>
      </c>
      <c r="AQ2215" s="0" t="str">
        <f aca="false">IF(ISNUMBER($AF2215),IF($AF2215&gt;0,100,IF($AF2215&gt;=-50,50,0)),"")</f>
        <v/>
      </c>
      <c r="AR2215" s="0" t="str">
        <f aca="false">IF(ISNUMBER($AG2215),IF($AG2215=1,100,IF($AG2215=0,50,0)),"")</f>
        <v/>
      </c>
      <c r="AS2215" s="0" t="str">
        <f aca="false">IF(ISNUMBER($AH2215),IF($AH2215&lt;0,100,IF($AH2215&lt;=20,50,0)),"")</f>
        <v/>
      </c>
      <c r="AT2215" s="0" t="str">
        <f aca="false">IF(ISNUMBER($AI2215),IF($AI2215&lt;0.95,100,IF($AI2215&lt;=1,50,0)),"")</f>
        <v/>
      </c>
      <c r="AU2215" s="0" t="str">
        <f aca="false">IF(ISNUMBER($AJ2215),IF($AJ2215&lt;30,0,IF($AJ2215&lt;40,50,IF($AJ2215&lt;=90,100,50))),"")</f>
        <v/>
      </c>
      <c r="AV2215" s="0" t="str">
        <f aca="false">IF(ISNUMBER($AK2215),IF($AK2215&gt;-0.2,100,IF($AK2215&gt;=-0.4,50,0)),"")</f>
        <v/>
      </c>
      <c r="AW2215" s="59" t="n">
        <f aca="false">01_指標庫!$H$4*ISNUMBER($F2215)+01_指標庫!$H$5*ISNUMBER($AA2215)+01_指標庫!$H$6*ISNUMBER($G2215)+01_指標庫!$H$7*ISNUMBER($H2215)+01_指標庫!$H$8*ISNUMBER($AF2215)+01_指標庫!$H$9*ISNUMBER($AG2215)+01_指標庫!$H$10*ISNUMBER($AB2215)+01_指標庫!$H$11*ISNUMBER($AC2215)+01_指標庫!$H$12*ISNUMBER($AD2215)+01_指標庫!$H$13*ISNUMBER($AE2215)+01_指標庫!$H$14*ISNUMBER($I2215)+01_指標庫!$H$15*ISNUMBER($AH2215)+01_指標庫!$H$16*ISNUMBER($K2215)+01_指標庫!$H$17*ISNUMBER($AI2215)+01_指標庫!$H$18*ISNUMBER($AJ2215)+01_指標庫!$H$19*ISNUMBER($AK2215)+01_指標庫!$H$20*ISNUMBER($BB2215)+01_指標庫!$H$21*ISNUMBER($BC2215)</f>
        <v>51</v>
      </c>
      <c r="AX2215" s="59" t="n">
        <f aca="false">IF(AW2215=0,50,ROUND((01_指標庫!$H$4*IF(ISNUMBER($F2215),L2215,0)+01_指標庫!$H$5*IF(ISNUMBER($AA2215),AL2215,0)+01_指標庫!$H$6*IF(ISNUMBER($G2215),M2215,0)+01_指標庫!$H$7*IF(ISNUMBER($H2215),N2215,0)+01_指標庫!$H$8*IF(ISNUMBER($AF2215),AQ2215,0)+01_指標庫!$H$9*IF(ISNUMBER($AG2215),AR2215,0)+01_指標庫!$H$10*IF(ISNUMBER($AB2215),AM2215,0)+01_指標庫!$H$11*IF(ISNUMBER($AC2215),AN2215,0)+01_指標庫!$H$12*IF(ISNUMBER($AD2215),AO2215,0)+01_指標庫!$H$13*IF(ISNUMBER($AE2215),AP2215,0)+01_指標庫!$H$14*IF(ISNUMBER($I2215),O2215,0)+01_指標庫!$H$15*IF(ISNUMBER($AH2215),AS2215,0)+01_指標庫!$H$16*IF(ISNUMBER($K2215),P2215,0)+01_指標庫!$H$17*IF(ISNUMBER($AI2215),AT2215,0)+01_指標庫!$H$18*IF(ISNUMBER($AJ2215),AU2215,0)+01_指標庫!$H$19*IF(ISNUMBER($AK2215),AV2215,0)+01_指標庫!$H$20*IF(ISNUMBER($BB2215),BB2215,0)+01_指標庫!$H$21*IF(ISNUMBER($BC2215),BC2215,0))/AW2215,1))</f>
        <v>12.7</v>
      </c>
      <c r="AY2215" s="60"/>
      <c r="AZ2215" s="60"/>
      <c r="BA2215" s="58" t="n">
        <f aca="false">AVERAGE($E2211:$E2215)/AVERAGE($E2206:$E2215)-1</f>
        <v>-0.013566983180805</v>
      </c>
      <c r="BB2215" s="59" t="n">
        <f aca="false">IF(ISNUMBER($BA2215),IF(OR($S2215&lt;=-0.03,$BA2215&lt;-0.003),0,IF(OR($S2215&lt;=-0.02,$BA2215&lt;0.01),50,100)),"")</f>
        <v>0</v>
      </c>
      <c r="BC2215" s="0" t="str">
        <f aca="false">IF(OR(COUNT($AZ2215)=0,COUNT($AZ2214)=0),"",IF(OR($AY2215/$AZ2214-1&lt;=-0.03,$AZ2215/$AZ2214-1&lt;=-0.045,IF(COUNT($AZ2206:$AZ2215)=10,AVERAGE($AZ2211:$AZ2215)/AVERAGE($AZ2206:$AZ2215)-1&lt;-0.01,FALSE())),0,IF(OR($AZ2215/$AZ2214-1&lt;=-0.02,IF(COUNT($AZ2206:$AZ2215)=10,AVERAGE($AZ2211:$AZ2215)/AVERAGE($AZ2206:$AZ2215)-1&lt;0.005,FALSE())),50,100)))</f>
        <v/>
      </c>
    </row>
    <row r="2216" customFormat="false" ht="15" hidden="false" customHeight="true" outlineLevel="0" collapsed="false">
      <c r="A2216" s="47" t="n">
        <v>2212</v>
      </c>
      <c r="B2216" s="48" t="n">
        <v>45771</v>
      </c>
      <c r="C2216" s="47" t="n">
        <v>2025</v>
      </c>
      <c r="D2216" s="49" t="s">
        <v>239</v>
      </c>
      <c r="E2216" s="50" t="n">
        <v>19214.4</v>
      </c>
      <c r="F2216" s="51" t="n">
        <v>-0.04875</v>
      </c>
      <c r="G2216" s="51" t="n">
        <v>-0.133534</v>
      </c>
      <c r="H2216" s="52" t="n">
        <v>0.3061</v>
      </c>
      <c r="I2216" s="53" t="n">
        <v>373</v>
      </c>
      <c r="J2216" s="47" t="s">
        <v>235</v>
      </c>
      <c r="K2216" s="54" t="n">
        <v>26.47</v>
      </c>
      <c r="L2216" s="55" t="n">
        <f aca="false">IF(COUNT(F2216)=0,50,IF(F2216&gt;=0,100,IF(F2216&gt;=-0.02,50,0)))</f>
        <v>0</v>
      </c>
      <c r="M2216" s="55" t="n">
        <f aca="false">IF(COUNT(G2216)=0,50,IF(G2216&gt;-0.06,100,IF(G2216&gt;-0.15,50,0)))</f>
        <v>50</v>
      </c>
      <c r="N2216" s="55" t="n">
        <f aca="false">IF(COUNT(H2216)=0,50,IF(H2216&gt;=0.6,100,IF(H2216&gt;=0.4,50,0)))</f>
        <v>0</v>
      </c>
      <c r="O2216" s="55" t="n">
        <f aca="false">IF(COUNT(I2216)=0,50,IF(J2216="proxy_vix",50,IF(I2216&lt;350,100,IF(I2216&lt;=450,50,0))))</f>
        <v>50</v>
      </c>
      <c r="P2216" s="55" t="n">
        <f aca="false">IF(COUNT(K2216)=0,50,IF(K2216&lt;20,100,IF(K2216&lt;=25,50,0)))</f>
        <v>0</v>
      </c>
      <c r="Q2216" s="54"/>
      <c r="R2216" s="47"/>
      <c r="S2216" s="51" t="n">
        <f aca="false">$E2216/$E2215-1</f>
        <v>0.0278784973835491</v>
      </c>
      <c r="T2216" s="56" t="n">
        <f aca="false">$K2216/$K2215-1</f>
        <v>-0.0695957820738137</v>
      </c>
      <c r="V2216" s="57"/>
      <c r="W2216" s="57"/>
      <c r="Y2216" s="1" t="str">
        <f aca="false">IF(AX2216&gt;=70,"EASY",IF(AX2216&gt;40,"UNCERTAIN","HARD"))</f>
        <v>HARD</v>
      </c>
      <c r="AA2216" s="58" t="n">
        <f aca="false">IF($A2216&lt;200,"",AVERAGE($E2167:$E2216)/AVERAGE($E2017:$E2216)-1)</f>
        <v>-0.020878688651653</v>
      </c>
      <c r="AB2216" s="59" t="n">
        <f aca="false">LOOKUP($B2216,07_L1政策步階!$A$4:$A$14,07_L1政策步階!$C$4:$C$14)</f>
        <v>0</v>
      </c>
      <c r="AC2216" s="57"/>
      <c r="AD2216" s="57"/>
      <c r="AE2216" s="57"/>
      <c r="AF2216" s="57"/>
      <c r="AG2216" s="57"/>
      <c r="AH2216" s="57"/>
      <c r="AI2216" s="57"/>
      <c r="AJ2216" s="57"/>
      <c r="AK2216" s="57"/>
      <c r="AL2216" s="59" t="n">
        <f aca="false">IF(ISNUMBER($AA2216),IF($AA2216&gt;=0.005,100,IF($AA2216&gt;=-0.015,50,0)),"")</f>
        <v>0</v>
      </c>
      <c r="AM2216" s="59" t="n">
        <f aca="false">IF(ISNUMBER($AB2216),IF($AB2216=1,100,IF($AB2216=0,50,0)),"")</f>
        <v>50</v>
      </c>
      <c r="AN2216" s="0" t="str">
        <f aca="false">IF(ISNUMBER($AC2216),IF($AC2216&gt;=0.001,100,IF($AC2216&gt;=-0.003,50,0)),"")</f>
        <v/>
      </c>
      <c r="AO2216" s="0" t="str">
        <f aca="false">IF(ISNUMBER($AD2216),IF($AD2216&gt;=0.04,100,IF($AD2216&gt;=0,50,0)),"")</f>
        <v/>
      </c>
      <c r="AP2216" s="0" t="str">
        <f aca="false">IF(ISNUMBER($AE2216),IF($AE2216&gt;=25,100,IF($AE2216&gt;=-75,50,0)),"")</f>
        <v/>
      </c>
      <c r="AQ2216" s="0" t="str">
        <f aca="false">IF(ISNUMBER($AF2216),IF($AF2216&gt;0,100,IF($AF2216&gt;=-50,50,0)),"")</f>
        <v/>
      </c>
      <c r="AR2216" s="0" t="str">
        <f aca="false">IF(ISNUMBER($AG2216),IF($AG2216=1,100,IF($AG2216=0,50,0)),"")</f>
        <v/>
      </c>
      <c r="AS2216" s="0" t="str">
        <f aca="false">IF(ISNUMBER($AH2216),IF($AH2216&lt;0,100,IF($AH2216&lt;=20,50,0)),"")</f>
        <v/>
      </c>
      <c r="AT2216" s="0" t="str">
        <f aca="false">IF(ISNUMBER($AI2216),IF($AI2216&lt;0.95,100,IF($AI2216&lt;=1,50,0)),"")</f>
        <v/>
      </c>
      <c r="AU2216" s="0" t="str">
        <f aca="false">IF(ISNUMBER($AJ2216),IF($AJ2216&lt;30,0,IF($AJ2216&lt;40,50,IF($AJ2216&lt;=90,100,50))),"")</f>
        <v/>
      </c>
      <c r="AV2216" s="0" t="str">
        <f aca="false">IF(ISNUMBER($AK2216),IF($AK2216&gt;-0.2,100,IF($AK2216&gt;=-0.4,50,0)),"")</f>
        <v/>
      </c>
      <c r="AW2216" s="59" t="n">
        <f aca="false">01_指標庫!$H$4*ISNUMBER($F2216)+01_指標庫!$H$5*ISNUMBER($AA2216)+01_指標庫!$H$6*ISNUMBER($G2216)+01_指標庫!$H$7*ISNUMBER($H2216)+01_指標庫!$H$8*ISNUMBER($AF2216)+01_指標庫!$H$9*ISNUMBER($AG2216)+01_指標庫!$H$10*ISNUMBER($AB2216)+01_指標庫!$H$11*ISNUMBER($AC2216)+01_指標庫!$H$12*ISNUMBER($AD2216)+01_指標庫!$H$13*ISNUMBER($AE2216)+01_指標庫!$H$14*ISNUMBER($I2216)+01_指標庫!$H$15*ISNUMBER($AH2216)+01_指標庫!$H$16*ISNUMBER($K2216)+01_指標庫!$H$17*ISNUMBER($AI2216)+01_指標庫!$H$18*ISNUMBER($AJ2216)+01_指標庫!$H$19*ISNUMBER($AK2216)+01_指標庫!$H$20*ISNUMBER($BB2216)+01_指標庫!$H$21*ISNUMBER($BC2216)</f>
        <v>51</v>
      </c>
      <c r="AX2216" s="59" t="n">
        <f aca="false">IF(AW2216=0,50,ROUND((01_指標庫!$H$4*IF(ISNUMBER($F2216),L2216,0)+01_指標庫!$H$5*IF(ISNUMBER($AA2216),AL2216,0)+01_指標庫!$H$6*IF(ISNUMBER($G2216),M2216,0)+01_指標庫!$H$7*IF(ISNUMBER($H2216),N2216,0)+01_指標庫!$H$8*IF(ISNUMBER($AF2216),AQ2216,0)+01_指標庫!$H$9*IF(ISNUMBER($AG2216),AR2216,0)+01_指標庫!$H$10*IF(ISNUMBER($AB2216),AM2216,0)+01_指標庫!$H$11*IF(ISNUMBER($AC2216),AN2216,0)+01_指標庫!$H$12*IF(ISNUMBER($AD2216),AO2216,0)+01_指標庫!$H$13*IF(ISNUMBER($AE2216),AP2216,0)+01_指標庫!$H$14*IF(ISNUMBER($I2216),O2216,0)+01_指標庫!$H$15*IF(ISNUMBER($AH2216),AS2216,0)+01_指標庫!$H$16*IF(ISNUMBER($K2216),P2216,0)+01_指標庫!$H$17*IF(ISNUMBER($AI2216),AT2216,0)+01_指標庫!$H$18*IF(ISNUMBER($AJ2216),AU2216,0)+01_指標庫!$H$19*IF(ISNUMBER($AK2216),AV2216,0)+01_指標庫!$H$20*IF(ISNUMBER($BB2216),BB2216,0)+01_指標庫!$H$21*IF(ISNUMBER($BC2216),BC2216,0))/AW2216,1))</f>
        <v>20.6</v>
      </c>
      <c r="AY2216" s="60"/>
      <c r="AZ2216" s="60"/>
      <c r="BA2216" s="58" t="n">
        <f aca="false">AVERAGE($E2212:$E2216)/AVERAGE($E2207:$E2216)-1</f>
        <v>-0.00360240488676322</v>
      </c>
      <c r="BB2216" s="59" t="n">
        <f aca="false">IF(ISNUMBER($BA2216),IF(OR($S2216&lt;=-0.03,$BA2216&lt;-0.003),0,IF(OR($S2216&lt;=-0.02,$BA2216&lt;0.01),50,100)),"")</f>
        <v>0</v>
      </c>
      <c r="BC2216" s="0" t="str">
        <f aca="false">IF(OR(COUNT($AZ2216)=0,COUNT($AZ2215)=0),"",IF(OR($AY2216/$AZ2215-1&lt;=-0.03,$AZ2216/$AZ2215-1&lt;=-0.045,IF(COUNT($AZ2207:$AZ2216)=10,AVERAGE($AZ2212:$AZ2216)/AVERAGE($AZ2207:$AZ2216)-1&lt;-0.01,FALSE())),0,IF(OR($AZ2216/$AZ2215-1&lt;=-0.02,IF(COUNT($AZ2207:$AZ2216)=10,AVERAGE($AZ2212:$AZ2216)/AVERAGE($AZ2207:$AZ2216)-1&lt;0.005,FALSE())),50,100)))</f>
        <v/>
      </c>
    </row>
    <row r="2217" customFormat="false" ht="15" hidden="false" customHeight="true" outlineLevel="0" collapsed="false">
      <c r="A2217" s="47" t="n">
        <v>2213</v>
      </c>
      <c r="B2217" s="48" t="n">
        <v>45772</v>
      </c>
      <c r="C2217" s="47" t="n">
        <v>2025</v>
      </c>
      <c r="D2217" s="49" t="s">
        <v>234</v>
      </c>
      <c r="E2217" s="50" t="n">
        <v>19432.56</v>
      </c>
      <c r="F2217" s="51" t="n">
        <v>-0.037706</v>
      </c>
      <c r="G2217" s="51" t="n">
        <v>-0.123696</v>
      </c>
      <c r="H2217" s="52" t="n">
        <v>0.3469</v>
      </c>
      <c r="I2217" s="53" t="n">
        <v>367</v>
      </c>
      <c r="J2217" s="47" t="s">
        <v>235</v>
      </c>
      <c r="K2217" s="54" t="n">
        <v>24.84</v>
      </c>
      <c r="L2217" s="55" t="n">
        <f aca="false">IF(COUNT(F2217)=0,50,IF(F2217&gt;=0,100,IF(F2217&gt;=-0.02,50,0)))</f>
        <v>0</v>
      </c>
      <c r="M2217" s="55" t="n">
        <f aca="false">IF(COUNT(G2217)=0,50,IF(G2217&gt;-0.06,100,IF(G2217&gt;-0.15,50,0)))</f>
        <v>50</v>
      </c>
      <c r="N2217" s="55" t="n">
        <f aca="false">IF(COUNT(H2217)=0,50,IF(H2217&gt;=0.6,100,IF(H2217&gt;=0.4,50,0)))</f>
        <v>0</v>
      </c>
      <c r="O2217" s="55" t="n">
        <f aca="false">IF(COUNT(I2217)=0,50,IF(J2217="proxy_vix",50,IF(I2217&lt;350,100,IF(I2217&lt;=450,50,0))))</f>
        <v>50</v>
      </c>
      <c r="P2217" s="55" t="n">
        <f aca="false">IF(COUNT(K2217)=0,50,IF(K2217&lt;20,100,IF(K2217&lt;=25,50,0)))</f>
        <v>50</v>
      </c>
      <c r="Q2217" s="54"/>
      <c r="R2217" s="47"/>
      <c r="S2217" s="51" t="n">
        <f aca="false">$E2217/$E2216-1</f>
        <v>0.0113539845116162</v>
      </c>
      <c r="T2217" s="56" t="n">
        <f aca="false">$K2217/$K2216-1</f>
        <v>-0.0615791462032489</v>
      </c>
      <c r="V2217" s="57"/>
      <c r="W2217" s="57"/>
      <c r="Y2217" s="1" t="str">
        <f aca="false">IF(AX2217&gt;=70,"EASY",IF(AX2217&gt;40,"UNCERTAIN","HARD"))</f>
        <v>HARD</v>
      </c>
      <c r="AA2217" s="58" t="n">
        <f aca="false">IF($A2217&lt;200,"",AVERAGE($E2168:$E2217)/AVERAGE($E2018:$E2217)-1)</f>
        <v>-0.0228960324533321</v>
      </c>
      <c r="AB2217" s="59" t="n">
        <f aca="false">LOOKUP($B2217,07_L1政策步階!$A$4:$A$14,07_L1政策步階!$C$4:$C$14)</f>
        <v>0</v>
      </c>
      <c r="AC2217" s="57"/>
      <c r="AD2217" s="57"/>
      <c r="AE2217" s="57"/>
      <c r="AF2217" s="57"/>
      <c r="AG2217" s="57"/>
      <c r="AH2217" s="57"/>
      <c r="AI2217" s="57"/>
      <c r="AJ2217" s="57"/>
      <c r="AK2217" s="57"/>
      <c r="AL2217" s="59" t="n">
        <f aca="false">IF(ISNUMBER($AA2217),IF($AA2217&gt;=0.005,100,IF($AA2217&gt;=-0.015,50,0)),"")</f>
        <v>0</v>
      </c>
      <c r="AM2217" s="59" t="n">
        <f aca="false">IF(ISNUMBER($AB2217),IF($AB2217=1,100,IF($AB2217=0,50,0)),"")</f>
        <v>50</v>
      </c>
      <c r="AN2217" s="0" t="str">
        <f aca="false">IF(ISNUMBER($AC2217),IF($AC2217&gt;=0.001,100,IF($AC2217&gt;=-0.003,50,0)),"")</f>
        <v/>
      </c>
      <c r="AO2217" s="0" t="str">
        <f aca="false">IF(ISNUMBER($AD2217),IF($AD2217&gt;=0.04,100,IF($AD2217&gt;=0,50,0)),"")</f>
        <v/>
      </c>
      <c r="AP2217" s="0" t="str">
        <f aca="false">IF(ISNUMBER($AE2217),IF($AE2217&gt;=25,100,IF($AE2217&gt;=-75,50,0)),"")</f>
        <v/>
      </c>
      <c r="AQ2217" s="0" t="str">
        <f aca="false">IF(ISNUMBER($AF2217),IF($AF2217&gt;0,100,IF($AF2217&gt;=-50,50,0)),"")</f>
        <v/>
      </c>
      <c r="AR2217" s="0" t="str">
        <f aca="false">IF(ISNUMBER($AG2217),IF($AG2217=1,100,IF($AG2217=0,50,0)),"")</f>
        <v/>
      </c>
      <c r="AS2217" s="0" t="str">
        <f aca="false">IF(ISNUMBER($AH2217),IF($AH2217&lt;0,100,IF($AH2217&lt;=20,50,0)),"")</f>
        <v/>
      </c>
      <c r="AT2217" s="0" t="str">
        <f aca="false">IF(ISNUMBER($AI2217),IF($AI2217&lt;0.95,100,IF($AI2217&lt;=1,50,0)),"")</f>
        <v/>
      </c>
      <c r="AU2217" s="0" t="str">
        <f aca="false">IF(ISNUMBER($AJ2217),IF($AJ2217&lt;30,0,IF($AJ2217&lt;40,50,IF($AJ2217&lt;=90,100,50))),"")</f>
        <v/>
      </c>
      <c r="AV2217" s="0" t="str">
        <f aca="false">IF(ISNUMBER($AK2217),IF($AK2217&gt;-0.2,100,IF($AK2217&gt;=-0.4,50,0)),"")</f>
        <v/>
      </c>
      <c r="AW2217" s="59" t="n">
        <f aca="false">01_指標庫!$H$4*ISNUMBER($F2217)+01_指標庫!$H$5*ISNUMBER($AA2217)+01_指標庫!$H$6*ISNUMBER($G2217)+01_指標庫!$H$7*ISNUMBER($H2217)+01_指標庫!$H$8*ISNUMBER($AF2217)+01_指標庫!$H$9*ISNUMBER($AG2217)+01_指標庫!$H$10*ISNUMBER($AB2217)+01_指標庫!$H$11*ISNUMBER($AC2217)+01_指標庫!$H$12*ISNUMBER($AD2217)+01_指標庫!$H$13*ISNUMBER($AE2217)+01_指標庫!$H$14*ISNUMBER($I2217)+01_指標庫!$H$15*ISNUMBER($AH2217)+01_指標庫!$H$16*ISNUMBER($K2217)+01_指標庫!$H$17*ISNUMBER($AI2217)+01_指標庫!$H$18*ISNUMBER($AJ2217)+01_指標庫!$H$19*ISNUMBER($AK2217)+01_指標庫!$H$20*ISNUMBER($BB2217)+01_指標庫!$H$21*ISNUMBER($BC2217)</f>
        <v>51</v>
      </c>
      <c r="AX2217" s="59" t="n">
        <f aca="false">IF(AW2217=0,50,ROUND((01_指標庫!$H$4*IF(ISNUMBER($F2217),L2217,0)+01_指標庫!$H$5*IF(ISNUMBER($AA2217),AL2217,0)+01_指標庫!$H$6*IF(ISNUMBER($G2217),M2217,0)+01_指標庫!$H$7*IF(ISNUMBER($H2217),N2217,0)+01_指標庫!$H$8*IF(ISNUMBER($AF2217),AQ2217,0)+01_指標庫!$H$9*IF(ISNUMBER($AG2217),AR2217,0)+01_指標庫!$H$10*IF(ISNUMBER($AB2217),AM2217,0)+01_指標庫!$H$11*IF(ISNUMBER($AC2217),AN2217,0)+01_指標庫!$H$12*IF(ISNUMBER($AD2217),AO2217,0)+01_指標庫!$H$13*IF(ISNUMBER($AE2217),AP2217,0)+01_指標庫!$H$14*IF(ISNUMBER($I2217),O2217,0)+01_指標庫!$H$15*IF(ISNUMBER($AH2217),AS2217,0)+01_指標庫!$H$16*IF(ISNUMBER($K2217),P2217,0)+01_指標庫!$H$17*IF(ISNUMBER($AI2217),AT2217,0)+01_指標庫!$H$18*IF(ISNUMBER($AJ2217),AU2217,0)+01_指標庫!$H$19*IF(ISNUMBER($AK2217),AV2217,0)+01_指標庫!$H$20*IF(ISNUMBER($BB2217),BB2217,0)+01_指標庫!$H$21*IF(ISNUMBER($BC2217),BC2217,0))/AW2217,1))</f>
        <v>32.4</v>
      </c>
      <c r="AY2217" s="60"/>
      <c r="AZ2217" s="60"/>
      <c r="BA2217" s="58" t="n">
        <f aca="false">AVERAGE($E2213:$E2217)/AVERAGE($E2208:$E2217)-1</f>
        <v>0.00318323674991783</v>
      </c>
      <c r="BB2217" s="59" t="n">
        <f aca="false">IF(ISNUMBER($BA2217),IF(OR($S2217&lt;=-0.03,$BA2217&lt;-0.003),0,IF(OR($S2217&lt;=-0.02,$BA2217&lt;0.01),50,100)),"")</f>
        <v>50</v>
      </c>
      <c r="BC2217" s="0" t="str">
        <f aca="false">IF(OR(COUNT($AZ2217)=0,COUNT($AZ2216)=0),"",IF(OR($AY2217/$AZ2216-1&lt;=-0.03,$AZ2217/$AZ2216-1&lt;=-0.045,IF(COUNT($AZ2208:$AZ2217)=10,AVERAGE($AZ2213:$AZ2217)/AVERAGE($AZ2208:$AZ2217)-1&lt;-0.01,FALSE())),0,IF(OR($AZ2217/$AZ2216-1&lt;=-0.02,IF(COUNT($AZ2208:$AZ2217)=10,AVERAGE($AZ2213:$AZ2217)/AVERAGE($AZ2208:$AZ2217)-1&lt;0.005,FALSE())),50,100)))</f>
        <v/>
      </c>
    </row>
    <row r="2218" customFormat="false" ht="15" hidden="false" customHeight="true" outlineLevel="0" collapsed="false">
      <c r="A2218" s="47" t="n">
        <v>2214</v>
      </c>
      <c r="B2218" s="48" t="n">
        <v>45775</v>
      </c>
      <c r="C2218" s="47" t="n">
        <v>2025</v>
      </c>
      <c r="D2218" s="49" t="s">
        <v>236</v>
      </c>
      <c r="E2218" s="50" t="n">
        <v>19427.29</v>
      </c>
      <c r="F2218" s="51" t="n">
        <v>-0.03767</v>
      </c>
      <c r="G2218" s="51" t="n">
        <v>-0.123934</v>
      </c>
      <c r="H2218" s="52" t="n">
        <v>0.3469</v>
      </c>
      <c r="I2218" s="53" t="n">
        <v>373</v>
      </c>
      <c r="J2218" s="47" t="s">
        <v>235</v>
      </c>
      <c r="K2218" s="54" t="n">
        <v>25.15</v>
      </c>
      <c r="L2218" s="55" t="n">
        <f aca="false">IF(COUNT(F2218)=0,50,IF(F2218&gt;=0,100,IF(F2218&gt;=-0.02,50,0)))</f>
        <v>0</v>
      </c>
      <c r="M2218" s="55" t="n">
        <f aca="false">IF(COUNT(G2218)=0,50,IF(G2218&gt;-0.06,100,IF(G2218&gt;-0.15,50,0)))</f>
        <v>50</v>
      </c>
      <c r="N2218" s="55" t="n">
        <f aca="false">IF(COUNT(H2218)=0,50,IF(H2218&gt;=0.6,100,IF(H2218&gt;=0.4,50,0)))</f>
        <v>0</v>
      </c>
      <c r="O2218" s="55" t="n">
        <f aca="false">IF(COUNT(I2218)=0,50,IF(J2218="proxy_vix",50,IF(I2218&lt;350,100,IF(I2218&lt;=450,50,0))))</f>
        <v>50</v>
      </c>
      <c r="P2218" s="55" t="n">
        <f aca="false">IF(COUNT(K2218)=0,50,IF(K2218&lt;20,100,IF(K2218&lt;=25,50,0)))</f>
        <v>0</v>
      </c>
      <c r="Q2218" s="54"/>
      <c r="R2218" s="47"/>
      <c r="S2218" s="51" t="n">
        <f aca="false">$E2218/$E2217-1</f>
        <v>-0.000271194325400237</v>
      </c>
      <c r="T2218" s="56" t="n">
        <f aca="false">$K2218/$K2217-1</f>
        <v>0.0124798711755234</v>
      </c>
      <c r="V2218" s="57"/>
      <c r="W2218" s="57"/>
      <c r="Y2218" s="1" t="str">
        <f aca="false">IF(AX2218&gt;=70,"EASY",IF(AX2218&gt;40,"UNCERTAIN","HARD"))</f>
        <v>HARD</v>
      </c>
      <c r="AA2218" s="58" t="n">
        <f aca="false">IF($A2218&lt;200,"",AVERAGE($E2169:$E2218)/AVERAGE($E2019:$E2218)-1)</f>
        <v>-0.0251731967071382</v>
      </c>
      <c r="AB2218" s="59" t="n">
        <f aca="false">LOOKUP($B2218,07_L1政策步階!$A$4:$A$14,07_L1政策步階!$C$4:$C$14)</f>
        <v>0</v>
      </c>
      <c r="AC2218" s="57"/>
      <c r="AD2218" s="57"/>
      <c r="AE2218" s="57"/>
      <c r="AF2218" s="57"/>
      <c r="AG2218" s="57"/>
      <c r="AH2218" s="57"/>
      <c r="AI2218" s="57"/>
      <c r="AJ2218" s="57"/>
      <c r="AK2218" s="57"/>
      <c r="AL2218" s="59" t="n">
        <f aca="false">IF(ISNUMBER($AA2218),IF($AA2218&gt;=0.005,100,IF($AA2218&gt;=-0.015,50,0)),"")</f>
        <v>0</v>
      </c>
      <c r="AM2218" s="59" t="n">
        <f aca="false">IF(ISNUMBER($AB2218),IF($AB2218=1,100,IF($AB2218=0,50,0)),"")</f>
        <v>50</v>
      </c>
      <c r="AN2218" s="0" t="str">
        <f aca="false">IF(ISNUMBER($AC2218),IF($AC2218&gt;=0.001,100,IF($AC2218&gt;=-0.003,50,0)),"")</f>
        <v/>
      </c>
      <c r="AO2218" s="0" t="str">
        <f aca="false">IF(ISNUMBER($AD2218),IF($AD2218&gt;=0.04,100,IF($AD2218&gt;=0,50,0)),"")</f>
        <v/>
      </c>
      <c r="AP2218" s="0" t="str">
        <f aca="false">IF(ISNUMBER($AE2218),IF($AE2218&gt;=25,100,IF($AE2218&gt;=-75,50,0)),"")</f>
        <v/>
      </c>
      <c r="AQ2218" s="0" t="str">
        <f aca="false">IF(ISNUMBER($AF2218),IF($AF2218&gt;0,100,IF($AF2218&gt;=-50,50,0)),"")</f>
        <v/>
      </c>
      <c r="AR2218" s="0" t="str">
        <f aca="false">IF(ISNUMBER($AG2218),IF($AG2218=1,100,IF($AG2218=0,50,0)),"")</f>
        <v/>
      </c>
      <c r="AS2218" s="0" t="str">
        <f aca="false">IF(ISNUMBER($AH2218),IF($AH2218&lt;0,100,IF($AH2218&lt;=20,50,0)),"")</f>
        <v/>
      </c>
      <c r="AT2218" s="0" t="str">
        <f aca="false">IF(ISNUMBER($AI2218),IF($AI2218&lt;0.95,100,IF($AI2218&lt;=1,50,0)),"")</f>
        <v/>
      </c>
      <c r="AU2218" s="0" t="str">
        <f aca="false">IF(ISNUMBER($AJ2218),IF($AJ2218&lt;30,0,IF($AJ2218&lt;40,50,IF($AJ2218&lt;=90,100,50))),"")</f>
        <v/>
      </c>
      <c r="AV2218" s="0" t="str">
        <f aca="false">IF(ISNUMBER($AK2218),IF($AK2218&gt;-0.2,100,IF($AK2218&gt;=-0.4,50,0)),"")</f>
        <v/>
      </c>
      <c r="AW2218" s="59" t="n">
        <f aca="false">01_指標庫!$H$4*ISNUMBER($F2218)+01_指標庫!$H$5*ISNUMBER($AA2218)+01_指標庫!$H$6*ISNUMBER($G2218)+01_指標庫!$H$7*ISNUMBER($H2218)+01_指標庫!$H$8*ISNUMBER($AF2218)+01_指標庫!$H$9*ISNUMBER($AG2218)+01_指標庫!$H$10*ISNUMBER($AB2218)+01_指標庫!$H$11*ISNUMBER($AC2218)+01_指標庫!$H$12*ISNUMBER($AD2218)+01_指標庫!$H$13*ISNUMBER($AE2218)+01_指標庫!$H$14*ISNUMBER($I2218)+01_指標庫!$H$15*ISNUMBER($AH2218)+01_指標庫!$H$16*ISNUMBER($K2218)+01_指標庫!$H$17*ISNUMBER($AI2218)+01_指標庫!$H$18*ISNUMBER($AJ2218)+01_指標庫!$H$19*ISNUMBER($AK2218)+01_指標庫!$H$20*ISNUMBER($BB2218)+01_指標庫!$H$21*ISNUMBER($BC2218)</f>
        <v>51</v>
      </c>
      <c r="AX2218" s="59" t="n">
        <f aca="false">IF(AW2218=0,50,ROUND((01_指標庫!$H$4*IF(ISNUMBER($F2218),L2218,0)+01_指標庫!$H$5*IF(ISNUMBER($AA2218),AL2218,0)+01_指標庫!$H$6*IF(ISNUMBER($G2218),M2218,0)+01_指標庫!$H$7*IF(ISNUMBER($H2218),N2218,0)+01_指標庫!$H$8*IF(ISNUMBER($AF2218),AQ2218,0)+01_指標庫!$H$9*IF(ISNUMBER($AG2218),AR2218,0)+01_指標庫!$H$10*IF(ISNUMBER($AB2218),AM2218,0)+01_指標庫!$H$11*IF(ISNUMBER($AC2218),AN2218,0)+01_指標庫!$H$12*IF(ISNUMBER($AD2218),AO2218,0)+01_指標庫!$H$13*IF(ISNUMBER($AE2218),AP2218,0)+01_指標庫!$H$14*IF(ISNUMBER($I2218),O2218,0)+01_指標庫!$H$15*IF(ISNUMBER($AH2218),AS2218,0)+01_指標庫!$H$16*IF(ISNUMBER($K2218),P2218,0)+01_指標庫!$H$17*IF(ISNUMBER($AI2218),AT2218,0)+01_指標庫!$H$18*IF(ISNUMBER($AJ2218),AU2218,0)+01_指標庫!$H$19*IF(ISNUMBER($AK2218),AV2218,0)+01_指標庫!$H$20*IF(ISNUMBER($BB2218),BB2218,0)+01_指標庫!$H$21*IF(ISNUMBER($BC2218),BC2218,0))/AW2218,1))</f>
        <v>32.4</v>
      </c>
      <c r="AY2218" s="60"/>
      <c r="AZ2218" s="60"/>
      <c r="BA2218" s="58" t="n">
        <f aca="false">AVERAGE($E2214:$E2218)/AVERAGE($E2209:$E2218)-1</f>
        <v>0.0165440425424959</v>
      </c>
      <c r="BB2218" s="59" t="n">
        <f aca="false">IF(ISNUMBER($BA2218),IF(OR($S2218&lt;=-0.03,$BA2218&lt;-0.003),0,IF(OR($S2218&lt;=-0.02,$BA2218&lt;0.01),50,100)),"")</f>
        <v>100</v>
      </c>
      <c r="BC2218" s="0" t="str">
        <f aca="false">IF(OR(COUNT($AZ2218)=0,COUNT($AZ2217)=0),"",IF(OR($AY2218/$AZ2217-1&lt;=-0.03,$AZ2218/$AZ2217-1&lt;=-0.045,IF(COUNT($AZ2209:$AZ2218)=10,AVERAGE($AZ2214:$AZ2218)/AVERAGE($AZ2209:$AZ2218)-1&lt;-0.01,FALSE())),0,IF(OR($AZ2218/$AZ2217-1&lt;=-0.02,IF(COUNT($AZ2209:$AZ2218)=10,AVERAGE($AZ2214:$AZ2218)/AVERAGE($AZ2209:$AZ2218)-1&lt;0.005,FALSE())),50,100)))</f>
        <v/>
      </c>
    </row>
    <row r="2219" customFormat="false" ht="15" hidden="false" customHeight="true" outlineLevel="0" collapsed="false">
      <c r="A2219" s="47" t="n">
        <v>2215</v>
      </c>
      <c r="B2219" s="48" t="n">
        <v>45776</v>
      </c>
      <c r="C2219" s="47" t="n">
        <v>2025</v>
      </c>
      <c r="D2219" s="49" t="s">
        <v>237</v>
      </c>
      <c r="E2219" s="50" t="n">
        <v>19544.95</v>
      </c>
      <c r="F2219" s="51" t="n">
        <v>-0.031681</v>
      </c>
      <c r="G2219" s="51" t="n">
        <v>-0.118628</v>
      </c>
      <c r="H2219" s="52" t="n">
        <v>0.4082</v>
      </c>
      <c r="I2219" s="53" t="n">
        <v>374</v>
      </c>
      <c r="J2219" s="47" t="s">
        <v>235</v>
      </c>
      <c r="K2219" s="54" t="n">
        <v>24.17</v>
      </c>
      <c r="L2219" s="55" t="n">
        <f aca="false">IF(COUNT(F2219)=0,50,IF(F2219&gt;=0,100,IF(F2219&gt;=-0.02,50,0)))</f>
        <v>0</v>
      </c>
      <c r="M2219" s="55" t="n">
        <f aca="false">IF(COUNT(G2219)=0,50,IF(G2219&gt;-0.06,100,IF(G2219&gt;-0.15,50,0)))</f>
        <v>50</v>
      </c>
      <c r="N2219" s="55" t="n">
        <f aca="false">IF(COUNT(H2219)=0,50,IF(H2219&gt;=0.6,100,IF(H2219&gt;=0.4,50,0)))</f>
        <v>50</v>
      </c>
      <c r="O2219" s="55" t="n">
        <f aca="false">IF(COUNT(I2219)=0,50,IF(J2219="proxy_vix",50,IF(I2219&lt;350,100,IF(I2219&lt;=450,50,0))))</f>
        <v>50</v>
      </c>
      <c r="P2219" s="55" t="n">
        <f aca="false">IF(COUNT(K2219)=0,50,IF(K2219&lt;20,100,IF(K2219&lt;=25,50,0)))</f>
        <v>50</v>
      </c>
      <c r="Q2219" s="54"/>
      <c r="R2219" s="47"/>
      <c r="S2219" s="51" t="n">
        <f aca="false">$E2219/$E2218-1</f>
        <v>0.0060564288688747</v>
      </c>
      <c r="T2219" s="56" t="n">
        <f aca="false">$K2219/$K2218-1</f>
        <v>-0.0389662027833001</v>
      </c>
      <c r="V2219" s="57"/>
      <c r="W2219" s="57"/>
      <c r="Y2219" s="1" t="str">
        <f aca="false">IF(AX2219&gt;=70,"EASY",IF(AX2219&gt;40,"UNCERTAIN","HARD"))</f>
        <v>UNCERTAIN</v>
      </c>
      <c r="AA2219" s="58" t="n">
        <f aca="false">IF($A2219&lt;200,"",AVERAGE($E2170:$E2219)/AVERAGE($E2020:$E2219)-1)</f>
        <v>-0.0275585327206188</v>
      </c>
      <c r="AB2219" s="59" t="n">
        <f aca="false">LOOKUP($B2219,07_L1政策步階!$A$4:$A$14,07_L1政策步階!$C$4:$C$14)</f>
        <v>0</v>
      </c>
      <c r="AC2219" s="57"/>
      <c r="AD2219" s="57"/>
      <c r="AE2219" s="57"/>
      <c r="AF2219" s="57"/>
      <c r="AG2219" s="57"/>
      <c r="AH2219" s="57"/>
      <c r="AI2219" s="57"/>
      <c r="AJ2219" s="57"/>
      <c r="AK2219" s="57"/>
      <c r="AL2219" s="59" t="n">
        <f aca="false">IF(ISNUMBER($AA2219),IF($AA2219&gt;=0.005,100,IF($AA2219&gt;=-0.015,50,0)),"")</f>
        <v>0</v>
      </c>
      <c r="AM2219" s="59" t="n">
        <f aca="false">IF(ISNUMBER($AB2219),IF($AB2219=1,100,IF($AB2219=0,50,0)),"")</f>
        <v>50</v>
      </c>
      <c r="AN2219" s="0" t="str">
        <f aca="false">IF(ISNUMBER($AC2219),IF($AC2219&gt;=0.001,100,IF($AC2219&gt;=-0.003,50,0)),"")</f>
        <v/>
      </c>
      <c r="AO2219" s="0" t="str">
        <f aca="false">IF(ISNUMBER($AD2219),IF($AD2219&gt;=0.04,100,IF($AD2219&gt;=0,50,0)),"")</f>
        <v/>
      </c>
      <c r="AP2219" s="0" t="str">
        <f aca="false">IF(ISNUMBER($AE2219),IF($AE2219&gt;=25,100,IF($AE2219&gt;=-75,50,0)),"")</f>
        <v/>
      </c>
      <c r="AQ2219" s="0" t="str">
        <f aca="false">IF(ISNUMBER($AF2219),IF($AF2219&gt;0,100,IF($AF2219&gt;=-50,50,0)),"")</f>
        <v/>
      </c>
      <c r="AR2219" s="0" t="str">
        <f aca="false">IF(ISNUMBER($AG2219),IF($AG2219=1,100,IF($AG2219=0,50,0)),"")</f>
        <v/>
      </c>
      <c r="AS2219" s="0" t="str">
        <f aca="false">IF(ISNUMBER($AH2219),IF($AH2219&lt;0,100,IF($AH2219&lt;=20,50,0)),"")</f>
        <v/>
      </c>
      <c r="AT2219" s="0" t="str">
        <f aca="false">IF(ISNUMBER($AI2219),IF($AI2219&lt;0.95,100,IF($AI2219&lt;=1,50,0)),"")</f>
        <v/>
      </c>
      <c r="AU2219" s="0" t="str">
        <f aca="false">IF(ISNUMBER($AJ2219),IF($AJ2219&lt;30,0,IF($AJ2219&lt;40,50,IF($AJ2219&lt;=90,100,50))),"")</f>
        <v/>
      </c>
      <c r="AV2219" s="0" t="str">
        <f aca="false">IF(ISNUMBER($AK2219),IF($AK2219&gt;-0.2,100,IF($AK2219&gt;=-0.4,50,0)),"")</f>
        <v/>
      </c>
      <c r="AW2219" s="59" t="n">
        <f aca="false">01_指標庫!$H$4*ISNUMBER($F2219)+01_指標庫!$H$5*ISNUMBER($AA2219)+01_指標庫!$H$6*ISNUMBER($G2219)+01_指標庫!$H$7*ISNUMBER($H2219)+01_指標庫!$H$8*ISNUMBER($AF2219)+01_指標庫!$H$9*ISNUMBER($AG2219)+01_指標庫!$H$10*ISNUMBER($AB2219)+01_指標庫!$H$11*ISNUMBER($AC2219)+01_指標庫!$H$12*ISNUMBER($AD2219)+01_指標庫!$H$13*ISNUMBER($AE2219)+01_指標庫!$H$14*ISNUMBER($I2219)+01_指標庫!$H$15*ISNUMBER($AH2219)+01_指標庫!$H$16*ISNUMBER($K2219)+01_指標庫!$H$17*ISNUMBER($AI2219)+01_指標庫!$H$18*ISNUMBER($AJ2219)+01_指標庫!$H$19*ISNUMBER($AK2219)+01_指標庫!$H$20*ISNUMBER($BB2219)+01_指標庫!$H$21*ISNUMBER($BC2219)</f>
        <v>51</v>
      </c>
      <c r="AX2219" s="59" t="n">
        <f aca="false">IF(AW2219=0,50,ROUND((01_指標庫!$H$4*IF(ISNUMBER($F2219),L2219,0)+01_指標庫!$H$5*IF(ISNUMBER($AA2219),AL2219,0)+01_指標庫!$H$6*IF(ISNUMBER($G2219),M2219,0)+01_指標庫!$H$7*IF(ISNUMBER($H2219),N2219,0)+01_指標庫!$H$8*IF(ISNUMBER($AF2219),AQ2219,0)+01_指標庫!$H$9*IF(ISNUMBER($AG2219),AR2219,0)+01_指標庫!$H$10*IF(ISNUMBER($AB2219),AM2219,0)+01_指標庫!$H$11*IF(ISNUMBER($AC2219),AN2219,0)+01_指標庫!$H$12*IF(ISNUMBER($AD2219),AO2219,0)+01_指標庫!$H$13*IF(ISNUMBER($AE2219),AP2219,0)+01_指標庫!$H$14*IF(ISNUMBER($I2219),O2219,0)+01_指標庫!$H$15*IF(ISNUMBER($AH2219),AS2219,0)+01_指標庫!$H$16*IF(ISNUMBER($K2219),P2219,0)+01_指標庫!$H$17*IF(ISNUMBER($AI2219),AT2219,0)+01_指標庫!$H$18*IF(ISNUMBER($AJ2219),AU2219,0)+01_指標庫!$H$19*IF(ISNUMBER($AK2219),AV2219,0)+01_指標庫!$H$20*IF(ISNUMBER($BB2219),BB2219,0)+01_指標庫!$H$21*IF(ISNUMBER($BC2219),BC2219,0))/AW2219,1))</f>
        <v>46.1</v>
      </c>
      <c r="AY2219" s="60"/>
      <c r="AZ2219" s="60"/>
      <c r="BA2219" s="58" t="n">
        <f aca="false">AVERAGE($E2215:$E2219)/AVERAGE($E2210:$E2219)-1</f>
        <v>0.0260024960700294</v>
      </c>
      <c r="BB2219" s="59" t="n">
        <f aca="false">IF(ISNUMBER($BA2219),IF(OR($S2219&lt;=-0.03,$BA2219&lt;-0.003),0,IF(OR($S2219&lt;=-0.02,$BA2219&lt;0.01),50,100)),"")</f>
        <v>100</v>
      </c>
      <c r="BC2219" s="0" t="str">
        <f aca="false">IF(OR(COUNT($AZ2219)=0,COUNT($AZ2218)=0),"",IF(OR($AY2219/$AZ2218-1&lt;=-0.03,$AZ2219/$AZ2218-1&lt;=-0.045,IF(COUNT($AZ2210:$AZ2219)=10,AVERAGE($AZ2215:$AZ2219)/AVERAGE($AZ2210:$AZ2219)-1&lt;-0.01,FALSE())),0,IF(OR($AZ2219/$AZ2218-1&lt;=-0.02,IF(COUNT($AZ2210:$AZ2219)=10,AVERAGE($AZ2215:$AZ2219)/AVERAGE($AZ2210:$AZ2219)-1&lt;0.005,FALSE())),50,100)))</f>
        <v/>
      </c>
    </row>
    <row r="2220" customFormat="false" ht="15" hidden="false" customHeight="true" outlineLevel="0" collapsed="false">
      <c r="A2220" s="47" t="n">
        <v>2216</v>
      </c>
      <c r="B2220" s="48" t="n">
        <v>45777</v>
      </c>
      <c r="C2220" s="47" t="n">
        <v>2025</v>
      </c>
      <c r="D2220" s="49" t="s">
        <v>238</v>
      </c>
      <c r="E2220" s="50" t="n">
        <v>19571.02</v>
      </c>
      <c r="F2220" s="51" t="n">
        <v>-0.030207</v>
      </c>
      <c r="G2220" s="51" t="n">
        <v>-0.117453</v>
      </c>
      <c r="H2220" s="52" t="n">
        <v>0.3673</v>
      </c>
      <c r="I2220" s="53" t="n">
        <v>394</v>
      </c>
      <c r="J2220" s="47" t="s">
        <v>235</v>
      </c>
      <c r="K2220" s="54" t="n">
        <v>24.7</v>
      </c>
      <c r="L2220" s="55" t="n">
        <f aca="false">IF(COUNT(F2220)=0,50,IF(F2220&gt;=0,100,IF(F2220&gt;=-0.02,50,0)))</f>
        <v>0</v>
      </c>
      <c r="M2220" s="55" t="n">
        <f aca="false">IF(COUNT(G2220)=0,50,IF(G2220&gt;-0.06,100,IF(G2220&gt;-0.15,50,0)))</f>
        <v>50</v>
      </c>
      <c r="N2220" s="55" t="n">
        <f aca="false">IF(COUNT(H2220)=0,50,IF(H2220&gt;=0.6,100,IF(H2220&gt;=0.4,50,0)))</f>
        <v>0</v>
      </c>
      <c r="O2220" s="55" t="n">
        <f aca="false">IF(COUNT(I2220)=0,50,IF(J2220="proxy_vix",50,IF(I2220&lt;350,100,IF(I2220&lt;=450,50,0))))</f>
        <v>50</v>
      </c>
      <c r="P2220" s="55" t="n">
        <f aca="false">IF(COUNT(K2220)=0,50,IF(K2220&lt;20,100,IF(K2220&lt;=25,50,0)))</f>
        <v>50</v>
      </c>
      <c r="Q2220" s="54"/>
      <c r="R2220" s="47"/>
      <c r="S2220" s="51" t="n">
        <f aca="false">$E2220/$E2219-1</f>
        <v>0.00133384838538864</v>
      </c>
      <c r="T2220" s="56" t="n">
        <f aca="false">$K2220/$K2219-1</f>
        <v>0.0219280099296648</v>
      </c>
      <c r="V2220" s="57"/>
      <c r="W2220" s="57"/>
      <c r="Y2220" s="1" t="str">
        <f aca="false">IF(AX2220&gt;=70,"EASY",IF(AX2220&gt;40,"UNCERTAIN","HARD"))</f>
        <v>HARD</v>
      </c>
      <c r="AA2220" s="58" t="n">
        <f aca="false">IF($A2220&lt;200,"",AVERAGE($E2171:$E2220)/AVERAGE($E2021:$E2220)-1)</f>
        <v>-0.0299456862560638</v>
      </c>
      <c r="AB2220" s="59" t="n">
        <f aca="false">LOOKUP($B2220,07_L1政策步階!$A$4:$A$14,07_L1政策步階!$C$4:$C$14)</f>
        <v>0</v>
      </c>
      <c r="AC2220" s="57"/>
      <c r="AD2220" s="57"/>
      <c r="AE2220" s="57"/>
      <c r="AF2220" s="57"/>
      <c r="AG2220" s="57"/>
      <c r="AH2220" s="57"/>
      <c r="AI2220" s="57"/>
      <c r="AJ2220" s="57"/>
      <c r="AK2220" s="57"/>
      <c r="AL2220" s="59" t="n">
        <f aca="false">IF(ISNUMBER($AA2220),IF($AA2220&gt;=0.005,100,IF($AA2220&gt;=-0.015,50,0)),"")</f>
        <v>0</v>
      </c>
      <c r="AM2220" s="59" t="n">
        <f aca="false">IF(ISNUMBER($AB2220),IF($AB2220=1,100,IF($AB2220=0,50,0)),"")</f>
        <v>50</v>
      </c>
      <c r="AN2220" s="0" t="str">
        <f aca="false">IF(ISNUMBER($AC2220),IF($AC2220&gt;=0.001,100,IF($AC2220&gt;=-0.003,50,0)),"")</f>
        <v/>
      </c>
      <c r="AO2220" s="0" t="str">
        <f aca="false">IF(ISNUMBER($AD2220),IF($AD2220&gt;=0.04,100,IF($AD2220&gt;=0,50,0)),"")</f>
        <v/>
      </c>
      <c r="AP2220" s="0" t="str">
        <f aca="false">IF(ISNUMBER($AE2220),IF($AE2220&gt;=25,100,IF($AE2220&gt;=-75,50,0)),"")</f>
        <v/>
      </c>
      <c r="AQ2220" s="0" t="str">
        <f aca="false">IF(ISNUMBER($AF2220),IF($AF2220&gt;0,100,IF($AF2220&gt;=-50,50,0)),"")</f>
        <v/>
      </c>
      <c r="AR2220" s="0" t="str">
        <f aca="false">IF(ISNUMBER($AG2220),IF($AG2220=1,100,IF($AG2220=0,50,0)),"")</f>
        <v/>
      </c>
      <c r="AS2220" s="0" t="str">
        <f aca="false">IF(ISNUMBER($AH2220),IF($AH2220&lt;0,100,IF($AH2220&lt;=20,50,0)),"")</f>
        <v/>
      </c>
      <c r="AT2220" s="0" t="str">
        <f aca="false">IF(ISNUMBER($AI2220),IF($AI2220&lt;0.95,100,IF($AI2220&lt;=1,50,0)),"")</f>
        <v/>
      </c>
      <c r="AU2220" s="0" t="str">
        <f aca="false">IF(ISNUMBER($AJ2220),IF($AJ2220&lt;30,0,IF($AJ2220&lt;40,50,IF($AJ2220&lt;=90,100,50))),"")</f>
        <v/>
      </c>
      <c r="AV2220" s="0" t="str">
        <f aca="false">IF(ISNUMBER($AK2220),IF($AK2220&gt;-0.2,100,IF($AK2220&gt;=-0.4,50,0)),"")</f>
        <v/>
      </c>
      <c r="AW2220" s="59" t="n">
        <f aca="false">01_指標庫!$H$4*ISNUMBER($F2220)+01_指標庫!$H$5*ISNUMBER($AA2220)+01_指標庫!$H$6*ISNUMBER($G2220)+01_指標庫!$H$7*ISNUMBER($H2220)+01_指標庫!$H$8*ISNUMBER($AF2220)+01_指標庫!$H$9*ISNUMBER($AG2220)+01_指標庫!$H$10*ISNUMBER($AB2220)+01_指標庫!$H$11*ISNUMBER($AC2220)+01_指標庫!$H$12*ISNUMBER($AD2220)+01_指標庫!$H$13*ISNUMBER($AE2220)+01_指標庫!$H$14*ISNUMBER($I2220)+01_指標庫!$H$15*ISNUMBER($AH2220)+01_指標庫!$H$16*ISNUMBER($K2220)+01_指標庫!$H$17*ISNUMBER($AI2220)+01_指標庫!$H$18*ISNUMBER($AJ2220)+01_指標庫!$H$19*ISNUMBER($AK2220)+01_指標庫!$H$20*ISNUMBER($BB2220)+01_指標庫!$H$21*ISNUMBER($BC2220)</f>
        <v>51</v>
      </c>
      <c r="AX2220" s="59" t="n">
        <f aca="false">IF(AW2220=0,50,ROUND((01_指標庫!$H$4*IF(ISNUMBER($F2220),L2220,0)+01_指標庫!$H$5*IF(ISNUMBER($AA2220),AL2220,0)+01_指標庫!$H$6*IF(ISNUMBER($G2220),M2220,0)+01_指標庫!$H$7*IF(ISNUMBER($H2220),N2220,0)+01_指標庫!$H$8*IF(ISNUMBER($AF2220),AQ2220,0)+01_指標庫!$H$9*IF(ISNUMBER($AG2220),AR2220,0)+01_指標庫!$H$10*IF(ISNUMBER($AB2220),AM2220,0)+01_指標庫!$H$11*IF(ISNUMBER($AC2220),AN2220,0)+01_指標庫!$H$12*IF(ISNUMBER($AD2220),AO2220,0)+01_指標庫!$H$13*IF(ISNUMBER($AE2220),AP2220,0)+01_指標庫!$H$14*IF(ISNUMBER($I2220),O2220,0)+01_指標庫!$H$15*IF(ISNUMBER($AH2220),AS2220,0)+01_指標庫!$H$16*IF(ISNUMBER($K2220),P2220,0)+01_指標庫!$H$17*IF(ISNUMBER($AI2220),AT2220,0)+01_指標庫!$H$18*IF(ISNUMBER($AJ2220),AU2220,0)+01_指標庫!$H$19*IF(ISNUMBER($AK2220),AV2220,0)+01_指標庫!$H$20*IF(ISNUMBER($BB2220),BB2220,0)+01_指標庫!$H$21*IF(ISNUMBER($BC2220),BC2220,0))/AW2220,1))</f>
        <v>38.2</v>
      </c>
      <c r="AY2220" s="60"/>
      <c r="AZ2220" s="60"/>
      <c r="BA2220" s="58" t="n">
        <f aca="false">AVERAGE($E2216:$E2220)/AVERAGE($E2211:$E2220)-1</f>
        <v>0.0312839418874566</v>
      </c>
      <c r="BB2220" s="59" t="n">
        <f aca="false">IF(ISNUMBER($BA2220),IF(OR($S2220&lt;=-0.03,$BA2220&lt;-0.003),0,IF(OR($S2220&lt;=-0.02,$BA2220&lt;0.01),50,100)),"")</f>
        <v>100</v>
      </c>
      <c r="BC2220" s="0" t="str">
        <f aca="false">IF(OR(COUNT($AZ2220)=0,COUNT($AZ2219)=0),"",IF(OR($AY2220/$AZ2219-1&lt;=-0.03,$AZ2220/$AZ2219-1&lt;=-0.045,IF(COUNT($AZ2211:$AZ2220)=10,AVERAGE($AZ2216:$AZ2220)/AVERAGE($AZ2211:$AZ2220)-1&lt;-0.01,FALSE())),0,IF(OR($AZ2220/$AZ2219-1&lt;=-0.02,IF(COUNT($AZ2211:$AZ2220)=10,AVERAGE($AZ2216:$AZ2220)/AVERAGE($AZ2211:$AZ2220)-1&lt;0.005,FALSE())),50,100)))</f>
        <v/>
      </c>
    </row>
    <row r="2221" customFormat="false" ht="15" hidden="false" customHeight="true" outlineLevel="0" collapsed="false">
      <c r="A2221" s="47" t="n">
        <v>2217</v>
      </c>
      <c r="B2221" s="48" t="n">
        <v>45778</v>
      </c>
      <c r="C2221" s="47" t="n">
        <v>2025</v>
      </c>
      <c r="D2221" s="49" t="s">
        <v>239</v>
      </c>
      <c r="E2221" s="50" t="n">
        <v>19786.71</v>
      </c>
      <c r="F2221" s="51" t="n">
        <v>-0.019373</v>
      </c>
      <c r="G2221" s="51" t="n">
        <v>-0.107726</v>
      </c>
      <c r="H2221" s="52" t="n">
        <v>0.3878</v>
      </c>
      <c r="I2221" s="53" t="n">
        <v>378</v>
      </c>
      <c r="J2221" s="47" t="s">
        <v>235</v>
      </c>
      <c r="K2221" s="54" t="n">
        <v>24.6</v>
      </c>
      <c r="L2221" s="55" t="n">
        <f aca="false">IF(COUNT(F2221)=0,50,IF(F2221&gt;=0,100,IF(F2221&gt;=-0.02,50,0)))</f>
        <v>50</v>
      </c>
      <c r="M2221" s="55" t="n">
        <f aca="false">IF(COUNT(G2221)=0,50,IF(G2221&gt;-0.06,100,IF(G2221&gt;-0.15,50,0)))</f>
        <v>50</v>
      </c>
      <c r="N2221" s="55" t="n">
        <f aca="false">IF(COUNT(H2221)=0,50,IF(H2221&gt;=0.6,100,IF(H2221&gt;=0.4,50,0)))</f>
        <v>0</v>
      </c>
      <c r="O2221" s="55" t="n">
        <f aca="false">IF(COUNT(I2221)=0,50,IF(J2221="proxy_vix",50,IF(I2221&lt;350,100,IF(I2221&lt;=450,50,0))))</f>
        <v>50</v>
      </c>
      <c r="P2221" s="55" t="n">
        <f aca="false">IF(COUNT(K2221)=0,50,IF(K2221&lt;20,100,IF(K2221&lt;=25,50,0)))</f>
        <v>50</v>
      </c>
      <c r="Q2221" s="54"/>
      <c r="R2221" s="47"/>
      <c r="S2221" s="51" t="n">
        <f aca="false">$E2221/$E2220-1</f>
        <v>0.0110208870053783</v>
      </c>
      <c r="T2221" s="56" t="n">
        <f aca="false">$K2221/$K2220-1</f>
        <v>-0.00404858299595134</v>
      </c>
      <c r="V2221" s="57"/>
      <c r="W2221" s="57"/>
      <c r="Y2221" s="1" t="str">
        <f aca="false">IF(AX2221&gt;=70,"EASY",IF(AX2221&gt;40,"UNCERTAIN","HARD"))</f>
        <v>UNCERTAIN</v>
      </c>
      <c r="AA2221" s="58" t="n">
        <f aca="false">IF($A2221&lt;200,"",AVERAGE($E2172:$E2221)/AVERAGE($E2022:$E2221)-1)</f>
        <v>-0.0321692793019458</v>
      </c>
      <c r="AB2221" s="59" t="n">
        <f aca="false">LOOKUP($B2221,07_L1政策步階!$A$4:$A$14,07_L1政策步階!$C$4:$C$14)</f>
        <v>0</v>
      </c>
      <c r="AC2221" s="57"/>
      <c r="AD2221" s="57"/>
      <c r="AE2221" s="57"/>
      <c r="AF2221" s="57"/>
      <c r="AG2221" s="57"/>
      <c r="AH2221" s="57"/>
      <c r="AI2221" s="57"/>
      <c r="AJ2221" s="57"/>
      <c r="AK2221" s="57"/>
      <c r="AL2221" s="59" t="n">
        <f aca="false">IF(ISNUMBER($AA2221),IF($AA2221&gt;=0.005,100,IF($AA2221&gt;=-0.015,50,0)),"")</f>
        <v>0</v>
      </c>
      <c r="AM2221" s="59" t="n">
        <f aca="false">IF(ISNUMBER($AB2221),IF($AB2221=1,100,IF($AB2221=0,50,0)),"")</f>
        <v>50</v>
      </c>
      <c r="AN2221" s="0" t="str">
        <f aca="false">IF(ISNUMBER($AC2221),IF($AC2221&gt;=0.001,100,IF($AC2221&gt;=-0.003,50,0)),"")</f>
        <v/>
      </c>
      <c r="AO2221" s="0" t="str">
        <f aca="false">IF(ISNUMBER($AD2221),IF($AD2221&gt;=0.04,100,IF($AD2221&gt;=0,50,0)),"")</f>
        <v/>
      </c>
      <c r="AP2221" s="0" t="str">
        <f aca="false">IF(ISNUMBER($AE2221),IF($AE2221&gt;=25,100,IF($AE2221&gt;=-75,50,0)),"")</f>
        <v/>
      </c>
      <c r="AQ2221" s="0" t="str">
        <f aca="false">IF(ISNUMBER($AF2221),IF($AF2221&gt;0,100,IF($AF2221&gt;=-50,50,0)),"")</f>
        <v/>
      </c>
      <c r="AR2221" s="0" t="str">
        <f aca="false">IF(ISNUMBER($AG2221),IF($AG2221=1,100,IF($AG2221=0,50,0)),"")</f>
        <v/>
      </c>
      <c r="AS2221" s="0" t="str">
        <f aca="false">IF(ISNUMBER($AH2221),IF($AH2221&lt;0,100,IF($AH2221&lt;=20,50,0)),"")</f>
        <v/>
      </c>
      <c r="AT2221" s="0" t="str">
        <f aca="false">IF(ISNUMBER($AI2221),IF($AI2221&lt;0.95,100,IF($AI2221&lt;=1,50,0)),"")</f>
        <v/>
      </c>
      <c r="AU2221" s="0" t="str">
        <f aca="false">IF(ISNUMBER($AJ2221),IF($AJ2221&lt;30,0,IF($AJ2221&lt;40,50,IF($AJ2221&lt;=90,100,50))),"")</f>
        <v/>
      </c>
      <c r="AV2221" s="0" t="str">
        <f aca="false">IF(ISNUMBER($AK2221),IF($AK2221&gt;-0.2,100,IF($AK2221&gt;=-0.4,50,0)),"")</f>
        <v/>
      </c>
      <c r="AW2221" s="59" t="n">
        <f aca="false">01_指標庫!$H$4*ISNUMBER($F2221)+01_指標庫!$H$5*ISNUMBER($AA2221)+01_指標庫!$H$6*ISNUMBER($G2221)+01_指標庫!$H$7*ISNUMBER($H2221)+01_指標庫!$H$8*ISNUMBER($AF2221)+01_指標庫!$H$9*ISNUMBER($AG2221)+01_指標庫!$H$10*ISNUMBER($AB2221)+01_指標庫!$H$11*ISNUMBER($AC2221)+01_指標庫!$H$12*ISNUMBER($AD2221)+01_指標庫!$H$13*ISNUMBER($AE2221)+01_指標庫!$H$14*ISNUMBER($I2221)+01_指標庫!$H$15*ISNUMBER($AH2221)+01_指標庫!$H$16*ISNUMBER($K2221)+01_指標庫!$H$17*ISNUMBER($AI2221)+01_指標庫!$H$18*ISNUMBER($AJ2221)+01_指標庫!$H$19*ISNUMBER($AK2221)+01_指標庫!$H$20*ISNUMBER($BB2221)+01_指標庫!$H$21*ISNUMBER($BC2221)</f>
        <v>51</v>
      </c>
      <c r="AX2221" s="59" t="n">
        <f aca="false">IF(AW2221=0,50,ROUND((01_指標庫!$H$4*IF(ISNUMBER($F2221),L2221,0)+01_指標庫!$H$5*IF(ISNUMBER($AA2221),AL2221,0)+01_指標庫!$H$6*IF(ISNUMBER($G2221),M2221,0)+01_指標庫!$H$7*IF(ISNUMBER($H2221),N2221,0)+01_指標庫!$H$8*IF(ISNUMBER($AF2221),AQ2221,0)+01_指標庫!$H$9*IF(ISNUMBER($AG2221),AR2221,0)+01_指標庫!$H$10*IF(ISNUMBER($AB2221),AM2221,0)+01_指標庫!$H$11*IF(ISNUMBER($AC2221),AN2221,0)+01_指標庫!$H$12*IF(ISNUMBER($AD2221),AO2221,0)+01_指標庫!$H$13*IF(ISNUMBER($AE2221),AP2221,0)+01_指標庫!$H$14*IF(ISNUMBER($I2221),O2221,0)+01_指標庫!$H$15*IF(ISNUMBER($AH2221),AS2221,0)+01_指標庫!$H$16*IF(ISNUMBER($K2221),P2221,0)+01_指標庫!$H$17*IF(ISNUMBER($AI2221),AT2221,0)+01_指標庫!$H$18*IF(ISNUMBER($AJ2221),AU2221,0)+01_指標庫!$H$19*IF(ISNUMBER($AK2221),AV2221,0)+01_指標庫!$H$20*IF(ISNUMBER($BB2221),BB2221,0)+01_指標庫!$H$21*IF(ISNUMBER($BC2221),BC2221,0))/AW2221,1))</f>
        <v>46.1</v>
      </c>
      <c r="AY2221" s="60"/>
      <c r="AZ2221" s="60"/>
      <c r="BA2221" s="58" t="n">
        <f aca="false">AVERAGE($E2217:$E2221)/AVERAGE($E2212:$E2221)-1</f>
        <v>0.0290089114433705</v>
      </c>
      <c r="BB2221" s="59" t="n">
        <f aca="false">IF(ISNUMBER($BA2221),IF(OR($S2221&lt;=-0.03,$BA2221&lt;-0.003),0,IF(OR($S2221&lt;=-0.02,$BA2221&lt;0.01),50,100)),"")</f>
        <v>100</v>
      </c>
      <c r="BC2221" s="0" t="str">
        <f aca="false">IF(OR(COUNT($AZ2221)=0,COUNT($AZ2220)=0),"",IF(OR($AY2221/$AZ2220-1&lt;=-0.03,$AZ2221/$AZ2220-1&lt;=-0.045,IF(COUNT($AZ2212:$AZ2221)=10,AVERAGE($AZ2217:$AZ2221)/AVERAGE($AZ2212:$AZ2221)-1&lt;-0.01,FALSE())),0,IF(OR($AZ2221/$AZ2220-1&lt;=-0.02,IF(COUNT($AZ2212:$AZ2221)=10,AVERAGE($AZ2217:$AZ2221)/AVERAGE($AZ2212:$AZ2221)-1&lt;0.005,FALSE())),50,100)))</f>
        <v/>
      </c>
    </row>
    <row r="2222" customFormat="false" ht="15" hidden="false" customHeight="true" outlineLevel="0" collapsed="false">
      <c r="A2222" s="47" t="n">
        <v>2218</v>
      </c>
      <c r="B2222" s="48" t="n">
        <v>45779</v>
      </c>
      <c r="C2222" s="47" t="n">
        <v>2025</v>
      </c>
      <c r="D2222" s="49" t="s">
        <v>234</v>
      </c>
      <c r="E2222" s="50" t="n">
        <v>20102.61</v>
      </c>
      <c r="F2222" s="51" t="n">
        <v>-0.003644</v>
      </c>
      <c r="G2222" s="51" t="n">
        <v>-0.093481</v>
      </c>
      <c r="H2222" s="52" t="n">
        <v>0.4286</v>
      </c>
      <c r="I2222" s="53" t="n">
        <v>360</v>
      </c>
      <c r="J2222" s="47" t="s">
        <v>235</v>
      </c>
      <c r="K2222" s="54" t="n">
        <v>22.68</v>
      </c>
      <c r="L2222" s="55" t="n">
        <f aca="false">IF(COUNT(F2222)=0,50,IF(F2222&gt;=0,100,IF(F2222&gt;=-0.02,50,0)))</f>
        <v>50</v>
      </c>
      <c r="M2222" s="55" t="n">
        <f aca="false">IF(COUNT(G2222)=0,50,IF(G2222&gt;-0.06,100,IF(G2222&gt;-0.15,50,0)))</f>
        <v>50</v>
      </c>
      <c r="N2222" s="55" t="n">
        <f aca="false">IF(COUNT(H2222)=0,50,IF(H2222&gt;=0.6,100,IF(H2222&gt;=0.4,50,0)))</f>
        <v>50</v>
      </c>
      <c r="O2222" s="55" t="n">
        <f aca="false">IF(COUNT(I2222)=0,50,IF(J2222="proxy_vix",50,IF(I2222&lt;350,100,IF(I2222&lt;=450,50,0))))</f>
        <v>50</v>
      </c>
      <c r="P2222" s="55" t="n">
        <f aca="false">IF(COUNT(K2222)=0,50,IF(K2222&lt;20,100,IF(K2222&lt;=25,50,0)))</f>
        <v>50</v>
      </c>
      <c r="Q2222" s="54"/>
      <c r="R2222" s="47"/>
      <c r="S2222" s="51" t="n">
        <f aca="false">$E2222/$E2221-1</f>
        <v>0.0159652615316039</v>
      </c>
      <c r="T2222" s="56" t="n">
        <f aca="false">$K2222/$K2221-1</f>
        <v>-0.078048780487805</v>
      </c>
      <c r="V2222" s="57"/>
      <c r="W2222" s="61"/>
      <c r="Y2222" s="1" t="str">
        <f aca="false">IF(AX2222&gt;=70,"EASY",IF(AX2222&gt;40,"UNCERTAIN","HARD"))</f>
        <v>UNCERTAIN</v>
      </c>
      <c r="AA2222" s="58" t="n">
        <f aca="false">IF($A2222&lt;200,"",AVERAGE($E2173:$E2222)/AVERAGE($E2023:$E2222)-1)</f>
        <v>-0.0340465742042435</v>
      </c>
      <c r="AB2222" s="59" t="n">
        <f aca="false">LOOKUP($B2222,07_L1政策步階!$A$4:$A$14,07_L1政策步階!$C$4:$C$14)</f>
        <v>0</v>
      </c>
      <c r="AC2222" s="57"/>
      <c r="AD2222" s="57"/>
      <c r="AE2222" s="57"/>
      <c r="AF2222" s="57"/>
      <c r="AG2222" s="57"/>
      <c r="AH2222" s="57"/>
      <c r="AI2222" s="57"/>
      <c r="AJ2222" s="57"/>
      <c r="AK2222" s="57"/>
      <c r="AL2222" s="59" t="n">
        <f aca="false">IF(ISNUMBER($AA2222),IF($AA2222&gt;=0.005,100,IF($AA2222&gt;=-0.015,50,0)),"")</f>
        <v>0</v>
      </c>
      <c r="AM2222" s="59" t="n">
        <f aca="false">IF(ISNUMBER($AB2222),IF($AB2222=1,100,IF($AB2222=0,50,0)),"")</f>
        <v>50</v>
      </c>
      <c r="AN2222" s="0" t="str">
        <f aca="false">IF(ISNUMBER($AC2222),IF($AC2222&gt;=0.001,100,IF($AC2222&gt;=-0.003,50,0)),"")</f>
        <v/>
      </c>
      <c r="AO2222" s="0" t="str">
        <f aca="false">IF(ISNUMBER($AD2222),IF($AD2222&gt;=0.04,100,IF($AD2222&gt;=0,50,0)),"")</f>
        <v/>
      </c>
      <c r="AP2222" s="0" t="str">
        <f aca="false">IF(ISNUMBER($AE2222),IF($AE2222&gt;=25,100,IF($AE2222&gt;=-75,50,0)),"")</f>
        <v/>
      </c>
      <c r="AQ2222" s="0" t="str">
        <f aca="false">IF(ISNUMBER($AF2222),IF($AF2222&gt;0,100,IF($AF2222&gt;=-50,50,0)),"")</f>
        <v/>
      </c>
      <c r="AR2222" s="0" t="str">
        <f aca="false">IF(ISNUMBER($AG2222),IF($AG2222=1,100,IF($AG2222=0,50,0)),"")</f>
        <v/>
      </c>
      <c r="AS2222" s="0" t="str">
        <f aca="false">IF(ISNUMBER($AH2222),IF($AH2222&lt;0,100,IF($AH2222&lt;=20,50,0)),"")</f>
        <v/>
      </c>
      <c r="AT2222" s="0" t="str">
        <f aca="false">IF(ISNUMBER($AI2222),IF($AI2222&lt;0.95,100,IF($AI2222&lt;=1,50,0)),"")</f>
        <v/>
      </c>
      <c r="AU2222" s="0" t="str">
        <f aca="false">IF(ISNUMBER($AJ2222),IF($AJ2222&lt;30,0,IF($AJ2222&lt;40,50,IF($AJ2222&lt;=90,100,50))),"")</f>
        <v/>
      </c>
      <c r="AV2222" s="0" t="str">
        <f aca="false">IF(ISNUMBER($AK2222),IF($AK2222&gt;-0.2,100,IF($AK2222&gt;=-0.4,50,0)),"")</f>
        <v/>
      </c>
      <c r="AW2222" s="59" t="n">
        <f aca="false">01_指標庫!$H$4*ISNUMBER($F2222)+01_指標庫!$H$5*ISNUMBER($AA2222)+01_指標庫!$H$6*ISNUMBER($G2222)+01_指標庫!$H$7*ISNUMBER($H2222)+01_指標庫!$H$8*ISNUMBER($AF2222)+01_指標庫!$H$9*ISNUMBER($AG2222)+01_指標庫!$H$10*ISNUMBER($AB2222)+01_指標庫!$H$11*ISNUMBER($AC2222)+01_指標庫!$H$12*ISNUMBER($AD2222)+01_指標庫!$H$13*ISNUMBER($AE2222)+01_指標庫!$H$14*ISNUMBER($I2222)+01_指標庫!$H$15*ISNUMBER($AH2222)+01_指標庫!$H$16*ISNUMBER($K2222)+01_指標庫!$H$17*ISNUMBER($AI2222)+01_指標庫!$H$18*ISNUMBER($AJ2222)+01_指標庫!$H$19*ISNUMBER($AK2222)+01_指標庫!$H$20*ISNUMBER($BB2222)+01_指標庫!$H$21*ISNUMBER($BC2222)</f>
        <v>51</v>
      </c>
      <c r="AX2222" s="59" t="n">
        <f aca="false">IF(AW2222=0,50,ROUND((01_指標庫!$H$4*IF(ISNUMBER($F2222),L2222,0)+01_指標庫!$H$5*IF(ISNUMBER($AA2222),AL2222,0)+01_指標庫!$H$6*IF(ISNUMBER($G2222),M2222,0)+01_指標庫!$H$7*IF(ISNUMBER($H2222),N2222,0)+01_指標庫!$H$8*IF(ISNUMBER($AF2222),AQ2222,0)+01_指標庫!$H$9*IF(ISNUMBER($AG2222),AR2222,0)+01_指標庫!$H$10*IF(ISNUMBER($AB2222),AM2222,0)+01_指標庫!$H$11*IF(ISNUMBER($AC2222),AN2222,0)+01_指標庫!$H$12*IF(ISNUMBER($AD2222),AO2222,0)+01_指標庫!$H$13*IF(ISNUMBER($AE2222),AP2222,0)+01_指標庫!$H$14*IF(ISNUMBER($I2222),O2222,0)+01_指標庫!$H$15*IF(ISNUMBER($AH2222),AS2222,0)+01_指標庫!$H$16*IF(ISNUMBER($K2222),P2222,0)+01_指標庫!$H$17*IF(ISNUMBER($AI2222),AT2222,0)+01_指標庫!$H$18*IF(ISNUMBER($AJ2222),AU2222,0)+01_指標庫!$H$19*IF(ISNUMBER($AK2222),AV2222,0)+01_指標庫!$H$20*IF(ISNUMBER($BB2222),BB2222,0)+01_指標庫!$H$21*IF(ISNUMBER($BC2222),BC2222,0))/AW2222,1))</f>
        <v>53.9</v>
      </c>
      <c r="AY2222" s="60"/>
      <c r="AZ2222" s="60"/>
      <c r="BA2222" s="58" t="n">
        <f aca="false">AVERAGE($E2218:$E2222)/AVERAGE($E2213:$E2222)-1</f>
        <v>0.0261008808047181</v>
      </c>
      <c r="BB2222" s="59" t="n">
        <f aca="false">IF(ISNUMBER($BA2222),IF(OR($S2222&lt;=-0.03,$BA2222&lt;-0.003),0,IF(OR($S2222&lt;=-0.02,$BA2222&lt;0.01),50,100)),"")</f>
        <v>100</v>
      </c>
      <c r="BC2222" s="0" t="str">
        <f aca="false">IF(OR(COUNT($AZ2222)=0,COUNT($AZ2221)=0),"",IF(OR($AY2222/$AZ2221-1&lt;=-0.03,$AZ2222/$AZ2221-1&lt;=-0.045,IF(COUNT($AZ2213:$AZ2222)=10,AVERAGE($AZ2218:$AZ2222)/AVERAGE($AZ2213:$AZ2222)-1&lt;-0.01,FALSE())),0,IF(OR($AZ2222/$AZ2221-1&lt;=-0.02,IF(COUNT($AZ2213:$AZ2222)=10,AVERAGE($AZ2218:$AZ2222)/AVERAGE($AZ2213:$AZ2222)-1&lt;0.005,FALSE())),50,100)))</f>
        <v/>
      </c>
    </row>
    <row r="2223" customFormat="false" ht="15" hidden="false" customHeight="true" outlineLevel="0" collapsed="false">
      <c r="A2223" s="47" t="n">
        <v>2219</v>
      </c>
      <c r="B2223" s="48" t="n">
        <v>45782</v>
      </c>
      <c r="C2223" s="47" t="n">
        <v>2025</v>
      </c>
      <c r="D2223" s="49" t="s">
        <v>236</v>
      </c>
      <c r="E2223" s="50" t="n">
        <v>19967.94</v>
      </c>
      <c r="F2223" s="51" t="n">
        <v>-0.01036</v>
      </c>
      <c r="G2223" s="51" t="n">
        <v>-0.099554</v>
      </c>
      <c r="H2223" s="52" t="n">
        <v>0.4286</v>
      </c>
      <c r="I2223" s="53" t="n">
        <v>360</v>
      </c>
      <c r="J2223" s="47" t="s">
        <v>235</v>
      </c>
      <c r="K2223" s="54" t="n">
        <v>23.64</v>
      </c>
      <c r="L2223" s="55" t="n">
        <f aca="false">IF(COUNT(F2223)=0,50,IF(F2223&gt;=0,100,IF(F2223&gt;=-0.02,50,0)))</f>
        <v>50</v>
      </c>
      <c r="M2223" s="55" t="n">
        <f aca="false">IF(COUNT(G2223)=0,50,IF(G2223&gt;-0.06,100,IF(G2223&gt;-0.15,50,0)))</f>
        <v>50</v>
      </c>
      <c r="N2223" s="55" t="n">
        <f aca="false">IF(COUNT(H2223)=0,50,IF(H2223&gt;=0.6,100,IF(H2223&gt;=0.4,50,0)))</f>
        <v>50</v>
      </c>
      <c r="O2223" s="55" t="n">
        <f aca="false">IF(COUNT(I2223)=0,50,IF(J2223="proxy_vix",50,IF(I2223&lt;350,100,IF(I2223&lt;=450,50,0))))</f>
        <v>50</v>
      </c>
      <c r="P2223" s="55" t="n">
        <f aca="false">IF(COUNT(K2223)=0,50,IF(K2223&lt;20,100,IF(K2223&lt;=25,50,0)))</f>
        <v>50</v>
      </c>
      <c r="Q2223" s="54"/>
      <c r="R2223" s="47"/>
      <c r="S2223" s="51" t="n">
        <f aca="false">$E2223/$E2222-1</f>
        <v>-0.00669913011295553</v>
      </c>
      <c r="T2223" s="56" t="n">
        <f aca="false">$K2223/$K2222-1</f>
        <v>0.0423280423280423</v>
      </c>
      <c r="V2223" s="57"/>
      <c r="W2223" s="57"/>
      <c r="Y2223" s="1" t="str">
        <f aca="false">IF(AX2223&gt;=70,"EASY",IF(AX2223&gt;40,"UNCERTAIN","HARD"))</f>
        <v>UNCERTAIN</v>
      </c>
      <c r="AA2223" s="58" t="n">
        <f aca="false">IF($A2223&lt;200,"",AVERAGE($E2174:$E2223)/AVERAGE($E2024:$E2223)-1)</f>
        <v>-0.0357186807506092</v>
      </c>
      <c r="AB2223" s="59" t="n">
        <f aca="false">LOOKUP($B2223,07_L1政策步階!$A$4:$A$14,07_L1政策步階!$C$4:$C$14)</f>
        <v>0</v>
      </c>
      <c r="AC2223" s="57"/>
      <c r="AD2223" s="57"/>
      <c r="AE2223" s="57"/>
      <c r="AF2223" s="57"/>
      <c r="AG2223" s="57"/>
      <c r="AH2223" s="57"/>
      <c r="AI2223" s="57"/>
      <c r="AJ2223" s="57"/>
      <c r="AK2223" s="57"/>
      <c r="AL2223" s="59" t="n">
        <f aca="false">IF(ISNUMBER($AA2223),IF($AA2223&gt;=0.005,100,IF($AA2223&gt;=-0.015,50,0)),"")</f>
        <v>0</v>
      </c>
      <c r="AM2223" s="59" t="n">
        <f aca="false">IF(ISNUMBER($AB2223),IF($AB2223=1,100,IF($AB2223=0,50,0)),"")</f>
        <v>50</v>
      </c>
      <c r="AN2223" s="0" t="str">
        <f aca="false">IF(ISNUMBER($AC2223),IF($AC2223&gt;=0.001,100,IF($AC2223&gt;=-0.003,50,0)),"")</f>
        <v/>
      </c>
      <c r="AO2223" s="0" t="str">
        <f aca="false">IF(ISNUMBER($AD2223),IF($AD2223&gt;=0.04,100,IF($AD2223&gt;=0,50,0)),"")</f>
        <v/>
      </c>
      <c r="AP2223" s="0" t="str">
        <f aca="false">IF(ISNUMBER($AE2223),IF($AE2223&gt;=25,100,IF($AE2223&gt;=-75,50,0)),"")</f>
        <v/>
      </c>
      <c r="AQ2223" s="0" t="str">
        <f aca="false">IF(ISNUMBER($AF2223),IF($AF2223&gt;0,100,IF($AF2223&gt;=-50,50,0)),"")</f>
        <v/>
      </c>
      <c r="AR2223" s="0" t="str">
        <f aca="false">IF(ISNUMBER($AG2223),IF($AG2223=1,100,IF($AG2223=0,50,0)),"")</f>
        <v/>
      </c>
      <c r="AS2223" s="0" t="str">
        <f aca="false">IF(ISNUMBER($AH2223),IF($AH2223&lt;0,100,IF($AH2223&lt;=20,50,0)),"")</f>
        <v/>
      </c>
      <c r="AT2223" s="0" t="str">
        <f aca="false">IF(ISNUMBER($AI2223),IF($AI2223&lt;0.95,100,IF($AI2223&lt;=1,50,0)),"")</f>
        <v/>
      </c>
      <c r="AU2223" s="0" t="str">
        <f aca="false">IF(ISNUMBER($AJ2223),IF($AJ2223&lt;30,0,IF($AJ2223&lt;40,50,IF($AJ2223&lt;=90,100,50))),"")</f>
        <v/>
      </c>
      <c r="AV2223" s="0" t="str">
        <f aca="false">IF(ISNUMBER($AK2223),IF($AK2223&gt;-0.2,100,IF($AK2223&gt;=-0.4,50,0)),"")</f>
        <v/>
      </c>
      <c r="AW2223" s="59" t="n">
        <f aca="false">01_指標庫!$H$4*ISNUMBER($F2223)+01_指標庫!$H$5*ISNUMBER($AA2223)+01_指標庫!$H$6*ISNUMBER($G2223)+01_指標庫!$H$7*ISNUMBER($H2223)+01_指標庫!$H$8*ISNUMBER($AF2223)+01_指標庫!$H$9*ISNUMBER($AG2223)+01_指標庫!$H$10*ISNUMBER($AB2223)+01_指標庫!$H$11*ISNUMBER($AC2223)+01_指標庫!$H$12*ISNUMBER($AD2223)+01_指標庫!$H$13*ISNUMBER($AE2223)+01_指標庫!$H$14*ISNUMBER($I2223)+01_指標庫!$H$15*ISNUMBER($AH2223)+01_指標庫!$H$16*ISNUMBER($K2223)+01_指標庫!$H$17*ISNUMBER($AI2223)+01_指標庫!$H$18*ISNUMBER($AJ2223)+01_指標庫!$H$19*ISNUMBER($AK2223)+01_指標庫!$H$20*ISNUMBER($BB2223)+01_指標庫!$H$21*ISNUMBER($BC2223)</f>
        <v>51</v>
      </c>
      <c r="AX2223" s="59" t="n">
        <f aca="false">IF(AW2223=0,50,ROUND((01_指標庫!$H$4*IF(ISNUMBER($F2223),L2223,0)+01_指標庫!$H$5*IF(ISNUMBER($AA2223),AL2223,0)+01_指標庫!$H$6*IF(ISNUMBER($G2223),M2223,0)+01_指標庫!$H$7*IF(ISNUMBER($H2223),N2223,0)+01_指標庫!$H$8*IF(ISNUMBER($AF2223),AQ2223,0)+01_指標庫!$H$9*IF(ISNUMBER($AG2223),AR2223,0)+01_指標庫!$H$10*IF(ISNUMBER($AB2223),AM2223,0)+01_指標庫!$H$11*IF(ISNUMBER($AC2223),AN2223,0)+01_指標庫!$H$12*IF(ISNUMBER($AD2223),AO2223,0)+01_指標庫!$H$13*IF(ISNUMBER($AE2223),AP2223,0)+01_指標庫!$H$14*IF(ISNUMBER($I2223),O2223,0)+01_指標庫!$H$15*IF(ISNUMBER($AH2223),AS2223,0)+01_指標庫!$H$16*IF(ISNUMBER($K2223),P2223,0)+01_指標庫!$H$17*IF(ISNUMBER($AI2223),AT2223,0)+01_指標庫!$H$18*IF(ISNUMBER($AJ2223),AU2223,0)+01_指標庫!$H$19*IF(ISNUMBER($AK2223),AV2223,0)+01_指標庫!$H$20*IF(ISNUMBER($BB2223),BB2223,0)+01_指標庫!$H$21*IF(ISNUMBER($BC2223),BC2223,0))/AW2223,1))</f>
        <v>53.9</v>
      </c>
      <c r="AY2223" s="60"/>
      <c r="AZ2223" s="60"/>
      <c r="BA2223" s="58" t="n">
        <f aca="false">AVERAGE($E2219:$E2223)/AVERAGE($E2214:$E2223)-1</f>
        <v>0.0202523849051488</v>
      </c>
      <c r="BB2223" s="59" t="n">
        <f aca="false">IF(ISNUMBER($BA2223),IF(OR($S2223&lt;=-0.03,$BA2223&lt;-0.003),0,IF(OR($S2223&lt;=-0.02,$BA2223&lt;0.01),50,100)),"")</f>
        <v>100</v>
      </c>
      <c r="BC2223" s="0" t="str">
        <f aca="false">IF(OR(COUNT($AZ2223)=0,COUNT($AZ2222)=0),"",IF(OR($AY2223/$AZ2222-1&lt;=-0.03,$AZ2223/$AZ2222-1&lt;=-0.045,IF(COUNT($AZ2214:$AZ2223)=10,AVERAGE($AZ2219:$AZ2223)/AVERAGE($AZ2214:$AZ2223)-1&lt;-0.01,FALSE())),0,IF(OR($AZ2223/$AZ2222-1&lt;=-0.02,IF(COUNT($AZ2214:$AZ2223)=10,AVERAGE($AZ2219:$AZ2223)/AVERAGE($AZ2214:$AZ2223)-1&lt;0.005,FALSE())),50,100)))</f>
        <v/>
      </c>
    </row>
    <row r="2224" customFormat="false" ht="15" hidden="false" customHeight="true" outlineLevel="0" collapsed="false">
      <c r="A2224" s="47" t="n">
        <v>2220</v>
      </c>
      <c r="B2224" s="48" t="n">
        <v>45783</v>
      </c>
      <c r="C2224" s="47" t="n">
        <v>2025</v>
      </c>
      <c r="D2224" s="49" t="s">
        <v>237</v>
      </c>
      <c r="E2224" s="50" t="n">
        <v>19791.35</v>
      </c>
      <c r="F2224" s="51" t="n">
        <v>-0.019133</v>
      </c>
      <c r="G2224" s="51" t="n">
        <v>-0.107517</v>
      </c>
      <c r="H2224" s="52" t="n">
        <v>0.3878</v>
      </c>
      <c r="I2224" s="53" t="n">
        <v>366</v>
      </c>
      <c r="J2224" s="47" t="s">
        <v>235</v>
      </c>
      <c r="K2224" s="54" t="n">
        <v>24.76</v>
      </c>
      <c r="L2224" s="55" t="n">
        <f aca="false">IF(COUNT(F2224)=0,50,IF(F2224&gt;=0,100,IF(F2224&gt;=-0.02,50,0)))</f>
        <v>50</v>
      </c>
      <c r="M2224" s="55" t="n">
        <f aca="false">IF(COUNT(G2224)=0,50,IF(G2224&gt;-0.06,100,IF(G2224&gt;-0.15,50,0)))</f>
        <v>50</v>
      </c>
      <c r="N2224" s="55" t="n">
        <f aca="false">IF(COUNT(H2224)=0,50,IF(H2224&gt;=0.6,100,IF(H2224&gt;=0.4,50,0)))</f>
        <v>0</v>
      </c>
      <c r="O2224" s="55" t="n">
        <f aca="false">IF(COUNT(I2224)=0,50,IF(J2224="proxy_vix",50,IF(I2224&lt;350,100,IF(I2224&lt;=450,50,0))))</f>
        <v>50</v>
      </c>
      <c r="P2224" s="55" t="n">
        <f aca="false">IF(COUNT(K2224)=0,50,IF(K2224&lt;20,100,IF(K2224&lt;=25,50,0)))</f>
        <v>50</v>
      </c>
      <c r="Q2224" s="54"/>
      <c r="R2224" s="47"/>
      <c r="S2224" s="51" t="n">
        <f aca="false">$E2224/$E2223-1</f>
        <v>-0.00884367641329054</v>
      </c>
      <c r="T2224" s="56" t="n">
        <f aca="false">$K2224/$K2223-1</f>
        <v>0.0473773265651438</v>
      </c>
      <c r="V2224" s="57"/>
      <c r="W2224" s="57"/>
      <c r="Y2224" s="1" t="str">
        <f aca="false">IF(AX2224&gt;=70,"EASY",IF(AX2224&gt;40,"UNCERTAIN","HARD"))</f>
        <v>UNCERTAIN</v>
      </c>
      <c r="AA2224" s="58" t="n">
        <f aca="false">IF($A2224&lt;200,"",AVERAGE($E2175:$E2224)/AVERAGE($E2025:$E2224)-1)</f>
        <v>-0.0372862996084943</v>
      </c>
      <c r="AB2224" s="59" t="n">
        <f aca="false">LOOKUP($B2224,07_L1政策步階!$A$4:$A$14,07_L1政策步階!$C$4:$C$14)</f>
        <v>0</v>
      </c>
      <c r="AC2224" s="57"/>
      <c r="AD2224" s="57"/>
      <c r="AE2224" s="57"/>
      <c r="AF2224" s="57"/>
      <c r="AG2224" s="57"/>
      <c r="AH2224" s="57"/>
      <c r="AI2224" s="57"/>
      <c r="AJ2224" s="57"/>
      <c r="AK2224" s="57"/>
      <c r="AL2224" s="59" t="n">
        <f aca="false">IF(ISNUMBER($AA2224),IF($AA2224&gt;=0.005,100,IF($AA2224&gt;=-0.015,50,0)),"")</f>
        <v>0</v>
      </c>
      <c r="AM2224" s="59" t="n">
        <f aca="false">IF(ISNUMBER($AB2224),IF($AB2224=1,100,IF($AB2224=0,50,0)),"")</f>
        <v>50</v>
      </c>
      <c r="AN2224" s="0" t="str">
        <f aca="false">IF(ISNUMBER($AC2224),IF($AC2224&gt;=0.001,100,IF($AC2224&gt;=-0.003,50,0)),"")</f>
        <v/>
      </c>
      <c r="AO2224" s="0" t="str">
        <f aca="false">IF(ISNUMBER($AD2224),IF($AD2224&gt;=0.04,100,IF($AD2224&gt;=0,50,0)),"")</f>
        <v/>
      </c>
      <c r="AP2224" s="0" t="str">
        <f aca="false">IF(ISNUMBER($AE2224),IF($AE2224&gt;=25,100,IF($AE2224&gt;=-75,50,0)),"")</f>
        <v/>
      </c>
      <c r="AQ2224" s="0" t="str">
        <f aca="false">IF(ISNUMBER($AF2224),IF($AF2224&gt;0,100,IF($AF2224&gt;=-50,50,0)),"")</f>
        <v/>
      </c>
      <c r="AR2224" s="0" t="str">
        <f aca="false">IF(ISNUMBER($AG2224),IF($AG2224=1,100,IF($AG2224=0,50,0)),"")</f>
        <v/>
      </c>
      <c r="AS2224" s="0" t="str">
        <f aca="false">IF(ISNUMBER($AH2224),IF($AH2224&lt;0,100,IF($AH2224&lt;=20,50,0)),"")</f>
        <v/>
      </c>
      <c r="AT2224" s="0" t="str">
        <f aca="false">IF(ISNUMBER($AI2224),IF($AI2224&lt;0.95,100,IF($AI2224&lt;=1,50,0)),"")</f>
        <v/>
      </c>
      <c r="AU2224" s="0" t="str">
        <f aca="false">IF(ISNUMBER($AJ2224),IF($AJ2224&lt;30,0,IF($AJ2224&lt;40,50,IF($AJ2224&lt;=90,100,50))),"")</f>
        <v/>
      </c>
      <c r="AV2224" s="0" t="str">
        <f aca="false">IF(ISNUMBER($AK2224),IF($AK2224&gt;-0.2,100,IF($AK2224&gt;=-0.4,50,0)),"")</f>
        <v/>
      </c>
      <c r="AW2224" s="59" t="n">
        <f aca="false">01_指標庫!$H$4*ISNUMBER($F2224)+01_指標庫!$H$5*ISNUMBER($AA2224)+01_指標庫!$H$6*ISNUMBER($G2224)+01_指標庫!$H$7*ISNUMBER($H2224)+01_指標庫!$H$8*ISNUMBER($AF2224)+01_指標庫!$H$9*ISNUMBER($AG2224)+01_指標庫!$H$10*ISNUMBER($AB2224)+01_指標庫!$H$11*ISNUMBER($AC2224)+01_指標庫!$H$12*ISNUMBER($AD2224)+01_指標庫!$H$13*ISNUMBER($AE2224)+01_指標庫!$H$14*ISNUMBER($I2224)+01_指標庫!$H$15*ISNUMBER($AH2224)+01_指標庫!$H$16*ISNUMBER($K2224)+01_指標庫!$H$17*ISNUMBER($AI2224)+01_指標庫!$H$18*ISNUMBER($AJ2224)+01_指標庫!$H$19*ISNUMBER($AK2224)+01_指標庫!$H$20*ISNUMBER($BB2224)+01_指標庫!$H$21*ISNUMBER($BC2224)</f>
        <v>51</v>
      </c>
      <c r="AX2224" s="59" t="n">
        <f aca="false">IF(AW2224=0,50,ROUND((01_指標庫!$H$4*IF(ISNUMBER($F2224),L2224,0)+01_指標庫!$H$5*IF(ISNUMBER($AA2224),AL2224,0)+01_指標庫!$H$6*IF(ISNUMBER($G2224),M2224,0)+01_指標庫!$H$7*IF(ISNUMBER($H2224),N2224,0)+01_指標庫!$H$8*IF(ISNUMBER($AF2224),AQ2224,0)+01_指標庫!$H$9*IF(ISNUMBER($AG2224),AR2224,0)+01_指標庫!$H$10*IF(ISNUMBER($AB2224),AM2224,0)+01_指標庫!$H$11*IF(ISNUMBER($AC2224),AN2224,0)+01_指標庫!$H$12*IF(ISNUMBER($AD2224),AO2224,0)+01_指標庫!$H$13*IF(ISNUMBER($AE2224),AP2224,0)+01_指標庫!$H$14*IF(ISNUMBER($I2224),O2224,0)+01_指標庫!$H$15*IF(ISNUMBER($AH2224),AS2224,0)+01_指標庫!$H$16*IF(ISNUMBER($K2224),P2224,0)+01_指標庫!$H$17*IF(ISNUMBER($AI2224),AT2224,0)+01_指標庫!$H$18*IF(ISNUMBER($AJ2224),AU2224,0)+01_指標庫!$H$19*IF(ISNUMBER($AK2224),AV2224,0)+01_指標庫!$H$20*IF(ISNUMBER($BB2224),BB2224,0)+01_指標庫!$H$21*IF(ISNUMBER($BC2224),BC2224,0))/AW2224,1))</f>
        <v>46.1</v>
      </c>
      <c r="AY2224" s="60"/>
      <c r="AZ2224" s="60"/>
      <c r="BA2224" s="58" t="n">
        <f aca="false">AVERAGE($E2220:$E2224)/AVERAGE($E2215:$E2224)-1</f>
        <v>0.0148679943021117</v>
      </c>
      <c r="BB2224" s="59" t="n">
        <f aca="false">IF(ISNUMBER($BA2224),IF(OR($S2224&lt;=-0.03,$BA2224&lt;-0.003),0,IF(OR($S2224&lt;=-0.02,$BA2224&lt;0.01),50,100)),"")</f>
        <v>100</v>
      </c>
      <c r="BC2224" s="0" t="str">
        <f aca="false">IF(OR(COUNT($AZ2224)=0,COUNT($AZ2223)=0),"",IF(OR($AY2224/$AZ2223-1&lt;=-0.03,$AZ2224/$AZ2223-1&lt;=-0.045,IF(COUNT($AZ2215:$AZ2224)=10,AVERAGE($AZ2220:$AZ2224)/AVERAGE($AZ2215:$AZ2224)-1&lt;-0.01,FALSE())),0,IF(OR($AZ2224/$AZ2223-1&lt;=-0.02,IF(COUNT($AZ2215:$AZ2224)=10,AVERAGE($AZ2220:$AZ2224)/AVERAGE($AZ2215:$AZ2224)-1&lt;0.005,FALSE())),50,100)))</f>
        <v/>
      </c>
    </row>
    <row r="2225" customFormat="false" ht="15" hidden="false" customHeight="true" outlineLevel="0" collapsed="false">
      <c r="A2225" s="47" t="n">
        <v>2221</v>
      </c>
      <c r="B2225" s="48" t="n">
        <v>45784</v>
      </c>
      <c r="C2225" s="47" t="n">
        <v>2025</v>
      </c>
      <c r="D2225" s="49" t="s">
        <v>238</v>
      </c>
      <c r="E2225" s="50" t="n">
        <v>19867.97</v>
      </c>
      <c r="F2225" s="51" t="n">
        <v>-0.01542</v>
      </c>
      <c r="G2225" s="51" t="n">
        <v>-0.104062</v>
      </c>
      <c r="H2225" s="52" t="n">
        <v>0.4082</v>
      </c>
      <c r="I2225" s="53" t="n">
        <v>367</v>
      </c>
      <c r="J2225" s="47" t="s">
        <v>235</v>
      </c>
      <c r="K2225" s="54" t="n">
        <v>23.55</v>
      </c>
      <c r="L2225" s="55" t="n">
        <f aca="false">IF(COUNT(F2225)=0,50,IF(F2225&gt;=0,100,IF(F2225&gt;=-0.02,50,0)))</f>
        <v>50</v>
      </c>
      <c r="M2225" s="55" t="n">
        <f aca="false">IF(COUNT(G2225)=0,50,IF(G2225&gt;-0.06,100,IF(G2225&gt;-0.15,50,0)))</f>
        <v>50</v>
      </c>
      <c r="N2225" s="55" t="n">
        <f aca="false">IF(COUNT(H2225)=0,50,IF(H2225&gt;=0.6,100,IF(H2225&gt;=0.4,50,0)))</f>
        <v>50</v>
      </c>
      <c r="O2225" s="55" t="n">
        <f aca="false">IF(COUNT(I2225)=0,50,IF(J2225="proxy_vix",50,IF(I2225&lt;350,100,IF(I2225&lt;=450,50,0))))</f>
        <v>50</v>
      </c>
      <c r="P2225" s="55" t="n">
        <f aca="false">IF(COUNT(K2225)=0,50,IF(K2225&lt;20,100,IF(K2225&lt;=25,50,0)))</f>
        <v>50</v>
      </c>
      <c r="Q2225" s="54"/>
      <c r="R2225" s="47"/>
      <c r="S2225" s="51" t="n">
        <f aca="false">$E2225/$E2224-1</f>
        <v>0.00387138825800171</v>
      </c>
      <c r="T2225" s="56" t="n">
        <f aca="false">$K2225/$K2224-1</f>
        <v>-0.0488691437802908</v>
      </c>
      <c r="V2225" s="57"/>
      <c r="W2225" s="57"/>
      <c r="Y2225" s="1" t="str">
        <f aca="false">IF(AX2225&gt;=70,"EASY",IF(AX2225&gt;40,"UNCERTAIN","HARD"))</f>
        <v>UNCERTAIN</v>
      </c>
      <c r="AA2225" s="58" t="n">
        <f aca="false">IF($A2225&lt;200,"",AVERAGE($E2176:$E2225)/AVERAGE($E2026:$E2225)-1)</f>
        <v>-0.0385771358405196</v>
      </c>
      <c r="AB2225" s="59" t="n">
        <f aca="false">LOOKUP($B2225,07_L1政策步階!$A$4:$A$14,07_L1政策步階!$C$4:$C$14)</f>
        <v>0</v>
      </c>
      <c r="AC2225" s="57"/>
      <c r="AD2225" s="57"/>
      <c r="AE2225" s="57"/>
      <c r="AF2225" s="57"/>
      <c r="AG2225" s="57"/>
      <c r="AH2225" s="57"/>
      <c r="AI2225" s="57"/>
      <c r="AJ2225" s="57"/>
      <c r="AK2225" s="57"/>
      <c r="AL2225" s="59" t="n">
        <f aca="false">IF(ISNUMBER($AA2225),IF($AA2225&gt;=0.005,100,IF($AA2225&gt;=-0.015,50,0)),"")</f>
        <v>0</v>
      </c>
      <c r="AM2225" s="59" t="n">
        <f aca="false">IF(ISNUMBER($AB2225),IF($AB2225=1,100,IF($AB2225=0,50,0)),"")</f>
        <v>50</v>
      </c>
      <c r="AN2225" s="0" t="str">
        <f aca="false">IF(ISNUMBER($AC2225),IF($AC2225&gt;=0.001,100,IF($AC2225&gt;=-0.003,50,0)),"")</f>
        <v/>
      </c>
      <c r="AO2225" s="0" t="str">
        <f aca="false">IF(ISNUMBER($AD2225),IF($AD2225&gt;=0.04,100,IF($AD2225&gt;=0,50,0)),"")</f>
        <v/>
      </c>
      <c r="AP2225" s="0" t="str">
        <f aca="false">IF(ISNUMBER($AE2225),IF($AE2225&gt;=25,100,IF($AE2225&gt;=-75,50,0)),"")</f>
        <v/>
      </c>
      <c r="AQ2225" s="0" t="str">
        <f aca="false">IF(ISNUMBER($AF2225),IF($AF2225&gt;0,100,IF($AF2225&gt;=-50,50,0)),"")</f>
        <v/>
      </c>
      <c r="AR2225" s="0" t="str">
        <f aca="false">IF(ISNUMBER($AG2225),IF($AG2225=1,100,IF($AG2225=0,50,0)),"")</f>
        <v/>
      </c>
      <c r="AS2225" s="0" t="str">
        <f aca="false">IF(ISNUMBER($AH2225),IF($AH2225&lt;0,100,IF($AH2225&lt;=20,50,0)),"")</f>
        <v/>
      </c>
      <c r="AT2225" s="0" t="str">
        <f aca="false">IF(ISNUMBER($AI2225),IF($AI2225&lt;0.95,100,IF($AI2225&lt;=1,50,0)),"")</f>
        <v/>
      </c>
      <c r="AU2225" s="0" t="str">
        <f aca="false">IF(ISNUMBER($AJ2225),IF($AJ2225&lt;30,0,IF($AJ2225&lt;40,50,IF($AJ2225&lt;=90,100,50))),"")</f>
        <v/>
      </c>
      <c r="AV2225" s="0" t="str">
        <f aca="false">IF(ISNUMBER($AK2225),IF($AK2225&gt;-0.2,100,IF($AK2225&gt;=-0.4,50,0)),"")</f>
        <v/>
      </c>
      <c r="AW2225" s="59" t="n">
        <f aca="false">01_指標庫!$H$4*ISNUMBER($F2225)+01_指標庫!$H$5*ISNUMBER($AA2225)+01_指標庫!$H$6*ISNUMBER($G2225)+01_指標庫!$H$7*ISNUMBER($H2225)+01_指標庫!$H$8*ISNUMBER($AF2225)+01_指標庫!$H$9*ISNUMBER($AG2225)+01_指標庫!$H$10*ISNUMBER($AB2225)+01_指標庫!$H$11*ISNUMBER($AC2225)+01_指標庫!$H$12*ISNUMBER($AD2225)+01_指標庫!$H$13*ISNUMBER($AE2225)+01_指標庫!$H$14*ISNUMBER($I2225)+01_指標庫!$H$15*ISNUMBER($AH2225)+01_指標庫!$H$16*ISNUMBER($K2225)+01_指標庫!$H$17*ISNUMBER($AI2225)+01_指標庫!$H$18*ISNUMBER($AJ2225)+01_指標庫!$H$19*ISNUMBER($AK2225)+01_指標庫!$H$20*ISNUMBER($BB2225)+01_指標庫!$H$21*ISNUMBER($BC2225)</f>
        <v>51</v>
      </c>
      <c r="AX2225" s="59" t="n">
        <f aca="false">IF(AW2225=0,50,ROUND((01_指標庫!$H$4*IF(ISNUMBER($F2225),L2225,0)+01_指標庫!$H$5*IF(ISNUMBER($AA2225),AL2225,0)+01_指標庫!$H$6*IF(ISNUMBER($G2225),M2225,0)+01_指標庫!$H$7*IF(ISNUMBER($H2225),N2225,0)+01_指標庫!$H$8*IF(ISNUMBER($AF2225),AQ2225,0)+01_指標庫!$H$9*IF(ISNUMBER($AG2225),AR2225,0)+01_指標庫!$H$10*IF(ISNUMBER($AB2225),AM2225,0)+01_指標庫!$H$11*IF(ISNUMBER($AC2225),AN2225,0)+01_指標庫!$H$12*IF(ISNUMBER($AD2225),AO2225,0)+01_指標庫!$H$13*IF(ISNUMBER($AE2225),AP2225,0)+01_指標庫!$H$14*IF(ISNUMBER($I2225),O2225,0)+01_指標庫!$H$15*IF(ISNUMBER($AH2225),AS2225,0)+01_指標庫!$H$16*IF(ISNUMBER($K2225),P2225,0)+01_指標庫!$H$17*IF(ISNUMBER($AI2225),AT2225,0)+01_指標庫!$H$18*IF(ISNUMBER($AJ2225),AU2225,0)+01_指標庫!$H$19*IF(ISNUMBER($AK2225),AV2225,0)+01_指標庫!$H$20*IF(ISNUMBER($BB2225),BB2225,0)+01_指標庫!$H$21*IF(ISNUMBER($BC2225),BC2225,0))/AW2225,1))</f>
        <v>53.9</v>
      </c>
      <c r="AY2225" s="60"/>
      <c r="AZ2225" s="60"/>
      <c r="BA2225" s="58" t="n">
        <f aca="false">AVERAGE($E2221:$E2225)/AVERAGE($E2216:$E2225)-1</f>
        <v>0.0118265357374527</v>
      </c>
      <c r="BB2225" s="59" t="n">
        <f aca="false">IF(ISNUMBER($BA2225),IF(OR($S2225&lt;=-0.03,$BA2225&lt;-0.003),0,IF(OR($S2225&lt;=-0.02,$BA2225&lt;0.01),50,100)),"")</f>
        <v>100</v>
      </c>
      <c r="BC2225" s="0" t="str">
        <f aca="false">IF(OR(COUNT($AZ2225)=0,COUNT($AZ2224)=0),"",IF(OR($AY2225/$AZ2224-1&lt;=-0.03,$AZ2225/$AZ2224-1&lt;=-0.045,IF(COUNT($AZ2216:$AZ2225)=10,AVERAGE($AZ2221:$AZ2225)/AVERAGE($AZ2216:$AZ2225)-1&lt;-0.01,FALSE())),0,IF(OR($AZ2225/$AZ2224-1&lt;=-0.02,IF(COUNT($AZ2216:$AZ2225)=10,AVERAGE($AZ2221:$AZ2225)/AVERAGE($AZ2216:$AZ2225)-1&lt;0.005,FALSE())),50,100)))</f>
        <v/>
      </c>
    </row>
    <row r="2226" customFormat="false" ht="15" hidden="false" customHeight="true" outlineLevel="0" collapsed="false">
      <c r="A2226" s="47" t="n">
        <v>2222</v>
      </c>
      <c r="B2226" s="48" t="n">
        <v>45785</v>
      </c>
      <c r="C2226" s="47" t="n">
        <v>2025</v>
      </c>
      <c r="D2226" s="49" t="s">
        <v>239</v>
      </c>
      <c r="E2226" s="50" t="n">
        <v>20063.56</v>
      </c>
      <c r="F2226" s="51" t="n">
        <v>-0.005787</v>
      </c>
      <c r="G2226" s="51" t="n">
        <v>-0.095242</v>
      </c>
      <c r="H2226" s="52" t="n">
        <v>0.449</v>
      </c>
      <c r="I2226" s="53" t="n">
        <v>351</v>
      </c>
      <c r="J2226" s="47" t="s">
        <v>235</v>
      </c>
      <c r="K2226" s="54" t="n">
        <v>22.48</v>
      </c>
      <c r="L2226" s="55" t="n">
        <f aca="false">IF(COUNT(F2226)=0,50,IF(F2226&gt;=0,100,IF(F2226&gt;=-0.02,50,0)))</f>
        <v>50</v>
      </c>
      <c r="M2226" s="55" t="n">
        <f aca="false">IF(COUNT(G2226)=0,50,IF(G2226&gt;-0.06,100,IF(G2226&gt;-0.15,50,0)))</f>
        <v>50</v>
      </c>
      <c r="N2226" s="55" t="n">
        <f aca="false">IF(COUNT(H2226)=0,50,IF(H2226&gt;=0.6,100,IF(H2226&gt;=0.4,50,0)))</f>
        <v>50</v>
      </c>
      <c r="O2226" s="55" t="n">
        <f aca="false">IF(COUNT(I2226)=0,50,IF(J2226="proxy_vix",50,IF(I2226&lt;350,100,IF(I2226&lt;=450,50,0))))</f>
        <v>50</v>
      </c>
      <c r="P2226" s="55" t="n">
        <f aca="false">IF(COUNT(K2226)=0,50,IF(K2226&lt;20,100,IF(K2226&lt;=25,50,0)))</f>
        <v>50</v>
      </c>
      <c r="Q2226" s="54"/>
      <c r="R2226" s="47"/>
      <c r="S2226" s="51" t="n">
        <f aca="false">$E2226/$E2225-1</f>
        <v>0.00984448839010721</v>
      </c>
      <c r="T2226" s="56" t="n">
        <f aca="false">$K2226/$K2225-1</f>
        <v>-0.0454352441613588</v>
      </c>
      <c r="V2226" s="57"/>
      <c r="W2226" s="57"/>
      <c r="Y2226" s="1" t="str">
        <f aca="false">IF(AX2226&gt;=70,"EASY",IF(AX2226&gt;40,"UNCERTAIN","HARD"))</f>
        <v>UNCERTAIN</v>
      </c>
      <c r="AA2226" s="58" t="n">
        <f aca="false">IF($A2226&lt;200,"",AVERAGE($E2177:$E2226)/AVERAGE($E2027:$E2226)-1)</f>
        <v>-0.0396942735976439</v>
      </c>
      <c r="AB2226" s="59" t="n">
        <f aca="false">LOOKUP($B2226,07_L1政策步階!$A$4:$A$14,07_L1政策步階!$C$4:$C$14)</f>
        <v>0</v>
      </c>
      <c r="AC2226" s="57"/>
      <c r="AD2226" s="57"/>
      <c r="AE2226" s="57"/>
      <c r="AF2226" s="57"/>
      <c r="AG2226" s="57"/>
      <c r="AH2226" s="57"/>
      <c r="AI2226" s="57"/>
      <c r="AJ2226" s="57"/>
      <c r="AK2226" s="57"/>
      <c r="AL2226" s="59" t="n">
        <f aca="false">IF(ISNUMBER($AA2226),IF($AA2226&gt;=0.005,100,IF($AA2226&gt;=-0.015,50,0)),"")</f>
        <v>0</v>
      </c>
      <c r="AM2226" s="59" t="n">
        <f aca="false">IF(ISNUMBER($AB2226),IF($AB2226=1,100,IF($AB2226=0,50,0)),"")</f>
        <v>50</v>
      </c>
      <c r="AN2226" s="0" t="str">
        <f aca="false">IF(ISNUMBER($AC2226),IF($AC2226&gt;=0.001,100,IF($AC2226&gt;=-0.003,50,0)),"")</f>
        <v/>
      </c>
      <c r="AO2226" s="0" t="str">
        <f aca="false">IF(ISNUMBER($AD2226),IF($AD2226&gt;=0.04,100,IF($AD2226&gt;=0,50,0)),"")</f>
        <v/>
      </c>
      <c r="AP2226" s="0" t="str">
        <f aca="false">IF(ISNUMBER($AE2226),IF($AE2226&gt;=25,100,IF($AE2226&gt;=-75,50,0)),"")</f>
        <v/>
      </c>
      <c r="AQ2226" s="0" t="str">
        <f aca="false">IF(ISNUMBER($AF2226),IF($AF2226&gt;0,100,IF($AF2226&gt;=-50,50,0)),"")</f>
        <v/>
      </c>
      <c r="AR2226" s="0" t="str">
        <f aca="false">IF(ISNUMBER($AG2226),IF($AG2226=1,100,IF($AG2226=0,50,0)),"")</f>
        <v/>
      </c>
      <c r="AS2226" s="0" t="str">
        <f aca="false">IF(ISNUMBER($AH2226),IF($AH2226&lt;0,100,IF($AH2226&lt;=20,50,0)),"")</f>
        <v/>
      </c>
      <c r="AT2226" s="0" t="str">
        <f aca="false">IF(ISNUMBER($AI2226),IF($AI2226&lt;0.95,100,IF($AI2226&lt;=1,50,0)),"")</f>
        <v/>
      </c>
      <c r="AU2226" s="0" t="str">
        <f aca="false">IF(ISNUMBER($AJ2226),IF($AJ2226&lt;30,0,IF($AJ2226&lt;40,50,IF($AJ2226&lt;=90,100,50))),"")</f>
        <v/>
      </c>
      <c r="AV2226" s="0" t="str">
        <f aca="false">IF(ISNUMBER($AK2226),IF($AK2226&gt;-0.2,100,IF($AK2226&gt;=-0.4,50,0)),"")</f>
        <v/>
      </c>
      <c r="AW2226" s="59" t="n">
        <f aca="false">01_指標庫!$H$4*ISNUMBER($F2226)+01_指標庫!$H$5*ISNUMBER($AA2226)+01_指標庫!$H$6*ISNUMBER($G2226)+01_指標庫!$H$7*ISNUMBER($H2226)+01_指標庫!$H$8*ISNUMBER($AF2226)+01_指標庫!$H$9*ISNUMBER($AG2226)+01_指標庫!$H$10*ISNUMBER($AB2226)+01_指標庫!$H$11*ISNUMBER($AC2226)+01_指標庫!$H$12*ISNUMBER($AD2226)+01_指標庫!$H$13*ISNUMBER($AE2226)+01_指標庫!$H$14*ISNUMBER($I2226)+01_指標庫!$H$15*ISNUMBER($AH2226)+01_指標庫!$H$16*ISNUMBER($K2226)+01_指標庫!$H$17*ISNUMBER($AI2226)+01_指標庫!$H$18*ISNUMBER($AJ2226)+01_指標庫!$H$19*ISNUMBER($AK2226)+01_指標庫!$H$20*ISNUMBER($BB2226)+01_指標庫!$H$21*ISNUMBER($BC2226)</f>
        <v>51</v>
      </c>
      <c r="AX2226" s="59" t="n">
        <f aca="false">IF(AW2226=0,50,ROUND((01_指標庫!$H$4*IF(ISNUMBER($F2226),L2226,0)+01_指標庫!$H$5*IF(ISNUMBER($AA2226),AL2226,0)+01_指標庫!$H$6*IF(ISNUMBER($G2226),M2226,0)+01_指標庫!$H$7*IF(ISNUMBER($H2226),N2226,0)+01_指標庫!$H$8*IF(ISNUMBER($AF2226),AQ2226,0)+01_指標庫!$H$9*IF(ISNUMBER($AG2226),AR2226,0)+01_指標庫!$H$10*IF(ISNUMBER($AB2226),AM2226,0)+01_指標庫!$H$11*IF(ISNUMBER($AC2226),AN2226,0)+01_指標庫!$H$12*IF(ISNUMBER($AD2226),AO2226,0)+01_指標庫!$H$13*IF(ISNUMBER($AE2226),AP2226,0)+01_指標庫!$H$14*IF(ISNUMBER($I2226),O2226,0)+01_指標庫!$H$15*IF(ISNUMBER($AH2226),AS2226,0)+01_指標庫!$H$16*IF(ISNUMBER($K2226),P2226,0)+01_指標庫!$H$17*IF(ISNUMBER($AI2226),AT2226,0)+01_指標庫!$H$18*IF(ISNUMBER($AJ2226),AU2226,0)+01_指標庫!$H$19*IF(ISNUMBER($AK2226),AV2226,0)+01_指標庫!$H$20*IF(ISNUMBER($BB2226),BB2226,0)+01_指標庫!$H$21*IF(ISNUMBER($BC2226),BC2226,0))/AW2226,1))</f>
        <v>53.9</v>
      </c>
      <c r="AY2226" s="60"/>
      <c r="AZ2226" s="60"/>
      <c r="BA2226" s="58" t="n">
        <f aca="false">AVERAGE($E2222:$E2226)/AVERAGE($E2217:$E2226)-1</f>
        <v>0.0102801251857956</v>
      </c>
      <c r="BB2226" s="59" t="n">
        <f aca="false">IF(ISNUMBER($BA2226),IF(OR($S2226&lt;=-0.03,$BA2226&lt;-0.003),0,IF(OR($S2226&lt;=-0.02,$BA2226&lt;0.01),50,100)),"")</f>
        <v>100</v>
      </c>
      <c r="BC2226" s="0" t="str">
        <f aca="false">IF(OR(COUNT($AZ2226)=0,COUNT($AZ2225)=0),"",IF(OR($AY2226/$AZ2225-1&lt;=-0.03,$AZ2226/$AZ2225-1&lt;=-0.045,IF(COUNT($AZ2217:$AZ2226)=10,AVERAGE($AZ2222:$AZ2226)/AVERAGE($AZ2217:$AZ2226)-1&lt;-0.01,FALSE())),0,IF(OR($AZ2226/$AZ2225-1&lt;=-0.02,IF(COUNT($AZ2217:$AZ2226)=10,AVERAGE($AZ2222:$AZ2226)/AVERAGE($AZ2217:$AZ2226)-1&lt;0.005,FALSE())),50,100)))</f>
        <v/>
      </c>
    </row>
    <row r="2227" customFormat="false" ht="15" hidden="false" customHeight="true" outlineLevel="0" collapsed="false">
      <c r="A2227" s="47" t="n">
        <v>2223</v>
      </c>
      <c r="B2227" s="48" t="n">
        <v>45786</v>
      </c>
      <c r="C2227" s="47" t="n">
        <v>2025</v>
      </c>
      <c r="D2227" s="49" t="s">
        <v>234</v>
      </c>
      <c r="E2227" s="50" t="n">
        <v>20061.45</v>
      </c>
      <c r="F2227" s="51" t="n">
        <v>-0.005967</v>
      </c>
      <c r="G2227" s="51" t="n">
        <v>-0.095337</v>
      </c>
      <c r="H2227" s="52" t="n">
        <v>0.449</v>
      </c>
      <c r="I2227" s="53" t="n">
        <v>353</v>
      </c>
      <c r="J2227" s="47" t="s">
        <v>235</v>
      </c>
      <c r="K2227" s="54" t="n">
        <v>21.9</v>
      </c>
      <c r="L2227" s="55" t="n">
        <f aca="false">IF(COUNT(F2227)=0,50,IF(F2227&gt;=0,100,IF(F2227&gt;=-0.02,50,0)))</f>
        <v>50</v>
      </c>
      <c r="M2227" s="55" t="n">
        <f aca="false">IF(COUNT(G2227)=0,50,IF(G2227&gt;-0.06,100,IF(G2227&gt;-0.15,50,0)))</f>
        <v>50</v>
      </c>
      <c r="N2227" s="55" t="n">
        <f aca="false">IF(COUNT(H2227)=0,50,IF(H2227&gt;=0.6,100,IF(H2227&gt;=0.4,50,0)))</f>
        <v>50</v>
      </c>
      <c r="O2227" s="55" t="n">
        <f aca="false">IF(COUNT(I2227)=0,50,IF(J2227="proxy_vix",50,IF(I2227&lt;350,100,IF(I2227&lt;=450,50,0))))</f>
        <v>50</v>
      </c>
      <c r="P2227" s="55" t="n">
        <f aca="false">IF(COUNT(K2227)=0,50,IF(K2227&lt;20,100,IF(K2227&lt;=25,50,0)))</f>
        <v>50</v>
      </c>
      <c r="Q2227" s="54"/>
      <c r="R2227" s="47"/>
      <c r="S2227" s="51" t="n">
        <f aca="false">$E2227/$E2226-1</f>
        <v>-0.000105165783141237</v>
      </c>
      <c r="T2227" s="56" t="n">
        <f aca="false">$K2227/$K2226-1</f>
        <v>-0.0258007117437723</v>
      </c>
      <c r="V2227" s="57"/>
      <c r="W2227" s="57"/>
      <c r="Y2227" s="1" t="str">
        <f aca="false">IF(AX2227&gt;=70,"EASY",IF(AX2227&gt;40,"UNCERTAIN","HARD"))</f>
        <v>UNCERTAIN</v>
      </c>
      <c r="AA2227" s="58" t="n">
        <f aca="false">IF($A2227&lt;200,"",AVERAGE($E2178:$E2227)/AVERAGE($E2028:$E2227)-1)</f>
        <v>-0.0402524276275725</v>
      </c>
      <c r="AB2227" s="59" t="n">
        <f aca="false">LOOKUP($B2227,07_L1政策步階!$A$4:$A$14,07_L1政策步階!$C$4:$C$14)</f>
        <v>0</v>
      </c>
      <c r="AC2227" s="57"/>
      <c r="AD2227" s="57"/>
      <c r="AE2227" s="57"/>
      <c r="AF2227" s="57"/>
      <c r="AG2227" s="57"/>
      <c r="AH2227" s="57"/>
      <c r="AI2227" s="57"/>
      <c r="AJ2227" s="57"/>
      <c r="AK2227" s="57"/>
      <c r="AL2227" s="59" t="n">
        <f aca="false">IF(ISNUMBER($AA2227),IF($AA2227&gt;=0.005,100,IF($AA2227&gt;=-0.015,50,0)),"")</f>
        <v>0</v>
      </c>
      <c r="AM2227" s="59" t="n">
        <f aca="false">IF(ISNUMBER($AB2227),IF($AB2227=1,100,IF($AB2227=0,50,0)),"")</f>
        <v>50</v>
      </c>
      <c r="AN2227" s="0" t="str">
        <f aca="false">IF(ISNUMBER($AC2227),IF($AC2227&gt;=0.001,100,IF($AC2227&gt;=-0.003,50,0)),"")</f>
        <v/>
      </c>
      <c r="AO2227" s="0" t="str">
        <f aca="false">IF(ISNUMBER($AD2227),IF($AD2227&gt;=0.04,100,IF($AD2227&gt;=0,50,0)),"")</f>
        <v/>
      </c>
      <c r="AP2227" s="0" t="str">
        <f aca="false">IF(ISNUMBER($AE2227),IF($AE2227&gt;=25,100,IF($AE2227&gt;=-75,50,0)),"")</f>
        <v/>
      </c>
      <c r="AQ2227" s="0" t="str">
        <f aca="false">IF(ISNUMBER($AF2227),IF($AF2227&gt;0,100,IF($AF2227&gt;=-50,50,0)),"")</f>
        <v/>
      </c>
      <c r="AR2227" s="0" t="str">
        <f aca="false">IF(ISNUMBER($AG2227),IF($AG2227=1,100,IF($AG2227=0,50,0)),"")</f>
        <v/>
      </c>
      <c r="AS2227" s="0" t="str">
        <f aca="false">IF(ISNUMBER($AH2227),IF($AH2227&lt;0,100,IF($AH2227&lt;=20,50,0)),"")</f>
        <v/>
      </c>
      <c r="AT2227" s="0" t="str">
        <f aca="false">IF(ISNUMBER($AI2227),IF($AI2227&lt;0.95,100,IF($AI2227&lt;=1,50,0)),"")</f>
        <v/>
      </c>
      <c r="AU2227" s="0" t="str">
        <f aca="false">IF(ISNUMBER($AJ2227),IF($AJ2227&lt;30,0,IF($AJ2227&lt;40,50,IF($AJ2227&lt;=90,100,50))),"")</f>
        <v/>
      </c>
      <c r="AV2227" s="0" t="str">
        <f aca="false">IF(ISNUMBER($AK2227),IF($AK2227&gt;-0.2,100,IF($AK2227&gt;=-0.4,50,0)),"")</f>
        <v/>
      </c>
      <c r="AW2227" s="59" t="n">
        <f aca="false">01_指標庫!$H$4*ISNUMBER($F2227)+01_指標庫!$H$5*ISNUMBER($AA2227)+01_指標庫!$H$6*ISNUMBER($G2227)+01_指標庫!$H$7*ISNUMBER($H2227)+01_指標庫!$H$8*ISNUMBER($AF2227)+01_指標庫!$H$9*ISNUMBER($AG2227)+01_指標庫!$H$10*ISNUMBER($AB2227)+01_指標庫!$H$11*ISNUMBER($AC2227)+01_指標庫!$H$12*ISNUMBER($AD2227)+01_指標庫!$H$13*ISNUMBER($AE2227)+01_指標庫!$H$14*ISNUMBER($I2227)+01_指標庫!$H$15*ISNUMBER($AH2227)+01_指標庫!$H$16*ISNUMBER($K2227)+01_指標庫!$H$17*ISNUMBER($AI2227)+01_指標庫!$H$18*ISNUMBER($AJ2227)+01_指標庫!$H$19*ISNUMBER($AK2227)+01_指標庫!$H$20*ISNUMBER($BB2227)+01_指標庫!$H$21*ISNUMBER($BC2227)</f>
        <v>51</v>
      </c>
      <c r="AX2227" s="59" t="n">
        <f aca="false">IF(AW2227=0,50,ROUND((01_指標庫!$H$4*IF(ISNUMBER($F2227),L2227,0)+01_指標庫!$H$5*IF(ISNUMBER($AA2227),AL2227,0)+01_指標庫!$H$6*IF(ISNUMBER($G2227),M2227,0)+01_指標庫!$H$7*IF(ISNUMBER($H2227),N2227,0)+01_指標庫!$H$8*IF(ISNUMBER($AF2227),AQ2227,0)+01_指標庫!$H$9*IF(ISNUMBER($AG2227),AR2227,0)+01_指標庫!$H$10*IF(ISNUMBER($AB2227),AM2227,0)+01_指標庫!$H$11*IF(ISNUMBER($AC2227),AN2227,0)+01_指標庫!$H$12*IF(ISNUMBER($AD2227),AO2227,0)+01_指標庫!$H$13*IF(ISNUMBER($AE2227),AP2227,0)+01_指標庫!$H$14*IF(ISNUMBER($I2227),O2227,0)+01_指標庫!$H$15*IF(ISNUMBER($AH2227),AS2227,0)+01_指標庫!$H$16*IF(ISNUMBER($K2227),P2227,0)+01_指標庫!$H$17*IF(ISNUMBER($AI2227),AT2227,0)+01_指標庫!$H$18*IF(ISNUMBER($AJ2227),AU2227,0)+01_指標庫!$H$19*IF(ISNUMBER($AK2227),AV2227,0)+01_指標庫!$H$20*IF(ISNUMBER($BB2227),BB2227,0)+01_指標庫!$H$21*IF(ISNUMBER($BC2227),BC2227,0))/AW2227,1))</f>
        <v>48</v>
      </c>
      <c r="AY2227" s="60"/>
      <c r="AZ2227" s="60"/>
      <c r="BA2227" s="58" t="n">
        <f aca="false">AVERAGE($E2223:$E2227)/AVERAGE($E2218:$E2227)-1</f>
        <v>0.00665888436981943</v>
      </c>
      <c r="BB2227" s="59" t="n">
        <f aca="false">IF(ISNUMBER($BA2227),IF(OR($S2227&lt;=-0.03,$BA2227&lt;-0.003),0,IF(OR($S2227&lt;=-0.02,$BA2227&lt;0.01),50,100)),"")</f>
        <v>50</v>
      </c>
      <c r="BC2227" s="0" t="str">
        <f aca="false">IF(OR(COUNT($AZ2227)=0,COUNT($AZ2226)=0),"",IF(OR($AY2227/$AZ2226-1&lt;=-0.03,$AZ2227/$AZ2226-1&lt;=-0.045,IF(COUNT($AZ2218:$AZ2227)=10,AVERAGE($AZ2223:$AZ2227)/AVERAGE($AZ2218:$AZ2227)-1&lt;-0.01,FALSE())),0,IF(OR($AZ2227/$AZ2226-1&lt;=-0.02,IF(COUNT($AZ2218:$AZ2227)=10,AVERAGE($AZ2223:$AZ2227)/AVERAGE($AZ2218:$AZ2227)-1&lt;0.005,FALSE())),50,100)))</f>
        <v/>
      </c>
    </row>
    <row r="2228" customFormat="false" ht="15" hidden="false" customHeight="true" outlineLevel="0" collapsed="false">
      <c r="A2228" s="47" t="n">
        <v>2224</v>
      </c>
      <c r="B2228" s="48" t="n">
        <v>45789</v>
      </c>
      <c r="C2228" s="47" t="n">
        <v>2025</v>
      </c>
      <c r="D2228" s="49" t="s">
        <v>236</v>
      </c>
      <c r="E2228" s="50" t="n">
        <v>20868.15</v>
      </c>
      <c r="F2228" s="51" t="n">
        <v>0.033534</v>
      </c>
      <c r="G2228" s="51" t="n">
        <v>-0.058959</v>
      </c>
      <c r="H2228" s="52" t="n">
        <v>0.6122</v>
      </c>
      <c r="I2228" s="53" t="n">
        <v>315</v>
      </c>
      <c r="J2228" s="47" t="s">
        <v>235</v>
      </c>
      <c r="K2228" s="54" t="n">
        <v>18.39</v>
      </c>
      <c r="L2228" s="55" t="n">
        <f aca="false">IF(COUNT(F2228)=0,50,IF(F2228&gt;=0,100,IF(F2228&gt;=-0.02,50,0)))</f>
        <v>100</v>
      </c>
      <c r="M2228" s="55" t="n">
        <f aca="false">IF(COUNT(G2228)=0,50,IF(G2228&gt;-0.06,100,IF(G2228&gt;-0.15,50,0)))</f>
        <v>100</v>
      </c>
      <c r="N2228" s="55" t="n">
        <f aca="false">IF(COUNT(H2228)=0,50,IF(H2228&gt;=0.6,100,IF(H2228&gt;=0.4,50,0)))</f>
        <v>100</v>
      </c>
      <c r="O2228" s="55" t="n">
        <f aca="false">IF(COUNT(I2228)=0,50,IF(J2228="proxy_vix",50,IF(I2228&lt;350,100,IF(I2228&lt;=450,50,0))))</f>
        <v>100</v>
      </c>
      <c r="P2228" s="55" t="n">
        <f aca="false">IF(COUNT(K2228)=0,50,IF(K2228&lt;20,100,IF(K2228&lt;=25,50,0)))</f>
        <v>100</v>
      </c>
      <c r="Q2228" s="54"/>
      <c r="R2228" s="47"/>
      <c r="S2228" s="51" t="n">
        <f aca="false">$E2228/$E2227-1</f>
        <v>0.0402114503188953</v>
      </c>
      <c r="T2228" s="56" t="n">
        <f aca="false">$K2228/$K2227-1</f>
        <v>-0.16027397260274</v>
      </c>
      <c r="V2228" s="57"/>
      <c r="W2228" s="57"/>
      <c r="Y2228" s="1" t="str">
        <f aca="false">IF(AX2228&gt;=70,"EASY",IF(AX2228&gt;40,"UNCERTAIN","HARD"))</f>
        <v>EASY</v>
      </c>
      <c r="AA2228" s="58" t="n">
        <f aca="false">IF($A2228&lt;200,"",AVERAGE($E2179:$E2228)/AVERAGE($E2029:$E2228)-1)</f>
        <v>-0.0407048323907954</v>
      </c>
      <c r="AB2228" s="59" t="n">
        <f aca="false">LOOKUP($B2228,07_L1政策步階!$A$4:$A$14,07_L1政策步階!$C$4:$C$14)</f>
        <v>0</v>
      </c>
      <c r="AC2228" s="57"/>
      <c r="AD2228" s="57"/>
      <c r="AE2228" s="57"/>
      <c r="AF2228" s="57"/>
      <c r="AG2228" s="57"/>
      <c r="AH2228" s="57"/>
      <c r="AI2228" s="57"/>
      <c r="AJ2228" s="57"/>
      <c r="AK2228" s="57"/>
      <c r="AL2228" s="59" t="n">
        <f aca="false">IF(ISNUMBER($AA2228),IF($AA2228&gt;=0.005,100,IF($AA2228&gt;=-0.015,50,0)),"")</f>
        <v>0</v>
      </c>
      <c r="AM2228" s="59" t="n">
        <f aca="false">IF(ISNUMBER($AB2228),IF($AB2228=1,100,IF($AB2228=0,50,0)),"")</f>
        <v>50</v>
      </c>
      <c r="AN2228" s="0" t="str">
        <f aca="false">IF(ISNUMBER($AC2228),IF($AC2228&gt;=0.001,100,IF($AC2228&gt;=-0.003,50,0)),"")</f>
        <v/>
      </c>
      <c r="AO2228" s="0" t="str">
        <f aca="false">IF(ISNUMBER($AD2228),IF($AD2228&gt;=0.04,100,IF($AD2228&gt;=0,50,0)),"")</f>
        <v/>
      </c>
      <c r="AP2228" s="0" t="str">
        <f aca="false">IF(ISNUMBER($AE2228),IF($AE2228&gt;=25,100,IF($AE2228&gt;=-75,50,0)),"")</f>
        <v/>
      </c>
      <c r="AQ2228" s="0" t="str">
        <f aca="false">IF(ISNUMBER($AF2228),IF($AF2228&gt;0,100,IF($AF2228&gt;=-50,50,0)),"")</f>
        <v/>
      </c>
      <c r="AR2228" s="0" t="str">
        <f aca="false">IF(ISNUMBER($AG2228),IF($AG2228=1,100,IF($AG2228=0,50,0)),"")</f>
        <v/>
      </c>
      <c r="AS2228" s="0" t="str">
        <f aca="false">IF(ISNUMBER($AH2228),IF($AH2228&lt;0,100,IF($AH2228&lt;=20,50,0)),"")</f>
        <v/>
      </c>
      <c r="AT2228" s="0" t="str">
        <f aca="false">IF(ISNUMBER($AI2228),IF($AI2228&lt;0.95,100,IF($AI2228&lt;=1,50,0)),"")</f>
        <v/>
      </c>
      <c r="AU2228" s="0" t="str">
        <f aca="false">IF(ISNUMBER($AJ2228),IF($AJ2228&lt;30,0,IF($AJ2228&lt;40,50,IF($AJ2228&lt;=90,100,50))),"")</f>
        <v/>
      </c>
      <c r="AV2228" s="0" t="str">
        <f aca="false">IF(ISNUMBER($AK2228),IF($AK2228&gt;-0.2,100,IF($AK2228&gt;=-0.4,50,0)),"")</f>
        <v/>
      </c>
      <c r="AW2228" s="59" t="n">
        <f aca="false">01_指標庫!$H$4*ISNUMBER($F2228)+01_指標庫!$H$5*ISNUMBER($AA2228)+01_指標庫!$H$6*ISNUMBER($G2228)+01_指標庫!$H$7*ISNUMBER($H2228)+01_指標庫!$H$8*ISNUMBER($AF2228)+01_指標庫!$H$9*ISNUMBER($AG2228)+01_指標庫!$H$10*ISNUMBER($AB2228)+01_指標庫!$H$11*ISNUMBER($AC2228)+01_指標庫!$H$12*ISNUMBER($AD2228)+01_指標庫!$H$13*ISNUMBER($AE2228)+01_指標庫!$H$14*ISNUMBER($I2228)+01_指標庫!$H$15*ISNUMBER($AH2228)+01_指標庫!$H$16*ISNUMBER($K2228)+01_指標庫!$H$17*ISNUMBER($AI2228)+01_指標庫!$H$18*ISNUMBER($AJ2228)+01_指標庫!$H$19*ISNUMBER($AK2228)+01_指標庫!$H$20*ISNUMBER($BB2228)+01_指標庫!$H$21*ISNUMBER($BC2228)</f>
        <v>51</v>
      </c>
      <c r="AX2228" s="59" t="n">
        <f aca="false">IF(AW2228=0,50,ROUND((01_指標庫!$H$4*IF(ISNUMBER($F2228),L2228,0)+01_指標庫!$H$5*IF(ISNUMBER($AA2228),AL2228,0)+01_指標庫!$H$6*IF(ISNUMBER($G2228),M2228,0)+01_指標庫!$H$7*IF(ISNUMBER($H2228),N2228,0)+01_指標庫!$H$8*IF(ISNUMBER($AF2228),AQ2228,0)+01_指標庫!$H$9*IF(ISNUMBER($AG2228),AR2228,0)+01_指標庫!$H$10*IF(ISNUMBER($AB2228),AM2228,0)+01_指標庫!$H$11*IF(ISNUMBER($AC2228),AN2228,0)+01_指標庫!$H$12*IF(ISNUMBER($AD2228),AO2228,0)+01_指標庫!$H$13*IF(ISNUMBER($AE2228),AP2228,0)+01_指標庫!$H$14*IF(ISNUMBER($I2228),O2228,0)+01_指標庫!$H$15*IF(ISNUMBER($AH2228),AS2228,0)+01_指標庫!$H$16*IF(ISNUMBER($K2228),P2228,0)+01_指標庫!$H$17*IF(ISNUMBER($AI2228),AT2228,0)+01_指標庫!$H$18*IF(ISNUMBER($AJ2228),AU2228,0)+01_指標庫!$H$19*IF(ISNUMBER($AK2228),AV2228,0)+01_指標庫!$H$20*IF(ISNUMBER($BB2228),BB2228,0)+01_指標庫!$H$21*IF(ISNUMBER($BC2228),BC2228,0))/AW2228,1))</f>
        <v>85.3</v>
      </c>
      <c r="AY2228" s="60"/>
      <c r="AZ2228" s="60"/>
      <c r="BA2228" s="58" t="n">
        <f aca="false">AVERAGE($E2224:$E2228)/AVERAGE($E2219:$E2228)-1</f>
        <v>0.00841199262359549</v>
      </c>
      <c r="BB2228" s="59" t="n">
        <f aca="false">IF(ISNUMBER($BA2228),IF(OR($S2228&lt;=-0.03,$BA2228&lt;-0.003),0,IF(OR($S2228&lt;=-0.02,$BA2228&lt;0.01),50,100)),"")</f>
        <v>50</v>
      </c>
      <c r="BC2228" s="0" t="str">
        <f aca="false">IF(OR(COUNT($AZ2228)=0,COUNT($AZ2227)=0),"",IF(OR($AY2228/$AZ2227-1&lt;=-0.03,$AZ2228/$AZ2227-1&lt;=-0.045,IF(COUNT($AZ2219:$AZ2228)=10,AVERAGE($AZ2224:$AZ2228)/AVERAGE($AZ2219:$AZ2228)-1&lt;-0.01,FALSE())),0,IF(OR($AZ2228/$AZ2227-1&lt;=-0.02,IF(COUNT($AZ2219:$AZ2228)=10,AVERAGE($AZ2224:$AZ2228)/AVERAGE($AZ2219:$AZ2228)-1&lt;0.005,FALSE())),50,100)))</f>
        <v/>
      </c>
    </row>
    <row r="2229" customFormat="false" ht="15" hidden="false" customHeight="true" outlineLevel="0" collapsed="false">
      <c r="A2229" s="47" t="n">
        <v>2225</v>
      </c>
      <c r="B2229" s="48" t="n">
        <v>45790</v>
      </c>
      <c r="C2229" s="47" t="n">
        <v>2025</v>
      </c>
      <c r="D2229" s="49" t="s">
        <v>237</v>
      </c>
      <c r="E2229" s="50" t="n">
        <v>21197.7</v>
      </c>
      <c r="F2229" s="51" t="n">
        <v>0.049241</v>
      </c>
      <c r="G2229" s="51" t="n">
        <v>-0.044098</v>
      </c>
      <c r="H2229" s="52" t="n">
        <v>0.6735</v>
      </c>
      <c r="I2229" s="53" t="n">
        <v>309</v>
      </c>
      <c r="J2229" s="47" t="s">
        <v>235</v>
      </c>
      <c r="K2229" s="54" t="n">
        <v>18.22</v>
      </c>
      <c r="L2229" s="55" t="n">
        <f aca="false">IF(COUNT(F2229)=0,50,IF(F2229&gt;=0,100,IF(F2229&gt;=-0.02,50,0)))</f>
        <v>100</v>
      </c>
      <c r="M2229" s="55" t="n">
        <f aca="false">IF(COUNT(G2229)=0,50,IF(G2229&gt;-0.06,100,IF(G2229&gt;-0.15,50,0)))</f>
        <v>100</v>
      </c>
      <c r="N2229" s="55" t="n">
        <f aca="false">IF(COUNT(H2229)=0,50,IF(H2229&gt;=0.6,100,IF(H2229&gt;=0.4,50,0)))</f>
        <v>100</v>
      </c>
      <c r="O2229" s="55" t="n">
        <f aca="false">IF(COUNT(I2229)=0,50,IF(J2229="proxy_vix",50,IF(I2229&lt;350,100,IF(I2229&lt;=450,50,0))))</f>
        <v>100</v>
      </c>
      <c r="P2229" s="55" t="n">
        <f aca="false">IF(COUNT(K2229)=0,50,IF(K2229&lt;20,100,IF(K2229&lt;=25,50,0)))</f>
        <v>100</v>
      </c>
      <c r="Q2229" s="54"/>
      <c r="R2229" s="47"/>
      <c r="S2229" s="51" t="n">
        <f aca="false">$E2229/$E2228-1</f>
        <v>0.0157920083955694</v>
      </c>
      <c r="T2229" s="56" t="n">
        <f aca="false">$K2229/$K2228-1</f>
        <v>-0.00924415443175652</v>
      </c>
      <c r="V2229" s="57"/>
      <c r="W2229" s="57"/>
      <c r="Y2229" s="1" t="str">
        <f aca="false">IF(AX2229&gt;=70,"EASY",IF(AX2229&gt;40,"UNCERTAIN","HARD"))</f>
        <v>EASY</v>
      </c>
      <c r="AA2229" s="58" t="n">
        <f aca="false">IF($A2229&lt;200,"",AVERAGE($E2180:$E2229)/AVERAGE($E2030:$E2229)-1)</f>
        <v>-0.0405024571219785</v>
      </c>
      <c r="AB2229" s="59" t="n">
        <f aca="false">LOOKUP($B2229,07_L1政策步階!$A$4:$A$14,07_L1政策步階!$C$4:$C$14)</f>
        <v>0</v>
      </c>
      <c r="AC2229" s="57"/>
      <c r="AD2229" s="57"/>
      <c r="AE2229" s="57"/>
      <c r="AF2229" s="57"/>
      <c r="AG2229" s="57"/>
      <c r="AH2229" s="57"/>
      <c r="AI2229" s="57"/>
      <c r="AJ2229" s="57"/>
      <c r="AK2229" s="57"/>
      <c r="AL2229" s="59" t="n">
        <f aca="false">IF(ISNUMBER($AA2229),IF($AA2229&gt;=0.005,100,IF($AA2229&gt;=-0.015,50,0)),"")</f>
        <v>0</v>
      </c>
      <c r="AM2229" s="59" t="n">
        <f aca="false">IF(ISNUMBER($AB2229),IF($AB2229=1,100,IF($AB2229=0,50,0)),"")</f>
        <v>50</v>
      </c>
      <c r="AN2229" s="0" t="str">
        <f aca="false">IF(ISNUMBER($AC2229),IF($AC2229&gt;=0.001,100,IF($AC2229&gt;=-0.003,50,0)),"")</f>
        <v/>
      </c>
      <c r="AO2229" s="0" t="str">
        <f aca="false">IF(ISNUMBER($AD2229),IF($AD2229&gt;=0.04,100,IF($AD2229&gt;=0,50,0)),"")</f>
        <v/>
      </c>
      <c r="AP2229" s="0" t="str">
        <f aca="false">IF(ISNUMBER($AE2229),IF($AE2229&gt;=25,100,IF($AE2229&gt;=-75,50,0)),"")</f>
        <v/>
      </c>
      <c r="AQ2229" s="0" t="str">
        <f aca="false">IF(ISNUMBER($AF2229),IF($AF2229&gt;0,100,IF($AF2229&gt;=-50,50,0)),"")</f>
        <v/>
      </c>
      <c r="AR2229" s="0" t="str">
        <f aca="false">IF(ISNUMBER($AG2229),IF($AG2229=1,100,IF($AG2229=0,50,0)),"")</f>
        <v/>
      </c>
      <c r="AS2229" s="0" t="str">
        <f aca="false">IF(ISNUMBER($AH2229),IF($AH2229&lt;0,100,IF($AH2229&lt;=20,50,0)),"")</f>
        <v/>
      </c>
      <c r="AT2229" s="0" t="str">
        <f aca="false">IF(ISNUMBER($AI2229),IF($AI2229&lt;0.95,100,IF($AI2229&lt;=1,50,0)),"")</f>
        <v/>
      </c>
      <c r="AU2229" s="0" t="str">
        <f aca="false">IF(ISNUMBER($AJ2229),IF($AJ2229&lt;30,0,IF($AJ2229&lt;40,50,IF($AJ2229&lt;=90,100,50))),"")</f>
        <v/>
      </c>
      <c r="AV2229" s="0" t="str">
        <f aca="false">IF(ISNUMBER($AK2229),IF($AK2229&gt;-0.2,100,IF($AK2229&gt;=-0.4,50,0)),"")</f>
        <v/>
      </c>
      <c r="AW2229" s="59" t="n">
        <f aca="false">01_指標庫!$H$4*ISNUMBER($F2229)+01_指標庫!$H$5*ISNUMBER($AA2229)+01_指標庫!$H$6*ISNUMBER($G2229)+01_指標庫!$H$7*ISNUMBER($H2229)+01_指標庫!$H$8*ISNUMBER($AF2229)+01_指標庫!$H$9*ISNUMBER($AG2229)+01_指標庫!$H$10*ISNUMBER($AB2229)+01_指標庫!$H$11*ISNUMBER($AC2229)+01_指標庫!$H$12*ISNUMBER($AD2229)+01_指標庫!$H$13*ISNUMBER($AE2229)+01_指標庫!$H$14*ISNUMBER($I2229)+01_指標庫!$H$15*ISNUMBER($AH2229)+01_指標庫!$H$16*ISNUMBER($K2229)+01_指標庫!$H$17*ISNUMBER($AI2229)+01_指標庫!$H$18*ISNUMBER($AJ2229)+01_指標庫!$H$19*ISNUMBER($AK2229)+01_指標庫!$H$20*ISNUMBER($BB2229)+01_指標庫!$H$21*ISNUMBER($BC2229)</f>
        <v>51</v>
      </c>
      <c r="AX2229" s="59" t="n">
        <f aca="false">IF(AW2229=0,50,ROUND((01_指標庫!$H$4*IF(ISNUMBER($F2229),L2229,0)+01_指標庫!$H$5*IF(ISNUMBER($AA2229),AL2229,0)+01_指標庫!$H$6*IF(ISNUMBER($G2229),M2229,0)+01_指標庫!$H$7*IF(ISNUMBER($H2229),N2229,0)+01_指標庫!$H$8*IF(ISNUMBER($AF2229),AQ2229,0)+01_指標庫!$H$9*IF(ISNUMBER($AG2229),AR2229,0)+01_指標庫!$H$10*IF(ISNUMBER($AB2229),AM2229,0)+01_指標庫!$H$11*IF(ISNUMBER($AC2229),AN2229,0)+01_指標庫!$H$12*IF(ISNUMBER($AD2229),AO2229,0)+01_指標庫!$H$13*IF(ISNUMBER($AE2229),AP2229,0)+01_指標庫!$H$14*IF(ISNUMBER($I2229),O2229,0)+01_指標庫!$H$15*IF(ISNUMBER($AH2229),AS2229,0)+01_指標庫!$H$16*IF(ISNUMBER($K2229),P2229,0)+01_指標庫!$H$17*IF(ISNUMBER($AI2229),AT2229,0)+01_指標庫!$H$18*IF(ISNUMBER($AJ2229),AU2229,0)+01_指標庫!$H$19*IF(ISNUMBER($AK2229),AV2229,0)+01_指標庫!$H$20*IF(ISNUMBER($BB2229),BB2229,0)+01_指標庫!$H$21*IF(ISNUMBER($BC2229),BC2229,0))/AW2229,1))</f>
        <v>91.2</v>
      </c>
      <c r="AY2229" s="60"/>
      <c r="AZ2229" s="60"/>
      <c r="BA2229" s="58" t="n">
        <f aca="false">AVERAGE($E2225:$E2229)/AVERAGE($E2220:$E2229)-1</f>
        <v>0.0141058312946156</v>
      </c>
      <c r="BB2229" s="59" t="n">
        <f aca="false">IF(ISNUMBER($BA2229),IF(OR($S2229&lt;=-0.03,$BA2229&lt;-0.003),0,IF(OR($S2229&lt;=-0.02,$BA2229&lt;0.01),50,100)),"")</f>
        <v>100</v>
      </c>
      <c r="BC2229" s="0" t="str">
        <f aca="false">IF(OR(COUNT($AZ2229)=0,COUNT($AZ2228)=0),"",IF(OR($AY2229/$AZ2228-1&lt;=-0.03,$AZ2229/$AZ2228-1&lt;=-0.045,IF(COUNT($AZ2220:$AZ2229)=10,AVERAGE($AZ2225:$AZ2229)/AVERAGE($AZ2220:$AZ2229)-1&lt;-0.01,FALSE())),0,IF(OR($AZ2229/$AZ2228-1&lt;=-0.02,IF(COUNT($AZ2220:$AZ2229)=10,AVERAGE($AZ2225:$AZ2229)/AVERAGE($AZ2220:$AZ2229)-1&lt;0.005,FALSE())),50,100)))</f>
        <v/>
      </c>
    </row>
    <row r="2230" customFormat="false" ht="15" hidden="false" customHeight="true" outlineLevel="0" collapsed="false">
      <c r="A2230" s="47" t="n">
        <v>2226</v>
      </c>
      <c r="B2230" s="48" t="n">
        <v>45791</v>
      </c>
      <c r="C2230" s="47" t="n">
        <v>2025</v>
      </c>
      <c r="D2230" s="49" t="s">
        <v>238</v>
      </c>
      <c r="E2230" s="50" t="n">
        <v>21319.21</v>
      </c>
      <c r="F2230" s="51" t="n">
        <v>0.054656</v>
      </c>
      <c r="G2230" s="51" t="n">
        <v>-0.038619</v>
      </c>
      <c r="H2230" s="52" t="n">
        <v>0.6327</v>
      </c>
      <c r="I2230" s="53" t="n">
        <v>310</v>
      </c>
      <c r="J2230" s="47" t="s">
        <v>235</v>
      </c>
      <c r="K2230" s="54" t="n">
        <v>18.62</v>
      </c>
      <c r="L2230" s="55" t="n">
        <f aca="false">IF(COUNT(F2230)=0,50,IF(F2230&gt;=0,100,IF(F2230&gt;=-0.02,50,0)))</f>
        <v>100</v>
      </c>
      <c r="M2230" s="55" t="n">
        <f aca="false">IF(COUNT(G2230)=0,50,IF(G2230&gt;-0.06,100,IF(G2230&gt;-0.15,50,0)))</f>
        <v>100</v>
      </c>
      <c r="N2230" s="55" t="n">
        <f aca="false">IF(COUNT(H2230)=0,50,IF(H2230&gt;=0.6,100,IF(H2230&gt;=0.4,50,0)))</f>
        <v>100</v>
      </c>
      <c r="O2230" s="55" t="n">
        <f aca="false">IF(COUNT(I2230)=0,50,IF(J2230="proxy_vix",50,IF(I2230&lt;350,100,IF(I2230&lt;=450,50,0))))</f>
        <v>100</v>
      </c>
      <c r="P2230" s="55" t="n">
        <f aca="false">IF(COUNT(K2230)=0,50,IF(K2230&lt;20,100,IF(K2230&lt;=25,50,0)))</f>
        <v>100</v>
      </c>
      <c r="Q2230" s="54"/>
      <c r="R2230" s="47"/>
      <c r="S2230" s="51" t="n">
        <f aca="false">$E2230/$E2229-1</f>
        <v>0.00573222566599196</v>
      </c>
      <c r="T2230" s="56" t="n">
        <f aca="false">$K2230/$K2229-1</f>
        <v>0.021953896816685</v>
      </c>
      <c r="V2230" s="57"/>
      <c r="W2230" s="57"/>
      <c r="Y2230" s="1" t="str">
        <f aca="false">IF(AX2230&gt;=70,"EASY",IF(AX2230&gt;40,"UNCERTAIN","HARD"))</f>
        <v>EASY</v>
      </c>
      <c r="AA2230" s="58" t="n">
        <f aca="false">IF($A2230&lt;200,"",AVERAGE($E2181:$E2230)/AVERAGE($E2031:$E2230)-1)</f>
        <v>-0.0400908328004533</v>
      </c>
      <c r="AB2230" s="59" t="n">
        <f aca="false">LOOKUP($B2230,07_L1政策步階!$A$4:$A$14,07_L1政策步階!$C$4:$C$14)</f>
        <v>0</v>
      </c>
      <c r="AC2230" s="57"/>
      <c r="AD2230" s="57"/>
      <c r="AE2230" s="57"/>
      <c r="AF2230" s="57"/>
      <c r="AG2230" s="57"/>
      <c r="AH2230" s="57"/>
      <c r="AI2230" s="57"/>
      <c r="AJ2230" s="57"/>
      <c r="AK2230" s="57"/>
      <c r="AL2230" s="59" t="n">
        <f aca="false">IF(ISNUMBER($AA2230),IF($AA2230&gt;=0.005,100,IF($AA2230&gt;=-0.015,50,0)),"")</f>
        <v>0</v>
      </c>
      <c r="AM2230" s="59" t="n">
        <f aca="false">IF(ISNUMBER($AB2230),IF($AB2230=1,100,IF($AB2230=0,50,0)),"")</f>
        <v>50</v>
      </c>
      <c r="AN2230" s="0" t="str">
        <f aca="false">IF(ISNUMBER($AC2230),IF($AC2230&gt;=0.001,100,IF($AC2230&gt;=-0.003,50,0)),"")</f>
        <v/>
      </c>
      <c r="AO2230" s="0" t="str">
        <f aca="false">IF(ISNUMBER($AD2230),IF($AD2230&gt;=0.04,100,IF($AD2230&gt;=0,50,0)),"")</f>
        <v/>
      </c>
      <c r="AP2230" s="0" t="str">
        <f aca="false">IF(ISNUMBER($AE2230),IF($AE2230&gt;=25,100,IF($AE2230&gt;=-75,50,0)),"")</f>
        <v/>
      </c>
      <c r="AQ2230" s="0" t="str">
        <f aca="false">IF(ISNUMBER($AF2230),IF($AF2230&gt;0,100,IF($AF2230&gt;=-50,50,0)),"")</f>
        <v/>
      </c>
      <c r="AR2230" s="0" t="str">
        <f aca="false">IF(ISNUMBER($AG2230),IF($AG2230=1,100,IF($AG2230=0,50,0)),"")</f>
        <v/>
      </c>
      <c r="AS2230" s="0" t="str">
        <f aca="false">IF(ISNUMBER($AH2230),IF($AH2230&lt;0,100,IF($AH2230&lt;=20,50,0)),"")</f>
        <v/>
      </c>
      <c r="AT2230" s="0" t="str">
        <f aca="false">IF(ISNUMBER($AI2230),IF($AI2230&lt;0.95,100,IF($AI2230&lt;=1,50,0)),"")</f>
        <v/>
      </c>
      <c r="AU2230" s="0" t="str">
        <f aca="false">IF(ISNUMBER($AJ2230),IF($AJ2230&lt;30,0,IF($AJ2230&lt;40,50,IF($AJ2230&lt;=90,100,50))),"")</f>
        <v/>
      </c>
      <c r="AV2230" s="0" t="str">
        <f aca="false">IF(ISNUMBER($AK2230),IF($AK2230&gt;-0.2,100,IF($AK2230&gt;=-0.4,50,0)),"")</f>
        <v/>
      </c>
      <c r="AW2230" s="59" t="n">
        <f aca="false">01_指標庫!$H$4*ISNUMBER($F2230)+01_指標庫!$H$5*ISNUMBER($AA2230)+01_指標庫!$H$6*ISNUMBER($G2230)+01_指標庫!$H$7*ISNUMBER($H2230)+01_指標庫!$H$8*ISNUMBER($AF2230)+01_指標庫!$H$9*ISNUMBER($AG2230)+01_指標庫!$H$10*ISNUMBER($AB2230)+01_指標庫!$H$11*ISNUMBER($AC2230)+01_指標庫!$H$12*ISNUMBER($AD2230)+01_指標庫!$H$13*ISNUMBER($AE2230)+01_指標庫!$H$14*ISNUMBER($I2230)+01_指標庫!$H$15*ISNUMBER($AH2230)+01_指標庫!$H$16*ISNUMBER($K2230)+01_指標庫!$H$17*ISNUMBER($AI2230)+01_指標庫!$H$18*ISNUMBER($AJ2230)+01_指標庫!$H$19*ISNUMBER($AK2230)+01_指標庫!$H$20*ISNUMBER($BB2230)+01_指標庫!$H$21*ISNUMBER($BC2230)</f>
        <v>51</v>
      </c>
      <c r="AX2230" s="59" t="n">
        <f aca="false">IF(AW2230=0,50,ROUND((01_指標庫!$H$4*IF(ISNUMBER($F2230),L2230,0)+01_指標庫!$H$5*IF(ISNUMBER($AA2230),AL2230,0)+01_指標庫!$H$6*IF(ISNUMBER($G2230),M2230,0)+01_指標庫!$H$7*IF(ISNUMBER($H2230),N2230,0)+01_指標庫!$H$8*IF(ISNUMBER($AF2230),AQ2230,0)+01_指標庫!$H$9*IF(ISNUMBER($AG2230),AR2230,0)+01_指標庫!$H$10*IF(ISNUMBER($AB2230),AM2230,0)+01_指標庫!$H$11*IF(ISNUMBER($AC2230),AN2230,0)+01_指標庫!$H$12*IF(ISNUMBER($AD2230),AO2230,0)+01_指標庫!$H$13*IF(ISNUMBER($AE2230),AP2230,0)+01_指標庫!$H$14*IF(ISNUMBER($I2230),O2230,0)+01_指標庫!$H$15*IF(ISNUMBER($AH2230),AS2230,0)+01_指標庫!$H$16*IF(ISNUMBER($K2230),P2230,0)+01_指標庫!$H$17*IF(ISNUMBER($AI2230),AT2230,0)+01_指標庫!$H$18*IF(ISNUMBER($AJ2230),AU2230,0)+01_指標庫!$H$19*IF(ISNUMBER($AK2230),AV2230,0)+01_指標庫!$H$20*IF(ISNUMBER($BB2230),BB2230,0)+01_指標庫!$H$21*IF(ISNUMBER($BC2230),BC2230,0))/AW2230,1))</f>
        <v>91.2</v>
      </c>
      <c r="AY2230" s="60"/>
      <c r="AZ2230" s="60"/>
      <c r="BA2230" s="58" t="n">
        <f aca="false">AVERAGE($E2226:$E2230)/AVERAGE($E2221:$E2230)-1</f>
        <v>0.0196697822675005</v>
      </c>
      <c r="BB2230" s="59" t="n">
        <f aca="false">IF(ISNUMBER($BA2230),IF(OR($S2230&lt;=-0.03,$BA2230&lt;-0.003),0,IF(OR($S2230&lt;=-0.02,$BA2230&lt;0.01),50,100)),"")</f>
        <v>100</v>
      </c>
      <c r="BC2230" s="0" t="str">
        <f aca="false">IF(OR(COUNT($AZ2230)=0,COUNT($AZ2229)=0),"",IF(OR($AY2230/$AZ2229-1&lt;=-0.03,$AZ2230/$AZ2229-1&lt;=-0.045,IF(COUNT($AZ2221:$AZ2230)=10,AVERAGE($AZ2226:$AZ2230)/AVERAGE($AZ2221:$AZ2230)-1&lt;-0.01,FALSE())),0,IF(OR($AZ2230/$AZ2229-1&lt;=-0.02,IF(COUNT($AZ2221:$AZ2230)=10,AVERAGE($AZ2226:$AZ2230)/AVERAGE($AZ2221:$AZ2230)-1&lt;0.005,FALSE())),50,100)))</f>
        <v/>
      </c>
    </row>
    <row r="2231" customFormat="false" ht="15" hidden="false" customHeight="true" outlineLevel="0" collapsed="false">
      <c r="A2231" s="47" t="n">
        <v>2227</v>
      </c>
      <c r="B2231" s="48" t="n">
        <v>45792</v>
      </c>
      <c r="C2231" s="47" t="n">
        <v>2025</v>
      </c>
      <c r="D2231" s="49" t="s">
        <v>239</v>
      </c>
      <c r="E2231" s="50" t="n">
        <v>21335.82</v>
      </c>
      <c r="F2231" s="51" t="n">
        <v>0.054884</v>
      </c>
      <c r="G2231" s="51" t="n">
        <v>-0.03787</v>
      </c>
      <c r="H2231" s="52" t="n">
        <v>0.6735</v>
      </c>
      <c r="I2231" s="53" t="n">
        <v>320</v>
      </c>
      <c r="J2231" s="47" t="s">
        <v>235</v>
      </c>
      <c r="K2231" s="54" t="n">
        <v>17.83</v>
      </c>
      <c r="L2231" s="55" t="n">
        <f aca="false">IF(COUNT(F2231)=0,50,IF(F2231&gt;=0,100,IF(F2231&gt;=-0.02,50,0)))</f>
        <v>100</v>
      </c>
      <c r="M2231" s="55" t="n">
        <f aca="false">IF(COUNT(G2231)=0,50,IF(G2231&gt;-0.06,100,IF(G2231&gt;-0.15,50,0)))</f>
        <v>100</v>
      </c>
      <c r="N2231" s="55" t="n">
        <f aca="false">IF(COUNT(H2231)=0,50,IF(H2231&gt;=0.6,100,IF(H2231&gt;=0.4,50,0)))</f>
        <v>100</v>
      </c>
      <c r="O2231" s="55" t="n">
        <f aca="false">IF(COUNT(I2231)=0,50,IF(J2231="proxy_vix",50,IF(I2231&lt;350,100,IF(I2231&lt;=450,50,0))))</f>
        <v>100</v>
      </c>
      <c r="P2231" s="55" t="n">
        <f aca="false">IF(COUNT(K2231)=0,50,IF(K2231&lt;20,100,IF(K2231&lt;=25,50,0)))</f>
        <v>100</v>
      </c>
      <c r="Q2231" s="54"/>
      <c r="R2231" s="47"/>
      <c r="S2231" s="51" t="n">
        <f aca="false">$E2231/$E2230-1</f>
        <v>0.00077910954486593</v>
      </c>
      <c r="T2231" s="56" t="n">
        <f aca="false">$K2231/$K2230-1</f>
        <v>-0.0424274973147155</v>
      </c>
      <c r="V2231" s="57"/>
      <c r="W2231" s="57"/>
      <c r="Y2231" s="1" t="str">
        <f aca="false">IF(AX2231&gt;=70,"EASY",IF(AX2231&gt;40,"UNCERTAIN","HARD"))</f>
        <v>EASY</v>
      </c>
      <c r="AA2231" s="58" t="n">
        <f aca="false">IF($A2231&lt;200,"",AVERAGE($E2182:$E2231)/AVERAGE($E2032:$E2231)-1)</f>
        <v>-0.0399315383724308</v>
      </c>
      <c r="AB2231" s="59" t="n">
        <f aca="false">LOOKUP($B2231,07_L1政策步階!$A$4:$A$14,07_L1政策步階!$C$4:$C$14)</f>
        <v>0</v>
      </c>
      <c r="AC2231" s="57"/>
      <c r="AD2231" s="57"/>
      <c r="AE2231" s="57"/>
      <c r="AF2231" s="57"/>
      <c r="AG2231" s="57"/>
      <c r="AH2231" s="57"/>
      <c r="AI2231" s="57"/>
      <c r="AJ2231" s="57"/>
      <c r="AK2231" s="57"/>
      <c r="AL2231" s="59" t="n">
        <f aca="false">IF(ISNUMBER($AA2231),IF($AA2231&gt;=0.005,100,IF($AA2231&gt;=-0.015,50,0)),"")</f>
        <v>0</v>
      </c>
      <c r="AM2231" s="59" t="n">
        <f aca="false">IF(ISNUMBER($AB2231),IF($AB2231=1,100,IF($AB2231=0,50,0)),"")</f>
        <v>50</v>
      </c>
      <c r="AN2231" s="0" t="str">
        <f aca="false">IF(ISNUMBER($AC2231),IF($AC2231&gt;=0.001,100,IF($AC2231&gt;=-0.003,50,0)),"")</f>
        <v/>
      </c>
      <c r="AO2231" s="0" t="str">
        <f aca="false">IF(ISNUMBER($AD2231),IF($AD2231&gt;=0.04,100,IF($AD2231&gt;=0,50,0)),"")</f>
        <v/>
      </c>
      <c r="AP2231" s="0" t="str">
        <f aca="false">IF(ISNUMBER($AE2231),IF($AE2231&gt;=25,100,IF($AE2231&gt;=-75,50,0)),"")</f>
        <v/>
      </c>
      <c r="AQ2231" s="0" t="str">
        <f aca="false">IF(ISNUMBER($AF2231),IF($AF2231&gt;0,100,IF($AF2231&gt;=-50,50,0)),"")</f>
        <v/>
      </c>
      <c r="AR2231" s="0" t="str">
        <f aca="false">IF(ISNUMBER($AG2231),IF($AG2231=1,100,IF($AG2231=0,50,0)),"")</f>
        <v/>
      </c>
      <c r="AS2231" s="0" t="str">
        <f aca="false">IF(ISNUMBER($AH2231),IF($AH2231&lt;0,100,IF($AH2231&lt;=20,50,0)),"")</f>
        <v/>
      </c>
      <c r="AT2231" s="0" t="str">
        <f aca="false">IF(ISNUMBER($AI2231),IF($AI2231&lt;0.95,100,IF($AI2231&lt;=1,50,0)),"")</f>
        <v/>
      </c>
      <c r="AU2231" s="0" t="str">
        <f aca="false">IF(ISNUMBER($AJ2231),IF($AJ2231&lt;30,0,IF($AJ2231&lt;40,50,IF($AJ2231&lt;=90,100,50))),"")</f>
        <v/>
      </c>
      <c r="AV2231" s="0" t="str">
        <f aca="false">IF(ISNUMBER($AK2231),IF($AK2231&gt;-0.2,100,IF($AK2231&gt;=-0.4,50,0)),"")</f>
        <v/>
      </c>
      <c r="AW2231" s="59" t="n">
        <f aca="false">01_指標庫!$H$4*ISNUMBER($F2231)+01_指標庫!$H$5*ISNUMBER($AA2231)+01_指標庫!$H$6*ISNUMBER($G2231)+01_指標庫!$H$7*ISNUMBER($H2231)+01_指標庫!$H$8*ISNUMBER($AF2231)+01_指標庫!$H$9*ISNUMBER($AG2231)+01_指標庫!$H$10*ISNUMBER($AB2231)+01_指標庫!$H$11*ISNUMBER($AC2231)+01_指標庫!$H$12*ISNUMBER($AD2231)+01_指標庫!$H$13*ISNUMBER($AE2231)+01_指標庫!$H$14*ISNUMBER($I2231)+01_指標庫!$H$15*ISNUMBER($AH2231)+01_指標庫!$H$16*ISNUMBER($K2231)+01_指標庫!$H$17*ISNUMBER($AI2231)+01_指標庫!$H$18*ISNUMBER($AJ2231)+01_指標庫!$H$19*ISNUMBER($AK2231)+01_指標庫!$H$20*ISNUMBER($BB2231)+01_指標庫!$H$21*ISNUMBER($BC2231)</f>
        <v>51</v>
      </c>
      <c r="AX2231" s="59" t="n">
        <f aca="false">IF(AW2231=0,50,ROUND((01_指標庫!$H$4*IF(ISNUMBER($F2231),L2231,0)+01_指標庫!$H$5*IF(ISNUMBER($AA2231),AL2231,0)+01_指標庫!$H$6*IF(ISNUMBER($G2231),M2231,0)+01_指標庫!$H$7*IF(ISNUMBER($H2231),N2231,0)+01_指標庫!$H$8*IF(ISNUMBER($AF2231),AQ2231,0)+01_指標庫!$H$9*IF(ISNUMBER($AG2231),AR2231,0)+01_指標庫!$H$10*IF(ISNUMBER($AB2231),AM2231,0)+01_指標庫!$H$11*IF(ISNUMBER($AC2231),AN2231,0)+01_指標庫!$H$12*IF(ISNUMBER($AD2231),AO2231,0)+01_指標庫!$H$13*IF(ISNUMBER($AE2231),AP2231,0)+01_指標庫!$H$14*IF(ISNUMBER($I2231),O2231,0)+01_指標庫!$H$15*IF(ISNUMBER($AH2231),AS2231,0)+01_指標庫!$H$16*IF(ISNUMBER($K2231),P2231,0)+01_指標庫!$H$17*IF(ISNUMBER($AI2231),AT2231,0)+01_指標庫!$H$18*IF(ISNUMBER($AJ2231),AU2231,0)+01_指標庫!$H$19*IF(ISNUMBER($AK2231),AV2231,0)+01_指標庫!$H$20*IF(ISNUMBER($BB2231),BB2231,0)+01_指標庫!$H$21*IF(ISNUMBER($BC2231),BC2231,0))/AW2231,1))</f>
        <v>91.2</v>
      </c>
      <c r="AY2231" s="60"/>
      <c r="AZ2231" s="60"/>
      <c r="BA2231" s="58" t="n">
        <f aca="false">AVERAGE($E2227:$E2231)/AVERAGE($E2222:$E2231)-1</f>
        <v>0.0243865646643571</v>
      </c>
      <c r="BB2231" s="59" t="n">
        <f aca="false">IF(ISNUMBER($BA2231),IF(OR($S2231&lt;=-0.03,$BA2231&lt;-0.003),0,IF(OR($S2231&lt;=-0.02,$BA2231&lt;0.01),50,100)),"")</f>
        <v>100</v>
      </c>
      <c r="BC2231" s="0" t="str">
        <f aca="false">IF(OR(COUNT($AZ2231)=0,COUNT($AZ2230)=0),"",IF(OR($AY2231/$AZ2230-1&lt;=-0.03,$AZ2231/$AZ2230-1&lt;=-0.045,IF(COUNT($AZ2222:$AZ2231)=10,AVERAGE($AZ2227:$AZ2231)/AVERAGE($AZ2222:$AZ2231)-1&lt;-0.01,FALSE())),0,IF(OR($AZ2231/$AZ2230-1&lt;=-0.02,IF(COUNT($AZ2222:$AZ2231)=10,AVERAGE($AZ2227:$AZ2231)/AVERAGE($AZ2222:$AZ2231)-1&lt;0.005,FALSE())),50,100)))</f>
        <v/>
      </c>
    </row>
    <row r="2232" customFormat="false" ht="15" hidden="false" customHeight="true" outlineLevel="0" collapsed="false">
      <c r="A2232" s="47" t="n">
        <v>2228</v>
      </c>
      <c r="B2232" s="48" t="n">
        <v>45793</v>
      </c>
      <c r="C2232" s="47" t="n">
        <v>2025</v>
      </c>
      <c r="D2232" s="49" t="s">
        <v>234</v>
      </c>
      <c r="E2232" s="50" t="n">
        <v>21427.94</v>
      </c>
      <c r="F2232" s="51" t="n">
        <v>0.05875</v>
      </c>
      <c r="G2232" s="51" t="n">
        <v>-0.033715</v>
      </c>
      <c r="H2232" s="52" t="n">
        <v>0.6531</v>
      </c>
      <c r="I2232" s="53" t="n">
        <v>316</v>
      </c>
      <c r="J2232" s="47" t="s">
        <v>235</v>
      </c>
      <c r="K2232" s="54" t="n">
        <v>17.24</v>
      </c>
      <c r="L2232" s="55" t="n">
        <f aca="false">IF(COUNT(F2232)=0,50,IF(F2232&gt;=0,100,IF(F2232&gt;=-0.02,50,0)))</f>
        <v>100</v>
      </c>
      <c r="M2232" s="55" t="n">
        <f aca="false">IF(COUNT(G2232)=0,50,IF(G2232&gt;-0.06,100,IF(G2232&gt;-0.15,50,0)))</f>
        <v>100</v>
      </c>
      <c r="N2232" s="55" t="n">
        <f aca="false">IF(COUNT(H2232)=0,50,IF(H2232&gt;=0.6,100,IF(H2232&gt;=0.4,50,0)))</f>
        <v>100</v>
      </c>
      <c r="O2232" s="55" t="n">
        <f aca="false">IF(COUNT(I2232)=0,50,IF(J2232="proxy_vix",50,IF(I2232&lt;350,100,IF(I2232&lt;=450,50,0))))</f>
        <v>100</v>
      </c>
      <c r="P2232" s="55" t="n">
        <f aca="false">IF(COUNT(K2232)=0,50,IF(K2232&lt;20,100,IF(K2232&lt;=25,50,0)))</f>
        <v>100</v>
      </c>
      <c r="Q2232" s="54"/>
      <c r="R2232" s="47"/>
      <c r="S2232" s="51" t="n">
        <f aca="false">$E2232/$E2231-1</f>
        <v>0.00431762172721739</v>
      </c>
      <c r="T2232" s="56" t="n">
        <f aca="false">$K2232/$K2231-1</f>
        <v>-0.0330902972518228</v>
      </c>
      <c r="V2232" s="57"/>
      <c r="W2232" s="57"/>
      <c r="Y2232" s="1" t="str">
        <f aca="false">IF(AX2232&gt;=70,"EASY",IF(AX2232&gt;40,"UNCERTAIN","HARD"))</f>
        <v>EASY</v>
      </c>
      <c r="AA2232" s="58" t="n">
        <f aca="false">IF($A2232&lt;200,"",AVERAGE($E2183:$E2232)/AVERAGE($E2033:$E2232)-1)</f>
        <v>-0.0391966528556144</v>
      </c>
      <c r="AB2232" s="59" t="n">
        <f aca="false">LOOKUP($B2232,07_L1政策步階!$A$4:$A$14,07_L1政策步階!$C$4:$C$14)</f>
        <v>0</v>
      </c>
      <c r="AC2232" s="57"/>
      <c r="AD2232" s="57"/>
      <c r="AE2232" s="57"/>
      <c r="AF2232" s="57"/>
      <c r="AG2232" s="57"/>
      <c r="AH2232" s="57"/>
      <c r="AI2232" s="57"/>
      <c r="AJ2232" s="57"/>
      <c r="AK2232" s="57"/>
      <c r="AL2232" s="59" t="n">
        <f aca="false">IF(ISNUMBER($AA2232),IF($AA2232&gt;=0.005,100,IF($AA2232&gt;=-0.015,50,0)),"")</f>
        <v>0</v>
      </c>
      <c r="AM2232" s="59" t="n">
        <f aca="false">IF(ISNUMBER($AB2232),IF($AB2232=1,100,IF($AB2232=0,50,0)),"")</f>
        <v>50</v>
      </c>
      <c r="AN2232" s="0" t="str">
        <f aca="false">IF(ISNUMBER($AC2232),IF($AC2232&gt;=0.001,100,IF($AC2232&gt;=-0.003,50,0)),"")</f>
        <v/>
      </c>
      <c r="AO2232" s="0" t="str">
        <f aca="false">IF(ISNUMBER($AD2232),IF($AD2232&gt;=0.04,100,IF($AD2232&gt;=0,50,0)),"")</f>
        <v/>
      </c>
      <c r="AP2232" s="0" t="str">
        <f aca="false">IF(ISNUMBER($AE2232),IF($AE2232&gt;=25,100,IF($AE2232&gt;=-75,50,0)),"")</f>
        <v/>
      </c>
      <c r="AQ2232" s="0" t="str">
        <f aca="false">IF(ISNUMBER($AF2232),IF($AF2232&gt;0,100,IF($AF2232&gt;=-50,50,0)),"")</f>
        <v/>
      </c>
      <c r="AR2232" s="0" t="str">
        <f aca="false">IF(ISNUMBER($AG2232),IF($AG2232=1,100,IF($AG2232=0,50,0)),"")</f>
        <v/>
      </c>
      <c r="AS2232" s="0" t="str">
        <f aca="false">IF(ISNUMBER($AH2232),IF($AH2232&lt;0,100,IF($AH2232&lt;=20,50,0)),"")</f>
        <v/>
      </c>
      <c r="AT2232" s="0" t="str">
        <f aca="false">IF(ISNUMBER($AI2232),IF($AI2232&lt;0.95,100,IF($AI2232&lt;=1,50,0)),"")</f>
        <v/>
      </c>
      <c r="AU2232" s="0" t="str">
        <f aca="false">IF(ISNUMBER($AJ2232),IF($AJ2232&lt;30,0,IF($AJ2232&lt;40,50,IF($AJ2232&lt;=90,100,50))),"")</f>
        <v/>
      </c>
      <c r="AV2232" s="0" t="str">
        <f aca="false">IF(ISNUMBER($AK2232),IF($AK2232&gt;-0.2,100,IF($AK2232&gt;=-0.4,50,0)),"")</f>
        <v/>
      </c>
      <c r="AW2232" s="59" t="n">
        <f aca="false">01_指標庫!$H$4*ISNUMBER($F2232)+01_指標庫!$H$5*ISNUMBER($AA2232)+01_指標庫!$H$6*ISNUMBER($G2232)+01_指標庫!$H$7*ISNUMBER($H2232)+01_指標庫!$H$8*ISNUMBER($AF2232)+01_指標庫!$H$9*ISNUMBER($AG2232)+01_指標庫!$H$10*ISNUMBER($AB2232)+01_指標庫!$H$11*ISNUMBER($AC2232)+01_指標庫!$H$12*ISNUMBER($AD2232)+01_指標庫!$H$13*ISNUMBER($AE2232)+01_指標庫!$H$14*ISNUMBER($I2232)+01_指標庫!$H$15*ISNUMBER($AH2232)+01_指標庫!$H$16*ISNUMBER($K2232)+01_指標庫!$H$17*ISNUMBER($AI2232)+01_指標庫!$H$18*ISNUMBER($AJ2232)+01_指標庫!$H$19*ISNUMBER($AK2232)+01_指標庫!$H$20*ISNUMBER($BB2232)+01_指標庫!$H$21*ISNUMBER($BC2232)</f>
        <v>51</v>
      </c>
      <c r="AX2232" s="59" t="n">
        <f aca="false">IF(AW2232=0,50,ROUND((01_指標庫!$H$4*IF(ISNUMBER($F2232),L2232,0)+01_指標庫!$H$5*IF(ISNUMBER($AA2232),AL2232,0)+01_指標庫!$H$6*IF(ISNUMBER($G2232),M2232,0)+01_指標庫!$H$7*IF(ISNUMBER($H2232),N2232,0)+01_指標庫!$H$8*IF(ISNUMBER($AF2232),AQ2232,0)+01_指標庫!$H$9*IF(ISNUMBER($AG2232),AR2232,0)+01_指標庫!$H$10*IF(ISNUMBER($AB2232),AM2232,0)+01_指標庫!$H$11*IF(ISNUMBER($AC2232),AN2232,0)+01_指標庫!$H$12*IF(ISNUMBER($AD2232),AO2232,0)+01_指標庫!$H$13*IF(ISNUMBER($AE2232),AP2232,0)+01_指標庫!$H$14*IF(ISNUMBER($I2232),O2232,0)+01_指標庫!$H$15*IF(ISNUMBER($AH2232),AS2232,0)+01_指標庫!$H$16*IF(ISNUMBER($K2232),P2232,0)+01_指標庫!$H$17*IF(ISNUMBER($AI2232),AT2232,0)+01_指標庫!$H$18*IF(ISNUMBER($AJ2232),AU2232,0)+01_指標庫!$H$19*IF(ISNUMBER($AK2232),AV2232,0)+01_指標庫!$H$20*IF(ISNUMBER($BB2232),BB2232,0)+01_指標庫!$H$21*IF(ISNUMBER($BC2232),BC2232,0))/AW2232,1))</f>
        <v>91.2</v>
      </c>
      <c r="AY2232" s="60"/>
      <c r="AZ2232" s="60"/>
      <c r="BA2232" s="58" t="n">
        <f aca="false">AVERAGE($E2228:$E2232)/AVERAGE($E2223:$E2232)-1</f>
        <v>0.0310661298587589</v>
      </c>
      <c r="BB2232" s="59" t="n">
        <f aca="false">IF(ISNUMBER($BA2232),IF(OR($S2232&lt;=-0.03,$BA2232&lt;-0.003),0,IF(OR($S2232&lt;=-0.02,$BA2232&lt;0.01),50,100)),"")</f>
        <v>100</v>
      </c>
      <c r="BC2232" s="0" t="str">
        <f aca="false">IF(OR(COUNT($AZ2232)=0,COUNT($AZ2231)=0),"",IF(OR($AY2232/$AZ2231-1&lt;=-0.03,$AZ2232/$AZ2231-1&lt;=-0.045,IF(COUNT($AZ2223:$AZ2232)=10,AVERAGE($AZ2228:$AZ2232)/AVERAGE($AZ2223:$AZ2232)-1&lt;-0.01,FALSE())),0,IF(OR($AZ2232/$AZ2231-1&lt;=-0.02,IF(COUNT($AZ2223:$AZ2232)=10,AVERAGE($AZ2228:$AZ2232)/AVERAGE($AZ2223:$AZ2232)-1&lt;0.005,FALSE())),50,100)))</f>
        <v/>
      </c>
    </row>
    <row r="2233" customFormat="false" ht="15" hidden="false" customHeight="true" outlineLevel="0" collapsed="false">
      <c r="A2233" s="47" t="n">
        <v>2229</v>
      </c>
      <c r="B2233" s="48" t="n">
        <v>45796</v>
      </c>
      <c r="C2233" s="47" t="n">
        <v>2025</v>
      </c>
      <c r="D2233" s="49" t="s">
        <v>236</v>
      </c>
      <c r="E2233" s="50" t="n">
        <v>21447.05</v>
      </c>
      <c r="F2233" s="51" t="n">
        <v>0.059148</v>
      </c>
      <c r="G2233" s="51" t="n">
        <v>-0.032854</v>
      </c>
      <c r="H2233" s="52" t="n">
        <v>0.6531</v>
      </c>
      <c r="I2233" s="53" t="n">
        <v>321</v>
      </c>
      <c r="J2233" s="47" t="s">
        <v>235</v>
      </c>
      <c r="K2233" s="54" t="n">
        <v>18.14</v>
      </c>
      <c r="L2233" s="55" t="n">
        <f aca="false">IF(COUNT(F2233)=0,50,IF(F2233&gt;=0,100,IF(F2233&gt;=-0.02,50,0)))</f>
        <v>100</v>
      </c>
      <c r="M2233" s="55" t="n">
        <f aca="false">IF(COUNT(G2233)=0,50,IF(G2233&gt;-0.06,100,IF(G2233&gt;-0.15,50,0)))</f>
        <v>100</v>
      </c>
      <c r="N2233" s="55" t="n">
        <f aca="false">IF(COUNT(H2233)=0,50,IF(H2233&gt;=0.6,100,IF(H2233&gt;=0.4,50,0)))</f>
        <v>100</v>
      </c>
      <c r="O2233" s="55" t="n">
        <f aca="false">IF(COUNT(I2233)=0,50,IF(J2233="proxy_vix",50,IF(I2233&lt;350,100,IF(I2233&lt;=450,50,0))))</f>
        <v>100</v>
      </c>
      <c r="P2233" s="55" t="n">
        <f aca="false">IF(COUNT(K2233)=0,50,IF(K2233&lt;20,100,IF(K2233&lt;=25,50,0)))</f>
        <v>100</v>
      </c>
      <c r="Q2233" s="54"/>
      <c r="R2233" s="47"/>
      <c r="S2233" s="51" t="n">
        <f aca="false">$E2233/$E2232-1</f>
        <v>0.000891826279147745</v>
      </c>
      <c r="T2233" s="56" t="n">
        <f aca="false">$K2233/$K2232-1</f>
        <v>0.0522041763341068</v>
      </c>
      <c r="V2233" s="57"/>
      <c r="W2233" s="57"/>
      <c r="Y2233" s="1" t="str">
        <f aca="false">IF(AX2233&gt;=70,"EASY",IF(AX2233&gt;40,"UNCERTAIN","HARD"))</f>
        <v>EASY</v>
      </c>
      <c r="AA2233" s="58" t="n">
        <f aca="false">IF($A2233&lt;200,"",AVERAGE($E2184:$E2233)/AVERAGE($E2034:$E2233)-1)</f>
        <v>-0.0384608731025532</v>
      </c>
      <c r="AB2233" s="59" t="n">
        <f aca="false">LOOKUP($B2233,07_L1政策步階!$A$4:$A$14,07_L1政策步階!$C$4:$C$14)</f>
        <v>0</v>
      </c>
      <c r="AC2233" s="57"/>
      <c r="AD2233" s="57"/>
      <c r="AE2233" s="57"/>
      <c r="AF2233" s="57"/>
      <c r="AG2233" s="57"/>
      <c r="AH2233" s="57"/>
      <c r="AI2233" s="57"/>
      <c r="AJ2233" s="57"/>
      <c r="AK2233" s="57"/>
      <c r="AL2233" s="59" t="n">
        <f aca="false">IF(ISNUMBER($AA2233),IF($AA2233&gt;=0.005,100,IF($AA2233&gt;=-0.015,50,0)),"")</f>
        <v>0</v>
      </c>
      <c r="AM2233" s="59" t="n">
        <f aca="false">IF(ISNUMBER($AB2233),IF($AB2233=1,100,IF($AB2233=0,50,0)),"")</f>
        <v>50</v>
      </c>
      <c r="AN2233" s="0" t="str">
        <f aca="false">IF(ISNUMBER($AC2233),IF($AC2233&gt;=0.001,100,IF($AC2233&gt;=-0.003,50,0)),"")</f>
        <v/>
      </c>
      <c r="AO2233" s="0" t="str">
        <f aca="false">IF(ISNUMBER($AD2233),IF($AD2233&gt;=0.04,100,IF($AD2233&gt;=0,50,0)),"")</f>
        <v/>
      </c>
      <c r="AP2233" s="0" t="str">
        <f aca="false">IF(ISNUMBER($AE2233),IF($AE2233&gt;=25,100,IF($AE2233&gt;=-75,50,0)),"")</f>
        <v/>
      </c>
      <c r="AQ2233" s="0" t="str">
        <f aca="false">IF(ISNUMBER($AF2233),IF($AF2233&gt;0,100,IF($AF2233&gt;=-50,50,0)),"")</f>
        <v/>
      </c>
      <c r="AR2233" s="0" t="str">
        <f aca="false">IF(ISNUMBER($AG2233),IF($AG2233=1,100,IF($AG2233=0,50,0)),"")</f>
        <v/>
      </c>
      <c r="AS2233" s="0" t="str">
        <f aca="false">IF(ISNUMBER($AH2233),IF($AH2233&lt;0,100,IF($AH2233&lt;=20,50,0)),"")</f>
        <v/>
      </c>
      <c r="AT2233" s="0" t="str">
        <f aca="false">IF(ISNUMBER($AI2233),IF($AI2233&lt;0.95,100,IF($AI2233&lt;=1,50,0)),"")</f>
        <v/>
      </c>
      <c r="AU2233" s="0" t="str">
        <f aca="false">IF(ISNUMBER($AJ2233),IF($AJ2233&lt;30,0,IF($AJ2233&lt;40,50,IF($AJ2233&lt;=90,100,50))),"")</f>
        <v/>
      </c>
      <c r="AV2233" s="0" t="str">
        <f aca="false">IF(ISNUMBER($AK2233),IF($AK2233&gt;-0.2,100,IF($AK2233&gt;=-0.4,50,0)),"")</f>
        <v/>
      </c>
      <c r="AW2233" s="59" t="n">
        <f aca="false">01_指標庫!$H$4*ISNUMBER($F2233)+01_指標庫!$H$5*ISNUMBER($AA2233)+01_指標庫!$H$6*ISNUMBER($G2233)+01_指標庫!$H$7*ISNUMBER($H2233)+01_指標庫!$H$8*ISNUMBER($AF2233)+01_指標庫!$H$9*ISNUMBER($AG2233)+01_指標庫!$H$10*ISNUMBER($AB2233)+01_指標庫!$H$11*ISNUMBER($AC2233)+01_指標庫!$H$12*ISNUMBER($AD2233)+01_指標庫!$H$13*ISNUMBER($AE2233)+01_指標庫!$H$14*ISNUMBER($I2233)+01_指標庫!$H$15*ISNUMBER($AH2233)+01_指標庫!$H$16*ISNUMBER($K2233)+01_指標庫!$H$17*ISNUMBER($AI2233)+01_指標庫!$H$18*ISNUMBER($AJ2233)+01_指標庫!$H$19*ISNUMBER($AK2233)+01_指標庫!$H$20*ISNUMBER($BB2233)+01_指標庫!$H$21*ISNUMBER($BC2233)</f>
        <v>51</v>
      </c>
      <c r="AX2233" s="59" t="n">
        <f aca="false">IF(AW2233=0,50,ROUND((01_指標庫!$H$4*IF(ISNUMBER($F2233),L2233,0)+01_指標庫!$H$5*IF(ISNUMBER($AA2233),AL2233,0)+01_指標庫!$H$6*IF(ISNUMBER($G2233),M2233,0)+01_指標庫!$H$7*IF(ISNUMBER($H2233),N2233,0)+01_指標庫!$H$8*IF(ISNUMBER($AF2233),AQ2233,0)+01_指標庫!$H$9*IF(ISNUMBER($AG2233),AR2233,0)+01_指標庫!$H$10*IF(ISNUMBER($AB2233),AM2233,0)+01_指標庫!$H$11*IF(ISNUMBER($AC2233),AN2233,0)+01_指標庫!$H$12*IF(ISNUMBER($AD2233),AO2233,0)+01_指標庫!$H$13*IF(ISNUMBER($AE2233),AP2233,0)+01_指標庫!$H$14*IF(ISNUMBER($I2233),O2233,0)+01_指標庫!$H$15*IF(ISNUMBER($AH2233),AS2233,0)+01_指標庫!$H$16*IF(ISNUMBER($K2233),P2233,0)+01_指標庫!$H$17*IF(ISNUMBER($AI2233),AT2233,0)+01_指標庫!$H$18*IF(ISNUMBER($AJ2233),AU2233,0)+01_指標庫!$H$19*IF(ISNUMBER($AK2233),AV2233,0)+01_指標庫!$H$20*IF(ISNUMBER($BB2233),BB2233,0)+01_指標庫!$H$21*IF(ISNUMBER($BC2233),BC2233,0))/AW2233,1))</f>
        <v>91.2</v>
      </c>
      <c r="AY2233" s="60"/>
      <c r="AZ2233" s="60"/>
      <c r="BA2233" s="58" t="n">
        <f aca="false">AVERAGE($E2229:$E2233)/AVERAGE($E2224:$E2233)-1</f>
        <v>0.0292951786139661</v>
      </c>
      <c r="BB2233" s="59" t="n">
        <f aca="false">IF(ISNUMBER($BA2233),IF(OR($S2233&lt;=-0.03,$BA2233&lt;-0.003),0,IF(OR($S2233&lt;=-0.02,$BA2233&lt;0.01),50,100)),"")</f>
        <v>100</v>
      </c>
      <c r="BC2233" s="0" t="str">
        <f aca="false">IF(OR(COUNT($AZ2233)=0,COUNT($AZ2232)=0),"",IF(OR($AY2233/$AZ2232-1&lt;=-0.03,$AZ2233/$AZ2232-1&lt;=-0.045,IF(COUNT($AZ2224:$AZ2233)=10,AVERAGE($AZ2229:$AZ2233)/AVERAGE($AZ2224:$AZ2233)-1&lt;-0.01,FALSE())),0,IF(OR($AZ2233/$AZ2232-1&lt;=-0.02,IF(COUNT($AZ2224:$AZ2233)=10,AVERAGE($AZ2229:$AZ2233)/AVERAGE($AZ2224:$AZ2233)-1&lt;0.005,FALSE())),50,100)))</f>
        <v/>
      </c>
    </row>
    <row r="2234" customFormat="false" ht="15" hidden="false" customHeight="true" outlineLevel="0" collapsed="false">
      <c r="A2234" s="47" t="n">
        <v>2230</v>
      </c>
      <c r="B2234" s="48" t="n">
        <v>45797</v>
      </c>
      <c r="C2234" s="47" t="n">
        <v>2025</v>
      </c>
      <c r="D2234" s="49" t="s">
        <v>237</v>
      </c>
      <c r="E2234" s="50" t="n">
        <v>21367.37</v>
      </c>
      <c r="F2234" s="51" t="n">
        <v>0.054568</v>
      </c>
      <c r="G2234" s="51" t="n">
        <v>-0.036447</v>
      </c>
      <c r="H2234" s="52" t="n">
        <v>0.6531</v>
      </c>
      <c r="I2234" s="53" t="n">
        <v>320</v>
      </c>
      <c r="J2234" s="47" t="s">
        <v>235</v>
      </c>
      <c r="K2234" s="54" t="n">
        <v>18.09</v>
      </c>
      <c r="L2234" s="55" t="n">
        <f aca="false">IF(COUNT(F2234)=0,50,IF(F2234&gt;=0,100,IF(F2234&gt;=-0.02,50,0)))</f>
        <v>100</v>
      </c>
      <c r="M2234" s="55" t="n">
        <f aca="false">IF(COUNT(G2234)=0,50,IF(G2234&gt;-0.06,100,IF(G2234&gt;-0.15,50,0)))</f>
        <v>100</v>
      </c>
      <c r="N2234" s="55" t="n">
        <f aca="false">IF(COUNT(H2234)=0,50,IF(H2234&gt;=0.6,100,IF(H2234&gt;=0.4,50,0)))</f>
        <v>100</v>
      </c>
      <c r="O2234" s="55" t="n">
        <f aca="false">IF(COUNT(I2234)=0,50,IF(J2234="proxy_vix",50,IF(I2234&lt;350,100,IF(I2234&lt;=450,50,0))))</f>
        <v>100</v>
      </c>
      <c r="P2234" s="55" t="n">
        <f aca="false">IF(COUNT(K2234)=0,50,IF(K2234&lt;20,100,IF(K2234&lt;=25,50,0)))</f>
        <v>100</v>
      </c>
      <c r="Q2234" s="54"/>
      <c r="R2234" s="47"/>
      <c r="S2234" s="51" t="n">
        <f aca="false">$E2234/$E2233-1</f>
        <v>-0.003715196262423</v>
      </c>
      <c r="T2234" s="56" t="n">
        <f aca="false">$K2234/$K2233-1</f>
        <v>-0.00275633958103638</v>
      </c>
      <c r="V2234" s="57"/>
      <c r="W2234" s="57"/>
      <c r="Y2234" s="1" t="str">
        <f aca="false">IF(AX2234&gt;=70,"EASY",IF(AX2234&gt;40,"UNCERTAIN","HARD"))</f>
        <v>EASY</v>
      </c>
      <c r="AA2234" s="58" t="n">
        <f aca="false">IF($A2234&lt;200,"",AVERAGE($E2185:$E2234)/AVERAGE($E2035:$E2234)-1)</f>
        <v>-0.0371372029337805</v>
      </c>
      <c r="AB2234" s="59" t="n">
        <f aca="false">LOOKUP($B2234,07_L1政策步階!$A$4:$A$14,07_L1政策步階!$C$4:$C$14)</f>
        <v>0</v>
      </c>
      <c r="AC2234" s="57"/>
      <c r="AD2234" s="57"/>
      <c r="AE2234" s="57"/>
      <c r="AF2234" s="57"/>
      <c r="AG2234" s="57"/>
      <c r="AH2234" s="57"/>
      <c r="AI2234" s="57"/>
      <c r="AJ2234" s="57"/>
      <c r="AK2234" s="57"/>
      <c r="AL2234" s="59" t="n">
        <f aca="false">IF(ISNUMBER($AA2234),IF($AA2234&gt;=0.005,100,IF($AA2234&gt;=-0.015,50,0)),"")</f>
        <v>0</v>
      </c>
      <c r="AM2234" s="59" t="n">
        <f aca="false">IF(ISNUMBER($AB2234),IF($AB2234=1,100,IF($AB2234=0,50,0)),"")</f>
        <v>50</v>
      </c>
      <c r="AN2234" s="0" t="str">
        <f aca="false">IF(ISNUMBER($AC2234),IF($AC2234&gt;=0.001,100,IF($AC2234&gt;=-0.003,50,0)),"")</f>
        <v/>
      </c>
      <c r="AO2234" s="0" t="str">
        <f aca="false">IF(ISNUMBER($AD2234),IF($AD2234&gt;=0.04,100,IF($AD2234&gt;=0,50,0)),"")</f>
        <v/>
      </c>
      <c r="AP2234" s="0" t="str">
        <f aca="false">IF(ISNUMBER($AE2234),IF($AE2234&gt;=25,100,IF($AE2234&gt;=-75,50,0)),"")</f>
        <v/>
      </c>
      <c r="AQ2234" s="0" t="str">
        <f aca="false">IF(ISNUMBER($AF2234),IF($AF2234&gt;0,100,IF($AF2234&gt;=-50,50,0)),"")</f>
        <v/>
      </c>
      <c r="AR2234" s="0" t="str">
        <f aca="false">IF(ISNUMBER($AG2234),IF($AG2234=1,100,IF($AG2234=0,50,0)),"")</f>
        <v/>
      </c>
      <c r="AS2234" s="0" t="str">
        <f aca="false">IF(ISNUMBER($AH2234),IF($AH2234&lt;0,100,IF($AH2234&lt;=20,50,0)),"")</f>
        <v/>
      </c>
      <c r="AT2234" s="0" t="str">
        <f aca="false">IF(ISNUMBER($AI2234),IF($AI2234&lt;0.95,100,IF($AI2234&lt;=1,50,0)),"")</f>
        <v/>
      </c>
      <c r="AU2234" s="0" t="str">
        <f aca="false">IF(ISNUMBER($AJ2234),IF($AJ2234&lt;30,0,IF($AJ2234&lt;40,50,IF($AJ2234&lt;=90,100,50))),"")</f>
        <v/>
      </c>
      <c r="AV2234" s="0" t="str">
        <f aca="false">IF(ISNUMBER($AK2234),IF($AK2234&gt;-0.2,100,IF($AK2234&gt;=-0.4,50,0)),"")</f>
        <v/>
      </c>
      <c r="AW2234" s="59" t="n">
        <f aca="false">01_指標庫!$H$4*ISNUMBER($F2234)+01_指標庫!$H$5*ISNUMBER($AA2234)+01_指標庫!$H$6*ISNUMBER($G2234)+01_指標庫!$H$7*ISNUMBER($H2234)+01_指標庫!$H$8*ISNUMBER($AF2234)+01_指標庫!$H$9*ISNUMBER($AG2234)+01_指標庫!$H$10*ISNUMBER($AB2234)+01_指標庫!$H$11*ISNUMBER($AC2234)+01_指標庫!$H$12*ISNUMBER($AD2234)+01_指標庫!$H$13*ISNUMBER($AE2234)+01_指標庫!$H$14*ISNUMBER($I2234)+01_指標庫!$H$15*ISNUMBER($AH2234)+01_指標庫!$H$16*ISNUMBER($K2234)+01_指標庫!$H$17*ISNUMBER($AI2234)+01_指標庫!$H$18*ISNUMBER($AJ2234)+01_指標庫!$H$19*ISNUMBER($AK2234)+01_指標庫!$H$20*ISNUMBER($BB2234)+01_指標庫!$H$21*ISNUMBER($BC2234)</f>
        <v>51</v>
      </c>
      <c r="AX2234" s="59" t="n">
        <f aca="false">IF(AW2234=0,50,ROUND((01_指標庫!$H$4*IF(ISNUMBER($F2234),L2234,0)+01_指標庫!$H$5*IF(ISNUMBER($AA2234),AL2234,0)+01_指標庫!$H$6*IF(ISNUMBER($G2234),M2234,0)+01_指標庫!$H$7*IF(ISNUMBER($H2234),N2234,0)+01_指標庫!$H$8*IF(ISNUMBER($AF2234),AQ2234,0)+01_指標庫!$H$9*IF(ISNUMBER($AG2234),AR2234,0)+01_指標庫!$H$10*IF(ISNUMBER($AB2234),AM2234,0)+01_指標庫!$H$11*IF(ISNUMBER($AC2234),AN2234,0)+01_指標庫!$H$12*IF(ISNUMBER($AD2234),AO2234,0)+01_指標庫!$H$13*IF(ISNUMBER($AE2234),AP2234,0)+01_指標庫!$H$14*IF(ISNUMBER($I2234),O2234,0)+01_指標庫!$H$15*IF(ISNUMBER($AH2234),AS2234,0)+01_指標庫!$H$16*IF(ISNUMBER($K2234),P2234,0)+01_指標庫!$H$17*IF(ISNUMBER($AI2234),AT2234,0)+01_指標庫!$H$18*IF(ISNUMBER($AJ2234),AU2234,0)+01_指標庫!$H$19*IF(ISNUMBER($AK2234),AV2234,0)+01_指標庫!$H$20*IF(ISNUMBER($BB2234),BB2234,0)+01_指標庫!$H$21*IF(ISNUMBER($BC2234),BC2234,0))/AW2234,1))</f>
        <v>91.2</v>
      </c>
      <c r="AY2234" s="60"/>
      <c r="AZ2234" s="60"/>
      <c r="BA2234" s="58" t="n">
        <f aca="false">AVERAGE($E2230:$E2234)/AVERAGE($E2225:$E2234)-1</f>
        <v>0.0231558553270155</v>
      </c>
      <c r="BB2234" s="59" t="n">
        <f aca="false">IF(ISNUMBER($BA2234),IF(OR($S2234&lt;=-0.03,$BA2234&lt;-0.003),0,IF(OR($S2234&lt;=-0.02,$BA2234&lt;0.01),50,100)),"")</f>
        <v>100</v>
      </c>
      <c r="BC2234" s="0" t="str">
        <f aca="false">IF(OR(COUNT($AZ2234)=0,COUNT($AZ2233)=0),"",IF(OR($AY2234/$AZ2233-1&lt;=-0.03,$AZ2234/$AZ2233-1&lt;=-0.045,IF(COUNT($AZ2225:$AZ2234)=10,AVERAGE($AZ2230:$AZ2234)/AVERAGE($AZ2225:$AZ2234)-1&lt;-0.01,FALSE())),0,IF(OR($AZ2234/$AZ2233-1&lt;=-0.02,IF(COUNT($AZ2225:$AZ2234)=10,AVERAGE($AZ2230:$AZ2234)/AVERAGE($AZ2225:$AZ2234)-1&lt;0.005,FALSE())),50,100)))</f>
        <v/>
      </c>
    </row>
    <row r="2235" customFormat="false" ht="15" hidden="false" customHeight="true" outlineLevel="0" collapsed="false">
      <c r="A2235" s="47" t="n">
        <v>2231</v>
      </c>
      <c r="B2235" s="48" t="n">
        <v>45798</v>
      </c>
      <c r="C2235" s="47" t="n">
        <v>2025</v>
      </c>
      <c r="D2235" s="49" t="s">
        <v>238</v>
      </c>
      <c r="E2235" s="50" t="n">
        <v>21080.36</v>
      </c>
      <c r="F2235" s="51" t="n">
        <v>0.039726</v>
      </c>
      <c r="G2235" s="51" t="n">
        <v>-0.049389</v>
      </c>
      <c r="H2235" s="52" t="n">
        <v>0.6122</v>
      </c>
      <c r="I2235" s="53" t="n">
        <v>325</v>
      </c>
      <c r="J2235" s="47" t="s">
        <v>235</v>
      </c>
      <c r="K2235" s="54" t="n">
        <v>20.87</v>
      </c>
      <c r="L2235" s="55" t="n">
        <f aca="false">IF(COUNT(F2235)=0,50,IF(F2235&gt;=0,100,IF(F2235&gt;=-0.02,50,0)))</f>
        <v>100</v>
      </c>
      <c r="M2235" s="55" t="n">
        <f aca="false">IF(COUNT(G2235)=0,50,IF(G2235&gt;-0.06,100,IF(G2235&gt;-0.15,50,0)))</f>
        <v>100</v>
      </c>
      <c r="N2235" s="55" t="n">
        <f aca="false">IF(COUNT(H2235)=0,50,IF(H2235&gt;=0.6,100,IF(H2235&gt;=0.4,50,0)))</f>
        <v>100</v>
      </c>
      <c r="O2235" s="55" t="n">
        <f aca="false">IF(COUNT(I2235)=0,50,IF(J2235="proxy_vix",50,IF(I2235&lt;350,100,IF(I2235&lt;=450,50,0))))</f>
        <v>100</v>
      </c>
      <c r="P2235" s="55" t="n">
        <f aca="false">IF(COUNT(K2235)=0,50,IF(K2235&lt;20,100,IF(K2235&lt;=25,50,0)))</f>
        <v>50</v>
      </c>
      <c r="Q2235" s="54"/>
      <c r="R2235" s="47"/>
      <c r="S2235" s="51" t="n">
        <f aca="false">$E2235/$E2234-1</f>
        <v>-0.0134321631534438</v>
      </c>
      <c r="T2235" s="56" t="n">
        <f aca="false">$K2235/$K2234-1</f>
        <v>0.153676064123825</v>
      </c>
      <c r="V2235" s="57"/>
      <c r="W2235" s="57"/>
      <c r="Y2235" s="1" t="str">
        <f aca="false">IF(AX2235&gt;=70,"EASY",IF(AX2235&gt;40,"UNCERTAIN","HARD"))</f>
        <v>EASY</v>
      </c>
      <c r="AA2235" s="58" t="n">
        <f aca="false">IF($A2235&lt;200,"",AVERAGE($E2186:$E2235)/AVERAGE($E2036:$E2235)-1)</f>
        <v>-0.0360836563410208</v>
      </c>
      <c r="AB2235" s="59" t="n">
        <f aca="false">LOOKUP($B2235,07_L1政策步階!$A$4:$A$14,07_L1政策步階!$C$4:$C$14)</f>
        <v>0</v>
      </c>
      <c r="AC2235" s="57"/>
      <c r="AD2235" s="57"/>
      <c r="AE2235" s="57"/>
      <c r="AF2235" s="57"/>
      <c r="AG2235" s="57"/>
      <c r="AH2235" s="57"/>
      <c r="AI2235" s="57"/>
      <c r="AJ2235" s="57"/>
      <c r="AK2235" s="57"/>
      <c r="AL2235" s="59" t="n">
        <f aca="false">IF(ISNUMBER($AA2235),IF($AA2235&gt;=0.005,100,IF($AA2235&gt;=-0.015,50,0)),"")</f>
        <v>0</v>
      </c>
      <c r="AM2235" s="59" t="n">
        <f aca="false">IF(ISNUMBER($AB2235),IF($AB2235=1,100,IF($AB2235=0,50,0)),"")</f>
        <v>50</v>
      </c>
      <c r="AN2235" s="0" t="str">
        <f aca="false">IF(ISNUMBER($AC2235),IF($AC2235&gt;=0.001,100,IF($AC2235&gt;=-0.003,50,0)),"")</f>
        <v/>
      </c>
      <c r="AO2235" s="0" t="str">
        <f aca="false">IF(ISNUMBER($AD2235),IF($AD2235&gt;=0.04,100,IF($AD2235&gt;=0,50,0)),"")</f>
        <v/>
      </c>
      <c r="AP2235" s="0" t="str">
        <f aca="false">IF(ISNUMBER($AE2235),IF($AE2235&gt;=25,100,IF($AE2235&gt;=-75,50,0)),"")</f>
        <v/>
      </c>
      <c r="AQ2235" s="0" t="str">
        <f aca="false">IF(ISNUMBER($AF2235),IF($AF2235&gt;0,100,IF($AF2235&gt;=-50,50,0)),"")</f>
        <v/>
      </c>
      <c r="AR2235" s="0" t="str">
        <f aca="false">IF(ISNUMBER($AG2235),IF($AG2235=1,100,IF($AG2235=0,50,0)),"")</f>
        <v/>
      </c>
      <c r="AS2235" s="0" t="str">
        <f aca="false">IF(ISNUMBER($AH2235),IF($AH2235&lt;0,100,IF($AH2235&lt;=20,50,0)),"")</f>
        <v/>
      </c>
      <c r="AT2235" s="0" t="str">
        <f aca="false">IF(ISNUMBER($AI2235),IF($AI2235&lt;0.95,100,IF($AI2235&lt;=1,50,0)),"")</f>
        <v/>
      </c>
      <c r="AU2235" s="0" t="str">
        <f aca="false">IF(ISNUMBER($AJ2235),IF($AJ2235&lt;30,0,IF($AJ2235&lt;40,50,IF($AJ2235&lt;=90,100,50))),"")</f>
        <v/>
      </c>
      <c r="AV2235" s="0" t="str">
        <f aca="false">IF(ISNUMBER($AK2235),IF($AK2235&gt;-0.2,100,IF($AK2235&gt;=-0.4,50,0)),"")</f>
        <v/>
      </c>
      <c r="AW2235" s="59" t="n">
        <f aca="false">01_指標庫!$H$4*ISNUMBER($F2235)+01_指標庫!$H$5*ISNUMBER($AA2235)+01_指標庫!$H$6*ISNUMBER($G2235)+01_指標庫!$H$7*ISNUMBER($H2235)+01_指標庫!$H$8*ISNUMBER($AF2235)+01_指標庫!$H$9*ISNUMBER($AG2235)+01_指標庫!$H$10*ISNUMBER($AB2235)+01_指標庫!$H$11*ISNUMBER($AC2235)+01_指標庫!$H$12*ISNUMBER($AD2235)+01_指標庫!$H$13*ISNUMBER($AE2235)+01_指標庫!$H$14*ISNUMBER($I2235)+01_指標庫!$H$15*ISNUMBER($AH2235)+01_指標庫!$H$16*ISNUMBER($K2235)+01_指標庫!$H$17*ISNUMBER($AI2235)+01_指標庫!$H$18*ISNUMBER($AJ2235)+01_指標庫!$H$19*ISNUMBER($AK2235)+01_指標庫!$H$20*ISNUMBER($BB2235)+01_指標庫!$H$21*ISNUMBER($BC2235)</f>
        <v>51</v>
      </c>
      <c r="AX2235" s="59" t="n">
        <f aca="false">IF(AW2235=0,50,ROUND((01_指標庫!$H$4*IF(ISNUMBER($F2235),L2235,0)+01_指標庫!$H$5*IF(ISNUMBER($AA2235),AL2235,0)+01_指標庫!$H$6*IF(ISNUMBER($G2235),M2235,0)+01_指標庫!$H$7*IF(ISNUMBER($H2235),N2235,0)+01_指標庫!$H$8*IF(ISNUMBER($AF2235),AQ2235,0)+01_指標庫!$H$9*IF(ISNUMBER($AG2235),AR2235,0)+01_指標庫!$H$10*IF(ISNUMBER($AB2235),AM2235,0)+01_指標庫!$H$11*IF(ISNUMBER($AC2235),AN2235,0)+01_指標庫!$H$12*IF(ISNUMBER($AD2235),AO2235,0)+01_指標庫!$H$13*IF(ISNUMBER($AE2235),AP2235,0)+01_指標庫!$H$14*IF(ISNUMBER($I2235),O2235,0)+01_指標庫!$H$15*IF(ISNUMBER($AH2235),AS2235,0)+01_指標庫!$H$16*IF(ISNUMBER($K2235),P2235,0)+01_指標庫!$H$17*IF(ISNUMBER($AI2235),AT2235,0)+01_指標庫!$H$18*IF(ISNUMBER($AJ2235),AU2235,0)+01_指標庫!$H$19*IF(ISNUMBER($AK2235),AV2235,0)+01_指標庫!$H$20*IF(ISNUMBER($BB2235),BB2235,0)+01_指標庫!$H$21*IF(ISNUMBER($BC2235),BC2235,0))/AW2235,1))</f>
        <v>85.3</v>
      </c>
      <c r="AY2235" s="60"/>
      <c r="AZ2235" s="60"/>
      <c r="BA2235" s="58" t="n">
        <f aca="false">AVERAGE($E2231:$E2235)/AVERAGE($E2226:$E2235)-1</f>
        <v>0.0149806862214106</v>
      </c>
      <c r="BB2235" s="59" t="n">
        <f aca="false">IF(ISNUMBER($BA2235),IF(OR($S2235&lt;=-0.03,$BA2235&lt;-0.003),0,IF(OR($S2235&lt;=-0.02,$BA2235&lt;0.01),50,100)),"")</f>
        <v>100</v>
      </c>
      <c r="BC2235" s="0" t="str">
        <f aca="false">IF(OR(COUNT($AZ2235)=0,COUNT($AZ2234)=0),"",IF(OR($AY2235/$AZ2234-1&lt;=-0.03,$AZ2235/$AZ2234-1&lt;=-0.045,IF(COUNT($AZ2226:$AZ2235)=10,AVERAGE($AZ2231:$AZ2235)/AVERAGE($AZ2226:$AZ2235)-1&lt;-0.01,FALSE())),0,IF(OR($AZ2235/$AZ2234-1&lt;=-0.02,IF(COUNT($AZ2226:$AZ2235)=10,AVERAGE($AZ2231:$AZ2235)/AVERAGE($AZ2226:$AZ2235)-1&lt;0.005,FALSE())),50,100)))</f>
        <v/>
      </c>
    </row>
    <row r="2236" customFormat="false" ht="15" hidden="false" customHeight="true" outlineLevel="0" collapsed="false">
      <c r="A2236" s="47" t="n">
        <v>2232</v>
      </c>
      <c r="B2236" s="48" t="n">
        <v>45799</v>
      </c>
      <c r="C2236" s="47" t="n">
        <v>2025</v>
      </c>
      <c r="D2236" s="49" t="s">
        <v>239</v>
      </c>
      <c r="E2236" s="50" t="n">
        <v>21112.47</v>
      </c>
      <c r="F2236" s="51" t="n">
        <v>0.040484</v>
      </c>
      <c r="G2236" s="51" t="n">
        <v>-0.047941</v>
      </c>
      <c r="H2236" s="52" t="n">
        <v>0.6327</v>
      </c>
      <c r="I2236" s="53" t="n">
        <v>332</v>
      </c>
      <c r="J2236" s="47" t="s">
        <v>235</v>
      </c>
      <c r="K2236" s="54" t="n">
        <v>20.28</v>
      </c>
      <c r="L2236" s="55" t="n">
        <f aca="false">IF(COUNT(F2236)=0,50,IF(F2236&gt;=0,100,IF(F2236&gt;=-0.02,50,0)))</f>
        <v>100</v>
      </c>
      <c r="M2236" s="55" t="n">
        <f aca="false">IF(COUNT(G2236)=0,50,IF(G2236&gt;-0.06,100,IF(G2236&gt;-0.15,50,0)))</f>
        <v>100</v>
      </c>
      <c r="N2236" s="55" t="n">
        <f aca="false">IF(COUNT(H2236)=0,50,IF(H2236&gt;=0.6,100,IF(H2236&gt;=0.4,50,0)))</f>
        <v>100</v>
      </c>
      <c r="O2236" s="55" t="n">
        <f aca="false">IF(COUNT(I2236)=0,50,IF(J2236="proxy_vix",50,IF(I2236&lt;350,100,IF(I2236&lt;=450,50,0))))</f>
        <v>100</v>
      </c>
      <c r="P2236" s="55" t="n">
        <f aca="false">IF(COUNT(K2236)=0,50,IF(K2236&lt;20,100,IF(K2236&lt;=25,50,0)))</f>
        <v>50</v>
      </c>
      <c r="Q2236" s="54"/>
      <c r="R2236" s="47"/>
      <c r="S2236" s="51" t="n">
        <f aca="false">$E2236/$E2235-1</f>
        <v>0.00152321876855988</v>
      </c>
      <c r="T2236" s="56" t="n">
        <f aca="false">$K2236/$K2235-1</f>
        <v>-0.028270244369909</v>
      </c>
      <c r="V2236" s="57"/>
      <c r="W2236" s="57"/>
      <c r="Y2236" s="1" t="str">
        <f aca="false">IF(AX2236&gt;=70,"EASY",IF(AX2236&gt;40,"UNCERTAIN","HARD"))</f>
        <v>EASY</v>
      </c>
      <c r="AA2236" s="58" t="n">
        <f aca="false">IF($A2236&lt;200,"",AVERAGE($E2187:$E2236)/AVERAGE($E2037:$E2236)-1)</f>
        <v>-0.0353531399202973</v>
      </c>
      <c r="AB2236" s="59" t="n">
        <f aca="false">LOOKUP($B2236,07_L1政策步階!$A$4:$A$14,07_L1政策步階!$C$4:$C$14)</f>
        <v>0</v>
      </c>
      <c r="AC2236" s="57"/>
      <c r="AD2236" s="57"/>
      <c r="AE2236" s="57"/>
      <c r="AF2236" s="57"/>
      <c r="AG2236" s="57"/>
      <c r="AH2236" s="57"/>
      <c r="AI2236" s="57"/>
      <c r="AJ2236" s="57"/>
      <c r="AK2236" s="57"/>
      <c r="AL2236" s="59" t="n">
        <f aca="false">IF(ISNUMBER($AA2236),IF($AA2236&gt;=0.005,100,IF($AA2236&gt;=-0.015,50,0)),"")</f>
        <v>0</v>
      </c>
      <c r="AM2236" s="59" t="n">
        <f aca="false">IF(ISNUMBER($AB2236),IF($AB2236=1,100,IF($AB2236=0,50,0)),"")</f>
        <v>50</v>
      </c>
      <c r="AN2236" s="0" t="str">
        <f aca="false">IF(ISNUMBER($AC2236),IF($AC2236&gt;=0.001,100,IF($AC2236&gt;=-0.003,50,0)),"")</f>
        <v/>
      </c>
      <c r="AO2236" s="0" t="str">
        <f aca="false">IF(ISNUMBER($AD2236),IF($AD2236&gt;=0.04,100,IF($AD2236&gt;=0,50,0)),"")</f>
        <v/>
      </c>
      <c r="AP2236" s="0" t="str">
        <f aca="false">IF(ISNUMBER($AE2236),IF($AE2236&gt;=25,100,IF($AE2236&gt;=-75,50,0)),"")</f>
        <v/>
      </c>
      <c r="AQ2236" s="0" t="str">
        <f aca="false">IF(ISNUMBER($AF2236),IF($AF2236&gt;0,100,IF($AF2236&gt;=-50,50,0)),"")</f>
        <v/>
      </c>
      <c r="AR2236" s="0" t="str">
        <f aca="false">IF(ISNUMBER($AG2236),IF($AG2236=1,100,IF($AG2236=0,50,0)),"")</f>
        <v/>
      </c>
      <c r="AS2236" s="0" t="str">
        <f aca="false">IF(ISNUMBER($AH2236),IF($AH2236&lt;0,100,IF($AH2236&lt;=20,50,0)),"")</f>
        <v/>
      </c>
      <c r="AT2236" s="0" t="str">
        <f aca="false">IF(ISNUMBER($AI2236),IF($AI2236&lt;0.95,100,IF($AI2236&lt;=1,50,0)),"")</f>
        <v/>
      </c>
      <c r="AU2236" s="0" t="str">
        <f aca="false">IF(ISNUMBER($AJ2236),IF($AJ2236&lt;30,0,IF($AJ2236&lt;40,50,IF($AJ2236&lt;=90,100,50))),"")</f>
        <v/>
      </c>
      <c r="AV2236" s="0" t="str">
        <f aca="false">IF(ISNUMBER($AK2236),IF($AK2236&gt;-0.2,100,IF($AK2236&gt;=-0.4,50,0)),"")</f>
        <v/>
      </c>
      <c r="AW2236" s="59" t="n">
        <f aca="false">01_指標庫!$H$4*ISNUMBER($F2236)+01_指標庫!$H$5*ISNUMBER($AA2236)+01_指標庫!$H$6*ISNUMBER($G2236)+01_指標庫!$H$7*ISNUMBER($H2236)+01_指標庫!$H$8*ISNUMBER($AF2236)+01_指標庫!$H$9*ISNUMBER($AG2236)+01_指標庫!$H$10*ISNUMBER($AB2236)+01_指標庫!$H$11*ISNUMBER($AC2236)+01_指標庫!$H$12*ISNUMBER($AD2236)+01_指標庫!$H$13*ISNUMBER($AE2236)+01_指標庫!$H$14*ISNUMBER($I2236)+01_指標庫!$H$15*ISNUMBER($AH2236)+01_指標庫!$H$16*ISNUMBER($K2236)+01_指標庫!$H$17*ISNUMBER($AI2236)+01_指標庫!$H$18*ISNUMBER($AJ2236)+01_指標庫!$H$19*ISNUMBER($AK2236)+01_指標庫!$H$20*ISNUMBER($BB2236)+01_指標庫!$H$21*ISNUMBER($BC2236)</f>
        <v>51</v>
      </c>
      <c r="AX2236" s="59" t="n">
        <f aca="false">IF(AW2236=0,50,ROUND((01_指標庫!$H$4*IF(ISNUMBER($F2236),L2236,0)+01_指標庫!$H$5*IF(ISNUMBER($AA2236),AL2236,0)+01_指標庫!$H$6*IF(ISNUMBER($G2236),M2236,0)+01_指標庫!$H$7*IF(ISNUMBER($H2236),N2236,0)+01_指標庫!$H$8*IF(ISNUMBER($AF2236),AQ2236,0)+01_指標庫!$H$9*IF(ISNUMBER($AG2236),AR2236,0)+01_指標庫!$H$10*IF(ISNUMBER($AB2236),AM2236,0)+01_指標庫!$H$11*IF(ISNUMBER($AC2236),AN2236,0)+01_指標庫!$H$12*IF(ISNUMBER($AD2236),AO2236,0)+01_指標庫!$H$13*IF(ISNUMBER($AE2236),AP2236,0)+01_指標庫!$H$14*IF(ISNUMBER($I2236),O2236,0)+01_指標庫!$H$15*IF(ISNUMBER($AH2236),AS2236,0)+01_指標庫!$H$16*IF(ISNUMBER($K2236),P2236,0)+01_指標庫!$H$17*IF(ISNUMBER($AI2236),AT2236,0)+01_指標庫!$H$18*IF(ISNUMBER($AJ2236),AU2236,0)+01_指標庫!$H$19*IF(ISNUMBER($AK2236),AV2236,0)+01_指標庫!$H$20*IF(ISNUMBER($BB2236),BB2236,0)+01_指標庫!$H$21*IF(ISNUMBER($BC2236),BC2236,0))/AW2236,1))</f>
        <v>79.4</v>
      </c>
      <c r="AY2236" s="60"/>
      <c r="AZ2236" s="60"/>
      <c r="BA2236" s="58" t="n">
        <f aca="false">AVERAGE($E2232:$E2236)/AVERAGE($E2227:$E2236)-1</f>
        <v>0.00782539251478753</v>
      </c>
      <c r="BB2236" s="59" t="n">
        <f aca="false">IF(ISNUMBER($BA2236),IF(OR($S2236&lt;=-0.03,$BA2236&lt;-0.003),0,IF(OR($S2236&lt;=-0.02,$BA2236&lt;0.01),50,100)),"")</f>
        <v>50</v>
      </c>
      <c r="BC2236" s="0" t="str">
        <f aca="false">IF(OR(COUNT($AZ2236)=0,COUNT($AZ2235)=0),"",IF(OR($AY2236/$AZ2235-1&lt;=-0.03,$AZ2236/$AZ2235-1&lt;=-0.045,IF(COUNT($AZ2227:$AZ2236)=10,AVERAGE($AZ2232:$AZ2236)/AVERAGE($AZ2227:$AZ2236)-1&lt;-0.01,FALSE())),0,IF(OR($AZ2236/$AZ2235-1&lt;=-0.02,IF(COUNT($AZ2227:$AZ2236)=10,AVERAGE($AZ2232:$AZ2236)/AVERAGE($AZ2227:$AZ2236)-1&lt;0.005,FALSE())),50,100)))</f>
        <v/>
      </c>
    </row>
    <row r="2237" customFormat="false" ht="15" hidden="false" customHeight="true" outlineLevel="0" collapsed="false">
      <c r="A2237" s="47" t="n">
        <v>2233</v>
      </c>
      <c r="B2237" s="48" t="n">
        <v>45800</v>
      </c>
      <c r="C2237" s="47" t="n">
        <v>2025</v>
      </c>
      <c r="D2237" s="49" t="s">
        <v>234</v>
      </c>
      <c r="E2237" s="50" t="n">
        <v>20915.66</v>
      </c>
      <c r="F2237" s="51" t="n">
        <v>0.030065</v>
      </c>
      <c r="G2237" s="51" t="n">
        <v>-0.056816</v>
      </c>
      <c r="H2237" s="52" t="n">
        <v>0.5306</v>
      </c>
      <c r="I2237" s="53" t="n">
        <v>340</v>
      </c>
      <c r="J2237" s="47" t="s">
        <v>235</v>
      </c>
      <c r="K2237" s="54" t="n">
        <v>22.29</v>
      </c>
      <c r="L2237" s="55" t="n">
        <f aca="false">IF(COUNT(F2237)=0,50,IF(F2237&gt;=0,100,IF(F2237&gt;=-0.02,50,0)))</f>
        <v>100</v>
      </c>
      <c r="M2237" s="55" t="n">
        <f aca="false">IF(COUNT(G2237)=0,50,IF(G2237&gt;-0.06,100,IF(G2237&gt;-0.15,50,0)))</f>
        <v>100</v>
      </c>
      <c r="N2237" s="55" t="n">
        <f aca="false">IF(COUNT(H2237)=0,50,IF(H2237&gt;=0.6,100,IF(H2237&gt;=0.4,50,0)))</f>
        <v>50</v>
      </c>
      <c r="O2237" s="55" t="n">
        <f aca="false">IF(COUNT(I2237)=0,50,IF(J2237="proxy_vix",50,IF(I2237&lt;350,100,IF(I2237&lt;=450,50,0))))</f>
        <v>100</v>
      </c>
      <c r="P2237" s="55" t="n">
        <f aca="false">IF(COUNT(K2237)=0,50,IF(K2237&lt;20,100,IF(K2237&lt;=25,50,0)))</f>
        <v>50</v>
      </c>
      <c r="Q2237" s="54"/>
      <c r="R2237" s="47"/>
      <c r="S2237" s="51" t="n">
        <f aca="false">$E2237/$E2236-1</f>
        <v>-0.00932197890630515</v>
      </c>
      <c r="T2237" s="56" t="n">
        <f aca="false">$K2237/$K2236-1</f>
        <v>0.099112426035503</v>
      </c>
      <c r="V2237" s="57"/>
      <c r="W2237" s="57"/>
      <c r="Y2237" s="1" t="str">
        <f aca="false">IF(AX2237&gt;=70,"EASY",IF(AX2237&gt;40,"UNCERTAIN","HARD"))</f>
        <v>EASY</v>
      </c>
      <c r="AA2237" s="58" t="n">
        <f aca="false">IF($A2237&lt;200,"",AVERAGE($E2188:$E2237)/AVERAGE($E2038:$E2237)-1)</f>
        <v>-0.034362432001753</v>
      </c>
      <c r="AB2237" s="59" t="n">
        <f aca="false">LOOKUP($B2237,07_L1政策步階!$A$4:$A$14,07_L1政策步階!$C$4:$C$14)</f>
        <v>0</v>
      </c>
      <c r="AC2237" s="57"/>
      <c r="AD2237" s="57"/>
      <c r="AE2237" s="57"/>
      <c r="AF2237" s="57"/>
      <c r="AG2237" s="57"/>
      <c r="AH2237" s="57"/>
      <c r="AI2237" s="57"/>
      <c r="AJ2237" s="57"/>
      <c r="AK2237" s="57"/>
      <c r="AL2237" s="59" t="n">
        <f aca="false">IF(ISNUMBER($AA2237),IF($AA2237&gt;=0.005,100,IF($AA2237&gt;=-0.015,50,0)),"")</f>
        <v>0</v>
      </c>
      <c r="AM2237" s="59" t="n">
        <f aca="false">IF(ISNUMBER($AB2237),IF($AB2237=1,100,IF($AB2237=0,50,0)),"")</f>
        <v>50</v>
      </c>
      <c r="AN2237" s="0" t="str">
        <f aca="false">IF(ISNUMBER($AC2237),IF($AC2237&gt;=0.001,100,IF($AC2237&gt;=-0.003,50,0)),"")</f>
        <v/>
      </c>
      <c r="AO2237" s="0" t="str">
        <f aca="false">IF(ISNUMBER($AD2237),IF($AD2237&gt;=0.04,100,IF($AD2237&gt;=0,50,0)),"")</f>
        <v/>
      </c>
      <c r="AP2237" s="0" t="str">
        <f aca="false">IF(ISNUMBER($AE2237),IF($AE2237&gt;=25,100,IF($AE2237&gt;=-75,50,0)),"")</f>
        <v/>
      </c>
      <c r="AQ2237" s="0" t="str">
        <f aca="false">IF(ISNUMBER($AF2237),IF($AF2237&gt;0,100,IF($AF2237&gt;=-50,50,0)),"")</f>
        <v/>
      </c>
      <c r="AR2237" s="0" t="str">
        <f aca="false">IF(ISNUMBER($AG2237),IF($AG2237=1,100,IF($AG2237=0,50,0)),"")</f>
        <v/>
      </c>
      <c r="AS2237" s="0" t="str">
        <f aca="false">IF(ISNUMBER($AH2237),IF($AH2237&lt;0,100,IF($AH2237&lt;=20,50,0)),"")</f>
        <v/>
      </c>
      <c r="AT2237" s="0" t="str">
        <f aca="false">IF(ISNUMBER($AI2237),IF($AI2237&lt;0.95,100,IF($AI2237&lt;=1,50,0)),"")</f>
        <v/>
      </c>
      <c r="AU2237" s="0" t="str">
        <f aca="false">IF(ISNUMBER($AJ2237),IF($AJ2237&lt;30,0,IF($AJ2237&lt;40,50,IF($AJ2237&lt;=90,100,50))),"")</f>
        <v/>
      </c>
      <c r="AV2237" s="0" t="str">
        <f aca="false">IF(ISNUMBER($AK2237),IF($AK2237&gt;-0.2,100,IF($AK2237&gt;=-0.4,50,0)),"")</f>
        <v/>
      </c>
      <c r="AW2237" s="59" t="n">
        <f aca="false">01_指標庫!$H$4*ISNUMBER($F2237)+01_指標庫!$H$5*ISNUMBER($AA2237)+01_指標庫!$H$6*ISNUMBER($G2237)+01_指標庫!$H$7*ISNUMBER($H2237)+01_指標庫!$H$8*ISNUMBER($AF2237)+01_指標庫!$H$9*ISNUMBER($AG2237)+01_指標庫!$H$10*ISNUMBER($AB2237)+01_指標庫!$H$11*ISNUMBER($AC2237)+01_指標庫!$H$12*ISNUMBER($AD2237)+01_指標庫!$H$13*ISNUMBER($AE2237)+01_指標庫!$H$14*ISNUMBER($I2237)+01_指標庫!$H$15*ISNUMBER($AH2237)+01_指標庫!$H$16*ISNUMBER($K2237)+01_指標庫!$H$17*ISNUMBER($AI2237)+01_指標庫!$H$18*ISNUMBER($AJ2237)+01_指標庫!$H$19*ISNUMBER($AK2237)+01_指標庫!$H$20*ISNUMBER($BB2237)+01_指標庫!$H$21*ISNUMBER($BC2237)</f>
        <v>51</v>
      </c>
      <c r="AX2237" s="59" t="n">
        <f aca="false">IF(AW2237=0,50,ROUND((01_指標庫!$H$4*IF(ISNUMBER($F2237),L2237,0)+01_指標庫!$H$5*IF(ISNUMBER($AA2237),AL2237,0)+01_指標庫!$H$6*IF(ISNUMBER($G2237),M2237,0)+01_指標庫!$H$7*IF(ISNUMBER($H2237),N2237,0)+01_指標庫!$H$8*IF(ISNUMBER($AF2237),AQ2237,0)+01_指標庫!$H$9*IF(ISNUMBER($AG2237),AR2237,0)+01_指標庫!$H$10*IF(ISNUMBER($AB2237),AM2237,0)+01_指標庫!$H$11*IF(ISNUMBER($AC2237),AN2237,0)+01_指標庫!$H$12*IF(ISNUMBER($AD2237),AO2237,0)+01_指標庫!$H$13*IF(ISNUMBER($AE2237),AP2237,0)+01_指標庫!$H$14*IF(ISNUMBER($I2237),O2237,0)+01_指標庫!$H$15*IF(ISNUMBER($AH2237),AS2237,0)+01_指標庫!$H$16*IF(ISNUMBER($K2237),P2237,0)+01_指標庫!$H$17*IF(ISNUMBER($AI2237),AT2237,0)+01_指標庫!$H$18*IF(ISNUMBER($AJ2237),AU2237,0)+01_指標庫!$H$19*IF(ISNUMBER($AK2237),AV2237,0)+01_指標庫!$H$20*IF(ISNUMBER($BB2237),BB2237,0)+01_指標庫!$H$21*IF(ISNUMBER($BC2237),BC2237,0))/AW2237,1))</f>
        <v>71.6</v>
      </c>
      <c r="AY2237" s="60"/>
      <c r="AZ2237" s="60"/>
      <c r="BA2237" s="58" t="n">
        <f aca="false">AVERAGE($E2233:$E2237)/AVERAGE($E2228:$E2237)-1</f>
        <v>-0.00106525278027392</v>
      </c>
      <c r="BB2237" s="59" t="n">
        <f aca="false">IF(ISNUMBER($BA2237),IF(OR($S2237&lt;=-0.03,$BA2237&lt;-0.003),0,IF(OR($S2237&lt;=-0.02,$BA2237&lt;0.01),50,100)),"")</f>
        <v>50</v>
      </c>
      <c r="BC2237" s="0" t="str">
        <f aca="false">IF(OR(COUNT($AZ2237)=0,COUNT($AZ2236)=0),"",IF(OR($AY2237/$AZ2236-1&lt;=-0.03,$AZ2237/$AZ2236-1&lt;=-0.045,IF(COUNT($AZ2228:$AZ2237)=10,AVERAGE($AZ2233:$AZ2237)/AVERAGE($AZ2228:$AZ2237)-1&lt;-0.01,FALSE())),0,IF(OR($AZ2237/$AZ2236-1&lt;=-0.02,IF(COUNT($AZ2228:$AZ2237)=10,AVERAGE($AZ2233:$AZ2237)/AVERAGE($AZ2228:$AZ2237)-1&lt;0.005,FALSE())),50,100)))</f>
        <v/>
      </c>
    </row>
    <row r="2238" customFormat="false" ht="15" hidden="false" customHeight="true" outlineLevel="0" collapsed="false">
      <c r="A2238" s="47" t="n">
        <v>2234</v>
      </c>
      <c r="B2238" s="48" t="n">
        <v>45804</v>
      </c>
      <c r="C2238" s="47" t="n">
        <v>2025</v>
      </c>
      <c r="D2238" s="49" t="s">
        <v>237</v>
      </c>
      <c r="E2238" s="50" t="n">
        <v>21414.99</v>
      </c>
      <c r="F2238" s="51" t="n">
        <v>0.053735</v>
      </c>
      <c r="G2238" s="51" t="n">
        <v>-0.034299</v>
      </c>
      <c r="H2238" s="52" t="n">
        <v>0.6531</v>
      </c>
      <c r="I2238" s="53" t="n">
        <v>324</v>
      </c>
      <c r="J2238" s="47" t="s">
        <v>235</v>
      </c>
      <c r="K2238" s="54" t="n">
        <v>18.96</v>
      </c>
      <c r="L2238" s="55" t="n">
        <f aca="false">IF(COUNT(F2238)=0,50,IF(F2238&gt;=0,100,IF(F2238&gt;=-0.02,50,0)))</f>
        <v>100</v>
      </c>
      <c r="M2238" s="55" t="n">
        <f aca="false">IF(COUNT(G2238)=0,50,IF(G2238&gt;-0.06,100,IF(G2238&gt;-0.15,50,0)))</f>
        <v>100</v>
      </c>
      <c r="N2238" s="55" t="n">
        <f aca="false">IF(COUNT(H2238)=0,50,IF(H2238&gt;=0.6,100,IF(H2238&gt;=0.4,50,0)))</f>
        <v>100</v>
      </c>
      <c r="O2238" s="55" t="n">
        <f aca="false">IF(COUNT(I2238)=0,50,IF(J2238="proxy_vix",50,IF(I2238&lt;350,100,IF(I2238&lt;=450,50,0))))</f>
        <v>100</v>
      </c>
      <c r="P2238" s="55" t="n">
        <f aca="false">IF(COUNT(K2238)=0,50,IF(K2238&lt;20,100,IF(K2238&lt;=25,50,0)))</f>
        <v>100</v>
      </c>
      <c r="Q2238" s="54"/>
      <c r="R2238" s="47"/>
      <c r="S2238" s="51" t="n">
        <f aca="false">$E2238/$E2237-1</f>
        <v>0.0238734995692225</v>
      </c>
      <c r="T2238" s="56" t="n">
        <f aca="false">$K2238/$K2237-1</f>
        <v>-0.149394347240915</v>
      </c>
      <c r="V2238" s="57"/>
      <c r="W2238" s="57"/>
      <c r="Y2238" s="1" t="str">
        <f aca="false">IF(AX2238&gt;=70,"EASY",IF(AX2238&gt;40,"UNCERTAIN","HARD"))</f>
        <v>EASY</v>
      </c>
      <c r="AA2238" s="58" t="n">
        <f aca="false">IF($A2238&lt;200,"",AVERAGE($E2189:$E2238)/AVERAGE($E2039:$E2238)-1)</f>
        <v>-0.0335220795689668</v>
      </c>
      <c r="AB2238" s="59" t="n">
        <f aca="false">LOOKUP($B2238,07_L1政策步階!$A$4:$A$14,07_L1政策步階!$C$4:$C$14)</f>
        <v>0</v>
      </c>
      <c r="AC2238" s="57"/>
      <c r="AD2238" s="57"/>
      <c r="AE2238" s="57"/>
      <c r="AF2238" s="57"/>
      <c r="AG2238" s="57"/>
      <c r="AH2238" s="57"/>
      <c r="AI2238" s="57"/>
      <c r="AJ2238" s="57"/>
      <c r="AK2238" s="57"/>
      <c r="AL2238" s="59" t="n">
        <f aca="false">IF(ISNUMBER($AA2238),IF($AA2238&gt;=0.005,100,IF($AA2238&gt;=-0.015,50,0)),"")</f>
        <v>0</v>
      </c>
      <c r="AM2238" s="59" t="n">
        <f aca="false">IF(ISNUMBER($AB2238),IF($AB2238=1,100,IF($AB2238=0,50,0)),"")</f>
        <v>50</v>
      </c>
      <c r="AN2238" s="0" t="str">
        <f aca="false">IF(ISNUMBER($AC2238),IF($AC2238&gt;=0.001,100,IF($AC2238&gt;=-0.003,50,0)),"")</f>
        <v/>
      </c>
      <c r="AO2238" s="0" t="str">
        <f aca="false">IF(ISNUMBER($AD2238),IF($AD2238&gt;=0.04,100,IF($AD2238&gt;=0,50,0)),"")</f>
        <v/>
      </c>
      <c r="AP2238" s="0" t="str">
        <f aca="false">IF(ISNUMBER($AE2238),IF($AE2238&gt;=25,100,IF($AE2238&gt;=-75,50,0)),"")</f>
        <v/>
      </c>
      <c r="AQ2238" s="0" t="str">
        <f aca="false">IF(ISNUMBER($AF2238),IF($AF2238&gt;0,100,IF($AF2238&gt;=-50,50,0)),"")</f>
        <v/>
      </c>
      <c r="AR2238" s="0" t="str">
        <f aca="false">IF(ISNUMBER($AG2238),IF($AG2238=1,100,IF($AG2238=0,50,0)),"")</f>
        <v/>
      </c>
      <c r="AS2238" s="0" t="str">
        <f aca="false">IF(ISNUMBER($AH2238),IF($AH2238&lt;0,100,IF($AH2238&lt;=20,50,0)),"")</f>
        <v/>
      </c>
      <c r="AT2238" s="0" t="str">
        <f aca="false">IF(ISNUMBER($AI2238),IF($AI2238&lt;0.95,100,IF($AI2238&lt;=1,50,0)),"")</f>
        <v/>
      </c>
      <c r="AU2238" s="0" t="str">
        <f aca="false">IF(ISNUMBER($AJ2238),IF($AJ2238&lt;30,0,IF($AJ2238&lt;40,50,IF($AJ2238&lt;=90,100,50))),"")</f>
        <v/>
      </c>
      <c r="AV2238" s="0" t="str">
        <f aca="false">IF(ISNUMBER($AK2238),IF($AK2238&gt;-0.2,100,IF($AK2238&gt;=-0.4,50,0)),"")</f>
        <v/>
      </c>
      <c r="AW2238" s="59" t="n">
        <f aca="false">01_指標庫!$H$4*ISNUMBER($F2238)+01_指標庫!$H$5*ISNUMBER($AA2238)+01_指標庫!$H$6*ISNUMBER($G2238)+01_指標庫!$H$7*ISNUMBER($H2238)+01_指標庫!$H$8*ISNUMBER($AF2238)+01_指標庫!$H$9*ISNUMBER($AG2238)+01_指標庫!$H$10*ISNUMBER($AB2238)+01_指標庫!$H$11*ISNUMBER($AC2238)+01_指標庫!$H$12*ISNUMBER($AD2238)+01_指標庫!$H$13*ISNUMBER($AE2238)+01_指標庫!$H$14*ISNUMBER($I2238)+01_指標庫!$H$15*ISNUMBER($AH2238)+01_指標庫!$H$16*ISNUMBER($K2238)+01_指標庫!$H$17*ISNUMBER($AI2238)+01_指標庫!$H$18*ISNUMBER($AJ2238)+01_指標庫!$H$19*ISNUMBER($AK2238)+01_指標庫!$H$20*ISNUMBER($BB2238)+01_指標庫!$H$21*ISNUMBER($BC2238)</f>
        <v>51</v>
      </c>
      <c r="AX2238" s="59" t="n">
        <f aca="false">IF(AW2238=0,50,ROUND((01_指標庫!$H$4*IF(ISNUMBER($F2238),L2238,0)+01_指標庫!$H$5*IF(ISNUMBER($AA2238),AL2238,0)+01_指標庫!$H$6*IF(ISNUMBER($G2238),M2238,0)+01_指標庫!$H$7*IF(ISNUMBER($H2238),N2238,0)+01_指標庫!$H$8*IF(ISNUMBER($AF2238),AQ2238,0)+01_指標庫!$H$9*IF(ISNUMBER($AG2238),AR2238,0)+01_指標庫!$H$10*IF(ISNUMBER($AB2238),AM2238,0)+01_指標庫!$H$11*IF(ISNUMBER($AC2238),AN2238,0)+01_指標庫!$H$12*IF(ISNUMBER($AD2238),AO2238,0)+01_指標庫!$H$13*IF(ISNUMBER($AE2238),AP2238,0)+01_指標庫!$H$14*IF(ISNUMBER($I2238),O2238,0)+01_指標庫!$H$15*IF(ISNUMBER($AH2238),AS2238,0)+01_指標庫!$H$16*IF(ISNUMBER($K2238),P2238,0)+01_指標庫!$H$17*IF(ISNUMBER($AI2238),AT2238,0)+01_指標庫!$H$18*IF(ISNUMBER($AJ2238),AU2238,0)+01_指標庫!$H$19*IF(ISNUMBER($AK2238),AV2238,0)+01_指標庫!$H$20*IF(ISNUMBER($BB2238),BB2238,0)+01_指標庫!$H$21*IF(ISNUMBER($BC2238),BC2238,0))/AW2238,1))</f>
        <v>79.4</v>
      </c>
      <c r="AY2238" s="60"/>
      <c r="AZ2238" s="60"/>
      <c r="BA2238" s="58" t="n">
        <f aca="false">AVERAGE($E2234:$E2238)/AVERAGE($E2229:$E2238)-1</f>
        <v>-0.00393601556063505</v>
      </c>
      <c r="BB2238" s="59" t="n">
        <f aca="false">IF(ISNUMBER($BA2238),IF(OR($S2238&lt;=-0.03,$BA2238&lt;-0.003),0,IF(OR($S2238&lt;=-0.02,$BA2238&lt;0.01),50,100)),"")</f>
        <v>0</v>
      </c>
      <c r="BC2238" s="0" t="str">
        <f aca="false">IF(OR(COUNT($AZ2238)=0,COUNT($AZ2237)=0),"",IF(OR($AY2238/$AZ2237-1&lt;=-0.03,$AZ2238/$AZ2237-1&lt;=-0.045,IF(COUNT($AZ2229:$AZ2238)=10,AVERAGE($AZ2234:$AZ2238)/AVERAGE($AZ2229:$AZ2238)-1&lt;-0.01,FALSE())),0,IF(OR($AZ2238/$AZ2237-1&lt;=-0.02,IF(COUNT($AZ2229:$AZ2238)=10,AVERAGE($AZ2234:$AZ2238)/AVERAGE($AZ2229:$AZ2238)-1&lt;0.005,FALSE())),50,100)))</f>
        <v/>
      </c>
    </row>
    <row r="2239" customFormat="false" ht="15" hidden="false" customHeight="true" outlineLevel="0" collapsed="false">
      <c r="A2239" s="47" t="n">
        <v>2235</v>
      </c>
      <c r="B2239" s="48" t="n">
        <v>45805</v>
      </c>
      <c r="C2239" s="47" t="n">
        <v>2025</v>
      </c>
      <c r="D2239" s="49" t="s">
        <v>238</v>
      </c>
      <c r="E2239" s="50" t="n">
        <v>21318.17</v>
      </c>
      <c r="F2239" s="51" t="n">
        <v>0.048222</v>
      </c>
      <c r="G2239" s="51" t="n">
        <v>-0.038665</v>
      </c>
      <c r="H2239" s="52" t="n">
        <v>0.6327</v>
      </c>
      <c r="I2239" s="53" t="n">
        <v>323</v>
      </c>
      <c r="J2239" s="47" t="s">
        <v>235</v>
      </c>
      <c r="K2239" s="54" t="n">
        <v>19.31</v>
      </c>
      <c r="L2239" s="55" t="n">
        <f aca="false">IF(COUNT(F2239)=0,50,IF(F2239&gt;=0,100,IF(F2239&gt;=-0.02,50,0)))</f>
        <v>100</v>
      </c>
      <c r="M2239" s="55" t="n">
        <f aca="false">IF(COUNT(G2239)=0,50,IF(G2239&gt;-0.06,100,IF(G2239&gt;-0.15,50,0)))</f>
        <v>100</v>
      </c>
      <c r="N2239" s="55" t="n">
        <f aca="false">IF(COUNT(H2239)=0,50,IF(H2239&gt;=0.6,100,IF(H2239&gt;=0.4,50,0)))</f>
        <v>100</v>
      </c>
      <c r="O2239" s="55" t="n">
        <f aca="false">IF(COUNT(I2239)=0,50,IF(J2239="proxy_vix",50,IF(I2239&lt;350,100,IF(I2239&lt;=450,50,0))))</f>
        <v>100</v>
      </c>
      <c r="P2239" s="55" t="n">
        <f aca="false">IF(COUNT(K2239)=0,50,IF(K2239&lt;20,100,IF(K2239&lt;=25,50,0)))</f>
        <v>100</v>
      </c>
      <c r="Q2239" s="54"/>
      <c r="R2239" s="47"/>
      <c r="S2239" s="51" t="n">
        <f aca="false">$E2239/$E2238-1</f>
        <v>-0.00452113216022998</v>
      </c>
      <c r="T2239" s="56" t="n">
        <f aca="false">$K2239/$K2238-1</f>
        <v>0.0184599156118142</v>
      </c>
      <c r="V2239" s="57"/>
      <c r="W2239" s="57"/>
      <c r="Y2239" s="1" t="str">
        <f aca="false">IF(AX2239&gt;=70,"EASY",IF(AX2239&gt;40,"UNCERTAIN","HARD"))</f>
        <v>EASY</v>
      </c>
      <c r="AA2239" s="58" t="n">
        <f aca="false">IF($A2239&lt;200,"",AVERAGE($E2190:$E2239)/AVERAGE($E2040:$E2239)-1)</f>
        <v>-0.0327312406328454</v>
      </c>
      <c r="AB2239" s="59" t="n">
        <f aca="false">LOOKUP($B2239,07_L1政策步階!$A$4:$A$14,07_L1政策步階!$C$4:$C$14)</f>
        <v>0</v>
      </c>
      <c r="AC2239" s="57"/>
      <c r="AD2239" s="57"/>
      <c r="AE2239" s="57"/>
      <c r="AF2239" s="57"/>
      <c r="AG2239" s="57"/>
      <c r="AH2239" s="57"/>
      <c r="AI2239" s="57"/>
      <c r="AJ2239" s="57"/>
      <c r="AK2239" s="57"/>
      <c r="AL2239" s="59" t="n">
        <f aca="false">IF(ISNUMBER($AA2239),IF($AA2239&gt;=0.005,100,IF($AA2239&gt;=-0.015,50,0)),"")</f>
        <v>0</v>
      </c>
      <c r="AM2239" s="59" t="n">
        <f aca="false">IF(ISNUMBER($AB2239),IF($AB2239=1,100,IF($AB2239=0,50,0)),"")</f>
        <v>50</v>
      </c>
      <c r="AN2239" s="0" t="str">
        <f aca="false">IF(ISNUMBER($AC2239),IF($AC2239&gt;=0.001,100,IF($AC2239&gt;=-0.003,50,0)),"")</f>
        <v/>
      </c>
      <c r="AO2239" s="0" t="str">
        <f aca="false">IF(ISNUMBER($AD2239),IF($AD2239&gt;=0.04,100,IF($AD2239&gt;=0,50,0)),"")</f>
        <v/>
      </c>
      <c r="AP2239" s="0" t="str">
        <f aca="false">IF(ISNUMBER($AE2239),IF($AE2239&gt;=25,100,IF($AE2239&gt;=-75,50,0)),"")</f>
        <v/>
      </c>
      <c r="AQ2239" s="0" t="str">
        <f aca="false">IF(ISNUMBER($AF2239),IF($AF2239&gt;0,100,IF($AF2239&gt;=-50,50,0)),"")</f>
        <v/>
      </c>
      <c r="AR2239" s="0" t="str">
        <f aca="false">IF(ISNUMBER($AG2239),IF($AG2239=1,100,IF($AG2239=0,50,0)),"")</f>
        <v/>
      </c>
      <c r="AS2239" s="0" t="str">
        <f aca="false">IF(ISNUMBER($AH2239),IF($AH2239&lt;0,100,IF($AH2239&lt;=20,50,0)),"")</f>
        <v/>
      </c>
      <c r="AT2239" s="0" t="str">
        <f aca="false">IF(ISNUMBER($AI2239),IF($AI2239&lt;0.95,100,IF($AI2239&lt;=1,50,0)),"")</f>
        <v/>
      </c>
      <c r="AU2239" s="0" t="str">
        <f aca="false">IF(ISNUMBER($AJ2239),IF($AJ2239&lt;30,0,IF($AJ2239&lt;40,50,IF($AJ2239&lt;=90,100,50))),"")</f>
        <v/>
      </c>
      <c r="AV2239" s="0" t="str">
        <f aca="false">IF(ISNUMBER($AK2239),IF($AK2239&gt;-0.2,100,IF($AK2239&gt;=-0.4,50,0)),"")</f>
        <v/>
      </c>
      <c r="AW2239" s="59" t="n">
        <f aca="false">01_指標庫!$H$4*ISNUMBER($F2239)+01_指標庫!$H$5*ISNUMBER($AA2239)+01_指標庫!$H$6*ISNUMBER($G2239)+01_指標庫!$H$7*ISNUMBER($H2239)+01_指標庫!$H$8*ISNUMBER($AF2239)+01_指標庫!$H$9*ISNUMBER($AG2239)+01_指標庫!$H$10*ISNUMBER($AB2239)+01_指標庫!$H$11*ISNUMBER($AC2239)+01_指標庫!$H$12*ISNUMBER($AD2239)+01_指標庫!$H$13*ISNUMBER($AE2239)+01_指標庫!$H$14*ISNUMBER($I2239)+01_指標庫!$H$15*ISNUMBER($AH2239)+01_指標庫!$H$16*ISNUMBER($K2239)+01_指標庫!$H$17*ISNUMBER($AI2239)+01_指標庫!$H$18*ISNUMBER($AJ2239)+01_指標庫!$H$19*ISNUMBER($AK2239)+01_指標庫!$H$20*ISNUMBER($BB2239)+01_指標庫!$H$21*ISNUMBER($BC2239)</f>
        <v>51</v>
      </c>
      <c r="AX2239" s="59" t="n">
        <f aca="false">IF(AW2239=0,50,ROUND((01_指標庫!$H$4*IF(ISNUMBER($F2239),L2239,0)+01_指標庫!$H$5*IF(ISNUMBER($AA2239),AL2239,0)+01_指標庫!$H$6*IF(ISNUMBER($G2239),M2239,0)+01_指標庫!$H$7*IF(ISNUMBER($H2239),N2239,0)+01_指標庫!$H$8*IF(ISNUMBER($AF2239),AQ2239,0)+01_指標庫!$H$9*IF(ISNUMBER($AG2239),AR2239,0)+01_指標庫!$H$10*IF(ISNUMBER($AB2239),AM2239,0)+01_指標庫!$H$11*IF(ISNUMBER($AC2239),AN2239,0)+01_指標庫!$H$12*IF(ISNUMBER($AD2239),AO2239,0)+01_指標庫!$H$13*IF(ISNUMBER($AE2239),AP2239,0)+01_指標庫!$H$14*IF(ISNUMBER($I2239),O2239,0)+01_指標庫!$H$15*IF(ISNUMBER($AH2239),AS2239,0)+01_指標庫!$H$16*IF(ISNUMBER($K2239),P2239,0)+01_指標庫!$H$17*IF(ISNUMBER($AI2239),AT2239,0)+01_指標庫!$H$18*IF(ISNUMBER($AJ2239),AU2239,0)+01_指標庫!$H$19*IF(ISNUMBER($AK2239),AV2239,0)+01_指標庫!$H$20*IF(ISNUMBER($BB2239),BB2239,0)+01_指標庫!$H$21*IF(ISNUMBER($BC2239),BC2239,0))/AW2239,1))</f>
        <v>79.4</v>
      </c>
      <c r="AY2239" s="60"/>
      <c r="AZ2239" s="60"/>
      <c r="BA2239" s="58" t="n">
        <f aca="false">AVERAGE($E2235:$E2239)/AVERAGE($E2230:$E2239)-1</f>
        <v>-0.00496260582918884</v>
      </c>
      <c r="BB2239" s="59" t="n">
        <f aca="false">IF(ISNUMBER($BA2239),IF(OR($S2239&lt;=-0.03,$BA2239&lt;-0.003),0,IF(OR($S2239&lt;=-0.02,$BA2239&lt;0.01),50,100)),"")</f>
        <v>0</v>
      </c>
      <c r="BC2239" s="0" t="str">
        <f aca="false">IF(OR(COUNT($AZ2239)=0,COUNT($AZ2238)=0),"",IF(OR($AY2239/$AZ2238-1&lt;=-0.03,$AZ2239/$AZ2238-1&lt;=-0.045,IF(COUNT($AZ2230:$AZ2239)=10,AVERAGE($AZ2235:$AZ2239)/AVERAGE($AZ2230:$AZ2239)-1&lt;-0.01,FALSE())),0,IF(OR($AZ2239/$AZ2238-1&lt;=-0.02,IF(COUNT($AZ2230:$AZ2239)=10,AVERAGE($AZ2235:$AZ2239)/AVERAGE($AZ2230:$AZ2239)-1&lt;0.005,FALSE())),50,100)))</f>
        <v/>
      </c>
    </row>
    <row r="2240" customFormat="false" ht="15" hidden="false" customHeight="true" outlineLevel="0" collapsed="false">
      <c r="A2240" s="47" t="n">
        <v>2236</v>
      </c>
      <c r="B2240" s="48" t="n">
        <v>45806</v>
      </c>
      <c r="C2240" s="47" t="n">
        <v>2025</v>
      </c>
      <c r="D2240" s="49" t="s">
        <v>239</v>
      </c>
      <c r="E2240" s="50" t="n">
        <v>21363.95</v>
      </c>
      <c r="F2240" s="51" t="n">
        <v>0.049737</v>
      </c>
      <c r="G2240" s="51" t="n">
        <v>-0.036601</v>
      </c>
      <c r="H2240" s="52" t="n">
        <v>0.6327</v>
      </c>
      <c r="I2240" s="53" t="n">
        <v>322</v>
      </c>
      <c r="J2240" s="47" t="s">
        <v>235</v>
      </c>
      <c r="K2240" s="54" t="n">
        <v>19.18</v>
      </c>
      <c r="L2240" s="55" t="n">
        <f aca="false">IF(COUNT(F2240)=0,50,IF(F2240&gt;=0,100,IF(F2240&gt;=-0.02,50,0)))</f>
        <v>100</v>
      </c>
      <c r="M2240" s="55" t="n">
        <f aca="false">IF(COUNT(G2240)=0,50,IF(G2240&gt;-0.06,100,IF(G2240&gt;-0.15,50,0)))</f>
        <v>100</v>
      </c>
      <c r="N2240" s="55" t="n">
        <f aca="false">IF(COUNT(H2240)=0,50,IF(H2240&gt;=0.6,100,IF(H2240&gt;=0.4,50,0)))</f>
        <v>100</v>
      </c>
      <c r="O2240" s="55" t="n">
        <f aca="false">IF(COUNT(I2240)=0,50,IF(J2240="proxy_vix",50,IF(I2240&lt;350,100,IF(I2240&lt;=450,50,0))))</f>
        <v>100</v>
      </c>
      <c r="P2240" s="55" t="n">
        <f aca="false">IF(COUNT(K2240)=0,50,IF(K2240&lt;20,100,IF(K2240&lt;=25,50,0)))</f>
        <v>100</v>
      </c>
      <c r="Q2240" s="54"/>
      <c r="R2240" s="47"/>
      <c r="S2240" s="51" t="n">
        <f aca="false">$E2240/$E2239-1</f>
        <v>0.00214746387705889</v>
      </c>
      <c r="T2240" s="56" t="n">
        <f aca="false">$K2240/$K2239-1</f>
        <v>-0.00673226307612629</v>
      </c>
      <c r="V2240" s="57"/>
      <c r="W2240" s="57"/>
      <c r="Y2240" s="1" t="str">
        <f aca="false">IF(AX2240&gt;=70,"EASY",IF(AX2240&gt;40,"UNCERTAIN","HARD"))</f>
        <v>EASY</v>
      </c>
      <c r="AA2240" s="58" t="n">
        <f aca="false">IF($A2240&lt;200,"",AVERAGE($E2191:$E2240)/AVERAGE($E2041:$E2240)-1)</f>
        <v>-0.0315606209085157</v>
      </c>
      <c r="AB2240" s="59" t="n">
        <f aca="false">LOOKUP($B2240,07_L1政策步階!$A$4:$A$14,07_L1政策步階!$C$4:$C$14)</f>
        <v>0</v>
      </c>
      <c r="AC2240" s="57"/>
      <c r="AD2240" s="57"/>
      <c r="AE2240" s="57"/>
      <c r="AF2240" s="57"/>
      <c r="AG2240" s="57"/>
      <c r="AH2240" s="57"/>
      <c r="AI2240" s="57"/>
      <c r="AJ2240" s="57"/>
      <c r="AK2240" s="57"/>
      <c r="AL2240" s="59" t="n">
        <f aca="false">IF(ISNUMBER($AA2240),IF($AA2240&gt;=0.005,100,IF($AA2240&gt;=-0.015,50,0)),"")</f>
        <v>0</v>
      </c>
      <c r="AM2240" s="59" t="n">
        <f aca="false">IF(ISNUMBER($AB2240),IF($AB2240=1,100,IF($AB2240=0,50,0)),"")</f>
        <v>50</v>
      </c>
      <c r="AN2240" s="0" t="str">
        <f aca="false">IF(ISNUMBER($AC2240),IF($AC2240&gt;=0.001,100,IF($AC2240&gt;=-0.003,50,0)),"")</f>
        <v/>
      </c>
      <c r="AO2240" s="0" t="str">
        <f aca="false">IF(ISNUMBER($AD2240),IF($AD2240&gt;=0.04,100,IF($AD2240&gt;=0,50,0)),"")</f>
        <v/>
      </c>
      <c r="AP2240" s="0" t="str">
        <f aca="false">IF(ISNUMBER($AE2240),IF($AE2240&gt;=25,100,IF($AE2240&gt;=-75,50,0)),"")</f>
        <v/>
      </c>
      <c r="AQ2240" s="0" t="str">
        <f aca="false">IF(ISNUMBER($AF2240),IF($AF2240&gt;0,100,IF($AF2240&gt;=-50,50,0)),"")</f>
        <v/>
      </c>
      <c r="AR2240" s="0" t="str">
        <f aca="false">IF(ISNUMBER($AG2240),IF($AG2240=1,100,IF($AG2240=0,50,0)),"")</f>
        <v/>
      </c>
      <c r="AS2240" s="0" t="str">
        <f aca="false">IF(ISNUMBER($AH2240),IF($AH2240&lt;0,100,IF($AH2240&lt;=20,50,0)),"")</f>
        <v/>
      </c>
      <c r="AT2240" s="0" t="str">
        <f aca="false">IF(ISNUMBER($AI2240),IF($AI2240&lt;0.95,100,IF($AI2240&lt;=1,50,0)),"")</f>
        <v/>
      </c>
      <c r="AU2240" s="0" t="str">
        <f aca="false">IF(ISNUMBER($AJ2240),IF($AJ2240&lt;30,0,IF($AJ2240&lt;40,50,IF($AJ2240&lt;=90,100,50))),"")</f>
        <v/>
      </c>
      <c r="AV2240" s="0" t="str">
        <f aca="false">IF(ISNUMBER($AK2240),IF($AK2240&gt;-0.2,100,IF($AK2240&gt;=-0.4,50,0)),"")</f>
        <v/>
      </c>
      <c r="AW2240" s="59" t="n">
        <f aca="false">01_指標庫!$H$4*ISNUMBER($F2240)+01_指標庫!$H$5*ISNUMBER($AA2240)+01_指標庫!$H$6*ISNUMBER($G2240)+01_指標庫!$H$7*ISNUMBER($H2240)+01_指標庫!$H$8*ISNUMBER($AF2240)+01_指標庫!$H$9*ISNUMBER($AG2240)+01_指標庫!$H$10*ISNUMBER($AB2240)+01_指標庫!$H$11*ISNUMBER($AC2240)+01_指標庫!$H$12*ISNUMBER($AD2240)+01_指標庫!$H$13*ISNUMBER($AE2240)+01_指標庫!$H$14*ISNUMBER($I2240)+01_指標庫!$H$15*ISNUMBER($AH2240)+01_指標庫!$H$16*ISNUMBER($K2240)+01_指標庫!$H$17*ISNUMBER($AI2240)+01_指標庫!$H$18*ISNUMBER($AJ2240)+01_指標庫!$H$19*ISNUMBER($AK2240)+01_指標庫!$H$20*ISNUMBER($BB2240)+01_指標庫!$H$21*ISNUMBER($BC2240)</f>
        <v>51</v>
      </c>
      <c r="AX2240" s="59" t="n">
        <f aca="false">IF(AW2240=0,50,ROUND((01_指標庫!$H$4*IF(ISNUMBER($F2240),L2240,0)+01_指標庫!$H$5*IF(ISNUMBER($AA2240),AL2240,0)+01_指標庫!$H$6*IF(ISNUMBER($G2240),M2240,0)+01_指標庫!$H$7*IF(ISNUMBER($H2240),N2240,0)+01_指標庫!$H$8*IF(ISNUMBER($AF2240),AQ2240,0)+01_指標庫!$H$9*IF(ISNUMBER($AG2240),AR2240,0)+01_指標庫!$H$10*IF(ISNUMBER($AB2240),AM2240,0)+01_指標庫!$H$11*IF(ISNUMBER($AC2240),AN2240,0)+01_指標庫!$H$12*IF(ISNUMBER($AD2240),AO2240,0)+01_指標庫!$H$13*IF(ISNUMBER($AE2240),AP2240,0)+01_指標庫!$H$14*IF(ISNUMBER($I2240),O2240,0)+01_指標庫!$H$15*IF(ISNUMBER($AH2240),AS2240,0)+01_指標庫!$H$16*IF(ISNUMBER($K2240),P2240,0)+01_指標庫!$H$17*IF(ISNUMBER($AI2240),AT2240,0)+01_指標庫!$H$18*IF(ISNUMBER($AJ2240),AU2240,0)+01_指標庫!$H$19*IF(ISNUMBER($AK2240),AV2240,0)+01_指標庫!$H$20*IF(ISNUMBER($BB2240),BB2240,0)+01_指標庫!$H$21*IF(ISNUMBER($BC2240),BC2240,0))/AW2240,1))</f>
        <v>85.3</v>
      </c>
      <c r="AY2240" s="60"/>
      <c r="AZ2240" s="60"/>
      <c r="BA2240" s="58" t="n">
        <f aca="false">AVERAGE($E2236:$E2240)/AVERAGE($E2231:$E2240)-1</f>
        <v>-0.00250630005726926</v>
      </c>
      <c r="BB2240" s="59" t="n">
        <f aca="false">IF(ISNUMBER($BA2240),IF(OR($S2240&lt;=-0.03,$BA2240&lt;-0.003),0,IF(OR($S2240&lt;=-0.02,$BA2240&lt;0.01),50,100)),"")</f>
        <v>50</v>
      </c>
      <c r="BC2240" s="0" t="str">
        <f aca="false">IF(OR(COUNT($AZ2240)=0,COUNT($AZ2239)=0),"",IF(OR($AY2240/$AZ2239-1&lt;=-0.03,$AZ2240/$AZ2239-1&lt;=-0.045,IF(COUNT($AZ2231:$AZ2240)=10,AVERAGE($AZ2236:$AZ2240)/AVERAGE($AZ2231:$AZ2240)-1&lt;-0.01,FALSE())),0,IF(OR($AZ2240/$AZ2239-1&lt;=-0.02,IF(COUNT($AZ2231:$AZ2240)=10,AVERAGE($AZ2236:$AZ2240)/AVERAGE($AZ2231:$AZ2240)-1&lt;0.005,FALSE())),50,100)))</f>
        <v/>
      </c>
    </row>
    <row r="2241" customFormat="false" ht="15" hidden="false" customHeight="true" outlineLevel="0" collapsed="false">
      <c r="A2241" s="47" t="n">
        <v>2237</v>
      </c>
      <c r="B2241" s="48" t="n">
        <v>45807</v>
      </c>
      <c r="C2241" s="47" t="n">
        <v>2025</v>
      </c>
      <c r="D2241" s="49" t="s">
        <v>234</v>
      </c>
      <c r="E2241" s="50" t="n">
        <v>21340.99</v>
      </c>
      <c r="F2241" s="51" t="n">
        <v>0.047889</v>
      </c>
      <c r="G2241" s="51" t="n">
        <v>-0.037636</v>
      </c>
      <c r="H2241" s="52" t="n">
        <v>0.5918</v>
      </c>
      <c r="I2241" s="53" t="n">
        <v>331</v>
      </c>
      <c r="J2241" s="47" t="s">
        <v>235</v>
      </c>
      <c r="K2241" s="54" t="n">
        <v>18.57</v>
      </c>
      <c r="L2241" s="55" t="n">
        <f aca="false">IF(COUNT(F2241)=0,50,IF(F2241&gt;=0,100,IF(F2241&gt;=-0.02,50,0)))</f>
        <v>100</v>
      </c>
      <c r="M2241" s="55" t="n">
        <f aca="false">IF(COUNT(G2241)=0,50,IF(G2241&gt;-0.06,100,IF(G2241&gt;-0.15,50,0)))</f>
        <v>100</v>
      </c>
      <c r="N2241" s="55" t="n">
        <f aca="false">IF(COUNT(H2241)=0,50,IF(H2241&gt;=0.6,100,IF(H2241&gt;=0.4,50,0)))</f>
        <v>50</v>
      </c>
      <c r="O2241" s="55" t="n">
        <f aca="false">IF(COUNT(I2241)=0,50,IF(J2241="proxy_vix",50,IF(I2241&lt;350,100,IF(I2241&lt;=450,50,0))))</f>
        <v>100</v>
      </c>
      <c r="P2241" s="55" t="n">
        <f aca="false">IF(COUNT(K2241)=0,50,IF(K2241&lt;20,100,IF(K2241&lt;=25,50,0)))</f>
        <v>100</v>
      </c>
      <c r="Q2241" s="54"/>
      <c r="R2241" s="47"/>
      <c r="S2241" s="51" t="n">
        <f aca="false">$E2241/$E2240-1</f>
        <v>-0.00107470762663264</v>
      </c>
      <c r="T2241" s="56" t="n">
        <f aca="false">$K2241/$K2240-1</f>
        <v>-0.0318039624608968</v>
      </c>
      <c r="V2241" s="57"/>
      <c r="W2241" s="57"/>
      <c r="Y2241" s="1" t="str">
        <f aca="false">IF(AX2241&gt;=70,"EASY",IF(AX2241&gt;40,"UNCERTAIN","HARD"))</f>
        <v>EASY</v>
      </c>
      <c r="AA2241" s="58" t="n">
        <f aca="false">IF($A2241&lt;200,"",AVERAGE($E2192:$E2241)/AVERAGE($E2042:$E2241)-1)</f>
        <v>-0.0306505867229763</v>
      </c>
      <c r="AB2241" s="59" t="n">
        <f aca="false">LOOKUP($B2241,07_L1政策步階!$A$4:$A$14,07_L1政策步階!$C$4:$C$14)</f>
        <v>0</v>
      </c>
      <c r="AC2241" s="57"/>
      <c r="AD2241" s="57"/>
      <c r="AE2241" s="57"/>
      <c r="AF2241" s="57"/>
      <c r="AG2241" s="57"/>
      <c r="AH2241" s="57"/>
      <c r="AI2241" s="57"/>
      <c r="AJ2241" s="57"/>
      <c r="AK2241" s="57"/>
      <c r="AL2241" s="59" t="n">
        <f aca="false">IF(ISNUMBER($AA2241),IF($AA2241&gt;=0.005,100,IF($AA2241&gt;=-0.015,50,0)),"")</f>
        <v>0</v>
      </c>
      <c r="AM2241" s="59" t="n">
        <f aca="false">IF(ISNUMBER($AB2241),IF($AB2241=1,100,IF($AB2241=0,50,0)),"")</f>
        <v>50</v>
      </c>
      <c r="AN2241" s="0" t="str">
        <f aca="false">IF(ISNUMBER($AC2241),IF($AC2241&gt;=0.001,100,IF($AC2241&gt;=-0.003,50,0)),"")</f>
        <v/>
      </c>
      <c r="AO2241" s="0" t="str">
        <f aca="false">IF(ISNUMBER($AD2241),IF($AD2241&gt;=0.04,100,IF($AD2241&gt;=0,50,0)),"")</f>
        <v/>
      </c>
      <c r="AP2241" s="0" t="str">
        <f aca="false">IF(ISNUMBER($AE2241),IF($AE2241&gt;=25,100,IF($AE2241&gt;=-75,50,0)),"")</f>
        <v/>
      </c>
      <c r="AQ2241" s="0" t="str">
        <f aca="false">IF(ISNUMBER($AF2241),IF($AF2241&gt;0,100,IF($AF2241&gt;=-50,50,0)),"")</f>
        <v/>
      </c>
      <c r="AR2241" s="0" t="str">
        <f aca="false">IF(ISNUMBER($AG2241),IF($AG2241=1,100,IF($AG2241=0,50,0)),"")</f>
        <v/>
      </c>
      <c r="AS2241" s="0" t="str">
        <f aca="false">IF(ISNUMBER($AH2241),IF($AH2241&lt;0,100,IF($AH2241&lt;=20,50,0)),"")</f>
        <v/>
      </c>
      <c r="AT2241" s="0" t="str">
        <f aca="false">IF(ISNUMBER($AI2241),IF($AI2241&lt;0.95,100,IF($AI2241&lt;=1,50,0)),"")</f>
        <v/>
      </c>
      <c r="AU2241" s="0" t="str">
        <f aca="false">IF(ISNUMBER($AJ2241),IF($AJ2241&lt;30,0,IF($AJ2241&lt;40,50,IF($AJ2241&lt;=90,100,50))),"")</f>
        <v/>
      </c>
      <c r="AV2241" s="0" t="str">
        <f aca="false">IF(ISNUMBER($AK2241),IF($AK2241&gt;-0.2,100,IF($AK2241&gt;=-0.4,50,0)),"")</f>
        <v/>
      </c>
      <c r="AW2241" s="59" t="n">
        <f aca="false">01_指標庫!$H$4*ISNUMBER($F2241)+01_指標庫!$H$5*ISNUMBER($AA2241)+01_指標庫!$H$6*ISNUMBER($G2241)+01_指標庫!$H$7*ISNUMBER($H2241)+01_指標庫!$H$8*ISNUMBER($AF2241)+01_指標庫!$H$9*ISNUMBER($AG2241)+01_指標庫!$H$10*ISNUMBER($AB2241)+01_指標庫!$H$11*ISNUMBER($AC2241)+01_指標庫!$H$12*ISNUMBER($AD2241)+01_指標庫!$H$13*ISNUMBER($AE2241)+01_指標庫!$H$14*ISNUMBER($I2241)+01_指標庫!$H$15*ISNUMBER($AH2241)+01_指標庫!$H$16*ISNUMBER($K2241)+01_指標庫!$H$17*ISNUMBER($AI2241)+01_指標庫!$H$18*ISNUMBER($AJ2241)+01_指標庫!$H$19*ISNUMBER($AK2241)+01_指標庫!$H$20*ISNUMBER($BB2241)+01_指標庫!$H$21*ISNUMBER($BC2241)</f>
        <v>51</v>
      </c>
      <c r="AX2241" s="59" t="n">
        <f aca="false">IF(AW2241=0,50,ROUND((01_指標庫!$H$4*IF(ISNUMBER($F2241),L2241,0)+01_指標庫!$H$5*IF(ISNUMBER($AA2241),AL2241,0)+01_指標庫!$H$6*IF(ISNUMBER($G2241),M2241,0)+01_指標庫!$H$7*IF(ISNUMBER($H2241),N2241,0)+01_指標庫!$H$8*IF(ISNUMBER($AF2241),AQ2241,0)+01_指標庫!$H$9*IF(ISNUMBER($AG2241),AR2241,0)+01_指標庫!$H$10*IF(ISNUMBER($AB2241),AM2241,0)+01_指標庫!$H$11*IF(ISNUMBER($AC2241),AN2241,0)+01_指標庫!$H$12*IF(ISNUMBER($AD2241),AO2241,0)+01_指標庫!$H$13*IF(ISNUMBER($AE2241),AP2241,0)+01_指標庫!$H$14*IF(ISNUMBER($I2241),O2241,0)+01_指標庫!$H$15*IF(ISNUMBER($AH2241),AS2241,0)+01_指標庫!$H$16*IF(ISNUMBER($K2241),P2241,0)+01_指標庫!$H$17*IF(ISNUMBER($AI2241),AT2241,0)+01_指標庫!$H$18*IF(ISNUMBER($AJ2241),AU2241,0)+01_指標庫!$H$19*IF(ISNUMBER($AK2241),AV2241,0)+01_指標庫!$H$20*IF(ISNUMBER($BB2241),BB2241,0)+01_指標庫!$H$21*IF(ISNUMBER($BC2241),BC2241,0))/AW2241,1))</f>
        <v>77.5</v>
      </c>
      <c r="AY2241" s="60"/>
      <c r="AZ2241" s="60"/>
      <c r="BA2241" s="58" t="n">
        <f aca="false">AVERAGE($E2237:$E2241)/AVERAGE($E2232:$E2241)-1</f>
        <v>-0.000382679645724138</v>
      </c>
      <c r="BB2241" s="59" t="n">
        <f aca="false">IF(ISNUMBER($BA2241),IF(OR($S2241&lt;=-0.03,$BA2241&lt;-0.003),0,IF(OR($S2241&lt;=-0.02,$BA2241&lt;0.01),50,100)),"")</f>
        <v>50</v>
      </c>
      <c r="BC2241" s="0" t="str">
        <f aca="false">IF(OR(COUNT($AZ2241)=0,COUNT($AZ2240)=0),"",IF(OR($AY2241/$AZ2240-1&lt;=-0.03,$AZ2241/$AZ2240-1&lt;=-0.045,IF(COUNT($AZ2232:$AZ2241)=10,AVERAGE($AZ2237:$AZ2241)/AVERAGE($AZ2232:$AZ2241)-1&lt;-0.01,FALSE())),0,IF(OR($AZ2241/$AZ2240-1&lt;=-0.02,IF(COUNT($AZ2232:$AZ2241)=10,AVERAGE($AZ2237:$AZ2241)/AVERAGE($AZ2232:$AZ2241)-1&lt;0.005,FALSE())),50,100)))</f>
        <v/>
      </c>
    </row>
    <row r="2242" customFormat="false" ht="15" hidden="false" customHeight="true" outlineLevel="0" collapsed="false">
      <c r="A2242" s="47" t="n">
        <v>2238</v>
      </c>
      <c r="B2242" s="48" t="n">
        <v>45810</v>
      </c>
      <c r="C2242" s="47" t="n">
        <v>2025</v>
      </c>
      <c r="D2242" s="49" t="s">
        <v>236</v>
      </c>
      <c r="E2242" s="50" t="n">
        <v>21491.75</v>
      </c>
      <c r="F2242" s="51" t="n">
        <v>0.054648</v>
      </c>
      <c r="G2242" s="51" t="n">
        <v>-0.030838</v>
      </c>
      <c r="H2242" s="52" t="n">
        <v>0.5918</v>
      </c>
      <c r="I2242" s="53" t="n">
        <v>327</v>
      </c>
      <c r="J2242" s="47" t="s">
        <v>235</v>
      </c>
      <c r="K2242" s="54" t="n">
        <v>18.36</v>
      </c>
      <c r="L2242" s="55" t="n">
        <f aca="false">IF(COUNT(F2242)=0,50,IF(F2242&gt;=0,100,IF(F2242&gt;=-0.02,50,0)))</f>
        <v>100</v>
      </c>
      <c r="M2242" s="55" t="n">
        <f aca="false">IF(COUNT(G2242)=0,50,IF(G2242&gt;-0.06,100,IF(G2242&gt;-0.15,50,0)))</f>
        <v>100</v>
      </c>
      <c r="N2242" s="55" t="n">
        <f aca="false">IF(COUNT(H2242)=0,50,IF(H2242&gt;=0.6,100,IF(H2242&gt;=0.4,50,0)))</f>
        <v>50</v>
      </c>
      <c r="O2242" s="55" t="n">
        <f aca="false">IF(COUNT(I2242)=0,50,IF(J2242="proxy_vix",50,IF(I2242&lt;350,100,IF(I2242&lt;=450,50,0))))</f>
        <v>100</v>
      </c>
      <c r="P2242" s="55" t="n">
        <f aca="false">IF(COUNT(K2242)=0,50,IF(K2242&lt;20,100,IF(K2242&lt;=25,50,0)))</f>
        <v>100</v>
      </c>
      <c r="Q2242" s="54"/>
      <c r="R2242" s="47"/>
      <c r="S2242" s="51" t="n">
        <f aca="false">$E2242/$E2241-1</f>
        <v>0.00706433956437813</v>
      </c>
      <c r="T2242" s="56" t="n">
        <f aca="false">$K2242/$K2241-1</f>
        <v>-0.0113085621970921</v>
      </c>
      <c r="V2242" s="57"/>
      <c r="W2242" s="57"/>
      <c r="Y2242" s="1" t="str">
        <f aca="false">IF(AX2242&gt;=70,"EASY",IF(AX2242&gt;40,"UNCERTAIN","HARD"))</f>
        <v>EASY</v>
      </c>
      <c r="AA2242" s="58" t="n">
        <f aca="false">IF($A2242&lt;200,"",AVERAGE($E2193:$E2242)/AVERAGE($E2043:$E2242)-1)</f>
        <v>-0.0294612192569346</v>
      </c>
      <c r="AB2242" s="59" t="n">
        <f aca="false">LOOKUP($B2242,07_L1政策步階!$A$4:$A$14,07_L1政策步階!$C$4:$C$14)</f>
        <v>0</v>
      </c>
      <c r="AC2242" s="57"/>
      <c r="AD2242" s="57"/>
      <c r="AE2242" s="57"/>
      <c r="AF2242" s="57"/>
      <c r="AG2242" s="57"/>
      <c r="AH2242" s="57"/>
      <c r="AI2242" s="57"/>
      <c r="AJ2242" s="57"/>
      <c r="AK2242" s="57"/>
      <c r="AL2242" s="59" t="n">
        <f aca="false">IF(ISNUMBER($AA2242),IF($AA2242&gt;=0.005,100,IF($AA2242&gt;=-0.015,50,0)),"")</f>
        <v>0</v>
      </c>
      <c r="AM2242" s="59" t="n">
        <f aca="false">IF(ISNUMBER($AB2242),IF($AB2242=1,100,IF($AB2242=0,50,0)),"")</f>
        <v>50</v>
      </c>
      <c r="AN2242" s="0" t="str">
        <f aca="false">IF(ISNUMBER($AC2242),IF($AC2242&gt;=0.001,100,IF($AC2242&gt;=-0.003,50,0)),"")</f>
        <v/>
      </c>
      <c r="AO2242" s="0" t="str">
        <f aca="false">IF(ISNUMBER($AD2242),IF($AD2242&gt;=0.04,100,IF($AD2242&gt;=0,50,0)),"")</f>
        <v/>
      </c>
      <c r="AP2242" s="0" t="str">
        <f aca="false">IF(ISNUMBER($AE2242),IF($AE2242&gt;=25,100,IF($AE2242&gt;=-75,50,0)),"")</f>
        <v/>
      </c>
      <c r="AQ2242" s="0" t="str">
        <f aca="false">IF(ISNUMBER($AF2242),IF($AF2242&gt;0,100,IF($AF2242&gt;=-50,50,0)),"")</f>
        <v/>
      </c>
      <c r="AR2242" s="0" t="str">
        <f aca="false">IF(ISNUMBER($AG2242),IF($AG2242=1,100,IF($AG2242=0,50,0)),"")</f>
        <v/>
      </c>
      <c r="AS2242" s="0" t="str">
        <f aca="false">IF(ISNUMBER($AH2242),IF($AH2242&lt;0,100,IF($AH2242&lt;=20,50,0)),"")</f>
        <v/>
      </c>
      <c r="AT2242" s="0" t="str">
        <f aca="false">IF(ISNUMBER($AI2242),IF($AI2242&lt;0.95,100,IF($AI2242&lt;=1,50,0)),"")</f>
        <v/>
      </c>
      <c r="AU2242" s="0" t="str">
        <f aca="false">IF(ISNUMBER($AJ2242),IF($AJ2242&lt;30,0,IF($AJ2242&lt;40,50,IF($AJ2242&lt;=90,100,50))),"")</f>
        <v/>
      </c>
      <c r="AV2242" s="0" t="str">
        <f aca="false">IF(ISNUMBER($AK2242),IF($AK2242&gt;-0.2,100,IF($AK2242&gt;=-0.4,50,0)),"")</f>
        <v/>
      </c>
      <c r="AW2242" s="59" t="n">
        <f aca="false">01_指標庫!$H$4*ISNUMBER($F2242)+01_指標庫!$H$5*ISNUMBER($AA2242)+01_指標庫!$H$6*ISNUMBER($G2242)+01_指標庫!$H$7*ISNUMBER($H2242)+01_指標庫!$H$8*ISNUMBER($AF2242)+01_指標庫!$H$9*ISNUMBER($AG2242)+01_指標庫!$H$10*ISNUMBER($AB2242)+01_指標庫!$H$11*ISNUMBER($AC2242)+01_指標庫!$H$12*ISNUMBER($AD2242)+01_指標庫!$H$13*ISNUMBER($AE2242)+01_指標庫!$H$14*ISNUMBER($I2242)+01_指標庫!$H$15*ISNUMBER($AH2242)+01_指標庫!$H$16*ISNUMBER($K2242)+01_指標庫!$H$17*ISNUMBER($AI2242)+01_指標庫!$H$18*ISNUMBER($AJ2242)+01_指標庫!$H$19*ISNUMBER($AK2242)+01_指標庫!$H$20*ISNUMBER($BB2242)+01_指標庫!$H$21*ISNUMBER($BC2242)</f>
        <v>51</v>
      </c>
      <c r="AX2242" s="59" t="n">
        <f aca="false">IF(AW2242=0,50,ROUND((01_指標庫!$H$4*IF(ISNUMBER($F2242),L2242,0)+01_指標庫!$H$5*IF(ISNUMBER($AA2242),AL2242,0)+01_指標庫!$H$6*IF(ISNUMBER($G2242),M2242,0)+01_指標庫!$H$7*IF(ISNUMBER($H2242),N2242,0)+01_指標庫!$H$8*IF(ISNUMBER($AF2242),AQ2242,0)+01_指標庫!$H$9*IF(ISNUMBER($AG2242),AR2242,0)+01_指標庫!$H$10*IF(ISNUMBER($AB2242),AM2242,0)+01_指標庫!$H$11*IF(ISNUMBER($AC2242),AN2242,0)+01_指標庫!$H$12*IF(ISNUMBER($AD2242),AO2242,0)+01_指標庫!$H$13*IF(ISNUMBER($AE2242),AP2242,0)+01_指標庫!$H$14*IF(ISNUMBER($I2242),O2242,0)+01_指標庫!$H$15*IF(ISNUMBER($AH2242),AS2242,0)+01_指標庫!$H$16*IF(ISNUMBER($K2242),P2242,0)+01_指標庫!$H$17*IF(ISNUMBER($AI2242),AT2242,0)+01_指標庫!$H$18*IF(ISNUMBER($AJ2242),AU2242,0)+01_指標庫!$H$19*IF(ISNUMBER($AK2242),AV2242,0)+01_指標庫!$H$20*IF(ISNUMBER($BB2242),BB2242,0)+01_指標庫!$H$21*IF(ISNUMBER($BC2242),BC2242,0))/AW2242,1))</f>
        <v>77.5</v>
      </c>
      <c r="AY2242" s="60"/>
      <c r="AZ2242" s="60"/>
      <c r="BA2242" s="58" t="n">
        <f aca="false">AVERAGE($E2238:$E2242)/AVERAGE($E2233:$E2242)-1</f>
        <v>0.00473068801175036</v>
      </c>
      <c r="BB2242" s="59" t="n">
        <f aca="false">IF(ISNUMBER($BA2242),IF(OR($S2242&lt;=-0.03,$BA2242&lt;-0.003),0,IF(OR($S2242&lt;=-0.02,$BA2242&lt;0.01),50,100)),"")</f>
        <v>50</v>
      </c>
      <c r="BC2242" s="0" t="str">
        <f aca="false">IF(OR(COUNT($AZ2242)=0,COUNT($AZ2241)=0),"",IF(OR($AY2242/$AZ2241-1&lt;=-0.03,$AZ2242/$AZ2241-1&lt;=-0.045,IF(COUNT($AZ2233:$AZ2242)=10,AVERAGE($AZ2238:$AZ2242)/AVERAGE($AZ2233:$AZ2242)-1&lt;-0.01,FALSE())),0,IF(OR($AZ2242/$AZ2241-1&lt;=-0.02,IF(COUNT($AZ2233:$AZ2242)=10,AVERAGE($AZ2238:$AZ2242)/AVERAGE($AZ2233:$AZ2242)-1&lt;0.005,FALSE())),50,100)))</f>
        <v/>
      </c>
    </row>
    <row r="2243" customFormat="false" ht="15" hidden="false" customHeight="true" outlineLevel="0" collapsed="false">
      <c r="A2243" s="47" t="n">
        <v>2239</v>
      </c>
      <c r="B2243" s="48" t="n">
        <v>45811</v>
      </c>
      <c r="C2243" s="47" t="n">
        <v>2025</v>
      </c>
      <c r="D2243" s="49" t="s">
        <v>237</v>
      </c>
      <c r="E2243" s="50" t="n">
        <v>21662.58</v>
      </c>
      <c r="F2243" s="51" t="n">
        <v>0.062343</v>
      </c>
      <c r="G2243" s="51" t="n">
        <v>-0.023134</v>
      </c>
      <c r="H2243" s="52" t="n">
        <v>0.6327</v>
      </c>
      <c r="I2243" s="53" t="n">
        <v>319</v>
      </c>
      <c r="J2243" s="47" t="s">
        <v>235</v>
      </c>
      <c r="K2243" s="54" t="n">
        <v>17.69</v>
      </c>
      <c r="L2243" s="55" t="n">
        <f aca="false">IF(COUNT(F2243)=0,50,IF(F2243&gt;=0,100,IF(F2243&gt;=-0.02,50,0)))</f>
        <v>100</v>
      </c>
      <c r="M2243" s="55" t="n">
        <f aca="false">IF(COUNT(G2243)=0,50,IF(G2243&gt;-0.06,100,IF(G2243&gt;-0.15,50,0)))</f>
        <v>100</v>
      </c>
      <c r="N2243" s="55" t="n">
        <f aca="false">IF(COUNT(H2243)=0,50,IF(H2243&gt;=0.6,100,IF(H2243&gt;=0.4,50,0)))</f>
        <v>100</v>
      </c>
      <c r="O2243" s="55" t="n">
        <f aca="false">IF(COUNT(I2243)=0,50,IF(J2243="proxy_vix",50,IF(I2243&lt;350,100,IF(I2243&lt;=450,50,0))))</f>
        <v>100</v>
      </c>
      <c r="P2243" s="55" t="n">
        <f aca="false">IF(COUNT(K2243)=0,50,IF(K2243&lt;20,100,IF(K2243&lt;=25,50,0)))</f>
        <v>100</v>
      </c>
      <c r="Q2243" s="54"/>
      <c r="R2243" s="47"/>
      <c r="S2243" s="51" t="n">
        <f aca="false">$E2243/$E2242-1</f>
        <v>0.00794863145160352</v>
      </c>
      <c r="T2243" s="56" t="n">
        <f aca="false">$K2243/$K2242-1</f>
        <v>-0.0364923747276688</v>
      </c>
      <c r="V2243" s="57"/>
      <c r="W2243" s="57"/>
      <c r="Y2243" s="1" t="str">
        <f aca="false">IF(AX2243&gt;=70,"EASY",IF(AX2243&gt;40,"UNCERTAIN","HARD"))</f>
        <v>EASY</v>
      </c>
      <c r="AA2243" s="58" t="n">
        <f aca="false">IF($A2243&lt;200,"",AVERAGE($E2194:$E2243)/AVERAGE($E2044:$E2243)-1)</f>
        <v>-0.0282174761392192</v>
      </c>
      <c r="AB2243" s="59" t="n">
        <f aca="false">LOOKUP($B2243,07_L1政策步階!$A$4:$A$14,07_L1政策步階!$C$4:$C$14)</f>
        <v>0</v>
      </c>
      <c r="AC2243" s="57"/>
      <c r="AD2243" s="57"/>
      <c r="AE2243" s="57"/>
      <c r="AF2243" s="57"/>
      <c r="AG2243" s="57"/>
      <c r="AH2243" s="57"/>
      <c r="AI2243" s="57"/>
      <c r="AJ2243" s="57"/>
      <c r="AK2243" s="57"/>
      <c r="AL2243" s="59" t="n">
        <f aca="false">IF(ISNUMBER($AA2243),IF($AA2243&gt;=0.005,100,IF($AA2243&gt;=-0.015,50,0)),"")</f>
        <v>0</v>
      </c>
      <c r="AM2243" s="59" t="n">
        <f aca="false">IF(ISNUMBER($AB2243),IF($AB2243=1,100,IF($AB2243=0,50,0)),"")</f>
        <v>50</v>
      </c>
      <c r="AN2243" s="0" t="str">
        <f aca="false">IF(ISNUMBER($AC2243),IF($AC2243&gt;=0.001,100,IF($AC2243&gt;=-0.003,50,0)),"")</f>
        <v/>
      </c>
      <c r="AO2243" s="0" t="str">
        <f aca="false">IF(ISNUMBER($AD2243),IF($AD2243&gt;=0.04,100,IF($AD2243&gt;=0,50,0)),"")</f>
        <v/>
      </c>
      <c r="AP2243" s="0" t="str">
        <f aca="false">IF(ISNUMBER($AE2243),IF($AE2243&gt;=25,100,IF($AE2243&gt;=-75,50,0)),"")</f>
        <v/>
      </c>
      <c r="AQ2243" s="0" t="str">
        <f aca="false">IF(ISNUMBER($AF2243),IF($AF2243&gt;0,100,IF($AF2243&gt;=-50,50,0)),"")</f>
        <v/>
      </c>
      <c r="AR2243" s="0" t="str">
        <f aca="false">IF(ISNUMBER($AG2243),IF($AG2243=1,100,IF($AG2243=0,50,0)),"")</f>
        <v/>
      </c>
      <c r="AS2243" s="0" t="str">
        <f aca="false">IF(ISNUMBER($AH2243),IF($AH2243&lt;0,100,IF($AH2243&lt;=20,50,0)),"")</f>
        <v/>
      </c>
      <c r="AT2243" s="0" t="str">
        <f aca="false">IF(ISNUMBER($AI2243),IF($AI2243&lt;0.95,100,IF($AI2243&lt;=1,50,0)),"")</f>
        <v/>
      </c>
      <c r="AU2243" s="0" t="str">
        <f aca="false">IF(ISNUMBER($AJ2243),IF($AJ2243&lt;30,0,IF($AJ2243&lt;40,50,IF($AJ2243&lt;=90,100,50))),"")</f>
        <v/>
      </c>
      <c r="AV2243" s="0" t="str">
        <f aca="false">IF(ISNUMBER($AK2243),IF($AK2243&gt;-0.2,100,IF($AK2243&gt;=-0.4,50,0)),"")</f>
        <v/>
      </c>
      <c r="AW2243" s="59" t="n">
        <f aca="false">01_指標庫!$H$4*ISNUMBER($F2243)+01_指標庫!$H$5*ISNUMBER($AA2243)+01_指標庫!$H$6*ISNUMBER($G2243)+01_指標庫!$H$7*ISNUMBER($H2243)+01_指標庫!$H$8*ISNUMBER($AF2243)+01_指標庫!$H$9*ISNUMBER($AG2243)+01_指標庫!$H$10*ISNUMBER($AB2243)+01_指標庫!$H$11*ISNUMBER($AC2243)+01_指標庫!$H$12*ISNUMBER($AD2243)+01_指標庫!$H$13*ISNUMBER($AE2243)+01_指標庫!$H$14*ISNUMBER($I2243)+01_指標庫!$H$15*ISNUMBER($AH2243)+01_指標庫!$H$16*ISNUMBER($K2243)+01_指標庫!$H$17*ISNUMBER($AI2243)+01_指標庫!$H$18*ISNUMBER($AJ2243)+01_指標庫!$H$19*ISNUMBER($AK2243)+01_指標庫!$H$20*ISNUMBER($BB2243)+01_指標庫!$H$21*ISNUMBER($BC2243)</f>
        <v>51</v>
      </c>
      <c r="AX2243" s="59" t="n">
        <f aca="false">IF(AW2243=0,50,ROUND((01_指標庫!$H$4*IF(ISNUMBER($F2243),L2243,0)+01_指標庫!$H$5*IF(ISNUMBER($AA2243),AL2243,0)+01_指標庫!$H$6*IF(ISNUMBER($G2243),M2243,0)+01_指標庫!$H$7*IF(ISNUMBER($H2243),N2243,0)+01_指標庫!$H$8*IF(ISNUMBER($AF2243),AQ2243,0)+01_指標庫!$H$9*IF(ISNUMBER($AG2243),AR2243,0)+01_指標庫!$H$10*IF(ISNUMBER($AB2243),AM2243,0)+01_指標庫!$H$11*IF(ISNUMBER($AC2243),AN2243,0)+01_指標庫!$H$12*IF(ISNUMBER($AD2243),AO2243,0)+01_指標庫!$H$13*IF(ISNUMBER($AE2243),AP2243,0)+01_指標庫!$H$14*IF(ISNUMBER($I2243),O2243,0)+01_指標庫!$H$15*IF(ISNUMBER($AH2243),AS2243,0)+01_指標庫!$H$16*IF(ISNUMBER($K2243),P2243,0)+01_指標庫!$H$17*IF(ISNUMBER($AI2243),AT2243,0)+01_指標庫!$H$18*IF(ISNUMBER($AJ2243),AU2243,0)+01_指標庫!$H$19*IF(ISNUMBER($AK2243),AV2243,0)+01_指標庫!$H$20*IF(ISNUMBER($BB2243),BB2243,0)+01_指標庫!$H$21*IF(ISNUMBER($BC2243),BC2243,0))/AW2243,1))</f>
        <v>85.3</v>
      </c>
      <c r="AY2243" s="60"/>
      <c r="AZ2243" s="60"/>
      <c r="BA2243" s="58" t="n">
        <f aca="false">AVERAGE($E2239:$E2243)/AVERAGE($E2234:$E2243)-1</f>
        <v>0.00603839266744011</v>
      </c>
      <c r="BB2243" s="59" t="n">
        <f aca="false">IF(ISNUMBER($BA2243),IF(OR($S2243&lt;=-0.03,$BA2243&lt;-0.003),0,IF(OR($S2243&lt;=-0.02,$BA2243&lt;0.01),50,100)),"")</f>
        <v>50</v>
      </c>
      <c r="BC2243" s="0" t="str">
        <f aca="false">IF(OR(COUNT($AZ2243)=0,COUNT($AZ2242)=0),"",IF(OR($AY2243/$AZ2242-1&lt;=-0.03,$AZ2243/$AZ2242-1&lt;=-0.045,IF(COUNT($AZ2234:$AZ2243)=10,AVERAGE($AZ2239:$AZ2243)/AVERAGE($AZ2234:$AZ2243)-1&lt;-0.01,FALSE())),0,IF(OR($AZ2243/$AZ2242-1&lt;=-0.02,IF(COUNT($AZ2234:$AZ2243)=10,AVERAGE($AZ2239:$AZ2243)/AVERAGE($AZ2234:$AZ2243)-1&lt;0.005,FALSE())),50,100)))</f>
        <v/>
      </c>
    </row>
    <row r="2244" customFormat="false" ht="15" hidden="false" customHeight="true" outlineLevel="0" collapsed="false">
      <c r="A2244" s="47" t="n">
        <v>2240</v>
      </c>
      <c r="B2244" s="48" t="n">
        <v>45812</v>
      </c>
      <c r="C2244" s="47" t="n">
        <v>2025</v>
      </c>
      <c r="D2244" s="49" t="s">
        <v>238</v>
      </c>
      <c r="E2244" s="50" t="n">
        <v>21721.92</v>
      </c>
      <c r="F2244" s="51" t="n">
        <v>0.06467</v>
      </c>
      <c r="G2244" s="51" t="n">
        <v>-0.020459</v>
      </c>
      <c r="H2244" s="52" t="n">
        <v>0.6122</v>
      </c>
      <c r="I2244" s="53" t="n">
        <v>323</v>
      </c>
      <c r="J2244" s="47" t="s">
        <v>235</v>
      </c>
      <c r="K2244" s="54" t="n">
        <v>17.61</v>
      </c>
      <c r="L2244" s="55" t="n">
        <f aca="false">IF(COUNT(F2244)=0,50,IF(F2244&gt;=0,100,IF(F2244&gt;=-0.02,50,0)))</f>
        <v>100</v>
      </c>
      <c r="M2244" s="55" t="n">
        <f aca="false">IF(COUNT(G2244)=0,50,IF(G2244&gt;-0.06,100,IF(G2244&gt;-0.15,50,0)))</f>
        <v>100</v>
      </c>
      <c r="N2244" s="55" t="n">
        <f aca="false">IF(COUNT(H2244)=0,50,IF(H2244&gt;=0.6,100,IF(H2244&gt;=0.4,50,0)))</f>
        <v>100</v>
      </c>
      <c r="O2244" s="55" t="n">
        <f aca="false">IF(COUNT(I2244)=0,50,IF(J2244="proxy_vix",50,IF(I2244&lt;350,100,IF(I2244&lt;=450,50,0))))</f>
        <v>100</v>
      </c>
      <c r="P2244" s="55" t="n">
        <f aca="false">IF(COUNT(K2244)=0,50,IF(K2244&lt;20,100,IF(K2244&lt;=25,50,0)))</f>
        <v>100</v>
      </c>
      <c r="Q2244" s="54"/>
      <c r="R2244" s="47"/>
      <c r="S2244" s="51" t="n">
        <f aca="false">$E2244/$E2243-1</f>
        <v>0.00273928590223305</v>
      </c>
      <c r="T2244" s="56" t="n">
        <f aca="false">$K2244/$K2243-1</f>
        <v>-0.00452232899943483</v>
      </c>
      <c r="V2244" s="57"/>
      <c r="W2244" s="57"/>
      <c r="Y2244" s="1" t="str">
        <f aca="false">IF(AX2244&gt;=70,"EASY",IF(AX2244&gt;40,"UNCERTAIN","HARD"))</f>
        <v>EASY</v>
      </c>
      <c r="AA2244" s="58" t="n">
        <f aca="false">IF($A2244&lt;200,"",AVERAGE($E2195:$E2244)/AVERAGE($E2045:$E2244)-1)</f>
        <v>-0.0272379178568207</v>
      </c>
      <c r="AB2244" s="59" t="n">
        <f aca="false">LOOKUP($B2244,07_L1政策步階!$A$4:$A$14,07_L1政策步階!$C$4:$C$14)</f>
        <v>0</v>
      </c>
      <c r="AC2244" s="57"/>
      <c r="AD2244" s="57"/>
      <c r="AE2244" s="57"/>
      <c r="AF2244" s="57"/>
      <c r="AG2244" s="57"/>
      <c r="AH2244" s="57"/>
      <c r="AI2244" s="57"/>
      <c r="AJ2244" s="57"/>
      <c r="AK2244" s="57"/>
      <c r="AL2244" s="59" t="n">
        <f aca="false">IF(ISNUMBER($AA2244),IF($AA2244&gt;=0.005,100,IF($AA2244&gt;=-0.015,50,0)),"")</f>
        <v>0</v>
      </c>
      <c r="AM2244" s="59" t="n">
        <f aca="false">IF(ISNUMBER($AB2244),IF($AB2244=1,100,IF($AB2244=0,50,0)),"")</f>
        <v>50</v>
      </c>
      <c r="AN2244" s="0" t="str">
        <f aca="false">IF(ISNUMBER($AC2244),IF($AC2244&gt;=0.001,100,IF($AC2244&gt;=-0.003,50,0)),"")</f>
        <v/>
      </c>
      <c r="AO2244" s="0" t="str">
        <f aca="false">IF(ISNUMBER($AD2244),IF($AD2244&gt;=0.04,100,IF($AD2244&gt;=0,50,0)),"")</f>
        <v/>
      </c>
      <c r="AP2244" s="0" t="str">
        <f aca="false">IF(ISNUMBER($AE2244),IF($AE2244&gt;=25,100,IF($AE2244&gt;=-75,50,0)),"")</f>
        <v/>
      </c>
      <c r="AQ2244" s="0" t="str">
        <f aca="false">IF(ISNUMBER($AF2244),IF($AF2244&gt;0,100,IF($AF2244&gt;=-50,50,0)),"")</f>
        <v/>
      </c>
      <c r="AR2244" s="0" t="str">
        <f aca="false">IF(ISNUMBER($AG2244),IF($AG2244=1,100,IF($AG2244=0,50,0)),"")</f>
        <v/>
      </c>
      <c r="AS2244" s="0" t="str">
        <f aca="false">IF(ISNUMBER($AH2244),IF($AH2244&lt;0,100,IF($AH2244&lt;=20,50,0)),"")</f>
        <v/>
      </c>
      <c r="AT2244" s="0" t="str">
        <f aca="false">IF(ISNUMBER($AI2244),IF($AI2244&lt;0.95,100,IF($AI2244&lt;=1,50,0)),"")</f>
        <v/>
      </c>
      <c r="AU2244" s="0" t="str">
        <f aca="false">IF(ISNUMBER($AJ2244),IF($AJ2244&lt;30,0,IF($AJ2244&lt;40,50,IF($AJ2244&lt;=90,100,50))),"")</f>
        <v/>
      </c>
      <c r="AV2244" s="0" t="str">
        <f aca="false">IF(ISNUMBER($AK2244),IF($AK2244&gt;-0.2,100,IF($AK2244&gt;=-0.4,50,0)),"")</f>
        <v/>
      </c>
      <c r="AW2244" s="59" t="n">
        <f aca="false">01_指標庫!$H$4*ISNUMBER($F2244)+01_指標庫!$H$5*ISNUMBER($AA2244)+01_指標庫!$H$6*ISNUMBER($G2244)+01_指標庫!$H$7*ISNUMBER($H2244)+01_指標庫!$H$8*ISNUMBER($AF2244)+01_指標庫!$H$9*ISNUMBER($AG2244)+01_指標庫!$H$10*ISNUMBER($AB2244)+01_指標庫!$H$11*ISNUMBER($AC2244)+01_指標庫!$H$12*ISNUMBER($AD2244)+01_指標庫!$H$13*ISNUMBER($AE2244)+01_指標庫!$H$14*ISNUMBER($I2244)+01_指標庫!$H$15*ISNUMBER($AH2244)+01_指標庫!$H$16*ISNUMBER($K2244)+01_指標庫!$H$17*ISNUMBER($AI2244)+01_指標庫!$H$18*ISNUMBER($AJ2244)+01_指標庫!$H$19*ISNUMBER($AK2244)+01_指標庫!$H$20*ISNUMBER($BB2244)+01_指標庫!$H$21*ISNUMBER($BC2244)</f>
        <v>51</v>
      </c>
      <c r="AX2244" s="59" t="n">
        <f aca="false">IF(AW2244=0,50,ROUND((01_指標庫!$H$4*IF(ISNUMBER($F2244),L2244,0)+01_指標庫!$H$5*IF(ISNUMBER($AA2244),AL2244,0)+01_指標庫!$H$6*IF(ISNUMBER($G2244),M2244,0)+01_指標庫!$H$7*IF(ISNUMBER($H2244),N2244,0)+01_指標庫!$H$8*IF(ISNUMBER($AF2244),AQ2244,0)+01_指標庫!$H$9*IF(ISNUMBER($AG2244),AR2244,0)+01_指標庫!$H$10*IF(ISNUMBER($AB2244),AM2244,0)+01_指標庫!$H$11*IF(ISNUMBER($AC2244),AN2244,0)+01_指標庫!$H$12*IF(ISNUMBER($AD2244),AO2244,0)+01_指標庫!$H$13*IF(ISNUMBER($AE2244),AP2244,0)+01_指標庫!$H$14*IF(ISNUMBER($I2244),O2244,0)+01_指標庫!$H$15*IF(ISNUMBER($AH2244),AS2244,0)+01_指標庫!$H$16*IF(ISNUMBER($K2244),P2244,0)+01_指標庫!$H$17*IF(ISNUMBER($AI2244),AT2244,0)+01_指標庫!$H$18*IF(ISNUMBER($AJ2244),AU2244,0)+01_指標庫!$H$19*IF(ISNUMBER($AK2244),AV2244,0)+01_指標庫!$H$20*IF(ISNUMBER($BB2244),BB2244,0)+01_指標庫!$H$21*IF(ISNUMBER($BC2244),BC2244,0))/AW2244,1))</f>
        <v>85.3</v>
      </c>
      <c r="AY2244" s="60"/>
      <c r="AZ2244" s="60"/>
      <c r="BA2244" s="58" t="n">
        <f aca="false">AVERAGE($E2240:$E2244)/AVERAGE($E2235:$E2244)-1</f>
        <v>0.0081506740328261</v>
      </c>
      <c r="BB2244" s="59" t="n">
        <f aca="false">IF(ISNUMBER($BA2244),IF(OR($S2244&lt;=-0.03,$BA2244&lt;-0.003),0,IF(OR($S2244&lt;=-0.02,$BA2244&lt;0.01),50,100)),"")</f>
        <v>50</v>
      </c>
      <c r="BC2244" s="0" t="str">
        <f aca="false">IF(OR(COUNT($AZ2244)=0,COUNT($AZ2243)=0),"",IF(OR($AY2244/$AZ2243-1&lt;=-0.03,$AZ2244/$AZ2243-1&lt;=-0.045,IF(COUNT($AZ2235:$AZ2244)=10,AVERAGE($AZ2240:$AZ2244)/AVERAGE($AZ2235:$AZ2244)-1&lt;-0.01,FALSE())),0,IF(OR($AZ2244/$AZ2243-1&lt;=-0.02,IF(COUNT($AZ2235:$AZ2244)=10,AVERAGE($AZ2240:$AZ2244)/AVERAGE($AZ2235:$AZ2244)-1&lt;0.005,FALSE())),50,100)))</f>
        <v/>
      </c>
    </row>
    <row r="2245" customFormat="false" ht="15" hidden="false" customHeight="true" outlineLevel="0" collapsed="false">
      <c r="A2245" s="47" t="n">
        <v>2241</v>
      </c>
      <c r="B2245" s="48" t="n">
        <v>45813</v>
      </c>
      <c r="C2245" s="47" t="n">
        <v>2025</v>
      </c>
      <c r="D2245" s="49" t="s">
        <v>239</v>
      </c>
      <c r="E2245" s="50" t="n">
        <v>21547.43</v>
      </c>
      <c r="F2245" s="51" t="n">
        <v>0.05559</v>
      </c>
      <c r="G2245" s="51" t="n">
        <v>-0.028327</v>
      </c>
      <c r="H2245" s="52" t="n">
        <v>0.5714</v>
      </c>
      <c r="I2245" s="53" t="n">
        <v>318</v>
      </c>
      <c r="J2245" s="47" t="s">
        <v>235</v>
      </c>
      <c r="K2245" s="54" t="n">
        <v>18.48</v>
      </c>
      <c r="L2245" s="55" t="n">
        <f aca="false">IF(COUNT(F2245)=0,50,IF(F2245&gt;=0,100,IF(F2245&gt;=-0.02,50,0)))</f>
        <v>100</v>
      </c>
      <c r="M2245" s="55" t="n">
        <f aca="false">IF(COUNT(G2245)=0,50,IF(G2245&gt;-0.06,100,IF(G2245&gt;-0.15,50,0)))</f>
        <v>100</v>
      </c>
      <c r="N2245" s="55" t="n">
        <f aca="false">IF(COUNT(H2245)=0,50,IF(H2245&gt;=0.6,100,IF(H2245&gt;=0.4,50,0)))</f>
        <v>50</v>
      </c>
      <c r="O2245" s="55" t="n">
        <f aca="false">IF(COUNT(I2245)=0,50,IF(J2245="proxy_vix",50,IF(I2245&lt;350,100,IF(I2245&lt;=450,50,0))))</f>
        <v>100</v>
      </c>
      <c r="P2245" s="55" t="n">
        <f aca="false">IF(COUNT(K2245)=0,50,IF(K2245&lt;20,100,IF(K2245&lt;=25,50,0)))</f>
        <v>100</v>
      </c>
      <c r="Q2245" s="54"/>
      <c r="R2245" s="47"/>
      <c r="S2245" s="51" t="n">
        <f aca="false">$E2245/$E2244-1</f>
        <v>-0.00803289948586483</v>
      </c>
      <c r="T2245" s="56" t="n">
        <f aca="false">$K2245/$K2244-1</f>
        <v>0.0494037478705283</v>
      </c>
      <c r="V2245" s="57"/>
      <c r="W2245" s="57"/>
      <c r="Y2245" s="1" t="str">
        <f aca="false">IF(AX2245&gt;=70,"EASY",IF(AX2245&gt;40,"UNCERTAIN","HARD"))</f>
        <v>EASY</v>
      </c>
      <c r="AA2245" s="58" t="n">
        <f aca="false">IF($A2245&lt;200,"",AVERAGE($E2196:$E2245)/AVERAGE($E2046:$E2245)-1)</f>
        <v>-0.0264896022232455</v>
      </c>
      <c r="AB2245" s="59" t="n">
        <f aca="false">LOOKUP($B2245,07_L1政策步階!$A$4:$A$14,07_L1政策步階!$C$4:$C$14)</f>
        <v>0</v>
      </c>
      <c r="AC2245" s="57"/>
      <c r="AD2245" s="57"/>
      <c r="AE2245" s="57"/>
      <c r="AF2245" s="57"/>
      <c r="AG2245" s="57"/>
      <c r="AH2245" s="57"/>
      <c r="AI2245" s="57"/>
      <c r="AJ2245" s="57"/>
      <c r="AK2245" s="57"/>
      <c r="AL2245" s="59" t="n">
        <f aca="false">IF(ISNUMBER($AA2245),IF($AA2245&gt;=0.005,100,IF($AA2245&gt;=-0.015,50,0)),"")</f>
        <v>0</v>
      </c>
      <c r="AM2245" s="59" t="n">
        <f aca="false">IF(ISNUMBER($AB2245),IF($AB2245=1,100,IF($AB2245=0,50,0)),"")</f>
        <v>50</v>
      </c>
      <c r="AN2245" s="0" t="str">
        <f aca="false">IF(ISNUMBER($AC2245),IF($AC2245&gt;=0.001,100,IF($AC2245&gt;=-0.003,50,0)),"")</f>
        <v/>
      </c>
      <c r="AO2245" s="0" t="str">
        <f aca="false">IF(ISNUMBER($AD2245),IF($AD2245&gt;=0.04,100,IF($AD2245&gt;=0,50,0)),"")</f>
        <v/>
      </c>
      <c r="AP2245" s="0" t="str">
        <f aca="false">IF(ISNUMBER($AE2245),IF($AE2245&gt;=25,100,IF($AE2245&gt;=-75,50,0)),"")</f>
        <v/>
      </c>
      <c r="AQ2245" s="0" t="str">
        <f aca="false">IF(ISNUMBER($AF2245),IF($AF2245&gt;0,100,IF($AF2245&gt;=-50,50,0)),"")</f>
        <v/>
      </c>
      <c r="AR2245" s="0" t="str">
        <f aca="false">IF(ISNUMBER($AG2245),IF($AG2245=1,100,IF($AG2245=0,50,0)),"")</f>
        <v/>
      </c>
      <c r="AS2245" s="0" t="str">
        <f aca="false">IF(ISNUMBER($AH2245),IF($AH2245&lt;0,100,IF($AH2245&lt;=20,50,0)),"")</f>
        <v/>
      </c>
      <c r="AT2245" s="0" t="str">
        <f aca="false">IF(ISNUMBER($AI2245),IF($AI2245&lt;0.95,100,IF($AI2245&lt;=1,50,0)),"")</f>
        <v/>
      </c>
      <c r="AU2245" s="0" t="str">
        <f aca="false">IF(ISNUMBER($AJ2245),IF($AJ2245&lt;30,0,IF($AJ2245&lt;40,50,IF($AJ2245&lt;=90,100,50))),"")</f>
        <v/>
      </c>
      <c r="AV2245" s="0" t="str">
        <f aca="false">IF(ISNUMBER($AK2245),IF($AK2245&gt;-0.2,100,IF($AK2245&gt;=-0.4,50,0)),"")</f>
        <v/>
      </c>
      <c r="AW2245" s="59" t="n">
        <f aca="false">01_指標庫!$H$4*ISNUMBER($F2245)+01_指標庫!$H$5*ISNUMBER($AA2245)+01_指標庫!$H$6*ISNUMBER($G2245)+01_指標庫!$H$7*ISNUMBER($H2245)+01_指標庫!$H$8*ISNUMBER($AF2245)+01_指標庫!$H$9*ISNUMBER($AG2245)+01_指標庫!$H$10*ISNUMBER($AB2245)+01_指標庫!$H$11*ISNUMBER($AC2245)+01_指標庫!$H$12*ISNUMBER($AD2245)+01_指標庫!$H$13*ISNUMBER($AE2245)+01_指標庫!$H$14*ISNUMBER($I2245)+01_指標庫!$H$15*ISNUMBER($AH2245)+01_指標庫!$H$16*ISNUMBER($K2245)+01_指標庫!$H$17*ISNUMBER($AI2245)+01_指標庫!$H$18*ISNUMBER($AJ2245)+01_指標庫!$H$19*ISNUMBER($AK2245)+01_指標庫!$H$20*ISNUMBER($BB2245)+01_指標庫!$H$21*ISNUMBER($BC2245)</f>
        <v>51</v>
      </c>
      <c r="AX2245" s="59" t="n">
        <f aca="false">IF(AW2245=0,50,ROUND((01_指標庫!$H$4*IF(ISNUMBER($F2245),L2245,0)+01_指標庫!$H$5*IF(ISNUMBER($AA2245),AL2245,0)+01_指標庫!$H$6*IF(ISNUMBER($G2245),M2245,0)+01_指標庫!$H$7*IF(ISNUMBER($H2245),N2245,0)+01_指標庫!$H$8*IF(ISNUMBER($AF2245),AQ2245,0)+01_指標庫!$H$9*IF(ISNUMBER($AG2245),AR2245,0)+01_指標庫!$H$10*IF(ISNUMBER($AB2245),AM2245,0)+01_指標庫!$H$11*IF(ISNUMBER($AC2245),AN2245,0)+01_指標庫!$H$12*IF(ISNUMBER($AD2245),AO2245,0)+01_指標庫!$H$13*IF(ISNUMBER($AE2245),AP2245,0)+01_指標庫!$H$14*IF(ISNUMBER($I2245),O2245,0)+01_指標庫!$H$15*IF(ISNUMBER($AH2245),AS2245,0)+01_指標庫!$H$16*IF(ISNUMBER($K2245),P2245,0)+01_指標庫!$H$17*IF(ISNUMBER($AI2245),AT2245,0)+01_指標庫!$H$18*IF(ISNUMBER($AJ2245),AU2245,0)+01_指標庫!$H$19*IF(ISNUMBER($AK2245),AV2245,0)+01_指標庫!$H$20*IF(ISNUMBER($BB2245),BB2245,0)+01_指標庫!$H$21*IF(ISNUMBER($BC2245),BC2245,0))/AW2245,1))</f>
        <v>77.5</v>
      </c>
      <c r="AY2245" s="60"/>
      <c r="AZ2245" s="60"/>
      <c r="BA2245" s="58" t="n">
        <f aca="false">AVERAGE($E2241:$E2245)/AVERAGE($E2236:$E2245)-1</f>
        <v>0.00766483094036552</v>
      </c>
      <c r="BB2245" s="59" t="n">
        <f aca="false">IF(ISNUMBER($BA2245),IF(OR($S2245&lt;=-0.03,$BA2245&lt;-0.003),0,IF(OR($S2245&lt;=-0.02,$BA2245&lt;0.01),50,100)),"")</f>
        <v>50</v>
      </c>
      <c r="BC2245" s="0" t="str">
        <f aca="false">IF(OR(COUNT($AZ2245)=0,COUNT($AZ2244)=0),"",IF(OR($AY2245/$AZ2244-1&lt;=-0.03,$AZ2245/$AZ2244-1&lt;=-0.045,IF(COUNT($AZ2236:$AZ2245)=10,AVERAGE($AZ2241:$AZ2245)/AVERAGE($AZ2236:$AZ2245)-1&lt;-0.01,FALSE())),0,IF(OR($AZ2245/$AZ2244-1&lt;=-0.02,IF(COUNT($AZ2236:$AZ2245)=10,AVERAGE($AZ2241:$AZ2245)/AVERAGE($AZ2236:$AZ2245)-1&lt;0.005,FALSE())),50,100)))</f>
        <v/>
      </c>
    </row>
    <row r="2246" customFormat="false" ht="15" hidden="false" customHeight="true" outlineLevel="0" collapsed="false">
      <c r="A2246" s="47" t="n">
        <v>2242</v>
      </c>
      <c r="B2246" s="48" t="n">
        <v>45814</v>
      </c>
      <c r="C2246" s="47" t="n">
        <v>2025</v>
      </c>
      <c r="D2246" s="49" t="s">
        <v>234</v>
      </c>
      <c r="E2246" s="50" t="n">
        <v>21761.79</v>
      </c>
      <c r="F2246" s="51" t="n">
        <v>0.065571</v>
      </c>
      <c r="G2246" s="51" t="n">
        <v>-0.018661</v>
      </c>
      <c r="H2246" s="52" t="n">
        <v>0.6735</v>
      </c>
      <c r="I2246" s="53" t="n">
        <v>309</v>
      </c>
      <c r="J2246" s="47" t="s">
        <v>235</v>
      </c>
      <c r="K2246" s="54" t="n">
        <v>16.77</v>
      </c>
      <c r="L2246" s="55" t="n">
        <f aca="false">IF(COUNT(F2246)=0,50,IF(F2246&gt;=0,100,IF(F2246&gt;=-0.02,50,0)))</f>
        <v>100</v>
      </c>
      <c r="M2246" s="55" t="n">
        <f aca="false">IF(COUNT(G2246)=0,50,IF(G2246&gt;-0.06,100,IF(G2246&gt;-0.15,50,0)))</f>
        <v>100</v>
      </c>
      <c r="N2246" s="55" t="n">
        <f aca="false">IF(COUNT(H2246)=0,50,IF(H2246&gt;=0.6,100,IF(H2246&gt;=0.4,50,0)))</f>
        <v>100</v>
      </c>
      <c r="O2246" s="55" t="n">
        <f aca="false">IF(COUNT(I2246)=0,50,IF(J2246="proxy_vix",50,IF(I2246&lt;350,100,IF(I2246&lt;=450,50,0))))</f>
        <v>100</v>
      </c>
      <c r="P2246" s="55" t="n">
        <f aca="false">IF(COUNT(K2246)=0,50,IF(K2246&lt;20,100,IF(K2246&lt;=25,50,0)))</f>
        <v>100</v>
      </c>
      <c r="Q2246" s="54"/>
      <c r="R2246" s="47"/>
      <c r="S2246" s="51" t="n">
        <f aca="false">$E2246/$E2245-1</f>
        <v>0.00994828617612398</v>
      </c>
      <c r="T2246" s="56" t="n">
        <f aca="false">$K2246/$K2245-1</f>
        <v>-0.0925324675324676</v>
      </c>
      <c r="V2246" s="57"/>
      <c r="W2246" s="57"/>
      <c r="Y2246" s="1" t="str">
        <f aca="false">IF(AX2246&gt;=70,"EASY",IF(AX2246&gt;40,"UNCERTAIN","HARD"))</f>
        <v>EASY</v>
      </c>
      <c r="AA2246" s="58" t="n">
        <f aca="false">IF($A2246&lt;200,"",AVERAGE($E2197:$E2246)/AVERAGE($E2047:$E2246)-1)</f>
        <v>-0.0251585426627264</v>
      </c>
      <c r="AB2246" s="59" t="n">
        <f aca="false">LOOKUP($B2246,07_L1政策步階!$A$4:$A$14,07_L1政策步階!$C$4:$C$14)</f>
        <v>0</v>
      </c>
      <c r="AC2246" s="57"/>
      <c r="AD2246" s="57"/>
      <c r="AE2246" s="57"/>
      <c r="AF2246" s="57"/>
      <c r="AG2246" s="57"/>
      <c r="AH2246" s="57"/>
      <c r="AI2246" s="57"/>
      <c r="AJ2246" s="57"/>
      <c r="AK2246" s="57"/>
      <c r="AL2246" s="59" t="n">
        <f aca="false">IF(ISNUMBER($AA2246),IF($AA2246&gt;=0.005,100,IF($AA2246&gt;=-0.015,50,0)),"")</f>
        <v>0</v>
      </c>
      <c r="AM2246" s="59" t="n">
        <f aca="false">IF(ISNUMBER($AB2246),IF($AB2246=1,100,IF($AB2246=0,50,0)),"")</f>
        <v>50</v>
      </c>
      <c r="AN2246" s="0" t="str">
        <f aca="false">IF(ISNUMBER($AC2246),IF($AC2246&gt;=0.001,100,IF($AC2246&gt;=-0.003,50,0)),"")</f>
        <v/>
      </c>
      <c r="AO2246" s="0" t="str">
        <f aca="false">IF(ISNUMBER($AD2246),IF($AD2246&gt;=0.04,100,IF($AD2246&gt;=0,50,0)),"")</f>
        <v/>
      </c>
      <c r="AP2246" s="0" t="str">
        <f aca="false">IF(ISNUMBER($AE2246),IF($AE2246&gt;=25,100,IF($AE2246&gt;=-75,50,0)),"")</f>
        <v/>
      </c>
      <c r="AQ2246" s="0" t="str">
        <f aca="false">IF(ISNUMBER($AF2246),IF($AF2246&gt;0,100,IF($AF2246&gt;=-50,50,0)),"")</f>
        <v/>
      </c>
      <c r="AR2246" s="0" t="str">
        <f aca="false">IF(ISNUMBER($AG2246),IF($AG2246=1,100,IF($AG2246=0,50,0)),"")</f>
        <v/>
      </c>
      <c r="AS2246" s="0" t="str">
        <f aca="false">IF(ISNUMBER($AH2246),IF($AH2246&lt;0,100,IF($AH2246&lt;=20,50,0)),"")</f>
        <v/>
      </c>
      <c r="AT2246" s="0" t="str">
        <f aca="false">IF(ISNUMBER($AI2246),IF($AI2246&lt;0.95,100,IF($AI2246&lt;=1,50,0)),"")</f>
        <v/>
      </c>
      <c r="AU2246" s="0" t="str">
        <f aca="false">IF(ISNUMBER($AJ2246),IF($AJ2246&lt;30,0,IF($AJ2246&lt;40,50,IF($AJ2246&lt;=90,100,50))),"")</f>
        <v/>
      </c>
      <c r="AV2246" s="0" t="str">
        <f aca="false">IF(ISNUMBER($AK2246),IF($AK2246&gt;-0.2,100,IF($AK2246&gt;=-0.4,50,0)),"")</f>
        <v/>
      </c>
      <c r="AW2246" s="59" t="n">
        <f aca="false">01_指標庫!$H$4*ISNUMBER($F2246)+01_指標庫!$H$5*ISNUMBER($AA2246)+01_指標庫!$H$6*ISNUMBER($G2246)+01_指標庫!$H$7*ISNUMBER($H2246)+01_指標庫!$H$8*ISNUMBER($AF2246)+01_指標庫!$H$9*ISNUMBER($AG2246)+01_指標庫!$H$10*ISNUMBER($AB2246)+01_指標庫!$H$11*ISNUMBER($AC2246)+01_指標庫!$H$12*ISNUMBER($AD2246)+01_指標庫!$H$13*ISNUMBER($AE2246)+01_指標庫!$H$14*ISNUMBER($I2246)+01_指標庫!$H$15*ISNUMBER($AH2246)+01_指標庫!$H$16*ISNUMBER($K2246)+01_指標庫!$H$17*ISNUMBER($AI2246)+01_指標庫!$H$18*ISNUMBER($AJ2246)+01_指標庫!$H$19*ISNUMBER($AK2246)+01_指標庫!$H$20*ISNUMBER($BB2246)+01_指標庫!$H$21*ISNUMBER($BC2246)</f>
        <v>51</v>
      </c>
      <c r="AX2246" s="59" t="n">
        <f aca="false">IF(AW2246=0,50,ROUND((01_指標庫!$H$4*IF(ISNUMBER($F2246),L2246,0)+01_指標庫!$H$5*IF(ISNUMBER($AA2246),AL2246,0)+01_指標庫!$H$6*IF(ISNUMBER($G2246),M2246,0)+01_指標庫!$H$7*IF(ISNUMBER($H2246),N2246,0)+01_指標庫!$H$8*IF(ISNUMBER($AF2246),AQ2246,0)+01_指標庫!$H$9*IF(ISNUMBER($AG2246),AR2246,0)+01_指標庫!$H$10*IF(ISNUMBER($AB2246),AM2246,0)+01_指標庫!$H$11*IF(ISNUMBER($AC2246),AN2246,0)+01_指標庫!$H$12*IF(ISNUMBER($AD2246),AO2246,0)+01_指標庫!$H$13*IF(ISNUMBER($AE2246),AP2246,0)+01_指標庫!$H$14*IF(ISNUMBER($I2246),O2246,0)+01_指標庫!$H$15*IF(ISNUMBER($AH2246),AS2246,0)+01_指標庫!$H$16*IF(ISNUMBER($K2246),P2246,0)+01_指標庫!$H$17*IF(ISNUMBER($AI2246),AT2246,0)+01_指標庫!$H$18*IF(ISNUMBER($AJ2246),AU2246,0)+01_指標庫!$H$19*IF(ISNUMBER($AK2246),AV2246,0)+01_指標庫!$H$20*IF(ISNUMBER($BB2246),BB2246,0)+01_指標庫!$H$21*IF(ISNUMBER($BC2246),BC2246,0))/AW2246,1))</f>
        <v>85.3</v>
      </c>
      <c r="AY2246" s="60"/>
      <c r="AZ2246" s="60"/>
      <c r="BA2246" s="58" t="n">
        <f aca="false">AVERAGE($E2242:$E2246)/AVERAGE($E2237:$E2246)-1</f>
        <v>0.00853787906295733</v>
      </c>
      <c r="BB2246" s="59" t="n">
        <f aca="false">IF(ISNUMBER($BA2246),IF(OR($S2246&lt;=-0.03,$BA2246&lt;-0.003),0,IF(OR($S2246&lt;=-0.02,$BA2246&lt;0.01),50,100)),"")</f>
        <v>50</v>
      </c>
      <c r="BC2246" s="0" t="str">
        <f aca="false">IF(OR(COUNT($AZ2246)=0,COUNT($AZ2245)=0),"",IF(OR($AY2246/$AZ2245-1&lt;=-0.03,$AZ2246/$AZ2245-1&lt;=-0.045,IF(COUNT($AZ2237:$AZ2246)=10,AVERAGE($AZ2242:$AZ2246)/AVERAGE($AZ2237:$AZ2246)-1&lt;-0.01,FALSE())),0,IF(OR($AZ2246/$AZ2245-1&lt;=-0.02,IF(COUNT($AZ2237:$AZ2246)=10,AVERAGE($AZ2242:$AZ2246)/AVERAGE($AZ2237:$AZ2246)-1&lt;0.005,FALSE())),50,100)))</f>
        <v/>
      </c>
    </row>
    <row r="2247" customFormat="false" ht="15" hidden="false" customHeight="true" outlineLevel="0" collapsed="false">
      <c r="A2247" s="47" t="n">
        <v>2243</v>
      </c>
      <c r="B2247" s="48" t="n">
        <v>45817</v>
      </c>
      <c r="C2247" s="47" t="n">
        <v>2025</v>
      </c>
      <c r="D2247" s="49" t="s">
        <v>236</v>
      </c>
      <c r="E2247" s="50" t="n">
        <v>21797.87</v>
      </c>
      <c r="F2247" s="51" t="n">
        <v>0.066795</v>
      </c>
      <c r="G2247" s="51" t="n">
        <v>-0.017034</v>
      </c>
      <c r="H2247" s="52" t="n">
        <v>0.6735</v>
      </c>
      <c r="I2247" s="53" t="n">
        <v>312</v>
      </c>
      <c r="J2247" s="47" t="s">
        <v>235</v>
      </c>
      <c r="K2247" s="54" t="n">
        <v>17.16</v>
      </c>
      <c r="L2247" s="55" t="n">
        <f aca="false">IF(COUNT(F2247)=0,50,IF(F2247&gt;=0,100,IF(F2247&gt;=-0.02,50,0)))</f>
        <v>100</v>
      </c>
      <c r="M2247" s="55" t="n">
        <f aca="false">IF(COUNT(G2247)=0,50,IF(G2247&gt;-0.06,100,IF(G2247&gt;-0.15,50,0)))</f>
        <v>100</v>
      </c>
      <c r="N2247" s="55" t="n">
        <f aca="false">IF(COUNT(H2247)=0,50,IF(H2247&gt;=0.6,100,IF(H2247&gt;=0.4,50,0)))</f>
        <v>100</v>
      </c>
      <c r="O2247" s="55" t="n">
        <f aca="false">IF(COUNT(I2247)=0,50,IF(J2247="proxy_vix",50,IF(I2247&lt;350,100,IF(I2247&lt;=450,50,0))))</f>
        <v>100</v>
      </c>
      <c r="P2247" s="55" t="n">
        <f aca="false">IF(COUNT(K2247)=0,50,IF(K2247&lt;20,100,IF(K2247&lt;=25,50,0)))</f>
        <v>100</v>
      </c>
      <c r="Q2247" s="54"/>
      <c r="R2247" s="47"/>
      <c r="S2247" s="51" t="n">
        <f aca="false">$E2247/$E2246-1</f>
        <v>0.00165795185046802</v>
      </c>
      <c r="T2247" s="56" t="n">
        <f aca="false">$K2247/$K2246-1</f>
        <v>0.0232558139534884</v>
      </c>
      <c r="V2247" s="57"/>
      <c r="W2247" s="57"/>
      <c r="Y2247" s="1" t="str">
        <f aca="false">IF(AX2247&gt;=70,"EASY",IF(AX2247&gt;40,"UNCERTAIN","HARD"))</f>
        <v>EASY</v>
      </c>
      <c r="AA2247" s="58" t="n">
        <f aca="false">IF($A2247&lt;200,"",AVERAGE($E2198:$E2247)/AVERAGE($E2048:$E2247)-1)</f>
        <v>-0.0236973728013725</v>
      </c>
      <c r="AB2247" s="59" t="n">
        <f aca="false">LOOKUP($B2247,07_L1政策步階!$A$4:$A$14,07_L1政策步階!$C$4:$C$14)</f>
        <v>0</v>
      </c>
      <c r="AC2247" s="57"/>
      <c r="AD2247" s="57"/>
      <c r="AE2247" s="57"/>
      <c r="AF2247" s="57"/>
      <c r="AG2247" s="57"/>
      <c r="AH2247" s="57"/>
      <c r="AI2247" s="57"/>
      <c r="AJ2247" s="57"/>
      <c r="AK2247" s="57"/>
      <c r="AL2247" s="59" t="n">
        <f aca="false">IF(ISNUMBER($AA2247),IF($AA2247&gt;=0.005,100,IF($AA2247&gt;=-0.015,50,0)),"")</f>
        <v>0</v>
      </c>
      <c r="AM2247" s="59" t="n">
        <f aca="false">IF(ISNUMBER($AB2247),IF($AB2247=1,100,IF($AB2247=0,50,0)),"")</f>
        <v>50</v>
      </c>
      <c r="AN2247" s="0" t="str">
        <f aca="false">IF(ISNUMBER($AC2247),IF($AC2247&gt;=0.001,100,IF($AC2247&gt;=-0.003,50,0)),"")</f>
        <v/>
      </c>
      <c r="AO2247" s="0" t="str">
        <f aca="false">IF(ISNUMBER($AD2247),IF($AD2247&gt;=0.04,100,IF($AD2247&gt;=0,50,0)),"")</f>
        <v/>
      </c>
      <c r="AP2247" s="0" t="str">
        <f aca="false">IF(ISNUMBER($AE2247),IF($AE2247&gt;=25,100,IF($AE2247&gt;=-75,50,0)),"")</f>
        <v/>
      </c>
      <c r="AQ2247" s="0" t="str">
        <f aca="false">IF(ISNUMBER($AF2247),IF($AF2247&gt;0,100,IF($AF2247&gt;=-50,50,0)),"")</f>
        <v/>
      </c>
      <c r="AR2247" s="0" t="str">
        <f aca="false">IF(ISNUMBER($AG2247),IF($AG2247=1,100,IF($AG2247=0,50,0)),"")</f>
        <v/>
      </c>
      <c r="AS2247" s="0" t="str">
        <f aca="false">IF(ISNUMBER($AH2247),IF($AH2247&lt;0,100,IF($AH2247&lt;=20,50,0)),"")</f>
        <v/>
      </c>
      <c r="AT2247" s="0" t="str">
        <f aca="false">IF(ISNUMBER($AI2247),IF($AI2247&lt;0.95,100,IF($AI2247&lt;=1,50,0)),"")</f>
        <v/>
      </c>
      <c r="AU2247" s="0" t="str">
        <f aca="false">IF(ISNUMBER($AJ2247),IF($AJ2247&lt;30,0,IF($AJ2247&lt;40,50,IF($AJ2247&lt;=90,100,50))),"")</f>
        <v/>
      </c>
      <c r="AV2247" s="0" t="str">
        <f aca="false">IF(ISNUMBER($AK2247),IF($AK2247&gt;-0.2,100,IF($AK2247&gt;=-0.4,50,0)),"")</f>
        <v/>
      </c>
      <c r="AW2247" s="59" t="n">
        <f aca="false">01_指標庫!$H$4*ISNUMBER($F2247)+01_指標庫!$H$5*ISNUMBER($AA2247)+01_指標庫!$H$6*ISNUMBER($G2247)+01_指標庫!$H$7*ISNUMBER($H2247)+01_指標庫!$H$8*ISNUMBER($AF2247)+01_指標庫!$H$9*ISNUMBER($AG2247)+01_指標庫!$H$10*ISNUMBER($AB2247)+01_指標庫!$H$11*ISNUMBER($AC2247)+01_指標庫!$H$12*ISNUMBER($AD2247)+01_指標庫!$H$13*ISNUMBER($AE2247)+01_指標庫!$H$14*ISNUMBER($I2247)+01_指標庫!$H$15*ISNUMBER($AH2247)+01_指標庫!$H$16*ISNUMBER($K2247)+01_指標庫!$H$17*ISNUMBER($AI2247)+01_指標庫!$H$18*ISNUMBER($AJ2247)+01_指標庫!$H$19*ISNUMBER($AK2247)+01_指標庫!$H$20*ISNUMBER($BB2247)+01_指標庫!$H$21*ISNUMBER($BC2247)</f>
        <v>51</v>
      </c>
      <c r="AX2247" s="59" t="n">
        <f aca="false">IF(AW2247=0,50,ROUND((01_指標庫!$H$4*IF(ISNUMBER($F2247),L2247,0)+01_指標庫!$H$5*IF(ISNUMBER($AA2247),AL2247,0)+01_指標庫!$H$6*IF(ISNUMBER($G2247),M2247,0)+01_指標庫!$H$7*IF(ISNUMBER($H2247),N2247,0)+01_指標庫!$H$8*IF(ISNUMBER($AF2247),AQ2247,0)+01_指標庫!$H$9*IF(ISNUMBER($AG2247),AR2247,0)+01_指標庫!$H$10*IF(ISNUMBER($AB2247),AM2247,0)+01_指標庫!$H$11*IF(ISNUMBER($AC2247),AN2247,0)+01_指標庫!$H$12*IF(ISNUMBER($AD2247),AO2247,0)+01_指標庫!$H$13*IF(ISNUMBER($AE2247),AP2247,0)+01_指標庫!$H$14*IF(ISNUMBER($I2247),O2247,0)+01_指標庫!$H$15*IF(ISNUMBER($AH2247),AS2247,0)+01_指標庫!$H$16*IF(ISNUMBER($K2247),P2247,0)+01_指標庫!$H$17*IF(ISNUMBER($AI2247),AT2247,0)+01_指標庫!$H$18*IF(ISNUMBER($AJ2247),AU2247,0)+01_指標庫!$H$19*IF(ISNUMBER($AK2247),AV2247,0)+01_指標庫!$H$20*IF(ISNUMBER($BB2247),BB2247,0)+01_指標庫!$H$21*IF(ISNUMBER($BC2247),BC2247,0))/AW2247,1))</f>
        <v>85.3</v>
      </c>
      <c r="AY2247" s="60"/>
      <c r="AZ2247" s="60"/>
      <c r="BA2247" s="58" t="n">
        <f aca="false">AVERAGE($E2243:$E2247)/AVERAGE($E2238:$E2247)-1</f>
        <v>0.00724969622336569</v>
      </c>
      <c r="BB2247" s="59" t="n">
        <f aca="false">IF(ISNUMBER($BA2247),IF(OR($S2247&lt;=-0.03,$BA2247&lt;-0.003),0,IF(OR($S2247&lt;=-0.02,$BA2247&lt;0.01),50,100)),"")</f>
        <v>50</v>
      </c>
      <c r="BC2247" s="0" t="str">
        <f aca="false">IF(OR(COUNT($AZ2247)=0,COUNT($AZ2246)=0),"",IF(OR($AY2247/$AZ2246-1&lt;=-0.03,$AZ2247/$AZ2246-1&lt;=-0.045,IF(COUNT($AZ2238:$AZ2247)=10,AVERAGE($AZ2243:$AZ2247)/AVERAGE($AZ2238:$AZ2247)-1&lt;-0.01,FALSE())),0,IF(OR($AZ2247/$AZ2246-1&lt;=-0.02,IF(COUNT($AZ2238:$AZ2247)=10,AVERAGE($AZ2243:$AZ2247)/AVERAGE($AZ2238:$AZ2247)-1&lt;0.005,FALSE())),50,100)))</f>
        <v/>
      </c>
    </row>
    <row r="2248" customFormat="false" ht="15" hidden="false" customHeight="true" outlineLevel="0" collapsed="false">
      <c r="A2248" s="47" t="n">
        <v>2244</v>
      </c>
      <c r="B2248" s="48" t="n">
        <v>45818</v>
      </c>
      <c r="C2248" s="47" t="n">
        <v>2025</v>
      </c>
      <c r="D2248" s="49" t="s">
        <v>237</v>
      </c>
      <c r="E2248" s="50" t="n">
        <v>21941.92</v>
      </c>
      <c r="F2248" s="51" t="n">
        <v>0.073289</v>
      </c>
      <c r="G2248" s="51" t="n">
        <v>-0.010538</v>
      </c>
      <c r="H2248" s="52" t="n">
        <v>0.7755</v>
      </c>
      <c r="I2248" s="53" t="n">
        <v>312</v>
      </c>
      <c r="J2248" s="47" t="s">
        <v>235</v>
      </c>
      <c r="K2248" s="54" t="n">
        <v>16.95</v>
      </c>
      <c r="L2248" s="55" t="n">
        <f aca="false">IF(COUNT(F2248)=0,50,IF(F2248&gt;=0,100,IF(F2248&gt;=-0.02,50,0)))</f>
        <v>100</v>
      </c>
      <c r="M2248" s="55" t="n">
        <f aca="false">IF(COUNT(G2248)=0,50,IF(G2248&gt;-0.06,100,IF(G2248&gt;-0.15,50,0)))</f>
        <v>100</v>
      </c>
      <c r="N2248" s="55" t="n">
        <f aca="false">IF(COUNT(H2248)=0,50,IF(H2248&gt;=0.6,100,IF(H2248&gt;=0.4,50,0)))</f>
        <v>100</v>
      </c>
      <c r="O2248" s="55" t="n">
        <f aca="false">IF(COUNT(I2248)=0,50,IF(J2248="proxy_vix",50,IF(I2248&lt;350,100,IF(I2248&lt;=450,50,0))))</f>
        <v>100</v>
      </c>
      <c r="P2248" s="55" t="n">
        <f aca="false">IF(COUNT(K2248)=0,50,IF(K2248&lt;20,100,IF(K2248&lt;=25,50,0)))</f>
        <v>100</v>
      </c>
      <c r="Q2248" s="54"/>
      <c r="R2248" s="47"/>
      <c r="S2248" s="51" t="n">
        <f aca="false">$E2248/$E2247-1</f>
        <v>0.00660844385254156</v>
      </c>
      <c r="T2248" s="56" t="n">
        <f aca="false">$K2248/$K2247-1</f>
        <v>-0.0122377622377623</v>
      </c>
      <c r="V2248" s="57"/>
      <c r="W2248" s="57"/>
      <c r="Y2248" s="1" t="str">
        <f aca="false">IF(AX2248&gt;=70,"EASY",IF(AX2248&gt;40,"UNCERTAIN","HARD"))</f>
        <v>EASY</v>
      </c>
      <c r="AA2248" s="58" t="n">
        <f aca="false">IF($A2248&lt;200,"",AVERAGE($E2199:$E2248)/AVERAGE($E2049:$E2248)-1)</f>
        <v>-0.0216001014477212</v>
      </c>
      <c r="AB2248" s="59" t="n">
        <f aca="false">LOOKUP($B2248,07_L1政策步階!$A$4:$A$14,07_L1政策步階!$C$4:$C$14)</f>
        <v>0</v>
      </c>
      <c r="AC2248" s="57"/>
      <c r="AD2248" s="57"/>
      <c r="AE2248" s="57"/>
      <c r="AF2248" s="57"/>
      <c r="AG2248" s="57"/>
      <c r="AH2248" s="57"/>
      <c r="AI2248" s="57"/>
      <c r="AJ2248" s="57"/>
      <c r="AK2248" s="57"/>
      <c r="AL2248" s="59" t="n">
        <f aca="false">IF(ISNUMBER($AA2248),IF($AA2248&gt;=0.005,100,IF($AA2248&gt;=-0.015,50,0)),"")</f>
        <v>0</v>
      </c>
      <c r="AM2248" s="59" t="n">
        <f aca="false">IF(ISNUMBER($AB2248),IF($AB2248=1,100,IF($AB2248=0,50,0)),"")</f>
        <v>50</v>
      </c>
      <c r="AN2248" s="0" t="str">
        <f aca="false">IF(ISNUMBER($AC2248),IF($AC2248&gt;=0.001,100,IF($AC2248&gt;=-0.003,50,0)),"")</f>
        <v/>
      </c>
      <c r="AO2248" s="0" t="str">
        <f aca="false">IF(ISNUMBER($AD2248),IF($AD2248&gt;=0.04,100,IF($AD2248&gt;=0,50,0)),"")</f>
        <v/>
      </c>
      <c r="AP2248" s="0" t="str">
        <f aca="false">IF(ISNUMBER($AE2248),IF($AE2248&gt;=25,100,IF($AE2248&gt;=-75,50,0)),"")</f>
        <v/>
      </c>
      <c r="AQ2248" s="0" t="str">
        <f aca="false">IF(ISNUMBER($AF2248),IF($AF2248&gt;0,100,IF($AF2248&gt;=-50,50,0)),"")</f>
        <v/>
      </c>
      <c r="AR2248" s="0" t="str">
        <f aca="false">IF(ISNUMBER($AG2248),IF($AG2248=1,100,IF($AG2248=0,50,0)),"")</f>
        <v/>
      </c>
      <c r="AS2248" s="0" t="str">
        <f aca="false">IF(ISNUMBER($AH2248),IF($AH2248&lt;0,100,IF($AH2248&lt;=20,50,0)),"")</f>
        <v/>
      </c>
      <c r="AT2248" s="0" t="str">
        <f aca="false">IF(ISNUMBER($AI2248),IF($AI2248&lt;0.95,100,IF($AI2248&lt;=1,50,0)),"")</f>
        <v/>
      </c>
      <c r="AU2248" s="0" t="str">
        <f aca="false">IF(ISNUMBER($AJ2248),IF($AJ2248&lt;30,0,IF($AJ2248&lt;40,50,IF($AJ2248&lt;=90,100,50))),"")</f>
        <v/>
      </c>
      <c r="AV2248" s="0" t="str">
        <f aca="false">IF(ISNUMBER($AK2248),IF($AK2248&gt;-0.2,100,IF($AK2248&gt;=-0.4,50,0)),"")</f>
        <v/>
      </c>
      <c r="AW2248" s="59" t="n">
        <f aca="false">01_指標庫!$H$4*ISNUMBER($F2248)+01_指標庫!$H$5*ISNUMBER($AA2248)+01_指標庫!$H$6*ISNUMBER($G2248)+01_指標庫!$H$7*ISNUMBER($H2248)+01_指標庫!$H$8*ISNUMBER($AF2248)+01_指標庫!$H$9*ISNUMBER($AG2248)+01_指標庫!$H$10*ISNUMBER($AB2248)+01_指標庫!$H$11*ISNUMBER($AC2248)+01_指標庫!$H$12*ISNUMBER($AD2248)+01_指標庫!$H$13*ISNUMBER($AE2248)+01_指標庫!$H$14*ISNUMBER($I2248)+01_指標庫!$H$15*ISNUMBER($AH2248)+01_指標庫!$H$16*ISNUMBER($K2248)+01_指標庫!$H$17*ISNUMBER($AI2248)+01_指標庫!$H$18*ISNUMBER($AJ2248)+01_指標庫!$H$19*ISNUMBER($AK2248)+01_指標庫!$H$20*ISNUMBER($BB2248)+01_指標庫!$H$21*ISNUMBER($BC2248)</f>
        <v>51</v>
      </c>
      <c r="AX2248" s="59" t="n">
        <f aca="false">IF(AW2248=0,50,ROUND((01_指標庫!$H$4*IF(ISNUMBER($F2248),L2248,0)+01_指標庫!$H$5*IF(ISNUMBER($AA2248),AL2248,0)+01_指標庫!$H$6*IF(ISNUMBER($G2248),M2248,0)+01_指標庫!$H$7*IF(ISNUMBER($H2248),N2248,0)+01_指標庫!$H$8*IF(ISNUMBER($AF2248),AQ2248,0)+01_指標庫!$H$9*IF(ISNUMBER($AG2248),AR2248,0)+01_指標庫!$H$10*IF(ISNUMBER($AB2248),AM2248,0)+01_指標庫!$H$11*IF(ISNUMBER($AC2248),AN2248,0)+01_指標庫!$H$12*IF(ISNUMBER($AD2248),AO2248,0)+01_指標庫!$H$13*IF(ISNUMBER($AE2248),AP2248,0)+01_指標庫!$H$14*IF(ISNUMBER($I2248),O2248,0)+01_指標庫!$H$15*IF(ISNUMBER($AH2248),AS2248,0)+01_指標庫!$H$16*IF(ISNUMBER($K2248),P2248,0)+01_指標庫!$H$17*IF(ISNUMBER($AI2248),AT2248,0)+01_指標庫!$H$18*IF(ISNUMBER($AJ2248),AU2248,0)+01_指標庫!$H$19*IF(ISNUMBER($AK2248),AV2248,0)+01_指標庫!$H$20*IF(ISNUMBER($BB2248),BB2248,0)+01_指標庫!$H$21*IF(ISNUMBER($BC2248),BC2248,0))/AW2248,1))</f>
        <v>85.3</v>
      </c>
      <c r="AY2248" s="60"/>
      <c r="AZ2248" s="60"/>
      <c r="BA2248" s="58" t="n">
        <f aca="false">AVERAGE($E2244:$E2248)/AVERAGE($E2239:$E2248)-1</f>
        <v>0.00737903231221426</v>
      </c>
      <c r="BB2248" s="59" t="n">
        <f aca="false">IF(ISNUMBER($BA2248),IF(OR($S2248&lt;=-0.03,$BA2248&lt;-0.003),0,IF(OR($S2248&lt;=-0.02,$BA2248&lt;0.01),50,100)),"")</f>
        <v>50</v>
      </c>
      <c r="BC2248" s="0" t="str">
        <f aca="false">IF(OR(COUNT($AZ2248)=0,COUNT($AZ2247)=0),"",IF(OR($AY2248/$AZ2247-1&lt;=-0.03,$AZ2248/$AZ2247-1&lt;=-0.045,IF(COUNT($AZ2239:$AZ2248)=10,AVERAGE($AZ2244:$AZ2248)/AVERAGE($AZ2239:$AZ2248)-1&lt;-0.01,FALSE())),0,IF(OR($AZ2248/$AZ2247-1&lt;=-0.02,IF(COUNT($AZ2239:$AZ2248)=10,AVERAGE($AZ2244:$AZ2248)/AVERAGE($AZ2239:$AZ2248)-1&lt;0.005,FALSE())),50,100)))</f>
        <v/>
      </c>
    </row>
    <row r="2249" customFormat="false" ht="15" hidden="false" customHeight="true" outlineLevel="0" collapsed="false">
      <c r="A2249" s="47" t="n">
        <v>2245</v>
      </c>
      <c r="B2249" s="48" t="n">
        <v>45819</v>
      </c>
      <c r="C2249" s="47" t="n">
        <v>2025</v>
      </c>
      <c r="D2249" s="49" t="s">
        <v>238</v>
      </c>
      <c r="E2249" s="50" t="n">
        <v>21860.8</v>
      </c>
      <c r="F2249" s="51" t="n">
        <v>0.068702</v>
      </c>
      <c r="G2249" s="51" t="n">
        <v>-0.014196</v>
      </c>
      <c r="H2249" s="52" t="n">
        <v>0.7347</v>
      </c>
      <c r="I2249" s="53" t="n">
        <v>312</v>
      </c>
      <c r="J2249" s="47" t="s">
        <v>235</v>
      </c>
      <c r="K2249" s="54" t="n">
        <v>17.26</v>
      </c>
      <c r="L2249" s="55" t="n">
        <f aca="false">IF(COUNT(F2249)=0,50,IF(F2249&gt;=0,100,IF(F2249&gt;=-0.02,50,0)))</f>
        <v>100</v>
      </c>
      <c r="M2249" s="55" t="n">
        <f aca="false">IF(COUNT(G2249)=0,50,IF(G2249&gt;-0.06,100,IF(G2249&gt;-0.15,50,0)))</f>
        <v>100</v>
      </c>
      <c r="N2249" s="55" t="n">
        <f aca="false">IF(COUNT(H2249)=0,50,IF(H2249&gt;=0.6,100,IF(H2249&gt;=0.4,50,0)))</f>
        <v>100</v>
      </c>
      <c r="O2249" s="55" t="n">
        <f aca="false">IF(COUNT(I2249)=0,50,IF(J2249="proxy_vix",50,IF(I2249&lt;350,100,IF(I2249&lt;=450,50,0))))</f>
        <v>100</v>
      </c>
      <c r="P2249" s="55" t="n">
        <f aca="false">IF(COUNT(K2249)=0,50,IF(K2249&lt;20,100,IF(K2249&lt;=25,50,0)))</f>
        <v>100</v>
      </c>
      <c r="Q2249" s="54"/>
      <c r="R2249" s="47"/>
      <c r="S2249" s="51" t="n">
        <f aca="false">$E2249/$E2248-1</f>
        <v>-0.00369703289411316</v>
      </c>
      <c r="T2249" s="56" t="n">
        <f aca="false">$K2249/$K2248-1</f>
        <v>0.018289085545723</v>
      </c>
      <c r="V2249" s="57"/>
      <c r="W2249" s="57"/>
      <c r="Y2249" s="1" t="str">
        <f aca="false">IF(AX2249&gt;=70,"EASY",IF(AX2249&gt;40,"UNCERTAIN","HARD"))</f>
        <v>EASY</v>
      </c>
      <c r="AA2249" s="58" t="n">
        <f aca="false">IF($A2249&lt;200,"",AVERAGE($E2200:$E2249)/AVERAGE($E2050:$E2249)-1)</f>
        <v>-0.0196417972233204</v>
      </c>
      <c r="AB2249" s="59" t="n">
        <f aca="false">LOOKUP($B2249,07_L1政策步階!$A$4:$A$14,07_L1政策步階!$C$4:$C$14)</f>
        <v>0</v>
      </c>
      <c r="AC2249" s="57"/>
      <c r="AD2249" s="57"/>
      <c r="AE2249" s="57"/>
      <c r="AF2249" s="57"/>
      <c r="AG2249" s="57"/>
      <c r="AH2249" s="57"/>
      <c r="AI2249" s="57"/>
      <c r="AJ2249" s="57"/>
      <c r="AK2249" s="57"/>
      <c r="AL2249" s="59" t="n">
        <f aca="false">IF(ISNUMBER($AA2249),IF($AA2249&gt;=0.005,100,IF($AA2249&gt;=-0.015,50,0)),"")</f>
        <v>0</v>
      </c>
      <c r="AM2249" s="59" t="n">
        <f aca="false">IF(ISNUMBER($AB2249),IF($AB2249=1,100,IF($AB2249=0,50,0)),"")</f>
        <v>50</v>
      </c>
      <c r="AN2249" s="0" t="str">
        <f aca="false">IF(ISNUMBER($AC2249),IF($AC2249&gt;=0.001,100,IF($AC2249&gt;=-0.003,50,0)),"")</f>
        <v/>
      </c>
      <c r="AO2249" s="0" t="str">
        <f aca="false">IF(ISNUMBER($AD2249),IF($AD2249&gt;=0.04,100,IF($AD2249&gt;=0,50,0)),"")</f>
        <v/>
      </c>
      <c r="AP2249" s="0" t="str">
        <f aca="false">IF(ISNUMBER($AE2249),IF($AE2249&gt;=25,100,IF($AE2249&gt;=-75,50,0)),"")</f>
        <v/>
      </c>
      <c r="AQ2249" s="0" t="str">
        <f aca="false">IF(ISNUMBER($AF2249),IF($AF2249&gt;0,100,IF($AF2249&gt;=-50,50,0)),"")</f>
        <v/>
      </c>
      <c r="AR2249" s="0" t="str">
        <f aca="false">IF(ISNUMBER($AG2249),IF($AG2249=1,100,IF($AG2249=0,50,0)),"")</f>
        <v/>
      </c>
      <c r="AS2249" s="0" t="str">
        <f aca="false">IF(ISNUMBER($AH2249),IF($AH2249&lt;0,100,IF($AH2249&lt;=20,50,0)),"")</f>
        <v/>
      </c>
      <c r="AT2249" s="0" t="str">
        <f aca="false">IF(ISNUMBER($AI2249),IF($AI2249&lt;0.95,100,IF($AI2249&lt;=1,50,0)),"")</f>
        <v/>
      </c>
      <c r="AU2249" s="0" t="str">
        <f aca="false">IF(ISNUMBER($AJ2249),IF($AJ2249&lt;30,0,IF($AJ2249&lt;40,50,IF($AJ2249&lt;=90,100,50))),"")</f>
        <v/>
      </c>
      <c r="AV2249" s="0" t="str">
        <f aca="false">IF(ISNUMBER($AK2249),IF($AK2249&gt;-0.2,100,IF($AK2249&gt;=-0.4,50,0)),"")</f>
        <v/>
      </c>
      <c r="AW2249" s="59" t="n">
        <f aca="false">01_指標庫!$H$4*ISNUMBER($F2249)+01_指標庫!$H$5*ISNUMBER($AA2249)+01_指標庫!$H$6*ISNUMBER($G2249)+01_指標庫!$H$7*ISNUMBER($H2249)+01_指標庫!$H$8*ISNUMBER($AF2249)+01_指標庫!$H$9*ISNUMBER($AG2249)+01_指標庫!$H$10*ISNUMBER($AB2249)+01_指標庫!$H$11*ISNUMBER($AC2249)+01_指標庫!$H$12*ISNUMBER($AD2249)+01_指標庫!$H$13*ISNUMBER($AE2249)+01_指標庫!$H$14*ISNUMBER($I2249)+01_指標庫!$H$15*ISNUMBER($AH2249)+01_指標庫!$H$16*ISNUMBER($K2249)+01_指標庫!$H$17*ISNUMBER($AI2249)+01_指標庫!$H$18*ISNUMBER($AJ2249)+01_指標庫!$H$19*ISNUMBER($AK2249)+01_指標庫!$H$20*ISNUMBER($BB2249)+01_指標庫!$H$21*ISNUMBER($BC2249)</f>
        <v>51</v>
      </c>
      <c r="AX2249" s="59" t="n">
        <f aca="false">IF(AW2249=0,50,ROUND((01_指標庫!$H$4*IF(ISNUMBER($F2249),L2249,0)+01_指標庫!$H$5*IF(ISNUMBER($AA2249),AL2249,0)+01_指標庫!$H$6*IF(ISNUMBER($G2249),M2249,0)+01_指標庫!$H$7*IF(ISNUMBER($H2249),N2249,0)+01_指標庫!$H$8*IF(ISNUMBER($AF2249),AQ2249,0)+01_指標庫!$H$9*IF(ISNUMBER($AG2249),AR2249,0)+01_指標庫!$H$10*IF(ISNUMBER($AB2249),AM2249,0)+01_指標庫!$H$11*IF(ISNUMBER($AC2249),AN2249,0)+01_指標庫!$H$12*IF(ISNUMBER($AD2249),AO2249,0)+01_指標庫!$H$13*IF(ISNUMBER($AE2249),AP2249,0)+01_指標庫!$H$14*IF(ISNUMBER($I2249),O2249,0)+01_指標庫!$H$15*IF(ISNUMBER($AH2249),AS2249,0)+01_指標庫!$H$16*IF(ISNUMBER($K2249),P2249,0)+01_指標庫!$H$17*IF(ISNUMBER($AI2249),AT2249,0)+01_指標庫!$H$18*IF(ISNUMBER($AJ2249),AU2249,0)+01_指標庫!$H$19*IF(ISNUMBER($AK2249),AV2249,0)+01_指標庫!$H$20*IF(ISNUMBER($BB2249),BB2249,0)+01_指標庫!$H$21*IF(ISNUMBER($BC2249),BC2249,0))/AW2249,1))</f>
        <v>85.3</v>
      </c>
      <c r="AY2249" s="60"/>
      <c r="AZ2249" s="60"/>
      <c r="BA2249" s="58" t="n">
        <f aca="false">AVERAGE($E2245:$E2249)/AVERAGE($E2240:$E2249)-1</f>
        <v>0.00613706805363745</v>
      </c>
      <c r="BB2249" s="59" t="n">
        <f aca="false">IF(ISNUMBER($BA2249),IF(OR($S2249&lt;=-0.03,$BA2249&lt;-0.003),0,IF(OR($S2249&lt;=-0.02,$BA2249&lt;0.01),50,100)),"")</f>
        <v>50</v>
      </c>
      <c r="BC2249" s="0" t="str">
        <f aca="false">IF(OR(COUNT($AZ2249)=0,COUNT($AZ2248)=0),"",IF(OR($AY2249/$AZ2248-1&lt;=-0.03,$AZ2249/$AZ2248-1&lt;=-0.045,IF(COUNT($AZ2240:$AZ2249)=10,AVERAGE($AZ2245:$AZ2249)/AVERAGE($AZ2240:$AZ2249)-1&lt;-0.01,FALSE())),0,IF(OR($AZ2249/$AZ2248-1&lt;=-0.02,IF(COUNT($AZ2240:$AZ2249)=10,AVERAGE($AZ2245:$AZ2249)/AVERAGE($AZ2240:$AZ2249)-1&lt;0.005,FALSE())),50,100)))</f>
        <v/>
      </c>
    </row>
    <row r="2250" customFormat="false" ht="15" hidden="false" customHeight="true" outlineLevel="0" collapsed="false">
      <c r="A2250" s="47" t="n">
        <v>2246</v>
      </c>
      <c r="B2250" s="48" t="n">
        <v>45820</v>
      </c>
      <c r="C2250" s="47" t="n">
        <v>2025</v>
      </c>
      <c r="D2250" s="49" t="s">
        <v>239</v>
      </c>
      <c r="E2250" s="50" t="n">
        <v>21913.32</v>
      </c>
      <c r="F2250" s="51" t="n">
        <v>0.070695</v>
      </c>
      <c r="G2250" s="51" t="n">
        <v>-0.011827</v>
      </c>
      <c r="H2250" s="52" t="n">
        <v>0.7143</v>
      </c>
      <c r="I2250" s="53" t="n">
        <v>317</v>
      </c>
      <c r="J2250" s="47" t="s">
        <v>235</v>
      </c>
      <c r="K2250" s="54" t="n">
        <v>18.02</v>
      </c>
      <c r="L2250" s="55" t="n">
        <f aca="false">IF(COUNT(F2250)=0,50,IF(F2250&gt;=0,100,IF(F2250&gt;=-0.02,50,0)))</f>
        <v>100</v>
      </c>
      <c r="M2250" s="55" t="n">
        <f aca="false">IF(COUNT(G2250)=0,50,IF(G2250&gt;-0.06,100,IF(G2250&gt;-0.15,50,0)))</f>
        <v>100</v>
      </c>
      <c r="N2250" s="55" t="n">
        <f aca="false">IF(COUNT(H2250)=0,50,IF(H2250&gt;=0.6,100,IF(H2250&gt;=0.4,50,0)))</f>
        <v>100</v>
      </c>
      <c r="O2250" s="55" t="n">
        <f aca="false">IF(COUNT(I2250)=0,50,IF(J2250="proxy_vix",50,IF(I2250&lt;350,100,IF(I2250&lt;=450,50,0))))</f>
        <v>100</v>
      </c>
      <c r="P2250" s="55" t="n">
        <f aca="false">IF(COUNT(K2250)=0,50,IF(K2250&lt;20,100,IF(K2250&lt;=25,50,0)))</f>
        <v>100</v>
      </c>
      <c r="Q2250" s="54"/>
      <c r="R2250" s="47"/>
      <c r="S2250" s="51" t="n">
        <f aca="false">$E2250/$E2249-1</f>
        <v>0.00240247383444348</v>
      </c>
      <c r="T2250" s="56" t="n">
        <f aca="false">$K2250/$K2249-1</f>
        <v>0.0440324449594436</v>
      </c>
      <c r="V2250" s="57"/>
      <c r="W2250" s="57"/>
      <c r="Y2250" s="1" t="str">
        <f aca="false">IF(AX2250&gt;=70,"EASY",IF(AX2250&gt;40,"UNCERTAIN","HARD"))</f>
        <v>EASY</v>
      </c>
      <c r="AA2250" s="58" t="n">
        <f aca="false">IF($A2250&lt;200,"",AVERAGE($E2201:$E2250)/AVERAGE($E2051:$E2250)-1)</f>
        <v>-0.0177464471813716</v>
      </c>
      <c r="AB2250" s="59" t="n">
        <f aca="false">LOOKUP($B2250,07_L1政策步階!$A$4:$A$14,07_L1政策步階!$C$4:$C$14)</f>
        <v>0</v>
      </c>
      <c r="AC2250" s="57"/>
      <c r="AD2250" s="57"/>
      <c r="AE2250" s="57"/>
      <c r="AF2250" s="57"/>
      <c r="AG2250" s="57"/>
      <c r="AH2250" s="57"/>
      <c r="AI2250" s="57"/>
      <c r="AJ2250" s="57"/>
      <c r="AK2250" s="57"/>
      <c r="AL2250" s="59" t="n">
        <f aca="false">IF(ISNUMBER($AA2250),IF($AA2250&gt;=0.005,100,IF($AA2250&gt;=-0.015,50,0)),"")</f>
        <v>0</v>
      </c>
      <c r="AM2250" s="59" t="n">
        <f aca="false">IF(ISNUMBER($AB2250),IF($AB2250=1,100,IF($AB2250=0,50,0)),"")</f>
        <v>50</v>
      </c>
      <c r="AN2250" s="0" t="str">
        <f aca="false">IF(ISNUMBER($AC2250),IF($AC2250&gt;=0.001,100,IF($AC2250&gt;=-0.003,50,0)),"")</f>
        <v/>
      </c>
      <c r="AO2250" s="0" t="str">
        <f aca="false">IF(ISNUMBER($AD2250),IF($AD2250&gt;=0.04,100,IF($AD2250&gt;=0,50,0)),"")</f>
        <v/>
      </c>
      <c r="AP2250" s="0" t="str">
        <f aca="false">IF(ISNUMBER($AE2250),IF($AE2250&gt;=25,100,IF($AE2250&gt;=-75,50,0)),"")</f>
        <v/>
      </c>
      <c r="AQ2250" s="0" t="str">
        <f aca="false">IF(ISNUMBER($AF2250),IF($AF2250&gt;0,100,IF($AF2250&gt;=-50,50,0)),"")</f>
        <v/>
      </c>
      <c r="AR2250" s="0" t="str">
        <f aca="false">IF(ISNUMBER($AG2250),IF($AG2250=1,100,IF($AG2250=0,50,0)),"")</f>
        <v/>
      </c>
      <c r="AS2250" s="0" t="str">
        <f aca="false">IF(ISNUMBER($AH2250),IF($AH2250&lt;0,100,IF($AH2250&lt;=20,50,0)),"")</f>
        <v/>
      </c>
      <c r="AT2250" s="0" t="str">
        <f aca="false">IF(ISNUMBER($AI2250),IF($AI2250&lt;0.95,100,IF($AI2250&lt;=1,50,0)),"")</f>
        <v/>
      </c>
      <c r="AU2250" s="0" t="str">
        <f aca="false">IF(ISNUMBER($AJ2250),IF($AJ2250&lt;30,0,IF($AJ2250&lt;40,50,IF($AJ2250&lt;=90,100,50))),"")</f>
        <v/>
      </c>
      <c r="AV2250" s="0" t="str">
        <f aca="false">IF(ISNUMBER($AK2250),IF($AK2250&gt;-0.2,100,IF($AK2250&gt;=-0.4,50,0)),"")</f>
        <v/>
      </c>
      <c r="AW2250" s="59" t="n">
        <f aca="false">01_指標庫!$H$4*ISNUMBER($F2250)+01_指標庫!$H$5*ISNUMBER($AA2250)+01_指標庫!$H$6*ISNUMBER($G2250)+01_指標庫!$H$7*ISNUMBER($H2250)+01_指標庫!$H$8*ISNUMBER($AF2250)+01_指標庫!$H$9*ISNUMBER($AG2250)+01_指標庫!$H$10*ISNUMBER($AB2250)+01_指標庫!$H$11*ISNUMBER($AC2250)+01_指標庫!$H$12*ISNUMBER($AD2250)+01_指標庫!$H$13*ISNUMBER($AE2250)+01_指標庫!$H$14*ISNUMBER($I2250)+01_指標庫!$H$15*ISNUMBER($AH2250)+01_指標庫!$H$16*ISNUMBER($K2250)+01_指標庫!$H$17*ISNUMBER($AI2250)+01_指標庫!$H$18*ISNUMBER($AJ2250)+01_指標庫!$H$19*ISNUMBER($AK2250)+01_指標庫!$H$20*ISNUMBER($BB2250)+01_指標庫!$H$21*ISNUMBER($BC2250)</f>
        <v>51</v>
      </c>
      <c r="AX2250" s="59" t="n">
        <f aca="false">IF(AW2250=0,50,ROUND((01_指標庫!$H$4*IF(ISNUMBER($F2250),L2250,0)+01_指標庫!$H$5*IF(ISNUMBER($AA2250),AL2250,0)+01_指標庫!$H$6*IF(ISNUMBER($G2250),M2250,0)+01_指標庫!$H$7*IF(ISNUMBER($H2250),N2250,0)+01_指標庫!$H$8*IF(ISNUMBER($AF2250),AQ2250,0)+01_指標庫!$H$9*IF(ISNUMBER($AG2250),AR2250,0)+01_指標庫!$H$10*IF(ISNUMBER($AB2250),AM2250,0)+01_指標庫!$H$11*IF(ISNUMBER($AC2250),AN2250,0)+01_指標庫!$H$12*IF(ISNUMBER($AD2250),AO2250,0)+01_指標庫!$H$13*IF(ISNUMBER($AE2250),AP2250,0)+01_指標庫!$H$14*IF(ISNUMBER($I2250),O2250,0)+01_指標庫!$H$15*IF(ISNUMBER($AH2250),AS2250,0)+01_指標庫!$H$16*IF(ISNUMBER($K2250),P2250,0)+01_指標庫!$H$17*IF(ISNUMBER($AI2250),AT2250,0)+01_指標庫!$H$18*IF(ISNUMBER($AJ2250),AU2250,0)+01_指標庫!$H$19*IF(ISNUMBER($AK2250),AV2250,0)+01_指標庫!$H$20*IF(ISNUMBER($BB2250),BB2250,0)+01_指標庫!$H$21*IF(ISNUMBER($BC2250),BC2250,0))/AW2250,1))</f>
        <v>85.3</v>
      </c>
      <c r="AY2250" s="60"/>
      <c r="AZ2250" s="60"/>
      <c r="BA2250" s="58" t="n">
        <f aca="false">AVERAGE($E2246:$E2250)/AVERAGE($E2241:$E2250)-1</f>
        <v>0.00696197670507104</v>
      </c>
      <c r="BB2250" s="59" t="n">
        <f aca="false">IF(ISNUMBER($BA2250),IF(OR($S2250&lt;=-0.03,$BA2250&lt;-0.003),0,IF(OR($S2250&lt;=-0.02,$BA2250&lt;0.01),50,100)),"")</f>
        <v>50</v>
      </c>
      <c r="BC2250" s="0" t="str">
        <f aca="false">IF(OR(COUNT($AZ2250)=0,COUNT($AZ2249)=0),"",IF(OR($AY2250/$AZ2249-1&lt;=-0.03,$AZ2250/$AZ2249-1&lt;=-0.045,IF(COUNT($AZ2241:$AZ2250)=10,AVERAGE($AZ2246:$AZ2250)/AVERAGE($AZ2241:$AZ2250)-1&lt;-0.01,FALSE())),0,IF(OR($AZ2250/$AZ2249-1&lt;=-0.02,IF(COUNT($AZ2241:$AZ2250)=10,AVERAGE($AZ2246:$AZ2250)/AVERAGE($AZ2241:$AZ2250)-1&lt;0.005,FALSE())),50,100)))</f>
        <v/>
      </c>
    </row>
    <row r="2251" customFormat="false" ht="15" hidden="false" customHeight="true" outlineLevel="0" collapsed="false">
      <c r="A2251" s="47" t="n">
        <v>2247</v>
      </c>
      <c r="B2251" s="48" t="n">
        <v>45821</v>
      </c>
      <c r="C2251" s="47" t="n">
        <v>2025</v>
      </c>
      <c r="D2251" s="49" t="s">
        <v>234</v>
      </c>
      <c r="E2251" s="50" t="n">
        <v>21631.04</v>
      </c>
      <c r="F2251" s="51" t="n">
        <v>0.056357</v>
      </c>
      <c r="G2251" s="51" t="n">
        <v>-0.024557</v>
      </c>
      <c r="H2251" s="52" t="n">
        <v>0.6122</v>
      </c>
      <c r="I2251" s="53" t="n">
        <v>318</v>
      </c>
      <c r="J2251" s="47" t="s">
        <v>235</v>
      </c>
      <c r="K2251" s="54" t="n">
        <v>20.82</v>
      </c>
      <c r="L2251" s="55" t="n">
        <f aca="false">IF(COUNT(F2251)=0,50,IF(F2251&gt;=0,100,IF(F2251&gt;=-0.02,50,0)))</f>
        <v>100</v>
      </c>
      <c r="M2251" s="55" t="n">
        <f aca="false">IF(COUNT(G2251)=0,50,IF(G2251&gt;-0.06,100,IF(G2251&gt;-0.15,50,0)))</f>
        <v>100</v>
      </c>
      <c r="N2251" s="55" t="n">
        <f aca="false">IF(COUNT(H2251)=0,50,IF(H2251&gt;=0.6,100,IF(H2251&gt;=0.4,50,0)))</f>
        <v>100</v>
      </c>
      <c r="O2251" s="55" t="n">
        <f aca="false">IF(COUNT(I2251)=0,50,IF(J2251="proxy_vix",50,IF(I2251&lt;350,100,IF(I2251&lt;=450,50,0))))</f>
        <v>100</v>
      </c>
      <c r="P2251" s="55" t="n">
        <f aca="false">IF(COUNT(K2251)=0,50,IF(K2251&lt;20,100,IF(K2251&lt;=25,50,0)))</f>
        <v>50</v>
      </c>
      <c r="Q2251" s="54"/>
      <c r="R2251" s="47"/>
      <c r="S2251" s="51" t="n">
        <f aca="false">$E2251/$E2250-1</f>
        <v>-0.0128816628425085</v>
      </c>
      <c r="T2251" s="56" t="n">
        <f aca="false">$K2251/$K2250-1</f>
        <v>0.155382907880133</v>
      </c>
      <c r="V2251" s="57"/>
      <c r="W2251" s="57"/>
      <c r="Y2251" s="1" t="str">
        <f aca="false">IF(AX2251&gt;=70,"EASY",IF(AX2251&gt;40,"UNCERTAIN","HARD"))</f>
        <v>EASY</v>
      </c>
      <c r="AA2251" s="58" t="n">
        <f aca="false">IF($A2251&lt;200,"",AVERAGE($E2202:$E2251)/AVERAGE($E2052:$E2251)-1)</f>
        <v>-0.0162520967657529</v>
      </c>
      <c r="AB2251" s="59" t="n">
        <f aca="false">LOOKUP($B2251,07_L1政策步階!$A$4:$A$14,07_L1政策步階!$C$4:$C$14)</f>
        <v>0</v>
      </c>
      <c r="AC2251" s="57"/>
      <c r="AD2251" s="57"/>
      <c r="AE2251" s="57"/>
      <c r="AF2251" s="57"/>
      <c r="AG2251" s="57"/>
      <c r="AH2251" s="57"/>
      <c r="AI2251" s="57"/>
      <c r="AJ2251" s="57"/>
      <c r="AK2251" s="57"/>
      <c r="AL2251" s="59" t="n">
        <f aca="false">IF(ISNUMBER($AA2251),IF($AA2251&gt;=0.005,100,IF($AA2251&gt;=-0.015,50,0)),"")</f>
        <v>0</v>
      </c>
      <c r="AM2251" s="59" t="n">
        <f aca="false">IF(ISNUMBER($AB2251),IF($AB2251=1,100,IF($AB2251=0,50,0)),"")</f>
        <v>50</v>
      </c>
      <c r="AN2251" s="0" t="str">
        <f aca="false">IF(ISNUMBER($AC2251),IF($AC2251&gt;=0.001,100,IF($AC2251&gt;=-0.003,50,0)),"")</f>
        <v/>
      </c>
      <c r="AO2251" s="0" t="str">
        <f aca="false">IF(ISNUMBER($AD2251),IF($AD2251&gt;=0.04,100,IF($AD2251&gt;=0,50,0)),"")</f>
        <v/>
      </c>
      <c r="AP2251" s="0" t="str">
        <f aca="false">IF(ISNUMBER($AE2251),IF($AE2251&gt;=25,100,IF($AE2251&gt;=-75,50,0)),"")</f>
        <v/>
      </c>
      <c r="AQ2251" s="0" t="str">
        <f aca="false">IF(ISNUMBER($AF2251),IF($AF2251&gt;0,100,IF($AF2251&gt;=-50,50,0)),"")</f>
        <v/>
      </c>
      <c r="AR2251" s="0" t="str">
        <f aca="false">IF(ISNUMBER($AG2251),IF($AG2251=1,100,IF($AG2251=0,50,0)),"")</f>
        <v/>
      </c>
      <c r="AS2251" s="0" t="str">
        <f aca="false">IF(ISNUMBER($AH2251),IF($AH2251&lt;0,100,IF($AH2251&lt;=20,50,0)),"")</f>
        <v/>
      </c>
      <c r="AT2251" s="0" t="str">
        <f aca="false">IF(ISNUMBER($AI2251),IF($AI2251&lt;0.95,100,IF($AI2251&lt;=1,50,0)),"")</f>
        <v/>
      </c>
      <c r="AU2251" s="0" t="str">
        <f aca="false">IF(ISNUMBER($AJ2251),IF($AJ2251&lt;30,0,IF($AJ2251&lt;40,50,IF($AJ2251&lt;=90,100,50))),"")</f>
        <v/>
      </c>
      <c r="AV2251" s="0" t="str">
        <f aca="false">IF(ISNUMBER($AK2251),IF($AK2251&gt;-0.2,100,IF($AK2251&gt;=-0.4,50,0)),"")</f>
        <v/>
      </c>
      <c r="AW2251" s="59" t="n">
        <f aca="false">01_指標庫!$H$4*ISNUMBER($F2251)+01_指標庫!$H$5*ISNUMBER($AA2251)+01_指標庫!$H$6*ISNUMBER($G2251)+01_指標庫!$H$7*ISNUMBER($H2251)+01_指標庫!$H$8*ISNUMBER($AF2251)+01_指標庫!$H$9*ISNUMBER($AG2251)+01_指標庫!$H$10*ISNUMBER($AB2251)+01_指標庫!$H$11*ISNUMBER($AC2251)+01_指標庫!$H$12*ISNUMBER($AD2251)+01_指標庫!$H$13*ISNUMBER($AE2251)+01_指標庫!$H$14*ISNUMBER($I2251)+01_指標庫!$H$15*ISNUMBER($AH2251)+01_指標庫!$H$16*ISNUMBER($K2251)+01_指標庫!$H$17*ISNUMBER($AI2251)+01_指標庫!$H$18*ISNUMBER($AJ2251)+01_指標庫!$H$19*ISNUMBER($AK2251)+01_指標庫!$H$20*ISNUMBER($BB2251)+01_指標庫!$H$21*ISNUMBER($BC2251)</f>
        <v>51</v>
      </c>
      <c r="AX2251" s="59" t="n">
        <f aca="false">IF(AW2251=0,50,ROUND((01_指標庫!$H$4*IF(ISNUMBER($F2251),L2251,0)+01_指標庫!$H$5*IF(ISNUMBER($AA2251),AL2251,0)+01_指標庫!$H$6*IF(ISNUMBER($G2251),M2251,0)+01_指標庫!$H$7*IF(ISNUMBER($H2251),N2251,0)+01_指標庫!$H$8*IF(ISNUMBER($AF2251),AQ2251,0)+01_指標庫!$H$9*IF(ISNUMBER($AG2251),AR2251,0)+01_指標庫!$H$10*IF(ISNUMBER($AB2251),AM2251,0)+01_指標庫!$H$11*IF(ISNUMBER($AC2251),AN2251,0)+01_指標庫!$H$12*IF(ISNUMBER($AD2251),AO2251,0)+01_指標庫!$H$13*IF(ISNUMBER($AE2251),AP2251,0)+01_指標庫!$H$14*IF(ISNUMBER($I2251),O2251,0)+01_指標庫!$H$15*IF(ISNUMBER($AH2251),AS2251,0)+01_指標庫!$H$16*IF(ISNUMBER($K2251),P2251,0)+01_指標庫!$H$17*IF(ISNUMBER($AI2251),AT2251,0)+01_指標庫!$H$18*IF(ISNUMBER($AJ2251),AU2251,0)+01_指標庫!$H$19*IF(ISNUMBER($AK2251),AV2251,0)+01_指標庫!$H$20*IF(ISNUMBER($BB2251),BB2251,0)+01_指標庫!$H$21*IF(ISNUMBER($BC2251),BC2251,0))/AW2251,1))</f>
        <v>79.4</v>
      </c>
      <c r="AY2251" s="60"/>
      <c r="AZ2251" s="60"/>
      <c r="BA2251" s="58" t="n">
        <f aca="false">AVERAGE($E2247:$E2251)/AVERAGE($E2242:$E2251)-1</f>
        <v>0.00441484445665741</v>
      </c>
      <c r="BB2251" s="59" t="n">
        <f aca="false">IF(ISNUMBER($BA2251),IF(OR($S2251&lt;=-0.03,$BA2251&lt;-0.003),0,IF(OR($S2251&lt;=-0.02,$BA2251&lt;0.01),50,100)),"")</f>
        <v>50</v>
      </c>
      <c r="BC2251" s="0" t="str">
        <f aca="false">IF(OR(COUNT($AZ2251)=0,COUNT($AZ2250)=0),"",IF(OR($AY2251/$AZ2250-1&lt;=-0.03,$AZ2251/$AZ2250-1&lt;=-0.045,IF(COUNT($AZ2242:$AZ2251)=10,AVERAGE($AZ2247:$AZ2251)/AVERAGE($AZ2242:$AZ2251)-1&lt;-0.01,FALSE())),0,IF(OR($AZ2251/$AZ2250-1&lt;=-0.02,IF(COUNT($AZ2242:$AZ2251)=10,AVERAGE($AZ2247:$AZ2251)/AVERAGE($AZ2242:$AZ2251)-1&lt;0.005,FALSE())),50,100)))</f>
        <v/>
      </c>
    </row>
    <row r="2252" customFormat="false" ht="15" hidden="false" customHeight="true" outlineLevel="0" collapsed="false">
      <c r="A2252" s="47" t="n">
        <v>2248</v>
      </c>
      <c r="B2252" s="48" t="n">
        <v>45824</v>
      </c>
      <c r="C2252" s="47" t="n">
        <v>2025</v>
      </c>
      <c r="D2252" s="49" t="s">
        <v>236</v>
      </c>
      <c r="E2252" s="50" t="n">
        <v>21937.57</v>
      </c>
      <c r="F2252" s="51" t="n">
        <v>0.070711</v>
      </c>
      <c r="G2252" s="51" t="n">
        <v>-0.010734</v>
      </c>
      <c r="H2252" s="52" t="n">
        <v>0.6735</v>
      </c>
      <c r="I2252" s="53" t="n">
        <v>310</v>
      </c>
      <c r="J2252" s="47" t="s">
        <v>235</v>
      </c>
      <c r="K2252" s="54" t="n">
        <v>19.11</v>
      </c>
      <c r="L2252" s="55" t="n">
        <f aca="false">IF(COUNT(F2252)=0,50,IF(F2252&gt;=0,100,IF(F2252&gt;=-0.02,50,0)))</f>
        <v>100</v>
      </c>
      <c r="M2252" s="55" t="n">
        <f aca="false">IF(COUNT(G2252)=0,50,IF(G2252&gt;-0.06,100,IF(G2252&gt;-0.15,50,0)))</f>
        <v>100</v>
      </c>
      <c r="N2252" s="55" t="n">
        <f aca="false">IF(COUNT(H2252)=0,50,IF(H2252&gt;=0.6,100,IF(H2252&gt;=0.4,50,0)))</f>
        <v>100</v>
      </c>
      <c r="O2252" s="55" t="n">
        <f aca="false">IF(COUNT(I2252)=0,50,IF(J2252="proxy_vix",50,IF(I2252&lt;350,100,IF(I2252&lt;=450,50,0))))</f>
        <v>100</v>
      </c>
      <c r="P2252" s="55" t="n">
        <f aca="false">IF(COUNT(K2252)=0,50,IF(K2252&lt;20,100,IF(K2252&lt;=25,50,0)))</f>
        <v>100</v>
      </c>
      <c r="Q2252" s="54"/>
      <c r="R2252" s="47"/>
      <c r="S2252" s="51" t="n">
        <f aca="false">$E2252/$E2251-1</f>
        <v>0.0141708396822344</v>
      </c>
      <c r="T2252" s="56" t="n">
        <f aca="false">$K2252/$K2251-1</f>
        <v>-0.0821325648414986</v>
      </c>
      <c r="V2252" s="57"/>
      <c r="W2252" s="57"/>
      <c r="Y2252" s="1" t="str">
        <f aca="false">IF(AX2252&gt;=70,"EASY",IF(AX2252&gt;40,"UNCERTAIN","HARD"))</f>
        <v>EASY</v>
      </c>
      <c r="AA2252" s="58" t="n">
        <f aca="false">IF($A2252&lt;200,"",AVERAGE($E2203:$E2252)/AVERAGE($E2053:$E2252)-1)</f>
        <v>-0.0134831097143009</v>
      </c>
      <c r="AB2252" s="59" t="n">
        <f aca="false">LOOKUP($B2252,07_L1政策步階!$A$4:$A$14,07_L1政策步階!$C$4:$C$14)</f>
        <v>0</v>
      </c>
      <c r="AC2252" s="57"/>
      <c r="AD2252" s="57"/>
      <c r="AE2252" s="57"/>
      <c r="AF2252" s="57"/>
      <c r="AG2252" s="57"/>
      <c r="AH2252" s="57"/>
      <c r="AI2252" s="57"/>
      <c r="AJ2252" s="57"/>
      <c r="AK2252" s="57"/>
      <c r="AL2252" s="59" t="n">
        <f aca="false">IF(ISNUMBER($AA2252),IF($AA2252&gt;=0.005,100,IF($AA2252&gt;=-0.015,50,0)),"")</f>
        <v>50</v>
      </c>
      <c r="AM2252" s="59" t="n">
        <f aca="false">IF(ISNUMBER($AB2252),IF($AB2252=1,100,IF($AB2252=0,50,0)),"")</f>
        <v>50</v>
      </c>
      <c r="AN2252" s="0" t="str">
        <f aca="false">IF(ISNUMBER($AC2252),IF($AC2252&gt;=0.001,100,IF($AC2252&gt;=-0.003,50,0)),"")</f>
        <v/>
      </c>
      <c r="AO2252" s="0" t="str">
        <f aca="false">IF(ISNUMBER($AD2252),IF($AD2252&gt;=0.04,100,IF($AD2252&gt;=0,50,0)),"")</f>
        <v/>
      </c>
      <c r="AP2252" s="0" t="str">
        <f aca="false">IF(ISNUMBER($AE2252),IF($AE2252&gt;=25,100,IF($AE2252&gt;=-75,50,0)),"")</f>
        <v/>
      </c>
      <c r="AQ2252" s="0" t="str">
        <f aca="false">IF(ISNUMBER($AF2252),IF($AF2252&gt;0,100,IF($AF2252&gt;=-50,50,0)),"")</f>
        <v/>
      </c>
      <c r="AR2252" s="0" t="str">
        <f aca="false">IF(ISNUMBER($AG2252),IF($AG2252=1,100,IF($AG2252=0,50,0)),"")</f>
        <v/>
      </c>
      <c r="AS2252" s="0" t="str">
        <f aca="false">IF(ISNUMBER($AH2252),IF($AH2252&lt;0,100,IF($AH2252&lt;=20,50,0)),"")</f>
        <v/>
      </c>
      <c r="AT2252" s="0" t="str">
        <f aca="false">IF(ISNUMBER($AI2252),IF($AI2252&lt;0.95,100,IF($AI2252&lt;=1,50,0)),"")</f>
        <v/>
      </c>
      <c r="AU2252" s="0" t="str">
        <f aca="false">IF(ISNUMBER($AJ2252),IF($AJ2252&lt;30,0,IF($AJ2252&lt;40,50,IF($AJ2252&lt;=90,100,50))),"")</f>
        <v/>
      </c>
      <c r="AV2252" s="0" t="str">
        <f aca="false">IF(ISNUMBER($AK2252),IF($AK2252&gt;-0.2,100,IF($AK2252&gt;=-0.4,50,0)),"")</f>
        <v/>
      </c>
      <c r="AW2252" s="59" t="n">
        <f aca="false">01_指標庫!$H$4*ISNUMBER($F2252)+01_指標庫!$H$5*ISNUMBER($AA2252)+01_指標庫!$H$6*ISNUMBER($G2252)+01_指標庫!$H$7*ISNUMBER($H2252)+01_指標庫!$H$8*ISNUMBER($AF2252)+01_指標庫!$H$9*ISNUMBER($AG2252)+01_指標庫!$H$10*ISNUMBER($AB2252)+01_指標庫!$H$11*ISNUMBER($AC2252)+01_指標庫!$H$12*ISNUMBER($AD2252)+01_指標庫!$H$13*ISNUMBER($AE2252)+01_指標庫!$H$14*ISNUMBER($I2252)+01_指標庫!$H$15*ISNUMBER($AH2252)+01_指標庫!$H$16*ISNUMBER($K2252)+01_指標庫!$H$17*ISNUMBER($AI2252)+01_指標庫!$H$18*ISNUMBER($AJ2252)+01_指標庫!$H$19*ISNUMBER($AK2252)+01_指標庫!$H$20*ISNUMBER($BB2252)+01_指標庫!$H$21*ISNUMBER($BC2252)</f>
        <v>51</v>
      </c>
      <c r="AX2252" s="59" t="n">
        <f aca="false">IF(AW2252=0,50,ROUND((01_指標庫!$H$4*IF(ISNUMBER($F2252),L2252,0)+01_指標庫!$H$5*IF(ISNUMBER($AA2252),AL2252,0)+01_指標庫!$H$6*IF(ISNUMBER($G2252),M2252,0)+01_指標庫!$H$7*IF(ISNUMBER($H2252),N2252,0)+01_指標庫!$H$8*IF(ISNUMBER($AF2252),AQ2252,0)+01_指標庫!$H$9*IF(ISNUMBER($AG2252),AR2252,0)+01_指標庫!$H$10*IF(ISNUMBER($AB2252),AM2252,0)+01_指標庫!$H$11*IF(ISNUMBER($AC2252),AN2252,0)+01_指標庫!$H$12*IF(ISNUMBER($AD2252),AO2252,0)+01_指標庫!$H$13*IF(ISNUMBER($AE2252),AP2252,0)+01_指標庫!$H$14*IF(ISNUMBER($I2252),O2252,0)+01_指標庫!$H$15*IF(ISNUMBER($AH2252),AS2252,0)+01_指標庫!$H$16*IF(ISNUMBER($K2252),P2252,0)+01_指標庫!$H$17*IF(ISNUMBER($AI2252),AT2252,0)+01_指標庫!$H$18*IF(ISNUMBER($AJ2252),AU2252,0)+01_指標庫!$H$19*IF(ISNUMBER($AK2252),AV2252,0)+01_指標庫!$H$20*IF(ISNUMBER($BB2252),BB2252,0)+01_指標庫!$H$21*IF(ISNUMBER($BC2252),BC2252,0))/AW2252,1))</f>
        <v>87.3</v>
      </c>
      <c r="AY2252" s="60"/>
      <c r="AZ2252" s="60"/>
      <c r="BA2252" s="58" t="n">
        <f aca="false">AVERAGE($E2248:$E2252)/AVERAGE($E2243:$E2252)-1</f>
        <v>0.00364162775516741</v>
      </c>
      <c r="BB2252" s="59" t="n">
        <f aca="false">IF(ISNUMBER($BA2252),IF(OR($S2252&lt;=-0.03,$BA2252&lt;-0.003),0,IF(OR($S2252&lt;=-0.02,$BA2252&lt;0.01),50,100)),"")</f>
        <v>50</v>
      </c>
      <c r="BC2252" s="0" t="str">
        <f aca="false">IF(OR(COUNT($AZ2252)=0,COUNT($AZ2251)=0),"",IF(OR($AY2252/$AZ2251-1&lt;=-0.03,$AZ2252/$AZ2251-1&lt;=-0.045,IF(COUNT($AZ2243:$AZ2252)=10,AVERAGE($AZ2248:$AZ2252)/AVERAGE($AZ2243:$AZ2252)-1&lt;-0.01,FALSE())),0,IF(OR($AZ2252/$AZ2251-1&lt;=-0.02,IF(COUNT($AZ2243:$AZ2252)=10,AVERAGE($AZ2248:$AZ2252)/AVERAGE($AZ2243:$AZ2252)-1&lt;0.005,FALSE())),50,100)))</f>
        <v/>
      </c>
    </row>
    <row r="2253" customFormat="false" ht="15" hidden="false" customHeight="true" outlineLevel="0" collapsed="false">
      <c r="A2253" s="47" t="n">
        <v>2249</v>
      </c>
      <c r="B2253" s="48" t="n">
        <v>45825</v>
      </c>
      <c r="C2253" s="47" t="n">
        <v>2025</v>
      </c>
      <c r="D2253" s="49" t="s">
        <v>237</v>
      </c>
      <c r="E2253" s="50" t="n">
        <v>21719.08</v>
      </c>
      <c r="F2253" s="51" t="n">
        <v>0.059435</v>
      </c>
      <c r="G2253" s="51" t="n">
        <v>-0.020587</v>
      </c>
      <c r="H2253" s="52" t="n">
        <v>0.6531</v>
      </c>
      <c r="I2253" s="53" t="n">
        <v>317</v>
      </c>
      <c r="J2253" s="47" t="s">
        <v>235</v>
      </c>
      <c r="K2253" s="54" t="n">
        <v>21.6</v>
      </c>
      <c r="L2253" s="55" t="n">
        <f aca="false">IF(COUNT(F2253)=0,50,IF(F2253&gt;=0,100,IF(F2253&gt;=-0.02,50,0)))</f>
        <v>100</v>
      </c>
      <c r="M2253" s="55" t="n">
        <f aca="false">IF(COUNT(G2253)=0,50,IF(G2253&gt;-0.06,100,IF(G2253&gt;-0.15,50,0)))</f>
        <v>100</v>
      </c>
      <c r="N2253" s="55" t="n">
        <f aca="false">IF(COUNT(H2253)=0,50,IF(H2253&gt;=0.6,100,IF(H2253&gt;=0.4,50,0)))</f>
        <v>100</v>
      </c>
      <c r="O2253" s="55" t="n">
        <f aca="false">IF(COUNT(I2253)=0,50,IF(J2253="proxy_vix",50,IF(I2253&lt;350,100,IF(I2253&lt;=450,50,0))))</f>
        <v>100</v>
      </c>
      <c r="P2253" s="55" t="n">
        <f aca="false">IF(COUNT(K2253)=0,50,IF(K2253&lt;20,100,IF(K2253&lt;=25,50,0)))</f>
        <v>50</v>
      </c>
      <c r="Q2253" s="54"/>
      <c r="R2253" s="47"/>
      <c r="S2253" s="51" t="n">
        <f aca="false">$E2253/$E2252-1</f>
        <v>-0.00995962633965375</v>
      </c>
      <c r="T2253" s="56" t="n">
        <f aca="false">$K2253/$K2252-1</f>
        <v>0.130298273155416</v>
      </c>
      <c r="V2253" s="57"/>
      <c r="W2253" s="57"/>
      <c r="Y2253" s="1" t="str">
        <f aca="false">IF(AX2253&gt;=70,"EASY",IF(AX2253&gt;40,"UNCERTAIN","HARD"))</f>
        <v>EASY</v>
      </c>
      <c r="AA2253" s="58" t="n">
        <f aca="false">IF($A2253&lt;200,"",AVERAGE($E2204:$E2253)/AVERAGE($E2054:$E2253)-1)</f>
        <v>-0.00983708799712069</v>
      </c>
      <c r="AB2253" s="59" t="n">
        <f aca="false">LOOKUP($B2253,07_L1政策步階!$A$4:$A$14,07_L1政策步階!$C$4:$C$14)</f>
        <v>0</v>
      </c>
      <c r="AC2253" s="57"/>
      <c r="AD2253" s="57"/>
      <c r="AE2253" s="57"/>
      <c r="AF2253" s="57"/>
      <c r="AG2253" s="57"/>
      <c r="AH2253" s="57"/>
      <c r="AI2253" s="57"/>
      <c r="AJ2253" s="57"/>
      <c r="AK2253" s="57"/>
      <c r="AL2253" s="59" t="n">
        <f aca="false">IF(ISNUMBER($AA2253),IF($AA2253&gt;=0.005,100,IF($AA2253&gt;=-0.015,50,0)),"")</f>
        <v>50</v>
      </c>
      <c r="AM2253" s="59" t="n">
        <f aca="false">IF(ISNUMBER($AB2253),IF($AB2253=1,100,IF($AB2253=0,50,0)),"")</f>
        <v>50</v>
      </c>
      <c r="AN2253" s="0" t="str">
        <f aca="false">IF(ISNUMBER($AC2253),IF($AC2253&gt;=0.001,100,IF($AC2253&gt;=-0.003,50,0)),"")</f>
        <v/>
      </c>
      <c r="AO2253" s="0" t="str">
        <f aca="false">IF(ISNUMBER($AD2253),IF($AD2253&gt;=0.04,100,IF($AD2253&gt;=0,50,0)),"")</f>
        <v/>
      </c>
      <c r="AP2253" s="0" t="str">
        <f aca="false">IF(ISNUMBER($AE2253),IF($AE2253&gt;=25,100,IF($AE2253&gt;=-75,50,0)),"")</f>
        <v/>
      </c>
      <c r="AQ2253" s="0" t="str">
        <f aca="false">IF(ISNUMBER($AF2253),IF($AF2253&gt;0,100,IF($AF2253&gt;=-50,50,0)),"")</f>
        <v/>
      </c>
      <c r="AR2253" s="0" t="str">
        <f aca="false">IF(ISNUMBER($AG2253),IF($AG2253=1,100,IF($AG2253=0,50,0)),"")</f>
        <v/>
      </c>
      <c r="AS2253" s="0" t="str">
        <f aca="false">IF(ISNUMBER($AH2253),IF($AH2253&lt;0,100,IF($AH2253&lt;=20,50,0)),"")</f>
        <v/>
      </c>
      <c r="AT2253" s="0" t="str">
        <f aca="false">IF(ISNUMBER($AI2253),IF($AI2253&lt;0.95,100,IF($AI2253&lt;=1,50,0)),"")</f>
        <v/>
      </c>
      <c r="AU2253" s="0" t="str">
        <f aca="false">IF(ISNUMBER($AJ2253),IF($AJ2253&lt;30,0,IF($AJ2253&lt;40,50,IF($AJ2253&lt;=90,100,50))),"")</f>
        <v/>
      </c>
      <c r="AV2253" s="0" t="str">
        <f aca="false">IF(ISNUMBER($AK2253),IF($AK2253&gt;-0.2,100,IF($AK2253&gt;=-0.4,50,0)),"")</f>
        <v/>
      </c>
      <c r="AW2253" s="59" t="n">
        <f aca="false">01_指標庫!$H$4*ISNUMBER($F2253)+01_指標庫!$H$5*ISNUMBER($AA2253)+01_指標庫!$H$6*ISNUMBER($G2253)+01_指標庫!$H$7*ISNUMBER($H2253)+01_指標庫!$H$8*ISNUMBER($AF2253)+01_指標庫!$H$9*ISNUMBER($AG2253)+01_指標庫!$H$10*ISNUMBER($AB2253)+01_指標庫!$H$11*ISNUMBER($AC2253)+01_指標庫!$H$12*ISNUMBER($AD2253)+01_指標庫!$H$13*ISNUMBER($AE2253)+01_指標庫!$H$14*ISNUMBER($I2253)+01_指標庫!$H$15*ISNUMBER($AH2253)+01_指標庫!$H$16*ISNUMBER($K2253)+01_指標庫!$H$17*ISNUMBER($AI2253)+01_指標庫!$H$18*ISNUMBER($AJ2253)+01_指標庫!$H$19*ISNUMBER($AK2253)+01_指標庫!$H$20*ISNUMBER($BB2253)+01_指標庫!$H$21*ISNUMBER($BC2253)</f>
        <v>51</v>
      </c>
      <c r="AX2253" s="59" t="n">
        <f aca="false">IF(AW2253=0,50,ROUND((01_指標庫!$H$4*IF(ISNUMBER($F2253),L2253,0)+01_指標庫!$H$5*IF(ISNUMBER($AA2253),AL2253,0)+01_指標庫!$H$6*IF(ISNUMBER($G2253),M2253,0)+01_指標庫!$H$7*IF(ISNUMBER($H2253),N2253,0)+01_指標庫!$H$8*IF(ISNUMBER($AF2253),AQ2253,0)+01_指標庫!$H$9*IF(ISNUMBER($AG2253),AR2253,0)+01_指標庫!$H$10*IF(ISNUMBER($AB2253),AM2253,0)+01_指標庫!$H$11*IF(ISNUMBER($AC2253),AN2253,0)+01_指標庫!$H$12*IF(ISNUMBER($AD2253),AO2253,0)+01_指標庫!$H$13*IF(ISNUMBER($AE2253),AP2253,0)+01_指標庫!$H$14*IF(ISNUMBER($I2253),O2253,0)+01_指標庫!$H$15*IF(ISNUMBER($AH2253),AS2253,0)+01_指標庫!$H$16*IF(ISNUMBER($K2253),P2253,0)+01_指標庫!$H$17*IF(ISNUMBER($AI2253),AT2253,0)+01_指標庫!$H$18*IF(ISNUMBER($AJ2253),AU2253,0)+01_指標庫!$H$19*IF(ISNUMBER($AK2253),AV2253,0)+01_指標庫!$H$20*IF(ISNUMBER($BB2253),BB2253,0)+01_指標庫!$H$21*IF(ISNUMBER($BC2253),BC2253,0))/AW2253,1))</f>
        <v>81.4</v>
      </c>
      <c r="AY2253" s="60"/>
      <c r="AZ2253" s="60"/>
      <c r="BA2253" s="58" t="n">
        <f aca="false">AVERAGE($E2249:$E2253)/AVERAGE($E2244:$E2253)-1</f>
        <v>0.00133533646044226</v>
      </c>
      <c r="BB2253" s="59" t="n">
        <f aca="false">IF(ISNUMBER($BA2253),IF(OR($S2253&lt;=-0.03,$BA2253&lt;-0.003),0,IF(OR($S2253&lt;=-0.02,$BA2253&lt;0.01),50,100)),"")</f>
        <v>50</v>
      </c>
      <c r="BC2253" s="0" t="str">
        <f aca="false">IF(OR(COUNT($AZ2253)=0,COUNT($AZ2252)=0),"",IF(OR($AY2253/$AZ2252-1&lt;=-0.03,$AZ2253/$AZ2252-1&lt;=-0.045,IF(COUNT($AZ2244:$AZ2253)=10,AVERAGE($AZ2249:$AZ2253)/AVERAGE($AZ2244:$AZ2253)-1&lt;-0.01,FALSE())),0,IF(OR($AZ2253/$AZ2252-1&lt;=-0.02,IF(COUNT($AZ2244:$AZ2253)=10,AVERAGE($AZ2249:$AZ2253)/AVERAGE($AZ2244:$AZ2253)-1&lt;0.005,FALSE())),50,100)))</f>
        <v/>
      </c>
    </row>
    <row r="2254" customFormat="false" ht="15" hidden="false" customHeight="true" outlineLevel="0" collapsed="false">
      <c r="A2254" s="47" t="n">
        <v>2250</v>
      </c>
      <c r="B2254" s="48" t="n">
        <v>45826</v>
      </c>
      <c r="C2254" s="47" t="n">
        <v>2025</v>
      </c>
      <c r="D2254" s="49" t="s">
        <v>238</v>
      </c>
      <c r="E2254" s="50" t="n">
        <v>21719.69</v>
      </c>
      <c r="F2254" s="51" t="n">
        <v>0.058846</v>
      </c>
      <c r="G2254" s="51" t="n">
        <v>-0.020559</v>
      </c>
      <c r="H2254" s="52" t="n">
        <v>0.6531</v>
      </c>
      <c r="I2254" s="53" t="n">
        <v>316</v>
      </c>
      <c r="J2254" s="47" t="s">
        <v>235</v>
      </c>
      <c r="K2254" s="54" t="n">
        <v>20.14</v>
      </c>
      <c r="L2254" s="55" t="n">
        <f aca="false">IF(COUNT(F2254)=0,50,IF(F2254&gt;=0,100,IF(F2254&gt;=-0.02,50,0)))</f>
        <v>100</v>
      </c>
      <c r="M2254" s="55" t="n">
        <f aca="false">IF(COUNT(G2254)=0,50,IF(G2254&gt;-0.06,100,IF(G2254&gt;-0.15,50,0)))</f>
        <v>100</v>
      </c>
      <c r="N2254" s="55" t="n">
        <f aca="false">IF(COUNT(H2254)=0,50,IF(H2254&gt;=0.6,100,IF(H2254&gt;=0.4,50,0)))</f>
        <v>100</v>
      </c>
      <c r="O2254" s="55" t="n">
        <f aca="false">IF(COUNT(I2254)=0,50,IF(J2254="proxy_vix",50,IF(I2254&lt;350,100,IF(I2254&lt;=450,50,0))))</f>
        <v>100</v>
      </c>
      <c r="P2254" s="55" t="n">
        <f aca="false">IF(COUNT(K2254)=0,50,IF(K2254&lt;20,100,IF(K2254&lt;=25,50,0)))</f>
        <v>50</v>
      </c>
      <c r="Q2254" s="54"/>
      <c r="R2254" s="47"/>
      <c r="S2254" s="51" t="n">
        <f aca="false">$E2254/$E2253-1</f>
        <v>2.80859041910109E-005</v>
      </c>
      <c r="T2254" s="56" t="n">
        <f aca="false">$K2254/$K2253-1</f>
        <v>-0.0675925925925927</v>
      </c>
      <c r="V2254" s="57"/>
      <c r="W2254" s="57"/>
      <c r="Y2254" s="1" t="str">
        <f aca="false">IF(AX2254&gt;=70,"EASY",IF(AX2254&gt;40,"UNCERTAIN","HARD"))</f>
        <v>EASY</v>
      </c>
      <c r="AA2254" s="58" t="n">
        <f aca="false">IF($A2254&lt;200,"",AVERAGE($E2205:$E2254)/AVERAGE($E2055:$E2254)-1)</f>
        <v>-0.00623312069977988</v>
      </c>
      <c r="AB2254" s="59" t="n">
        <f aca="false">LOOKUP($B2254,07_L1政策步階!$A$4:$A$14,07_L1政策步階!$C$4:$C$14)</f>
        <v>0</v>
      </c>
      <c r="AC2254" s="57"/>
      <c r="AD2254" s="57"/>
      <c r="AE2254" s="57"/>
      <c r="AF2254" s="57"/>
      <c r="AG2254" s="57"/>
      <c r="AH2254" s="57"/>
      <c r="AI2254" s="57"/>
      <c r="AJ2254" s="57"/>
      <c r="AK2254" s="57"/>
      <c r="AL2254" s="59" t="n">
        <f aca="false">IF(ISNUMBER($AA2254),IF($AA2254&gt;=0.005,100,IF($AA2254&gt;=-0.015,50,0)),"")</f>
        <v>50</v>
      </c>
      <c r="AM2254" s="59" t="n">
        <f aca="false">IF(ISNUMBER($AB2254),IF($AB2254=1,100,IF($AB2254=0,50,0)),"")</f>
        <v>50</v>
      </c>
      <c r="AN2254" s="0" t="str">
        <f aca="false">IF(ISNUMBER($AC2254),IF($AC2254&gt;=0.001,100,IF($AC2254&gt;=-0.003,50,0)),"")</f>
        <v/>
      </c>
      <c r="AO2254" s="0" t="str">
        <f aca="false">IF(ISNUMBER($AD2254),IF($AD2254&gt;=0.04,100,IF($AD2254&gt;=0,50,0)),"")</f>
        <v/>
      </c>
      <c r="AP2254" s="0" t="str">
        <f aca="false">IF(ISNUMBER($AE2254),IF($AE2254&gt;=25,100,IF($AE2254&gt;=-75,50,0)),"")</f>
        <v/>
      </c>
      <c r="AQ2254" s="0" t="str">
        <f aca="false">IF(ISNUMBER($AF2254),IF($AF2254&gt;0,100,IF($AF2254&gt;=-50,50,0)),"")</f>
        <v/>
      </c>
      <c r="AR2254" s="0" t="str">
        <f aca="false">IF(ISNUMBER($AG2254),IF($AG2254=1,100,IF($AG2254=0,50,0)),"")</f>
        <v/>
      </c>
      <c r="AS2254" s="0" t="str">
        <f aca="false">IF(ISNUMBER($AH2254),IF($AH2254&lt;0,100,IF($AH2254&lt;=20,50,0)),"")</f>
        <v/>
      </c>
      <c r="AT2254" s="0" t="str">
        <f aca="false">IF(ISNUMBER($AI2254),IF($AI2254&lt;0.95,100,IF($AI2254&lt;=1,50,0)),"")</f>
        <v/>
      </c>
      <c r="AU2254" s="0" t="str">
        <f aca="false">IF(ISNUMBER($AJ2254),IF($AJ2254&lt;30,0,IF($AJ2254&lt;40,50,IF($AJ2254&lt;=90,100,50))),"")</f>
        <v/>
      </c>
      <c r="AV2254" s="0" t="str">
        <f aca="false">IF(ISNUMBER($AK2254),IF($AK2254&gt;-0.2,100,IF($AK2254&gt;=-0.4,50,0)),"")</f>
        <v/>
      </c>
      <c r="AW2254" s="59" t="n">
        <f aca="false">01_指標庫!$H$4*ISNUMBER($F2254)+01_指標庫!$H$5*ISNUMBER($AA2254)+01_指標庫!$H$6*ISNUMBER($G2254)+01_指標庫!$H$7*ISNUMBER($H2254)+01_指標庫!$H$8*ISNUMBER($AF2254)+01_指標庫!$H$9*ISNUMBER($AG2254)+01_指標庫!$H$10*ISNUMBER($AB2254)+01_指標庫!$H$11*ISNUMBER($AC2254)+01_指標庫!$H$12*ISNUMBER($AD2254)+01_指標庫!$H$13*ISNUMBER($AE2254)+01_指標庫!$H$14*ISNUMBER($I2254)+01_指標庫!$H$15*ISNUMBER($AH2254)+01_指標庫!$H$16*ISNUMBER($K2254)+01_指標庫!$H$17*ISNUMBER($AI2254)+01_指標庫!$H$18*ISNUMBER($AJ2254)+01_指標庫!$H$19*ISNUMBER($AK2254)+01_指標庫!$H$20*ISNUMBER($BB2254)+01_指標庫!$H$21*ISNUMBER($BC2254)</f>
        <v>51</v>
      </c>
      <c r="AX2254" s="59" t="n">
        <f aca="false">IF(AW2254=0,50,ROUND((01_指標庫!$H$4*IF(ISNUMBER($F2254),L2254,0)+01_指標庫!$H$5*IF(ISNUMBER($AA2254),AL2254,0)+01_指標庫!$H$6*IF(ISNUMBER($G2254),M2254,0)+01_指標庫!$H$7*IF(ISNUMBER($H2254),N2254,0)+01_指標庫!$H$8*IF(ISNUMBER($AF2254),AQ2254,0)+01_指標庫!$H$9*IF(ISNUMBER($AG2254),AR2254,0)+01_指標庫!$H$10*IF(ISNUMBER($AB2254),AM2254,0)+01_指標庫!$H$11*IF(ISNUMBER($AC2254),AN2254,0)+01_指標庫!$H$12*IF(ISNUMBER($AD2254),AO2254,0)+01_指標庫!$H$13*IF(ISNUMBER($AE2254),AP2254,0)+01_指標庫!$H$14*IF(ISNUMBER($I2254),O2254,0)+01_指標庫!$H$15*IF(ISNUMBER($AH2254),AS2254,0)+01_指標庫!$H$16*IF(ISNUMBER($K2254),P2254,0)+01_指標庫!$H$17*IF(ISNUMBER($AI2254),AT2254,0)+01_指標庫!$H$18*IF(ISNUMBER($AJ2254),AU2254,0)+01_指標庫!$H$19*IF(ISNUMBER($AK2254),AV2254,0)+01_指標庫!$H$20*IF(ISNUMBER($BB2254),BB2254,0)+01_指標庫!$H$21*IF(ISNUMBER($BC2254),BC2254,0))/AW2254,1))</f>
        <v>81.4</v>
      </c>
      <c r="AY2254" s="60"/>
      <c r="AZ2254" s="60"/>
      <c r="BA2254" s="58" t="n">
        <f aca="false">AVERAGE($E2250:$E2254)/AVERAGE($E2245:$E2254)-1</f>
        <v>4.99929968487134E-005</v>
      </c>
      <c r="BB2254" s="59" t="n">
        <f aca="false">IF(ISNUMBER($BA2254),IF(OR($S2254&lt;=-0.03,$BA2254&lt;-0.003),0,IF(OR($S2254&lt;=-0.02,$BA2254&lt;0.01),50,100)),"")</f>
        <v>50</v>
      </c>
      <c r="BC2254" s="0" t="str">
        <f aca="false">IF(OR(COUNT($AZ2254)=0,COUNT($AZ2253)=0),"",IF(OR($AY2254/$AZ2253-1&lt;=-0.03,$AZ2254/$AZ2253-1&lt;=-0.045,IF(COUNT($AZ2245:$AZ2254)=10,AVERAGE($AZ2250:$AZ2254)/AVERAGE($AZ2245:$AZ2254)-1&lt;-0.01,FALSE())),0,IF(OR($AZ2254/$AZ2253-1&lt;=-0.02,IF(COUNT($AZ2245:$AZ2254)=10,AVERAGE($AZ2250:$AZ2254)/AVERAGE($AZ2245:$AZ2254)-1&lt;0.005,FALSE())),50,100)))</f>
        <v/>
      </c>
    </row>
    <row r="2255" customFormat="false" ht="15" hidden="false" customHeight="true" outlineLevel="0" collapsed="false">
      <c r="A2255" s="47" t="n">
        <v>2251</v>
      </c>
      <c r="B2255" s="48" t="n">
        <v>45828</v>
      </c>
      <c r="C2255" s="47" t="n">
        <v>2025</v>
      </c>
      <c r="D2255" s="49" t="s">
        <v>234</v>
      </c>
      <c r="E2255" s="50" t="n">
        <v>21626.39</v>
      </c>
      <c r="F2255" s="51" t="n">
        <v>0.053771</v>
      </c>
      <c r="G2255" s="51" t="n">
        <v>-0.024766</v>
      </c>
      <c r="H2255" s="52" t="n">
        <v>0.5918</v>
      </c>
      <c r="I2255" s="53" t="n">
        <v>313</v>
      </c>
      <c r="J2255" s="47" t="s">
        <v>235</v>
      </c>
      <c r="K2255" s="54" t="n">
        <v>20.62</v>
      </c>
      <c r="L2255" s="55" t="n">
        <f aca="false">IF(COUNT(F2255)=0,50,IF(F2255&gt;=0,100,IF(F2255&gt;=-0.02,50,0)))</f>
        <v>100</v>
      </c>
      <c r="M2255" s="55" t="n">
        <f aca="false">IF(COUNT(G2255)=0,50,IF(G2255&gt;-0.06,100,IF(G2255&gt;-0.15,50,0)))</f>
        <v>100</v>
      </c>
      <c r="N2255" s="55" t="n">
        <f aca="false">IF(COUNT(H2255)=0,50,IF(H2255&gt;=0.6,100,IF(H2255&gt;=0.4,50,0)))</f>
        <v>50</v>
      </c>
      <c r="O2255" s="55" t="n">
        <f aca="false">IF(COUNT(I2255)=0,50,IF(J2255="proxy_vix",50,IF(I2255&lt;350,100,IF(I2255&lt;=450,50,0))))</f>
        <v>100</v>
      </c>
      <c r="P2255" s="55" t="n">
        <f aca="false">IF(COUNT(K2255)=0,50,IF(K2255&lt;20,100,IF(K2255&lt;=25,50,0)))</f>
        <v>50</v>
      </c>
      <c r="Q2255" s="54"/>
      <c r="R2255" s="47"/>
      <c r="S2255" s="51" t="n">
        <f aca="false">$E2255/$E2254-1</f>
        <v>-0.00429564142029648</v>
      </c>
      <c r="T2255" s="56" t="n">
        <f aca="false">$K2255/$K2254-1</f>
        <v>0.0238331678252235</v>
      </c>
      <c r="V2255" s="57"/>
      <c r="W2255" s="57"/>
      <c r="Y2255" s="1" t="str">
        <f aca="false">IF(AX2255&gt;=70,"EASY",IF(AX2255&gt;40,"UNCERTAIN","HARD"))</f>
        <v>EASY</v>
      </c>
      <c r="AA2255" s="58" t="n">
        <f aca="false">IF($A2255&lt;200,"",AVERAGE($E2206:$E2255)/AVERAGE($E2056:$E2255)-1)</f>
        <v>-0.00230944852148784</v>
      </c>
      <c r="AB2255" s="59" t="n">
        <f aca="false">LOOKUP($B2255,07_L1政策步階!$A$4:$A$14,07_L1政策步階!$C$4:$C$14)</f>
        <v>0</v>
      </c>
      <c r="AC2255" s="57"/>
      <c r="AD2255" s="57"/>
      <c r="AE2255" s="57"/>
      <c r="AF2255" s="57"/>
      <c r="AG2255" s="57"/>
      <c r="AH2255" s="57"/>
      <c r="AI2255" s="57"/>
      <c r="AJ2255" s="57"/>
      <c r="AK2255" s="57"/>
      <c r="AL2255" s="59" t="n">
        <f aca="false">IF(ISNUMBER($AA2255),IF($AA2255&gt;=0.005,100,IF($AA2255&gt;=-0.015,50,0)),"")</f>
        <v>50</v>
      </c>
      <c r="AM2255" s="59" t="n">
        <f aca="false">IF(ISNUMBER($AB2255),IF($AB2255=1,100,IF($AB2255=0,50,0)),"")</f>
        <v>50</v>
      </c>
      <c r="AN2255" s="0" t="str">
        <f aca="false">IF(ISNUMBER($AC2255),IF($AC2255&gt;=0.001,100,IF($AC2255&gt;=-0.003,50,0)),"")</f>
        <v/>
      </c>
      <c r="AO2255" s="0" t="str">
        <f aca="false">IF(ISNUMBER($AD2255),IF($AD2255&gt;=0.04,100,IF($AD2255&gt;=0,50,0)),"")</f>
        <v/>
      </c>
      <c r="AP2255" s="0" t="str">
        <f aca="false">IF(ISNUMBER($AE2255),IF($AE2255&gt;=25,100,IF($AE2255&gt;=-75,50,0)),"")</f>
        <v/>
      </c>
      <c r="AQ2255" s="0" t="str">
        <f aca="false">IF(ISNUMBER($AF2255),IF($AF2255&gt;0,100,IF($AF2255&gt;=-50,50,0)),"")</f>
        <v/>
      </c>
      <c r="AR2255" s="0" t="str">
        <f aca="false">IF(ISNUMBER($AG2255),IF($AG2255=1,100,IF($AG2255=0,50,0)),"")</f>
        <v/>
      </c>
      <c r="AS2255" s="0" t="str">
        <f aca="false">IF(ISNUMBER($AH2255),IF($AH2255&lt;0,100,IF($AH2255&lt;=20,50,0)),"")</f>
        <v/>
      </c>
      <c r="AT2255" s="0" t="str">
        <f aca="false">IF(ISNUMBER($AI2255),IF($AI2255&lt;0.95,100,IF($AI2255&lt;=1,50,0)),"")</f>
        <v/>
      </c>
      <c r="AU2255" s="0" t="str">
        <f aca="false">IF(ISNUMBER($AJ2255),IF($AJ2255&lt;30,0,IF($AJ2255&lt;40,50,IF($AJ2255&lt;=90,100,50))),"")</f>
        <v/>
      </c>
      <c r="AV2255" s="0" t="str">
        <f aca="false">IF(ISNUMBER($AK2255),IF($AK2255&gt;-0.2,100,IF($AK2255&gt;=-0.4,50,0)),"")</f>
        <v/>
      </c>
      <c r="AW2255" s="59" t="n">
        <f aca="false">01_指標庫!$H$4*ISNUMBER($F2255)+01_指標庫!$H$5*ISNUMBER($AA2255)+01_指標庫!$H$6*ISNUMBER($G2255)+01_指標庫!$H$7*ISNUMBER($H2255)+01_指標庫!$H$8*ISNUMBER($AF2255)+01_指標庫!$H$9*ISNUMBER($AG2255)+01_指標庫!$H$10*ISNUMBER($AB2255)+01_指標庫!$H$11*ISNUMBER($AC2255)+01_指標庫!$H$12*ISNUMBER($AD2255)+01_指標庫!$H$13*ISNUMBER($AE2255)+01_指標庫!$H$14*ISNUMBER($I2255)+01_指標庫!$H$15*ISNUMBER($AH2255)+01_指標庫!$H$16*ISNUMBER($K2255)+01_指標庫!$H$17*ISNUMBER($AI2255)+01_指標庫!$H$18*ISNUMBER($AJ2255)+01_指標庫!$H$19*ISNUMBER($AK2255)+01_指標庫!$H$20*ISNUMBER($BB2255)+01_指標庫!$H$21*ISNUMBER($BC2255)</f>
        <v>51</v>
      </c>
      <c r="AX2255" s="59" t="n">
        <f aca="false">IF(AW2255=0,50,ROUND((01_指標庫!$H$4*IF(ISNUMBER($F2255),L2255,0)+01_指標庫!$H$5*IF(ISNUMBER($AA2255),AL2255,0)+01_指標庫!$H$6*IF(ISNUMBER($G2255),M2255,0)+01_指標庫!$H$7*IF(ISNUMBER($H2255),N2255,0)+01_指標庫!$H$8*IF(ISNUMBER($AF2255),AQ2255,0)+01_指標庫!$H$9*IF(ISNUMBER($AG2255),AR2255,0)+01_指標庫!$H$10*IF(ISNUMBER($AB2255),AM2255,0)+01_指標庫!$H$11*IF(ISNUMBER($AC2255),AN2255,0)+01_指標庫!$H$12*IF(ISNUMBER($AD2255),AO2255,0)+01_指標庫!$H$13*IF(ISNUMBER($AE2255),AP2255,0)+01_指標庫!$H$14*IF(ISNUMBER($I2255),O2255,0)+01_指標庫!$H$15*IF(ISNUMBER($AH2255),AS2255,0)+01_指標庫!$H$16*IF(ISNUMBER($K2255),P2255,0)+01_指標庫!$H$17*IF(ISNUMBER($AI2255),AT2255,0)+01_指標庫!$H$18*IF(ISNUMBER($AJ2255),AU2255,0)+01_指標庫!$H$19*IF(ISNUMBER($AK2255),AV2255,0)+01_指標庫!$H$20*IF(ISNUMBER($BB2255),BB2255,0)+01_指標庫!$H$21*IF(ISNUMBER($BC2255),BC2255,0))/AW2255,1))</f>
        <v>73.5</v>
      </c>
      <c r="AY2255" s="60"/>
      <c r="AZ2255" s="60"/>
      <c r="BA2255" s="58" t="n">
        <f aca="false">AVERAGE($E2251:$E2255)/AVERAGE($E2246:$E2255)-1</f>
        <v>-0.00294585636870204</v>
      </c>
      <c r="BB2255" s="59" t="n">
        <f aca="false">IF(ISNUMBER($BA2255),IF(OR($S2255&lt;=-0.03,$BA2255&lt;-0.003),0,IF(OR($S2255&lt;=-0.02,$BA2255&lt;0.01),50,100)),"")</f>
        <v>50</v>
      </c>
      <c r="BC2255" s="0" t="str">
        <f aca="false">IF(OR(COUNT($AZ2255)=0,COUNT($AZ2254)=0),"",IF(OR($AY2255/$AZ2254-1&lt;=-0.03,$AZ2255/$AZ2254-1&lt;=-0.045,IF(COUNT($AZ2246:$AZ2255)=10,AVERAGE($AZ2251:$AZ2255)/AVERAGE($AZ2246:$AZ2255)-1&lt;-0.01,FALSE())),0,IF(OR($AZ2255/$AZ2254-1&lt;=-0.02,IF(COUNT($AZ2246:$AZ2255)=10,AVERAGE($AZ2251:$AZ2255)/AVERAGE($AZ2246:$AZ2255)-1&lt;0.005,FALSE())),50,100)))</f>
        <v/>
      </c>
    </row>
    <row r="2256" customFormat="false" ht="15" hidden="false" customHeight="true" outlineLevel="0" collapsed="false">
      <c r="A2256" s="47" t="n">
        <v>2252</v>
      </c>
      <c r="B2256" s="48" t="n">
        <v>45831</v>
      </c>
      <c r="C2256" s="47" t="n">
        <v>2025</v>
      </c>
      <c r="D2256" s="49" t="s">
        <v>236</v>
      </c>
      <c r="E2256" s="50" t="n">
        <v>21856.33</v>
      </c>
      <c r="F2256" s="51" t="n">
        <v>0.064223</v>
      </c>
      <c r="G2256" s="51" t="n">
        <v>-0.014397</v>
      </c>
      <c r="H2256" s="52" t="n">
        <v>0.6327</v>
      </c>
      <c r="I2256" s="53" t="n">
        <v>312</v>
      </c>
      <c r="J2256" s="47" t="s">
        <v>235</v>
      </c>
      <c r="K2256" s="54" t="n">
        <v>19.83</v>
      </c>
      <c r="L2256" s="55" t="n">
        <f aca="false">IF(COUNT(F2256)=0,50,IF(F2256&gt;=0,100,IF(F2256&gt;=-0.02,50,0)))</f>
        <v>100</v>
      </c>
      <c r="M2256" s="55" t="n">
        <f aca="false">IF(COUNT(G2256)=0,50,IF(G2256&gt;-0.06,100,IF(G2256&gt;-0.15,50,0)))</f>
        <v>100</v>
      </c>
      <c r="N2256" s="55" t="n">
        <f aca="false">IF(COUNT(H2256)=0,50,IF(H2256&gt;=0.6,100,IF(H2256&gt;=0.4,50,0)))</f>
        <v>100</v>
      </c>
      <c r="O2256" s="55" t="n">
        <f aca="false">IF(COUNT(I2256)=0,50,IF(J2256="proxy_vix",50,IF(I2256&lt;350,100,IF(I2256&lt;=450,50,0))))</f>
        <v>100</v>
      </c>
      <c r="P2256" s="55" t="n">
        <f aca="false">IF(COUNT(K2256)=0,50,IF(K2256&lt;20,100,IF(K2256&lt;=25,50,0)))</f>
        <v>100</v>
      </c>
      <c r="Q2256" s="54"/>
      <c r="R2256" s="47"/>
      <c r="S2256" s="51" t="n">
        <f aca="false">$E2256/$E2255-1</f>
        <v>0.0106323801614603</v>
      </c>
      <c r="T2256" s="56" t="n">
        <f aca="false">$K2256/$K2255-1</f>
        <v>-0.0383123181377305</v>
      </c>
      <c r="V2256" s="57"/>
      <c r="W2256" s="57"/>
      <c r="Y2256" s="1" t="str">
        <f aca="false">IF(AX2256&gt;=70,"EASY",IF(AX2256&gt;40,"UNCERTAIN","HARD"))</f>
        <v>EASY</v>
      </c>
      <c r="AA2256" s="58" t="n">
        <f aca="false">IF($A2256&lt;200,"",AVERAGE($E2207:$E2256)/AVERAGE($E2057:$E2256)-1)</f>
        <v>-0.000372932678127547</v>
      </c>
      <c r="AB2256" s="59" t="n">
        <f aca="false">LOOKUP($B2256,07_L1政策步階!$A$4:$A$14,07_L1政策步階!$C$4:$C$14)</f>
        <v>0</v>
      </c>
      <c r="AC2256" s="57"/>
      <c r="AD2256" s="57"/>
      <c r="AE2256" s="57"/>
      <c r="AF2256" s="57"/>
      <c r="AG2256" s="57"/>
      <c r="AH2256" s="57"/>
      <c r="AI2256" s="57"/>
      <c r="AJ2256" s="57"/>
      <c r="AK2256" s="57"/>
      <c r="AL2256" s="59" t="n">
        <f aca="false">IF(ISNUMBER($AA2256),IF($AA2256&gt;=0.005,100,IF($AA2256&gt;=-0.015,50,0)),"")</f>
        <v>50</v>
      </c>
      <c r="AM2256" s="59" t="n">
        <f aca="false">IF(ISNUMBER($AB2256),IF($AB2256=1,100,IF($AB2256=0,50,0)),"")</f>
        <v>50</v>
      </c>
      <c r="AN2256" s="0" t="str">
        <f aca="false">IF(ISNUMBER($AC2256),IF($AC2256&gt;=0.001,100,IF($AC2256&gt;=-0.003,50,0)),"")</f>
        <v/>
      </c>
      <c r="AO2256" s="0" t="str">
        <f aca="false">IF(ISNUMBER($AD2256),IF($AD2256&gt;=0.04,100,IF($AD2256&gt;=0,50,0)),"")</f>
        <v/>
      </c>
      <c r="AP2256" s="0" t="str">
        <f aca="false">IF(ISNUMBER($AE2256),IF($AE2256&gt;=25,100,IF($AE2256&gt;=-75,50,0)),"")</f>
        <v/>
      </c>
      <c r="AQ2256" s="0" t="str">
        <f aca="false">IF(ISNUMBER($AF2256),IF($AF2256&gt;0,100,IF($AF2256&gt;=-50,50,0)),"")</f>
        <v/>
      </c>
      <c r="AR2256" s="0" t="str">
        <f aca="false">IF(ISNUMBER($AG2256),IF($AG2256=1,100,IF($AG2256=0,50,0)),"")</f>
        <v/>
      </c>
      <c r="AS2256" s="0" t="str">
        <f aca="false">IF(ISNUMBER($AH2256),IF($AH2256&lt;0,100,IF($AH2256&lt;=20,50,0)),"")</f>
        <v/>
      </c>
      <c r="AT2256" s="0" t="str">
        <f aca="false">IF(ISNUMBER($AI2256),IF($AI2256&lt;0.95,100,IF($AI2256&lt;=1,50,0)),"")</f>
        <v/>
      </c>
      <c r="AU2256" s="0" t="str">
        <f aca="false">IF(ISNUMBER($AJ2256),IF($AJ2256&lt;30,0,IF($AJ2256&lt;40,50,IF($AJ2256&lt;=90,100,50))),"")</f>
        <v/>
      </c>
      <c r="AV2256" s="0" t="str">
        <f aca="false">IF(ISNUMBER($AK2256),IF($AK2256&gt;-0.2,100,IF($AK2256&gt;=-0.4,50,0)),"")</f>
        <v/>
      </c>
      <c r="AW2256" s="59" t="n">
        <f aca="false">01_指標庫!$H$4*ISNUMBER($F2256)+01_指標庫!$H$5*ISNUMBER($AA2256)+01_指標庫!$H$6*ISNUMBER($G2256)+01_指標庫!$H$7*ISNUMBER($H2256)+01_指標庫!$H$8*ISNUMBER($AF2256)+01_指標庫!$H$9*ISNUMBER($AG2256)+01_指標庫!$H$10*ISNUMBER($AB2256)+01_指標庫!$H$11*ISNUMBER($AC2256)+01_指標庫!$H$12*ISNUMBER($AD2256)+01_指標庫!$H$13*ISNUMBER($AE2256)+01_指標庫!$H$14*ISNUMBER($I2256)+01_指標庫!$H$15*ISNUMBER($AH2256)+01_指標庫!$H$16*ISNUMBER($K2256)+01_指標庫!$H$17*ISNUMBER($AI2256)+01_指標庫!$H$18*ISNUMBER($AJ2256)+01_指標庫!$H$19*ISNUMBER($AK2256)+01_指標庫!$H$20*ISNUMBER($BB2256)+01_指標庫!$H$21*ISNUMBER($BC2256)</f>
        <v>51</v>
      </c>
      <c r="AX2256" s="59" t="n">
        <f aca="false">IF(AW2256=0,50,ROUND((01_指標庫!$H$4*IF(ISNUMBER($F2256),L2256,0)+01_指標庫!$H$5*IF(ISNUMBER($AA2256),AL2256,0)+01_指標庫!$H$6*IF(ISNUMBER($G2256),M2256,0)+01_指標庫!$H$7*IF(ISNUMBER($H2256),N2256,0)+01_指標庫!$H$8*IF(ISNUMBER($AF2256),AQ2256,0)+01_指標庫!$H$9*IF(ISNUMBER($AG2256),AR2256,0)+01_指標庫!$H$10*IF(ISNUMBER($AB2256),AM2256,0)+01_指標庫!$H$11*IF(ISNUMBER($AC2256),AN2256,0)+01_指標庫!$H$12*IF(ISNUMBER($AD2256),AO2256,0)+01_指標庫!$H$13*IF(ISNUMBER($AE2256),AP2256,0)+01_指標庫!$H$14*IF(ISNUMBER($I2256),O2256,0)+01_指標庫!$H$15*IF(ISNUMBER($AH2256),AS2256,0)+01_指標庫!$H$16*IF(ISNUMBER($K2256),P2256,0)+01_指標庫!$H$17*IF(ISNUMBER($AI2256),AT2256,0)+01_指標庫!$H$18*IF(ISNUMBER($AJ2256),AU2256,0)+01_指標庫!$H$19*IF(ISNUMBER($AK2256),AV2256,0)+01_指標庫!$H$20*IF(ISNUMBER($BB2256),BB2256,0)+01_指標庫!$H$21*IF(ISNUMBER($BC2256),BC2256,0))/AW2256,1))</f>
        <v>87.3</v>
      </c>
      <c r="AY2256" s="60"/>
      <c r="AZ2256" s="60"/>
      <c r="BA2256" s="58" t="n">
        <f aca="false">AVERAGE($E2252:$E2256)/AVERAGE($E2247:$E2256)-1</f>
        <v>-0.00131139789584622</v>
      </c>
      <c r="BB2256" s="59" t="n">
        <f aca="false">IF(ISNUMBER($BA2256),IF(OR($S2256&lt;=-0.03,$BA2256&lt;-0.003),0,IF(OR($S2256&lt;=-0.02,$BA2256&lt;0.01),50,100)),"")</f>
        <v>50</v>
      </c>
      <c r="BC2256" s="0" t="str">
        <f aca="false">IF(OR(COUNT($AZ2256)=0,COUNT($AZ2255)=0),"",IF(OR($AY2256/$AZ2255-1&lt;=-0.03,$AZ2256/$AZ2255-1&lt;=-0.045,IF(COUNT($AZ2247:$AZ2256)=10,AVERAGE($AZ2252:$AZ2256)/AVERAGE($AZ2247:$AZ2256)-1&lt;-0.01,FALSE())),0,IF(OR($AZ2256/$AZ2255-1&lt;=-0.02,IF(COUNT($AZ2247:$AZ2256)=10,AVERAGE($AZ2252:$AZ2256)/AVERAGE($AZ2247:$AZ2256)-1&lt;0.005,FALSE())),50,100)))</f>
        <v/>
      </c>
    </row>
    <row r="2257" customFormat="false" ht="15" hidden="false" customHeight="true" outlineLevel="0" collapsed="false">
      <c r="A2257" s="47" t="n">
        <v>2253</v>
      </c>
      <c r="B2257" s="48" t="n">
        <v>45832</v>
      </c>
      <c r="C2257" s="47" t="n">
        <v>2025</v>
      </c>
      <c r="D2257" s="49" t="s">
        <v>237</v>
      </c>
      <c r="E2257" s="50" t="n">
        <v>22190.52</v>
      </c>
      <c r="F2257" s="51" t="n">
        <v>0.079636</v>
      </c>
      <c r="G2257" s="51" t="n">
        <v>0</v>
      </c>
      <c r="H2257" s="52" t="n">
        <v>0.6735</v>
      </c>
      <c r="I2257" s="53" t="n">
        <v>306</v>
      </c>
      <c r="J2257" s="47" t="s">
        <v>235</v>
      </c>
      <c r="K2257" s="54" t="n">
        <v>17.48</v>
      </c>
      <c r="L2257" s="55" t="n">
        <f aca="false">IF(COUNT(F2257)=0,50,IF(F2257&gt;=0,100,IF(F2257&gt;=-0.02,50,0)))</f>
        <v>100</v>
      </c>
      <c r="M2257" s="55" t="n">
        <f aca="false">IF(COUNT(G2257)=0,50,IF(G2257&gt;-0.06,100,IF(G2257&gt;-0.15,50,0)))</f>
        <v>100</v>
      </c>
      <c r="N2257" s="55" t="n">
        <f aca="false">IF(COUNT(H2257)=0,50,IF(H2257&gt;=0.6,100,IF(H2257&gt;=0.4,50,0)))</f>
        <v>100</v>
      </c>
      <c r="O2257" s="55" t="n">
        <f aca="false">IF(COUNT(I2257)=0,50,IF(J2257="proxy_vix",50,IF(I2257&lt;350,100,IF(I2257&lt;=450,50,0))))</f>
        <v>100</v>
      </c>
      <c r="P2257" s="55" t="n">
        <f aca="false">IF(COUNT(K2257)=0,50,IF(K2257&lt;20,100,IF(K2257&lt;=25,50,0)))</f>
        <v>100</v>
      </c>
      <c r="Q2257" s="54"/>
      <c r="R2257" s="47"/>
      <c r="S2257" s="51" t="n">
        <f aca="false">$E2257/$E2256-1</f>
        <v>0.0152903072016206</v>
      </c>
      <c r="T2257" s="56" t="n">
        <f aca="false">$K2257/$K2256-1</f>
        <v>-0.118507312153303</v>
      </c>
      <c r="V2257" s="57"/>
      <c r="W2257" s="57"/>
      <c r="Y2257" s="1" t="str">
        <f aca="false">IF(AX2257&gt;=70,"EASY",IF(AX2257&gt;40,"UNCERTAIN","HARD"))</f>
        <v>EASY</v>
      </c>
      <c r="AA2257" s="58" t="n">
        <f aca="false">IF($A2257&lt;200,"",AVERAGE($E2208:$E2257)/AVERAGE($E2058:$E2257)-1)</f>
        <v>0.00257541727240818</v>
      </c>
      <c r="AB2257" s="59" t="n">
        <f aca="false">LOOKUP($B2257,07_L1政策步階!$A$4:$A$14,07_L1政策步階!$C$4:$C$14)</f>
        <v>0</v>
      </c>
      <c r="AC2257" s="57"/>
      <c r="AD2257" s="57"/>
      <c r="AE2257" s="57"/>
      <c r="AF2257" s="57"/>
      <c r="AG2257" s="57"/>
      <c r="AH2257" s="57"/>
      <c r="AI2257" s="57"/>
      <c r="AJ2257" s="57"/>
      <c r="AK2257" s="57"/>
      <c r="AL2257" s="59" t="n">
        <f aca="false">IF(ISNUMBER($AA2257),IF($AA2257&gt;=0.005,100,IF($AA2257&gt;=-0.015,50,0)),"")</f>
        <v>50</v>
      </c>
      <c r="AM2257" s="59" t="n">
        <f aca="false">IF(ISNUMBER($AB2257),IF($AB2257=1,100,IF($AB2257=0,50,0)),"")</f>
        <v>50</v>
      </c>
      <c r="AN2257" s="0" t="str">
        <f aca="false">IF(ISNUMBER($AC2257),IF($AC2257&gt;=0.001,100,IF($AC2257&gt;=-0.003,50,0)),"")</f>
        <v/>
      </c>
      <c r="AO2257" s="0" t="str">
        <f aca="false">IF(ISNUMBER($AD2257),IF($AD2257&gt;=0.04,100,IF($AD2257&gt;=0,50,0)),"")</f>
        <v/>
      </c>
      <c r="AP2257" s="0" t="str">
        <f aca="false">IF(ISNUMBER($AE2257),IF($AE2257&gt;=25,100,IF($AE2257&gt;=-75,50,0)),"")</f>
        <v/>
      </c>
      <c r="AQ2257" s="0" t="str">
        <f aca="false">IF(ISNUMBER($AF2257),IF($AF2257&gt;0,100,IF($AF2257&gt;=-50,50,0)),"")</f>
        <v/>
      </c>
      <c r="AR2257" s="0" t="str">
        <f aca="false">IF(ISNUMBER($AG2257),IF($AG2257=1,100,IF($AG2257=0,50,0)),"")</f>
        <v/>
      </c>
      <c r="AS2257" s="0" t="str">
        <f aca="false">IF(ISNUMBER($AH2257),IF($AH2257&lt;0,100,IF($AH2257&lt;=20,50,0)),"")</f>
        <v/>
      </c>
      <c r="AT2257" s="0" t="str">
        <f aca="false">IF(ISNUMBER($AI2257),IF($AI2257&lt;0.95,100,IF($AI2257&lt;=1,50,0)),"")</f>
        <v/>
      </c>
      <c r="AU2257" s="0" t="str">
        <f aca="false">IF(ISNUMBER($AJ2257),IF($AJ2257&lt;30,0,IF($AJ2257&lt;40,50,IF($AJ2257&lt;=90,100,50))),"")</f>
        <v/>
      </c>
      <c r="AV2257" s="0" t="str">
        <f aca="false">IF(ISNUMBER($AK2257),IF($AK2257&gt;-0.2,100,IF($AK2257&gt;=-0.4,50,0)),"")</f>
        <v/>
      </c>
      <c r="AW2257" s="59" t="n">
        <f aca="false">01_指標庫!$H$4*ISNUMBER($F2257)+01_指標庫!$H$5*ISNUMBER($AA2257)+01_指標庫!$H$6*ISNUMBER($G2257)+01_指標庫!$H$7*ISNUMBER($H2257)+01_指標庫!$H$8*ISNUMBER($AF2257)+01_指標庫!$H$9*ISNUMBER($AG2257)+01_指標庫!$H$10*ISNUMBER($AB2257)+01_指標庫!$H$11*ISNUMBER($AC2257)+01_指標庫!$H$12*ISNUMBER($AD2257)+01_指標庫!$H$13*ISNUMBER($AE2257)+01_指標庫!$H$14*ISNUMBER($I2257)+01_指標庫!$H$15*ISNUMBER($AH2257)+01_指標庫!$H$16*ISNUMBER($K2257)+01_指標庫!$H$17*ISNUMBER($AI2257)+01_指標庫!$H$18*ISNUMBER($AJ2257)+01_指標庫!$H$19*ISNUMBER($AK2257)+01_指標庫!$H$20*ISNUMBER($BB2257)+01_指標庫!$H$21*ISNUMBER($BC2257)</f>
        <v>51</v>
      </c>
      <c r="AX2257" s="59" t="n">
        <f aca="false">IF(AW2257=0,50,ROUND((01_指標庫!$H$4*IF(ISNUMBER($F2257),L2257,0)+01_指標庫!$H$5*IF(ISNUMBER($AA2257),AL2257,0)+01_指標庫!$H$6*IF(ISNUMBER($G2257),M2257,0)+01_指標庫!$H$7*IF(ISNUMBER($H2257),N2257,0)+01_指標庫!$H$8*IF(ISNUMBER($AF2257),AQ2257,0)+01_指標庫!$H$9*IF(ISNUMBER($AG2257),AR2257,0)+01_指標庫!$H$10*IF(ISNUMBER($AB2257),AM2257,0)+01_指標庫!$H$11*IF(ISNUMBER($AC2257),AN2257,0)+01_指標庫!$H$12*IF(ISNUMBER($AD2257),AO2257,0)+01_指標庫!$H$13*IF(ISNUMBER($AE2257),AP2257,0)+01_指標庫!$H$14*IF(ISNUMBER($I2257),O2257,0)+01_指標庫!$H$15*IF(ISNUMBER($AH2257),AS2257,0)+01_指標庫!$H$16*IF(ISNUMBER($K2257),P2257,0)+01_指標庫!$H$17*IF(ISNUMBER($AI2257),AT2257,0)+01_指標庫!$H$18*IF(ISNUMBER($AJ2257),AU2257,0)+01_指標庫!$H$19*IF(ISNUMBER($AK2257),AV2257,0)+01_指標庫!$H$20*IF(ISNUMBER($BB2257),BB2257,0)+01_指標庫!$H$21*IF(ISNUMBER($BC2257),BC2257,0))/AW2257,1))</f>
        <v>87.3</v>
      </c>
      <c r="AY2257" s="60"/>
      <c r="AZ2257" s="60"/>
      <c r="BA2257" s="58" t="n">
        <f aca="false">AVERAGE($E2253:$E2257)/AVERAGE($E2248:$E2257)-1</f>
        <v>-0.000790488279445278</v>
      </c>
      <c r="BB2257" s="59" t="n">
        <f aca="false">IF(ISNUMBER($BA2257),IF(OR($S2257&lt;=-0.03,$BA2257&lt;-0.003),0,IF(OR($S2257&lt;=-0.02,$BA2257&lt;0.01),50,100)),"")</f>
        <v>50</v>
      </c>
      <c r="BC2257" s="0" t="str">
        <f aca="false">IF(OR(COUNT($AZ2257)=0,COUNT($AZ2256)=0),"",IF(OR($AY2257/$AZ2256-1&lt;=-0.03,$AZ2257/$AZ2256-1&lt;=-0.045,IF(COUNT($AZ2248:$AZ2257)=10,AVERAGE($AZ2253:$AZ2257)/AVERAGE($AZ2248:$AZ2257)-1&lt;-0.01,FALSE())),0,IF(OR($AZ2257/$AZ2256-1&lt;=-0.02,IF(COUNT($AZ2248:$AZ2257)=10,AVERAGE($AZ2253:$AZ2257)/AVERAGE($AZ2248:$AZ2257)-1&lt;0.005,FALSE())),50,100)))</f>
        <v/>
      </c>
    </row>
    <row r="2258" customFormat="false" ht="15" hidden="false" customHeight="true" outlineLevel="0" collapsed="false">
      <c r="A2258" s="47" t="n">
        <v>2254</v>
      </c>
      <c r="B2258" s="48" t="n">
        <v>45833</v>
      </c>
      <c r="C2258" s="47" t="n">
        <v>2025</v>
      </c>
      <c r="D2258" s="49" t="s">
        <v>238</v>
      </c>
      <c r="E2258" s="50" t="n">
        <v>22237.74</v>
      </c>
      <c r="F2258" s="51" t="n">
        <v>0.081064</v>
      </c>
      <c r="G2258" s="51" t="n">
        <v>0</v>
      </c>
      <c r="H2258" s="52" t="n">
        <v>0.6531</v>
      </c>
      <c r="I2258" s="53" t="n">
        <v>304</v>
      </c>
      <c r="J2258" s="47" t="s">
        <v>235</v>
      </c>
      <c r="K2258" s="54" t="n">
        <v>16.76</v>
      </c>
      <c r="L2258" s="55" t="n">
        <f aca="false">IF(COUNT(F2258)=0,50,IF(F2258&gt;=0,100,IF(F2258&gt;=-0.02,50,0)))</f>
        <v>100</v>
      </c>
      <c r="M2258" s="55" t="n">
        <f aca="false">IF(COUNT(G2258)=0,50,IF(G2258&gt;-0.06,100,IF(G2258&gt;-0.15,50,0)))</f>
        <v>100</v>
      </c>
      <c r="N2258" s="55" t="n">
        <f aca="false">IF(COUNT(H2258)=0,50,IF(H2258&gt;=0.6,100,IF(H2258&gt;=0.4,50,0)))</f>
        <v>100</v>
      </c>
      <c r="O2258" s="55" t="n">
        <f aca="false">IF(COUNT(I2258)=0,50,IF(J2258="proxy_vix",50,IF(I2258&lt;350,100,IF(I2258&lt;=450,50,0))))</f>
        <v>100</v>
      </c>
      <c r="P2258" s="55" t="n">
        <f aca="false">IF(COUNT(K2258)=0,50,IF(K2258&lt;20,100,IF(K2258&lt;=25,50,0)))</f>
        <v>100</v>
      </c>
      <c r="Q2258" s="54"/>
      <c r="R2258" s="47"/>
      <c r="S2258" s="51" t="n">
        <f aca="false">$E2258/$E2257-1</f>
        <v>0.00212793571308834</v>
      </c>
      <c r="T2258" s="56" t="n">
        <f aca="false">$K2258/$K2257-1</f>
        <v>-0.0411899313501144</v>
      </c>
      <c r="V2258" s="57"/>
      <c r="W2258" s="57"/>
      <c r="Y2258" s="1" t="str">
        <f aca="false">IF(AX2258&gt;=70,"EASY",IF(AX2258&gt;40,"UNCERTAIN","HARD"))</f>
        <v>EASY</v>
      </c>
      <c r="AA2258" s="58" t="n">
        <f aca="false">IF($A2258&lt;200,"",AVERAGE($E2209:$E2258)/AVERAGE($E2059:$E2258)-1)</f>
        <v>0.00521875891989665</v>
      </c>
      <c r="AB2258" s="59" t="n">
        <f aca="false">LOOKUP($B2258,07_L1政策步階!$A$4:$A$14,07_L1政策步階!$C$4:$C$14)</f>
        <v>0</v>
      </c>
      <c r="AC2258" s="57"/>
      <c r="AD2258" s="57"/>
      <c r="AE2258" s="57"/>
      <c r="AF2258" s="57"/>
      <c r="AG2258" s="57"/>
      <c r="AH2258" s="57"/>
      <c r="AI2258" s="57"/>
      <c r="AJ2258" s="57"/>
      <c r="AK2258" s="57"/>
      <c r="AL2258" s="59" t="n">
        <f aca="false">IF(ISNUMBER($AA2258),IF($AA2258&gt;=0.005,100,IF($AA2258&gt;=-0.015,50,0)),"")</f>
        <v>100</v>
      </c>
      <c r="AM2258" s="59" t="n">
        <f aca="false">IF(ISNUMBER($AB2258),IF($AB2258=1,100,IF($AB2258=0,50,0)),"")</f>
        <v>50</v>
      </c>
      <c r="AN2258" s="0" t="str">
        <f aca="false">IF(ISNUMBER($AC2258),IF($AC2258&gt;=0.001,100,IF($AC2258&gt;=-0.003,50,0)),"")</f>
        <v/>
      </c>
      <c r="AO2258" s="0" t="str">
        <f aca="false">IF(ISNUMBER($AD2258),IF($AD2258&gt;=0.04,100,IF($AD2258&gt;=0,50,0)),"")</f>
        <v/>
      </c>
      <c r="AP2258" s="0" t="str">
        <f aca="false">IF(ISNUMBER($AE2258),IF($AE2258&gt;=25,100,IF($AE2258&gt;=-75,50,0)),"")</f>
        <v/>
      </c>
      <c r="AQ2258" s="0" t="str">
        <f aca="false">IF(ISNUMBER($AF2258),IF($AF2258&gt;0,100,IF($AF2258&gt;=-50,50,0)),"")</f>
        <v/>
      </c>
      <c r="AR2258" s="0" t="str">
        <f aca="false">IF(ISNUMBER($AG2258),IF($AG2258=1,100,IF($AG2258=0,50,0)),"")</f>
        <v/>
      </c>
      <c r="AS2258" s="0" t="str">
        <f aca="false">IF(ISNUMBER($AH2258),IF($AH2258&lt;0,100,IF($AH2258&lt;=20,50,0)),"")</f>
        <v/>
      </c>
      <c r="AT2258" s="0" t="str">
        <f aca="false">IF(ISNUMBER($AI2258),IF($AI2258&lt;0.95,100,IF($AI2258&lt;=1,50,0)),"")</f>
        <v/>
      </c>
      <c r="AU2258" s="0" t="str">
        <f aca="false">IF(ISNUMBER($AJ2258),IF($AJ2258&lt;30,0,IF($AJ2258&lt;40,50,IF($AJ2258&lt;=90,100,50))),"")</f>
        <v/>
      </c>
      <c r="AV2258" s="0" t="str">
        <f aca="false">IF(ISNUMBER($AK2258),IF($AK2258&gt;-0.2,100,IF($AK2258&gt;=-0.4,50,0)),"")</f>
        <v/>
      </c>
      <c r="AW2258" s="59" t="n">
        <f aca="false">01_指標庫!$H$4*ISNUMBER($F2258)+01_指標庫!$H$5*ISNUMBER($AA2258)+01_指標庫!$H$6*ISNUMBER($G2258)+01_指標庫!$H$7*ISNUMBER($H2258)+01_指標庫!$H$8*ISNUMBER($AF2258)+01_指標庫!$H$9*ISNUMBER($AG2258)+01_指標庫!$H$10*ISNUMBER($AB2258)+01_指標庫!$H$11*ISNUMBER($AC2258)+01_指標庫!$H$12*ISNUMBER($AD2258)+01_指標庫!$H$13*ISNUMBER($AE2258)+01_指標庫!$H$14*ISNUMBER($I2258)+01_指標庫!$H$15*ISNUMBER($AH2258)+01_指標庫!$H$16*ISNUMBER($K2258)+01_指標庫!$H$17*ISNUMBER($AI2258)+01_指標庫!$H$18*ISNUMBER($AJ2258)+01_指標庫!$H$19*ISNUMBER($AK2258)+01_指標庫!$H$20*ISNUMBER($BB2258)+01_指標庫!$H$21*ISNUMBER($BC2258)</f>
        <v>51</v>
      </c>
      <c r="AX2258" s="59" t="n">
        <f aca="false">IF(AW2258=0,50,ROUND((01_指標庫!$H$4*IF(ISNUMBER($F2258),L2258,0)+01_指標庫!$H$5*IF(ISNUMBER($AA2258),AL2258,0)+01_指標庫!$H$6*IF(ISNUMBER($G2258),M2258,0)+01_指標庫!$H$7*IF(ISNUMBER($H2258),N2258,0)+01_指標庫!$H$8*IF(ISNUMBER($AF2258),AQ2258,0)+01_指標庫!$H$9*IF(ISNUMBER($AG2258),AR2258,0)+01_指標庫!$H$10*IF(ISNUMBER($AB2258),AM2258,0)+01_指標庫!$H$11*IF(ISNUMBER($AC2258),AN2258,0)+01_指標庫!$H$12*IF(ISNUMBER($AD2258),AO2258,0)+01_指標庫!$H$13*IF(ISNUMBER($AE2258),AP2258,0)+01_指標庫!$H$14*IF(ISNUMBER($I2258),O2258,0)+01_指標庫!$H$15*IF(ISNUMBER($AH2258),AS2258,0)+01_指標庫!$H$16*IF(ISNUMBER($K2258),P2258,0)+01_指標庫!$H$17*IF(ISNUMBER($AI2258),AT2258,0)+01_指標庫!$H$18*IF(ISNUMBER($AJ2258),AU2258,0)+01_指標庫!$H$19*IF(ISNUMBER($AK2258),AV2258,0)+01_指標庫!$H$20*IF(ISNUMBER($BB2258),BB2258,0)+01_指標庫!$H$21*IF(ISNUMBER($BC2258),BC2258,0))/AW2258,1))</f>
        <v>89.2</v>
      </c>
      <c r="AY2258" s="60"/>
      <c r="AZ2258" s="60"/>
      <c r="BA2258" s="58" t="n">
        <f aca="false">AVERAGE($E2254:$E2258)/AVERAGE($E2249:$E2258)-1</f>
        <v>0.00260118683550514</v>
      </c>
      <c r="BB2258" s="59" t="n">
        <f aca="false">IF(ISNUMBER($BA2258),IF(OR($S2258&lt;=-0.03,$BA2258&lt;-0.003),0,IF(OR($S2258&lt;=-0.02,$BA2258&lt;0.01),50,100)),"")</f>
        <v>50</v>
      </c>
      <c r="BC2258" s="0" t="str">
        <f aca="false">IF(OR(COUNT($AZ2258)=0,COUNT($AZ2257)=0),"",IF(OR($AY2258/$AZ2257-1&lt;=-0.03,$AZ2258/$AZ2257-1&lt;=-0.045,IF(COUNT($AZ2249:$AZ2258)=10,AVERAGE($AZ2254:$AZ2258)/AVERAGE($AZ2249:$AZ2258)-1&lt;-0.01,FALSE())),0,IF(OR($AZ2258/$AZ2257-1&lt;=-0.02,IF(COUNT($AZ2249:$AZ2258)=10,AVERAGE($AZ2254:$AZ2258)/AVERAGE($AZ2249:$AZ2258)-1&lt;0.005,FALSE())),50,100)))</f>
        <v/>
      </c>
    </row>
    <row r="2259" customFormat="false" ht="15" hidden="false" customHeight="true" outlineLevel="0" collapsed="false">
      <c r="A2259" s="47" t="n">
        <v>2255</v>
      </c>
      <c r="B2259" s="48" t="n">
        <v>45834</v>
      </c>
      <c r="C2259" s="47" t="n">
        <v>2025</v>
      </c>
      <c r="D2259" s="49" t="s">
        <v>239</v>
      </c>
      <c r="E2259" s="50" t="n">
        <v>22447.29</v>
      </c>
      <c r="F2259" s="51" t="n">
        <v>0.090184</v>
      </c>
      <c r="G2259" s="51" t="n">
        <v>0</v>
      </c>
      <c r="H2259" s="52" t="n">
        <v>0.7551</v>
      </c>
      <c r="I2259" s="53" t="n">
        <v>304</v>
      </c>
      <c r="J2259" s="47" t="s">
        <v>235</v>
      </c>
      <c r="K2259" s="54" t="n">
        <v>16.59</v>
      </c>
      <c r="L2259" s="55" t="n">
        <f aca="false">IF(COUNT(F2259)=0,50,IF(F2259&gt;=0,100,IF(F2259&gt;=-0.02,50,0)))</f>
        <v>100</v>
      </c>
      <c r="M2259" s="55" t="n">
        <f aca="false">IF(COUNT(G2259)=0,50,IF(G2259&gt;-0.06,100,IF(G2259&gt;-0.15,50,0)))</f>
        <v>100</v>
      </c>
      <c r="N2259" s="55" t="n">
        <f aca="false">IF(COUNT(H2259)=0,50,IF(H2259&gt;=0.6,100,IF(H2259&gt;=0.4,50,0)))</f>
        <v>100</v>
      </c>
      <c r="O2259" s="55" t="n">
        <f aca="false">IF(COUNT(I2259)=0,50,IF(J2259="proxy_vix",50,IF(I2259&lt;350,100,IF(I2259&lt;=450,50,0))))</f>
        <v>100</v>
      </c>
      <c r="P2259" s="55" t="n">
        <f aca="false">IF(COUNT(K2259)=0,50,IF(K2259&lt;20,100,IF(K2259&lt;=25,50,0)))</f>
        <v>100</v>
      </c>
      <c r="Q2259" s="54"/>
      <c r="R2259" s="47"/>
      <c r="S2259" s="51" t="n">
        <f aca="false">$E2259/$E2258-1</f>
        <v>0.00942316980052826</v>
      </c>
      <c r="T2259" s="56" t="n">
        <f aca="false">$K2259/$K2258-1</f>
        <v>-0.0101431980906922</v>
      </c>
      <c r="V2259" s="57"/>
      <c r="W2259" s="57"/>
      <c r="Y2259" s="1" t="str">
        <f aca="false">IF(AX2259&gt;=70,"EASY",IF(AX2259&gt;40,"UNCERTAIN","HARD"))</f>
        <v>EASY</v>
      </c>
      <c r="AA2259" s="58" t="n">
        <f aca="false">IF($A2259&lt;200,"",AVERAGE($E2210:$E2259)/AVERAGE($E2060:$E2259)-1)</f>
        <v>0.00778260108001794</v>
      </c>
      <c r="AB2259" s="59" t="n">
        <f aca="false">LOOKUP($B2259,07_L1政策步階!$A$4:$A$14,07_L1政策步階!$C$4:$C$14)</f>
        <v>0</v>
      </c>
      <c r="AC2259" s="57"/>
      <c r="AD2259" s="57"/>
      <c r="AE2259" s="57"/>
      <c r="AF2259" s="57"/>
      <c r="AG2259" s="57"/>
      <c r="AH2259" s="57"/>
      <c r="AI2259" s="57"/>
      <c r="AJ2259" s="57"/>
      <c r="AK2259" s="57"/>
      <c r="AL2259" s="59" t="n">
        <f aca="false">IF(ISNUMBER($AA2259),IF($AA2259&gt;=0.005,100,IF($AA2259&gt;=-0.015,50,0)),"")</f>
        <v>100</v>
      </c>
      <c r="AM2259" s="59" t="n">
        <f aca="false">IF(ISNUMBER($AB2259),IF($AB2259=1,100,IF($AB2259=0,50,0)),"")</f>
        <v>50</v>
      </c>
      <c r="AN2259" s="0" t="str">
        <f aca="false">IF(ISNUMBER($AC2259),IF($AC2259&gt;=0.001,100,IF($AC2259&gt;=-0.003,50,0)),"")</f>
        <v/>
      </c>
      <c r="AO2259" s="0" t="str">
        <f aca="false">IF(ISNUMBER($AD2259),IF($AD2259&gt;=0.04,100,IF($AD2259&gt;=0,50,0)),"")</f>
        <v/>
      </c>
      <c r="AP2259" s="0" t="str">
        <f aca="false">IF(ISNUMBER($AE2259),IF($AE2259&gt;=25,100,IF($AE2259&gt;=-75,50,0)),"")</f>
        <v/>
      </c>
      <c r="AQ2259" s="0" t="str">
        <f aca="false">IF(ISNUMBER($AF2259),IF($AF2259&gt;0,100,IF($AF2259&gt;=-50,50,0)),"")</f>
        <v/>
      </c>
      <c r="AR2259" s="0" t="str">
        <f aca="false">IF(ISNUMBER($AG2259),IF($AG2259=1,100,IF($AG2259=0,50,0)),"")</f>
        <v/>
      </c>
      <c r="AS2259" s="0" t="str">
        <f aca="false">IF(ISNUMBER($AH2259),IF($AH2259&lt;0,100,IF($AH2259&lt;=20,50,0)),"")</f>
        <v/>
      </c>
      <c r="AT2259" s="0" t="str">
        <f aca="false">IF(ISNUMBER($AI2259),IF($AI2259&lt;0.95,100,IF($AI2259&lt;=1,50,0)),"")</f>
        <v/>
      </c>
      <c r="AU2259" s="0" t="str">
        <f aca="false">IF(ISNUMBER($AJ2259),IF($AJ2259&lt;30,0,IF($AJ2259&lt;40,50,IF($AJ2259&lt;=90,100,50))),"")</f>
        <v/>
      </c>
      <c r="AV2259" s="0" t="str">
        <f aca="false">IF(ISNUMBER($AK2259),IF($AK2259&gt;-0.2,100,IF($AK2259&gt;=-0.4,50,0)),"")</f>
        <v/>
      </c>
      <c r="AW2259" s="59" t="n">
        <f aca="false">01_指標庫!$H$4*ISNUMBER($F2259)+01_指標庫!$H$5*ISNUMBER($AA2259)+01_指標庫!$H$6*ISNUMBER($G2259)+01_指標庫!$H$7*ISNUMBER($H2259)+01_指標庫!$H$8*ISNUMBER($AF2259)+01_指標庫!$H$9*ISNUMBER($AG2259)+01_指標庫!$H$10*ISNUMBER($AB2259)+01_指標庫!$H$11*ISNUMBER($AC2259)+01_指標庫!$H$12*ISNUMBER($AD2259)+01_指標庫!$H$13*ISNUMBER($AE2259)+01_指標庫!$H$14*ISNUMBER($I2259)+01_指標庫!$H$15*ISNUMBER($AH2259)+01_指標庫!$H$16*ISNUMBER($K2259)+01_指標庫!$H$17*ISNUMBER($AI2259)+01_指標庫!$H$18*ISNUMBER($AJ2259)+01_指標庫!$H$19*ISNUMBER($AK2259)+01_指標庫!$H$20*ISNUMBER($BB2259)+01_指標庫!$H$21*ISNUMBER($BC2259)</f>
        <v>51</v>
      </c>
      <c r="AX2259" s="59" t="n">
        <f aca="false">IF(AW2259=0,50,ROUND((01_指標庫!$H$4*IF(ISNUMBER($F2259),L2259,0)+01_指標庫!$H$5*IF(ISNUMBER($AA2259),AL2259,0)+01_指標庫!$H$6*IF(ISNUMBER($G2259),M2259,0)+01_指標庫!$H$7*IF(ISNUMBER($H2259),N2259,0)+01_指標庫!$H$8*IF(ISNUMBER($AF2259),AQ2259,0)+01_指標庫!$H$9*IF(ISNUMBER($AG2259),AR2259,0)+01_指標庫!$H$10*IF(ISNUMBER($AB2259),AM2259,0)+01_指標庫!$H$11*IF(ISNUMBER($AC2259),AN2259,0)+01_指標庫!$H$12*IF(ISNUMBER($AD2259),AO2259,0)+01_指標庫!$H$13*IF(ISNUMBER($AE2259),AP2259,0)+01_指標庫!$H$14*IF(ISNUMBER($I2259),O2259,0)+01_指標庫!$H$15*IF(ISNUMBER($AH2259),AS2259,0)+01_指標庫!$H$16*IF(ISNUMBER($K2259),P2259,0)+01_指標庫!$H$17*IF(ISNUMBER($AI2259),AT2259,0)+01_指標庫!$H$18*IF(ISNUMBER($AJ2259),AU2259,0)+01_指標庫!$H$19*IF(ISNUMBER($AK2259),AV2259,0)+01_指標庫!$H$20*IF(ISNUMBER($BB2259),BB2259,0)+01_指標庫!$H$21*IF(ISNUMBER($BC2259),BC2259,0))/AW2259,1))</f>
        <v>89.2</v>
      </c>
      <c r="AY2259" s="60"/>
      <c r="AZ2259" s="60"/>
      <c r="BA2259" s="58" t="n">
        <f aca="false">AVERAGE($E2255:$E2259)/AVERAGE($E2250:$E2259)-1</f>
        <v>0.00655589544223068</v>
      </c>
      <c r="BB2259" s="59" t="n">
        <f aca="false">IF(ISNUMBER($BA2259),IF(OR($S2259&lt;=-0.03,$BA2259&lt;-0.003),0,IF(OR($S2259&lt;=-0.02,$BA2259&lt;0.01),50,100)),"")</f>
        <v>50</v>
      </c>
      <c r="BC2259" s="0" t="str">
        <f aca="false">IF(OR(COUNT($AZ2259)=0,COUNT($AZ2258)=0),"",IF(OR($AY2259/$AZ2258-1&lt;=-0.03,$AZ2259/$AZ2258-1&lt;=-0.045,IF(COUNT($AZ2250:$AZ2259)=10,AVERAGE($AZ2255:$AZ2259)/AVERAGE($AZ2250:$AZ2259)-1&lt;-0.01,FALSE())),0,IF(OR($AZ2259/$AZ2258-1&lt;=-0.02,IF(COUNT($AZ2250:$AZ2259)=10,AVERAGE($AZ2255:$AZ2259)/AVERAGE($AZ2250:$AZ2259)-1&lt;0.005,FALSE())),50,100)))</f>
        <v/>
      </c>
    </row>
    <row r="2260" customFormat="false" ht="15" hidden="false" customHeight="true" outlineLevel="0" collapsed="false">
      <c r="A2260" s="47" t="n">
        <v>2256</v>
      </c>
      <c r="B2260" s="48" t="n">
        <v>45835</v>
      </c>
      <c r="C2260" s="47" t="n">
        <v>2025</v>
      </c>
      <c r="D2260" s="49" t="s">
        <v>234</v>
      </c>
      <c r="E2260" s="50" t="n">
        <v>22534.2</v>
      </c>
      <c r="F2260" s="51" t="n">
        <v>0.093377</v>
      </c>
      <c r="G2260" s="51" t="n">
        <v>0</v>
      </c>
      <c r="H2260" s="52" t="n">
        <v>0.7755</v>
      </c>
      <c r="I2260" s="53" t="n">
        <v>302</v>
      </c>
      <c r="J2260" s="47" t="s">
        <v>235</v>
      </c>
      <c r="K2260" s="54" t="n">
        <v>16.32</v>
      </c>
      <c r="L2260" s="55" t="n">
        <f aca="false">IF(COUNT(F2260)=0,50,IF(F2260&gt;=0,100,IF(F2260&gt;=-0.02,50,0)))</f>
        <v>100</v>
      </c>
      <c r="M2260" s="55" t="n">
        <f aca="false">IF(COUNT(G2260)=0,50,IF(G2260&gt;-0.06,100,IF(G2260&gt;-0.15,50,0)))</f>
        <v>100</v>
      </c>
      <c r="N2260" s="55" t="n">
        <f aca="false">IF(COUNT(H2260)=0,50,IF(H2260&gt;=0.6,100,IF(H2260&gt;=0.4,50,0)))</f>
        <v>100</v>
      </c>
      <c r="O2260" s="55" t="n">
        <f aca="false">IF(COUNT(I2260)=0,50,IF(J2260="proxy_vix",50,IF(I2260&lt;350,100,IF(I2260&lt;=450,50,0))))</f>
        <v>100</v>
      </c>
      <c r="P2260" s="55" t="n">
        <f aca="false">IF(COUNT(K2260)=0,50,IF(K2260&lt;20,100,IF(K2260&lt;=25,50,0)))</f>
        <v>100</v>
      </c>
      <c r="Q2260" s="54"/>
      <c r="R2260" s="47"/>
      <c r="S2260" s="51" t="n">
        <f aca="false">$E2260/$E2259-1</f>
        <v>0.00387173685554032</v>
      </c>
      <c r="T2260" s="56" t="n">
        <f aca="false">$K2260/$K2259-1</f>
        <v>-0.0162748643761301</v>
      </c>
      <c r="V2260" s="57"/>
      <c r="W2260" s="57"/>
      <c r="Y2260" s="1" t="str">
        <f aca="false">IF(AX2260&gt;=70,"EASY",IF(AX2260&gt;40,"UNCERTAIN","HARD"))</f>
        <v>EASY</v>
      </c>
      <c r="AA2260" s="58" t="n">
        <f aca="false">IF($A2260&lt;200,"",AVERAGE($E2211:$E2260)/AVERAGE($E2061:$E2260)-1)</f>
        <v>0.010429970403546</v>
      </c>
      <c r="AB2260" s="59" t="n">
        <f aca="false">LOOKUP($B2260,07_L1政策步階!$A$4:$A$14,07_L1政策步階!$C$4:$C$14)</f>
        <v>0</v>
      </c>
      <c r="AC2260" s="57"/>
      <c r="AD2260" s="57"/>
      <c r="AE2260" s="57"/>
      <c r="AF2260" s="57"/>
      <c r="AG2260" s="57"/>
      <c r="AH2260" s="57"/>
      <c r="AI2260" s="57"/>
      <c r="AJ2260" s="57"/>
      <c r="AK2260" s="57"/>
      <c r="AL2260" s="59" t="n">
        <f aca="false">IF(ISNUMBER($AA2260),IF($AA2260&gt;=0.005,100,IF($AA2260&gt;=-0.015,50,0)),"")</f>
        <v>100</v>
      </c>
      <c r="AM2260" s="59" t="n">
        <f aca="false">IF(ISNUMBER($AB2260),IF($AB2260=1,100,IF($AB2260=0,50,0)),"")</f>
        <v>50</v>
      </c>
      <c r="AN2260" s="0" t="str">
        <f aca="false">IF(ISNUMBER($AC2260),IF($AC2260&gt;=0.001,100,IF($AC2260&gt;=-0.003,50,0)),"")</f>
        <v/>
      </c>
      <c r="AO2260" s="0" t="str">
        <f aca="false">IF(ISNUMBER($AD2260),IF($AD2260&gt;=0.04,100,IF($AD2260&gt;=0,50,0)),"")</f>
        <v/>
      </c>
      <c r="AP2260" s="0" t="str">
        <f aca="false">IF(ISNUMBER($AE2260),IF($AE2260&gt;=25,100,IF($AE2260&gt;=-75,50,0)),"")</f>
        <v/>
      </c>
      <c r="AQ2260" s="0" t="str">
        <f aca="false">IF(ISNUMBER($AF2260),IF($AF2260&gt;0,100,IF($AF2260&gt;=-50,50,0)),"")</f>
        <v/>
      </c>
      <c r="AR2260" s="0" t="str">
        <f aca="false">IF(ISNUMBER($AG2260),IF($AG2260=1,100,IF($AG2260=0,50,0)),"")</f>
        <v/>
      </c>
      <c r="AS2260" s="0" t="str">
        <f aca="false">IF(ISNUMBER($AH2260),IF($AH2260&lt;0,100,IF($AH2260&lt;=20,50,0)),"")</f>
        <v/>
      </c>
      <c r="AT2260" s="0" t="str">
        <f aca="false">IF(ISNUMBER($AI2260),IF($AI2260&lt;0.95,100,IF($AI2260&lt;=1,50,0)),"")</f>
        <v/>
      </c>
      <c r="AU2260" s="0" t="str">
        <f aca="false">IF(ISNUMBER($AJ2260),IF($AJ2260&lt;30,0,IF($AJ2260&lt;40,50,IF($AJ2260&lt;=90,100,50))),"")</f>
        <v/>
      </c>
      <c r="AV2260" s="0" t="str">
        <f aca="false">IF(ISNUMBER($AK2260),IF($AK2260&gt;-0.2,100,IF($AK2260&gt;=-0.4,50,0)),"")</f>
        <v/>
      </c>
      <c r="AW2260" s="59" t="n">
        <f aca="false">01_指標庫!$H$4*ISNUMBER($F2260)+01_指標庫!$H$5*ISNUMBER($AA2260)+01_指標庫!$H$6*ISNUMBER($G2260)+01_指標庫!$H$7*ISNUMBER($H2260)+01_指標庫!$H$8*ISNUMBER($AF2260)+01_指標庫!$H$9*ISNUMBER($AG2260)+01_指標庫!$H$10*ISNUMBER($AB2260)+01_指標庫!$H$11*ISNUMBER($AC2260)+01_指標庫!$H$12*ISNUMBER($AD2260)+01_指標庫!$H$13*ISNUMBER($AE2260)+01_指標庫!$H$14*ISNUMBER($I2260)+01_指標庫!$H$15*ISNUMBER($AH2260)+01_指標庫!$H$16*ISNUMBER($K2260)+01_指標庫!$H$17*ISNUMBER($AI2260)+01_指標庫!$H$18*ISNUMBER($AJ2260)+01_指標庫!$H$19*ISNUMBER($AK2260)+01_指標庫!$H$20*ISNUMBER($BB2260)+01_指標庫!$H$21*ISNUMBER($BC2260)</f>
        <v>51</v>
      </c>
      <c r="AX2260" s="59" t="n">
        <f aca="false">IF(AW2260=0,50,ROUND((01_指標庫!$H$4*IF(ISNUMBER($F2260),L2260,0)+01_指標庫!$H$5*IF(ISNUMBER($AA2260),AL2260,0)+01_指標庫!$H$6*IF(ISNUMBER($G2260),M2260,0)+01_指標庫!$H$7*IF(ISNUMBER($H2260),N2260,0)+01_指標庫!$H$8*IF(ISNUMBER($AF2260),AQ2260,0)+01_指標庫!$H$9*IF(ISNUMBER($AG2260),AR2260,0)+01_指標庫!$H$10*IF(ISNUMBER($AB2260),AM2260,0)+01_指標庫!$H$11*IF(ISNUMBER($AC2260),AN2260,0)+01_指標庫!$H$12*IF(ISNUMBER($AD2260),AO2260,0)+01_指標庫!$H$13*IF(ISNUMBER($AE2260),AP2260,0)+01_指標庫!$H$14*IF(ISNUMBER($I2260),O2260,0)+01_指標庫!$H$15*IF(ISNUMBER($AH2260),AS2260,0)+01_指標庫!$H$16*IF(ISNUMBER($K2260),P2260,0)+01_指標庫!$H$17*IF(ISNUMBER($AI2260),AT2260,0)+01_指標庫!$H$18*IF(ISNUMBER($AJ2260),AU2260,0)+01_指標庫!$H$19*IF(ISNUMBER($AK2260),AV2260,0)+01_指標庫!$H$20*IF(ISNUMBER($BB2260),BB2260,0)+01_指標庫!$H$21*IF(ISNUMBER($BC2260),BC2260,0))/AW2260,1))</f>
        <v>95.1</v>
      </c>
      <c r="AY2260" s="60"/>
      <c r="AZ2260" s="60"/>
      <c r="BA2260" s="58" t="n">
        <f aca="false">AVERAGE($E2256:$E2260)/AVERAGE($E2251:$E2260)-1</f>
        <v>0.0119704947502237</v>
      </c>
      <c r="BB2260" s="59" t="n">
        <f aca="false">IF(ISNUMBER($BA2260),IF(OR($S2260&lt;=-0.03,$BA2260&lt;-0.003),0,IF(OR($S2260&lt;=-0.02,$BA2260&lt;0.01),50,100)),"")</f>
        <v>100</v>
      </c>
      <c r="BC2260" s="0" t="str">
        <f aca="false">IF(OR(COUNT($AZ2260)=0,COUNT($AZ2259)=0),"",IF(OR($AY2260/$AZ2259-1&lt;=-0.03,$AZ2260/$AZ2259-1&lt;=-0.045,IF(COUNT($AZ2251:$AZ2260)=10,AVERAGE($AZ2256:$AZ2260)/AVERAGE($AZ2251:$AZ2260)-1&lt;-0.01,FALSE())),0,IF(OR($AZ2260/$AZ2259-1&lt;=-0.02,IF(COUNT($AZ2251:$AZ2260)=10,AVERAGE($AZ2256:$AZ2260)/AVERAGE($AZ2251:$AZ2260)-1&lt;0.005,FALSE())),50,100)))</f>
        <v/>
      </c>
    </row>
    <row r="2261" customFormat="false" ht="15" hidden="false" customHeight="true" outlineLevel="0" collapsed="false">
      <c r="A2261" s="47" t="n">
        <v>2257</v>
      </c>
      <c r="B2261" s="48" t="n">
        <v>45838</v>
      </c>
      <c r="C2261" s="47" t="n">
        <v>2025</v>
      </c>
      <c r="D2261" s="49" t="s">
        <v>236</v>
      </c>
      <c r="E2261" s="50" t="n">
        <v>22679.01</v>
      </c>
      <c r="F2261" s="51" t="n">
        <v>0.099376</v>
      </c>
      <c r="G2261" s="51" t="n">
        <v>0</v>
      </c>
      <c r="H2261" s="52" t="n">
        <v>0.7959</v>
      </c>
      <c r="I2261" s="53" t="n">
        <v>296</v>
      </c>
      <c r="J2261" s="47" t="s">
        <v>235</v>
      </c>
      <c r="K2261" s="54" t="n">
        <v>16.73</v>
      </c>
      <c r="L2261" s="55" t="n">
        <f aca="false">IF(COUNT(F2261)=0,50,IF(F2261&gt;=0,100,IF(F2261&gt;=-0.02,50,0)))</f>
        <v>100</v>
      </c>
      <c r="M2261" s="55" t="n">
        <f aca="false">IF(COUNT(G2261)=0,50,IF(G2261&gt;-0.06,100,IF(G2261&gt;-0.15,50,0)))</f>
        <v>100</v>
      </c>
      <c r="N2261" s="55" t="n">
        <f aca="false">IF(COUNT(H2261)=0,50,IF(H2261&gt;=0.6,100,IF(H2261&gt;=0.4,50,0)))</f>
        <v>100</v>
      </c>
      <c r="O2261" s="55" t="n">
        <f aca="false">IF(COUNT(I2261)=0,50,IF(J2261="proxy_vix",50,IF(I2261&lt;350,100,IF(I2261&lt;=450,50,0))))</f>
        <v>100</v>
      </c>
      <c r="P2261" s="55" t="n">
        <f aca="false">IF(COUNT(K2261)=0,50,IF(K2261&lt;20,100,IF(K2261&lt;=25,50,0)))</f>
        <v>100</v>
      </c>
      <c r="Q2261" s="54"/>
      <c r="R2261" s="47"/>
      <c r="S2261" s="51" t="n">
        <f aca="false">$E2261/$E2260-1</f>
        <v>0.00642623212716664</v>
      </c>
      <c r="T2261" s="56" t="n">
        <f aca="false">$K2261/$K2260-1</f>
        <v>0.0251225490196079</v>
      </c>
      <c r="V2261" s="57"/>
      <c r="W2261" s="57"/>
      <c r="Y2261" s="1" t="str">
        <f aca="false">IF(AX2261&gt;=70,"EASY",IF(AX2261&gt;40,"UNCERTAIN","HARD"))</f>
        <v>EASY</v>
      </c>
      <c r="AA2261" s="58" t="n">
        <f aca="false">IF($A2261&lt;200,"",AVERAGE($E2212:$E2261)/AVERAGE($E2062:$E2261)-1)</f>
        <v>0.0137736778318025</v>
      </c>
      <c r="AB2261" s="59" t="n">
        <f aca="false">LOOKUP($B2261,07_L1政策步階!$A$4:$A$14,07_L1政策步階!$C$4:$C$14)</f>
        <v>0</v>
      </c>
      <c r="AC2261" s="57"/>
      <c r="AD2261" s="57"/>
      <c r="AE2261" s="57"/>
      <c r="AF2261" s="57"/>
      <c r="AG2261" s="57"/>
      <c r="AH2261" s="57"/>
      <c r="AI2261" s="57"/>
      <c r="AJ2261" s="57"/>
      <c r="AK2261" s="57"/>
      <c r="AL2261" s="59" t="n">
        <f aca="false">IF(ISNUMBER($AA2261),IF($AA2261&gt;=0.005,100,IF($AA2261&gt;=-0.015,50,0)),"")</f>
        <v>100</v>
      </c>
      <c r="AM2261" s="59" t="n">
        <f aca="false">IF(ISNUMBER($AB2261),IF($AB2261=1,100,IF($AB2261=0,50,0)),"")</f>
        <v>50</v>
      </c>
      <c r="AN2261" s="0" t="str">
        <f aca="false">IF(ISNUMBER($AC2261),IF($AC2261&gt;=0.001,100,IF($AC2261&gt;=-0.003,50,0)),"")</f>
        <v/>
      </c>
      <c r="AO2261" s="0" t="str">
        <f aca="false">IF(ISNUMBER($AD2261),IF($AD2261&gt;=0.04,100,IF($AD2261&gt;=0,50,0)),"")</f>
        <v/>
      </c>
      <c r="AP2261" s="0" t="str">
        <f aca="false">IF(ISNUMBER($AE2261),IF($AE2261&gt;=25,100,IF($AE2261&gt;=-75,50,0)),"")</f>
        <v/>
      </c>
      <c r="AQ2261" s="0" t="str">
        <f aca="false">IF(ISNUMBER($AF2261),IF($AF2261&gt;0,100,IF($AF2261&gt;=-50,50,0)),"")</f>
        <v/>
      </c>
      <c r="AR2261" s="0" t="str">
        <f aca="false">IF(ISNUMBER($AG2261),IF($AG2261=1,100,IF($AG2261=0,50,0)),"")</f>
        <v/>
      </c>
      <c r="AS2261" s="0" t="str">
        <f aca="false">IF(ISNUMBER($AH2261),IF($AH2261&lt;0,100,IF($AH2261&lt;=20,50,0)),"")</f>
        <v/>
      </c>
      <c r="AT2261" s="0" t="str">
        <f aca="false">IF(ISNUMBER($AI2261),IF($AI2261&lt;0.95,100,IF($AI2261&lt;=1,50,0)),"")</f>
        <v/>
      </c>
      <c r="AU2261" s="0" t="str">
        <f aca="false">IF(ISNUMBER($AJ2261),IF($AJ2261&lt;30,0,IF($AJ2261&lt;40,50,IF($AJ2261&lt;=90,100,50))),"")</f>
        <v/>
      </c>
      <c r="AV2261" s="0" t="str">
        <f aca="false">IF(ISNUMBER($AK2261),IF($AK2261&gt;-0.2,100,IF($AK2261&gt;=-0.4,50,0)),"")</f>
        <v/>
      </c>
      <c r="AW2261" s="59" t="n">
        <f aca="false">01_指標庫!$H$4*ISNUMBER($F2261)+01_指標庫!$H$5*ISNUMBER($AA2261)+01_指標庫!$H$6*ISNUMBER($G2261)+01_指標庫!$H$7*ISNUMBER($H2261)+01_指標庫!$H$8*ISNUMBER($AF2261)+01_指標庫!$H$9*ISNUMBER($AG2261)+01_指標庫!$H$10*ISNUMBER($AB2261)+01_指標庫!$H$11*ISNUMBER($AC2261)+01_指標庫!$H$12*ISNUMBER($AD2261)+01_指標庫!$H$13*ISNUMBER($AE2261)+01_指標庫!$H$14*ISNUMBER($I2261)+01_指標庫!$H$15*ISNUMBER($AH2261)+01_指標庫!$H$16*ISNUMBER($K2261)+01_指標庫!$H$17*ISNUMBER($AI2261)+01_指標庫!$H$18*ISNUMBER($AJ2261)+01_指標庫!$H$19*ISNUMBER($AK2261)+01_指標庫!$H$20*ISNUMBER($BB2261)+01_指標庫!$H$21*ISNUMBER($BC2261)</f>
        <v>51</v>
      </c>
      <c r="AX2261" s="59" t="n">
        <f aca="false">IF(AW2261=0,50,ROUND((01_指標庫!$H$4*IF(ISNUMBER($F2261),L2261,0)+01_指標庫!$H$5*IF(ISNUMBER($AA2261),AL2261,0)+01_指標庫!$H$6*IF(ISNUMBER($G2261),M2261,0)+01_指標庫!$H$7*IF(ISNUMBER($H2261),N2261,0)+01_指標庫!$H$8*IF(ISNUMBER($AF2261),AQ2261,0)+01_指標庫!$H$9*IF(ISNUMBER($AG2261),AR2261,0)+01_指標庫!$H$10*IF(ISNUMBER($AB2261),AM2261,0)+01_指標庫!$H$11*IF(ISNUMBER($AC2261),AN2261,0)+01_指標庫!$H$12*IF(ISNUMBER($AD2261),AO2261,0)+01_指標庫!$H$13*IF(ISNUMBER($AE2261),AP2261,0)+01_指標庫!$H$14*IF(ISNUMBER($I2261),O2261,0)+01_指標庫!$H$15*IF(ISNUMBER($AH2261),AS2261,0)+01_指標庫!$H$16*IF(ISNUMBER($K2261),P2261,0)+01_指標庫!$H$17*IF(ISNUMBER($AI2261),AT2261,0)+01_指標庫!$H$18*IF(ISNUMBER($AJ2261),AU2261,0)+01_指標庫!$H$19*IF(ISNUMBER($AK2261),AV2261,0)+01_指標庫!$H$20*IF(ISNUMBER($BB2261),BB2261,0)+01_指標庫!$H$21*IF(ISNUMBER($BC2261),BC2261,0))/AW2261,1))</f>
        <v>95.1</v>
      </c>
      <c r="AY2261" s="60"/>
      <c r="AZ2261" s="60"/>
      <c r="BA2261" s="58" t="n">
        <f aca="false">AVERAGE($E2257:$E2261)/AVERAGE($E2252:$E2261)-1</f>
        <v>0.0146174784616568</v>
      </c>
      <c r="BB2261" s="59" t="n">
        <f aca="false">IF(ISNUMBER($BA2261),IF(OR($S2261&lt;=-0.03,$BA2261&lt;-0.003),0,IF(OR($S2261&lt;=-0.02,$BA2261&lt;0.01),50,100)),"")</f>
        <v>100</v>
      </c>
      <c r="BC2261" s="0" t="str">
        <f aca="false">IF(OR(COUNT($AZ2261)=0,COUNT($AZ2260)=0),"",IF(OR($AY2261/$AZ2260-1&lt;=-0.03,$AZ2261/$AZ2260-1&lt;=-0.045,IF(COUNT($AZ2252:$AZ2261)=10,AVERAGE($AZ2257:$AZ2261)/AVERAGE($AZ2252:$AZ2261)-1&lt;-0.01,FALSE())),0,IF(OR($AZ2261/$AZ2260-1&lt;=-0.02,IF(COUNT($AZ2252:$AZ2261)=10,AVERAGE($AZ2257:$AZ2261)/AVERAGE($AZ2252:$AZ2261)-1&lt;0.005,FALSE())),50,100)))</f>
        <v/>
      </c>
    </row>
    <row r="2262" customFormat="false" ht="15" hidden="false" customHeight="true" outlineLevel="0" collapsed="false">
      <c r="A2262" s="47" t="n">
        <v>2258</v>
      </c>
      <c r="B2262" s="48" t="n">
        <v>45839</v>
      </c>
      <c r="C2262" s="47" t="n">
        <v>2025</v>
      </c>
      <c r="D2262" s="49" t="s">
        <v>237</v>
      </c>
      <c r="E2262" s="50" t="n">
        <v>22478.13</v>
      </c>
      <c r="F2262" s="51" t="n">
        <v>0.088783</v>
      </c>
      <c r="G2262" s="51" t="n">
        <v>-0.008857</v>
      </c>
      <c r="H2262" s="52" t="n">
        <v>0.7959</v>
      </c>
      <c r="I2262" s="53" t="n">
        <v>291</v>
      </c>
      <c r="J2262" s="47" t="s">
        <v>235</v>
      </c>
      <c r="K2262" s="54" t="n">
        <v>16.83</v>
      </c>
      <c r="L2262" s="55" t="n">
        <f aca="false">IF(COUNT(F2262)=0,50,IF(F2262&gt;=0,100,IF(F2262&gt;=-0.02,50,0)))</f>
        <v>100</v>
      </c>
      <c r="M2262" s="55" t="n">
        <f aca="false">IF(COUNT(G2262)=0,50,IF(G2262&gt;-0.06,100,IF(G2262&gt;-0.15,50,0)))</f>
        <v>100</v>
      </c>
      <c r="N2262" s="55" t="n">
        <f aca="false">IF(COUNT(H2262)=0,50,IF(H2262&gt;=0.6,100,IF(H2262&gt;=0.4,50,0)))</f>
        <v>100</v>
      </c>
      <c r="O2262" s="55" t="n">
        <f aca="false">IF(COUNT(I2262)=0,50,IF(J2262="proxy_vix",50,IF(I2262&lt;350,100,IF(I2262&lt;=450,50,0))))</f>
        <v>100</v>
      </c>
      <c r="P2262" s="55" t="n">
        <f aca="false">IF(COUNT(K2262)=0,50,IF(K2262&lt;20,100,IF(K2262&lt;=25,50,0)))</f>
        <v>100</v>
      </c>
      <c r="Q2262" s="54"/>
      <c r="R2262" s="47"/>
      <c r="S2262" s="51" t="n">
        <f aca="false">$E2262/$E2261-1</f>
        <v>-0.00885752949533503</v>
      </c>
      <c r="T2262" s="56" t="n">
        <f aca="false">$K2262/$K2261-1</f>
        <v>0.00597728631201422</v>
      </c>
      <c r="V2262" s="57"/>
      <c r="W2262" s="57"/>
      <c r="Y2262" s="1" t="str">
        <f aca="false">IF(AX2262&gt;=70,"EASY",IF(AX2262&gt;40,"UNCERTAIN","HARD"))</f>
        <v>EASY</v>
      </c>
      <c r="AA2262" s="58" t="n">
        <f aca="false">IF($A2262&lt;200,"",AVERAGE($E2213:$E2262)/AVERAGE($E2063:$E2262)-1)</f>
        <v>0.0170661383239656</v>
      </c>
      <c r="AB2262" s="59" t="n">
        <f aca="false">LOOKUP($B2262,07_L1政策步階!$A$4:$A$14,07_L1政策步階!$C$4:$C$14)</f>
        <v>0</v>
      </c>
      <c r="AC2262" s="57"/>
      <c r="AD2262" s="57"/>
      <c r="AE2262" s="57"/>
      <c r="AF2262" s="57"/>
      <c r="AG2262" s="57"/>
      <c r="AH2262" s="57"/>
      <c r="AI2262" s="57"/>
      <c r="AJ2262" s="57"/>
      <c r="AK2262" s="57"/>
      <c r="AL2262" s="59" t="n">
        <f aca="false">IF(ISNUMBER($AA2262),IF($AA2262&gt;=0.005,100,IF($AA2262&gt;=-0.015,50,0)),"")</f>
        <v>100</v>
      </c>
      <c r="AM2262" s="59" t="n">
        <f aca="false">IF(ISNUMBER($AB2262),IF($AB2262=1,100,IF($AB2262=0,50,0)),"")</f>
        <v>50</v>
      </c>
      <c r="AN2262" s="0" t="str">
        <f aca="false">IF(ISNUMBER($AC2262),IF($AC2262&gt;=0.001,100,IF($AC2262&gt;=-0.003,50,0)),"")</f>
        <v/>
      </c>
      <c r="AO2262" s="0" t="str">
        <f aca="false">IF(ISNUMBER($AD2262),IF($AD2262&gt;=0.04,100,IF($AD2262&gt;=0,50,0)),"")</f>
        <v/>
      </c>
      <c r="AP2262" s="0" t="str">
        <f aca="false">IF(ISNUMBER($AE2262),IF($AE2262&gt;=25,100,IF($AE2262&gt;=-75,50,0)),"")</f>
        <v/>
      </c>
      <c r="AQ2262" s="0" t="str">
        <f aca="false">IF(ISNUMBER($AF2262),IF($AF2262&gt;0,100,IF($AF2262&gt;=-50,50,0)),"")</f>
        <v/>
      </c>
      <c r="AR2262" s="0" t="str">
        <f aca="false">IF(ISNUMBER($AG2262),IF($AG2262=1,100,IF($AG2262=0,50,0)),"")</f>
        <v/>
      </c>
      <c r="AS2262" s="0" t="str">
        <f aca="false">IF(ISNUMBER($AH2262),IF($AH2262&lt;0,100,IF($AH2262&lt;=20,50,0)),"")</f>
        <v/>
      </c>
      <c r="AT2262" s="0" t="str">
        <f aca="false">IF(ISNUMBER($AI2262),IF($AI2262&lt;0.95,100,IF($AI2262&lt;=1,50,0)),"")</f>
        <v/>
      </c>
      <c r="AU2262" s="0" t="str">
        <f aca="false">IF(ISNUMBER($AJ2262),IF($AJ2262&lt;30,0,IF($AJ2262&lt;40,50,IF($AJ2262&lt;=90,100,50))),"")</f>
        <v/>
      </c>
      <c r="AV2262" s="0" t="str">
        <f aca="false">IF(ISNUMBER($AK2262),IF($AK2262&gt;-0.2,100,IF($AK2262&gt;=-0.4,50,0)),"")</f>
        <v/>
      </c>
      <c r="AW2262" s="59" t="n">
        <f aca="false">01_指標庫!$H$4*ISNUMBER($F2262)+01_指標庫!$H$5*ISNUMBER($AA2262)+01_指標庫!$H$6*ISNUMBER($G2262)+01_指標庫!$H$7*ISNUMBER($H2262)+01_指標庫!$H$8*ISNUMBER($AF2262)+01_指標庫!$H$9*ISNUMBER($AG2262)+01_指標庫!$H$10*ISNUMBER($AB2262)+01_指標庫!$H$11*ISNUMBER($AC2262)+01_指標庫!$H$12*ISNUMBER($AD2262)+01_指標庫!$H$13*ISNUMBER($AE2262)+01_指標庫!$H$14*ISNUMBER($I2262)+01_指標庫!$H$15*ISNUMBER($AH2262)+01_指標庫!$H$16*ISNUMBER($K2262)+01_指標庫!$H$17*ISNUMBER($AI2262)+01_指標庫!$H$18*ISNUMBER($AJ2262)+01_指標庫!$H$19*ISNUMBER($AK2262)+01_指標庫!$H$20*ISNUMBER($BB2262)+01_指標庫!$H$21*ISNUMBER($BC2262)</f>
        <v>51</v>
      </c>
      <c r="AX2262" s="59" t="n">
        <f aca="false">IF(AW2262=0,50,ROUND((01_指標庫!$H$4*IF(ISNUMBER($F2262),L2262,0)+01_指標庫!$H$5*IF(ISNUMBER($AA2262),AL2262,0)+01_指標庫!$H$6*IF(ISNUMBER($G2262),M2262,0)+01_指標庫!$H$7*IF(ISNUMBER($H2262),N2262,0)+01_指標庫!$H$8*IF(ISNUMBER($AF2262),AQ2262,0)+01_指標庫!$H$9*IF(ISNUMBER($AG2262),AR2262,0)+01_指標庫!$H$10*IF(ISNUMBER($AB2262),AM2262,0)+01_指標庫!$H$11*IF(ISNUMBER($AC2262),AN2262,0)+01_指標庫!$H$12*IF(ISNUMBER($AD2262),AO2262,0)+01_指標庫!$H$13*IF(ISNUMBER($AE2262),AP2262,0)+01_指標庫!$H$14*IF(ISNUMBER($I2262),O2262,0)+01_指標庫!$H$15*IF(ISNUMBER($AH2262),AS2262,0)+01_指標庫!$H$16*IF(ISNUMBER($K2262),P2262,0)+01_指標庫!$H$17*IF(ISNUMBER($AI2262),AT2262,0)+01_指標庫!$H$18*IF(ISNUMBER($AJ2262),AU2262,0)+01_指標庫!$H$19*IF(ISNUMBER($AK2262),AV2262,0)+01_指標庫!$H$20*IF(ISNUMBER($BB2262),BB2262,0)+01_指標庫!$H$21*IF(ISNUMBER($BC2262),BC2262,0))/AW2262,1))</f>
        <v>95.1</v>
      </c>
      <c r="AY2262" s="60"/>
      <c r="AZ2262" s="60"/>
      <c r="BA2262" s="58" t="n">
        <f aca="false">AVERAGE($E2258:$E2262)/AVERAGE($E2253:$E2262)-1</f>
        <v>0.0147382901080408</v>
      </c>
      <c r="BB2262" s="59" t="n">
        <f aca="false">IF(ISNUMBER($BA2262),IF(OR($S2262&lt;=-0.03,$BA2262&lt;-0.003),0,IF(OR($S2262&lt;=-0.02,$BA2262&lt;0.01),50,100)),"")</f>
        <v>100</v>
      </c>
      <c r="BC2262" s="0" t="str">
        <f aca="false">IF(OR(COUNT($AZ2262)=0,COUNT($AZ2261)=0),"",IF(OR($AY2262/$AZ2261-1&lt;=-0.03,$AZ2262/$AZ2261-1&lt;=-0.045,IF(COUNT($AZ2253:$AZ2262)=10,AVERAGE($AZ2258:$AZ2262)/AVERAGE($AZ2253:$AZ2262)-1&lt;-0.01,FALSE())),0,IF(OR($AZ2262/$AZ2261-1&lt;=-0.02,IF(COUNT($AZ2253:$AZ2262)=10,AVERAGE($AZ2258:$AZ2262)/AVERAGE($AZ2253:$AZ2262)-1&lt;0.005,FALSE())),50,100)))</f>
        <v/>
      </c>
    </row>
    <row r="2263" customFormat="false" ht="15" hidden="false" customHeight="true" outlineLevel="0" collapsed="false">
      <c r="A2263" s="47" t="n">
        <v>2259</v>
      </c>
      <c r="B2263" s="48" t="n">
        <v>45840</v>
      </c>
      <c r="C2263" s="47" t="n">
        <v>2025</v>
      </c>
      <c r="D2263" s="49" t="s">
        <v>238</v>
      </c>
      <c r="E2263" s="50" t="n">
        <v>22641.89</v>
      </c>
      <c r="F2263" s="51" t="n">
        <v>0.095861</v>
      </c>
      <c r="G2263" s="51" t="n">
        <v>-0.001637</v>
      </c>
      <c r="H2263" s="52" t="n">
        <v>0.7959</v>
      </c>
      <c r="I2263" s="53" t="n">
        <v>288</v>
      </c>
      <c r="J2263" s="47" t="s">
        <v>235</v>
      </c>
      <c r="K2263" s="54" t="n">
        <v>16.64</v>
      </c>
      <c r="L2263" s="55" t="n">
        <f aca="false">IF(COUNT(F2263)=0,50,IF(F2263&gt;=0,100,IF(F2263&gt;=-0.02,50,0)))</f>
        <v>100</v>
      </c>
      <c r="M2263" s="55" t="n">
        <f aca="false">IF(COUNT(G2263)=0,50,IF(G2263&gt;-0.06,100,IF(G2263&gt;-0.15,50,0)))</f>
        <v>100</v>
      </c>
      <c r="N2263" s="55" t="n">
        <f aca="false">IF(COUNT(H2263)=0,50,IF(H2263&gt;=0.6,100,IF(H2263&gt;=0.4,50,0)))</f>
        <v>100</v>
      </c>
      <c r="O2263" s="55" t="n">
        <f aca="false">IF(COUNT(I2263)=0,50,IF(J2263="proxy_vix",50,IF(I2263&lt;350,100,IF(I2263&lt;=450,50,0))))</f>
        <v>100</v>
      </c>
      <c r="P2263" s="55" t="n">
        <f aca="false">IF(COUNT(K2263)=0,50,IF(K2263&lt;20,100,IF(K2263&lt;=25,50,0)))</f>
        <v>100</v>
      </c>
      <c r="Q2263" s="54"/>
      <c r="R2263" s="47"/>
      <c r="S2263" s="51" t="n">
        <f aca="false">$E2263/$E2262-1</f>
        <v>0.00728530353726042</v>
      </c>
      <c r="T2263" s="56" t="n">
        <f aca="false">$K2263/$K2262-1</f>
        <v>-0.0112893642305406</v>
      </c>
      <c r="V2263" s="57"/>
      <c r="W2263" s="57"/>
      <c r="Y2263" s="1" t="str">
        <f aca="false">IF(AX2263&gt;=70,"EASY",IF(AX2263&gt;40,"UNCERTAIN","HARD"))</f>
        <v>EASY</v>
      </c>
      <c r="AA2263" s="58" t="n">
        <f aca="false">IF($A2263&lt;200,"",AVERAGE($E2214:$E2263)/AVERAGE($E2064:$E2263)-1)</f>
        <v>0.0209527821076294</v>
      </c>
      <c r="AB2263" s="59" t="n">
        <f aca="false">LOOKUP($B2263,07_L1政策步階!$A$4:$A$14,07_L1政策步階!$C$4:$C$14)</f>
        <v>0</v>
      </c>
      <c r="AC2263" s="57"/>
      <c r="AD2263" s="57"/>
      <c r="AE2263" s="57"/>
      <c r="AF2263" s="57"/>
      <c r="AG2263" s="57"/>
      <c r="AH2263" s="57"/>
      <c r="AI2263" s="57"/>
      <c r="AJ2263" s="57"/>
      <c r="AK2263" s="57"/>
      <c r="AL2263" s="59" t="n">
        <f aca="false">IF(ISNUMBER($AA2263),IF($AA2263&gt;=0.005,100,IF($AA2263&gt;=-0.015,50,0)),"")</f>
        <v>100</v>
      </c>
      <c r="AM2263" s="59" t="n">
        <f aca="false">IF(ISNUMBER($AB2263),IF($AB2263=1,100,IF($AB2263=0,50,0)),"")</f>
        <v>50</v>
      </c>
      <c r="AN2263" s="0" t="str">
        <f aca="false">IF(ISNUMBER($AC2263),IF($AC2263&gt;=0.001,100,IF($AC2263&gt;=-0.003,50,0)),"")</f>
        <v/>
      </c>
      <c r="AO2263" s="0" t="str">
        <f aca="false">IF(ISNUMBER($AD2263),IF($AD2263&gt;=0.04,100,IF($AD2263&gt;=0,50,0)),"")</f>
        <v/>
      </c>
      <c r="AP2263" s="0" t="str">
        <f aca="false">IF(ISNUMBER($AE2263),IF($AE2263&gt;=25,100,IF($AE2263&gt;=-75,50,0)),"")</f>
        <v/>
      </c>
      <c r="AQ2263" s="0" t="str">
        <f aca="false">IF(ISNUMBER($AF2263),IF($AF2263&gt;0,100,IF($AF2263&gt;=-50,50,0)),"")</f>
        <v/>
      </c>
      <c r="AR2263" s="0" t="str">
        <f aca="false">IF(ISNUMBER($AG2263),IF($AG2263=1,100,IF($AG2263=0,50,0)),"")</f>
        <v/>
      </c>
      <c r="AS2263" s="0" t="str">
        <f aca="false">IF(ISNUMBER($AH2263),IF($AH2263&lt;0,100,IF($AH2263&lt;=20,50,0)),"")</f>
        <v/>
      </c>
      <c r="AT2263" s="0" t="str">
        <f aca="false">IF(ISNUMBER($AI2263),IF($AI2263&lt;0.95,100,IF($AI2263&lt;=1,50,0)),"")</f>
        <v/>
      </c>
      <c r="AU2263" s="0" t="str">
        <f aca="false">IF(ISNUMBER($AJ2263),IF($AJ2263&lt;30,0,IF($AJ2263&lt;40,50,IF($AJ2263&lt;=90,100,50))),"")</f>
        <v/>
      </c>
      <c r="AV2263" s="0" t="str">
        <f aca="false">IF(ISNUMBER($AK2263),IF($AK2263&gt;-0.2,100,IF($AK2263&gt;=-0.4,50,0)),"")</f>
        <v/>
      </c>
      <c r="AW2263" s="59" t="n">
        <f aca="false">01_指標庫!$H$4*ISNUMBER($F2263)+01_指標庫!$H$5*ISNUMBER($AA2263)+01_指標庫!$H$6*ISNUMBER($G2263)+01_指標庫!$H$7*ISNUMBER($H2263)+01_指標庫!$H$8*ISNUMBER($AF2263)+01_指標庫!$H$9*ISNUMBER($AG2263)+01_指標庫!$H$10*ISNUMBER($AB2263)+01_指標庫!$H$11*ISNUMBER($AC2263)+01_指標庫!$H$12*ISNUMBER($AD2263)+01_指標庫!$H$13*ISNUMBER($AE2263)+01_指標庫!$H$14*ISNUMBER($I2263)+01_指標庫!$H$15*ISNUMBER($AH2263)+01_指標庫!$H$16*ISNUMBER($K2263)+01_指標庫!$H$17*ISNUMBER($AI2263)+01_指標庫!$H$18*ISNUMBER($AJ2263)+01_指標庫!$H$19*ISNUMBER($AK2263)+01_指標庫!$H$20*ISNUMBER($BB2263)+01_指標庫!$H$21*ISNUMBER($BC2263)</f>
        <v>51</v>
      </c>
      <c r="AX2263" s="59" t="n">
        <f aca="false">IF(AW2263=0,50,ROUND((01_指標庫!$H$4*IF(ISNUMBER($F2263),L2263,0)+01_指標庫!$H$5*IF(ISNUMBER($AA2263),AL2263,0)+01_指標庫!$H$6*IF(ISNUMBER($G2263),M2263,0)+01_指標庫!$H$7*IF(ISNUMBER($H2263),N2263,0)+01_指標庫!$H$8*IF(ISNUMBER($AF2263),AQ2263,0)+01_指標庫!$H$9*IF(ISNUMBER($AG2263),AR2263,0)+01_指標庫!$H$10*IF(ISNUMBER($AB2263),AM2263,0)+01_指標庫!$H$11*IF(ISNUMBER($AC2263),AN2263,0)+01_指標庫!$H$12*IF(ISNUMBER($AD2263),AO2263,0)+01_指標庫!$H$13*IF(ISNUMBER($AE2263),AP2263,0)+01_指標庫!$H$14*IF(ISNUMBER($I2263),O2263,0)+01_指標庫!$H$15*IF(ISNUMBER($AH2263),AS2263,0)+01_指標庫!$H$16*IF(ISNUMBER($K2263),P2263,0)+01_指標庫!$H$17*IF(ISNUMBER($AI2263),AT2263,0)+01_指標庫!$H$18*IF(ISNUMBER($AJ2263),AU2263,0)+01_指標庫!$H$19*IF(ISNUMBER($AK2263),AV2263,0)+01_指標庫!$H$20*IF(ISNUMBER($BB2263),BB2263,0)+01_指標庫!$H$21*IF(ISNUMBER($BC2263),BC2263,0))/AW2263,1))</f>
        <v>95.1</v>
      </c>
      <c r="AY2263" s="60"/>
      <c r="AZ2263" s="60"/>
      <c r="BA2263" s="58" t="n">
        <f aca="false">AVERAGE($E2259:$E2263)/AVERAGE($E2254:$E2263)-1</f>
        <v>0.0141622820326621</v>
      </c>
      <c r="BB2263" s="59" t="n">
        <f aca="false">IF(ISNUMBER($BA2263),IF(OR($S2263&lt;=-0.03,$BA2263&lt;-0.003),0,IF(OR($S2263&lt;=-0.02,$BA2263&lt;0.01),50,100)),"")</f>
        <v>100</v>
      </c>
      <c r="BC2263" s="0" t="str">
        <f aca="false">IF(OR(COUNT($AZ2263)=0,COUNT($AZ2262)=0),"",IF(OR($AY2263/$AZ2262-1&lt;=-0.03,$AZ2263/$AZ2262-1&lt;=-0.045,IF(COUNT($AZ2254:$AZ2263)=10,AVERAGE($AZ2259:$AZ2263)/AVERAGE($AZ2254:$AZ2263)-1&lt;-0.01,FALSE())),0,IF(OR($AZ2263/$AZ2262-1&lt;=-0.02,IF(COUNT($AZ2254:$AZ2263)=10,AVERAGE($AZ2259:$AZ2263)/AVERAGE($AZ2254:$AZ2263)-1&lt;0.005,FALSE())),50,100)))</f>
        <v/>
      </c>
    </row>
    <row r="2264" customFormat="false" ht="15" hidden="false" customHeight="true" outlineLevel="0" collapsed="false">
      <c r="A2264" s="47" t="n">
        <v>2260</v>
      </c>
      <c r="B2264" s="48" t="n">
        <v>45841</v>
      </c>
      <c r="C2264" s="47" t="n">
        <v>2025</v>
      </c>
      <c r="D2264" s="49" t="s">
        <v>239</v>
      </c>
      <c r="E2264" s="50" t="n">
        <v>22866.97</v>
      </c>
      <c r="F2264" s="51" t="n">
        <v>0.105858</v>
      </c>
      <c r="G2264" s="51" t="n">
        <v>0</v>
      </c>
      <c r="H2264" s="52" t="n">
        <v>0.7959</v>
      </c>
      <c r="I2264" s="53" t="n">
        <v>280</v>
      </c>
      <c r="J2264" s="47" t="s">
        <v>235</v>
      </c>
      <c r="K2264" s="54" t="n">
        <v>16.38</v>
      </c>
      <c r="L2264" s="55" t="n">
        <f aca="false">IF(COUNT(F2264)=0,50,IF(F2264&gt;=0,100,IF(F2264&gt;=-0.02,50,0)))</f>
        <v>100</v>
      </c>
      <c r="M2264" s="55" t="n">
        <f aca="false">IF(COUNT(G2264)=0,50,IF(G2264&gt;-0.06,100,IF(G2264&gt;-0.15,50,0)))</f>
        <v>100</v>
      </c>
      <c r="N2264" s="55" t="n">
        <f aca="false">IF(COUNT(H2264)=0,50,IF(H2264&gt;=0.6,100,IF(H2264&gt;=0.4,50,0)))</f>
        <v>100</v>
      </c>
      <c r="O2264" s="55" t="n">
        <f aca="false">IF(COUNT(I2264)=0,50,IF(J2264="proxy_vix",50,IF(I2264&lt;350,100,IF(I2264&lt;=450,50,0))))</f>
        <v>100</v>
      </c>
      <c r="P2264" s="55" t="n">
        <f aca="false">IF(COUNT(K2264)=0,50,IF(K2264&lt;20,100,IF(K2264&lt;=25,50,0)))</f>
        <v>100</v>
      </c>
      <c r="Q2264" s="54"/>
      <c r="R2264" s="47"/>
      <c r="S2264" s="51" t="n">
        <f aca="false">$E2264/$E2263-1</f>
        <v>0.00994086624393997</v>
      </c>
      <c r="T2264" s="56" t="n">
        <f aca="false">$K2264/$K2263-1</f>
        <v>-0.0156250000000001</v>
      </c>
      <c r="V2264" s="57"/>
      <c r="W2264" s="57"/>
      <c r="Y2264" s="1" t="str">
        <f aca="false">IF(AX2264&gt;=70,"EASY",IF(AX2264&gt;40,"UNCERTAIN","HARD"))</f>
        <v>EASY</v>
      </c>
      <c r="AA2264" s="58" t="n">
        <f aca="false">IF($A2264&lt;200,"",AVERAGE($E2215:$E2264)/AVERAGE($E2065:$E2264)-1)</f>
        <v>0.0245652175384885</v>
      </c>
      <c r="AB2264" s="59" t="n">
        <f aca="false">LOOKUP($B2264,07_L1政策步階!$A$4:$A$14,07_L1政策步階!$C$4:$C$14)</f>
        <v>0</v>
      </c>
      <c r="AC2264" s="57"/>
      <c r="AD2264" s="57"/>
      <c r="AE2264" s="57"/>
      <c r="AF2264" s="57"/>
      <c r="AG2264" s="57"/>
      <c r="AH2264" s="57"/>
      <c r="AI2264" s="57"/>
      <c r="AJ2264" s="57"/>
      <c r="AK2264" s="57"/>
      <c r="AL2264" s="59" t="n">
        <f aca="false">IF(ISNUMBER($AA2264),IF($AA2264&gt;=0.005,100,IF($AA2264&gt;=-0.015,50,0)),"")</f>
        <v>100</v>
      </c>
      <c r="AM2264" s="59" t="n">
        <f aca="false">IF(ISNUMBER($AB2264),IF($AB2264=1,100,IF($AB2264=0,50,0)),"")</f>
        <v>50</v>
      </c>
      <c r="AN2264" s="0" t="str">
        <f aca="false">IF(ISNUMBER($AC2264),IF($AC2264&gt;=0.001,100,IF($AC2264&gt;=-0.003,50,0)),"")</f>
        <v/>
      </c>
      <c r="AO2264" s="0" t="str">
        <f aca="false">IF(ISNUMBER($AD2264),IF($AD2264&gt;=0.04,100,IF($AD2264&gt;=0,50,0)),"")</f>
        <v/>
      </c>
      <c r="AP2264" s="0" t="str">
        <f aca="false">IF(ISNUMBER($AE2264),IF($AE2264&gt;=25,100,IF($AE2264&gt;=-75,50,0)),"")</f>
        <v/>
      </c>
      <c r="AQ2264" s="0" t="str">
        <f aca="false">IF(ISNUMBER($AF2264),IF($AF2264&gt;0,100,IF($AF2264&gt;=-50,50,0)),"")</f>
        <v/>
      </c>
      <c r="AR2264" s="0" t="str">
        <f aca="false">IF(ISNUMBER($AG2264),IF($AG2264=1,100,IF($AG2264=0,50,0)),"")</f>
        <v/>
      </c>
      <c r="AS2264" s="0" t="str">
        <f aca="false">IF(ISNUMBER($AH2264),IF($AH2264&lt;0,100,IF($AH2264&lt;=20,50,0)),"")</f>
        <v/>
      </c>
      <c r="AT2264" s="0" t="str">
        <f aca="false">IF(ISNUMBER($AI2264),IF($AI2264&lt;0.95,100,IF($AI2264&lt;=1,50,0)),"")</f>
        <v/>
      </c>
      <c r="AU2264" s="0" t="str">
        <f aca="false">IF(ISNUMBER($AJ2264),IF($AJ2264&lt;30,0,IF($AJ2264&lt;40,50,IF($AJ2264&lt;=90,100,50))),"")</f>
        <v/>
      </c>
      <c r="AV2264" s="0" t="str">
        <f aca="false">IF(ISNUMBER($AK2264),IF($AK2264&gt;-0.2,100,IF($AK2264&gt;=-0.4,50,0)),"")</f>
        <v/>
      </c>
      <c r="AW2264" s="59" t="n">
        <f aca="false">01_指標庫!$H$4*ISNUMBER($F2264)+01_指標庫!$H$5*ISNUMBER($AA2264)+01_指標庫!$H$6*ISNUMBER($G2264)+01_指標庫!$H$7*ISNUMBER($H2264)+01_指標庫!$H$8*ISNUMBER($AF2264)+01_指標庫!$H$9*ISNUMBER($AG2264)+01_指標庫!$H$10*ISNUMBER($AB2264)+01_指標庫!$H$11*ISNUMBER($AC2264)+01_指標庫!$H$12*ISNUMBER($AD2264)+01_指標庫!$H$13*ISNUMBER($AE2264)+01_指標庫!$H$14*ISNUMBER($I2264)+01_指標庫!$H$15*ISNUMBER($AH2264)+01_指標庫!$H$16*ISNUMBER($K2264)+01_指標庫!$H$17*ISNUMBER($AI2264)+01_指標庫!$H$18*ISNUMBER($AJ2264)+01_指標庫!$H$19*ISNUMBER($AK2264)+01_指標庫!$H$20*ISNUMBER($BB2264)+01_指標庫!$H$21*ISNUMBER($BC2264)</f>
        <v>51</v>
      </c>
      <c r="AX2264" s="59" t="n">
        <f aca="false">IF(AW2264=0,50,ROUND((01_指標庫!$H$4*IF(ISNUMBER($F2264),L2264,0)+01_指標庫!$H$5*IF(ISNUMBER($AA2264),AL2264,0)+01_指標庫!$H$6*IF(ISNUMBER($G2264),M2264,0)+01_指標庫!$H$7*IF(ISNUMBER($H2264),N2264,0)+01_指標庫!$H$8*IF(ISNUMBER($AF2264),AQ2264,0)+01_指標庫!$H$9*IF(ISNUMBER($AG2264),AR2264,0)+01_指標庫!$H$10*IF(ISNUMBER($AB2264),AM2264,0)+01_指標庫!$H$11*IF(ISNUMBER($AC2264),AN2264,0)+01_指標庫!$H$12*IF(ISNUMBER($AD2264),AO2264,0)+01_指標庫!$H$13*IF(ISNUMBER($AE2264),AP2264,0)+01_指標庫!$H$14*IF(ISNUMBER($I2264),O2264,0)+01_指標庫!$H$15*IF(ISNUMBER($AH2264),AS2264,0)+01_指標庫!$H$16*IF(ISNUMBER($K2264),P2264,0)+01_指標庫!$H$17*IF(ISNUMBER($AI2264),AT2264,0)+01_指標庫!$H$18*IF(ISNUMBER($AJ2264),AU2264,0)+01_指標庫!$H$19*IF(ISNUMBER($AK2264),AV2264,0)+01_指標庫!$H$20*IF(ISNUMBER($BB2264),BB2264,0)+01_指標庫!$H$21*IF(ISNUMBER($BC2264),BC2264,0))/AW2264,1))</f>
        <v>95.1</v>
      </c>
      <c r="AY2264" s="60"/>
      <c r="AZ2264" s="60"/>
      <c r="BA2264" s="58" t="n">
        <f aca="false">AVERAGE($E2260:$E2264)/AVERAGE($E2255:$E2264)-1</f>
        <v>0.012712244810049</v>
      </c>
      <c r="BB2264" s="59" t="n">
        <f aca="false">IF(ISNUMBER($BA2264),IF(OR($S2264&lt;=-0.03,$BA2264&lt;-0.003),0,IF(OR($S2264&lt;=-0.02,$BA2264&lt;0.01),50,100)),"")</f>
        <v>100</v>
      </c>
      <c r="BC2264" s="0" t="str">
        <f aca="false">IF(OR(COUNT($AZ2264)=0,COUNT($AZ2263)=0),"",IF(OR($AY2264/$AZ2263-1&lt;=-0.03,$AZ2264/$AZ2263-1&lt;=-0.045,IF(COUNT($AZ2255:$AZ2264)=10,AVERAGE($AZ2260:$AZ2264)/AVERAGE($AZ2255:$AZ2264)-1&lt;-0.01,FALSE())),0,IF(OR($AZ2264/$AZ2263-1&lt;=-0.02,IF(COUNT($AZ2255:$AZ2264)=10,AVERAGE($AZ2260:$AZ2264)/AVERAGE($AZ2255:$AZ2264)-1&lt;0.005,FALSE())),50,100)))</f>
        <v/>
      </c>
    </row>
    <row r="2265" customFormat="false" ht="15" hidden="false" customHeight="true" outlineLevel="0" collapsed="false">
      <c r="A2265" s="47" t="n">
        <v>2261</v>
      </c>
      <c r="B2265" s="48" t="n">
        <v>45845</v>
      </c>
      <c r="C2265" s="47" t="n">
        <v>2025</v>
      </c>
      <c r="D2265" s="49" t="s">
        <v>236</v>
      </c>
      <c r="E2265" s="50" t="n">
        <v>22685.57</v>
      </c>
      <c r="F2265" s="51" t="n">
        <v>0.09622</v>
      </c>
      <c r="G2265" s="51" t="n">
        <v>-0.007933</v>
      </c>
      <c r="H2265" s="52" t="n">
        <v>0.7755</v>
      </c>
      <c r="I2265" s="53" t="n">
        <v>286</v>
      </c>
      <c r="J2265" s="47" t="s">
        <v>235</v>
      </c>
      <c r="K2265" s="54" t="n">
        <v>17.79</v>
      </c>
      <c r="L2265" s="55" t="n">
        <f aca="false">IF(COUNT(F2265)=0,50,IF(F2265&gt;=0,100,IF(F2265&gt;=-0.02,50,0)))</f>
        <v>100</v>
      </c>
      <c r="M2265" s="55" t="n">
        <f aca="false">IF(COUNT(G2265)=0,50,IF(G2265&gt;-0.06,100,IF(G2265&gt;-0.15,50,0)))</f>
        <v>100</v>
      </c>
      <c r="N2265" s="55" t="n">
        <f aca="false">IF(COUNT(H2265)=0,50,IF(H2265&gt;=0.6,100,IF(H2265&gt;=0.4,50,0)))</f>
        <v>100</v>
      </c>
      <c r="O2265" s="55" t="n">
        <f aca="false">IF(COUNT(I2265)=0,50,IF(J2265="proxy_vix",50,IF(I2265&lt;350,100,IF(I2265&lt;=450,50,0))))</f>
        <v>100</v>
      </c>
      <c r="P2265" s="55" t="n">
        <f aca="false">IF(COUNT(K2265)=0,50,IF(K2265&lt;20,100,IF(K2265&lt;=25,50,0)))</f>
        <v>100</v>
      </c>
      <c r="Q2265" s="54"/>
      <c r="R2265" s="47"/>
      <c r="S2265" s="51" t="n">
        <f aca="false">$E2265/$E2264-1</f>
        <v>-0.00793283937487133</v>
      </c>
      <c r="T2265" s="56" t="n">
        <f aca="false">$K2265/$K2264-1</f>
        <v>0.086080586080586</v>
      </c>
      <c r="V2265" s="57"/>
      <c r="W2265" s="57"/>
      <c r="Y2265" s="1" t="str">
        <f aca="false">IF(AX2265&gt;=70,"EASY",IF(AX2265&gt;40,"UNCERTAIN","HARD"))</f>
        <v>EASY</v>
      </c>
      <c r="AA2265" s="58" t="n">
        <f aca="false">IF($A2265&lt;200,"",AVERAGE($E2216:$E2265)/AVERAGE($E2066:$E2265)-1)</f>
        <v>0.0276159494909205</v>
      </c>
      <c r="AB2265" s="59" t="n">
        <f aca="false">LOOKUP($B2265,07_L1政策步階!$A$4:$A$14,07_L1政策步階!$C$4:$C$14)</f>
        <v>0</v>
      </c>
      <c r="AC2265" s="57"/>
      <c r="AD2265" s="57"/>
      <c r="AE2265" s="57"/>
      <c r="AF2265" s="57"/>
      <c r="AG2265" s="57"/>
      <c r="AH2265" s="57"/>
      <c r="AI2265" s="57"/>
      <c r="AJ2265" s="57"/>
      <c r="AK2265" s="57"/>
      <c r="AL2265" s="59" t="n">
        <f aca="false">IF(ISNUMBER($AA2265),IF($AA2265&gt;=0.005,100,IF($AA2265&gt;=-0.015,50,0)),"")</f>
        <v>100</v>
      </c>
      <c r="AM2265" s="59" t="n">
        <f aca="false">IF(ISNUMBER($AB2265),IF($AB2265=1,100,IF($AB2265=0,50,0)),"")</f>
        <v>50</v>
      </c>
      <c r="AN2265" s="0" t="str">
        <f aca="false">IF(ISNUMBER($AC2265),IF($AC2265&gt;=0.001,100,IF($AC2265&gt;=-0.003,50,0)),"")</f>
        <v/>
      </c>
      <c r="AO2265" s="0" t="str">
        <f aca="false">IF(ISNUMBER($AD2265),IF($AD2265&gt;=0.04,100,IF($AD2265&gt;=0,50,0)),"")</f>
        <v/>
      </c>
      <c r="AP2265" s="0" t="str">
        <f aca="false">IF(ISNUMBER($AE2265),IF($AE2265&gt;=25,100,IF($AE2265&gt;=-75,50,0)),"")</f>
        <v/>
      </c>
      <c r="AQ2265" s="0" t="str">
        <f aca="false">IF(ISNUMBER($AF2265),IF($AF2265&gt;0,100,IF($AF2265&gt;=-50,50,0)),"")</f>
        <v/>
      </c>
      <c r="AR2265" s="0" t="str">
        <f aca="false">IF(ISNUMBER($AG2265),IF($AG2265=1,100,IF($AG2265=0,50,0)),"")</f>
        <v/>
      </c>
      <c r="AS2265" s="0" t="str">
        <f aca="false">IF(ISNUMBER($AH2265),IF($AH2265&lt;0,100,IF($AH2265&lt;=20,50,0)),"")</f>
        <v/>
      </c>
      <c r="AT2265" s="0" t="str">
        <f aca="false">IF(ISNUMBER($AI2265),IF($AI2265&lt;0.95,100,IF($AI2265&lt;=1,50,0)),"")</f>
        <v/>
      </c>
      <c r="AU2265" s="0" t="str">
        <f aca="false">IF(ISNUMBER($AJ2265),IF($AJ2265&lt;30,0,IF($AJ2265&lt;40,50,IF($AJ2265&lt;=90,100,50))),"")</f>
        <v/>
      </c>
      <c r="AV2265" s="0" t="str">
        <f aca="false">IF(ISNUMBER($AK2265),IF($AK2265&gt;-0.2,100,IF($AK2265&gt;=-0.4,50,0)),"")</f>
        <v/>
      </c>
      <c r="AW2265" s="59" t="n">
        <f aca="false">01_指標庫!$H$4*ISNUMBER($F2265)+01_指標庫!$H$5*ISNUMBER($AA2265)+01_指標庫!$H$6*ISNUMBER($G2265)+01_指標庫!$H$7*ISNUMBER($H2265)+01_指標庫!$H$8*ISNUMBER($AF2265)+01_指標庫!$H$9*ISNUMBER($AG2265)+01_指標庫!$H$10*ISNUMBER($AB2265)+01_指標庫!$H$11*ISNUMBER($AC2265)+01_指標庫!$H$12*ISNUMBER($AD2265)+01_指標庫!$H$13*ISNUMBER($AE2265)+01_指標庫!$H$14*ISNUMBER($I2265)+01_指標庫!$H$15*ISNUMBER($AH2265)+01_指標庫!$H$16*ISNUMBER($K2265)+01_指標庫!$H$17*ISNUMBER($AI2265)+01_指標庫!$H$18*ISNUMBER($AJ2265)+01_指標庫!$H$19*ISNUMBER($AK2265)+01_指標庫!$H$20*ISNUMBER($BB2265)+01_指標庫!$H$21*ISNUMBER($BC2265)</f>
        <v>51</v>
      </c>
      <c r="AX2265" s="59" t="n">
        <f aca="false">IF(AW2265=0,50,ROUND((01_指標庫!$H$4*IF(ISNUMBER($F2265),L2265,0)+01_指標庫!$H$5*IF(ISNUMBER($AA2265),AL2265,0)+01_指標庫!$H$6*IF(ISNUMBER($G2265),M2265,0)+01_指標庫!$H$7*IF(ISNUMBER($H2265),N2265,0)+01_指標庫!$H$8*IF(ISNUMBER($AF2265),AQ2265,0)+01_指標庫!$H$9*IF(ISNUMBER($AG2265),AR2265,0)+01_指標庫!$H$10*IF(ISNUMBER($AB2265),AM2265,0)+01_指標庫!$H$11*IF(ISNUMBER($AC2265),AN2265,0)+01_指標庫!$H$12*IF(ISNUMBER($AD2265),AO2265,0)+01_指標庫!$H$13*IF(ISNUMBER($AE2265),AP2265,0)+01_指標庫!$H$14*IF(ISNUMBER($I2265),O2265,0)+01_指標庫!$H$15*IF(ISNUMBER($AH2265),AS2265,0)+01_指標庫!$H$16*IF(ISNUMBER($K2265),P2265,0)+01_指標庫!$H$17*IF(ISNUMBER($AI2265),AT2265,0)+01_指標庫!$H$18*IF(ISNUMBER($AJ2265),AU2265,0)+01_指標庫!$H$19*IF(ISNUMBER($AK2265),AV2265,0)+01_指標庫!$H$20*IF(ISNUMBER($BB2265),BB2265,0)+01_指標庫!$H$21*IF(ISNUMBER($BC2265),BC2265,0))/AW2265,1))</f>
        <v>89.2</v>
      </c>
      <c r="AY2265" s="60"/>
      <c r="AZ2265" s="60"/>
      <c r="BA2265" s="58" t="n">
        <f aca="false">AVERAGE($E2261:$E2265)/AVERAGE($E2256:$E2265)-1</f>
        <v>0.00928462211228731</v>
      </c>
      <c r="BB2265" s="59" t="n">
        <f aca="false">IF(ISNUMBER($BA2265),IF(OR($S2265&lt;=-0.03,$BA2265&lt;-0.003),0,IF(OR($S2265&lt;=-0.02,$BA2265&lt;0.01),50,100)),"")</f>
        <v>50</v>
      </c>
      <c r="BC2265" s="0" t="str">
        <f aca="false">IF(OR(COUNT($AZ2265)=0,COUNT($AZ2264)=0),"",IF(OR($AY2265/$AZ2264-1&lt;=-0.03,$AZ2265/$AZ2264-1&lt;=-0.045,IF(COUNT($AZ2256:$AZ2265)=10,AVERAGE($AZ2261:$AZ2265)/AVERAGE($AZ2256:$AZ2265)-1&lt;-0.01,FALSE())),0,IF(OR($AZ2265/$AZ2264-1&lt;=-0.02,IF(COUNT($AZ2256:$AZ2265)=10,AVERAGE($AZ2261:$AZ2265)/AVERAGE($AZ2256:$AZ2265)-1&lt;0.005,FALSE())),50,100)))</f>
        <v/>
      </c>
    </row>
    <row r="2266" customFormat="false" ht="15" hidden="false" customHeight="true" outlineLevel="0" collapsed="false">
      <c r="A2266" s="47" t="n">
        <v>2262</v>
      </c>
      <c r="B2266" s="48" t="n">
        <v>45846</v>
      </c>
      <c r="C2266" s="47" t="n">
        <v>2025</v>
      </c>
      <c r="D2266" s="49" t="s">
        <v>237</v>
      </c>
      <c r="E2266" s="50" t="n">
        <v>22702.25</v>
      </c>
      <c r="F2266" s="51" t="n">
        <v>0.09616</v>
      </c>
      <c r="G2266" s="51" t="n">
        <v>-0.007203</v>
      </c>
      <c r="H2266" s="52" t="n">
        <v>0.7755</v>
      </c>
      <c r="I2266" s="53" t="n">
        <v>292</v>
      </c>
      <c r="J2266" s="47" t="s">
        <v>235</v>
      </c>
      <c r="K2266" s="54" t="n">
        <v>16.81</v>
      </c>
      <c r="L2266" s="55" t="n">
        <f aca="false">IF(COUNT(F2266)=0,50,IF(F2266&gt;=0,100,IF(F2266&gt;=-0.02,50,0)))</f>
        <v>100</v>
      </c>
      <c r="M2266" s="55" t="n">
        <f aca="false">IF(COUNT(G2266)=0,50,IF(G2266&gt;-0.06,100,IF(G2266&gt;-0.15,50,0)))</f>
        <v>100</v>
      </c>
      <c r="N2266" s="55" t="n">
        <f aca="false">IF(COUNT(H2266)=0,50,IF(H2266&gt;=0.6,100,IF(H2266&gt;=0.4,50,0)))</f>
        <v>100</v>
      </c>
      <c r="O2266" s="55" t="n">
        <f aca="false">IF(COUNT(I2266)=0,50,IF(J2266="proxy_vix",50,IF(I2266&lt;350,100,IF(I2266&lt;=450,50,0))))</f>
        <v>100</v>
      </c>
      <c r="P2266" s="55" t="n">
        <f aca="false">IF(COUNT(K2266)=0,50,IF(K2266&lt;20,100,IF(K2266&lt;=25,50,0)))</f>
        <v>100</v>
      </c>
      <c r="Q2266" s="54"/>
      <c r="R2266" s="47"/>
      <c r="S2266" s="51" t="n">
        <f aca="false">$E2266/$E2265-1</f>
        <v>0.00073526916008726</v>
      </c>
      <c r="T2266" s="56" t="n">
        <f aca="false">$K2266/$K2265-1</f>
        <v>-0.0550871275997752</v>
      </c>
      <c r="V2266" s="57"/>
      <c r="W2266" s="57"/>
      <c r="Y2266" s="1" t="str">
        <f aca="false">IF(AX2266&gt;=70,"EASY",IF(AX2266&gt;40,"UNCERTAIN","HARD"))</f>
        <v>EASY</v>
      </c>
      <c r="AA2266" s="58" t="n">
        <f aca="false">IF($A2266&lt;200,"",AVERAGE($E2217:$E2266)/AVERAGE($E2067:$E2266)-1)</f>
        <v>0.030172900256533</v>
      </c>
      <c r="AB2266" s="59" t="n">
        <f aca="false">LOOKUP($B2266,07_L1政策步階!$A$4:$A$14,07_L1政策步階!$C$4:$C$14)</f>
        <v>0</v>
      </c>
      <c r="AC2266" s="57"/>
      <c r="AD2266" s="57"/>
      <c r="AE2266" s="57"/>
      <c r="AF2266" s="57"/>
      <c r="AG2266" s="57"/>
      <c r="AH2266" s="57"/>
      <c r="AI2266" s="57"/>
      <c r="AJ2266" s="57"/>
      <c r="AK2266" s="57"/>
      <c r="AL2266" s="59" t="n">
        <f aca="false">IF(ISNUMBER($AA2266),IF($AA2266&gt;=0.005,100,IF($AA2266&gt;=-0.015,50,0)),"")</f>
        <v>100</v>
      </c>
      <c r="AM2266" s="59" t="n">
        <f aca="false">IF(ISNUMBER($AB2266),IF($AB2266=1,100,IF($AB2266=0,50,0)),"")</f>
        <v>50</v>
      </c>
      <c r="AN2266" s="0" t="str">
        <f aca="false">IF(ISNUMBER($AC2266),IF($AC2266&gt;=0.001,100,IF($AC2266&gt;=-0.003,50,0)),"")</f>
        <v/>
      </c>
      <c r="AO2266" s="0" t="str">
        <f aca="false">IF(ISNUMBER($AD2266),IF($AD2266&gt;=0.04,100,IF($AD2266&gt;=0,50,0)),"")</f>
        <v/>
      </c>
      <c r="AP2266" s="0" t="str">
        <f aca="false">IF(ISNUMBER($AE2266),IF($AE2266&gt;=25,100,IF($AE2266&gt;=-75,50,0)),"")</f>
        <v/>
      </c>
      <c r="AQ2266" s="0" t="str">
        <f aca="false">IF(ISNUMBER($AF2266),IF($AF2266&gt;0,100,IF($AF2266&gt;=-50,50,0)),"")</f>
        <v/>
      </c>
      <c r="AR2266" s="0" t="str">
        <f aca="false">IF(ISNUMBER($AG2266),IF($AG2266=1,100,IF($AG2266=0,50,0)),"")</f>
        <v/>
      </c>
      <c r="AS2266" s="0" t="str">
        <f aca="false">IF(ISNUMBER($AH2266),IF($AH2266&lt;0,100,IF($AH2266&lt;=20,50,0)),"")</f>
        <v/>
      </c>
      <c r="AT2266" s="0" t="str">
        <f aca="false">IF(ISNUMBER($AI2266),IF($AI2266&lt;0.95,100,IF($AI2266&lt;=1,50,0)),"")</f>
        <v/>
      </c>
      <c r="AU2266" s="0" t="str">
        <f aca="false">IF(ISNUMBER($AJ2266),IF($AJ2266&lt;30,0,IF($AJ2266&lt;40,50,IF($AJ2266&lt;=90,100,50))),"")</f>
        <v/>
      </c>
      <c r="AV2266" s="0" t="str">
        <f aca="false">IF(ISNUMBER($AK2266),IF($AK2266&gt;-0.2,100,IF($AK2266&gt;=-0.4,50,0)),"")</f>
        <v/>
      </c>
      <c r="AW2266" s="59" t="n">
        <f aca="false">01_指標庫!$H$4*ISNUMBER($F2266)+01_指標庫!$H$5*ISNUMBER($AA2266)+01_指標庫!$H$6*ISNUMBER($G2266)+01_指標庫!$H$7*ISNUMBER($H2266)+01_指標庫!$H$8*ISNUMBER($AF2266)+01_指標庫!$H$9*ISNUMBER($AG2266)+01_指標庫!$H$10*ISNUMBER($AB2266)+01_指標庫!$H$11*ISNUMBER($AC2266)+01_指標庫!$H$12*ISNUMBER($AD2266)+01_指標庫!$H$13*ISNUMBER($AE2266)+01_指標庫!$H$14*ISNUMBER($I2266)+01_指標庫!$H$15*ISNUMBER($AH2266)+01_指標庫!$H$16*ISNUMBER($K2266)+01_指標庫!$H$17*ISNUMBER($AI2266)+01_指標庫!$H$18*ISNUMBER($AJ2266)+01_指標庫!$H$19*ISNUMBER($AK2266)+01_指標庫!$H$20*ISNUMBER($BB2266)+01_指標庫!$H$21*ISNUMBER($BC2266)</f>
        <v>51</v>
      </c>
      <c r="AX2266" s="59" t="n">
        <f aca="false">IF(AW2266=0,50,ROUND((01_指標庫!$H$4*IF(ISNUMBER($F2266),L2266,0)+01_指標庫!$H$5*IF(ISNUMBER($AA2266),AL2266,0)+01_指標庫!$H$6*IF(ISNUMBER($G2266),M2266,0)+01_指標庫!$H$7*IF(ISNUMBER($H2266),N2266,0)+01_指標庫!$H$8*IF(ISNUMBER($AF2266),AQ2266,0)+01_指標庫!$H$9*IF(ISNUMBER($AG2266),AR2266,0)+01_指標庫!$H$10*IF(ISNUMBER($AB2266),AM2266,0)+01_指標庫!$H$11*IF(ISNUMBER($AC2266),AN2266,0)+01_指標庫!$H$12*IF(ISNUMBER($AD2266),AO2266,0)+01_指標庫!$H$13*IF(ISNUMBER($AE2266),AP2266,0)+01_指標庫!$H$14*IF(ISNUMBER($I2266),O2266,0)+01_指標庫!$H$15*IF(ISNUMBER($AH2266),AS2266,0)+01_指標庫!$H$16*IF(ISNUMBER($K2266),P2266,0)+01_指標庫!$H$17*IF(ISNUMBER($AI2266),AT2266,0)+01_指標庫!$H$18*IF(ISNUMBER($AJ2266),AU2266,0)+01_指標庫!$H$19*IF(ISNUMBER($AK2266),AV2266,0)+01_指標庫!$H$20*IF(ISNUMBER($BB2266),BB2266,0)+01_指標庫!$H$21*IF(ISNUMBER($BC2266),BC2266,0))/AW2266,1))</f>
        <v>89.2</v>
      </c>
      <c r="AY2266" s="60"/>
      <c r="AZ2266" s="60"/>
      <c r="BA2266" s="58" t="n">
        <f aca="false">AVERAGE($E2262:$E2266)/AVERAGE($E2257:$E2266)-1</f>
        <v>0.00570402571022899</v>
      </c>
      <c r="BB2266" s="59" t="n">
        <f aca="false">IF(ISNUMBER($BA2266),IF(OR($S2266&lt;=-0.03,$BA2266&lt;-0.003),0,IF(OR($S2266&lt;=-0.02,$BA2266&lt;0.01),50,100)),"")</f>
        <v>50</v>
      </c>
      <c r="BC2266" s="0" t="str">
        <f aca="false">IF(OR(COUNT($AZ2266)=0,COUNT($AZ2265)=0),"",IF(OR($AY2266/$AZ2265-1&lt;=-0.03,$AZ2266/$AZ2265-1&lt;=-0.045,IF(COUNT($AZ2257:$AZ2266)=10,AVERAGE($AZ2262:$AZ2266)/AVERAGE($AZ2257:$AZ2266)-1&lt;-0.01,FALSE())),0,IF(OR($AZ2266/$AZ2265-1&lt;=-0.02,IF(COUNT($AZ2257:$AZ2266)=10,AVERAGE($AZ2262:$AZ2266)/AVERAGE($AZ2257:$AZ2266)-1&lt;0.005,FALSE())),50,100)))</f>
        <v/>
      </c>
    </row>
    <row r="2267" customFormat="false" ht="15" hidden="false" customHeight="true" outlineLevel="0" collapsed="false">
      <c r="A2267" s="47" t="n">
        <v>2263</v>
      </c>
      <c r="B2267" s="48" t="n">
        <v>45847</v>
      </c>
      <c r="C2267" s="47" t="n">
        <v>2025</v>
      </c>
      <c r="D2267" s="49" t="s">
        <v>238</v>
      </c>
      <c r="E2267" s="50" t="n">
        <v>22864.91</v>
      </c>
      <c r="F2267" s="51" t="n">
        <v>0.103077</v>
      </c>
      <c r="G2267" s="51" t="n">
        <v>-9E-005</v>
      </c>
      <c r="H2267" s="52" t="n">
        <v>0.7755</v>
      </c>
      <c r="I2267" s="53" t="n">
        <v>294</v>
      </c>
      <c r="J2267" s="47" t="s">
        <v>235</v>
      </c>
      <c r="K2267" s="54" t="n">
        <v>15.94</v>
      </c>
      <c r="L2267" s="55" t="n">
        <f aca="false">IF(COUNT(F2267)=0,50,IF(F2267&gt;=0,100,IF(F2267&gt;=-0.02,50,0)))</f>
        <v>100</v>
      </c>
      <c r="M2267" s="55" t="n">
        <f aca="false">IF(COUNT(G2267)=0,50,IF(G2267&gt;-0.06,100,IF(G2267&gt;-0.15,50,0)))</f>
        <v>100</v>
      </c>
      <c r="N2267" s="55" t="n">
        <f aca="false">IF(COUNT(H2267)=0,50,IF(H2267&gt;=0.6,100,IF(H2267&gt;=0.4,50,0)))</f>
        <v>100</v>
      </c>
      <c r="O2267" s="55" t="n">
        <f aca="false">IF(COUNT(I2267)=0,50,IF(J2267="proxy_vix",50,IF(I2267&lt;350,100,IF(I2267&lt;=450,50,0))))</f>
        <v>100</v>
      </c>
      <c r="P2267" s="55" t="n">
        <f aca="false">IF(COUNT(K2267)=0,50,IF(K2267&lt;20,100,IF(K2267&lt;=25,50,0)))</f>
        <v>100</v>
      </c>
      <c r="Q2267" s="54"/>
      <c r="R2267" s="47"/>
      <c r="S2267" s="51" t="n">
        <f aca="false">$E2267/$E2266-1</f>
        <v>0.00716492858637352</v>
      </c>
      <c r="T2267" s="56" t="n">
        <f aca="false">$K2267/$K2266-1</f>
        <v>-0.0517549077929803</v>
      </c>
      <c r="V2267" s="57"/>
      <c r="W2267" s="57"/>
      <c r="Y2267" s="1" t="str">
        <f aca="false">IF(AX2267&gt;=70,"EASY",IF(AX2267&gt;40,"UNCERTAIN","HARD"))</f>
        <v>EASY</v>
      </c>
      <c r="AA2267" s="58" t="n">
        <f aca="false">IF($A2267&lt;200,"",AVERAGE($E2218:$E2267)/AVERAGE($E2068:$E2267)-1)</f>
        <v>0.0326098477734256</v>
      </c>
      <c r="AB2267" s="59" t="n">
        <f aca="false">LOOKUP($B2267,07_L1政策步階!$A$4:$A$14,07_L1政策步階!$C$4:$C$14)</f>
        <v>0</v>
      </c>
      <c r="AC2267" s="57"/>
      <c r="AD2267" s="57"/>
      <c r="AE2267" s="57"/>
      <c r="AF2267" s="57"/>
      <c r="AG2267" s="57"/>
      <c r="AH2267" s="57"/>
      <c r="AI2267" s="57"/>
      <c r="AJ2267" s="57"/>
      <c r="AK2267" s="57"/>
      <c r="AL2267" s="59" t="n">
        <f aca="false">IF(ISNUMBER($AA2267),IF($AA2267&gt;=0.005,100,IF($AA2267&gt;=-0.015,50,0)),"")</f>
        <v>100</v>
      </c>
      <c r="AM2267" s="59" t="n">
        <f aca="false">IF(ISNUMBER($AB2267),IF($AB2267=1,100,IF($AB2267=0,50,0)),"")</f>
        <v>50</v>
      </c>
      <c r="AN2267" s="0" t="str">
        <f aca="false">IF(ISNUMBER($AC2267),IF($AC2267&gt;=0.001,100,IF($AC2267&gt;=-0.003,50,0)),"")</f>
        <v/>
      </c>
      <c r="AO2267" s="0" t="str">
        <f aca="false">IF(ISNUMBER($AD2267),IF($AD2267&gt;=0.04,100,IF($AD2267&gt;=0,50,0)),"")</f>
        <v/>
      </c>
      <c r="AP2267" s="0" t="str">
        <f aca="false">IF(ISNUMBER($AE2267),IF($AE2267&gt;=25,100,IF($AE2267&gt;=-75,50,0)),"")</f>
        <v/>
      </c>
      <c r="AQ2267" s="0" t="str">
        <f aca="false">IF(ISNUMBER($AF2267),IF($AF2267&gt;0,100,IF($AF2267&gt;=-50,50,0)),"")</f>
        <v/>
      </c>
      <c r="AR2267" s="0" t="str">
        <f aca="false">IF(ISNUMBER($AG2267),IF($AG2267=1,100,IF($AG2267=0,50,0)),"")</f>
        <v/>
      </c>
      <c r="AS2267" s="0" t="str">
        <f aca="false">IF(ISNUMBER($AH2267),IF($AH2267&lt;0,100,IF($AH2267&lt;=20,50,0)),"")</f>
        <v/>
      </c>
      <c r="AT2267" s="0" t="str">
        <f aca="false">IF(ISNUMBER($AI2267),IF($AI2267&lt;0.95,100,IF($AI2267&lt;=1,50,0)),"")</f>
        <v/>
      </c>
      <c r="AU2267" s="0" t="str">
        <f aca="false">IF(ISNUMBER($AJ2267),IF($AJ2267&lt;30,0,IF($AJ2267&lt;40,50,IF($AJ2267&lt;=90,100,50))),"")</f>
        <v/>
      </c>
      <c r="AV2267" s="0" t="str">
        <f aca="false">IF(ISNUMBER($AK2267),IF($AK2267&gt;-0.2,100,IF($AK2267&gt;=-0.4,50,0)),"")</f>
        <v/>
      </c>
      <c r="AW2267" s="59" t="n">
        <f aca="false">01_指標庫!$H$4*ISNUMBER($F2267)+01_指標庫!$H$5*ISNUMBER($AA2267)+01_指標庫!$H$6*ISNUMBER($G2267)+01_指標庫!$H$7*ISNUMBER($H2267)+01_指標庫!$H$8*ISNUMBER($AF2267)+01_指標庫!$H$9*ISNUMBER($AG2267)+01_指標庫!$H$10*ISNUMBER($AB2267)+01_指標庫!$H$11*ISNUMBER($AC2267)+01_指標庫!$H$12*ISNUMBER($AD2267)+01_指標庫!$H$13*ISNUMBER($AE2267)+01_指標庫!$H$14*ISNUMBER($I2267)+01_指標庫!$H$15*ISNUMBER($AH2267)+01_指標庫!$H$16*ISNUMBER($K2267)+01_指標庫!$H$17*ISNUMBER($AI2267)+01_指標庫!$H$18*ISNUMBER($AJ2267)+01_指標庫!$H$19*ISNUMBER($AK2267)+01_指標庫!$H$20*ISNUMBER($BB2267)+01_指標庫!$H$21*ISNUMBER($BC2267)</f>
        <v>51</v>
      </c>
      <c r="AX2267" s="59" t="n">
        <f aca="false">IF(AW2267=0,50,ROUND((01_指標庫!$H$4*IF(ISNUMBER($F2267),L2267,0)+01_指標庫!$H$5*IF(ISNUMBER($AA2267),AL2267,0)+01_指標庫!$H$6*IF(ISNUMBER($G2267),M2267,0)+01_指標庫!$H$7*IF(ISNUMBER($H2267),N2267,0)+01_指標庫!$H$8*IF(ISNUMBER($AF2267),AQ2267,0)+01_指標庫!$H$9*IF(ISNUMBER($AG2267),AR2267,0)+01_指標庫!$H$10*IF(ISNUMBER($AB2267),AM2267,0)+01_指標庫!$H$11*IF(ISNUMBER($AC2267),AN2267,0)+01_指標庫!$H$12*IF(ISNUMBER($AD2267),AO2267,0)+01_指標庫!$H$13*IF(ISNUMBER($AE2267),AP2267,0)+01_指標庫!$H$14*IF(ISNUMBER($I2267),O2267,0)+01_指標庫!$H$15*IF(ISNUMBER($AH2267),AS2267,0)+01_指標庫!$H$16*IF(ISNUMBER($K2267),P2267,0)+01_指標庫!$H$17*IF(ISNUMBER($AI2267),AT2267,0)+01_指標庫!$H$18*IF(ISNUMBER($AJ2267),AU2267,0)+01_指標庫!$H$19*IF(ISNUMBER($AK2267),AV2267,0)+01_指標庫!$H$20*IF(ISNUMBER($BB2267),BB2267,0)+01_指標庫!$H$21*IF(ISNUMBER($BC2267),BC2267,0))/AW2267,1))</f>
        <v>89.2</v>
      </c>
      <c r="AY2267" s="60"/>
      <c r="AZ2267" s="60"/>
      <c r="BA2267" s="58" t="n">
        <f aca="false">AVERAGE($E2263:$E2267)/AVERAGE($E2258:$E2267)-1</f>
        <v>0.00612555273780657</v>
      </c>
      <c r="BB2267" s="59" t="n">
        <f aca="false">IF(ISNUMBER($BA2267),IF(OR($S2267&lt;=-0.03,$BA2267&lt;-0.003),0,IF(OR($S2267&lt;=-0.02,$BA2267&lt;0.01),50,100)),"")</f>
        <v>50</v>
      </c>
      <c r="BC2267" s="0" t="str">
        <f aca="false">IF(OR(COUNT($AZ2267)=0,COUNT($AZ2266)=0),"",IF(OR($AY2267/$AZ2266-1&lt;=-0.03,$AZ2267/$AZ2266-1&lt;=-0.045,IF(COUNT($AZ2258:$AZ2267)=10,AVERAGE($AZ2263:$AZ2267)/AVERAGE($AZ2258:$AZ2267)-1&lt;-0.01,FALSE())),0,IF(OR($AZ2267/$AZ2266-1&lt;=-0.02,IF(COUNT($AZ2258:$AZ2267)=10,AVERAGE($AZ2263:$AZ2267)/AVERAGE($AZ2258:$AZ2267)-1&lt;0.005,FALSE())),50,100)))</f>
        <v/>
      </c>
    </row>
    <row r="2268" customFormat="false" ht="15" hidden="false" customHeight="true" outlineLevel="0" collapsed="false">
      <c r="A2268" s="47" t="n">
        <v>2264</v>
      </c>
      <c r="B2268" s="48" t="n">
        <v>45848</v>
      </c>
      <c r="C2268" s="47" t="n">
        <v>2025</v>
      </c>
      <c r="D2268" s="49" t="s">
        <v>239</v>
      </c>
      <c r="E2268" s="50" t="n">
        <v>22829.26</v>
      </c>
      <c r="F2268" s="51" t="n">
        <v>0.100563</v>
      </c>
      <c r="G2268" s="51" t="n">
        <v>-0.001649</v>
      </c>
      <c r="H2268" s="52" t="n">
        <v>0.7755</v>
      </c>
      <c r="I2268" s="53" t="n">
        <v>292</v>
      </c>
      <c r="J2268" s="47" t="s">
        <v>235</v>
      </c>
      <c r="K2268" s="54" t="n">
        <v>15.78</v>
      </c>
      <c r="L2268" s="55" t="n">
        <f aca="false">IF(COUNT(F2268)=0,50,IF(F2268&gt;=0,100,IF(F2268&gt;=-0.02,50,0)))</f>
        <v>100</v>
      </c>
      <c r="M2268" s="55" t="n">
        <f aca="false">IF(COUNT(G2268)=0,50,IF(G2268&gt;-0.06,100,IF(G2268&gt;-0.15,50,0)))</f>
        <v>100</v>
      </c>
      <c r="N2268" s="55" t="n">
        <f aca="false">IF(COUNT(H2268)=0,50,IF(H2268&gt;=0.6,100,IF(H2268&gt;=0.4,50,0)))</f>
        <v>100</v>
      </c>
      <c r="O2268" s="55" t="n">
        <f aca="false">IF(COUNT(I2268)=0,50,IF(J2268="proxy_vix",50,IF(I2268&lt;350,100,IF(I2268&lt;=450,50,0))))</f>
        <v>100</v>
      </c>
      <c r="P2268" s="55" t="n">
        <f aca="false">IF(COUNT(K2268)=0,50,IF(K2268&lt;20,100,IF(K2268&lt;=25,50,0)))</f>
        <v>100</v>
      </c>
      <c r="Q2268" s="54"/>
      <c r="R2268" s="47"/>
      <c r="S2268" s="51" t="n">
        <f aca="false">$E2268/$E2267-1</f>
        <v>-0.00155915767873138</v>
      </c>
      <c r="T2268" s="56" t="n">
        <f aca="false">$K2268/$K2267-1</f>
        <v>-0.0100376411543287</v>
      </c>
      <c r="V2268" s="57"/>
      <c r="W2268" s="57"/>
      <c r="Y2268" s="1" t="str">
        <f aca="false">IF(AX2268&gt;=70,"EASY",IF(AX2268&gt;40,"UNCERTAIN","HARD"))</f>
        <v>EASY</v>
      </c>
      <c r="AA2268" s="58" t="n">
        <f aca="false">IF($A2268&lt;200,"",AVERAGE($E2219:$E2268)/AVERAGE($E2069:$E2268)-1)</f>
        <v>0.0351458446870754</v>
      </c>
      <c r="AB2268" s="59" t="n">
        <f aca="false">LOOKUP($B2268,07_L1政策步階!$A$4:$A$14,07_L1政策步階!$C$4:$C$14)</f>
        <v>0</v>
      </c>
      <c r="AC2268" s="57"/>
      <c r="AD2268" s="57"/>
      <c r="AE2268" s="57"/>
      <c r="AF2268" s="57"/>
      <c r="AG2268" s="57"/>
      <c r="AH2268" s="57"/>
      <c r="AI2268" s="57"/>
      <c r="AJ2268" s="57"/>
      <c r="AK2268" s="57"/>
      <c r="AL2268" s="59" t="n">
        <f aca="false">IF(ISNUMBER($AA2268),IF($AA2268&gt;=0.005,100,IF($AA2268&gt;=-0.015,50,0)),"")</f>
        <v>100</v>
      </c>
      <c r="AM2268" s="59" t="n">
        <f aca="false">IF(ISNUMBER($AB2268),IF($AB2268=1,100,IF($AB2268=0,50,0)),"")</f>
        <v>50</v>
      </c>
      <c r="AN2268" s="0" t="str">
        <f aca="false">IF(ISNUMBER($AC2268),IF($AC2268&gt;=0.001,100,IF($AC2268&gt;=-0.003,50,0)),"")</f>
        <v/>
      </c>
      <c r="AO2268" s="0" t="str">
        <f aca="false">IF(ISNUMBER($AD2268),IF($AD2268&gt;=0.04,100,IF($AD2268&gt;=0,50,0)),"")</f>
        <v/>
      </c>
      <c r="AP2268" s="0" t="str">
        <f aca="false">IF(ISNUMBER($AE2268),IF($AE2268&gt;=25,100,IF($AE2268&gt;=-75,50,0)),"")</f>
        <v/>
      </c>
      <c r="AQ2268" s="0" t="str">
        <f aca="false">IF(ISNUMBER($AF2268),IF($AF2268&gt;0,100,IF($AF2268&gt;=-50,50,0)),"")</f>
        <v/>
      </c>
      <c r="AR2268" s="0" t="str">
        <f aca="false">IF(ISNUMBER($AG2268),IF($AG2268=1,100,IF($AG2268=0,50,0)),"")</f>
        <v/>
      </c>
      <c r="AS2268" s="0" t="str">
        <f aca="false">IF(ISNUMBER($AH2268),IF($AH2268&lt;0,100,IF($AH2268&lt;=20,50,0)),"")</f>
        <v/>
      </c>
      <c r="AT2268" s="0" t="str">
        <f aca="false">IF(ISNUMBER($AI2268),IF($AI2268&lt;0.95,100,IF($AI2268&lt;=1,50,0)),"")</f>
        <v/>
      </c>
      <c r="AU2268" s="0" t="str">
        <f aca="false">IF(ISNUMBER($AJ2268),IF($AJ2268&lt;30,0,IF($AJ2268&lt;40,50,IF($AJ2268&lt;=90,100,50))),"")</f>
        <v/>
      </c>
      <c r="AV2268" s="0" t="str">
        <f aca="false">IF(ISNUMBER($AK2268),IF($AK2268&gt;-0.2,100,IF($AK2268&gt;=-0.4,50,0)),"")</f>
        <v/>
      </c>
      <c r="AW2268" s="59" t="n">
        <f aca="false">01_指標庫!$H$4*ISNUMBER($F2268)+01_指標庫!$H$5*ISNUMBER($AA2268)+01_指標庫!$H$6*ISNUMBER($G2268)+01_指標庫!$H$7*ISNUMBER($H2268)+01_指標庫!$H$8*ISNUMBER($AF2268)+01_指標庫!$H$9*ISNUMBER($AG2268)+01_指標庫!$H$10*ISNUMBER($AB2268)+01_指標庫!$H$11*ISNUMBER($AC2268)+01_指標庫!$H$12*ISNUMBER($AD2268)+01_指標庫!$H$13*ISNUMBER($AE2268)+01_指標庫!$H$14*ISNUMBER($I2268)+01_指標庫!$H$15*ISNUMBER($AH2268)+01_指標庫!$H$16*ISNUMBER($K2268)+01_指標庫!$H$17*ISNUMBER($AI2268)+01_指標庫!$H$18*ISNUMBER($AJ2268)+01_指標庫!$H$19*ISNUMBER($AK2268)+01_指標庫!$H$20*ISNUMBER($BB2268)+01_指標庫!$H$21*ISNUMBER($BC2268)</f>
        <v>51</v>
      </c>
      <c r="AX2268" s="59" t="n">
        <f aca="false">IF(AW2268=0,50,ROUND((01_指標庫!$H$4*IF(ISNUMBER($F2268),L2268,0)+01_指標庫!$H$5*IF(ISNUMBER($AA2268),AL2268,0)+01_指標庫!$H$6*IF(ISNUMBER($G2268),M2268,0)+01_指標庫!$H$7*IF(ISNUMBER($H2268),N2268,0)+01_指標庫!$H$8*IF(ISNUMBER($AF2268),AQ2268,0)+01_指標庫!$H$9*IF(ISNUMBER($AG2268),AR2268,0)+01_指標庫!$H$10*IF(ISNUMBER($AB2268),AM2268,0)+01_指標庫!$H$11*IF(ISNUMBER($AC2268),AN2268,0)+01_指標庫!$H$12*IF(ISNUMBER($AD2268),AO2268,0)+01_指標庫!$H$13*IF(ISNUMBER($AE2268),AP2268,0)+01_指標庫!$H$14*IF(ISNUMBER($I2268),O2268,0)+01_指標庫!$H$15*IF(ISNUMBER($AH2268),AS2268,0)+01_指標庫!$H$16*IF(ISNUMBER($K2268),P2268,0)+01_指標庫!$H$17*IF(ISNUMBER($AI2268),AT2268,0)+01_指標庫!$H$18*IF(ISNUMBER($AJ2268),AU2268,0)+01_指標庫!$H$19*IF(ISNUMBER($AK2268),AV2268,0)+01_指標庫!$H$20*IF(ISNUMBER($BB2268),BB2268,0)+01_指標庫!$H$21*IF(ISNUMBER($BC2268),BC2268,0))/AW2268,1))</f>
        <v>89.2</v>
      </c>
      <c r="AY2268" s="60"/>
      <c r="AZ2268" s="60"/>
      <c r="BA2268" s="58" t="n">
        <f aca="false">AVERAGE($E2264:$E2268)/AVERAGE($E2259:$E2268)-1</f>
        <v>0.00515345423982794</v>
      </c>
      <c r="BB2268" s="59" t="n">
        <f aca="false">IF(ISNUMBER($BA2268),IF(OR($S2268&lt;=-0.03,$BA2268&lt;-0.003),0,IF(OR($S2268&lt;=-0.02,$BA2268&lt;0.01),50,100)),"")</f>
        <v>50</v>
      </c>
      <c r="BC2268" s="0" t="str">
        <f aca="false">IF(OR(COUNT($AZ2268)=0,COUNT($AZ2267)=0),"",IF(OR($AY2268/$AZ2267-1&lt;=-0.03,$AZ2268/$AZ2267-1&lt;=-0.045,IF(COUNT($AZ2259:$AZ2268)=10,AVERAGE($AZ2264:$AZ2268)/AVERAGE($AZ2259:$AZ2268)-1&lt;-0.01,FALSE())),0,IF(OR($AZ2268/$AZ2267-1&lt;=-0.02,IF(COUNT($AZ2259:$AZ2268)=10,AVERAGE($AZ2264:$AZ2268)/AVERAGE($AZ2259:$AZ2268)-1&lt;0.005,FALSE())),50,100)))</f>
        <v/>
      </c>
    </row>
    <row r="2269" customFormat="false" ht="15" hidden="false" customHeight="true" outlineLevel="0" collapsed="false">
      <c r="A2269" s="47" t="n">
        <v>2265</v>
      </c>
      <c r="B2269" s="48" t="n">
        <v>45849</v>
      </c>
      <c r="C2269" s="47" t="n">
        <v>2025</v>
      </c>
      <c r="D2269" s="49" t="s">
        <v>234</v>
      </c>
      <c r="E2269" s="50" t="n">
        <v>22780.6</v>
      </c>
      <c r="F2269" s="51" t="n">
        <v>0.097427</v>
      </c>
      <c r="G2269" s="51" t="n">
        <v>-0.003777</v>
      </c>
      <c r="H2269" s="52" t="n">
        <v>0.7551</v>
      </c>
      <c r="I2269" s="53" t="n">
        <v>297</v>
      </c>
      <c r="J2269" s="47" t="s">
        <v>235</v>
      </c>
      <c r="K2269" s="54" t="n">
        <v>16.4</v>
      </c>
      <c r="L2269" s="55" t="n">
        <f aca="false">IF(COUNT(F2269)=0,50,IF(F2269&gt;=0,100,IF(F2269&gt;=-0.02,50,0)))</f>
        <v>100</v>
      </c>
      <c r="M2269" s="55" t="n">
        <f aca="false">IF(COUNT(G2269)=0,50,IF(G2269&gt;-0.06,100,IF(G2269&gt;-0.15,50,0)))</f>
        <v>100</v>
      </c>
      <c r="N2269" s="55" t="n">
        <f aca="false">IF(COUNT(H2269)=0,50,IF(H2269&gt;=0.6,100,IF(H2269&gt;=0.4,50,0)))</f>
        <v>100</v>
      </c>
      <c r="O2269" s="55" t="n">
        <f aca="false">IF(COUNT(I2269)=0,50,IF(J2269="proxy_vix",50,IF(I2269&lt;350,100,IF(I2269&lt;=450,50,0))))</f>
        <v>100</v>
      </c>
      <c r="P2269" s="55" t="n">
        <f aca="false">IF(COUNT(K2269)=0,50,IF(K2269&lt;20,100,IF(K2269&lt;=25,50,0)))</f>
        <v>100</v>
      </c>
      <c r="Q2269" s="54"/>
      <c r="R2269" s="47"/>
      <c r="S2269" s="51" t="n">
        <f aca="false">$E2269/$E2268-1</f>
        <v>-0.00213147513322809</v>
      </c>
      <c r="T2269" s="56" t="n">
        <f aca="false">$K2269/$K2268-1</f>
        <v>0.0392902408111533</v>
      </c>
      <c r="V2269" s="57"/>
      <c r="W2269" s="57"/>
      <c r="Y2269" s="1" t="str">
        <f aca="false">IF(AX2269&gt;=70,"EASY",IF(AX2269&gt;40,"UNCERTAIN","HARD"))</f>
        <v>EASY</v>
      </c>
      <c r="AA2269" s="58" t="n">
        <f aca="false">IF($A2269&lt;200,"",AVERAGE($E2220:$E2269)/AVERAGE($E2070:$E2269)-1)</f>
        <v>0.0375180243241338</v>
      </c>
      <c r="AB2269" s="59" t="n">
        <f aca="false">LOOKUP($B2269,07_L1政策步階!$A$4:$A$14,07_L1政策步階!$C$4:$C$14)</f>
        <v>0</v>
      </c>
      <c r="AC2269" s="57"/>
      <c r="AD2269" s="57"/>
      <c r="AE2269" s="57"/>
      <c r="AF2269" s="57"/>
      <c r="AG2269" s="57"/>
      <c r="AH2269" s="57"/>
      <c r="AI2269" s="57"/>
      <c r="AJ2269" s="57"/>
      <c r="AK2269" s="57"/>
      <c r="AL2269" s="59" t="n">
        <f aca="false">IF(ISNUMBER($AA2269),IF($AA2269&gt;=0.005,100,IF($AA2269&gt;=-0.015,50,0)),"")</f>
        <v>100</v>
      </c>
      <c r="AM2269" s="59" t="n">
        <f aca="false">IF(ISNUMBER($AB2269),IF($AB2269=1,100,IF($AB2269=0,50,0)),"")</f>
        <v>50</v>
      </c>
      <c r="AN2269" s="0" t="str">
        <f aca="false">IF(ISNUMBER($AC2269),IF($AC2269&gt;=0.001,100,IF($AC2269&gt;=-0.003,50,0)),"")</f>
        <v/>
      </c>
      <c r="AO2269" s="0" t="str">
        <f aca="false">IF(ISNUMBER($AD2269),IF($AD2269&gt;=0.04,100,IF($AD2269&gt;=0,50,0)),"")</f>
        <v/>
      </c>
      <c r="AP2269" s="0" t="str">
        <f aca="false">IF(ISNUMBER($AE2269),IF($AE2269&gt;=25,100,IF($AE2269&gt;=-75,50,0)),"")</f>
        <v/>
      </c>
      <c r="AQ2269" s="0" t="str">
        <f aca="false">IF(ISNUMBER($AF2269),IF($AF2269&gt;0,100,IF($AF2269&gt;=-50,50,0)),"")</f>
        <v/>
      </c>
      <c r="AR2269" s="0" t="str">
        <f aca="false">IF(ISNUMBER($AG2269),IF($AG2269=1,100,IF($AG2269=0,50,0)),"")</f>
        <v/>
      </c>
      <c r="AS2269" s="0" t="str">
        <f aca="false">IF(ISNUMBER($AH2269),IF($AH2269&lt;0,100,IF($AH2269&lt;=20,50,0)),"")</f>
        <v/>
      </c>
      <c r="AT2269" s="0" t="str">
        <f aca="false">IF(ISNUMBER($AI2269),IF($AI2269&lt;0.95,100,IF($AI2269&lt;=1,50,0)),"")</f>
        <v/>
      </c>
      <c r="AU2269" s="0" t="str">
        <f aca="false">IF(ISNUMBER($AJ2269),IF($AJ2269&lt;30,0,IF($AJ2269&lt;40,50,IF($AJ2269&lt;=90,100,50))),"")</f>
        <v/>
      </c>
      <c r="AV2269" s="0" t="str">
        <f aca="false">IF(ISNUMBER($AK2269),IF($AK2269&gt;-0.2,100,IF($AK2269&gt;=-0.4,50,0)),"")</f>
        <v/>
      </c>
      <c r="AW2269" s="59" t="n">
        <f aca="false">01_指標庫!$H$4*ISNUMBER($F2269)+01_指標庫!$H$5*ISNUMBER($AA2269)+01_指標庫!$H$6*ISNUMBER($G2269)+01_指標庫!$H$7*ISNUMBER($H2269)+01_指標庫!$H$8*ISNUMBER($AF2269)+01_指標庫!$H$9*ISNUMBER($AG2269)+01_指標庫!$H$10*ISNUMBER($AB2269)+01_指標庫!$H$11*ISNUMBER($AC2269)+01_指標庫!$H$12*ISNUMBER($AD2269)+01_指標庫!$H$13*ISNUMBER($AE2269)+01_指標庫!$H$14*ISNUMBER($I2269)+01_指標庫!$H$15*ISNUMBER($AH2269)+01_指標庫!$H$16*ISNUMBER($K2269)+01_指標庫!$H$17*ISNUMBER($AI2269)+01_指標庫!$H$18*ISNUMBER($AJ2269)+01_指標庫!$H$19*ISNUMBER($AK2269)+01_指標庫!$H$20*ISNUMBER($BB2269)+01_指標庫!$H$21*ISNUMBER($BC2269)</f>
        <v>51</v>
      </c>
      <c r="AX2269" s="59" t="n">
        <f aca="false">IF(AW2269=0,50,ROUND((01_指標庫!$H$4*IF(ISNUMBER($F2269),L2269,0)+01_指標庫!$H$5*IF(ISNUMBER($AA2269),AL2269,0)+01_指標庫!$H$6*IF(ISNUMBER($G2269),M2269,0)+01_指標庫!$H$7*IF(ISNUMBER($H2269),N2269,0)+01_指標庫!$H$8*IF(ISNUMBER($AF2269),AQ2269,0)+01_指標庫!$H$9*IF(ISNUMBER($AG2269),AR2269,0)+01_指標庫!$H$10*IF(ISNUMBER($AB2269),AM2269,0)+01_指標庫!$H$11*IF(ISNUMBER($AC2269),AN2269,0)+01_指標庫!$H$12*IF(ISNUMBER($AD2269),AO2269,0)+01_指標庫!$H$13*IF(ISNUMBER($AE2269),AP2269,0)+01_指標庫!$H$14*IF(ISNUMBER($I2269),O2269,0)+01_指標庫!$H$15*IF(ISNUMBER($AH2269),AS2269,0)+01_指標庫!$H$16*IF(ISNUMBER($K2269),P2269,0)+01_指標庫!$H$17*IF(ISNUMBER($AI2269),AT2269,0)+01_指標庫!$H$18*IF(ISNUMBER($AJ2269),AU2269,0)+01_指標庫!$H$19*IF(ISNUMBER($AK2269),AV2269,0)+01_指標庫!$H$20*IF(ISNUMBER($BB2269),BB2269,0)+01_指標庫!$H$21*IF(ISNUMBER($BC2269),BC2269,0))/AW2269,1))</f>
        <v>89.2</v>
      </c>
      <c r="AY2269" s="60"/>
      <c r="AZ2269" s="60"/>
      <c r="BA2269" s="58" t="n">
        <f aca="false">AVERAGE($E2265:$E2269)/AVERAGE($E2260:$E2269)-1</f>
        <v>0.00291721069753437</v>
      </c>
      <c r="BB2269" s="59" t="n">
        <f aca="false">IF(ISNUMBER($BA2269),IF(OR($S2269&lt;=-0.03,$BA2269&lt;-0.003),0,IF(OR($S2269&lt;=-0.02,$BA2269&lt;0.01),50,100)),"")</f>
        <v>50</v>
      </c>
      <c r="BC2269" s="0" t="str">
        <f aca="false">IF(OR(COUNT($AZ2269)=0,COUNT($AZ2268)=0),"",IF(OR($AY2269/$AZ2268-1&lt;=-0.03,$AZ2269/$AZ2268-1&lt;=-0.045,IF(COUNT($AZ2260:$AZ2269)=10,AVERAGE($AZ2265:$AZ2269)/AVERAGE($AZ2260:$AZ2269)-1&lt;-0.01,FALSE())),0,IF(OR($AZ2269/$AZ2268-1&lt;=-0.02,IF(COUNT($AZ2260:$AZ2269)=10,AVERAGE($AZ2265:$AZ2269)/AVERAGE($AZ2260:$AZ2269)-1&lt;0.005,FALSE())),50,100)))</f>
        <v/>
      </c>
    </row>
    <row r="2270" customFormat="false" ht="15" hidden="false" customHeight="true" outlineLevel="0" collapsed="false">
      <c r="A2270" s="47" t="n">
        <v>2266</v>
      </c>
      <c r="B2270" s="48" t="n">
        <v>45852</v>
      </c>
      <c r="C2270" s="47" t="n">
        <v>2025</v>
      </c>
      <c r="D2270" s="49" t="s">
        <v>236</v>
      </c>
      <c r="E2270" s="50" t="n">
        <v>22855.63</v>
      </c>
      <c r="F2270" s="51" t="n">
        <v>0.100245</v>
      </c>
      <c r="G2270" s="51" t="n">
        <v>-0.000496</v>
      </c>
      <c r="H2270" s="52" t="n">
        <v>0.7347</v>
      </c>
      <c r="I2270" s="53" t="n">
        <v>295</v>
      </c>
      <c r="J2270" s="47" t="s">
        <v>235</v>
      </c>
      <c r="K2270" s="54" t="n">
        <v>17.2</v>
      </c>
      <c r="L2270" s="55" t="n">
        <f aca="false">IF(COUNT(F2270)=0,50,IF(F2270&gt;=0,100,IF(F2270&gt;=-0.02,50,0)))</f>
        <v>100</v>
      </c>
      <c r="M2270" s="55" t="n">
        <f aca="false">IF(COUNT(G2270)=0,50,IF(G2270&gt;-0.06,100,IF(G2270&gt;-0.15,50,0)))</f>
        <v>100</v>
      </c>
      <c r="N2270" s="55" t="n">
        <f aca="false">IF(COUNT(H2270)=0,50,IF(H2270&gt;=0.6,100,IF(H2270&gt;=0.4,50,0)))</f>
        <v>100</v>
      </c>
      <c r="O2270" s="55" t="n">
        <f aca="false">IF(COUNT(I2270)=0,50,IF(J2270="proxy_vix",50,IF(I2270&lt;350,100,IF(I2270&lt;=450,50,0))))</f>
        <v>100</v>
      </c>
      <c r="P2270" s="55" t="n">
        <f aca="false">IF(COUNT(K2270)=0,50,IF(K2270&lt;20,100,IF(K2270&lt;=25,50,0)))</f>
        <v>100</v>
      </c>
      <c r="Q2270" s="54"/>
      <c r="R2270" s="47"/>
      <c r="S2270" s="51" t="n">
        <f aca="false">$E2270/$E2269-1</f>
        <v>0.00329359191592848</v>
      </c>
      <c r="T2270" s="56" t="n">
        <f aca="false">$K2270/$K2269-1</f>
        <v>0.0487804878048781</v>
      </c>
      <c r="V2270" s="57"/>
      <c r="W2270" s="57"/>
      <c r="Y2270" s="1" t="str">
        <f aca="false">IF(AX2270&gt;=70,"EASY",IF(AX2270&gt;40,"UNCERTAIN","HARD"))</f>
        <v>EASY</v>
      </c>
      <c r="AA2270" s="58" t="n">
        <f aca="false">IF($A2270&lt;200,"",AVERAGE($E2221:$E2270)/AVERAGE($E2071:$E2270)-1)</f>
        <v>0.0399303439574588</v>
      </c>
      <c r="AB2270" s="59" t="n">
        <f aca="false">LOOKUP($B2270,07_L1政策步階!$A$4:$A$14,07_L1政策步階!$C$4:$C$14)</f>
        <v>0</v>
      </c>
      <c r="AC2270" s="57"/>
      <c r="AD2270" s="57"/>
      <c r="AE2270" s="57"/>
      <c r="AF2270" s="57"/>
      <c r="AG2270" s="57"/>
      <c r="AH2270" s="57"/>
      <c r="AI2270" s="57"/>
      <c r="AJ2270" s="57"/>
      <c r="AK2270" s="57"/>
      <c r="AL2270" s="59" t="n">
        <f aca="false">IF(ISNUMBER($AA2270),IF($AA2270&gt;=0.005,100,IF($AA2270&gt;=-0.015,50,0)),"")</f>
        <v>100</v>
      </c>
      <c r="AM2270" s="59" t="n">
        <f aca="false">IF(ISNUMBER($AB2270),IF($AB2270=1,100,IF($AB2270=0,50,0)),"")</f>
        <v>50</v>
      </c>
      <c r="AN2270" s="0" t="str">
        <f aca="false">IF(ISNUMBER($AC2270),IF($AC2270&gt;=0.001,100,IF($AC2270&gt;=-0.003,50,0)),"")</f>
        <v/>
      </c>
      <c r="AO2270" s="0" t="str">
        <f aca="false">IF(ISNUMBER($AD2270),IF($AD2270&gt;=0.04,100,IF($AD2270&gt;=0,50,0)),"")</f>
        <v/>
      </c>
      <c r="AP2270" s="0" t="str">
        <f aca="false">IF(ISNUMBER($AE2270),IF($AE2270&gt;=25,100,IF($AE2270&gt;=-75,50,0)),"")</f>
        <v/>
      </c>
      <c r="AQ2270" s="0" t="str">
        <f aca="false">IF(ISNUMBER($AF2270),IF($AF2270&gt;0,100,IF($AF2270&gt;=-50,50,0)),"")</f>
        <v/>
      </c>
      <c r="AR2270" s="0" t="str">
        <f aca="false">IF(ISNUMBER($AG2270),IF($AG2270=1,100,IF($AG2270=0,50,0)),"")</f>
        <v/>
      </c>
      <c r="AS2270" s="0" t="str">
        <f aca="false">IF(ISNUMBER($AH2270),IF($AH2270&lt;0,100,IF($AH2270&lt;=20,50,0)),"")</f>
        <v/>
      </c>
      <c r="AT2270" s="0" t="str">
        <f aca="false">IF(ISNUMBER($AI2270),IF($AI2270&lt;0.95,100,IF($AI2270&lt;=1,50,0)),"")</f>
        <v/>
      </c>
      <c r="AU2270" s="0" t="str">
        <f aca="false">IF(ISNUMBER($AJ2270),IF($AJ2270&lt;30,0,IF($AJ2270&lt;40,50,IF($AJ2270&lt;=90,100,50))),"")</f>
        <v/>
      </c>
      <c r="AV2270" s="0" t="str">
        <f aca="false">IF(ISNUMBER($AK2270),IF($AK2270&gt;-0.2,100,IF($AK2270&gt;=-0.4,50,0)),"")</f>
        <v/>
      </c>
      <c r="AW2270" s="59" t="n">
        <f aca="false">01_指標庫!$H$4*ISNUMBER($F2270)+01_指標庫!$H$5*ISNUMBER($AA2270)+01_指標庫!$H$6*ISNUMBER($G2270)+01_指標庫!$H$7*ISNUMBER($H2270)+01_指標庫!$H$8*ISNUMBER($AF2270)+01_指標庫!$H$9*ISNUMBER($AG2270)+01_指標庫!$H$10*ISNUMBER($AB2270)+01_指標庫!$H$11*ISNUMBER($AC2270)+01_指標庫!$H$12*ISNUMBER($AD2270)+01_指標庫!$H$13*ISNUMBER($AE2270)+01_指標庫!$H$14*ISNUMBER($I2270)+01_指標庫!$H$15*ISNUMBER($AH2270)+01_指標庫!$H$16*ISNUMBER($K2270)+01_指標庫!$H$17*ISNUMBER($AI2270)+01_指標庫!$H$18*ISNUMBER($AJ2270)+01_指標庫!$H$19*ISNUMBER($AK2270)+01_指標庫!$H$20*ISNUMBER($BB2270)+01_指標庫!$H$21*ISNUMBER($BC2270)</f>
        <v>51</v>
      </c>
      <c r="AX2270" s="59" t="n">
        <f aca="false">IF(AW2270=0,50,ROUND((01_指標庫!$H$4*IF(ISNUMBER($F2270),L2270,0)+01_指標庫!$H$5*IF(ISNUMBER($AA2270),AL2270,0)+01_指標庫!$H$6*IF(ISNUMBER($G2270),M2270,0)+01_指標庫!$H$7*IF(ISNUMBER($H2270),N2270,0)+01_指標庫!$H$8*IF(ISNUMBER($AF2270),AQ2270,0)+01_指標庫!$H$9*IF(ISNUMBER($AG2270),AR2270,0)+01_指標庫!$H$10*IF(ISNUMBER($AB2270),AM2270,0)+01_指標庫!$H$11*IF(ISNUMBER($AC2270),AN2270,0)+01_指標庫!$H$12*IF(ISNUMBER($AD2270),AO2270,0)+01_指標庫!$H$13*IF(ISNUMBER($AE2270),AP2270,0)+01_指標庫!$H$14*IF(ISNUMBER($I2270),O2270,0)+01_指標庫!$H$15*IF(ISNUMBER($AH2270),AS2270,0)+01_指標庫!$H$16*IF(ISNUMBER($K2270),P2270,0)+01_指標庫!$H$17*IF(ISNUMBER($AI2270),AT2270,0)+01_指標庫!$H$18*IF(ISNUMBER($AJ2270),AU2270,0)+01_指標庫!$H$19*IF(ISNUMBER($AK2270),AV2270,0)+01_指標庫!$H$20*IF(ISNUMBER($BB2270),BB2270,0)+01_指標庫!$H$21*IF(ISNUMBER($BC2270),BC2270,0))/AW2270,1))</f>
        <v>89.2</v>
      </c>
      <c r="AY2270" s="60"/>
      <c r="AZ2270" s="60"/>
      <c r="BA2270" s="58" t="n">
        <f aca="false">AVERAGE($E2266:$E2270)/AVERAGE($E2261:$E2270)-1</f>
        <v>0.00299528261020043</v>
      </c>
      <c r="BB2270" s="59" t="n">
        <f aca="false">IF(ISNUMBER($BA2270),IF(OR($S2270&lt;=-0.03,$BA2270&lt;-0.003),0,IF(OR($S2270&lt;=-0.02,$BA2270&lt;0.01),50,100)),"")</f>
        <v>50</v>
      </c>
      <c r="BC2270" s="0" t="str">
        <f aca="false">IF(OR(COUNT($AZ2270)=0,COUNT($AZ2269)=0),"",IF(OR($AY2270/$AZ2269-1&lt;=-0.03,$AZ2270/$AZ2269-1&lt;=-0.045,IF(COUNT($AZ2261:$AZ2270)=10,AVERAGE($AZ2266:$AZ2270)/AVERAGE($AZ2261:$AZ2270)-1&lt;-0.01,FALSE())),0,IF(OR($AZ2270/$AZ2269-1&lt;=-0.02,IF(COUNT($AZ2261:$AZ2270)=10,AVERAGE($AZ2266:$AZ2270)/AVERAGE($AZ2261:$AZ2270)-1&lt;0.005,FALSE())),50,100)))</f>
        <v/>
      </c>
    </row>
    <row r="2271" customFormat="false" ht="15" hidden="false" customHeight="true" outlineLevel="0" collapsed="false">
      <c r="A2271" s="47" t="n">
        <v>2267</v>
      </c>
      <c r="B2271" s="48" t="n">
        <v>45853</v>
      </c>
      <c r="C2271" s="47" t="n">
        <v>2025</v>
      </c>
      <c r="D2271" s="49" t="s">
        <v>237</v>
      </c>
      <c r="E2271" s="50" t="n">
        <v>22884.59</v>
      </c>
      <c r="F2271" s="51" t="n">
        <v>0.10086</v>
      </c>
      <c r="G2271" s="51" t="n">
        <v>0</v>
      </c>
      <c r="H2271" s="52" t="n">
        <v>0.6939</v>
      </c>
      <c r="I2271" s="53" t="n">
        <v>295</v>
      </c>
      <c r="J2271" s="47" t="s">
        <v>235</v>
      </c>
      <c r="K2271" s="54" t="n">
        <v>17.38</v>
      </c>
      <c r="L2271" s="55" t="n">
        <f aca="false">IF(COUNT(F2271)=0,50,IF(F2271&gt;=0,100,IF(F2271&gt;=-0.02,50,0)))</f>
        <v>100</v>
      </c>
      <c r="M2271" s="55" t="n">
        <f aca="false">IF(COUNT(G2271)=0,50,IF(G2271&gt;-0.06,100,IF(G2271&gt;-0.15,50,0)))</f>
        <v>100</v>
      </c>
      <c r="N2271" s="55" t="n">
        <f aca="false">IF(COUNT(H2271)=0,50,IF(H2271&gt;=0.6,100,IF(H2271&gt;=0.4,50,0)))</f>
        <v>100</v>
      </c>
      <c r="O2271" s="55" t="n">
        <f aca="false">IF(COUNT(I2271)=0,50,IF(J2271="proxy_vix",50,IF(I2271&lt;350,100,IF(I2271&lt;=450,50,0))))</f>
        <v>100</v>
      </c>
      <c r="P2271" s="55" t="n">
        <f aca="false">IF(COUNT(K2271)=0,50,IF(K2271&lt;20,100,IF(K2271&lt;=25,50,0)))</f>
        <v>100</v>
      </c>
      <c r="Q2271" s="54"/>
      <c r="R2271" s="47"/>
      <c r="S2271" s="51" t="n">
        <f aca="false">$E2271/$E2270-1</f>
        <v>0.00126708386511321</v>
      </c>
      <c r="T2271" s="56" t="n">
        <f aca="false">$K2271/$K2270-1</f>
        <v>0.0104651162790697</v>
      </c>
      <c r="V2271" s="57"/>
      <c r="W2271" s="57"/>
      <c r="Y2271" s="1" t="str">
        <f aca="false">IF(AX2271&gt;=70,"EASY",IF(AX2271&gt;40,"UNCERTAIN","HARD"))</f>
        <v>EASY</v>
      </c>
      <c r="AA2271" s="58" t="n">
        <f aca="false">IF($A2271&lt;200,"",AVERAGE($E2222:$E2271)/AVERAGE($E2072:$E2271)-1)</f>
        <v>0.0421754909565364</v>
      </c>
      <c r="AB2271" s="59" t="n">
        <f aca="false">LOOKUP($B2271,07_L1政策步階!$A$4:$A$14,07_L1政策步階!$C$4:$C$14)</f>
        <v>0</v>
      </c>
      <c r="AC2271" s="57"/>
      <c r="AD2271" s="57"/>
      <c r="AE2271" s="57"/>
      <c r="AF2271" s="57"/>
      <c r="AG2271" s="57"/>
      <c r="AH2271" s="57"/>
      <c r="AI2271" s="57"/>
      <c r="AJ2271" s="57"/>
      <c r="AK2271" s="57"/>
      <c r="AL2271" s="59" t="n">
        <f aca="false">IF(ISNUMBER($AA2271),IF($AA2271&gt;=0.005,100,IF($AA2271&gt;=-0.015,50,0)),"")</f>
        <v>100</v>
      </c>
      <c r="AM2271" s="59" t="n">
        <f aca="false">IF(ISNUMBER($AB2271),IF($AB2271=1,100,IF($AB2271=0,50,0)),"")</f>
        <v>50</v>
      </c>
      <c r="AN2271" s="0" t="str">
        <f aca="false">IF(ISNUMBER($AC2271),IF($AC2271&gt;=0.001,100,IF($AC2271&gt;=-0.003,50,0)),"")</f>
        <v/>
      </c>
      <c r="AO2271" s="0" t="str">
        <f aca="false">IF(ISNUMBER($AD2271),IF($AD2271&gt;=0.04,100,IF($AD2271&gt;=0,50,0)),"")</f>
        <v/>
      </c>
      <c r="AP2271" s="0" t="str">
        <f aca="false">IF(ISNUMBER($AE2271),IF($AE2271&gt;=25,100,IF($AE2271&gt;=-75,50,0)),"")</f>
        <v/>
      </c>
      <c r="AQ2271" s="0" t="str">
        <f aca="false">IF(ISNUMBER($AF2271),IF($AF2271&gt;0,100,IF($AF2271&gt;=-50,50,0)),"")</f>
        <v/>
      </c>
      <c r="AR2271" s="0" t="str">
        <f aca="false">IF(ISNUMBER($AG2271),IF($AG2271=1,100,IF($AG2271=0,50,0)),"")</f>
        <v/>
      </c>
      <c r="AS2271" s="0" t="str">
        <f aca="false">IF(ISNUMBER($AH2271),IF($AH2271&lt;0,100,IF($AH2271&lt;=20,50,0)),"")</f>
        <v/>
      </c>
      <c r="AT2271" s="0" t="str">
        <f aca="false">IF(ISNUMBER($AI2271),IF($AI2271&lt;0.95,100,IF($AI2271&lt;=1,50,0)),"")</f>
        <v/>
      </c>
      <c r="AU2271" s="0" t="str">
        <f aca="false">IF(ISNUMBER($AJ2271),IF($AJ2271&lt;30,0,IF($AJ2271&lt;40,50,IF($AJ2271&lt;=90,100,50))),"")</f>
        <v/>
      </c>
      <c r="AV2271" s="0" t="str">
        <f aca="false">IF(ISNUMBER($AK2271),IF($AK2271&gt;-0.2,100,IF($AK2271&gt;=-0.4,50,0)),"")</f>
        <v/>
      </c>
      <c r="AW2271" s="59" t="n">
        <f aca="false">01_指標庫!$H$4*ISNUMBER($F2271)+01_指標庫!$H$5*ISNUMBER($AA2271)+01_指標庫!$H$6*ISNUMBER($G2271)+01_指標庫!$H$7*ISNUMBER($H2271)+01_指標庫!$H$8*ISNUMBER($AF2271)+01_指標庫!$H$9*ISNUMBER($AG2271)+01_指標庫!$H$10*ISNUMBER($AB2271)+01_指標庫!$H$11*ISNUMBER($AC2271)+01_指標庫!$H$12*ISNUMBER($AD2271)+01_指標庫!$H$13*ISNUMBER($AE2271)+01_指標庫!$H$14*ISNUMBER($I2271)+01_指標庫!$H$15*ISNUMBER($AH2271)+01_指標庫!$H$16*ISNUMBER($K2271)+01_指標庫!$H$17*ISNUMBER($AI2271)+01_指標庫!$H$18*ISNUMBER($AJ2271)+01_指標庫!$H$19*ISNUMBER($AK2271)+01_指標庫!$H$20*ISNUMBER($BB2271)+01_指標庫!$H$21*ISNUMBER($BC2271)</f>
        <v>51</v>
      </c>
      <c r="AX2271" s="59" t="n">
        <f aca="false">IF(AW2271=0,50,ROUND((01_指標庫!$H$4*IF(ISNUMBER($F2271),L2271,0)+01_指標庫!$H$5*IF(ISNUMBER($AA2271),AL2271,0)+01_指標庫!$H$6*IF(ISNUMBER($G2271),M2271,0)+01_指標庫!$H$7*IF(ISNUMBER($H2271),N2271,0)+01_指標庫!$H$8*IF(ISNUMBER($AF2271),AQ2271,0)+01_指標庫!$H$9*IF(ISNUMBER($AG2271),AR2271,0)+01_指標庫!$H$10*IF(ISNUMBER($AB2271),AM2271,0)+01_指標庫!$H$11*IF(ISNUMBER($AC2271),AN2271,0)+01_指標庫!$H$12*IF(ISNUMBER($AD2271),AO2271,0)+01_指標庫!$H$13*IF(ISNUMBER($AE2271),AP2271,0)+01_指標庫!$H$14*IF(ISNUMBER($I2271),O2271,0)+01_指標庫!$H$15*IF(ISNUMBER($AH2271),AS2271,0)+01_指標庫!$H$16*IF(ISNUMBER($K2271),P2271,0)+01_指標庫!$H$17*IF(ISNUMBER($AI2271),AT2271,0)+01_指標庫!$H$18*IF(ISNUMBER($AJ2271),AU2271,0)+01_指標庫!$H$19*IF(ISNUMBER($AK2271),AV2271,0)+01_指標庫!$H$20*IF(ISNUMBER($BB2271),BB2271,0)+01_指標庫!$H$21*IF(ISNUMBER($BC2271),BC2271,0))/AW2271,1))</f>
        <v>89.2</v>
      </c>
      <c r="AY2271" s="60"/>
      <c r="AZ2271" s="60"/>
      <c r="BA2271" s="58" t="n">
        <f aca="false">AVERAGE($E2267:$E2271)/AVERAGE($E2262:$E2271)-1</f>
        <v>0.00369164171680803</v>
      </c>
      <c r="BB2271" s="59" t="n">
        <f aca="false">IF(ISNUMBER($BA2271),IF(OR($S2271&lt;=-0.03,$BA2271&lt;-0.003),0,IF(OR($S2271&lt;=-0.02,$BA2271&lt;0.01),50,100)),"")</f>
        <v>50</v>
      </c>
      <c r="BC2271" s="0" t="str">
        <f aca="false">IF(OR(COUNT($AZ2271)=0,COUNT($AZ2270)=0),"",IF(OR($AY2271/$AZ2270-1&lt;=-0.03,$AZ2271/$AZ2270-1&lt;=-0.045,IF(COUNT($AZ2262:$AZ2271)=10,AVERAGE($AZ2267:$AZ2271)/AVERAGE($AZ2262:$AZ2271)-1&lt;-0.01,FALSE())),0,IF(OR($AZ2271/$AZ2270-1&lt;=-0.02,IF(COUNT($AZ2262:$AZ2271)=10,AVERAGE($AZ2267:$AZ2271)/AVERAGE($AZ2262:$AZ2271)-1&lt;0.005,FALSE())),50,100)))</f>
        <v/>
      </c>
    </row>
    <row r="2272" customFormat="false" ht="15" hidden="false" customHeight="true" outlineLevel="0" collapsed="false">
      <c r="A2272" s="47" t="n">
        <v>2268</v>
      </c>
      <c r="B2272" s="48" t="n">
        <v>45854</v>
      </c>
      <c r="C2272" s="47" t="n">
        <v>2025</v>
      </c>
      <c r="D2272" s="49" t="s">
        <v>238</v>
      </c>
      <c r="E2272" s="50" t="n">
        <v>22907.97</v>
      </c>
      <c r="F2272" s="51" t="n">
        <v>0.101208</v>
      </c>
      <c r="G2272" s="51" t="n">
        <v>0</v>
      </c>
      <c r="H2272" s="52" t="n">
        <v>0.7143</v>
      </c>
      <c r="I2272" s="53" t="n">
        <v>300</v>
      </c>
      <c r="J2272" s="47" t="s">
        <v>235</v>
      </c>
      <c r="K2272" s="54" t="n">
        <v>17.16</v>
      </c>
      <c r="L2272" s="55" t="n">
        <f aca="false">IF(COUNT(F2272)=0,50,IF(F2272&gt;=0,100,IF(F2272&gt;=-0.02,50,0)))</f>
        <v>100</v>
      </c>
      <c r="M2272" s="55" t="n">
        <f aca="false">IF(COUNT(G2272)=0,50,IF(G2272&gt;-0.06,100,IF(G2272&gt;-0.15,50,0)))</f>
        <v>100</v>
      </c>
      <c r="N2272" s="55" t="n">
        <f aca="false">IF(COUNT(H2272)=0,50,IF(H2272&gt;=0.6,100,IF(H2272&gt;=0.4,50,0)))</f>
        <v>100</v>
      </c>
      <c r="O2272" s="55" t="n">
        <f aca="false">IF(COUNT(I2272)=0,50,IF(J2272="proxy_vix",50,IF(I2272&lt;350,100,IF(I2272&lt;=450,50,0))))</f>
        <v>100</v>
      </c>
      <c r="P2272" s="55" t="n">
        <f aca="false">IF(COUNT(K2272)=0,50,IF(K2272&lt;20,100,IF(K2272&lt;=25,50,0)))</f>
        <v>100</v>
      </c>
      <c r="Q2272" s="54"/>
      <c r="R2272" s="47"/>
      <c r="S2272" s="51" t="n">
        <f aca="false">$E2272/$E2271-1</f>
        <v>0.00102164819208039</v>
      </c>
      <c r="T2272" s="56" t="n">
        <f aca="false">$K2272/$K2271-1</f>
        <v>-0.0126582278481012</v>
      </c>
      <c r="V2272" s="57"/>
      <c r="W2272" s="57"/>
      <c r="Y2272" s="1" t="str">
        <f aca="false">IF(AX2272&gt;=70,"EASY",IF(AX2272&gt;40,"UNCERTAIN","HARD"))</f>
        <v>EASY</v>
      </c>
      <c r="AA2272" s="58" t="n">
        <f aca="false">IF($A2272&lt;200,"",AVERAGE($E2223:$E2272)/AVERAGE($E2073:$E2272)-1)</f>
        <v>0.0441373330254293</v>
      </c>
      <c r="AB2272" s="59" t="n">
        <f aca="false">LOOKUP($B2272,07_L1政策步階!$A$4:$A$14,07_L1政策步階!$C$4:$C$14)</f>
        <v>0</v>
      </c>
      <c r="AC2272" s="57"/>
      <c r="AD2272" s="57"/>
      <c r="AE2272" s="57"/>
      <c r="AF2272" s="57"/>
      <c r="AG2272" s="57"/>
      <c r="AH2272" s="57"/>
      <c r="AI2272" s="57"/>
      <c r="AJ2272" s="57"/>
      <c r="AK2272" s="57"/>
      <c r="AL2272" s="59" t="n">
        <f aca="false">IF(ISNUMBER($AA2272),IF($AA2272&gt;=0.005,100,IF($AA2272&gt;=-0.015,50,0)),"")</f>
        <v>100</v>
      </c>
      <c r="AM2272" s="59" t="n">
        <f aca="false">IF(ISNUMBER($AB2272),IF($AB2272=1,100,IF($AB2272=0,50,0)),"")</f>
        <v>50</v>
      </c>
      <c r="AN2272" s="0" t="str">
        <f aca="false">IF(ISNUMBER($AC2272),IF($AC2272&gt;=0.001,100,IF($AC2272&gt;=-0.003,50,0)),"")</f>
        <v/>
      </c>
      <c r="AO2272" s="0" t="str">
        <f aca="false">IF(ISNUMBER($AD2272),IF($AD2272&gt;=0.04,100,IF($AD2272&gt;=0,50,0)),"")</f>
        <v/>
      </c>
      <c r="AP2272" s="0" t="str">
        <f aca="false">IF(ISNUMBER($AE2272),IF($AE2272&gt;=25,100,IF($AE2272&gt;=-75,50,0)),"")</f>
        <v/>
      </c>
      <c r="AQ2272" s="0" t="str">
        <f aca="false">IF(ISNUMBER($AF2272),IF($AF2272&gt;0,100,IF($AF2272&gt;=-50,50,0)),"")</f>
        <v/>
      </c>
      <c r="AR2272" s="0" t="str">
        <f aca="false">IF(ISNUMBER($AG2272),IF($AG2272=1,100,IF($AG2272=0,50,0)),"")</f>
        <v/>
      </c>
      <c r="AS2272" s="0" t="str">
        <f aca="false">IF(ISNUMBER($AH2272),IF($AH2272&lt;0,100,IF($AH2272&lt;=20,50,0)),"")</f>
        <v/>
      </c>
      <c r="AT2272" s="0" t="str">
        <f aca="false">IF(ISNUMBER($AI2272),IF($AI2272&lt;0.95,100,IF($AI2272&lt;=1,50,0)),"")</f>
        <v/>
      </c>
      <c r="AU2272" s="0" t="str">
        <f aca="false">IF(ISNUMBER($AJ2272),IF($AJ2272&lt;30,0,IF($AJ2272&lt;40,50,IF($AJ2272&lt;=90,100,50))),"")</f>
        <v/>
      </c>
      <c r="AV2272" s="0" t="str">
        <f aca="false">IF(ISNUMBER($AK2272),IF($AK2272&gt;-0.2,100,IF($AK2272&gt;=-0.4,50,0)),"")</f>
        <v/>
      </c>
      <c r="AW2272" s="59" t="n">
        <f aca="false">01_指標庫!$H$4*ISNUMBER($F2272)+01_指標庫!$H$5*ISNUMBER($AA2272)+01_指標庫!$H$6*ISNUMBER($G2272)+01_指標庫!$H$7*ISNUMBER($H2272)+01_指標庫!$H$8*ISNUMBER($AF2272)+01_指標庫!$H$9*ISNUMBER($AG2272)+01_指標庫!$H$10*ISNUMBER($AB2272)+01_指標庫!$H$11*ISNUMBER($AC2272)+01_指標庫!$H$12*ISNUMBER($AD2272)+01_指標庫!$H$13*ISNUMBER($AE2272)+01_指標庫!$H$14*ISNUMBER($I2272)+01_指標庫!$H$15*ISNUMBER($AH2272)+01_指標庫!$H$16*ISNUMBER($K2272)+01_指標庫!$H$17*ISNUMBER($AI2272)+01_指標庫!$H$18*ISNUMBER($AJ2272)+01_指標庫!$H$19*ISNUMBER($AK2272)+01_指標庫!$H$20*ISNUMBER($BB2272)+01_指標庫!$H$21*ISNUMBER($BC2272)</f>
        <v>51</v>
      </c>
      <c r="AX2272" s="59" t="n">
        <f aca="false">IF(AW2272=0,50,ROUND((01_指標庫!$H$4*IF(ISNUMBER($F2272),L2272,0)+01_指標庫!$H$5*IF(ISNUMBER($AA2272),AL2272,0)+01_指標庫!$H$6*IF(ISNUMBER($G2272),M2272,0)+01_指標庫!$H$7*IF(ISNUMBER($H2272),N2272,0)+01_指標庫!$H$8*IF(ISNUMBER($AF2272),AQ2272,0)+01_指標庫!$H$9*IF(ISNUMBER($AG2272),AR2272,0)+01_指標庫!$H$10*IF(ISNUMBER($AB2272),AM2272,0)+01_指標庫!$H$11*IF(ISNUMBER($AC2272),AN2272,0)+01_指標庫!$H$12*IF(ISNUMBER($AD2272),AO2272,0)+01_指標庫!$H$13*IF(ISNUMBER($AE2272),AP2272,0)+01_指標庫!$H$14*IF(ISNUMBER($I2272),O2272,0)+01_指標庫!$H$15*IF(ISNUMBER($AH2272),AS2272,0)+01_指標庫!$H$16*IF(ISNUMBER($K2272),P2272,0)+01_指標庫!$H$17*IF(ISNUMBER($AI2272),AT2272,0)+01_指標庫!$H$18*IF(ISNUMBER($AJ2272),AU2272,0)+01_指標庫!$H$19*IF(ISNUMBER($AK2272),AV2272,0)+01_指標庫!$H$20*IF(ISNUMBER($BB2272),BB2272,0)+01_指標庫!$H$21*IF(ISNUMBER($BC2272),BC2272,0))/AW2272,1))</f>
        <v>89.2</v>
      </c>
      <c r="AY2272" s="60"/>
      <c r="AZ2272" s="60"/>
      <c r="BA2272" s="58" t="n">
        <f aca="false">AVERAGE($E2268:$E2272)/AVERAGE($E2263:$E2272)-1</f>
        <v>0.0021772685896706</v>
      </c>
      <c r="BB2272" s="59" t="n">
        <f aca="false">IF(ISNUMBER($BA2272),IF(OR($S2272&lt;=-0.03,$BA2272&lt;-0.003),0,IF(OR($S2272&lt;=-0.02,$BA2272&lt;0.01),50,100)),"")</f>
        <v>50</v>
      </c>
      <c r="BC2272" s="0" t="str">
        <f aca="false">IF(OR(COUNT($AZ2272)=0,COUNT($AZ2271)=0),"",IF(OR($AY2272/$AZ2271-1&lt;=-0.03,$AZ2272/$AZ2271-1&lt;=-0.045,IF(COUNT($AZ2263:$AZ2272)=10,AVERAGE($AZ2268:$AZ2272)/AVERAGE($AZ2263:$AZ2272)-1&lt;-0.01,FALSE())),0,IF(OR($AZ2272/$AZ2271-1&lt;=-0.02,IF(COUNT($AZ2263:$AZ2272)=10,AVERAGE($AZ2268:$AZ2272)/AVERAGE($AZ2263:$AZ2272)-1&lt;0.005,FALSE())),50,100)))</f>
        <v/>
      </c>
    </row>
    <row r="2273" customFormat="false" ht="15" hidden="false" customHeight="true" outlineLevel="0" collapsed="false">
      <c r="A2273" s="47" t="n">
        <v>2269</v>
      </c>
      <c r="B2273" s="48" t="n">
        <v>45855</v>
      </c>
      <c r="C2273" s="47" t="n">
        <v>2025</v>
      </c>
      <c r="D2273" s="49" t="s">
        <v>239</v>
      </c>
      <c r="E2273" s="50" t="n">
        <v>23081.05</v>
      </c>
      <c r="F2273" s="51" t="n">
        <v>0.108737</v>
      </c>
      <c r="G2273" s="51" t="n">
        <v>0</v>
      </c>
      <c r="H2273" s="52" t="n">
        <v>0.6939</v>
      </c>
      <c r="I2273" s="53" t="n">
        <v>291</v>
      </c>
      <c r="J2273" s="47" t="s">
        <v>235</v>
      </c>
      <c r="K2273" s="54" t="n">
        <v>16.52</v>
      </c>
      <c r="L2273" s="55" t="n">
        <f aca="false">IF(COUNT(F2273)=0,50,IF(F2273&gt;=0,100,IF(F2273&gt;=-0.02,50,0)))</f>
        <v>100</v>
      </c>
      <c r="M2273" s="55" t="n">
        <f aca="false">IF(COUNT(G2273)=0,50,IF(G2273&gt;-0.06,100,IF(G2273&gt;-0.15,50,0)))</f>
        <v>100</v>
      </c>
      <c r="N2273" s="55" t="n">
        <f aca="false">IF(COUNT(H2273)=0,50,IF(H2273&gt;=0.6,100,IF(H2273&gt;=0.4,50,0)))</f>
        <v>100</v>
      </c>
      <c r="O2273" s="55" t="n">
        <f aca="false">IF(COUNT(I2273)=0,50,IF(J2273="proxy_vix",50,IF(I2273&lt;350,100,IF(I2273&lt;=450,50,0))))</f>
        <v>100</v>
      </c>
      <c r="P2273" s="55" t="n">
        <f aca="false">IF(COUNT(K2273)=0,50,IF(K2273&lt;20,100,IF(K2273&lt;=25,50,0)))</f>
        <v>100</v>
      </c>
      <c r="Q2273" s="54"/>
      <c r="R2273" s="47"/>
      <c r="S2273" s="51" t="n">
        <f aca="false">$E2273/$E2272-1</f>
        <v>0.00755544904240746</v>
      </c>
      <c r="T2273" s="56" t="n">
        <f aca="false">$K2273/$K2272-1</f>
        <v>-0.0372960372960374</v>
      </c>
      <c r="V2273" s="57"/>
      <c r="W2273" s="57"/>
      <c r="Y2273" s="1" t="str">
        <f aca="false">IF(AX2273&gt;=70,"EASY",IF(AX2273&gt;40,"UNCERTAIN","HARD"))</f>
        <v>EASY</v>
      </c>
      <c r="AA2273" s="58" t="n">
        <f aca="false">IF($A2273&lt;200,"",AVERAGE($E2224:$E2273)/AVERAGE($E2074:$E2273)-1)</f>
        <v>0.0463844992963667</v>
      </c>
      <c r="AB2273" s="59" t="n">
        <f aca="false">LOOKUP($B2273,07_L1政策步階!$A$4:$A$14,07_L1政策步階!$C$4:$C$14)</f>
        <v>0</v>
      </c>
      <c r="AC2273" s="57"/>
      <c r="AD2273" s="57"/>
      <c r="AE2273" s="57"/>
      <c r="AF2273" s="57"/>
      <c r="AG2273" s="57"/>
      <c r="AH2273" s="57"/>
      <c r="AI2273" s="57"/>
      <c r="AJ2273" s="57"/>
      <c r="AK2273" s="57"/>
      <c r="AL2273" s="59" t="n">
        <f aca="false">IF(ISNUMBER($AA2273),IF($AA2273&gt;=0.005,100,IF($AA2273&gt;=-0.015,50,0)),"")</f>
        <v>100</v>
      </c>
      <c r="AM2273" s="59" t="n">
        <f aca="false">IF(ISNUMBER($AB2273),IF($AB2273=1,100,IF($AB2273=0,50,0)),"")</f>
        <v>50</v>
      </c>
      <c r="AN2273" s="0" t="str">
        <f aca="false">IF(ISNUMBER($AC2273),IF($AC2273&gt;=0.001,100,IF($AC2273&gt;=-0.003,50,0)),"")</f>
        <v/>
      </c>
      <c r="AO2273" s="0" t="str">
        <f aca="false">IF(ISNUMBER($AD2273),IF($AD2273&gt;=0.04,100,IF($AD2273&gt;=0,50,0)),"")</f>
        <v/>
      </c>
      <c r="AP2273" s="0" t="str">
        <f aca="false">IF(ISNUMBER($AE2273),IF($AE2273&gt;=25,100,IF($AE2273&gt;=-75,50,0)),"")</f>
        <v/>
      </c>
      <c r="AQ2273" s="0" t="str">
        <f aca="false">IF(ISNUMBER($AF2273),IF($AF2273&gt;0,100,IF($AF2273&gt;=-50,50,0)),"")</f>
        <v/>
      </c>
      <c r="AR2273" s="0" t="str">
        <f aca="false">IF(ISNUMBER($AG2273),IF($AG2273=1,100,IF($AG2273=0,50,0)),"")</f>
        <v/>
      </c>
      <c r="AS2273" s="0" t="str">
        <f aca="false">IF(ISNUMBER($AH2273),IF($AH2273&lt;0,100,IF($AH2273&lt;=20,50,0)),"")</f>
        <v/>
      </c>
      <c r="AT2273" s="0" t="str">
        <f aca="false">IF(ISNUMBER($AI2273),IF($AI2273&lt;0.95,100,IF($AI2273&lt;=1,50,0)),"")</f>
        <v/>
      </c>
      <c r="AU2273" s="0" t="str">
        <f aca="false">IF(ISNUMBER($AJ2273),IF($AJ2273&lt;30,0,IF($AJ2273&lt;40,50,IF($AJ2273&lt;=90,100,50))),"")</f>
        <v/>
      </c>
      <c r="AV2273" s="0" t="str">
        <f aca="false">IF(ISNUMBER($AK2273),IF($AK2273&gt;-0.2,100,IF($AK2273&gt;=-0.4,50,0)),"")</f>
        <v/>
      </c>
      <c r="AW2273" s="59" t="n">
        <f aca="false">01_指標庫!$H$4*ISNUMBER($F2273)+01_指標庫!$H$5*ISNUMBER($AA2273)+01_指標庫!$H$6*ISNUMBER($G2273)+01_指標庫!$H$7*ISNUMBER($H2273)+01_指標庫!$H$8*ISNUMBER($AF2273)+01_指標庫!$H$9*ISNUMBER($AG2273)+01_指標庫!$H$10*ISNUMBER($AB2273)+01_指標庫!$H$11*ISNUMBER($AC2273)+01_指標庫!$H$12*ISNUMBER($AD2273)+01_指標庫!$H$13*ISNUMBER($AE2273)+01_指標庫!$H$14*ISNUMBER($I2273)+01_指標庫!$H$15*ISNUMBER($AH2273)+01_指標庫!$H$16*ISNUMBER($K2273)+01_指標庫!$H$17*ISNUMBER($AI2273)+01_指標庫!$H$18*ISNUMBER($AJ2273)+01_指標庫!$H$19*ISNUMBER($AK2273)+01_指標庫!$H$20*ISNUMBER($BB2273)+01_指標庫!$H$21*ISNUMBER($BC2273)</f>
        <v>51</v>
      </c>
      <c r="AX2273" s="59" t="n">
        <f aca="false">IF(AW2273=0,50,ROUND((01_指標庫!$H$4*IF(ISNUMBER($F2273),L2273,0)+01_指標庫!$H$5*IF(ISNUMBER($AA2273),AL2273,0)+01_指標庫!$H$6*IF(ISNUMBER($G2273),M2273,0)+01_指標庫!$H$7*IF(ISNUMBER($H2273),N2273,0)+01_指標庫!$H$8*IF(ISNUMBER($AF2273),AQ2273,0)+01_指標庫!$H$9*IF(ISNUMBER($AG2273),AR2273,0)+01_指標庫!$H$10*IF(ISNUMBER($AB2273),AM2273,0)+01_指標庫!$H$11*IF(ISNUMBER($AC2273),AN2273,0)+01_指標庫!$H$12*IF(ISNUMBER($AD2273),AO2273,0)+01_指標庫!$H$13*IF(ISNUMBER($AE2273),AP2273,0)+01_指標庫!$H$14*IF(ISNUMBER($I2273),O2273,0)+01_指標庫!$H$15*IF(ISNUMBER($AH2273),AS2273,0)+01_指標庫!$H$16*IF(ISNUMBER($K2273),P2273,0)+01_指標庫!$H$17*IF(ISNUMBER($AI2273),AT2273,0)+01_指標庫!$H$18*IF(ISNUMBER($AJ2273),AU2273,0)+01_指標庫!$H$19*IF(ISNUMBER($AK2273),AV2273,0)+01_指標庫!$H$20*IF(ISNUMBER($BB2273),BB2273,0)+01_指標庫!$H$21*IF(ISNUMBER($BC2273),BC2273,0))/AW2273,1))</f>
        <v>89.2</v>
      </c>
      <c r="AY2273" s="60"/>
      <c r="AZ2273" s="60"/>
      <c r="BA2273" s="58" t="n">
        <f aca="false">AVERAGE($E2269:$E2273)/AVERAGE($E2264:$E2273)-1</f>
        <v>0.0024550597306825</v>
      </c>
      <c r="BB2273" s="59" t="n">
        <f aca="false">IF(ISNUMBER($BA2273),IF(OR($S2273&lt;=-0.03,$BA2273&lt;-0.003),0,IF(OR($S2273&lt;=-0.02,$BA2273&lt;0.01),50,100)),"")</f>
        <v>50</v>
      </c>
      <c r="BC2273" s="0" t="str">
        <f aca="false">IF(OR(COUNT($AZ2273)=0,COUNT($AZ2272)=0),"",IF(OR($AY2273/$AZ2272-1&lt;=-0.03,$AZ2273/$AZ2272-1&lt;=-0.045,IF(COUNT($AZ2264:$AZ2273)=10,AVERAGE($AZ2269:$AZ2273)/AVERAGE($AZ2264:$AZ2273)-1&lt;-0.01,FALSE())),0,IF(OR($AZ2273/$AZ2272-1&lt;=-0.02,IF(COUNT($AZ2264:$AZ2273)=10,AVERAGE($AZ2269:$AZ2273)/AVERAGE($AZ2264:$AZ2273)-1&lt;0.005,FALSE())),50,100)))</f>
        <v/>
      </c>
    </row>
    <row r="2274" customFormat="false" ht="15" hidden="false" customHeight="true" outlineLevel="0" collapsed="false">
      <c r="A2274" s="47" t="n">
        <v>2270</v>
      </c>
      <c r="B2274" s="48" t="n">
        <v>45856</v>
      </c>
      <c r="C2274" s="47" t="n">
        <v>2025</v>
      </c>
      <c r="D2274" s="49" t="s">
        <v>234</v>
      </c>
      <c r="E2274" s="50" t="n">
        <v>23065.47</v>
      </c>
      <c r="F2274" s="51" t="n">
        <v>0.107176</v>
      </c>
      <c r="G2274" s="51" t="n">
        <v>-0.000675</v>
      </c>
      <c r="H2274" s="52" t="n">
        <v>0.6939</v>
      </c>
      <c r="I2274" s="53" t="n">
        <v>293</v>
      </c>
      <c r="J2274" s="47" t="s">
        <v>235</v>
      </c>
      <c r="K2274" s="54" t="n">
        <v>16.41</v>
      </c>
      <c r="L2274" s="55" t="n">
        <f aca="false">IF(COUNT(F2274)=0,50,IF(F2274&gt;=0,100,IF(F2274&gt;=-0.02,50,0)))</f>
        <v>100</v>
      </c>
      <c r="M2274" s="55" t="n">
        <f aca="false">IF(COUNT(G2274)=0,50,IF(G2274&gt;-0.06,100,IF(G2274&gt;-0.15,50,0)))</f>
        <v>100</v>
      </c>
      <c r="N2274" s="55" t="n">
        <f aca="false">IF(COUNT(H2274)=0,50,IF(H2274&gt;=0.6,100,IF(H2274&gt;=0.4,50,0)))</f>
        <v>100</v>
      </c>
      <c r="O2274" s="55" t="n">
        <f aca="false">IF(COUNT(I2274)=0,50,IF(J2274="proxy_vix",50,IF(I2274&lt;350,100,IF(I2274&lt;=450,50,0))))</f>
        <v>100</v>
      </c>
      <c r="P2274" s="55" t="n">
        <f aca="false">IF(COUNT(K2274)=0,50,IF(K2274&lt;20,100,IF(K2274&lt;=25,50,0)))</f>
        <v>100</v>
      </c>
      <c r="Q2274" s="54"/>
      <c r="R2274" s="47"/>
      <c r="S2274" s="51" t="n">
        <f aca="false">$E2274/$E2273-1</f>
        <v>-0.000675012618576609</v>
      </c>
      <c r="T2274" s="56" t="n">
        <f aca="false">$K2274/$K2273-1</f>
        <v>-0.0066585956416465</v>
      </c>
      <c r="V2274" s="57"/>
      <c r="W2274" s="57"/>
      <c r="Y2274" s="1" t="str">
        <f aca="false">IF(AX2274&gt;=70,"EASY",IF(AX2274&gt;40,"UNCERTAIN","HARD"))</f>
        <v>EASY</v>
      </c>
      <c r="AA2274" s="58" t="n">
        <f aca="false">IF($A2274&lt;200,"",AVERAGE($E2225:$E2274)/AVERAGE($E2075:$E2274)-1)</f>
        <v>0.0487600526501049</v>
      </c>
      <c r="AB2274" s="59" t="n">
        <f aca="false">LOOKUP($B2274,07_L1政策步階!$A$4:$A$14,07_L1政策步階!$C$4:$C$14)</f>
        <v>0</v>
      </c>
      <c r="AC2274" s="57"/>
      <c r="AD2274" s="57"/>
      <c r="AE2274" s="57"/>
      <c r="AF2274" s="57"/>
      <c r="AG2274" s="57"/>
      <c r="AH2274" s="57"/>
      <c r="AI2274" s="57"/>
      <c r="AJ2274" s="57"/>
      <c r="AK2274" s="57"/>
      <c r="AL2274" s="59" t="n">
        <f aca="false">IF(ISNUMBER($AA2274),IF($AA2274&gt;=0.005,100,IF($AA2274&gt;=-0.015,50,0)),"")</f>
        <v>100</v>
      </c>
      <c r="AM2274" s="59" t="n">
        <f aca="false">IF(ISNUMBER($AB2274),IF($AB2274=1,100,IF($AB2274=0,50,0)),"")</f>
        <v>50</v>
      </c>
      <c r="AN2274" s="0" t="str">
        <f aca="false">IF(ISNUMBER($AC2274),IF($AC2274&gt;=0.001,100,IF($AC2274&gt;=-0.003,50,0)),"")</f>
        <v/>
      </c>
      <c r="AO2274" s="0" t="str">
        <f aca="false">IF(ISNUMBER($AD2274),IF($AD2274&gt;=0.04,100,IF($AD2274&gt;=0,50,0)),"")</f>
        <v/>
      </c>
      <c r="AP2274" s="0" t="str">
        <f aca="false">IF(ISNUMBER($AE2274),IF($AE2274&gt;=25,100,IF($AE2274&gt;=-75,50,0)),"")</f>
        <v/>
      </c>
      <c r="AQ2274" s="0" t="str">
        <f aca="false">IF(ISNUMBER($AF2274),IF($AF2274&gt;0,100,IF($AF2274&gt;=-50,50,0)),"")</f>
        <v/>
      </c>
      <c r="AR2274" s="0" t="str">
        <f aca="false">IF(ISNUMBER($AG2274),IF($AG2274=1,100,IF($AG2274=0,50,0)),"")</f>
        <v/>
      </c>
      <c r="AS2274" s="0" t="str">
        <f aca="false">IF(ISNUMBER($AH2274),IF($AH2274&lt;0,100,IF($AH2274&lt;=20,50,0)),"")</f>
        <v/>
      </c>
      <c r="AT2274" s="0" t="str">
        <f aca="false">IF(ISNUMBER($AI2274),IF($AI2274&lt;0.95,100,IF($AI2274&lt;=1,50,0)),"")</f>
        <v/>
      </c>
      <c r="AU2274" s="0" t="str">
        <f aca="false">IF(ISNUMBER($AJ2274),IF($AJ2274&lt;30,0,IF($AJ2274&lt;40,50,IF($AJ2274&lt;=90,100,50))),"")</f>
        <v/>
      </c>
      <c r="AV2274" s="0" t="str">
        <f aca="false">IF(ISNUMBER($AK2274),IF($AK2274&gt;-0.2,100,IF($AK2274&gt;=-0.4,50,0)),"")</f>
        <v/>
      </c>
      <c r="AW2274" s="59" t="n">
        <f aca="false">01_指標庫!$H$4*ISNUMBER($F2274)+01_指標庫!$H$5*ISNUMBER($AA2274)+01_指標庫!$H$6*ISNUMBER($G2274)+01_指標庫!$H$7*ISNUMBER($H2274)+01_指標庫!$H$8*ISNUMBER($AF2274)+01_指標庫!$H$9*ISNUMBER($AG2274)+01_指標庫!$H$10*ISNUMBER($AB2274)+01_指標庫!$H$11*ISNUMBER($AC2274)+01_指標庫!$H$12*ISNUMBER($AD2274)+01_指標庫!$H$13*ISNUMBER($AE2274)+01_指標庫!$H$14*ISNUMBER($I2274)+01_指標庫!$H$15*ISNUMBER($AH2274)+01_指標庫!$H$16*ISNUMBER($K2274)+01_指標庫!$H$17*ISNUMBER($AI2274)+01_指標庫!$H$18*ISNUMBER($AJ2274)+01_指標庫!$H$19*ISNUMBER($AK2274)+01_指標庫!$H$20*ISNUMBER($BB2274)+01_指標庫!$H$21*ISNUMBER($BC2274)</f>
        <v>51</v>
      </c>
      <c r="AX2274" s="59" t="n">
        <f aca="false">IF(AW2274=0,50,ROUND((01_指標庫!$H$4*IF(ISNUMBER($F2274),L2274,0)+01_指標庫!$H$5*IF(ISNUMBER($AA2274),AL2274,0)+01_指標庫!$H$6*IF(ISNUMBER($G2274),M2274,0)+01_指標庫!$H$7*IF(ISNUMBER($H2274),N2274,0)+01_指標庫!$H$8*IF(ISNUMBER($AF2274),AQ2274,0)+01_指標庫!$H$9*IF(ISNUMBER($AG2274),AR2274,0)+01_指標庫!$H$10*IF(ISNUMBER($AB2274),AM2274,0)+01_指標庫!$H$11*IF(ISNUMBER($AC2274),AN2274,0)+01_指標庫!$H$12*IF(ISNUMBER($AD2274),AO2274,0)+01_指標庫!$H$13*IF(ISNUMBER($AE2274),AP2274,0)+01_指標庫!$H$14*IF(ISNUMBER($I2274),O2274,0)+01_指標庫!$H$15*IF(ISNUMBER($AH2274),AS2274,0)+01_指標庫!$H$16*IF(ISNUMBER($K2274),P2274,0)+01_指標庫!$H$17*IF(ISNUMBER($AI2274),AT2274,0)+01_指標庫!$H$18*IF(ISNUMBER($AJ2274),AU2274,0)+01_指標庫!$H$19*IF(ISNUMBER($AK2274),AV2274,0)+01_指標庫!$H$20*IF(ISNUMBER($BB2274),BB2274,0)+01_指標庫!$H$21*IF(ISNUMBER($BC2274),BC2274,0))/AW2274,1))</f>
        <v>89.2</v>
      </c>
      <c r="AY2274" s="60"/>
      <c r="AZ2274" s="60"/>
      <c r="BA2274" s="58" t="n">
        <f aca="false">AVERAGE($E2270:$E2274)/AVERAGE($E2265:$E2274)-1</f>
        <v>0.00407649351234363</v>
      </c>
      <c r="BB2274" s="59" t="n">
        <f aca="false">IF(ISNUMBER($BA2274),IF(OR($S2274&lt;=-0.03,$BA2274&lt;-0.003),0,IF(OR($S2274&lt;=-0.02,$BA2274&lt;0.01),50,100)),"")</f>
        <v>50</v>
      </c>
      <c r="BC2274" s="0" t="str">
        <f aca="false">IF(OR(COUNT($AZ2274)=0,COUNT($AZ2273)=0),"",IF(OR($AY2274/$AZ2273-1&lt;=-0.03,$AZ2274/$AZ2273-1&lt;=-0.045,IF(COUNT($AZ2265:$AZ2274)=10,AVERAGE($AZ2270:$AZ2274)/AVERAGE($AZ2265:$AZ2274)-1&lt;-0.01,FALSE())),0,IF(OR($AZ2274/$AZ2273-1&lt;=-0.02,IF(COUNT($AZ2265:$AZ2274)=10,AVERAGE($AZ2270:$AZ2274)/AVERAGE($AZ2265:$AZ2274)-1&lt;0.005,FALSE())),50,100)))</f>
        <v/>
      </c>
    </row>
    <row r="2275" customFormat="false" ht="15" hidden="false" customHeight="true" outlineLevel="0" collapsed="false">
      <c r="A2275" s="47" t="n">
        <v>2271</v>
      </c>
      <c r="B2275" s="48" t="n">
        <v>45859</v>
      </c>
      <c r="C2275" s="47" t="n">
        <v>2025</v>
      </c>
      <c r="D2275" s="49" t="s">
        <v>236</v>
      </c>
      <c r="E2275" s="50" t="n">
        <v>23180.06</v>
      </c>
      <c r="F2275" s="51" t="n">
        <v>0.111844</v>
      </c>
      <c r="G2275" s="51" t="n">
        <v>0</v>
      </c>
      <c r="H2275" s="52" t="n">
        <v>0.6939</v>
      </c>
      <c r="I2275" s="53" t="n">
        <v>289</v>
      </c>
      <c r="J2275" s="47" t="s">
        <v>235</v>
      </c>
      <c r="K2275" s="54" t="n">
        <v>16.65</v>
      </c>
      <c r="L2275" s="55" t="n">
        <f aca="false">IF(COUNT(F2275)=0,50,IF(F2275&gt;=0,100,IF(F2275&gt;=-0.02,50,0)))</f>
        <v>100</v>
      </c>
      <c r="M2275" s="55" t="n">
        <f aca="false">IF(COUNT(G2275)=0,50,IF(G2275&gt;-0.06,100,IF(G2275&gt;-0.15,50,0)))</f>
        <v>100</v>
      </c>
      <c r="N2275" s="55" t="n">
        <f aca="false">IF(COUNT(H2275)=0,50,IF(H2275&gt;=0.6,100,IF(H2275&gt;=0.4,50,0)))</f>
        <v>100</v>
      </c>
      <c r="O2275" s="55" t="n">
        <f aca="false">IF(COUNT(I2275)=0,50,IF(J2275="proxy_vix",50,IF(I2275&lt;350,100,IF(I2275&lt;=450,50,0))))</f>
        <v>100</v>
      </c>
      <c r="P2275" s="55" t="n">
        <f aca="false">IF(COUNT(K2275)=0,50,IF(K2275&lt;20,100,IF(K2275&lt;=25,50,0)))</f>
        <v>100</v>
      </c>
      <c r="Q2275" s="54"/>
      <c r="R2275" s="47"/>
      <c r="S2275" s="51" t="n">
        <f aca="false">$E2275/$E2274-1</f>
        <v>0.00496803230109766</v>
      </c>
      <c r="T2275" s="56" t="n">
        <f aca="false">$K2275/$K2274-1</f>
        <v>0.0146252285191955</v>
      </c>
      <c r="V2275" s="57"/>
      <c r="W2275" s="57"/>
      <c r="Y2275" s="1" t="str">
        <f aca="false">IF(AX2275&gt;=70,"EASY",IF(AX2275&gt;40,"UNCERTAIN","HARD"))</f>
        <v>EASY</v>
      </c>
      <c r="AA2275" s="58" t="n">
        <f aca="false">IF($A2275&lt;200,"",AVERAGE($E2226:$E2275)/AVERAGE($E2076:$E2275)-1)</f>
        <v>0.0511527871604705</v>
      </c>
      <c r="AB2275" s="59" t="n">
        <f aca="false">LOOKUP($B2275,07_L1政策步階!$A$4:$A$14,07_L1政策步階!$C$4:$C$14)</f>
        <v>0</v>
      </c>
      <c r="AC2275" s="57"/>
      <c r="AD2275" s="57"/>
      <c r="AE2275" s="57"/>
      <c r="AF2275" s="57"/>
      <c r="AG2275" s="57"/>
      <c r="AH2275" s="57"/>
      <c r="AI2275" s="57"/>
      <c r="AJ2275" s="57"/>
      <c r="AK2275" s="57"/>
      <c r="AL2275" s="59" t="n">
        <f aca="false">IF(ISNUMBER($AA2275),IF($AA2275&gt;=0.005,100,IF($AA2275&gt;=-0.015,50,0)),"")</f>
        <v>100</v>
      </c>
      <c r="AM2275" s="59" t="n">
        <f aca="false">IF(ISNUMBER($AB2275),IF($AB2275=1,100,IF($AB2275=0,50,0)),"")</f>
        <v>50</v>
      </c>
      <c r="AN2275" s="0" t="str">
        <f aca="false">IF(ISNUMBER($AC2275),IF($AC2275&gt;=0.001,100,IF($AC2275&gt;=-0.003,50,0)),"")</f>
        <v/>
      </c>
      <c r="AO2275" s="0" t="str">
        <f aca="false">IF(ISNUMBER($AD2275),IF($AD2275&gt;=0.04,100,IF($AD2275&gt;=0,50,0)),"")</f>
        <v/>
      </c>
      <c r="AP2275" s="0" t="str">
        <f aca="false">IF(ISNUMBER($AE2275),IF($AE2275&gt;=25,100,IF($AE2275&gt;=-75,50,0)),"")</f>
        <v/>
      </c>
      <c r="AQ2275" s="0" t="str">
        <f aca="false">IF(ISNUMBER($AF2275),IF($AF2275&gt;0,100,IF($AF2275&gt;=-50,50,0)),"")</f>
        <v/>
      </c>
      <c r="AR2275" s="0" t="str">
        <f aca="false">IF(ISNUMBER($AG2275),IF($AG2275=1,100,IF($AG2275=0,50,0)),"")</f>
        <v/>
      </c>
      <c r="AS2275" s="0" t="str">
        <f aca="false">IF(ISNUMBER($AH2275),IF($AH2275&lt;0,100,IF($AH2275&lt;=20,50,0)),"")</f>
        <v/>
      </c>
      <c r="AT2275" s="0" t="str">
        <f aca="false">IF(ISNUMBER($AI2275),IF($AI2275&lt;0.95,100,IF($AI2275&lt;=1,50,0)),"")</f>
        <v/>
      </c>
      <c r="AU2275" s="0" t="str">
        <f aca="false">IF(ISNUMBER($AJ2275),IF($AJ2275&lt;30,0,IF($AJ2275&lt;40,50,IF($AJ2275&lt;=90,100,50))),"")</f>
        <v/>
      </c>
      <c r="AV2275" s="0" t="str">
        <f aca="false">IF(ISNUMBER($AK2275),IF($AK2275&gt;-0.2,100,IF($AK2275&gt;=-0.4,50,0)),"")</f>
        <v/>
      </c>
      <c r="AW2275" s="59" t="n">
        <f aca="false">01_指標庫!$H$4*ISNUMBER($F2275)+01_指標庫!$H$5*ISNUMBER($AA2275)+01_指標庫!$H$6*ISNUMBER($G2275)+01_指標庫!$H$7*ISNUMBER($H2275)+01_指標庫!$H$8*ISNUMBER($AF2275)+01_指標庫!$H$9*ISNUMBER($AG2275)+01_指標庫!$H$10*ISNUMBER($AB2275)+01_指標庫!$H$11*ISNUMBER($AC2275)+01_指標庫!$H$12*ISNUMBER($AD2275)+01_指標庫!$H$13*ISNUMBER($AE2275)+01_指標庫!$H$14*ISNUMBER($I2275)+01_指標庫!$H$15*ISNUMBER($AH2275)+01_指標庫!$H$16*ISNUMBER($K2275)+01_指標庫!$H$17*ISNUMBER($AI2275)+01_指標庫!$H$18*ISNUMBER($AJ2275)+01_指標庫!$H$19*ISNUMBER($AK2275)+01_指標庫!$H$20*ISNUMBER($BB2275)+01_指標庫!$H$21*ISNUMBER($BC2275)</f>
        <v>51</v>
      </c>
      <c r="AX2275" s="59" t="n">
        <f aca="false">IF(AW2275=0,50,ROUND((01_指標庫!$H$4*IF(ISNUMBER($F2275),L2275,0)+01_指標庫!$H$5*IF(ISNUMBER($AA2275),AL2275,0)+01_指標庫!$H$6*IF(ISNUMBER($G2275),M2275,0)+01_指標庫!$H$7*IF(ISNUMBER($H2275),N2275,0)+01_指標庫!$H$8*IF(ISNUMBER($AF2275),AQ2275,0)+01_指標庫!$H$9*IF(ISNUMBER($AG2275),AR2275,0)+01_指標庫!$H$10*IF(ISNUMBER($AB2275),AM2275,0)+01_指標庫!$H$11*IF(ISNUMBER($AC2275),AN2275,0)+01_指標庫!$H$12*IF(ISNUMBER($AD2275),AO2275,0)+01_指標庫!$H$13*IF(ISNUMBER($AE2275),AP2275,0)+01_指標庫!$H$14*IF(ISNUMBER($I2275),O2275,0)+01_指標庫!$H$15*IF(ISNUMBER($AH2275),AS2275,0)+01_指標庫!$H$16*IF(ISNUMBER($K2275),P2275,0)+01_指標庫!$H$17*IF(ISNUMBER($AI2275),AT2275,0)+01_指標庫!$H$18*IF(ISNUMBER($AJ2275),AU2275,0)+01_指標庫!$H$19*IF(ISNUMBER($AK2275),AV2275,0)+01_指標庫!$H$20*IF(ISNUMBER($BB2275),BB2275,0)+01_指標庫!$H$21*IF(ISNUMBER($BC2275),BC2275,0))/AW2275,1))</f>
        <v>89.2</v>
      </c>
      <c r="AY2275" s="60"/>
      <c r="AZ2275" s="60"/>
      <c r="BA2275" s="58" t="n">
        <f aca="false">AVERAGE($E2271:$E2275)/AVERAGE($E2266:$E2275)-1</f>
        <v>0.00474135506425677</v>
      </c>
      <c r="BB2275" s="59" t="n">
        <f aca="false">IF(ISNUMBER($BA2275),IF(OR($S2275&lt;=-0.03,$BA2275&lt;-0.003),0,IF(OR($S2275&lt;=-0.02,$BA2275&lt;0.01),50,100)),"")</f>
        <v>50</v>
      </c>
      <c r="BC2275" s="0" t="str">
        <f aca="false">IF(OR(COUNT($AZ2275)=0,COUNT($AZ2274)=0),"",IF(OR($AY2275/$AZ2274-1&lt;=-0.03,$AZ2275/$AZ2274-1&lt;=-0.045,IF(COUNT($AZ2266:$AZ2275)=10,AVERAGE($AZ2271:$AZ2275)/AVERAGE($AZ2266:$AZ2275)-1&lt;-0.01,FALSE())),0,IF(OR($AZ2275/$AZ2274-1&lt;=-0.02,IF(COUNT($AZ2266:$AZ2275)=10,AVERAGE($AZ2271:$AZ2275)/AVERAGE($AZ2266:$AZ2275)-1&lt;0.005,FALSE())),50,100)))</f>
        <v/>
      </c>
    </row>
    <row r="2276" customFormat="false" ht="15" hidden="false" customHeight="true" outlineLevel="0" collapsed="false">
      <c r="A2276" s="47" t="n">
        <v>2272</v>
      </c>
      <c r="B2276" s="48" t="n">
        <v>45860</v>
      </c>
      <c r="C2276" s="47" t="n">
        <v>2025</v>
      </c>
      <c r="D2276" s="49" t="s">
        <v>237</v>
      </c>
      <c r="E2276" s="50" t="n">
        <v>23063.58</v>
      </c>
      <c r="F2276" s="51" t="n">
        <v>0.105385</v>
      </c>
      <c r="G2276" s="51" t="n">
        <v>-0.005025</v>
      </c>
      <c r="H2276" s="52" t="n">
        <v>0.7755</v>
      </c>
      <c r="I2276" s="53" t="n">
        <v>290</v>
      </c>
      <c r="J2276" s="47" t="s">
        <v>235</v>
      </c>
      <c r="K2276" s="54" t="n">
        <v>16.5</v>
      </c>
      <c r="L2276" s="55" t="n">
        <f aca="false">IF(COUNT(F2276)=0,50,IF(F2276&gt;=0,100,IF(F2276&gt;=-0.02,50,0)))</f>
        <v>100</v>
      </c>
      <c r="M2276" s="55" t="n">
        <f aca="false">IF(COUNT(G2276)=0,50,IF(G2276&gt;-0.06,100,IF(G2276&gt;-0.15,50,0)))</f>
        <v>100</v>
      </c>
      <c r="N2276" s="55" t="n">
        <f aca="false">IF(COUNT(H2276)=0,50,IF(H2276&gt;=0.6,100,IF(H2276&gt;=0.4,50,0)))</f>
        <v>100</v>
      </c>
      <c r="O2276" s="55" t="n">
        <f aca="false">IF(COUNT(I2276)=0,50,IF(J2276="proxy_vix",50,IF(I2276&lt;350,100,IF(I2276&lt;=450,50,0))))</f>
        <v>100</v>
      </c>
      <c r="P2276" s="55" t="n">
        <f aca="false">IF(COUNT(K2276)=0,50,IF(K2276&lt;20,100,IF(K2276&lt;=25,50,0)))</f>
        <v>100</v>
      </c>
      <c r="Q2276" s="54"/>
      <c r="R2276" s="47"/>
      <c r="S2276" s="51" t="n">
        <f aca="false">$E2276/$E2275-1</f>
        <v>-0.00502500856339461</v>
      </c>
      <c r="T2276" s="56" t="n">
        <f aca="false">$K2276/$K2275-1</f>
        <v>-0.00900900900900892</v>
      </c>
      <c r="V2276" s="57"/>
      <c r="W2276" s="57"/>
      <c r="Y2276" s="1" t="str">
        <f aca="false">IF(AX2276&gt;=70,"EASY",IF(AX2276&gt;40,"UNCERTAIN","HARD"))</f>
        <v>EASY</v>
      </c>
      <c r="AA2276" s="58" t="n">
        <f aca="false">IF($A2276&lt;200,"",AVERAGE($E2227:$E2276)/AVERAGE($E2077:$E2276)-1)</f>
        <v>0.0531996586673917</v>
      </c>
      <c r="AB2276" s="59" t="n">
        <f aca="false">LOOKUP($B2276,07_L1政策步階!$A$4:$A$14,07_L1政策步階!$C$4:$C$14)</f>
        <v>0</v>
      </c>
      <c r="AC2276" s="57"/>
      <c r="AD2276" s="57"/>
      <c r="AE2276" s="57"/>
      <c r="AF2276" s="57"/>
      <c r="AG2276" s="57"/>
      <c r="AH2276" s="57"/>
      <c r="AI2276" s="57"/>
      <c r="AJ2276" s="57"/>
      <c r="AK2276" s="57"/>
      <c r="AL2276" s="59" t="n">
        <f aca="false">IF(ISNUMBER($AA2276),IF($AA2276&gt;=0.005,100,IF($AA2276&gt;=-0.015,50,0)),"")</f>
        <v>100</v>
      </c>
      <c r="AM2276" s="59" t="n">
        <f aca="false">IF(ISNUMBER($AB2276),IF($AB2276=1,100,IF($AB2276=0,50,0)),"")</f>
        <v>50</v>
      </c>
      <c r="AN2276" s="0" t="str">
        <f aca="false">IF(ISNUMBER($AC2276),IF($AC2276&gt;=0.001,100,IF($AC2276&gt;=-0.003,50,0)),"")</f>
        <v/>
      </c>
      <c r="AO2276" s="0" t="str">
        <f aca="false">IF(ISNUMBER($AD2276),IF($AD2276&gt;=0.04,100,IF($AD2276&gt;=0,50,0)),"")</f>
        <v/>
      </c>
      <c r="AP2276" s="0" t="str">
        <f aca="false">IF(ISNUMBER($AE2276),IF($AE2276&gt;=25,100,IF($AE2276&gt;=-75,50,0)),"")</f>
        <v/>
      </c>
      <c r="AQ2276" s="0" t="str">
        <f aca="false">IF(ISNUMBER($AF2276),IF($AF2276&gt;0,100,IF($AF2276&gt;=-50,50,0)),"")</f>
        <v/>
      </c>
      <c r="AR2276" s="0" t="str">
        <f aca="false">IF(ISNUMBER($AG2276),IF($AG2276=1,100,IF($AG2276=0,50,0)),"")</f>
        <v/>
      </c>
      <c r="AS2276" s="0" t="str">
        <f aca="false">IF(ISNUMBER($AH2276),IF($AH2276&lt;0,100,IF($AH2276&lt;=20,50,0)),"")</f>
        <v/>
      </c>
      <c r="AT2276" s="0" t="str">
        <f aca="false">IF(ISNUMBER($AI2276),IF($AI2276&lt;0.95,100,IF($AI2276&lt;=1,50,0)),"")</f>
        <v/>
      </c>
      <c r="AU2276" s="0" t="str">
        <f aca="false">IF(ISNUMBER($AJ2276),IF($AJ2276&lt;30,0,IF($AJ2276&lt;40,50,IF($AJ2276&lt;=90,100,50))),"")</f>
        <v/>
      </c>
      <c r="AV2276" s="0" t="str">
        <f aca="false">IF(ISNUMBER($AK2276),IF($AK2276&gt;-0.2,100,IF($AK2276&gt;=-0.4,50,0)),"")</f>
        <v/>
      </c>
      <c r="AW2276" s="59" t="n">
        <f aca="false">01_指標庫!$H$4*ISNUMBER($F2276)+01_指標庫!$H$5*ISNUMBER($AA2276)+01_指標庫!$H$6*ISNUMBER($G2276)+01_指標庫!$H$7*ISNUMBER($H2276)+01_指標庫!$H$8*ISNUMBER($AF2276)+01_指標庫!$H$9*ISNUMBER($AG2276)+01_指標庫!$H$10*ISNUMBER($AB2276)+01_指標庫!$H$11*ISNUMBER($AC2276)+01_指標庫!$H$12*ISNUMBER($AD2276)+01_指標庫!$H$13*ISNUMBER($AE2276)+01_指標庫!$H$14*ISNUMBER($I2276)+01_指標庫!$H$15*ISNUMBER($AH2276)+01_指標庫!$H$16*ISNUMBER($K2276)+01_指標庫!$H$17*ISNUMBER($AI2276)+01_指標庫!$H$18*ISNUMBER($AJ2276)+01_指標庫!$H$19*ISNUMBER($AK2276)+01_指標庫!$H$20*ISNUMBER($BB2276)+01_指標庫!$H$21*ISNUMBER($BC2276)</f>
        <v>51</v>
      </c>
      <c r="AX2276" s="59" t="n">
        <f aca="false">IF(AW2276=0,50,ROUND((01_指標庫!$H$4*IF(ISNUMBER($F2276),L2276,0)+01_指標庫!$H$5*IF(ISNUMBER($AA2276),AL2276,0)+01_指標庫!$H$6*IF(ISNUMBER($G2276),M2276,0)+01_指標庫!$H$7*IF(ISNUMBER($H2276),N2276,0)+01_指標庫!$H$8*IF(ISNUMBER($AF2276),AQ2276,0)+01_指標庫!$H$9*IF(ISNUMBER($AG2276),AR2276,0)+01_指標庫!$H$10*IF(ISNUMBER($AB2276),AM2276,0)+01_指標庫!$H$11*IF(ISNUMBER($AC2276),AN2276,0)+01_指標庫!$H$12*IF(ISNUMBER($AD2276),AO2276,0)+01_指標庫!$H$13*IF(ISNUMBER($AE2276),AP2276,0)+01_指標庫!$H$14*IF(ISNUMBER($I2276),O2276,0)+01_指標庫!$H$15*IF(ISNUMBER($AH2276),AS2276,0)+01_指標庫!$H$16*IF(ISNUMBER($K2276),P2276,0)+01_指標庫!$H$17*IF(ISNUMBER($AI2276),AT2276,0)+01_指標庫!$H$18*IF(ISNUMBER($AJ2276),AU2276,0)+01_指標庫!$H$19*IF(ISNUMBER($AK2276),AV2276,0)+01_指標庫!$H$20*IF(ISNUMBER($BB2276),BB2276,0)+01_指標庫!$H$21*IF(ISNUMBER($BC2276),BC2276,0))/AW2276,1))</f>
        <v>89.2</v>
      </c>
      <c r="AY2276" s="60"/>
      <c r="AZ2276" s="60"/>
      <c r="BA2276" s="58" t="n">
        <f aca="false">AVERAGE($E2272:$E2276)/AVERAGE($E2267:$E2276)-1</f>
        <v>0.00471929447867736</v>
      </c>
      <c r="BB2276" s="59" t="n">
        <f aca="false">IF(ISNUMBER($BA2276),IF(OR($S2276&lt;=-0.03,$BA2276&lt;-0.003),0,IF(OR($S2276&lt;=-0.02,$BA2276&lt;0.01),50,100)),"")</f>
        <v>50</v>
      </c>
      <c r="BC2276" s="0" t="str">
        <f aca="false">IF(OR(COUNT($AZ2276)=0,COUNT($AZ2275)=0),"",IF(OR($AY2276/$AZ2275-1&lt;=-0.03,$AZ2276/$AZ2275-1&lt;=-0.045,IF(COUNT($AZ2267:$AZ2276)=10,AVERAGE($AZ2272:$AZ2276)/AVERAGE($AZ2267:$AZ2276)-1&lt;-0.01,FALSE())),0,IF(OR($AZ2276/$AZ2275-1&lt;=-0.02,IF(COUNT($AZ2267:$AZ2276)=10,AVERAGE($AZ2272:$AZ2276)/AVERAGE($AZ2267:$AZ2276)-1&lt;0.005,FALSE())),50,100)))</f>
        <v/>
      </c>
    </row>
    <row r="2277" customFormat="false" ht="15" hidden="false" customHeight="true" outlineLevel="0" collapsed="false">
      <c r="A2277" s="47" t="n">
        <v>2273</v>
      </c>
      <c r="B2277" s="48" t="n">
        <v>45861</v>
      </c>
      <c r="C2277" s="47" t="n">
        <v>2025</v>
      </c>
      <c r="D2277" s="49" t="s">
        <v>238</v>
      </c>
      <c r="E2277" s="50" t="n">
        <v>23162.41</v>
      </c>
      <c r="F2277" s="51" t="n">
        <v>0.109228</v>
      </c>
      <c r="G2277" s="51" t="n">
        <v>-0.000761</v>
      </c>
      <c r="H2277" s="52" t="n">
        <v>0.7551</v>
      </c>
      <c r="I2277" s="53" t="n">
        <v>283</v>
      </c>
      <c r="J2277" s="47" t="s">
        <v>235</v>
      </c>
      <c r="K2277" s="54" t="n">
        <v>15.37</v>
      </c>
      <c r="L2277" s="55" t="n">
        <f aca="false">IF(COUNT(F2277)=0,50,IF(F2277&gt;=0,100,IF(F2277&gt;=-0.02,50,0)))</f>
        <v>100</v>
      </c>
      <c r="M2277" s="55" t="n">
        <f aca="false">IF(COUNT(G2277)=0,50,IF(G2277&gt;-0.06,100,IF(G2277&gt;-0.15,50,0)))</f>
        <v>100</v>
      </c>
      <c r="N2277" s="55" t="n">
        <f aca="false">IF(COUNT(H2277)=0,50,IF(H2277&gt;=0.6,100,IF(H2277&gt;=0.4,50,0)))</f>
        <v>100</v>
      </c>
      <c r="O2277" s="55" t="n">
        <f aca="false">IF(COUNT(I2277)=0,50,IF(J2277="proxy_vix",50,IF(I2277&lt;350,100,IF(I2277&lt;=450,50,0))))</f>
        <v>100</v>
      </c>
      <c r="P2277" s="55" t="n">
        <f aca="false">IF(COUNT(K2277)=0,50,IF(K2277&lt;20,100,IF(K2277&lt;=25,50,0)))</f>
        <v>100</v>
      </c>
      <c r="Q2277" s="54"/>
      <c r="R2277" s="47"/>
      <c r="S2277" s="51" t="n">
        <f aca="false">$E2277/$E2276-1</f>
        <v>0.00428511098450457</v>
      </c>
      <c r="T2277" s="56" t="n">
        <f aca="false">$K2277/$K2276-1</f>
        <v>-0.0684848484848485</v>
      </c>
      <c r="V2277" s="57"/>
      <c r="W2277" s="57"/>
      <c r="Y2277" s="1" t="str">
        <f aca="false">IF(AX2277&gt;=70,"EASY",IF(AX2277&gt;40,"UNCERTAIN","HARD"))</f>
        <v>EASY</v>
      </c>
      <c r="AA2277" s="58" t="n">
        <f aca="false">IF($A2277&lt;200,"",AVERAGE($E2228:$E2277)/AVERAGE($E2078:$E2277)-1)</f>
        <v>0.0553224126132836</v>
      </c>
      <c r="AB2277" s="59" t="n">
        <f aca="false">LOOKUP($B2277,07_L1政策步階!$A$4:$A$14,07_L1政策步階!$C$4:$C$14)</f>
        <v>0</v>
      </c>
      <c r="AC2277" s="57"/>
      <c r="AD2277" s="57"/>
      <c r="AE2277" s="57"/>
      <c r="AF2277" s="57"/>
      <c r="AG2277" s="57"/>
      <c r="AH2277" s="57"/>
      <c r="AI2277" s="57"/>
      <c r="AJ2277" s="57"/>
      <c r="AK2277" s="57"/>
      <c r="AL2277" s="59" t="n">
        <f aca="false">IF(ISNUMBER($AA2277),IF($AA2277&gt;=0.005,100,IF($AA2277&gt;=-0.015,50,0)),"")</f>
        <v>100</v>
      </c>
      <c r="AM2277" s="59" t="n">
        <f aca="false">IF(ISNUMBER($AB2277),IF($AB2277=1,100,IF($AB2277=0,50,0)),"")</f>
        <v>50</v>
      </c>
      <c r="AN2277" s="0" t="str">
        <f aca="false">IF(ISNUMBER($AC2277),IF($AC2277&gt;=0.001,100,IF($AC2277&gt;=-0.003,50,0)),"")</f>
        <v/>
      </c>
      <c r="AO2277" s="0" t="str">
        <f aca="false">IF(ISNUMBER($AD2277),IF($AD2277&gt;=0.04,100,IF($AD2277&gt;=0,50,0)),"")</f>
        <v/>
      </c>
      <c r="AP2277" s="0" t="str">
        <f aca="false">IF(ISNUMBER($AE2277),IF($AE2277&gt;=25,100,IF($AE2277&gt;=-75,50,0)),"")</f>
        <v/>
      </c>
      <c r="AQ2277" s="0" t="str">
        <f aca="false">IF(ISNUMBER($AF2277),IF($AF2277&gt;0,100,IF($AF2277&gt;=-50,50,0)),"")</f>
        <v/>
      </c>
      <c r="AR2277" s="0" t="str">
        <f aca="false">IF(ISNUMBER($AG2277),IF($AG2277=1,100,IF($AG2277=0,50,0)),"")</f>
        <v/>
      </c>
      <c r="AS2277" s="0" t="str">
        <f aca="false">IF(ISNUMBER($AH2277),IF($AH2277&lt;0,100,IF($AH2277&lt;=20,50,0)),"")</f>
        <v/>
      </c>
      <c r="AT2277" s="0" t="str">
        <f aca="false">IF(ISNUMBER($AI2277),IF($AI2277&lt;0.95,100,IF($AI2277&lt;=1,50,0)),"")</f>
        <v/>
      </c>
      <c r="AU2277" s="0" t="str">
        <f aca="false">IF(ISNUMBER($AJ2277),IF($AJ2277&lt;30,0,IF($AJ2277&lt;40,50,IF($AJ2277&lt;=90,100,50))),"")</f>
        <v/>
      </c>
      <c r="AV2277" s="0" t="str">
        <f aca="false">IF(ISNUMBER($AK2277),IF($AK2277&gt;-0.2,100,IF($AK2277&gt;=-0.4,50,0)),"")</f>
        <v/>
      </c>
      <c r="AW2277" s="59" t="n">
        <f aca="false">01_指標庫!$H$4*ISNUMBER($F2277)+01_指標庫!$H$5*ISNUMBER($AA2277)+01_指標庫!$H$6*ISNUMBER($G2277)+01_指標庫!$H$7*ISNUMBER($H2277)+01_指標庫!$H$8*ISNUMBER($AF2277)+01_指標庫!$H$9*ISNUMBER($AG2277)+01_指標庫!$H$10*ISNUMBER($AB2277)+01_指標庫!$H$11*ISNUMBER($AC2277)+01_指標庫!$H$12*ISNUMBER($AD2277)+01_指標庫!$H$13*ISNUMBER($AE2277)+01_指標庫!$H$14*ISNUMBER($I2277)+01_指標庫!$H$15*ISNUMBER($AH2277)+01_指標庫!$H$16*ISNUMBER($K2277)+01_指標庫!$H$17*ISNUMBER($AI2277)+01_指標庫!$H$18*ISNUMBER($AJ2277)+01_指標庫!$H$19*ISNUMBER($AK2277)+01_指標庫!$H$20*ISNUMBER($BB2277)+01_指標庫!$H$21*ISNUMBER($BC2277)</f>
        <v>51</v>
      </c>
      <c r="AX2277" s="59" t="n">
        <f aca="false">IF(AW2277=0,50,ROUND((01_指標庫!$H$4*IF(ISNUMBER($F2277),L2277,0)+01_指標庫!$H$5*IF(ISNUMBER($AA2277),AL2277,0)+01_指標庫!$H$6*IF(ISNUMBER($G2277),M2277,0)+01_指標庫!$H$7*IF(ISNUMBER($H2277),N2277,0)+01_指標庫!$H$8*IF(ISNUMBER($AF2277),AQ2277,0)+01_指標庫!$H$9*IF(ISNUMBER($AG2277),AR2277,0)+01_指標庫!$H$10*IF(ISNUMBER($AB2277),AM2277,0)+01_指標庫!$H$11*IF(ISNUMBER($AC2277),AN2277,0)+01_指標庫!$H$12*IF(ISNUMBER($AD2277),AO2277,0)+01_指標庫!$H$13*IF(ISNUMBER($AE2277),AP2277,0)+01_指標庫!$H$14*IF(ISNUMBER($I2277),O2277,0)+01_指標庫!$H$15*IF(ISNUMBER($AH2277),AS2277,0)+01_指標庫!$H$16*IF(ISNUMBER($K2277),P2277,0)+01_指標庫!$H$17*IF(ISNUMBER($AI2277),AT2277,0)+01_指標庫!$H$18*IF(ISNUMBER($AJ2277),AU2277,0)+01_指標庫!$H$19*IF(ISNUMBER($AK2277),AV2277,0)+01_指標庫!$H$20*IF(ISNUMBER($BB2277),BB2277,0)+01_指標庫!$H$21*IF(ISNUMBER($BC2277),BC2277,0))/AW2277,1))</f>
        <v>89.2</v>
      </c>
      <c r="AY2277" s="60"/>
      <c r="AZ2277" s="60"/>
      <c r="BA2277" s="58" t="n">
        <f aca="false">AVERAGE($E2273:$E2277)/AVERAGE($E2268:$E2277)-1</f>
        <v>0.00563298597775885</v>
      </c>
      <c r="BB2277" s="59" t="n">
        <f aca="false">IF(ISNUMBER($BA2277),IF(OR($S2277&lt;=-0.03,$BA2277&lt;-0.003),0,IF(OR($S2277&lt;=-0.02,$BA2277&lt;0.01),50,100)),"")</f>
        <v>50</v>
      </c>
      <c r="BC2277" s="0" t="str">
        <f aca="false">IF(OR(COUNT($AZ2277)=0,COUNT($AZ2276)=0),"",IF(OR($AY2277/$AZ2276-1&lt;=-0.03,$AZ2277/$AZ2276-1&lt;=-0.045,IF(COUNT($AZ2268:$AZ2277)=10,AVERAGE($AZ2273:$AZ2277)/AVERAGE($AZ2268:$AZ2277)-1&lt;-0.01,FALSE())),0,IF(OR($AZ2277/$AZ2276-1&lt;=-0.02,IF(COUNT($AZ2268:$AZ2277)=10,AVERAGE($AZ2273:$AZ2277)/AVERAGE($AZ2268:$AZ2277)-1&lt;0.005,FALSE())),50,100)))</f>
        <v/>
      </c>
    </row>
    <row r="2278" customFormat="false" ht="15" hidden="false" customHeight="true" outlineLevel="0" collapsed="false">
      <c r="A2278" s="47" t="n">
        <v>2274</v>
      </c>
      <c r="B2278" s="48" t="n">
        <v>45862</v>
      </c>
      <c r="C2278" s="47" t="n">
        <v>2025</v>
      </c>
      <c r="D2278" s="49" t="s">
        <v>239</v>
      </c>
      <c r="E2278" s="50" t="n">
        <v>23219.87</v>
      </c>
      <c r="F2278" s="51" t="n">
        <v>0.111069</v>
      </c>
      <c r="G2278" s="51" t="n">
        <v>0</v>
      </c>
      <c r="H2278" s="52" t="n">
        <v>0.7551</v>
      </c>
      <c r="I2278" s="53" t="n">
        <v>282</v>
      </c>
      <c r="J2278" s="47" t="s">
        <v>235</v>
      </c>
      <c r="K2278" s="54" t="n">
        <v>15.39</v>
      </c>
      <c r="L2278" s="55" t="n">
        <f aca="false">IF(COUNT(F2278)=0,50,IF(F2278&gt;=0,100,IF(F2278&gt;=-0.02,50,0)))</f>
        <v>100</v>
      </c>
      <c r="M2278" s="55" t="n">
        <f aca="false">IF(COUNT(G2278)=0,50,IF(G2278&gt;-0.06,100,IF(G2278&gt;-0.15,50,0)))</f>
        <v>100</v>
      </c>
      <c r="N2278" s="55" t="n">
        <f aca="false">IF(COUNT(H2278)=0,50,IF(H2278&gt;=0.6,100,IF(H2278&gt;=0.4,50,0)))</f>
        <v>100</v>
      </c>
      <c r="O2278" s="55" t="n">
        <f aca="false">IF(COUNT(I2278)=0,50,IF(J2278="proxy_vix",50,IF(I2278&lt;350,100,IF(I2278&lt;=450,50,0))))</f>
        <v>100</v>
      </c>
      <c r="P2278" s="55" t="n">
        <f aca="false">IF(COUNT(K2278)=0,50,IF(K2278&lt;20,100,IF(K2278&lt;=25,50,0)))</f>
        <v>100</v>
      </c>
      <c r="Q2278" s="54"/>
      <c r="R2278" s="47"/>
      <c r="S2278" s="51" t="n">
        <f aca="false">$E2278/$E2277-1</f>
        <v>0.00248074358410877</v>
      </c>
      <c r="T2278" s="56" t="n">
        <f aca="false">$K2278/$K2277-1</f>
        <v>0.00130123617436584</v>
      </c>
      <c r="V2278" s="57"/>
      <c r="W2278" s="57"/>
      <c r="Y2278" s="1" t="str">
        <f aca="false">IF(AX2278&gt;=70,"EASY",IF(AX2278&gt;40,"UNCERTAIN","HARD"))</f>
        <v>EASY</v>
      </c>
      <c r="AA2278" s="58" t="n">
        <f aca="false">IF($A2278&lt;200,"",AVERAGE($E2229:$E2278)/AVERAGE($E2079:$E2278)-1)</f>
        <v>0.0567078554342018</v>
      </c>
      <c r="AB2278" s="59" t="n">
        <f aca="false">LOOKUP($B2278,07_L1政策步階!$A$4:$A$14,07_L1政策步階!$C$4:$C$14)</f>
        <v>0</v>
      </c>
      <c r="AC2278" s="57"/>
      <c r="AD2278" s="57"/>
      <c r="AE2278" s="57"/>
      <c r="AF2278" s="57"/>
      <c r="AG2278" s="57"/>
      <c r="AH2278" s="57"/>
      <c r="AI2278" s="57"/>
      <c r="AJ2278" s="57"/>
      <c r="AK2278" s="57"/>
      <c r="AL2278" s="59" t="n">
        <f aca="false">IF(ISNUMBER($AA2278),IF($AA2278&gt;=0.005,100,IF($AA2278&gt;=-0.015,50,0)),"")</f>
        <v>100</v>
      </c>
      <c r="AM2278" s="59" t="n">
        <f aca="false">IF(ISNUMBER($AB2278),IF($AB2278=1,100,IF($AB2278=0,50,0)),"")</f>
        <v>50</v>
      </c>
      <c r="AN2278" s="0" t="str">
        <f aca="false">IF(ISNUMBER($AC2278),IF($AC2278&gt;=0.001,100,IF($AC2278&gt;=-0.003,50,0)),"")</f>
        <v/>
      </c>
      <c r="AO2278" s="0" t="str">
        <f aca="false">IF(ISNUMBER($AD2278),IF($AD2278&gt;=0.04,100,IF($AD2278&gt;=0,50,0)),"")</f>
        <v/>
      </c>
      <c r="AP2278" s="0" t="str">
        <f aca="false">IF(ISNUMBER($AE2278),IF($AE2278&gt;=25,100,IF($AE2278&gt;=-75,50,0)),"")</f>
        <v/>
      </c>
      <c r="AQ2278" s="0" t="str">
        <f aca="false">IF(ISNUMBER($AF2278),IF($AF2278&gt;0,100,IF($AF2278&gt;=-50,50,0)),"")</f>
        <v/>
      </c>
      <c r="AR2278" s="0" t="str">
        <f aca="false">IF(ISNUMBER($AG2278),IF($AG2278=1,100,IF($AG2278=0,50,0)),"")</f>
        <v/>
      </c>
      <c r="AS2278" s="0" t="str">
        <f aca="false">IF(ISNUMBER($AH2278),IF($AH2278&lt;0,100,IF($AH2278&lt;=20,50,0)),"")</f>
        <v/>
      </c>
      <c r="AT2278" s="0" t="str">
        <f aca="false">IF(ISNUMBER($AI2278),IF($AI2278&lt;0.95,100,IF($AI2278&lt;=1,50,0)),"")</f>
        <v/>
      </c>
      <c r="AU2278" s="0" t="str">
        <f aca="false">IF(ISNUMBER($AJ2278),IF($AJ2278&lt;30,0,IF($AJ2278&lt;40,50,IF($AJ2278&lt;=90,100,50))),"")</f>
        <v/>
      </c>
      <c r="AV2278" s="0" t="str">
        <f aca="false">IF(ISNUMBER($AK2278),IF($AK2278&gt;-0.2,100,IF($AK2278&gt;=-0.4,50,0)),"")</f>
        <v/>
      </c>
      <c r="AW2278" s="59" t="n">
        <f aca="false">01_指標庫!$H$4*ISNUMBER($F2278)+01_指標庫!$H$5*ISNUMBER($AA2278)+01_指標庫!$H$6*ISNUMBER($G2278)+01_指標庫!$H$7*ISNUMBER($H2278)+01_指標庫!$H$8*ISNUMBER($AF2278)+01_指標庫!$H$9*ISNUMBER($AG2278)+01_指標庫!$H$10*ISNUMBER($AB2278)+01_指標庫!$H$11*ISNUMBER($AC2278)+01_指標庫!$H$12*ISNUMBER($AD2278)+01_指標庫!$H$13*ISNUMBER($AE2278)+01_指標庫!$H$14*ISNUMBER($I2278)+01_指標庫!$H$15*ISNUMBER($AH2278)+01_指標庫!$H$16*ISNUMBER($K2278)+01_指標庫!$H$17*ISNUMBER($AI2278)+01_指標庫!$H$18*ISNUMBER($AJ2278)+01_指標庫!$H$19*ISNUMBER($AK2278)+01_指標庫!$H$20*ISNUMBER($BB2278)+01_指標庫!$H$21*ISNUMBER($BC2278)</f>
        <v>51</v>
      </c>
      <c r="AX2278" s="59" t="n">
        <f aca="false">IF(AW2278=0,50,ROUND((01_指標庫!$H$4*IF(ISNUMBER($F2278),L2278,0)+01_指標庫!$H$5*IF(ISNUMBER($AA2278),AL2278,0)+01_指標庫!$H$6*IF(ISNUMBER($G2278),M2278,0)+01_指標庫!$H$7*IF(ISNUMBER($H2278),N2278,0)+01_指標庫!$H$8*IF(ISNUMBER($AF2278),AQ2278,0)+01_指標庫!$H$9*IF(ISNUMBER($AG2278),AR2278,0)+01_指標庫!$H$10*IF(ISNUMBER($AB2278),AM2278,0)+01_指標庫!$H$11*IF(ISNUMBER($AC2278),AN2278,0)+01_指標庫!$H$12*IF(ISNUMBER($AD2278),AO2278,0)+01_指標庫!$H$13*IF(ISNUMBER($AE2278),AP2278,0)+01_指標庫!$H$14*IF(ISNUMBER($I2278),O2278,0)+01_指標庫!$H$15*IF(ISNUMBER($AH2278),AS2278,0)+01_指標庫!$H$16*IF(ISNUMBER($K2278),P2278,0)+01_指標庫!$H$17*IF(ISNUMBER($AI2278),AT2278,0)+01_指標庫!$H$18*IF(ISNUMBER($AJ2278),AU2278,0)+01_指標庫!$H$19*IF(ISNUMBER($AK2278),AV2278,0)+01_指標庫!$H$20*IF(ISNUMBER($BB2278),BB2278,0)+01_指標庫!$H$21*IF(ISNUMBER($BC2278),BC2278,0))/AW2278,1))</f>
        <v>89.2</v>
      </c>
      <c r="AY2278" s="60"/>
      <c r="AZ2278" s="60"/>
      <c r="BA2278" s="58" t="n">
        <f aca="false">AVERAGE($E2274:$E2278)/AVERAGE($E2269:$E2278)-1</f>
        <v>0.00513268326150995</v>
      </c>
      <c r="BB2278" s="59" t="n">
        <f aca="false">IF(ISNUMBER($BA2278),IF(OR($S2278&lt;=-0.03,$BA2278&lt;-0.003),0,IF(OR($S2278&lt;=-0.02,$BA2278&lt;0.01),50,100)),"")</f>
        <v>50</v>
      </c>
      <c r="BC2278" s="0" t="str">
        <f aca="false">IF(OR(COUNT($AZ2278)=0,COUNT($AZ2277)=0),"",IF(OR($AY2278/$AZ2277-1&lt;=-0.03,$AZ2278/$AZ2277-1&lt;=-0.045,IF(COUNT($AZ2269:$AZ2278)=10,AVERAGE($AZ2274:$AZ2278)/AVERAGE($AZ2269:$AZ2278)-1&lt;-0.01,FALSE())),0,IF(OR($AZ2278/$AZ2277-1&lt;=-0.02,IF(COUNT($AZ2269:$AZ2278)=10,AVERAGE($AZ2274:$AZ2278)/AVERAGE($AZ2269:$AZ2278)-1&lt;0.005,FALSE())),50,100)))</f>
        <v/>
      </c>
    </row>
    <row r="2279" customFormat="false" ht="15" hidden="false" customHeight="true" outlineLevel="0" collapsed="false">
      <c r="A2279" s="47" t="n">
        <v>2275</v>
      </c>
      <c r="B2279" s="48" t="n">
        <v>45863</v>
      </c>
      <c r="C2279" s="47" t="n">
        <v>2025</v>
      </c>
      <c r="D2279" s="49" t="s">
        <v>234</v>
      </c>
      <c r="E2279" s="50" t="n">
        <v>23272.25</v>
      </c>
      <c r="F2279" s="51" t="n">
        <v>0.112713</v>
      </c>
      <c r="G2279" s="51" t="n">
        <v>0</v>
      </c>
      <c r="H2279" s="52" t="n">
        <v>0.7143</v>
      </c>
      <c r="I2279" s="53" t="n">
        <v>284</v>
      </c>
      <c r="J2279" s="47" t="s">
        <v>235</v>
      </c>
      <c r="K2279" s="54" t="n">
        <v>14.93</v>
      </c>
      <c r="L2279" s="55" t="n">
        <f aca="false">IF(COUNT(F2279)=0,50,IF(F2279&gt;=0,100,IF(F2279&gt;=-0.02,50,0)))</f>
        <v>100</v>
      </c>
      <c r="M2279" s="55" t="n">
        <f aca="false">IF(COUNT(G2279)=0,50,IF(G2279&gt;-0.06,100,IF(G2279&gt;-0.15,50,0)))</f>
        <v>100</v>
      </c>
      <c r="N2279" s="55" t="n">
        <f aca="false">IF(COUNT(H2279)=0,50,IF(H2279&gt;=0.6,100,IF(H2279&gt;=0.4,50,0)))</f>
        <v>100</v>
      </c>
      <c r="O2279" s="55" t="n">
        <f aca="false">IF(COUNT(I2279)=0,50,IF(J2279="proxy_vix",50,IF(I2279&lt;350,100,IF(I2279&lt;=450,50,0))))</f>
        <v>100</v>
      </c>
      <c r="P2279" s="55" t="n">
        <f aca="false">IF(COUNT(K2279)=0,50,IF(K2279&lt;20,100,IF(K2279&lt;=25,50,0)))</f>
        <v>100</v>
      </c>
      <c r="Q2279" s="54"/>
      <c r="R2279" s="47"/>
      <c r="S2279" s="51" t="n">
        <f aca="false">$E2279/$E2278-1</f>
        <v>0.00225582658300838</v>
      </c>
      <c r="T2279" s="56" t="n">
        <f aca="false">$K2279/$K2278-1</f>
        <v>-0.0298895386614686</v>
      </c>
      <c r="V2279" s="57"/>
      <c r="W2279" s="57"/>
      <c r="Y2279" s="1" t="str">
        <f aca="false">IF(AX2279&gt;=70,"EASY",IF(AX2279&gt;40,"UNCERTAIN","HARD"))</f>
        <v>EASY</v>
      </c>
      <c r="AA2279" s="58" t="n">
        <f aca="false">IF($A2279&lt;200,"",AVERAGE($E2230:$E2279)/AVERAGE($E2080:$E2279)-1)</f>
        <v>0.057873866459863</v>
      </c>
      <c r="AB2279" s="59" t="n">
        <f aca="false">LOOKUP($B2279,07_L1政策步階!$A$4:$A$14,07_L1政策步階!$C$4:$C$14)</f>
        <v>0</v>
      </c>
      <c r="AC2279" s="57"/>
      <c r="AD2279" s="57"/>
      <c r="AE2279" s="57"/>
      <c r="AF2279" s="57"/>
      <c r="AG2279" s="57"/>
      <c r="AH2279" s="57"/>
      <c r="AI2279" s="57"/>
      <c r="AJ2279" s="57"/>
      <c r="AK2279" s="57"/>
      <c r="AL2279" s="59" t="n">
        <f aca="false">IF(ISNUMBER($AA2279),IF($AA2279&gt;=0.005,100,IF($AA2279&gt;=-0.015,50,0)),"")</f>
        <v>100</v>
      </c>
      <c r="AM2279" s="59" t="n">
        <f aca="false">IF(ISNUMBER($AB2279),IF($AB2279=1,100,IF($AB2279=0,50,0)),"")</f>
        <v>50</v>
      </c>
      <c r="AN2279" s="0" t="str">
        <f aca="false">IF(ISNUMBER($AC2279),IF($AC2279&gt;=0.001,100,IF($AC2279&gt;=-0.003,50,0)),"")</f>
        <v/>
      </c>
      <c r="AO2279" s="0" t="str">
        <f aca="false">IF(ISNUMBER($AD2279),IF($AD2279&gt;=0.04,100,IF($AD2279&gt;=0,50,0)),"")</f>
        <v/>
      </c>
      <c r="AP2279" s="0" t="str">
        <f aca="false">IF(ISNUMBER($AE2279),IF($AE2279&gt;=25,100,IF($AE2279&gt;=-75,50,0)),"")</f>
        <v/>
      </c>
      <c r="AQ2279" s="0" t="str">
        <f aca="false">IF(ISNUMBER($AF2279),IF($AF2279&gt;0,100,IF($AF2279&gt;=-50,50,0)),"")</f>
        <v/>
      </c>
      <c r="AR2279" s="0" t="str">
        <f aca="false">IF(ISNUMBER($AG2279),IF($AG2279=1,100,IF($AG2279=0,50,0)),"")</f>
        <v/>
      </c>
      <c r="AS2279" s="0" t="str">
        <f aca="false">IF(ISNUMBER($AH2279),IF($AH2279&lt;0,100,IF($AH2279&lt;=20,50,0)),"")</f>
        <v/>
      </c>
      <c r="AT2279" s="0" t="str">
        <f aca="false">IF(ISNUMBER($AI2279),IF($AI2279&lt;0.95,100,IF($AI2279&lt;=1,50,0)),"")</f>
        <v/>
      </c>
      <c r="AU2279" s="0" t="str">
        <f aca="false">IF(ISNUMBER($AJ2279),IF($AJ2279&lt;30,0,IF($AJ2279&lt;40,50,IF($AJ2279&lt;=90,100,50))),"")</f>
        <v/>
      </c>
      <c r="AV2279" s="0" t="str">
        <f aca="false">IF(ISNUMBER($AK2279),IF($AK2279&gt;-0.2,100,IF($AK2279&gt;=-0.4,50,0)),"")</f>
        <v/>
      </c>
      <c r="AW2279" s="59" t="n">
        <f aca="false">01_指標庫!$H$4*ISNUMBER($F2279)+01_指標庫!$H$5*ISNUMBER($AA2279)+01_指標庫!$H$6*ISNUMBER($G2279)+01_指標庫!$H$7*ISNUMBER($H2279)+01_指標庫!$H$8*ISNUMBER($AF2279)+01_指標庫!$H$9*ISNUMBER($AG2279)+01_指標庫!$H$10*ISNUMBER($AB2279)+01_指標庫!$H$11*ISNUMBER($AC2279)+01_指標庫!$H$12*ISNUMBER($AD2279)+01_指標庫!$H$13*ISNUMBER($AE2279)+01_指標庫!$H$14*ISNUMBER($I2279)+01_指標庫!$H$15*ISNUMBER($AH2279)+01_指標庫!$H$16*ISNUMBER($K2279)+01_指標庫!$H$17*ISNUMBER($AI2279)+01_指標庫!$H$18*ISNUMBER($AJ2279)+01_指標庫!$H$19*ISNUMBER($AK2279)+01_指標庫!$H$20*ISNUMBER($BB2279)+01_指標庫!$H$21*ISNUMBER($BC2279)</f>
        <v>51</v>
      </c>
      <c r="AX2279" s="59" t="n">
        <f aca="false">IF(AW2279=0,50,ROUND((01_指標庫!$H$4*IF(ISNUMBER($F2279),L2279,0)+01_指標庫!$H$5*IF(ISNUMBER($AA2279),AL2279,0)+01_指標庫!$H$6*IF(ISNUMBER($G2279),M2279,0)+01_指標庫!$H$7*IF(ISNUMBER($H2279),N2279,0)+01_指標庫!$H$8*IF(ISNUMBER($AF2279),AQ2279,0)+01_指標庫!$H$9*IF(ISNUMBER($AG2279),AR2279,0)+01_指標庫!$H$10*IF(ISNUMBER($AB2279),AM2279,0)+01_指標庫!$H$11*IF(ISNUMBER($AC2279),AN2279,0)+01_指標庫!$H$12*IF(ISNUMBER($AD2279),AO2279,0)+01_指標庫!$H$13*IF(ISNUMBER($AE2279),AP2279,0)+01_指標庫!$H$14*IF(ISNUMBER($I2279),O2279,0)+01_指標庫!$H$15*IF(ISNUMBER($AH2279),AS2279,0)+01_指標庫!$H$16*IF(ISNUMBER($K2279),P2279,0)+01_指標庫!$H$17*IF(ISNUMBER($AI2279),AT2279,0)+01_指標庫!$H$18*IF(ISNUMBER($AJ2279),AU2279,0)+01_指標庫!$H$19*IF(ISNUMBER($AK2279),AV2279,0)+01_指標庫!$H$20*IF(ISNUMBER($BB2279),BB2279,0)+01_指標庫!$H$21*IF(ISNUMBER($BC2279),BC2279,0))/AW2279,1))</f>
        <v>89.2</v>
      </c>
      <c r="AY2279" s="60"/>
      <c r="AZ2279" s="60"/>
      <c r="BA2279" s="58" t="n">
        <f aca="false">AVERAGE($E2275:$E2279)/AVERAGE($E2270:$E2279)-1</f>
        <v>0.00478324255174223</v>
      </c>
      <c r="BB2279" s="59" t="n">
        <f aca="false">IF(ISNUMBER($BA2279),IF(OR($S2279&lt;=-0.03,$BA2279&lt;-0.003),0,IF(OR($S2279&lt;=-0.02,$BA2279&lt;0.01),50,100)),"")</f>
        <v>50</v>
      </c>
      <c r="BC2279" s="0" t="str">
        <f aca="false">IF(OR(COUNT($AZ2279)=0,COUNT($AZ2278)=0),"",IF(OR($AY2279/$AZ2278-1&lt;=-0.03,$AZ2279/$AZ2278-1&lt;=-0.045,IF(COUNT($AZ2270:$AZ2279)=10,AVERAGE($AZ2275:$AZ2279)/AVERAGE($AZ2270:$AZ2279)-1&lt;-0.01,FALSE())),0,IF(OR($AZ2279/$AZ2278-1&lt;=-0.02,IF(COUNT($AZ2270:$AZ2279)=10,AVERAGE($AZ2275:$AZ2279)/AVERAGE($AZ2270:$AZ2279)-1&lt;0.005,FALSE())),50,100)))</f>
        <v/>
      </c>
    </row>
    <row r="2280" customFormat="false" ht="15" hidden="false" customHeight="true" outlineLevel="0" collapsed="false">
      <c r="A2280" s="47" t="n">
        <v>2276</v>
      </c>
      <c r="B2280" s="48" t="n">
        <v>45866</v>
      </c>
      <c r="C2280" s="47" t="n">
        <v>2025</v>
      </c>
      <c r="D2280" s="49" t="s">
        <v>236</v>
      </c>
      <c r="E2280" s="50" t="n">
        <v>23356.27</v>
      </c>
      <c r="F2280" s="51" t="n">
        <v>0.115782</v>
      </c>
      <c r="G2280" s="51" t="n">
        <v>0</v>
      </c>
      <c r="H2280" s="52" t="n">
        <v>0.7347</v>
      </c>
      <c r="I2280" s="53" t="n">
        <v>282</v>
      </c>
      <c r="J2280" s="47" t="s">
        <v>235</v>
      </c>
      <c r="K2280" s="54" t="n">
        <v>15.03</v>
      </c>
      <c r="L2280" s="55" t="n">
        <f aca="false">IF(COUNT(F2280)=0,50,IF(F2280&gt;=0,100,IF(F2280&gt;=-0.02,50,0)))</f>
        <v>100</v>
      </c>
      <c r="M2280" s="55" t="n">
        <f aca="false">IF(COUNT(G2280)=0,50,IF(G2280&gt;-0.06,100,IF(G2280&gt;-0.15,50,0)))</f>
        <v>100</v>
      </c>
      <c r="N2280" s="55" t="n">
        <f aca="false">IF(COUNT(H2280)=0,50,IF(H2280&gt;=0.6,100,IF(H2280&gt;=0.4,50,0)))</f>
        <v>100</v>
      </c>
      <c r="O2280" s="55" t="n">
        <f aca="false">IF(COUNT(I2280)=0,50,IF(J2280="proxy_vix",50,IF(I2280&lt;350,100,IF(I2280&lt;=450,50,0))))</f>
        <v>100</v>
      </c>
      <c r="P2280" s="55" t="n">
        <f aca="false">IF(COUNT(K2280)=0,50,IF(K2280&lt;20,100,IF(K2280&lt;=25,50,0)))</f>
        <v>100</v>
      </c>
      <c r="Q2280" s="54"/>
      <c r="R2280" s="47"/>
      <c r="S2280" s="51" t="n">
        <f aca="false">$E2280/$E2279-1</f>
        <v>0.00361030841452803</v>
      </c>
      <c r="T2280" s="56" t="n">
        <f aca="false">$K2280/$K2279-1</f>
        <v>0.00669792364367039</v>
      </c>
      <c r="V2280" s="57"/>
      <c r="W2280" s="57"/>
      <c r="Y2280" s="1" t="str">
        <f aca="false">IF(AX2280&gt;=70,"EASY",IF(AX2280&gt;40,"UNCERTAIN","HARD"))</f>
        <v>EASY</v>
      </c>
      <c r="AA2280" s="58" t="n">
        <f aca="false">IF($A2280&lt;200,"",AVERAGE($E2231:$E2280)/AVERAGE($E2081:$E2280)-1)</f>
        <v>0.0589217362664252</v>
      </c>
      <c r="AB2280" s="59" t="n">
        <f aca="false">LOOKUP($B2280,07_L1政策步階!$A$4:$A$14,07_L1政策步階!$C$4:$C$14)</f>
        <v>0</v>
      </c>
      <c r="AC2280" s="57"/>
      <c r="AD2280" s="57"/>
      <c r="AE2280" s="57"/>
      <c r="AF2280" s="57"/>
      <c r="AG2280" s="57"/>
      <c r="AH2280" s="57"/>
      <c r="AI2280" s="57"/>
      <c r="AJ2280" s="57"/>
      <c r="AK2280" s="57"/>
      <c r="AL2280" s="59" t="n">
        <f aca="false">IF(ISNUMBER($AA2280),IF($AA2280&gt;=0.005,100,IF($AA2280&gt;=-0.015,50,0)),"")</f>
        <v>100</v>
      </c>
      <c r="AM2280" s="59" t="n">
        <f aca="false">IF(ISNUMBER($AB2280),IF($AB2280=1,100,IF($AB2280=0,50,0)),"")</f>
        <v>50</v>
      </c>
      <c r="AN2280" s="0" t="str">
        <f aca="false">IF(ISNUMBER($AC2280),IF($AC2280&gt;=0.001,100,IF($AC2280&gt;=-0.003,50,0)),"")</f>
        <v/>
      </c>
      <c r="AO2280" s="0" t="str">
        <f aca="false">IF(ISNUMBER($AD2280),IF($AD2280&gt;=0.04,100,IF($AD2280&gt;=0,50,0)),"")</f>
        <v/>
      </c>
      <c r="AP2280" s="0" t="str">
        <f aca="false">IF(ISNUMBER($AE2280),IF($AE2280&gt;=25,100,IF($AE2280&gt;=-75,50,0)),"")</f>
        <v/>
      </c>
      <c r="AQ2280" s="0" t="str">
        <f aca="false">IF(ISNUMBER($AF2280),IF($AF2280&gt;0,100,IF($AF2280&gt;=-50,50,0)),"")</f>
        <v/>
      </c>
      <c r="AR2280" s="0" t="str">
        <f aca="false">IF(ISNUMBER($AG2280),IF($AG2280=1,100,IF($AG2280=0,50,0)),"")</f>
        <v/>
      </c>
      <c r="AS2280" s="0" t="str">
        <f aca="false">IF(ISNUMBER($AH2280),IF($AH2280&lt;0,100,IF($AH2280&lt;=20,50,0)),"")</f>
        <v/>
      </c>
      <c r="AT2280" s="0" t="str">
        <f aca="false">IF(ISNUMBER($AI2280),IF($AI2280&lt;0.95,100,IF($AI2280&lt;=1,50,0)),"")</f>
        <v/>
      </c>
      <c r="AU2280" s="0" t="str">
        <f aca="false">IF(ISNUMBER($AJ2280),IF($AJ2280&lt;30,0,IF($AJ2280&lt;40,50,IF($AJ2280&lt;=90,100,50))),"")</f>
        <v/>
      </c>
      <c r="AV2280" s="0" t="str">
        <f aca="false">IF(ISNUMBER($AK2280),IF($AK2280&gt;-0.2,100,IF($AK2280&gt;=-0.4,50,0)),"")</f>
        <v/>
      </c>
      <c r="AW2280" s="59" t="n">
        <f aca="false">01_指標庫!$H$4*ISNUMBER($F2280)+01_指標庫!$H$5*ISNUMBER($AA2280)+01_指標庫!$H$6*ISNUMBER($G2280)+01_指標庫!$H$7*ISNUMBER($H2280)+01_指標庫!$H$8*ISNUMBER($AF2280)+01_指標庫!$H$9*ISNUMBER($AG2280)+01_指標庫!$H$10*ISNUMBER($AB2280)+01_指標庫!$H$11*ISNUMBER($AC2280)+01_指標庫!$H$12*ISNUMBER($AD2280)+01_指標庫!$H$13*ISNUMBER($AE2280)+01_指標庫!$H$14*ISNUMBER($I2280)+01_指標庫!$H$15*ISNUMBER($AH2280)+01_指標庫!$H$16*ISNUMBER($K2280)+01_指標庫!$H$17*ISNUMBER($AI2280)+01_指標庫!$H$18*ISNUMBER($AJ2280)+01_指標庫!$H$19*ISNUMBER($AK2280)+01_指標庫!$H$20*ISNUMBER($BB2280)+01_指標庫!$H$21*ISNUMBER($BC2280)</f>
        <v>51</v>
      </c>
      <c r="AX2280" s="59" t="n">
        <f aca="false">IF(AW2280=0,50,ROUND((01_指標庫!$H$4*IF(ISNUMBER($F2280),L2280,0)+01_指標庫!$H$5*IF(ISNUMBER($AA2280),AL2280,0)+01_指標庫!$H$6*IF(ISNUMBER($G2280),M2280,0)+01_指標庫!$H$7*IF(ISNUMBER($H2280),N2280,0)+01_指標庫!$H$8*IF(ISNUMBER($AF2280),AQ2280,0)+01_指標庫!$H$9*IF(ISNUMBER($AG2280),AR2280,0)+01_指標庫!$H$10*IF(ISNUMBER($AB2280),AM2280,0)+01_指標庫!$H$11*IF(ISNUMBER($AC2280),AN2280,0)+01_指標庫!$H$12*IF(ISNUMBER($AD2280),AO2280,0)+01_指標庫!$H$13*IF(ISNUMBER($AE2280),AP2280,0)+01_指標庫!$H$14*IF(ISNUMBER($I2280),O2280,0)+01_指標庫!$H$15*IF(ISNUMBER($AH2280),AS2280,0)+01_指標庫!$H$16*IF(ISNUMBER($K2280),P2280,0)+01_指標庫!$H$17*IF(ISNUMBER($AI2280),AT2280,0)+01_指標庫!$H$18*IF(ISNUMBER($AJ2280),AU2280,0)+01_指標庫!$H$19*IF(ISNUMBER($AK2280),AV2280,0)+01_指標庫!$H$20*IF(ISNUMBER($BB2280),BB2280,0)+01_指標庫!$H$21*IF(ISNUMBER($BC2280),BC2280,0))/AW2280,1))</f>
        <v>89.2</v>
      </c>
      <c r="AY2280" s="60"/>
      <c r="AZ2280" s="60"/>
      <c r="BA2280" s="58" t="n">
        <f aca="false">AVERAGE($E2276:$E2280)/AVERAGE($E2271:$E2280)-1</f>
        <v>0.00413177670377607</v>
      </c>
      <c r="BB2280" s="59" t="n">
        <f aca="false">IF(ISNUMBER($BA2280),IF(OR($S2280&lt;=-0.03,$BA2280&lt;-0.003),0,IF(OR($S2280&lt;=-0.02,$BA2280&lt;0.01),50,100)),"")</f>
        <v>50</v>
      </c>
      <c r="BC2280" s="0" t="str">
        <f aca="false">IF(OR(COUNT($AZ2280)=0,COUNT($AZ2279)=0),"",IF(OR($AY2280/$AZ2279-1&lt;=-0.03,$AZ2280/$AZ2279-1&lt;=-0.045,IF(COUNT($AZ2271:$AZ2280)=10,AVERAGE($AZ2276:$AZ2280)/AVERAGE($AZ2271:$AZ2280)-1&lt;-0.01,FALSE())),0,IF(OR($AZ2280/$AZ2279-1&lt;=-0.02,IF(COUNT($AZ2271:$AZ2280)=10,AVERAGE($AZ2276:$AZ2280)/AVERAGE($AZ2271:$AZ2280)-1&lt;0.005,FALSE())),50,100)))</f>
        <v/>
      </c>
    </row>
    <row r="2281" customFormat="false" ht="15" hidden="false" customHeight="true" outlineLevel="0" collapsed="false">
      <c r="A2281" s="47" t="n">
        <v>2277</v>
      </c>
      <c r="B2281" s="48" t="n">
        <v>45867</v>
      </c>
      <c r="C2281" s="47" t="n">
        <v>2025</v>
      </c>
      <c r="D2281" s="49" t="s">
        <v>237</v>
      </c>
      <c r="E2281" s="50" t="n">
        <v>23308.3</v>
      </c>
      <c r="F2281" s="51" t="n">
        <v>0.11264</v>
      </c>
      <c r="G2281" s="51" t="n">
        <v>-0.002054</v>
      </c>
      <c r="H2281" s="52" t="n">
        <v>0.7551</v>
      </c>
      <c r="I2281" s="53" t="n">
        <v>286</v>
      </c>
      <c r="J2281" s="47" t="s">
        <v>235</v>
      </c>
      <c r="K2281" s="54" t="n">
        <v>15.98</v>
      </c>
      <c r="L2281" s="55" t="n">
        <f aca="false">IF(COUNT(F2281)=0,50,IF(F2281&gt;=0,100,IF(F2281&gt;=-0.02,50,0)))</f>
        <v>100</v>
      </c>
      <c r="M2281" s="55" t="n">
        <f aca="false">IF(COUNT(G2281)=0,50,IF(G2281&gt;-0.06,100,IF(G2281&gt;-0.15,50,0)))</f>
        <v>100</v>
      </c>
      <c r="N2281" s="55" t="n">
        <f aca="false">IF(COUNT(H2281)=0,50,IF(H2281&gt;=0.6,100,IF(H2281&gt;=0.4,50,0)))</f>
        <v>100</v>
      </c>
      <c r="O2281" s="55" t="n">
        <f aca="false">IF(COUNT(I2281)=0,50,IF(J2281="proxy_vix",50,IF(I2281&lt;350,100,IF(I2281&lt;=450,50,0))))</f>
        <v>100</v>
      </c>
      <c r="P2281" s="55" t="n">
        <f aca="false">IF(COUNT(K2281)=0,50,IF(K2281&lt;20,100,IF(K2281&lt;=25,50,0)))</f>
        <v>100</v>
      </c>
      <c r="Q2281" s="54"/>
      <c r="R2281" s="47"/>
      <c r="S2281" s="51" t="n">
        <f aca="false">$E2281/$E2280-1</f>
        <v>-0.00205383821988703</v>
      </c>
      <c r="T2281" s="56" t="n">
        <f aca="false">$K2281/$K2280-1</f>
        <v>0.0632069194943448</v>
      </c>
      <c r="V2281" s="57"/>
      <c r="W2281" s="57"/>
      <c r="Y2281" s="1" t="str">
        <f aca="false">IF(AX2281&gt;=70,"EASY",IF(AX2281&gt;40,"UNCERTAIN","HARD"))</f>
        <v>EASY</v>
      </c>
      <c r="AA2281" s="58" t="n">
        <f aca="false">IF($A2281&lt;200,"",AVERAGE($E2232:$E2281)/AVERAGE($E2082:$E2281)-1)</f>
        <v>0.0599959868534725</v>
      </c>
      <c r="AB2281" s="59" t="n">
        <f aca="false">LOOKUP($B2281,07_L1政策步階!$A$4:$A$14,07_L1政策步階!$C$4:$C$14)</f>
        <v>0</v>
      </c>
      <c r="AC2281" s="57"/>
      <c r="AD2281" s="57"/>
      <c r="AE2281" s="57"/>
      <c r="AF2281" s="57"/>
      <c r="AG2281" s="57"/>
      <c r="AH2281" s="57"/>
      <c r="AI2281" s="57"/>
      <c r="AJ2281" s="57"/>
      <c r="AK2281" s="57"/>
      <c r="AL2281" s="59" t="n">
        <f aca="false">IF(ISNUMBER($AA2281),IF($AA2281&gt;=0.005,100,IF($AA2281&gt;=-0.015,50,0)),"")</f>
        <v>100</v>
      </c>
      <c r="AM2281" s="59" t="n">
        <f aca="false">IF(ISNUMBER($AB2281),IF($AB2281=1,100,IF($AB2281=0,50,0)),"")</f>
        <v>50</v>
      </c>
      <c r="AN2281" s="0" t="str">
        <f aca="false">IF(ISNUMBER($AC2281),IF($AC2281&gt;=0.001,100,IF($AC2281&gt;=-0.003,50,0)),"")</f>
        <v/>
      </c>
      <c r="AO2281" s="0" t="str">
        <f aca="false">IF(ISNUMBER($AD2281),IF($AD2281&gt;=0.04,100,IF($AD2281&gt;=0,50,0)),"")</f>
        <v/>
      </c>
      <c r="AP2281" s="0" t="str">
        <f aca="false">IF(ISNUMBER($AE2281),IF($AE2281&gt;=25,100,IF($AE2281&gt;=-75,50,0)),"")</f>
        <v/>
      </c>
      <c r="AQ2281" s="0" t="str">
        <f aca="false">IF(ISNUMBER($AF2281),IF($AF2281&gt;0,100,IF($AF2281&gt;=-50,50,0)),"")</f>
        <v/>
      </c>
      <c r="AR2281" s="0" t="str">
        <f aca="false">IF(ISNUMBER($AG2281),IF($AG2281=1,100,IF($AG2281=0,50,0)),"")</f>
        <v/>
      </c>
      <c r="AS2281" s="0" t="str">
        <f aca="false">IF(ISNUMBER($AH2281),IF($AH2281&lt;0,100,IF($AH2281&lt;=20,50,0)),"")</f>
        <v/>
      </c>
      <c r="AT2281" s="0" t="str">
        <f aca="false">IF(ISNUMBER($AI2281),IF($AI2281&lt;0.95,100,IF($AI2281&lt;=1,50,0)),"")</f>
        <v/>
      </c>
      <c r="AU2281" s="0" t="str">
        <f aca="false">IF(ISNUMBER($AJ2281),IF($AJ2281&lt;30,0,IF($AJ2281&lt;40,50,IF($AJ2281&lt;=90,100,50))),"")</f>
        <v/>
      </c>
      <c r="AV2281" s="0" t="str">
        <f aca="false">IF(ISNUMBER($AK2281),IF($AK2281&gt;-0.2,100,IF($AK2281&gt;=-0.4,50,0)),"")</f>
        <v/>
      </c>
      <c r="AW2281" s="59" t="n">
        <f aca="false">01_指標庫!$H$4*ISNUMBER($F2281)+01_指標庫!$H$5*ISNUMBER($AA2281)+01_指標庫!$H$6*ISNUMBER($G2281)+01_指標庫!$H$7*ISNUMBER($H2281)+01_指標庫!$H$8*ISNUMBER($AF2281)+01_指標庫!$H$9*ISNUMBER($AG2281)+01_指標庫!$H$10*ISNUMBER($AB2281)+01_指標庫!$H$11*ISNUMBER($AC2281)+01_指標庫!$H$12*ISNUMBER($AD2281)+01_指標庫!$H$13*ISNUMBER($AE2281)+01_指標庫!$H$14*ISNUMBER($I2281)+01_指標庫!$H$15*ISNUMBER($AH2281)+01_指標庫!$H$16*ISNUMBER($K2281)+01_指標庫!$H$17*ISNUMBER($AI2281)+01_指標庫!$H$18*ISNUMBER($AJ2281)+01_指標庫!$H$19*ISNUMBER($AK2281)+01_指標庫!$H$20*ISNUMBER($BB2281)+01_指標庫!$H$21*ISNUMBER($BC2281)</f>
        <v>51</v>
      </c>
      <c r="AX2281" s="59" t="n">
        <f aca="false">IF(AW2281=0,50,ROUND((01_指標庫!$H$4*IF(ISNUMBER($F2281),L2281,0)+01_指標庫!$H$5*IF(ISNUMBER($AA2281),AL2281,0)+01_指標庫!$H$6*IF(ISNUMBER($G2281),M2281,0)+01_指標庫!$H$7*IF(ISNUMBER($H2281),N2281,0)+01_指標庫!$H$8*IF(ISNUMBER($AF2281),AQ2281,0)+01_指標庫!$H$9*IF(ISNUMBER($AG2281),AR2281,0)+01_指標庫!$H$10*IF(ISNUMBER($AB2281),AM2281,0)+01_指標庫!$H$11*IF(ISNUMBER($AC2281),AN2281,0)+01_指標庫!$H$12*IF(ISNUMBER($AD2281),AO2281,0)+01_指標庫!$H$13*IF(ISNUMBER($AE2281),AP2281,0)+01_指標庫!$H$14*IF(ISNUMBER($I2281),O2281,0)+01_指標庫!$H$15*IF(ISNUMBER($AH2281),AS2281,0)+01_指標庫!$H$16*IF(ISNUMBER($K2281),P2281,0)+01_指標庫!$H$17*IF(ISNUMBER($AI2281),AT2281,0)+01_指標庫!$H$18*IF(ISNUMBER($AJ2281),AU2281,0)+01_指標庫!$H$19*IF(ISNUMBER($AK2281),AV2281,0)+01_指標庫!$H$20*IF(ISNUMBER($BB2281),BB2281,0)+01_指標庫!$H$21*IF(ISNUMBER($BC2281),BC2281,0))/AW2281,1))</f>
        <v>89.2</v>
      </c>
      <c r="AY2281" s="60"/>
      <c r="AZ2281" s="60"/>
      <c r="BA2281" s="58" t="n">
        <f aca="false">AVERAGE($E2277:$E2281)/AVERAGE($E2272:$E2281)-1</f>
        <v>0.00440800539752573</v>
      </c>
      <c r="BB2281" s="59" t="n">
        <f aca="false">IF(ISNUMBER($BA2281),IF(OR($S2281&lt;=-0.03,$BA2281&lt;-0.003),0,IF(OR($S2281&lt;=-0.02,$BA2281&lt;0.01),50,100)),"")</f>
        <v>50</v>
      </c>
      <c r="BC2281" s="0" t="str">
        <f aca="false">IF(OR(COUNT($AZ2281)=0,COUNT($AZ2280)=0),"",IF(OR($AY2281/$AZ2280-1&lt;=-0.03,$AZ2281/$AZ2280-1&lt;=-0.045,IF(COUNT($AZ2272:$AZ2281)=10,AVERAGE($AZ2277:$AZ2281)/AVERAGE($AZ2272:$AZ2281)-1&lt;-0.01,FALSE())),0,IF(OR($AZ2281/$AZ2280-1&lt;=-0.02,IF(COUNT($AZ2272:$AZ2281)=10,AVERAGE($AZ2277:$AZ2281)/AVERAGE($AZ2272:$AZ2281)-1&lt;0.005,FALSE())),50,100)))</f>
        <v/>
      </c>
    </row>
    <row r="2282" customFormat="false" ht="15" hidden="false" customHeight="true" outlineLevel="0" collapsed="false">
      <c r="A2282" s="47" t="n">
        <v>2278</v>
      </c>
      <c r="B2282" s="48" t="n">
        <v>45868</v>
      </c>
      <c r="C2282" s="47" t="n">
        <v>2025</v>
      </c>
      <c r="D2282" s="49" t="s">
        <v>238</v>
      </c>
      <c r="E2282" s="50" t="n">
        <v>23345.41</v>
      </c>
      <c r="F2282" s="51" t="n">
        <v>0.113594</v>
      </c>
      <c r="G2282" s="51" t="n">
        <v>-0.000465</v>
      </c>
      <c r="H2282" s="52" t="n">
        <v>0.7143</v>
      </c>
      <c r="I2282" s="53" t="n">
        <v>289</v>
      </c>
      <c r="J2282" s="47" t="s">
        <v>235</v>
      </c>
      <c r="K2282" s="54" t="n">
        <v>15.48</v>
      </c>
      <c r="L2282" s="55" t="n">
        <f aca="false">IF(COUNT(F2282)=0,50,IF(F2282&gt;=0,100,IF(F2282&gt;=-0.02,50,0)))</f>
        <v>100</v>
      </c>
      <c r="M2282" s="55" t="n">
        <f aca="false">IF(COUNT(G2282)=0,50,IF(G2282&gt;-0.06,100,IF(G2282&gt;-0.15,50,0)))</f>
        <v>100</v>
      </c>
      <c r="N2282" s="55" t="n">
        <f aca="false">IF(COUNT(H2282)=0,50,IF(H2282&gt;=0.6,100,IF(H2282&gt;=0.4,50,0)))</f>
        <v>100</v>
      </c>
      <c r="O2282" s="55" t="n">
        <f aca="false">IF(COUNT(I2282)=0,50,IF(J2282="proxy_vix",50,IF(I2282&lt;350,100,IF(I2282&lt;=450,50,0))))</f>
        <v>100</v>
      </c>
      <c r="P2282" s="55" t="n">
        <f aca="false">IF(COUNT(K2282)=0,50,IF(K2282&lt;20,100,IF(K2282&lt;=25,50,0)))</f>
        <v>100</v>
      </c>
      <c r="Q2282" s="54"/>
      <c r="R2282" s="47"/>
      <c r="S2282" s="51" t="n">
        <f aca="false">$E2282/$E2281-1</f>
        <v>0.00159213670666669</v>
      </c>
      <c r="T2282" s="56" t="n">
        <f aca="false">$K2282/$K2281-1</f>
        <v>-0.0312891113892365</v>
      </c>
      <c r="V2282" s="57"/>
      <c r="W2282" s="57"/>
      <c r="Y2282" s="1" t="str">
        <f aca="false">IF(AX2282&gt;=70,"EASY",IF(AX2282&gt;40,"UNCERTAIN","HARD"))</f>
        <v>EASY</v>
      </c>
      <c r="AA2282" s="58" t="n">
        <f aca="false">IF($A2282&lt;200,"",AVERAGE($E2233:$E2282)/AVERAGE($E2083:$E2282)-1)</f>
        <v>0.0610474900409486</v>
      </c>
      <c r="AB2282" s="59" t="n">
        <f aca="false">LOOKUP($B2282,07_L1政策步階!$A$4:$A$14,07_L1政策步階!$C$4:$C$14)</f>
        <v>0</v>
      </c>
      <c r="AC2282" s="57"/>
      <c r="AD2282" s="57"/>
      <c r="AE2282" s="57"/>
      <c r="AF2282" s="57"/>
      <c r="AG2282" s="57"/>
      <c r="AH2282" s="57"/>
      <c r="AI2282" s="57"/>
      <c r="AJ2282" s="57"/>
      <c r="AK2282" s="57"/>
      <c r="AL2282" s="59" t="n">
        <f aca="false">IF(ISNUMBER($AA2282),IF($AA2282&gt;=0.005,100,IF($AA2282&gt;=-0.015,50,0)),"")</f>
        <v>100</v>
      </c>
      <c r="AM2282" s="59" t="n">
        <f aca="false">IF(ISNUMBER($AB2282),IF($AB2282=1,100,IF($AB2282=0,50,0)),"")</f>
        <v>50</v>
      </c>
      <c r="AN2282" s="0" t="str">
        <f aca="false">IF(ISNUMBER($AC2282),IF($AC2282&gt;=0.001,100,IF($AC2282&gt;=-0.003,50,0)),"")</f>
        <v/>
      </c>
      <c r="AO2282" s="0" t="str">
        <f aca="false">IF(ISNUMBER($AD2282),IF($AD2282&gt;=0.04,100,IF($AD2282&gt;=0,50,0)),"")</f>
        <v/>
      </c>
      <c r="AP2282" s="0" t="str">
        <f aca="false">IF(ISNUMBER($AE2282),IF($AE2282&gt;=25,100,IF($AE2282&gt;=-75,50,0)),"")</f>
        <v/>
      </c>
      <c r="AQ2282" s="0" t="str">
        <f aca="false">IF(ISNUMBER($AF2282),IF($AF2282&gt;0,100,IF($AF2282&gt;=-50,50,0)),"")</f>
        <v/>
      </c>
      <c r="AR2282" s="0" t="str">
        <f aca="false">IF(ISNUMBER($AG2282),IF($AG2282=1,100,IF($AG2282=0,50,0)),"")</f>
        <v/>
      </c>
      <c r="AS2282" s="0" t="str">
        <f aca="false">IF(ISNUMBER($AH2282),IF($AH2282&lt;0,100,IF($AH2282&lt;=20,50,0)),"")</f>
        <v/>
      </c>
      <c r="AT2282" s="0" t="str">
        <f aca="false">IF(ISNUMBER($AI2282),IF($AI2282&lt;0.95,100,IF($AI2282&lt;=1,50,0)),"")</f>
        <v/>
      </c>
      <c r="AU2282" s="0" t="str">
        <f aca="false">IF(ISNUMBER($AJ2282),IF($AJ2282&lt;30,0,IF($AJ2282&lt;40,50,IF($AJ2282&lt;=90,100,50))),"")</f>
        <v/>
      </c>
      <c r="AV2282" s="0" t="str">
        <f aca="false">IF(ISNUMBER($AK2282),IF($AK2282&gt;-0.2,100,IF($AK2282&gt;=-0.4,50,0)),"")</f>
        <v/>
      </c>
      <c r="AW2282" s="59" t="n">
        <f aca="false">01_指標庫!$H$4*ISNUMBER($F2282)+01_指標庫!$H$5*ISNUMBER($AA2282)+01_指標庫!$H$6*ISNUMBER($G2282)+01_指標庫!$H$7*ISNUMBER($H2282)+01_指標庫!$H$8*ISNUMBER($AF2282)+01_指標庫!$H$9*ISNUMBER($AG2282)+01_指標庫!$H$10*ISNUMBER($AB2282)+01_指標庫!$H$11*ISNUMBER($AC2282)+01_指標庫!$H$12*ISNUMBER($AD2282)+01_指標庫!$H$13*ISNUMBER($AE2282)+01_指標庫!$H$14*ISNUMBER($I2282)+01_指標庫!$H$15*ISNUMBER($AH2282)+01_指標庫!$H$16*ISNUMBER($K2282)+01_指標庫!$H$17*ISNUMBER($AI2282)+01_指標庫!$H$18*ISNUMBER($AJ2282)+01_指標庫!$H$19*ISNUMBER($AK2282)+01_指標庫!$H$20*ISNUMBER($BB2282)+01_指標庫!$H$21*ISNUMBER($BC2282)</f>
        <v>51</v>
      </c>
      <c r="AX2282" s="59" t="n">
        <f aca="false">IF(AW2282=0,50,ROUND((01_指標庫!$H$4*IF(ISNUMBER($F2282),L2282,0)+01_指標庫!$H$5*IF(ISNUMBER($AA2282),AL2282,0)+01_指標庫!$H$6*IF(ISNUMBER($G2282),M2282,0)+01_指標庫!$H$7*IF(ISNUMBER($H2282),N2282,0)+01_指標庫!$H$8*IF(ISNUMBER($AF2282),AQ2282,0)+01_指標庫!$H$9*IF(ISNUMBER($AG2282),AR2282,0)+01_指標庫!$H$10*IF(ISNUMBER($AB2282),AM2282,0)+01_指標庫!$H$11*IF(ISNUMBER($AC2282),AN2282,0)+01_指標庫!$H$12*IF(ISNUMBER($AD2282),AO2282,0)+01_指標庫!$H$13*IF(ISNUMBER($AE2282),AP2282,0)+01_指標庫!$H$14*IF(ISNUMBER($I2282),O2282,0)+01_指標庫!$H$15*IF(ISNUMBER($AH2282),AS2282,0)+01_指標庫!$H$16*IF(ISNUMBER($K2282),P2282,0)+01_指標庫!$H$17*IF(ISNUMBER($AI2282),AT2282,0)+01_指標庫!$H$18*IF(ISNUMBER($AJ2282),AU2282,0)+01_指標庫!$H$19*IF(ISNUMBER($AK2282),AV2282,0)+01_指標庫!$H$20*IF(ISNUMBER($BB2282),BB2282,0)+01_指標庫!$H$21*IF(ISNUMBER($BC2282),BC2282,0))/AW2282,1))</f>
        <v>89.2</v>
      </c>
      <c r="AY2282" s="60"/>
      <c r="AZ2282" s="60"/>
      <c r="BA2282" s="58" t="n">
        <f aca="false">AVERAGE($E2278:$E2282)/AVERAGE($E2273:$E2282)-1</f>
        <v>0.00409183749674158</v>
      </c>
      <c r="BB2282" s="59" t="n">
        <f aca="false">IF(ISNUMBER($BA2282),IF(OR($S2282&lt;=-0.03,$BA2282&lt;-0.003),0,IF(OR($S2282&lt;=-0.02,$BA2282&lt;0.01),50,100)),"")</f>
        <v>50</v>
      </c>
      <c r="BC2282" s="0" t="str">
        <f aca="false">IF(OR(COUNT($AZ2282)=0,COUNT($AZ2281)=0),"",IF(OR($AY2282/$AZ2281-1&lt;=-0.03,$AZ2282/$AZ2281-1&lt;=-0.045,IF(COUNT($AZ2273:$AZ2282)=10,AVERAGE($AZ2278:$AZ2282)/AVERAGE($AZ2273:$AZ2282)-1&lt;-0.01,FALSE())),0,IF(OR($AZ2282/$AZ2281-1&lt;=-0.02,IF(COUNT($AZ2273:$AZ2282)=10,AVERAGE($AZ2278:$AZ2282)/AVERAGE($AZ2273:$AZ2282)-1&lt;0.005,FALSE())),50,100)))</f>
        <v/>
      </c>
    </row>
    <row r="2283" customFormat="false" ht="15" hidden="false" customHeight="true" outlineLevel="0" collapsed="false">
      <c r="A2283" s="47" t="n">
        <v>2279</v>
      </c>
      <c r="B2283" s="48" t="n">
        <v>45869</v>
      </c>
      <c r="C2283" s="47" t="n">
        <v>2025</v>
      </c>
      <c r="D2283" s="49" t="s">
        <v>239</v>
      </c>
      <c r="E2283" s="50" t="n">
        <v>23218.12</v>
      </c>
      <c r="F2283" s="51" t="n">
        <v>0.106736</v>
      </c>
      <c r="G2283" s="51" t="n">
        <v>-0.005915</v>
      </c>
      <c r="H2283" s="52" t="n">
        <v>0.5714</v>
      </c>
      <c r="I2283" s="53" t="n">
        <v>286</v>
      </c>
      <c r="J2283" s="47" t="s">
        <v>235</v>
      </c>
      <c r="K2283" s="54" t="n">
        <v>16.72</v>
      </c>
      <c r="L2283" s="55" t="n">
        <f aca="false">IF(COUNT(F2283)=0,50,IF(F2283&gt;=0,100,IF(F2283&gt;=-0.02,50,0)))</f>
        <v>100</v>
      </c>
      <c r="M2283" s="55" t="n">
        <f aca="false">IF(COUNT(G2283)=0,50,IF(G2283&gt;-0.06,100,IF(G2283&gt;-0.15,50,0)))</f>
        <v>100</v>
      </c>
      <c r="N2283" s="55" t="n">
        <f aca="false">IF(COUNT(H2283)=0,50,IF(H2283&gt;=0.6,100,IF(H2283&gt;=0.4,50,0)))</f>
        <v>50</v>
      </c>
      <c r="O2283" s="55" t="n">
        <f aca="false">IF(COUNT(I2283)=0,50,IF(J2283="proxy_vix",50,IF(I2283&lt;350,100,IF(I2283&lt;=450,50,0))))</f>
        <v>100</v>
      </c>
      <c r="P2283" s="55" t="n">
        <f aca="false">IF(COUNT(K2283)=0,50,IF(K2283&lt;20,100,IF(K2283&lt;=25,50,0)))</f>
        <v>100</v>
      </c>
      <c r="Q2283" s="54"/>
      <c r="R2283" s="47"/>
      <c r="S2283" s="51" t="n">
        <f aca="false">$E2283/$E2282-1</f>
        <v>-0.00545246367487229</v>
      </c>
      <c r="T2283" s="56" t="n">
        <f aca="false">$K2283/$K2282-1</f>
        <v>0.0801033591731266</v>
      </c>
      <c r="V2283" s="57"/>
      <c r="W2283" s="57"/>
      <c r="Y2283" s="1" t="str">
        <f aca="false">IF(AX2283&gt;=70,"EASY",IF(AX2283&gt;40,"UNCERTAIN","HARD"))</f>
        <v>EASY</v>
      </c>
      <c r="AA2283" s="58" t="n">
        <f aca="false">IF($A2283&lt;200,"",AVERAGE($E2234:$E2283)/AVERAGE($E2084:$E2283)-1)</f>
        <v>0.0619832440754959</v>
      </c>
      <c r="AB2283" s="59" t="n">
        <f aca="false">LOOKUP($B2283,07_L1政策步階!$A$4:$A$14,07_L1政策步階!$C$4:$C$14)</f>
        <v>0</v>
      </c>
      <c r="AC2283" s="57"/>
      <c r="AD2283" s="57"/>
      <c r="AE2283" s="57"/>
      <c r="AF2283" s="57"/>
      <c r="AG2283" s="57"/>
      <c r="AH2283" s="57"/>
      <c r="AI2283" s="57"/>
      <c r="AJ2283" s="57"/>
      <c r="AK2283" s="57"/>
      <c r="AL2283" s="59" t="n">
        <f aca="false">IF(ISNUMBER($AA2283),IF($AA2283&gt;=0.005,100,IF($AA2283&gt;=-0.015,50,0)),"")</f>
        <v>100</v>
      </c>
      <c r="AM2283" s="59" t="n">
        <f aca="false">IF(ISNUMBER($AB2283),IF($AB2283=1,100,IF($AB2283=0,50,0)),"")</f>
        <v>50</v>
      </c>
      <c r="AN2283" s="0" t="str">
        <f aca="false">IF(ISNUMBER($AC2283),IF($AC2283&gt;=0.001,100,IF($AC2283&gt;=-0.003,50,0)),"")</f>
        <v/>
      </c>
      <c r="AO2283" s="0" t="str">
        <f aca="false">IF(ISNUMBER($AD2283),IF($AD2283&gt;=0.04,100,IF($AD2283&gt;=0,50,0)),"")</f>
        <v/>
      </c>
      <c r="AP2283" s="0" t="str">
        <f aca="false">IF(ISNUMBER($AE2283),IF($AE2283&gt;=25,100,IF($AE2283&gt;=-75,50,0)),"")</f>
        <v/>
      </c>
      <c r="AQ2283" s="0" t="str">
        <f aca="false">IF(ISNUMBER($AF2283),IF($AF2283&gt;0,100,IF($AF2283&gt;=-50,50,0)),"")</f>
        <v/>
      </c>
      <c r="AR2283" s="0" t="str">
        <f aca="false">IF(ISNUMBER($AG2283),IF($AG2283=1,100,IF($AG2283=0,50,0)),"")</f>
        <v/>
      </c>
      <c r="AS2283" s="0" t="str">
        <f aca="false">IF(ISNUMBER($AH2283),IF($AH2283&lt;0,100,IF($AH2283&lt;=20,50,0)),"")</f>
        <v/>
      </c>
      <c r="AT2283" s="0" t="str">
        <f aca="false">IF(ISNUMBER($AI2283),IF($AI2283&lt;0.95,100,IF($AI2283&lt;=1,50,0)),"")</f>
        <v/>
      </c>
      <c r="AU2283" s="0" t="str">
        <f aca="false">IF(ISNUMBER($AJ2283),IF($AJ2283&lt;30,0,IF($AJ2283&lt;40,50,IF($AJ2283&lt;=90,100,50))),"")</f>
        <v/>
      </c>
      <c r="AV2283" s="0" t="str">
        <f aca="false">IF(ISNUMBER($AK2283),IF($AK2283&gt;-0.2,100,IF($AK2283&gt;=-0.4,50,0)),"")</f>
        <v/>
      </c>
      <c r="AW2283" s="59" t="n">
        <f aca="false">01_指標庫!$H$4*ISNUMBER($F2283)+01_指標庫!$H$5*ISNUMBER($AA2283)+01_指標庫!$H$6*ISNUMBER($G2283)+01_指標庫!$H$7*ISNUMBER($H2283)+01_指標庫!$H$8*ISNUMBER($AF2283)+01_指標庫!$H$9*ISNUMBER($AG2283)+01_指標庫!$H$10*ISNUMBER($AB2283)+01_指標庫!$H$11*ISNUMBER($AC2283)+01_指標庫!$H$12*ISNUMBER($AD2283)+01_指標庫!$H$13*ISNUMBER($AE2283)+01_指標庫!$H$14*ISNUMBER($I2283)+01_指標庫!$H$15*ISNUMBER($AH2283)+01_指標庫!$H$16*ISNUMBER($K2283)+01_指標庫!$H$17*ISNUMBER($AI2283)+01_指標庫!$H$18*ISNUMBER($AJ2283)+01_指標庫!$H$19*ISNUMBER($AK2283)+01_指標庫!$H$20*ISNUMBER($BB2283)+01_指標庫!$H$21*ISNUMBER($BC2283)</f>
        <v>51</v>
      </c>
      <c r="AX2283" s="59" t="n">
        <f aca="false">IF(AW2283=0,50,ROUND((01_指標庫!$H$4*IF(ISNUMBER($F2283),L2283,0)+01_指標庫!$H$5*IF(ISNUMBER($AA2283),AL2283,0)+01_指標庫!$H$6*IF(ISNUMBER($G2283),M2283,0)+01_指標庫!$H$7*IF(ISNUMBER($H2283),N2283,0)+01_指標庫!$H$8*IF(ISNUMBER($AF2283),AQ2283,0)+01_指標庫!$H$9*IF(ISNUMBER($AG2283),AR2283,0)+01_指標庫!$H$10*IF(ISNUMBER($AB2283),AM2283,0)+01_指標庫!$H$11*IF(ISNUMBER($AC2283),AN2283,0)+01_指標庫!$H$12*IF(ISNUMBER($AD2283),AO2283,0)+01_指標庫!$H$13*IF(ISNUMBER($AE2283),AP2283,0)+01_指標庫!$H$14*IF(ISNUMBER($I2283),O2283,0)+01_指標庫!$H$15*IF(ISNUMBER($AH2283),AS2283,0)+01_指標庫!$H$16*IF(ISNUMBER($K2283),P2283,0)+01_指標庫!$H$17*IF(ISNUMBER($AI2283),AT2283,0)+01_指標庫!$H$18*IF(ISNUMBER($AJ2283),AU2283,0)+01_指標庫!$H$19*IF(ISNUMBER($AK2283),AV2283,0)+01_指標庫!$H$20*IF(ISNUMBER($BB2283),BB2283,0)+01_指標庫!$H$21*IF(ISNUMBER($BC2283),BC2283,0))/AW2283,1))</f>
        <v>81.4</v>
      </c>
      <c r="AY2283" s="60"/>
      <c r="AZ2283" s="60"/>
      <c r="BA2283" s="58" t="n">
        <f aca="false">AVERAGE($E2279:$E2283)/AVERAGE($E2274:$E2283)-1</f>
        <v>0.00348401713170343</v>
      </c>
      <c r="BB2283" s="59" t="n">
        <f aca="false">IF(ISNUMBER($BA2283),IF(OR($S2283&lt;=-0.03,$BA2283&lt;-0.003),0,IF(OR($S2283&lt;=-0.02,$BA2283&lt;0.01),50,100)),"")</f>
        <v>50</v>
      </c>
      <c r="BC2283" s="0" t="str">
        <f aca="false">IF(OR(COUNT($AZ2283)=0,COUNT($AZ2282)=0),"",IF(OR($AY2283/$AZ2282-1&lt;=-0.03,$AZ2283/$AZ2282-1&lt;=-0.045,IF(COUNT($AZ2274:$AZ2283)=10,AVERAGE($AZ2279:$AZ2283)/AVERAGE($AZ2274:$AZ2283)-1&lt;-0.01,FALSE())),0,IF(OR($AZ2283/$AZ2282-1&lt;=-0.02,IF(COUNT($AZ2274:$AZ2283)=10,AVERAGE($AZ2279:$AZ2283)/AVERAGE($AZ2274:$AZ2283)-1&lt;0.005,FALSE())),50,100)))</f>
        <v/>
      </c>
    </row>
    <row r="2284" customFormat="false" ht="15" hidden="false" customHeight="true" outlineLevel="0" collapsed="false">
      <c r="A2284" s="47" t="n">
        <v>2280</v>
      </c>
      <c r="B2284" s="48" t="n">
        <v>45870</v>
      </c>
      <c r="C2284" s="47" t="n">
        <v>2025</v>
      </c>
      <c r="D2284" s="49" t="s">
        <v>234</v>
      </c>
      <c r="E2284" s="50" t="n">
        <v>22763.31</v>
      </c>
      <c r="F2284" s="51" t="n">
        <v>0.084413</v>
      </c>
      <c r="G2284" s="51" t="n">
        <v>-0.025388</v>
      </c>
      <c r="H2284" s="52" t="n">
        <v>0.5306</v>
      </c>
      <c r="I2284" s="53" t="n">
        <v>313</v>
      </c>
      <c r="J2284" s="47" t="s">
        <v>235</v>
      </c>
      <c r="K2284" s="54" t="n">
        <v>20.38</v>
      </c>
      <c r="L2284" s="55" t="n">
        <f aca="false">IF(COUNT(F2284)=0,50,IF(F2284&gt;=0,100,IF(F2284&gt;=-0.02,50,0)))</f>
        <v>100</v>
      </c>
      <c r="M2284" s="55" t="n">
        <f aca="false">IF(COUNT(G2284)=0,50,IF(G2284&gt;-0.06,100,IF(G2284&gt;-0.15,50,0)))</f>
        <v>100</v>
      </c>
      <c r="N2284" s="55" t="n">
        <f aca="false">IF(COUNT(H2284)=0,50,IF(H2284&gt;=0.6,100,IF(H2284&gt;=0.4,50,0)))</f>
        <v>50</v>
      </c>
      <c r="O2284" s="55" t="n">
        <f aca="false">IF(COUNT(I2284)=0,50,IF(J2284="proxy_vix",50,IF(I2284&lt;350,100,IF(I2284&lt;=450,50,0))))</f>
        <v>100</v>
      </c>
      <c r="P2284" s="55" t="n">
        <f aca="false">IF(COUNT(K2284)=0,50,IF(K2284&lt;20,100,IF(K2284&lt;=25,50,0)))</f>
        <v>50</v>
      </c>
      <c r="Q2284" s="54"/>
      <c r="R2284" s="47"/>
      <c r="S2284" s="51" t="n">
        <f aca="false">$E2284/$E2283-1</f>
        <v>-0.0195885799539325</v>
      </c>
      <c r="T2284" s="56" t="n">
        <f aca="false">$K2284/$K2283-1</f>
        <v>0.2188995215311</v>
      </c>
      <c r="V2284" s="57"/>
      <c r="W2284" s="57"/>
      <c r="Y2284" s="1" t="str">
        <f aca="false">IF(AX2284&gt;=70,"EASY",IF(AX2284&gt;40,"UNCERTAIN","HARD"))</f>
        <v>EASY</v>
      </c>
      <c r="AA2284" s="58" t="n">
        <f aca="false">IF($A2284&lt;200,"",AVERAGE($E2235:$E2284)/AVERAGE($E2085:$E2284)-1)</f>
        <v>0.0626830551311184</v>
      </c>
      <c r="AB2284" s="59" t="n">
        <f aca="false">LOOKUP($B2284,07_L1政策步階!$A$4:$A$14,07_L1政策步階!$C$4:$C$14)</f>
        <v>0</v>
      </c>
      <c r="AC2284" s="57"/>
      <c r="AD2284" s="57"/>
      <c r="AE2284" s="57"/>
      <c r="AF2284" s="57"/>
      <c r="AG2284" s="57"/>
      <c r="AH2284" s="57"/>
      <c r="AI2284" s="57"/>
      <c r="AJ2284" s="57"/>
      <c r="AK2284" s="57"/>
      <c r="AL2284" s="59" t="n">
        <f aca="false">IF(ISNUMBER($AA2284),IF($AA2284&gt;=0.005,100,IF($AA2284&gt;=-0.015,50,0)),"")</f>
        <v>100</v>
      </c>
      <c r="AM2284" s="59" t="n">
        <f aca="false">IF(ISNUMBER($AB2284),IF($AB2284=1,100,IF($AB2284=0,50,0)),"")</f>
        <v>50</v>
      </c>
      <c r="AN2284" s="0" t="str">
        <f aca="false">IF(ISNUMBER($AC2284),IF($AC2284&gt;=0.001,100,IF($AC2284&gt;=-0.003,50,0)),"")</f>
        <v/>
      </c>
      <c r="AO2284" s="0" t="str">
        <f aca="false">IF(ISNUMBER($AD2284),IF($AD2284&gt;=0.04,100,IF($AD2284&gt;=0,50,0)),"")</f>
        <v/>
      </c>
      <c r="AP2284" s="0" t="str">
        <f aca="false">IF(ISNUMBER($AE2284),IF($AE2284&gt;=25,100,IF($AE2284&gt;=-75,50,0)),"")</f>
        <v/>
      </c>
      <c r="AQ2284" s="0" t="str">
        <f aca="false">IF(ISNUMBER($AF2284),IF($AF2284&gt;0,100,IF($AF2284&gt;=-50,50,0)),"")</f>
        <v/>
      </c>
      <c r="AR2284" s="0" t="str">
        <f aca="false">IF(ISNUMBER($AG2284),IF($AG2284=1,100,IF($AG2284=0,50,0)),"")</f>
        <v/>
      </c>
      <c r="AS2284" s="0" t="str">
        <f aca="false">IF(ISNUMBER($AH2284),IF($AH2284&lt;0,100,IF($AH2284&lt;=20,50,0)),"")</f>
        <v/>
      </c>
      <c r="AT2284" s="0" t="str">
        <f aca="false">IF(ISNUMBER($AI2284),IF($AI2284&lt;0.95,100,IF($AI2284&lt;=1,50,0)),"")</f>
        <v/>
      </c>
      <c r="AU2284" s="0" t="str">
        <f aca="false">IF(ISNUMBER($AJ2284),IF($AJ2284&lt;30,0,IF($AJ2284&lt;40,50,IF($AJ2284&lt;=90,100,50))),"")</f>
        <v/>
      </c>
      <c r="AV2284" s="0" t="str">
        <f aca="false">IF(ISNUMBER($AK2284),IF($AK2284&gt;-0.2,100,IF($AK2284&gt;=-0.4,50,0)),"")</f>
        <v/>
      </c>
      <c r="AW2284" s="59" t="n">
        <f aca="false">01_指標庫!$H$4*ISNUMBER($F2284)+01_指標庫!$H$5*ISNUMBER($AA2284)+01_指標庫!$H$6*ISNUMBER($G2284)+01_指標庫!$H$7*ISNUMBER($H2284)+01_指標庫!$H$8*ISNUMBER($AF2284)+01_指標庫!$H$9*ISNUMBER($AG2284)+01_指標庫!$H$10*ISNUMBER($AB2284)+01_指標庫!$H$11*ISNUMBER($AC2284)+01_指標庫!$H$12*ISNUMBER($AD2284)+01_指標庫!$H$13*ISNUMBER($AE2284)+01_指標庫!$H$14*ISNUMBER($I2284)+01_指標庫!$H$15*ISNUMBER($AH2284)+01_指標庫!$H$16*ISNUMBER($K2284)+01_指標庫!$H$17*ISNUMBER($AI2284)+01_指標庫!$H$18*ISNUMBER($AJ2284)+01_指標庫!$H$19*ISNUMBER($AK2284)+01_指標庫!$H$20*ISNUMBER($BB2284)+01_指標庫!$H$21*ISNUMBER($BC2284)</f>
        <v>51</v>
      </c>
      <c r="AX2284" s="59" t="n">
        <f aca="false">IF(AW2284=0,50,ROUND((01_指標庫!$H$4*IF(ISNUMBER($F2284),L2284,0)+01_指標庫!$H$5*IF(ISNUMBER($AA2284),AL2284,0)+01_指標庫!$H$6*IF(ISNUMBER($G2284),M2284,0)+01_指標庫!$H$7*IF(ISNUMBER($H2284),N2284,0)+01_指標庫!$H$8*IF(ISNUMBER($AF2284),AQ2284,0)+01_指標庫!$H$9*IF(ISNUMBER($AG2284),AR2284,0)+01_指標庫!$H$10*IF(ISNUMBER($AB2284),AM2284,0)+01_指標庫!$H$11*IF(ISNUMBER($AC2284),AN2284,0)+01_指標庫!$H$12*IF(ISNUMBER($AD2284),AO2284,0)+01_指標庫!$H$13*IF(ISNUMBER($AE2284),AP2284,0)+01_指標庫!$H$14*IF(ISNUMBER($I2284),O2284,0)+01_指標庫!$H$15*IF(ISNUMBER($AH2284),AS2284,0)+01_指標庫!$H$16*IF(ISNUMBER($K2284),P2284,0)+01_指標庫!$H$17*IF(ISNUMBER($AI2284),AT2284,0)+01_指標庫!$H$18*IF(ISNUMBER($AJ2284),AU2284,0)+01_指標庫!$H$19*IF(ISNUMBER($AK2284),AV2284,0)+01_指標庫!$H$20*IF(ISNUMBER($BB2284),BB2284,0)+01_指標庫!$H$21*IF(ISNUMBER($BC2284),BC2284,0))/AW2284,1))</f>
        <v>75.5</v>
      </c>
      <c r="AY2284" s="60"/>
      <c r="AZ2284" s="60"/>
      <c r="BA2284" s="58" t="n">
        <f aca="false">AVERAGE($E2280:$E2284)/AVERAGE($E2275:$E2284)-1</f>
        <v>0.000402087924778582</v>
      </c>
      <c r="BB2284" s="59" t="n">
        <f aca="false">IF(ISNUMBER($BA2284),IF(OR($S2284&lt;=-0.03,$BA2284&lt;-0.003),0,IF(OR($S2284&lt;=-0.02,$BA2284&lt;0.01),50,100)),"")</f>
        <v>50</v>
      </c>
      <c r="BC2284" s="0" t="str">
        <f aca="false">IF(OR(COUNT($AZ2284)=0,COUNT($AZ2283)=0),"",IF(OR($AY2284/$AZ2283-1&lt;=-0.03,$AZ2284/$AZ2283-1&lt;=-0.045,IF(COUNT($AZ2275:$AZ2284)=10,AVERAGE($AZ2280:$AZ2284)/AVERAGE($AZ2275:$AZ2284)-1&lt;-0.01,FALSE())),0,IF(OR($AZ2284/$AZ2283-1&lt;=-0.02,IF(COUNT($AZ2275:$AZ2284)=10,AVERAGE($AZ2280:$AZ2284)/AVERAGE($AZ2275:$AZ2284)-1&lt;0.005,FALSE())),50,100)))</f>
        <v/>
      </c>
    </row>
    <row r="2285" customFormat="false" ht="15" hidden="false" customHeight="true" outlineLevel="0" collapsed="false">
      <c r="A2285" s="47" t="n">
        <v>2281</v>
      </c>
      <c r="B2285" s="48" t="n">
        <v>45873</v>
      </c>
      <c r="C2285" s="47" t="n">
        <v>2025</v>
      </c>
      <c r="D2285" s="49" t="s">
        <v>236</v>
      </c>
      <c r="E2285" s="50" t="n">
        <v>23188.61</v>
      </c>
      <c r="F2285" s="51" t="n">
        <v>0.10395</v>
      </c>
      <c r="G2285" s="51" t="n">
        <v>-0.007178</v>
      </c>
      <c r="H2285" s="52" t="n">
        <v>0.6327</v>
      </c>
      <c r="I2285" s="53" t="n">
        <v>302</v>
      </c>
      <c r="J2285" s="47" t="s">
        <v>235</v>
      </c>
      <c r="K2285" s="54" t="n">
        <v>17.52</v>
      </c>
      <c r="L2285" s="55" t="n">
        <f aca="false">IF(COUNT(F2285)=0,50,IF(F2285&gt;=0,100,IF(F2285&gt;=-0.02,50,0)))</f>
        <v>100</v>
      </c>
      <c r="M2285" s="55" t="n">
        <f aca="false">IF(COUNT(G2285)=0,50,IF(G2285&gt;-0.06,100,IF(G2285&gt;-0.15,50,0)))</f>
        <v>100</v>
      </c>
      <c r="N2285" s="55" t="n">
        <f aca="false">IF(COUNT(H2285)=0,50,IF(H2285&gt;=0.6,100,IF(H2285&gt;=0.4,50,0)))</f>
        <v>100</v>
      </c>
      <c r="O2285" s="55" t="n">
        <f aca="false">IF(COUNT(I2285)=0,50,IF(J2285="proxy_vix",50,IF(I2285&lt;350,100,IF(I2285&lt;=450,50,0))))</f>
        <v>100</v>
      </c>
      <c r="P2285" s="55" t="n">
        <f aca="false">IF(COUNT(K2285)=0,50,IF(K2285&lt;20,100,IF(K2285&lt;=25,50,0)))</f>
        <v>100</v>
      </c>
      <c r="Q2285" s="54"/>
      <c r="R2285" s="47"/>
      <c r="S2285" s="51" t="n">
        <f aca="false">$E2285/$E2284-1</f>
        <v>0.0186835745768079</v>
      </c>
      <c r="T2285" s="56" t="n">
        <f aca="false">$K2285/$K2284-1</f>
        <v>-0.140333660451423</v>
      </c>
      <c r="V2285" s="57"/>
      <c r="W2285" s="57"/>
      <c r="Y2285" s="1" t="str">
        <f aca="false">IF(AX2285&gt;=70,"EASY",IF(AX2285&gt;40,"UNCERTAIN","HARD"))</f>
        <v>EASY</v>
      </c>
      <c r="AA2285" s="58" t="n">
        <f aca="false">IF($A2285&lt;200,"",AVERAGE($E2236:$E2285)/AVERAGE($E2086:$E2285)-1)</f>
        <v>0.0639948994717767</v>
      </c>
      <c r="AB2285" s="59" t="n">
        <f aca="false">LOOKUP($B2285,07_L1政策步階!$A$4:$A$14,07_L1政策步階!$C$4:$C$14)</f>
        <v>0</v>
      </c>
      <c r="AC2285" s="57"/>
      <c r="AD2285" s="57"/>
      <c r="AE2285" s="57"/>
      <c r="AF2285" s="57"/>
      <c r="AG2285" s="57"/>
      <c r="AH2285" s="57"/>
      <c r="AI2285" s="57"/>
      <c r="AJ2285" s="57"/>
      <c r="AK2285" s="57"/>
      <c r="AL2285" s="59" t="n">
        <f aca="false">IF(ISNUMBER($AA2285),IF($AA2285&gt;=0.005,100,IF($AA2285&gt;=-0.015,50,0)),"")</f>
        <v>100</v>
      </c>
      <c r="AM2285" s="59" t="n">
        <f aca="false">IF(ISNUMBER($AB2285),IF($AB2285=1,100,IF($AB2285=0,50,0)),"")</f>
        <v>50</v>
      </c>
      <c r="AN2285" s="0" t="str">
        <f aca="false">IF(ISNUMBER($AC2285),IF($AC2285&gt;=0.001,100,IF($AC2285&gt;=-0.003,50,0)),"")</f>
        <v/>
      </c>
      <c r="AO2285" s="0" t="str">
        <f aca="false">IF(ISNUMBER($AD2285),IF($AD2285&gt;=0.04,100,IF($AD2285&gt;=0,50,0)),"")</f>
        <v/>
      </c>
      <c r="AP2285" s="0" t="str">
        <f aca="false">IF(ISNUMBER($AE2285),IF($AE2285&gt;=25,100,IF($AE2285&gt;=-75,50,0)),"")</f>
        <v/>
      </c>
      <c r="AQ2285" s="0" t="str">
        <f aca="false">IF(ISNUMBER($AF2285),IF($AF2285&gt;0,100,IF($AF2285&gt;=-50,50,0)),"")</f>
        <v/>
      </c>
      <c r="AR2285" s="0" t="str">
        <f aca="false">IF(ISNUMBER($AG2285),IF($AG2285=1,100,IF($AG2285=0,50,0)),"")</f>
        <v/>
      </c>
      <c r="AS2285" s="0" t="str">
        <f aca="false">IF(ISNUMBER($AH2285),IF($AH2285&lt;0,100,IF($AH2285&lt;=20,50,0)),"")</f>
        <v/>
      </c>
      <c r="AT2285" s="0" t="str">
        <f aca="false">IF(ISNUMBER($AI2285),IF($AI2285&lt;0.95,100,IF($AI2285&lt;=1,50,0)),"")</f>
        <v/>
      </c>
      <c r="AU2285" s="0" t="str">
        <f aca="false">IF(ISNUMBER($AJ2285),IF($AJ2285&lt;30,0,IF($AJ2285&lt;40,50,IF($AJ2285&lt;=90,100,50))),"")</f>
        <v/>
      </c>
      <c r="AV2285" s="0" t="str">
        <f aca="false">IF(ISNUMBER($AK2285),IF($AK2285&gt;-0.2,100,IF($AK2285&gt;=-0.4,50,0)),"")</f>
        <v/>
      </c>
      <c r="AW2285" s="59" t="n">
        <f aca="false">01_指標庫!$H$4*ISNUMBER($F2285)+01_指標庫!$H$5*ISNUMBER($AA2285)+01_指標庫!$H$6*ISNUMBER($G2285)+01_指標庫!$H$7*ISNUMBER($H2285)+01_指標庫!$H$8*ISNUMBER($AF2285)+01_指標庫!$H$9*ISNUMBER($AG2285)+01_指標庫!$H$10*ISNUMBER($AB2285)+01_指標庫!$H$11*ISNUMBER($AC2285)+01_指標庫!$H$12*ISNUMBER($AD2285)+01_指標庫!$H$13*ISNUMBER($AE2285)+01_指標庫!$H$14*ISNUMBER($I2285)+01_指標庫!$H$15*ISNUMBER($AH2285)+01_指標庫!$H$16*ISNUMBER($K2285)+01_指標庫!$H$17*ISNUMBER($AI2285)+01_指標庫!$H$18*ISNUMBER($AJ2285)+01_指標庫!$H$19*ISNUMBER($AK2285)+01_指標庫!$H$20*ISNUMBER($BB2285)+01_指標庫!$H$21*ISNUMBER($BC2285)</f>
        <v>51</v>
      </c>
      <c r="AX2285" s="59" t="n">
        <f aca="false">IF(AW2285=0,50,ROUND((01_指標庫!$H$4*IF(ISNUMBER($F2285),L2285,0)+01_指標庫!$H$5*IF(ISNUMBER($AA2285),AL2285,0)+01_指標庫!$H$6*IF(ISNUMBER($G2285),M2285,0)+01_指標庫!$H$7*IF(ISNUMBER($H2285),N2285,0)+01_指標庫!$H$8*IF(ISNUMBER($AF2285),AQ2285,0)+01_指標庫!$H$9*IF(ISNUMBER($AG2285),AR2285,0)+01_指標庫!$H$10*IF(ISNUMBER($AB2285),AM2285,0)+01_指標庫!$H$11*IF(ISNUMBER($AC2285),AN2285,0)+01_指標庫!$H$12*IF(ISNUMBER($AD2285),AO2285,0)+01_指標庫!$H$13*IF(ISNUMBER($AE2285),AP2285,0)+01_指標庫!$H$14*IF(ISNUMBER($I2285),O2285,0)+01_指標庫!$H$15*IF(ISNUMBER($AH2285),AS2285,0)+01_指標庫!$H$16*IF(ISNUMBER($K2285),P2285,0)+01_指標庫!$H$17*IF(ISNUMBER($AI2285),AT2285,0)+01_指標庫!$H$18*IF(ISNUMBER($AJ2285),AU2285,0)+01_指標庫!$H$19*IF(ISNUMBER($AK2285),AV2285,0)+01_指標庫!$H$20*IF(ISNUMBER($BB2285),BB2285,0)+01_指標庫!$H$21*IF(ISNUMBER($BC2285),BC2285,0))/AW2285,1))</f>
        <v>89.2</v>
      </c>
      <c r="AY2285" s="60"/>
      <c r="AZ2285" s="60"/>
      <c r="BA2285" s="58" t="n">
        <f aca="false">AVERAGE($E2281:$E2285)/AVERAGE($E2276:$E2285)-1</f>
        <v>-0.00108077628741554</v>
      </c>
      <c r="BB2285" s="59" t="n">
        <f aca="false">IF(ISNUMBER($BA2285),IF(OR($S2285&lt;=-0.03,$BA2285&lt;-0.003),0,IF(OR($S2285&lt;=-0.02,$BA2285&lt;0.01),50,100)),"")</f>
        <v>50</v>
      </c>
      <c r="BC2285" s="0" t="str">
        <f aca="false">IF(OR(COUNT($AZ2285)=0,COUNT($AZ2284)=0),"",IF(OR($AY2285/$AZ2284-1&lt;=-0.03,$AZ2285/$AZ2284-1&lt;=-0.045,IF(COUNT($AZ2276:$AZ2285)=10,AVERAGE($AZ2281:$AZ2285)/AVERAGE($AZ2276:$AZ2285)-1&lt;-0.01,FALSE())),0,IF(OR($AZ2285/$AZ2284-1&lt;=-0.02,IF(COUNT($AZ2276:$AZ2285)=10,AVERAGE($AZ2281:$AZ2285)/AVERAGE($AZ2276:$AZ2285)-1&lt;0.005,FALSE())),50,100)))</f>
        <v/>
      </c>
    </row>
    <row r="2286" customFormat="false" ht="15" hidden="false" customHeight="true" outlineLevel="0" collapsed="false">
      <c r="A2286" s="47" t="n">
        <v>2282</v>
      </c>
      <c r="B2286" s="48" t="n">
        <v>45874</v>
      </c>
      <c r="C2286" s="47" t="n">
        <v>2025</v>
      </c>
      <c r="D2286" s="49" t="s">
        <v>237</v>
      </c>
      <c r="E2286" s="50" t="n">
        <v>23018.56</v>
      </c>
      <c r="F2286" s="51" t="n">
        <v>0.09511</v>
      </c>
      <c r="G2286" s="51" t="n">
        <v>-0.014459</v>
      </c>
      <c r="H2286" s="52" t="n">
        <v>0.551</v>
      </c>
      <c r="I2286" s="53" t="n">
        <v>298</v>
      </c>
      <c r="J2286" s="47" t="s">
        <v>235</v>
      </c>
      <c r="K2286" s="54" t="n">
        <v>17.85</v>
      </c>
      <c r="L2286" s="55" t="n">
        <f aca="false">IF(COUNT(F2286)=0,50,IF(F2286&gt;=0,100,IF(F2286&gt;=-0.02,50,0)))</f>
        <v>100</v>
      </c>
      <c r="M2286" s="55" t="n">
        <f aca="false">IF(COUNT(G2286)=0,50,IF(G2286&gt;-0.06,100,IF(G2286&gt;-0.15,50,0)))</f>
        <v>100</v>
      </c>
      <c r="N2286" s="55" t="n">
        <f aca="false">IF(COUNT(H2286)=0,50,IF(H2286&gt;=0.6,100,IF(H2286&gt;=0.4,50,0)))</f>
        <v>50</v>
      </c>
      <c r="O2286" s="55" t="n">
        <f aca="false">IF(COUNT(I2286)=0,50,IF(J2286="proxy_vix",50,IF(I2286&lt;350,100,IF(I2286&lt;=450,50,0))))</f>
        <v>100</v>
      </c>
      <c r="P2286" s="55" t="n">
        <f aca="false">IF(COUNT(K2286)=0,50,IF(K2286&lt;20,100,IF(K2286&lt;=25,50,0)))</f>
        <v>100</v>
      </c>
      <c r="Q2286" s="54"/>
      <c r="R2286" s="47"/>
      <c r="S2286" s="51" t="n">
        <f aca="false">$E2286/$E2285-1</f>
        <v>-0.00733334167075983</v>
      </c>
      <c r="T2286" s="56" t="n">
        <f aca="false">$K2286/$K2285-1</f>
        <v>0.0188356164383563</v>
      </c>
      <c r="V2286" s="57"/>
      <c r="W2286" s="57"/>
      <c r="Y2286" s="1" t="str">
        <f aca="false">IF(AX2286&gt;=70,"EASY",IF(AX2286&gt;40,"UNCERTAIN","HARD"))</f>
        <v>EASY</v>
      </c>
      <c r="AA2286" s="58" t="n">
        <f aca="false">IF($A2286&lt;200,"",AVERAGE($E2237:$E2286)/AVERAGE($E2087:$E2286)-1)</f>
        <v>0.0650850074675256</v>
      </c>
      <c r="AB2286" s="59" t="n">
        <f aca="false">LOOKUP($B2286,07_L1政策步階!$A$4:$A$14,07_L1政策步階!$C$4:$C$14)</f>
        <v>0</v>
      </c>
      <c r="AC2286" s="57"/>
      <c r="AD2286" s="57"/>
      <c r="AE2286" s="57"/>
      <c r="AF2286" s="57"/>
      <c r="AG2286" s="57"/>
      <c r="AH2286" s="57"/>
      <c r="AI2286" s="57"/>
      <c r="AJ2286" s="57"/>
      <c r="AK2286" s="57"/>
      <c r="AL2286" s="59" t="n">
        <f aca="false">IF(ISNUMBER($AA2286),IF($AA2286&gt;=0.005,100,IF($AA2286&gt;=-0.015,50,0)),"")</f>
        <v>100</v>
      </c>
      <c r="AM2286" s="59" t="n">
        <f aca="false">IF(ISNUMBER($AB2286),IF($AB2286=1,100,IF($AB2286=0,50,0)),"")</f>
        <v>50</v>
      </c>
      <c r="AN2286" s="0" t="str">
        <f aca="false">IF(ISNUMBER($AC2286),IF($AC2286&gt;=0.001,100,IF($AC2286&gt;=-0.003,50,0)),"")</f>
        <v/>
      </c>
      <c r="AO2286" s="0" t="str">
        <f aca="false">IF(ISNUMBER($AD2286),IF($AD2286&gt;=0.04,100,IF($AD2286&gt;=0,50,0)),"")</f>
        <v/>
      </c>
      <c r="AP2286" s="0" t="str">
        <f aca="false">IF(ISNUMBER($AE2286),IF($AE2286&gt;=25,100,IF($AE2286&gt;=-75,50,0)),"")</f>
        <v/>
      </c>
      <c r="AQ2286" s="0" t="str">
        <f aca="false">IF(ISNUMBER($AF2286),IF($AF2286&gt;0,100,IF($AF2286&gt;=-50,50,0)),"")</f>
        <v/>
      </c>
      <c r="AR2286" s="0" t="str">
        <f aca="false">IF(ISNUMBER($AG2286),IF($AG2286=1,100,IF($AG2286=0,50,0)),"")</f>
        <v/>
      </c>
      <c r="AS2286" s="0" t="str">
        <f aca="false">IF(ISNUMBER($AH2286),IF($AH2286&lt;0,100,IF($AH2286&lt;=20,50,0)),"")</f>
        <v/>
      </c>
      <c r="AT2286" s="0" t="str">
        <f aca="false">IF(ISNUMBER($AI2286),IF($AI2286&lt;0.95,100,IF($AI2286&lt;=1,50,0)),"")</f>
        <v/>
      </c>
      <c r="AU2286" s="0" t="str">
        <f aca="false">IF(ISNUMBER($AJ2286),IF($AJ2286&lt;30,0,IF($AJ2286&lt;40,50,IF($AJ2286&lt;=90,100,50))),"")</f>
        <v/>
      </c>
      <c r="AV2286" s="0" t="str">
        <f aca="false">IF(ISNUMBER($AK2286),IF($AK2286&gt;-0.2,100,IF($AK2286&gt;=-0.4,50,0)),"")</f>
        <v/>
      </c>
      <c r="AW2286" s="59" t="n">
        <f aca="false">01_指標庫!$H$4*ISNUMBER($F2286)+01_指標庫!$H$5*ISNUMBER($AA2286)+01_指標庫!$H$6*ISNUMBER($G2286)+01_指標庫!$H$7*ISNUMBER($H2286)+01_指標庫!$H$8*ISNUMBER($AF2286)+01_指標庫!$H$9*ISNUMBER($AG2286)+01_指標庫!$H$10*ISNUMBER($AB2286)+01_指標庫!$H$11*ISNUMBER($AC2286)+01_指標庫!$H$12*ISNUMBER($AD2286)+01_指標庫!$H$13*ISNUMBER($AE2286)+01_指標庫!$H$14*ISNUMBER($I2286)+01_指標庫!$H$15*ISNUMBER($AH2286)+01_指標庫!$H$16*ISNUMBER($K2286)+01_指標庫!$H$17*ISNUMBER($AI2286)+01_指標庫!$H$18*ISNUMBER($AJ2286)+01_指標庫!$H$19*ISNUMBER($AK2286)+01_指標庫!$H$20*ISNUMBER($BB2286)+01_指標庫!$H$21*ISNUMBER($BC2286)</f>
        <v>51</v>
      </c>
      <c r="AX2286" s="59" t="n">
        <f aca="false">IF(AW2286=0,50,ROUND((01_指標庫!$H$4*IF(ISNUMBER($F2286),L2286,0)+01_指標庫!$H$5*IF(ISNUMBER($AA2286),AL2286,0)+01_指標庫!$H$6*IF(ISNUMBER($G2286),M2286,0)+01_指標庫!$H$7*IF(ISNUMBER($H2286),N2286,0)+01_指標庫!$H$8*IF(ISNUMBER($AF2286),AQ2286,0)+01_指標庫!$H$9*IF(ISNUMBER($AG2286),AR2286,0)+01_指標庫!$H$10*IF(ISNUMBER($AB2286),AM2286,0)+01_指標庫!$H$11*IF(ISNUMBER($AC2286),AN2286,0)+01_指標庫!$H$12*IF(ISNUMBER($AD2286),AO2286,0)+01_指標庫!$H$13*IF(ISNUMBER($AE2286),AP2286,0)+01_指標庫!$H$14*IF(ISNUMBER($I2286),O2286,0)+01_指標庫!$H$15*IF(ISNUMBER($AH2286),AS2286,0)+01_指標庫!$H$16*IF(ISNUMBER($K2286),P2286,0)+01_指標庫!$H$17*IF(ISNUMBER($AI2286),AT2286,0)+01_指標庫!$H$18*IF(ISNUMBER($AJ2286),AU2286,0)+01_指標庫!$H$19*IF(ISNUMBER($AK2286),AV2286,0)+01_指標庫!$H$20*IF(ISNUMBER($BB2286),BB2286,0)+01_指標庫!$H$21*IF(ISNUMBER($BC2286),BC2286,0))/AW2286,1))</f>
        <v>75.5</v>
      </c>
      <c r="AY2286" s="60"/>
      <c r="AZ2286" s="60"/>
      <c r="BA2286" s="58" t="n">
        <f aca="false">AVERAGE($E2282:$E2286)/AVERAGE($E2277:$E2286)-1</f>
        <v>-0.00338615255150099</v>
      </c>
      <c r="BB2286" s="59" t="n">
        <f aca="false">IF(ISNUMBER($BA2286),IF(OR($S2286&lt;=-0.03,$BA2286&lt;-0.003),0,IF(OR($S2286&lt;=-0.02,$BA2286&lt;0.01),50,100)),"")</f>
        <v>0</v>
      </c>
      <c r="BC2286" s="0" t="str">
        <f aca="false">IF(OR(COUNT($AZ2286)=0,COUNT($AZ2285)=0),"",IF(OR($AY2286/$AZ2285-1&lt;=-0.03,$AZ2286/$AZ2285-1&lt;=-0.045,IF(COUNT($AZ2277:$AZ2286)=10,AVERAGE($AZ2282:$AZ2286)/AVERAGE($AZ2277:$AZ2286)-1&lt;-0.01,FALSE())),0,IF(OR($AZ2286/$AZ2285-1&lt;=-0.02,IF(COUNT($AZ2277:$AZ2286)=10,AVERAGE($AZ2282:$AZ2286)/AVERAGE($AZ2277:$AZ2286)-1&lt;0.005,FALSE())),50,100)))</f>
        <v/>
      </c>
    </row>
    <row r="2287" customFormat="false" ht="15" hidden="false" customHeight="true" outlineLevel="0" collapsed="false">
      <c r="A2287" s="47" t="n">
        <v>2283</v>
      </c>
      <c r="B2287" s="48" t="n">
        <v>45875</v>
      </c>
      <c r="C2287" s="47" t="n">
        <v>2025</v>
      </c>
      <c r="D2287" s="49" t="s">
        <v>238</v>
      </c>
      <c r="E2287" s="50" t="n">
        <v>23315.04</v>
      </c>
      <c r="F2287" s="51" t="n">
        <v>0.108386</v>
      </c>
      <c r="G2287" s="51" t="n">
        <v>-0.001765</v>
      </c>
      <c r="H2287" s="52" t="n">
        <v>0.6122</v>
      </c>
      <c r="I2287" s="53" t="n">
        <v>298</v>
      </c>
      <c r="J2287" s="47" t="s">
        <v>235</v>
      </c>
      <c r="K2287" s="54" t="n">
        <v>16.77</v>
      </c>
      <c r="L2287" s="55" t="n">
        <f aca="false">IF(COUNT(F2287)=0,50,IF(F2287&gt;=0,100,IF(F2287&gt;=-0.02,50,0)))</f>
        <v>100</v>
      </c>
      <c r="M2287" s="55" t="n">
        <f aca="false">IF(COUNT(G2287)=0,50,IF(G2287&gt;-0.06,100,IF(G2287&gt;-0.15,50,0)))</f>
        <v>100</v>
      </c>
      <c r="N2287" s="55" t="n">
        <f aca="false">IF(COUNT(H2287)=0,50,IF(H2287&gt;=0.6,100,IF(H2287&gt;=0.4,50,0)))</f>
        <v>100</v>
      </c>
      <c r="O2287" s="55" t="n">
        <f aca="false">IF(COUNT(I2287)=0,50,IF(J2287="proxy_vix",50,IF(I2287&lt;350,100,IF(I2287&lt;=450,50,0))))</f>
        <v>100</v>
      </c>
      <c r="P2287" s="55" t="n">
        <f aca="false">IF(COUNT(K2287)=0,50,IF(K2287&lt;20,100,IF(K2287&lt;=25,50,0)))</f>
        <v>100</v>
      </c>
      <c r="Q2287" s="54"/>
      <c r="R2287" s="47"/>
      <c r="S2287" s="51" t="n">
        <f aca="false">$E2287/$E2286-1</f>
        <v>0.012880041149403</v>
      </c>
      <c r="T2287" s="56" t="n">
        <f aca="false">$K2287/$K2286-1</f>
        <v>-0.0605042016806724</v>
      </c>
      <c r="V2287" s="57"/>
      <c r="W2287" s="57"/>
      <c r="Y2287" s="1" t="str">
        <f aca="false">IF(AX2287&gt;=70,"EASY",IF(AX2287&gt;40,"UNCERTAIN","HARD"))</f>
        <v>EASY</v>
      </c>
      <c r="AA2287" s="58" t="n">
        <f aca="false">IF($A2287&lt;200,"",AVERAGE($E2238:$E2287)/AVERAGE($E2088:$E2287)-1)</f>
        <v>0.0665711172423873</v>
      </c>
      <c r="AB2287" s="59" t="n">
        <f aca="false">LOOKUP($B2287,07_L1政策步階!$A$4:$A$14,07_L1政策步階!$C$4:$C$14)</f>
        <v>0</v>
      </c>
      <c r="AC2287" s="57"/>
      <c r="AD2287" s="57"/>
      <c r="AE2287" s="57"/>
      <c r="AF2287" s="57"/>
      <c r="AG2287" s="57"/>
      <c r="AH2287" s="57"/>
      <c r="AI2287" s="57"/>
      <c r="AJ2287" s="57"/>
      <c r="AK2287" s="57"/>
      <c r="AL2287" s="59" t="n">
        <f aca="false">IF(ISNUMBER($AA2287),IF($AA2287&gt;=0.005,100,IF($AA2287&gt;=-0.015,50,0)),"")</f>
        <v>100</v>
      </c>
      <c r="AM2287" s="59" t="n">
        <f aca="false">IF(ISNUMBER($AB2287),IF($AB2287=1,100,IF($AB2287=0,50,0)),"")</f>
        <v>50</v>
      </c>
      <c r="AN2287" s="0" t="str">
        <f aca="false">IF(ISNUMBER($AC2287),IF($AC2287&gt;=0.001,100,IF($AC2287&gt;=-0.003,50,0)),"")</f>
        <v/>
      </c>
      <c r="AO2287" s="0" t="str">
        <f aca="false">IF(ISNUMBER($AD2287),IF($AD2287&gt;=0.04,100,IF($AD2287&gt;=0,50,0)),"")</f>
        <v/>
      </c>
      <c r="AP2287" s="0" t="str">
        <f aca="false">IF(ISNUMBER($AE2287),IF($AE2287&gt;=25,100,IF($AE2287&gt;=-75,50,0)),"")</f>
        <v/>
      </c>
      <c r="AQ2287" s="0" t="str">
        <f aca="false">IF(ISNUMBER($AF2287),IF($AF2287&gt;0,100,IF($AF2287&gt;=-50,50,0)),"")</f>
        <v/>
      </c>
      <c r="AR2287" s="0" t="str">
        <f aca="false">IF(ISNUMBER($AG2287),IF($AG2287=1,100,IF($AG2287=0,50,0)),"")</f>
        <v/>
      </c>
      <c r="AS2287" s="0" t="str">
        <f aca="false">IF(ISNUMBER($AH2287),IF($AH2287&lt;0,100,IF($AH2287&lt;=20,50,0)),"")</f>
        <v/>
      </c>
      <c r="AT2287" s="0" t="str">
        <f aca="false">IF(ISNUMBER($AI2287),IF($AI2287&lt;0.95,100,IF($AI2287&lt;=1,50,0)),"")</f>
        <v/>
      </c>
      <c r="AU2287" s="0" t="str">
        <f aca="false">IF(ISNUMBER($AJ2287),IF($AJ2287&lt;30,0,IF($AJ2287&lt;40,50,IF($AJ2287&lt;=90,100,50))),"")</f>
        <v/>
      </c>
      <c r="AV2287" s="0" t="str">
        <f aca="false">IF(ISNUMBER($AK2287),IF($AK2287&gt;-0.2,100,IF($AK2287&gt;=-0.4,50,0)),"")</f>
        <v/>
      </c>
      <c r="AW2287" s="59" t="n">
        <f aca="false">01_指標庫!$H$4*ISNUMBER($F2287)+01_指標庫!$H$5*ISNUMBER($AA2287)+01_指標庫!$H$6*ISNUMBER($G2287)+01_指標庫!$H$7*ISNUMBER($H2287)+01_指標庫!$H$8*ISNUMBER($AF2287)+01_指標庫!$H$9*ISNUMBER($AG2287)+01_指標庫!$H$10*ISNUMBER($AB2287)+01_指標庫!$H$11*ISNUMBER($AC2287)+01_指標庫!$H$12*ISNUMBER($AD2287)+01_指標庫!$H$13*ISNUMBER($AE2287)+01_指標庫!$H$14*ISNUMBER($I2287)+01_指標庫!$H$15*ISNUMBER($AH2287)+01_指標庫!$H$16*ISNUMBER($K2287)+01_指標庫!$H$17*ISNUMBER($AI2287)+01_指標庫!$H$18*ISNUMBER($AJ2287)+01_指標庫!$H$19*ISNUMBER($AK2287)+01_指標庫!$H$20*ISNUMBER($BB2287)+01_指標庫!$H$21*ISNUMBER($BC2287)</f>
        <v>51</v>
      </c>
      <c r="AX2287" s="59" t="n">
        <f aca="false">IF(AW2287=0,50,ROUND((01_指標庫!$H$4*IF(ISNUMBER($F2287),L2287,0)+01_指標庫!$H$5*IF(ISNUMBER($AA2287),AL2287,0)+01_指標庫!$H$6*IF(ISNUMBER($G2287),M2287,0)+01_指標庫!$H$7*IF(ISNUMBER($H2287),N2287,0)+01_指標庫!$H$8*IF(ISNUMBER($AF2287),AQ2287,0)+01_指標庫!$H$9*IF(ISNUMBER($AG2287),AR2287,0)+01_指標庫!$H$10*IF(ISNUMBER($AB2287),AM2287,0)+01_指標庫!$H$11*IF(ISNUMBER($AC2287),AN2287,0)+01_指標庫!$H$12*IF(ISNUMBER($AD2287),AO2287,0)+01_指標庫!$H$13*IF(ISNUMBER($AE2287),AP2287,0)+01_指標庫!$H$14*IF(ISNUMBER($I2287),O2287,0)+01_指標庫!$H$15*IF(ISNUMBER($AH2287),AS2287,0)+01_指標庫!$H$16*IF(ISNUMBER($K2287),P2287,0)+01_指標庫!$H$17*IF(ISNUMBER($AI2287),AT2287,0)+01_指標庫!$H$18*IF(ISNUMBER($AJ2287),AU2287,0)+01_指標庫!$H$19*IF(ISNUMBER($AK2287),AV2287,0)+01_指標庫!$H$20*IF(ISNUMBER($BB2287),BB2287,0)+01_指標庫!$H$21*IF(ISNUMBER($BC2287),BC2287,0))/AW2287,1))</f>
        <v>83.3</v>
      </c>
      <c r="AY2287" s="60"/>
      <c r="AZ2287" s="60"/>
      <c r="BA2287" s="58" t="n">
        <f aca="false">AVERAGE($E2283:$E2287)/AVERAGE($E2278:$E2287)-1</f>
        <v>-0.00430360041954137</v>
      </c>
      <c r="BB2287" s="59" t="n">
        <f aca="false">IF(ISNUMBER($BA2287),IF(OR($S2287&lt;=-0.03,$BA2287&lt;-0.003),0,IF(OR($S2287&lt;=-0.02,$BA2287&lt;0.01),50,100)),"")</f>
        <v>0</v>
      </c>
      <c r="BC2287" s="0" t="str">
        <f aca="false">IF(OR(COUNT($AZ2287)=0,COUNT($AZ2286)=0),"",IF(OR($AY2287/$AZ2286-1&lt;=-0.03,$AZ2287/$AZ2286-1&lt;=-0.045,IF(COUNT($AZ2278:$AZ2287)=10,AVERAGE($AZ2283:$AZ2287)/AVERAGE($AZ2278:$AZ2287)-1&lt;-0.01,FALSE())),0,IF(OR($AZ2287/$AZ2286-1&lt;=-0.02,IF(COUNT($AZ2278:$AZ2287)=10,AVERAGE($AZ2283:$AZ2287)/AVERAGE($AZ2278:$AZ2287)-1&lt;0.005,FALSE())),50,100)))</f>
        <v/>
      </c>
    </row>
    <row r="2288" customFormat="false" ht="15" hidden="false" customHeight="true" outlineLevel="0" collapsed="false">
      <c r="A2288" s="47" t="n">
        <v>2284</v>
      </c>
      <c r="B2288" s="48" t="n">
        <v>45876</v>
      </c>
      <c r="C2288" s="47" t="n">
        <v>2025</v>
      </c>
      <c r="D2288" s="49" t="s">
        <v>239</v>
      </c>
      <c r="E2288" s="50" t="n">
        <v>23389.53</v>
      </c>
      <c r="F2288" s="51" t="n">
        <v>0.111083</v>
      </c>
      <c r="G2288" s="51" t="n">
        <v>0</v>
      </c>
      <c r="H2288" s="52" t="n">
        <v>0.5918</v>
      </c>
      <c r="I2288" s="53" t="n">
        <v>295</v>
      </c>
      <c r="J2288" s="47" t="s">
        <v>235</v>
      </c>
      <c r="K2288" s="54" t="n">
        <v>16.57</v>
      </c>
      <c r="L2288" s="55" t="n">
        <f aca="false">IF(COUNT(F2288)=0,50,IF(F2288&gt;=0,100,IF(F2288&gt;=-0.02,50,0)))</f>
        <v>100</v>
      </c>
      <c r="M2288" s="55" t="n">
        <f aca="false">IF(COUNT(G2288)=0,50,IF(G2288&gt;-0.06,100,IF(G2288&gt;-0.15,50,0)))</f>
        <v>100</v>
      </c>
      <c r="N2288" s="55" t="n">
        <f aca="false">IF(COUNT(H2288)=0,50,IF(H2288&gt;=0.6,100,IF(H2288&gt;=0.4,50,0)))</f>
        <v>50</v>
      </c>
      <c r="O2288" s="55" t="n">
        <f aca="false">IF(COUNT(I2288)=0,50,IF(J2288="proxy_vix",50,IF(I2288&lt;350,100,IF(I2288&lt;=450,50,0))))</f>
        <v>100</v>
      </c>
      <c r="P2288" s="55" t="n">
        <f aca="false">IF(COUNT(K2288)=0,50,IF(K2288&lt;20,100,IF(K2288&lt;=25,50,0)))</f>
        <v>100</v>
      </c>
      <c r="Q2288" s="54"/>
      <c r="R2288" s="47"/>
      <c r="S2288" s="51" t="n">
        <f aca="false">$E2288/$E2287-1</f>
        <v>0.0031949333992134</v>
      </c>
      <c r="T2288" s="56" t="n">
        <f aca="false">$K2288/$K2287-1</f>
        <v>-0.0119260584376863</v>
      </c>
      <c r="V2288" s="57"/>
      <c r="W2288" s="57"/>
      <c r="Y2288" s="1" t="str">
        <f aca="false">IF(AX2288&gt;=70,"EASY",IF(AX2288&gt;40,"UNCERTAIN","HARD"))</f>
        <v>EASY</v>
      </c>
      <c r="AA2288" s="58" t="n">
        <f aca="false">IF($A2288&lt;200,"",AVERAGE($E2239:$E2288)/AVERAGE($E2089:$E2288)-1)</f>
        <v>0.0676366385136495</v>
      </c>
      <c r="AB2288" s="59" t="n">
        <f aca="false">LOOKUP($B2288,07_L1政策步階!$A$4:$A$14,07_L1政策步階!$C$4:$C$14)</f>
        <v>0</v>
      </c>
      <c r="AC2288" s="57"/>
      <c r="AD2288" s="57"/>
      <c r="AE2288" s="57"/>
      <c r="AF2288" s="57"/>
      <c r="AG2288" s="57"/>
      <c r="AH2288" s="57"/>
      <c r="AI2288" s="57"/>
      <c r="AJ2288" s="57"/>
      <c r="AK2288" s="57"/>
      <c r="AL2288" s="59" t="n">
        <f aca="false">IF(ISNUMBER($AA2288),IF($AA2288&gt;=0.005,100,IF($AA2288&gt;=-0.015,50,0)),"")</f>
        <v>100</v>
      </c>
      <c r="AM2288" s="59" t="n">
        <f aca="false">IF(ISNUMBER($AB2288),IF($AB2288=1,100,IF($AB2288=0,50,0)),"")</f>
        <v>50</v>
      </c>
      <c r="AN2288" s="0" t="str">
        <f aca="false">IF(ISNUMBER($AC2288),IF($AC2288&gt;=0.001,100,IF($AC2288&gt;=-0.003,50,0)),"")</f>
        <v/>
      </c>
      <c r="AO2288" s="0" t="str">
        <f aca="false">IF(ISNUMBER($AD2288),IF($AD2288&gt;=0.04,100,IF($AD2288&gt;=0,50,0)),"")</f>
        <v/>
      </c>
      <c r="AP2288" s="0" t="str">
        <f aca="false">IF(ISNUMBER($AE2288),IF($AE2288&gt;=25,100,IF($AE2288&gt;=-75,50,0)),"")</f>
        <v/>
      </c>
      <c r="AQ2288" s="0" t="str">
        <f aca="false">IF(ISNUMBER($AF2288),IF($AF2288&gt;0,100,IF($AF2288&gt;=-50,50,0)),"")</f>
        <v/>
      </c>
      <c r="AR2288" s="0" t="str">
        <f aca="false">IF(ISNUMBER($AG2288),IF($AG2288=1,100,IF($AG2288=0,50,0)),"")</f>
        <v/>
      </c>
      <c r="AS2288" s="0" t="str">
        <f aca="false">IF(ISNUMBER($AH2288),IF($AH2288&lt;0,100,IF($AH2288&lt;=20,50,0)),"")</f>
        <v/>
      </c>
      <c r="AT2288" s="0" t="str">
        <f aca="false">IF(ISNUMBER($AI2288),IF($AI2288&lt;0.95,100,IF($AI2288&lt;=1,50,0)),"")</f>
        <v/>
      </c>
      <c r="AU2288" s="0" t="str">
        <f aca="false">IF(ISNUMBER($AJ2288),IF($AJ2288&lt;30,0,IF($AJ2288&lt;40,50,IF($AJ2288&lt;=90,100,50))),"")</f>
        <v/>
      </c>
      <c r="AV2288" s="0" t="str">
        <f aca="false">IF(ISNUMBER($AK2288),IF($AK2288&gt;-0.2,100,IF($AK2288&gt;=-0.4,50,0)),"")</f>
        <v/>
      </c>
      <c r="AW2288" s="59" t="n">
        <f aca="false">01_指標庫!$H$4*ISNUMBER($F2288)+01_指標庫!$H$5*ISNUMBER($AA2288)+01_指標庫!$H$6*ISNUMBER($G2288)+01_指標庫!$H$7*ISNUMBER($H2288)+01_指標庫!$H$8*ISNUMBER($AF2288)+01_指標庫!$H$9*ISNUMBER($AG2288)+01_指標庫!$H$10*ISNUMBER($AB2288)+01_指標庫!$H$11*ISNUMBER($AC2288)+01_指標庫!$H$12*ISNUMBER($AD2288)+01_指標庫!$H$13*ISNUMBER($AE2288)+01_指標庫!$H$14*ISNUMBER($I2288)+01_指標庫!$H$15*ISNUMBER($AH2288)+01_指標庫!$H$16*ISNUMBER($K2288)+01_指標庫!$H$17*ISNUMBER($AI2288)+01_指標庫!$H$18*ISNUMBER($AJ2288)+01_指標庫!$H$19*ISNUMBER($AK2288)+01_指標庫!$H$20*ISNUMBER($BB2288)+01_指標庫!$H$21*ISNUMBER($BC2288)</f>
        <v>51</v>
      </c>
      <c r="AX2288" s="59" t="n">
        <f aca="false">IF(AW2288=0,50,ROUND((01_指標庫!$H$4*IF(ISNUMBER($F2288),L2288,0)+01_指標庫!$H$5*IF(ISNUMBER($AA2288),AL2288,0)+01_指標庫!$H$6*IF(ISNUMBER($G2288),M2288,0)+01_指標庫!$H$7*IF(ISNUMBER($H2288),N2288,0)+01_指標庫!$H$8*IF(ISNUMBER($AF2288),AQ2288,0)+01_指標庫!$H$9*IF(ISNUMBER($AG2288),AR2288,0)+01_指標庫!$H$10*IF(ISNUMBER($AB2288),AM2288,0)+01_指標庫!$H$11*IF(ISNUMBER($AC2288),AN2288,0)+01_指標庫!$H$12*IF(ISNUMBER($AD2288),AO2288,0)+01_指標庫!$H$13*IF(ISNUMBER($AE2288),AP2288,0)+01_指標庫!$H$14*IF(ISNUMBER($I2288),O2288,0)+01_指標庫!$H$15*IF(ISNUMBER($AH2288),AS2288,0)+01_指標庫!$H$16*IF(ISNUMBER($K2288),P2288,0)+01_指標庫!$H$17*IF(ISNUMBER($AI2288),AT2288,0)+01_指標庫!$H$18*IF(ISNUMBER($AJ2288),AU2288,0)+01_指標庫!$H$19*IF(ISNUMBER($AK2288),AV2288,0)+01_指標庫!$H$20*IF(ISNUMBER($BB2288),BB2288,0)+01_指標庫!$H$21*IF(ISNUMBER($BC2288),BC2288,0))/AW2288,1))</f>
        <v>75.5</v>
      </c>
      <c r="AY2288" s="60"/>
      <c r="AZ2288" s="60"/>
      <c r="BA2288" s="58" t="n">
        <f aca="false">AVERAGE($E2284:$E2288)/AVERAGE($E2279:$E2288)-1</f>
        <v>-0.0035546401556753</v>
      </c>
      <c r="BB2288" s="59" t="n">
        <f aca="false">IF(ISNUMBER($BA2288),IF(OR($S2288&lt;=-0.03,$BA2288&lt;-0.003),0,IF(OR($S2288&lt;=-0.02,$BA2288&lt;0.01),50,100)),"")</f>
        <v>0</v>
      </c>
      <c r="BC2288" s="0" t="str">
        <f aca="false">IF(OR(COUNT($AZ2288)=0,COUNT($AZ2287)=0),"",IF(OR($AY2288/$AZ2287-1&lt;=-0.03,$AZ2288/$AZ2287-1&lt;=-0.045,IF(COUNT($AZ2279:$AZ2288)=10,AVERAGE($AZ2284:$AZ2288)/AVERAGE($AZ2279:$AZ2288)-1&lt;-0.01,FALSE())),0,IF(OR($AZ2288/$AZ2287-1&lt;=-0.02,IF(COUNT($AZ2279:$AZ2288)=10,AVERAGE($AZ2284:$AZ2288)/AVERAGE($AZ2279:$AZ2288)-1&lt;0.005,FALSE())),50,100)))</f>
        <v/>
      </c>
    </row>
    <row r="2289" customFormat="false" ht="15" hidden="false" customHeight="true" outlineLevel="0" collapsed="false">
      <c r="A2289" s="47" t="n">
        <v>2285</v>
      </c>
      <c r="B2289" s="48" t="n">
        <v>45877</v>
      </c>
      <c r="C2289" s="47" t="n">
        <v>2025</v>
      </c>
      <c r="D2289" s="49" t="s">
        <v>234</v>
      </c>
      <c r="E2289" s="50" t="n">
        <v>23611.27</v>
      </c>
      <c r="F2289" s="51" t="n">
        <v>0.120741</v>
      </c>
      <c r="G2289" s="51" t="n">
        <v>0</v>
      </c>
      <c r="H2289" s="52" t="n">
        <v>0.6939</v>
      </c>
      <c r="I2289" s="53" t="n">
        <v>294</v>
      </c>
      <c r="J2289" s="47" t="s">
        <v>235</v>
      </c>
      <c r="K2289" s="54" t="n">
        <v>15.15</v>
      </c>
      <c r="L2289" s="55" t="n">
        <f aca="false">IF(COUNT(F2289)=0,50,IF(F2289&gt;=0,100,IF(F2289&gt;=-0.02,50,0)))</f>
        <v>100</v>
      </c>
      <c r="M2289" s="55" t="n">
        <f aca="false">IF(COUNT(G2289)=0,50,IF(G2289&gt;-0.06,100,IF(G2289&gt;-0.15,50,0)))</f>
        <v>100</v>
      </c>
      <c r="N2289" s="55" t="n">
        <f aca="false">IF(COUNT(H2289)=0,50,IF(H2289&gt;=0.6,100,IF(H2289&gt;=0.4,50,0)))</f>
        <v>100</v>
      </c>
      <c r="O2289" s="55" t="n">
        <f aca="false">IF(COUNT(I2289)=0,50,IF(J2289="proxy_vix",50,IF(I2289&lt;350,100,IF(I2289&lt;=450,50,0))))</f>
        <v>100</v>
      </c>
      <c r="P2289" s="55" t="n">
        <f aca="false">IF(COUNT(K2289)=0,50,IF(K2289&lt;20,100,IF(K2289&lt;=25,50,0)))</f>
        <v>100</v>
      </c>
      <c r="Q2289" s="54"/>
      <c r="R2289" s="47"/>
      <c r="S2289" s="51" t="n">
        <f aca="false">$E2289/$E2288-1</f>
        <v>0.00948031020717388</v>
      </c>
      <c r="T2289" s="56" t="n">
        <f aca="false">$K2289/$K2288-1</f>
        <v>-0.0856970428485214</v>
      </c>
      <c r="V2289" s="57"/>
      <c r="W2289" s="57"/>
      <c r="Y2289" s="1" t="str">
        <f aca="false">IF(AX2289&gt;=70,"EASY",IF(AX2289&gt;40,"UNCERTAIN","HARD"))</f>
        <v>EASY</v>
      </c>
      <c r="AA2289" s="58" t="n">
        <f aca="false">IF($A2289&lt;200,"",AVERAGE($E2240:$E2289)/AVERAGE($E2090:$E2289)-1)</f>
        <v>0.0689806090090068</v>
      </c>
      <c r="AB2289" s="59" t="n">
        <f aca="false">LOOKUP($B2289,07_L1政策步階!$A$4:$A$14,07_L1政策步階!$C$4:$C$14)</f>
        <v>0</v>
      </c>
      <c r="AC2289" s="57"/>
      <c r="AD2289" s="57"/>
      <c r="AE2289" s="57"/>
      <c r="AF2289" s="57"/>
      <c r="AG2289" s="57"/>
      <c r="AH2289" s="57"/>
      <c r="AI2289" s="57"/>
      <c r="AJ2289" s="57"/>
      <c r="AK2289" s="57"/>
      <c r="AL2289" s="59" t="n">
        <f aca="false">IF(ISNUMBER($AA2289),IF($AA2289&gt;=0.005,100,IF($AA2289&gt;=-0.015,50,0)),"")</f>
        <v>100</v>
      </c>
      <c r="AM2289" s="59" t="n">
        <f aca="false">IF(ISNUMBER($AB2289),IF($AB2289=1,100,IF($AB2289=0,50,0)),"")</f>
        <v>50</v>
      </c>
      <c r="AN2289" s="0" t="str">
        <f aca="false">IF(ISNUMBER($AC2289),IF($AC2289&gt;=0.001,100,IF($AC2289&gt;=-0.003,50,0)),"")</f>
        <v/>
      </c>
      <c r="AO2289" s="0" t="str">
        <f aca="false">IF(ISNUMBER($AD2289),IF($AD2289&gt;=0.04,100,IF($AD2289&gt;=0,50,0)),"")</f>
        <v/>
      </c>
      <c r="AP2289" s="0" t="str">
        <f aca="false">IF(ISNUMBER($AE2289),IF($AE2289&gt;=25,100,IF($AE2289&gt;=-75,50,0)),"")</f>
        <v/>
      </c>
      <c r="AQ2289" s="0" t="str">
        <f aca="false">IF(ISNUMBER($AF2289),IF($AF2289&gt;0,100,IF($AF2289&gt;=-50,50,0)),"")</f>
        <v/>
      </c>
      <c r="AR2289" s="0" t="str">
        <f aca="false">IF(ISNUMBER($AG2289),IF($AG2289=1,100,IF($AG2289=0,50,0)),"")</f>
        <v/>
      </c>
      <c r="AS2289" s="0" t="str">
        <f aca="false">IF(ISNUMBER($AH2289),IF($AH2289&lt;0,100,IF($AH2289&lt;=20,50,0)),"")</f>
        <v/>
      </c>
      <c r="AT2289" s="0" t="str">
        <f aca="false">IF(ISNUMBER($AI2289),IF($AI2289&lt;0.95,100,IF($AI2289&lt;=1,50,0)),"")</f>
        <v/>
      </c>
      <c r="AU2289" s="0" t="str">
        <f aca="false">IF(ISNUMBER($AJ2289),IF($AJ2289&lt;30,0,IF($AJ2289&lt;40,50,IF($AJ2289&lt;=90,100,50))),"")</f>
        <v/>
      </c>
      <c r="AV2289" s="0" t="str">
        <f aca="false">IF(ISNUMBER($AK2289),IF($AK2289&gt;-0.2,100,IF($AK2289&gt;=-0.4,50,0)),"")</f>
        <v/>
      </c>
      <c r="AW2289" s="59" t="n">
        <f aca="false">01_指標庫!$H$4*ISNUMBER($F2289)+01_指標庫!$H$5*ISNUMBER($AA2289)+01_指標庫!$H$6*ISNUMBER($G2289)+01_指標庫!$H$7*ISNUMBER($H2289)+01_指標庫!$H$8*ISNUMBER($AF2289)+01_指標庫!$H$9*ISNUMBER($AG2289)+01_指標庫!$H$10*ISNUMBER($AB2289)+01_指標庫!$H$11*ISNUMBER($AC2289)+01_指標庫!$H$12*ISNUMBER($AD2289)+01_指標庫!$H$13*ISNUMBER($AE2289)+01_指標庫!$H$14*ISNUMBER($I2289)+01_指標庫!$H$15*ISNUMBER($AH2289)+01_指標庫!$H$16*ISNUMBER($K2289)+01_指標庫!$H$17*ISNUMBER($AI2289)+01_指標庫!$H$18*ISNUMBER($AJ2289)+01_指標庫!$H$19*ISNUMBER($AK2289)+01_指標庫!$H$20*ISNUMBER($BB2289)+01_指標庫!$H$21*ISNUMBER($BC2289)</f>
        <v>51</v>
      </c>
      <c r="AX2289" s="59" t="n">
        <f aca="false">IF(AW2289=0,50,ROUND((01_指標庫!$H$4*IF(ISNUMBER($F2289),L2289,0)+01_指標庫!$H$5*IF(ISNUMBER($AA2289),AL2289,0)+01_指標庫!$H$6*IF(ISNUMBER($G2289),M2289,0)+01_指標庫!$H$7*IF(ISNUMBER($H2289),N2289,0)+01_指標庫!$H$8*IF(ISNUMBER($AF2289),AQ2289,0)+01_指標庫!$H$9*IF(ISNUMBER($AG2289),AR2289,0)+01_指標庫!$H$10*IF(ISNUMBER($AB2289),AM2289,0)+01_指標庫!$H$11*IF(ISNUMBER($AC2289),AN2289,0)+01_指標庫!$H$12*IF(ISNUMBER($AD2289),AO2289,0)+01_指標庫!$H$13*IF(ISNUMBER($AE2289),AP2289,0)+01_指標庫!$H$14*IF(ISNUMBER($I2289),O2289,0)+01_指標庫!$H$15*IF(ISNUMBER($AH2289),AS2289,0)+01_指標庫!$H$16*IF(ISNUMBER($K2289),P2289,0)+01_指標庫!$H$17*IF(ISNUMBER($AI2289),AT2289,0)+01_指標庫!$H$18*IF(ISNUMBER($AJ2289),AU2289,0)+01_指標庫!$H$19*IF(ISNUMBER($AK2289),AV2289,0)+01_指標庫!$H$20*IF(ISNUMBER($BB2289),BB2289,0)+01_指標庫!$H$21*IF(ISNUMBER($BC2289),BC2289,0))/AW2289,1))</f>
        <v>89.2</v>
      </c>
      <c r="AY2289" s="60"/>
      <c r="AZ2289" s="60"/>
      <c r="BA2289" s="58" t="n">
        <f aca="false">AVERAGE($E2285:$E2289)/AVERAGE($E2280:$E2289)-1</f>
        <v>0.00228630981252698</v>
      </c>
      <c r="BB2289" s="59" t="n">
        <f aca="false">IF(ISNUMBER($BA2289),IF(OR($S2289&lt;=-0.03,$BA2289&lt;-0.003),0,IF(OR($S2289&lt;=-0.02,$BA2289&lt;0.01),50,100)),"")</f>
        <v>50</v>
      </c>
      <c r="BC2289" s="0" t="str">
        <f aca="false">IF(OR(COUNT($AZ2289)=0,COUNT($AZ2288)=0),"",IF(OR($AY2289/$AZ2288-1&lt;=-0.03,$AZ2289/$AZ2288-1&lt;=-0.045,IF(COUNT($AZ2280:$AZ2289)=10,AVERAGE($AZ2285:$AZ2289)/AVERAGE($AZ2280:$AZ2289)-1&lt;-0.01,FALSE())),0,IF(OR($AZ2289/$AZ2288-1&lt;=-0.02,IF(COUNT($AZ2280:$AZ2289)=10,AVERAGE($AZ2285:$AZ2289)/AVERAGE($AZ2280:$AZ2289)-1&lt;0.005,FALSE())),50,100)))</f>
        <v/>
      </c>
    </row>
    <row r="2290" customFormat="false" ht="15" hidden="false" customHeight="true" outlineLevel="0" collapsed="false">
      <c r="A2290" s="47" t="n">
        <v>2286</v>
      </c>
      <c r="B2290" s="48" t="n">
        <v>45880</v>
      </c>
      <c r="C2290" s="47" t="n">
        <v>2025</v>
      </c>
      <c r="D2290" s="49" t="s">
        <v>236</v>
      </c>
      <c r="E2290" s="50" t="n">
        <v>23526.63</v>
      </c>
      <c r="F2290" s="51" t="n">
        <v>0.115885</v>
      </c>
      <c r="G2290" s="51" t="n">
        <v>-0.003585</v>
      </c>
      <c r="H2290" s="52" t="n">
        <v>0.6735</v>
      </c>
      <c r="I2290" s="53" t="n">
        <v>294</v>
      </c>
      <c r="J2290" s="47" t="s">
        <v>235</v>
      </c>
      <c r="K2290" s="54" t="n">
        <v>16.25</v>
      </c>
      <c r="L2290" s="55" t="n">
        <f aca="false">IF(COUNT(F2290)=0,50,IF(F2290&gt;=0,100,IF(F2290&gt;=-0.02,50,0)))</f>
        <v>100</v>
      </c>
      <c r="M2290" s="55" t="n">
        <f aca="false">IF(COUNT(G2290)=0,50,IF(G2290&gt;-0.06,100,IF(G2290&gt;-0.15,50,0)))</f>
        <v>100</v>
      </c>
      <c r="N2290" s="55" t="n">
        <f aca="false">IF(COUNT(H2290)=0,50,IF(H2290&gt;=0.6,100,IF(H2290&gt;=0.4,50,0)))</f>
        <v>100</v>
      </c>
      <c r="O2290" s="55" t="n">
        <f aca="false">IF(COUNT(I2290)=0,50,IF(J2290="proxy_vix",50,IF(I2290&lt;350,100,IF(I2290&lt;=450,50,0))))</f>
        <v>100</v>
      </c>
      <c r="P2290" s="55" t="n">
        <f aca="false">IF(COUNT(K2290)=0,50,IF(K2290&lt;20,100,IF(K2290&lt;=25,50,0)))</f>
        <v>100</v>
      </c>
      <c r="Q2290" s="54"/>
      <c r="R2290" s="47"/>
      <c r="S2290" s="51" t="n">
        <f aca="false">$E2290/$E2289-1</f>
        <v>-0.00358472881806016</v>
      </c>
      <c r="T2290" s="56" t="n">
        <f aca="false">$K2290/$K2289-1</f>
        <v>0.0726072607260726</v>
      </c>
      <c r="V2290" s="57"/>
      <c r="W2290" s="57"/>
      <c r="Y2290" s="1" t="str">
        <f aca="false">IF(AX2290&gt;=70,"EASY",IF(AX2290&gt;40,"UNCERTAIN","HARD"))</f>
        <v>EASY</v>
      </c>
      <c r="AA2290" s="58" t="n">
        <f aca="false">IF($A2290&lt;200,"",AVERAGE($E2241:$E2290)/AVERAGE($E2091:$E2290)-1)</f>
        <v>0.0702297509094447</v>
      </c>
      <c r="AB2290" s="59" t="n">
        <f aca="false">LOOKUP($B2290,07_L1政策步階!$A$4:$A$14,07_L1政策步階!$C$4:$C$14)</f>
        <v>0</v>
      </c>
      <c r="AC2290" s="57"/>
      <c r="AD2290" s="57"/>
      <c r="AE2290" s="57"/>
      <c r="AF2290" s="57"/>
      <c r="AG2290" s="57"/>
      <c r="AH2290" s="57"/>
      <c r="AI2290" s="57"/>
      <c r="AJ2290" s="57"/>
      <c r="AK2290" s="57"/>
      <c r="AL2290" s="59" t="n">
        <f aca="false">IF(ISNUMBER($AA2290),IF($AA2290&gt;=0.005,100,IF($AA2290&gt;=-0.015,50,0)),"")</f>
        <v>100</v>
      </c>
      <c r="AM2290" s="59" t="n">
        <f aca="false">IF(ISNUMBER($AB2290),IF($AB2290=1,100,IF($AB2290=0,50,0)),"")</f>
        <v>50</v>
      </c>
      <c r="AN2290" s="0" t="str">
        <f aca="false">IF(ISNUMBER($AC2290),IF($AC2290&gt;=0.001,100,IF($AC2290&gt;=-0.003,50,0)),"")</f>
        <v/>
      </c>
      <c r="AO2290" s="0" t="str">
        <f aca="false">IF(ISNUMBER($AD2290),IF($AD2290&gt;=0.04,100,IF($AD2290&gt;=0,50,0)),"")</f>
        <v/>
      </c>
      <c r="AP2290" s="0" t="str">
        <f aca="false">IF(ISNUMBER($AE2290),IF($AE2290&gt;=25,100,IF($AE2290&gt;=-75,50,0)),"")</f>
        <v/>
      </c>
      <c r="AQ2290" s="0" t="str">
        <f aca="false">IF(ISNUMBER($AF2290),IF($AF2290&gt;0,100,IF($AF2290&gt;=-50,50,0)),"")</f>
        <v/>
      </c>
      <c r="AR2290" s="0" t="str">
        <f aca="false">IF(ISNUMBER($AG2290),IF($AG2290=1,100,IF($AG2290=0,50,0)),"")</f>
        <v/>
      </c>
      <c r="AS2290" s="0" t="str">
        <f aca="false">IF(ISNUMBER($AH2290),IF($AH2290&lt;0,100,IF($AH2290&lt;=20,50,0)),"")</f>
        <v/>
      </c>
      <c r="AT2290" s="0" t="str">
        <f aca="false">IF(ISNUMBER($AI2290),IF($AI2290&lt;0.95,100,IF($AI2290&lt;=1,50,0)),"")</f>
        <v/>
      </c>
      <c r="AU2290" s="0" t="str">
        <f aca="false">IF(ISNUMBER($AJ2290),IF($AJ2290&lt;30,0,IF($AJ2290&lt;40,50,IF($AJ2290&lt;=90,100,50))),"")</f>
        <v/>
      </c>
      <c r="AV2290" s="0" t="str">
        <f aca="false">IF(ISNUMBER($AK2290),IF($AK2290&gt;-0.2,100,IF($AK2290&gt;=-0.4,50,0)),"")</f>
        <v/>
      </c>
      <c r="AW2290" s="59" t="n">
        <f aca="false">01_指標庫!$H$4*ISNUMBER($F2290)+01_指標庫!$H$5*ISNUMBER($AA2290)+01_指標庫!$H$6*ISNUMBER($G2290)+01_指標庫!$H$7*ISNUMBER($H2290)+01_指標庫!$H$8*ISNUMBER($AF2290)+01_指標庫!$H$9*ISNUMBER($AG2290)+01_指標庫!$H$10*ISNUMBER($AB2290)+01_指標庫!$H$11*ISNUMBER($AC2290)+01_指標庫!$H$12*ISNUMBER($AD2290)+01_指標庫!$H$13*ISNUMBER($AE2290)+01_指標庫!$H$14*ISNUMBER($I2290)+01_指標庫!$H$15*ISNUMBER($AH2290)+01_指標庫!$H$16*ISNUMBER($K2290)+01_指標庫!$H$17*ISNUMBER($AI2290)+01_指標庫!$H$18*ISNUMBER($AJ2290)+01_指標庫!$H$19*ISNUMBER($AK2290)+01_指標庫!$H$20*ISNUMBER($BB2290)+01_指標庫!$H$21*ISNUMBER($BC2290)</f>
        <v>51</v>
      </c>
      <c r="AX2290" s="59" t="n">
        <f aca="false">IF(AW2290=0,50,ROUND((01_指標庫!$H$4*IF(ISNUMBER($F2290),L2290,0)+01_指標庫!$H$5*IF(ISNUMBER($AA2290),AL2290,0)+01_指標庫!$H$6*IF(ISNUMBER($G2290),M2290,0)+01_指標庫!$H$7*IF(ISNUMBER($H2290),N2290,0)+01_指標庫!$H$8*IF(ISNUMBER($AF2290),AQ2290,0)+01_指標庫!$H$9*IF(ISNUMBER($AG2290),AR2290,0)+01_指標庫!$H$10*IF(ISNUMBER($AB2290),AM2290,0)+01_指標庫!$H$11*IF(ISNUMBER($AC2290),AN2290,0)+01_指標庫!$H$12*IF(ISNUMBER($AD2290),AO2290,0)+01_指標庫!$H$13*IF(ISNUMBER($AE2290),AP2290,0)+01_指標庫!$H$14*IF(ISNUMBER($I2290),O2290,0)+01_指標庫!$H$15*IF(ISNUMBER($AH2290),AS2290,0)+01_指標庫!$H$16*IF(ISNUMBER($K2290),P2290,0)+01_指標庫!$H$17*IF(ISNUMBER($AI2290),AT2290,0)+01_指標庫!$H$18*IF(ISNUMBER($AJ2290),AU2290,0)+01_指標庫!$H$19*IF(ISNUMBER($AK2290),AV2290,0)+01_指標庫!$H$20*IF(ISNUMBER($BB2290),BB2290,0)+01_指標庫!$H$21*IF(ISNUMBER($BC2290),BC2290,0))/AW2290,1))</f>
        <v>89.2</v>
      </c>
      <c r="AY2290" s="60"/>
      <c r="AZ2290" s="60"/>
      <c r="BA2290" s="58" t="n">
        <f aca="false">AVERAGE($E2286:$E2290)/AVERAGE($E2281:$E2290)-1</f>
        <v>0.00445787644555007</v>
      </c>
      <c r="BB2290" s="59" t="n">
        <f aca="false">IF(ISNUMBER($BA2290),IF(OR($S2290&lt;=-0.03,$BA2290&lt;-0.003),0,IF(OR($S2290&lt;=-0.02,$BA2290&lt;0.01),50,100)),"")</f>
        <v>50</v>
      </c>
      <c r="BC2290" s="0" t="str">
        <f aca="false">IF(OR(COUNT($AZ2290)=0,COUNT($AZ2289)=0),"",IF(OR($AY2290/$AZ2289-1&lt;=-0.03,$AZ2290/$AZ2289-1&lt;=-0.045,IF(COUNT($AZ2281:$AZ2290)=10,AVERAGE($AZ2286:$AZ2290)/AVERAGE($AZ2281:$AZ2290)-1&lt;-0.01,FALSE())),0,IF(OR($AZ2290/$AZ2289-1&lt;=-0.02,IF(COUNT($AZ2281:$AZ2290)=10,AVERAGE($AZ2286:$AZ2290)/AVERAGE($AZ2281:$AZ2290)-1&lt;0.005,FALSE())),50,100)))</f>
        <v/>
      </c>
    </row>
    <row r="2291" customFormat="false" ht="15" hidden="false" customHeight="true" outlineLevel="0" collapsed="false">
      <c r="A2291" s="47" t="n">
        <v>2287</v>
      </c>
      <c r="B2291" s="48" t="n">
        <v>45881</v>
      </c>
      <c r="C2291" s="47" t="n">
        <v>2025</v>
      </c>
      <c r="D2291" s="49" t="s">
        <v>237</v>
      </c>
      <c r="E2291" s="50" t="n">
        <v>23839.2</v>
      </c>
      <c r="F2291" s="51" t="n">
        <v>0.129787</v>
      </c>
      <c r="G2291" s="51" t="n">
        <v>0</v>
      </c>
      <c r="H2291" s="52" t="n">
        <v>0.7143</v>
      </c>
      <c r="I2291" s="53" t="n">
        <v>293</v>
      </c>
      <c r="J2291" s="47" t="s">
        <v>235</v>
      </c>
      <c r="K2291" s="54" t="n">
        <v>14.73</v>
      </c>
      <c r="L2291" s="55" t="n">
        <f aca="false">IF(COUNT(F2291)=0,50,IF(F2291&gt;=0,100,IF(F2291&gt;=-0.02,50,0)))</f>
        <v>100</v>
      </c>
      <c r="M2291" s="55" t="n">
        <f aca="false">IF(COUNT(G2291)=0,50,IF(G2291&gt;-0.06,100,IF(G2291&gt;-0.15,50,0)))</f>
        <v>100</v>
      </c>
      <c r="N2291" s="55" t="n">
        <f aca="false">IF(COUNT(H2291)=0,50,IF(H2291&gt;=0.6,100,IF(H2291&gt;=0.4,50,0)))</f>
        <v>100</v>
      </c>
      <c r="O2291" s="55" t="n">
        <f aca="false">IF(COUNT(I2291)=0,50,IF(J2291="proxy_vix",50,IF(I2291&lt;350,100,IF(I2291&lt;=450,50,0))))</f>
        <v>100</v>
      </c>
      <c r="P2291" s="55" t="n">
        <f aca="false">IF(COUNT(K2291)=0,50,IF(K2291&lt;20,100,IF(K2291&lt;=25,50,0)))</f>
        <v>100</v>
      </c>
      <c r="Q2291" s="54"/>
      <c r="R2291" s="47"/>
      <c r="S2291" s="51" t="n">
        <f aca="false">$E2291/$E2290-1</f>
        <v>0.0132857957131982</v>
      </c>
      <c r="T2291" s="56" t="n">
        <f aca="false">$K2291/$K2290-1</f>
        <v>-0.0935384615384615</v>
      </c>
      <c r="V2291" s="57"/>
      <c r="W2291" s="57"/>
      <c r="Y2291" s="1" t="str">
        <f aca="false">IF(AX2291&gt;=70,"EASY",IF(AX2291&gt;40,"UNCERTAIN","HARD"))</f>
        <v>EASY</v>
      </c>
      <c r="AA2291" s="58" t="n">
        <f aca="false">IF($A2291&lt;200,"",AVERAGE($E2242:$E2291)/AVERAGE($E2092:$E2291)-1)</f>
        <v>0.0717230473959072</v>
      </c>
      <c r="AB2291" s="59" t="n">
        <f aca="false">LOOKUP($B2291,07_L1政策步階!$A$4:$A$14,07_L1政策步階!$C$4:$C$14)</f>
        <v>0</v>
      </c>
      <c r="AC2291" s="57"/>
      <c r="AD2291" s="57"/>
      <c r="AE2291" s="57"/>
      <c r="AF2291" s="57"/>
      <c r="AG2291" s="57"/>
      <c r="AH2291" s="57"/>
      <c r="AI2291" s="57"/>
      <c r="AJ2291" s="57"/>
      <c r="AK2291" s="57"/>
      <c r="AL2291" s="59" t="n">
        <f aca="false">IF(ISNUMBER($AA2291),IF($AA2291&gt;=0.005,100,IF($AA2291&gt;=-0.015,50,0)),"")</f>
        <v>100</v>
      </c>
      <c r="AM2291" s="59" t="n">
        <f aca="false">IF(ISNUMBER($AB2291),IF($AB2291=1,100,IF($AB2291=0,50,0)),"")</f>
        <v>50</v>
      </c>
      <c r="AN2291" s="0" t="str">
        <f aca="false">IF(ISNUMBER($AC2291),IF($AC2291&gt;=0.001,100,IF($AC2291&gt;=-0.003,50,0)),"")</f>
        <v/>
      </c>
      <c r="AO2291" s="0" t="str">
        <f aca="false">IF(ISNUMBER($AD2291),IF($AD2291&gt;=0.04,100,IF($AD2291&gt;=0,50,0)),"")</f>
        <v/>
      </c>
      <c r="AP2291" s="0" t="str">
        <f aca="false">IF(ISNUMBER($AE2291),IF($AE2291&gt;=25,100,IF($AE2291&gt;=-75,50,0)),"")</f>
        <v/>
      </c>
      <c r="AQ2291" s="0" t="str">
        <f aca="false">IF(ISNUMBER($AF2291),IF($AF2291&gt;0,100,IF($AF2291&gt;=-50,50,0)),"")</f>
        <v/>
      </c>
      <c r="AR2291" s="0" t="str">
        <f aca="false">IF(ISNUMBER($AG2291),IF($AG2291=1,100,IF($AG2291=0,50,0)),"")</f>
        <v/>
      </c>
      <c r="AS2291" s="0" t="str">
        <f aca="false">IF(ISNUMBER($AH2291),IF($AH2291&lt;0,100,IF($AH2291&lt;=20,50,0)),"")</f>
        <v/>
      </c>
      <c r="AT2291" s="0" t="str">
        <f aca="false">IF(ISNUMBER($AI2291),IF($AI2291&lt;0.95,100,IF($AI2291&lt;=1,50,0)),"")</f>
        <v/>
      </c>
      <c r="AU2291" s="0" t="str">
        <f aca="false">IF(ISNUMBER($AJ2291),IF($AJ2291&lt;30,0,IF($AJ2291&lt;40,50,IF($AJ2291&lt;=90,100,50))),"")</f>
        <v/>
      </c>
      <c r="AV2291" s="0" t="str">
        <f aca="false">IF(ISNUMBER($AK2291),IF($AK2291&gt;-0.2,100,IF($AK2291&gt;=-0.4,50,0)),"")</f>
        <v/>
      </c>
      <c r="AW2291" s="59" t="n">
        <f aca="false">01_指標庫!$H$4*ISNUMBER($F2291)+01_指標庫!$H$5*ISNUMBER($AA2291)+01_指標庫!$H$6*ISNUMBER($G2291)+01_指標庫!$H$7*ISNUMBER($H2291)+01_指標庫!$H$8*ISNUMBER($AF2291)+01_指標庫!$H$9*ISNUMBER($AG2291)+01_指標庫!$H$10*ISNUMBER($AB2291)+01_指標庫!$H$11*ISNUMBER($AC2291)+01_指標庫!$H$12*ISNUMBER($AD2291)+01_指標庫!$H$13*ISNUMBER($AE2291)+01_指標庫!$H$14*ISNUMBER($I2291)+01_指標庫!$H$15*ISNUMBER($AH2291)+01_指標庫!$H$16*ISNUMBER($K2291)+01_指標庫!$H$17*ISNUMBER($AI2291)+01_指標庫!$H$18*ISNUMBER($AJ2291)+01_指標庫!$H$19*ISNUMBER($AK2291)+01_指標庫!$H$20*ISNUMBER($BB2291)+01_指標庫!$H$21*ISNUMBER($BC2291)</f>
        <v>51</v>
      </c>
      <c r="AX2291" s="59" t="n">
        <f aca="false">IF(AW2291=0,50,ROUND((01_指標庫!$H$4*IF(ISNUMBER($F2291),L2291,0)+01_指標庫!$H$5*IF(ISNUMBER($AA2291),AL2291,0)+01_指標庫!$H$6*IF(ISNUMBER($G2291),M2291,0)+01_指標庫!$H$7*IF(ISNUMBER($H2291),N2291,0)+01_指標庫!$H$8*IF(ISNUMBER($AF2291),AQ2291,0)+01_指標庫!$H$9*IF(ISNUMBER($AG2291),AR2291,0)+01_指標庫!$H$10*IF(ISNUMBER($AB2291),AM2291,0)+01_指標庫!$H$11*IF(ISNUMBER($AC2291),AN2291,0)+01_指標庫!$H$12*IF(ISNUMBER($AD2291),AO2291,0)+01_指標庫!$H$13*IF(ISNUMBER($AE2291),AP2291,0)+01_指標庫!$H$14*IF(ISNUMBER($I2291),O2291,0)+01_指標庫!$H$15*IF(ISNUMBER($AH2291),AS2291,0)+01_指標庫!$H$16*IF(ISNUMBER($K2291),P2291,0)+01_指標庫!$H$17*IF(ISNUMBER($AI2291),AT2291,0)+01_指標庫!$H$18*IF(ISNUMBER($AJ2291),AU2291,0)+01_指標庫!$H$19*IF(ISNUMBER($AK2291),AV2291,0)+01_指標庫!$H$20*IF(ISNUMBER($BB2291),BB2291,0)+01_指標庫!$H$21*IF(ISNUMBER($BC2291),BC2291,0))/AW2291,1))</f>
        <v>89.2</v>
      </c>
      <c r="AY2291" s="60"/>
      <c r="AZ2291" s="60"/>
      <c r="BA2291" s="58" t="n">
        <f aca="false">AVERAGE($E2287:$E2291)/AVERAGE($E2282:$E2291)-1</f>
        <v>0.00920890053361756</v>
      </c>
      <c r="BB2291" s="59" t="n">
        <f aca="false">IF(ISNUMBER($BA2291),IF(OR($S2291&lt;=-0.03,$BA2291&lt;-0.003),0,IF(OR($S2291&lt;=-0.02,$BA2291&lt;0.01),50,100)),"")</f>
        <v>50</v>
      </c>
      <c r="BC2291" s="0" t="str">
        <f aca="false">IF(OR(COUNT($AZ2291)=0,COUNT($AZ2290)=0),"",IF(OR($AY2291/$AZ2290-1&lt;=-0.03,$AZ2291/$AZ2290-1&lt;=-0.045,IF(COUNT($AZ2282:$AZ2291)=10,AVERAGE($AZ2287:$AZ2291)/AVERAGE($AZ2282:$AZ2291)-1&lt;-0.01,FALSE())),0,IF(OR($AZ2291/$AZ2290-1&lt;=-0.02,IF(COUNT($AZ2282:$AZ2291)=10,AVERAGE($AZ2287:$AZ2291)/AVERAGE($AZ2282:$AZ2291)-1&lt;0.005,FALSE())),50,100)))</f>
        <v/>
      </c>
    </row>
    <row r="2292" customFormat="false" ht="15" hidden="false" customHeight="true" outlineLevel="0" collapsed="false">
      <c r="A2292" s="47" t="n">
        <v>2288</v>
      </c>
      <c r="B2292" s="48" t="n">
        <v>45882</v>
      </c>
      <c r="C2292" s="47" t="n">
        <v>2025</v>
      </c>
      <c r="D2292" s="49" t="s">
        <v>238</v>
      </c>
      <c r="E2292" s="50" t="n">
        <v>23849.04</v>
      </c>
      <c r="F2292" s="51" t="n">
        <v>0.129241</v>
      </c>
      <c r="G2292" s="51" t="n">
        <v>0</v>
      </c>
      <c r="H2292" s="52" t="n">
        <v>0.8163</v>
      </c>
      <c r="I2292" s="53" t="n">
        <v>290</v>
      </c>
      <c r="J2292" s="47" t="s">
        <v>235</v>
      </c>
      <c r="K2292" s="54" t="n">
        <v>14.49</v>
      </c>
      <c r="L2292" s="55" t="n">
        <f aca="false">IF(COUNT(F2292)=0,50,IF(F2292&gt;=0,100,IF(F2292&gt;=-0.02,50,0)))</f>
        <v>100</v>
      </c>
      <c r="M2292" s="55" t="n">
        <f aca="false">IF(COUNT(G2292)=0,50,IF(G2292&gt;-0.06,100,IF(G2292&gt;-0.15,50,0)))</f>
        <v>100</v>
      </c>
      <c r="N2292" s="55" t="n">
        <f aca="false">IF(COUNT(H2292)=0,50,IF(H2292&gt;=0.6,100,IF(H2292&gt;=0.4,50,0)))</f>
        <v>100</v>
      </c>
      <c r="O2292" s="55" t="n">
        <f aca="false">IF(COUNT(I2292)=0,50,IF(J2292="proxy_vix",50,IF(I2292&lt;350,100,IF(I2292&lt;=450,50,0))))</f>
        <v>100</v>
      </c>
      <c r="P2292" s="55" t="n">
        <f aca="false">IF(COUNT(K2292)=0,50,IF(K2292&lt;20,100,IF(K2292&lt;=25,50,0)))</f>
        <v>100</v>
      </c>
      <c r="Q2292" s="54"/>
      <c r="R2292" s="47"/>
      <c r="S2292" s="51" t="n">
        <f aca="false">$E2292/$E2291-1</f>
        <v>0.000412765529044679</v>
      </c>
      <c r="T2292" s="56" t="n">
        <f aca="false">$K2292/$K2291-1</f>
        <v>-0.0162932790224033</v>
      </c>
      <c r="V2292" s="57"/>
      <c r="W2292" s="57"/>
      <c r="Y2292" s="1" t="str">
        <f aca="false">IF(AX2292&gt;=70,"EASY",IF(AX2292&gt;40,"UNCERTAIN","HARD"))</f>
        <v>EASY</v>
      </c>
      <c r="AA2292" s="58" t="n">
        <f aca="false">IF($A2292&lt;200,"",AVERAGE($E2243:$E2292)/AVERAGE($E2093:$E2292)-1)</f>
        <v>0.0729957599077582</v>
      </c>
      <c r="AB2292" s="59" t="n">
        <f aca="false">LOOKUP($B2292,07_L1政策步階!$A$4:$A$14,07_L1政策步階!$C$4:$C$14)</f>
        <v>0</v>
      </c>
      <c r="AC2292" s="57"/>
      <c r="AD2292" s="57"/>
      <c r="AE2292" s="57"/>
      <c r="AF2292" s="57"/>
      <c r="AG2292" s="57"/>
      <c r="AH2292" s="57"/>
      <c r="AI2292" s="57"/>
      <c r="AJ2292" s="57"/>
      <c r="AK2292" s="57"/>
      <c r="AL2292" s="59" t="n">
        <f aca="false">IF(ISNUMBER($AA2292),IF($AA2292&gt;=0.005,100,IF($AA2292&gt;=-0.015,50,0)),"")</f>
        <v>100</v>
      </c>
      <c r="AM2292" s="59" t="n">
        <f aca="false">IF(ISNUMBER($AB2292),IF($AB2292=1,100,IF($AB2292=0,50,0)),"")</f>
        <v>50</v>
      </c>
      <c r="AN2292" s="0" t="str">
        <f aca="false">IF(ISNUMBER($AC2292),IF($AC2292&gt;=0.001,100,IF($AC2292&gt;=-0.003,50,0)),"")</f>
        <v/>
      </c>
      <c r="AO2292" s="0" t="str">
        <f aca="false">IF(ISNUMBER($AD2292),IF($AD2292&gt;=0.04,100,IF($AD2292&gt;=0,50,0)),"")</f>
        <v/>
      </c>
      <c r="AP2292" s="0" t="str">
        <f aca="false">IF(ISNUMBER($AE2292),IF($AE2292&gt;=25,100,IF($AE2292&gt;=-75,50,0)),"")</f>
        <v/>
      </c>
      <c r="AQ2292" s="0" t="str">
        <f aca="false">IF(ISNUMBER($AF2292),IF($AF2292&gt;0,100,IF($AF2292&gt;=-50,50,0)),"")</f>
        <v/>
      </c>
      <c r="AR2292" s="0" t="str">
        <f aca="false">IF(ISNUMBER($AG2292),IF($AG2292=1,100,IF($AG2292=0,50,0)),"")</f>
        <v/>
      </c>
      <c r="AS2292" s="0" t="str">
        <f aca="false">IF(ISNUMBER($AH2292),IF($AH2292&lt;0,100,IF($AH2292&lt;=20,50,0)),"")</f>
        <v/>
      </c>
      <c r="AT2292" s="0" t="str">
        <f aca="false">IF(ISNUMBER($AI2292),IF($AI2292&lt;0.95,100,IF($AI2292&lt;=1,50,0)),"")</f>
        <v/>
      </c>
      <c r="AU2292" s="0" t="str">
        <f aca="false">IF(ISNUMBER($AJ2292),IF($AJ2292&lt;30,0,IF($AJ2292&lt;40,50,IF($AJ2292&lt;=90,100,50))),"")</f>
        <v/>
      </c>
      <c r="AV2292" s="0" t="str">
        <f aca="false">IF(ISNUMBER($AK2292),IF($AK2292&gt;-0.2,100,IF($AK2292&gt;=-0.4,50,0)),"")</f>
        <v/>
      </c>
      <c r="AW2292" s="59" t="n">
        <f aca="false">01_指標庫!$H$4*ISNUMBER($F2292)+01_指標庫!$H$5*ISNUMBER($AA2292)+01_指標庫!$H$6*ISNUMBER($G2292)+01_指標庫!$H$7*ISNUMBER($H2292)+01_指標庫!$H$8*ISNUMBER($AF2292)+01_指標庫!$H$9*ISNUMBER($AG2292)+01_指標庫!$H$10*ISNUMBER($AB2292)+01_指標庫!$H$11*ISNUMBER($AC2292)+01_指標庫!$H$12*ISNUMBER($AD2292)+01_指標庫!$H$13*ISNUMBER($AE2292)+01_指標庫!$H$14*ISNUMBER($I2292)+01_指標庫!$H$15*ISNUMBER($AH2292)+01_指標庫!$H$16*ISNUMBER($K2292)+01_指標庫!$H$17*ISNUMBER($AI2292)+01_指標庫!$H$18*ISNUMBER($AJ2292)+01_指標庫!$H$19*ISNUMBER($AK2292)+01_指標庫!$H$20*ISNUMBER($BB2292)+01_指標庫!$H$21*ISNUMBER($BC2292)</f>
        <v>51</v>
      </c>
      <c r="AX2292" s="59" t="n">
        <f aca="false">IF(AW2292=0,50,ROUND((01_指標庫!$H$4*IF(ISNUMBER($F2292),L2292,0)+01_指標庫!$H$5*IF(ISNUMBER($AA2292),AL2292,0)+01_指標庫!$H$6*IF(ISNUMBER($G2292),M2292,0)+01_指標庫!$H$7*IF(ISNUMBER($H2292),N2292,0)+01_指標庫!$H$8*IF(ISNUMBER($AF2292),AQ2292,0)+01_指標庫!$H$9*IF(ISNUMBER($AG2292),AR2292,0)+01_指標庫!$H$10*IF(ISNUMBER($AB2292),AM2292,0)+01_指標庫!$H$11*IF(ISNUMBER($AC2292),AN2292,0)+01_指標庫!$H$12*IF(ISNUMBER($AD2292),AO2292,0)+01_指標庫!$H$13*IF(ISNUMBER($AE2292),AP2292,0)+01_指標庫!$H$14*IF(ISNUMBER($I2292),O2292,0)+01_指標庫!$H$15*IF(ISNUMBER($AH2292),AS2292,0)+01_指標庫!$H$16*IF(ISNUMBER($K2292),P2292,0)+01_指標庫!$H$17*IF(ISNUMBER($AI2292),AT2292,0)+01_指標庫!$H$18*IF(ISNUMBER($AJ2292),AU2292,0)+01_指標庫!$H$19*IF(ISNUMBER($AK2292),AV2292,0)+01_指標庫!$H$20*IF(ISNUMBER($BB2292),BB2292,0)+01_指標庫!$H$21*IF(ISNUMBER($BC2292),BC2292,0))/AW2292,1))</f>
        <v>95.1</v>
      </c>
      <c r="AY2292" s="60"/>
      <c r="AZ2292" s="60"/>
      <c r="BA2292" s="58" t="n">
        <f aca="false">AVERAGE($E2288:$E2292)/AVERAGE($E2283:$E2292)-1</f>
        <v>0.0116037908891653</v>
      </c>
      <c r="BB2292" s="59" t="n">
        <f aca="false">IF(ISNUMBER($BA2292),IF(OR($S2292&lt;=-0.03,$BA2292&lt;-0.003),0,IF(OR($S2292&lt;=-0.02,$BA2292&lt;0.01),50,100)),"")</f>
        <v>100</v>
      </c>
      <c r="BC2292" s="0" t="str">
        <f aca="false">IF(OR(COUNT($AZ2292)=0,COUNT($AZ2291)=0),"",IF(OR($AY2292/$AZ2291-1&lt;=-0.03,$AZ2292/$AZ2291-1&lt;=-0.045,IF(COUNT($AZ2283:$AZ2292)=10,AVERAGE($AZ2288:$AZ2292)/AVERAGE($AZ2283:$AZ2292)-1&lt;-0.01,FALSE())),0,IF(OR($AZ2292/$AZ2291-1&lt;=-0.02,IF(COUNT($AZ2283:$AZ2292)=10,AVERAGE($AZ2288:$AZ2292)/AVERAGE($AZ2283:$AZ2292)-1&lt;0.005,FALSE())),50,100)))</f>
        <v/>
      </c>
    </row>
    <row r="2293" customFormat="false" ht="15" hidden="false" customHeight="true" outlineLevel="0" collapsed="false">
      <c r="A2293" s="47" t="n">
        <v>2289</v>
      </c>
      <c r="B2293" s="48" t="n">
        <v>45883</v>
      </c>
      <c r="C2293" s="47" t="n">
        <v>2025</v>
      </c>
      <c r="D2293" s="49" t="s">
        <v>239</v>
      </c>
      <c r="E2293" s="50" t="n">
        <v>23832.44</v>
      </c>
      <c r="F2293" s="51" t="n">
        <v>0.127494</v>
      </c>
      <c r="G2293" s="51" t="n">
        <v>-0.000696</v>
      </c>
      <c r="H2293" s="52" t="n">
        <v>0.7959</v>
      </c>
      <c r="I2293" s="53" t="n">
        <v>289</v>
      </c>
      <c r="J2293" s="47" t="s">
        <v>235</v>
      </c>
      <c r="K2293" s="54" t="n">
        <v>14.83</v>
      </c>
      <c r="L2293" s="55" t="n">
        <f aca="false">IF(COUNT(F2293)=0,50,IF(F2293&gt;=0,100,IF(F2293&gt;=-0.02,50,0)))</f>
        <v>100</v>
      </c>
      <c r="M2293" s="55" t="n">
        <f aca="false">IF(COUNT(G2293)=0,50,IF(G2293&gt;-0.06,100,IF(G2293&gt;-0.15,50,0)))</f>
        <v>100</v>
      </c>
      <c r="N2293" s="55" t="n">
        <f aca="false">IF(COUNT(H2293)=0,50,IF(H2293&gt;=0.6,100,IF(H2293&gt;=0.4,50,0)))</f>
        <v>100</v>
      </c>
      <c r="O2293" s="55" t="n">
        <f aca="false">IF(COUNT(I2293)=0,50,IF(J2293="proxy_vix",50,IF(I2293&lt;350,100,IF(I2293&lt;=450,50,0))))</f>
        <v>100</v>
      </c>
      <c r="P2293" s="55" t="n">
        <f aca="false">IF(COUNT(K2293)=0,50,IF(K2293&lt;20,100,IF(K2293&lt;=25,50,0)))</f>
        <v>100</v>
      </c>
      <c r="Q2293" s="54"/>
      <c r="R2293" s="47"/>
      <c r="S2293" s="51" t="n">
        <f aca="false">$E2293/$E2292-1</f>
        <v>-0.000696044788385697</v>
      </c>
      <c r="T2293" s="56" t="n">
        <f aca="false">$K2293/$K2292-1</f>
        <v>0.0234644582470669</v>
      </c>
      <c r="V2293" s="57"/>
      <c r="W2293" s="57"/>
      <c r="Y2293" s="1" t="str">
        <f aca="false">IF(AX2293&gt;=70,"EASY",IF(AX2293&gt;40,"UNCERTAIN","HARD"))</f>
        <v>EASY</v>
      </c>
      <c r="AA2293" s="58" t="n">
        <f aca="false">IF($A2293&lt;200,"",AVERAGE($E2244:$E2293)/AVERAGE($E2094:$E2293)-1)</f>
        <v>0.0741352301834597</v>
      </c>
      <c r="AB2293" s="59" t="n">
        <f aca="false">LOOKUP($B2293,07_L1政策步階!$A$4:$A$14,07_L1政策步階!$C$4:$C$14)</f>
        <v>0</v>
      </c>
      <c r="AC2293" s="57"/>
      <c r="AD2293" s="57"/>
      <c r="AE2293" s="57"/>
      <c r="AF2293" s="57"/>
      <c r="AG2293" s="57"/>
      <c r="AH2293" s="57"/>
      <c r="AI2293" s="57"/>
      <c r="AJ2293" s="57"/>
      <c r="AK2293" s="57"/>
      <c r="AL2293" s="59" t="n">
        <f aca="false">IF(ISNUMBER($AA2293),IF($AA2293&gt;=0.005,100,IF($AA2293&gt;=-0.015,50,0)),"")</f>
        <v>100</v>
      </c>
      <c r="AM2293" s="59" t="n">
        <f aca="false">IF(ISNUMBER($AB2293),IF($AB2293=1,100,IF($AB2293=0,50,0)),"")</f>
        <v>50</v>
      </c>
      <c r="AN2293" s="0" t="str">
        <f aca="false">IF(ISNUMBER($AC2293),IF($AC2293&gt;=0.001,100,IF($AC2293&gt;=-0.003,50,0)),"")</f>
        <v/>
      </c>
      <c r="AO2293" s="0" t="str">
        <f aca="false">IF(ISNUMBER($AD2293),IF($AD2293&gt;=0.04,100,IF($AD2293&gt;=0,50,0)),"")</f>
        <v/>
      </c>
      <c r="AP2293" s="0" t="str">
        <f aca="false">IF(ISNUMBER($AE2293),IF($AE2293&gt;=25,100,IF($AE2293&gt;=-75,50,0)),"")</f>
        <v/>
      </c>
      <c r="AQ2293" s="0" t="str">
        <f aca="false">IF(ISNUMBER($AF2293),IF($AF2293&gt;0,100,IF($AF2293&gt;=-50,50,0)),"")</f>
        <v/>
      </c>
      <c r="AR2293" s="0" t="str">
        <f aca="false">IF(ISNUMBER($AG2293),IF($AG2293=1,100,IF($AG2293=0,50,0)),"")</f>
        <v/>
      </c>
      <c r="AS2293" s="0" t="str">
        <f aca="false">IF(ISNUMBER($AH2293),IF($AH2293&lt;0,100,IF($AH2293&lt;=20,50,0)),"")</f>
        <v/>
      </c>
      <c r="AT2293" s="0" t="str">
        <f aca="false">IF(ISNUMBER($AI2293),IF($AI2293&lt;0.95,100,IF($AI2293&lt;=1,50,0)),"")</f>
        <v/>
      </c>
      <c r="AU2293" s="0" t="str">
        <f aca="false">IF(ISNUMBER($AJ2293),IF($AJ2293&lt;30,0,IF($AJ2293&lt;40,50,IF($AJ2293&lt;=90,100,50))),"")</f>
        <v/>
      </c>
      <c r="AV2293" s="0" t="str">
        <f aca="false">IF(ISNUMBER($AK2293),IF($AK2293&gt;-0.2,100,IF($AK2293&gt;=-0.4,50,0)),"")</f>
        <v/>
      </c>
      <c r="AW2293" s="59" t="n">
        <f aca="false">01_指標庫!$H$4*ISNUMBER($F2293)+01_指標庫!$H$5*ISNUMBER($AA2293)+01_指標庫!$H$6*ISNUMBER($G2293)+01_指標庫!$H$7*ISNUMBER($H2293)+01_指標庫!$H$8*ISNUMBER($AF2293)+01_指標庫!$H$9*ISNUMBER($AG2293)+01_指標庫!$H$10*ISNUMBER($AB2293)+01_指標庫!$H$11*ISNUMBER($AC2293)+01_指標庫!$H$12*ISNUMBER($AD2293)+01_指標庫!$H$13*ISNUMBER($AE2293)+01_指標庫!$H$14*ISNUMBER($I2293)+01_指標庫!$H$15*ISNUMBER($AH2293)+01_指標庫!$H$16*ISNUMBER($K2293)+01_指標庫!$H$17*ISNUMBER($AI2293)+01_指標庫!$H$18*ISNUMBER($AJ2293)+01_指標庫!$H$19*ISNUMBER($AK2293)+01_指標庫!$H$20*ISNUMBER($BB2293)+01_指標庫!$H$21*ISNUMBER($BC2293)</f>
        <v>51</v>
      </c>
      <c r="AX2293" s="59" t="n">
        <f aca="false">IF(AW2293=0,50,ROUND((01_指標庫!$H$4*IF(ISNUMBER($F2293),L2293,0)+01_指標庫!$H$5*IF(ISNUMBER($AA2293),AL2293,0)+01_指標庫!$H$6*IF(ISNUMBER($G2293),M2293,0)+01_指標庫!$H$7*IF(ISNUMBER($H2293),N2293,0)+01_指標庫!$H$8*IF(ISNUMBER($AF2293),AQ2293,0)+01_指標庫!$H$9*IF(ISNUMBER($AG2293),AR2293,0)+01_指標庫!$H$10*IF(ISNUMBER($AB2293),AM2293,0)+01_指標庫!$H$11*IF(ISNUMBER($AC2293),AN2293,0)+01_指標庫!$H$12*IF(ISNUMBER($AD2293),AO2293,0)+01_指標庫!$H$13*IF(ISNUMBER($AE2293),AP2293,0)+01_指標庫!$H$14*IF(ISNUMBER($I2293),O2293,0)+01_指標庫!$H$15*IF(ISNUMBER($AH2293),AS2293,0)+01_指標庫!$H$16*IF(ISNUMBER($K2293),P2293,0)+01_指標庫!$H$17*IF(ISNUMBER($AI2293),AT2293,0)+01_指標庫!$H$18*IF(ISNUMBER($AJ2293),AU2293,0)+01_指標庫!$H$19*IF(ISNUMBER($AK2293),AV2293,0)+01_指標庫!$H$20*IF(ISNUMBER($BB2293),BB2293,0)+01_指標庫!$H$21*IF(ISNUMBER($BC2293),BC2293,0))/AW2293,1))</f>
        <v>95.1</v>
      </c>
      <c r="AY2293" s="60"/>
      <c r="AZ2293" s="60"/>
      <c r="BA2293" s="58" t="n">
        <f aca="false">AVERAGE($E2289:$E2293)/AVERAGE($E2284:$E2293)-1</f>
        <v>0.0127319753464323</v>
      </c>
      <c r="BB2293" s="59" t="n">
        <f aca="false">IF(ISNUMBER($BA2293),IF(OR($S2293&lt;=-0.03,$BA2293&lt;-0.003),0,IF(OR($S2293&lt;=-0.02,$BA2293&lt;0.01),50,100)),"")</f>
        <v>100</v>
      </c>
      <c r="BC2293" s="0" t="str">
        <f aca="false">IF(OR(COUNT($AZ2293)=0,COUNT($AZ2292)=0),"",IF(OR($AY2293/$AZ2292-1&lt;=-0.03,$AZ2293/$AZ2292-1&lt;=-0.045,IF(COUNT($AZ2284:$AZ2293)=10,AVERAGE($AZ2289:$AZ2293)/AVERAGE($AZ2284:$AZ2293)-1&lt;-0.01,FALSE())),0,IF(OR($AZ2293/$AZ2292-1&lt;=-0.02,IF(COUNT($AZ2284:$AZ2293)=10,AVERAGE($AZ2289:$AZ2293)/AVERAGE($AZ2284:$AZ2293)-1&lt;0.005,FALSE())),50,100)))</f>
        <v/>
      </c>
    </row>
    <row r="2294" customFormat="false" ht="15" hidden="false" customHeight="true" outlineLevel="0" collapsed="false">
      <c r="A2294" s="47" t="n">
        <v>2290</v>
      </c>
      <c r="B2294" s="48" t="n">
        <v>45884</v>
      </c>
      <c r="C2294" s="47" t="n">
        <v>2025</v>
      </c>
      <c r="D2294" s="49" t="s">
        <v>234</v>
      </c>
      <c r="E2294" s="50" t="n">
        <v>23712.07</v>
      </c>
      <c r="F2294" s="51" t="n">
        <v>0.120909</v>
      </c>
      <c r="G2294" s="51" t="n">
        <v>-0.005743</v>
      </c>
      <c r="H2294" s="52" t="n">
        <v>0.7347</v>
      </c>
      <c r="I2294" s="53" t="n">
        <v>288</v>
      </c>
      <c r="J2294" s="47" t="s">
        <v>235</v>
      </c>
      <c r="K2294" s="54" t="n">
        <v>15.09</v>
      </c>
      <c r="L2294" s="55" t="n">
        <f aca="false">IF(COUNT(F2294)=0,50,IF(F2294&gt;=0,100,IF(F2294&gt;=-0.02,50,0)))</f>
        <v>100</v>
      </c>
      <c r="M2294" s="55" t="n">
        <f aca="false">IF(COUNT(G2294)=0,50,IF(G2294&gt;-0.06,100,IF(G2294&gt;-0.15,50,0)))</f>
        <v>100</v>
      </c>
      <c r="N2294" s="55" t="n">
        <f aca="false">IF(COUNT(H2294)=0,50,IF(H2294&gt;=0.6,100,IF(H2294&gt;=0.4,50,0)))</f>
        <v>100</v>
      </c>
      <c r="O2294" s="55" t="n">
        <f aca="false">IF(COUNT(I2294)=0,50,IF(J2294="proxy_vix",50,IF(I2294&lt;350,100,IF(I2294&lt;=450,50,0))))</f>
        <v>100</v>
      </c>
      <c r="P2294" s="55" t="n">
        <f aca="false">IF(COUNT(K2294)=0,50,IF(K2294&lt;20,100,IF(K2294&lt;=25,50,0)))</f>
        <v>100</v>
      </c>
      <c r="Q2294" s="54"/>
      <c r="R2294" s="47"/>
      <c r="S2294" s="51" t="n">
        <f aca="false">$E2294/$E2293-1</f>
        <v>-0.00505067882264676</v>
      </c>
      <c r="T2294" s="56" t="n">
        <f aca="false">$K2294/$K2293-1</f>
        <v>0.0175320296695887</v>
      </c>
      <c r="V2294" s="57"/>
      <c r="W2294" s="57"/>
      <c r="Y2294" s="1" t="str">
        <f aca="false">IF(AX2294&gt;=70,"EASY",IF(AX2294&gt;40,"UNCERTAIN","HARD"))</f>
        <v>EASY</v>
      </c>
      <c r="AA2294" s="58" t="n">
        <f aca="false">IF($A2294&lt;200,"",AVERAGE($E2245:$E2294)/AVERAGE($E2095:$E2294)-1)</f>
        <v>0.0751637318112064</v>
      </c>
      <c r="AB2294" s="59" t="n">
        <f aca="false">LOOKUP($B2294,07_L1政策步階!$A$4:$A$14,07_L1政策步階!$C$4:$C$14)</f>
        <v>0</v>
      </c>
      <c r="AC2294" s="57"/>
      <c r="AD2294" s="57"/>
      <c r="AE2294" s="57"/>
      <c r="AF2294" s="57"/>
      <c r="AG2294" s="57"/>
      <c r="AH2294" s="57"/>
      <c r="AI2294" s="57"/>
      <c r="AJ2294" s="57"/>
      <c r="AK2294" s="57"/>
      <c r="AL2294" s="59" t="n">
        <f aca="false">IF(ISNUMBER($AA2294),IF($AA2294&gt;=0.005,100,IF($AA2294&gt;=-0.015,50,0)),"")</f>
        <v>100</v>
      </c>
      <c r="AM2294" s="59" t="n">
        <f aca="false">IF(ISNUMBER($AB2294),IF($AB2294=1,100,IF($AB2294=0,50,0)),"")</f>
        <v>50</v>
      </c>
      <c r="AN2294" s="0" t="str">
        <f aca="false">IF(ISNUMBER($AC2294),IF($AC2294&gt;=0.001,100,IF($AC2294&gt;=-0.003,50,0)),"")</f>
        <v/>
      </c>
      <c r="AO2294" s="0" t="str">
        <f aca="false">IF(ISNUMBER($AD2294),IF($AD2294&gt;=0.04,100,IF($AD2294&gt;=0,50,0)),"")</f>
        <v/>
      </c>
      <c r="AP2294" s="0" t="str">
        <f aca="false">IF(ISNUMBER($AE2294),IF($AE2294&gt;=25,100,IF($AE2294&gt;=-75,50,0)),"")</f>
        <v/>
      </c>
      <c r="AQ2294" s="0" t="str">
        <f aca="false">IF(ISNUMBER($AF2294),IF($AF2294&gt;0,100,IF($AF2294&gt;=-50,50,0)),"")</f>
        <v/>
      </c>
      <c r="AR2294" s="0" t="str">
        <f aca="false">IF(ISNUMBER($AG2294),IF($AG2294=1,100,IF($AG2294=0,50,0)),"")</f>
        <v/>
      </c>
      <c r="AS2294" s="0" t="str">
        <f aca="false">IF(ISNUMBER($AH2294),IF($AH2294&lt;0,100,IF($AH2294&lt;=20,50,0)),"")</f>
        <v/>
      </c>
      <c r="AT2294" s="0" t="str">
        <f aca="false">IF(ISNUMBER($AI2294),IF($AI2294&lt;0.95,100,IF($AI2294&lt;=1,50,0)),"")</f>
        <v/>
      </c>
      <c r="AU2294" s="0" t="str">
        <f aca="false">IF(ISNUMBER($AJ2294),IF($AJ2294&lt;30,0,IF($AJ2294&lt;40,50,IF($AJ2294&lt;=90,100,50))),"")</f>
        <v/>
      </c>
      <c r="AV2294" s="0" t="str">
        <f aca="false">IF(ISNUMBER($AK2294),IF($AK2294&gt;-0.2,100,IF($AK2294&gt;=-0.4,50,0)),"")</f>
        <v/>
      </c>
      <c r="AW2294" s="59" t="n">
        <f aca="false">01_指標庫!$H$4*ISNUMBER($F2294)+01_指標庫!$H$5*ISNUMBER($AA2294)+01_指標庫!$H$6*ISNUMBER($G2294)+01_指標庫!$H$7*ISNUMBER($H2294)+01_指標庫!$H$8*ISNUMBER($AF2294)+01_指標庫!$H$9*ISNUMBER($AG2294)+01_指標庫!$H$10*ISNUMBER($AB2294)+01_指標庫!$H$11*ISNUMBER($AC2294)+01_指標庫!$H$12*ISNUMBER($AD2294)+01_指標庫!$H$13*ISNUMBER($AE2294)+01_指標庫!$H$14*ISNUMBER($I2294)+01_指標庫!$H$15*ISNUMBER($AH2294)+01_指標庫!$H$16*ISNUMBER($K2294)+01_指標庫!$H$17*ISNUMBER($AI2294)+01_指標庫!$H$18*ISNUMBER($AJ2294)+01_指標庫!$H$19*ISNUMBER($AK2294)+01_指標庫!$H$20*ISNUMBER($BB2294)+01_指標庫!$H$21*ISNUMBER($BC2294)</f>
        <v>51</v>
      </c>
      <c r="AX2294" s="59" t="n">
        <f aca="false">IF(AW2294=0,50,ROUND((01_指標庫!$H$4*IF(ISNUMBER($F2294),L2294,0)+01_指標庫!$H$5*IF(ISNUMBER($AA2294),AL2294,0)+01_指標庫!$H$6*IF(ISNUMBER($G2294),M2294,0)+01_指標庫!$H$7*IF(ISNUMBER($H2294),N2294,0)+01_指標庫!$H$8*IF(ISNUMBER($AF2294),AQ2294,0)+01_指標庫!$H$9*IF(ISNUMBER($AG2294),AR2294,0)+01_指標庫!$H$10*IF(ISNUMBER($AB2294),AM2294,0)+01_指標庫!$H$11*IF(ISNUMBER($AC2294),AN2294,0)+01_指標庫!$H$12*IF(ISNUMBER($AD2294),AO2294,0)+01_指標庫!$H$13*IF(ISNUMBER($AE2294),AP2294,0)+01_指標庫!$H$14*IF(ISNUMBER($I2294),O2294,0)+01_指標庫!$H$15*IF(ISNUMBER($AH2294),AS2294,0)+01_指標庫!$H$16*IF(ISNUMBER($K2294),P2294,0)+01_指標庫!$H$17*IF(ISNUMBER($AI2294),AT2294,0)+01_指標庫!$H$18*IF(ISNUMBER($AJ2294),AU2294,0)+01_指標庫!$H$19*IF(ISNUMBER($AK2294),AV2294,0)+01_指標庫!$H$20*IF(ISNUMBER($BB2294),BB2294,0)+01_指標庫!$H$21*IF(ISNUMBER($BC2294),BC2294,0))/AW2294,1))</f>
        <v>89.2</v>
      </c>
      <c r="AY2294" s="60"/>
      <c r="AZ2294" s="60"/>
      <c r="BA2294" s="58" t="n">
        <f aca="false">AVERAGE($E2290:$E2294)/AVERAGE($E2285:$E2294)-1</f>
        <v>0.00950504625526794</v>
      </c>
      <c r="BB2294" s="59" t="n">
        <f aca="false">IF(ISNUMBER($BA2294),IF(OR($S2294&lt;=-0.03,$BA2294&lt;-0.003),0,IF(OR($S2294&lt;=-0.02,$BA2294&lt;0.01),50,100)),"")</f>
        <v>50</v>
      </c>
      <c r="BC2294" s="0" t="str">
        <f aca="false">IF(OR(COUNT($AZ2294)=0,COUNT($AZ2293)=0),"",IF(OR($AY2294/$AZ2293-1&lt;=-0.03,$AZ2294/$AZ2293-1&lt;=-0.045,IF(COUNT($AZ2285:$AZ2294)=10,AVERAGE($AZ2290:$AZ2294)/AVERAGE($AZ2285:$AZ2294)-1&lt;-0.01,FALSE())),0,IF(OR($AZ2294/$AZ2293-1&lt;=-0.02,IF(COUNT($AZ2285:$AZ2294)=10,AVERAGE($AZ2290:$AZ2294)/AVERAGE($AZ2285:$AZ2294)-1&lt;0.005,FALSE())),50,100)))</f>
        <v/>
      </c>
    </row>
    <row r="2295" customFormat="false" ht="15" hidden="false" customHeight="true" outlineLevel="0" collapsed="false">
      <c r="A2295" s="47" t="n">
        <v>2291</v>
      </c>
      <c r="B2295" s="48" t="n">
        <v>45887</v>
      </c>
      <c r="C2295" s="47" t="n">
        <v>2025</v>
      </c>
      <c r="D2295" s="49" t="s">
        <v>236</v>
      </c>
      <c r="E2295" s="50" t="n">
        <v>23713.76</v>
      </c>
      <c r="F2295" s="51" t="n">
        <v>0.120098</v>
      </c>
      <c r="G2295" s="51" t="n">
        <v>-0.005672</v>
      </c>
      <c r="H2295" s="52" t="n">
        <v>0.7347</v>
      </c>
      <c r="I2295" s="53" t="n">
        <v>288</v>
      </c>
      <c r="J2295" s="47" t="s">
        <v>235</v>
      </c>
      <c r="K2295" s="54" t="n">
        <v>14.99</v>
      </c>
      <c r="L2295" s="55" t="n">
        <f aca="false">IF(COUNT(F2295)=0,50,IF(F2295&gt;=0,100,IF(F2295&gt;=-0.02,50,0)))</f>
        <v>100</v>
      </c>
      <c r="M2295" s="55" t="n">
        <f aca="false">IF(COUNT(G2295)=0,50,IF(G2295&gt;-0.06,100,IF(G2295&gt;-0.15,50,0)))</f>
        <v>100</v>
      </c>
      <c r="N2295" s="55" t="n">
        <f aca="false">IF(COUNT(H2295)=0,50,IF(H2295&gt;=0.6,100,IF(H2295&gt;=0.4,50,0)))</f>
        <v>100</v>
      </c>
      <c r="O2295" s="55" t="n">
        <f aca="false">IF(COUNT(I2295)=0,50,IF(J2295="proxy_vix",50,IF(I2295&lt;350,100,IF(I2295&lt;=450,50,0))))</f>
        <v>100</v>
      </c>
      <c r="P2295" s="55" t="n">
        <f aca="false">IF(COUNT(K2295)=0,50,IF(K2295&lt;20,100,IF(K2295&lt;=25,50,0)))</f>
        <v>100</v>
      </c>
      <c r="Q2295" s="54"/>
      <c r="R2295" s="47"/>
      <c r="S2295" s="51" t="n">
        <f aca="false">$E2295/$E2294-1</f>
        <v>7.12717194237822E-005</v>
      </c>
      <c r="T2295" s="56" t="n">
        <f aca="false">$K2295/$K2294-1</f>
        <v>-0.00662690523525511</v>
      </c>
      <c r="V2295" s="57"/>
      <c r="W2295" s="57"/>
      <c r="Y2295" s="1" t="str">
        <f aca="false">IF(AX2295&gt;=70,"EASY",IF(AX2295&gt;40,"UNCERTAIN","HARD"))</f>
        <v>EASY</v>
      </c>
      <c r="AA2295" s="58" t="n">
        <f aca="false">IF($A2295&lt;200,"",AVERAGE($E2246:$E2295)/AVERAGE($E2096:$E2295)-1)</f>
        <v>0.0763563642341931</v>
      </c>
      <c r="AB2295" s="59" t="n">
        <f aca="false">LOOKUP($B2295,07_L1政策步階!$A$4:$A$14,07_L1政策步階!$C$4:$C$14)</f>
        <v>0</v>
      </c>
      <c r="AC2295" s="57"/>
      <c r="AD2295" s="57"/>
      <c r="AE2295" s="57"/>
      <c r="AF2295" s="57"/>
      <c r="AG2295" s="57"/>
      <c r="AH2295" s="57"/>
      <c r="AI2295" s="57"/>
      <c r="AJ2295" s="57"/>
      <c r="AK2295" s="57"/>
      <c r="AL2295" s="59" t="n">
        <f aca="false">IF(ISNUMBER($AA2295),IF($AA2295&gt;=0.005,100,IF($AA2295&gt;=-0.015,50,0)),"")</f>
        <v>100</v>
      </c>
      <c r="AM2295" s="59" t="n">
        <f aca="false">IF(ISNUMBER($AB2295),IF($AB2295=1,100,IF($AB2295=0,50,0)),"")</f>
        <v>50</v>
      </c>
      <c r="AN2295" s="0" t="str">
        <f aca="false">IF(ISNUMBER($AC2295),IF($AC2295&gt;=0.001,100,IF($AC2295&gt;=-0.003,50,0)),"")</f>
        <v/>
      </c>
      <c r="AO2295" s="0" t="str">
        <f aca="false">IF(ISNUMBER($AD2295),IF($AD2295&gt;=0.04,100,IF($AD2295&gt;=0,50,0)),"")</f>
        <v/>
      </c>
      <c r="AP2295" s="0" t="str">
        <f aca="false">IF(ISNUMBER($AE2295),IF($AE2295&gt;=25,100,IF($AE2295&gt;=-75,50,0)),"")</f>
        <v/>
      </c>
      <c r="AQ2295" s="0" t="str">
        <f aca="false">IF(ISNUMBER($AF2295),IF($AF2295&gt;0,100,IF($AF2295&gt;=-50,50,0)),"")</f>
        <v/>
      </c>
      <c r="AR2295" s="0" t="str">
        <f aca="false">IF(ISNUMBER($AG2295),IF($AG2295=1,100,IF($AG2295=0,50,0)),"")</f>
        <v/>
      </c>
      <c r="AS2295" s="0" t="str">
        <f aca="false">IF(ISNUMBER($AH2295),IF($AH2295&lt;0,100,IF($AH2295&lt;=20,50,0)),"")</f>
        <v/>
      </c>
      <c r="AT2295" s="0" t="str">
        <f aca="false">IF(ISNUMBER($AI2295),IF($AI2295&lt;0.95,100,IF($AI2295&lt;=1,50,0)),"")</f>
        <v/>
      </c>
      <c r="AU2295" s="0" t="str">
        <f aca="false">IF(ISNUMBER($AJ2295),IF($AJ2295&lt;30,0,IF($AJ2295&lt;40,50,IF($AJ2295&lt;=90,100,50))),"")</f>
        <v/>
      </c>
      <c r="AV2295" s="0" t="str">
        <f aca="false">IF(ISNUMBER($AK2295),IF($AK2295&gt;-0.2,100,IF($AK2295&gt;=-0.4,50,0)),"")</f>
        <v/>
      </c>
      <c r="AW2295" s="59" t="n">
        <f aca="false">01_指標庫!$H$4*ISNUMBER($F2295)+01_指標庫!$H$5*ISNUMBER($AA2295)+01_指標庫!$H$6*ISNUMBER($G2295)+01_指標庫!$H$7*ISNUMBER($H2295)+01_指標庫!$H$8*ISNUMBER($AF2295)+01_指標庫!$H$9*ISNUMBER($AG2295)+01_指標庫!$H$10*ISNUMBER($AB2295)+01_指標庫!$H$11*ISNUMBER($AC2295)+01_指標庫!$H$12*ISNUMBER($AD2295)+01_指標庫!$H$13*ISNUMBER($AE2295)+01_指標庫!$H$14*ISNUMBER($I2295)+01_指標庫!$H$15*ISNUMBER($AH2295)+01_指標庫!$H$16*ISNUMBER($K2295)+01_指標庫!$H$17*ISNUMBER($AI2295)+01_指標庫!$H$18*ISNUMBER($AJ2295)+01_指標庫!$H$19*ISNUMBER($AK2295)+01_指標庫!$H$20*ISNUMBER($BB2295)+01_指標庫!$H$21*ISNUMBER($BC2295)</f>
        <v>51</v>
      </c>
      <c r="AX2295" s="59" t="n">
        <f aca="false">IF(AW2295=0,50,ROUND((01_指標庫!$H$4*IF(ISNUMBER($F2295),L2295,0)+01_指標庫!$H$5*IF(ISNUMBER($AA2295),AL2295,0)+01_指標庫!$H$6*IF(ISNUMBER($G2295),M2295,0)+01_指標庫!$H$7*IF(ISNUMBER($H2295),N2295,0)+01_指標庫!$H$8*IF(ISNUMBER($AF2295),AQ2295,0)+01_指標庫!$H$9*IF(ISNUMBER($AG2295),AR2295,0)+01_指標庫!$H$10*IF(ISNUMBER($AB2295),AM2295,0)+01_指標庫!$H$11*IF(ISNUMBER($AC2295),AN2295,0)+01_指標庫!$H$12*IF(ISNUMBER($AD2295),AO2295,0)+01_指標庫!$H$13*IF(ISNUMBER($AE2295),AP2295,0)+01_指標庫!$H$14*IF(ISNUMBER($I2295),O2295,0)+01_指標庫!$H$15*IF(ISNUMBER($AH2295),AS2295,0)+01_指標庫!$H$16*IF(ISNUMBER($K2295),P2295,0)+01_指標庫!$H$17*IF(ISNUMBER($AI2295),AT2295,0)+01_指標庫!$H$18*IF(ISNUMBER($AJ2295),AU2295,0)+01_指標庫!$H$19*IF(ISNUMBER($AK2295),AV2295,0)+01_指標庫!$H$20*IF(ISNUMBER($BB2295),BB2295,0)+01_指標庫!$H$21*IF(ISNUMBER($BC2295),BC2295,0))/AW2295,1))</f>
        <v>89.2</v>
      </c>
      <c r="AY2295" s="60"/>
      <c r="AZ2295" s="60"/>
      <c r="BA2295" s="58" t="n">
        <f aca="false">AVERAGE($E2291:$E2295)/AVERAGE($E2286:$E2295)-1</f>
        <v>0.00884399201145136</v>
      </c>
      <c r="BB2295" s="59" t="n">
        <f aca="false">IF(ISNUMBER($BA2295),IF(OR($S2295&lt;=-0.03,$BA2295&lt;-0.003),0,IF(OR($S2295&lt;=-0.02,$BA2295&lt;0.01),50,100)),"")</f>
        <v>50</v>
      </c>
      <c r="BC2295" s="0" t="str">
        <f aca="false">IF(OR(COUNT($AZ2295)=0,COUNT($AZ2294)=0),"",IF(OR($AY2295/$AZ2294-1&lt;=-0.03,$AZ2295/$AZ2294-1&lt;=-0.045,IF(COUNT($AZ2286:$AZ2295)=10,AVERAGE($AZ2291:$AZ2295)/AVERAGE($AZ2286:$AZ2295)-1&lt;-0.01,FALSE())),0,IF(OR($AZ2295/$AZ2294-1&lt;=-0.02,IF(COUNT($AZ2286:$AZ2295)=10,AVERAGE($AZ2291:$AZ2295)/AVERAGE($AZ2286:$AZ2295)-1&lt;0.005,FALSE())),50,100)))</f>
        <v/>
      </c>
    </row>
    <row r="2296" customFormat="false" ht="15" hidden="false" customHeight="true" outlineLevel="0" collapsed="false">
      <c r="A2296" s="47" t="n">
        <v>2292</v>
      </c>
      <c r="B2296" s="48" t="n">
        <v>45888</v>
      </c>
      <c r="C2296" s="47" t="n">
        <v>2025</v>
      </c>
      <c r="D2296" s="49" t="s">
        <v>237</v>
      </c>
      <c r="E2296" s="50" t="n">
        <v>23384.77</v>
      </c>
      <c r="F2296" s="51" t="n">
        <v>0.10382</v>
      </c>
      <c r="G2296" s="51" t="n">
        <v>-0.019467</v>
      </c>
      <c r="H2296" s="52" t="n">
        <v>0.7551</v>
      </c>
      <c r="I2296" s="53" t="n">
        <v>290</v>
      </c>
      <c r="J2296" s="47" t="s">
        <v>235</v>
      </c>
      <c r="K2296" s="54" t="n">
        <v>15.57</v>
      </c>
      <c r="L2296" s="55" t="n">
        <f aca="false">IF(COUNT(F2296)=0,50,IF(F2296&gt;=0,100,IF(F2296&gt;=-0.02,50,0)))</f>
        <v>100</v>
      </c>
      <c r="M2296" s="55" t="n">
        <f aca="false">IF(COUNT(G2296)=0,50,IF(G2296&gt;-0.06,100,IF(G2296&gt;-0.15,50,0)))</f>
        <v>100</v>
      </c>
      <c r="N2296" s="55" t="n">
        <f aca="false">IF(COUNT(H2296)=0,50,IF(H2296&gt;=0.6,100,IF(H2296&gt;=0.4,50,0)))</f>
        <v>100</v>
      </c>
      <c r="O2296" s="55" t="n">
        <f aca="false">IF(COUNT(I2296)=0,50,IF(J2296="proxy_vix",50,IF(I2296&lt;350,100,IF(I2296&lt;=450,50,0))))</f>
        <v>100</v>
      </c>
      <c r="P2296" s="55" t="n">
        <f aca="false">IF(COUNT(K2296)=0,50,IF(K2296&lt;20,100,IF(K2296&lt;=25,50,0)))</f>
        <v>100</v>
      </c>
      <c r="Q2296" s="54"/>
      <c r="R2296" s="47"/>
      <c r="S2296" s="51" t="n">
        <f aca="false">$E2296/$E2295-1</f>
        <v>-0.0138733798436013</v>
      </c>
      <c r="T2296" s="56" t="n">
        <f aca="false">$K2296/$K2295-1</f>
        <v>0.038692461641094</v>
      </c>
      <c r="V2296" s="57"/>
      <c r="W2296" s="57"/>
      <c r="Y2296" s="1" t="str">
        <f aca="false">IF(AX2296&gt;=70,"EASY",IF(AX2296&gt;40,"UNCERTAIN","HARD"))</f>
        <v>EASY</v>
      </c>
      <c r="AA2296" s="58" t="n">
        <f aca="false">IF($A2296&lt;200,"",AVERAGE($E2247:$E2296)/AVERAGE($E2097:$E2296)-1)</f>
        <v>0.0771685772145079</v>
      </c>
      <c r="AB2296" s="59" t="n">
        <f aca="false">LOOKUP($B2296,07_L1政策步階!$A$4:$A$14,07_L1政策步階!$C$4:$C$14)</f>
        <v>0</v>
      </c>
      <c r="AC2296" s="57"/>
      <c r="AD2296" s="57"/>
      <c r="AE2296" s="57"/>
      <c r="AF2296" s="57"/>
      <c r="AG2296" s="57"/>
      <c r="AH2296" s="57"/>
      <c r="AI2296" s="57"/>
      <c r="AJ2296" s="57"/>
      <c r="AK2296" s="57"/>
      <c r="AL2296" s="59" t="n">
        <f aca="false">IF(ISNUMBER($AA2296),IF($AA2296&gt;=0.005,100,IF($AA2296&gt;=-0.015,50,0)),"")</f>
        <v>100</v>
      </c>
      <c r="AM2296" s="59" t="n">
        <f aca="false">IF(ISNUMBER($AB2296),IF($AB2296=1,100,IF($AB2296=0,50,0)),"")</f>
        <v>50</v>
      </c>
      <c r="AN2296" s="0" t="str">
        <f aca="false">IF(ISNUMBER($AC2296),IF($AC2296&gt;=0.001,100,IF($AC2296&gt;=-0.003,50,0)),"")</f>
        <v/>
      </c>
      <c r="AO2296" s="0" t="str">
        <f aca="false">IF(ISNUMBER($AD2296),IF($AD2296&gt;=0.04,100,IF($AD2296&gt;=0,50,0)),"")</f>
        <v/>
      </c>
      <c r="AP2296" s="0" t="str">
        <f aca="false">IF(ISNUMBER($AE2296),IF($AE2296&gt;=25,100,IF($AE2296&gt;=-75,50,0)),"")</f>
        <v/>
      </c>
      <c r="AQ2296" s="0" t="str">
        <f aca="false">IF(ISNUMBER($AF2296),IF($AF2296&gt;0,100,IF($AF2296&gt;=-50,50,0)),"")</f>
        <v/>
      </c>
      <c r="AR2296" s="0" t="str">
        <f aca="false">IF(ISNUMBER($AG2296),IF($AG2296=1,100,IF($AG2296=0,50,0)),"")</f>
        <v/>
      </c>
      <c r="AS2296" s="0" t="str">
        <f aca="false">IF(ISNUMBER($AH2296),IF($AH2296&lt;0,100,IF($AH2296&lt;=20,50,0)),"")</f>
        <v/>
      </c>
      <c r="AT2296" s="0" t="str">
        <f aca="false">IF(ISNUMBER($AI2296),IF($AI2296&lt;0.95,100,IF($AI2296&lt;=1,50,0)),"")</f>
        <v/>
      </c>
      <c r="AU2296" s="0" t="str">
        <f aca="false">IF(ISNUMBER($AJ2296),IF($AJ2296&lt;30,0,IF($AJ2296&lt;40,50,IF($AJ2296&lt;=90,100,50))),"")</f>
        <v/>
      </c>
      <c r="AV2296" s="0" t="str">
        <f aca="false">IF(ISNUMBER($AK2296),IF($AK2296&gt;-0.2,100,IF($AK2296&gt;=-0.4,50,0)),"")</f>
        <v/>
      </c>
      <c r="AW2296" s="59" t="n">
        <f aca="false">01_指標庫!$H$4*ISNUMBER($F2296)+01_指標庫!$H$5*ISNUMBER($AA2296)+01_指標庫!$H$6*ISNUMBER($G2296)+01_指標庫!$H$7*ISNUMBER($H2296)+01_指標庫!$H$8*ISNUMBER($AF2296)+01_指標庫!$H$9*ISNUMBER($AG2296)+01_指標庫!$H$10*ISNUMBER($AB2296)+01_指標庫!$H$11*ISNUMBER($AC2296)+01_指標庫!$H$12*ISNUMBER($AD2296)+01_指標庫!$H$13*ISNUMBER($AE2296)+01_指標庫!$H$14*ISNUMBER($I2296)+01_指標庫!$H$15*ISNUMBER($AH2296)+01_指標庫!$H$16*ISNUMBER($K2296)+01_指標庫!$H$17*ISNUMBER($AI2296)+01_指標庫!$H$18*ISNUMBER($AJ2296)+01_指標庫!$H$19*ISNUMBER($AK2296)+01_指標庫!$H$20*ISNUMBER($BB2296)+01_指標庫!$H$21*ISNUMBER($BC2296)</f>
        <v>51</v>
      </c>
      <c r="AX2296" s="59" t="n">
        <f aca="false">IF(AW2296=0,50,ROUND((01_指標庫!$H$4*IF(ISNUMBER($F2296),L2296,0)+01_指標庫!$H$5*IF(ISNUMBER($AA2296),AL2296,0)+01_指標庫!$H$6*IF(ISNUMBER($G2296),M2296,0)+01_指標庫!$H$7*IF(ISNUMBER($H2296),N2296,0)+01_指標庫!$H$8*IF(ISNUMBER($AF2296),AQ2296,0)+01_指標庫!$H$9*IF(ISNUMBER($AG2296),AR2296,0)+01_指標庫!$H$10*IF(ISNUMBER($AB2296),AM2296,0)+01_指標庫!$H$11*IF(ISNUMBER($AC2296),AN2296,0)+01_指標庫!$H$12*IF(ISNUMBER($AD2296),AO2296,0)+01_指標庫!$H$13*IF(ISNUMBER($AE2296),AP2296,0)+01_指標庫!$H$14*IF(ISNUMBER($I2296),O2296,0)+01_指標庫!$H$15*IF(ISNUMBER($AH2296),AS2296,0)+01_指標庫!$H$16*IF(ISNUMBER($K2296),P2296,0)+01_指標庫!$H$17*IF(ISNUMBER($AI2296),AT2296,0)+01_指標庫!$H$18*IF(ISNUMBER($AJ2296),AU2296,0)+01_指標庫!$H$19*IF(ISNUMBER($AK2296),AV2296,0)+01_指標庫!$H$20*IF(ISNUMBER($BB2296),BB2296,0)+01_指標庫!$H$21*IF(ISNUMBER($BC2296),BC2296,0))/AW2296,1))</f>
        <v>89.2</v>
      </c>
      <c r="AY2296" s="60"/>
      <c r="AZ2296" s="60"/>
      <c r="BA2296" s="58" t="n">
        <f aca="false">AVERAGE($E2292:$E2296)/AVERAGE($E2287:$E2296)-1</f>
        <v>0.00343141437183436</v>
      </c>
      <c r="BB2296" s="59" t="n">
        <f aca="false">IF(ISNUMBER($BA2296),IF(OR($S2296&lt;=-0.03,$BA2296&lt;-0.003),0,IF(OR($S2296&lt;=-0.02,$BA2296&lt;0.01),50,100)),"")</f>
        <v>50</v>
      </c>
      <c r="BC2296" s="0" t="str">
        <f aca="false">IF(OR(COUNT($AZ2296)=0,COUNT($AZ2295)=0),"",IF(OR($AY2296/$AZ2295-1&lt;=-0.03,$AZ2296/$AZ2295-1&lt;=-0.045,IF(COUNT($AZ2287:$AZ2296)=10,AVERAGE($AZ2292:$AZ2296)/AVERAGE($AZ2287:$AZ2296)-1&lt;-0.01,FALSE())),0,IF(OR($AZ2296/$AZ2295-1&lt;=-0.02,IF(COUNT($AZ2287:$AZ2296)=10,AVERAGE($AZ2292:$AZ2296)/AVERAGE($AZ2287:$AZ2296)-1&lt;0.005,FALSE())),50,100)))</f>
        <v/>
      </c>
    </row>
    <row r="2297" customFormat="false" ht="15" hidden="false" customHeight="true" outlineLevel="0" collapsed="false">
      <c r="A2297" s="47" t="n">
        <v>2293</v>
      </c>
      <c r="B2297" s="48" t="n">
        <v>45889</v>
      </c>
      <c r="C2297" s="47" t="n">
        <v>2025</v>
      </c>
      <c r="D2297" s="49" t="s">
        <v>238</v>
      </c>
      <c r="E2297" s="50" t="n">
        <v>23249.57</v>
      </c>
      <c r="F2297" s="51" t="n">
        <v>0.096697</v>
      </c>
      <c r="G2297" s="51" t="n">
        <v>-0.025136</v>
      </c>
      <c r="H2297" s="52" t="n">
        <v>0.7143</v>
      </c>
      <c r="I2297" s="53" t="n">
        <v>294</v>
      </c>
      <c r="J2297" s="47" t="s">
        <v>235</v>
      </c>
      <c r="K2297" s="54" t="n">
        <v>15.69</v>
      </c>
      <c r="L2297" s="55" t="n">
        <f aca="false">IF(COUNT(F2297)=0,50,IF(F2297&gt;=0,100,IF(F2297&gt;=-0.02,50,0)))</f>
        <v>100</v>
      </c>
      <c r="M2297" s="55" t="n">
        <f aca="false">IF(COUNT(G2297)=0,50,IF(G2297&gt;-0.06,100,IF(G2297&gt;-0.15,50,0)))</f>
        <v>100</v>
      </c>
      <c r="N2297" s="55" t="n">
        <f aca="false">IF(COUNT(H2297)=0,50,IF(H2297&gt;=0.6,100,IF(H2297&gt;=0.4,50,0)))</f>
        <v>100</v>
      </c>
      <c r="O2297" s="55" t="n">
        <f aca="false">IF(COUNT(I2297)=0,50,IF(J2297="proxy_vix",50,IF(I2297&lt;350,100,IF(I2297&lt;=450,50,0))))</f>
        <v>100</v>
      </c>
      <c r="P2297" s="55" t="n">
        <f aca="false">IF(COUNT(K2297)=0,50,IF(K2297&lt;20,100,IF(K2297&lt;=25,50,0)))</f>
        <v>100</v>
      </c>
      <c r="Q2297" s="54"/>
      <c r="R2297" s="47"/>
      <c r="S2297" s="51" t="n">
        <f aca="false">$E2297/$E2296-1</f>
        <v>-0.00578154072073411</v>
      </c>
      <c r="T2297" s="56" t="n">
        <f aca="false">$K2297/$K2296-1</f>
        <v>0.00770712909441218</v>
      </c>
      <c r="V2297" s="57"/>
      <c r="W2297" s="57"/>
      <c r="Y2297" s="1" t="str">
        <f aca="false">IF(AX2297&gt;=70,"EASY",IF(AX2297&gt;40,"UNCERTAIN","HARD"))</f>
        <v>EASY</v>
      </c>
      <c r="AA2297" s="58" t="n">
        <f aca="false">IF($A2297&lt;200,"",AVERAGE($E2248:$E2297)/AVERAGE($E2098:$E2297)-1)</f>
        <v>0.0778110612618168</v>
      </c>
      <c r="AB2297" s="59" t="n">
        <f aca="false">LOOKUP($B2297,07_L1政策步階!$A$4:$A$14,07_L1政策步階!$C$4:$C$14)</f>
        <v>0</v>
      </c>
      <c r="AC2297" s="57"/>
      <c r="AD2297" s="57"/>
      <c r="AE2297" s="57"/>
      <c r="AF2297" s="57"/>
      <c r="AG2297" s="57"/>
      <c r="AH2297" s="57"/>
      <c r="AI2297" s="57"/>
      <c r="AJ2297" s="57"/>
      <c r="AK2297" s="57"/>
      <c r="AL2297" s="59" t="n">
        <f aca="false">IF(ISNUMBER($AA2297),IF($AA2297&gt;=0.005,100,IF($AA2297&gt;=-0.015,50,0)),"")</f>
        <v>100</v>
      </c>
      <c r="AM2297" s="59" t="n">
        <f aca="false">IF(ISNUMBER($AB2297),IF($AB2297=1,100,IF($AB2297=0,50,0)),"")</f>
        <v>50</v>
      </c>
      <c r="AN2297" s="0" t="str">
        <f aca="false">IF(ISNUMBER($AC2297),IF($AC2297&gt;=0.001,100,IF($AC2297&gt;=-0.003,50,0)),"")</f>
        <v/>
      </c>
      <c r="AO2297" s="0" t="str">
        <f aca="false">IF(ISNUMBER($AD2297),IF($AD2297&gt;=0.04,100,IF($AD2297&gt;=0,50,0)),"")</f>
        <v/>
      </c>
      <c r="AP2297" s="0" t="str">
        <f aca="false">IF(ISNUMBER($AE2297),IF($AE2297&gt;=25,100,IF($AE2297&gt;=-75,50,0)),"")</f>
        <v/>
      </c>
      <c r="AQ2297" s="0" t="str">
        <f aca="false">IF(ISNUMBER($AF2297),IF($AF2297&gt;0,100,IF($AF2297&gt;=-50,50,0)),"")</f>
        <v/>
      </c>
      <c r="AR2297" s="0" t="str">
        <f aca="false">IF(ISNUMBER($AG2297),IF($AG2297=1,100,IF($AG2297=0,50,0)),"")</f>
        <v/>
      </c>
      <c r="AS2297" s="0" t="str">
        <f aca="false">IF(ISNUMBER($AH2297),IF($AH2297&lt;0,100,IF($AH2297&lt;=20,50,0)),"")</f>
        <v/>
      </c>
      <c r="AT2297" s="0" t="str">
        <f aca="false">IF(ISNUMBER($AI2297),IF($AI2297&lt;0.95,100,IF($AI2297&lt;=1,50,0)),"")</f>
        <v/>
      </c>
      <c r="AU2297" s="0" t="str">
        <f aca="false">IF(ISNUMBER($AJ2297),IF($AJ2297&lt;30,0,IF($AJ2297&lt;40,50,IF($AJ2297&lt;=90,100,50))),"")</f>
        <v/>
      </c>
      <c r="AV2297" s="0" t="str">
        <f aca="false">IF(ISNUMBER($AK2297),IF($AK2297&gt;-0.2,100,IF($AK2297&gt;=-0.4,50,0)),"")</f>
        <v/>
      </c>
      <c r="AW2297" s="59" t="n">
        <f aca="false">01_指標庫!$H$4*ISNUMBER($F2297)+01_指標庫!$H$5*ISNUMBER($AA2297)+01_指標庫!$H$6*ISNUMBER($G2297)+01_指標庫!$H$7*ISNUMBER($H2297)+01_指標庫!$H$8*ISNUMBER($AF2297)+01_指標庫!$H$9*ISNUMBER($AG2297)+01_指標庫!$H$10*ISNUMBER($AB2297)+01_指標庫!$H$11*ISNUMBER($AC2297)+01_指標庫!$H$12*ISNUMBER($AD2297)+01_指標庫!$H$13*ISNUMBER($AE2297)+01_指標庫!$H$14*ISNUMBER($I2297)+01_指標庫!$H$15*ISNUMBER($AH2297)+01_指標庫!$H$16*ISNUMBER($K2297)+01_指標庫!$H$17*ISNUMBER($AI2297)+01_指標庫!$H$18*ISNUMBER($AJ2297)+01_指標庫!$H$19*ISNUMBER($AK2297)+01_指標庫!$H$20*ISNUMBER($BB2297)+01_指標庫!$H$21*ISNUMBER($BC2297)</f>
        <v>51</v>
      </c>
      <c r="AX2297" s="59" t="n">
        <f aca="false">IF(AW2297=0,50,ROUND((01_指標庫!$H$4*IF(ISNUMBER($F2297),L2297,0)+01_指標庫!$H$5*IF(ISNUMBER($AA2297),AL2297,0)+01_指標庫!$H$6*IF(ISNUMBER($G2297),M2297,0)+01_指標庫!$H$7*IF(ISNUMBER($H2297),N2297,0)+01_指標庫!$H$8*IF(ISNUMBER($AF2297),AQ2297,0)+01_指標庫!$H$9*IF(ISNUMBER($AG2297),AR2297,0)+01_指標庫!$H$10*IF(ISNUMBER($AB2297),AM2297,0)+01_指標庫!$H$11*IF(ISNUMBER($AC2297),AN2297,0)+01_指標庫!$H$12*IF(ISNUMBER($AD2297),AO2297,0)+01_指標庫!$H$13*IF(ISNUMBER($AE2297),AP2297,0)+01_指標庫!$H$14*IF(ISNUMBER($I2297),O2297,0)+01_指標庫!$H$15*IF(ISNUMBER($AH2297),AS2297,0)+01_指標庫!$H$16*IF(ISNUMBER($K2297),P2297,0)+01_指標庫!$H$17*IF(ISNUMBER($AI2297),AT2297,0)+01_指標庫!$H$18*IF(ISNUMBER($AJ2297),AU2297,0)+01_指標庫!$H$19*IF(ISNUMBER($AK2297),AV2297,0)+01_指標庫!$H$20*IF(ISNUMBER($BB2297),BB2297,0)+01_指標庫!$H$21*IF(ISNUMBER($BC2297),BC2297,0))/AW2297,1))</f>
        <v>89.2</v>
      </c>
      <c r="AY2297" s="60"/>
      <c r="AZ2297" s="60"/>
      <c r="BA2297" s="58" t="n">
        <f aca="false">AVERAGE($E2293:$E2297)/AVERAGE($E2288:$E2297)-1</f>
        <v>-0.00136827052401556</v>
      </c>
      <c r="BB2297" s="59" t="n">
        <f aca="false">IF(ISNUMBER($BA2297),IF(OR($S2297&lt;=-0.03,$BA2297&lt;-0.003),0,IF(OR($S2297&lt;=-0.02,$BA2297&lt;0.01),50,100)),"")</f>
        <v>50</v>
      </c>
      <c r="BC2297" s="0" t="str">
        <f aca="false">IF(OR(COUNT($AZ2297)=0,COUNT($AZ2296)=0),"",IF(OR($AY2297/$AZ2296-1&lt;=-0.03,$AZ2297/$AZ2296-1&lt;=-0.045,IF(COUNT($AZ2288:$AZ2297)=10,AVERAGE($AZ2293:$AZ2297)/AVERAGE($AZ2288:$AZ2297)-1&lt;-0.01,FALSE())),0,IF(OR($AZ2297/$AZ2296-1&lt;=-0.02,IF(COUNT($AZ2288:$AZ2297)=10,AVERAGE($AZ2293:$AZ2297)/AVERAGE($AZ2288:$AZ2297)-1&lt;0.005,FALSE())),50,100)))</f>
        <v/>
      </c>
    </row>
    <row r="2298" customFormat="false" ht="15" hidden="false" customHeight="true" outlineLevel="0" collapsed="false">
      <c r="A2298" s="47" t="n">
        <v>2294</v>
      </c>
      <c r="B2298" s="48" t="n">
        <v>45890</v>
      </c>
      <c r="C2298" s="47" t="n">
        <v>2025</v>
      </c>
      <c r="D2298" s="49" t="s">
        <v>239</v>
      </c>
      <c r="E2298" s="50" t="n">
        <v>23142.58</v>
      </c>
      <c r="F2298" s="51" t="n">
        <v>0.090814</v>
      </c>
      <c r="G2298" s="51" t="n">
        <v>-0.029622</v>
      </c>
      <c r="H2298" s="52" t="n">
        <v>0.6939</v>
      </c>
      <c r="I2298" s="53" t="n">
        <v>295</v>
      </c>
      <c r="J2298" s="47" t="s">
        <v>235</v>
      </c>
      <c r="K2298" s="54" t="n">
        <v>16.6</v>
      </c>
      <c r="L2298" s="55" t="n">
        <f aca="false">IF(COUNT(F2298)=0,50,IF(F2298&gt;=0,100,IF(F2298&gt;=-0.02,50,0)))</f>
        <v>100</v>
      </c>
      <c r="M2298" s="55" t="n">
        <f aca="false">IF(COUNT(G2298)=0,50,IF(G2298&gt;-0.06,100,IF(G2298&gt;-0.15,50,0)))</f>
        <v>100</v>
      </c>
      <c r="N2298" s="55" t="n">
        <f aca="false">IF(COUNT(H2298)=0,50,IF(H2298&gt;=0.6,100,IF(H2298&gt;=0.4,50,0)))</f>
        <v>100</v>
      </c>
      <c r="O2298" s="55" t="n">
        <f aca="false">IF(COUNT(I2298)=0,50,IF(J2298="proxy_vix",50,IF(I2298&lt;350,100,IF(I2298&lt;=450,50,0))))</f>
        <v>100</v>
      </c>
      <c r="P2298" s="55" t="n">
        <f aca="false">IF(COUNT(K2298)=0,50,IF(K2298&lt;20,100,IF(K2298&lt;=25,50,0)))</f>
        <v>100</v>
      </c>
      <c r="Q2298" s="54"/>
      <c r="R2298" s="47"/>
      <c r="S2298" s="51" t="n">
        <f aca="false">$E2298/$E2297-1</f>
        <v>-0.00460180553876899</v>
      </c>
      <c r="T2298" s="56" t="n">
        <f aca="false">$K2298/$K2297-1</f>
        <v>0.0579987253027408</v>
      </c>
      <c r="V2298" s="57"/>
      <c r="W2298" s="57"/>
      <c r="Y2298" s="1" t="str">
        <f aca="false">IF(AX2298&gt;=70,"EASY",IF(AX2298&gt;40,"UNCERTAIN","HARD"))</f>
        <v>EASY</v>
      </c>
      <c r="AA2298" s="58" t="n">
        <f aca="false">IF($A2298&lt;200,"",AVERAGE($E2249:$E2298)/AVERAGE($E2099:$E2298)-1)</f>
        <v>0.078116828902564</v>
      </c>
      <c r="AB2298" s="59" t="n">
        <f aca="false">LOOKUP($B2298,07_L1政策步階!$A$4:$A$14,07_L1政策步階!$C$4:$C$14)</f>
        <v>0</v>
      </c>
      <c r="AC2298" s="57"/>
      <c r="AD2298" s="57"/>
      <c r="AE2298" s="57"/>
      <c r="AF2298" s="57"/>
      <c r="AG2298" s="57"/>
      <c r="AH2298" s="57"/>
      <c r="AI2298" s="57"/>
      <c r="AJ2298" s="57"/>
      <c r="AK2298" s="57"/>
      <c r="AL2298" s="59" t="n">
        <f aca="false">IF(ISNUMBER($AA2298),IF($AA2298&gt;=0.005,100,IF($AA2298&gt;=-0.015,50,0)),"")</f>
        <v>100</v>
      </c>
      <c r="AM2298" s="59" t="n">
        <f aca="false">IF(ISNUMBER($AB2298),IF($AB2298=1,100,IF($AB2298=0,50,0)),"")</f>
        <v>50</v>
      </c>
      <c r="AN2298" s="0" t="str">
        <f aca="false">IF(ISNUMBER($AC2298),IF($AC2298&gt;=0.001,100,IF($AC2298&gt;=-0.003,50,0)),"")</f>
        <v/>
      </c>
      <c r="AO2298" s="0" t="str">
        <f aca="false">IF(ISNUMBER($AD2298),IF($AD2298&gt;=0.04,100,IF($AD2298&gt;=0,50,0)),"")</f>
        <v/>
      </c>
      <c r="AP2298" s="0" t="str">
        <f aca="false">IF(ISNUMBER($AE2298),IF($AE2298&gt;=25,100,IF($AE2298&gt;=-75,50,0)),"")</f>
        <v/>
      </c>
      <c r="AQ2298" s="0" t="str">
        <f aca="false">IF(ISNUMBER($AF2298),IF($AF2298&gt;0,100,IF($AF2298&gt;=-50,50,0)),"")</f>
        <v/>
      </c>
      <c r="AR2298" s="0" t="str">
        <f aca="false">IF(ISNUMBER($AG2298),IF($AG2298=1,100,IF($AG2298=0,50,0)),"")</f>
        <v/>
      </c>
      <c r="AS2298" s="0" t="str">
        <f aca="false">IF(ISNUMBER($AH2298),IF($AH2298&lt;0,100,IF($AH2298&lt;=20,50,0)),"")</f>
        <v/>
      </c>
      <c r="AT2298" s="0" t="str">
        <f aca="false">IF(ISNUMBER($AI2298),IF($AI2298&lt;0.95,100,IF($AI2298&lt;=1,50,0)),"")</f>
        <v/>
      </c>
      <c r="AU2298" s="0" t="str">
        <f aca="false">IF(ISNUMBER($AJ2298),IF($AJ2298&lt;30,0,IF($AJ2298&lt;40,50,IF($AJ2298&lt;=90,100,50))),"")</f>
        <v/>
      </c>
      <c r="AV2298" s="0" t="str">
        <f aca="false">IF(ISNUMBER($AK2298),IF($AK2298&gt;-0.2,100,IF($AK2298&gt;=-0.4,50,0)),"")</f>
        <v/>
      </c>
      <c r="AW2298" s="59" t="n">
        <f aca="false">01_指標庫!$H$4*ISNUMBER($F2298)+01_指標庫!$H$5*ISNUMBER($AA2298)+01_指標庫!$H$6*ISNUMBER($G2298)+01_指標庫!$H$7*ISNUMBER($H2298)+01_指標庫!$H$8*ISNUMBER($AF2298)+01_指標庫!$H$9*ISNUMBER($AG2298)+01_指標庫!$H$10*ISNUMBER($AB2298)+01_指標庫!$H$11*ISNUMBER($AC2298)+01_指標庫!$H$12*ISNUMBER($AD2298)+01_指標庫!$H$13*ISNUMBER($AE2298)+01_指標庫!$H$14*ISNUMBER($I2298)+01_指標庫!$H$15*ISNUMBER($AH2298)+01_指標庫!$H$16*ISNUMBER($K2298)+01_指標庫!$H$17*ISNUMBER($AI2298)+01_指標庫!$H$18*ISNUMBER($AJ2298)+01_指標庫!$H$19*ISNUMBER($AK2298)+01_指標庫!$H$20*ISNUMBER($BB2298)+01_指標庫!$H$21*ISNUMBER($BC2298)</f>
        <v>51</v>
      </c>
      <c r="AX2298" s="59" t="n">
        <f aca="false">IF(AW2298=0,50,ROUND((01_指標庫!$H$4*IF(ISNUMBER($F2298),L2298,0)+01_指標庫!$H$5*IF(ISNUMBER($AA2298),AL2298,0)+01_指標庫!$H$6*IF(ISNUMBER($G2298),M2298,0)+01_指標庫!$H$7*IF(ISNUMBER($H2298),N2298,0)+01_指標庫!$H$8*IF(ISNUMBER($AF2298),AQ2298,0)+01_指標庫!$H$9*IF(ISNUMBER($AG2298),AR2298,0)+01_指標庫!$H$10*IF(ISNUMBER($AB2298),AM2298,0)+01_指標庫!$H$11*IF(ISNUMBER($AC2298),AN2298,0)+01_指標庫!$H$12*IF(ISNUMBER($AD2298),AO2298,0)+01_指標庫!$H$13*IF(ISNUMBER($AE2298),AP2298,0)+01_指標庫!$H$14*IF(ISNUMBER($I2298),O2298,0)+01_指標庫!$H$15*IF(ISNUMBER($AH2298),AS2298,0)+01_指標庫!$H$16*IF(ISNUMBER($K2298),P2298,0)+01_指標庫!$H$17*IF(ISNUMBER($AI2298),AT2298,0)+01_指標庫!$H$18*IF(ISNUMBER($AJ2298),AU2298,0)+01_指標庫!$H$19*IF(ISNUMBER($AK2298),AV2298,0)+01_指標庫!$H$20*IF(ISNUMBER($BB2298),BB2298,0)+01_指標庫!$H$21*IF(ISNUMBER($BC2298),BC2298,0))/AW2298,1))</f>
        <v>83.3</v>
      </c>
      <c r="AY2298" s="60"/>
      <c r="AZ2298" s="60"/>
      <c r="BA2298" s="58" t="n">
        <f aca="false">AVERAGE($E2294:$E2298)/AVERAGE($E2289:$E2298)-1</f>
        <v>-0.00617239799334646</v>
      </c>
      <c r="BB2298" s="59" t="n">
        <f aca="false">IF(ISNUMBER($BA2298),IF(OR($S2298&lt;=-0.03,$BA2298&lt;-0.003),0,IF(OR($S2298&lt;=-0.02,$BA2298&lt;0.01),50,100)),"")</f>
        <v>0</v>
      </c>
      <c r="BC2298" s="0" t="str">
        <f aca="false">IF(OR(COUNT($AZ2298)=0,COUNT($AZ2297)=0),"",IF(OR($AY2298/$AZ2297-1&lt;=-0.03,$AZ2298/$AZ2297-1&lt;=-0.045,IF(COUNT($AZ2289:$AZ2298)=10,AVERAGE($AZ2294:$AZ2298)/AVERAGE($AZ2289:$AZ2298)-1&lt;-0.01,FALSE())),0,IF(OR($AZ2298/$AZ2297-1&lt;=-0.02,IF(COUNT($AZ2289:$AZ2298)=10,AVERAGE($AZ2294:$AZ2298)/AVERAGE($AZ2289:$AZ2298)-1&lt;0.005,FALSE())),50,100)))</f>
        <v/>
      </c>
    </row>
    <row r="2299" customFormat="false" ht="15" hidden="false" customHeight="true" outlineLevel="0" collapsed="false">
      <c r="A2299" s="47" t="n">
        <v>2295</v>
      </c>
      <c r="B2299" s="48" t="n">
        <v>45891</v>
      </c>
      <c r="C2299" s="47" t="n">
        <v>2025</v>
      </c>
      <c r="D2299" s="49" t="s">
        <v>234</v>
      </c>
      <c r="E2299" s="50" t="n">
        <v>23498.12</v>
      </c>
      <c r="F2299" s="51" t="n">
        <v>0.106668</v>
      </c>
      <c r="G2299" s="51" t="n">
        <v>-0.014714</v>
      </c>
      <c r="H2299" s="52" t="n">
        <v>0.7755</v>
      </c>
      <c r="I2299" s="53" t="n">
        <v>288</v>
      </c>
      <c r="J2299" s="47" t="s">
        <v>235</v>
      </c>
      <c r="K2299" s="54" t="n">
        <v>14.22</v>
      </c>
      <c r="L2299" s="55" t="n">
        <f aca="false">IF(COUNT(F2299)=0,50,IF(F2299&gt;=0,100,IF(F2299&gt;=-0.02,50,0)))</f>
        <v>100</v>
      </c>
      <c r="M2299" s="55" t="n">
        <f aca="false">IF(COUNT(G2299)=0,50,IF(G2299&gt;-0.06,100,IF(G2299&gt;-0.15,50,0)))</f>
        <v>100</v>
      </c>
      <c r="N2299" s="55" t="n">
        <f aca="false">IF(COUNT(H2299)=0,50,IF(H2299&gt;=0.6,100,IF(H2299&gt;=0.4,50,0)))</f>
        <v>100</v>
      </c>
      <c r="O2299" s="55" t="n">
        <f aca="false">IF(COUNT(I2299)=0,50,IF(J2299="proxy_vix",50,IF(I2299&lt;350,100,IF(I2299&lt;=450,50,0))))</f>
        <v>100</v>
      </c>
      <c r="P2299" s="55" t="n">
        <f aca="false">IF(COUNT(K2299)=0,50,IF(K2299&lt;20,100,IF(K2299&lt;=25,50,0)))</f>
        <v>100</v>
      </c>
      <c r="Q2299" s="54"/>
      <c r="R2299" s="47"/>
      <c r="S2299" s="51" t="n">
        <f aca="false">$E2299/$E2298-1</f>
        <v>0.0153630234831206</v>
      </c>
      <c r="T2299" s="56" t="n">
        <f aca="false">$K2299/$K2298-1</f>
        <v>-0.143373493975904</v>
      </c>
      <c r="V2299" s="57"/>
      <c r="W2299" s="57"/>
      <c r="Y2299" s="1" t="str">
        <f aca="false">IF(AX2299&gt;=70,"EASY",IF(AX2299&gt;40,"UNCERTAIN","HARD"))</f>
        <v>EASY</v>
      </c>
      <c r="AA2299" s="58" t="n">
        <f aca="false">IF($A2299&lt;200,"",AVERAGE($E2250:$E2299)/AVERAGE($E2100:$E2299)-1)</f>
        <v>0.0787793823475818</v>
      </c>
      <c r="AB2299" s="59" t="n">
        <f aca="false">LOOKUP($B2299,07_L1政策步階!$A$4:$A$14,07_L1政策步階!$C$4:$C$14)</f>
        <v>0</v>
      </c>
      <c r="AC2299" s="57"/>
      <c r="AD2299" s="57"/>
      <c r="AE2299" s="57"/>
      <c r="AF2299" s="57"/>
      <c r="AG2299" s="57"/>
      <c r="AH2299" s="57"/>
      <c r="AI2299" s="57"/>
      <c r="AJ2299" s="57"/>
      <c r="AK2299" s="57"/>
      <c r="AL2299" s="59" t="n">
        <f aca="false">IF(ISNUMBER($AA2299),IF($AA2299&gt;=0.005,100,IF($AA2299&gt;=-0.015,50,0)),"")</f>
        <v>100</v>
      </c>
      <c r="AM2299" s="59" t="n">
        <f aca="false">IF(ISNUMBER($AB2299),IF($AB2299=1,100,IF($AB2299=0,50,0)),"")</f>
        <v>50</v>
      </c>
      <c r="AN2299" s="0" t="str">
        <f aca="false">IF(ISNUMBER($AC2299),IF($AC2299&gt;=0.001,100,IF($AC2299&gt;=-0.003,50,0)),"")</f>
        <v/>
      </c>
      <c r="AO2299" s="0" t="str">
        <f aca="false">IF(ISNUMBER($AD2299),IF($AD2299&gt;=0.04,100,IF($AD2299&gt;=0,50,0)),"")</f>
        <v/>
      </c>
      <c r="AP2299" s="0" t="str">
        <f aca="false">IF(ISNUMBER($AE2299),IF($AE2299&gt;=25,100,IF($AE2299&gt;=-75,50,0)),"")</f>
        <v/>
      </c>
      <c r="AQ2299" s="0" t="str">
        <f aca="false">IF(ISNUMBER($AF2299),IF($AF2299&gt;0,100,IF($AF2299&gt;=-50,50,0)),"")</f>
        <v/>
      </c>
      <c r="AR2299" s="0" t="str">
        <f aca="false">IF(ISNUMBER($AG2299),IF($AG2299=1,100,IF($AG2299=0,50,0)),"")</f>
        <v/>
      </c>
      <c r="AS2299" s="0" t="str">
        <f aca="false">IF(ISNUMBER($AH2299),IF($AH2299&lt;0,100,IF($AH2299&lt;=20,50,0)),"")</f>
        <v/>
      </c>
      <c r="AT2299" s="0" t="str">
        <f aca="false">IF(ISNUMBER($AI2299),IF($AI2299&lt;0.95,100,IF($AI2299&lt;=1,50,0)),"")</f>
        <v/>
      </c>
      <c r="AU2299" s="0" t="str">
        <f aca="false">IF(ISNUMBER($AJ2299),IF($AJ2299&lt;30,0,IF($AJ2299&lt;40,50,IF($AJ2299&lt;=90,100,50))),"")</f>
        <v/>
      </c>
      <c r="AV2299" s="0" t="str">
        <f aca="false">IF(ISNUMBER($AK2299),IF($AK2299&gt;-0.2,100,IF($AK2299&gt;=-0.4,50,0)),"")</f>
        <v/>
      </c>
      <c r="AW2299" s="59" t="n">
        <f aca="false">01_指標庫!$H$4*ISNUMBER($F2299)+01_指標庫!$H$5*ISNUMBER($AA2299)+01_指標庫!$H$6*ISNUMBER($G2299)+01_指標庫!$H$7*ISNUMBER($H2299)+01_指標庫!$H$8*ISNUMBER($AF2299)+01_指標庫!$H$9*ISNUMBER($AG2299)+01_指標庫!$H$10*ISNUMBER($AB2299)+01_指標庫!$H$11*ISNUMBER($AC2299)+01_指標庫!$H$12*ISNUMBER($AD2299)+01_指標庫!$H$13*ISNUMBER($AE2299)+01_指標庫!$H$14*ISNUMBER($I2299)+01_指標庫!$H$15*ISNUMBER($AH2299)+01_指標庫!$H$16*ISNUMBER($K2299)+01_指標庫!$H$17*ISNUMBER($AI2299)+01_指標庫!$H$18*ISNUMBER($AJ2299)+01_指標庫!$H$19*ISNUMBER($AK2299)+01_指標庫!$H$20*ISNUMBER($BB2299)+01_指標庫!$H$21*ISNUMBER($BC2299)</f>
        <v>51</v>
      </c>
      <c r="AX2299" s="59" t="n">
        <f aca="false">IF(AW2299=0,50,ROUND((01_指標庫!$H$4*IF(ISNUMBER($F2299),L2299,0)+01_指標庫!$H$5*IF(ISNUMBER($AA2299),AL2299,0)+01_指標庫!$H$6*IF(ISNUMBER($G2299),M2299,0)+01_指標庫!$H$7*IF(ISNUMBER($H2299),N2299,0)+01_指標庫!$H$8*IF(ISNUMBER($AF2299),AQ2299,0)+01_指標庫!$H$9*IF(ISNUMBER($AG2299),AR2299,0)+01_指標庫!$H$10*IF(ISNUMBER($AB2299),AM2299,0)+01_指標庫!$H$11*IF(ISNUMBER($AC2299),AN2299,0)+01_指標庫!$H$12*IF(ISNUMBER($AD2299),AO2299,0)+01_指標庫!$H$13*IF(ISNUMBER($AE2299),AP2299,0)+01_指標庫!$H$14*IF(ISNUMBER($I2299),O2299,0)+01_指標庫!$H$15*IF(ISNUMBER($AH2299),AS2299,0)+01_指標庫!$H$16*IF(ISNUMBER($K2299),P2299,0)+01_指標庫!$H$17*IF(ISNUMBER($AI2299),AT2299,0)+01_指標庫!$H$18*IF(ISNUMBER($AJ2299),AU2299,0)+01_指標庫!$H$19*IF(ISNUMBER($AK2299),AV2299,0)+01_指標庫!$H$20*IF(ISNUMBER($BB2299),BB2299,0)+01_指標庫!$H$21*IF(ISNUMBER($BC2299),BC2299,0))/AW2299,1))</f>
        <v>83.3</v>
      </c>
      <c r="AY2299" s="60"/>
      <c r="AZ2299" s="60"/>
      <c r="BA2299" s="58" t="n">
        <f aca="false">AVERAGE($E2295:$E2299)/AVERAGE($E2290:$E2299)-1</f>
        <v>-0.00751047155485984</v>
      </c>
      <c r="BB2299" s="59" t="n">
        <f aca="false">IF(ISNUMBER($BA2299),IF(OR($S2299&lt;=-0.03,$BA2299&lt;-0.003),0,IF(OR($S2299&lt;=-0.02,$BA2299&lt;0.01),50,100)),"")</f>
        <v>0</v>
      </c>
      <c r="BC2299" s="0" t="str">
        <f aca="false">IF(OR(COUNT($AZ2299)=0,COUNT($AZ2298)=0),"",IF(OR($AY2299/$AZ2298-1&lt;=-0.03,$AZ2299/$AZ2298-1&lt;=-0.045,IF(COUNT($AZ2290:$AZ2299)=10,AVERAGE($AZ2295:$AZ2299)/AVERAGE($AZ2290:$AZ2299)-1&lt;-0.01,FALSE())),0,IF(OR($AZ2299/$AZ2298-1&lt;=-0.02,IF(COUNT($AZ2290:$AZ2299)=10,AVERAGE($AZ2295:$AZ2299)/AVERAGE($AZ2290:$AZ2299)-1&lt;0.005,FALSE())),50,100)))</f>
        <v/>
      </c>
    </row>
    <row r="2300" customFormat="false" ht="15" hidden="false" customHeight="true" outlineLevel="0" collapsed="false">
      <c r="A2300" s="47" t="n">
        <v>2296</v>
      </c>
      <c r="B2300" s="48" t="n">
        <v>45894</v>
      </c>
      <c r="C2300" s="47" t="n">
        <v>2025</v>
      </c>
      <c r="D2300" s="49" t="s">
        <v>236</v>
      </c>
      <c r="E2300" s="50" t="n">
        <v>23425.61</v>
      </c>
      <c r="F2300" s="51" t="n">
        <v>0.102355</v>
      </c>
      <c r="G2300" s="51" t="n">
        <v>-0.017755</v>
      </c>
      <c r="H2300" s="52" t="n">
        <v>0.7551</v>
      </c>
      <c r="I2300" s="53" t="n">
        <v>280</v>
      </c>
      <c r="J2300" s="47" t="s">
        <v>235</v>
      </c>
      <c r="K2300" s="54" t="n">
        <v>14.79</v>
      </c>
      <c r="L2300" s="55" t="n">
        <f aca="false">IF(COUNT(F2300)=0,50,IF(F2300&gt;=0,100,IF(F2300&gt;=-0.02,50,0)))</f>
        <v>100</v>
      </c>
      <c r="M2300" s="55" t="n">
        <f aca="false">IF(COUNT(G2300)=0,50,IF(G2300&gt;-0.06,100,IF(G2300&gt;-0.15,50,0)))</f>
        <v>100</v>
      </c>
      <c r="N2300" s="55" t="n">
        <f aca="false">IF(COUNT(H2300)=0,50,IF(H2300&gt;=0.6,100,IF(H2300&gt;=0.4,50,0)))</f>
        <v>100</v>
      </c>
      <c r="O2300" s="55" t="n">
        <f aca="false">IF(COUNT(I2300)=0,50,IF(J2300="proxy_vix",50,IF(I2300&lt;350,100,IF(I2300&lt;=450,50,0))))</f>
        <v>100</v>
      </c>
      <c r="P2300" s="55" t="n">
        <f aca="false">IF(COUNT(K2300)=0,50,IF(K2300&lt;20,100,IF(K2300&lt;=25,50,0)))</f>
        <v>100</v>
      </c>
      <c r="Q2300" s="54"/>
      <c r="R2300" s="47"/>
      <c r="S2300" s="51" t="n">
        <f aca="false">$E2300/$E2299-1</f>
        <v>-0.00308577877719574</v>
      </c>
      <c r="T2300" s="56" t="n">
        <f aca="false">$K2300/$K2299-1</f>
        <v>0.0400843881856539</v>
      </c>
      <c r="V2300" s="57"/>
      <c r="W2300" s="57"/>
      <c r="Y2300" s="1" t="str">
        <f aca="false">IF(AX2300&gt;=70,"EASY",IF(AX2300&gt;40,"UNCERTAIN","HARD"))</f>
        <v>EASY</v>
      </c>
      <c r="AA2300" s="58" t="n">
        <f aca="false">IF($A2300&lt;200,"",AVERAGE($E2251:$E2300)/AVERAGE($E2101:$E2300)-1)</f>
        <v>0.0793239373575683</v>
      </c>
      <c r="AB2300" s="59" t="n">
        <f aca="false">LOOKUP($B2300,07_L1政策步階!$A$4:$A$14,07_L1政策步階!$C$4:$C$14)</f>
        <v>0</v>
      </c>
      <c r="AC2300" s="57"/>
      <c r="AD2300" s="57"/>
      <c r="AE2300" s="57"/>
      <c r="AF2300" s="57"/>
      <c r="AG2300" s="57"/>
      <c r="AH2300" s="57"/>
      <c r="AI2300" s="57"/>
      <c r="AJ2300" s="57"/>
      <c r="AK2300" s="57"/>
      <c r="AL2300" s="59" t="n">
        <f aca="false">IF(ISNUMBER($AA2300),IF($AA2300&gt;=0.005,100,IF($AA2300&gt;=-0.015,50,0)),"")</f>
        <v>100</v>
      </c>
      <c r="AM2300" s="59" t="n">
        <f aca="false">IF(ISNUMBER($AB2300),IF($AB2300=1,100,IF($AB2300=0,50,0)),"")</f>
        <v>50</v>
      </c>
      <c r="AN2300" s="0" t="str">
        <f aca="false">IF(ISNUMBER($AC2300),IF($AC2300&gt;=0.001,100,IF($AC2300&gt;=-0.003,50,0)),"")</f>
        <v/>
      </c>
      <c r="AO2300" s="0" t="str">
        <f aca="false">IF(ISNUMBER($AD2300),IF($AD2300&gt;=0.04,100,IF($AD2300&gt;=0,50,0)),"")</f>
        <v/>
      </c>
      <c r="AP2300" s="0" t="str">
        <f aca="false">IF(ISNUMBER($AE2300),IF($AE2300&gt;=25,100,IF($AE2300&gt;=-75,50,0)),"")</f>
        <v/>
      </c>
      <c r="AQ2300" s="0" t="str">
        <f aca="false">IF(ISNUMBER($AF2300),IF($AF2300&gt;0,100,IF($AF2300&gt;=-50,50,0)),"")</f>
        <v/>
      </c>
      <c r="AR2300" s="0" t="str">
        <f aca="false">IF(ISNUMBER($AG2300),IF($AG2300=1,100,IF($AG2300=0,50,0)),"")</f>
        <v/>
      </c>
      <c r="AS2300" s="0" t="str">
        <f aca="false">IF(ISNUMBER($AH2300),IF($AH2300&lt;0,100,IF($AH2300&lt;=20,50,0)),"")</f>
        <v/>
      </c>
      <c r="AT2300" s="0" t="str">
        <f aca="false">IF(ISNUMBER($AI2300),IF($AI2300&lt;0.95,100,IF($AI2300&lt;=1,50,0)),"")</f>
        <v/>
      </c>
      <c r="AU2300" s="0" t="str">
        <f aca="false">IF(ISNUMBER($AJ2300),IF($AJ2300&lt;30,0,IF($AJ2300&lt;40,50,IF($AJ2300&lt;=90,100,50))),"")</f>
        <v/>
      </c>
      <c r="AV2300" s="0" t="str">
        <f aca="false">IF(ISNUMBER($AK2300),IF($AK2300&gt;-0.2,100,IF($AK2300&gt;=-0.4,50,0)),"")</f>
        <v/>
      </c>
      <c r="AW2300" s="59" t="n">
        <f aca="false">01_指標庫!$H$4*ISNUMBER($F2300)+01_指標庫!$H$5*ISNUMBER($AA2300)+01_指標庫!$H$6*ISNUMBER($G2300)+01_指標庫!$H$7*ISNUMBER($H2300)+01_指標庫!$H$8*ISNUMBER($AF2300)+01_指標庫!$H$9*ISNUMBER($AG2300)+01_指標庫!$H$10*ISNUMBER($AB2300)+01_指標庫!$H$11*ISNUMBER($AC2300)+01_指標庫!$H$12*ISNUMBER($AD2300)+01_指標庫!$H$13*ISNUMBER($AE2300)+01_指標庫!$H$14*ISNUMBER($I2300)+01_指標庫!$H$15*ISNUMBER($AH2300)+01_指標庫!$H$16*ISNUMBER($K2300)+01_指標庫!$H$17*ISNUMBER($AI2300)+01_指標庫!$H$18*ISNUMBER($AJ2300)+01_指標庫!$H$19*ISNUMBER($AK2300)+01_指標庫!$H$20*ISNUMBER($BB2300)+01_指標庫!$H$21*ISNUMBER($BC2300)</f>
        <v>51</v>
      </c>
      <c r="AX2300" s="59" t="n">
        <f aca="false">IF(AW2300=0,50,ROUND((01_指標庫!$H$4*IF(ISNUMBER($F2300),L2300,0)+01_指標庫!$H$5*IF(ISNUMBER($AA2300),AL2300,0)+01_指標庫!$H$6*IF(ISNUMBER($G2300),M2300,0)+01_指標庫!$H$7*IF(ISNUMBER($H2300),N2300,0)+01_指標庫!$H$8*IF(ISNUMBER($AF2300),AQ2300,0)+01_指標庫!$H$9*IF(ISNUMBER($AG2300),AR2300,0)+01_指標庫!$H$10*IF(ISNUMBER($AB2300),AM2300,0)+01_指標庫!$H$11*IF(ISNUMBER($AC2300),AN2300,0)+01_指標庫!$H$12*IF(ISNUMBER($AD2300),AO2300,0)+01_指標庫!$H$13*IF(ISNUMBER($AE2300),AP2300,0)+01_指標庫!$H$14*IF(ISNUMBER($I2300),O2300,0)+01_指標庫!$H$15*IF(ISNUMBER($AH2300),AS2300,0)+01_指標庫!$H$16*IF(ISNUMBER($K2300),P2300,0)+01_指標庫!$H$17*IF(ISNUMBER($AI2300),AT2300,0)+01_指標庫!$H$18*IF(ISNUMBER($AJ2300),AU2300,0)+01_指標庫!$H$19*IF(ISNUMBER($AK2300),AV2300,0)+01_指標庫!$H$20*IF(ISNUMBER($BB2300),BB2300,0)+01_指標庫!$H$21*IF(ISNUMBER($BC2300),BC2300,0))/AW2300,1))</f>
        <v>83.3</v>
      </c>
      <c r="AY2300" s="60"/>
      <c r="AZ2300" s="60"/>
      <c r="BA2300" s="58" t="n">
        <f aca="false">AVERAGE($E2296:$E2300)/AVERAGE($E2291:$E2300)-1</f>
        <v>-0.00953060499434844</v>
      </c>
      <c r="BB2300" s="59" t="n">
        <f aca="false">IF(ISNUMBER($BA2300),IF(OR($S2300&lt;=-0.03,$BA2300&lt;-0.003),0,IF(OR($S2300&lt;=-0.02,$BA2300&lt;0.01),50,100)),"")</f>
        <v>0</v>
      </c>
      <c r="BC2300" s="0" t="str">
        <f aca="false">IF(OR(COUNT($AZ2300)=0,COUNT($AZ2299)=0),"",IF(OR($AY2300/$AZ2299-1&lt;=-0.03,$AZ2300/$AZ2299-1&lt;=-0.045,IF(COUNT($AZ2291:$AZ2300)=10,AVERAGE($AZ2296:$AZ2300)/AVERAGE($AZ2291:$AZ2300)-1&lt;-0.01,FALSE())),0,IF(OR($AZ2300/$AZ2299-1&lt;=-0.02,IF(COUNT($AZ2291:$AZ2300)=10,AVERAGE($AZ2296:$AZ2300)/AVERAGE($AZ2291:$AZ2300)-1&lt;0.005,FALSE())),50,100)))</f>
        <v/>
      </c>
    </row>
    <row r="2301" customFormat="false" ht="15" hidden="false" customHeight="true" outlineLevel="0" collapsed="false">
      <c r="A2301" s="47" t="n">
        <v>2297</v>
      </c>
      <c r="B2301" s="48" t="n">
        <v>45895</v>
      </c>
      <c r="C2301" s="47" t="n">
        <v>2025</v>
      </c>
      <c r="D2301" s="49" t="s">
        <v>237</v>
      </c>
      <c r="E2301" s="50" t="n">
        <v>23525.29</v>
      </c>
      <c r="F2301" s="51" t="n">
        <v>0.106187</v>
      </c>
      <c r="G2301" s="51" t="n">
        <v>-0.013575</v>
      </c>
      <c r="H2301" s="52" t="n">
        <v>0.7551</v>
      </c>
      <c r="I2301" s="53" t="n">
        <v>278</v>
      </c>
      <c r="J2301" s="47" t="s">
        <v>235</v>
      </c>
      <c r="K2301" s="54" t="n">
        <v>14.62</v>
      </c>
      <c r="L2301" s="55" t="n">
        <f aca="false">IF(COUNT(F2301)=0,50,IF(F2301&gt;=0,100,IF(F2301&gt;=-0.02,50,0)))</f>
        <v>100</v>
      </c>
      <c r="M2301" s="55" t="n">
        <f aca="false">IF(COUNT(G2301)=0,50,IF(G2301&gt;-0.06,100,IF(G2301&gt;-0.15,50,0)))</f>
        <v>100</v>
      </c>
      <c r="N2301" s="55" t="n">
        <f aca="false">IF(COUNT(H2301)=0,50,IF(H2301&gt;=0.6,100,IF(H2301&gt;=0.4,50,0)))</f>
        <v>100</v>
      </c>
      <c r="O2301" s="55" t="n">
        <f aca="false">IF(COUNT(I2301)=0,50,IF(J2301="proxy_vix",50,IF(I2301&lt;350,100,IF(I2301&lt;=450,50,0))))</f>
        <v>100</v>
      </c>
      <c r="P2301" s="55" t="n">
        <f aca="false">IF(COUNT(K2301)=0,50,IF(K2301&lt;20,100,IF(K2301&lt;=25,50,0)))</f>
        <v>100</v>
      </c>
      <c r="Q2301" s="54"/>
      <c r="R2301" s="47"/>
      <c r="S2301" s="51" t="n">
        <f aca="false">$E2301/$E2300-1</f>
        <v>0.00425517201046199</v>
      </c>
      <c r="T2301" s="56" t="n">
        <f aca="false">$K2301/$K2300-1</f>
        <v>-0.0114942528735632</v>
      </c>
      <c r="V2301" s="57"/>
      <c r="W2301" s="57"/>
      <c r="Y2301" s="1" t="str">
        <f aca="false">IF(AX2301&gt;=70,"EASY",IF(AX2301&gt;40,"UNCERTAIN","HARD"))</f>
        <v>EASY</v>
      </c>
      <c r="AA2301" s="58" t="n">
        <f aca="false">IF($A2301&lt;200,"",AVERAGE($E2252:$E2301)/AVERAGE($E2102:$E2301)-1)</f>
        <v>0.0802684928112691</v>
      </c>
      <c r="AB2301" s="59" t="n">
        <f aca="false">LOOKUP($B2301,07_L1政策步階!$A$4:$A$14,07_L1政策步階!$C$4:$C$14)</f>
        <v>0</v>
      </c>
      <c r="AC2301" s="57"/>
      <c r="AD2301" s="57"/>
      <c r="AE2301" s="57"/>
      <c r="AF2301" s="57"/>
      <c r="AG2301" s="57"/>
      <c r="AH2301" s="57"/>
      <c r="AI2301" s="57"/>
      <c r="AJ2301" s="57"/>
      <c r="AK2301" s="57"/>
      <c r="AL2301" s="59" t="n">
        <f aca="false">IF(ISNUMBER($AA2301),IF($AA2301&gt;=0.005,100,IF($AA2301&gt;=-0.015,50,0)),"")</f>
        <v>100</v>
      </c>
      <c r="AM2301" s="59" t="n">
        <f aca="false">IF(ISNUMBER($AB2301),IF($AB2301=1,100,IF($AB2301=0,50,0)),"")</f>
        <v>50</v>
      </c>
      <c r="AN2301" s="0" t="str">
        <f aca="false">IF(ISNUMBER($AC2301),IF($AC2301&gt;=0.001,100,IF($AC2301&gt;=-0.003,50,0)),"")</f>
        <v/>
      </c>
      <c r="AO2301" s="0" t="str">
        <f aca="false">IF(ISNUMBER($AD2301),IF($AD2301&gt;=0.04,100,IF($AD2301&gt;=0,50,0)),"")</f>
        <v/>
      </c>
      <c r="AP2301" s="0" t="str">
        <f aca="false">IF(ISNUMBER($AE2301),IF($AE2301&gt;=25,100,IF($AE2301&gt;=-75,50,0)),"")</f>
        <v/>
      </c>
      <c r="AQ2301" s="0" t="str">
        <f aca="false">IF(ISNUMBER($AF2301),IF($AF2301&gt;0,100,IF($AF2301&gt;=-50,50,0)),"")</f>
        <v/>
      </c>
      <c r="AR2301" s="0" t="str">
        <f aca="false">IF(ISNUMBER($AG2301),IF($AG2301=1,100,IF($AG2301=0,50,0)),"")</f>
        <v/>
      </c>
      <c r="AS2301" s="0" t="str">
        <f aca="false">IF(ISNUMBER($AH2301),IF($AH2301&lt;0,100,IF($AH2301&lt;=20,50,0)),"")</f>
        <v/>
      </c>
      <c r="AT2301" s="0" t="str">
        <f aca="false">IF(ISNUMBER($AI2301),IF($AI2301&lt;0.95,100,IF($AI2301&lt;=1,50,0)),"")</f>
        <v/>
      </c>
      <c r="AU2301" s="0" t="str">
        <f aca="false">IF(ISNUMBER($AJ2301),IF($AJ2301&lt;30,0,IF($AJ2301&lt;40,50,IF($AJ2301&lt;=90,100,50))),"")</f>
        <v/>
      </c>
      <c r="AV2301" s="0" t="str">
        <f aca="false">IF(ISNUMBER($AK2301),IF($AK2301&gt;-0.2,100,IF($AK2301&gt;=-0.4,50,0)),"")</f>
        <v/>
      </c>
      <c r="AW2301" s="59" t="n">
        <f aca="false">01_指標庫!$H$4*ISNUMBER($F2301)+01_指標庫!$H$5*ISNUMBER($AA2301)+01_指標庫!$H$6*ISNUMBER($G2301)+01_指標庫!$H$7*ISNUMBER($H2301)+01_指標庫!$H$8*ISNUMBER($AF2301)+01_指標庫!$H$9*ISNUMBER($AG2301)+01_指標庫!$H$10*ISNUMBER($AB2301)+01_指標庫!$H$11*ISNUMBER($AC2301)+01_指標庫!$H$12*ISNUMBER($AD2301)+01_指標庫!$H$13*ISNUMBER($AE2301)+01_指標庫!$H$14*ISNUMBER($I2301)+01_指標庫!$H$15*ISNUMBER($AH2301)+01_指標庫!$H$16*ISNUMBER($K2301)+01_指標庫!$H$17*ISNUMBER($AI2301)+01_指標庫!$H$18*ISNUMBER($AJ2301)+01_指標庫!$H$19*ISNUMBER($AK2301)+01_指標庫!$H$20*ISNUMBER($BB2301)+01_指標庫!$H$21*ISNUMBER($BC2301)</f>
        <v>51</v>
      </c>
      <c r="AX2301" s="59" t="n">
        <f aca="false">IF(AW2301=0,50,ROUND((01_指標庫!$H$4*IF(ISNUMBER($F2301),L2301,0)+01_指標庫!$H$5*IF(ISNUMBER($AA2301),AL2301,0)+01_指標庫!$H$6*IF(ISNUMBER($G2301),M2301,0)+01_指標庫!$H$7*IF(ISNUMBER($H2301),N2301,0)+01_指標庫!$H$8*IF(ISNUMBER($AF2301),AQ2301,0)+01_指標庫!$H$9*IF(ISNUMBER($AG2301),AR2301,0)+01_指標庫!$H$10*IF(ISNUMBER($AB2301),AM2301,0)+01_指標庫!$H$11*IF(ISNUMBER($AC2301),AN2301,0)+01_指標庫!$H$12*IF(ISNUMBER($AD2301),AO2301,0)+01_指標庫!$H$13*IF(ISNUMBER($AE2301),AP2301,0)+01_指標庫!$H$14*IF(ISNUMBER($I2301),O2301,0)+01_指標庫!$H$15*IF(ISNUMBER($AH2301),AS2301,0)+01_指標庫!$H$16*IF(ISNUMBER($K2301),P2301,0)+01_指標庫!$H$17*IF(ISNUMBER($AI2301),AT2301,0)+01_指標庫!$H$18*IF(ISNUMBER($AJ2301),AU2301,0)+01_指標庫!$H$19*IF(ISNUMBER($AK2301),AV2301,0)+01_指標庫!$H$20*IF(ISNUMBER($BB2301),BB2301,0)+01_指標庫!$H$21*IF(ISNUMBER($BC2301),BC2301,0))/AW2301,1))</f>
        <v>83.3</v>
      </c>
      <c r="AY2301" s="60"/>
      <c r="AZ2301" s="60"/>
      <c r="BA2301" s="58" t="n">
        <f aca="false">AVERAGE($E2297:$E2301)/AVERAGE($E2292:$E2301)-1</f>
        <v>-0.00701520078441953</v>
      </c>
      <c r="BB2301" s="59" t="n">
        <f aca="false">IF(ISNUMBER($BA2301),IF(OR($S2301&lt;=-0.03,$BA2301&lt;-0.003),0,IF(OR($S2301&lt;=-0.02,$BA2301&lt;0.01),50,100)),"")</f>
        <v>0</v>
      </c>
      <c r="BC2301" s="0" t="str">
        <f aca="false">IF(OR(COUNT($AZ2301)=0,COUNT($AZ2300)=0),"",IF(OR($AY2301/$AZ2300-1&lt;=-0.03,$AZ2301/$AZ2300-1&lt;=-0.045,IF(COUNT($AZ2292:$AZ2301)=10,AVERAGE($AZ2297:$AZ2301)/AVERAGE($AZ2292:$AZ2301)-1&lt;-0.01,FALSE())),0,IF(OR($AZ2301/$AZ2300-1&lt;=-0.02,IF(COUNT($AZ2292:$AZ2301)=10,AVERAGE($AZ2297:$AZ2301)/AVERAGE($AZ2292:$AZ2301)-1&lt;0.005,FALSE())),50,100)))</f>
        <v/>
      </c>
    </row>
    <row r="2302" customFormat="false" ht="15" hidden="false" customHeight="true" outlineLevel="0" collapsed="false">
      <c r="A2302" s="47" t="n">
        <v>2298</v>
      </c>
      <c r="B2302" s="48" t="n">
        <v>45896</v>
      </c>
      <c r="C2302" s="47" t="n">
        <v>2025</v>
      </c>
      <c r="D2302" s="49" t="s">
        <v>238</v>
      </c>
      <c r="E2302" s="50" t="n">
        <v>23565.85</v>
      </c>
      <c r="F2302" s="51" t="n">
        <v>0.107369</v>
      </c>
      <c r="G2302" s="51" t="n">
        <v>-0.011874</v>
      </c>
      <c r="H2302" s="52" t="n">
        <v>0.7959</v>
      </c>
      <c r="I2302" s="53" t="n">
        <v>278</v>
      </c>
      <c r="J2302" s="47" t="s">
        <v>235</v>
      </c>
      <c r="K2302" s="54" t="n">
        <v>14.85</v>
      </c>
      <c r="L2302" s="55" t="n">
        <f aca="false">IF(COUNT(F2302)=0,50,IF(F2302&gt;=0,100,IF(F2302&gt;=-0.02,50,0)))</f>
        <v>100</v>
      </c>
      <c r="M2302" s="55" t="n">
        <f aca="false">IF(COUNT(G2302)=0,50,IF(G2302&gt;-0.06,100,IF(G2302&gt;-0.15,50,0)))</f>
        <v>100</v>
      </c>
      <c r="N2302" s="55" t="n">
        <f aca="false">IF(COUNT(H2302)=0,50,IF(H2302&gt;=0.6,100,IF(H2302&gt;=0.4,50,0)))</f>
        <v>100</v>
      </c>
      <c r="O2302" s="55" t="n">
        <f aca="false">IF(COUNT(I2302)=0,50,IF(J2302="proxy_vix",50,IF(I2302&lt;350,100,IF(I2302&lt;=450,50,0))))</f>
        <v>100</v>
      </c>
      <c r="P2302" s="55" t="n">
        <f aca="false">IF(COUNT(K2302)=0,50,IF(K2302&lt;20,100,IF(K2302&lt;=25,50,0)))</f>
        <v>100</v>
      </c>
      <c r="Q2302" s="54"/>
      <c r="R2302" s="47"/>
      <c r="S2302" s="51" t="n">
        <f aca="false">$E2302/$E2301-1</f>
        <v>0.00172410201957107</v>
      </c>
      <c r="T2302" s="56" t="n">
        <f aca="false">$K2302/$K2301-1</f>
        <v>0.0157318741450068</v>
      </c>
      <c r="V2302" s="57"/>
      <c r="W2302" s="57"/>
      <c r="Y2302" s="1" t="str">
        <f aca="false">IF(AX2302&gt;=70,"EASY",IF(AX2302&gt;40,"UNCERTAIN","HARD"))</f>
        <v>EASY</v>
      </c>
      <c r="AA2302" s="58" t="n">
        <f aca="false">IF($A2302&lt;200,"",AVERAGE($E2253:$E2302)/AVERAGE($E2103:$E2302)-1)</f>
        <v>0.0810920214697879</v>
      </c>
      <c r="AB2302" s="59" t="n">
        <f aca="false">LOOKUP($B2302,07_L1政策步階!$A$4:$A$14,07_L1政策步階!$C$4:$C$14)</f>
        <v>0</v>
      </c>
      <c r="AC2302" s="57"/>
      <c r="AD2302" s="57"/>
      <c r="AE2302" s="57"/>
      <c r="AF2302" s="57"/>
      <c r="AG2302" s="57"/>
      <c r="AH2302" s="57"/>
      <c r="AI2302" s="57"/>
      <c r="AJ2302" s="57"/>
      <c r="AK2302" s="57"/>
      <c r="AL2302" s="59" t="n">
        <f aca="false">IF(ISNUMBER($AA2302),IF($AA2302&gt;=0.005,100,IF($AA2302&gt;=-0.015,50,0)),"")</f>
        <v>100</v>
      </c>
      <c r="AM2302" s="59" t="n">
        <f aca="false">IF(ISNUMBER($AB2302),IF($AB2302=1,100,IF($AB2302=0,50,0)),"")</f>
        <v>50</v>
      </c>
      <c r="AN2302" s="0" t="str">
        <f aca="false">IF(ISNUMBER($AC2302),IF($AC2302&gt;=0.001,100,IF($AC2302&gt;=-0.003,50,0)),"")</f>
        <v/>
      </c>
      <c r="AO2302" s="0" t="str">
        <f aca="false">IF(ISNUMBER($AD2302),IF($AD2302&gt;=0.04,100,IF($AD2302&gt;=0,50,0)),"")</f>
        <v/>
      </c>
      <c r="AP2302" s="0" t="str">
        <f aca="false">IF(ISNUMBER($AE2302),IF($AE2302&gt;=25,100,IF($AE2302&gt;=-75,50,0)),"")</f>
        <v/>
      </c>
      <c r="AQ2302" s="0" t="str">
        <f aca="false">IF(ISNUMBER($AF2302),IF($AF2302&gt;0,100,IF($AF2302&gt;=-50,50,0)),"")</f>
        <v/>
      </c>
      <c r="AR2302" s="0" t="str">
        <f aca="false">IF(ISNUMBER($AG2302),IF($AG2302=1,100,IF($AG2302=0,50,0)),"")</f>
        <v/>
      </c>
      <c r="AS2302" s="0" t="str">
        <f aca="false">IF(ISNUMBER($AH2302),IF($AH2302&lt;0,100,IF($AH2302&lt;=20,50,0)),"")</f>
        <v/>
      </c>
      <c r="AT2302" s="0" t="str">
        <f aca="false">IF(ISNUMBER($AI2302),IF($AI2302&lt;0.95,100,IF($AI2302&lt;=1,50,0)),"")</f>
        <v/>
      </c>
      <c r="AU2302" s="0" t="str">
        <f aca="false">IF(ISNUMBER($AJ2302),IF($AJ2302&lt;30,0,IF($AJ2302&lt;40,50,IF($AJ2302&lt;=90,100,50))),"")</f>
        <v/>
      </c>
      <c r="AV2302" s="0" t="str">
        <f aca="false">IF(ISNUMBER($AK2302),IF($AK2302&gt;-0.2,100,IF($AK2302&gt;=-0.4,50,0)),"")</f>
        <v/>
      </c>
      <c r="AW2302" s="59" t="n">
        <f aca="false">01_指標庫!$H$4*ISNUMBER($F2302)+01_指標庫!$H$5*ISNUMBER($AA2302)+01_指標庫!$H$6*ISNUMBER($G2302)+01_指標庫!$H$7*ISNUMBER($H2302)+01_指標庫!$H$8*ISNUMBER($AF2302)+01_指標庫!$H$9*ISNUMBER($AG2302)+01_指標庫!$H$10*ISNUMBER($AB2302)+01_指標庫!$H$11*ISNUMBER($AC2302)+01_指標庫!$H$12*ISNUMBER($AD2302)+01_指標庫!$H$13*ISNUMBER($AE2302)+01_指標庫!$H$14*ISNUMBER($I2302)+01_指標庫!$H$15*ISNUMBER($AH2302)+01_指標庫!$H$16*ISNUMBER($K2302)+01_指標庫!$H$17*ISNUMBER($AI2302)+01_指標庫!$H$18*ISNUMBER($AJ2302)+01_指標庫!$H$19*ISNUMBER($AK2302)+01_指標庫!$H$20*ISNUMBER($BB2302)+01_指標庫!$H$21*ISNUMBER($BC2302)</f>
        <v>51</v>
      </c>
      <c r="AX2302" s="59" t="n">
        <f aca="false">IF(AW2302=0,50,ROUND((01_指標庫!$H$4*IF(ISNUMBER($F2302),L2302,0)+01_指標庫!$H$5*IF(ISNUMBER($AA2302),AL2302,0)+01_指標庫!$H$6*IF(ISNUMBER($G2302),M2302,0)+01_指標庫!$H$7*IF(ISNUMBER($H2302),N2302,0)+01_指標庫!$H$8*IF(ISNUMBER($AF2302),AQ2302,0)+01_指標庫!$H$9*IF(ISNUMBER($AG2302),AR2302,0)+01_指標庫!$H$10*IF(ISNUMBER($AB2302),AM2302,0)+01_指標庫!$H$11*IF(ISNUMBER($AC2302),AN2302,0)+01_指標庫!$H$12*IF(ISNUMBER($AD2302),AO2302,0)+01_指標庫!$H$13*IF(ISNUMBER($AE2302),AP2302,0)+01_指標庫!$H$14*IF(ISNUMBER($I2302),O2302,0)+01_指標庫!$H$15*IF(ISNUMBER($AH2302),AS2302,0)+01_指標庫!$H$16*IF(ISNUMBER($K2302),P2302,0)+01_指標庫!$H$17*IF(ISNUMBER($AI2302),AT2302,0)+01_指標庫!$H$18*IF(ISNUMBER($AJ2302),AU2302,0)+01_指標庫!$H$19*IF(ISNUMBER($AK2302),AV2302,0)+01_指標庫!$H$20*IF(ISNUMBER($BB2302),BB2302,0)+01_指標庫!$H$21*IF(ISNUMBER($BC2302),BC2302,0))/AW2302,1))</f>
        <v>83.3</v>
      </c>
      <c r="AY2302" s="60"/>
      <c r="AZ2302" s="60"/>
      <c r="BA2302" s="58" t="n">
        <f aca="false">AVERAGE($E2298:$E2302)/AVERAGE($E2293:$E2302)-1</f>
        <v>-0.00312767416438875</v>
      </c>
      <c r="BB2302" s="59" t="n">
        <f aca="false">IF(ISNUMBER($BA2302),IF(OR($S2302&lt;=-0.03,$BA2302&lt;-0.003),0,IF(OR($S2302&lt;=-0.02,$BA2302&lt;0.01),50,100)),"")</f>
        <v>0</v>
      </c>
      <c r="BC2302" s="0" t="str">
        <f aca="false">IF(OR(COUNT($AZ2302)=0,COUNT($AZ2301)=0),"",IF(OR($AY2302/$AZ2301-1&lt;=-0.03,$AZ2302/$AZ2301-1&lt;=-0.045,IF(COUNT($AZ2293:$AZ2302)=10,AVERAGE($AZ2298:$AZ2302)/AVERAGE($AZ2293:$AZ2302)-1&lt;-0.01,FALSE())),0,IF(OR($AZ2302/$AZ2301-1&lt;=-0.02,IF(COUNT($AZ2293:$AZ2302)=10,AVERAGE($AZ2298:$AZ2302)/AVERAGE($AZ2293:$AZ2302)-1&lt;0.005,FALSE())),50,100)))</f>
        <v/>
      </c>
    </row>
    <row r="2303" customFormat="false" ht="15" hidden="false" customHeight="true" outlineLevel="0" collapsed="false">
      <c r="A2303" s="47" t="n">
        <v>2299</v>
      </c>
      <c r="B2303" s="48" t="n">
        <v>45897</v>
      </c>
      <c r="C2303" s="47" t="n">
        <v>2025</v>
      </c>
      <c r="D2303" s="49" t="s">
        <v>239</v>
      </c>
      <c r="E2303" s="50" t="n">
        <v>23703.45</v>
      </c>
      <c r="F2303" s="51" t="n">
        <v>0.113155</v>
      </c>
      <c r="G2303" s="51" t="n">
        <v>-0.006105</v>
      </c>
      <c r="H2303" s="52" t="n">
        <v>0.7755</v>
      </c>
      <c r="I2303" s="53" t="n">
        <v>275</v>
      </c>
      <c r="J2303" s="47" t="s">
        <v>235</v>
      </c>
      <c r="K2303" s="54" t="n">
        <v>14.43</v>
      </c>
      <c r="L2303" s="55" t="n">
        <f aca="false">IF(COUNT(F2303)=0,50,IF(F2303&gt;=0,100,IF(F2303&gt;=-0.02,50,0)))</f>
        <v>100</v>
      </c>
      <c r="M2303" s="55" t="n">
        <f aca="false">IF(COUNT(G2303)=0,50,IF(G2303&gt;-0.06,100,IF(G2303&gt;-0.15,50,0)))</f>
        <v>100</v>
      </c>
      <c r="N2303" s="55" t="n">
        <f aca="false">IF(COUNT(H2303)=0,50,IF(H2303&gt;=0.6,100,IF(H2303&gt;=0.4,50,0)))</f>
        <v>100</v>
      </c>
      <c r="O2303" s="55" t="n">
        <f aca="false">IF(COUNT(I2303)=0,50,IF(J2303="proxy_vix",50,IF(I2303&lt;350,100,IF(I2303&lt;=450,50,0))))</f>
        <v>100</v>
      </c>
      <c r="P2303" s="55" t="n">
        <f aca="false">IF(COUNT(K2303)=0,50,IF(K2303&lt;20,100,IF(K2303&lt;=25,50,0)))</f>
        <v>100</v>
      </c>
      <c r="Q2303" s="54"/>
      <c r="R2303" s="47"/>
      <c r="S2303" s="51" t="n">
        <f aca="false">$E2303/$E2302-1</f>
        <v>0.00583895764421838</v>
      </c>
      <c r="T2303" s="56" t="n">
        <f aca="false">$K2303/$K2302-1</f>
        <v>-0.0282828282828282</v>
      </c>
      <c r="V2303" s="57"/>
      <c r="W2303" s="57"/>
      <c r="Y2303" s="1" t="str">
        <f aca="false">IF(AX2303&gt;=70,"EASY",IF(AX2303&gt;40,"UNCERTAIN","HARD"))</f>
        <v>EASY</v>
      </c>
      <c r="AA2303" s="58" t="n">
        <f aca="false">IF($A2303&lt;200,"",AVERAGE($E2254:$E2303)/AVERAGE($E2104:$E2303)-1)</f>
        <v>0.0822953236715081</v>
      </c>
      <c r="AB2303" s="59" t="n">
        <f aca="false">LOOKUP($B2303,07_L1政策步階!$A$4:$A$14,07_L1政策步階!$C$4:$C$14)</f>
        <v>0</v>
      </c>
      <c r="AC2303" s="57"/>
      <c r="AD2303" s="57"/>
      <c r="AE2303" s="57"/>
      <c r="AF2303" s="57"/>
      <c r="AG2303" s="57"/>
      <c r="AH2303" s="57"/>
      <c r="AI2303" s="57"/>
      <c r="AJ2303" s="57"/>
      <c r="AK2303" s="57"/>
      <c r="AL2303" s="59" t="n">
        <f aca="false">IF(ISNUMBER($AA2303),IF($AA2303&gt;=0.005,100,IF($AA2303&gt;=-0.015,50,0)),"")</f>
        <v>100</v>
      </c>
      <c r="AM2303" s="59" t="n">
        <f aca="false">IF(ISNUMBER($AB2303),IF($AB2303=1,100,IF($AB2303=0,50,0)),"")</f>
        <v>50</v>
      </c>
      <c r="AN2303" s="0" t="str">
        <f aca="false">IF(ISNUMBER($AC2303),IF($AC2303&gt;=0.001,100,IF($AC2303&gt;=-0.003,50,0)),"")</f>
        <v/>
      </c>
      <c r="AO2303" s="0" t="str">
        <f aca="false">IF(ISNUMBER($AD2303),IF($AD2303&gt;=0.04,100,IF($AD2303&gt;=0,50,0)),"")</f>
        <v/>
      </c>
      <c r="AP2303" s="0" t="str">
        <f aca="false">IF(ISNUMBER($AE2303),IF($AE2303&gt;=25,100,IF($AE2303&gt;=-75,50,0)),"")</f>
        <v/>
      </c>
      <c r="AQ2303" s="0" t="str">
        <f aca="false">IF(ISNUMBER($AF2303),IF($AF2303&gt;0,100,IF($AF2303&gt;=-50,50,0)),"")</f>
        <v/>
      </c>
      <c r="AR2303" s="0" t="str">
        <f aca="false">IF(ISNUMBER($AG2303),IF($AG2303=1,100,IF($AG2303=0,50,0)),"")</f>
        <v/>
      </c>
      <c r="AS2303" s="0" t="str">
        <f aca="false">IF(ISNUMBER($AH2303),IF($AH2303&lt;0,100,IF($AH2303&lt;=20,50,0)),"")</f>
        <v/>
      </c>
      <c r="AT2303" s="0" t="str">
        <f aca="false">IF(ISNUMBER($AI2303),IF($AI2303&lt;0.95,100,IF($AI2303&lt;=1,50,0)),"")</f>
        <v/>
      </c>
      <c r="AU2303" s="0" t="str">
        <f aca="false">IF(ISNUMBER($AJ2303),IF($AJ2303&lt;30,0,IF($AJ2303&lt;40,50,IF($AJ2303&lt;=90,100,50))),"")</f>
        <v/>
      </c>
      <c r="AV2303" s="0" t="str">
        <f aca="false">IF(ISNUMBER($AK2303),IF($AK2303&gt;-0.2,100,IF($AK2303&gt;=-0.4,50,0)),"")</f>
        <v/>
      </c>
      <c r="AW2303" s="59" t="n">
        <f aca="false">01_指標庫!$H$4*ISNUMBER($F2303)+01_指標庫!$H$5*ISNUMBER($AA2303)+01_指標庫!$H$6*ISNUMBER($G2303)+01_指標庫!$H$7*ISNUMBER($H2303)+01_指標庫!$H$8*ISNUMBER($AF2303)+01_指標庫!$H$9*ISNUMBER($AG2303)+01_指標庫!$H$10*ISNUMBER($AB2303)+01_指標庫!$H$11*ISNUMBER($AC2303)+01_指標庫!$H$12*ISNUMBER($AD2303)+01_指標庫!$H$13*ISNUMBER($AE2303)+01_指標庫!$H$14*ISNUMBER($I2303)+01_指標庫!$H$15*ISNUMBER($AH2303)+01_指標庫!$H$16*ISNUMBER($K2303)+01_指標庫!$H$17*ISNUMBER($AI2303)+01_指標庫!$H$18*ISNUMBER($AJ2303)+01_指標庫!$H$19*ISNUMBER($AK2303)+01_指標庫!$H$20*ISNUMBER($BB2303)+01_指標庫!$H$21*ISNUMBER($BC2303)</f>
        <v>51</v>
      </c>
      <c r="AX2303" s="59" t="n">
        <f aca="false">IF(AW2303=0,50,ROUND((01_指標庫!$H$4*IF(ISNUMBER($F2303),L2303,0)+01_指標庫!$H$5*IF(ISNUMBER($AA2303),AL2303,0)+01_指標庫!$H$6*IF(ISNUMBER($G2303),M2303,0)+01_指標庫!$H$7*IF(ISNUMBER($H2303),N2303,0)+01_指標庫!$H$8*IF(ISNUMBER($AF2303),AQ2303,0)+01_指標庫!$H$9*IF(ISNUMBER($AG2303),AR2303,0)+01_指標庫!$H$10*IF(ISNUMBER($AB2303),AM2303,0)+01_指標庫!$H$11*IF(ISNUMBER($AC2303),AN2303,0)+01_指標庫!$H$12*IF(ISNUMBER($AD2303),AO2303,0)+01_指標庫!$H$13*IF(ISNUMBER($AE2303),AP2303,0)+01_指標庫!$H$14*IF(ISNUMBER($I2303),O2303,0)+01_指標庫!$H$15*IF(ISNUMBER($AH2303),AS2303,0)+01_指標庫!$H$16*IF(ISNUMBER($K2303),P2303,0)+01_指標庫!$H$17*IF(ISNUMBER($AI2303),AT2303,0)+01_指標庫!$H$18*IF(ISNUMBER($AJ2303),AU2303,0)+01_指標庫!$H$19*IF(ISNUMBER($AK2303),AV2303,0)+01_指標庫!$H$20*IF(ISNUMBER($BB2303),BB2303,0)+01_指標庫!$H$21*IF(ISNUMBER($BC2303),BC2303,0))/AW2303,1))</f>
        <v>89.2</v>
      </c>
      <c r="AY2303" s="60"/>
      <c r="AZ2303" s="60"/>
      <c r="BA2303" s="58" t="n">
        <f aca="false">AVERAGE($E2299:$E2303)/AVERAGE($E2294:$E2303)-1</f>
        <v>0.00219465201652636</v>
      </c>
      <c r="BB2303" s="59" t="n">
        <f aca="false">IF(ISNUMBER($BA2303),IF(OR($S2303&lt;=-0.03,$BA2303&lt;-0.003),0,IF(OR($S2303&lt;=-0.02,$BA2303&lt;0.01),50,100)),"")</f>
        <v>50</v>
      </c>
      <c r="BC2303" s="0" t="str">
        <f aca="false">IF(OR(COUNT($AZ2303)=0,COUNT($AZ2302)=0),"",IF(OR($AY2303/$AZ2302-1&lt;=-0.03,$AZ2303/$AZ2302-1&lt;=-0.045,IF(COUNT($AZ2294:$AZ2303)=10,AVERAGE($AZ2299:$AZ2303)/AVERAGE($AZ2294:$AZ2303)-1&lt;-0.01,FALSE())),0,IF(OR($AZ2303/$AZ2302-1&lt;=-0.02,IF(COUNT($AZ2294:$AZ2303)=10,AVERAGE($AZ2299:$AZ2303)/AVERAGE($AZ2294:$AZ2303)-1&lt;0.005,FALSE())),50,100)))</f>
        <v/>
      </c>
    </row>
    <row r="2304" customFormat="false" ht="15" hidden="false" customHeight="true" outlineLevel="0" collapsed="false">
      <c r="A2304" s="47" t="n">
        <v>2300</v>
      </c>
      <c r="B2304" s="48" t="n">
        <v>45898</v>
      </c>
      <c r="C2304" s="47" t="n">
        <v>2025</v>
      </c>
      <c r="D2304" s="49" t="s">
        <v>234</v>
      </c>
      <c r="E2304" s="50" t="n">
        <v>23415.42</v>
      </c>
      <c r="F2304" s="51" t="n">
        <v>0.099035</v>
      </c>
      <c r="G2304" s="51" t="n">
        <v>-0.018182</v>
      </c>
      <c r="H2304" s="52" t="n">
        <v>0.7755</v>
      </c>
      <c r="I2304" s="53" t="n">
        <v>282</v>
      </c>
      <c r="J2304" s="47" t="s">
        <v>235</v>
      </c>
      <c r="K2304" s="54" t="n">
        <v>15.36</v>
      </c>
      <c r="L2304" s="55" t="n">
        <f aca="false">IF(COUNT(F2304)=0,50,IF(F2304&gt;=0,100,IF(F2304&gt;=-0.02,50,0)))</f>
        <v>100</v>
      </c>
      <c r="M2304" s="55" t="n">
        <f aca="false">IF(COUNT(G2304)=0,50,IF(G2304&gt;-0.06,100,IF(G2304&gt;-0.15,50,0)))</f>
        <v>100</v>
      </c>
      <c r="N2304" s="55" t="n">
        <f aca="false">IF(COUNT(H2304)=0,50,IF(H2304&gt;=0.6,100,IF(H2304&gt;=0.4,50,0)))</f>
        <v>100</v>
      </c>
      <c r="O2304" s="55" t="n">
        <f aca="false">IF(COUNT(I2304)=0,50,IF(J2304="proxy_vix",50,IF(I2304&lt;350,100,IF(I2304&lt;=450,50,0))))</f>
        <v>100</v>
      </c>
      <c r="P2304" s="55" t="n">
        <f aca="false">IF(COUNT(K2304)=0,50,IF(K2304&lt;20,100,IF(K2304&lt;=25,50,0)))</f>
        <v>100</v>
      </c>
      <c r="Q2304" s="54"/>
      <c r="R2304" s="47"/>
      <c r="S2304" s="51" t="n">
        <f aca="false">$E2304/$E2303-1</f>
        <v>-0.012151395682907</v>
      </c>
      <c r="T2304" s="56" t="n">
        <f aca="false">$K2304/$K2303-1</f>
        <v>0.0644490644490645</v>
      </c>
      <c r="V2304" s="57"/>
      <c r="W2304" s="57"/>
      <c r="Y2304" s="1" t="str">
        <f aca="false">IF(AX2304&gt;=70,"EASY",IF(AX2304&gt;40,"UNCERTAIN","HARD"))</f>
        <v>EASY</v>
      </c>
      <c r="AA2304" s="58" t="n">
        <f aca="false">IF($A2304&lt;200,"",AVERAGE($E2255:$E2304)/AVERAGE($E2105:$E2304)-1)</f>
        <v>0.0833034107948363</v>
      </c>
      <c r="AB2304" s="59" t="n">
        <f aca="false">LOOKUP($B2304,07_L1政策步階!$A$4:$A$14,07_L1政策步階!$C$4:$C$14)</f>
        <v>0</v>
      </c>
      <c r="AC2304" s="57"/>
      <c r="AD2304" s="57"/>
      <c r="AE2304" s="57"/>
      <c r="AF2304" s="57"/>
      <c r="AG2304" s="57"/>
      <c r="AH2304" s="57"/>
      <c r="AI2304" s="57"/>
      <c r="AJ2304" s="57"/>
      <c r="AK2304" s="57"/>
      <c r="AL2304" s="59" t="n">
        <f aca="false">IF(ISNUMBER($AA2304),IF($AA2304&gt;=0.005,100,IF($AA2304&gt;=-0.015,50,0)),"")</f>
        <v>100</v>
      </c>
      <c r="AM2304" s="59" t="n">
        <f aca="false">IF(ISNUMBER($AB2304),IF($AB2304=1,100,IF($AB2304=0,50,0)),"")</f>
        <v>50</v>
      </c>
      <c r="AN2304" s="0" t="str">
        <f aca="false">IF(ISNUMBER($AC2304),IF($AC2304&gt;=0.001,100,IF($AC2304&gt;=-0.003,50,0)),"")</f>
        <v/>
      </c>
      <c r="AO2304" s="0" t="str">
        <f aca="false">IF(ISNUMBER($AD2304),IF($AD2304&gt;=0.04,100,IF($AD2304&gt;=0,50,0)),"")</f>
        <v/>
      </c>
      <c r="AP2304" s="0" t="str">
        <f aca="false">IF(ISNUMBER($AE2304),IF($AE2304&gt;=25,100,IF($AE2304&gt;=-75,50,0)),"")</f>
        <v/>
      </c>
      <c r="AQ2304" s="0" t="str">
        <f aca="false">IF(ISNUMBER($AF2304),IF($AF2304&gt;0,100,IF($AF2304&gt;=-50,50,0)),"")</f>
        <v/>
      </c>
      <c r="AR2304" s="0" t="str">
        <f aca="false">IF(ISNUMBER($AG2304),IF($AG2304=1,100,IF($AG2304=0,50,0)),"")</f>
        <v/>
      </c>
      <c r="AS2304" s="0" t="str">
        <f aca="false">IF(ISNUMBER($AH2304),IF($AH2304&lt;0,100,IF($AH2304&lt;=20,50,0)),"")</f>
        <v/>
      </c>
      <c r="AT2304" s="0" t="str">
        <f aca="false">IF(ISNUMBER($AI2304),IF($AI2304&lt;0.95,100,IF($AI2304&lt;=1,50,0)),"")</f>
        <v/>
      </c>
      <c r="AU2304" s="0" t="str">
        <f aca="false">IF(ISNUMBER($AJ2304),IF($AJ2304&lt;30,0,IF($AJ2304&lt;40,50,IF($AJ2304&lt;=90,100,50))),"")</f>
        <v/>
      </c>
      <c r="AV2304" s="0" t="str">
        <f aca="false">IF(ISNUMBER($AK2304),IF($AK2304&gt;-0.2,100,IF($AK2304&gt;=-0.4,50,0)),"")</f>
        <v/>
      </c>
      <c r="AW2304" s="59" t="n">
        <f aca="false">01_指標庫!$H$4*ISNUMBER($F2304)+01_指標庫!$H$5*ISNUMBER($AA2304)+01_指標庫!$H$6*ISNUMBER($G2304)+01_指標庫!$H$7*ISNUMBER($H2304)+01_指標庫!$H$8*ISNUMBER($AF2304)+01_指標庫!$H$9*ISNUMBER($AG2304)+01_指標庫!$H$10*ISNUMBER($AB2304)+01_指標庫!$H$11*ISNUMBER($AC2304)+01_指標庫!$H$12*ISNUMBER($AD2304)+01_指標庫!$H$13*ISNUMBER($AE2304)+01_指標庫!$H$14*ISNUMBER($I2304)+01_指標庫!$H$15*ISNUMBER($AH2304)+01_指標庫!$H$16*ISNUMBER($K2304)+01_指標庫!$H$17*ISNUMBER($AI2304)+01_指標庫!$H$18*ISNUMBER($AJ2304)+01_指標庫!$H$19*ISNUMBER($AK2304)+01_指標庫!$H$20*ISNUMBER($BB2304)+01_指標庫!$H$21*ISNUMBER($BC2304)</f>
        <v>51</v>
      </c>
      <c r="AX2304" s="59" t="n">
        <f aca="false">IF(AW2304=0,50,ROUND((01_指標庫!$H$4*IF(ISNUMBER($F2304),L2304,0)+01_指標庫!$H$5*IF(ISNUMBER($AA2304),AL2304,0)+01_指標庫!$H$6*IF(ISNUMBER($G2304),M2304,0)+01_指標庫!$H$7*IF(ISNUMBER($H2304),N2304,0)+01_指標庫!$H$8*IF(ISNUMBER($AF2304),AQ2304,0)+01_指標庫!$H$9*IF(ISNUMBER($AG2304),AR2304,0)+01_指標庫!$H$10*IF(ISNUMBER($AB2304),AM2304,0)+01_指標庫!$H$11*IF(ISNUMBER($AC2304),AN2304,0)+01_指標庫!$H$12*IF(ISNUMBER($AD2304),AO2304,0)+01_指標庫!$H$13*IF(ISNUMBER($AE2304),AP2304,0)+01_指標庫!$H$14*IF(ISNUMBER($I2304),O2304,0)+01_指標庫!$H$15*IF(ISNUMBER($AH2304),AS2304,0)+01_指標庫!$H$16*IF(ISNUMBER($K2304),P2304,0)+01_指標庫!$H$17*IF(ISNUMBER($AI2304),AT2304,0)+01_指標庫!$H$18*IF(ISNUMBER($AJ2304),AU2304,0)+01_指標庫!$H$19*IF(ISNUMBER($AK2304),AV2304,0)+01_指標庫!$H$20*IF(ISNUMBER($BB2304),BB2304,0)+01_指標庫!$H$21*IF(ISNUMBER($BC2304),BC2304,0))/AW2304,1))</f>
        <v>89.2</v>
      </c>
      <c r="AY2304" s="60"/>
      <c r="AZ2304" s="60"/>
      <c r="BA2304" s="58" t="n">
        <f aca="false">AVERAGE($E2300:$E2304)/AVERAGE($E2295:$E2304)-1</f>
        <v>0.00275683153526818</v>
      </c>
      <c r="BB2304" s="59" t="n">
        <f aca="false">IF(ISNUMBER($BA2304),IF(OR($S2304&lt;=-0.03,$BA2304&lt;-0.003),0,IF(OR($S2304&lt;=-0.02,$BA2304&lt;0.01),50,100)),"")</f>
        <v>50</v>
      </c>
      <c r="BC2304" s="0" t="str">
        <f aca="false">IF(OR(COUNT($AZ2304)=0,COUNT($AZ2303)=0),"",IF(OR($AY2304/$AZ2303-1&lt;=-0.03,$AZ2304/$AZ2303-1&lt;=-0.045,IF(COUNT($AZ2295:$AZ2304)=10,AVERAGE($AZ2300:$AZ2304)/AVERAGE($AZ2295:$AZ2304)-1&lt;-0.01,FALSE())),0,IF(OR($AZ2304/$AZ2303-1&lt;=-0.02,IF(COUNT($AZ2295:$AZ2304)=10,AVERAGE($AZ2300:$AZ2304)/AVERAGE($AZ2295:$AZ2304)-1&lt;0.005,FALSE())),50,100)))</f>
        <v/>
      </c>
    </row>
    <row r="2305" customFormat="false" ht="15" hidden="false" customHeight="true" outlineLevel="0" collapsed="false">
      <c r="A2305" s="47" t="n">
        <v>2301</v>
      </c>
      <c r="B2305" s="48" t="n">
        <v>45902</v>
      </c>
      <c r="C2305" s="47" t="n">
        <v>2025</v>
      </c>
      <c r="D2305" s="49" t="s">
        <v>237</v>
      </c>
      <c r="E2305" s="50" t="n">
        <v>23231.11</v>
      </c>
      <c r="F2305" s="51" t="n">
        <v>0.089841</v>
      </c>
      <c r="G2305" s="51" t="n">
        <v>-0.02591</v>
      </c>
      <c r="H2305" s="52" t="n">
        <v>0.6735</v>
      </c>
      <c r="I2305" s="53" t="n">
        <v>292</v>
      </c>
      <c r="J2305" s="47" t="s">
        <v>235</v>
      </c>
      <c r="K2305" s="54" t="n">
        <v>17.17</v>
      </c>
      <c r="L2305" s="55" t="n">
        <f aca="false">IF(COUNT(F2305)=0,50,IF(F2305&gt;=0,100,IF(F2305&gt;=-0.02,50,0)))</f>
        <v>100</v>
      </c>
      <c r="M2305" s="55" t="n">
        <f aca="false">IF(COUNT(G2305)=0,50,IF(G2305&gt;-0.06,100,IF(G2305&gt;-0.15,50,0)))</f>
        <v>100</v>
      </c>
      <c r="N2305" s="55" t="n">
        <f aca="false">IF(COUNT(H2305)=0,50,IF(H2305&gt;=0.6,100,IF(H2305&gt;=0.4,50,0)))</f>
        <v>100</v>
      </c>
      <c r="O2305" s="55" t="n">
        <f aca="false">IF(COUNT(I2305)=0,50,IF(J2305="proxy_vix",50,IF(I2305&lt;350,100,IF(I2305&lt;=450,50,0))))</f>
        <v>100</v>
      </c>
      <c r="P2305" s="55" t="n">
        <f aca="false">IF(COUNT(K2305)=0,50,IF(K2305&lt;20,100,IF(K2305&lt;=25,50,0)))</f>
        <v>100</v>
      </c>
      <c r="Q2305" s="54"/>
      <c r="R2305" s="47"/>
      <c r="S2305" s="51" t="n">
        <f aca="false">$E2305/$E2304-1</f>
        <v>-0.00787130873586717</v>
      </c>
      <c r="T2305" s="56" t="n">
        <f aca="false">$K2305/$K2304-1</f>
        <v>0.117838541666667</v>
      </c>
      <c r="V2305" s="57"/>
      <c r="W2305" s="57"/>
      <c r="Y2305" s="1" t="str">
        <f aca="false">IF(AX2305&gt;=70,"EASY",IF(AX2305&gt;40,"UNCERTAIN","HARD"))</f>
        <v>EASY</v>
      </c>
      <c r="AA2305" s="58" t="n">
        <f aca="false">IF($A2305&lt;200,"",AVERAGE($E2256:$E2305)/AVERAGE($E2106:$E2305)-1)</f>
        <v>0.0842692041885931</v>
      </c>
      <c r="AB2305" s="59" t="n">
        <f aca="false">LOOKUP($B2305,07_L1政策步階!$A$4:$A$14,07_L1政策步階!$C$4:$C$14)</f>
        <v>0</v>
      </c>
      <c r="AC2305" s="57"/>
      <c r="AD2305" s="57"/>
      <c r="AE2305" s="57"/>
      <c r="AF2305" s="57"/>
      <c r="AG2305" s="57"/>
      <c r="AH2305" s="57"/>
      <c r="AI2305" s="57"/>
      <c r="AJ2305" s="57"/>
      <c r="AK2305" s="57"/>
      <c r="AL2305" s="59" t="n">
        <f aca="false">IF(ISNUMBER($AA2305),IF($AA2305&gt;=0.005,100,IF($AA2305&gt;=-0.015,50,0)),"")</f>
        <v>100</v>
      </c>
      <c r="AM2305" s="59" t="n">
        <f aca="false">IF(ISNUMBER($AB2305),IF($AB2305=1,100,IF($AB2305=0,50,0)),"")</f>
        <v>50</v>
      </c>
      <c r="AN2305" s="0" t="str">
        <f aca="false">IF(ISNUMBER($AC2305),IF($AC2305&gt;=0.001,100,IF($AC2305&gt;=-0.003,50,0)),"")</f>
        <v/>
      </c>
      <c r="AO2305" s="0" t="str">
        <f aca="false">IF(ISNUMBER($AD2305),IF($AD2305&gt;=0.04,100,IF($AD2305&gt;=0,50,0)),"")</f>
        <v/>
      </c>
      <c r="AP2305" s="0" t="str">
        <f aca="false">IF(ISNUMBER($AE2305),IF($AE2305&gt;=25,100,IF($AE2305&gt;=-75,50,0)),"")</f>
        <v/>
      </c>
      <c r="AQ2305" s="0" t="str">
        <f aca="false">IF(ISNUMBER($AF2305),IF($AF2305&gt;0,100,IF($AF2305&gt;=-50,50,0)),"")</f>
        <v/>
      </c>
      <c r="AR2305" s="0" t="str">
        <f aca="false">IF(ISNUMBER($AG2305),IF($AG2305=1,100,IF($AG2305=0,50,0)),"")</f>
        <v/>
      </c>
      <c r="AS2305" s="0" t="str">
        <f aca="false">IF(ISNUMBER($AH2305),IF($AH2305&lt;0,100,IF($AH2305&lt;=20,50,0)),"")</f>
        <v/>
      </c>
      <c r="AT2305" s="0" t="str">
        <f aca="false">IF(ISNUMBER($AI2305),IF($AI2305&lt;0.95,100,IF($AI2305&lt;=1,50,0)),"")</f>
        <v/>
      </c>
      <c r="AU2305" s="0" t="str">
        <f aca="false">IF(ISNUMBER($AJ2305),IF($AJ2305&lt;30,0,IF($AJ2305&lt;40,50,IF($AJ2305&lt;=90,100,50))),"")</f>
        <v/>
      </c>
      <c r="AV2305" s="0" t="str">
        <f aca="false">IF(ISNUMBER($AK2305),IF($AK2305&gt;-0.2,100,IF($AK2305&gt;=-0.4,50,0)),"")</f>
        <v/>
      </c>
      <c r="AW2305" s="59" t="n">
        <f aca="false">01_指標庫!$H$4*ISNUMBER($F2305)+01_指標庫!$H$5*ISNUMBER($AA2305)+01_指標庫!$H$6*ISNUMBER($G2305)+01_指標庫!$H$7*ISNUMBER($H2305)+01_指標庫!$H$8*ISNUMBER($AF2305)+01_指標庫!$H$9*ISNUMBER($AG2305)+01_指標庫!$H$10*ISNUMBER($AB2305)+01_指標庫!$H$11*ISNUMBER($AC2305)+01_指標庫!$H$12*ISNUMBER($AD2305)+01_指標庫!$H$13*ISNUMBER($AE2305)+01_指標庫!$H$14*ISNUMBER($I2305)+01_指標庫!$H$15*ISNUMBER($AH2305)+01_指標庫!$H$16*ISNUMBER($K2305)+01_指標庫!$H$17*ISNUMBER($AI2305)+01_指標庫!$H$18*ISNUMBER($AJ2305)+01_指標庫!$H$19*ISNUMBER($AK2305)+01_指標庫!$H$20*ISNUMBER($BB2305)+01_指標庫!$H$21*ISNUMBER($BC2305)</f>
        <v>51</v>
      </c>
      <c r="AX2305" s="59" t="n">
        <f aca="false">IF(AW2305=0,50,ROUND((01_指標庫!$H$4*IF(ISNUMBER($F2305),L2305,0)+01_指標庫!$H$5*IF(ISNUMBER($AA2305),AL2305,0)+01_指標庫!$H$6*IF(ISNUMBER($G2305),M2305,0)+01_指標庫!$H$7*IF(ISNUMBER($H2305),N2305,0)+01_指標庫!$H$8*IF(ISNUMBER($AF2305),AQ2305,0)+01_指標庫!$H$9*IF(ISNUMBER($AG2305),AR2305,0)+01_指標庫!$H$10*IF(ISNUMBER($AB2305),AM2305,0)+01_指標庫!$H$11*IF(ISNUMBER($AC2305),AN2305,0)+01_指標庫!$H$12*IF(ISNUMBER($AD2305),AO2305,0)+01_指標庫!$H$13*IF(ISNUMBER($AE2305),AP2305,0)+01_指標庫!$H$14*IF(ISNUMBER($I2305),O2305,0)+01_指標庫!$H$15*IF(ISNUMBER($AH2305),AS2305,0)+01_指標庫!$H$16*IF(ISNUMBER($K2305),P2305,0)+01_指標庫!$H$17*IF(ISNUMBER($AI2305),AT2305,0)+01_指標庫!$H$18*IF(ISNUMBER($AJ2305),AU2305,0)+01_指標庫!$H$19*IF(ISNUMBER($AK2305),AV2305,0)+01_指標庫!$H$20*IF(ISNUMBER($BB2305),BB2305,0)+01_指標庫!$H$21*IF(ISNUMBER($BC2305),BC2305,0))/AW2305,1))</f>
        <v>89.2</v>
      </c>
      <c r="AY2305" s="60"/>
      <c r="AZ2305" s="60"/>
      <c r="BA2305" s="58" t="n">
        <f aca="false">AVERAGE($E2301:$E2305)/AVERAGE($E2296:$E2305)-1</f>
        <v>0.00316248570257227</v>
      </c>
      <c r="BB2305" s="59" t="n">
        <f aca="false">IF(ISNUMBER($BA2305),IF(OR($S2305&lt;=-0.03,$BA2305&lt;-0.003),0,IF(OR($S2305&lt;=-0.02,$BA2305&lt;0.01),50,100)),"")</f>
        <v>50</v>
      </c>
      <c r="BC2305" s="0" t="str">
        <f aca="false">IF(OR(COUNT($AZ2305)=0,COUNT($AZ2304)=0),"",IF(OR($AY2305/$AZ2304-1&lt;=-0.03,$AZ2305/$AZ2304-1&lt;=-0.045,IF(COUNT($AZ2296:$AZ2305)=10,AVERAGE($AZ2301:$AZ2305)/AVERAGE($AZ2296:$AZ2305)-1&lt;-0.01,FALSE())),0,IF(OR($AZ2305/$AZ2304-1&lt;=-0.02,IF(COUNT($AZ2296:$AZ2305)=10,AVERAGE($AZ2301:$AZ2305)/AVERAGE($AZ2296:$AZ2305)-1&lt;0.005,FALSE())),50,100)))</f>
        <v/>
      </c>
    </row>
    <row r="2306" customFormat="false" ht="15" hidden="false" customHeight="true" outlineLevel="0" collapsed="false">
      <c r="A2306" s="47" t="n">
        <v>2302</v>
      </c>
      <c r="B2306" s="48" t="n">
        <v>45903</v>
      </c>
      <c r="C2306" s="47" t="n">
        <v>2025</v>
      </c>
      <c r="D2306" s="49" t="s">
        <v>238</v>
      </c>
      <c r="E2306" s="50" t="n">
        <v>23414.84</v>
      </c>
      <c r="F2306" s="51" t="n">
        <v>0.097857</v>
      </c>
      <c r="G2306" s="51" t="n">
        <v>-0.018206</v>
      </c>
      <c r="H2306" s="52" t="n">
        <v>0.6939</v>
      </c>
      <c r="I2306" s="53" t="n">
        <v>288</v>
      </c>
      <c r="J2306" s="47" t="s">
        <v>235</v>
      </c>
      <c r="K2306" s="54" t="n">
        <v>16.35</v>
      </c>
      <c r="L2306" s="55" t="n">
        <f aca="false">IF(COUNT(F2306)=0,50,IF(F2306&gt;=0,100,IF(F2306&gt;=-0.02,50,0)))</f>
        <v>100</v>
      </c>
      <c r="M2306" s="55" t="n">
        <f aca="false">IF(COUNT(G2306)=0,50,IF(G2306&gt;-0.06,100,IF(G2306&gt;-0.15,50,0)))</f>
        <v>100</v>
      </c>
      <c r="N2306" s="55" t="n">
        <f aca="false">IF(COUNT(H2306)=0,50,IF(H2306&gt;=0.6,100,IF(H2306&gt;=0.4,50,0)))</f>
        <v>100</v>
      </c>
      <c r="O2306" s="55" t="n">
        <f aca="false">IF(COUNT(I2306)=0,50,IF(J2306="proxy_vix",50,IF(I2306&lt;350,100,IF(I2306&lt;=450,50,0))))</f>
        <v>100</v>
      </c>
      <c r="P2306" s="55" t="n">
        <f aca="false">IF(COUNT(K2306)=0,50,IF(K2306&lt;20,100,IF(K2306&lt;=25,50,0)))</f>
        <v>100</v>
      </c>
      <c r="Q2306" s="54"/>
      <c r="R2306" s="47"/>
      <c r="S2306" s="51" t="n">
        <f aca="false">$E2306/$E2305-1</f>
        <v>0.00790879127170419</v>
      </c>
      <c r="T2306" s="56" t="n">
        <f aca="false">$K2306/$K2305-1</f>
        <v>-0.0477577169481654</v>
      </c>
      <c r="V2306" s="57"/>
      <c r="W2306" s="57"/>
      <c r="Y2306" s="1" t="str">
        <f aca="false">IF(AX2306&gt;=70,"EASY",IF(AX2306&gt;40,"UNCERTAIN","HARD"))</f>
        <v>EASY</v>
      </c>
      <c r="AA2306" s="58" t="n">
        <f aca="false">IF($A2306&lt;200,"",AVERAGE($E2257:$E2306)/AVERAGE($E2107:$E2306)-1)</f>
        <v>0.0851348499087423</v>
      </c>
      <c r="AB2306" s="59" t="n">
        <f aca="false">LOOKUP($B2306,07_L1政策步階!$A$4:$A$14,07_L1政策步階!$C$4:$C$14)</f>
        <v>0</v>
      </c>
      <c r="AC2306" s="57"/>
      <c r="AD2306" s="57"/>
      <c r="AE2306" s="57"/>
      <c r="AF2306" s="57"/>
      <c r="AG2306" s="57"/>
      <c r="AH2306" s="57"/>
      <c r="AI2306" s="57"/>
      <c r="AJ2306" s="57"/>
      <c r="AK2306" s="57"/>
      <c r="AL2306" s="59" t="n">
        <f aca="false">IF(ISNUMBER($AA2306),IF($AA2306&gt;=0.005,100,IF($AA2306&gt;=-0.015,50,0)),"")</f>
        <v>100</v>
      </c>
      <c r="AM2306" s="59" t="n">
        <f aca="false">IF(ISNUMBER($AB2306),IF($AB2306=1,100,IF($AB2306=0,50,0)),"")</f>
        <v>50</v>
      </c>
      <c r="AN2306" s="0" t="str">
        <f aca="false">IF(ISNUMBER($AC2306),IF($AC2306&gt;=0.001,100,IF($AC2306&gt;=-0.003,50,0)),"")</f>
        <v/>
      </c>
      <c r="AO2306" s="0" t="str">
        <f aca="false">IF(ISNUMBER($AD2306),IF($AD2306&gt;=0.04,100,IF($AD2306&gt;=0,50,0)),"")</f>
        <v/>
      </c>
      <c r="AP2306" s="0" t="str">
        <f aca="false">IF(ISNUMBER($AE2306),IF($AE2306&gt;=25,100,IF($AE2306&gt;=-75,50,0)),"")</f>
        <v/>
      </c>
      <c r="AQ2306" s="0" t="str">
        <f aca="false">IF(ISNUMBER($AF2306),IF($AF2306&gt;0,100,IF($AF2306&gt;=-50,50,0)),"")</f>
        <v/>
      </c>
      <c r="AR2306" s="0" t="str">
        <f aca="false">IF(ISNUMBER($AG2306),IF($AG2306=1,100,IF($AG2306=0,50,0)),"")</f>
        <v/>
      </c>
      <c r="AS2306" s="0" t="str">
        <f aca="false">IF(ISNUMBER($AH2306),IF($AH2306&lt;0,100,IF($AH2306&lt;=20,50,0)),"")</f>
        <v/>
      </c>
      <c r="AT2306" s="0" t="str">
        <f aca="false">IF(ISNUMBER($AI2306),IF($AI2306&lt;0.95,100,IF($AI2306&lt;=1,50,0)),"")</f>
        <v/>
      </c>
      <c r="AU2306" s="0" t="str">
        <f aca="false">IF(ISNUMBER($AJ2306),IF($AJ2306&lt;30,0,IF($AJ2306&lt;40,50,IF($AJ2306&lt;=90,100,50))),"")</f>
        <v/>
      </c>
      <c r="AV2306" s="0" t="str">
        <f aca="false">IF(ISNUMBER($AK2306),IF($AK2306&gt;-0.2,100,IF($AK2306&gt;=-0.4,50,0)),"")</f>
        <v/>
      </c>
      <c r="AW2306" s="59" t="n">
        <f aca="false">01_指標庫!$H$4*ISNUMBER($F2306)+01_指標庫!$H$5*ISNUMBER($AA2306)+01_指標庫!$H$6*ISNUMBER($G2306)+01_指標庫!$H$7*ISNUMBER($H2306)+01_指標庫!$H$8*ISNUMBER($AF2306)+01_指標庫!$H$9*ISNUMBER($AG2306)+01_指標庫!$H$10*ISNUMBER($AB2306)+01_指標庫!$H$11*ISNUMBER($AC2306)+01_指標庫!$H$12*ISNUMBER($AD2306)+01_指標庫!$H$13*ISNUMBER($AE2306)+01_指標庫!$H$14*ISNUMBER($I2306)+01_指標庫!$H$15*ISNUMBER($AH2306)+01_指標庫!$H$16*ISNUMBER($K2306)+01_指標庫!$H$17*ISNUMBER($AI2306)+01_指標庫!$H$18*ISNUMBER($AJ2306)+01_指標庫!$H$19*ISNUMBER($AK2306)+01_指標庫!$H$20*ISNUMBER($BB2306)+01_指標庫!$H$21*ISNUMBER($BC2306)</f>
        <v>51</v>
      </c>
      <c r="AX2306" s="59" t="n">
        <f aca="false">IF(AW2306=0,50,ROUND((01_指標庫!$H$4*IF(ISNUMBER($F2306),L2306,0)+01_指標庫!$H$5*IF(ISNUMBER($AA2306),AL2306,0)+01_指標庫!$H$6*IF(ISNUMBER($G2306),M2306,0)+01_指標庫!$H$7*IF(ISNUMBER($H2306),N2306,0)+01_指標庫!$H$8*IF(ISNUMBER($AF2306),AQ2306,0)+01_指標庫!$H$9*IF(ISNUMBER($AG2306),AR2306,0)+01_指標庫!$H$10*IF(ISNUMBER($AB2306),AM2306,0)+01_指標庫!$H$11*IF(ISNUMBER($AC2306),AN2306,0)+01_指標庫!$H$12*IF(ISNUMBER($AD2306),AO2306,0)+01_指標庫!$H$13*IF(ISNUMBER($AE2306),AP2306,0)+01_指標庫!$H$14*IF(ISNUMBER($I2306),O2306,0)+01_指標庫!$H$15*IF(ISNUMBER($AH2306),AS2306,0)+01_指標庫!$H$16*IF(ISNUMBER($K2306),P2306,0)+01_指標庫!$H$17*IF(ISNUMBER($AI2306),AT2306,0)+01_指標庫!$H$18*IF(ISNUMBER($AJ2306),AU2306,0)+01_指標庫!$H$19*IF(ISNUMBER($AK2306),AV2306,0)+01_指標庫!$H$20*IF(ISNUMBER($BB2306),BB2306,0)+01_指標庫!$H$21*IF(ISNUMBER($BC2306),BC2306,0))/AW2306,1))</f>
        <v>89.2</v>
      </c>
      <c r="AY2306" s="60"/>
      <c r="AZ2306" s="60"/>
      <c r="BA2306" s="58" t="n">
        <f aca="false">AVERAGE($E2302:$E2306)/AVERAGE($E2297:$E2306)-1</f>
        <v>0.00209034527806584</v>
      </c>
      <c r="BB2306" s="59" t="n">
        <f aca="false">IF(ISNUMBER($BA2306),IF(OR($S2306&lt;=-0.03,$BA2306&lt;-0.003),0,IF(OR($S2306&lt;=-0.02,$BA2306&lt;0.01),50,100)),"")</f>
        <v>50</v>
      </c>
      <c r="BC2306" s="0" t="str">
        <f aca="false">IF(OR(COUNT($AZ2306)=0,COUNT($AZ2305)=0),"",IF(OR($AY2306/$AZ2305-1&lt;=-0.03,$AZ2306/$AZ2305-1&lt;=-0.045,IF(COUNT($AZ2297:$AZ2306)=10,AVERAGE($AZ2302:$AZ2306)/AVERAGE($AZ2297:$AZ2306)-1&lt;-0.01,FALSE())),0,IF(OR($AZ2306/$AZ2305-1&lt;=-0.02,IF(COUNT($AZ2297:$AZ2306)=10,AVERAGE($AZ2302:$AZ2306)/AVERAGE($AZ2297:$AZ2306)-1&lt;0.005,FALSE())),50,100)))</f>
        <v/>
      </c>
    </row>
    <row r="2307" customFormat="false" ht="15" hidden="false" customHeight="true" outlineLevel="0" collapsed="false">
      <c r="A2307" s="47" t="n">
        <v>2303</v>
      </c>
      <c r="B2307" s="48" t="n">
        <v>45904</v>
      </c>
      <c r="C2307" s="47" t="n">
        <v>2025</v>
      </c>
      <c r="D2307" s="49" t="s">
        <v>239</v>
      </c>
      <c r="E2307" s="50" t="n">
        <v>23633.01</v>
      </c>
      <c r="F2307" s="51" t="n">
        <v>0.107412</v>
      </c>
      <c r="G2307" s="51" t="n">
        <v>-0.009058</v>
      </c>
      <c r="H2307" s="52" t="n">
        <v>0.7143</v>
      </c>
      <c r="I2307" s="53" t="n">
        <v>284</v>
      </c>
      <c r="J2307" s="47" t="s">
        <v>235</v>
      </c>
      <c r="K2307" s="54" t="n">
        <v>15.3</v>
      </c>
      <c r="L2307" s="55" t="n">
        <f aca="false">IF(COUNT(F2307)=0,50,IF(F2307&gt;=0,100,IF(F2307&gt;=-0.02,50,0)))</f>
        <v>100</v>
      </c>
      <c r="M2307" s="55" t="n">
        <f aca="false">IF(COUNT(G2307)=0,50,IF(G2307&gt;-0.06,100,IF(G2307&gt;-0.15,50,0)))</f>
        <v>100</v>
      </c>
      <c r="N2307" s="55" t="n">
        <f aca="false">IF(COUNT(H2307)=0,50,IF(H2307&gt;=0.6,100,IF(H2307&gt;=0.4,50,0)))</f>
        <v>100</v>
      </c>
      <c r="O2307" s="55" t="n">
        <f aca="false">IF(COUNT(I2307)=0,50,IF(J2307="proxy_vix",50,IF(I2307&lt;350,100,IF(I2307&lt;=450,50,0))))</f>
        <v>100</v>
      </c>
      <c r="P2307" s="55" t="n">
        <f aca="false">IF(COUNT(K2307)=0,50,IF(K2307&lt;20,100,IF(K2307&lt;=25,50,0)))</f>
        <v>100</v>
      </c>
      <c r="Q2307" s="54"/>
      <c r="R2307" s="47"/>
      <c r="S2307" s="51" t="n">
        <f aca="false">$E2307/$E2306-1</f>
        <v>0.00931759516614239</v>
      </c>
      <c r="T2307" s="56" t="n">
        <f aca="false">$K2307/$K2306-1</f>
        <v>-0.0642201834862386</v>
      </c>
      <c r="V2307" s="57"/>
      <c r="W2307" s="57"/>
      <c r="Y2307" s="1" t="str">
        <f aca="false">IF(AX2307&gt;=70,"EASY",IF(AX2307&gt;40,"UNCERTAIN","HARD"))</f>
        <v>EASY</v>
      </c>
      <c r="AA2307" s="58" t="n">
        <f aca="false">IF($A2307&lt;200,"",AVERAGE($E2258:$E2307)/AVERAGE($E2108:$E2307)-1)</f>
        <v>0.0858264907393425</v>
      </c>
      <c r="AB2307" s="59" t="n">
        <f aca="false">LOOKUP($B2307,07_L1政策步階!$A$4:$A$14,07_L1政策步階!$C$4:$C$14)</f>
        <v>0</v>
      </c>
      <c r="AC2307" s="57"/>
      <c r="AD2307" s="57"/>
      <c r="AE2307" s="57"/>
      <c r="AF2307" s="57"/>
      <c r="AG2307" s="57"/>
      <c r="AH2307" s="57"/>
      <c r="AI2307" s="57"/>
      <c r="AJ2307" s="57"/>
      <c r="AK2307" s="57"/>
      <c r="AL2307" s="59" t="n">
        <f aca="false">IF(ISNUMBER($AA2307),IF($AA2307&gt;=0.005,100,IF($AA2307&gt;=-0.015,50,0)),"")</f>
        <v>100</v>
      </c>
      <c r="AM2307" s="59" t="n">
        <f aca="false">IF(ISNUMBER($AB2307),IF($AB2307=1,100,IF($AB2307=0,50,0)),"")</f>
        <v>50</v>
      </c>
      <c r="AN2307" s="0" t="str">
        <f aca="false">IF(ISNUMBER($AC2307),IF($AC2307&gt;=0.001,100,IF($AC2307&gt;=-0.003,50,0)),"")</f>
        <v/>
      </c>
      <c r="AO2307" s="0" t="str">
        <f aca="false">IF(ISNUMBER($AD2307),IF($AD2307&gt;=0.04,100,IF($AD2307&gt;=0,50,0)),"")</f>
        <v/>
      </c>
      <c r="AP2307" s="0" t="str">
        <f aca="false">IF(ISNUMBER($AE2307),IF($AE2307&gt;=25,100,IF($AE2307&gt;=-75,50,0)),"")</f>
        <v/>
      </c>
      <c r="AQ2307" s="0" t="str">
        <f aca="false">IF(ISNUMBER($AF2307),IF($AF2307&gt;0,100,IF($AF2307&gt;=-50,50,0)),"")</f>
        <v/>
      </c>
      <c r="AR2307" s="0" t="str">
        <f aca="false">IF(ISNUMBER($AG2307),IF($AG2307=1,100,IF($AG2307=0,50,0)),"")</f>
        <v/>
      </c>
      <c r="AS2307" s="0" t="str">
        <f aca="false">IF(ISNUMBER($AH2307),IF($AH2307&lt;0,100,IF($AH2307&lt;=20,50,0)),"")</f>
        <v/>
      </c>
      <c r="AT2307" s="0" t="str">
        <f aca="false">IF(ISNUMBER($AI2307),IF($AI2307&lt;0.95,100,IF($AI2307&lt;=1,50,0)),"")</f>
        <v/>
      </c>
      <c r="AU2307" s="0" t="str">
        <f aca="false">IF(ISNUMBER($AJ2307),IF($AJ2307&lt;30,0,IF($AJ2307&lt;40,50,IF($AJ2307&lt;=90,100,50))),"")</f>
        <v/>
      </c>
      <c r="AV2307" s="0" t="str">
        <f aca="false">IF(ISNUMBER($AK2307),IF($AK2307&gt;-0.2,100,IF($AK2307&gt;=-0.4,50,0)),"")</f>
        <v/>
      </c>
      <c r="AW2307" s="59" t="n">
        <f aca="false">01_指標庫!$H$4*ISNUMBER($F2307)+01_指標庫!$H$5*ISNUMBER($AA2307)+01_指標庫!$H$6*ISNUMBER($G2307)+01_指標庫!$H$7*ISNUMBER($H2307)+01_指標庫!$H$8*ISNUMBER($AF2307)+01_指標庫!$H$9*ISNUMBER($AG2307)+01_指標庫!$H$10*ISNUMBER($AB2307)+01_指標庫!$H$11*ISNUMBER($AC2307)+01_指標庫!$H$12*ISNUMBER($AD2307)+01_指標庫!$H$13*ISNUMBER($AE2307)+01_指標庫!$H$14*ISNUMBER($I2307)+01_指標庫!$H$15*ISNUMBER($AH2307)+01_指標庫!$H$16*ISNUMBER($K2307)+01_指標庫!$H$17*ISNUMBER($AI2307)+01_指標庫!$H$18*ISNUMBER($AJ2307)+01_指標庫!$H$19*ISNUMBER($AK2307)+01_指標庫!$H$20*ISNUMBER($BB2307)+01_指標庫!$H$21*ISNUMBER($BC2307)</f>
        <v>51</v>
      </c>
      <c r="AX2307" s="59" t="n">
        <f aca="false">IF(AW2307=0,50,ROUND((01_指標庫!$H$4*IF(ISNUMBER($F2307),L2307,0)+01_指標庫!$H$5*IF(ISNUMBER($AA2307),AL2307,0)+01_指標庫!$H$6*IF(ISNUMBER($G2307),M2307,0)+01_指標庫!$H$7*IF(ISNUMBER($H2307),N2307,0)+01_指標庫!$H$8*IF(ISNUMBER($AF2307),AQ2307,0)+01_指標庫!$H$9*IF(ISNUMBER($AG2307),AR2307,0)+01_指標庫!$H$10*IF(ISNUMBER($AB2307),AM2307,0)+01_指標庫!$H$11*IF(ISNUMBER($AC2307),AN2307,0)+01_指標庫!$H$12*IF(ISNUMBER($AD2307),AO2307,0)+01_指標庫!$H$13*IF(ISNUMBER($AE2307),AP2307,0)+01_指標庫!$H$14*IF(ISNUMBER($I2307),O2307,0)+01_指標庫!$H$15*IF(ISNUMBER($AH2307),AS2307,0)+01_指標庫!$H$16*IF(ISNUMBER($K2307),P2307,0)+01_指標庫!$H$17*IF(ISNUMBER($AI2307),AT2307,0)+01_指標庫!$H$18*IF(ISNUMBER($AJ2307),AU2307,0)+01_指標庫!$H$19*IF(ISNUMBER($AK2307),AV2307,0)+01_指標庫!$H$20*IF(ISNUMBER($BB2307),BB2307,0)+01_指標庫!$H$21*IF(ISNUMBER($BC2307),BC2307,0))/AW2307,1))</f>
        <v>89.2</v>
      </c>
      <c r="AY2307" s="60"/>
      <c r="AZ2307" s="60"/>
      <c r="BA2307" s="58" t="n">
        <f aca="false">AVERAGE($E2303:$E2307)/AVERAGE($E2298:$E2307)-1</f>
        <v>0.00102483303722689</v>
      </c>
      <c r="BB2307" s="59" t="n">
        <f aca="false">IF(ISNUMBER($BA2307),IF(OR($S2307&lt;=-0.03,$BA2307&lt;-0.003),0,IF(OR($S2307&lt;=-0.02,$BA2307&lt;0.01),50,100)),"")</f>
        <v>50</v>
      </c>
      <c r="BC2307" s="0" t="str">
        <f aca="false">IF(OR(COUNT($AZ2307)=0,COUNT($AZ2306)=0),"",IF(OR($AY2307/$AZ2306-1&lt;=-0.03,$AZ2307/$AZ2306-1&lt;=-0.045,IF(COUNT($AZ2298:$AZ2307)=10,AVERAGE($AZ2303:$AZ2307)/AVERAGE($AZ2298:$AZ2307)-1&lt;-0.01,FALSE())),0,IF(OR($AZ2307/$AZ2306-1&lt;=-0.02,IF(COUNT($AZ2298:$AZ2307)=10,AVERAGE($AZ2303:$AZ2307)/AVERAGE($AZ2298:$AZ2307)-1&lt;0.005,FALSE())),50,100)))</f>
        <v/>
      </c>
    </row>
    <row r="2308" customFormat="false" ht="15" hidden="false" customHeight="true" outlineLevel="0" collapsed="false">
      <c r="A2308" s="47" t="n">
        <v>2304</v>
      </c>
      <c r="B2308" s="48" t="n">
        <v>45905</v>
      </c>
      <c r="C2308" s="47" t="n">
        <v>2025</v>
      </c>
      <c r="D2308" s="49" t="s">
        <v>234</v>
      </c>
      <c r="E2308" s="50" t="n">
        <v>23652.44</v>
      </c>
      <c r="F2308" s="51" t="n">
        <v>0.107607</v>
      </c>
      <c r="G2308" s="51" t="n">
        <v>-0.008244</v>
      </c>
      <c r="H2308" s="52" t="n">
        <v>0.6939</v>
      </c>
      <c r="I2308" s="53" t="n">
        <v>283</v>
      </c>
      <c r="J2308" s="47" t="s">
        <v>235</v>
      </c>
      <c r="K2308" s="54" t="n">
        <v>15.18</v>
      </c>
      <c r="L2308" s="55" t="n">
        <f aca="false">IF(COUNT(F2308)=0,50,IF(F2308&gt;=0,100,IF(F2308&gt;=-0.02,50,0)))</f>
        <v>100</v>
      </c>
      <c r="M2308" s="55" t="n">
        <f aca="false">IF(COUNT(G2308)=0,50,IF(G2308&gt;-0.06,100,IF(G2308&gt;-0.15,50,0)))</f>
        <v>100</v>
      </c>
      <c r="N2308" s="55" t="n">
        <f aca="false">IF(COUNT(H2308)=0,50,IF(H2308&gt;=0.6,100,IF(H2308&gt;=0.4,50,0)))</f>
        <v>100</v>
      </c>
      <c r="O2308" s="55" t="n">
        <f aca="false">IF(COUNT(I2308)=0,50,IF(J2308="proxy_vix",50,IF(I2308&lt;350,100,IF(I2308&lt;=450,50,0))))</f>
        <v>100</v>
      </c>
      <c r="P2308" s="55" t="n">
        <f aca="false">IF(COUNT(K2308)=0,50,IF(K2308&lt;20,100,IF(K2308&lt;=25,50,0)))</f>
        <v>100</v>
      </c>
      <c r="Q2308" s="54"/>
      <c r="R2308" s="47"/>
      <c r="S2308" s="51" t="n">
        <f aca="false">$E2308/$E2307-1</f>
        <v>0.00082215511270034</v>
      </c>
      <c r="T2308" s="56" t="n">
        <f aca="false">$K2308/$K2307-1</f>
        <v>-0.00784313725490204</v>
      </c>
      <c r="V2308" s="57"/>
      <c r="W2308" s="57"/>
      <c r="Y2308" s="1" t="str">
        <f aca="false">IF(AX2308&gt;=70,"EASY",IF(AX2308&gt;40,"UNCERTAIN","HARD"))</f>
        <v>EASY</v>
      </c>
      <c r="AA2308" s="58" t="n">
        <f aca="false">IF($A2308&lt;200,"",AVERAGE($E2259:$E2308)/AVERAGE($E2109:$E2308)-1)</f>
        <v>0.0864508340039052</v>
      </c>
      <c r="AB2308" s="59" t="n">
        <f aca="false">LOOKUP($B2308,07_L1政策步階!$A$4:$A$14,07_L1政策步階!$C$4:$C$14)</f>
        <v>0</v>
      </c>
      <c r="AC2308" s="57"/>
      <c r="AD2308" s="57"/>
      <c r="AE2308" s="57"/>
      <c r="AF2308" s="57"/>
      <c r="AG2308" s="57"/>
      <c r="AH2308" s="57"/>
      <c r="AI2308" s="57"/>
      <c r="AJ2308" s="57"/>
      <c r="AK2308" s="57"/>
      <c r="AL2308" s="59" t="n">
        <f aca="false">IF(ISNUMBER($AA2308),IF($AA2308&gt;=0.005,100,IF($AA2308&gt;=-0.015,50,0)),"")</f>
        <v>100</v>
      </c>
      <c r="AM2308" s="59" t="n">
        <f aca="false">IF(ISNUMBER($AB2308),IF($AB2308=1,100,IF($AB2308=0,50,0)),"")</f>
        <v>50</v>
      </c>
      <c r="AN2308" s="0" t="str">
        <f aca="false">IF(ISNUMBER($AC2308),IF($AC2308&gt;=0.001,100,IF($AC2308&gt;=-0.003,50,0)),"")</f>
        <v/>
      </c>
      <c r="AO2308" s="0" t="str">
        <f aca="false">IF(ISNUMBER($AD2308),IF($AD2308&gt;=0.04,100,IF($AD2308&gt;=0,50,0)),"")</f>
        <v/>
      </c>
      <c r="AP2308" s="0" t="str">
        <f aca="false">IF(ISNUMBER($AE2308),IF($AE2308&gt;=25,100,IF($AE2308&gt;=-75,50,0)),"")</f>
        <v/>
      </c>
      <c r="AQ2308" s="0" t="str">
        <f aca="false">IF(ISNUMBER($AF2308),IF($AF2308&gt;0,100,IF($AF2308&gt;=-50,50,0)),"")</f>
        <v/>
      </c>
      <c r="AR2308" s="0" t="str">
        <f aca="false">IF(ISNUMBER($AG2308),IF($AG2308=1,100,IF($AG2308=0,50,0)),"")</f>
        <v/>
      </c>
      <c r="AS2308" s="0" t="str">
        <f aca="false">IF(ISNUMBER($AH2308),IF($AH2308&lt;0,100,IF($AH2308&lt;=20,50,0)),"")</f>
        <v/>
      </c>
      <c r="AT2308" s="0" t="str">
        <f aca="false">IF(ISNUMBER($AI2308),IF($AI2308&lt;0.95,100,IF($AI2308&lt;=1,50,0)),"")</f>
        <v/>
      </c>
      <c r="AU2308" s="0" t="str">
        <f aca="false">IF(ISNUMBER($AJ2308),IF($AJ2308&lt;30,0,IF($AJ2308&lt;40,50,IF($AJ2308&lt;=90,100,50))),"")</f>
        <v/>
      </c>
      <c r="AV2308" s="0" t="str">
        <f aca="false">IF(ISNUMBER($AK2308),IF($AK2308&gt;-0.2,100,IF($AK2308&gt;=-0.4,50,0)),"")</f>
        <v/>
      </c>
      <c r="AW2308" s="59" t="n">
        <f aca="false">01_指標庫!$H$4*ISNUMBER($F2308)+01_指標庫!$H$5*ISNUMBER($AA2308)+01_指標庫!$H$6*ISNUMBER($G2308)+01_指標庫!$H$7*ISNUMBER($H2308)+01_指標庫!$H$8*ISNUMBER($AF2308)+01_指標庫!$H$9*ISNUMBER($AG2308)+01_指標庫!$H$10*ISNUMBER($AB2308)+01_指標庫!$H$11*ISNUMBER($AC2308)+01_指標庫!$H$12*ISNUMBER($AD2308)+01_指標庫!$H$13*ISNUMBER($AE2308)+01_指標庫!$H$14*ISNUMBER($I2308)+01_指標庫!$H$15*ISNUMBER($AH2308)+01_指標庫!$H$16*ISNUMBER($K2308)+01_指標庫!$H$17*ISNUMBER($AI2308)+01_指標庫!$H$18*ISNUMBER($AJ2308)+01_指標庫!$H$19*ISNUMBER($AK2308)+01_指標庫!$H$20*ISNUMBER($BB2308)+01_指標庫!$H$21*ISNUMBER($BC2308)</f>
        <v>51</v>
      </c>
      <c r="AX2308" s="59" t="n">
        <f aca="false">IF(AW2308=0,50,ROUND((01_指標庫!$H$4*IF(ISNUMBER($F2308),L2308,0)+01_指標庫!$H$5*IF(ISNUMBER($AA2308),AL2308,0)+01_指標庫!$H$6*IF(ISNUMBER($G2308),M2308,0)+01_指標庫!$H$7*IF(ISNUMBER($H2308),N2308,0)+01_指標庫!$H$8*IF(ISNUMBER($AF2308),AQ2308,0)+01_指標庫!$H$9*IF(ISNUMBER($AG2308),AR2308,0)+01_指標庫!$H$10*IF(ISNUMBER($AB2308),AM2308,0)+01_指標庫!$H$11*IF(ISNUMBER($AC2308),AN2308,0)+01_指標庫!$H$12*IF(ISNUMBER($AD2308),AO2308,0)+01_指標庫!$H$13*IF(ISNUMBER($AE2308),AP2308,0)+01_指標庫!$H$14*IF(ISNUMBER($I2308),O2308,0)+01_指標庫!$H$15*IF(ISNUMBER($AH2308),AS2308,0)+01_指標庫!$H$16*IF(ISNUMBER($K2308),P2308,0)+01_指標庫!$H$17*IF(ISNUMBER($AI2308),AT2308,0)+01_指標庫!$H$18*IF(ISNUMBER($AJ2308),AU2308,0)+01_指標庫!$H$19*IF(ISNUMBER($AK2308),AV2308,0)+01_指標庫!$H$20*IF(ISNUMBER($BB2308),BB2308,0)+01_指標庫!$H$21*IF(ISNUMBER($BC2308),BC2308,0))/AW2308,1))</f>
        <v>89.2</v>
      </c>
      <c r="AY2308" s="60"/>
      <c r="AZ2308" s="60"/>
      <c r="BA2308" s="58" t="n">
        <f aca="false">AVERAGE($E2304:$E2308)/AVERAGE($E2299:$E2308)-1</f>
        <v>-0.00158041298680023</v>
      </c>
      <c r="BB2308" s="59" t="n">
        <f aca="false">IF(ISNUMBER($BA2308),IF(OR($S2308&lt;=-0.03,$BA2308&lt;-0.003),0,IF(OR($S2308&lt;=-0.02,$BA2308&lt;0.01),50,100)),"")</f>
        <v>50</v>
      </c>
      <c r="BC2308" s="0" t="str">
        <f aca="false">IF(OR(COUNT($AZ2308)=0,COUNT($AZ2307)=0),"",IF(OR($AY2308/$AZ2307-1&lt;=-0.03,$AZ2308/$AZ2307-1&lt;=-0.045,IF(COUNT($AZ2299:$AZ2308)=10,AVERAGE($AZ2304:$AZ2308)/AVERAGE($AZ2299:$AZ2308)-1&lt;-0.01,FALSE())),0,IF(OR($AZ2308/$AZ2307-1&lt;=-0.02,IF(COUNT($AZ2299:$AZ2308)=10,AVERAGE($AZ2304:$AZ2308)/AVERAGE($AZ2299:$AZ2308)-1&lt;0.005,FALSE())),50,100)))</f>
        <v/>
      </c>
    </row>
    <row r="2309" customFormat="false" ht="15" hidden="false" customHeight="true" outlineLevel="0" collapsed="false">
      <c r="A2309" s="47" t="n">
        <v>2305</v>
      </c>
      <c r="B2309" s="48" t="n">
        <v>45908</v>
      </c>
      <c r="C2309" s="47" t="n">
        <v>2025</v>
      </c>
      <c r="D2309" s="49" t="s">
        <v>236</v>
      </c>
      <c r="E2309" s="50" t="n">
        <v>23762.3</v>
      </c>
      <c r="F2309" s="51" t="n">
        <v>0.111875</v>
      </c>
      <c r="G2309" s="51" t="n">
        <v>-0.003637</v>
      </c>
      <c r="H2309" s="52" t="n">
        <v>0.6939</v>
      </c>
      <c r="I2309" s="53" t="n">
        <v>284</v>
      </c>
      <c r="J2309" s="47" t="s">
        <v>235</v>
      </c>
      <c r="K2309" s="54" t="n">
        <v>15.11</v>
      </c>
      <c r="L2309" s="55" t="n">
        <f aca="false">IF(COUNT(F2309)=0,50,IF(F2309&gt;=0,100,IF(F2309&gt;=-0.02,50,0)))</f>
        <v>100</v>
      </c>
      <c r="M2309" s="55" t="n">
        <f aca="false">IF(COUNT(G2309)=0,50,IF(G2309&gt;-0.06,100,IF(G2309&gt;-0.15,50,0)))</f>
        <v>100</v>
      </c>
      <c r="N2309" s="55" t="n">
        <f aca="false">IF(COUNT(H2309)=0,50,IF(H2309&gt;=0.6,100,IF(H2309&gt;=0.4,50,0)))</f>
        <v>100</v>
      </c>
      <c r="O2309" s="55" t="n">
        <f aca="false">IF(COUNT(I2309)=0,50,IF(J2309="proxy_vix",50,IF(I2309&lt;350,100,IF(I2309&lt;=450,50,0))))</f>
        <v>100</v>
      </c>
      <c r="P2309" s="55" t="n">
        <f aca="false">IF(COUNT(K2309)=0,50,IF(K2309&lt;20,100,IF(K2309&lt;=25,50,0)))</f>
        <v>100</v>
      </c>
      <c r="Q2309" s="54"/>
      <c r="R2309" s="47"/>
      <c r="S2309" s="51" t="n">
        <f aca="false">$E2309/$E2308-1</f>
        <v>0.00464476392287638</v>
      </c>
      <c r="T2309" s="56" t="n">
        <f aca="false">$K2309/$K2308-1</f>
        <v>-0.00461133069828723</v>
      </c>
      <c r="V2309" s="57"/>
      <c r="W2309" s="57"/>
      <c r="Y2309" s="1" t="str">
        <f aca="false">IF(AX2309&gt;=70,"EASY",IF(AX2309&gt;40,"UNCERTAIN","HARD"))</f>
        <v>EASY</v>
      </c>
      <c r="AA2309" s="58" t="n">
        <f aca="false">IF($A2309&lt;200,"",AVERAGE($E2260:$E2309)/AVERAGE($E2110:$E2309)-1)</f>
        <v>0.0868253276626423</v>
      </c>
      <c r="AB2309" s="59" t="n">
        <f aca="false">LOOKUP($B2309,07_L1政策步階!$A$4:$A$14,07_L1政策步階!$C$4:$C$14)</f>
        <v>0</v>
      </c>
      <c r="AC2309" s="57"/>
      <c r="AD2309" s="57"/>
      <c r="AE2309" s="57"/>
      <c r="AF2309" s="57"/>
      <c r="AG2309" s="57"/>
      <c r="AH2309" s="57"/>
      <c r="AI2309" s="57"/>
      <c r="AJ2309" s="57"/>
      <c r="AK2309" s="57"/>
      <c r="AL2309" s="59" t="n">
        <f aca="false">IF(ISNUMBER($AA2309),IF($AA2309&gt;=0.005,100,IF($AA2309&gt;=-0.015,50,0)),"")</f>
        <v>100</v>
      </c>
      <c r="AM2309" s="59" t="n">
        <f aca="false">IF(ISNUMBER($AB2309),IF($AB2309=1,100,IF($AB2309=0,50,0)),"")</f>
        <v>50</v>
      </c>
      <c r="AN2309" s="0" t="str">
        <f aca="false">IF(ISNUMBER($AC2309),IF($AC2309&gt;=0.001,100,IF($AC2309&gt;=-0.003,50,0)),"")</f>
        <v/>
      </c>
      <c r="AO2309" s="0" t="str">
        <f aca="false">IF(ISNUMBER($AD2309),IF($AD2309&gt;=0.04,100,IF($AD2309&gt;=0,50,0)),"")</f>
        <v/>
      </c>
      <c r="AP2309" s="0" t="str">
        <f aca="false">IF(ISNUMBER($AE2309),IF($AE2309&gt;=25,100,IF($AE2309&gt;=-75,50,0)),"")</f>
        <v/>
      </c>
      <c r="AQ2309" s="0" t="str">
        <f aca="false">IF(ISNUMBER($AF2309),IF($AF2309&gt;0,100,IF($AF2309&gt;=-50,50,0)),"")</f>
        <v/>
      </c>
      <c r="AR2309" s="0" t="str">
        <f aca="false">IF(ISNUMBER($AG2309),IF($AG2309=1,100,IF($AG2309=0,50,0)),"")</f>
        <v/>
      </c>
      <c r="AS2309" s="0" t="str">
        <f aca="false">IF(ISNUMBER($AH2309),IF($AH2309&lt;0,100,IF($AH2309&lt;=20,50,0)),"")</f>
        <v/>
      </c>
      <c r="AT2309" s="0" t="str">
        <f aca="false">IF(ISNUMBER($AI2309),IF($AI2309&lt;0.95,100,IF($AI2309&lt;=1,50,0)),"")</f>
        <v/>
      </c>
      <c r="AU2309" s="0" t="str">
        <f aca="false">IF(ISNUMBER($AJ2309),IF($AJ2309&lt;30,0,IF($AJ2309&lt;40,50,IF($AJ2309&lt;=90,100,50))),"")</f>
        <v/>
      </c>
      <c r="AV2309" s="0" t="str">
        <f aca="false">IF(ISNUMBER($AK2309),IF($AK2309&gt;-0.2,100,IF($AK2309&gt;=-0.4,50,0)),"")</f>
        <v/>
      </c>
      <c r="AW2309" s="59" t="n">
        <f aca="false">01_指標庫!$H$4*ISNUMBER($F2309)+01_指標庫!$H$5*ISNUMBER($AA2309)+01_指標庫!$H$6*ISNUMBER($G2309)+01_指標庫!$H$7*ISNUMBER($H2309)+01_指標庫!$H$8*ISNUMBER($AF2309)+01_指標庫!$H$9*ISNUMBER($AG2309)+01_指標庫!$H$10*ISNUMBER($AB2309)+01_指標庫!$H$11*ISNUMBER($AC2309)+01_指標庫!$H$12*ISNUMBER($AD2309)+01_指標庫!$H$13*ISNUMBER($AE2309)+01_指標庫!$H$14*ISNUMBER($I2309)+01_指標庫!$H$15*ISNUMBER($AH2309)+01_指標庫!$H$16*ISNUMBER($K2309)+01_指標庫!$H$17*ISNUMBER($AI2309)+01_指標庫!$H$18*ISNUMBER($AJ2309)+01_指標庫!$H$19*ISNUMBER($AK2309)+01_指標庫!$H$20*ISNUMBER($BB2309)+01_指標庫!$H$21*ISNUMBER($BC2309)</f>
        <v>51</v>
      </c>
      <c r="AX2309" s="59" t="n">
        <f aca="false">IF(AW2309=0,50,ROUND((01_指標庫!$H$4*IF(ISNUMBER($F2309),L2309,0)+01_指標庫!$H$5*IF(ISNUMBER($AA2309),AL2309,0)+01_指標庫!$H$6*IF(ISNUMBER($G2309),M2309,0)+01_指標庫!$H$7*IF(ISNUMBER($H2309),N2309,0)+01_指標庫!$H$8*IF(ISNUMBER($AF2309),AQ2309,0)+01_指標庫!$H$9*IF(ISNUMBER($AG2309),AR2309,0)+01_指標庫!$H$10*IF(ISNUMBER($AB2309),AM2309,0)+01_指標庫!$H$11*IF(ISNUMBER($AC2309),AN2309,0)+01_指標庫!$H$12*IF(ISNUMBER($AD2309),AO2309,0)+01_指標庫!$H$13*IF(ISNUMBER($AE2309),AP2309,0)+01_指標庫!$H$14*IF(ISNUMBER($I2309),O2309,0)+01_指標庫!$H$15*IF(ISNUMBER($AH2309),AS2309,0)+01_指標庫!$H$16*IF(ISNUMBER($K2309),P2309,0)+01_指標庫!$H$17*IF(ISNUMBER($AI2309),AT2309,0)+01_指標庫!$H$18*IF(ISNUMBER($AJ2309),AU2309,0)+01_指標庫!$H$19*IF(ISNUMBER($AK2309),AV2309,0)+01_指標庫!$H$20*IF(ISNUMBER($BB2309),BB2309,0)+01_指標庫!$H$21*IF(ISNUMBER($BC2309),BC2309,0))/AW2309,1))</f>
        <v>89.2</v>
      </c>
      <c r="AY2309" s="60"/>
      <c r="AZ2309" s="60"/>
      <c r="BA2309" s="58" t="n">
        <f aca="false">AVERAGE($E2305:$E2309)/AVERAGE($E2300:$E2309)-1</f>
        <v>0.000246803075791613</v>
      </c>
      <c r="BB2309" s="59" t="n">
        <f aca="false">IF(ISNUMBER($BA2309),IF(OR($S2309&lt;=-0.03,$BA2309&lt;-0.003),0,IF(OR($S2309&lt;=-0.02,$BA2309&lt;0.01),50,100)),"")</f>
        <v>50</v>
      </c>
      <c r="BC2309" s="0" t="str">
        <f aca="false">IF(OR(COUNT($AZ2309)=0,COUNT($AZ2308)=0),"",IF(OR($AY2309/$AZ2308-1&lt;=-0.03,$AZ2309/$AZ2308-1&lt;=-0.045,IF(COUNT($AZ2300:$AZ2309)=10,AVERAGE($AZ2305:$AZ2309)/AVERAGE($AZ2300:$AZ2309)-1&lt;-0.01,FALSE())),0,IF(OR($AZ2309/$AZ2308-1&lt;=-0.02,IF(COUNT($AZ2300:$AZ2309)=10,AVERAGE($AZ2305:$AZ2309)/AVERAGE($AZ2300:$AZ2309)-1&lt;0.005,FALSE())),50,100)))</f>
        <v/>
      </c>
    </row>
    <row r="2310" customFormat="false" ht="15" hidden="false" customHeight="true" outlineLevel="0" collapsed="false">
      <c r="A2310" s="47" t="n">
        <v>2306</v>
      </c>
      <c r="B2310" s="48" t="n">
        <v>45909</v>
      </c>
      <c r="C2310" s="47" t="n">
        <v>2025</v>
      </c>
      <c r="D2310" s="49" t="s">
        <v>237</v>
      </c>
      <c r="E2310" s="50" t="n">
        <v>23839.8</v>
      </c>
      <c r="F2310" s="51" t="n">
        <v>0.114641</v>
      </c>
      <c r="G2310" s="51" t="n">
        <v>-0.000387</v>
      </c>
      <c r="H2310" s="52" t="n">
        <v>0.6939</v>
      </c>
      <c r="I2310" s="53" t="n">
        <v>287</v>
      </c>
      <c r="J2310" s="47" t="s">
        <v>235</v>
      </c>
      <c r="K2310" s="54" t="n">
        <v>15.04</v>
      </c>
      <c r="L2310" s="55" t="n">
        <f aca="false">IF(COUNT(F2310)=0,50,IF(F2310&gt;=0,100,IF(F2310&gt;=-0.02,50,0)))</f>
        <v>100</v>
      </c>
      <c r="M2310" s="55" t="n">
        <f aca="false">IF(COUNT(G2310)=0,50,IF(G2310&gt;-0.06,100,IF(G2310&gt;-0.15,50,0)))</f>
        <v>100</v>
      </c>
      <c r="N2310" s="55" t="n">
        <f aca="false">IF(COUNT(H2310)=0,50,IF(H2310&gt;=0.6,100,IF(H2310&gt;=0.4,50,0)))</f>
        <v>100</v>
      </c>
      <c r="O2310" s="55" t="n">
        <f aca="false">IF(COUNT(I2310)=0,50,IF(J2310="proxy_vix",50,IF(I2310&lt;350,100,IF(I2310&lt;=450,50,0))))</f>
        <v>100</v>
      </c>
      <c r="P2310" s="55" t="n">
        <f aca="false">IF(COUNT(K2310)=0,50,IF(K2310&lt;20,100,IF(K2310&lt;=25,50,0)))</f>
        <v>100</v>
      </c>
      <c r="Q2310" s="54"/>
      <c r="R2310" s="47"/>
      <c r="S2310" s="51" t="n">
        <f aca="false">$E2310/$E2309-1</f>
        <v>0.00326146879721234</v>
      </c>
      <c r="T2310" s="56" t="n">
        <f aca="false">$K2310/$K2309-1</f>
        <v>-0.0046326935804103</v>
      </c>
      <c r="V2310" s="57"/>
      <c r="W2310" s="57"/>
      <c r="Y2310" s="1" t="str">
        <f aca="false">IF(AX2310&gt;=70,"EASY",IF(AX2310&gt;40,"UNCERTAIN","HARD"))</f>
        <v>EASY</v>
      </c>
      <c r="AA2310" s="58" t="n">
        <f aca="false">IF($A2310&lt;200,"",AVERAGE($E2261:$E2310)/AVERAGE($E2111:$E2310)-1)</f>
        <v>0.0872076034171543</v>
      </c>
      <c r="AB2310" s="59" t="n">
        <f aca="false">LOOKUP($B2310,07_L1政策步階!$A$4:$A$14,07_L1政策步階!$C$4:$C$14)</f>
        <v>0</v>
      </c>
      <c r="AC2310" s="57"/>
      <c r="AD2310" s="57"/>
      <c r="AE2310" s="57"/>
      <c r="AF2310" s="57"/>
      <c r="AG2310" s="57"/>
      <c r="AH2310" s="57"/>
      <c r="AI2310" s="57"/>
      <c r="AJ2310" s="57"/>
      <c r="AK2310" s="57"/>
      <c r="AL2310" s="59" t="n">
        <f aca="false">IF(ISNUMBER($AA2310),IF($AA2310&gt;=0.005,100,IF($AA2310&gt;=-0.015,50,0)),"")</f>
        <v>100</v>
      </c>
      <c r="AM2310" s="59" t="n">
        <f aca="false">IF(ISNUMBER($AB2310),IF($AB2310=1,100,IF($AB2310=0,50,0)),"")</f>
        <v>50</v>
      </c>
      <c r="AN2310" s="0" t="str">
        <f aca="false">IF(ISNUMBER($AC2310),IF($AC2310&gt;=0.001,100,IF($AC2310&gt;=-0.003,50,0)),"")</f>
        <v/>
      </c>
      <c r="AO2310" s="0" t="str">
        <f aca="false">IF(ISNUMBER($AD2310),IF($AD2310&gt;=0.04,100,IF($AD2310&gt;=0,50,0)),"")</f>
        <v/>
      </c>
      <c r="AP2310" s="0" t="str">
        <f aca="false">IF(ISNUMBER($AE2310),IF($AE2310&gt;=25,100,IF($AE2310&gt;=-75,50,0)),"")</f>
        <v/>
      </c>
      <c r="AQ2310" s="0" t="str">
        <f aca="false">IF(ISNUMBER($AF2310),IF($AF2310&gt;0,100,IF($AF2310&gt;=-50,50,0)),"")</f>
        <v/>
      </c>
      <c r="AR2310" s="0" t="str">
        <f aca="false">IF(ISNUMBER($AG2310),IF($AG2310=1,100,IF($AG2310=0,50,0)),"")</f>
        <v/>
      </c>
      <c r="AS2310" s="0" t="str">
        <f aca="false">IF(ISNUMBER($AH2310),IF($AH2310&lt;0,100,IF($AH2310&lt;=20,50,0)),"")</f>
        <v/>
      </c>
      <c r="AT2310" s="0" t="str">
        <f aca="false">IF(ISNUMBER($AI2310),IF($AI2310&lt;0.95,100,IF($AI2310&lt;=1,50,0)),"")</f>
        <v/>
      </c>
      <c r="AU2310" s="0" t="str">
        <f aca="false">IF(ISNUMBER($AJ2310),IF($AJ2310&lt;30,0,IF($AJ2310&lt;40,50,IF($AJ2310&lt;=90,100,50))),"")</f>
        <v/>
      </c>
      <c r="AV2310" s="0" t="str">
        <f aca="false">IF(ISNUMBER($AK2310),IF($AK2310&gt;-0.2,100,IF($AK2310&gt;=-0.4,50,0)),"")</f>
        <v/>
      </c>
      <c r="AW2310" s="59" t="n">
        <f aca="false">01_指標庫!$H$4*ISNUMBER($F2310)+01_指標庫!$H$5*ISNUMBER($AA2310)+01_指標庫!$H$6*ISNUMBER($G2310)+01_指標庫!$H$7*ISNUMBER($H2310)+01_指標庫!$H$8*ISNUMBER($AF2310)+01_指標庫!$H$9*ISNUMBER($AG2310)+01_指標庫!$H$10*ISNUMBER($AB2310)+01_指標庫!$H$11*ISNUMBER($AC2310)+01_指標庫!$H$12*ISNUMBER($AD2310)+01_指標庫!$H$13*ISNUMBER($AE2310)+01_指標庫!$H$14*ISNUMBER($I2310)+01_指標庫!$H$15*ISNUMBER($AH2310)+01_指標庫!$H$16*ISNUMBER($K2310)+01_指標庫!$H$17*ISNUMBER($AI2310)+01_指標庫!$H$18*ISNUMBER($AJ2310)+01_指標庫!$H$19*ISNUMBER($AK2310)+01_指標庫!$H$20*ISNUMBER($BB2310)+01_指標庫!$H$21*ISNUMBER($BC2310)</f>
        <v>51</v>
      </c>
      <c r="AX2310" s="59" t="n">
        <f aca="false">IF(AW2310=0,50,ROUND((01_指標庫!$H$4*IF(ISNUMBER($F2310),L2310,0)+01_指標庫!$H$5*IF(ISNUMBER($AA2310),AL2310,0)+01_指標庫!$H$6*IF(ISNUMBER($G2310),M2310,0)+01_指標庫!$H$7*IF(ISNUMBER($H2310),N2310,0)+01_指標庫!$H$8*IF(ISNUMBER($AF2310),AQ2310,0)+01_指標庫!$H$9*IF(ISNUMBER($AG2310),AR2310,0)+01_指標庫!$H$10*IF(ISNUMBER($AB2310),AM2310,0)+01_指標庫!$H$11*IF(ISNUMBER($AC2310),AN2310,0)+01_指標庫!$H$12*IF(ISNUMBER($AD2310),AO2310,0)+01_指標庫!$H$13*IF(ISNUMBER($AE2310),AP2310,0)+01_指標庫!$H$14*IF(ISNUMBER($I2310),O2310,0)+01_指標庫!$H$15*IF(ISNUMBER($AH2310),AS2310,0)+01_指標庫!$H$16*IF(ISNUMBER($K2310),P2310,0)+01_指標庫!$H$17*IF(ISNUMBER($AI2310),AT2310,0)+01_指標庫!$H$18*IF(ISNUMBER($AJ2310),AU2310,0)+01_指標庫!$H$19*IF(ISNUMBER($AK2310),AV2310,0)+01_指標庫!$H$20*IF(ISNUMBER($BB2310),BB2310,0)+01_指標庫!$H$21*IF(ISNUMBER($BC2310),BC2310,0))/AW2310,1))</f>
        <v>89.2</v>
      </c>
      <c r="AY2310" s="60"/>
      <c r="AZ2310" s="60"/>
      <c r="BA2310" s="58" t="n">
        <f aca="false">AVERAGE($E2306:$E2310)/AVERAGE($E2301:$E2310)-1</f>
        <v>0.00365341976964695</v>
      </c>
      <c r="BB2310" s="59" t="n">
        <f aca="false">IF(ISNUMBER($BA2310),IF(OR($S2310&lt;=-0.03,$BA2310&lt;-0.003),0,IF(OR($S2310&lt;=-0.02,$BA2310&lt;0.01),50,100)),"")</f>
        <v>50</v>
      </c>
      <c r="BC2310" s="0" t="str">
        <f aca="false">IF(OR(COUNT($AZ2310)=0,COUNT($AZ2309)=0),"",IF(OR($AY2310/$AZ2309-1&lt;=-0.03,$AZ2310/$AZ2309-1&lt;=-0.045,IF(COUNT($AZ2301:$AZ2310)=10,AVERAGE($AZ2306:$AZ2310)/AVERAGE($AZ2301:$AZ2310)-1&lt;-0.01,FALSE())),0,IF(OR($AZ2310/$AZ2309-1&lt;=-0.02,IF(COUNT($AZ2301:$AZ2310)=10,AVERAGE($AZ2306:$AZ2310)/AVERAGE($AZ2301:$AZ2310)-1&lt;0.005,FALSE())),50,100)))</f>
        <v/>
      </c>
    </row>
    <row r="2311" customFormat="false" ht="15" hidden="false" customHeight="true" outlineLevel="0" collapsed="false">
      <c r="A2311" s="47" t="n">
        <v>2307</v>
      </c>
      <c r="B2311" s="48" t="n">
        <v>45910</v>
      </c>
      <c r="C2311" s="47" t="n">
        <v>2025</v>
      </c>
      <c r="D2311" s="49" t="s">
        <v>238</v>
      </c>
      <c r="E2311" s="50" t="n">
        <v>23849.27</v>
      </c>
      <c r="F2311" s="51" t="n">
        <v>0.114259</v>
      </c>
      <c r="G2311" s="51" t="n">
        <v>0</v>
      </c>
      <c r="H2311" s="52" t="n">
        <v>0.6122</v>
      </c>
      <c r="I2311" s="53" t="n">
        <v>284</v>
      </c>
      <c r="J2311" s="47" t="s">
        <v>235</v>
      </c>
      <c r="K2311" s="54" t="n">
        <v>15.35</v>
      </c>
      <c r="L2311" s="55" t="n">
        <f aca="false">IF(COUNT(F2311)=0,50,IF(F2311&gt;=0,100,IF(F2311&gt;=-0.02,50,0)))</f>
        <v>100</v>
      </c>
      <c r="M2311" s="55" t="n">
        <f aca="false">IF(COUNT(G2311)=0,50,IF(G2311&gt;-0.06,100,IF(G2311&gt;-0.15,50,0)))</f>
        <v>100</v>
      </c>
      <c r="N2311" s="55" t="n">
        <f aca="false">IF(COUNT(H2311)=0,50,IF(H2311&gt;=0.6,100,IF(H2311&gt;=0.4,50,0)))</f>
        <v>100</v>
      </c>
      <c r="O2311" s="55" t="n">
        <f aca="false">IF(COUNT(I2311)=0,50,IF(J2311="proxy_vix",50,IF(I2311&lt;350,100,IF(I2311&lt;=450,50,0))))</f>
        <v>100</v>
      </c>
      <c r="P2311" s="55" t="n">
        <f aca="false">IF(COUNT(K2311)=0,50,IF(K2311&lt;20,100,IF(K2311&lt;=25,50,0)))</f>
        <v>100</v>
      </c>
      <c r="Q2311" s="54"/>
      <c r="R2311" s="47"/>
      <c r="S2311" s="51" t="n">
        <f aca="false">$E2311/$E2310-1</f>
        <v>0.000397234876131636</v>
      </c>
      <c r="T2311" s="56" t="n">
        <f aca="false">$K2311/$K2310-1</f>
        <v>0.0206117021276595</v>
      </c>
      <c r="V2311" s="57"/>
      <c r="W2311" s="57"/>
      <c r="Y2311" s="1" t="str">
        <f aca="false">IF(AX2311&gt;=70,"EASY",IF(AX2311&gt;40,"UNCERTAIN","HARD"))</f>
        <v>EASY</v>
      </c>
      <c r="AA2311" s="58" t="n">
        <f aca="false">IF($A2311&lt;200,"",AVERAGE($E2262:$E2311)/AVERAGE($E2112:$E2311)-1)</f>
        <v>0.0874973607368923</v>
      </c>
      <c r="AB2311" s="59" t="n">
        <f aca="false">LOOKUP($B2311,07_L1政策步階!$A$4:$A$14,07_L1政策步階!$C$4:$C$14)</f>
        <v>0</v>
      </c>
      <c r="AC2311" s="57"/>
      <c r="AD2311" s="57"/>
      <c r="AE2311" s="57"/>
      <c r="AF2311" s="57"/>
      <c r="AG2311" s="57"/>
      <c r="AH2311" s="57"/>
      <c r="AI2311" s="57"/>
      <c r="AJ2311" s="57"/>
      <c r="AK2311" s="57"/>
      <c r="AL2311" s="59" t="n">
        <f aca="false">IF(ISNUMBER($AA2311),IF($AA2311&gt;=0.005,100,IF($AA2311&gt;=-0.015,50,0)),"")</f>
        <v>100</v>
      </c>
      <c r="AM2311" s="59" t="n">
        <f aca="false">IF(ISNUMBER($AB2311),IF($AB2311=1,100,IF($AB2311=0,50,0)),"")</f>
        <v>50</v>
      </c>
      <c r="AN2311" s="0" t="str">
        <f aca="false">IF(ISNUMBER($AC2311),IF($AC2311&gt;=0.001,100,IF($AC2311&gt;=-0.003,50,0)),"")</f>
        <v/>
      </c>
      <c r="AO2311" s="0" t="str">
        <f aca="false">IF(ISNUMBER($AD2311),IF($AD2311&gt;=0.04,100,IF($AD2311&gt;=0,50,0)),"")</f>
        <v/>
      </c>
      <c r="AP2311" s="0" t="str">
        <f aca="false">IF(ISNUMBER($AE2311),IF($AE2311&gt;=25,100,IF($AE2311&gt;=-75,50,0)),"")</f>
        <v/>
      </c>
      <c r="AQ2311" s="0" t="str">
        <f aca="false">IF(ISNUMBER($AF2311),IF($AF2311&gt;0,100,IF($AF2311&gt;=-50,50,0)),"")</f>
        <v/>
      </c>
      <c r="AR2311" s="0" t="str">
        <f aca="false">IF(ISNUMBER($AG2311),IF($AG2311=1,100,IF($AG2311=0,50,0)),"")</f>
        <v/>
      </c>
      <c r="AS2311" s="0" t="str">
        <f aca="false">IF(ISNUMBER($AH2311),IF($AH2311&lt;0,100,IF($AH2311&lt;=20,50,0)),"")</f>
        <v/>
      </c>
      <c r="AT2311" s="0" t="str">
        <f aca="false">IF(ISNUMBER($AI2311),IF($AI2311&lt;0.95,100,IF($AI2311&lt;=1,50,0)),"")</f>
        <v/>
      </c>
      <c r="AU2311" s="0" t="str">
        <f aca="false">IF(ISNUMBER($AJ2311),IF($AJ2311&lt;30,0,IF($AJ2311&lt;40,50,IF($AJ2311&lt;=90,100,50))),"")</f>
        <v/>
      </c>
      <c r="AV2311" s="0" t="str">
        <f aca="false">IF(ISNUMBER($AK2311),IF($AK2311&gt;-0.2,100,IF($AK2311&gt;=-0.4,50,0)),"")</f>
        <v/>
      </c>
      <c r="AW2311" s="59" t="n">
        <f aca="false">01_指標庫!$H$4*ISNUMBER($F2311)+01_指標庫!$H$5*ISNUMBER($AA2311)+01_指標庫!$H$6*ISNUMBER($G2311)+01_指標庫!$H$7*ISNUMBER($H2311)+01_指標庫!$H$8*ISNUMBER($AF2311)+01_指標庫!$H$9*ISNUMBER($AG2311)+01_指標庫!$H$10*ISNUMBER($AB2311)+01_指標庫!$H$11*ISNUMBER($AC2311)+01_指標庫!$H$12*ISNUMBER($AD2311)+01_指標庫!$H$13*ISNUMBER($AE2311)+01_指標庫!$H$14*ISNUMBER($I2311)+01_指標庫!$H$15*ISNUMBER($AH2311)+01_指標庫!$H$16*ISNUMBER($K2311)+01_指標庫!$H$17*ISNUMBER($AI2311)+01_指標庫!$H$18*ISNUMBER($AJ2311)+01_指標庫!$H$19*ISNUMBER($AK2311)+01_指標庫!$H$20*ISNUMBER($BB2311)+01_指標庫!$H$21*ISNUMBER($BC2311)</f>
        <v>51</v>
      </c>
      <c r="AX2311" s="59" t="n">
        <f aca="false">IF(AW2311=0,50,ROUND((01_指標庫!$H$4*IF(ISNUMBER($F2311),L2311,0)+01_指標庫!$H$5*IF(ISNUMBER($AA2311),AL2311,0)+01_指標庫!$H$6*IF(ISNUMBER($G2311),M2311,0)+01_指標庫!$H$7*IF(ISNUMBER($H2311),N2311,0)+01_指標庫!$H$8*IF(ISNUMBER($AF2311),AQ2311,0)+01_指標庫!$H$9*IF(ISNUMBER($AG2311),AR2311,0)+01_指標庫!$H$10*IF(ISNUMBER($AB2311),AM2311,0)+01_指標庫!$H$11*IF(ISNUMBER($AC2311),AN2311,0)+01_指標庫!$H$12*IF(ISNUMBER($AD2311),AO2311,0)+01_指標庫!$H$13*IF(ISNUMBER($AE2311),AP2311,0)+01_指標庫!$H$14*IF(ISNUMBER($I2311),O2311,0)+01_指標庫!$H$15*IF(ISNUMBER($AH2311),AS2311,0)+01_指標庫!$H$16*IF(ISNUMBER($K2311),P2311,0)+01_指標庫!$H$17*IF(ISNUMBER($AI2311),AT2311,0)+01_指標庫!$H$18*IF(ISNUMBER($AJ2311),AU2311,0)+01_指標庫!$H$19*IF(ISNUMBER($AK2311),AV2311,0)+01_指標庫!$H$20*IF(ISNUMBER($BB2311),BB2311,0)+01_指標庫!$H$21*IF(ISNUMBER($BC2311),BC2311,0))/AW2311,1))</f>
        <v>89.2</v>
      </c>
      <c r="AY2311" s="60"/>
      <c r="AZ2311" s="60"/>
      <c r="BA2311" s="58" t="n">
        <f aca="false">AVERAGE($E2307:$E2311)/AVERAGE($E2302:$E2311)-1</f>
        <v>0.00595655928734606</v>
      </c>
      <c r="BB2311" s="59" t="n">
        <f aca="false">IF(ISNUMBER($BA2311),IF(OR($S2311&lt;=-0.03,$BA2311&lt;-0.003),0,IF(OR($S2311&lt;=-0.02,$BA2311&lt;0.01),50,100)),"")</f>
        <v>50</v>
      </c>
      <c r="BC2311" s="0" t="str">
        <f aca="false">IF(OR(COUNT($AZ2311)=0,COUNT($AZ2310)=0),"",IF(OR($AY2311/$AZ2310-1&lt;=-0.03,$AZ2311/$AZ2310-1&lt;=-0.045,IF(COUNT($AZ2302:$AZ2311)=10,AVERAGE($AZ2307:$AZ2311)/AVERAGE($AZ2302:$AZ2311)-1&lt;-0.01,FALSE())),0,IF(OR($AZ2311/$AZ2310-1&lt;=-0.02,IF(COUNT($AZ2302:$AZ2311)=10,AVERAGE($AZ2307:$AZ2311)/AVERAGE($AZ2302:$AZ2311)-1&lt;0.005,FALSE())),50,100)))</f>
        <v/>
      </c>
    </row>
    <row r="2312" customFormat="false" ht="15" hidden="false" customHeight="true" outlineLevel="0" collapsed="false">
      <c r="A2312" s="47" t="n">
        <v>2308</v>
      </c>
      <c r="B2312" s="48" t="n">
        <v>45911</v>
      </c>
      <c r="C2312" s="47" t="n">
        <v>2025</v>
      </c>
      <c r="D2312" s="49" t="s">
        <v>239</v>
      </c>
      <c r="E2312" s="50" t="n">
        <v>23992.56</v>
      </c>
      <c r="F2312" s="51" t="n">
        <v>0.120084</v>
      </c>
      <c r="G2312" s="51" t="n">
        <v>0</v>
      </c>
      <c r="H2312" s="52" t="n">
        <v>0.6939</v>
      </c>
      <c r="I2312" s="53" t="n">
        <v>278</v>
      </c>
      <c r="J2312" s="47" t="s">
        <v>235</v>
      </c>
      <c r="K2312" s="54" t="n">
        <v>14.71</v>
      </c>
      <c r="L2312" s="55" t="n">
        <f aca="false">IF(COUNT(F2312)=0,50,IF(F2312&gt;=0,100,IF(F2312&gt;=-0.02,50,0)))</f>
        <v>100</v>
      </c>
      <c r="M2312" s="55" t="n">
        <f aca="false">IF(COUNT(G2312)=0,50,IF(G2312&gt;-0.06,100,IF(G2312&gt;-0.15,50,0)))</f>
        <v>100</v>
      </c>
      <c r="N2312" s="55" t="n">
        <f aca="false">IF(COUNT(H2312)=0,50,IF(H2312&gt;=0.6,100,IF(H2312&gt;=0.4,50,0)))</f>
        <v>100</v>
      </c>
      <c r="O2312" s="55" t="n">
        <f aca="false">IF(COUNT(I2312)=0,50,IF(J2312="proxy_vix",50,IF(I2312&lt;350,100,IF(I2312&lt;=450,50,0))))</f>
        <v>100</v>
      </c>
      <c r="P2312" s="55" t="n">
        <f aca="false">IF(COUNT(K2312)=0,50,IF(K2312&lt;20,100,IF(K2312&lt;=25,50,0)))</f>
        <v>100</v>
      </c>
      <c r="Q2312" s="54"/>
      <c r="R2312" s="47"/>
      <c r="S2312" s="51" t="n">
        <f aca="false">$E2312/$E2311-1</f>
        <v>0.0060081503542877</v>
      </c>
      <c r="T2312" s="56" t="n">
        <f aca="false">$K2312/$K2311-1</f>
        <v>-0.0416938110749185</v>
      </c>
      <c r="V2312" s="57"/>
      <c r="W2312" s="57"/>
      <c r="Y2312" s="1" t="str">
        <f aca="false">IF(AX2312&gt;=70,"EASY",IF(AX2312&gt;40,"UNCERTAIN","HARD"))</f>
        <v>EASY</v>
      </c>
      <c r="AA2312" s="58" t="n">
        <f aca="false">IF($A2312&lt;200,"",AVERAGE($E2263:$E2312)/AVERAGE($E2113:$E2312)-1)</f>
        <v>0.0880672145048154</v>
      </c>
      <c r="AB2312" s="59" t="n">
        <f aca="false">LOOKUP($B2312,07_L1政策步階!$A$4:$A$14,07_L1政策步階!$C$4:$C$14)</f>
        <v>0</v>
      </c>
      <c r="AC2312" s="57"/>
      <c r="AD2312" s="57"/>
      <c r="AE2312" s="57"/>
      <c r="AF2312" s="57"/>
      <c r="AG2312" s="57"/>
      <c r="AH2312" s="57"/>
      <c r="AI2312" s="57"/>
      <c r="AJ2312" s="57"/>
      <c r="AK2312" s="57"/>
      <c r="AL2312" s="59" t="n">
        <f aca="false">IF(ISNUMBER($AA2312),IF($AA2312&gt;=0.005,100,IF($AA2312&gt;=-0.015,50,0)),"")</f>
        <v>100</v>
      </c>
      <c r="AM2312" s="59" t="n">
        <f aca="false">IF(ISNUMBER($AB2312),IF($AB2312=1,100,IF($AB2312=0,50,0)),"")</f>
        <v>50</v>
      </c>
      <c r="AN2312" s="0" t="str">
        <f aca="false">IF(ISNUMBER($AC2312),IF($AC2312&gt;=0.001,100,IF($AC2312&gt;=-0.003,50,0)),"")</f>
        <v/>
      </c>
      <c r="AO2312" s="0" t="str">
        <f aca="false">IF(ISNUMBER($AD2312),IF($AD2312&gt;=0.04,100,IF($AD2312&gt;=0,50,0)),"")</f>
        <v/>
      </c>
      <c r="AP2312" s="0" t="str">
        <f aca="false">IF(ISNUMBER($AE2312),IF($AE2312&gt;=25,100,IF($AE2312&gt;=-75,50,0)),"")</f>
        <v/>
      </c>
      <c r="AQ2312" s="0" t="str">
        <f aca="false">IF(ISNUMBER($AF2312),IF($AF2312&gt;0,100,IF($AF2312&gt;=-50,50,0)),"")</f>
        <v/>
      </c>
      <c r="AR2312" s="0" t="str">
        <f aca="false">IF(ISNUMBER($AG2312),IF($AG2312=1,100,IF($AG2312=0,50,0)),"")</f>
        <v/>
      </c>
      <c r="AS2312" s="0" t="str">
        <f aca="false">IF(ISNUMBER($AH2312),IF($AH2312&lt;0,100,IF($AH2312&lt;=20,50,0)),"")</f>
        <v/>
      </c>
      <c r="AT2312" s="0" t="str">
        <f aca="false">IF(ISNUMBER($AI2312),IF($AI2312&lt;0.95,100,IF($AI2312&lt;=1,50,0)),"")</f>
        <v/>
      </c>
      <c r="AU2312" s="0" t="str">
        <f aca="false">IF(ISNUMBER($AJ2312),IF($AJ2312&lt;30,0,IF($AJ2312&lt;40,50,IF($AJ2312&lt;=90,100,50))),"")</f>
        <v/>
      </c>
      <c r="AV2312" s="0" t="str">
        <f aca="false">IF(ISNUMBER($AK2312),IF($AK2312&gt;-0.2,100,IF($AK2312&gt;=-0.4,50,0)),"")</f>
        <v/>
      </c>
      <c r="AW2312" s="59" t="n">
        <f aca="false">01_指標庫!$H$4*ISNUMBER($F2312)+01_指標庫!$H$5*ISNUMBER($AA2312)+01_指標庫!$H$6*ISNUMBER($G2312)+01_指標庫!$H$7*ISNUMBER($H2312)+01_指標庫!$H$8*ISNUMBER($AF2312)+01_指標庫!$H$9*ISNUMBER($AG2312)+01_指標庫!$H$10*ISNUMBER($AB2312)+01_指標庫!$H$11*ISNUMBER($AC2312)+01_指標庫!$H$12*ISNUMBER($AD2312)+01_指標庫!$H$13*ISNUMBER($AE2312)+01_指標庫!$H$14*ISNUMBER($I2312)+01_指標庫!$H$15*ISNUMBER($AH2312)+01_指標庫!$H$16*ISNUMBER($K2312)+01_指標庫!$H$17*ISNUMBER($AI2312)+01_指標庫!$H$18*ISNUMBER($AJ2312)+01_指標庫!$H$19*ISNUMBER($AK2312)+01_指標庫!$H$20*ISNUMBER($BB2312)+01_指標庫!$H$21*ISNUMBER($BC2312)</f>
        <v>51</v>
      </c>
      <c r="AX2312" s="59" t="n">
        <f aca="false">IF(AW2312=0,50,ROUND((01_指標庫!$H$4*IF(ISNUMBER($F2312),L2312,0)+01_指標庫!$H$5*IF(ISNUMBER($AA2312),AL2312,0)+01_指標庫!$H$6*IF(ISNUMBER($G2312),M2312,0)+01_指標庫!$H$7*IF(ISNUMBER($H2312),N2312,0)+01_指標庫!$H$8*IF(ISNUMBER($AF2312),AQ2312,0)+01_指標庫!$H$9*IF(ISNUMBER($AG2312),AR2312,0)+01_指標庫!$H$10*IF(ISNUMBER($AB2312),AM2312,0)+01_指標庫!$H$11*IF(ISNUMBER($AC2312),AN2312,0)+01_指標庫!$H$12*IF(ISNUMBER($AD2312),AO2312,0)+01_指標庫!$H$13*IF(ISNUMBER($AE2312),AP2312,0)+01_指標庫!$H$14*IF(ISNUMBER($I2312),O2312,0)+01_指標庫!$H$15*IF(ISNUMBER($AH2312),AS2312,0)+01_指標庫!$H$16*IF(ISNUMBER($K2312),P2312,0)+01_指標庫!$H$17*IF(ISNUMBER($AI2312),AT2312,0)+01_指標庫!$H$18*IF(ISNUMBER($AJ2312),AU2312,0)+01_指標庫!$H$19*IF(ISNUMBER($AK2312),AV2312,0)+01_指標庫!$H$20*IF(ISNUMBER($BB2312),BB2312,0)+01_指標庫!$H$21*IF(ISNUMBER($BC2312),BC2312,0))/AW2312,1))</f>
        <v>89.2</v>
      </c>
      <c r="AY2312" s="60"/>
      <c r="AZ2312" s="60"/>
      <c r="BA2312" s="58" t="n">
        <f aca="false">AVERAGE($E2308:$E2312)/AVERAGE($E2303:$E2312)-1</f>
        <v>0.00718216345263412</v>
      </c>
      <c r="BB2312" s="59" t="n">
        <f aca="false">IF(ISNUMBER($BA2312),IF(OR($S2312&lt;=-0.03,$BA2312&lt;-0.003),0,IF(OR($S2312&lt;=-0.02,$BA2312&lt;0.01),50,100)),"")</f>
        <v>50</v>
      </c>
      <c r="BC2312" s="0" t="str">
        <f aca="false">IF(OR(COUNT($AZ2312)=0,COUNT($AZ2311)=0),"",IF(OR($AY2312/$AZ2311-1&lt;=-0.03,$AZ2312/$AZ2311-1&lt;=-0.045,IF(COUNT($AZ2303:$AZ2312)=10,AVERAGE($AZ2308:$AZ2312)/AVERAGE($AZ2303:$AZ2312)-1&lt;-0.01,FALSE())),0,IF(OR($AZ2312/$AZ2311-1&lt;=-0.02,IF(COUNT($AZ2303:$AZ2312)=10,AVERAGE($AZ2308:$AZ2312)/AVERAGE($AZ2303:$AZ2312)-1&lt;0.005,FALSE())),50,100)))</f>
        <v/>
      </c>
    </row>
    <row r="2313" customFormat="false" ht="15" hidden="false" customHeight="true" outlineLevel="0" collapsed="false">
      <c r="A2313" s="47" t="n">
        <v>2309</v>
      </c>
      <c r="B2313" s="48" t="n">
        <v>45912</v>
      </c>
      <c r="C2313" s="47" t="n">
        <v>2025</v>
      </c>
      <c r="D2313" s="49" t="s">
        <v>234</v>
      </c>
      <c r="E2313" s="50" t="n">
        <v>24092.19</v>
      </c>
      <c r="F2313" s="51" t="n">
        <v>0.123856</v>
      </c>
      <c r="G2313" s="51" t="n">
        <v>0</v>
      </c>
      <c r="H2313" s="52" t="n">
        <v>0.6939</v>
      </c>
      <c r="I2313" s="53" t="n">
        <v>279</v>
      </c>
      <c r="J2313" s="47" t="s">
        <v>235</v>
      </c>
      <c r="K2313" s="54" t="n">
        <v>14.76</v>
      </c>
      <c r="L2313" s="55" t="n">
        <f aca="false">IF(COUNT(F2313)=0,50,IF(F2313&gt;=0,100,IF(F2313&gt;=-0.02,50,0)))</f>
        <v>100</v>
      </c>
      <c r="M2313" s="55" t="n">
        <f aca="false">IF(COUNT(G2313)=0,50,IF(G2313&gt;-0.06,100,IF(G2313&gt;-0.15,50,0)))</f>
        <v>100</v>
      </c>
      <c r="N2313" s="55" t="n">
        <f aca="false">IF(COUNT(H2313)=0,50,IF(H2313&gt;=0.6,100,IF(H2313&gt;=0.4,50,0)))</f>
        <v>100</v>
      </c>
      <c r="O2313" s="55" t="n">
        <f aca="false">IF(COUNT(I2313)=0,50,IF(J2313="proxy_vix",50,IF(I2313&lt;350,100,IF(I2313&lt;=450,50,0))))</f>
        <v>100</v>
      </c>
      <c r="P2313" s="55" t="n">
        <f aca="false">IF(COUNT(K2313)=0,50,IF(K2313&lt;20,100,IF(K2313&lt;=25,50,0)))</f>
        <v>100</v>
      </c>
      <c r="Q2313" s="54"/>
      <c r="R2313" s="47"/>
      <c r="S2313" s="51" t="n">
        <f aca="false">$E2313/$E2312-1</f>
        <v>0.00415253728655873</v>
      </c>
      <c r="T2313" s="56" t="n">
        <f aca="false">$K2313/$K2312-1</f>
        <v>0.00339904826648541</v>
      </c>
      <c r="V2313" s="57"/>
      <c r="W2313" s="57"/>
      <c r="Y2313" s="1" t="str">
        <f aca="false">IF(AX2313&gt;=70,"EASY",IF(AX2313&gt;40,"UNCERTAIN","HARD"))</f>
        <v>EASY</v>
      </c>
      <c r="AA2313" s="58" t="n">
        <f aca="false">IF($A2313&lt;200,"",AVERAGE($E2264:$E2313)/AVERAGE($E2114:$E2313)-1)</f>
        <v>0.0885697643060481</v>
      </c>
      <c r="AB2313" s="59" t="n">
        <f aca="false">LOOKUP($B2313,07_L1政策步階!$A$4:$A$14,07_L1政策步階!$C$4:$C$14)</f>
        <v>0</v>
      </c>
      <c r="AC2313" s="57"/>
      <c r="AD2313" s="57"/>
      <c r="AE2313" s="57"/>
      <c r="AF2313" s="57"/>
      <c r="AG2313" s="57"/>
      <c r="AH2313" s="57"/>
      <c r="AI2313" s="57"/>
      <c r="AJ2313" s="57"/>
      <c r="AK2313" s="57"/>
      <c r="AL2313" s="59" t="n">
        <f aca="false">IF(ISNUMBER($AA2313),IF($AA2313&gt;=0.005,100,IF($AA2313&gt;=-0.015,50,0)),"")</f>
        <v>100</v>
      </c>
      <c r="AM2313" s="59" t="n">
        <f aca="false">IF(ISNUMBER($AB2313),IF($AB2313=1,100,IF($AB2313=0,50,0)),"")</f>
        <v>50</v>
      </c>
      <c r="AN2313" s="0" t="str">
        <f aca="false">IF(ISNUMBER($AC2313),IF($AC2313&gt;=0.001,100,IF($AC2313&gt;=-0.003,50,0)),"")</f>
        <v/>
      </c>
      <c r="AO2313" s="0" t="str">
        <f aca="false">IF(ISNUMBER($AD2313),IF($AD2313&gt;=0.04,100,IF($AD2313&gt;=0,50,0)),"")</f>
        <v/>
      </c>
      <c r="AP2313" s="0" t="str">
        <f aca="false">IF(ISNUMBER($AE2313),IF($AE2313&gt;=25,100,IF($AE2313&gt;=-75,50,0)),"")</f>
        <v/>
      </c>
      <c r="AQ2313" s="0" t="str">
        <f aca="false">IF(ISNUMBER($AF2313),IF($AF2313&gt;0,100,IF($AF2313&gt;=-50,50,0)),"")</f>
        <v/>
      </c>
      <c r="AR2313" s="0" t="str">
        <f aca="false">IF(ISNUMBER($AG2313),IF($AG2313=1,100,IF($AG2313=0,50,0)),"")</f>
        <v/>
      </c>
      <c r="AS2313" s="0" t="str">
        <f aca="false">IF(ISNUMBER($AH2313),IF($AH2313&lt;0,100,IF($AH2313&lt;=20,50,0)),"")</f>
        <v/>
      </c>
      <c r="AT2313" s="0" t="str">
        <f aca="false">IF(ISNUMBER($AI2313),IF($AI2313&lt;0.95,100,IF($AI2313&lt;=1,50,0)),"")</f>
        <v/>
      </c>
      <c r="AU2313" s="0" t="str">
        <f aca="false">IF(ISNUMBER($AJ2313),IF($AJ2313&lt;30,0,IF($AJ2313&lt;40,50,IF($AJ2313&lt;=90,100,50))),"")</f>
        <v/>
      </c>
      <c r="AV2313" s="0" t="str">
        <f aca="false">IF(ISNUMBER($AK2313),IF($AK2313&gt;-0.2,100,IF($AK2313&gt;=-0.4,50,0)),"")</f>
        <v/>
      </c>
      <c r="AW2313" s="59" t="n">
        <f aca="false">01_指標庫!$H$4*ISNUMBER($F2313)+01_指標庫!$H$5*ISNUMBER($AA2313)+01_指標庫!$H$6*ISNUMBER($G2313)+01_指標庫!$H$7*ISNUMBER($H2313)+01_指標庫!$H$8*ISNUMBER($AF2313)+01_指標庫!$H$9*ISNUMBER($AG2313)+01_指標庫!$H$10*ISNUMBER($AB2313)+01_指標庫!$H$11*ISNUMBER($AC2313)+01_指標庫!$H$12*ISNUMBER($AD2313)+01_指標庫!$H$13*ISNUMBER($AE2313)+01_指標庫!$H$14*ISNUMBER($I2313)+01_指標庫!$H$15*ISNUMBER($AH2313)+01_指標庫!$H$16*ISNUMBER($K2313)+01_指標庫!$H$17*ISNUMBER($AI2313)+01_指標庫!$H$18*ISNUMBER($AJ2313)+01_指標庫!$H$19*ISNUMBER($AK2313)+01_指標庫!$H$20*ISNUMBER($BB2313)+01_指標庫!$H$21*ISNUMBER($BC2313)</f>
        <v>51</v>
      </c>
      <c r="AX2313" s="59" t="n">
        <f aca="false">IF(AW2313=0,50,ROUND((01_指標庫!$H$4*IF(ISNUMBER($F2313),L2313,0)+01_指標庫!$H$5*IF(ISNUMBER($AA2313),AL2313,0)+01_指標庫!$H$6*IF(ISNUMBER($G2313),M2313,0)+01_指標庫!$H$7*IF(ISNUMBER($H2313),N2313,0)+01_指標庫!$H$8*IF(ISNUMBER($AF2313),AQ2313,0)+01_指標庫!$H$9*IF(ISNUMBER($AG2313),AR2313,0)+01_指標庫!$H$10*IF(ISNUMBER($AB2313),AM2313,0)+01_指標庫!$H$11*IF(ISNUMBER($AC2313),AN2313,0)+01_指標庫!$H$12*IF(ISNUMBER($AD2313),AO2313,0)+01_指標庫!$H$13*IF(ISNUMBER($AE2313),AP2313,0)+01_指標庫!$H$14*IF(ISNUMBER($I2313),O2313,0)+01_指標庫!$H$15*IF(ISNUMBER($AH2313),AS2313,0)+01_指標庫!$H$16*IF(ISNUMBER($K2313),P2313,0)+01_指標庫!$H$17*IF(ISNUMBER($AI2313),AT2313,0)+01_指標庫!$H$18*IF(ISNUMBER($AJ2313),AU2313,0)+01_指標庫!$H$19*IF(ISNUMBER($AK2313),AV2313,0)+01_指標庫!$H$20*IF(ISNUMBER($BB2313),BB2313,0)+01_指標庫!$H$21*IF(ISNUMBER($BC2313),BC2313,0))/AW2313,1))</f>
        <v>89.2</v>
      </c>
      <c r="AY2313" s="60"/>
      <c r="AZ2313" s="60"/>
      <c r="BA2313" s="58" t="n">
        <f aca="false">AVERAGE($E2309:$E2313)/AVERAGE($E2304:$E2313)-1</f>
        <v>0.0092421176468005</v>
      </c>
      <c r="BB2313" s="59" t="n">
        <f aca="false">IF(ISNUMBER($BA2313),IF(OR($S2313&lt;=-0.03,$BA2313&lt;-0.003),0,IF(OR($S2313&lt;=-0.02,$BA2313&lt;0.01),50,100)),"")</f>
        <v>50</v>
      </c>
      <c r="BC2313" s="0" t="str">
        <f aca="false">IF(OR(COUNT($AZ2313)=0,COUNT($AZ2312)=0),"",IF(OR($AY2313/$AZ2312-1&lt;=-0.03,$AZ2313/$AZ2312-1&lt;=-0.045,IF(COUNT($AZ2304:$AZ2313)=10,AVERAGE($AZ2309:$AZ2313)/AVERAGE($AZ2304:$AZ2313)-1&lt;-0.01,FALSE())),0,IF(OR($AZ2313/$AZ2312-1&lt;=-0.02,IF(COUNT($AZ2304:$AZ2313)=10,AVERAGE($AZ2309:$AZ2313)/AVERAGE($AZ2304:$AZ2313)-1&lt;0.005,FALSE())),50,100)))</f>
        <v/>
      </c>
    </row>
    <row r="2314" customFormat="false" ht="15" hidden="false" customHeight="true" outlineLevel="0" collapsed="false">
      <c r="A2314" s="47" t="n">
        <v>2310</v>
      </c>
      <c r="B2314" s="48" t="n">
        <v>45915</v>
      </c>
      <c r="C2314" s="47" t="n">
        <v>2025</v>
      </c>
      <c r="D2314" s="49" t="s">
        <v>236</v>
      </c>
      <c r="E2314" s="50" t="n">
        <v>24293.78</v>
      </c>
      <c r="F2314" s="51" t="n">
        <v>0.13233</v>
      </c>
      <c r="G2314" s="51" t="n">
        <v>0</v>
      </c>
      <c r="H2314" s="52" t="n">
        <v>0.6327</v>
      </c>
      <c r="I2314" s="53" t="n">
        <v>275</v>
      </c>
      <c r="J2314" s="47" t="s">
        <v>235</v>
      </c>
      <c r="K2314" s="54" t="n">
        <v>15.69</v>
      </c>
      <c r="L2314" s="55" t="n">
        <f aca="false">IF(COUNT(F2314)=0,50,IF(F2314&gt;=0,100,IF(F2314&gt;=-0.02,50,0)))</f>
        <v>100</v>
      </c>
      <c r="M2314" s="55" t="n">
        <f aca="false">IF(COUNT(G2314)=0,50,IF(G2314&gt;-0.06,100,IF(G2314&gt;-0.15,50,0)))</f>
        <v>100</v>
      </c>
      <c r="N2314" s="55" t="n">
        <f aca="false">IF(COUNT(H2314)=0,50,IF(H2314&gt;=0.6,100,IF(H2314&gt;=0.4,50,0)))</f>
        <v>100</v>
      </c>
      <c r="O2314" s="55" t="n">
        <f aca="false">IF(COUNT(I2314)=0,50,IF(J2314="proxy_vix",50,IF(I2314&lt;350,100,IF(I2314&lt;=450,50,0))))</f>
        <v>100</v>
      </c>
      <c r="P2314" s="55" t="n">
        <f aca="false">IF(COUNT(K2314)=0,50,IF(K2314&lt;20,100,IF(K2314&lt;=25,50,0)))</f>
        <v>100</v>
      </c>
      <c r="Q2314" s="54"/>
      <c r="R2314" s="47"/>
      <c r="S2314" s="51" t="n">
        <f aca="false">$E2314/$E2313-1</f>
        <v>0.008367441897146</v>
      </c>
      <c r="T2314" s="56" t="n">
        <f aca="false">$K2314/$K2313-1</f>
        <v>0.0630081300813008</v>
      </c>
      <c r="V2314" s="57"/>
      <c r="W2314" s="57"/>
      <c r="Y2314" s="1" t="str">
        <f aca="false">IF(AX2314&gt;=70,"EASY",IF(AX2314&gt;40,"UNCERTAIN","HARD"))</f>
        <v>EASY</v>
      </c>
      <c r="AA2314" s="58" t="n">
        <f aca="false">IF($A2314&lt;200,"",AVERAGE($E2265:$E2314)/AVERAGE($E2115:$E2314)-1)</f>
        <v>0.0890074641405523</v>
      </c>
      <c r="AB2314" s="59" t="n">
        <f aca="false">LOOKUP($B2314,07_L1政策步階!$A$4:$A$14,07_L1政策步階!$C$4:$C$14)</f>
        <v>0</v>
      </c>
      <c r="AC2314" s="57"/>
      <c r="AD2314" s="57"/>
      <c r="AE2314" s="57"/>
      <c r="AF2314" s="57"/>
      <c r="AG2314" s="57"/>
      <c r="AH2314" s="57"/>
      <c r="AI2314" s="57"/>
      <c r="AJ2314" s="57"/>
      <c r="AK2314" s="57"/>
      <c r="AL2314" s="59" t="n">
        <f aca="false">IF(ISNUMBER($AA2314),IF($AA2314&gt;=0.005,100,IF($AA2314&gt;=-0.015,50,0)),"")</f>
        <v>100</v>
      </c>
      <c r="AM2314" s="59" t="n">
        <f aca="false">IF(ISNUMBER($AB2314),IF($AB2314=1,100,IF($AB2314=0,50,0)),"")</f>
        <v>50</v>
      </c>
      <c r="AN2314" s="0" t="str">
        <f aca="false">IF(ISNUMBER($AC2314),IF($AC2314&gt;=0.001,100,IF($AC2314&gt;=-0.003,50,0)),"")</f>
        <v/>
      </c>
      <c r="AO2314" s="0" t="str">
        <f aca="false">IF(ISNUMBER($AD2314),IF($AD2314&gt;=0.04,100,IF($AD2314&gt;=0,50,0)),"")</f>
        <v/>
      </c>
      <c r="AP2314" s="0" t="str">
        <f aca="false">IF(ISNUMBER($AE2314),IF($AE2314&gt;=25,100,IF($AE2314&gt;=-75,50,0)),"")</f>
        <v/>
      </c>
      <c r="AQ2314" s="0" t="str">
        <f aca="false">IF(ISNUMBER($AF2314),IF($AF2314&gt;0,100,IF($AF2314&gt;=-50,50,0)),"")</f>
        <v/>
      </c>
      <c r="AR2314" s="0" t="str">
        <f aca="false">IF(ISNUMBER($AG2314),IF($AG2314=1,100,IF($AG2314=0,50,0)),"")</f>
        <v/>
      </c>
      <c r="AS2314" s="0" t="str">
        <f aca="false">IF(ISNUMBER($AH2314),IF($AH2314&lt;0,100,IF($AH2314&lt;=20,50,0)),"")</f>
        <v/>
      </c>
      <c r="AT2314" s="0" t="str">
        <f aca="false">IF(ISNUMBER($AI2314),IF($AI2314&lt;0.95,100,IF($AI2314&lt;=1,50,0)),"")</f>
        <v/>
      </c>
      <c r="AU2314" s="0" t="str">
        <f aca="false">IF(ISNUMBER($AJ2314),IF($AJ2314&lt;30,0,IF($AJ2314&lt;40,50,IF($AJ2314&lt;=90,100,50))),"")</f>
        <v/>
      </c>
      <c r="AV2314" s="0" t="str">
        <f aca="false">IF(ISNUMBER($AK2314),IF($AK2314&gt;-0.2,100,IF($AK2314&gt;=-0.4,50,0)),"")</f>
        <v/>
      </c>
      <c r="AW2314" s="59" t="n">
        <f aca="false">01_指標庫!$H$4*ISNUMBER($F2314)+01_指標庫!$H$5*ISNUMBER($AA2314)+01_指標庫!$H$6*ISNUMBER($G2314)+01_指標庫!$H$7*ISNUMBER($H2314)+01_指標庫!$H$8*ISNUMBER($AF2314)+01_指標庫!$H$9*ISNUMBER($AG2314)+01_指標庫!$H$10*ISNUMBER($AB2314)+01_指標庫!$H$11*ISNUMBER($AC2314)+01_指標庫!$H$12*ISNUMBER($AD2314)+01_指標庫!$H$13*ISNUMBER($AE2314)+01_指標庫!$H$14*ISNUMBER($I2314)+01_指標庫!$H$15*ISNUMBER($AH2314)+01_指標庫!$H$16*ISNUMBER($K2314)+01_指標庫!$H$17*ISNUMBER($AI2314)+01_指標庫!$H$18*ISNUMBER($AJ2314)+01_指標庫!$H$19*ISNUMBER($AK2314)+01_指標庫!$H$20*ISNUMBER($BB2314)+01_指標庫!$H$21*ISNUMBER($BC2314)</f>
        <v>51</v>
      </c>
      <c r="AX2314" s="59" t="n">
        <f aca="false">IF(AW2314=0,50,ROUND((01_指標庫!$H$4*IF(ISNUMBER($F2314),L2314,0)+01_指標庫!$H$5*IF(ISNUMBER($AA2314),AL2314,0)+01_指標庫!$H$6*IF(ISNUMBER($G2314),M2314,0)+01_指標庫!$H$7*IF(ISNUMBER($H2314),N2314,0)+01_指標庫!$H$8*IF(ISNUMBER($AF2314),AQ2314,0)+01_指標庫!$H$9*IF(ISNUMBER($AG2314),AR2314,0)+01_指標庫!$H$10*IF(ISNUMBER($AB2314),AM2314,0)+01_指標庫!$H$11*IF(ISNUMBER($AC2314),AN2314,0)+01_指標庫!$H$12*IF(ISNUMBER($AD2314),AO2314,0)+01_指標庫!$H$13*IF(ISNUMBER($AE2314),AP2314,0)+01_指標庫!$H$14*IF(ISNUMBER($I2314),O2314,0)+01_指標庫!$H$15*IF(ISNUMBER($AH2314),AS2314,0)+01_指標庫!$H$16*IF(ISNUMBER($K2314),P2314,0)+01_指標庫!$H$17*IF(ISNUMBER($AI2314),AT2314,0)+01_指標庫!$H$18*IF(ISNUMBER($AJ2314),AU2314,0)+01_指標庫!$H$19*IF(ISNUMBER($AK2314),AV2314,0)+01_指標庫!$H$20*IF(ISNUMBER($BB2314),BB2314,0)+01_指標庫!$H$21*IF(ISNUMBER($BC2314),BC2314,0))/AW2314,1))</f>
        <v>89.2</v>
      </c>
      <c r="AY2314" s="60"/>
      <c r="AZ2314" s="60"/>
      <c r="BA2314" s="58" t="n">
        <f aca="false">AVERAGE($E2310:$E2314)/AVERAGE($E2305:$E2314)-1</f>
        <v>0.00998438349723041</v>
      </c>
      <c r="BB2314" s="59" t="n">
        <f aca="false">IF(ISNUMBER($BA2314),IF(OR($S2314&lt;=-0.03,$BA2314&lt;-0.003),0,IF(OR($S2314&lt;=-0.02,$BA2314&lt;0.01),50,100)),"")</f>
        <v>50</v>
      </c>
      <c r="BC2314" s="0" t="str">
        <f aca="false">IF(OR(COUNT($AZ2314)=0,COUNT($AZ2313)=0),"",IF(OR($AY2314/$AZ2313-1&lt;=-0.03,$AZ2314/$AZ2313-1&lt;=-0.045,IF(COUNT($AZ2305:$AZ2314)=10,AVERAGE($AZ2310:$AZ2314)/AVERAGE($AZ2305:$AZ2314)-1&lt;-0.01,FALSE())),0,IF(OR($AZ2314/$AZ2313-1&lt;=-0.02,IF(COUNT($AZ2305:$AZ2314)=10,AVERAGE($AZ2310:$AZ2314)/AVERAGE($AZ2305:$AZ2314)-1&lt;0.005,FALSE())),50,100)))</f>
        <v/>
      </c>
    </row>
    <row r="2315" customFormat="false" ht="15" hidden="false" customHeight="true" outlineLevel="0" collapsed="false">
      <c r="A2315" s="47" t="n">
        <v>2311</v>
      </c>
      <c r="B2315" s="48" t="n">
        <v>45916</v>
      </c>
      <c r="C2315" s="47" t="n">
        <v>2025</v>
      </c>
      <c r="D2315" s="49" t="s">
        <v>237</v>
      </c>
      <c r="E2315" s="50" t="n">
        <v>24274.25</v>
      </c>
      <c r="F2315" s="51" t="n">
        <v>0.130506</v>
      </c>
      <c r="G2315" s="51" t="n">
        <v>-0.000804</v>
      </c>
      <c r="H2315" s="52" t="n">
        <v>0.6531</v>
      </c>
      <c r="I2315" s="53" t="n">
        <v>279</v>
      </c>
      <c r="J2315" s="47" t="s">
        <v>235</v>
      </c>
      <c r="K2315" s="54" t="n">
        <v>16.36</v>
      </c>
      <c r="L2315" s="55" t="n">
        <f aca="false">IF(COUNT(F2315)=0,50,IF(F2315&gt;=0,100,IF(F2315&gt;=-0.02,50,0)))</f>
        <v>100</v>
      </c>
      <c r="M2315" s="55" t="n">
        <f aca="false">IF(COUNT(G2315)=0,50,IF(G2315&gt;-0.06,100,IF(G2315&gt;-0.15,50,0)))</f>
        <v>100</v>
      </c>
      <c r="N2315" s="55" t="n">
        <f aca="false">IF(COUNT(H2315)=0,50,IF(H2315&gt;=0.6,100,IF(H2315&gt;=0.4,50,0)))</f>
        <v>100</v>
      </c>
      <c r="O2315" s="55" t="n">
        <f aca="false">IF(COUNT(I2315)=0,50,IF(J2315="proxy_vix",50,IF(I2315&lt;350,100,IF(I2315&lt;=450,50,0))))</f>
        <v>100</v>
      </c>
      <c r="P2315" s="55" t="n">
        <f aca="false">IF(COUNT(K2315)=0,50,IF(K2315&lt;20,100,IF(K2315&lt;=25,50,0)))</f>
        <v>100</v>
      </c>
      <c r="Q2315" s="54"/>
      <c r="R2315" s="47"/>
      <c r="S2315" s="51" t="n">
        <f aca="false">$E2315/$E2314-1</f>
        <v>-0.000803909478063858</v>
      </c>
      <c r="T2315" s="56" t="n">
        <f aca="false">$K2315/$K2314-1</f>
        <v>0.04270235818993</v>
      </c>
      <c r="V2315" s="57"/>
      <c r="W2315" s="57"/>
      <c r="Y2315" s="1" t="str">
        <f aca="false">IF(AX2315&gt;=70,"EASY",IF(AX2315&gt;40,"UNCERTAIN","HARD"))</f>
        <v>EASY</v>
      </c>
      <c r="AA2315" s="58" t="n">
        <f aca="false">IF($A2315&lt;200,"",AVERAGE($E2266:$E2315)/AVERAGE($E2116:$E2315)-1)</f>
        <v>0.0896074451866324</v>
      </c>
      <c r="AB2315" s="59" t="n">
        <f aca="false">LOOKUP($B2315,07_L1政策步階!$A$4:$A$14,07_L1政策步階!$C$4:$C$14)</f>
        <v>0</v>
      </c>
      <c r="AC2315" s="57"/>
      <c r="AD2315" s="57"/>
      <c r="AE2315" s="57"/>
      <c r="AF2315" s="57"/>
      <c r="AG2315" s="57"/>
      <c r="AH2315" s="57"/>
      <c r="AI2315" s="57"/>
      <c r="AJ2315" s="57"/>
      <c r="AK2315" s="57"/>
      <c r="AL2315" s="59" t="n">
        <f aca="false">IF(ISNUMBER($AA2315),IF($AA2315&gt;=0.005,100,IF($AA2315&gt;=-0.015,50,0)),"")</f>
        <v>100</v>
      </c>
      <c r="AM2315" s="59" t="n">
        <f aca="false">IF(ISNUMBER($AB2315),IF($AB2315=1,100,IF($AB2315=0,50,0)),"")</f>
        <v>50</v>
      </c>
      <c r="AN2315" s="0" t="str">
        <f aca="false">IF(ISNUMBER($AC2315),IF($AC2315&gt;=0.001,100,IF($AC2315&gt;=-0.003,50,0)),"")</f>
        <v/>
      </c>
      <c r="AO2315" s="0" t="str">
        <f aca="false">IF(ISNUMBER($AD2315),IF($AD2315&gt;=0.04,100,IF($AD2315&gt;=0,50,0)),"")</f>
        <v/>
      </c>
      <c r="AP2315" s="0" t="str">
        <f aca="false">IF(ISNUMBER($AE2315),IF($AE2315&gt;=25,100,IF($AE2315&gt;=-75,50,0)),"")</f>
        <v/>
      </c>
      <c r="AQ2315" s="0" t="str">
        <f aca="false">IF(ISNUMBER($AF2315),IF($AF2315&gt;0,100,IF($AF2315&gt;=-50,50,0)),"")</f>
        <v/>
      </c>
      <c r="AR2315" s="0" t="str">
        <f aca="false">IF(ISNUMBER($AG2315),IF($AG2315=1,100,IF($AG2315=0,50,0)),"")</f>
        <v/>
      </c>
      <c r="AS2315" s="0" t="str">
        <f aca="false">IF(ISNUMBER($AH2315),IF($AH2315&lt;0,100,IF($AH2315&lt;=20,50,0)),"")</f>
        <v/>
      </c>
      <c r="AT2315" s="0" t="str">
        <f aca="false">IF(ISNUMBER($AI2315),IF($AI2315&lt;0.95,100,IF($AI2315&lt;=1,50,0)),"")</f>
        <v/>
      </c>
      <c r="AU2315" s="0" t="str">
        <f aca="false">IF(ISNUMBER($AJ2315),IF($AJ2315&lt;30,0,IF($AJ2315&lt;40,50,IF($AJ2315&lt;=90,100,50))),"")</f>
        <v/>
      </c>
      <c r="AV2315" s="0" t="str">
        <f aca="false">IF(ISNUMBER($AK2315),IF($AK2315&gt;-0.2,100,IF($AK2315&gt;=-0.4,50,0)),"")</f>
        <v/>
      </c>
      <c r="AW2315" s="59" t="n">
        <f aca="false">01_指標庫!$H$4*ISNUMBER($F2315)+01_指標庫!$H$5*ISNUMBER($AA2315)+01_指標庫!$H$6*ISNUMBER($G2315)+01_指標庫!$H$7*ISNUMBER($H2315)+01_指標庫!$H$8*ISNUMBER($AF2315)+01_指標庫!$H$9*ISNUMBER($AG2315)+01_指標庫!$H$10*ISNUMBER($AB2315)+01_指標庫!$H$11*ISNUMBER($AC2315)+01_指標庫!$H$12*ISNUMBER($AD2315)+01_指標庫!$H$13*ISNUMBER($AE2315)+01_指標庫!$H$14*ISNUMBER($I2315)+01_指標庫!$H$15*ISNUMBER($AH2315)+01_指標庫!$H$16*ISNUMBER($K2315)+01_指標庫!$H$17*ISNUMBER($AI2315)+01_指標庫!$H$18*ISNUMBER($AJ2315)+01_指標庫!$H$19*ISNUMBER($AK2315)+01_指標庫!$H$20*ISNUMBER($BB2315)+01_指標庫!$H$21*ISNUMBER($BC2315)</f>
        <v>51</v>
      </c>
      <c r="AX2315" s="59" t="n">
        <f aca="false">IF(AW2315=0,50,ROUND((01_指標庫!$H$4*IF(ISNUMBER($F2315),L2315,0)+01_指標庫!$H$5*IF(ISNUMBER($AA2315),AL2315,0)+01_指標庫!$H$6*IF(ISNUMBER($G2315),M2315,0)+01_指標庫!$H$7*IF(ISNUMBER($H2315),N2315,0)+01_指標庫!$H$8*IF(ISNUMBER($AF2315),AQ2315,0)+01_指標庫!$H$9*IF(ISNUMBER($AG2315),AR2315,0)+01_指標庫!$H$10*IF(ISNUMBER($AB2315),AM2315,0)+01_指標庫!$H$11*IF(ISNUMBER($AC2315),AN2315,0)+01_指標庫!$H$12*IF(ISNUMBER($AD2315),AO2315,0)+01_指標庫!$H$13*IF(ISNUMBER($AE2315),AP2315,0)+01_指標庫!$H$14*IF(ISNUMBER($I2315),O2315,0)+01_指標庫!$H$15*IF(ISNUMBER($AH2315),AS2315,0)+01_指標庫!$H$16*IF(ISNUMBER($K2315),P2315,0)+01_指標庫!$H$17*IF(ISNUMBER($AI2315),AT2315,0)+01_指標庫!$H$18*IF(ISNUMBER($AJ2315),AU2315,0)+01_指標庫!$H$19*IF(ISNUMBER($AK2315),AV2315,0)+01_指標庫!$H$20*IF(ISNUMBER($BB2315),BB2315,0)+01_指標庫!$H$21*IF(ISNUMBER($BC2315),BC2315,0))/AW2315,1))</f>
        <v>89.2</v>
      </c>
      <c r="AY2315" s="60"/>
      <c r="AZ2315" s="60"/>
      <c r="BA2315" s="58" t="n">
        <f aca="false">AVERAGE($E2311:$E2315)/AVERAGE($E2306:$E2315)-1</f>
        <v>0.00921113527034922</v>
      </c>
      <c r="BB2315" s="59" t="n">
        <f aca="false">IF(ISNUMBER($BA2315),IF(OR($S2315&lt;=-0.03,$BA2315&lt;-0.003),0,IF(OR($S2315&lt;=-0.02,$BA2315&lt;0.01),50,100)),"")</f>
        <v>50</v>
      </c>
      <c r="BC2315" s="0" t="str">
        <f aca="false">IF(OR(COUNT($AZ2315)=0,COUNT($AZ2314)=0),"",IF(OR($AY2315/$AZ2314-1&lt;=-0.03,$AZ2315/$AZ2314-1&lt;=-0.045,IF(COUNT($AZ2306:$AZ2315)=10,AVERAGE($AZ2311:$AZ2315)/AVERAGE($AZ2306:$AZ2315)-1&lt;-0.01,FALSE())),0,IF(OR($AZ2315/$AZ2314-1&lt;=-0.02,IF(COUNT($AZ2306:$AZ2315)=10,AVERAGE($AZ2311:$AZ2315)/AVERAGE($AZ2306:$AZ2315)-1&lt;0.005,FALSE())),50,100)))</f>
        <v/>
      </c>
    </row>
    <row r="2316" customFormat="false" ht="15" hidden="false" customHeight="true" outlineLevel="0" collapsed="false">
      <c r="A2316" s="47" t="n">
        <v>2312</v>
      </c>
      <c r="B2316" s="48" t="n">
        <v>45917</v>
      </c>
      <c r="C2316" s="47" t="n">
        <v>2025</v>
      </c>
      <c r="D2316" s="49" t="s">
        <v>238</v>
      </c>
      <c r="E2316" s="50" t="n">
        <v>24223.69</v>
      </c>
      <c r="F2316" s="51" t="n">
        <v>0.127285</v>
      </c>
      <c r="G2316" s="51" t="n">
        <v>-0.002885</v>
      </c>
      <c r="H2316" s="52" t="n">
        <v>0.6735</v>
      </c>
      <c r="I2316" s="53" t="n">
        <v>279</v>
      </c>
      <c r="J2316" s="47" t="s">
        <v>235</v>
      </c>
      <c r="K2316" s="54" t="n">
        <v>15.72</v>
      </c>
      <c r="L2316" s="55" t="n">
        <f aca="false">IF(COUNT(F2316)=0,50,IF(F2316&gt;=0,100,IF(F2316&gt;=-0.02,50,0)))</f>
        <v>100</v>
      </c>
      <c r="M2316" s="55" t="n">
        <f aca="false">IF(COUNT(G2316)=0,50,IF(G2316&gt;-0.06,100,IF(G2316&gt;-0.15,50,0)))</f>
        <v>100</v>
      </c>
      <c r="N2316" s="55" t="n">
        <f aca="false">IF(COUNT(H2316)=0,50,IF(H2316&gt;=0.6,100,IF(H2316&gt;=0.4,50,0)))</f>
        <v>100</v>
      </c>
      <c r="O2316" s="55" t="n">
        <f aca="false">IF(COUNT(I2316)=0,50,IF(J2316="proxy_vix",50,IF(I2316&lt;350,100,IF(I2316&lt;=450,50,0))))</f>
        <v>100</v>
      </c>
      <c r="P2316" s="55" t="n">
        <f aca="false">IF(COUNT(K2316)=0,50,IF(K2316&lt;20,100,IF(K2316&lt;=25,50,0)))</f>
        <v>100</v>
      </c>
      <c r="Q2316" s="54"/>
      <c r="R2316" s="47"/>
      <c r="S2316" s="51" t="n">
        <f aca="false">$E2316/$E2315-1</f>
        <v>-0.00208286558802029</v>
      </c>
      <c r="T2316" s="56" t="n">
        <f aca="false">$K2316/$K2315-1</f>
        <v>-0.039119804400978</v>
      </c>
      <c r="V2316" s="57"/>
      <c r="W2316" s="57"/>
      <c r="Y2316" s="1" t="str">
        <f aca="false">IF(AX2316&gt;=70,"EASY",IF(AX2316&gt;40,"UNCERTAIN","HARD"))</f>
        <v>EASY</v>
      </c>
      <c r="AA2316" s="58" t="n">
        <f aca="false">IF($A2316&lt;200,"",AVERAGE($E2267:$E2316)/AVERAGE($E2117:$E2316)-1)</f>
        <v>0.0901866368027893</v>
      </c>
      <c r="AB2316" s="59" t="n">
        <f aca="false">LOOKUP($B2316,07_L1政策步階!$A$4:$A$14,07_L1政策步階!$C$4:$C$14)</f>
        <v>1</v>
      </c>
      <c r="AC2316" s="57"/>
      <c r="AD2316" s="57"/>
      <c r="AE2316" s="57"/>
      <c r="AF2316" s="57"/>
      <c r="AG2316" s="57"/>
      <c r="AH2316" s="57"/>
      <c r="AI2316" s="57"/>
      <c r="AJ2316" s="57"/>
      <c r="AK2316" s="57"/>
      <c r="AL2316" s="59" t="n">
        <f aca="false">IF(ISNUMBER($AA2316),IF($AA2316&gt;=0.005,100,IF($AA2316&gt;=-0.015,50,0)),"")</f>
        <v>100</v>
      </c>
      <c r="AM2316" s="59" t="n">
        <f aca="false">IF(ISNUMBER($AB2316),IF($AB2316=1,100,IF($AB2316=0,50,0)),"")</f>
        <v>100</v>
      </c>
      <c r="AN2316" s="0" t="str">
        <f aca="false">IF(ISNUMBER($AC2316),IF($AC2316&gt;=0.001,100,IF($AC2316&gt;=-0.003,50,0)),"")</f>
        <v/>
      </c>
      <c r="AO2316" s="0" t="str">
        <f aca="false">IF(ISNUMBER($AD2316),IF($AD2316&gt;=0.04,100,IF($AD2316&gt;=0,50,0)),"")</f>
        <v/>
      </c>
      <c r="AP2316" s="0" t="str">
        <f aca="false">IF(ISNUMBER($AE2316),IF($AE2316&gt;=25,100,IF($AE2316&gt;=-75,50,0)),"")</f>
        <v/>
      </c>
      <c r="AQ2316" s="0" t="str">
        <f aca="false">IF(ISNUMBER($AF2316),IF($AF2316&gt;0,100,IF($AF2316&gt;=-50,50,0)),"")</f>
        <v/>
      </c>
      <c r="AR2316" s="0" t="str">
        <f aca="false">IF(ISNUMBER($AG2316),IF($AG2316=1,100,IF($AG2316=0,50,0)),"")</f>
        <v/>
      </c>
      <c r="AS2316" s="0" t="str">
        <f aca="false">IF(ISNUMBER($AH2316),IF($AH2316&lt;0,100,IF($AH2316&lt;=20,50,0)),"")</f>
        <v/>
      </c>
      <c r="AT2316" s="0" t="str">
        <f aca="false">IF(ISNUMBER($AI2316),IF($AI2316&lt;0.95,100,IF($AI2316&lt;=1,50,0)),"")</f>
        <v/>
      </c>
      <c r="AU2316" s="0" t="str">
        <f aca="false">IF(ISNUMBER($AJ2316),IF($AJ2316&lt;30,0,IF($AJ2316&lt;40,50,IF($AJ2316&lt;=90,100,50))),"")</f>
        <v/>
      </c>
      <c r="AV2316" s="0" t="str">
        <f aca="false">IF(ISNUMBER($AK2316),IF($AK2316&gt;-0.2,100,IF($AK2316&gt;=-0.4,50,0)),"")</f>
        <v/>
      </c>
      <c r="AW2316" s="59" t="n">
        <f aca="false">01_指標庫!$H$4*ISNUMBER($F2316)+01_指標庫!$H$5*ISNUMBER($AA2316)+01_指標庫!$H$6*ISNUMBER($G2316)+01_指標庫!$H$7*ISNUMBER($H2316)+01_指標庫!$H$8*ISNUMBER($AF2316)+01_指標庫!$H$9*ISNUMBER($AG2316)+01_指標庫!$H$10*ISNUMBER($AB2316)+01_指標庫!$H$11*ISNUMBER($AC2316)+01_指標庫!$H$12*ISNUMBER($AD2316)+01_指標庫!$H$13*ISNUMBER($AE2316)+01_指標庫!$H$14*ISNUMBER($I2316)+01_指標庫!$H$15*ISNUMBER($AH2316)+01_指標庫!$H$16*ISNUMBER($K2316)+01_指標庫!$H$17*ISNUMBER($AI2316)+01_指標庫!$H$18*ISNUMBER($AJ2316)+01_指標庫!$H$19*ISNUMBER($AK2316)+01_指標庫!$H$20*ISNUMBER($BB2316)+01_指標庫!$H$21*ISNUMBER($BC2316)</f>
        <v>51</v>
      </c>
      <c r="AX2316" s="59" t="n">
        <f aca="false">IF(AW2316=0,50,ROUND((01_指標庫!$H$4*IF(ISNUMBER($F2316),L2316,0)+01_指標庫!$H$5*IF(ISNUMBER($AA2316),AL2316,0)+01_指標庫!$H$6*IF(ISNUMBER($G2316),M2316,0)+01_指標庫!$H$7*IF(ISNUMBER($H2316),N2316,0)+01_指標庫!$H$8*IF(ISNUMBER($AF2316),AQ2316,0)+01_指標庫!$H$9*IF(ISNUMBER($AG2316),AR2316,0)+01_指標庫!$H$10*IF(ISNUMBER($AB2316),AM2316,0)+01_指標庫!$H$11*IF(ISNUMBER($AC2316),AN2316,0)+01_指標庫!$H$12*IF(ISNUMBER($AD2316),AO2316,0)+01_指標庫!$H$13*IF(ISNUMBER($AE2316),AP2316,0)+01_指標庫!$H$14*IF(ISNUMBER($I2316),O2316,0)+01_指標庫!$H$15*IF(ISNUMBER($AH2316),AS2316,0)+01_指標庫!$H$16*IF(ISNUMBER($K2316),P2316,0)+01_指標庫!$H$17*IF(ISNUMBER($AI2316),AT2316,0)+01_指標庫!$H$18*IF(ISNUMBER($AJ2316),AU2316,0)+01_指標庫!$H$19*IF(ISNUMBER($AK2316),AV2316,0)+01_指標庫!$H$20*IF(ISNUMBER($BB2316),BB2316,0)+01_指標庫!$H$21*IF(ISNUMBER($BC2316),BC2316,0))/AW2316,1))</f>
        <v>94.1</v>
      </c>
      <c r="AY2316" s="60"/>
      <c r="AZ2316" s="60"/>
      <c r="BA2316" s="58" t="n">
        <f aca="false">AVERAGE($E2312:$E2316)/AVERAGE($E2307:$E2316)-1</f>
        <v>0.00892959651778935</v>
      </c>
      <c r="BB2316" s="59" t="n">
        <f aca="false">IF(ISNUMBER($BA2316),IF(OR($S2316&lt;=-0.03,$BA2316&lt;-0.003),0,IF(OR($S2316&lt;=-0.02,$BA2316&lt;0.01),50,100)),"")</f>
        <v>50</v>
      </c>
      <c r="BC2316" s="0" t="str">
        <f aca="false">IF(OR(COUNT($AZ2316)=0,COUNT($AZ2315)=0),"",IF(OR($AY2316/$AZ2315-1&lt;=-0.03,$AZ2316/$AZ2315-1&lt;=-0.045,IF(COUNT($AZ2307:$AZ2316)=10,AVERAGE($AZ2312:$AZ2316)/AVERAGE($AZ2307:$AZ2316)-1&lt;-0.01,FALSE())),0,IF(OR($AZ2316/$AZ2315-1&lt;=-0.02,IF(COUNT($AZ2307:$AZ2316)=10,AVERAGE($AZ2312:$AZ2316)/AVERAGE($AZ2307:$AZ2316)-1&lt;0.005,FALSE())),50,100)))</f>
        <v/>
      </c>
    </row>
    <row r="2317" customFormat="false" ht="15" hidden="false" customHeight="true" outlineLevel="0" collapsed="false">
      <c r="A2317" s="47" t="n">
        <v>2313</v>
      </c>
      <c r="B2317" s="48" t="n">
        <v>45918</v>
      </c>
      <c r="C2317" s="47" t="n">
        <v>2025</v>
      </c>
      <c r="D2317" s="49" t="s">
        <v>239</v>
      </c>
      <c r="E2317" s="50" t="n">
        <v>24454.89</v>
      </c>
      <c r="F2317" s="51" t="n">
        <v>0.137063</v>
      </c>
      <c r="G2317" s="51" t="n">
        <v>0</v>
      </c>
      <c r="H2317" s="52" t="n">
        <v>0.6531</v>
      </c>
      <c r="I2317" s="53" t="n">
        <v>271</v>
      </c>
      <c r="J2317" s="47" t="s">
        <v>235</v>
      </c>
      <c r="K2317" s="54" t="n">
        <v>15.7</v>
      </c>
      <c r="L2317" s="55" t="n">
        <f aca="false">IF(COUNT(F2317)=0,50,IF(F2317&gt;=0,100,IF(F2317&gt;=-0.02,50,0)))</f>
        <v>100</v>
      </c>
      <c r="M2317" s="55" t="n">
        <f aca="false">IF(COUNT(G2317)=0,50,IF(G2317&gt;-0.06,100,IF(G2317&gt;-0.15,50,0)))</f>
        <v>100</v>
      </c>
      <c r="N2317" s="55" t="n">
        <f aca="false">IF(COUNT(H2317)=0,50,IF(H2317&gt;=0.6,100,IF(H2317&gt;=0.4,50,0)))</f>
        <v>100</v>
      </c>
      <c r="O2317" s="55" t="n">
        <f aca="false">IF(COUNT(I2317)=0,50,IF(J2317="proxy_vix",50,IF(I2317&lt;350,100,IF(I2317&lt;=450,50,0))))</f>
        <v>100</v>
      </c>
      <c r="P2317" s="55" t="n">
        <f aca="false">IF(COUNT(K2317)=0,50,IF(K2317&lt;20,100,IF(K2317&lt;=25,50,0)))</f>
        <v>100</v>
      </c>
      <c r="Q2317" s="54"/>
      <c r="R2317" s="47"/>
      <c r="S2317" s="51" t="n">
        <f aca="false">$E2317/$E2316-1</f>
        <v>0.00954437577429368</v>
      </c>
      <c r="T2317" s="56" t="n">
        <f aca="false">$K2317/$K2316-1</f>
        <v>-0.00127226463104335</v>
      </c>
      <c r="V2317" s="57"/>
      <c r="W2317" s="57"/>
      <c r="Y2317" s="1" t="str">
        <f aca="false">IF(AX2317&gt;=70,"EASY",IF(AX2317&gt;40,"UNCERTAIN","HARD"))</f>
        <v>EASY</v>
      </c>
      <c r="AA2317" s="58" t="n">
        <f aca="false">IF($A2317&lt;200,"",AVERAGE($E2268:$E2317)/AVERAGE($E2118:$E2317)-1)</f>
        <v>0.0907248065322239</v>
      </c>
      <c r="AB2317" s="59" t="n">
        <f aca="false">LOOKUP($B2317,07_L1政策步階!$A$4:$A$14,07_L1政策步階!$C$4:$C$14)</f>
        <v>1</v>
      </c>
      <c r="AC2317" s="57"/>
      <c r="AD2317" s="57"/>
      <c r="AE2317" s="57"/>
      <c r="AF2317" s="57"/>
      <c r="AG2317" s="57"/>
      <c r="AH2317" s="57"/>
      <c r="AI2317" s="57"/>
      <c r="AJ2317" s="57"/>
      <c r="AK2317" s="57"/>
      <c r="AL2317" s="59" t="n">
        <f aca="false">IF(ISNUMBER($AA2317),IF($AA2317&gt;=0.005,100,IF($AA2317&gt;=-0.015,50,0)),"")</f>
        <v>100</v>
      </c>
      <c r="AM2317" s="59" t="n">
        <f aca="false">IF(ISNUMBER($AB2317),IF($AB2317=1,100,IF($AB2317=0,50,0)),"")</f>
        <v>100</v>
      </c>
      <c r="AN2317" s="0" t="str">
        <f aca="false">IF(ISNUMBER($AC2317),IF($AC2317&gt;=0.001,100,IF($AC2317&gt;=-0.003,50,0)),"")</f>
        <v/>
      </c>
      <c r="AO2317" s="0" t="str">
        <f aca="false">IF(ISNUMBER($AD2317),IF($AD2317&gt;=0.04,100,IF($AD2317&gt;=0,50,0)),"")</f>
        <v/>
      </c>
      <c r="AP2317" s="0" t="str">
        <f aca="false">IF(ISNUMBER($AE2317),IF($AE2317&gt;=25,100,IF($AE2317&gt;=-75,50,0)),"")</f>
        <v/>
      </c>
      <c r="AQ2317" s="0" t="str">
        <f aca="false">IF(ISNUMBER($AF2317),IF($AF2317&gt;0,100,IF($AF2317&gt;=-50,50,0)),"")</f>
        <v/>
      </c>
      <c r="AR2317" s="0" t="str">
        <f aca="false">IF(ISNUMBER($AG2317),IF($AG2317=1,100,IF($AG2317=0,50,0)),"")</f>
        <v/>
      </c>
      <c r="AS2317" s="0" t="str">
        <f aca="false">IF(ISNUMBER($AH2317),IF($AH2317&lt;0,100,IF($AH2317&lt;=20,50,0)),"")</f>
        <v/>
      </c>
      <c r="AT2317" s="0" t="str">
        <f aca="false">IF(ISNUMBER($AI2317),IF($AI2317&lt;0.95,100,IF($AI2317&lt;=1,50,0)),"")</f>
        <v/>
      </c>
      <c r="AU2317" s="0" t="str">
        <f aca="false">IF(ISNUMBER($AJ2317),IF($AJ2317&lt;30,0,IF($AJ2317&lt;40,50,IF($AJ2317&lt;=90,100,50))),"")</f>
        <v/>
      </c>
      <c r="AV2317" s="0" t="str">
        <f aca="false">IF(ISNUMBER($AK2317),IF($AK2317&gt;-0.2,100,IF($AK2317&gt;=-0.4,50,0)),"")</f>
        <v/>
      </c>
      <c r="AW2317" s="59" t="n">
        <f aca="false">01_指標庫!$H$4*ISNUMBER($F2317)+01_指標庫!$H$5*ISNUMBER($AA2317)+01_指標庫!$H$6*ISNUMBER($G2317)+01_指標庫!$H$7*ISNUMBER($H2317)+01_指標庫!$H$8*ISNUMBER($AF2317)+01_指標庫!$H$9*ISNUMBER($AG2317)+01_指標庫!$H$10*ISNUMBER($AB2317)+01_指標庫!$H$11*ISNUMBER($AC2317)+01_指標庫!$H$12*ISNUMBER($AD2317)+01_指標庫!$H$13*ISNUMBER($AE2317)+01_指標庫!$H$14*ISNUMBER($I2317)+01_指標庫!$H$15*ISNUMBER($AH2317)+01_指標庫!$H$16*ISNUMBER($K2317)+01_指標庫!$H$17*ISNUMBER($AI2317)+01_指標庫!$H$18*ISNUMBER($AJ2317)+01_指標庫!$H$19*ISNUMBER($AK2317)+01_指標庫!$H$20*ISNUMBER($BB2317)+01_指標庫!$H$21*ISNUMBER($BC2317)</f>
        <v>51</v>
      </c>
      <c r="AX2317" s="59" t="n">
        <f aca="false">IF(AW2317=0,50,ROUND((01_指標庫!$H$4*IF(ISNUMBER($F2317),L2317,0)+01_指標庫!$H$5*IF(ISNUMBER($AA2317),AL2317,0)+01_指標庫!$H$6*IF(ISNUMBER($G2317),M2317,0)+01_指標庫!$H$7*IF(ISNUMBER($H2317),N2317,0)+01_指標庫!$H$8*IF(ISNUMBER($AF2317),AQ2317,0)+01_指標庫!$H$9*IF(ISNUMBER($AG2317),AR2317,0)+01_指標庫!$H$10*IF(ISNUMBER($AB2317),AM2317,0)+01_指標庫!$H$11*IF(ISNUMBER($AC2317),AN2317,0)+01_指標庫!$H$12*IF(ISNUMBER($AD2317),AO2317,0)+01_指標庫!$H$13*IF(ISNUMBER($AE2317),AP2317,0)+01_指標庫!$H$14*IF(ISNUMBER($I2317),O2317,0)+01_指標庫!$H$15*IF(ISNUMBER($AH2317),AS2317,0)+01_指標庫!$H$16*IF(ISNUMBER($K2317),P2317,0)+01_指標庫!$H$17*IF(ISNUMBER($AI2317),AT2317,0)+01_指標庫!$H$18*IF(ISNUMBER($AJ2317),AU2317,0)+01_指標庫!$H$19*IF(ISNUMBER($AK2317),AV2317,0)+01_指標庫!$H$20*IF(ISNUMBER($BB2317),BB2317,0)+01_指標庫!$H$21*IF(ISNUMBER($BC2317),BC2317,0))/AW2317,1))</f>
        <v>94.1</v>
      </c>
      <c r="AY2317" s="60"/>
      <c r="AZ2317" s="60"/>
      <c r="BA2317" s="58" t="n">
        <f aca="false">AVERAGE($E2313:$E2317)/AVERAGE($E2308:$E2317)-1</f>
        <v>0.0093265473599391</v>
      </c>
      <c r="BB2317" s="59" t="n">
        <f aca="false">IF(ISNUMBER($BA2317),IF(OR($S2317&lt;=-0.03,$BA2317&lt;-0.003),0,IF(OR($S2317&lt;=-0.02,$BA2317&lt;0.01),50,100)),"")</f>
        <v>50</v>
      </c>
      <c r="BC2317" s="0" t="str">
        <f aca="false">IF(OR(COUNT($AZ2317)=0,COUNT($AZ2316)=0),"",IF(OR($AY2317/$AZ2316-1&lt;=-0.03,$AZ2317/$AZ2316-1&lt;=-0.045,IF(COUNT($AZ2308:$AZ2317)=10,AVERAGE($AZ2313:$AZ2317)/AVERAGE($AZ2308:$AZ2317)-1&lt;-0.01,FALSE())),0,IF(OR($AZ2317/$AZ2316-1&lt;=-0.02,IF(COUNT($AZ2308:$AZ2317)=10,AVERAGE($AZ2313:$AZ2317)/AVERAGE($AZ2308:$AZ2317)-1&lt;0.005,FALSE())),50,100)))</f>
        <v/>
      </c>
    </row>
    <row r="2318" customFormat="false" ht="15" hidden="false" customHeight="true" outlineLevel="0" collapsed="false">
      <c r="A2318" s="47" t="n">
        <v>2314</v>
      </c>
      <c r="B2318" s="48" t="n">
        <v>45919</v>
      </c>
      <c r="C2318" s="47" t="n">
        <v>2025</v>
      </c>
      <c r="D2318" s="49" t="s">
        <v>234</v>
      </c>
      <c r="E2318" s="50" t="n">
        <v>24626.25</v>
      </c>
      <c r="F2318" s="51" t="n">
        <v>0.144047</v>
      </c>
      <c r="G2318" s="51" t="n">
        <v>0</v>
      </c>
      <c r="H2318" s="52" t="n">
        <v>0.6939</v>
      </c>
      <c r="I2318" s="53" t="n">
        <v>272</v>
      </c>
      <c r="J2318" s="47" t="s">
        <v>235</v>
      </c>
      <c r="K2318" s="54" t="n">
        <v>15.45</v>
      </c>
      <c r="L2318" s="55" t="n">
        <f aca="false">IF(COUNT(F2318)=0,50,IF(F2318&gt;=0,100,IF(F2318&gt;=-0.02,50,0)))</f>
        <v>100</v>
      </c>
      <c r="M2318" s="55" t="n">
        <f aca="false">IF(COUNT(G2318)=0,50,IF(G2318&gt;-0.06,100,IF(G2318&gt;-0.15,50,0)))</f>
        <v>100</v>
      </c>
      <c r="N2318" s="55" t="n">
        <f aca="false">IF(COUNT(H2318)=0,50,IF(H2318&gt;=0.6,100,IF(H2318&gt;=0.4,50,0)))</f>
        <v>100</v>
      </c>
      <c r="O2318" s="55" t="n">
        <f aca="false">IF(COUNT(I2318)=0,50,IF(J2318="proxy_vix",50,IF(I2318&lt;350,100,IF(I2318&lt;=450,50,0))))</f>
        <v>100</v>
      </c>
      <c r="P2318" s="55" t="n">
        <f aca="false">IF(COUNT(K2318)=0,50,IF(K2318&lt;20,100,IF(K2318&lt;=25,50,0)))</f>
        <v>100</v>
      </c>
      <c r="Q2318" s="54"/>
      <c r="R2318" s="47"/>
      <c r="S2318" s="51" t="n">
        <f aca="false">$E2318/$E2317-1</f>
        <v>0.00700718751955143</v>
      </c>
      <c r="T2318" s="56" t="n">
        <f aca="false">$K2318/$K2317-1</f>
        <v>-0.0159235668789809</v>
      </c>
      <c r="V2318" s="57"/>
      <c r="W2318" s="57"/>
      <c r="Y2318" s="1" t="str">
        <f aca="false">IF(AX2318&gt;=70,"EASY",IF(AX2318&gt;40,"UNCERTAIN","HARD"))</f>
        <v>EASY</v>
      </c>
      <c r="AA2318" s="58" t="n">
        <f aca="false">IF($A2318&lt;200,"",AVERAGE($E2269:$E2318)/AVERAGE($E2119:$E2318)-1)</f>
        <v>0.0914580679690091</v>
      </c>
      <c r="AB2318" s="59" t="n">
        <f aca="false">LOOKUP($B2318,07_L1政策步階!$A$4:$A$14,07_L1政策步階!$C$4:$C$14)</f>
        <v>1</v>
      </c>
      <c r="AC2318" s="57"/>
      <c r="AD2318" s="57"/>
      <c r="AE2318" s="57"/>
      <c r="AF2318" s="57"/>
      <c r="AG2318" s="57"/>
      <c r="AH2318" s="57"/>
      <c r="AI2318" s="57"/>
      <c r="AJ2318" s="57"/>
      <c r="AK2318" s="57"/>
      <c r="AL2318" s="59" t="n">
        <f aca="false">IF(ISNUMBER($AA2318),IF($AA2318&gt;=0.005,100,IF($AA2318&gt;=-0.015,50,0)),"")</f>
        <v>100</v>
      </c>
      <c r="AM2318" s="59" t="n">
        <f aca="false">IF(ISNUMBER($AB2318),IF($AB2318=1,100,IF($AB2318=0,50,0)),"")</f>
        <v>100</v>
      </c>
      <c r="AN2318" s="0" t="str">
        <f aca="false">IF(ISNUMBER($AC2318),IF($AC2318&gt;=0.001,100,IF($AC2318&gt;=-0.003,50,0)),"")</f>
        <v/>
      </c>
      <c r="AO2318" s="0" t="str">
        <f aca="false">IF(ISNUMBER($AD2318),IF($AD2318&gt;=0.04,100,IF($AD2318&gt;=0,50,0)),"")</f>
        <v/>
      </c>
      <c r="AP2318" s="0" t="str">
        <f aca="false">IF(ISNUMBER($AE2318),IF($AE2318&gt;=25,100,IF($AE2318&gt;=-75,50,0)),"")</f>
        <v/>
      </c>
      <c r="AQ2318" s="0" t="str">
        <f aca="false">IF(ISNUMBER($AF2318),IF($AF2318&gt;0,100,IF($AF2318&gt;=-50,50,0)),"")</f>
        <v/>
      </c>
      <c r="AR2318" s="0" t="str">
        <f aca="false">IF(ISNUMBER($AG2318),IF($AG2318=1,100,IF($AG2318=0,50,0)),"")</f>
        <v/>
      </c>
      <c r="AS2318" s="0" t="str">
        <f aca="false">IF(ISNUMBER($AH2318),IF($AH2318&lt;0,100,IF($AH2318&lt;=20,50,0)),"")</f>
        <v/>
      </c>
      <c r="AT2318" s="0" t="str">
        <f aca="false">IF(ISNUMBER($AI2318),IF($AI2318&lt;0.95,100,IF($AI2318&lt;=1,50,0)),"")</f>
        <v/>
      </c>
      <c r="AU2318" s="0" t="str">
        <f aca="false">IF(ISNUMBER($AJ2318),IF($AJ2318&lt;30,0,IF($AJ2318&lt;40,50,IF($AJ2318&lt;=90,100,50))),"")</f>
        <v/>
      </c>
      <c r="AV2318" s="0" t="str">
        <f aca="false">IF(ISNUMBER($AK2318),IF($AK2318&gt;-0.2,100,IF($AK2318&gt;=-0.4,50,0)),"")</f>
        <v/>
      </c>
      <c r="AW2318" s="59" t="n">
        <f aca="false">01_指標庫!$H$4*ISNUMBER($F2318)+01_指標庫!$H$5*ISNUMBER($AA2318)+01_指標庫!$H$6*ISNUMBER($G2318)+01_指標庫!$H$7*ISNUMBER($H2318)+01_指標庫!$H$8*ISNUMBER($AF2318)+01_指標庫!$H$9*ISNUMBER($AG2318)+01_指標庫!$H$10*ISNUMBER($AB2318)+01_指標庫!$H$11*ISNUMBER($AC2318)+01_指標庫!$H$12*ISNUMBER($AD2318)+01_指標庫!$H$13*ISNUMBER($AE2318)+01_指標庫!$H$14*ISNUMBER($I2318)+01_指標庫!$H$15*ISNUMBER($AH2318)+01_指標庫!$H$16*ISNUMBER($K2318)+01_指標庫!$H$17*ISNUMBER($AI2318)+01_指標庫!$H$18*ISNUMBER($AJ2318)+01_指標庫!$H$19*ISNUMBER($AK2318)+01_指標庫!$H$20*ISNUMBER($BB2318)+01_指標庫!$H$21*ISNUMBER($BC2318)</f>
        <v>51</v>
      </c>
      <c r="AX2318" s="59" t="n">
        <f aca="false">IF(AW2318=0,50,ROUND((01_指標庫!$H$4*IF(ISNUMBER($F2318),L2318,0)+01_指標庫!$H$5*IF(ISNUMBER($AA2318),AL2318,0)+01_指標庫!$H$6*IF(ISNUMBER($G2318),M2318,0)+01_指標庫!$H$7*IF(ISNUMBER($H2318),N2318,0)+01_指標庫!$H$8*IF(ISNUMBER($AF2318),AQ2318,0)+01_指標庫!$H$9*IF(ISNUMBER($AG2318),AR2318,0)+01_指標庫!$H$10*IF(ISNUMBER($AB2318),AM2318,0)+01_指標庫!$H$11*IF(ISNUMBER($AC2318),AN2318,0)+01_指標庫!$H$12*IF(ISNUMBER($AD2318),AO2318,0)+01_指標庫!$H$13*IF(ISNUMBER($AE2318),AP2318,0)+01_指標庫!$H$14*IF(ISNUMBER($I2318),O2318,0)+01_指標庫!$H$15*IF(ISNUMBER($AH2318),AS2318,0)+01_指標庫!$H$16*IF(ISNUMBER($K2318),P2318,0)+01_指標庫!$H$17*IF(ISNUMBER($AI2318),AT2318,0)+01_指標庫!$H$18*IF(ISNUMBER($AJ2318),AU2318,0)+01_指標庫!$H$19*IF(ISNUMBER($AK2318),AV2318,0)+01_指標庫!$H$20*IF(ISNUMBER($BB2318),BB2318,0)+01_指標庫!$H$21*IF(ISNUMBER($BC2318),BC2318,0))/AW2318,1))</f>
        <v>94.1</v>
      </c>
      <c r="AY2318" s="60"/>
      <c r="AZ2318" s="60"/>
      <c r="BA2318" s="58" t="n">
        <f aca="false">AVERAGE($E2314:$E2318)/AVERAGE($E2309:$E2318)-1</f>
        <v>0.00967959021242715</v>
      </c>
      <c r="BB2318" s="59" t="n">
        <f aca="false">IF(ISNUMBER($BA2318),IF(OR($S2318&lt;=-0.03,$BA2318&lt;-0.003),0,IF(OR($S2318&lt;=-0.02,$BA2318&lt;0.01),50,100)),"")</f>
        <v>50</v>
      </c>
      <c r="BC2318" s="0" t="str">
        <f aca="false">IF(OR(COUNT($AZ2318)=0,COUNT($AZ2317)=0),"",IF(OR($AY2318/$AZ2317-1&lt;=-0.03,$AZ2318/$AZ2317-1&lt;=-0.045,IF(COUNT($AZ2309:$AZ2318)=10,AVERAGE($AZ2314:$AZ2318)/AVERAGE($AZ2309:$AZ2318)-1&lt;-0.01,FALSE())),0,IF(OR($AZ2318/$AZ2317-1&lt;=-0.02,IF(COUNT($AZ2309:$AZ2318)=10,AVERAGE($AZ2314:$AZ2318)/AVERAGE($AZ2309:$AZ2318)-1&lt;0.005,FALSE())),50,100)))</f>
        <v/>
      </c>
    </row>
    <row r="2319" customFormat="false" ht="15" hidden="false" customHeight="true" outlineLevel="0" collapsed="false">
      <c r="A2319" s="47" t="n">
        <v>2315</v>
      </c>
      <c r="B2319" s="48" t="n">
        <v>45922</v>
      </c>
      <c r="C2319" s="47" t="n">
        <v>2025</v>
      </c>
      <c r="D2319" s="49" t="s">
        <v>236</v>
      </c>
      <c r="E2319" s="50" t="n">
        <v>24761.07</v>
      </c>
      <c r="F2319" s="51" t="n">
        <v>0.14935</v>
      </c>
      <c r="G2319" s="51" t="n">
        <v>0</v>
      </c>
      <c r="H2319" s="52" t="n">
        <v>0.6735</v>
      </c>
      <c r="I2319" s="53" t="n">
        <v>269</v>
      </c>
      <c r="J2319" s="47" t="s">
        <v>235</v>
      </c>
      <c r="K2319" s="54" t="n">
        <v>16.1</v>
      </c>
      <c r="L2319" s="55" t="n">
        <f aca="false">IF(COUNT(F2319)=0,50,IF(F2319&gt;=0,100,IF(F2319&gt;=-0.02,50,0)))</f>
        <v>100</v>
      </c>
      <c r="M2319" s="55" t="n">
        <f aca="false">IF(COUNT(G2319)=0,50,IF(G2319&gt;-0.06,100,IF(G2319&gt;-0.15,50,0)))</f>
        <v>100</v>
      </c>
      <c r="N2319" s="55" t="n">
        <f aca="false">IF(COUNT(H2319)=0,50,IF(H2319&gt;=0.6,100,IF(H2319&gt;=0.4,50,0)))</f>
        <v>100</v>
      </c>
      <c r="O2319" s="55" t="n">
        <f aca="false">IF(COUNT(I2319)=0,50,IF(J2319="proxy_vix",50,IF(I2319&lt;350,100,IF(I2319&lt;=450,50,0))))</f>
        <v>100</v>
      </c>
      <c r="P2319" s="55" t="n">
        <f aca="false">IF(COUNT(K2319)=0,50,IF(K2319&lt;20,100,IF(K2319&lt;=25,50,0)))</f>
        <v>100</v>
      </c>
      <c r="Q2319" s="54"/>
      <c r="R2319" s="47"/>
      <c r="S2319" s="51" t="n">
        <f aca="false">$E2319/$E2318-1</f>
        <v>0.00547464595705804</v>
      </c>
      <c r="T2319" s="56" t="n">
        <f aca="false">$K2319/$K2318-1</f>
        <v>0.0420711974110033</v>
      </c>
      <c r="V2319" s="57"/>
      <c r="W2319" s="57"/>
      <c r="Y2319" s="1" t="str">
        <f aca="false">IF(AX2319&gt;=70,"EASY",IF(AX2319&gt;40,"UNCERTAIN","HARD"))</f>
        <v>EASY</v>
      </c>
      <c r="AA2319" s="58" t="n">
        <f aca="false">IF($A2319&lt;200,"",AVERAGE($E2270:$E2319)/AVERAGE($E2120:$E2319)-1)</f>
        <v>0.0923856045150469</v>
      </c>
      <c r="AB2319" s="59" t="n">
        <f aca="false">LOOKUP($B2319,07_L1政策步階!$A$4:$A$14,07_L1政策步階!$C$4:$C$14)</f>
        <v>1</v>
      </c>
      <c r="AC2319" s="57"/>
      <c r="AD2319" s="57"/>
      <c r="AE2319" s="57"/>
      <c r="AF2319" s="57"/>
      <c r="AG2319" s="57"/>
      <c r="AH2319" s="57"/>
      <c r="AI2319" s="57"/>
      <c r="AJ2319" s="57"/>
      <c r="AK2319" s="57"/>
      <c r="AL2319" s="59" t="n">
        <f aca="false">IF(ISNUMBER($AA2319),IF($AA2319&gt;=0.005,100,IF($AA2319&gt;=-0.015,50,0)),"")</f>
        <v>100</v>
      </c>
      <c r="AM2319" s="59" t="n">
        <f aca="false">IF(ISNUMBER($AB2319),IF($AB2319=1,100,IF($AB2319=0,50,0)),"")</f>
        <v>100</v>
      </c>
      <c r="AN2319" s="0" t="str">
        <f aca="false">IF(ISNUMBER($AC2319),IF($AC2319&gt;=0.001,100,IF($AC2319&gt;=-0.003,50,0)),"")</f>
        <v/>
      </c>
      <c r="AO2319" s="0" t="str">
        <f aca="false">IF(ISNUMBER($AD2319),IF($AD2319&gt;=0.04,100,IF($AD2319&gt;=0,50,0)),"")</f>
        <v/>
      </c>
      <c r="AP2319" s="0" t="str">
        <f aca="false">IF(ISNUMBER($AE2319),IF($AE2319&gt;=25,100,IF($AE2319&gt;=-75,50,0)),"")</f>
        <v/>
      </c>
      <c r="AQ2319" s="0" t="str">
        <f aca="false">IF(ISNUMBER($AF2319),IF($AF2319&gt;0,100,IF($AF2319&gt;=-50,50,0)),"")</f>
        <v/>
      </c>
      <c r="AR2319" s="0" t="str">
        <f aca="false">IF(ISNUMBER($AG2319),IF($AG2319=1,100,IF($AG2319=0,50,0)),"")</f>
        <v/>
      </c>
      <c r="AS2319" s="0" t="str">
        <f aca="false">IF(ISNUMBER($AH2319),IF($AH2319&lt;0,100,IF($AH2319&lt;=20,50,0)),"")</f>
        <v/>
      </c>
      <c r="AT2319" s="0" t="str">
        <f aca="false">IF(ISNUMBER($AI2319),IF($AI2319&lt;0.95,100,IF($AI2319&lt;=1,50,0)),"")</f>
        <v/>
      </c>
      <c r="AU2319" s="0" t="str">
        <f aca="false">IF(ISNUMBER($AJ2319),IF($AJ2319&lt;30,0,IF($AJ2319&lt;40,50,IF($AJ2319&lt;=90,100,50))),"")</f>
        <v/>
      </c>
      <c r="AV2319" s="0" t="str">
        <f aca="false">IF(ISNUMBER($AK2319),IF($AK2319&gt;-0.2,100,IF($AK2319&gt;=-0.4,50,0)),"")</f>
        <v/>
      </c>
      <c r="AW2319" s="59" t="n">
        <f aca="false">01_指標庫!$H$4*ISNUMBER($F2319)+01_指標庫!$H$5*ISNUMBER($AA2319)+01_指標庫!$H$6*ISNUMBER($G2319)+01_指標庫!$H$7*ISNUMBER($H2319)+01_指標庫!$H$8*ISNUMBER($AF2319)+01_指標庫!$H$9*ISNUMBER($AG2319)+01_指標庫!$H$10*ISNUMBER($AB2319)+01_指標庫!$H$11*ISNUMBER($AC2319)+01_指標庫!$H$12*ISNUMBER($AD2319)+01_指標庫!$H$13*ISNUMBER($AE2319)+01_指標庫!$H$14*ISNUMBER($I2319)+01_指標庫!$H$15*ISNUMBER($AH2319)+01_指標庫!$H$16*ISNUMBER($K2319)+01_指標庫!$H$17*ISNUMBER($AI2319)+01_指標庫!$H$18*ISNUMBER($AJ2319)+01_指標庫!$H$19*ISNUMBER($AK2319)+01_指標庫!$H$20*ISNUMBER($BB2319)+01_指標庫!$H$21*ISNUMBER($BC2319)</f>
        <v>51</v>
      </c>
      <c r="AX2319" s="59" t="n">
        <f aca="false">IF(AW2319=0,50,ROUND((01_指標庫!$H$4*IF(ISNUMBER($F2319),L2319,0)+01_指標庫!$H$5*IF(ISNUMBER($AA2319),AL2319,0)+01_指標庫!$H$6*IF(ISNUMBER($G2319),M2319,0)+01_指標庫!$H$7*IF(ISNUMBER($H2319),N2319,0)+01_指標庫!$H$8*IF(ISNUMBER($AF2319),AQ2319,0)+01_指標庫!$H$9*IF(ISNUMBER($AG2319),AR2319,0)+01_指標庫!$H$10*IF(ISNUMBER($AB2319),AM2319,0)+01_指標庫!$H$11*IF(ISNUMBER($AC2319),AN2319,0)+01_指標庫!$H$12*IF(ISNUMBER($AD2319),AO2319,0)+01_指標庫!$H$13*IF(ISNUMBER($AE2319),AP2319,0)+01_指標庫!$H$14*IF(ISNUMBER($I2319),O2319,0)+01_指標庫!$H$15*IF(ISNUMBER($AH2319),AS2319,0)+01_指標庫!$H$16*IF(ISNUMBER($K2319),P2319,0)+01_指標庫!$H$17*IF(ISNUMBER($AI2319),AT2319,0)+01_指標庫!$H$18*IF(ISNUMBER($AJ2319),AU2319,0)+01_指標庫!$H$19*IF(ISNUMBER($AK2319),AV2319,0)+01_指標庫!$H$20*IF(ISNUMBER($BB2319),BB2319,0)+01_指標庫!$H$21*IF(ISNUMBER($BC2319),BC2319,0))/AW2319,1))</f>
        <v>94.1</v>
      </c>
      <c r="AY2319" s="60"/>
      <c r="AZ2319" s="60"/>
      <c r="BA2319" s="58" t="n">
        <f aca="false">AVERAGE($E2315:$E2319)/AVERAGE($E2310:$E2319)-1</f>
        <v>0.00937490653661022</v>
      </c>
      <c r="BB2319" s="59" t="n">
        <f aca="false">IF(ISNUMBER($BA2319),IF(OR($S2319&lt;=-0.03,$BA2319&lt;-0.003),0,IF(OR($S2319&lt;=-0.02,$BA2319&lt;0.01),50,100)),"")</f>
        <v>50</v>
      </c>
      <c r="BC2319" s="0" t="str">
        <f aca="false">IF(OR(COUNT($AZ2319)=0,COUNT($AZ2318)=0),"",IF(OR($AY2319/$AZ2318-1&lt;=-0.03,$AZ2319/$AZ2318-1&lt;=-0.045,IF(COUNT($AZ2310:$AZ2319)=10,AVERAGE($AZ2315:$AZ2319)/AVERAGE($AZ2310:$AZ2319)-1&lt;-0.01,FALSE())),0,IF(OR($AZ2319/$AZ2318-1&lt;=-0.02,IF(COUNT($AZ2310:$AZ2319)=10,AVERAGE($AZ2315:$AZ2319)/AVERAGE($AZ2310:$AZ2319)-1&lt;0.005,FALSE())),50,100)))</f>
        <v/>
      </c>
    </row>
    <row r="2320" customFormat="false" ht="15" hidden="false" customHeight="true" outlineLevel="0" collapsed="false">
      <c r="A2320" s="47" t="n">
        <v>2316</v>
      </c>
      <c r="B2320" s="48" t="n">
        <v>45923</v>
      </c>
      <c r="C2320" s="47" t="n">
        <v>2025</v>
      </c>
      <c r="D2320" s="49" t="s">
        <v>237</v>
      </c>
      <c r="E2320" s="50" t="n">
        <v>24580.17</v>
      </c>
      <c r="F2320" s="51" t="n">
        <v>0.140067</v>
      </c>
      <c r="G2320" s="51" t="n">
        <v>-0.007306</v>
      </c>
      <c r="H2320" s="52" t="n">
        <v>0.6531</v>
      </c>
      <c r="I2320" s="53" t="n">
        <v>271</v>
      </c>
      <c r="J2320" s="47" t="s">
        <v>235</v>
      </c>
      <c r="K2320" s="54" t="n">
        <v>16.64</v>
      </c>
      <c r="L2320" s="55" t="n">
        <f aca="false">IF(COUNT(F2320)=0,50,IF(F2320&gt;=0,100,IF(F2320&gt;=-0.02,50,0)))</f>
        <v>100</v>
      </c>
      <c r="M2320" s="55" t="n">
        <f aca="false">IF(COUNT(G2320)=0,50,IF(G2320&gt;-0.06,100,IF(G2320&gt;-0.15,50,0)))</f>
        <v>100</v>
      </c>
      <c r="N2320" s="55" t="n">
        <f aca="false">IF(COUNT(H2320)=0,50,IF(H2320&gt;=0.6,100,IF(H2320&gt;=0.4,50,0)))</f>
        <v>100</v>
      </c>
      <c r="O2320" s="55" t="n">
        <f aca="false">IF(COUNT(I2320)=0,50,IF(J2320="proxy_vix",50,IF(I2320&lt;350,100,IF(I2320&lt;=450,50,0))))</f>
        <v>100</v>
      </c>
      <c r="P2320" s="55" t="n">
        <f aca="false">IF(COUNT(K2320)=0,50,IF(K2320&lt;20,100,IF(K2320&lt;=25,50,0)))</f>
        <v>100</v>
      </c>
      <c r="Q2320" s="54"/>
      <c r="R2320" s="47"/>
      <c r="S2320" s="51" t="n">
        <f aca="false">$E2320/$E2319-1</f>
        <v>-0.00730582321361728</v>
      </c>
      <c r="T2320" s="56" t="n">
        <f aca="false">$K2320/$K2319-1</f>
        <v>0.0335403726708075</v>
      </c>
      <c r="V2320" s="57"/>
      <c r="W2320" s="57"/>
      <c r="Y2320" s="1" t="str">
        <f aca="false">IF(AX2320&gt;=70,"EASY",IF(AX2320&gt;40,"UNCERTAIN","HARD"))</f>
        <v>EASY</v>
      </c>
      <c r="AA2320" s="58" t="n">
        <f aca="false">IF($A2320&lt;200,"",AVERAGE($E2271:$E2320)/AVERAGE($E2121:$E2320)-1)</f>
        <v>0.0931364616067627</v>
      </c>
      <c r="AB2320" s="59" t="n">
        <f aca="false">LOOKUP($B2320,07_L1政策步階!$A$4:$A$14,07_L1政策步階!$C$4:$C$14)</f>
        <v>1</v>
      </c>
      <c r="AC2320" s="57"/>
      <c r="AD2320" s="57"/>
      <c r="AE2320" s="57"/>
      <c r="AF2320" s="57"/>
      <c r="AG2320" s="57"/>
      <c r="AH2320" s="57"/>
      <c r="AI2320" s="57"/>
      <c r="AJ2320" s="57"/>
      <c r="AK2320" s="57"/>
      <c r="AL2320" s="59" t="n">
        <f aca="false">IF(ISNUMBER($AA2320),IF($AA2320&gt;=0.005,100,IF($AA2320&gt;=-0.015,50,0)),"")</f>
        <v>100</v>
      </c>
      <c r="AM2320" s="59" t="n">
        <f aca="false">IF(ISNUMBER($AB2320),IF($AB2320=1,100,IF($AB2320=0,50,0)),"")</f>
        <v>100</v>
      </c>
      <c r="AN2320" s="0" t="str">
        <f aca="false">IF(ISNUMBER($AC2320),IF($AC2320&gt;=0.001,100,IF($AC2320&gt;=-0.003,50,0)),"")</f>
        <v/>
      </c>
      <c r="AO2320" s="0" t="str">
        <f aca="false">IF(ISNUMBER($AD2320),IF($AD2320&gt;=0.04,100,IF($AD2320&gt;=0,50,0)),"")</f>
        <v/>
      </c>
      <c r="AP2320" s="0" t="str">
        <f aca="false">IF(ISNUMBER($AE2320),IF($AE2320&gt;=25,100,IF($AE2320&gt;=-75,50,0)),"")</f>
        <v/>
      </c>
      <c r="AQ2320" s="0" t="str">
        <f aca="false">IF(ISNUMBER($AF2320),IF($AF2320&gt;0,100,IF($AF2320&gt;=-50,50,0)),"")</f>
        <v/>
      </c>
      <c r="AR2320" s="0" t="str">
        <f aca="false">IF(ISNUMBER($AG2320),IF($AG2320=1,100,IF($AG2320=0,50,0)),"")</f>
        <v/>
      </c>
      <c r="AS2320" s="0" t="str">
        <f aca="false">IF(ISNUMBER($AH2320),IF($AH2320&lt;0,100,IF($AH2320&lt;=20,50,0)),"")</f>
        <v/>
      </c>
      <c r="AT2320" s="0" t="str">
        <f aca="false">IF(ISNUMBER($AI2320),IF($AI2320&lt;0.95,100,IF($AI2320&lt;=1,50,0)),"")</f>
        <v/>
      </c>
      <c r="AU2320" s="0" t="str">
        <f aca="false">IF(ISNUMBER($AJ2320),IF($AJ2320&lt;30,0,IF($AJ2320&lt;40,50,IF($AJ2320&lt;=90,100,50))),"")</f>
        <v/>
      </c>
      <c r="AV2320" s="0" t="str">
        <f aca="false">IF(ISNUMBER($AK2320),IF($AK2320&gt;-0.2,100,IF($AK2320&gt;=-0.4,50,0)),"")</f>
        <v/>
      </c>
      <c r="AW2320" s="59" t="n">
        <f aca="false">01_指標庫!$H$4*ISNUMBER($F2320)+01_指標庫!$H$5*ISNUMBER($AA2320)+01_指標庫!$H$6*ISNUMBER($G2320)+01_指標庫!$H$7*ISNUMBER($H2320)+01_指標庫!$H$8*ISNUMBER($AF2320)+01_指標庫!$H$9*ISNUMBER($AG2320)+01_指標庫!$H$10*ISNUMBER($AB2320)+01_指標庫!$H$11*ISNUMBER($AC2320)+01_指標庫!$H$12*ISNUMBER($AD2320)+01_指標庫!$H$13*ISNUMBER($AE2320)+01_指標庫!$H$14*ISNUMBER($I2320)+01_指標庫!$H$15*ISNUMBER($AH2320)+01_指標庫!$H$16*ISNUMBER($K2320)+01_指標庫!$H$17*ISNUMBER($AI2320)+01_指標庫!$H$18*ISNUMBER($AJ2320)+01_指標庫!$H$19*ISNUMBER($AK2320)+01_指標庫!$H$20*ISNUMBER($BB2320)+01_指標庫!$H$21*ISNUMBER($BC2320)</f>
        <v>51</v>
      </c>
      <c r="AX2320" s="59" t="n">
        <f aca="false">IF(AW2320=0,50,ROUND((01_指標庫!$H$4*IF(ISNUMBER($F2320),L2320,0)+01_指標庫!$H$5*IF(ISNUMBER($AA2320),AL2320,0)+01_指標庫!$H$6*IF(ISNUMBER($G2320),M2320,0)+01_指標庫!$H$7*IF(ISNUMBER($H2320),N2320,0)+01_指標庫!$H$8*IF(ISNUMBER($AF2320),AQ2320,0)+01_指標庫!$H$9*IF(ISNUMBER($AG2320),AR2320,0)+01_指標庫!$H$10*IF(ISNUMBER($AB2320),AM2320,0)+01_指標庫!$H$11*IF(ISNUMBER($AC2320),AN2320,0)+01_指標庫!$H$12*IF(ISNUMBER($AD2320),AO2320,0)+01_指標庫!$H$13*IF(ISNUMBER($AE2320),AP2320,0)+01_指標庫!$H$14*IF(ISNUMBER($I2320),O2320,0)+01_指標庫!$H$15*IF(ISNUMBER($AH2320),AS2320,0)+01_指標庫!$H$16*IF(ISNUMBER($K2320),P2320,0)+01_指標庫!$H$17*IF(ISNUMBER($AI2320),AT2320,0)+01_指標庫!$H$18*IF(ISNUMBER($AJ2320),AU2320,0)+01_指標庫!$H$19*IF(ISNUMBER($AK2320),AV2320,0)+01_指標庫!$H$20*IF(ISNUMBER($BB2320),BB2320,0)+01_指標庫!$H$21*IF(ISNUMBER($BC2320),BC2320,0))/AW2320,1))</f>
        <v>94.1</v>
      </c>
      <c r="AY2320" s="60"/>
      <c r="AZ2320" s="60"/>
      <c r="BA2320" s="58" t="n">
        <f aca="false">AVERAGE($E2316:$E2320)/AVERAGE($E2311:$E2320)-1</f>
        <v>0.00881775273442376</v>
      </c>
      <c r="BB2320" s="59" t="n">
        <f aca="false">IF(ISNUMBER($BA2320),IF(OR($S2320&lt;=-0.03,$BA2320&lt;-0.003),0,IF(OR($S2320&lt;=-0.02,$BA2320&lt;0.01),50,100)),"")</f>
        <v>50</v>
      </c>
      <c r="BC2320" s="0" t="str">
        <f aca="false">IF(OR(COUNT($AZ2320)=0,COUNT($AZ2319)=0),"",IF(OR($AY2320/$AZ2319-1&lt;=-0.03,$AZ2320/$AZ2319-1&lt;=-0.045,IF(COUNT($AZ2311:$AZ2320)=10,AVERAGE($AZ2316:$AZ2320)/AVERAGE($AZ2311:$AZ2320)-1&lt;-0.01,FALSE())),0,IF(OR($AZ2320/$AZ2319-1&lt;=-0.02,IF(COUNT($AZ2311:$AZ2320)=10,AVERAGE($AZ2316:$AZ2320)/AVERAGE($AZ2311:$AZ2320)-1&lt;0.005,FALSE())),50,100)))</f>
        <v/>
      </c>
    </row>
    <row r="2321" customFormat="false" ht="15" hidden="false" customHeight="true" outlineLevel="0" collapsed="false">
      <c r="A2321" s="47" t="n">
        <v>2317</v>
      </c>
      <c r="B2321" s="48" t="n">
        <v>45924</v>
      </c>
      <c r="C2321" s="47" t="n">
        <v>2025</v>
      </c>
      <c r="D2321" s="49" t="s">
        <v>238</v>
      </c>
      <c r="E2321" s="50" t="n">
        <v>24503.57</v>
      </c>
      <c r="F2321" s="51" t="n">
        <v>0.135721</v>
      </c>
      <c r="G2321" s="51" t="n">
        <v>-0.010399</v>
      </c>
      <c r="H2321" s="52" t="n">
        <v>0.6531</v>
      </c>
      <c r="I2321" s="53" t="n">
        <v>270</v>
      </c>
      <c r="J2321" s="47" t="s">
        <v>235</v>
      </c>
      <c r="K2321" s="54" t="n">
        <v>16.18</v>
      </c>
      <c r="L2321" s="55" t="n">
        <f aca="false">IF(COUNT(F2321)=0,50,IF(F2321&gt;=0,100,IF(F2321&gt;=-0.02,50,0)))</f>
        <v>100</v>
      </c>
      <c r="M2321" s="55" t="n">
        <f aca="false">IF(COUNT(G2321)=0,50,IF(G2321&gt;-0.06,100,IF(G2321&gt;-0.15,50,0)))</f>
        <v>100</v>
      </c>
      <c r="N2321" s="55" t="n">
        <f aca="false">IF(COUNT(H2321)=0,50,IF(H2321&gt;=0.6,100,IF(H2321&gt;=0.4,50,0)))</f>
        <v>100</v>
      </c>
      <c r="O2321" s="55" t="n">
        <f aca="false">IF(COUNT(I2321)=0,50,IF(J2321="proxy_vix",50,IF(I2321&lt;350,100,IF(I2321&lt;=450,50,0))))</f>
        <v>100</v>
      </c>
      <c r="P2321" s="55" t="n">
        <f aca="false">IF(COUNT(K2321)=0,50,IF(K2321&lt;20,100,IF(K2321&lt;=25,50,0)))</f>
        <v>100</v>
      </c>
      <c r="Q2321" s="54"/>
      <c r="R2321" s="47"/>
      <c r="S2321" s="51" t="n">
        <f aca="false">$E2321/$E2320-1</f>
        <v>-0.00311633320680849</v>
      </c>
      <c r="T2321" s="56" t="n">
        <f aca="false">$K2321/$K2320-1</f>
        <v>-0.0276442307692308</v>
      </c>
      <c r="V2321" s="57"/>
      <c r="W2321" s="57"/>
      <c r="Y2321" s="1" t="str">
        <f aca="false">IF(AX2321&gt;=70,"EASY",IF(AX2321&gt;40,"UNCERTAIN","HARD"))</f>
        <v>EASY</v>
      </c>
      <c r="AA2321" s="58" t="n">
        <f aca="false">IF($A2321&lt;200,"",AVERAGE($E2272:$E2321)/AVERAGE($E2122:$E2321)-1)</f>
        <v>0.09387440022116</v>
      </c>
      <c r="AB2321" s="59" t="n">
        <f aca="false">LOOKUP($B2321,07_L1政策步階!$A$4:$A$14,07_L1政策步階!$C$4:$C$14)</f>
        <v>1</v>
      </c>
      <c r="AC2321" s="57"/>
      <c r="AD2321" s="57"/>
      <c r="AE2321" s="57"/>
      <c r="AF2321" s="57"/>
      <c r="AG2321" s="57"/>
      <c r="AH2321" s="57"/>
      <c r="AI2321" s="57"/>
      <c r="AJ2321" s="57"/>
      <c r="AK2321" s="57"/>
      <c r="AL2321" s="59" t="n">
        <f aca="false">IF(ISNUMBER($AA2321),IF($AA2321&gt;=0.005,100,IF($AA2321&gt;=-0.015,50,0)),"")</f>
        <v>100</v>
      </c>
      <c r="AM2321" s="59" t="n">
        <f aca="false">IF(ISNUMBER($AB2321),IF($AB2321=1,100,IF($AB2321=0,50,0)),"")</f>
        <v>100</v>
      </c>
      <c r="AN2321" s="0" t="str">
        <f aca="false">IF(ISNUMBER($AC2321),IF($AC2321&gt;=0.001,100,IF($AC2321&gt;=-0.003,50,0)),"")</f>
        <v/>
      </c>
      <c r="AO2321" s="0" t="str">
        <f aca="false">IF(ISNUMBER($AD2321),IF($AD2321&gt;=0.04,100,IF($AD2321&gt;=0,50,0)),"")</f>
        <v/>
      </c>
      <c r="AP2321" s="0" t="str">
        <f aca="false">IF(ISNUMBER($AE2321),IF($AE2321&gt;=25,100,IF($AE2321&gt;=-75,50,0)),"")</f>
        <v/>
      </c>
      <c r="AQ2321" s="0" t="str">
        <f aca="false">IF(ISNUMBER($AF2321),IF($AF2321&gt;0,100,IF($AF2321&gt;=-50,50,0)),"")</f>
        <v/>
      </c>
      <c r="AR2321" s="0" t="str">
        <f aca="false">IF(ISNUMBER($AG2321),IF($AG2321=1,100,IF($AG2321=0,50,0)),"")</f>
        <v/>
      </c>
      <c r="AS2321" s="0" t="str">
        <f aca="false">IF(ISNUMBER($AH2321),IF($AH2321&lt;0,100,IF($AH2321&lt;=20,50,0)),"")</f>
        <v/>
      </c>
      <c r="AT2321" s="0" t="str">
        <f aca="false">IF(ISNUMBER($AI2321),IF($AI2321&lt;0.95,100,IF($AI2321&lt;=1,50,0)),"")</f>
        <v/>
      </c>
      <c r="AU2321" s="0" t="str">
        <f aca="false">IF(ISNUMBER($AJ2321),IF($AJ2321&lt;30,0,IF($AJ2321&lt;40,50,IF($AJ2321&lt;=90,100,50))),"")</f>
        <v/>
      </c>
      <c r="AV2321" s="0" t="str">
        <f aca="false">IF(ISNUMBER($AK2321),IF($AK2321&gt;-0.2,100,IF($AK2321&gt;=-0.4,50,0)),"")</f>
        <v/>
      </c>
      <c r="AW2321" s="59" t="n">
        <f aca="false">01_指標庫!$H$4*ISNUMBER($F2321)+01_指標庫!$H$5*ISNUMBER($AA2321)+01_指標庫!$H$6*ISNUMBER($G2321)+01_指標庫!$H$7*ISNUMBER($H2321)+01_指標庫!$H$8*ISNUMBER($AF2321)+01_指標庫!$H$9*ISNUMBER($AG2321)+01_指標庫!$H$10*ISNUMBER($AB2321)+01_指標庫!$H$11*ISNUMBER($AC2321)+01_指標庫!$H$12*ISNUMBER($AD2321)+01_指標庫!$H$13*ISNUMBER($AE2321)+01_指標庫!$H$14*ISNUMBER($I2321)+01_指標庫!$H$15*ISNUMBER($AH2321)+01_指標庫!$H$16*ISNUMBER($K2321)+01_指標庫!$H$17*ISNUMBER($AI2321)+01_指標庫!$H$18*ISNUMBER($AJ2321)+01_指標庫!$H$19*ISNUMBER($AK2321)+01_指標庫!$H$20*ISNUMBER($BB2321)+01_指標庫!$H$21*ISNUMBER($BC2321)</f>
        <v>51</v>
      </c>
      <c r="AX2321" s="59" t="n">
        <f aca="false">IF(AW2321=0,50,ROUND((01_指標庫!$H$4*IF(ISNUMBER($F2321),L2321,0)+01_指標庫!$H$5*IF(ISNUMBER($AA2321),AL2321,0)+01_指標庫!$H$6*IF(ISNUMBER($G2321),M2321,0)+01_指標庫!$H$7*IF(ISNUMBER($H2321),N2321,0)+01_指標庫!$H$8*IF(ISNUMBER($AF2321),AQ2321,0)+01_指標庫!$H$9*IF(ISNUMBER($AG2321),AR2321,0)+01_指標庫!$H$10*IF(ISNUMBER($AB2321),AM2321,0)+01_指標庫!$H$11*IF(ISNUMBER($AC2321),AN2321,0)+01_指標庫!$H$12*IF(ISNUMBER($AD2321),AO2321,0)+01_指標庫!$H$13*IF(ISNUMBER($AE2321),AP2321,0)+01_指標庫!$H$14*IF(ISNUMBER($I2321),O2321,0)+01_指標庫!$H$15*IF(ISNUMBER($AH2321),AS2321,0)+01_指標庫!$H$16*IF(ISNUMBER($K2321),P2321,0)+01_指標庫!$H$17*IF(ISNUMBER($AI2321),AT2321,0)+01_指標庫!$H$18*IF(ISNUMBER($AJ2321),AU2321,0)+01_指標庫!$H$19*IF(ISNUMBER($AK2321),AV2321,0)+01_指標庫!$H$20*IF(ISNUMBER($BB2321),BB2321,0)+01_指標庫!$H$21*IF(ISNUMBER($BC2321),BC2321,0))/AW2321,1))</f>
        <v>94.1</v>
      </c>
      <c r="AY2321" s="60"/>
      <c r="AZ2321" s="60"/>
      <c r="BA2321" s="58" t="n">
        <f aca="false">AVERAGE($E2317:$E2321)/AVERAGE($E2312:$E2321)-1</f>
        <v>0.00840631524494295</v>
      </c>
      <c r="BB2321" s="59" t="n">
        <f aca="false">IF(ISNUMBER($BA2321),IF(OR($S2321&lt;=-0.03,$BA2321&lt;-0.003),0,IF(OR($S2321&lt;=-0.02,$BA2321&lt;0.01),50,100)),"")</f>
        <v>50</v>
      </c>
      <c r="BC2321" s="0" t="str">
        <f aca="false">IF(OR(COUNT($AZ2321)=0,COUNT($AZ2320)=0),"",IF(OR($AY2321/$AZ2320-1&lt;=-0.03,$AZ2321/$AZ2320-1&lt;=-0.045,IF(COUNT($AZ2312:$AZ2321)=10,AVERAGE($AZ2317:$AZ2321)/AVERAGE($AZ2312:$AZ2321)-1&lt;-0.01,FALSE())),0,IF(OR($AZ2321/$AZ2320-1&lt;=-0.02,IF(COUNT($AZ2312:$AZ2321)=10,AVERAGE($AZ2317:$AZ2321)/AVERAGE($AZ2312:$AZ2321)-1&lt;0.005,FALSE())),50,100)))</f>
        <v/>
      </c>
    </row>
    <row r="2322" customFormat="false" ht="15" hidden="false" customHeight="true" outlineLevel="0" collapsed="false">
      <c r="A2322" s="47" t="n">
        <v>2318</v>
      </c>
      <c r="B2322" s="48" t="n">
        <v>45925</v>
      </c>
      <c r="C2322" s="47" t="n">
        <v>2025</v>
      </c>
      <c r="D2322" s="49" t="s">
        <v>239</v>
      </c>
      <c r="E2322" s="50" t="n">
        <v>24397.31</v>
      </c>
      <c r="F2322" s="51" t="n">
        <v>0.130017</v>
      </c>
      <c r="G2322" s="51" t="n">
        <v>-0.014691</v>
      </c>
      <c r="H2322" s="52" t="n">
        <v>0.6327</v>
      </c>
      <c r="I2322" s="53" t="n">
        <v>276</v>
      </c>
      <c r="J2322" s="47" t="s">
        <v>235</v>
      </c>
      <c r="K2322" s="54" t="n">
        <v>16.74</v>
      </c>
      <c r="L2322" s="55" t="n">
        <f aca="false">IF(COUNT(F2322)=0,50,IF(F2322&gt;=0,100,IF(F2322&gt;=-0.02,50,0)))</f>
        <v>100</v>
      </c>
      <c r="M2322" s="55" t="n">
        <f aca="false">IF(COUNT(G2322)=0,50,IF(G2322&gt;-0.06,100,IF(G2322&gt;-0.15,50,0)))</f>
        <v>100</v>
      </c>
      <c r="N2322" s="55" t="n">
        <f aca="false">IF(COUNT(H2322)=0,50,IF(H2322&gt;=0.6,100,IF(H2322&gt;=0.4,50,0)))</f>
        <v>100</v>
      </c>
      <c r="O2322" s="55" t="n">
        <f aca="false">IF(COUNT(I2322)=0,50,IF(J2322="proxy_vix",50,IF(I2322&lt;350,100,IF(I2322&lt;=450,50,0))))</f>
        <v>100</v>
      </c>
      <c r="P2322" s="55" t="n">
        <f aca="false">IF(COUNT(K2322)=0,50,IF(K2322&lt;20,100,IF(K2322&lt;=25,50,0)))</f>
        <v>100</v>
      </c>
      <c r="Q2322" s="54"/>
      <c r="R2322" s="47"/>
      <c r="S2322" s="51" t="n">
        <f aca="false">$E2322/$E2321-1</f>
        <v>-0.00433651096554499</v>
      </c>
      <c r="T2322" s="56" t="n">
        <f aca="false">$K2322/$K2321-1</f>
        <v>0.034610630407911</v>
      </c>
      <c r="V2322" s="57"/>
      <c r="W2322" s="57"/>
      <c r="Y2322" s="1" t="str">
        <f aca="false">IF(AX2322&gt;=70,"EASY",IF(AX2322&gt;40,"UNCERTAIN","HARD"))</f>
        <v>EASY</v>
      </c>
      <c r="AA2322" s="58" t="n">
        <f aca="false">IF($A2322&lt;200,"",AVERAGE($E2273:$E2322)/AVERAGE($E2123:$E2322)-1)</f>
        <v>0.0945011349693306</v>
      </c>
      <c r="AB2322" s="59" t="n">
        <f aca="false">LOOKUP($B2322,07_L1政策步階!$A$4:$A$14,07_L1政策步階!$C$4:$C$14)</f>
        <v>1</v>
      </c>
      <c r="AC2322" s="57"/>
      <c r="AD2322" s="57"/>
      <c r="AE2322" s="57"/>
      <c r="AF2322" s="57"/>
      <c r="AG2322" s="57"/>
      <c r="AH2322" s="57"/>
      <c r="AI2322" s="57"/>
      <c r="AJ2322" s="57"/>
      <c r="AK2322" s="57"/>
      <c r="AL2322" s="59" t="n">
        <f aca="false">IF(ISNUMBER($AA2322),IF($AA2322&gt;=0.005,100,IF($AA2322&gt;=-0.015,50,0)),"")</f>
        <v>100</v>
      </c>
      <c r="AM2322" s="59" t="n">
        <f aca="false">IF(ISNUMBER($AB2322),IF($AB2322=1,100,IF($AB2322=0,50,0)),"")</f>
        <v>100</v>
      </c>
      <c r="AN2322" s="0" t="str">
        <f aca="false">IF(ISNUMBER($AC2322),IF($AC2322&gt;=0.001,100,IF($AC2322&gt;=-0.003,50,0)),"")</f>
        <v/>
      </c>
      <c r="AO2322" s="0" t="str">
        <f aca="false">IF(ISNUMBER($AD2322),IF($AD2322&gt;=0.04,100,IF($AD2322&gt;=0,50,0)),"")</f>
        <v/>
      </c>
      <c r="AP2322" s="0" t="str">
        <f aca="false">IF(ISNUMBER($AE2322),IF($AE2322&gt;=25,100,IF($AE2322&gt;=-75,50,0)),"")</f>
        <v/>
      </c>
      <c r="AQ2322" s="0" t="str">
        <f aca="false">IF(ISNUMBER($AF2322),IF($AF2322&gt;0,100,IF($AF2322&gt;=-50,50,0)),"")</f>
        <v/>
      </c>
      <c r="AR2322" s="0" t="str">
        <f aca="false">IF(ISNUMBER($AG2322),IF($AG2322=1,100,IF($AG2322=0,50,0)),"")</f>
        <v/>
      </c>
      <c r="AS2322" s="0" t="str">
        <f aca="false">IF(ISNUMBER($AH2322),IF($AH2322&lt;0,100,IF($AH2322&lt;=20,50,0)),"")</f>
        <v/>
      </c>
      <c r="AT2322" s="0" t="str">
        <f aca="false">IF(ISNUMBER($AI2322),IF($AI2322&lt;0.95,100,IF($AI2322&lt;=1,50,0)),"")</f>
        <v/>
      </c>
      <c r="AU2322" s="0" t="str">
        <f aca="false">IF(ISNUMBER($AJ2322),IF($AJ2322&lt;30,0,IF($AJ2322&lt;40,50,IF($AJ2322&lt;=90,100,50))),"")</f>
        <v/>
      </c>
      <c r="AV2322" s="0" t="str">
        <f aca="false">IF(ISNUMBER($AK2322),IF($AK2322&gt;-0.2,100,IF($AK2322&gt;=-0.4,50,0)),"")</f>
        <v/>
      </c>
      <c r="AW2322" s="59" t="n">
        <f aca="false">01_指標庫!$H$4*ISNUMBER($F2322)+01_指標庫!$H$5*ISNUMBER($AA2322)+01_指標庫!$H$6*ISNUMBER($G2322)+01_指標庫!$H$7*ISNUMBER($H2322)+01_指標庫!$H$8*ISNUMBER($AF2322)+01_指標庫!$H$9*ISNUMBER($AG2322)+01_指標庫!$H$10*ISNUMBER($AB2322)+01_指標庫!$H$11*ISNUMBER($AC2322)+01_指標庫!$H$12*ISNUMBER($AD2322)+01_指標庫!$H$13*ISNUMBER($AE2322)+01_指標庫!$H$14*ISNUMBER($I2322)+01_指標庫!$H$15*ISNUMBER($AH2322)+01_指標庫!$H$16*ISNUMBER($K2322)+01_指標庫!$H$17*ISNUMBER($AI2322)+01_指標庫!$H$18*ISNUMBER($AJ2322)+01_指標庫!$H$19*ISNUMBER($AK2322)+01_指標庫!$H$20*ISNUMBER($BB2322)+01_指標庫!$H$21*ISNUMBER($BC2322)</f>
        <v>51</v>
      </c>
      <c r="AX2322" s="59" t="n">
        <f aca="false">IF(AW2322=0,50,ROUND((01_指標庫!$H$4*IF(ISNUMBER($F2322),L2322,0)+01_指標庫!$H$5*IF(ISNUMBER($AA2322),AL2322,0)+01_指標庫!$H$6*IF(ISNUMBER($G2322),M2322,0)+01_指標庫!$H$7*IF(ISNUMBER($H2322),N2322,0)+01_指標庫!$H$8*IF(ISNUMBER($AF2322),AQ2322,0)+01_指標庫!$H$9*IF(ISNUMBER($AG2322),AR2322,0)+01_指標庫!$H$10*IF(ISNUMBER($AB2322),AM2322,0)+01_指標庫!$H$11*IF(ISNUMBER($AC2322),AN2322,0)+01_指標庫!$H$12*IF(ISNUMBER($AD2322),AO2322,0)+01_指標庫!$H$13*IF(ISNUMBER($AE2322),AP2322,0)+01_指標庫!$H$14*IF(ISNUMBER($I2322),O2322,0)+01_指標庫!$H$15*IF(ISNUMBER($AH2322),AS2322,0)+01_指標庫!$H$16*IF(ISNUMBER($K2322),P2322,0)+01_指標庫!$H$17*IF(ISNUMBER($AI2322),AT2322,0)+01_指標庫!$H$18*IF(ISNUMBER($AJ2322),AU2322,0)+01_指標庫!$H$19*IF(ISNUMBER($AK2322),AV2322,0)+01_指標庫!$H$20*IF(ISNUMBER($BB2322),BB2322,0)+01_指標庫!$H$21*IF(ISNUMBER($BC2322),BC2322,0))/AW2322,1))</f>
        <v>94.1</v>
      </c>
      <c r="AY2322" s="60"/>
      <c r="AZ2322" s="60"/>
      <c r="BA2322" s="58" t="n">
        <f aca="false">AVERAGE($E2318:$E2322)/AVERAGE($E2313:$E2322)-1</f>
        <v>0.00626341151244669</v>
      </c>
      <c r="BB2322" s="59" t="n">
        <f aca="false">IF(ISNUMBER($BA2322),IF(OR($S2322&lt;=-0.03,$BA2322&lt;-0.003),0,IF(OR($S2322&lt;=-0.02,$BA2322&lt;0.01),50,100)),"")</f>
        <v>50</v>
      </c>
      <c r="BC2322" s="0" t="str">
        <f aca="false">IF(OR(COUNT($AZ2322)=0,COUNT($AZ2321)=0),"",IF(OR($AY2322/$AZ2321-1&lt;=-0.03,$AZ2322/$AZ2321-1&lt;=-0.045,IF(COUNT($AZ2313:$AZ2322)=10,AVERAGE($AZ2318:$AZ2322)/AVERAGE($AZ2313:$AZ2322)-1&lt;-0.01,FALSE())),0,IF(OR($AZ2322/$AZ2321-1&lt;=-0.02,IF(COUNT($AZ2313:$AZ2322)=10,AVERAGE($AZ2318:$AZ2322)/AVERAGE($AZ2313:$AZ2322)-1&lt;0.005,FALSE())),50,100)))</f>
        <v/>
      </c>
    </row>
    <row r="2323" customFormat="false" ht="15" hidden="false" customHeight="true" outlineLevel="0" collapsed="false">
      <c r="A2323" s="47" t="n">
        <v>2319</v>
      </c>
      <c r="B2323" s="48" t="n">
        <v>45926</v>
      </c>
      <c r="C2323" s="47" t="n">
        <v>2025</v>
      </c>
      <c r="D2323" s="49" t="s">
        <v>234</v>
      </c>
      <c r="E2323" s="50" t="n">
        <v>24503.85</v>
      </c>
      <c r="F2323" s="51" t="n">
        <v>0.134195</v>
      </c>
      <c r="G2323" s="51" t="n">
        <v>-0.010388</v>
      </c>
      <c r="H2323" s="52" t="n">
        <v>0.6531</v>
      </c>
      <c r="I2323" s="53" t="n">
        <v>275</v>
      </c>
      <c r="J2323" s="47" t="s">
        <v>235</v>
      </c>
      <c r="K2323" s="54" t="n">
        <v>15.29</v>
      </c>
      <c r="L2323" s="55" t="n">
        <f aca="false">IF(COUNT(F2323)=0,50,IF(F2323&gt;=0,100,IF(F2323&gt;=-0.02,50,0)))</f>
        <v>100</v>
      </c>
      <c r="M2323" s="55" t="n">
        <f aca="false">IF(COUNT(G2323)=0,50,IF(G2323&gt;-0.06,100,IF(G2323&gt;-0.15,50,0)))</f>
        <v>100</v>
      </c>
      <c r="N2323" s="55" t="n">
        <f aca="false">IF(COUNT(H2323)=0,50,IF(H2323&gt;=0.6,100,IF(H2323&gt;=0.4,50,0)))</f>
        <v>100</v>
      </c>
      <c r="O2323" s="55" t="n">
        <f aca="false">IF(COUNT(I2323)=0,50,IF(J2323="proxy_vix",50,IF(I2323&lt;350,100,IF(I2323&lt;=450,50,0))))</f>
        <v>100</v>
      </c>
      <c r="P2323" s="55" t="n">
        <f aca="false">IF(COUNT(K2323)=0,50,IF(K2323&lt;20,100,IF(K2323&lt;=25,50,0)))</f>
        <v>100</v>
      </c>
      <c r="Q2323" s="54"/>
      <c r="R2323" s="47"/>
      <c r="S2323" s="51" t="n">
        <f aca="false">$E2323/$E2322-1</f>
        <v>0.00436687487268062</v>
      </c>
      <c r="T2323" s="56" t="n">
        <f aca="false">$K2323/$K2322-1</f>
        <v>-0.0866188769414575</v>
      </c>
      <c r="V2323" s="57"/>
      <c r="W2323" s="57"/>
      <c r="Y2323" s="1" t="str">
        <f aca="false">IF(AX2323&gt;=70,"EASY",IF(AX2323&gt;40,"UNCERTAIN","HARD"))</f>
        <v>EASY</v>
      </c>
      <c r="AA2323" s="58" t="n">
        <f aca="false">IF($A2323&lt;200,"",AVERAGE($E2274:$E2323)/AVERAGE($E2124:$E2323)-1)</f>
        <v>0.0950883440680488</v>
      </c>
      <c r="AB2323" s="59" t="n">
        <f aca="false">LOOKUP($B2323,07_L1政策步階!$A$4:$A$14,07_L1政策步階!$C$4:$C$14)</f>
        <v>1</v>
      </c>
      <c r="AC2323" s="57"/>
      <c r="AD2323" s="57"/>
      <c r="AE2323" s="57"/>
      <c r="AF2323" s="57"/>
      <c r="AG2323" s="57"/>
      <c r="AH2323" s="57"/>
      <c r="AI2323" s="57"/>
      <c r="AJ2323" s="57"/>
      <c r="AK2323" s="57"/>
      <c r="AL2323" s="59" t="n">
        <f aca="false">IF(ISNUMBER($AA2323),IF($AA2323&gt;=0.005,100,IF($AA2323&gt;=-0.015,50,0)),"")</f>
        <v>100</v>
      </c>
      <c r="AM2323" s="59" t="n">
        <f aca="false">IF(ISNUMBER($AB2323),IF($AB2323=1,100,IF($AB2323=0,50,0)),"")</f>
        <v>100</v>
      </c>
      <c r="AN2323" s="0" t="str">
        <f aca="false">IF(ISNUMBER($AC2323),IF($AC2323&gt;=0.001,100,IF($AC2323&gt;=-0.003,50,0)),"")</f>
        <v/>
      </c>
      <c r="AO2323" s="0" t="str">
        <f aca="false">IF(ISNUMBER($AD2323),IF($AD2323&gt;=0.04,100,IF($AD2323&gt;=0,50,0)),"")</f>
        <v/>
      </c>
      <c r="AP2323" s="0" t="str">
        <f aca="false">IF(ISNUMBER($AE2323),IF($AE2323&gt;=25,100,IF($AE2323&gt;=-75,50,0)),"")</f>
        <v/>
      </c>
      <c r="AQ2323" s="0" t="str">
        <f aca="false">IF(ISNUMBER($AF2323),IF($AF2323&gt;0,100,IF($AF2323&gt;=-50,50,0)),"")</f>
        <v/>
      </c>
      <c r="AR2323" s="0" t="str">
        <f aca="false">IF(ISNUMBER($AG2323),IF($AG2323=1,100,IF($AG2323=0,50,0)),"")</f>
        <v/>
      </c>
      <c r="AS2323" s="0" t="str">
        <f aca="false">IF(ISNUMBER($AH2323),IF($AH2323&lt;0,100,IF($AH2323&lt;=20,50,0)),"")</f>
        <v/>
      </c>
      <c r="AT2323" s="0" t="str">
        <f aca="false">IF(ISNUMBER($AI2323),IF($AI2323&lt;0.95,100,IF($AI2323&lt;=1,50,0)),"")</f>
        <v/>
      </c>
      <c r="AU2323" s="0" t="str">
        <f aca="false">IF(ISNUMBER($AJ2323),IF($AJ2323&lt;30,0,IF($AJ2323&lt;40,50,IF($AJ2323&lt;=90,100,50))),"")</f>
        <v/>
      </c>
      <c r="AV2323" s="0" t="str">
        <f aca="false">IF(ISNUMBER($AK2323),IF($AK2323&gt;-0.2,100,IF($AK2323&gt;=-0.4,50,0)),"")</f>
        <v/>
      </c>
      <c r="AW2323" s="59" t="n">
        <f aca="false">01_指標庫!$H$4*ISNUMBER($F2323)+01_指標庫!$H$5*ISNUMBER($AA2323)+01_指標庫!$H$6*ISNUMBER($G2323)+01_指標庫!$H$7*ISNUMBER($H2323)+01_指標庫!$H$8*ISNUMBER($AF2323)+01_指標庫!$H$9*ISNUMBER($AG2323)+01_指標庫!$H$10*ISNUMBER($AB2323)+01_指標庫!$H$11*ISNUMBER($AC2323)+01_指標庫!$H$12*ISNUMBER($AD2323)+01_指標庫!$H$13*ISNUMBER($AE2323)+01_指標庫!$H$14*ISNUMBER($I2323)+01_指標庫!$H$15*ISNUMBER($AH2323)+01_指標庫!$H$16*ISNUMBER($K2323)+01_指標庫!$H$17*ISNUMBER($AI2323)+01_指標庫!$H$18*ISNUMBER($AJ2323)+01_指標庫!$H$19*ISNUMBER($AK2323)+01_指標庫!$H$20*ISNUMBER($BB2323)+01_指標庫!$H$21*ISNUMBER($BC2323)</f>
        <v>51</v>
      </c>
      <c r="AX2323" s="59" t="n">
        <f aca="false">IF(AW2323=0,50,ROUND((01_指標庫!$H$4*IF(ISNUMBER($F2323),L2323,0)+01_指標庫!$H$5*IF(ISNUMBER($AA2323),AL2323,0)+01_指標庫!$H$6*IF(ISNUMBER($G2323),M2323,0)+01_指標庫!$H$7*IF(ISNUMBER($H2323),N2323,0)+01_指標庫!$H$8*IF(ISNUMBER($AF2323),AQ2323,0)+01_指標庫!$H$9*IF(ISNUMBER($AG2323),AR2323,0)+01_指標庫!$H$10*IF(ISNUMBER($AB2323),AM2323,0)+01_指標庫!$H$11*IF(ISNUMBER($AC2323),AN2323,0)+01_指標庫!$H$12*IF(ISNUMBER($AD2323),AO2323,0)+01_指標庫!$H$13*IF(ISNUMBER($AE2323),AP2323,0)+01_指標庫!$H$14*IF(ISNUMBER($I2323),O2323,0)+01_指標庫!$H$15*IF(ISNUMBER($AH2323),AS2323,0)+01_指標庫!$H$16*IF(ISNUMBER($K2323),P2323,0)+01_指標庫!$H$17*IF(ISNUMBER($AI2323),AT2323,0)+01_指標庫!$H$18*IF(ISNUMBER($AJ2323),AU2323,0)+01_指標庫!$H$19*IF(ISNUMBER($AK2323),AV2323,0)+01_指標庫!$H$20*IF(ISNUMBER($BB2323),BB2323,0)+01_指標庫!$H$21*IF(ISNUMBER($BC2323),BC2323,0))/AW2323,1))</f>
        <v>94.1</v>
      </c>
      <c r="AY2323" s="60"/>
      <c r="AZ2323" s="60"/>
      <c r="BA2323" s="58" t="n">
        <f aca="false">AVERAGE($E2319:$E2323)/AVERAGE($E2314:$E2323)-1</f>
        <v>0.00356926733726914</v>
      </c>
      <c r="BB2323" s="59" t="n">
        <f aca="false">IF(ISNUMBER($BA2323),IF(OR($S2323&lt;=-0.03,$BA2323&lt;-0.003),0,IF(OR($S2323&lt;=-0.02,$BA2323&lt;0.01),50,100)),"")</f>
        <v>50</v>
      </c>
      <c r="BC2323" s="0" t="str">
        <f aca="false">IF(OR(COUNT($AZ2323)=0,COUNT($AZ2322)=0),"",IF(OR($AY2323/$AZ2322-1&lt;=-0.03,$AZ2323/$AZ2322-1&lt;=-0.045,IF(COUNT($AZ2314:$AZ2323)=10,AVERAGE($AZ2319:$AZ2323)/AVERAGE($AZ2314:$AZ2323)-1&lt;-0.01,FALSE())),0,IF(OR($AZ2323/$AZ2322-1&lt;=-0.02,IF(COUNT($AZ2314:$AZ2323)=10,AVERAGE($AZ2319:$AZ2323)/AVERAGE($AZ2314:$AZ2323)-1&lt;0.005,FALSE())),50,100)))</f>
        <v/>
      </c>
    </row>
    <row r="2324" customFormat="false" ht="15" hidden="false" customHeight="true" outlineLevel="0" collapsed="false">
      <c r="A2324" s="47" t="n">
        <v>2320</v>
      </c>
      <c r="B2324" s="48" t="n">
        <v>45929</v>
      </c>
      <c r="C2324" s="47" t="n">
        <v>2025</v>
      </c>
      <c r="D2324" s="49" t="s">
        <v>236</v>
      </c>
      <c r="E2324" s="50" t="n">
        <v>24611.35</v>
      </c>
      <c r="F2324" s="51" t="n">
        <v>0.138336</v>
      </c>
      <c r="G2324" s="51" t="n">
        <v>-0.006047</v>
      </c>
      <c r="H2324" s="52" t="n">
        <v>0.6735</v>
      </c>
      <c r="I2324" s="53" t="n">
        <v>274</v>
      </c>
      <c r="J2324" s="47" t="s">
        <v>235</v>
      </c>
      <c r="K2324" s="54" t="n">
        <v>16.12</v>
      </c>
      <c r="L2324" s="55" t="n">
        <f aca="false">IF(COUNT(F2324)=0,50,IF(F2324&gt;=0,100,IF(F2324&gt;=-0.02,50,0)))</f>
        <v>100</v>
      </c>
      <c r="M2324" s="55" t="n">
        <f aca="false">IF(COUNT(G2324)=0,50,IF(G2324&gt;-0.06,100,IF(G2324&gt;-0.15,50,0)))</f>
        <v>100</v>
      </c>
      <c r="N2324" s="55" t="n">
        <f aca="false">IF(COUNT(H2324)=0,50,IF(H2324&gt;=0.6,100,IF(H2324&gt;=0.4,50,0)))</f>
        <v>100</v>
      </c>
      <c r="O2324" s="55" t="n">
        <f aca="false">IF(COUNT(I2324)=0,50,IF(J2324="proxy_vix",50,IF(I2324&lt;350,100,IF(I2324&lt;=450,50,0))))</f>
        <v>100</v>
      </c>
      <c r="P2324" s="55" t="n">
        <f aca="false">IF(COUNT(K2324)=0,50,IF(K2324&lt;20,100,IF(K2324&lt;=25,50,0)))</f>
        <v>100</v>
      </c>
      <c r="Q2324" s="54"/>
      <c r="R2324" s="47"/>
      <c r="S2324" s="51" t="n">
        <f aca="false">$E2324/$E2323-1</f>
        <v>0.00438706570600123</v>
      </c>
      <c r="T2324" s="56" t="n">
        <f aca="false">$K2324/$K2323-1</f>
        <v>0.0542838456507522</v>
      </c>
      <c r="V2324" s="57"/>
      <c r="W2324" s="57"/>
      <c r="Y2324" s="1" t="str">
        <f aca="false">IF(AX2324&gt;=70,"EASY",IF(AX2324&gt;40,"UNCERTAIN","HARD"))</f>
        <v>EASY</v>
      </c>
      <c r="AA2324" s="58" t="n">
        <f aca="false">IF($A2324&lt;200,"",AVERAGE($E2275:$E2324)/AVERAGE($E2125:$E2324)-1)</f>
        <v>0.0957154140629768</v>
      </c>
      <c r="AB2324" s="59" t="n">
        <f aca="false">LOOKUP($B2324,07_L1政策步階!$A$4:$A$14,07_L1政策步階!$C$4:$C$14)</f>
        <v>1</v>
      </c>
      <c r="AC2324" s="57"/>
      <c r="AD2324" s="57"/>
      <c r="AE2324" s="57"/>
      <c r="AF2324" s="57"/>
      <c r="AG2324" s="57"/>
      <c r="AH2324" s="57"/>
      <c r="AI2324" s="57"/>
      <c r="AJ2324" s="57"/>
      <c r="AK2324" s="57"/>
      <c r="AL2324" s="59" t="n">
        <f aca="false">IF(ISNUMBER($AA2324),IF($AA2324&gt;=0.005,100,IF($AA2324&gt;=-0.015,50,0)),"")</f>
        <v>100</v>
      </c>
      <c r="AM2324" s="59" t="n">
        <f aca="false">IF(ISNUMBER($AB2324),IF($AB2324=1,100,IF($AB2324=0,50,0)),"")</f>
        <v>100</v>
      </c>
      <c r="AN2324" s="0" t="str">
        <f aca="false">IF(ISNUMBER($AC2324),IF($AC2324&gt;=0.001,100,IF($AC2324&gt;=-0.003,50,0)),"")</f>
        <v/>
      </c>
      <c r="AO2324" s="0" t="str">
        <f aca="false">IF(ISNUMBER($AD2324),IF($AD2324&gt;=0.04,100,IF($AD2324&gt;=0,50,0)),"")</f>
        <v/>
      </c>
      <c r="AP2324" s="0" t="str">
        <f aca="false">IF(ISNUMBER($AE2324),IF($AE2324&gt;=25,100,IF($AE2324&gt;=-75,50,0)),"")</f>
        <v/>
      </c>
      <c r="AQ2324" s="0" t="str">
        <f aca="false">IF(ISNUMBER($AF2324),IF($AF2324&gt;0,100,IF($AF2324&gt;=-50,50,0)),"")</f>
        <v/>
      </c>
      <c r="AR2324" s="0" t="str">
        <f aca="false">IF(ISNUMBER($AG2324),IF($AG2324=1,100,IF($AG2324=0,50,0)),"")</f>
        <v/>
      </c>
      <c r="AS2324" s="0" t="str">
        <f aca="false">IF(ISNUMBER($AH2324),IF($AH2324&lt;0,100,IF($AH2324&lt;=20,50,0)),"")</f>
        <v/>
      </c>
      <c r="AT2324" s="0" t="str">
        <f aca="false">IF(ISNUMBER($AI2324),IF($AI2324&lt;0.95,100,IF($AI2324&lt;=1,50,0)),"")</f>
        <v/>
      </c>
      <c r="AU2324" s="0" t="str">
        <f aca="false">IF(ISNUMBER($AJ2324),IF($AJ2324&lt;30,0,IF($AJ2324&lt;40,50,IF($AJ2324&lt;=90,100,50))),"")</f>
        <v/>
      </c>
      <c r="AV2324" s="0" t="str">
        <f aca="false">IF(ISNUMBER($AK2324),IF($AK2324&gt;-0.2,100,IF($AK2324&gt;=-0.4,50,0)),"")</f>
        <v/>
      </c>
      <c r="AW2324" s="59" t="n">
        <f aca="false">01_指標庫!$H$4*ISNUMBER($F2324)+01_指標庫!$H$5*ISNUMBER($AA2324)+01_指標庫!$H$6*ISNUMBER($G2324)+01_指標庫!$H$7*ISNUMBER($H2324)+01_指標庫!$H$8*ISNUMBER($AF2324)+01_指標庫!$H$9*ISNUMBER($AG2324)+01_指標庫!$H$10*ISNUMBER($AB2324)+01_指標庫!$H$11*ISNUMBER($AC2324)+01_指標庫!$H$12*ISNUMBER($AD2324)+01_指標庫!$H$13*ISNUMBER($AE2324)+01_指標庫!$H$14*ISNUMBER($I2324)+01_指標庫!$H$15*ISNUMBER($AH2324)+01_指標庫!$H$16*ISNUMBER($K2324)+01_指標庫!$H$17*ISNUMBER($AI2324)+01_指標庫!$H$18*ISNUMBER($AJ2324)+01_指標庫!$H$19*ISNUMBER($AK2324)+01_指標庫!$H$20*ISNUMBER($BB2324)+01_指標庫!$H$21*ISNUMBER($BC2324)</f>
        <v>51</v>
      </c>
      <c r="AX2324" s="59" t="n">
        <f aca="false">IF(AW2324=0,50,ROUND((01_指標庫!$H$4*IF(ISNUMBER($F2324),L2324,0)+01_指標庫!$H$5*IF(ISNUMBER($AA2324),AL2324,0)+01_指標庫!$H$6*IF(ISNUMBER($G2324),M2324,0)+01_指標庫!$H$7*IF(ISNUMBER($H2324),N2324,0)+01_指標庫!$H$8*IF(ISNUMBER($AF2324),AQ2324,0)+01_指標庫!$H$9*IF(ISNUMBER($AG2324),AR2324,0)+01_指標庫!$H$10*IF(ISNUMBER($AB2324),AM2324,0)+01_指標庫!$H$11*IF(ISNUMBER($AC2324),AN2324,0)+01_指標庫!$H$12*IF(ISNUMBER($AD2324),AO2324,0)+01_指標庫!$H$13*IF(ISNUMBER($AE2324),AP2324,0)+01_指標庫!$H$14*IF(ISNUMBER($I2324),O2324,0)+01_指標庫!$H$15*IF(ISNUMBER($AH2324),AS2324,0)+01_指標庫!$H$16*IF(ISNUMBER($K2324),P2324,0)+01_指標庫!$H$17*IF(ISNUMBER($AI2324),AT2324,0)+01_指標庫!$H$18*IF(ISNUMBER($AJ2324),AU2324,0)+01_指標庫!$H$19*IF(ISNUMBER($AK2324),AV2324,0)+01_指標庫!$H$20*IF(ISNUMBER($BB2324),BB2324,0)+01_指標庫!$H$21*IF(ISNUMBER($BC2324),BC2324,0))/AW2324,1))</f>
        <v>94.1</v>
      </c>
      <c r="AY2324" s="60"/>
      <c r="AZ2324" s="60"/>
      <c r="BA2324" s="58" t="n">
        <f aca="false">AVERAGE($E2320:$E2324)/AVERAGE($E2315:$E2324)-1</f>
        <v>0.00104557754584467</v>
      </c>
      <c r="BB2324" s="59" t="n">
        <f aca="false">IF(ISNUMBER($BA2324),IF(OR($S2324&lt;=-0.03,$BA2324&lt;-0.003),0,IF(OR($S2324&lt;=-0.02,$BA2324&lt;0.01),50,100)),"")</f>
        <v>50</v>
      </c>
      <c r="BC2324" s="0" t="str">
        <f aca="false">IF(OR(COUNT($AZ2324)=0,COUNT($AZ2323)=0),"",IF(OR($AY2324/$AZ2323-1&lt;=-0.03,$AZ2324/$AZ2323-1&lt;=-0.045,IF(COUNT($AZ2315:$AZ2324)=10,AVERAGE($AZ2320:$AZ2324)/AVERAGE($AZ2315:$AZ2324)-1&lt;-0.01,FALSE())),0,IF(OR($AZ2324/$AZ2323-1&lt;=-0.02,IF(COUNT($AZ2315:$AZ2324)=10,AVERAGE($AZ2320:$AZ2324)/AVERAGE($AZ2315:$AZ2324)-1&lt;0.005,FALSE())),50,100)))</f>
        <v/>
      </c>
    </row>
    <row r="2325" customFormat="false" ht="15" hidden="false" customHeight="true" outlineLevel="0" collapsed="false">
      <c r="A2325" s="47" t="n">
        <v>2321</v>
      </c>
      <c r="B2325" s="48" t="n">
        <v>45930</v>
      </c>
      <c r="C2325" s="47" t="n">
        <v>2025</v>
      </c>
      <c r="D2325" s="49" t="s">
        <v>237</v>
      </c>
      <c r="E2325" s="50" t="n">
        <v>24679.99</v>
      </c>
      <c r="F2325" s="51" t="n">
        <v>0.140637</v>
      </c>
      <c r="G2325" s="51" t="n">
        <v>-0.003274</v>
      </c>
      <c r="H2325" s="52" t="n">
        <v>0.6531</v>
      </c>
      <c r="I2325" s="53" t="n">
        <v>280</v>
      </c>
      <c r="J2325" s="47" t="s">
        <v>235</v>
      </c>
      <c r="K2325" s="54" t="n">
        <v>16.28</v>
      </c>
      <c r="L2325" s="55" t="n">
        <f aca="false">IF(COUNT(F2325)=0,50,IF(F2325&gt;=0,100,IF(F2325&gt;=-0.02,50,0)))</f>
        <v>100</v>
      </c>
      <c r="M2325" s="55" t="n">
        <f aca="false">IF(COUNT(G2325)=0,50,IF(G2325&gt;-0.06,100,IF(G2325&gt;-0.15,50,0)))</f>
        <v>100</v>
      </c>
      <c r="N2325" s="55" t="n">
        <f aca="false">IF(COUNT(H2325)=0,50,IF(H2325&gt;=0.6,100,IF(H2325&gt;=0.4,50,0)))</f>
        <v>100</v>
      </c>
      <c r="O2325" s="55" t="n">
        <f aca="false">IF(COUNT(I2325)=0,50,IF(J2325="proxy_vix",50,IF(I2325&lt;350,100,IF(I2325&lt;=450,50,0))))</f>
        <v>100</v>
      </c>
      <c r="P2325" s="55" t="n">
        <f aca="false">IF(COUNT(K2325)=0,50,IF(K2325&lt;20,100,IF(K2325&lt;=25,50,0)))</f>
        <v>100</v>
      </c>
      <c r="Q2325" s="54"/>
      <c r="R2325" s="47"/>
      <c r="S2325" s="51" t="n">
        <f aca="false">$E2325/$E2324-1</f>
        <v>0.00278895712750438</v>
      </c>
      <c r="T2325" s="56" t="n">
        <f aca="false">$K2325/$K2324-1</f>
        <v>0.00992555831265518</v>
      </c>
      <c r="V2325" s="57"/>
      <c r="W2325" s="57"/>
      <c r="Y2325" s="1" t="str">
        <f aca="false">IF(AX2325&gt;=70,"EASY",IF(AX2325&gt;40,"UNCERTAIN","HARD"))</f>
        <v>EASY</v>
      </c>
      <c r="AA2325" s="58" t="n">
        <f aca="false">IF($A2325&lt;200,"",AVERAGE($E2276:$E2325)/AVERAGE($E2126:$E2325)-1)</f>
        <v>0.0962632986114753</v>
      </c>
      <c r="AB2325" s="59" t="n">
        <f aca="false">LOOKUP($B2325,07_L1政策步階!$A$4:$A$14,07_L1政策步階!$C$4:$C$14)</f>
        <v>1</v>
      </c>
      <c r="AC2325" s="57"/>
      <c r="AD2325" s="57"/>
      <c r="AE2325" s="57"/>
      <c r="AF2325" s="57"/>
      <c r="AG2325" s="57"/>
      <c r="AH2325" s="57"/>
      <c r="AI2325" s="57"/>
      <c r="AJ2325" s="57"/>
      <c r="AK2325" s="57"/>
      <c r="AL2325" s="59" t="n">
        <f aca="false">IF(ISNUMBER($AA2325),IF($AA2325&gt;=0.005,100,IF($AA2325&gt;=-0.015,50,0)),"")</f>
        <v>100</v>
      </c>
      <c r="AM2325" s="59" t="n">
        <f aca="false">IF(ISNUMBER($AB2325),IF($AB2325=1,100,IF($AB2325=0,50,0)),"")</f>
        <v>100</v>
      </c>
      <c r="AN2325" s="0" t="str">
        <f aca="false">IF(ISNUMBER($AC2325),IF($AC2325&gt;=0.001,100,IF($AC2325&gt;=-0.003,50,0)),"")</f>
        <v/>
      </c>
      <c r="AO2325" s="0" t="str">
        <f aca="false">IF(ISNUMBER($AD2325),IF($AD2325&gt;=0.04,100,IF($AD2325&gt;=0,50,0)),"")</f>
        <v/>
      </c>
      <c r="AP2325" s="0" t="str">
        <f aca="false">IF(ISNUMBER($AE2325),IF($AE2325&gt;=25,100,IF($AE2325&gt;=-75,50,0)),"")</f>
        <v/>
      </c>
      <c r="AQ2325" s="0" t="str">
        <f aca="false">IF(ISNUMBER($AF2325),IF($AF2325&gt;0,100,IF($AF2325&gt;=-50,50,0)),"")</f>
        <v/>
      </c>
      <c r="AR2325" s="0" t="str">
        <f aca="false">IF(ISNUMBER($AG2325),IF($AG2325=1,100,IF($AG2325=0,50,0)),"")</f>
        <v/>
      </c>
      <c r="AS2325" s="0" t="str">
        <f aca="false">IF(ISNUMBER($AH2325),IF($AH2325&lt;0,100,IF($AH2325&lt;=20,50,0)),"")</f>
        <v/>
      </c>
      <c r="AT2325" s="0" t="str">
        <f aca="false">IF(ISNUMBER($AI2325),IF($AI2325&lt;0.95,100,IF($AI2325&lt;=1,50,0)),"")</f>
        <v/>
      </c>
      <c r="AU2325" s="0" t="str">
        <f aca="false">IF(ISNUMBER($AJ2325),IF($AJ2325&lt;30,0,IF($AJ2325&lt;40,50,IF($AJ2325&lt;=90,100,50))),"")</f>
        <v/>
      </c>
      <c r="AV2325" s="0" t="str">
        <f aca="false">IF(ISNUMBER($AK2325),IF($AK2325&gt;-0.2,100,IF($AK2325&gt;=-0.4,50,0)),"")</f>
        <v/>
      </c>
      <c r="AW2325" s="59" t="n">
        <f aca="false">01_指標庫!$H$4*ISNUMBER($F2325)+01_指標庫!$H$5*ISNUMBER($AA2325)+01_指標庫!$H$6*ISNUMBER($G2325)+01_指標庫!$H$7*ISNUMBER($H2325)+01_指標庫!$H$8*ISNUMBER($AF2325)+01_指標庫!$H$9*ISNUMBER($AG2325)+01_指標庫!$H$10*ISNUMBER($AB2325)+01_指標庫!$H$11*ISNUMBER($AC2325)+01_指標庫!$H$12*ISNUMBER($AD2325)+01_指標庫!$H$13*ISNUMBER($AE2325)+01_指標庫!$H$14*ISNUMBER($I2325)+01_指標庫!$H$15*ISNUMBER($AH2325)+01_指標庫!$H$16*ISNUMBER($K2325)+01_指標庫!$H$17*ISNUMBER($AI2325)+01_指標庫!$H$18*ISNUMBER($AJ2325)+01_指標庫!$H$19*ISNUMBER($AK2325)+01_指標庫!$H$20*ISNUMBER($BB2325)+01_指標庫!$H$21*ISNUMBER($BC2325)</f>
        <v>51</v>
      </c>
      <c r="AX2325" s="59" t="n">
        <f aca="false">IF(AW2325=0,50,ROUND((01_指標庫!$H$4*IF(ISNUMBER($F2325),L2325,0)+01_指標庫!$H$5*IF(ISNUMBER($AA2325),AL2325,0)+01_指標庫!$H$6*IF(ISNUMBER($G2325),M2325,0)+01_指標庫!$H$7*IF(ISNUMBER($H2325),N2325,0)+01_指標庫!$H$8*IF(ISNUMBER($AF2325),AQ2325,0)+01_指標庫!$H$9*IF(ISNUMBER($AG2325),AR2325,0)+01_指標庫!$H$10*IF(ISNUMBER($AB2325),AM2325,0)+01_指標庫!$H$11*IF(ISNUMBER($AC2325),AN2325,0)+01_指標庫!$H$12*IF(ISNUMBER($AD2325),AO2325,0)+01_指標庫!$H$13*IF(ISNUMBER($AE2325),AP2325,0)+01_指標庫!$H$14*IF(ISNUMBER($I2325),O2325,0)+01_指標庫!$H$15*IF(ISNUMBER($AH2325),AS2325,0)+01_指標庫!$H$16*IF(ISNUMBER($K2325),P2325,0)+01_指標庫!$H$17*IF(ISNUMBER($AI2325),AT2325,0)+01_指標庫!$H$18*IF(ISNUMBER($AJ2325),AU2325,0)+01_指標庫!$H$19*IF(ISNUMBER($AK2325),AV2325,0)+01_指標庫!$H$20*IF(ISNUMBER($BB2325),BB2325,0)+01_指標庫!$H$21*IF(ISNUMBER($BC2325),BC2325,0))/AW2325,1))</f>
        <v>94.1</v>
      </c>
      <c r="AY2325" s="60"/>
      <c r="AZ2325" s="60"/>
      <c r="BA2325" s="58" t="n">
        <f aca="false">AVERAGE($E2321:$E2325)/AVERAGE($E2316:$E2325)-1</f>
        <v>0.0002037970321771</v>
      </c>
      <c r="BB2325" s="59" t="n">
        <f aca="false">IF(ISNUMBER($BA2325),IF(OR($S2325&lt;=-0.03,$BA2325&lt;-0.003),0,IF(OR($S2325&lt;=-0.02,$BA2325&lt;0.01),50,100)),"")</f>
        <v>50</v>
      </c>
      <c r="BC2325" s="0" t="str">
        <f aca="false">IF(OR(COUNT($AZ2325)=0,COUNT($AZ2324)=0),"",IF(OR($AY2325/$AZ2324-1&lt;=-0.03,$AZ2325/$AZ2324-1&lt;=-0.045,IF(COUNT($AZ2316:$AZ2325)=10,AVERAGE($AZ2321:$AZ2325)/AVERAGE($AZ2316:$AZ2325)-1&lt;-0.01,FALSE())),0,IF(OR($AZ2325/$AZ2324-1&lt;=-0.02,IF(COUNT($AZ2316:$AZ2325)=10,AVERAGE($AZ2321:$AZ2325)/AVERAGE($AZ2316:$AZ2325)-1&lt;0.005,FALSE())),50,100)))</f>
        <v/>
      </c>
    </row>
    <row r="2326" customFormat="false" ht="15" hidden="false" customHeight="true" outlineLevel="0" collapsed="false">
      <c r="A2326" s="47" t="n">
        <v>2322</v>
      </c>
      <c r="B2326" s="48" t="n">
        <v>45931</v>
      </c>
      <c r="C2326" s="47" t="n">
        <v>2025</v>
      </c>
      <c r="D2326" s="49" t="s">
        <v>238</v>
      </c>
      <c r="E2326" s="50" t="n">
        <v>24800.86</v>
      </c>
      <c r="F2326" s="51" t="n">
        <v>0.145419</v>
      </c>
      <c r="G2326" s="51" t="n">
        <v>0</v>
      </c>
      <c r="H2326" s="52" t="n">
        <v>0.6327</v>
      </c>
      <c r="I2326" s="53" t="n">
        <v>281</v>
      </c>
      <c r="J2326" s="47" t="s">
        <v>235</v>
      </c>
      <c r="K2326" s="54" t="n">
        <v>16.29</v>
      </c>
      <c r="L2326" s="55" t="n">
        <f aca="false">IF(COUNT(F2326)=0,50,IF(F2326&gt;=0,100,IF(F2326&gt;=-0.02,50,0)))</f>
        <v>100</v>
      </c>
      <c r="M2326" s="55" t="n">
        <f aca="false">IF(COUNT(G2326)=0,50,IF(G2326&gt;-0.06,100,IF(G2326&gt;-0.15,50,0)))</f>
        <v>100</v>
      </c>
      <c r="N2326" s="55" t="n">
        <f aca="false">IF(COUNT(H2326)=0,50,IF(H2326&gt;=0.6,100,IF(H2326&gt;=0.4,50,0)))</f>
        <v>100</v>
      </c>
      <c r="O2326" s="55" t="n">
        <f aca="false">IF(COUNT(I2326)=0,50,IF(J2326="proxy_vix",50,IF(I2326&lt;350,100,IF(I2326&lt;=450,50,0))))</f>
        <v>100</v>
      </c>
      <c r="P2326" s="55" t="n">
        <f aca="false">IF(COUNT(K2326)=0,50,IF(K2326&lt;20,100,IF(K2326&lt;=25,50,0)))</f>
        <v>100</v>
      </c>
      <c r="Q2326" s="54"/>
      <c r="R2326" s="47"/>
      <c r="S2326" s="51" t="n">
        <f aca="false">$E2326/$E2325-1</f>
        <v>0.00489748982880456</v>
      </c>
      <c r="T2326" s="56" t="n">
        <f aca="false">$K2326/$K2325-1</f>
        <v>0.000614250614250578</v>
      </c>
      <c r="V2326" s="57"/>
      <c r="W2326" s="57"/>
      <c r="Y2326" s="1" t="str">
        <f aca="false">IF(AX2326&gt;=70,"EASY",IF(AX2326&gt;40,"UNCERTAIN","HARD"))</f>
        <v>EASY</v>
      </c>
      <c r="AA2326" s="58" t="n">
        <f aca="false">IF($A2326&lt;200,"",AVERAGE($E2277:$E2326)/AVERAGE($E2127:$E2326)-1)</f>
        <v>0.0970992177633314</v>
      </c>
      <c r="AB2326" s="59" t="n">
        <f aca="false">LOOKUP($B2326,07_L1政策步階!$A$4:$A$14,07_L1政策步階!$C$4:$C$14)</f>
        <v>1</v>
      </c>
      <c r="AC2326" s="57"/>
      <c r="AD2326" s="57"/>
      <c r="AE2326" s="57"/>
      <c r="AF2326" s="57"/>
      <c r="AG2326" s="57"/>
      <c r="AH2326" s="57"/>
      <c r="AI2326" s="57"/>
      <c r="AJ2326" s="57"/>
      <c r="AK2326" s="57"/>
      <c r="AL2326" s="59" t="n">
        <f aca="false">IF(ISNUMBER($AA2326),IF($AA2326&gt;=0.005,100,IF($AA2326&gt;=-0.015,50,0)),"")</f>
        <v>100</v>
      </c>
      <c r="AM2326" s="59" t="n">
        <f aca="false">IF(ISNUMBER($AB2326),IF($AB2326=1,100,IF($AB2326=0,50,0)),"")</f>
        <v>100</v>
      </c>
      <c r="AN2326" s="0" t="str">
        <f aca="false">IF(ISNUMBER($AC2326),IF($AC2326&gt;=0.001,100,IF($AC2326&gt;=-0.003,50,0)),"")</f>
        <v/>
      </c>
      <c r="AO2326" s="0" t="str">
        <f aca="false">IF(ISNUMBER($AD2326),IF($AD2326&gt;=0.04,100,IF($AD2326&gt;=0,50,0)),"")</f>
        <v/>
      </c>
      <c r="AP2326" s="0" t="str">
        <f aca="false">IF(ISNUMBER($AE2326),IF($AE2326&gt;=25,100,IF($AE2326&gt;=-75,50,0)),"")</f>
        <v/>
      </c>
      <c r="AQ2326" s="0" t="str">
        <f aca="false">IF(ISNUMBER($AF2326),IF($AF2326&gt;0,100,IF($AF2326&gt;=-50,50,0)),"")</f>
        <v/>
      </c>
      <c r="AR2326" s="0" t="str">
        <f aca="false">IF(ISNUMBER($AG2326),IF($AG2326=1,100,IF($AG2326=0,50,0)),"")</f>
        <v/>
      </c>
      <c r="AS2326" s="0" t="str">
        <f aca="false">IF(ISNUMBER($AH2326),IF($AH2326&lt;0,100,IF($AH2326&lt;=20,50,0)),"")</f>
        <v/>
      </c>
      <c r="AT2326" s="0" t="str">
        <f aca="false">IF(ISNUMBER($AI2326),IF($AI2326&lt;0.95,100,IF($AI2326&lt;=1,50,0)),"")</f>
        <v/>
      </c>
      <c r="AU2326" s="0" t="str">
        <f aca="false">IF(ISNUMBER($AJ2326),IF($AJ2326&lt;30,0,IF($AJ2326&lt;40,50,IF($AJ2326&lt;=90,100,50))),"")</f>
        <v/>
      </c>
      <c r="AV2326" s="0" t="str">
        <f aca="false">IF(ISNUMBER($AK2326),IF($AK2326&gt;-0.2,100,IF($AK2326&gt;=-0.4,50,0)),"")</f>
        <v/>
      </c>
      <c r="AW2326" s="59" t="n">
        <f aca="false">01_指標庫!$H$4*ISNUMBER($F2326)+01_指標庫!$H$5*ISNUMBER($AA2326)+01_指標庫!$H$6*ISNUMBER($G2326)+01_指標庫!$H$7*ISNUMBER($H2326)+01_指標庫!$H$8*ISNUMBER($AF2326)+01_指標庫!$H$9*ISNUMBER($AG2326)+01_指標庫!$H$10*ISNUMBER($AB2326)+01_指標庫!$H$11*ISNUMBER($AC2326)+01_指標庫!$H$12*ISNUMBER($AD2326)+01_指標庫!$H$13*ISNUMBER($AE2326)+01_指標庫!$H$14*ISNUMBER($I2326)+01_指標庫!$H$15*ISNUMBER($AH2326)+01_指標庫!$H$16*ISNUMBER($K2326)+01_指標庫!$H$17*ISNUMBER($AI2326)+01_指標庫!$H$18*ISNUMBER($AJ2326)+01_指標庫!$H$19*ISNUMBER($AK2326)+01_指標庫!$H$20*ISNUMBER($BB2326)+01_指標庫!$H$21*ISNUMBER($BC2326)</f>
        <v>51</v>
      </c>
      <c r="AX2326" s="59" t="n">
        <f aca="false">IF(AW2326=0,50,ROUND((01_指標庫!$H$4*IF(ISNUMBER($F2326),L2326,0)+01_指標庫!$H$5*IF(ISNUMBER($AA2326),AL2326,0)+01_指標庫!$H$6*IF(ISNUMBER($G2326),M2326,0)+01_指標庫!$H$7*IF(ISNUMBER($H2326),N2326,0)+01_指標庫!$H$8*IF(ISNUMBER($AF2326),AQ2326,0)+01_指標庫!$H$9*IF(ISNUMBER($AG2326),AR2326,0)+01_指標庫!$H$10*IF(ISNUMBER($AB2326),AM2326,0)+01_指標庫!$H$11*IF(ISNUMBER($AC2326),AN2326,0)+01_指標庫!$H$12*IF(ISNUMBER($AD2326),AO2326,0)+01_指標庫!$H$13*IF(ISNUMBER($AE2326),AP2326,0)+01_指標庫!$H$14*IF(ISNUMBER($I2326),O2326,0)+01_指標庫!$H$15*IF(ISNUMBER($AH2326),AS2326,0)+01_指標庫!$H$16*IF(ISNUMBER($K2326),P2326,0)+01_指標庫!$H$17*IF(ISNUMBER($AI2326),AT2326,0)+01_指標庫!$H$18*IF(ISNUMBER($AJ2326),AU2326,0)+01_指標庫!$H$19*IF(ISNUMBER($AK2326),AV2326,0)+01_指標庫!$H$20*IF(ISNUMBER($BB2326),BB2326,0)+01_指標庫!$H$21*IF(ISNUMBER($BC2326),BC2326,0))/AW2326,1))</f>
        <v>94.1</v>
      </c>
      <c r="AY2326" s="60"/>
      <c r="AZ2326" s="60"/>
      <c r="BA2326" s="58" t="n">
        <f aca="false">AVERAGE($E2322:$E2326)/AVERAGE($E2317:$E2326)-1</f>
        <v>0.000274114301963335</v>
      </c>
      <c r="BB2326" s="59" t="n">
        <f aca="false">IF(ISNUMBER($BA2326),IF(OR($S2326&lt;=-0.03,$BA2326&lt;-0.003),0,IF(OR($S2326&lt;=-0.02,$BA2326&lt;0.01),50,100)),"")</f>
        <v>50</v>
      </c>
      <c r="BC2326" s="0" t="str">
        <f aca="false">IF(OR(COUNT($AZ2326)=0,COUNT($AZ2325)=0),"",IF(OR($AY2326/$AZ2325-1&lt;=-0.03,$AZ2326/$AZ2325-1&lt;=-0.045,IF(COUNT($AZ2317:$AZ2326)=10,AVERAGE($AZ2322:$AZ2326)/AVERAGE($AZ2317:$AZ2326)-1&lt;-0.01,FALSE())),0,IF(OR($AZ2326/$AZ2325-1&lt;=-0.02,IF(COUNT($AZ2317:$AZ2326)=10,AVERAGE($AZ2322:$AZ2326)/AVERAGE($AZ2317:$AZ2326)-1&lt;0.005,FALSE())),50,100)))</f>
        <v/>
      </c>
    </row>
    <row r="2327" customFormat="false" ht="15" hidden="false" customHeight="true" outlineLevel="0" collapsed="false">
      <c r="A2327" s="47" t="n">
        <v>2323</v>
      </c>
      <c r="B2327" s="48" t="n">
        <v>45932</v>
      </c>
      <c r="C2327" s="47" t="n">
        <v>2025</v>
      </c>
      <c r="D2327" s="49" t="s">
        <v>239</v>
      </c>
      <c r="E2327" s="50" t="n">
        <v>24892.76</v>
      </c>
      <c r="F2327" s="51" t="n">
        <v>0.148794</v>
      </c>
      <c r="G2327" s="51" t="n">
        <v>0</v>
      </c>
      <c r="H2327" s="52" t="n">
        <v>0.6939</v>
      </c>
      <c r="I2327" s="53" t="n">
        <v>281</v>
      </c>
      <c r="J2327" s="47" t="s">
        <v>235</v>
      </c>
      <c r="K2327" s="54" t="n">
        <v>16.63</v>
      </c>
      <c r="L2327" s="55" t="n">
        <f aca="false">IF(COUNT(F2327)=0,50,IF(F2327&gt;=0,100,IF(F2327&gt;=-0.02,50,0)))</f>
        <v>100</v>
      </c>
      <c r="M2327" s="55" t="n">
        <f aca="false">IF(COUNT(G2327)=0,50,IF(G2327&gt;-0.06,100,IF(G2327&gt;-0.15,50,0)))</f>
        <v>100</v>
      </c>
      <c r="N2327" s="55" t="n">
        <f aca="false">IF(COUNT(H2327)=0,50,IF(H2327&gt;=0.6,100,IF(H2327&gt;=0.4,50,0)))</f>
        <v>100</v>
      </c>
      <c r="O2327" s="55" t="n">
        <f aca="false">IF(COUNT(I2327)=0,50,IF(J2327="proxy_vix",50,IF(I2327&lt;350,100,IF(I2327&lt;=450,50,0))))</f>
        <v>100</v>
      </c>
      <c r="P2327" s="55" t="n">
        <f aca="false">IF(COUNT(K2327)=0,50,IF(K2327&lt;20,100,IF(K2327&lt;=25,50,0)))</f>
        <v>100</v>
      </c>
      <c r="Q2327" s="54"/>
      <c r="R2327" s="47"/>
      <c r="S2327" s="51" t="n">
        <f aca="false">$E2327/$E2326-1</f>
        <v>0.00370551666353491</v>
      </c>
      <c r="T2327" s="56" t="n">
        <f aca="false">$K2327/$K2326-1</f>
        <v>0.0208717004297114</v>
      </c>
      <c r="V2327" s="57"/>
      <c r="W2327" s="57"/>
      <c r="Y2327" s="1" t="str">
        <f aca="false">IF(AX2327&gt;=70,"EASY",IF(AX2327&gt;40,"UNCERTAIN","HARD"))</f>
        <v>EASY</v>
      </c>
      <c r="AA2327" s="58" t="n">
        <f aca="false">IF($A2327&lt;200,"",AVERAGE($E2278:$E2327)/AVERAGE($E2128:$E2327)-1)</f>
        <v>0.097866611182388</v>
      </c>
      <c r="AB2327" s="59" t="n">
        <f aca="false">LOOKUP($B2327,07_L1政策步階!$A$4:$A$14,07_L1政策步階!$C$4:$C$14)</f>
        <v>1</v>
      </c>
      <c r="AC2327" s="57"/>
      <c r="AD2327" s="57"/>
      <c r="AE2327" s="57"/>
      <c r="AF2327" s="57"/>
      <c r="AG2327" s="57"/>
      <c r="AH2327" s="57"/>
      <c r="AI2327" s="57"/>
      <c r="AJ2327" s="57"/>
      <c r="AK2327" s="57"/>
      <c r="AL2327" s="59" t="n">
        <f aca="false">IF(ISNUMBER($AA2327),IF($AA2327&gt;=0.005,100,IF($AA2327&gt;=-0.015,50,0)),"")</f>
        <v>100</v>
      </c>
      <c r="AM2327" s="59" t="n">
        <f aca="false">IF(ISNUMBER($AB2327),IF($AB2327=1,100,IF($AB2327=0,50,0)),"")</f>
        <v>100</v>
      </c>
      <c r="AN2327" s="0" t="str">
        <f aca="false">IF(ISNUMBER($AC2327),IF($AC2327&gt;=0.001,100,IF($AC2327&gt;=-0.003,50,0)),"")</f>
        <v/>
      </c>
      <c r="AO2327" s="0" t="str">
        <f aca="false">IF(ISNUMBER($AD2327),IF($AD2327&gt;=0.04,100,IF($AD2327&gt;=0,50,0)),"")</f>
        <v/>
      </c>
      <c r="AP2327" s="0" t="str">
        <f aca="false">IF(ISNUMBER($AE2327),IF($AE2327&gt;=25,100,IF($AE2327&gt;=-75,50,0)),"")</f>
        <v/>
      </c>
      <c r="AQ2327" s="0" t="str">
        <f aca="false">IF(ISNUMBER($AF2327),IF($AF2327&gt;0,100,IF($AF2327&gt;=-50,50,0)),"")</f>
        <v/>
      </c>
      <c r="AR2327" s="0" t="str">
        <f aca="false">IF(ISNUMBER($AG2327),IF($AG2327=1,100,IF($AG2327=0,50,0)),"")</f>
        <v/>
      </c>
      <c r="AS2327" s="0" t="str">
        <f aca="false">IF(ISNUMBER($AH2327),IF($AH2327&lt;0,100,IF($AH2327&lt;=20,50,0)),"")</f>
        <v/>
      </c>
      <c r="AT2327" s="0" t="str">
        <f aca="false">IF(ISNUMBER($AI2327),IF($AI2327&lt;0.95,100,IF($AI2327&lt;=1,50,0)),"")</f>
        <v/>
      </c>
      <c r="AU2327" s="0" t="str">
        <f aca="false">IF(ISNUMBER($AJ2327),IF($AJ2327&lt;30,0,IF($AJ2327&lt;40,50,IF($AJ2327&lt;=90,100,50))),"")</f>
        <v/>
      </c>
      <c r="AV2327" s="0" t="str">
        <f aca="false">IF(ISNUMBER($AK2327),IF($AK2327&gt;-0.2,100,IF($AK2327&gt;=-0.4,50,0)),"")</f>
        <v/>
      </c>
      <c r="AW2327" s="59" t="n">
        <f aca="false">01_指標庫!$H$4*ISNUMBER($F2327)+01_指標庫!$H$5*ISNUMBER($AA2327)+01_指標庫!$H$6*ISNUMBER($G2327)+01_指標庫!$H$7*ISNUMBER($H2327)+01_指標庫!$H$8*ISNUMBER($AF2327)+01_指標庫!$H$9*ISNUMBER($AG2327)+01_指標庫!$H$10*ISNUMBER($AB2327)+01_指標庫!$H$11*ISNUMBER($AC2327)+01_指標庫!$H$12*ISNUMBER($AD2327)+01_指標庫!$H$13*ISNUMBER($AE2327)+01_指標庫!$H$14*ISNUMBER($I2327)+01_指標庫!$H$15*ISNUMBER($AH2327)+01_指標庫!$H$16*ISNUMBER($K2327)+01_指標庫!$H$17*ISNUMBER($AI2327)+01_指標庫!$H$18*ISNUMBER($AJ2327)+01_指標庫!$H$19*ISNUMBER($AK2327)+01_指標庫!$H$20*ISNUMBER($BB2327)+01_指標庫!$H$21*ISNUMBER($BC2327)</f>
        <v>51</v>
      </c>
      <c r="AX2327" s="59" t="n">
        <f aca="false">IF(AW2327=0,50,ROUND((01_指標庫!$H$4*IF(ISNUMBER($F2327),L2327,0)+01_指標庫!$H$5*IF(ISNUMBER($AA2327),AL2327,0)+01_指標庫!$H$6*IF(ISNUMBER($G2327),M2327,0)+01_指標庫!$H$7*IF(ISNUMBER($H2327),N2327,0)+01_指標庫!$H$8*IF(ISNUMBER($AF2327),AQ2327,0)+01_指標庫!$H$9*IF(ISNUMBER($AG2327),AR2327,0)+01_指標庫!$H$10*IF(ISNUMBER($AB2327),AM2327,0)+01_指標庫!$H$11*IF(ISNUMBER($AC2327),AN2327,0)+01_指標庫!$H$12*IF(ISNUMBER($AD2327),AO2327,0)+01_指標庫!$H$13*IF(ISNUMBER($AE2327),AP2327,0)+01_指標庫!$H$14*IF(ISNUMBER($I2327),O2327,0)+01_指標庫!$H$15*IF(ISNUMBER($AH2327),AS2327,0)+01_指標庫!$H$16*IF(ISNUMBER($K2327),P2327,0)+01_指標庫!$H$17*IF(ISNUMBER($AI2327),AT2327,0)+01_指標庫!$H$18*IF(ISNUMBER($AJ2327),AU2327,0)+01_指標庫!$H$19*IF(ISNUMBER($AK2327),AV2327,0)+01_指標庫!$H$20*IF(ISNUMBER($BB2327),BB2327,0)+01_指標庫!$H$21*IF(ISNUMBER($BC2327),BC2327,0))/AW2327,1))</f>
        <v>94.1</v>
      </c>
      <c r="AY2327" s="60"/>
      <c r="AZ2327" s="60"/>
      <c r="BA2327" s="58" t="n">
        <f aca="false">AVERAGE($E2323:$E2327)/AVERAGE($E2318:$E2327)-1</f>
        <v>0.00251845714421628</v>
      </c>
      <c r="BB2327" s="59" t="n">
        <f aca="false">IF(ISNUMBER($BA2327),IF(OR($S2327&lt;=-0.03,$BA2327&lt;-0.003),0,IF(OR($S2327&lt;=-0.02,$BA2327&lt;0.01),50,100)),"")</f>
        <v>50</v>
      </c>
      <c r="BC2327" s="0" t="str">
        <f aca="false">IF(OR(COUNT($AZ2327)=0,COUNT($AZ2326)=0),"",IF(OR($AY2327/$AZ2326-1&lt;=-0.03,$AZ2327/$AZ2326-1&lt;=-0.045,IF(COUNT($AZ2318:$AZ2327)=10,AVERAGE($AZ2323:$AZ2327)/AVERAGE($AZ2318:$AZ2327)-1&lt;-0.01,FALSE())),0,IF(OR($AZ2327/$AZ2326-1&lt;=-0.02,IF(COUNT($AZ2318:$AZ2327)=10,AVERAGE($AZ2323:$AZ2327)/AVERAGE($AZ2318:$AZ2327)-1&lt;0.005,FALSE())),50,100)))</f>
        <v/>
      </c>
    </row>
    <row r="2328" customFormat="false" ht="15" hidden="false" customHeight="true" outlineLevel="0" collapsed="false">
      <c r="A2328" s="47" t="n">
        <v>2324</v>
      </c>
      <c r="B2328" s="48" t="n">
        <v>45933</v>
      </c>
      <c r="C2328" s="47" t="n">
        <v>2025</v>
      </c>
      <c r="D2328" s="49" t="s">
        <v>234</v>
      </c>
      <c r="E2328" s="50" t="n">
        <v>24785.52</v>
      </c>
      <c r="F2328" s="51" t="n">
        <v>0.143052</v>
      </c>
      <c r="G2328" s="51" t="n">
        <v>-0.004308</v>
      </c>
      <c r="H2328" s="52" t="n">
        <v>0.6531</v>
      </c>
      <c r="I2328" s="53" t="n">
        <v>280</v>
      </c>
      <c r="J2328" s="47" t="s">
        <v>235</v>
      </c>
      <c r="K2328" s="54" t="n">
        <v>16.65</v>
      </c>
      <c r="L2328" s="55" t="n">
        <f aca="false">IF(COUNT(F2328)=0,50,IF(F2328&gt;=0,100,IF(F2328&gt;=-0.02,50,0)))</f>
        <v>100</v>
      </c>
      <c r="M2328" s="55" t="n">
        <f aca="false">IF(COUNT(G2328)=0,50,IF(G2328&gt;-0.06,100,IF(G2328&gt;-0.15,50,0)))</f>
        <v>100</v>
      </c>
      <c r="N2328" s="55" t="n">
        <f aca="false">IF(COUNT(H2328)=0,50,IF(H2328&gt;=0.6,100,IF(H2328&gt;=0.4,50,0)))</f>
        <v>100</v>
      </c>
      <c r="O2328" s="55" t="n">
        <f aca="false">IF(COUNT(I2328)=0,50,IF(J2328="proxy_vix",50,IF(I2328&lt;350,100,IF(I2328&lt;=450,50,0))))</f>
        <v>100</v>
      </c>
      <c r="P2328" s="55" t="n">
        <f aca="false">IF(COUNT(K2328)=0,50,IF(K2328&lt;20,100,IF(K2328&lt;=25,50,0)))</f>
        <v>100</v>
      </c>
      <c r="Q2328" s="54"/>
      <c r="R2328" s="47"/>
      <c r="S2328" s="51" t="n">
        <f aca="false">$E2328/$E2327-1</f>
        <v>-0.00430807993970928</v>
      </c>
      <c r="T2328" s="56" t="n">
        <f aca="false">$K2328/$K2327-1</f>
        <v>0.00120264582080565</v>
      </c>
      <c r="V2328" s="57"/>
      <c r="W2328" s="57"/>
      <c r="Y2328" s="1" t="str">
        <f aca="false">IF(AX2328&gt;=70,"EASY",IF(AX2328&gt;40,"UNCERTAIN","HARD"))</f>
        <v>EASY</v>
      </c>
      <c r="AA2328" s="58" t="n">
        <f aca="false">IF($A2328&lt;200,"",AVERAGE($E2279:$E2328)/AVERAGE($E2129:$E2328)-1)</f>
        <v>0.0985498950328967</v>
      </c>
      <c r="AB2328" s="59" t="n">
        <f aca="false">LOOKUP($B2328,07_L1政策步階!$A$4:$A$14,07_L1政策步階!$C$4:$C$14)</f>
        <v>1</v>
      </c>
      <c r="AC2328" s="57"/>
      <c r="AD2328" s="57"/>
      <c r="AE2328" s="57"/>
      <c r="AF2328" s="57"/>
      <c r="AG2328" s="57"/>
      <c r="AH2328" s="57"/>
      <c r="AI2328" s="57"/>
      <c r="AJ2328" s="57"/>
      <c r="AK2328" s="57"/>
      <c r="AL2328" s="59" t="n">
        <f aca="false">IF(ISNUMBER($AA2328),IF($AA2328&gt;=0.005,100,IF($AA2328&gt;=-0.015,50,0)),"")</f>
        <v>100</v>
      </c>
      <c r="AM2328" s="59" t="n">
        <f aca="false">IF(ISNUMBER($AB2328),IF($AB2328=1,100,IF($AB2328=0,50,0)),"")</f>
        <v>100</v>
      </c>
      <c r="AN2328" s="0" t="str">
        <f aca="false">IF(ISNUMBER($AC2328),IF($AC2328&gt;=0.001,100,IF($AC2328&gt;=-0.003,50,0)),"")</f>
        <v/>
      </c>
      <c r="AO2328" s="0" t="str">
        <f aca="false">IF(ISNUMBER($AD2328),IF($AD2328&gt;=0.04,100,IF($AD2328&gt;=0,50,0)),"")</f>
        <v/>
      </c>
      <c r="AP2328" s="0" t="str">
        <f aca="false">IF(ISNUMBER($AE2328),IF($AE2328&gt;=25,100,IF($AE2328&gt;=-75,50,0)),"")</f>
        <v/>
      </c>
      <c r="AQ2328" s="0" t="str">
        <f aca="false">IF(ISNUMBER($AF2328),IF($AF2328&gt;0,100,IF($AF2328&gt;=-50,50,0)),"")</f>
        <v/>
      </c>
      <c r="AR2328" s="0" t="str">
        <f aca="false">IF(ISNUMBER($AG2328),IF($AG2328=1,100,IF($AG2328=0,50,0)),"")</f>
        <v/>
      </c>
      <c r="AS2328" s="0" t="str">
        <f aca="false">IF(ISNUMBER($AH2328),IF($AH2328&lt;0,100,IF($AH2328&lt;=20,50,0)),"")</f>
        <v/>
      </c>
      <c r="AT2328" s="0" t="str">
        <f aca="false">IF(ISNUMBER($AI2328),IF($AI2328&lt;0.95,100,IF($AI2328&lt;=1,50,0)),"")</f>
        <v/>
      </c>
      <c r="AU2328" s="0" t="str">
        <f aca="false">IF(ISNUMBER($AJ2328),IF($AJ2328&lt;30,0,IF($AJ2328&lt;40,50,IF($AJ2328&lt;=90,100,50))),"")</f>
        <v/>
      </c>
      <c r="AV2328" s="0" t="str">
        <f aca="false">IF(ISNUMBER($AK2328),IF($AK2328&gt;-0.2,100,IF($AK2328&gt;=-0.4,50,0)),"")</f>
        <v/>
      </c>
      <c r="AW2328" s="59" t="n">
        <f aca="false">01_指標庫!$H$4*ISNUMBER($F2328)+01_指標庫!$H$5*ISNUMBER($AA2328)+01_指標庫!$H$6*ISNUMBER($G2328)+01_指標庫!$H$7*ISNUMBER($H2328)+01_指標庫!$H$8*ISNUMBER($AF2328)+01_指標庫!$H$9*ISNUMBER($AG2328)+01_指標庫!$H$10*ISNUMBER($AB2328)+01_指標庫!$H$11*ISNUMBER($AC2328)+01_指標庫!$H$12*ISNUMBER($AD2328)+01_指標庫!$H$13*ISNUMBER($AE2328)+01_指標庫!$H$14*ISNUMBER($I2328)+01_指標庫!$H$15*ISNUMBER($AH2328)+01_指標庫!$H$16*ISNUMBER($K2328)+01_指標庫!$H$17*ISNUMBER($AI2328)+01_指標庫!$H$18*ISNUMBER($AJ2328)+01_指標庫!$H$19*ISNUMBER($AK2328)+01_指標庫!$H$20*ISNUMBER($BB2328)+01_指標庫!$H$21*ISNUMBER($BC2328)</f>
        <v>51</v>
      </c>
      <c r="AX2328" s="59" t="n">
        <f aca="false">IF(AW2328=0,50,ROUND((01_指標庫!$H$4*IF(ISNUMBER($F2328),L2328,0)+01_指標庫!$H$5*IF(ISNUMBER($AA2328),AL2328,0)+01_指標庫!$H$6*IF(ISNUMBER($G2328),M2328,0)+01_指標庫!$H$7*IF(ISNUMBER($H2328),N2328,0)+01_指標庫!$H$8*IF(ISNUMBER($AF2328),AQ2328,0)+01_指標庫!$H$9*IF(ISNUMBER($AG2328),AR2328,0)+01_指標庫!$H$10*IF(ISNUMBER($AB2328),AM2328,0)+01_指標庫!$H$11*IF(ISNUMBER($AC2328),AN2328,0)+01_指標庫!$H$12*IF(ISNUMBER($AD2328),AO2328,0)+01_指標庫!$H$13*IF(ISNUMBER($AE2328),AP2328,0)+01_指標庫!$H$14*IF(ISNUMBER($I2328),O2328,0)+01_指標庫!$H$15*IF(ISNUMBER($AH2328),AS2328,0)+01_指標庫!$H$16*IF(ISNUMBER($K2328),P2328,0)+01_指標庫!$H$17*IF(ISNUMBER($AI2328),AT2328,0)+01_指標庫!$H$18*IF(ISNUMBER($AJ2328),AU2328,0)+01_指標庫!$H$19*IF(ISNUMBER($AK2328),AV2328,0)+01_指標庫!$H$20*IF(ISNUMBER($BB2328),BB2328,0)+01_指標庫!$H$21*IF(ISNUMBER($BC2328),BC2328,0))/AW2328,1))</f>
        <v>94.1</v>
      </c>
      <c r="AY2328" s="60"/>
      <c r="AZ2328" s="60"/>
      <c r="BA2328" s="58" t="n">
        <f aca="false">AVERAGE($E2324:$E2328)/AVERAGE($E2319:$E2328)-1</f>
        <v>0.0041559498362076</v>
      </c>
      <c r="BB2328" s="59" t="n">
        <f aca="false">IF(ISNUMBER($BA2328),IF(OR($S2328&lt;=-0.03,$BA2328&lt;-0.003),0,IF(OR($S2328&lt;=-0.02,$BA2328&lt;0.01),50,100)),"")</f>
        <v>50</v>
      </c>
      <c r="BC2328" s="0" t="str">
        <f aca="false">IF(OR(COUNT($AZ2328)=0,COUNT($AZ2327)=0),"",IF(OR($AY2328/$AZ2327-1&lt;=-0.03,$AZ2328/$AZ2327-1&lt;=-0.045,IF(COUNT($AZ2319:$AZ2328)=10,AVERAGE($AZ2324:$AZ2328)/AVERAGE($AZ2319:$AZ2328)-1&lt;-0.01,FALSE())),0,IF(OR($AZ2328/$AZ2327-1&lt;=-0.02,IF(COUNT($AZ2319:$AZ2328)=10,AVERAGE($AZ2324:$AZ2328)/AVERAGE($AZ2319:$AZ2328)-1&lt;0.005,FALSE())),50,100)))</f>
        <v/>
      </c>
    </row>
    <row r="2329" customFormat="false" ht="15" hidden="false" customHeight="true" outlineLevel="0" collapsed="false">
      <c r="A2329" s="47" t="n">
        <v>2325</v>
      </c>
      <c r="B2329" s="48" t="n">
        <v>45936</v>
      </c>
      <c r="C2329" s="47" t="n">
        <v>2025</v>
      </c>
      <c r="D2329" s="49" t="s">
        <v>236</v>
      </c>
      <c r="E2329" s="50" t="n">
        <v>24978.56</v>
      </c>
      <c r="F2329" s="51" t="n">
        <v>0.15119</v>
      </c>
      <c r="G2329" s="51" t="n">
        <v>0</v>
      </c>
      <c r="H2329" s="52" t="n">
        <v>0.6327</v>
      </c>
      <c r="I2329" s="53" t="n">
        <v>276</v>
      </c>
      <c r="J2329" s="47" t="s">
        <v>235</v>
      </c>
      <c r="K2329" s="54" t="n">
        <v>16.37</v>
      </c>
      <c r="L2329" s="55" t="n">
        <f aca="false">IF(COUNT(F2329)=0,50,IF(F2329&gt;=0,100,IF(F2329&gt;=-0.02,50,0)))</f>
        <v>100</v>
      </c>
      <c r="M2329" s="55" t="n">
        <f aca="false">IF(COUNT(G2329)=0,50,IF(G2329&gt;-0.06,100,IF(G2329&gt;-0.15,50,0)))</f>
        <v>100</v>
      </c>
      <c r="N2329" s="55" t="n">
        <f aca="false">IF(COUNT(H2329)=0,50,IF(H2329&gt;=0.6,100,IF(H2329&gt;=0.4,50,0)))</f>
        <v>100</v>
      </c>
      <c r="O2329" s="55" t="n">
        <f aca="false">IF(COUNT(I2329)=0,50,IF(J2329="proxy_vix",50,IF(I2329&lt;350,100,IF(I2329&lt;=450,50,0))))</f>
        <v>100</v>
      </c>
      <c r="P2329" s="55" t="n">
        <f aca="false">IF(COUNT(K2329)=0,50,IF(K2329&lt;20,100,IF(K2329&lt;=25,50,0)))</f>
        <v>100</v>
      </c>
      <c r="Q2329" s="54"/>
      <c r="R2329" s="47"/>
      <c r="S2329" s="51" t="n">
        <f aca="false">$E2329/$E2328-1</f>
        <v>0.00778841839912992</v>
      </c>
      <c r="T2329" s="56" t="n">
        <f aca="false">$K2329/$K2328-1</f>
        <v>-0.0168168168168167</v>
      </c>
      <c r="V2329" s="57"/>
      <c r="W2329" s="57"/>
      <c r="Y2329" s="1" t="str">
        <f aca="false">IF(AX2329&gt;=70,"EASY",IF(AX2329&gt;40,"UNCERTAIN","HARD"))</f>
        <v>EASY</v>
      </c>
      <c r="AA2329" s="58" t="n">
        <f aca="false">IF($A2329&lt;200,"",AVERAGE($E2280:$E2329)/AVERAGE($E2130:$E2329)-1)</f>
        <v>0.0993931347156216</v>
      </c>
      <c r="AB2329" s="59" t="n">
        <f aca="false">LOOKUP($B2329,07_L1政策步階!$A$4:$A$14,07_L1政策步階!$C$4:$C$14)</f>
        <v>1</v>
      </c>
      <c r="AC2329" s="57"/>
      <c r="AD2329" s="57"/>
      <c r="AE2329" s="57"/>
      <c r="AF2329" s="57"/>
      <c r="AG2329" s="57"/>
      <c r="AH2329" s="57"/>
      <c r="AI2329" s="57"/>
      <c r="AJ2329" s="57"/>
      <c r="AK2329" s="57"/>
      <c r="AL2329" s="59" t="n">
        <f aca="false">IF(ISNUMBER($AA2329),IF($AA2329&gt;=0.005,100,IF($AA2329&gt;=-0.015,50,0)),"")</f>
        <v>100</v>
      </c>
      <c r="AM2329" s="59" t="n">
        <f aca="false">IF(ISNUMBER($AB2329),IF($AB2329=1,100,IF($AB2329=0,50,0)),"")</f>
        <v>100</v>
      </c>
      <c r="AN2329" s="0" t="str">
        <f aca="false">IF(ISNUMBER($AC2329),IF($AC2329&gt;=0.001,100,IF($AC2329&gt;=-0.003,50,0)),"")</f>
        <v/>
      </c>
      <c r="AO2329" s="0" t="str">
        <f aca="false">IF(ISNUMBER($AD2329),IF($AD2329&gt;=0.04,100,IF($AD2329&gt;=0,50,0)),"")</f>
        <v/>
      </c>
      <c r="AP2329" s="0" t="str">
        <f aca="false">IF(ISNUMBER($AE2329),IF($AE2329&gt;=25,100,IF($AE2329&gt;=-75,50,0)),"")</f>
        <v/>
      </c>
      <c r="AQ2329" s="0" t="str">
        <f aca="false">IF(ISNUMBER($AF2329),IF($AF2329&gt;0,100,IF($AF2329&gt;=-50,50,0)),"")</f>
        <v/>
      </c>
      <c r="AR2329" s="0" t="str">
        <f aca="false">IF(ISNUMBER($AG2329),IF($AG2329=1,100,IF($AG2329=0,50,0)),"")</f>
        <v/>
      </c>
      <c r="AS2329" s="0" t="str">
        <f aca="false">IF(ISNUMBER($AH2329),IF($AH2329&lt;0,100,IF($AH2329&lt;=20,50,0)),"")</f>
        <v/>
      </c>
      <c r="AT2329" s="0" t="str">
        <f aca="false">IF(ISNUMBER($AI2329),IF($AI2329&lt;0.95,100,IF($AI2329&lt;=1,50,0)),"")</f>
        <v/>
      </c>
      <c r="AU2329" s="0" t="str">
        <f aca="false">IF(ISNUMBER($AJ2329),IF($AJ2329&lt;30,0,IF($AJ2329&lt;40,50,IF($AJ2329&lt;=90,100,50))),"")</f>
        <v/>
      </c>
      <c r="AV2329" s="0" t="str">
        <f aca="false">IF(ISNUMBER($AK2329),IF($AK2329&gt;-0.2,100,IF($AK2329&gt;=-0.4,50,0)),"")</f>
        <v/>
      </c>
      <c r="AW2329" s="59" t="n">
        <f aca="false">01_指標庫!$H$4*ISNUMBER($F2329)+01_指標庫!$H$5*ISNUMBER($AA2329)+01_指標庫!$H$6*ISNUMBER($G2329)+01_指標庫!$H$7*ISNUMBER($H2329)+01_指標庫!$H$8*ISNUMBER($AF2329)+01_指標庫!$H$9*ISNUMBER($AG2329)+01_指標庫!$H$10*ISNUMBER($AB2329)+01_指標庫!$H$11*ISNUMBER($AC2329)+01_指標庫!$H$12*ISNUMBER($AD2329)+01_指標庫!$H$13*ISNUMBER($AE2329)+01_指標庫!$H$14*ISNUMBER($I2329)+01_指標庫!$H$15*ISNUMBER($AH2329)+01_指標庫!$H$16*ISNUMBER($K2329)+01_指標庫!$H$17*ISNUMBER($AI2329)+01_指標庫!$H$18*ISNUMBER($AJ2329)+01_指標庫!$H$19*ISNUMBER($AK2329)+01_指標庫!$H$20*ISNUMBER($BB2329)+01_指標庫!$H$21*ISNUMBER($BC2329)</f>
        <v>51</v>
      </c>
      <c r="AX2329" s="59" t="n">
        <f aca="false">IF(AW2329=0,50,ROUND((01_指標庫!$H$4*IF(ISNUMBER($F2329),L2329,0)+01_指標庫!$H$5*IF(ISNUMBER($AA2329),AL2329,0)+01_指標庫!$H$6*IF(ISNUMBER($G2329),M2329,0)+01_指標庫!$H$7*IF(ISNUMBER($H2329),N2329,0)+01_指標庫!$H$8*IF(ISNUMBER($AF2329),AQ2329,0)+01_指標庫!$H$9*IF(ISNUMBER($AG2329),AR2329,0)+01_指標庫!$H$10*IF(ISNUMBER($AB2329),AM2329,0)+01_指標庫!$H$11*IF(ISNUMBER($AC2329),AN2329,0)+01_指標庫!$H$12*IF(ISNUMBER($AD2329),AO2329,0)+01_指標庫!$H$13*IF(ISNUMBER($AE2329),AP2329,0)+01_指標庫!$H$14*IF(ISNUMBER($I2329),O2329,0)+01_指標庫!$H$15*IF(ISNUMBER($AH2329),AS2329,0)+01_指標庫!$H$16*IF(ISNUMBER($K2329),P2329,0)+01_指標庫!$H$17*IF(ISNUMBER($AI2329),AT2329,0)+01_指標庫!$H$18*IF(ISNUMBER($AJ2329),AU2329,0)+01_指標庫!$H$19*IF(ISNUMBER($AK2329),AV2329,0)+01_指標庫!$H$20*IF(ISNUMBER($BB2329),BB2329,0)+01_指標庫!$H$21*IF(ISNUMBER($BC2329),BC2329,0))/AW2329,1))</f>
        <v>94.1</v>
      </c>
      <c r="AY2329" s="60"/>
      <c r="AZ2329" s="60"/>
      <c r="BA2329" s="58" t="n">
        <f aca="false">AVERAGE($E2325:$E2329)/AVERAGE($E2320:$E2329)-1</f>
        <v>0.006247377235576</v>
      </c>
      <c r="BB2329" s="59" t="n">
        <f aca="false">IF(ISNUMBER($BA2329),IF(OR($S2329&lt;=-0.03,$BA2329&lt;-0.003),0,IF(OR($S2329&lt;=-0.02,$BA2329&lt;0.01),50,100)),"")</f>
        <v>50</v>
      </c>
      <c r="BC2329" s="0" t="str">
        <f aca="false">IF(OR(COUNT($AZ2329)=0,COUNT($AZ2328)=0),"",IF(OR($AY2329/$AZ2328-1&lt;=-0.03,$AZ2329/$AZ2328-1&lt;=-0.045,IF(COUNT($AZ2320:$AZ2329)=10,AVERAGE($AZ2325:$AZ2329)/AVERAGE($AZ2320:$AZ2329)-1&lt;-0.01,FALSE())),0,IF(OR($AZ2329/$AZ2328-1&lt;=-0.02,IF(COUNT($AZ2320:$AZ2329)=10,AVERAGE($AZ2325:$AZ2329)/AVERAGE($AZ2320:$AZ2329)-1&lt;0.005,FALSE())),50,100)))</f>
        <v/>
      </c>
    </row>
    <row r="2330" customFormat="false" ht="15" hidden="false" customHeight="true" outlineLevel="0" collapsed="false">
      <c r="A2330" s="47" t="n">
        <v>2326</v>
      </c>
      <c r="B2330" s="48" t="n">
        <v>45937</v>
      </c>
      <c r="C2330" s="47" t="n">
        <v>2025</v>
      </c>
      <c r="D2330" s="49" t="s">
        <v>237</v>
      </c>
      <c r="E2330" s="50" t="n">
        <v>24840.23</v>
      </c>
      <c r="F2330" s="51" t="n">
        <v>0.144066</v>
      </c>
      <c r="G2330" s="51" t="n">
        <v>-0.005538</v>
      </c>
      <c r="H2330" s="52" t="n">
        <v>0.6327</v>
      </c>
      <c r="I2330" s="53" t="n">
        <v>282</v>
      </c>
      <c r="J2330" s="47" t="s">
        <v>235</v>
      </c>
      <c r="K2330" s="54" t="n">
        <v>17.24</v>
      </c>
      <c r="L2330" s="55" t="n">
        <f aca="false">IF(COUNT(F2330)=0,50,IF(F2330&gt;=0,100,IF(F2330&gt;=-0.02,50,0)))</f>
        <v>100</v>
      </c>
      <c r="M2330" s="55" t="n">
        <f aca="false">IF(COUNT(G2330)=0,50,IF(G2330&gt;-0.06,100,IF(G2330&gt;-0.15,50,0)))</f>
        <v>100</v>
      </c>
      <c r="N2330" s="55" t="n">
        <f aca="false">IF(COUNT(H2330)=0,50,IF(H2330&gt;=0.6,100,IF(H2330&gt;=0.4,50,0)))</f>
        <v>100</v>
      </c>
      <c r="O2330" s="55" t="n">
        <f aca="false">IF(COUNT(I2330)=0,50,IF(J2330="proxy_vix",50,IF(I2330&lt;350,100,IF(I2330&lt;=450,50,0))))</f>
        <v>100</v>
      </c>
      <c r="P2330" s="55" t="n">
        <f aca="false">IF(COUNT(K2330)=0,50,IF(K2330&lt;20,100,IF(K2330&lt;=25,50,0)))</f>
        <v>100</v>
      </c>
      <c r="Q2330" s="54"/>
      <c r="R2330" s="47"/>
      <c r="S2330" s="51" t="n">
        <f aca="false">$E2330/$E2329-1</f>
        <v>-0.00553794934535867</v>
      </c>
      <c r="T2330" s="56" t="n">
        <f aca="false">$K2330/$K2329-1</f>
        <v>0.0531459987782528</v>
      </c>
      <c r="V2330" s="57"/>
      <c r="W2330" s="57"/>
      <c r="Y2330" s="1" t="str">
        <f aca="false">IF(AX2330&gt;=70,"EASY",IF(AX2330&gt;40,"UNCERTAIN","HARD"))</f>
        <v>EASY</v>
      </c>
      <c r="AA2330" s="58" t="n">
        <f aca="false">IF($A2330&lt;200,"",AVERAGE($E2281:$E2330)/AVERAGE($E2131:$E2330)-1)</f>
        <v>0.100041271205829</v>
      </c>
      <c r="AB2330" s="59" t="n">
        <f aca="false">LOOKUP($B2330,07_L1政策步階!$A$4:$A$14,07_L1政策步階!$C$4:$C$14)</f>
        <v>1</v>
      </c>
      <c r="AC2330" s="57"/>
      <c r="AD2330" s="57"/>
      <c r="AE2330" s="57"/>
      <c r="AF2330" s="57"/>
      <c r="AG2330" s="57"/>
      <c r="AH2330" s="57"/>
      <c r="AI2330" s="57"/>
      <c r="AJ2330" s="57"/>
      <c r="AK2330" s="57"/>
      <c r="AL2330" s="59" t="n">
        <f aca="false">IF(ISNUMBER($AA2330),IF($AA2330&gt;=0.005,100,IF($AA2330&gt;=-0.015,50,0)),"")</f>
        <v>100</v>
      </c>
      <c r="AM2330" s="59" t="n">
        <f aca="false">IF(ISNUMBER($AB2330),IF($AB2330=1,100,IF($AB2330=0,50,0)),"")</f>
        <v>100</v>
      </c>
      <c r="AN2330" s="0" t="str">
        <f aca="false">IF(ISNUMBER($AC2330),IF($AC2330&gt;=0.001,100,IF($AC2330&gt;=-0.003,50,0)),"")</f>
        <v/>
      </c>
      <c r="AO2330" s="0" t="str">
        <f aca="false">IF(ISNUMBER($AD2330),IF($AD2330&gt;=0.04,100,IF($AD2330&gt;=0,50,0)),"")</f>
        <v/>
      </c>
      <c r="AP2330" s="0" t="str">
        <f aca="false">IF(ISNUMBER($AE2330),IF($AE2330&gt;=25,100,IF($AE2330&gt;=-75,50,0)),"")</f>
        <v/>
      </c>
      <c r="AQ2330" s="0" t="str">
        <f aca="false">IF(ISNUMBER($AF2330),IF($AF2330&gt;0,100,IF($AF2330&gt;=-50,50,0)),"")</f>
        <v/>
      </c>
      <c r="AR2330" s="0" t="str">
        <f aca="false">IF(ISNUMBER($AG2330),IF($AG2330=1,100,IF($AG2330=0,50,0)),"")</f>
        <v/>
      </c>
      <c r="AS2330" s="0" t="str">
        <f aca="false">IF(ISNUMBER($AH2330),IF($AH2330&lt;0,100,IF($AH2330&lt;=20,50,0)),"")</f>
        <v/>
      </c>
      <c r="AT2330" s="0" t="str">
        <f aca="false">IF(ISNUMBER($AI2330),IF($AI2330&lt;0.95,100,IF($AI2330&lt;=1,50,0)),"")</f>
        <v/>
      </c>
      <c r="AU2330" s="0" t="str">
        <f aca="false">IF(ISNUMBER($AJ2330),IF($AJ2330&lt;30,0,IF($AJ2330&lt;40,50,IF($AJ2330&lt;=90,100,50))),"")</f>
        <v/>
      </c>
      <c r="AV2330" s="0" t="str">
        <f aca="false">IF(ISNUMBER($AK2330),IF($AK2330&gt;-0.2,100,IF($AK2330&gt;=-0.4,50,0)),"")</f>
        <v/>
      </c>
      <c r="AW2330" s="59" t="n">
        <f aca="false">01_指標庫!$H$4*ISNUMBER($F2330)+01_指標庫!$H$5*ISNUMBER($AA2330)+01_指標庫!$H$6*ISNUMBER($G2330)+01_指標庫!$H$7*ISNUMBER($H2330)+01_指標庫!$H$8*ISNUMBER($AF2330)+01_指標庫!$H$9*ISNUMBER($AG2330)+01_指標庫!$H$10*ISNUMBER($AB2330)+01_指標庫!$H$11*ISNUMBER($AC2330)+01_指標庫!$H$12*ISNUMBER($AD2330)+01_指標庫!$H$13*ISNUMBER($AE2330)+01_指標庫!$H$14*ISNUMBER($I2330)+01_指標庫!$H$15*ISNUMBER($AH2330)+01_指標庫!$H$16*ISNUMBER($K2330)+01_指標庫!$H$17*ISNUMBER($AI2330)+01_指標庫!$H$18*ISNUMBER($AJ2330)+01_指標庫!$H$19*ISNUMBER($AK2330)+01_指標庫!$H$20*ISNUMBER($BB2330)+01_指標庫!$H$21*ISNUMBER($BC2330)</f>
        <v>51</v>
      </c>
      <c r="AX2330" s="59" t="n">
        <f aca="false">IF(AW2330=0,50,ROUND((01_指標庫!$H$4*IF(ISNUMBER($F2330),L2330,0)+01_指標庫!$H$5*IF(ISNUMBER($AA2330),AL2330,0)+01_指標庫!$H$6*IF(ISNUMBER($G2330),M2330,0)+01_指標庫!$H$7*IF(ISNUMBER($H2330),N2330,0)+01_指標庫!$H$8*IF(ISNUMBER($AF2330),AQ2330,0)+01_指標庫!$H$9*IF(ISNUMBER($AG2330),AR2330,0)+01_指標庫!$H$10*IF(ISNUMBER($AB2330),AM2330,0)+01_指標庫!$H$11*IF(ISNUMBER($AC2330),AN2330,0)+01_指標庫!$H$12*IF(ISNUMBER($AD2330),AO2330,0)+01_指標庫!$H$13*IF(ISNUMBER($AE2330),AP2330,0)+01_指標庫!$H$14*IF(ISNUMBER($I2330),O2330,0)+01_指標庫!$H$15*IF(ISNUMBER($AH2330),AS2330,0)+01_指標庫!$H$16*IF(ISNUMBER($K2330),P2330,0)+01_指標庫!$H$17*IF(ISNUMBER($AI2330),AT2330,0)+01_指標庫!$H$18*IF(ISNUMBER($AJ2330),AU2330,0)+01_指標庫!$H$19*IF(ISNUMBER($AK2330),AV2330,0)+01_指標庫!$H$20*IF(ISNUMBER($BB2330),BB2330,0)+01_指標庫!$H$21*IF(ISNUMBER($BC2330),BC2330,0))/AW2330,1))</f>
        <v>94.1</v>
      </c>
      <c r="AY2330" s="60"/>
      <c r="AZ2330" s="60"/>
      <c r="BA2330" s="58" t="n">
        <f aca="false">AVERAGE($E2326:$E2330)/AVERAGE($E2321:$E2330)-1</f>
        <v>0.00648542069847835</v>
      </c>
      <c r="BB2330" s="59" t="n">
        <f aca="false">IF(ISNUMBER($BA2330),IF(OR($S2330&lt;=-0.03,$BA2330&lt;-0.003),0,IF(OR($S2330&lt;=-0.02,$BA2330&lt;0.01),50,100)),"")</f>
        <v>50</v>
      </c>
      <c r="BC2330" s="0" t="str">
        <f aca="false">IF(OR(COUNT($AZ2330)=0,COUNT($AZ2329)=0),"",IF(OR($AY2330/$AZ2329-1&lt;=-0.03,$AZ2330/$AZ2329-1&lt;=-0.045,IF(COUNT($AZ2321:$AZ2330)=10,AVERAGE($AZ2326:$AZ2330)/AVERAGE($AZ2321:$AZ2330)-1&lt;-0.01,FALSE())),0,IF(OR($AZ2330/$AZ2329-1&lt;=-0.02,IF(COUNT($AZ2321:$AZ2330)=10,AVERAGE($AZ2326:$AZ2330)/AVERAGE($AZ2321:$AZ2330)-1&lt;0.005,FALSE())),50,100)))</f>
        <v/>
      </c>
    </row>
    <row r="2331" customFormat="false" ht="15" hidden="false" customHeight="true" outlineLevel="0" collapsed="false">
      <c r="A2331" s="47" t="n">
        <v>2327</v>
      </c>
      <c r="B2331" s="48" t="n">
        <v>45938</v>
      </c>
      <c r="C2331" s="47" t="n">
        <v>2025</v>
      </c>
      <c r="D2331" s="49" t="s">
        <v>238</v>
      </c>
      <c r="E2331" s="50" t="n">
        <v>25136.62</v>
      </c>
      <c r="F2331" s="51" t="n">
        <v>0.156671</v>
      </c>
      <c r="G2331" s="51" t="n">
        <v>0</v>
      </c>
      <c r="H2331" s="52" t="n">
        <v>0.5918</v>
      </c>
      <c r="I2331" s="53" t="n">
        <v>284</v>
      </c>
      <c r="J2331" s="47" t="s">
        <v>235</v>
      </c>
      <c r="K2331" s="54" t="n">
        <v>16.3</v>
      </c>
      <c r="L2331" s="55" t="n">
        <f aca="false">IF(COUNT(F2331)=0,50,IF(F2331&gt;=0,100,IF(F2331&gt;=-0.02,50,0)))</f>
        <v>100</v>
      </c>
      <c r="M2331" s="55" t="n">
        <f aca="false">IF(COUNT(G2331)=0,50,IF(G2331&gt;-0.06,100,IF(G2331&gt;-0.15,50,0)))</f>
        <v>100</v>
      </c>
      <c r="N2331" s="55" t="n">
        <f aca="false">IF(COUNT(H2331)=0,50,IF(H2331&gt;=0.6,100,IF(H2331&gt;=0.4,50,0)))</f>
        <v>50</v>
      </c>
      <c r="O2331" s="55" t="n">
        <f aca="false">IF(COUNT(I2331)=0,50,IF(J2331="proxy_vix",50,IF(I2331&lt;350,100,IF(I2331&lt;=450,50,0))))</f>
        <v>100</v>
      </c>
      <c r="P2331" s="55" t="n">
        <f aca="false">IF(COUNT(K2331)=0,50,IF(K2331&lt;20,100,IF(K2331&lt;=25,50,0)))</f>
        <v>100</v>
      </c>
      <c r="Q2331" s="54"/>
      <c r="R2331" s="47"/>
      <c r="S2331" s="51" t="n">
        <f aca="false">$E2331/$E2330-1</f>
        <v>0.0119318540931384</v>
      </c>
      <c r="T2331" s="56" t="n">
        <f aca="false">$K2331/$K2330-1</f>
        <v>-0.0545243619489558</v>
      </c>
      <c r="V2331" s="57"/>
      <c r="W2331" s="57"/>
      <c r="Y2331" s="1" t="str">
        <f aca="false">IF(AX2331&gt;=70,"EASY",IF(AX2331&gt;40,"UNCERTAIN","HARD"))</f>
        <v>EASY</v>
      </c>
      <c r="AA2331" s="58" t="n">
        <f aca="false">IF($A2331&lt;200,"",AVERAGE($E2282:$E2331)/AVERAGE($E2132:$E2331)-1)</f>
        <v>0.100729911462837</v>
      </c>
      <c r="AB2331" s="59" t="n">
        <f aca="false">LOOKUP($B2331,07_L1政策步階!$A$4:$A$14,07_L1政策步階!$C$4:$C$14)</f>
        <v>1</v>
      </c>
      <c r="AC2331" s="57"/>
      <c r="AD2331" s="57"/>
      <c r="AE2331" s="57"/>
      <c r="AF2331" s="57"/>
      <c r="AG2331" s="57"/>
      <c r="AH2331" s="57"/>
      <c r="AI2331" s="57"/>
      <c r="AJ2331" s="57"/>
      <c r="AK2331" s="57"/>
      <c r="AL2331" s="59" t="n">
        <f aca="false">IF(ISNUMBER($AA2331),IF($AA2331&gt;=0.005,100,IF($AA2331&gt;=-0.015,50,0)),"")</f>
        <v>100</v>
      </c>
      <c r="AM2331" s="59" t="n">
        <f aca="false">IF(ISNUMBER($AB2331),IF($AB2331=1,100,IF($AB2331=0,50,0)),"")</f>
        <v>100</v>
      </c>
      <c r="AN2331" s="0" t="str">
        <f aca="false">IF(ISNUMBER($AC2331),IF($AC2331&gt;=0.001,100,IF($AC2331&gt;=-0.003,50,0)),"")</f>
        <v/>
      </c>
      <c r="AO2331" s="0" t="str">
        <f aca="false">IF(ISNUMBER($AD2331),IF($AD2331&gt;=0.04,100,IF($AD2331&gt;=0,50,0)),"")</f>
        <v/>
      </c>
      <c r="AP2331" s="0" t="str">
        <f aca="false">IF(ISNUMBER($AE2331),IF($AE2331&gt;=25,100,IF($AE2331&gt;=-75,50,0)),"")</f>
        <v/>
      </c>
      <c r="AQ2331" s="0" t="str">
        <f aca="false">IF(ISNUMBER($AF2331),IF($AF2331&gt;0,100,IF($AF2331&gt;=-50,50,0)),"")</f>
        <v/>
      </c>
      <c r="AR2331" s="0" t="str">
        <f aca="false">IF(ISNUMBER($AG2331),IF($AG2331=1,100,IF($AG2331=0,50,0)),"")</f>
        <v/>
      </c>
      <c r="AS2331" s="0" t="str">
        <f aca="false">IF(ISNUMBER($AH2331),IF($AH2331&lt;0,100,IF($AH2331&lt;=20,50,0)),"")</f>
        <v/>
      </c>
      <c r="AT2331" s="0" t="str">
        <f aca="false">IF(ISNUMBER($AI2331),IF($AI2331&lt;0.95,100,IF($AI2331&lt;=1,50,0)),"")</f>
        <v/>
      </c>
      <c r="AU2331" s="0" t="str">
        <f aca="false">IF(ISNUMBER($AJ2331),IF($AJ2331&lt;30,0,IF($AJ2331&lt;40,50,IF($AJ2331&lt;=90,100,50))),"")</f>
        <v/>
      </c>
      <c r="AV2331" s="0" t="str">
        <f aca="false">IF(ISNUMBER($AK2331),IF($AK2331&gt;-0.2,100,IF($AK2331&gt;=-0.4,50,0)),"")</f>
        <v/>
      </c>
      <c r="AW2331" s="59" t="n">
        <f aca="false">01_指標庫!$H$4*ISNUMBER($F2331)+01_指標庫!$H$5*ISNUMBER($AA2331)+01_指標庫!$H$6*ISNUMBER($G2331)+01_指標庫!$H$7*ISNUMBER($H2331)+01_指標庫!$H$8*ISNUMBER($AF2331)+01_指標庫!$H$9*ISNUMBER($AG2331)+01_指標庫!$H$10*ISNUMBER($AB2331)+01_指標庫!$H$11*ISNUMBER($AC2331)+01_指標庫!$H$12*ISNUMBER($AD2331)+01_指標庫!$H$13*ISNUMBER($AE2331)+01_指標庫!$H$14*ISNUMBER($I2331)+01_指標庫!$H$15*ISNUMBER($AH2331)+01_指標庫!$H$16*ISNUMBER($K2331)+01_指標庫!$H$17*ISNUMBER($AI2331)+01_指標庫!$H$18*ISNUMBER($AJ2331)+01_指標庫!$H$19*ISNUMBER($AK2331)+01_指標庫!$H$20*ISNUMBER($BB2331)+01_指標庫!$H$21*ISNUMBER($BC2331)</f>
        <v>51</v>
      </c>
      <c r="AX2331" s="59" t="n">
        <f aca="false">IF(AW2331=0,50,ROUND((01_指標庫!$H$4*IF(ISNUMBER($F2331),L2331,0)+01_指標庫!$H$5*IF(ISNUMBER($AA2331),AL2331,0)+01_指標庫!$H$6*IF(ISNUMBER($G2331),M2331,0)+01_指標庫!$H$7*IF(ISNUMBER($H2331),N2331,0)+01_指標庫!$H$8*IF(ISNUMBER($AF2331),AQ2331,0)+01_指標庫!$H$9*IF(ISNUMBER($AG2331),AR2331,0)+01_指標庫!$H$10*IF(ISNUMBER($AB2331),AM2331,0)+01_指標庫!$H$11*IF(ISNUMBER($AC2331),AN2331,0)+01_指標庫!$H$12*IF(ISNUMBER($AD2331),AO2331,0)+01_指標庫!$H$13*IF(ISNUMBER($AE2331),AP2331,0)+01_指標庫!$H$14*IF(ISNUMBER($I2331),O2331,0)+01_指標庫!$H$15*IF(ISNUMBER($AH2331),AS2331,0)+01_指標庫!$H$16*IF(ISNUMBER($K2331),P2331,0)+01_指標庫!$H$17*IF(ISNUMBER($AI2331),AT2331,0)+01_指標庫!$H$18*IF(ISNUMBER($AJ2331),AU2331,0)+01_指標庫!$H$19*IF(ISNUMBER($AK2331),AV2331,0)+01_指標庫!$H$20*IF(ISNUMBER($BB2331),BB2331,0)+01_指標庫!$H$21*IF(ISNUMBER($BC2331),BC2331,0))/AW2331,1))</f>
        <v>86.3</v>
      </c>
      <c r="AY2331" s="60"/>
      <c r="AZ2331" s="60"/>
      <c r="BA2331" s="58" t="n">
        <f aca="false">AVERAGE($E2327:$E2331)/AVERAGE($E2322:$E2331)-1</f>
        <v>0.00662419553921922</v>
      </c>
      <c r="BB2331" s="59" t="n">
        <f aca="false">IF(ISNUMBER($BA2331),IF(OR($S2331&lt;=-0.03,$BA2331&lt;-0.003),0,IF(OR($S2331&lt;=-0.02,$BA2331&lt;0.01),50,100)),"")</f>
        <v>50</v>
      </c>
      <c r="BC2331" s="0" t="str">
        <f aca="false">IF(OR(COUNT($AZ2331)=0,COUNT($AZ2330)=0),"",IF(OR($AY2331/$AZ2330-1&lt;=-0.03,$AZ2331/$AZ2330-1&lt;=-0.045,IF(COUNT($AZ2322:$AZ2331)=10,AVERAGE($AZ2327:$AZ2331)/AVERAGE($AZ2322:$AZ2331)-1&lt;-0.01,FALSE())),0,IF(OR($AZ2331/$AZ2330-1&lt;=-0.02,IF(COUNT($AZ2322:$AZ2331)=10,AVERAGE($AZ2327:$AZ2331)/AVERAGE($AZ2322:$AZ2331)-1&lt;0.005,FALSE())),50,100)))</f>
        <v/>
      </c>
    </row>
    <row r="2332" customFormat="false" ht="15" hidden="false" customHeight="true" outlineLevel="0" collapsed="false">
      <c r="A2332" s="47" t="n">
        <v>2328</v>
      </c>
      <c r="B2332" s="48" t="n">
        <v>45939</v>
      </c>
      <c r="C2332" s="47" t="n">
        <v>2025</v>
      </c>
      <c r="D2332" s="49" t="s">
        <v>239</v>
      </c>
      <c r="E2332" s="50" t="n">
        <v>25098.18</v>
      </c>
      <c r="F2332" s="51" t="n">
        <v>0.153843</v>
      </c>
      <c r="G2332" s="51" t="n">
        <v>-0.001529</v>
      </c>
      <c r="H2332" s="52" t="n">
        <v>0.6531</v>
      </c>
      <c r="I2332" s="53" t="n">
        <v>295</v>
      </c>
      <c r="J2332" s="47" t="s">
        <v>235</v>
      </c>
      <c r="K2332" s="54" t="n">
        <v>16.43</v>
      </c>
      <c r="L2332" s="55" t="n">
        <f aca="false">IF(COUNT(F2332)=0,50,IF(F2332&gt;=0,100,IF(F2332&gt;=-0.02,50,0)))</f>
        <v>100</v>
      </c>
      <c r="M2332" s="55" t="n">
        <f aca="false">IF(COUNT(G2332)=0,50,IF(G2332&gt;-0.06,100,IF(G2332&gt;-0.15,50,0)))</f>
        <v>100</v>
      </c>
      <c r="N2332" s="55" t="n">
        <f aca="false">IF(COUNT(H2332)=0,50,IF(H2332&gt;=0.6,100,IF(H2332&gt;=0.4,50,0)))</f>
        <v>100</v>
      </c>
      <c r="O2332" s="55" t="n">
        <f aca="false">IF(COUNT(I2332)=0,50,IF(J2332="proxy_vix",50,IF(I2332&lt;350,100,IF(I2332&lt;=450,50,0))))</f>
        <v>100</v>
      </c>
      <c r="P2332" s="55" t="n">
        <f aca="false">IF(COUNT(K2332)=0,50,IF(K2332&lt;20,100,IF(K2332&lt;=25,50,0)))</f>
        <v>100</v>
      </c>
      <c r="Q2332" s="54"/>
      <c r="R2332" s="47"/>
      <c r="S2332" s="51" t="n">
        <f aca="false">$E2332/$E2331-1</f>
        <v>-0.00152924299289237</v>
      </c>
      <c r="T2332" s="56" t="n">
        <f aca="false">$K2332/$K2331-1</f>
        <v>0.00797546012269934</v>
      </c>
      <c r="V2332" s="57"/>
      <c r="W2332" s="57"/>
      <c r="Y2332" s="1" t="str">
        <f aca="false">IF(AX2332&gt;=70,"EASY",IF(AX2332&gt;40,"UNCERTAIN","HARD"))</f>
        <v>EASY</v>
      </c>
      <c r="AA2332" s="58" t="n">
        <f aca="false">IF($A2332&lt;200,"",AVERAGE($E2283:$E2332)/AVERAGE($E2133:$E2332)-1)</f>
        <v>0.101332558488894</v>
      </c>
      <c r="AB2332" s="59" t="n">
        <f aca="false">LOOKUP($B2332,07_L1政策步階!$A$4:$A$14,07_L1政策步階!$C$4:$C$14)</f>
        <v>1</v>
      </c>
      <c r="AC2332" s="57"/>
      <c r="AD2332" s="57"/>
      <c r="AE2332" s="57"/>
      <c r="AF2332" s="57"/>
      <c r="AG2332" s="57"/>
      <c r="AH2332" s="57"/>
      <c r="AI2332" s="57"/>
      <c r="AJ2332" s="57"/>
      <c r="AK2332" s="57"/>
      <c r="AL2332" s="59" t="n">
        <f aca="false">IF(ISNUMBER($AA2332),IF($AA2332&gt;=0.005,100,IF($AA2332&gt;=-0.015,50,0)),"")</f>
        <v>100</v>
      </c>
      <c r="AM2332" s="59" t="n">
        <f aca="false">IF(ISNUMBER($AB2332),IF($AB2332=1,100,IF($AB2332=0,50,0)),"")</f>
        <v>100</v>
      </c>
      <c r="AN2332" s="0" t="str">
        <f aca="false">IF(ISNUMBER($AC2332),IF($AC2332&gt;=0.001,100,IF($AC2332&gt;=-0.003,50,0)),"")</f>
        <v/>
      </c>
      <c r="AO2332" s="0" t="str">
        <f aca="false">IF(ISNUMBER($AD2332),IF($AD2332&gt;=0.04,100,IF($AD2332&gt;=0,50,0)),"")</f>
        <v/>
      </c>
      <c r="AP2332" s="0" t="str">
        <f aca="false">IF(ISNUMBER($AE2332),IF($AE2332&gt;=25,100,IF($AE2332&gt;=-75,50,0)),"")</f>
        <v/>
      </c>
      <c r="AQ2332" s="0" t="str">
        <f aca="false">IF(ISNUMBER($AF2332),IF($AF2332&gt;0,100,IF($AF2332&gt;=-50,50,0)),"")</f>
        <v/>
      </c>
      <c r="AR2332" s="0" t="str">
        <f aca="false">IF(ISNUMBER($AG2332),IF($AG2332=1,100,IF($AG2332=0,50,0)),"")</f>
        <v/>
      </c>
      <c r="AS2332" s="0" t="str">
        <f aca="false">IF(ISNUMBER($AH2332),IF($AH2332&lt;0,100,IF($AH2332&lt;=20,50,0)),"")</f>
        <v/>
      </c>
      <c r="AT2332" s="0" t="str">
        <f aca="false">IF(ISNUMBER($AI2332),IF($AI2332&lt;0.95,100,IF($AI2332&lt;=1,50,0)),"")</f>
        <v/>
      </c>
      <c r="AU2332" s="0" t="str">
        <f aca="false">IF(ISNUMBER($AJ2332),IF($AJ2332&lt;30,0,IF($AJ2332&lt;40,50,IF($AJ2332&lt;=90,100,50))),"")</f>
        <v/>
      </c>
      <c r="AV2332" s="0" t="str">
        <f aca="false">IF(ISNUMBER($AK2332),IF($AK2332&gt;-0.2,100,IF($AK2332&gt;=-0.4,50,0)),"")</f>
        <v/>
      </c>
      <c r="AW2332" s="59" t="n">
        <f aca="false">01_指標庫!$H$4*ISNUMBER($F2332)+01_指標庫!$H$5*ISNUMBER($AA2332)+01_指標庫!$H$6*ISNUMBER($G2332)+01_指標庫!$H$7*ISNUMBER($H2332)+01_指標庫!$H$8*ISNUMBER($AF2332)+01_指標庫!$H$9*ISNUMBER($AG2332)+01_指標庫!$H$10*ISNUMBER($AB2332)+01_指標庫!$H$11*ISNUMBER($AC2332)+01_指標庫!$H$12*ISNUMBER($AD2332)+01_指標庫!$H$13*ISNUMBER($AE2332)+01_指標庫!$H$14*ISNUMBER($I2332)+01_指標庫!$H$15*ISNUMBER($AH2332)+01_指標庫!$H$16*ISNUMBER($K2332)+01_指標庫!$H$17*ISNUMBER($AI2332)+01_指標庫!$H$18*ISNUMBER($AJ2332)+01_指標庫!$H$19*ISNUMBER($AK2332)+01_指標庫!$H$20*ISNUMBER($BB2332)+01_指標庫!$H$21*ISNUMBER($BC2332)</f>
        <v>51</v>
      </c>
      <c r="AX2332" s="59" t="n">
        <f aca="false">IF(AW2332=0,50,ROUND((01_指標庫!$H$4*IF(ISNUMBER($F2332),L2332,0)+01_指標庫!$H$5*IF(ISNUMBER($AA2332),AL2332,0)+01_指標庫!$H$6*IF(ISNUMBER($G2332),M2332,0)+01_指標庫!$H$7*IF(ISNUMBER($H2332),N2332,0)+01_指標庫!$H$8*IF(ISNUMBER($AF2332),AQ2332,0)+01_指標庫!$H$9*IF(ISNUMBER($AG2332),AR2332,0)+01_指標庫!$H$10*IF(ISNUMBER($AB2332),AM2332,0)+01_指標庫!$H$11*IF(ISNUMBER($AC2332),AN2332,0)+01_指標庫!$H$12*IF(ISNUMBER($AD2332),AO2332,0)+01_指標庫!$H$13*IF(ISNUMBER($AE2332),AP2332,0)+01_指標庫!$H$14*IF(ISNUMBER($I2332),O2332,0)+01_指標庫!$H$15*IF(ISNUMBER($AH2332),AS2332,0)+01_指標庫!$H$16*IF(ISNUMBER($K2332),P2332,0)+01_指標庫!$H$17*IF(ISNUMBER($AI2332),AT2332,0)+01_指標庫!$H$18*IF(ISNUMBER($AJ2332),AU2332,0)+01_指標庫!$H$19*IF(ISNUMBER($AK2332),AV2332,0)+01_指標庫!$H$20*IF(ISNUMBER($BB2332),BB2332,0)+01_指標庫!$H$21*IF(ISNUMBER($BC2332),BC2332,0))/AW2332,1))</f>
        <v>94.1</v>
      </c>
      <c r="AY2332" s="60"/>
      <c r="AZ2332" s="60"/>
      <c r="BA2332" s="58" t="n">
        <f aca="false">AVERAGE($E2328:$E2332)/AVERAGE($E2323:$E2332)-1</f>
        <v>0.00543756819611763</v>
      </c>
      <c r="BB2332" s="59" t="n">
        <f aca="false">IF(ISNUMBER($BA2332),IF(OR($S2332&lt;=-0.03,$BA2332&lt;-0.003),0,IF(OR($S2332&lt;=-0.02,$BA2332&lt;0.01),50,100)),"")</f>
        <v>50</v>
      </c>
      <c r="BC2332" s="0" t="str">
        <f aca="false">IF(OR(COUNT($AZ2332)=0,COUNT($AZ2331)=0),"",IF(OR($AY2332/$AZ2331-1&lt;=-0.03,$AZ2332/$AZ2331-1&lt;=-0.045,IF(COUNT($AZ2323:$AZ2332)=10,AVERAGE($AZ2328:$AZ2332)/AVERAGE($AZ2323:$AZ2332)-1&lt;-0.01,FALSE())),0,IF(OR($AZ2332/$AZ2331-1&lt;=-0.02,IF(COUNT($AZ2323:$AZ2332)=10,AVERAGE($AZ2328:$AZ2332)/AVERAGE($AZ2323:$AZ2332)-1&lt;0.005,FALSE())),50,100)))</f>
        <v/>
      </c>
    </row>
    <row r="2333" customFormat="false" ht="15" hidden="false" customHeight="true" outlineLevel="0" collapsed="false">
      <c r="A2333" s="47" t="n">
        <v>2329</v>
      </c>
      <c r="B2333" s="48" t="n">
        <v>45940</v>
      </c>
      <c r="C2333" s="47" t="n">
        <v>2025</v>
      </c>
      <c r="D2333" s="49" t="s">
        <v>234</v>
      </c>
      <c r="E2333" s="50" t="n">
        <v>24221.74</v>
      </c>
      <c r="F2333" s="51" t="n">
        <v>0.112801</v>
      </c>
      <c r="G2333" s="51" t="n">
        <v>-0.036396</v>
      </c>
      <c r="H2333" s="52" t="n">
        <v>0.5714</v>
      </c>
      <c r="I2333" s="53" t="n">
        <v>318</v>
      </c>
      <c r="J2333" s="47" t="s">
        <v>235</v>
      </c>
      <c r="K2333" s="54" t="n">
        <v>21.66</v>
      </c>
      <c r="L2333" s="55" t="n">
        <f aca="false">IF(COUNT(F2333)=0,50,IF(F2333&gt;=0,100,IF(F2333&gt;=-0.02,50,0)))</f>
        <v>100</v>
      </c>
      <c r="M2333" s="55" t="n">
        <f aca="false">IF(COUNT(G2333)=0,50,IF(G2333&gt;-0.06,100,IF(G2333&gt;-0.15,50,0)))</f>
        <v>100</v>
      </c>
      <c r="N2333" s="55" t="n">
        <f aca="false">IF(COUNT(H2333)=0,50,IF(H2333&gt;=0.6,100,IF(H2333&gt;=0.4,50,0)))</f>
        <v>50</v>
      </c>
      <c r="O2333" s="55" t="n">
        <f aca="false">IF(COUNT(I2333)=0,50,IF(J2333="proxy_vix",50,IF(I2333&lt;350,100,IF(I2333&lt;=450,50,0))))</f>
        <v>100</v>
      </c>
      <c r="P2333" s="55" t="n">
        <f aca="false">IF(COUNT(K2333)=0,50,IF(K2333&lt;20,100,IF(K2333&lt;=25,50,0)))</f>
        <v>50</v>
      </c>
      <c r="Q2333" s="54"/>
      <c r="R2333" s="47"/>
      <c r="S2333" s="51" t="n">
        <f aca="false">$E2333/$E2332-1</f>
        <v>-0.0349204603680425</v>
      </c>
      <c r="T2333" s="56" t="n">
        <f aca="false">$K2333/$K2332-1</f>
        <v>0.318320146074254</v>
      </c>
      <c r="V2333" s="57"/>
      <c r="W2333" s="57"/>
      <c r="Y2333" s="1" t="str">
        <f aca="false">IF(AX2333&gt;=70,"EASY",IF(AX2333&gt;40,"UNCERTAIN","HARD"))</f>
        <v>EASY</v>
      </c>
      <c r="AA2333" s="58" t="n">
        <f aca="false">IF($A2333&lt;200,"",AVERAGE($E2284:$E2333)/AVERAGE($E2134:$E2333)-1)</f>
        <v>0.101512818116639</v>
      </c>
      <c r="AB2333" s="59" t="n">
        <f aca="false">LOOKUP($B2333,07_L1政策步階!$A$4:$A$14,07_L1政策步階!$C$4:$C$14)</f>
        <v>1</v>
      </c>
      <c r="AC2333" s="57"/>
      <c r="AD2333" s="57"/>
      <c r="AE2333" s="57"/>
      <c r="AF2333" s="57"/>
      <c r="AG2333" s="57"/>
      <c r="AH2333" s="57"/>
      <c r="AI2333" s="57"/>
      <c r="AJ2333" s="57"/>
      <c r="AK2333" s="57"/>
      <c r="AL2333" s="59" t="n">
        <f aca="false">IF(ISNUMBER($AA2333),IF($AA2333&gt;=0.005,100,IF($AA2333&gt;=-0.015,50,0)),"")</f>
        <v>100</v>
      </c>
      <c r="AM2333" s="59" t="n">
        <f aca="false">IF(ISNUMBER($AB2333),IF($AB2333=1,100,IF($AB2333=0,50,0)),"")</f>
        <v>100</v>
      </c>
      <c r="AN2333" s="0" t="str">
        <f aca="false">IF(ISNUMBER($AC2333),IF($AC2333&gt;=0.001,100,IF($AC2333&gt;=-0.003,50,0)),"")</f>
        <v/>
      </c>
      <c r="AO2333" s="0" t="str">
        <f aca="false">IF(ISNUMBER($AD2333),IF($AD2333&gt;=0.04,100,IF($AD2333&gt;=0,50,0)),"")</f>
        <v/>
      </c>
      <c r="AP2333" s="0" t="str">
        <f aca="false">IF(ISNUMBER($AE2333),IF($AE2333&gt;=25,100,IF($AE2333&gt;=-75,50,0)),"")</f>
        <v/>
      </c>
      <c r="AQ2333" s="0" t="str">
        <f aca="false">IF(ISNUMBER($AF2333),IF($AF2333&gt;0,100,IF($AF2333&gt;=-50,50,0)),"")</f>
        <v/>
      </c>
      <c r="AR2333" s="0" t="str">
        <f aca="false">IF(ISNUMBER($AG2333),IF($AG2333=1,100,IF($AG2333=0,50,0)),"")</f>
        <v/>
      </c>
      <c r="AS2333" s="0" t="str">
        <f aca="false">IF(ISNUMBER($AH2333),IF($AH2333&lt;0,100,IF($AH2333&lt;=20,50,0)),"")</f>
        <v/>
      </c>
      <c r="AT2333" s="0" t="str">
        <f aca="false">IF(ISNUMBER($AI2333),IF($AI2333&lt;0.95,100,IF($AI2333&lt;=1,50,0)),"")</f>
        <v/>
      </c>
      <c r="AU2333" s="0" t="str">
        <f aca="false">IF(ISNUMBER($AJ2333),IF($AJ2333&lt;30,0,IF($AJ2333&lt;40,50,IF($AJ2333&lt;=90,100,50))),"")</f>
        <v/>
      </c>
      <c r="AV2333" s="0" t="str">
        <f aca="false">IF(ISNUMBER($AK2333),IF($AK2333&gt;-0.2,100,IF($AK2333&gt;=-0.4,50,0)),"")</f>
        <v/>
      </c>
      <c r="AW2333" s="59" t="n">
        <f aca="false">01_指標庫!$H$4*ISNUMBER($F2333)+01_指標庫!$H$5*ISNUMBER($AA2333)+01_指標庫!$H$6*ISNUMBER($G2333)+01_指標庫!$H$7*ISNUMBER($H2333)+01_指標庫!$H$8*ISNUMBER($AF2333)+01_指標庫!$H$9*ISNUMBER($AG2333)+01_指標庫!$H$10*ISNUMBER($AB2333)+01_指標庫!$H$11*ISNUMBER($AC2333)+01_指標庫!$H$12*ISNUMBER($AD2333)+01_指標庫!$H$13*ISNUMBER($AE2333)+01_指標庫!$H$14*ISNUMBER($I2333)+01_指標庫!$H$15*ISNUMBER($AH2333)+01_指標庫!$H$16*ISNUMBER($K2333)+01_指標庫!$H$17*ISNUMBER($AI2333)+01_指標庫!$H$18*ISNUMBER($AJ2333)+01_指標庫!$H$19*ISNUMBER($AK2333)+01_指標庫!$H$20*ISNUMBER($BB2333)+01_指標庫!$H$21*ISNUMBER($BC2333)</f>
        <v>51</v>
      </c>
      <c r="AX2333" s="59" t="n">
        <f aca="false">IF(AW2333=0,50,ROUND((01_指標庫!$H$4*IF(ISNUMBER($F2333),L2333,0)+01_指標庫!$H$5*IF(ISNUMBER($AA2333),AL2333,0)+01_指標庫!$H$6*IF(ISNUMBER($G2333),M2333,0)+01_指標庫!$H$7*IF(ISNUMBER($H2333),N2333,0)+01_指標庫!$H$8*IF(ISNUMBER($AF2333),AQ2333,0)+01_指標庫!$H$9*IF(ISNUMBER($AG2333),AR2333,0)+01_指標庫!$H$10*IF(ISNUMBER($AB2333),AM2333,0)+01_指標庫!$H$11*IF(ISNUMBER($AC2333),AN2333,0)+01_指標庫!$H$12*IF(ISNUMBER($AD2333),AO2333,0)+01_指標庫!$H$13*IF(ISNUMBER($AE2333),AP2333,0)+01_指標庫!$H$14*IF(ISNUMBER($I2333),O2333,0)+01_指標庫!$H$15*IF(ISNUMBER($AH2333),AS2333,0)+01_指標庫!$H$16*IF(ISNUMBER($K2333),P2333,0)+01_指標庫!$H$17*IF(ISNUMBER($AI2333),AT2333,0)+01_指標庫!$H$18*IF(ISNUMBER($AJ2333),AU2333,0)+01_指標庫!$H$19*IF(ISNUMBER($AK2333),AV2333,0)+01_指標庫!$H$20*IF(ISNUMBER($BB2333),BB2333,0)+01_指標庫!$H$21*IF(ISNUMBER($BC2333),BC2333,0))/AW2333,1))</f>
        <v>74.5</v>
      </c>
      <c r="AY2333" s="60"/>
      <c r="AZ2333" s="60"/>
      <c r="BA2333" s="58" t="n">
        <f aca="false">AVERAGE($E2329:$E2333)/AVERAGE($E2324:$E2333)-1</f>
        <v>0.00203530952609121</v>
      </c>
      <c r="BB2333" s="59" t="n">
        <f aca="false">IF(ISNUMBER($BA2333),IF(OR($S2333&lt;=-0.03,$BA2333&lt;-0.003),0,IF(OR($S2333&lt;=-0.02,$BA2333&lt;0.01),50,100)),"")</f>
        <v>0</v>
      </c>
      <c r="BC2333" s="0" t="str">
        <f aca="false">IF(OR(COUNT($AZ2333)=0,COUNT($AZ2332)=0),"",IF(OR($AY2333/$AZ2332-1&lt;=-0.03,$AZ2333/$AZ2332-1&lt;=-0.045,IF(COUNT($AZ2324:$AZ2333)=10,AVERAGE($AZ2329:$AZ2333)/AVERAGE($AZ2324:$AZ2333)-1&lt;-0.01,FALSE())),0,IF(OR($AZ2333/$AZ2332-1&lt;=-0.02,IF(COUNT($AZ2324:$AZ2333)=10,AVERAGE($AZ2329:$AZ2333)/AVERAGE($AZ2324:$AZ2333)-1&lt;0.005,FALSE())),50,100)))</f>
        <v/>
      </c>
    </row>
    <row r="2334" customFormat="false" ht="15" hidden="false" customHeight="true" outlineLevel="0" collapsed="false">
      <c r="A2334" s="47" t="n">
        <v>2330</v>
      </c>
      <c r="B2334" s="48" t="n">
        <v>45943</v>
      </c>
      <c r="C2334" s="47" t="n">
        <v>2025</v>
      </c>
      <c r="D2334" s="49" t="s">
        <v>236</v>
      </c>
      <c r="E2334" s="50" t="n">
        <v>24750.25</v>
      </c>
      <c r="F2334" s="51" t="n">
        <v>0.136234</v>
      </c>
      <c r="G2334" s="51" t="n">
        <v>-0.015371</v>
      </c>
      <c r="H2334" s="52" t="n">
        <v>0.6327</v>
      </c>
      <c r="I2334" s="53" t="n">
        <v>318</v>
      </c>
      <c r="J2334" s="47" t="s">
        <v>235</v>
      </c>
      <c r="K2334" s="54" t="n">
        <v>19.03</v>
      </c>
      <c r="L2334" s="55" t="n">
        <f aca="false">IF(COUNT(F2334)=0,50,IF(F2334&gt;=0,100,IF(F2334&gt;=-0.02,50,0)))</f>
        <v>100</v>
      </c>
      <c r="M2334" s="55" t="n">
        <f aca="false">IF(COUNT(G2334)=0,50,IF(G2334&gt;-0.06,100,IF(G2334&gt;-0.15,50,0)))</f>
        <v>100</v>
      </c>
      <c r="N2334" s="55" t="n">
        <f aca="false">IF(COUNT(H2334)=0,50,IF(H2334&gt;=0.6,100,IF(H2334&gt;=0.4,50,0)))</f>
        <v>100</v>
      </c>
      <c r="O2334" s="55" t="n">
        <f aca="false">IF(COUNT(I2334)=0,50,IF(J2334="proxy_vix",50,IF(I2334&lt;350,100,IF(I2334&lt;=450,50,0))))</f>
        <v>100</v>
      </c>
      <c r="P2334" s="55" t="n">
        <f aca="false">IF(COUNT(K2334)=0,50,IF(K2334&lt;20,100,IF(K2334&lt;=25,50,0)))</f>
        <v>100</v>
      </c>
      <c r="Q2334" s="54"/>
      <c r="R2334" s="47"/>
      <c r="S2334" s="51" t="n">
        <f aca="false">$E2334/$E2333-1</f>
        <v>0.0218196545747744</v>
      </c>
      <c r="T2334" s="56" t="n">
        <f aca="false">$K2334/$K2333-1</f>
        <v>-0.121421975992613</v>
      </c>
      <c r="V2334" s="57"/>
      <c r="W2334" s="57"/>
      <c r="Y2334" s="1" t="str">
        <f aca="false">IF(AX2334&gt;=70,"EASY",IF(AX2334&gt;40,"UNCERTAIN","HARD"))</f>
        <v>EASY</v>
      </c>
      <c r="AA2334" s="58" t="n">
        <f aca="false">IF($A2334&lt;200,"",AVERAGE($E2285:$E2334)/AVERAGE($E2135:$E2334)-1)</f>
        <v>0.102516150737255</v>
      </c>
      <c r="AB2334" s="59" t="n">
        <f aca="false">LOOKUP($B2334,07_L1政策步階!$A$4:$A$14,07_L1政策步階!$C$4:$C$14)</f>
        <v>1</v>
      </c>
      <c r="AC2334" s="57"/>
      <c r="AD2334" s="57"/>
      <c r="AE2334" s="57"/>
      <c r="AF2334" s="57"/>
      <c r="AG2334" s="57"/>
      <c r="AH2334" s="57"/>
      <c r="AI2334" s="57"/>
      <c r="AJ2334" s="57"/>
      <c r="AK2334" s="57"/>
      <c r="AL2334" s="59" t="n">
        <f aca="false">IF(ISNUMBER($AA2334),IF($AA2334&gt;=0.005,100,IF($AA2334&gt;=-0.015,50,0)),"")</f>
        <v>100</v>
      </c>
      <c r="AM2334" s="59" t="n">
        <f aca="false">IF(ISNUMBER($AB2334),IF($AB2334=1,100,IF($AB2334=0,50,0)),"")</f>
        <v>100</v>
      </c>
      <c r="AN2334" s="0" t="str">
        <f aca="false">IF(ISNUMBER($AC2334),IF($AC2334&gt;=0.001,100,IF($AC2334&gt;=-0.003,50,0)),"")</f>
        <v/>
      </c>
      <c r="AO2334" s="0" t="str">
        <f aca="false">IF(ISNUMBER($AD2334),IF($AD2334&gt;=0.04,100,IF($AD2334&gt;=0,50,0)),"")</f>
        <v/>
      </c>
      <c r="AP2334" s="0" t="str">
        <f aca="false">IF(ISNUMBER($AE2334),IF($AE2334&gt;=25,100,IF($AE2334&gt;=-75,50,0)),"")</f>
        <v/>
      </c>
      <c r="AQ2334" s="0" t="str">
        <f aca="false">IF(ISNUMBER($AF2334),IF($AF2334&gt;0,100,IF($AF2334&gt;=-50,50,0)),"")</f>
        <v/>
      </c>
      <c r="AR2334" s="0" t="str">
        <f aca="false">IF(ISNUMBER($AG2334),IF($AG2334=1,100,IF($AG2334=0,50,0)),"")</f>
        <v/>
      </c>
      <c r="AS2334" s="0" t="str">
        <f aca="false">IF(ISNUMBER($AH2334),IF($AH2334&lt;0,100,IF($AH2334&lt;=20,50,0)),"")</f>
        <v/>
      </c>
      <c r="AT2334" s="0" t="str">
        <f aca="false">IF(ISNUMBER($AI2334),IF($AI2334&lt;0.95,100,IF($AI2334&lt;=1,50,0)),"")</f>
        <v/>
      </c>
      <c r="AU2334" s="0" t="str">
        <f aca="false">IF(ISNUMBER($AJ2334),IF($AJ2334&lt;30,0,IF($AJ2334&lt;40,50,IF($AJ2334&lt;=90,100,50))),"")</f>
        <v/>
      </c>
      <c r="AV2334" s="0" t="str">
        <f aca="false">IF(ISNUMBER($AK2334),IF($AK2334&gt;-0.2,100,IF($AK2334&gt;=-0.4,50,0)),"")</f>
        <v/>
      </c>
      <c r="AW2334" s="59" t="n">
        <f aca="false">01_指標庫!$H$4*ISNUMBER($F2334)+01_指標庫!$H$5*ISNUMBER($AA2334)+01_指標庫!$H$6*ISNUMBER($G2334)+01_指標庫!$H$7*ISNUMBER($H2334)+01_指標庫!$H$8*ISNUMBER($AF2334)+01_指標庫!$H$9*ISNUMBER($AG2334)+01_指標庫!$H$10*ISNUMBER($AB2334)+01_指標庫!$H$11*ISNUMBER($AC2334)+01_指標庫!$H$12*ISNUMBER($AD2334)+01_指標庫!$H$13*ISNUMBER($AE2334)+01_指標庫!$H$14*ISNUMBER($I2334)+01_指標庫!$H$15*ISNUMBER($AH2334)+01_指標庫!$H$16*ISNUMBER($K2334)+01_指標庫!$H$17*ISNUMBER($AI2334)+01_指標庫!$H$18*ISNUMBER($AJ2334)+01_指標庫!$H$19*ISNUMBER($AK2334)+01_指標庫!$H$20*ISNUMBER($BB2334)+01_指標庫!$H$21*ISNUMBER($BC2334)</f>
        <v>51</v>
      </c>
      <c r="AX2334" s="59" t="n">
        <f aca="false">IF(AW2334=0,50,ROUND((01_指標庫!$H$4*IF(ISNUMBER($F2334),L2334,0)+01_指標庫!$H$5*IF(ISNUMBER($AA2334),AL2334,0)+01_指標庫!$H$6*IF(ISNUMBER($G2334),M2334,0)+01_指標庫!$H$7*IF(ISNUMBER($H2334),N2334,0)+01_指標庫!$H$8*IF(ISNUMBER($AF2334),AQ2334,0)+01_指標庫!$H$9*IF(ISNUMBER($AG2334),AR2334,0)+01_指標庫!$H$10*IF(ISNUMBER($AB2334),AM2334,0)+01_指標庫!$H$11*IF(ISNUMBER($AC2334),AN2334,0)+01_指標庫!$H$12*IF(ISNUMBER($AD2334),AO2334,0)+01_指標庫!$H$13*IF(ISNUMBER($AE2334),AP2334,0)+01_指標庫!$H$14*IF(ISNUMBER($I2334),O2334,0)+01_指標庫!$H$15*IF(ISNUMBER($AH2334),AS2334,0)+01_指標庫!$H$16*IF(ISNUMBER($K2334),P2334,0)+01_指標庫!$H$17*IF(ISNUMBER($AI2334),AT2334,0)+01_指標庫!$H$18*IF(ISNUMBER($AJ2334),AU2334,0)+01_指標庫!$H$19*IF(ISNUMBER($AK2334),AV2334,0)+01_指標庫!$H$20*IF(ISNUMBER($BB2334),BB2334,0)+01_指標庫!$H$21*IF(ISNUMBER($BC2334),BC2334,0))/AW2334,1))</f>
        <v>94.1</v>
      </c>
      <c r="AY2334" s="60"/>
      <c r="AZ2334" s="60"/>
      <c r="BA2334" s="58" t="n">
        <f aca="false">AVERAGE($E2330:$E2334)/AVERAGE($E2325:$E2334)-1</f>
        <v>-0.000365332739474367</v>
      </c>
      <c r="BB2334" s="59" t="n">
        <f aca="false">IF(ISNUMBER($BA2334),IF(OR($S2334&lt;=-0.03,$BA2334&lt;-0.003),0,IF(OR($S2334&lt;=-0.02,$BA2334&lt;0.01),50,100)),"")</f>
        <v>50</v>
      </c>
      <c r="BC2334" s="0" t="str">
        <f aca="false">IF(OR(COUNT($AZ2334)=0,COUNT($AZ2333)=0),"",IF(OR($AY2334/$AZ2333-1&lt;=-0.03,$AZ2334/$AZ2333-1&lt;=-0.045,IF(COUNT($AZ2325:$AZ2334)=10,AVERAGE($AZ2330:$AZ2334)/AVERAGE($AZ2325:$AZ2334)-1&lt;-0.01,FALSE())),0,IF(OR($AZ2334/$AZ2333-1&lt;=-0.02,IF(COUNT($AZ2325:$AZ2334)=10,AVERAGE($AZ2330:$AZ2334)/AVERAGE($AZ2325:$AZ2334)-1&lt;0.005,FALSE())),50,100)))</f>
        <v/>
      </c>
    </row>
    <row r="2335" customFormat="false" ht="15" hidden="false" customHeight="true" outlineLevel="0" collapsed="false">
      <c r="A2335" s="47" t="n">
        <v>2331</v>
      </c>
      <c r="B2335" s="48" t="n">
        <v>45944</v>
      </c>
      <c r="C2335" s="47" t="n">
        <v>2025</v>
      </c>
      <c r="D2335" s="49" t="s">
        <v>237</v>
      </c>
      <c r="E2335" s="50" t="n">
        <v>24579.32</v>
      </c>
      <c r="F2335" s="51" t="n">
        <v>0.127667</v>
      </c>
      <c r="G2335" s="51" t="n">
        <v>-0.022171</v>
      </c>
      <c r="H2335" s="52" t="n">
        <v>0.6327</v>
      </c>
      <c r="I2335" s="53" t="n">
        <v>311</v>
      </c>
      <c r="J2335" s="47" t="s">
        <v>235</v>
      </c>
      <c r="K2335" s="54" t="n">
        <v>20.81</v>
      </c>
      <c r="L2335" s="55" t="n">
        <f aca="false">IF(COUNT(F2335)=0,50,IF(F2335&gt;=0,100,IF(F2335&gt;=-0.02,50,0)))</f>
        <v>100</v>
      </c>
      <c r="M2335" s="55" t="n">
        <f aca="false">IF(COUNT(G2335)=0,50,IF(G2335&gt;-0.06,100,IF(G2335&gt;-0.15,50,0)))</f>
        <v>100</v>
      </c>
      <c r="N2335" s="55" t="n">
        <f aca="false">IF(COUNT(H2335)=0,50,IF(H2335&gt;=0.6,100,IF(H2335&gt;=0.4,50,0)))</f>
        <v>100</v>
      </c>
      <c r="O2335" s="55" t="n">
        <f aca="false">IF(COUNT(I2335)=0,50,IF(J2335="proxy_vix",50,IF(I2335&lt;350,100,IF(I2335&lt;=450,50,0))))</f>
        <v>100</v>
      </c>
      <c r="P2335" s="55" t="n">
        <f aca="false">IF(COUNT(K2335)=0,50,IF(K2335&lt;20,100,IF(K2335&lt;=25,50,0)))</f>
        <v>50</v>
      </c>
      <c r="Q2335" s="54"/>
      <c r="R2335" s="47"/>
      <c r="S2335" s="51" t="n">
        <f aca="false">$E2335/$E2334-1</f>
        <v>-0.00690619286673877</v>
      </c>
      <c r="T2335" s="56" t="n">
        <f aca="false">$K2335/$K2334-1</f>
        <v>0.0935365212821859</v>
      </c>
      <c r="V2335" s="57"/>
      <c r="W2335" s="57"/>
      <c r="Y2335" s="1" t="str">
        <f aca="false">IF(AX2335&gt;=70,"EASY",IF(AX2335&gt;40,"UNCERTAIN","HARD"))</f>
        <v>EASY</v>
      </c>
      <c r="AA2335" s="58" t="n">
        <f aca="false">IF($A2335&lt;200,"",AVERAGE($E2286:$E2335)/AVERAGE($E2136:$E2335)-1)</f>
        <v>0.10308871763665</v>
      </c>
      <c r="AB2335" s="59" t="n">
        <f aca="false">LOOKUP($B2335,07_L1政策步階!$A$4:$A$14,07_L1政策步階!$C$4:$C$14)</f>
        <v>1</v>
      </c>
      <c r="AC2335" s="57"/>
      <c r="AD2335" s="57"/>
      <c r="AE2335" s="57"/>
      <c r="AF2335" s="57"/>
      <c r="AG2335" s="57"/>
      <c r="AH2335" s="57"/>
      <c r="AI2335" s="57"/>
      <c r="AJ2335" s="57"/>
      <c r="AK2335" s="57"/>
      <c r="AL2335" s="59" t="n">
        <f aca="false">IF(ISNUMBER($AA2335),IF($AA2335&gt;=0.005,100,IF($AA2335&gt;=-0.015,50,0)),"")</f>
        <v>100</v>
      </c>
      <c r="AM2335" s="59" t="n">
        <f aca="false">IF(ISNUMBER($AB2335),IF($AB2335=1,100,IF($AB2335=0,50,0)),"")</f>
        <v>100</v>
      </c>
      <c r="AN2335" s="0" t="str">
        <f aca="false">IF(ISNUMBER($AC2335),IF($AC2335&gt;=0.001,100,IF($AC2335&gt;=-0.003,50,0)),"")</f>
        <v/>
      </c>
      <c r="AO2335" s="0" t="str">
        <f aca="false">IF(ISNUMBER($AD2335),IF($AD2335&gt;=0.04,100,IF($AD2335&gt;=0,50,0)),"")</f>
        <v/>
      </c>
      <c r="AP2335" s="0" t="str">
        <f aca="false">IF(ISNUMBER($AE2335),IF($AE2335&gt;=25,100,IF($AE2335&gt;=-75,50,0)),"")</f>
        <v/>
      </c>
      <c r="AQ2335" s="0" t="str">
        <f aca="false">IF(ISNUMBER($AF2335),IF($AF2335&gt;0,100,IF($AF2335&gt;=-50,50,0)),"")</f>
        <v/>
      </c>
      <c r="AR2335" s="0" t="str">
        <f aca="false">IF(ISNUMBER($AG2335),IF($AG2335=1,100,IF($AG2335=0,50,0)),"")</f>
        <v/>
      </c>
      <c r="AS2335" s="0" t="str">
        <f aca="false">IF(ISNUMBER($AH2335),IF($AH2335&lt;0,100,IF($AH2335&lt;=20,50,0)),"")</f>
        <v/>
      </c>
      <c r="AT2335" s="0" t="str">
        <f aca="false">IF(ISNUMBER($AI2335),IF($AI2335&lt;0.95,100,IF($AI2335&lt;=1,50,0)),"")</f>
        <v/>
      </c>
      <c r="AU2335" s="0" t="str">
        <f aca="false">IF(ISNUMBER($AJ2335),IF($AJ2335&lt;30,0,IF($AJ2335&lt;40,50,IF($AJ2335&lt;=90,100,50))),"")</f>
        <v/>
      </c>
      <c r="AV2335" s="0" t="str">
        <f aca="false">IF(ISNUMBER($AK2335),IF($AK2335&gt;-0.2,100,IF($AK2335&gt;=-0.4,50,0)),"")</f>
        <v/>
      </c>
      <c r="AW2335" s="59" t="n">
        <f aca="false">01_指標庫!$H$4*ISNUMBER($F2335)+01_指標庫!$H$5*ISNUMBER($AA2335)+01_指標庫!$H$6*ISNUMBER($G2335)+01_指標庫!$H$7*ISNUMBER($H2335)+01_指標庫!$H$8*ISNUMBER($AF2335)+01_指標庫!$H$9*ISNUMBER($AG2335)+01_指標庫!$H$10*ISNUMBER($AB2335)+01_指標庫!$H$11*ISNUMBER($AC2335)+01_指標庫!$H$12*ISNUMBER($AD2335)+01_指標庫!$H$13*ISNUMBER($AE2335)+01_指標庫!$H$14*ISNUMBER($I2335)+01_指標庫!$H$15*ISNUMBER($AH2335)+01_指標庫!$H$16*ISNUMBER($K2335)+01_指標庫!$H$17*ISNUMBER($AI2335)+01_指標庫!$H$18*ISNUMBER($AJ2335)+01_指標庫!$H$19*ISNUMBER($AK2335)+01_指標庫!$H$20*ISNUMBER($BB2335)+01_指標庫!$H$21*ISNUMBER($BC2335)</f>
        <v>51</v>
      </c>
      <c r="AX2335" s="59" t="n">
        <f aca="false">IF(AW2335=0,50,ROUND((01_指標庫!$H$4*IF(ISNUMBER($F2335),L2335,0)+01_指標庫!$H$5*IF(ISNUMBER($AA2335),AL2335,0)+01_指標庫!$H$6*IF(ISNUMBER($G2335),M2335,0)+01_指標庫!$H$7*IF(ISNUMBER($H2335),N2335,0)+01_指標庫!$H$8*IF(ISNUMBER($AF2335),AQ2335,0)+01_指標庫!$H$9*IF(ISNUMBER($AG2335),AR2335,0)+01_指標庫!$H$10*IF(ISNUMBER($AB2335),AM2335,0)+01_指標庫!$H$11*IF(ISNUMBER($AC2335),AN2335,0)+01_指標庫!$H$12*IF(ISNUMBER($AD2335),AO2335,0)+01_指標庫!$H$13*IF(ISNUMBER($AE2335),AP2335,0)+01_指標庫!$H$14*IF(ISNUMBER($I2335),O2335,0)+01_指標庫!$H$15*IF(ISNUMBER($AH2335),AS2335,0)+01_指標庫!$H$16*IF(ISNUMBER($K2335),P2335,0)+01_指標庫!$H$17*IF(ISNUMBER($AI2335),AT2335,0)+01_指標庫!$H$18*IF(ISNUMBER($AJ2335),AU2335,0)+01_指標庫!$H$19*IF(ISNUMBER($AK2335),AV2335,0)+01_指標庫!$H$20*IF(ISNUMBER($BB2335),BB2335,0)+01_指標庫!$H$21*IF(ISNUMBER($BC2335),BC2335,0))/AW2335,1))</f>
        <v>88.2</v>
      </c>
      <c r="AY2335" s="60"/>
      <c r="AZ2335" s="60"/>
      <c r="BA2335" s="58" t="n">
        <f aca="false">AVERAGE($E2331:$E2335)/AVERAGE($E2326:$E2335)-1</f>
        <v>-0.00206309120086889</v>
      </c>
      <c r="BB2335" s="59" t="n">
        <f aca="false">IF(ISNUMBER($BA2335),IF(OR($S2335&lt;=-0.03,$BA2335&lt;-0.003),0,IF(OR($S2335&lt;=-0.02,$BA2335&lt;0.01),50,100)),"")</f>
        <v>50</v>
      </c>
      <c r="BC2335" s="0" t="str">
        <f aca="false">IF(OR(COUNT($AZ2335)=0,COUNT($AZ2334)=0),"",IF(OR($AY2335/$AZ2334-1&lt;=-0.03,$AZ2335/$AZ2334-1&lt;=-0.045,IF(COUNT($AZ2326:$AZ2335)=10,AVERAGE($AZ2331:$AZ2335)/AVERAGE($AZ2326:$AZ2335)-1&lt;-0.01,FALSE())),0,IF(OR($AZ2335/$AZ2334-1&lt;=-0.02,IF(COUNT($AZ2326:$AZ2335)=10,AVERAGE($AZ2331:$AZ2335)/AVERAGE($AZ2326:$AZ2335)-1&lt;0.005,FALSE())),50,100)))</f>
        <v/>
      </c>
    </row>
    <row r="2336" customFormat="false" ht="15" hidden="false" customHeight="true" outlineLevel="0" collapsed="false">
      <c r="A2336" s="47" t="n">
        <v>2332</v>
      </c>
      <c r="B2336" s="48" t="n">
        <v>45945</v>
      </c>
      <c r="C2336" s="47" t="n">
        <v>2025</v>
      </c>
      <c r="D2336" s="49" t="s">
        <v>238</v>
      </c>
      <c r="E2336" s="50" t="n">
        <v>24745.36</v>
      </c>
      <c r="F2336" s="51" t="n">
        <v>0.13451</v>
      </c>
      <c r="G2336" s="51" t="n">
        <v>-0.015565</v>
      </c>
      <c r="H2336" s="52" t="n">
        <v>0.6122</v>
      </c>
      <c r="I2336" s="53" t="n">
        <v>295</v>
      </c>
      <c r="J2336" s="47" t="s">
        <v>235</v>
      </c>
      <c r="K2336" s="54" t="n">
        <v>20.64</v>
      </c>
      <c r="L2336" s="55" t="n">
        <f aca="false">IF(COUNT(F2336)=0,50,IF(F2336&gt;=0,100,IF(F2336&gt;=-0.02,50,0)))</f>
        <v>100</v>
      </c>
      <c r="M2336" s="55" t="n">
        <f aca="false">IF(COUNT(G2336)=0,50,IF(G2336&gt;-0.06,100,IF(G2336&gt;-0.15,50,0)))</f>
        <v>100</v>
      </c>
      <c r="N2336" s="55" t="n">
        <f aca="false">IF(COUNT(H2336)=0,50,IF(H2336&gt;=0.6,100,IF(H2336&gt;=0.4,50,0)))</f>
        <v>100</v>
      </c>
      <c r="O2336" s="55" t="n">
        <f aca="false">IF(COUNT(I2336)=0,50,IF(J2336="proxy_vix",50,IF(I2336&lt;350,100,IF(I2336&lt;=450,50,0))))</f>
        <v>100</v>
      </c>
      <c r="P2336" s="55" t="n">
        <f aca="false">IF(COUNT(K2336)=0,50,IF(K2336&lt;20,100,IF(K2336&lt;=25,50,0)))</f>
        <v>50</v>
      </c>
      <c r="Q2336" s="54"/>
      <c r="R2336" s="47"/>
      <c r="S2336" s="51" t="n">
        <f aca="false">$E2336/$E2335-1</f>
        <v>0.00675527231835549</v>
      </c>
      <c r="T2336" s="56" t="n">
        <f aca="false">$K2336/$K2335-1</f>
        <v>-0.00816914944738101</v>
      </c>
      <c r="V2336" s="57"/>
      <c r="W2336" s="57"/>
      <c r="Y2336" s="1" t="str">
        <f aca="false">IF(AX2336&gt;=70,"EASY",IF(AX2336&gt;40,"UNCERTAIN","HARD"))</f>
        <v>EASY</v>
      </c>
      <c r="AA2336" s="58" t="n">
        <f aca="false">IF($A2336&lt;200,"",AVERAGE($E2287:$E2336)/AVERAGE($E2137:$E2336)-1)</f>
        <v>0.103919300108256</v>
      </c>
      <c r="AB2336" s="59" t="n">
        <f aca="false">LOOKUP($B2336,07_L1政策步階!$A$4:$A$14,07_L1政策步階!$C$4:$C$14)</f>
        <v>1</v>
      </c>
      <c r="AC2336" s="57"/>
      <c r="AD2336" s="57"/>
      <c r="AE2336" s="57"/>
      <c r="AF2336" s="57"/>
      <c r="AG2336" s="57"/>
      <c r="AH2336" s="57"/>
      <c r="AI2336" s="57"/>
      <c r="AJ2336" s="57"/>
      <c r="AK2336" s="57"/>
      <c r="AL2336" s="59" t="n">
        <f aca="false">IF(ISNUMBER($AA2336),IF($AA2336&gt;=0.005,100,IF($AA2336&gt;=-0.015,50,0)),"")</f>
        <v>100</v>
      </c>
      <c r="AM2336" s="59" t="n">
        <f aca="false">IF(ISNUMBER($AB2336),IF($AB2336=1,100,IF($AB2336=0,50,0)),"")</f>
        <v>100</v>
      </c>
      <c r="AN2336" s="0" t="str">
        <f aca="false">IF(ISNUMBER($AC2336),IF($AC2336&gt;=0.001,100,IF($AC2336&gt;=-0.003,50,0)),"")</f>
        <v/>
      </c>
      <c r="AO2336" s="0" t="str">
        <f aca="false">IF(ISNUMBER($AD2336),IF($AD2336&gt;=0.04,100,IF($AD2336&gt;=0,50,0)),"")</f>
        <v/>
      </c>
      <c r="AP2336" s="0" t="str">
        <f aca="false">IF(ISNUMBER($AE2336),IF($AE2336&gt;=25,100,IF($AE2336&gt;=-75,50,0)),"")</f>
        <v/>
      </c>
      <c r="AQ2336" s="0" t="str">
        <f aca="false">IF(ISNUMBER($AF2336),IF($AF2336&gt;0,100,IF($AF2336&gt;=-50,50,0)),"")</f>
        <v/>
      </c>
      <c r="AR2336" s="0" t="str">
        <f aca="false">IF(ISNUMBER($AG2336),IF($AG2336=1,100,IF($AG2336=0,50,0)),"")</f>
        <v/>
      </c>
      <c r="AS2336" s="0" t="str">
        <f aca="false">IF(ISNUMBER($AH2336),IF($AH2336&lt;0,100,IF($AH2336&lt;=20,50,0)),"")</f>
        <v/>
      </c>
      <c r="AT2336" s="0" t="str">
        <f aca="false">IF(ISNUMBER($AI2336),IF($AI2336&lt;0.95,100,IF($AI2336&lt;=1,50,0)),"")</f>
        <v/>
      </c>
      <c r="AU2336" s="0" t="str">
        <f aca="false">IF(ISNUMBER($AJ2336),IF($AJ2336&lt;30,0,IF($AJ2336&lt;40,50,IF($AJ2336&lt;=90,100,50))),"")</f>
        <v/>
      </c>
      <c r="AV2336" s="0" t="str">
        <f aca="false">IF(ISNUMBER($AK2336),IF($AK2336&gt;-0.2,100,IF($AK2336&gt;=-0.4,50,0)),"")</f>
        <v/>
      </c>
      <c r="AW2336" s="59" t="n">
        <f aca="false">01_指標庫!$H$4*ISNUMBER($F2336)+01_指標庫!$H$5*ISNUMBER($AA2336)+01_指標庫!$H$6*ISNUMBER($G2336)+01_指標庫!$H$7*ISNUMBER($H2336)+01_指標庫!$H$8*ISNUMBER($AF2336)+01_指標庫!$H$9*ISNUMBER($AG2336)+01_指標庫!$H$10*ISNUMBER($AB2336)+01_指標庫!$H$11*ISNUMBER($AC2336)+01_指標庫!$H$12*ISNUMBER($AD2336)+01_指標庫!$H$13*ISNUMBER($AE2336)+01_指標庫!$H$14*ISNUMBER($I2336)+01_指標庫!$H$15*ISNUMBER($AH2336)+01_指標庫!$H$16*ISNUMBER($K2336)+01_指標庫!$H$17*ISNUMBER($AI2336)+01_指標庫!$H$18*ISNUMBER($AJ2336)+01_指標庫!$H$19*ISNUMBER($AK2336)+01_指標庫!$H$20*ISNUMBER($BB2336)+01_指標庫!$H$21*ISNUMBER($BC2336)</f>
        <v>51</v>
      </c>
      <c r="AX2336" s="59" t="n">
        <f aca="false">IF(AW2336=0,50,ROUND((01_指標庫!$H$4*IF(ISNUMBER($F2336),L2336,0)+01_指標庫!$H$5*IF(ISNUMBER($AA2336),AL2336,0)+01_指標庫!$H$6*IF(ISNUMBER($G2336),M2336,0)+01_指標庫!$H$7*IF(ISNUMBER($H2336),N2336,0)+01_指標庫!$H$8*IF(ISNUMBER($AF2336),AQ2336,0)+01_指標庫!$H$9*IF(ISNUMBER($AG2336),AR2336,0)+01_指標庫!$H$10*IF(ISNUMBER($AB2336),AM2336,0)+01_指標庫!$H$11*IF(ISNUMBER($AC2336),AN2336,0)+01_指標庫!$H$12*IF(ISNUMBER($AD2336),AO2336,0)+01_指標庫!$H$13*IF(ISNUMBER($AE2336),AP2336,0)+01_指標庫!$H$14*IF(ISNUMBER($I2336),O2336,0)+01_指標庫!$H$15*IF(ISNUMBER($AH2336),AS2336,0)+01_指標庫!$H$16*IF(ISNUMBER($K2336),P2336,0)+01_指標庫!$H$17*IF(ISNUMBER($AI2336),AT2336,0)+01_指標庫!$H$18*IF(ISNUMBER($AJ2336),AU2336,0)+01_指標庫!$H$19*IF(ISNUMBER($AK2336),AV2336,0)+01_指標庫!$H$20*IF(ISNUMBER($BB2336),BB2336,0)+01_指標庫!$H$21*IF(ISNUMBER($BC2336),BC2336,0))/AW2336,1))</f>
        <v>82.4</v>
      </c>
      <c r="AY2336" s="60"/>
      <c r="AZ2336" s="60"/>
      <c r="BA2336" s="58" t="n">
        <f aca="false">AVERAGE($E2332:$E2336)/AVERAGE($E2327:$E2336)-1</f>
        <v>-0.00499474778184794</v>
      </c>
      <c r="BB2336" s="59" t="n">
        <f aca="false">IF(ISNUMBER($BA2336),IF(OR($S2336&lt;=-0.03,$BA2336&lt;-0.003),0,IF(OR($S2336&lt;=-0.02,$BA2336&lt;0.01),50,100)),"")</f>
        <v>0</v>
      </c>
      <c r="BC2336" s="0" t="str">
        <f aca="false">IF(OR(COUNT($AZ2336)=0,COUNT($AZ2335)=0),"",IF(OR($AY2336/$AZ2335-1&lt;=-0.03,$AZ2336/$AZ2335-1&lt;=-0.045,IF(COUNT($AZ2327:$AZ2336)=10,AVERAGE($AZ2332:$AZ2336)/AVERAGE($AZ2327:$AZ2336)-1&lt;-0.01,FALSE())),0,IF(OR($AZ2336/$AZ2335-1&lt;=-0.02,IF(COUNT($AZ2327:$AZ2336)=10,AVERAGE($AZ2332:$AZ2336)/AVERAGE($AZ2327:$AZ2336)-1&lt;0.005,FALSE())),50,100)))</f>
        <v/>
      </c>
    </row>
    <row r="2337" customFormat="false" ht="15" hidden="false" customHeight="true" outlineLevel="0" collapsed="false">
      <c r="A2337" s="47" t="n">
        <v>2333</v>
      </c>
      <c r="B2337" s="48" t="n">
        <v>45946</v>
      </c>
      <c r="C2337" s="47" t="n">
        <v>2025</v>
      </c>
      <c r="D2337" s="49" t="s">
        <v>239</v>
      </c>
      <c r="E2337" s="50" t="n">
        <v>24657.24</v>
      </c>
      <c r="F2337" s="51" t="n">
        <v>0.129645</v>
      </c>
      <c r="G2337" s="51" t="n">
        <v>-0.019071</v>
      </c>
      <c r="H2337" s="52" t="n">
        <v>0.5918</v>
      </c>
      <c r="I2337" s="53" t="n">
        <v>304</v>
      </c>
      <c r="J2337" s="47" t="s">
        <v>235</v>
      </c>
      <c r="K2337" s="54" t="n">
        <v>25.31</v>
      </c>
      <c r="L2337" s="55" t="n">
        <f aca="false">IF(COUNT(F2337)=0,50,IF(F2337&gt;=0,100,IF(F2337&gt;=-0.02,50,0)))</f>
        <v>100</v>
      </c>
      <c r="M2337" s="55" t="n">
        <f aca="false">IF(COUNT(G2337)=0,50,IF(G2337&gt;-0.06,100,IF(G2337&gt;-0.15,50,0)))</f>
        <v>100</v>
      </c>
      <c r="N2337" s="55" t="n">
        <f aca="false">IF(COUNT(H2337)=0,50,IF(H2337&gt;=0.6,100,IF(H2337&gt;=0.4,50,0)))</f>
        <v>50</v>
      </c>
      <c r="O2337" s="55" t="n">
        <f aca="false">IF(COUNT(I2337)=0,50,IF(J2337="proxy_vix",50,IF(I2337&lt;350,100,IF(I2337&lt;=450,50,0))))</f>
        <v>100</v>
      </c>
      <c r="P2337" s="55" t="n">
        <f aca="false">IF(COUNT(K2337)=0,50,IF(K2337&lt;20,100,IF(K2337&lt;=25,50,0)))</f>
        <v>0</v>
      </c>
      <c r="Q2337" s="54"/>
      <c r="R2337" s="47"/>
      <c r="S2337" s="51" t="n">
        <f aca="false">$E2337/$E2336-1</f>
        <v>-0.00356107165141262</v>
      </c>
      <c r="T2337" s="56" t="n">
        <f aca="false">$K2337/$K2336-1</f>
        <v>0.22625968992248</v>
      </c>
      <c r="V2337" s="57"/>
      <c r="W2337" s="57"/>
      <c r="Y2337" s="1" t="str">
        <f aca="false">IF(AX2337&gt;=70,"EASY",IF(AX2337&gt;40,"UNCERTAIN","HARD"))</f>
        <v>UNCERTAIN</v>
      </c>
      <c r="AA2337" s="58" t="n">
        <f aca="false">IF($A2337&lt;200,"",AVERAGE($E2288:$E2337)/AVERAGE($E2138:$E2337)-1)</f>
        <v>0.104343921544553</v>
      </c>
      <c r="AB2337" s="59" t="n">
        <f aca="false">LOOKUP($B2337,07_L1政策步階!$A$4:$A$14,07_L1政策步階!$C$4:$C$14)</f>
        <v>1</v>
      </c>
      <c r="AC2337" s="57"/>
      <c r="AD2337" s="57"/>
      <c r="AE2337" s="57"/>
      <c r="AF2337" s="57"/>
      <c r="AG2337" s="57"/>
      <c r="AH2337" s="57"/>
      <c r="AI2337" s="57"/>
      <c r="AJ2337" s="57"/>
      <c r="AK2337" s="57"/>
      <c r="AL2337" s="59" t="n">
        <f aca="false">IF(ISNUMBER($AA2337),IF($AA2337&gt;=0.005,100,IF($AA2337&gt;=-0.015,50,0)),"")</f>
        <v>100</v>
      </c>
      <c r="AM2337" s="59" t="n">
        <f aca="false">IF(ISNUMBER($AB2337),IF($AB2337=1,100,IF($AB2337=0,50,0)),"")</f>
        <v>100</v>
      </c>
      <c r="AN2337" s="0" t="str">
        <f aca="false">IF(ISNUMBER($AC2337),IF($AC2337&gt;=0.001,100,IF($AC2337&gt;=-0.003,50,0)),"")</f>
        <v/>
      </c>
      <c r="AO2337" s="0" t="str">
        <f aca="false">IF(ISNUMBER($AD2337),IF($AD2337&gt;=0.04,100,IF($AD2337&gt;=0,50,0)),"")</f>
        <v/>
      </c>
      <c r="AP2337" s="0" t="str">
        <f aca="false">IF(ISNUMBER($AE2337),IF($AE2337&gt;=25,100,IF($AE2337&gt;=-75,50,0)),"")</f>
        <v/>
      </c>
      <c r="AQ2337" s="0" t="str">
        <f aca="false">IF(ISNUMBER($AF2337),IF($AF2337&gt;0,100,IF($AF2337&gt;=-50,50,0)),"")</f>
        <v/>
      </c>
      <c r="AR2337" s="0" t="str">
        <f aca="false">IF(ISNUMBER($AG2337),IF($AG2337=1,100,IF($AG2337=0,50,0)),"")</f>
        <v/>
      </c>
      <c r="AS2337" s="0" t="str">
        <f aca="false">IF(ISNUMBER($AH2337),IF($AH2337&lt;0,100,IF($AH2337&lt;=20,50,0)),"")</f>
        <v/>
      </c>
      <c r="AT2337" s="0" t="str">
        <f aca="false">IF(ISNUMBER($AI2337),IF($AI2337&lt;0.95,100,IF($AI2337&lt;=1,50,0)),"")</f>
        <v/>
      </c>
      <c r="AU2337" s="0" t="str">
        <f aca="false">IF(ISNUMBER($AJ2337),IF($AJ2337&lt;30,0,IF($AJ2337&lt;40,50,IF($AJ2337&lt;=90,100,50))),"")</f>
        <v/>
      </c>
      <c r="AV2337" s="0" t="str">
        <f aca="false">IF(ISNUMBER($AK2337),IF($AK2337&gt;-0.2,100,IF($AK2337&gt;=-0.4,50,0)),"")</f>
        <v/>
      </c>
      <c r="AW2337" s="59" t="n">
        <f aca="false">01_指標庫!$H$4*ISNUMBER($F2337)+01_指標庫!$H$5*ISNUMBER($AA2337)+01_指標庫!$H$6*ISNUMBER($G2337)+01_指標庫!$H$7*ISNUMBER($H2337)+01_指標庫!$H$8*ISNUMBER($AF2337)+01_指標庫!$H$9*ISNUMBER($AG2337)+01_指標庫!$H$10*ISNUMBER($AB2337)+01_指標庫!$H$11*ISNUMBER($AC2337)+01_指標庫!$H$12*ISNUMBER($AD2337)+01_指標庫!$H$13*ISNUMBER($AE2337)+01_指標庫!$H$14*ISNUMBER($I2337)+01_指標庫!$H$15*ISNUMBER($AH2337)+01_指標庫!$H$16*ISNUMBER($K2337)+01_指標庫!$H$17*ISNUMBER($AI2337)+01_指標庫!$H$18*ISNUMBER($AJ2337)+01_指標庫!$H$19*ISNUMBER($AK2337)+01_指標庫!$H$20*ISNUMBER($BB2337)+01_指標庫!$H$21*ISNUMBER($BC2337)</f>
        <v>51</v>
      </c>
      <c r="AX2337" s="59" t="n">
        <f aca="false">IF(AW2337=0,50,ROUND((01_指標庫!$H$4*IF(ISNUMBER($F2337),L2337,0)+01_指標庫!$H$5*IF(ISNUMBER($AA2337),AL2337,0)+01_指標庫!$H$6*IF(ISNUMBER($G2337),M2337,0)+01_指標庫!$H$7*IF(ISNUMBER($H2337),N2337,0)+01_指標庫!$H$8*IF(ISNUMBER($AF2337),AQ2337,0)+01_指標庫!$H$9*IF(ISNUMBER($AG2337),AR2337,0)+01_指標庫!$H$10*IF(ISNUMBER($AB2337),AM2337,0)+01_指標庫!$H$11*IF(ISNUMBER($AC2337),AN2337,0)+01_指標庫!$H$12*IF(ISNUMBER($AD2337),AO2337,0)+01_指標庫!$H$13*IF(ISNUMBER($AE2337),AP2337,0)+01_指標庫!$H$14*IF(ISNUMBER($I2337),O2337,0)+01_指標庫!$H$15*IF(ISNUMBER($AH2337),AS2337,0)+01_指標庫!$H$16*IF(ISNUMBER($K2337),P2337,0)+01_指標庫!$H$17*IF(ISNUMBER($AI2337),AT2337,0)+01_指標庫!$H$18*IF(ISNUMBER($AJ2337),AU2337,0)+01_指標庫!$H$19*IF(ISNUMBER($AK2337),AV2337,0)+01_指標庫!$H$20*IF(ISNUMBER($BB2337),BB2337,0)+01_指標庫!$H$21*IF(ISNUMBER($BC2337),BC2337,0))/AW2337,1))</f>
        <v>68.6</v>
      </c>
      <c r="AY2337" s="60"/>
      <c r="AZ2337" s="60"/>
      <c r="BA2337" s="58" t="n">
        <f aca="false">AVERAGE($E2333:$E2337)/AVERAGE($E2328:$E2337)-1</f>
        <v>-0.00760796248417339</v>
      </c>
      <c r="BB2337" s="59" t="n">
        <f aca="false">IF(ISNUMBER($BA2337),IF(OR($S2337&lt;=-0.03,$BA2337&lt;-0.003),0,IF(OR($S2337&lt;=-0.02,$BA2337&lt;0.01),50,100)),"")</f>
        <v>0</v>
      </c>
      <c r="BC2337" s="0" t="str">
        <f aca="false">IF(OR(COUNT($AZ2337)=0,COUNT($AZ2336)=0),"",IF(OR($AY2337/$AZ2336-1&lt;=-0.03,$AZ2337/$AZ2336-1&lt;=-0.045,IF(COUNT($AZ2328:$AZ2337)=10,AVERAGE($AZ2333:$AZ2337)/AVERAGE($AZ2328:$AZ2337)-1&lt;-0.01,FALSE())),0,IF(OR($AZ2337/$AZ2336-1&lt;=-0.02,IF(COUNT($AZ2328:$AZ2337)=10,AVERAGE($AZ2333:$AZ2337)/AVERAGE($AZ2328:$AZ2337)-1&lt;0.005,FALSE())),50,100)))</f>
        <v/>
      </c>
    </row>
    <row r="2338" customFormat="false" ht="15" hidden="false" customHeight="true" outlineLevel="0" collapsed="false">
      <c r="A2338" s="47" t="n">
        <v>2334</v>
      </c>
      <c r="B2338" s="48" t="n">
        <v>45947</v>
      </c>
      <c r="C2338" s="47" t="n">
        <v>2025</v>
      </c>
      <c r="D2338" s="49" t="s">
        <v>234</v>
      </c>
      <c r="E2338" s="50" t="n">
        <v>24817.95</v>
      </c>
      <c r="F2338" s="51" t="n">
        <v>0.136066</v>
      </c>
      <c r="G2338" s="51" t="n">
        <v>-0.012678</v>
      </c>
      <c r="H2338" s="52" t="n">
        <v>0.5714</v>
      </c>
      <c r="I2338" s="53" t="n">
        <v>304</v>
      </c>
      <c r="J2338" s="47" t="s">
        <v>235</v>
      </c>
      <c r="K2338" s="54" t="n">
        <v>20.78</v>
      </c>
      <c r="L2338" s="55" t="n">
        <f aca="false">IF(COUNT(F2338)=0,50,IF(F2338&gt;=0,100,IF(F2338&gt;=-0.02,50,0)))</f>
        <v>100</v>
      </c>
      <c r="M2338" s="55" t="n">
        <f aca="false">IF(COUNT(G2338)=0,50,IF(G2338&gt;-0.06,100,IF(G2338&gt;-0.15,50,0)))</f>
        <v>100</v>
      </c>
      <c r="N2338" s="55" t="n">
        <f aca="false">IF(COUNT(H2338)=0,50,IF(H2338&gt;=0.6,100,IF(H2338&gt;=0.4,50,0)))</f>
        <v>50</v>
      </c>
      <c r="O2338" s="55" t="n">
        <f aca="false">IF(COUNT(I2338)=0,50,IF(J2338="proxy_vix",50,IF(I2338&lt;350,100,IF(I2338&lt;=450,50,0))))</f>
        <v>100</v>
      </c>
      <c r="P2338" s="55" t="n">
        <f aca="false">IF(COUNT(K2338)=0,50,IF(K2338&lt;20,100,IF(K2338&lt;=25,50,0)))</f>
        <v>50</v>
      </c>
      <c r="Q2338" s="54"/>
      <c r="R2338" s="47"/>
      <c r="S2338" s="51" t="n">
        <f aca="false">$E2338/$E2337-1</f>
        <v>0.00651776111194913</v>
      </c>
      <c r="T2338" s="56" t="n">
        <f aca="false">$K2338/$K2337-1</f>
        <v>-0.178980640063216</v>
      </c>
      <c r="V2338" s="57"/>
      <c r="W2338" s="57"/>
      <c r="Y2338" s="1" t="str">
        <f aca="false">IF(AX2338&gt;=70,"EASY",IF(AX2338&gt;40,"UNCERTAIN","HARD"))</f>
        <v>EASY</v>
      </c>
      <c r="AA2338" s="58" t="n">
        <f aca="false">IF($A2338&lt;200,"",AVERAGE($E2289:$E2338)/AVERAGE($E2139:$E2338)-1)</f>
        <v>0.104736451667585</v>
      </c>
      <c r="AB2338" s="59" t="n">
        <f aca="false">LOOKUP($B2338,07_L1政策步階!$A$4:$A$14,07_L1政策步階!$C$4:$C$14)</f>
        <v>1</v>
      </c>
      <c r="AC2338" s="57"/>
      <c r="AD2338" s="57"/>
      <c r="AE2338" s="57"/>
      <c r="AF2338" s="57"/>
      <c r="AG2338" s="57"/>
      <c r="AH2338" s="57"/>
      <c r="AI2338" s="57"/>
      <c r="AJ2338" s="57"/>
      <c r="AK2338" s="57"/>
      <c r="AL2338" s="59" t="n">
        <f aca="false">IF(ISNUMBER($AA2338),IF($AA2338&gt;=0.005,100,IF($AA2338&gt;=-0.015,50,0)),"")</f>
        <v>100</v>
      </c>
      <c r="AM2338" s="59" t="n">
        <f aca="false">IF(ISNUMBER($AB2338),IF($AB2338=1,100,IF($AB2338=0,50,0)),"")</f>
        <v>100</v>
      </c>
      <c r="AN2338" s="0" t="str">
        <f aca="false">IF(ISNUMBER($AC2338),IF($AC2338&gt;=0.001,100,IF($AC2338&gt;=-0.003,50,0)),"")</f>
        <v/>
      </c>
      <c r="AO2338" s="0" t="str">
        <f aca="false">IF(ISNUMBER($AD2338),IF($AD2338&gt;=0.04,100,IF($AD2338&gt;=0,50,0)),"")</f>
        <v/>
      </c>
      <c r="AP2338" s="0" t="str">
        <f aca="false">IF(ISNUMBER($AE2338),IF($AE2338&gt;=25,100,IF($AE2338&gt;=-75,50,0)),"")</f>
        <v/>
      </c>
      <c r="AQ2338" s="0" t="str">
        <f aca="false">IF(ISNUMBER($AF2338),IF($AF2338&gt;0,100,IF($AF2338&gt;=-50,50,0)),"")</f>
        <v/>
      </c>
      <c r="AR2338" s="0" t="str">
        <f aca="false">IF(ISNUMBER($AG2338),IF($AG2338=1,100,IF($AG2338=0,50,0)),"")</f>
        <v/>
      </c>
      <c r="AS2338" s="0" t="str">
        <f aca="false">IF(ISNUMBER($AH2338),IF($AH2338&lt;0,100,IF($AH2338&lt;=20,50,0)),"")</f>
        <v/>
      </c>
      <c r="AT2338" s="0" t="str">
        <f aca="false">IF(ISNUMBER($AI2338),IF($AI2338&lt;0.95,100,IF($AI2338&lt;=1,50,0)),"")</f>
        <v/>
      </c>
      <c r="AU2338" s="0" t="str">
        <f aca="false">IF(ISNUMBER($AJ2338),IF($AJ2338&lt;30,0,IF($AJ2338&lt;40,50,IF($AJ2338&lt;=90,100,50))),"")</f>
        <v/>
      </c>
      <c r="AV2338" s="0" t="str">
        <f aca="false">IF(ISNUMBER($AK2338),IF($AK2338&gt;-0.2,100,IF($AK2338&gt;=-0.4,50,0)),"")</f>
        <v/>
      </c>
      <c r="AW2338" s="59" t="n">
        <f aca="false">01_指標庫!$H$4*ISNUMBER($F2338)+01_指標庫!$H$5*ISNUMBER($AA2338)+01_指標庫!$H$6*ISNUMBER($G2338)+01_指標庫!$H$7*ISNUMBER($H2338)+01_指標庫!$H$8*ISNUMBER($AF2338)+01_指標庫!$H$9*ISNUMBER($AG2338)+01_指標庫!$H$10*ISNUMBER($AB2338)+01_指標庫!$H$11*ISNUMBER($AC2338)+01_指標庫!$H$12*ISNUMBER($AD2338)+01_指標庫!$H$13*ISNUMBER($AE2338)+01_指標庫!$H$14*ISNUMBER($I2338)+01_指標庫!$H$15*ISNUMBER($AH2338)+01_指標庫!$H$16*ISNUMBER($K2338)+01_指標庫!$H$17*ISNUMBER($AI2338)+01_指標庫!$H$18*ISNUMBER($AJ2338)+01_指標庫!$H$19*ISNUMBER($AK2338)+01_指標庫!$H$20*ISNUMBER($BB2338)+01_指標庫!$H$21*ISNUMBER($BC2338)</f>
        <v>51</v>
      </c>
      <c r="AX2338" s="59" t="n">
        <f aca="false">IF(AW2338=0,50,ROUND((01_指標庫!$H$4*IF(ISNUMBER($F2338),L2338,0)+01_指標庫!$H$5*IF(ISNUMBER($AA2338),AL2338,0)+01_指標庫!$H$6*IF(ISNUMBER($G2338),M2338,0)+01_指標庫!$H$7*IF(ISNUMBER($H2338),N2338,0)+01_指標庫!$H$8*IF(ISNUMBER($AF2338),AQ2338,0)+01_指標庫!$H$9*IF(ISNUMBER($AG2338),AR2338,0)+01_指標庫!$H$10*IF(ISNUMBER($AB2338),AM2338,0)+01_指標庫!$H$11*IF(ISNUMBER($AC2338),AN2338,0)+01_指標庫!$H$12*IF(ISNUMBER($AD2338),AO2338,0)+01_指標庫!$H$13*IF(ISNUMBER($AE2338),AP2338,0)+01_指標庫!$H$14*IF(ISNUMBER($I2338),O2338,0)+01_指標庫!$H$15*IF(ISNUMBER($AH2338),AS2338,0)+01_指標庫!$H$16*IF(ISNUMBER($K2338),P2338,0)+01_指標庫!$H$17*IF(ISNUMBER($AI2338),AT2338,0)+01_指標庫!$H$18*IF(ISNUMBER($AJ2338),AU2338,0)+01_指標庫!$H$19*IF(ISNUMBER($AK2338),AV2338,0)+01_指標庫!$H$20*IF(ISNUMBER($BB2338),BB2338,0)+01_指標庫!$H$21*IF(ISNUMBER($BC2338),BC2338,0))/AW2338,1))</f>
        <v>80.4</v>
      </c>
      <c r="AY2338" s="60"/>
      <c r="AZ2338" s="60"/>
      <c r="BA2338" s="58" t="n">
        <f aca="false">AVERAGE($E2334:$E2338)/AVERAGE($E2329:$E2338)-1</f>
        <v>-0.00292629348600004</v>
      </c>
      <c r="BB2338" s="59" t="n">
        <f aca="false">IF(ISNUMBER($BA2338),IF(OR($S2338&lt;=-0.03,$BA2338&lt;-0.003),0,IF(OR($S2338&lt;=-0.02,$BA2338&lt;0.01),50,100)),"")</f>
        <v>50</v>
      </c>
      <c r="BC2338" s="0" t="str">
        <f aca="false">IF(OR(COUNT($AZ2338)=0,COUNT($AZ2337)=0),"",IF(OR($AY2338/$AZ2337-1&lt;=-0.03,$AZ2338/$AZ2337-1&lt;=-0.045,IF(COUNT($AZ2329:$AZ2338)=10,AVERAGE($AZ2334:$AZ2338)/AVERAGE($AZ2329:$AZ2338)-1&lt;-0.01,FALSE())),0,IF(OR($AZ2338/$AZ2337-1&lt;=-0.02,IF(COUNT($AZ2329:$AZ2338)=10,AVERAGE($AZ2334:$AZ2338)/AVERAGE($AZ2329:$AZ2338)-1&lt;0.005,FALSE())),50,100)))</f>
        <v/>
      </c>
    </row>
    <row r="2339" customFormat="false" ht="15" hidden="false" customHeight="true" outlineLevel="0" collapsed="false">
      <c r="A2339" s="47" t="n">
        <v>2335</v>
      </c>
      <c r="B2339" s="48" t="n">
        <v>45950</v>
      </c>
      <c r="C2339" s="47" t="n">
        <v>2025</v>
      </c>
      <c r="D2339" s="49" t="s">
        <v>236</v>
      </c>
      <c r="E2339" s="50" t="n">
        <v>25141.02</v>
      </c>
      <c r="F2339" s="51" t="n">
        <v>0.149768</v>
      </c>
      <c r="G2339" s="51" t="n">
        <v>0</v>
      </c>
      <c r="H2339" s="52" t="n">
        <v>0.5918</v>
      </c>
      <c r="I2339" s="53" t="n">
        <v>299</v>
      </c>
      <c r="J2339" s="47" t="s">
        <v>235</v>
      </c>
      <c r="K2339" s="54" t="n">
        <v>18.23</v>
      </c>
      <c r="L2339" s="55" t="n">
        <f aca="false">IF(COUNT(F2339)=0,50,IF(F2339&gt;=0,100,IF(F2339&gt;=-0.02,50,0)))</f>
        <v>100</v>
      </c>
      <c r="M2339" s="55" t="n">
        <f aca="false">IF(COUNT(G2339)=0,50,IF(G2339&gt;-0.06,100,IF(G2339&gt;-0.15,50,0)))</f>
        <v>100</v>
      </c>
      <c r="N2339" s="55" t="n">
        <f aca="false">IF(COUNT(H2339)=0,50,IF(H2339&gt;=0.6,100,IF(H2339&gt;=0.4,50,0)))</f>
        <v>50</v>
      </c>
      <c r="O2339" s="55" t="n">
        <f aca="false">IF(COUNT(I2339)=0,50,IF(J2339="proxy_vix",50,IF(I2339&lt;350,100,IF(I2339&lt;=450,50,0))))</f>
        <v>100</v>
      </c>
      <c r="P2339" s="55" t="n">
        <f aca="false">IF(COUNT(K2339)=0,50,IF(K2339&lt;20,100,IF(K2339&lt;=25,50,0)))</f>
        <v>100</v>
      </c>
      <c r="Q2339" s="54"/>
      <c r="R2339" s="47"/>
      <c r="S2339" s="51" t="n">
        <f aca="false">$E2339/$E2338-1</f>
        <v>0.0130175941203847</v>
      </c>
      <c r="T2339" s="56" t="n">
        <f aca="false">$K2339/$K2338-1</f>
        <v>-0.122714148219442</v>
      </c>
      <c r="V2339" s="57"/>
      <c r="W2339" s="57"/>
      <c r="Y2339" s="1" t="str">
        <f aca="false">IF(AX2339&gt;=70,"EASY",IF(AX2339&gt;40,"UNCERTAIN","HARD"))</f>
        <v>EASY</v>
      </c>
      <c r="AA2339" s="58" t="n">
        <f aca="false">IF($A2339&lt;200,"",AVERAGE($E2290:$E2339)/AVERAGE($E2140:$E2339)-1)</f>
        <v>0.105092643219381</v>
      </c>
      <c r="AB2339" s="59" t="n">
        <f aca="false">LOOKUP($B2339,07_L1政策步階!$A$4:$A$14,07_L1政策步階!$C$4:$C$14)</f>
        <v>1</v>
      </c>
      <c r="AC2339" s="57"/>
      <c r="AD2339" s="57"/>
      <c r="AE2339" s="57"/>
      <c r="AF2339" s="57"/>
      <c r="AG2339" s="57"/>
      <c r="AH2339" s="57"/>
      <c r="AI2339" s="57"/>
      <c r="AJ2339" s="57"/>
      <c r="AK2339" s="57"/>
      <c r="AL2339" s="59" t="n">
        <f aca="false">IF(ISNUMBER($AA2339),IF($AA2339&gt;=0.005,100,IF($AA2339&gt;=-0.015,50,0)),"")</f>
        <v>100</v>
      </c>
      <c r="AM2339" s="59" t="n">
        <f aca="false">IF(ISNUMBER($AB2339),IF($AB2339=1,100,IF($AB2339=0,50,0)),"")</f>
        <v>100</v>
      </c>
      <c r="AN2339" s="0" t="str">
        <f aca="false">IF(ISNUMBER($AC2339),IF($AC2339&gt;=0.001,100,IF($AC2339&gt;=-0.003,50,0)),"")</f>
        <v/>
      </c>
      <c r="AO2339" s="0" t="str">
        <f aca="false">IF(ISNUMBER($AD2339),IF($AD2339&gt;=0.04,100,IF($AD2339&gt;=0,50,0)),"")</f>
        <v/>
      </c>
      <c r="AP2339" s="0" t="str">
        <f aca="false">IF(ISNUMBER($AE2339),IF($AE2339&gt;=25,100,IF($AE2339&gt;=-75,50,0)),"")</f>
        <v/>
      </c>
      <c r="AQ2339" s="0" t="str">
        <f aca="false">IF(ISNUMBER($AF2339),IF($AF2339&gt;0,100,IF($AF2339&gt;=-50,50,0)),"")</f>
        <v/>
      </c>
      <c r="AR2339" s="0" t="str">
        <f aca="false">IF(ISNUMBER($AG2339),IF($AG2339=1,100,IF($AG2339=0,50,0)),"")</f>
        <v/>
      </c>
      <c r="AS2339" s="0" t="str">
        <f aca="false">IF(ISNUMBER($AH2339),IF($AH2339&lt;0,100,IF($AH2339&lt;=20,50,0)),"")</f>
        <v/>
      </c>
      <c r="AT2339" s="0" t="str">
        <f aca="false">IF(ISNUMBER($AI2339),IF($AI2339&lt;0.95,100,IF($AI2339&lt;=1,50,0)),"")</f>
        <v/>
      </c>
      <c r="AU2339" s="0" t="str">
        <f aca="false">IF(ISNUMBER($AJ2339),IF($AJ2339&lt;30,0,IF($AJ2339&lt;40,50,IF($AJ2339&lt;=90,100,50))),"")</f>
        <v/>
      </c>
      <c r="AV2339" s="0" t="str">
        <f aca="false">IF(ISNUMBER($AK2339),IF($AK2339&gt;-0.2,100,IF($AK2339&gt;=-0.4,50,0)),"")</f>
        <v/>
      </c>
      <c r="AW2339" s="59" t="n">
        <f aca="false">01_指標庫!$H$4*ISNUMBER($F2339)+01_指標庫!$H$5*ISNUMBER($AA2339)+01_指標庫!$H$6*ISNUMBER($G2339)+01_指標庫!$H$7*ISNUMBER($H2339)+01_指標庫!$H$8*ISNUMBER($AF2339)+01_指標庫!$H$9*ISNUMBER($AG2339)+01_指標庫!$H$10*ISNUMBER($AB2339)+01_指標庫!$H$11*ISNUMBER($AC2339)+01_指標庫!$H$12*ISNUMBER($AD2339)+01_指標庫!$H$13*ISNUMBER($AE2339)+01_指標庫!$H$14*ISNUMBER($I2339)+01_指標庫!$H$15*ISNUMBER($AH2339)+01_指標庫!$H$16*ISNUMBER($K2339)+01_指標庫!$H$17*ISNUMBER($AI2339)+01_指標庫!$H$18*ISNUMBER($AJ2339)+01_指標庫!$H$19*ISNUMBER($AK2339)+01_指標庫!$H$20*ISNUMBER($BB2339)+01_指標庫!$H$21*ISNUMBER($BC2339)</f>
        <v>51</v>
      </c>
      <c r="AX2339" s="59" t="n">
        <f aca="false">IF(AW2339=0,50,ROUND((01_指標庫!$H$4*IF(ISNUMBER($F2339),L2339,0)+01_指標庫!$H$5*IF(ISNUMBER($AA2339),AL2339,0)+01_指標庫!$H$6*IF(ISNUMBER($G2339),M2339,0)+01_指標庫!$H$7*IF(ISNUMBER($H2339),N2339,0)+01_指標庫!$H$8*IF(ISNUMBER($AF2339),AQ2339,0)+01_指標庫!$H$9*IF(ISNUMBER($AG2339),AR2339,0)+01_指標庫!$H$10*IF(ISNUMBER($AB2339),AM2339,0)+01_指標庫!$H$11*IF(ISNUMBER($AC2339),AN2339,0)+01_指標庫!$H$12*IF(ISNUMBER($AD2339),AO2339,0)+01_指標庫!$H$13*IF(ISNUMBER($AE2339),AP2339,0)+01_指標庫!$H$14*IF(ISNUMBER($I2339),O2339,0)+01_指標庫!$H$15*IF(ISNUMBER($AH2339),AS2339,0)+01_指標庫!$H$16*IF(ISNUMBER($K2339),P2339,0)+01_指標庫!$H$17*IF(ISNUMBER($AI2339),AT2339,0)+01_指標庫!$H$18*IF(ISNUMBER($AJ2339),AU2339,0)+01_指標庫!$H$19*IF(ISNUMBER($AK2339),AV2339,0)+01_指標庫!$H$20*IF(ISNUMBER($BB2339),BB2339,0)+01_指標庫!$H$21*IF(ISNUMBER($BC2339),BC2339,0))/AW2339,1))</f>
        <v>86.3</v>
      </c>
      <c r="AY2339" s="60"/>
      <c r="AZ2339" s="60"/>
      <c r="BA2339" s="58" t="n">
        <f aca="false">AVERAGE($E2335:$E2339)/AVERAGE($E2330:$E2339)-1</f>
        <v>-0.00042796441165216</v>
      </c>
      <c r="BB2339" s="59" t="n">
        <f aca="false">IF(ISNUMBER($BA2339),IF(OR($S2339&lt;=-0.03,$BA2339&lt;-0.003),0,IF(OR($S2339&lt;=-0.02,$BA2339&lt;0.01),50,100)),"")</f>
        <v>50</v>
      </c>
      <c r="BC2339" s="0" t="str">
        <f aca="false">IF(OR(COUNT($AZ2339)=0,COUNT($AZ2338)=0),"",IF(OR($AY2339/$AZ2338-1&lt;=-0.03,$AZ2339/$AZ2338-1&lt;=-0.045,IF(COUNT($AZ2330:$AZ2339)=10,AVERAGE($AZ2335:$AZ2339)/AVERAGE($AZ2330:$AZ2339)-1&lt;-0.01,FALSE())),0,IF(OR($AZ2339/$AZ2338-1&lt;=-0.02,IF(COUNT($AZ2330:$AZ2339)=10,AVERAGE($AZ2335:$AZ2339)/AVERAGE($AZ2330:$AZ2339)-1&lt;0.005,FALSE())),50,100)))</f>
        <v/>
      </c>
    </row>
    <row r="2340" customFormat="false" ht="15" hidden="false" customHeight="true" outlineLevel="0" collapsed="false">
      <c r="A2340" s="47" t="n">
        <v>2336</v>
      </c>
      <c r="B2340" s="48" t="n">
        <v>45951</v>
      </c>
      <c r="C2340" s="47" t="n">
        <v>2025</v>
      </c>
      <c r="D2340" s="49" t="s">
        <v>237</v>
      </c>
      <c r="E2340" s="50" t="n">
        <v>25127.13</v>
      </c>
      <c r="F2340" s="51" t="n">
        <v>0.148043</v>
      </c>
      <c r="G2340" s="51" t="n">
        <v>-0.000552</v>
      </c>
      <c r="H2340" s="52" t="n">
        <v>0.6735</v>
      </c>
      <c r="I2340" s="53" t="n">
        <v>297</v>
      </c>
      <c r="J2340" s="47" t="s">
        <v>235</v>
      </c>
      <c r="K2340" s="54" t="n">
        <v>17.87</v>
      </c>
      <c r="L2340" s="55" t="n">
        <f aca="false">IF(COUNT(F2340)=0,50,IF(F2340&gt;=0,100,IF(F2340&gt;=-0.02,50,0)))</f>
        <v>100</v>
      </c>
      <c r="M2340" s="55" t="n">
        <f aca="false">IF(COUNT(G2340)=0,50,IF(G2340&gt;-0.06,100,IF(G2340&gt;-0.15,50,0)))</f>
        <v>100</v>
      </c>
      <c r="N2340" s="55" t="n">
        <f aca="false">IF(COUNT(H2340)=0,50,IF(H2340&gt;=0.6,100,IF(H2340&gt;=0.4,50,0)))</f>
        <v>100</v>
      </c>
      <c r="O2340" s="55" t="n">
        <f aca="false">IF(COUNT(I2340)=0,50,IF(J2340="proxy_vix",50,IF(I2340&lt;350,100,IF(I2340&lt;=450,50,0))))</f>
        <v>100</v>
      </c>
      <c r="P2340" s="55" t="n">
        <f aca="false">IF(COUNT(K2340)=0,50,IF(K2340&lt;20,100,IF(K2340&lt;=25,50,0)))</f>
        <v>100</v>
      </c>
      <c r="Q2340" s="54"/>
      <c r="R2340" s="47"/>
      <c r="S2340" s="51" t="n">
        <f aca="false">$E2340/$E2339-1</f>
        <v>-0.000552483550786742</v>
      </c>
      <c r="T2340" s="56" t="n">
        <f aca="false">$K2340/$K2339-1</f>
        <v>-0.0197476686780033</v>
      </c>
      <c r="V2340" s="57"/>
      <c r="W2340" s="57"/>
      <c r="Y2340" s="1" t="str">
        <f aca="false">IF(AX2340&gt;=70,"EASY",IF(AX2340&gt;40,"UNCERTAIN","HARD"))</f>
        <v>EASY</v>
      </c>
      <c r="AA2340" s="58" t="n">
        <f aca="false">IF($A2340&lt;200,"",AVERAGE($E2291:$E2340)/AVERAGE($E2141:$E2340)-1)</f>
        <v>0.105507090828986</v>
      </c>
      <c r="AB2340" s="59" t="n">
        <f aca="false">LOOKUP($B2340,07_L1政策步階!$A$4:$A$14,07_L1政策步階!$C$4:$C$14)</f>
        <v>1</v>
      </c>
      <c r="AC2340" s="57"/>
      <c r="AD2340" s="57"/>
      <c r="AE2340" s="57"/>
      <c r="AF2340" s="57"/>
      <c r="AG2340" s="57"/>
      <c r="AH2340" s="57"/>
      <c r="AI2340" s="57"/>
      <c r="AJ2340" s="57"/>
      <c r="AK2340" s="57"/>
      <c r="AL2340" s="59" t="n">
        <f aca="false">IF(ISNUMBER($AA2340),IF($AA2340&gt;=0.005,100,IF($AA2340&gt;=-0.015,50,0)),"")</f>
        <v>100</v>
      </c>
      <c r="AM2340" s="59" t="n">
        <f aca="false">IF(ISNUMBER($AB2340),IF($AB2340=1,100,IF($AB2340=0,50,0)),"")</f>
        <v>100</v>
      </c>
      <c r="AN2340" s="0" t="str">
        <f aca="false">IF(ISNUMBER($AC2340),IF($AC2340&gt;=0.001,100,IF($AC2340&gt;=-0.003,50,0)),"")</f>
        <v/>
      </c>
      <c r="AO2340" s="0" t="str">
        <f aca="false">IF(ISNUMBER($AD2340),IF($AD2340&gt;=0.04,100,IF($AD2340&gt;=0,50,0)),"")</f>
        <v/>
      </c>
      <c r="AP2340" s="0" t="str">
        <f aca="false">IF(ISNUMBER($AE2340),IF($AE2340&gt;=25,100,IF($AE2340&gt;=-75,50,0)),"")</f>
        <v/>
      </c>
      <c r="AQ2340" s="0" t="str">
        <f aca="false">IF(ISNUMBER($AF2340),IF($AF2340&gt;0,100,IF($AF2340&gt;=-50,50,0)),"")</f>
        <v/>
      </c>
      <c r="AR2340" s="0" t="str">
        <f aca="false">IF(ISNUMBER($AG2340),IF($AG2340=1,100,IF($AG2340=0,50,0)),"")</f>
        <v/>
      </c>
      <c r="AS2340" s="0" t="str">
        <f aca="false">IF(ISNUMBER($AH2340),IF($AH2340&lt;0,100,IF($AH2340&lt;=20,50,0)),"")</f>
        <v/>
      </c>
      <c r="AT2340" s="0" t="str">
        <f aca="false">IF(ISNUMBER($AI2340),IF($AI2340&lt;0.95,100,IF($AI2340&lt;=1,50,0)),"")</f>
        <v/>
      </c>
      <c r="AU2340" s="0" t="str">
        <f aca="false">IF(ISNUMBER($AJ2340),IF($AJ2340&lt;30,0,IF($AJ2340&lt;40,50,IF($AJ2340&lt;=90,100,50))),"")</f>
        <v/>
      </c>
      <c r="AV2340" s="0" t="str">
        <f aca="false">IF(ISNUMBER($AK2340),IF($AK2340&gt;-0.2,100,IF($AK2340&gt;=-0.4,50,0)),"")</f>
        <v/>
      </c>
      <c r="AW2340" s="59" t="n">
        <f aca="false">01_指標庫!$H$4*ISNUMBER($F2340)+01_指標庫!$H$5*ISNUMBER($AA2340)+01_指標庫!$H$6*ISNUMBER($G2340)+01_指標庫!$H$7*ISNUMBER($H2340)+01_指標庫!$H$8*ISNUMBER($AF2340)+01_指標庫!$H$9*ISNUMBER($AG2340)+01_指標庫!$H$10*ISNUMBER($AB2340)+01_指標庫!$H$11*ISNUMBER($AC2340)+01_指標庫!$H$12*ISNUMBER($AD2340)+01_指標庫!$H$13*ISNUMBER($AE2340)+01_指標庫!$H$14*ISNUMBER($I2340)+01_指標庫!$H$15*ISNUMBER($AH2340)+01_指標庫!$H$16*ISNUMBER($K2340)+01_指標庫!$H$17*ISNUMBER($AI2340)+01_指標庫!$H$18*ISNUMBER($AJ2340)+01_指標庫!$H$19*ISNUMBER($AK2340)+01_指標庫!$H$20*ISNUMBER($BB2340)+01_指標庫!$H$21*ISNUMBER($BC2340)</f>
        <v>51</v>
      </c>
      <c r="AX2340" s="59" t="n">
        <f aca="false">IF(AW2340=0,50,ROUND((01_指標庫!$H$4*IF(ISNUMBER($F2340),L2340,0)+01_指標庫!$H$5*IF(ISNUMBER($AA2340),AL2340,0)+01_指標庫!$H$6*IF(ISNUMBER($G2340),M2340,0)+01_指標庫!$H$7*IF(ISNUMBER($H2340),N2340,0)+01_指標庫!$H$8*IF(ISNUMBER($AF2340),AQ2340,0)+01_指標庫!$H$9*IF(ISNUMBER($AG2340),AR2340,0)+01_指標庫!$H$10*IF(ISNUMBER($AB2340),AM2340,0)+01_指標庫!$H$11*IF(ISNUMBER($AC2340),AN2340,0)+01_指標庫!$H$12*IF(ISNUMBER($AD2340),AO2340,0)+01_指標庫!$H$13*IF(ISNUMBER($AE2340),AP2340,0)+01_指標庫!$H$14*IF(ISNUMBER($I2340),O2340,0)+01_指標庫!$H$15*IF(ISNUMBER($AH2340),AS2340,0)+01_指標庫!$H$16*IF(ISNUMBER($K2340),P2340,0)+01_指標庫!$H$17*IF(ISNUMBER($AI2340),AT2340,0)+01_指標庫!$H$18*IF(ISNUMBER($AJ2340),AU2340,0)+01_指標庫!$H$19*IF(ISNUMBER($AK2340),AV2340,0)+01_指標庫!$H$20*IF(ISNUMBER($BB2340),BB2340,0)+01_指標庫!$H$21*IF(ISNUMBER($BC2340),BC2340,0))/AW2340,1))</f>
        <v>94.1</v>
      </c>
      <c r="AY2340" s="60"/>
      <c r="AZ2340" s="60"/>
      <c r="BA2340" s="58" t="n">
        <f aca="false">AVERAGE($E2336:$E2340)/AVERAGE($E2331:$E2340)-1</f>
        <v>0.00282988838054088</v>
      </c>
      <c r="BB2340" s="59" t="n">
        <f aca="false">IF(ISNUMBER($BA2340),IF(OR($S2340&lt;=-0.03,$BA2340&lt;-0.003),0,IF(OR($S2340&lt;=-0.02,$BA2340&lt;0.01),50,100)),"")</f>
        <v>50</v>
      </c>
      <c r="BC2340" s="0" t="str">
        <f aca="false">IF(OR(COUNT($AZ2340)=0,COUNT($AZ2339)=0),"",IF(OR($AY2340/$AZ2339-1&lt;=-0.03,$AZ2340/$AZ2339-1&lt;=-0.045,IF(COUNT($AZ2331:$AZ2340)=10,AVERAGE($AZ2336:$AZ2340)/AVERAGE($AZ2331:$AZ2340)-1&lt;-0.01,FALSE())),0,IF(OR($AZ2340/$AZ2339-1&lt;=-0.02,IF(COUNT($AZ2331:$AZ2340)=10,AVERAGE($AZ2336:$AZ2340)/AVERAGE($AZ2331:$AZ2340)-1&lt;0.005,FALSE())),50,100)))</f>
        <v/>
      </c>
    </row>
    <row r="2341" customFormat="false" ht="15" hidden="false" customHeight="true" outlineLevel="0" collapsed="false">
      <c r="A2341" s="47" t="n">
        <v>2337</v>
      </c>
      <c r="B2341" s="48" t="n">
        <v>45952</v>
      </c>
      <c r="C2341" s="47" t="n">
        <v>2025</v>
      </c>
      <c r="D2341" s="49" t="s">
        <v>238</v>
      </c>
      <c r="E2341" s="50" t="n">
        <v>24879.01</v>
      </c>
      <c r="F2341" s="51" t="n">
        <v>0.135785</v>
      </c>
      <c r="G2341" s="51" t="n">
        <v>-0.010422</v>
      </c>
      <c r="H2341" s="52" t="n">
        <v>0.6939</v>
      </c>
      <c r="I2341" s="53" t="n">
        <v>301</v>
      </c>
      <c r="J2341" s="47" t="s">
        <v>235</v>
      </c>
      <c r="K2341" s="54" t="n">
        <v>18.6</v>
      </c>
      <c r="L2341" s="55" t="n">
        <f aca="false">IF(COUNT(F2341)=0,50,IF(F2341&gt;=0,100,IF(F2341&gt;=-0.02,50,0)))</f>
        <v>100</v>
      </c>
      <c r="M2341" s="55" t="n">
        <f aca="false">IF(COUNT(G2341)=0,50,IF(G2341&gt;-0.06,100,IF(G2341&gt;-0.15,50,0)))</f>
        <v>100</v>
      </c>
      <c r="N2341" s="55" t="n">
        <f aca="false">IF(COUNT(H2341)=0,50,IF(H2341&gt;=0.6,100,IF(H2341&gt;=0.4,50,0)))</f>
        <v>100</v>
      </c>
      <c r="O2341" s="55" t="n">
        <f aca="false">IF(COUNT(I2341)=0,50,IF(J2341="proxy_vix",50,IF(I2341&lt;350,100,IF(I2341&lt;=450,50,0))))</f>
        <v>100</v>
      </c>
      <c r="P2341" s="55" t="n">
        <f aca="false">IF(COUNT(K2341)=0,50,IF(K2341&lt;20,100,IF(K2341&lt;=25,50,0)))</f>
        <v>100</v>
      </c>
      <c r="Q2341" s="54"/>
      <c r="R2341" s="47"/>
      <c r="S2341" s="51" t="n">
        <f aca="false">$E2341/$E2340-1</f>
        <v>-0.00987458575651112</v>
      </c>
      <c r="T2341" s="56" t="n">
        <f aca="false">$K2341/$K2340-1</f>
        <v>0.0408505875769447</v>
      </c>
      <c r="V2341" s="57"/>
      <c r="W2341" s="57"/>
      <c r="Y2341" s="1" t="str">
        <f aca="false">IF(AX2341&gt;=70,"EASY",IF(AX2341&gt;40,"UNCERTAIN","HARD"))</f>
        <v>EASY</v>
      </c>
      <c r="AA2341" s="58" t="n">
        <f aca="false">IF($A2341&lt;200,"",AVERAGE($E2292:$E2341)/AVERAGE($E2142:$E2341)-1)</f>
        <v>0.10555994232532</v>
      </c>
      <c r="AB2341" s="59" t="n">
        <f aca="false">LOOKUP($B2341,07_L1政策步階!$A$4:$A$14,07_L1政策步階!$C$4:$C$14)</f>
        <v>1</v>
      </c>
      <c r="AC2341" s="57"/>
      <c r="AD2341" s="57"/>
      <c r="AE2341" s="57"/>
      <c r="AF2341" s="57"/>
      <c r="AG2341" s="57"/>
      <c r="AH2341" s="57"/>
      <c r="AI2341" s="57"/>
      <c r="AJ2341" s="57"/>
      <c r="AK2341" s="57"/>
      <c r="AL2341" s="59" t="n">
        <f aca="false">IF(ISNUMBER($AA2341),IF($AA2341&gt;=0.005,100,IF($AA2341&gt;=-0.015,50,0)),"")</f>
        <v>100</v>
      </c>
      <c r="AM2341" s="59" t="n">
        <f aca="false">IF(ISNUMBER($AB2341),IF($AB2341=1,100,IF($AB2341=0,50,0)),"")</f>
        <v>100</v>
      </c>
      <c r="AN2341" s="0" t="str">
        <f aca="false">IF(ISNUMBER($AC2341),IF($AC2341&gt;=0.001,100,IF($AC2341&gt;=-0.003,50,0)),"")</f>
        <v/>
      </c>
      <c r="AO2341" s="0" t="str">
        <f aca="false">IF(ISNUMBER($AD2341),IF($AD2341&gt;=0.04,100,IF($AD2341&gt;=0,50,0)),"")</f>
        <v/>
      </c>
      <c r="AP2341" s="0" t="str">
        <f aca="false">IF(ISNUMBER($AE2341),IF($AE2341&gt;=25,100,IF($AE2341&gt;=-75,50,0)),"")</f>
        <v/>
      </c>
      <c r="AQ2341" s="0" t="str">
        <f aca="false">IF(ISNUMBER($AF2341),IF($AF2341&gt;0,100,IF($AF2341&gt;=-50,50,0)),"")</f>
        <v/>
      </c>
      <c r="AR2341" s="0" t="str">
        <f aca="false">IF(ISNUMBER($AG2341),IF($AG2341=1,100,IF($AG2341=0,50,0)),"")</f>
        <v/>
      </c>
      <c r="AS2341" s="0" t="str">
        <f aca="false">IF(ISNUMBER($AH2341),IF($AH2341&lt;0,100,IF($AH2341&lt;=20,50,0)),"")</f>
        <v/>
      </c>
      <c r="AT2341" s="0" t="str">
        <f aca="false">IF(ISNUMBER($AI2341),IF($AI2341&lt;0.95,100,IF($AI2341&lt;=1,50,0)),"")</f>
        <v/>
      </c>
      <c r="AU2341" s="0" t="str">
        <f aca="false">IF(ISNUMBER($AJ2341),IF($AJ2341&lt;30,0,IF($AJ2341&lt;40,50,IF($AJ2341&lt;=90,100,50))),"")</f>
        <v/>
      </c>
      <c r="AV2341" s="0" t="str">
        <f aca="false">IF(ISNUMBER($AK2341),IF($AK2341&gt;-0.2,100,IF($AK2341&gt;=-0.4,50,0)),"")</f>
        <v/>
      </c>
      <c r="AW2341" s="59" t="n">
        <f aca="false">01_指標庫!$H$4*ISNUMBER($F2341)+01_指標庫!$H$5*ISNUMBER($AA2341)+01_指標庫!$H$6*ISNUMBER($G2341)+01_指標庫!$H$7*ISNUMBER($H2341)+01_指標庫!$H$8*ISNUMBER($AF2341)+01_指標庫!$H$9*ISNUMBER($AG2341)+01_指標庫!$H$10*ISNUMBER($AB2341)+01_指標庫!$H$11*ISNUMBER($AC2341)+01_指標庫!$H$12*ISNUMBER($AD2341)+01_指標庫!$H$13*ISNUMBER($AE2341)+01_指標庫!$H$14*ISNUMBER($I2341)+01_指標庫!$H$15*ISNUMBER($AH2341)+01_指標庫!$H$16*ISNUMBER($K2341)+01_指標庫!$H$17*ISNUMBER($AI2341)+01_指標庫!$H$18*ISNUMBER($AJ2341)+01_指標庫!$H$19*ISNUMBER($AK2341)+01_指標庫!$H$20*ISNUMBER($BB2341)+01_指標庫!$H$21*ISNUMBER($BC2341)</f>
        <v>51</v>
      </c>
      <c r="AX2341" s="59" t="n">
        <f aca="false">IF(AW2341=0,50,ROUND((01_指標庫!$H$4*IF(ISNUMBER($F2341),L2341,0)+01_指標庫!$H$5*IF(ISNUMBER($AA2341),AL2341,0)+01_指標庫!$H$6*IF(ISNUMBER($G2341),M2341,0)+01_指標庫!$H$7*IF(ISNUMBER($H2341),N2341,0)+01_指標庫!$H$8*IF(ISNUMBER($AF2341),AQ2341,0)+01_指標庫!$H$9*IF(ISNUMBER($AG2341),AR2341,0)+01_指標庫!$H$10*IF(ISNUMBER($AB2341),AM2341,0)+01_指標庫!$H$11*IF(ISNUMBER($AC2341),AN2341,0)+01_指標庫!$H$12*IF(ISNUMBER($AD2341),AO2341,0)+01_指標庫!$H$13*IF(ISNUMBER($AE2341),AP2341,0)+01_指標庫!$H$14*IF(ISNUMBER($I2341),O2341,0)+01_指標庫!$H$15*IF(ISNUMBER($AH2341),AS2341,0)+01_指標庫!$H$16*IF(ISNUMBER($K2341),P2341,0)+01_指標庫!$H$17*IF(ISNUMBER($AI2341),AT2341,0)+01_指標庫!$H$18*IF(ISNUMBER($AJ2341),AU2341,0)+01_指標庫!$H$19*IF(ISNUMBER($AK2341),AV2341,0)+01_指標庫!$H$20*IF(ISNUMBER($BB2341),BB2341,0)+01_指標庫!$H$21*IF(ISNUMBER($BC2341),BC2341,0))/AW2341,1))</f>
        <v>94.1</v>
      </c>
      <c r="AY2341" s="60"/>
      <c r="AZ2341" s="60"/>
      <c r="BA2341" s="58" t="n">
        <f aca="false">AVERAGE($E2337:$E2341)/AVERAGE($E2332:$E2341)-1</f>
        <v>0.00494925351951392</v>
      </c>
      <c r="BB2341" s="59" t="n">
        <f aca="false">IF(ISNUMBER($BA2341),IF(OR($S2341&lt;=-0.03,$BA2341&lt;-0.003),0,IF(OR($S2341&lt;=-0.02,$BA2341&lt;0.01),50,100)),"")</f>
        <v>50</v>
      </c>
      <c r="BC2341" s="0" t="str">
        <f aca="false">IF(OR(COUNT($AZ2341)=0,COUNT($AZ2340)=0),"",IF(OR($AY2341/$AZ2340-1&lt;=-0.03,$AZ2341/$AZ2340-1&lt;=-0.045,IF(COUNT($AZ2332:$AZ2341)=10,AVERAGE($AZ2337:$AZ2341)/AVERAGE($AZ2332:$AZ2341)-1&lt;-0.01,FALSE())),0,IF(OR($AZ2341/$AZ2340-1&lt;=-0.02,IF(COUNT($AZ2332:$AZ2341)=10,AVERAGE($AZ2337:$AZ2341)/AVERAGE($AZ2332:$AZ2341)-1&lt;0.005,FALSE())),50,100)))</f>
        <v/>
      </c>
    </row>
    <row r="2342" customFormat="false" ht="15" hidden="false" customHeight="true" outlineLevel="0" collapsed="false">
      <c r="A2342" s="47" t="n">
        <v>2338</v>
      </c>
      <c r="B2342" s="48" t="n">
        <v>45953</v>
      </c>
      <c r="C2342" s="47" t="n">
        <v>2025</v>
      </c>
      <c r="D2342" s="49" t="s">
        <v>239</v>
      </c>
      <c r="E2342" s="50" t="n">
        <v>25097.41</v>
      </c>
      <c r="F2342" s="51" t="n">
        <v>0.144831</v>
      </c>
      <c r="G2342" s="51" t="n">
        <v>-0.001735</v>
      </c>
      <c r="H2342" s="52" t="n">
        <v>0.6735</v>
      </c>
      <c r="I2342" s="53" t="n">
        <v>296</v>
      </c>
      <c r="J2342" s="47" t="s">
        <v>235</v>
      </c>
      <c r="K2342" s="54" t="n">
        <v>17.3</v>
      </c>
      <c r="L2342" s="55" t="n">
        <f aca="false">IF(COUNT(F2342)=0,50,IF(F2342&gt;=0,100,IF(F2342&gt;=-0.02,50,0)))</f>
        <v>100</v>
      </c>
      <c r="M2342" s="55" t="n">
        <f aca="false">IF(COUNT(G2342)=0,50,IF(G2342&gt;-0.06,100,IF(G2342&gt;-0.15,50,0)))</f>
        <v>100</v>
      </c>
      <c r="N2342" s="55" t="n">
        <f aca="false">IF(COUNT(H2342)=0,50,IF(H2342&gt;=0.6,100,IF(H2342&gt;=0.4,50,0)))</f>
        <v>100</v>
      </c>
      <c r="O2342" s="55" t="n">
        <f aca="false">IF(COUNT(I2342)=0,50,IF(J2342="proxy_vix",50,IF(I2342&lt;350,100,IF(I2342&lt;=450,50,0))))</f>
        <v>100</v>
      </c>
      <c r="P2342" s="55" t="n">
        <f aca="false">IF(COUNT(K2342)=0,50,IF(K2342&lt;20,100,IF(K2342&lt;=25,50,0)))</f>
        <v>100</v>
      </c>
      <c r="Q2342" s="54"/>
      <c r="R2342" s="47"/>
      <c r="S2342" s="51" t="n">
        <f aca="false">$E2342/$E2341-1</f>
        <v>0.00877848435287421</v>
      </c>
      <c r="T2342" s="56" t="n">
        <f aca="false">$K2342/$K2341-1</f>
        <v>-0.0698924731182796</v>
      </c>
      <c r="V2342" s="57"/>
      <c r="W2342" s="57"/>
      <c r="Y2342" s="1" t="str">
        <f aca="false">IF(AX2342&gt;=70,"EASY",IF(AX2342&gt;40,"UNCERTAIN","HARD"))</f>
        <v>EASY</v>
      </c>
      <c r="AA2342" s="58" t="n">
        <f aca="false">IF($A2342&lt;200,"",AVERAGE($E2293:$E2342)/AVERAGE($E2143:$E2342)-1)</f>
        <v>0.105806746830439</v>
      </c>
      <c r="AB2342" s="59" t="n">
        <f aca="false">LOOKUP($B2342,07_L1政策步階!$A$4:$A$14,07_L1政策步階!$C$4:$C$14)</f>
        <v>1</v>
      </c>
      <c r="AC2342" s="57"/>
      <c r="AD2342" s="57"/>
      <c r="AE2342" s="57"/>
      <c r="AF2342" s="57"/>
      <c r="AG2342" s="57"/>
      <c r="AH2342" s="57"/>
      <c r="AI2342" s="57"/>
      <c r="AJ2342" s="57"/>
      <c r="AK2342" s="57"/>
      <c r="AL2342" s="59" t="n">
        <f aca="false">IF(ISNUMBER($AA2342),IF($AA2342&gt;=0.005,100,IF($AA2342&gt;=-0.015,50,0)),"")</f>
        <v>100</v>
      </c>
      <c r="AM2342" s="59" t="n">
        <f aca="false">IF(ISNUMBER($AB2342),IF($AB2342=1,100,IF($AB2342=0,50,0)),"")</f>
        <v>100</v>
      </c>
      <c r="AN2342" s="0" t="str">
        <f aca="false">IF(ISNUMBER($AC2342),IF($AC2342&gt;=0.001,100,IF($AC2342&gt;=-0.003,50,0)),"")</f>
        <v/>
      </c>
      <c r="AO2342" s="0" t="str">
        <f aca="false">IF(ISNUMBER($AD2342),IF($AD2342&gt;=0.04,100,IF($AD2342&gt;=0,50,0)),"")</f>
        <v/>
      </c>
      <c r="AP2342" s="0" t="str">
        <f aca="false">IF(ISNUMBER($AE2342),IF($AE2342&gt;=25,100,IF($AE2342&gt;=-75,50,0)),"")</f>
        <v/>
      </c>
      <c r="AQ2342" s="0" t="str">
        <f aca="false">IF(ISNUMBER($AF2342),IF($AF2342&gt;0,100,IF($AF2342&gt;=-50,50,0)),"")</f>
        <v/>
      </c>
      <c r="AR2342" s="0" t="str">
        <f aca="false">IF(ISNUMBER($AG2342),IF($AG2342=1,100,IF($AG2342=0,50,0)),"")</f>
        <v/>
      </c>
      <c r="AS2342" s="0" t="str">
        <f aca="false">IF(ISNUMBER($AH2342),IF($AH2342&lt;0,100,IF($AH2342&lt;=20,50,0)),"")</f>
        <v/>
      </c>
      <c r="AT2342" s="0" t="str">
        <f aca="false">IF(ISNUMBER($AI2342),IF($AI2342&lt;0.95,100,IF($AI2342&lt;=1,50,0)),"")</f>
        <v/>
      </c>
      <c r="AU2342" s="0" t="str">
        <f aca="false">IF(ISNUMBER($AJ2342),IF($AJ2342&lt;30,0,IF($AJ2342&lt;40,50,IF($AJ2342&lt;=90,100,50))),"")</f>
        <v/>
      </c>
      <c r="AV2342" s="0" t="str">
        <f aca="false">IF(ISNUMBER($AK2342),IF($AK2342&gt;-0.2,100,IF($AK2342&gt;=-0.4,50,0)),"")</f>
        <v/>
      </c>
      <c r="AW2342" s="59" t="n">
        <f aca="false">01_指標庫!$H$4*ISNUMBER($F2342)+01_指標庫!$H$5*ISNUMBER($AA2342)+01_指標庫!$H$6*ISNUMBER($G2342)+01_指標庫!$H$7*ISNUMBER($H2342)+01_指標庫!$H$8*ISNUMBER($AF2342)+01_指標庫!$H$9*ISNUMBER($AG2342)+01_指標庫!$H$10*ISNUMBER($AB2342)+01_指標庫!$H$11*ISNUMBER($AC2342)+01_指標庫!$H$12*ISNUMBER($AD2342)+01_指標庫!$H$13*ISNUMBER($AE2342)+01_指標庫!$H$14*ISNUMBER($I2342)+01_指標庫!$H$15*ISNUMBER($AH2342)+01_指標庫!$H$16*ISNUMBER($K2342)+01_指標庫!$H$17*ISNUMBER($AI2342)+01_指標庫!$H$18*ISNUMBER($AJ2342)+01_指標庫!$H$19*ISNUMBER($AK2342)+01_指標庫!$H$20*ISNUMBER($BB2342)+01_指標庫!$H$21*ISNUMBER($BC2342)</f>
        <v>51</v>
      </c>
      <c r="AX2342" s="59" t="n">
        <f aca="false">IF(AW2342=0,50,ROUND((01_指標庫!$H$4*IF(ISNUMBER($F2342),L2342,0)+01_指標庫!$H$5*IF(ISNUMBER($AA2342),AL2342,0)+01_指標庫!$H$6*IF(ISNUMBER($G2342),M2342,0)+01_指標庫!$H$7*IF(ISNUMBER($H2342),N2342,0)+01_指標庫!$H$8*IF(ISNUMBER($AF2342),AQ2342,0)+01_指標庫!$H$9*IF(ISNUMBER($AG2342),AR2342,0)+01_指標庫!$H$10*IF(ISNUMBER($AB2342),AM2342,0)+01_指標庫!$H$11*IF(ISNUMBER($AC2342),AN2342,0)+01_指標庫!$H$12*IF(ISNUMBER($AD2342),AO2342,0)+01_指標庫!$H$13*IF(ISNUMBER($AE2342),AP2342,0)+01_指標庫!$H$14*IF(ISNUMBER($I2342),O2342,0)+01_指標庫!$H$15*IF(ISNUMBER($AH2342),AS2342,0)+01_指標庫!$H$16*IF(ISNUMBER($K2342),P2342,0)+01_指標庫!$H$17*IF(ISNUMBER($AI2342),AT2342,0)+01_指標庫!$H$18*IF(ISNUMBER($AJ2342),AU2342,0)+01_指標庫!$H$19*IF(ISNUMBER($AK2342),AV2342,0)+01_指標庫!$H$20*IF(ISNUMBER($BB2342),BB2342,0)+01_指標庫!$H$21*IF(ISNUMBER($BC2342),BC2342,0))/AW2342,1))</f>
        <v>94.1</v>
      </c>
      <c r="AY2342" s="60"/>
      <c r="AZ2342" s="60"/>
      <c r="BA2342" s="58" t="n">
        <f aca="false">AVERAGE($E2338:$E2342)/AVERAGE($E2333:$E2342)-1</f>
        <v>0.00850189642678112</v>
      </c>
      <c r="BB2342" s="59" t="n">
        <f aca="false">IF(ISNUMBER($BA2342),IF(OR($S2342&lt;=-0.03,$BA2342&lt;-0.003),0,IF(OR($S2342&lt;=-0.02,$BA2342&lt;0.01),50,100)),"")</f>
        <v>50</v>
      </c>
      <c r="BC2342" s="0" t="str">
        <f aca="false">IF(OR(COUNT($AZ2342)=0,COUNT($AZ2341)=0),"",IF(OR($AY2342/$AZ2341-1&lt;=-0.03,$AZ2342/$AZ2341-1&lt;=-0.045,IF(COUNT($AZ2333:$AZ2342)=10,AVERAGE($AZ2338:$AZ2342)/AVERAGE($AZ2333:$AZ2342)-1&lt;-0.01,FALSE())),0,IF(OR($AZ2342/$AZ2341-1&lt;=-0.02,IF(COUNT($AZ2333:$AZ2342)=10,AVERAGE($AZ2338:$AZ2342)/AVERAGE($AZ2333:$AZ2342)-1&lt;0.005,FALSE())),50,100)))</f>
        <v/>
      </c>
    </row>
    <row r="2343" customFormat="false" ht="15" hidden="false" customHeight="true" outlineLevel="0" collapsed="false">
      <c r="A2343" s="47" t="n">
        <v>2339</v>
      </c>
      <c r="B2343" s="48" t="n">
        <v>45954</v>
      </c>
      <c r="C2343" s="47" t="n">
        <v>2025</v>
      </c>
      <c r="D2343" s="49" t="s">
        <v>234</v>
      </c>
      <c r="E2343" s="50" t="n">
        <v>25358.16</v>
      </c>
      <c r="F2343" s="51" t="n">
        <v>0.155622</v>
      </c>
      <c r="G2343" s="51" t="n">
        <v>0</v>
      </c>
      <c r="H2343" s="52" t="n">
        <v>0.6735</v>
      </c>
      <c r="I2343" s="53" t="n">
        <v>288</v>
      </c>
      <c r="J2343" s="47" t="s">
        <v>235</v>
      </c>
      <c r="K2343" s="54" t="n">
        <v>16.37</v>
      </c>
      <c r="L2343" s="55" t="n">
        <f aca="false">IF(COUNT(F2343)=0,50,IF(F2343&gt;=0,100,IF(F2343&gt;=-0.02,50,0)))</f>
        <v>100</v>
      </c>
      <c r="M2343" s="55" t="n">
        <f aca="false">IF(COUNT(G2343)=0,50,IF(G2343&gt;-0.06,100,IF(G2343&gt;-0.15,50,0)))</f>
        <v>100</v>
      </c>
      <c r="N2343" s="55" t="n">
        <f aca="false">IF(COUNT(H2343)=0,50,IF(H2343&gt;=0.6,100,IF(H2343&gt;=0.4,50,0)))</f>
        <v>100</v>
      </c>
      <c r="O2343" s="55" t="n">
        <f aca="false">IF(COUNT(I2343)=0,50,IF(J2343="proxy_vix",50,IF(I2343&lt;350,100,IF(I2343&lt;=450,50,0))))</f>
        <v>100</v>
      </c>
      <c r="P2343" s="55" t="n">
        <f aca="false">IF(COUNT(K2343)=0,50,IF(K2343&lt;20,100,IF(K2343&lt;=25,50,0)))</f>
        <v>100</v>
      </c>
      <c r="Q2343" s="54"/>
      <c r="R2343" s="47"/>
      <c r="S2343" s="51" t="n">
        <f aca="false">$E2343/$E2342-1</f>
        <v>0.0103895182809701</v>
      </c>
      <c r="T2343" s="56" t="n">
        <f aca="false">$K2343/$K2342-1</f>
        <v>-0.053757225433526</v>
      </c>
      <c r="V2343" s="57"/>
      <c r="W2343" s="57"/>
      <c r="Y2343" s="1" t="str">
        <f aca="false">IF(AX2343&gt;=70,"EASY",IF(AX2343&gt;40,"UNCERTAIN","HARD"))</f>
        <v>EASY</v>
      </c>
      <c r="AA2343" s="58" t="n">
        <f aca="false">IF($A2343&lt;200,"",AVERAGE($E2294:$E2343)/AVERAGE($E2144:$E2343)-1)</f>
        <v>0.10614282793447</v>
      </c>
      <c r="AB2343" s="59" t="n">
        <f aca="false">LOOKUP($B2343,07_L1政策步階!$A$4:$A$14,07_L1政策步階!$C$4:$C$14)</f>
        <v>1</v>
      </c>
      <c r="AC2343" s="57"/>
      <c r="AD2343" s="57"/>
      <c r="AE2343" s="57"/>
      <c r="AF2343" s="57"/>
      <c r="AG2343" s="57"/>
      <c r="AH2343" s="57"/>
      <c r="AI2343" s="57"/>
      <c r="AJ2343" s="57"/>
      <c r="AK2343" s="57"/>
      <c r="AL2343" s="59" t="n">
        <f aca="false">IF(ISNUMBER($AA2343),IF($AA2343&gt;=0.005,100,IF($AA2343&gt;=-0.015,50,0)),"")</f>
        <v>100</v>
      </c>
      <c r="AM2343" s="59" t="n">
        <f aca="false">IF(ISNUMBER($AB2343),IF($AB2343=1,100,IF($AB2343=0,50,0)),"")</f>
        <v>100</v>
      </c>
      <c r="AN2343" s="0" t="str">
        <f aca="false">IF(ISNUMBER($AC2343),IF($AC2343&gt;=0.001,100,IF($AC2343&gt;=-0.003,50,0)),"")</f>
        <v/>
      </c>
      <c r="AO2343" s="0" t="str">
        <f aca="false">IF(ISNUMBER($AD2343),IF($AD2343&gt;=0.04,100,IF($AD2343&gt;=0,50,0)),"")</f>
        <v/>
      </c>
      <c r="AP2343" s="0" t="str">
        <f aca="false">IF(ISNUMBER($AE2343),IF($AE2343&gt;=25,100,IF($AE2343&gt;=-75,50,0)),"")</f>
        <v/>
      </c>
      <c r="AQ2343" s="0" t="str">
        <f aca="false">IF(ISNUMBER($AF2343),IF($AF2343&gt;0,100,IF($AF2343&gt;=-50,50,0)),"")</f>
        <v/>
      </c>
      <c r="AR2343" s="0" t="str">
        <f aca="false">IF(ISNUMBER($AG2343),IF($AG2343=1,100,IF($AG2343=0,50,0)),"")</f>
        <v/>
      </c>
      <c r="AS2343" s="0" t="str">
        <f aca="false">IF(ISNUMBER($AH2343),IF($AH2343&lt;0,100,IF($AH2343&lt;=20,50,0)),"")</f>
        <v/>
      </c>
      <c r="AT2343" s="0" t="str">
        <f aca="false">IF(ISNUMBER($AI2343),IF($AI2343&lt;0.95,100,IF($AI2343&lt;=1,50,0)),"")</f>
        <v/>
      </c>
      <c r="AU2343" s="0" t="str">
        <f aca="false">IF(ISNUMBER($AJ2343),IF($AJ2343&lt;30,0,IF($AJ2343&lt;40,50,IF($AJ2343&lt;=90,100,50))),"")</f>
        <v/>
      </c>
      <c r="AV2343" s="0" t="str">
        <f aca="false">IF(ISNUMBER($AK2343),IF($AK2343&gt;-0.2,100,IF($AK2343&gt;=-0.4,50,0)),"")</f>
        <v/>
      </c>
      <c r="AW2343" s="59" t="n">
        <f aca="false">01_指標庫!$H$4*ISNUMBER($F2343)+01_指標庫!$H$5*ISNUMBER($AA2343)+01_指標庫!$H$6*ISNUMBER($G2343)+01_指標庫!$H$7*ISNUMBER($H2343)+01_指標庫!$H$8*ISNUMBER($AF2343)+01_指標庫!$H$9*ISNUMBER($AG2343)+01_指標庫!$H$10*ISNUMBER($AB2343)+01_指標庫!$H$11*ISNUMBER($AC2343)+01_指標庫!$H$12*ISNUMBER($AD2343)+01_指標庫!$H$13*ISNUMBER($AE2343)+01_指標庫!$H$14*ISNUMBER($I2343)+01_指標庫!$H$15*ISNUMBER($AH2343)+01_指標庫!$H$16*ISNUMBER($K2343)+01_指標庫!$H$17*ISNUMBER($AI2343)+01_指標庫!$H$18*ISNUMBER($AJ2343)+01_指標庫!$H$19*ISNUMBER($AK2343)+01_指標庫!$H$20*ISNUMBER($BB2343)+01_指標庫!$H$21*ISNUMBER($BC2343)</f>
        <v>51</v>
      </c>
      <c r="AX2343" s="59" t="n">
        <f aca="false">IF(AW2343=0,50,ROUND((01_指標庫!$H$4*IF(ISNUMBER($F2343),L2343,0)+01_指標庫!$H$5*IF(ISNUMBER($AA2343),AL2343,0)+01_指標庫!$H$6*IF(ISNUMBER($G2343),M2343,0)+01_指標庫!$H$7*IF(ISNUMBER($H2343),N2343,0)+01_指標庫!$H$8*IF(ISNUMBER($AF2343),AQ2343,0)+01_指標庫!$H$9*IF(ISNUMBER($AG2343),AR2343,0)+01_指標庫!$H$10*IF(ISNUMBER($AB2343),AM2343,0)+01_指標庫!$H$11*IF(ISNUMBER($AC2343),AN2343,0)+01_指標庫!$H$12*IF(ISNUMBER($AD2343),AO2343,0)+01_指標庫!$H$13*IF(ISNUMBER($AE2343),AP2343,0)+01_指標庫!$H$14*IF(ISNUMBER($I2343),O2343,0)+01_指標庫!$H$15*IF(ISNUMBER($AH2343),AS2343,0)+01_指標庫!$H$16*IF(ISNUMBER($K2343),P2343,0)+01_指標庫!$H$17*IF(ISNUMBER($AI2343),AT2343,0)+01_指標庫!$H$18*IF(ISNUMBER($AJ2343),AU2343,0)+01_指標庫!$H$19*IF(ISNUMBER($AK2343),AV2343,0)+01_指標庫!$H$20*IF(ISNUMBER($BB2343),BB2343,0)+01_指標庫!$H$21*IF(ISNUMBER($BC2343),BC2343,0))/AW2343,1))</f>
        <v>94.1</v>
      </c>
      <c r="AY2343" s="60"/>
      <c r="AZ2343" s="60"/>
      <c r="BA2343" s="58" t="n">
        <f aca="false">AVERAGE($E2339:$E2343)/AVERAGE($E2334:$E2343)-1</f>
        <v>0.0082383564948183</v>
      </c>
      <c r="BB2343" s="59" t="n">
        <f aca="false">IF(ISNUMBER($BA2343),IF(OR($S2343&lt;=-0.03,$BA2343&lt;-0.003),0,IF(OR($S2343&lt;=-0.02,$BA2343&lt;0.01),50,100)),"")</f>
        <v>50</v>
      </c>
      <c r="BC2343" s="0" t="str">
        <f aca="false">IF(OR(COUNT($AZ2343)=0,COUNT($AZ2342)=0),"",IF(OR($AY2343/$AZ2342-1&lt;=-0.03,$AZ2343/$AZ2342-1&lt;=-0.045,IF(COUNT($AZ2334:$AZ2343)=10,AVERAGE($AZ2339:$AZ2343)/AVERAGE($AZ2334:$AZ2343)-1&lt;-0.01,FALSE())),0,IF(OR($AZ2343/$AZ2342-1&lt;=-0.02,IF(COUNT($AZ2334:$AZ2343)=10,AVERAGE($AZ2339:$AZ2343)/AVERAGE($AZ2334:$AZ2343)-1&lt;0.005,FALSE())),50,100)))</f>
        <v/>
      </c>
    </row>
    <row r="2344" customFormat="false" ht="15" hidden="false" customHeight="true" outlineLevel="0" collapsed="false">
      <c r="A2344" s="47" t="n">
        <v>2340</v>
      </c>
      <c r="B2344" s="48" t="n">
        <v>45957</v>
      </c>
      <c r="C2344" s="47" t="n">
        <v>2025</v>
      </c>
      <c r="D2344" s="49" t="s">
        <v>236</v>
      </c>
      <c r="E2344" s="50" t="n">
        <v>25821.55</v>
      </c>
      <c r="F2344" s="51" t="n">
        <v>0.175496</v>
      </c>
      <c r="G2344" s="51" t="n">
        <v>0</v>
      </c>
      <c r="H2344" s="52" t="n">
        <v>0.7143</v>
      </c>
      <c r="I2344" s="53" t="n">
        <v>280</v>
      </c>
      <c r="J2344" s="47" t="s">
        <v>235</v>
      </c>
      <c r="K2344" s="54" t="n">
        <v>15.79</v>
      </c>
      <c r="L2344" s="55" t="n">
        <f aca="false">IF(COUNT(F2344)=0,50,IF(F2344&gt;=0,100,IF(F2344&gt;=-0.02,50,0)))</f>
        <v>100</v>
      </c>
      <c r="M2344" s="55" t="n">
        <f aca="false">IF(COUNT(G2344)=0,50,IF(G2344&gt;-0.06,100,IF(G2344&gt;-0.15,50,0)))</f>
        <v>100</v>
      </c>
      <c r="N2344" s="55" t="n">
        <f aca="false">IF(COUNT(H2344)=0,50,IF(H2344&gt;=0.6,100,IF(H2344&gt;=0.4,50,0)))</f>
        <v>100</v>
      </c>
      <c r="O2344" s="55" t="n">
        <f aca="false">IF(COUNT(I2344)=0,50,IF(J2344="proxy_vix",50,IF(I2344&lt;350,100,IF(I2344&lt;=450,50,0))))</f>
        <v>100</v>
      </c>
      <c r="P2344" s="55" t="n">
        <f aca="false">IF(COUNT(K2344)=0,50,IF(K2344&lt;20,100,IF(K2344&lt;=25,50,0)))</f>
        <v>100</v>
      </c>
      <c r="Q2344" s="54"/>
      <c r="R2344" s="47"/>
      <c r="S2344" s="51" t="n">
        <f aca="false">$E2344/$E2343-1</f>
        <v>0.0182738022001596</v>
      </c>
      <c r="T2344" s="56" t="n">
        <f aca="false">$K2344/$K2343-1</f>
        <v>-0.0354306658521687</v>
      </c>
      <c r="V2344" s="57"/>
      <c r="W2344" s="57"/>
      <c r="Y2344" s="1" t="str">
        <f aca="false">IF(AX2344&gt;=70,"EASY",IF(AX2344&gt;40,"UNCERTAIN","HARD"))</f>
        <v>EASY</v>
      </c>
      <c r="AA2344" s="58" t="n">
        <f aca="false">IF($A2344&lt;200,"",AVERAGE($E2295:$E2344)/AVERAGE($E2145:$E2344)-1)</f>
        <v>0.106895058479116</v>
      </c>
      <c r="AB2344" s="59" t="n">
        <f aca="false">LOOKUP($B2344,07_L1政策步階!$A$4:$A$14,07_L1政策步階!$C$4:$C$14)</f>
        <v>1</v>
      </c>
      <c r="AC2344" s="57"/>
      <c r="AD2344" s="57"/>
      <c r="AE2344" s="57"/>
      <c r="AF2344" s="57"/>
      <c r="AG2344" s="57"/>
      <c r="AH2344" s="57"/>
      <c r="AI2344" s="57"/>
      <c r="AJ2344" s="57"/>
      <c r="AK2344" s="57"/>
      <c r="AL2344" s="59" t="n">
        <f aca="false">IF(ISNUMBER($AA2344),IF($AA2344&gt;=0.005,100,IF($AA2344&gt;=-0.015,50,0)),"")</f>
        <v>100</v>
      </c>
      <c r="AM2344" s="59" t="n">
        <f aca="false">IF(ISNUMBER($AB2344),IF($AB2344=1,100,IF($AB2344=0,50,0)),"")</f>
        <v>100</v>
      </c>
      <c r="AN2344" s="0" t="str">
        <f aca="false">IF(ISNUMBER($AC2344),IF($AC2344&gt;=0.001,100,IF($AC2344&gt;=-0.003,50,0)),"")</f>
        <v/>
      </c>
      <c r="AO2344" s="0" t="str">
        <f aca="false">IF(ISNUMBER($AD2344),IF($AD2344&gt;=0.04,100,IF($AD2344&gt;=0,50,0)),"")</f>
        <v/>
      </c>
      <c r="AP2344" s="0" t="str">
        <f aca="false">IF(ISNUMBER($AE2344),IF($AE2344&gt;=25,100,IF($AE2344&gt;=-75,50,0)),"")</f>
        <v/>
      </c>
      <c r="AQ2344" s="0" t="str">
        <f aca="false">IF(ISNUMBER($AF2344),IF($AF2344&gt;0,100,IF($AF2344&gt;=-50,50,0)),"")</f>
        <v/>
      </c>
      <c r="AR2344" s="0" t="str">
        <f aca="false">IF(ISNUMBER($AG2344),IF($AG2344=1,100,IF($AG2344=0,50,0)),"")</f>
        <v/>
      </c>
      <c r="AS2344" s="0" t="str">
        <f aca="false">IF(ISNUMBER($AH2344),IF($AH2344&lt;0,100,IF($AH2344&lt;=20,50,0)),"")</f>
        <v/>
      </c>
      <c r="AT2344" s="0" t="str">
        <f aca="false">IF(ISNUMBER($AI2344),IF($AI2344&lt;0.95,100,IF($AI2344&lt;=1,50,0)),"")</f>
        <v/>
      </c>
      <c r="AU2344" s="0" t="str">
        <f aca="false">IF(ISNUMBER($AJ2344),IF($AJ2344&lt;30,0,IF($AJ2344&lt;40,50,IF($AJ2344&lt;=90,100,50))),"")</f>
        <v/>
      </c>
      <c r="AV2344" s="0" t="str">
        <f aca="false">IF(ISNUMBER($AK2344),IF($AK2344&gt;-0.2,100,IF($AK2344&gt;=-0.4,50,0)),"")</f>
        <v/>
      </c>
      <c r="AW2344" s="59" t="n">
        <f aca="false">01_指標庫!$H$4*ISNUMBER($F2344)+01_指標庫!$H$5*ISNUMBER($AA2344)+01_指標庫!$H$6*ISNUMBER($G2344)+01_指標庫!$H$7*ISNUMBER($H2344)+01_指標庫!$H$8*ISNUMBER($AF2344)+01_指標庫!$H$9*ISNUMBER($AG2344)+01_指標庫!$H$10*ISNUMBER($AB2344)+01_指標庫!$H$11*ISNUMBER($AC2344)+01_指標庫!$H$12*ISNUMBER($AD2344)+01_指標庫!$H$13*ISNUMBER($AE2344)+01_指標庫!$H$14*ISNUMBER($I2344)+01_指標庫!$H$15*ISNUMBER($AH2344)+01_指標庫!$H$16*ISNUMBER($K2344)+01_指標庫!$H$17*ISNUMBER($AI2344)+01_指標庫!$H$18*ISNUMBER($AJ2344)+01_指標庫!$H$19*ISNUMBER($AK2344)+01_指標庫!$H$20*ISNUMBER($BB2344)+01_指標庫!$H$21*ISNUMBER($BC2344)</f>
        <v>51</v>
      </c>
      <c r="AX2344" s="59" t="n">
        <f aca="false">IF(AW2344=0,50,ROUND((01_指標庫!$H$4*IF(ISNUMBER($F2344),L2344,0)+01_指標庫!$H$5*IF(ISNUMBER($AA2344),AL2344,0)+01_指標庫!$H$6*IF(ISNUMBER($G2344),M2344,0)+01_指標庫!$H$7*IF(ISNUMBER($H2344),N2344,0)+01_指標庫!$H$8*IF(ISNUMBER($AF2344),AQ2344,0)+01_指標庫!$H$9*IF(ISNUMBER($AG2344),AR2344,0)+01_指標庫!$H$10*IF(ISNUMBER($AB2344),AM2344,0)+01_指標庫!$H$11*IF(ISNUMBER($AC2344),AN2344,0)+01_指標庫!$H$12*IF(ISNUMBER($AD2344),AO2344,0)+01_指標庫!$H$13*IF(ISNUMBER($AE2344),AP2344,0)+01_指標庫!$H$14*IF(ISNUMBER($I2344),O2344,0)+01_指標庫!$H$15*IF(ISNUMBER($AH2344),AS2344,0)+01_指標庫!$H$16*IF(ISNUMBER($K2344),P2344,0)+01_指標庫!$H$17*IF(ISNUMBER($AI2344),AT2344,0)+01_指標庫!$H$18*IF(ISNUMBER($AJ2344),AU2344,0)+01_指標庫!$H$19*IF(ISNUMBER($AK2344),AV2344,0)+01_指標庫!$H$20*IF(ISNUMBER($BB2344),BB2344,0)+01_指標庫!$H$21*IF(ISNUMBER($BC2344),BC2344,0))/AW2344,1))</f>
        <v>94.1</v>
      </c>
      <c r="AY2344" s="60"/>
      <c r="AZ2344" s="60"/>
      <c r="BA2344" s="58" t="n">
        <f aca="false">AVERAGE($E2340:$E2344)/AVERAGE($E2335:$E2344)-1</f>
        <v>0.00936108684953063</v>
      </c>
      <c r="BB2344" s="59" t="n">
        <f aca="false">IF(ISNUMBER($BA2344),IF(OR($S2344&lt;=-0.03,$BA2344&lt;-0.003),0,IF(OR($S2344&lt;=-0.02,$BA2344&lt;0.01),50,100)),"")</f>
        <v>50</v>
      </c>
      <c r="BC2344" s="0" t="str">
        <f aca="false">IF(OR(COUNT($AZ2344)=0,COUNT($AZ2343)=0),"",IF(OR($AY2344/$AZ2343-1&lt;=-0.03,$AZ2344/$AZ2343-1&lt;=-0.045,IF(COUNT($AZ2335:$AZ2344)=10,AVERAGE($AZ2340:$AZ2344)/AVERAGE($AZ2335:$AZ2344)-1&lt;-0.01,FALSE())),0,IF(OR($AZ2344/$AZ2343-1&lt;=-0.02,IF(COUNT($AZ2335:$AZ2344)=10,AVERAGE($AZ2340:$AZ2344)/AVERAGE($AZ2335:$AZ2344)-1&lt;0.005,FALSE())),50,100)))</f>
        <v/>
      </c>
    </row>
    <row r="2345" customFormat="false" ht="15" hidden="false" customHeight="true" outlineLevel="0" collapsed="false">
      <c r="A2345" s="47" t="n">
        <v>2341</v>
      </c>
      <c r="B2345" s="48" t="n">
        <v>45958</v>
      </c>
      <c r="C2345" s="47" t="n">
        <v>2025</v>
      </c>
      <c r="D2345" s="49" t="s">
        <v>237</v>
      </c>
      <c r="E2345" s="50" t="n">
        <v>26012.15</v>
      </c>
      <c r="F2345" s="51" t="n">
        <v>0.182783</v>
      </c>
      <c r="G2345" s="51" t="n">
        <v>0</v>
      </c>
      <c r="H2345" s="52" t="n">
        <v>0.6939</v>
      </c>
      <c r="I2345" s="53" t="n">
        <v>282</v>
      </c>
      <c r="J2345" s="47" t="s">
        <v>235</v>
      </c>
      <c r="K2345" s="54" t="n">
        <v>16.42</v>
      </c>
      <c r="L2345" s="55" t="n">
        <f aca="false">IF(COUNT(F2345)=0,50,IF(F2345&gt;=0,100,IF(F2345&gt;=-0.02,50,0)))</f>
        <v>100</v>
      </c>
      <c r="M2345" s="55" t="n">
        <f aca="false">IF(COUNT(G2345)=0,50,IF(G2345&gt;-0.06,100,IF(G2345&gt;-0.15,50,0)))</f>
        <v>100</v>
      </c>
      <c r="N2345" s="55" t="n">
        <f aca="false">IF(COUNT(H2345)=0,50,IF(H2345&gt;=0.6,100,IF(H2345&gt;=0.4,50,0)))</f>
        <v>100</v>
      </c>
      <c r="O2345" s="55" t="n">
        <f aca="false">IF(COUNT(I2345)=0,50,IF(J2345="proxy_vix",50,IF(I2345&lt;350,100,IF(I2345&lt;=450,50,0))))</f>
        <v>100</v>
      </c>
      <c r="P2345" s="55" t="n">
        <f aca="false">IF(COUNT(K2345)=0,50,IF(K2345&lt;20,100,IF(K2345&lt;=25,50,0)))</f>
        <v>100</v>
      </c>
      <c r="Q2345" s="54"/>
      <c r="R2345" s="47"/>
      <c r="S2345" s="51" t="n">
        <f aca="false">$E2345/$E2344-1</f>
        <v>0.00738143140129077</v>
      </c>
      <c r="T2345" s="56" t="n">
        <f aca="false">$K2345/$K2344-1</f>
        <v>0.039898670044332</v>
      </c>
      <c r="V2345" s="57"/>
      <c r="W2345" s="57"/>
      <c r="Y2345" s="1" t="str">
        <f aca="false">IF(AX2345&gt;=70,"EASY",IF(AX2345&gt;40,"UNCERTAIN","HARD"))</f>
        <v>EASY</v>
      </c>
      <c r="AA2345" s="58" t="n">
        <f aca="false">IF($A2345&lt;200,"",AVERAGE($E2296:$E2345)/AVERAGE($E2146:$E2345)-1)</f>
        <v>0.10768554379609</v>
      </c>
      <c r="AB2345" s="59" t="n">
        <f aca="false">LOOKUP($B2345,07_L1政策步階!$A$4:$A$14,07_L1政策步階!$C$4:$C$14)</f>
        <v>1</v>
      </c>
      <c r="AC2345" s="57"/>
      <c r="AD2345" s="57"/>
      <c r="AE2345" s="57"/>
      <c r="AF2345" s="57"/>
      <c r="AG2345" s="57"/>
      <c r="AH2345" s="57"/>
      <c r="AI2345" s="57"/>
      <c r="AJ2345" s="57"/>
      <c r="AK2345" s="57"/>
      <c r="AL2345" s="59" t="n">
        <f aca="false">IF(ISNUMBER($AA2345),IF($AA2345&gt;=0.005,100,IF($AA2345&gt;=-0.015,50,0)),"")</f>
        <v>100</v>
      </c>
      <c r="AM2345" s="59" t="n">
        <f aca="false">IF(ISNUMBER($AB2345),IF($AB2345=1,100,IF($AB2345=0,50,0)),"")</f>
        <v>100</v>
      </c>
      <c r="AN2345" s="0" t="str">
        <f aca="false">IF(ISNUMBER($AC2345),IF($AC2345&gt;=0.001,100,IF($AC2345&gt;=-0.003,50,0)),"")</f>
        <v/>
      </c>
      <c r="AO2345" s="0" t="str">
        <f aca="false">IF(ISNUMBER($AD2345),IF($AD2345&gt;=0.04,100,IF($AD2345&gt;=0,50,0)),"")</f>
        <v/>
      </c>
      <c r="AP2345" s="0" t="str">
        <f aca="false">IF(ISNUMBER($AE2345),IF($AE2345&gt;=25,100,IF($AE2345&gt;=-75,50,0)),"")</f>
        <v/>
      </c>
      <c r="AQ2345" s="0" t="str">
        <f aca="false">IF(ISNUMBER($AF2345),IF($AF2345&gt;0,100,IF($AF2345&gt;=-50,50,0)),"")</f>
        <v/>
      </c>
      <c r="AR2345" s="0" t="str">
        <f aca="false">IF(ISNUMBER($AG2345),IF($AG2345=1,100,IF($AG2345=0,50,0)),"")</f>
        <v/>
      </c>
      <c r="AS2345" s="0" t="str">
        <f aca="false">IF(ISNUMBER($AH2345),IF($AH2345&lt;0,100,IF($AH2345&lt;=20,50,0)),"")</f>
        <v/>
      </c>
      <c r="AT2345" s="0" t="str">
        <f aca="false">IF(ISNUMBER($AI2345),IF($AI2345&lt;0.95,100,IF($AI2345&lt;=1,50,0)),"")</f>
        <v/>
      </c>
      <c r="AU2345" s="0" t="str">
        <f aca="false">IF(ISNUMBER($AJ2345),IF($AJ2345&lt;30,0,IF($AJ2345&lt;40,50,IF($AJ2345&lt;=90,100,50))),"")</f>
        <v/>
      </c>
      <c r="AV2345" s="0" t="str">
        <f aca="false">IF(ISNUMBER($AK2345),IF($AK2345&gt;-0.2,100,IF($AK2345&gt;=-0.4,50,0)),"")</f>
        <v/>
      </c>
      <c r="AW2345" s="59" t="n">
        <f aca="false">01_指標庫!$H$4*ISNUMBER($F2345)+01_指標庫!$H$5*ISNUMBER($AA2345)+01_指標庫!$H$6*ISNUMBER($G2345)+01_指標庫!$H$7*ISNUMBER($H2345)+01_指標庫!$H$8*ISNUMBER($AF2345)+01_指標庫!$H$9*ISNUMBER($AG2345)+01_指標庫!$H$10*ISNUMBER($AB2345)+01_指標庫!$H$11*ISNUMBER($AC2345)+01_指標庫!$H$12*ISNUMBER($AD2345)+01_指標庫!$H$13*ISNUMBER($AE2345)+01_指標庫!$H$14*ISNUMBER($I2345)+01_指標庫!$H$15*ISNUMBER($AH2345)+01_指標庫!$H$16*ISNUMBER($K2345)+01_指標庫!$H$17*ISNUMBER($AI2345)+01_指標庫!$H$18*ISNUMBER($AJ2345)+01_指標庫!$H$19*ISNUMBER($AK2345)+01_指標庫!$H$20*ISNUMBER($BB2345)+01_指標庫!$H$21*ISNUMBER($BC2345)</f>
        <v>51</v>
      </c>
      <c r="AX2345" s="59" t="n">
        <f aca="false">IF(AW2345=0,50,ROUND((01_指標庫!$H$4*IF(ISNUMBER($F2345),L2345,0)+01_指標庫!$H$5*IF(ISNUMBER($AA2345),AL2345,0)+01_指標庫!$H$6*IF(ISNUMBER($G2345),M2345,0)+01_指標庫!$H$7*IF(ISNUMBER($H2345),N2345,0)+01_指標庫!$H$8*IF(ISNUMBER($AF2345),AQ2345,0)+01_指標庫!$H$9*IF(ISNUMBER($AG2345),AR2345,0)+01_指標庫!$H$10*IF(ISNUMBER($AB2345),AM2345,0)+01_指標庫!$H$11*IF(ISNUMBER($AC2345),AN2345,0)+01_指標庫!$H$12*IF(ISNUMBER($AD2345),AO2345,0)+01_指標庫!$H$13*IF(ISNUMBER($AE2345),AP2345,0)+01_指標庫!$H$14*IF(ISNUMBER($I2345),O2345,0)+01_指標庫!$H$15*IF(ISNUMBER($AH2345),AS2345,0)+01_指標庫!$H$16*IF(ISNUMBER($K2345),P2345,0)+01_指標庫!$H$17*IF(ISNUMBER($AI2345),AT2345,0)+01_指標庫!$H$18*IF(ISNUMBER($AJ2345),AU2345,0)+01_指標庫!$H$19*IF(ISNUMBER($AK2345),AV2345,0)+01_指標庫!$H$20*IF(ISNUMBER($BB2345),BB2345,0)+01_指標庫!$H$21*IF(ISNUMBER($BC2345),BC2345,0))/AW2345,1))</f>
        <v>100</v>
      </c>
      <c r="AY2345" s="60"/>
      <c r="AZ2345" s="60"/>
      <c r="BA2345" s="58" t="n">
        <f aca="false">AVERAGE($E2341:$E2345)/AVERAGE($E2336:$E2345)-1</f>
        <v>0.010647747580854</v>
      </c>
      <c r="BB2345" s="59" t="n">
        <f aca="false">IF(ISNUMBER($BA2345),IF(OR($S2345&lt;=-0.03,$BA2345&lt;-0.003),0,IF(OR($S2345&lt;=-0.02,$BA2345&lt;0.01),50,100)),"")</f>
        <v>100</v>
      </c>
      <c r="BC2345" s="0" t="str">
        <f aca="false">IF(OR(COUNT($AZ2345)=0,COUNT($AZ2344)=0),"",IF(OR($AY2345/$AZ2344-1&lt;=-0.03,$AZ2345/$AZ2344-1&lt;=-0.045,IF(COUNT($AZ2336:$AZ2345)=10,AVERAGE($AZ2341:$AZ2345)/AVERAGE($AZ2336:$AZ2345)-1&lt;-0.01,FALSE())),0,IF(OR($AZ2345/$AZ2344-1&lt;=-0.02,IF(COUNT($AZ2336:$AZ2345)=10,AVERAGE($AZ2341:$AZ2345)/AVERAGE($AZ2336:$AZ2345)-1&lt;0.005,FALSE())),50,100)))</f>
        <v/>
      </c>
    </row>
    <row r="2346" customFormat="false" ht="15" hidden="false" customHeight="true" outlineLevel="0" collapsed="false">
      <c r="A2346" s="47" t="n">
        <v>2342</v>
      </c>
      <c r="B2346" s="48" t="n">
        <v>45959</v>
      </c>
      <c r="C2346" s="47" t="n">
        <v>2025</v>
      </c>
      <c r="D2346" s="49" t="s">
        <v>238</v>
      </c>
      <c r="E2346" s="50" t="n">
        <v>26119.85</v>
      </c>
      <c r="F2346" s="51" t="n">
        <v>0.186241</v>
      </c>
      <c r="G2346" s="51" t="n">
        <v>0</v>
      </c>
      <c r="H2346" s="52" t="n">
        <v>0.6531</v>
      </c>
      <c r="I2346" s="53" t="n">
        <v>276</v>
      </c>
      <c r="J2346" s="47" t="s">
        <v>235</v>
      </c>
      <c r="K2346" s="54" t="n">
        <v>16.92</v>
      </c>
      <c r="L2346" s="55" t="n">
        <f aca="false">IF(COUNT(F2346)=0,50,IF(F2346&gt;=0,100,IF(F2346&gt;=-0.02,50,0)))</f>
        <v>100</v>
      </c>
      <c r="M2346" s="55" t="n">
        <f aca="false">IF(COUNT(G2346)=0,50,IF(G2346&gt;-0.06,100,IF(G2346&gt;-0.15,50,0)))</f>
        <v>100</v>
      </c>
      <c r="N2346" s="55" t="n">
        <f aca="false">IF(COUNT(H2346)=0,50,IF(H2346&gt;=0.6,100,IF(H2346&gt;=0.4,50,0)))</f>
        <v>100</v>
      </c>
      <c r="O2346" s="55" t="n">
        <f aca="false">IF(COUNT(I2346)=0,50,IF(J2346="proxy_vix",50,IF(I2346&lt;350,100,IF(I2346&lt;=450,50,0))))</f>
        <v>100</v>
      </c>
      <c r="P2346" s="55" t="n">
        <f aca="false">IF(COUNT(K2346)=0,50,IF(K2346&lt;20,100,IF(K2346&lt;=25,50,0)))</f>
        <v>100</v>
      </c>
      <c r="Q2346" s="54"/>
      <c r="R2346" s="47"/>
      <c r="S2346" s="51" t="n">
        <f aca="false">$E2346/$E2345-1</f>
        <v>0.00414037286421909</v>
      </c>
      <c r="T2346" s="56" t="n">
        <f aca="false">$K2346/$K2345-1</f>
        <v>0.0304506699147382</v>
      </c>
      <c r="V2346" s="57"/>
      <c r="W2346" s="57"/>
      <c r="Y2346" s="1" t="str">
        <f aca="false">IF(AX2346&gt;=70,"EASY",IF(AX2346&gt;40,"UNCERTAIN","HARD"))</f>
        <v>EASY</v>
      </c>
      <c r="AA2346" s="58" t="n">
        <f aca="false">IF($A2346&lt;200,"",AVERAGE($E2297:$E2346)/AVERAGE($E2147:$E2346)-1)</f>
        <v>0.108827891779261</v>
      </c>
      <c r="AB2346" s="59" t="n">
        <f aca="false">LOOKUP($B2346,07_L1政策步階!$A$4:$A$14,07_L1政策步階!$C$4:$C$14)</f>
        <v>1</v>
      </c>
      <c r="AC2346" s="57"/>
      <c r="AD2346" s="57"/>
      <c r="AE2346" s="57"/>
      <c r="AF2346" s="57"/>
      <c r="AG2346" s="57"/>
      <c r="AH2346" s="57"/>
      <c r="AI2346" s="57"/>
      <c r="AJ2346" s="57"/>
      <c r="AK2346" s="57"/>
      <c r="AL2346" s="59" t="n">
        <f aca="false">IF(ISNUMBER($AA2346),IF($AA2346&gt;=0.005,100,IF($AA2346&gt;=-0.015,50,0)),"")</f>
        <v>100</v>
      </c>
      <c r="AM2346" s="59" t="n">
        <f aca="false">IF(ISNUMBER($AB2346),IF($AB2346=1,100,IF($AB2346=0,50,0)),"")</f>
        <v>100</v>
      </c>
      <c r="AN2346" s="0" t="str">
        <f aca="false">IF(ISNUMBER($AC2346),IF($AC2346&gt;=0.001,100,IF($AC2346&gt;=-0.003,50,0)),"")</f>
        <v/>
      </c>
      <c r="AO2346" s="0" t="str">
        <f aca="false">IF(ISNUMBER($AD2346),IF($AD2346&gt;=0.04,100,IF($AD2346&gt;=0,50,0)),"")</f>
        <v/>
      </c>
      <c r="AP2346" s="0" t="str">
        <f aca="false">IF(ISNUMBER($AE2346),IF($AE2346&gt;=25,100,IF($AE2346&gt;=-75,50,0)),"")</f>
        <v/>
      </c>
      <c r="AQ2346" s="0" t="str">
        <f aca="false">IF(ISNUMBER($AF2346),IF($AF2346&gt;0,100,IF($AF2346&gt;=-50,50,0)),"")</f>
        <v/>
      </c>
      <c r="AR2346" s="0" t="str">
        <f aca="false">IF(ISNUMBER($AG2346),IF($AG2346=1,100,IF($AG2346=0,50,0)),"")</f>
        <v/>
      </c>
      <c r="AS2346" s="0" t="str">
        <f aca="false">IF(ISNUMBER($AH2346),IF($AH2346&lt;0,100,IF($AH2346&lt;=20,50,0)),"")</f>
        <v/>
      </c>
      <c r="AT2346" s="0" t="str">
        <f aca="false">IF(ISNUMBER($AI2346),IF($AI2346&lt;0.95,100,IF($AI2346&lt;=1,50,0)),"")</f>
        <v/>
      </c>
      <c r="AU2346" s="0" t="str">
        <f aca="false">IF(ISNUMBER($AJ2346),IF($AJ2346&lt;30,0,IF($AJ2346&lt;40,50,IF($AJ2346&lt;=90,100,50))),"")</f>
        <v/>
      </c>
      <c r="AV2346" s="0" t="str">
        <f aca="false">IF(ISNUMBER($AK2346),IF($AK2346&gt;-0.2,100,IF($AK2346&gt;=-0.4,50,0)),"")</f>
        <v/>
      </c>
      <c r="AW2346" s="59" t="n">
        <f aca="false">01_指標庫!$H$4*ISNUMBER($F2346)+01_指標庫!$H$5*ISNUMBER($AA2346)+01_指標庫!$H$6*ISNUMBER($G2346)+01_指標庫!$H$7*ISNUMBER($H2346)+01_指標庫!$H$8*ISNUMBER($AF2346)+01_指標庫!$H$9*ISNUMBER($AG2346)+01_指標庫!$H$10*ISNUMBER($AB2346)+01_指標庫!$H$11*ISNUMBER($AC2346)+01_指標庫!$H$12*ISNUMBER($AD2346)+01_指標庫!$H$13*ISNUMBER($AE2346)+01_指標庫!$H$14*ISNUMBER($I2346)+01_指標庫!$H$15*ISNUMBER($AH2346)+01_指標庫!$H$16*ISNUMBER($K2346)+01_指標庫!$H$17*ISNUMBER($AI2346)+01_指標庫!$H$18*ISNUMBER($AJ2346)+01_指標庫!$H$19*ISNUMBER($AK2346)+01_指標庫!$H$20*ISNUMBER($BB2346)+01_指標庫!$H$21*ISNUMBER($BC2346)</f>
        <v>51</v>
      </c>
      <c r="AX2346" s="59" t="n">
        <f aca="false">IF(AW2346=0,50,ROUND((01_指標庫!$H$4*IF(ISNUMBER($F2346),L2346,0)+01_指標庫!$H$5*IF(ISNUMBER($AA2346),AL2346,0)+01_指標庫!$H$6*IF(ISNUMBER($G2346),M2346,0)+01_指標庫!$H$7*IF(ISNUMBER($H2346),N2346,0)+01_指標庫!$H$8*IF(ISNUMBER($AF2346),AQ2346,0)+01_指標庫!$H$9*IF(ISNUMBER($AG2346),AR2346,0)+01_指標庫!$H$10*IF(ISNUMBER($AB2346),AM2346,0)+01_指標庫!$H$11*IF(ISNUMBER($AC2346),AN2346,0)+01_指標庫!$H$12*IF(ISNUMBER($AD2346),AO2346,0)+01_指標庫!$H$13*IF(ISNUMBER($AE2346),AP2346,0)+01_指標庫!$H$14*IF(ISNUMBER($I2346),O2346,0)+01_指標庫!$H$15*IF(ISNUMBER($AH2346),AS2346,0)+01_指標庫!$H$16*IF(ISNUMBER($K2346),P2346,0)+01_指標庫!$H$17*IF(ISNUMBER($AI2346),AT2346,0)+01_指標庫!$H$18*IF(ISNUMBER($AJ2346),AU2346,0)+01_指標庫!$H$19*IF(ISNUMBER($AK2346),AV2346,0)+01_指標庫!$H$20*IF(ISNUMBER($BB2346),BB2346,0)+01_指標庫!$H$21*IF(ISNUMBER($BC2346),BC2346,0))/AW2346,1))</f>
        <v>100</v>
      </c>
      <c r="AY2346" s="60"/>
      <c r="AZ2346" s="60"/>
      <c r="BA2346" s="58" t="n">
        <f aca="false">AVERAGE($E2342:$E2346)/AVERAGE($E2337:$E2346)-1</f>
        <v>0.0149656088232819</v>
      </c>
      <c r="BB2346" s="59" t="n">
        <f aca="false">IF(ISNUMBER($BA2346),IF(OR($S2346&lt;=-0.03,$BA2346&lt;-0.003),0,IF(OR($S2346&lt;=-0.02,$BA2346&lt;0.01),50,100)),"")</f>
        <v>100</v>
      </c>
      <c r="BC2346" s="0" t="str">
        <f aca="false">IF(OR(COUNT($AZ2346)=0,COUNT($AZ2345)=0),"",IF(OR($AY2346/$AZ2345-1&lt;=-0.03,$AZ2346/$AZ2345-1&lt;=-0.045,IF(COUNT($AZ2337:$AZ2346)=10,AVERAGE($AZ2342:$AZ2346)/AVERAGE($AZ2337:$AZ2346)-1&lt;-0.01,FALSE())),0,IF(OR($AZ2346/$AZ2345-1&lt;=-0.02,IF(COUNT($AZ2337:$AZ2346)=10,AVERAGE($AZ2342:$AZ2346)/AVERAGE($AZ2337:$AZ2346)-1&lt;0.005,FALSE())),50,100)))</f>
        <v/>
      </c>
    </row>
    <row r="2347" customFormat="false" ht="15" hidden="false" customHeight="true" outlineLevel="0" collapsed="false">
      <c r="A2347" s="47" t="n">
        <v>2343</v>
      </c>
      <c r="B2347" s="48" t="n">
        <v>45960</v>
      </c>
      <c r="C2347" s="47" t="n">
        <v>2025</v>
      </c>
      <c r="D2347" s="49" t="s">
        <v>239</v>
      </c>
      <c r="E2347" s="50" t="n">
        <v>25734.81</v>
      </c>
      <c r="F2347" s="51" t="n">
        <v>0.167435</v>
      </c>
      <c r="G2347" s="51" t="n">
        <v>-0.014741</v>
      </c>
      <c r="H2347" s="52" t="n">
        <v>0.6122</v>
      </c>
      <c r="I2347" s="53" t="n">
        <v>285</v>
      </c>
      <c r="J2347" s="47" t="s">
        <v>235</v>
      </c>
      <c r="K2347" s="54" t="n">
        <v>16.91</v>
      </c>
      <c r="L2347" s="55" t="n">
        <f aca="false">IF(COUNT(F2347)=0,50,IF(F2347&gt;=0,100,IF(F2347&gt;=-0.02,50,0)))</f>
        <v>100</v>
      </c>
      <c r="M2347" s="55" t="n">
        <f aca="false">IF(COUNT(G2347)=0,50,IF(G2347&gt;-0.06,100,IF(G2347&gt;-0.15,50,0)))</f>
        <v>100</v>
      </c>
      <c r="N2347" s="55" t="n">
        <f aca="false">IF(COUNT(H2347)=0,50,IF(H2347&gt;=0.6,100,IF(H2347&gt;=0.4,50,0)))</f>
        <v>100</v>
      </c>
      <c r="O2347" s="55" t="n">
        <f aca="false">IF(COUNT(I2347)=0,50,IF(J2347="proxy_vix",50,IF(I2347&lt;350,100,IF(I2347&lt;=450,50,0))))</f>
        <v>100</v>
      </c>
      <c r="P2347" s="55" t="n">
        <f aca="false">IF(COUNT(K2347)=0,50,IF(K2347&lt;20,100,IF(K2347&lt;=25,50,0)))</f>
        <v>100</v>
      </c>
      <c r="Q2347" s="54"/>
      <c r="R2347" s="47"/>
      <c r="S2347" s="51" t="n">
        <f aca="false">$E2347/$E2346-1</f>
        <v>-0.0147412791421083</v>
      </c>
      <c r="T2347" s="56" t="n">
        <f aca="false">$K2347/$K2346-1</f>
        <v>-0.000591016548463497</v>
      </c>
      <c r="V2347" s="57"/>
      <c r="W2347" s="57"/>
      <c r="Y2347" s="1" t="str">
        <f aca="false">IF(AX2347&gt;=70,"EASY",IF(AX2347&gt;40,"UNCERTAIN","HARD"))</f>
        <v>EASY</v>
      </c>
      <c r="AA2347" s="58" t="n">
        <f aca="false">IF($A2347&lt;200,"",AVERAGE($E2298:$E2347)/AVERAGE($E2148:$E2347)-1)</f>
        <v>0.109830863412022</v>
      </c>
      <c r="AB2347" s="59" t="n">
        <f aca="false">LOOKUP($B2347,07_L1政策步階!$A$4:$A$14,07_L1政策步階!$C$4:$C$14)</f>
        <v>1</v>
      </c>
      <c r="AC2347" s="57"/>
      <c r="AD2347" s="57"/>
      <c r="AE2347" s="57"/>
      <c r="AF2347" s="57"/>
      <c r="AG2347" s="57"/>
      <c r="AH2347" s="57"/>
      <c r="AI2347" s="57"/>
      <c r="AJ2347" s="57"/>
      <c r="AK2347" s="57"/>
      <c r="AL2347" s="59" t="n">
        <f aca="false">IF(ISNUMBER($AA2347),IF($AA2347&gt;=0.005,100,IF($AA2347&gt;=-0.015,50,0)),"")</f>
        <v>100</v>
      </c>
      <c r="AM2347" s="59" t="n">
        <f aca="false">IF(ISNUMBER($AB2347),IF($AB2347=1,100,IF($AB2347=0,50,0)),"")</f>
        <v>100</v>
      </c>
      <c r="AN2347" s="0" t="str">
        <f aca="false">IF(ISNUMBER($AC2347),IF($AC2347&gt;=0.001,100,IF($AC2347&gt;=-0.003,50,0)),"")</f>
        <v/>
      </c>
      <c r="AO2347" s="0" t="str">
        <f aca="false">IF(ISNUMBER($AD2347),IF($AD2347&gt;=0.04,100,IF($AD2347&gt;=0,50,0)),"")</f>
        <v/>
      </c>
      <c r="AP2347" s="0" t="str">
        <f aca="false">IF(ISNUMBER($AE2347),IF($AE2347&gt;=25,100,IF($AE2347&gt;=-75,50,0)),"")</f>
        <v/>
      </c>
      <c r="AQ2347" s="0" t="str">
        <f aca="false">IF(ISNUMBER($AF2347),IF($AF2347&gt;0,100,IF($AF2347&gt;=-50,50,0)),"")</f>
        <v/>
      </c>
      <c r="AR2347" s="0" t="str">
        <f aca="false">IF(ISNUMBER($AG2347),IF($AG2347=1,100,IF($AG2347=0,50,0)),"")</f>
        <v/>
      </c>
      <c r="AS2347" s="0" t="str">
        <f aca="false">IF(ISNUMBER($AH2347),IF($AH2347&lt;0,100,IF($AH2347&lt;=20,50,0)),"")</f>
        <v/>
      </c>
      <c r="AT2347" s="0" t="str">
        <f aca="false">IF(ISNUMBER($AI2347),IF($AI2347&lt;0.95,100,IF($AI2347&lt;=1,50,0)),"")</f>
        <v/>
      </c>
      <c r="AU2347" s="0" t="str">
        <f aca="false">IF(ISNUMBER($AJ2347),IF($AJ2347&lt;30,0,IF($AJ2347&lt;40,50,IF($AJ2347&lt;=90,100,50))),"")</f>
        <v/>
      </c>
      <c r="AV2347" s="0" t="str">
        <f aca="false">IF(ISNUMBER($AK2347),IF($AK2347&gt;-0.2,100,IF($AK2347&gt;=-0.4,50,0)),"")</f>
        <v/>
      </c>
      <c r="AW2347" s="59" t="n">
        <f aca="false">01_指標庫!$H$4*ISNUMBER($F2347)+01_指標庫!$H$5*ISNUMBER($AA2347)+01_指標庫!$H$6*ISNUMBER($G2347)+01_指標庫!$H$7*ISNUMBER($H2347)+01_指標庫!$H$8*ISNUMBER($AF2347)+01_指標庫!$H$9*ISNUMBER($AG2347)+01_指標庫!$H$10*ISNUMBER($AB2347)+01_指標庫!$H$11*ISNUMBER($AC2347)+01_指標庫!$H$12*ISNUMBER($AD2347)+01_指標庫!$H$13*ISNUMBER($AE2347)+01_指標庫!$H$14*ISNUMBER($I2347)+01_指標庫!$H$15*ISNUMBER($AH2347)+01_指標庫!$H$16*ISNUMBER($K2347)+01_指標庫!$H$17*ISNUMBER($AI2347)+01_指標庫!$H$18*ISNUMBER($AJ2347)+01_指標庫!$H$19*ISNUMBER($AK2347)+01_指標庫!$H$20*ISNUMBER($BB2347)+01_指標庫!$H$21*ISNUMBER($BC2347)</f>
        <v>51</v>
      </c>
      <c r="AX2347" s="59" t="n">
        <f aca="false">IF(AW2347=0,50,ROUND((01_指標庫!$H$4*IF(ISNUMBER($F2347),L2347,0)+01_指標庫!$H$5*IF(ISNUMBER($AA2347),AL2347,0)+01_指標庫!$H$6*IF(ISNUMBER($G2347),M2347,0)+01_指標庫!$H$7*IF(ISNUMBER($H2347),N2347,0)+01_指標庫!$H$8*IF(ISNUMBER($AF2347),AQ2347,0)+01_指標庫!$H$9*IF(ISNUMBER($AG2347),AR2347,0)+01_指標庫!$H$10*IF(ISNUMBER($AB2347),AM2347,0)+01_指標庫!$H$11*IF(ISNUMBER($AC2347),AN2347,0)+01_指標庫!$H$12*IF(ISNUMBER($AD2347),AO2347,0)+01_指標庫!$H$13*IF(ISNUMBER($AE2347),AP2347,0)+01_指標庫!$H$14*IF(ISNUMBER($I2347),O2347,0)+01_指標庫!$H$15*IF(ISNUMBER($AH2347),AS2347,0)+01_指標庫!$H$16*IF(ISNUMBER($K2347),P2347,0)+01_指標庫!$H$17*IF(ISNUMBER($AI2347),AT2347,0)+01_指標庫!$H$18*IF(ISNUMBER($AJ2347),AU2347,0)+01_指標庫!$H$19*IF(ISNUMBER($AK2347),AV2347,0)+01_指標庫!$H$20*IF(ISNUMBER($BB2347),BB2347,0)+01_指標庫!$H$21*IF(ISNUMBER($BC2347),BC2347,0))/AW2347,1))</f>
        <v>100</v>
      </c>
      <c r="AY2347" s="60"/>
      <c r="AZ2347" s="60"/>
      <c r="BA2347" s="58" t="n">
        <f aca="false">AVERAGE($E2343:$E2347)/AVERAGE($E2338:$E2347)-1</f>
        <v>0.0156783088079038</v>
      </c>
      <c r="BB2347" s="59" t="n">
        <f aca="false">IF(ISNUMBER($BA2347),IF(OR($S2347&lt;=-0.03,$BA2347&lt;-0.003),0,IF(OR($S2347&lt;=-0.02,$BA2347&lt;0.01),50,100)),"")</f>
        <v>100</v>
      </c>
      <c r="BC2347" s="0" t="str">
        <f aca="false">IF(OR(COUNT($AZ2347)=0,COUNT($AZ2346)=0),"",IF(OR($AY2347/$AZ2346-1&lt;=-0.03,$AZ2347/$AZ2346-1&lt;=-0.045,IF(COUNT($AZ2338:$AZ2347)=10,AVERAGE($AZ2343:$AZ2347)/AVERAGE($AZ2338:$AZ2347)-1&lt;-0.01,FALSE())),0,IF(OR($AZ2347/$AZ2346-1&lt;=-0.02,IF(COUNT($AZ2338:$AZ2347)=10,AVERAGE($AZ2343:$AZ2347)/AVERAGE($AZ2338:$AZ2347)-1&lt;0.005,FALSE())),50,100)))</f>
        <v/>
      </c>
    </row>
    <row r="2348" customFormat="false" ht="15" hidden="false" customHeight="true" outlineLevel="0" collapsed="false">
      <c r="A2348" s="47" t="n">
        <v>2344</v>
      </c>
      <c r="B2348" s="48" t="n">
        <v>45961</v>
      </c>
      <c r="C2348" s="47" t="n">
        <v>2025</v>
      </c>
      <c r="D2348" s="49" t="s">
        <v>234</v>
      </c>
      <c r="E2348" s="50" t="n">
        <v>25858.13</v>
      </c>
      <c r="F2348" s="51" t="n">
        <v>0.171801</v>
      </c>
      <c r="G2348" s="51" t="n">
        <v>-0.01002</v>
      </c>
      <c r="H2348" s="52" t="n">
        <v>0.6122</v>
      </c>
      <c r="I2348" s="53" t="n">
        <v>294</v>
      </c>
      <c r="J2348" s="47" t="s">
        <v>235</v>
      </c>
      <c r="K2348" s="54" t="n">
        <v>17.44</v>
      </c>
      <c r="L2348" s="55" t="n">
        <f aca="false">IF(COUNT(F2348)=0,50,IF(F2348&gt;=0,100,IF(F2348&gt;=-0.02,50,0)))</f>
        <v>100</v>
      </c>
      <c r="M2348" s="55" t="n">
        <f aca="false">IF(COUNT(G2348)=0,50,IF(G2348&gt;-0.06,100,IF(G2348&gt;-0.15,50,0)))</f>
        <v>100</v>
      </c>
      <c r="N2348" s="55" t="n">
        <f aca="false">IF(COUNT(H2348)=0,50,IF(H2348&gt;=0.6,100,IF(H2348&gt;=0.4,50,0)))</f>
        <v>100</v>
      </c>
      <c r="O2348" s="55" t="n">
        <f aca="false">IF(COUNT(I2348)=0,50,IF(J2348="proxy_vix",50,IF(I2348&lt;350,100,IF(I2348&lt;=450,50,0))))</f>
        <v>100</v>
      </c>
      <c r="P2348" s="55" t="n">
        <f aca="false">IF(COUNT(K2348)=0,50,IF(K2348&lt;20,100,IF(K2348&lt;=25,50,0)))</f>
        <v>100</v>
      </c>
      <c r="Q2348" s="54"/>
      <c r="R2348" s="47"/>
      <c r="S2348" s="51" t="n">
        <f aca="false">$E2348/$E2347-1</f>
        <v>0.00479195300062441</v>
      </c>
      <c r="T2348" s="56" t="n">
        <f aca="false">$K2348/$K2347-1</f>
        <v>0.0313424009461858</v>
      </c>
      <c r="V2348" s="57"/>
      <c r="W2348" s="57"/>
      <c r="Y2348" s="1" t="str">
        <f aca="false">IF(AX2348&gt;=70,"EASY",IF(AX2348&gt;40,"UNCERTAIN","HARD"))</f>
        <v>EASY</v>
      </c>
      <c r="AA2348" s="58" t="n">
        <f aca="false">IF($A2348&lt;200,"",AVERAGE($E2299:$E2348)/AVERAGE($E2149:$E2348)-1)</f>
        <v>0.111130195419038</v>
      </c>
      <c r="AB2348" s="59" t="n">
        <f aca="false">LOOKUP($B2348,07_L1政策步階!$A$4:$A$14,07_L1政策步階!$C$4:$C$14)</f>
        <v>1</v>
      </c>
      <c r="AC2348" s="57"/>
      <c r="AD2348" s="57"/>
      <c r="AE2348" s="57"/>
      <c r="AF2348" s="57"/>
      <c r="AG2348" s="57"/>
      <c r="AH2348" s="57"/>
      <c r="AI2348" s="57"/>
      <c r="AJ2348" s="57"/>
      <c r="AK2348" s="57"/>
      <c r="AL2348" s="59" t="n">
        <f aca="false">IF(ISNUMBER($AA2348),IF($AA2348&gt;=0.005,100,IF($AA2348&gt;=-0.015,50,0)),"")</f>
        <v>100</v>
      </c>
      <c r="AM2348" s="59" t="n">
        <f aca="false">IF(ISNUMBER($AB2348),IF($AB2348=1,100,IF($AB2348=0,50,0)),"")</f>
        <v>100</v>
      </c>
      <c r="AN2348" s="0" t="str">
        <f aca="false">IF(ISNUMBER($AC2348),IF($AC2348&gt;=0.001,100,IF($AC2348&gt;=-0.003,50,0)),"")</f>
        <v/>
      </c>
      <c r="AO2348" s="0" t="str">
        <f aca="false">IF(ISNUMBER($AD2348),IF($AD2348&gt;=0.04,100,IF($AD2348&gt;=0,50,0)),"")</f>
        <v/>
      </c>
      <c r="AP2348" s="0" t="str">
        <f aca="false">IF(ISNUMBER($AE2348),IF($AE2348&gt;=25,100,IF($AE2348&gt;=-75,50,0)),"")</f>
        <v/>
      </c>
      <c r="AQ2348" s="0" t="str">
        <f aca="false">IF(ISNUMBER($AF2348),IF($AF2348&gt;0,100,IF($AF2348&gt;=-50,50,0)),"")</f>
        <v/>
      </c>
      <c r="AR2348" s="0" t="str">
        <f aca="false">IF(ISNUMBER($AG2348),IF($AG2348=1,100,IF($AG2348=0,50,0)),"")</f>
        <v/>
      </c>
      <c r="AS2348" s="0" t="str">
        <f aca="false">IF(ISNUMBER($AH2348),IF($AH2348&lt;0,100,IF($AH2348&lt;=20,50,0)),"")</f>
        <v/>
      </c>
      <c r="AT2348" s="0" t="str">
        <f aca="false">IF(ISNUMBER($AI2348),IF($AI2348&lt;0.95,100,IF($AI2348&lt;=1,50,0)),"")</f>
        <v/>
      </c>
      <c r="AU2348" s="0" t="str">
        <f aca="false">IF(ISNUMBER($AJ2348),IF($AJ2348&lt;30,0,IF($AJ2348&lt;40,50,IF($AJ2348&lt;=90,100,50))),"")</f>
        <v/>
      </c>
      <c r="AV2348" s="0" t="str">
        <f aca="false">IF(ISNUMBER($AK2348),IF($AK2348&gt;-0.2,100,IF($AK2348&gt;=-0.4,50,0)),"")</f>
        <v/>
      </c>
      <c r="AW2348" s="59" t="n">
        <f aca="false">01_指標庫!$H$4*ISNUMBER($F2348)+01_指標庫!$H$5*ISNUMBER($AA2348)+01_指標庫!$H$6*ISNUMBER($G2348)+01_指標庫!$H$7*ISNUMBER($H2348)+01_指標庫!$H$8*ISNUMBER($AF2348)+01_指標庫!$H$9*ISNUMBER($AG2348)+01_指標庫!$H$10*ISNUMBER($AB2348)+01_指標庫!$H$11*ISNUMBER($AC2348)+01_指標庫!$H$12*ISNUMBER($AD2348)+01_指標庫!$H$13*ISNUMBER($AE2348)+01_指標庫!$H$14*ISNUMBER($I2348)+01_指標庫!$H$15*ISNUMBER($AH2348)+01_指標庫!$H$16*ISNUMBER($K2348)+01_指標庫!$H$17*ISNUMBER($AI2348)+01_指標庫!$H$18*ISNUMBER($AJ2348)+01_指標庫!$H$19*ISNUMBER($AK2348)+01_指標庫!$H$20*ISNUMBER($BB2348)+01_指標庫!$H$21*ISNUMBER($BC2348)</f>
        <v>51</v>
      </c>
      <c r="AX2348" s="59" t="n">
        <f aca="false">IF(AW2348=0,50,ROUND((01_指標庫!$H$4*IF(ISNUMBER($F2348),L2348,0)+01_指標庫!$H$5*IF(ISNUMBER($AA2348),AL2348,0)+01_指標庫!$H$6*IF(ISNUMBER($G2348),M2348,0)+01_指標庫!$H$7*IF(ISNUMBER($H2348),N2348,0)+01_指標庫!$H$8*IF(ISNUMBER($AF2348),AQ2348,0)+01_指標庫!$H$9*IF(ISNUMBER($AG2348),AR2348,0)+01_指標庫!$H$10*IF(ISNUMBER($AB2348),AM2348,0)+01_指標庫!$H$11*IF(ISNUMBER($AC2348),AN2348,0)+01_指標庫!$H$12*IF(ISNUMBER($AD2348),AO2348,0)+01_指標庫!$H$13*IF(ISNUMBER($AE2348),AP2348,0)+01_指標庫!$H$14*IF(ISNUMBER($I2348),O2348,0)+01_指標庫!$H$15*IF(ISNUMBER($AH2348),AS2348,0)+01_指標庫!$H$16*IF(ISNUMBER($K2348),P2348,0)+01_指標庫!$H$17*IF(ISNUMBER($AI2348),AT2348,0)+01_指標庫!$H$18*IF(ISNUMBER($AJ2348),AU2348,0)+01_指標庫!$H$19*IF(ISNUMBER($AK2348),AV2348,0)+01_指標庫!$H$20*IF(ISNUMBER($BB2348),BB2348,0)+01_指標庫!$H$21*IF(ISNUMBER($BC2348),BC2348,0))/AW2348,1))</f>
        <v>100</v>
      </c>
      <c r="AY2348" s="60"/>
      <c r="AZ2348" s="60"/>
      <c r="BA2348" s="58" t="n">
        <f aca="false">AVERAGE($E2344:$E2348)/AVERAGE($E2339:$E2348)-1</f>
        <v>0.0154566806043932</v>
      </c>
      <c r="BB2348" s="59" t="n">
        <f aca="false">IF(ISNUMBER($BA2348),IF(OR($S2348&lt;=-0.03,$BA2348&lt;-0.003),0,IF(OR($S2348&lt;=-0.02,$BA2348&lt;0.01),50,100)),"")</f>
        <v>100</v>
      </c>
      <c r="BC2348" s="0" t="str">
        <f aca="false">IF(OR(COUNT($AZ2348)=0,COUNT($AZ2347)=0),"",IF(OR($AY2348/$AZ2347-1&lt;=-0.03,$AZ2348/$AZ2347-1&lt;=-0.045,IF(COUNT($AZ2339:$AZ2348)=10,AVERAGE($AZ2344:$AZ2348)/AVERAGE($AZ2339:$AZ2348)-1&lt;-0.01,FALSE())),0,IF(OR($AZ2348/$AZ2347-1&lt;=-0.02,IF(COUNT($AZ2339:$AZ2348)=10,AVERAGE($AZ2344:$AZ2348)/AVERAGE($AZ2339:$AZ2348)-1&lt;0.005,FALSE())),50,100)))</f>
        <v/>
      </c>
    </row>
    <row r="2349" customFormat="false" ht="15" hidden="false" customHeight="true" outlineLevel="0" collapsed="false">
      <c r="A2349" s="47" t="n">
        <v>2345</v>
      </c>
      <c r="B2349" s="48" t="n">
        <v>45964</v>
      </c>
      <c r="C2349" s="47" t="n">
        <v>2025</v>
      </c>
      <c r="D2349" s="49" t="s">
        <v>236</v>
      </c>
      <c r="E2349" s="50" t="n">
        <v>25972.94</v>
      </c>
      <c r="F2349" s="51" t="n">
        <v>0.175703</v>
      </c>
      <c r="G2349" s="51" t="n">
        <v>-0.005624</v>
      </c>
      <c r="H2349" s="52" t="n">
        <v>0.6122</v>
      </c>
      <c r="I2349" s="53" t="n">
        <v>304</v>
      </c>
      <c r="J2349" s="47" t="s">
        <v>235</v>
      </c>
      <c r="K2349" s="54" t="n">
        <v>17.17</v>
      </c>
      <c r="L2349" s="55" t="n">
        <f aca="false">IF(COUNT(F2349)=0,50,IF(F2349&gt;=0,100,IF(F2349&gt;=-0.02,50,0)))</f>
        <v>100</v>
      </c>
      <c r="M2349" s="55" t="n">
        <f aca="false">IF(COUNT(G2349)=0,50,IF(G2349&gt;-0.06,100,IF(G2349&gt;-0.15,50,0)))</f>
        <v>100</v>
      </c>
      <c r="N2349" s="55" t="n">
        <f aca="false">IF(COUNT(H2349)=0,50,IF(H2349&gt;=0.6,100,IF(H2349&gt;=0.4,50,0)))</f>
        <v>100</v>
      </c>
      <c r="O2349" s="55" t="n">
        <f aca="false">IF(COUNT(I2349)=0,50,IF(J2349="proxy_vix",50,IF(I2349&lt;350,100,IF(I2349&lt;=450,50,0))))</f>
        <v>100</v>
      </c>
      <c r="P2349" s="55" t="n">
        <f aca="false">IF(COUNT(K2349)=0,50,IF(K2349&lt;20,100,IF(K2349&lt;=25,50,0)))</f>
        <v>100</v>
      </c>
      <c r="Q2349" s="54"/>
      <c r="R2349" s="47"/>
      <c r="S2349" s="51" t="n">
        <f aca="false">$E2349/$E2348-1</f>
        <v>0.00443999624102731</v>
      </c>
      <c r="T2349" s="56" t="n">
        <f aca="false">$K2349/$K2348-1</f>
        <v>-0.0154816513761468</v>
      </c>
      <c r="V2349" s="57"/>
      <c r="W2349" s="57"/>
      <c r="Y2349" s="1" t="str">
        <f aca="false">IF(AX2349&gt;=70,"EASY",IF(AX2349&gt;40,"UNCERTAIN","HARD"))</f>
        <v>EASY</v>
      </c>
      <c r="AA2349" s="58" t="n">
        <f aca="false">IF($A2349&lt;200,"",AVERAGE($E2300:$E2349)/AVERAGE($E2150:$E2349)-1)</f>
        <v>0.112143052475785</v>
      </c>
      <c r="AB2349" s="59" t="n">
        <f aca="false">LOOKUP($B2349,07_L1政策步階!$A$4:$A$14,07_L1政策步階!$C$4:$C$14)</f>
        <v>1</v>
      </c>
      <c r="AC2349" s="57"/>
      <c r="AD2349" s="57"/>
      <c r="AE2349" s="57"/>
      <c r="AF2349" s="57"/>
      <c r="AG2349" s="57"/>
      <c r="AH2349" s="57"/>
      <c r="AI2349" s="57"/>
      <c r="AJ2349" s="57"/>
      <c r="AK2349" s="57"/>
      <c r="AL2349" s="59" t="n">
        <f aca="false">IF(ISNUMBER($AA2349),IF($AA2349&gt;=0.005,100,IF($AA2349&gt;=-0.015,50,0)),"")</f>
        <v>100</v>
      </c>
      <c r="AM2349" s="59" t="n">
        <f aca="false">IF(ISNUMBER($AB2349),IF($AB2349=1,100,IF($AB2349=0,50,0)),"")</f>
        <v>100</v>
      </c>
      <c r="AN2349" s="0" t="str">
        <f aca="false">IF(ISNUMBER($AC2349),IF($AC2349&gt;=0.001,100,IF($AC2349&gt;=-0.003,50,0)),"")</f>
        <v/>
      </c>
      <c r="AO2349" s="0" t="str">
        <f aca="false">IF(ISNUMBER($AD2349),IF($AD2349&gt;=0.04,100,IF($AD2349&gt;=0,50,0)),"")</f>
        <v/>
      </c>
      <c r="AP2349" s="0" t="str">
        <f aca="false">IF(ISNUMBER($AE2349),IF($AE2349&gt;=25,100,IF($AE2349&gt;=-75,50,0)),"")</f>
        <v/>
      </c>
      <c r="AQ2349" s="0" t="str">
        <f aca="false">IF(ISNUMBER($AF2349),IF($AF2349&gt;0,100,IF($AF2349&gt;=-50,50,0)),"")</f>
        <v/>
      </c>
      <c r="AR2349" s="0" t="str">
        <f aca="false">IF(ISNUMBER($AG2349),IF($AG2349=1,100,IF($AG2349=0,50,0)),"")</f>
        <v/>
      </c>
      <c r="AS2349" s="0" t="str">
        <f aca="false">IF(ISNUMBER($AH2349),IF($AH2349&lt;0,100,IF($AH2349&lt;=20,50,0)),"")</f>
        <v/>
      </c>
      <c r="AT2349" s="0" t="str">
        <f aca="false">IF(ISNUMBER($AI2349),IF($AI2349&lt;0.95,100,IF($AI2349&lt;=1,50,0)),"")</f>
        <v/>
      </c>
      <c r="AU2349" s="0" t="str">
        <f aca="false">IF(ISNUMBER($AJ2349),IF($AJ2349&lt;30,0,IF($AJ2349&lt;40,50,IF($AJ2349&lt;=90,100,50))),"")</f>
        <v/>
      </c>
      <c r="AV2349" s="0" t="str">
        <f aca="false">IF(ISNUMBER($AK2349),IF($AK2349&gt;-0.2,100,IF($AK2349&gt;=-0.4,50,0)),"")</f>
        <v/>
      </c>
      <c r="AW2349" s="59" t="n">
        <f aca="false">01_指標庫!$H$4*ISNUMBER($F2349)+01_指標庫!$H$5*ISNUMBER($AA2349)+01_指標庫!$H$6*ISNUMBER($G2349)+01_指標庫!$H$7*ISNUMBER($H2349)+01_指標庫!$H$8*ISNUMBER($AF2349)+01_指標庫!$H$9*ISNUMBER($AG2349)+01_指標庫!$H$10*ISNUMBER($AB2349)+01_指標庫!$H$11*ISNUMBER($AC2349)+01_指標庫!$H$12*ISNUMBER($AD2349)+01_指標庫!$H$13*ISNUMBER($AE2349)+01_指標庫!$H$14*ISNUMBER($I2349)+01_指標庫!$H$15*ISNUMBER($AH2349)+01_指標庫!$H$16*ISNUMBER($K2349)+01_指標庫!$H$17*ISNUMBER($AI2349)+01_指標庫!$H$18*ISNUMBER($AJ2349)+01_指標庫!$H$19*ISNUMBER($AK2349)+01_指標庫!$H$20*ISNUMBER($BB2349)+01_指標庫!$H$21*ISNUMBER($BC2349)</f>
        <v>51</v>
      </c>
      <c r="AX2349" s="59" t="n">
        <f aca="false">IF(AW2349=0,50,ROUND((01_指標庫!$H$4*IF(ISNUMBER($F2349),L2349,0)+01_指標庫!$H$5*IF(ISNUMBER($AA2349),AL2349,0)+01_指標庫!$H$6*IF(ISNUMBER($G2349),M2349,0)+01_指標庫!$H$7*IF(ISNUMBER($H2349),N2349,0)+01_指標庫!$H$8*IF(ISNUMBER($AF2349),AQ2349,0)+01_指標庫!$H$9*IF(ISNUMBER($AG2349),AR2349,0)+01_指標庫!$H$10*IF(ISNUMBER($AB2349),AM2349,0)+01_指標庫!$H$11*IF(ISNUMBER($AC2349),AN2349,0)+01_指標庫!$H$12*IF(ISNUMBER($AD2349),AO2349,0)+01_指標庫!$H$13*IF(ISNUMBER($AE2349),AP2349,0)+01_指標庫!$H$14*IF(ISNUMBER($I2349),O2349,0)+01_指標庫!$H$15*IF(ISNUMBER($AH2349),AS2349,0)+01_指標庫!$H$16*IF(ISNUMBER($K2349),P2349,0)+01_指標庫!$H$17*IF(ISNUMBER($AI2349),AT2349,0)+01_指標庫!$H$18*IF(ISNUMBER($AJ2349),AU2349,0)+01_指標庫!$H$19*IF(ISNUMBER($AK2349),AV2349,0)+01_指標庫!$H$20*IF(ISNUMBER($BB2349),BB2349,0)+01_指標庫!$H$21*IF(ISNUMBER($BC2349),BC2349,0))/AW2349,1))</f>
        <v>100</v>
      </c>
      <c r="AY2349" s="60"/>
      <c r="AZ2349" s="60"/>
      <c r="BA2349" s="58" t="n">
        <f aca="false">AVERAGE($E2345:$E2349)/AVERAGE($E2340:$E2349)-1</f>
        <v>0.0133393421093444</v>
      </c>
      <c r="BB2349" s="59" t="n">
        <f aca="false">IF(ISNUMBER($BA2349),IF(OR($S2349&lt;=-0.03,$BA2349&lt;-0.003),0,IF(OR($S2349&lt;=-0.02,$BA2349&lt;0.01),50,100)),"")</f>
        <v>100</v>
      </c>
      <c r="BC2349" s="0" t="str">
        <f aca="false">IF(OR(COUNT($AZ2349)=0,COUNT($AZ2348)=0),"",IF(OR($AY2349/$AZ2348-1&lt;=-0.03,$AZ2349/$AZ2348-1&lt;=-0.045,IF(COUNT($AZ2340:$AZ2349)=10,AVERAGE($AZ2345:$AZ2349)/AVERAGE($AZ2340:$AZ2349)-1&lt;-0.01,FALSE())),0,IF(OR($AZ2349/$AZ2348-1&lt;=-0.02,IF(COUNT($AZ2340:$AZ2349)=10,AVERAGE($AZ2345:$AZ2349)/AVERAGE($AZ2340:$AZ2349)-1&lt;0.005,FALSE())),50,100)))</f>
        <v/>
      </c>
    </row>
    <row r="2350" customFormat="false" ht="15" hidden="false" customHeight="true" outlineLevel="0" collapsed="false">
      <c r="A2350" s="47" t="n">
        <v>2346</v>
      </c>
      <c r="B2350" s="48" t="n">
        <v>45965</v>
      </c>
      <c r="C2350" s="47" t="n">
        <v>2025</v>
      </c>
      <c r="D2350" s="49" t="s">
        <v>237</v>
      </c>
      <c r="E2350" s="50" t="n">
        <v>25435.7</v>
      </c>
      <c r="F2350" s="51" t="n">
        <v>0.150344</v>
      </c>
      <c r="G2350" s="51" t="n">
        <v>-0.026193</v>
      </c>
      <c r="H2350" s="52" t="n">
        <v>0.5918</v>
      </c>
      <c r="I2350" s="53" t="n">
        <v>313</v>
      </c>
      <c r="J2350" s="47" t="s">
        <v>235</v>
      </c>
      <c r="K2350" s="54" t="n">
        <v>19</v>
      </c>
      <c r="L2350" s="55" t="n">
        <f aca="false">IF(COUNT(F2350)=0,50,IF(F2350&gt;=0,100,IF(F2350&gt;=-0.02,50,0)))</f>
        <v>100</v>
      </c>
      <c r="M2350" s="55" t="n">
        <f aca="false">IF(COUNT(G2350)=0,50,IF(G2350&gt;-0.06,100,IF(G2350&gt;-0.15,50,0)))</f>
        <v>100</v>
      </c>
      <c r="N2350" s="55" t="n">
        <f aca="false">IF(COUNT(H2350)=0,50,IF(H2350&gt;=0.6,100,IF(H2350&gt;=0.4,50,0)))</f>
        <v>50</v>
      </c>
      <c r="O2350" s="55" t="n">
        <f aca="false">IF(COUNT(I2350)=0,50,IF(J2350="proxy_vix",50,IF(I2350&lt;350,100,IF(I2350&lt;=450,50,0))))</f>
        <v>100</v>
      </c>
      <c r="P2350" s="55" t="n">
        <f aca="false">IF(COUNT(K2350)=0,50,IF(K2350&lt;20,100,IF(K2350&lt;=25,50,0)))</f>
        <v>100</v>
      </c>
      <c r="Q2350" s="54"/>
      <c r="R2350" s="47"/>
      <c r="S2350" s="51" t="n">
        <f aca="false">$E2350/$E2349-1</f>
        <v>-0.0206846048233276</v>
      </c>
      <c r="T2350" s="56" t="n">
        <f aca="false">$K2350/$K2349-1</f>
        <v>0.10658124635993</v>
      </c>
      <c r="V2350" s="57"/>
      <c r="W2350" s="57"/>
      <c r="Y2350" s="1" t="str">
        <f aca="false">IF(AX2350&gt;=70,"EASY",IF(AX2350&gt;40,"UNCERTAIN","HARD"))</f>
        <v>EASY</v>
      </c>
      <c r="AA2350" s="58" t="n">
        <f aca="false">IF($A2350&lt;200,"",AVERAGE($E2301:$E2350)/AVERAGE($E2151:$E2350)-1)</f>
        <v>0.112956629165436</v>
      </c>
      <c r="AB2350" s="59" t="n">
        <f aca="false">LOOKUP($B2350,07_L1政策步階!$A$4:$A$14,07_L1政策步階!$C$4:$C$14)</f>
        <v>1</v>
      </c>
      <c r="AC2350" s="57"/>
      <c r="AD2350" s="57"/>
      <c r="AE2350" s="57"/>
      <c r="AF2350" s="57"/>
      <c r="AG2350" s="57"/>
      <c r="AH2350" s="57"/>
      <c r="AI2350" s="57"/>
      <c r="AJ2350" s="57"/>
      <c r="AK2350" s="57"/>
      <c r="AL2350" s="59" t="n">
        <f aca="false">IF(ISNUMBER($AA2350),IF($AA2350&gt;=0.005,100,IF($AA2350&gt;=-0.015,50,0)),"")</f>
        <v>100</v>
      </c>
      <c r="AM2350" s="59" t="n">
        <f aca="false">IF(ISNUMBER($AB2350),IF($AB2350=1,100,IF($AB2350=0,50,0)),"")</f>
        <v>100</v>
      </c>
      <c r="AN2350" s="0" t="str">
        <f aca="false">IF(ISNUMBER($AC2350),IF($AC2350&gt;=0.001,100,IF($AC2350&gt;=-0.003,50,0)),"")</f>
        <v/>
      </c>
      <c r="AO2350" s="0" t="str">
        <f aca="false">IF(ISNUMBER($AD2350),IF($AD2350&gt;=0.04,100,IF($AD2350&gt;=0,50,0)),"")</f>
        <v/>
      </c>
      <c r="AP2350" s="0" t="str">
        <f aca="false">IF(ISNUMBER($AE2350),IF($AE2350&gt;=25,100,IF($AE2350&gt;=-75,50,0)),"")</f>
        <v/>
      </c>
      <c r="AQ2350" s="0" t="str">
        <f aca="false">IF(ISNUMBER($AF2350),IF($AF2350&gt;0,100,IF($AF2350&gt;=-50,50,0)),"")</f>
        <v/>
      </c>
      <c r="AR2350" s="0" t="str">
        <f aca="false">IF(ISNUMBER($AG2350),IF($AG2350=1,100,IF($AG2350=0,50,0)),"")</f>
        <v/>
      </c>
      <c r="AS2350" s="0" t="str">
        <f aca="false">IF(ISNUMBER($AH2350),IF($AH2350&lt;0,100,IF($AH2350&lt;=20,50,0)),"")</f>
        <v/>
      </c>
      <c r="AT2350" s="0" t="str">
        <f aca="false">IF(ISNUMBER($AI2350),IF($AI2350&lt;0.95,100,IF($AI2350&lt;=1,50,0)),"")</f>
        <v/>
      </c>
      <c r="AU2350" s="0" t="str">
        <f aca="false">IF(ISNUMBER($AJ2350),IF($AJ2350&lt;30,0,IF($AJ2350&lt;40,50,IF($AJ2350&lt;=90,100,50))),"")</f>
        <v/>
      </c>
      <c r="AV2350" s="0" t="str">
        <f aca="false">IF(ISNUMBER($AK2350),IF($AK2350&gt;-0.2,100,IF($AK2350&gt;=-0.4,50,0)),"")</f>
        <v/>
      </c>
      <c r="AW2350" s="59" t="n">
        <f aca="false">01_指標庫!$H$4*ISNUMBER($F2350)+01_指標庫!$H$5*ISNUMBER($AA2350)+01_指標庫!$H$6*ISNUMBER($G2350)+01_指標庫!$H$7*ISNUMBER($H2350)+01_指標庫!$H$8*ISNUMBER($AF2350)+01_指標庫!$H$9*ISNUMBER($AG2350)+01_指標庫!$H$10*ISNUMBER($AB2350)+01_指標庫!$H$11*ISNUMBER($AC2350)+01_指標庫!$H$12*ISNUMBER($AD2350)+01_指標庫!$H$13*ISNUMBER($AE2350)+01_指標庫!$H$14*ISNUMBER($I2350)+01_指標庫!$H$15*ISNUMBER($AH2350)+01_指標庫!$H$16*ISNUMBER($K2350)+01_指標庫!$H$17*ISNUMBER($AI2350)+01_指標庫!$H$18*ISNUMBER($AJ2350)+01_指標庫!$H$19*ISNUMBER($AK2350)+01_指標庫!$H$20*ISNUMBER($BB2350)+01_指標庫!$H$21*ISNUMBER($BC2350)</f>
        <v>51</v>
      </c>
      <c r="AX2350" s="59" t="n">
        <f aca="false">IF(AW2350=0,50,ROUND((01_指標庫!$H$4*IF(ISNUMBER($F2350),L2350,0)+01_指標庫!$H$5*IF(ISNUMBER($AA2350),AL2350,0)+01_指標庫!$H$6*IF(ISNUMBER($G2350),M2350,0)+01_指標庫!$H$7*IF(ISNUMBER($H2350),N2350,0)+01_指標庫!$H$8*IF(ISNUMBER($AF2350),AQ2350,0)+01_指標庫!$H$9*IF(ISNUMBER($AG2350),AR2350,0)+01_指標庫!$H$10*IF(ISNUMBER($AB2350),AM2350,0)+01_指標庫!$H$11*IF(ISNUMBER($AC2350),AN2350,0)+01_指標庫!$H$12*IF(ISNUMBER($AD2350),AO2350,0)+01_指標庫!$H$13*IF(ISNUMBER($AE2350),AP2350,0)+01_指標庫!$H$14*IF(ISNUMBER($I2350),O2350,0)+01_指標庫!$H$15*IF(ISNUMBER($AH2350),AS2350,0)+01_指標庫!$H$16*IF(ISNUMBER($K2350),P2350,0)+01_指標庫!$H$17*IF(ISNUMBER($AI2350),AT2350,0)+01_指標庫!$H$18*IF(ISNUMBER($AJ2350),AU2350,0)+01_指標庫!$H$19*IF(ISNUMBER($AK2350),AV2350,0)+01_指標庫!$H$20*IF(ISNUMBER($BB2350),BB2350,0)+01_指標庫!$H$21*IF(ISNUMBER($BC2350),BC2350,0))/AW2350,1))</f>
        <v>86.3</v>
      </c>
      <c r="AY2350" s="60"/>
      <c r="AZ2350" s="60"/>
      <c r="BA2350" s="58" t="n">
        <f aca="false">AVERAGE($E2346:$E2350)/AVERAGE($E2341:$E2350)-1</f>
        <v>0.00762086780620264</v>
      </c>
      <c r="BB2350" s="59" t="n">
        <f aca="false">IF(ISNUMBER($BA2350),IF(OR($S2350&lt;=-0.03,$BA2350&lt;-0.003),0,IF(OR($S2350&lt;=-0.02,$BA2350&lt;0.01),50,100)),"")</f>
        <v>50</v>
      </c>
      <c r="BC2350" s="0" t="str">
        <f aca="false">IF(OR(COUNT($AZ2350)=0,COUNT($AZ2349)=0),"",IF(OR($AY2350/$AZ2349-1&lt;=-0.03,$AZ2350/$AZ2349-1&lt;=-0.045,IF(COUNT($AZ2341:$AZ2350)=10,AVERAGE($AZ2346:$AZ2350)/AVERAGE($AZ2341:$AZ2350)-1&lt;-0.01,FALSE())),0,IF(OR($AZ2350/$AZ2349-1&lt;=-0.02,IF(COUNT($AZ2341:$AZ2350)=10,AVERAGE($AZ2346:$AZ2350)/AVERAGE($AZ2341:$AZ2350)-1&lt;0.005,FALSE())),50,100)))</f>
        <v/>
      </c>
    </row>
    <row r="2351" customFormat="false" ht="15" hidden="false" customHeight="true" outlineLevel="0" collapsed="false">
      <c r="A2351" s="47" t="n">
        <v>2347</v>
      </c>
      <c r="B2351" s="48" t="n">
        <v>45966</v>
      </c>
      <c r="C2351" s="47" t="n">
        <v>2025</v>
      </c>
      <c r="D2351" s="49" t="s">
        <v>238</v>
      </c>
      <c r="E2351" s="50" t="n">
        <v>25620.03</v>
      </c>
      <c r="F2351" s="51" t="n">
        <v>0.15762</v>
      </c>
      <c r="G2351" s="51" t="n">
        <v>-0.019136</v>
      </c>
      <c r="H2351" s="52" t="n">
        <v>0.6327</v>
      </c>
      <c r="I2351" s="53" t="n">
        <v>305</v>
      </c>
      <c r="J2351" s="47" t="s">
        <v>235</v>
      </c>
      <c r="K2351" s="54" t="n">
        <v>18.01</v>
      </c>
      <c r="L2351" s="55" t="n">
        <f aca="false">IF(COUNT(F2351)=0,50,IF(F2351&gt;=0,100,IF(F2351&gt;=-0.02,50,0)))</f>
        <v>100</v>
      </c>
      <c r="M2351" s="55" t="n">
        <f aca="false">IF(COUNT(G2351)=0,50,IF(G2351&gt;-0.06,100,IF(G2351&gt;-0.15,50,0)))</f>
        <v>100</v>
      </c>
      <c r="N2351" s="55" t="n">
        <f aca="false">IF(COUNT(H2351)=0,50,IF(H2351&gt;=0.6,100,IF(H2351&gt;=0.4,50,0)))</f>
        <v>100</v>
      </c>
      <c r="O2351" s="55" t="n">
        <f aca="false">IF(COUNT(I2351)=0,50,IF(J2351="proxy_vix",50,IF(I2351&lt;350,100,IF(I2351&lt;=450,50,0))))</f>
        <v>100</v>
      </c>
      <c r="P2351" s="55" t="n">
        <f aca="false">IF(COUNT(K2351)=0,50,IF(K2351&lt;20,100,IF(K2351&lt;=25,50,0)))</f>
        <v>100</v>
      </c>
      <c r="Q2351" s="54"/>
      <c r="R2351" s="47"/>
      <c r="S2351" s="51" t="n">
        <f aca="false">$E2351/$E2350-1</f>
        <v>0.00724690100921133</v>
      </c>
      <c r="T2351" s="56" t="n">
        <f aca="false">$K2351/$K2350-1</f>
        <v>-0.0521052631578947</v>
      </c>
      <c r="V2351" s="57"/>
      <c r="W2351" s="57"/>
      <c r="Y2351" s="1" t="str">
        <f aca="false">IF(AX2351&gt;=70,"EASY",IF(AX2351&gt;40,"UNCERTAIN","HARD"))</f>
        <v>EASY</v>
      </c>
      <c r="AA2351" s="58" t="n">
        <f aca="false">IF($A2351&lt;200,"",AVERAGE($E2302:$E2351)/AVERAGE($E2152:$E2351)-1)</f>
        <v>0.113830393454209</v>
      </c>
      <c r="AB2351" s="59" t="n">
        <f aca="false">LOOKUP($B2351,07_L1政策步階!$A$4:$A$14,07_L1政策步階!$C$4:$C$14)</f>
        <v>1</v>
      </c>
      <c r="AC2351" s="57"/>
      <c r="AD2351" s="57"/>
      <c r="AE2351" s="57"/>
      <c r="AF2351" s="57"/>
      <c r="AG2351" s="57"/>
      <c r="AH2351" s="57"/>
      <c r="AI2351" s="57"/>
      <c r="AJ2351" s="57"/>
      <c r="AK2351" s="57"/>
      <c r="AL2351" s="59" t="n">
        <f aca="false">IF(ISNUMBER($AA2351),IF($AA2351&gt;=0.005,100,IF($AA2351&gt;=-0.015,50,0)),"")</f>
        <v>100</v>
      </c>
      <c r="AM2351" s="59" t="n">
        <f aca="false">IF(ISNUMBER($AB2351),IF($AB2351=1,100,IF($AB2351=0,50,0)),"")</f>
        <v>100</v>
      </c>
      <c r="AN2351" s="0" t="str">
        <f aca="false">IF(ISNUMBER($AC2351),IF($AC2351&gt;=0.001,100,IF($AC2351&gt;=-0.003,50,0)),"")</f>
        <v/>
      </c>
      <c r="AO2351" s="0" t="str">
        <f aca="false">IF(ISNUMBER($AD2351),IF($AD2351&gt;=0.04,100,IF($AD2351&gt;=0,50,0)),"")</f>
        <v/>
      </c>
      <c r="AP2351" s="0" t="str">
        <f aca="false">IF(ISNUMBER($AE2351),IF($AE2351&gt;=25,100,IF($AE2351&gt;=-75,50,0)),"")</f>
        <v/>
      </c>
      <c r="AQ2351" s="0" t="str">
        <f aca="false">IF(ISNUMBER($AF2351),IF($AF2351&gt;0,100,IF($AF2351&gt;=-50,50,0)),"")</f>
        <v/>
      </c>
      <c r="AR2351" s="0" t="str">
        <f aca="false">IF(ISNUMBER($AG2351),IF($AG2351=1,100,IF($AG2351=0,50,0)),"")</f>
        <v/>
      </c>
      <c r="AS2351" s="0" t="str">
        <f aca="false">IF(ISNUMBER($AH2351),IF($AH2351&lt;0,100,IF($AH2351&lt;=20,50,0)),"")</f>
        <v/>
      </c>
      <c r="AT2351" s="0" t="str">
        <f aca="false">IF(ISNUMBER($AI2351),IF($AI2351&lt;0.95,100,IF($AI2351&lt;=1,50,0)),"")</f>
        <v/>
      </c>
      <c r="AU2351" s="0" t="str">
        <f aca="false">IF(ISNUMBER($AJ2351),IF($AJ2351&lt;30,0,IF($AJ2351&lt;40,50,IF($AJ2351&lt;=90,100,50))),"")</f>
        <v/>
      </c>
      <c r="AV2351" s="0" t="str">
        <f aca="false">IF(ISNUMBER($AK2351),IF($AK2351&gt;-0.2,100,IF($AK2351&gt;=-0.4,50,0)),"")</f>
        <v/>
      </c>
      <c r="AW2351" s="59" t="n">
        <f aca="false">01_指標庫!$H$4*ISNUMBER($F2351)+01_指標庫!$H$5*ISNUMBER($AA2351)+01_指標庫!$H$6*ISNUMBER($G2351)+01_指標庫!$H$7*ISNUMBER($H2351)+01_指標庫!$H$8*ISNUMBER($AF2351)+01_指標庫!$H$9*ISNUMBER($AG2351)+01_指標庫!$H$10*ISNUMBER($AB2351)+01_指標庫!$H$11*ISNUMBER($AC2351)+01_指標庫!$H$12*ISNUMBER($AD2351)+01_指標庫!$H$13*ISNUMBER($AE2351)+01_指標庫!$H$14*ISNUMBER($I2351)+01_指標庫!$H$15*ISNUMBER($AH2351)+01_指標庫!$H$16*ISNUMBER($K2351)+01_指標庫!$H$17*ISNUMBER($AI2351)+01_指標庫!$H$18*ISNUMBER($AJ2351)+01_指標庫!$H$19*ISNUMBER($AK2351)+01_指標庫!$H$20*ISNUMBER($BB2351)+01_指標庫!$H$21*ISNUMBER($BC2351)</f>
        <v>51</v>
      </c>
      <c r="AX2351" s="59" t="n">
        <f aca="false">IF(AW2351=0,50,ROUND((01_指標庫!$H$4*IF(ISNUMBER($F2351),L2351,0)+01_指標庫!$H$5*IF(ISNUMBER($AA2351),AL2351,0)+01_指標庫!$H$6*IF(ISNUMBER($G2351),M2351,0)+01_指標庫!$H$7*IF(ISNUMBER($H2351),N2351,0)+01_指標庫!$H$8*IF(ISNUMBER($AF2351),AQ2351,0)+01_指標庫!$H$9*IF(ISNUMBER($AG2351),AR2351,0)+01_指標庫!$H$10*IF(ISNUMBER($AB2351),AM2351,0)+01_指標庫!$H$11*IF(ISNUMBER($AC2351),AN2351,0)+01_指標庫!$H$12*IF(ISNUMBER($AD2351),AO2351,0)+01_指標庫!$H$13*IF(ISNUMBER($AE2351),AP2351,0)+01_指標庫!$H$14*IF(ISNUMBER($I2351),O2351,0)+01_指標庫!$H$15*IF(ISNUMBER($AH2351),AS2351,0)+01_指標庫!$H$16*IF(ISNUMBER($K2351),P2351,0)+01_指標庫!$H$17*IF(ISNUMBER($AI2351),AT2351,0)+01_指標庫!$H$18*IF(ISNUMBER($AJ2351),AU2351,0)+01_指標庫!$H$19*IF(ISNUMBER($AK2351),AV2351,0)+01_指標庫!$H$20*IF(ISNUMBER($BB2351),BB2351,0)+01_指標庫!$H$21*IF(ISNUMBER($BC2351),BC2351,0))/AW2351,1))</f>
        <v>94.1</v>
      </c>
      <c r="AY2351" s="60"/>
      <c r="AZ2351" s="60"/>
      <c r="BA2351" s="58" t="n">
        <f aca="false">AVERAGE($E2347:$E2351)/AVERAGE($E2342:$E2351)-1</f>
        <v>0.000826710487107807</v>
      </c>
      <c r="BB2351" s="59" t="n">
        <f aca="false">IF(ISNUMBER($BA2351),IF(OR($S2351&lt;=-0.03,$BA2351&lt;-0.003),0,IF(OR($S2351&lt;=-0.02,$BA2351&lt;0.01),50,100)),"")</f>
        <v>50</v>
      </c>
      <c r="BC2351" s="0" t="str">
        <f aca="false">IF(OR(COUNT($AZ2351)=0,COUNT($AZ2350)=0),"",IF(OR($AY2351/$AZ2350-1&lt;=-0.03,$AZ2351/$AZ2350-1&lt;=-0.045,IF(COUNT($AZ2342:$AZ2351)=10,AVERAGE($AZ2347:$AZ2351)/AVERAGE($AZ2342:$AZ2351)-1&lt;-0.01,FALSE())),0,IF(OR($AZ2351/$AZ2350-1&lt;=-0.02,IF(COUNT($AZ2342:$AZ2351)=10,AVERAGE($AZ2347:$AZ2351)/AVERAGE($AZ2342:$AZ2351)-1&lt;0.005,FALSE())),50,100)))</f>
        <v/>
      </c>
    </row>
    <row r="2352" customFormat="false" ht="15" hidden="false" customHeight="true" outlineLevel="0" collapsed="false">
      <c r="A2352" s="47" t="n">
        <v>2348</v>
      </c>
      <c r="B2352" s="48" t="n">
        <v>45967</v>
      </c>
      <c r="C2352" s="47" t="n">
        <v>2025</v>
      </c>
      <c r="D2352" s="49" t="s">
        <v>239</v>
      </c>
      <c r="E2352" s="50" t="n">
        <v>25130.04</v>
      </c>
      <c r="F2352" s="51" t="n">
        <v>0.13464</v>
      </c>
      <c r="G2352" s="51" t="n">
        <v>-0.037895</v>
      </c>
      <c r="H2352" s="52" t="n">
        <v>0.6122</v>
      </c>
      <c r="I2352" s="53" t="n">
        <v>313</v>
      </c>
      <c r="J2352" s="47" t="s">
        <v>235</v>
      </c>
      <c r="K2352" s="54" t="n">
        <v>19.5</v>
      </c>
      <c r="L2352" s="55" t="n">
        <f aca="false">IF(COUNT(F2352)=0,50,IF(F2352&gt;=0,100,IF(F2352&gt;=-0.02,50,0)))</f>
        <v>100</v>
      </c>
      <c r="M2352" s="55" t="n">
        <f aca="false">IF(COUNT(G2352)=0,50,IF(G2352&gt;-0.06,100,IF(G2352&gt;-0.15,50,0)))</f>
        <v>100</v>
      </c>
      <c r="N2352" s="55" t="n">
        <f aca="false">IF(COUNT(H2352)=0,50,IF(H2352&gt;=0.6,100,IF(H2352&gt;=0.4,50,0)))</f>
        <v>100</v>
      </c>
      <c r="O2352" s="55" t="n">
        <f aca="false">IF(COUNT(I2352)=0,50,IF(J2352="proxy_vix",50,IF(I2352&lt;350,100,IF(I2352&lt;=450,50,0))))</f>
        <v>100</v>
      </c>
      <c r="P2352" s="55" t="n">
        <f aca="false">IF(COUNT(K2352)=0,50,IF(K2352&lt;20,100,IF(K2352&lt;=25,50,0)))</f>
        <v>100</v>
      </c>
      <c r="Q2352" s="54"/>
      <c r="R2352" s="47"/>
      <c r="S2352" s="51" t="n">
        <f aca="false">$E2352/$E2351-1</f>
        <v>-0.0191252703451166</v>
      </c>
      <c r="T2352" s="56" t="n">
        <f aca="false">$K2352/$K2351-1</f>
        <v>0.0827318156579677</v>
      </c>
      <c r="V2352" s="57"/>
      <c r="W2352" s="57"/>
      <c r="Y2352" s="1" t="str">
        <f aca="false">IF(AX2352&gt;=70,"EASY",IF(AX2352&gt;40,"UNCERTAIN","HARD"))</f>
        <v>EASY</v>
      </c>
      <c r="AA2352" s="58" t="n">
        <f aca="false">IF($A2352&lt;200,"",AVERAGE($E2303:$E2352)/AVERAGE($E2153:$E2352)-1)</f>
        <v>0.114418864152439</v>
      </c>
      <c r="AB2352" s="59" t="n">
        <f aca="false">LOOKUP($B2352,07_L1政策步階!$A$4:$A$14,07_L1政策步階!$C$4:$C$14)</f>
        <v>1</v>
      </c>
      <c r="AC2352" s="57"/>
      <c r="AD2352" s="57"/>
      <c r="AE2352" s="57"/>
      <c r="AF2352" s="57"/>
      <c r="AG2352" s="57"/>
      <c r="AH2352" s="57"/>
      <c r="AI2352" s="57"/>
      <c r="AJ2352" s="57"/>
      <c r="AK2352" s="57"/>
      <c r="AL2352" s="59" t="n">
        <f aca="false">IF(ISNUMBER($AA2352),IF($AA2352&gt;=0.005,100,IF($AA2352&gt;=-0.015,50,0)),"")</f>
        <v>100</v>
      </c>
      <c r="AM2352" s="59" t="n">
        <f aca="false">IF(ISNUMBER($AB2352),IF($AB2352=1,100,IF($AB2352=0,50,0)),"")</f>
        <v>100</v>
      </c>
      <c r="AN2352" s="0" t="str">
        <f aca="false">IF(ISNUMBER($AC2352),IF($AC2352&gt;=0.001,100,IF($AC2352&gt;=-0.003,50,0)),"")</f>
        <v/>
      </c>
      <c r="AO2352" s="0" t="str">
        <f aca="false">IF(ISNUMBER($AD2352),IF($AD2352&gt;=0.04,100,IF($AD2352&gt;=0,50,0)),"")</f>
        <v/>
      </c>
      <c r="AP2352" s="0" t="str">
        <f aca="false">IF(ISNUMBER($AE2352),IF($AE2352&gt;=25,100,IF($AE2352&gt;=-75,50,0)),"")</f>
        <v/>
      </c>
      <c r="AQ2352" s="0" t="str">
        <f aca="false">IF(ISNUMBER($AF2352),IF($AF2352&gt;0,100,IF($AF2352&gt;=-50,50,0)),"")</f>
        <v/>
      </c>
      <c r="AR2352" s="0" t="str">
        <f aca="false">IF(ISNUMBER($AG2352),IF($AG2352=1,100,IF($AG2352=0,50,0)),"")</f>
        <v/>
      </c>
      <c r="AS2352" s="0" t="str">
        <f aca="false">IF(ISNUMBER($AH2352),IF($AH2352&lt;0,100,IF($AH2352&lt;=20,50,0)),"")</f>
        <v/>
      </c>
      <c r="AT2352" s="0" t="str">
        <f aca="false">IF(ISNUMBER($AI2352),IF($AI2352&lt;0.95,100,IF($AI2352&lt;=1,50,0)),"")</f>
        <v/>
      </c>
      <c r="AU2352" s="0" t="str">
        <f aca="false">IF(ISNUMBER($AJ2352),IF($AJ2352&lt;30,0,IF($AJ2352&lt;40,50,IF($AJ2352&lt;=90,100,50))),"")</f>
        <v/>
      </c>
      <c r="AV2352" s="0" t="str">
        <f aca="false">IF(ISNUMBER($AK2352),IF($AK2352&gt;-0.2,100,IF($AK2352&gt;=-0.4,50,0)),"")</f>
        <v/>
      </c>
      <c r="AW2352" s="59" t="n">
        <f aca="false">01_指標庫!$H$4*ISNUMBER($F2352)+01_指標庫!$H$5*ISNUMBER($AA2352)+01_指標庫!$H$6*ISNUMBER($G2352)+01_指標庫!$H$7*ISNUMBER($H2352)+01_指標庫!$H$8*ISNUMBER($AF2352)+01_指標庫!$H$9*ISNUMBER($AG2352)+01_指標庫!$H$10*ISNUMBER($AB2352)+01_指標庫!$H$11*ISNUMBER($AC2352)+01_指標庫!$H$12*ISNUMBER($AD2352)+01_指標庫!$H$13*ISNUMBER($AE2352)+01_指標庫!$H$14*ISNUMBER($I2352)+01_指標庫!$H$15*ISNUMBER($AH2352)+01_指標庫!$H$16*ISNUMBER($K2352)+01_指標庫!$H$17*ISNUMBER($AI2352)+01_指標庫!$H$18*ISNUMBER($AJ2352)+01_指標庫!$H$19*ISNUMBER($AK2352)+01_指標庫!$H$20*ISNUMBER($BB2352)+01_指標庫!$H$21*ISNUMBER($BC2352)</f>
        <v>51</v>
      </c>
      <c r="AX2352" s="59" t="n">
        <f aca="false">IF(AW2352=0,50,ROUND((01_指標庫!$H$4*IF(ISNUMBER($F2352),L2352,0)+01_指標庫!$H$5*IF(ISNUMBER($AA2352),AL2352,0)+01_指標庫!$H$6*IF(ISNUMBER($G2352),M2352,0)+01_指標庫!$H$7*IF(ISNUMBER($H2352),N2352,0)+01_指標庫!$H$8*IF(ISNUMBER($AF2352),AQ2352,0)+01_指標庫!$H$9*IF(ISNUMBER($AG2352),AR2352,0)+01_指標庫!$H$10*IF(ISNUMBER($AB2352),AM2352,0)+01_指標庫!$H$11*IF(ISNUMBER($AC2352),AN2352,0)+01_指標庫!$H$12*IF(ISNUMBER($AD2352),AO2352,0)+01_指標庫!$H$13*IF(ISNUMBER($AE2352),AP2352,0)+01_指標庫!$H$14*IF(ISNUMBER($I2352),O2352,0)+01_指標庫!$H$15*IF(ISNUMBER($AH2352),AS2352,0)+01_指標庫!$H$16*IF(ISNUMBER($K2352),P2352,0)+01_指標庫!$H$17*IF(ISNUMBER($AI2352),AT2352,0)+01_指標庫!$H$18*IF(ISNUMBER($AJ2352),AU2352,0)+01_指標庫!$H$19*IF(ISNUMBER($AK2352),AV2352,0)+01_指標庫!$H$20*IF(ISNUMBER($BB2352),BB2352,0)+01_指標庫!$H$21*IF(ISNUMBER($BC2352),BC2352,0))/AW2352,1))</f>
        <v>88.2</v>
      </c>
      <c r="AY2352" s="60"/>
      <c r="AZ2352" s="60"/>
      <c r="BA2352" s="58" t="n">
        <f aca="false">AVERAGE($E2348:$E2352)/AVERAGE($E2343:$E2352)-1</f>
        <v>-0.00400554944897635</v>
      </c>
      <c r="BB2352" s="59" t="n">
        <f aca="false">IF(ISNUMBER($BA2352),IF(OR($S2352&lt;=-0.03,$BA2352&lt;-0.003),0,IF(OR($S2352&lt;=-0.02,$BA2352&lt;0.01),50,100)),"")</f>
        <v>0</v>
      </c>
      <c r="BC2352" s="0" t="str">
        <f aca="false">IF(OR(COUNT($AZ2352)=0,COUNT($AZ2351)=0),"",IF(OR($AY2352/$AZ2351-1&lt;=-0.03,$AZ2352/$AZ2351-1&lt;=-0.045,IF(COUNT($AZ2343:$AZ2352)=10,AVERAGE($AZ2348:$AZ2352)/AVERAGE($AZ2343:$AZ2352)-1&lt;-0.01,FALSE())),0,IF(OR($AZ2352/$AZ2351-1&lt;=-0.02,IF(COUNT($AZ2343:$AZ2352)=10,AVERAGE($AZ2348:$AZ2352)/AVERAGE($AZ2343:$AZ2352)-1&lt;0.005,FALSE())),50,100)))</f>
        <v/>
      </c>
    </row>
    <row r="2353" customFormat="false" ht="15" hidden="false" customHeight="true" outlineLevel="0" collapsed="false">
      <c r="A2353" s="47" t="n">
        <v>2349</v>
      </c>
      <c r="B2353" s="48" t="n">
        <v>45968</v>
      </c>
      <c r="C2353" s="47" t="n">
        <v>2025</v>
      </c>
      <c r="D2353" s="49" t="s">
        <v>234</v>
      </c>
      <c r="E2353" s="50" t="n">
        <v>25059.81</v>
      </c>
      <c r="F2353" s="51" t="n">
        <v>0.130663</v>
      </c>
      <c r="G2353" s="51" t="n">
        <v>-0.040584</v>
      </c>
      <c r="H2353" s="52" t="n">
        <v>0.6122</v>
      </c>
      <c r="I2353" s="53" t="n">
        <v>315</v>
      </c>
      <c r="J2353" s="47" t="s">
        <v>235</v>
      </c>
      <c r="K2353" s="54" t="n">
        <v>19.08</v>
      </c>
      <c r="L2353" s="55" t="n">
        <f aca="false">IF(COUNT(F2353)=0,50,IF(F2353&gt;=0,100,IF(F2353&gt;=-0.02,50,0)))</f>
        <v>100</v>
      </c>
      <c r="M2353" s="55" t="n">
        <f aca="false">IF(COUNT(G2353)=0,50,IF(G2353&gt;-0.06,100,IF(G2353&gt;-0.15,50,0)))</f>
        <v>100</v>
      </c>
      <c r="N2353" s="55" t="n">
        <f aca="false">IF(COUNT(H2353)=0,50,IF(H2353&gt;=0.6,100,IF(H2353&gt;=0.4,50,0)))</f>
        <v>100</v>
      </c>
      <c r="O2353" s="55" t="n">
        <f aca="false">IF(COUNT(I2353)=0,50,IF(J2353="proxy_vix",50,IF(I2353&lt;350,100,IF(I2353&lt;=450,50,0))))</f>
        <v>100</v>
      </c>
      <c r="P2353" s="55" t="n">
        <f aca="false">IF(COUNT(K2353)=0,50,IF(K2353&lt;20,100,IF(K2353&lt;=25,50,0)))</f>
        <v>100</v>
      </c>
      <c r="Q2353" s="54"/>
      <c r="R2353" s="47"/>
      <c r="S2353" s="51" t="n">
        <f aca="false">$E2353/$E2352-1</f>
        <v>-0.00279466327948541</v>
      </c>
      <c r="T2353" s="56" t="n">
        <f aca="false">$K2353/$K2352-1</f>
        <v>-0.0215384615384616</v>
      </c>
      <c r="V2353" s="57"/>
      <c r="W2353" s="57"/>
      <c r="Y2353" s="1" t="str">
        <f aca="false">IF(AX2353&gt;=70,"EASY",IF(AX2353&gt;40,"UNCERTAIN","HARD"))</f>
        <v>EASY</v>
      </c>
      <c r="AA2353" s="58" t="n">
        <f aca="false">IF($A2353&lt;200,"",AVERAGE($E2304:$E2353)/AVERAGE($E2154:$E2353)-1)</f>
        <v>0.114848646614277</v>
      </c>
      <c r="AB2353" s="59" t="n">
        <f aca="false">LOOKUP($B2353,07_L1政策步階!$A$4:$A$14,07_L1政策步階!$C$4:$C$14)</f>
        <v>1</v>
      </c>
      <c r="AC2353" s="57"/>
      <c r="AD2353" s="57"/>
      <c r="AE2353" s="57"/>
      <c r="AF2353" s="57"/>
      <c r="AG2353" s="57"/>
      <c r="AH2353" s="57"/>
      <c r="AI2353" s="57"/>
      <c r="AJ2353" s="57"/>
      <c r="AK2353" s="57"/>
      <c r="AL2353" s="59" t="n">
        <f aca="false">IF(ISNUMBER($AA2353),IF($AA2353&gt;=0.005,100,IF($AA2353&gt;=-0.015,50,0)),"")</f>
        <v>100</v>
      </c>
      <c r="AM2353" s="59" t="n">
        <f aca="false">IF(ISNUMBER($AB2353),IF($AB2353=1,100,IF($AB2353=0,50,0)),"")</f>
        <v>100</v>
      </c>
      <c r="AN2353" s="0" t="str">
        <f aca="false">IF(ISNUMBER($AC2353),IF($AC2353&gt;=0.001,100,IF($AC2353&gt;=-0.003,50,0)),"")</f>
        <v/>
      </c>
      <c r="AO2353" s="0" t="str">
        <f aca="false">IF(ISNUMBER($AD2353),IF($AD2353&gt;=0.04,100,IF($AD2353&gt;=0,50,0)),"")</f>
        <v/>
      </c>
      <c r="AP2353" s="0" t="str">
        <f aca="false">IF(ISNUMBER($AE2353),IF($AE2353&gt;=25,100,IF($AE2353&gt;=-75,50,0)),"")</f>
        <v/>
      </c>
      <c r="AQ2353" s="0" t="str">
        <f aca="false">IF(ISNUMBER($AF2353),IF($AF2353&gt;0,100,IF($AF2353&gt;=-50,50,0)),"")</f>
        <v/>
      </c>
      <c r="AR2353" s="0" t="str">
        <f aca="false">IF(ISNUMBER($AG2353),IF($AG2353=1,100,IF($AG2353=0,50,0)),"")</f>
        <v/>
      </c>
      <c r="AS2353" s="0" t="str">
        <f aca="false">IF(ISNUMBER($AH2353),IF($AH2353&lt;0,100,IF($AH2353&lt;=20,50,0)),"")</f>
        <v/>
      </c>
      <c r="AT2353" s="0" t="str">
        <f aca="false">IF(ISNUMBER($AI2353),IF($AI2353&lt;0.95,100,IF($AI2353&lt;=1,50,0)),"")</f>
        <v/>
      </c>
      <c r="AU2353" s="0" t="str">
        <f aca="false">IF(ISNUMBER($AJ2353),IF($AJ2353&lt;30,0,IF($AJ2353&lt;40,50,IF($AJ2353&lt;=90,100,50))),"")</f>
        <v/>
      </c>
      <c r="AV2353" s="0" t="str">
        <f aca="false">IF(ISNUMBER($AK2353),IF($AK2353&gt;-0.2,100,IF($AK2353&gt;=-0.4,50,0)),"")</f>
        <v/>
      </c>
      <c r="AW2353" s="59" t="n">
        <f aca="false">01_指標庫!$H$4*ISNUMBER($F2353)+01_指標庫!$H$5*ISNUMBER($AA2353)+01_指標庫!$H$6*ISNUMBER($G2353)+01_指標庫!$H$7*ISNUMBER($H2353)+01_指標庫!$H$8*ISNUMBER($AF2353)+01_指標庫!$H$9*ISNUMBER($AG2353)+01_指標庫!$H$10*ISNUMBER($AB2353)+01_指標庫!$H$11*ISNUMBER($AC2353)+01_指標庫!$H$12*ISNUMBER($AD2353)+01_指標庫!$H$13*ISNUMBER($AE2353)+01_指標庫!$H$14*ISNUMBER($I2353)+01_指標庫!$H$15*ISNUMBER($AH2353)+01_指標庫!$H$16*ISNUMBER($K2353)+01_指標庫!$H$17*ISNUMBER($AI2353)+01_指標庫!$H$18*ISNUMBER($AJ2353)+01_指標庫!$H$19*ISNUMBER($AK2353)+01_指標庫!$H$20*ISNUMBER($BB2353)+01_指標庫!$H$21*ISNUMBER($BC2353)</f>
        <v>51</v>
      </c>
      <c r="AX2353" s="59" t="n">
        <f aca="false">IF(AW2353=0,50,ROUND((01_指標庫!$H$4*IF(ISNUMBER($F2353),L2353,0)+01_指標庫!$H$5*IF(ISNUMBER($AA2353),AL2353,0)+01_指標庫!$H$6*IF(ISNUMBER($G2353),M2353,0)+01_指標庫!$H$7*IF(ISNUMBER($H2353),N2353,0)+01_指標庫!$H$8*IF(ISNUMBER($AF2353),AQ2353,0)+01_指標庫!$H$9*IF(ISNUMBER($AG2353),AR2353,0)+01_指標庫!$H$10*IF(ISNUMBER($AB2353),AM2353,0)+01_指標庫!$H$11*IF(ISNUMBER($AC2353),AN2353,0)+01_指標庫!$H$12*IF(ISNUMBER($AD2353),AO2353,0)+01_指標庫!$H$13*IF(ISNUMBER($AE2353),AP2353,0)+01_指標庫!$H$14*IF(ISNUMBER($I2353),O2353,0)+01_指標庫!$H$15*IF(ISNUMBER($AH2353),AS2353,0)+01_指標庫!$H$16*IF(ISNUMBER($K2353),P2353,0)+01_指標庫!$H$17*IF(ISNUMBER($AI2353),AT2353,0)+01_指標庫!$H$18*IF(ISNUMBER($AJ2353),AU2353,0)+01_指標庫!$H$19*IF(ISNUMBER($AK2353),AV2353,0)+01_指標庫!$H$20*IF(ISNUMBER($BB2353),BB2353,0)+01_指標庫!$H$21*IF(ISNUMBER($BC2353),BC2353,0))/AW2353,1))</f>
        <v>88.2</v>
      </c>
      <c r="AY2353" s="60"/>
      <c r="AZ2353" s="60"/>
      <c r="BA2353" s="58" t="n">
        <f aca="false">AVERAGE($E2349:$E2353)/AVERAGE($E2344:$E2353)-1</f>
        <v>-0.00906653908957444</v>
      </c>
      <c r="BB2353" s="59" t="n">
        <f aca="false">IF(ISNUMBER($BA2353),IF(OR($S2353&lt;=-0.03,$BA2353&lt;-0.003),0,IF(OR($S2353&lt;=-0.02,$BA2353&lt;0.01),50,100)),"")</f>
        <v>0</v>
      </c>
      <c r="BC2353" s="0" t="str">
        <f aca="false">IF(OR(COUNT($AZ2353)=0,COUNT($AZ2352)=0),"",IF(OR($AY2353/$AZ2352-1&lt;=-0.03,$AZ2353/$AZ2352-1&lt;=-0.045,IF(COUNT($AZ2344:$AZ2353)=10,AVERAGE($AZ2349:$AZ2353)/AVERAGE($AZ2344:$AZ2353)-1&lt;-0.01,FALSE())),0,IF(OR($AZ2353/$AZ2352-1&lt;=-0.02,IF(COUNT($AZ2344:$AZ2353)=10,AVERAGE($AZ2349:$AZ2353)/AVERAGE($AZ2344:$AZ2353)-1&lt;0.005,FALSE())),50,100)))</f>
        <v/>
      </c>
    </row>
    <row r="2354" customFormat="false" ht="15" hidden="false" customHeight="true" outlineLevel="0" collapsed="false">
      <c r="A2354" s="47" t="n">
        <v>2350</v>
      </c>
      <c r="B2354" s="48" t="n">
        <v>45971</v>
      </c>
      <c r="C2354" s="47" t="n">
        <v>2025</v>
      </c>
      <c r="D2354" s="49" t="s">
        <v>236</v>
      </c>
      <c r="E2354" s="50" t="n">
        <v>25611.74</v>
      </c>
      <c r="F2354" s="51" t="n">
        <v>0.154565</v>
      </c>
      <c r="G2354" s="51" t="n">
        <v>-0.019453</v>
      </c>
      <c r="H2354" s="52" t="n">
        <v>0.6122</v>
      </c>
      <c r="I2354" s="53" t="n">
        <v>302</v>
      </c>
      <c r="J2354" s="47" t="s">
        <v>235</v>
      </c>
      <c r="K2354" s="54" t="n">
        <v>17.6</v>
      </c>
      <c r="L2354" s="55" t="n">
        <f aca="false">IF(COUNT(F2354)=0,50,IF(F2354&gt;=0,100,IF(F2354&gt;=-0.02,50,0)))</f>
        <v>100</v>
      </c>
      <c r="M2354" s="55" t="n">
        <f aca="false">IF(COUNT(G2354)=0,50,IF(G2354&gt;-0.06,100,IF(G2354&gt;-0.15,50,0)))</f>
        <v>100</v>
      </c>
      <c r="N2354" s="55" t="n">
        <f aca="false">IF(COUNT(H2354)=0,50,IF(H2354&gt;=0.6,100,IF(H2354&gt;=0.4,50,0)))</f>
        <v>100</v>
      </c>
      <c r="O2354" s="55" t="n">
        <f aca="false">IF(COUNT(I2354)=0,50,IF(J2354="proxy_vix",50,IF(I2354&lt;350,100,IF(I2354&lt;=450,50,0))))</f>
        <v>100</v>
      </c>
      <c r="P2354" s="55" t="n">
        <f aca="false">IF(COUNT(K2354)=0,50,IF(K2354&lt;20,100,IF(K2354&lt;=25,50,0)))</f>
        <v>100</v>
      </c>
      <c r="Q2354" s="54"/>
      <c r="R2354" s="47"/>
      <c r="S2354" s="51" t="n">
        <f aca="false">$E2354/$E2353-1</f>
        <v>0.0220245085657074</v>
      </c>
      <c r="T2354" s="56" t="n">
        <f aca="false">$K2354/$K2353-1</f>
        <v>-0.0775681341719076</v>
      </c>
      <c r="V2354" s="57"/>
      <c r="W2354" s="57"/>
      <c r="Y2354" s="1" t="str">
        <f aca="false">IF(AX2354&gt;=70,"EASY",IF(AX2354&gt;40,"UNCERTAIN","HARD"))</f>
        <v>EASY</v>
      </c>
      <c r="AA2354" s="58" t="n">
        <f aca="false">IF($A2354&lt;200,"",AVERAGE($E2305:$E2354)/AVERAGE($E2155:$E2354)-1)</f>
        <v>0.115864467153543</v>
      </c>
      <c r="AB2354" s="59" t="n">
        <f aca="false">LOOKUP($B2354,07_L1政策步階!$A$4:$A$14,07_L1政策步階!$C$4:$C$14)</f>
        <v>1</v>
      </c>
      <c r="AC2354" s="57"/>
      <c r="AD2354" s="57"/>
      <c r="AE2354" s="57"/>
      <c r="AF2354" s="57"/>
      <c r="AG2354" s="57"/>
      <c r="AH2354" s="57"/>
      <c r="AI2354" s="57"/>
      <c r="AJ2354" s="57"/>
      <c r="AK2354" s="57"/>
      <c r="AL2354" s="59" t="n">
        <f aca="false">IF(ISNUMBER($AA2354),IF($AA2354&gt;=0.005,100,IF($AA2354&gt;=-0.015,50,0)),"")</f>
        <v>100</v>
      </c>
      <c r="AM2354" s="59" t="n">
        <f aca="false">IF(ISNUMBER($AB2354),IF($AB2354=1,100,IF($AB2354=0,50,0)),"")</f>
        <v>100</v>
      </c>
      <c r="AN2354" s="0" t="str">
        <f aca="false">IF(ISNUMBER($AC2354),IF($AC2354&gt;=0.001,100,IF($AC2354&gt;=-0.003,50,0)),"")</f>
        <v/>
      </c>
      <c r="AO2354" s="0" t="str">
        <f aca="false">IF(ISNUMBER($AD2354),IF($AD2354&gt;=0.04,100,IF($AD2354&gt;=0,50,0)),"")</f>
        <v/>
      </c>
      <c r="AP2354" s="0" t="str">
        <f aca="false">IF(ISNUMBER($AE2354),IF($AE2354&gt;=25,100,IF($AE2354&gt;=-75,50,0)),"")</f>
        <v/>
      </c>
      <c r="AQ2354" s="0" t="str">
        <f aca="false">IF(ISNUMBER($AF2354),IF($AF2354&gt;0,100,IF($AF2354&gt;=-50,50,0)),"")</f>
        <v/>
      </c>
      <c r="AR2354" s="0" t="str">
        <f aca="false">IF(ISNUMBER($AG2354),IF($AG2354=1,100,IF($AG2354=0,50,0)),"")</f>
        <v/>
      </c>
      <c r="AS2354" s="0" t="str">
        <f aca="false">IF(ISNUMBER($AH2354),IF($AH2354&lt;0,100,IF($AH2354&lt;=20,50,0)),"")</f>
        <v/>
      </c>
      <c r="AT2354" s="0" t="str">
        <f aca="false">IF(ISNUMBER($AI2354),IF($AI2354&lt;0.95,100,IF($AI2354&lt;=1,50,0)),"")</f>
        <v/>
      </c>
      <c r="AU2354" s="0" t="str">
        <f aca="false">IF(ISNUMBER($AJ2354),IF($AJ2354&lt;30,0,IF($AJ2354&lt;40,50,IF($AJ2354&lt;=90,100,50))),"")</f>
        <v/>
      </c>
      <c r="AV2354" s="0" t="str">
        <f aca="false">IF(ISNUMBER($AK2354),IF($AK2354&gt;-0.2,100,IF($AK2354&gt;=-0.4,50,0)),"")</f>
        <v/>
      </c>
      <c r="AW2354" s="59" t="n">
        <f aca="false">01_指標庫!$H$4*ISNUMBER($F2354)+01_指標庫!$H$5*ISNUMBER($AA2354)+01_指標庫!$H$6*ISNUMBER($G2354)+01_指標庫!$H$7*ISNUMBER($H2354)+01_指標庫!$H$8*ISNUMBER($AF2354)+01_指標庫!$H$9*ISNUMBER($AG2354)+01_指標庫!$H$10*ISNUMBER($AB2354)+01_指標庫!$H$11*ISNUMBER($AC2354)+01_指標庫!$H$12*ISNUMBER($AD2354)+01_指標庫!$H$13*ISNUMBER($AE2354)+01_指標庫!$H$14*ISNUMBER($I2354)+01_指標庫!$H$15*ISNUMBER($AH2354)+01_指標庫!$H$16*ISNUMBER($K2354)+01_指標庫!$H$17*ISNUMBER($AI2354)+01_指標庫!$H$18*ISNUMBER($AJ2354)+01_指標庫!$H$19*ISNUMBER($AK2354)+01_指標庫!$H$20*ISNUMBER($BB2354)+01_指標庫!$H$21*ISNUMBER($BC2354)</f>
        <v>51</v>
      </c>
      <c r="AX2354" s="59" t="n">
        <f aca="false">IF(AW2354=0,50,ROUND((01_指標庫!$H$4*IF(ISNUMBER($F2354),L2354,0)+01_指標庫!$H$5*IF(ISNUMBER($AA2354),AL2354,0)+01_指標庫!$H$6*IF(ISNUMBER($G2354),M2354,0)+01_指標庫!$H$7*IF(ISNUMBER($H2354),N2354,0)+01_指標庫!$H$8*IF(ISNUMBER($AF2354),AQ2354,0)+01_指標庫!$H$9*IF(ISNUMBER($AG2354),AR2354,0)+01_指標庫!$H$10*IF(ISNUMBER($AB2354),AM2354,0)+01_指標庫!$H$11*IF(ISNUMBER($AC2354),AN2354,0)+01_指標庫!$H$12*IF(ISNUMBER($AD2354),AO2354,0)+01_指標庫!$H$13*IF(ISNUMBER($AE2354),AP2354,0)+01_指標庫!$H$14*IF(ISNUMBER($I2354),O2354,0)+01_指標庫!$H$15*IF(ISNUMBER($AH2354),AS2354,0)+01_指標庫!$H$16*IF(ISNUMBER($K2354),P2354,0)+01_指標庫!$H$17*IF(ISNUMBER($AI2354),AT2354,0)+01_指標庫!$H$18*IF(ISNUMBER($AJ2354),AU2354,0)+01_指標庫!$H$19*IF(ISNUMBER($AK2354),AV2354,0)+01_指標庫!$H$20*IF(ISNUMBER($BB2354),BB2354,0)+01_指標庫!$H$21*IF(ISNUMBER($BC2354),BC2354,0))/AW2354,1))</f>
        <v>88.2</v>
      </c>
      <c r="AY2354" s="60"/>
      <c r="AZ2354" s="60"/>
      <c r="BA2354" s="58" t="n">
        <f aca="false">AVERAGE($E2350:$E2354)/AVERAGE($E2345:$E2354)-1</f>
        <v>-0.0110719252620879</v>
      </c>
      <c r="BB2354" s="59" t="n">
        <f aca="false">IF(ISNUMBER($BA2354),IF(OR($S2354&lt;=-0.03,$BA2354&lt;-0.003),0,IF(OR($S2354&lt;=-0.02,$BA2354&lt;0.01),50,100)),"")</f>
        <v>0</v>
      </c>
      <c r="BC2354" s="0" t="str">
        <f aca="false">IF(OR(COUNT($AZ2354)=0,COUNT($AZ2353)=0),"",IF(OR($AY2354/$AZ2353-1&lt;=-0.03,$AZ2354/$AZ2353-1&lt;=-0.045,IF(COUNT($AZ2345:$AZ2354)=10,AVERAGE($AZ2350:$AZ2354)/AVERAGE($AZ2345:$AZ2354)-1&lt;-0.01,FALSE())),0,IF(OR($AZ2354/$AZ2353-1&lt;=-0.02,IF(COUNT($AZ2345:$AZ2354)=10,AVERAGE($AZ2350:$AZ2354)/AVERAGE($AZ2345:$AZ2354)-1&lt;0.005,FALSE())),50,100)))</f>
        <v/>
      </c>
    </row>
    <row r="2355" customFormat="false" ht="15" hidden="false" customHeight="true" outlineLevel="0" collapsed="false">
      <c r="A2355" s="47" t="n">
        <v>2351</v>
      </c>
      <c r="B2355" s="48" t="n">
        <v>45972</v>
      </c>
      <c r="C2355" s="47" t="n">
        <v>2025</v>
      </c>
      <c r="D2355" s="49" t="s">
        <v>237</v>
      </c>
      <c r="E2355" s="50" t="n">
        <v>25533.49</v>
      </c>
      <c r="F2355" s="51" t="n">
        <v>0.149896</v>
      </c>
      <c r="G2355" s="51" t="n">
        <v>-0.022449</v>
      </c>
      <c r="H2355" s="52" t="n">
        <v>0.6327</v>
      </c>
      <c r="I2355" s="53" t="n">
        <v>302</v>
      </c>
      <c r="J2355" s="47" t="s">
        <v>235</v>
      </c>
      <c r="K2355" s="54" t="n">
        <v>17.28</v>
      </c>
      <c r="L2355" s="55" t="n">
        <f aca="false">IF(COUNT(F2355)=0,50,IF(F2355&gt;=0,100,IF(F2355&gt;=-0.02,50,0)))</f>
        <v>100</v>
      </c>
      <c r="M2355" s="55" t="n">
        <f aca="false">IF(COUNT(G2355)=0,50,IF(G2355&gt;-0.06,100,IF(G2355&gt;-0.15,50,0)))</f>
        <v>100</v>
      </c>
      <c r="N2355" s="55" t="n">
        <f aca="false">IF(COUNT(H2355)=0,50,IF(H2355&gt;=0.6,100,IF(H2355&gt;=0.4,50,0)))</f>
        <v>100</v>
      </c>
      <c r="O2355" s="55" t="n">
        <f aca="false">IF(COUNT(I2355)=0,50,IF(J2355="proxy_vix",50,IF(I2355&lt;350,100,IF(I2355&lt;=450,50,0))))</f>
        <v>100</v>
      </c>
      <c r="P2355" s="55" t="n">
        <f aca="false">IF(COUNT(K2355)=0,50,IF(K2355&lt;20,100,IF(K2355&lt;=25,50,0)))</f>
        <v>100</v>
      </c>
      <c r="Q2355" s="54"/>
      <c r="R2355" s="47"/>
      <c r="S2355" s="51" t="n">
        <f aca="false">$E2355/$E2354-1</f>
        <v>-0.00305523951125541</v>
      </c>
      <c r="T2355" s="56" t="n">
        <f aca="false">$K2355/$K2354-1</f>
        <v>-0.0181818181818182</v>
      </c>
      <c r="V2355" s="57"/>
      <c r="W2355" s="57"/>
      <c r="Y2355" s="1" t="str">
        <f aca="false">IF(AX2355&gt;=70,"EASY",IF(AX2355&gt;40,"UNCERTAIN","HARD"))</f>
        <v>EASY</v>
      </c>
      <c r="AA2355" s="58" t="n">
        <f aca="false">IF($A2355&lt;200,"",AVERAGE($E2306:$E2355)/AVERAGE($E2156:$E2355)-1)</f>
        <v>0.116831091437613</v>
      </c>
      <c r="AB2355" s="59" t="n">
        <f aca="false">LOOKUP($B2355,07_L1政策步階!$A$4:$A$14,07_L1政策步階!$C$4:$C$14)</f>
        <v>1</v>
      </c>
      <c r="AC2355" s="57"/>
      <c r="AD2355" s="57"/>
      <c r="AE2355" s="57"/>
      <c r="AF2355" s="57"/>
      <c r="AG2355" s="57"/>
      <c r="AH2355" s="57"/>
      <c r="AI2355" s="57"/>
      <c r="AJ2355" s="57"/>
      <c r="AK2355" s="57"/>
      <c r="AL2355" s="59" t="n">
        <f aca="false">IF(ISNUMBER($AA2355),IF($AA2355&gt;=0.005,100,IF($AA2355&gt;=-0.015,50,0)),"")</f>
        <v>100</v>
      </c>
      <c r="AM2355" s="59" t="n">
        <f aca="false">IF(ISNUMBER($AB2355),IF($AB2355=1,100,IF($AB2355=0,50,0)),"")</f>
        <v>100</v>
      </c>
      <c r="AN2355" s="0" t="str">
        <f aca="false">IF(ISNUMBER($AC2355),IF($AC2355&gt;=0.001,100,IF($AC2355&gt;=-0.003,50,0)),"")</f>
        <v/>
      </c>
      <c r="AO2355" s="0" t="str">
        <f aca="false">IF(ISNUMBER($AD2355),IF($AD2355&gt;=0.04,100,IF($AD2355&gt;=0,50,0)),"")</f>
        <v/>
      </c>
      <c r="AP2355" s="0" t="str">
        <f aca="false">IF(ISNUMBER($AE2355),IF($AE2355&gt;=25,100,IF($AE2355&gt;=-75,50,0)),"")</f>
        <v/>
      </c>
      <c r="AQ2355" s="0" t="str">
        <f aca="false">IF(ISNUMBER($AF2355),IF($AF2355&gt;0,100,IF($AF2355&gt;=-50,50,0)),"")</f>
        <v/>
      </c>
      <c r="AR2355" s="0" t="str">
        <f aca="false">IF(ISNUMBER($AG2355),IF($AG2355=1,100,IF($AG2355=0,50,0)),"")</f>
        <v/>
      </c>
      <c r="AS2355" s="0" t="str">
        <f aca="false">IF(ISNUMBER($AH2355),IF($AH2355&lt;0,100,IF($AH2355&lt;=20,50,0)),"")</f>
        <v/>
      </c>
      <c r="AT2355" s="0" t="str">
        <f aca="false">IF(ISNUMBER($AI2355),IF($AI2355&lt;0.95,100,IF($AI2355&lt;=1,50,0)),"")</f>
        <v/>
      </c>
      <c r="AU2355" s="0" t="str">
        <f aca="false">IF(ISNUMBER($AJ2355),IF($AJ2355&lt;30,0,IF($AJ2355&lt;40,50,IF($AJ2355&lt;=90,100,50))),"")</f>
        <v/>
      </c>
      <c r="AV2355" s="0" t="str">
        <f aca="false">IF(ISNUMBER($AK2355),IF($AK2355&gt;-0.2,100,IF($AK2355&gt;=-0.4,50,0)),"")</f>
        <v/>
      </c>
      <c r="AW2355" s="59" t="n">
        <f aca="false">01_指標庫!$H$4*ISNUMBER($F2355)+01_指標庫!$H$5*ISNUMBER($AA2355)+01_指標庫!$H$6*ISNUMBER($G2355)+01_指標庫!$H$7*ISNUMBER($H2355)+01_指標庫!$H$8*ISNUMBER($AF2355)+01_指標庫!$H$9*ISNUMBER($AG2355)+01_指標庫!$H$10*ISNUMBER($AB2355)+01_指標庫!$H$11*ISNUMBER($AC2355)+01_指標庫!$H$12*ISNUMBER($AD2355)+01_指標庫!$H$13*ISNUMBER($AE2355)+01_指標庫!$H$14*ISNUMBER($I2355)+01_指標庫!$H$15*ISNUMBER($AH2355)+01_指標庫!$H$16*ISNUMBER($K2355)+01_指標庫!$H$17*ISNUMBER($AI2355)+01_指標庫!$H$18*ISNUMBER($AJ2355)+01_指標庫!$H$19*ISNUMBER($AK2355)+01_指標庫!$H$20*ISNUMBER($BB2355)+01_指標庫!$H$21*ISNUMBER($BC2355)</f>
        <v>51</v>
      </c>
      <c r="AX2355" s="59" t="n">
        <f aca="false">IF(AW2355=0,50,ROUND((01_指標庫!$H$4*IF(ISNUMBER($F2355),L2355,0)+01_指標庫!$H$5*IF(ISNUMBER($AA2355),AL2355,0)+01_指標庫!$H$6*IF(ISNUMBER($G2355),M2355,0)+01_指標庫!$H$7*IF(ISNUMBER($H2355),N2355,0)+01_指標庫!$H$8*IF(ISNUMBER($AF2355),AQ2355,0)+01_指標庫!$H$9*IF(ISNUMBER($AG2355),AR2355,0)+01_指標庫!$H$10*IF(ISNUMBER($AB2355),AM2355,0)+01_指標庫!$H$11*IF(ISNUMBER($AC2355),AN2355,0)+01_指標庫!$H$12*IF(ISNUMBER($AD2355),AO2355,0)+01_指標庫!$H$13*IF(ISNUMBER($AE2355),AP2355,0)+01_指標庫!$H$14*IF(ISNUMBER($I2355),O2355,0)+01_指標庫!$H$15*IF(ISNUMBER($AH2355),AS2355,0)+01_指標庫!$H$16*IF(ISNUMBER($K2355),P2355,0)+01_指標庫!$H$17*IF(ISNUMBER($AI2355),AT2355,0)+01_指標庫!$H$18*IF(ISNUMBER($AJ2355),AU2355,0)+01_指標庫!$H$19*IF(ISNUMBER($AK2355),AV2355,0)+01_指標庫!$H$20*IF(ISNUMBER($BB2355),BB2355,0)+01_指標庫!$H$21*IF(ISNUMBER($BC2355),BC2355,0))/AW2355,1))</f>
        <v>88.2</v>
      </c>
      <c r="AY2355" s="60"/>
      <c r="AZ2355" s="60"/>
      <c r="BA2355" s="58" t="n">
        <f aca="false">AVERAGE($E2351:$E2355)/AVERAGE($E2346:$E2355)-1</f>
        <v>-0.0084596581943821</v>
      </c>
      <c r="BB2355" s="59" t="n">
        <f aca="false">IF(ISNUMBER($BA2355),IF(OR($S2355&lt;=-0.03,$BA2355&lt;-0.003),0,IF(OR($S2355&lt;=-0.02,$BA2355&lt;0.01),50,100)),"")</f>
        <v>0</v>
      </c>
      <c r="BC2355" s="0" t="str">
        <f aca="false">IF(OR(COUNT($AZ2355)=0,COUNT($AZ2354)=0),"",IF(OR($AY2355/$AZ2354-1&lt;=-0.03,$AZ2355/$AZ2354-1&lt;=-0.045,IF(COUNT($AZ2346:$AZ2355)=10,AVERAGE($AZ2351:$AZ2355)/AVERAGE($AZ2346:$AZ2355)-1&lt;-0.01,FALSE())),0,IF(OR($AZ2355/$AZ2354-1&lt;=-0.02,IF(COUNT($AZ2346:$AZ2355)=10,AVERAGE($AZ2351:$AZ2355)/AVERAGE($AZ2346:$AZ2355)-1&lt;0.005,FALSE())),50,100)))</f>
        <v/>
      </c>
    </row>
    <row r="2356" customFormat="false" ht="15" hidden="false" customHeight="true" outlineLevel="0" collapsed="false">
      <c r="A2356" s="47" t="n">
        <v>2352</v>
      </c>
      <c r="B2356" s="48" t="n">
        <v>45973</v>
      </c>
      <c r="C2356" s="47" t="n">
        <v>2025</v>
      </c>
      <c r="D2356" s="49" t="s">
        <v>238</v>
      </c>
      <c r="E2356" s="50" t="n">
        <v>25517.33</v>
      </c>
      <c r="F2356" s="51" t="n">
        <v>0.14812</v>
      </c>
      <c r="G2356" s="51" t="n">
        <v>-0.023067</v>
      </c>
      <c r="H2356" s="52" t="n">
        <v>0.6327</v>
      </c>
      <c r="I2356" s="53" t="n">
        <v>302</v>
      </c>
      <c r="J2356" s="47" t="s">
        <v>235</v>
      </c>
      <c r="K2356" s="54" t="n">
        <v>17.51</v>
      </c>
      <c r="L2356" s="55" t="n">
        <f aca="false">IF(COUNT(F2356)=0,50,IF(F2356&gt;=0,100,IF(F2356&gt;=-0.02,50,0)))</f>
        <v>100</v>
      </c>
      <c r="M2356" s="55" t="n">
        <f aca="false">IF(COUNT(G2356)=0,50,IF(G2356&gt;-0.06,100,IF(G2356&gt;-0.15,50,0)))</f>
        <v>100</v>
      </c>
      <c r="N2356" s="55" t="n">
        <f aca="false">IF(COUNT(H2356)=0,50,IF(H2356&gt;=0.6,100,IF(H2356&gt;=0.4,50,0)))</f>
        <v>100</v>
      </c>
      <c r="O2356" s="55" t="n">
        <f aca="false">IF(COUNT(I2356)=0,50,IF(J2356="proxy_vix",50,IF(I2356&lt;350,100,IF(I2356&lt;=450,50,0))))</f>
        <v>100</v>
      </c>
      <c r="P2356" s="55" t="n">
        <f aca="false">IF(COUNT(K2356)=0,50,IF(K2356&lt;20,100,IF(K2356&lt;=25,50,0)))</f>
        <v>100</v>
      </c>
      <c r="Q2356" s="54"/>
      <c r="R2356" s="47"/>
      <c r="S2356" s="51" t="n">
        <f aca="false">$E2356/$E2355-1</f>
        <v>-0.000632894289029795</v>
      </c>
      <c r="T2356" s="56" t="n">
        <f aca="false">$K2356/$K2355-1</f>
        <v>0.0133101851851851</v>
      </c>
      <c r="V2356" s="57"/>
      <c r="W2356" s="57"/>
      <c r="Y2356" s="1" t="str">
        <f aca="false">IF(AX2356&gt;=70,"EASY",IF(AX2356&gt;40,"UNCERTAIN","HARD"))</f>
        <v>EASY</v>
      </c>
      <c r="AA2356" s="58" t="n">
        <f aca="false">IF($A2356&lt;200,"",AVERAGE($E2307:$E2356)/AVERAGE($E2157:$E2356)-1)</f>
        <v>0.11770442054661</v>
      </c>
      <c r="AB2356" s="59" t="n">
        <f aca="false">LOOKUP($B2356,07_L1政策步階!$A$4:$A$14,07_L1政策步階!$C$4:$C$14)</f>
        <v>1</v>
      </c>
      <c r="AC2356" s="57"/>
      <c r="AD2356" s="57"/>
      <c r="AE2356" s="57"/>
      <c r="AF2356" s="57"/>
      <c r="AG2356" s="57"/>
      <c r="AH2356" s="57"/>
      <c r="AI2356" s="57"/>
      <c r="AJ2356" s="57"/>
      <c r="AK2356" s="57"/>
      <c r="AL2356" s="59" t="n">
        <f aca="false">IF(ISNUMBER($AA2356),IF($AA2356&gt;=0.005,100,IF($AA2356&gt;=-0.015,50,0)),"")</f>
        <v>100</v>
      </c>
      <c r="AM2356" s="59" t="n">
        <f aca="false">IF(ISNUMBER($AB2356),IF($AB2356=1,100,IF($AB2356=0,50,0)),"")</f>
        <v>100</v>
      </c>
      <c r="AN2356" s="0" t="str">
        <f aca="false">IF(ISNUMBER($AC2356),IF($AC2356&gt;=0.001,100,IF($AC2356&gt;=-0.003,50,0)),"")</f>
        <v/>
      </c>
      <c r="AO2356" s="0" t="str">
        <f aca="false">IF(ISNUMBER($AD2356),IF($AD2356&gt;=0.04,100,IF($AD2356&gt;=0,50,0)),"")</f>
        <v/>
      </c>
      <c r="AP2356" s="0" t="str">
        <f aca="false">IF(ISNUMBER($AE2356),IF($AE2356&gt;=25,100,IF($AE2356&gt;=-75,50,0)),"")</f>
        <v/>
      </c>
      <c r="AQ2356" s="0" t="str">
        <f aca="false">IF(ISNUMBER($AF2356),IF($AF2356&gt;0,100,IF($AF2356&gt;=-50,50,0)),"")</f>
        <v/>
      </c>
      <c r="AR2356" s="0" t="str">
        <f aca="false">IF(ISNUMBER($AG2356),IF($AG2356=1,100,IF($AG2356=0,50,0)),"")</f>
        <v/>
      </c>
      <c r="AS2356" s="0" t="str">
        <f aca="false">IF(ISNUMBER($AH2356),IF($AH2356&lt;0,100,IF($AH2356&lt;=20,50,0)),"")</f>
        <v/>
      </c>
      <c r="AT2356" s="0" t="str">
        <f aca="false">IF(ISNUMBER($AI2356),IF($AI2356&lt;0.95,100,IF($AI2356&lt;=1,50,0)),"")</f>
        <v/>
      </c>
      <c r="AU2356" s="0" t="str">
        <f aca="false">IF(ISNUMBER($AJ2356),IF($AJ2356&lt;30,0,IF($AJ2356&lt;40,50,IF($AJ2356&lt;=90,100,50))),"")</f>
        <v/>
      </c>
      <c r="AV2356" s="0" t="str">
        <f aca="false">IF(ISNUMBER($AK2356),IF($AK2356&gt;-0.2,100,IF($AK2356&gt;=-0.4,50,0)),"")</f>
        <v/>
      </c>
      <c r="AW2356" s="59" t="n">
        <f aca="false">01_指標庫!$H$4*ISNUMBER($F2356)+01_指標庫!$H$5*ISNUMBER($AA2356)+01_指標庫!$H$6*ISNUMBER($G2356)+01_指標庫!$H$7*ISNUMBER($H2356)+01_指標庫!$H$8*ISNUMBER($AF2356)+01_指標庫!$H$9*ISNUMBER($AG2356)+01_指標庫!$H$10*ISNUMBER($AB2356)+01_指標庫!$H$11*ISNUMBER($AC2356)+01_指標庫!$H$12*ISNUMBER($AD2356)+01_指標庫!$H$13*ISNUMBER($AE2356)+01_指標庫!$H$14*ISNUMBER($I2356)+01_指標庫!$H$15*ISNUMBER($AH2356)+01_指標庫!$H$16*ISNUMBER($K2356)+01_指標庫!$H$17*ISNUMBER($AI2356)+01_指標庫!$H$18*ISNUMBER($AJ2356)+01_指標庫!$H$19*ISNUMBER($AK2356)+01_指標庫!$H$20*ISNUMBER($BB2356)+01_指標庫!$H$21*ISNUMBER($BC2356)</f>
        <v>51</v>
      </c>
      <c r="AX2356" s="59" t="n">
        <f aca="false">IF(AW2356=0,50,ROUND((01_指標庫!$H$4*IF(ISNUMBER($F2356),L2356,0)+01_指標庫!$H$5*IF(ISNUMBER($AA2356),AL2356,0)+01_指標庫!$H$6*IF(ISNUMBER($G2356),M2356,0)+01_指標庫!$H$7*IF(ISNUMBER($H2356),N2356,0)+01_指標庫!$H$8*IF(ISNUMBER($AF2356),AQ2356,0)+01_指標庫!$H$9*IF(ISNUMBER($AG2356),AR2356,0)+01_指標庫!$H$10*IF(ISNUMBER($AB2356),AM2356,0)+01_指標庫!$H$11*IF(ISNUMBER($AC2356),AN2356,0)+01_指標庫!$H$12*IF(ISNUMBER($AD2356),AO2356,0)+01_指標庫!$H$13*IF(ISNUMBER($AE2356),AP2356,0)+01_指標庫!$H$14*IF(ISNUMBER($I2356),O2356,0)+01_指標庫!$H$15*IF(ISNUMBER($AH2356),AS2356,0)+01_指標庫!$H$16*IF(ISNUMBER($K2356),P2356,0)+01_指標庫!$H$17*IF(ISNUMBER($AI2356),AT2356,0)+01_指標庫!$H$18*IF(ISNUMBER($AJ2356),AU2356,0)+01_指標庫!$H$19*IF(ISNUMBER($AK2356),AV2356,0)+01_指標庫!$H$20*IF(ISNUMBER($BB2356),BB2356,0)+01_指標庫!$H$21*IF(ISNUMBER($BC2356),BC2356,0))/AW2356,1))</f>
        <v>88.2</v>
      </c>
      <c r="AY2356" s="60"/>
      <c r="AZ2356" s="60"/>
      <c r="BA2356" s="58" t="n">
        <f aca="false">AVERAGE($E2352:$E2356)/AVERAGE($E2347:$E2356)-1</f>
        <v>-0.00692516601100968</v>
      </c>
      <c r="BB2356" s="59" t="n">
        <f aca="false">IF(ISNUMBER($BA2356),IF(OR($S2356&lt;=-0.03,$BA2356&lt;-0.003),0,IF(OR($S2356&lt;=-0.02,$BA2356&lt;0.01),50,100)),"")</f>
        <v>0</v>
      </c>
      <c r="BC2356" s="0" t="str">
        <f aca="false">IF(OR(COUNT($AZ2356)=0,COUNT($AZ2355)=0),"",IF(OR($AY2356/$AZ2355-1&lt;=-0.03,$AZ2356/$AZ2355-1&lt;=-0.045,IF(COUNT($AZ2347:$AZ2356)=10,AVERAGE($AZ2352:$AZ2356)/AVERAGE($AZ2347:$AZ2356)-1&lt;-0.01,FALSE())),0,IF(OR($AZ2356/$AZ2355-1&lt;=-0.02,IF(COUNT($AZ2347:$AZ2356)=10,AVERAGE($AZ2352:$AZ2356)/AVERAGE($AZ2347:$AZ2356)-1&lt;0.005,FALSE())),50,100)))</f>
        <v/>
      </c>
    </row>
    <row r="2357" customFormat="false" ht="15" hidden="false" customHeight="true" outlineLevel="0" collapsed="false">
      <c r="A2357" s="47" t="n">
        <v>2353</v>
      </c>
      <c r="B2357" s="48" t="n">
        <v>45974</v>
      </c>
      <c r="C2357" s="47" t="n">
        <v>2025</v>
      </c>
      <c r="D2357" s="49" t="s">
        <v>239</v>
      </c>
      <c r="E2357" s="50" t="n">
        <v>24993.46</v>
      </c>
      <c r="F2357" s="51" t="n">
        <v>0.123644</v>
      </c>
      <c r="G2357" s="51" t="n">
        <v>-0.043124</v>
      </c>
      <c r="H2357" s="52" t="n">
        <v>0.6122</v>
      </c>
      <c r="I2357" s="53" t="n">
        <v>309</v>
      </c>
      <c r="J2357" s="47" t="s">
        <v>235</v>
      </c>
      <c r="K2357" s="54" t="n">
        <v>20</v>
      </c>
      <c r="L2357" s="55" t="n">
        <f aca="false">IF(COUNT(F2357)=0,50,IF(F2357&gt;=0,100,IF(F2357&gt;=-0.02,50,0)))</f>
        <v>100</v>
      </c>
      <c r="M2357" s="55" t="n">
        <f aca="false">IF(COUNT(G2357)=0,50,IF(G2357&gt;-0.06,100,IF(G2357&gt;-0.15,50,0)))</f>
        <v>100</v>
      </c>
      <c r="N2357" s="55" t="n">
        <f aca="false">IF(COUNT(H2357)=0,50,IF(H2357&gt;=0.6,100,IF(H2357&gt;=0.4,50,0)))</f>
        <v>100</v>
      </c>
      <c r="O2357" s="55" t="n">
        <f aca="false">IF(COUNT(I2357)=0,50,IF(J2357="proxy_vix",50,IF(I2357&lt;350,100,IF(I2357&lt;=450,50,0))))</f>
        <v>100</v>
      </c>
      <c r="P2357" s="55" t="n">
        <f aca="false">IF(COUNT(K2357)=0,50,IF(K2357&lt;20,100,IF(K2357&lt;=25,50,0)))</f>
        <v>50</v>
      </c>
      <c r="Q2357" s="54"/>
      <c r="R2357" s="47"/>
      <c r="S2357" s="51" t="n">
        <f aca="false">$E2357/$E2356-1</f>
        <v>-0.0205299692405123</v>
      </c>
      <c r="T2357" s="56" t="n">
        <f aca="false">$K2357/$K2356-1</f>
        <v>0.142204454597373</v>
      </c>
      <c r="V2357" s="57"/>
      <c r="W2357" s="57"/>
      <c r="Y2357" s="1" t="str">
        <f aca="false">IF(AX2357&gt;=70,"EASY",IF(AX2357&gt;40,"UNCERTAIN","HARD"))</f>
        <v>EASY</v>
      </c>
      <c r="AA2357" s="58" t="n">
        <f aca="false">IF($A2357&lt;200,"",AVERAGE($E2308:$E2357)/AVERAGE($E2158:$E2357)-1)</f>
        <v>0.118027706126496</v>
      </c>
      <c r="AB2357" s="59" t="n">
        <f aca="false">LOOKUP($B2357,07_L1政策步階!$A$4:$A$14,07_L1政策步階!$C$4:$C$14)</f>
        <v>1</v>
      </c>
      <c r="AC2357" s="57"/>
      <c r="AD2357" s="57"/>
      <c r="AE2357" s="57"/>
      <c r="AF2357" s="57"/>
      <c r="AG2357" s="57"/>
      <c r="AH2357" s="57"/>
      <c r="AI2357" s="57"/>
      <c r="AJ2357" s="57"/>
      <c r="AK2357" s="57"/>
      <c r="AL2357" s="59" t="n">
        <f aca="false">IF(ISNUMBER($AA2357),IF($AA2357&gt;=0.005,100,IF($AA2357&gt;=-0.015,50,0)),"")</f>
        <v>100</v>
      </c>
      <c r="AM2357" s="59" t="n">
        <f aca="false">IF(ISNUMBER($AB2357),IF($AB2357=1,100,IF($AB2357=0,50,0)),"")</f>
        <v>100</v>
      </c>
      <c r="AN2357" s="0" t="str">
        <f aca="false">IF(ISNUMBER($AC2357),IF($AC2357&gt;=0.001,100,IF($AC2357&gt;=-0.003,50,0)),"")</f>
        <v/>
      </c>
      <c r="AO2357" s="0" t="str">
        <f aca="false">IF(ISNUMBER($AD2357),IF($AD2357&gt;=0.04,100,IF($AD2357&gt;=0,50,0)),"")</f>
        <v/>
      </c>
      <c r="AP2357" s="0" t="str">
        <f aca="false">IF(ISNUMBER($AE2357),IF($AE2357&gt;=25,100,IF($AE2357&gt;=-75,50,0)),"")</f>
        <v/>
      </c>
      <c r="AQ2357" s="0" t="str">
        <f aca="false">IF(ISNUMBER($AF2357),IF($AF2357&gt;0,100,IF($AF2357&gt;=-50,50,0)),"")</f>
        <v/>
      </c>
      <c r="AR2357" s="0" t="str">
        <f aca="false">IF(ISNUMBER($AG2357),IF($AG2357=1,100,IF($AG2357=0,50,0)),"")</f>
        <v/>
      </c>
      <c r="AS2357" s="0" t="str">
        <f aca="false">IF(ISNUMBER($AH2357),IF($AH2357&lt;0,100,IF($AH2357&lt;=20,50,0)),"")</f>
        <v/>
      </c>
      <c r="AT2357" s="0" t="str">
        <f aca="false">IF(ISNUMBER($AI2357),IF($AI2357&lt;0.95,100,IF($AI2357&lt;=1,50,0)),"")</f>
        <v/>
      </c>
      <c r="AU2357" s="0" t="str">
        <f aca="false">IF(ISNUMBER($AJ2357),IF($AJ2357&lt;30,0,IF($AJ2357&lt;40,50,IF($AJ2357&lt;=90,100,50))),"")</f>
        <v/>
      </c>
      <c r="AV2357" s="0" t="str">
        <f aca="false">IF(ISNUMBER($AK2357),IF($AK2357&gt;-0.2,100,IF($AK2357&gt;=-0.4,50,0)),"")</f>
        <v/>
      </c>
      <c r="AW2357" s="59" t="n">
        <f aca="false">01_指標庫!$H$4*ISNUMBER($F2357)+01_指標庫!$H$5*ISNUMBER($AA2357)+01_指標庫!$H$6*ISNUMBER($G2357)+01_指標庫!$H$7*ISNUMBER($H2357)+01_指標庫!$H$8*ISNUMBER($AF2357)+01_指標庫!$H$9*ISNUMBER($AG2357)+01_指標庫!$H$10*ISNUMBER($AB2357)+01_指標庫!$H$11*ISNUMBER($AC2357)+01_指標庫!$H$12*ISNUMBER($AD2357)+01_指標庫!$H$13*ISNUMBER($AE2357)+01_指標庫!$H$14*ISNUMBER($I2357)+01_指標庫!$H$15*ISNUMBER($AH2357)+01_指標庫!$H$16*ISNUMBER($K2357)+01_指標庫!$H$17*ISNUMBER($AI2357)+01_指標庫!$H$18*ISNUMBER($AJ2357)+01_指標庫!$H$19*ISNUMBER($AK2357)+01_指標庫!$H$20*ISNUMBER($BB2357)+01_指標庫!$H$21*ISNUMBER($BC2357)</f>
        <v>51</v>
      </c>
      <c r="AX2357" s="59" t="n">
        <f aca="false">IF(AW2357=0,50,ROUND((01_指標庫!$H$4*IF(ISNUMBER($F2357),L2357,0)+01_指標庫!$H$5*IF(ISNUMBER($AA2357),AL2357,0)+01_指標庫!$H$6*IF(ISNUMBER($G2357),M2357,0)+01_指標庫!$H$7*IF(ISNUMBER($H2357),N2357,0)+01_指標庫!$H$8*IF(ISNUMBER($AF2357),AQ2357,0)+01_指標庫!$H$9*IF(ISNUMBER($AG2357),AR2357,0)+01_指標庫!$H$10*IF(ISNUMBER($AB2357),AM2357,0)+01_指標庫!$H$11*IF(ISNUMBER($AC2357),AN2357,0)+01_指標庫!$H$12*IF(ISNUMBER($AD2357),AO2357,0)+01_指標庫!$H$13*IF(ISNUMBER($AE2357),AP2357,0)+01_指標庫!$H$14*IF(ISNUMBER($I2357),O2357,0)+01_指標庫!$H$15*IF(ISNUMBER($AH2357),AS2357,0)+01_指標庫!$H$16*IF(ISNUMBER($K2357),P2357,0)+01_指標庫!$H$17*IF(ISNUMBER($AI2357),AT2357,0)+01_指標庫!$H$18*IF(ISNUMBER($AJ2357),AU2357,0)+01_指標庫!$H$19*IF(ISNUMBER($AK2357),AV2357,0)+01_指標庫!$H$20*IF(ISNUMBER($BB2357),BB2357,0)+01_指標庫!$H$21*IF(ISNUMBER($BC2357),BC2357,0))/AW2357,1))</f>
        <v>82.4</v>
      </c>
      <c r="AY2357" s="60"/>
      <c r="AZ2357" s="60"/>
      <c r="BA2357" s="58" t="n">
        <f aca="false">AVERAGE($E2353:$E2357)/AVERAGE($E2348:$E2357)-1</f>
        <v>-0.00510735430991238</v>
      </c>
      <c r="BB2357" s="59" t="n">
        <f aca="false">IF(ISNUMBER($BA2357),IF(OR($S2357&lt;=-0.03,$BA2357&lt;-0.003),0,IF(OR($S2357&lt;=-0.02,$BA2357&lt;0.01),50,100)),"")</f>
        <v>0</v>
      </c>
      <c r="BC2357" s="0" t="str">
        <f aca="false">IF(OR(COUNT($AZ2357)=0,COUNT($AZ2356)=0),"",IF(OR($AY2357/$AZ2356-1&lt;=-0.03,$AZ2357/$AZ2356-1&lt;=-0.045,IF(COUNT($AZ2348:$AZ2357)=10,AVERAGE($AZ2353:$AZ2357)/AVERAGE($AZ2348:$AZ2357)-1&lt;-0.01,FALSE())),0,IF(OR($AZ2357/$AZ2356-1&lt;=-0.02,IF(COUNT($AZ2348:$AZ2357)=10,AVERAGE($AZ2353:$AZ2357)/AVERAGE($AZ2348:$AZ2357)-1&lt;0.005,FALSE())),50,100)))</f>
        <v/>
      </c>
    </row>
    <row r="2358" customFormat="false" ht="15" hidden="false" customHeight="true" outlineLevel="0" collapsed="false">
      <c r="A2358" s="47" t="n">
        <v>2354</v>
      </c>
      <c r="B2358" s="48" t="n">
        <v>45975</v>
      </c>
      <c r="C2358" s="47" t="n">
        <v>2025</v>
      </c>
      <c r="D2358" s="49" t="s">
        <v>234</v>
      </c>
      <c r="E2358" s="50" t="n">
        <v>25008.24</v>
      </c>
      <c r="F2358" s="51" t="n">
        <v>0.123424</v>
      </c>
      <c r="G2358" s="51" t="n">
        <v>-0.042558</v>
      </c>
      <c r="H2358" s="52" t="n">
        <v>0.5918</v>
      </c>
      <c r="I2358" s="53" t="n">
        <v>307</v>
      </c>
      <c r="J2358" s="47" t="s">
        <v>235</v>
      </c>
      <c r="K2358" s="54" t="n">
        <v>19.83</v>
      </c>
      <c r="L2358" s="55" t="n">
        <f aca="false">IF(COUNT(F2358)=0,50,IF(F2358&gt;=0,100,IF(F2358&gt;=-0.02,50,0)))</f>
        <v>100</v>
      </c>
      <c r="M2358" s="55" t="n">
        <f aca="false">IF(COUNT(G2358)=0,50,IF(G2358&gt;-0.06,100,IF(G2358&gt;-0.15,50,0)))</f>
        <v>100</v>
      </c>
      <c r="N2358" s="55" t="n">
        <f aca="false">IF(COUNT(H2358)=0,50,IF(H2358&gt;=0.6,100,IF(H2358&gt;=0.4,50,0)))</f>
        <v>50</v>
      </c>
      <c r="O2358" s="55" t="n">
        <f aca="false">IF(COUNT(I2358)=0,50,IF(J2358="proxy_vix",50,IF(I2358&lt;350,100,IF(I2358&lt;=450,50,0))))</f>
        <v>100</v>
      </c>
      <c r="P2358" s="55" t="n">
        <f aca="false">IF(COUNT(K2358)=0,50,IF(K2358&lt;20,100,IF(K2358&lt;=25,50,0)))</f>
        <v>100</v>
      </c>
      <c r="Q2358" s="54"/>
      <c r="R2358" s="47"/>
      <c r="S2358" s="51" t="n">
        <f aca="false">$E2358/$E2357-1</f>
        <v>0.000591354698389113</v>
      </c>
      <c r="T2358" s="56" t="n">
        <f aca="false">$K2358/$K2357-1</f>
        <v>-0.00850000000000006</v>
      </c>
      <c r="V2358" s="57"/>
      <c r="W2358" s="57"/>
      <c r="Y2358" s="1" t="str">
        <f aca="false">IF(AX2358&gt;=70,"EASY",IF(AX2358&gt;40,"UNCERTAIN","HARD"))</f>
        <v>EASY</v>
      </c>
      <c r="AA2358" s="58" t="n">
        <f aca="false">IF($A2358&lt;200,"",AVERAGE($E2309:$E2358)/AVERAGE($E2159:$E2358)-1)</f>
        <v>0.118366861486014</v>
      </c>
      <c r="AB2358" s="59" t="n">
        <f aca="false">LOOKUP($B2358,07_L1政策步階!$A$4:$A$14,07_L1政策步階!$C$4:$C$14)</f>
        <v>1</v>
      </c>
      <c r="AC2358" s="57"/>
      <c r="AD2358" s="57"/>
      <c r="AE2358" s="57"/>
      <c r="AF2358" s="57"/>
      <c r="AG2358" s="57"/>
      <c r="AH2358" s="57"/>
      <c r="AI2358" s="57"/>
      <c r="AJ2358" s="57"/>
      <c r="AK2358" s="57"/>
      <c r="AL2358" s="59" t="n">
        <f aca="false">IF(ISNUMBER($AA2358),IF($AA2358&gt;=0.005,100,IF($AA2358&gt;=-0.015,50,0)),"")</f>
        <v>100</v>
      </c>
      <c r="AM2358" s="59" t="n">
        <f aca="false">IF(ISNUMBER($AB2358),IF($AB2358=1,100,IF($AB2358=0,50,0)),"")</f>
        <v>100</v>
      </c>
      <c r="AN2358" s="0" t="str">
        <f aca="false">IF(ISNUMBER($AC2358),IF($AC2358&gt;=0.001,100,IF($AC2358&gt;=-0.003,50,0)),"")</f>
        <v/>
      </c>
      <c r="AO2358" s="0" t="str">
        <f aca="false">IF(ISNUMBER($AD2358),IF($AD2358&gt;=0.04,100,IF($AD2358&gt;=0,50,0)),"")</f>
        <v/>
      </c>
      <c r="AP2358" s="0" t="str">
        <f aca="false">IF(ISNUMBER($AE2358),IF($AE2358&gt;=25,100,IF($AE2358&gt;=-75,50,0)),"")</f>
        <v/>
      </c>
      <c r="AQ2358" s="0" t="str">
        <f aca="false">IF(ISNUMBER($AF2358),IF($AF2358&gt;0,100,IF($AF2358&gt;=-50,50,0)),"")</f>
        <v/>
      </c>
      <c r="AR2358" s="0" t="str">
        <f aca="false">IF(ISNUMBER($AG2358),IF($AG2358=1,100,IF($AG2358=0,50,0)),"")</f>
        <v/>
      </c>
      <c r="AS2358" s="0" t="str">
        <f aca="false">IF(ISNUMBER($AH2358),IF($AH2358&lt;0,100,IF($AH2358&lt;=20,50,0)),"")</f>
        <v/>
      </c>
      <c r="AT2358" s="0" t="str">
        <f aca="false">IF(ISNUMBER($AI2358),IF($AI2358&lt;0.95,100,IF($AI2358&lt;=1,50,0)),"")</f>
        <v/>
      </c>
      <c r="AU2358" s="0" t="str">
        <f aca="false">IF(ISNUMBER($AJ2358),IF($AJ2358&lt;30,0,IF($AJ2358&lt;40,50,IF($AJ2358&lt;=90,100,50))),"")</f>
        <v/>
      </c>
      <c r="AV2358" s="0" t="str">
        <f aca="false">IF(ISNUMBER($AK2358),IF($AK2358&gt;-0.2,100,IF($AK2358&gt;=-0.4,50,0)),"")</f>
        <v/>
      </c>
      <c r="AW2358" s="59" t="n">
        <f aca="false">01_指標庫!$H$4*ISNUMBER($F2358)+01_指標庫!$H$5*ISNUMBER($AA2358)+01_指標庫!$H$6*ISNUMBER($G2358)+01_指標庫!$H$7*ISNUMBER($H2358)+01_指標庫!$H$8*ISNUMBER($AF2358)+01_指標庫!$H$9*ISNUMBER($AG2358)+01_指標庫!$H$10*ISNUMBER($AB2358)+01_指標庫!$H$11*ISNUMBER($AC2358)+01_指標庫!$H$12*ISNUMBER($AD2358)+01_指標庫!$H$13*ISNUMBER($AE2358)+01_指標庫!$H$14*ISNUMBER($I2358)+01_指標庫!$H$15*ISNUMBER($AH2358)+01_指標庫!$H$16*ISNUMBER($K2358)+01_指標庫!$H$17*ISNUMBER($AI2358)+01_指標庫!$H$18*ISNUMBER($AJ2358)+01_指標庫!$H$19*ISNUMBER($AK2358)+01_指標庫!$H$20*ISNUMBER($BB2358)+01_指標庫!$H$21*ISNUMBER($BC2358)</f>
        <v>51</v>
      </c>
      <c r="AX2358" s="59" t="n">
        <f aca="false">IF(AW2358=0,50,ROUND((01_指標庫!$H$4*IF(ISNUMBER($F2358),L2358,0)+01_指標庫!$H$5*IF(ISNUMBER($AA2358),AL2358,0)+01_指標庫!$H$6*IF(ISNUMBER($G2358),M2358,0)+01_指標庫!$H$7*IF(ISNUMBER($H2358),N2358,0)+01_指標庫!$H$8*IF(ISNUMBER($AF2358),AQ2358,0)+01_指標庫!$H$9*IF(ISNUMBER($AG2358),AR2358,0)+01_指標庫!$H$10*IF(ISNUMBER($AB2358),AM2358,0)+01_指標庫!$H$11*IF(ISNUMBER($AC2358),AN2358,0)+01_指標庫!$H$12*IF(ISNUMBER($AD2358),AO2358,0)+01_指標庫!$H$13*IF(ISNUMBER($AE2358),AP2358,0)+01_指標庫!$H$14*IF(ISNUMBER($I2358),O2358,0)+01_指標庫!$H$15*IF(ISNUMBER($AH2358),AS2358,0)+01_指標庫!$H$16*IF(ISNUMBER($K2358),P2358,0)+01_指標庫!$H$17*IF(ISNUMBER($AI2358),AT2358,0)+01_指標庫!$H$18*IF(ISNUMBER($AJ2358),AU2358,0)+01_指標庫!$H$19*IF(ISNUMBER($AK2358),AV2358,0)+01_指標庫!$H$20*IF(ISNUMBER($BB2358),BB2358,0)+01_指標庫!$H$21*IF(ISNUMBER($BC2358),BC2358,0))/AW2358,1))</f>
        <v>86.3</v>
      </c>
      <c r="AY2358" s="60"/>
      <c r="AZ2358" s="60"/>
      <c r="BA2358" s="58" t="n">
        <f aca="false">AVERAGE($E2354:$E2358)/AVERAGE($E2349:$E2358)-1</f>
        <v>-0.00218313349176325</v>
      </c>
      <c r="BB2358" s="59" t="n">
        <f aca="false">IF(ISNUMBER($BA2358),IF(OR($S2358&lt;=-0.03,$BA2358&lt;-0.003),0,IF(OR($S2358&lt;=-0.02,$BA2358&lt;0.01),50,100)),"")</f>
        <v>50</v>
      </c>
      <c r="BC2358" s="0" t="str">
        <f aca="false">IF(OR(COUNT($AZ2358)=0,COUNT($AZ2357)=0),"",IF(OR($AY2358/$AZ2357-1&lt;=-0.03,$AZ2358/$AZ2357-1&lt;=-0.045,IF(COUNT($AZ2349:$AZ2358)=10,AVERAGE($AZ2354:$AZ2358)/AVERAGE($AZ2349:$AZ2358)-1&lt;-0.01,FALSE())),0,IF(OR($AZ2358/$AZ2357-1&lt;=-0.02,IF(COUNT($AZ2349:$AZ2358)=10,AVERAGE($AZ2354:$AZ2358)/AVERAGE($AZ2349:$AZ2358)-1&lt;0.005,FALSE())),50,100)))</f>
        <v/>
      </c>
    </row>
    <row r="2359" customFormat="false" ht="15" hidden="false" customHeight="true" outlineLevel="0" collapsed="false">
      <c r="A2359" s="47" t="n">
        <v>2355</v>
      </c>
      <c r="B2359" s="48" t="n">
        <v>45978</v>
      </c>
      <c r="C2359" s="47" t="n">
        <v>2025</v>
      </c>
      <c r="D2359" s="49" t="s">
        <v>236</v>
      </c>
      <c r="E2359" s="50" t="n">
        <v>24799.92</v>
      </c>
      <c r="F2359" s="51" t="n">
        <v>0.113236</v>
      </c>
      <c r="G2359" s="51" t="n">
        <v>-0.050534</v>
      </c>
      <c r="H2359" s="52" t="n">
        <v>0.5918</v>
      </c>
      <c r="I2359" s="53" t="n">
        <v>313</v>
      </c>
      <c r="J2359" s="47" t="s">
        <v>235</v>
      </c>
      <c r="K2359" s="54" t="n">
        <v>22.38</v>
      </c>
      <c r="L2359" s="55" t="n">
        <f aca="false">IF(COUNT(F2359)=0,50,IF(F2359&gt;=0,100,IF(F2359&gt;=-0.02,50,0)))</f>
        <v>100</v>
      </c>
      <c r="M2359" s="55" t="n">
        <f aca="false">IF(COUNT(G2359)=0,50,IF(G2359&gt;-0.06,100,IF(G2359&gt;-0.15,50,0)))</f>
        <v>100</v>
      </c>
      <c r="N2359" s="55" t="n">
        <f aca="false">IF(COUNT(H2359)=0,50,IF(H2359&gt;=0.6,100,IF(H2359&gt;=0.4,50,0)))</f>
        <v>50</v>
      </c>
      <c r="O2359" s="55" t="n">
        <f aca="false">IF(COUNT(I2359)=0,50,IF(J2359="proxy_vix",50,IF(I2359&lt;350,100,IF(I2359&lt;=450,50,0))))</f>
        <v>100</v>
      </c>
      <c r="P2359" s="55" t="n">
        <f aca="false">IF(COUNT(K2359)=0,50,IF(K2359&lt;20,100,IF(K2359&lt;=25,50,0)))</f>
        <v>50</v>
      </c>
      <c r="Q2359" s="54"/>
      <c r="R2359" s="47"/>
      <c r="S2359" s="51" t="n">
        <f aca="false">$E2359/$E2358-1</f>
        <v>-0.0083300544140652</v>
      </c>
      <c r="T2359" s="56" t="n">
        <f aca="false">$K2359/$K2358-1</f>
        <v>0.128593040847201</v>
      </c>
      <c r="V2359" s="57"/>
      <c r="W2359" s="57"/>
      <c r="Y2359" s="1" t="str">
        <f aca="false">IF(AX2359&gt;=70,"EASY",IF(AX2359&gt;40,"UNCERTAIN","HARD"))</f>
        <v>EASY</v>
      </c>
      <c r="AA2359" s="58" t="n">
        <f aca="false">IF($A2359&lt;200,"",AVERAGE($E2310:$E2359)/AVERAGE($E2160:$E2359)-1)</f>
        <v>0.118464586523305</v>
      </c>
      <c r="AB2359" s="59" t="n">
        <f aca="false">LOOKUP($B2359,07_L1政策步階!$A$4:$A$14,07_L1政策步階!$C$4:$C$14)</f>
        <v>1</v>
      </c>
      <c r="AC2359" s="57"/>
      <c r="AD2359" s="57"/>
      <c r="AE2359" s="57"/>
      <c r="AF2359" s="57"/>
      <c r="AG2359" s="57"/>
      <c r="AH2359" s="57"/>
      <c r="AI2359" s="57"/>
      <c r="AJ2359" s="57"/>
      <c r="AK2359" s="57"/>
      <c r="AL2359" s="59" t="n">
        <f aca="false">IF(ISNUMBER($AA2359),IF($AA2359&gt;=0.005,100,IF($AA2359&gt;=-0.015,50,0)),"")</f>
        <v>100</v>
      </c>
      <c r="AM2359" s="59" t="n">
        <f aca="false">IF(ISNUMBER($AB2359),IF($AB2359=1,100,IF($AB2359=0,50,0)),"")</f>
        <v>100</v>
      </c>
      <c r="AN2359" s="0" t="str">
        <f aca="false">IF(ISNUMBER($AC2359),IF($AC2359&gt;=0.001,100,IF($AC2359&gt;=-0.003,50,0)),"")</f>
        <v/>
      </c>
      <c r="AO2359" s="0" t="str">
        <f aca="false">IF(ISNUMBER($AD2359),IF($AD2359&gt;=0.04,100,IF($AD2359&gt;=0,50,0)),"")</f>
        <v/>
      </c>
      <c r="AP2359" s="0" t="str">
        <f aca="false">IF(ISNUMBER($AE2359),IF($AE2359&gt;=25,100,IF($AE2359&gt;=-75,50,0)),"")</f>
        <v/>
      </c>
      <c r="AQ2359" s="0" t="str">
        <f aca="false">IF(ISNUMBER($AF2359),IF($AF2359&gt;0,100,IF($AF2359&gt;=-50,50,0)),"")</f>
        <v/>
      </c>
      <c r="AR2359" s="0" t="str">
        <f aca="false">IF(ISNUMBER($AG2359),IF($AG2359=1,100,IF($AG2359=0,50,0)),"")</f>
        <v/>
      </c>
      <c r="AS2359" s="0" t="str">
        <f aca="false">IF(ISNUMBER($AH2359),IF($AH2359&lt;0,100,IF($AH2359&lt;=20,50,0)),"")</f>
        <v/>
      </c>
      <c r="AT2359" s="0" t="str">
        <f aca="false">IF(ISNUMBER($AI2359),IF($AI2359&lt;0.95,100,IF($AI2359&lt;=1,50,0)),"")</f>
        <v/>
      </c>
      <c r="AU2359" s="0" t="str">
        <f aca="false">IF(ISNUMBER($AJ2359),IF($AJ2359&lt;30,0,IF($AJ2359&lt;40,50,IF($AJ2359&lt;=90,100,50))),"")</f>
        <v/>
      </c>
      <c r="AV2359" s="0" t="str">
        <f aca="false">IF(ISNUMBER($AK2359),IF($AK2359&gt;-0.2,100,IF($AK2359&gt;=-0.4,50,0)),"")</f>
        <v/>
      </c>
      <c r="AW2359" s="59" t="n">
        <f aca="false">01_指標庫!$H$4*ISNUMBER($F2359)+01_指標庫!$H$5*ISNUMBER($AA2359)+01_指標庫!$H$6*ISNUMBER($G2359)+01_指標庫!$H$7*ISNUMBER($H2359)+01_指標庫!$H$8*ISNUMBER($AF2359)+01_指標庫!$H$9*ISNUMBER($AG2359)+01_指標庫!$H$10*ISNUMBER($AB2359)+01_指標庫!$H$11*ISNUMBER($AC2359)+01_指標庫!$H$12*ISNUMBER($AD2359)+01_指標庫!$H$13*ISNUMBER($AE2359)+01_指標庫!$H$14*ISNUMBER($I2359)+01_指標庫!$H$15*ISNUMBER($AH2359)+01_指標庫!$H$16*ISNUMBER($K2359)+01_指標庫!$H$17*ISNUMBER($AI2359)+01_指標庫!$H$18*ISNUMBER($AJ2359)+01_指標庫!$H$19*ISNUMBER($AK2359)+01_指標庫!$H$20*ISNUMBER($BB2359)+01_指標庫!$H$21*ISNUMBER($BC2359)</f>
        <v>51</v>
      </c>
      <c r="AX2359" s="59" t="n">
        <f aca="false">IF(AW2359=0,50,ROUND((01_指標庫!$H$4*IF(ISNUMBER($F2359),L2359,0)+01_指標庫!$H$5*IF(ISNUMBER($AA2359),AL2359,0)+01_指標庫!$H$6*IF(ISNUMBER($G2359),M2359,0)+01_指標庫!$H$7*IF(ISNUMBER($H2359),N2359,0)+01_指標庫!$H$8*IF(ISNUMBER($AF2359),AQ2359,0)+01_指標庫!$H$9*IF(ISNUMBER($AG2359),AR2359,0)+01_指標庫!$H$10*IF(ISNUMBER($AB2359),AM2359,0)+01_指標庫!$H$11*IF(ISNUMBER($AC2359),AN2359,0)+01_指標庫!$H$12*IF(ISNUMBER($AD2359),AO2359,0)+01_指標庫!$H$13*IF(ISNUMBER($AE2359),AP2359,0)+01_指標庫!$H$14*IF(ISNUMBER($I2359),O2359,0)+01_指標庫!$H$15*IF(ISNUMBER($AH2359),AS2359,0)+01_指標庫!$H$16*IF(ISNUMBER($K2359),P2359,0)+01_指標庫!$H$17*IF(ISNUMBER($AI2359),AT2359,0)+01_指標庫!$H$18*IF(ISNUMBER($AJ2359),AU2359,0)+01_指標庫!$H$19*IF(ISNUMBER($AK2359),AV2359,0)+01_指標庫!$H$20*IF(ISNUMBER($BB2359),BB2359,0)+01_指標庫!$H$21*IF(ISNUMBER($BC2359),BC2359,0))/AW2359,1))</f>
        <v>74.5</v>
      </c>
      <c r="AY2359" s="60"/>
      <c r="AZ2359" s="60"/>
      <c r="BA2359" s="58" t="n">
        <f aca="false">AVERAGE($E2355:$E2359)/AVERAGE($E2350:$E2359)-1</f>
        <v>-0.00397641943073357</v>
      </c>
      <c r="BB2359" s="59" t="n">
        <f aca="false">IF(ISNUMBER($BA2359),IF(OR($S2359&lt;=-0.03,$BA2359&lt;-0.003),0,IF(OR($S2359&lt;=-0.02,$BA2359&lt;0.01),50,100)),"")</f>
        <v>0</v>
      </c>
      <c r="BC2359" s="0" t="str">
        <f aca="false">IF(OR(COUNT($AZ2359)=0,COUNT($AZ2358)=0),"",IF(OR($AY2359/$AZ2358-1&lt;=-0.03,$AZ2359/$AZ2358-1&lt;=-0.045,IF(COUNT($AZ2350:$AZ2359)=10,AVERAGE($AZ2355:$AZ2359)/AVERAGE($AZ2350:$AZ2359)-1&lt;-0.01,FALSE())),0,IF(OR($AZ2359/$AZ2358-1&lt;=-0.02,IF(COUNT($AZ2350:$AZ2359)=10,AVERAGE($AZ2355:$AZ2359)/AVERAGE($AZ2350:$AZ2359)-1&lt;0.005,FALSE())),50,100)))</f>
        <v/>
      </c>
    </row>
    <row r="2360" customFormat="false" ht="15" hidden="false" customHeight="true" outlineLevel="0" collapsed="false">
      <c r="A2360" s="47" t="n">
        <v>2356</v>
      </c>
      <c r="B2360" s="48" t="n">
        <v>45979</v>
      </c>
      <c r="C2360" s="47" t="n">
        <v>2025</v>
      </c>
      <c r="D2360" s="49" t="s">
        <v>237</v>
      </c>
      <c r="E2360" s="50" t="n">
        <v>24503.1</v>
      </c>
      <c r="F2360" s="51" t="n">
        <v>0.099121</v>
      </c>
      <c r="G2360" s="51" t="n">
        <v>-0.061897</v>
      </c>
      <c r="H2360" s="52" t="n">
        <v>0.6122</v>
      </c>
      <c r="I2360" s="53" t="n">
        <v>320</v>
      </c>
      <c r="J2360" s="47" t="s">
        <v>235</v>
      </c>
      <c r="K2360" s="54" t="n">
        <v>24.69</v>
      </c>
      <c r="L2360" s="55" t="n">
        <f aca="false">IF(COUNT(F2360)=0,50,IF(F2360&gt;=0,100,IF(F2360&gt;=-0.02,50,0)))</f>
        <v>100</v>
      </c>
      <c r="M2360" s="55" t="n">
        <f aca="false">IF(COUNT(G2360)=0,50,IF(G2360&gt;-0.06,100,IF(G2360&gt;-0.15,50,0)))</f>
        <v>50</v>
      </c>
      <c r="N2360" s="55" t="n">
        <f aca="false">IF(COUNT(H2360)=0,50,IF(H2360&gt;=0.6,100,IF(H2360&gt;=0.4,50,0)))</f>
        <v>100</v>
      </c>
      <c r="O2360" s="55" t="n">
        <f aca="false">IF(COUNT(I2360)=0,50,IF(J2360="proxy_vix",50,IF(I2360&lt;350,100,IF(I2360&lt;=450,50,0))))</f>
        <v>100</v>
      </c>
      <c r="P2360" s="55" t="n">
        <f aca="false">IF(COUNT(K2360)=0,50,IF(K2360&lt;20,100,IF(K2360&lt;=25,50,0)))</f>
        <v>50</v>
      </c>
      <c r="Q2360" s="54"/>
      <c r="R2360" s="47"/>
      <c r="S2360" s="51" t="n">
        <f aca="false">$E2360/$E2359-1</f>
        <v>-0.0119685869954419</v>
      </c>
      <c r="T2360" s="56" t="n">
        <f aca="false">$K2360/$K2359-1</f>
        <v>0.103217158176944</v>
      </c>
      <c r="V2360" s="57"/>
      <c r="W2360" s="57"/>
      <c r="Y2360" s="1" t="str">
        <f aca="false">IF(AX2360&gt;=70,"EASY",IF(AX2360&gt;40,"UNCERTAIN","HARD"))</f>
        <v>EASY</v>
      </c>
      <c r="AA2360" s="58" t="n">
        <f aca="false">IF($A2360&lt;200,"",AVERAGE($E2311:$E2360)/AVERAGE($E2161:$E2360)-1)</f>
        <v>0.118255542103096</v>
      </c>
      <c r="AB2360" s="59" t="n">
        <f aca="false">LOOKUP($B2360,07_L1政策步階!$A$4:$A$14,07_L1政策步階!$C$4:$C$14)</f>
        <v>1</v>
      </c>
      <c r="AC2360" s="57"/>
      <c r="AD2360" s="57"/>
      <c r="AE2360" s="57"/>
      <c r="AF2360" s="57"/>
      <c r="AG2360" s="57"/>
      <c r="AH2360" s="57"/>
      <c r="AI2360" s="57"/>
      <c r="AJ2360" s="57"/>
      <c r="AK2360" s="57"/>
      <c r="AL2360" s="59" t="n">
        <f aca="false">IF(ISNUMBER($AA2360),IF($AA2360&gt;=0.005,100,IF($AA2360&gt;=-0.015,50,0)),"")</f>
        <v>100</v>
      </c>
      <c r="AM2360" s="59" t="n">
        <f aca="false">IF(ISNUMBER($AB2360),IF($AB2360=1,100,IF($AB2360=0,50,0)),"")</f>
        <v>100</v>
      </c>
      <c r="AN2360" s="0" t="str">
        <f aca="false">IF(ISNUMBER($AC2360),IF($AC2360&gt;=0.001,100,IF($AC2360&gt;=-0.003,50,0)),"")</f>
        <v/>
      </c>
      <c r="AO2360" s="0" t="str">
        <f aca="false">IF(ISNUMBER($AD2360),IF($AD2360&gt;=0.04,100,IF($AD2360&gt;=0,50,0)),"")</f>
        <v/>
      </c>
      <c r="AP2360" s="0" t="str">
        <f aca="false">IF(ISNUMBER($AE2360),IF($AE2360&gt;=25,100,IF($AE2360&gt;=-75,50,0)),"")</f>
        <v/>
      </c>
      <c r="AQ2360" s="0" t="str">
        <f aca="false">IF(ISNUMBER($AF2360),IF($AF2360&gt;0,100,IF($AF2360&gt;=-50,50,0)),"")</f>
        <v/>
      </c>
      <c r="AR2360" s="0" t="str">
        <f aca="false">IF(ISNUMBER($AG2360),IF($AG2360=1,100,IF($AG2360=0,50,0)),"")</f>
        <v/>
      </c>
      <c r="AS2360" s="0" t="str">
        <f aca="false">IF(ISNUMBER($AH2360),IF($AH2360&lt;0,100,IF($AH2360&lt;=20,50,0)),"")</f>
        <v/>
      </c>
      <c r="AT2360" s="0" t="str">
        <f aca="false">IF(ISNUMBER($AI2360),IF($AI2360&lt;0.95,100,IF($AI2360&lt;=1,50,0)),"")</f>
        <v/>
      </c>
      <c r="AU2360" s="0" t="str">
        <f aca="false">IF(ISNUMBER($AJ2360),IF($AJ2360&lt;30,0,IF($AJ2360&lt;40,50,IF($AJ2360&lt;=90,100,50))),"")</f>
        <v/>
      </c>
      <c r="AV2360" s="0" t="str">
        <f aca="false">IF(ISNUMBER($AK2360),IF($AK2360&gt;-0.2,100,IF($AK2360&gt;=-0.4,50,0)),"")</f>
        <v/>
      </c>
      <c r="AW2360" s="59" t="n">
        <f aca="false">01_指標庫!$H$4*ISNUMBER($F2360)+01_指標庫!$H$5*ISNUMBER($AA2360)+01_指標庫!$H$6*ISNUMBER($G2360)+01_指標庫!$H$7*ISNUMBER($H2360)+01_指標庫!$H$8*ISNUMBER($AF2360)+01_指標庫!$H$9*ISNUMBER($AG2360)+01_指標庫!$H$10*ISNUMBER($AB2360)+01_指標庫!$H$11*ISNUMBER($AC2360)+01_指標庫!$H$12*ISNUMBER($AD2360)+01_指標庫!$H$13*ISNUMBER($AE2360)+01_指標庫!$H$14*ISNUMBER($I2360)+01_指標庫!$H$15*ISNUMBER($AH2360)+01_指標庫!$H$16*ISNUMBER($K2360)+01_指標庫!$H$17*ISNUMBER($AI2360)+01_指標庫!$H$18*ISNUMBER($AJ2360)+01_指標庫!$H$19*ISNUMBER($AK2360)+01_指標庫!$H$20*ISNUMBER($BB2360)+01_指標庫!$H$21*ISNUMBER($BC2360)</f>
        <v>51</v>
      </c>
      <c r="AX2360" s="59" t="n">
        <f aca="false">IF(AW2360=0,50,ROUND((01_指標庫!$H$4*IF(ISNUMBER($F2360),L2360,0)+01_指標庫!$H$5*IF(ISNUMBER($AA2360),AL2360,0)+01_指標庫!$H$6*IF(ISNUMBER($G2360),M2360,0)+01_指標庫!$H$7*IF(ISNUMBER($H2360),N2360,0)+01_指標庫!$H$8*IF(ISNUMBER($AF2360),AQ2360,0)+01_指標庫!$H$9*IF(ISNUMBER($AG2360),AR2360,0)+01_指標庫!$H$10*IF(ISNUMBER($AB2360),AM2360,0)+01_指標庫!$H$11*IF(ISNUMBER($AC2360),AN2360,0)+01_指標庫!$H$12*IF(ISNUMBER($AD2360),AO2360,0)+01_指標庫!$H$13*IF(ISNUMBER($AE2360),AP2360,0)+01_指標庫!$H$14*IF(ISNUMBER($I2360),O2360,0)+01_指標庫!$H$15*IF(ISNUMBER($AH2360),AS2360,0)+01_指標庫!$H$16*IF(ISNUMBER($K2360),P2360,0)+01_指標庫!$H$17*IF(ISNUMBER($AI2360),AT2360,0)+01_指標庫!$H$18*IF(ISNUMBER($AJ2360),AU2360,0)+01_指標庫!$H$19*IF(ISNUMBER($AK2360),AV2360,0)+01_指標庫!$H$20*IF(ISNUMBER($BB2360),BB2360,0)+01_指標庫!$H$21*IF(ISNUMBER($BC2360),BC2360,0))/AW2360,1))</f>
        <v>74.5</v>
      </c>
      <c r="AY2360" s="60"/>
      <c r="AZ2360" s="60"/>
      <c r="BA2360" s="58" t="n">
        <f aca="false">AVERAGE($E2356:$E2360)/AVERAGE($E2351:$E2360)-1</f>
        <v>-0.00847201549179444</v>
      </c>
      <c r="BB2360" s="59" t="n">
        <f aca="false">IF(ISNUMBER($BA2360),IF(OR($S2360&lt;=-0.03,$BA2360&lt;-0.003),0,IF(OR($S2360&lt;=-0.02,$BA2360&lt;0.01),50,100)),"")</f>
        <v>0</v>
      </c>
      <c r="BC2360" s="0" t="str">
        <f aca="false">IF(OR(COUNT($AZ2360)=0,COUNT($AZ2359)=0),"",IF(OR($AY2360/$AZ2359-1&lt;=-0.03,$AZ2360/$AZ2359-1&lt;=-0.045,IF(COUNT($AZ2351:$AZ2360)=10,AVERAGE($AZ2356:$AZ2360)/AVERAGE($AZ2351:$AZ2360)-1&lt;-0.01,FALSE())),0,IF(OR($AZ2360/$AZ2359-1&lt;=-0.02,IF(COUNT($AZ2351:$AZ2360)=10,AVERAGE($AZ2356:$AZ2360)/AVERAGE($AZ2351:$AZ2360)-1&lt;0.005,FALSE())),50,100)))</f>
        <v/>
      </c>
    </row>
    <row r="2361" customFormat="false" ht="15" hidden="false" customHeight="true" outlineLevel="0" collapsed="false">
      <c r="A2361" s="47" t="n">
        <v>2357</v>
      </c>
      <c r="B2361" s="48" t="n">
        <v>45980</v>
      </c>
      <c r="C2361" s="47" t="n">
        <v>2025</v>
      </c>
      <c r="D2361" s="49" t="s">
        <v>238</v>
      </c>
      <c r="E2361" s="50" t="n">
        <v>24640.52</v>
      </c>
      <c r="F2361" s="51" t="n">
        <v>0.104524</v>
      </c>
      <c r="G2361" s="51" t="n">
        <v>-0.056636</v>
      </c>
      <c r="H2361" s="52" t="n">
        <v>0.5714</v>
      </c>
      <c r="I2361" s="53" t="n">
        <v>317</v>
      </c>
      <c r="J2361" s="47" t="s">
        <v>235</v>
      </c>
      <c r="K2361" s="54" t="n">
        <v>23.66</v>
      </c>
      <c r="L2361" s="55" t="n">
        <f aca="false">IF(COUNT(F2361)=0,50,IF(F2361&gt;=0,100,IF(F2361&gt;=-0.02,50,0)))</f>
        <v>100</v>
      </c>
      <c r="M2361" s="55" t="n">
        <f aca="false">IF(COUNT(G2361)=0,50,IF(G2361&gt;-0.06,100,IF(G2361&gt;-0.15,50,0)))</f>
        <v>100</v>
      </c>
      <c r="N2361" s="55" t="n">
        <f aca="false">IF(COUNT(H2361)=0,50,IF(H2361&gt;=0.6,100,IF(H2361&gt;=0.4,50,0)))</f>
        <v>50</v>
      </c>
      <c r="O2361" s="55" t="n">
        <f aca="false">IF(COUNT(I2361)=0,50,IF(J2361="proxy_vix",50,IF(I2361&lt;350,100,IF(I2361&lt;=450,50,0))))</f>
        <v>100</v>
      </c>
      <c r="P2361" s="55" t="n">
        <f aca="false">IF(COUNT(K2361)=0,50,IF(K2361&lt;20,100,IF(K2361&lt;=25,50,0)))</f>
        <v>50</v>
      </c>
      <c r="Q2361" s="54"/>
      <c r="R2361" s="47"/>
      <c r="S2361" s="51" t="n">
        <f aca="false">$E2361/$E2360-1</f>
        <v>0.00560826997400343</v>
      </c>
      <c r="T2361" s="56" t="n">
        <f aca="false">$K2361/$K2360-1</f>
        <v>-0.0417172944511949</v>
      </c>
      <c r="V2361" s="57"/>
      <c r="W2361" s="57"/>
      <c r="Y2361" s="1" t="str">
        <f aca="false">IF(AX2361&gt;=70,"EASY",IF(AX2361&gt;40,"UNCERTAIN","HARD"))</f>
        <v>EASY</v>
      </c>
      <c r="AA2361" s="58" t="n">
        <f aca="false">IF($A2361&lt;200,"",AVERAGE($E2312:$E2361)/AVERAGE($E2162:$E2361)-1)</f>
        <v>0.118194563681209</v>
      </c>
      <c r="AB2361" s="59" t="n">
        <f aca="false">LOOKUP($B2361,07_L1政策步階!$A$4:$A$14,07_L1政策步階!$C$4:$C$14)</f>
        <v>1</v>
      </c>
      <c r="AC2361" s="57"/>
      <c r="AD2361" s="57"/>
      <c r="AE2361" s="57"/>
      <c r="AF2361" s="57"/>
      <c r="AG2361" s="57"/>
      <c r="AH2361" s="57"/>
      <c r="AI2361" s="57"/>
      <c r="AJ2361" s="57"/>
      <c r="AK2361" s="57"/>
      <c r="AL2361" s="59" t="n">
        <f aca="false">IF(ISNUMBER($AA2361),IF($AA2361&gt;=0.005,100,IF($AA2361&gt;=-0.015,50,0)),"")</f>
        <v>100</v>
      </c>
      <c r="AM2361" s="59" t="n">
        <f aca="false">IF(ISNUMBER($AB2361),IF($AB2361=1,100,IF($AB2361=0,50,0)),"")</f>
        <v>100</v>
      </c>
      <c r="AN2361" s="0" t="str">
        <f aca="false">IF(ISNUMBER($AC2361),IF($AC2361&gt;=0.001,100,IF($AC2361&gt;=-0.003,50,0)),"")</f>
        <v/>
      </c>
      <c r="AO2361" s="0" t="str">
        <f aca="false">IF(ISNUMBER($AD2361),IF($AD2361&gt;=0.04,100,IF($AD2361&gt;=0,50,0)),"")</f>
        <v/>
      </c>
      <c r="AP2361" s="0" t="str">
        <f aca="false">IF(ISNUMBER($AE2361),IF($AE2361&gt;=25,100,IF($AE2361&gt;=-75,50,0)),"")</f>
        <v/>
      </c>
      <c r="AQ2361" s="0" t="str">
        <f aca="false">IF(ISNUMBER($AF2361),IF($AF2361&gt;0,100,IF($AF2361&gt;=-50,50,0)),"")</f>
        <v/>
      </c>
      <c r="AR2361" s="0" t="str">
        <f aca="false">IF(ISNUMBER($AG2361),IF($AG2361=1,100,IF($AG2361=0,50,0)),"")</f>
        <v/>
      </c>
      <c r="AS2361" s="0" t="str">
        <f aca="false">IF(ISNUMBER($AH2361),IF($AH2361&lt;0,100,IF($AH2361&lt;=20,50,0)),"")</f>
        <v/>
      </c>
      <c r="AT2361" s="0" t="str">
        <f aca="false">IF(ISNUMBER($AI2361),IF($AI2361&lt;0.95,100,IF($AI2361&lt;=1,50,0)),"")</f>
        <v/>
      </c>
      <c r="AU2361" s="0" t="str">
        <f aca="false">IF(ISNUMBER($AJ2361),IF($AJ2361&lt;30,0,IF($AJ2361&lt;40,50,IF($AJ2361&lt;=90,100,50))),"")</f>
        <v/>
      </c>
      <c r="AV2361" s="0" t="str">
        <f aca="false">IF(ISNUMBER($AK2361),IF($AK2361&gt;-0.2,100,IF($AK2361&gt;=-0.4,50,0)),"")</f>
        <v/>
      </c>
      <c r="AW2361" s="59" t="n">
        <f aca="false">01_指標庫!$H$4*ISNUMBER($F2361)+01_指標庫!$H$5*ISNUMBER($AA2361)+01_指標庫!$H$6*ISNUMBER($G2361)+01_指標庫!$H$7*ISNUMBER($H2361)+01_指標庫!$H$8*ISNUMBER($AF2361)+01_指標庫!$H$9*ISNUMBER($AG2361)+01_指標庫!$H$10*ISNUMBER($AB2361)+01_指標庫!$H$11*ISNUMBER($AC2361)+01_指標庫!$H$12*ISNUMBER($AD2361)+01_指標庫!$H$13*ISNUMBER($AE2361)+01_指標庫!$H$14*ISNUMBER($I2361)+01_指標庫!$H$15*ISNUMBER($AH2361)+01_指標庫!$H$16*ISNUMBER($K2361)+01_指標庫!$H$17*ISNUMBER($AI2361)+01_指標庫!$H$18*ISNUMBER($AJ2361)+01_指標庫!$H$19*ISNUMBER($AK2361)+01_指標庫!$H$20*ISNUMBER($BB2361)+01_指標庫!$H$21*ISNUMBER($BC2361)</f>
        <v>51</v>
      </c>
      <c r="AX2361" s="59" t="n">
        <f aca="false">IF(AW2361=0,50,ROUND((01_指標庫!$H$4*IF(ISNUMBER($F2361),L2361,0)+01_指標庫!$H$5*IF(ISNUMBER($AA2361),AL2361,0)+01_指標庫!$H$6*IF(ISNUMBER($G2361),M2361,0)+01_指標庫!$H$7*IF(ISNUMBER($H2361),N2361,0)+01_指標庫!$H$8*IF(ISNUMBER($AF2361),AQ2361,0)+01_指標庫!$H$9*IF(ISNUMBER($AG2361),AR2361,0)+01_指標庫!$H$10*IF(ISNUMBER($AB2361),AM2361,0)+01_指標庫!$H$11*IF(ISNUMBER($AC2361),AN2361,0)+01_指標庫!$H$12*IF(ISNUMBER($AD2361),AO2361,0)+01_指標庫!$H$13*IF(ISNUMBER($AE2361),AP2361,0)+01_指標庫!$H$14*IF(ISNUMBER($I2361),O2361,0)+01_指標庫!$H$15*IF(ISNUMBER($AH2361),AS2361,0)+01_指標庫!$H$16*IF(ISNUMBER($K2361),P2361,0)+01_指標庫!$H$17*IF(ISNUMBER($AI2361),AT2361,0)+01_指標庫!$H$18*IF(ISNUMBER($AJ2361),AU2361,0)+01_指標庫!$H$19*IF(ISNUMBER($AK2361),AV2361,0)+01_指標庫!$H$20*IF(ISNUMBER($BB2361),BB2361,0)+01_指標庫!$H$21*IF(ISNUMBER($BC2361),BC2361,0))/AW2361,1))</f>
        <v>74.5</v>
      </c>
      <c r="AY2361" s="60"/>
      <c r="AZ2361" s="60"/>
      <c r="BA2361" s="58" t="n">
        <f aca="false">AVERAGE($E2357:$E2361)/AVERAGE($E2352:$E2361)-1</f>
        <v>-0.0115916955362222</v>
      </c>
      <c r="BB2361" s="59" t="n">
        <f aca="false">IF(ISNUMBER($BA2361),IF(OR($S2361&lt;=-0.03,$BA2361&lt;-0.003),0,IF(OR($S2361&lt;=-0.02,$BA2361&lt;0.01),50,100)),"")</f>
        <v>0</v>
      </c>
      <c r="BC2361" s="0" t="str">
        <f aca="false">IF(OR(COUNT($AZ2361)=0,COUNT($AZ2360)=0),"",IF(OR($AY2361/$AZ2360-1&lt;=-0.03,$AZ2361/$AZ2360-1&lt;=-0.045,IF(COUNT($AZ2352:$AZ2361)=10,AVERAGE($AZ2357:$AZ2361)/AVERAGE($AZ2352:$AZ2361)-1&lt;-0.01,FALSE())),0,IF(OR($AZ2361/$AZ2360-1&lt;=-0.02,IF(COUNT($AZ2352:$AZ2361)=10,AVERAGE($AZ2357:$AZ2361)/AVERAGE($AZ2352:$AZ2361)-1&lt;0.005,FALSE())),50,100)))</f>
        <v/>
      </c>
    </row>
    <row r="2362" customFormat="false" ht="15" hidden="false" customHeight="true" outlineLevel="0" collapsed="false">
      <c r="A2362" s="47" t="n">
        <v>2358</v>
      </c>
      <c r="B2362" s="48" t="n">
        <v>45981</v>
      </c>
      <c r="C2362" s="47" t="n">
        <v>2025</v>
      </c>
      <c r="D2362" s="49" t="s">
        <v>239</v>
      </c>
      <c r="E2362" s="50" t="n">
        <v>24054.38</v>
      </c>
      <c r="F2362" s="51" t="n">
        <v>0.077671</v>
      </c>
      <c r="G2362" s="51" t="n">
        <v>-0.079077</v>
      </c>
      <c r="H2362" s="52" t="n">
        <v>0.5714</v>
      </c>
      <c r="I2362" s="53" t="n">
        <v>317</v>
      </c>
      <c r="J2362" s="47" t="s">
        <v>235</v>
      </c>
      <c r="K2362" s="54" t="n">
        <v>26.42</v>
      </c>
      <c r="L2362" s="55" t="n">
        <f aca="false">IF(COUNT(F2362)=0,50,IF(F2362&gt;=0,100,IF(F2362&gt;=-0.02,50,0)))</f>
        <v>100</v>
      </c>
      <c r="M2362" s="55" t="n">
        <f aca="false">IF(COUNT(G2362)=0,50,IF(G2362&gt;-0.06,100,IF(G2362&gt;-0.15,50,0)))</f>
        <v>50</v>
      </c>
      <c r="N2362" s="55" t="n">
        <f aca="false">IF(COUNT(H2362)=0,50,IF(H2362&gt;=0.6,100,IF(H2362&gt;=0.4,50,0)))</f>
        <v>50</v>
      </c>
      <c r="O2362" s="55" t="n">
        <f aca="false">IF(COUNT(I2362)=0,50,IF(J2362="proxy_vix",50,IF(I2362&lt;350,100,IF(I2362&lt;=450,50,0))))</f>
        <v>100</v>
      </c>
      <c r="P2362" s="55" t="n">
        <f aca="false">IF(COUNT(K2362)=0,50,IF(K2362&lt;20,100,IF(K2362&lt;=25,50,0)))</f>
        <v>0</v>
      </c>
      <c r="Q2362" s="54"/>
      <c r="R2362" s="47"/>
      <c r="S2362" s="51" t="n">
        <f aca="false">$E2362/$E2361-1</f>
        <v>-0.0237876473386114</v>
      </c>
      <c r="T2362" s="56" t="n">
        <f aca="false">$K2362/$K2361-1</f>
        <v>0.11665257819104</v>
      </c>
      <c r="V2362" s="57"/>
      <c r="W2362" s="57"/>
      <c r="Y2362" s="1" t="str">
        <f aca="false">IF(AX2362&gt;=70,"EASY",IF(AX2362&gt;40,"UNCERTAIN","HARD"))</f>
        <v>UNCERTAIN</v>
      </c>
      <c r="AA2362" s="58" t="n">
        <f aca="false">IF($A2362&lt;200,"",AVERAGE($E2313:$E2362)/AVERAGE($E2163:$E2362)-1)</f>
        <v>0.117649742297977</v>
      </c>
      <c r="AB2362" s="59" t="n">
        <f aca="false">LOOKUP($B2362,07_L1政策步階!$A$4:$A$14,07_L1政策步階!$C$4:$C$14)</f>
        <v>1</v>
      </c>
      <c r="AC2362" s="57"/>
      <c r="AD2362" s="57"/>
      <c r="AE2362" s="57"/>
      <c r="AF2362" s="57"/>
      <c r="AG2362" s="57"/>
      <c r="AH2362" s="57"/>
      <c r="AI2362" s="57"/>
      <c r="AJ2362" s="57"/>
      <c r="AK2362" s="57"/>
      <c r="AL2362" s="59" t="n">
        <f aca="false">IF(ISNUMBER($AA2362),IF($AA2362&gt;=0.005,100,IF($AA2362&gt;=-0.015,50,0)),"")</f>
        <v>100</v>
      </c>
      <c r="AM2362" s="59" t="n">
        <f aca="false">IF(ISNUMBER($AB2362),IF($AB2362=1,100,IF($AB2362=0,50,0)),"")</f>
        <v>100</v>
      </c>
      <c r="AN2362" s="0" t="str">
        <f aca="false">IF(ISNUMBER($AC2362),IF($AC2362&gt;=0.001,100,IF($AC2362&gt;=-0.003,50,0)),"")</f>
        <v/>
      </c>
      <c r="AO2362" s="0" t="str">
        <f aca="false">IF(ISNUMBER($AD2362),IF($AD2362&gt;=0.04,100,IF($AD2362&gt;=0,50,0)),"")</f>
        <v/>
      </c>
      <c r="AP2362" s="0" t="str">
        <f aca="false">IF(ISNUMBER($AE2362),IF($AE2362&gt;=25,100,IF($AE2362&gt;=-75,50,0)),"")</f>
        <v/>
      </c>
      <c r="AQ2362" s="0" t="str">
        <f aca="false">IF(ISNUMBER($AF2362),IF($AF2362&gt;0,100,IF($AF2362&gt;=-50,50,0)),"")</f>
        <v/>
      </c>
      <c r="AR2362" s="0" t="str">
        <f aca="false">IF(ISNUMBER($AG2362),IF($AG2362=1,100,IF($AG2362=0,50,0)),"")</f>
        <v/>
      </c>
      <c r="AS2362" s="0" t="str">
        <f aca="false">IF(ISNUMBER($AH2362),IF($AH2362&lt;0,100,IF($AH2362&lt;=20,50,0)),"")</f>
        <v/>
      </c>
      <c r="AT2362" s="0" t="str">
        <f aca="false">IF(ISNUMBER($AI2362),IF($AI2362&lt;0.95,100,IF($AI2362&lt;=1,50,0)),"")</f>
        <v/>
      </c>
      <c r="AU2362" s="0" t="str">
        <f aca="false">IF(ISNUMBER($AJ2362),IF($AJ2362&lt;30,0,IF($AJ2362&lt;40,50,IF($AJ2362&lt;=90,100,50))),"")</f>
        <v/>
      </c>
      <c r="AV2362" s="0" t="str">
        <f aca="false">IF(ISNUMBER($AK2362),IF($AK2362&gt;-0.2,100,IF($AK2362&gt;=-0.4,50,0)),"")</f>
        <v/>
      </c>
      <c r="AW2362" s="59" t="n">
        <f aca="false">01_指標庫!$H$4*ISNUMBER($F2362)+01_指標庫!$H$5*ISNUMBER($AA2362)+01_指標庫!$H$6*ISNUMBER($G2362)+01_指標庫!$H$7*ISNUMBER($H2362)+01_指標庫!$H$8*ISNUMBER($AF2362)+01_指標庫!$H$9*ISNUMBER($AG2362)+01_指標庫!$H$10*ISNUMBER($AB2362)+01_指標庫!$H$11*ISNUMBER($AC2362)+01_指標庫!$H$12*ISNUMBER($AD2362)+01_指標庫!$H$13*ISNUMBER($AE2362)+01_指標庫!$H$14*ISNUMBER($I2362)+01_指標庫!$H$15*ISNUMBER($AH2362)+01_指標庫!$H$16*ISNUMBER($K2362)+01_指標庫!$H$17*ISNUMBER($AI2362)+01_指標庫!$H$18*ISNUMBER($AJ2362)+01_指標庫!$H$19*ISNUMBER($AK2362)+01_指標庫!$H$20*ISNUMBER($BB2362)+01_指標庫!$H$21*ISNUMBER($BC2362)</f>
        <v>51</v>
      </c>
      <c r="AX2362" s="59" t="n">
        <f aca="false">IF(AW2362=0,50,ROUND((01_指標庫!$H$4*IF(ISNUMBER($F2362),L2362,0)+01_指標庫!$H$5*IF(ISNUMBER($AA2362),AL2362,0)+01_指標庫!$H$6*IF(ISNUMBER($G2362),M2362,0)+01_指標庫!$H$7*IF(ISNUMBER($H2362),N2362,0)+01_指標庫!$H$8*IF(ISNUMBER($AF2362),AQ2362,0)+01_指標庫!$H$9*IF(ISNUMBER($AG2362),AR2362,0)+01_指標庫!$H$10*IF(ISNUMBER($AB2362),AM2362,0)+01_指標庫!$H$11*IF(ISNUMBER($AC2362),AN2362,0)+01_指標庫!$H$12*IF(ISNUMBER($AD2362),AO2362,0)+01_指標庫!$H$13*IF(ISNUMBER($AE2362),AP2362,0)+01_指標庫!$H$14*IF(ISNUMBER($I2362),O2362,0)+01_指標庫!$H$15*IF(ISNUMBER($AH2362),AS2362,0)+01_指標庫!$H$16*IF(ISNUMBER($K2362),P2362,0)+01_指標庫!$H$17*IF(ISNUMBER($AI2362),AT2362,0)+01_指標庫!$H$18*IF(ISNUMBER($AJ2362),AU2362,0)+01_指標庫!$H$19*IF(ISNUMBER($AK2362),AV2362,0)+01_指標庫!$H$20*IF(ISNUMBER($BB2362),BB2362,0)+01_指標庫!$H$21*IF(ISNUMBER($BC2362),BC2362,0))/AW2362,1))</f>
        <v>60.8</v>
      </c>
      <c r="AY2362" s="60"/>
      <c r="AZ2362" s="60"/>
      <c r="BA2362" s="58" t="n">
        <f aca="false">AVERAGE($E2358:$E2362)/AVERAGE($E2353:$E2362)-1</f>
        <v>-0.0148551995761367</v>
      </c>
      <c r="BB2362" s="59" t="n">
        <f aca="false">IF(ISNUMBER($BA2362),IF(OR($S2362&lt;=-0.03,$BA2362&lt;-0.003),0,IF(OR($S2362&lt;=-0.02,$BA2362&lt;0.01),50,100)),"")</f>
        <v>0</v>
      </c>
      <c r="BC2362" s="0" t="str">
        <f aca="false">IF(OR(COUNT($AZ2362)=0,COUNT($AZ2361)=0),"",IF(OR($AY2362/$AZ2361-1&lt;=-0.03,$AZ2362/$AZ2361-1&lt;=-0.045,IF(COUNT($AZ2353:$AZ2362)=10,AVERAGE($AZ2358:$AZ2362)/AVERAGE($AZ2353:$AZ2362)-1&lt;-0.01,FALSE())),0,IF(OR($AZ2362/$AZ2361-1&lt;=-0.02,IF(COUNT($AZ2353:$AZ2362)=10,AVERAGE($AZ2358:$AZ2362)/AVERAGE($AZ2353:$AZ2362)-1&lt;0.005,FALSE())),50,100)))</f>
        <v/>
      </c>
    </row>
    <row r="2363" customFormat="false" ht="15" hidden="false" customHeight="true" outlineLevel="0" collapsed="false">
      <c r="A2363" s="47" t="n">
        <v>2359</v>
      </c>
      <c r="B2363" s="48" t="n">
        <v>45982</v>
      </c>
      <c r="C2363" s="47" t="n">
        <v>2025</v>
      </c>
      <c r="D2363" s="49" t="s">
        <v>234</v>
      </c>
      <c r="E2363" s="50" t="n">
        <v>24239.57</v>
      </c>
      <c r="F2363" s="51" t="n">
        <v>0.085368</v>
      </c>
      <c r="G2363" s="51" t="n">
        <v>-0.071987</v>
      </c>
      <c r="H2363" s="52" t="n">
        <v>0.5714</v>
      </c>
      <c r="I2363" s="53" t="n">
        <v>319</v>
      </c>
      <c r="J2363" s="47" t="s">
        <v>235</v>
      </c>
      <c r="K2363" s="54" t="n">
        <v>23.43</v>
      </c>
      <c r="L2363" s="55" t="n">
        <f aca="false">IF(COUNT(F2363)=0,50,IF(F2363&gt;=0,100,IF(F2363&gt;=-0.02,50,0)))</f>
        <v>100</v>
      </c>
      <c r="M2363" s="55" t="n">
        <f aca="false">IF(COUNT(G2363)=0,50,IF(G2363&gt;-0.06,100,IF(G2363&gt;-0.15,50,0)))</f>
        <v>50</v>
      </c>
      <c r="N2363" s="55" t="n">
        <f aca="false">IF(COUNT(H2363)=0,50,IF(H2363&gt;=0.6,100,IF(H2363&gt;=0.4,50,0)))</f>
        <v>50</v>
      </c>
      <c r="O2363" s="55" t="n">
        <f aca="false">IF(COUNT(I2363)=0,50,IF(J2363="proxy_vix",50,IF(I2363&lt;350,100,IF(I2363&lt;=450,50,0))))</f>
        <v>100</v>
      </c>
      <c r="P2363" s="55" t="n">
        <f aca="false">IF(COUNT(K2363)=0,50,IF(K2363&lt;20,100,IF(K2363&lt;=25,50,0)))</f>
        <v>50</v>
      </c>
      <c r="Q2363" s="54"/>
      <c r="R2363" s="47"/>
      <c r="S2363" s="51" t="n">
        <f aca="false">$E2363/$E2362-1</f>
        <v>0.00769880578921578</v>
      </c>
      <c r="T2363" s="56" t="n">
        <f aca="false">$K2363/$K2362-1</f>
        <v>-0.113171839515519</v>
      </c>
      <c r="V2363" s="57"/>
      <c r="W2363" s="57"/>
      <c r="Y2363" s="1" t="str">
        <f aca="false">IF(AX2363&gt;=70,"EASY",IF(AX2363&gt;40,"UNCERTAIN","HARD"))</f>
        <v>UNCERTAIN</v>
      </c>
      <c r="AA2363" s="58" t="n">
        <f aca="false">IF($A2363&lt;200,"",AVERAGE($E2314:$E2363)/AVERAGE($E2164:$E2363)-1)</f>
        <v>0.117164800359604</v>
      </c>
      <c r="AB2363" s="59" t="n">
        <f aca="false">LOOKUP($B2363,07_L1政策步階!$A$4:$A$14,07_L1政策步階!$C$4:$C$14)</f>
        <v>1</v>
      </c>
      <c r="AC2363" s="57"/>
      <c r="AD2363" s="57"/>
      <c r="AE2363" s="57"/>
      <c r="AF2363" s="57"/>
      <c r="AG2363" s="57"/>
      <c r="AH2363" s="57"/>
      <c r="AI2363" s="57"/>
      <c r="AJ2363" s="57"/>
      <c r="AK2363" s="57"/>
      <c r="AL2363" s="59" t="n">
        <f aca="false">IF(ISNUMBER($AA2363),IF($AA2363&gt;=0.005,100,IF($AA2363&gt;=-0.015,50,0)),"")</f>
        <v>100</v>
      </c>
      <c r="AM2363" s="59" t="n">
        <f aca="false">IF(ISNUMBER($AB2363),IF($AB2363=1,100,IF($AB2363=0,50,0)),"")</f>
        <v>100</v>
      </c>
      <c r="AN2363" s="0" t="str">
        <f aca="false">IF(ISNUMBER($AC2363),IF($AC2363&gt;=0.001,100,IF($AC2363&gt;=-0.003,50,0)),"")</f>
        <v/>
      </c>
      <c r="AO2363" s="0" t="str">
        <f aca="false">IF(ISNUMBER($AD2363),IF($AD2363&gt;=0.04,100,IF($AD2363&gt;=0,50,0)),"")</f>
        <v/>
      </c>
      <c r="AP2363" s="0" t="str">
        <f aca="false">IF(ISNUMBER($AE2363),IF($AE2363&gt;=25,100,IF($AE2363&gt;=-75,50,0)),"")</f>
        <v/>
      </c>
      <c r="AQ2363" s="0" t="str">
        <f aca="false">IF(ISNUMBER($AF2363),IF($AF2363&gt;0,100,IF($AF2363&gt;=-50,50,0)),"")</f>
        <v/>
      </c>
      <c r="AR2363" s="0" t="str">
        <f aca="false">IF(ISNUMBER($AG2363),IF($AG2363=1,100,IF($AG2363=0,50,0)),"")</f>
        <v/>
      </c>
      <c r="AS2363" s="0" t="str">
        <f aca="false">IF(ISNUMBER($AH2363),IF($AH2363&lt;0,100,IF($AH2363&lt;=20,50,0)),"")</f>
        <v/>
      </c>
      <c r="AT2363" s="0" t="str">
        <f aca="false">IF(ISNUMBER($AI2363),IF($AI2363&lt;0.95,100,IF($AI2363&lt;=1,50,0)),"")</f>
        <v/>
      </c>
      <c r="AU2363" s="0" t="str">
        <f aca="false">IF(ISNUMBER($AJ2363),IF($AJ2363&lt;30,0,IF($AJ2363&lt;40,50,IF($AJ2363&lt;=90,100,50))),"")</f>
        <v/>
      </c>
      <c r="AV2363" s="0" t="str">
        <f aca="false">IF(ISNUMBER($AK2363),IF($AK2363&gt;-0.2,100,IF($AK2363&gt;=-0.4,50,0)),"")</f>
        <v/>
      </c>
      <c r="AW2363" s="59" t="n">
        <f aca="false">01_指標庫!$H$4*ISNUMBER($F2363)+01_指標庫!$H$5*ISNUMBER($AA2363)+01_指標庫!$H$6*ISNUMBER($G2363)+01_指標庫!$H$7*ISNUMBER($H2363)+01_指標庫!$H$8*ISNUMBER($AF2363)+01_指標庫!$H$9*ISNUMBER($AG2363)+01_指標庫!$H$10*ISNUMBER($AB2363)+01_指標庫!$H$11*ISNUMBER($AC2363)+01_指標庫!$H$12*ISNUMBER($AD2363)+01_指標庫!$H$13*ISNUMBER($AE2363)+01_指標庫!$H$14*ISNUMBER($I2363)+01_指標庫!$H$15*ISNUMBER($AH2363)+01_指標庫!$H$16*ISNUMBER($K2363)+01_指標庫!$H$17*ISNUMBER($AI2363)+01_指標庫!$H$18*ISNUMBER($AJ2363)+01_指標庫!$H$19*ISNUMBER($AK2363)+01_指標庫!$H$20*ISNUMBER($BB2363)+01_指標庫!$H$21*ISNUMBER($BC2363)</f>
        <v>51</v>
      </c>
      <c r="AX2363" s="59" t="n">
        <f aca="false">IF(AW2363=0,50,ROUND((01_指標庫!$H$4*IF(ISNUMBER($F2363),L2363,0)+01_指標庫!$H$5*IF(ISNUMBER($AA2363),AL2363,0)+01_指標庫!$H$6*IF(ISNUMBER($G2363),M2363,0)+01_指標庫!$H$7*IF(ISNUMBER($H2363),N2363,0)+01_指標庫!$H$8*IF(ISNUMBER($AF2363),AQ2363,0)+01_指標庫!$H$9*IF(ISNUMBER($AG2363),AR2363,0)+01_指標庫!$H$10*IF(ISNUMBER($AB2363),AM2363,0)+01_指標庫!$H$11*IF(ISNUMBER($AC2363),AN2363,0)+01_指標庫!$H$12*IF(ISNUMBER($AD2363),AO2363,0)+01_指標庫!$H$13*IF(ISNUMBER($AE2363),AP2363,0)+01_指標庫!$H$14*IF(ISNUMBER($I2363),O2363,0)+01_指標庫!$H$15*IF(ISNUMBER($AH2363),AS2363,0)+01_指標庫!$H$16*IF(ISNUMBER($K2363),P2363,0)+01_指標庫!$H$17*IF(ISNUMBER($AI2363),AT2363,0)+01_指標庫!$H$18*IF(ISNUMBER($AJ2363),AU2363,0)+01_指標庫!$H$19*IF(ISNUMBER($AK2363),AV2363,0)+01_指標庫!$H$20*IF(ISNUMBER($BB2363),BB2363,0)+01_指標庫!$H$21*IF(ISNUMBER($BC2363),BC2363,0))/AW2363,1))</f>
        <v>66.7</v>
      </c>
      <c r="AY2363" s="60"/>
      <c r="AZ2363" s="60"/>
      <c r="BA2363" s="58" t="n">
        <f aca="false">AVERAGE($E2359:$E2363)/AVERAGE($E2354:$E2363)-1</f>
        <v>-0.0177852104294164</v>
      </c>
      <c r="BB2363" s="59" t="n">
        <f aca="false">IF(ISNUMBER($BA2363),IF(OR($S2363&lt;=-0.03,$BA2363&lt;-0.003),0,IF(OR($S2363&lt;=-0.02,$BA2363&lt;0.01),50,100)),"")</f>
        <v>0</v>
      </c>
      <c r="BC2363" s="0" t="str">
        <f aca="false">IF(OR(COUNT($AZ2363)=0,COUNT($AZ2362)=0),"",IF(OR($AY2363/$AZ2362-1&lt;=-0.03,$AZ2363/$AZ2362-1&lt;=-0.045,IF(COUNT($AZ2354:$AZ2363)=10,AVERAGE($AZ2359:$AZ2363)/AVERAGE($AZ2354:$AZ2363)-1&lt;-0.01,FALSE())),0,IF(OR($AZ2363/$AZ2362-1&lt;=-0.02,IF(COUNT($AZ2354:$AZ2363)=10,AVERAGE($AZ2359:$AZ2363)/AVERAGE($AZ2354:$AZ2363)-1&lt;0.005,FALSE())),50,100)))</f>
        <v/>
      </c>
    </row>
    <row r="2364" customFormat="false" ht="15" hidden="false" customHeight="true" outlineLevel="0" collapsed="false">
      <c r="A2364" s="47" t="n">
        <v>2360</v>
      </c>
      <c r="B2364" s="48" t="n">
        <v>45985</v>
      </c>
      <c r="C2364" s="47" t="n">
        <v>2025</v>
      </c>
      <c r="D2364" s="49" t="s">
        <v>236</v>
      </c>
      <c r="E2364" s="50" t="n">
        <v>24873.85</v>
      </c>
      <c r="F2364" s="51" t="n">
        <v>0.112926</v>
      </c>
      <c r="G2364" s="51" t="n">
        <v>-0.047703</v>
      </c>
      <c r="H2364" s="52" t="n">
        <v>0.5714</v>
      </c>
      <c r="I2364" s="53" t="n">
        <v>315</v>
      </c>
      <c r="J2364" s="47" t="s">
        <v>235</v>
      </c>
      <c r="K2364" s="54" t="n">
        <v>20.52</v>
      </c>
      <c r="L2364" s="55" t="n">
        <f aca="false">IF(COUNT(F2364)=0,50,IF(F2364&gt;=0,100,IF(F2364&gt;=-0.02,50,0)))</f>
        <v>100</v>
      </c>
      <c r="M2364" s="55" t="n">
        <f aca="false">IF(COUNT(G2364)=0,50,IF(G2364&gt;-0.06,100,IF(G2364&gt;-0.15,50,0)))</f>
        <v>100</v>
      </c>
      <c r="N2364" s="55" t="n">
        <f aca="false">IF(COUNT(H2364)=0,50,IF(H2364&gt;=0.6,100,IF(H2364&gt;=0.4,50,0)))</f>
        <v>50</v>
      </c>
      <c r="O2364" s="55" t="n">
        <f aca="false">IF(COUNT(I2364)=0,50,IF(J2364="proxy_vix",50,IF(I2364&lt;350,100,IF(I2364&lt;=450,50,0))))</f>
        <v>100</v>
      </c>
      <c r="P2364" s="55" t="n">
        <f aca="false">IF(COUNT(K2364)=0,50,IF(K2364&lt;20,100,IF(K2364&lt;=25,50,0)))</f>
        <v>50</v>
      </c>
      <c r="Q2364" s="54"/>
      <c r="R2364" s="47"/>
      <c r="S2364" s="51" t="n">
        <f aca="false">$E2364/$E2363-1</f>
        <v>0.0261671308525686</v>
      </c>
      <c r="T2364" s="56" t="n">
        <f aca="false">$K2364/$K2363-1</f>
        <v>-0.124199743918054</v>
      </c>
      <c r="V2364" s="57"/>
      <c r="W2364" s="57"/>
      <c r="Y2364" s="1" t="str">
        <f aca="false">IF(AX2364&gt;=70,"EASY",IF(AX2364&gt;40,"UNCERTAIN","HARD"))</f>
        <v>EASY</v>
      </c>
      <c r="AA2364" s="58" t="n">
        <f aca="false">IF($A2364&lt;200,"",AVERAGE($E2315:$E2364)/AVERAGE($E2165:$E2364)-1)</f>
        <v>0.116838496605875</v>
      </c>
      <c r="AB2364" s="59" t="n">
        <f aca="false">LOOKUP($B2364,07_L1政策步階!$A$4:$A$14,07_L1政策步階!$C$4:$C$14)</f>
        <v>1</v>
      </c>
      <c r="AC2364" s="57"/>
      <c r="AD2364" s="57"/>
      <c r="AE2364" s="57"/>
      <c r="AF2364" s="57"/>
      <c r="AG2364" s="57"/>
      <c r="AH2364" s="57"/>
      <c r="AI2364" s="57"/>
      <c r="AJ2364" s="57"/>
      <c r="AK2364" s="57"/>
      <c r="AL2364" s="59" t="n">
        <f aca="false">IF(ISNUMBER($AA2364),IF($AA2364&gt;=0.005,100,IF($AA2364&gt;=-0.015,50,0)),"")</f>
        <v>100</v>
      </c>
      <c r="AM2364" s="59" t="n">
        <f aca="false">IF(ISNUMBER($AB2364),IF($AB2364=1,100,IF($AB2364=0,50,0)),"")</f>
        <v>100</v>
      </c>
      <c r="AN2364" s="0" t="str">
        <f aca="false">IF(ISNUMBER($AC2364),IF($AC2364&gt;=0.001,100,IF($AC2364&gt;=-0.003,50,0)),"")</f>
        <v/>
      </c>
      <c r="AO2364" s="0" t="str">
        <f aca="false">IF(ISNUMBER($AD2364),IF($AD2364&gt;=0.04,100,IF($AD2364&gt;=0,50,0)),"")</f>
        <v/>
      </c>
      <c r="AP2364" s="0" t="str">
        <f aca="false">IF(ISNUMBER($AE2364),IF($AE2364&gt;=25,100,IF($AE2364&gt;=-75,50,0)),"")</f>
        <v/>
      </c>
      <c r="AQ2364" s="0" t="str">
        <f aca="false">IF(ISNUMBER($AF2364),IF($AF2364&gt;0,100,IF($AF2364&gt;=-50,50,0)),"")</f>
        <v/>
      </c>
      <c r="AR2364" s="0" t="str">
        <f aca="false">IF(ISNUMBER($AG2364),IF($AG2364=1,100,IF($AG2364=0,50,0)),"")</f>
        <v/>
      </c>
      <c r="AS2364" s="0" t="str">
        <f aca="false">IF(ISNUMBER($AH2364),IF($AH2364&lt;0,100,IF($AH2364&lt;=20,50,0)),"")</f>
        <v/>
      </c>
      <c r="AT2364" s="0" t="str">
        <f aca="false">IF(ISNUMBER($AI2364),IF($AI2364&lt;0.95,100,IF($AI2364&lt;=1,50,0)),"")</f>
        <v/>
      </c>
      <c r="AU2364" s="0" t="str">
        <f aca="false">IF(ISNUMBER($AJ2364),IF($AJ2364&lt;30,0,IF($AJ2364&lt;40,50,IF($AJ2364&lt;=90,100,50))),"")</f>
        <v/>
      </c>
      <c r="AV2364" s="0" t="str">
        <f aca="false">IF(ISNUMBER($AK2364),IF($AK2364&gt;-0.2,100,IF($AK2364&gt;=-0.4,50,0)),"")</f>
        <v/>
      </c>
      <c r="AW2364" s="59" t="n">
        <f aca="false">01_指標庫!$H$4*ISNUMBER($F2364)+01_指標庫!$H$5*ISNUMBER($AA2364)+01_指標庫!$H$6*ISNUMBER($G2364)+01_指標庫!$H$7*ISNUMBER($H2364)+01_指標庫!$H$8*ISNUMBER($AF2364)+01_指標庫!$H$9*ISNUMBER($AG2364)+01_指標庫!$H$10*ISNUMBER($AB2364)+01_指標庫!$H$11*ISNUMBER($AC2364)+01_指標庫!$H$12*ISNUMBER($AD2364)+01_指標庫!$H$13*ISNUMBER($AE2364)+01_指標庫!$H$14*ISNUMBER($I2364)+01_指標庫!$H$15*ISNUMBER($AH2364)+01_指標庫!$H$16*ISNUMBER($K2364)+01_指標庫!$H$17*ISNUMBER($AI2364)+01_指標庫!$H$18*ISNUMBER($AJ2364)+01_指標庫!$H$19*ISNUMBER($AK2364)+01_指標庫!$H$20*ISNUMBER($BB2364)+01_指標庫!$H$21*ISNUMBER($BC2364)</f>
        <v>51</v>
      </c>
      <c r="AX2364" s="59" t="n">
        <f aca="false">IF(AW2364=0,50,ROUND((01_指標庫!$H$4*IF(ISNUMBER($F2364),L2364,0)+01_指標庫!$H$5*IF(ISNUMBER($AA2364),AL2364,0)+01_指標庫!$H$6*IF(ISNUMBER($G2364),M2364,0)+01_指標庫!$H$7*IF(ISNUMBER($H2364),N2364,0)+01_指標庫!$H$8*IF(ISNUMBER($AF2364),AQ2364,0)+01_指標庫!$H$9*IF(ISNUMBER($AG2364),AR2364,0)+01_指標庫!$H$10*IF(ISNUMBER($AB2364),AM2364,0)+01_指標庫!$H$11*IF(ISNUMBER($AC2364),AN2364,0)+01_指標庫!$H$12*IF(ISNUMBER($AD2364),AO2364,0)+01_指標庫!$H$13*IF(ISNUMBER($AE2364),AP2364,0)+01_指標庫!$H$14*IF(ISNUMBER($I2364),O2364,0)+01_指標庫!$H$15*IF(ISNUMBER($AH2364),AS2364,0)+01_指標庫!$H$16*IF(ISNUMBER($K2364),P2364,0)+01_指標庫!$H$17*IF(ISNUMBER($AI2364),AT2364,0)+01_指標庫!$H$18*IF(ISNUMBER($AJ2364),AU2364,0)+01_指標庫!$H$19*IF(ISNUMBER($AK2364),AV2364,0)+01_指標庫!$H$20*IF(ISNUMBER($BB2364),BB2364,0)+01_指標庫!$H$21*IF(ISNUMBER($BC2364),BC2364,0))/AW2364,1))</f>
        <v>74.5</v>
      </c>
      <c r="AY2364" s="60"/>
      <c r="AZ2364" s="60"/>
      <c r="BA2364" s="58" t="n">
        <f aca="false">AVERAGE($E2360:$E2364)/AVERAGE($E2355:$E2364)-1</f>
        <v>-0.0142688786352694</v>
      </c>
      <c r="BB2364" s="59" t="n">
        <f aca="false">IF(ISNUMBER($BA2364),IF(OR($S2364&lt;=-0.03,$BA2364&lt;-0.003),0,IF(OR($S2364&lt;=-0.02,$BA2364&lt;0.01),50,100)),"")</f>
        <v>0</v>
      </c>
      <c r="BC2364" s="0" t="str">
        <f aca="false">IF(OR(COUNT($AZ2364)=0,COUNT($AZ2363)=0),"",IF(OR($AY2364/$AZ2363-1&lt;=-0.03,$AZ2364/$AZ2363-1&lt;=-0.045,IF(COUNT($AZ2355:$AZ2364)=10,AVERAGE($AZ2360:$AZ2364)/AVERAGE($AZ2355:$AZ2364)-1&lt;-0.01,FALSE())),0,IF(OR($AZ2364/$AZ2363-1&lt;=-0.02,IF(COUNT($AZ2355:$AZ2364)=10,AVERAGE($AZ2360:$AZ2364)/AVERAGE($AZ2355:$AZ2364)-1&lt;0.005,FALSE())),50,100)))</f>
        <v/>
      </c>
    </row>
    <row r="2365" customFormat="false" ht="15" hidden="false" customHeight="true" outlineLevel="0" collapsed="false">
      <c r="A2365" s="47" t="n">
        <v>2361</v>
      </c>
      <c r="B2365" s="48" t="n">
        <v>45986</v>
      </c>
      <c r="C2365" s="47" t="n">
        <v>2025</v>
      </c>
      <c r="D2365" s="49" t="s">
        <v>237</v>
      </c>
      <c r="E2365" s="50" t="n">
        <v>25018.36</v>
      </c>
      <c r="F2365" s="51" t="n">
        <v>0.118576</v>
      </c>
      <c r="G2365" s="51" t="n">
        <v>-0.042171</v>
      </c>
      <c r="H2365" s="52" t="n">
        <v>0.5714</v>
      </c>
      <c r="I2365" s="53" t="n">
        <v>310</v>
      </c>
      <c r="J2365" s="47" t="s">
        <v>235</v>
      </c>
      <c r="K2365" s="54" t="n">
        <v>18.56</v>
      </c>
      <c r="L2365" s="55" t="n">
        <f aca="false">IF(COUNT(F2365)=0,50,IF(F2365&gt;=0,100,IF(F2365&gt;=-0.02,50,0)))</f>
        <v>100</v>
      </c>
      <c r="M2365" s="55" t="n">
        <f aca="false">IF(COUNT(G2365)=0,50,IF(G2365&gt;-0.06,100,IF(G2365&gt;-0.15,50,0)))</f>
        <v>100</v>
      </c>
      <c r="N2365" s="55" t="n">
        <f aca="false">IF(COUNT(H2365)=0,50,IF(H2365&gt;=0.6,100,IF(H2365&gt;=0.4,50,0)))</f>
        <v>50</v>
      </c>
      <c r="O2365" s="55" t="n">
        <f aca="false">IF(COUNT(I2365)=0,50,IF(J2365="proxy_vix",50,IF(I2365&lt;350,100,IF(I2365&lt;=450,50,0))))</f>
        <v>100</v>
      </c>
      <c r="P2365" s="55" t="n">
        <f aca="false">IF(COUNT(K2365)=0,50,IF(K2365&lt;20,100,IF(K2365&lt;=25,50,0)))</f>
        <v>100</v>
      </c>
      <c r="Q2365" s="54"/>
      <c r="R2365" s="47"/>
      <c r="S2365" s="51" t="n">
        <f aca="false">$E2365/$E2364-1</f>
        <v>0.00580971582605838</v>
      </c>
      <c r="T2365" s="56" t="n">
        <f aca="false">$K2365/$K2364-1</f>
        <v>-0.0955165692007798</v>
      </c>
      <c r="V2365" s="57"/>
      <c r="W2365" s="57"/>
      <c r="Y2365" s="1" t="str">
        <f aca="false">IF(AX2365&gt;=70,"EASY",IF(AX2365&gt;40,"UNCERTAIN","HARD"))</f>
        <v>EASY</v>
      </c>
      <c r="AA2365" s="58" t="n">
        <f aca="false">IF($A2365&lt;200,"",AVERAGE($E2316:$E2365)/AVERAGE($E2166:$E2365)-1)</f>
        <v>0.116689550391434</v>
      </c>
      <c r="AB2365" s="59" t="n">
        <f aca="false">LOOKUP($B2365,07_L1政策步階!$A$4:$A$14,07_L1政策步階!$C$4:$C$14)</f>
        <v>1</v>
      </c>
      <c r="AC2365" s="57"/>
      <c r="AD2365" s="57"/>
      <c r="AE2365" s="57"/>
      <c r="AF2365" s="57"/>
      <c r="AG2365" s="57"/>
      <c r="AH2365" s="57"/>
      <c r="AI2365" s="57"/>
      <c r="AJ2365" s="57"/>
      <c r="AK2365" s="57"/>
      <c r="AL2365" s="59" t="n">
        <f aca="false">IF(ISNUMBER($AA2365),IF($AA2365&gt;=0.005,100,IF($AA2365&gt;=-0.015,50,0)),"")</f>
        <v>100</v>
      </c>
      <c r="AM2365" s="59" t="n">
        <f aca="false">IF(ISNUMBER($AB2365),IF($AB2365=1,100,IF($AB2365=0,50,0)),"")</f>
        <v>100</v>
      </c>
      <c r="AN2365" s="0" t="str">
        <f aca="false">IF(ISNUMBER($AC2365),IF($AC2365&gt;=0.001,100,IF($AC2365&gt;=-0.003,50,0)),"")</f>
        <v/>
      </c>
      <c r="AO2365" s="0" t="str">
        <f aca="false">IF(ISNUMBER($AD2365),IF($AD2365&gt;=0.04,100,IF($AD2365&gt;=0,50,0)),"")</f>
        <v/>
      </c>
      <c r="AP2365" s="0" t="str">
        <f aca="false">IF(ISNUMBER($AE2365),IF($AE2365&gt;=25,100,IF($AE2365&gt;=-75,50,0)),"")</f>
        <v/>
      </c>
      <c r="AQ2365" s="0" t="str">
        <f aca="false">IF(ISNUMBER($AF2365),IF($AF2365&gt;0,100,IF($AF2365&gt;=-50,50,0)),"")</f>
        <v/>
      </c>
      <c r="AR2365" s="0" t="str">
        <f aca="false">IF(ISNUMBER($AG2365),IF($AG2365=1,100,IF($AG2365=0,50,0)),"")</f>
        <v/>
      </c>
      <c r="AS2365" s="0" t="str">
        <f aca="false">IF(ISNUMBER($AH2365),IF($AH2365&lt;0,100,IF($AH2365&lt;=20,50,0)),"")</f>
        <v/>
      </c>
      <c r="AT2365" s="0" t="str">
        <f aca="false">IF(ISNUMBER($AI2365),IF($AI2365&lt;0.95,100,IF($AI2365&lt;=1,50,0)),"")</f>
        <v/>
      </c>
      <c r="AU2365" s="0" t="str">
        <f aca="false">IF(ISNUMBER($AJ2365),IF($AJ2365&lt;30,0,IF($AJ2365&lt;40,50,IF($AJ2365&lt;=90,100,50))),"")</f>
        <v/>
      </c>
      <c r="AV2365" s="0" t="str">
        <f aca="false">IF(ISNUMBER($AK2365),IF($AK2365&gt;-0.2,100,IF($AK2365&gt;=-0.4,50,0)),"")</f>
        <v/>
      </c>
      <c r="AW2365" s="59" t="n">
        <f aca="false">01_指標庫!$H$4*ISNUMBER($F2365)+01_指標庫!$H$5*ISNUMBER($AA2365)+01_指標庫!$H$6*ISNUMBER($G2365)+01_指標庫!$H$7*ISNUMBER($H2365)+01_指標庫!$H$8*ISNUMBER($AF2365)+01_指標庫!$H$9*ISNUMBER($AG2365)+01_指標庫!$H$10*ISNUMBER($AB2365)+01_指標庫!$H$11*ISNUMBER($AC2365)+01_指標庫!$H$12*ISNUMBER($AD2365)+01_指標庫!$H$13*ISNUMBER($AE2365)+01_指標庫!$H$14*ISNUMBER($I2365)+01_指標庫!$H$15*ISNUMBER($AH2365)+01_指標庫!$H$16*ISNUMBER($K2365)+01_指標庫!$H$17*ISNUMBER($AI2365)+01_指標庫!$H$18*ISNUMBER($AJ2365)+01_指標庫!$H$19*ISNUMBER($AK2365)+01_指標庫!$H$20*ISNUMBER($BB2365)+01_指標庫!$H$21*ISNUMBER($BC2365)</f>
        <v>51</v>
      </c>
      <c r="AX2365" s="59" t="n">
        <f aca="false">IF(AW2365=0,50,ROUND((01_指標庫!$H$4*IF(ISNUMBER($F2365),L2365,0)+01_指標庫!$H$5*IF(ISNUMBER($AA2365),AL2365,0)+01_指標庫!$H$6*IF(ISNUMBER($G2365),M2365,0)+01_指標庫!$H$7*IF(ISNUMBER($H2365),N2365,0)+01_指標庫!$H$8*IF(ISNUMBER($AF2365),AQ2365,0)+01_指標庫!$H$9*IF(ISNUMBER($AG2365),AR2365,0)+01_指標庫!$H$10*IF(ISNUMBER($AB2365),AM2365,0)+01_指標庫!$H$11*IF(ISNUMBER($AC2365),AN2365,0)+01_指標庫!$H$12*IF(ISNUMBER($AD2365),AO2365,0)+01_指標庫!$H$13*IF(ISNUMBER($AE2365),AP2365,0)+01_指標庫!$H$14*IF(ISNUMBER($I2365),O2365,0)+01_指標庫!$H$15*IF(ISNUMBER($AH2365),AS2365,0)+01_指標庫!$H$16*IF(ISNUMBER($K2365),P2365,0)+01_指標庫!$H$17*IF(ISNUMBER($AI2365),AT2365,0)+01_指標庫!$H$18*IF(ISNUMBER($AJ2365),AU2365,0)+01_指標庫!$H$19*IF(ISNUMBER($AK2365),AV2365,0)+01_指標庫!$H$20*IF(ISNUMBER($BB2365),BB2365,0)+01_指標庫!$H$21*IF(ISNUMBER($BC2365),BC2365,0))/AW2365,1))</f>
        <v>80.4</v>
      </c>
      <c r="AY2365" s="60"/>
      <c r="AZ2365" s="60"/>
      <c r="BA2365" s="58" t="n">
        <f aca="false">AVERAGE($E2361:$E2365)/AVERAGE($E2356:$E2365)-1</f>
        <v>-0.0080572591670468</v>
      </c>
      <c r="BB2365" s="59" t="n">
        <f aca="false">IF(ISNUMBER($BA2365),IF(OR($S2365&lt;=-0.03,$BA2365&lt;-0.003),0,IF(OR($S2365&lt;=-0.02,$BA2365&lt;0.01),50,100)),"")</f>
        <v>0</v>
      </c>
      <c r="BC2365" s="0" t="str">
        <f aca="false">IF(OR(COUNT($AZ2365)=0,COUNT($AZ2364)=0),"",IF(OR($AY2365/$AZ2364-1&lt;=-0.03,$AZ2365/$AZ2364-1&lt;=-0.045,IF(COUNT($AZ2356:$AZ2365)=10,AVERAGE($AZ2361:$AZ2365)/AVERAGE($AZ2356:$AZ2365)-1&lt;-0.01,FALSE())),0,IF(OR($AZ2365/$AZ2364-1&lt;=-0.02,IF(COUNT($AZ2356:$AZ2365)=10,AVERAGE($AZ2361:$AZ2365)/AVERAGE($AZ2356:$AZ2365)-1&lt;0.005,FALSE())),50,100)))</f>
        <v/>
      </c>
    </row>
    <row r="2366" customFormat="false" ht="15" hidden="false" customHeight="true" outlineLevel="0" collapsed="false">
      <c r="A2366" s="47" t="n">
        <v>2362</v>
      </c>
      <c r="B2366" s="48" t="n">
        <v>45987</v>
      </c>
      <c r="C2366" s="47" t="n">
        <v>2025</v>
      </c>
      <c r="D2366" s="49" t="s">
        <v>238</v>
      </c>
      <c r="E2366" s="50" t="n">
        <v>25236.94</v>
      </c>
      <c r="F2366" s="51" t="n">
        <v>0.127456</v>
      </c>
      <c r="G2366" s="51" t="n">
        <v>-0.033802</v>
      </c>
      <c r="H2366" s="52" t="n">
        <v>0.5714</v>
      </c>
      <c r="I2366" s="53" t="n">
        <v>300</v>
      </c>
      <c r="J2366" s="47" t="s">
        <v>235</v>
      </c>
      <c r="K2366" s="54" t="n">
        <v>17.19</v>
      </c>
      <c r="L2366" s="55" t="n">
        <f aca="false">IF(COUNT(F2366)=0,50,IF(F2366&gt;=0,100,IF(F2366&gt;=-0.02,50,0)))</f>
        <v>100</v>
      </c>
      <c r="M2366" s="55" t="n">
        <f aca="false">IF(COUNT(G2366)=0,50,IF(G2366&gt;-0.06,100,IF(G2366&gt;-0.15,50,0)))</f>
        <v>100</v>
      </c>
      <c r="N2366" s="55" t="n">
        <f aca="false">IF(COUNT(H2366)=0,50,IF(H2366&gt;=0.6,100,IF(H2366&gt;=0.4,50,0)))</f>
        <v>50</v>
      </c>
      <c r="O2366" s="55" t="n">
        <f aca="false">IF(COUNT(I2366)=0,50,IF(J2366="proxy_vix",50,IF(I2366&lt;350,100,IF(I2366&lt;=450,50,0))))</f>
        <v>100</v>
      </c>
      <c r="P2366" s="55" t="n">
        <f aca="false">IF(COUNT(K2366)=0,50,IF(K2366&lt;20,100,IF(K2366&lt;=25,50,0)))</f>
        <v>100</v>
      </c>
      <c r="Q2366" s="54"/>
      <c r="R2366" s="47"/>
      <c r="S2366" s="51" t="n">
        <f aca="false">$E2366/$E2365-1</f>
        <v>0.00873678370604614</v>
      </c>
      <c r="T2366" s="56" t="n">
        <f aca="false">$K2366/$K2365-1</f>
        <v>-0.0738146551724137</v>
      </c>
      <c r="V2366" s="57"/>
      <c r="W2366" s="57"/>
      <c r="Y2366" s="1" t="str">
        <f aca="false">IF(AX2366&gt;=70,"EASY",IF(AX2366&gt;40,"UNCERTAIN","HARD"))</f>
        <v>EASY</v>
      </c>
      <c r="AA2366" s="58" t="n">
        <f aca="false">IF($A2366&lt;200,"",AVERAGE($E2317:$E2366)/AVERAGE($E2167:$E2366)-1)</f>
        <v>0.116711016620108</v>
      </c>
      <c r="AB2366" s="59" t="n">
        <f aca="false">LOOKUP($B2366,07_L1政策步階!$A$4:$A$14,07_L1政策步階!$C$4:$C$14)</f>
        <v>1</v>
      </c>
      <c r="AC2366" s="57"/>
      <c r="AD2366" s="57"/>
      <c r="AE2366" s="57"/>
      <c r="AF2366" s="57"/>
      <c r="AG2366" s="57"/>
      <c r="AH2366" s="57"/>
      <c r="AI2366" s="57"/>
      <c r="AJ2366" s="57"/>
      <c r="AK2366" s="57"/>
      <c r="AL2366" s="59" t="n">
        <f aca="false">IF(ISNUMBER($AA2366),IF($AA2366&gt;=0.005,100,IF($AA2366&gt;=-0.015,50,0)),"")</f>
        <v>100</v>
      </c>
      <c r="AM2366" s="59" t="n">
        <f aca="false">IF(ISNUMBER($AB2366),IF($AB2366=1,100,IF($AB2366=0,50,0)),"")</f>
        <v>100</v>
      </c>
      <c r="AN2366" s="0" t="str">
        <f aca="false">IF(ISNUMBER($AC2366),IF($AC2366&gt;=0.001,100,IF($AC2366&gt;=-0.003,50,0)),"")</f>
        <v/>
      </c>
      <c r="AO2366" s="0" t="str">
        <f aca="false">IF(ISNUMBER($AD2366),IF($AD2366&gt;=0.04,100,IF($AD2366&gt;=0,50,0)),"")</f>
        <v/>
      </c>
      <c r="AP2366" s="0" t="str">
        <f aca="false">IF(ISNUMBER($AE2366),IF($AE2366&gt;=25,100,IF($AE2366&gt;=-75,50,0)),"")</f>
        <v/>
      </c>
      <c r="AQ2366" s="0" t="str">
        <f aca="false">IF(ISNUMBER($AF2366),IF($AF2366&gt;0,100,IF($AF2366&gt;=-50,50,0)),"")</f>
        <v/>
      </c>
      <c r="AR2366" s="0" t="str">
        <f aca="false">IF(ISNUMBER($AG2366),IF($AG2366=1,100,IF($AG2366=0,50,0)),"")</f>
        <v/>
      </c>
      <c r="AS2366" s="0" t="str">
        <f aca="false">IF(ISNUMBER($AH2366),IF($AH2366&lt;0,100,IF($AH2366&lt;=20,50,0)),"")</f>
        <v/>
      </c>
      <c r="AT2366" s="0" t="str">
        <f aca="false">IF(ISNUMBER($AI2366),IF($AI2366&lt;0.95,100,IF($AI2366&lt;=1,50,0)),"")</f>
        <v/>
      </c>
      <c r="AU2366" s="0" t="str">
        <f aca="false">IF(ISNUMBER($AJ2366),IF($AJ2366&lt;30,0,IF($AJ2366&lt;40,50,IF($AJ2366&lt;=90,100,50))),"")</f>
        <v/>
      </c>
      <c r="AV2366" s="0" t="str">
        <f aca="false">IF(ISNUMBER($AK2366),IF($AK2366&gt;-0.2,100,IF($AK2366&gt;=-0.4,50,0)),"")</f>
        <v/>
      </c>
      <c r="AW2366" s="59" t="n">
        <f aca="false">01_指標庫!$H$4*ISNUMBER($F2366)+01_指標庫!$H$5*ISNUMBER($AA2366)+01_指標庫!$H$6*ISNUMBER($G2366)+01_指標庫!$H$7*ISNUMBER($H2366)+01_指標庫!$H$8*ISNUMBER($AF2366)+01_指標庫!$H$9*ISNUMBER($AG2366)+01_指標庫!$H$10*ISNUMBER($AB2366)+01_指標庫!$H$11*ISNUMBER($AC2366)+01_指標庫!$H$12*ISNUMBER($AD2366)+01_指標庫!$H$13*ISNUMBER($AE2366)+01_指標庫!$H$14*ISNUMBER($I2366)+01_指標庫!$H$15*ISNUMBER($AH2366)+01_指標庫!$H$16*ISNUMBER($K2366)+01_指標庫!$H$17*ISNUMBER($AI2366)+01_指標庫!$H$18*ISNUMBER($AJ2366)+01_指標庫!$H$19*ISNUMBER($AK2366)+01_指標庫!$H$20*ISNUMBER($BB2366)+01_指標庫!$H$21*ISNUMBER($BC2366)</f>
        <v>51</v>
      </c>
      <c r="AX2366" s="59" t="n">
        <f aca="false">IF(AW2366=0,50,ROUND((01_指標庫!$H$4*IF(ISNUMBER($F2366),L2366,0)+01_指標庫!$H$5*IF(ISNUMBER($AA2366),AL2366,0)+01_指標庫!$H$6*IF(ISNUMBER($G2366),M2366,0)+01_指標庫!$H$7*IF(ISNUMBER($H2366),N2366,0)+01_指標庫!$H$8*IF(ISNUMBER($AF2366),AQ2366,0)+01_指標庫!$H$9*IF(ISNUMBER($AG2366),AR2366,0)+01_指標庫!$H$10*IF(ISNUMBER($AB2366),AM2366,0)+01_指標庫!$H$11*IF(ISNUMBER($AC2366),AN2366,0)+01_指標庫!$H$12*IF(ISNUMBER($AD2366),AO2366,0)+01_指標庫!$H$13*IF(ISNUMBER($AE2366),AP2366,0)+01_指標庫!$H$14*IF(ISNUMBER($I2366),O2366,0)+01_指標庫!$H$15*IF(ISNUMBER($AH2366),AS2366,0)+01_指標庫!$H$16*IF(ISNUMBER($K2366),P2366,0)+01_指標庫!$H$17*IF(ISNUMBER($AI2366),AT2366,0)+01_指標庫!$H$18*IF(ISNUMBER($AJ2366),AU2366,0)+01_指標庫!$H$19*IF(ISNUMBER($AK2366),AV2366,0)+01_指標庫!$H$20*IF(ISNUMBER($BB2366),BB2366,0)+01_指標庫!$H$21*IF(ISNUMBER($BC2366),BC2366,0))/AW2366,1))</f>
        <v>86.3</v>
      </c>
      <c r="AY2366" s="60"/>
      <c r="AZ2366" s="60"/>
      <c r="BA2366" s="58" t="n">
        <f aca="false">AVERAGE($E2362:$E2366)/AVERAGE($E2357:$E2366)-1</f>
        <v>-0.00211077941502114</v>
      </c>
      <c r="BB2366" s="59" t="n">
        <f aca="false">IF(ISNUMBER($BA2366),IF(OR($S2366&lt;=-0.03,$BA2366&lt;-0.003),0,IF(OR($S2366&lt;=-0.02,$BA2366&lt;0.01),50,100)),"")</f>
        <v>50</v>
      </c>
      <c r="BC2366" s="0" t="str">
        <f aca="false">IF(OR(COUNT($AZ2366)=0,COUNT($AZ2365)=0),"",IF(OR($AY2366/$AZ2365-1&lt;=-0.03,$AZ2366/$AZ2365-1&lt;=-0.045,IF(COUNT($AZ2357:$AZ2366)=10,AVERAGE($AZ2362:$AZ2366)/AVERAGE($AZ2357:$AZ2366)-1&lt;-0.01,FALSE())),0,IF(OR($AZ2366/$AZ2365-1&lt;=-0.02,IF(COUNT($AZ2357:$AZ2366)=10,AVERAGE($AZ2362:$AZ2366)/AVERAGE($AZ2357:$AZ2366)-1&lt;0.005,FALSE())),50,100)))</f>
        <v/>
      </c>
    </row>
    <row r="2367" customFormat="false" ht="15" hidden="false" customHeight="true" outlineLevel="0" collapsed="false">
      <c r="A2367" s="47" t="n">
        <v>2363</v>
      </c>
      <c r="B2367" s="48" t="n">
        <v>45989</v>
      </c>
      <c r="C2367" s="47" t="n">
        <v>2025</v>
      </c>
      <c r="D2367" s="49" t="s">
        <v>234</v>
      </c>
      <c r="E2367" s="50" t="n">
        <v>25434.89</v>
      </c>
      <c r="F2367" s="51" t="n">
        <v>0.135357</v>
      </c>
      <c r="G2367" s="51" t="n">
        <v>-0.026224</v>
      </c>
      <c r="H2367" s="52" t="n">
        <v>0.5918</v>
      </c>
      <c r="I2367" s="53" t="n">
        <v>295</v>
      </c>
      <c r="J2367" s="47" t="s">
        <v>235</v>
      </c>
      <c r="K2367" s="54" t="n">
        <v>16.35</v>
      </c>
      <c r="L2367" s="55" t="n">
        <f aca="false">IF(COUNT(F2367)=0,50,IF(F2367&gt;=0,100,IF(F2367&gt;=-0.02,50,0)))</f>
        <v>100</v>
      </c>
      <c r="M2367" s="55" t="n">
        <f aca="false">IF(COUNT(G2367)=0,50,IF(G2367&gt;-0.06,100,IF(G2367&gt;-0.15,50,0)))</f>
        <v>100</v>
      </c>
      <c r="N2367" s="55" t="n">
        <f aca="false">IF(COUNT(H2367)=0,50,IF(H2367&gt;=0.6,100,IF(H2367&gt;=0.4,50,0)))</f>
        <v>50</v>
      </c>
      <c r="O2367" s="55" t="n">
        <f aca="false">IF(COUNT(I2367)=0,50,IF(J2367="proxy_vix",50,IF(I2367&lt;350,100,IF(I2367&lt;=450,50,0))))</f>
        <v>100</v>
      </c>
      <c r="P2367" s="55" t="n">
        <f aca="false">IF(COUNT(K2367)=0,50,IF(K2367&lt;20,100,IF(K2367&lt;=25,50,0)))</f>
        <v>100</v>
      </c>
      <c r="Q2367" s="54"/>
      <c r="R2367" s="47"/>
      <c r="S2367" s="51" t="n">
        <f aca="false">$E2367/$E2366-1</f>
        <v>0.00784366091927158</v>
      </c>
      <c r="T2367" s="56" t="n">
        <f aca="false">$K2367/$K2366-1</f>
        <v>-0.0488656195462478</v>
      </c>
      <c r="V2367" s="57"/>
      <c r="W2367" s="57"/>
      <c r="Y2367" s="1" t="str">
        <f aca="false">IF(AX2367&gt;=70,"EASY",IF(AX2367&gt;40,"UNCERTAIN","HARD"))</f>
        <v>EASY</v>
      </c>
      <c r="AA2367" s="58" t="n">
        <f aca="false">IF($A2367&lt;200,"",AVERAGE($E2318:$E2367)/AVERAGE($E2168:$E2367)-1)</f>
        <v>0.116659842779853</v>
      </c>
      <c r="AB2367" s="59" t="n">
        <f aca="false">LOOKUP($B2367,07_L1政策步階!$A$4:$A$14,07_L1政策步階!$C$4:$C$14)</f>
        <v>1</v>
      </c>
      <c r="AC2367" s="57"/>
      <c r="AD2367" s="57"/>
      <c r="AE2367" s="57"/>
      <c r="AF2367" s="57"/>
      <c r="AG2367" s="57"/>
      <c r="AH2367" s="57"/>
      <c r="AI2367" s="57"/>
      <c r="AJ2367" s="57"/>
      <c r="AK2367" s="57"/>
      <c r="AL2367" s="59" t="n">
        <f aca="false">IF(ISNUMBER($AA2367),IF($AA2367&gt;=0.005,100,IF($AA2367&gt;=-0.015,50,0)),"")</f>
        <v>100</v>
      </c>
      <c r="AM2367" s="59" t="n">
        <f aca="false">IF(ISNUMBER($AB2367),IF($AB2367=1,100,IF($AB2367=0,50,0)),"")</f>
        <v>100</v>
      </c>
      <c r="AN2367" s="0" t="str">
        <f aca="false">IF(ISNUMBER($AC2367),IF($AC2367&gt;=0.001,100,IF($AC2367&gt;=-0.003,50,0)),"")</f>
        <v/>
      </c>
      <c r="AO2367" s="0" t="str">
        <f aca="false">IF(ISNUMBER($AD2367),IF($AD2367&gt;=0.04,100,IF($AD2367&gt;=0,50,0)),"")</f>
        <v/>
      </c>
      <c r="AP2367" s="0" t="str">
        <f aca="false">IF(ISNUMBER($AE2367),IF($AE2367&gt;=25,100,IF($AE2367&gt;=-75,50,0)),"")</f>
        <v/>
      </c>
      <c r="AQ2367" s="0" t="str">
        <f aca="false">IF(ISNUMBER($AF2367),IF($AF2367&gt;0,100,IF($AF2367&gt;=-50,50,0)),"")</f>
        <v/>
      </c>
      <c r="AR2367" s="0" t="str">
        <f aca="false">IF(ISNUMBER($AG2367),IF($AG2367=1,100,IF($AG2367=0,50,0)),"")</f>
        <v/>
      </c>
      <c r="AS2367" s="0" t="str">
        <f aca="false">IF(ISNUMBER($AH2367),IF($AH2367&lt;0,100,IF($AH2367&lt;=20,50,0)),"")</f>
        <v/>
      </c>
      <c r="AT2367" s="0" t="str">
        <f aca="false">IF(ISNUMBER($AI2367),IF($AI2367&lt;0.95,100,IF($AI2367&lt;=1,50,0)),"")</f>
        <v/>
      </c>
      <c r="AU2367" s="0" t="str">
        <f aca="false">IF(ISNUMBER($AJ2367),IF($AJ2367&lt;30,0,IF($AJ2367&lt;40,50,IF($AJ2367&lt;=90,100,50))),"")</f>
        <v/>
      </c>
      <c r="AV2367" s="0" t="str">
        <f aca="false">IF(ISNUMBER($AK2367),IF($AK2367&gt;-0.2,100,IF($AK2367&gt;=-0.4,50,0)),"")</f>
        <v/>
      </c>
      <c r="AW2367" s="59" t="n">
        <f aca="false">01_指標庫!$H$4*ISNUMBER($F2367)+01_指標庫!$H$5*ISNUMBER($AA2367)+01_指標庫!$H$6*ISNUMBER($G2367)+01_指標庫!$H$7*ISNUMBER($H2367)+01_指標庫!$H$8*ISNUMBER($AF2367)+01_指標庫!$H$9*ISNUMBER($AG2367)+01_指標庫!$H$10*ISNUMBER($AB2367)+01_指標庫!$H$11*ISNUMBER($AC2367)+01_指標庫!$H$12*ISNUMBER($AD2367)+01_指標庫!$H$13*ISNUMBER($AE2367)+01_指標庫!$H$14*ISNUMBER($I2367)+01_指標庫!$H$15*ISNUMBER($AH2367)+01_指標庫!$H$16*ISNUMBER($K2367)+01_指標庫!$H$17*ISNUMBER($AI2367)+01_指標庫!$H$18*ISNUMBER($AJ2367)+01_指標庫!$H$19*ISNUMBER($AK2367)+01_指標庫!$H$20*ISNUMBER($BB2367)+01_指標庫!$H$21*ISNUMBER($BC2367)</f>
        <v>51</v>
      </c>
      <c r="AX2367" s="59" t="n">
        <f aca="false">IF(AW2367=0,50,ROUND((01_指標庫!$H$4*IF(ISNUMBER($F2367),L2367,0)+01_指標庫!$H$5*IF(ISNUMBER($AA2367),AL2367,0)+01_指標庫!$H$6*IF(ISNUMBER($G2367),M2367,0)+01_指標庫!$H$7*IF(ISNUMBER($H2367),N2367,0)+01_指標庫!$H$8*IF(ISNUMBER($AF2367),AQ2367,0)+01_指標庫!$H$9*IF(ISNUMBER($AG2367),AR2367,0)+01_指標庫!$H$10*IF(ISNUMBER($AB2367),AM2367,0)+01_指標庫!$H$11*IF(ISNUMBER($AC2367),AN2367,0)+01_指標庫!$H$12*IF(ISNUMBER($AD2367),AO2367,0)+01_指標庫!$H$13*IF(ISNUMBER($AE2367),AP2367,0)+01_指標庫!$H$14*IF(ISNUMBER($I2367),O2367,0)+01_指標庫!$H$15*IF(ISNUMBER($AH2367),AS2367,0)+01_指標庫!$H$16*IF(ISNUMBER($K2367),P2367,0)+01_指標庫!$H$17*IF(ISNUMBER($AI2367),AT2367,0)+01_指標庫!$H$18*IF(ISNUMBER($AJ2367),AU2367,0)+01_指標庫!$H$19*IF(ISNUMBER($AK2367),AV2367,0)+01_指標庫!$H$20*IF(ISNUMBER($BB2367),BB2367,0)+01_指標庫!$H$21*IF(ISNUMBER($BC2367),BC2367,0))/AW2367,1))</f>
        <v>86.3</v>
      </c>
      <c r="AY2367" s="60"/>
      <c r="AZ2367" s="60"/>
      <c r="BA2367" s="58" t="n">
        <f aca="false">AVERAGE($E2363:$E2367)/AVERAGE($E2358:$E2367)-1</f>
        <v>0.00725334598389726</v>
      </c>
      <c r="BB2367" s="59" t="n">
        <f aca="false">IF(ISNUMBER($BA2367),IF(OR($S2367&lt;=-0.03,$BA2367&lt;-0.003),0,IF(OR($S2367&lt;=-0.02,$BA2367&lt;0.01),50,100)),"")</f>
        <v>50</v>
      </c>
      <c r="BC2367" s="0" t="str">
        <f aca="false">IF(OR(COUNT($AZ2367)=0,COUNT($AZ2366)=0),"",IF(OR($AY2367/$AZ2366-1&lt;=-0.03,$AZ2367/$AZ2366-1&lt;=-0.045,IF(COUNT($AZ2358:$AZ2367)=10,AVERAGE($AZ2363:$AZ2367)/AVERAGE($AZ2358:$AZ2367)-1&lt;-0.01,FALSE())),0,IF(OR($AZ2367/$AZ2366-1&lt;=-0.02,IF(COUNT($AZ2358:$AZ2367)=10,AVERAGE($AZ2363:$AZ2367)/AVERAGE($AZ2358:$AZ2367)-1&lt;0.005,FALSE())),50,100)))</f>
        <v/>
      </c>
    </row>
    <row r="2368" customFormat="false" ht="15" hidden="false" customHeight="true" outlineLevel="0" collapsed="false">
      <c r="A2368" s="47" t="n">
        <v>2364</v>
      </c>
      <c r="B2368" s="48" t="n">
        <v>45992</v>
      </c>
      <c r="C2368" s="47" t="n">
        <v>2025</v>
      </c>
      <c r="D2368" s="49" t="s">
        <v>236</v>
      </c>
      <c r="E2368" s="50" t="n">
        <v>25342.85</v>
      </c>
      <c r="F2368" s="51" t="n">
        <v>0.130413</v>
      </c>
      <c r="G2368" s="51" t="n">
        <v>-0.029747</v>
      </c>
      <c r="H2368" s="52" t="n">
        <v>0.5714</v>
      </c>
      <c r="I2368" s="53" t="n">
        <v>294</v>
      </c>
      <c r="J2368" s="47" t="s">
        <v>235</v>
      </c>
      <c r="K2368" s="54" t="n">
        <v>17.24</v>
      </c>
      <c r="L2368" s="55" t="n">
        <f aca="false">IF(COUNT(F2368)=0,50,IF(F2368&gt;=0,100,IF(F2368&gt;=-0.02,50,0)))</f>
        <v>100</v>
      </c>
      <c r="M2368" s="55" t="n">
        <f aca="false">IF(COUNT(G2368)=0,50,IF(G2368&gt;-0.06,100,IF(G2368&gt;-0.15,50,0)))</f>
        <v>100</v>
      </c>
      <c r="N2368" s="55" t="n">
        <f aca="false">IF(COUNT(H2368)=0,50,IF(H2368&gt;=0.6,100,IF(H2368&gt;=0.4,50,0)))</f>
        <v>50</v>
      </c>
      <c r="O2368" s="55" t="n">
        <f aca="false">IF(COUNT(I2368)=0,50,IF(J2368="proxy_vix",50,IF(I2368&lt;350,100,IF(I2368&lt;=450,50,0))))</f>
        <v>100</v>
      </c>
      <c r="P2368" s="55" t="n">
        <f aca="false">IF(COUNT(K2368)=0,50,IF(K2368&lt;20,100,IF(K2368&lt;=25,50,0)))</f>
        <v>100</v>
      </c>
      <c r="Q2368" s="54"/>
      <c r="R2368" s="47"/>
      <c r="S2368" s="51" t="n">
        <f aca="false">$E2368/$E2367-1</f>
        <v>-0.00361865138791639</v>
      </c>
      <c r="T2368" s="56" t="n">
        <f aca="false">$K2368/$K2367-1</f>
        <v>0.0544342507645259</v>
      </c>
      <c r="V2368" s="57"/>
      <c r="W2368" s="57"/>
      <c r="Y2368" s="1" t="str">
        <f aca="false">IF(AX2368&gt;=70,"EASY",IF(AX2368&gt;40,"UNCERTAIN","HARD"))</f>
        <v>EASY</v>
      </c>
      <c r="AA2368" s="58" t="n">
        <f aca="false">IF($A2368&lt;200,"",AVERAGE($E2319:$E2368)/AVERAGE($E2169:$E2368)-1)</f>
        <v>0.116474257018812</v>
      </c>
      <c r="AB2368" s="59" t="n">
        <f aca="false">LOOKUP($B2368,07_L1政策步階!$A$4:$A$14,07_L1政策步階!$C$4:$C$14)</f>
        <v>1</v>
      </c>
      <c r="AC2368" s="57"/>
      <c r="AD2368" s="57"/>
      <c r="AE2368" s="57"/>
      <c r="AF2368" s="57"/>
      <c r="AG2368" s="57"/>
      <c r="AH2368" s="57"/>
      <c r="AI2368" s="57"/>
      <c r="AJ2368" s="57"/>
      <c r="AK2368" s="57"/>
      <c r="AL2368" s="59" t="n">
        <f aca="false">IF(ISNUMBER($AA2368),IF($AA2368&gt;=0.005,100,IF($AA2368&gt;=-0.015,50,0)),"")</f>
        <v>100</v>
      </c>
      <c r="AM2368" s="59" t="n">
        <f aca="false">IF(ISNUMBER($AB2368),IF($AB2368=1,100,IF($AB2368=0,50,0)),"")</f>
        <v>100</v>
      </c>
      <c r="AN2368" s="0" t="str">
        <f aca="false">IF(ISNUMBER($AC2368),IF($AC2368&gt;=0.001,100,IF($AC2368&gt;=-0.003,50,0)),"")</f>
        <v/>
      </c>
      <c r="AO2368" s="0" t="str">
        <f aca="false">IF(ISNUMBER($AD2368),IF($AD2368&gt;=0.04,100,IF($AD2368&gt;=0,50,0)),"")</f>
        <v/>
      </c>
      <c r="AP2368" s="0" t="str">
        <f aca="false">IF(ISNUMBER($AE2368),IF($AE2368&gt;=25,100,IF($AE2368&gt;=-75,50,0)),"")</f>
        <v/>
      </c>
      <c r="AQ2368" s="0" t="str">
        <f aca="false">IF(ISNUMBER($AF2368),IF($AF2368&gt;0,100,IF($AF2368&gt;=-50,50,0)),"")</f>
        <v/>
      </c>
      <c r="AR2368" s="0" t="str">
        <f aca="false">IF(ISNUMBER($AG2368),IF($AG2368=1,100,IF($AG2368=0,50,0)),"")</f>
        <v/>
      </c>
      <c r="AS2368" s="0" t="str">
        <f aca="false">IF(ISNUMBER($AH2368),IF($AH2368&lt;0,100,IF($AH2368&lt;=20,50,0)),"")</f>
        <v/>
      </c>
      <c r="AT2368" s="0" t="str">
        <f aca="false">IF(ISNUMBER($AI2368),IF($AI2368&lt;0.95,100,IF($AI2368&lt;=1,50,0)),"")</f>
        <v/>
      </c>
      <c r="AU2368" s="0" t="str">
        <f aca="false">IF(ISNUMBER($AJ2368),IF($AJ2368&lt;30,0,IF($AJ2368&lt;40,50,IF($AJ2368&lt;=90,100,50))),"")</f>
        <v/>
      </c>
      <c r="AV2368" s="0" t="str">
        <f aca="false">IF(ISNUMBER($AK2368),IF($AK2368&gt;-0.2,100,IF($AK2368&gt;=-0.4,50,0)),"")</f>
        <v/>
      </c>
      <c r="AW2368" s="59" t="n">
        <f aca="false">01_指標庫!$H$4*ISNUMBER($F2368)+01_指標庫!$H$5*ISNUMBER($AA2368)+01_指標庫!$H$6*ISNUMBER($G2368)+01_指標庫!$H$7*ISNUMBER($H2368)+01_指標庫!$H$8*ISNUMBER($AF2368)+01_指標庫!$H$9*ISNUMBER($AG2368)+01_指標庫!$H$10*ISNUMBER($AB2368)+01_指標庫!$H$11*ISNUMBER($AC2368)+01_指標庫!$H$12*ISNUMBER($AD2368)+01_指標庫!$H$13*ISNUMBER($AE2368)+01_指標庫!$H$14*ISNUMBER($I2368)+01_指標庫!$H$15*ISNUMBER($AH2368)+01_指標庫!$H$16*ISNUMBER($K2368)+01_指標庫!$H$17*ISNUMBER($AI2368)+01_指標庫!$H$18*ISNUMBER($AJ2368)+01_指標庫!$H$19*ISNUMBER($AK2368)+01_指標庫!$H$20*ISNUMBER($BB2368)+01_指標庫!$H$21*ISNUMBER($BC2368)</f>
        <v>51</v>
      </c>
      <c r="AX2368" s="59" t="n">
        <f aca="false">IF(AW2368=0,50,ROUND((01_指標庫!$H$4*IF(ISNUMBER($F2368),L2368,0)+01_指標庫!$H$5*IF(ISNUMBER($AA2368),AL2368,0)+01_指標庫!$H$6*IF(ISNUMBER($G2368),M2368,0)+01_指標庫!$H$7*IF(ISNUMBER($H2368),N2368,0)+01_指標庫!$H$8*IF(ISNUMBER($AF2368),AQ2368,0)+01_指標庫!$H$9*IF(ISNUMBER($AG2368),AR2368,0)+01_指標庫!$H$10*IF(ISNUMBER($AB2368),AM2368,0)+01_指標庫!$H$11*IF(ISNUMBER($AC2368),AN2368,0)+01_指標庫!$H$12*IF(ISNUMBER($AD2368),AO2368,0)+01_指標庫!$H$13*IF(ISNUMBER($AE2368),AP2368,0)+01_指標庫!$H$14*IF(ISNUMBER($I2368),O2368,0)+01_指標庫!$H$15*IF(ISNUMBER($AH2368),AS2368,0)+01_指標庫!$H$16*IF(ISNUMBER($K2368),P2368,0)+01_指標庫!$H$17*IF(ISNUMBER($AI2368),AT2368,0)+01_指標庫!$H$18*IF(ISNUMBER($AJ2368),AU2368,0)+01_指標庫!$H$19*IF(ISNUMBER($AK2368),AV2368,0)+01_指標庫!$H$20*IF(ISNUMBER($BB2368),BB2368,0)+01_指標庫!$H$21*IF(ISNUMBER($BC2368),BC2368,0))/AW2368,1))</f>
        <v>92.2</v>
      </c>
      <c r="AY2368" s="60"/>
      <c r="AZ2368" s="60"/>
      <c r="BA2368" s="58" t="n">
        <f aca="false">AVERAGE($E2364:$E2368)/AVERAGE($E2359:$E2368)-1</f>
        <v>0.0147873588755063</v>
      </c>
      <c r="BB2368" s="59" t="n">
        <f aca="false">IF(ISNUMBER($BA2368),IF(OR($S2368&lt;=-0.03,$BA2368&lt;-0.003),0,IF(OR($S2368&lt;=-0.02,$BA2368&lt;0.01),50,100)),"")</f>
        <v>100</v>
      </c>
      <c r="BC2368" s="0" t="str">
        <f aca="false">IF(OR(COUNT($AZ2368)=0,COUNT($AZ2367)=0),"",IF(OR($AY2368/$AZ2367-1&lt;=-0.03,$AZ2368/$AZ2367-1&lt;=-0.045,IF(COUNT($AZ2359:$AZ2368)=10,AVERAGE($AZ2364:$AZ2368)/AVERAGE($AZ2359:$AZ2368)-1&lt;-0.01,FALSE())),0,IF(OR($AZ2368/$AZ2367-1&lt;=-0.02,IF(COUNT($AZ2359:$AZ2368)=10,AVERAGE($AZ2364:$AZ2368)/AVERAGE($AZ2359:$AZ2368)-1&lt;0.005,FALSE())),50,100)))</f>
        <v/>
      </c>
    </row>
    <row r="2369" customFormat="false" ht="15" hidden="false" customHeight="true" outlineLevel="0" collapsed="false">
      <c r="A2369" s="47" t="n">
        <v>2365</v>
      </c>
      <c r="B2369" s="48" t="n">
        <v>45993</v>
      </c>
      <c r="C2369" s="47" t="n">
        <v>2025</v>
      </c>
      <c r="D2369" s="49" t="s">
        <v>237</v>
      </c>
      <c r="E2369" s="50" t="n">
        <v>25555.86</v>
      </c>
      <c r="F2369" s="51" t="n">
        <v>0.13904</v>
      </c>
      <c r="G2369" s="51" t="n">
        <v>-0.021592</v>
      </c>
      <c r="H2369" s="52" t="n">
        <v>0.6122</v>
      </c>
      <c r="I2369" s="53" t="n">
        <v>292</v>
      </c>
      <c r="J2369" s="47" t="s">
        <v>235</v>
      </c>
      <c r="K2369" s="54" t="n">
        <v>16.59</v>
      </c>
      <c r="L2369" s="55" t="n">
        <f aca="false">IF(COUNT(F2369)=0,50,IF(F2369&gt;=0,100,IF(F2369&gt;=-0.02,50,0)))</f>
        <v>100</v>
      </c>
      <c r="M2369" s="55" t="n">
        <f aca="false">IF(COUNT(G2369)=0,50,IF(G2369&gt;-0.06,100,IF(G2369&gt;-0.15,50,0)))</f>
        <v>100</v>
      </c>
      <c r="N2369" s="55" t="n">
        <f aca="false">IF(COUNT(H2369)=0,50,IF(H2369&gt;=0.6,100,IF(H2369&gt;=0.4,50,0)))</f>
        <v>100</v>
      </c>
      <c r="O2369" s="55" t="n">
        <f aca="false">IF(COUNT(I2369)=0,50,IF(J2369="proxy_vix",50,IF(I2369&lt;350,100,IF(I2369&lt;=450,50,0))))</f>
        <v>100</v>
      </c>
      <c r="P2369" s="55" t="n">
        <f aca="false">IF(COUNT(K2369)=0,50,IF(K2369&lt;20,100,IF(K2369&lt;=25,50,0)))</f>
        <v>100</v>
      </c>
      <c r="Q2369" s="54"/>
      <c r="R2369" s="47"/>
      <c r="S2369" s="51" t="n">
        <f aca="false">$E2369/$E2368-1</f>
        <v>0.0084051320194849</v>
      </c>
      <c r="T2369" s="56" t="n">
        <f aca="false">$K2369/$K2368-1</f>
        <v>-0.0377030162412992</v>
      </c>
      <c r="V2369" s="57"/>
      <c r="W2369" s="57"/>
      <c r="Y2369" s="1" t="str">
        <f aca="false">IF(AX2369&gt;=70,"EASY",IF(AX2369&gt;40,"UNCERTAIN","HARD"))</f>
        <v>EASY</v>
      </c>
      <c r="AA2369" s="58" t="n">
        <f aca="false">IF($A2369&lt;200,"",AVERAGE($E2320:$E2369)/AVERAGE($E2170:$E2369)-1)</f>
        <v>0.116326546148278</v>
      </c>
      <c r="AB2369" s="59" t="n">
        <f aca="false">LOOKUP($B2369,07_L1政策步階!$A$4:$A$14,07_L1政策步階!$C$4:$C$14)</f>
        <v>1</v>
      </c>
      <c r="AC2369" s="57"/>
      <c r="AD2369" s="57"/>
      <c r="AE2369" s="57"/>
      <c r="AF2369" s="57"/>
      <c r="AG2369" s="57"/>
      <c r="AH2369" s="57"/>
      <c r="AI2369" s="57"/>
      <c r="AJ2369" s="57"/>
      <c r="AK2369" s="57"/>
      <c r="AL2369" s="59" t="n">
        <f aca="false">IF(ISNUMBER($AA2369),IF($AA2369&gt;=0.005,100,IF($AA2369&gt;=-0.015,50,0)),"")</f>
        <v>100</v>
      </c>
      <c r="AM2369" s="59" t="n">
        <f aca="false">IF(ISNUMBER($AB2369),IF($AB2369=1,100,IF($AB2369=0,50,0)),"")</f>
        <v>100</v>
      </c>
      <c r="AN2369" s="0" t="str">
        <f aca="false">IF(ISNUMBER($AC2369),IF($AC2369&gt;=0.001,100,IF($AC2369&gt;=-0.003,50,0)),"")</f>
        <v/>
      </c>
      <c r="AO2369" s="0" t="str">
        <f aca="false">IF(ISNUMBER($AD2369),IF($AD2369&gt;=0.04,100,IF($AD2369&gt;=0,50,0)),"")</f>
        <v/>
      </c>
      <c r="AP2369" s="0" t="str">
        <f aca="false">IF(ISNUMBER($AE2369),IF($AE2369&gt;=25,100,IF($AE2369&gt;=-75,50,0)),"")</f>
        <v/>
      </c>
      <c r="AQ2369" s="0" t="str">
        <f aca="false">IF(ISNUMBER($AF2369),IF($AF2369&gt;0,100,IF($AF2369&gt;=-50,50,0)),"")</f>
        <v/>
      </c>
      <c r="AR2369" s="0" t="str">
        <f aca="false">IF(ISNUMBER($AG2369),IF($AG2369=1,100,IF($AG2369=0,50,0)),"")</f>
        <v/>
      </c>
      <c r="AS2369" s="0" t="str">
        <f aca="false">IF(ISNUMBER($AH2369),IF($AH2369&lt;0,100,IF($AH2369&lt;=20,50,0)),"")</f>
        <v/>
      </c>
      <c r="AT2369" s="0" t="str">
        <f aca="false">IF(ISNUMBER($AI2369),IF($AI2369&lt;0.95,100,IF($AI2369&lt;=1,50,0)),"")</f>
        <v/>
      </c>
      <c r="AU2369" s="0" t="str">
        <f aca="false">IF(ISNUMBER($AJ2369),IF($AJ2369&lt;30,0,IF($AJ2369&lt;40,50,IF($AJ2369&lt;=90,100,50))),"")</f>
        <v/>
      </c>
      <c r="AV2369" s="0" t="str">
        <f aca="false">IF(ISNUMBER($AK2369),IF($AK2369&gt;-0.2,100,IF($AK2369&gt;=-0.4,50,0)),"")</f>
        <v/>
      </c>
      <c r="AW2369" s="59" t="n">
        <f aca="false">01_指標庫!$H$4*ISNUMBER($F2369)+01_指標庫!$H$5*ISNUMBER($AA2369)+01_指標庫!$H$6*ISNUMBER($G2369)+01_指標庫!$H$7*ISNUMBER($H2369)+01_指標庫!$H$8*ISNUMBER($AF2369)+01_指標庫!$H$9*ISNUMBER($AG2369)+01_指標庫!$H$10*ISNUMBER($AB2369)+01_指標庫!$H$11*ISNUMBER($AC2369)+01_指標庫!$H$12*ISNUMBER($AD2369)+01_指標庫!$H$13*ISNUMBER($AE2369)+01_指標庫!$H$14*ISNUMBER($I2369)+01_指標庫!$H$15*ISNUMBER($AH2369)+01_指標庫!$H$16*ISNUMBER($K2369)+01_指標庫!$H$17*ISNUMBER($AI2369)+01_指標庫!$H$18*ISNUMBER($AJ2369)+01_指標庫!$H$19*ISNUMBER($AK2369)+01_指標庫!$H$20*ISNUMBER($BB2369)+01_指標庫!$H$21*ISNUMBER($BC2369)</f>
        <v>51</v>
      </c>
      <c r="AX2369" s="59" t="n">
        <f aca="false">IF(AW2369=0,50,ROUND((01_指標庫!$H$4*IF(ISNUMBER($F2369),L2369,0)+01_指標庫!$H$5*IF(ISNUMBER($AA2369),AL2369,0)+01_指標庫!$H$6*IF(ISNUMBER($G2369),M2369,0)+01_指標庫!$H$7*IF(ISNUMBER($H2369),N2369,0)+01_指標庫!$H$8*IF(ISNUMBER($AF2369),AQ2369,0)+01_指標庫!$H$9*IF(ISNUMBER($AG2369),AR2369,0)+01_指標庫!$H$10*IF(ISNUMBER($AB2369),AM2369,0)+01_指標庫!$H$11*IF(ISNUMBER($AC2369),AN2369,0)+01_指標庫!$H$12*IF(ISNUMBER($AD2369),AO2369,0)+01_指標庫!$H$13*IF(ISNUMBER($AE2369),AP2369,0)+01_指標庫!$H$14*IF(ISNUMBER($I2369),O2369,0)+01_指標庫!$H$15*IF(ISNUMBER($AH2369),AS2369,0)+01_指標庫!$H$16*IF(ISNUMBER($K2369),P2369,0)+01_指標庫!$H$17*IF(ISNUMBER($AI2369),AT2369,0)+01_指標庫!$H$18*IF(ISNUMBER($AJ2369),AU2369,0)+01_指標庫!$H$19*IF(ISNUMBER($AK2369),AV2369,0)+01_指標庫!$H$20*IF(ISNUMBER($BB2369),BB2369,0)+01_指標庫!$H$21*IF(ISNUMBER($BC2369),BC2369,0))/AW2369,1))</f>
        <v>100</v>
      </c>
      <c r="AY2369" s="60"/>
      <c r="AZ2369" s="60"/>
      <c r="BA2369" s="58" t="n">
        <f aca="false">AVERAGE($E2365:$E2369)/AVERAGE($E2360:$E2369)-1</f>
        <v>0.017185514265309</v>
      </c>
      <c r="BB2369" s="59" t="n">
        <f aca="false">IF(ISNUMBER($BA2369),IF(OR($S2369&lt;=-0.03,$BA2369&lt;-0.003),0,IF(OR($S2369&lt;=-0.02,$BA2369&lt;0.01),50,100)),"")</f>
        <v>100</v>
      </c>
      <c r="BC2369" s="0" t="str">
        <f aca="false">IF(OR(COUNT($AZ2369)=0,COUNT($AZ2368)=0),"",IF(OR($AY2369/$AZ2368-1&lt;=-0.03,$AZ2369/$AZ2368-1&lt;=-0.045,IF(COUNT($AZ2360:$AZ2369)=10,AVERAGE($AZ2365:$AZ2369)/AVERAGE($AZ2360:$AZ2369)-1&lt;-0.01,FALSE())),0,IF(OR($AZ2369/$AZ2368-1&lt;=-0.02,IF(COUNT($AZ2360:$AZ2369)=10,AVERAGE($AZ2365:$AZ2369)/AVERAGE($AZ2360:$AZ2369)-1&lt;0.005,FALSE())),50,100)))</f>
        <v/>
      </c>
    </row>
    <row r="2370" customFormat="false" ht="15" hidden="false" customHeight="true" outlineLevel="0" collapsed="false">
      <c r="A2370" s="47" t="n">
        <v>2366</v>
      </c>
      <c r="B2370" s="48" t="n">
        <v>45994</v>
      </c>
      <c r="C2370" s="47" t="n">
        <v>2025</v>
      </c>
      <c r="D2370" s="49" t="s">
        <v>238</v>
      </c>
      <c r="E2370" s="50" t="n">
        <v>25606.54</v>
      </c>
      <c r="F2370" s="51" t="n">
        <v>0.140424</v>
      </c>
      <c r="G2370" s="51" t="n">
        <v>-0.019652</v>
      </c>
      <c r="H2370" s="52" t="n">
        <v>0.6735</v>
      </c>
      <c r="I2370" s="53" t="n">
        <v>289</v>
      </c>
      <c r="J2370" s="47" t="s">
        <v>235</v>
      </c>
      <c r="K2370" s="54" t="n">
        <v>16.08</v>
      </c>
      <c r="L2370" s="55" t="n">
        <f aca="false">IF(COUNT(F2370)=0,50,IF(F2370&gt;=0,100,IF(F2370&gt;=-0.02,50,0)))</f>
        <v>100</v>
      </c>
      <c r="M2370" s="55" t="n">
        <f aca="false">IF(COUNT(G2370)=0,50,IF(G2370&gt;-0.06,100,IF(G2370&gt;-0.15,50,0)))</f>
        <v>100</v>
      </c>
      <c r="N2370" s="55" t="n">
        <f aca="false">IF(COUNT(H2370)=0,50,IF(H2370&gt;=0.6,100,IF(H2370&gt;=0.4,50,0)))</f>
        <v>100</v>
      </c>
      <c r="O2370" s="55" t="n">
        <f aca="false">IF(COUNT(I2370)=0,50,IF(J2370="proxy_vix",50,IF(I2370&lt;350,100,IF(I2370&lt;=450,50,0))))</f>
        <v>100</v>
      </c>
      <c r="P2370" s="55" t="n">
        <f aca="false">IF(COUNT(K2370)=0,50,IF(K2370&lt;20,100,IF(K2370&lt;=25,50,0)))</f>
        <v>100</v>
      </c>
      <c r="Q2370" s="54"/>
      <c r="R2370" s="47"/>
      <c r="S2370" s="51" t="n">
        <f aca="false">$E2370/$E2369-1</f>
        <v>0.00198310680994496</v>
      </c>
      <c r="T2370" s="56" t="n">
        <f aca="false">$K2370/$K2369-1</f>
        <v>-0.0307414104882461</v>
      </c>
      <c r="V2370" s="57"/>
      <c r="W2370" s="57"/>
      <c r="Y2370" s="1" t="str">
        <f aca="false">IF(AX2370&gt;=70,"EASY",IF(AX2370&gt;40,"UNCERTAIN","HARD"))</f>
        <v>EASY</v>
      </c>
      <c r="AA2370" s="58" t="n">
        <f aca="false">IF($A2370&lt;200,"",AVERAGE($E2321:$E2370)/AVERAGE($E2171:$E2370)-1)</f>
        <v>0.116385147659124</v>
      </c>
      <c r="AB2370" s="59" t="n">
        <f aca="false">LOOKUP($B2370,07_L1政策步階!$A$4:$A$14,07_L1政策步階!$C$4:$C$14)</f>
        <v>1</v>
      </c>
      <c r="AC2370" s="57"/>
      <c r="AD2370" s="57"/>
      <c r="AE2370" s="57"/>
      <c r="AF2370" s="57"/>
      <c r="AG2370" s="57"/>
      <c r="AH2370" s="57"/>
      <c r="AI2370" s="57"/>
      <c r="AJ2370" s="57"/>
      <c r="AK2370" s="57"/>
      <c r="AL2370" s="59" t="n">
        <f aca="false">IF(ISNUMBER($AA2370),IF($AA2370&gt;=0.005,100,IF($AA2370&gt;=-0.015,50,0)),"")</f>
        <v>100</v>
      </c>
      <c r="AM2370" s="59" t="n">
        <f aca="false">IF(ISNUMBER($AB2370),IF($AB2370=1,100,IF($AB2370=0,50,0)),"")</f>
        <v>100</v>
      </c>
      <c r="AN2370" s="0" t="str">
        <f aca="false">IF(ISNUMBER($AC2370),IF($AC2370&gt;=0.001,100,IF($AC2370&gt;=-0.003,50,0)),"")</f>
        <v/>
      </c>
      <c r="AO2370" s="0" t="str">
        <f aca="false">IF(ISNUMBER($AD2370),IF($AD2370&gt;=0.04,100,IF($AD2370&gt;=0,50,0)),"")</f>
        <v/>
      </c>
      <c r="AP2370" s="0" t="str">
        <f aca="false">IF(ISNUMBER($AE2370),IF($AE2370&gt;=25,100,IF($AE2370&gt;=-75,50,0)),"")</f>
        <v/>
      </c>
      <c r="AQ2370" s="0" t="str">
        <f aca="false">IF(ISNUMBER($AF2370),IF($AF2370&gt;0,100,IF($AF2370&gt;=-50,50,0)),"")</f>
        <v/>
      </c>
      <c r="AR2370" s="0" t="str">
        <f aca="false">IF(ISNUMBER($AG2370),IF($AG2370=1,100,IF($AG2370=0,50,0)),"")</f>
        <v/>
      </c>
      <c r="AS2370" s="0" t="str">
        <f aca="false">IF(ISNUMBER($AH2370),IF($AH2370&lt;0,100,IF($AH2370&lt;=20,50,0)),"")</f>
        <v/>
      </c>
      <c r="AT2370" s="0" t="str">
        <f aca="false">IF(ISNUMBER($AI2370),IF($AI2370&lt;0.95,100,IF($AI2370&lt;=1,50,0)),"")</f>
        <v/>
      </c>
      <c r="AU2370" s="0" t="str">
        <f aca="false">IF(ISNUMBER($AJ2370),IF($AJ2370&lt;30,0,IF($AJ2370&lt;40,50,IF($AJ2370&lt;=90,100,50))),"")</f>
        <v/>
      </c>
      <c r="AV2370" s="0" t="str">
        <f aca="false">IF(ISNUMBER($AK2370),IF($AK2370&gt;-0.2,100,IF($AK2370&gt;=-0.4,50,0)),"")</f>
        <v/>
      </c>
      <c r="AW2370" s="59" t="n">
        <f aca="false">01_指標庫!$H$4*ISNUMBER($F2370)+01_指標庫!$H$5*ISNUMBER($AA2370)+01_指標庫!$H$6*ISNUMBER($G2370)+01_指標庫!$H$7*ISNUMBER($H2370)+01_指標庫!$H$8*ISNUMBER($AF2370)+01_指標庫!$H$9*ISNUMBER($AG2370)+01_指標庫!$H$10*ISNUMBER($AB2370)+01_指標庫!$H$11*ISNUMBER($AC2370)+01_指標庫!$H$12*ISNUMBER($AD2370)+01_指標庫!$H$13*ISNUMBER($AE2370)+01_指標庫!$H$14*ISNUMBER($I2370)+01_指標庫!$H$15*ISNUMBER($AH2370)+01_指標庫!$H$16*ISNUMBER($K2370)+01_指標庫!$H$17*ISNUMBER($AI2370)+01_指標庫!$H$18*ISNUMBER($AJ2370)+01_指標庫!$H$19*ISNUMBER($AK2370)+01_指標庫!$H$20*ISNUMBER($BB2370)+01_指標庫!$H$21*ISNUMBER($BC2370)</f>
        <v>51</v>
      </c>
      <c r="AX2370" s="59" t="n">
        <f aca="false">IF(AW2370=0,50,ROUND((01_指標庫!$H$4*IF(ISNUMBER($F2370),L2370,0)+01_指標庫!$H$5*IF(ISNUMBER($AA2370),AL2370,0)+01_指標庫!$H$6*IF(ISNUMBER($G2370),M2370,0)+01_指標庫!$H$7*IF(ISNUMBER($H2370),N2370,0)+01_指標庫!$H$8*IF(ISNUMBER($AF2370),AQ2370,0)+01_指標庫!$H$9*IF(ISNUMBER($AG2370),AR2370,0)+01_指標庫!$H$10*IF(ISNUMBER($AB2370),AM2370,0)+01_指標庫!$H$11*IF(ISNUMBER($AC2370),AN2370,0)+01_指標庫!$H$12*IF(ISNUMBER($AD2370),AO2370,0)+01_指標庫!$H$13*IF(ISNUMBER($AE2370),AP2370,0)+01_指標庫!$H$14*IF(ISNUMBER($I2370),O2370,0)+01_指標庫!$H$15*IF(ISNUMBER($AH2370),AS2370,0)+01_指標庫!$H$16*IF(ISNUMBER($K2370),P2370,0)+01_指標庫!$H$17*IF(ISNUMBER($AI2370),AT2370,0)+01_指標庫!$H$18*IF(ISNUMBER($AJ2370),AU2370,0)+01_指標庫!$H$19*IF(ISNUMBER($AK2370),AV2370,0)+01_指標庫!$H$20*IF(ISNUMBER($BB2370),BB2370,0)+01_指標庫!$H$21*IF(ISNUMBER($BC2370),BC2370,0))/AW2370,1))</f>
        <v>100</v>
      </c>
      <c r="AY2370" s="60"/>
      <c r="AZ2370" s="60"/>
      <c r="BA2370" s="58" t="n">
        <f aca="false">AVERAGE($E2366:$E2370)/AVERAGE($E2361:$E2370)-1</f>
        <v>0.0174013382838722</v>
      </c>
      <c r="BB2370" s="59" t="n">
        <f aca="false">IF(ISNUMBER($BA2370),IF(OR($S2370&lt;=-0.03,$BA2370&lt;-0.003),0,IF(OR($S2370&lt;=-0.02,$BA2370&lt;0.01),50,100)),"")</f>
        <v>100</v>
      </c>
      <c r="BC2370" s="0" t="str">
        <f aca="false">IF(OR(COUNT($AZ2370)=0,COUNT($AZ2369)=0),"",IF(OR($AY2370/$AZ2369-1&lt;=-0.03,$AZ2370/$AZ2369-1&lt;=-0.045,IF(COUNT($AZ2361:$AZ2370)=10,AVERAGE($AZ2366:$AZ2370)/AVERAGE($AZ2361:$AZ2370)-1&lt;-0.01,FALSE())),0,IF(OR($AZ2370/$AZ2369-1&lt;=-0.02,IF(COUNT($AZ2361:$AZ2370)=10,AVERAGE($AZ2366:$AZ2370)/AVERAGE($AZ2361:$AZ2370)-1&lt;0.005,FALSE())),50,100)))</f>
        <v/>
      </c>
    </row>
    <row r="2371" customFormat="false" ht="15" hidden="false" customHeight="true" outlineLevel="0" collapsed="false">
      <c r="A2371" s="47" t="n">
        <v>2367</v>
      </c>
      <c r="B2371" s="48" t="n">
        <v>45995</v>
      </c>
      <c r="C2371" s="47" t="n">
        <v>2025</v>
      </c>
      <c r="D2371" s="49" t="s">
        <v>239</v>
      </c>
      <c r="E2371" s="50" t="n">
        <v>25581.7</v>
      </c>
      <c r="F2371" s="51" t="n">
        <v>0.138454</v>
      </c>
      <c r="G2371" s="51" t="n">
        <v>-0.020603</v>
      </c>
      <c r="H2371" s="52" t="n">
        <v>0.6735</v>
      </c>
      <c r="I2371" s="53" t="n">
        <v>288</v>
      </c>
      <c r="J2371" s="47" t="s">
        <v>235</v>
      </c>
      <c r="K2371" s="54" t="n">
        <v>15.78</v>
      </c>
      <c r="L2371" s="55" t="n">
        <f aca="false">IF(COUNT(F2371)=0,50,IF(F2371&gt;=0,100,IF(F2371&gt;=-0.02,50,0)))</f>
        <v>100</v>
      </c>
      <c r="M2371" s="55" t="n">
        <f aca="false">IF(COUNT(G2371)=0,50,IF(G2371&gt;-0.06,100,IF(G2371&gt;-0.15,50,0)))</f>
        <v>100</v>
      </c>
      <c r="N2371" s="55" t="n">
        <f aca="false">IF(COUNT(H2371)=0,50,IF(H2371&gt;=0.6,100,IF(H2371&gt;=0.4,50,0)))</f>
        <v>100</v>
      </c>
      <c r="O2371" s="55" t="n">
        <f aca="false">IF(COUNT(I2371)=0,50,IF(J2371="proxy_vix",50,IF(I2371&lt;350,100,IF(I2371&lt;=450,50,0))))</f>
        <v>100</v>
      </c>
      <c r="P2371" s="55" t="n">
        <f aca="false">IF(COUNT(K2371)=0,50,IF(K2371&lt;20,100,IF(K2371&lt;=25,50,0)))</f>
        <v>100</v>
      </c>
      <c r="Q2371" s="54"/>
      <c r="R2371" s="47"/>
      <c r="S2371" s="51" t="n">
        <f aca="false">$E2371/$E2370-1</f>
        <v>-0.000970064678789129</v>
      </c>
      <c r="T2371" s="56" t="n">
        <f aca="false">$K2371/$K2370-1</f>
        <v>-0.0186567164179103</v>
      </c>
      <c r="V2371" s="57"/>
      <c r="W2371" s="57"/>
      <c r="Y2371" s="1" t="str">
        <f aca="false">IF(AX2371&gt;=70,"EASY",IF(AX2371&gt;40,"UNCERTAIN","HARD"))</f>
        <v>EASY</v>
      </c>
      <c r="AA2371" s="58" t="n">
        <f aca="false">IF($A2371&lt;200,"",AVERAGE($E2322:$E2371)/AVERAGE($E2172:$E2371)-1)</f>
        <v>0.116498629590335</v>
      </c>
      <c r="AB2371" s="59" t="n">
        <f aca="false">LOOKUP($B2371,07_L1政策步階!$A$4:$A$14,07_L1政策步階!$C$4:$C$14)</f>
        <v>1</v>
      </c>
      <c r="AC2371" s="57"/>
      <c r="AD2371" s="57"/>
      <c r="AE2371" s="57"/>
      <c r="AF2371" s="57"/>
      <c r="AG2371" s="57"/>
      <c r="AH2371" s="57"/>
      <c r="AI2371" s="57"/>
      <c r="AJ2371" s="57"/>
      <c r="AK2371" s="57"/>
      <c r="AL2371" s="59" t="n">
        <f aca="false">IF(ISNUMBER($AA2371),IF($AA2371&gt;=0.005,100,IF($AA2371&gt;=-0.015,50,0)),"")</f>
        <v>100</v>
      </c>
      <c r="AM2371" s="59" t="n">
        <f aca="false">IF(ISNUMBER($AB2371),IF($AB2371=1,100,IF($AB2371=0,50,0)),"")</f>
        <v>100</v>
      </c>
      <c r="AN2371" s="0" t="str">
        <f aca="false">IF(ISNUMBER($AC2371),IF($AC2371&gt;=0.001,100,IF($AC2371&gt;=-0.003,50,0)),"")</f>
        <v/>
      </c>
      <c r="AO2371" s="0" t="str">
        <f aca="false">IF(ISNUMBER($AD2371),IF($AD2371&gt;=0.04,100,IF($AD2371&gt;=0,50,0)),"")</f>
        <v/>
      </c>
      <c r="AP2371" s="0" t="str">
        <f aca="false">IF(ISNUMBER($AE2371),IF($AE2371&gt;=25,100,IF($AE2371&gt;=-75,50,0)),"")</f>
        <v/>
      </c>
      <c r="AQ2371" s="0" t="str">
        <f aca="false">IF(ISNUMBER($AF2371),IF($AF2371&gt;0,100,IF($AF2371&gt;=-50,50,0)),"")</f>
        <v/>
      </c>
      <c r="AR2371" s="0" t="str">
        <f aca="false">IF(ISNUMBER($AG2371),IF($AG2371=1,100,IF($AG2371=0,50,0)),"")</f>
        <v/>
      </c>
      <c r="AS2371" s="0" t="str">
        <f aca="false">IF(ISNUMBER($AH2371),IF($AH2371&lt;0,100,IF($AH2371&lt;=20,50,0)),"")</f>
        <v/>
      </c>
      <c r="AT2371" s="0" t="str">
        <f aca="false">IF(ISNUMBER($AI2371),IF($AI2371&lt;0.95,100,IF($AI2371&lt;=1,50,0)),"")</f>
        <v/>
      </c>
      <c r="AU2371" s="0" t="str">
        <f aca="false">IF(ISNUMBER($AJ2371),IF($AJ2371&lt;30,0,IF($AJ2371&lt;40,50,IF($AJ2371&lt;=90,100,50))),"")</f>
        <v/>
      </c>
      <c r="AV2371" s="0" t="str">
        <f aca="false">IF(ISNUMBER($AK2371),IF($AK2371&gt;-0.2,100,IF($AK2371&gt;=-0.4,50,0)),"")</f>
        <v/>
      </c>
      <c r="AW2371" s="59" t="n">
        <f aca="false">01_指標庫!$H$4*ISNUMBER($F2371)+01_指標庫!$H$5*ISNUMBER($AA2371)+01_指標庫!$H$6*ISNUMBER($G2371)+01_指標庫!$H$7*ISNUMBER($H2371)+01_指標庫!$H$8*ISNUMBER($AF2371)+01_指標庫!$H$9*ISNUMBER($AG2371)+01_指標庫!$H$10*ISNUMBER($AB2371)+01_指標庫!$H$11*ISNUMBER($AC2371)+01_指標庫!$H$12*ISNUMBER($AD2371)+01_指標庫!$H$13*ISNUMBER($AE2371)+01_指標庫!$H$14*ISNUMBER($I2371)+01_指標庫!$H$15*ISNUMBER($AH2371)+01_指標庫!$H$16*ISNUMBER($K2371)+01_指標庫!$H$17*ISNUMBER($AI2371)+01_指標庫!$H$18*ISNUMBER($AJ2371)+01_指標庫!$H$19*ISNUMBER($AK2371)+01_指標庫!$H$20*ISNUMBER($BB2371)+01_指標庫!$H$21*ISNUMBER($BC2371)</f>
        <v>51</v>
      </c>
      <c r="AX2371" s="59" t="n">
        <f aca="false">IF(AW2371=0,50,ROUND((01_指標庫!$H$4*IF(ISNUMBER($F2371),L2371,0)+01_指標庫!$H$5*IF(ISNUMBER($AA2371),AL2371,0)+01_指標庫!$H$6*IF(ISNUMBER($G2371),M2371,0)+01_指標庫!$H$7*IF(ISNUMBER($H2371),N2371,0)+01_指標庫!$H$8*IF(ISNUMBER($AF2371),AQ2371,0)+01_指標庫!$H$9*IF(ISNUMBER($AG2371),AR2371,0)+01_指標庫!$H$10*IF(ISNUMBER($AB2371),AM2371,0)+01_指標庫!$H$11*IF(ISNUMBER($AC2371),AN2371,0)+01_指標庫!$H$12*IF(ISNUMBER($AD2371),AO2371,0)+01_指標庫!$H$13*IF(ISNUMBER($AE2371),AP2371,0)+01_指標庫!$H$14*IF(ISNUMBER($I2371),O2371,0)+01_指標庫!$H$15*IF(ISNUMBER($AH2371),AS2371,0)+01_指標庫!$H$16*IF(ISNUMBER($K2371),P2371,0)+01_指標庫!$H$17*IF(ISNUMBER($AI2371),AT2371,0)+01_指標庫!$H$18*IF(ISNUMBER($AJ2371),AU2371,0)+01_指標庫!$H$19*IF(ISNUMBER($AK2371),AV2371,0)+01_指標庫!$H$20*IF(ISNUMBER($BB2371),BB2371,0)+01_指標庫!$H$21*IF(ISNUMBER($BC2371),BC2371,0))/AW2371,1))</f>
        <v>100</v>
      </c>
      <c r="AY2371" s="60"/>
      <c r="AZ2371" s="60"/>
      <c r="BA2371" s="58" t="n">
        <f aca="false">AVERAGE($E2367:$E2371)/AVERAGE($E2362:$E2371)-1</f>
        <v>0.0163332243319989</v>
      </c>
      <c r="BB2371" s="59" t="n">
        <f aca="false">IF(ISNUMBER($BA2371),IF(OR($S2371&lt;=-0.03,$BA2371&lt;-0.003),0,IF(OR($S2371&lt;=-0.02,$BA2371&lt;0.01),50,100)),"")</f>
        <v>100</v>
      </c>
      <c r="BC2371" s="0" t="str">
        <f aca="false">IF(OR(COUNT($AZ2371)=0,COUNT($AZ2370)=0),"",IF(OR($AY2371/$AZ2370-1&lt;=-0.03,$AZ2371/$AZ2370-1&lt;=-0.045,IF(COUNT($AZ2362:$AZ2371)=10,AVERAGE($AZ2367:$AZ2371)/AVERAGE($AZ2362:$AZ2371)-1&lt;-0.01,FALSE())),0,IF(OR($AZ2371/$AZ2370-1&lt;=-0.02,IF(COUNT($AZ2362:$AZ2371)=10,AVERAGE($AZ2367:$AZ2371)/AVERAGE($AZ2362:$AZ2371)-1&lt;0.005,FALSE())),50,100)))</f>
        <v/>
      </c>
    </row>
    <row r="2372" customFormat="false" ht="15" hidden="false" customHeight="true" outlineLevel="0" collapsed="false">
      <c r="A2372" s="47" t="n">
        <v>2368</v>
      </c>
      <c r="B2372" s="48" t="n">
        <v>45996</v>
      </c>
      <c r="C2372" s="47" t="n">
        <v>2025</v>
      </c>
      <c r="D2372" s="49" t="s">
        <v>234</v>
      </c>
      <c r="E2372" s="50" t="n">
        <v>25692.05</v>
      </c>
      <c r="F2372" s="51" t="n">
        <v>0.142444</v>
      </c>
      <c r="G2372" s="51" t="n">
        <v>-0.016378</v>
      </c>
      <c r="H2372" s="52" t="n">
        <v>0.7347</v>
      </c>
      <c r="I2372" s="53" t="n">
        <v>285</v>
      </c>
      <c r="J2372" s="47" t="s">
        <v>235</v>
      </c>
      <c r="K2372" s="54" t="n">
        <v>15.41</v>
      </c>
      <c r="L2372" s="55" t="n">
        <f aca="false">IF(COUNT(F2372)=0,50,IF(F2372&gt;=0,100,IF(F2372&gt;=-0.02,50,0)))</f>
        <v>100</v>
      </c>
      <c r="M2372" s="55" t="n">
        <f aca="false">IF(COUNT(G2372)=0,50,IF(G2372&gt;-0.06,100,IF(G2372&gt;-0.15,50,0)))</f>
        <v>100</v>
      </c>
      <c r="N2372" s="55" t="n">
        <f aca="false">IF(COUNT(H2372)=0,50,IF(H2372&gt;=0.6,100,IF(H2372&gt;=0.4,50,0)))</f>
        <v>100</v>
      </c>
      <c r="O2372" s="55" t="n">
        <f aca="false">IF(COUNT(I2372)=0,50,IF(J2372="proxy_vix",50,IF(I2372&lt;350,100,IF(I2372&lt;=450,50,0))))</f>
        <v>100</v>
      </c>
      <c r="P2372" s="55" t="n">
        <f aca="false">IF(COUNT(K2372)=0,50,IF(K2372&lt;20,100,IF(K2372&lt;=25,50,0)))</f>
        <v>100</v>
      </c>
      <c r="Q2372" s="54"/>
      <c r="R2372" s="47"/>
      <c r="S2372" s="51" t="n">
        <f aca="false">$E2372/$E2371-1</f>
        <v>0.00431363044676458</v>
      </c>
      <c r="T2372" s="56" t="n">
        <f aca="false">$K2372/$K2371-1</f>
        <v>-0.023447401774398</v>
      </c>
      <c r="V2372" s="57"/>
      <c r="W2372" s="57"/>
      <c r="Y2372" s="1" t="str">
        <f aca="false">IF(AX2372&gt;=70,"EASY",IF(AX2372&gt;40,"UNCERTAIN","HARD"))</f>
        <v>EASY</v>
      </c>
      <c r="AA2372" s="58" t="n">
        <f aca="false">IF($A2372&lt;200,"",AVERAGE($E2323:$E2372)/AVERAGE($E2173:$E2372)-1)</f>
        <v>0.11675048520074</v>
      </c>
      <c r="AB2372" s="59" t="n">
        <f aca="false">LOOKUP($B2372,07_L1政策步階!$A$4:$A$14,07_L1政策步階!$C$4:$C$14)</f>
        <v>1</v>
      </c>
      <c r="AC2372" s="57"/>
      <c r="AD2372" s="57"/>
      <c r="AE2372" s="57"/>
      <c r="AF2372" s="57"/>
      <c r="AG2372" s="57"/>
      <c r="AH2372" s="57"/>
      <c r="AI2372" s="57"/>
      <c r="AJ2372" s="57"/>
      <c r="AK2372" s="57"/>
      <c r="AL2372" s="59" t="n">
        <f aca="false">IF(ISNUMBER($AA2372),IF($AA2372&gt;=0.005,100,IF($AA2372&gt;=-0.015,50,0)),"")</f>
        <v>100</v>
      </c>
      <c r="AM2372" s="59" t="n">
        <f aca="false">IF(ISNUMBER($AB2372),IF($AB2372=1,100,IF($AB2372=0,50,0)),"")</f>
        <v>100</v>
      </c>
      <c r="AN2372" s="0" t="str">
        <f aca="false">IF(ISNUMBER($AC2372),IF($AC2372&gt;=0.001,100,IF($AC2372&gt;=-0.003,50,0)),"")</f>
        <v/>
      </c>
      <c r="AO2372" s="0" t="str">
        <f aca="false">IF(ISNUMBER($AD2372),IF($AD2372&gt;=0.04,100,IF($AD2372&gt;=0,50,0)),"")</f>
        <v/>
      </c>
      <c r="AP2372" s="0" t="str">
        <f aca="false">IF(ISNUMBER($AE2372),IF($AE2372&gt;=25,100,IF($AE2372&gt;=-75,50,0)),"")</f>
        <v/>
      </c>
      <c r="AQ2372" s="0" t="str">
        <f aca="false">IF(ISNUMBER($AF2372),IF($AF2372&gt;0,100,IF($AF2372&gt;=-50,50,0)),"")</f>
        <v/>
      </c>
      <c r="AR2372" s="0" t="str">
        <f aca="false">IF(ISNUMBER($AG2372),IF($AG2372=1,100,IF($AG2372=0,50,0)),"")</f>
        <v/>
      </c>
      <c r="AS2372" s="0" t="str">
        <f aca="false">IF(ISNUMBER($AH2372),IF($AH2372&lt;0,100,IF($AH2372&lt;=20,50,0)),"")</f>
        <v/>
      </c>
      <c r="AT2372" s="0" t="str">
        <f aca="false">IF(ISNUMBER($AI2372),IF($AI2372&lt;0.95,100,IF($AI2372&lt;=1,50,0)),"")</f>
        <v/>
      </c>
      <c r="AU2372" s="0" t="str">
        <f aca="false">IF(ISNUMBER($AJ2372),IF($AJ2372&lt;30,0,IF($AJ2372&lt;40,50,IF($AJ2372&lt;=90,100,50))),"")</f>
        <v/>
      </c>
      <c r="AV2372" s="0" t="str">
        <f aca="false">IF(ISNUMBER($AK2372),IF($AK2372&gt;-0.2,100,IF($AK2372&gt;=-0.4,50,0)),"")</f>
        <v/>
      </c>
      <c r="AW2372" s="59" t="n">
        <f aca="false">01_指標庫!$H$4*ISNUMBER($F2372)+01_指標庫!$H$5*ISNUMBER($AA2372)+01_指標庫!$H$6*ISNUMBER($G2372)+01_指標庫!$H$7*ISNUMBER($H2372)+01_指標庫!$H$8*ISNUMBER($AF2372)+01_指標庫!$H$9*ISNUMBER($AG2372)+01_指標庫!$H$10*ISNUMBER($AB2372)+01_指標庫!$H$11*ISNUMBER($AC2372)+01_指標庫!$H$12*ISNUMBER($AD2372)+01_指標庫!$H$13*ISNUMBER($AE2372)+01_指標庫!$H$14*ISNUMBER($I2372)+01_指標庫!$H$15*ISNUMBER($AH2372)+01_指標庫!$H$16*ISNUMBER($K2372)+01_指標庫!$H$17*ISNUMBER($AI2372)+01_指標庫!$H$18*ISNUMBER($AJ2372)+01_指標庫!$H$19*ISNUMBER($AK2372)+01_指標庫!$H$20*ISNUMBER($BB2372)+01_指標庫!$H$21*ISNUMBER($BC2372)</f>
        <v>51</v>
      </c>
      <c r="AX2372" s="59" t="n">
        <f aca="false">IF(AW2372=0,50,ROUND((01_指標庫!$H$4*IF(ISNUMBER($F2372),L2372,0)+01_指標庫!$H$5*IF(ISNUMBER($AA2372),AL2372,0)+01_指標庫!$H$6*IF(ISNUMBER($G2372),M2372,0)+01_指標庫!$H$7*IF(ISNUMBER($H2372),N2372,0)+01_指標庫!$H$8*IF(ISNUMBER($AF2372),AQ2372,0)+01_指標庫!$H$9*IF(ISNUMBER($AG2372),AR2372,0)+01_指標庫!$H$10*IF(ISNUMBER($AB2372),AM2372,0)+01_指標庫!$H$11*IF(ISNUMBER($AC2372),AN2372,0)+01_指標庫!$H$12*IF(ISNUMBER($AD2372),AO2372,0)+01_指標庫!$H$13*IF(ISNUMBER($AE2372),AP2372,0)+01_指標庫!$H$14*IF(ISNUMBER($I2372),O2372,0)+01_指標庫!$H$15*IF(ISNUMBER($AH2372),AS2372,0)+01_指標庫!$H$16*IF(ISNUMBER($K2372),P2372,0)+01_指標庫!$H$17*IF(ISNUMBER($AI2372),AT2372,0)+01_指標庫!$H$18*IF(ISNUMBER($AJ2372),AU2372,0)+01_指標庫!$H$19*IF(ISNUMBER($AK2372),AV2372,0)+01_指標庫!$H$20*IF(ISNUMBER($BB2372),BB2372,0)+01_指標庫!$H$21*IF(ISNUMBER($BC2372),BC2372,0))/AW2372,1))</f>
        <v>100</v>
      </c>
      <c r="AY2372" s="60"/>
      <c r="AZ2372" s="60"/>
      <c r="BA2372" s="58" t="n">
        <f aca="false">AVERAGE($E2368:$E2372)/AVERAGE($E2363:$E2372)-1</f>
        <v>0.0117798687724384</v>
      </c>
      <c r="BB2372" s="59" t="n">
        <f aca="false">IF(ISNUMBER($BA2372),IF(OR($S2372&lt;=-0.03,$BA2372&lt;-0.003),0,IF(OR($S2372&lt;=-0.02,$BA2372&lt;0.01),50,100)),"")</f>
        <v>100</v>
      </c>
      <c r="BC2372" s="0" t="str">
        <f aca="false">IF(OR(COUNT($AZ2372)=0,COUNT($AZ2371)=0),"",IF(OR($AY2372/$AZ2371-1&lt;=-0.03,$AZ2372/$AZ2371-1&lt;=-0.045,IF(COUNT($AZ2363:$AZ2372)=10,AVERAGE($AZ2368:$AZ2372)/AVERAGE($AZ2363:$AZ2372)-1&lt;-0.01,FALSE())),0,IF(OR($AZ2372/$AZ2371-1&lt;=-0.02,IF(COUNT($AZ2363:$AZ2372)=10,AVERAGE($AZ2368:$AZ2372)/AVERAGE($AZ2363:$AZ2372)-1&lt;0.005,FALSE())),50,100)))</f>
        <v/>
      </c>
    </row>
    <row r="2373" customFormat="false" ht="15" hidden="false" customHeight="true" outlineLevel="0" collapsed="false">
      <c r="A2373" s="47" t="n">
        <v>2369</v>
      </c>
      <c r="B2373" s="48" t="n">
        <v>45999</v>
      </c>
      <c r="C2373" s="47" t="n">
        <v>2025</v>
      </c>
      <c r="D2373" s="49" t="s">
        <v>236</v>
      </c>
      <c r="E2373" s="50" t="n">
        <v>25627.95</v>
      </c>
      <c r="F2373" s="51" t="n">
        <v>0.138577</v>
      </c>
      <c r="G2373" s="51" t="n">
        <v>-0.018832</v>
      </c>
      <c r="H2373" s="52" t="n">
        <v>0.6531</v>
      </c>
      <c r="I2373" s="53" t="n">
        <v>289</v>
      </c>
      <c r="J2373" s="47" t="s">
        <v>235</v>
      </c>
      <c r="K2373" s="54" t="n">
        <v>16.66</v>
      </c>
      <c r="L2373" s="55" t="n">
        <f aca="false">IF(COUNT(F2373)=0,50,IF(F2373&gt;=0,100,IF(F2373&gt;=-0.02,50,0)))</f>
        <v>100</v>
      </c>
      <c r="M2373" s="55" t="n">
        <f aca="false">IF(COUNT(G2373)=0,50,IF(G2373&gt;-0.06,100,IF(G2373&gt;-0.15,50,0)))</f>
        <v>100</v>
      </c>
      <c r="N2373" s="55" t="n">
        <f aca="false">IF(COUNT(H2373)=0,50,IF(H2373&gt;=0.6,100,IF(H2373&gt;=0.4,50,0)))</f>
        <v>100</v>
      </c>
      <c r="O2373" s="55" t="n">
        <f aca="false">IF(COUNT(I2373)=0,50,IF(J2373="proxy_vix",50,IF(I2373&lt;350,100,IF(I2373&lt;=450,50,0))))</f>
        <v>100</v>
      </c>
      <c r="P2373" s="55" t="n">
        <f aca="false">IF(COUNT(K2373)=0,50,IF(K2373&lt;20,100,IF(K2373&lt;=25,50,0)))</f>
        <v>100</v>
      </c>
      <c r="Q2373" s="54"/>
      <c r="R2373" s="47"/>
      <c r="S2373" s="51" t="n">
        <f aca="false">$E2373/$E2372-1</f>
        <v>-0.00249493520369137</v>
      </c>
      <c r="T2373" s="56" t="n">
        <f aca="false">$K2373/$K2372-1</f>
        <v>0.081116158338741</v>
      </c>
      <c r="V2373" s="57"/>
      <c r="W2373" s="57"/>
      <c r="Y2373" s="1" t="str">
        <f aca="false">IF(AX2373&gt;=70,"EASY",IF(AX2373&gt;40,"UNCERTAIN","HARD"))</f>
        <v>EASY</v>
      </c>
      <c r="AA2373" s="58" t="n">
        <f aca="false">IF($A2373&lt;200,"",AVERAGE($E2324:$E2373)/AVERAGE($E2174:$E2373)-1)</f>
        <v>0.116753574827956</v>
      </c>
      <c r="AB2373" s="59" t="n">
        <f aca="false">LOOKUP($B2373,07_L1政策步階!$A$4:$A$14,07_L1政策步階!$C$4:$C$14)</f>
        <v>1</v>
      </c>
      <c r="AC2373" s="57"/>
      <c r="AD2373" s="57"/>
      <c r="AE2373" s="57"/>
      <c r="AF2373" s="57"/>
      <c r="AG2373" s="57"/>
      <c r="AH2373" s="57"/>
      <c r="AI2373" s="57"/>
      <c r="AJ2373" s="57"/>
      <c r="AK2373" s="57"/>
      <c r="AL2373" s="59" t="n">
        <f aca="false">IF(ISNUMBER($AA2373),IF($AA2373&gt;=0.005,100,IF($AA2373&gt;=-0.015,50,0)),"")</f>
        <v>100</v>
      </c>
      <c r="AM2373" s="59" t="n">
        <f aca="false">IF(ISNUMBER($AB2373),IF($AB2373=1,100,IF($AB2373=0,50,0)),"")</f>
        <v>100</v>
      </c>
      <c r="AN2373" s="0" t="str">
        <f aca="false">IF(ISNUMBER($AC2373),IF($AC2373&gt;=0.001,100,IF($AC2373&gt;=-0.003,50,0)),"")</f>
        <v/>
      </c>
      <c r="AO2373" s="0" t="str">
        <f aca="false">IF(ISNUMBER($AD2373),IF($AD2373&gt;=0.04,100,IF($AD2373&gt;=0,50,0)),"")</f>
        <v/>
      </c>
      <c r="AP2373" s="0" t="str">
        <f aca="false">IF(ISNUMBER($AE2373),IF($AE2373&gt;=25,100,IF($AE2373&gt;=-75,50,0)),"")</f>
        <v/>
      </c>
      <c r="AQ2373" s="0" t="str">
        <f aca="false">IF(ISNUMBER($AF2373),IF($AF2373&gt;0,100,IF($AF2373&gt;=-50,50,0)),"")</f>
        <v/>
      </c>
      <c r="AR2373" s="0" t="str">
        <f aca="false">IF(ISNUMBER($AG2373),IF($AG2373=1,100,IF($AG2373=0,50,0)),"")</f>
        <v/>
      </c>
      <c r="AS2373" s="0" t="str">
        <f aca="false">IF(ISNUMBER($AH2373),IF($AH2373&lt;0,100,IF($AH2373&lt;=20,50,0)),"")</f>
        <v/>
      </c>
      <c r="AT2373" s="0" t="str">
        <f aca="false">IF(ISNUMBER($AI2373),IF($AI2373&lt;0.95,100,IF($AI2373&lt;=1,50,0)),"")</f>
        <v/>
      </c>
      <c r="AU2373" s="0" t="str">
        <f aca="false">IF(ISNUMBER($AJ2373),IF($AJ2373&lt;30,0,IF($AJ2373&lt;40,50,IF($AJ2373&lt;=90,100,50))),"")</f>
        <v/>
      </c>
      <c r="AV2373" s="0" t="str">
        <f aca="false">IF(ISNUMBER($AK2373),IF($AK2373&gt;-0.2,100,IF($AK2373&gt;=-0.4,50,0)),"")</f>
        <v/>
      </c>
      <c r="AW2373" s="59" t="n">
        <f aca="false">01_指標庫!$H$4*ISNUMBER($F2373)+01_指標庫!$H$5*ISNUMBER($AA2373)+01_指標庫!$H$6*ISNUMBER($G2373)+01_指標庫!$H$7*ISNUMBER($H2373)+01_指標庫!$H$8*ISNUMBER($AF2373)+01_指標庫!$H$9*ISNUMBER($AG2373)+01_指標庫!$H$10*ISNUMBER($AB2373)+01_指標庫!$H$11*ISNUMBER($AC2373)+01_指標庫!$H$12*ISNUMBER($AD2373)+01_指標庫!$H$13*ISNUMBER($AE2373)+01_指標庫!$H$14*ISNUMBER($I2373)+01_指標庫!$H$15*ISNUMBER($AH2373)+01_指標庫!$H$16*ISNUMBER($K2373)+01_指標庫!$H$17*ISNUMBER($AI2373)+01_指標庫!$H$18*ISNUMBER($AJ2373)+01_指標庫!$H$19*ISNUMBER($AK2373)+01_指標庫!$H$20*ISNUMBER($BB2373)+01_指標庫!$H$21*ISNUMBER($BC2373)</f>
        <v>51</v>
      </c>
      <c r="AX2373" s="59" t="n">
        <f aca="false">IF(AW2373=0,50,ROUND((01_指標庫!$H$4*IF(ISNUMBER($F2373),L2373,0)+01_指標庫!$H$5*IF(ISNUMBER($AA2373),AL2373,0)+01_指標庫!$H$6*IF(ISNUMBER($G2373),M2373,0)+01_指標庫!$H$7*IF(ISNUMBER($H2373),N2373,0)+01_指標庫!$H$8*IF(ISNUMBER($AF2373),AQ2373,0)+01_指標庫!$H$9*IF(ISNUMBER($AG2373),AR2373,0)+01_指標庫!$H$10*IF(ISNUMBER($AB2373),AM2373,0)+01_指標庫!$H$11*IF(ISNUMBER($AC2373),AN2373,0)+01_指標庫!$H$12*IF(ISNUMBER($AD2373),AO2373,0)+01_指標庫!$H$13*IF(ISNUMBER($AE2373),AP2373,0)+01_指標庫!$H$14*IF(ISNUMBER($I2373),O2373,0)+01_指標庫!$H$15*IF(ISNUMBER($AH2373),AS2373,0)+01_指標庫!$H$16*IF(ISNUMBER($K2373),P2373,0)+01_指標庫!$H$17*IF(ISNUMBER($AI2373),AT2373,0)+01_指標庫!$H$18*IF(ISNUMBER($AJ2373),AU2373,0)+01_指標庫!$H$19*IF(ISNUMBER($AK2373),AV2373,0)+01_指標庫!$H$20*IF(ISNUMBER($BB2373),BB2373,0)+01_指標庫!$H$21*IF(ISNUMBER($BC2373),BC2373,0))/AW2373,1))</f>
        <v>94.1</v>
      </c>
      <c r="AY2373" s="60"/>
      <c r="AZ2373" s="60"/>
      <c r="BA2373" s="58" t="n">
        <f aca="false">AVERAGE($E2369:$E2373)/AVERAGE($E2364:$E2373)-1</f>
        <v>0.00849392286890716</v>
      </c>
      <c r="BB2373" s="59" t="n">
        <f aca="false">IF(ISNUMBER($BA2373),IF(OR($S2373&lt;=-0.03,$BA2373&lt;-0.003),0,IF(OR($S2373&lt;=-0.02,$BA2373&lt;0.01),50,100)),"")</f>
        <v>50</v>
      </c>
      <c r="BC2373" s="0" t="str">
        <f aca="false">IF(OR(COUNT($AZ2373)=0,COUNT($AZ2372)=0),"",IF(OR($AY2373/$AZ2372-1&lt;=-0.03,$AZ2373/$AZ2372-1&lt;=-0.045,IF(COUNT($AZ2364:$AZ2373)=10,AVERAGE($AZ2369:$AZ2373)/AVERAGE($AZ2364:$AZ2373)-1&lt;-0.01,FALSE())),0,IF(OR($AZ2373/$AZ2372-1&lt;=-0.02,IF(COUNT($AZ2364:$AZ2373)=10,AVERAGE($AZ2369:$AZ2373)/AVERAGE($AZ2364:$AZ2373)-1&lt;0.005,FALSE())),50,100)))</f>
        <v/>
      </c>
    </row>
    <row r="2374" customFormat="false" ht="15" hidden="false" customHeight="true" outlineLevel="0" collapsed="false">
      <c r="A2374" s="47" t="n">
        <v>2370</v>
      </c>
      <c r="B2374" s="48" t="n">
        <v>46000</v>
      </c>
      <c r="C2374" s="47" t="n">
        <v>2025</v>
      </c>
      <c r="D2374" s="49" t="s">
        <v>237</v>
      </c>
      <c r="E2374" s="50" t="n">
        <v>25668.69</v>
      </c>
      <c r="F2374" s="51" t="n">
        <v>0.139295</v>
      </c>
      <c r="G2374" s="51" t="n">
        <v>-0.017273</v>
      </c>
      <c r="H2374" s="52" t="n">
        <v>0.6327</v>
      </c>
      <c r="I2374" s="53" t="n">
        <v>289</v>
      </c>
      <c r="J2374" s="47" t="s">
        <v>235</v>
      </c>
      <c r="K2374" s="54" t="n">
        <v>16.93</v>
      </c>
      <c r="L2374" s="55" t="n">
        <f aca="false">IF(COUNT(F2374)=0,50,IF(F2374&gt;=0,100,IF(F2374&gt;=-0.02,50,0)))</f>
        <v>100</v>
      </c>
      <c r="M2374" s="55" t="n">
        <f aca="false">IF(COUNT(G2374)=0,50,IF(G2374&gt;-0.06,100,IF(G2374&gt;-0.15,50,0)))</f>
        <v>100</v>
      </c>
      <c r="N2374" s="55" t="n">
        <f aca="false">IF(COUNT(H2374)=0,50,IF(H2374&gt;=0.6,100,IF(H2374&gt;=0.4,50,0)))</f>
        <v>100</v>
      </c>
      <c r="O2374" s="55" t="n">
        <f aca="false">IF(COUNT(I2374)=0,50,IF(J2374="proxy_vix",50,IF(I2374&lt;350,100,IF(I2374&lt;=450,50,0))))</f>
        <v>100</v>
      </c>
      <c r="P2374" s="55" t="n">
        <f aca="false">IF(COUNT(K2374)=0,50,IF(K2374&lt;20,100,IF(K2374&lt;=25,50,0)))</f>
        <v>100</v>
      </c>
      <c r="Q2374" s="54"/>
      <c r="R2374" s="47"/>
      <c r="S2374" s="51" t="n">
        <f aca="false">$E2374/$E2373-1</f>
        <v>0.00158967065254911</v>
      </c>
      <c r="T2374" s="56" t="n">
        <f aca="false">$K2374/$K2373-1</f>
        <v>0.0162064825930373</v>
      </c>
      <c r="V2374" s="57"/>
      <c r="W2374" s="57"/>
      <c r="Y2374" s="1" t="str">
        <f aca="false">IF(AX2374&gt;=70,"EASY",IF(AX2374&gt;40,"UNCERTAIN","HARD"))</f>
        <v>EASY</v>
      </c>
      <c r="AA2374" s="58" t="n">
        <f aca="false">IF($A2374&lt;200,"",AVERAGE($E2325:$E2374)/AVERAGE($E2175:$E2374)-1)</f>
        <v>0.116622367353177</v>
      </c>
      <c r="AB2374" s="59" t="n">
        <f aca="false">LOOKUP($B2374,07_L1政策步階!$A$4:$A$14,07_L1政策步階!$C$4:$C$14)</f>
        <v>1</v>
      </c>
      <c r="AC2374" s="57"/>
      <c r="AD2374" s="57"/>
      <c r="AE2374" s="57"/>
      <c r="AF2374" s="57"/>
      <c r="AG2374" s="57"/>
      <c r="AH2374" s="57"/>
      <c r="AI2374" s="57"/>
      <c r="AJ2374" s="57"/>
      <c r="AK2374" s="57"/>
      <c r="AL2374" s="59" t="n">
        <f aca="false">IF(ISNUMBER($AA2374),IF($AA2374&gt;=0.005,100,IF($AA2374&gt;=-0.015,50,0)),"")</f>
        <v>100</v>
      </c>
      <c r="AM2374" s="59" t="n">
        <f aca="false">IF(ISNUMBER($AB2374),IF($AB2374=1,100,IF($AB2374=0,50,0)),"")</f>
        <v>100</v>
      </c>
      <c r="AN2374" s="0" t="str">
        <f aca="false">IF(ISNUMBER($AC2374),IF($AC2374&gt;=0.001,100,IF($AC2374&gt;=-0.003,50,0)),"")</f>
        <v/>
      </c>
      <c r="AO2374" s="0" t="str">
        <f aca="false">IF(ISNUMBER($AD2374),IF($AD2374&gt;=0.04,100,IF($AD2374&gt;=0,50,0)),"")</f>
        <v/>
      </c>
      <c r="AP2374" s="0" t="str">
        <f aca="false">IF(ISNUMBER($AE2374),IF($AE2374&gt;=25,100,IF($AE2374&gt;=-75,50,0)),"")</f>
        <v/>
      </c>
      <c r="AQ2374" s="0" t="str">
        <f aca="false">IF(ISNUMBER($AF2374),IF($AF2374&gt;0,100,IF($AF2374&gt;=-50,50,0)),"")</f>
        <v/>
      </c>
      <c r="AR2374" s="0" t="str">
        <f aca="false">IF(ISNUMBER($AG2374),IF($AG2374=1,100,IF($AG2374=0,50,0)),"")</f>
        <v/>
      </c>
      <c r="AS2374" s="0" t="str">
        <f aca="false">IF(ISNUMBER($AH2374),IF($AH2374&lt;0,100,IF($AH2374&lt;=20,50,0)),"")</f>
        <v/>
      </c>
      <c r="AT2374" s="0" t="str">
        <f aca="false">IF(ISNUMBER($AI2374),IF($AI2374&lt;0.95,100,IF($AI2374&lt;=1,50,0)),"")</f>
        <v/>
      </c>
      <c r="AU2374" s="0" t="str">
        <f aca="false">IF(ISNUMBER($AJ2374),IF($AJ2374&lt;30,0,IF($AJ2374&lt;40,50,IF($AJ2374&lt;=90,100,50))),"")</f>
        <v/>
      </c>
      <c r="AV2374" s="0" t="str">
        <f aca="false">IF(ISNUMBER($AK2374),IF($AK2374&gt;-0.2,100,IF($AK2374&gt;=-0.4,50,0)),"")</f>
        <v/>
      </c>
      <c r="AW2374" s="59" t="n">
        <f aca="false">01_指標庫!$H$4*ISNUMBER($F2374)+01_指標庫!$H$5*ISNUMBER($AA2374)+01_指標庫!$H$6*ISNUMBER($G2374)+01_指標庫!$H$7*ISNUMBER($H2374)+01_指標庫!$H$8*ISNUMBER($AF2374)+01_指標庫!$H$9*ISNUMBER($AG2374)+01_指標庫!$H$10*ISNUMBER($AB2374)+01_指標庫!$H$11*ISNUMBER($AC2374)+01_指標庫!$H$12*ISNUMBER($AD2374)+01_指標庫!$H$13*ISNUMBER($AE2374)+01_指標庫!$H$14*ISNUMBER($I2374)+01_指標庫!$H$15*ISNUMBER($AH2374)+01_指標庫!$H$16*ISNUMBER($K2374)+01_指標庫!$H$17*ISNUMBER($AI2374)+01_指標庫!$H$18*ISNUMBER($AJ2374)+01_指標庫!$H$19*ISNUMBER($AK2374)+01_指標庫!$H$20*ISNUMBER($BB2374)+01_指標庫!$H$21*ISNUMBER($BC2374)</f>
        <v>51</v>
      </c>
      <c r="AX2374" s="59" t="n">
        <f aca="false">IF(AW2374=0,50,ROUND((01_指標庫!$H$4*IF(ISNUMBER($F2374),L2374,0)+01_指標庫!$H$5*IF(ISNUMBER($AA2374),AL2374,0)+01_指標庫!$H$6*IF(ISNUMBER($G2374),M2374,0)+01_指標庫!$H$7*IF(ISNUMBER($H2374),N2374,0)+01_指標庫!$H$8*IF(ISNUMBER($AF2374),AQ2374,0)+01_指標庫!$H$9*IF(ISNUMBER($AG2374),AR2374,0)+01_指標庫!$H$10*IF(ISNUMBER($AB2374),AM2374,0)+01_指標庫!$H$11*IF(ISNUMBER($AC2374),AN2374,0)+01_指標庫!$H$12*IF(ISNUMBER($AD2374),AO2374,0)+01_指標庫!$H$13*IF(ISNUMBER($AE2374),AP2374,0)+01_指標庫!$H$14*IF(ISNUMBER($I2374),O2374,0)+01_指標庫!$H$15*IF(ISNUMBER($AH2374),AS2374,0)+01_指標庫!$H$16*IF(ISNUMBER($K2374),P2374,0)+01_指標庫!$H$17*IF(ISNUMBER($AI2374),AT2374,0)+01_指標庫!$H$18*IF(ISNUMBER($AJ2374),AU2374,0)+01_指標庫!$H$19*IF(ISNUMBER($AK2374),AV2374,0)+01_指標庫!$H$20*IF(ISNUMBER($BB2374),BB2374,0)+01_指標庫!$H$21*IF(ISNUMBER($BC2374),BC2374,0))/AW2374,1))</f>
        <v>94.1</v>
      </c>
      <c r="AY2374" s="60"/>
      <c r="AZ2374" s="60"/>
      <c r="BA2374" s="58" t="n">
        <f aca="false">AVERAGE($E2370:$E2374)/AVERAGE($E2365:$E2374)-1</f>
        <v>0.00623329274573448</v>
      </c>
      <c r="BB2374" s="59" t="n">
        <f aca="false">IF(ISNUMBER($BA2374),IF(OR($S2374&lt;=-0.03,$BA2374&lt;-0.003),0,IF(OR($S2374&lt;=-0.02,$BA2374&lt;0.01),50,100)),"")</f>
        <v>50</v>
      </c>
      <c r="BC2374" s="0" t="str">
        <f aca="false">IF(OR(COUNT($AZ2374)=0,COUNT($AZ2373)=0),"",IF(OR($AY2374/$AZ2373-1&lt;=-0.03,$AZ2374/$AZ2373-1&lt;=-0.045,IF(COUNT($AZ2365:$AZ2374)=10,AVERAGE($AZ2370:$AZ2374)/AVERAGE($AZ2365:$AZ2374)-1&lt;-0.01,FALSE())),0,IF(OR($AZ2374/$AZ2373-1&lt;=-0.02,IF(COUNT($AZ2365:$AZ2374)=10,AVERAGE($AZ2370:$AZ2374)/AVERAGE($AZ2365:$AZ2374)-1&lt;0.005,FALSE())),50,100)))</f>
        <v/>
      </c>
    </row>
    <row r="2375" customFormat="false" ht="15" hidden="false" customHeight="true" outlineLevel="0" collapsed="false">
      <c r="A2375" s="47" t="n">
        <v>2371</v>
      </c>
      <c r="B2375" s="48" t="n">
        <v>46001</v>
      </c>
      <c r="C2375" s="47" t="n">
        <v>2025</v>
      </c>
      <c r="D2375" s="49" t="s">
        <v>238</v>
      </c>
      <c r="E2375" s="50" t="n">
        <v>25776.44</v>
      </c>
      <c r="F2375" s="51" t="n">
        <v>0.142888</v>
      </c>
      <c r="G2375" s="51" t="n">
        <v>-0.013147</v>
      </c>
      <c r="H2375" s="52" t="n">
        <v>0.6939</v>
      </c>
      <c r="I2375" s="53" t="n">
        <v>291</v>
      </c>
      <c r="J2375" s="47" t="s">
        <v>235</v>
      </c>
      <c r="K2375" s="54" t="n">
        <v>15.77</v>
      </c>
      <c r="L2375" s="55" t="n">
        <f aca="false">IF(COUNT(F2375)=0,50,IF(F2375&gt;=0,100,IF(F2375&gt;=-0.02,50,0)))</f>
        <v>100</v>
      </c>
      <c r="M2375" s="55" t="n">
        <f aca="false">IF(COUNT(G2375)=0,50,IF(G2375&gt;-0.06,100,IF(G2375&gt;-0.15,50,0)))</f>
        <v>100</v>
      </c>
      <c r="N2375" s="55" t="n">
        <f aca="false">IF(COUNT(H2375)=0,50,IF(H2375&gt;=0.6,100,IF(H2375&gt;=0.4,50,0)))</f>
        <v>100</v>
      </c>
      <c r="O2375" s="55" t="n">
        <f aca="false">IF(COUNT(I2375)=0,50,IF(J2375="proxy_vix",50,IF(I2375&lt;350,100,IF(I2375&lt;=450,50,0))))</f>
        <v>100</v>
      </c>
      <c r="P2375" s="55" t="n">
        <f aca="false">IF(COUNT(K2375)=0,50,IF(K2375&lt;20,100,IF(K2375&lt;=25,50,0)))</f>
        <v>100</v>
      </c>
      <c r="Q2375" s="54"/>
      <c r="R2375" s="47"/>
      <c r="S2375" s="51" t="n">
        <f aca="false">$E2375/$E2374-1</f>
        <v>0.00419772103679628</v>
      </c>
      <c r="T2375" s="56" t="n">
        <f aca="false">$K2375/$K2374-1</f>
        <v>-0.0685174246898996</v>
      </c>
      <c r="V2375" s="57"/>
      <c r="W2375" s="57"/>
      <c r="Y2375" s="1" t="str">
        <f aca="false">IF(AX2375&gt;=70,"EASY",IF(AX2375&gt;40,"UNCERTAIN","HARD"))</f>
        <v>EASY</v>
      </c>
      <c r="AA2375" s="58" t="n">
        <f aca="false">IF($A2375&lt;200,"",AVERAGE($E2326:$E2375)/AVERAGE($E2176:$E2375)-1)</f>
        <v>0.116433872467423</v>
      </c>
      <c r="AB2375" s="59" t="n">
        <f aca="false">LOOKUP($B2375,07_L1政策步階!$A$4:$A$14,07_L1政策步階!$C$4:$C$14)</f>
        <v>1</v>
      </c>
      <c r="AC2375" s="57"/>
      <c r="AD2375" s="57"/>
      <c r="AE2375" s="57"/>
      <c r="AF2375" s="57"/>
      <c r="AG2375" s="57"/>
      <c r="AH2375" s="57"/>
      <c r="AI2375" s="57"/>
      <c r="AJ2375" s="57"/>
      <c r="AK2375" s="57"/>
      <c r="AL2375" s="59" t="n">
        <f aca="false">IF(ISNUMBER($AA2375),IF($AA2375&gt;=0.005,100,IF($AA2375&gt;=-0.015,50,0)),"")</f>
        <v>100</v>
      </c>
      <c r="AM2375" s="59" t="n">
        <f aca="false">IF(ISNUMBER($AB2375),IF($AB2375=1,100,IF($AB2375=0,50,0)),"")</f>
        <v>100</v>
      </c>
      <c r="AN2375" s="0" t="str">
        <f aca="false">IF(ISNUMBER($AC2375),IF($AC2375&gt;=0.001,100,IF($AC2375&gt;=-0.003,50,0)),"")</f>
        <v/>
      </c>
      <c r="AO2375" s="0" t="str">
        <f aca="false">IF(ISNUMBER($AD2375),IF($AD2375&gt;=0.04,100,IF($AD2375&gt;=0,50,0)),"")</f>
        <v/>
      </c>
      <c r="AP2375" s="0" t="str">
        <f aca="false">IF(ISNUMBER($AE2375),IF($AE2375&gt;=25,100,IF($AE2375&gt;=-75,50,0)),"")</f>
        <v/>
      </c>
      <c r="AQ2375" s="0" t="str">
        <f aca="false">IF(ISNUMBER($AF2375),IF($AF2375&gt;0,100,IF($AF2375&gt;=-50,50,0)),"")</f>
        <v/>
      </c>
      <c r="AR2375" s="0" t="str">
        <f aca="false">IF(ISNUMBER($AG2375),IF($AG2375=1,100,IF($AG2375=0,50,0)),"")</f>
        <v/>
      </c>
      <c r="AS2375" s="0" t="str">
        <f aca="false">IF(ISNUMBER($AH2375),IF($AH2375&lt;0,100,IF($AH2375&lt;=20,50,0)),"")</f>
        <v/>
      </c>
      <c r="AT2375" s="0" t="str">
        <f aca="false">IF(ISNUMBER($AI2375),IF($AI2375&lt;0.95,100,IF($AI2375&lt;=1,50,0)),"")</f>
        <v/>
      </c>
      <c r="AU2375" s="0" t="str">
        <f aca="false">IF(ISNUMBER($AJ2375),IF($AJ2375&lt;30,0,IF($AJ2375&lt;40,50,IF($AJ2375&lt;=90,100,50))),"")</f>
        <v/>
      </c>
      <c r="AV2375" s="0" t="str">
        <f aca="false">IF(ISNUMBER($AK2375),IF($AK2375&gt;-0.2,100,IF($AK2375&gt;=-0.4,50,0)),"")</f>
        <v/>
      </c>
      <c r="AW2375" s="59" t="n">
        <f aca="false">01_指標庫!$H$4*ISNUMBER($F2375)+01_指標庫!$H$5*ISNUMBER($AA2375)+01_指標庫!$H$6*ISNUMBER($G2375)+01_指標庫!$H$7*ISNUMBER($H2375)+01_指標庫!$H$8*ISNUMBER($AF2375)+01_指標庫!$H$9*ISNUMBER($AG2375)+01_指標庫!$H$10*ISNUMBER($AB2375)+01_指標庫!$H$11*ISNUMBER($AC2375)+01_指標庫!$H$12*ISNUMBER($AD2375)+01_指標庫!$H$13*ISNUMBER($AE2375)+01_指標庫!$H$14*ISNUMBER($I2375)+01_指標庫!$H$15*ISNUMBER($AH2375)+01_指標庫!$H$16*ISNUMBER($K2375)+01_指標庫!$H$17*ISNUMBER($AI2375)+01_指標庫!$H$18*ISNUMBER($AJ2375)+01_指標庫!$H$19*ISNUMBER($AK2375)+01_指標庫!$H$20*ISNUMBER($BB2375)+01_指標庫!$H$21*ISNUMBER($BC2375)</f>
        <v>51</v>
      </c>
      <c r="AX2375" s="59" t="n">
        <f aca="false">IF(AW2375=0,50,ROUND((01_指標庫!$H$4*IF(ISNUMBER($F2375),L2375,0)+01_指標庫!$H$5*IF(ISNUMBER($AA2375),AL2375,0)+01_指標庫!$H$6*IF(ISNUMBER($G2375),M2375,0)+01_指標庫!$H$7*IF(ISNUMBER($H2375),N2375,0)+01_指標庫!$H$8*IF(ISNUMBER($AF2375),AQ2375,0)+01_指標庫!$H$9*IF(ISNUMBER($AG2375),AR2375,0)+01_指標庫!$H$10*IF(ISNUMBER($AB2375),AM2375,0)+01_指標庫!$H$11*IF(ISNUMBER($AC2375),AN2375,0)+01_指標庫!$H$12*IF(ISNUMBER($AD2375),AO2375,0)+01_指標庫!$H$13*IF(ISNUMBER($AE2375),AP2375,0)+01_指標庫!$H$14*IF(ISNUMBER($I2375),O2375,0)+01_指標庫!$H$15*IF(ISNUMBER($AH2375),AS2375,0)+01_指標庫!$H$16*IF(ISNUMBER($K2375),P2375,0)+01_指標庫!$H$17*IF(ISNUMBER($AI2375),AT2375,0)+01_指標庫!$H$18*IF(ISNUMBER($AJ2375),AU2375,0)+01_指標庫!$H$19*IF(ISNUMBER($AK2375),AV2375,0)+01_指標庫!$H$20*IF(ISNUMBER($BB2375),BB2375,0)+01_指標庫!$H$21*IF(ISNUMBER($BC2375),BC2375,0))/AW2375,1))</f>
        <v>94.1</v>
      </c>
      <c r="AY2375" s="60"/>
      <c r="AZ2375" s="60"/>
      <c r="BA2375" s="58" t="n">
        <f aca="false">AVERAGE($E2371:$E2375)/AVERAGE($E2366:$E2375)-1</f>
        <v>0.00457784948578799</v>
      </c>
      <c r="BB2375" s="59" t="n">
        <f aca="false">IF(ISNUMBER($BA2375),IF(OR($S2375&lt;=-0.03,$BA2375&lt;-0.003),0,IF(OR($S2375&lt;=-0.02,$BA2375&lt;0.01),50,100)),"")</f>
        <v>50</v>
      </c>
      <c r="BC2375" s="0" t="str">
        <f aca="false">IF(OR(COUNT($AZ2375)=0,COUNT($AZ2374)=0),"",IF(OR($AY2375/$AZ2374-1&lt;=-0.03,$AZ2375/$AZ2374-1&lt;=-0.045,IF(COUNT($AZ2366:$AZ2375)=10,AVERAGE($AZ2371:$AZ2375)/AVERAGE($AZ2366:$AZ2375)-1&lt;-0.01,FALSE())),0,IF(OR($AZ2375/$AZ2374-1&lt;=-0.02,IF(COUNT($AZ2366:$AZ2375)=10,AVERAGE($AZ2371:$AZ2375)/AVERAGE($AZ2366:$AZ2375)-1&lt;0.005,FALSE())),50,100)))</f>
        <v/>
      </c>
    </row>
    <row r="2376" customFormat="false" ht="15" hidden="false" customHeight="true" outlineLevel="0" collapsed="false">
      <c r="A2376" s="47" t="n">
        <v>2372</v>
      </c>
      <c r="B2376" s="48" t="n">
        <v>46002</v>
      </c>
      <c r="C2376" s="47" t="n">
        <v>2025</v>
      </c>
      <c r="D2376" s="49" t="s">
        <v>239</v>
      </c>
      <c r="E2376" s="50" t="n">
        <v>25686.69</v>
      </c>
      <c r="F2376" s="51" t="n">
        <v>0.13776</v>
      </c>
      <c r="G2376" s="51" t="n">
        <v>-0.016584</v>
      </c>
      <c r="H2376" s="52" t="n">
        <v>0.6735</v>
      </c>
      <c r="I2376" s="53" t="n">
        <v>288</v>
      </c>
      <c r="J2376" s="47" t="s">
        <v>235</v>
      </c>
      <c r="K2376" s="54" t="n">
        <v>14.85</v>
      </c>
      <c r="L2376" s="55" t="n">
        <f aca="false">IF(COUNT(F2376)=0,50,IF(F2376&gt;=0,100,IF(F2376&gt;=-0.02,50,0)))</f>
        <v>100</v>
      </c>
      <c r="M2376" s="55" t="n">
        <f aca="false">IF(COUNT(G2376)=0,50,IF(G2376&gt;-0.06,100,IF(G2376&gt;-0.15,50,0)))</f>
        <v>100</v>
      </c>
      <c r="N2376" s="55" t="n">
        <f aca="false">IF(COUNT(H2376)=0,50,IF(H2376&gt;=0.6,100,IF(H2376&gt;=0.4,50,0)))</f>
        <v>100</v>
      </c>
      <c r="O2376" s="55" t="n">
        <f aca="false">IF(COUNT(I2376)=0,50,IF(J2376="proxy_vix",50,IF(I2376&lt;350,100,IF(I2376&lt;=450,50,0))))</f>
        <v>100</v>
      </c>
      <c r="P2376" s="55" t="n">
        <f aca="false">IF(COUNT(K2376)=0,50,IF(K2376&lt;20,100,IF(K2376&lt;=25,50,0)))</f>
        <v>100</v>
      </c>
      <c r="Q2376" s="54"/>
      <c r="R2376" s="47"/>
      <c r="S2376" s="51" t="n">
        <f aca="false">$E2376/$E2375-1</f>
        <v>-0.00348186173110021</v>
      </c>
      <c r="T2376" s="56" t="n">
        <f aca="false">$K2376/$K2375-1</f>
        <v>-0.0583386176284084</v>
      </c>
      <c r="V2376" s="57"/>
      <c r="W2376" s="57"/>
      <c r="Y2376" s="1" t="str">
        <f aca="false">IF(AX2376&gt;=70,"EASY",IF(AX2376&gt;40,"UNCERTAIN","HARD"))</f>
        <v>EASY</v>
      </c>
      <c r="AA2376" s="58" t="n">
        <f aca="false">IF($A2376&lt;200,"",AVERAGE($E2327:$E2376)/AVERAGE($E2177:$E2376)-1)</f>
        <v>0.116092663746318</v>
      </c>
      <c r="AB2376" s="59" t="n">
        <f aca="false">LOOKUP($B2376,07_L1政策步階!$A$4:$A$14,07_L1政策步階!$C$4:$C$14)</f>
        <v>1</v>
      </c>
      <c r="AC2376" s="57"/>
      <c r="AD2376" s="57"/>
      <c r="AE2376" s="57"/>
      <c r="AF2376" s="57"/>
      <c r="AG2376" s="57"/>
      <c r="AH2376" s="57"/>
      <c r="AI2376" s="57"/>
      <c r="AJ2376" s="57"/>
      <c r="AK2376" s="57"/>
      <c r="AL2376" s="59" t="n">
        <f aca="false">IF(ISNUMBER($AA2376),IF($AA2376&gt;=0.005,100,IF($AA2376&gt;=-0.015,50,0)),"")</f>
        <v>100</v>
      </c>
      <c r="AM2376" s="59" t="n">
        <f aca="false">IF(ISNUMBER($AB2376),IF($AB2376=1,100,IF($AB2376=0,50,0)),"")</f>
        <v>100</v>
      </c>
      <c r="AN2376" s="0" t="str">
        <f aca="false">IF(ISNUMBER($AC2376),IF($AC2376&gt;=0.001,100,IF($AC2376&gt;=-0.003,50,0)),"")</f>
        <v/>
      </c>
      <c r="AO2376" s="0" t="str">
        <f aca="false">IF(ISNUMBER($AD2376),IF($AD2376&gt;=0.04,100,IF($AD2376&gt;=0,50,0)),"")</f>
        <v/>
      </c>
      <c r="AP2376" s="0" t="str">
        <f aca="false">IF(ISNUMBER($AE2376),IF($AE2376&gt;=25,100,IF($AE2376&gt;=-75,50,0)),"")</f>
        <v/>
      </c>
      <c r="AQ2376" s="0" t="str">
        <f aca="false">IF(ISNUMBER($AF2376),IF($AF2376&gt;0,100,IF($AF2376&gt;=-50,50,0)),"")</f>
        <v/>
      </c>
      <c r="AR2376" s="0" t="str">
        <f aca="false">IF(ISNUMBER($AG2376),IF($AG2376=1,100,IF($AG2376=0,50,0)),"")</f>
        <v/>
      </c>
      <c r="AS2376" s="0" t="str">
        <f aca="false">IF(ISNUMBER($AH2376),IF($AH2376&lt;0,100,IF($AH2376&lt;=20,50,0)),"")</f>
        <v/>
      </c>
      <c r="AT2376" s="0" t="str">
        <f aca="false">IF(ISNUMBER($AI2376),IF($AI2376&lt;0.95,100,IF($AI2376&lt;=1,50,0)),"")</f>
        <v/>
      </c>
      <c r="AU2376" s="0" t="str">
        <f aca="false">IF(ISNUMBER($AJ2376),IF($AJ2376&lt;30,0,IF($AJ2376&lt;40,50,IF($AJ2376&lt;=90,100,50))),"")</f>
        <v/>
      </c>
      <c r="AV2376" s="0" t="str">
        <f aca="false">IF(ISNUMBER($AK2376),IF($AK2376&gt;-0.2,100,IF($AK2376&gt;=-0.4,50,0)),"")</f>
        <v/>
      </c>
      <c r="AW2376" s="59" t="n">
        <f aca="false">01_指標庫!$H$4*ISNUMBER($F2376)+01_指標庫!$H$5*ISNUMBER($AA2376)+01_指標庫!$H$6*ISNUMBER($G2376)+01_指標庫!$H$7*ISNUMBER($H2376)+01_指標庫!$H$8*ISNUMBER($AF2376)+01_指標庫!$H$9*ISNUMBER($AG2376)+01_指標庫!$H$10*ISNUMBER($AB2376)+01_指標庫!$H$11*ISNUMBER($AC2376)+01_指標庫!$H$12*ISNUMBER($AD2376)+01_指標庫!$H$13*ISNUMBER($AE2376)+01_指標庫!$H$14*ISNUMBER($I2376)+01_指標庫!$H$15*ISNUMBER($AH2376)+01_指標庫!$H$16*ISNUMBER($K2376)+01_指標庫!$H$17*ISNUMBER($AI2376)+01_指標庫!$H$18*ISNUMBER($AJ2376)+01_指標庫!$H$19*ISNUMBER($AK2376)+01_指標庫!$H$20*ISNUMBER($BB2376)+01_指標庫!$H$21*ISNUMBER($BC2376)</f>
        <v>51</v>
      </c>
      <c r="AX2376" s="59" t="n">
        <f aca="false">IF(AW2376=0,50,ROUND((01_指標庫!$H$4*IF(ISNUMBER($F2376),L2376,0)+01_指標庫!$H$5*IF(ISNUMBER($AA2376),AL2376,0)+01_指標庫!$H$6*IF(ISNUMBER($G2376),M2376,0)+01_指標庫!$H$7*IF(ISNUMBER($H2376),N2376,0)+01_指標庫!$H$8*IF(ISNUMBER($AF2376),AQ2376,0)+01_指標庫!$H$9*IF(ISNUMBER($AG2376),AR2376,0)+01_指標庫!$H$10*IF(ISNUMBER($AB2376),AM2376,0)+01_指標庫!$H$11*IF(ISNUMBER($AC2376),AN2376,0)+01_指標庫!$H$12*IF(ISNUMBER($AD2376),AO2376,0)+01_指標庫!$H$13*IF(ISNUMBER($AE2376),AP2376,0)+01_指標庫!$H$14*IF(ISNUMBER($I2376),O2376,0)+01_指標庫!$H$15*IF(ISNUMBER($AH2376),AS2376,0)+01_指標庫!$H$16*IF(ISNUMBER($K2376),P2376,0)+01_指標庫!$H$17*IF(ISNUMBER($AI2376),AT2376,0)+01_指標庫!$H$18*IF(ISNUMBER($AJ2376),AU2376,0)+01_指標庫!$H$19*IF(ISNUMBER($AK2376),AV2376,0)+01_指標庫!$H$20*IF(ISNUMBER($BB2376),BB2376,0)+01_指標庫!$H$21*IF(ISNUMBER($BC2376),BC2376,0))/AW2376,1))</f>
        <v>94.1</v>
      </c>
      <c r="AY2376" s="60"/>
      <c r="AZ2376" s="60"/>
      <c r="BA2376" s="58" t="n">
        <f aca="false">AVERAGE($E2372:$E2376)/AVERAGE($E2367:$E2376)-1</f>
        <v>0.00363310818777207</v>
      </c>
      <c r="BB2376" s="59" t="n">
        <f aca="false">IF(ISNUMBER($BA2376),IF(OR($S2376&lt;=-0.03,$BA2376&lt;-0.003),0,IF(OR($S2376&lt;=-0.02,$BA2376&lt;0.01),50,100)),"")</f>
        <v>50</v>
      </c>
      <c r="BC2376" s="0" t="str">
        <f aca="false">IF(OR(COUNT($AZ2376)=0,COUNT($AZ2375)=0),"",IF(OR($AY2376/$AZ2375-1&lt;=-0.03,$AZ2376/$AZ2375-1&lt;=-0.045,IF(COUNT($AZ2367:$AZ2376)=10,AVERAGE($AZ2372:$AZ2376)/AVERAGE($AZ2367:$AZ2376)-1&lt;-0.01,FALSE())),0,IF(OR($AZ2376/$AZ2375-1&lt;=-0.02,IF(COUNT($AZ2367:$AZ2376)=10,AVERAGE($AZ2372:$AZ2376)/AVERAGE($AZ2367:$AZ2376)-1&lt;0.005,FALSE())),50,100)))</f>
        <v/>
      </c>
    </row>
    <row r="2377" customFormat="false" ht="15" hidden="false" customHeight="true" outlineLevel="0" collapsed="false">
      <c r="A2377" s="47" t="n">
        <v>2373</v>
      </c>
      <c r="B2377" s="48" t="n">
        <v>46003</v>
      </c>
      <c r="C2377" s="47" t="n">
        <v>2025</v>
      </c>
      <c r="D2377" s="49" t="s">
        <v>234</v>
      </c>
      <c r="E2377" s="50" t="n">
        <v>25196.73</v>
      </c>
      <c r="F2377" s="51" t="n">
        <v>0.114911</v>
      </c>
      <c r="G2377" s="51" t="n">
        <v>-0.035342</v>
      </c>
      <c r="H2377" s="52" t="n">
        <v>0.6531</v>
      </c>
      <c r="I2377" s="53" t="n">
        <v>291</v>
      </c>
      <c r="J2377" s="47" t="s">
        <v>235</v>
      </c>
      <c r="K2377" s="54" t="n">
        <v>15.74</v>
      </c>
      <c r="L2377" s="55" t="n">
        <f aca="false">IF(COUNT(F2377)=0,50,IF(F2377&gt;=0,100,IF(F2377&gt;=-0.02,50,0)))</f>
        <v>100</v>
      </c>
      <c r="M2377" s="55" t="n">
        <f aca="false">IF(COUNT(G2377)=0,50,IF(G2377&gt;-0.06,100,IF(G2377&gt;-0.15,50,0)))</f>
        <v>100</v>
      </c>
      <c r="N2377" s="55" t="n">
        <f aca="false">IF(COUNT(H2377)=0,50,IF(H2377&gt;=0.6,100,IF(H2377&gt;=0.4,50,0)))</f>
        <v>100</v>
      </c>
      <c r="O2377" s="55" t="n">
        <f aca="false">IF(COUNT(I2377)=0,50,IF(J2377="proxy_vix",50,IF(I2377&lt;350,100,IF(I2377&lt;=450,50,0))))</f>
        <v>100</v>
      </c>
      <c r="P2377" s="55" t="n">
        <f aca="false">IF(COUNT(K2377)=0,50,IF(K2377&lt;20,100,IF(K2377&lt;=25,50,0)))</f>
        <v>100</v>
      </c>
      <c r="Q2377" s="54"/>
      <c r="R2377" s="47"/>
      <c r="S2377" s="51" t="n">
        <f aca="false">$E2377/$E2376-1</f>
        <v>-0.01907447008548</v>
      </c>
      <c r="T2377" s="56" t="n">
        <f aca="false">$K2377/$K2376-1</f>
        <v>0.05993265993266</v>
      </c>
      <c r="V2377" s="57"/>
      <c r="W2377" s="57"/>
      <c r="Y2377" s="1" t="str">
        <f aca="false">IF(AX2377&gt;=70,"EASY",IF(AX2377&gt;40,"UNCERTAIN","HARD"))</f>
        <v>EASY</v>
      </c>
      <c r="AA2377" s="58" t="n">
        <f aca="false">IF($A2377&lt;200,"",AVERAGE($E2328:$E2377)/AVERAGE($E2178:$E2377)-1)</f>
        <v>0.11521450445411</v>
      </c>
      <c r="AB2377" s="59" t="n">
        <f aca="false">LOOKUP($B2377,07_L1政策步階!$A$4:$A$14,07_L1政策步階!$C$4:$C$14)</f>
        <v>1</v>
      </c>
      <c r="AC2377" s="57"/>
      <c r="AD2377" s="57"/>
      <c r="AE2377" s="57"/>
      <c r="AF2377" s="57"/>
      <c r="AG2377" s="57"/>
      <c r="AH2377" s="57"/>
      <c r="AI2377" s="57"/>
      <c r="AJ2377" s="57"/>
      <c r="AK2377" s="57"/>
      <c r="AL2377" s="59" t="n">
        <f aca="false">IF(ISNUMBER($AA2377),IF($AA2377&gt;=0.005,100,IF($AA2377&gt;=-0.015,50,0)),"")</f>
        <v>100</v>
      </c>
      <c r="AM2377" s="59" t="n">
        <f aca="false">IF(ISNUMBER($AB2377),IF($AB2377=1,100,IF($AB2377=0,50,0)),"")</f>
        <v>100</v>
      </c>
      <c r="AN2377" s="0" t="str">
        <f aca="false">IF(ISNUMBER($AC2377),IF($AC2377&gt;=0.001,100,IF($AC2377&gt;=-0.003,50,0)),"")</f>
        <v/>
      </c>
      <c r="AO2377" s="0" t="str">
        <f aca="false">IF(ISNUMBER($AD2377),IF($AD2377&gt;=0.04,100,IF($AD2377&gt;=0,50,0)),"")</f>
        <v/>
      </c>
      <c r="AP2377" s="0" t="str">
        <f aca="false">IF(ISNUMBER($AE2377),IF($AE2377&gt;=25,100,IF($AE2377&gt;=-75,50,0)),"")</f>
        <v/>
      </c>
      <c r="AQ2377" s="0" t="str">
        <f aca="false">IF(ISNUMBER($AF2377),IF($AF2377&gt;0,100,IF($AF2377&gt;=-50,50,0)),"")</f>
        <v/>
      </c>
      <c r="AR2377" s="0" t="str">
        <f aca="false">IF(ISNUMBER($AG2377),IF($AG2377=1,100,IF($AG2377=0,50,0)),"")</f>
        <v/>
      </c>
      <c r="AS2377" s="0" t="str">
        <f aca="false">IF(ISNUMBER($AH2377),IF($AH2377&lt;0,100,IF($AH2377&lt;=20,50,0)),"")</f>
        <v/>
      </c>
      <c r="AT2377" s="0" t="str">
        <f aca="false">IF(ISNUMBER($AI2377),IF($AI2377&lt;0.95,100,IF($AI2377&lt;=1,50,0)),"")</f>
        <v/>
      </c>
      <c r="AU2377" s="0" t="str">
        <f aca="false">IF(ISNUMBER($AJ2377),IF($AJ2377&lt;30,0,IF($AJ2377&lt;40,50,IF($AJ2377&lt;=90,100,50))),"")</f>
        <v/>
      </c>
      <c r="AV2377" s="0" t="str">
        <f aca="false">IF(ISNUMBER($AK2377),IF($AK2377&gt;-0.2,100,IF($AK2377&gt;=-0.4,50,0)),"")</f>
        <v/>
      </c>
      <c r="AW2377" s="59" t="n">
        <f aca="false">01_指標庫!$H$4*ISNUMBER($F2377)+01_指標庫!$H$5*ISNUMBER($AA2377)+01_指標庫!$H$6*ISNUMBER($G2377)+01_指標庫!$H$7*ISNUMBER($H2377)+01_指標庫!$H$8*ISNUMBER($AF2377)+01_指標庫!$H$9*ISNUMBER($AG2377)+01_指標庫!$H$10*ISNUMBER($AB2377)+01_指標庫!$H$11*ISNUMBER($AC2377)+01_指標庫!$H$12*ISNUMBER($AD2377)+01_指標庫!$H$13*ISNUMBER($AE2377)+01_指標庫!$H$14*ISNUMBER($I2377)+01_指標庫!$H$15*ISNUMBER($AH2377)+01_指標庫!$H$16*ISNUMBER($K2377)+01_指標庫!$H$17*ISNUMBER($AI2377)+01_指標庫!$H$18*ISNUMBER($AJ2377)+01_指標庫!$H$19*ISNUMBER($AK2377)+01_指標庫!$H$20*ISNUMBER($BB2377)+01_指標庫!$H$21*ISNUMBER($BC2377)</f>
        <v>51</v>
      </c>
      <c r="AX2377" s="59" t="n">
        <f aca="false">IF(AW2377=0,50,ROUND((01_指標庫!$H$4*IF(ISNUMBER($F2377),L2377,0)+01_指標庫!$H$5*IF(ISNUMBER($AA2377),AL2377,0)+01_指標庫!$H$6*IF(ISNUMBER($G2377),M2377,0)+01_指標庫!$H$7*IF(ISNUMBER($H2377),N2377,0)+01_指標庫!$H$8*IF(ISNUMBER($AF2377),AQ2377,0)+01_指標庫!$H$9*IF(ISNUMBER($AG2377),AR2377,0)+01_指標庫!$H$10*IF(ISNUMBER($AB2377),AM2377,0)+01_指標庫!$H$11*IF(ISNUMBER($AC2377),AN2377,0)+01_指標庫!$H$12*IF(ISNUMBER($AD2377),AO2377,0)+01_指標庫!$H$13*IF(ISNUMBER($AE2377),AP2377,0)+01_指標庫!$H$14*IF(ISNUMBER($I2377),O2377,0)+01_指標庫!$H$15*IF(ISNUMBER($AH2377),AS2377,0)+01_指標庫!$H$16*IF(ISNUMBER($K2377),P2377,0)+01_指標庫!$H$17*IF(ISNUMBER($AI2377),AT2377,0)+01_指標庫!$H$18*IF(ISNUMBER($AJ2377),AU2377,0)+01_指標庫!$H$19*IF(ISNUMBER($AK2377),AV2377,0)+01_指標庫!$H$20*IF(ISNUMBER($BB2377),BB2377,0)+01_指標庫!$H$21*IF(ISNUMBER($BC2377),BC2377,0))/AW2377,1))</f>
        <v>94.1</v>
      </c>
      <c r="AY2377" s="60"/>
      <c r="AZ2377" s="60"/>
      <c r="BA2377" s="58" t="n">
        <f aca="false">AVERAGE($E2373:$E2377)/AVERAGE($E2368:$E2377)-1</f>
        <v>0.000694076497005591</v>
      </c>
      <c r="BB2377" s="59" t="n">
        <f aca="false">IF(ISNUMBER($BA2377),IF(OR($S2377&lt;=-0.03,$BA2377&lt;-0.003),0,IF(OR($S2377&lt;=-0.02,$BA2377&lt;0.01),50,100)),"")</f>
        <v>50</v>
      </c>
      <c r="BC2377" s="0" t="str">
        <f aca="false">IF(OR(COUNT($AZ2377)=0,COUNT($AZ2376)=0),"",IF(OR($AY2377/$AZ2376-1&lt;=-0.03,$AZ2377/$AZ2376-1&lt;=-0.045,IF(COUNT($AZ2368:$AZ2377)=10,AVERAGE($AZ2373:$AZ2377)/AVERAGE($AZ2368:$AZ2377)-1&lt;-0.01,FALSE())),0,IF(OR($AZ2377/$AZ2376-1&lt;=-0.02,IF(COUNT($AZ2368:$AZ2377)=10,AVERAGE($AZ2373:$AZ2377)/AVERAGE($AZ2368:$AZ2377)-1&lt;0.005,FALSE())),50,100)))</f>
        <v/>
      </c>
    </row>
    <row r="2378" customFormat="false" ht="15" hidden="false" customHeight="true" outlineLevel="0" collapsed="false">
      <c r="A2378" s="47" t="n">
        <v>2374</v>
      </c>
      <c r="B2378" s="48" t="n">
        <v>46006</v>
      </c>
      <c r="C2378" s="47" t="n">
        <v>2025</v>
      </c>
      <c r="D2378" s="49" t="s">
        <v>236</v>
      </c>
      <c r="E2378" s="50" t="n">
        <v>25067.27</v>
      </c>
      <c r="F2378" s="51" t="n">
        <v>0.108157</v>
      </c>
      <c r="G2378" s="51" t="n">
        <v>-0.040298</v>
      </c>
      <c r="H2378" s="52" t="n">
        <v>0.6531</v>
      </c>
      <c r="I2378" s="53" t="n">
        <v>291</v>
      </c>
      <c r="J2378" s="47" t="s">
        <v>235</v>
      </c>
      <c r="K2378" s="54" t="n">
        <v>16.5</v>
      </c>
      <c r="L2378" s="55" t="n">
        <f aca="false">IF(COUNT(F2378)=0,50,IF(F2378&gt;=0,100,IF(F2378&gt;=-0.02,50,0)))</f>
        <v>100</v>
      </c>
      <c r="M2378" s="55" t="n">
        <f aca="false">IF(COUNT(G2378)=0,50,IF(G2378&gt;-0.06,100,IF(G2378&gt;-0.15,50,0)))</f>
        <v>100</v>
      </c>
      <c r="N2378" s="55" t="n">
        <f aca="false">IF(COUNT(H2378)=0,50,IF(H2378&gt;=0.6,100,IF(H2378&gt;=0.4,50,0)))</f>
        <v>100</v>
      </c>
      <c r="O2378" s="55" t="n">
        <f aca="false">IF(COUNT(I2378)=0,50,IF(J2378="proxy_vix",50,IF(I2378&lt;350,100,IF(I2378&lt;=450,50,0))))</f>
        <v>100</v>
      </c>
      <c r="P2378" s="55" t="n">
        <f aca="false">IF(COUNT(K2378)=0,50,IF(K2378&lt;20,100,IF(K2378&lt;=25,50,0)))</f>
        <v>100</v>
      </c>
      <c r="Q2378" s="54"/>
      <c r="R2378" s="47"/>
      <c r="S2378" s="51" t="n">
        <f aca="false">$E2378/$E2377-1</f>
        <v>-0.0051379682998548</v>
      </c>
      <c r="T2378" s="56" t="n">
        <f aca="false">$K2378/$K2377-1</f>
        <v>0.0482846251588309</v>
      </c>
      <c r="V2378" s="57"/>
      <c r="W2378" s="57"/>
      <c r="Y2378" s="1" t="str">
        <f aca="false">IF(AX2378&gt;=70,"EASY",IF(AX2378&gt;40,"UNCERTAIN","HARD"))</f>
        <v>EASY</v>
      </c>
      <c r="AA2378" s="58" t="n">
        <f aca="false">IF($A2378&lt;200,"",AVERAGE($E2329:$E2378)/AVERAGE($E2179:$E2378)-1)</f>
        <v>0.114432524370022</v>
      </c>
      <c r="AB2378" s="59" t="n">
        <f aca="false">LOOKUP($B2378,07_L1政策步階!$A$4:$A$14,07_L1政策步階!$C$4:$C$14)</f>
        <v>1</v>
      </c>
      <c r="AC2378" s="57"/>
      <c r="AD2378" s="57"/>
      <c r="AE2378" s="57"/>
      <c r="AF2378" s="57"/>
      <c r="AG2378" s="57"/>
      <c r="AH2378" s="57"/>
      <c r="AI2378" s="57"/>
      <c r="AJ2378" s="57"/>
      <c r="AK2378" s="57"/>
      <c r="AL2378" s="59" t="n">
        <f aca="false">IF(ISNUMBER($AA2378),IF($AA2378&gt;=0.005,100,IF($AA2378&gt;=-0.015,50,0)),"")</f>
        <v>100</v>
      </c>
      <c r="AM2378" s="59" t="n">
        <f aca="false">IF(ISNUMBER($AB2378),IF($AB2378=1,100,IF($AB2378=0,50,0)),"")</f>
        <v>100</v>
      </c>
      <c r="AN2378" s="0" t="str">
        <f aca="false">IF(ISNUMBER($AC2378),IF($AC2378&gt;=0.001,100,IF($AC2378&gt;=-0.003,50,0)),"")</f>
        <v/>
      </c>
      <c r="AO2378" s="0" t="str">
        <f aca="false">IF(ISNUMBER($AD2378),IF($AD2378&gt;=0.04,100,IF($AD2378&gt;=0,50,0)),"")</f>
        <v/>
      </c>
      <c r="AP2378" s="0" t="str">
        <f aca="false">IF(ISNUMBER($AE2378),IF($AE2378&gt;=25,100,IF($AE2378&gt;=-75,50,0)),"")</f>
        <v/>
      </c>
      <c r="AQ2378" s="0" t="str">
        <f aca="false">IF(ISNUMBER($AF2378),IF($AF2378&gt;0,100,IF($AF2378&gt;=-50,50,0)),"")</f>
        <v/>
      </c>
      <c r="AR2378" s="0" t="str">
        <f aca="false">IF(ISNUMBER($AG2378),IF($AG2378=1,100,IF($AG2378=0,50,0)),"")</f>
        <v/>
      </c>
      <c r="AS2378" s="0" t="str">
        <f aca="false">IF(ISNUMBER($AH2378),IF($AH2378&lt;0,100,IF($AH2378&lt;=20,50,0)),"")</f>
        <v/>
      </c>
      <c r="AT2378" s="0" t="str">
        <f aca="false">IF(ISNUMBER($AI2378),IF($AI2378&lt;0.95,100,IF($AI2378&lt;=1,50,0)),"")</f>
        <v/>
      </c>
      <c r="AU2378" s="0" t="str">
        <f aca="false">IF(ISNUMBER($AJ2378),IF($AJ2378&lt;30,0,IF($AJ2378&lt;40,50,IF($AJ2378&lt;=90,100,50))),"")</f>
        <v/>
      </c>
      <c r="AV2378" s="0" t="str">
        <f aca="false">IF(ISNUMBER($AK2378),IF($AK2378&gt;-0.2,100,IF($AK2378&gt;=-0.4,50,0)),"")</f>
        <v/>
      </c>
      <c r="AW2378" s="59" t="n">
        <f aca="false">01_指標庫!$H$4*ISNUMBER($F2378)+01_指標庫!$H$5*ISNUMBER($AA2378)+01_指標庫!$H$6*ISNUMBER($G2378)+01_指標庫!$H$7*ISNUMBER($H2378)+01_指標庫!$H$8*ISNUMBER($AF2378)+01_指標庫!$H$9*ISNUMBER($AG2378)+01_指標庫!$H$10*ISNUMBER($AB2378)+01_指標庫!$H$11*ISNUMBER($AC2378)+01_指標庫!$H$12*ISNUMBER($AD2378)+01_指標庫!$H$13*ISNUMBER($AE2378)+01_指標庫!$H$14*ISNUMBER($I2378)+01_指標庫!$H$15*ISNUMBER($AH2378)+01_指標庫!$H$16*ISNUMBER($K2378)+01_指標庫!$H$17*ISNUMBER($AI2378)+01_指標庫!$H$18*ISNUMBER($AJ2378)+01_指標庫!$H$19*ISNUMBER($AK2378)+01_指標庫!$H$20*ISNUMBER($BB2378)+01_指標庫!$H$21*ISNUMBER($BC2378)</f>
        <v>51</v>
      </c>
      <c r="AX2378" s="59" t="n">
        <f aca="false">IF(AW2378=0,50,ROUND((01_指標庫!$H$4*IF(ISNUMBER($F2378),L2378,0)+01_指標庫!$H$5*IF(ISNUMBER($AA2378),AL2378,0)+01_指標庫!$H$6*IF(ISNUMBER($G2378),M2378,0)+01_指標庫!$H$7*IF(ISNUMBER($H2378),N2378,0)+01_指標庫!$H$8*IF(ISNUMBER($AF2378),AQ2378,0)+01_指標庫!$H$9*IF(ISNUMBER($AG2378),AR2378,0)+01_指標庫!$H$10*IF(ISNUMBER($AB2378),AM2378,0)+01_指標庫!$H$11*IF(ISNUMBER($AC2378),AN2378,0)+01_指標庫!$H$12*IF(ISNUMBER($AD2378),AO2378,0)+01_指標庫!$H$13*IF(ISNUMBER($AE2378),AP2378,0)+01_指標庫!$H$14*IF(ISNUMBER($I2378),O2378,0)+01_指標庫!$H$15*IF(ISNUMBER($AH2378),AS2378,0)+01_指標庫!$H$16*IF(ISNUMBER($K2378),P2378,0)+01_指標庫!$H$17*IF(ISNUMBER($AI2378),AT2378,0)+01_指標庫!$H$18*IF(ISNUMBER($AJ2378),AU2378,0)+01_指標庫!$H$19*IF(ISNUMBER($AK2378),AV2378,0)+01_指標庫!$H$20*IF(ISNUMBER($BB2378),BB2378,0)+01_指標庫!$H$21*IF(ISNUMBER($BC2378),BC2378,0))/AW2378,1))</f>
        <v>94.1</v>
      </c>
      <c r="AY2378" s="60"/>
      <c r="AZ2378" s="60"/>
      <c r="BA2378" s="58" t="n">
        <f aca="false">AVERAGE($E2374:$E2378)/AVERAGE($E2369:$E2378)-1</f>
        <v>-0.00261598766648019</v>
      </c>
      <c r="BB2378" s="59" t="n">
        <f aca="false">IF(ISNUMBER($BA2378),IF(OR($S2378&lt;=-0.03,$BA2378&lt;-0.003),0,IF(OR($S2378&lt;=-0.02,$BA2378&lt;0.01),50,100)),"")</f>
        <v>50</v>
      </c>
      <c r="BC2378" s="0" t="str">
        <f aca="false">IF(OR(COUNT($AZ2378)=0,COUNT($AZ2377)=0),"",IF(OR($AY2378/$AZ2377-1&lt;=-0.03,$AZ2378/$AZ2377-1&lt;=-0.045,IF(COUNT($AZ2369:$AZ2378)=10,AVERAGE($AZ2374:$AZ2378)/AVERAGE($AZ2369:$AZ2378)-1&lt;-0.01,FALSE())),0,IF(OR($AZ2378/$AZ2377-1&lt;=-0.02,IF(COUNT($AZ2369:$AZ2378)=10,AVERAGE($AZ2374:$AZ2378)/AVERAGE($AZ2369:$AZ2378)-1&lt;0.005,FALSE())),50,100)))</f>
        <v/>
      </c>
    </row>
    <row r="2379" customFormat="false" ht="15" hidden="false" customHeight="true" outlineLevel="0" collapsed="false">
      <c r="A2379" s="47" t="n">
        <v>2375</v>
      </c>
      <c r="B2379" s="48" t="n">
        <v>46007</v>
      </c>
      <c r="C2379" s="47" t="n">
        <v>2025</v>
      </c>
      <c r="D2379" s="49" t="s">
        <v>237</v>
      </c>
      <c r="E2379" s="50" t="n">
        <v>25132.94</v>
      </c>
      <c r="F2379" s="51" t="n">
        <v>0.109905</v>
      </c>
      <c r="G2379" s="51" t="n">
        <v>-0.037784</v>
      </c>
      <c r="H2379" s="52" t="n">
        <v>0.6531</v>
      </c>
      <c r="I2379" s="53" t="n">
        <v>298</v>
      </c>
      <c r="J2379" s="47" t="s">
        <v>235</v>
      </c>
      <c r="K2379" s="54" t="n">
        <v>16.48</v>
      </c>
      <c r="L2379" s="55" t="n">
        <f aca="false">IF(COUNT(F2379)=0,50,IF(F2379&gt;=0,100,IF(F2379&gt;=-0.02,50,0)))</f>
        <v>100</v>
      </c>
      <c r="M2379" s="55" t="n">
        <f aca="false">IF(COUNT(G2379)=0,50,IF(G2379&gt;-0.06,100,IF(G2379&gt;-0.15,50,0)))</f>
        <v>100</v>
      </c>
      <c r="N2379" s="55" t="n">
        <f aca="false">IF(COUNT(H2379)=0,50,IF(H2379&gt;=0.6,100,IF(H2379&gt;=0.4,50,0)))</f>
        <v>100</v>
      </c>
      <c r="O2379" s="55" t="n">
        <f aca="false">IF(COUNT(I2379)=0,50,IF(J2379="proxy_vix",50,IF(I2379&lt;350,100,IF(I2379&lt;=450,50,0))))</f>
        <v>100</v>
      </c>
      <c r="P2379" s="55" t="n">
        <f aca="false">IF(COUNT(K2379)=0,50,IF(K2379&lt;20,100,IF(K2379&lt;=25,50,0)))</f>
        <v>100</v>
      </c>
      <c r="Q2379" s="54"/>
      <c r="R2379" s="47"/>
      <c r="S2379" s="51" t="n">
        <f aca="false">$E2379/$E2378-1</f>
        <v>0.00261975077461551</v>
      </c>
      <c r="T2379" s="56" t="n">
        <f aca="false">$K2379/$K2378-1</f>
        <v>-0.00121212121212122</v>
      </c>
      <c r="V2379" s="57"/>
      <c r="W2379" s="57"/>
      <c r="Y2379" s="1" t="str">
        <f aca="false">IF(AX2379&gt;=70,"EASY",IF(AX2379&gt;40,"UNCERTAIN","HARD"))</f>
        <v>EASY</v>
      </c>
      <c r="AA2379" s="58" t="n">
        <f aca="false">IF($A2379&lt;200,"",AVERAGE($E2330:$E2379)/AVERAGE($E2180:$E2379)-1)</f>
        <v>0.113410516707857</v>
      </c>
      <c r="AB2379" s="59" t="n">
        <f aca="false">LOOKUP($B2379,07_L1政策步階!$A$4:$A$14,07_L1政策步階!$C$4:$C$14)</f>
        <v>1</v>
      </c>
      <c r="AC2379" s="57"/>
      <c r="AD2379" s="57"/>
      <c r="AE2379" s="57"/>
      <c r="AF2379" s="57"/>
      <c r="AG2379" s="57"/>
      <c r="AH2379" s="57"/>
      <c r="AI2379" s="57"/>
      <c r="AJ2379" s="57"/>
      <c r="AK2379" s="57"/>
      <c r="AL2379" s="59" t="n">
        <f aca="false">IF(ISNUMBER($AA2379),IF($AA2379&gt;=0.005,100,IF($AA2379&gt;=-0.015,50,0)),"")</f>
        <v>100</v>
      </c>
      <c r="AM2379" s="59" t="n">
        <f aca="false">IF(ISNUMBER($AB2379),IF($AB2379=1,100,IF($AB2379=0,50,0)),"")</f>
        <v>100</v>
      </c>
      <c r="AN2379" s="0" t="str">
        <f aca="false">IF(ISNUMBER($AC2379),IF($AC2379&gt;=0.001,100,IF($AC2379&gt;=-0.003,50,0)),"")</f>
        <v/>
      </c>
      <c r="AO2379" s="0" t="str">
        <f aca="false">IF(ISNUMBER($AD2379),IF($AD2379&gt;=0.04,100,IF($AD2379&gt;=0,50,0)),"")</f>
        <v/>
      </c>
      <c r="AP2379" s="0" t="str">
        <f aca="false">IF(ISNUMBER($AE2379),IF($AE2379&gt;=25,100,IF($AE2379&gt;=-75,50,0)),"")</f>
        <v/>
      </c>
      <c r="AQ2379" s="0" t="str">
        <f aca="false">IF(ISNUMBER($AF2379),IF($AF2379&gt;0,100,IF($AF2379&gt;=-50,50,0)),"")</f>
        <v/>
      </c>
      <c r="AR2379" s="0" t="str">
        <f aca="false">IF(ISNUMBER($AG2379),IF($AG2379=1,100,IF($AG2379=0,50,0)),"")</f>
        <v/>
      </c>
      <c r="AS2379" s="0" t="str">
        <f aca="false">IF(ISNUMBER($AH2379),IF($AH2379&lt;0,100,IF($AH2379&lt;=20,50,0)),"")</f>
        <v/>
      </c>
      <c r="AT2379" s="0" t="str">
        <f aca="false">IF(ISNUMBER($AI2379),IF($AI2379&lt;0.95,100,IF($AI2379&lt;=1,50,0)),"")</f>
        <v/>
      </c>
      <c r="AU2379" s="0" t="str">
        <f aca="false">IF(ISNUMBER($AJ2379),IF($AJ2379&lt;30,0,IF($AJ2379&lt;40,50,IF($AJ2379&lt;=90,100,50))),"")</f>
        <v/>
      </c>
      <c r="AV2379" s="0" t="str">
        <f aca="false">IF(ISNUMBER($AK2379),IF($AK2379&gt;-0.2,100,IF($AK2379&gt;=-0.4,50,0)),"")</f>
        <v/>
      </c>
      <c r="AW2379" s="59" t="n">
        <f aca="false">01_指標庫!$H$4*ISNUMBER($F2379)+01_指標庫!$H$5*ISNUMBER($AA2379)+01_指標庫!$H$6*ISNUMBER($G2379)+01_指標庫!$H$7*ISNUMBER($H2379)+01_指標庫!$H$8*ISNUMBER($AF2379)+01_指標庫!$H$9*ISNUMBER($AG2379)+01_指標庫!$H$10*ISNUMBER($AB2379)+01_指標庫!$H$11*ISNUMBER($AC2379)+01_指標庫!$H$12*ISNUMBER($AD2379)+01_指標庫!$H$13*ISNUMBER($AE2379)+01_指標庫!$H$14*ISNUMBER($I2379)+01_指標庫!$H$15*ISNUMBER($AH2379)+01_指標庫!$H$16*ISNUMBER($K2379)+01_指標庫!$H$17*ISNUMBER($AI2379)+01_指標庫!$H$18*ISNUMBER($AJ2379)+01_指標庫!$H$19*ISNUMBER($AK2379)+01_指標庫!$H$20*ISNUMBER($BB2379)+01_指標庫!$H$21*ISNUMBER($BC2379)</f>
        <v>51</v>
      </c>
      <c r="AX2379" s="59" t="n">
        <f aca="false">IF(AW2379=0,50,ROUND((01_指標庫!$H$4*IF(ISNUMBER($F2379),L2379,0)+01_指標庫!$H$5*IF(ISNUMBER($AA2379),AL2379,0)+01_指標庫!$H$6*IF(ISNUMBER($G2379),M2379,0)+01_指標庫!$H$7*IF(ISNUMBER($H2379),N2379,0)+01_指標庫!$H$8*IF(ISNUMBER($AF2379),AQ2379,0)+01_指標庫!$H$9*IF(ISNUMBER($AG2379),AR2379,0)+01_指標庫!$H$10*IF(ISNUMBER($AB2379),AM2379,0)+01_指標庫!$H$11*IF(ISNUMBER($AC2379),AN2379,0)+01_指標庫!$H$12*IF(ISNUMBER($AD2379),AO2379,0)+01_指標庫!$H$13*IF(ISNUMBER($AE2379),AP2379,0)+01_指標庫!$H$14*IF(ISNUMBER($I2379),O2379,0)+01_指標庫!$H$15*IF(ISNUMBER($AH2379),AS2379,0)+01_指標庫!$H$16*IF(ISNUMBER($K2379),P2379,0)+01_指標庫!$H$17*IF(ISNUMBER($AI2379),AT2379,0)+01_指標庫!$H$18*IF(ISNUMBER($AJ2379),AU2379,0)+01_指標庫!$H$19*IF(ISNUMBER($AK2379),AV2379,0)+01_指標庫!$H$20*IF(ISNUMBER($BB2379),BB2379,0)+01_指標庫!$H$21*IF(ISNUMBER($BC2379),BC2379,0))/AW2379,1))</f>
        <v>88.2</v>
      </c>
      <c r="AY2379" s="60"/>
      <c r="AZ2379" s="60"/>
      <c r="BA2379" s="58" t="n">
        <f aca="false">AVERAGE($E2375:$E2379)/AVERAGE($E2370:$E2379)-1</f>
        <v>-0.00516340766241763</v>
      </c>
      <c r="BB2379" s="59" t="n">
        <f aca="false">IF(ISNUMBER($BA2379),IF(OR($S2379&lt;=-0.03,$BA2379&lt;-0.003),0,IF(OR($S2379&lt;=-0.02,$BA2379&lt;0.01),50,100)),"")</f>
        <v>0</v>
      </c>
      <c r="BC2379" s="0" t="str">
        <f aca="false">IF(OR(COUNT($AZ2379)=0,COUNT($AZ2378)=0),"",IF(OR($AY2379/$AZ2378-1&lt;=-0.03,$AZ2379/$AZ2378-1&lt;=-0.045,IF(COUNT($AZ2370:$AZ2379)=10,AVERAGE($AZ2375:$AZ2379)/AVERAGE($AZ2370:$AZ2379)-1&lt;-0.01,FALSE())),0,IF(OR($AZ2379/$AZ2378-1&lt;=-0.02,IF(COUNT($AZ2370:$AZ2379)=10,AVERAGE($AZ2375:$AZ2379)/AVERAGE($AZ2370:$AZ2379)-1&lt;0.005,FALSE())),50,100)))</f>
        <v/>
      </c>
    </row>
    <row r="2380" customFormat="false" ht="15" hidden="false" customHeight="true" outlineLevel="0" collapsed="false">
      <c r="A2380" s="47" t="n">
        <v>2376</v>
      </c>
      <c r="B2380" s="48" t="n">
        <v>46008</v>
      </c>
      <c r="C2380" s="47" t="n">
        <v>2025</v>
      </c>
      <c r="D2380" s="49" t="s">
        <v>238</v>
      </c>
      <c r="E2380" s="50" t="n">
        <v>24647.61</v>
      </c>
      <c r="F2380" s="51" t="n">
        <v>0.087441</v>
      </c>
      <c r="G2380" s="51" t="n">
        <v>-0.056365</v>
      </c>
      <c r="H2380" s="52" t="n">
        <v>0.6327</v>
      </c>
      <c r="I2380" s="53" t="n">
        <v>299</v>
      </c>
      <c r="J2380" s="47" t="s">
        <v>235</v>
      </c>
      <c r="K2380" s="54" t="n">
        <v>17.62</v>
      </c>
      <c r="L2380" s="55" t="n">
        <f aca="false">IF(COUNT(F2380)=0,50,IF(F2380&gt;=0,100,IF(F2380&gt;=-0.02,50,0)))</f>
        <v>100</v>
      </c>
      <c r="M2380" s="55" t="n">
        <f aca="false">IF(COUNT(G2380)=0,50,IF(G2380&gt;-0.06,100,IF(G2380&gt;-0.15,50,0)))</f>
        <v>100</v>
      </c>
      <c r="N2380" s="55" t="n">
        <f aca="false">IF(COUNT(H2380)=0,50,IF(H2380&gt;=0.6,100,IF(H2380&gt;=0.4,50,0)))</f>
        <v>100</v>
      </c>
      <c r="O2380" s="55" t="n">
        <f aca="false">IF(COUNT(I2380)=0,50,IF(J2380="proxy_vix",50,IF(I2380&lt;350,100,IF(I2380&lt;=450,50,0))))</f>
        <v>100</v>
      </c>
      <c r="P2380" s="55" t="n">
        <f aca="false">IF(COUNT(K2380)=0,50,IF(K2380&lt;20,100,IF(K2380&lt;=25,50,0)))</f>
        <v>100</v>
      </c>
      <c r="Q2380" s="54"/>
      <c r="R2380" s="47"/>
      <c r="S2380" s="51" t="n">
        <f aca="false">$E2380/$E2379-1</f>
        <v>-0.0193105144085809</v>
      </c>
      <c r="T2380" s="56" t="n">
        <f aca="false">$K2380/$K2379-1</f>
        <v>0.0691747572815535</v>
      </c>
      <c r="V2380" s="57"/>
      <c r="W2380" s="57"/>
      <c r="Y2380" s="1" t="str">
        <f aca="false">IF(AX2380&gt;=70,"EASY",IF(AX2380&gt;40,"UNCERTAIN","HARD"))</f>
        <v>EASY</v>
      </c>
      <c r="AA2380" s="58" t="n">
        <f aca="false">IF($A2380&lt;200,"",AVERAGE($E2331:$E2380)/AVERAGE($E2181:$E2380)-1)</f>
        <v>0.11218561163352</v>
      </c>
      <c r="AB2380" s="59" t="n">
        <f aca="false">LOOKUP($B2380,07_L1政策步階!$A$4:$A$14,07_L1政策步階!$C$4:$C$14)</f>
        <v>1</v>
      </c>
      <c r="AC2380" s="57"/>
      <c r="AD2380" s="57"/>
      <c r="AE2380" s="57"/>
      <c r="AF2380" s="57"/>
      <c r="AG2380" s="57"/>
      <c r="AH2380" s="57"/>
      <c r="AI2380" s="57"/>
      <c r="AJ2380" s="57"/>
      <c r="AK2380" s="57"/>
      <c r="AL2380" s="59" t="n">
        <f aca="false">IF(ISNUMBER($AA2380),IF($AA2380&gt;=0.005,100,IF($AA2380&gt;=-0.015,50,0)),"")</f>
        <v>100</v>
      </c>
      <c r="AM2380" s="59" t="n">
        <f aca="false">IF(ISNUMBER($AB2380),IF($AB2380=1,100,IF($AB2380=0,50,0)),"")</f>
        <v>100</v>
      </c>
      <c r="AN2380" s="0" t="str">
        <f aca="false">IF(ISNUMBER($AC2380),IF($AC2380&gt;=0.001,100,IF($AC2380&gt;=-0.003,50,0)),"")</f>
        <v/>
      </c>
      <c r="AO2380" s="0" t="str">
        <f aca="false">IF(ISNUMBER($AD2380),IF($AD2380&gt;=0.04,100,IF($AD2380&gt;=0,50,0)),"")</f>
        <v/>
      </c>
      <c r="AP2380" s="0" t="str">
        <f aca="false">IF(ISNUMBER($AE2380),IF($AE2380&gt;=25,100,IF($AE2380&gt;=-75,50,0)),"")</f>
        <v/>
      </c>
      <c r="AQ2380" s="0" t="str">
        <f aca="false">IF(ISNUMBER($AF2380),IF($AF2380&gt;0,100,IF($AF2380&gt;=-50,50,0)),"")</f>
        <v/>
      </c>
      <c r="AR2380" s="0" t="str">
        <f aca="false">IF(ISNUMBER($AG2380),IF($AG2380=1,100,IF($AG2380=0,50,0)),"")</f>
        <v/>
      </c>
      <c r="AS2380" s="0" t="str">
        <f aca="false">IF(ISNUMBER($AH2380),IF($AH2380&lt;0,100,IF($AH2380&lt;=20,50,0)),"")</f>
        <v/>
      </c>
      <c r="AT2380" s="0" t="str">
        <f aca="false">IF(ISNUMBER($AI2380),IF($AI2380&lt;0.95,100,IF($AI2380&lt;=1,50,0)),"")</f>
        <v/>
      </c>
      <c r="AU2380" s="0" t="str">
        <f aca="false">IF(ISNUMBER($AJ2380),IF($AJ2380&lt;30,0,IF($AJ2380&lt;40,50,IF($AJ2380&lt;=90,100,50))),"")</f>
        <v/>
      </c>
      <c r="AV2380" s="0" t="str">
        <f aca="false">IF(ISNUMBER($AK2380),IF($AK2380&gt;-0.2,100,IF($AK2380&gt;=-0.4,50,0)),"")</f>
        <v/>
      </c>
      <c r="AW2380" s="59" t="n">
        <f aca="false">01_指標庫!$H$4*ISNUMBER($F2380)+01_指標庫!$H$5*ISNUMBER($AA2380)+01_指標庫!$H$6*ISNUMBER($G2380)+01_指標庫!$H$7*ISNUMBER($H2380)+01_指標庫!$H$8*ISNUMBER($AF2380)+01_指標庫!$H$9*ISNUMBER($AG2380)+01_指標庫!$H$10*ISNUMBER($AB2380)+01_指標庫!$H$11*ISNUMBER($AC2380)+01_指標庫!$H$12*ISNUMBER($AD2380)+01_指標庫!$H$13*ISNUMBER($AE2380)+01_指標庫!$H$14*ISNUMBER($I2380)+01_指標庫!$H$15*ISNUMBER($AH2380)+01_指標庫!$H$16*ISNUMBER($K2380)+01_指標庫!$H$17*ISNUMBER($AI2380)+01_指標庫!$H$18*ISNUMBER($AJ2380)+01_指標庫!$H$19*ISNUMBER($AK2380)+01_指標庫!$H$20*ISNUMBER($BB2380)+01_指標庫!$H$21*ISNUMBER($BC2380)</f>
        <v>51</v>
      </c>
      <c r="AX2380" s="59" t="n">
        <f aca="false">IF(AW2380=0,50,ROUND((01_指標庫!$H$4*IF(ISNUMBER($F2380),L2380,0)+01_指標庫!$H$5*IF(ISNUMBER($AA2380),AL2380,0)+01_指標庫!$H$6*IF(ISNUMBER($G2380),M2380,0)+01_指標庫!$H$7*IF(ISNUMBER($H2380),N2380,0)+01_指標庫!$H$8*IF(ISNUMBER($AF2380),AQ2380,0)+01_指標庫!$H$9*IF(ISNUMBER($AG2380),AR2380,0)+01_指標庫!$H$10*IF(ISNUMBER($AB2380),AM2380,0)+01_指標庫!$H$11*IF(ISNUMBER($AC2380),AN2380,0)+01_指標庫!$H$12*IF(ISNUMBER($AD2380),AO2380,0)+01_指標庫!$H$13*IF(ISNUMBER($AE2380),AP2380,0)+01_指標庫!$H$14*IF(ISNUMBER($I2380),O2380,0)+01_指標庫!$H$15*IF(ISNUMBER($AH2380),AS2380,0)+01_指標庫!$H$16*IF(ISNUMBER($K2380),P2380,0)+01_指標庫!$H$17*IF(ISNUMBER($AI2380),AT2380,0)+01_指標庫!$H$18*IF(ISNUMBER($AJ2380),AU2380,0)+01_指標庫!$H$19*IF(ISNUMBER($AK2380),AV2380,0)+01_指標庫!$H$20*IF(ISNUMBER($BB2380),BB2380,0)+01_指標庫!$H$21*IF(ISNUMBER($BC2380),BC2380,0))/AW2380,1))</f>
        <v>88.2</v>
      </c>
      <c r="AY2380" s="60"/>
      <c r="AZ2380" s="60"/>
      <c r="BA2380" s="58" t="n">
        <f aca="false">AVERAGE($E2376:$E2380)/AVERAGE($E2371:$E2380)-1</f>
        <v>-0.0102944343051725</v>
      </c>
      <c r="BB2380" s="59" t="n">
        <f aca="false">IF(ISNUMBER($BA2380),IF(OR($S2380&lt;=-0.03,$BA2380&lt;-0.003),0,IF(OR($S2380&lt;=-0.02,$BA2380&lt;0.01),50,100)),"")</f>
        <v>0</v>
      </c>
      <c r="BC2380" s="0" t="str">
        <f aca="false">IF(OR(COUNT($AZ2380)=0,COUNT($AZ2379)=0),"",IF(OR($AY2380/$AZ2379-1&lt;=-0.03,$AZ2380/$AZ2379-1&lt;=-0.045,IF(COUNT($AZ2371:$AZ2380)=10,AVERAGE($AZ2376:$AZ2380)/AVERAGE($AZ2371:$AZ2380)-1&lt;-0.01,FALSE())),0,IF(OR($AZ2380/$AZ2379-1&lt;=-0.02,IF(COUNT($AZ2371:$AZ2380)=10,AVERAGE($AZ2376:$AZ2380)/AVERAGE($AZ2371:$AZ2380)-1&lt;0.005,FALSE())),50,100)))</f>
        <v/>
      </c>
    </row>
    <row r="2381" customFormat="false" ht="15" hidden="false" customHeight="true" outlineLevel="0" collapsed="false">
      <c r="A2381" s="47" t="n">
        <v>2377</v>
      </c>
      <c r="B2381" s="48" t="n">
        <v>46009</v>
      </c>
      <c r="C2381" s="47" t="n">
        <v>2025</v>
      </c>
      <c r="D2381" s="49" t="s">
        <v>239</v>
      </c>
      <c r="E2381" s="50" t="n">
        <v>25019.37</v>
      </c>
      <c r="F2381" s="51" t="n">
        <v>0.102774</v>
      </c>
      <c r="G2381" s="51" t="n">
        <v>-0.042132</v>
      </c>
      <c r="H2381" s="52" t="n">
        <v>0.6735</v>
      </c>
      <c r="I2381" s="53" t="n">
        <v>295</v>
      </c>
      <c r="J2381" s="47" t="s">
        <v>235</v>
      </c>
      <c r="K2381" s="54" t="n">
        <v>16.87</v>
      </c>
      <c r="L2381" s="55" t="n">
        <f aca="false">IF(COUNT(F2381)=0,50,IF(F2381&gt;=0,100,IF(F2381&gt;=-0.02,50,0)))</f>
        <v>100</v>
      </c>
      <c r="M2381" s="55" t="n">
        <f aca="false">IF(COUNT(G2381)=0,50,IF(G2381&gt;-0.06,100,IF(G2381&gt;-0.15,50,0)))</f>
        <v>100</v>
      </c>
      <c r="N2381" s="55" t="n">
        <f aca="false">IF(COUNT(H2381)=0,50,IF(H2381&gt;=0.6,100,IF(H2381&gt;=0.4,50,0)))</f>
        <v>100</v>
      </c>
      <c r="O2381" s="55" t="n">
        <f aca="false">IF(COUNT(I2381)=0,50,IF(J2381="proxy_vix",50,IF(I2381&lt;350,100,IF(I2381&lt;=450,50,0))))</f>
        <v>100</v>
      </c>
      <c r="P2381" s="55" t="n">
        <f aca="false">IF(COUNT(K2381)=0,50,IF(K2381&lt;20,100,IF(K2381&lt;=25,50,0)))</f>
        <v>100</v>
      </c>
      <c r="Q2381" s="54"/>
      <c r="R2381" s="47"/>
      <c r="S2381" s="51" t="n">
        <f aca="false">$E2381/$E2380-1</f>
        <v>0.0150830039910563</v>
      </c>
      <c r="T2381" s="56" t="n">
        <f aca="false">$K2381/$K2380-1</f>
        <v>-0.0425652667423383</v>
      </c>
      <c r="V2381" s="57"/>
      <c r="W2381" s="57"/>
      <c r="Y2381" s="1" t="str">
        <f aca="false">IF(AX2381&gt;=70,"EASY",IF(AX2381&gt;40,"UNCERTAIN","HARD"))</f>
        <v>EASY</v>
      </c>
      <c r="AA2381" s="58" t="n">
        <f aca="false">IF($A2381&lt;200,"",AVERAGE($E2332:$E2381)/AVERAGE($E2182:$E2381)-1)</f>
        <v>0.111006004041708</v>
      </c>
      <c r="AB2381" s="59" t="n">
        <f aca="false">LOOKUP($B2381,07_L1政策步階!$A$4:$A$14,07_L1政策步階!$C$4:$C$14)</f>
        <v>1</v>
      </c>
      <c r="AC2381" s="57"/>
      <c r="AD2381" s="57"/>
      <c r="AE2381" s="57"/>
      <c r="AF2381" s="57"/>
      <c r="AG2381" s="57"/>
      <c r="AH2381" s="57"/>
      <c r="AI2381" s="57"/>
      <c r="AJ2381" s="57"/>
      <c r="AK2381" s="57"/>
      <c r="AL2381" s="59" t="n">
        <f aca="false">IF(ISNUMBER($AA2381),IF($AA2381&gt;=0.005,100,IF($AA2381&gt;=-0.015,50,0)),"")</f>
        <v>100</v>
      </c>
      <c r="AM2381" s="59" t="n">
        <f aca="false">IF(ISNUMBER($AB2381),IF($AB2381=1,100,IF($AB2381=0,50,0)),"")</f>
        <v>100</v>
      </c>
      <c r="AN2381" s="0" t="str">
        <f aca="false">IF(ISNUMBER($AC2381),IF($AC2381&gt;=0.001,100,IF($AC2381&gt;=-0.003,50,0)),"")</f>
        <v/>
      </c>
      <c r="AO2381" s="0" t="str">
        <f aca="false">IF(ISNUMBER($AD2381),IF($AD2381&gt;=0.04,100,IF($AD2381&gt;=0,50,0)),"")</f>
        <v/>
      </c>
      <c r="AP2381" s="0" t="str">
        <f aca="false">IF(ISNUMBER($AE2381),IF($AE2381&gt;=25,100,IF($AE2381&gt;=-75,50,0)),"")</f>
        <v/>
      </c>
      <c r="AQ2381" s="0" t="str">
        <f aca="false">IF(ISNUMBER($AF2381),IF($AF2381&gt;0,100,IF($AF2381&gt;=-50,50,0)),"")</f>
        <v/>
      </c>
      <c r="AR2381" s="0" t="str">
        <f aca="false">IF(ISNUMBER($AG2381),IF($AG2381=1,100,IF($AG2381=0,50,0)),"")</f>
        <v/>
      </c>
      <c r="AS2381" s="0" t="str">
        <f aca="false">IF(ISNUMBER($AH2381),IF($AH2381&lt;0,100,IF($AH2381&lt;=20,50,0)),"")</f>
        <v/>
      </c>
      <c r="AT2381" s="0" t="str">
        <f aca="false">IF(ISNUMBER($AI2381),IF($AI2381&lt;0.95,100,IF($AI2381&lt;=1,50,0)),"")</f>
        <v/>
      </c>
      <c r="AU2381" s="0" t="str">
        <f aca="false">IF(ISNUMBER($AJ2381),IF($AJ2381&lt;30,0,IF($AJ2381&lt;40,50,IF($AJ2381&lt;=90,100,50))),"")</f>
        <v/>
      </c>
      <c r="AV2381" s="0" t="str">
        <f aca="false">IF(ISNUMBER($AK2381),IF($AK2381&gt;-0.2,100,IF($AK2381&gt;=-0.4,50,0)),"")</f>
        <v/>
      </c>
      <c r="AW2381" s="59" t="n">
        <f aca="false">01_指標庫!$H$4*ISNUMBER($F2381)+01_指標庫!$H$5*ISNUMBER($AA2381)+01_指標庫!$H$6*ISNUMBER($G2381)+01_指標庫!$H$7*ISNUMBER($H2381)+01_指標庫!$H$8*ISNUMBER($AF2381)+01_指標庫!$H$9*ISNUMBER($AG2381)+01_指標庫!$H$10*ISNUMBER($AB2381)+01_指標庫!$H$11*ISNUMBER($AC2381)+01_指標庫!$H$12*ISNUMBER($AD2381)+01_指標庫!$H$13*ISNUMBER($AE2381)+01_指標庫!$H$14*ISNUMBER($I2381)+01_指標庫!$H$15*ISNUMBER($AH2381)+01_指標庫!$H$16*ISNUMBER($K2381)+01_指標庫!$H$17*ISNUMBER($AI2381)+01_指標庫!$H$18*ISNUMBER($AJ2381)+01_指標庫!$H$19*ISNUMBER($AK2381)+01_指標庫!$H$20*ISNUMBER($BB2381)+01_指標庫!$H$21*ISNUMBER($BC2381)</f>
        <v>51</v>
      </c>
      <c r="AX2381" s="59" t="n">
        <f aca="false">IF(AW2381=0,50,ROUND((01_指標庫!$H$4*IF(ISNUMBER($F2381),L2381,0)+01_指標庫!$H$5*IF(ISNUMBER($AA2381),AL2381,0)+01_指標庫!$H$6*IF(ISNUMBER($G2381),M2381,0)+01_指標庫!$H$7*IF(ISNUMBER($H2381),N2381,0)+01_指標庫!$H$8*IF(ISNUMBER($AF2381),AQ2381,0)+01_指標庫!$H$9*IF(ISNUMBER($AG2381),AR2381,0)+01_指標庫!$H$10*IF(ISNUMBER($AB2381),AM2381,0)+01_指標庫!$H$11*IF(ISNUMBER($AC2381),AN2381,0)+01_指標庫!$H$12*IF(ISNUMBER($AD2381),AO2381,0)+01_指標庫!$H$13*IF(ISNUMBER($AE2381),AP2381,0)+01_指標庫!$H$14*IF(ISNUMBER($I2381),O2381,0)+01_指標庫!$H$15*IF(ISNUMBER($AH2381),AS2381,0)+01_指標庫!$H$16*IF(ISNUMBER($K2381),P2381,0)+01_指標庫!$H$17*IF(ISNUMBER($AI2381),AT2381,0)+01_指標庫!$H$18*IF(ISNUMBER($AJ2381),AU2381,0)+01_指標庫!$H$19*IF(ISNUMBER($AK2381),AV2381,0)+01_指標庫!$H$20*IF(ISNUMBER($BB2381),BB2381,0)+01_指標庫!$H$21*IF(ISNUMBER($BC2381),BC2381,0))/AW2381,1))</f>
        <v>88.2</v>
      </c>
      <c r="AY2381" s="60"/>
      <c r="AZ2381" s="60"/>
      <c r="BA2381" s="58" t="n">
        <f aca="false">AVERAGE($E2377:$E2381)/AVERAGE($E2372:$E2381)-1</f>
        <v>-0.013363667281566</v>
      </c>
      <c r="BB2381" s="59" t="n">
        <f aca="false">IF(ISNUMBER($BA2381),IF(OR($S2381&lt;=-0.03,$BA2381&lt;-0.003),0,IF(OR($S2381&lt;=-0.02,$BA2381&lt;0.01),50,100)),"")</f>
        <v>0</v>
      </c>
      <c r="BC2381" s="0" t="str">
        <f aca="false">IF(OR(COUNT($AZ2381)=0,COUNT($AZ2380)=0),"",IF(OR($AY2381/$AZ2380-1&lt;=-0.03,$AZ2381/$AZ2380-1&lt;=-0.045,IF(COUNT($AZ2372:$AZ2381)=10,AVERAGE($AZ2377:$AZ2381)/AVERAGE($AZ2372:$AZ2381)-1&lt;-0.01,FALSE())),0,IF(OR($AZ2381/$AZ2380-1&lt;=-0.02,IF(COUNT($AZ2372:$AZ2381)=10,AVERAGE($AZ2377:$AZ2381)/AVERAGE($AZ2372:$AZ2381)-1&lt;0.005,FALSE())),50,100)))</f>
        <v/>
      </c>
    </row>
    <row r="2382" customFormat="false" ht="15" hidden="false" customHeight="true" outlineLevel="0" collapsed="false">
      <c r="A2382" s="47" t="n">
        <v>2378</v>
      </c>
      <c r="B2382" s="48" t="n">
        <v>46010</v>
      </c>
      <c r="C2382" s="47" t="n">
        <v>2025</v>
      </c>
      <c r="D2382" s="49" t="s">
        <v>234</v>
      </c>
      <c r="E2382" s="50" t="n">
        <v>25346.18</v>
      </c>
      <c r="F2382" s="51" t="n">
        <v>0.115877</v>
      </c>
      <c r="G2382" s="51" t="n">
        <v>-0.02962</v>
      </c>
      <c r="H2382" s="52" t="n">
        <v>0.6531</v>
      </c>
      <c r="I2382" s="53" t="n">
        <v>290</v>
      </c>
      <c r="J2382" s="47" t="s">
        <v>235</v>
      </c>
      <c r="K2382" s="54" t="n">
        <v>14.91</v>
      </c>
      <c r="L2382" s="55" t="n">
        <f aca="false">IF(COUNT(F2382)=0,50,IF(F2382&gt;=0,100,IF(F2382&gt;=-0.02,50,0)))</f>
        <v>100</v>
      </c>
      <c r="M2382" s="55" t="n">
        <f aca="false">IF(COUNT(G2382)=0,50,IF(G2382&gt;-0.06,100,IF(G2382&gt;-0.15,50,0)))</f>
        <v>100</v>
      </c>
      <c r="N2382" s="55" t="n">
        <f aca="false">IF(COUNT(H2382)=0,50,IF(H2382&gt;=0.6,100,IF(H2382&gt;=0.4,50,0)))</f>
        <v>100</v>
      </c>
      <c r="O2382" s="55" t="n">
        <f aca="false">IF(COUNT(I2382)=0,50,IF(J2382="proxy_vix",50,IF(I2382&lt;350,100,IF(I2382&lt;=450,50,0))))</f>
        <v>100</v>
      </c>
      <c r="P2382" s="55" t="n">
        <f aca="false">IF(COUNT(K2382)=0,50,IF(K2382&lt;20,100,IF(K2382&lt;=25,50,0)))</f>
        <v>100</v>
      </c>
      <c r="Q2382" s="54"/>
      <c r="R2382" s="47"/>
      <c r="S2382" s="51" t="n">
        <f aca="false">$E2382/$E2381-1</f>
        <v>0.0130622793459627</v>
      </c>
      <c r="T2382" s="56" t="n">
        <f aca="false">$K2382/$K2381-1</f>
        <v>-0.116182572614108</v>
      </c>
      <c r="V2382" s="57"/>
      <c r="W2382" s="57"/>
      <c r="Y2382" s="1" t="str">
        <f aca="false">IF(AX2382&gt;=70,"EASY",IF(AX2382&gt;40,"UNCERTAIN","HARD"))</f>
        <v>EASY</v>
      </c>
      <c r="AA2382" s="58" t="n">
        <f aca="false">IF($A2382&lt;200,"",AVERAGE($E2333:$E2382)/AVERAGE($E2183:$E2382)-1)</f>
        <v>0.109929765030014</v>
      </c>
      <c r="AB2382" s="59" t="n">
        <f aca="false">LOOKUP($B2382,07_L1政策步階!$A$4:$A$14,07_L1政策步階!$C$4:$C$14)</f>
        <v>1</v>
      </c>
      <c r="AC2382" s="57"/>
      <c r="AD2382" s="57"/>
      <c r="AE2382" s="57"/>
      <c r="AF2382" s="57"/>
      <c r="AG2382" s="57"/>
      <c r="AH2382" s="57"/>
      <c r="AI2382" s="57"/>
      <c r="AJ2382" s="57"/>
      <c r="AK2382" s="57"/>
      <c r="AL2382" s="59" t="n">
        <f aca="false">IF(ISNUMBER($AA2382),IF($AA2382&gt;=0.005,100,IF($AA2382&gt;=-0.015,50,0)),"")</f>
        <v>100</v>
      </c>
      <c r="AM2382" s="59" t="n">
        <f aca="false">IF(ISNUMBER($AB2382),IF($AB2382=1,100,IF($AB2382=0,50,0)),"")</f>
        <v>100</v>
      </c>
      <c r="AN2382" s="0" t="str">
        <f aca="false">IF(ISNUMBER($AC2382),IF($AC2382&gt;=0.001,100,IF($AC2382&gt;=-0.003,50,0)),"")</f>
        <v/>
      </c>
      <c r="AO2382" s="0" t="str">
        <f aca="false">IF(ISNUMBER($AD2382),IF($AD2382&gt;=0.04,100,IF($AD2382&gt;=0,50,0)),"")</f>
        <v/>
      </c>
      <c r="AP2382" s="0" t="str">
        <f aca="false">IF(ISNUMBER($AE2382),IF($AE2382&gt;=25,100,IF($AE2382&gt;=-75,50,0)),"")</f>
        <v/>
      </c>
      <c r="AQ2382" s="0" t="str">
        <f aca="false">IF(ISNUMBER($AF2382),IF($AF2382&gt;0,100,IF($AF2382&gt;=-50,50,0)),"")</f>
        <v/>
      </c>
      <c r="AR2382" s="0" t="str">
        <f aca="false">IF(ISNUMBER($AG2382),IF($AG2382=1,100,IF($AG2382=0,50,0)),"")</f>
        <v/>
      </c>
      <c r="AS2382" s="0" t="str">
        <f aca="false">IF(ISNUMBER($AH2382),IF($AH2382&lt;0,100,IF($AH2382&lt;=20,50,0)),"")</f>
        <v/>
      </c>
      <c r="AT2382" s="0" t="str">
        <f aca="false">IF(ISNUMBER($AI2382),IF($AI2382&lt;0.95,100,IF($AI2382&lt;=1,50,0)),"")</f>
        <v/>
      </c>
      <c r="AU2382" s="0" t="str">
        <f aca="false">IF(ISNUMBER($AJ2382),IF($AJ2382&lt;30,0,IF($AJ2382&lt;40,50,IF($AJ2382&lt;=90,100,50))),"")</f>
        <v/>
      </c>
      <c r="AV2382" s="0" t="str">
        <f aca="false">IF(ISNUMBER($AK2382),IF($AK2382&gt;-0.2,100,IF($AK2382&gt;=-0.4,50,0)),"")</f>
        <v/>
      </c>
      <c r="AW2382" s="59" t="n">
        <f aca="false">01_指標庫!$H$4*ISNUMBER($F2382)+01_指標庫!$H$5*ISNUMBER($AA2382)+01_指標庫!$H$6*ISNUMBER($G2382)+01_指標庫!$H$7*ISNUMBER($H2382)+01_指標庫!$H$8*ISNUMBER($AF2382)+01_指標庫!$H$9*ISNUMBER($AG2382)+01_指標庫!$H$10*ISNUMBER($AB2382)+01_指標庫!$H$11*ISNUMBER($AC2382)+01_指標庫!$H$12*ISNUMBER($AD2382)+01_指標庫!$H$13*ISNUMBER($AE2382)+01_指標庫!$H$14*ISNUMBER($I2382)+01_指標庫!$H$15*ISNUMBER($AH2382)+01_指標庫!$H$16*ISNUMBER($K2382)+01_指標庫!$H$17*ISNUMBER($AI2382)+01_指標庫!$H$18*ISNUMBER($AJ2382)+01_指標庫!$H$19*ISNUMBER($AK2382)+01_指標庫!$H$20*ISNUMBER($BB2382)+01_指標庫!$H$21*ISNUMBER($BC2382)</f>
        <v>51</v>
      </c>
      <c r="AX2382" s="59" t="n">
        <f aca="false">IF(AW2382=0,50,ROUND((01_指標庫!$H$4*IF(ISNUMBER($F2382),L2382,0)+01_指標庫!$H$5*IF(ISNUMBER($AA2382),AL2382,0)+01_指標庫!$H$6*IF(ISNUMBER($G2382),M2382,0)+01_指標庫!$H$7*IF(ISNUMBER($H2382),N2382,0)+01_指標庫!$H$8*IF(ISNUMBER($AF2382),AQ2382,0)+01_指標庫!$H$9*IF(ISNUMBER($AG2382),AR2382,0)+01_指標庫!$H$10*IF(ISNUMBER($AB2382),AM2382,0)+01_指標庫!$H$11*IF(ISNUMBER($AC2382),AN2382,0)+01_指標庫!$H$12*IF(ISNUMBER($AD2382),AO2382,0)+01_指標庫!$H$13*IF(ISNUMBER($AE2382),AP2382,0)+01_指標庫!$H$14*IF(ISNUMBER($I2382),O2382,0)+01_指標庫!$H$15*IF(ISNUMBER($AH2382),AS2382,0)+01_指標庫!$H$16*IF(ISNUMBER($K2382),P2382,0)+01_指標庫!$H$17*IF(ISNUMBER($AI2382),AT2382,0)+01_指標庫!$H$18*IF(ISNUMBER($AJ2382),AU2382,0)+01_指標庫!$H$19*IF(ISNUMBER($AK2382),AV2382,0)+01_指標庫!$H$20*IF(ISNUMBER($BB2382),BB2382,0)+01_指標庫!$H$21*IF(ISNUMBER($BC2382),BC2382,0))/AW2382,1))</f>
        <v>88.2</v>
      </c>
      <c r="AY2382" s="60"/>
      <c r="AZ2382" s="60"/>
      <c r="BA2382" s="58" t="n">
        <f aca="false">AVERAGE($E2378:$E2382)/AVERAGE($E2373:$E2382)-1</f>
        <v>-0.0108351361084161</v>
      </c>
      <c r="BB2382" s="59" t="n">
        <f aca="false">IF(ISNUMBER($BA2382),IF(OR($S2382&lt;=-0.03,$BA2382&lt;-0.003),0,IF(OR($S2382&lt;=-0.02,$BA2382&lt;0.01),50,100)),"")</f>
        <v>0</v>
      </c>
      <c r="BC2382" s="0" t="str">
        <f aca="false">IF(OR(COUNT($AZ2382)=0,COUNT($AZ2381)=0),"",IF(OR($AY2382/$AZ2381-1&lt;=-0.03,$AZ2382/$AZ2381-1&lt;=-0.045,IF(COUNT($AZ2373:$AZ2382)=10,AVERAGE($AZ2378:$AZ2382)/AVERAGE($AZ2373:$AZ2382)-1&lt;-0.01,FALSE())),0,IF(OR($AZ2382/$AZ2381-1&lt;=-0.02,IF(COUNT($AZ2373:$AZ2382)=10,AVERAGE($AZ2378:$AZ2382)/AVERAGE($AZ2373:$AZ2382)-1&lt;0.005,FALSE())),50,100)))</f>
        <v/>
      </c>
    </row>
    <row r="2383" customFormat="false" ht="15" hidden="false" customHeight="true" outlineLevel="0" collapsed="false">
      <c r="A2383" s="47" t="n">
        <v>2379</v>
      </c>
      <c r="B2383" s="48" t="n">
        <v>46013</v>
      </c>
      <c r="C2383" s="47" t="n">
        <v>2025</v>
      </c>
      <c r="D2383" s="49" t="s">
        <v>236</v>
      </c>
      <c r="E2383" s="50" t="n">
        <v>25461.7</v>
      </c>
      <c r="F2383" s="51" t="n">
        <v>0.119667</v>
      </c>
      <c r="G2383" s="51" t="n">
        <v>-0.025197</v>
      </c>
      <c r="H2383" s="52" t="n">
        <v>0.6531</v>
      </c>
      <c r="I2383" s="53" t="n">
        <v>288</v>
      </c>
      <c r="J2383" s="47" t="s">
        <v>235</v>
      </c>
      <c r="K2383" s="54" t="n">
        <v>14.08</v>
      </c>
      <c r="L2383" s="55" t="n">
        <f aca="false">IF(COUNT(F2383)=0,50,IF(F2383&gt;=0,100,IF(F2383&gt;=-0.02,50,0)))</f>
        <v>100</v>
      </c>
      <c r="M2383" s="55" t="n">
        <f aca="false">IF(COUNT(G2383)=0,50,IF(G2383&gt;-0.06,100,IF(G2383&gt;-0.15,50,0)))</f>
        <v>100</v>
      </c>
      <c r="N2383" s="55" t="n">
        <f aca="false">IF(COUNT(H2383)=0,50,IF(H2383&gt;=0.6,100,IF(H2383&gt;=0.4,50,0)))</f>
        <v>100</v>
      </c>
      <c r="O2383" s="55" t="n">
        <f aca="false">IF(COUNT(I2383)=0,50,IF(J2383="proxy_vix",50,IF(I2383&lt;350,100,IF(I2383&lt;=450,50,0))))</f>
        <v>100</v>
      </c>
      <c r="P2383" s="55" t="n">
        <f aca="false">IF(COUNT(K2383)=0,50,IF(K2383&lt;20,100,IF(K2383&lt;=25,50,0)))</f>
        <v>100</v>
      </c>
      <c r="Q2383" s="54"/>
      <c r="R2383" s="47"/>
      <c r="S2383" s="51" t="n">
        <f aca="false">$E2383/$E2382-1</f>
        <v>0.00455768877203577</v>
      </c>
      <c r="T2383" s="56" t="n">
        <f aca="false">$K2383/$K2382-1</f>
        <v>-0.0556673373574782</v>
      </c>
      <c r="V2383" s="57"/>
      <c r="W2383" s="57"/>
      <c r="Y2383" s="1" t="str">
        <f aca="false">IF(AX2383&gt;=70,"EASY",IF(AX2383&gt;40,"UNCERTAIN","HARD"))</f>
        <v>EASY</v>
      </c>
      <c r="AA2383" s="58" t="n">
        <f aca="false">IF($A2383&lt;200,"",AVERAGE($E2334:$E2383)/AVERAGE($E2184:$E2383)-1)</f>
        <v>0.109736550365976</v>
      </c>
      <c r="AB2383" s="59" t="n">
        <f aca="false">LOOKUP($B2383,07_L1政策步階!$A$4:$A$14,07_L1政策步階!$C$4:$C$14)</f>
        <v>1</v>
      </c>
      <c r="AC2383" s="57"/>
      <c r="AD2383" s="57"/>
      <c r="AE2383" s="57"/>
      <c r="AF2383" s="57"/>
      <c r="AG2383" s="57"/>
      <c r="AH2383" s="57"/>
      <c r="AI2383" s="57"/>
      <c r="AJ2383" s="57"/>
      <c r="AK2383" s="57"/>
      <c r="AL2383" s="59" t="n">
        <f aca="false">IF(ISNUMBER($AA2383),IF($AA2383&gt;=0.005,100,IF($AA2383&gt;=-0.015,50,0)),"")</f>
        <v>100</v>
      </c>
      <c r="AM2383" s="59" t="n">
        <f aca="false">IF(ISNUMBER($AB2383),IF($AB2383=1,100,IF($AB2383=0,50,0)),"")</f>
        <v>100</v>
      </c>
      <c r="AN2383" s="0" t="str">
        <f aca="false">IF(ISNUMBER($AC2383),IF($AC2383&gt;=0.001,100,IF($AC2383&gt;=-0.003,50,0)),"")</f>
        <v/>
      </c>
      <c r="AO2383" s="0" t="str">
        <f aca="false">IF(ISNUMBER($AD2383),IF($AD2383&gt;=0.04,100,IF($AD2383&gt;=0,50,0)),"")</f>
        <v/>
      </c>
      <c r="AP2383" s="0" t="str">
        <f aca="false">IF(ISNUMBER($AE2383),IF($AE2383&gt;=25,100,IF($AE2383&gt;=-75,50,0)),"")</f>
        <v/>
      </c>
      <c r="AQ2383" s="0" t="str">
        <f aca="false">IF(ISNUMBER($AF2383),IF($AF2383&gt;0,100,IF($AF2383&gt;=-50,50,0)),"")</f>
        <v/>
      </c>
      <c r="AR2383" s="0" t="str">
        <f aca="false">IF(ISNUMBER($AG2383),IF($AG2383=1,100,IF($AG2383=0,50,0)),"")</f>
        <v/>
      </c>
      <c r="AS2383" s="0" t="str">
        <f aca="false">IF(ISNUMBER($AH2383),IF($AH2383&lt;0,100,IF($AH2383&lt;=20,50,0)),"")</f>
        <v/>
      </c>
      <c r="AT2383" s="0" t="str">
        <f aca="false">IF(ISNUMBER($AI2383),IF($AI2383&lt;0.95,100,IF($AI2383&lt;=1,50,0)),"")</f>
        <v/>
      </c>
      <c r="AU2383" s="0" t="str">
        <f aca="false">IF(ISNUMBER($AJ2383),IF($AJ2383&lt;30,0,IF($AJ2383&lt;40,50,IF($AJ2383&lt;=90,100,50))),"")</f>
        <v/>
      </c>
      <c r="AV2383" s="0" t="str">
        <f aca="false">IF(ISNUMBER($AK2383),IF($AK2383&gt;-0.2,100,IF($AK2383&gt;=-0.4,50,0)),"")</f>
        <v/>
      </c>
      <c r="AW2383" s="59" t="n">
        <f aca="false">01_指標庫!$H$4*ISNUMBER($F2383)+01_指標庫!$H$5*ISNUMBER($AA2383)+01_指標庫!$H$6*ISNUMBER($G2383)+01_指標庫!$H$7*ISNUMBER($H2383)+01_指標庫!$H$8*ISNUMBER($AF2383)+01_指標庫!$H$9*ISNUMBER($AG2383)+01_指標庫!$H$10*ISNUMBER($AB2383)+01_指標庫!$H$11*ISNUMBER($AC2383)+01_指標庫!$H$12*ISNUMBER($AD2383)+01_指標庫!$H$13*ISNUMBER($AE2383)+01_指標庫!$H$14*ISNUMBER($I2383)+01_指標庫!$H$15*ISNUMBER($AH2383)+01_指標庫!$H$16*ISNUMBER($K2383)+01_指標庫!$H$17*ISNUMBER($AI2383)+01_指標庫!$H$18*ISNUMBER($AJ2383)+01_指標庫!$H$19*ISNUMBER($AK2383)+01_指標庫!$H$20*ISNUMBER($BB2383)+01_指標庫!$H$21*ISNUMBER($BC2383)</f>
        <v>51</v>
      </c>
      <c r="AX2383" s="59" t="n">
        <f aca="false">IF(AW2383=0,50,ROUND((01_指標庫!$H$4*IF(ISNUMBER($F2383),L2383,0)+01_指標庫!$H$5*IF(ISNUMBER($AA2383),AL2383,0)+01_指標庫!$H$6*IF(ISNUMBER($G2383),M2383,0)+01_指標庫!$H$7*IF(ISNUMBER($H2383),N2383,0)+01_指標庫!$H$8*IF(ISNUMBER($AF2383),AQ2383,0)+01_指標庫!$H$9*IF(ISNUMBER($AG2383),AR2383,0)+01_指標庫!$H$10*IF(ISNUMBER($AB2383),AM2383,0)+01_指標庫!$H$11*IF(ISNUMBER($AC2383),AN2383,0)+01_指標庫!$H$12*IF(ISNUMBER($AD2383),AO2383,0)+01_指標庫!$H$13*IF(ISNUMBER($AE2383),AP2383,0)+01_指標庫!$H$14*IF(ISNUMBER($I2383),O2383,0)+01_指標庫!$H$15*IF(ISNUMBER($AH2383),AS2383,0)+01_指標庫!$H$16*IF(ISNUMBER($K2383),P2383,0)+01_指標庫!$H$17*IF(ISNUMBER($AI2383),AT2383,0)+01_指標庫!$H$18*IF(ISNUMBER($AJ2383),AU2383,0)+01_指標庫!$H$19*IF(ISNUMBER($AK2383),AV2383,0)+01_指標庫!$H$20*IF(ISNUMBER($BB2383),BB2383,0)+01_指標庫!$H$21*IF(ISNUMBER($BC2383),BC2383,0))/AW2383,1))</f>
        <v>88.2</v>
      </c>
      <c r="AY2383" s="60"/>
      <c r="AZ2383" s="60"/>
      <c r="BA2383" s="58" t="n">
        <f aca="false">AVERAGE($E2379:$E2383)/AVERAGE($E2374:$E2383)-1</f>
        <v>-0.00706717160805837</v>
      </c>
      <c r="BB2383" s="59" t="n">
        <f aca="false">IF(ISNUMBER($BA2383),IF(OR($S2383&lt;=-0.03,$BA2383&lt;-0.003),0,IF(OR($S2383&lt;=-0.02,$BA2383&lt;0.01),50,100)),"")</f>
        <v>0</v>
      </c>
      <c r="BC2383" s="0" t="str">
        <f aca="false">IF(OR(COUNT($AZ2383)=0,COUNT($AZ2382)=0),"",IF(OR($AY2383/$AZ2382-1&lt;=-0.03,$AZ2383/$AZ2382-1&lt;=-0.045,IF(COUNT($AZ2374:$AZ2383)=10,AVERAGE($AZ2379:$AZ2383)/AVERAGE($AZ2374:$AZ2383)-1&lt;-0.01,FALSE())),0,IF(OR($AZ2383/$AZ2382-1&lt;=-0.02,IF(COUNT($AZ2374:$AZ2383)=10,AVERAGE($AZ2379:$AZ2383)/AVERAGE($AZ2374:$AZ2383)-1&lt;0.005,FALSE())),50,100)))</f>
        <v/>
      </c>
    </row>
    <row r="2384" customFormat="false" ht="15" hidden="false" customHeight="true" outlineLevel="0" collapsed="false">
      <c r="A2384" s="47" t="n">
        <v>2380</v>
      </c>
      <c r="B2384" s="48" t="n">
        <v>46014</v>
      </c>
      <c r="C2384" s="47" t="n">
        <v>2025</v>
      </c>
      <c r="D2384" s="49" t="s">
        <v>237</v>
      </c>
      <c r="E2384" s="50" t="n">
        <v>25587.83</v>
      </c>
      <c r="F2384" s="51" t="n">
        <v>0.123692</v>
      </c>
      <c r="G2384" s="51" t="n">
        <v>-0.020368</v>
      </c>
      <c r="H2384" s="52" t="n">
        <v>0.6531</v>
      </c>
      <c r="I2384" s="53" t="n">
        <v>283</v>
      </c>
      <c r="J2384" s="47" t="s">
        <v>235</v>
      </c>
      <c r="K2384" s="54" t="n">
        <v>14</v>
      </c>
      <c r="L2384" s="55" t="n">
        <f aca="false">IF(COUNT(F2384)=0,50,IF(F2384&gt;=0,100,IF(F2384&gt;=-0.02,50,0)))</f>
        <v>100</v>
      </c>
      <c r="M2384" s="55" t="n">
        <f aca="false">IF(COUNT(G2384)=0,50,IF(G2384&gt;-0.06,100,IF(G2384&gt;-0.15,50,0)))</f>
        <v>100</v>
      </c>
      <c r="N2384" s="55" t="n">
        <f aca="false">IF(COUNT(H2384)=0,50,IF(H2384&gt;=0.6,100,IF(H2384&gt;=0.4,50,0)))</f>
        <v>100</v>
      </c>
      <c r="O2384" s="55" t="n">
        <f aca="false">IF(COUNT(I2384)=0,50,IF(J2384="proxy_vix",50,IF(I2384&lt;350,100,IF(I2384&lt;=450,50,0))))</f>
        <v>100</v>
      </c>
      <c r="P2384" s="55" t="n">
        <f aca="false">IF(COUNT(K2384)=0,50,IF(K2384&lt;20,100,IF(K2384&lt;=25,50,0)))</f>
        <v>100</v>
      </c>
      <c r="Q2384" s="54"/>
      <c r="R2384" s="47"/>
      <c r="S2384" s="51" t="n">
        <f aca="false">$E2384/$E2383-1</f>
        <v>0.00495371479516304</v>
      </c>
      <c r="T2384" s="56" t="n">
        <f aca="false">$K2384/$K2383-1</f>
        <v>-0.00568181818181823</v>
      </c>
      <c r="V2384" s="57"/>
      <c r="W2384" s="57"/>
      <c r="Y2384" s="1" t="str">
        <f aca="false">IF(AX2384&gt;=70,"EASY",IF(AX2384&gt;40,"UNCERTAIN","HARD"))</f>
        <v>EASY</v>
      </c>
      <c r="AA2384" s="58" t="n">
        <f aca="false">IF($A2384&lt;200,"",AVERAGE($E2335:$E2384)/AVERAGE($E2185:$E2384)-1)</f>
        <v>0.108971945769432</v>
      </c>
      <c r="AB2384" s="59" t="n">
        <f aca="false">LOOKUP($B2384,07_L1政策步階!$A$4:$A$14,07_L1政策步階!$C$4:$C$14)</f>
        <v>1</v>
      </c>
      <c r="AC2384" s="57"/>
      <c r="AD2384" s="57"/>
      <c r="AE2384" s="57"/>
      <c r="AF2384" s="57"/>
      <c r="AG2384" s="57"/>
      <c r="AH2384" s="57"/>
      <c r="AI2384" s="57"/>
      <c r="AJ2384" s="57"/>
      <c r="AK2384" s="57"/>
      <c r="AL2384" s="59" t="n">
        <f aca="false">IF(ISNUMBER($AA2384),IF($AA2384&gt;=0.005,100,IF($AA2384&gt;=-0.015,50,0)),"")</f>
        <v>100</v>
      </c>
      <c r="AM2384" s="59" t="n">
        <f aca="false">IF(ISNUMBER($AB2384),IF($AB2384=1,100,IF($AB2384=0,50,0)),"")</f>
        <v>100</v>
      </c>
      <c r="AN2384" s="0" t="str">
        <f aca="false">IF(ISNUMBER($AC2384),IF($AC2384&gt;=0.001,100,IF($AC2384&gt;=-0.003,50,0)),"")</f>
        <v/>
      </c>
      <c r="AO2384" s="0" t="str">
        <f aca="false">IF(ISNUMBER($AD2384),IF($AD2384&gt;=0.04,100,IF($AD2384&gt;=0,50,0)),"")</f>
        <v/>
      </c>
      <c r="AP2384" s="0" t="str">
        <f aca="false">IF(ISNUMBER($AE2384),IF($AE2384&gt;=25,100,IF($AE2384&gt;=-75,50,0)),"")</f>
        <v/>
      </c>
      <c r="AQ2384" s="0" t="str">
        <f aca="false">IF(ISNUMBER($AF2384),IF($AF2384&gt;0,100,IF($AF2384&gt;=-50,50,0)),"")</f>
        <v/>
      </c>
      <c r="AR2384" s="0" t="str">
        <f aca="false">IF(ISNUMBER($AG2384),IF($AG2384=1,100,IF($AG2384=0,50,0)),"")</f>
        <v/>
      </c>
      <c r="AS2384" s="0" t="str">
        <f aca="false">IF(ISNUMBER($AH2384),IF($AH2384&lt;0,100,IF($AH2384&lt;=20,50,0)),"")</f>
        <v/>
      </c>
      <c r="AT2384" s="0" t="str">
        <f aca="false">IF(ISNUMBER($AI2384),IF($AI2384&lt;0.95,100,IF($AI2384&lt;=1,50,0)),"")</f>
        <v/>
      </c>
      <c r="AU2384" s="0" t="str">
        <f aca="false">IF(ISNUMBER($AJ2384),IF($AJ2384&lt;30,0,IF($AJ2384&lt;40,50,IF($AJ2384&lt;=90,100,50))),"")</f>
        <v/>
      </c>
      <c r="AV2384" s="0" t="str">
        <f aca="false">IF(ISNUMBER($AK2384),IF($AK2384&gt;-0.2,100,IF($AK2384&gt;=-0.4,50,0)),"")</f>
        <v/>
      </c>
      <c r="AW2384" s="59" t="n">
        <f aca="false">01_指標庫!$H$4*ISNUMBER($F2384)+01_指標庫!$H$5*ISNUMBER($AA2384)+01_指標庫!$H$6*ISNUMBER($G2384)+01_指標庫!$H$7*ISNUMBER($H2384)+01_指標庫!$H$8*ISNUMBER($AF2384)+01_指標庫!$H$9*ISNUMBER($AG2384)+01_指標庫!$H$10*ISNUMBER($AB2384)+01_指標庫!$H$11*ISNUMBER($AC2384)+01_指標庫!$H$12*ISNUMBER($AD2384)+01_指標庫!$H$13*ISNUMBER($AE2384)+01_指標庫!$H$14*ISNUMBER($I2384)+01_指標庫!$H$15*ISNUMBER($AH2384)+01_指標庫!$H$16*ISNUMBER($K2384)+01_指標庫!$H$17*ISNUMBER($AI2384)+01_指標庫!$H$18*ISNUMBER($AJ2384)+01_指標庫!$H$19*ISNUMBER($AK2384)+01_指標庫!$H$20*ISNUMBER($BB2384)+01_指標庫!$H$21*ISNUMBER($BC2384)</f>
        <v>51</v>
      </c>
      <c r="AX2384" s="59" t="n">
        <f aca="false">IF(AW2384=0,50,ROUND((01_指標庫!$H$4*IF(ISNUMBER($F2384),L2384,0)+01_指標庫!$H$5*IF(ISNUMBER($AA2384),AL2384,0)+01_指標庫!$H$6*IF(ISNUMBER($G2384),M2384,0)+01_指標庫!$H$7*IF(ISNUMBER($H2384),N2384,0)+01_指標庫!$H$8*IF(ISNUMBER($AF2384),AQ2384,0)+01_指標庫!$H$9*IF(ISNUMBER($AG2384),AR2384,0)+01_指標庫!$H$10*IF(ISNUMBER($AB2384),AM2384,0)+01_指標庫!$H$11*IF(ISNUMBER($AC2384),AN2384,0)+01_指標庫!$H$12*IF(ISNUMBER($AD2384),AO2384,0)+01_指標庫!$H$13*IF(ISNUMBER($AE2384),AP2384,0)+01_指標庫!$H$14*IF(ISNUMBER($I2384),O2384,0)+01_指標庫!$H$15*IF(ISNUMBER($AH2384),AS2384,0)+01_指標庫!$H$16*IF(ISNUMBER($K2384),P2384,0)+01_指標庫!$H$17*IF(ISNUMBER($AI2384),AT2384,0)+01_指標庫!$H$18*IF(ISNUMBER($AJ2384),AU2384,0)+01_指標庫!$H$19*IF(ISNUMBER($AK2384),AV2384,0)+01_指標庫!$H$20*IF(ISNUMBER($BB2384),BB2384,0)+01_指標庫!$H$21*IF(ISNUMBER($BC2384),BC2384,0))/AW2384,1))</f>
        <v>88.2</v>
      </c>
      <c r="AY2384" s="60"/>
      <c r="AZ2384" s="60"/>
      <c r="BA2384" s="58" t="n">
        <f aca="false">AVERAGE($E2380:$E2384)/AVERAGE($E2375:$E2384)-1</f>
        <v>-0.00315266210126763</v>
      </c>
      <c r="BB2384" s="59" t="n">
        <f aca="false">IF(ISNUMBER($BA2384),IF(OR($S2384&lt;=-0.03,$BA2384&lt;-0.003),0,IF(OR($S2384&lt;=-0.02,$BA2384&lt;0.01),50,100)),"")</f>
        <v>0</v>
      </c>
      <c r="BC2384" s="0" t="str">
        <f aca="false">IF(OR(COUNT($AZ2384)=0,COUNT($AZ2383)=0),"",IF(OR($AY2384/$AZ2383-1&lt;=-0.03,$AZ2384/$AZ2383-1&lt;=-0.045,IF(COUNT($AZ2375:$AZ2384)=10,AVERAGE($AZ2380:$AZ2384)/AVERAGE($AZ2375:$AZ2384)-1&lt;-0.01,FALSE())),0,IF(OR($AZ2384/$AZ2383-1&lt;=-0.02,IF(COUNT($AZ2375:$AZ2384)=10,AVERAGE($AZ2380:$AZ2384)/AVERAGE($AZ2375:$AZ2384)-1&lt;0.005,FALSE())),50,100)))</f>
        <v/>
      </c>
    </row>
    <row r="2385" customFormat="false" ht="15" hidden="false" customHeight="true" outlineLevel="0" collapsed="false">
      <c r="A2385" s="47" t="n">
        <v>2381</v>
      </c>
      <c r="B2385" s="48" t="n">
        <v>46015</v>
      </c>
      <c r="C2385" s="47" t="n">
        <v>2025</v>
      </c>
      <c r="D2385" s="49" t="s">
        <v>238</v>
      </c>
      <c r="E2385" s="50" t="n">
        <v>25656.15</v>
      </c>
      <c r="F2385" s="51" t="n">
        <v>0.125141</v>
      </c>
      <c r="G2385" s="51" t="n">
        <v>-0.017753</v>
      </c>
      <c r="H2385" s="52" t="n">
        <v>0.6531</v>
      </c>
      <c r="I2385" s="53" t="n">
        <v>284</v>
      </c>
      <c r="J2385" s="47" t="s">
        <v>235</v>
      </c>
      <c r="K2385" s="54" t="n">
        <v>13.47</v>
      </c>
      <c r="L2385" s="55" t="n">
        <f aca="false">IF(COUNT(F2385)=0,50,IF(F2385&gt;=0,100,IF(F2385&gt;=-0.02,50,0)))</f>
        <v>100</v>
      </c>
      <c r="M2385" s="55" t="n">
        <f aca="false">IF(COUNT(G2385)=0,50,IF(G2385&gt;-0.06,100,IF(G2385&gt;-0.15,50,0)))</f>
        <v>100</v>
      </c>
      <c r="N2385" s="55" t="n">
        <f aca="false">IF(COUNT(H2385)=0,50,IF(H2385&gt;=0.6,100,IF(H2385&gt;=0.4,50,0)))</f>
        <v>100</v>
      </c>
      <c r="O2385" s="55" t="n">
        <f aca="false">IF(COUNT(I2385)=0,50,IF(J2385="proxy_vix",50,IF(I2385&lt;350,100,IF(I2385&lt;=450,50,0))))</f>
        <v>100</v>
      </c>
      <c r="P2385" s="55" t="n">
        <f aca="false">IF(COUNT(K2385)=0,50,IF(K2385&lt;20,100,IF(K2385&lt;=25,50,0)))</f>
        <v>100</v>
      </c>
      <c r="Q2385" s="54"/>
      <c r="R2385" s="47"/>
      <c r="S2385" s="51" t="n">
        <f aca="false">$E2385/$E2384-1</f>
        <v>0.00267001930214472</v>
      </c>
      <c r="T2385" s="56" t="n">
        <f aca="false">$K2385/$K2384-1</f>
        <v>-0.0378571428571428</v>
      </c>
      <c r="V2385" s="57"/>
      <c r="W2385" s="57"/>
      <c r="Y2385" s="1" t="str">
        <f aca="false">IF(AX2385&gt;=70,"EASY",IF(AX2385&gt;40,"UNCERTAIN","HARD"))</f>
        <v>EASY</v>
      </c>
      <c r="AA2385" s="58" t="n">
        <f aca="false">IF($A2385&lt;200,"",AVERAGE($E2336:$E2385)/AVERAGE($E2186:$E2385)-1)</f>
        <v>0.108389528731375</v>
      </c>
      <c r="AB2385" s="59" t="n">
        <f aca="false">LOOKUP($B2385,07_L1政策步階!$A$4:$A$14,07_L1政策步階!$C$4:$C$14)</f>
        <v>1</v>
      </c>
      <c r="AC2385" s="57"/>
      <c r="AD2385" s="57"/>
      <c r="AE2385" s="57"/>
      <c r="AF2385" s="57"/>
      <c r="AG2385" s="57"/>
      <c r="AH2385" s="57"/>
      <c r="AI2385" s="57"/>
      <c r="AJ2385" s="57"/>
      <c r="AK2385" s="57"/>
      <c r="AL2385" s="59" t="n">
        <f aca="false">IF(ISNUMBER($AA2385),IF($AA2385&gt;=0.005,100,IF($AA2385&gt;=-0.015,50,0)),"")</f>
        <v>100</v>
      </c>
      <c r="AM2385" s="59" t="n">
        <f aca="false">IF(ISNUMBER($AB2385),IF($AB2385=1,100,IF($AB2385=0,50,0)),"")</f>
        <v>100</v>
      </c>
      <c r="AN2385" s="0" t="str">
        <f aca="false">IF(ISNUMBER($AC2385),IF($AC2385&gt;=0.001,100,IF($AC2385&gt;=-0.003,50,0)),"")</f>
        <v/>
      </c>
      <c r="AO2385" s="0" t="str">
        <f aca="false">IF(ISNUMBER($AD2385),IF($AD2385&gt;=0.04,100,IF($AD2385&gt;=0,50,0)),"")</f>
        <v/>
      </c>
      <c r="AP2385" s="0" t="str">
        <f aca="false">IF(ISNUMBER($AE2385),IF($AE2385&gt;=25,100,IF($AE2385&gt;=-75,50,0)),"")</f>
        <v/>
      </c>
      <c r="AQ2385" s="0" t="str">
        <f aca="false">IF(ISNUMBER($AF2385),IF($AF2385&gt;0,100,IF($AF2385&gt;=-50,50,0)),"")</f>
        <v/>
      </c>
      <c r="AR2385" s="0" t="str">
        <f aca="false">IF(ISNUMBER($AG2385),IF($AG2385=1,100,IF($AG2385=0,50,0)),"")</f>
        <v/>
      </c>
      <c r="AS2385" s="0" t="str">
        <f aca="false">IF(ISNUMBER($AH2385),IF($AH2385&lt;0,100,IF($AH2385&lt;=20,50,0)),"")</f>
        <v/>
      </c>
      <c r="AT2385" s="0" t="str">
        <f aca="false">IF(ISNUMBER($AI2385),IF($AI2385&lt;0.95,100,IF($AI2385&lt;=1,50,0)),"")</f>
        <v/>
      </c>
      <c r="AU2385" s="0" t="str">
        <f aca="false">IF(ISNUMBER($AJ2385),IF($AJ2385&lt;30,0,IF($AJ2385&lt;40,50,IF($AJ2385&lt;=90,100,50))),"")</f>
        <v/>
      </c>
      <c r="AV2385" s="0" t="str">
        <f aca="false">IF(ISNUMBER($AK2385),IF($AK2385&gt;-0.2,100,IF($AK2385&gt;=-0.4,50,0)),"")</f>
        <v/>
      </c>
      <c r="AW2385" s="59" t="n">
        <f aca="false">01_指標庫!$H$4*ISNUMBER($F2385)+01_指標庫!$H$5*ISNUMBER($AA2385)+01_指標庫!$H$6*ISNUMBER($G2385)+01_指標庫!$H$7*ISNUMBER($H2385)+01_指標庫!$H$8*ISNUMBER($AF2385)+01_指標庫!$H$9*ISNUMBER($AG2385)+01_指標庫!$H$10*ISNUMBER($AB2385)+01_指標庫!$H$11*ISNUMBER($AC2385)+01_指標庫!$H$12*ISNUMBER($AD2385)+01_指標庫!$H$13*ISNUMBER($AE2385)+01_指標庫!$H$14*ISNUMBER($I2385)+01_指標庫!$H$15*ISNUMBER($AH2385)+01_指標庫!$H$16*ISNUMBER($K2385)+01_指標庫!$H$17*ISNUMBER($AI2385)+01_指標庫!$H$18*ISNUMBER($AJ2385)+01_指標庫!$H$19*ISNUMBER($AK2385)+01_指標庫!$H$20*ISNUMBER($BB2385)+01_指標庫!$H$21*ISNUMBER($BC2385)</f>
        <v>51</v>
      </c>
      <c r="AX2385" s="59" t="n">
        <f aca="false">IF(AW2385=0,50,ROUND((01_指標庫!$H$4*IF(ISNUMBER($F2385),L2385,0)+01_指標庫!$H$5*IF(ISNUMBER($AA2385),AL2385,0)+01_指標庫!$H$6*IF(ISNUMBER($G2385),M2385,0)+01_指標庫!$H$7*IF(ISNUMBER($H2385),N2385,0)+01_指標庫!$H$8*IF(ISNUMBER($AF2385),AQ2385,0)+01_指標庫!$H$9*IF(ISNUMBER($AG2385),AR2385,0)+01_指標庫!$H$10*IF(ISNUMBER($AB2385),AM2385,0)+01_指標庫!$H$11*IF(ISNUMBER($AC2385),AN2385,0)+01_指標庫!$H$12*IF(ISNUMBER($AD2385),AO2385,0)+01_指標庫!$H$13*IF(ISNUMBER($AE2385),AP2385,0)+01_指標庫!$H$14*IF(ISNUMBER($I2385),O2385,0)+01_指標庫!$H$15*IF(ISNUMBER($AH2385),AS2385,0)+01_指標庫!$H$16*IF(ISNUMBER($K2385),P2385,0)+01_指標庫!$H$17*IF(ISNUMBER($AI2385),AT2385,0)+01_指標庫!$H$18*IF(ISNUMBER($AJ2385),AU2385,0)+01_指標庫!$H$19*IF(ISNUMBER($AK2385),AV2385,0)+01_指標庫!$H$20*IF(ISNUMBER($BB2385),BB2385,0)+01_指標庫!$H$21*IF(ISNUMBER($BC2385),BC2385,0))/AW2385,1))</f>
        <v>94.1</v>
      </c>
      <c r="AY2385" s="60"/>
      <c r="AZ2385" s="60"/>
      <c r="BA2385" s="58" t="n">
        <f aca="false">AVERAGE($E2381:$E2385)/AVERAGE($E2376:$E2385)-1</f>
        <v>0.00530054156512017</v>
      </c>
      <c r="BB2385" s="59" t="n">
        <f aca="false">IF(ISNUMBER($BA2385),IF(OR($S2385&lt;=-0.03,$BA2385&lt;-0.003),0,IF(OR($S2385&lt;=-0.02,$BA2385&lt;0.01),50,100)),"")</f>
        <v>50</v>
      </c>
      <c r="BC2385" s="0" t="str">
        <f aca="false">IF(OR(COUNT($AZ2385)=0,COUNT($AZ2384)=0),"",IF(OR($AY2385/$AZ2384-1&lt;=-0.03,$AZ2385/$AZ2384-1&lt;=-0.045,IF(COUNT($AZ2376:$AZ2385)=10,AVERAGE($AZ2381:$AZ2385)/AVERAGE($AZ2376:$AZ2385)-1&lt;-0.01,FALSE())),0,IF(OR($AZ2385/$AZ2384-1&lt;=-0.02,IF(COUNT($AZ2376:$AZ2385)=10,AVERAGE($AZ2381:$AZ2385)/AVERAGE($AZ2376:$AZ2385)-1&lt;0.005,FALSE())),50,100)))</f>
        <v/>
      </c>
    </row>
    <row r="2386" customFormat="false" ht="15" hidden="false" customHeight="true" outlineLevel="0" collapsed="false">
      <c r="A2386" s="47" t="n">
        <v>2382</v>
      </c>
      <c r="B2386" s="48" t="n">
        <v>46017</v>
      </c>
      <c r="C2386" s="47" t="n">
        <v>2025</v>
      </c>
      <c r="D2386" s="49" t="s">
        <v>234</v>
      </c>
      <c r="E2386" s="50" t="n">
        <v>25644.39</v>
      </c>
      <c r="F2386" s="51" t="n">
        <v>0.123136</v>
      </c>
      <c r="G2386" s="51" t="n">
        <v>-0.018203</v>
      </c>
      <c r="H2386" s="52" t="n">
        <v>0.6531</v>
      </c>
      <c r="I2386" s="53" t="n">
        <v>286</v>
      </c>
      <c r="J2386" s="47" t="s">
        <v>235</v>
      </c>
      <c r="K2386" s="54" t="n">
        <v>13.6</v>
      </c>
      <c r="L2386" s="55" t="n">
        <f aca="false">IF(COUNT(F2386)=0,50,IF(F2386&gt;=0,100,IF(F2386&gt;=-0.02,50,0)))</f>
        <v>100</v>
      </c>
      <c r="M2386" s="55" t="n">
        <f aca="false">IF(COUNT(G2386)=0,50,IF(G2386&gt;-0.06,100,IF(G2386&gt;-0.15,50,0)))</f>
        <v>100</v>
      </c>
      <c r="N2386" s="55" t="n">
        <f aca="false">IF(COUNT(H2386)=0,50,IF(H2386&gt;=0.6,100,IF(H2386&gt;=0.4,50,0)))</f>
        <v>100</v>
      </c>
      <c r="O2386" s="55" t="n">
        <f aca="false">IF(COUNT(I2386)=0,50,IF(J2386="proxy_vix",50,IF(I2386&lt;350,100,IF(I2386&lt;=450,50,0))))</f>
        <v>100</v>
      </c>
      <c r="P2386" s="55" t="n">
        <f aca="false">IF(COUNT(K2386)=0,50,IF(K2386&lt;20,100,IF(K2386&lt;=25,50,0)))</f>
        <v>100</v>
      </c>
      <c r="Q2386" s="54"/>
      <c r="R2386" s="47"/>
      <c r="S2386" s="51" t="n">
        <f aca="false">$E2386/$E2385-1</f>
        <v>-0.000458369630673472</v>
      </c>
      <c r="T2386" s="56" t="n">
        <f aca="false">$K2386/$K2385-1</f>
        <v>0.00965107646622121</v>
      </c>
      <c r="V2386" s="57"/>
      <c r="W2386" s="57"/>
      <c r="Y2386" s="1" t="str">
        <f aca="false">IF(AX2386&gt;=70,"EASY",IF(AX2386&gt;40,"UNCERTAIN","HARD"))</f>
        <v>EASY</v>
      </c>
      <c r="AA2386" s="58" t="n">
        <f aca="false">IF($A2386&lt;200,"",AVERAGE($E2337:$E2386)/AVERAGE($E2187:$E2386)-1)</f>
        <v>0.107708967629138</v>
      </c>
      <c r="AB2386" s="59" t="n">
        <f aca="false">LOOKUP($B2386,07_L1政策步階!$A$4:$A$14,07_L1政策步階!$C$4:$C$14)</f>
        <v>1</v>
      </c>
      <c r="AC2386" s="57"/>
      <c r="AD2386" s="57"/>
      <c r="AE2386" s="57"/>
      <c r="AF2386" s="57"/>
      <c r="AG2386" s="57"/>
      <c r="AH2386" s="57"/>
      <c r="AI2386" s="57"/>
      <c r="AJ2386" s="57"/>
      <c r="AK2386" s="57"/>
      <c r="AL2386" s="59" t="n">
        <f aca="false">IF(ISNUMBER($AA2386),IF($AA2386&gt;=0.005,100,IF($AA2386&gt;=-0.015,50,0)),"")</f>
        <v>100</v>
      </c>
      <c r="AM2386" s="59" t="n">
        <f aca="false">IF(ISNUMBER($AB2386),IF($AB2386=1,100,IF($AB2386=0,50,0)),"")</f>
        <v>100</v>
      </c>
      <c r="AN2386" s="0" t="str">
        <f aca="false">IF(ISNUMBER($AC2386),IF($AC2386&gt;=0.001,100,IF($AC2386&gt;=-0.003,50,0)),"")</f>
        <v/>
      </c>
      <c r="AO2386" s="0" t="str">
        <f aca="false">IF(ISNUMBER($AD2386),IF($AD2386&gt;=0.04,100,IF($AD2386&gt;=0,50,0)),"")</f>
        <v/>
      </c>
      <c r="AP2386" s="0" t="str">
        <f aca="false">IF(ISNUMBER($AE2386),IF($AE2386&gt;=25,100,IF($AE2386&gt;=-75,50,0)),"")</f>
        <v/>
      </c>
      <c r="AQ2386" s="0" t="str">
        <f aca="false">IF(ISNUMBER($AF2386),IF($AF2386&gt;0,100,IF($AF2386&gt;=-50,50,0)),"")</f>
        <v/>
      </c>
      <c r="AR2386" s="0" t="str">
        <f aca="false">IF(ISNUMBER($AG2386),IF($AG2386=1,100,IF($AG2386=0,50,0)),"")</f>
        <v/>
      </c>
      <c r="AS2386" s="0" t="str">
        <f aca="false">IF(ISNUMBER($AH2386),IF($AH2386&lt;0,100,IF($AH2386&lt;=20,50,0)),"")</f>
        <v/>
      </c>
      <c r="AT2386" s="0" t="str">
        <f aca="false">IF(ISNUMBER($AI2386),IF($AI2386&lt;0.95,100,IF($AI2386&lt;=1,50,0)),"")</f>
        <v/>
      </c>
      <c r="AU2386" s="0" t="str">
        <f aca="false">IF(ISNUMBER($AJ2386),IF($AJ2386&lt;30,0,IF($AJ2386&lt;40,50,IF($AJ2386&lt;=90,100,50))),"")</f>
        <v/>
      </c>
      <c r="AV2386" s="0" t="str">
        <f aca="false">IF(ISNUMBER($AK2386),IF($AK2386&gt;-0.2,100,IF($AK2386&gt;=-0.4,50,0)),"")</f>
        <v/>
      </c>
      <c r="AW2386" s="59" t="n">
        <f aca="false">01_指標庫!$H$4*ISNUMBER($F2386)+01_指標庫!$H$5*ISNUMBER($AA2386)+01_指標庫!$H$6*ISNUMBER($G2386)+01_指標庫!$H$7*ISNUMBER($H2386)+01_指標庫!$H$8*ISNUMBER($AF2386)+01_指標庫!$H$9*ISNUMBER($AG2386)+01_指標庫!$H$10*ISNUMBER($AB2386)+01_指標庫!$H$11*ISNUMBER($AC2386)+01_指標庫!$H$12*ISNUMBER($AD2386)+01_指標庫!$H$13*ISNUMBER($AE2386)+01_指標庫!$H$14*ISNUMBER($I2386)+01_指標庫!$H$15*ISNUMBER($AH2386)+01_指標庫!$H$16*ISNUMBER($K2386)+01_指標庫!$H$17*ISNUMBER($AI2386)+01_指標庫!$H$18*ISNUMBER($AJ2386)+01_指標庫!$H$19*ISNUMBER($AK2386)+01_指標庫!$H$20*ISNUMBER($BB2386)+01_指標庫!$H$21*ISNUMBER($BC2386)</f>
        <v>51</v>
      </c>
      <c r="AX2386" s="59" t="n">
        <f aca="false">IF(AW2386=0,50,ROUND((01_指標庫!$H$4*IF(ISNUMBER($F2386),L2386,0)+01_指標庫!$H$5*IF(ISNUMBER($AA2386),AL2386,0)+01_指標庫!$H$6*IF(ISNUMBER($G2386),M2386,0)+01_指標庫!$H$7*IF(ISNUMBER($H2386),N2386,0)+01_指標庫!$H$8*IF(ISNUMBER($AF2386),AQ2386,0)+01_指標庫!$H$9*IF(ISNUMBER($AG2386),AR2386,0)+01_指標庫!$H$10*IF(ISNUMBER($AB2386),AM2386,0)+01_指標庫!$H$11*IF(ISNUMBER($AC2386),AN2386,0)+01_指標庫!$H$12*IF(ISNUMBER($AD2386),AO2386,0)+01_指標庫!$H$13*IF(ISNUMBER($AE2386),AP2386,0)+01_指標庫!$H$14*IF(ISNUMBER($I2386),O2386,0)+01_指標庫!$H$15*IF(ISNUMBER($AH2386),AS2386,0)+01_指標庫!$H$16*IF(ISNUMBER($K2386),P2386,0)+01_指標庫!$H$17*IF(ISNUMBER($AI2386),AT2386,0)+01_指標庫!$H$18*IF(ISNUMBER($AJ2386),AU2386,0)+01_指標庫!$H$19*IF(ISNUMBER($AK2386),AV2386,0)+01_指標庫!$H$20*IF(ISNUMBER($BB2386),BB2386,0)+01_指標庫!$H$21*IF(ISNUMBER($BC2386),BC2386,0))/AW2386,1))</f>
        <v>100</v>
      </c>
      <c r="AY2386" s="60"/>
      <c r="AZ2386" s="60"/>
      <c r="BA2386" s="58" t="n">
        <f aca="false">AVERAGE($E2382:$E2386)/AVERAGE($E2377:$E2386)-1</f>
        <v>0.0104143386198863</v>
      </c>
      <c r="BB2386" s="59" t="n">
        <f aca="false">IF(ISNUMBER($BA2386),IF(OR($S2386&lt;=-0.03,$BA2386&lt;-0.003),0,IF(OR($S2386&lt;=-0.02,$BA2386&lt;0.01),50,100)),"")</f>
        <v>100</v>
      </c>
      <c r="BC2386" s="0" t="str">
        <f aca="false">IF(OR(COUNT($AZ2386)=0,COUNT($AZ2385)=0),"",IF(OR($AY2386/$AZ2385-1&lt;=-0.03,$AZ2386/$AZ2385-1&lt;=-0.045,IF(COUNT($AZ2377:$AZ2386)=10,AVERAGE($AZ2382:$AZ2386)/AVERAGE($AZ2377:$AZ2386)-1&lt;-0.01,FALSE())),0,IF(OR($AZ2386/$AZ2385-1&lt;=-0.02,IF(COUNT($AZ2377:$AZ2386)=10,AVERAGE($AZ2382:$AZ2386)/AVERAGE($AZ2377:$AZ2386)-1&lt;0.005,FALSE())),50,100)))</f>
        <v/>
      </c>
    </row>
    <row r="2387" customFormat="false" ht="15" hidden="false" customHeight="true" outlineLevel="0" collapsed="false">
      <c r="A2387" s="47" t="n">
        <v>2383</v>
      </c>
      <c r="B2387" s="48" t="n">
        <v>46020</v>
      </c>
      <c r="C2387" s="47" t="n">
        <v>2025</v>
      </c>
      <c r="D2387" s="49" t="s">
        <v>236</v>
      </c>
      <c r="E2387" s="50" t="n">
        <v>25525.56</v>
      </c>
      <c r="F2387" s="51" t="n">
        <v>0.116391</v>
      </c>
      <c r="G2387" s="51" t="n">
        <v>-0.022752</v>
      </c>
      <c r="H2387" s="52" t="n">
        <v>0.6531</v>
      </c>
      <c r="I2387" s="53" t="n">
        <v>287</v>
      </c>
      <c r="J2387" s="47" t="s">
        <v>235</v>
      </c>
      <c r="K2387" s="54" t="n">
        <v>14.2</v>
      </c>
      <c r="L2387" s="55" t="n">
        <f aca="false">IF(COUNT(F2387)=0,50,IF(F2387&gt;=0,100,IF(F2387&gt;=-0.02,50,0)))</f>
        <v>100</v>
      </c>
      <c r="M2387" s="55" t="n">
        <f aca="false">IF(COUNT(G2387)=0,50,IF(G2387&gt;-0.06,100,IF(G2387&gt;-0.15,50,0)))</f>
        <v>100</v>
      </c>
      <c r="N2387" s="55" t="n">
        <f aca="false">IF(COUNT(H2387)=0,50,IF(H2387&gt;=0.6,100,IF(H2387&gt;=0.4,50,0)))</f>
        <v>100</v>
      </c>
      <c r="O2387" s="55" t="n">
        <f aca="false">IF(COUNT(I2387)=0,50,IF(J2387="proxy_vix",50,IF(I2387&lt;350,100,IF(I2387&lt;=450,50,0))))</f>
        <v>100</v>
      </c>
      <c r="P2387" s="55" t="n">
        <f aca="false">IF(COUNT(K2387)=0,50,IF(K2387&lt;20,100,IF(K2387&lt;=25,50,0)))</f>
        <v>100</v>
      </c>
      <c r="Q2387" s="54"/>
      <c r="R2387" s="47"/>
      <c r="S2387" s="51" t="n">
        <f aca="false">$E2387/$E2386-1</f>
        <v>-0.00463376200408738</v>
      </c>
      <c r="T2387" s="56" t="n">
        <f aca="false">$K2387/$K2386-1</f>
        <v>0.0441176470588236</v>
      </c>
      <c r="V2387" s="57"/>
      <c r="W2387" s="57"/>
      <c r="Y2387" s="1" t="str">
        <f aca="false">IF(AX2387&gt;=70,"EASY",IF(AX2387&gt;40,"UNCERTAIN","HARD"))</f>
        <v>EASY</v>
      </c>
      <c r="AA2387" s="58" t="n">
        <f aca="false">IF($A2387&lt;200,"",AVERAGE($E2338:$E2387)/AVERAGE($E2188:$E2387)-1)</f>
        <v>0.106942408557381</v>
      </c>
      <c r="AB2387" s="59" t="n">
        <f aca="false">LOOKUP($B2387,07_L1政策步階!$A$4:$A$14,07_L1政策步階!$C$4:$C$14)</f>
        <v>1</v>
      </c>
      <c r="AC2387" s="57"/>
      <c r="AD2387" s="57"/>
      <c r="AE2387" s="57"/>
      <c r="AF2387" s="57"/>
      <c r="AG2387" s="57"/>
      <c r="AH2387" s="57"/>
      <c r="AI2387" s="57"/>
      <c r="AJ2387" s="57"/>
      <c r="AK2387" s="57"/>
      <c r="AL2387" s="59" t="n">
        <f aca="false">IF(ISNUMBER($AA2387),IF($AA2387&gt;=0.005,100,IF($AA2387&gt;=-0.015,50,0)),"")</f>
        <v>100</v>
      </c>
      <c r="AM2387" s="59" t="n">
        <f aca="false">IF(ISNUMBER($AB2387),IF($AB2387=1,100,IF($AB2387=0,50,0)),"")</f>
        <v>100</v>
      </c>
      <c r="AN2387" s="0" t="str">
        <f aca="false">IF(ISNUMBER($AC2387),IF($AC2387&gt;=0.001,100,IF($AC2387&gt;=-0.003,50,0)),"")</f>
        <v/>
      </c>
      <c r="AO2387" s="0" t="str">
        <f aca="false">IF(ISNUMBER($AD2387),IF($AD2387&gt;=0.04,100,IF($AD2387&gt;=0,50,0)),"")</f>
        <v/>
      </c>
      <c r="AP2387" s="0" t="str">
        <f aca="false">IF(ISNUMBER($AE2387),IF($AE2387&gt;=25,100,IF($AE2387&gt;=-75,50,0)),"")</f>
        <v/>
      </c>
      <c r="AQ2387" s="0" t="str">
        <f aca="false">IF(ISNUMBER($AF2387),IF($AF2387&gt;0,100,IF($AF2387&gt;=-50,50,0)),"")</f>
        <v/>
      </c>
      <c r="AR2387" s="0" t="str">
        <f aca="false">IF(ISNUMBER($AG2387),IF($AG2387=1,100,IF($AG2387=0,50,0)),"")</f>
        <v/>
      </c>
      <c r="AS2387" s="0" t="str">
        <f aca="false">IF(ISNUMBER($AH2387),IF($AH2387&lt;0,100,IF($AH2387&lt;=20,50,0)),"")</f>
        <v/>
      </c>
      <c r="AT2387" s="0" t="str">
        <f aca="false">IF(ISNUMBER($AI2387),IF($AI2387&lt;0.95,100,IF($AI2387&lt;=1,50,0)),"")</f>
        <v/>
      </c>
      <c r="AU2387" s="0" t="str">
        <f aca="false">IF(ISNUMBER($AJ2387),IF($AJ2387&lt;30,0,IF($AJ2387&lt;40,50,IF($AJ2387&lt;=90,100,50))),"")</f>
        <v/>
      </c>
      <c r="AV2387" s="0" t="str">
        <f aca="false">IF(ISNUMBER($AK2387),IF($AK2387&gt;-0.2,100,IF($AK2387&gt;=-0.4,50,0)),"")</f>
        <v/>
      </c>
      <c r="AW2387" s="59" t="n">
        <f aca="false">01_指標庫!$H$4*ISNUMBER($F2387)+01_指標庫!$H$5*ISNUMBER($AA2387)+01_指標庫!$H$6*ISNUMBER($G2387)+01_指標庫!$H$7*ISNUMBER($H2387)+01_指標庫!$H$8*ISNUMBER($AF2387)+01_指標庫!$H$9*ISNUMBER($AG2387)+01_指標庫!$H$10*ISNUMBER($AB2387)+01_指標庫!$H$11*ISNUMBER($AC2387)+01_指標庫!$H$12*ISNUMBER($AD2387)+01_指標庫!$H$13*ISNUMBER($AE2387)+01_指標庫!$H$14*ISNUMBER($I2387)+01_指標庫!$H$15*ISNUMBER($AH2387)+01_指標庫!$H$16*ISNUMBER($K2387)+01_指標庫!$H$17*ISNUMBER($AI2387)+01_指標庫!$H$18*ISNUMBER($AJ2387)+01_指標庫!$H$19*ISNUMBER($AK2387)+01_指標庫!$H$20*ISNUMBER($BB2387)+01_指標庫!$H$21*ISNUMBER($BC2387)</f>
        <v>51</v>
      </c>
      <c r="AX2387" s="59" t="n">
        <f aca="false">IF(AW2387=0,50,ROUND((01_指標庫!$H$4*IF(ISNUMBER($F2387),L2387,0)+01_指標庫!$H$5*IF(ISNUMBER($AA2387),AL2387,0)+01_指標庫!$H$6*IF(ISNUMBER($G2387),M2387,0)+01_指標庫!$H$7*IF(ISNUMBER($H2387),N2387,0)+01_指標庫!$H$8*IF(ISNUMBER($AF2387),AQ2387,0)+01_指標庫!$H$9*IF(ISNUMBER($AG2387),AR2387,0)+01_指標庫!$H$10*IF(ISNUMBER($AB2387),AM2387,0)+01_指標庫!$H$11*IF(ISNUMBER($AC2387),AN2387,0)+01_指標庫!$H$12*IF(ISNUMBER($AD2387),AO2387,0)+01_指標庫!$H$13*IF(ISNUMBER($AE2387),AP2387,0)+01_指標庫!$H$14*IF(ISNUMBER($I2387),O2387,0)+01_指標庫!$H$15*IF(ISNUMBER($AH2387),AS2387,0)+01_指標庫!$H$16*IF(ISNUMBER($K2387),P2387,0)+01_指標庫!$H$17*IF(ISNUMBER($AI2387),AT2387,0)+01_指標庫!$H$18*IF(ISNUMBER($AJ2387),AU2387,0)+01_指標庫!$H$19*IF(ISNUMBER($AK2387),AV2387,0)+01_指標庫!$H$20*IF(ISNUMBER($BB2387),BB2387,0)+01_指標庫!$H$21*IF(ISNUMBER($BC2387),BC2387,0))/AW2387,1))</f>
        <v>100</v>
      </c>
      <c r="AY2387" s="60"/>
      <c r="AZ2387" s="60"/>
      <c r="BA2387" s="58" t="n">
        <f aca="false">AVERAGE($E2383:$E2387)/AVERAGE($E2378:$E2387)-1</f>
        <v>0.0105190664153716</v>
      </c>
      <c r="BB2387" s="59" t="n">
        <f aca="false">IF(ISNUMBER($BA2387),IF(OR($S2387&lt;=-0.03,$BA2387&lt;-0.003),0,IF(OR($S2387&lt;=-0.02,$BA2387&lt;0.01),50,100)),"")</f>
        <v>100</v>
      </c>
      <c r="BC2387" s="0" t="str">
        <f aca="false">IF(OR(COUNT($AZ2387)=0,COUNT($AZ2386)=0),"",IF(OR($AY2387/$AZ2386-1&lt;=-0.03,$AZ2387/$AZ2386-1&lt;=-0.045,IF(COUNT($AZ2378:$AZ2387)=10,AVERAGE($AZ2383:$AZ2387)/AVERAGE($AZ2378:$AZ2387)-1&lt;-0.01,FALSE())),0,IF(OR($AZ2387/$AZ2386-1&lt;=-0.02,IF(COUNT($AZ2378:$AZ2387)=10,AVERAGE($AZ2383:$AZ2387)/AVERAGE($AZ2378:$AZ2387)-1&lt;0.005,FALSE())),50,100)))</f>
        <v/>
      </c>
    </row>
    <row r="2388" customFormat="false" ht="15" hidden="false" customHeight="true" outlineLevel="0" collapsed="false">
      <c r="A2388" s="47" t="n">
        <v>2384</v>
      </c>
      <c r="B2388" s="48" t="n">
        <v>46021</v>
      </c>
      <c r="C2388" s="47" t="n">
        <v>2025</v>
      </c>
      <c r="D2388" s="49" t="s">
        <v>237</v>
      </c>
      <c r="E2388" s="50" t="n">
        <v>25462.56</v>
      </c>
      <c r="F2388" s="51" t="n">
        <v>0.112235</v>
      </c>
      <c r="G2388" s="51" t="n">
        <v>-0.025164</v>
      </c>
      <c r="H2388" s="52" t="n">
        <v>0.6327</v>
      </c>
      <c r="I2388" s="53" t="n">
        <v>284</v>
      </c>
      <c r="J2388" s="47" t="s">
        <v>235</v>
      </c>
      <c r="K2388" s="54" t="n">
        <v>14.33</v>
      </c>
      <c r="L2388" s="55" t="n">
        <f aca="false">IF(COUNT(F2388)=0,50,IF(F2388&gt;=0,100,IF(F2388&gt;=-0.02,50,0)))</f>
        <v>100</v>
      </c>
      <c r="M2388" s="55" t="n">
        <f aca="false">IF(COUNT(G2388)=0,50,IF(G2388&gt;-0.06,100,IF(G2388&gt;-0.15,50,0)))</f>
        <v>100</v>
      </c>
      <c r="N2388" s="55" t="n">
        <f aca="false">IF(COUNT(H2388)=0,50,IF(H2388&gt;=0.6,100,IF(H2388&gt;=0.4,50,0)))</f>
        <v>100</v>
      </c>
      <c r="O2388" s="55" t="n">
        <f aca="false">IF(COUNT(I2388)=0,50,IF(J2388="proxy_vix",50,IF(I2388&lt;350,100,IF(I2388&lt;=450,50,0))))</f>
        <v>100</v>
      </c>
      <c r="P2388" s="55" t="n">
        <f aca="false">IF(COUNT(K2388)=0,50,IF(K2388&lt;20,100,IF(K2388&lt;=25,50,0)))</f>
        <v>100</v>
      </c>
      <c r="Q2388" s="54"/>
      <c r="R2388" s="47"/>
      <c r="S2388" s="51" t="n">
        <f aca="false">$E2388/$E2387-1</f>
        <v>-0.00246811431365268</v>
      </c>
      <c r="T2388" s="56" t="n">
        <f aca="false">$K2388/$K2387-1</f>
        <v>0.00915492957746489</v>
      </c>
      <c r="V2388" s="57"/>
      <c r="W2388" s="57"/>
      <c r="Y2388" s="1" t="str">
        <f aca="false">IF(AX2388&gt;=70,"EASY",IF(AX2388&gt;40,"UNCERTAIN","HARD"))</f>
        <v>EASY</v>
      </c>
      <c r="AA2388" s="58" t="n">
        <f aca="false">IF($A2388&lt;200,"",AVERAGE($E2339:$E2388)/AVERAGE($E2189:$E2388)-1)</f>
        <v>0.106113503968828</v>
      </c>
      <c r="AB2388" s="59" t="n">
        <f aca="false">LOOKUP($B2388,07_L1政策步階!$A$4:$A$14,07_L1政策步階!$C$4:$C$14)</f>
        <v>1</v>
      </c>
      <c r="AC2388" s="57"/>
      <c r="AD2388" s="57"/>
      <c r="AE2388" s="57"/>
      <c r="AF2388" s="57"/>
      <c r="AG2388" s="57"/>
      <c r="AH2388" s="57"/>
      <c r="AI2388" s="57"/>
      <c r="AJ2388" s="57"/>
      <c r="AK2388" s="57"/>
      <c r="AL2388" s="59" t="n">
        <f aca="false">IF(ISNUMBER($AA2388),IF($AA2388&gt;=0.005,100,IF($AA2388&gt;=-0.015,50,0)),"")</f>
        <v>100</v>
      </c>
      <c r="AM2388" s="59" t="n">
        <f aca="false">IF(ISNUMBER($AB2388),IF($AB2388=1,100,IF($AB2388=0,50,0)),"")</f>
        <v>100</v>
      </c>
      <c r="AN2388" s="0" t="str">
        <f aca="false">IF(ISNUMBER($AC2388),IF($AC2388&gt;=0.001,100,IF($AC2388&gt;=-0.003,50,0)),"")</f>
        <v/>
      </c>
      <c r="AO2388" s="0" t="str">
        <f aca="false">IF(ISNUMBER($AD2388),IF($AD2388&gt;=0.04,100,IF($AD2388&gt;=0,50,0)),"")</f>
        <v/>
      </c>
      <c r="AP2388" s="0" t="str">
        <f aca="false">IF(ISNUMBER($AE2388),IF($AE2388&gt;=25,100,IF($AE2388&gt;=-75,50,0)),"")</f>
        <v/>
      </c>
      <c r="AQ2388" s="0" t="str">
        <f aca="false">IF(ISNUMBER($AF2388),IF($AF2388&gt;0,100,IF($AF2388&gt;=-50,50,0)),"")</f>
        <v/>
      </c>
      <c r="AR2388" s="0" t="str">
        <f aca="false">IF(ISNUMBER($AG2388),IF($AG2388=1,100,IF($AG2388=0,50,0)),"")</f>
        <v/>
      </c>
      <c r="AS2388" s="0" t="str">
        <f aca="false">IF(ISNUMBER($AH2388),IF($AH2388&lt;0,100,IF($AH2388&lt;=20,50,0)),"")</f>
        <v/>
      </c>
      <c r="AT2388" s="0" t="str">
        <f aca="false">IF(ISNUMBER($AI2388),IF($AI2388&lt;0.95,100,IF($AI2388&lt;=1,50,0)),"")</f>
        <v/>
      </c>
      <c r="AU2388" s="0" t="str">
        <f aca="false">IF(ISNUMBER($AJ2388),IF($AJ2388&lt;30,0,IF($AJ2388&lt;40,50,IF($AJ2388&lt;=90,100,50))),"")</f>
        <v/>
      </c>
      <c r="AV2388" s="0" t="str">
        <f aca="false">IF(ISNUMBER($AK2388),IF($AK2388&gt;-0.2,100,IF($AK2388&gt;=-0.4,50,0)),"")</f>
        <v/>
      </c>
      <c r="AW2388" s="59" t="n">
        <f aca="false">01_指標庫!$H$4*ISNUMBER($F2388)+01_指標庫!$H$5*ISNUMBER($AA2388)+01_指標庫!$H$6*ISNUMBER($G2388)+01_指標庫!$H$7*ISNUMBER($H2388)+01_指標庫!$H$8*ISNUMBER($AF2388)+01_指標庫!$H$9*ISNUMBER($AG2388)+01_指標庫!$H$10*ISNUMBER($AB2388)+01_指標庫!$H$11*ISNUMBER($AC2388)+01_指標庫!$H$12*ISNUMBER($AD2388)+01_指標庫!$H$13*ISNUMBER($AE2388)+01_指標庫!$H$14*ISNUMBER($I2388)+01_指標庫!$H$15*ISNUMBER($AH2388)+01_指標庫!$H$16*ISNUMBER($K2388)+01_指標庫!$H$17*ISNUMBER($AI2388)+01_指標庫!$H$18*ISNUMBER($AJ2388)+01_指標庫!$H$19*ISNUMBER($AK2388)+01_指標庫!$H$20*ISNUMBER($BB2388)+01_指標庫!$H$21*ISNUMBER($BC2388)</f>
        <v>51</v>
      </c>
      <c r="AX2388" s="59" t="n">
        <f aca="false">IF(AW2388=0,50,ROUND((01_指標庫!$H$4*IF(ISNUMBER($F2388),L2388,0)+01_指標庫!$H$5*IF(ISNUMBER($AA2388),AL2388,0)+01_指標庫!$H$6*IF(ISNUMBER($G2388),M2388,0)+01_指標庫!$H$7*IF(ISNUMBER($H2388),N2388,0)+01_指標庫!$H$8*IF(ISNUMBER($AF2388),AQ2388,0)+01_指標庫!$H$9*IF(ISNUMBER($AG2388),AR2388,0)+01_指標庫!$H$10*IF(ISNUMBER($AB2388),AM2388,0)+01_指標庫!$H$11*IF(ISNUMBER($AC2388),AN2388,0)+01_指標庫!$H$12*IF(ISNUMBER($AD2388),AO2388,0)+01_指標庫!$H$13*IF(ISNUMBER($AE2388),AP2388,0)+01_指標庫!$H$14*IF(ISNUMBER($I2388),O2388,0)+01_指標庫!$H$15*IF(ISNUMBER($AH2388),AS2388,0)+01_指標庫!$H$16*IF(ISNUMBER($K2388),P2388,0)+01_指標庫!$H$17*IF(ISNUMBER($AI2388),AT2388,0)+01_指標庫!$H$18*IF(ISNUMBER($AJ2388),AU2388,0)+01_指標庫!$H$19*IF(ISNUMBER($AK2388),AV2388,0)+01_指標庫!$H$20*IF(ISNUMBER($BB2388),BB2388,0)+01_指標庫!$H$21*IF(ISNUMBER($BC2388),BC2388,0))/AW2388,1))</f>
        <v>94.1</v>
      </c>
      <c r="AY2388" s="60"/>
      <c r="AZ2388" s="60"/>
      <c r="BA2388" s="58" t="n">
        <f aca="false">AVERAGE($E2384:$E2388)/AVERAGE($E2379:$E2388)-1</f>
        <v>0.00895002210985152</v>
      </c>
      <c r="BB2388" s="59" t="n">
        <f aca="false">IF(ISNUMBER($BA2388),IF(OR($S2388&lt;=-0.03,$BA2388&lt;-0.003),0,IF(OR($S2388&lt;=-0.02,$BA2388&lt;0.01),50,100)),"")</f>
        <v>50</v>
      </c>
      <c r="BC2388" s="0" t="str">
        <f aca="false">IF(OR(COUNT($AZ2388)=0,COUNT($AZ2387)=0),"",IF(OR($AY2388/$AZ2387-1&lt;=-0.03,$AZ2388/$AZ2387-1&lt;=-0.045,IF(COUNT($AZ2379:$AZ2388)=10,AVERAGE($AZ2384:$AZ2388)/AVERAGE($AZ2379:$AZ2388)-1&lt;-0.01,FALSE())),0,IF(OR($AZ2388/$AZ2387-1&lt;=-0.02,IF(COUNT($AZ2379:$AZ2388)=10,AVERAGE($AZ2384:$AZ2388)/AVERAGE($AZ2379:$AZ2388)-1&lt;0.005,FALSE())),50,100)))</f>
        <v/>
      </c>
    </row>
    <row r="2389" customFormat="false" ht="15" hidden="false" customHeight="true" outlineLevel="0" collapsed="false">
      <c r="A2389" s="47" t="n">
        <v>2385</v>
      </c>
      <c r="B2389" s="48" t="n">
        <v>46022</v>
      </c>
      <c r="C2389" s="47" t="n">
        <v>2025</v>
      </c>
      <c r="D2389" s="49" t="s">
        <v>238</v>
      </c>
      <c r="E2389" s="50" t="n">
        <v>25249.85</v>
      </c>
      <c r="F2389" s="51" t="n">
        <v>0.101636</v>
      </c>
      <c r="G2389" s="51" t="n">
        <v>-0.033308</v>
      </c>
      <c r="H2389" s="52" t="n">
        <v>0.6327</v>
      </c>
      <c r="I2389" s="53" t="n">
        <v>281</v>
      </c>
      <c r="J2389" s="47" t="s">
        <v>235</v>
      </c>
      <c r="K2389" s="54" t="n">
        <v>14.95</v>
      </c>
      <c r="L2389" s="55" t="n">
        <f aca="false">IF(COUNT(F2389)=0,50,IF(F2389&gt;=0,100,IF(F2389&gt;=-0.02,50,0)))</f>
        <v>100</v>
      </c>
      <c r="M2389" s="55" t="n">
        <f aca="false">IF(COUNT(G2389)=0,50,IF(G2389&gt;-0.06,100,IF(G2389&gt;-0.15,50,0)))</f>
        <v>100</v>
      </c>
      <c r="N2389" s="55" t="n">
        <f aca="false">IF(COUNT(H2389)=0,50,IF(H2389&gt;=0.6,100,IF(H2389&gt;=0.4,50,0)))</f>
        <v>100</v>
      </c>
      <c r="O2389" s="55" t="n">
        <f aca="false">IF(COUNT(I2389)=0,50,IF(J2389="proxy_vix",50,IF(I2389&lt;350,100,IF(I2389&lt;=450,50,0))))</f>
        <v>100</v>
      </c>
      <c r="P2389" s="55" t="n">
        <f aca="false">IF(COUNT(K2389)=0,50,IF(K2389&lt;20,100,IF(K2389&lt;=25,50,0)))</f>
        <v>100</v>
      </c>
      <c r="Q2389" s="54"/>
      <c r="R2389" s="47"/>
      <c r="S2389" s="51" t="n">
        <f aca="false">$E2389/$E2388-1</f>
        <v>-0.00835383402140255</v>
      </c>
      <c r="T2389" s="56" t="n">
        <f aca="false">$K2389/$K2388-1</f>
        <v>0.0432658757850661</v>
      </c>
      <c r="V2389" s="57"/>
      <c r="W2389" s="57"/>
      <c r="Y2389" s="1" t="str">
        <f aca="false">IF(AX2389&gt;=70,"EASY",IF(AX2389&gt;40,"UNCERTAIN","HARD"))</f>
        <v>EASY</v>
      </c>
      <c r="AA2389" s="58" t="n">
        <f aca="false">IF($A2389&lt;200,"",AVERAGE($E2340:$E2389)/AVERAGE($E2190:$E2389)-1)</f>
        <v>0.104896397972655</v>
      </c>
      <c r="AB2389" s="59" t="n">
        <f aca="false">LOOKUP($B2389,07_L1政策步階!$A$4:$A$14,07_L1政策步階!$C$4:$C$14)</f>
        <v>1</v>
      </c>
      <c r="AC2389" s="57"/>
      <c r="AD2389" s="57"/>
      <c r="AE2389" s="57"/>
      <c r="AF2389" s="57"/>
      <c r="AG2389" s="57"/>
      <c r="AH2389" s="57"/>
      <c r="AI2389" s="57"/>
      <c r="AJ2389" s="57"/>
      <c r="AK2389" s="57"/>
      <c r="AL2389" s="59" t="n">
        <f aca="false">IF(ISNUMBER($AA2389),IF($AA2389&gt;=0.005,100,IF($AA2389&gt;=-0.015,50,0)),"")</f>
        <v>100</v>
      </c>
      <c r="AM2389" s="59" t="n">
        <f aca="false">IF(ISNUMBER($AB2389),IF($AB2389=1,100,IF($AB2389=0,50,0)),"")</f>
        <v>100</v>
      </c>
      <c r="AN2389" s="0" t="str">
        <f aca="false">IF(ISNUMBER($AC2389),IF($AC2389&gt;=0.001,100,IF($AC2389&gt;=-0.003,50,0)),"")</f>
        <v/>
      </c>
      <c r="AO2389" s="0" t="str">
        <f aca="false">IF(ISNUMBER($AD2389),IF($AD2389&gt;=0.04,100,IF($AD2389&gt;=0,50,0)),"")</f>
        <v/>
      </c>
      <c r="AP2389" s="0" t="str">
        <f aca="false">IF(ISNUMBER($AE2389),IF($AE2389&gt;=25,100,IF($AE2389&gt;=-75,50,0)),"")</f>
        <v/>
      </c>
      <c r="AQ2389" s="0" t="str">
        <f aca="false">IF(ISNUMBER($AF2389),IF($AF2389&gt;0,100,IF($AF2389&gt;=-50,50,0)),"")</f>
        <v/>
      </c>
      <c r="AR2389" s="0" t="str">
        <f aca="false">IF(ISNUMBER($AG2389),IF($AG2389=1,100,IF($AG2389=0,50,0)),"")</f>
        <v/>
      </c>
      <c r="AS2389" s="0" t="str">
        <f aca="false">IF(ISNUMBER($AH2389),IF($AH2389&lt;0,100,IF($AH2389&lt;=20,50,0)),"")</f>
        <v/>
      </c>
      <c r="AT2389" s="0" t="str">
        <f aca="false">IF(ISNUMBER($AI2389),IF($AI2389&lt;0.95,100,IF($AI2389&lt;=1,50,0)),"")</f>
        <v/>
      </c>
      <c r="AU2389" s="0" t="str">
        <f aca="false">IF(ISNUMBER($AJ2389),IF($AJ2389&lt;30,0,IF($AJ2389&lt;40,50,IF($AJ2389&lt;=90,100,50))),"")</f>
        <v/>
      </c>
      <c r="AV2389" s="0" t="str">
        <f aca="false">IF(ISNUMBER($AK2389),IF($AK2389&gt;-0.2,100,IF($AK2389&gt;=-0.4,50,0)),"")</f>
        <v/>
      </c>
      <c r="AW2389" s="59" t="n">
        <f aca="false">01_指標庫!$H$4*ISNUMBER($F2389)+01_指標庫!$H$5*ISNUMBER($AA2389)+01_指標庫!$H$6*ISNUMBER($G2389)+01_指標庫!$H$7*ISNUMBER($H2389)+01_指標庫!$H$8*ISNUMBER($AF2389)+01_指標庫!$H$9*ISNUMBER($AG2389)+01_指標庫!$H$10*ISNUMBER($AB2389)+01_指標庫!$H$11*ISNUMBER($AC2389)+01_指標庫!$H$12*ISNUMBER($AD2389)+01_指標庫!$H$13*ISNUMBER($AE2389)+01_指標庫!$H$14*ISNUMBER($I2389)+01_指標庫!$H$15*ISNUMBER($AH2389)+01_指標庫!$H$16*ISNUMBER($K2389)+01_指標庫!$H$17*ISNUMBER($AI2389)+01_指標庫!$H$18*ISNUMBER($AJ2389)+01_指標庫!$H$19*ISNUMBER($AK2389)+01_指標庫!$H$20*ISNUMBER($BB2389)+01_指標庫!$H$21*ISNUMBER($BC2389)</f>
        <v>51</v>
      </c>
      <c r="AX2389" s="59" t="n">
        <f aca="false">IF(AW2389=0,50,ROUND((01_指標庫!$H$4*IF(ISNUMBER($F2389),L2389,0)+01_指標庫!$H$5*IF(ISNUMBER($AA2389),AL2389,0)+01_指標庫!$H$6*IF(ISNUMBER($G2389),M2389,0)+01_指標庫!$H$7*IF(ISNUMBER($H2389),N2389,0)+01_指標庫!$H$8*IF(ISNUMBER($AF2389),AQ2389,0)+01_指標庫!$H$9*IF(ISNUMBER($AG2389),AR2389,0)+01_指標庫!$H$10*IF(ISNUMBER($AB2389),AM2389,0)+01_指標庫!$H$11*IF(ISNUMBER($AC2389),AN2389,0)+01_指標庫!$H$12*IF(ISNUMBER($AD2389),AO2389,0)+01_指標庫!$H$13*IF(ISNUMBER($AE2389),AP2389,0)+01_指標庫!$H$14*IF(ISNUMBER($I2389),O2389,0)+01_指標庫!$H$15*IF(ISNUMBER($AH2389),AS2389,0)+01_指標庫!$H$16*IF(ISNUMBER($K2389),P2389,0)+01_指標庫!$H$17*IF(ISNUMBER($AI2389),AT2389,0)+01_指標庫!$H$18*IF(ISNUMBER($AJ2389),AU2389,0)+01_指標庫!$H$19*IF(ISNUMBER($AK2389),AV2389,0)+01_指標庫!$H$20*IF(ISNUMBER($BB2389),BB2389,0)+01_指標庫!$H$21*IF(ISNUMBER($BC2389),BC2389,0))/AW2389,1))</f>
        <v>94.1</v>
      </c>
      <c r="AY2389" s="60"/>
      <c r="AZ2389" s="60"/>
      <c r="BA2389" s="58" t="n">
        <f aca="false">AVERAGE($E2385:$E2389)/AVERAGE($E2380:$E2389)-1</f>
        <v>0.00581945195842915</v>
      </c>
      <c r="BB2389" s="59" t="n">
        <f aca="false">IF(ISNUMBER($BA2389),IF(OR($S2389&lt;=-0.03,$BA2389&lt;-0.003),0,IF(OR($S2389&lt;=-0.02,$BA2389&lt;0.01),50,100)),"")</f>
        <v>50</v>
      </c>
      <c r="BC2389" s="0" t="str">
        <f aca="false">IF(OR(COUNT($AZ2389)=0,COUNT($AZ2388)=0),"",IF(OR($AY2389/$AZ2388-1&lt;=-0.03,$AZ2389/$AZ2388-1&lt;=-0.045,IF(COUNT($AZ2380:$AZ2389)=10,AVERAGE($AZ2385:$AZ2389)/AVERAGE($AZ2380:$AZ2389)-1&lt;-0.01,FALSE())),0,IF(OR($AZ2389/$AZ2388-1&lt;=-0.02,IF(COUNT($AZ2380:$AZ2389)=10,AVERAGE($AZ2385:$AZ2389)/AVERAGE($AZ2380:$AZ2389)-1&lt;0.005,FALSE())),50,100)))</f>
        <v/>
      </c>
    </row>
    <row r="2390" customFormat="false" ht="15" hidden="false" customHeight="true" outlineLevel="0" collapsed="false">
      <c r="A2390" s="47" t="n">
        <v>2386</v>
      </c>
      <c r="B2390" s="48" t="n">
        <v>46024</v>
      </c>
      <c r="C2390" s="47" t="n">
        <v>2026</v>
      </c>
      <c r="D2390" s="49" t="s">
        <v>234</v>
      </c>
      <c r="E2390" s="50" t="n">
        <v>25206.17</v>
      </c>
      <c r="F2390" s="51" t="n">
        <v>0.098359</v>
      </c>
      <c r="G2390" s="51" t="n">
        <v>-0.03498</v>
      </c>
      <c r="H2390" s="52" t="n">
        <v>0.6122</v>
      </c>
      <c r="I2390" s="53" t="n">
        <v>283</v>
      </c>
      <c r="J2390" s="47" t="s">
        <v>235</v>
      </c>
      <c r="K2390" s="54" t="n">
        <v>14.51</v>
      </c>
      <c r="L2390" s="55" t="n">
        <f aca="false">IF(COUNT(F2390)=0,50,IF(F2390&gt;=0,100,IF(F2390&gt;=-0.02,50,0)))</f>
        <v>100</v>
      </c>
      <c r="M2390" s="55" t="n">
        <f aca="false">IF(COUNT(G2390)=0,50,IF(G2390&gt;-0.06,100,IF(G2390&gt;-0.15,50,0)))</f>
        <v>100</v>
      </c>
      <c r="N2390" s="55" t="n">
        <f aca="false">IF(COUNT(H2390)=0,50,IF(H2390&gt;=0.6,100,IF(H2390&gt;=0.4,50,0)))</f>
        <v>100</v>
      </c>
      <c r="O2390" s="55" t="n">
        <f aca="false">IF(COUNT(I2390)=0,50,IF(J2390="proxy_vix",50,IF(I2390&lt;350,100,IF(I2390&lt;=450,50,0))))</f>
        <v>100</v>
      </c>
      <c r="P2390" s="55" t="n">
        <f aca="false">IF(COUNT(K2390)=0,50,IF(K2390&lt;20,100,IF(K2390&lt;=25,50,0)))</f>
        <v>100</v>
      </c>
      <c r="Q2390" s="54"/>
      <c r="R2390" s="47"/>
      <c r="S2390" s="51" t="n">
        <f aca="false">$E2390/$E2389-1</f>
        <v>-0.00172991126679967</v>
      </c>
      <c r="T2390" s="56" t="n">
        <f aca="false">$K2390/$K2389-1</f>
        <v>-0.0294314381270903</v>
      </c>
      <c r="V2390" s="57"/>
      <c r="W2390" s="57"/>
      <c r="Y2390" s="1" t="str">
        <f aca="false">IF(AX2390&gt;=70,"EASY",IF(AX2390&gt;40,"UNCERTAIN","HARD"))</f>
        <v>EASY</v>
      </c>
      <c r="AA2390" s="58" t="n">
        <f aca="false">IF($A2390&lt;200,"",AVERAGE($E2341:$E2390)/AVERAGE($E2191:$E2390)-1)</f>
        <v>0.103587633496429</v>
      </c>
      <c r="AB2390" s="59" t="n">
        <f aca="false">LOOKUP($B2390,07_L1政策步階!$A$4:$A$14,07_L1政策步階!$C$4:$C$14)</f>
        <v>1</v>
      </c>
      <c r="AC2390" s="57"/>
      <c r="AD2390" s="57"/>
      <c r="AE2390" s="57"/>
      <c r="AF2390" s="57"/>
      <c r="AG2390" s="57"/>
      <c r="AH2390" s="57"/>
      <c r="AI2390" s="57"/>
      <c r="AJ2390" s="57"/>
      <c r="AK2390" s="57"/>
      <c r="AL2390" s="59" t="n">
        <f aca="false">IF(ISNUMBER($AA2390),IF($AA2390&gt;=0.005,100,IF($AA2390&gt;=-0.015,50,0)),"")</f>
        <v>100</v>
      </c>
      <c r="AM2390" s="59" t="n">
        <f aca="false">IF(ISNUMBER($AB2390),IF($AB2390=1,100,IF($AB2390=0,50,0)),"")</f>
        <v>100</v>
      </c>
      <c r="AN2390" s="0" t="str">
        <f aca="false">IF(ISNUMBER($AC2390),IF($AC2390&gt;=0.001,100,IF($AC2390&gt;=-0.003,50,0)),"")</f>
        <v/>
      </c>
      <c r="AO2390" s="0" t="str">
        <f aca="false">IF(ISNUMBER($AD2390),IF($AD2390&gt;=0.04,100,IF($AD2390&gt;=0,50,0)),"")</f>
        <v/>
      </c>
      <c r="AP2390" s="0" t="str">
        <f aca="false">IF(ISNUMBER($AE2390),IF($AE2390&gt;=25,100,IF($AE2390&gt;=-75,50,0)),"")</f>
        <v/>
      </c>
      <c r="AQ2390" s="0" t="str">
        <f aca="false">IF(ISNUMBER($AF2390),IF($AF2390&gt;0,100,IF($AF2390&gt;=-50,50,0)),"")</f>
        <v/>
      </c>
      <c r="AR2390" s="0" t="str">
        <f aca="false">IF(ISNUMBER($AG2390),IF($AG2390=1,100,IF($AG2390=0,50,0)),"")</f>
        <v/>
      </c>
      <c r="AS2390" s="0" t="str">
        <f aca="false">IF(ISNUMBER($AH2390),IF($AH2390&lt;0,100,IF($AH2390&lt;=20,50,0)),"")</f>
        <v/>
      </c>
      <c r="AT2390" s="0" t="str">
        <f aca="false">IF(ISNUMBER($AI2390),IF($AI2390&lt;0.95,100,IF($AI2390&lt;=1,50,0)),"")</f>
        <v/>
      </c>
      <c r="AU2390" s="0" t="str">
        <f aca="false">IF(ISNUMBER($AJ2390),IF($AJ2390&lt;30,0,IF($AJ2390&lt;40,50,IF($AJ2390&lt;=90,100,50))),"")</f>
        <v/>
      </c>
      <c r="AV2390" s="0" t="str">
        <f aca="false">IF(ISNUMBER($AK2390),IF($AK2390&gt;-0.2,100,IF($AK2390&gt;=-0.4,50,0)),"")</f>
        <v/>
      </c>
      <c r="AW2390" s="59" t="n">
        <f aca="false">01_指標庫!$H$4*ISNUMBER($F2390)+01_指標庫!$H$5*ISNUMBER($AA2390)+01_指標庫!$H$6*ISNUMBER($G2390)+01_指標庫!$H$7*ISNUMBER($H2390)+01_指標庫!$H$8*ISNUMBER($AF2390)+01_指標庫!$H$9*ISNUMBER($AG2390)+01_指標庫!$H$10*ISNUMBER($AB2390)+01_指標庫!$H$11*ISNUMBER($AC2390)+01_指標庫!$H$12*ISNUMBER($AD2390)+01_指標庫!$H$13*ISNUMBER($AE2390)+01_指標庫!$H$14*ISNUMBER($I2390)+01_指標庫!$H$15*ISNUMBER($AH2390)+01_指標庫!$H$16*ISNUMBER($K2390)+01_指標庫!$H$17*ISNUMBER($AI2390)+01_指標庫!$H$18*ISNUMBER($AJ2390)+01_指標庫!$H$19*ISNUMBER($AK2390)+01_指標庫!$H$20*ISNUMBER($BB2390)+01_指標庫!$H$21*ISNUMBER($BC2390)</f>
        <v>51</v>
      </c>
      <c r="AX2390" s="59" t="n">
        <f aca="false">IF(AW2390=0,50,ROUND((01_指標庫!$H$4*IF(ISNUMBER($F2390),L2390,0)+01_指標庫!$H$5*IF(ISNUMBER($AA2390),AL2390,0)+01_指標庫!$H$6*IF(ISNUMBER($G2390),M2390,0)+01_指標庫!$H$7*IF(ISNUMBER($H2390),N2390,0)+01_指標庫!$H$8*IF(ISNUMBER($AF2390),AQ2390,0)+01_指標庫!$H$9*IF(ISNUMBER($AG2390),AR2390,0)+01_指標庫!$H$10*IF(ISNUMBER($AB2390),AM2390,0)+01_指標庫!$H$11*IF(ISNUMBER($AC2390),AN2390,0)+01_指標庫!$H$12*IF(ISNUMBER($AD2390),AO2390,0)+01_指標庫!$H$13*IF(ISNUMBER($AE2390),AP2390,0)+01_指標庫!$H$14*IF(ISNUMBER($I2390),O2390,0)+01_指標庫!$H$15*IF(ISNUMBER($AH2390),AS2390,0)+01_指標庫!$H$16*IF(ISNUMBER($K2390),P2390,0)+01_指標庫!$H$17*IF(ISNUMBER($AI2390),AT2390,0)+01_指標庫!$H$18*IF(ISNUMBER($AJ2390),AU2390,0)+01_指標庫!$H$19*IF(ISNUMBER($AK2390),AV2390,0)+01_指標庫!$H$20*IF(ISNUMBER($BB2390),BB2390,0)+01_指標庫!$H$21*IF(ISNUMBER($BC2390),BC2390,0))/AW2390,1))</f>
        <v>94.1</v>
      </c>
      <c r="AY2390" s="60"/>
      <c r="AZ2390" s="60"/>
      <c r="BA2390" s="58" t="n">
        <f aca="false">AVERAGE($E2386:$E2390)/AVERAGE($E2381:$E2390)-1</f>
        <v>6.8067423418805E-005</v>
      </c>
      <c r="BB2390" s="59" t="n">
        <f aca="false">IF(ISNUMBER($BA2390),IF(OR($S2390&lt;=-0.03,$BA2390&lt;-0.003),0,IF(OR($S2390&lt;=-0.02,$BA2390&lt;0.01),50,100)),"")</f>
        <v>50</v>
      </c>
      <c r="BC2390" s="0" t="str">
        <f aca="false">IF(OR(COUNT($AZ2390)=0,COUNT($AZ2389)=0),"",IF(OR($AY2390/$AZ2389-1&lt;=-0.03,$AZ2390/$AZ2389-1&lt;=-0.045,IF(COUNT($AZ2381:$AZ2390)=10,AVERAGE($AZ2386:$AZ2390)/AVERAGE($AZ2381:$AZ2390)-1&lt;-0.01,FALSE())),0,IF(OR($AZ2390/$AZ2389-1&lt;=-0.02,IF(COUNT($AZ2381:$AZ2390)=10,AVERAGE($AZ2386:$AZ2390)/AVERAGE($AZ2381:$AZ2390)-1&lt;0.005,FALSE())),50,100)))</f>
        <v/>
      </c>
    </row>
    <row r="2391" customFormat="false" ht="15" hidden="false" customHeight="true" outlineLevel="0" collapsed="false">
      <c r="A2391" s="47" t="n">
        <v>2387</v>
      </c>
      <c r="B2391" s="48" t="n">
        <v>46027</v>
      </c>
      <c r="C2391" s="47" t="n">
        <v>2026</v>
      </c>
      <c r="D2391" s="49" t="s">
        <v>236</v>
      </c>
      <c r="E2391" s="50" t="n">
        <v>25401.32</v>
      </c>
      <c r="F2391" s="51" t="n">
        <v>0.105498</v>
      </c>
      <c r="G2391" s="51" t="n">
        <v>-0.027509</v>
      </c>
      <c r="H2391" s="52" t="n">
        <v>0.6735</v>
      </c>
      <c r="I2391" s="53" t="n">
        <v>281</v>
      </c>
      <c r="J2391" s="47" t="s">
        <v>235</v>
      </c>
      <c r="K2391" s="54" t="n">
        <v>14.9</v>
      </c>
      <c r="L2391" s="55" t="n">
        <f aca="false">IF(COUNT(F2391)=0,50,IF(F2391&gt;=0,100,IF(F2391&gt;=-0.02,50,0)))</f>
        <v>100</v>
      </c>
      <c r="M2391" s="55" t="n">
        <f aca="false">IF(COUNT(G2391)=0,50,IF(G2391&gt;-0.06,100,IF(G2391&gt;-0.15,50,0)))</f>
        <v>100</v>
      </c>
      <c r="N2391" s="55" t="n">
        <f aca="false">IF(COUNT(H2391)=0,50,IF(H2391&gt;=0.6,100,IF(H2391&gt;=0.4,50,0)))</f>
        <v>100</v>
      </c>
      <c r="O2391" s="55" t="n">
        <f aca="false">IF(COUNT(I2391)=0,50,IF(J2391="proxy_vix",50,IF(I2391&lt;350,100,IF(I2391&lt;=450,50,0))))</f>
        <v>100</v>
      </c>
      <c r="P2391" s="55" t="n">
        <f aca="false">IF(COUNT(K2391)=0,50,IF(K2391&lt;20,100,IF(K2391&lt;=25,50,0)))</f>
        <v>100</v>
      </c>
      <c r="Q2391" s="54"/>
      <c r="R2391" s="47"/>
      <c r="S2391" s="51" t="n">
        <f aca="false">$E2391/$E2390-1</f>
        <v>0.00774215202071571</v>
      </c>
      <c r="T2391" s="56" t="n">
        <f aca="false">$K2391/$K2390-1</f>
        <v>0.0268780151619572</v>
      </c>
      <c r="V2391" s="57"/>
      <c r="W2391" s="57"/>
      <c r="Y2391" s="1" t="str">
        <f aca="false">IF(AX2391&gt;=70,"EASY",IF(AX2391&gt;40,"UNCERTAIN","HARD"))</f>
        <v>EASY</v>
      </c>
      <c r="AA2391" s="58" t="n">
        <f aca="false">IF($A2391&lt;200,"",AVERAGE($E2342:$E2391)/AVERAGE($E2192:$E2391)-1)</f>
        <v>0.1026819102587</v>
      </c>
      <c r="AB2391" s="59" t="n">
        <f aca="false">LOOKUP($B2391,07_L1政策步階!$A$4:$A$14,07_L1政策步階!$C$4:$C$14)</f>
        <v>1</v>
      </c>
      <c r="AC2391" s="57"/>
      <c r="AD2391" s="57"/>
      <c r="AE2391" s="57"/>
      <c r="AF2391" s="57"/>
      <c r="AG2391" s="57"/>
      <c r="AH2391" s="57"/>
      <c r="AI2391" s="57"/>
      <c r="AJ2391" s="57"/>
      <c r="AK2391" s="57"/>
      <c r="AL2391" s="59" t="n">
        <f aca="false">IF(ISNUMBER($AA2391),IF($AA2391&gt;=0.005,100,IF($AA2391&gt;=-0.015,50,0)),"")</f>
        <v>100</v>
      </c>
      <c r="AM2391" s="59" t="n">
        <f aca="false">IF(ISNUMBER($AB2391),IF($AB2391=1,100,IF($AB2391=0,50,0)),"")</f>
        <v>100</v>
      </c>
      <c r="AN2391" s="0" t="str">
        <f aca="false">IF(ISNUMBER($AC2391),IF($AC2391&gt;=0.001,100,IF($AC2391&gt;=-0.003,50,0)),"")</f>
        <v/>
      </c>
      <c r="AO2391" s="0" t="str">
        <f aca="false">IF(ISNUMBER($AD2391),IF($AD2391&gt;=0.04,100,IF($AD2391&gt;=0,50,0)),"")</f>
        <v/>
      </c>
      <c r="AP2391" s="0" t="str">
        <f aca="false">IF(ISNUMBER($AE2391),IF($AE2391&gt;=25,100,IF($AE2391&gt;=-75,50,0)),"")</f>
        <v/>
      </c>
      <c r="AQ2391" s="0" t="str">
        <f aca="false">IF(ISNUMBER($AF2391),IF($AF2391&gt;0,100,IF($AF2391&gt;=-50,50,0)),"")</f>
        <v/>
      </c>
      <c r="AR2391" s="0" t="str">
        <f aca="false">IF(ISNUMBER($AG2391),IF($AG2391=1,100,IF($AG2391=0,50,0)),"")</f>
        <v/>
      </c>
      <c r="AS2391" s="0" t="str">
        <f aca="false">IF(ISNUMBER($AH2391),IF($AH2391&lt;0,100,IF($AH2391&lt;=20,50,0)),"")</f>
        <v/>
      </c>
      <c r="AT2391" s="0" t="str">
        <f aca="false">IF(ISNUMBER($AI2391),IF($AI2391&lt;0.95,100,IF($AI2391&lt;=1,50,0)),"")</f>
        <v/>
      </c>
      <c r="AU2391" s="0" t="str">
        <f aca="false">IF(ISNUMBER($AJ2391),IF($AJ2391&lt;30,0,IF($AJ2391&lt;40,50,IF($AJ2391&lt;=90,100,50))),"")</f>
        <v/>
      </c>
      <c r="AV2391" s="0" t="str">
        <f aca="false">IF(ISNUMBER($AK2391),IF($AK2391&gt;-0.2,100,IF($AK2391&gt;=-0.4,50,0)),"")</f>
        <v/>
      </c>
      <c r="AW2391" s="59" t="n">
        <f aca="false">01_指標庫!$H$4*ISNUMBER($F2391)+01_指標庫!$H$5*ISNUMBER($AA2391)+01_指標庫!$H$6*ISNUMBER($G2391)+01_指標庫!$H$7*ISNUMBER($H2391)+01_指標庫!$H$8*ISNUMBER($AF2391)+01_指標庫!$H$9*ISNUMBER($AG2391)+01_指標庫!$H$10*ISNUMBER($AB2391)+01_指標庫!$H$11*ISNUMBER($AC2391)+01_指標庫!$H$12*ISNUMBER($AD2391)+01_指標庫!$H$13*ISNUMBER($AE2391)+01_指標庫!$H$14*ISNUMBER($I2391)+01_指標庫!$H$15*ISNUMBER($AH2391)+01_指標庫!$H$16*ISNUMBER($K2391)+01_指標庫!$H$17*ISNUMBER($AI2391)+01_指標庫!$H$18*ISNUMBER($AJ2391)+01_指標庫!$H$19*ISNUMBER($AK2391)+01_指標庫!$H$20*ISNUMBER($BB2391)+01_指標庫!$H$21*ISNUMBER($BC2391)</f>
        <v>51</v>
      </c>
      <c r="AX2391" s="59" t="n">
        <f aca="false">IF(AW2391=0,50,ROUND((01_指標庫!$H$4*IF(ISNUMBER($F2391),L2391,0)+01_指標庫!$H$5*IF(ISNUMBER($AA2391),AL2391,0)+01_指標庫!$H$6*IF(ISNUMBER($G2391),M2391,0)+01_指標庫!$H$7*IF(ISNUMBER($H2391),N2391,0)+01_指標庫!$H$8*IF(ISNUMBER($AF2391),AQ2391,0)+01_指標庫!$H$9*IF(ISNUMBER($AG2391),AR2391,0)+01_指標庫!$H$10*IF(ISNUMBER($AB2391),AM2391,0)+01_指標庫!$H$11*IF(ISNUMBER($AC2391),AN2391,0)+01_指標庫!$H$12*IF(ISNUMBER($AD2391),AO2391,0)+01_指標庫!$H$13*IF(ISNUMBER($AE2391),AP2391,0)+01_指標庫!$H$14*IF(ISNUMBER($I2391),O2391,0)+01_指標庫!$H$15*IF(ISNUMBER($AH2391),AS2391,0)+01_指標庫!$H$16*IF(ISNUMBER($K2391),P2391,0)+01_指標庫!$H$17*IF(ISNUMBER($AI2391),AT2391,0)+01_指標庫!$H$18*IF(ISNUMBER($AJ2391),AU2391,0)+01_指標庫!$H$19*IF(ISNUMBER($AK2391),AV2391,0)+01_指標庫!$H$20*IF(ISNUMBER($BB2391),BB2391,0)+01_指標庫!$H$21*IF(ISNUMBER($BC2391),BC2391,0))/AW2391,1))</f>
        <v>88.2</v>
      </c>
      <c r="AY2391" s="60"/>
      <c r="AZ2391" s="60"/>
      <c r="BA2391" s="58" t="n">
        <f aca="false">AVERAGE($E2387:$E2391)/AVERAGE($E2382:$E2391)-1</f>
        <v>-0.00334243845537152</v>
      </c>
      <c r="BB2391" s="59" t="n">
        <f aca="false">IF(ISNUMBER($BA2391),IF(OR($S2391&lt;=-0.03,$BA2391&lt;-0.003),0,IF(OR($S2391&lt;=-0.02,$BA2391&lt;0.01),50,100)),"")</f>
        <v>0</v>
      </c>
      <c r="BC2391" s="0" t="str">
        <f aca="false">IF(OR(COUNT($AZ2391)=0,COUNT($AZ2390)=0),"",IF(OR($AY2391/$AZ2390-1&lt;=-0.03,$AZ2391/$AZ2390-1&lt;=-0.045,IF(COUNT($AZ2382:$AZ2391)=10,AVERAGE($AZ2387:$AZ2391)/AVERAGE($AZ2382:$AZ2391)-1&lt;-0.01,FALSE())),0,IF(OR($AZ2391/$AZ2390-1&lt;=-0.02,IF(COUNT($AZ2382:$AZ2391)=10,AVERAGE($AZ2387:$AZ2391)/AVERAGE($AZ2382:$AZ2391)-1&lt;0.005,FALSE())),50,100)))</f>
        <v/>
      </c>
    </row>
    <row r="2392" customFormat="false" ht="15" hidden="false" customHeight="true" outlineLevel="0" collapsed="false">
      <c r="A2392" s="47" t="n">
        <v>2388</v>
      </c>
      <c r="B2392" s="48" t="n">
        <v>46028</v>
      </c>
      <c r="C2392" s="47" t="n">
        <v>2026</v>
      </c>
      <c r="D2392" s="49" t="s">
        <v>237</v>
      </c>
      <c r="E2392" s="50" t="n">
        <v>25639.71</v>
      </c>
      <c r="F2392" s="51" t="n">
        <v>0.114427</v>
      </c>
      <c r="G2392" s="51" t="n">
        <v>-0.018382</v>
      </c>
      <c r="H2392" s="52" t="n">
        <v>0.6939</v>
      </c>
      <c r="I2392" s="53" t="n">
        <v>279</v>
      </c>
      <c r="J2392" s="47" t="s">
        <v>235</v>
      </c>
      <c r="K2392" s="54" t="n">
        <v>14.75</v>
      </c>
      <c r="L2392" s="55" t="n">
        <f aca="false">IF(COUNT(F2392)=0,50,IF(F2392&gt;=0,100,IF(F2392&gt;=-0.02,50,0)))</f>
        <v>100</v>
      </c>
      <c r="M2392" s="55" t="n">
        <f aca="false">IF(COUNT(G2392)=0,50,IF(G2392&gt;-0.06,100,IF(G2392&gt;-0.15,50,0)))</f>
        <v>100</v>
      </c>
      <c r="N2392" s="55" t="n">
        <f aca="false">IF(COUNT(H2392)=0,50,IF(H2392&gt;=0.6,100,IF(H2392&gt;=0.4,50,0)))</f>
        <v>100</v>
      </c>
      <c r="O2392" s="55" t="n">
        <f aca="false">IF(COUNT(I2392)=0,50,IF(J2392="proxy_vix",50,IF(I2392&lt;350,100,IF(I2392&lt;=450,50,0))))</f>
        <v>100</v>
      </c>
      <c r="P2392" s="55" t="n">
        <f aca="false">IF(COUNT(K2392)=0,50,IF(K2392&lt;20,100,IF(K2392&lt;=25,50,0)))</f>
        <v>100</v>
      </c>
      <c r="Q2392" s="54"/>
      <c r="R2392" s="47"/>
      <c r="S2392" s="51" t="n">
        <f aca="false">$E2392/$E2391-1</f>
        <v>0.00938494534929668</v>
      </c>
      <c r="T2392" s="56" t="n">
        <f aca="false">$K2392/$K2391-1</f>
        <v>-0.0100671140939598</v>
      </c>
      <c r="V2392" s="57"/>
      <c r="W2392" s="57"/>
      <c r="Y2392" s="1" t="str">
        <f aca="false">IF(AX2392&gt;=70,"EASY",IF(AX2392&gt;40,"UNCERTAIN","HARD"))</f>
        <v>EASY</v>
      </c>
      <c r="AA2392" s="58" t="n">
        <f aca="false">IF($A2392&lt;200,"",AVERAGE($E2343:$E2392)/AVERAGE($E2193:$E2392)-1)</f>
        <v>0.101724574404692</v>
      </c>
      <c r="AB2392" s="59" t="n">
        <f aca="false">LOOKUP($B2392,07_L1政策步階!$A$4:$A$14,07_L1政策步階!$C$4:$C$14)</f>
        <v>1</v>
      </c>
      <c r="AC2392" s="57"/>
      <c r="AD2392" s="57"/>
      <c r="AE2392" s="57"/>
      <c r="AF2392" s="57"/>
      <c r="AG2392" s="57"/>
      <c r="AH2392" s="57"/>
      <c r="AI2392" s="57"/>
      <c r="AJ2392" s="57"/>
      <c r="AK2392" s="57"/>
      <c r="AL2392" s="59" t="n">
        <f aca="false">IF(ISNUMBER($AA2392),IF($AA2392&gt;=0.005,100,IF($AA2392&gt;=-0.015,50,0)),"")</f>
        <v>100</v>
      </c>
      <c r="AM2392" s="59" t="n">
        <f aca="false">IF(ISNUMBER($AB2392),IF($AB2392=1,100,IF($AB2392=0,50,0)),"")</f>
        <v>100</v>
      </c>
      <c r="AN2392" s="0" t="str">
        <f aca="false">IF(ISNUMBER($AC2392),IF($AC2392&gt;=0.001,100,IF($AC2392&gt;=-0.003,50,0)),"")</f>
        <v/>
      </c>
      <c r="AO2392" s="0" t="str">
        <f aca="false">IF(ISNUMBER($AD2392),IF($AD2392&gt;=0.04,100,IF($AD2392&gt;=0,50,0)),"")</f>
        <v/>
      </c>
      <c r="AP2392" s="0" t="str">
        <f aca="false">IF(ISNUMBER($AE2392),IF($AE2392&gt;=25,100,IF($AE2392&gt;=-75,50,0)),"")</f>
        <v/>
      </c>
      <c r="AQ2392" s="0" t="str">
        <f aca="false">IF(ISNUMBER($AF2392),IF($AF2392&gt;0,100,IF($AF2392&gt;=-50,50,0)),"")</f>
        <v/>
      </c>
      <c r="AR2392" s="0" t="str">
        <f aca="false">IF(ISNUMBER($AG2392),IF($AG2392=1,100,IF($AG2392=0,50,0)),"")</f>
        <v/>
      </c>
      <c r="AS2392" s="0" t="str">
        <f aca="false">IF(ISNUMBER($AH2392),IF($AH2392&lt;0,100,IF($AH2392&lt;=20,50,0)),"")</f>
        <v/>
      </c>
      <c r="AT2392" s="0" t="str">
        <f aca="false">IF(ISNUMBER($AI2392),IF($AI2392&lt;0.95,100,IF($AI2392&lt;=1,50,0)),"")</f>
        <v/>
      </c>
      <c r="AU2392" s="0" t="str">
        <f aca="false">IF(ISNUMBER($AJ2392),IF($AJ2392&lt;30,0,IF($AJ2392&lt;40,50,IF($AJ2392&lt;=90,100,50))),"")</f>
        <v/>
      </c>
      <c r="AV2392" s="0" t="str">
        <f aca="false">IF(ISNUMBER($AK2392),IF($AK2392&gt;-0.2,100,IF($AK2392&gt;=-0.4,50,0)),"")</f>
        <v/>
      </c>
      <c r="AW2392" s="59" t="n">
        <f aca="false">01_指標庫!$H$4*ISNUMBER($F2392)+01_指標庫!$H$5*ISNUMBER($AA2392)+01_指標庫!$H$6*ISNUMBER($G2392)+01_指標庫!$H$7*ISNUMBER($H2392)+01_指標庫!$H$8*ISNUMBER($AF2392)+01_指標庫!$H$9*ISNUMBER($AG2392)+01_指標庫!$H$10*ISNUMBER($AB2392)+01_指標庫!$H$11*ISNUMBER($AC2392)+01_指標庫!$H$12*ISNUMBER($AD2392)+01_指標庫!$H$13*ISNUMBER($AE2392)+01_指標庫!$H$14*ISNUMBER($I2392)+01_指標庫!$H$15*ISNUMBER($AH2392)+01_指標庫!$H$16*ISNUMBER($K2392)+01_指標庫!$H$17*ISNUMBER($AI2392)+01_指標庫!$H$18*ISNUMBER($AJ2392)+01_指標庫!$H$19*ISNUMBER($AK2392)+01_指標庫!$H$20*ISNUMBER($BB2392)+01_指標庫!$H$21*ISNUMBER($BC2392)</f>
        <v>51</v>
      </c>
      <c r="AX2392" s="59" t="n">
        <f aca="false">IF(AW2392=0,50,ROUND((01_指標庫!$H$4*IF(ISNUMBER($F2392),L2392,0)+01_指標庫!$H$5*IF(ISNUMBER($AA2392),AL2392,0)+01_指標庫!$H$6*IF(ISNUMBER($G2392),M2392,0)+01_指標庫!$H$7*IF(ISNUMBER($H2392),N2392,0)+01_指標庫!$H$8*IF(ISNUMBER($AF2392),AQ2392,0)+01_指標庫!$H$9*IF(ISNUMBER($AG2392),AR2392,0)+01_指標庫!$H$10*IF(ISNUMBER($AB2392),AM2392,0)+01_指標庫!$H$11*IF(ISNUMBER($AC2392),AN2392,0)+01_指標庫!$H$12*IF(ISNUMBER($AD2392),AO2392,0)+01_指標庫!$H$13*IF(ISNUMBER($AE2392),AP2392,0)+01_指標庫!$H$14*IF(ISNUMBER($I2392),O2392,0)+01_指標庫!$H$15*IF(ISNUMBER($AH2392),AS2392,0)+01_指標庫!$H$16*IF(ISNUMBER($K2392),P2392,0)+01_指標庫!$H$17*IF(ISNUMBER($AI2392),AT2392,0)+01_指標庫!$H$18*IF(ISNUMBER($AJ2392),AU2392,0)+01_指標庫!$H$19*IF(ISNUMBER($AK2392),AV2392,0)+01_指標庫!$H$20*IF(ISNUMBER($BB2392),BB2392,0)+01_指標庫!$H$21*IF(ISNUMBER($BC2392),BC2392,0))/AW2392,1))</f>
        <v>88.2</v>
      </c>
      <c r="AY2392" s="60"/>
      <c r="AZ2392" s="60"/>
      <c r="BA2392" s="58" t="n">
        <f aca="false">AVERAGE($E2388:$E2392)/AVERAGE($E2383:$E2392)-1</f>
        <v>-0.00359455780134643</v>
      </c>
      <c r="BB2392" s="59" t="n">
        <f aca="false">IF(ISNUMBER($BA2392),IF(OR($S2392&lt;=-0.03,$BA2392&lt;-0.003),0,IF(OR($S2392&lt;=-0.02,$BA2392&lt;0.01),50,100)),"")</f>
        <v>0</v>
      </c>
      <c r="BC2392" s="0" t="str">
        <f aca="false">IF(OR(COUNT($AZ2392)=0,COUNT($AZ2391)=0),"",IF(OR($AY2392/$AZ2391-1&lt;=-0.03,$AZ2392/$AZ2391-1&lt;=-0.045,IF(COUNT($AZ2383:$AZ2392)=10,AVERAGE($AZ2388:$AZ2392)/AVERAGE($AZ2383:$AZ2392)-1&lt;-0.01,FALSE())),0,IF(OR($AZ2392/$AZ2391-1&lt;=-0.02,IF(COUNT($AZ2383:$AZ2392)=10,AVERAGE($AZ2388:$AZ2392)/AVERAGE($AZ2383:$AZ2392)-1&lt;0.005,FALSE())),50,100)))</f>
        <v/>
      </c>
    </row>
    <row r="2393" customFormat="false" ht="15" hidden="false" customHeight="true" outlineLevel="0" collapsed="false">
      <c r="A2393" s="47" t="n">
        <v>2389</v>
      </c>
      <c r="B2393" s="48" t="n">
        <v>46029</v>
      </c>
      <c r="C2393" s="47" t="n">
        <v>2026</v>
      </c>
      <c r="D2393" s="49" t="s">
        <v>238</v>
      </c>
      <c r="E2393" s="50" t="n">
        <v>25653.9</v>
      </c>
      <c r="F2393" s="51" t="n">
        <v>0.113616</v>
      </c>
      <c r="G2393" s="51" t="n">
        <v>-0.017839</v>
      </c>
      <c r="H2393" s="52" t="n">
        <v>0.7143</v>
      </c>
      <c r="I2393" s="53" t="n">
        <v>279</v>
      </c>
      <c r="J2393" s="47" t="s">
        <v>235</v>
      </c>
      <c r="K2393" s="54" t="n">
        <v>15.38</v>
      </c>
      <c r="L2393" s="55" t="n">
        <f aca="false">IF(COUNT(F2393)=0,50,IF(F2393&gt;=0,100,IF(F2393&gt;=-0.02,50,0)))</f>
        <v>100</v>
      </c>
      <c r="M2393" s="55" t="n">
        <f aca="false">IF(COUNT(G2393)=0,50,IF(G2393&gt;-0.06,100,IF(G2393&gt;-0.15,50,0)))</f>
        <v>100</v>
      </c>
      <c r="N2393" s="55" t="n">
        <f aca="false">IF(COUNT(H2393)=0,50,IF(H2393&gt;=0.6,100,IF(H2393&gt;=0.4,50,0)))</f>
        <v>100</v>
      </c>
      <c r="O2393" s="55" t="n">
        <f aca="false">IF(COUNT(I2393)=0,50,IF(J2393="proxy_vix",50,IF(I2393&lt;350,100,IF(I2393&lt;=450,50,0))))</f>
        <v>100</v>
      </c>
      <c r="P2393" s="55" t="n">
        <f aca="false">IF(COUNT(K2393)=0,50,IF(K2393&lt;20,100,IF(K2393&lt;=25,50,0)))</f>
        <v>100</v>
      </c>
      <c r="Q2393" s="54"/>
      <c r="R2393" s="47"/>
      <c r="S2393" s="51" t="n">
        <f aca="false">$E2393/$E2392-1</f>
        <v>0.000553438396924344</v>
      </c>
      <c r="T2393" s="56" t="n">
        <f aca="false">$K2393/$K2392-1</f>
        <v>0.0427118644067797</v>
      </c>
      <c r="V2393" s="57"/>
      <c r="W2393" s="57"/>
      <c r="Y2393" s="1" t="str">
        <f aca="false">IF(AX2393&gt;=70,"EASY",IF(AX2393&gt;40,"UNCERTAIN","HARD"))</f>
        <v>EASY</v>
      </c>
      <c r="AA2393" s="58" t="n">
        <f aca="false">IF($A2393&lt;200,"",AVERAGE($E2344:$E2393)/AVERAGE($E2194:$E2393)-1)</f>
        <v>0.100570510131367</v>
      </c>
      <c r="AB2393" s="59" t="n">
        <f aca="false">LOOKUP($B2393,07_L1政策步階!$A$4:$A$14,07_L1政策步階!$C$4:$C$14)</f>
        <v>1</v>
      </c>
      <c r="AC2393" s="57"/>
      <c r="AD2393" s="57"/>
      <c r="AE2393" s="57"/>
      <c r="AF2393" s="57"/>
      <c r="AG2393" s="57"/>
      <c r="AH2393" s="57"/>
      <c r="AI2393" s="57"/>
      <c r="AJ2393" s="57"/>
      <c r="AK2393" s="57"/>
      <c r="AL2393" s="59" t="n">
        <f aca="false">IF(ISNUMBER($AA2393),IF($AA2393&gt;=0.005,100,IF($AA2393&gt;=-0.015,50,0)),"")</f>
        <v>100</v>
      </c>
      <c r="AM2393" s="59" t="n">
        <f aca="false">IF(ISNUMBER($AB2393),IF($AB2393=1,100,IF($AB2393=0,50,0)),"")</f>
        <v>100</v>
      </c>
      <c r="AN2393" s="0" t="str">
        <f aca="false">IF(ISNUMBER($AC2393),IF($AC2393&gt;=0.001,100,IF($AC2393&gt;=-0.003,50,0)),"")</f>
        <v/>
      </c>
      <c r="AO2393" s="0" t="str">
        <f aca="false">IF(ISNUMBER($AD2393),IF($AD2393&gt;=0.04,100,IF($AD2393&gt;=0,50,0)),"")</f>
        <v/>
      </c>
      <c r="AP2393" s="0" t="str">
        <f aca="false">IF(ISNUMBER($AE2393),IF($AE2393&gt;=25,100,IF($AE2393&gt;=-75,50,0)),"")</f>
        <v/>
      </c>
      <c r="AQ2393" s="0" t="str">
        <f aca="false">IF(ISNUMBER($AF2393),IF($AF2393&gt;0,100,IF($AF2393&gt;=-50,50,0)),"")</f>
        <v/>
      </c>
      <c r="AR2393" s="0" t="str">
        <f aca="false">IF(ISNUMBER($AG2393),IF($AG2393=1,100,IF($AG2393=0,50,0)),"")</f>
        <v/>
      </c>
      <c r="AS2393" s="0" t="str">
        <f aca="false">IF(ISNUMBER($AH2393),IF($AH2393&lt;0,100,IF($AH2393&lt;=20,50,0)),"")</f>
        <v/>
      </c>
      <c r="AT2393" s="0" t="str">
        <f aca="false">IF(ISNUMBER($AI2393),IF($AI2393&lt;0.95,100,IF($AI2393&lt;=1,50,0)),"")</f>
        <v/>
      </c>
      <c r="AU2393" s="0" t="str">
        <f aca="false">IF(ISNUMBER($AJ2393),IF($AJ2393&lt;30,0,IF($AJ2393&lt;40,50,IF($AJ2393&lt;=90,100,50))),"")</f>
        <v/>
      </c>
      <c r="AV2393" s="0" t="str">
        <f aca="false">IF(ISNUMBER($AK2393),IF($AK2393&gt;-0.2,100,IF($AK2393&gt;=-0.4,50,0)),"")</f>
        <v/>
      </c>
      <c r="AW2393" s="59" t="n">
        <f aca="false">01_指標庫!$H$4*ISNUMBER($F2393)+01_指標庫!$H$5*ISNUMBER($AA2393)+01_指標庫!$H$6*ISNUMBER($G2393)+01_指標庫!$H$7*ISNUMBER($H2393)+01_指標庫!$H$8*ISNUMBER($AF2393)+01_指標庫!$H$9*ISNUMBER($AG2393)+01_指標庫!$H$10*ISNUMBER($AB2393)+01_指標庫!$H$11*ISNUMBER($AC2393)+01_指標庫!$H$12*ISNUMBER($AD2393)+01_指標庫!$H$13*ISNUMBER($AE2393)+01_指標庫!$H$14*ISNUMBER($I2393)+01_指標庫!$H$15*ISNUMBER($AH2393)+01_指標庫!$H$16*ISNUMBER($K2393)+01_指標庫!$H$17*ISNUMBER($AI2393)+01_指標庫!$H$18*ISNUMBER($AJ2393)+01_指標庫!$H$19*ISNUMBER($AK2393)+01_指標庫!$H$20*ISNUMBER($BB2393)+01_指標庫!$H$21*ISNUMBER($BC2393)</f>
        <v>51</v>
      </c>
      <c r="AX2393" s="59" t="n">
        <f aca="false">IF(AW2393=0,50,ROUND((01_指標庫!$H$4*IF(ISNUMBER($F2393),L2393,0)+01_指標庫!$H$5*IF(ISNUMBER($AA2393),AL2393,0)+01_指標庫!$H$6*IF(ISNUMBER($G2393),M2393,0)+01_指標庫!$H$7*IF(ISNUMBER($H2393),N2393,0)+01_指標庫!$H$8*IF(ISNUMBER($AF2393),AQ2393,0)+01_指標庫!$H$9*IF(ISNUMBER($AG2393),AR2393,0)+01_指標庫!$H$10*IF(ISNUMBER($AB2393),AM2393,0)+01_指標庫!$H$11*IF(ISNUMBER($AC2393),AN2393,0)+01_指標庫!$H$12*IF(ISNUMBER($AD2393),AO2393,0)+01_指標庫!$H$13*IF(ISNUMBER($AE2393),AP2393,0)+01_指標庫!$H$14*IF(ISNUMBER($I2393),O2393,0)+01_指標庫!$H$15*IF(ISNUMBER($AH2393),AS2393,0)+01_指標庫!$H$16*IF(ISNUMBER($K2393),P2393,0)+01_指標庫!$H$17*IF(ISNUMBER($AI2393),AT2393,0)+01_指標庫!$H$18*IF(ISNUMBER($AJ2393),AU2393,0)+01_指標庫!$H$19*IF(ISNUMBER($AK2393),AV2393,0)+01_指標庫!$H$20*IF(ISNUMBER($BB2393),BB2393,0)+01_指標庫!$H$21*IF(ISNUMBER($BC2393),BC2393,0))/AW2393,1))</f>
        <v>94.1</v>
      </c>
      <c r="AY2393" s="60"/>
      <c r="AZ2393" s="60"/>
      <c r="BA2393" s="58" t="n">
        <f aca="false">AVERAGE($E2389:$E2393)/AVERAGE($E2384:$E2393)-1</f>
        <v>-0.00284494876316055</v>
      </c>
      <c r="BB2393" s="59" t="n">
        <f aca="false">IF(ISNUMBER($BA2393),IF(OR($S2393&lt;=-0.03,$BA2393&lt;-0.003),0,IF(OR($S2393&lt;=-0.02,$BA2393&lt;0.01),50,100)),"")</f>
        <v>50</v>
      </c>
      <c r="BC2393" s="0" t="str">
        <f aca="false">IF(OR(COUNT($AZ2393)=0,COUNT($AZ2392)=0),"",IF(OR($AY2393/$AZ2392-1&lt;=-0.03,$AZ2393/$AZ2392-1&lt;=-0.045,IF(COUNT($AZ2384:$AZ2393)=10,AVERAGE($AZ2389:$AZ2393)/AVERAGE($AZ2384:$AZ2393)-1&lt;-0.01,FALSE())),0,IF(OR($AZ2393/$AZ2392-1&lt;=-0.02,IF(COUNT($AZ2384:$AZ2393)=10,AVERAGE($AZ2389:$AZ2393)/AVERAGE($AZ2384:$AZ2393)-1&lt;0.005,FALSE())),50,100)))</f>
        <v/>
      </c>
    </row>
    <row r="2394" customFormat="false" ht="15" hidden="false" customHeight="true" outlineLevel="0" collapsed="false">
      <c r="A2394" s="47" t="n">
        <v>2390</v>
      </c>
      <c r="B2394" s="48" t="n">
        <v>46030</v>
      </c>
      <c r="C2394" s="47" t="n">
        <v>2026</v>
      </c>
      <c r="D2394" s="49" t="s">
        <v>239</v>
      </c>
      <c r="E2394" s="50" t="n">
        <v>25507.1</v>
      </c>
      <c r="F2394" s="51" t="n">
        <v>0.105965</v>
      </c>
      <c r="G2394" s="51" t="n">
        <v>-0.023459</v>
      </c>
      <c r="H2394" s="52" t="n">
        <v>0.6939</v>
      </c>
      <c r="I2394" s="53" t="n">
        <v>276</v>
      </c>
      <c r="J2394" s="47" t="s">
        <v>235</v>
      </c>
      <c r="K2394" s="54" t="n">
        <v>15.45</v>
      </c>
      <c r="L2394" s="55" t="n">
        <f aca="false">IF(COUNT(F2394)=0,50,IF(F2394&gt;=0,100,IF(F2394&gt;=-0.02,50,0)))</f>
        <v>100</v>
      </c>
      <c r="M2394" s="55" t="n">
        <f aca="false">IF(COUNT(G2394)=0,50,IF(G2394&gt;-0.06,100,IF(G2394&gt;-0.15,50,0)))</f>
        <v>100</v>
      </c>
      <c r="N2394" s="55" t="n">
        <f aca="false">IF(COUNT(H2394)=0,50,IF(H2394&gt;=0.6,100,IF(H2394&gt;=0.4,50,0)))</f>
        <v>100</v>
      </c>
      <c r="O2394" s="55" t="n">
        <f aca="false">IF(COUNT(I2394)=0,50,IF(J2394="proxy_vix",50,IF(I2394&lt;350,100,IF(I2394&lt;=450,50,0))))</f>
        <v>100</v>
      </c>
      <c r="P2394" s="55" t="n">
        <f aca="false">IF(COUNT(K2394)=0,50,IF(K2394&lt;20,100,IF(K2394&lt;=25,50,0)))</f>
        <v>100</v>
      </c>
      <c r="Q2394" s="54"/>
      <c r="R2394" s="47"/>
      <c r="S2394" s="51" t="n">
        <f aca="false">$E2394/$E2393-1</f>
        <v>-0.00572232681970397</v>
      </c>
      <c r="T2394" s="56" t="n">
        <f aca="false">$K2394/$K2393-1</f>
        <v>0.00455136540962275</v>
      </c>
      <c r="V2394" s="57"/>
      <c r="W2394" s="57"/>
      <c r="Y2394" s="1" t="str">
        <f aca="false">IF(AX2394&gt;=70,"EASY",IF(AX2394&gt;40,"UNCERTAIN","HARD"))</f>
        <v>EASY</v>
      </c>
      <c r="AA2394" s="58" t="n">
        <f aca="false">IF($A2394&lt;200,"",AVERAGE($E2345:$E2394)/AVERAGE($E2195:$E2394)-1)</f>
        <v>0.0990268927989717</v>
      </c>
      <c r="AB2394" s="59" t="n">
        <f aca="false">LOOKUP($B2394,07_L1政策步階!$A$4:$A$14,07_L1政策步階!$C$4:$C$14)</f>
        <v>1</v>
      </c>
      <c r="AC2394" s="57"/>
      <c r="AD2394" s="57"/>
      <c r="AE2394" s="57"/>
      <c r="AF2394" s="57"/>
      <c r="AG2394" s="57"/>
      <c r="AH2394" s="57"/>
      <c r="AI2394" s="57"/>
      <c r="AJ2394" s="57"/>
      <c r="AK2394" s="57"/>
      <c r="AL2394" s="59" t="n">
        <f aca="false">IF(ISNUMBER($AA2394),IF($AA2394&gt;=0.005,100,IF($AA2394&gt;=-0.015,50,0)),"")</f>
        <v>100</v>
      </c>
      <c r="AM2394" s="59" t="n">
        <f aca="false">IF(ISNUMBER($AB2394),IF($AB2394=1,100,IF($AB2394=0,50,0)),"")</f>
        <v>100</v>
      </c>
      <c r="AN2394" s="0" t="str">
        <f aca="false">IF(ISNUMBER($AC2394),IF($AC2394&gt;=0.001,100,IF($AC2394&gt;=-0.003,50,0)),"")</f>
        <v/>
      </c>
      <c r="AO2394" s="0" t="str">
        <f aca="false">IF(ISNUMBER($AD2394),IF($AD2394&gt;=0.04,100,IF($AD2394&gt;=0,50,0)),"")</f>
        <v/>
      </c>
      <c r="AP2394" s="0" t="str">
        <f aca="false">IF(ISNUMBER($AE2394),IF($AE2394&gt;=25,100,IF($AE2394&gt;=-75,50,0)),"")</f>
        <v/>
      </c>
      <c r="AQ2394" s="0" t="str">
        <f aca="false">IF(ISNUMBER($AF2394),IF($AF2394&gt;0,100,IF($AF2394&gt;=-50,50,0)),"")</f>
        <v/>
      </c>
      <c r="AR2394" s="0" t="str">
        <f aca="false">IF(ISNUMBER($AG2394),IF($AG2394=1,100,IF($AG2394=0,50,0)),"")</f>
        <v/>
      </c>
      <c r="AS2394" s="0" t="str">
        <f aca="false">IF(ISNUMBER($AH2394),IF($AH2394&lt;0,100,IF($AH2394&lt;=20,50,0)),"")</f>
        <v/>
      </c>
      <c r="AT2394" s="0" t="str">
        <f aca="false">IF(ISNUMBER($AI2394),IF($AI2394&lt;0.95,100,IF($AI2394&lt;=1,50,0)),"")</f>
        <v/>
      </c>
      <c r="AU2394" s="0" t="str">
        <f aca="false">IF(ISNUMBER($AJ2394),IF($AJ2394&lt;30,0,IF($AJ2394&lt;40,50,IF($AJ2394&lt;=90,100,50))),"")</f>
        <v/>
      </c>
      <c r="AV2394" s="0" t="str">
        <f aca="false">IF(ISNUMBER($AK2394),IF($AK2394&gt;-0.2,100,IF($AK2394&gt;=-0.4,50,0)),"")</f>
        <v/>
      </c>
      <c r="AW2394" s="59" t="n">
        <f aca="false">01_指標庫!$H$4*ISNUMBER($F2394)+01_指標庫!$H$5*ISNUMBER($AA2394)+01_指標庫!$H$6*ISNUMBER($G2394)+01_指標庫!$H$7*ISNUMBER($H2394)+01_指標庫!$H$8*ISNUMBER($AF2394)+01_指標庫!$H$9*ISNUMBER($AG2394)+01_指標庫!$H$10*ISNUMBER($AB2394)+01_指標庫!$H$11*ISNUMBER($AC2394)+01_指標庫!$H$12*ISNUMBER($AD2394)+01_指標庫!$H$13*ISNUMBER($AE2394)+01_指標庫!$H$14*ISNUMBER($I2394)+01_指標庫!$H$15*ISNUMBER($AH2394)+01_指標庫!$H$16*ISNUMBER($K2394)+01_指標庫!$H$17*ISNUMBER($AI2394)+01_指標庫!$H$18*ISNUMBER($AJ2394)+01_指標庫!$H$19*ISNUMBER($AK2394)+01_指標庫!$H$20*ISNUMBER($BB2394)+01_指標庫!$H$21*ISNUMBER($BC2394)</f>
        <v>51</v>
      </c>
      <c r="AX2394" s="59" t="n">
        <f aca="false">IF(AW2394=0,50,ROUND((01_指標庫!$H$4*IF(ISNUMBER($F2394),L2394,0)+01_指標庫!$H$5*IF(ISNUMBER($AA2394),AL2394,0)+01_指標庫!$H$6*IF(ISNUMBER($G2394),M2394,0)+01_指標庫!$H$7*IF(ISNUMBER($H2394),N2394,0)+01_指標庫!$H$8*IF(ISNUMBER($AF2394),AQ2394,0)+01_指標庫!$H$9*IF(ISNUMBER($AG2394),AR2394,0)+01_指標庫!$H$10*IF(ISNUMBER($AB2394),AM2394,0)+01_指標庫!$H$11*IF(ISNUMBER($AC2394),AN2394,0)+01_指標庫!$H$12*IF(ISNUMBER($AD2394),AO2394,0)+01_指標庫!$H$13*IF(ISNUMBER($AE2394),AP2394,0)+01_指標庫!$H$14*IF(ISNUMBER($I2394),O2394,0)+01_指標庫!$H$15*IF(ISNUMBER($AH2394),AS2394,0)+01_指標庫!$H$16*IF(ISNUMBER($K2394),P2394,0)+01_指標庫!$H$17*IF(ISNUMBER($AI2394),AT2394,0)+01_指標庫!$H$18*IF(ISNUMBER($AJ2394),AU2394,0)+01_指標庫!$H$19*IF(ISNUMBER($AK2394),AV2394,0)+01_指標庫!$H$20*IF(ISNUMBER($BB2394),BB2394,0)+01_指標庫!$H$21*IF(ISNUMBER($BC2394),BC2394,0))/AW2394,1))</f>
        <v>94.1</v>
      </c>
      <c r="AY2394" s="60"/>
      <c r="AZ2394" s="60"/>
      <c r="BA2394" s="58" t="n">
        <f aca="false">AVERAGE($E2390:$E2394)/AVERAGE($E2385:$E2394)-1</f>
        <v>-0.000511126423243469</v>
      </c>
      <c r="BB2394" s="59" t="n">
        <f aca="false">IF(ISNUMBER($BA2394),IF(OR($S2394&lt;=-0.03,$BA2394&lt;-0.003),0,IF(OR($S2394&lt;=-0.02,$BA2394&lt;0.01),50,100)),"")</f>
        <v>50</v>
      </c>
      <c r="BC2394" s="0" t="str">
        <f aca="false">IF(OR(COUNT($AZ2394)=0,COUNT($AZ2393)=0),"",IF(OR($AY2394/$AZ2393-1&lt;=-0.03,$AZ2394/$AZ2393-1&lt;=-0.045,IF(COUNT($AZ2385:$AZ2394)=10,AVERAGE($AZ2390:$AZ2394)/AVERAGE($AZ2385:$AZ2394)-1&lt;-0.01,FALSE())),0,IF(OR($AZ2394/$AZ2393-1&lt;=-0.02,IF(COUNT($AZ2385:$AZ2394)=10,AVERAGE($AZ2390:$AZ2394)/AVERAGE($AZ2385:$AZ2394)-1&lt;0.005,FALSE())),50,100)))</f>
        <v/>
      </c>
    </row>
    <row r="2395" customFormat="false" ht="15" hidden="false" customHeight="true" outlineLevel="0" collapsed="false">
      <c r="A2395" s="47" t="n">
        <v>2391</v>
      </c>
      <c r="B2395" s="48" t="n">
        <v>46031</v>
      </c>
      <c r="C2395" s="47" t="n">
        <v>2026</v>
      </c>
      <c r="D2395" s="49" t="s">
        <v>234</v>
      </c>
      <c r="E2395" s="50" t="n">
        <v>25766.26</v>
      </c>
      <c r="F2395" s="51" t="n">
        <v>0.115877</v>
      </c>
      <c r="G2395" s="51" t="n">
        <v>-0.013537</v>
      </c>
      <c r="H2395" s="52" t="n">
        <v>0.7347</v>
      </c>
      <c r="I2395" s="53" t="n">
        <v>274</v>
      </c>
      <c r="J2395" s="47" t="s">
        <v>235</v>
      </c>
      <c r="K2395" s="54" t="n">
        <v>14.49</v>
      </c>
      <c r="L2395" s="55" t="n">
        <f aca="false">IF(COUNT(F2395)=0,50,IF(F2395&gt;=0,100,IF(F2395&gt;=-0.02,50,0)))</f>
        <v>100</v>
      </c>
      <c r="M2395" s="55" t="n">
        <f aca="false">IF(COUNT(G2395)=0,50,IF(G2395&gt;-0.06,100,IF(G2395&gt;-0.15,50,0)))</f>
        <v>100</v>
      </c>
      <c r="N2395" s="55" t="n">
        <f aca="false">IF(COUNT(H2395)=0,50,IF(H2395&gt;=0.6,100,IF(H2395&gt;=0.4,50,0)))</f>
        <v>100</v>
      </c>
      <c r="O2395" s="55" t="n">
        <f aca="false">IF(COUNT(I2395)=0,50,IF(J2395="proxy_vix",50,IF(I2395&lt;350,100,IF(I2395&lt;=450,50,0))))</f>
        <v>100</v>
      </c>
      <c r="P2395" s="55" t="n">
        <f aca="false">IF(COUNT(K2395)=0,50,IF(K2395&lt;20,100,IF(K2395&lt;=25,50,0)))</f>
        <v>100</v>
      </c>
      <c r="Q2395" s="54"/>
      <c r="R2395" s="47"/>
      <c r="S2395" s="51" t="n">
        <f aca="false">$E2395/$E2394-1</f>
        <v>0.0101603083063146</v>
      </c>
      <c r="T2395" s="56" t="n">
        <f aca="false">$K2395/$K2394-1</f>
        <v>-0.062135922330097</v>
      </c>
      <c r="V2395" s="57"/>
      <c r="W2395" s="57"/>
      <c r="Y2395" s="1" t="str">
        <f aca="false">IF(AX2395&gt;=70,"EASY",IF(AX2395&gt;40,"UNCERTAIN","HARD"))</f>
        <v>EASY</v>
      </c>
      <c r="AA2395" s="58" t="n">
        <f aca="false">IF($A2395&lt;200,"",AVERAGE($E2346:$E2395)/AVERAGE($E2196:$E2395)-1)</f>
        <v>0.097510149735641</v>
      </c>
      <c r="AB2395" s="59" t="n">
        <f aca="false">LOOKUP($B2395,07_L1政策步階!$A$4:$A$14,07_L1政策步階!$C$4:$C$14)</f>
        <v>1</v>
      </c>
      <c r="AC2395" s="57"/>
      <c r="AD2395" s="57"/>
      <c r="AE2395" s="57"/>
      <c r="AF2395" s="57"/>
      <c r="AG2395" s="57"/>
      <c r="AH2395" s="57"/>
      <c r="AI2395" s="57"/>
      <c r="AJ2395" s="57"/>
      <c r="AK2395" s="57"/>
      <c r="AL2395" s="59" t="n">
        <f aca="false">IF(ISNUMBER($AA2395),IF($AA2395&gt;=0.005,100,IF($AA2395&gt;=-0.015,50,0)),"")</f>
        <v>100</v>
      </c>
      <c r="AM2395" s="59" t="n">
        <f aca="false">IF(ISNUMBER($AB2395),IF($AB2395=1,100,IF($AB2395=0,50,0)),"")</f>
        <v>100</v>
      </c>
      <c r="AN2395" s="0" t="str">
        <f aca="false">IF(ISNUMBER($AC2395),IF($AC2395&gt;=0.001,100,IF($AC2395&gt;=-0.003,50,0)),"")</f>
        <v/>
      </c>
      <c r="AO2395" s="0" t="str">
        <f aca="false">IF(ISNUMBER($AD2395),IF($AD2395&gt;=0.04,100,IF($AD2395&gt;=0,50,0)),"")</f>
        <v/>
      </c>
      <c r="AP2395" s="0" t="str">
        <f aca="false">IF(ISNUMBER($AE2395),IF($AE2395&gt;=25,100,IF($AE2395&gt;=-75,50,0)),"")</f>
        <v/>
      </c>
      <c r="AQ2395" s="0" t="str">
        <f aca="false">IF(ISNUMBER($AF2395),IF($AF2395&gt;0,100,IF($AF2395&gt;=-50,50,0)),"")</f>
        <v/>
      </c>
      <c r="AR2395" s="0" t="str">
        <f aca="false">IF(ISNUMBER($AG2395),IF($AG2395=1,100,IF($AG2395=0,50,0)),"")</f>
        <v/>
      </c>
      <c r="AS2395" s="0" t="str">
        <f aca="false">IF(ISNUMBER($AH2395),IF($AH2395&lt;0,100,IF($AH2395&lt;=20,50,0)),"")</f>
        <v/>
      </c>
      <c r="AT2395" s="0" t="str">
        <f aca="false">IF(ISNUMBER($AI2395),IF($AI2395&lt;0.95,100,IF($AI2395&lt;=1,50,0)),"")</f>
        <v/>
      </c>
      <c r="AU2395" s="0" t="str">
        <f aca="false">IF(ISNUMBER($AJ2395),IF($AJ2395&lt;30,0,IF($AJ2395&lt;40,50,IF($AJ2395&lt;=90,100,50))),"")</f>
        <v/>
      </c>
      <c r="AV2395" s="0" t="str">
        <f aca="false">IF(ISNUMBER($AK2395),IF($AK2395&gt;-0.2,100,IF($AK2395&gt;=-0.4,50,0)),"")</f>
        <v/>
      </c>
      <c r="AW2395" s="59" t="n">
        <f aca="false">01_指標庫!$H$4*ISNUMBER($F2395)+01_指標庫!$H$5*ISNUMBER($AA2395)+01_指標庫!$H$6*ISNUMBER($G2395)+01_指標庫!$H$7*ISNUMBER($H2395)+01_指標庫!$H$8*ISNUMBER($AF2395)+01_指標庫!$H$9*ISNUMBER($AG2395)+01_指標庫!$H$10*ISNUMBER($AB2395)+01_指標庫!$H$11*ISNUMBER($AC2395)+01_指標庫!$H$12*ISNUMBER($AD2395)+01_指標庫!$H$13*ISNUMBER($AE2395)+01_指標庫!$H$14*ISNUMBER($I2395)+01_指標庫!$H$15*ISNUMBER($AH2395)+01_指標庫!$H$16*ISNUMBER($K2395)+01_指標庫!$H$17*ISNUMBER($AI2395)+01_指標庫!$H$18*ISNUMBER($AJ2395)+01_指標庫!$H$19*ISNUMBER($AK2395)+01_指標庫!$H$20*ISNUMBER($BB2395)+01_指標庫!$H$21*ISNUMBER($BC2395)</f>
        <v>51</v>
      </c>
      <c r="AX2395" s="59" t="n">
        <f aca="false">IF(AW2395=0,50,ROUND((01_指標庫!$H$4*IF(ISNUMBER($F2395),L2395,0)+01_指標庫!$H$5*IF(ISNUMBER($AA2395),AL2395,0)+01_指標庫!$H$6*IF(ISNUMBER($G2395),M2395,0)+01_指標庫!$H$7*IF(ISNUMBER($H2395),N2395,0)+01_指標庫!$H$8*IF(ISNUMBER($AF2395),AQ2395,0)+01_指標庫!$H$9*IF(ISNUMBER($AG2395),AR2395,0)+01_指標庫!$H$10*IF(ISNUMBER($AB2395),AM2395,0)+01_指標庫!$H$11*IF(ISNUMBER($AC2395),AN2395,0)+01_指標庫!$H$12*IF(ISNUMBER($AD2395),AO2395,0)+01_指標庫!$H$13*IF(ISNUMBER($AE2395),AP2395,0)+01_指標庫!$H$14*IF(ISNUMBER($I2395),O2395,0)+01_指標庫!$H$15*IF(ISNUMBER($AH2395),AS2395,0)+01_指標庫!$H$16*IF(ISNUMBER($K2395),P2395,0)+01_指標庫!$H$17*IF(ISNUMBER($AI2395),AT2395,0)+01_指標庫!$H$18*IF(ISNUMBER($AJ2395),AU2395,0)+01_指標庫!$H$19*IF(ISNUMBER($AK2395),AV2395,0)+01_指標庫!$H$20*IF(ISNUMBER($BB2395),BB2395,0)+01_指標庫!$H$21*IF(ISNUMBER($BC2395),BC2395,0))/AW2395,1))</f>
        <v>94.1</v>
      </c>
      <c r="AY2395" s="60"/>
      <c r="AZ2395" s="60"/>
      <c r="BA2395" s="58" t="n">
        <f aca="false">AVERAGE($E2391:$E2395)/AVERAGE($E2386:$E2395)-1</f>
        <v>0.00344927063702905</v>
      </c>
      <c r="BB2395" s="59" t="n">
        <f aca="false">IF(ISNUMBER($BA2395),IF(OR($S2395&lt;=-0.03,$BA2395&lt;-0.003),0,IF(OR($S2395&lt;=-0.02,$BA2395&lt;0.01),50,100)),"")</f>
        <v>50</v>
      </c>
      <c r="BC2395" s="0" t="str">
        <f aca="false">IF(OR(COUNT($AZ2395)=0,COUNT($AZ2394)=0),"",IF(OR($AY2395/$AZ2394-1&lt;=-0.03,$AZ2395/$AZ2394-1&lt;=-0.045,IF(COUNT($AZ2386:$AZ2395)=10,AVERAGE($AZ2391:$AZ2395)/AVERAGE($AZ2386:$AZ2395)-1&lt;-0.01,FALSE())),0,IF(OR($AZ2395/$AZ2394-1&lt;=-0.02,IF(COUNT($AZ2386:$AZ2395)=10,AVERAGE($AZ2391:$AZ2395)/AVERAGE($AZ2386:$AZ2395)-1&lt;0.005,FALSE())),50,100)))</f>
        <v/>
      </c>
    </row>
    <row r="2396" customFormat="false" ht="15" hidden="false" customHeight="true" outlineLevel="0" collapsed="false">
      <c r="A2396" s="47" t="n">
        <v>2392</v>
      </c>
      <c r="B2396" s="48" t="n">
        <v>46034</v>
      </c>
      <c r="C2396" s="47" t="n">
        <v>2026</v>
      </c>
      <c r="D2396" s="49" t="s">
        <v>236</v>
      </c>
      <c r="E2396" s="50" t="n">
        <v>25787.66</v>
      </c>
      <c r="F2396" s="51" t="n">
        <v>0.115385</v>
      </c>
      <c r="G2396" s="51" t="n">
        <v>-0.012718</v>
      </c>
      <c r="H2396" s="52" t="n">
        <v>0.7143</v>
      </c>
      <c r="I2396" s="53" t="n">
        <v>274</v>
      </c>
      <c r="J2396" s="47" t="s">
        <v>235</v>
      </c>
      <c r="K2396" s="54" t="n">
        <v>15.12</v>
      </c>
      <c r="L2396" s="55" t="n">
        <f aca="false">IF(COUNT(F2396)=0,50,IF(F2396&gt;=0,100,IF(F2396&gt;=-0.02,50,0)))</f>
        <v>100</v>
      </c>
      <c r="M2396" s="55" t="n">
        <f aca="false">IF(COUNT(G2396)=0,50,IF(G2396&gt;-0.06,100,IF(G2396&gt;-0.15,50,0)))</f>
        <v>100</v>
      </c>
      <c r="N2396" s="55" t="n">
        <f aca="false">IF(COUNT(H2396)=0,50,IF(H2396&gt;=0.6,100,IF(H2396&gt;=0.4,50,0)))</f>
        <v>100</v>
      </c>
      <c r="O2396" s="55" t="n">
        <f aca="false">IF(COUNT(I2396)=0,50,IF(J2396="proxy_vix",50,IF(I2396&lt;350,100,IF(I2396&lt;=450,50,0))))</f>
        <v>100</v>
      </c>
      <c r="P2396" s="55" t="n">
        <f aca="false">IF(COUNT(K2396)=0,50,IF(K2396&lt;20,100,IF(K2396&lt;=25,50,0)))</f>
        <v>100</v>
      </c>
      <c r="Q2396" s="54"/>
      <c r="R2396" s="47"/>
      <c r="S2396" s="51" t="n">
        <f aca="false">$E2396/$E2395-1</f>
        <v>0.000830543509224846</v>
      </c>
      <c r="T2396" s="56" t="n">
        <f aca="false">$K2396/$K2395-1</f>
        <v>0.0434782608695652</v>
      </c>
      <c r="V2396" s="57"/>
      <c r="W2396" s="57"/>
      <c r="Y2396" s="1" t="str">
        <f aca="false">IF(AX2396&gt;=70,"EASY",IF(AX2396&gt;40,"UNCERTAIN","HARD"))</f>
        <v>EASY</v>
      </c>
      <c r="AA2396" s="58" t="n">
        <f aca="false">IF($A2396&lt;200,"",AVERAGE($E2347:$E2396)/AVERAGE($E2197:$E2396)-1)</f>
        <v>0.0958293765691733</v>
      </c>
      <c r="AB2396" s="59" t="n">
        <f aca="false">LOOKUP($B2396,07_L1政策步階!$A$4:$A$14,07_L1政策步階!$C$4:$C$14)</f>
        <v>1</v>
      </c>
      <c r="AC2396" s="57"/>
      <c r="AD2396" s="57"/>
      <c r="AE2396" s="57"/>
      <c r="AF2396" s="57"/>
      <c r="AG2396" s="57"/>
      <c r="AH2396" s="57"/>
      <c r="AI2396" s="57"/>
      <c r="AJ2396" s="57"/>
      <c r="AK2396" s="57"/>
      <c r="AL2396" s="59" t="n">
        <f aca="false">IF(ISNUMBER($AA2396),IF($AA2396&gt;=0.005,100,IF($AA2396&gt;=-0.015,50,0)),"")</f>
        <v>100</v>
      </c>
      <c r="AM2396" s="59" t="n">
        <f aca="false">IF(ISNUMBER($AB2396),IF($AB2396=1,100,IF($AB2396=0,50,0)),"")</f>
        <v>100</v>
      </c>
      <c r="AN2396" s="0" t="str">
        <f aca="false">IF(ISNUMBER($AC2396),IF($AC2396&gt;=0.001,100,IF($AC2396&gt;=-0.003,50,0)),"")</f>
        <v/>
      </c>
      <c r="AO2396" s="0" t="str">
        <f aca="false">IF(ISNUMBER($AD2396),IF($AD2396&gt;=0.04,100,IF($AD2396&gt;=0,50,0)),"")</f>
        <v/>
      </c>
      <c r="AP2396" s="0" t="str">
        <f aca="false">IF(ISNUMBER($AE2396),IF($AE2396&gt;=25,100,IF($AE2396&gt;=-75,50,0)),"")</f>
        <v/>
      </c>
      <c r="AQ2396" s="0" t="str">
        <f aca="false">IF(ISNUMBER($AF2396),IF($AF2396&gt;0,100,IF($AF2396&gt;=-50,50,0)),"")</f>
        <v/>
      </c>
      <c r="AR2396" s="0" t="str">
        <f aca="false">IF(ISNUMBER($AG2396),IF($AG2396=1,100,IF($AG2396=0,50,0)),"")</f>
        <v/>
      </c>
      <c r="AS2396" s="0" t="str">
        <f aca="false">IF(ISNUMBER($AH2396),IF($AH2396&lt;0,100,IF($AH2396&lt;=20,50,0)),"")</f>
        <v/>
      </c>
      <c r="AT2396" s="0" t="str">
        <f aca="false">IF(ISNUMBER($AI2396),IF($AI2396&lt;0.95,100,IF($AI2396&lt;=1,50,0)),"")</f>
        <v/>
      </c>
      <c r="AU2396" s="0" t="str">
        <f aca="false">IF(ISNUMBER($AJ2396),IF($AJ2396&lt;30,0,IF($AJ2396&lt;40,50,IF($AJ2396&lt;=90,100,50))),"")</f>
        <v/>
      </c>
      <c r="AV2396" s="0" t="str">
        <f aca="false">IF(ISNUMBER($AK2396),IF($AK2396&gt;-0.2,100,IF($AK2396&gt;=-0.4,50,0)),"")</f>
        <v/>
      </c>
      <c r="AW2396" s="59" t="n">
        <f aca="false">01_指標庫!$H$4*ISNUMBER($F2396)+01_指標庫!$H$5*ISNUMBER($AA2396)+01_指標庫!$H$6*ISNUMBER($G2396)+01_指標庫!$H$7*ISNUMBER($H2396)+01_指標庫!$H$8*ISNUMBER($AF2396)+01_指標庫!$H$9*ISNUMBER($AG2396)+01_指標庫!$H$10*ISNUMBER($AB2396)+01_指標庫!$H$11*ISNUMBER($AC2396)+01_指標庫!$H$12*ISNUMBER($AD2396)+01_指標庫!$H$13*ISNUMBER($AE2396)+01_指標庫!$H$14*ISNUMBER($I2396)+01_指標庫!$H$15*ISNUMBER($AH2396)+01_指標庫!$H$16*ISNUMBER($K2396)+01_指標庫!$H$17*ISNUMBER($AI2396)+01_指標庫!$H$18*ISNUMBER($AJ2396)+01_指標庫!$H$19*ISNUMBER($AK2396)+01_指標庫!$H$20*ISNUMBER($BB2396)+01_指標庫!$H$21*ISNUMBER($BC2396)</f>
        <v>51</v>
      </c>
      <c r="AX2396" s="59" t="n">
        <f aca="false">IF(AW2396=0,50,ROUND((01_指標庫!$H$4*IF(ISNUMBER($F2396),L2396,0)+01_指標庫!$H$5*IF(ISNUMBER($AA2396),AL2396,0)+01_指標庫!$H$6*IF(ISNUMBER($G2396),M2396,0)+01_指標庫!$H$7*IF(ISNUMBER($H2396),N2396,0)+01_指標庫!$H$8*IF(ISNUMBER($AF2396),AQ2396,0)+01_指標庫!$H$9*IF(ISNUMBER($AG2396),AR2396,0)+01_指標庫!$H$10*IF(ISNUMBER($AB2396),AM2396,0)+01_指標庫!$H$11*IF(ISNUMBER($AC2396),AN2396,0)+01_指標庫!$H$12*IF(ISNUMBER($AD2396),AO2396,0)+01_指標庫!$H$13*IF(ISNUMBER($AE2396),AP2396,0)+01_指標庫!$H$14*IF(ISNUMBER($I2396),O2396,0)+01_指標庫!$H$15*IF(ISNUMBER($AH2396),AS2396,0)+01_指標庫!$H$16*IF(ISNUMBER($K2396),P2396,0)+01_指標庫!$H$17*IF(ISNUMBER($AI2396),AT2396,0)+01_指標庫!$H$18*IF(ISNUMBER($AJ2396),AU2396,0)+01_指標庫!$H$19*IF(ISNUMBER($AK2396),AV2396,0)+01_指標庫!$H$20*IF(ISNUMBER($BB2396),BB2396,0)+01_指標庫!$H$21*IF(ISNUMBER($BC2396),BC2396,0))/AW2396,1))</f>
        <v>94.1</v>
      </c>
      <c r="AY2396" s="60"/>
      <c r="AZ2396" s="60"/>
      <c r="BA2396" s="58" t="n">
        <f aca="false">AVERAGE($E2392:$E2396)/AVERAGE($E2387:$E2396)-1</f>
        <v>0.00591367346304628</v>
      </c>
      <c r="BB2396" s="59" t="n">
        <f aca="false">IF(ISNUMBER($BA2396),IF(OR($S2396&lt;=-0.03,$BA2396&lt;-0.003),0,IF(OR($S2396&lt;=-0.02,$BA2396&lt;0.01),50,100)),"")</f>
        <v>50</v>
      </c>
      <c r="BC2396" s="0" t="str">
        <f aca="false">IF(OR(COUNT($AZ2396)=0,COUNT($AZ2395)=0),"",IF(OR($AY2396/$AZ2395-1&lt;=-0.03,$AZ2396/$AZ2395-1&lt;=-0.045,IF(COUNT($AZ2387:$AZ2396)=10,AVERAGE($AZ2392:$AZ2396)/AVERAGE($AZ2387:$AZ2396)-1&lt;-0.01,FALSE())),0,IF(OR($AZ2396/$AZ2395-1&lt;=-0.02,IF(COUNT($AZ2387:$AZ2396)=10,AVERAGE($AZ2392:$AZ2396)/AVERAGE($AZ2387:$AZ2396)-1&lt;0.005,FALSE())),50,100)))</f>
        <v/>
      </c>
    </row>
    <row r="2397" customFormat="false" ht="15" hidden="false" customHeight="true" outlineLevel="0" collapsed="false">
      <c r="A2397" s="47" t="n">
        <v>2393</v>
      </c>
      <c r="B2397" s="48" t="n">
        <v>46035</v>
      </c>
      <c r="C2397" s="47" t="n">
        <v>2026</v>
      </c>
      <c r="D2397" s="49" t="s">
        <v>237</v>
      </c>
      <c r="E2397" s="50" t="n">
        <v>25741.95</v>
      </c>
      <c r="F2397" s="51" t="n">
        <v>0.111979</v>
      </c>
      <c r="G2397" s="51" t="n">
        <v>-0.014468</v>
      </c>
      <c r="H2397" s="52" t="n">
        <v>0.7143</v>
      </c>
      <c r="I2397" s="53" t="n">
        <v>275</v>
      </c>
      <c r="J2397" s="47" t="s">
        <v>235</v>
      </c>
      <c r="K2397" s="54" t="n">
        <v>15.98</v>
      </c>
      <c r="L2397" s="55" t="n">
        <f aca="false">IF(COUNT(F2397)=0,50,IF(F2397&gt;=0,100,IF(F2397&gt;=-0.02,50,0)))</f>
        <v>100</v>
      </c>
      <c r="M2397" s="55" t="n">
        <f aca="false">IF(COUNT(G2397)=0,50,IF(G2397&gt;-0.06,100,IF(G2397&gt;-0.15,50,0)))</f>
        <v>100</v>
      </c>
      <c r="N2397" s="55" t="n">
        <f aca="false">IF(COUNT(H2397)=0,50,IF(H2397&gt;=0.6,100,IF(H2397&gt;=0.4,50,0)))</f>
        <v>100</v>
      </c>
      <c r="O2397" s="55" t="n">
        <f aca="false">IF(COUNT(I2397)=0,50,IF(J2397="proxy_vix",50,IF(I2397&lt;350,100,IF(I2397&lt;=450,50,0))))</f>
        <v>100</v>
      </c>
      <c r="P2397" s="55" t="n">
        <f aca="false">IF(COUNT(K2397)=0,50,IF(K2397&lt;20,100,IF(K2397&lt;=25,50,0)))</f>
        <v>100</v>
      </c>
      <c r="Q2397" s="54"/>
      <c r="R2397" s="47"/>
      <c r="S2397" s="51" t="n">
        <f aca="false">$E2397/$E2396-1</f>
        <v>-0.00177255322894743</v>
      </c>
      <c r="T2397" s="56" t="n">
        <f aca="false">$K2397/$K2396-1</f>
        <v>0.056878306878307</v>
      </c>
      <c r="V2397" s="57"/>
      <c r="W2397" s="57"/>
      <c r="Y2397" s="1" t="str">
        <f aca="false">IF(AX2397&gt;=70,"EASY",IF(AX2397&gt;40,"UNCERTAIN","HARD"))</f>
        <v>EASY</v>
      </c>
      <c r="AA2397" s="58" t="n">
        <f aca="false">IF($A2397&lt;200,"",AVERAGE($E2348:$E2397)/AVERAGE($E2198:$E2397)-1)</f>
        <v>0.094428856558197</v>
      </c>
      <c r="AB2397" s="59" t="n">
        <f aca="false">LOOKUP($B2397,07_L1政策步階!$A$4:$A$14,07_L1政策步階!$C$4:$C$14)</f>
        <v>1</v>
      </c>
      <c r="AC2397" s="57"/>
      <c r="AD2397" s="57"/>
      <c r="AE2397" s="57"/>
      <c r="AF2397" s="57"/>
      <c r="AG2397" s="57"/>
      <c r="AH2397" s="57"/>
      <c r="AI2397" s="57"/>
      <c r="AJ2397" s="57"/>
      <c r="AK2397" s="57"/>
      <c r="AL2397" s="59" t="n">
        <f aca="false">IF(ISNUMBER($AA2397),IF($AA2397&gt;=0.005,100,IF($AA2397&gt;=-0.015,50,0)),"")</f>
        <v>100</v>
      </c>
      <c r="AM2397" s="59" t="n">
        <f aca="false">IF(ISNUMBER($AB2397),IF($AB2397=1,100,IF($AB2397=0,50,0)),"")</f>
        <v>100</v>
      </c>
      <c r="AN2397" s="0" t="str">
        <f aca="false">IF(ISNUMBER($AC2397),IF($AC2397&gt;=0.001,100,IF($AC2397&gt;=-0.003,50,0)),"")</f>
        <v/>
      </c>
      <c r="AO2397" s="0" t="str">
        <f aca="false">IF(ISNUMBER($AD2397),IF($AD2397&gt;=0.04,100,IF($AD2397&gt;=0,50,0)),"")</f>
        <v/>
      </c>
      <c r="AP2397" s="0" t="str">
        <f aca="false">IF(ISNUMBER($AE2397),IF($AE2397&gt;=25,100,IF($AE2397&gt;=-75,50,0)),"")</f>
        <v/>
      </c>
      <c r="AQ2397" s="0" t="str">
        <f aca="false">IF(ISNUMBER($AF2397),IF($AF2397&gt;0,100,IF($AF2397&gt;=-50,50,0)),"")</f>
        <v/>
      </c>
      <c r="AR2397" s="0" t="str">
        <f aca="false">IF(ISNUMBER($AG2397),IF($AG2397=1,100,IF($AG2397=0,50,0)),"")</f>
        <v/>
      </c>
      <c r="AS2397" s="0" t="str">
        <f aca="false">IF(ISNUMBER($AH2397),IF($AH2397&lt;0,100,IF($AH2397&lt;=20,50,0)),"")</f>
        <v/>
      </c>
      <c r="AT2397" s="0" t="str">
        <f aca="false">IF(ISNUMBER($AI2397),IF($AI2397&lt;0.95,100,IF($AI2397&lt;=1,50,0)),"")</f>
        <v/>
      </c>
      <c r="AU2397" s="0" t="str">
        <f aca="false">IF(ISNUMBER($AJ2397),IF($AJ2397&lt;30,0,IF($AJ2397&lt;40,50,IF($AJ2397&lt;=90,100,50))),"")</f>
        <v/>
      </c>
      <c r="AV2397" s="0" t="str">
        <f aca="false">IF(ISNUMBER($AK2397),IF($AK2397&gt;-0.2,100,IF($AK2397&gt;=-0.4,50,0)),"")</f>
        <v/>
      </c>
      <c r="AW2397" s="59" t="n">
        <f aca="false">01_指標庫!$H$4*ISNUMBER($F2397)+01_指標庫!$H$5*ISNUMBER($AA2397)+01_指標庫!$H$6*ISNUMBER($G2397)+01_指標庫!$H$7*ISNUMBER($H2397)+01_指標庫!$H$8*ISNUMBER($AF2397)+01_指標庫!$H$9*ISNUMBER($AG2397)+01_指標庫!$H$10*ISNUMBER($AB2397)+01_指標庫!$H$11*ISNUMBER($AC2397)+01_指標庫!$H$12*ISNUMBER($AD2397)+01_指標庫!$H$13*ISNUMBER($AE2397)+01_指標庫!$H$14*ISNUMBER($I2397)+01_指標庫!$H$15*ISNUMBER($AH2397)+01_指標庫!$H$16*ISNUMBER($K2397)+01_指標庫!$H$17*ISNUMBER($AI2397)+01_指標庫!$H$18*ISNUMBER($AJ2397)+01_指標庫!$H$19*ISNUMBER($AK2397)+01_指標庫!$H$20*ISNUMBER($BB2397)+01_指標庫!$H$21*ISNUMBER($BC2397)</f>
        <v>51</v>
      </c>
      <c r="AX2397" s="59" t="n">
        <f aca="false">IF(AW2397=0,50,ROUND((01_指標庫!$H$4*IF(ISNUMBER($F2397),L2397,0)+01_指標庫!$H$5*IF(ISNUMBER($AA2397),AL2397,0)+01_指標庫!$H$6*IF(ISNUMBER($G2397),M2397,0)+01_指標庫!$H$7*IF(ISNUMBER($H2397),N2397,0)+01_指標庫!$H$8*IF(ISNUMBER($AF2397),AQ2397,0)+01_指標庫!$H$9*IF(ISNUMBER($AG2397),AR2397,0)+01_指標庫!$H$10*IF(ISNUMBER($AB2397),AM2397,0)+01_指標庫!$H$11*IF(ISNUMBER($AC2397),AN2397,0)+01_指標庫!$H$12*IF(ISNUMBER($AD2397),AO2397,0)+01_指標庫!$H$13*IF(ISNUMBER($AE2397),AP2397,0)+01_指標庫!$H$14*IF(ISNUMBER($I2397),O2397,0)+01_指標庫!$H$15*IF(ISNUMBER($AH2397),AS2397,0)+01_指標庫!$H$16*IF(ISNUMBER($K2397),P2397,0)+01_指標庫!$H$17*IF(ISNUMBER($AI2397),AT2397,0)+01_指標庫!$H$18*IF(ISNUMBER($AJ2397),AU2397,0)+01_指標庫!$H$19*IF(ISNUMBER($AK2397),AV2397,0)+01_指標庫!$H$20*IF(ISNUMBER($BB2397),BB2397,0)+01_指標庫!$H$21*IF(ISNUMBER($BC2397),BC2397,0))/AW2397,1))</f>
        <v>94.1</v>
      </c>
      <c r="AY2397" s="60"/>
      <c r="AZ2397" s="60"/>
      <c r="BA2397" s="58" t="n">
        <f aca="false">AVERAGE($E2393:$E2397)/AVERAGE($E2388:$E2397)-1</f>
        <v>0.00586203364794646</v>
      </c>
      <c r="BB2397" s="59" t="n">
        <f aca="false">IF(ISNUMBER($BA2397),IF(OR($S2397&lt;=-0.03,$BA2397&lt;-0.003),0,IF(OR($S2397&lt;=-0.02,$BA2397&lt;0.01),50,100)),"")</f>
        <v>50</v>
      </c>
      <c r="BC2397" s="0" t="str">
        <f aca="false">IF(OR(COUNT($AZ2397)=0,COUNT($AZ2396)=0),"",IF(OR($AY2397/$AZ2396-1&lt;=-0.03,$AZ2397/$AZ2396-1&lt;=-0.045,IF(COUNT($AZ2388:$AZ2397)=10,AVERAGE($AZ2393:$AZ2397)/AVERAGE($AZ2388:$AZ2397)-1&lt;-0.01,FALSE())),0,IF(OR($AZ2397/$AZ2396-1&lt;=-0.02,IF(COUNT($AZ2388:$AZ2397)=10,AVERAGE($AZ2393:$AZ2397)/AVERAGE($AZ2388:$AZ2397)-1&lt;0.005,FALSE())),50,100)))</f>
        <v/>
      </c>
    </row>
    <row r="2398" customFormat="false" ht="15" hidden="false" customHeight="true" outlineLevel="0" collapsed="false">
      <c r="A2398" s="47" t="n">
        <v>2394</v>
      </c>
      <c r="B2398" s="48" t="n">
        <v>46036</v>
      </c>
      <c r="C2398" s="47" t="n">
        <v>2026</v>
      </c>
      <c r="D2398" s="49" t="s">
        <v>238</v>
      </c>
      <c r="E2398" s="50" t="n">
        <v>25465.94</v>
      </c>
      <c r="F2398" s="51" t="n">
        <v>0.098589</v>
      </c>
      <c r="G2398" s="51" t="n">
        <v>-0.025035</v>
      </c>
      <c r="H2398" s="52" t="n">
        <v>0.6939</v>
      </c>
      <c r="I2398" s="53" t="n">
        <v>276</v>
      </c>
      <c r="J2398" s="47" t="s">
        <v>235</v>
      </c>
      <c r="K2398" s="54" t="n">
        <v>16.75</v>
      </c>
      <c r="L2398" s="55" t="n">
        <f aca="false">IF(COUNT(F2398)=0,50,IF(F2398&gt;=0,100,IF(F2398&gt;=-0.02,50,0)))</f>
        <v>100</v>
      </c>
      <c r="M2398" s="55" t="n">
        <f aca="false">IF(COUNT(G2398)=0,50,IF(G2398&gt;-0.06,100,IF(G2398&gt;-0.15,50,0)))</f>
        <v>100</v>
      </c>
      <c r="N2398" s="55" t="n">
        <f aca="false">IF(COUNT(H2398)=0,50,IF(H2398&gt;=0.6,100,IF(H2398&gt;=0.4,50,0)))</f>
        <v>100</v>
      </c>
      <c r="O2398" s="55" t="n">
        <f aca="false">IF(COUNT(I2398)=0,50,IF(J2398="proxy_vix",50,IF(I2398&lt;350,100,IF(I2398&lt;=450,50,0))))</f>
        <v>100</v>
      </c>
      <c r="P2398" s="55" t="n">
        <f aca="false">IF(COUNT(K2398)=0,50,IF(K2398&lt;20,100,IF(K2398&lt;=25,50,0)))</f>
        <v>100</v>
      </c>
      <c r="Q2398" s="54"/>
      <c r="R2398" s="47"/>
      <c r="S2398" s="51" t="n">
        <f aca="false">$E2398/$E2397-1</f>
        <v>-0.0107221869361102</v>
      </c>
      <c r="T2398" s="56" t="n">
        <f aca="false">$K2398/$K2397-1</f>
        <v>0.0481852315394242</v>
      </c>
      <c r="V2398" s="57"/>
      <c r="W2398" s="57"/>
      <c r="Y2398" s="1" t="str">
        <f aca="false">IF(AX2398&gt;=70,"EASY",IF(AX2398&gt;40,"UNCERTAIN","HARD"))</f>
        <v>EASY</v>
      </c>
      <c r="AA2398" s="58" t="n">
        <f aca="false">IF($A2398&lt;200,"",AVERAGE($E2349:$E2398)/AVERAGE($E2199:$E2398)-1)</f>
        <v>0.0926305206301852</v>
      </c>
      <c r="AB2398" s="59" t="n">
        <f aca="false">LOOKUP($B2398,07_L1政策步階!$A$4:$A$14,07_L1政策步階!$C$4:$C$14)</f>
        <v>1</v>
      </c>
      <c r="AC2398" s="57"/>
      <c r="AD2398" s="57"/>
      <c r="AE2398" s="57"/>
      <c r="AF2398" s="57"/>
      <c r="AG2398" s="57"/>
      <c r="AH2398" s="57"/>
      <c r="AI2398" s="57"/>
      <c r="AJ2398" s="57"/>
      <c r="AK2398" s="57"/>
      <c r="AL2398" s="59" t="n">
        <f aca="false">IF(ISNUMBER($AA2398),IF($AA2398&gt;=0.005,100,IF($AA2398&gt;=-0.015,50,0)),"")</f>
        <v>100</v>
      </c>
      <c r="AM2398" s="59" t="n">
        <f aca="false">IF(ISNUMBER($AB2398),IF($AB2398=1,100,IF($AB2398=0,50,0)),"")</f>
        <v>100</v>
      </c>
      <c r="AN2398" s="0" t="str">
        <f aca="false">IF(ISNUMBER($AC2398),IF($AC2398&gt;=0.001,100,IF($AC2398&gt;=-0.003,50,0)),"")</f>
        <v/>
      </c>
      <c r="AO2398" s="0" t="str">
        <f aca="false">IF(ISNUMBER($AD2398),IF($AD2398&gt;=0.04,100,IF($AD2398&gt;=0,50,0)),"")</f>
        <v/>
      </c>
      <c r="AP2398" s="0" t="str">
        <f aca="false">IF(ISNUMBER($AE2398),IF($AE2398&gt;=25,100,IF($AE2398&gt;=-75,50,0)),"")</f>
        <v/>
      </c>
      <c r="AQ2398" s="0" t="str">
        <f aca="false">IF(ISNUMBER($AF2398),IF($AF2398&gt;0,100,IF($AF2398&gt;=-50,50,0)),"")</f>
        <v/>
      </c>
      <c r="AR2398" s="0" t="str">
        <f aca="false">IF(ISNUMBER($AG2398),IF($AG2398=1,100,IF($AG2398=0,50,0)),"")</f>
        <v/>
      </c>
      <c r="AS2398" s="0" t="str">
        <f aca="false">IF(ISNUMBER($AH2398),IF($AH2398&lt;0,100,IF($AH2398&lt;=20,50,0)),"")</f>
        <v/>
      </c>
      <c r="AT2398" s="0" t="str">
        <f aca="false">IF(ISNUMBER($AI2398),IF($AI2398&lt;0.95,100,IF($AI2398&lt;=1,50,0)),"")</f>
        <v/>
      </c>
      <c r="AU2398" s="0" t="str">
        <f aca="false">IF(ISNUMBER($AJ2398),IF($AJ2398&lt;30,0,IF($AJ2398&lt;40,50,IF($AJ2398&lt;=90,100,50))),"")</f>
        <v/>
      </c>
      <c r="AV2398" s="0" t="str">
        <f aca="false">IF(ISNUMBER($AK2398),IF($AK2398&gt;-0.2,100,IF($AK2398&gt;=-0.4,50,0)),"")</f>
        <v/>
      </c>
      <c r="AW2398" s="59" t="n">
        <f aca="false">01_指標庫!$H$4*ISNUMBER($F2398)+01_指標庫!$H$5*ISNUMBER($AA2398)+01_指標庫!$H$6*ISNUMBER($G2398)+01_指標庫!$H$7*ISNUMBER($H2398)+01_指標庫!$H$8*ISNUMBER($AF2398)+01_指標庫!$H$9*ISNUMBER($AG2398)+01_指標庫!$H$10*ISNUMBER($AB2398)+01_指標庫!$H$11*ISNUMBER($AC2398)+01_指標庫!$H$12*ISNUMBER($AD2398)+01_指標庫!$H$13*ISNUMBER($AE2398)+01_指標庫!$H$14*ISNUMBER($I2398)+01_指標庫!$H$15*ISNUMBER($AH2398)+01_指標庫!$H$16*ISNUMBER($K2398)+01_指標庫!$H$17*ISNUMBER($AI2398)+01_指標庫!$H$18*ISNUMBER($AJ2398)+01_指標庫!$H$19*ISNUMBER($AK2398)+01_指標庫!$H$20*ISNUMBER($BB2398)+01_指標庫!$H$21*ISNUMBER($BC2398)</f>
        <v>51</v>
      </c>
      <c r="AX2398" s="59" t="n">
        <f aca="false">IF(AW2398=0,50,ROUND((01_指標庫!$H$4*IF(ISNUMBER($F2398),L2398,0)+01_指標庫!$H$5*IF(ISNUMBER($AA2398),AL2398,0)+01_指標庫!$H$6*IF(ISNUMBER($G2398),M2398,0)+01_指標庫!$H$7*IF(ISNUMBER($H2398),N2398,0)+01_指標庫!$H$8*IF(ISNUMBER($AF2398),AQ2398,0)+01_指標庫!$H$9*IF(ISNUMBER($AG2398),AR2398,0)+01_指標庫!$H$10*IF(ISNUMBER($AB2398),AM2398,0)+01_指標庫!$H$11*IF(ISNUMBER($AC2398),AN2398,0)+01_指標庫!$H$12*IF(ISNUMBER($AD2398),AO2398,0)+01_指標庫!$H$13*IF(ISNUMBER($AE2398),AP2398,0)+01_指標庫!$H$14*IF(ISNUMBER($I2398),O2398,0)+01_指標庫!$H$15*IF(ISNUMBER($AH2398),AS2398,0)+01_指標庫!$H$16*IF(ISNUMBER($K2398),P2398,0)+01_指標庫!$H$17*IF(ISNUMBER($AI2398),AT2398,0)+01_指標庫!$H$18*IF(ISNUMBER($AJ2398),AU2398,0)+01_指標庫!$H$19*IF(ISNUMBER($AK2398),AV2398,0)+01_指標庫!$H$20*IF(ISNUMBER($BB2398),BB2398,0)+01_指標庫!$H$21*IF(ISNUMBER($BC2398),BC2398,0))/AW2398,1))</f>
        <v>94.1</v>
      </c>
      <c r="AY2398" s="60"/>
      <c r="AZ2398" s="60"/>
      <c r="BA2398" s="58" t="n">
        <f aca="false">AVERAGE($E2394:$E2398)/AVERAGE($E2389:$E2398)-1</f>
        <v>0.00437695017137663</v>
      </c>
      <c r="BB2398" s="59" t="n">
        <f aca="false">IF(ISNUMBER($BA2398),IF(OR($S2398&lt;=-0.03,$BA2398&lt;-0.003),0,IF(OR($S2398&lt;=-0.02,$BA2398&lt;0.01),50,100)),"")</f>
        <v>50</v>
      </c>
      <c r="BC2398" s="0" t="str">
        <f aca="false">IF(OR(COUNT($AZ2398)=0,COUNT($AZ2397)=0),"",IF(OR($AY2398/$AZ2397-1&lt;=-0.03,$AZ2398/$AZ2397-1&lt;=-0.045,IF(COUNT($AZ2389:$AZ2398)=10,AVERAGE($AZ2394:$AZ2398)/AVERAGE($AZ2389:$AZ2398)-1&lt;-0.01,FALSE())),0,IF(OR($AZ2398/$AZ2397-1&lt;=-0.02,IF(COUNT($AZ2389:$AZ2398)=10,AVERAGE($AZ2394:$AZ2398)/AVERAGE($AZ2389:$AZ2398)-1&lt;0.005,FALSE())),50,100)))</f>
        <v/>
      </c>
    </row>
    <row r="2399" customFormat="false" ht="15" hidden="false" customHeight="true" outlineLevel="0" collapsed="false">
      <c r="A2399" s="47" t="n">
        <v>2395</v>
      </c>
      <c r="B2399" s="48" t="n">
        <v>46037</v>
      </c>
      <c r="C2399" s="47" t="n">
        <v>2026</v>
      </c>
      <c r="D2399" s="49" t="s">
        <v>239</v>
      </c>
      <c r="E2399" s="50" t="n">
        <v>25547.07</v>
      </c>
      <c r="F2399" s="51" t="n">
        <v>0.100601</v>
      </c>
      <c r="G2399" s="51" t="n">
        <v>-0.021929</v>
      </c>
      <c r="H2399" s="52" t="n">
        <v>0.7143</v>
      </c>
      <c r="I2399" s="53" t="n">
        <v>271</v>
      </c>
      <c r="J2399" s="47" t="s">
        <v>235</v>
      </c>
      <c r="K2399" s="54" t="n">
        <v>15.84</v>
      </c>
      <c r="L2399" s="55" t="n">
        <f aca="false">IF(COUNT(F2399)=0,50,IF(F2399&gt;=0,100,IF(F2399&gt;=-0.02,50,0)))</f>
        <v>100</v>
      </c>
      <c r="M2399" s="55" t="n">
        <f aca="false">IF(COUNT(G2399)=0,50,IF(G2399&gt;-0.06,100,IF(G2399&gt;-0.15,50,0)))</f>
        <v>100</v>
      </c>
      <c r="N2399" s="55" t="n">
        <f aca="false">IF(COUNT(H2399)=0,50,IF(H2399&gt;=0.6,100,IF(H2399&gt;=0.4,50,0)))</f>
        <v>100</v>
      </c>
      <c r="O2399" s="55" t="n">
        <f aca="false">IF(COUNT(I2399)=0,50,IF(J2399="proxy_vix",50,IF(I2399&lt;350,100,IF(I2399&lt;=450,50,0))))</f>
        <v>100</v>
      </c>
      <c r="P2399" s="55" t="n">
        <f aca="false">IF(COUNT(K2399)=0,50,IF(K2399&lt;20,100,IF(K2399&lt;=25,50,0)))</f>
        <v>100</v>
      </c>
      <c r="Q2399" s="54"/>
      <c r="R2399" s="47"/>
      <c r="S2399" s="51" t="n">
        <f aca="false">$E2399/$E2398-1</f>
        <v>0.00318582388869215</v>
      </c>
      <c r="T2399" s="56" t="n">
        <f aca="false">$K2399/$K2398-1</f>
        <v>-0.0543283582089552</v>
      </c>
      <c r="V2399" s="57"/>
      <c r="W2399" s="57"/>
      <c r="Y2399" s="1" t="str">
        <f aca="false">IF(AX2399&gt;=70,"EASY",IF(AX2399&gt;40,"UNCERTAIN","HARD"))</f>
        <v>EASY</v>
      </c>
      <c r="AA2399" s="58" t="n">
        <f aca="false">IF($A2399&lt;200,"",AVERAGE($E2350:$E2399)/AVERAGE($E2200:$E2399)-1)</f>
        <v>0.0907882001335072</v>
      </c>
      <c r="AB2399" s="59" t="n">
        <f aca="false">LOOKUP($B2399,07_L1政策步階!$A$4:$A$14,07_L1政策步階!$C$4:$C$14)</f>
        <v>1</v>
      </c>
      <c r="AC2399" s="57"/>
      <c r="AD2399" s="57"/>
      <c r="AE2399" s="57"/>
      <c r="AF2399" s="57"/>
      <c r="AG2399" s="57"/>
      <c r="AH2399" s="57"/>
      <c r="AI2399" s="57"/>
      <c r="AJ2399" s="57"/>
      <c r="AK2399" s="57"/>
      <c r="AL2399" s="59" t="n">
        <f aca="false">IF(ISNUMBER($AA2399),IF($AA2399&gt;=0.005,100,IF($AA2399&gt;=-0.015,50,0)),"")</f>
        <v>100</v>
      </c>
      <c r="AM2399" s="59" t="n">
        <f aca="false">IF(ISNUMBER($AB2399),IF($AB2399=1,100,IF($AB2399=0,50,0)),"")</f>
        <v>100</v>
      </c>
      <c r="AN2399" s="0" t="str">
        <f aca="false">IF(ISNUMBER($AC2399),IF($AC2399&gt;=0.001,100,IF($AC2399&gt;=-0.003,50,0)),"")</f>
        <v/>
      </c>
      <c r="AO2399" s="0" t="str">
        <f aca="false">IF(ISNUMBER($AD2399),IF($AD2399&gt;=0.04,100,IF($AD2399&gt;=0,50,0)),"")</f>
        <v/>
      </c>
      <c r="AP2399" s="0" t="str">
        <f aca="false">IF(ISNUMBER($AE2399),IF($AE2399&gt;=25,100,IF($AE2399&gt;=-75,50,0)),"")</f>
        <v/>
      </c>
      <c r="AQ2399" s="0" t="str">
        <f aca="false">IF(ISNUMBER($AF2399),IF($AF2399&gt;0,100,IF($AF2399&gt;=-50,50,0)),"")</f>
        <v/>
      </c>
      <c r="AR2399" s="0" t="str">
        <f aca="false">IF(ISNUMBER($AG2399),IF($AG2399=1,100,IF($AG2399=0,50,0)),"")</f>
        <v/>
      </c>
      <c r="AS2399" s="0" t="str">
        <f aca="false">IF(ISNUMBER($AH2399),IF($AH2399&lt;0,100,IF($AH2399&lt;=20,50,0)),"")</f>
        <v/>
      </c>
      <c r="AT2399" s="0" t="str">
        <f aca="false">IF(ISNUMBER($AI2399),IF($AI2399&lt;0.95,100,IF($AI2399&lt;=1,50,0)),"")</f>
        <v/>
      </c>
      <c r="AU2399" s="0" t="str">
        <f aca="false">IF(ISNUMBER($AJ2399),IF($AJ2399&lt;30,0,IF($AJ2399&lt;40,50,IF($AJ2399&lt;=90,100,50))),"")</f>
        <v/>
      </c>
      <c r="AV2399" s="0" t="str">
        <f aca="false">IF(ISNUMBER($AK2399),IF($AK2399&gt;-0.2,100,IF($AK2399&gt;=-0.4,50,0)),"")</f>
        <v/>
      </c>
      <c r="AW2399" s="59" t="n">
        <f aca="false">01_指標庫!$H$4*ISNUMBER($F2399)+01_指標庫!$H$5*ISNUMBER($AA2399)+01_指標庫!$H$6*ISNUMBER($G2399)+01_指標庫!$H$7*ISNUMBER($H2399)+01_指標庫!$H$8*ISNUMBER($AF2399)+01_指標庫!$H$9*ISNUMBER($AG2399)+01_指標庫!$H$10*ISNUMBER($AB2399)+01_指標庫!$H$11*ISNUMBER($AC2399)+01_指標庫!$H$12*ISNUMBER($AD2399)+01_指標庫!$H$13*ISNUMBER($AE2399)+01_指標庫!$H$14*ISNUMBER($I2399)+01_指標庫!$H$15*ISNUMBER($AH2399)+01_指標庫!$H$16*ISNUMBER($K2399)+01_指標庫!$H$17*ISNUMBER($AI2399)+01_指標庫!$H$18*ISNUMBER($AJ2399)+01_指標庫!$H$19*ISNUMBER($AK2399)+01_指標庫!$H$20*ISNUMBER($BB2399)+01_指標庫!$H$21*ISNUMBER($BC2399)</f>
        <v>51</v>
      </c>
      <c r="AX2399" s="59" t="n">
        <f aca="false">IF(AW2399=0,50,ROUND((01_指標庫!$H$4*IF(ISNUMBER($F2399),L2399,0)+01_指標庫!$H$5*IF(ISNUMBER($AA2399),AL2399,0)+01_指標庫!$H$6*IF(ISNUMBER($G2399),M2399,0)+01_指標庫!$H$7*IF(ISNUMBER($H2399),N2399,0)+01_指標庫!$H$8*IF(ISNUMBER($AF2399),AQ2399,0)+01_指標庫!$H$9*IF(ISNUMBER($AG2399),AR2399,0)+01_指標庫!$H$10*IF(ISNUMBER($AB2399),AM2399,0)+01_指標庫!$H$11*IF(ISNUMBER($AC2399),AN2399,0)+01_指標庫!$H$12*IF(ISNUMBER($AD2399),AO2399,0)+01_指標庫!$H$13*IF(ISNUMBER($AE2399),AP2399,0)+01_指標庫!$H$14*IF(ISNUMBER($I2399),O2399,0)+01_指標庫!$H$15*IF(ISNUMBER($AH2399),AS2399,0)+01_指標庫!$H$16*IF(ISNUMBER($K2399),P2399,0)+01_指標庫!$H$17*IF(ISNUMBER($AI2399),AT2399,0)+01_指標庫!$H$18*IF(ISNUMBER($AJ2399),AU2399,0)+01_指標庫!$H$19*IF(ISNUMBER($AK2399),AV2399,0)+01_指標庫!$H$20*IF(ISNUMBER($BB2399),BB2399,0)+01_指標庫!$H$21*IF(ISNUMBER($BC2399),BC2399,0))/AW2399,1))</f>
        <v>94.1</v>
      </c>
      <c r="AY2399" s="60"/>
      <c r="AZ2399" s="60"/>
      <c r="BA2399" s="58" t="n">
        <f aca="false">AVERAGE($E2395:$E2399)/AVERAGE($E2390:$E2399)-1</f>
        <v>0.00352217380239139</v>
      </c>
      <c r="BB2399" s="59" t="n">
        <f aca="false">IF(ISNUMBER($BA2399),IF(OR($S2399&lt;=-0.03,$BA2399&lt;-0.003),0,IF(OR($S2399&lt;=-0.02,$BA2399&lt;0.01),50,100)),"")</f>
        <v>50</v>
      </c>
      <c r="BC2399" s="0" t="str">
        <f aca="false">IF(OR(COUNT($AZ2399)=0,COUNT($AZ2398)=0),"",IF(OR($AY2399/$AZ2398-1&lt;=-0.03,$AZ2399/$AZ2398-1&lt;=-0.045,IF(COUNT($AZ2390:$AZ2399)=10,AVERAGE($AZ2395:$AZ2399)/AVERAGE($AZ2390:$AZ2399)-1&lt;-0.01,FALSE())),0,IF(OR($AZ2399/$AZ2398-1&lt;=-0.02,IF(COUNT($AZ2390:$AZ2399)=10,AVERAGE($AZ2395:$AZ2399)/AVERAGE($AZ2390:$AZ2399)-1&lt;0.005,FALSE())),50,100)))</f>
        <v/>
      </c>
    </row>
    <row r="2400" customFormat="false" ht="15" hidden="false" customHeight="true" outlineLevel="0" collapsed="false">
      <c r="A2400" s="47" t="n">
        <v>2396</v>
      </c>
      <c r="B2400" s="48" t="n">
        <v>46038</v>
      </c>
      <c r="C2400" s="47" t="n">
        <v>2026</v>
      </c>
      <c r="D2400" s="49" t="s">
        <v>234</v>
      </c>
      <c r="E2400" s="50" t="n">
        <v>25529.26</v>
      </c>
      <c r="F2400" s="51" t="n">
        <v>0.098392</v>
      </c>
      <c r="G2400" s="51" t="n">
        <v>-0.022611</v>
      </c>
      <c r="H2400" s="52" t="n">
        <v>0.6939</v>
      </c>
      <c r="I2400" s="53" t="n">
        <v>265</v>
      </c>
      <c r="J2400" s="47" t="s">
        <v>235</v>
      </c>
      <c r="K2400" s="54" t="n">
        <v>15.86</v>
      </c>
      <c r="L2400" s="55" t="n">
        <f aca="false">IF(COUNT(F2400)=0,50,IF(F2400&gt;=0,100,IF(F2400&gt;=-0.02,50,0)))</f>
        <v>100</v>
      </c>
      <c r="M2400" s="55" t="n">
        <f aca="false">IF(COUNT(G2400)=0,50,IF(G2400&gt;-0.06,100,IF(G2400&gt;-0.15,50,0)))</f>
        <v>100</v>
      </c>
      <c r="N2400" s="55" t="n">
        <f aca="false">IF(COUNT(H2400)=0,50,IF(H2400&gt;=0.6,100,IF(H2400&gt;=0.4,50,0)))</f>
        <v>100</v>
      </c>
      <c r="O2400" s="55" t="n">
        <f aca="false">IF(COUNT(I2400)=0,50,IF(J2400="proxy_vix",50,IF(I2400&lt;350,100,IF(I2400&lt;=450,50,0))))</f>
        <v>100</v>
      </c>
      <c r="P2400" s="55" t="n">
        <f aca="false">IF(COUNT(K2400)=0,50,IF(K2400&lt;20,100,IF(K2400&lt;=25,50,0)))</f>
        <v>100</v>
      </c>
      <c r="Q2400" s="54"/>
      <c r="R2400" s="47"/>
      <c r="S2400" s="51" t="n">
        <f aca="false">$E2400/$E2399-1</f>
        <v>-0.00069714452577152</v>
      </c>
      <c r="T2400" s="56" t="n">
        <f aca="false">$K2400/$K2399-1</f>
        <v>0.0012626262626263</v>
      </c>
      <c r="V2400" s="57"/>
      <c r="W2400" s="57"/>
      <c r="Y2400" s="1" t="str">
        <f aca="false">IF(AX2400&gt;=70,"EASY",IF(AX2400&gt;40,"UNCERTAIN","HARD"))</f>
        <v>EASY</v>
      </c>
      <c r="AA2400" s="58" t="n">
        <f aca="false">IF($A2400&lt;200,"",AVERAGE($E2351:$E2400)/AVERAGE($E2201:$E2400)-1)</f>
        <v>0.0894389940275273</v>
      </c>
      <c r="AB2400" s="59" t="n">
        <f aca="false">LOOKUP($B2400,07_L1政策步階!$A$4:$A$14,07_L1政策步階!$C$4:$C$14)</f>
        <v>1</v>
      </c>
      <c r="AC2400" s="57"/>
      <c r="AD2400" s="57"/>
      <c r="AE2400" s="57"/>
      <c r="AF2400" s="57"/>
      <c r="AG2400" s="57"/>
      <c r="AH2400" s="57"/>
      <c r="AI2400" s="57"/>
      <c r="AJ2400" s="57"/>
      <c r="AK2400" s="57"/>
      <c r="AL2400" s="59" t="n">
        <f aca="false">IF(ISNUMBER($AA2400),IF($AA2400&gt;=0.005,100,IF($AA2400&gt;=-0.015,50,0)),"")</f>
        <v>100</v>
      </c>
      <c r="AM2400" s="59" t="n">
        <f aca="false">IF(ISNUMBER($AB2400),IF($AB2400=1,100,IF($AB2400=0,50,0)),"")</f>
        <v>100</v>
      </c>
      <c r="AN2400" s="0" t="str">
        <f aca="false">IF(ISNUMBER($AC2400),IF($AC2400&gt;=0.001,100,IF($AC2400&gt;=-0.003,50,0)),"")</f>
        <v/>
      </c>
      <c r="AO2400" s="0" t="str">
        <f aca="false">IF(ISNUMBER($AD2400),IF($AD2400&gt;=0.04,100,IF($AD2400&gt;=0,50,0)),"")</f>
        <v/>
      </c>
      <c r="AP2400" s="0" t="str">
        <f aca="false">IF(ISNUMBER($AE2400),IF($AE2400&gt;=25,100,IF($AE2400&gt;=-75,50,0)),"")</f>
        <v/>
      </c>
      <c r="AQ2400" s="0" t="str">
        <f aca="false">IF(ISNUMBER($AF2400),IF($AF2400&gt;0,100,IF($AF2400&gt;=-50,50,0)),"")</f>
        <v/>
      </c>
      <c r="AR2400" s="0" t="str">
        <f aca="false">IF(ISNUMBER($AG2400),IF($AG2400=1,100,IF($AG2400=0,50,0)),"")</f>
        <v/>
      </c>
      <c r="AS2400" s="0" t="str">
        <f aca="false">IF(ISNUMBER($AH2400),IF($AH2400&lt;0,100,IF($AH2400&lt;=20,50,0)),"")</f>
        <v/>
      </c>
      <c r="AT2400" s="0" t="str">
        <f aca="false">IF(ISNUMBER($AI2400),IF($AI2400&lt;0.95,100,IF($AI2400&lt;=1,50,0)),"")</f>
        <v/>
      </c>
      <c r="AU2400" s="0" t="str">
        <f aca="false">IF(ISNUMBER($AJ2400),IF($AJ2400&lt;30,0,IF($AJ2400&lt;40,50,IF($AJ2400&lt;=90,100,50))),"")</f>
        <v/>
      </c>
      <c r="AV2400" s="0" t="str">
        <f aca="false">IF(ISNUMBER($AK2400),IF($AK2400&gt;-0.2,100,IF($AK2400&gt;=-0.4,50,0)),"")</f>
        <v/>
      </c>
      <c r="AW2400" s="59" t="n">
        <f aca="false">01_指標庫!$H$4*ISNUMBER($F2400)+01_指標庫!$H$5*ISNUMBER($AA2400)+01_指標庫!$H$6*ISNUMBER($G2400)+01_指標庫!$H$7*ISNUMBER($H2400)+01_指標庫!$H$8*ISNUMBER($AF2400)+01_指標庫!$H$9*ISNUMBER($AG2400)+01_指標庫!$H$10*ISNUMBER($AB2400)+01_指標庫!$H$11*ISNUMBER($AC2400)+01_指標庫!$H$12*ISNUMBER($AD2400)+01_指標庫!$H$13*ISNUMBER($AE2400)+01_指標庫!$H$14*ISNUMBER($I2400)+01_指標庫!$H$15*ISNUMBER($AH2400)+01_指標庫!$H$16*ISNUMBER($K2400)+01_指標庫!$H$17*ISNUMBER($AI2400)+01_指標庫!$H$18*ISNUMBER($AJ2400)+01_指標庫!$H$19*ISNUMBER($AK2400)+01_指標庫!$H$20*ISNUMBER($BB2400)+01_指標庫!$H$21*ISNUMBER($BC2400)</f>
        <v>51</v>
      </c>
      <c r="AX2400" s="59" t="n">
        <f aca="false">IF(AW2400=0,50,ROUND((01_指標庫!$H$4*IF(ISNUMBER($F2400),L2400,0)+01_指標庫!$H$5*IF(ISNUMBER($AA2400),AL2400,0)+01_指標庫!$H$6*IF(ISNUMBER($G2400),M2400,0)+01_指標庫!$H$7*IF(ISNUMBER($H2400),N2400,0)+01_指標庫!$H$8*IF(ISNUMBER($AF2400),AQ2400,0)+01_指標庫!$H$9*IF(ISNUMBER($AG2400),AR2400,0)+01_指標庫!$H$10*IF(ISNUMBER($AB2400),AM2400,0)+01_指標庫!$H$11*IF(ISNUMBER($AC2400),AN2400,0)+01_指標庫!$H$12*IF(ISNUMBER($AD2400),AO2400,0)+01_指標庫!$H$13*IF(ISNUMBER($AE2400),AP2400,0)+01_指標庫!$H$14*IF(ISNUMBER($I2400),O2400,0)+01_指標庫!$H$15*IF(ISNUMBER($AH2400),AS2400,0)+01_指標庫!$H$16*IF(ISNUMBER($K2400),P2400,0)+01_指標庫!$H$17*IF(ISNUMBER($AI2400),AT2400,0)+01_指標庫!$H$18*IF(ISNUMBER($AJ2400),AU2400,0)+01_指標庫!$H$19*IF(ISNUMBER($AK2400),AV2400,0)+01_指標庫!$H$20*IF(ISNUMBER($BB2400),BB2400,0)+01_指標庫!$H$21*IF(ISNUMBER($BC2400),BC2400,0))/AW2400,1))</f>
        <v>94.1</v>
      </c>
      <c r="AY2400" s="60"/>
      <c r="AZ2400" s="60"/>
      <c r="BA2400" s="58" t="n">
        <f aca="false">AVERAGE($E2396:$E2400)/AVERAGE($E2391:$E2400)-1</f>
        <v>0.000404584952431453</v>
      </c>
      <c r="BB2400" s="59" t="n">
        <f aca="false">IF(ISNUMBER($BA2400),IF(OR($S2400&lt;=-0.03,$BA2400&lt;-0.003),0,IF(OR($S2400&lt;=-0.02,$BA2400&lt;0.01),50,100)),"")</f>
        <v>50</v>
      </c>
      <c r="BC2400" s="0" t="str">
        <f aca="false">IF(OR(COUNT($AZ2400)=0,COUNT($AZ2399)=0),"",IF(OR($AY2400/$AZ2399-1&lt;=-0.03,$AZ2400/$AZ2399-1&lt;=-0.045,IF(COUNT($AZ2391:$AZ2400)=10,AVERAGE($AZ2396:$AZ2400)/AVERAGE($AZ2391:$AZ2400)-1&lt;-0.01,FALSE())),0,IF(OR($AZ2400/$AZ2399-1&lt;=-0.02,IF(COUNT($AZ2391:$AZ2400)=10,AVERAGE($AZ2396:$AZ2400)/AVERAGE($AZ2391:$AZ2400)-1&lt;0.005,FALSE())),50,100)))</f>
        <v/>
      </c>
    </row>
    <row r="2401" customFormat="false" ht="15" hidden="false" customHeight="true" outlineLevel="0" collapsed="false">
      <c r="A2401" s="47" t="n">
        <v>2397</v>
      </c>
      <c r="B2401" s="48" t="n">
        <v>46042</v>
      </c>
      <c r="C2401" s="47" t="n">
        <v>2026</v>
      </c>
      <c r="D2401" s="49" t="s">
        <v>237</v>
      </c>
      <c r="E2401" s="50" t="n">
        <v>24987.57</v>
      </c>
      <c r="F2401" s="51" t="n">
        <v>0.073837</v>
      </c>
      <c r="G2401" s="51" t="n">
        <v>-0.043349</v>
      </c>
      <c r="H2401" s="52" t="n">
        <v>0.6735</v>
      </c>
      <c r="I2401" s="53" t="n">
        <v>273</v>
      </c>
      <c r="J2401" s="47" t="s">
        <v>235</v>
      </c>
      <c r="K2401" s="54" t="n">
        <v>20.09</v>
      </c>
      <c r="L2401" s="55" t="n">
        <f aca="false">IF(COUNT(F2401)=0,50,IF(F2401&gt;=0,100,IF(F2401&gt;=-0.02,50,0)))</f>
        <v>100</v>
      </c>
      <c r="M2401" s="55" t="n">
        <f aca="false">IF(COUNT(G2401)=0,50,IF(G2401&gt;-0.06,100,IF(G2401&gt;-0.15,50,0)))</f>
        <v>100</v>
      </c>
      <c r="N2401" s="55" t="n">
        <f aca="false">IF(COUNT(H2401)=0,50,IF(H2401&gt;=0.6,100,IF(H2401&gt;=0.4,50,0)))</f>
        <v>100</v>
      </c>
      <c r="O2401" s="55" t="n">
        <f aca="false">IF(COUNT(I2401)=0,50,IF(J2401="proxy_vix",50,IF(I2401&lt;350,100,IF(I2401&lt;=450,50,0))))</f>
        <v>100</v>
      </c>
      <c r="P2401" s="55" t="n">
        <f aca="false">IF(COUNT(K2401)=0,50,IF(K2401&lt;20,100,IF(K2401&lt;=25,50,0)))</f>
        <v>50</v>
      </c>
      <c r="Q2401" s="54"/>
      <c r="R2401" s="47"/>
      <c r="S2401" s="51" t="n">
        <f aca="false">$E2401/$E2400-1</f>
        <v>-0.0212183980264214</v>
      </c>
      <c r="T2401" s="56" t="n">
        <f aca="false">$K2401/$K2400-1</f>
        <v>0.266708701134931</v>
      </c>
      <c r="V2401" s="57"/>
      <c r="W2401" s="57"/>
      <c r="Y2401" s="1" t="str">
        <f aca="false">IF(AX2401&gt;=70,"EASY",IF(AX2401&gt;40,"UNCERTAIN","HARD"))</f>
        <v>EASY</v>
      </c>
      <c r="AA2401" s="58" t="n">
        <f aca="false">IF($A2401&lt;200,"",AVERAGE($E2352:$E2401)/AVERAGE($E2202:$E2401)-1)</f>
        <v>0.0876299427759735</v>
      </c>
      <c r="AB2401" s="59" t="n">
        <f aca="false">LOOKUP($B2401,07_L1政策步階!$A$4:$A$14,07_L1政策步階!$C$4:$C$14)</f>
        <v>1</v>
      </c>
      <c r="AC2401" s="57"/>
      <c r="AD2401" s="57"/>
      <c r="AE2401" s="57"/>
      <c r="AF2401" s="57"/>
      <c r="AG2401" s="57"/>
      <c r="AH2401" s="57"/>
      <c r="AI2401" s="57"/>
      <c r="AJ2401" s="57"/>
      <c r="AK2401" s="57"/>
      <c r="AL2401" s="59" t="n">
        <f aca="false">IF(ISNUMBER($AA2401),IF($AA2401&gt;=0.005,100,IF($AA2401&gt;=-0.015,50,0)),"")</f>
        <v>100</v>
      </c>
      <c r="AM2401" s="59" t="n">
        <f aca="false">IF(ISNUMBER($AB2401),IF($AB2401=1,100,IF($AB2401=0,50,0)),"")</f>
        <v>100</v>
      </c>
      <c r="AN2401" s="0" t="str">
        <f aca="false">IF(ISNUMBER($AC2401),IF($AC2401&gt;=0.001,100,IF($AC2401&gt;=-0.003,50,0)),"")</f>
        <v/>
      </c>
      <c r="AO2401" s="0" t="str">
        <f aca="false">IF(ISNUMBER($AD2401),IF($AD2401&gt;=0.04,100,IF($AD2401&gt;=0,50,0)),"")</f>
        <v/>
      </c>
      <c r="AP2401" s="0" t="str">
        <f aca="false">IF(ISNUMBER($AE2401),IF($AE2401&gt;=25,100,IF($AE2401&gt;=-75,50,0)),"")</f>
        <v/>
      </c>
      <c r="AQ2401" s="0" t="str">
        <f aca="false">IF(ISNUMBER($AF2401),IF($AF2401&gt;0,100,IF($AF2401&gt;=-50,50,0)),"")</f>
        <v/>
      </c>
      <c r="AR2401" s="0" t="str">
        <f aca="false">IF(ISNUMBER($AG2401),IF($AG2401=1,100,IF($AG2401=0,50,0)),"")</f>
        <v/>
      </c>
      <c r="AS2401" s="0" t="str">
        <f aca="false">IF(ISNUMBER($AH2401),IF($AH2401&lt;0,100,IF($AH2401&lt;=20,50,0)),"")</f>
        <v/>
      </c>
      <c r="AT2401" s="0" t="str">
        <f aca="false">IF(ISNUMBER($AI2401),IF($AI2401&lt;0.95,100,IF($AI2401&lt;=1,50,0)),"")</f>
        <v/>
      </c>
      <c r="AU2401" s="0" t="str">
        <f aca="false">IF(ISNUMBER($AJ2401),IF($AJ2401&lt;30,0,IF($AJ2401&lt;40,50,IF($AJ2401&lt;=90,100,50))),"")</f>
        <v/>
      </c>
      <c r="AV2401" s="0" t="str">
        <f aca="false">IF(ISNUMBER($AK2401),IF($AK2401&gt;-0.2,100,IF($AK2401&gt;=-0.4,50,0)),"")</f>
        <v/>
      </c>
      <c r="AW2401" s="59" t="n">
        <f aca="false">01_指標庫!$H$4*ISNUMBER($F2401)+01_指標庫!$H$5*ISNUMBER($AA2401)+01_指標庫!$H$6*ISNUMBER($G2401)+01_指標庫!$H$7*ISNUMBER($H2401)+01_指標庫!$H$8*ISNUMBER($AF2401)+01_指標庫!$H$9*ISNUMBER($AG2401)+01_指標庫!$H$10*ISNUMBER($AB2401)+01_指標庫!$H$11*ISNUMBER($AC2401)+01_指標庫!$H$12*ISNUMBER($AD2401)+01_指標庫!$H$13*ISNUMBER($AE2401)+01_指標庫!$H$14*ISNUMBER($I2401)+01_指標庫!$H$15*ISNUMBER($AH2401)+01_指標庫!$H$16*ISNUMBER($K2401)+01_指標庫!$H$17*ISNUMBER($AI2401)+01_指標庫!$H$18*ISNUMBER($AJ2401)+01_指標庫!$H$19*ISNUMBER($AK2401)+01_指標庫!$H$20*ISNUMBER($BB2401)+01_指標庫!$H$21*ISNUMBER($BC2401)</f>
        <v>51</v>
      </c>
      <c r="AX2401" s="59" t="n">
        <f aca="false">IF(AW2401=0,50,ROUND((01_指標庫!$H$4*IF(ISNUMBER($F2401),L2401,0)+01_指標庫!$H$5*IF(ISNUMBER($AA2401),AL2401,0)+01_指標庫!$H$6*IF(ISNUMBER($G2401),M2401,0)+01_指標庫!$H$7*IF(ISNUMBER($H2401),N2401,0)+01_指標庫!$H$8*IF(ISNUMBER($AF2401),AQ2401,0)+01_指標庫!$H$9*IF(ISNUMBER($AG2401),AR2401,0)+01_指標庫!$H$10*IF(ISNUMBER($AB2401),AM2401,0)+01_指標庫!$H$11*IF(ISNUMBER($AC2401),AN2401,0)+01_指標庫!$H$12*IF(ISNUMBER($AD2401),AO2401,0)+01_指標庫!$H$13*IF(ISNUMBER($AE2401),AP2401,0)+01_指標庫!$H$14*IF(ISNUMBER($I2401),O2401,0)+01_指標庫!$H$15*IF(ISNUMBER($AH2401),AS2401,0)+01_指標庫!$H$16*IF(ISNUMBER($K2401),P2401,0)+01_指標庫!$H$17*IF(ISNUMBER($AI2401),AT2401,0)+01_指標庫!$H$18*IF(ISNUMBER($AJ2401),AU2401,0)+01_指標庫!$H$19*IF(ISNUMBER($AK2401),AV2401,0)+01_指標庫!$H$20*IF(ISNUMBER($BB2401),BB2401,0)+01_指標庫!$H$21*IF(ISNUMBER($BC2401),BC2401,0))/AW2401,1))</f>
        <v>82.4</v>
      </c>
      <c r="AY2401" s="60"/>
      <c r="AZ2401" s="60"/>
      <c r="BA2401" s="58" t="n">
        <f aca="false">AVERAGE($E2397:$E2401)/AVERAGE($E2392:$E2401)-1</f>
        <v>-0.00423602536858281</v>
      </c>
      <c r="BB2401" s="59" t="n">
        <f aca="false">IF(ISNUMBER($BA2401),IF(OR($S2401&lt;=-0.03,$BA2401&lt;-0.003),0,IF(OR($S2401&lt;=-0.02,$BA2401&lt;0.01),50,100)),"")</f>
        <v>0</v>
      </c>
      <c r="BC2401" s="0" t="str">
        <f aca="false">IF(OR(COUNT($AZ2401)=0,COUNT($AZ2400)=0),"",IF(OR($AY2401/$AZ2400-1&lt;=-0.03,$AZ2401/$AZ2400-1&lt;=-0.045,IF(COUNT($AZ2392:$AZ2401)=10,AVERAGE($AZ2397:$AZ2401)/AVERAGE($AZ2392:$AZ2401)-1&lt;-0.01,FALSE())),0,IF(OR($AZ2401/$AZ2400-1&lt;=-0.02,IF(COUNT($AZ2392:$AZ2401)=10,AVERAGE($AZ2397:$AZ2401)/AVERAGE($AZ2392:$AZ2401)-1&lt;0.005,FALSE())),50,100)))</f>
        <v/>
      </c>
    </row>
    <row r="2402" customFormat="false" ht="15" hidden="false" customHeight="true" outlineLevel="0" collapsed="false">
      <c r="A2402" s="47" t="n">
        <v>2398</v>
      </c>
      <c r="B2402" s="48" t="n">
        <v>46043</v>
      </c>
      <c r="C2402" s="47" t="n">
        <v>2026</v>
      </c>
      <c r="D2402" s="49" t="s">
        <v>238</v>
      </c>
      <c r="E2402" s="50" t="n">
        <v>25326.58</v>
      </c>
      <c r="F2402" s="51" t="n">
        <v>0.086816</v>
      </c>
      <c r="G2402" s="51" t="n">
        <v>-0.03037</v>
      </c>
      <c r="H2402" s="52" t="n">
        <v>0.6939</v>
      </c>
      <c r="I2402" s="53" t="n">
        <v>269</v>
      </c>
      <c r="J2402" s="47" t="s">
        <v>235</v>
      </c>
      <c r="K2402" s="54" t="n">
        <v>16.9</v>
      </c>
      <c r="L2402" s="55" t="n">
        <f aca="false">IF(COUNT(F2402)=0,50,IF(F2402&gt;=0,100,IF(F2402&gt;=-0.02,50,0)))</f>
        <v>100</v>
      </c>
      <c r="M2402" s="55" t="n">
        <f aca="false">IF(COUNT(G2402)=0,50,IF(G2402&gt;-0.06,100,IF(G2402&gt;-0.15,50,0)))</f>
        <v>100</v>
      </c>
      <c r="N2402" s="55" t="n">
        <f aca="false">IF(COUNT(H2402)=0,50,IF(H2402&gt;=0.6,100,IF(H2402&gt;=0.4,50,0)))</f>
        <v>100</v>
      </c>
      <c r="O2402" s="55" t="n">
        <f aca="false">IF(COUNT(I2402)=0,50,IF(J2402="proxy_vix",50,IF(I2402&lt;350,100,IF(I2402&lt;=450,50,0))))</f>
        <v>100</v>
      </c>
      <c r="P2402" s="55" t="n">
        <f aca="false">IF(COUNT(K2402)=0,50,IF(K2402&lt;20,100,IF(K2402&lt;=25,50,0)))</f>
        <v>100</v>
      </c>
      <c r="Q2402" s="54"/>
      <c r="R2402" s="47"/>
      <c r="S2402" s="51" t="n">
        <f aca="false">$E2402/$E2401-1</f>
        <v>0.0135671455847848</v>
      </c>
      <c r="T2402" s="56" t="n">
        <f aca="false">$K2402/$K2401-1</f>
        <v>-0.158785465405675</v>
      </c>
      <c r="V2402" s="57"/>
      <c r="W2402" s="57"/>
      <c r="Y2402" s="1" t="str">
        <f aca="false">IF(AX2402&gt;=70,"EASY",IF(AX2402&gt;40,"UNCERTAIN","HARD"))</f>
        <v>EASY</v>
      </c>
      <c r="AA2402" s="58" t="n">
        <f aca="false">IF($A2402&lt;200,"",AVERAGE($E2353:$E2402)/AVERAGE($E2203:$E2402)-1)</f>
        <v>0.086210565017526</v>
      </c>
      <c r="AB2402" s="59" t="n">
        <f aca="false">LOOKUP($B2402,07_L1政策步階!$A$4:$A$14,07_L1政策步階!$C$4:$C$14)</f>
        <v>1</v>
      </c>
      <c r="AC2402" s="57"/>
      <c r="AD2402" s="57"/>
      <c r="AE2402" s="57"/>
      <c r="AF2402" s="57"/>
      <c r="AG2402" s="57"/>
      <c r="AH2402" s="57"/>
      <c r="AI2402" s="57"/>
      <c r="AJ2402" s="57"/>
      <c r="AK2402" s="57"/>
      <c r="AL2402" s="59" t="n">
        <f aca="false">IF(ISNUMBER($AA2402),IF($AA2402&gt;=0.005,100,IF($AA2402&gt;=-0.015,50,0)),"")</f>
        <v>100</v>
      </c>
      <c r="AM2402" s="59" t="n">
        <f aca="false">IF(ISNUMBER($AB2402),IF($AB2402=1,100,IF($AB2402=0,50,0)),"")</f>
        <v>100</v>
      </c>
      <c r="AN2402" s="0" t="str">
        <f aca="false">IF(ISNUMBER($AC2402),IF($AC2402&gt;=0.001,100,IF($AC2402&gt;=-0.003,50,0)),"")</f>
        <v/>
      </c>
      <c r="AO2402" s="0" t="str">
        <f aca="false">IF(ISNUMBER($AD2402),IF($AD2402&gt;=0.04,100,IF($AD2402&gt;=0,50,0)),"")</f>
        <v/>
      </c>
      <c r="AP2402" s="0" t="str">
        <f aca="false">IF(ISNUMBER($AE2402),IF($AE2402&gt;=25,100,IF($AE2402&gt;=-75,50,0)),"")</f>
        <v/>
      </c>
      <c r="AQ2402" s="0" t="str">
        <f aca="false">IF(ISNUMBER($AF2402),IF($AF2402&gt;0,100,IF($AF2402&gt;=-50,50,0)),"")</f>
        <v/>
      </c>
      <c r="AR2402" s="0" t="str">
        <f aca="false">IF(ISNUMBER($AG2402),IF($AG2402=1,100,IF($AG2402=0,50,0)),"")</f>
        <v/>
      </c>
      <c r="AS2402" s="0" t="str">
        <f aca="false">IF(ISNUMBER($AH2402),IF($AH2402&lt;0,100,IF($AH2402&lt;=20,50,0)),"")</f>
        <v/>
      </c>
      <c r="AT2402" s="0" t="str">
        <f aca="false">IF(ISNUMBER($AI2402),IF($AI2402&lt;0.95,100,IF($AI2402&lt;=1,50,0)),"")</f>
        <v/>
      </c>
      <c r="AU2402" s="0" t="str">
        <f aca="false">IF(ISNUMBER($AJ2402),IF($AJ2402&lt;30,0,IF($AJ2402&lt;40,50,IF($AJ2402&lt;=90,100,50))),"")</f>
        <v/>
      </c>
      <c r="AV2402" s="0" t="str">
        <f aca="false">IF(ISNUMBER($AK2402),IF($AK2402&gt;-0.2,100,IF($AK2402&gt;=-0.4,50,0)),"")</f>
        <v/>
      </c>
      <c r="AW2402" s="59" t="n">
        <f aca="false">01_指標庫!$H$4*ISNUMBER($F2402)+01_指標庫!$H$5*ISNUMBER($AA2402)+01_指標庫!$H$6*ISNUMBER($G2402)+01_指標庫!$H$7*ISNUMBER($H2402)+01_指標庫!$H$8*ISNUMBER($AF2402)+01_指標庫!$H$9*ISNUMBER($AG2402)+01_指標庫!$H$10*ISNUMBER($AB2402)+01_指標庫!$H$11*ISNUMBER($AC2402)+01_指標庫!$H$12*ISNUMBER($AD2402)+01_指標庫!$H$13*ISNUMBER($AE2402)+01_指標庫!$H$14*ISNUMBER($I2402)+01_指標庫!$H$15*ISNUMBER($AH2402)+01_指標庫!$H$16*ISNUMBER($K2402)+01_指標庫!$H$17*ISNUMBER($AI2402)+01_指標庫!$H$18*ISNUMBER($AJ2402)+01_指標庫!$H$19*ISNUMBER($AK2402)+01_指標庫!$H$20*ISNUMBER($BB2402)+01_指標庫!$H$21*ISNUMBER($BC2402)</f>
        <v>51</v>
      </c>
      <c r="AX2402" s="59" t="n">
        <f aca="false">IF(AW2402=0,50,ROUND((01_指標庫!$H$4*IF(ISNUMBER($F2402),L2402,0)+01_指標庫!$H$5*IF(ISNUMBER($AA2402),AL2402,0)+01_指標庫!$H$6*IF(ISNUMBER($G2402),M2402,0)+01_指標庫!$H$7*IF(ISNUMBER($H2402),N2402,0)+01_指標庫!$H$8*IF(ISNUMBER($AF2402),AQ2402,0)+01_指標庫!$H$9*IF(ISNUMBER($AG2402),AR2402,0)+01_指標庫!$H$10*IF(ISNUMBER($AB2402),AM2402,0)+01_指標庫!$H$11*IF(ISNUMBER($AC2402),AN2402,0)+01_指標庫!$H$12*IF(ISNUMBER($AD2402),AO2402,0)+01_指標庫!$H$13*IF(ISNUMBER($AE2402),AP2402,0)+01_指標庫!$H$14*IF(ISNUMBER($I2402),O2402,0)+01_指標庫!$H$15*IF(ISNUMBER($AH2402),AS2402,0)+01_指標庫!$H$16*IF(ISNUMBER($K2402),P2402,0)+01_指標庫!$H$17*IF(ISNUMBER($AI2402),AT2402,0)+01_指標庫!$H$18*IF(ISNUMBER($AJ2402),AU2402,0)+01_指標庫!$H$19*IF(ISNUMBER($AK2402),AV2402,0)+01_指標庫!$H$20*IF(ISNUMBER($BB2402),BB2402,0)+01_指標庫!$H$21*IF(ISNUMBER($BC2402),BC2402,0))/AW2402,1))</f>
        <v>88.2</v>
      </c>
      <c r="AY2402" s="60"/>
      <c r="AZ2402" s="60"/>
      <c r="BA2402" s="58" t="n">
        <f aca="false">AVERAGE($E2398:$E2402)/AVERAGE($E2393:$E2402)-1</f>
        <v>-0.00626857301474604</v>
      </c>
      <c r="BB2402" s="59" t="n">
        <f aca="false">IF(ISNUMBER($BA2402),IF(OR($S2402&lt;=-0.03,$BA2402&lt;-0.003),0,IF(OR($S2402&lt;=-0.02,$BA2402&lt;0.01),50,100)),"")</f>
        <v>0</v>
      </c>
      <c r="BC2402" s="0" t="str">
        <f aca="false">IF(OR(COUNT($AZ2402)=0,COUNT($AZ2401)=0),"",IF(OR($AY2402/$AZ2401-1&lt;=-0.03,$AZ2402/$AZ2401-1&lt;=-0.045,IF(COUNT($AZ2393:$AZ2402)=10,AVERAGE($AZ2398:$AZ2402)/AVERAGE($AZ2393:$AZ2402)-1&lt;-0.01,FALSE())),0,IF(OR($AZ2402/$AZ2401-1&lt;=-0.02,IF(COUNT($AZ2393:$AZ2402)=10,AVERAGE($AZ2398:$AZ2402)/AVERAGE($AZ2393:$AZ2402)-1&lt;0.005,FALSE())),50,100)))</f>
        <v/>
      </c>
    </row>
    <row r="2403" customFormat="false" ht="15" hidden="false" customHeight="true" outlineLevel="0" collapsed="false">
      <c r="A2403" s="47" t="n">
        <v>2399</v>
      </c>
      <c r="B2403" s="48" t="n">
        <v>46044</v>
      </c>
      <c r="C2403" s="47" t="n">
        <v>2026</v>
      </c>
      <c r="D2403" s="49" t="s">
        <v>239</v>
      </c>
      <c r="E2403" s="50" t="n">
        <v>25518.35</v>
      </c>
      <c r="F2403" s="51" t="n">
        <v>0.093141</v>
      </c>
      <c r="G2403" s="51" t="n">
        <v>-0.023028</v>
      </c>
      <c r="H2403" s="52" t="n">
        <v>0.6939</v>
      </c>
      <c r="I2403" s="53" t="n">
        <v>264</v>
      </c>
      <c r="J2403" s="47" t="s">
        <v>235</v>
      </c>
      <c r="K2403" s="54" t="n">
        <v>15.64</v>
      </c>
      <c r="L2403" s="55" t="n">
        <f aca="false">IF(COUNT(F2403)=0,50,IF(F2403&gt;=0,100,IF(F2403&gt;=-0.02,50,0)))</f>
        <v>100</v>
      </c>
      <c r="M2403" s="55" t="n">
        <f aca="false">IF(COUNT(G2403)=0,50,IF(G2403&gt;-0.06,100,IF(G2403&gt;-0.15,50,0)))</f>
        <v>100</v>
      </c>
      <c r="N2403" s="55" t="n">
        <f aca="false">IF(COUNT(H2403)=0,50,IF(H2403&gt;=0.6,100,IF(H2403&gt;=0.4,50,0)))</f>
        <v>100</v>
      </c>
      <c r="O2403" s="55" t="n">
        <f aca="false">IF(COUNT(I2403)=0,50,IF(J2403="proxy_vix",50,IF(I2403&lt;350,100,IF(I2403&lt;=450,50,0))))</f>
        <v>100</v>
      </c>
      <c r="P2403" s="55" t="n">
        <f aca="false">IF(COUNT(K2403)=0,50,IF(K2403&lt;20,100,IF(K2403&lt;=25,50,0)))</f>
        <v>100</v>
      </c>
      <c r="Q2403" s="54"/>
      <c r="R2403" s="47"/>
      <c r="S2403" s="51" t="n">
        <f aca="false">$E2403/$E2402-1</f>
        <v>0.00757188692669897</v>
      </c>
      <c r="T2403" s="56" t="n">
        <f aca="false">$K2403/$K2402-1</f>
        <v>-0.0745562130177514</v>
      </c>
      <c r="V2403" s="57"/>
      <c r="W2403" s="57"/>
      <c r="Y2403" s="1" t="str">
        <f aca="false">IF(AX2403&gt;=70,"EASY",IF(AX2403&gt;40,"UNCERTAIN","HARD"))</f>
        <v>EASY</v>
      </c>
      <c r="AA2403" s="58" t="n">
        <f aca="false">IF($A2403&lt;200,"",AVERAGE($E2354:$E2403)/AVERAGE($E2204:$E2403)-1)</f>
        <v>0.0847141295047651</v>
      </c>
      <c r="AB2403" s="59" t="n">
        <f aca="false">LOOKUP($B2403,07_L1政策步階!$A$4:$A$14,07_L1政策步階!$C$4:$C$14)</f>
        <v>1</v>
      </c>
      <c r="AC2403" s="57"/>
      <c r="AD2403" s="57"/>
      <c r="AE2403" s="57"/>
      <c r="AF2403" s="57"/>
      <c r="AG2403" s="57"/>
      <c r="AH2403" s="57"/>
      <c r="AI2403" s="57"/>
      <c r="AJ2403" s="57"/>
      <c r="AK2403" s="57"/>
      <c r="AL2403" s="59" t="n">
        <f aca="false">IF(ISNUMBER($AA2403),IF($AA2403&gt;=0.005,100,IF($AA2403&gt;=-0.015,50,0)),"")</f>
        <v>100</v>
      </c>
      <c r="AM2403" s="59" t="n">
        <f aca="false">IF(ISNUMBER($AB2403),IF($AB2403=1,100,IF($AB2403=0,50,0)),"")</f>
        <v>100</v>
      </c>
      <c r="AN2403" s="0" t="str">
        <f aca="false">IF(ISNUMBER($AC2403),IF($AC2403&gt;=0.001,100,IF($AC2403&gt;=-0.003,50,0)),"")</f>
        <v/>
      </c>
      <c r="AO2403" s="0" t="str">
        <f aca="false">IF(ISNUMBER($AD2403),IF($AD2403&gt;=0.04,100,IF($AD2403&gt;=0,50,0)),"")</f>
        <v/>
      </c>
      <c r="AP2403" s="0" t="str">
        <f aca="false">IF(ISNUMBER($AE2403),IF($AE2403&gt;=25,100,IF($AE2403&gt;=-75,50,0)),"")</f>
        <v/>
      </c>
      <c r="AQ2403" s="0" t="str">
        <f aca="false">IF(ISNUMBER($AF2403),IF($AF2403&gt;0,100,IF($AF2403&gt;=-50,50,0)),"")</f>
        <v/>
      </c>
      <c r="AR2403" s="0" t="str">
        <f aca="false">IF(ISNUMBER($AG2403),IF($AG2403=1,100,IF($AG2403=0,50,0)),"")</f>
        <v/>
      </c>
      <c r="AS2403" s="0" t="str">
        <f aca="false">IF(ISNUMBER($AH2403),IF($AH2403&lt;0,100,IF($AH2403&lt;=20,50,0)),"")</f>
        <v/>
      </c>
      <c r="AT2403" s="0" t="str">
        <f aca="false">IF(ISNUMBER($AI2403),IF($AI2403&lt;0.95,100,IF($AI2403&lt;=1,50,0)),"")</f>
        <v/>
      </c>
      <c r="AU2403" s="0" t="str">
        <f aca="false">IF(ISNUMBER($AJ2403),IF($AJ2403&lt;30,0,IF($AJ2403&lt;40,50,IF($AJ2403&lt;=90,100,50))),"")</f>
        <v/>
      </c>
      <c r="AV2403" s="0" t="str">
        <f aca="false">IF(ISNUMBER($AK2403),IF($AK2403&gt;-0.2,100,IF($AK2403&gt;=-0.4,50,0)),"")</f>
        <v/>
      </c>
      <c r="AW2403" s="59" t="n">
        <f aca="false">01_指標庫!$H$4*ISNUMBER($F2403)+01_指標庫!$H$5*ISNUMBER($AA2403)+01_指標庫!$H$6*ISNUMBER($G2403)+01_指標庫!$H$7*ISNUMBER($H2403)+01_指標庫!$H$8*ISNUMBER($AF2403)+01_指標庫!$H$9*ISNUMBER($AG2403)+01_指標庫!$H$10*ISNUMBER($AB2403)+01_指標庫!$H$11*ISNUMBER($AC2403)+01_指標庫!$H$12*ISNUMBER($AD2403)+01_指標庫!$H$13*ISNUMBER($AE2403)+01_指標庫!$H$14*ISNUMBER($I2403)+01_指標庫!$H$15*ISNUMBER($AH2403)+01_指標庫!$H$16*ISNUMBER($K2403)+01_指標庫!$H$17*ISNUMBER($AI2403)+01_指標庫!$H$18*ISNUMBER($AJ2403)+01_指標庫!$H$19*ISNUMBER($AK2403)+01_指標庫!$H$20*ISNUMBER($BB2403)+01_指標庫!$H$21*ISNUMBER($BC2403)</f>
        <v>51</v>
      </c>
      <c r="AX2403" s="59" t="n">
        <f aca="false">IF(AW2403=0,50,ROUND((01_指標庫!$H$4*IF(ISNUMBER($F2403),L2403,0)+01_指標庫!$H$5*IF(ISNUMBER($AA2403),AL2403,0)+01_指標庫!$H$6*IF(ISNUMBER($G2403),M2403,0)+01_指標庫!$H$7*IF(ISNUMBER($H2403),N2403,0)+01_指標庫!$H$8*IF(ISNUMBER($AF2403),AQ2403,0)+01_指標庫!$H$9*IF(ISNUMBER($AG2403),AR2403,0)+01_指標庫!$H$10*IF(ISNUMBER($AB2403),AM2403,0)+01_指標庫!$H$11*IF(ISNUMBER($AC2403),AN2403,0)+01_指標庫!$H$12*IF(ISNUMBER($AD2403),AO2403,0)+01_指標庫!$H$13*IF(ISNUMBER($AE2403),AP2403,0)+01_指標庫!$H$14*IF(ISNUMBER($I2403),O2403,0)+01_指標庫!$H$15*IF(ISNUMBER($AH2403),AS2403,0)+01_指標庫!$H$16*IF(ISNUMBER($K2403),P2403,0)+01_指標庫!$H$17*IF(ISNUMBER($AI2403),AT2403,0)+01_指標庫!$H$18*IF(ISNUMBER($AJ2403),AU2403,0)+01_指標庫!$H$19*IF(ISNUMBER($AK2403),AV2403,0)+01_指標庫!$H$20*IF(ISNUMBER($BB2403),BB2403,0)+01_指標庫!$H$21*IF(ISNUMBER($BC2403),BC2403,0))/AW2403,1))</f>
        <v>88.2</v>
      </c>
      <c r="AY2403" s="60"/>
      <c r="AZ2403" s="60"/>
      <c r="BA2403" s="58" t="n">
        <f aca="false">AVERAGE($E2399:$E2403)/AVERAGE($E2394:$E2403)-1</f>
        <v>-0.00532993199171672</v>
      </c>
      <c r="BB2403" s="59" t="n">
        <f aca="false">IF(ISNUMBER($BA2403),IF(OR($S2403&lt;=-0.03,$BA2403&lt;-0.003),0,IF(OR($S2403&lt;=-0.02,$BA2403&lt;0.01),50,100)),"")</f>
        <v>0</v>
      </c>
      <c r="BC2403" s="0" t="str">
        <f aca="false">IF(OR(COUNT($AZ2403)=0,COUNT($AZ2402)=0),"",IF(OR($AY2403/$AZ2402-1&lt;=-0.03,$AZ2403/$AZ2402-1&lt;=-0.045,IF(COUNT($AZ2394:$AZ2403)=10,AVERAGE($AZ2399:$AZ2403)/AVERAGE($AZ2394:$AZ2403)-1&lt;-0.01,FALSE())),0,IF(OR($AZ2403/$AZ2402-1&lt;=-0.02,IF(COUNT($AZ2394:$AZ2403)=10,AVERAGE($AZ2399:$AZ2403)/AVERAGE($AZ2394:$AZ2403)-1&lt;0.005,FALSE())),50,100)))</f>
        <v/>
      </c>
    </row>
    <row r="2404" customFormat="false" ht="15" hidden="false" customHeight="true" outlineLevel="0" collapsed="false">
      <c r="A2404" s="47" t="n">
        <v>2400</v>
      </c>
      <c r="B2404" s="48" t="n">
        <v>46045</v>
      </c>
      <c r="C2404" s="47" t="n">
        <v>2026</v>
      </c>
      <c r="D2404" s="49" t="s">
        <v>234</v>
      </c>
      <c r="E2404" s="50" t="n">
        <v>25605.47</v>
      </c>
      <c r="F2404" s="51" t="n">
        <v>0.094956</v>
      </c>
      <c r="G2404" s="51" t="n">
        <v>-0.019693</v>
      </c>
      <c r="H2404" s="52" t="n">
        <v>0.6939</v>
      </c>
      <c r="I2404" s="53" t="n">
        <v>268</v>
      </c>
      <c r="J2404" s="47" t="s">
        <v>235</v>
      </c>
      <c r="K2404" s="54" t="n">
        <v>16.09</v>
      </c>
      <c r="L2404" s="55" t="n">
        <f aca="false">IF(COUNT(F2404)=0,50,IF(F2404&gt;=0,100,IF(F2404&gt;=-0.02,50,0)))</f>
        <v>100</v>
      </c>
      <c r="M2404" s="55" t="n">
        <f aca="false">IF(COUNT(G2404)=0,50,IF(G2404&gt;-0.06,100,IF(G2404&gt;-0.15,50,0)))</f>
        <v>100</v>
      </c>
      <c r="N2404" s="55" t="n">
        <f aca="false">IF(COUNT(H2404)=0,50,IF(H2404&gt;=0.6,100,IF(H2404&gt;=0.4,50,0)))</f>
        <v>100</v>
      </c>
      <c r="O2404" s="55" t="n">
        <f aca="false">IF(COUNT(I2404)=0,50,IF(J2404="proxy_vix",50,IF(I2404&lt;350,100,IF(I2404&lt;=450,50,0))))</f>
        <v>100</v>
      </c>
      <c r="P2404" s="55" t="n">
        <f aca="false">IF(COUNT(K2404)=0,50,IF(K2404&lt;20,100,IF(K2404&lt;=25,50,0)))</f>
        <v>100</v>
      </c>
      <c r="Q2404" s="54"/>
      <c r="R2404" s="47"/>
      <c r="S2404" s="51" t="n">
        <f aca="false">$E2404/$E2403-1</f>
        <v>0.00341401383710172</v>
      </c>
      <c r="T2404" s="56" t="n">
        <f aca="false">$K2404/$K2403-1</f>
        <v>0.0287723785166241</v>
      </c>
      <c r="V2404" s="57"/>
      <c r="W2404" s="57"/>
      <c r="Y2404" s="1" t="str">
        <f aca="false">IF(AX2404&gt;=70,"EASY",IF(AX2404&gt;40,"UNCERTAIN","HARD"))</f>
        <v>EASY</v>
      </c>
      <c r="AA2404" s="58" t="n">
        <f aca="false">IF($A2404&lt;200,"",AVERAGE($E2355:$E2404)/AVERAGE($E2205:$E2404)-1)</f>
        <v>0.0828128219019793</v>
      </c>
      <c r="AB2404" s="59" t="n">
        <f aca="false">LOOKUP($B2404,07_L1政策步階!$A$4:$A$14,07_L1政策步階!$C$4:$C$14)</f>
        <v>1</v>
      </c>
      <c r="AC2404" s="57"/>
      <c r="AD2404" s="57"/>
      <c r="AE2404" s="57"/>
      <c r="AF2404" s="57"/>
      <c r="AG2404" s="57"/>
      <c r="AH2404" s="57"/>
      <c r="AI2404" s="57"/>
      <c r="AJ2404" s="57"/>
      <c r="AK2404" s="57"/>
      <c r="AL2404" s="59" t="n">
        <f aca="false">IF(ISNUMBER($AA2404),IF($AA2404&gt;=0.005,100,IF($AA2404&gt;=-0.015,50,0)),"")</f>
        <v>100</v>
      </c>
      <c r="AM2404" s="59" t="n">
        <f aca="false">IF(ISNUMBER($AB2404),IF($AB2404=1,100,IF($AB2404=0,50,0)),"")</f>
        <v>100</v>
      </c>
      <c r="AN2404" s="0" t="str">
        <f aca="false">IF(ISNUMBER($AC2404),IF($AC2404&gt;=0.001,100,IF($AC2404&gt;=-0.003,50,0)),"")</f>
        <v/>
      </c>
      <c r="AO2404" s="0" t="str">
        <f aca="false">IF(ISNUMBER($AD2404),IF($AD2404&gt;=0.04,100,IF($AD2404&gt;=0,50,0)),"")</f>
        <v/>
      </c>
      <c r="AP2404" s="0" t="str">
        <f aca="false">IF(ISNUMBER($AE2404),IF($AE2404&gt;=25,100,IF($AE2404&gt;=-75,50,0)),"")</f>
        <v/>
      </c>
      <c r="AQ2404" s="0" t="str">
        <f aca="false">IF(ISNUMBER($AF2404),IF($AF2404&gt;0,100,IF($AF2404&gt;=-50,50,0)),"")</f>
        <v/>
      </c>
      <c r="AR2404" s="0" t="str">
        <f aca="false">IF(ISNUMBER($AG2404),IF($AG2404=1,100,IF($AG2404=0,50,0)),"")</f>
        <v/>
      </c>
      <c r="AS2404" s="0" t="str">
        <f aca="false">IF(ISNUMBER($AH2404),IF($AH2404&lt;0,100,IF($AH2404&lt;=20,50,0)),"")</f>
        <v/>
      </c>
      <c r="AT2404" s="0" t="str">
        <f aca="false">IF(ISNUMBER($AI2404),IF($AI2404&lt;0.95,100,IF($AI2404&lt;=1,50,0)),"")</f>
        <v/>
      </c>
      <c r="AU2404" s="0" t="str">
        <f aca="false">IF(ISNUMBER($AJ2404),IF($AJ2404&lt;30,0,IF($AJ2404&lt;40,50,IF($AJ2404&lt;=90,100,50))),"")</f>
        <v/>
      </c>
      <c r="AV2404" s="0" t="str">
        <f aca="false">IF(ISNUMBER($AK2404),IF($AK2404&gt;-0.2,100,IF($AK2404&gt;=-0.4,50,0)),"")</f>
        <v/>
      </c>
      <c r="AW2404" s="59" t="n">
        <f aca="false">01_指標庫!$H$4*ISNUMBER($F2404)+01_指標庫!$H$5*ISNUMBER($AA2404)+01_指標庫!$H$6*ISNUMBER($G2404)+01_指標庫!$H$7*ISNUMBER($H2404)+01_指標庫!$H$8*ISNUMBER($AF2404)+01_指標庫!$H$9*ISNUMBER($AG2404)+01_指標庫!$H$10*ISNUMBER($AB2404)+01_指標庫!$H$11*ISNUMBER($AC2404)+01_指標庫!$H$12*ISNUMBER($AD2404)+01_指標庫!$H$13*ISNUMBER($AE2404)+01_指標庫!$H$14*ISNUMBER($I2404)+01_指標庫!$H$15*ISNUMBER($AH2404)+01_指標庫!$H$16*ISNUMBER($K2404)+01_指標庫!$H$17*ISNUMBER($AI2404)+01_指標庫!$H$18*ISNUMBER($AJ2404)+01_指標庫!$H$19*ISNUMBER($AK2404)+01_指標庫!$H$20*ISNUMBER($BB2404)+01_指標庫!$H$21*ISNUMBER($BC2404)</f>
        <v>51</v>
      </c>
      <c r="AX2404" s="59" t="n">
        <f aca="false">IF(AW2404=0,50,ROUND((01_指標庫!$H$4*IF(ISNUMBER($F2404),L2404,0)+01_指標庫!$H$5*IF(ISNUMBER($AA2404),AL2404,0)+01_指標庫!$H$6*IF(ISNUMBER($G2404),M2404,0)+01_指標庫!$H$7*IF(ISNUMBER($H2404),N2404,0)+01_指標庫!$H$8*IF(ISNUMBER($AF2404),AQ2404,0)+01_指標庫!$H$9*IF(ISNUMBER($AG2404),AR2404,0)+01_指標庫!$H$10*IF(ISNUMBER($AB2404),AM2404,0)+01_指標庫!$H$11*IF(ISNUMBER($AC2404),AN2404,0)+01_指標庫!$H$12*IF(ISNUMBER($AD2404),AO2404,0)+01_指標庫!$H$13*IF(ISNUMBER($AE2404),AP2404,0)+01_指標庫!$H$14*IF(ISNUMBER($I2404),O2404,0)+01_指標庫!$H$15*IF(ISNUMBER($AH2404),AS2404,0)+01_指標庫!$H$16*IF(ISNUMBER($K2404),P2404,0)+01_指標庫!$H$17*IF(ISNUMBER($AI2404),AT2404,0)+01_指標庫!$H$18*IF(ISNUMBER($AJ2404),AU2404,0)+01_指標庫!$H$19*IF(ISNUMBER($AK2404),AV2404,0)+01_指標庫!$H$20*IF(ISNUMBER($BB2404),BB2404,0)+01_指標庫!$H$21*IF(ISNUMBER($BC2404),BC2404,0))/AW2404,1))</f>
        <v>88.2</v>
      </c>
      <c r="AY2404" s="60"/>
      <c r="AZ2404" s="60"/>
      <c r="BA2404" s="58" t="n">
        <f aca="false">AVERAGE($E2400:$E2404)/AVERAGE($E2395:$E2404)-1</f>
        <v>-0.00525568177923097</v>
      </c>
      <c r="BB2404" s="59" t="n">
        <f aca="false">IF(ISNUMBER($BA2404),IF(OR($S2404&lt;=-0.03,$BA2404&lt;-0.003),0,IF(OR($S2404&lt;=-0.02,$BA2404&lt;0.01),50,100)),"")</f>
        <v>0</v>
      </c>
      <c r="BC2404" s="0" t="str">
        <f aca="false">IF(OR(COUNT($AZ2404)=0,COUNT($AZ2403)=0),"",IF(OR($AY2404/$AZ2403-1&lt;=-0.03,$AZ2404/$AZ2403-1&lt;=-0.045,IF(COUNT($AZ2395:$AZ2404)=10,AVERAGE($AZ2400:$AZ2404)/AVERAGE($AZ2395:$AZ2404)-1&lt;-0.01,FALSE())),0,IF(OR($AZ2404/$AZ2403-1&lt;=-0.02,IF(COUNT($AZ2395:$AZ2404)=10,AVERAGE($AZ2400:$AZ2404)/AVERAGE($AZ2395:$AZ2404)-1&lt;0.005,FALSE())),50,100)))</f>
        <v/>
      </c>
    </row>
    <row r="2405" customFormat="false" ht="15" hidden="false" customHeight="true" outlineLevel="0" collapsed="false">
      <c r="A2405" s="47" t="n">
        <v>2401</v>
      </c>
      <c r="B2405" s="48" t="n">
        <v>46048</v>
      </c>
      <c r="C2405" s="47" t="n">
        <v>2026</v>
      </c>
      <c r="D2405" s="49" t="s">
        <v>236</v>
      </c>
      <c r="E2405" s="50" t="n">
        <v>25713.21</v>
      </c>
      <c r="F2405" s="51" t="n">
        <v>0.09754</v>
      </c>
      <c r="G2405" s="51" t="n">
        <v>-0.015568</v>
      </c>
      <c r="H2405" s="52" t="n">
        <v>0.7143</v>
      </c>
      <c r="I2405" s="53" t="n">
        <v>269</v>
      </c>
      <c r="J2405" s="47" t="s">
        <v>235</v>
      </c>
      <c r="K2405" s="54" t="n">
        <v>16.15</v>
      </c>
      <c r="L2405" s="55" t="n">
        <f aca="false">IF(COUNT(F2405)=0,50,IF(F2405&gt;=0,100,IF(F2405&gt;=-0.02,50,0)))</f>
        <v>100</v>
      </c>
      <c r="M2405" s="55" t="n">
        <f aca="false">IF(COUNT(G2405)=0,50,IF(G2405&gt;-0.06,100,IF(G2405&gt;-0.15,50,0)))</f>
        <v>100</v>
      </c>
      <c r="N2405" s="55" t="n">
        <f aca="false">IF(COUNT(H2405)=0,50,IF(H2405&gt;=0.6,100,IF(H2405&gt;=0.4,50,0)))</f>
        <v>100</v>
      </c>
      <c r="O2405" s="55" t="n">
        <f aca="false">IF(COUNT(I2405)=0,50,IF(J2405="proxy_vix",50,IF(I2405&lt;350,100,IF(I2405&lt;=450,50,0))))</f>
        <v>100</v>
      </c>
      <c r="P2405" s="55" t="n">
        <f aca="false">IF(COUNT(K2405)=0,50,IF(K2405&lt;20,100,IF(K2405&lt;=25,50,0)))</f>
        <v>100</v>
      </c>
      <c r="Q2405" s="54"/>
      <c r="R2405" s="47"/>
      <c r="S2405" s="51" t="n">
        <f aca="false">$E2405/$E2404-1</f>
        <v>0.0042076946839873</v>
      </c>
      <c r="T2405" s="56" t="n">
        <f aca="false">$K2405/$K2404-1</f>
        <v>0.0037290242386574</v>
      </c>
      <c r="V2405" s="57"/>
      <c r="W2405" s="57"/>
      <c r="Y2405" s="1" t="str">
        <f aca="false">IF(AX2405&gt;=70,"EASY",IF(AX2405&gt;40,"UNCERTAIN","HARD"))</f>
        <v>EASY</v>
      </c>
      <c r="AA2405" s="58" t="n">
        <f aca="false">IF($A2405&lt;200,"",AVERAGE($E2356:$E2405)/AVERAGE($E2206:$E2405)-1)</f>
        <v>0.0809735714570645</v>
      </c>
      <c r="AB2405" s="59" t="n">
        <f aca="false">LOOKUP($B2405,07_L1政策步階!$A$4:$A$14,07_L1政策步階!$C$4:$C$14)</f>
        <v>1</v>
      </c>
      <c r="AC2405" s="57"/>
      <c r="AD2405" s="57"/>
      <c r="AE2405" s="57"/>
      <c r="AF2405" s="57"/>
      <c r="AG2405" s="57"/>
      <c r="AH2405" s="57"/>
      <c r="AI2405" s="57"/>
      <c r="AJ2405" s="57"/>
      <c r="AK2405" s="57"/>
      <c r="AL2405" s="59" t="n">
        <f aca="false">IF(ISNUMBER($AA2405),IF($AA2405&gt;=0.005,100,IF($AA2405&gt;=-0.015,50,0)),"")</f>
        <v>100</v>
      </c>
      <c r="AM2405" s="59" t="n">
        <f aca="false">IF(ISNUMBER($AB2405),IF($AB2405=1,100,IF($AB2405=0,50,0)),"")</f>
        <v>100</v>
      </c>
      <c r="AN2405" s="0" t="str">
        <f aca="false">IF(ISNUMBER($AC2405),IF($AC2405&gt;=0.001,100,IF($AC2405&gt;=-0.003,50,0)),"")</f>
        <v/>
      </c>
      <c r="AO2405" s="0" t="str">
        <f aca="false">IF(ISNUMBER($AD2405),IF($AD2405&gt;=0.04,100,IF($AD2405&gt;=0,50,0)),"")</f>
        <v/>
      </c>
      <c r="AP2405" s="0" t="str">
        <f aca="false">IF(ISNUMBER($AE2405),IF($AE2405&gt;=25,100,IF($AE2405&gt;=-75,50,0)),"")</f>
        <v/>
      </c>
      <c r="AQ2405" s="0" t="str">
        <f aca="false">IF(ISNUMBER($AF2405),IF($AF2405&gt;0,100,IF($AF2405&gt;=-50,50,0)),"")</f>
        <v/>
      </c>
      <c r="AR2405" s="0" t="str">
        <f aca="false">IF(ISNUMBER($AG2405),IF($AG2405=1,100,IF($AG2405=0,50,0)),"")</f>
        <v/>
      </c>
      <c r="AS2405" s="0" t="str">
        <f aca="false">IF(ISNUMBER($AH2405),IF($AH2405&lt;0,100,IF($AH2405&lt;=20,50,0)),"")</f>
        <v/>
      </c>
      <c r="AT2405" s="0" t="str">
        <f aca="false">IF(ISNUMBER($AI2405),IF($AI2405&lt;0.95,100,IF($AI2405&lt;=1,50,0)),"")</f>
        <v/>
      </c>
      <c r="AU2405" s="0" t="str">
        <f aca="false">IF(ISNUMBER($AJ2405),IF($AJ2405&lt;30,0,IF($AJ2405&lt;40,50,IF($AJ2405&lt;=90,100,50))),"")</f>
        <v/>
      </c>
      <c r="AV2405" s="0" t="str">
        <f aca="false">IF(ISNUMBER($AK2405),IF($AK2405&gt;-0.2,100,IF($AK2405&gt;=-0.4,50,0)),"")</f>
        <v/>
      </c>
      <c r="AW2405" s="59" t="n">
        <f aca="false">01_指標庫!$H$4*ISNUMBER($F2405)+01_指標庫!$H$5*ISNUMBER($AA2405)+01_指標庫!$H$6*ISNUMBER($G2405)+01_指標庫!$H$7*ISNUMBER($H2405)+01_指標庫!$H$8*ISNUMBER($AF2405)+01_指標庫!$H$9*ISNUMBER($AG2405)+01_指標庫!$H$10*ISNUMBER($AB2405)+01_指標庫!$H$11*ISNUMBER($AC2405)+01_指標庫!$H$12*ISNUMBER($AD2405)+01_指標庫!$H$13*ISNUMBER($AE2405)+01_指標庫!$H$14*ISNUMBER($I2405)+01_指標庫!$H$15*ISNUMBER($AH2405)+01_指標庫!$H$16*ISNUMBER($K2405)+01_指標庫!$H$17*ISNUMBER($AI2405)+01_指標庫!$H$18*ISNUMBER($AJ2405)+01_指標庫!$H$19*ISNUMBER($AK2405)+01_指標庫!$H$20*ISNUMBER($BB2405)+01_指標庫!$H$21*ISNUMBER($BC2405)</f>
        <v>51</v>
      </c>
      <c r="AX2405" s="59" t="n">
        <f aca="false">IF(AW2405=0,50,ROUND((01_指標庫!$H$4*IF(ISNUMBER($F2405),L2405,0)+01_指標庫!$H$5*IF(ISNUMBER($AA2405),AL2405,0)+01_指標庫!$H$6*IF(ISNUMBER($G2405),M2405,0)+01_指標庫!$H$7*IF(ISNUMBER($H2405),N2405,0)+01_指標庫!$H$8*IF(ISNUMBER($AF2405),AQ2405,0)+01_指標庫!$H$9*IF(ISNUMBER($AG2405),AR2405,0)+01_指標庫!$H$10*IF(ISNUMBER($AB2405),AM2405,0)+01_指標庫!$H$11*IF(ISNUMBER($AC2405),AN2405,0)+01_指標庫!$H$12*IF(ISNUMBER($AD2405),AO2405,0)+01_指標庫!$H$13*IF(ISNUMBER($AE2405),AP2405,0)+01_指標庫!$H$14*IF(ISNUMBER($I2405),O2405,0)+01_指標庫!$H$15*IF(ISNUMBER($AH2405),AS2405,0)+01_指標庫!$H$16*IF(ISNUMBER($K2405),P2405,0)+01_指標庫!$H$17*IF(ISNUMBER($AI2405),AT2405,0)+01_指標庫!$H$18*IF(ISNUMBER($AJ2405),AU2405,0)+01_指標庫!$H$19*IF(ISNUMBER($AK2405),AV2405,0)+01_指標庫!$H$20*IF(ISNUMBER($BB2405),BB2405,0)+01_指標庫!$H$21*IF(ISNUMBER($BC2405),BC2405,0))/AW2405,1))</f>
        <v>88.2</v>
      </c>
      <c r="AY2405" s="60"/>
      <c r="AZ2405" s="60"/>
      <c r="BA2405" s="58" t="n">
        <f aca="false">AVERAGE($E2401:$E2405)/AVERAGE($E2396:$E2405)-1</f>
        <v>-0.00360743265126606</v>
      </c>
      <c r="BB2405" s="59" t="n">
        <f aca="false">IF(ISNUMBER($BA2405),IF(OR($S2405&lt;=-0.03,$BA2405&lt;-0.003),0,IF(OR($S2405&lt;=-0.02,$BA2405&lt;0.01),50,100)),"")</f>
        <v>0</v>
      </c>
      <c r="BC2405" s="0" t="str">
        <f aca="false">IF(OR(COUNT($AZ2405)=0,COUNT($AZ2404)=0),"",IF(OR($AY2405/$AZ2404-1&lt;=-0.03,$AZ2405/$AZ2404-1&lt;=-0.045,IF(COUNT($AZ2396:$AZ2405)=10,AVERAGE($AZ2401:$AZ2405)/AVERAGE($AZ2396:$AZ2405)-1&lt;-0.01,FALSE())),0,IF(OR($AZ2405/$AZ2404-1&lt;=-0.02,IF(COUNT($AZ2396:$AZ2405)=10,AVERAGE($AZ2401:$AZ2405)/AVERAGE($AZ2396:$AZ2405)-1&lt;0.005,FALSE())),50,100)))</f>
        <v/>
      </c>
    </row>
    <row r="2406" customFormat="false" ht="15" hidden="false" customHeight="true" outlineLevel="0" collapsed="false">
      <c r="A2406" s="47" t="n">
        <v>2402</v>
      </c>
      <c r="B2406" s="48" t="n">
        <v>46049</v>
      </c>
      <c r="C2406" s="47" t="n">
        <v>2026</v>
      </c>
      <c r="D2406" s="49" t="s">
        <v>237</v>
      </c>
      <c r="E2406" s="50" t="n">
        <v>25939.74</v>
      </c>
      <c r="F2406" s="51" t="n">
        <v>0.105606</v>
      </c>
      <c r="G2406" s="51" t="n">
        <v>-0.006895</v>
      </c>
      <c r="H2406" s="52" t="n">
        <v>0.7143</v>
      </c>
      <c r="I2406" s="53" t="n">
        <v>271</v>
      </c>
      <c r="J2406" s="47" t="s">
        <v>235</v>
      </c>
      <c r="K2406" s="54" t="n">
        <v>16.35</v>
      </c>
      <c r="L2406" s="55" t="n">
        <f aca="false">IF(COUNT(F2406)=0,50,IF(F2406&gt;=0,100,IF(F2406&gt;=-0.02,50,0)))</f>
        <v>100</v>
      </c>
      <c r="M2406" s="55" t="n">
        <f aca="false">IF(COUNT(G2406)=0,50,IF(G2406&gt;-0.06,100,IF(G2406&gt;-0.15,50,0)))</f>
        <v>100</v>
      </c>
      <c r="N2406" s="55" t="n">
        <f aca="false">IF(COUNT(H2406)=0,50,IF(H2406&gt;=0.6,100,IF(H2406&gt;=0.4,50,0)))</f>
        <v>100</v>
      </c>
      <c r="O2406" s="55" t="n">
        <f aca="false">IF(COUNT(I2406)=0,50,IF(J2406="proxy_vix",50,IF(I2406&lt;350,100,IF(I2406&lt;=450,50,0))))</f>
        <v>100</v>
      </c>
      <c r="P2406" s="55" t="n">
        <f aca="false">IF(COUNT(K2406)=0,50,IF(K2406&lt;20,100,IF(K2406&lt;=25,50,0)))</f>
        <v>100</v>
      </c>
      <c r="Q2406" s="54"/>
      <c r="R2406" s="47"/>
      <c r="S2406" s="51" t="n">
        <f aca="false">$E2406/$E2405-1</f>
        <v>0.00880986854616772</v>
      </c>
      <c r="T2406" s="56" t="n">
        <f aca="false">$K2406/$K2405-1</f>
        <v>0.0123839009287927</v>
      </c>
      <c r="V2406" s="57"/>
      <c r="W2406" s="57"/>
      <c r="Y2406" s="1" t="str">
        <f aca="false">IF(AX2406&gt;=70,"EASY",IF(AX2406&gt;40,"UNCERTAIN","HARD"))</f>
        <v>EASY</v>
      </c>
      <c r="AA2406" s="58" t="n">
        <f aca="false">IF($A2406&lt;200,"",AVERAGE($E2357:$E2406)/AVERAGE($E2207:$E2406)-1)</f>
        <v>0.0797683833756593</v>
      </c>
      <c r="AB2406" s="59" t="n">
        <f aca="false">LOOKUP($B2406,07_L1政策步階!$A$4:$A$14,07_L1政策步階!$C$4:$C$14)</f>
        <v>1</v>
      </c>
      <c r="AC2406" s="57"/>
      <c r="AD2406" s="57"/>
      <c r="AE2406" s="57"/>
      <c r="AF2406" s="57"/>
      <c r="AG2406" s="57"/>
      <c r="AH2406" s="57"/>
      <c r="AI2406" s="57"/>
      <c r="AJ2406" s="57"/>
      <c r="AK2406" s="57"/>
      <c r="AL2406" s="59" t="n">
        <f aca="false">IF(ISNUMBER($AA2406),IF($AA2406&gt;=0.005,100,IF($AA2406&gt;=-0.015,50,0)),"")</f>
        <v>100</v>
      </c>
      <c r="AM2406" s="59" t="n">
        <f aca="false">IF(ISNUMBER($AB2406),IF($AB2406=1,100,IF($AB2406=0,50,0)),"")</f>
        <v>100</v>
      </c>
      <c r="AN2406" s="0" t="str">
        <f aca="false">IF(ISNUMBER($AC2406),IF($AC2406&gt;=0.001,100,IF($AC2406&gt;=-0.003,50,0)),"")</f>
        <v/>
      </c>
      <c r="AO2406" s="0" t="str">
        <f aca="false">IF(ISNUMBER($AD2406),IF($AD2406&gt;=0.04,100,IF($AD2406&gt;=0,50,0)),"")</f>
        <v/>
      </c>
      <c r="AP2406" s="0" t="str">
        <f aca="false">IF(ISNUMBER($AE2406),IF($AE2406&gt;=25,100,IF($AE2406&gt;=-75,50,0)),"")</f>
        <v/>
      </c>
      <c r="AQ2406" s="0" t="str">
        <f aca="false">IF(ISNUMBER($AF2406),IF($AF2406&gt;0,100,IF($AF2406&gt;=-50,50,0)),"")</f>
        <v/>
      </c>
      <c r="AR2406" s="0" t="str">
        <f aca="false">IF(ISNUMBER($AG2406),IF($AG2406=1,100,IF($AG2406=0,50,0)),"")</f>
        <v/>
      </c>
      <c r="AS2406" s="0" t="str">
        <f aca="false">IF(ISNUMBER($AH2406),IF($AH2406&lt;0,100,IF($AH2406&lt;=20,50,0)),"")</f>
        <v/>
      </c>
      <c r="AT2406" s="0" t="str">
        <f aca="false">IF(ISNUMBER($AI2406),IF($AI2406&lt;0.95,100,IF($AI2406&lt;=1,50,0)),"")</f>
        <v/>
      </c>
      <c r="AU2406" s="0" t="str">
        <f aca="false">IF(ISNUMBER($AJ2406),IF($AJ2406&lt;30,0,IF($AJ2406&lt;40,50,IF($AJ2406&lt;=90,100,50))),"")</f>
        <v/>
      </c>
      <c r="AV2406" s="0" t="str">
        <f aca="false">IF(ISNUMBER($AK2406),IF($AK2406&gt;-0.2,100,IF($AK2406&gt;=-0.4,50,0)),"")</f>
        <v/>
      </c>
      <c r="AW2406" s="59" t="n">
        <f aca="false">01_指標庫!$H$4*ISNUMBER($F2406)+01_指標庫!$H$5*ISNUMBER($AA2406)+01_指標庫!$H$6*ISNUMBER($G2406)+01_指標庫!$H$7*ISNUMBER($H2406)+01_指標庫!$H$8*ISNUMBER($AF2406)+01_指標庫!$H$9*ISNUMBER($AG2406)+01_指標庫!$H$10*ISNUMBER($AB2406)+01_指標庫!$H$11*ISNUMBER($AC2406)+01_指標庫!$H$12*ISNUMBER($AD2406)+01_指標庫!$H$13*ISNUMBER($AE2406)+01_指標庫!$H$14*ISNUMBER($I2406)+01_指標庫!$H$15*ISNUMBER($AH2406)+01_指標庫!$H$16*ISNUMBER($K2406)+01_指標庫!$H$17*ISNUMBER($AI2406)+01_指標庫!$H$18*ISNUMBER($AJ2406)+01_指標庫!$H$19*ISNUMBER($AK2406)+01_指標庫!$H$20*ISNUMBER($BB2406)+01_指標庫!$H$21*ISNUMBER($BC2406)</f>
        <v>51</v>
      </c>
      <c r="AX2406" s="59" t="n">
        <f aca="false">IF(AW2406=0,50,ROUND((01_指標庫!$H$4*IF(ISNUMBER($F2406),L2406,0)+01_指標庫!$H$5*IF(ISNUMBER($AA2406),AL2406,0)+01_指標庫!$H$6*IF(ISNUMBER($G2406),M2406,0)+01_指標庫!$H$7*IF(ISNUMBER($H2406),N2406,0)+01_指標庫!$H$8*IF(ISNUMBER($AF2406),AQ2406,0)+01_指標庫!$H$9*IF(ISNUMBER($AG2406),AR2406,0)+01_指標庫!$H$10*IF(ISNUMBER($AB2406),AM2406,0)+01_指標庫!$H$11*IF(ISNUMBER($AC2406),AN2406,0)+01_指標庫!$H$12*IF(ISNUMBER($AD2406),AO2406,0)+01_指標庫!$H$13*IF(ISNUMBER($AE2406),AP2406,0)+01_指標庫!$H$14*IF(ISNUMBER($I2406),O2406,0)+01_指標庫!$H$15*IF(ISNUMBER($AH2406),AS2406,0)+01_指標庫!$H$16*IF(ISNUMBER($K2406),P2406,0)+01_指標庫!$H$17*IF(ISNUMBER($AI2406),AT2406,0)+01_指標庫!$H$18*IF(ISNUMBER($AJ2406),AU2406,0)+01_指標庫!$H$19*IF(ISNUMBER($AK2406),AV2406,0)+01_指標庫!$H$20*IF(ISNUMBER($BB2406),BB2406,0)+01_指標庫!$H$21*IF(ISNUMBER($BC2406),BC2406,0))/AW2406,1))</f>
        <v>94.1</v>
      </c>
      <c r="AY2406" s="60"/>
      <c r="AZ2406" s="60"/>
      <c r="BA2406" s="58" t="n">
        <f aca="false">AVERAGE($E2402:$E2406)/AVERAGE($E2397:$E2406)-1</f>
        <v>0.00325622924768632</v>
      </c>
      <c r="BB2406" s="59" t="n">
        <f aca="false">IF(ISNUMBER($BA2406),IF(OR($S2406&lt;=-0.03,$BA2406&lt;-0.003),0,IF(OR($S2406&lt;=-0.02,$BA2406&lt;0.01),50,100)),"")</f>
        <v>50</v>
      </c>
      <c r="BC2406" s="0" t="str">
        <f aca="false">IF(OR(COUNT($AZ2406)=0,COUNT($AZ2405)=0),"",IF(OR($AY2406/$AZ2405-1&lt;=-0.03,$AZ2406/$AZ2405-1&lt;=-0.045,IF(COUNT($AZ2397:$AZ2406)=10,AVERAGE($AZ2402:$AZ2406)/AVERAGE($AZ2397:$AZ2406)-1&lt;-0.01,FALSE())),0,IF(OR($AZ2406/$AZ2405-1&lt;=-0.02,IF(COUNT($AZ2397:$AZ2406)=10,AVERAGE($AZ2402:$AZ2406)/AVERAGE($AZ2397:$AZ2406)-1&lt;0.005,FALSE())),50,100)))</f>
        <v/>
      </c>
    </row>
    <row r="2407" customFormat="false" ht="15" hidden="false" customHeight="true" outlineLevel="0" collapsed="false">
      <c r="A2407" s="47" t="n">
        <v>2403</v>
      </c>
      <c r="B2407" s="48" t="n">
        <v>46050</v>
      </c>
      <c r="C2407" s="47" t="n">
        <v>2026</v>
      </c>
      <c r="D2407" s="49" t="s">
        <v>238</v>
      </c>
      <c r="E2407" s="50" t="n">
        <v>26022.79</v>
      </c>
      <c r="F2407" s="51" t="n">
        <v>0.107333</v>
      </c>
      <c r="G2407" s="51" t="n">
        <v>-0.003716</v>
      </c>
      <c r="H2407" s="52" t="n">
        <v>0.6939</v>
      </c>
      <c r="I2407" s="53" t="n">
        <v>272</v>
      </c>
      <c r="J2407" s="47" t="s">
        <v>235</v>
      </c>
      <c r="K2407" s="54" t="n">
        <v>16.35</v>
      </c>
      <c r="L2407" s="55" t="n">
        <f aca="false">IF(COUNT(F2407)=0,50,IF(F2407&gt;=0,100,IF(F2407&gt;=-0.02,50,0)))</f>
        <v>100</v>
      </c>
      <c r="M2407" s="55" t="n">
        <f aca="false">IF(COUNT(G2407)=0,50,IF(G2407&gt;-0.06,100,IF(G2407&gt;-0.15,50,0)))</f>
        <v>100</v>
      </c>
      <c r="N2407" s="55" t="n">
        <f aca="false">IF(COUNT(H2407)=0,50,IF(H2407&gt;=0.6,100,IF(H2407&gt;=0.4,50,0)))</f>
        <v>100</v>
      </c>
      <c r="O2407" s="55" t="n">
        <f aca="false">IF(COUNT(I2407)=0,50,IF(J2407="proxy_vix",50,IF(I2407&lt;350,100,IF(I2407&lt;=450,50,0))))</f>
        <v>100</v>
      </c>
      <c r="P2407" s="55" t="n">
        <f aca="false">IF(COUNT(K2407)=0,50,IF(K2407&lt;20,100,IF(K2407&lt;=25,50,0)))</f>
        <v>100</v>
      </c>
      <c r="Q2407" s="54"/>
      <c r="R2407" s="47"/>
      <c r="S2407" s="51" t="n">
        <f aca="false">$E2407/$E2406-1</f>
        <v>0.00320165121161575</v>
      </c>
      <c r="T2407" s="56" t="n">
        <f aca="false">$K2407/$K2406-1</f>
        <v>0</v>
      </c>
      <c r="V2407" s="57"/>
      <c r="W2407" s="57"/>
      <c r="Y2407" s="1" t="str">
        <f aca="false">IF(AX2407&gt;=70,"EASY",IF(AX2407&gt;40,"UNCERTAIN","HARD"))</f>
        <v>EASY</v>
      </c>
      <c r="AA2407" s="58" t="n">
        <f aca="false">IF($A2407&lt;200,"",AVERAGE($E2358:$E2407)/AVERAGE($E2208:$E2407)-1)</f>
        <v>0.078880216364164</v>
      </c>
      <c r="AB2407" s="59" t="n">
        <f aca="false">LOOKUP($B2407,07_L1政策步階!$A$4:$A$14,07_L1政策步階!$C$4:$C$14)</f>
        <v>1</v>
      </c>
      <c r="AC2407" s="57"/>
      <c r="AD2407" s="57"/>
      <c r="AE2407" s="57"/>
      <c r="AF2407" s="57"/>
      <c r="AG2407" s="57"/>
      <c r="AH2407" s="57"/>
      <c r="AI2407" s="57"/>
      <c r="AJ2407" s="57"/>
      <c r="AK2407" s="57"/>
      <c r="AL2407" s="59" t="n">
        <f aca="false">IF(ISNUMBER($AA2407),IF($AA2407&gt;=0.005,100,IF($AA2407&gt;=-0.015,50,0)),"")</f>
        <v>100</v>
      </c>
      <c r="AM2407" s="59" t="n">
        <f aca="false">IF(ISNUMBER($AB2407),IF($AB2407=1,100,IF($AB2407=0,50,0)),"")</f>
        <v>100</v>
      </c>
      <c r="AN2407" s="0" t="str">
        <f aca="false">IF(ISNUMBER($AC2407),IF($AC2407&gt;=0.001,100,IF($AC2407&gt;=-0.003,50,0)),"")</f>
        <v/>
      </c>
      <c r="AO2407" s="0" t="str">
        <f aca="false">IF(ISNUMBER($AD2407),IF($AD2407&gt;=0.04,100,IF($AD2407&gt;=0,50,0)),"")</f>
        <v/>
      </c>
      <c r="AP2407" s="0" t="str">
        <f aca="false">IF(ISNUMBER($AE2407),IF($AE2407&gt;=25,100,IF($AE2407&gt;=-75,50,0)),"")</f>
        <v/>
      </c>
      <c r="AQ2407" s="0" t="str">
        <f aca="false">IF(ISNUMBER($AF2407),IF($AF2407&gt;0,100,IF($AF2407&gt;=-50,50,0)),"")</f>
        <v/>
      </c>
      <c r="AR2407" s="0" t="str">
        <f aca="false">IF(ISNUMBER($AG2407),IF($AG2407=1,100,IF($AG2407=0,50,0)),"")</f>
        <v/>
      </c>
      <c r="AS2407" s="0" t="str">
        <f aca="false">IF(ISNUMBER($AH2407),IF($AH2407&lt;0,100,IF($AH2407&lt;=20,50,0)),"")</f>
        <v/>
      </c>
      <c r="AT2407" s="0" t="str">
        <f aca="false">IF(ISNUMBER($AI2407),IF($AI2407&lt;0.95,100,IF($AI2407&lt;=1,50,0)),"")</f>
        <v/>
      </c>
      <c r="AU2407" s="0" t="str">
        <f aca="false">IF(ISNUMBER($AJ2407),IF($AJ2407&lt;30,0,IF($AJ2407&lt;40,50,IF($AJ2407&lt;=90,100,50))),"")</f>
        <v/>
      </c>
      <c r="AV2407" s="0" t="str">
        <f aca="false">IF(ISNUMBER($AK2407),IF($AK2407&gt;-0.2,100,IF($AK2407&gt;=-0.4,50,0)),"")</f>
        <v/>
      </c>
      <c r="AW2407" s="59" t="n">
        <f aca="false">01_指標庫!$H$4*ISNUMBER($F2407)+01_指標庫!$H$5*ISNUMBER($AA2407)+01_指標庫!$H$6*ISNUMBER($G2407)+01_指標庫!$H$7*ISNUMBER($H2407)+01_指標庫!$H$8*ISNUMBER($AF2407)+01_指標庫!$H$9*ISNUMBER($AG2407)+01_指標庫!$H$10*ISNUMBER($AB2407)+01_指標庫!$H$11*ISNUMBER($AC2407)+01_指標庫!$H$12*ISNUMBER($AD2407)+01_指標庫!$H$13*ISNUMBER($AE2407)+01_指標庫!$H$14*ISNUMBER($I2407)+01_指標庫!$H$15*ISNUMBER($AH2407)+01_指標庫!$H$16*ISNUMBER($K2407)+01_指標庫!$H$17*ISNUMBER($AI2407)+01_指標庫!$H$18*ISNUMBER($AJ2407)+01_指標庫!$H$19*ISNUMBER($AK2407)+01_指標庫!$H$20*ISNUMBER($BB2407)+01_指標庫!$H$21*ISNUMBER($BC2407)</f>
        <v>51</v>
      </c>
      <c r="AX2407" s="59" t="n">
        <f aca="false">IF(AW2407=0,50,ROUND((01_指標庫!$H$4*IF(ISNUMBER($F2407),L2407,0)+01_指標庫!$H$5*IF(ISNUMBER($AA2407),AL2407,0)+01_指標庫!$H$6*IF(ISNUMBER($G2407),M2407,0)+01_指標庫!$H$7*IF(ISNUMBER($H2407),N2407,0)+01_指標庫!$H$8*IF(ISNUMBER($AF2407),AQ2407,0)+01_指標庫!$H$9*IF(ISNUMBER($AG2407),AR2407,0)+01_指標庫!$H$10*IF(ISNUMBER($AB2407),AM2407,0)+01_指標庫!$H$11*IF(ISNUMBER($AC2407),AN2407,0)+01_指標庫!$H$12*IF(ISNUMBER($AD2407),AO2407,0)+01_指標庫!$H$13*IF(ISNUMBER($AE2407),AP2407,0)+01_指標庫!$H$14*IF(ISNUMBER($I2407),O2407,0)+01_指標庫!$H$15*IF(ISNUMBER($AH2407),AS2407,0)+01_指標庫!$H$16*IF(ISNUMBER($K2407),P2407,0)+01_指標庫!$H$17*IF(ISNUMBER($AI2407),AT2407,0)+01_指標庫!$H$18*IF(ISNUMBER($AJ2407),AU2407,0)+01_指標庫!$H$19*IF(ISNUMBER($AK2407),AV2407,0)+01_指標庫!$H$20*IF(ISNUMBER($BB2407),BB2407,0)+01_指標庫!$H$21*IF(ISNUMBER($BC2407),BC2407,0))/AW2407,1))</f>
        <v>94.1</v>
      </c>
      <c r="AY2407" s="60"/>
      <c r="AZ2407" s="60"/>
      <c r="BA2407" s="58" t="n">
        <f aca="false">AVERAGE($E2403:$E2407)/AVERAGE($E2398:$E2407)-1</f>
        <v>0.00760060453113587</v>
      </c>
      <c r="BB2407" s="59" t="n">
        <f aca="false">IF(ISNUMBER($BA2407),IF(OR($S2407&lt;=-0.03,$BA2407&lt;-0.003),0,IF(OR($S2407&lt;=-0.02,$BA2407&lt;0.01),50,100)),"")</f>
        <v>50</v>
      </c>
      <c r="BC2407" s="0" t="str">
        <f aca="false">IF(OR(COUNT($AZ2407)=0,COUNT($AZ2406)=0),"",IF(OR($AY2407/$AZ2406-1&lt;=-0.03,$AZ2407/$AZ2406-1&lt;=-0.045,IF(COUNT($AZ2398:$AZ2407)=10,AVERAGE($AZ2403:$AZ2407)/AVERAGE($AZ2398:$AZ2407)-1&lt;-0.01,FALSE())),0,IF(OR($AZ2407/$AZ2406-1&lt;=-0.02,IF(COUNT($AZ2398:$AZ2407)=10,AVERAGE($AZ2403:$AZ2407)/AVERAGE($AZ2398:$AZ2407)-1&lt;0.005,FALSE())),50,100)))</f>
        <v/>
      </c>
    </row>
    <row r="2408" customFormat="false" ht="15" hidden="false" customHeight="true" outlineLevel="0" collapsed="false">
      <c r="A2408" s="47" t="n">
        <v>2404</v>
      </c>
      <c r="B2408" s="48" t="n">
        <v>46051</v>
      </c>
      <c r="C2408" s="47" t="n">
        <v>2026</v>
      </c>
      <c r="D2408" s="49" t="s">
        <v>239</v>
      </c>
      <c r="E2408" s="50" t="n">
        <v>25884.3</v>
      </c>
      <c r="F2408" s="51" t="n">
        <v>0.099757</v>
      </c>
      <c r="G2408" s="51" t="n">
        <v>-0.009018</v>
      </c>
      <c r="H2408" s="52" t="n">
        <v>0.6735</v>
      </c>
      <c r="I2408" s="53" t="n">
        <v>277</v>
      </c>
      <c r="J2408" s="47" t="s">
        <v>235</v>
      </c>
      <c r="K2408" s="54" t="n">
        <v>16.88</v>
      </c>
      <c r="L2408" s="55" t="n">
        <f aca="false">IF(COUNT(F2408)=0,50,IF(F2408&gt;=0,100,IF(F2408&gt;=-0.02,50,0)))</f>
        <v>100</v>
      </c>
      <c r="M2408" s="55" t="n">
        <f aca="false">IF(COUNT(G2408)=0,50,IF(G2408&gt;-0.06,100,IF(G2408&gt;-0.15,50,0)))</f>
        <v>100</v>
      </c>
      <c r="N2408" s="55" t="n">
        <f aca="false">IF(COUNT(H2408)=0,50,IF(H2408&gt;=0.6,100,IF(H2408&gt;=0.4,50,0)))</f>
        <v>100</v>
      </c>
      <c r="O2408" s="55" t="n">
        <f aca="false">IF(COUNT(I2408)=0,50,IF(J2408="proxy_vix",50,IF(I2408&lt;350,100,IF(I2408&lt;=450,50,0))))</f>
        <v>100</v>
      </c>
      <c r="P2408" s="55" t="n">
        <f aca="false">IF(COUNT(K2408)=0,50,IF(K2408&lt;20,100,IF(K2408&lt;=25,50,0)))</f>
        <v>100</v>
      </c>
      <c r="Q2408" s="54"/>
      <c r="R2408" s="47"/>
      <c r="S2408" s="51" t="n">
        <f aca="false">$E2408/$E2407-1</f>
        <v>-0.00532187363461034</v>
      </c>
      <c r="T2408" s="56" t="n">
        <f aca="false">$K2408/$K2407-1</f>
        <v>0.0324159021406727</v>
      </c>
      <c r="V2408" s="57"/>
      <c r="W2408" s="57"/>
      <c r="Y2408" s="1" t="str">
        <f aca="false">IF(AX2408&gt;=70,"EASY",IF(AX2408&gt;40,"UNCERTAIN","HARD"))</f>
        <v>EASY</v>
      </c>
      <c r="AA2408" s="58" t="n">
        <f aca="false">IF($A2408&lt;200,"",AVERAGE($E2359:$E2408)/AVERAGE($E2209:$E2408)-1)</f>
        <v>0.0779757670462253</v>
      </c>
      <c r="AB2408" s="59" t="n">
        <f aca="false">LOOKUP($B2408,07_L1政策步階!$A$4:$A$14,07_L1政策步階!$C$4:$C$14)</f>
        <v>1</v>
      </c>
      <c r="AC2408" s="57"/>
      <c r="AD2408" s="57"/>
      <c r="AE2408" s="57"/>
      <c r="AF2408" s="57"/>
      <c r="AG2408" s="57"/>
      <c r="AH2408" s="57"/>
      <c r="AI2408" s="57"/>
      <c r="AJ2408" s="57"/>
      <c r="AK2408" s="57"/>
      <c r="AL2408" s="59" t="n">
        <f aca="false">IF(ISNUMBER($AA2408),IF($AA2408&gt;=0.005,100,IF($AA2408&gt;=-0.015,50,0)),"")</f>
        <v>100</v>
      </c>
      <c r="AM2408" s="59" t="n">
        <f aca="false">IF(ISNUMBER($AB2408),IF($AB2408=1,100,IF($AB2408=0,50,0)),"")</f>
        <v>100</v>
      </c>
      <c r="AN2408" s="0" t="str">
        <f aca="false">IF(ISNUMBER($AC2408),IF($AC2408&gt;=0.001,100,IF($AC2408&gt;=-0.003,50,0)),"")</f>
        <v/>
      </c>
      <c r="AO2408" s="0" t="str">
        <f aca="false">IF(ISNUMBER($AD2408),IF($AD2408&gt;=0.04,100,IF($AD2408&gt;=0,50,0)),"")</f>
        <v/>
      </c>
      <c r="AP2408" s="0" t="str">
        <f aca="false">IF(ISNUMBER($AE2408),IF($AE2408&gt;=25,100,IF($AE2408&gt;=-75,50,0)),"")</f>
        <v/>
      </c>
      <c r="AQ2408" s="0" t="str">
        <f aca="false">IF(ISNUMBER($AF2408),IF($AF2408&gt;0,100,IF($AF2408&gt;=-50,50,0)),"")</f>
        <v/>
      </c>
      <c r="AR2408" s="0" t="str">
        <f aca="false">IF(ISNUMBER($AG2408),IF($AG2408=1,100,IF($AG2408=0,50,0)),"")</f>
        <v/>
      </c>
      <c r="AS2408" s="0" t="str">
        <f aca="false">IF(ISNUMBER($AH2408),IF($AH2408&lt;0,100,IF($AH2408&lt;=20,50,0)),"")</f>
        <v/>
      </c>
      <c r="AT2408" s="0" t="str">
        <f aca="false">IF(ISNUMBER($AI2408),IF($AI2408&lt;0.95,100,IF($AI2408&lt;=1,50,0)),"")</f>
        <v/>
      </c>
      <c r="AU2408" s="0" t="str">
        <f aca="false">IF(ISNUMBER($AJ2408),IF($AJ2408&lt;30,0,IF($AJ2408&lt;40,50,IF($AJ2408&lt;=90,100,50))),"")</f>
        <v/>
      </c>
      <c r="AV2408" s="0" t="str">
        <f aca="false">IF(ISNUMBER($AK2408),IF($AK2408&gt;-0.2,100,IF($AK2408&gt;=-0.4,50,0)),"")</f>
        <v/>
      </c>
      <c r="AW2408" s="59" t="n">
        <f aca="false">01_指標庫!$H$4*ISNUMBER($F2408)+01_指標庫!$H$5*ISNUMBER($AA2408)+01_指標庫!$H$6*ISNUMBER($G2408)+01_指標庫!$H$7*ISNUMBER($H2408)+01_指標庫!$H$8*ISNUMBER($AF2408)+01_指標庫!$H$9*ISNUMBER($AG2408)+01_指標庫!$H$10*ISNUMBER($AB2408)+01_指標庫!$H$11*ISNUMBER($AC2408)+01_指標庫!$H$12*ISNUMBER($AD2408)+01_指標庫!$H$13*ISNUMBER($AE2408)+01_指標庫!$H$14*ISNUMBER($I2408)+01_指標庫!$H$15*ISNUMBER($AH2408)+01_指標庫!$H$16*ISNUMBER($K2408)+01_指標庫!$H$17*ISNUMBER($AI2408)+01_指標庫!$H$18*ISNUMBER($AJ2408)+01_指標庫!$H$19*ISNUMBER($AK2408)+01_指標庫!$H$20*ISNUMBER($BB2408)+01_指標庫!$H$21*ISNUMBER($BC2408)</f>
        <v>51</v>
      </c>
      <c r="AX2408" s="59" t="n">
        <f aca="false">IF(AW2408=0,50,ROUND((01_指標庫!$H$4*IF(ISNUMBER($F2408),L2408,0)+01_指標庫!$H$5*IF(ISNUMBER($AA2408),AL2408,0)+01_指標庫!$H$6*IF(ISNUMBER($G2408),M2408,0)+01_指標庫!$H$7*IF(ISNUMBER($H2408),N2408,0)+01_指標庫!$H$8*IF(ISNUMBER($AF2408),AQ2408,0)+01_指標庫!$H$9*IF(ISNUMBER($AG2408),AR2408,0)+01_指標庫!$H$10*IF(ISNUMBER($AB2408),AM2408,0)+01_指標庫!$H$11*IF(ISNUMBER($AC2408),AN2408,0)+01_指標庫!$H$12*IF(ISNUMBER($AD2408),AO2408,0)+01_指標庫!$H$13*IF(ISNUMBER($AE2408),AP2408,0)+01_指標庫!$H$14*IF(ISNUMBER($I2408),O2408,0)+01_指標庫!$H$15*IF(ISNUMBER($AH2408),AS2408,0)+01_指標庫!$H$16*IF(ISNUMBER($K2408),P2408,0)+01_指標庫!$H$17*IF(ISNUMBER($AI2408),AT2408,0)+01_指標庫!$H$18*IF(ISNUMBER($AJ2408),AU2408,0)+01_指標庫!$H$19*IF(ISNUMBER($AK2408),AV2408,0)+01_指標庫!$H$20*IF(ISNUMBER($BB2408),BB2408,0)+01_指標庫!$H$21*IF(ISNUMBER($BC2408),BC2408,0))/AW2408,1))</f>
        <v>94.1</v>
      </c>
      <c r="AY2408" s="60"/>
      <c r="AZ2408" s="60"/>
      <c r="BA2408" s="58" t="n">
        <f aca="false">AVERAGE($E2404:$E2408)/AVERAGE($E2399:$E2408)-1</f>
        <v>0.00881259715440441</v>
      </c>
      <c r="BB2408" s="59" t="n">
        <f aca="false">IF(ISNUMBER($BA2408),IF(OR($S2408&lt;=-0.03,$BA2408&lt;-0.003),0,IF(OR($S2408&lt;=-0.02,$BA2408&lt;0.01),50,100)),"")</f>
        <v>50</v>
      </c>
      <c r="BC2408" s="0" t="str">
        <f aca="false">IF(OR(COUNT($AZ2408)=0,COUNT($AZ2407)=0),"",IF(OR($AY2408/$AZ2407-1&lt;=-0.03,$AZ2408/$AZ2407-1&lt;=-0.045,IF(COUNT($AZ2399:$AZ2408)=10,AVERAGE($AZ2404:$AZ2408)/AVERAGE($AZ2399:$AZ2408)-1&lt;-0.01,FALSE())),0,IF(OR($AZ2408/$AZ2407-1&lt;=-0.02,IF(COUNT($AZ2399:$AZ2408)=10,AVERAGE($AZ2404:$AZ2408)/AVERAGE($AZ2399:$AZ2408)-1&lt;0.005,FALSE())),50,100)))</f>
        <v/>
      </c>
    </row>
    <row r="2409" customFormat="false" ht="15" hidden="false" customHeight="true" outlineLevel="0" collapsed="false">
      <c r="A2409" s="47" t="n">
        <v>2405</v>
      </c>
      <c r="B2409" s="48" t="n">
        <v>46052</v>
      </c>
      <c r="C2409" s="47" t="n">
        <v>2026</v>
      </c>
      <c r="D2409" s="49" t="s">
        <v>234</v>
      </c>
      <c r="E2409" s="50" t="n">
        <v>25552.39</v>
      </c>
      <c r="F2409" s="51" t="n">
        <v>0.084099</v>
      </c>
      <c r="G2409" s="51" t="n">
        <v>-0.021725</v>
      </c>
      <c r="H2409" s="52" t="n">
        <v>0.6735</v>
      </c>
      <c r="I2409" s="53" t="n">
        <v>280</v>
      </c>
      <c r="J2409" s="47" t="s">
        <v>235</v>
      </c>
      <c r="K2409" s="54" t="n">
        <v>17.44</v>
      </c>
      <c r="L2409" s="55" t="n">
        <f aca="false">IF(COUNT(F2409)=0,50,IF(F2409&gt;=0,100,IF(F2409&gt;=-0.02,50,0)))</f>
        <v>100</v>
      </c>
      <c r="M2409" s="55" t="n">
        <f aca="false">IF(COUNT(G2409)=0,50,IF(G2409&gt;-0.06,100,IF(G2409&gt;-0.15,50,0)))</f>
        <v>100</v>
      </c>
      <c r="N2409" s="55" t="n">
        <f aca="false">IF(COUNT(H2409)=0,50,IF(H2409&gt;=0.6,100,IF(H2409&gt;=0.4,50,0)))</f>
        <v>100</v>
      </c>
      <c r="O2409" s="55" t="n">
        <f aca="false">IF(COUNT(I2409)=0,50,IF(J2409="proxy_vix",50,IF(I2409&lt;350,100,IF(I2409&lt;=450,50,0))))</f>
        <v>100</v>
      </c>
      <c r="P2409" s="55" t="n">
        <f aca="false">IF(COUNT(K2409)=0,50,IF(K2409&lt;20,100,IF(K2409&lt;=25,50,0)))</f>
        <v>100</v>
      </c>
      <c r="Q2409" s="54"/>
      <c r="R2409" s="47"/>
      <c r="S2409" s="51" t="n">
        <f aca="false">$E2409/$E2408-1</f>
        <v>-0.0128228308279537</v>
      </c>
      <c r="T2409" s="56" t="n">
        <f aca="false">$K2409/$K2408-1</f>
        <v>0.0331753554502372</v>
      </c>
      <c r="V2409" s="57"/>
      <c r="W2409" s="57"/>
      <c r="Y2409" s="1" t="str">
        <f aca="false">IF(AX2409&gt;=70,"EASY",IF(AX2409&gt;40,"UNCERTAIN","HARD"))</f>
        <v>EASY</v>
      </c>
      <c r="AA2409" s="58" t="n">
        <f aca="false">IF($A2409&lt;200,"",AVERAGE($E2360:$E2409)/AVERAGE($E2210:$E2409)-1)</f>
        <v>0.0770692561516235</v>
      </c>
      <c r="AB2409" s="59" t="n">
        <f aca="false">LOOKUP($B2409,07_L1政策步階!$A$4:$A$14,07_L1政策步階!$C$4:$C$14)</f>
        <v>1</v>
      </c>
      <c r="AC2409" s="57"/>
      <c r="AD2409" s="57"/>
      <c r="AE2409" s="57"/>
      <c r="AF2409" s="57"/>
      <c r="AG2409" s="57"/>
      <c r="AH2409" s="57"/>
      <c r="AI2409" s="57"/>
      <c r="AJ2409" s="57"/>
      <c r="AK2409" s="57"/>
      <c r="AL2409" s="59" t="n">
        <f aca="false">IF(ISNUMBER($AA2409),IF($AA2409&gt;=0.005,100,IF($AA2409&gt;=-0.015,50,0)),"")</f>
        <v>100</v>
      </c>
      <c r="AM2409" s="59" t="n">
        <f aca="false">IF(ISNUMBER($AB2409),IF($AB2409=1,100,IF($AB2409=0,50,0)),"")</f>
        <v>100</v>
      </c>
      <c r="AN2409" s="0" t="str">
        <f aca="false">IF(ISNUMBER($AC2409),IF($AC2409&gt;=0.001,100,IF($AC2409&gt;=-0.003,50,0)),"")</f>
        <v/>
      </c>
      <c r="AO2409" s="0" t="str">
        <f aca="false">IF(ISNUMBER($AD2409),IF($AD2409&gt;=0.04,100,IF($AD2409&gt;=0,50,0)),"")</f>
        <v/>
      </c>
      <c r="AP2409" s="0" t="str">
        <f aca="false">IF(ISNUMBER($AE2409),IF($AE2409&gt;=25,100,IF($AE2409&gt;=-75,50,0)),"")</f>
        <v/>
      </c>
      <c r="AQ2409" s="0" t="str">
        <f aca="false">IF(ISNUMBER($AF2409),IF($AF2409&gt;0,100,IF($AF2409&gt;=-50,50,0)),"")</f>
        <v/>
      </c>
      <c r="AR2409" s="0" t="str">
        <f aca="false">IF(ISNUMBER($AG2409),IF($AG2409=1,100,IF($AG2409=0,50,0)),"")</f>
        <v/>
      </c>
      <c r="AS2409" s="0" t="str">
        <f aca="false">IF(ISNUMBER($AH2409),IF($AH2409&lt;0,100,IF($AH2409&lt;=20,50,0)),"")</f>
        <v/>
      </c>
      <c r="AT2409" s="0" t="str">
        <f aca="false">IF(ISNUMBER($AI2409),IF($AI2409&lt;0.95,100,IF($AI2409&lt;=1,50,0)),"")</f>
        <v/>
      </c>
      <c r="AU2409" s="0" t="str">
        <f aca="false">IF(ISNUMBER($AJ2409),IF($AJ2409&lt;30,0,IF($AJ2409&lt;40,50,IF($AJ2409&lt;=90,100,50))),"")</f>
        <v/>
      </c>
      <c r="AV2409" s="0" t="str">
        <f aca="false">IF(ISNUMBER($AK2409),IF($AK2409&gt;-0.2,100,IF($AK2409&gt;=-0.4,50,0)),"")</f>
        <v/>
      </c>
      <c r="AW2409" s="59" t="n">
        <f aca="false">01_指標庫!$H$4*ISNUMBER($F2409)+01_指標庫!$H$5*ISNUMBER($AA2409)+01_指標庫!$H$6*ISNUMBER($G2409)+01_指標庫!$H$7*ISNUMBER($H2409)+01_指標庫!$H$8*ISNUMBER($AF2409)+01_指標庫!$H$9*ISNUMBER($AG2409)+01_指標庫!$H$10*ISNUMBER($AB2409)+01_指標庫!$H$11*ISNUMBER($AC2409)+01_指標庫!$H$12*ISNUMBER($AD2409)+01_指標庫!$H$13*ISNUMBER($AE2409)+01_指標庫!$H$14*ISNUMBER($I2409)+01_指標庫!$H$15*ISNUMBER($AH2409)+01_指標庫!$H$16*ISNUMBER($K2409)+01_指標庫!$H$17*ISNUMBER($AI2409)+01_指標庫!$H$18*ISNUMBER($AJ2409)+01_指標庫!$H$19*ISNUMBER($AK2409)+01_指標庫!$H$20*ISNUMBER($BB2409)+01_指標庫!$H$21*ISNUMBER($BC2409)</f>
        <v>51</v>
      </c>
      <c r="AX2409" s="59" t="n">
        <f aca="false">IF(AW2409=0,50,ROUND((01_指標庫!$H$4*IF(ISNUMBER($F2409),L2409,0)+01_指標庫!$H$5*IF(ISNUMBER($AA2409),AL2409,0)+01_指標庫!$H$6*IF(ISNUMBER($G2409),M2409,0)+01_指標庫!$H$7*IF(ISNUMBER($H2409),N2409,0)+01_指標庫!$H$8*IF(ISNUMBER($AF2409),AQ2409,0)+01_指標庫!$H$9*IF(ISNUMBER($AG2409),AR2409,0)+01_指標庫!$H$10*IF(ISNUMBER($AB2409),AM2409,0)+01_指標庫!$H$11*IF(ISNUMBER($AC2409),AN2409,0)+01_指標庫!$H$12*IF(ISNUMBER($AD2409),AO2409,0)+01_指標庫!$H$13*IF(ISNUMBER($AE2409),AP2409,0)+01_指標庫!$H$14*IF(ISNUMBER($I2409),O2409,0)+01_指標庫!$H$15*IF(ISNUMBER($AH2409),AS2409,0)+01_指標庫!$H$16*IF(ISNUMBER($K2409),P2409,0)+01_指標庫!$H$17*IF(ISNUMBER($AI2409),AT2409,0)+01_指標庫!$H$18*IF(ISNUMBER($AJ2409),AU2409,0)+01_指標庫!$H$19*IF(ISNUMBER($AK2409),AV2409,0)+01_指標庫!$H$20*IF(ISNUMBER($BB2409),BB2409,0)+01_指標庫!$H$21*IF(ISNUMBER($BC2409),BC2409,0))/AW2409,1))</f>
        <v>94.1</v>
      </c>
      <c r="AY2409" s="60"/>
      <c r="AZ2409" s="60"/>
      <c r="BA2409" s="58" t="n">
        <f aca="false">AVERAGE($E2405:$E2409)/AVERAGE($E2400:$E2409)-1</f>
        <v>0.0083770807880641</v>
      </c>
      <c r="BB2409" s="59" t="n">
        <f aca="false">IF(ISNUMBER($BA2409),IF(OR($S2409&lt;=-0.03,$BA2409&lt;-0.003),0,IF(OR($S2409&lt;=-0.02,$BA2409&lt;0.01),50,100)),"")</f>
        <v>50</v>
      </c>
      <c r="BC2409" s="0" t="str">
        <f aca="false">IF(OR(COUNT($AZ2409)=0,COUNT($AZ2408)=0),"",IF(OR($AY2409/$AZ2408-1&lt;=-0.03,$AZ2409/$AZ2408-1&lt;=-0.045,IF(COUNT($AZ2400:$AZ2409)=10,AVERAGE($AZ2405:$AZ2409)/AVERAGE($AZ2400:$AZ2409)-1&lt;-0.01,FALSE())),0,IF(OR($AZ2409/$AZ2408-1&lt;=-0.02,IF(COUNT($AZ2400:$AZ2409)=10,AVERAGE($AZ2405:$AZ2409)/AVERAGE($AZ2400:$AZ2409)-1&lt;0.005,FALSE())),50,100)))</f>
        <v/>
      </c>
    </row>
    <row r="2410" customFormat="false" ht="15" hidden="false" customHeight="true" outlineLevel="0" collapsed="false">
      <c r="A2410" s="47" t="n">
        <v>2406</v>
      </c>
      <c r="B2410" s="48" t="n">
        <v>46055</v>
      </c>
      <c r="C2410" s="47" t="n">
        <v>2026</v>
      </c>
      <c r="D2410" s="49" t="s">
        <v>236</v>
      </c>
      <c r="E2410" s="50" t="n">
        <v>25738.61</v>
      </c>
      <c r="F2410" s="51" t="n">
        <v>0.090401</v>
      </c>
      <c r="G2410" s="51" t="n">
        <v>-0.014596</v>
      </c>
      <c r="H2410" s="52" t="n">
        <v>0.6939</v>
      </c>
      <c r="I2410" s="53" t="n">
        <v>281</v>
      </c>
      <c r="J2410" s="47" t="s">
        <v>235</v>
      </c>
      <c r="K2410" s="54" t="n">
        <v>16.34</v>
      </c>
      <c r="L2410" s="55" t="n">
        <f aca="false">IF(COUNT(F2410)=0,50,IF(F2410&gt;=0,100,IF(F2410&gt;=-0.02,50,0)))</f>
        <v>100</v>
      </c>
      <c r="M2410" s="55" t="n">
        <f aca="false">IF(COUNT(G2410)=0,50,IF(G2410&gt;-0.06,100,IF(G2410&gt;-0.15,50,0)))</f>
        <v>100</v>
      </c>
      <c r="N2410" s="55" t="n">
        <f aca="false">IF(COUNT(H2410)=0,50,IF(H2410&gt;=0.6,100,IF(H2410&gt;=0.4,50,0)))</f>
        <v>100</v>
      </c>
      <c r="O2410" s="55" t="n">
        <f aca="false">IF(COUNT(I2410)=0,50,IF(J2410="proxy_vix",50,IF(I2410&lt;350,100,IF(I2410&lt;=450,50,0))))</f>
        <v>100</v>
      </c>
      <c r="P2410" s="55" t="n">
        <f aca="false">IF(COUNT(K2410)=0,50,IF(K2410&lt;20,100,IF(K2410&lt;=25,50,0)))</f>
        <v>100</v>
      </c>
      <c r="Q2410" s="54"/>
      <c r="R2410" s="47"/>
      <c r="S2410" s="51" t="n">
        <f aca="false">$E2410/$E2409-1</f>
        <v>0.00728777229840349</v>
      </c>
      <c r="T2410" s="56" t="n">
        <f aca="false">$K2410/$K2409-1</f>
        <v>-0.0630733944954129</v>
      </c>
      <c r="V2410" s="57"/>
      <c r="W2410" s="57"/>
      <c r="Y2410" s="1" t="str">
        <f aca="false">IF(AX2410&gt;=70,"EASY",IF(AX2410&gt;40,"UNCERTAIN","HARD"))</f>
        <v>EASY</v>
      </c>
      <c r="AA2410" s="58" t="n">
        <f aca="false">IF($A2410&lt;200,"",AVERAGE($E2361:$E2410)/AVERAGE($E2211:$E2410)-1)</f>
        <v>0.0765399627323979</v>
      </c>
      <c r="AB2410" s="59" t="n">
        <f aca="false">LOOKUP($B2410,07_L1政策步階!$A$4:$A$14,07_L1政策步階!$C$4:$C$14)</f>
        <v>1</v>
      </c>
      <c r="AC2410" s="57"/>
      <c r="AD2410" s="57"/>
      <c r="AE2410" s="57"/>
      <c r="AF2410" s="57"/>
      <c r="AG2410" s="57"/>
      <c r="AH2410" s="57"/>
      <c r="AI2410" s="57"/>
      <c r="AJ2410" s="57"/>
      <c r="AK2410" s="57"/>
      <c r="AL2410" s="59" t="n">
        <f aca="false">IF(ISNUMBER($AA2410),IF($AA2410&gt;=0.005,100,IF($AA2410&gt;=-0.015,50,0)),"")</f>
        <v>100</v>
      </c>
      <c r="AM2410" s="59" t="n">
        <f aca="false">IF(ISNUMBER($AB2410),IF($AB2410=1,100,IF($AB2410=0,50,0)),"")</f>
        <v>100</v>
      </c>
      <c r="AN2410" s="0" t="str">
        <f aca="false">IF(ISNUMBER($AC2410),IF($AC2410&gt;=0.001,100,IF($AC2410&gt;=-0.003,50,0)),"")</f>
        <v/>
      </c>
      <c r="AO2410" s="0" t="str">
        <f aca="false">IF(ISNUMBER($AD2410),IF($AD2410&gt;=0.04,100,IF($AD2410&gt;=0,50,0)),"")</f>
        <v/>
      </c>
      <c r="AP2410" s="0" t="str">
        <f aca="false">IF(ISNUMBER($AE2410),IF($AE2410&gt;=25,100,IF($AE2410&gt;=-75,50,0)),"")</f>
        <v/>
      </c>
      <c r="AQ2410" s="0" t="str">
        <f aca="false">IF(ISNUMBER($AF2410),IF($AF2410&gt;0,100,IF($AF2410&gt;=-50,50,0)),"")</f>
        <v/>
      </c>
      <c r="AR2410" s="0" t="str">
        <f aca="false">IF(ISNUMBER($AG2410),IF($AG2410=1,100,IF($AG2410=0,50,0)),"")</f>
        <v/>
      </c>
      <c r="AS2410" s="0" t="str">
        <f aca="false">IF(ISNUMBER($AH2410),IF($AH2410&lt;0,100,IF($AH2410&lt;=20,50,0)),"")</f>
        <v/>
      </c>
      <c r="AT2410" s="0" t="str">
        <f aca="false">IF(ISNUMBER($AI2410),IF($AI2410&lt;0.95,100,IF($AI2410&lt;=1,50,0)),"")</f>
        <v/>
      </c>
      <c r="AU2410" s="0" t="str">
        <f aca="false">IF(ISNUMBER($AJ2410),IF($AJ2410&lt;30,0,IF($AJ2410&lt;40,50,IF($AJ2410&lt;=90,100,50))),"")</f>
        <v/>
      </c>
      <c r="AV2410" s="0" t="str">
        <f aca="false">IF(ISNUMBER($AK2410),IF($AK2410&gt;-0.2,100,IF($AK2410&gt;=-0.4,50,0)),"")</f>
        <v/>
      </c>
      <c r="AW2410" s="59" t="n">
        <f aca="false">01_指標庫!$H$4*ISNUMBER($F2410)+01_指標庫!$H$5*ISNUMBER($AA2410)+01_指標庫!$H$6*ISNUMBER($G2410)+01_指標庫!$H$7*ISNUMBER($H2410)+01_指標庫!$H$8*ISNUMBER($AF2410)+01_指標庫!$H$9*ISNUMBER($AG2410)+01_指標庫!$H$10*ISNUMBER($AB2410)+01_指標庫!$H$11*ISNUMBER($AC2410)+01_指標庫!$H$12*ISNUMBER($AD2410)+01_指標庫!$H$13*ISNUMBER($AE2410)+01_指標庫!$H$14*ISNUMBER($I2410)+01_指標庫!$H$15*ISNUMBER($AH2410)+01_指標庫!$H$16*ISNUMBER($K2410)+01_指標庫!$H$17*ISNUMBER($AI2410)+01_指標庫!$H$18*ISNUMBER($AJ2410)+01_指標庫!$H$19*ISNUMBER($AK2410)+01_指標庫!$H$20*ISNUMBER($BB2410)+01_指標庫!$H$21*ISNUMBER($BC2410)</f>
        <v>51</v>
      </c>
      <c r="AX2410" s="59" t="n">
        <f aca="false">IF(AW2410=0,50,ROUND((01_指標庫!$H$4*IF(ISNUMBER($F2410),L2410,0)+01_指標庫!$H$5*IF(ISNUMBER($AA2410),AL2410,0)+01_指標庫!$H$6*IF(ISNUMBER($G2410),M2410,0)+01_指標庫!$H$7*IF(ISNUMBER($H2410),N2410,0)+01_指標庫!$H$8*IF(ISNUMBER($AF2410),AQ2410,0)+01_指標庫!$H$9*IF(ISNUMBER($AG2410),AR2410,0)+01_指標庫!$H$10*IF(ISNUMBER($AB2410),AM2410,0)+01_指標庫!$H$11*IF(ISNUMBER($AC2410),AN2410,0)+01_指標庫!$H$12*IF(ISNUMBER($AD2410),AO2410,0)+01_指標庫!$H$13*IF(ISNUMBER($AE2410),AP2410,0)+01_指標庫!$H$14*IF(ISNUMBER($I2410),O2410,0)+01_指標庫!$H$15*IF(ISNUMBER($AH2410),AS2410,0)+01_指標庫!$H$16*IF(ISNUMBER($K2410),P2410,0)+01_指標庫!$H$17*IF(ISNUMBER($AI2410),AT2410,0)+01_指標庫!$H$18*IF(ISNUMBER($AJ2410),AU2410,0)+01_指標庫!$H$19*IF(ISNUMBER($AK2410),AV2410,0)+01_指標庫!$H$20*IF(ISNUMBER($BB2410),BB2410,0)+01_指標庫!$H$21*IF(ISNUMBER($BC2410),BC2410,0))/AW2410,1))</f>
        <v>94.1</v>
      </c>
      <c r="AY2410" s="60"/>
      <c r="AZ2410" s="60"/>
      <c r="BA2410" s="58" t="n">
        <f aca="false">AVERAGE($E2406:$E2410)/AVERAGE($E2401:$E2410)-1</f>
        <v>0.0077516004295306</v>
      </c>
      <c r="BB2410" s="59" t="n">
        <f aca="false">IF(ISNUMBER($BA2410),IF(OR($S2410&lt;=-0.03,$BA2410&lt;-0.003),0,IF(OR($S2410&lt;=-0.02,$BA2410&lt;0.01),50,100)),"")</f>
        <v>50</v>
      </c>
      <c r="BC2410" s="0" t="str">
        <f aca="false">IF(OR(COUNT($AZ2410)=0,COUNT($AZ2409)=0),"",IF(OR($AY2410/$AZ2409-1&lt;=-0.03,$AZ2410/$AZ2409-1&lt;=-0.045,IF(COUNT($AZ2401:$AZ2410)=10,AVERAGE($AZ2406:$AZ2410)/AVERAGE($AZ2401:$AZ2410)-1&lt;-0.01,FALSE())),0,IF(OR($AZ2410/$AZ2409-1&lt;=-0.02,IF(COUNT($AZ2401:$AZ2410)=10,AVERAGE($AZ2406:$AZ2410)/AVERAGE($AZ2401:$AZ2410)-1&lt;0.005,FALSE())),50,100)))</f>
        <v/>
      </c>
    </row>
    <row r="2411" customFormat="false" ht="15" hidden="false" customHeight="true" outlineLevel="0" collapsed="false">
      <c r="A2411" s="47" t="n">
        <v>2407</v>
      </c>
      <c r="B2411" s="48" t="n">
        <v>46056</v>
      </c>
      <c r="C2411" s="47" t="n">
        <v>2026</v>
      </c>
      <c r="D2411" s="49" t="s">
        <v>237</v>
      </c>
      <c r="E2411" s="50" t="n">
        <v>25338.62</v>
      </c>
      <c r="F2411" s="51" t="n">
        <v>0.071848</v>
      </c>
      <c r="G2411" s="51" t="n">
        <v>-0.029909</v>
      </c>
      <c r="H2411" s="52" t="n">
        <v>0.6939</v>
      </c>
      <c r="I2411" s="53" t="n">
        <v>285</v>
      </c>
      <c r="J2411" s="47" t="s">
        <v>235</v>
      </c>
      <c r="K2411" s="54" t="n">
        <v>18</v>
      </c>
      <c r="L2411" s="55" t="n">
        <f aca="false">IF(COUNT(F2411)=0,50,IF(F2411&gt;=0,100,IF(F2411&gt;=-0.02,50,0)))</f>
        <v>100</v>
      </c>
      <c r="M2411" s="55" t="n">
        <f aca="false">IF(COUNT(G2411)=0,50,IF(G2411&gt;-0.06,100,IF(G2411&gt;-0.15,50,0)))</f>
        <v>100</v>
      </c>
      <c r="N2411" s="55" t="n">
        <f aca="false">IF(COUNT(H2411)=0,50,IF(H2411&gt;=0.6,100,IF(H2411&gt;=0.4,50,0)))</f>
        <v>100</v>
      </c>
      <c r="O2411" s="55" t="n">
        <f aca="false">IF(COUNT(I2411)=0,50,IF(J2411="proxy_vix",50,IF(I2411&lt;350,100,IF(I2411&lt;=450,50,0))))</f>
        <v>100</v>
      </c>
      <c r="P2411" s="55" t="n">
        <f aca="false">IF(COUNT(K2411)=0,50,IF(K2411&lt;20,100,IF(K2411&lt;=25,50,0)))</f>
        <v>100</v>
      </c>
      <c r="Q2411" s="54"/>
      <c r="R2411" s="47"/>
      <c r="S2411" s="51" t="n">
        <f aca="false">$E2411/$E2410-1</f>
        <v>-0.0155404662489544</v>
      </c>
      <c r="T2411" s="56" t="n">
        <f aca="false">$K2411/$K2410-1</f>
        <v>0.101591187270502</v>
      </c>
      <c r="V2411" s="57"/>
      <c r="W2411" s="57"/>
      <c r="Y2411" s="1" t="str">
        <f aca="false">IF(AX2411&gt;=70,"EASY",IF(AX2411&gt;40,"UNCERTAIN","HARD"))</f>
        <v>EASY</v>
      </c>
      <c r="AA2411" s="58" t="n">
        <f aca="false">IF($A2411&lt;200,"",AVERAGE($E2362:$E2411)/AVERAGE($E2212:$E2411)-1)</f>
        <v>0.0755182761567221</v>
      </c>
      <c r="AB2411" s="59" t="n">
        <f aca="false">LOOKUP($B2411,07_L1政策步階!$A$4:$A$14,07_L1政策步階!$C$4:$C$14)</f>
        <v>1</v>
      </c>
      <c r="AC2411" s="57"/>
      <c r="AD2411" s="57"/>
      <c r="AE2411" s="57"/>
      <c r="AF2411" s="57"/>
      <c r="AG2411" s="57"/>
      <c r="AH2411" s="57"/>
      <c r="AI2411" s="57"/>
      <c r="AJ2411" s="57"/>
      <c r="AK2411" s="57"/>
      <c r="AL2411" s="59" t="n">
        <f aca="false">IF(ISNUMBER($AA2411),IF($AA2411&gt;=0.005,100,IF($AA2411&gt;=-0.015,50,0)),"")</f>
        <v>100</v>
      </c>
      <c r="AM2411" s="59" t="n">
        <f aca="false">IF(ISNUMBER($AB2411),IF($AB2411=1,100,IF($AB2411=0,50,0)),"")</f>
        <v>100</v>
      </c>
      <c r="AN2411" s="0" t="str">
        <f aca="false">IF(ISNUMBER($AC2411),IF($AC2411&gt;=0.001,100,IF($AC2411&gt;=-0.003,50,0)),"")</f>
        <v/>
      </c>
      <c r="AO2411" s="0" t="str">
        <f aca="false">IF(ISNUMBER($AD2411),IF($AD2411&gt;=0.04,100,IF($AD2411&gt;=0,50,0)),"")</f>
        <v/>
      </c>
      <c r="AP2411" s="0" t="str">
        <f aca="false">IF(ISNUMBER($AE2411),IF($AE2411&gt;=25,100,IF($AE2411&gt;=-75,50,0)),"")</f>
        <v/>
      </c>
      <c r="AQ2411" s="0" t="str">
        <f aca="false">IF(ISNUMBER($AF2411),IF($AF2411&gt;0,100,IF($AF2411&gt;=-50,50,0)),"")</f>
        <v/>
      </c>
      <c r="AR2411" s="0" t="str">
        <f aca="false">IF(ISNUMBER($AG2411),IF($AG2411=1,100,IF($AG2411=0,50,0)),"")</f>
        <v/>
      </c>
      <c r="AS2411" s="0" t="str">
        <f aca="false">IF(ISNUMBER($AH2411),IF($AH2411&lt;0,100,IF($AH2411&lt;=20,50,0)),"")</f>
        <v/>
      </c>
      <c r="AT2411" s="0" t="str">
        <f aca="false">IF(ISNUMBER($AI2411),IF($AI2411&lt;0.95,100,IF($AI2411&lt;=1,50,0)),"")</f>
        <v/>
      </c>
      <c r="AU2411" s="0" t="str">
        <f aca="false">IF(ISNUMBER($AJ2411),IF($AJ2411&lt;30,0,IF($AJ2411&lt;40,50,IF($AJ2411&lt;=90,100,50))),"")</f>
        <v/>
      </c>
      <c r="AV2411" s="0" t="str">
        <f aca="false">IF(ISNUMBER($AK2411),IF($AK2411&gt;-0.2,100,IF($AK2411&gt;=-0.4,50,0)),"")</f>
        <v/>
      </c>
      <c r="AW2411" s="59" t="n">
        <f aca="false">01_指標庫!$H$4*ISNUMBER($F2411)+01_指標庫!$H$5*ISNUMBER($AA2411)+01_指標庫!$H$6*ISNUMBER($G2411)+01_指標庫!$H$7*ISNUMBER($H2411)+01_指標庫!$H$8*ISNUMBER($AF2411)+01_指標庫!$H$9*ISNUMBER($AG2411)+01_指標庫!$H$10*ISNUMBER($AB2411)+01_指標庫!$H$11*ISNUMBER($AC2411)+01_指標庫!$H$12*ISNUMBER($AD2411)+01_指標庫!$H$13*ISNUMBER($AE2411)+01_指標庫!$H$14*ISNUMBER($I2411)+01_指標庫!$H$15*ISNUMBER($AH2411)+01_指標庫!$H$16*ISNUMBER($K2411)+01_指標庫!$H$17*ISNUMBER($AI2411)+01_指標庫!$H$18*ISNUMBER($AJ2411)+01_指標庫!$H$19*ISNUMBER($AK2411)+01_指標庫!$H$20*ISNUMBER($BB2411)+01_指標庫!$H$21*ISNUMBER($BC2411)</f>
        <v>51</v>
      </c>
      <c r="AX2411" s="59" t="n">
        <f aca="false">IF(AW2411=0,50,ROUND((01_指標庫!$H$4*IF(ISNUMBER($F2411),L2411,0)+01_指標庫!$H$5*IF(ISNUMBER($AA2411),AL2411,0)+01_指標庫!$H$6*IF(ISNUMBER($G2411),M2411,0)+01_指標庫!$H$7*IF(ISNUMBER($H2411),N2411,0)+01_指標庫!$H$8*IF(ISNUMBER($AF2411),AQ2411,0)+01_指標庫!$H$9*IF(ISNUMBER($AG2411),AR2411,0)+01_指標庫!$H$10*IF(ISNUMBER($AB2411),AM2411,0)+01_指標庫!$H$11*IF(ISNUMBER($AC2411),AN2411,0)+01_指標庫!$H$12*IF(ISNUMBER($AD2411),AO2411,0)+01_指標庫!$H$13*IF(ISNUMBER($AE2411),AP2411,0)+01_指標庫!$H$14*IF(ISNUMBER($I2411),O2411,0)+01_指標庫!$H$15*IF(ISNUMBER($AH2411),AS2411,0)+01_指標庫!$H$16*IF(ISNUMBER($K2411),P2411,0)+01_指標庫!$H$17*IF(ISNUMBER($AI2411),AT2411,0)+01_指標庫!$H$18*IF(ISNUMBER($AJ2411),AU2411,0)+01_指標庫!$H$19*IF(ISNUMBER($AK2411),AV2411,0)+01_指標庫!$H$20*IF(ISNUMBER($BB2411),BB2411,0)+01_指標庫!$H$21*IF(ISNUMBER($BC2411),BC2411,0))/AW2411,1))</f>
        <v>94.1</v>
      </c>
      <c r="AY2411" s="60"/>
      <c r="AZ2411" s="60"/>
      <c r="BA2411" s="58" t="n">
        <f aca="false">AVERAGE($E2407:$E2411)/AVERAGE($E2402:$E2411)-1</f>
        <v>0.00168859062766713</v>
      </c>
      <c r="BB2411" s="59" t="n">
        <f aca="false">IF(ISNUMBER($BA2411),IF(OR($S2411&lt;=-0.03,$BA2411&lt;-0.003),0,IF(OR($S2411&lt;=-0.02,$BA2411&lt;0.01),50,100)),"")</f>
        <v>50</v>
      </c>
      <c r="BC2411" s="0" t="str">
        <f aca="false">IF(OR(COUNT($AZ2411)=0,COUNT($AZ2410)=0),"",IF(OR($AY2411/$AZ2410-1&lt;=-0.03,$AZ2411/$AZ2410-1&lt;=-0.045,IF(COUNT($AZ2402:$AZ2411)=10,AVERAGE($AZ2407:$AZ2411)/AVERAGE($AZ2402:$AZ2411)-1&lt;-0.01,FALSE())),0,IF(OR($AZ2411/$AZ2410-1&lt;=-0.02,IF(COUNT($AZ2402:$AZ2411)=10,AVERAGE($AZ2407:$AZ2411)/AVERAGE($AZ2402:$AZ2411)-1&lt;0.005,FALSE())),50,100)))</f>
        <v/>
      </c>
    </row>
    <row r="2412" customFormat="false" ht="15" hidden="false" customHeight="true" outlineLevel="0" collapsed="false">
      <c r="A2412" s="47" t="n">
        <v>2408</v>
      </c>
      <c r="B2412" s="48" t="n">
        <v>46057</v>
      </c>
      <c r="C2412" s="47" t="n">
        <v>2026</v>
      </c>
      <c r="D2412" s="49" t="s">
        <v>238</v>
      </c>
      <c r="E2412" s="50" t="n">
        <v>24891.24</v>
      </c>
      <c r="F2412" s="51" t="n">
        <v>0.051449</v>
      </c>
      <c r="G2412" s="51" t="n">
        <v>-0.047037</v>
      </c>
      <c r="H2412" s="52" t="n">
        <v>0.6735</v>
      </c>
      <c r="I2412" s="53" t="n">
        <v>286</v>
      </c>
      <c r="J2412" s="47" t="s">
        <v>235</v>
      </c>
      <c r="K2412" s="54" t="n">
        <v>18.64</v>
      </c>
      <c r="L2412" s="55" t="n">
        <f aca="false">IF(COUNT(F2412)=0,50,IF(F2412&gt;=0,100,IF(F2412&gt;=-0.02,50,0)))</f>
        <v>100</v>
      </c>
      <c r="M2412" s="55" t="n">
        <f aca="false">IF(COUNT(G2412)=0,50,IF(G2412&gt;-0.06,100,IF(G2412&gt;-0.15,50,0)))</f>
        <v>100</v>
      </c>
      <c r="N2412" s="55" t="n">
        <f aca="false">IF(COUNT(H2412)=0,50,IF(H2412&gt;=0.6,100,IF(H2412&gt;=0.4,50,0)))</f>
        <v>100</v>
      </c>
      <c r="O2412" s="55" t="n">
        <f aca="false">IF(COUNT(I2412)=0,50,IF(J2412="proxy_vix",50,IF(I2412&lt;350,100,IF(I2412&lt;=450,50,0))))</f>
        <v>100</v>
      </c>
      <c r="P2412" s="55" t="n">
        <f aca="false">IF(COUNT(K2412)=0,50,IF(K2412&lt;20,100,IF(K2412&lt;=25,50,0)))</f>
        <v>100</v>
      </c>
      <c r="Q2412" s="54"/>
      <c r="R2412" s="47"/>
      <c r="S2412" s="51" t="n">
        <f aca="false">$E2412/$E2411-1</f>
        <v>-0.0176560523027693</v>
      </c>
      <c r="T2412" s="56" t="n">
        <f aca="false">$K2412/$K2411-1</f>
        <v>0.0355555555555556</v>
      </c>
      <c r="V2412" s="57"/>
      <c r="W2412" s="57"/>
      <c r="Y2412" s="1" t="str">
        <f aca="false">IF(AX2412&gt;=70,"EASY",IF(AX2412&gt;40,"UNCERTAIN","HARD"))</f>
        <v>EASY</v>
      </c>
      <c r="AA2412" s="58" t="n">
        <f aca="false">IF($A2412&lt;200,"",AVERAGE($E2363:$E2412)/AVERAGE($E2213:$E2412)-1)</f>
        <v>0.0747185066094531</v>
      </c>
      <c r="AB2412" s="59" t="n">
        <f aca="false">LOOKUP($B2412,07_L1政策步階!$A$4:$A$14,07_L1政策步階!$C$4:$C$14)</f>
        <v>1</v>
      </c>
      <c r="AC2412" s="57"/>
      <c r="AD2412" s="57"/>
      <c r="AE2412" s="57"/>
      <c r="AF2412" s="57"/>
      <c r="AG2412" s="57"/>
      <c r="AH2412" s="57"/>
      <c r="AI2412" s="57"/>
      <c r="AJ2412" s="57"/>
      <c r="AK2412" s="57"/>
      <c r="AL2412" s="59" t="n">
        <f aca="false">IF(ISNUMBER($AA2412),IF($AA2412&gt;=0.005,100,IF($AA2412&gt;=-0.015,50,0)),"")</f>
        <v>100</v>
      </c>
      <c r="AM2412" s="59" t="n">
        <f aca="false">IF(ISNUMBER($AB2412),IF($AB2412=1,100,IF($AB2412=0,50,0)),"")</f>
        <v>100</v>
      </c>
      <c r="AN2412" s="0" t="str">
        <f aca="false">IF(ISNUMBER($AC2412),IF($AC2412&gt;=0.001,100,IF($AC2412&gt;=-0.003,50,0)),"")</f>
        <v/>
      </c>
      <c r="AO2412" s="0" t="str">
        <f aca="false">IF(ISNUMBER($AD2412),IF($AD2412&gt;=0.04,100,IF($AD2412&gt;=0,50,0)),"")</f>
        <v/>
      </c>
      <c r="AP2412" s="0" t="str">
        <f aca="false">IF(ISNUMBER($AE2412),IF($AE2412&gt;=25,100,IF($AE2412&gt;=-75,50,0)),"")</f>
        <v/>
      </c>
      <c r="AQ2412" s="0" t="str">
        <f aca="false">IF(ISNUMBER($AF2412),IF($AF2412&gt;0,100,IF($AF2412&gt;=-50,50,0)),"")</f>
        <v/>
      </c>
      <c r="AR2412" s="0" t="str">
        <f aca="false">IF(ISNUMBER($AG2412),IF($AG2412=1,100,IF($AG2412=0,50,0)),"")</f>
        <v/>
      </c>
      <c r="AS2412" s="0" t="str">
        <f aca="false">IF(ISNUMBER($AH2412),IF($AH2412&lt;0,100,IF($AH2412&lt;=20,50,0)),"")</f>
        <v/>
      </c>
      <c r="AT2412" s="0" t="str">
        <f aca="false">IF(ISNUMBER($AI2412),IF($AI2412&lt;0.95,100,IF($AI2412&lt;=1,50,0)),"")</f>
        <v/>
      </c>
      <c r="AU2412" s="0" t="str">
        <f aca="false">IF(ISNUMBER($AJ2412),IF($AJ2412&lt;30,0,IF($AJ2412&lt;40,50,IF($AJ2412&lt;=90,100,50))),"")</f>
        <v/>
      </c>
      <c r="AV2412" s="0" t="str">
        <f aca="false">IF(ISNUMBER($AK2412),IF($AK2412&gt;-0.2,100,IF($AK2412&gt;=-0.4,50,0)),"")</f>
        <v/>
      </c>
      <c r="AW2412" s="59" t="n">
        <f aca="false">01_指標庫!$H$4*ISNUMBER($F2412)+01_指標庫!$H$5*ISNUMBER($AA2412)+01_指標庫!$H$6*ISNUMBER($G2412)+01_指標庫!$H$7*ISNUMBER($H2412)+01_指標庫!$H$8*ISNUMBER($AF2412)+01_指標庫!$H$9*ISNUMBER($AG2412)+01_指標庫!$H$10*ISNUMBER($AB2412)+01_指標庫!$H$11*ISNUMBER($AC2412)+01_指標庫!$H$12*ISNUMBER($AD2412)+01_指標庫!$H$13*ISNUMBER($AE2412)+01_指標庫!$H$14*ISNUMBER($I2412)+01_指標庫!$H$15*ISNUMBER($AH2412)+01_指標庫!$H$16*ISNUMBER($K2412)+01_指標庫!$H$17*ISNUMBER($AI2412)+01_指標庫!$H$18*ISNUMBER($AJ2412)+01_指標庫!$H$19*ISNUMBER($AK2412)+01_指標庫!$H$20*ISNUMBER($BB2412)+01_指標庫!$H$21*ISNUMBER($BC2412)</f>
        <v>51</v>
      </c>
      <c r="AX2412" s="59" t="n">
        <f aca="false">IF(AW2412=0,50,ROUND((01_指標庫!$H$4*IF(ISNUMBER($F2412),L2412,0)+01_指標庫!$H$5*IF(ISNUMBER($AA2412),AL2412,0)+01_指標庫!$H$6*IF(ISNUMBER($G2412),M2412,0)+01_指標庫!$H$7*IF(ISNUMBER($H2412),N2412,0)+01_指標庫!$H$8*IF(ISNUMBER($AF2412),AQ2412,0)+01_指標庫!$H$9*IF(ISNUMBER($AG2412),AR2412,0)+01_指標庫!$H$10*IF(ISNUMBER($AB2412),AM2412,0)+01_指標庫!$H$11*IF(ISNUMBER($AC2412),AN2412,0)+01_指標庫!$H$12*IF(ISNUMBER($AD2412),AO2412,0)+01_指標庫!$H$13*IF(ISNUMBER($AE2412),AP2412,0)+01_指標庫!$H$14*IF(ISNUMBER($I2412),O2412,0)+01_指標庫!$H$15*IF(ISNUMBER($AH2412),AS2412,0)+01_指標庫!$H$16*IF(ISNUMBER($K2412),P2412,0)+01_指標庫!$H$17*IF(ISNUMBER($AI2412),AT2412,0)+01_指標庫!$H$18*IF(ISNUMBER($AJ2412),AU2412,0)+01_指標庫!$H$19*IF(ISNUMBER($AK2412),AV2412,0)+01_指標庫!$H$20*IF(ISNUMBER($BB2412),BB2412,0)+01_指標庫!$H$21*IF(ISNUMBER($BC2412),BC2412,0))/AW2412,1))</f>
        <v>88.2</v>
      </c>
      <c r="AY2412" s="60"/>
      <c r="AZ2412" s="60"/>
      <c r="BA2412" s="58" t="n">
        <f aca="false">AVERAGE($E2408:$E2412)/AVERAGE($E2403:$E2412)-1</f>
        <v>-0.00544252268264234</v>
      </c>
      <c r="BB2412" s="59" t="n">
        <f aca="false">IF(ISNUMBER($BA2412),IF(OR($S2412&lt;=-0.03,$BA2412&lt;-0.003),0,IF(OR($S2412&lt;=-0.02,$BA2412&lt;0.01),50,100)),"")</f>
        <v>0</v>
      </c>
      <c r="BC2412" s="0" t="str">
        <f aca="false">IF(OR(COUNT($AZ2412)=0,COUNT($AZ2411)=0),"",IF(OR($AY2412/$AZ2411-1&lt;=-0.03,$AZ2412/$AZ2411-1&lt;=-0.045,IF(COUNT($AZ2403:$AZ2412)=10,AVERAGE($AZ2408:$AZ2412)/AVERAGE($AZ2403:$AZ2412)-1&lt;-0.01,FALSE())),0,IF(OR($AZ2412/$AZ2411-1&lt;=-0.02,IF(COUNT($AZ2403:$AZ2412)=10,AVERAGE($AZ2408:$AZ2412)/AVERAGE($AZ2403:$AZ2412)-1&lt;0.005,FALSE())),50,100)))</f>
        <v/>
      </c>
    </row>
    <row r="2413" customFormat="false" ht="15" hidden="false" customHeight="true" outlineLevel="0" collapsed="false">
      <c r="A2413" s="47" t="n">
        <v>2409</v>
      </c>
      <c r="B2413" s="48" t="n">
        <v>46058</v>
      </c>
      <c r="C2413" s="47" t="n">
        <v>2026</v>
      </c>
      <c r="D2413" s="49" t="s">
        <v>239</v>
      </c>
      <c r="E2413" s="50" t="n">
        <v>24548.69</v>
      </c>
      <c r="F2413" s="51" t="n">
        <v>0.035505</v>
      </c>
      <c r="G2413" s="51" t="n">
        <v>-0.060152</v>
      </c>
      <c r="H2413" s="52" t="n">
        <v>0.6327</v>
      </c>
      <c r="I2413" s="53" t="n">
        <v>297</v>
      </c>
      <c r="J2413" s="47" t="s">
        <v>235</v>
      </c>
      <c r="K2413" s="54" t="n">
        <v>21.77</v>
      </c>
      <c r="L2413" s="55" t="n">
        <f aca="false">IF(COUNT(F2413)=0,50,IF(F2413&gt;=0,100,IF(F2413&gt;=-0.02,50,0)))</f>
        <v>100</v>
      </c>
      <c r="M2413" s="55" t="n">
        <f aca="false">IF(COUNT(G2413)=0,50,IF(G2413&gt;-0.06,100,IF(G2413&gt;-0.15,50,0)))</f>
        <v>50</v>
      </c>
      <c r="N2413" s="55" t="n">
        <f aca="false">IF(COUNT(H2413)=0,50,IF(H2413&gt;=0.6,100,IF(H2413&gt;=0.4,50,0)))</f>
        <v>100</v>
      </c>
      <c r="O2413" s="55" t="n">
        <f aca="false">IF(COUNT(I2413)=0,50,IF(J2413="proxy_vix",50,IF(I2413&lt;350,100,IF(I2413&lt;=450,50,0))))</f>
        <v>100</v>
      </c>
      <c r="P2413" s="55" t="n">
        <f aca="false">IF(COUNT(K2413)=0,50,IF(K2413&lt;20,100,IF(K2413&lt;=25,50,0)))</f>
        <v>50</v>
      </c>
      <c r="Q2413" s="54"/>
      <c r="R2413" s="47"/>
      <c r="S2413" s="51" t="n">
        <f aca="false">$E2413/$E2412-1</f>
        <v>-0.0137618696376719</v>
      </c>
      <c r="T2413" s="56" t="n">
        <f aca="false">$K2413/$K2412-1</f>
        <v>0.167918454935622</v>
      </c>
      <c r="V2413" s="57"/>
      <c r="W2413" s="57"/>
      <c r="Y2413" s="1" t="str">
        <f aca="false">IF(AX2413&gt;=70,"EASY",IF(AX2413&gt;40,"UNCERTAIN","HARD"))</f>
        <v>EASY</v>
      </c>
      <c r="AA2413" s="58" t="n">
        <f aca="false">IF($A2413&lt;200,"",AVERAGE($E2364:$E2413)/AVERAGE($E2214:$E2413)-1)</f>
        <v>0.0734514661011767</v>
      </c>
      <c r="AB2413" s="59" t="n">
        <f aca="false">LOOKUP($B2413,07_L1政策步階!$A$4:$A$14,07_L1政策步階!$C$4:$C$14)</f>
        <v>1</v>
      </c>
      <c r="AC2413" s="57"/>
      <c r="AD2413" s="57"/>
      <c r="AE2413" s="57"/>
      <c r="AF2413" s="57"/>
      <c r="AG2413" s="57"/>
      <c r="AH2413" s="57"/>
      <c r="AI2413" s="57"/>
      <c r="AJ2413" s="57"/>
      <c r="AK2413" s="57"/>
      <c r="AL2413" s="59" t="n">
        <f aca="false">IF(ISNUMBER($AA2413),IF($AA2413&gt;=0.005,100,IF($AA2413&gt;=-0.015,50,0)),"")</f>
        <v>100</v>
      </c>
      <c r="AM2413" s="59" t="n">
        <f aca="false">IF(ISNUMBER($AB2413),IF($AB2413=1,100,IF($AB2413=0,50,0)),"")</f>
        <v>100</v>
      </c>
      <c r="AN2413" s="0" t="str">
        <f aca="false">IF(ISNUMBER($AC2413),IF($AC2413&gt;=0.001,100,IF($AC2413&gt;=-0.003,50,0)),"")</f>
        <v/>
      </c>
      <c r="AO2413" s="0" t="str">
        <f aca="false">IF(ISNUMBER($AD2413),IF($AD2413&gt;=0.04,100,IF($AD2413&gt;=0,50,0)),"")</f>
        <v/>
      </c>
      <c r="AP2413" s="0" t="str">
        <f aca="false">IF(ISNUMBER($AE2413),IF($AE2413&gt;=25,100,IF($AE2413&gt;=-75,50,0)),"")</f>
        <v/>
      </c>
      <c r="AQ2413" s="0" t="str">
        <f aca="false">IF(ISNUMBER($AF2413),IF($AF2413&gt;0,100,IF($AF2413&gt;=-50,50,0)),"")</f>
        <v/>
      </c>
      <c r="AR2413" s="0" t="str">
        <f aca="false">IF(ISNUMBER($AG2413),IF($AG2413=1,100,IF($AG2413=0,50,0)),"")</f>
        <v/>
      </c>
      <c r="AS2413" s="0" t="str">
        <f aca="false">IF(ISNUMBER($AH2413),IF($AH2413&lt;0,100,IF($AH2413&lt;=20,50,0)),"")</f>
        <v/>
      </c>
      <c r="AT2413" s="0" t="str">
        <f aca="false">IF(ISNUMBER($AI2413),IF($AI2413&lt;0.95,100,IF($AI2413&lt;=1,50,0)),"")</f>
        <v/>
      </c>
      <c r="AU2413" s="0" t="str">
        <f aca="false">IF(ISNUMBER($AJ2413),IF($AJ2413&lt;30,0,IF($AJ2413&lt;40,50,IF($AJ2413&lt;=90,100,50))),"")</f>
        <v/>
      </c>
      <c r="AV2413" s="0" t="str">
        <f aca="false">IF(ISNUMBER($AK2413),IF($AK2413&gt;-0.2,100,IF($AK2413&gt;=-0.4,50,0)),"")</f>
        <v/>
      </c>
      <c r="AW2413" s="59" t="n">
        <f aca="false">01_指標庫!$H$4*ISNUMBER($F2413)+01_指標庫!$H$5*ISNUMBER($AA2413)+01_指標庫!$H$6*ISNUMBER($G2413)+01_指標庫!$H$7*ISNUMBER($H2413)+01_指標庫!$H$8*ISNUMBER($AF2413)+01_指標庫!$H$9*ISNUMBER($AG2413)+01_指標庫!$H$10*ISNUMBER($AB2413)+01_指標庫!$H$11*ISNUMBER($AC2413)+01_指標庫!$H$12*ISNUMBER($AD2413)+01_指標庫!$H$13*ISNUMBER($AE2413)+01_指標庫!$H$14*ISNUMBER($I2413)+01_指標庫!$H$15*ISNUMBER($AH2413)+01_指標庫!$H$16*ISNUMBER($K2413)+01_指標庫!$H$17*ISNUMBER($AI2413)+01_指標庫!$H$18*ISNUMBER($AJ2413)+01_指標庫!$H$19*ISNUMBER($AK2413)+01_指標庫!$H$20*ISNUMBER($BB2413)+01_指標庫!$H$21*ISNUMBER($BC2413)</f>
        <v>51</v>
      </c>
      <c r="AX2413" s="59" t="n">
        <f aca="false">IF(AW2413=0,50,ROUND((01_指標庫!$H$4*IF(ISNUMBER($F2413),L2413,0)+01_指標庫!$H$5*IF(ISNUMBER($AA2413),AL2413,0)+01_指標庫!$H$6*IF(ISNUMBER($G2413),M2413,0)+01_指標庫!$H$7*IF(ISNUMBER($H2413),N2413,0)+01_指標庫!$H$8*IF(ISNUMBER($AF2413),AQ2413,0)+01_指標庫!$H$9*IF(ISNUMBER($AG2413),AR2413,0)+01_指標庫!$H$10*IF(ISNUMBER($AB2413),AM2413,0)+01_指標庫!$H$11*IF(ISNUMBER($AC2413),AN2413,0)+01_指標庫!$H$12*IF(ISNUMBER($AD2413),AO2413,0)+01_指標庫!$H$13*IF(ISNUMBER($AE2413),AP2413,0)+01_指標庫!$H$14*IF(ISNUMBER($I2413),O2413,0)+01_指標庫!$H$15*IF(ISNUMBER($AH2413),AS2413,0)+01_指標庫!$H$16*IF(ISNUMBER($K2413),P2413,0)+01_指標庫!$H$17*IF(ISNUMBER($AI2413),AT2413,0)+01_指標庫!$H$18*IF(ISNUMBER($AJ2413),AU2413,0)+01_指標庫!$H$19*IF(ISNUMBER($AK2413),AV2413,0)+01_指標庫!$H$20*IF(ISNUMBER($BB2413),BB2413,0)+01_指標庫!$H$21*IF(ISNUMBER($BC2413),BC2413,0))/AW2413,1))</f>
        <v>74.5</v>
      </c>
      <c r="AY2413" s="60"/>
      <c r="AZ2413" s="60"/>
      <c r="BA2413" s="58" t="n">
        <f aca="false">AVERAGE($E2409:$E2413)/AVERAGE($E2404:$E2413)-1</f>
        <v>-0.012129838275353</v>
      </c>
      <c r="BB2413" s="59" t="n">
        <f aca="false">IF(ISNUMBER($BA2413),IF(OR($S2413&lt;=-0.03,$BA2413&lt;-0.003),0,IF(OR($S2413&lt;=-0.02,$BA2413&lt;0.01),50,100)),"")</f>
        <v>0</v>
      </c>
      <c r="BC2413" s="0" t="str">
        <f aca="false">IF(OR(COUNT($AZ2413)=0,COUNT($AZ2412)=0),"",IF(OR($AY2413/$AZ2412-1&lt;=-0.03,$AZ2413/$AZ2412-1&lt;=-0.045,IF(COUNT($AZ2404:$AZ2413)=10,AVERAGE($AZ2409:$AZ2413)/AVERAGE($AZ2404:$AZ2413)-1&lt;-0.01,FALSE())),0,IF(OR($AZ2413/$AZ2412-1&lt;=-0.02,IF(COUNT($AZ2404:$AZ2413)=10,AVERAGE($AZ2409:$AZ2413)/AVERAGE($AZ2404:$AZ2413)-1&lt;0.005,FALSE())),50,100)))</f>
        <v/>
      </c>
    </row>
    <row r="2414" customFormat="false" ht="15" hidden="false" customHeight="true" outlineLevel="0" collapsed="false">
      <c r="A2414" s="47" t="n">
        <v>2410</v>
      </c>
      <c r="B2414" s="48" t="n">
        <v>46059</v>
      </c>
      <c r="C2414" s="47" t="n">
        <v>2026</v>
      </c>
      <c r="D2414" s="49" t="s">
        <v>234</v>
      </c>
      <c r="E2414" s="50" t="n">
        <v>25075.77</v>
      </c>
      <c r="F2414" s="51" t="n">
        <v>0.056223</v>
      </c>
      <c r="G2414" s="51" t="n">
        <v>-0.039973</v>
      </c>
      <c r="H2414" s="52" t="n">
        <v>0.6327</v>
      </c>
      <c r="I2414" s="53" t="n">
        <v>287</v>
      </c>
      <c r="J2414" s="47" t="s">
        <v>235</v>
      </c>
      <c r="K2414" s="54" t="n">
        <v>20.37</v>
      </c>
      <c r="L2414" s="55" t="n">
        <f aca="false">IF(COUNT(F2414)=0,50,IF(F2414&gt;=0,100,IF(F2414&gt;=-0.02,50,0)))</f>
        <v>100</v>
      </c>
      <c r="M2414" s="55" t="n">
        <f aca="false">IF(COUNT(G2414)=0,50,IF(G2414&gt;-0.06,100,IF(G2414&gt;-0.15,50,0)))</f>
        <v>100</v>
      </c>
      <c r="N2414" s="55" t="n">
        <f aca="false">IF(COUNT(H2414)=0,50,IF(H2414&gt;=0.6,100,IF(H2414&gt;=0.4,50,0)))</f>
        <v>100</v>
      </c>
      <c r="O2414" s="55" t="n">
        <f aca="false">IF(COUNT(I2414)=0,50,IF(J2414="proxy_vix",50,IF(I2414&lt;350,100,IF(I2414&lt;=450,50,0))))</f>
        <v>100</v>
      </c>
      <c r="P2414" s="55" t="n">
        <f aca="false">IF(COUNT(K2414)=0,50,IF(K2414&lt;20,100,IF(K2414&lt;=25,50,0)))</f>
        <v>50</v>
      </c>
      <c r="Q2414" s="54"/>
      <c r="R2414" s="47"/>
      <c r="S2414" s="51" t="n">
        <f aca="false">$E2414/$E2413-1</f>
        <v>0.0214707994601748</v>
      </c>
      <c r="T2414" s="56" t="n">
        <f aca="false">$K2414/$K2413-1</f>
        <v>-0.0643086816720256</v>
      </c>
      <c r="V2414" s="57"/>
      <c r="W2414" s="57"/>
      <c r="Y2414" s="1" t="str">
        <f aca="false">IF(AX2414&gt;=70,"EASY",IF(AX2414&gt;40,"UNCERTAIN","HARD"))</f>
        <v>EASY</v>
      </c>
      <c r="AA2414" s="58" t="n">
        <f aca="false">IF($A2414&lt;200,"",AVERAGE($E2365:$E2414)/AVERAGE($E2215:$E2414)-1)</f>
        <v>0.0720843989722153</v>
      </c>
      <c r="AB2414" s="59" t="n">
        <f aca="false">LOOKUP($B2414,07_L1政策步階!$A$4:$A$14,07_L1政策步階!$C$4:$C$14)</f>
        <v>1</v>
      </c>
      <c r="AC2414" s="57"/>
      <c r="AD2414" s="57"/>
      <c r="AE2414" s="57"/>
      <c r="AF2414" s="57"/>
      <c r="AG2414" s="57"/>
      <c r="AH2414" s="57"/>
      <c r="AI2414" s="57"/>
      <c r="AJ2414" s="57"/>
      <c r="AK2414" s="57"/>
      <c r="AL2414" s="59" t="n">
        <f aca="false">IF(ISNUMBER($AA2414),IF($AA2414&gt;=0.005,100,IF($AA2414&gt;=-0.015,50,0)),"")</f>
        <v>100</v>
      </c>
      <c r="AM2414" s="59" t="n">
        <f aca="false">IF(ISNUMBER($AB2414),IF($AB2414=1,100,IF($AB2414=0,50,0)),"")</f>
        <v>100</v>
      </c>
      <c r="AN2414" s="0" t="str">
        <f aca="false">IF(ISNUMBER($AC2414),IF($AC2414&gt;=0.001,100,IF($AC2414&gt;=-0.003,50,0)),"")</f>
        <v/>
      </c>
      <c r="AO2414" s="0" t="str">
        <f aca="false">IF(ISNUMBER($AD2414),IF($AD2414&gt;=0.04,100,IF($AD2414&gt;=0,50,0)),"")</f>
        <v/>
      </c>
      <c r="AP2414" s="0" t="str">
        <f aca="false">IF(ISNUMBER($AE2414),IF($AE2414&gt;=25,100,IF($AE2414&gt;=-75,50,0)),"")</f>
        <v/>
      </c>
      <c r="AQ2414" s="0" t="str">
        <f aca="false">IF(ISNUMBER($AF2414),IF($AF2414&gt;0,100,IF($AF2414&gt;=-50,50,0)),"")</f>
        <v/>
      </c>
      <c r="AR2414" s="0" t="str">
        <f aca="false">IF(ISNUMBER($AG2414),IF($AG2414=1,100,IF($AG2414=0,50,0)),"")</f>
        <v/>
      </c>
      <c r="AS2414" s="0" t="str">
        <f aca="false">IF(ISNUMBER($AH2414),IF($AH2414&lt;0,100,IF($AH2414&lt;=20,50,0)),"")</f>
        <v/>
      </c>
      <c r="AT2414" s="0" t="str">
        <f aca="false">IF(ISNUMBER($AI2414),IF($AI2414&lt;0.95,100,IF($AI2414&lt;=1,50,0)),"")</f>
        <v/>
      </c>
      <c r="AU2414" s="0" t="str">
        <f aca="false">IF(ISNUMBER($AJ2414),IF($AJ2414&lt;30,0,IF($AJ2414&lt;40,50,IF($AJ2414&lt;=90,100,50))),"")</f>
        <v/>
      </c>
      <c r="AV2414" s="0" t="str">
        <f aca="false">IF(ISNUMBER($AK2414),IF($AK2414&gt;-0.2,100,IF($AK2414&gt;=-0.4,50,0)),"")</f>
        <v/>
      </c>
      <c r="AW2414" s="59" t="n">
        <f aca="false">01_指標庫!$H$4*ISNUMBER($F2414)+01_指標庫!$H$5*ISNUMBER($AA2414)+01_指標庫!$H$6*ISNUMBER($G2414)+01_指標庫!$H$7*ISNUMBER($H2414)+01_指標庫!$H$8*ISNUMBER($AF2414)+01_指標庫!$H$9*ISNUMBER($AG2414)+01_指標庫!$H$10*ISNUMBER($AB2414)+01_指標庫!$H$11*ISNUMBER($AC2414)+01_指標庫!$H$12*ISNUMBER($AD2414)+01_指標庫!$H$13*ISNUMBER($AE2414)+01_指標庫!$H$14*ISNUMBER($I2414)+01_指標庫!$H$15*ISNUMBER($AH2414)+01_指標庫!$H$16*ISNUMBER($K2414)+01_指標庫!$H$17*ISNUMBER($AI2414)+01_指標庫!$H$18*ISNUMBER($AJ2414)+01_指標庫!$H$19*ISNUMBER($AK2414)+01_指標庫!$H$20*ISNUMBER($BB2414)+01_指標庫!$H$21*ISNUMBER($BC2414)</f>
        <v>51</v>
      </c>
      <c r="AX2414" s="59" t="n">
        <f aca="false">IF(AW2414=0,50,ROUND((01_指標庫!$H$4*IF(ISNUMBER($F2414),L2414,0)+01_指標庫!$H$5*IF(ISNUMBER($AA2414),AL2414,0)+01_指標庫!$H$6*IF(ISNUMBER($G2414),M2414,0)+01_指標庫!$H$7*IF(ISNUMBER($H2414),N2414,0)+01_指標庫!$H$8*IF(ISNUMBER($AF2414),AQ2414,0)+01_指標庫!$H$9*IF(ISNUMBER($AG2414),AR2414,0)+01_指標庫!$H$10*IF(ISNUMBER($AB2414),AM2414,0)+01_指標庫!$H$11*IF(ISNUMBER($AC2414),AN2414,0)+01_指標庫!$H$12*IF(ISNUMBER($AD2414),AO2414,0)+01_指標庫!$H$13*IF(ISNUMBER($AE2414),AP2414,0)+01_指標庫!$H$14*IF(ISNUMBER($I2414),O2414,0)+01_指標庫!$H$15*IF(ISNUMBER($AH2414),AS2414,0)+01_指標庫!$H$16*IF(ISNUMBER($K2414),P2414,0)+01_指標庫!$H$17*IF(ISNUMBER($AI2414),AT2414,0)+01_指標庫!$H$18*IF(ISNUMBER($AJ2414),AU2414,0)+01_指標庫!$H$19*IF(ISNUMBER($AK2414),AV2414,0)+01_指標庫!$H$20*IF(ISNUMBER($BB2414),BB2414,0)+01_指標庫!$H$21*IF(ISNUMBER($BC2414),BC2414,0))/AW2414,1))</f>
        <v>82.4</v>
      </c>
      <c r="AY2414" s="60"/>
      <c r="AZ2414" s="60"/>
      <c r="BA2414" s="58" t="n">
        <f aca="false">AVERAGE($E2410:$E2414)/AVERAGE($E2405:$E2414)-1</f>
        <v>-0.0138179267212909</v>
      </c>
      <c r="BB2414" s="59" t="n">
        <f aca="false">IF(ISNUMBER($BA2414),IF(OR($S2414&lt;=-0.03,$BA2414&lt;-0.003),0,IF(OR($S2414&lt;=-0.02,$BA2414&lt;0.01),50,100)),"")</f>
        <v>0</v>
      </c>
      <c r="BC2414" s="0" t="str">
        <f aca="false">IF(OR(COUNT($AZ2414)=0,COUNT($AZ2413)=0),"",IF(OR($AY2414/$AZ2413-1&lt;=-0.03,$AZ2414/$AZ2413-1&lt;=-0.045,IF(COUNT($AZ2405:$AZ2414)=10,AVERAGE($AZ2410:$AZ2414)/AVERAGE($AZ2405:$AZ2414)-1&lt;-0.01,FALSE())),0,IF(OR($AZ2414/$AZ2413-1&lt;=-0.02,IF(COUNT($AZ2405:$AZ2414)=10,AVERAGE($AZ2410:$AZ2414)/AVERAGE($AZ2405:$AZ2414)-1&lt;0.005,FALSE())),50,100)))</f>
        <v/>
      </c>
    </row>
    <row r="2415" customFormat="false" ht="15" hidden="false" customHeight="true" outlineLevel="0" collapsed="false">
      <c r="A2415" s="47" t="n">
        <v>2411</v>
      </c>
      <c r="B2415" s="48" t="n">
        <v>46062</v>
      </c>
      <c r="C2415" s="47" t="n">
        <v>2026</v>
      </c>
      <c r="D2415" s="49" t="s">
        <v>236</v>
      </c>
      <c r="E2415" s="50" t="n">
        <v>25268.14</v>
      </c>
      <c r="F2415" s="51" t="n">
        <v>0.062854</v>
      </c>
      <c r="G2415" s="51" t="n">
        <v>-0.032608</v>
      </c>
      <c r="H2415" s="52" t="n">
        <v>0.6327</v>
      </c>
      <c r="I2415" s="53" t="n">
        <v>284</v>
      </c>
      <c r="J2415" s="47" t="s">
        <v>235</v>
      </c>
      <c r="K2415" s="54" t="n">
        <v>17.36</v>
      </c>
      <c r="L2415" s="55" t="n">
        <f aca="false">IF(COUNT(F2415)=0,50,IF(F2415&gt;=0,100,IF(F2415&gt;=-0.02,50,0)))</f>
        <v>100</v>
      </c>
      <c r="M2415" s="55" t="n">
        <f aca="false">IF(COUNT(G2415)=0,50,IF(G2415&gt;-0.06,100,IF(G2415&gt;-0.15,50,0)))</f>
        <v>100</v>
      </c>
      <c r="N2415" s="55" t="n">
        <f aca="false">IF(COUNT(H2415)=0,50,IF(H2415&gt;=0.6,100,IF(H2415&gt;=0.4,50,0)))</f>
        <v>100</v>
      </c>
      <c r="O2415" s="55" t="n">
        <f aca="false">IF(COUNT(I2415)=0,50,IF(J2415="proxy_vix",50,IF(I2415&lt;350,100,IF(I2415&lt;=450,50,0))))</f>
        <v>100</v>
      </c>
      <c r="P2415" s="55" t="n">
        <f aca="false">IF(COUNT(K2415)=0,50,IF(K2415&lt;20,100,IF(K2415&lt;=25,50,0)))</f>
        <v>100</v>
      </c>
      <c r="Q2415" s="54"/>
      <c r="R2415" s="47"/>
      <c r="S2415" s="51" t="n">
        <f aca="false">$E2415/$E2414-1</f>
        <v>0.0076715490690813</v>
      </c>
      <c r="T2415" s="56" t="n">
        <f aca="false">$K2415/$K2414-1</f>
        <v>-0.147766323024055</v>
      </c>
      <c r="V2415" s="57"/>
      <c r="W2415" s="57"/>
      <c r="Y2415" s="1" t="str">
        <f aca="false">IF(AX2415&gt;=70,"EASY",IF(AX2415&gt;40,"UNCERTAIN","HARD"))</f>
        <v>EASY</v>
      </c>
      <c r="AA2415" s="58" t="n">
        <f aca="false">IF($A2415&lt;200,"",AVERAGE($E2366:$E2415)/AVERAGE($E2216:$E2415)-1)</f>
        <v>0.0708120545925168</v>
      </c>
      <c r="AB2415" s="59" t="n">
        <f aca="false">LOOKUP($B2415,07_L1政策步階!$A$4:$A$14,07_L1政策步階!$C$4:$C$14)</f>
        <v>1</v>
      </c>
      <c r="AC2415" s="57"/>
      <c r="AD2415" s="57"/>
      <c r="AE2415" s="57"/>
      <c r="AF2415" s="57"/>
      <c r="AG2415" s="57"/>
      <c r="AH2415" s="57"/>
      <c r="AI2415" s="57"/>
      <c r="AJ2415" s="57"/>
      <c r="AK2415" s="57"/>
      <c r="AL2415" s="59" t="n">
        <f aca="false">IF(ISNUMBER($AA2415),IF($AA2415&gt;=0.005,100,IF($AA2415&gt;=-0.015,50,0)),"")</f>
        <v>100</v>
      </c>
      <c r="AM2415" s="59" t="n">
        <f aca="false">IF(ISNUMBER($AB2415),IF($AB2415=1,100,IF($AB2415=0,50,0)),"")</f>
        <v>100</v>
      </c>
      <c r="AN2415" s="0" t="str">
        <f aca="false">IF(ISNUMBER($AC2415),IF($AC2415&gt;=0.001,100,IF($AC2415&gt;=-0.003,50,0)),"")</f>
        <v/>
      </c>
      <c r="AO2415" s="0" t="str">
        <f aca="false">IF(ISNUMBER($AD2415),IF($AD2415&gt;=0.04,100,IF($AD2415&gt;=0,50,0)),"")</f>
        <v/>
      </c>
      <c r="AP2415" s="0" t="str">
        <f aca="false">IF(ISNUMBER($AE2415),IF($AE2415&gt;=25,100,IF($AE2415&gt;=-75,50,0)),"")</f>
        <v/>
      </c>
      <c r="AQ2415" s="0" t="str">
        <f aca="false">IF(ISNUMBER($AF2415),IF($AF2415&gt;0,100,IF($AF2415&gt;=-50,50,0)),"")</f>
        <v/>
      </c>
      <c r="AR2415" s="0" t="str">
        <f aca="false">IF(ISNUMBER($AG2415),IF($AG2415=1,100,IF($AG2415=0,50,0)),"")</f>
        <v/>
      </c>
      <c r="AS2415" s="0" t="str">
        <f aca="false">IF(ISNUMBER($AH2415),IF($AH2415&lt;0,100,IF($AH2415&lt;=20,50,0)),"")</f>
        <v/>
      </c>
      <c r="AT2415" s="0" t="str">
        <f aca="false">IF(ISNUMBER($AI2415),IF($AI2415&lt;0.95,100,IF($AI2415&lt;=1,50,0)),"")</f>
        <v/>
      </c>
      <c r="AU2415" s="0" t="str">
        <f aca="false">IF(ISNUMBER($AJ2415),IF($AJ2415&lt;30,0,IF($AJ2415&lt;40,50,IF($AJ2415&lt;=90,100,50))),"")</f>
        <v/>
      </c>
      <c r="AV2415" s="0" t="str">
        <f aca="false">IF(ISNUMBER($AK2415),IF($AK2415&gt;-0.2,100,IF($AK2415&gt;=-0.4,50,0)),"")</f>
        <v/>
      </c>
      <c r="AW2415" s="59" t="n">
        <f aca="false">01_指標庫!$H$4*ISNUMBER($F2415)+01_指標庫!$H$5*ISNUMBER($AA2415)+01_指標庫!$H$6*ISNUMBER($G2415)+01_指標庫!$H$7*ISNUMBER($H2415)+01_指標庫!$H$8*ISNUMBER($AF2415)+01_指標庫!$H$9*ISNUMBER($AG2415)+01_指標庫!$H$10*ISNUMBER($AB2415)+01_指標庫!$H$11*ISNUMBER($AC2415)+01_指標庫!$H$12*ISNUMBER($AD2415)+01_指標庫!$H$13*ISNUMBER($AE2415)+01_指標庫!$H$14*ISNUMBER($I2415)+01_指標庫!$H$15*ISNUMBER($AH2415)+01_指標庫!$H$16*ISNUMBER($K2415)+01_指標庫!$H$17*ISNUMBER($AI2415)+01_指標庫!$H$18*ISNUMBER($AJ2415)+01_指標庫!$H$19*ISNUMBER($AK2415)+01_指標庫!$H$20*ISNUMBER($BB2415)+01_指標庫!$H$21*ISNUMBER($BC2415)</f>
        <v>51</v>
      </c>
      <c r="AX2415" s="59" t="n">
        <f aca="false">IF(AW2415=0,50,ROUND((01_指標庫!$H$4*IF(ISNUMBER($F2415),L2415,0)+01_指標庫!$H$5*IF(ISNUMBER($AA2415),AL2415,0)+01_指標庫!$H$6*IF(ISNUMBER($G2415),M2415,0)+01_指標庫!$H$7*IF(ISNUMBER($H2415),N2415,0)+01_指標庫!$H$8*IF(ISNUMBER($AF2415),AQ2415,0)+01_指標庫!$H$9*IF(ISNUMBER($AG2415),AR2415,0)+01_指標庫!$H$10*IF(ISNUMBER($AB2415),AM2415,0)+01_指標庫!$H$11*IF(ISNUMBER($AC2415),AN2415,0)+01_指標庫!$H$12*IF(ISNUMBER($AD2415),AO2415,0)+01_指標庫!$H$13*IF(ISNUMBER($AE2415),AP2415,0)+01_指標庫!$H$14*IF(ISNUMBER($I2415),O2415,0)+01_指標庫!$H$15*IF(ISNUMBER($AH2415),AS2415,0)+01_指標庫!$H$16*IF(ISNUMBER($K2415),P2415,0)+01_指標庫!$H$17*IF(ISNUMBER($AI2415),AT2415,0)+01_指標庫!$H$18*IF(ISNUMBER($AJ2415),AU2415,0)+01_指標庫!$H$19*IF(ISNUMBER($AK2415),AV2415,0)+01_指標庫!$H$20*IF(ISNUMBER($BB2415),BB2415,0)+01_指標庫!$H$21*IF(ISNUMBER($BC2415),BC2415,0))/AW2415,1))</f>
        <v>88.2</v>
      </c>
      <c r="AY2415" s="60"/>
      <c r="AZ2415" s="60"/>
      <c r="BA2415" s="58" t="n">
        <f aca="false">AVERAGE($E2411:$E2415)/AVERAGE($E2406:$E2415)-1</f>
        <v>-0.0157923598687001</v>
      </c>
      <c r="BB2415" s="59" t="n">
        <f aca="false">IF(ISNUMBER($BA2415),IF(OR($S2415&lt;=-0.03,$BA2415&lt;-0.003),0,IF(OR($S2415&lt;=-0.02,$BA2415&lt;0.01),50,100)),"")</f>
        <v>0</v>
      </c>
      <c r="BC2415" s="0" t="str">
        <f aca="false">IF(OR(COUNT($AZ2415)=0,COUNT($AZ2414)=0),"",IF(OR($AY2415/$AZ2414-1&lt;=-0.03,$AZ2415/$AZ2414-1&lt;=-0.045,IF(COUNT($AZ2406:$AZ2415)=10,AVERAGE($AZ2411:$AZ2415)/AVERAGE($AZ2406:$AZ2415)-1&lt;-0.01,FALSE())),0,IF(OR($AZ2415/$AZ2414-1&lt;=-0.02,IF(COUNT($AZ2406:$AZ2415)=10,AVERAGE($AZ2411:$AZ2415)/AVERAGE($AZ2406:$AZ2415)-1&lt;0.005,FALSE())),50,100)))</f>
        <v/>
      </c>
    </row>
    <row r="2416" customFormat="false" ht="15" hidden="false" customHeight="true" outlineLevel="0" collapsed="false">
      <c r="A2416" s="47" t="n">
        <v>2412</v>
      </c>
      <c r="B2416" s="48" t="n">
        <v>46063</v>
      </c>
      <c r="C2416" s="47" t="n">
        <v>2026</v>
      </c>
      <c r="D2416" s="49" t="s">
        <v>237</v>
      </c>
      <c r="E2416" s="50" t="n">
        <v>25127.64</v>
      </c>
      <c r="F2416" s="51" t="n">
        <v>0.055631</v>
      </c>
      <c r="G2416" s="51" t="n">
        <v>-0.037987</v>
      </c>
      <c r="H2416" s="52" t="n">
        <v>0.6327</v>
      </c>
      <c r="I2416" s="53" t="n">
        <v>286</v>
      </c>
      <c r="J2416" s="47" t="s">
        <v>235</v>
      </c>
      <c r="K2416" s="54" t="n">
        <v>17.79</v>
      </c>
      <c r="L2416" s="55" t="n">
        <f aca="false">IF(COUNT(F2416)=0,50,IF(F2416&gt;=0,100,IF(F2416&gt;=-0.02,50,0)))</f>
        <v>100</v>
      </c>
      <c r="M2416" s="55" t="n">
        <f aca="false">IF(COUNT(G2416)=0,50,IF(G2416&gt;-0.06,100,IF(G2416&gt;-0.15,50,0)))</f>
        <v>100</v>
      </c>
      <c r="N2416" s="55" t="n">
        <f aca="false">IF(COUNT(H2416)=0,50,IF(H2416&gt;=0.6,100,IF(H2416&gt;=0.4,50,0)))</f>
        <v>100</v>
      </c>
      <c r="O2416" s="55" t="n">
        <f aca="false">IF(COUNT(I2416)=0,50,IF(J2416="proxy_vix",50,IF(I2416&lt;350,100,IF(I2416&lt;=450,50,0))))</f>
        <v>100</v>
      </c>
      <c r="P2416" s="55" t="n">
        <f aca="false">IF(COUNT(K2416)=0,50,IF(K2416&lt;20,100,IF(K2416&lt;=25,50,0)))</f>
        <v>100</v>
      </c>
      <c r="Q2416" s="54"/>
      <c r="R2416" s="47"/>
      <c r="S2416" s="51" t="n">
        <f aca="false">$E2416/$E2415-1</f>
        <v>-0.00556036178365327</v>
      </c>
      <c r="T2416" s="56" t="n">
        <f aca="false">$K2416/$K2415-1</f>
        <v>0.0247695852534562</v>
      </c>
      <c r="V2416" s="57"/>
      <c r="W2416" s="57"/>
      <c r="Y2416" s="1" t="str">
        <f aca="false">IF(AX2416&gt;=70,"EASY",IF(AX2416&gt;40,"UNCERTAIN","HARD"))</f>
        <v>EASY</v>
      </c>
      <c r="AA2416" s="58" t="n">
        <f aca="false">IF($A2416&lt;200,"",AVERAGE($E2367:$E2416)/AVERAGE($E2217:$E2416)-1)</f>
        <v>0.0693901647538979</v>
      </c>
      <c r="AB2416" s="59" t="n">
        <f aca="false">LOOKUP($B2416,07_L1政策步階!$A$4:$A$14,07_L1政策步階!$C$4:$C$14)</f>
        <v>1</v>
      </c>
      <c r="AC2416" s="57"/>
      <c r="AD2416" s="57"/>
      <c r="AE2416" s="57"/>
      <c r="AF2416" s="57"/>
      <c r="AG2416" s="57"/>
      <c r="AH2416" s="57"/>
      <c r="AI2416" s="57"/>
      <c r="AJ2416" s="57"/>
      <c r="AK2416" s="57"/>
      <c r="AL2416" s="59" t="n">
        <f aca="false">IF(ISNUMBER($AA2416),IF($AA2416&gt;=0.005,100,IF($AA2416&gt;=-0.015,50,0)),"")</f>
        <v>100</v>
      </c>
      <c r="AM2416" s="59" t="n">
        <f aca="false">IF(ISNUMBER($AB2416),IF($AB2416=1,100,IF($AB2416=0,50,0)),"")</f>
        <v>100</v>
      </c>
      <c r="AN2416" s="0" t="str">
        <f aca="false">IF(ISNUMBER($AC2416),IF($AC2416&gt;=0.001,100,IF($AC2416&gt;=-0.003,50,0)),"")</f>
        <v/>
      </c>
      <c r="AO2416" s="0" t="str">
        <f aca="false">IF(ISNUMBER($AD2416),IF($AD2416&gt;=0.04,100,IF($AD2416&gt;=0,50,0)),"")</f>
        <v/>
      </c>
      <c r="AP2416" s="0" t="str">
        <f aca="false">IF(ISNUMBER($AE2416),IF($AE2416&gt;=25,100,IF($AE2416&gt;=-75,50,0)),"")</f>
        <v/>
      </c>
      <c r="AQ2416" s="0" t="str">
        <f aca="false">IF(ISNUMBER($AF2416),IF($AF2416&gt;0,100,IF($AF2416&gt;=-50,50,0)),"")</f>
        <v/>
      </c>
      <c r="AR2416" s="0" t="str">
        <f aca="false">IF(ISNUMBER($AG2416),IF($AG2416=1,100,IF($AG2416=0,50,0)),"")</f>
        <v/>
      </c>
      <c r="AS2416" s="0" t="str">
        <f aca="false">IF(ISNUMBER($AH2416),IF($AH2416&lt;0,100,IF($AH2416&lt;=20,50,0)),"")</f>
        <v/>
      </c>
      <c r="AT2416" s="0" t="str">
        <f aca="false">IF(ISNUMBER($AI2416),IF($AI2416&lt;0.95,100,IF($AI2416&lt;=1,50,0)),"")</f>
        <v/>
      </c>
      <c r="AU2416" s="0" t="str">
        <f aca="false">IF(ISNUMBER($AJ2416),IF($AJ2416&lt;30,0,IF($AJ2416&lt;40,50,IF($AJ2416&lt;=90,100,50))),"")</f>
        <v/>
      </c>
      <c r="AV2416" s="0" t="str">
        <f aca="false">IF(ISNUMBER($AK2416),IF($AK2416&gt;-0.2,100,IF($AK2416&gt;=-0.4,50,0)),"")</f>
        <v/>
      </c>
      <c r="AW2416" s="59" t="n">
        <f aca="false">01_指標庫!$H$4*ISNUMBER($F2416)+01_指標庫!$H$5*ISNUMBER($AA2416)+01_指標庫!$H$6*ISNUMBER($G2416)+01_指標庫!$H$7*ISNUMBER($H2416)+01_指標庫!$H$8*ISNUMBER($AF2416)+01_指標庫!$H$9*ISNUMBER($AG2416)+01_指標庫!$H$10*ISNUMBER($AB2416)+01_指標庫!$H$11*ISNUMBER($AC2416)+01_指標庫!$H$12*ISNUMBER($AD2416)+01_指標庫!$H$13*ISNUMBER($AE2416)+01_指標庫!$H$14*ISNUMBER($I2416)+01_指標庫!$H$15*ISNUMBER($AH2416)+01_指標庫!$H$16*ISNUMBER($K2416)+01_指標庫!$H$17*ISNUMBER($AI2416)+01_指標庫!$H$18*ISNUMBER($AJ2416)+01_指標庫!$H$19*ISNUMBER($AK2416)+01_指標庫!$H$20*ISNUMBER($BB2416)+01_指標庫!$H$21*ISNUMBER($BC2416)</f>
        <v>51</v>
      </c>
      <c r="AX2416" s="59" t="n">
        <f aca="false">IF(AW2416=0,50,ROUND((01_指標庫!$H$4*IF(ISNUMBER($F2416),L2416,0)+01_指標庫!$H$5*IF(ISNUMBER($AA2416),AL2416,0)+01_指標庫!$H$6*IF(ISNUMBER($G2416),M2416,0)+01_指標庫!$H$7*IF(ISNUMBER($H2416),N2416,0)+01_指標庫!$H$8*IF(ISNUMBER($AF2416),AQ2416,0)+01_指標庫!$H$9*IF(ISNUMBER($AG2416),AR2416,0)+01_指標庫!$H$10*IF(ISNUMBER($AB2416),AM2416,0)+01_指標庫!$H$11*IF(ISNUMBER($AC2416),AN2416,0)+01_指標庫!$H$12*IF(ISNUMBER($AD2416),AO2416,0)+01_指標庫!$H$13*IF(ISNUMBER($AE2416),AP2416,0)+01_指標庫!$H$14*IF(ISNUMBER($I2416),O2416,0)+01_指標庫!$H$15*IF(ISNUMBER($AH2416),AS2416,0)+01_指標庫!$H$16*IF(ISNUMBER($K2416),P2416,0)+01_指標庫!$H$17*IF(ISNUMBER($AI2416),AT2416,0)+01_指標庫!$H$18*IF(ISNUMBER($AJ2416),AU2416,0)+01_指標庫!$H$19*IF(ISNUMBER($AK2416),AV2416,0)+01_指標庫!$H$20*IF(ISNUMBER($BB2416),BB2416,0)+01_指標庫!$H$21*IF(ISNUMBER($BC2416),BC2416,0))/AW2416,1))</f>
        <v>88.2</v>
      </c>
      <c r="AY2416" s="60"/>
      <c r="AZ2416" s="60"/>
      <c r="BA2416" s="58" t="n">
        <f aca="false">AVERAGE($E2412:$E2416)/AVERAGE($E2407:$E2416)-1</f>
        <v>-0.0143036334171494</v>
      </c>
      <c r="BB2416" s="59" t="n">
        <f aca="false">IF(ISNUMBER($BA2416),IF(OR($S2416&lt;=-0.03,$BA2416&lt;-0.003),0,IF(OR($S2416&lt;=-0.02,$BA2416&lt;0.01),50,100)),"")</f>
        <v>0</v>
      </c>
      <c r="BC2416" s="0" t="str">
        <f aca="false">IF(OR(COUNT($AZ2416)=0,COUNT($AZ2415)=0),"",IF(OR($AY2416/$AZ2415-1&lt;=-0.03,$AZ2416/$AZ2415-1&lt;=-0.045,IF(COUNT($AZ2407:$AZ2416)=10,AVERAGE($AZ2412:$AZ2416)/AVERAGE($AZ2407:$AZ2416)-1&lt;-0.01,FALSE())),0,IF(OR($AZ2416/$AZ2415-1&lt;=-0.02,IF(COUNT($AZ2407:$AZ2416)=10,AVERAGE($AZ2412:$AZ2416)/AVERAGE($AZ2407:$AZ2416)-1&lt;0.005,FALSE())),50,100)))</f>
        <v/>
      </c>
    </row>
    <row r="2417" customFormat="false" ht="15" hidden="false" customHeight="true" outlineLevel="0" collapsed="false">
      <c r="A2417" s="47" t="n">
        <v>2413</v>
      </c>
      <c r="B2417" s="48" t="n">
        <v>46064</v>
      </c>
      <c r="C2417" s="47" t="n">
        <v>2026</v>
      </c>
      <c r="D2417" s="49" t="s">
        <v>238</v>
      </c>
      <c r="E2417" s="50" t="n">
        <v>25201.26</v>
      </c>
      <c r="F2417" s="51" t="n">
        <v>0.057443</v>
      </c>
      <c r="G2417" s="51" t="n">
        <v>-0.035168</v>
      </c>
      <c r="H2417" s="52" t="n">
        <v>0.6327</v>
      </c>
      <c r="I2417" s="53" t="n">
        <v>284</v>
      </c>
      <c r="J2417" s="47" t="s">
        <v>235</v>
      </c>
      <c r="K2417" s="54" t="n">
        <v>17.65</v>
      </c>
      <c r="L2417" s="55" t="n">
        <f aca="false">IF(COUNT(F2417)=0,50,IF(F2417&gt;=0,100,IF(F2417&gt;=-0.02,50,0)))</f>
        <v>100</v>
      </c>
      <c r="M2417" s="55" t="n">
        <f aca="false">IF(COUNT(G2417)=0,50,IF(G2417&gt;-0.06,100,IF(G2417&gt;-0.15,50,0)))</f>
        <v>100</v>
      </c>
      <c r="N2417" s="55" t="n">
        <f aca="false">IF(COUNT(H2417)=0,50,IF(H2417&gt;=0.6,100,IF(H2417&gt;=0.4,50,0)))</f>
        <v>100</v>
      </c>
      <c r="O2417" s="55" t="n">
        <f aca="false">IF(COUNT(I2417)=0,50,IF(J2417="proxy_vix",50,IF(I2417&lt;350,100,IF(I2417&lt;=450,50,0))))</f>
        <v>100</v>
      </c>
      <c r="P2417" s="55" t="n">
        <f aca="false">IF(COUNT(K2417)=0,50,IF(K2417&lt;20,100,IF(K2417&lt;=25,50,0)))</f>
        <v>100</v>
      </c>
      <c r="Q2417" s="54"/>
      <c r="R2417" s="47"/>
      <c r="S2417" s="51" t="n">
        <f aca="false">$E2417/$E2416-1</f>
        <v>0.00292984140173913</v>
      </c>
      <c r="T2417" s="56" t="n">
        <f aca="false">$K2417/$K2416-1</f>
        <v>-0.00786958965711082</v>
      </c>
      <c r="V2417" s="57"/>
      <c r="W2417" s="57"/>
      <c r="Y2417" s="1" t="str">
        <f aca="false">IF(AX2417&gt;=70,"EASY",IF(AX2417&gt;40,"UNCERTAIN","HARD"))</f>
        <v>EASY</v>
      </c>
      <c r="AA2417" s="58" t="n">
        <f aca="false">IF($A2417&lt;200,"",AVERAGE($E2368:$E2417)/AVERAGE($E2218:$E2417)-1)</f>
        <v>0.0678998508876525</v>
      </c>
      <c r="AB2417" s="59" t="n">
        <f aca="false">LOOKUP($B2417,07_L1政策步階!$A$4:$A$14,07_L1政策步階!$C$4:$C$14)</f>
        <v>1</v>
      </c>
      <c r="AC2417" s="57"/>
      <c r="AD2417" s="57"/>
      <c r="AE2417" s="57"/>
      <c r="AF2417" s="57"/>
      <c r="AG2417" s="57"/>
      <c r="AH2417" s="57"/>
      <c r="AI2417" s="57"/>
      <c r="AJ2417" s="57"/>
      <c r="AK2417" s="57"/>
      <c r="AL2417" s="59" t="n">
        <f aca="false">IF(ISNUMBER($AA2417),IF($AA2417&gt;=0.005,100,IF($AA2417&gt;=-0.015,50,0)),"")</f>
        <v>100</v>
      </c>
      <c r="AM2417" s="59" t="n">
        <f aca="false">IF(ISNUMBER($AB2417),IF($AB2417=1,100,IF($AB2417=0,50,0)),"")</f>
        <v>100</v>
      </c>
      <c r="AN2417" s="0" t="str">
        <f aca="false">IF(ISNUMBER($AC2417),IF($AC2417&gt;=0.001,100,IF($AC2417&gt;=-0.003,50,0)),"")</f>
        <v/>
      </c>
      <c r="AO2417" s="0" t="str">
        <f aca="false">IF(ISNUMBER($AD2417),IF($AD2417&gt;=0.04,100,IF($AD2417&gt;=0,50,0)),"")</f>
        <v/>
      </c>
      <c r="AP2417" s="0" t="str">
        <f aca="false">IF(ISNUMBER($AE2417),IF($AE2417&gt;=25,100,IF($AE2417&gt;=-75,50,0)),"")</f>
        <v/>
      </c>
      <c r="AQ2417" s="0" t="str">
        <f aca="false">IF(ISNUMBER($AF2417),IF($AF2417&gt;0,100,IF($AF2417&gt;=-50,50,0)),"")</f>
        <v/>
      </c>
      <c r="AR2417" s="0" t="str">
        <f aca="false">IF(ISNUMBER($AG2417),IF($AG2417=1,100,IF($AG2417=0,50,0)),"")</f>
        <v/>
      </c>
      <c r="AS2417" s="0" t="str">
        <f aca="false">IF(ISNUMBER($AH2417),IF($AH2417&lt;0,100,IF($AH2417&lt;=20,50,0)),"")</f>
        <v/>
      </c>
      <c r="AT2417" s="0" t="str">
        <f aca="false">IF(ISNUMBER($AI2417),IF($AI2417&lt;0.95,100,IF($AI2417&lt;=1,50,0)),"")</f>
        <v/>
      </c>
      <c r="AU2417" s="0" t="str">
        <f aca="false">IF(ISNUMBER($AJ2417),IF($AJ2417&lt;30,0,IF($AJ2417&lt;40,50,IF($AJ2417&lt;=90,100,50))),"")</f>
        <v/>
      </c>
      <c r="AV2417" s="0" t="str">
        <f aca="false">IF(ISNUMBER($AK2417),IF($AK2417&gt;-0.2,100,IF($AK2417&gt;=-0.4,50,0)),"")</f>
        <v/>
      </c>
      <c r="AW2417" s="59" t="n">
        <f aca="false">01_指標庫!$H$4*ISNUMBER($F2417)+01_指標庫!$H$5*ISNUMBER($AA2417)+01_指標庫!$H$6*ISNUMBER($G2417)+01_指標庫!$H$7*ISNUMBER($H2417)+01_指標庫!$H$8*ISNUMBER($AF2417)+01_指標庫!$H$9*ISNUMBER($AG2417)+01_指標庫!$H$10*ISNUMBER($AB2417)+01_指標庫!$H$11*ISNUMBER($AC2417)+01_指標庫!$H$12*ISNUMBER($AD2417)+01_指標庫!$H$13*ISNUMBER($AE2417)+01_指標庫!$H$14*ISNUMBER($I2417)+01_指標庫!$H$15*ISNUMBER($AH2417)+01_指標庫!$H$16*ISNUMBER($K2417)+01_指標庫!$H$17*ISNUMBER($AI2417)+01_指標庫!$H$18*ISNUMBER($AJ2417)+01_指標庫!$H$19*ISNUMBER($AK2417)+01_指標庫!$H$20*ISNUMBER($BB2417)+01_指標庫!$H$21*ISNUMBER($BC2417)</f>
        <v>51</v>
      </c>
      <c r="AX2417" s="59" t="n">
        <f aca="false">IF(AW2417=0,50,ROUND((01_指標庫!$H$4*IF(ISNUMBER($F2417),L2417,0)+01_指標庫!$H$5*IF(ISNUMBER($AA2417),AL2417,0)+01_指標庫!$H$6*IF(ISNUMBER($G2417),M2417,0)+01_指標庫!$H$7*IF(ISNUMBER($H2417),N2417,0)+01_指標庫!$H$8*IF(ISNUMBER($AF2417),AQ2417,0)+01_指標庫!$H$9*IF(ISNUMBER($AG2417),AR2417,0)+01_指標庫!$H$10*IF(ISNUMBER($AB2417),AM2417,0)+01_指標庫!$H$11*IF(ISNUMBER($AC2417),AN2417,0)+01_指標庫!$H$12*IF(ISNUMBER($AD2417),AO2417,0)+01_指標庫!$H$13*IF(ISNUMBER($AE2417),AP2417,0)+01_指標庫!$H$14*IF(ISNUMBER($I2417),O2417,0)+01_指標庫!$H$15*IF(ISNUMBER($AH2417),AS2417,0)+01_指標庫!$H$16*IF(ISNUMBER($K2417),P2417,0)+01_指標庫!$H$17*IF(ISNUMBER($AI2417),AT2417,0)+01_指標庫!$H$18*IF(ISNUMBER($AJ2417),AU2417,0)+01_指標庫!$H$19*IF(ISNUMBER($AK2417),AV2417,0)+01_指標庫!$H$20*IF(ISNUMBER($BB2417),BB2417,0)+01_指標庫!$H$21*IF(ISNUMBER($BC2417),BC2417,0))/AW2417,1))</f>
        <v>88.2</v>
      </c>
      <c r="AY2417" s="60"/>
      <c r="AZ2417" s="60"/>
      <c r="BA2417" s="58" t="n">
        <f aca="false">AVERAGE($E2413:$E2417)/AVERAGE($E2408:$E2417)-1</f>
        <v>-0.00864382246909334</v>
      </c>
      <c r="BB2417" s="59" t="n">
        <f aca="false">IF(ISNUMBER($BA2417),IF(OR($S2417&lt;=-0.03,$BA2417&lt;-0.003),0,IF(OR($S2417&lt;=-0.02,$BA2417&lt;0.01),50,100)),"")</f>
        <v>0</v>
      </c>
      <c r="BC2417" s="0" t="str">
        <f aca="false">IF(OR(COUNT($AZ2417)=0,COUNT($AZ2416)=0),"",IF(OR($AY2417/$AZ2416-1&lt;=-0.03,$AZ2417/$AZ2416-1&lt;=-0.045,IF(COUNT($AZ2408:$AZ2417)=10,AVERAGE($AZ2413:$AZ2417)/AVERAGE($AZ2408:$AZ2417)-1&lt;-0.01,FALSE())),0,IF(OR($AZ2417/$AZ2416-1&lt;=-0.02,IF(COUNT($AZ2408:$AZ2417)=10,AVERAGE($AZ2413:$AZ2417)/AVERAGE($AZ2408:$AZ2417)-1&lt;0.005,FALSE())),50,100)))</f>
        <v/>
      </c>
    </row>
    <row r="2418" customFormat="false" ht="15" hidden="false" customHeight="true" outlineLevel="0" collapsed="false">
      <c r="A2418" s="47" t="n">
        <v>2414</v>
      </c>
      <c r="B2418" s="48" t="n">
        <v>46065</v>
      </c>
      <c r="C2418" s="47" t="n">
        <v>2026</v>
      </c>
      <c r="D2418" s="49" t="s">
        <v>239</v>
      </c>
      <c r="E2418" s="50" t="n">
        <v>24687.61</v>
      </c>
      <c r="F2418" s="51" t="n">
        <v>0.034748</v>
      </c>
      <c r="G2418" s="51" t="n">
        <v>-0.054833</v>
      </c>
      <c r="H2418" s="52" t="n">
        <v>0.6327</v>
      </c>
      <c r="I2418" s="53" t="n">
        <v>292</v>
      </c>
      <c r="J2418" s="47" t="s">
        <v>235</v>
      </c>
      <c r="K2418" s="54" t="n">
        <v>20.82</v>
      </c>
      <c r="L2418" s="55" t="n">
        <f aca="false">IF(COUNT(F2418)=0,50,IF(F2418&gt;=0,100,IF(F2418&gt;=-0.02,50,0)))</f>
        <v>100</v>
      </c>
      <c r="M2418" s="55" t="n">
        <f aca="false">IF(COUNT(G2418)=0,50,IF(G2418&gt;-0.06,100,IF(G2418&gt;-0.15,50,0)))</f>
        <v>100</v>
      </c>
      <c r="N2418" s="55" t="n">
        <f aca="false">IF(COUNT(H2418)=0,50,IF(H2418&gt;=0.6,100,IF(H2418&gt;=0.4,50,0)))</f>
        <v>100</v>
      </c>
      <c r="O2418" s="55" t="n">
        <f aca="false">IF(COUNT(I2418)=0,50,IF(J2418="proxy_vix",50,IF(I2418&lt;350,100,IF(I2418&lt;=450,50,0))))</f>
        <v>100</v>
      </c>
      <c r="P2418" s="55" t="n">
        <f aca="false">IF(COUNT(K2418)=0,50,IF(K2418&lt;20,100,IF(K2418&lt;=25,50,0)))</f>
        <v>50</v>
      </c>
      <c r="Q2418" s="54"/>
      <c r="R2418" s="47"/>
      <c r="S2418" s="51" t="n">
        <f aca="false">$E2418/$E2417-1</f>
        <v>-0.0203819174120659</v>
      </c>
      <c r="T2418" s="56" t="n">
        <f aca="false">$K2418/$K2417-1</f>
        <v>0.179603399433428</v>
      </c>
      <c r="V2418" s="57"/>
      <c r="W2418" s="57"/>
      <c r="Y2418" s="1" t="str">
        <f aca="false">IF(AX2418&gt;=70,"EASY",IF(AX2418&gt;40,"UNCERTAIN","HARD"))</f>
        <v>EASY</v>
      </c>
      <c r="AA2418" s="58" t="n">
        <f aca="false">IF($A2418&lt;200,"",AVERAGE($E2369:$E2418)/AVERAGE($E2219:$E2418)-1)</f>
        <v>0.0661733316398816</v>
      </c>
      <c r="AB2418" s="59" t="n">
        <f aca="false">LOOKUP($B2418,07_L1政策步階!$A$4:$A$14,07_L1政策步階!$C$4:$C$14)</f>
        <v>1</v>
      </c>
      <c r="AC2418" s="57"/>
      <c r="AD2418" s="57"/>
      <c r="AE2418" s="57"/>
      <c r="AF2418" s="57"/>
      <c r="AG2418" s="57"/>
      <c r="AH2418" s="57"/>
      <c r="AI2418" s="57"/>
      <c r="AJ2418" s="57"/>
      <c r="AK2418" s="57"/>
      <c r="AL2418" s="59" t="n">
        <f aca="false">IF(ISNUMBER($AA2418),IF($AA2418&gt;=0.005,100,IF($AA2418&gt;=-0.015,50,0)),"")</f>
        <v>100</v>
      </c>
      <c r="AM2418" s="59" t="n">
        <f aca="false">IF(ISNUMBER($AB2418),IF($AB2418=1,100,IF($AB2418=0,50,0)),"")</f>
        <v>100</v>
      </c>
      <c r="AN2418" s="0" t="str">
        <f aca="false">IF(ISNUMBER($AC2418),IF($AC2418&gt;=0.001,100,IF($AC2418&gt;=-0.003,50,0)),"")</f>
        <v/>
      </c>
      <c r="AO2418" s="0" t="str">
        <f aca="false">IF(ISNUMBER($AD2418),IF($AD2418&gt;=0.04,100,IF($AD2418&gt;=0,50,0)),"")</f>
        <v/>
      </c>
      <c r="AP2418" s="0" t="str">
        <f aca="false">IF(ISNUMBER($AE2418),IF($AE2418&gt;=25,100,IF($AE2418&gt;=-75,50,0)),"")</f>
        <v/>
      </c>
      <c r="AQ2418" s="0" t="str">
        <f aca="false">IF(ISNUMBER($AF2418),IF($AF2418&gt;0,100,IF($AF2418&gt;=-50,50,0)),"")</f>
        <v/>
      </c>
      <c r="AR2418" s="0" t="str">
        <f aca="false">IF(ISNUMBER($AG2418),IF($AG2418=1,100,IF($AG2418=0,50,0)),"")</f>
        <v/>
      </c>
      <c r="AS2418" s="0" t="str">
        <f aca="false">IF(ISNUMBER($AH2418),IF($AH2418&lt;0,100,IF($AH2418&lt;=20,50,0)),"")</f>
        <v/>
      </c>
      <c r="AT2418" s="0" t="str">
        <f aca="false">IF(ISNUMBER($AI2418),IF($AI2418&lt;0.95,100,IF($AI2418&lt;=1,50,0)),"")</f>
        <v/>
      </c>
      <c r="AU2418" s="0" t="str">
        <f aca="false">IF(ISNUMBER($AJ2418),IF($AJ2418&lt;30,0,IF($AJ2418&lt;40,50,IF($AJ2418&lt;=90,100,50))),"")</f>
        <v/>
      </c>
      <c r="AV2418" s="0" t="str">
        <f aca="false">IF(ISNUMBER($AK2418),IF($AK2418&gt;-0.2,100,IF($AK2418&gt;=-0.4,50,0)),"")</f>
        <v/>
      </c>
      <c r="AW2418" s="59" t="n">
        <f aca="false">01_指標庫!$H$4*ISNUMBER($F2418)+01_指標庫!$H$5*ISNUMBER($AA2418)+01_指標庫!$H$6*ISNUMBER($G2418)+01_指標庫!$H$7*ISNUMBER($H2418)+01_指標庫!$H$8*ISNUMBER($AF2418)+01_指標庫!$H$9*ISNUMBER($AG2418)+01_指標庫!$H$10*ISNUMBER($AB2418)+01_指標庫!$H$11*ISNUMBER($AC2418)+01_指標庫!$H$12*ISNUMBER($AD2418)+01_指標庫!$H$13*ISNUMBER($AE2418)+01_指標庫!$H$14*ISNUMBER($I2418)+01_指標庫!$H$15*ISNUMBER($AH2418)+01_指標庫!$H$16*ISNUMBER($K2418)+01_指標庫!$H$17*ISNUMBER($AI2418)+01_指標庫!$H$18*ISNUMBER($AJ2418)+01_指標庫!$H$19*ISNUMBER($AK2418)+01_指標庫!$H$20*ISNUMBER($BB2418)+01_指標庫!$H$21*ISNUMBER($BC2418)</f>
        <v>51</v>
      </c>
      <c r="AX2418" s="59" t="n">
        <f aca="false">IF(AW2418=0,50,ROUND((01_指標庫!$H$4*IF(ISNUMBER($F2418),L2418,0)+01_指標庫!$H$5*IF(ISNUMBER($AA2418),AL2418,0)+01_指標庫!$H$6*IF(ISNUMBER($G2418),M2418,0)+01_指標庫!$H$7*IF(ISNUMBER($H2418),N2418,0)+01_指標庫!$H$8*IF(ISNUMBER($AF2418),AQ2418,0)+01_指標庫!$H$9*IF(ISNUMBER($AG2418),AR2418,0)+01_指標庫!$H$10*IF(ISNUMBER($AB2418),AM2418,0)+01_指標庫!$H$11*IF(ISNUMBER($AC2418),AN2418,0)+01_指標庫!$H$12*IF(ISNUMBER($AD2418),AO2418,0)+01_指標庫!$H$13*IF(ISNUMBER($AE2418),AP2418,0)+01_指標庫!$H$14*IF(ISNUMBER($I2418),O2418,0)+01_指標庫!$H$15*IF(ISNUMBER($AH2418),AS2418,0)+01_指標庫!$H$16*IF(ISNUMBER($K2418),P2418,0)+01_指標庫!$H$17*IF(ISNUMBER($AI2418),AT2418,0)+01_指標庫!$H$18*IF(ISNUMBER($AJ2418),AU2418,0)+01_指標庫!$H$19*IF(ISNUMBER($AK2418),AV2418,0)+01_指標庫!$H$20*IF(ISNUMBER($BB2418),BB2418,0)+01_指標庫!$H$21*IF(ISNUMBER($BC2418),BC2418,0))/AW2418,1))</f>
        <v>88.2</v>
      </c>
      <c r="AY2418" s="60"/>
      <c r="AZ2418" s="60"/>
      <c r="BA2418" s="58" t="n">
        <f aca="false">AVERAGE($E2414:$E2418)/AVERAGE($E2409:$E2418)-1</f>
        <v>-0.00282038772068427</v>
      </c>
      <c r="BB2418" s="59" t="n">
        <f aca="false">IF(ISNUMBER($BA2418),IF(OR($S2418&lt;=-0.03,$BA2418&lt;-0.003),0,IF(OR($S2418&lt;=-0.02,$BA2418&lt;0.01),50,100)),"")</f>
        <v>50</v>
      </c>
      <c r="BC2418" s="0" t="str">
        <f aca="false">IF(OR(COUNT($AZ2418)=0,COUNT($AZ2417)=0),"",IF(OR($AY2418/$AZ2417-1&lt;=-0.03,$AZ2418/$AZ2417-1&lt;=-0.045,IF(COUNT($AZ2409:$AZ2418)=10,AVERAGE($AZ2414:$AZ2418)/AVERAGE($AZ2409:$AZ2418)-1&lt;-0.01,FALSE())),0,IF(OR($AZ2418/$AZ2417-1&lt;=-0.02,IF(COUNT($AZ2409:$AZ2418)=10,AVERAGE($AZ2414:$AZ2418)/AVERAGE($AZ2409:$AZ2418)-1&lt;0.005,FALSE())),50,100)))</f>
        <v/>
      </c>
    </row>
    <row r="2419" customFormat="false" ht="15" hidden="false" customHeight="true" outlineLevel="0" collapsed="false">
      <c r="A2419" s="47" t="n">
        <v>2415</v>
      </c>
      <c r="B2419" s="48" t="n">
        <v>46066</v>
      </c>
      <c r="C2419" s="47" t="n">
        <v>2026</v>
      </c>
      <c r="D2419" s="49" t="s">
        <v>234</v>
      </c>
      <c r="E2419" s="50" t="n">
        <v>24732.73</v>
      </c>
      <c r="F2419" s="51" t="n">
        <v>0.035514</v>
      </c>
      <c r="G2419" s="51" t="n">
        <v>-0.053106</v>
      </c>
      <c r="H2419" s="52" t="n">
        <v>0.6327</v>
      </c>
      <c r="I2419" s="53" t="n">
        <v>295</v>
      </c>
      <c r="J2419" s="47" t="s">
        <v>235</v>
      </c>
      <c r="K2419" s="54" t="n">
        <v>20.6</v>
      </c>
      <c r="L2419" s="55" t="n">
        <f aca="false">IF(COUNT(F2419)=0,50,IF(F2419&gt;=0,100,IF(F2419&gt;=-0.02,50,0)))</f>
        <v>100</v>
      </c>
      <c r="M2419" s="55" t="n">
        <f aca="false">IF(COUNT(G2419)=0,50,IF(G2419&gt;-0.06,100,IF(G2419&gt;-0.15,50,0)))</f>
        <v>100</v>
      </c>
      <c r="N2419" s="55" t="n">
        <f aca="false">IF(COUNT(H2419)=0,50,IF(H2419&gt;=0.6,100,IF(H2419&gt;=0.4,50,0)))</f>
        <v>100</v>
      </c>
      <c r="O2419" s="55" t="n">
        <f aca="false">IF(COUNT(I2419)=0,50,IF(J2419="proxy_vix",50,IF(I2419&lt;350,100,IF(I2419&lt;=450,50,0))))</f>
        <v>100</v>
      </c>
      <c r="P2419" s="55" t="n">
        <f aca="false">IF(COUNT(K2419)=0,50,IF(K2419&lt;20,100,IF(K2419&lt;=25,50,0)))</f>
        <v>50</v>
      </c>
      <c r="Q2419" s="54"/>
      <c r="R2419" s="47"/>
      <c r="S2419" s="51" t="n">
        <f aca="false">$E2419/$E2418-1</f>
        <v>0.00182763742622316</v>
      </c>
      <c r="T2419" s="56" t="n">
        <f aca="false">$K2419/$K2418-1</f>
        <v>-0.0105667627281459</v>
      </c>
      <c r="V2419" s="57"/>
      <c r="W2419" s="57"/>
      <c r="Y2419" s="1" t="str">
        <f aca="false">IF(AX2419&gt;=70,"EASY",IF(AX2419&gt;40,"UNCERTAIN","HARD"))</f>
        <v>EASY</v>
      </c>
      <c r="AA2419" s="58" t="n">
        <f aca="false">IF($A2419&lt;200,"",AVERAGE($E2370:$E2419)/AVERAGE($E2220:$E2419)-1)</f>
        <v>0.0643261942497018</v>
      </c>
      <c r="AB2419" s="59" t="n">
        <f aca="false">LOOKUP($B2419,07_L1政策步階!$A$4:$A$14,07_L1政策步階!$C$4:$C$14)</f>
        <v>1</v>
      </c>
      <c r="AC2419" s="57"/>
      <c r="AD2419" s="57"/>
      <c r="AE2419" s="57"/>
      <c r="AF2419" s="57"/>
      <c r="AG2419" s="57"/>
      <c r="AH2419" s="57"/>
      <c r="AI2419" s="57"/>
      <c r="AJ2419" s="57"/>
      <c r="AK2419" s="57"/>
      <c r="AL2419" s="59" t="n">
        <f aca="false">IF(ISNUMBER($AA2419),IF($AA2419&gt;=0.005,100,IF($AA2419&gt;=-0.015,50,0)),"")</f>
        <v>100</v>
      </c>
      <c r="AM2419" s="59" t="n">
        <f aca="false">IF(ISNUMBER($AB2419),IF($AB2419=1,100,IF($AB2419=0,50,0)),"")</f>
        <v>100</v>
      </c>
      <c r="AN2419" s="0" t="str">
        <f aca="false">IF(ISNUMBER($AC2419),IF($AC2419&gt;=0.001,100,IF($AC2419&gt;=-0.003,50,0)),"")</f>
        <v/>
      </c>
      <c r="AO2419" s="0" t="str">
        <f aca="false">IF(ISNUMBER($AD2419),IF($AD2419&gt;=0.04,100,IF($AD2419&gt;=0,50,0)),"")</f>
        <v/>
      </c>
      <c r="AP2419" s="0" t="str">
        <f aca="false">IF(ISNUMBER($AE2419),IF($AE2419&gt;=25,100,IF($AE2419&gt;=-75,50,0)),"")</f>
        <v/>
      </c>
      <c r="AQ2419" s="0" t="str">
        <f aca="false">IF(ISNUMBER($AF2419),IF($AF2419&gt;0,100,IF($AF2419&gt;=-50,50,0)),"")</f>
        <v/>
      </c>
      <c r="AR2419" s="0" t="str">
        <f aca="false">IF(ISNUMBER($AG2419),IF($AG2419=1,100,IF($AG2419=0,50,0)),"")</f>
        <v/>
      </c>
      <c r="AS2419" s="0" t="str">
        <f aca="false">IF(ISNUMBER($AH2419),IF($AH2419&lt;0,100,IF($AH2419&lt;=20,50,0)),"")</f>
        <v/>
      </c>
      <c r="AT2419" s="0" t="str">
        <f aca="false">IF(ISNUMBER($AI2419),IF($AI2419&lt;0.95,100,IF($AI2419&lt;=1,50,0)),"")</f>
        <v/>
      </c>
      <c r="AU2419" s="0" t="str">
        <f aca="false">IF(ISNUMBER($AJ2419),IF($AJ2419&lt;30,0,IF($AJ2419&lt;40,50,IF($AJ2419&lt;=90,100,50))),"")</f>
        <v/>
      </c>
      <c r="AV2419" s="0" t="str">
        <f aca="false">IF(ISNUMBER($AK2419),IF($AK2419&gt;-0.2,100,IF($AK2419&gt;=-0.4,50,0)),"")</f>
        <v/>
      </c>
      <c r="AW2419" s="59" t="n">
        <f aca="false">01_指標庫!$H$4*ISNUMBER($F2419)+01_指標庫!$H$5*ISNUMBER($AA2419)+01_指標庫!$H$6*ISNUMBER($G2419)+01_指標庫!$H$7*ISNUMBER($H2419)+01_指標庫!$H$8*ISNUMBER($AF2419)+01_指標庫!$H$9*ISNUMBER($AG2419)+01_指標庫!$H$10*ISNUMBER($AB2419)+01_指標庫!$H$11*ISNUMBER($AC2419)+01_指標庫!$H$12*ISNUMBER($AD2419)+01_指標庫!$H$13*ISNUMBER($AE2419)+01_指標庫!$H$14*ISNUMBER($I2419)+01_指標庫!$H$15*ISNUMBER($AH2419)+01_指標庫!$H$16*ISNUMBER($K2419)+01_指標庫!$H$17*ISNUMBER($AI2419)+01_指標庫!$H$18*ISNUMBER($AJ2419)+01_指標庫!$H$19*ISNUMBER($AK2419)+01_指標庫!$H$20*ISNUMBER($BB2419)+01_指標庫!$H$21*ISNUMBER($BC2419)</f>
        <v>51</v>
      </c>
      <c r="AX2419" s="59" t="n">
        <f aca="false">IF(AW2419=0,50,ROUND((01_指標庫!$H$4*IF(ISNUMBER($F2419),L2419,0)+01_指標庫!$H$5*IF(ISNUMBER($AA2419),AL2419,0)+01_指標庫!$H$6*IF(ISNUMBER($G2419),M2419,0)+01_指標庫!$H$7*IF(ISNUMBER($H2419),N2419,0)+01_指標庫!$H$8*IF(ISNUMBER($AF2419),AQ2419,0)+01_指標庫!$H$9*IF(ISNUMBER($AG2419),AR2419,0)+01_指標庫!$H$10*IF(ISNUMBER($AB2419),AM2419,0)+01_指標庫!$H$11*IF(ISNUMBER($AC2419),AN2419,0)+01_指標庫!$H$12*IF(ISNUMBER($AD2419),AO2419,0)+01_指標庫!$H$13*IF(ISNUMBER($AE2419),AP2419,0)+01_指標庫!$H$14*IF(ISNUMBER($I2419),O2419,0)+01_指標庫!$H$15*IF(ISNUMBER($AH2419),AS2419,0)+01_指標庫!$H$16*IF(ISNUMBER($K2419),P2419,0)+01_指標庫!$H$17*IF(ISNUMBER($AI2419),AT2419,0)+01_指標庫!$H$18*IF(ISNUMBER($AJ2419),AU2419,0)+01_指標庫!$H$19*IF(ISNUMBER($AK2419),AV2419,0)+01_指標庫!$H$20*IF(ISNUMBER($BB2419),BB2419,0)+01_指標庫!$H$21*IF(ISNUMBER($BC2419),BC2419,0))/AW2419,1))</f>
        <v>88.2</v>
      </c>
      <c r="AY2419" s="60"/>
      <c r="AZ2419" s="60"/>
      <c r="BA2419" s="58" t="n">
        <f aca="false">AVERAGE($E2415:$E2419)/AVERAGE($E2410:$E2419)-1</f>
        <v>-0.00229659346417144</v>
      </c>
      <c r="BB2419" s="59" t="n">
        <f aca="false">IF(ISNUMBER($BA2419),IF(OR($S2419&lt;=-0.03,$BA2419&lt;-0.003),0,IF(OR($S2419&lt;=-0.02,$BA2419&lt;0.01),50,100)),"")</f>
        <v>50</v>
      </c>
      <c r="BC2419" s="0" t="str">
        <f aca="false">IF(OR(COUNT($AZ2419)=0,COUNT($AZ2418)=0),"",IF(OR($AY2419/$AZ2418-1&lt;=-0.03,$AZ2419/$AZ2418-1&lt;=-0.045,IF(COUNT($AZ2410:$AZ2419)=10,AVERAGE($AZ2415:$AZ2419)/AVERAGE($AZ2410:$AZ2419)-1&lt;-0.01,FALSE())),0,IF(OR($AZ2419/$AZ2418-1&lt;=-0.02,IF(COUNT($AZ2410:$AZ2419)=10,AVERAGE($AZ2415:$AZ2419)/AVERAGE($AZ2410:$AZ2419)-1&lt;0.005,FALSE())),50,100)))</f>
        <v/>
      </c>
    </row>
    <row r="2420" customFormat="false" ht="15" hidden="false" customHeight="true" outlineLevel="0" collapsed="false">
      <c r="A2420" s="47" t="n">
        <v>2416</v>
      </c>
      <c r="B2420" s="48" t="n">
        <v>46070</v>
      </c>
      <c r="C2420" s="47" t="n">
        <v>2026</v>
      </c>
      <c r="D2420" s="49" t="s">
        <v>237</v>
      </c>
      <c r="E2420" s="50" t="n">
        <v>24701.6</v>
      </c>
      <c r="F2420" s="51" t="n">
        <v>0.033101</v>
      </c>
      <c r="G2420" s="51" t="n">
        <v>-0.054298</v>
      </c>
      <c r="H2420" s="52" t="n">
        <v>0.6327</v>
      </c>
      <c r="I2420" s="53" t="n">
        <v>294</v>
      </c>
      <c r="J2420" s="47" t="s">
        <v>235</v>
      </c>
      <c r="K2420" s="54" t="n">
        <v>20.29</v>
      </c>
      <c r="L2420" s="55" t="n">
        <f aca="false">IF(COUNT(F2420)=0,50,IF(F2420&gt;=0,100,IF(F2420&gt;=-0.02,50,0)))</f>
        <v>100</v>
      </c>
      <c r="M2420" s="55" t="n">
        <f aca="false">IF(COUNT(G2420)=0,50,IF(G2420&gt;-0.06,100,IF(G2420&gt;-0.15,50,0)))</f>
        <v>100</v>
      </c>
      <c r="N2420" s="55" t="n">
        <f aca="false">IF(COUNT(H2420)=0,50,IF(H2420&gt;=0.6,100,IF(H2420&gt;=0.4,50,0)))</f>
        <v>100</v>
      </c>
      <c r="O2420" s="55" t="n">
        <f aca="false">IF(COUNT(I2420)=0,50,IF(J2420="proxy_vix",50,IF(I2420&lt;350,100,IF(I2420&lt;=450,50,0))))</f>
        <v>100</v>
      </c>
      <c r="P2420" s="55" t="n">
        <f aca="false">IF(COUNT(K2420)=0,50,IF(K2420&lt;20,100,IF(K2420&lt;=25,50,0)))</f>
        <v>50</v>
      </c>
      <c r="Q2420" s="54"/>
      <c r="R2420" s="47"/>
      <c r="S2420" s="51" t="n">
        <f aca="false">$E2420/$E2419-1</f>
        <v>-0.00125865603999242</v>
      </c>
      <c r="T2420" s="56" t="n">
        <f aca="false">$K2420/$K2419-1</f>
        <v>-0.0150485436893205</v>
      </c>
      <c r="V2420" s="57"/>
      <c r="W2420" s="57"/>
      <c r="Y2420" s="1" t="str">
        <f aca="false">IF(AX2420&gt;=70,"EASY",IF(AX2420&gt;40,"UNCERTAIN","HARD"))</f>
        <v>EASY</v>
      </c>
      <c r="AA2420" s="58" t="n">
        <f aca="false">IF($A2420&lt;200,"",AVERAGE($E2371:$E2420)/AVERAGE($E2221:$E2420)-1)</f>
        <v>0.0624273422059765</v>
      </c>
      <c r="AB2420" s="59" t="n">
        <f aca="false">LOOKUP($B2420,07_L1政策步階!$A$4:$A$14,07_L1政策步階!$C$4:$C$14)</f>
        <v>1</v>
      </c>
      <c r="AC2420" s="57"/>
      <c r="AD2420" s="57"/>
      <c r="AE2420" s="57"/>
      <c r="AF2420" s="57"/>
      <c r="AG2420" s="57"/>
      <c r="AH2420" s="57"/>
      <c r="AI2420" s="57"/>
      <c r="AJ2420" s="57"/>
      <c r="AK2420" s="57"/>
      <c r="AL2420" s="59" t="n">
        <f aca="false">IF(ISNUMBER($AA2420),IF($AA2420&gt;=0.005,100,IF($AA2420&gt;=-0.015,50,0)),"")</f>
        <v>100</v>
      </c>
      <c r="AM2420" s="59" t="n">
        <f aca="false">IF(ISNUMBER($AB2420),IF($AB2420=1,100,IF($AB2420=0,50,0)),"")</f>
        <v>100</v>
      </c>
      <c r="AN2420" s="0" t="str">
        <f aca="false">IF(ISNUMBER($AC2420),IF($AC2420&gt;=0.001,100,IF($AC2420&gt;=-0.003,50,0)),"")</f>
        <v/>
      </c>
      <c r="AO2420" s="0" t="str">
        <f aca="false">IF(ISNUMBER($AD2420),IF($AD2420&gt;=0.04,100,IF($AD2420&gt;=0,50,0)),"")</f>
        <v/>
      </c>
      <c r="AP2420" s="0" t="str">
        <f aca="false">IF(ISNUMBER($AE2420),IF($AE2420&gt;=25,100,IF($AE2420&gt;=-75,50,0)),"")</f>
        <v/>
      </c>
      <c r="AQ2420" s="0" t="str">
        <f aca="false">IF(ISNUMBER($AF2420),IF($AF2420&gt;0,100,IF($AF2420&gt;=-50,50,0)),"")</f>
        <v/>
      </c>
      <c r="AR2420" s="0" t="str">
        <f aca="false">IF(ISNUMBER($AG2420),IF($AG2420=1,100,IF($AG2420=0,50,0)),"")</f>
        <v/>
      </c>
      <c r="AS2420" s="0" t="str">
        <f aca="false">IF(ISNUMBER($AH2420),IF($AH2420&lt;0,100,IF($AH2420&lt;=20,50,0)),"")</f>
        <v/>
      </c>
      <c r="AT2420" s="0" t="str">
        <f aca="false">IF(ISNUMBER($AI2420),IF($AI2420&lt;0.95,100,IF($AI2420&lt;=1,50,0)),"")</f>
        <v/>
      </c>
      <c r="AU2420" s="0" t="str">
        <f aca="false">IF(ISNUMBER($AJ2420),IF($AJ2420&lt;30,0,IF($AJ2420&lt;40,50,IF($AJ2420&lt;=90,100,50))),"")</f>
        <v/>
      </c>
      <c r="AV2420" s="0" t="str">
        <f aca="false">IF(ISNUMBER($AK2420),IF($AK2420&gt;-0.2,100,IF($AK2420&gt;=-0.4,50,0)),"")</f>
        <v/>
      </c>
      <c r="AW2420" s="59" t="n">
        <f aca="false">01_指標庫!$H$4*ISNUMBER($F2420)+01_指標庫!$H$5*ISNUMBER($AA2420)+01_指標庫!$H$6*ISNUMBER($G2420)+01_指標庫!$H$7*ISNUMBER($H2420)+01_指標庫!$H$8*ISNUMBER($AF2420)+01_指標庫!$H$9*ISNUMBER($AG2420)+01_指標庫!$H$10*ISNUMBER($AB2420)+01_指標庫!$H$11*ISNUMBER($AC2420)+01_指標庫!$H$12*ISNUMBER($AD2420)+01_指標庫!$H$13*ISNUMBER($AE2420)+01_指標庫!$H$14*ISNUMBER($I2420)+01_指標庫!$H$15*ISNUMBER($AH2420)+01_指標庫!$H$16*ISNUMBER($K2420)+01_指標庫!$H$17*ISNUMBER($AI2420)+01_指標庫!$H$18*ISNUMBER($AJ2420)+01_指標庫!$H$19*ISNUMBER($AK2420)+01_指標庫!$H$20*ISNUMBER($BB2420)+01_指標庫!$H$21*ISNUMBER($BC2420)</f>
        <v>51</v>
      </c>
      <c r="AX2420" s="59" t="n">
        <f aca="false">IF(AW2420=0,50,ROUND((01_指標庫!$H$4*IF(ISNUMBER($F2420),L2420,0)+01_指標庫!$H$5*IF(ISNUMBER($AA2420),AL2420,0)+01_指標庫!$H$6*IF(ISNUMBER($G2420),M2420,0)+01_指標庫!$H$7*IF(ISNUMBER($H2420),N2420,0)+01_指標庫!$H$8*IF(ISNUMBER($AF2420),AQ2420,0)+01_指標庫!$H$9*IF(ISNUMBER($AG2420),AR2420,0)+01_指標庫!$H$10*IF(ISNUMBER($AB2420),AM2420,0)+01_指標庫!$H$11*IF(ISNUMBER($AC2420),AN2420,0)+01_指標庫!$H$12*IF(ISNUMBER($AD2420),AO2420,0)+01_指標庫!$H$13*IF(ISNUMBER($AE2420),AP2420,0)+01_指標庫!$H$14*IF(ISNUMBER($I2420),O2420,0)+01_指標庫!$H$15*IF(ISNUMBER($AH2420),AS2420,0)+01_指標庫!$H$16*IF(ISNUMBER($K2420),P2420,0)+01_指標庫!$H$17*IF(ISNUMBER($AI2420),AT2420,0)+01_指標庫!$H$18*IF(ISNUMBER($AJ2420),AU2420,0)+01_指標庫!$H$19*IF(ISNUMBER($AK2420),AV2420,0)+01_指標庫!$H$20*IF(ISNUMBER($BB2420),BB2420,0)+01_指標庫!$H$21*IF(ISNUMBER($BC2420),BC2420,0))/AW2420,1))</f>
        <v>88.2</v>
      </c>
      <c r="AY2420" s="60"/>
      <c r="AZ2420" s="60"/>
      <c r="BA2420" s="58" t="n">
        <f aca="false">AVERAGE($E2416:$E2420)/AVERAGE($E2411:$E2420)-1</f>
        <v>-0.00269107312360739</v>
      </c>
      <c r="BB2420" s="59" t="n">
        <f aca="false">IF(ISNUMBER($BA2420),IF(OR($S2420&lt;=-0.03,$BA2420&lt;-0.003),0,IF(OR($S2420&lt;=-0.02,$BA2420&lt;0.01),50,100)),"")</f>
        <v>50</v>
      </c>
      <c r="BC2420" s="0" t="str">
        <f aca="false">IF(OR(COUNT($AZ2420)=0,COUNT($AZ2419)=0),"",IF(OR($AY2420/$AZ2419-1&lt;=-0.03,$AZ2420/$AZ2419-1&lt;=-0.045,IF(COUNT($AZ2411:$AZ2420)=10,AVERAGE($AZ2416:$AZ2420)/AVERAGE($AZ2411:$AZ2420)-1&lt;-0.01,FALSE())),0,IF(OR($AZ2420/$AZ2419-1&lt;=-0.02,IF(COUNT($AZ2411:$AZ2420)=10,AVERAGE($AZ2416:$AZ2420)/AVERAGE($AZ2411:$AZ2420)-1&lt;0.005,FALSE())),50,100)))</f>
        <v/>
      </c>
    </row>
    <row r="2421" customFormat="false" ht="15" hidden="false" customHeight="true" outlineLevel="0" collapsed="false">
      <c r="A2421" s="47" t="n">
        <v>2417</v>
      </c>
      <c r="B2421" s="48" t="n">
        <v>46071</v>
      </c>
      <c r="C2421" s="47" t="n">
        <v>2026</v>
      </c>
      <c r="D2421" s="49" t="s">
        <v>238</v>
      </c>
      <c r="E2421" s="50" t="n">
        <v>24898.87</v>
      </c>
      <c r="F2421" s="51" t="n">
        <v>0.040239</v>
      </c>
      <c r="G2421" s="51" t="n">
        <v>-0.046745</v>
      </c>
      <c r="H2421" s="52" t="n">
        <v>0.6327</v>
      </c>
      <c r="I2421" s="53" t="n">
        <v>286</v>
      </c>
      <c r="J2421" s="47" t="s">
        <v>235</v>
      </c>
      <c r="K2421" s="54" t="n">
        <v>19.62</v>
      </c>
      <c r="L2421" s="55" t="n">
        <f aca="false">IF(COUNT(F2421)=0,50,IF(F2421&gt;=0,100,IF(F2421&gt;=-0.02,50,0)))</f>
        <v>100</v>
      </c>
      <c r="M2421" s="55" t="n">
        <f aca="false">IF(COUNT(G2421)=0,50,IF(G2421&gt;-0.06,100,IF(G2421&gt;-0.15,50,0)))</f>
        <v>100</v>
      </c>
      <c r="N2421" s="55" t="n">
        <f aca="false">IF(COUNT(H2421)=0,50,IF(H2421&gt;=0.6,100,IF(H2421&gt;=0.4,50,0)))</f>
        <v>100</v>
      </c>
      <c r="O2421" s="55" t="n">
        <f aca="false">IF(COUNT(I2421)=0,50,IF(J2421="proxy_vix",50,IF(I2421&lt;350,100,IF(I2421&lt;=450,50,0))))</f>
        <v>100</v>
      </c>
      <c r="P2421" s="55" t="n">
        <f aca="false">IF(COUNT(K2421)=0,50,IF(K2421&lt;20,100,IF(K2421&lt;=25,50,0)))</f>
        <v>100</v>
      </c>
      <c r="Q2421" s="54"/>
      <c r="R2421" s="47"/>
      <c r="S2421" s="51" t="n">
        <f aca="false">$E2421/$E2420-1</f>
        <v>0.00798612235644658</v>
      </c>
      <c r="T2421" s="56" t="n">
        <f aca="false">$K2421/$K2420-1</f>
        <v>-0.0330211927057663</v>
      </c>
      <c r="V2421" s="57"/>
      <c r="W2421" s="57"/>
      <c r="Y2421" s="1" t="str">
        <f aca="false">IF(AX2421&gt;=70,"EASY",IF(AX2421&gt;40,"UNCERTAIN","HARD"))</f>
        <v>EASY</v>
      </c>
      <c r="AA2421" s="58" t="n">
        <f aca="false">IF($A2421&lt;200,"",AVERAGE($E2372:$E2421)/AVERAGE($E2222:$E2421)-1)</f>
        <v>0.0607222297666188</v>
      </c>
      <c r="AB2421" s="59" t="n">
        <f aca="false">LOOKUP($B2421,07_L1政策步階!$A$4:$A$14,07_L1政策步階!$C$4:$C$14)</f>
        <v>1</v>
      </c>
      <c r="AC2421" s="57"/>
      <c r="AD2421" s="57"/>
      <c r="AE2421" s="57"/>
      <c r="AF2421" s="57"/>
      <c r="AG2421" s="57"/>
      <c r="AH2421" s="57"/>
      <c r="AI2421" s="57"/>
      <c r="AJ2421" s="57"/>
      <c r="AK2421" s="57"/>
      <c r="AL2421" s="59" t="n">
        <f aca="false">IF(ISNUMBER($AA2421),IF($AA2421&gt;=0.005,100,IF($AA2421&gt;=-0.015,50,0)),"")</f>
        <v>100</v>
      </c>
      <c r="AM2421" s="59" t="n">
        <f aca="false">IF(ISNUMBER($AB2421),IF($AB2421=1,100,IF($AB2421=0,50,0)),"")</f>
        <v>100</v>
      </c>
      <c r="AN2421" s="0" t="str">
        <f aca="false">IF(ISNUMBER($AC2421),IF($AC2421&gt;=0.001,100,IF($AC2421&gt;=-0.003,50,0)),"")</f>
        <v/>
      </c>
      <c r="AO2421" s="0" t="str">
        <f aca="false">IF(ISNUMBER($AD2421),IF($AD2421&gt;=0.04,100,IF($AD2421&gt;=0,50,0)),"")</f>
        <v/>
      </c>
      <c r="AP2421" s="0" t="str">
        <f aca="false">IF(ISNUMBER($AE2421),IF($AE2421&gt;=25,100,IF($AE2421&gt;=-75,50,0)),"")</f>
        <v/>
      </c>
      <c r="AQ2421" s="0" t="str">
        <f aca="false">IF(ISNUMBER($AF2421),IF($AF2421&gt;0,100,IF($AF2421&gt;=-50,50,0)),"")</f>
        <v/>
      </c>
      <c r="AR2421" s="0" t="str">
        <f aca="false">IF(ISNUMBER($AG2421),IF($AG2421=1,100,IF($AG2421=0,50,0)),"")</f>
        <v/>
      </c>
      <c r="AS2421" s="0" t="str">
        <f aca="false">IF(ISNUMBER($AH2421),IF($AH2421&lt;0,100,IF($AH2421&lt;=20,50,0)),"")</f>
        <v/>
      </c>
      <c r="AT2421" s="0" t="str">
        <f aca="false">IF(ISNUMBER($AI2421),IF($AI2421&lt;0.95,100,IF($AI2421&lt;=1,50,0)),"")</f>
        <v/>
      </c>
      <c r="AU2421" s="0" t="str">
        <f aca="false">IF(ISNUMBER($AJ2421),IF($AJ2421&lt;30,0,IF($AJ2421&lt;40,50,IF($AJ2421&lt;=90,100,50))),"")</f>
        <v/>
      </c>
      <c r="AV2421" s="0" t="str">
        <f aca="false">IF(ISNUMBER($AK2421),IF($AK2421&gt;-0.2,100,IF($AK2421&gt;=-0.4,50,0)),"")</f>
        <v/>
      </c>
      <c r="AW2421" s="59" t="n">
        <f aca="false">01_指標庫!$H$4*ISNUMBER($F2421)+01_指標庫!$H$5*ISNUMBER($AA2421)+01_指標庫!$H$6*ISNUMBER($G2421)+01_指標庫!$H$7*ISNUMBER($H2421)+01_指標庫!$H$8*ISNUMBER($AF2421)+01_指標庫!$H$9*ISNUMBER($AG2421)+01_指標庫!$H$10*ISNUMBER($AB2421)+01_指標庫!$H$11*ISNUMBER($AC2421)+01_指標庫!$H$12*ISNUMBER($AD2421)+01_指標庫!$H$13*ISNUMBER($AE2421)+01_指標庫!$H$14*ISNUMBER($I2421)+01_指標庫!$H$15*ISNUMBER($AH2421)+01_指標庫!$H$16*ISNUMBER($K2421)+01_指標庫!$H$17*ISNUMBER($AI2421)+01_指標庫!$H$18*ISNUMBER($AJ2421)+01_指標庫!$H$19*ISNUMBER($AK2421)+01_指標庫!$H$20*ISNUMBER($BB2421)+01_指標庫!$H$21*ISNUMBER($BC2421)</f>
        <v>51</v>
      </c>
      <c r="AX2421" s="59" t="n">
        <f aca="false">IF(AW2421=0,50,ROUND((01_指標庫!$H$4*IF(ISNUMBER($F2421),L2421,0)+01_指標庫!$H$5*IF(ISNUMBER($AA2421),AL2421,0)+01_指標庫!$H$6*IF(ISNUMBER($G2421),M2421,0)+01_指標庫!$H$7*IF(ISNUMBER($H2421),N2421,0)+01_指標庫!$H$8*IF(ISNUMBER($AF2421),AQ2421,0)+01_指標庫!$H$9*IF(ISNUMBER($AG2421),AR2421,0)+01_指標庫!$H$10*IF(ISNUMBER($AB2421),AM2421,0)+01_指標庫!$H$11*IF(ISNUMBER($AC2421),AN2421,0)+01_指標庫!$H$12*IF(ISNUMBER($AD2421),AO2421,0)+01_指標庫!$H$13*IF(ISNUMBER($AE2421),AP2421,0)+01_指標庫!$H$14*IF(ISNUMBER($I2421),O2421,0)+01_指標庫!$H$15*IF(ISNUMBER($AH2421),AS2421,0)+01_指標庫!$H$16*IF(ISNUMBER($K2421),P2421,0)+01_指標庫!$H$17*IF(ISNUMBER($AI2421),AT2421,0)+01_指標庫!$H$18*IF(ISNUMBER($AJ2421),AU2421,0)+01_指標庫!$H$19*IF(ISNUMBER($AK2421),AV2421,0)+01_指標庫!$H$20*IF(ISNUMBER($BB2421),BB2421,0)+01_指標庫!$H$21*IF(ISNUMBER($BC2421),BC2421,0))/AW2421,1))</f>
        <v>94.1</v>
      </c>
      <c r="AY2421" s="60"/>
      <c r="AZ2421" s="60"/>
      <c r="BA2421" s="58" t="n">
        <f aca="false">AVERAGE($E2417:$E2421)/AVERAGE($E2412:$E2421)-1</f>
        <v>-0.0027672306680494</v>
      </c>
      <c r="BB2421" s="59" t="n">
        <f aca="false">IF(ISNUMBER($BA2421),IF(OR($S2421&lt;=-0.03,$BA2421&lt;-0.003),0,IF(OR($S2421&lt;=-0.02,$BA2421&lt;0.01),50,100)),"")</f>
        <v>50</v>
      </c>
      <c r="BC2421" s="0" t="str">
        <f aca="false">IF(OR(COUNT($AZ2421)=0,COUNT($AZ2420)=0),"",IF(OR($AY2421/$AZ2420-1&lt;=-0.03,$AZ2421/$AZ2420-1&lt;=-0.045,IF(COUNT($AZ2412:$AZ2421)=10,AVERAGE($AZ2417:$AZ2421)/AVERAGE($AZ2412:$AZ2421)-1&lt;-0.01,FALSE())),0,IF(OR($AZ2421/$AZ2420-1&lt;=-0.02,IF(COUNT($AZ2412:$AZ2421)=10,AVERAGE($AZ2417:$AZ2421)/AVERAGE($AZ2412:$AZ2421)-1&lt;0.005,FALSE())),50,100)))</f>
        <v/>
      </c>
    </row>
    <row r="2422" customFormat="false" ht="15" hidden="false" customHeight="true" outlineLevel="0" collapsed="false">
      <c r="A2422" s="47" t="n">
        <v>2418</v>
      </c>
      <c r="B2422" s="48" t="n">
        <v>46072</v>
      </c>
      <c r="C2422" s="47" t="n">
        <v>2026</v>
      </c>
      <c r="D2422" s="49" t="s">
        <v>239</v>
      </c>
      <c r="E2422" s="50" t="n">
        <v>24797.34</v>
      </c>
      <c r="F2422" s="51" t="n">
        <v>0.034982</v>
      </c>
      <c r="G2422" s="51" t="n">
        <v>-0.050632</v>
      </c>
      <c r="H2422" s="52" t="n">
        <v>0.6327</v>
      </c>
      <c r="I2422" s="53" t="n">
        <v>288</v>
      </c>
      <c r="J2422" s="47" t="s">
        <v>235</v>
      </c>
      <c r="K2422" s="54" t="n">
        <v>20.23</v>
      </c>
      <c r="L2422" s="55" t="n">
        <f aca="false">IF(COUNT(F2422)=0,50,IF(F2422&gt;=0,100,IF(F2422&gt;=-0.02,50,0)))</f>
        <v>100</v>
      </c>
      <c r="M2422" s="55" t="n">
        <f aca="false">IF(COUNT(G2422)=0,50,IF(G2422&gt;-0.06,100,IF(G2422&gt;-0.15,50,0)))</f>
        <v>100</v>
      </c>
      <c r="N2422" s="55" t="n">
        <f aca="false">IF(COUNT(H2422)=0,50,IF(H2422&gt;=0.6,100,IF(H2422&gt;=0.4,50,0)))</f>
        <v>100</v>
      </c>
      <c r="O2422" s="55" t="n">
        <f aca="false">IF(COUNT(I2422)=0,50,IF(J2422="proxy_vix",50,IF(I2422&lt;350,100,IF(I2422&lt;=450,50,0))))</f>
        <v>100</v>
      </c>
      <c r="P2422" s="55" t="n">
        <f aca="false">IF(COUNT(K2422)=0,50,IF(K2422&lt;20,100,IF(K2422&lt;=25,50,0)))</f>
        <v>50</v>
      </c>
      <c r="Q2422" s="54"/>
      <c r="R2422" s="47"/>
      <c r="S2422" s="51" t="n">
        <f aca="false">$E2422/$E2421-1</f>
        <v>-0.00407769509218692</v>
      </c>
      <c r="T2422" s="56" t="n">
        <f aca="false">$K2422/$K2421-1</f>
        <v>0.0310907237512741</v>
      </c>
      <c r="V2422" s="57"/>
      <c r="W2422" s="57"/>
      <c r="Y2422" s="1" t="str">
        <f aca="false">IF(AX2422&gt;=70,"EASY",IF(AX2422&gt;40,"UNCERTAIN","HARD"))</f>
        <v>EASY</v>
      </c>
      <c r="AA2422" s="58" t="n">
        <f aca="false">IF($A2422&lt;200,"",AVERAGE($E2373:$E2422)/AVERAGE($E2223:$E2422)-1)</f>
        <v>0.058936141964381</v>
      </c>
      <c r="AB2422" s="59" t="n">
        <f aca="false">LOOKUP($B2422,07_L1政策步階!$A$4:$A$14,07_L1政策步階!$C$4:$C$14)</f>
        <v>1</v>
      </c>
      <c r="AC2422" s="57"/>
      <c r="AD2422" s="57"/>
      <c r="AE2422" s="57"/>
      <c r="AF2422" s="57"/>
      <c r="AG2422" s="57"/>
      <c r="AH2422" s="57"/>
      <c r="AI2422" s="57"/>
      <c r="AJ2422" s="57"/>
      <c r="AK2422" s="57"/>
      <c r="AL2422" s="59" t="n">
        <f aca="false">IF(ISNUMBER($AA2422),IF($AA2422&gt;=0.005,100,IF($AA2422&gt;=-0.015,50,0)),"")</f>
        <v>100</v>
      </c>
      <c r="AM2422" s="59" t="n">
        <f aca="false">IF(ISNUMBER($AB2422),IF($AB2422=1,100,IF($AB2422=0,50,0)),"")</f>
        <v>100</v>
      </c>
      <c r="AN2422" s="0" t="str">
        <f aca="false">IF(ISNUMBER($AC2422),IF($AC2422&gt;=0.001,100,IF($AC2422&gt;=-0.003,50,0)),"")</f>
        <v/>
      </c>
      <c r="AO2422" s="0" t="str">
        <f aca="false">IF(ISNUMBER($AD2422),IF($AD2422&gt;=0.04,100,IF($AD2422&gt;=0,50,0)),"")</f>
        <v/>
      </c>
      <c r="AP2422" s="0" t="str">
        <f aca="false">IF(ISNUMBER($AE2422),IF($AE2422&gt;=25,100,IF($AE2422&gt;=-75,50,0)),"")</f>
        <v/>
      </c>
      <c r="AQ2422" s="0" t="str">
        <f aca="false">IF(ISNUMBER($AF2422),IF($AF2422&gt;0,100,IF($AF2422&gt;=-50,50,0)),"")</f>
        <v/>
      </c>
      <c r="AR2422" s="0" t="str">
        <f aca="false">IF(ISNUMBER($AG2422),IF($AG2422=1,100,IF($AG2422=0,50,0)),"")</f>
        <v/>
      </c>
      <c r="AS2422" s="0" t="str">
        <f aca="false">IF(ISNUMBER($AH2422),IF($AH2422&lt;0,100,IF($AH2422&lt;=20,50,0)),"")</f>
        <v/>
      </c>
      <c r="AT2422" s="0" t="str">
        <f aca="false">IF(ISNUMBER($AI2422),IF($AI2422&lt;0.95,100,IF($AI2422&lt;=1,50,0)),"")</f>
        <v/>
      </c>
      <c r="AU2422" s="0" t="str">
        <f aca="false">IF(ISNUMBER($AJ2422),IF($AJ2422&lt;30,0,IF($AJ2422&lt;40,50,IF($AJ2422&lt;=90,100,50))),"")</f>
        <v/>
      </c>
      <c r="AV2422" s="0" t="str">
        <f aca="false">IF(ISNUMBER($AK2422),IF($AK2422&gt;-0.2,100,IF($AK2422&gt;=-0.4,50,0)),"")</f>
        <v/>
      </c>
      <c r="AW2422" s="59" t="n">
        <f aca="false">01_指標庫!$H$4*ISNUMBER($F2422)+01_指標庫!$H$5*ISNUMBER($AA2422)+01_指標庫!$H$6*ISNUMBER($G2422)+01_指標庫!$H$7*ISNUMBER($H2422)+01_指標庫!$H$8*ISNUMBER($AF2422)+01_指標庫!$H$9*ISNUMBER($AG2422)+01_指標庫!$H$10*ISNUMBER($AB2422)+01_指標庫!$H$11*ISNUMBER($AC2422)+01_指標庫!$H$12*ISNUMBER($AD2422)+01_指標庫!$H$13*ISNUMBER($AE2422)+01_指標庫!$H$14*ISNUMBER($I2422)+01_指標庫!$H$15*ISNUMBER($AH2422)+01_指標庫!$H$16*ISNUMBER($K2422)+01_指標庫!$H$17*ISNUMBER($AI2422)+01_指標庫!$H$18*ISNUMBER($AJ2422)+01_指標庫!$H$19*ISNUMBER($AK2422)+01_指標庫!$H$20*ISNUMBER($BB2422)+01_指標庫!$H$21*ISNUMBER($BC2422)</f>
        <v>51</v>
      </c>
      <c r="AX2422" s="59" t="n">
        <f aca="false">IF(AW2422=0,50,ROUND((01_指標庫!$H$4*IF(ISNUMBER($F2422),L2422,0)+01_指標庫!$H$5*IF(ISNUMBER($AA2422),AL2422,0)+01_指標庫!$H$6*IF(ISNUMBER($G2422),M2422,0)+01_指標庫!$H$7*IF(ISNUMBER($H2422),N2422,0)+01_指標庫!$H$8*IF(ISNUMBER($AF2422),AQ2422,0)+01_指標庫!$H$9*IF(ISNUMBER($AG2422),AR2422,0)+01_指標庫!$H$10*IF(ISNUMBER($AB2422),AM2422,0)+01_指標庫!$H$11*IF(ISNUMBER($AC2422),AN2422,0)+01_指標庫!$H$12*IF(ISNUMBER($AD2422),AO2422,0)+01_指標庫!$H$13*IF(ISNUMBER($AE2422),AP2422,0)+01_指標庫!$H$14*IF(ISNUMBER($I2422),O2422,0)+01_指標庫!$H$15*IF(ISNUMBER($AH2422),AS2422,0)+01_指標庫!$H$16*IF(ISNUMBER($K2422),P2422,0)+01_指標庫!$H$17*IF(ISNUMBER($AI2422),AT2422,0)+01_指標庫!$H$18*IF(ISNUMBER($AJ2422),AU2422,0)+01_指標庫!$H$19*IF(ISNUMBER($AK2422),AV2422,0)+01_指標庫!$H$20*IF(ISNUMBER($BB2422),BB2422,0)+01_指標庫!$H$21*IF(ISNUMBER($BC2422),BC2422,0))/AW2422,1))</f>
        <v>82.4</v>
      </c>
      <c r="AY2422" s="60"/>
      <c r="AZ2422" s="60"/>
      <c r="BA2422" s="58" t="n">
        <f aca="false">AVERAGE($E2418:$E2422)/AVERAGE($E2413:$E2422)-1</f>
        <v>-0.00563504646750035</v>
      </c>
      <c r="BB2422" s="59" t="n">
        <f aca="false">IF(ISNUMBER($BA2422),IF(OR($S2422&lt;=-0.03,$BA2422&lt;-0.003),0,IF(OR($S2422&lt;=-0.02,$BA2422&lt;0.01),50,100)),"")</f>
        <v>0</v>
      </c>
      <c r="BC2422" s="0" t="str">
        <f aca="false">IF(OR(COUNT($AZ2422)=0,COUNT($AZ2421)=0),"",IF(OR($AY2422/$AZ2421-1&lt;=-0.03,$AZ2422/$AZ2421-1&lt;=-0.045,IF(COUNT($AZ2413:$AZ2422)=10,AVERAGE($AZ2418:$AZ2422)/AVERAGE($AZ2413:$AZ2422)-1&lt;-0.01,FALSE())),0,IF(OR($AZ2422/$AZ2421-1&lt;=-0.02,IF(COUNT($AZ2413:$AZ2422)=10,AVERAGE($AZ2418:$AZ2422)/AVERAGE($AZ2413:$AZ2422)-1&lt;0.005,FALSE())),50,100)))</f>
        <v/>
      </c>
    </row>
    <row r="2423" customFormat="false" ht="15" hidden="false" customHeight="true" outlineLevel="0" collapsed="false">
      <c r="A2423" s="47" t="n">
        <v>2419</v>
      </c>
      <c r="B2423" s="48" t="n">
        <v>46073</v>
      </c>
      <c r="C2423" s="47" t="n">
        <v>2026</v>
      </c>
      <c r="D2423" s="49" t="s">
        <v>234</v>
      </c>
      <c r="E2423" s="50" t="n">
        <v>25012.62</v>
      </c>
      <c r="F2423" s="51" t="n">
        <v>0.04287</v>
      </c>
      <c r="G2423" s="51" t="n">
        <v>-0.04239</v>
      </c>
      <c r="H2423" s="52" t="n">
        <v>0.6327</v>
      </c>
      <c r="I2423" s="53" t="n">
        <v>286</v>
      </c>
      <c r="J2423" s="47" t="s">
        <v>235</v>
      </c>
      <c r="K2423" s="54" t="n">
        <v>19.09</v>
      </c>
      <c r="L2423" s="55" t="n">
        <f aca="false">IF(COUNT(F2423)=0,50,IF(F2423&gt;=0,100,IF(F2423&gt;=-0.02,50,0)))</f>
        <v>100</v>
      </c>
      <c r="M2423" s="55" t="n">
        <f aca="false">IF(COUNT(G2423)=0,50,IF(G2423&gt;-0.06,100,IF(G2423&gt;-0.15,50,0)))</f>
        <v>100</v>
      </c>
      <c r="N2423" s="55" t="n">
        <f aca="false">IF(COUNT(H2423)=0,50,IF(H2423&gt;=0.6,100,IF(H2423&gt;=0.4,50,0)))</f>
        <v>100</v>
      </c>
      <c r="O2423" s="55" t="n">
        <f aca="false">IF(COUNT(I2423)=0,50,IF(J2423="proxy_vix",50,IF(I2423&lt;350,100,IF(I2423&lt;=450,50,0))))</f>
        <v>100</v>
      </c>
      <c r="P2423" s="55" t="n">
        <f aca="false">IF(COUNT(K2423)=0,50,IF(K2423&lt;20,100,IF(K2423&lt;=25,50,0)))</f>
        <v>100</v>
      </c>
      <c r="Q2423" s="54"/>
      <c r="R2423" s="47"/>
      <c r="S2423" s="51" t="n">
        <f aca="false">$E2423/$E2422-1</f>
        <v>0.00868157633036448</v>
      </c>
      <c r="T2423" s="56" t="n">
        <f aca="false">$K2423/$K2422-1</f>
        <v>-0.0563519525457242</v>
      </c>
      <c r="V2423" s="57"/>
      <c r="W2423" s="57"/>
      <c r="Y2423" s="1" t="str">
        <f aca="false">IF(AX2423&gt;=70,"EASY",IF(AX2423&gt;40,"UNCERTAIN","HARD"))</f>
        <v>EASY</v>
      </c>
      <c r="AA2423" s="58" t="n">
        <f aca="false">IF($A2423&lt;200,"",AVERAGE($E2374:$E2423)/AVERAGE($E2224:$E2423)-1)</f>
        <v>0.0573093952788444</v>
      </c>
      <c r="AB2423" s="59" t="n">
        <f aca="false">LOOKUP($B2423,07_L1政策步階!$A$4:$A$14,07_L1政策步階!$C$4:$C$14)</f>
        <v>1</v>
      </c>
      <c r="AC2423" s="57"/>
      <c r="AD2423" s="57"/>
      <c r="AE2423" s="57"/>
      <c r="AF2423" s="57"/>
      <c r="AG2423" s="57"/>
      <c r="AH2423" s="57"/>
      <c r="AI2423" s="57"/>
      <c r="AJ2423" s="57"/>
      <c r="AK2423" s="57"/>
      <c r="AL2423" s="59" t="n">
        <f aca="false">IF(ISNUMBER($AA2423),IF($AA2423&gt;=0.005,100,IF($AA2423&gt;=-0.015,50,0)),"")</f>
        <v>100</v>
      </c>
      <c r="AM2423" s="59" t="n">
        <f aca="false">IF(ISNUMBER($AB2423),IF($AB2423=1,100,IF($AB2423=0,50,0)),"")</f>
        <v>100</v>
      </c>
      <c r="AN2423" s="0" t="str">
        <f aca="false">IF(ISNUMBER($AC2423),IF($AC2423&gt;=0.001,100,IF($AC2423&gt;=-0.003,50,0)),"")</f>
        <v/>
      </c>
      <c r="AO2423" s="0" t="str">
        <f aca="false">IF(ISNUMBER($AD2423),IF($AD2423&gt;=0.04,100,IF($AD2423&gt;=0,50,0)),"")</f>
        <v/>
      </c>
      <c r="AP2423" s="0" t="str">
        <f aca="false">IF(ISNUMBER($AE2423),IF($AE2423&gt;=25,100,IF($AE2423&gt;=-75,50,0)),"")</f>
        <v/>
      </c>
      <c r="AQ2423" s="0" t="str">
        <f aca="false">IF(ISNUMBER($AF2423),IF($AF2423&gt;0,100,IF($AF2423&gt;=-50,50,0)),"")</f>
        <v/>
      </c>
      <c r="AR2423" s="0" t="str">
        <f aca="false">IF(ISNUMBER($AG2423),IF($AG2423=1,100,IF($AG2423=0,50,0)),"")</f>
        <v/>
      </c>
      <c r="AS2423" s="0" t="str">
        <f aca="false">IF(ISNUMBER($AH2423),IF($AH2423&lt;0,100,IF($AH2423&lt;=20,50,0)),"")</f>
        <v/>
      </c>
      <c r="AT2423" s="0" t="str">
        <f aca="false">IF(ISNUMBER($AI2423),IF($AI2423&lt;0.95,100,IF($AI2423&lt;=1,50,0)),"")</f>
        <v/>
      </c>
      <c r="AU2423" s="0" t="str">
        <f aca="false">IF(ISNUMBER($AJ2423),IF($AJ2423&lt;30,0,IF($AJ2423&lt;40,50,IF($AJ2423&lt;=90,100,50))),"")</f>
        <v/>
      </c>
      <c r="AV2423" s="0" t="str">
        <f aca="false">IF(ISNUMBER($AK2423),IF($AK2423&gt;-0.2,100,IF($AK2423&gt;=-0.4,50,0)),"")</f>
        <v/>
      </c>
      <c r="AW2423" s="59" t="n">
        <f aca="false">01_指標庫!$H$4*ISNUMBER($F2423)+01_指標庫!$H$5*ISNUMBER($AA2423)+01_指標庫!$H$6*ISNUMBER($G2423)+01_指標庫!$H$7*ISNUMBER($H2423)+01_指標庫!$H$8*ISNUMBER($AF2423)+01_指標庫!$H$9*ISNUMBER($AG2423)+01_指標庫!$H$10*ISNUMBER($AB2423)+01_指標庫!$H$11*ISNUMBER($AC2423)+01_指標庫!$H$12*ISNUMBER($AD2423)+01_指標庫!$H$13*ISNUMBER($AE2423)+01_指標庫!$H$14*ISNUMBER($I2423)+01_指標庫!$H$15*ISNUMBER($AH2423)+01_指標庫!$H$16*ISNUMBER($K2423)+01_指標庫!$H$17*ISNUMBER($AI2423)+01_指標庫!$H$18*ISNUMBER($AJ2423)+01_指標庫!$H$19*ISNUMBER($AK2423)+01_指標庫!$H$20*ISNUMBER($BB2423)+01_指標庫!$H$21*ISNUMBER($BC2423)</f>
        <v>51</v>
      </c>
      <c r="AX2423" s="59" t="n">
        <f aca="false">IF(AW2423=0,50,ROUND((01_指標庫!$H$4*IF(ISNUMBER($F2423),L2423,0)+01_指標庫!$H$5*IF(ISNUMBER($AA2423),AL2423,0)+01_指標庫!$H$6*IF(ISNUMBER($G2423),M2423,0)+01_指標庫!$H$7*IF(ISNUMBER($H2423),N2423,0)+01_指標庫!$H$8*IF(ISNUMBER($AF2423),AQ2423,0)+01_指標庫!$H$9*IF(ISNUMBER($AG2423),AR2423,0)+01_指標庫!$H$10*IF(ISNUMBER($AB2423),AM2423,0)+01_指標庫!$H$11*IF(ISNUMBER($AC2423),AN2423,0)+01_指標庫!$H$12*IF(ISNUMBER($AD2423),AO2423,0)+01_指標庫!$H$13*IF(ISNUMBER($AE2423),AP2423,0)+01_指標庫!$H$14*IF(ISNUMBER($I2423),O2423,0)+01_指標庫!$H$15*IF(ISNUMBER($AH2423),AS2423,0)+01_指標庫!$H$16*IF(ISNUMBER($K2423),P2423,0)+01_指標庫!$H$17*IF(ISNUMBER($AI2423),AT2423,0)+01_指標庫!$H$18*IF(ISNUMBER($AJ2423),AU2423,0)+01_指標庫!$H$19*IF(ISNUMBER($AK2423),AV2423,0)+01_指標庫!$H$20*IF(ISNUMBER($BB2423),BB2423,0)+01_指標庫!$H$21*IF(ISNUMBER($BC2423),BC2423,0))/AW2423,1))</f>
        <v>88.2</v>
      </c>
      <c r="AY2423" s="60"/>
      <c r="AZ2423" s="60"/>
      <c r="BA2423" s="58" t="n">
        <f aca="false">AVERAGE($E2419:$E2423)/AVERAGE($E2414:$E2423)-1</f>
        <v>-0.00487872759180441</v>
      </c>
      <c r="BB2423" s="59" t="n">
        <f aca="false">IF(ISNUMBER($BA2423),IF(OR($S2423&lt;=-0.03,$BA2423&lt;-0.003),0,IF(OR($S2423&lt;=-0.02,$BA2423&lt;0.01),50,100)),"")</f>
        <v>0</v>
      </c>
      <c r="BC2423" s="0" t="str">
        <f aca="false">IF(OR(COUNT($AZ2423)=0,COUNT($AZ2422)=0),"",IF(OR($AY2423/$AZ2422-1&lt;=-0.03,$AZ2423/$AZ2422-1&lt;=-0.045,IF(COUNT($AZ2414:$AZ2423)=10,AVERAGE($AZ2419:$AZ2423)/AVERAGE($AZ2414:$AZ2423)-1&lt;-0.01,FALSE())),0,IF(OR($AZ2423/$AZ2422-1&lt;=-0.02,IF(COUNT($AZ2414:$AZ2423)=10,AVERAGE($AZ2419:$AZ2423)/AVERAGE($AZ2414:$AZ2423)-1&lt;0.005,FALSE())),50,100)))</f>
        <v/>
      </c>
    </row>
    <row r="2424" customFormat="false" ht="15" hidden="false" customHeight="true" outlineLevel="0" collapsed="false">
      <c r="A2424" s="47" t="n">
        <v>2420</v>
      </c>
      <c r="B2424" s="48" t="n">
        <v>46076</v>
      </c>
      <c r="C2424" s="47" t="n">
        <v>2026</v>
      </c>
      <c r="D2424" s="49" t="s">
        <v>236</v>
      </c>
      <c r="E2424" s="50" t="n">
        <v>24708.94</v>
      </c>
      <c r="F2424" s="51" t="n">
        <v>0.029153</v>
      </c>
      <c r="G2424" s="51" t="n">
        <v>-0.054017</v>
      </c>
      <c r="H2424" s="52" t="n">
        <v>0.6327</v>
      </c>
      <c r="I2424" s="53" t="n">
        <v>295</v>
      </c>
      <c r="J2424" s="47" t="s">
        <v>235</v>
      </c>
      <c r="K2424" s="54" t="n">
        <v>21.01</v>
      </c>
      <c r="L2424" s="55" t="n">
        <f aca="false">IF(COUNT(F2424)=0,50,IF(F2424&gt;=0,100,IF(F2424&gt;=-0.02,50,0)))</f>
        <v>100</v>
      </c>
      <c r="M2424" s="55" t="n">
        <f aca="false">IF(COUNT(G2424)=0,50,IF(G2424&gt;-0.06,100,IF(G2424&gt;-0.15,50,0)))</f>
        <v>100</v>
      </c>
      <c r="N2424" s="55" t="n">
        <f aca="false">IF(COUNT(H2424)=0,50,IF(H2424&gt;=0.6,100,IF(H2424&gt;=0.4,50,0)))</f>
        <v>100</v>
      </c>
      <c r="O2424" s="55" t="n">
        <f aca="false">IF(COUNT(I2424)=0,50,IF(J2424="proxy_vix",50,IF(I2424&lt;350,100,IF(I2424&lt;=450,50,0))))</f>
        <v>100</v>
      </c>
      <c r="P2424" s="55" t="n">
        <f aca="false">IF(COUNT(K2424)=0,50,IF(K2424&lt;20,100,IF(K2424&lt;=25,50,0)))</f>
        <v>50</v>
      </c>
      <c r="Q2424" s="54"/>
      <c r="R2424" s="47"/>
      <c r="S2424" s="51" t="n">
        <f aca="false">$E2424/$E2423-1</f>
        <v>-0.0121410711872647</v>
      </c>
      <c r="T2424" s="56" t="n">
        <f aca="false">$K2424/$K2423-1</f>
        <v>0.100576217915139</v>
      </c>
      <c r="V2424" s="57"/>
      <c r="W2424" s="57"/>
      <c r="Y2424" s="1" t="str">
        <f aca="false">IF(AX2424&gt;=70,"EASY",IF(AX2424&gt;40,"UNCERTAIN","HARD"))</f>
        <v>EASY</v>
      </c>
      <c r="AA2424" s="58" t="n">
        <f aca="false">IF($A2424&lt;200,"",AVERAGE($E2375:$E2424)/AVERAGE($E2225:$E2424)-1)</f>
        <v>0.0554270985418852</v>
      </c>
      <c r="AB2424" s="59" t="n">
        <f aca="false">LOOKUP($B2424,07_L1政策步階!$A$4:$A$14,07_L1政策步階!$C$4:$C$14)</f>
        <v>1</v>
      </c>
      <c r="AC2424" s="57"/>
      <c r="AD2424" s="57"/>
      <c r="AE2424" s="57"/>
      <c r="AF2424" s="57"/>
      <c r="AG2424" s="57"/>
      <c r="AH2424" s="57"/>
      <c r="AI2424" s="57"/>
      <c r="AJ2424" s="57"/>
      <c r="AK2424" s="57"/>
      <c r="AL2424" s="59" t="n">
        <f aca="false">IF(ISNUMBER($AA2424),IF($AA2424&gt;=0.005,100,IF($AA2424&gt;=-0.015,50,0)),"")</f>
        <v>100</v>
      </c>
      <c r="AM2424" s="59" t="n">
        <f aca="false">IF(ISNUMBER($AB2424),IF($AB2424=1,100,IF($AB2424=0,50,0)),"")</f>
        <v>100</v>
      </c>
      <c r="AN2424" s="0" t="str">
        <f aca="false">IF(ISNUMBER($AC2424),IF($AC2424&gt;=0.001,100,IF($AC2424&gt;=-0.003,50,0)),"")</f>
        <v/>
      </c>
      <c r="AO2424" s="0" t="str">
        <f aca="false">IF(ISNUMBER($AD2424),IF($AD2424&gt;=0.04,100,IF($AD2424&gt;=0,50,0)),"")</f>
        <v/>
      </c>
      <c r="AP2424" s="0" t="str">
        <f aca="false">IF(ISNUMBER($AE2424),IF($AE2424&gt;=25,100,IF($AE2424&gt;=-75,50,0)),"")</f>
        <v/>
      </c>
      <c r="AQ2424" s="0" t="str">
        <f aca="false">IF(ISNUMBER($AF2424),IF($AF2424&gt;0,100,IF($AF2424&gt;=-50,50,0)),"")</f>
        <v/>
      </c>
      <c r="AR2424" s="0" t="str">
        <f aca="false">IF(ISNUMBER($AG2424),IF($AG2424=1,100,IF($AG2424=0,50,0)),"")</f>
        <v/>
      </c>
      <c r="AS2424" s="0" t="str">
        <f aca="false">IF(ISNUMBER($AH2424),IF($AH2424&lt;0,100,IF($AH2424&lt;=20,50,0)),"")</f>
        <v/>
      </c>
      <c r="AT2424" s="0" t="str">
        <f aca="false">IF(ISNUMBER($AI2424),IF($AI2424&lt;0.95,100,IF($AI2424&lt;=1,50,0)),"")</f>
        <v/>
      </c>
      <c r="AU2424" s="0" t="str">
        <f aca="false">IF(ISNUMBER($AJ2424),IF($AJ2424&lt;30,0,IF($AJ2424&lt;40,50,IF($AJ2424&lt;=90,100,50))),"")</f>
        <v/>
      </c>
      <c r="AV2424" s="0" t="str">
        <f aca="false">IF(ISNUMBER($AK2424),IF($AK2424&gt;-0.2,100,IF($AK2424&gt;=-0.4,50,0)),"")</f>
        <v/>
      </c>
      <c r="AW2424" s="59" t="n">
        <f aca="false">01_指標庫!$H$4*ISNUMBER($F2424)+01_指標庫!$H$5*ISNUMBER($AA2424)+01_指標庫!$H$6*ISNUMBER($G2424)+01_指標庫!$H$7*ISNUMBER($H2424)+01_指標庫!$H$8*ISNUMBER($AF2424)+01_指標庫!$H$9*ISNUMBER($AG2424)+01_指標庫!$H$10*ISNUMBER($AB2424)+01_指標庫!$H$11*ISNUMBER($AC2424)+01_指標庫!$H$12*ISNUMBER($AD2424)+01_指標庫!$H$13*ISNUMBER($AE2424)+01_指標庫!$H$14*ISNUMBER($I2424)+01_指標庫!$H$15*ISNUMBER($AH2424)+01_指標庫!$H$16*ISNUMBER($K2424)+01_指標庫!$H$17*ISNUMBER($AI2424)+01_指標庫!$H$18*ISNUMBER($AJ2424)+01_指標庫!$H$19*ISNUMBER($AK2424)+01_指標庫!$H$20*ISNUMBER($BB2424)+01_指標庫!$H$21*ISNUMBER($BC2424)</f>
        <v>51</v>
      </c>
      <c r="AX2424" s="59" t="n">
        <f aca="false">IF(AW2424=0,50,ROUND((01_指標庫!$H$4*IF(ISNUMBER($F2424),L2424,0)+01_指標庫!$H$5*IF(ISNUMBER($AA2424),AL2424,0)+01_指標庫!$H$6*IF(ISNUMBER($G2424),M2424,0)+01_指標庫!$H$7*IF(ISNUMBER($H2424),N2424,0)+01_指標庫!$H$8*IF(ISNUMBER($AF2424),AQ2424,0)+01_指標庫!$H$9*IF(ISNUMBER($AG2424),AR2424,0)+01_指標庫!$H$10*IF(ISNUMBER($AB2424),AM2424,0)+01_指標庫!$H$11*IF(ISNUMBER($AC2424),AN2424,0)+01_指標庫!$H$12*IF(ISNUMBER($AD2424),AO2424,0)+01_指標庫!$H$13*IF(ISNUMBER($AE2424),AP2424,0)+01_指標庫!$H$14*IF(ISNUMBER($I2424),O2424,0)+01_指標庫!$H$15*IF(ISNUMBER($AH2424),AS2424,0)+01_指標庫!$H$16*IF(ISNUMBER($K2424),P2424,0)+01_指標庫!$H$17*IF(ISNUMBER($AI2424),AT2424,0)+01_指標庫!$H$18*IF(ISNUMBER($AJ2424),AU2424,0)+01_指標庫!$H$19*IF(ISNUMBER($AK2424),AV2424,0)+01_指標庫!$H$20*IF(ISNUMBER($BB2424),BB2424,0)+01_指標庫!$H$21*IF(ISNUMBER($BC2424),BC2424,0))/AW2424,1))</f>
        <v>82.4</v>
      </c>
      <c r="AY2424" s="60"/>
      <c r="AZ2424" s="60"/>
      <c r="BA2424" s="58" t="n">
        <f aca="false">AVERAGE($E2420:$E2424)/AVERAGE($E2415:$E2424)-1</f>
        <v>-0.00360448629116339</v>
      </c>
      <c r="BB2424" s="59" t="n">
        <f aca="false">IF(ISNUMBER($BA2424),IF(OR($S2424&lt;=-0.03,$BA2424&lt;-0.003),0,IF(OR($S2424&lt;=-0.02,$BA2424&lt;0.01),50,100)),"")</f>
        <v>0</v>
      </c>
      <c r="BC2424" s="0" t="str">
        <f aca="false">IF(OR(COUNT($AZ2424)=0,COUNT($AZ2423)=0),"",IF(OR($AY2424/$AZ2423-1&lt;=-0.03,$AZ2424/$AZ2423-1&lt;=-0.045,IF(COUNT($AZ2415:$AZ2424)=10,AVERAGE($AZ2420:$AZ2424)/AVERAGE($AZ2415:$AZ2424)-1&lt;-0.01,FALSE())),0,IF(OR($AZ2424/$AZ2423-1&lt;=-0.02,IF(COUNT($AZ2415:$AZ2424)=10,AVERAGE($AZ2420:$AZ2424)/AVERAGE($AZ2415:$AZ2424)-1&lt;0.005,FALSE())),50,100)))</f>
        <v/>
      </c>
    </row>
    <row r="2425" customFormat="false" ht="15" hidden="false" customHeight="true" outlineLevel="0" collapsed="false">
      <c r="A2425" s="47" t="n">
        <v>2421</v>
      </c>
      <c r="B2425" s="48" t="n">
        <v>46077</v>
      </c>
      <c r="C2425" s="47" t="n">
        <v>2026</v>
      </c>
      <c r="D2425" s="49" t="s">
        <v>237</v>
      </c>
      <c r="E2425" s="50" t="n">
        <v>24977.04</v>
      </c>
      <c r="F2425" s="51" t="n">
        <v>0.039214</v>
      </c>
      <c r="G2425" s="51" t="n">
        <v>-0.043753</v>
      </c>
      <c r="H2425" s="52" t="n">
        <v>0.6327</v>
      </c>
      <c r="I2425" s="53" t="n">
        <v>297</v>
      </c>
      <c r="J2425" s="47" t="s">
        <v>235</v>
      </c>
      <c r="K2425" s="54" t="n">
        <v>19.55</v>
      </c>
      <c r="L2425" s="55" t="n">
        <f aca="false">IF(COUNT(F2425)=0,50,IF(F2425&gt;=0,100,IF(F2425&gt;=-0.02,50,0)))</f>
        <v>100</v>
      </c>
      <c r="M2425" s="55" t="n">
        <f aca="false">IF(COUNT(G2425)=0,50,IF(G2425&gt;-0.06,100,IF(G2425&gt;-0.15,50,0)))</f>
        <v>100</v>
      </c>
      <c r="N2425" s="55" t="n">
        <f aca="false">IF(COUNT(H2425)=0,50,IF(H2425&gt;=0.6,100,IF(H2425&gt;=0.4,50,0)))</f>
        <v>100</v>
      </c>
      <c r="O2425" s="55" t="n">
        <f aca="false">IF(COUNT(I2425)=0,50,IF(J2425="proxy_vix",50,IF(I2425&lt;350,100,IF(I2425&lt;=450,50,0))))</f>
        <v>100</v>
      </c>
      <c r="P2425" s="55" t="n">
        <f aca="false">IF(COUNT(K2425)=0,50,IF(K2425&lt;20,100,IF(K2425&lt;=25,50,0)))</f>
        <v>100</v>
      </c>
      <c r="Q2425" s="54"/>
      <c r="R2425" s="47"/>
      <c r="S2425" s="51" t="n">
        <f aca="false">$E2425/$E2424-1</f>
        <v>0.0108503238099247</v>
      </c>
      <c r="T2425" s="56" t="n">
        <f aca="false">$K2425/$K2424-1</f>
        <v>-0.0694907187053784</v>
      </c>
      <c r="V2425" s="57"/>
      <c r="W2425" s="57"/>
      <c r="Y2425" s="1" t="str">
        <f aca="false">IF(AX2425&gt;=70,"EASY",IF(AX2425&gt;40,"UNCERTAIN","HARD"))</f>
        <v>EASY</v>
      </c>
      <c r="AA2425" s="58" t="n">
        <f aca="false">IF($A2425&lt;200,"",AVERAGE($E2376:$E2425)/AVERAGE($E2226:$E2425)-1)</f>
        <v>0.0536401187495514</v>
      </c>
      <c r="AB2425" s="59" t="n">
        <f aca="false">LOOKUP($B2425,07_L1政策步階!$A$4:$A$14,07_L1政策步階!$C$4:$C$14)</f>
        <v>1</v>
      </c>
      <c r="AC2425" s="57"/>
      <c r="AD2425" s="57"/>
      <c r="AE2425" s="57"/>
      <c r="AF2425" s="57"/>
      <c r="AG2425" s="57"/>
      <c r="AH2425" s="57"/>
      <c r="AI2425" s="57"/>
      <c r="AJ2425" s="57"/>
      <c r="AK2425" s="57"/>
      <c r="AL2425" s="59" t="n">
        <f aca="false">IF(ISNUMBER($AA2425),IF($AA2425&gt;=0.005,100,IF($AA2425&gt;=-0.015,50,0)),"")</f>
        <v>100</v>
      </c>
      <c r="AM2425" s="59" t="n">
        <f aca="false">IF(ISNUMBER($AB2425),IF($AB2425=1,100,IF($AB2425=0,50,0)),"")</f>
        <v>100</v>
      </c>
      <c r="AN2425" s="0" t="str">
        <f aca="false">IF(ISNUMBER($AC2425),IF($AC2425&gt;=0.001,100,IF($AC2425&gt;=-0.003,50,0)),"")</f>
        <v/>
      </c>
      <c r="AO2425" s="0" t="str">
        <f aca="false">IF(ISNUMBER($AD2425),IF($AD2425&gt;=0.04,100,IF($AD2425&gt;=0,50,0)),"")</f>
        <v/>
      </c>
      <c r="AP2425" s="0" t="str">
        <f aca="false">IF(ISNUMBER($AE2425),IF($AE2425&gt;=25,100,IF($AE2425&gt;=-75,50,0)),"")</f>
        <v/>
      </c>
      <c r="AQ2425" s="0" t="str">
        <f aca="false">IF(ISNUMBER($AF2425),IF($AF2425&gt;0,100,IF($AF2425&gt;=-50,50,0)),"")</f>
        <v/>
      </c>
      <c r="AR2425" s="0" t="str">
        <f aca="false">IF(ISNUMBER($AG2425),IF($AG2425=1,100,IF($AG2425=0,50,0)),"")</f>
        <v/>
      </c>
      <c r="AS2425" s="0" t="str">
        <f aca="false">IF(ISNUMBER($AH2425),IF($AH2425&lt;0,100,IF($AH2425&lt;=20,50,0)),"")</f>
        <v/>
      </c>
      <c r="AT2425" s="0" t="str">
        <f aca="false">IF(ISNUMBER($AI2425),IF($AI2425&lt;0.95,100,IF($AI2425&lt;=1,50,0)),"")</f>
        <v/>
      </c>
      <c r="AU2425" s="0" t="str">
        <f aca="false">IF(ISNUMBER($AJ2425),IF($AJ2425&lt;30,0,IF($AJ2425&lt;40,50,IF($AJ2425&lt;=90,100,50))),"")</f>
        <v/>
      </c>
      <c r="AV2425" s="0" t="str">
        <f aca="false">IF(ISNUMBER($AK2425),IF($AK2425&gt;-0.2,100,IF($AK2425&gt;=-0.4,50,0)),"")</f>
        <v/>
      </c>
      <c r="AW2425" s="59" t="n">
        <f aca="false">01_指標庫!$H$4*ISNUMBER($F2425)+01_指標庫!$H$5*ISNUMBER($AA2425)+01_指標庫!$H$6*ISNUMBER($G2425)+01_指標庫!$H$7*ISNUMBER($H2425)+01_指標庫!$H$8*ISNUMBER($AF2425)+01_指標庫!$H$9*ISNUMBER($AG2425)+01_指標庫!$H$10*ISNUMBER($AB2425)+01_指標庫!$H$11*ISNUMBER($AC2425)+01_指標庫!$H$12*ISNUMBER($AD2425)+01_指標庫!$H$13*ISNUMBER($AE2425)+01_指標庫!$H$14*ISNUMBER($I2425)+01_指標庫!$H$15*ISNUMBER($AH2425)+01_指標庫!$H$16*ISNUMBER($K2425)+01_指標庫!$H$17*ISNUMBER($AI2425)+01_指標庫!$H$18*ISNUMBER($AJ2425)+01_指標庫!$H$19*ISNUMBER($AK2425)+01_指標庫!$H$20*ISNUMBER($BB2425)+01_指標庫!$H$21*ISNUMBER($BC2425)</f>
        <v>51</v>
      </c>
      <c r="AX2425" s="59" t="n">
        <f aca="false">IF(AW2425=0,50,ROUND((01_指標庫!$H$4*IF(ISNUMBER($F2425),L2425,0)+01_指標庫!$H$5*IF(ISNUMBER($AA2425),AL2425,0)+01_指標庫!$H$6*IF(ISNUMBER($G2425),M2425,0)+01_指標庫!$H$7*IF(ISNUMBER($H2425),N2425,0)+01_指標庫!$H$8*IF(ISNUMBER($AF2425),AQ2425,0)+01_指標庫!$H$9*IF(ISNUMBER($AG2425),AR2425,0)+01_指標庫!$H$10*IF(ISNUMBER($AB2425),AM2425,0)+01_指標庫!$H$11*IF(ISNUMBER($AC2425),AN2425,0)+01_指標庫!$H$12*IF(ISNUMBER($AD2425),AO2425,0)+01_指標庫!$H$13*IF(ISNUMBER($AE2425),AP2425,0)+01_指標庫!$H$14*IF(ISNUMBER($I2425),O2425,0)+01_指標庫!$H$15*IF(ISNUMBER($AH2425),AS2425,0)+01_指標庫!$H$16*IF(ISNUMBER($K2425),P2425,0)+01_指標庫!$H$17*IF(ISNUMBER($AI2425),AT2425,0)+01_指標庫!$H$18*IF(ISNUMBER($AJ2425),AU2425,0)+01_指標庫!$H$19*IF(ISNUMBER($AK2425),AV2425,0)+01_指標庫!$H$20*IF(ISNUMBER($BB2425),BB2425,0)+01_指標庫!$H$21*IF(ISNUMBER($BC2425),BC2425,0))/AW2425,1))</f>
        <v>94.1</v>
      </c>
      <c r="AY2425" s="60"/>
      <c r="AZ2425" s="60"/>
      <c r="BA2425" s="58" t="n">
        <f aca="false">AVERAGE($E2421:$E2425)/AVERAGE($E2416:$E2425)-1</f>
        <v>-0.000225159652177953</v>
      </c>
      <c r="BB2425" s="59" t="n">
        <f aca="false">IF(ISNUMBER($BA2425),IF(OR($S2425&lt;=-0.03,$BA2425&lt;-0.003),0,IF(OR($S2425&lt;=-0.02,$BA2425&lt;0.01),50,100)),"")</f>
        <v>50</v>
      </c>
      <c r="BC2425" s="0" t="str">
        <f aca="false">IF(OR(COUNT($AZ2425)=0,COUNT($AZ2424)=0),"",IF(OR($AY2425/$AZ2424-1&lt;=-0.03,$AZ2425/$AZ2424-1&lt;=-0.045,IF(COUNT($AZ2416:$AZ2425)=10,AVERAGE($AZ2421:$AZ2425)/AVERAGE($AZ2416:$AZ2425)-1&lt;-0.01,FALSE())),0,IF(OR($AZ2425/$AZ2424-1&lt;=-0.02,IF(COUNT($AZ2416:$AZ2425)=10,AVERAGE($AZ2421:$AZ2425)/AVERAGE($AZ2416:$AZ2425)-1&lt;0.005,FALSE())),50,100)))</f>
        <v/>
      </c>
    </row>
    <row r="2426" customFormat="false" ht="15" hidden="false" customHeight="true" outlineLevel="0" collapsed="false">
      <c r="A2426" s="47" t="n">
        <v>2422</v>
      </c>
      <c r="B2426" s="48" t="n">
        <v>46078</v>
      </c>
      <c r="C2426" s="47" t="n">
        <v>2026</v>
      </c>
      <c r="D2426" s="49" t="s">
        <v>238</v>
      </c>
      <c r="E2426" s="50" t="n">
        <v>25329.04</v>
      </c>
      <c r="F2426" s="51" t="n">
        <v>0.052706</v>
      </c>
      <c r="G2426" s="51" t="n">
        <v>-0.030276</v>
      </c>
      <c r="H2426" s="52" t="n">
        <v>0.6327</v>
      </c>
      <c r="I2426" s="53" t="n">
        <v>294</v>
      </c>
      <c r="J2426" s="47" t="s">
        <v>235</v>
      </c>
      <c r="K2426" s="54" t="n">
        <v>17.93</v>
      </c>
      <c r="L2426" s="55" t="n">
        <f aca="false">IF(COUNT(F2426)=0,50,IF(F2426&gt;=0,100,IF(F2426&gt;=-0.02,50,0)))</f>
        <v>100</v>
      </c>
      <c r="M2426" s="55" t="n">
        <f aca="false">IF(COUNT(G2426)=0,50,IF(G2426&gt;-0.06,100,IF(G2426&gt;-0.15,50,0)))</f>
        <v>100</v>
      </c>
      <c r="N2426" s="55" t="n">
        <f aca="false">IF(COUNT(H2426)=0,50,IF(H2426&gt;=0.6,100,IF(H2426&gt;=0.4,50,0)))</f>
        <v>100</v>
      </c>
      <c r="O2426" s="55" t="n">
        <f aca="false">IF(COUNT(I2426)=0,50,IF(J2426="proxy_vix",50,IF(I2426&lt;350,100,IF(I2426&lt;=450,50,0))))</f>
        <v>100</v>
      </c>
      <c r="P2426" s="55" t="n">
        <f aca="false">IF(COUNT(K2426)=0,50,IF(K2426&lt;20,100,IF(K2426&lt;=25,50,0)))</f>
        <v>100</v>
      </c>
      <c r="Q2426" s="54"/>
      <c r="R2426" s="47"/>
      <c r="S2426" s="51" t="n">
        <f aca="false">$E2426/$E2425-1</f>
        <v>0.0140929429588135</v>
      </c>
      <c r="T2426" s="56" t="n">
        <f aca="false">$K2426/$K2425-1</f>
        <v>-0.0828644501278772</v>
      </c>
      <c r="V2426" s="57"/>
      <c r="W2426" s="57"/>
      <c r="Y2426" s="1" t="str">
        <f aca="false">IF(AX2426&gt;=70,"EASY",IF(AX2426&gt;40,"UNCERTAIN","HARD"))</f>
        <v>EASY</v>
      </c>
      <c r="AA2426" s="58" t="n">
        <f aca="false">IF($A2426&lt;200,"",AVERAGE($E2377:$E2426)/AVERAGE($E2227:$E2426)-1)</f>
        <v>0.0521899386618787</v>
      </c>
      <c r="AB2426" s="59" t="n">
        <f aca="false">LOOKUP($B2426,07_L1政策步階!$A$4:$A$14,07_L1政策步階!$C$4:$C$14)</f>
        <v>1</v>
      </c>
      <c r="AC2426" s="57"/>
      <c r="AD2426" s="57"/>
      <c r="AE2426" s="57"/>
      <c r="AF2426" s="57"/>
      <c r="AG2426" s="57"/>
      <c r="AH2426" s="57"/>
      <c r="AI2426" s="57"/>
      <c r="AJ2426" s="57"/>
      <c r="AK2426" s="57"/>
      <c r="AL2426" s="59" t="n">
        <f aca="false">IF(ISNUMBER($AA2426),IF($AA2426&gt;=0.005,100,IF($AA2426&gt;=-0.015,50,0)),"")</f>
        <v>100</v>
      </c>
      <c r="AM2426" s="59" t="n">
        <f aca="false">IF(ISNUMBER($AB2426),IF($AB2426=1,100,IF($AB2426=0,50,0)),"")</f>
        <v>100</v>
      </c>
      <c r="AN2426" s="0" t="str">
        <f aca="false">IF(ISNUMBER($AC2426),IF($AC2426&gt;=0.001,100,IF($AC2426&gt;=-0.003,50,0)),"")</f>
        <v/>
      </c>
      <c r="AO2426" s="0" t="str">
        <f aca="false">IF(ISNUMBER($AD2426),IF($AD2426&gt;=0.04,100,IF($AD2426&gt;=0,50,0)),"")</f>
        <v/>
      </c>
      <c r="AP2426" s="0" t="str">
        <f aca="false">IF(ISNUMBER($AE2426),IF($AE2426&gt;=25,100,IF($AE2426&gt;=-75,50,0)),"")</f>
        <v/>
      </c>
      <c r="AQ2426" s="0" t="str">
        <f aca="false">IF(ISNUMBER($AF2426),IF($AF2426&gt;0,100,IF($AF2426&gt;=-50,50,0)),"")</f>
        <v/>
      </c>
      <c r="AR2426" s="0" t="str">
        <f aca="false">IF(ISNUMBER($AG2426),IF($AG2426=1,100,IF($AG2426=0,50,0)),"")</f>
        <v/>
      </c>
      <c r="AS2426" s="0" t="str">
        <f aca="false">IF(ISNUMBER($AH2426),IF($AH2426&lt;0,100,IF($AH2426&lt;=20,50,0)),"")</f>
        <v/>
      </c>
      <c r="AT2426" s="0" t="str">
        <f aca="false">IF(ISNUMBER($AI2426),IF($AI2426&lt;0.95,100,IF($AI2426&lt;=1,50,0)),"")</f>
        <v/>
      </c>
      <c r="AU2426" s="0" t="str">
        <f aca="false">IF(ISNUMBER($AJ2426),IF($AJ2426&lt;30,0,IF($AJ2426&lt;40,50,IF($AJ2426&lt;=90,100,50))),"")</f>
        <v/>
      </c>
      <c r="AV2426" s="0" t="str">
        <f aca="false">IF(ISNUMBER($AK2426),IF($AK2426&gt;-0.2,100,IF($AK2426&gt;=-0.4,50,0)),"")</f>
        <v/>
      </c>
      <c r="AW2426" s="59" t="n">
        <f aca="false">01_指標庫!$H$4*ISNUMBER($F2426)+01_指標庫!$H$5*ISNUMBER($AA2426)+01_指標庫!$H$6*ISNUMBER($G2426)+01_指標庫!$H$7*ISNUMBER($H2426)+01_指標庫!$H$8*ISNUMBER($AF2426)+01_指標庫!$H$9*ISNUMBER($AG2426)+01_指標庫!$H$10*ISNUMBER($AB2426)+01_指標庫!$H$11*ISNUMBER($AC2426)+01_指標庫!$H$12*ISNUMBER($AD2426)+01_指標庫!$H$13*ISNUMBER($AE2426)+01_指標庫!$H$14*ISNUMBER($I2426)+01_指標庫!$H$15*ISNUMBER($AH2426)+01_指標庫!$H$16*ISNUMBER($K2426)+01_指標庫!$H$17*ISNUMBER($AI2426)+01_指標庫!$H$18*ISNUMBER($AJ2426)+01_指標庫!$H$19*ISNUMBER($AK2426)+01_指標庫!$H$20*ISNUMBER($BB2426)+01_指標庫!$H$21*ISNUMBER($BC2426)</f>
        <v>51</v>
      </c>
      <c r="AX2426" s="59" t="n">
        <f aca="false">IF(AW2426=0,50,ROUND((01_指標庫!$H$4*IF(ISNUMBER($F2426),L2426,0)+01_指標庫!$H$5*IF(ISNUMBER($AA2426),AL2426,0)+01_指標庫!$H$6*IF(ISNUMBER($G2426),M2426,0)+01_指標庫!$H$7*IF(ISNUMBER($H2426),N2426,0)+01_指標庫!$H$8*IF(ISNUMBER($AF2426),AQ2426,0)+01_指標庫!$H$9*IF(ISNUMBER($AG2426),AR2426,0)+01_指標庫!$H$10*IF(ISNUMBER($AB2426),AM2426,0)+01_指標庫!$H$11*IF(ISNUMBER($AC2426),AN2426,0)+01_指標庫!$H$12*IF(ISNUMBER($AD2426),AO2426,0)+01_指標庫!$H$13*IF(ISNUMBER($AE2426),AP2426,0)+01_指標庫!$H$14*IF(ISNUMBER($I2426),O2426,0)+01_指標庫!$H$15*IF(ISNUMBER($AH2426),AS2426,0)+01_指標庫!$H$16*IF(ISNUMBER($K2426),P2426,0)+01_指標庫!$H$17*IF(ISNUMBER($AI2426),AT2426,0)+01_指標庫!$H$18*IF(ISNUMBER($AJ2426),AU2426,0)+01_指標庫!$H$19*IF(ISNUMBER($AK2426),AV2426,0)+01_指標庫!$H$20*IF(ISNUMBER($BB2426),BB2426,0)+01_指標庫!$H$21*IF(ISNUMBER($BC2426),BC2426,0))/AW2426,1))</f>
        <v>94.1</v>
      </c>
      <c r="AY2426" s="60"/>
      <c r="AZ2426" s="60"/>
      <c r="BA2426" s="58" t="n">
        <f aca="false">AVERAGE($E2422:$E2426)/AVERAGE($E2417:$E2426)-1</f>
        <v>0.00242086786412443</v>
      </c>
      <c r="BB2426" s="59" t="n">
        <f aca="false">IF(ISNUMBER($BA2426),IF(OR($S2426&lt;=-0.03,$BA2426&lt;-0.003),0,IF(OR($S2426&lt;=-0.02,$BA2426&lt;0.01),50,100)),"")</f>
        <v>50</v>
      </c>
      <c r="BC2426" s="0" t="str">
        <f aca="false">IF(OR(COUNT($AZ2426)=0,COUNT($AZ2425)=0),"",IF(OR($AY2426/$AZ2425-1&lt;=-0.03,$AZ2426/$AZ2425-1&lt;=-0.045,IF(COUNT($AZ2417:$AZ2426)=10,AVERAGE($AZ2422:$AZ2426)/AVERAGE($AZ2417:$AZ2426)-1&lt;-0.01,FALSE())),0,IF(OR($AZ2426/$AZ2425-1&lt;=-0.02,IF(COUNT($AZ2417:$AZ2426)=10,AVERAGE($AZ2422:$AZ2426)/AVERAGE($AZ2417:$AZ2426)-1&lt;0.005,FALSE())),50,100)))</f>
        <v/>
      </c>
    </row>
    <row r="2427" customFormat="false" ht="15" hidden="false" customHeight="true" outlineLevel="0" collapsed="false">
      <c r="A2427" s="47" t="n">
        <v>2423</v>
      </c>
      <c r="B2427" s="48" t="n">
        <v>46079</v>
      </c>
      <c r="C2427" s="47" t="n">
        <v>2026</v>
      </c>
      <c r="D2427" s="49" t="s">
        <v>239</v>
      </c>
      <c r="E2427" s="50" t="n">
        <v>25034.37</v>
      </c>
      <c r="F2427" s="51" t="n">
        <v>0.039385</v>
      </c>
      <c r="G2427" s="51" t="n">
        <v>-0.041558</v>
      </c>
      <c r="H2427" s="52" t="n">
        <v>0.6327</v>
      </c>
      <c r="I2427" s="53" t="n">
        <v>298</v>
      </c>
      <c r="J2427" s="47" t="s">
        <v>235</v>
      </c>
      <c r="K2427" s="54" t="n">
        <v>18.63</v>
      </c>
      <c r="L2427" s="55" t="n">
        <f aca="false">IF(COUNT(F2427)=0,50,IF(F2427&gt;=0,100,IF(F2427&gt;=-0.02,50,0)))</f>
        <v>100</v>
      </c>
      <c r="M2427" s="55" t="n">
        <f aca="false">IF(COUNT(G2427)=0,50,IF(G2427&gt;-0.06,100,IF(G2427&gt;-0.15,50,0)))</f>
        <v>100</v>
      </c>
      <c r="N2427" s="55" t="n">
        <f aca="false">IF(COUNT(H2427)=0,50,IF(H2427&gt;=0.6,100,IF(H2427&gt;=0.4,50,0)))</f>
        <v>100</v>
      </c>
      <c r="O2427" s="55" t="n">
        <f aca="false">IF(COUNT(I2427)=0,50,IF(J2427="proxy_vix",50,IF(I2427&lt;350,100,IF(I2427&lt;=450,50,0))))</f>
        <v>100</v>
      </c>
      <c r="P2427" s="55" t="n">
        <f aca="false">IF(COUNT(K2427)=0,50,IF(K2427&lt;20,100,IF(K2427&lt;=25,50,0)))</f>
        <v>100</v>
      </c>
      <c r="Q2427" s="54"/>
      <c r="R2427" s="47"/>
      <c r="S2427" s="51" t="n">
        <f aca="false">$E2427/$E2426-1</f>
        <v>-0.0116336821292873</v>
      </c>
      <c r="T2427" s="56" t="n">
        <f aca="false">$K2427/$K2426-1</f>
        <v>0.0390407138873397</v>
      </c>
      <c r="V2427" s="57"/>
      <c r="W2427" s="57"/>
      <c r="Y2427" s="1" t="str">
        <f aca="false">IF(AX2427&gt;=70,"EASY",IF(AX2427&gt;40,"UNCERTAIN","HARD"))</f>
        <v>EASY</v>
      </c>
      <c r="AA2427" s="58" t="n">
        <f aca="false">IF($A2427&lt;200,"",AVERAGE($E2378:$E2427)/AVERAGE($E2228:$E2427)-1)</f>
        <v>0.0509689058070404</v>
      </c>
      <c r="AB2427" s="59" t="n">
        <f aca="false">LOOKUP($B2427,07_L1政策步階!$A$4:$A$14,07_L1政策步階!$C$4:$C$14)</f>
        <v>1</v>
      </c>
      <c r="AC2427" s="57"/>
      <c r="AD2427" s="57"/>
      <c r="AE2427" s="57"/>
      <c r="AF2427" s="57"/>
      <c r="AG2427" s="57"/>
      <c r="AH2427" s="57"/>
      <c r="AI2427" s="57"/>
      <c r="AJ2427" s="57"/>
      <c r="AK2427" s="57"/>
      <c r="AL2427" s="59" t="n">
        <f aca="false">IF(ISNUMBER($AA2427),IF($AA2427&gt;=0.005,100,IF($AA2427&gt;=-0.015,50,0)),"")</f>
        <v>100</v>
      </c>
      <c r="AM2427" s="59" t="n">
        <f aca="false">IF(ISNUMBER($AB2427),IF($AB2427=1,100,IF($AB2427=0,50,0)),"")</f>
        <v>100</v>
      </c>
      <c r="AN2427" s="0" t="str">
        <f aca="false">IF(ISNUMBER($AC2427),IF($AC2427&gt;=0.001,100,IF($AC2427&gt;=-0.003,50,0)),"")</f>
        <v/>
      </c>
      <c r="AO2427" s="0" t="str">
        <f aca="false">IF(ISNUMBER($AD2427),IF($AD2427&gt;=0.04,100,IF($AD2427&gt;=0,50,0)),"")</f>
        <v/>
      </c>
      <c r="AP2427" s="0" t="str">
        <f aca="false">IF(ISNUMBER($AE2427),IF($AE2427&gt;=25,100,IF($AE2427&gt;=-75,50,0)),"")</f>
        <v/>
      </c>
      <c r="AQ2427" s="0" t="str">
        <f aca="false">IF(ISNUMBER($AF2427),IF($AF2427&gt;0,100,IF($AF2427&gt;=-50,50,0)),"")</f>
        <v/>
      </c>
      <c r="AR2427" s="0" t="str">
        <f aca="false">IF(ISNUMBER($AG2427),IF($AG2427=1,100,IF($AG2427=0,50,0)),"")</f>
        <v/>
      </c>
      <c r="AS2427" s="0" t="str">
        <f aca="false">IF(ISNUMBER($AH2427),IF($AH2427&lt;0,100,IF($AH2427&lt;=20,50,0)),"")</f>
        <v/>
      </c>
      <c r="AT2427" s="0" t="str">
        <f aca="false">IF(ISNUMBER($AI2427),IF($AI2427&lt;0.95,100,IF($AI2427&lt;=1,50,0)),"")</f>
        <v/>
      </c>
      <c r="AU2427" s="0" t="str">
        <f aca="false">IF(ISNUMBER($AJ2427),IF($AJ2427&lt;30,0,IF($AJ2427&lt;40,50,IF($AJ2427&lt;=90,100,50))),"")</f>
        <v/>
      </c>
      <c r="AV2427" s="0" t="str">
        <f aca="false">IF(ISNUMBER($AK2427),IF($AK2427&gt;-0.2,100,IF($AK2427&gt;=-0.4,50,0)),"")</f>
        <v/>
      </c>
      <c r="AW2427" s="59" t="n">
        <f aca="false">01_指標庫!$H$4*ISNUMBER($F2427)+01_指標庫!$H$5*ISNUMBER($AA2427)+01_指標庫!$H$6*ISNUMBER($G2427)+01_指標庫!$H$7*ISNUMBER($H2427)+01_指標庫!$H$8*ISNUMBER($AF2427)+01_指標庫!$H$9*ISNUMBER($AG2427)+01_指標庫!$H$10*ISNUMBER($AB2427)+01_指標庫!$H$11*ISNUMBER($AC2427)+01_指標庫!$H$12*ISNUMBER($AD2427)+01_指標庫!$H$13*ISNUMBER($AE2427)+01_指標庫!$H$14*ISNUMBER($I2427)+01_指標庫!$H$15*ISNUMBER($AH2427)+01_指標庫!$H$16*ISNUMBER($K2427)+01_指標庫!$H$17*ISNUMBER($AI2427)+01_指標庫!$H$18*ISNUMBER($AJ2427)+01_指標庫!$H$19*ISNUMBER($AK2427)+01_指標庫!$H$20*ISNUMBER($BB2427)+01_指標庫!$H$21*ISNUMBER($BC2427)</f>
        <v>51</v>
      </c>
      <c r="AX2427" s="59" t="n">
        <f aca="false">IF(AW2427=0,50,ROUND((01_指標庫!$H$4*IF(ISNUMBER($F2427),L2427,0)+01_指標庫!$H$5*IF(ISNUMBER($AA2427),AL2427,0)+01_指標庫!$H$6*IF(ISNUMBER($G2427),M2427,0)+01_指標庫!$H$7*IF(ISNUMBER($H2427),N2427,0)+01_指標庫!$H$8*IF(ISNUMBER($AF2427),AQ2427,0)+01_指標庫!$H$9*IF(ISNUMBER($AG2427),AR2427,0)+01_指標庫!$H$10*IF(ISNUMBER($AB2427),AM2427,0)+01_指標庫!$H$11*IF(ISNUMBER($AC2427),AN2427,0)+01_指標庫!$H$12*IF(ISNUMBER($AD2427),AO2427,0)+01_指標庫!$H$13*IF(ISNUMBER($AE2427),AP2427,0)+01_指標庫!$H$14*IF(ISNUMBER($I2427),O2427,0)+01_指標庫!$H$15*IF(ISNUMBER($AH2427),AS2427,0)+01_指標庫!$H$16*IF(ISNUMBER($K2427),P2427,0)+01_指標庫!$H$17*IF(ISNUMBER($AI2427),AT2427,0)+01_指標庫!$H$18*IF(ISNUMBER($AJ2427),AU2427,0)+01_指標庫!$H$19*IF(ISNUMBER($AK2427),AV2427,0)+01_指標庫!$H$20*IF(ISNUMBER($BB2427),BB2427,0)+01_指標庫!$H$21*IF(ISNUMBER($BC2427),BC2427,0))/AW2427,1))</f>
        <v>94.1</v>
      </c>
      <c r="AY2427" s="60"/>
      <c r="AZ2427" s="60"/>
      <c r="BA2427" s="58" t="n">
        <f aca="false">AVERAGE($E2423:$E2427)/AVERAGE($E2418:$E2427)-1</f>
        <v>0.00499782706664931</v>
      </c>
      <c r="BB2427" s="59" t="n">
        <f aca="false">IF(ISNUMBER($BA2427),IF(OR($S2427&lt;=-0.03,$BA2427&lt;-0.003),0,IF(OR($S2427&lt;=-0.02,$BA2427&lt;0.01),50,100)),"")</f>
        <v>50</v>
      </c>
      <c r="BC2427" s="0" t="str">
        <f aca="false">IF(OR(COUNT($AZ2427)=0,COUNT($AZ2426)=0),"",IF(OR($AY2427/$AZ2426-1&lt;=-0.03,$AZ2427/$AZ2426-1&lt;=-0.045,IF(COUNT($AZ2418:$AZ2427)=10,AVERAGE($AZ2423:$AZ2427)/AVERAGE($AZ2418:$AZ2427)-1&lt;-0.01,FALSE())),0,IF(OR($AZ2427/$AZ2426-1&lt;=-0.02,IF(COUNT($AZ2418:$AZ2427)=10,AVERAGE($AZ2423:$AZ2427)/AVERAGE($AZ2418:$AZ2427)-1&lt;0.005,FALSE())),50,100)))</f>
        <v/>
      </c>
    </row>
    <row r="2428" customFormat="false" ht="15" hidden="false" customHeight="true" outlineLevel="0" collapsed="false">
      <c r="A2428" s="47" t="n">
        <v>2424</v>
      </c>
      <c r="B2428" s="48" t="n">
        <v>46080</v>
      </c>
      <c r="C2428" s="47" t="n">
        <v>2026</v>
      </c>
      <c r="D2428" s="49" t="s">
        <v>234</v>
      </c>
      <c r="E2428" s="50" t="n">
        <v>24960.04</v>
      </c>
      <c r="F2428" s="51" t="n">
        <v>0.03542</v>
      </c>
      <c r="G2428" s="51" t="n">
        <v>-0.044403</v>
      </c>
      <c r="H2428" s="52" t="n">
        <v>0.6327</v>
      </c>
      <c r="I2428" s="53" t="n">
        <v>310</v>
      </c>
      <c r="J2428" s="47" t="s">
        <v>235</v>
      </c>
      <c r="K2428" s="54" t="n">
        <v>19.86</v>
      </c>
      <c r="L2428" s="55" t="n">
        <f aca="false">IF(COUNT(F2428)=0,50,IF(F2428&gt;=0,100,IF(F2428&gt;=-0.02,50,0)))</f>
        <v>100</v>
      </c>
      <c r="M2428" s="55" t="n">
        <f aca="false">IF(COUNT(G2428)=0,50,IF(G2428&gt;-0.06,100,IF(G2428&gt;-0.15,50,0)))</f>
        <v>100</v>
      </c>
      <c r="N2428" s="55" t="n">
        <f aca="false">IF(COUNT(H2428)=0,50,IF(H2428&gt;=0.6,100,IF(H2428&gt;=0.4,50,0)))</f>
        <v>100</v>
      </c>
      <c r="O2428" s="55" t="n">
        <f aca="false">IF(COUNT(I2428)=0,50,IF(J2428="proxy_vix",50,IF(I2428&lt;350,100,IF(I2428&lt;=450,50,0))))</f>
        <v>100</v>
      </c>
      <c r="P2428" s="55" t="n">
        <f aca="false">IF(COUNT(K2428)=0,50,IF(K2428&lt;20,100,IF(K2428&lt;=25,50,0)))</f>
        <v>100</v>
      </c>
      <c r="Q2428" s="54"/>
      <c r="R2428" s="47"/>
      <c r="S2428" s="51" t="n">
        <f aca="false">$E2428/$E2427-1</f>
        <v>-0.0029691180564958</v>
      </c>
      <c r="T2428" s="56" t="n">
        <f aca="false">$K2428/$K2427-1</f>
        <v>0.0660225442834139</v>
      </c>
      <c r="V2428" s="57"/>
      <c r="W2428" s="57"/>
      <c r="Y2428" s="1" t="str">
        <f aca="false">IF(AX2428&gt;=70,"EASY",IF(AX2428&gt;40,"UNCERTAIN","HARD"))</f>
        <v>EASY</v>
      </c>
      <c r="AA2428" s="58" t="n">
        <f aca="false">IF($A2428&lt;200,"",AVERAGE($E2379:$E2428)/AVERAGE($E2229:$E2428)-1)</f>
        <v>0.0499879612926901</v>
      </c>
      <c r="AB2428" s="59" t="n">
        <f aca="false">LOOKUP($B2428,07_L1政策步階!$A$4:$A$14,07_L1政策步階!$C$4:$C$14)</f>
        <v>1</v>
      </c>
      <c r="AC2428" s="57"/>
      <c r="AD2428" s="57"/>
      <c r="AE2428" s="57"/>
      <c r="AF2428" s="57"/>
      <c r="AG2428" s="57"/>
      <c r="AH2428" s="57"/>
      <c r="AI2428" s="57"/>
      <c r="AJ2428" s="57"/>
      <c r="AK2428" s="57"/>
      <c r="AL2428" s="59" t="n">
        <f aca="false">IF(ISNUMBER($AA2428),IF($AA2428&gt;=0.005,100,IF($AA2428&gt;=-0.015,50,0)),"")</f>
        <v>100</v>
      </c>
      <c r="AM2428" s="59" t="n">
        <f aca="false">IF(ISNUMBER($AB2428),IF($AB2428=1,100,IF($AB2428=0,50,0)),"")</f>
        <v>100</v>
      </c>
      <c r="AN2428" s="0" t="str">
        <f aca="false">IF(ISNUMBER($AC2428),IF($AC2428&gt;=0.001,100,IF($AC2428&gt;=-0.003,50,0)),"")</f>
        <v/>
      </c>
      <c r="AO2428" s="0" t="str">
        <f aca="false">IF(ISNUMBER($AD2428),IF($AD2428&gt;=0.04,100,IF($AD2428&gt;=0,50,0)),"")</f>
        <v/>
      </c>
      <c r="AP2428" s="0" t="str">
        <f aca="false">IF(ISNUMBER($AE2428),IF($AE2428&gt;=25,100,IF($AE2428&gt;=-75,50,0)),"")</f>
        <v/>
      </c>
      <c r="AQ2428" s="0" t="str">
        <f aca="false">IF(ISNUMBER($AF2428),IF($AF2428&gt;0,100,IF($AF2428&gt;=-50,50,0)),"")</f>
        <v/>
      </c>
      <c r="AR2428" s="0" t="str">
        <f aca="false">IF(ISNUMBER($AG2428),IF($AG2428=1,100,IF($AG2428=0,50,0)),"")</f>
        <v/>
      </c>
      <c r="AS2428" s="0" t="str">
        <f aca="false">IF(ISNUMBER($AH2428),IF($AH2428&lt;0,100,IF($AH2428&lt;=20,50,0)),"")</f>
        <v/>
      </c>
      <c r="AT2428" s="0" t="str">
        <f aca="false">IF(ISNUMBER($AI2428),IF($AI2428&lt;0.95,100,IF($AI2428&lt;=1,50,0)),"")</f>
        <v/>
      </c>
      <c r="AU2428" s="0" t="str">
        <f aca="false">IF(ISNUMBER($AJ2428),IF($AJ2428&lt;30,0,IF($AJ2428&lt;40,50,IF($AJ2428&lt;=90,100,50))),"")</f>
        <v/>
      </c>
      <c r="AV2428" s="0" t="str">
        <f aca="false">IF(ISNUMBER($AK2428),IF($AK2428&gt;-0.2,100,IF($AK2428&gt;=-0.4,50,0)),"")</f>
        <v/>
      </c>
      <c r="AW2428" s="59" t="n">
        <f aca="false">01_指標庫!$H$4*ISNUMBER($F2428)+01_指標庫!$H$5*ISNUMBER($AA2428)+01_指標庫!$H$6*ISNUMBER($G2428)+01_指標庫!$H$7*ISNUMBER($H2428)+01_指標庫!$H$8*ISNUMBER($AF2428)+01_指標庫!$H$9*ISNUMBER($AG2428)+01_指標庫!$H$10*ISNUMBER($AB2428)+01_指標庫!$H$11*ISNUMBER($AC2428)+01_指標庫!$H$12*ISNUMBER($AD2428)+01_指標庫!$H$13*ISNUMBER($AE2428)+01_指標庫!$H$14*ISNUMBER($I2428)+01_指標庫!$H$15*ISNUMBER($AH2428)+01_指標庫!$H$16*ISNUMBER($K2428)+01_指標庫!$H$17*ISNUMBER($AI2428)+01_指標庫!$H$18*ISNUMBER($AJ2428)+01_指標庫!$H$19*ISNUMBER($AK2428)+01_指標庫!$H$20*ISNUMBER($BB2428)+01_指標庫!$H$21*ISNUMBER($BC2428)</f>
        <v>51</v>
      </c>
      <c r="AX2428" s="59" t="n">
        <f aca="false">IF(AW2428=0,50,ROUND((01_指標庫!$H$4*IF(ISNUMBER($F2428),L2428,0)+01_指標庫!$H$5*IF(ISNUMBER($AA2428),AL2428,0)+01_指標庫!$H$6*IF(ISNUMBER($G2428),M2428,0)+01_指標庫!$H$7*IF(ISNUMBER($H2428),N2428,0)+01_指標庫!$H$8*IF(ISNUMBER($AF2428),AQ2428,0)+01_指標庫!$H$9*IF(ISNUMBER($AG2428),AR2428,0)+01_指標庫!$H$10*IF(ISNUMBER($AB2428),AM2428,0)+01_指標庫!$H$11*IF(ISNUMBER($AC2428),AN2428,0)+01_指標庫!$H$12*IF(ISNUMBER($AD2428),AO2428,0)+01_指標庫!$H$13*IF(ISNUMBER($AE2428),AP2428,0)+01_指標庫!$H$14*IF(ISNUMBER($I2428),O2428,0)+01_指標庫!$H$15*IF(ISNUMBER($AH2428),AS2428,0)+01_指標庫!$H$16*IF(ISNUMBER($K2428),P2428,0)+01_指標庫!$H$17*IF(ISNUMBER($AI2428),AT2428,0)+01_指標庫!$H$18*IF(ISNUMBER($AJ2428),AU2428,0)+01_指標庫!$H$19*IF(ISNUMBER($AK2428),AV2428,0)+01_指標庫!$H$20*IF(ISNUMBER($BB2428),BB2428,0)+01_指標庫!$H$21*IF(ISNUMBER($BC2428),BC2428,0))/AW2428,1))</f>
        <v>94.1</v>
      </c>
      <c r="AY2428" s="60"/>
      <c r="AZ2428" s="60"/>
      <c r="BA2428" s="58" t="n">
        <f aca="false">AVERAGE($E2424:$E2428)/AVERAGE($E2419:$E2428)-1</f>
        <v>0.00347686532176938</v>
      </c>
      <c r="BB2428" s="59" t="n">
        <f aca="false">IF(ISNUMBER($BA2428),IF(OR($S2428&lt;=-0.03,$BA2428&lt;-0.003),0,IF(OR($S2428&lt;=-0.02,$BA2428&lt;0.01),50,100)),"")</f>
        <v>50</v>
      </c>
      <c r="BC2428" s="0" t="str">
        <f aca="false">IF(OR(COUNT($AZ2428)=0,COUNT($AZ2427)=0),"",IF(OR($AY2428/$AZ2427-1&lt;=-0.03,$AZ2428/$AZ2427-1&lt;=-0.045,IF(COUNT($AZ2419:$AZ2428)=10,AVERAGE($AZ2424:$AZ2428)/AVERAGE($AZ2419:$AZ2428)-1&lt;-0.01,FALSE())),0,IF(OR($AZ2428/$AZ2427-1&lt;=-0.02,IF(COUNT($AZ2419:$AZ2428)=10,AVERAGE($AZ2424:$AZ2428)/AVERAGE($AZ2419:$AZ2428)-1&lt;0.005,FALSE())),50,100)))</f>
        <v/>
      </c>
    </row>
    <row r="2429" customFormat="false" ht="15" hidden="false" customHeight="true" outlineLevel="0" collapsed="false">
      <c r="A2429" s="47" t="n">
        <v>2425</v>
      </c>
      <c r="B2429" s="48" t="n">
        <v>46083</v>
      </c>
      <c r="C2429" s="47" t="n">
        <v>2026</v>
      </c>
      <c r="D2429" s="49" t="s">
        <v>236</v>
      </c>
      <c r="E2429" s="50" t="n">
        <v>24992.6</v>
      </c>
      <c r="F2429" s="51" t="n">
        <v>0.035955</v>
      </c>
      <c r="G2429" s="51" t="n">
        <v>-0.043157</v>
      </c>
      <c r="H2429" s="52" t="n">
        <v>0.6327</v>
      </c>
      <c r="I2429" s="53" t="n">
        <v>303</v>
      </c>
      <c r="J2429" s="47" t="s">
        <v>235</v>
      </c>
      <c r="K2429" s="54" t="n">
        <v>21.44</v>
      </c>
      <c r="L2429" s="55" t="n">
        <f aca="false">IF(COUNT(F2429)=0,50,IF(F2429&gt;=0,100,IF(F2429&gt;=-0.02,50,0)))</f>
        <v>100</v>
      </c>
      <c r="M2429" s="55" t="n">
        <f aca="false">IF(COUNT(G2429)=0,50,IF(G2429&gt;-0.06,100,IF(G2429&gt;-0.15,50,0)))</f>
        <v>100</v>
      </c>
      <c r="N2429" s="55" t="n">
        <f aca="false">IF(COUNT(H2429)=0,50,IF(H2429&gt;=0.6,100,IF(H2429&gt;=0.4,50,0)))</f>
        <v>100</v>
      </c>
      <c r="O2429" s="55" t="n">
        <f aca="false">IF(COUNT(I2429)=0,50,IF(J2429="proxy_vix",50,IF(I2429&lt;350,100,IF(I2429&lt;=450,50,0))))</f>
        <v>100</v>
      </c>
      <c r="P2429" s="55" t="n">
        <f aca="false">IF(COUNT(K2429)=0,50,IF(K2429&lt;20,100,IF(K2429&lt;=25,50,0)))</f>
        <v>50</v>
      </c>
      <c r="Q2429" s="54"/>
      <c r="R2429" s="47"/>
      <c r="S2429" s="51" t="n">
        <f aca="false">$E2429/$E2428-1</f>
        <v>0.00130448508896608</v>
      </c>
      <c r="T2429" s="56" t="n">
        <f aca="false">$K2429/$K2428-1</f>
        <v>0.0795568982880162</v>
      </c>
      <c r="V2429" s="57"/>
      <c r="W2429" s="57"/>
      <c r="Y2429" s="1" t="str">
        <f aca="false">IF(AX2429&gt;=70,"EASY",IF(AX2429&gt;40,"UNCERTAIN","HARD"))</f>
        <v>EASY</v>
      </c>
      <c r="AA2429" s="58" t="n">
        <f aca="false">IF($A2429&lt;200,"",AVERAGE($E2380:$E2429)/AVERAGE($E2230:$E2429)-1)</f>
        <v>0.0490458004188665</v>
      </c>
      <c r="AB2429" s="59" t="n">
        <f aca="false">LOOKUP($B2429,07_L1政策步階!$A$4:$A$14,07_L1政策步階!$C$4:$C$14)</f>
        <v>1</v>
      </c>
      <c r="AC2429" s="57"/>
      <c r="AD2429" s="57"/>
      <c r="AE2429" s="57"/>
      <c r="AF2429" s="57"/>
      <c r="AG2429" s="57"/>
      <c r="AH2429" s="57"/>
      <c r="AI2429" s="57"/>
      <c r="AJ2429" s="57"/>
      <c r="AK2429" s="57"/>
      <c r="AL2429" s="59" t="n">
        <f aca="false">IF(ISNUMBER($AA2429),IF($AA2429&gt;=0.005,100,IF($AA2429&gt;=-0.015,50,0)),"")</f>
        <v>100</v>
      </c>
      <c r="AM2429" s="59" t="n">
        <f aca="false">IF(ISNUMBER($AB2429),IF($AB2429=1,100,IF($AB2429=0,50,0)),"")</f>
        <v>100</v>
      </c>
      <c r="AN2429" s="0" t="str">
        <f aca="false">IF(ISNUMBER($AC2429),IF($AC2429&gt;=0.001,100,IF($AC2429&gt;=-0.003,50,0)),"")</f>
        <v/>
      </c>
      <c r="AO2429" s="0" t="str">
        <f aca="false">IF(ISNUMBER($AD2429),IF($AD2429&gt;=0.04,100,IF($AD2429&gt;=0,50,0)),"")</f>
        <v/>
      </c>
      <c r="AP2429" s="0" t="str">
        <f aca="false">IF(ISNUMBER($AE2429),IF($AE2429&gt;=25,100,IF($AE2429&gt;=-75,50,0)),"")</f>
        <v/>
      </c>
      <c r="AQ2429" s="0" t="str">
        <f aca="false">IF(ISNUMBER($AF2429),IF($AF2429&gt;0,100,IF($AF2429&gt;=-50,50,0)),"")</f>
        <v/>
      </c>
      <c r="AR2429" s="0" t="str">
        <f aca="false">IF(ISNUMBER($AG2429),IF($AG2429=1,100,IF($AG2429=0,50,0)),"")</f>
        <v/>
      </c>
      <c r="AS2429" s="0" t="str">
        <f aca="false">IF(ISNUMBER($AH2429),IF($AH2429&lt;0,100,IF($AH2429&lt;=20,50,0)),"")</f>
        <v/>
      </c>
      <c r="AT2429" s="0" t="str">
        <f aca="false">IF(ISNUMBER($AI2429),IF($AI2429&lt;0.95,100,IF($AI2429&lt;=1,50,0)),"")</f>
        <v/>
      </c>
      <c r="AU2429" s="0" t="str">
        <f aca="false">IF(ISNUMBER($AJ2429),IF($AJ2429&lt;30,0,IF($AJ2429&lt;40,50,IF($AJ2429&lt;=90,100,50))),"")</f>
        <v/>
      </c>
      <c r="AV2429" s="0" t="str">
        <f aca="false">IF(ISNUMBER($AK2429),IF($AK2429&gt;-0.2,100,IF($AK2429&gt;=-0.4,50,0)),"")</f>
        <v/>
      </c>
      <c r="AW2429" s="59" t="n">
        <f aca="false">01_指標庫!$H$4*ISNUMBER($F2429)+01_指標庫!$H$5*ISNUMBER($AA2429)+01_指標庫!$H$6*ISNUMBER($G2429)+01_指標庫!$H$7*ISNUMBER($H2429)+01_指標庫!$H$8*ISNUMBER($AF2429)+01_指標庫!$H$9*ISNUMBER($AG2429)+01_指標庫!$H$10*ISNUMBER($AB2429)+01_指標庫!$H$11*ISNUMBER($AC2429)+01_指標庫!$H$12*ISNUMBER($AD2429)+01_指標庫!$H$13*ISNUMBER($AE2429)+01_指標庫!$H$14*ISNUMBER($I2429)+01_指標庫!$H$15*ISNUMBER($AH2429)+01_指標庫!$H$16*ISNUMBER($K2429)+01_指標庫!$H$17*ISNUMBER($AI2429)+01_指標庫!$H$18*ISNUMBER($AJ2429)+01_指標庫!$H$19*ISNUMBER($AK2429)+01_指標庫!$H$20*ISNUMBER($BB2429)+01_指標庫!$H$21*ISNUMBER($BC2429)</f>
        <v>51</v>
      </c>
      <c r="AX2429" s="59" t="n">
        <f aca="false">IF(AW2429=0,50,ROUND((01_指標庫!$H$4*IF(ISNUMBER($F2429),L2429,0)+01_指標庫!$H$5*IF(ISNUMBER($AA2429),AL2429,0)+01_指標庫!$H$6*IF(ISNUMBER($G2429),M2429,0)+01_指標庫!$H$7*IF(ISNUMBER($H2429),N2429,0)+01_指標庫!$H$8*IF(ISNUMBER($AF2429),AQ2429,0)+01_指標庫!$H$9*IF(ISNUMBER($AG2429),AR2429,0)+01_指標庫!$H$10*IF(ISNUMBER($AB2429),AM2429,0)+01_指標庫!$H$11*IF(ISNUMBER($AC2429),AN2429,0)+01_指標庫!$H$12*IF(ISNUMBER($AD2429),AO2429,0)+01_指標庫!$H$13*IF(ISNUMBER($AE2429),AP2429,0)+01_指標庫!$H$14*IF(ISNUMBER($I2429),O2429,0)+01_指標庫!$H$15*IF(ISNUMBER($AH2429),AS2429,0)+01_指標庫!$H$16*IF(ISNUMBER($K2429),P2429,0)+01_指標庫!$H$17*IF(ISNUMBER($AI2429),AT2429,0)+01_指標庫!$H$18*IF(ISNUMBER($AJ2429),AU2429,0)+01_指標庫!$H$19*IF(ISNUMBER($AK2429),AV2429,0)+01_指標庫!$H$20*IF(ISNUMBER($BB2429),BB2429,0)+01_指標庫!$H$21*IF(ISNUMBER($BC2429),BC2429,0))/AW2429,1))</f>
        <v>88.2</v>
      </c>
      <c r="AY2429" s="60"/>
      <c r="AZ2429" s="60"/>
      <c r="BA2429" s="58" t="n">
        <f aca="false">AVERAGE($E2425:$E2429)/AVERAGE($E2420:$E2429)-1</f>
        <v>0.00470593971127187</v>
      </c>
      <c r="BB2429" s="59" t="n">
        <f aca="false">IF(ISNUMBER($BA2429),IF(OR($S2429&lt;=-0.03,$BA2429&lt;-0.003),0,IF(OR($S2429&lt;=-0.02,$BA2429&lt;0.01),50,100)),"")</f>
        <v>50</v>
      </c>
      <c r="BC2429" s="0" t="str">
        <f aca="false">IF(OR(COUNT($AZ2429)=0,COUNT($AZ2428)=0),"",IF(OR($AY2429/$AZ2428-1&lt;=-0.03,$AZ2429/$AZ2428-1&lt;=-0.045,IF(COUNT($AZ2420:$AZ2429)=10,AVERAGE($AZ2425:$AZ2429)/AVERAGE($AZ2420:$AZ2429)-1&lt;-0.01,FALSE())),0,IF(OR($AZ2429/$AZ2428-1&lt;=-0.02,IF(COUNT($AZ2420:$AZ2429)=10,AVERAGE($AZ2425:$AZ2429)/AVERAGE($AZ2420:$AZ2429)-1&lt;0.005,FALSE())),50,100)))</f>
        <v/>
      </c>
    </row>
    <row r="2430" customFormat="false" ht="15" hidden="false" customHeight="true" outlineLevel="0" collapsed="false">
      <c r="A2430" s="47" t="n">
        <v>2426</v>
      </c>
      <c r="B2430" s="48" t="n">
        <v>46084</v>
      </c>
      <c r="C2430" s="47" t="n">
        <v>2026</v>
      </c>
      <c r="D2430" s="49" t="s">
        <v>237</v>
      </c>
      <c r="E2430" s="50" t="n">
        <v>24720.08</v>
      </c>
      <c r="F2430" s="51" t="n">
        <v>0.023937</v>
      </c>
      <c r="G2430" s="51" t="n">
        <v>-0.05359</v>
      </c>
      <c r="H2430" s="52" t="n">
        <v>0.5918</v>
      </c>
      <c r="I2430" s="53" t="n">
        <v>308</v>
      </c>
      <c r="J2430" s="47" t="s">
        <v>235</v>
      </c>
      <c r="K2430" s="54" t="n">
        <v>23.57</v>
      </c>
      <c r="L2430" s="55" t="n">
        <f aca="false">IF(COUNT(F2430)=0,50,IF(F2430&gt;=0,100,IF(F2430&gt;=-0.02,50,0)))</f>
        <v>100</v>
      </c>
      <c r="M2430" s="55" t="n">
        <f aca="false">IF(COUNT(G2430)=0,50,IF(G2430&gt;-0.06,100,IF(G2430&gt;-0.15,50,0)))</f>
        <v>100</v>
      </c>
      <c r="N2430" s="55" t="n">
        <f aca="false">IF(COUNT(H2430)=0,50,IF(H2430&gt;=0.6,100,IF(H2430&gt;=0.4,50,0)))</f>
        <v>50</v>
      </c>
      <c r="O2430" s="55" t="n">
        <f aca="false">IF(COUNT(I2430)=0,50,IF(J2430="proxy_vix",50,IF(I2430&lt;350,100,IF(I2430&lt;=450,50,0))))</f>
        <v>100</v>
      </c>
      <c r="P2430" s="55" t="n">
        <f aca="false">IF(COUNT(K2430)=0,50,IF(K2430&lt;20,100,IF(K2430&lt;=25,50,0)))</f>
        <v>50</v>
      </c>
      <c r="Q2430" s="54"/>
      <c r="R2430" s="47"/>
      <c r="S2430" s="51" t="n">
        <f aca="false">$E2430/$E2429-1</f>
        <v>-0.0109040275921671</v>
      </c>
      <c r="T2430" s="56" t="n">
        <f aca="false">$K2430/$K2429-1</f>
        <v>0.099347014925373</v>
      </c>
      <c r="V2430" s="57"/>
      <c r="W2430" s="57"/>
      <c r="Y2430" s="1" t="str">
        <f aca="false">IF(AX2430&gt;=70,"EASY",IF(AX2430&gt;40,"UNCERTAIN","HARD"))</f>
        <v>EASY</v>
      </c>
      <c r="AA2430" s="58" t="n">
        <f aca="false">IF($A2430&lt;200,"",AVERAGE($E2381:$E2430)/AVERAGE($E2231:$E2430)-1)</f>
        <v>0.0483669494635528</v>
      </c>
      <c r="AB2430" s="59" t="n">
        <f aca="false">LOOKUP($B2430,07_L1政策步階!$A$4:$A$14,07_L1政策步階!$C$4:$C$14)</f>
        <v>1</v>
      </c>
      <c r="AC2430" s="57"/>
      <c r="AD2430" s="57"/>
      <c r="AE2430" s="57"/>
      <c r="AF2430" s="57"/>
      <c r="AG2430" s="57"/>
      <c r="AH2430" s="57"/>
      <c r="AI2430" s="57"/>
      <c r="AJ2430" s="57"/>
      <c r="AK2430" s="57"/>
      <c r="AL2430" s="59" t="n">
        <f aca="false">IF(ISNUMBER($AA2430),IF($AA2430&gt;=0.005,100,IF($AA2430&gt;=-0.015,50,0)),"")</f>
        <v>100</v>
      </c>
      <c r="AM2430" s="59" t="n">
        <f aca="false">IF(ISNUMBER($AB2430),IF($AB2430=1,100,IF($AB2430=0,50,0)),"")</f>
        <v>100</v>
      </c>
      <c r="AN2430" s="0" t="str">
        <f aca="false">IF(ISNUMBER($AC2430),IF($AC2430&gt;=0.001,100,IF($AC2430&gt;=-0.003,50,0)),"")</f>
        <v/>
      </c>
      <c r="AO2430" s="0" t="str">
        <f aca="false">IF(ISNUMBER($AD2430),IF($AD2430&gt;=0.04,100,IF($AD2430&gt;=0,50,0)),"")</f>
        <v/>
      </c>
      <c r="AP2430" s="0" t="str">
        <f aca="false">IF(ISNUMBER($AE2430),IF($AE2430&gt;=25,100,IF($AE2430&gt;=-75,50,0)),"")</f>
        <v/>
      </c>
      <c r="AQ2430" s="0" t="str">
        <f aca="false">IF(ISNUMBER($AF2430),IF($AF2430&gt;0,100,IF($AF2430&gt;=-50,50,0)),"")</f>
        <v/>
      </c>
      <c r="AR2430" s="0" t="str">
        <f aca="false">IF(ISNUMBER($AG2430),IF($AG2430=1,100,IF($AG2430=0,50,0)),"")</f>
        <v/>
      </c>
      <c r="AS2430" s="0" t="str">
        <f aca="false">IF(ISNUMBER($AH2430),IF($AH2430&lt;0,100,IF($AH2430&lt;=20,50,0)),"")</f>
        <v/>
      </c>
      <c r="AT2430" s="0" t="str">
        <f aca="false">IF(ISNUMBER($AI2430),IF($AI2430&lt;0.95,100,IF($AI2430&lt;=1,50,0)),"")</f>
        <v/>
      </c>
      <c r="AU2430" s="0" t="str">
        <f aca="false">IF(ISNUMBER($AJ2430),IF($AJ2430&lt;30,0,IF($AJ2430&lt;40,50,IF($AJ2430&lt;=90,100,50))),"")</f>
        <v/>
      </c>
      <c r="AV2430" s="0" t="str">
        <f aca="false">IF(ISNUMBER($AK2430),IF($AK2430&gt;-0.2,100,IF($AK2430&gt;=-0.4,50,0)),"")</f>
        <v/>
      </c>
      <c r="AW2430" s="59" t="n">
        <f aca="false">01_指標庫!$H$4*ISNUMBER($F2430)+01_指標庫!$H$5*ISNUMBER($AA2430)+01_指標庫!$H$6*ISNUMBER($G2430)+01_指標庫!$H$7*ISNUMBER($H2430)+01_指標庫!$H$8*ISNUMBER($AF2430)+01_指標庫!$H$9*ISNUMBER($AG2430)+01_指標庫!$H$10*ISNUMBER($AB2430)+01_指標庫!$H$11*ISNUMBER($AC2430)+01_指標庫!$H$12*ISNUMBER($AD2430)+01_指標庫!$H$13*ISNUMBER($AE2430)+01_指標庫!$H$14*ISNUMBER($I2430)+01_指標庫!$H$15*ISNUMBER($AH2430)+01_指標庫!$H$16*ISNUMBER($K2430)+01_指標庫!$H$17*ISNUMBER($AI2430)+01_指標庫!$H$18*ISNUMBER($AJ2430)+01_指標庫!$H$19*ISNUMBER($AK2430)+01_指標庫!$H$20*ISNUMBER($BB2430)+01_指標庫!$H$21*ISNUMBER($BC2430)</f>
        <v>51</v>
      </c>
      <c r="AX2430" s="59" t="n">
        <f aca="false">IF(AW2430=0,50,ROUND((01_指標庫!$H$4*IF(ISNUMBER($F2430),L2430,0)+01_指標庫!$H$5*IF(ISNUMBER($AA2430),AL2430,0)+01_指標庫!$H$6*IF(ISNUMBER($G2430),M2430,0)+01_指標庫!$H$7*IF(ISNUMBER($H2430),N2430,0)+01_指標庫!$H$8*IF(ISNUMBER($AF2430),AQ2430,0)+01_指標庫!$H$9*IF(ISNUMBER($AG2430),AR2430,0)+01_指標庫!$H$10*IF(ISNUMBER($AB2430),AM2430,0)+01_指標庫!$H$11*IF(ISNUMBER($AC2430),AN2430,0)+01_指標庫!$H$12*IF(ISNUMBER($AD2430),AO2430,0)+01_指標庫!$H$13*IF(ISNUMBER($AE2430),AP2430,0)+01_指標庫!$H$14*IF(ISNUMBER($I2430),O2430,0)+01_指標庫!$H$15*IF(ISNUMBER($AH2430),AS2430,0)+01_指標庫!$H$16*IF(ISNUMBER($K2430),P2430,0)+01_指標庫!$H$17*IF(ISNUMBER($AI2430),AT2430,0)+01_指標庫!$H$18*IF(ISNUMBER($AJ2430),AU2430,0)+01_指標庫!$H$19*IF(ISNUMBER($AK2430),AV2430,0)+01_指標庫!$H$20*IF(ISNUMBER($BB2430),BB2430,0)+01_指標庫!$H$21*IF(ISNUMBER($BC2430),BC2430,0))/AW2430,1))</f>
        <v>80.4</v>
      </c>
      <c r="AY2430" s="60"/>
      <c r="AZ2430" s="60"/>
      <c r="BA2430" s="58" t="n">
        <f aca="false">AVERAGE($E2426:$E2430)/AVERAGE($E2421:$E2430)-1</f>
        <v>0.00257113251467533</v>
      </c>
      <c r="BB2430" s="59" t="n">
        <f aca="false">IF(ISNUMBER($BA2430),IF(OR($S2430&lt;=-0.03,$BA2430&lt;-0.003),0,IF(OR($S2430&lt;=-0.02,$BA2430&lt;0.01),50,100)),"")</f>
        <v>50</v>
      </c>
      <c r="BC2430" s="0" t="str">
        <f aca="false">IF(OR(COUNT($AZ2430)=0,COUNT($AZ2429)=0),"",IF(OR($AY2430/$AZ2429-1&lt;=-0.03,$AZ2430/$AZ2429-1&lt;=-0.045,IF(COUNT($AZ2421:$AZ2430)=10,AVERAGE($AZ2426:$AZ2430)/AVERAGE($AZ2421:$AZ2430)-1&lt;-0.01,FALSE())),0,IF(OR($AZ2430/$AZ2429-1&lt;=-0.02,IF(COUNT($AZ2421:$AZ2430)=10,AVERAGE($AZ2426:$AZ2430)/AVERAGE($AZ2421:$AZ2430)-1&lt;0.005,FALSE())),50,100)))</f>
        <v/>
      </c>
    </row>
    <row r="2431" customFormat="false" ht="15" hidden="false" customHeight="true" outlineLevel="0" collapsed="false">
      <c r="A2431" s="47" t="n">
        <v>2427</v>
      </c>
      <c r="B2431" s="48" t="n">
        <v>46085</v>
      </c>
      <c r="C2431" s="47" t="n">
        <v>2026</v>
      </c>
      <c r="D2431" s="49" t="s">
        <v>238</v>
      </c>
      <c r="E2431" s="50" t="n">
        <v>25093.68</v>
      </c>
      <c r="F2431" s="51" t="n">
        <v>0.038604</v>
      </c>
      <c r="G2431" s="51" t="n">
        <v>-0.039287</v>
      </c>
      <c r="H2431" s="52" t="n">
        <v>0.5918</v>
      </c>
      <c r="I2431" s="53" t="n">
        <v>297</v>
      </c>
      <c r="J2431" s="47" t="s">
        <v>235</v>
      </c>
      <c r="K2431" s="54" t="n">
        <v>21.15</v>
      </c>
      <c r="L2431" s="55" t="n">
        <f aca="false">IF(COUNT(F2431)=0,50,IF(F2431&gt;=0,100,IF(F2431&gt;=-0.02,50,0)))</f>
        <v>100</v>
      </c>
      <c r="M2431" s="55" t="n">
        <f aca="false">IF(COUNT(G2431)=0,50,IF(G2431&gt;-0.06,100,IF(G2431&gt;-0.15,50,0)))</f>
        <v>100</v>
      </c>
      <c r="N2431" s="55" t="n">
        <f aca="false">IF(COUNT(H2431)=0,50,IF(H2431&gt;=0.6,100,IF(H2431&gt;=0.4,50,0)))</f>
        <v>50</v>
      </c>
      <c r="O2431" s="55" t="n">
        <f aca="false">IF(COUNT(I2431)=0,50,IF(J2431="proxy_vix",50,IF(I2431&lt;350,100,IF(I2431&lt;=450,50,0))))</f>
        <v>100</v>
      </c>
      <c r="P2431" s="55" t="n">
        <f aca="false">IF(COUNT(K2431)=0,50,IF(K2431&lt;20,100,IF(K2431&lt;=25,50,0)))</f>
        <v>50</v>
      </c>
      <c r="Q2431" s="54"/>
      <c r="R2431" s="47"/>
      <c r="S2431" s="51" t="n">
        <f aca="false">$E2431/$E2430-1</f>
        <v>0.0151132196983181</v>
      </c>
      <c r="T2431" s="56" t="n">
        <f aca="false">$K2431/$K2430-1</f>
        <v>-0.102672889266016</v>
      </c>
      <c r="V2431" s="57"/>
      <c r="W2431" s="57"/>
      <c r="Y2431" s="1" t="str">
        <f aca="false">IF(AX2431&gt;=70,"EASY",IF(AX2431&gt;40,"UNCERTAIN","HARD"))</f>
        <v>EASY</v>
      </c>
      <c r="AA2431" s="58" t="n">
        <f aca="false">IF($A2431&lt;200,"",AVERAGE($E2382:$E2431)/AVERAGE($E2232:$E2431)-1)</f>
        <v>0.0476131766783048</v>
      </c>
      <c r="AB2431" s="59" t="n">
        <f aca="false">LOOKUP($B2431,07_L1政策步階!$A$4:$A$14,07_L1政策步階!$C$4:$C$14)</f>
        <v>1</v>
      </c>
      <c r="AC2431" s="57"/>
      <c r="AD2431" s="57"/>
      <c r="AE2431" s="57"/>
      <c r="AF2431" s="57"/>
      <c r="AG2431" s="57"/>
      <c r="AH2431" s="57"/>
      <c r="AI2431" s="57"/>
      <c r="AJ2431" s="57"/>
      <c r="AK2431" s="57"/>
      <c r="AL2431" s="59" t="n">
        <f aca="false">IF(ISNUMBER($AA2431),IF($AA2431&gt;=0.005,100,IF($AA2431&gt;=-0.015,50,0)),"")</f>
        <v>100</v>
      </c>
      <c r="AM2431" s="59" t="n">
        <f aca="false">IF(ISNUMBER($AB2431),IF($AB2431=1,100,IF($AB2431=0,50,0)),"")</f>
        <v>100</v>
      </c>
      <c r="AN2431" s="0" t="str">
        <f aca="false">IF(ISNUMBER($AC2431),IF($AC2431&gt;=0.001,100,IF($AC2431&gt;=-0.003,50,0)),"")</f>
        <v/>
      </c>
      <c r="AO2431" s="0" t="str">
        <f aca="false">IF(ISNUMBER($AD2431),IF($AD2431&gt;=0.04,100,IF($AD2431&gt;=0,50,0)),"")</f>
        <v/>
      </c>
      <c r="AP2431" s="0" t="str">
        <f aca="false">IF(ISNUMBER($AE2431),IF($AE2431&gt;=25,100,IF($AE2431&gt;=-75,50,0)),"")</f>
        <v/>
      </c>
      <c r="AQ2431" s="0" t="str">
        <f aca="false">IF(ISNUMBER($AF2431),IF($AF2431&gt;0,100,IF($AF2431&gt;=-50,50,0)),"")</f>
        <v/>
      </c>
      <c r="AR2431" s="0" t="str">
        <f aca="false">IF(ISNUMBER($AG2431),IF($AG2431=1,100,IF($AG2431=0,50,0)),"")</f>
        <v/>
      </c>
      <c r="AS2431" s="0" t="str">
        <f aca="false">IF(ISNUMBER($AH2431),IF($AH2431&lt;0,100,IF($AH2431&lt;=20,50,0)),"")</f>
        <v/>
      </c>
      <c r="AT2431" s="0" t="str">
        <f aca="false">IF(ISNUMBER($AI2431),IF($AI2431&lt;0.95,100,IF($AI2431&lt;=1,50,0)),"")</f>
        <v/>
      </c>
      <c r="AU2431" s="0" t="str">
        <f aca="false">IF(ISNUMBER($AJ2431),IF($AJ2431&lt;30,0,IF($AJ2431&lt;40,50,IF($AJ2431&lt;=90,100,50))),"")</f>
        <v/>
      </c>
      <c r="AV2431" s="0" t="str">
        <f aca="false">IF(ISNUMBER($AK2431),IF($AK2431&gt;-0.2,100,IF($AK2431&gt;=-0.4,50,0)),"")</f>
        <v/>
      </c>
      <c r="AW2431" s="59" t="n">
        <f aca="false">01_指標庫!$H$4*ISNUMBER($F2431)+01_指標庫!$H$5*ISNUMBER($AA2431)+01_指標庫!$H$6*ISNUMBER($G2431)+01_指標庫!$H$7*ISNUMBER($H2431)+01_指標庫!$H$8*ISNUMBER($AF2431)+01_指標庫!$H$9*ISNUMBER($AG2431)+01_指標庫!$H$10*ISNUMBER($AB2431)+01_指標庫!$H$11*ISNUMBER($AC2431)+01_指標庫!$H$12*ISNUMBER($AD2431)+01_指標庫!$H$13*ISNUMBER($AE2431)+01_指標庫!$H$14*ISNUMBER($I2431)+01_指標庫!$H$15*ISNUMBER($AH2431)+01_指標庫!$H$16*ISNUMBER($K2431)+01_指標庫!$H$17*ISNUMBER($AI2431)+01_指標庫!$H$18*ISNUMBER($AJ2431)+01_指標庫!$H$19*ISNUMBER($AK2431)+01_指標庫!$H$20*ISNUMBER($BB2431)+01_指標庫!$H$21*ISNUMBER($BC2431)</f>
        <v>51</v>
      </c>
      <c r="AX2431" s="59" t="n">
        <f aca="false">IF(AW2431=0,50,ROUND((01_指標庫!$H$4*IF(ISNUMBER($F2431),L2431,0)+01_指標庫!$H$5*IF(ISNUMBER($AA2431),AL2431,0)+01_指標庫!$H$6*IF(ISNUMBER($G2431),M2431,0)+01_指標庫!$H$7*IF(ISNUMBER($H2431),N2431,0)+01_指標庫!$H$8*IF(ISNUMBER($AF2431),AQ2431,0)+01_指標庫!$H$9*IF(ISNUMBER($AG2431),AR2431,0)+01_指標庫!$H$10*IF(ISNUMBER($AB2431),AM2431,0)+01_指標庫!$H$11*IF(ISNUMBER($AC2431),AN2431,0)+01_指標庫!$H$12*IF(ISNUMBER($AD2431),AO2431,0)+01_指標庫!$H$13*IF(ISNUMBER($AE2431),AP2431,0)+01_指標庫!$H$14*IF(ISNUMBER($I2431),O2431,0)+01_指標庫!$H$15*IF(ISNUMBER($AH2431),AS2431,0)+01_指標庫!$H$16*IF(ISNUMBER($K2431),P2431,0)+01_指標庫!$H$17*IF(ISNUMBER($AI2431),AT2431,0)+01_指標庫!$H$18*IF(ISNUMBER($AJ2431),AU2431,0)+01_指標庫!$H$19*IF(ISNUMBER($AK2431),AV2431,0)+01_指標庫!$H$20*IF(ISNUMBER($BB2431),BB2431,0)+01_指標庫!$H$21*IF(ISNUMBER($BC2431),BC2431,0))/AW2431,1))</f>
        <v>80.4</v>
      </c>
      <c r="AY2431" s="60"/>
      <c r="AZ2431" s="60"/>
      <c r="BA2431" s="58" t="n">
        <f aca="false">AVERAGE($E2427:$E2431)/AVERAGE($E2422:$E2431)-1</f>
        <v>-9.69851868246607E-005</v>
      </c>
      <c r="BB2431" s="59" t="n">
        <f aca="false">IF(ISNUMBER($BA2431),IF(OR($S2431&lt;=-0.03,$BA2431&lt;-0.003),0,IF(OR($S2431&lt;=-0.02,$BA2431&lt;0.01),50,100)),"")</f>
        <v>50</v>
      </c>
      <c r="BC2431" s="0" t="str">
        <f aca="false">IF(OR(COUNT($AZ2431)=0,COUNT($AZ2430)=0),"",IF(OR($AY2431/$AZ2430-1&lt;=-0.03,$AZ2431/$AZ2430-1&lt;=-0.045,IF(COUNT($AZ2422:$AZ2431)=10,AVERAGE($AZ2427:$AZ2431)/AVERAGE($AZ2422:$AZ2431)-1&lt;-0.01,FALSE())),0,IF(OR($AZ2431/$AZ2430-1&lt;=-0.02,IF(COUNT($AZ2422:$AZ2431)=10,AVERAGE($AZ2427:$AZ2431)/AVERAGE($AZ2422:$AZ2431)-1&lt;0.005,FALSE())),50,100)))</f>
        <v/>
      </c>
    </row>
    <row r="2432" customFormat="false" ht="15" hidden="false" customHeight="true" outlineLevel="0" collapsed="false">
      <c r="A2432" s="47" t="n">
        <v>2428</v>
      </c>
      <c r="B2432" s="48" t="n">
        <v>46086</v>
      </c>
      <c r="C2432" s="47" t="n">
        <v>2026</v>
      </c>
      <c r="D2432" s="49" t="s">
        <v>239</v>
      </c>
      <c r="E2432" s="50" t="n">
        <v>25020.41</v>
      </c>
      <c r="F2432" s="51" t="n">
        <v>0.034802</v>
      </c>
      <c r="G2432" s="51" t="n">
        <v>-0.042092</v>
      </c>
      <c r="H2432" s="52" t="n">
        <v>0.6327</v>
      </c>
      <c r="I2432" s="53" t="n">
        <v>300</v>
      </c>
      <c r="J2432" s="47" t="s">
        <v>235</v>
      </c>
      <c r="K2432" s="54" t="n">
        <v>23.75</v>
      </c>
      <c r="L2432" s="55" t="n">
        <f aca="false">IF(COUNT(F2432)=0,50,IF(F2432&gt;=0,100,IF(F2432&gt;=-0.02,50,0)))</f>
        <v>100</v>
      </c>
      <c r="M2432" s="55" t="n">
        <f aca="false">IF(COUNT(G2432)=0,50,IF(G2432&gt;-0.06,100,IF(G2432&gt;-0.15,50,0)))</f>
        <v>100</v>
      </c>
      <c r="N2432" s="55" t="n">
        <f aca="false">IF(COUNT(H2432)=0,50,IF(H2432&gt;=0.6,100,IF(H2432&gt;=0.4,50,0)))</f>
        <v>100</v>
      </c>
      <c r="O2432" s="55" t="n">
        <f aca="false">IF(COUNT(I2432)=0,50,IF(J2432="proxy_vix",50,IF(I2432&lt;350,100,IF(I2432&lt;=450,50,0))))</f>
        <v>100</v>
      </c>
      <c r="P2432" s="55" t="n">
        <f aca="false">IF(COUNT(K2432)=0,50,IF(K2432&lt;20,100,IF(K2432&lt;=25,50,0)))</f>
        <v>50</v>
      </c>
      <c r="Q2432" s="54"/>
      <c r="R2432" s="47"/>
      <c r="S2432" s="51" t="n">
        <f aca="false">$E2432/$E2431-1</f>
        <v>-0.00291985870545897</v>
      </c>
      <c r="T2432" s="56" t="n">
        <f aca="false">$K2432/$K2431-1</f>
        <v>0.122931442080378</v>
      </c>
      <c r="V2432" s="57"/>
      <c r="W2432" s="57"/>
      <c r="Y2432" s="1" t="str">
        <f aca="false">IF(AX2432&gt;=70,"EASY",IF(AX2432&gt;40,"UNCERTAIN","HARD"))</f>
        <v>EASY</v>
      </c>
      <c r="AA2432" s="58" t="n">
        <f aca="false">IF($A2432&lt;200,"",AVERAGE($E2383:$E2432)/AVERAGE($E2233:$E2432)-1)</f>
        <v>0.0465654465754695</v>
      </c>
      <c r="AB2432" s="59" t="n">
        <f aca="false">LOOKUP($B2432,07_L1政策步階!$A$4:$A$14,07_L1政策步階!$C$4:$C$14)</f>
        <v>1</v>
      </c>
      <c r="AC2432" s="57"/>
      <c r="AD2432" s="57"/>
      <c r="AE2432" s="57"/>
      <c r="AF2432" s="57"/>
      <c r="AG2432" s="57"/>
      <c r="AH2432" s="57"/>
      <c r="AI2432" s="57"/>
      <c r="AJ2432" s="57"/>
      <c r="AK2432" s="57"/>
      <c r="AL2432" s="59" t="n">
        <f aca="false">IF(ISNUMBER($AA2432),IF($AA2432&gt;=0.005,100,IF($AA2432&gt;=-0.015,50,0)),"")</f>
        <v>100</v>
      </c>
      <c r="AM2432" s="59" t="n">
        <f aca="false">IF(ISNUMBER($AB2432),IF($AB2432=1,100,IF($AB2432=0,50,0)),"")</f>
        <v>100</v>
      </c>
      <c r="AN2432" s="0" t="str">
        <f aca="false">IF(ISNUMBER($AC2432),IF($AC2432&gt;=0.001,100,IF($AC2432&gt;=-0.003,50,0)),"")</f>
        <v/>
      </c>
      <c r="AO2432" s="0" t="str">
        <f aca="false">IF(ISNUMBER($AD2432),IF($AD2432&gt;=0.04,100,IF($AD2432&gt;=0,50,0)),"")</f>
        <v/>
      </c>
      <c r="AP2432" s="0" t="str">
        <f aca="false">IF(ISNUMBER($AE2432),IF($AE2432&gt;=25,100,IF($AE2432&gt;=-75,50,0)),"")</f>
        <v/>
      </c>
      <c r="AQ2432" s="0" t="str">
        <f aca="false">IF(ISNUMBER($AF2432),IF($AF2432&gt;0,100,IF($AF2432&gt;=-50,50,0)),"")</f>
        <v/>
      </c>
      <c r="AR2432" s="0" t="str">
        <f aca="false">IF(ISNUMBER($AG2432),IF($AG2432=1,100,IF($AG2432=0,50,0)),"")</f>
        <v/>
      </c>
      <c r="AS2432" s="0" t="str">
        <f aca="false">IF(ISNUMBER($AH2432),IF($AH2432&lt;0,100,IF($AH2432&lt;=20,50,0)),"")</f>
        <v/>
      </c>
      <c r="AT2432" s="0" t="str">
        <f aca="false">IF(ISNUMBER($AI2432),IF($AI2432&lt;0.95,100,IF($AI2432&lt;=1,50,0)),"")</f>
        <v/>
      </c>
      <c r="AU2432" s="0" t="str">
        <f aca="false">IF(ISNUMBER($AJ2432),IF($AJ2432&lt;30,0,IF($AJ2432&lt;40,50,IF($AJ2432&lt;=90,100,50))),"")</f>
        <v/>
      </c>
      <c r="AV2432" s="0" t="str">
        <f aca="false">IF(ISNUMBER($AK2432),IF($AK2432&gt;-0.2,100,IF($AK2432&gt;=-0.4,50,0)),"")</f>
        <v/>
      </c>
      <c r="AW2432" s="59" t="n">
        <f aca="false">01_指標庫!$H$4*ISNUMBER($F2432)+01_指標庫!$H$5*ISNUMBER($AA2432)+01_指標庫!$H$6*ISNUMBER($G2432)+01_指標庫!$H$7*ISNUMBER($H2432)+01_指標庫!$H$8*ISNUMBER($AF2432)+01_指標庫!$H$9*ISNUMBER($AG2432)+01_指標庫!$H$10*ISNUMBER($AB2432)+01_指標庫!$H$11*ISNUMBER($AC2432)+01_指標庫!$H$12*ISNUMBER($AD2432)+01_指標庫!$H$13*ISNUMBER($AE2432)+01_指標庫!$H$14*ISNUMBER($I2432)+01_指標庫!$H$15*ISNUMBER($AH2432)+01_指標庫!$H$16*ISNUMBER($K2432)+01_指標庫!$H$17*ISNUMBER($AI2432)+01_指標庫!$H$18*ISNUMBER($AJ2432)+01_指標庫!$H$19*ISNUMBER($AK2432)+01_指標庫!$H$20*ISNUMBER($BB2432)+01_指標庫!$H$21*ISNUMBER($BC2432)</f>
        <v>51</v>
      </c>
      <c r="AX2432" s="59" t="n">
        <f aca="false">IF(AW2432=0,50,ROUND((01_指標庫!$H$4*IF(ISNUMBER($F2432),L2432,0)+01_指標庫!$H$5*IF(ISNUMBER($AA2432),AL2432,0)+01_指標庫!$H$6*IF(ISNUMBER($G2432),M2432,0)+01_指標庫!$H$7*IF(ISNUMBER($H2432),N2432,0)+01_指標庫!$H$8*IF(ISNUMBER($AF2432),AQ2432,0)+01_指標庫!$H$9*IF(ISNUMBER($AG2432),AR2432,0)+01_指標庫!$H$10*IF(ISNUMBER($AB2432),AM2432,0)+01_指標庫!$H$11*IF(ISNUMBER($AC2432),AN2432,0)+01_指標庫!$H$12*IF(ISNUMBER($AD2432),AO2432,0)+01_指標庫!$H$13*IF(ISNUMBER($AE2432),AP2432,0)+01_指標庫!$H$14*IF(ISNUMBER($I2432),O2432,0)+01_指標庫!$H$15*IF(ISNUMBER($AH2432),AS2432,0)+01_指標庫!$H$16*IF(ISNUMBER($K2432),P2432,0)+01_指標庫!$H$17*IF(ISNUMBER($AI2432),AT2432,0)+01_指標庫!$H$18*IF(ISNUMBER($AJ2432),AU2432,0)+01_指標庫!$H$19*IF(ISNUMBER($AK2432),AV2432,0)+01_指標庫!$H$20*IF(ISNUMBER($BB2432),BB2432,0)+01_指標庫!$H$21*IF(ISNUMBER($BC2432),BC2432,0))/AW2432,1))</f>
        <v>88.2</v>
      </c>
      <c r="AY2432" s="60"/>
      <c r="AZ2432" s="60"/>
      <c r="BA2432" s="58" t="n">
        <f aca="false">AVERAGE($E2428:$E2432)/AVERAGE($E2423:$E2432)-1</f>
        <v>-0.00110146607856709</v>
      </c>
      <c r="BB2432" s="59" t="n">
        <f aca="false">IF(ISNUMBER($BA2432),IF(OR($S2432&lt;=-0.03,$BA2432&lt;-0.003),0,IF(OR($S2432&lt;=-0.02,$BA2432&lt;0.01),50,100)),"")</f>
        <v>50</v>
      </c>
      <c r="BC2432" s="0" t="str">
        <f aca="false">IF(OR(COUNT($AZ2432)=0,COUNT($AZ2431)=0),"",IF(OR($AY2432/$AZ2431-1&lt;=-0.03,$AZ2432/$AZ2431-1&lt;=-0.045,IF(COUNT($AZ2423:$AZ2432)=10,AVERAGE($AZ2428:$AZ2432)/AVERAGE($AZ2423:$AZ2432)-1&lt;-0.01,FALSE())),0,IF(OR($AZ2432/$AZ2431-1&lt;=-0.02,IF(COUNT($AZ2423:$AZ2432)=10,AVERAGE($AZ2428:$AZ2432)/AVERAGE($AZ2423:$AZ2432)-1&lt;0.005,FALSE())),50,100)))</f>
        <v/>
      </c>
    </row>
    <row r="2433" customFormat="false" ht="15" hidden="false" customHeight="true" outlineLevel="0" collapsed="false">
      <c r="A2433" s="47" t="n">
        <v>2429</v>
      </c>
      <c r="B2433" s="48" t="n">
        <v>46087</v>
      </c>
      <c r="C2433" s="47" t="n">
        <v>2026</v>
      </c>
      <c r="D2433" s="49" t="s">
        <v>234</v>
      </c>
      <c r="E2433" s="50" t="n">
        <v>24643.02</v>
      </c>
      <c r="F2433" s="51" t="n">
        <v>0.018521</v>
      </c>
      <c r="G2433" s="51" t="n">
        <v>-0.056541</v>
      </c>
      <c r="H2433" s="52" t="n">
        <v>0.6531</v>
      </c>
      <c r="I2433" s="53" t="n">
        <v>313</v>
      </c>
      <c r="J2433" s="47" t="s">
        <v>235</v>
      </c>
      <c r="K2433" s="54" t="n">
        <v>29.49</v>
      </c>
      <c r="L2433" s="55" t="n">
        <f aca="false">IF(COUNT(F2433)=0,50,IF(F2433&gt;=0,100,IF(F2433&gt;=-0.02,50,0)))</f>
        <v>100</v>
      </c>
      <c r="M2433" s="55" t="n">
        <f aca="false">IF(COUNT(G2433)=0,50,IF(G2433&gt;-0.06,100,IF(G2433&gt;-0.15,50,0)))</f>
        <v>100</v>
      </c>
      <c r="N2433" s="55" t="n">
        <f aca="false">IF(COUNT(H2433)=0,50,IF(H2433&gt;=0.6,100,IF(H2433&gt;=0.4,50,0)))</f>
        <v>100</v>
      </c>
      <c r="O2433" s="55" t="n">
        <f aca="false">IF(COUNT(I2433)=0,50,IF(J2433="proxy_vix",50,IF(I2433&lt;350,100,IF(I2433&lt;=450,50,0))))</f>
        <v>100</v>
      </c>
      <c r="P2433" s="55" t="n">
        <f aca="false">IF(COUNT(K2433)=0,50,IF(K2433&lt;20,100,IF(K2433&lt;=25,50,0)))</f>
        <v>0</v>
      </c>
      <c r="Q2433" s="54"/>
      <c r="R2433" s="47"/>
      <c r="S2433" s="51" t="n">
        <f aca="false">$E2433/$E2432-1</f>
        <v>-0.0150832860053053</v>
      </c>
      <c r="T2433" s="56" t="n">
        <f aca="false">$K2433/$K2432-1</f>
        <v>0.241684210526316</v>
      </c>
      <c r="V2433" s="57"/>
      <c r="W2433" s="57"/>
      <c r="Y2433" s="1" t="str">
        <f aca="false">IF(AX2433&gt;=70,"EASY",IF(AX2433&gt;40,"UNCERTAIN","HARD"))</f>
        <v>EASY</v>
      </c>
      <c r="AA2433" s="58" t="n">
        <f aca="false">IF($A2433&lt;200,"",AVERAGE($E2384:$E2433)/AVERAGE($E2234:$E2433)-1)</f>
        <v>0.0451974912162834</v>
      </c>
      <c r="AB2433" s="59" t="n">
        <f aca="false">LOOKUP($B2433,07_L1政策步階!$A$4:$A$14,07_L1政策步階!$C$4:$C$14)</f>
        <v>1</v>
      </c>
      <c r="AC2433" s="57"/>
      <c r="AD2433" s="57"/>
      <c r="AE2433" s="57"/>
      <c r="AF2433" s="57"/>
      <c r="AG2433" s="57"/>
      <c r="AH2433" s="57"/>
      <c r="AI2433" s="57"/>
      <c r="AJ2433" s="57"/>
      <c r="AK2433" s="57"/>
      <c r="AL2433" s="59" t="n">
        <f aca="false">IF(ISNUMBER($AA2433),IF($AA2433&gt;=0.005,100,IF($AA2433&gt;=-0.015,50,0)),"")</f>
        <v>100</v>
      </c>
      <c r="AM2433" s="59" t="n">
        <f aca="false">IF(ISNUMBER($AB2433),IF($AB2433=1,100,IF($AB2433=0,50,0)),"")</f>
        <v>100</v>
      </c>
      <c r="AN2433" s="0" t="str">
        <f aca="false">IF(ISNUMBER($AC2433),IF($AC2433&gt;=0.001,100,IF($AC2433&gt;=-0.003,50,0)),"")</f>
        <v/>
      </c>
      <c r="AO2433" s="0" t="str">
        <f aca="false">IF(ISNUMBER($AD2433),IF($AD2433&gt;=0.04,100,IF($AD2433&gt;=0,50,0)),"")</f>
        <v/>
      </c>
      <c r="AP2433" s="0" t="str">
        <f aca="false">IF(ISNUMBER($AE2433),IF($AE2433&gt;=25,100,IF($AE2433&gt;=-75,50,0)),"")</f>
        <v/>
      </c>
      <c r="AQ2433" s="0" t="str">
        <f aca="false">IF(ISNUMBER($AF2433),IF($AF2433&gt;0,100,IF($AF2433&gt;=-50,50,0)),"")</f>
        <v/>
      </c>
      <c r="AR2433" s="0" t="str">
        <f aca="false">IF(ISNUMBER($AG2433),IF($AG2433=1,100,IF($AG2433=0,50,0)),"")</f>
        <v/>
      </c>
      <c r="AS2433" s="0" t="str">
        <f aca="false">IF(ISNUMBER($AH2433),IF($AH2433&lt;0,100,IF($AH2433&lt;=20,50,0)),"")</f>
        <v/>
      </c>
      <c r="AT2433" s="0" t="str">
        <f aca="false">IF(ISNUMBER($AI2433),IF($AI2433&lt;0.95,100,IF($AI2433&lt;=1,50,0)),"")</f>
        <v/>
      </c>
      <c r="AU2433" s="0" t="str">
        <f aca="false">IF(ISNUMBER($AJ2433),IF($AJ2433&lt;30,0,IF($AJ2433&lt;40,50,IF($AJ2433&lt;=90,100,50))),"")</f>
        <v/>
      </c>
      <c r="AV2433" s="0" t="str">
        <f aca="false">IF(ISNUMBER($AK2433),IF($AK2433&gt;-0.2,100,IF($AK2433&gt;=-0.4,50,0)),"")</f>
        <v/>
      </c>
      <c r="AW2433" s="59" t="n">
        <f aca="false">01_指標庫!$H$4*ISNUMBER($F2433)+01_指標庫!$H$5*ISNUMBER($AA2433)+01_指標庫!$H$6*ISNUMBER($G2433)+01_指標庫!$H$7*ISNUMBER($H2433)+01_指標庫!$H$8*ISNUMBER($AF2433)+01_指標庫!$H$9*ISNUMBER($AG2433)+01_指標庫!$H$10*ISNUMBER($AB2433)+01_指標庫!$H$11*ISNUMBER($AC2433)+01_指標庫!$H$12*ISNUMBER($AD2433)+01_指標庫!$H$13*ISNUMBER($AE2433)+01_指標庫!$H$14*ISNUMBER($I2433)+01_指標庫!$H$15*ISNUMBER($AH2433)+01_指標庫!$H$16*ISNUMBER($K2433)+01_指標庫!$H$17*ISNUMBER($AI2433)+01_指標庫!$H$18*ISNUMBER($AJ2433)+01_指標庫!$H$19*ISNUMBER($AK2433)+01_指標庫!$H$20*ISNUMBER($BB2433)+01_指標庫!$H$21*ISNUMBER($BC2433)</f>
        <v>51</v>
      </c>
      <c r="AX2433" s="59" t="n">
        <f aca="false">IF(AW2433=0,50,ROUND((01_指標庫!$H$4*IF(ISNUMBER($F2433),L2433,0)+01_指標庫!$H$5*IF(ISNUMBER($AA2433),AL2433,0)+01_指標庫!$H$6*IF(ISNUMBER($G2433),M2433,0)+01_指標庫!$H$7*IF(ISNUMBER($H2433),N2433,0)+01_指標庫!$H$8*IF(ISNUMBER($AF2433),AQ2433,0)+01_指標庫!$H$9*IF(ISNUMBER($AG2433),AR2433,0)+01_指標庫!$H$10*IF(ISNUMBER($AB2433),AM2433,0)+01_指標庫!$H$11*IF(ISNUMBER($AC2433),AN2433,0)+01_指標庫!$H$12*IF(ISNUMBER($AD2433),AO2433,0)+01_指標庫!$H$13*IF(ISNUMBER($AE2433),AP2433,0)+01_指標庫!$H$14*IF(ISNUMBER($I2433),O2433,0)+01_指標庫!$H$15*IF(ISNUMBER($AH2433),AS2433,0)+01_指標庫!$H$16*IF(ISNUMBER($K2433),P2433,0)+01_指標庫!$H$17*IF(ISNUMBER($AI2433),AT2433,0)+01_指標庫!$H$18*IF(ISNUMBER($AJ2433),AU2433,0)+01_指標庫!$H$19*IF(ISNUMBER($AK2433),AV2433,0)+01_指標庫!$H$20*IF(ISNUMBER($BB2433),BB2433,0)+01_指標庫!$H$21*IF(ISNUMBER($BC2433),BC2433,0))/AW2433,1))</f>
        <v>82.4</v>
      </c>
      <c r="AY2433" s="60"/>
      <c r="AZ2433" s="60"/>
      <c r="BA2433" s="58" t="n">
        <f aca="false">AVERAGE($E2429:$E2433)/AVERAGE($E2424:$E2433)-1</f>
        <v>-0.00216306592589144</v>
      </c>
      <c r="BB2433" s="59" t="n">
        <f aca="false">IF(ISNUMBER($BA2433),IF(OR($S2433&lt;=-0.03,$BA2433&lt;-0.003),0,IF(OR($S2433&lt;=-0.02,$BA2433&lt;0.01),50,100)),"")</f>
        <v>50</v>
      </c>
      <c r="BC2433" s="0" t="str">
        <f aca="false">IF(OR(COUNT($AZ2433)=0,COUNT($AZ2432)=0),"",IF(OR($AY2433/$AZ2432-1&lt;=-0.03,$AZ2433/$AZ2432-1&lt;=-0.045,IF(COUNT($AZ2424:$AZ2433)=10,AVERAGE($AZ2429:$AZ2433)/AVERAGE($AZ2424:$AZ2433)-1&lt;-0.01,FALSE())),0,IF(OR($AZ2433/$AZ2432-1&lt;=-0.02,IF(COUNT($AZ2424:$AZ2433)=10,AVERAGE($AZ2429:$AZ2433)/AVERAGE($AZ2424:$AZ2433)-1&lt;0.005,FALSE())),50,100)))</f>
        <v/>
      </c>
    </row>
    <row r="2434" customFormat="false" ht="15" hidden="false" customHeight="true" outlineLevel="0" collapsed="false">
      <c r="A2434" s="47" t="n">
        <v>2430</v>
      </c>
      <c r="B2434" s="48" t="n">
        <v>46090</v>
      </c>
      <c r="C2434" s="47" t="n">
        <v>2026</v>
      </c>
      <c r="D2434" s="49" t="s">
        <v>236</v>
      </c>
      <c r="E2434" s="50" t="n">
        <v>24967.25</v>
      </c>
      <c r="F2434" s="51" t="n">
        <v>0.031154</v>
      </c>
      <c r="G2434" s="51" t="n">
        <v>-0.044127</v>
      </c>
      <c r="H2434" s="52" t="n">
        <v>0.6122</v>
      </c>
      <c r="I2434" s="53" t="n">
        <v>319</v>
      </c>
      <c r="J2434" s="47" t="s">
        <v>235</v>
      </c>
      <c r="K2434" s="54" t="n">
        <v>25.5</v>
      </c>
      <c r="L2434" s="55" t="n">
        <f aca="false">IF(COUNT(F2434)=0,50,IF(F2434&gt;=0,100,IF(F2434&gt;=-0.02,50,0)))</f>
        <v>100</v>
      </c>
      <c r="M2434" s="55" t="n">
        <f aca="false">IF(COUNT(G2434)=0,50,IF(G2434&gt;-0.06,100,IF(G2434&gt;-0.15,50,0)))</f>
        <v>100</v>
      </c>
      <c r="N2434" s="55" t="n">
        <f aca="false">IF(COUNT(H2434)=0,50,IF(H2434&gt;=0.6,100,IF(H2434&gt;=0.4,50,0)))</f>
        <v>100</v>
      </c>
      <c r="O2434" s="55" t="n">
        <f aca="false">IF(COUNT(I2434)=0,50,IF(J2434="proxy_vix",50,IF(I2434&lt;350,100,IF(I2434&lt;=450,50,0))))</f>
        <v>100</v>
      </c>
      <c r="P2434" s="55" t="n">
        <f aca="false">IF(COUNT(K2434)=0,50,IF(K2434&lt;20,100,IF(K2434&lt;=25,50,0)))</f>
        <v>0</v>
      </c>
      <c r="Q2434" s="54"/>
      <c r="R2434" s="47"/>
      <c r="S2434" s="51" t="n">
        <f aca="false">$E2434/$E2433-1</f>
        <v>0.0131570724692023</v>
      </c>
      <c r="T2434" s="56" t="n">
        <f aca="false">$K2434/$K2433-1</f>
        <v>-0.1353001017294</v>
      </c>
      <c r="V2434" s="57"/>
      <c r="W2434" s="57"/>
      <c r="Y2434" s="1" t="str">
        <f aca="false">IF(AX2434&gt;=70,"EASY",IF(AX2434&gt;40,"UNCERTAIN","HARD"))</f>
        <v>EASY</v>
      </c>
      <c r="AA2434" s="58" t="n">
        <f aca="false">IF($A2434&lt;200,"",AVERAGE($E2385:$E2434)/AVERAGE($E2235:$E2434)-1)</f>
        <v>0.0439079094781618</v>
      </c>
      <c r="AB2434" s="59" t="n">
        <f aca="false">LOOKUP($B2434,07_L1政策步階!$A$4:$A$14,07_L1政策步階!$C$4:$C$14)</f>
        <v>1</v>
      </c>
      <c r="AC2434" s="57"/>
      <c r="AD2434" s="57"/>
      <c r="AE2434" s="57"/>
      <c r="AF2434" s="57"/>
      <c r="AG2434" s="57"/>
      <c r="AH2434" s="57"/>
      <c r="AI2434" s="57"/>
      <c r="AJ2434" s="57"/>
      <c r="AK2434" s="57"/>
      <c r="AL2434" s="59" t="n">
        <f aca="false">IF(ISNUMBER($AA2434),IF($AA2434&gt;=0.005,100,IF($AA2434&gt;=-0.015,50,0)),"")</f>
        <v>100</v>
      </c>
      <c r="AM2434" s="59" t="n">
        <f aca="false">IF(ISNUMBER($AB2434),IF($AB2434=1,100,IF($AB2434=0,50,0)),"")</f>
        <v>100</v>
      </c>
      <c r="AN2434" s="0" t="str">
        <f aca="false">IF(ISNUMBER($AC2434),IF($AC2434&gt;=0.001,100,IF($AC2434&gt;=-0.003,50,0)),"")</f>
        <v/>
      </c>
      <c r="AO2434" s="0" t="str">
        <f aca="false">IF(ISNUMBER($AD2434),IF($AD2434&gt;=0.04,100,IF($AD2434&gt;=0,50,0)),"")</f>
        <v/>
      </c>
      <c r="AP2434" s="0" t="str">
        <f aca="false">IF(ISNUMBER($AE2434),IF($AE2434&gt;=25,100,IF($AE2434&gt;=-75,50,0)),"")</f>
        <v/>
      </c>
      <c r="AQ2434" s="0" t="str">
        <f aca="false">IF(ISNUMBER($AF2434),IF($AF2434&gt;0,100,IF($AF2434&gt;=-50,50,0)),"")</f>
        <v/>
      </c>
      <c r="AR2434" s="0" t="str">
        <f aca="false">IF(ISNUMBER($AG2434),IF($AG2434=1,100,IF($AG2434=0,50,0)),"")</f>
        <v/>
      </c>
      <c r="AS2434" s="0" t="str">
        <f aca="false">IF(ISNUMBER($AH2434),IF($AH2434&lt;0,100,IF($AH2434&lt;=20,50,0)),"")</f>
        <v/>
      </c>
      <c r="AT2434" s="0" t="str">
        <f aca="false">IF(ISNUMBER($AI2434),IF($AI2434&lt;0.95,100,IF($AI2434&lt;=1,50,0)),"")</f>
        <v/>
      </c>
      <c r="AU2434" s="0" t="str">
        <f aca="false">IF(ISNUMBER($AJ2434),IF($AJ2434&lt;30,0,IF($AJ2434&lt;40,50,IF($AJ2434&lt;=90,100,50))),"")</f>
        <v/>
      </c>
      <c r="AV2434" s="0" t="str">
        <f aca="false">IF(ISNUMBER($AK2434),IF($AK2434&gt;-0.2,100,IF($AK2434&gt;=-0.4,50,0)),"")</f>
        <v/>
      </c>
      <c r="AW2434" s="59" t="n">
        <f aca="false">01_指標庫!$H$4*ISNUMBER($F2434)+01_指標庫!$H$5*ISNUMBER($AA2434)+01_指標庫!$H$6*ISNUMBER($G2434)+01_指標庫!$H$7*ISNUMBER($H2434)+01_指標庫!$H$8*ISNUMBER($AF2434)+01_指標庫!$H$9*ISNUMBER($AG2434)+01_指標庫!$H$10*ISNUMBER($AB2434)+01_指標庫!$H$11*ISNUMBER($AC2434)+01_指標庫!$H$12*ISNUMBER($AD2434)+01_指標庫!$H$13*ISNUMBER($AE2434)+01_指標庫!$H$14*ISNUMBER($I2434)+01_指標庫!$H$15*ISNUMBER($AH2434)+01_指標庫!$H$16*ISNUMBER($K2434)+01_指標庫!$H$17*ISNUMBER($AI2434)+01_指標庫!$H$18*ISNUMBER($AJ2434)+01_指標庫!$H$19*ISNUMBER($AK2434)+01_指標庫!$H$20*ISNUMBER($BB2434)+01_指標庫!$H$21*ISNUMBER($BC2434)</f>
        <v>51</v>
      </c>
      <c r="AX2434" s="59" t="n">
        <f aca="false">IF(AW2434=0,50,ROUND((01_指標庫!$H$4*IF(ISNUMBER($F2434),L2434,0)+01_指標庫!$H$5*IF(ISNUMBER($AA2434),AL2434,0)+01_指標庫!$H$6*IF(ISNUMBER($G2434),M2434,0)+01_指標庫!$H$7*IF(ISNUMBER($H2434),N2434,0)+01_指標庫!$H$8*IF(ISNUMBER($AF2434),AQ2434,0)+01_指標庫!$H$9*IF(ISNUMBER($AG2434),AR2434,0)+01_指標庫!$H$10*IF(ISNUMBER($AB2434),AM2434,0)+01_指標庫!$H$11*IF(ISNUMBER($AC2434),AN2434,0)+01_指標庫!$H$12*IF(ISNUMBER($AD2434),AO2434,0)+01_指標庫!$H$13*IF(ISNUMBER($AE2434),AP2434,0)+01_指標庫!$H$14*IF(ISNUMBER($I2434),O2434,0)+01_指標庫!$H$15*IF(ISNUMBER($AH2434),AS2434,0)+01_指標庫!$H$16*IF(ISNUMBER($K2434),P2434,0)+01_指標庫!$H$17*IF(ISNUMBER($AI2434),AT2434,0)+01_指標庫!$H$18*IF(ISNUMBER($AJ2434),AU2434,0)+01_指標庫!$H$19*IF(ISNUMBER($AK2434),AV2434,0)+01_指標庫!$H$20*IF(ISNUMBER($BB2434),BB2434,0)+01_指標庫!$H$21*IF(ISNUMBER($BC2434),BC2434,0))/AW2434,1))</f>
        <v>76.5</v>
      </c>
      <c r="AY2434" s="60"/>
      <c r="AZ2434" s="60"/>
      <c r="BA2434" s="58" t="n">
        <f aca="false">AVERAGE($E2430:$E2434)/AVERAGE($E2425:$E2434)-1</f>
        <v>-0.00339816766827161</v>
      </c>
      <c r="BB2434" s="59" t="n">
        <f aca="false">IF(ISNUMBER($BA2434),IF(OR($S2434&lt;=-0.03,$BA2434&lt;-0.003),0,IF(OR($S2434&lt;=-0.02,$BA2434&lt;0.01),50,100)),"")</f>
        <v>0</v>
      </c>
      <c r="BC2434" s="0" t="str">
        <f aca="false">IF(OR(COUNT($AZ2434)=0,COUNT($AZ2433)=0),"",IF(OR($AY2434/$AZ2433-1&lt;=-0.03,$AZ2434/$AZ2433-1&lt;=-0.045,IF(COUNT($AZ2425:$AZ2434)=10,AVERAGE($AZ2430:$AZ2434)/AVERAGE($AZ2425:$AZ2434)-1&lt;-0.01,FALSE())),0,IF(OR($AZ2434/$AZ2433-1&lt;=-0.02,IF(COUNT($AZ2425:$AZ2434)=10,AVERAGE($AZ2430:$AZ2434)/AVERAGE($AZ2425:$AZ2434)-1&lt;0.005,FALSE())),50,100)))</f>
        <v/>
      </c>
    </row>
    <row r="2435" customFormat="false" ht="15" hidden="false" customHeight="true" outlineLevel="0" collapsed="false">
      <c r="A2435" s="47" t="n">
        <v>2431</v>
      </c>
      <c r="B2435" s="48" t="n">
        <v>46091</v>
      </c>
      <c r="C2435" s="47" t="n">
        <v>2026</v>
      </c>
      <c r="D2435" s="49" t="s">
        <v>237</v>
      </c>
      <c r="E2435" s="50" t="n">
        <v>24956.47</v>
      </c>
      <c r="F2435" s="51" t="n">
        <v>0.029885</v>
      </c>
      <c r="G2435" s="51" t="n">
        <v>-0.04454</v>
      </c>
      <c r="H2435" s="52" t="n">
        <v>0.6122</v>
      </c>
      <c r="I2435" s="53" t="n">
        <v>306</v>
      </c>
      <c r="J2435" s="47" t="s">
        <v>235</v>
      </c>
      <c r="K2435" s="54" t="n">
        <v>24.93</v>
      </c>
      <c r="L2435" s="55" t="n">
        <f aca="false">IF(COUNT(F2435)=0,50,IF(F2435&gt;=0,100,IF(F2435&gt;=-0.02,50,0)))</f>
        <v>100</v>
      </c>
      <c r="M2435" s="55" t="n">
        <f aca="false">IF(COUNT(G2435)=0,50,IF(G2435&gt;-0.06,100,IF(G2435&gt;-0.15,50,0)))</f>
        <v>100</v>
      </c>
      <c r="N2435" s="55" t="n">
        <f aca="false">IF(COUNT(H2435)=0,50,IF(H2435&gt;=0.6,100,IF(H2435&gt;=0.4,50,0)))</f>
        <v>100</v>
      </c>
      <c r="O2435" s="55" t="n">
        <f aca="false">IF(COUNT(I2435)=0,50,IF(J2435="proxy_vix",50,IF(I2435&lt;350,100,IF(I2435&lt;=450,50,0))))</f>
        <v>100</v>
      </c>
      <c r="P2435" s="55" t="n">
        <f aca="false">IF(COUNT(K2435)=0,50,IF(K2435&lt;20,100,IF(K2435&lt;=25,50,0)))</f>
        <v>50</v>
      </c>
      <c r="Q2435" s="54"/>
      <c r="R2435" s="47"/>
      <c r="S2435" s="51" t="n">
        <f aca="false">$E2435/$E2434-1</f>
        <v>-0.000431765612952884</v>
      </c>
      <c r="T2435" s="56" t="n">
        <f aca="false">$K2435/$K2434-1</f>
        <v>-0.0223529411764706</v>
      </c>
      <c r="V2435" s="57"/>
      <c r="W2435" s="57"/>
      <c r="Y2435" s="1" t="str">
        <f aca="false">IF(AX2435&gt;=70,"EASY",IF(AX2435&gt;40,"UNCERTAIN","HARD"))</f>
        <v>EASY</v>
      </c>
      <c r="AA2435" s="58" t="n">
        <f aca="false">IF($A2435&lt;200,"",AVERAGE($E2386:$E2435)/AVERAGE($E2236:$E2435)-1)</f>
        <v>0.0424955333722681</v>
      </c>
      <c r="AB2435" s="59" t="n">
        <f aca="false">LOOKUP($B2435,07_L1政策步階!$A$4:$A$14,07_L1政策步階!$C$4:$C$14)</f>
        <v>1</v>
      </c>
      <c r="AC2435" s="57"/>
      <c r="AD2435" s="57"/>
      <c r="AE2435" s="57"/>
      <c r="AF2435" s="57"/>
      <c r="AG2435" s="57"/>
      <c r="AH2435" s="57"/>
      <c r="AI2435" s="57"/>
      <c r="AJ2435" s="57"/>
      <c r="AK2435" s="57"/>
      <c r="AL2435" s="59" t="n">
        <f aca="false">IF(ISNUMBER($AA2435),IF($AA2435&gt;=0.005,100,IF($AA2435&gt;=-0.015,50,0)),"")</f>
        <v>100</v>
      </c>
      <c r="AM2435" s="59" t="n">
        <f aca="false">IF(ISNUMBER($AB2435),IF($AB2435=1,100,IF($AB2435=0,50,0)),"")</f>
        <v>100</v>
      </c>
      <c r="AN2435" s="0" t="str">
        <f aca="false">IF(ISNUMBER($AC2435),IF($AC2435&gt;=0.001,100,IF($AC2435&gt;=-0.003,50,0)),"")</f>
        <v/>
      </c>
      <c r="AO2435" s="0" t="str">
        <f aca="false">IF(ISNUMBER($AD2435),IF($AD2435&gt;=0.04,100,IF($AD2435&gt;=0,50,0)),"")</f>
        <v/>
      </c>
      <c r="AP2435" s="0" t="str">
        <f aca="false">IF(ISNUMBER($AE2435),IF($AE2435&gt;=25,100,IF($AE2435&gt;=-75,50,0)),"")</f>
        <v/>
      </c>
      <c r="AQ2435" s="0" t="str">
        <f aca="false">IF(ISNUMBER($AF2435),IF($AF2435&gt;0,100,IF($AF2435&gt;=-50,50,0)),"")</f>
        <v/>
      </c>
      <c r="AR2435" s="0" t="str">
        <f aca="false">IF(ISNUMBER($AG2435),IF($AG2435=1,100,IF($AG2435=0,50,0)),"")</f>
        <v/>
      </c>
      <c r="AS2435" s="0" t="str">
        <f aca="false">IF(ISNUMBER($AH2435),IF($AH2435&lt;0,100,IF($AH2435&lt;=20,50,0)),"")</f>
        <v/>
      </c>
      <c r="AT2435" s="0" t="str">
        <f aca="false">IF(ISNUMBER($AI2435),IF($AI2435&lt;0.95,100,IF($AI2435&lt;=1,50,0)),"")</f>
        <v/>
      </c>
      <c r="AU2435" s="0" t="str">
        <f aca="false">IF(ISNUMBER($AJ2435),IF($AJ2435&lt;30,0,IF($AJ2435&lt;40,50,IF($AJ2435&lt;=90,100,50))),"")</f>
        <v/>
      </c>
      <c r="AV2435" s="0" t="str">
        <f aca="false">IF(ISNUMBER($AK2435),IF($AK2435&gt;-0.2,100,IF($AK2435&gt;=-0.4,50,0)),"")</f>
        <v/>
      </c>
      <c r="AW2435" s="59" t="n">
        <f aca="false">01_指標庫!$H$4*ISNUMBER($F2435)+01_指標庫!$H$5*ISNUMBER($AA2435)+01_指標庫!$H$6*ISNUMBER($G2435)+01_指標庫!$H$7*ISNUMBER($H2435)+01_指標庫!$H$8*ISNUMBER($AF2435)+01_指標庫!$H$9*ISNUMBER($AG2435)+01_指標庫!$H$10*ISNUMBER($AB2435)+01_指標庫!$H$11*ISNUMBER($AC2435)+01_指標庫!$H$12*ISNUMBER($AD2435)+01_指標庫!$H$13*ISNUMBER($AE2435)+01_指標庫!$H$14*ISNUMBER($I2435)+01_指標庫!$H$15*ISNUMBER($AH2435)+01_指標庫!$H$16*ISNUMBER($K2435)+01_指標庫!$H$17*ISNUMBER($AI2435)+01_指標庫!$H$18*ISNUMBER($AJ2435)+01_指標庫!$H$19*ISNUMBER($AK2435)+01_指標庫!$H$20*ISNUMBER($BB2435)+01_指標庫!$H$21*ISNUMBER($BC2435)</f>
        <v>51</v>
      </c>
      <c r="AX2435" s="59" t="n">
        <f aca="false">IF(AW2435=0,50,ROUND((01_指標庫!$H$4*IF(ISNUMBER($F2435),L2435,0)+01_指標庫!$H$5*IF(ISNUMBER($AA2435),AL2435,0)+01_指標庫!$H$6*IF(ISNUMBER($G2435),M2435,0)+01_指標庫!$H$7*IF(ISNUMBER($H2435),N2435,0)+01_指標庫!$H$8*IF(ISNUMBER($AF2435),AQ2435,0)+01_指標庫!$H$9*IF(ISNUMBER($AG2435),AR2435,0)+01_指標庫!$H$10*IF(ISNUMBER($AB2435),AM2435,0)+01_指標庫!$H$11*IF(ISNUMBER($AC2435),AN2435,0)+01_指標庫!$H$12*IF(ISNUMBER($AD2435),AO2435,0)+01_指標庫!$H$13*IF(ISNUMBER($AE2435),AP2435,0)+01_指標庫!$H$14*IF(ISNUMBER($I2435),O2435,0)+01_指標庫!$H$15*IF(ISNUMBER($AH2435),AS2435,0)+01_指標庫!$H$16*IF(ISNUMBER($K2435),P2435,0)+01_指標庫!$H$17*IF(ISNUMBER($AI2435),AT2435,0)+01_指標庫!$H$18*IF(ISNUMBER($AJ2435),AU2435,0)+01_指標庫!$H$19*IF(ISNUMBER($AK2435),AV2435,0)+01_指標庫!$H$20*IF(ISNUMBER($BB2435),BB2435,0)+01_指標庫!$H$21*IF(ISNUMBER($BC2435),BC2435,0))/AW2435,1))</f>
        <v>88.2</v>
      </c>
      <c r="AY2435" s="60"/>
      <c r="AZ2435" s="60"/>
      <c r="BA2435" s="58" t="n">
        <f aca="false">AVERAGE($E2431:$E2435)/AVERAGE($E2426:$E2435)-1</f>
        <v>-0.00142281084953133</v>
      </c>
      <c r="BB2435" s="59" t="n">
        <f aca="false">IF(ISNUMBER($BA2435),IF(OR($S2435&lt;=-0.03,$BA2435&lt;-0.003),0,IF(OR($S2435&lt;=-0.02,$BA2435&lt;0.01),50,100)),"")</f>
        <v>50</v>
      </c>
      <c r="BC2435" s="0" t="str">
        <f aca="false">IF(OR(COUNT($AZ2435)=0,COUNT($AZ2434)=0),"",IF(OR($AY2435/$AZ2434-1&lt;=-0.03,$AZ2435/$AZ2434-1&lt;=-0.045,IF(COUNT($AZ2426:$AZ2435)=10,AVERAGE($AZ2431:$AZ2435)/AVERAGE($AZ2426:$AZ2435)-1&lt;-0.01,FALSE())),0,IF(OR($AZ2435/$AZ2434-1&lt;=-0.02,IF(COUNT($AZ2426:$AZ2435)=10,AVERAGE($AZ2431:$AZ2435)/AVERAGE($AZ2426:$AZ2435)-1&lt;0.005,FALSE())),50,100)))</f>
        <v/>
      </c>
    </row>
    <row r="2436" customFormat="false" ht="15" hidden="false" customHeight="true" outlineLevel="0" collapsed="false">
      <c r="A2436" s="47" t="n">
        <v>2432</v>
      </c>
      <c r="B2436" s="48" t="n">
        <v>46092</v>
      </c>
      <c r="C2436" s="47" t="n">
        <v>2026</v>
      </c>
      <c r="D2436" s="49" t="s">
        <v>238</v>
      </c>
      <c r="E2436" s="50" t="n">
        <v>24965.01</v>
      </c>
      <c r="F2436" s="51" t="n">
        <v>0.029419</v>
      </c>
      <c r="G2436" s="51" t="n">
        <v>-0.044213</v>
      </c>
      <c r="H2436" s="52" t="n">
        <v>0.6122</v>
      </c>
      <c r="I2436" s="53" t="n">
        <v>309</v>
      </c>
      <c r="J2436" s="47" t="s">
        <v>235</v>
      </c>
      <c r="K2436" s="54" t="n">
        <v>24.23</v>
      </c>
      <c r="L2436" s="55" t="n">
        <f aca="false">IF(COUNT(F2436)=0,50,IF(F2436&gt;=0,100,IF(F2436&gt;=-0.02,50,0)))</f>
        <v>100</v>
      </c>
      <c r="M2436" s="55" t="n">
        <f aca="false">IF(COUNT(G2436)=0,50,IF(G2436&gt;-0.06,100,IF(G2436&gt;-0.15,50,0)))</f>
        <v>100</v>
      </c>
      <c r="N2436" s="55" t="n">
        <f aca="false">IF(COUNT(H2436)=0,50,IF(H2436&gt;=0.6,100,IF(H2436&gt;=0.4,50,0)))</f>
        <v>100</v>
      </c>
      <c r="O2436" s="55" t="n">
        <f aca="false">IF(COUNT(I2436)=0,50,IF(J2436="proxy_vix",50,IF(I2436&lt;350,100,IF(I2436&lt;=450,50,0))))</f>
        <v>100</v>
      </c>
      <c r="P2436" s="55" t="n">
        <f aca="false">IF(COUNT(K2436)=0,50,IF(K2436&lt;20,100,IF(K2436&lt;=25,50,0)))</f>
        <v>50</v>
      </c>
      <c r="Q2436" s="54"/>
      <c r="R2436" s="47"/>
      <c r="S2436" s="51" t="n">
        <f aca="false">$E2436/$E2435-1</f>
        <v>0.000342195831381398</v>
      </c>
      <c r="T2436" s="56" t="n">
        <f aca="false">$K2436/$K2435-1</f>
        <v>-0.0280786201363819</v>
      </c>
      <c r="V2436" s="57"/>
      <c r="W2436" s="57"/>
      <c r="Y2436" s="1" t="str">
        <f aca="false">IF(AX2436&gt;=70,"EASY",IF(AX2436&gt;40,"UNCERTAIN","HARD"))</f>
        <v>EASY</v>
      </c>
      <c r="AA2436" s="58" t="n">
        <f aca="false">IF($A2436&lt;200,"",AVERAGE($E2387:$E2436)/AVERAGE($E2237:$E2436)-1)</f>
        <v>0.0411072149782201</v>
      </c>
      <c r="AB2436" s="59" t="n">
        <f aca="false">LOOKUP($B2436,07_L1政策步階!$A$4:$A$14,07_L1政策步階!$C$4:$C$14)</f>
        <v>1</v>
      </c>
      <c r="AC2436" s="57"/>
      <c r="AD2436" s="57"/>
      <c r="AE2436" s="57"/>
      <c r="AF2436" s="57"/>
      <c r="AG2436" s="57"/>
      <c r="AH2436" s="57"/>
      <c r="AI2436" s="57"/>
      <c r="AJ2436" s="57"/>
      <c r="AK2436" s="57"/>
      <c r="AL2436" s="59" t="n">
        <f aca="false">IF(ISNUMBER($AA2436),IF($AA2436&gt;=0.005,100,IF($AA2436&gt;=-0.015,50,0)),"")</f>
        <v>100</v>
      </c>
      <c r="AM2436" s="59" t="n">
        <f aca="false">IF(ISNUMBER($AB2436),IF($AB2436=1,100,IF($AB2436=0,50,0)),"")</f>
        <v>100</v>
      </c>
      <c r="AN2436" s="0" t="str">
        <f aca="false">IF(ISNUMBER($AC2436),IF($AC2436&gt;=0.001,100,IF($AC2436&gt;=-0.003,50,0)),"")</f>
        <v/>
      </c>
      <c r="AO2436" s="0" t="str">
        <f aca="false">IF(ISNUMBER($AD2436),IF($AD2436&gt;=0.04,100,IF($AD2436&gt;=0,50,0)),"")</f>
        <v/>
      </c>
      <c r="AP2436" s="0" t="str">
        <f aca="false">IF(ISNUMBER($AE2436),IF($AE2436&gt;=25,100,IF($AE2436&gt;=-75,50,0)),"")</f>
        <v/>
      </c>
      <c r="AQ2436" s="0" t="str">
        <f aca="false">IF(ISNUMBER($AF2436),IF($AF2436&gt;0,100,IF($AF2436&gt;=-50,50,0)),"")</f>
        <v/>
      </c>
      <c r="AR2436" s="0" t="str">
        <f aca="false">IF(ISNUMBER($AG2436),IF($AG2436=1,100,IF($AG2436=0,50,0)),"")</f>
        <v/>
      </c>
      <c r="AS2436" s="0" t="str">
        <f aca="false">IF(ISNUMBER($AH2436),IF($AH2436&lt;0,100,IF($AH2436&lt;=20,50,0)),"")</f>
        <v/>
      </c>
      <c r="AT2436" s="0" t="str">
        <f aca="false">IF(ISNUMBER($AI2436),IF($AI2436&lt;0.95,100,IF($AI2436&lt;=1,50,0)),"")</f>
        <v/>
      </c>
      <c r="AU2436" s="0" t="str">
        <f aca="false">IF(ISNUMBER($AJ2436),IF($AJ2436&lt;30,0,IF($AJ2436&lt;40,50,IF($AJ2436&lt;=90,100,50))),"")</f>
        <v/>
      </c>
      <c r="AV2436" s="0" t="str">
        <f aca="false">IF(ISNUMBER($AK2436),IF($AK2436&gt;-0.2,100,IF($AK2436&gt;=-0.4,50,0)),"")</f>
        <v/>
      </c>
      <c r="AW2436" s="59" t="n">
        <f aca="false">01_指標庫!$H$4*ISNUMBER($F2436)+01_指標庫!$H$5*ISNUMBER($AA2436)+01_指標庫!$H$6*ISNUMBER($G2436)+01_指標庫!$H$7*ISNUMBER($H2436)+01_指標庫!$H$8*ISNUMBER($AF2436)+01_指標庫!$H$9*ISNUMBER($AG2436)+01_指標庫!$H$10*ISNUMBER($AB2436)+01_指標庫!$H$11*ISNUMBER($AC2436)+01_指標庫!$H$12*ISNUMBER($AD2436)+01_指標庫!$H$13*ISNUMBER($AE2436)+01_指標庫!$H$14*ISNUMBER($I2436)+01_指標庫!$H$15*ISNUMBER($AH2436)+01_指標庫!$H$16*ISNUMBER($K2436)+01_指標庫!$H$17*ISNUMBER($AI2436)+01_指標庫!$H$18*ISNUMBER($AJ2436)+01_指標庫!$H$19*ISNUMBER($AK2436)+01_指標庫!$H$20*ISNUMBER($BB2436)+01_指標庫!$H$21*ISNUMBER($BC2436)</f>
        <v>51</v>
      </c>
      <c r="AX2436" s="59" t="n">
        <f aca="false">IF(AW2436=0,50,ROUND((01_指標庫!$H$4*IF(ISNUMBER($F2436),L2436,0)+01_指標庫!$H$5*IF(ISNUMBER($AA2436),AL2436,0)+01_指標庫!$H$6*IF(ISNUMBER($G2436),M2436,0)+01_指標庫!$H$7*IF(ISNUMBER($H2436),N2436,0)+01_指標庫!$H$8*IF(ISNUMBER($AF2436),AQ2436,0)+01_指標庫!$H$9*IF(ISNUMBER($AG2436),AR2436,0)+01_指標庫!$H$10*IF(ISNUMBER($AB2436),AM2436,0)+01_指標庫!$H$11*IF(ISNUMBER($AC2436),AN2436,0)+01_指標庫!$H$12*IF(ISNUMBER($AD2436),AO2436,0)+01_指標庫!$H$13*IF(ISNUMBER($AE2436),AP2436,0)+01_指標庫!$H$14*IF(ISNUMBER($I2436),O2436,0)+01_指標庫!$H$15*IF(ISNUMBER($AH2436),AS2436,0)+01_指標庫!$H$16*IF(ISNUMBER($K2436),P2436,0)+01_指標庫!$H$17*IF(ISNUMBER($AI2436),AT2436,0)+01_指標庫!$H$18*IF(ISNUMBER($AJ2436),AU2436,0)+01_指標庫!$H$19*IF(ISNUMBER($AK2436),AV2436,0)+01_指標庫!$H$20*IF(ISNUMBER($BB2436),BB2436,0)+01_指標庫!$H$21*IF(ISNUMBER($BC2436),BC2436,0))/AW2436,1))</f>
        <v>88.2</v>
      </c>
      <c r="AY2436" s="60"/>
      <c r="AZ2436" s="60"/>
      <c r="BA2436" s="58" t="n">
        <f aca="false">AVERAGE($E2432:$E2436)/AVERAGE($E2427:$E2436)-1</f>
        <v>-0.000997020568396678</v>
      </c>
      <c r="BB2436" s="59" t="n">
        <f aca="false">IF(ISNUMBER($BA2436),IF(OR($S2436&lt;=-0.03,$BA2436&lt;-0.003),0,IF(OR($S2436&lt;=-0.02,$BA2436&lt;0.01),50,100)),"")</f>
        <v>50</v>
      </c>
      <c r="BC2436" s="0" t="str">
        <f aca="false">IF(OR(COUNT($AZ2436)=0,COUNT($AZ2435)=0),"",IF(OR($AY2436/$AZ2435-1&lt;=-0.03,$AZ2436/$AZ2435-1&lt;=-0.045,IF(COUNT($AZ2427:$AZ2436)=10,AVERAGE($AZ2432:$AZ2436)/AVERAGE($AZ2427:$AZ2436)-1&lt;-0.01,FALSE())),0,IF(OR($AZ2436/$AZ2435-1&lt;=-0.02,IF(COUNT($AZ2427:$AZ2436)=10,AVERAGE($AZ2432:$AZ2436)/AVERAGE($AZ2427:$AZ2436)-1&lt;0.005,FALSE())),50,100)))</f>
        <v/>
      </c>
    </row>
    <row r="2437" customFormat="false" ht="15" hidden="false" customHeight="true" outlineLevel="0" collapsed="false">
      <c r="A2437" s="47" t="n">
        <v>2433</v>
      </c>
      <c r="B2437" s="48" t="n">
        <v>46093</v>
      </c>
      <c r="C2437" s="47" t="n">
        <v>2026</v>
      </c>
      <c r="D2437" s="49" t="s">
        <v>239</v>
      </c>
      <c r="E2437" s="50" t="n">
        <v>24533.58</v>
      </c>
      <c r="F2437" s="51" t="n">
        <v>0.010875</v>
      </c>
      <c r="G2437" s="51" t="n">
        <v>-0.06073</v>
      </c>
      <c r="H2437" s="52" t="n">
        <v>0.6122</v>
      </c>
      <c r="I2437" s="53" t="n">
        <v>317</v>
      </c>
      <c r="J2437" s="47" t="s">
        <v>235</v>
      </c>
      <c r="K2437" s="54" t="n">
        <v>27.29</v>
      </c>
      <c r="L2437" s="55" t="n">
        <f aca="false">IF(COUNT(F2437)=0,50,IF(F2437&gt;=0,100,IF(F2437&gt;=-0.02,50,0)))</f>
        <v>100</v>
      </c>
      <c r="M2437" s="55" t="n">
        <f aca="false">IF(COUNT(G2437)=0,50,IF(G2437&gt;-0.06,100,IF(G2437&gt;-0.15,50,0)))</f>
        <v>50</v>
      </c>
      <c r="N2437" s="55" t="n">
        <f aca="false">IF(COUNT(H2437)=0,50,IF(H2437&gt;=0.6,100,IF(H2437&gt;=0.4,50,0)))</f>
        <v>100</v>
      </c>
      <c r="O2437" s="55" t="n">
        <f aca="false">IF(COUNT(I2437)=0,50,IF(J2437="proxy_vix",50,IF(I2437&lt;350,100,IF(I2437&lt;=450,50,0))))</f>
        <v>100</v>
      </c>
      <c r="P2437" s="55" t="n">
        <f aca="false">IF(COUNT(K2437)=0,50,IF(K2437&lt;20,100,IF(K2437&lt;=25,50,0)))</f>
        <v>0</v>
      </c>
      <c r="Q2437" s="54"/>
      <c r="R2437" s="47"/>
      <c r="S2437" s="51" t="n">
        <f aca="false">$E2437/$E2436-1</f>
        <v>-0.0172813870292861</v>
      </c>
      <c r="T2437" s="56" t="n">
        <f aca="false">$K2437/$K2436-1</f>
        <v>0.126289723483285</v>
      </c>
      <c r="V2437" s="57"/>
      <c r="W2437" s="57"/>
      <c r="Y2437" s="1" t="str">
        <f aca="false">IF(AX2437&gt;=70,"EASY",IF(AX2437&gt;40,"UNCERTAIN","HARD"))</f>
        <v>EASY</v>
      </c>
      <c r="AA2437" s="58" t="n">
        <f aca="false">IF($A2437&lt;200,"",AVERAGE($E2388:$E2437)/AVERAGE($E2238:$E2437)-1)</f>
        <v>0.0395137505881189</v>
      </c>
      <c r="AB2437" s="59" t="n">
        <f aca="false">LOOKUP($B2437,07_L1政策步階!$A$4:$A$14,07_L1政策步階!$C$4:$C$14)</f>
        <v>1</v>
      </c>
      <c r="AC2437" s="57"/>
      <c r="AD2437" s="57"/>
      <c r="AE2437" s="57"/>
      <c r="AF2437" s="57"/>
      <c r="AG2437" s="57"/>
      <c r="AH2437" s="57"/>
      <c r="AI2437" s="57"/>
      <c r="AJ2437" s="57"/>
      <c r="AK2437" s="57"/>
      <c r="AL2437" s="59" t="n">
        <f aca="false">IF(ISNUMBER($AA2437),IF($AA2437&gt;=0.005,100,IF($AA2437&gt;=-0.015,50,0)),"")</f>
        <v>100</v>
      </c>
      <c r="AM2437" s="59" t="n">
        <f aca="false">IF(ISNUMBER($AB2437),IF($AB2437=1,100,IF($AB2437=0,50,0)),"")</f>
        <v>100</v>
      </c>
      <c r="AN2437" s="0" t="str">
        <f aca="false">IF(ISNUMBER($AC2437),IF($AC2437&gt;=0.001,100,IF($AC2437&gt;=-0.003,50,0)),"")</f>
        <v/>
      </c>
      <c r="AO2437" s="0" t="str">
        <f aca="false">IF(ISNUMBER($AD2437),IF($AD2437&gt;=0.04,100,IF($AD2437&gt;=0,50,0)),"")</f>
        <v/>
      </c>
      <c r="AP2437" s="0" t="str">
        <f aca="false">IF(ISNUMBER($AE2437),IF($AE2437&gt;=25,100,IF($AE2437&gt;=-75,50,0)),"")</f>
        <v/>
      </c>
      <c r="AQ2437" s="0" t="str">
        <f aca="false">IF(ISNUMBER($AF2437),IF($AF2437&gt;0,100,IF($AF2437&gt;=-50,50,0)),"")</f>
        <v/>
      </c>
      <c r="AR2437" s="0" t="str">
        <f aca="false">IF(ISNUMBER($AG2437),IF($AG2437=1,100,IF($AG2437=0,50,0)),"")</f>
        <v/>
      </c>
      <c r="AS2437" s="0" t="str">
        <f aca="false">IF(ISNUMBER($AH2437),IF($AH2437&lt;0,100,IF($AH2437&lt;=20,50,0)),"")</f>
        <v/>
      </c>
      <c r="AT2437" s="0" t="str">
        <f aca="false">IF(ISNUMBER($AI2437),IF($AI2437&lt;0.95,100,IF($AI2437&lt;=1,50,0)),"")</f>
        <v/>
      </c>
      <c r="AU2437" s="0" t="str">
        <f aca="false">IF(ISNUMBER($AJ2437),IF($AJ2437&lt;30,0,IF($AJ2437&lt;40,50,IF($AJ2437&lt;=90,100,50))),"")</f>
        <v/>
      </c>
      <c r="AV2437" s="0" t="str">
        <f aca="false">IF(ISNUMBER($AK2437),IF($AK2437&gt;-0.2,100,IF($AK2437&gt;=-0.4,50,0)),"")</f>
        <v/>
      </c>
      <c r="AW2437" s="59" t="n">
        <f aca="false">01_指標庫!$H$4*ISNUMBER($F2437)+01_指標庫!$H$5*ISNUMBER($AA2437)+01_指標庫!$H$6*ISNUMBER($G2437)+01_指標庫!$H$7*ISNUMBER($H2437)+01_指標庫!$H$8*ISNUMBER($AF2437)+01_指標庫!$H$9*ISNUMBER($AG2437)+01_指標庫!$H$10*ISNUMBER($AB2437)+01_指標庫!$H$11*ISNUMBER($AC2437)+01_指標庫!$H$12*ISNUMBER($AD2437)+01_指標庫!$H$13*ISNUMBER($AE2437)+01_指標庫!$H$14*ISNUMBER($I2437)+01_指標庫!$H$15*ISNUMBER($AH2437)+01_指標庫!$H$16*ISNUMBER($K2437)+01_指標庫!$H$17*ISNUMBER($AI2437)+01_指標庫!$H$18*ISNUMBER($AJ2437)+01_指標庫!$H$19*ISNUMBER($AK2437)+01_指標庫!$H$20*ISNUMBER($BB2437)+01_指標庫!$H$21*ISNUMBER($BC2437)</f>
        <v>51</v>
      </c>
      <c r="AX2437" s="59" t="n">
        <f aca="false">IF(AW2437=0,50,ROUND((01_指標庫!$H$4*IF(ISNUMBER($F2437),L2437,0)+01_指標庫!$H$5*IF(ISNUMBER($AA2437),AL2437,0)+01_指標庫!$H$6*IF(ISNUMBER($G2437),M2437,0)+01_指標庫!$H$7*IF(ISNUMBER($H2437),N2437,0)+01_指標庫!$H$8*IF(ISNUMBER($AF2437),AQ2437,0)+01_指標庫!$H$9*IF(ISNUMBER($AG2437),AR2437,0)+01_指標庫!$H$10*IF(ISNUMBER($AB2437),AM2437,0)+01_指標庫!$H$11*IF(ISNUMBER($AC2437),AN2437,0)+01_指標庫!$H$12*IF(ISNUMBER($AD2437),AO2437,0)+01_指標庫!$H$13*IF(ISNUMBER($AE2437),AP2437,0)+01_指標庫!$H$14*IF(ISNUMBER($I2437),O2437,0)+01_指標庫!$H$15*IF(ISNUMBER($AH2437),AS2437,0)+01_指標庫!$H$16*IF(ISNUMBER($K2437),P2437,0)+01_指標庫!$H$17*IF(ISNUMBER($AI2437),AT2437,0)+01_指標庫!$H$18*IF(ISNUMBER($AJ2437),AU2437,0)+01_指標庫!$H$19*IF(ISNUMBER($AK2437),AV2437,0)+01_指標庫!$H$20*IF(ISNUMBER($BB2437),BB2437,0)+01_指標庫!$H$21*IF(ISNUMBER($BC2437),BC2437,0))/AW2437,1))</f>
        <v>74.5</v>
      </c>
      <c r="AY2437" s="60"/>
      <c r="AZ2437" s="60"/>
      <c r="BA2437" s="58" t="n">
        <f aca="false">AVERAGE($E2433:$E2437)/AVERAGE($E2428:$E2437)-1</f>
        <v>-0.00289923164815864</v>
      </c>
      <c r="BB2437" s="59" t="n">
        <f aca="false">IF(ISNUMBER($BA2437),IF(OR($S2437&lt;=-0.03,$BA2437&lt;-0.003),0,IF(OR($S2437&lt;=-0.02,$BA2437&lt;0.01),50,100)),"")</f>
        <v>50</v>
      </c>
      <c r="BC2437" s="0" t="str">
        <f aca="false">IF(OR(COUNT($AZ2437)=0,COUNT($AZ2436)=0),"",IF(OR($AY2437/$AZ2436-1&lt;=-0.03,$AZ2437/$AZ2436-1&lt;=-0.045,IF(COUNT($AZ2428:$AZ2437)=10,AVERAGE($AZ2433:$AZ2437)/AVERAGE($AZ2428:$AZ2437)-1&lt;-0.01,FALSE())),0,IF(OR($AZ2437/$AZ2436-1&lt;=-0.02,IF(COUNT($AZ2428:$AZ2437)=10,AVERAGE($AZ2433:$AZ2437)/AVERAGE($AZ2428:$AZ2437)-1&lt;0.005,FALSE())),50,100)))</f>
        <v/>
      </c>
    </row>
    <row r="2438" customFormat="false" ht="15" hidden="false" customHeight="true" outlineLevel="0" collapsed="false">
      <c r="A2438" s="47" t="n">
        <v>2434</v>
      </c>
      <c r="B2438" s="48" t="n">
        <v>46094</v>
      </c>
      <c r="C2438" s="47" t="n">
        <v>2026</v>
      </c>
      <c r="D2438" s="49" t="s">
        <v>234</v>
      </c>
      <c r="E2438" s="50" t="n">
        <v>24380.73</v>
      </c>
      <c r="F2438" s="51" t="n">
        <v>0.003964</v>
      </c>
      <c r="G2438" s="51" t="n">
        <v>-0.066582</v>
      </c>
      <c r="H2438" s="52" t="n">
        <v>0.5714</v>
      </c>
      <c r="I2438" s="53" t="n">
        <v>328</v>
      </c>
      <c r="J2438" s="47" t="s">
        <v>235</v>
      </c>
      <c r="K2438" s="54" t="n">
        <v>27.19</v>
      </c>
      <c r="L2438" s="55" t="n">
        <f aca="false">IF(COUNT(F2438)=0,50,IF(F2438&gt;=0,100,IF(F2438&gt;=-0.02,50,0)))</f>
        <v>100</v>
      </c>
      <c r="M2438" s="55" t="n">
        <f aca="false">IF(COUNT(G2438)=0,50,IF(G2438&gt;-0.06,100,IF(G2438&gt;-0.15,50,0)))</f>
        <v>50</v>
      </c>
      <c r="N2438" s="55" t="n">
        <f aca="false">IF(COUNT(H2438)=0,50,IF(H2438&gt;=0.6,100,IF(H2438&gt;=0.4,50,0)))</f>
        <v>50</v>
      </c>
      <c r="O2438" s="55" t="n">
        <f aca="false">IF(COUNT(I2438)=0,50,IF(J2438="proxy_vix",50,IF(I2438&lt;350,100,IF(I2438&lt;=450,50,0))))</f>
        <v>100</v>
      </c>
      <c r="P2438" s="55" t="n">
        <f aca="false">IF(COUNT(K2438)=0,50,IF(K2438&lt;20,100,IF(K2438&lt;=25,50,0)))</f>
        <v>0</v>
      </c>
      <c r="Q2438" s="54"/>
      <c r="R2438" s="47"/>
      <c r="S2438" s="51" t="n">
        <f aca="false">$E2438/$E2437-1</f>
        <v>-0.00623023627208108</v>
      </c>
      <c r="T2438" s="56" t="n">
        <f aca="false">$K2438/$K2437-1</f>
        <v>-0.00366434591425424</v>
      </c>
      <c r="V2438" s="57"/>
      <c r="W2438" s="57"/>
      <c r="Y2438" s="1" t="str">
        <f aca="false">IF(AX2438&gt;=70,"EASY",IF(AX2438&gt;40,"UNCERTAIN","HARD"))</f>
        <v>UNCERTAIN</v>
      </c>
      <c r="AA2438" s="58" t="n">
        <f aca="false">IF($A2438&lt;200,"",AVERAGE($E2389:$E2438)/AVERAGE($E2239:$E2438)-1)</f>
        <v>0.037988033378094</v>
      </c>
      <c r="AB2438" s="59" t="n">
        <f aca="false">LOOKUP($B2438,07_L1政策步階!$A$4:$A$14,07_L1政策步階!$C$4:$C$14)</f>
        <v>1</v>
      </c>
      <c r="AC2438" s="57"/>
      <c r="AD2438" s="57"/>
      <c r="AE2438" s="57"/>
      <c r="AF2438" s="57"/>
      <c r="AG2438" s="57"/>
      <c r="AH2438" s="57"/>
      <c r="AI2438" s="57"/>
      <c r="AJ2438" s="57"/>
      <c r="AK2438" s="57"/>
      <c r="AL2438" s="59" t="n">
        <f aca="false">IF(ISNUMBER($AA2438),IF($AA2438&gt;=0.005,100,IF($AA2438&gt;=-0.015,50,0)),"")</f>
        <v>100</v>
      </c>
      <c r="AM2438" s="59" t="n">
        <f aca="false">IF(ISNUMBER($AB2438),IF($AB2438=1,100,IF($AB2438=0,50,0)),"")</f>
        <v>100</v>
      </c>
      <c r="AN2438" s="0" t="str">
        <f aca="false">IF(ISNUMBER($AC2438),IF($AC2438&gt;=0.001,100,IF($AC2438&gt;=-0.003,50,0)),"")</f>
        <v/>
      </c>
      <c r="AO2438" s="0" t="str">
        <f aca="false">IF(ISNUMBER($AD2438),IF($AD2438&gt;=0.04,100,IF($AD2438&gt;=0,50,0)),"")</f>
        <v/>
      </c>
      <c r="AP2438" s="0" t="str">
        <f aca="false">IF(ISNUMBER($AE2438),IF($AE2438&gt;=25,100,IF($AE2438&gt;=-75,50,0)),"")</f>
        <v/>
      </c>
      <c r="AQ2438" s="0" t="str">
        <f aca="false">IF(ISNUMBER($AF2438),IF($AF2438&gt;0,100,IF($AF2438&gt;=-50,50,0)),"")</f>
        <v/>
      </c>
      <c r="AR2438" s="0" t="str">
        <f aca="false">IF(ISNUMBER($AG2438),IF($AG2438=1,100,IF($AG2438=0,50,0)),"")</f>
        <v/>
      </c>
      <c r="AS2438" s="0" t="str">
        <f aca="false">IF(ISNUMBER($AH2438),IF($AH2438&lt;0,100,IF($AH2438&lt;=20,50,0)),"")</f>
        <v/>
      </c>
      <c r="AT2438" s="0" t="str">
        <f aca="false">IF(ISNUMBER($AI2438),IF($AI2438&lt;0.95,100,IF($AI2438&lt;=1,50,0)),"")</f>
        <v/>
      </c>
      <c r="AU2438" s="0" t="str">
        <f aca="false">IF(ISNUMBER($AJ2438),IF($AJ2438&lt;30,0,IF($AJ2438&lt;40,50,IF($AJ2438&lt;=90,100,50))),"")</f>
        <v/>
      </c>
      <c r="AV2438" s="0" t="str">
        <f aca="false">IF(ISNUMBER($AK2438),IF($AK2438&gt;-0.2,100,IF($AK2438&gt;=-0.4,50,0)),"")</f>
        <v/>
      </c>
      <c r="AW2438" s="59" t="n">
        <f aca="false">01_指標庫!$H$4*ISNUMBER($F2438)+01_指標庫!$H$5*ISNUMBER($AA2438)+01_指標庫!$H$6*ISNUMBER($G2438)+01_指標庫!$H$7*ISNUMBER($H2438)+01_指標庫!$H$8*ISNUMBER($AF2438)+01_指標庫!$H$9*ISNUMBER($AG2438)+01_指標庫!$H$10*ISNUMBER($AB2438)+01_指標庫!$H$11*ISNUMBER($AC2438)+01_指標庫!$H$12*ISNUMBER($AD2438)+01_指標庫!$H$13*ISNUMBER($AE2438)+01_指標庫!$H$14*ISNUMBER($I2438)+01_指標庫!$H$15*ISNUMBER($AH2438)+01_指標庫!$H$16*ISNUMBER($K2438)+01_指標庫!$H$17*ISNUMBER($AI2438)+01_指標庫!$H$18*ISNUMBER($AJ2438)+01_指標庫!$H$19*ISNUMBER($AK2438)+01_指標庫!$H$20*ISNUMBER($BB2438)+01_指標庫!$H$21*ISNUMBER($BC2438)</f>
        <v>51</v>
      </c>
      <c r="AX2438" s="59" t="n">
        <f aca="false">IF(AW2438=0,50,ROUND((01_指標庫!$H$4*IF(ISNUMBER($F2438),L2438,0)+01_指標庫!$H$5*IF(ISNUMBER($AA2438),AL2438,0)+01_指標庫!$H$6*IF(ISNUMBER($G2438),M2438,0)+01_指標庫!$H$7*IF(ISNUMBER($H2438),N2438,0)+01_指標庫!$H$8*IF(ISNUMBER($AF2438),AQ2438,0)+01_指標庫!$H$9*IF(ISNUMBER($AG2438),AR2438,0)+01_指標庫!$H$10*IF(ISNUMBER($AB2438),AM2438,0)+01_指標庫!$H$11*IF(ISNUMBER($AC2438),AN2438,0)+01_指標庫!$H$12*IF(ISNUMBER($AD2438),AO2438,0)+01_指標庫!$H$13*IF(ISNUMBER($AE2438),AP2438,0)+01_指標庫!$H$14*IF(ISNUMBER($I2438),O2438,0)+01_指標庫!$H$15*IF(ISNUMBER($AH2438),AS2438,0)+01_指標庫!$H$16*IF(ISNUMBER($K2438),P2438,0)+01_指標庫!$H$17*IF(ISNUMBER($AI2438),AT2438,0)+01_指標庫!$H$18*IF(ISNUMBER($AJ2438),AU2438,0)+01_指標庫!$H$19*IF(ISNUMBER($AK2438),AV2438,0)+01_指標庫!$H$20*IF(ISNUMBER($BB2438),BB2438,0)+01_指標庫!$H$21*IF(ISNUMBER($BC2438),BC2438,0))/AW2438,1))</f>
        <v>66.7</v>
      </c>
      <c r="AY2438" s="60"/>
      <c r="AZ2438" s="60"/>
      <c r="BA2438" s="58" t="n">
        <f aca="false">AVERAGE($E2434:$E2438)/AVERAGE($E2429:$E2438)-1</f>
        <v>-0.00268555363065715</v>
      </c>
      <c r="BB2438" s="59" t="n">
        <f aca="false">IF(ISNUMBER($BA2438),IF(OR($S2438&lt;=-0.03,$BA2438&lt;-0.003),0,IF(OR($S2438&lt;=-0.02,$BA2438&lt;0.01),50,100)),"")</f>
        <v>50</v>
      </c>
      <c r="BC2438" s="0" t="str">
        <f aca="false">IF(OR(COUNT($AZ2438)=0,COUNT($AZ2437)=0),"",IF(OR($AY2438/$AZ2437-1&lt;=-0.03,$AZ2438/$AZ2437-1&lt;=-0.045,IF(COUNT($AZ2429:$AZ2438)=10,AVERAGE($AZ2434:$AZ2438)/AVERAGE($AZ2429:$AZ2438)-1&lt;-0.01,FALSE())),0,IF(OR($AZ2438/$AZ2437-1&lt;=-0.02,IF(COUNT($AZ2429:$AZ2438)=10,AVERAGE($AZ2434:$AZ2438)/AVERAGE($AZ2429:$AZ2438)-1&lt;0.005,FALSE())),50,100)))</f>
        <v/>
      </c>
    </row>
    <row r="2439" customFormat="false" ht="15" hidden="false" customHeight="true" outlineLevel="0" collapsed="false">
      <c r="A2439" s="47" t="n">
        <v>2435</v>
      </c>
      <c r="B2439" s="48" t="n">
        <v>46097</v>
      </c>
      <c r="C2439" s="47" t="n">
        <v>2026</v>
      </c>
      <c r="D2439" s="49" t="s">
        <v>236</v>
      </c>
      <c r="E2439" s="50" t="n">
        <v>24655.34</v>
      </c>
      <c r="F2439" s="51" t="n">
        <v>0.014575</v>
      </c>
      <c r="G2439" s="51" t="n">
        <v>-0.056069</v>
      </c>
      <c r="H2439" s="52" t="n">
        <v>0.6122</v>
      </c>
      <c r="I2439" s="53" t="n">
        <v>327</v>
      </c>
      <c r="J2439" s="47" t="s">
        <v>235</v>
      </c>
      <c r="K2439" s="54" t="n">
        <v>23.51</v>
      </c>
      <c r="L2439" s="55" t="n">
        <f aca="false">IF(COUNT(F2439)=0,50,IF(F2439&gt;=0,100,IF(F2439&gt;=-0.02,50,0)))</f>
        <v>100</v>
      </c>
      <c r="M2439" s="55" t="n">
        <f aca="false">IF(COUNT(G2439)=0,50,IF(G2439&gt;-0.06,100,IF(G2439&gt;-0.15,50,0)))</f>
        <v>100</v>
      </c>
      <c r="N2439" s="55" t="n">
        <f aca="false">IF(COUNT(H2439)=0,50,IF(H2439&gt;=0.6,100,IF(H2439&gt;=0.4,50,0)))</f>
        <v>100</v>
      </c>
      <c r="O2439" s="55" t="n">
        <f aca="false">IF(COUNT(I2439)=0,50,IF(J2439="proxy_vix",50,IF(I2439&lt;350,100,IF(I2439&lt;=450,50,0))))</f>
        <v>100</v>
      </c>
      <c r="P2439" s="55" t="n">
        <f aca="false">IF(COUNT(K2439)=0,50,IF(K2439&lt;20,100,IF(K2439&lt;=25,50,0)))</f>
        <v>50</v>
      </c>
      <c r="Q2439" s="54"/>
      <c r="R2439" s="47"/>
      <c r="S2439" s="51" t="n">
        <f aca="false">$E2439/$E2438-1</f>
        <v>0.0112634035158095</v>
      </c>
      <c r="T2439" s="56" t="n">
        <f aca="false">$K2439/$K2438-1</f>
        <v>-0.135343876425156</v>
      </c>
      <c r="V2439" s="57"/>
      <c r="W2439" s="57"/>
      <c r="Y2439" s="1" t="str">
        <f aca="false">IF(AX2439&gt;=70,"EASY",IF(AX2439&gt;40,"UNCERTAIN","HARD"))</f>
        <v>EASY</v>
      </c>
      <c r="AA2439" s="58" t="n">
        <f aca="false">IF($A2439&lt;200,"",AVERAGE($E2390:$E2439)/AVERAGE($E2240:$E2439)-1)</f>
        <v>0.0367860366557096</v>
      </c>
      <c r="AB2439" s="59" t="n">
        <f aca="false">LOOKUP($B2439,07_L1政策步階!$A$4:$A$14,07_L1政策步階!$C$4:$C$14)</f>
        <v>1</v>
      </c>
      <c r="AC2439" s="57"/>
      <c r="AD2439" s="57"/>
      <c r="AE2439" s="57"/>
      <c r="AF2439" s="57"/>
      <c r="AG2439" s="57"/>
      <c r="AH2439" s="57"/>
      <c r="AI2439" s="57"/>
      <c r="AJ2439" s="57"/>
      <c r="AK2439" s="57"/>
      <c r="AL2439" s="59" t="n">
        <f aca="false">IF(ISNUMBER($AA2439),IF($AA2439&gt;=0.005,100,IF($AA2439&gt;=-0.015,50,0)),"")</f>
        <v>100</v>
      </c>
      <c r="AM2439" s="59" t="n">
        <f aca="false">IF(ISNUMBER($AB2439),IF($AB2439=1,100,IF($AB2439=0,50,0)),"")</f>
        <v>100</v>
      </c>
      <c r="AN2439" s="0" t="str">
        <f aca="false">IF(ISNUMBER($AC2439),IF($AC2439&gt;=0.001,100,IF($AC2439&gt;=-0.003,50,0)),"")</f>
        <v/>
      </c>
      <c r="AO2439" s="0" t="str">
        <f aca="false">IF(ISNUMBER($AD2439),IF($AD2439&gt;=0.04,100,IF($AD2439&gt;=0,50,0)),"")</f>
        <v/>
      </c>
      <c r="AP2439" s="0" t="str">
        <f aca="false">IF(ISNUMBER($AE2439),IF($AE2439&gt;=25,100,IF($AE2439&gt;=-75,50,0)),"")</f>
        <v/>
      </c>
      <c r="AQ2439" s="0" t="str">
        <f aca="false">IF(ISNUMBER($AF2439),IF($AF2439&gt;0,100,IF($AF2439&gt;=-50,50,0)),"")</f>
        <v/>
      </c>
      <c r="AR2439" s="0" t="str">
        <f aca="false">IF(ISNUMBER($AG2439),IF($AG2439=1,100,IF($AG2439=0,50,0)),"")</f>
        <v/>
      </c>
      <c r="AS2439" s="0" t="str">
        <f aca="false">IF(ISNUMBER($AH2439),IF($AH2439&lt;0,100,IF($AH2439&lt;=20,50,0)),"")</f>
        <v/>
      </c>
      <c r="AT2439" s="0" t="str">
        <f aca="false">IF(ISNUMBER($AI2439),IF($AI2439&lt;0.95,100,IF($AI2439&lt;=1,50,0)),"")</f>
        <v/>
      </c>
      <c r="AU2439" s="0" t="str">
        <f aca="false">IF(ISNUMBER($AJ2439),IF($AJ2439&lt;30,0,IF($AJ2439&lt;40,50,IF($AJ2439&lt;=90,100,50))),"")</f>
        <v/>
      </c>
      <c r="AV2439" s="0" t="str">
        <f aca="false">IF(ISNUMBER($AK2439),IF($AK2439&gt;-0.2,100,IF($AK2439&gt;=-0.4,50,0)),"")</f>
        <v/>
      </c>
      <c r="AW2439" s="59" t="n">
        <f aca="false">01_指標庫!$H$4*ISNUMBER($F2439)+01_指標庫!$H$5*ISNUMBER($AA2439)+01_指標庫!$H$6*ISNUMBER($G2439)+01_指標庫!$H$7*ISNUMBER($H2439)+01_指標庫!$H$8*ISNUMBER($AF2439)+01_指標庫!$H$9*ISNUMBER($AG2439)+01_指標庫!$H$10*ISNUMBER($AB2439)+01_指標庫!$H$11*ISNUMBER($AC2439)+01_指標庫!$H$12*ISNUMBER($AD2439)+01_指標庫!$H$13*ISNUMBER($AE2439)+01_指標庫!$H$14*ISNUMBER($I2439)+01_指標庫!$H$15*ISNUMBER($AH2439)+01_指標庫!$H$16*ISNUMBER($K2439)+01_指標庫!$H$17*ISNUMBER($AI2439)+01_指標庫!$H$18*ISNUMBER($AJ2439)+01_指標庫!$H$19*ISNUMBER($AK2439)+01_指標庫!$H$20*ISNUMBER($BB2439)+01_指標庫!$H$21*ISNUMBER($BC2439)</f>
        <v>51</v>
      </c>
      <c r="AX2439" s="59" t="n">
        <f aca="false">IF(AW2439=0,50,ROUND((01_指標庫!$H$4*IF(ISNUMBER($F2439),L2439,0)+01_指標庫!$H$5*IF(ISNUMBER($AA2439),AL2439,0)+01_指標庫!$H$6*IF(ISNUMBER($G2439),M2439,0)+01_指標庫!$H$7*IF(ISNUMBER($H2439),N2439,0)+01_指標庫!$H$8*IF(ISNUMBER($AF2439),AQ2439,0)+01_指標庫!$H$9*IF(ISNUMBER($AG2439),AR2439,0)+01_指標庫!$H$10*IF(ISNUMBER($AB2439),AM2439,0)+01_指標庫!$H$11*IF(ISNUMBER($AC2439),AN2439,0)+01_指標庫!$H$12*IF(ISNUMBER($AD2439),AO2439,0)+01_指標庫!$H$13*IF(ISNUMBER($AE2439),AP2439,0)+01_指標庫!$H$14*IF(ISNUMBER($I2439),O2439,0)+01_指標庫!$H$15*IF(ISNUMBER($AH2439),AS2439,0)+01_指標庫!$H$16*IF(ISNUMBER($K2439),P2439,0)+01_指標庫!$H$17*IF(ISNUMBER($AI2439),AT2439,0)+01_指標庫!$H$18*IF(ISNUMBER($AJ2439),AU2439,0)+01_指標庫!$H$19*IF(ISNUMBER($AK2439),AV2439,0)+01_指標庫!$H$20*IF(ISNUMBER($BB2439),BB2439,0)+01_指標庫!$H$21*IF(ISNUMBER($BC2439),BC2439,0))/AW2439,1))</f>
        <v>82.4</v>
      </c>
      <c r="AY2439" s="60"/>
      <c r="AZ2439" s="60"/>
      <c r="BA2439" s="58" t="n">
        <f aca="false">AVERAGE($E2435:$E2439)/AVERAGE($E2430:$E2439)-1</f>
        <v>-0.00384499085790713</v>
      </c>
      <c r="BB2439" s="59" t="n">
        <f aca="false">IF(ISNUMBER($BA2439),IF(OR($S2439&lt;=-0.03,$BA2439&lt;-0.003),0,IF(OR($S2439&lt;=-0.02,$BA2439&lt;0.01),50,100)),"")</f>
        <v>0</v>
      </c>
      <c r="BC2439" s="0" t="str">
        <f aca="false">IF(OR(COUNT($AZ2439)=0,COUNT($AZ2438)=0),"",IF(OR($AY2439/$AZ2438-1&lt;=-0.03,$AZ2439/$AZ2438-1&lt;=-0.045,IF(COUNT($AZ2430:$AZ2439)=10,AVERAGE($AZ2435:$AZ2439)/AVERAGE($AZ2430:$AZ2439)-1&lt;-0.01,FALSE())),0,IF(OR($AZ2439/$AZ2438-1&lt;=-0.02,IF(COUNT($AZ2430:$AZ2439)=10,AVERAGE($AZ2435:$AZ2439)/AVERAGE($AZ2430:$AZ2439)-1&lt;0.005,FALSE())),50,100)))</f>
        <v/>
      </c>
    </row>
    <row r="2440" customFormat="false" ht="15" hidden="false" customHeight="true" outlineLevel="0" collapsed="false">
      <c r="A2440" s="47" t="n">
        <v>2436</v>
      </c>
      <c r="B2440" s="48" t="n">
        <v>46098</v>
      </c>
      <c r="C2440" s="47" t="n">
        <v>2026</v>
      </c>
      <c r="D2440" s="49" t="s">
        <v>237</v>
      </c>
      <c r="E2440" s="50" t="n">
        <v>24780.42</v>
      </c>
      <c r="F2440" s="51" t="n">
        <v>0.019005</v>
      </c>
      <c r="G2440" s="51" t="n">
        <v>-0.05128</v>
      </c>
      <c r="H2440" s="52" t="n">
        <v>0.5918</v>
      </c>
      <c r="I2440" s="53" t="n">
        <v>322</v>
      </c>
      <c r="J2440" s="47" t="s">
        <v>235</v>
      </c>
      <c r="K2440" s="54" t="n">
        <v>22.37</v>
      </c>
      <c r="L2440" s="55" t="n">
        <f aca="false">IF(COUNT(F2440)=0,50,IF(F2440&gt;=0,100,IF(F2440&gt;=-0.02,50,0)))</f>
        <v>100</v>
      </c>
      <c r="M2440" s="55" t="n">
        <f aca="false">IF(COUNT(G2440)=0,50,IF(G2440&gt;-0.06,100,IF(G2440&gt;-0.15,50,0)))</f>
        <v>100</v>
      </c>
      <c r="N2440" s="55" t="n">
        <f aca="false">IF(COUNT(H2440)=0,50,IF(H2440&gt;=0.6,100,IF(H2440&gt;=0.4,50,0)))</f>
        <v>50</v>
      </c>
      <c r="O2440" s="55" t="n">
        <f aca="false">IF(COUNT(I2440)=0,50,IF(J2440="proxy_vix",50,IF(I2440&lt;350,100,IF(I2440&lt;=450,50,0))))</f>
        <v>100</v>
      </c>
      <c r="P2440" s="55" t="n">
        <f aca="false">IF(COUNT(K2440)=0,50,IF(K2440&lt;20,100,IF(K2440&lt;=25,50,0)))</f>
        <v>50</v>
      </c>
      <c r="Q2440" s="54"/>
      <c r="R2440" s="47"/>
      <c r="S2440" s="51" t="n">
        <f aca="false">$E2440/$E2439-1</f>
        <v>0.00507314034201101</v>
      </c>
      <c r="T2440" s="56" t="n">
        <f aca="false">$K2440/$K2439-1</f>
        <v>-0.0484900042535091</v>
      </c>
      <c r="V2440" s="57"/>
      <c r="W2440" s="57"/>
      <c r="Y2440" s="1" t="str">
        <f aca="false">IF(AX2440&gt;=70,"EASY",IF(AX2440&gt;40,"UNCERTAIN","HARD"))</f>
        <v>EASY</v>
      </c>
      <c r="AA2440" s="58" t="n">
        <f aca="false">IF($A2440&lt;200,"",AVERAGE($E2391:$E2440)/AVERAGE($E2241:$E2440)-1)</f>
        <v>0.0357075975395449</v>
      </c>
      <c r="AB2440" s="59" t="n">
        <f aca="false">LOOKUP($B2440,07_L1政策步階!$A$4:$A$14,07_L1政策步階!$C$4:$C$14)</f>
        <v>1</v>
      </c>
      <c r="AC2440" s="57"/>
      <c r="AD2440" s="57"/>
      <c r="AE2440" s="57"/>
      <c r="AF2440" s="57"/>
      <c r="AG2440" s="57"/>
      <c r="AH2440" s="57"/>
      <c r="AI2440" s="57"/>
      <c r="AJ2440" s="57"/>
      <c r="AK2440" s="57"/>
      <c r="AL2440" s="59" t="n">
        <f aca="false">IF(ISNUMBER($AA2440),IF($AA2440&gt;=0.005,100,IF($AA2440&gt;=-0.015,50,0)),"")</f>
        <v>100</v>
      </c>
      <c r="AM2440" s="59" t="n">
        <f aca="false">IF(ISNUMBER($AB2440),IF($AB2440=1,100,IF($AB2440=0,50,0)),"")</f>
        <v>100</v>
      </c>
      <c r="AN2440" s="0" t="str">
        <f aca="false">IF(ISNUMBER($AC2440),IF($AC2440&gt;=0.001,100,IF($AC2440&gt;=-0.003,50,0)),"")</f>
        <v/>
      </c>
      <c r="AO2440" s="0" t="str">
        <f aca="false">IF(ISNUMBER($AD2440),IF($AD2440&gt;=0.04,100,IF($AD2440&gt;=0,50,0)),"")</f>
        <v/>
      </c>
      <c r="AP2440" s="0" t="str">
        <f aca="false">IF(ISNUMBER($AE2440),IF($AE2440&gt;=25,100,IF($AE2440&gt;=-75,50,0)),"")</f>
        <v/>
      </c>
      <c r="AQ2440" s="0" t="str">
        <f aca="false">IF(ISNUMBER($AF2440),IF($AF2440&gt;0,100,IF($AF2440&gt;=-50,50,0)),"")</f>
        <v/>
      </c>
      <c r="AR2440" s="0" t="str">
        <f aca="false">IF(ISNUMBER($AG2440),IF($AG2440=1,100,IF($AG2440=0,50,0)),"")</f>
        <v/>
      </c>
      <c r="AS2440" s="0" t="str">
        <f aca="false">IF(ISNUMBER($AH2440),IF($AH2440&lt;0,100,IF($AH2440&lt;=20,50,0)),"")</f>
        <v/>
      </c>
      <c r="AT2440" s="0" t="str">
        <f aca="false">IF(ISNUMBER($AI2440),IF($AI2440&lt;0.95,100,IF($AI2440&lt;=1,50,0)),"")</f>
        <v/>
      </c>
      <c r="AU2440" s="0" t="str">
        <f aca="false">IF(ISNUMBER($AJ2440),IF($AJ2440&lt;30,0,IF($AJ2440&lt;40,50,IF($AJ2440&lt;=90,100,50))),"")</f>
        <v/>
      </c>
      <c r="AV2440" s="0" t="str">
        <f aca="false">IF(ISNUMBER($AK2440),IF($AK2440&gt;-0.2,100,IF($AK2440&gt;=-0.4,50,0)),"")</f>
        <v/>
      </c>
      <c r="AW2440" s="59" t="n">
        <f aca="false">01_指標庫!$H$4*ISNUMBER($F2440)+01_指標庫!$H$5*ISNUMBER($AA2440)+01_指標庫!$H$6*ISNUMBER($G2440)+01_指標庫!$H$7*ISNUMBER($H2440)+01_指標庫!$H$8*ISNUMBER($AF2440)+01_指標庫!$H$9*ISNUMBER($AG2440)+01_指標庫!$H$10*ISNUMBER($AB2440)+01_指標庫!$H$11*ISNUMBER($AC2440)+01_指標庫!$H$12*ISNUMBER($AD2440)+01_指標庫!$H$13*ISNUMBER($AE2440)+01_指標庫!$H$14*ISNUMBER($I2440)+01_指標庫!$H$15*ISNUMBER($AH2440)+01_指標庫!$H$16*ISNUMBER($K2440)+01_指標庫!$H$17*ISNUMBER($AI2440)+01_指標庫!$H$18*ISNUMBER($AJ2440)+01_指標庫!$H$19*ISNUMBER($AK2440)+01_指標庫!$H$20*ISNUMBER($BB2440)+01_指標庫!$H$21*ISNUMBER($BC2440)</f>
        <v>51</v>
      </c>
      <c r="AX2440" s="59" t="n">
        <f aca="false">IF(AW2440=0,50,ROUND((01_指標庫!$H$4*IF(ISNUMBER($F2440),L2440,0)+01_指標庫!$H$5*IF(ISNUMBER($AA2440),AL2440,0)+01_指標庫!$H$6*IF(ISNUMBER($G2440),M2440,0)+01_指標庫!$H$7*IF(ISNUMBER($H2440),N2440,0)+01_指標庫!$H$8*IF(ISNUMBER($AF2440),AQ2440,0)+01_指標庫!$H$9*IF(ISNUMBER($AG2440),AR2440,0)+01_指標庫!$H$10*IF(ISNUMBER($AB2440),AM2440,0)+01_指標庫!$H$11*IF(ISNUMBER($AC2440),AN2440,0)+01_指標庫!$H$12*IF(ISNUMBER($AD2440),AO2440,0)+01_指標庫!$H$13*IF(ISNUMBER($AE2440),AP2440,0)+01_指標庫!$H$14*IF(ISNUMBER($I2440),O2440,0)+01_指標庫!$H$15*IF(ISNUMBER($AH2440),AS2440,0)+01_指標庫!$H$16*IF(ISNUMBER($K2440),P2440,0)+01_指標庫!$H$17*IF(ISNUMBER($AI2440),AT2440,0)+01_指標庫!$H$18*IF(ISNUMBER($AJ2440),AU2440,0)+01_指標庫!$H$19*IF(ISNUMBER($AK2440),AV2440,0)+01_指標庫!$H$20*IF(ISNUMBER($BB2440),BB2440,0)+01_指標庫!$H$21*IF(ISNUMBER($BC2440),BC2440,0))/AW2440,1))</f>
        <v>74.5</v>
      </c>
      <c r="AY2440" s="60"/>
      <c r="AZ2440" s="60"/>
      <c r="BA2440" s="58" t="n">
        <f aca="false">AVERAGE($E2436:$E2440)/AVERAGE($E2431:$E2440)-1</f>
        <v>-0.00550714727513046</v>
      </c>
      <c r="BB2440" s="59" t="n">
        <f aca="false">IF(ISNUMBER($BA2440),IF(OR($S2440&lt;=-0.03,$BA2440&lt;-0.003),0,IF(OR($S2440&lt;=-0.02,$BA2440&lt;0.01),50,100)),"")</f>
        <v>0</v>
      </c>
      <c r="BC2440" s="0" t="str">
        <f aca="false">IF(OR(COUNT($AZ2440)=0,COUNT($AZ2439)=0),"",IF(OR($AY2440/$AZ2439-1&lt;=-0.03,$AZ2440/$AZ2439-1&lt;=-0.045,IF(COUNT($AZ2431:$AZ2440)=10,AVERAGE($AZ2436:$AZ2440)/AVERAGE($AZ2431:$AZ2440)-1&lt;-0.01,FALSE())),0,IF(OR($AZ2440/$AZ2439-1&lt;=-0.02,IF(COUNT($AZ2431:$AZ2440)=10,AVERAGE($AZ2436:$AZ2440)/AVERAGE($AZ2431:$AZ2440)-1&lt;0.005,FALSE())),50,100)))</f>
        <v/>
      </c>
    </row>
    <row r="2441" customFormat="false" ht="15" hidden="false" customHeight="true" outlineLevel="0" collapsed="false">
      <c r="A2441" s="47" t="n">
        <v>2437</v>
      </c>
      <c r="B2441" s="48" t="n">
        <v>46099</v>
      </c>
      <c r="C2441" s="47" t="n">
        <v>2026</v>
      </c>
      <c r="D2441" s="49" t="s">
        <v>238</v>
      </c>
      <c r="E2441" s="50" t="n">
        <v>24425.09</v>
      </c>
      <c r="F2441" s="51" t="n">
        <v>0.003757</v>
      </c>
      <c r="G2441" s="51" t="n">
        <v>-0.064884</v>
      </c>
      <c r="H2441" s="52" t="n">
        <v>0.551</v>
      </c>
      <c r="I2441" s="53" t="n">
        <v>320</v>
      </c>
      <c r="J2441" s="47" t="s">
        <v>235</v>
      </c>
      <c r="K2441" s="54" t="n">
        <v>25.09</v>
      </c>
      <c r="L2441" s="55" t="n">
        <f aca="false">IF(COUNT(F2441)=0,50,IF(F2441&gt;=0,100,IF(F2441&gt;=-0.02,50,0)))</f>
        <v>100</v>
      </c>
      <c r="M2441" s="55" t="n">
        <f aca="false">IF(COUNT(G2441)=0,50,IF(G2441&gt;-0.06,100,IF(G2441&gt;-0.15,50,0)))</f>
        <v>50</v>
      </c>
      <c r="N2441" s="55" t="n">
        <f aca="false">IF(COUNT(H2441)=0,50,IF(H2441&gt;=0.6,100,IF(H2441&gt;=0.4,50,0)))</f>
        <v>50</v>
      </c>
      <c r="O2441" s="55" t="n">
        <f aca="false">IF(COUNT(I2441)=0,50,IF(J2441="proxy_vix",50,IF(I2441&lt;350,100,IF(I2441&lt;=450,50,0))))</f>
        <v>100</v>
      </c>
      <c r="P2441" s="55" t="n">
        <f aca="false">IF(COUNT(K2441)=0,50,IF(K2441&lt;20,100,IF(K2441&lt;=25,50,0)))</f>
        <v>0</v>
      </c>
      <c r="Q2441" s="54"/>
      <c r="R2441" s="47"/>
      <c r="S2441" s="51" t="n">
        <f aca="false">$E2441/$E2440-1</f>
        <v>-0.0143391435657668</v>
      </c>
      <c r="T2441" s="56" t="n">
        <f aca="false">$K2441/$K2440-1</f>
        <v>0.121591417076442</v>
      </c>
      <c r="V2441" s="57"/>
      <c r="W2441" s="57"/>
      <c r="Y2441" s="1" t="str">
        <f aca="false">IF(AX2441&gt;=70,"EASY",IF(AX2441&gt;40,"UNCERTAIN","HARD"))</f>
        <v>UNCERTAIN</v>
      </c>
      <c r="AA2441" s="58" t="n">
        <f aca="false">IF($A2441&lt;200,"",AVERAGE($E2392:$E2441)/AVERAGE($E2242:$E2441)-1)</f>
        <v>0.0342488886017878</v>
      </c>
      <c r="AB2441" s="59" t="n">
        <f aca="false">LOOKUP($B2441,07_L1政策步階!$A$4:$A$14,07_L1政策步階!$C$4:$C$14)</f>
        <v>1</v>
      </c>
      <c r="AC2441" s="57"/>
      <c r="AD2441" s="57"/>
      <c r="AE2441" s="57"/>
      <c r="AF2441" s="57"/>
      <c r="AG2441" s="57"/>
      <c r="AH2441" s="57"/>
      <c r="AI2441" s="57"/>
      <c r="AJ2441" s="57"/>
      <c r="AK2441" s="57"/>
      <c r="AL2441" s="59" t="n">
        <f aca="false">IF(ISNUMBER($AA2441),IF($AA2441&gt;=0.005,100,IF($AA2441&gt;=-0.015,50,0)),"")</f>
        <v>100</v>
      </c>
      <c r="AM2441" s="59" t="n">
        <f aca="false">IF(ISNUMBER($AB2441),IF($AB2441=1,100,IF($AB2441=0,50,0)),"")</f>
        <v>100</v>
      </c>
      <c r="AN2441" s="0" t="str">
        <f aca="false">IF(ISNUMBER($AC2441),IF($AC2441&gt;=0.001,100,IF($AC2441&gt;=-0.003,50,0)),"")</f>
        <v/>
      </c>
      <c r="AO2441" s="0" t="str">
        <f aca="false">IF(ISNUMBER($AD2441),IF($AD2441&gt;=0.04,100,IF($AD2441&gt;=0,50,0)),"")</f>
        <v/>
      </c>
      <c r="AP2441" s="0" t="str">
        <f aca="false">IF(ISNUMBER($AE2441),IF($AE2441&gt;=25,100,IF($AE2441&gt;=-75,50,0)),"")</f>
        <v/>
      </c>
      <c r="AQ2441" s="0" t="str">
        <f aca="false">IF(ISNUMBER($AF2441),IF($AF2441&gt;0,100,IF($AF2441&gt;=-50,50,0)),"")</f>
        <v/>
      </c>
      <c r="AR2441" s="0" t="str">
        <f aca="false">IF(ISNUMBER($AG2441),IF($AG2441=1,100,IF($AG2441=0,50,0)),"")</f>
        <v/>
      </c>
      <c r="AS2441" s="0" t="str">
        <f aca="false">IF(ISNUMBER($AH2441),IF($AH2441&lt;0,100,IF($AH2441&lt;=20,50,0)),"")</f>
        <v/>
      </c>
      <c r="AT2441" s="0" t="str">
        <f aca="false">IF(ISNUMBER($AI2441),IF($AI2441&lt;0.95,100,IF($AI2441&lt;=1,50,0)),"")</f>
        <v/>
      </c>
      <c r="AU2441" s="0" t="str">
        <f aca="false">IF(ISNUMBER($AJ2441),IF($AJ2441&lt;30,0,IF($AJ2441&lt;40,50,IF($AJ2441&lt;=90,100,50))),"")</f>
        <v/>
      </c>
      <c r="AV2441" s="0" t="str">
        <f aca="false">IF(ISNUMBER($AK2441),IF($AK2441&gt;-0.2,100,IF($AK2441&gt;=-0.4,50,0)),"")</f>
        <v/>
      </c>
      <c r="AW2441" s="59" t="n">
        <f aca="false">01_指標庫!$H$4*ISNUMBER($F2441)+01_指標庫!$H$5*ISNUMBER($AA2441)+01_指標庫!$H$6*ISNUMBER($G2441)+01_指標庫!$H$7*ISNUMBER($H2441)+01_指標庫!$H$8*ISNUMBER($AF2441)+01_指標庫!$H$9*ISNUMBER($AG2441)+01_指標庫!$H$10*ISNUMBER($AB2441)+01_指標庫!$H$11*ISNUMBER($AC2441)+01_指標庫!$H$12*ISNUMBER($AD2441)+01_指標庫!$H$13*ISNUMBER($AE2441)+01_指標庫!$H$14*ISNUMBER($I2441)+01_指標庫!$H$15*ISNUMBER($AH2441)+01_指標庫!$H$16*ISNUMBER($K2441)+01_指標庫!$H$17*ISNUMBER($AI2441)+01_指標庫!$H$18*ISNUMBER($AJ2441)+01_指標庫!$H$19*ISNUMBER($AK2441)+01_指標庫!$H$20*ISNUMBER($BB2441)+01_指標庫!$H$21*ISNUMBER($BC2441)</f>
        <v>51</v>
      </c>
      <c r="AX2441" s="59" t="n">
        <f aca="false">IF(AW2441=0,50,ROUND((01_指標庫!$H$4*IF(ISNUMBER($F2441),L2441,0)+01_指標庫!$H$5*IF(ISNUMBER($AA2441),AL2441,0)+01_指標庫!$H$6*IF(ISNUMBER($G2441),M2441,0)+01_指標庫!$H$7*IF(ISNUMBER($H2441),N2441,0)+01_指標庫!$H$8*IF(ISNUMBER($AF2441),AQ2441,0)+01_指標庫!$H$9*IF(ISNUMBER($AG2441),AR2441,0)+01_指標庫!$H$10*IF(ISNUMBER($AB2441),AM2441,0)+01_指標庫!$H$11*IF(ISNUMBER($AC2441),AN2441,0)+01_指標庫!$H$12*IF(ISNUMBER($AD2441),AO2441,0)+01_指標庫!$H$13*IF(ISNUMBER($AE2441),AP2441,0)+01_指標庫!$H$14*IF(ISNUMBER($I2441),O2441,0)+01_指標庫!$H$15*IF(ISNUMBER($AH2441),AS2441,0)+01_指標庫!$H$16*IF(ISNUMBER($K2441),P2441,0)+01_指標庫!$H$17*IF(ISNUMBER($AI2441),AT2441,0)+01_指標庫!$H$18*IF(ISNUMBER($AJ2441),AU2441,0)+01_指標庫!$H$19*IF(ISNUMBER($AK2441),AV2441,0)+01_指標庫!$H$20*IF(ISNUMBER($BB2441),BB2441,0)+01_指標庫!$H$21*IF(ISNUMBER($BC2441),BC2441,0))/AW2441,1))</f>
        <v>60.8</v>
      </c>
      <c r="AY2441" s="60"/>
      <c r="AZ2441" s="60"/>
      <c r="BA2441" s="58" t="n">
        <f aca="false">AVERAGE($E2437:$E2441)/AVERAGE($E2432:$E2441)-1</f>
        <v>-0.00718481080052136</v>
      </c>
      <c r="BB2441" s="59" t="n">
        <f aca="false">IF(ISNUMBER($BA2441),IF(OR($S2441&lt;=-0.03,$BA2441&lt;-0.003),0,IF(OR($S2441&lt;=-0.02,$BA2441&lt;0.01),50,100)),"")</f>
        <v>0</v>
      </c>
      <c r="BC2441" s="0" t="str">
        <f aca="false">IF(OR(COUNT($AZ2441)=0,COUNT($AZ2440)=0),"",IF(OR($AY2441/$AZ2440-1&lt;=-0.03,$AZ2441/$AZ2440-1&lt;=-0.045,IF(COUNT($AZ2432:$AZ2441)=10,AVERAGE($AZ2437:$AZ2441)/AVERAGE($AZ2432:$AZ2441)-1&lt;-0.01,FALSE())),0,IF(OR($AZ2441/$AZ2440-1&lt;=-0.02,IF(COUNT($AZ2432:$AZ2441)=10,AVERAGE($AZ2437:$AZ2441)/AVERAGE($AZ2432:$AZ2441)-1&lt;0.005,FALSE())),50,100)))</f>
        <v/>
      </c>
    </row>
    <row r="2442" customFormat="false" ht="15" hidden="false" customHeight="true" outlineLevel="0" collapsed="false">
      <c r="A2442" s="47" t="n">
        <v>2438</v>
      </c>
      <c r="B2442" s="48" t="n">
        <v>46100</v>
      </c>
      <c r="C2442" s="47" t="n">
        <v>2026</v>
      </c>
      <c r="D2442" s="49" t="s">
        <v>239</v>
      </c>
      <c r="E2442" s="50" t="n">
        <v>24355.28</v>
      </c>
      <c r="F2442" s="51" t="n">
        <v>0.0003</v>
      </c>
      <c r="G2442" s="51" t="n">
        <v>-0.067557</v>
      </c>
      <c r="H2442" s="52" t="n">
        <v>0.551</v>
      </c>
      <c r="I2442" s="53" t="n">
        <v>327</v>
      </c>
      <c r="J2442" s="47" t="s">
        <v>235</v>
      </c>
      <c r="K2442" s="54" t="n">
        <v>24.06</v>
      </c>
      <c r="L2442" s="55" t="n">
        <f aca="false">IF(COUNT(F2442)=0,50,IF(F2442&gt;=0,100,IF(F2442&gt;=-0.02,50,0)))</f>
        <v>100</v>
      </c>
      <c r="M2442" s="55" t="n">
        <f aca="false">IF(COUNT(G2442)=0,50,IF(G2442&gt;-0.06,100,IF(G2442&gt;-0.15,50,0)))</f>
        <v>50</v>
      </c>
      <c r="N2442" s="55" t="n">
        <f aca="false">IF(COUNT(H2442)=0,50,IF(H2442&gt;=0.6,100,IF(H2442&gt;=0.4,50,0)))</f>
        <v>50</v>
      </c>
      <c r="O2442" s="55" t="n">
        <f aca="false">IF(COUNT(I2442)=0,50,IF(J2442="proxy_vix",50,IF(I2442&lt;350,100,IF(I2442&lt;=450,50,0))))</f>
        <v>100</v>
      </c>
      <c r="P2442" s="55" t="n">
        <f aca="false">IF(COUNT(K2442)=0,50,IF(K2442&lt;20,100,IF(K2442&lt;=25,50,0)))</f>
        <v>50</v>
      </c>
      <c r="Q2442" s="54"/>
      <c r="R2442" s="47"/>
      <c r="S2442" s="51" t="n">
        <f aca="false">$E2442/$E2441-1</f>
        <v>-0.00285812662307494</v>
      </c>
      <c r="T2442" s="56" t="n">
        <f aca="false">$K2442/$K2441-1</f>
        <v>-0.0410522120366681</v>
      </c>
      <c r="V2442" s="57"/>
      <c r="W2442" s="57"/>
      <c r="Y2442" s="1" t="str">
        <f aca="false">IF(AX2442&gt;=70,"EASY",IF(AX2442&gt;40,"UNCERTAIN","HARD"))</f>
        <v>UNCERTAIN</v>
      </c>
      <c r="AA2442" s="58" t="n">
        <f aca="false">IF($A2442&lt;200,"",AVERAGE($E2393:$E2442)/AVERAGE($E2243:$E2442)-1)</f>
        <v>0.0325856452610349</v>
      </c>
      <c r="AB2442" s="59" t="n">
        <f aca="false">LOOKUP($B2442,07_L1政策步階!$A$4:$A$14,07_L1政策步階!$C$4:$C$14)</f>
        <v>1</v>
      </c>
      <c r="AC2442" s="57"/>
      <c r="AD2442" s="57"/>
      <c r="AE2442" s="57"/>
      <c r="AF2442" s="57"/>
      <c r="AG2442" s="57"/>
      <c r="AH2442" s="57"/>
      <c r="AI2442" s="57"/>
      <c r="AJ2442" s="57"/>
      <c r="AK2442" s="57"/>
      <c r="AL2442" s="59" t="n">
        <f aca="false">IF(ISNUMBER($AA2442),IF($AA2442&gt;=0.005,100,IF($AA2442&gt;=-0.015,50,0)),"")</f>
        <v>100</v>
      </c>
      <c r="AM2442" s="59" t="n">
        <f aca="false">IF(ISNUMBER($AB2442),IF($AB2442=1,100,IF($AB2442=0,50,0)),"")</f>
        <v>100</v>
      </c>
      <c r="AN2442" s="0" t="str">
        <f aca="false">IF(ISNUMBER($AC2442),IF($AC2442&gt;=0.001,100,IF($AC2442&gt;=-0.003,50,0)),"")</f>
        <v/>
      </c>
      <c r="AO2442" s="0" t="str">
        <f aca="false">IF(ISNUMBER($AD2442),IF($AD2442&gt;=0.04,100,IF($AD2442&gt;=0,50,0)),"")</f>
        <v/>
      </c>
      <c r="AP2442" s="0" t="str">
        <f aca="false">IF(ISNUMBER($AE2442),IF($AE2442&gt;=25,100,IF($AE2442&gt;=-75,50,0)),"")</f>
        <v/>
      </c>
      <c r="AQ2442" s="0" t="str">
        <f aca="false">IF(ISNUMBER($AF2442),IF($AF2442&gt;0,100,IF($AF2442&gt;=-50,50,0)),"")</f>
        <v/>
      </c>
      <c r="AR2442" s="0" t="str">
        <f aca="false">IF(ISNUMBER($AG2442),IF($AG2442=1,100,IF($AG2442=0,50,0)),"")</f>
        <v/>
      </c>
      <c r="AS2442" s="0" t="str">
        <f aca="false">IF(ISNUMBER($AH2442),IF($AH2442&lt;0,100,IF($AH2442&lt;=20,50,0)),"")</f>
        <v/>
      </c>
      <c r="AT2442" s="0" t="str">
        <f aca="false">IF(ISNUMBER($AI2442),IF($AI2442&lt;0.95,100,IF($AI2442&lt;=1,50,0)),"")</f>
        <v/>
      </c>
      <c r="AU2442" s="0" t="str">
        <f aca="false">IF(ISNUMBER($AJ2442),IF($AJ2442&lt;30,0,IF($AJ2442&lt;40,50,IF($AJ2442&lt;=90,100,50))),"")</f>
        <v/>
      </c>
      <c r="AV2442" s="0" t="str">
        <f aca="false">IF(ISNUMBER($AK2442),IF($AK2442&gt;-0.2,100,IF($AK2442&gt;=-0.4,50,0)),"")</f>
        <v/>
      </c>
      <c r="AW2442" s="59" t="n">
        <f aca="false">01_指標庫!$H$4*ISNUMBER($F2442)+01_指標庫!$H$5*ISNUMBER($AA2442)+01_指標庫!$H$6*ISNUMBER($G2442)+01_指標庫!$H$7*ISNUMBER($H2442)+01_指標庫!$H$8*ISNUMBER($AF2442)+01_指標庫!$H$9*ISNUMBER($AG2442)+01_指標庫!$H$10*ISNUMBER($AB2442)+01_指標庫!$H$11*ISNUMBER($AC2442)+01_指標庫!$H$12*ISNUMBER($AD2442)+01_指標庫!$H$13*ISNUMBER($AE2442)+01_指標庫!$H$14*ISNUMBER($I2442)+01_指標庫!$H$15*ISNUMBER($AH2442)+01_指標庫!$H$16*ISNUMBER($K2442)+01_指標庫!$H$17*ISNUMBER($AI2442)+01_指標庫!$H$18*ISNUMBER($AJ2442)+01_指標庫!$H$19*ISNUMBER($AK2442)+01_指標庫!$H$20*ISNUMBER($BB2442)+01_指標庫!$H$21*ISNUMBER($BC2442)</f>
        <v>51</v>
      </c>
      <c r="AX2442" s="59" t="n">
        <f aca="false">IF(AW2442=0,50,ROUND((01_指標庫!$H$4*IF(ISNUMBER($F2442),L2442,0)+01_指標庫!$H$5*IF(ISNUMBER($AA2442),AL2442,0)+01_指標庫!$H$6*IF(ISNUMBER($G2442),M2442,0)+01_指標庫!$H$7*IF(ISNUMBER($H2442),N2442,0)+01_指標庫!$H$8*IF(ISNUMBER($AF2442),AQ2442,0)+01_指標庫!$H$9*IF(ISNUMBER($AG2442),AR2442,0)+01_指標庫!$H$10*IF(ISNUMBER($AB2442),AM2442,0)+01_指標庫!$H$11*IF(ISNUMBER($AC2442),AN2442,0)+01_指標庫!$H$12*IF(ISNUMBER($AD2442),AO2442,0)+01_指標庫!$H$13*IF(ISNUMBER($AE2442),AP2442,0)+01_指標庫!$H$14*IF(ISNUMBER($I2442),O2442,0)+01_指標庫!$H$15*IF(ISNUMBER($AH2442),AS2442,0)+01_指標庫!$H$16*IF(ISNUMBER($K2442),P2442,0)+01_指標庫!$H$17*IF(ISNUMBER($AI2442),AT2442,0)+01_指標庫!$H$18*IF(ISNUMBER($AJ2442),AU2442,0)+01_指標庫!$H$19*IF(ISNUMBER($AK2442),AV2442,0)+01_指標庫!$H$20*IF(ISNUMBER($BB2442),BB2442,0)+01_指標庫!$H$21*IF(ISNUMBER($BC2442),BC2442,0))/AW2442,1))</f>
        <v>66.7</v>
      </c>
      <c r="AY2442" s="60"/>
      <c r="AZ2442" s="60"/>
      <c r="BA2442" s="58" t="n">
        <f aca="false">AVERAGE($E2438:$E2442)/AVERAGE($E2433:$E2442)-1</f>
        <v>-0.00595336480228292</v>
      </c>
      <c r="BB2442" s="59" t="n">
        <f aca="false">IF(ISNUMBER($BA2442),IF(OR($S2442&lt;=-0.03,$BA2442&lt;-0.003),0,IF(OR($S2442&lt;=-0.02,$BA2442&lt;0.01),50,100)),"")</f>
        <v>0</v>
      </c>
      <c r="BC2442" s="0" t="str">
        <f aca="false">IF(OR(COUNT($AZ2442)=0,COUNT($AZ2441)=0),"",IF(OR($AY2442/$AZ2441-1&lt;=-0.03,$AZ2442/$AZ2441-1&lt;=-0.045,IF(COUNT($AZ2433:$AZ2442)=10,AVERAGE($AZ2438:$AZ2442)/AVERAGE($AZ2433:$AZ2442)-1&lt;-0.01,FALSE())),0,IF(OR($AZ2442/$AZ2441-1&lt;=-0.02,IF(COUNT($AZ2433:$AZ2442)=10,AVERAGE($AZ2438:$AZ2442)/AVERAGE($AZ2433:$AZ2442)-1&lt;0.005,FALSE())),50,100)))</f>
        <v/>
      </c>
    </row>
    <row r="2443" customFormat="false" ht="15" hidden="false" customHeight="true" outlineLevel="0" collapsed="false">
      <c r="A2443" s="47" t="n">
        <v>2439</v>
      </c>
      <c r="B2443" s="48" t="n">
        <v>46101</v>
      </c>
      <c r="C2443" s="47" t="n">
        <v>2026</v>
      </c>
      <c r="D2443" s="49" t="s">
        <v>234</v>
      </c>
      <c r="E2443" s="50" t="n">
        <v>23898.15</v>
      </c>
      <c r="F2443" s="51" t="n">
        <v>-0.018925</v>
      </c>
      <c r="G2443" s="51" t="n">
        <v>-0.085058</v>
      </c>
      <c r="H2443" s="52" t="n">
        <v>0.5102</v>
      </c>
      <c r="I2443" s="53" t="n">
        <v>324</v>
      </c>
      <c r="J2443" s="47" t="s">
        <v>235</v>
      </c>
      <c r="K2443" s="54" t="n">
        <v>26.78</v>
      </c>
      <c r="L2443" s="55" t="n">
        <f aca="false">IF(COUNT(F2443)=0,50,IF(F2443&gt;=0,100,IF(F2443&gt;=-0.02,50,0)))</f>
        <v>50</v>
      </c>
      <c r="M2443" s="55" t="n">
        <f aca="false">IF(COUNT(G2443)=0,50,IF(G2443&gt;-0.06,100,IF(G2443&gt;-0.15,50,0)))</f>
        <v>50</v>
      </c>
      <c r="N2443" s="55" t="n">
        <f aca="false">IF(COUNT(H2443)=0,50,IF(H2443&gt;=0.6,100,IF(H2443&gt;=0.4,50,0)))</f>
        <v>50</v>
      </c>
      <c r="O2443" s="55" t="n">
        <f aca="false">IF(COUNT(I2443)=0,50,IF(J2443="proxy_vix",50,IF(I2443&lt;350,100,IF(I2443&lt;=450,50,0))))</f>
        <v>100</v>
      </c>
      <c r="P2443" s="55" t="n">
        <f aca="false">IF(COUNT(K2443)=0,50,IF(K2443&lt;20,100,IF(K2443&lt;=25,50,0)))</f>
        <v>0</v>
      </c>
      <c r="Q2443" s="54"/>
      <c r="R2443" s="47"/>
      <c r="S2443" s="51" t="n">
        <f aca="false">$E2443/$E2442-1</f>
        <v>-0.0187692360752986</v>
      </c>
      <c r="T2443" s="56" t="n">
        <f aca="false">$K2443/$K2442-1</f>
        <v>0.113050706566916</v>
      </c>
      <c r="V2443" s="57"/>
      <c r="W2443" s="57"/>
      <c r="Y2443" s="1" t="str">
        <f aca="false">IF(AX2443&gt;=70,"EASY",IF(AX2443&gt;40,"UNCERTAIN","HARD"))</f>
        <v>UNCERTAIN</v>
      </c>
      <c r="AA2443" s="58" t="n">
        <f aca="false">IF($A2443&lt;200,"",AVERAGE($E2394:$E2443)/AVERAGE($E2244:$E2443)-1)</f>
        <v>0.0306702633730136</v>
      </c>
      <c r="AB2443" s="59" t="n">
        <f aca="false">LOOKUP($B2443,07_L1政策步階!$A$4:$A$14,07_L1政策步階!$C$4:$C$14)</f>
        <v>1</v>
      </c>
      <c r="AC2443" s="57"/>
      <c r="AD2443" s="57"/>
      <c r="AE2443" s="57"/>
      <c r="AF2443" s="57"/>
      <c r="AG2443" s="57"/>
      <c r="AH2443" s="57"/>
      <c r="AI2443" s="57"/>
      <c r="AJ2443" s="57"/>
      <c r="AK2443" s="57"/>
      <c r="AL2443" s="59" t="n">
        <f aca="false">IF(ISNUMBER($AA2443),IF($AA2443&gt;=0.005,100,IF($AA2443&gt;=-0.015,50,0)),"")</f>
        <v>100</v>
      </c>
      <c r="AM2443" s="59" t="n">
        <f aca="false">IF(ISNUMBER($AB2443),IF($AB2443=1,100,IF($AB2443=0,50,0)),"")</f>
        <v>100</v>
      </c>
      <c r="AN2443" s="0" t="str">
        <f aca="false">IF(ISNUMBER($AC2443),IF($AC2443&gt;=0.001,100,IF($AC2443&gt;=-0.003,50,0)),"")</f>
        <v/>
      </c>
      <c r="AO2443" s="0" t="str">
        <f aca="false">IF(ISNUMBER($AD2443),IF($AD2443&gt;=0.04,100,IF($AD2443&gt;=0,50,0)),"")</f>
        <v/>
      </c>
      <c r="AP2443" s="0" t="str">
        <f aca="false">IF(ISNUMBER($AE2443),IF($AE2443&gt;=25,100,IF($AE2443&gt;=-75,50,0)),"")</f>
        <v/>
      </c>
      <c r="AQ2443" s="0" t="str">
        <f aca="false">IF(ISNUMBER($AF2443),IF($AF2443&gt;0,100,IF($AF2443&gt;=-50,50,0)),"")</f>
        <v/>
      </c>
      <c r="AR2443" s="0" t="str">
        <f aca="false">IF(ISNUMBER($AG2443),IF($AG2443=1,100,IF($AG2443=0,50,0)),"")</f>
        <v/>
      </c>
      <c r="AS2443" s="0" t="str">
        <f aca="false">IF(ISNUMBER($AH2443),IF($AH2443&lt;0,100,IF($AH2443&lt;=20,50,0)),"")</f>
        <v/>
      </c>
      <c r="AT2443" s="0" t="str">
        <f aca="false">IF(ISNUMBER($AI2443),IF($AI2443&lt;0.95,100,IF($AI2443&lt;=1,50,0)),"")</f>
        <v/>
      </c>
      <c r="AU2443" s="0" t="str">
        <f aca="false">IF(ISNUMBER($AJ2443),IF($AJ2443&lt;30,0,IF($AJ2443&lt;40,50,IF($AJ2443&lt;=90,100,50))),"")</f>
        <v/>
      </c>
      <c r="AV2443" s="0" t="str">
        <f aca="false">IF(ISNUMBER($AK2443),IF($AK2443&gt;-0.2,100,IF($AK2443&gt;=-0.4,50,0)),"")</f>
        <v/>
      </c>
      <c r="AW2443" s="59" t="n">
        <f aca="false">01_指標庫!$H$4*ISNUMBER($F2443)+01_指標庫!$H$5*ISNUMBER($AA2443)+01_指標庫!$H$6*ISNUMBER($G2443)+01_指標庫!$H$7*ISNUMBER($H2443)+01_指標庫!$H$8*ISNUMBER($AF2443)+01_指標庫!$H$9*ISNUMBER($AG2443)+01_指標庫!$H$10*ISNUMBER($AB2443)+01_指標庫!$H$11*ISNUMBER($AC2443)+01_指標庫!$H$12*ISNUMBER($AD2443)+01_指標庫!$H$13*ISNUMBER($AE2443)+01_指標庫!$H$14*ISNUMBER($I2443)+01_指標庫!$H$15*ISNUMBER($AH2443)+01_指標庫!$H$16*ISNUMBER($K2443)+01_指標庫!$H$17*ISNUMBER($AI2443)+01_指標庫!$H$18*ISNUMBER($AJ2443)+01_指標庫!$H$19*ISNUMBER($AK2443)+01_指標庫!$H$20*ISNUMBER($BB2443)+01_指標庫!$H$21*ISNUMBER($BC2443)</f>
        <v>51</v>
      </c>
      <c r="AX2443" s="59" t="n">
        <f aca="false">IF(AW2443=0,50,ROUND((01_指標庫!$H$4*IF(ISNUMBER($F2443),L2443,0)+01_指標庫!$H$5*IF(ISNUMBER($AA2443),AL2443,0)+01_指標庫!$H$6*IF(ISNUMBER($G2443),M2443,0)+01_指標庫!$H$7*IF(ISNUMBER($H2443),N2443,0)+01_指標庫!$H$8*IF(ISNUMBER($AF2443),AQ2443,0)+01_指標庫!$H$9*IF(ISNUMBER($AG2443),AR2443,0)+01_指標庫!$H$10*IF(ISNUMBER($AB2443),AM2443,0)+01_指標庫!$H$11*IF(ISNUMBER($AC2443),AN2443,0)+01_指標庫!$H$12*IF(ISNUMBER($AD2443),AO2443,0)+01_指標庫!$H$13*IF(ISNUMBER($AE2443),AP2443,0)+01_指標庫!$H$14*IF(ISNUMBER($I2443),O2443,0)+01_指標庫!$H$15*IF(ISNUMBER($AH2443),AS2443,0)+01_指標庫!$H$16*IF(ISNUMBER($K2443),P2443,0)+01_指標庫!$H$17*IF(ISNUMBER($AI2443),AT2443,0)+01_指標庫!$H$18*IF(ISNUMBER($AJ2443),AU2443,0)+01_指標庫!$H$19*IF(ISNUMBER($AK2443),AV2443,0)+01_指標庫!$H$20*IF(ISNUMBER($BB2443),BB2443,0)+01_指標庫!$H$21*IF(ISNUMBER($BC2443),BC2443,0))/AW2443,1))</f>
        <v>52.9</v>
      </c>
      <c r="AY2443" s="60"/>
      <c r="AZ2443" s="60"/>
      <c r="BA2443" s="58" t="n">
        <f aca="false">AVERAGE($E2439:$E2443)/AVERAGE($E2434:$E2443)-1</f>
        <v>-0.00686718609327719</v>
      </c>
      <c r="BB2443" s="59" t="n">
        <f aca="false">IF(ISNUMBER($BA2443),IF(OR($S2443&lt;=-0.03,$BA2443&lt;-0.003),0,IF(OR($S2443&lt;=-0.02,$BA2443&lt;0.01),50,100)),"")</f>
        <v>0</v>
      </c>
      <c r="BC2443" s="0" t="str">
        <f aca="false">IF(OR(COUNT($AZ2443)=0,COUNT($AZ2442)=0),"",IF(OR($AY2443/$AZ2442-1&lt;=-0.03,$AZ2443/$AZ2442-1&lt;=-0.045,IF(COUNT($AZ2434:$AZ2443)=10,AVERAGE($AZ2439:$AZ2443)/AVERAGE($AZ2434:$AZ2443)-1&lt;-0.01,FALSE())),0,IF(OR($AZ2443/$AZ2442-1&lt;=-0.02,IF(COUNT($AZ2434:$AZ2443)=10,AVERAGE($AZ2439:$AZ2443)/AVERAGE($AZ2434:$AZ2443)-1&lt;0.005,FALSE())),50,100)))</f>
        <v/>
      </c>
    </row>
    <row r="2444" customFormat="false" ht="15" hidden="false" customHeight="true" outlineLevel="0" collapsed="false">
      <c r="A2444" s="47" t="n">
        <v>2440</v>
      </c>
      <c r="B2444" s="48" t="n">
        <v>46104</v>
      </c>
      <c r="C2444" s="47" t="n">
        <v>2026</v>
      </c>
      <c r="D2444" s="49" t="s">
        <v>236</v>
      </c>
      <c r="E2444" s="50" t="n">
        <v>24188.59</v>
      </c>
      <c r="F2444" s="51" t="n">
        <v>-0.007505</v>
      </c>
      <c r="G2444" s="51" t="n">
        <v>-0.073938</v>
      </c>
      <c r="H2444" s="52" t="n">
        <v>0.5306</v>
      </c>
      <c r="I2444" s="53" t="n">
        <v>319</v>
      </c>
      <c r="J2444" s="47" t="s">
        <v>235</v>
      </c>
      <c r="K2444" s="54" t="n">
        <v>26.15</v>
      </c>
      <c r="L2444" s="55" t="n">
        <f aca="false">IF(COUNT(F2444)=0,50,IF(F2444&gt;=0,100,IF(F2444&gt;=-0.02,50,0)))</f>
        <v>50</v>
      </c>
      <c r="M2444" s="55" t="n">
        <f aca="false">IF(COUNT(G2444)=0,50,IF(G2444&gt;-0.06,100,IF(G2444&gt;-0.15,50,0)))</f>
        <v>50</v>
      </c>
      <c r="N2444" s="55" t="n">
        <f aca="false">IF(COUNT(H2444)=0,50,IF(H2444&gt;=0.6,100,IF(H2444&gt;=0.4,50,0)))</f>
        <v>50</v>
      </c>
      <c r="O2444" s="55" t="n">
        <f aca="false">IF(COUNT(I2444)=0,50,IF(J2444="proxy_vix",50,IF(I2444&lt;350,100,IF(I2444&lt;=450,50,0))))</f>
        <v>100</v>
      </c>
      <c r="P2444" s="55" t="n">
        <f aca="false">IF(COUNT(K2444)=0,50,IF(K2444&lt;20,100,IF(K2444&lt;=25,50,0)))</f>
        <v>0</v>
      </c>
      <c r="Q2444" s="54"/>
      <c r="R2444" s="47"/>
      <c r="S2444" s="51" t="n">
        <f aca="false">$E2444/$E2443-1</f>
        <v>0.0121532419873505</v>
      </c>
      <c r="T2444" s="56" t="n">
        <f aca="false">$K2444/$K2443-1</f>
        <v>-0.0235250186706498</v>
      </c>
      <c r="V2444" s="57"/>
      <c r="W2444" s="57"/>
      <c r="Y2444" s="1" t="str">
        <f aca="false">IF(AX2444&gt;=70,"EASY",IF(AX2444&gt;40,"UNCERTAIN","HARD"))</f>
        <v>UNCERTAIN</v>
      </c>
      <c r="AA2444" s="58" t="n">
        <f aca="false">IF($A2444&lt;200,"",AVERAGE($E2395:$E2444)/AVERAGE($E2245:$E2444)-1)</f>
        <v>0.0290666758577336</v>
      </c>
      <c r="AB2444" s="59" t="n">
        <f aca="false">LOOKUP($B2444,07_L1政策步階!$A$4:$A$14,07_L1政策步階!$C$4:$C$14)</f>
        <v>1</v>
      </c>
      <c r="AC2444" s="57"/>
      <c r="AD2444" s="57"/>
      <c r="AE2444" s="57"/>
      <c r="AF2444" s="57"/>
      <c r="AG2444" s="57"/>
      <c r="AH2444" s="57"/>
      <c r="AI2444" s="57"/>
      <c r="AJ2444" s="57"/>
      <c r="AK2444" s="57"/>
      <c r="AL2444" s="59" t="n">
        <f aca="false">IF(ISNUMBER($AA2444),IF($AA2444&gt;=0.005,100,IF($AA2444&gt;=-0.015,50,0)),"")</f>
        <v>100</v>
      </c>
      <c r="AM2444" s="59" t="n">
        <f aca="false">IF(ISNUMBER($AB2444),IF($AB2444=1,100,IF($AB2444=0,50,0)),"")</f>
        <v>100</v>
      </c>
      <c r="AN2444" s="0" t="str">
        <f aca="false">IF(ISNUMBER($AC2444),IF($AC2444&gt;=0.001,100,IF($AC2444&gt;=-0.003,50,0)),"")</f>
        <v/>
      </c>
      <c r="AO2444" s="0" t="str">
        <f aca="false">IF(ISNUMBER($AD2444),IF($AD2444&gt;=0.04,100,IF($AD2444&gt;=0,50,0)),"")</f>
        <v/>
      </c>
      <c r="AP2444" s="0" t="str">
        <f aca="false">IF(ISNUMBER($AE2444),IF($AE2444&gt;=25,100,IF($AE2444&gt;=-75,50,0)),"")</f>
        <v/>
      </c>
      <c r="AQ2444" s="0" t="str">
        <f aca="false">IF(ISNUMBER($AF2444),IF($AF2444&gt;0,100,IF($AF2444&gt;=-50,50,0)),"")</f>
        <v/>
      </c>
      <c r="AR2444" s="0" t="str">
        <f aca="false">IF(ISNUMBER($AG2444),IF($AG2444=1,100,IF($AG2444=0,50,0)),"")</f>
        <v/>
      </c>
      <c r="AS2444" s="0" t="str">
        <f aca="false">IF(ISNUMBER($AH2444),IF($AH2444&lt;0,100,IF($AH2444&lt;=20,50,0)),"")</f>
        <v/>
      </c>
      <c r="AT2444" s="0" t="str">
        <f aca="false">IF(ISNUMBER($AI2444),IF($AI2444&lt;0.95,100,IF($AI2444&lt;=1,50,0)),"")</f>
        <v/>
      </c>
      <c r="AU2444" s="0" t="str">
        <f aca="false">IF(ISNUMBER($AJ2444),IF($AJ2444&lt;30,0,IF($AJ2444&lt;40,50,IF($AJ2444&lt;=90,100,50))),"")</f>
        <v/>
      </c>
      <c r="AV2444" s="0" t="str">
        <f aca="false">IF(ISNUMBER($AK2444),IF($AK2444&gt;-0.2,100,IF($AK2444&gt;=-0.4,50,0)),"")</f>
        <v/>
      </c>
      <c r="AW2444" s="59" t="n">
        <f aca="false">01_指標庫!$H$4*ISNUMBER($F2444)+01_指標庫!$H$5*ISNUMBER($AA2444)+01_指標庫!$H$6*ISNUMBER($G2444)+01_指標庫!$H$7*ISNUMBER($H2444)+01_指標庫!$H$8*ISNUMBER($AF2444)+01_指標庫!$H$9*ISNUMBER($AG2444)+01_指標庫!$H$10*ISNUMBER($AB2444)+01_指標庫!$H$11*ISNUMBER($AC2444)+01_指標庫!$H$12*ISNUMBER($AD2444)+01_指標庫!$H$13*ISNUMBER($AE2444)+01_指標庫!$H$14*ISNUMBER($I2444)+01_指標庫!$H$15*ISNUMBER($AH2444)+01_指標庫!$H$16*ISNUMBER($K2444)+01_指標庫!$H$17*ISNUMBER($AI2444)+01_指標庫!$H$18*ISNUMBER($AJ2444)+01_指標庫!$H$19*ISNUMBER($AK2444)+01_指標庫!$H$20*ISNUMBER($BB2444)+01_指標庫!$H$21*ISNUMBER($BC2444)</f>
        <v>51</v>
      </c>
      <c r="AX2444" s="59" t="n">
        <f aca="false">IF(AW2444=0,50,ROUND((01_指標庫!$H$4*IF(ISNUMBER($F2444),L2444,0)+01_指標庫!$H$5*IF(ISNUMBER($AA2444),AL2444,0)+01_指標庫!$H$6*IF(ISNUMBER($G2444),M2444,0)+01_指標庫!$H$7*IF(ISNUMBER($H2444),N2444,0)+01_指標庫!$H$8*IF(ISNUMBER($AF2444),AQ2444,0)+01_指標庫!$H$9*IF(ISNUMBER($AG2444),AR2444,0)+01_指標庫!$H$10*IF(ISNUMBER($AB2444),AM2444,0)+01_指標庫!$H$11*IF(ISNUMBER($AC2444),AN2444,0)+01_指標庫!$H$12*IF(ISNUMBER($AD2444),AO2444,0)+01_指標庫!$H$13*IF(ISNUMBER($AE2444),AP2444,0)+01_指標庫!$H$14*IF(ISNUMBER($I2444),O2444,0)+01_指標庫!$H$15*IF(ISNUMBER($AH2444),AS2444,0)+01_指標庫!$H$16*IF(ISNUMBER($K2444),P2444,0)+01_指標庫!$H$17*IF(ISNUMBER($AI2444),AT2444,0)+01_指標庫!$H$18*IF(ISNUMBER($AJ2444),AU2444,0)+01_指標庫!$H$19*IF(ISNUMBER($AK2444),AV2444,0)+01_指標庫!$H$20*IF(ISNUMBER($BB2444),BB2444,0)+01_指標庫!$H$21*IF(ISNUMBER($BC2444),BC2444,0))/AW2444,1))</f>
        <v>52.9</v>
      </c>
      <c r="AY2444" s="60"/>
      <c r="AZ2444" s="60"/>
      <c r="BA2444" s="58" t="n">
        <f aca="false">AVERAGE($E2440:$E2444)/AVERAGE($E2435:$E2444)-1</f>
        <v>-0.00752064158301269</v>
      </c>
      <c r="BB2444" s="59" t="n">
        <f aca="false">IF(ISNUMBER($BA2444),IF(OR($S2444&lt;=-0.03,$BA2444&lt;-0.003),0,IF(OR($S2444&lt;=-0.02,$BA2444&lt;0.01),50,100)),"")</f>
        <v>0</v>
      </c>
      <c r="BC2444" s="0" t="str">
        <f aca="false">IF(OR(COUNT($AZ2444)=0,COUNT($AZ2443)=0),"",IF(OR($AY2444/$AZ2443-1&lt;=-0.03,$AZ2444/$AZ2443-1&lt;=-0.045,IF(COUNT($AZ2435:$AZ2444)=10,AVERAGE($AZ2440:$AZ2444)/AVERAGE($AZ2435:$AZ2444)-1&lt;-0.01,FALSE())),0,IF(OR($AZ2444/$AZ2443-1&lt;=-0.02,IF(COUNT($AZ2435:$AZ2444)=10,AVERAGE($AZ2440:$AZ2444)/AVERAGE($AZ2435:$AZ2444)-1&lt;0.005,FALSE())),50,100)))</f>
        <v/>
      </c>
    </row>
    <row r="2445" customFormat="false" ht="15" hidden="false" customHeight="true" outlineLevel="0" collapsed="false">
      <c r="A2445" s="47" t="n">
        <v>2441</v>
      </c>
      <c r="B2445" s="48" t="n">
        <v>46105</v>
      </c>
      <c r="C2445" s="47" t="n">
        <v>2026</v>
      </c>
      <c r="D2445" s="49" t="s">
        <v>237</v>
      </c>
      <c r="E2445" s="50" t="n">
        <v>24002.45</v>
      </c>
      <c r="F2445" s="51" t="n">
        <v>-0.015638</v>
      </c>
      <c r="G2445" s="51" t="n">
        <v>-0.081065</v>
      </c>
      <c r="H2445" s="52" t="n">
        <v>0.551</v>
      </c>
      <c r="I2445" s="53" t="n">
        <v>319</v>
      </c>
      <c r="J2445" s="47" t="s">
        <v>235</v>
      </c>
      <c r="K2445" s="54" t="n">
        <v>26.95</v>
      </c>
      <c r="L2445" s="55" t="n">
        <f aca="false">IF(COUNT(F2445)=0,50,IF(F2445&gt;=0,100,IF(F2445&gt;=-0.02,50,0)))</f>
        <v>50</v>
      </c>
      <c r="M2445" s="55" t="n">
        <f aca="false">IF(COUNT(G2445)=0,50,IF(G2445&gt;-0.06,100,IF(G2445&gt;-0.15,50,0)))</f>
        <v>50</v>
      </c>
      <c r="N2445" s="55" t="n">
        <f aca="false">IF(COUNT(H2445)=0,50,IF(H2445&gt;=0.6,100,IF(H2445&gt;=0.4,50,0)))</f>
        <v>50</v>
      </c>
      <c r="O2445" s="55" t="n">
        <f aca="false">IF(COUNT(I2445)=0,50,IF(J2445="proxy_vix",50,IF(I2445&lt;350,100,IF(I2445&lt;=450,50,0))))</f>
        <v>100</v>
      </c>
      <c r="P2445" s="55" t="n">
        <f aca="false">IF(COUNT(K2445)=0,50,IF(K2445&lt;20,100,IF(K2445&lt;=25,50,0)))</f>
        <v>0</v>
      </c>
      <c r="Q2445" s="54"/>
      <c r="R2445" s="47"/>
      <c r="S2445" s="51" t="n">
        <f aca="false">$E2445/$E2444-1</f>
        <v>-0.00769536380582747</v>
      </c>
      <c r="T2445" s="56" t="n">
        <f aca="false">$K2445/$K2444-1</f>
        <v>0.0305927342256214</v>
      </c>
      <c r="V2445" s="57"/>
      <c r="W2445" s="57"/>
      <c r="Y2445" s="1" t="str">
        <f aca="false">IF(AX2445&gt;=70,"EASY",IF(AX2445&gt;40,"UNCERTAIN","HARD"))</f>
        <v>UNCERTAIN</v>
      </c>
      <c r="AA2445" s="58" t="n">
        <f aca="false">IF($A2445&lt;200,"",AVERAGE($E2396:$E2445)/AVERAGE($E2246:$E2445)-1)</f>
        <v>0.0271019220079349</v>
      </c>
      <c r="AB2445" s="59" t="n">
        <f aca="false">LOOKUP($B2445,07_L1政策步階!$A$4:$A$14,07_L1政策步階!$C$4:$C$14)</f>
        <v>1</v>
      </c>
      <c r="AC2445" s="57"/>
      <c r="AD2445" s="57"/>
      <c r="AE2445" s="57"/>
      <c r="AF2445" s="57"/>
      <c r="AG2445" s="57"/>
      <c r="AH2445" s="57"/>
      <c r="AI2445" s="57"/>
      <c r="AJ2445" s="57"/>
      <c r="AK2445" s="57"/>
      <c r="AL2445" s="59" t="n">
        <f aca="false">IF(ISNUMBER($AA2445),IF($AA2445&gt;=0.005,100,IF($AA2445&gt;=-0.015,50,0)),"")</f>
        <v>100</v>
      </c>
      <c r="AM2445" s="59" t="n">
        <f aca="false">IF(ISNUMBER($AB2445),IF($AB2445=1,100,IF($AB2445=0,50,0)),"")</f>
        <v>100</v>
      </c>
      <c r="AN2445" s="0" t="str">
        <f aca="false">IF(ISNUMBER($AC2445),IF($AC2445&gt;=0.001,100,IF($AC2445&gt;=-0.003,50,0)),"")</f>
        <v/>
      </c>
      <c r="AO2445" s="0" t="str">
        <f aca="false">IF(ISNUMBER($AD2445),IF($AD2445&gt;=0.04,100,IF($AD2445&gt;=0,50,0)),"")</f>
        <v/>
      </c>
      <c r="AP2445" s="0" t="str">
        <f aca="false">IF(ISNUMBER($AE2445),IF($AE2445&gt;=25,100,IF($AE2445&gt;=-75,50,0)),"")</f>
        <v/>
      </c>
      <c r="AQ2445" s="0" t="str">
        <f aca="false">IF(ISNUMBER($AF2445),IF($AF2445&gt;0,100,IF($AF2445&gt;=-50,50,0)),"")</f>
        <v/>
      </c>
      <c r="AR2445" s="0" t="str">
        <f aca="false">IF(ISNUMBER($AG2445),IF($AG2445=1,100,IF($AG2445=0,50,0)),"")</f>
        <v/>
      </c>
      <c r="AS2445" s="0" t="str">
        <f aca="false">IF(ISNUMBER($AH2445),IF($AH2445&lt;0,100,IF($AH2445&lt;=20,50,0)),"")</f>
        <v/>
      </c>
      <c r="AT2445" s="0" t="str">
        <f aca="false">IF(ISNUMBER($AI2445),IF($AI2445&lt;0.95,100,IF($AI2445&lt;=1,50,0)),"")</f>
        <v/>
      </c>
      <c r="AU2445" s="0" t="str">
        <f aca="false">IF(ISNUMBER($AJ2445),IF($AJ2445&lt;30,0,IF($AJ2445&lt;40,50,IF($AJ2445&lt;=90,100,50))),"")</f>
        <v/>
      </c>
      <c r="AV2445" s="0" t="str">
        <f aca="false">IF(ISNUMBER($AK2445),IF($AK2445&gt;-0.2,100,IF($AK2445&gt;=-0.4,50,0)),"")</f>
        <v/>
      </c>
      <c r="AW2445" s="59" t="n">
        <f aca="false">01_指標庫!$H$4*ISNUMBER($F2445)+01_指標庫!$H$5*ISNUMBER($AA2445)+01_指標庫!$H$6*ISNUMBER($G2445)+01_指標庫!$H$7*ISNUMBER($H2445)+01_指標庫!$H$8*ISNUMBER($AF2445)+01_指標庫!$H$9*ISNUMBER($AG2445)+01_指標庫!$H$10*ISNUMBER($AB2445)+01_指標庫!$H$11*ISNUMBER($AC2445)+01_指標庫!$H$12*ISNUMBER($AD2445)+01_指標庫!$H$13*ISNUMBER($AE2445)+01_指標庫!$H$14*ISNUMBER($I2445)+01_指標庫!$H$15*ISNUMBER($AH2445)+01_指標庫!$H$16*ISNUMBER($K2445)+01_指標庫!$H$17*ISNUMBER($AI2445)+01_指標庫!$H$18*ISNUMBER($AJ2445)+01_指標庫!$H$19*ISNUMBER($AK2445)+01_指標庫!$H$20*ISNUMBER($BB2445)+01_指標庫!$H$21*ISNUMBER($BC2445)</f>
        <v>51</v>
      </c>
      <c r="AX2445" s="59" t="n">
        <f aca="false">IF(AW2445=0,50,ROUND((01_指標庫!$H$4*IF(ISNUMBER($F2445),L2445,0)+01_指標庫!$H$5*IF(ISNUMBER($AA2445),AL2445,0)+01_指標庫!$H$6*IF(ISNUMBER($G2445),M2445,0)+01_指標庫!$H$7*IF(ISNUMBER($H2445),N2445,0)+01_指標庫!$H$8*IF(ISNUMBER($AF2445),AQ2445,0)+01_指標庫!$H$9*IF(ISNUMBER($AG2445),AR2445,0)+01_指標庫!$H$10*IF(ISNUMBER($AB2445),AM2445,0)+01_指標庫!$H$11*IF(ISNUMBER($AC2445),AN2445,0)+01_指標庫!$H$12*IF(ISNUMBER($AD2445),AO2445,0)+01_指標庫!$H$13*IF(ISNUMBER($AE2445),AP2445,0)+01_指標庫!$H$14*IF(ISNUMBER($I2445),O2445,0)+01_指標庫!$H$15*IF(ISNUMBER($AH2445),AS2445,0)+01_指標庫!$H$16*IF(ISNUMBER($K2445),P2445,0)+01_指標庫!$H$17*IF(ISNUMBER($AI2445),AT2445,0)+01_指標庫!$H$18*IF(ISNUMBER($AJ2445),AU2445,0)+01_指標庫!$H$19*IF(ISNUMBER($AK2445),AV2445,0)+01_指標庫!$H$20*IF(ISNUMBER($BB2445),BB2445,0)+01_指標庫!$H$21*IF(ISNUMBER($BC2445),BC2445,0))/AW2445,1))</f>
        <v>52.9</v>
      </c>
      <c r="AY2445" s="60"/>
      <c r="AZ2445" s="60"/>
      <c r="BA2445" s="58" t="n">
        <f aca="false">AVERAGE($E2441:$E2445)/AVERAGE($E2436:$E2445)-1</f>
        <v>-0.0100150443533221</v>
      </c>
      <c r="BB2445" s="59" t="n">
        <f aca="false">IF(ISNUMBER($BA2445),IF(OR($S2445&lt;=-0.03,$BA2445&lt;-0.003),0,IF(OR($S2445&lt;=-0.02,$BA2445&lt;0.01),50,100)),"")</f>
        <v>0</v>
      </c>
      <c r="BC2445" s="0" t="str">
        <f aca="false">IF(OR(COUNT($AZ2445)=0,COUNT($AZ2444)=0),"",IF(OR($AY2445/$AZ2444-1&lt;=-0.03,$AZ2445/$AZ2444-1&lt;=-0.045,IF(COUNT($AZ2436:$AZ2445)=10,AVERAGE($AZ2441:$AZ2445)/AVERAGE($AZ2436:$AZ2445)-1&lt;-0.01,FALSE())),0,IF(OR($AZ2445/$AZ2444-1&lt;=-0.02,IF(COUNT($AZ2436:$AZ2445)=10,AVERAGE($AZ2441:$AZ2445)/AVERAGE($AZ2436:$AZ2445)-1&lt;0.005,FALSE())),50,100)))</f>
        <v/>
      </c>
    </row>
    <row r="2446" customFormat="false" ht="15" hidden="false" customHeight="true" outlineLevel="0" collapsed="false">
      <c r="A2446" s="47" t="n">
        <v>2442</v>
      </c>
      <c r="B2446" s="48" t="n">
        <v>46106</v>
      </c>
      <c r="C2446" s="47" t="n">
        <v>2026</v>
      </c>
      <c r="D2446" s="49" t="s">
        <v>238</v>
      </c>
      <c r="E2446" s="50" t="n">
        <v>24162.98</v>
      </c>
      <c r="F2446" s="51" t="n">
        <v>-0.009542</v>
      </c>
      <c r="G2446" s="51" t="n">
        <v>-0.074919</v>
      </c>
      <c r="H2446" s="52" t="n">
        <v>0.5306</v>
      </c>
      <c r="I2446" s="53" t="n">
        <v>317</v>
      </c>
      <c r="J2446" s="47" t="s">
        <v>235</v>
      </c>
      <c r="K2446" s="54" t="n">
        <v>25.33</v>
      </c>
      <c r="L2446" s="55" t="n">
        <f aca="false">IF(COUNT(F2446)=0,50,IF(F2446&gt;=0,100,IF(F2446&gt;=-0.02,50,0)))</f>
        <v>50</v>
      </c>
      <c r="M2446" s="55" t="n">
        <f aca="false">IF(COUNT(G2446)=0,50,IF(G2446&gt;-0.06,100,IF(G2446&gt;-0.15,50,0)))</f>
        <v>50</v>
      </c>
      <c r="N2446" s="55" t="n">
        <f aca="false">IF(COUNT(H2446)=0,50,IF(H2446&gt;=0.6,100,IF(H2446&gt;=0.4,50,0)))</f>
        <v>50</v>
      </c>
      <c r="O2446" s="55" t="n">
        <f aca="false">IF(COUNT(I2446)=0,50,IF(J2446="proxy_vix",50,IF(I2446&lt;350,100,IF(I2446&lt;=450,50,0))))</f>
        <v>100</v>
      </c>
      <c r="P2446" s="55" t="n">
        <f aca="false">IF(COUNT(K2446)=0,50,IF(K2446&lt;20,100,IF(K2446&lt;=25,50,0)))</f>
        <v>0</v>
      </c>
      <c r="Q2446" s="54"/>
      <c r="R2446" s="47"/>
      <c r="S2446" s="51" t="n">
        <f aca="false">$E2446/$E2445-1</f>
        <v>0.00668806725980042</v>
      </c>
      <c r="T2446" s="56" t="n">
        <f aca="false">$K2446/$K2445-1</f>
        <v>-0.0601113172541744</v>
      </c>
      <c r="V2446" s="57"/>
      <c r="W2446" s="57"/>
      <c r="Y2446" s="1" t="str">
        <f aca="false">IF(AX2446&gt;=70,"EASY",IF(AX2446&gt;40,"UNCERTAIN","HARD"))</f>
        <v>UNCERTAIN</v>
      </c>
      <c r="AA2446" s="58" t="n">
        <f aca="false">IF($A2446&lt;200,"",AVERAGE($E2397:$E2446)/AVERAGE($E2247:$E2446)-1)</f>
        <v>0.0252645160809541</v>
      </c>
      <c r="AB2446" s="59" t="n">
        <f aca="false">LOOKUP($B2446,07_L1政策步階!$A$4:$A$14,07_L1政策步階!$C$4:$C$14)</f>
        <v>1</v>
      </c>
      <c r="AC2446" s="57"/>
      <c r="AD2446" s="57"/>
      <c r="AE2446" s="57"/>
      <c r="AF2446" s="57"/>
      <c r="AG2446" s="57"/>
      <c r="AH2446" s="57"/>
      <c r="AI2446" s="57"/>
      <c r="AJ2446" s="57"/>
      <c r="AK2446" s="57"/>
      <c r="AL2446" s="59" t="n">
        <f aca="false">IF(ISNUMBER($AA2446),IF($AA2446&gt;=0.005,100,IF($AA2446&gt;=-0.015,50,0)),"")</f>
        <v>100</v>
      </c>
      <c r="AM2446" s="59" t="n">
        <f aca="false">IF(ISNUMBER($AB2446),IF($AB2446=1,100,IF($AB2446=0,50,0)),"")</f>
        <v>100</v>
      </c>
      <c r="AN2446" s="0" t="str">
        <f aca="false">IF(ISNUMBER($AC2446),IF($AC2446&gt;=0.001,100,IF($AC2446&gt;=-0.003,50,0)),"")</f>
        <v/>
      </c>
      <c r="AO2446" s="0" t="str">
        <f aca="false">IF(ISNUMBER($AD2446),IF($AD2446&gt;=0.04,100,IF($AD2446&gt;=0,50,0)),"")</f>
        <v/>
      </c>
      <c r="AP2446" s="0" t="str">
        <f aca="false">IF(ISNUMBER($AE2446),IF($AE2446&gt;=25,100,IF($AE2446&gt;=-75,50,0)),"")</f>
        <v/>
      </c>
      <c r="AQ2446" s="0" t="str">
        <f aca="false">IF(ISNUMBER($AF2446),IF($AF2446&gt;0,100,IF($AF2446&gt;=-50,50,0)),"")</f>
        <v/>
      </c>
      <c r="AR2446" s="0" t="str">
        <f aca="false">IF(ISNUMBER($AG2446),IF($AG2446=1,100,IF($AG2446=0,50,0)),"")</f>
        <v/>
      </c>
      <c r="AS2446" s="0" t="str">
        <f aca="false">IF(ISNUMBER($AH2446),IF($AH2446&lt;0,100,IF($AH2446&lt;=20,50,0)),"")</f>
        <v/>
      </c>
      <c r="AT2446" s="0" t="str">
        <f aca="false">IF(ISNUMBER($AI2446),IF($AI2446&lt;0.95,100,IF($AI2446&lt;=1,50,0)),"")</f>
        <v/>
      </c>
      <c r="AU2446" s="0" t="str">
        <f aca="false">IF(ISNUMBER($AJ2446),IF($AJ2446&lt;30,0,IF($AJ2446&lt;40,50,IF($AJ2446&lt;=90,100,50))),"")</f>
        <v/>
      </c>
      <c r="AV2446" s="0" t="str">
        <f aca="false">IF(ISNUMBER($AK2446),IF($AK2446&gt;-0.2,100,IF($AK2446&gt;=-0.4,50,0)),"")</f>
        <v/>
      </c>
      <c r="AW2446" s="59" t="n">
        <f aca="false">01_指標庫!$H$4*ISNUMBER($F2446)+01_指標庫!$H$5*ISNUMBER($AA2446)+01_指標庫!$H$6*ISNUMBER($G2446)+01_指標庫!$H$7*ISNUMBER($H2446)+01_指標庫!$H$8*ISNUMBER($AF2446)+01_指標庫!$H$9*ISNUMBER($AG2446)+01_指標庫!$H$10*ISNUMBER($AB2446)+01_指標庫!$H$11*ISNUMBER($AC2446)+01_指標庫!$H$12*ISNUMBER($AD2446)+01_指標庫!$H$13*ISNUMBER($AE2446)+01_指標庫!$H$14*ISNUMBER($I2446)+01_指標庫!$H$15*ISNUMBER($AH2446)+01_指標庫!$H$16*ISNUMBER($K2446)+01_指標庫!$H$17*ISNUMBER($AI2446)+01_指標庫!$H$18*ISNUMBER($AJ2446)+01_指標庫!$H$19*ISNUMBER($AK2446)+01_指標庫!$H$20*ISNUMBER($BB2446)+01_指標庫!$H$21*ISNUMBER($BC2446)</f>
        <v>51</v>
      </c>
      <c r="AX2446" s="59" t="n">
        <f aca="false">IF(AW2446=0,50,ROUND((01_指標庫!$H$4*IF(ISNUMBER($F2446),L2446,0)+01_指標庫!$H$5*IF(ISNUMBER($AA2446),AL2446,0)+01_指標庫!$H$6*IF(ISNUMBER($G2446),M2446,0)+01_指標庫!$H$7*IF(ISNUMBER($H2446),N2446,0)+01_指標庫!$H$8*IF(ISNUMBER($AF2446),AQ2446,0)+01_指標庫!$H$9*IF(ISNUMBER($AG2446),AR2446,0)+01_指標庫!$H$10*IF(ISNUMBER($AB2446),AM2446,0)+01_指標庫!$H$11*IF(ISNUMBER($AC2446),AN2446,0)+01_指標庫!$H$12*IF(ISNUMBER($AD2446),AO2446,0)+01_指標庫!$H$13*IF(ISNUMBER($AE2446),AP2446,0)+01_指標庫!$H$14*IF(ISNUMBER($I2446),O2446,0)+01_指標庫!$H$15*IF(ISNUMBER($AH2446),AS2446,0)+01_指標庫!$H$16*IF(ISNUMBER($K2446),P2446,0)+01_指標庫!$H$17*IF(ISNUMBER($AI2446),AT2446,0)+01_指標庫!$H$18*IF(ISNUMBER($AJ2446),AU2446,0)+01_指標庫!$H$19*IF(ISNUMBER($AK2446),AV2446,0)+01_指標庫!$H$20*IF(ISNUMBER($BB2446),BB2446,0)+01_指標庫!$H$21*IF(ISNUMBER($BC2446),BC2446,0))/AW2446,1))</f>
        <v>52.9</v>
      </c>
      <c r="AY2446" s="60"/>
      <c r="AZ2446" s="60"/>
      <c r="BA2446" s="58" t="n">
        <f aca="false">AVERAGE($E2442:$E2446)/AVERAGE($E2437:$E2446)-1</f>
        <v>-0.0089065936140631</v>
      </c>
      <c r="BB2446" s="59" t="n">
        <f aca="false">IF(ISNUMBER($BA2446),IF(OR($S2446&lt;=-0.03,$BA2446&lt;-0.003),0,IF(OR($S2446&lt;=-0.02,$BA2446&lt;0.01),50,100)),"")</f>
        <v>0</v>
      </c>
      <c r="BC2446" s="0" t="str">
        <f aca="false">IF(OR(COUNT($AZ2446)=0,COUNT($AZ2445)=0),"",IF(OR($AY2446/$AZ2445-1&lt;=-0.03,$AZ2446/$AZ2445-1&lt;=-0.045,IF(COUNT($AZ2437:$AZ2446)=10,AVERAGE($AZ2442:$AZ2446)/AVERAGE($AZ2437:$AZ2446)-1&lt;-0.01,FALSE())),0,IF(OR($AZ2446/$AZ2445-1&lt;=-0.02,IF(COUNT($AZ2437:$AZ2446)=10,AVERAGE($AZ2442:$AZ2446)/AVERAGE($AZ2437:$AZ2446)-1&lt;0.005,FALSE())),50,100)))</f>
        <v/>
      </c>
    </row>
    <row r="2447" customFormat="false" ht="15" hidden="false" customHeight="true" outlineLevel="0" collapsed="false">
      <c r="A2447" s="47" t="n">
        <v>2443</v>
      </c>
      <c r="B2447" s="48" t="n">
        <v>46107</v>
      </c>
      <c r="C2447" s="47" t="n">
        <v>2026</v>
      </c>
      <c r="D2447" s="49" t="s">
        <v>239</v>
      </c>
      <c r="E2447" s="50" t="n">
        <v>23586.99</v>
      </c>
      <c r="F2447" s="51" t="n">
        <v>-0.033507</v>
      </c>
      <c r="G2447" s="51" t="n">
        <v>-0.096971</v>
      </c>
      <c r="H2447" s="52" t="n">
        <v>0.5306</v>
      </c>
      <c r="I2447" s="53" t="n">
        <v>321</v>
      </c>
      <c r="J2447" s="47" t="s">
        <v>235</v>
      </c>
      <c r="K2447" s="54" t="n">
        <v>27.44</v>
      </c>
      <c r="L2447" s="55" t="n">
        <f aca="false">IF(COUNT(F2447)=0,50,IF(F2447&gt;=0,100,IF(F2447&gt;=-0.02,50,0)))</f>
        <v>0</v>
      </c>
      <c r="M2447" s="55" t="n">
        <f aca="false">IF(COUNT(G2447)=0,50,IF(G2447&gt;-0.06,100,IF(G2447&gt;-0.15,50,0)))</f>
        <v>50</v>
      </c>
      <c r="N2447" s="55" t="n">
        <f aca="false">IF(COUNT(H2447)=0,50,IF(H2447&gt;=0.6,100,IF(H2447&gt;=0.4,50,0)))</f>
        <v>50</v>
      </c>
      <c r="O2447" s="55" t="n">
        <f aca="false">IF(COUNT(I2447)=0,50,IF(J2447="proxy_vix",50,IF(I2447&lt;350,100,IF(I2447&lt;=450,50,0))))</f>
        <v>100</v>
      </c>
      <c r="P2447" s="55" t="n">
        <f aca="false">IF(COUNT(K2447)=0,50,IF(K2447&lt;20,100,IF(K2447&lt;=25,50,0)))</f>
        <v>0</v>
      </c>
      <c r="Q2447" s="54"/>
      <c r="R2447" s="47"/>
      <c r="S2447" s="51" t="n">
        <f aca="false">$E2447/$E2446-1</f>
        <v>-0.0238377054485829</v>
      </c>
      <c r="T2447" s="56" t="n">
        <f aca="false">$K2447/$K2446-1</f>
        <v>0.0833004342676669</v>
      </c>
      <c r="V2447" s="57"/>
      <c r="W2447" s="57"/>
      <c r="Y2447" s="1" t="str">
        <f aca="false">IF(AX2447&gt;=70,"EASY",IF(AX2447&gt;40,"UNCERTAIN","HARD"))</f>
        <v>UNCERTAIN</v>
      </c>
      <c r="AA2447" s="58" t="n">
        <f aca="false">IF($A2447&lt;200,"",AVERAGE($E2398:$E2447)/AVERAGE($E2248:$E2447)-1)</f>
        <v>0.0231226839505221</v>
      </c>
      <c r="AB2447" s="59" t="n">
        <f aca="false">LOOKUP($B2447,07_L1政策步階!$A$4:$A$14,07_L1政策步階!$C$4:$C$14)</f>
        <v>1</v>
      </c>
      <c r="AC2447" s="57"/>
      <c r="AD2447" s="57"/>
      <c r="AE2447" s="57"/>
      <c r="AF2447" s="57"/>
      <c r="AG2447" s="57"/>
      <c r="AH2447" s="57"/>
      <c r="AI2447" s="57"/>
      <c r="AJ2447" s="57"/>
      <c r="AK2447" s="57"/>
      <c r="AL2447" s="59" t="n">
        <f aca="false">IF(ISNUMBER($AA2447),IF($AA2447&gt;=0.005,100,IF($AA2447&gt;=-0.015,50,0)),"")</f>
        <v>100</v>
      </c>
      <c r="AM2447" s="59" t="n">
        <f aca="false">IF(ISNUMBER($AB2447),IF($AB2447=1,100,IF($AB2447=0,50,0)),"")</f>
        <v>100</v>
      </c>
      <c r="AN2447" s="0" t="str">
        <f aca="false">IF(ISNUMBER($AC2447),IF($AC2447&gt;=0.001,100,IF($AC2447&gt;=-0.003,50,0)),"")</f>
        <v/>
      </c>
      <c r="AO2447" s="0" t="str">
        <f aca="false">IF(ISNUMBER($AD2447),IF($AD2447&gt;=0.04,100,IF($AD2447&gt;=0,50,0)),"")</f>
        <v/>
      </c>
      <c r="AP2447" s="0" t="str">
        <f aca="false">IF(ISNUMBER($AE2447),IF($AE2447&gt;=25,100,IF($AE2447&gt;=-75,50,0)),"")</f>
        <v/>
      </c>
      <c r="AQ2447" s="0" t="str">
        <f aca="false">IF(ISNUMBER($AF2447),IF($AF2447&gt;0,100,IF($AF2447&gt;=-50,50,0)),"")</f>
        <v/>
      </c>
      <c r="AR2447" s="0" t="str">
        <f aca="false">IF(ISNUMBER($AG2447),IF($AG2447=1,100,IF($AG2447=0,50,0)),"")</f>
        <v/>
      </c>
      <c r="AS2447" s="0" t="str">
        <f aca="false">IF(ISNUMBER($AH2447),IF($AH2447&lt;0,100,IF($AH2447&lt;=20,50,0)),"")</f>
        <v/>
      </c>
      <c r="AT2447" s="0" t="str">
        <f aca="false">IF(ISNUMBER($AI2447),IF($AI2447&lt;0.95,100,IF($AI2447&lt;=1,50,0)),"")</f>
        <v/>
      </c>
      <c r="AU2447" s="0" t="str">
        <f aca="false">IF(ISNUMBER($AJ2447),IF($AJ2447&lt;30,0,IF($AJ2447&lt;40,50,IF($AJ2447&lt;=90,100,50))),"")</f>
        <v/>
      </c>
      <c r="AV2447" s="0" t="str">
        <f aca="false">IF(ISNUMBER($AK2447),IF($AK2447&gt;-0.2,100,IF($AK2447&gt;=-0.4,50,0)),"")</f>
        <v/>
      </c>
      <c r="AW2447" s="59" t="n">
        <f aca="false">01_指標庫!$H$4*ISNUMBER($F2447)+01_指標庫!$H$5*ISNUMBER($AA2447)+01_指標庫!$H$6*ISNUMBER($G2447)+01_指標庫!$H$7*ISNUMBER($H2447)+01_指標庫!$H$8*ISNUMBER($AF2447)+01_指標庫!$H$9*ISNUMBER($AG2447)+01_指標庫!$H$10*ISNUMBER($AB2447)+01_指標庫!$H$11*ISNUMBER($AC2447)+01_指標庫!$H$12*ISNUMBER($AD2447)+01_指標庫!$H$13*ISNUMBER($AE2447)+01_指標庫!$H$14*ISNUMBER($I2447)+01_指標庫!$H$15*ISNUMBER($AH2447)+01_指標庫!$H$16*ISNUMBER($K2447)+01_指標庫!$H$17*ISNUMBER($AI2447)+01_指標庫!$H$18*ISNUMBER($AJ2447)+01_指標庫!$H$19*ISNUMBER($AK2447)+01_指標庫!$H$20*ISNUMBER($BB2447)+01_指標庫!$H$21*ISNUMBER($BC2447)</f>
        <v>51</v>
      </c>
      <c r="AX2447" s="59" t="n">
        <f aca="false">IF(AW2447=0,50,ROUND((01_指標庫!$H$4*IF(ISNUMBER($F2447),L2447,0)+01_指標庫!$H$5*IF(ISNUMBER($AA2447),AL2447,0)+01_指標庫!$H$6*IF(ISNUMBER($G2447),M2447,0)+01_指標庫!$H$7*IF(ISNUMBER($H2447),N2447,0)+01_指標庫!$H$8*IF(ISNUMBER($AF2447),AQ2447,0)+01_指標庫!$H$9*IF(ISNUMBER($AG2447),AR2447,0)+01_指標庫!$H$10*IF(ISNUMBER($AB2447),AM2447,0)+01_指標庫!$H$11*IF(ISNUMBER($AC2447),AN2447,0)+01_指標庫!$H$12*IF(ISNUMBER($AD2447),AO2447,0)+01_指標庫!$H$13*IF(ISNUMBER($AE2447),AP2447,0)+01_指標庫!$H$14*IF(ISNUMBER($I2447),O2447,0)+01_指標庫!$H$15*IF(ISNUMBER($AH2447),AS2447,0)+01_指標庫!$H$16*IF(ISNUMBER($K2447),P2447,0)+01_指標庫!$H$17*IF(ISNUMBER($AI2447),AT2447,0)+01_指標庫!$H$18*IF(ISNUMBER($AJ2447),AU2447,0)+01_指標庫!$H$19*IF(ISNUMBER($AK2447),AV2447,0)+01_指標庫!$H$20*IF(ISNUMBER($BB2447),BB2447,0)+01_指標庫!$H$21*IF(ISNUMBER($BC2447),BC2447,0))/AW2447,1))</f>
        <v>45.1</v>
      </c>
      <c r="AY2447" s="60"/>
      <c r="AZ2447" s="60"/>
      <c r="BA2447" s="58" t="n">
        <f aca="false">AVERAGE($E2443:$E2447)/AVERAGE($E2438:$E2447)-1</f>
        <v>-0.0113749598760117</v>
      </c>
      <c r="BB2447" s="59" t="n">
        <f aca="false">IF(ISNUMBER($BA2447),IF(OR($S2447&lt;=-0.03,$BA2447&lt;-0.003),0,IF(OR($S2447&lt;=-0.02,$BA2447&lt;0.01),50,100)),"")</f>
        <v>0</v>
      </c>
      <c r="BC2447" s="0" t="str">
        <f aca="false">IF(OR(COUNT($AZ2447)=0,COUNT($AZ2446)=0),"",IF(OR($AY2447/$AZ2446-1&lt;=-0.03,$AZ2447/$AZ2446-1&lt;=-0.045,IF(COUNT($AZ2438:$AZ2447)=10,AVERAGE($AZ2443:$AZ2447)/AVERAGE($AZ2438:$AZ2447)-1&lt;-0.01,FALSE())),0,IF(OR($AZ2447/$AZ2446-1&lt;=-0.02,IF(COUNT($AZ2438:$AZ2447)=10,AVERAGE($AZ2443:$AZ2447)/AVERAGE($AZ2438:$AZ2447)-1&lt;0.005,FALSE())),50,100)))</f>
        <v/>
      </c>
    </row>
    <row r="2448" customFormat="false" ht="15" hidden="false" customHeight="true" outlineLevel="0" collapsed="false">
      <c r="A2448" s="47" t="n">
        <v>2444</v>
      </c>
      <c r="B2448" s="48" t="n">
        <v>46108</v>
      </c>
      <c r="C2448" s="47" t="n">
        <v>2026</v>
      </c>
      <c r="D2448" s="49" t="s">
        <v>234</v>
      </c>
      <c r="E2448" s="50" t="n">
        <v>23132.77</v>
      </c>
      <c r="F2448" s="51" t="n">
        <v>-0.05235</v>
      </c>
      <c r="G2448" s="51" t="n">
        <v>-0.114361</v>
      </c>
      <c r="H2448" s="52" t="n">
        <v>0.4898</v>
      </c>
      <c r="I2448" s="53" t="n">
        <v>342</v>
      </c>
      <c r="J2448" s="47" t="s">
        <v>235</v>
      </c>
      <c r="K2448" s="54" t="n">
        <v>31.05</v>
      </c>
      <c r="L2448" s="55" t="n">
        <f aca="false">IF(COUNT(F2448)=0,50,IF(F2448&gt;=0,100,IF(F2448&gt;=-0.02,50,0)))</f>
        <v>0</v>
      </c>
      <c r="M2448" s="55" t="n">
        <f aca="false">IF(COUNT(G2448)=0,50,IF(G2448&gt;-0.06,100,IF(G2448&gt;-0.15,50,0)))</f>
        <v>50</v>
      </c>
      <c r="N2448" s="55" t="n">
        <f aca="false">IF(COUNT(H2448)=0,50,IF(H2448&gt;=0.6,100,IF(H2448&gt;=0.4,50,0)))</f>
        <v>50</v>
      </c>
      <c r="O2448" s="55" t="n">
        <f aca="false">IF(COUNT(I2448)=0,50,IF(J2448="proxy_vix",50,IF(I2448&lt;350,100,IF(I2448&lt;=450,50,0))))</f>
        <v>100</v>
      </c>
      <c r="P2448" s="55" t="n">
        <f aca="false">IF(COUNT(K2448)=0,50,IF(K2448&lt;20,100,IF(K2448&lt;=25,50,0)))</f>
        <v>0</v>
      </c>
      <c r="Q2448" s="54"/>
      <c r="R2448" s="47"/>
      <c r="S2448" s="51" t="n">
        <f aca="false">$E2448/$E2447-1</f>
        <v>-0.0192572261233842</v>
      </c>
      <c r="T2448" s="56" t="n">
        <f aca="false">$K2448/$K2447-1</f>
        <v>0.131559766763848</v>
      </c>
      <c r="V2448" s="57"/>
      <c r="W2448" s="57"/>
      <c r="Y2448" s="1" t="str">
        <f aca="false">IF(AX2448&gt;=70,"EASY",IF(AX2448&gt;40,"UNCERTAIN","HARD"))</f>
        <v>UNCERTAIN</v>
      </c>
      <c r="AA2448" s="58" t="n">
        <f aca="false">IF($A2448&lt;200,"",AVERAGE($E2399:$E2448)/AVERAGE($E2249:$E2448)-1)</f>
        <v>0.020961525477778</v>
      </c>
      <c r="AB2448" s="59" t="n">
        <f aca="false">LOOKUP($B2448,07_L1政策步階!$A$4:$A$14,07_L1政策步階!$C$4:$C$14)</f>
        <v>1</v>
      </c>
      <c r="AC2448" s="57"/>
      <c r="AD2448" s="57"/>
      <c r="AE2448" s="57"/>
      <c r="AF2448" s="57"/>
      <c r="AG2448" s="57"/>
      <c r="AH2448" s="57"/>
      <c r="AI2448" s="57"/>
      <c r="AJ2448" s="57"/>
      <c r="AK2448" s="57"/>
      <c r="AL2448" s="59" t="n">
        <f aca="false">IF(ISNUMBER($AA2448),IF($AA2448&gt;=0.005,100,IF($AA2448&gt;=-0.015,50,0)),"")</f>
        <v>100</v>
      </c>
      <c r="AM2448" s="59" t="n">
        <f aca="false">IF(ISNUMBER($AB2448),IF($AB2448=1,100,IF($AB2448=0,50,0)),"")</f>
        <v>100</v>
      </c>
      <c r="AN2448" s="0" t="str">
        <f aca="false">IF(ISNUMBER($AC2448),IF($AC2448&gt;=0.001,100,IF($AC2448&gt;=-0.003,50,0)),"")</f>
        <v/>
      </c>
      <c r="AO2448" s="0" t="str">
        <f aca="false">IF(ISNUMBER($AD2448),IF($AD2448&gt;=0.04,100,IF($AD2448&gt;=0,50,0)),"")</f>
        <v/>
      </c>
      <c r="AP2448" s="0" t="str">
        <f aca="false">IF(ISNUMBER($AE2448),IF($AE2448&gt;=25,100,IF($AE2448&gt;=-75,50,0)),"")</f>
        <v/>
      </c>
      <c r="AQ2448" s="0" t="str">
        <f aca="false">IF(ISNUMBER($AF2448),IF($AF2448&gt;0,100,IF($AF2448&gt;=-50,50,0)),"")</f>
        <v/>
      </c>
      <c r="AR2448" s="0" t="str">
        <f aca="false">IF(ISNUMBER($AG2448),IF($AG2448=1,100,IF($AG2448=0,50,0)),"")</f>
        <v/>
      </c>
      <c r="AS2448" s="0" t="str">
        <f aca="false">IF(ISNUMBER($AH2448),IF($AH2448&lt;0,100,IF($AH2448&lt;=20,50,0)),"")</f>
        <v/>
      </c>
      <c r="AT2448" s="0" t="str">
        <f aca="false">IF(ISNUMBER($AI2448),IF($AI2448&lt;0.95,100,IF($AI2448&lt;=1,50,0)),"")</f>
        <v/>
      </c>
      <c r="AU2448" s="0" t="str">
        <f aca="false">IF(ISNUMBER($AJ2448),IF($AJ2448&lt;30,0,IF($AJ2448&lt;40,50,IF($AJ2448&lt;=90,100,50))),"")</f>
        <v/>
      </c>
      <c r="AV2448" s="0" t="str">
        <f aca="false">IF(ISNUMBER($AK2448),IF($AK2448&gt;-0.2,100,IF($AK2448&gt;=-0.4,50,0)),"")</f>
        <v/>
      </c>
      <c r="AW2448" s="59" t="n">
        <f aca="false">01_指標庫!$H$4*ISNUMBER($F2448)+01_指標庫!$H$5*ISNUMBER($AA2448)+01_指標庫!$H$6*ISNUMBER($G2448)+01_指標庫!$H$7*ISNUMBER($H2448)+01_指標庫!$H$8*ISNUMBER($AF2448)+01_指標庫!$H$9*ISNUMBER($AG2448)+01_指標庫!$H$10*ISNUMBER($AB2448)+01_指標庫!$H$11*ISNUMBER($AC2448)+01_指標庫!$H$12*ISNUMBER($AD2448)+01_指標庫!$H$13*ISNUMBER($AE2448)+01_指標庫!$H$14*ISNUMBER($I2448)+01_指標庫!$H$15*ISNUMBER($AH2448)+01_指標庫!$H$16*ISNUMBER($K2448)+01_指標庫!$H$17*ISNUMBER($AI2448)+01_指標庫!$H$18*ISNUMBER($AJ2448)+01_指標庫!$H$19*ISNUMBER($AK2448)+01_指標庫!$H$20*ISNUMBER($BB2448)+01_指標庫!$H$21*ISNUMBER($BC2448)</f>
        <v>51</v>
      </c>
      <c r="AX2448" s="59" t="n">
        <f aca="false">IF(AW2448=0,50,ROUND((01_指標庫!$H$4*IF(ISNUMBER($F2448),L2448,0)+01_指標庫!$H$5*IF(ISNUMBER($AA2448),AL2448,0)+01_指標庫!$H$6*IF(ISNUMBER($G2448),M2448,0)+01_指標庫!$H$7*IF(ISNUMBER($H2448),N2448,0)+01_指標庫!$H$8*IF(ISNUMBER($AF2448),AQ2448,0)+01_指標庫!$H$9*IF(ISNUMBER($AG2448),AR2448,0)+01_指標庫!$H$10*IF(ISNUMBER($AB2448),AM2448,0)+01_指標庫!$H$11*IF(ISNUMBER($AC2448),AN2448,0)+01_指標庫!$H$12*IF(ISNUMBER($AD2448),AO2448,0)+01_指標庫!$H$13*IF(ISNUMBER($AE2448),AP2448,0)+01_指標庫!$H$14*IF(ISNUMBER($I2448),O2448,0)+01_指標庫!$H$15*IF(ISNUMBER($AH2448),AS2448,0)+01_指標庫!$H$16*IF(ISNUMBER($K2448),P2448,0)+01_指標庫!$H$17*IF(ISNUMBER($AI2448),AT2448,0)+01_指標庫!$H$18*IF(ISNUMBER($AJ2448),AU2448,0)+01_指標庫!$H$19*IF(ISNUMBER($AK2448),AV2448,0)+01_指標庫!$H$20*IF(ISNUMBER($BB2448),BB2448,0)+01_指標庫!$H$21*IF(ISNUMBER($BC2448),BC2448,0))/AW2448,1))</f>
        <v>45.1</v>
      </c>
      <c r="AY2448" s="60"/>
      <c r="AZ2448" s="60"/>
      <c r="BA2448" s="58" t="n">
        <f aca="false">AVERAGE($E2444:$E2448)/AVERAGE($E2439:$E2448)-1</f>
        <v>-0.012606345438493</v>
      </c>
      <c r="BB2448" s="59" t="n">
        <f aca="false">IF(ISNUMBER($BA2448),IF(OR($S2448&lt;=-0.03,$BA2448&lt;-0.003),0,IF(OR($S2448&lt;=-0.02,$BA2448&lt;0.01),50,100)),"")</f>
        <v>0</v>
      </c>
      <c r="BC2448" s="0" t="str">
        <f aca="false">IF(OR(COUNT($AZ2448)=0,COUNT($AZ2447)=0),"",IF(OR($AY2448/$AZ2447-1&lt;=-0.03,$AZ2448/$AZ2447-1&lt;=-0.045,IF(COUNT($AZ2439:$AZ2448)=10,AVERAGE($AZ2444:$AZ2448)/AVERAGE($AZ2439:$AZ2448)-1&lt;-0.01,FALSE())),0,IF(OR($AZ2448/$AZ2447-1&lt;=-0.02,IF(COUNT($AZ2439:$AZ2448)=10,AVERAGE($AZ2444:$AZ2448)/AVERAGE($AZ2439:$AZ2448)-1&lt;0.005,FALSE())),50,100)))</f>
        <v/>
      </c>
    </row>
    <row r="2449" customFormat="false" ht="15" hidden="false" customHeight="true" outlineLevel="0" collapsed="false">
      <c r="A2449" s="47" t="n">
        <v>2445</v>
      </c>
      <c r="B2449" s="48" t="n">
        <v>46111</v>
      </c>
      <c r="C2449" s="47" t="n">
        <v>2026</v>
      </c>
      <c r="D2449" s="49" t="s">
        <v>236</v>
      </c>
      <c r="E2449" s="50" t="n">
        <v>22953.38</v>
      </c>
      <c r="F2449" s="51" t="n">
        <v>-0.059909</v>
      </c>
      <c r="G2449" s="51" t="n">
        <v>-0.121228</v>
      </c>
      <c r="H2449" s="52" t="n">
        <v>0.4694</v>
      </c>
      <c r="I2449" s="53" t="n">
        <v>346</v>
      </c>
      <c r="J2449" s="47" t="s">
        <v>235</v>
      </c>
      <c r="K2449" s="54" t="n">
        <v>30.61</v>
      </c>
      <c r="L2449" s="55" t="n">
        <f aca="false">IF(COUNT(F2449)=0,50,IF(F2449&gt;=0,100,IF(F2449&gt;=-0.02,50,0)))</f>
        <v>0</v>
      </c>
      <c r="M2449" s="55" t="n">
        <f aca="false">IF(COUNT(G2449)=0,50,IF(G2449&gt;-0.06,100,IF(G2449&gt;-0.15,50,0)))</f>
        <v>50</v>
      </c>
      <c r="N2449" s="55" t="n">
        <f aca="false">IF(COUNT(H2449)=0,50,IF(H2449&gt;=0.6,100,IF(H2449&gt;=0.4,50,0)))</f>
        <v>50</v>
      </c>
      <c r="O2449" s="55" t="n">
        <f aca="false">IF(COUNT(I2449)=0,50,IF(J2449="proxy_vix",50,IF(I2449&lt;350,100,IF(I2449&lt;=450,50,0))))</f>
        <v>100</v>
      </c>
      <c r="P2449" s="55" t="n">
        <f aca="false">IF(COUNT(K2449)=0,50,IF(K2449&lt;20,100,IF(K2449&lt;=25,50,0)))</f>
        <v>0</v>
      </c>
      <c r="Q2449" s="54"/>
      <c r="R2449" s="47"/>
      <c r="S2449" s="51" t="n">
        <f aca="false">$E2449/$E2448-1</f>
        <v>-0.00775479979267502</v>
      </c>
      <c r="T2449" s="56" t="n">
        <f aca="false">$K2449/$K2448-1</f>
        <v>-0.014170692431562</v>
      </c>
      <c r="V2449" s="57"/>
      <c r="W2449" s="57"/>
      <c r="Y2449" s="1" t="str">
        <f aca="false">IF(AX2449&gt;=70,"EASY",IF(AX2449&gt;40,"UNCERTAIN","HARD"))</f>
        <v>UNCERTAIN</v>
      </c>
      <c r="AA2449" s="58" t="n">
        <f aca="false">IF($A2449&lt;200,"",AVERAGE($E2400:$E2449)/AVERAGE($E2250:$E2449)-1)</f>
        <v>0.0186085235165283</v>
      </c>
      <c r="AB2449" s="59" t="n">
        <f aca="false">LOOKUP($B2449,07_L1政策步階!$A$4:$A$14,07_L1政策步階!$C$4:$C$14)</f>
        <v>1</v>
      </c>
      <c r="AC2449" s="57"/>
      <c r="AD2449" s="57"/>
      <c r="AE2449" s="57"/>
      <c r="AF2449" s="57"/>
      <c r="AG2449" s="57"/>
      <c r="AH2449" s="57"/>
      <c r="AI2449" s="57"/>
      <c r="AJ2449" s="57"/>
      <c r="AK2449" s="57"/>
      <c r="AL2449" s="59" t="n">
        <f aca="false">IF(ISNUMBER($AA2449),IF($AA2449&gt;=0.005,100,IF($AA2449&gt;=-0.015,50,0)),"")</f>
        <v>100</v>
      </c>
      <c r="AM2449" s="59" t="n">
        <f aca="false">IF(ISNUMBER($AB2449),IF($AB2449=1,100,IF($AB2449=0,50,0)),"")</f>
        <v>100</v>
      </c>
      <c r="AN2449" s="0" t="str">
        <f aca="false">IF(ISNUMBER($AC2449),IF($AC2449&gt;=0.001,100,IF($AC2449&gt;=-0.003,50,0)),"")</f>
        <v/>
      </c>
      <c r="AO2449" s="0" t="str">
        <f aca="false">IF(ISNUMBER($AD2449),IF($AD2449&gt;=0.04,100,IF($AD2449&gt;=0,50,0)),"")</f>
        <v/>
      </c>
      <c r="AP2449" s="0" t="str">
        <f aca="false">IF(ISNUMBER($AE2449),IF($AE2449&gt;=25,100,IF($AE2449&gt;=-75,50,0)),"")</f>
        <v/>
      </c>
      <c r="AQ2449" s="0" t="str">
        <f aca="false">IF(ISNUMBER($AF2449),IF($AF2449&gt;0,100,IF($AF2449&gt;=-50,50,0)),"")</f>
        <v/>
      </c>
      <c r="AR2449" s="0" t="str">
        <f aca="false">IF(ISNUMBER($AG2449),IF($AG2449=1,100,IF($AG2449=0,50,0)),"")</f>
        <v/>
      </c>
      <c r="AS2449" s="0" t="str">
        <f aca="false">IF(ISNUMBER($AH2449),IF($AH2449&lt;0,100,IF($AH2449&lt;=20,50,0)),"")</f>
        <v/>
      </c>
      <c r="AT2449" s="0" t="str">
        <f aca="false">IF(ISNUMBER($AI2449),IF($AI2449&lt;0.95,100,IF($AI2449&lt;=1,50,0)),"")</f>
        <v/>
      </c>
      <c r="AU2449" s="0" t="str">
        <f aca="false">IF(ISNUMBER($AJ2449),IF($AJ2449&lt;30,0,IF($AJ2449&lt;40,50,IF($AJ2449&lt;=90,100,50))),"")</f>
        <v/>
      </c>
      <c r="AV2449" s="0" t="str">
        <f aca="false">IF(ISNUMBER($AK2449),IF($AK2449&gt;-0.2,100,IF($AK2449&gt;=-0.4,50,0)),"")</f>
        <v/>
      </c>
      <c r="AW2449" s="59" t="n">
        <f aca="false">01_指標庫!$H$4*ISNUMBER($F2449)+01_指標庫!$H$5*ISNUMBER($AA2449)+01_指標庫!$H$6*ISNUMBER($G2449)+01_指標庫!$H$7*ISNUMBER($H2449)+01_指標庫!$H$8*ISNUMBER($AF2449)+01_指標庫!$H$9*ISNUMBER($AG2449)+01_指標庫!$H$10*ISNUMBER($AB2449)+01_指標庫!$H$11*ISNUMBER($AC2449)+01_指標庫!$H$12*ISNUMBER($AD2449)+01_指標庫!$H$13*ISNUMBER($AE2449)+01_指標庫!$H$14*ISNUMBER($I2449)+01_指標庫!$H$15*ISNUMBER($AH2449)+01_指標庫!$H$16*ISNUMBER($K2449)+01_指標庫!$H$17*ISNUMBER($AI2449)+01_指標庫!$H$18*ISNUMBER($AJ2449)+01_指標庫!$H$19*ISNUMBER($AK2449)+01_指標庫!$H$20*ISNUMBER($BB2449)+01_指標庫!$H$21*ISNUMBER($BC2449)</f>
        <v>51</v>
      </c>
      <c r="AX2449" s="59" t="n">
        <f aca="false">IF(AW2449=0,50,ROUND((01_指標庫!$H$4*IF(ISNUMBER($F2449),L2449,0)+01_指標庫!$H$5*IF(ISNUMBER($AA2449),AL2449,0)+01_指標庫!$H$6*IF(ISNUMBER($G2449),M2449,0)+01_指標庫!$H$7*IF(ISNUMBER($H2449),N2449,0)+01_指標庫!$H$8*IF(ISNUMBER($AF2449),AQ2449,0)+01_指標庫!$H$9*IF(ISNUMBER($AG2449),AR2449,0)+01_指標庫!$H$10*IF(ISNUMBER($AB2449),AM2449,0)+01_指標庫!$H$11*IF(ISNUMBER($AC2449),AN2449,0)+01_指標庫!$H$12*IF(ISNUMBER($AD2449),AO2449,0)+01_指標庫!$H$13*IF(ISNUMBER($AE2449),AP2449,0)+01_指標庫!$H$14*IF(ISNUMBER($I2449),O2449,0)+01_指標庫!$H$15*IF(ISNUMBER($AH2449),AS2449,0)+01_指標庫!$H$16*IF(ISNUMBER($K2449),P2449,0)+01_指標庫!$H$17*IF(ISNUMBER($AI2449),AT2449,0)+01_指標庫!$H$18*IF(ISNUMBER($AJ2449),AU2449,0)+01_指標庫!$H$19*IF(ISNUMBER($AK2449),AV2449,0)+01_指標庫!$H$20*IF(ISNUMBER($BB2449),BB2449,0)+01_指標庫!$H$21*IF(ISNUMBER($BC2449),BC2449,0))/AW2449,1))</f>
        <v>45.1</v>
      </c>
      <c r="AY2449" s="60"/>
      <c r="AZ2449" s="60"/>
      <c r="BA2449" s="58" t="n">
        <f aca="false">AVERAGE($E2445:$E2449)/AVERAGE($E2440:$E2449)-1</f>
        <v>-0.0159047226540496</v>
      </c>
      <c r="BB2449" s="59" t="n">
        <f aca="false">IF(ISNUMBER($BA2449),IF(OR($S2449&lt;=-0.03,$BA2449&lt;-0.003),0,IF(OR($S2449&lt;=-0.02,$BA2449&lt;0.01),50,100)),"")</f>
        <v>0</v>
      </c>
      <c r="BC2449" s="0" t="str">
        <f aca="false">IF(OR(COUNT($AZ2449)=0,COUNT($AZ2448)=0),"",IF(OR($AY2449/$AZ2448-1&lt;=-0.03,$AZ2449/$AZ2448-1&lt;=-0.045,IF(COUNT($AZ2440:$AZ2449)=10,AVERAGE($AZ2445:$AZ2449)/AVERAGE($AZ2440:$AZ2449)-1&lt;-0.01,FALSE())),0,IF(OR($AZ2449/$AZ2448-1&lt;=-0.02,IF(COUNT($AZ2440:$AZ2449)=10,AVERAGE($AZ2445:$AZ2449)/AVERAGE($AZ2440:$AZ2449)-1&lt;0.005,FALSE())),50,100)))</f>
        <v/>
      </c>
    </row>
    <row r="2450" customFormat="false" ht="15" hidden="false" customHeight="true" outlineLevel="0" collapsed="false">
      <c r="A2450" s="47" t="n">
        <v>2446</v>
      </c>
      <c r="B2450" s="48" t="n">
        <v>46112</v>
      </c>
      <c r="C2450" s="47" t="n">
        <v>2026</v>
      </c>
      <c r="D2450" s="49" t="s">
        <v>237</v>
      </c>
      <c r="E2450" s="50" t="n">
        <v>23740.19</v>
      </c>
      <c r="F2450" s="51" t="n">
        <v>-0.028048</v>
      </c>
      <c r="G2450" s="51" t="n">
        <v>-0.091105</v>
      </c>
      <c r="H2450" s="52" t="n">
        <v>0.5306</v>
      </c>
      <c r="I2450" s="53" t="n">
        <v>328</v>
      </c>
      <c r="J2450" s="47" t="s">
        <v>235</v>
      </c>
      <c r="K2450" s="54" t="n">
        <v>25.25</v>
      </c>
      <c r="L2450" s="55" t="n">
        <f aca="false">IF(COUNT(F2450)=0,50,IF(F2450&gt;=0,100,IF(F2450&gt;=-0.02,50,0)))</f>
        <v>0</v>
      </c>
      <c r="M2450" s="55" t="n">
        <f aca="false">IF(COUNT(G2450)=0,50,IF(G2450&gt;-0.06,100,IF(G2450&gt;-0.15,50,0)))</f>
        <v>50</v>
      </c>
      <c r="N2450" s="55" t="n">
        <f aca="false">IF(COUNT(H2450)=0,50,IF(H2450&gt;=0.6,100,IF(H2450&gt;=0.4,50,0)))</f>
        <v>50</v>
      </c>
      <c r="O2450" s="55" t="n">
        <f aca="false">IF(COUNT(I2450)=0,50,IF(J2450="proxy_vix",50,IF(I2450&lt;350,100,IF(I2450&lt;=450,50,0))))</f>
        <v>100</v>
      </c>
      <c r="P2450" s="55" t="n">
        <f aca="false">IF(COUNT(K2450)=0,50,IF(K2450&lt;20,100,IF(K2450&lt;=25,50,0)))</f>
        <v>0</v>
      </c>
      <c r="Q2450" s="54"/>
      <c r="R2450" s="47"/>
      <c r="S2450" s="51" t="n">
        <f aca="false">$E2450/$E2449-1</f>
        <v>0.0342786116903044</v>
      </c>
      <c r="T2450" s="56" t="n">
        <f aca="false">$K2450/$K2449-1</f>
        <v>-0.175106174452793</v>
      </c>
      <c r="V2450" s="57"/>
      <c r="W2450" s="61"/>
      <c r="Y2450" s="1" t="str">
        <f aca="false">IF(AX2450&gt;=70,"EASY",IF(AX2450&gt;40,"UNCERTAIN","HARD"))</f>
        <v>UNCERTAIN</v>
      </c>
      <c r="AA2450" s="58" t="n">
        <f aca="false">IF($A2450&lt;200,"",AVERAGE($E2401:$E2450)/AVERAGE($E2251:$E2450)-1)</f>
        <v>0.0167626593692074</v>
      </c>
      <c r="AB2450" s="59" t="n">
        <f aca="false">LOOKUP($B2450,07_L1政策步階!$A$4:$A$14,07_L1政策步階!$C$4:$C$14)</f>
        <v>1</v>
      </c>
      <c r="AC2450" s="57"/>
      <c r="AD2450" s="57"/>
      <c r="AE2450" s="57"/>
      <c r="AF2450" s="57"/>
      <c r="AG2450" s="57"/>
      <c r="AH2450" s="57"/>
      <c r="AI2450" s="57"/>
      <c r="AJ2450" s="57"/>
      <c r="AK2450" s="57"/>
      <c r="AL2450" s="59" t="n">
        <f aca="false">IF(ISNUMBER($AA2450),IF($AA2450&gt;=0.005,100,IF($AA2450&gt;=-0.015,50,0)),"")</f>
        <v>100</v>
      </c>
      <c r="AM2450" s="59" t="n">
        <f aca="false">IF(ISNUMBER($AB2450),IF($AB2450=1,100,IF($AB2450=0,50,0)),"")</f>
        <v>100</v>
      </c>
      <c r="AN2450" s="0" t="str">
        <f aca="false">IF(ISNUMBER($AC2450),IF($AC2450&gt;=0.001,100,IF($AC2450&gt;=-0.003,50,0)),"")</f>
        <v/>
      </c>
      <c r="AO2450" s="0" t="str">
        <f aca="false">IF(ISNUMBER($AD2450),IF($AD2450&gt;=0.04,100,IF($AD2450&gt;=0,50,0)),"")</f>
        <v/>
      </c>
      <c r="AP2450" s="0" t="str">
        <f aca="false">IF(ISNUMBER($AE2450),IF($AE2450&gt;=25,100,IF($AE2450&gt;=-75,50,0)),"")</f>
        <v/>
      </c>
      <c r="AQ2450" s="0" t="str">
        <f aca="false">IF(ISNUMBER($AF2450),IF($AF2450&gt;0,100,IF($AF2450&gt;=-50,50,0)),"")</f>
        <v/>
      </c>
      <c r="AR2450" s="0" t="str">
        <f aca="false">IF(ISNUMBER($AG2450),IF($AG2450=1,100,IF($AG2450=0,50,0)),"")</f>
        <v/>
      </c>
      <c r="AS2450" s="0" t="str">
        <f aca="false">IF(ISNUMBER($AH2450),IF($AH2450&lt;0,100,IF($AH2450&lt;=20,50,0)),"")</f>
        <v/>
      </c>
      <c r="AT2450" s="0" t="str">
        <f aca="false">IF(ISNUMBER($AI2450),IF($AI2450&lt;0.95,100,IF($AI2450&lt;=1,50,0)),"")</f>
        <v/>
      </c>
      <c r="AU2450" s="0" t="str">
        <f aca="false">IF(ISNUMBER($AJ2450),IF($AJ2450&lt;30,0,IF($AJ2450&lt;40,50,IF($AJ2450&lt;=90,100,50))),"")</f>
        <v/>
      </c>
      <c r="AV2450" s="0" t="str">
        <f aca="false">IF(ISNUMBER($AK2450),IF($AK2450&gt;-0.2,100,IF($AK2450&gt;=-0.4,50,0)),"")</f>
        <v/>
      </c>
      <c r="AW2450" s="59" t="n">
        <f aca="false">01_指標庫!$H$4*ISNUMBER($F2450)+01_指標庫!$H$5*ISNUMBER($AA2450)+01_指標庫!$H$6*ISNUMBER($G2450)+01_指標庫!$H$7*ISNUMBER($H2450)+01_指標庫!$H$8*ISNUMBER($AF2450)+01_指標庫!$H$9*ISNUMBER($AG2450)+01_指標庫!$H$10*ISNUMBER($AB2450)+01_指標庫!$H$11*ISNUMBER($AC2450)+01_指標庫!$H$12*ISNUMBER($AD2450)+01_指標庫!$H$13*ISNUMBER($AE2450)+01_指標庫!$H$14*ISNUMBER($I2450)+01_指標庫!$H$15*ISNUMBER($AH2450)+01_指標庫!$H$16*ISNUMBER($K2450)+01_指標庫!$H$17*ISNUMBER($AI2450)+01_指標庫!$H$18*ISNUMBER($AJ2450)+01_指標庫!$H$19*ISNUMBER($AK2450)+01_指標庫!$H$20*ISNUMBER($BB2450)+01_指標庫!$H$21*ISNUMBER($BC2450)</f>
        <v>51</v>
      </c>
      <c r="AX2450" s="59" t="n">
        <f aca="false">IF(AW2450=0,50,ROUND((01_指標庫!$H$4*IF(ISNUMBER($F2450),L2450,0)+01_指標庫!$H$5*IF(ISNUMBER($AA2450),AL2450,0)+01_指標庫!$H$6*IF(ISNUMBER($G2450),M2450,0)+01_指標庫!$H$7*IF(ISNUMBER($H2450),N2450,0)+01_指標庫!$H$8*IF(ISNUMBER($AF2450),AQ2450,0)+01_指標庫!$H$9*IF(ISNUMBER($AG2450),AR2450,0)+01_指標庫!$H$10*IF(ISNUMBER($AB2450),AM2450,0)+01_指標庫!$H$11*IF(ISNUMBER($AC2450),AN2450,0)+01_指標庫!$H$12*IF(ISNUMBER($AD2450),AO2450,0)+01_指標庫!$H$13*IF(ISNUMBER($AE2450),AP2450,0)+01_指標庫!$H$14*IF(ISNUMBER($I2450),O2450,0)+01_指標庫!$H$15*IF(ISNUMBER($AH2450),AS2450,0)+01_指標庫!$H$16*IF(ISNUMBER($K2450),P2450,0)+01_指標庫!$H$17*IF(ISNUMBER($AI2450),AT2450,0)+01_指標庫!$H$18*IF(ISNUMBER($AJ2450),AU2450,0)+01_指標庫!$H$19*IF(ISNUMBER($AK2450),AV2450,0)+01_指標庫!$H$20*IF(ISNUMBER($BB2450),BB2450,0)+01_指標庫!$H$21*IF(ISNUMBER($BC2450),BC2450,0))/AW2450,1))</f>
        <v>45.1</v>
      </c>
      <c r="AY2450" s="60"/>
      <c r="AZ2450" s="60"/>
      <c r="BA2450" s="58" t="n">
        <f aca="false">AVERAGE($E2446:$E2450)/AVERAGE($E2441:$E2450)-1</f>
        <v>-0.0138113107180259</v>
      </c>
      <c r="BB2450" s="59" t="n">
        <f aca="false">IF(ISNUMBER($BA2450),IF(OR($S2450&lt;=-0.03,$BA2450&lt;-0.003),0,IF(OR($S2450&lt;=-0.02,$BA2450&lt;0.01),50,100)),"")</f>
        <v>0</v>
      </c>
      <c r="BC2450" s="0" t="str">
        <f aca="false">IF(OR(COUNT($AZ2450)=0,COUNT($AZ2449)=0),"",IF(OR($AY2450/$AZ2449-1&lt;=-0.03,$AZ2450/$AZ2449-1&lt;=-0.045,IF(COUNT($AZ2441:$AZ2450)=10,AVERAGE($AZ2446:$AZ2450)/AVERAGE($AZ2441:$AZ2450)-1&lt;-0.01,FALSE())),0,IF(OR($AZ2450/$AZ2449-1&lt;=-0.02,IF(COUNT($AZ2441:$AZ2450)=10,AVERAGE($AZ2446:$AZ2450)/AVERAGE($AZ2441:$AZ2450)-1&lt;0.005,FALSE())),50,100)))</f>
        <v/>
      </c>
    </row>
    <row r="2451" customFormat="false" ht="15" hidden="false" customHeight="true" outlineLevel="0" collapsed="false">
      <c r="A2451" s="47" t="n">
        <v>2447</v>
      </c>
      <c r="B2451" s="48" t="n">
        <v>46113</v>
      </c>
      <c r="C2451" s="47" t="n">
        <v>2026</v>
      </c>
      <c r="D2451" s="49" t="s">
        <v>238</v>
      </c>
      <c r="E2451" s="50" t="n">
        <v>24019.99</v>
      </c>
      <c r="F2451" s="51" t="n">
        <v>-0.017073</v>
      </c>
      <c r="G2451" s="51" t="n">
        <v>-0.080393</v>
      </c>
      <c r="H2451" s="52" t="n">
        <v>0.5306</v>
      </c>
      <c r="I2451" s="53" t="n">
        <v>316</v>
      </c>
      <c r="J2451" s="47" t="s">
        <v>235</v>
      </c>
      <c r="K2451" s="54" t="n">
        <v>24.54</v>
      </c>
      <c r="L2451" s="55" t="n">
        <f aca="false">IF(COUNT(F2451)=0,50,IF(F2451&gt;=0,100,IF(F2451&gt;=-0.02,50,0)))</f>
        <v>50</v>
      </c>
      <c r="M2451" s="55" t="n">
        <f aca="false">IF(COUNT(G2451)=0,50,IF(G2451&gt;-0.06,100,IF(G2451&gt;-0.15,50,0)))</f>
        <v>50</v>
      </c>
      <c r="N2451" s="55" t="n">
        <f aca="false">IF(COUNT(H2451)=0,50,IF(H2451&gt;=0.6,100,IF(H2451&gt;=0.4,50,0)))</f>
        <v>50</v>
      </c>
      <c r="O2451" s="55" t="n">
        <f aca="false">IF(COUNT(I2451)=0,50,IF(J2451="proxy_vix",50,IF(I2451&lt;350,100,IF(I2451&lt;=450,50,0))))</f>
        <v>100</v>
      </c>
      <c r="P2451" s="55" t="n">
        <f aca="false">IF(COUNT(K2451)=0,50,IF(K2451&lt;20,100,IF(K2451&lt;=25,50,0)))</f>
        <v>50</v>
      </c>
      <c r="Q2451" s="54"/>
      <c r="R2451" s="47"/>
      <c r="S2451" s="51" t="n">
        <f aca="false">$E2451/$E2450-1</f>
        <v>0.0117859208371964</v>
      </c>
      <c r="T2451" s="56" t="n">
        <f aca="false">$K2451/$K2450-1</f>
        <v>-0.0281188118811881</v>
      </c>
      <c r="V2451" s="57"/>
      <c r="W2451" s="57"/>
      <c r="Y2451" s="1" t="str">
        <f aca="false">IF(AX2451&gt;=70,"EASY",IF(AX2451&gt;40,"UNCERTAIN","HARD"))</f>
        <v>UNCERTAIN</v>
      </c>
      <c r="AA2451" s="58" t="n">
        <f aca="false">IF($A2451&lt;200,"",AVERAGE($E2402:$E2451)/AVERAGE($E2252:$E2451)-1)</f>
        <v>0.0154737817912123</v>
      </c>
      <c r="AB2451" s="59" t="n">
        <f aca="false">LOOKUP($B2451,07_L1政策步階!$A$4:$A$14,07_L1政策步階!$C$4:$C$14)</f>
        <v>1</v>
      </c>
      <c r="AC2451" s="57"/>
      <c r="AD2451" s="57"/>
      <c r="AE2451" s="57"/>
      <c r="AF2451" s="57"/>
      <c r="AG2451" s="57"/>
      <c r="AH2451" s="57"/>
      <c r="AI2451" s="57"/>
      <c r="AJ2451" s="57"/>
      <c r="AK2451" s="57"/>
      <c r="AL2451" s="59" t="n">
        <f aca="false">IF(ISNUMBER($AA2451),IF($AA2451&gt;=0.005,100,IF($AA2451&gt;=-0.015,50,0)),"")</f>
        <v>100</v>
      </c>
      <c r="AM2451" s="59" t="n">
        <f aca="false">IF(ISNUMBER($AB2451),IF($AB2451=1,100,IF($AB2451=0,50,0)),"")</f>
        <v>100</v>
      </c>
      <c r="AN2451" s="0" t="str">
        <f aca="false">IF(ISNUMBER($AC2451),IF($AC2451&gt;=0.001,100,IF($AC2451&gt;=-0.003,50,0)),"")</f>
        <v/>
      </c>
      <c r="AO2451" s="0" t="str">
        <f aca="false">IF(ISNUMBER($AD2451),IF($AD2451&gt;=0.04,100,IF($AD2451&gt;=0,50,0)),"")</f>
        <v/>
      </c>
      <c r="AP2451" s="0" t="str">
        <f aca="false">IF(ISNUMBER($AE2451),IF($AE2451&gt;=25,100,IF($AE2451&gt;=-75,50,0)),"")</f>
        <v/>
      </c>
      <c r="AQ2451" s="0" t="str">
        <f aca="false">IF(ISNUMBER($AF2451),IF($AF2451&gt;0,100,IF($AF2451&gt;=-50,50,0)),"")</f>
        <v/>
      </c>
      <c r="AR2451" s="0" t="str">
        <f aca="false">IF(ISNUMBER($AG2451),IF($AG2451=1,100,IF($AG2451=0,50,0)),"")</f>
        <v/>
      </c>
      <c r="AS2451" s="0" t="str">
        <f aca="false">IF(ISNUMBER($AH2451),IF($AH2451&lt;0,100,IF($AH2451&lt;=20,50,0)),"")</f>
        <v/>
      </c>
      <c r="AT2451" s="0" t="str">
        <f aca="false">IF(ISNUMBER($AI2451),IF($AI2451&lt;0.95,100,IF($AI2451&lt;=1,50,0)),"")</f>
        <v/>
      </c>
      <c r="AU2451" s="0" t="str">
        <f aca="false">IF(ISNUMBER($AJ2451),IF($AJ2451&lt;30,0,IF($AJ2451&lt;40,50,IF($AJ2451&lt;=90,100,50))),"")</f>
        <v/>
      </c>
      <c r="AV2451" s="0" t="str">
        <f aca="false">IF(ISNUMBER($AK2451),IF($AK2451&gt;-0.2,100,IF($AK2451&gt;=-0.4,50,0)),"")</f>
        <v/>
      </c>
      <c r="AW2451" s="59" t="n">
        <f aca="false">01_指標庫!$H$4*ISNUMBER($F2451)+01_指標庫!$H$5*ISNUMBER($AA2451)+01_指標庫!$H$6*ISNUMBER($G2451)+01_指標庫!$H$7*ISNUMBER($H2451)+01_指標庫!$H$8*ISNUMBER($AF2451)+01_指標庫!$H$9*ISNUMBER($AG2451)+01_指標庫!$H$10*ISNUMBER($AB2451)+01_指標庫!$H$11*ISNUMBER($AC2451)+01_指標庫!$H$12*ISNUMBER($AD2451)+01_指標庫!$H$13*ISNUMBER($AE2451)+01_指標庫!$H$14*ISNUMBER($I2451)+01_指標庫!$H$15*ISNUMBER($AH2451)+01_指標庫!$H$16*ISNUMBER($K2451)+01_指標庫!$H$17*ISNUMBER($AI2451)+01_指標庫!$H$18*ISNUMBER($AJ2451)+01_指標庫!$H$19*ISNUMBER($AK2451)+01_指標庫!$H$20*ISNUMBER($BB2451)+01_指標庫!$H$21*ISNUMBER($BC2451)</f>
        <v>51</v>
      </c>
      <c r="AX2451" s="59" t="n">
        <f aca="false">IF(AW2451=0,50,ROUND((01_指標庫!$H$4*IF(ISNUMBER($F2451),L2451,0)+01_指標庫!$H$5*IF(ISNUMBER($AA2451),AL2451,0)+01_指標庫!$H$6*IF(ISNUMBER($G2451),M2451,0)+01_指標庫!$H$7*IF(ISNUMBER($H2451),N2451,0)+01_指標庫!$H$8*IF(ISNUMBER($AF2451),AQ2451,0)+01_指標庫!$H$9*IF(ISNUMBER($AG2451),AR2451,0)+01_指標庫!$H$10*IF(ISNUMBER($AB2451),AM2451,0)+01_指標庫!$H$11*IF(ISNUMBER($AC2451),AN2451,0)+01_指標庫!$H$12*IF(ISNUMBER($AD2451),AO2451,0)+01_指標庫!$H$13*IF(ISNUMBER($AE2451),AP2451,0)+01_指標庫!$H$14*IF(ISNUMBER($I2451),O2451,0)+01_指標庫!$H$15*IF(ISNUMBER($AH2451),AS2451,0)+01_指標庫!$H$16*IF(ISNUMBER($K2451),P2451,0)+01_指標庫!$H$17*IF(ISNUMBER($AI2451),AT2451,0)+01_指標庫!$H$18*IF(ISNUMBER($AJ2451),AU2451,0)+01_指標庫!$H$19*IF(ISNUMBER($AK2451),AV2451,0)+01_指標庫!$H$20*IF(ISNUMBER($BB2451),BB2451,0)+01_指標庫!$H$21*IF(ISNUMBER($BC2451),BC2451,0))/AW2451,1))</f>
        <v>58.8</v>
      </c>
      <c r="AY2451" s="60"/>
      <c r="AZ2451" s="60"/>
      <c r="BA2451" s="58" t="n">
        <f aca="false">AVERAGE($E2447:$E2451)/AVERAGE($E2442:$E2451)-1</f>
        <v>-0.0133343964565398</v>
      </c>
      <c r="BB2451" s="59" t="n">
        <f aca="false">IF(ISNUMBER($BA2451),IF(OR($S2451&lt;=-0.03,$BA2451&lt;-0.003),0,IF(OR($S2451&lt;=-0.02,$BA2451&lt;0.01),50,100)),"")</f>
        <v>0</v>
      </c>
      <c r="BC2451" s="0" t="str">
        <f aca="false">IF(OR(COUNT($AZ2451)=0,COUNT($AZ2450)=0),"",IF(OR($AY2451/$AZ2450-1&lt;=-0.03,$AZ2451/$AZ2450-1&lt;=-0.045,IF(COUNT($AZ2442:$AZ2451)=10,AVERAGE($AZ2447:$AZ2451)/AVERAGE($AZ2442:$AZ2451)-1&lt;-0.01,FALSE())),0,IF(OR($AZ2451/$AZ2450-1&lt;=-0.02,IF(COUNT($AZ2442:$AZ2451)=10,AVERAGE($AZ2447:$AZ2451)/AVERAGE($AZ2442:$AZ2451)-1&lt;0.005,FALSE())),50,100)))</f>
        <v/>
      </c>
    </row>
    <row r="2452" customFormat="false" ht="15" hidden="false" customHeight="true" outlineLevel="0" collapsed="false">
      <c r="A2452" s="47" t="n">
        <v>2448</v>
      </c>
      <c r="B2452" s="48" t="n">
        <v>46114</v>
      </c>
      <c r="C2452" s="47" t="n">
        <v>2026</v>
      </c>
      <c r="D2452" s="49" t="s">
        <v>239</v>
      </c>
      <c r="E2452" s="50" t="n">
        <v>24045.53</v>
      </c>
      <c r="F2452" s="51" t="n">
        <v>-0.016452</v>
      </c>
      <c r="G2452" s="51" t="n">
        <v>-0.079415</v>
      </c>
      <c r="H2452" s="52" t="n">
        <v>0.5306</v>
      </c>
      <c r="I2452" s="53" t="n">
        <v>317</v>
      </c>
      <c r="J2452" s="47" t="s">
        <v>235</v>
      </c>
      <c r="K2452" s="54" t="n">
        <v>23.87</v>
      </c>
      <c r="L2452" s="55" t="n">
        <f aca="false">IF(COUNT(F2452)=0,50,IF(F2452&gt;=0,100,IF(F2452&gt;=-0.02,50,0)))</f>
        <v>50</v>
      </c>
      <c r="M2452" s="55" t="n">
        <f aca="false">IF(COUNT(G2452)=0,50,IF(G2452&gt;-0.06,100,IF(G2452&gt;-0.15,50,0)))</f>
        <v>50</v>
      </c>
      <c r="N2452" s="55" t="n">
        <f aca="false">IF(COUNT(H2452)=0,50,IF(H2452&gt;=0.6,100,IF(H2452&gt;=0.4,50,0)))</f>
        <v>50</v>
      </c>
      <c r="O2452" s="55" t="n">
        <f aca="false">IF(COUNT(I2452)=0,50,IF(J2452="proxy_vix",50,IF(I2452&lt;350,100,IF(I2452&lt;=450,50,0))))</f>
        <v>100</v>
      </c>
      <c r="P2452" s="55" t="n">
        <f aca="false">IF(COUNT(K2452)=0,50,IF(K2452&lt;20,100,IF(K2452&lt;=25,50,0)))</f>
        <v>50</v>
      </c>
      <c r="Q2452" s="54"/>
      <c r="R2452" s="47"/>
      <c r="S2452" s="51" t="n">
        <f aca="false">$E2452/$E2451-1</f>
        <v>0.00106328104216513</v>
      </c>
      <c r="T2452" s="56" t="n">
        <f aca="false">$K2452/$K2451-1</f>
        <v>-0.0273023634881825</v>
      </c>
      <c r="V2452" s="57"/>
      <c r="W2452" s="57"/>
      <c r="Y2452" s="1" t="str">
        <f aca="false">IF(AX2452&gt;=70,"EASY",IF(AX2452&gt;40,"UNCERTAIN","HARD"))</f>
        <v>UNCERTAIN</v>
      </c>
      <c r="AA2452" s="58" t="n">
        <f aca="false">IF($A2452&lt;200,"",AVERAGE($E2403:$E2452)/AVERAGE($E2253:$E2452)-1)</f>
        <v>0.0139880055314858</v>
      </c>
      <c r="AB2452" s="59" t="n">
        <f aca="false">LOOKUP($B2452,07_L1政策步階!$A$4:$A$14,07_L1政策步階!$C$4:$C$14)</f>
        <v>1</v>
      </c>
      <c r="AC2452" s="57"/>
      <c r="AD2452" s="57"/>
      <c r="AE2452" s="57"/>
      <c r="AF2452" s="57"/>
      <c r="AG2452" s="57"/>
      <c r="AH2452" s="57"/>
      <c r="AI2452" s="57"/>
      <c r="AJ2452" s="57"/>
      <c r="AK2452" s="57"/>
      <c r="AL2452" s="59" t="n">
        <f aca="false">IF(ISNUMBER($AA2452),IF($AA2452&gt;=0.005,100,IF($AA2452&gt;=-0.015,50,0)),"")</f>
        <v>100</v>
      </c>
      <c r="AM2452" s="59" t="n">
        <f aca="false">IF(ISNUMBER($AB2452),IF($AB2452=1,100,IF($AB2452=0,50,0)),"")</f>
        <v>100</v>
      </c>
      <c r="AN2452" s="0" t="str">
        <f aca="false">IF(ISNUMBER($AC2452),IF($AC2452&gt;=0.001,100,IF($AC2452&gt;=-0.003,50,0)),"")</f>
        <v/>
      </c>
      <c r="AO2452" s="0" t="str">
        <f aca="false">IF(ISNUMBER($AD2452),IF($AD2452&gt;=0.04,100,IF($AD2452&gt;=0,50,0)),"")</f>
        <v/>
      </c>
      <c r="AP2452" s="0" t="str">
        <f aca="false">IF(ISNUMBER($AE2452),IF($AE2452&gt;=25,100,IF($AE2452&gt;=-75,50,0)),"")</f>
        <v/>
      </c>
      <c r="AQ2452" s="0" t="str">
        <f aca="false">IF(ISNUMBER($AF2452),IF($AF2452&gt;0,100,IF($AF2452&gt;=-50,50,0)),"")</f>
        <v/>
      </c>
      <c r="AR2452" s="0" t="str">
        <f aca="false">IF(ISNUMBER($AG2452),IF($AG2452=1,100,IF($AG2452=0,50,0)),"")</f>
        <v/>
      </c>
      <c r="AS2452" s="0" t="str">
        <f aca="false">IF(ISNUMBER($AH2452),IF($AH2452&lt;0,100,IF($AH2452&lt;=20,50,0)),"")</f>
        <v/>
      </c>
      <c r="AT2452" s="0" t="str">
        <f aca="false">IF(ISNUMBER($AI2452),IF($AI2452&lt;0.95,100,IF($AI2452&lt;=1,50,0)),"")</f>
        <v/>
      </c>
      <c r="AU2452" s="0" t="str">
        <f aca="false">IF(ISNUMBER($AJ2452),IF($AJ2452&lt;30,0,IF($AJ2452&lt;40,50,IF($AJ2452&lt;=90,100,50))),"")</f>
        <v/>
      </c>
      <c r="AV2452" s="0" t="str">
        <f aca="false">IF(ISNUMBER($AK2452),IF($AK2452&gt;-0.2,100,IF($AK2452&gt;=-0.4,50,0)),"")</f>
        <v/>
      </c>
      <c r="AW2452" s="59" t="n">
        <f aca="false">01_指標庫!$H$4*ISNUMBER($F2452)+01_指標庫!$H$5*ISNUMBER($AA2452)+01_指標庫!$H$6*ISNUMBER($G2452)+01_指標庫!$H$7*ISNUMBER($H2452)+01_指標庫!$H$8*ISNUMBER($AF2452)+01_指標庫!$H$9*ISNUMBER($AG2452)+01_指標庫!$H$10*ISNUMBER($AB2452)+01_指標庫!$H$11*ISNUMBER($AC2452)+01_指標庫!$H$12*ISNUMBER($AD2452)+01_指標庫!$H$13*ISNUMBER($AE2452)+01_指標庫!$H$14*ISNUMBER($I2452)+01_指標庫!$H$15*ISNUMBER($AH2452)+01_指標庫!$H$16*ISNUMBER($K2452)+01_指標庫!$H$17*ISNUMBER($AI2452)+01_指標庫!$H$18*ISNUMBER($AJ2452)+01_指標庫!$H$19*ISNUMBER($AK2452)+01_指標庫!$H$20*ISNUMBER($BB2452)+01_指標庫!$H$21*ISNUMBER($BC2452)</f>
        <v>51</v>
      </c>
      <c r="AX2452" s="59" t="n">
        <f aca="false">IF(AW2452=0,50,ROUND((01_指標庫!$H$4*IF(ISNUMBER($F2452),L2452,0)+01_指標庫!$H$5*IF(ISNUMBER($AA2452),AL2452,0)+01_指標庫!$H$6*IF(ISNUMBER($G2452),M2452,0)+01_指標庫!$H$7*IF(ISNUMBER($H2452),N2452,0)+01_指標庫!$H$8*IF(ISNUMBER($AF2452),AQ2452,0)+01_指標庫!$H$9*IF(ISNUMBER($AG2452),AR2452,0)+01_指標庫!$H$10*IF(ISNUMBER($AB2452),AM2452,0)+01_指標庫!$H$11*IF(ISNUMBER($AC2452),AN2452,0)+01_指標庫!$H$12*IF(ISNUMBER($AD2452),AO2452,0)+01_指標庫!$H$13*IF(ISNUMBER($AE2452),AP2452,0)+01_指標庫!$H$14*IF(ISNUMBER($I2452),O2452,0)+01_指標庫!$H$15*IF(ISNUMBER($AH2452),AS2452,0)+01_指標庫!$H$16*IF(ISNUMBER($K2452),P2452,0)+01_指標庫!$H$17*IF(ISNUMBER($AI2452),AT2452,0)+01_指標庫!$H$18*IF(ISNUMBER($AJ2452),AU2452,0)+01_指標庫!$H$19*IF(ISNUMBER($AK2452),AV2452,0)+01_指標庫!$H$20*IF(ISNUMBER($BB2452),BB2452,0)+01_指標庫!$H$21*IF(ISNUMBER($BC2452),BC2452,0))/AW2452,1))</f>
        <v>58.8</v>
      </c>
      <c r="AY2452" s="60"/>
      <c r="AZ2452" s="60"/>
      <c r="BA2452" s="58" t="n">
        <f aca="false">AVERAGE($E2448:$E2452)/AVERAGE($E2443:$E2452)-1</f>
        <v>-0.00819119019470005</v>
      </c>
      <c r="BB2452" s="59" t="n">
        <f aca="false">IF(ISNUMBER($BA2452),IF(OR($S2452&lt;=-0.03,$BA2452&lt;-0.003),0,IF(OR($S2452&lt;=-0.02,$BA2452&lt;0.01),50,100)),"")</f>
        <v>0</v>
      </c>
      <c r="BC2452" s="0" t="str">
        <f aca="false">IF(OR(COUNT($AZ2452)=0,COUNT($AZ2451)=0),"",IF(OR($AY2452/$AZ2451-1&lt;=-0.03,$AZ2452/$AZ2451-1&lt;=-0.045,IF(COUNT($AZ2443:$AZ2452)=10,AVERAGE($AZ2448:$AZ2452)/AVERAGE($AZ2443:$AZ2452)-1&lt;-0.01,FALSE())),0,IF(OR($AZ2452/$AZ2451-1&lt;=-0.02,IF(COUNT($AZ2443:$AZ2452)=10,AVERAGE($AZ2448:$AZ2452)/AVERAGE($AZ2443:$AZ2452)-1&lt;0.005,FALSE())),50,100)))</f>
        <v/>
      </c>
    </row>
    <row r="2453" customFormat="false" ht="15" hidden="false" customHeight="true" outlineLevel="0" collapsed="false">
      <c r="A2453" s="47" t="n">
        <v>2449</v>
      </c>
      <c r="B2453" s="48" t="n">
        <v>46118</v>
      </c>
      <c r="C2453" s="47" t="n">
        <v>2026</v>
      </c>
      <c r="D2453" s="49" t="s">
        <v>236</v>
      </c>
      <c r="E2453" s="50" t="n">
        <v>24192.17</v>
      </c>
      <c r="F2453" s="51" t="n">
        <v>-0.010954</v>
      </c>
      <c r="G2453" s="51" t="n">
        <v>-0.073801</v>
      </c>
      <c r="H2453" s="52" t="n">
        <v>0.5102</v>
      </c>
      <c r="I2453" s="53" t="n">
        <v>305</v>
      </c>
      <c r="J2453" s="47" t="s">
        <v>235</v>
      </c>
      <c r="K2453" s="54" t="n">
        <v>24.17</v>
      </c>
      <c r="L2453" s="55" t="n">
        <f aca="false">IF(COUNT(F2453)=0,50,IF(F2453&gt;=0,100,IF(F2453&gt;=-0.02,50,0)))</f>
        <v>50</v>
      </c>
      <c r="M2453" s="55" t="n">
        <f aca="false">IF(COUNT(G2453)=0,50,IF(G2453&gt;-0.06,100,IF(G2453&gt;-0.15,50,0)))</f>
        <v>50</v>
      </c>
      <c r="N2453" s="55" t="n">
        <f aca="false">IF(COUNT(H2453)=0,50,IF(H2453&gt;=0.6,100,IF(H2453&gt;=0.4,50,0)))</f>
        <v>50</v>
      </c>
      <c r="O2453" s="55" t="n">
        <f aca="false">IF(COUNT(I2453)=0,50,IF(J2453="proxy_vix",50,IF(I2453&lt;350,100,IF(I2453&lt;=450,50,0))))</f>
        <v>100</v>
      </c>
      <c r="P2453" s="55" t="n">
        <f aca="false">IF(COUNT(K2453)=0,50,IF(K2453&lt;20,100,IF(K2453&lt;=25,50,0)))</f>
        <v>50</v>
      </c>
      <c r="Q2453" s="54"/>
      <c r="R2453" s="47"/>
      <c r="S2453" s="51" t="n">
        <f aca="false">$E2453/$E2452-1</f>
        <v>0.00609843076862937</v>
      </c>
      <c r="T2453" s="56" t="n">
        <f aca="false">$K2453/$K2452-1</f>
        <v>0.012568077084206</v>
      </c>
      <c r="V2453" s="57"/>
      <c r="W2453" s="57"/>
      <c r="Y2453" s="1" t="str">
        <f aca="false">IF(AX2453&gt;=70,"EASY",IF(AX2453&gt;40,"UNCERTAIN","HARD"))</f>
        <v>UNCERTAIN</v>
      </c>
      <c r="AA2453" s="58" t="n">
        <f aca="false">IF($A2453&lt;200,"",AVERAGE($E2404:$E2453)/AVERAGE($E2254:$E2453)-1)</f>
        <v>0.012391037857681</v>
      </c>
      <c r="AB2453" s="59" t="n">
        <f aca="false">LOOKUP($B2453,07_L1政策步階!$A$4:$A$14,07_L1政策步階!$C$4:$C$14)</f>
        <v>1</v>
      </c>
      <c r="AC2453" s="57"/>
      <c r="AD2453" s="57"/>
      <c r="AE2453" s="57"/>
      <c r="AF2453" s="57"/>
      <c r="AG2453" s="57"/>
      <c r="AH2453" s="57"/>
      <c r="AI2453" s="57"/>
      <c r="AJ2453" s="57"/>
      <c r="AK2453" s="57"/>
      <c r="AL2453" s="59" t="n">
        <f aca="false">IF(ISNUMBER($AA2453),IF($AA2453&gt;=0.005,100,IF($AA2453&gt;=-0.015,50,0)),"")</f>
        <v>100</v>
      </c>
      <c r="AM2453" s="59" t="n">
        <f aca="false">IF(ISNUMBER($AB2453),IF($AB2453=1,100,IF($AB2453=0,50,0)),"")</f>
        <v>100</v>
      </c>
      <c r="AN2453" s="0" t="str">
        <f aca="false">IF(ISNUMBER($AC2453),IF($AC2453&gt;=0.001,100,IF($AC2453&gt;=-0.003,50,0)),"")</f>
        <v/>
      </c>
      <c r="AO2453" s="0" t="str">
        <f aca="false">IF(ISNUMBER($AD2453),IF($AD2453&gt;=0.04,100,IF($AD2453&gt;=0,50,0)),"")</f>
        <v/>
      </c>
      <c r="AP2453" s="0" t="str">
        <f aca="false">IF(ISNUMBER($AE2453),IF($AE2453&gt;=25,100,IF($AE2453&gt;=-75,50,0)),"")</f>
        <v/>
      </c>
      <c r="AQ2453" s="0" t="str">
        <f aca="false">IF(ISNUMBER($AF2453),IF($AF2453&gt;0,100,IF($AF2453&gt;=-50,50,0)),"")</f>
        <v/>
      </c>
      <c r="AR2453" s="0" t="str">
        <f aca="false">IF(ISNUMBER($AG2453),IF($AG2453=1,100,IF($AG2453=0,50,0)),"")</f>
        <v/>
      </c>
      <c r="AS2453" s="0" t="str">
        <f aca="false">IF(ISNUMBER($AH2453),IF($AH2453&lt;0,100,IF($AH2453&lt;=20,50,0)),"")</f>
        <v/>
      </c>
      <c r="AT2453" s="0" t="str">
        <f aca="false">IF(ISNUMBER($AI2453),IF($AI2453&lt;0.95,100,IF($AI2453&lt;=1,50,0)),"")</f>
        <v/>
      </c>
      <c r="AU2453" s="0" t="str">
        <f aca="false">IF(ISNUMBER($AJ2453),IF($AJ2453&lt;30,0,IF($AJ2453&lt;40,50,IF($AJ2453&lt;=90,100,50))),"")</f>
        <v/>
      </c>
      <c r="AV2453" s="0" t="str">
        <f aca="false">IF(ISNUMBER($AK2453),IF($AK2453&gt;-0.2,100,IF($AK2453&gt;=-0.4,50,0)),"")</f>
        <v/>
      </c>
      <c r="AW2453" s="59" t="n">
        <f aca="false">01_指標庫!$H$4*ISNUMBER($F2453)+01_指標庫!$H$5*ISNUMBER($AA2453)+01_指標庫!$H$6*ISNUMBER($G2453)+01_指標庫!$H$7*ISNUMBER($H2453)+01_指標庫!$H$8*ISNUMBER($AF2453)+01_指標庫!$H$9*ISNUMBER($AG2453)+01_指標庫!$H$10*ISNUMBER($AB2453)+01_指標庫!$H$11*ISNUMBER($AC2453)+01_指標庫!$H$12*ISNUMBER($AD2453)+01_指標庫!$H$13*ISNUMBER($AE2453)+01_指標庫!$H$14*ISNUMBER($I2453)+01_指標庫!$H$15*ISNUMBER($AH2453)+01_指標庫!$H$16*ISNUMBER($K2453)+01_指標庫!$H$17*ISNUMBER($AI2453)+01_指標庫!$H$18*ISNUMBER($AJ2453)+01_指標庫!$H$19*ISNUMBER($AK2453)+01_指標庫!$H$20*ISNUMBER($BB2453)+01_指標庫!$H$21*ISNUMBER($BC2453)</f>
        <v>51</v>
      </c>
      <c r="AX2453" s="59" t="n">
        <f aca="false">IF(AW2453=0,50,ROUND((01_指標庫!$H$4*IF(ISNUMBER($F2453),L2453,0)+01_指標庫!$H$5*IF(ISNUMBER($AA2453),AL2453,0)+01_指標庫!$H$6*IF(ISNUMBER($G2453),M2453,0)+01_指標庫!$H$7*IF(ISNUMBER($H2453),N2453,0)+01_指標庫!$H$8*IF(ISNUMBER($AF2453),AQ2453,0)+01_指標庫!$H$9*IF(ISNUMBER($AG2453),AR2453,0)+01_指標庫!$H$10*IF(ISNUMBER($AB2453),AM2453,0)+01_指標庫!$H$11*IF(ISNUMBER($AC2453),AN2453,0)+01_指標庫!$H$12*IF(ISNUMBER($AD2453),AO2453,0)+01_指標庫!$H$13*IF(ISNUMBER($AE2453),AP2453,0)+01_指標庫!$H$14*IF(ISNUMBER($I2453),O2453,0)+01_指標庫!$H$15*IF(ISNUMBER($AH2453),AS2453,0)+01_指標庫!$H$16*IF(ISNUMBER($K2453),P2453,0)+01_指標庫!$H$17*IF(ISNUMBER($AI2453),AT2453,0)+01_指標庫!$H$18*IF(ISNUMBER($AJ2453),AU2453,0)+01_指標庫!$H$19*IF(ISNUMBER($AK2453),AV2453,0)+01_指標庫!$H$20*IF(ISNUMBER($BB2453),BB2453,0)+01_指標庫!$H$21*IF(ISNUMBER($BC2453),BC2453,0))/AW2453,1))</f>
        <v>64.7</v>
      </c>
      <c r="AY2453" s="60"/>
      <c r="AZ2453" s="60"/>
      <c r="BA2453" s="58" t="n">
        <f aca="false">AVERAGE($E2449:$E2453)/AVERAGE($E2444:$E2453)-1</f>
        <v>-0.000514735760573815</v>
      </c>
      <c r="BB2453" s="59" t="n">
        <f aca="false">IF(ISNUMBER($BA2453),IF(OR($S2453&lt;=-0.03,$BA2453&lt;-0.003),0,IF(OR($S2453&lt;=-0.02,$BA2453&lt;0.01),50,100)),"")</f>
        <v>50</v>
      </c>
      <c r="BC2453" s="0" t="str">
        <f aca="false">IF(OR(COUNT($AZ2453)=0,COUNT($AZ2452)=0),"",IF(OR($AY2453/$AZ2452-1&lt;=-0.03,$AZ2453/$AZ2452-1&lt;=-0.045,IF(COUNT($AZ2444:$AZ2453)=10,AVERAGE($AZ2449:$AZ2453)/AVERAGE($AZ2444:$AZ2453)-1&lt;-0.01,FALSE())),0,IF(OR($AZ2453/$AZ2452-1&lt;=-0.02,IF(COUNT($AZ2444:$AZ2453)=10,AVERAGE($AZ2449:$AZ2453)/AVERAGE($AZ2444:$AZ2453)-1&lt;0.005,FALSE())),50,100)))</f>
        <v/>
      </c>
    </row>
    <row r="2454" customFormat="false" ht="15" hidden="false" customHeight="true" outlineLevel="0" collapsed="false">
      <c r="A2454" s="47" t="n">
        <v>2450</v>
      </c>
      <c r="B2454" s="48" t="n">
        <v>46119</v>
      </c>
      <c r="C2454" s="47" t="n">
        <v>2026</v>
      </c>
      <c r="D2454" s="49" t="s">
        <v>237</v>
      </c>
      <c r="E2454" s="50" t="n">
        <v>24202.37</v>
      </c>
      <c r="F2454" s="51" t="n">
        <v>-0.011039</v>
      </c>
      <c r="G2454" s="51" t="n">
        <v>-0.073411</v>
      </c>
      <c r="H2454" s="52" t="n">
        <v>0.5306</v>
      </c>
      <c r="I2454" s="53" t="n">
        <v>312</v>
      </c>
      <c r="J2454" s="47" t="s">
        <v>235</v>
      </c>
      <c r="K2454" s="54" t="n">
        <v>25.78</v>
      </c>
      <c r="L2454" s="55" t="n">
        <f aca="false">IF(COUNT(F2454)=0,50,IF(F2454&gt;=0,100,IF(F2454&gt;=-0.02,50,0)))</f>
        <v>50</v>
      </c>
      <c r="M2454" s="55" t="n">
        <f aca="false">IF(COUNT(G2454)=0,50,IF(G2454&gt;-0.06,100,IF(G2454&gt;-0.15,50,0)))</f>
        <v>50</v>
      </c>
      <c r="N2454" s="55" t="n">
        <f aca="false">IF(COUNT(H2454)=0,50,IF(H2454&gt;=0.6,100,IF(H2454&gt;=0.4,50,0)))</f>
        <v>50</v>
      </c>
      <c r="O2454" s="55" t="n">
        <f aca="false">IF(COUNT(I2454)=0,50,IF(J2454="proxy_vix",50,IF(I2454&lt;350,100,IF(I2454&lt;=450,50,0))))</f>
        <v>100</v>
      </c>
      <c r="P2454" s="55" t="n">
        <f aca="false">IF(COUNT(K2454)=0,50,IF(K2454&lt;20,100,IF(K2454&lt;=25,50,0)))</f>
        <v>0</v>
      </c>
      <c r="Q2454" s="54"/>
      <c r="R2454" s="47"/>
      <c r="S2454" s="51" t="n">
        <f aca="false">$E2454/$E2453-1</f>
        <v>0.00042162402132595</v>
      </c>
      <c r="T2454" s="56" t="n">
        <f aca="false">$K2454/$K2453-1</f>
        <v>0.0666115018618121</v>
      </c>
      <c r="V2454" s="57"/>
      <c r="W2454" s="57"/>
      <c r="Y2454" s="1" t="str">
        <f aca="false">IF(AX2454&gt;=70,"EASY",IF(AX2454&gt;40,"UNCERTAIN","HARD"))</f>
        <v>UNCERTAIN</v>
      </c>
      <c r="AA2454" s="58" t="n">
        <f aca="false">IF($A2454&lt;200,"",AVERAGE($E2405:$E2454)/AVERAGE($E2255:$E2454)-1)</f>
        <v>0.0107308412071492</v>
      </c>
      <c r="AB2454" s="59" t="n">
        <f aca="false">LOOKUP($B2454,07_L1政策步階!$A$4:$A$14,07_L1政策步階!$C$4:$C$14)</f>
        <v>1</v>
      </c>
      <c r="AC2454" s="57"/>
      <c r="AD2454" s="57"/>
      <c r="AE2454" s="57"/>
      <c r="AF2454" s="57"/>
      <c r="AG2454" s="57"/>
      <c r="AH2454" s="57"/>
      <c r="AI2454" s="57"/>
      <c r="AJ2454" s="57"/>
      <c r="AK2454" s="57"/>
      <c r="AL2454" s="59" t="n">
        <f aca="false">IF(ISNUMBER($AA2454),IF($AA2454&gt;=0.005,100,IF($AA2454&gt;=-0.015,50,0)),"")</f>
        <v>100</v>
      </c>
      <c r="AM2454" s="59" t="n">
        <f aca="false">IF(ISNUMBER($AB2454),IF($AB2454=1,100,IF($AB2454=0,50,0)),"")</f>
        <v>100</v>
      </c>
      <c r="AN2454" s="0" t="str">
        <f aca="false">IF(ISNUMBER($AC2454),IF($AC2454&gt;=0.001,100,IF($AC2454&gt;=-0.003,50,0)),"")</f>
        <v/>
      </c>
      <c r="AO2454" s="0" t="str">
        <f aca="false">IF(ISNUMBER($AD2454),IF($AD2454&gt;=0.04,100,IF($AD2454&gt;=0,50,0)),"")</f>
        <v/>
      </c>
      <c r="AP2454" s="0" t="str">
        <f aca="false">IF(ISNUMBER($AE2454),IF($AE2454&gt;=25,100,IF($AE2454&gt;=-75,50,0)),"")</f>
        <v/>
      </c>
      <c r="AQ2454" s="0" t="str">
        <f aca="false">IF(ISNUMBER($AF2454),IF($AF2454&gt;0,100,IF($AF2454&gt;=-50,50,0)),"")</f>
        <v/>
      </c>
      <c r="AR2454" s="0" t="str">
        <f aca="false">IF(ISNUMBER($AG2454),IF($AG2454=1,100,IF($AG2454=0,50,0)),"")</f>
        <v/>
      </c>
      <c r="AS2454" s="0" t="str">
        <f aca="false">IF(ISNUMBER($AH2454),IF($AH2454&lt;0,100,IF($AH2454&lt;=20,50,0)),"")</f>
        <v/>
      </c>
      <c r="AT2454" s="0" t="str">
        <f aca="false">IF(ISNUMBER($AI2454),IF($AI2454&lt;0.95,100,IF($AI2454&lt;=1,50,0)),"")</f>
        <v/>
      </c>
      <c r="AU2454" s="0" t="str">
        <f aca="false">IF(ISNUMBER($AJ2454),IF($AJ2454&lt;30,0,IF($AJ2454&lt;40,50,IF($AJ2454&lt;=90,100,50))),"")</f>
        <v/>
      </c>
      <c r="AV2454" s="0" t="str">
        <f aca="false">IF(ISNUMBER($AK2454),IF($AK2454&gt;-0.2,100,IF($AK2454&gt;=-0.4,50,0)),"")</f>
        <v/>
      </c>
      <c r="AW2454" s="59" t="n">
        <f aca="false">01_指標庫!$H$4*ISNUMBER($F2454)+01_指標庫!$H$5*ISNUMBER($AA2454)+01_指標庫!$H$6*ISNUMBER($G2454)+01_指標庫!$H$7*ISNUMBER($H2454)+01_指標庫!$H$8*ISNUMBER($AF2454)+01_指標庫!$H$9*ISNUMBER($AG2454)+01_指標庫!$H$10*ISNUMBER($AB2454)+01_指標庫!$H$11*ISNUMBER($AC2454)+01_指標庫!$H$12*ISNUMBER($AD2454)+01_指標庫!$H$13*ISNUMBER($AE2454)+01_指標庫!$H$14*ISNUMBER($I2454)+01_指標庫!$H$15*ISNUMBER($AH2454)+01_指標庫!$H$16*ISNUMBER($K2454)+01_指標庫!$H$17*ISNUMBER($AI2454)+01_指標庫!$H$18*ISNUMBER($AJ2454)+01_指標庫!$H$19*ISNUMBER($AK2454)+01_指標庫!$H$20*ISNUMBER($BB2454)+01_指標庫!$H$21*ISNUMBER($BC2454)</f>
        <v>51</v>
      </c>
      <c r="AX2454" s="59" t="n">
        <f aca="false">IF(AW2454=0,50,ROUND((01_指標庫!$H$4*IF(ISNUMBER($F2454),L2454,0)+01_指標庫!$H$5*IF(ISNUMBER($AA2454),AL2454,0)+01_指標庫!$H$6*IF(ISNUMBER($G2454),M2454,0)+01_指標庫!$H$7*IF(ISNUMBER($H2454),N2454,0)+01_指標庫!$H$8*IF(ISNUMBER($AF2454),AQ2454,0)+01_指標庫!$H$9*IF(ISNUMBER($AG2454),AR2454,0)+01_指標庫!$H$10*IF(ISNUMBER($AB2454),AM2454,0)+01_指標庫!$H$11*IF(ISNUMBER($AC2454),AN2454,0)+01_指標庫!$H$12*IF(ISNUMBER($AD2454),AO2454,0)+01_指標庫!$H$13*IF(ISNUMBER($AE2454),AP2454,0)+01_指標庫!$H$14*IF(ISNUMBER($I2454),O2454,0)+01_指標庫!$H$15*IF(ISNUMBER($AH2454),AS2454,0)+01_指標庫!$H$16*IF(ISNUMBER($K2454),P2454,0)+01_指標庫!$H$17*IF(ISNUMBER($AI2454),AT2454,0)+01_指標庫!$H$18*IF(ISNUMBER($AJ2454),AU2454,0)+01_指標庫!$H$19*IF(ISNUMBER($AK2454),AV2454,0)+01_指標庫!$H$20*IF(ISNUMBER($BB2454),BB2454,0)+01_指標庫!$H$21*IF(ISNUMBER($BC2454),BC2454,0))/AW2454,1))</f>
        <v>58.8</v>
      </c>
      <c r="AY2454" s="60"/>
      <c r="AZ2454" s="60"/>
      <c r="BA2454" s="58" t="n">
        <f aca="false">AVERAGE($E2450:$E2454)/AVERAGE($E2445:$E2454)-1</f>
        <v>0.00992140693690202</v>
      </c>
      <c r="BB2454" s="59" t="n">
        <f aca="false">IF(ISNUMBER($BA2454),IF(OR($S2454&lt;=-0.03,$BA2454&lt;-0.003),0,IF(OR($S2454&lt;=-0.02,$BA2454&lt;0.01),50,100)),"")</f>
        <v>50</v>
      </c>
      <c r="BC2454" s="0" t="str">
        <f aca="false">IF(OR(COUNT($AZ2454)=0,COUNT($AZ2453)=0),"",IF(OR($AY2454/$AZ2453-1&lt;=-0.03,$AZ2454/$AZ2453-1&lt;=-0.045,IF(COUNT($AZ2445:$AZ2454)=10,AVERAGE($AZ2450:$AZ2454)/AVERAGE($AZ2445:$AZ2454)-1&lt;-0.01,FALSE())),0,IF(OR($AZ2454/$AZ2453-1&lt;=-0.02,IF(COUNT($AZ2445:$AZ2454)=10,AVERAGE($AZ2450:$AZ2454)/AVERAGE($AZ2445:$AZ2454)-1&lt;0.005,FALSE())),50,100)))</f>
        <v/>
      </c>
    </row>
    <row r="2455" customFormat="false" ht="15" hidden="false" customHeight="true" outlineLevel="0" collapsed="false">
      <c r="A2455" s="47" t="n">
        <v>2451</v>
      </c>
      <c r="B2455" s="48" t="n">
        <v>46120</v>
      </c>
      <c r="C2455" s="47" t="n">
        <v>2026</v>
      </c>
      <c r="D2455" s="49" t="s">
        <v>238</v>
      </c>
      <c r="E2455" s="50" t="n">
        <v>24903.17</v>
      </c>
      <c r="F2455" s="51" t="n">
        <v>0.016916</v>
      </c>
      <c r="G2455" s="51" t="n">
        <v>-0.046581</v>
      </c>
      <c r="H2455" s="52" t="n">
        <v>0.5714</v>
      </c>
      <c r="I2455" s="53" t="n">
        <v>294</v>
      </c>
      <c r="J2455" s="47" t="s">
        <v>235</v>
      </c>
      <c r="K2455" s="54" t="n">
        <v>21.04</v>
      </c>
      <c r="L2455" s="55" t="n">
        <f aca="false">IF(COUNT(F2455)=0,50,IF(F2455&gt;=0,100,IF(F2455&gt;=-0.02,50,0)))</f>
        <v>100</v>
      </c>
      <c r="M2455" s="55" t="n">
        <f aca="false">IF(COUNT(G2455)=0,50,IF(G2455&gt;-0.06,100,IF(G2455&gt;-0.15,50,0)))</f>
        <v>100</v>
      </c>
      <c r="N2455" s="55" t="n">
        <f aca="false">IF(COUNT(H2455)=0,50,IF(H2455&gt;=0.6,100,IF(H2455&gt;=0.4,50,0)))</f>
        <v>50</v>
      </c>
      <c r="O2455" s="55" t="n">
        <f aca="false">IF(COUNT(I2455)=0,50,IF(J2455="proxy_vix",50,IF(I2455&lt;350,100,IF(I2455&lt;=450,50,0))))</f>
        <v>100</v>
      </c>
      <c r="P2455" s="55" t="n">
        <f aca="false">IF(COUNT(K2455)=0,50,IF(K2455&lt;20,100,IF(K2455&lt;=25,50,0)))</f>
        <v>50</v>
      </c>
      <c r="Q2455" s="54"/>
      <c r="R2455" s="47"/>
      <c r="S2455" s="51" t="n">
        <f aca="false">$E2455/$E2454-1</f>
        <v>0.0289558419278773</v>
      </c>
      <c r="T2455" s="56" t="n">
        <f aca="false">$K2455/$K2454-1</f>
        <v>-0.183863460046548</v>
      </c>
      <c r="V2455" s="57"/>
      <c r="W2455" s="57"/>
      <c r="Y2455" s="1" t="str">
        <f aca="false">IF(AX2455&gt;=70,"EASY",IF(AX2455&gt;40,"UNCERTAIN","HARD"))</f>
        <v>EASY</v>
      </c>
      <c r="AA2455" s="58" t="n">
        <f aca="false">IF($A2455&lt;200,"",AVERAGE($E2406:$E2455)/AVERAGE($E2256:$E2455)-1)</f>
        <v>0.00939307216236895</v>
      </c>
      <c r="AB2455" s="59" t="n">
        <f aca="false">LOOKUP($B2455,07_L1政策步階!$A$4:$A$14,07_L1政策步階!$C$4:$C$14)</f>
        <v>1</v>
      </c>
      <c r="AC2455" s="57"/>
      <c r="AD2455" s="57"/>
      <c r="AE2455" s="57"/>
      <c r="AF2455" s="57"/>
      <c r="AG2455" s="57"/>
      <c r="AH2455" s="57"/>
      <c r="AI2455" s="57"/>
      <c r="AJ2455" s="57"/>
      <c r="AK2455" s="57"/>
      <c r="AL2455" s="59" t="n">
        <f aca="false">IF(ISNUMBER($AA2455),IF($AA2455&gt;=0.005,100,IF($AA2455&gt;=-0.015,50,0)),"")</f>
        <v>100</v>
      </c>
      <c r="AM2455" s="59" t="n">
        <f aca="false">IF(ISNUMBER($AB2455),IF($AB2455=1,100,IF($AB2455=0,50,0)),"")</f>
        <v>100</v>
      </c>
      <c r="AN2455" s="0" t="str">
        <f aca="false">IF(ISNUMBER($AC2455),IF($AC2455&gt;=0.001,100,IF($AC2455&gt;=-0.003,50,0)),"")</f>
        <v/>
      </c>
      <c r="AO2455" s="0" t="str">
        <f aca="false">IF(ISNUMBER($AD2455),IF($AD2455&gt;=0.04,100,IF($AD2455&gt;=0,50,0)),"")</f>
        <v/>
      </c>
      <c r="AP2455" s="0" t="str">
        <f aca="false">IF(ISNUMBER($AE2455),IF($AE2455&gt;=25,100,IF($AE2455&gt;=-75,50,0)),"")</f>
        <v/>
      </c>
      <c r="AQ2455" s="0" t="str">
        <f aca="false">IF(ISNUMBER($AF2455),IF($AF2455&gt;0,100,IF($AF2455&gt;=-50,50,0)),"")</f>
        <v/>
      </c>
      <c r="AR2455" s="0" t="str">
        <f aca="false">IF(ISNUMBER($AG2455),IF($AG2455=1,100,IF($AG2455=0,50,0)),"")</f>
        <v/>
      </c>
      <c r="AS2455" s="0" t="str">
        <f aca="false">IF(ISNUMBER($AH2455),IF($AH2455&lt;0,100,IF($AH2455&lt;=20,50,0)),"")</f>
        <v/>
      </c>
      <c r="AT2455" s="0" t="str">
        <f aca="false">IF(ISNUMBER($AI2455),IF($AI2455&lt;0.95,100,IF($AI2455&lt;=1,50,0)),"")</f>
        <v/>
      </c>
      <c r="AU2455" s="0" t="str">
        <f aca="false">IF(ISNUMBER($AJ2455),IF($AJ2455&lt;30,0,IF($AJ2455&lt;40,50,IF($AJ2455&lt;=90,100,50))),"")</f>
        <v/>
      </c>
      <c r="AV2455" s="0" t="str">
        <f aca="false">IF(ISNUMBER($AK2455),IF($AK2455&gt;-0.2,100,IF($AK2455&gt;=-0.4,50,0)),"")</f>
        <v/>
      </c>
      <c r="AW2455" s="59" t="n">
        <f aca="false">01_指標庫!$H$4*ISNUMBER($F2455)+01_指標庫!$H$5*ISNUMBER($AA2455)+01_指標庫!$H$6*ISNUMBER($G2455)+01_指標庫!$H$7*ISNUMBER($H2455)+01_指標庫!$H$8*ISNUMBER($AF2455)+01_指標庫!$H$9*ISNUMBER($AG2455)+01_指標庫!$H$10*ISNUMBER($AB2455)+01_指標庫!$H$11*ISNUMBER($AC2455)+01_指標庫!$H$12*ISNUMBER($AD2455)+01_指標庫!$H$13*ISNUMBER($AE2455)+01_指標庫!$H$14*ISNUMBER($I2455)+01_指標庫!$H$15*ISNUMBER($AH2455)+01_指標庫!$H$16*ISNUMBER($K2455)+01_指標庫!$H$17*ISNUMBER($AI2455)+01_指標庫!$H$18*ISNUMBER($AJ2455)+01_指標庫!$H$19*ISNUMBER($AK2455)+01_指標庫!$H$20*ISNUMBER($BB2455)+01_指標庫!$H$21*ISNUMBER($BC2455)</f>
        <v>51</v>
      </c>
      <c r="AX2455" s="59" t="n">
        <f aca="false">IF(AW2455=0,50,ROUND((01_指標庫!$H$4*IF(ISNUMBER($F2455),L2455,0)+01_指標庫!$H$5*IF(ISNUMBER($AA2455),AL2455,0)+01_指標庫!$H$6*IF(ISNUMBER($G2455),M2455,0)+01_指標庫!$H$7*IF(ISNUMBER($H2455),N2455,0)+01_指標庫!$H$8*IF(ISNUMBER($AF2455),AQ2455,0)+01_指標庫!$H$9*IF(ISNUMBER($AG2455),AR2455,0)+01_指標庫!$H$10*IF(ISNUMBER($AB2455),AM2455,0)+01_指標庫!$H$11*IF(ISNUMBER($AC2455),AN2455,0)+01_指標庫!$H$12*IF(ISNUMBER($AD2455),AO2455,0)+01_指標庫!$H$13*IF(ISNUMBER($AE2455),AP2455,0)+01_指標庫!$H$14*IF(ISNUMBER($I2455),O2455,0)+01_指標庫!$H$15*IF(ISNUMBER($AH2455),AS2455,0)+01_指標庫!$H$16*IF(ISNUMBER($K2455),P2455,0)+01_指標庫!$H$17*IF(ISNUMBER($AI2455),AT2455,0)+01_指標庫!$H$18*IF(ISNUMBER($AJ2455),AU2455,0)+01_指標庫!$H$19*IF(ISNUMBER($AK2455),AV2455,0)+01_指標庫!$H$20*IF(ISNUMBER($BB2455),BB2455,0)+01_指標庫!$H$21*IF(ISNUMBER($BC2455),BC2455,0))/AW2455,1))</f>
        <v>86.3</v>
      </c>
      <c r="AY2455" s="60"/>
      <c r="AZ2455" s="60"/>
      <c r="BA2455" s="58" t="n">
        <f aca="false">AVERAGE($E2451:$E2455)/AVERAGE($E2446:$E2455)-1</f>
        <v>0.015848862854595</v>
      </c>
      <c r="BB2455" s="59" t="n">
        <f aca="false">IF(ISNUMBER($BA2455),IF(OR($S2455&lt;=-0.03,$BA2455&lt;-0.003),0,IF(OR($S2455&lt;=-0.02,$BA2455&lt;0.01),50,100)),"")</f>
        <v>100</v>
      </c>
      <c r="BC2455" s="0" t="str">
        <f aca="false">IF(OR(COUNT($AZ2455)=0,COUNT($AZ2454)=0),"",IF(OR($AY2455/$AZ2454-1&lt;=-0.03,$AZ2455/$AZ2454-1&lt;=-0.045,IF(COUNT($AZ2446:$AZ2455)=10,AVERAGE($AZ2451:$AZ2455)/AVERAGE($AZ2446:$AZ2455)-1&lt;-0.01,FALSE())),0,IF(OR($AZ2455/$AZ2454-1&lt;=-0.02,IF(COUNT($AZ2446:$AZ2455)=10,AVERAGE($AZ2451:$AZ2455)/AVERAGE($AZ2446:$AZ2455)-1&lt;0.005,FALSE())),50,100)))</f>
        <v/>
      </c>
    </row>
    <row r="2456" customFormat="false" ht="15" hidden="false" customHeight="true" outlineLevel="0" collapsed="false">
      <c r="A2456" s="47" t="n">
        <v>2452</v>
      </c>
      <c r="B2456" s="48" t="n">
        <v>46121</v>
      </c>
      <c r="C2456" s="47" t="n">
        <v>2026</v>
      </c>
      <c r="D2456" s="49" t="s">
        <v>239</v>
      </c>
      <c r="E2456" s="50" t="n">
        <v>25082.09</v>
      </c>
      <c r="F2456" s="51" t="n">
        <v>0.023548</v>
      </c>
      <c r="G2456" s="51" t="n">
        <v>-0.039731</v>
      </c>
      <c r="H2456" s="52" t="n">
        <v>0.5918</v>
      </c>
      <c r="I2456" s="53" t="n">
        <v>290</v>
      </c>
      <c r="J2456" s="47" t="s">
        <v>235</v>
      </c>
      <c r="K2456" s="54" t="n">
        <v>19.49</v>
      </c>
      <c r="L2456" s="55" t="n">
        <f aca="false">IF(COUNT(F2456)=0,50,IF(F2456&gt;=0,100,IF(F2456&gt;=-0.02,50,0)))</f>
        <v>100</v>
      </c>
      <c r="M2456" s="55" t="n">
        <f aca="false">IF(COUNT(G2456)=0,50,IF(G2456&gt;-0.06,100,IF(G2456&gt;-0.15,50,0)))</f>
        <v>100</v>
      </c>
      <c r="N2456" s="55" t="n">
        <f aca="false">IF(COUNT(H2456)=0,50,IF(H2456&gt;=0.6,100,IF(H2456&gt;=0.4,50,0)))</f>
        <v>50</v>
      </c>
      <c r="O2456" s="55" t="n">
        <f aca="false">IF(COUNT(I2456)=0,50,IF(J2456="proxy_vix",50,IF(I2456&lt;350,100,IF(I2456&lt;=450,50,0))))</f>
        <v>100</v>
      </c>
      <c r="P2456" s="55" t="n">
        <f aca="false">IF(COUNT(K2456)=0,50,IF(K2456&lt;20,100,IF(K2456&lt;=25,50,0)))</f>
        <v>100</v>
      </c>
      <c r="Q2456" s="54"/>
      <c r="R2456" s="47"/>
      <c r="S2456" s="51" t="n">
        <f aca="false">$E2456/$E2455-1</f>
        <v>0.00718462749922999</v>
      </c>
      <c r="T2456" s="56" t="n">
        <f aca="false">$K2456/$K2455-1</f>
        <v>-0.0736692015209126</v>
      </c>
      <c r="V2456" s="57"/>
      <c r="W2456" s="57"/>
      <c r="Y2456" s="1" t="str">
        <f aca="false">IF(AX2456&gt;=70,"EASY",IF(AX2456&gt;40,"UNCERTAIN","HARD"))</f>
        <v>EASY</v>
      </c>
      <c r="AA2456" s="58" t="n">
        <f aca="false">IF($A2456&lt;200,"",AVERAGE($E2407:$E2456)/AVERAGE($E2257:$E2456)-1)</f>
        <v>0.00802872861574211</v>
      </c>
      <c r="AB2456" s="59" t="n">
        <f aca="false">LOOKUP($B2456,07_L1政策步階!$A$4:$A$14,07_L1政策步階!$C$4:$C$14)</f>
        <v>1</v>
      </c>
      <c r="AC2456" s="57"/>
      <c r="AD2456" s="57"/>
      <c r="AE2456" s="57"/>
      <c r="AF2456" s="57"/>
      <c r="AG2456" s="57"/>
      <c r="AH2456" s="57"/>
      <c r="AI2456" s="57"/>
      <c r="AJ2456" s="57"/>
      <c r="AK2456" s="57"/>
      <c r="AL2456" s="59" t="n">
        <f aca="false">IF(ISNUMBER($AA2456),IF($AA2456&gt;=0.005,100,IF($AA2456&gt;=-0.015,50,0)),"")</f>
        <v>100</v>
      </c>
      <c r="AM2456" s="59" t="n">
        <f aca="false">IF(ISNUMBER($AB2456),IF($AB2456=1,100,IF($AB2456=0,50,0)),"")</f>
        <v>100</v>
      </c>
      <c r="AN2456" s="0" t="str">
        <f aca="false">IF(ISNUMBER($AC2456),IF($AC2456&gt;=0.001,100,IF($AC2456&gt;=-0.003,50,0)),"")</f>
        <v/>
      </c>
      <c r="AO2456" s="0" t="str">
        <f aca="false">IF(ISNUMBER($AD2456),IF($AD2456&gt;=0.04,100,IF($AD2456&gt;=0,50,0)),"")</f>
        <v/>
      </c>
      <c r="AP2456" s="0" t="str">
        <f aca="false">IF(ISNUMBER($AE2456),IF($AE2456&gt;=25,100,IF($AE2456&gt;=-75,50,0)),"")</f>
        <v/>
      </c>
      <c r="AQ2456" s="0" t="str">
        <f aca="false">IF(ISNUMBER($AF2456),IF($AF2456&gt;0,100,IF($AF2456&gt;=-50,50,0)),"")</f>
        <v/>
      </c>
      <c r="AR2456" s="0" t="str">
        <f aca="false">IF(ISNUMBER($AG2456),IF($AG2456=1,100,IF($AG2456=0,50,0)),"")</f>
        <v/>
      </c>
      <c r="AS2456" s="0" t="str">
        <f aca="false">IF(ISNUMBER($AH2456),IF($AH2456&lt;0,100,IF($AH2456&lt;=20,50,0)),"")</f>
        <v/>
      </c>
      <c r="AT2456" s="0" t="str">
        <f aca="false">IF(ISNUMBER($AI2456),IF($AI2456&lt;0.95,100,IF($AI2456&lt;=1,50,0)),"")</f>
        <v/>
      </c>
      <c r="AU2456" s="0" t="str">
        <f aca="false">IF(ISNUMBER($AJ2456),IF($AJ2456&lt;30,0,IF($AJ2456&lt;40,50,IF($AJ2456&lt;=90,100,50))),"")</f>
        <v/>
      </c>
      <c r="AV2456" s="0" t="str">
        <f aca="false">IF(ISNUMBER($AK2456),IF($AK2456&gt;-0.2,100,IF($AK2456&gt;=-0.4,50,0)),"")</f>
        <v/>
      </c>
      <c r="AW2456" s="59" t="n">
        <f aca="false">01_指標庫!$H$4*ISNUMBER($F2456)+01_指標庫!$H$5*ISNUMBER($AA2456)+01_指標庫!$H$6*ISNUMBER($G2456)+01_指標庫!$H$7*ISNUMBER($H2456)+01_指標庫!$H$8*ISNUMBER($AF2456)+01_指標庫!$H$9*ISNUMBER($AG2456)+01_指標庫!$H$10*ISNUMBER($AB2456)+01_指標庫!$H$11*ISNUMBER($AC2456)+01_指標庫!$H$12*ISNUMBER($AD2456)+01_指標庫!$H$13*ISNUMBER($AE2456)+01_指標庫!$H$14*ISNUMBER($I2456)+01_指標庫!$H$15*ISNUMBER($AH2456)+01_指標庫!$H$16*ISNUMBER($K2456)+01_指標庫!$H$17*ISNUMBER($AI2456)+01_指標庫!$H$18*ISNUMBER($AJ2456)+01_指標庫!$H$19*ISNUMBER($AK2456)+01_指標庫!$H$20*ISNUMBER($BB2456)+01_指標庫!$H$21*ISNUMBER($BC2456)</f>
        <v>51</v>
      </c>
      <c r="AX2456" s="59" t="n">
        <f aca="false">IF(AW2456=0,50,ROUND((01_指標庫!$H$4*IF(ISNUMBER($F2456),L2456,0)+01_指標庫!$H$5*IF(ISNUMBER($AA2456),AL2456,0)+01_指標庫!$H$6*IF(ISNUMBER($G2456),M2456,0)+01_指標庫!$H$7*IF(ISNUMBER($H2456),N2456,0)+01_指標庫!$H$8*IF(ISNUMBER($AF2456),AQ2456,0)+01_指標庫!$H$9*IF(ISNUMBER($AG2456),AR2456,0)+01_指標庫!$H$10*IF(ISNUMBER($AB2456),AM2456,0)+01_指標庫!$H$11*IF(ISNUMBER($AC2456),AN2456,0)+01_指標庫!$H$12*IF(ISNUMBER($AD2456),AO2456,0)+01_指標庫!$H$13*IF(ISNUMBER($AE2456),AP2456,0)+01_指標庫!$H$14*IF(ISNUMBER($I2456),O2456,0)+01_指標庫!$H$15*IF(ISNUMBER($AH2456),AS2456,0)+01_指標庫!$H$16*IF(ISNUMBER($K2456),P2456,0)+01_指標庫!$H$17*IF(ISNUMBER($AI2456),AT2456,0)+01_指標庫!$H$18*IF(ISNUMBER($AJ2456),AU2456,0)+01_指標庫!$H$19*IF(ISNUMBER($AK2456),AV2456,0)+01_指標庫!$H$20*IF(ISNUMBER($BB2456),BB2456,0)+01_指標庫!$H$21*IF(ISNUMBER($BC2456),BC2456,0))/AW2456,1))</f>
        <v>92.2</v>
      </c>
      <c r="AY2456" s="60"/>
      <c r="AZ2456" s="60"/>
      <c r="BA2456" s="58" t="n">
        <f aca="false">AVERAGE($E2452:$E2456)/AVERAGE($E2447:$E2456)-1</f>
        <v>0.0208122992437421</v>
      </c>
      <c r="BB2456" s="59" t="n">
        <f aca="false">IF(ISNUMBER($BA2456),IF(OR($S2456&lt;=-0.03,$BA2456&lt;-0.003),0,IF(OR($S2456&lt;=-0.02,$BA2456&lt;0.01),50,100)),"")</f>
        <v>100</v>
      </c>
      <c r="BC2456" s="0" t="str">
        <f aca="false">IF(OR(COUNT($AZ2456)=0,COUNT($AZ2455)=0),"",IF(OR($AY2456/$AZ2455-1&lt;=-0.03,$AZ2456/$AZ2455-1&lt;=-0.045,IF(COUNT($AZ2447:$AZ2456)=10,AVERAGE($AZ2452:$AZ2456)/AVERAGE($AZ2447:$AZ2456)-1&lt;-0.01,FALSE())),0,IF(OR($AZ2456/$AZ2455-1&lt;=-0.02,IF(COUNT($AZ2447:$AZ2456)=10,AVERAGE($AZ2452:$AZ2456)/AVERAGE($AZ2447:$AZ2456)-1&lt;0.005,FALSE())),50,100)))</f>
        <v/>
      </c>
    </row>
    <row r="2457" customFormat="false" ht="15" hidden="false" customHeight="true" outlineLevel="0" collapsed="false">
      <c r="A2457" s="47" t="n">
        <v>2453</v>
      </c>
      <c r="B2457" s="48" t="n">
        <v>46122</v>
      </c>
      <c r="C2457" s="47" t="n">
        <v>2026</v>
      </c>
      <c r="D2457" s="49" t="s">
        <v>234</v>
      </c>
      <c r="E2457" s="50" t="n">
        <v>25116.34</v>
      </c>
      <c r="F2457" s="51" t="n">
        <v>0.024334</v>
      </c>
      <c r="G2457" s="51" t="n">
        <v>-0.038419</v>
      </c>
      <c r="H2457" s="52" t="n">
        <v>0.5714</v>
      </c>
      <c r="I2457" s="53" t="n">
        <v>294</v>
      </c>
      <c r="J2457" s="47" t="s">
        <v>235</v>
      </c>
      <c r="K2457" s="54" t="n">
        <v>19.23</v>
      </c>
      <c r="L2457" s="55" t="n">
        <f aca="false">IF(COUNT(F2457)=0,50,IF(F2457&gt;=0,100,IF(F2457&gt;=-0.02,50,0)))</f>
        <v>100</v>
      </c>
      <c r="M2457" s="55" t="n">
        <f aca="false">IF(COUNT(G2457)=0,50,IF(G2457&gt;-0.06,100,IF(G2457&gt;-0.15,50,0)))</f>
        <v>100</v>
      </c>
      <c r="N2457" s="55" t="n">
        <f aca="false">IF(COUNT(H2457)=0,50,IF(H2457&gt;=0.6,100,IF(H2457&gt;=0.4,50,0)))</f>
        <v>50</v>
      </c>
      <c r="O2457" s="55" t="n">
        <f aca="false">IF(COUNT(I2457)=0,50,IF(J2457="proxy_vix",50,IF(I2457&lt;350,100,IF(I2457&lt;=450,50,0))))</f>
        <v>100</v>
      </c>
      <c r="P2457" s="55" t="n">
        <f aca="false">IF(COUNT(K2457)=0,50,IF(K2457&lt;20,100,IF(K2457&lt;=25,50,0)))</f>
        <v>100</v>
      </c>
      <c r="Q2457" s="54"/>
      <c r="R2457" s="47"/>
      <c r="S2457" s="51" t="n">
        <f aca="false">$E2457/$E2456-1</f>
        <v>0.00136551619103509</v>
      </c>
      <c r="T2457" s="56" t="n">
        <f aca="false">$K2457/$K2456-1</f>
        <v>-0.0133401744484351</v>
      </c>
      <c r="V2457" s="57"/>
      <c r="W2457" s="57"/>
      <c r="Y2457" s="1" t="str">
        <f aca="false">IF(AX2457&gt;=70,"EASY",IF(AX2457&gt;40,"UNCERTAIN","HARD"))</f>
        <v>EASY</v>
      </c>
      <c r="AA2457" s="58" t="n">
        <f aca="false">IF($A2457&lt;200,"",AVERAGE($E2408:$E2457)/AVERAGE($E2258:$E2457)-1)</f>
        <v>0.00668794594688182</v>
      </c>
      <c r="AB2457" s="59" t="n">
        <f aca="false">LOOKUP($B2457,07_L1政策步階!$A$4:$A$14,07_L1政策步階!$C$4:$C$14)</f>
        <v>1</v>
      </c>
      <c r="AC2457" s="57"/>
      <c r="AD2457" s="57"/>
      <c r="AE2457" s="57"/>
      <c r="AF2457" s="57"/>
      <c r="AG2457" s="57"/>
      <c r="AH2457" s="57"/>
      <c r="AI2457" s="57"/>
      <c r="AJ2457" s="57"/>
      <c r="AK2457" s="57"/>
      <c r="AL2457" s="59" t="n">
        <f aca="false">IF(ISNUMBER($AA2457),IF($AA2457&gt;=0.005,100,IF($AA2457&gt;=-0.015,50,0)),"")</f>
        <v>100</v>
      </c>
      <c r="AM2457" s="59" t="n">
        <f aca="false">IF(ISNUMBER($AB2457),IF($AB2457=1,100,IF($AB2457=0,50,0)),"")</f>
        <v>100</v>
      </c>
      <c r="AN2457" s="0" t="str">
        <f aca="false">IF(ISNUMBER($AC2457),IF($AC2457&gt;=0.001,100,IF($AC2457&gt;=-0.003,50,0)),"")</f>
        <v/>
      </c>
      <c r="AO2457" s="0" t="str">
        <f aca="false">IF(ISNUMBER($AD2457),IF($AD2457&gt;=0.04,100,IF($AD2457&gt;=0,50,0)),"")</f>
        <v/>
      </c>
      <c r="AP2457" s="0" t="str">
        <f aca="false">IF(ISNUMBER($AE2457),IF($AE2457&gt;=25,100,IF($AE2457&gt;=-75,50,0)),"")</f>
        <v/>
      </c>
      <c r="AQ2457" s="0" t="str">
        <f aca="false">IF(ISNUMBER($AF2457),IF($AF2457&gt;0,100,IF($AF2457&gt;=-50,50,0)),"")</f>
        <v/>
      </c>
      <c r="AR2457" s="0" t="str">
        <f aca="false">IF(ISNUMBER($AG2457),IF($AG2457=1,100,IF($AG2457=0,50,0)),"")</f>
        <v/>
      </c>
      <c r="AS2457" s="0" t="str">
        <f aca="false">IF(ISNUMBER($AH2457),IF($AH2457&lt;0,100,IF($AH2457&lt;=20,50,0)),"")</f>
        <v/>
      </c>
      <c r="AT2457" s="0" t="str">
        <f aca="false">IF(ISNUMBER($AI2457),IF($AI2457&lt;0.95,100,IF($AI2457&lt;=1,50,0)),"")</f>
        <v/>
      </c>
      <c r="AU2457" s="0" t="str">
        <f aca="false">IF(ISNUMBER($AJ2457),IF($AJ2457&lt;30,0,IF($AJ2457&lt;40,50,IF($AJ2457&lt;=90,100,50))),"")</f>
        <v/>
      </c>
      <c r="AV2457" s="0" t="str">
        <f aca="false">IF(ISNUMBER($AK2457),IF($AK2457&gt;-0.2,100,IF($AK2457&gt;=-0.4,50,0)),"")</f>
        <v/>
      </c>
      <c r="AW2457" s="59" t="n">
        <f aca="false">01_指標庫!$H$4*ISNUMBER($F2457)+01_指標庫!$H$5*ISNUMBER($AA2457)+01_指標庫!$H$6*ISNUMBER($G2457)+01_指標庫!$H$7*ISNUMBER($H2457)+01_指標庫!$H$8*ISNUMBER($AF2457)+01_指標庫!$H$9*ISNUMBER($AG2457)+01_指標庫!$H$10*ISNUMBER($AB2457)+01_指標庫!$H$11*ISNUMBER($AC2457)+01_指標庫!$H$12*ISNUMBER($AD2457)+01_指標庫!$H$13*ISNUMBER($AE2457)+01_指標庫!$H$14*ISNUMBER($I2457)+01_指標庫!$H$15*ISNUMBER($AH2457)+01_指標庫!$H$16*ISNUMBER($K2457)+01_指標庫!$H$17*ISNUMBER($AI2457)+01_指標庫!$H$18*ISNUMBER($AJ2457)+01_指標庫!$H$19*ISNUMBER($AK2457)+01_指標庫!$H$20*ISNUMBER($BB2457)+01_指標庫!$H$21*ISNUMBER($BC2457)</f>
        <v>51</v>
      </c>
      <c r="AX2457" s="59" t="n">
        <f aca="false">IF(AW2457=0,50,ROUND((01_指標庫!$H$4*IF(ISNUMBER($F2457),L2457,0)+01_指標庫!$H$5*IF(ISNUMBER($AA2457),AL2457,0)+01_指標庫!$H$6*IF(ISNUMBER($G2457),M2457,0)+01_指標庫!$H$7*IF(ISNUMBER($H2457),N2457,0)+01_指標庫!$H$8*IF(ISNUMBER($AF2457),AQ2457,0)+01_指標庫!$H$9*IF(ISNUMBER($AG2457),AR2457,0)+01_指標庫!$H$10*IF(ISNUMBER($AB2457),AM2457,0)+01_指標庫!$H$11*IF(ISNUMBER($AC2457),AN2457,0)+01_指標庫!$H$12*IF(ISNUMBER($AD2457),AO2457,0)+01_指標庫!$H$13*IF(ISNUMBER($AE2457),AP2457,0)+01_指標庫!$H$14*IF(ISNUMBER($I2457),O2457,0)+01_指標庫!$H$15*IF(ISNUMBER($AH2457),AS2457,0)+01_指標庫!$H$16*IF(ISNUMBER($K2457),P2457,0)+01_指標庫!$H$17*IF(ISNUMBER($AI2457),AT2457,0)+01_指標庫!$H$18*IF(ISNUMBER($AJ2457),AU2457,0)+01_指標庫!$H$19*IF(ISNUMBER($AK2457),AV2457,0)+01_指標庫!$H$20*IF(ISNUMBER($BB2457),BB2457,0)+01_指標庫!$H$21*IF(ISNUMBER($BC2457),BC2457,0))/AW2457,1))</f>
        <v>92.2</v>
      </c>
      <c r="AY2457" s="60"/>
      <c r="AZ2457" s="60"/>
      <c r="BA2457" s="58" t="n">
        <f aca="false">AVERAGE($E2453:$E2457)/AVERAGE($E2448:$E2457)-1</f>
        <v>0.0232168956203291</v>
      </c>
      <c r="BB2457" s="59" t="n">
        <f aca="false">IF(ISNUMBER($BA2457),IF(OR($S2457&lt;=-0.03,$BA2457&lt;-0.003),0,IF(OR($S2457&lt;=-0.02,$BA2457&lt;0.01),50,100)),"")</f>
        <v>100</v>
      </c>
      <c r="BC2457" s="0" t="str">
        <f aca="false">IF(OR(COUNT($AZ2457)=0,COUNT($AZ2456)=0),"",IF(OR($AY2457/$AZ2456-1&lt;=-0.03,$AZ2457/$AZ2456-1&lt;=-0.045,IF(COUNT($AZ2448:$AZ2457)=10,AVERAGE($AZ2453:$AZ2457)/AVERAGE($AZ2448:$AZ2457)-1&lt;-0.01,FALSE())),0,IF(OR($AZ2457/$AZ2456-1&lt;=-0.02,IF(COUNT($AZ2448:$AZ2457)=10,AVERAGE($AZ2453:$AZ2457)/AVERAGE($AZ2448:$AZ2457)-1&lt;0.005,FALSE())),50,100)))</f>
        <v/>
      </c>
    </row>
    <row r="2458" customFormat="false" ht="15" hidden="false" customHeight="true" outlineLevel="0" collapsed="false">
      <c r="A2458" s="47" t="n">
        <v>2454</v>
      </c>
      <c r="B2458" s="48" t="n">
        <v>46125</v>
      </c>
      <c r="C2458" s="47" t="n">
        <v>2026</v>
      </c>
      <c r="D2458" s="49" t="s">
        <v>236</v>
      </c>
      <c r="E2458" s="50" t="n">
        <v>25383.72</v>
      </c>
      <c r="F2458" s="51" t="n">
        <v>0.034575</v>
      </c>
      <c r="G2458" s="51" t="n">
        <v>-0.028183</v>
      </c>
      <c r="H2458" s="52" t="n">
        <v>0.5918</v>
      </c>
      <c r="I2458" s="53" t="n">
        <v>295</v>
      </c>
      <c r="J2458" s="47" t="s">
        <v>235</v>
      </c>
      <c r="K2458" s="54" t="n">
        <v>19.12</v>
      </c>
      <c r="L2458" s="55" t="n">
        <f aca="false">IF(COUNT(F2458)=0,50,IF(F2458&gt;=0,100,IF(F2458&gt;=-0.02,50,0)))</f>
        <v>100</v>
      </c>
      <c r="M2458" s="55" t="n">
        <f aca="false">IF(COUNT(G2458)=0,50,IF(G2458&gt;-0.06,100,IF(G2458&gt;-0.15,50,0)))</f>
        <v>100</v>
      </c>
      <c r="N2458" s="55" t="n">
        <f aca="false">IF(COUNT(H2458)=0,50,IF(H2458&gt;=0.6,100,IF(H2458&gt;=0.4,50,0)))</f>
        <v>50</v>
      </c>
      <c r="O2458" s="55" t="n">
        <f aca="false">IF(COUNT(I2458)=0,50,IF(J2458="proxy_vix",50,IF(I2458&lt;350,100,IF(I2458&lt;=450,50,0))))</f>
        <v>100</v>
      </c>
      <c r="P2458" s="55" t="n">
        <f aca="false">IF(COUNT(K2458)=0,50,IF(K2458&lt;20,100,IF(K2458&lt;=25,50,0)))</f>
        <v>100</v>
      </c>
      <c r="Q2458" s="54"/>
      <c r="R2458" s="47"/>
      <c r="S2458" s="51" t="n">
        <f aca="false">$E2458/$E2457-1</f>
        <v>0.0106456593596043</v>
      </c>
      <c r="T2458" s="56" t="n">
        <f aca="false">$K2458/$K2457-1</f>
        <v>-0.00572022880915235</v>
      </c>
      <c r="V2458" s="57"/>
      <c r="W2458" s="57"/>
      <c r="Y2458" s="1" t="str">
        <f aca="false">IF(AX2458&gt;=70,"EASY",IF(AX2458&gt;40,"UNCERTAIN","HARD"))</f>
        <v>EASY</v>
      </c>
      <c r="AA2458" s="58" t="n">
        <f aca="false">IF($A2458&lt;200,"",AVERAGE($E2409:$E2458)/AVERAGE($E2259:$E2458)-1)</f>
        <v>0.00563450083095707</v>
      </c>
      <c r="AB2458" s="59" t="n">
        <f aca="false">LOOKUP($B2458,07_L1政策步階!$A$4:$A$14,07_L1政策步階!$C$4:$C$14)</f>
        <v>1</v>
      </c>
      <c r="AC2458" s="57"/>
      <c r="AD2458" s="57"/>
      <c r="AE2458" s="57"/>
      <c r="AF2458" s="57"/>
      <c r="AG2458" s="57"/>
      <c r="AH2458" s="57"/>
      <c r="AI2458" s="57"/>
      <c r="AJ2458" s="57"/>
      <c r="AK2458" s="57"/>
      <c r="AL2458" s="59" t="n">
        <f aca="false">IF(ISNUMBER($AA2458),IF($AA2458&gt;=0.005,100,IF($AA2458&gt;=-0.015,50,0)),"")</f>
        <v>100</v>
      </c>
      <c r="AM2458" s="59" t="n">
        <f aca="false">IF(ISNUMBER($AB2458),IF($AB2458=1,100,IF($AB2458=0,50,0)),"")</f>
        <v>100</v>
      </c>
      <c r="AN2458" s="0" t="str">
        <f aca="false">IF(ISNUMBER($AC2458),IF($AC2458&gt;=0.001,100,IF($AC2458&gt;=-0.003,50,0)),"")</f>
        <v/>
      </c>
      <c r="AO2458" s="0" t="str">
        <f aca="false">IF(ISNUMBER($AD2458),IF($AD2458&gt;=0.04,100,IF($AD2458&gt;=0,50,0)),"")</f>
        <v/>
      </c>
      <c r="AP2458" s="0" t="str">
        <f aca="false">IF(ISNUMBER($AE2458),IF($AE2458&gt;=25,100,IF($AE2458&gt;=-75,50,0)),"")</f>
        <v/>
      </c>
      <c r="AQ2458" s="0" t="str">
        <f aca="false">IF(ISNUMBER($AF2458),IF($AF2458&gt;0,100,IF($AF2458&gt;=-50,50,0)),"")</f>
        <v/>
      </c>
      <c r="AR2458" s="0" t="str">
        <f aca="false">IF(ISNUMBER($AG2458),IF($AG2458=1,100,IF($AG2458=0,50,0)),"")</f>
        <v/>
      </c>
      <c r="AS2458" s="0" t="str">
        <f aca="false">IF(ISNUMBER($AH2458),IF($AH2458&lt;0,100,IF($AH2458&lt;=20,50,0)),"")</f>
        <v/>
      </c>
      <c r="AT2458" s="0" t="str">
        <f aca="false">IF(ISNUMBER($AI2458),IF($AI2458&lt;0.95,100,IF($AI2458&lt;=1,50,0)),"")</f>
        <v/>
      </c>
      <c r="AU2458" s="0" t="str">
        <f aca="false">IF(ISNUMBER($AJ2458),IF($AJ2458&lt;30,0,IF($AJ2458&lt;40,50,IF($AJ2458&lt;=90,100,50))),"")</f>
        <v/>
      </c>
      <c r="AV2458" s="0" t="str">
        <f aca="false">IF(ISNUMBER($AK2458),IF($AK2458&gt;-0.2,100,IF($AK2458&gt;=-0.4,50,0)),"")</f>
        <v/>
      </c>
      <c r="AW2458" s="59" t="n">
        <f aca="false">01_指標庫!$H$4*ISNUMBER($F2458)+01_指標庫!$H$5*ISNUMBER($AA2458)+01_指標庫!$H$6*ISNUMBER($G2458)+01_指標庫!$H$7*ISNUMBER($H2458)+01_指標庫!$H$8*ISNUMBER($AF2458)+01_指標庫!$H$9*ISNUMBER($AG2458)+01_指標庫!$H$10*ISNUMBER($AB2458)+01_指標庫!$H$11*ISNUMBER($AC2458)+01_指標庫!$H$12*ISNUMBER($AD2458)+01_指標庫!$H$13*ISNUMBER($AE2458)+01_指標庫!$H$14*ISNUMBER($I2458)+01_指標庫!$H$15*ISNUMBER($AH2458)+01_指標庫!$H$16*ISNUMBER($K2458)+01_指標庫!$H$17*ISNUMBER($AI2458)+01_指標庫!$H$18*ISNUMBER($AJ2458)+01_指標庫!$H$19*ISNUMBER($AK2458)+01_指標庫!$H$20*ISNUMBER($BB2458)+01_指標庫!$H$21*ISNUMBER($BC2458)</f>
        <v>51</v>
      </c>
      <c r="AX2458" s="59" t="n">
        <f aca="false">IF(AW2458=0,50,ROUND((01_指標庫!$H$4*IF(ISNUMBER($F2458),L2458,0)+01_指標庫!$H$5*IF(ISNUMBER($AA2458),AL2458,0)+01_指標庫!$H$6*IF(ISNUMBER($G2458),M2458,0)+01_指標庫!$H$7*IF(ISNUMBER($H2458),N2458,0)+01_指標庫!$H$8*IF(ISNUMBER($AF2458),AQ2458,0)+01_指標庫!$H$9*IF(ISNUMBER($AG2458),AR2458,0)+01_指標庫!$H$10*IF(ISNUMBER($AB2458),AM2458,0)+01_指標庫!$H$11*IF(ISNUMBER($AC2458),AN2458,0)+01_指標庫!$H$12*IF(ISNUMBER($AD2458),AO2458,0)+01_指標庫!$H$13*IF(ISNUMBER($AE2458),AP2458,0)+01_指標庫!$H$14*IF(ISNUMBER($I2458),O2458,0)+01_指標庫!$H$15*IF(ISNUMBER($AH2458),AS2458,0)+01_指標庫!$H$16*IF(ISNUMBER($K2458),P2458,0)+01_指標庫!$H$17*IF(ISNUMBER($AI2458),AT2458,0)+01_指標庫!$H$18*IF(ISNUMBER($AJ2458),AU2458,0)+01_指標庫!$H$19*IF(ISNUMBER($AK2458),AV2458,0)+01_指標庫!$H$20*IF(ISNUMBER($BB2458),BB2458,0)+01_指標庫!$H$21*IF(ISNUMBER($BC2458),BC2458,0))/AW2458,1))</f>
        <v>92.2</v>
      </c>
      <c r="AY2458" s="60"/>
      <c r="AZ2458" s="60"/>
      <c r="BA2458" s="58" t="n">
        <f aca="false">AVERAGE($E2454:$E2458)/AVERAGE($E2449:$E2458)-1</f>
        <v>0.0235447985636124</v>
      </c>
      <c r="BB2458" s="59" t="n">
        <f aca="false">IF(ISNUMBER($BA2458),IF(OR($S2458&lt;=-0.03,$BA2458&lt;-0.003),0,IF(OR($S2458&lt;=-0.02,$BA2458&lt;0.01),50,100)),"")</f>
        <v>100</v>
      </c>
      <c r="BC2458" s="0" t="str">
        <f aca="false">IF(OR(COUNT($AZ2458)=0,COUNT($AZ2457)=0),"",IF(OR($AY2458/$AZ2457-1&lt;=-0.03,$AZ2458/$AZ2457-1&lt;=-0.045,IF(COUNT($AZ2449:$AZ2458)=10,AVERAGE($AZ2454:$AZ2458)/AVERAGE($AZ2449:$AZ2458)-1&lt;-0.01,FALSE())),0,IF(OR($AZ2458/$AZ2457-1&lt;=-0.02,IF(COUNT($AZ2449:$AZ2458)=10,AVERAGE($AZ2454:$AZ2458)/AVERAGE($AZ2449:$AZ2458)-1&lt;0.005,FALSE())),50,100)))</f>
        <v/>
      </c>
    </row>
    <row r="2459" customFormat="false" ht="15" hidden="false" customHeight="true" outlineLevel="0" collapsed="false">
      <c r="A2459" s="47" t="n">
        <v>2455</v>
      </c>
      <c r="B2459" s="48" t="n">
        <v>46126</v>
      </c>
      <c r="C2459" s="47" t="n">
        <v>2026</v>
      </c>
      <c r="D2459" s="49" t="s">
        <v>237</v>
      </c>
      <c r="E2459" s="50" t="n">
        <v>25842</v>
      </c>
      <c r="F2459" s="51" t="n">
        <v>0.052525</v>
      </c>
      <c r="G2459" s="51" t="n">
        <v>-0.010637</v>
      </c>
      <c r="H2459" s="52" t="n">
        <v>0.5918</v>
      </c>
      <c r="I2459" s="53" t="n">
        <v>284</v>
      </c>
      <c r="J2459" s="47" t="s">
        <v>235</v>
      </c>
      <c r="K2459" s="54" t="n">
        <v>18.36</v>
      </c>
      <c r="L2459" s="55" t="n">
        <f aca="false">IF(COUNT(F2459)=0,50,IF(F2459&gt;=0,100,IF(F2459&gt;=-0.02,50,0)))</f>
        <v>100</v>
      </c>
      <c r="M2459" s="55" t="n">
        <f aca="false">IF(COUNT(G2459)=0,50,IF(G2459&gt;-0.06,100,IF(G2459&gt;-0.15,50,0)))</f>
        <v>100</v>
      </c>
      <c r="N2459" s="55" t="n">
        <f aca="false">IF(COUNT(H2459)=0,50,IF(H2459&gt;=0.6,100,IF(H2459&gt;=0.4,50,0)))</f>
        <v>50</v>
      </c>
      <c r="O2459" s="55" t="n">
        <f aca="false">IF(COUNT(I2459)=0,50,IF(J2459="proxy_vix",50,IF(I2459&lt;350,100,IF(I2459&lt;=450,50,0))))</f>
        <v>100</v>
      </c>
      <c r="P2459" s="55" t="n">
        <f aca="false">IF(COUNT(K2459)=0,50,IF(K2459&lt;20,100,IF(K2459&lt;=25,50,0)))</f>
        <v>100</v>
      </c>
      <c r="Q2459" s="54"/>
      <c r="R2459" s="47"/>
      <c r="S2459" s="51" t="n">
        <f aca="false">$E2459/$E2458-1</f>
        <v>0.0180540913624954</v>
      </c>
      <c r="T2459" s="56" t="n">
        <f aca="false">$K2459/$K2458-1</f>
        <v>-0.0397489539748955</v>
      </c>
      <c r="V2459" s="57"/>
      <c r="W2459" s="57"/>
      <c r="Y2459" s="1" t="str">
        <f aca="false">IF(AX2459&gt;=70,"EASY",IF(AX2459&gt;40,"UNCERTAIN","HARD"))</f>
        <v>EASY</v>
      </c>
      <c r="AA2459" s="58" t="n">
        <f aca="false">IF($A2459&lt;200,"",AVERAGE($E2410:$E2459)/AVERAGE($E2260:$E2459)-1)</f>
        <v>0.00517519753932749</v>
      </c>
      <c r="AB2459" s="59" t="n">
        <f aca="false">LOOKUP($B2459,07_L1政策步階!$A$4:$A$14,07_L1政策步階!$C$4:$C$14)</f>
        <v>1</v>
      </c>
      <c r="AC2459" s="57"/>
      <c r="AD2459" s="57"/>
      <c r="AE2459" s="57"/>
      <c r="AF2459" s="57"/>
      <c r="AG2459" s="57"/>
      <c r="AH2459" s="57"/>
      <c r="AI2459" s="57"/>
      <c r="AJ2459" s="57"/>
      <c r="AK2459" s="57"/>
      <c r="AL2459" s="59" t="n">
        <f aca="false">IF(ISNUMBER($AA2459),IF($AA2459&gt;=0.005,100,IF($AA2459&gt;=-0.015,50,0)),"")</f>
        <v>100</v>
      </c>
      <c r="AM2459" s="59" t="n">
        <f aca="false">IF(ISNUMBER($AB2459),IF($AB2459=1,100,IF($AB2459=0,50,0)),"")</f>
        <v>100</v>
      </c>
      <c r="AN2459" s="0" t="str">
        <f aca="false">IF(ISNUMBER($AC2459),IF($AC2459&gt;=0.001,100,IF($AC2459&gt;=-0.003,50,0)),"")</f>
        <v/>
      </c>
      <c r="AO2459" s="0" t="str">
        <f aca="false">IF(ISNUMBER($AD2459),IF($AD2459&gt;=0.04,100,IF($AD2459&gt;=0,50,0)),"")</f>
        <v/>
      </c>
      <c r="AP2459" s="0" t="str">
        <f aca="false">IF(ISNUMBER($AE2459),IF($AE2459&gt;=25,100,IF($AE2459&gt;=-75,50,0)),"")</f>
        <v/>
      </c>
      <c r="AQ2459" s="0" t="str">
        <f aca="false">IF(ISNUMBER($AF2459),IF($AF2459&gt;0,100,IF($AF2459&gt;=-50,50,0)),"")</f>
        <v/>
      </c>
      <c r="AR2459" s="0" t="str">
        <f aca="false">IF(ISNUMBER($AG2459),IF($AG2459=1,100,IF($AG2459=0,50,0)),"")</f>
        <v/>
      </c>
      <c r="AS2459" s="0" t="str">
        <f aca="false">IF(ISNUMBER($AH2459),IF($AH2459&lt;0,100,IF($AH2459&lt;=20,50,0)),"")</f>
        <v/>
      </c>
      <c r="AT2459" s="0" t="str">
        <f aca="false">IF(ISNUMBER($AI2459),IF($AI2459&lt;0.95,100,IF($AI2459&lt;=1,50,0)),"")</f>
        <v/>
      </c>
      <c r="AU2459" s="0" t="str">
        <f aca="false">IF(ISNUMBER($AJ2459),IF($AJ2459&lt;30,0,IF($AJ2459&lt;40,50,IF($AJ2459&lt;=90,100,50))),"")</f>
        <v/>
      </c>
      <c r="AV2459" s="0" t="str">
        <f aca="false">IF(ISNUMBER($AK2459),IF($AK2459&gt;-0.2,100,IF($AK2459&gt;=-0.4,50,0)),"")</f>
        <v/>
      </c>
      <c r="AW2459" s="59" t="n">
        <f aca="false">01_指標庫!$H$4*ISNUMBER($F2459)+01_指標庫!$H$5*ISNUMBER($AA2459)+01_指標庫!$H$6*ISNUMBER($G2459)+01_指標庫!$H$7*ISNUMBER($H2459)+01_指標庫!$H$8*ISNUMBER($AF2459)+01_指標庫!$H$9*ISNUMBER($AG2459)+01_指標庫!$H$10*ISNUMBER($AB2459)+01_指標庫!$H$11*ISNUMBER($AC2459)+01_指標庫!$H$12*ISNUMBER($AD2459)+01_指標庫!$H$13*ISNUMBER($AE2459)+01_指標庫!$H$14*ISNUMBER($I2459)+01_指標庫!$H$15*ISNUMBER($AH2459)+01_指標庫!$H$16*ISNUMBER($K2459)+01_指標庫!$H$17*ISNUMBER($AI2459)+01_指標庫!$H$18*ISNUMBER($AJ2459)+01_指標庫!$H$19*ISNUMBER($AK2459)+01_指標庫!$H$20*ISNUMBER($BB2459)+01_指標庫!$H$21*ISNUMBER($BC2459)</f>
        <v>51</v>
      </c>
      <c r="AX2459" s="59" t="n">
        <f aca="false">IF(AW2459=0,50,ROUND((01_指標庫!$H$4*IF(ISNUMBER($F2459),L2459,0)+01_指標庫!$H$5*IF(ISNUMBER($AA2459),AL2459,0)+01_指標庫!$H$6*IF(ISNUMBER($G2459),M2459,0)+01_指標庫!$H$7*IF(ISNUMBER($H2459),N2459,0)+01_指標庫!$H$8*IF(ISNUMBER($AF2459),AQ2459,0)+01_指標庫!$H$9*IF(ISNUMBER($AG2459),AR2459,0)+01_指標庫!$H$10*IF(ISNUMBER($AB2459),AM2459,0)+01_指標庫!$H$11*IF(ISNUMBER($AC2459),AN2459,0)+01_指標庫!$H$12*IF(ISNUMBER($AD2459),AO2459,0)+01_指標庫!$H$13*IF(ISNUMBER($AE2459),AP2459,0)+01_指標庫!$H$14*IF(ISNUMBER($I2459),O2459,0)+01_指標庫!$H$15*IF(ISNUMBER($AH2459),AS2459,0)+01_指標庫!$H$16*IF(ISNUMBER($K2459),P2459,0)+01_指標庫!$H$17*IF(ISNUMBER($AI2459),AT2459,0)+01_指標庫!$H$18*IF(ISNUMBER($AJ2459),AU2459,0)+01_指標庫!$H$19*IF(ISNUMBER($AK2459),AV2459,0)+01_指標庫!$H$20*IF(ISNUMBER($BB2459),BB2459,0)+01_指標庫!$H$21*IF(ISNUMBER($BC2459),BC2459,0))/AW2459,1))</f>
        <v>92.2</v>
      </c>
      <c r="AY2459" s="60"/>
      <c r="AZ2459" s="60"/>
      <c r="BA2459" s="58" t="n">
        <f aca="false">AVERAGE($E2455:$E2459)/AVERAGE($E2450:$E2459)-1</f>
        <v>0.0248534879891933</v>
      </c>
      <c r="BB2459" s="59" t="n">
        <f aca="false">IF(ISNUMBER($BA2459),IF(OR($S2459&lt;=-0.03,$BA2459&lt;-0.003),0,IF(OR($S2459&lt;=-0.02,$BA2459&lt;0.01),50,100)),"")</f>
        <v>100</v>
      </c>
      <c r="BC2459" s="0" t="str">
        <f aca="false">IF(OR(COUNT($AZ2459)=0,COUNT($AZ2458)=0),"",IF(OR($AY2459/$AZ2458-1&lt;=-0.03,$AZ2459/$AZ2458-1&lt;=-0.045,IF(COUNT($AZ2450:$AZ2459)=10,AVERAGE($AZ2455:$AZ2459)/AVERAGE($AZ2450:$AZ2459)-1&lt;-0.01,FALSE())),0,IF(OR($AZ2459/$AZ2458-1&lt;=-0.02,IF(COUNT($AZ2450:$AZ2459)=10,AVERAGE($AZ2455:$AZ2459)/AVERAGE($AZ2450:$AZ2459)-1&lt;0.005,FALSE())),50,100)))</f>
        <v/>
      </c>
    </row>
    <row r="2460" customFormat="false" ht="15" hidden="false" customHeight="true" outlineLevel="0" collapsed="false">
      <c r="A2460" s="47" t="n">
        <v>2456</v>
      </c>
      <c r="B2460" s="48" t="n">
        <v>46127</v>
      </c>
      <c r="C2460" s="47" t="n">
        <v>2026</v>
      </c>
      <c r="D2460" s="49" t="s">
        <v>238</v>
      </c>
      <c r="E2460" s="50" t="n">
        <v>26204.58</v>
      </c>
      <c r="F2460" s="51" t="n">
        <v>0.066496</v>
      </c>
      <c r="G2460" s="51" t="n">
        <v>0</v>
      </c>
      <c r="H2460" s="52" t="n">
        <v>0.6122</v>
      </c>
      <c r="I2460" s="53" t="n">
        <v>285</v>
      </c>
      <c r="J2460" s="47" t="s">
        <v>235</v>
      </c>
      <c r="K2460" s="54" t="n">
        <v>18.17</v>
      </c>
      <c r="L2460" s="55" t="n">
        <f aca="false">IF(COUNT(F2460)=0,50,IF(F2460&gt;=0,100,IF(F2460&gt;=-0.02,50,0)))</f>
        <v>100</v>
      </c>
      <c r="M2460" s="55" t="n">
        <f aca="false">IF(COUNT(G2460)=0,50,IF(G2460&gt;-0.06,100,IF(G2460&gt;-0.15,50,0)))</f>
        <v>100</v>
      </c>
      <c r="N2460" s="55" t="n">
        <f aca="false">IF(COUNT(H2460)=0,50,IF(H2460&gt;=0.6,100,IF(H2460&gt;=0.4,50,0)))</f>
        <v>100</v>
      </c>
      <c r="O2460" s="55" t="n">
        <f aca="false">IF(COUNT(I2460)=0,50,IF(J2460="proxy_vix",50,IF(I2460&lt;350,100,IF(I2460&lt;=450,50,0))))</f>
        <v>100</v>
      </c>
      <c r="P2460" s="55" t="n">
        <f aca="false">IF(COUNT(K2460)=0,50,IF(K2460&lt;20,100,IF(K2460&lt;=25,50,0)))</f>
        <v>100</v>
      </c>
      <c r="Q2460" s="54"/>
      <c r="R2460" s="47"/>
      <c r="S2460" s="51" t="n">
        <f aca="false">$E2460/$E2459-1</f>
        <v>0.0140306477826795</v>
      </c>
      <c r="T2460" s="56" t="n">
        <f aca="false">$K2460/$K2459-1</f>
        <v>-0.0103485838779955</v>
      </c>
      <c r="V2460" s="57"/>
      <c r="W2460" s="57"/>
      <c r="Y2460" s="1" t="str">
        <f aca="false">IF(AX2460&gt;=70,"EASY",IF(AX2460&gt;40,"UNCERTAIN","HARD"))</f>
        <v>EASY</v>
      </c>
      <c r="AA2460" s="58" t="n">
        <f aca="false">IF($A2460&lt;200,"",AVERAGE($E2411:$E2460)/AVERAGE($E2261:$E2460)-1)</f>
        <v>0.00480371996456097</v>
      </c>
      <c r="AB2460" s="59" t="n">
        <f aca="false">LOOKUP($B2460,07_L1政策步階!$A$4:$A$14,07_L1政策步階!$C$4:$C$14)</f>
        <v>1</v>
      </c>
      <c r="AC2460" s="57"/>
      <c r="AD2460" s="57"/>
      <c r="AE2460" s="57"/>
      <c r="AF2460" s="57"/>
      <c r="AG2460" s="57"/>
      <c r="AH2460" s="57"/>
      <c r="AI2460" s="57"/>
      <c r="AJ2460" s="57"/>
      <c r="AK2460" s="57"/>
      <c r="AL2460" s="59" t="n">
        <f aca="false">IF(ISNUMBER($AA2460),IF($AA2460&gt;=0.005,100,IF($AA2460&gt;=-0.015,50,0)),"")</f>
        <v>50</v>
      </c>
      <c r="AM2460" s="59" t="n">
        <f aca="false">IF(ISNUMBER($AB2460),IF($AB2460=1,100,IF($AB2460=0,50,0)),"")</f>
        <v>100</v>
      </c>
      <c r="AN2460" s="0" t="str">
        <f aca="false">IF(ISNUMBER($AC2460),IF($AC2460&gt;=0.001,100,IF($AC2460&gt;=-0.003,50,0)),"")</f>
        <v/>
      </c>
      <c r="AO2460" s="0" t="str">
        <f aca="false">IF(ISNUMBER($AD2460),IF($AD2460&gt;=0.04,100,IF($AD2460&gt;=0,50,0)),"")</f>
        <v/>
      </c>
      <c r="AP2460" s="0" t="str">
        <f aca="false">IF(ISNUMBER($AE2460),IF($AE2460&gt;=25,100,IF($AE2460&gt;=-75,50,0)),"")</f>
        <v/>
      </c>
      <c r="AQ2460" s="0" t="str">
        <f aca="false">IF(ISNUMBER($AF2460),IF($AF2460&gt;0,100,IF($AF2460&gt;=-50,50,0)),"")</f>
        <v/>
      </c>
      <c r="AR2460" s="0" t="str">
        <f aca="false">IF(ISNUMBER($AG2460),IF($AG2460=1,100,IF($AG2460=0,50,0)),"")</f>
        <v/>
      </c>
      <c r="AS2460" s="0" t="str">
        <f aca="false">IF(ISNUMBER($AH2460),IF($AH2460&lt;0,100,IF($AH2460&lt;=20,50,0)),"")</f>
        <v/>
      </c>
      <c r="AT2460" s="0" t="str">
        <f aca="false">IF(ISNUMBER($AI2460),IF($AI2460&lt;0.95,100,IF($AI2460&lt;=1,50,0)),"")</f>
        <v/>
      </c>
      <c r="AU2460" s="0" t="str">
        <f aca="false">IF(ISNUMBER($AJ2460),IF($AJ2460&lt;30,0,IF($AJ2460&lt;40,50,IF($AJ2460&lt;=90,100,50))),"")</f>
        <v/>
      </c>
      <c r="AV2460" s="0" t="str">
        <f aca="false">IF(ISNUMBER($AK2460),IF($AK2460&gt;-0.2,100,IF($AK2460&gt;=-0.4,50,0)),"")</f>
        <v/>
      </c>
      <c r="AW2460" s="59" t="n">
        <f aca="false">01_指標庫!$H$4*ISNUMBER($F2460)+01_指標庫!$H$5*ISNUMBER($AA2460)+01_指標庫!$H$6*ISNUMBER($G2460)+01_指標庫!$H$7*ISNUMBER($H2460)+01_指標庫!$H$8*ISNUMBER($AF2460)+01_指標庫!$H$9*ISNUMBER($AG2460)+01_指標庫!$H$10*ISNUMBER($AB2460)+01_指標庫!$H$11*ISNUMBER($AC2460)+01_指標庫!$H$12*ISNUMBER($AD2460)+01_指標庫!$H$13*ISNUMBER($AE2460)+01_指標庫!$H$14*ISNUMBER($I2460)+01_指標庫!$H$15*ISNUMBER($AH2460)+01_指標庫!$H$16*ISNUMBER($K2460)+01_指標庫!$H$17*ISNUMBER($AI2460)+01_指標庫!$H$18*ISNUMBER($AJ2460)+01_指標庫!$H$19*ISNUMBER($AK2460)+01_指標庫!$H$20*ISNUMBER($BB2460)+01_指標庫!$H$21*ISNUMBER($BC2460)</f>
        <v>51</v>
      </c>
      <c r="AX2460" s="59" t="n">
        <f aca="false">IF(AW2460=0,50,ROUND((01_指標庫!$H$4*IF(ISNUMBER($F2460),L2460,0)+01_指標庫!$H$5*IF(ISNUMBER($AA2460),AL2460,0)+01_指標庫!$H$6*IF(ISNUMBER($G2460),M2460,0)+01_指標庫!$H$7*IF(ISNUMBER($H2460),N2460,0)+01_指標庫!$H$8*IF(ISNUMBER($AF2460),AQ2460,0)+01_指標庫!$H$9*IF(ISNUMBER($AG2460),AR2460,0)+01_指標庫!$H$10*IF(ISNUMBER($AB2460),AM2460,0)+01_指標庫!$H$11*IF(ISNUMBER($AC2460),AN2460,0)+01_指標庫!$H$12*IF(ISNUMBER($AD2460),AO2460,0)+01_指標庫!$H$13*IF(ISNUMBER($AE2460),AP2460,0)+01_指標庫!$H$14*IF(ISNUMBER($I2460),O2460,0)+01_指標庫!$H$15*IF(ISNUMBER($AH2460),AS2460,0)+01_指標庫!$H$16*IF(ISNUMBER($K2460),P2460,0)+01_指標庫!$H$17*IF(ISNUMBER($AI2460),AT2460,0)+01_指標庫!$H$18*IF(ISNUMBER($AJ2460),AU2460,0)+01_指標庫!$H$19*IF(ISNUMBER($AK2460),AV2460,0)+01_指標庫!$H$20*IF(ISNUMBER($BB2460),BB2460,0)+01_指標庫!$H$21*IF(ISNUMBER($BC2460),BC2460,0))/AW2460,1))</f>
        <v>98</v>
      </c>
      <c r="AY2460" s="60"/>
      <c r="AZ2460" s="60"/>
      <c r="BA2460" s="58" t="n">
        <f aca="false">AVERAGE($E2456:$E2460)/AVERAGE($E2451:$E2460)-1</f>
        <v>0.0251634631094113</v>
      </c>
      <c r="BB2460" s="59" t="n">
        <f aca="false">IF(ISNUMBER($BA2460),IF(OR($S2460&lt;=-0.03,$BA2460&lt;-0.003),0,IF(OR($S2460&lt;=-0.02,$BA2460&lt;0.01),50,100)),"")</f>
        <v>100</v>
      </c>
      <c r="BC2460" s="0" t="str">
        <f aca="false">IF(OR(COUNT($AZ2460)=0,COUNT($AZ2459)=0),"",IF(OR($AY2460/$AZ2459-1&lt;=-0.03,$AZ2460/$AZ2459-1&lt;=-0.045,IF(COUNT($AZ2451:$AZ2460)=10,AVERAGE($AZ2456:$AZ2460)/AVERAGE($AZ2451:$AZ2460)-1&lt;-0.01,FALSE())),0,IF(OR($AZ2460/$AZ2459-1&lt;=-0.02,IF(COUNT($AZ2451:$AZ2460)=10,AVERAGE($AZ2456:$AZ2460)/AVERAGE($AZ2451:$AZ2460)-1&lt;0.005,FALSE())),50,100)))</f>
        <v/>
      </c>
    </row>
    <row r="2461" customFormat="false" ht="15" hidden="false" customHeight="true" outlineLevel="0" collapsed="false">
      <c r="A2461" s="47" t="n">
        <v>2457</v>
      </c>
      <c r="B2461" s="48" t="n">
        <v>46128</v>
      </c>
      <c r="C2461" s="47" t="n">
        <v>2026</v>
      </c>
      <c r="D2461" s="49" t="s">
        <v>239</v>
      </c>
      <c r="E2461" s="50" t="n">
        <v>26333</v>
      </c>
      <c r="F2461" s="51" t="n">
        <v>0.070926</v>
      </c>
      <c r="G2461" s="51" t="n">
        <v>0</v>
      </c>
      <c r="H2461" s="52" t="n">
        <v>0.6122</v>
      </c>
      <c r="I2461" s="53" t="n">
        <v>286</v>
      </c>
      <c r="J2461" s="47" t="s">
        <v>235</v>
      </c>
      <c r="K2461" s="54" t="n">
        <v>17.94</v>
      </c>
      <c r="L2461" s="55" t="n">
        <f aca="false">IF(COUNT(F2461)=0,50,IF(F2461&gt;=0,100,IF(F2461&gt;=-0.02,50,0)))</f>
        <v>100</v>
      </c>
      <c r="M2461" s="55" t="n">
        <f aca="false">IF(COUNT(G2461)=0,50,IF(G2461&gt;-0.06,100,IF(G2461&gt;-0.15,50,0)))</f>
        <v>100</v>
      </c>
      <c r="N2461" s="55" t="n">
        <f aca="false">IF(COUNT(H2461)=0,50,IF(H2461&gt;=0.6,100,IF(H2461&gt;=0.4,50,0)))</f>
        <v>100</v>
      </c>
      <c r="O2461" s="55" t="n">
        <f aca="false">IF(COUNT(I2461)=0,50,IF(J2461="proxy_vix",50,IF(I2461&lt;350,100,IF(I2461&lt;=450,50,0))))</f>
        <v>100</v>
      </c>
      <c r="P2461" s="55" t="n">
        <f aca="false">IF(COUNT(K2461)=0,50,IF(K2461&lt;20,100,IF(K2461&lt;=25,50,0)))</f>
        <v>100</v>
      </c>
      <c r="Q2461" s="54"/>
      <c r="R2461" s="47"/>
      <c r="S2461" s="51" t="n">
        <f aca="false">$E2461/$E2460-1</f>
        <v>0.0049006700355434</v>
      </c>
      <c r="T2461" s="56" t="n">
        <f aca="false">$K2461/$K2460-1</f>
        <v>-0.0126582278481013</v>
      </c>
      <c r="V2461" s="57"/>
      <c r="W2461" s="57"/>
      <c r="Y2461" s="1" t="str">
        <f aca="false">IF(AX2461&gt;=70,"EASY",IF(AX2461&gt;40,"UNCERTAIN","HARD"))</f>
        <v>EASY</v>
      </c>
      <c r="AA2461" s="58" t="n">
        <f aca="false">IF($A2461&lt;200,"",AVERAGE($E2412:$E2461)/AVERAGE($E2262:$E2461)-1)</f>
        <v>0.00486593828821902</v>
      </c>
      <c r="AB2461" s="59" t="n">
        <f aca="false">LOOKUP($B2461,07_L1政策步階!$A$4:$A$14,07_L1政策步階!$C$4:$C$14)</f>
        <v>1</v>
      </c>
      <c r="AC2461" s="57"/>
      <c r="AD2461" s="57"/>
      <c r="AE2461" s="57"/>
      <c r="AF2461" s="57"/>
      <c r="AG2461" s="57"/>
      <c r="AH2461" s="57"/>
      <c r="AI2461" s="57"/>
      <c r="AJ2461" s="57"/>
      <c r="AK2461" s="57"/>
      <c r="AL2461" s="59" t="n">
        <f aca="false">IF(ISNUMBER($AA2461),IF($AA2461&gt;=0.005,100,IF($AA2461&gt;=-0.015,50,0)),"")</f>
        <v>50</v>
      </c>
      <c r="AM2461" s="59" t="n">
        <f aca="false">IF(ISNUMBER($AB2461),IF($AB2461=1,100,IF($AB2461=0,50,0)),"")</f>
        <v>100</v>
      </c>
      <c r="AN2461" s="0" t="str">
        <f aca="false">IF(ISNUMBER($AC2461),IF($AC2461&gt;=0.001,100,IF($AC2461&gt;=-0.003,50,0)),"")</f>
        <v/>
      </c>
      <c r="AO2461" s="0" t="str">
        <f aca="false">IF(ISNUMBER($AD2461),IF($AD2461&gt;=0.04,100,IF($AD2461&gt;=0,50,0)),"")</f>
        <v/>
      </c>
      <c r="AP2461" s="0" t="str">
        <f aca="false">IF(ISNUMBER($AE2461),IF($AE2461&gt;=25,100,IF($AE2461&gt;=-75,50,0)),"")</f>
        <v/>
      </c>
      <c r="AQ2461" s="0" t="str">
        <f aca="false">IF(ISNUMBER($AF2461),IF($AF2461&gt;0,100,IF($AF2461&gt;=-50,50,0)),"")</f>
        <v/>
      </c>
      <c r="AR2461" s="0" t="str">
        <f aca="false">IF(ISNUMBER($AG2461),IF($AG2461=1,100,IF($AG2461=0,50,0)),"")</f>
        <v/>
      </c>
      <c r="AS2461" s="0" t="str">
        <f aca="false">IF(ISNUMBER($AH2461),IF($AH2461&lt;0,100,IF($AH2461&lt;=20,50,0)),"")</f>
        <v/>
      </c>
      <c r="AT2461" s="0" t="str">
        <f aca="false">IF(ISNUMBER($AI2461),IF($AI2461&lt;0.95,100,IF($AI2461&lt;=1,50,0)),"")</f>
        <v/>
      </c>
      <c r="AU2461" s="0" t="str">
        <f aca="false">IF(ISNUMBER($AJ2461),IF($AJ2461&lt;30,0,IF($AJ2461&lt;40,50,IF($AJ2461&lt;=90,100,50))),"")</f>
        <v/>
      </c>
      <c r="AV2461" s="0" t="str">
        <f aca="false">IF(ISNUMBER($AK2461),IF($AK2461&gt;-0.2,100,IF($AK2461&gt;=-0.4,50,0)),"")</f>
        <v/>
      </c>
      <c r="AW2461" s="59" t="n">
        <f aca="false">01_指標庫!$H$4*ISNUMBER($F2461)+01_指標庫!$H$5*ISNUMBER($AA2461)+01_指標庫!$H$6*ISNUMBER($G2461)+01_指標庫!$H$7*ISNUMBER($H2461)+01_指標庫!$H$8*ISNUMBER($AF2461)+01_指標庫!$H$9*ISNUMBER($AG2461)+01_指標庫!$H$10*ISNUMBER($AB2461)+01_指標庫!$H$11*ISNUMBER($AC2461)+01_指標庫!$H$12*ISNUMBER($AD2461)+01_指標庫!$H$13*ISNUMBER($AE2461)+01_指標庫!$H$14*ISNUMBER($I2461)+01_指標庫!$H$15*ISNUMBER($AH2461)+01_指標庫!$H$16*ISNUMBER($K2461)+01_指標庫!$H$17*ISNUMBER($AI2461)+01_指標庫!$H$18*ISNUMBER($AJ2461)+01_指標庫!$H$19*ISNUMBER($AK2461)+01_指標庫!$H$20*ISNUMBER($BB2461)+01_指標庫!$H$21*ISNUMBER($BC2461)</f>
        <v>51</v>
      </c>
      <c r="AX2461" s="59" t="n">
        <f aca="false">IF(AW2461=0,50,ROUND((01_指標庫!$H$4*IF(ISNUMBER($F2461),L2461,0)+01_指標庫!$H$5*IF(ISNUMBER($AA2461),AL2461,0)+01_指標庫!$H$6*IF(ISNUMBER($G2461),M2461,0)+01_指標庫!$H$7*IF(ISNUMBER($H2461),N2461,0)+01_指標庫!$H$8*IF(ISNUMBER($AF2461),AQ2461,0)+01_指標庫!$H$9*IF(ISNUMBER($AG2461),AR2461,0)+01_指標庫!$H$10*IF(ISNUMBER($AB2461),AM2461,0)+01_指標庫!$H$11*IF(ISNUMBER($AC2461),AN2461,0)+01_指標庫!$H$12*IF(ISNUMBER($AD2461),AO2461,0)+01_指標庫!$H$13*IF(ISNUMBER($AE2461),AP2461,0)+01_指標庫!$H$14*IF(ISNUMBER($I2461),O2461,0)+01_指標庫!$H$15*IF(ISNUMBER($AH2461),AS2461,0)+01_指標庫!$H$16*IF(ISNUMBER($K2461),P2461,0)+01_指標庫!$H$17*IF(ISNUMBER($AI2461),AT2461,0)+01_指標庫!$H$18*IF(ISNUMBER($AJ2461),AU2461,0)+01_指標庫!$H$19*IF(ISNUMBER($AK2461),AV2461,0)+01_指標庫!$H$20*IF(ISNUMBER($BB2461),BB2461,0)+01_指標庫!$H$21*IF(ISNUMBER($BC2461),BC2461,0))/AW2461,1))</f>
        <v>98</v>
      </c>
      <c r="AY2461" s="60"/>
      <c r="AZ2461" s="60"/>
      <c r="BA2461" s="58" t="n">
        <f aca="false">AVERAGE($E2457:$E2461)/AVERAGE($E2452:$E2461)-1</f>
        <v>0.0256831768985708</v>
      </c>
      <c r="BB2461" s="59" t="n">
        <f aca="false">IF(ISNUMBER($BA2461),IF(OR($S2461&lt;=-0.03,$BA2461&lt;-0.003),0,IF(OR($S2461&lt;=-0.02,$BA2461&lt;0.01),50,100)),"")</f>
        <v>100</v>
      </c>
      <c r="BC2461" s="0" t="str">
        <f aca="false">IF(OR(COUNT($AZ2461)=0,COUNT($AZ2460)=0),"",IF(OR($AY2461/$AZ2460-1&lt;=-0.03,$AZ2461/$AZ2460-1&lt;=-0.045,IF(COUNT($AZ2452:$AZ2461)=10,AVERAGE($AZ2457:$AZ2461)/AVERAGE($AZ2452:$AZ2461)-1&lt;-0.01,FALSE())),0,IF(OR($AZ2461/$AZ2460-1&lt;=-0.02,IF(COUNT($AZ2452:$AZ2461)=10,AVERAGE($AZ2457:$AZ2461)/AVERAGE($AZ2452:$AZ2461)-1&lt;0.005,FALSE())),50,100)))</f>
        <v/>
      </c>
    </row>
    <row r="2462" customFormat="false" ht="15" hidden="false" customHeight="true" outlineLevel="0" collapsed="false">
      <c r="A2462" s="47" t="n">
        <v>2458</v>
      </c>
      <c r="B2462" s="48" t="n">
        <v>46129</v>
      </c>
      <c r="C2462" s="47" t="n">
        <v>2026</v>
      </c>
      <c r="D2462" s="49" t="s">
        <v>234</v>
      </c>
      <c r="E2462" s="50" t="n">
        <v>26672.43</v>
      </c>
      <c r="F2462" s="51" t="n">
        <v>0.083806</v>
      </c>
      <c r="G2462" s="51" t="n">
        <v>0</v>
      </c>
      <c r="H2462" s="52" t="n">
        <v>0.6531</v>
      </c>
      <c r="I2462" s="53" t="n">
        <v>283</v>
      </c>
      <c r="J2462" s="47" t="s">
        <v>235</v>
      </c>
      <c r="K2462" s="54" t="n">
        <v>17.48</v>
      </c>
      <c r="L2462" s="55" t="n">
        <f aca="false">IF(COUNT(F2462)=0,50,IF(F2462&gt;=0,100,IF(F2462&gt;=-0.02,50,0)))</f>
        <v>100</v>
      </c>
      <c r="M2462" s="55" t="n">
        <f aca="false">IF(COUNT(G2462)=0,50,IF(G2462&gt;-0.06,100,IF(G2462&gt;-0.15,50,0)))</f>
        <v>100</v>
      </c>
      <c r="N2462" s="55" t="n">
        <f aca="false">IF(COUNT(H2462)=0,50,IF(H2462&gt;=0.6,100,IF(H2462&gt;=0.4,50,0)))</f>
        <v>100</v>
      </c>
      <c r="O2462" s="55" t="n">
        <f aca="false">IF(COUNT(I2462)=0,50,IF(J2462="proxy_vix",50,IF(I2462&lt;350,100,IF(I2462&lt;=450,50,0))))</f>
        <v>100</v>
      </c>
      <c r="P2462" s="55" t="n">
        <f aca="false">IF(COUNT(K2462)=0,50,IF(K2462&lt;20,100,IF(K2462&lt;=25,50,0)))</f>
        <v>100</v>
      </c>
      <c r="Q2462" s="54"/>
      <c r="R2462" s="47"/>
      <c r="S2462" s="51" t="n">
        <f aca="false">$E2462/$E2461-1</f>
        <v>0.0128899099988609</v>
      </c>
      <c r="T2462" s="56" t="n">
        <f aca="false">$K2462/$K2461-1</f>
        <v>-0.0256410256410257</v>
      </c>
      <c r="V2462" s="57"/>
      <c r="W2462" s="57"/>
      <c r="Y2462" s="1" t="str">
        <f aca="false">IF(AX2462&gt;=70,"EASY",IF(AX2462&gt;40,"UNCERTAIN","HARD"))</f>
        <v>EASY</v>
      </c>
      <c r="AA2462" s="58" t="n">
        <f aca="false">IF($A2462&lt;200,"",AVERAGE($E2413:$E2462)/AVERAGE($E2263:$E2462)-1)</f>
        <v>0.00545717240538779</v>
      </c>
      <c r="AB2462" s="59" t="n">
        <f aca="false">LOOKUP($B2462,07_L1政策步階!$A$4:$A$14,07_L1政策步階!$C$4:$C$14)</f>
        <v>1</v>
      </c>
      <c r="AC2462" s="57"/>
      <c r="AD2462" s="57"/>
      <c r="AE2462" s="57"/>
      <c r="AF2462" s="57"/>
      <c r="AG2462" s="57"/>
      <c r="AH2462" s="57"/>
      <c r="AI2462" s="57"/>
      <c r="AJ2462" s="57"/>
      <c r="AK2462" s="57"/>
      <c r="AL2462" s="59" t="n">
        <f aca="false">IF(ISNUMBER($AA2462),IF($AA2462&gt;=0.005,100,IF($AA2462&gt;=-0.015,50,0)),"")</f>
        <v>100</v>
      </c>
      <c r="AM2462" s="59" t="n">
        <f aca="false">IF(ISNUMBER($AB2462),IF($AB2462=1,100,IF($AB2462=0,50,0)),"")</f>
        <v>100</v>
      </c>
      <c r="AN2462" s="0" t="str">
        <f aca="false">IF(ISNUMBER($AC2462),IF($AC2462&gt;=0.001,100,IF($AC2462&gt;=-0.003,50,0)),"")</f>
        <v/>
      </c>
      <c r="AO2462" s="0" t="str">
        <f aca="false">IF(ISNUMBER($AD2462),IF($AD2462&gt;=0.04,100,IF($AD2462&gt;=0,50,0)),"")</f>
        <v/>
      </c>
      <c r="AP2462" s="0" t="str">
        <f aca="false">IF(ISNUMBER($AE2462),IF($AE2462&gt;=25,100,IF($AE2462&gt;=-75,50,0)),"")</f>
        <v/>
      </c>
      <c r="AQ2462" s="0" t="str">
        <f aca="false">IF(ISNUMBER($AF2462),IF($AF2462&gt;0,100,IF($AF2462&gt;=-50,50,0)),"")</f>
        <v/>
      </c>
      <c r="AR2462" s="0" t="str">
        <f aca="false">IF(ISNUMBER($AG2462),IF($AG2462=1,100,IF($AG2462=0,50,0)),"")</f>
        <v/>
      </c>
      <c r="AS2462" s="0" t="str">
        <f aca="false">IF(ISNUMBER($AH2462),IF($AH2462&lt;0,100,IF($AH2462&lt;=20,50,0)),"")</f>
        <v/>
      </c>
      <c r="AT2462" s="0" t="str">
        <f aca="false">IF(ISNUMBER($AI2462),IF($AI2462&lt;0.95,100,IF($AI2462&lt;=1,50,0)),"")</f>
        <v/>
      </c>
      <c r="AU2462" s="0" t="str">
        <f aca="false">IF(ISNUMBER($AJ2462),IF($AJ2462&lt;30,0,IF($AJ2462&lt;40,50,IF($AJ2462&lt;=90,100,50))),"")</f>
        <v/>
      </c>
      <c r="AV2462" s="0" t="str">
        <f aca="false">IF(ISNUMBER($AK2462),IF($AK2462&gt;-0.2,100,IF($AK2462&gt;=-0.4,50,0)),"")</f>
        <v/>
      </c>
      <c r="AW2462" s="59" t="n">
        <f aca="false">01_指標庫!$H$4*ISNUMBER($F2462)+01_指標庫!$H$5*ISNUMBER($AA2462)+01_指標庫!$H$6*ISNUMBER($G2462)+01_指標庫!$H$7*ISNUMBER($H2462)+01_指標庫!$H$8*ISNUMBER($AF2462)+01_指標庫!$H$9*ISNUMBER($AG2462)+01_指標庫!$H$10*ISNUMBER($AB2462)+01_指標庫!$H$11*ISNUMBER($AC2462)+01_指標庫!$H$12*ISNUMBER($AD2462)+01_指標庫!$H$13*ISNUMBER($AE2462)+01_指標庫!$H$14*ISNUMBER($I2462)+01_指標庫!$H$15*ISNUMBER($AH2462)+01_指標庫!$H$16*ISNUMBER($K2462)+01_指標庫!$H$17*ISNUMBER($AI2462)+01_指標庫!$H$18*ISNUMBER($AJ2462)+01_指標庫!$H$19*ISNUMBER($AK2462)+01_指標庫!$H$20*ISNUMBER($BB2462)+01_指標庫!$H$21*ISNUMBER($BC2462)</f>
        <v>51</v>
      </c>
      <c r="AX2462" s="59" t="n">
        <f aca="false">IF(AW2462=0,50,ROUND((01_指標庫!$H$4*IF(ISNUMBER($F2462),L2462,0)+01_指標庫!$H$5*IF(ISNUMBER($AA2462),AL2462,0)+01_指標庫!$H$6*IF(ISNUMBER($G2462),M2462,0)+01_指標庫!$H$7*IF(ISNUMBER($H2462),N2462,0)+01_指標庫!$H$8*IF(ISNUMBER($AF2462),AQ2462,0)+01_指標庫!$H$9*IF(ISNUMBER($AG2462),AR2462,0)+01_指標庫!$H$10*IF(ISNUMBER($AB2462),AM2462,0)+01_指標庫!$H$11*IF(ISNUMBER($AC2462),AN2462,0)+01_指標庫!$H$12*IF(ISNUMBER($AD2462),AO2462,0)+01_指標庫!$H$13*IF(ISNUMBER($AE2462),AP2462,0)+01_指標庫!$H$14*IF(ISNUMBER($I2462),O2462,0)+01_指標庫!$H$15*IF(ISNUMBER($AH2462),AS2462,0)+01_指標庫!$H$16*IF(ISNUMBER($K2462),P2462,0)+01_指標庫!$H$17*IF(ISNUMBER($AI2462),AT2462,0)+01_指標庫!$H$18*IF(ISNUMBER($AJ2462),AU2462,0)+01_指標庫!$H$19*IF(ISNUMBER($AK2462),AV2462,0)+01_指標庫!$H$20*IF(ISNUMBER($BB2462),BB2462,0)+01_指標庫!$H$21*IF(ISNUMBER($BC2462),BC2462,0))/AW2462,1))</f>
        <v>100</v>
      </c>
      <c r="AY2462" s="60"/>
      <c r="AZ2462" s="60"/>
      <c r="BA2462" s="58" t="n">
        <f aca="false">AVERAGE($E2458:$E2462)/AVERAGE($E2453:$E2462)-1</f>
        <v>0.0273285507644236</v>
      </c>
      <c r="BB2462" s="59" t="n">
        <f aca="false">IF(ISNUMBER($BA2462),IF(OR($S2462&lt;=-0.03,$BA2462&lt;-0.003),0,IF(OR($S2462&lt;=-0.02,$BA2462&lt;0.01),50,100)),"")</f>
        <v>100</v>
      </c>
      <c r="BC2462" s="0" t="str">
        <f aca="false">IF(OR(COUNT($AZ2462)=0,COUNT($AZ2461)=0),"",IF(OR($AY2462/$AZ2461-1&lt;=-0.03,$AZ2462/$AZ2461-1&lt;=-0.045,IF(COUNT($AZ2453:$AZ2462)=10,AVERAGE($AZ2458:$AZ2462)/AVERAGE($AZ2453:$AZ2462)-1&lt;-0.01,FALSE())),0,IF(OR($AZ2462/$AZ2461-1&lt;=-0.02,IF(COUNT($AZ2453:$AZ2462)=10,AVERAGE($AZ2458:$AZ2462)/AVERAGE($AZ2453:$AZ2462)-1&lt;0.005,FALSE())),50,100)))</f>
        <v/>
      </c>
    </row>
    <row r="2463" customFormat="false" ht="15" hidden="false" customHeight="true" outlineLevel="0" collapsed="false">
      <c r="A2463" s="47" t="n">
        <v>2459</v>
      </c>
      <c r="B2463" s="48" t="n">
        <v>46132</v>
      </c>
      <c r="C2463" s="47" t="n">
        <v>2026</v>
      </c>
      <c r="D2463" s="49" t="s">
        <v>236</v>
      </c>
      <c r="E2463" s="50" t="n">
        <v>26590.34</v>
      </c>
      <c r="F2463" s="51" t="n">
        <v>0.079604</v>
      </c>
      <c r="G2463" s="51" t="n">
        <v>-0.003078</v>
      </c>
      <c r="H2463" s="52" t="n">
        <v>0.6327</v>
      </c>
      <c r="I2463" s="53" t="n">
        <v>287</v>
      </c>
      <c r="J2463" s="47" t="s">
        <v>235</v>
      </c>
      <c r="K2463" s="54" t="n">
        <v>18.87</v>
      </c>
      <c r="L2463" s="55" t="n">
        <f aca="false">IF(COUNT(F2463)=0,50,IF(F2463&gt;=0,100,IF(F2463&gt;=-0.02,50,0)))</f>
        <v>100</v>
      </c>
      <c r="M2463" s="55" t="n">
        <f aca="false">IF(COUNT(G2463)=0,50,IF(G2463&gt;-0.06,100,IF(G2463&gt;-0.15,50,0)))</f>
        <v>100</v>
      </c>
      <c r="N2463" s="55" t="n">
        <f aca="false">IF(COUNT(H2463)=0,50,IF(H2463&gt;=0.6,100,IF(H2463&gt;=0.4,50,0)))</f>
        <v>100</v>
      </c>
      <c r="O2463" s="55" t="n">
        <f aca="false">IF(COUNT(I2463)=0,50,IF(J2463="proxy_vix",50,IF(I2463&lt;350,100,IF(I2463&lt;=450,50,0))))</f>
        <v>100</v>
      </c>
      <c r="P2463" s="55" t="n">
        <f aca="false">IF(COUNT(K2463)=0,50,IF(K2463&lt;20,100,IF(K2463&lt;=25,50,0)))</f>
        <v>100</v>
      </c>
      <c r="Q2463" s="54"/>
      <c r="R2463" s="47"/>
      <c r="S2463" s="51" t="n">
        <f aca="false">$E2463/$E2462-1</f>
        <v>-0.00307770982996303</v>
      </c>
      <c r="T2463" s="56" t="n">
        <f aca="false">$K2463/$K2462-1</f>
        <v>0.0795194508009154</v>
      </c>
      <c r="V2463" s="57"/>
      <c r="W2463" s="57"/>
      <c r="Y2463" s="1" t="str">
        <f aca="false">IF(AX2463&gt;=70,"EASY",IF(AX2463&gt;40,"UNCERTAIN","HARD"))</f>
        <v>EASY</v>
      </c>
      <c r="AA2463" s="58" t="n">
        <f aca="false">IF($A2463&lt;200,"",AVERAGE($E2414:$E2463)/AVERAGE($E2264:$E2463)-1)</f>
        <v>0.00630911142916935</v>
      </c>
      <c r="AB2463" s="59" t="n">
        <f aca="false">LOOKUP($B2463,07_L1政策步階!$A$4:$A$14,07_L1政策步階!$C$4:$C$14)</f>
        <v>1</v>
      </c>
      <c r="AC2463" s="57"/>
      <c r="AD2463" s="57"/>
      <c r="AE2463" s="57"/>
      <c r="AF2463" s="57"/>
      <c r="AG2463" s="57"/>
      <c r="AH2463" s="57"/>
      <c r="AI2463" s="57"/>
      <c r="AJ2463" s="57"/>
      <c r="AK2463" s="57"/>
      <c r="AL2463" s="59" t="n">
        <f aca="false">IF(ISNUMBER($AA2463),IF($AA2463&gt;=0.005,100,IF($AA2463&gt;=-0.015,50,0)),"")</f>
        <v>100</v>
      </c>
      <c r="AM2463" s="59" t="n">
        <f aca="false">IF(ISNUMBER($AB2463),IF($AB2463=1,100,IF($AB2463=0,50,0)),"")</f>
        <v>100</v>
      </c>
      <c r="AN2463" s="0" t="str">
        <f aca="false">IF(ISNUMBER($AC2463),IF($AC2463&gt;=0.001,100,IF($AC2463&gt;=-0.003,50,0)),"")</f>
        <v/>
      </c>
      <c r="AO2463" s="0" t="str">
        <f aca="false">IF(ISNUMBER($AD2463),IF($AD2463&gt;=0.04,100,IF($AD2463&gt;=0,50,0)),"")</f>
        <v/>
      </c>
      <c r="AP2463" s="0" t="str">
        <f aca="false">IF(ISNUMBER($AE2463),IF($AE2463&gt;=25,100,IF($AE2463&gt;=-75,50,0)),"")</f>
        <v/>
      </c>
      <c r="AQ2463" s="0" t="str">
        <f aca="false">IF(ISNUMBER($AF2463),IF($AF2463&gt;0,100,IF($AF2463&gt;=-50,50,0)),"")</f>
        <v/>
      </c>
      <c r="AR2463" s="0" t="str">
        <f aca="false">IF(ISNUMBER($AG2463),IF($AG2463=1,100,IF($AG2463=0,50,0)),"")</f>
        <v/>
      </c>
      <c r="AS2463" s="0" t="str">
        <f aca="false">IF(ISNUMBER($AH2463),IF($AH2463&lt;0,100,IF($AH2463&lt;=20,50,0)),"")</f>
        <v/>
      </c>
      <c r="AT2463" s="0" t="str">
        <f aca="false">IF(ISNUMBER($AI2463),IF($AI2463&lt;0.95,100,IF($AI2463&lt;=1,50,0)),"")</f>
        <v/>
      </c>
      <c r="AU2463" s="0" t="str">
        <f aca="false">IF(ISNUMBER($AJ2463),IF($AJ2463&lt;30,0,IF($AJ2463&lt;40,50,IF($AJ2463&lt;=90,100,50))),"")</f>
        <v/>
      </c>
      <c r="AV2463" s="0" t="str">
        <f aca="false">IF(ISNUMBER($AK2463),IF($AK2463&gt;-0.2,100,IF($AK2463&gt;=-0.4,50,0)),"")</f>
        <v/>
      </c>
      <c r="AW2463" s="59" t="n">
        <f aca="false">01_指標庫!$H$4*ISNUMBER($F2463)+01_指標庫!$H$5*ISNUMBER($AA2463)+01_指標庫!$H$6*ISNUMBER($G2463)+01_指標庫!$H$7*ISNUMBER($H2463)+01_指標庫!$H$8*ISNUMBER($AF2463)+01_指標庫!$H$9*ISNUMBER($AG2463)+01_指標庫!$H$10*ISNUMBER($AB2463)+01_指標庫!$H$11*ISNUMBER($AC2463)+01_指標庫!$H$12*ISNUMBER($AD2463)+01_指標庫!$H$13*ISNUMBER($AE2463)+01_指標庫!$H$14*ISNUMBER($I2463)+01_指標庫!$H$15*ISNUMBER($AH2463)+01_指標庫!$H$16*ISNUMBER($K2463)+01_指標庫!$H$17*ISNUMBER($AI2463)+01_指標庫!$H$18*ISNUMBER($AJ2463)+01_指標庫!$H$19*ISNUMBER($AK2463)+01_指標庫!$H$20*ISNUMBER($BB2463)+01_指標庫!$H$21*ISNUMBER($BC2463)</f>
        <v>51</v>
      </c>
      <c r="AX2463" s="59" t="n">
        <f aca="false">IF(AW2463=0,50,ROUND((01_指標庫!$H$4*IF(ISNUMBER($F2463),L2463,0)+01_指標庫!$H$5*IF(ISNUMBER($AA2463),AL2463,0)+01_指標庫!$H$6*IF(ISNUMBER($G2463),M2463,0)+01_指標庫!$H$7*IF(ISNUMBER($H2463),N2463,0)+01_指標庫!$H$8*IF(ISNUMBER($AF2463),AQ2463,0)+01_指標庫!$H$9*IF(ISNUMBER($AG2463),AR2463,0)+01_指標庫!$H$10*IF(ISNUMBER($AB2463),AM2463,0)+01_指標庫!$H$11*IF(ISNUMBER($AC2463),AN2463,0)+01_指標庫!$H$12*IF(ISNUMBER($AD2463),AO2463,0)+01_指標庫!$H$13*IF(ISNUMBER($AE2463),AP2463,0)+01_指標庫!$H$14*IF(ISNUMBER($I2463),O2463,0)+01_指標庫!$H$15*IF(ISNUMBER($AH2463),AS2463,0)+01_指標庫!$H$16*IF(ISNUMBER($K2463),P2463,0)+01_指標庫!$H$17*IF(ISNUMBER($AI2463),AT2463,0)+01_指標庫!$H$18*IF(ISNUMBER($AJ2463),AU2463,0)+01_指標庫!$H$19*IF(ISNUMBER($AK2463),AV2463,0)+01_指標庫!$H$20*IF(ISNUMBER($BB2463),BB2463,0)+01_指標庫!$H$21*IF(ISNUMBER($BC2463),BC2463,0))/AW2463,1))</f>
        <v>100</v>
      </c>
      <c r="AY2463" s="60"/>
      <c r="AZ2463" s="60"/>
      <c r="BA2463" s="58" t="n">
        <f aca="false">AVERAGE($E2459:$E2463)/AVERAGE($E2454:$E2463)-1</f>
        <v>0.0271316619776598</v>
      </c>
      <c r="BB2463" s="59" t="n">
        <f aca="false">IF(ISNUMBER($BA2463),IF(OR($S2463&lt;=-0.03,$BA2463&lt;-0.003),0,IF(OR($S2463&lt;=-0.02,$BA2463&lt;0.01),50,100)),"")</f>
        <v>100</v>
      </c>
      <c r="BC2463" s="0" t="str">
        <f aca="false">IF(OR(COUNT($AZ2463)=0,COUNT($AZ2462)=0),"",IF(OR($AY2463/$AZ2462-1&lt;=-0.03,$AZ2463/$AZ2462-1&lt;=-0.045,IF(COUNT($AZ2454:$AZ2463)=10,AVERAGE($AZ2459:$AZ2463)/AVERAGE($AZ2454:$AZ2463)-1&lt;-0.01,FALSE())),0,IF(OR($AZ2463/$AZ2462-1&lt;=-0.02,IF(COUNT($AZ2454:$AZ2463)=10,AVERAGE($AZ2459:$AZ2463)/AVERAGE($AZ2454:$AZ2463)-1&lt;0.005,FALSE())),50,100)))</f>
        <v/>
      </c>
    </row>
    <row r="2464" customFormat="false" ht="15" hidden="false" customHeight="true" outlineLevel="0" collapsed="false">
      <c r="A2464" s="47" t="n">
        <v>2460</v>
      </c>
      <c r="B2464" s="48" t="n">
        <v>46133</v>
      </c>
      <c r="C2464" s="47" t="n">
        <v>2026</v>
      </c>
      <c r="D2464" s="49" t="s">
        <v>237</v>
      </c>
      <c r="E2464" s="50" t="n">
        <v>26479.47</v>
      </c>
      <c r="F2464" s="51" t="n">
        <v>0.074315</v>
      </c>
      <c r="G2464" s="51" t="n">
        <v>-0.007234</v>
      </c>
      <c r="H2464" s="52" t="n">
        <v>0.6327</v>
      </c>
      <c r="I2464" s="53" t="n">
        <v>285</v>
      </c>
      <c r="J2464" s="47" t="s">
        <v>235</v>
      </c>
      <c r="K2464" s="54" t="n">
        <v>19.5</v>
      </c>
      <c r="L2464" s="55" t="n">
        <f aca="false">IF(COUNT(F2464)=0,50,IF(F2464&gt;=0,100,IF(F2464&gt;=-0.02,50,0)))</f>
        <v>100</v>
      </c>
      <c r="M2464" s="55" t="n">
        <f aca="false">IF(COUNT(G2464)=0,50,IF(G2464&gt;-0.06,100,IF(G2464&gt;-0.15,50,0)))</f>
        <v>100</v>
      </c>
      <c r="N2464" s="55" t="n">
        <f aca="false">IF(COUNT(H2464)=0,50,IF(H2464&gt;=0.6,100,IF(H2464&gt;=0.4,50,0)))</f>
        <v>100</v>
      </c>
      <c r="O2464" s="55" t="n">
        <f aca="false">IF(COUNT(I2464)=0,50,IF(J2464="proxy_vix",50,IF(I2464&lt;350,100,IF(I2464&lt;=450,50,0))))</f>
        <v>100</v>
      </c>
      <c r="P2464" s="55" t="n">
        <f aca="false">IF(COUNT(K2464)=0,50,IF(K2464&lt;20,100,IF(K2464&lt;=25,50,0)))</f>
        <v>100</v>
      </c>
      <c r="Q2464" s="54"/>
      <c r="R2464" s="47"/>
      <c r="S2464" s="51" t="n">
        <f aca="false">$E2464/$E2463-1</f>
        <v>-0.00416955932116703</v>
      </c>
      <c r="T2464" s="56" t="n">
        <f aca="false">$K2464/$K2463-1</f>
        <v>0.0333863275039745</v>
      </c>
      <c r="V2464" s="57"/>
      <c r="W2464" s="57"/>
      <c r="Y2464" s="1" t="str">
        <f aca="false">IF(AX2464&gt;=70,"EASY",IF(AX2464&gt;40,"UNCERTAIN","HARD"))</f>
        <v>EASY</v>
      </c>
      <c r="AA2464" s="58" t="n">
        <f aca="false">IF($A2464&lt;200,"",AVERAGE($E2415:$E2464)/AVERAGE($E2265:$E2464)-1)</f>
        <v>0.00671067066585374</v>
      </c>
      <c r="AB2464" s="59" t="n">
        <f aca="false">LOOKUP($B2464,07_L1政策步階!$A$4:$A$14,07_L1政策步階!$C$4:$C$14)</f>
        <v>1</v>
      </c>
      <c r="AC2464" s="57"/>
      <c r="AD2464" s="57"/>
      <c r="AE2464" s="57"/>
      <c r="AF2464" s="57"/>
      <c r="AG2464" s="57"/>
      <c r="AH2464" s="57"/>
      <c r="AI2464" s="57"/>
      <c r="AJ2464" s="57"/>
      <c r="AK2464" s="57"/>
      <c r="AL2464" s="59" t="n">
        <f aca="false">IF(ISNUMBER($AA2464),IF($AA2464&gt;=0.005,100,IF($AA2464&gt;=-0.015,50,0)),"")</f>
        <v>100</v>
      </c>
      <c r="AM2464" s="59" t="n">
        <f aca="false">IF(ISNUMBER($AB2464),IF($AB2464=1,100,IF($AB2464=0,50,0)),"")</f>
        <v>100</v>
      </c>
      <c r="AN2464" s="0" t="str">
        <f aca="false">IF(ISNUMBER($AC2464),IF($AC2464&gt;=0.001,100,IF($AC2464&gt;=-0.003,50,0)),"")</f>
        <v/>
      </c>
      <c r="AO2464" s="0" t="str">
        <f aca="false">IF(ISNUMBER($AD2464),IF($AD2464&gt;=0.04,100,IF($AD2464&gt;=0,50,0)),"")</f>
        <v/>
      </c>
      <c r="AP2464" s="0" t="str">
        <f aca="false">IF(ISNUMBER($AE2464),IF($AE2464&gt;=25,100,IF($AE2464&gt;=-75,50,0)),"")</f>
        <v/>
      </c>
      <c r="AQ2464" s="0" t="str">
        <f aca="false">IF(ISNUMBER($AF2464),IF($AF2464&gt;0,100,IF($AF2464&gt;=-50,50,0)),"")</f>
        <v/>
      </c>
      <c r="AR2464" s="0" t="str">
        <f aca="false">IF(ISNUMBER($AG2464),IF($AG2464=1,100,IF($AG2464=0,50,0)),"")</f>
        <v/>
      </c>
      <c r="AS2464" s="0" t="str">
        <f aca="false">IF(ISNUMBER($AH2464),IF($AH2464&lt;0,100,IF($AH2464&lt;=20,50,0)),"")</f>
        <v/>
      </c>
      <c r="AT2464" s="0" t="str">
        <f aca="false">IF(ISNUMBER($AI2464),IF($AI2464&lt;0.95,100,IF($AI2464&lt;=1,50,0)),"")</f>
        <v/>
      </c>
      <c r="AU2464" s="0" t="str">
        <f aca="false">IF(ISNUMBER($AJ2464),IF($AJ2464&lt;30,0,IF($AJ2464&lt;40,50,IF($AJ2464&lt;=90,100,50))),"")</f>
        <v/>
      </c>
      <c r="AV2464" s="0" t="str">
        <f aca="false">IF(ISNUMBER($AK2464),IF($AK2464&gt;-0.2,100,IF($AK2464&gt;=-0.4,50,0)),"")</f>
        <v/>
      </c>
      <c r="AW2464" s="59" t="n">
        <f aca="false">01_指標庫!$H$4*ISNUMBER($F2464)+01_指標庫!$H$5*ISNUMBER($AA2464)+01_指標庫!$H$6*ISNUMBER($G2464)+01_指標庫!$H$7*ISNUMBER($H2464)+01_指標庫!$H$8*ISNUMBER($AF2464)+01_指標庫!$H$9*ISNUMBER($AG2464)+01_指標庫!$H$10*ISNUMBER($AB2464)+01_指標庫!$H$11*ISNUMBER($AC2464)+01_指標庫!$H$12*ISNUMBER($AD2464)+01_指標庫!$H$13*ISNUMBER($AE2464)+01_指標庫!$H$14*ISNUMBER($I2464)+01_指標庫!$H$15*ISNUMBER($AH2464)+01_指標庫!$H$16*ISNUMBER($K2464)+01_指標庫!$H$17*ISNUMBER($AI2464)+01_指標庫!$H$18*ISNUMBER($AJ2464)+01_指標庫!$H$19*ISNUMBER($AK2464)+01_指標庫!$H$20*ISNUMBER($BB2464)+01_指標庫!$H$21*ISNUMBER($BC2464)</f>
        <v>51</v>
      </c>
      <c r="AX2464" s="59" t="n">
        <f aca="false">IF(AW2464=0,50,ROUND((01_指標庫!$H$4*IF(ISNUMBER($F2464),L2464,0)+01_指標庫!$H$5*IF(ISNUMBER($AA2464),AL2464,0)+01_指標庫!$H$6*IF(ISNUMBER($G2464),M2464,0)+01_指標庫!$H$7*IF(ISNUMBER($H2464),N2464,0)+01_指標庫!$H$8*IF(ISNUMBER($AF2464),AQ2464,0)+01_指標庫!$H$9*IF(ISNUMBER($AG2464),AR2464,0)+01_指標庫!$H$10*IF(ISNUMBER($AB2464),AM2464,0)+01_指標庫!$H$11*IF(ISNUMBER($AC2464),AN2464,0)+01_指標庫!$H$12*IF(ISNUMBER($AD2464),AO2464,0)+01_指標庫!$H$13*IF(ISNUMBER($AE2464),AP2464,0)+01_指標庫!$H$14*IF(ISNUMBER($I2464),O2464,0)+01_指標庫!$H$15*IF(ISNUMBER($AH2464),AS2464,0)+01_指標庫!$H$16*IF(ISNUMBER($K2464),P2464,0)+01_指標庫!$H$17*IF(ISNUMBER($AI2464),AT2464,0)+01_指標庫!$H$18*IF(ISNUMBER($AJ2464),AU2464,0)+01_指標庫!$H$19*IF(ISNUMBER($AK2464),AV2464,0)+01_指標庫!$H$20*IF(ISNUMBER($BB2464),BB2464,0)+01_指標庫!$H$21*IF(ISNUMBER($BC2464),BC2464,0))/AW2464,1))</f>
        <v>100</v>
      </c>
      <c r="AY2464" s="60"/>
      <c r="AZ2464" s="60"/>
      <c r="BA2464" s="58" t="n">
        <f aca="false">AVERAGE($E2460:$E2464)/AVERAGE($E2455:$E2464)-1</f>
        <v>0.0230175392682508</v>
      </c>
      <c r="BB2464" s="59" t="n">
        <f aca="false">IF(ISNUMBER($BA2464),IF(OR($S2464&lt;=-0.03,$BA2464&lt;-0.003),0,IF(OR($S2464&lt;=-0.02,$BA2464&lt;0.01),50,100)),"")</f>
        <v>100</v>
      </c>
      <c r="BC2464" s="0" t="str">
        <f aca="false">IF(OR(COUNT($AZ2464)=0,COUNT($AZ2463)=0),"",IF(OR($AY2464/$AZ2463-1&lt;=-0.03,$AZ2464/$AZ2463-1&lt;=-0.045,IF(COUNT($AZ2455:$AZ2464)=10,AVERAGE($AZ2460:$AZ2464)/AVERAGE($AZ2455:$AZ2464)-1&lt;-0.01,FALSE())),0,IF(OR($AZ2464/$AZ2463-1&lt;=-0.02,IF(COUNT($AZ2455:$AZ2464)=10,AVERAGE($AZ2460:$AZ2464)/AVERAGE($AZ2455:$AZ2464)-1&lt;0.005,FALSE())),50,100)))</f>
        <v/>
      </c>
    </row>
    <row r="2465" customFormat="false" ht="15" hidden="false" customHeight="true" outlineLevel="0" collapsed="false">
      <c r="A2465" s="47" t="n">
        <v>2461</v>
      </c>
      <c r="B2465" s="48" t="n">
        <v>46134</v>
      </c>
      <c r="C2465" s="47" t="n">
        <v>2026</v>
      </c>
      <c r="D2465" s="49" t="s">
        <v>238</v>
      </c>
      <c r="E2465" s="50" t="n">
        <v>26937.28</v>
      </c>
      <c r="F2465" s="51" t="n">
        <v>0.091947</v>
      </c>
      <c r="G2465" s="51" t="n">
        <v>0</v>
      </c>
      <c r="H2465" s="52" t="n">
        <v>0.6327</v>
      </c>
      <c r="I2465" s="53" t="n">
        <v>284</v>
      </c>
      <c r="J2465" s="47" t="s">
        <v>235</v>
      </c>
      <c r="K2465" s="54" t="n">
        <v>18.92</v>
      </c>
      <c r="L2465" s="55" t="n">
        <f aca="false">IF(COUNT(F2465)=0,50,IF(F2465&gt;=0,100,IF(F2465&gt;=-0.02,50,0)))</f>
        <v>100</v>
      </c>
      <c r="M2465" s="55" t="n">
        <f aca="false">IF(COUNT(G2465)=0,50,IF(G2465&gt;-0.06,100,IF(G2465&gt;-0.15,50,0)))</f>
        <v>100</v>
      </c>
      <c r="N2465" s="55" t="n">
        <f aca="false">IF(COUNT(H2465)=0,50,IF(H2465&gt;=0.6,100,IF(H2465&gt;=0.4,50,0)))</f>
        <v>100</v>
      </c>
      <c r="O2465" s="55" t="n">
        <f aca="false">IF(COUNT(I2465)=0,50,IF(J2465="proxy_vix",50,IF(I2465&lt;350,100,IF(I2465&lt;=450,50,0))))</f>
        <v>100</v>
      </c>
      <c r="P2465" s="55" t="n">
        <f aca="false">IF(COUNT(K2465)=0,50,IF(K2465&lt;20,100,IF(K2465&lt;=25,50,0)))</f>
        <v>100</v>
      </c>
      <c r="Q2465" s="54"/>
      <c r="R2465" s="47"/>
      <c r="S2465" s="51" t="n">
        <f aca="false">$E2465/$E2464-1</f>
        <v>0.017289243327</v>
      </c>
      <c r="T2465" s="56" t="n">
        <f aca="false">$K2465/$K2464-1</f>
        <v>-0.0297435897435897</v>
      </c>
      <c r="V2465" s="57"/>
      <c r="W2465" s="57"/>
      <c r="Y2465" s="1" t="str">
        <f aca="false">IF(AX2465&gt;=70,"EASY",IF(AX2465&gt;40,"UNCERTAIN","HARD"))</f>
        <v>EASY</v>
      </c>
      <c r="AA2465" s="58" t="n">
        <f aca="false">IF($A2465&lt;200,"",AVERAGE($E2416:$E2465)/AVERAGE($E2266:$E2465)-1)</f>
        <v>0.00719636423371894</v>
      </c>
      <c r="AB2465" s="59" t="n">
        <f aca="false">LOOKUP($B2465,07_L1政策步階!$A$4:$A$14,07_L1政策步階!$C$4:$C$14)</f>
        <v>1</v>
      </c>
      <c r="AC2465" s="57"/>
      <c r="AD2465" s="57"/>
      <c r="AE2465" s="57"/>
      <c r="AF2465" s="57"/>
      <c r="AG2465" s="57"/>
      <c r="AH2465" s="57"/>
      <c r="AI2465" s="57"/>
      <c r="AJ2465" s="57"/>
      <c r="AK2465" s="57"/>
      <c r="AL2465" s="59" t="n">
        <f aca="false">IF(ISNUMBER($AA2465),IF($AA2465&gt;=0.005,100,IF($AA2465&gt;=-0.015,50,0)),"")</f>
        <v>100</v>
      </c>
      <c r="AM2465" s="59" t="n">
        <f aca="false">IF(ISNUMBER($AB2465),IF($AB2465=1,100,IF($AB2465=0,50,0)),"")</f>
        <v>100</v>
      </c>
      <c r="AN2465" s="0" t="str">
        <f aca="false">IF(ISNUMBER($AC2465),IF($AC2465&gt;=0.001,100,IF($AC2465&gt;=-0.003,50,0)),"")</f>
        <v/>
      </c>
      <c r="AO2465" s="0" t="str">
        <f aca="false">IF(ISNUMBER($AD2465),IF($AD2465&gt;=0.04,100,IF($AD2465&gt;=0,50,0)),"")</f>
        <v/>
      </c>
      <c r="AP2465" s="0" t="str">
        <f aca="false">IF(ISNUMBER($AE2465),IF($AE2465&gt;=25,100,IF($AE2465&gt;=-75,50,0)),"")</f>
        <v/>
      </c>
      <c r="AQ2465" s="0" t="str">
        <f aca="false">IF(ISNUMBER($AF2465),IF($AF2465&gt;0,100,IF($AF2465&gt;=-50,50,0)),"")</f>
        <v/>
      </c>
      <c r="AR2465" s="0" t="str">
        <f aca="false">IF(ISNUMBER($AG2465),IF($AG2465=1,100,IF($AG2465=0,50,0)),"")</f>
        <v/>
      </c>
      <c r="AS2465" s="0" t="str">
        <f aca="false">IF(ISNUMBER($AH2465),IF($AH2465&lt;0,100,IF($AH2465&lt;=20,50,0)),"")</f>
        <v/>
      </c>
      <c r="AT2465" s="0" t="str">
        <f aca="false">IF(ISNUMBER($AI2465),IF($AI2465&lt;0.95,100,IF($AI2465&lt;=1,50,0)),"")</f>
        <v/>
      </c>
      <c r="AU2465" s="0" t="str">
        <f aca="false">IF(ISNUMBER($AJ2465),IF($AJ2465&lt;30,0,IF($AJ2465&lt;40,50,IF($AJ2465&lt;=90,100,50))),"")</f>
        <v/>
      </c>
      <c r="AV2465" s="0" t="str">
        <f aca="false">IF(ISNUMBER($AK2465),IF($AK2465&gt;-0.2,100,IF($AK2465&gt;=-0.4,50,0)),"")</f>
        <v/>
      </c>
      <c r="AW2465" s="59" t="n">
        <f aca="false">01_指標庫!$H$4*ISNUMBER($F2465)+01_指標庫!$H$5*ISNUMBER($AA2465)+01_指標庫!$H$6*ISNUMBER($G2465)+01_指標庫!$H$7*ISNUMBER($H2465)+01_指標庫!$H$8*ISNUMBER($AF2465)+01_指標庫!$H$9*ISNUMBER($AG2465)+01_指標庫!$H$10*ISNUMBER($AB2465)+01_指標庫!$H$11*ISNUMBER($AC2465)+01_指標庫!$H$12*ISNUMBER($AD2465)+01_指標庫!$H$13*ISNUMBER($AE2465)+01_指標庫!$H$14*ISNUMBER($I2465)+01_指標庫!$H$15*ISNUMBER($AH2465)+01_指標庫!$H$16*ISNUMBER($K2465)+01_指標庫!$H$17*ISNUMBER($AI2465)+01_指標庫!$H$18*ISNUMBER($AJ2465)+01_指標庫!$H$19*ISNUMBER($AK2465)+01_指標庫!$H$20*ISNUMBER($BB2465)+01_指標庫!$H$21*ISNUMBER($BC2465)</f>
        <v>51</v>
      </c>
      <c r="AX2465" s="59" t="n">
        <f aca="false">IF(AW2465=0,50,ROUND((01_指標庫!$H$4*IF(ISNUMBER($F2465),L2465,0)+01_指標庫!$H$5*IF(ISNUMBER($AA2465),AL2465,0)+01_指標庫!$H$6*IF(ISNUMBER($G2465),M2465,0)+01_指標庫!$H$7*IF(ISNUMBER($H2465),N2465,0)+01_指標庫!$H$8*IF(ISNUMBER($AF2465),AQ2465,0)+01_指標庫!$H$9*IF(ISNUMBER($AG2465),AR2465,0)+01_指標庫!$H$10*IF(ISNUMBER($AB2465),AM2465,0)+01_指標庫!$H$11*IF(ISNUMBER($AC2465),AN2465,0)+01_指標庫!$H$12*IF(ISNUMBER($AD2465),AO2465,0)+01_指標庫!$H$13*IF(ISNUMBER($AE2465),AP2465,0)+01_指標庫!$H$14*IF(ISNUMBER($I2465),O2465,0)+01_指標庫!$H$15*IF(ISNUMBER($AH2465),AS2465,0)+01_指標庫!$H$16*IF(ISNUMBER($K2465),P2465,0)+01_指標庫!$H$17*IF(ISNUMBER($AI2465),AT2465,0)+01_指標庫!$H$18*IF(ISNUMBER($AJ2465),AU2465,0)+01_指標庫!$H$19*IF(ISNUMBER($AK2465),AV2465,0)+01_指標庫!$H$20*IF(ISNUMBER($BB2465),BB2465,0)+01_指標庫!$H$21*IF(ISNUMBER($BC2465),BC2465,0))/AW2465,1))</f>
        <v>100</v>
      </c>
      <c r="AY2465" s="60"/>
      <c r="AZ2465" s="60"/>
      <c r="BA2465" s="58" t="n">
        <f aca="false">AVERAGE($E2461:$E2465)/AVERAGE($E2456:$E2465)-1</f>
        <v>0.0206559399174151</v>
      </c>
      <c r="BB2465" s="59" t="n">
        <f aca="false">IF(ISNUMBER($BA2465),IF(OR($S2465&lt;=-0.03,$BA2465&lt;-0.003),0,IF(OR($S2465&lt;=-0.02,$BA2465&lt;0.01),50,100)),"")</f>
        <v>100</v>
      </c>
      <c r="BC2465" s="0" t="str">
        <f aca="false">IF(OR(COUNT($AZ2465)=0,COUNT($AZ2464)=0),"",IF(OR($AY2465/$AZ2464-1&lt;=-0.03,$AZ2465/$AZ2464-1&lt;=-0.045,IF(COUNT($AZ2456:$AZ2465)=10,AVERAGE($AZ2461:$AZ2465)/AVERAGE($AZ2456:$AZ2465)-1&lt;-0.01,FALSE())),0,IF(OR($AZ2465/$AZ2464-1&lt;=-0.02,IF(COUNT($AZ2456:$AZ2465)=10,AVERAGE($AZ2461:$AZ2465)/AVERAGE($AZ2456:$AZ2465)-1&lt;0.005,FALSE())),50,100)))</f>
        <v/>
      </c>
    </row>
    <row r="2466" customFormat="false" ht="15" hidden="false" customHeight="true" outlineLevel="0" collapsed="false">
      <c r="A2466" s="47" t="n">
        <v>2462</v>
      </c>
      <c r="B2466" s="48" t="n">
        <v>46135</v>
      </c>
      <c r="C2466" s="47" t="n">
        <v>2026</v>
      </c>
      <c r="D2466" s="49" t="s">
        <v>239</v>
      </c>
      <c r="E2466" s="50" t="n">
        <v>26782.63</v>
      </c>
      <c r="F2466" s="51" t="n">
        <v>0.084781</v>
      </c>
      <c r="G2466" s="51" t="n">
        <v>-0.005741</v>
      </c>
      <c r="H2466" s="52" t="n">
        <v>0.6122</v>
      </c>
      <c r="I2466" s="53" t="n">
        <v>286</v>
      </c>
      <c r="J2466" s="47" t="s">
        <v>235</v>
      </c>
      <c r="K2466" s="54" t="n">
        <v>19.31</v>
      </c>
      <c r="L2466" s="55" t="n">
        <f aca="false">IF(COUNT(F2466)=0,50,IF(F2466&gt;=0,100,IF(F2466&gt;=-0.02,50,0)))</f>
        <v>100</v>
      </c>
      <c r="M2466" s="55" t="n">
        <f aca="false">IF(COUNT(G2466)=0,50,IF(G2466&gt;-0.06,100,IF(G2466&gt;-0.15,50,0)))</f>
        <v>100</v>
      </c>
      <c r="N2466" s="55" t="n">
        <f aca="false">IF(COUNT(H2466)=0,50,IF(H2466&gt;=0.6,100,IF(H2466&gt;=0.4,50,0)))</f>
        <v>100</v>
      </c>
      <c r="O2466" s="55" t="n">
        <f aca="false">IF(COUNT(I2466)=0,50,IF(J2466="proxy_vix",50,IF(I2466&lt;350,100,IF(I2466&lt;=450,50,0))))</f>
        <v>100</v>
      </c>
      <c r="P2466" s="55" t="n">
        <f aca="false">IF(COUNT(K2466)=0,50,IF(K2466&lt;20,100,IF(K2466&lt;=25,50,0)))</f>
        <v>100</v>
      </c>
      <c r="Q2466" s="54"/>
      <c r="R2466" s="47"/>
      <c r="S2466" s="51" t="n">
        <f aca="false">$E2466/$E2465-1</f>
        <v>-0.00574111417336853</v>
      </c>
      <c r="T2466" s="56" t="n">
        <f aca="false">$K2466/$K2465-1</f>
        <v>0.0206131078224099</v>
      </c>
      <c r="V2466" s="57"/>
      <c r="W2466" s="57"/>
      <c r="Y2466" s="1" t="str">
        <f aca="false">IF(AX2466&gt;=70,"EASY",IF(AX2466&gt;40,"UNCERTAIN","HARD"))</f>
        <v>EASY</v>
      </c>
      <c r="AA2466" s="58" t="n">
        <f aca="false">IF($A2466&lt;200,"",AVERAGE($E2417:$E2466)/AVERAGE($E2267:$E2466)-1)</f>
        <v>0.00770472257884181</v>
      </c>
      <c r="AB2466" s="59" t="n">
        <f aca="false">LOOKUP($B2466,07_L1政策步階!$A$4:$A$14,07_L1政策步階!$C$4:$C$14)</f>
        <v>1</v>
      </c>
      <c r="AC2466" s="57"/>
      <c r="AD2466" s="57"/>
      <c r="AE2466" s="57"/>
      <c r="AF2466" s="57"/>
      <c r="AG2466" s="57"/>
      <c r="AH2466" s="57"/>
      <c r="AI2466" s="57"/>
      <c r="AJ2466" s="57"/>
      <c r="AK2466" s="57"/>
      <c r="AL2466" s="59" t="n">
        <f aca="false">IF(ISNUMBER($AA2466),IF($AA2466&gt;=0.005,100,IF($AA2466&gt;=-0.015,50,0)),"")</f>
        <v>100</v>
      </c>
      <c r="AM2466" s="59" t="n">
        <f aca="false">IF(ISNUMBER($AB2466),IF($AB2466=1,100,IF($AB2466=0,50,0)),"")</f>
        <v>100</v>
      </c>
      <c r="AN2466" s="0" t="str">
        <f aca="false">IF(ISNUMBER($AC2466),IF($AC2466&gt;=0.001,100,IF($AC2466&gt;=-0.003,50,0)),"")</f>
        <v/>
      </c>
      <c r="AO2466" s="0" t="str">
        <f aca="false">IF(ISNUMBER($AD2466),IF($AD2466&gt;=0.04,100,IF($AD2466&gt;=0,50,0)),"")</f>
        <v/>
      </c>
      <c r="AP2466" s="0" t="str">
        <f aca="false">IF(ISNUMBER($AE2466),IF($AE2466&gt;=25,100,IF($AE2466&gt;=-75,50,0)),"")</f>
        <v/>
      </c>
      <c r="AQ2466" s="0" t="str">
        <f aca="false">IF(ISNUMBER($AF2466),IF($AF2466&gt;0,100,IF($AF2466&gt;=-50,50,0)),"")</f>
        <v/>
      </c>
      <c r="AR2466" s="0" t="str">
        <f aca="false">IF(ISNUMBER($AG2466),IF($AG2466=1,100,IF($AG2466=0,50,0)),"")</f>
        <v/>
      </c>
      <c r="AS2466" s="0" t="str">
        <f aca="false">IF(ISNUMBER($AH2466),IF($AH2466&lt;0,100,IF($AH2466&lt;=20,50,0)),"")</f>
        <v/>
      </c>
      <c r="AT2466" s="0" t="str">
        <f aca="false">IF(ISNUMBER($AI2466),IF($AI2466&lt;0.95,100,IF($AI2466&lt;=1,50,0)),"")</f>
        <v/>
      </c>
      <c r="AU2466" s="0" t="str">
        <f aca="false">IF(ISNUMBER($AJ2466),IF($AJ2466&lt;30,0,IF($AJ2466&lt;40,50,IF($AJ2466&lt;=90,100,50))),"")</f>
        <v/>
      </c>
      <c r="AV2466" s="0" t="str">
        <f aca="false">IF(ISNUMBER($AK2466),IF($AK2466&gt;-0.2,100,IF($AK2466&gt;=-0.4,50,0)),"")</f>
        <v/>
      </c>
      <c r="AW2466" s="59" t="n">
        <f aca="false">01_指標庫!$H$4*ISNUMBER($F2466)+01_指標庫!$H$5*ISNUMBER($AA2466)+01_指標庫!$H$6*ISNUMBER($G2466)+01_指標庫!$H$7*ISNUMBER($H2466)+01_指標庫!$H$8*ISNUMBER($AF2466)+01_指標庫!$H$9*ISNUMBER($AG2466)+01_指標庫!$H$10*ISNUMBER($AB2466)+01_指標庫!$H$11*ISNUMBER($AC2466)+01_指標庫!$H$12*ISNUMBER($AD2466)+01_指標庫!$H$13*ISNUMBER($AE2466)+01_指標庫!$H$14*ISNUMBER($I2466)+01_指標庫!$H$15*ISNUMBER($AH2466)+01_指標庫!$H$16*ISNUMBER($K2466)+01_指標庫!$H$17*ISNUMBER($AI2466)+01_指標庫!$H$18*ISNUMBER($AJ2466)+01_指標庫!$H$19*ISNUMBER($AK2466)+01_指標庫!$H$20*ISNUMBER($BB2466)+01_指標庫!$H$21*ISNUMBER($BC2466)</f>
        <v>51</v>
      </c>
      <c r="AX2466" s="59" t="n">
        <f aca="false">IF(AW2466=0,50,ROUND((01_指標庫!$H$4*IF(ISNUMBER($F2466),L2466,0)+01_指標庫!$H$5*IF(ISNUMBER($AA2466),AL2466,0)+01_指標庫!$H$6*IF(ISNUMBER($G2466),M2466,0)+01_指標庫!$H$7*IF(ISNUMBER($H2466),N2466,0)+01_指標庫!$H$8*IF(ISNUMBER($AF2466),AQ2466,0)+01_指標庫!$H$9*IF(ISNUMBER($AG2466),AR2466,0)+01_指標庫!$H$10*IF(ISNUMBER($AB2466),AM2466,0)+01_指標庫!$H$11*IF(ISNUMBER($AC2466),AN2466,0)+01_指標庫!$H$12*IF(ISNUMBER($AD2466),AO2466,0)+01_指標庫!$H$13*IF(ISNUMBER($AE2466),AP2466,0)+01_指標庫!$H$14*IF(ISNUMBER($I2466),O2466,0)+01_指標庫!$H$15*IF(ISNUMBER($AH2466),AS2466,0)+01_指標庫!$H$16*IF(ISNUMBER($K2466),P2466,0)+01_指標庫!$H$17*IF(ISNUMBER($AI2466),AT2466,0)+01_指標庫!$H$18*IF(ISNUMBER($AJ2466),AU2466,0)+01_指標庫!$H$19*IF(ISNUMBER($AK2466),AV2466,0)+01_指標庫!$H$20*IF(ISNUMBER($BB2466),BB2466,0)+01_指標庫!$H$21*IF(ISNUMBER($BC2466),BC2466,0))/AW2466,1))</f>
        <v>100</v>
      </c>
      <c r="AY2466" s="60"/>
      <c r="AZ2466" s="60"/>
      <c r="BA2466" s="58" t="n">
        <f aca="false">AVERAGE($E2462:$E2466)/AVERAGE($E2457:$E2466)-1</f>
        <v>0.0174677088236688</v>
      </c>
      <c r="BB2466" s="59" t="n">
        <f aca="false">IF(ISNUMBER($BA2466),IF(OR($S2466&lt;=-0.03,$BA2466&lt;-0.003),0,IF(OR($S2466&lt;=-0.02,$BA2466&lt;0.01),50,100)),"")</f>
        <v>100</v>
      </c>
      <c r="BC2466" s="0" t="str">
        <f aca="false">IF(OR(COUNT($AZ2466)=0,COUNT($AZ2465)=0),"",IF(OR($AY2466/$AZ2465-1&lt;=-0.03,$AZ2466/$AZ2465-1&lt;=-0.045,IF(COUNT($AZ2457:$AZ2466)=10,AVERAGE($AZ2462:$AZ2466)/AVERAGE($AZ2457:$AZ2466)-1&lt;-0.01,FALSE())),0,IF(OR($AZ2466/$AZ2465-1&lt;=-0.02,IF(COUNT($AZ2457:$AZ2466)=10,AVERAGE($AZ2462:$AZ2466)/AVERAGE($AZ2457:$AZ2466)-1&lt;0.005,FALSE())),50,100)))</f>
        <v/>
      </c>
    </row>
    <row r="2467" customFormat="false" ht="15" hidden="false" customHeight="true" outlineLevel="0" collapsed="false">
      <c r="A2467" s="47" t="n">
        <v>2463</v>
      </c>
      <c r="B2467" s="48" t="n">
        <v>46136</v>
      </c>
      <c r="C2467" s="47" t="n">
        <v>2026</v>
      </c>
      <c r="D2467" s="49" t="s">
        <v>234</v>
      </c>
      <c r="E2467" s="50" t="n">
        <v>27303.67</v>
      </c>
      <c r="F2467" s="51" t="n">
        <v>0.104892</v>
      </c>
      <c r="G2467" s="51" t="n">
        <v>0</v>
      </c>
      <c r="H2467" s="52" t="n">
        <v>0.6327</v>
      </c>
      <c r="I2467" s="53" t="n">
        <v>286</v>
      </c>
      <c r="J2467" s="47" t="s">
        <v>235</v>
      </c>
      <c r="K2467" s="54" t="n">
        <v>18.71</v>
      </c>
      <c r="L2467" s="55" t="n">
        <f aca="false">IF(COUNT(F2467)=0,50,IF(F2467&gt;=0,100,IF(F2467&gt;=-0.02,50,0)))</f>
        <v>100</v>
      </c>
      <c r="M2467" s="55" t="n">
        <f aca="false">IF(COUNT(G2467)=0,50,IF(G2467&gt;-0.06,100,IF(G2467&gt;-0.15,50,0)))</f>
        <v>100</v>
      </c>
      <c r="N2467" s="55" t="n">
        <f aca="false">IF(COUNT(H2467)=0,50,IF(H2467&gt;=0.6,100,IF(H2467&gt;=0.4,50,0)))</f>
        <v>100</v>
      </c>
      <c r="O2467" s="55" t="n">
        <f aca="false">IF(COUNT(I2467)=0,50,IF(J2467="proxy_vix",50,IF(I2467&lt;350,100,IF(I2467&lt;=450,50,0))))</f>
        <v>100</v>
      </c>
      <c r="P2467" s="55" t="n">
        <f aca="false">IF(COUNT(K2467)=0,50,IF(K2467&lt;20,100,IF(K2467&lt;=25,50,0)))</f>
        <v>100</v>
      </c>
      <c r="Q2467" s="54"/>
      <c r="R2467" s="47"/>
      <c r="S2467" s="51" t="n">
        <f aca="false">$E2467/$E2466-1</f>
        <v>0.0194544001093244</v>
      </c>
      <c r="T2467" s="56" t="n">
        <f aca="false">$K2467/$K2466-1</f>
        <v>-0.0310719834282754</v>
      </c>
      <c r="V2467" s="57"/>
      <c r="W2467" s="57"/>
      <c r="Y2467" s="1" t="str">
        <f aca="false">IF(AX2467&gt;=70,"EASY",IF(AX2467&gt;40,"UNCERTAIN","HARD"))</f>
        <v>EASY</v>
      </c>
      <c r="AA2467" s="58" t="n">
        <f aca="false">IF($A2467&lt;200,"",AVERAGE($E2418:$E2467)/AVERAGE($E2268:$E2467)-1)</f>
        <v>0.00850124646678752</v>
      </c>
      <c r="AB2467" s="59" t="n">
        <f aca="false">LOOKUP($B2467,07_L1政策步階!$A$4:$A$14,07_L1政策步階!$C$4:$C$14)</f>
        <v>1</v>
      </c>
      <c r="AC2467" s="57"/>
      <c r="AD2467" s="57"/>
      <c r="AE2467" s="57"/>
      <c r="AF2467" s="57"/>
      <c r="AG2467" s="57"/>
      <c r="AH2467" s="57"/>
      <c r="AI2467" s="57"/>
      <c r="AJ2467" s="57"/>
      <c r="AK2467" s="57"/>
      <c r="AL2467" s="59" t="n">
        <f aca="false">IF(ISNUMBER($AA2467),IF($AA2467&gt;=0.005,100,IF($AA2467&gt;=-0.015,50,0)),"")</f>
        <v>100</v>
      </c>
      <c r="AM2467" s="59" t="n">
        <f aca="false">IF(ISNUMBER($AB2467),IF($AB2467=1,100,IF($AB2467=0,50,0)),"")</f>
        <v>100</v>
      </c>
      <c r="AN2467" s="0" t="str">
        <f aca="false">IF(ISNUMBER($AC2467),IF($AC2467&gt;=0.001,100,IF($AC2467&gt;=-0.003,50,0)),"")</f>
        <v/>
      </c>
      <c r="AO2467" s="0" t="str">
        <f aca="false">IF(ISNUMBER($AD2467),IF($AD2467&gt;=0.04,100,IF($AD2467&gt;=0,50,0)),"")</f>
        <v/>
      </c>
      <c r="AP2467" s="0" t="str">
        <f aca="false">IF(ISNUMBER($AE2467),IF($AE2467&gt;=25,100,IF($AE2467&gt;=-75,50,0)),"")</f>
        <v/>
      </c>
      <c r="AQ2467" s="0" t="str">
        <f aca="false">IF(ISNUMBER($AF2467),IF($AF2467&gt;0,100,IF($AF2467&gt;=-50,50,0)),"")</f>
        <v/>
      </c>
      <c r="AR2467" s="0" t="str">
        <f aca="false">IF(ISNUMBER($AG2467),IF($AG2467=1,100,IF($AG2467=0,50,0)),"")</f>
        <v/>
      </c>
      <c r="AS2467" s="0" t="str">
        <f aca="false">IF(ISNUMBER($AH2467),IF($AH2467&lt;0,100,IF($AH2467&lt;=20,50,0)),"")</f>
        <v/>
      </c>
      <c r="AT2467" s="0" t="str">
        <f aca="false">IF(ISNUMBER($AI2467),IF($AI2467&lt;0.95,100,IF($AI2467&lt;=1,50,0)),"")</f>
        <v/>
      </c>
      <c r="AU2467" s="0" t="str">
        <f aca="false">IF(ISNUMBER($AJ2467),IF($AJ2467&lt;30,0,IF($AJ2467&lt;40,50,IF($AJ2467&lt;=90,100,50))),"")</f>
        <v/>
      </c>
      <c r="AV2467" s="0" t="str">
        <f aca="false">IF(ISNUMBER($AK2467),IF($AK2467&gt;-0.2,100,IF($AK2467&gt;=-0.4,50,0)),"")</f>
        <v/>
      </c>
      <c r="AW2467" s="59" t="n">
        <f aca="false">01_指標庫!$H$4*ISNUMBER($F2467)+01_指標庫!$H$5*ISNUMBER($AA2467)+01_指標庫!$H$6*ISNUMBER($G2467)+01_指標庫!$H$7*ISNUMBER($H2467)+01_指標庫!$H$8*ISNUMBER($AF2467)+01_指標庫!$H$9*ISNUMBER($AG2467)+01_指標庫!$H$10*ISNUMBER($AB2467)+01_指標庫!$H$11*ISNUMBER($AC2467)+01_指標庫!$H$12*ISNUMBER($AD2467)+01_指標庫!$H$13*ISNUMBER($AE2467)+01_指標庫!$H$14*ISNUMBER($I2467)+01_指標庫!$H$15*ISNUMBER($AH2467)+01_指標庫!$H$16*ISNUMBER($K2467)+01_指標庫!$H$17*ISNUMBER($AI2467)+01_指標庫!$H$18*ISNUMBER($AJ2467)+01_指標庫!$H$19*ISNUMBER($AK2467)+01_指標庫!$H$20*ISNUMBER($BB2467)+01_指標庫!$H$21*ISNUMBER($BC2467)</f>
        <v>51</v>
      </c>
      <c r="AX2467" s="59" t="n">
        <f aca="false">IF(AW2467=0,50,ROUND((01_指標庫!$H$4*IF(ISNUMBER($F2467),L2467,0)+01_指標庫!$H$5*IF(ISNUMBER($AA2467),AL2467,0)+01_指標庫!$H$6*IF(ISNUMBER($G2467),M2467,0)+01_指標庫!$H$7*IF(ISNUMBER($H2467),N2467,0)+01_指標庫!$H$8*IF(ISNUMBER($AF2467),AQ2467,0)+01_指標庫!$H$9*IF(ISNUMBER($AG2467),AR2467,0)+01_指標庫!$H$10*IF(ISNUMBER($AB2467),AM2467,0)+01_指標庫!$H$11*IF(ISNUMBER($AC2467),AN2467,0)+01_指標庫!$H$12*IF(ISNUMBER($AD2467),AO2467,0)+01_指標庫!$H$13*IF(ISNUMBER($AE2467),AP2467,0)+01_指標庫!$H$14*IF(ISNUMBER($I2467),O2467,0)+01_指標庫!$H$15*IF(ISNUMBER($AH2467),AS2467,0)+01_指標庫!$H$16*IF(ISNUMBER($K2467),P2467,0)+01_指標庫!$H$17*IF(ISNUMBER($AI2467),AT2467,0)+01_指標庫!$H$18*IF(ISNUMBER($AJ2467),AU2467,0)+01_指標庫!$H$19*IF(ISNUMBER($AK2467),AV2467,0)+01_指標庫!$H$20*IF(ISNUMBER($BB2467),BB2467,0)+01_指標庫!$H$21*IF(ISNUMBER($BC2467),BC2467,0))/AW2467,1))</f>
        <v>100</v>
      </c>
      <c r="AY2467" s="60"/>
      <c r="AZ2467" s="60"/>
      <c r="BA2467" s="58" t="n">
        <f aca="false">AVERAGE($E2463:$E2467)/AVERAGE($E2458:$E2467)-1</f>
        <v>0.0138270599471242</v>
      </c>
      <c r="BB2467" s="59" t="n">
        <f aca="false">IF(ISNUMBER($BA2467),IF(OR($S2467&lt;=-0.03,$BA2467&lt;-0.003),0,IF(OR($S2467&lt;=-0.02,$BA2467&lt;0.01),50,100)),"")</f>
        <v>100</v>
      </c>
      <c r="BC2467" s="0" t="str">
        <f aca="false">IF(OR(COUNT($AZ2467)=0,COUNT($AZ2466)=0),"",IF(OR($AY2467/$AZ2466-1&lt;=-0.03,$AZ2467/$AZ2466-1&lt;=-0.045,IF(COUNT($AZ2458:$AZ2467)=10,AVERAGE($AZ2463:$AZ2467)/AVERAGE($AZ2458:$AZ2467)-1&lt;-0.01,FALSE())),0,IF(OR($AZ2467/$AZ2466-1&lt;=-0.02,IF(COUNT($AZ2458:$AZ2467)=10,AVERAGE($AZ2463:$AZ2467)/AVERAGE($AZ2458:$AZ2467)-1&lt;0.005,FALSE())),50,100)))</f>
        <v/>
      </c>
    </row>
    <row r="2468" customFormat="false" ht="15" hidden="false" customHeight="true" outlineLevel="0" collapsed="false">
      <c r="A2468" s="47" t="n">
        <v>2464</v>
      </c>
      <c r="B2468" s="48" t="n">
        <v>46139</v>
      </c>
      <c r="C2468" s="47" t="n">
        <v>2026</v>
      </c>
      <c r="D2468" s="49" t="s">
        <v>236</v>
      </c>
      <c r="E2468" s="50" t="n">
        <v>27305.68</v>
      </c>
      <c r="F2468" s="51" t="n">
        <v>0.103973</v>
      </c>
      <c r="G2468" s="51" t="n">
        <v>0</v>
      </c>
      <c r="H2468" s="52" t="n">
        <v>0.6327</v>
      </c>
      <c r="I2468" s="53" t="n">
        <v>284</v>
      </c>
      <c r="J2468" s="47" t="s">
        <v>235</v>
      </c>
      <c r="K2468" s="54" t="n">
        <v>18.02</v>
      </c>
      <c r="L2468" s="55" t="n">
        <f aca="false">IF(COUNT(F2468)=0,50,IF(F2468&gt;=0,100,IF(F2468&gt;=-0.02,50,0)))</f>
        <v>100</v>
      </c>
      <c r="M2468" s="55" t="n">
        <f aca="false">IF(COUNT(G2468)=0,50,IF(G2468&gt;-0.06,100,IF(G2468&gt;-0.15,50,0)))</f>
        <v>100</v>
      </c>
      <c r="N2468" s="55" t="n">
        <f aca="false">IF(COUNT(H2468)=0,50,IF(H2468&gt;=0.6,100,IF(H2468&gt;=0.4,50,0)))</f>
        <v>100</v>
      </c>
      <c r="O2468" s="55" t="n">
        <f aca="false">IF(COUNT(I2468)=0,50,IF(J2468="proxy_vix",50,IF(I2468&lt;350,100,IF(I2468&lt;=450,50,0))))</f>
        <v>100</v>
      </c>
      <c r="P2468" s="55" t="n">
        <f aca="false">IF(COUNT(K2468)=0,50,IF(K2468&lt;20,100,IF(K2468&lt;=25,50,0)))</f>
        <v>100</v>
      </c>
      <c r="Q2468" s="54"/>
      <c r="R2468" s="47"/>
      <c r="S2468" s="51" t="n">
        <f aca="false">$E2468/$E2467-1</f>
        <v>7.36164771988346E-005</v>
      </c>
      <c r="T2468" s="56" t="n">
        <f aca="false">$K2468/$K2467-1</f>
        <v>-0.036878674505612</v>
      </c>
      <c r="V2468" s="57"/>
      <c r="W2468" s="57"/>
      <c r="Y2468" s="1" t="str">
        <f aca="false">IF(AX2468&gt;=70,"EASY",IF(AX2468&gt;40,"UNCERTAIN","HARD"))</f>
        <v>EASY</v>
      </c>
      <c r="AA2468" s="58" t="n">
        <f aca="false">IF($A2468&lt;200,"",AVERAGE($E2419:$E2468)/AVERAGE($E2269:$E2468)-1)</f>
        <v>0.00970562144464138</v>
      </c>
      <c r="AB2468" s="59" t="n">
        <f aca="false">LOOKUP($B2468,07_L1政策步階!$A$4:$A$14,07_L1政策步階!$C$4:$C$14)</f>
        <v>1</v>
      </c>
      <c r="AC2468" s="57"/>
      <c r="AD2468" s="57"/>
      <c r="AE2468" s="57"/>
      <c r="AF2468" s="57"/>
      <c r="AG2468" s="57"/>
      <c r="AH2468" s="57"/>
      <c r="AI2468" s="57"/>
      <c r="AJ2468" s="57"/>
      <c r="AK2468" s="57"/>
      <c r="AL2468" s="59" t="n">
        <f aca="false">IF(ISNUMBER($AA2468),IF($AA2468&gt;=0.005,100,IF($AA2468&gt;=-0.015,50,0)),"")</f>
        <v>100</v>
      </c>
      <c r="AM2468" s="59" t="n">
        <f aca="false">IF(ISNUMBER($AB2468),IF($AB2468=1,100,IF($AB2468=0,50,0)),"")</f>
        <v>100</v>
      </c>
      <c r="AN2468" s="0" t="str">
        <f aca="false">IF(ISNUMBER($AC2468),IF($AC2468&gt;=0.001,100,IF($AC2468&gt;=-0.003,50,0)),"")</f>
        <v/>
      </c>
      <c r="AO2468" s="0" t="str">
        <f aca="false">IF(ISNUMBER($AD2468),IF($AD2468&gt;=0.04,100,IF($AD2468&gt;=0,50,0)),"")</f>
        <v/>
      </c>
      <c r="AP2468" s="0" t="str">
        <f aca="false">IF(ISNUMBER($AE2468),IF($AE2468&gt;=25,100,IF($AE2468&gt;=-75,50,0)),"")</f>
        <v/>
      </c>
      <c r="AQ2468" s="0" t="str">
        <f aca="false">IF(ISNUMBER($AF2468),IF($AF2468&gt;0,100,IF($AF2468&gt;=-50,50,0)),"")</f>
        <v/>
      </c>
      <c r="AR2468" s="0" t="str">
        <f aca="false">IF(ISNUMBER($AG2468),IF($AG2468=1,100,IF($AG2468=0,50,0)),"")</f>
        <v/>
      </c>
      <c r="AS2468" s="0" t="str">
        <f aca="false">IF(ISNUMBER($AH2468),IF($AH2468&lt;0,100,IF($AH2468&lt;=20,50,0)),"")</f>
        <v/>
      </c>
      <c r="AT2468" s="0" t="str">
        <f aca="false">IF(ISNUMBER($AI2468),IF($AI2468&lt;0.95,100,IF($AI2468&lt;=1,50,0)),"")</f>
        <v/>
      </c>
      <c r="AU2468" s="0" t="str">
        <f aca="false">IF(ISNUMBER($AJ2468),IF($AJ2468&lt;30,0,IF($AJ2468&lt;40,50,IF($AJ2468&lt;=90,100,50))),"")</f>
        <v/>
      </c>
      <c r="AV2468" s="0" t="str">
        <f aca="false">IF(ISNUMBER($AK2468),IF($AK2468&gt;-0.2,100,IF($AK2468&gt;=-0.4,50,0)),"")</f>
        <v/>
      </c>
      <c r="AW2468" s="59" t="n">
        <f aca="false">01_指標庫!$H$4*ISNUMBER($F2468)+01_指標庫!$H$5*ISNUMBER($AA2468)+01_指標庫!$H$6*ISNUMBER($G2468)+01_指標庫!$H$7*ISNUMBER($H2468)+01_指標庫!$H$8*ISNUMBER($AF2468)+01_指標庫!$H$9*ISNUMBER($AG2468)+01_指標庫!$H$10*ISNUMBER($AB2468)+01_指標庫!$H$11*ISNUMBER($AC2468)+01_指標庫!$H$12*ISNUMBER($AD2468)+01_指標庫!$H$13*ISNUMBER($AE2468)+01_指標庫!$H$14*ISNUMBER($I2468)+01_指標庫!$H$15*ISNUMBER($AH2468)+01_指標庫!$H$16*ISNUMBER($K2468)+01_指標庫!$H$17*ISNUMBER($AI2468)+01_指標庫!$H$18*ISNUMBER($AJ2468)+01_指標庫!$H$19*ISNUMBER($AK2468)+01_指標庫!$H$20*ISNUMBER($BB2468)+01_指標庫!$H$21*ISNUMBER($BC2468)</f>
        <v>51</v>
      </c>
      <c r="AX2468" s="59" t="n">
        <f aca="false">IF(AW2468=0,50,ROUND((01_指標庫!$H$4*IF(ISNUMBER($F2468),L2468,0)+01_指標庫!$H$5*IF(ISNUMBER($AA2468),AL2468,0)+01_指標庫!$H$6*IF(ISNUMBER($G2468),M2468,0)+01_指標庫!$H$7*IF(ISNUMBER($H2468),N2468,0)+01_指標庫!$H$8*IF(ISNUMBER($AF2468),AQ2468,0)+01_指標庫!$H$9*IF(ISNUMBER($AG2468),AR2468,0)+01_指標庫!$H$10*IF(ISNUMBER($AB2468),AM2468,0)+01_指標庫!$H$11*IF(ISNUMBER($AC2468),AN2468,0)+01_指標庫!$H$12*IF(ISNUMBER($AD2468),AO2468,0)+01_指標庫!$H$13*IF(ISNUMBER($AE2468),AP2468,0)+01_指標庫!$H$14*IF(ISNUMBER($I2468),O2468,0)+01_指標庫!$H$15*IF(ISNUMBER($AH2468),AS2468,0)+01_指標庫!$H$16*IF(ISNUMBER($K2468),P2468,0)+01_指標庫!$H$17*IF(ISNUMBER($AI2468),AT2468,0)+01_指標庫!$H$18*IF(ISNUMBER($AJ2468),AU2468,0)+01_指標庫!$H$19*IF(ISNUMBER($AK2468),AV2468,0)+01_指標庫!$H$20*IF(ISNUMBER($BB2468),BB2468,0)+01_指標庫!$H$21*IF(ISNUMBER($BC2468),BC2468,0))/AW2468,1))</f>
        <v>100</v>
      </c>
      <c r="AY2468" s="60"/>
      <c r="AZ2468" s="60"/>
      <c r="BA2468" s="58" t="n">
        <f aca="false">AVERAGE($E2464:$E2468)/AVERAGE($E2459:$E2468)-1</f>
        <v>0.0118835322416408</v>
      </c>
      <c r="BB2468" s="59" t="n">
        <f aca="false">IF(ISNUMBER($BA2468),IF(OR($S2468&lt;=-0.03,$BA2468&lt;-0.003),0,IF(OR($S2468&lt;=-0.02,$BA2468&lt;0.01),50,100)),"")</f>
        <v>100</v>
      </c>
      <c r="BC2468" s="0" t="str">
        <f aca="false">IF(OR(COUNT($AZ2468)=0,COUNT($AZ2467)=0),"",IF(OR($AY2468/$AZ2467-1&lt;=-0.03,$AZ2468/$AZ2467-1&lt;=-0.045,IF(COUNT($AZ2459:$AZ2468)=10,AVERAGE($AZ2464:$AZ2468)/AVERAGE($AZ2459:$AZ2468)-1&lt;-0.01,FALSE())),0,IF(OR($AZ2468/$AZ2467-1&lt;=-0.02,IF(COUNT($AZ2459:$AZ2468)=10,AVERAGE($AZ2464:$AZ2468)/AVERAGE($AZ2459:$AZ2468)-1&lt;0.005,FALSE())),50,100)))</f>
        <v/>
      </c>
    </row>
    <row r="2469" customFormat="false" ht="15" hidden="false" customHeight="true" outlineLevel="0" collapsed="false">
      <c r="A2469" s="47" t="n">
        <v>2465</v>
      </c>
      <c r="B2469" s="48" t="n">
        <v>46140</v>
      </c>
      <c r="C2469" s="47" t="n">
        <v>2026</v>
      </c>
      <c r="D2469" s="49" t="s">
        <v>237</v>
      </c>
      <c r="E2469" s="50" t="n">
        <v>27029.01</v>
      </c>
      <c r="F2469" s="51" t="n">
        <v>0.091849</v>
      </c>
      <c r="G2469" s="51" t="n">
        <v>-0.010132</v>
      </c>
      <c r="H2469" s="52" t="n">
        <v>0.6327</v>
      </c>
      <c r="I2469" s="53" t="n">
        <v>285</v>
      </c>
      <c r="J2469" s="47" t="s">
        <v>235</v>
      </c>
      <c r="K2469" s="54" t="n">
        <v>17.83</v>
      </c>
      <c r="L2469" s="55" t="n">
        <f aca="false">IF(COUNT(F2469)=0,50,IF(F2469&gt;=0,100,IF(F2469&gt;=-0.02,50,0)))</f>
        <v>100</v>
      </c>
      <c r="M2469" s="55" t="n">
        <f aca="false">IF(COUNT(G2469)=0,50,IF(G2469&gt;-0.06,100,IF(G2469&gt;-0.15,50,0)))</f>
        <v>100</v>
      </c>
      <c r="N2469" s="55" t="n">
        <f aca="false">IF(COUNT(H2469)=0,50,IF(H2469&gt;=0.6,100,IF(H2469&gt;=0.4,50,0)))</f>
        <v>100</v>
      </c>
      <c r="O2469" s="55" t="n">
        <f aca="false">IF(COUNT(I2469)=0,50,IF(J2469="proxy_vix",50,IF(I2469&lt;350,100,IF(I2469&lt;=450,50,0))))</f>
        <v>100</v>
      </c>
      <c r="P2469" s="55" t="n">
        <f aca="false">IF(COUNT(K2469)=0,50,IF(K2469&lt;20,100,IF(K2469&lt;=25,50,0)))</f>
        <v>100</v>
      </c>
      <c r="Q2469" s="54"/>
      <c r="R2469" s="47"/>
      <c r="S2469" s="51" t="n">
        <f aca="false">$E2469/$E2468-1</f>
        <v>-0.0101323241171801</v>
      </c>
      <c r="T2469" s="56" t="n">
        <f aca="false">$K2469/$K2468-1</f>
        <v>-0.0105438401775806</v>
      </c>
      <c r="V2469" s="57"/>
      <c r="W2469" s="57"/>
      <c r="Y2469" s="1" t="str">
        <f aca="false">IF(AX2469&gt;=70,"EASY",IF(AX2469&gt;40,"UNCERTAIN","HARD"))</f>
        <v>EASY</v>
      </c>
      <c r="AA2469" s="58" t="n">
        <f aca="false">IF($A2469&lt;200,"",AVERAGE($E2420:$E2469)/AVERAGE($E2270:$E2469)-1)</f>
        <v>0.0106943967323494</v>
      </c>
      <c r="AB2469" s="59" t="n">
        <f aca="false">LOOKUP($B2469,07_L1政策步階!$A$4:$A$14,07_L1政策步階!$C$4:$C$14)</f>
        <v>1</v>
      </c>
      <c r="AC2469" s="57"/>
      <c r="AD2469" s="57"/>
      <c r="AE2469" s="57"/>
      <c r="AF2469" s="57"/>
      <c r="AG2469" s="57"/>
      <c r="AH2469" s="57"/>
      <c r="AI2469" s="57"/>
      <c r="AJ2469" s="57"/>
      <c r="AK2469" s="57"/>
      <c r="AL2469" s="59" t="n">
        <f aca="false">IF(ISNUMBER($AA2469),IF($AA2469&gt;=0.005,100,IF($AA2469&gt;=-0.015,50,0)),"")</f>
        <v>100</v>
      </c>
      <c r="AM2469" s="59" t="n">
        <f aca="false">IF(ISNUMBER($AB2469),IF($AB2469=1,100,IF($AB2469=0,50,0)),"")</f>
        <v>100</v>
      </c>
      <c r="AN2469" s="0" t="str">
        <f aca="false">IF(ISNUMBER($AC2469),IF($AC2469&gt;=0.001,100,IF($AC2469&gt;=-0.003,50,0)),"")</f>
        <v/>
      </c>
      <c r="AO2469" s="0" t="str">
        <f aca="false">IF(ISNUMBER($AD2469),IF($AD2469&gt;=0.04,100,IF($AD2469&gt;=0,50,0)),"")</f>
        <v/>
      </c>
      <c r="AP2469" s="0" t="str">
        <f aca="false">IF(ISNUMBER($AE2469),IF($AE2469&gt;=25,100,IF($AE2469&gt;=-75,50,0)),"")</f>
        <v/>
      </c>
      <c r="AQ2469" s="0" t="str">
        <f aca="false">IF(ISNUMBER($AF2469),IF($AF2469&gt;0,100,IF($AF2469&gt;=-50,50,0)),"")</f>
        <v/>
      </c>
      <c r="AR2469" s="0" t="str">
        <f aca="false">IF(ISNUMBER($AG2469),IF($AG2469=1,100,IF($AG2469=0,50,0)),"")</f>
        <v/>
      </c>
      <c r="AS2469" s="0" t="str">
        <f aca="false">IF(ISNUMBER($AH2469),IF($AH2469&lt;0,100,IF($AH2469&lt;=20,50,0)),"")</f>
        <v/>
      </c>
      <c r="AT2469" s="0" t="str">
        <f aca="false">IF(ISNUMBER($AI2469),IF($AI2469&lt;0.95,100,IF($AI2469&lt;=1,50,0)),"")</f>
        <v/>
      </c>
      <c r="AU2469" s="0" t="str">
        <f aca="false">IF(ISNUMBER($AJ2469),IF($AJ2469&lt;30,0,IF($AJ2469&lt;40,50,IF($AJ2469&lt;=90,100,50))),"")</f>
        <v/>
      </c>
      <c r="AV2469" s="0" t="str">
        <f aca="false">IF(ISNUMBER($AK2469),IF($AK2469&gt;-0.2,100,IF($AK2469&gt;=-0.4,50,0)),"")</f>
        <v/>
      </c>
      <c r="AW2469" s="59" t="n">
        <f aca="false">01_指標庫!$H$4*ISNUMBER($F2469)+01_指標庫!$H$5*ISNUMBER($AA2469)+01_指標庫!$H$6*ISNUMBER($G2469)+01_指標庫!$H$7*ISNUMBER($H2469)+01_指標庫!$H$8*ISNUMBER($AF2469)+01_指標庫!$H$9*ISNUMBER($AG2469)+01_指標庫!$H$10*ISNUMBER($AB2469)+01_指標庫!$H$11*ISNUMBER($AC2469)+01_指標庫!$H$12*ISNUMBER($AD2469)+01_指標庫!$H$13*ISNUMBER($AE2469)+01_指標庫!$H$14*ISNUMBER($I2469)+01_指標庫!$H$15*ISNUMBER($AH2469)+01_指標庫!$H$16*ISNUMBER($K2469)+01_指標庫!$H$17*ISNUMBER($AI2469)+01_指標庫!$H$18*ISNUMBER($AJ2469)+01_指標庫!$H$19*ISNUMBER($AK2469)+01_指標庫!$H$20*ISNUMBER($BB2469)+01_指標庫!$H$21*ISNUMBER($BC2469)</f>
        <v>51</v>
      </c>
      <c r="AX2469" s="59" t="n">
        <f aca="false">IF(AW2469=0,50,ROUND((01_指標庫!$H$4*IF(ISNUMBER($F2469),L2469,0)+01_指標庫!$H$5*IF(ISNUMBER($AA2469),AL2469,0)+01_指標庫!$H$6*IF(ISNUMBER($G2469),M2469,0)+01_指標庫!$H$7*IF(ISNUMBER($H2469),N2469,0)+01_指標庫!$H$8*IF(ISNUMBER($AF2469),AQ2469,0)+01_指標庫!$H$9*IF(ISNUMBER($AG2469),AR2469,0)+01_指標庫!$H$10*IF(ISNUMBER($AB2469),AM2469,0)+01_指標庫!$H$11*IF(ISNUMBER($AC2469),AN2469,0)+01_指標庫!$H$12*IF(ISNUMBER($AD2469),AO2469,0)+01_指標庫!$H$13*IF(ISNUMBER($AE2469),AP2469,0)+01_指標庫!$H$14*IF(ISNUMBER($I2469),O2469,0)+01_指標庫!$H$15*IF(ISNUMBER($AH2469),AS2469,0)+01_指標庫!$H$16*IF(ISNUMBER($K2469),P2469,0)+01_指標庫!$H$17*IF(ISNUMBER($AI2469),AT2469,0)+01_指標庫!$H$18*IF(ISNUMBER($AJ2469),AU2469,0)+01_指標庫!$H$19*IF(ISNUMBER($AK2469),AV2469,0)+01_指標庫!$H$20*IF(ISNUMBER($BB2469),BB2469,0)+01_指標庫!$H$21*IF(ISNUMBER($BC2469),BC2469,0))/AW2469,1))</f>
        <v>100</v>
      </c>
      <c r="AY2469" s="60"/>
      <c r="AZ2469" s="60"/>
      <c r="BA2469" s="58" t="n">
        <f aca="false">AVERAGE($E2465:$E2469)/AVERAGE($E2460:$E2469)-1</f>
        <v>0.0115022865392589</v>
      </c>
      <c r="BB2469" s="59" t="n">
        <f aca="false">IF(ISNUMBER($BA2469),IF(OR($S2469&lt;=-0.03,$BA2469&lt;-0.003),0,IF(OR($S2469&lt;=-0.02,$BA2469&lt;0.01),50,100)),"")</f>
        <v>100</v>
      </c>
      <c r="BC2469" s="0" t="str">
        <f aca="false">IF(OR(COUNT($AZ2469)=0,COUNT($AZ2468)=0),"",IF(OR($AY2469/$AZ2468-1&lt;=-0.03,$AZ2469/$AZ2468-1&lt;=-0.045,IF(COUNT($AZ2460:$AZ2469)=10,AVERAGE($AZ2465:$AZ2469)/AVERAGE($AZ2460:$AZ2469)-1&lt;-0.01,FALSE())),0,IF(OR($AZ2469/$AZ2468-1&lt;=-0.02,IF(COUNT($AZ2460:$AZ2469)=10,AVERAGE($AZ2465:$AZ2469)/AVERAGE($AZ2460:$AZ2469)-1&lt;0.005,FALSE())),50,100)))</f>
        <v/>
      </c>
    </row>
    <row r="2470" customFormat="false" ht="15" hidden="false" customHeight="true" outlineLevel="0" collapsed="false">
      <c r="A2470" s="47" t="n">
        <v>2466</v>
      </c>
      <c r="B2470" s="48" t="n">
        <v>46141</v>
      </c>
      <c r="C2470" s="47" t="n">
        <v>2026</v>
      </c>
      <c r="D2470" s="49" t="s">
        <v>238</v>
      </c>
      <c r="E2470" s="50" t="n">
        <v>27186.98</v>
      </c>
      <c r="F2470" s="51" t="n">
        <v>0.097271</v>
      </c>
      <c r="G2470" s="51" t="n">
        <v>-0.004347</v>
      </c>
      <c r="H2470" s="52" t="n">
        <v>0.6531</v>
      </c>
      <c r="I2470" s="53" t="n">
        <v>282</v>
      </c>
      <c r="J2470" s="47" t="s">
        <v>235</v>
      </c>
      <c r="K2470" s="54" t="n">
        <v>18.81</v>
      </c>
      <c r="L2470" s="55" t="n">
        <f aca="false">IF(COUNT(F2470)=0,50,IF(F2470&gt;=0,100,IF(F2470&gt;=-0.02,50,0)))</f>
        <v>100</v>
      </c>
      <c r="M2470" s="55" t="n">
        <f aca="false">IF(COUNT(G2470)=0,50,IF(G2470&gt;-0.06,100,IF(G2470&gt;-0.15,50,0)))</f>
        <v>100</v>
      </c>
      <c r="N2470" s="55" t="n">
        <f aca="false">IF(COUNT(H2470)=0,50,IF(H2470&gt;=0.6,100,IF(H2470&gt;=0.4,50,0)))</f>
        <v>100</v>
      </c>
      <c r="O2470" s="55" t="n">
        <f aca="false">IF(COUNT(I2470)=0,50,IF(J2470="proxy_vix",50,IF(I2470&lt;350,100,IF(I2470&lt;=450,50,0))))</f>
        <v>100</v>
      </c>
      <c r="P2470" s="55" t="n">
        <f aca="false">IF(COUNT(K2470)=0,50,IF(K2470&lt;20,100,IF(K2470&lt;=25,50,0)))</f>
        <v>100</v>
      </c>
      <c r="Q2470" s="54"/>
      <c r="R2470" s="47"/>
      <c r="S2470" s="51" t="n">
        <f aca="false">$E2470/$E2469-1</f>
        <v>0.00584446119188242</v>
      </c>
      <c r="T2470" s="56" t="n">
        <f aca="false">$K2470/$K2469-1</f>
        <v>0.0549635445877734</v>
      </c>
      <c r="V2470" s="57"/>
      <c r="W2470" s="57"/>
      <c r="Y2470" s="1" t="str">
        <f aca="false">IF(AX2470&gt;=70,"EASY",IF(AX2470&gt;40,"UNCERTAIN","HARD"))</f>
        <v>EASY</v>
      </c>
      <c r="AA2470" s="58" t="n">
        <f aca="false">IF($A2470&lt;200,"",AVERAGE($E2421:$E2470)/AVERAGE($E2271:$E2470)-1)</f>
        <v>0.0118171858157108</v>
      </c>
      <c r="AB2470" s="59" t="n">
        <f aca="false">LOOKUP($B2470,07_L1政策步階!$A$4:$A$14,07_L1政策步階!$C$4:$C$14)</f>
        <v>1</v>
      </c>
      <c r="AC2470" s="57"/>
      <c r="AD2470" s="57"/>
      <c r="AE2470" s="57"/>
      <c r="AF2470" s="57"/>
      <c r="AG2470" s="57"/>
      <c r="AH2470" s="57"/>
      <c r="AI2470" s="57"/>
      <c r="AJ2470" s="57"/>
      <c r="AK2470" s="57"/>
      <c r="AL2470" s="59" t="n">
        <f aca="false">IF(ISNUMBER($AA2470),IF($AA2470&gt;=0.005,100,IF($AA2470&gt;=-0.015,50,0)),"")</f>
        <v>100</v>
      </c>
      <c r="AM2470" s="59" t="n">
        <f aca="false">IF(ISNUMBER($AB2470),IF($AB2470=1,100,IF($AB2470=0,50,0)),"")</f>
        <v>100</v>
      </c>
      <c r="AN2470" s="0" t="str">
        <f aca="false">IF(ISNUMBER($AC2470),IF($AC2470&gt;=0.001,100,IF($AC2470&gt;=-0.003,50,0)),"")</f>
        <v/>
      </c>
      <c r="AO2470" s="0" t="str">
        <f aca="false">IF(ISNUMBER($AD2470),IF($AD2470&gt;=0.04,100,IF($AD2470&gt;=0,50,0)),"")</f>
        <v/>
      </c>
      <c r="AP2470" s="0" t="str">
        <f aca="false">IF(ISNUMBER($AE2470),IF($AE2470&gt;=25,100,IF($AE2470&gt;=-75,50,0)),"")</f>
        <v/>
      </c>
      <c r="AQ2470" s="0" t="str">
        <f aca="false">IF(ISNUMBER($AF2470),IF($AF2470&gt;0,100,IF($AF2470&gt;=-50,50,0)),"")</f>
        <v/>
      </c>
      <c r="AR2470" s="0" t="str">
        <f aca="false">IF(ISNUMBER($AG2470),IF($AG2470=1,100,IF($AG2470=0,50,0)),"")</f>
        <v/>
      </c>
      <c r="AS2470" s="0" t="str">
        <f aca="false">IF(ISNUMBER($AH2470),IF($AH2470&lt;0,100,IF($AH2470&lt;=20,50,0)),"")</f>
        <v/>
      </c>
      <c r="AT2470" s="0" t="str">
        <f aca="false">IF(ISNUMBER($AI2470),IF($AI2470&lt;0.95,100,IF($AI2470&lt;=1,50,0)),"")</f>
        <v/>
      </c>
      <c r="AU2470" s="0" t="str">
        <f aca="false">IF(ISNUMBER($AJ2470),IF($AJ2470&lt;30,0,IF($AJ2470&lt;40,50,IF($AJ2470&lt;=90,100,50))),"")</f>
        <v/>
      </c>
      <c r="AV2470" s="0" t="str">
        <f aca="false">IF(ISNUMBER($AK2470),IF($AK2470&gt;-0.2,100,IF($AK2470&gt;=-0.4,50,0)),"")</f>
        <v/>
      </c>
      <c r="AW2470" s="59" t="n">
        <f aca="false">01_指標庫!$H$4*ISNUMBER($F2470)+01_指標庫!$H$5*ISNUMBER($AA2470)+01_指標庫!$H$6*ISNUMBER($G2470)+01_指標庫!$H$7*ISNUMBER($H2470)+01_指標庫!$H$8*ISNUMBER($AF2470)+01_指標庫!$H$9*ISNUMBER($AG2470)+01_指標庫!$H$10*ISNUMBER($AB2470)+01_指標庫!$H$11*ISNUMBER($AC2470)+01_指標庫!$H$12*ISNUMBER($AD2470)+01_指標庫!$H$13*ISNUMBER($AE2470)+01_指標庫!$H$14*ISNUMBER($I2470)+01_指標庫!$H$15*ISNUMBER($AH2470)+01_指標庫!$H$16*ISNUMBER($K2470)+01_指標庫!$H$17*ISNUMBER($AI2470)+01_指標庫!$H$18*ISNUMBER($AJ2470)+01_指標庫!$H$19*ISNUMBER($AK2470)+01_指標庫!$H$20*ISNUMBER($BB2470)+01_指標庫!$H$21*ISNUMBER($BC2470)</f>
        <v>51</v>
      </c>
      <c r="AX2470" s="59" t="n">
        <f aca="false">IF(AW2470=0,50,ROUND((01_指標庫!$H$4*IF(ISNUMBER($F2470),L2470,0)+01_指標庫!$H$5*IF(ISNUMBER($AA2470),AL2470,0)+01_指標庫!$H$6*IF(ISNUMBER($G2470),M2470,0)+01_指標庫!$H$7*IF(ISNUMBER($H2470),N2470,0)+01_指標庫!$H$8*IF(ISNUMBER($AF2470),AQ2470,0)+01_指標庫!$H$9*IF(ISNUMBER($AG2470),AR2470,0)+01_指標庫!$H$10*IF(ISNUMBER($AB2470),AM2470,0)+01_指標庫!$H$11*IF(ISNUMBER($AC2470),AN2470,0)+01_指標庫!$H$12*IF(ISNUMBER($AD2470),AO2470,0)+01_指標庫!$H$13*IF(ISNUMBER($AE2470),AP2470,0)+01_指標庫!$H$14*IF(ISNUMBER($I2470),O2470,0)+01_指標庫!$H$15*IF(ISNUMBER($AH2470),AS2470,0)+01_指標庫!$H$16*IF(ISNUMBER($K2470),P2470,0)+01_指標庫!$H$17*IF(ISNUMBER($AI2470),AT2470,0)+01_指標庫!$H$18*IF(ISNUMBER($AJ2470),AU2470,0)+01_指標庫!$H$19*IF(ISNUMBER($AK2470),AV2470,0)+01_指標庫!$H$20*IF(ISNUMBER($BB2470),BB2470,0)+01_指標庫!$H$21*IF(ISNUMBER($BC2470),BC2470,0))/AW2470,1))</f>
        <v>94.1</v>
      </c>
      <c r="AY2470" s="64" t="n">
        <v>445.26</v>
      </c>
      <c r="AZ2470" s="64" t="n">
        <v>449.99</v>
      </c>
      <c r="BA2470" s="58" t="n">
        <f aca="false">AVERAGE($E2466:$E2470)/AVERAGE($E2461:$E2470)-1</f>
        <v>0.00966214453707548</v>
      </c>
      <c r="BB2470" s="59" t="n">
        <f aca="false">IF(ISNUMBER($BA2470),IF(OR($S2470&lt;=-0.03,$BA2470&lt;-0.003),0,IF(OR($S2470&lt;=-0.02,$BA2470&lt;0.01),50,100)),"")</f>
        <v>50</v>
      </c>
      <c r="BC2470" s="0" t="str">
        <f aca="false">IF(OR(COUNT($AZ2470)=0,COUNT($AZ2469)=0),"",IF(OR($AY2470/$AZ2469-1&lt;=-0.03,$AZ2470/$AZ2469-1&lt;=-0.045,IF(COUNT($AZ2461:$AZ2470)=10,AVERAGE($AZ2466:$AZ2470)/AVERAGE($AZ2461:$AZ2470)-1&lt;-0.01,FALSE())),0,IF(OR($AZ2470/$AZ2469-1&lt;=-0.02,IF(COUNT($AZ2461:$AZ2470)=10,AVERAGE($AZ2466:$AZ2470)/AVERAGE($AZ2461:$AZ2470)-1&lt;0.005,FALSE())),50,100)))</f>
        <v/>
      </c>
    </row>
    <row r="2471" customFormat="false" ht="15" hidden="false" customHeight="true" outlineLevel="0" collapsed="false">
      <c r="A2471" s="47" t="n">
        <v>2467</v>
      </c>
      <c r="B2471" s="48" t="n">
        <v>46142</v>
      </c>
      <c r="C2471" s="47" t="n">
        <v>2026</v>
      </c>
      <c r="D2471" s="49" t="s">
        <v>239</v>
      </c>
      <c r="E2471" s="50" t="n">
        <v>27452.12</v>
      </c>
      <c r="F2471" s="51" t="n">
        <v>0.106952</v>
      </c>
      <c r="G2471" s="51" t="n">
        <v>0</v>
      </c>
      <c r="H2471" s="52" t="n">
        <v>0.6735</v>
      </c>
      <c r="I2471" s="53" t="n">
        <v>283</v>
      </c>
      <c r="J2471" s="47" t="s">
        <v>235</v>
      </c>
      <c r="K2471" s="54" t="n">
        <v>16.89</v>
      </c>
      <c r="L2471" s="55" t="n">
        <f aca="false">IF(COUNT(F2471)=0,50,IF(F2471&gt;=0,100,IF(F2471&gt;=-0.02,50,0)))</f>
        <v>100</v>
      </c>
      <c r="M2471" s="55" t="n">
        <f aca="false">IF(COUNT(G2471)=0,50,IF(G2471&gt;-0.06,100,IF(G2471&gt;-0.15,50,0)))</f>
        <v>100</v>
      </c>
      <c r="N2471" s="55" t="n">
        <f aca="false">IF(COUNT(H2471)=0,50,IF(H2471&gt;=0.6,100,IF(H2471&gt;=0.4,50,0)))</f>
        <v>100</v>
      </c>
      <c r="O2471" s="55" t="n">
        <f aca="false">IF(COUNT(I2471)=0,50,IF(J2471="proxy_vix",50,IF(I2471&lt;350,100,IF(I2471&lt;=450,50,0))))</f>
        <v>100</v>
      </c>
      <c r="P2471" s="55" t="n">
        <f aca="false">IF(COUNT(K2471)=0,50,IF(K2471&lt;20,100,IF(K2471&lt;=25,50,0)))</f>
        <v>100</v>
      </c>
      <c r="Q2471" s="54"/>
      <c r="R2471" s="47"/>
      <c r="S2471" s="51" t="n">
        <f aca="false">$E2471/$E2470-1</f>
        <v>0.00975246239192429</v>
      </c>
      <c r="T2471" s="56" t="n">
        <f aca="false">$K2471/$K2470-1</f>
        <v>-0.10207336523126</v>
      </c>
      <c r="V2471" s="57"/>
      <c r="W2471" s="57"/>
      <c r="Y2471" s="1" t="str">
        <f aca="false">IF(AX2471&gt;=70,"EASY",IF(AX2471&gt;40,"UNCERTAIN","HARD"))</f>
        <v>EASY</v>
      </c>
      <c r="AA2471" s="58" t="n">
        <f aca="false">IF($A2471&lt;200,"",AVERAGE($E2422:$E2471)/AVERAGE($E2272:$E2471)-1)</f>
        <v>0.0129445147540754</v>
      </c>
      <c r="AB2471" s="59" t="n">
        <f aca="false">LOOKUP($B2471,07_L1政策步階!$A$4:$A$14,07_L1政策步階!$C$4:$C$14)</f>
        <v>1</v>
      </c>
      <c r="AC2471" s="57"/>
      <c r="AD2471" s="57"/>
      <c r="AE2471" s="57"/>
      <c r="AF2471" s="57"/>
      <c r="AG2471" s="57"/>
      <c r="AH2471" s="57"/>
      <c r="AI2471" s="57"/>
      <c r="AJ2471" s="57"/>
      <c r="AK2471" s="57"/>
      <c r="AL2471" s="59" t="n">
        <f aca="false">IF(ISNUMBER($AA2471),IF($AA2471&gt;=0.005,100,IF($AA2471&gt;=-0.015,50,0)),"")</f>
        <v>100</v>
      </c>
      <c r="AM2471" s="59" t="n">
        <f aca="false">IF(ISNUMBER($AB2471),IF($AB2471=1,100,IF($AB2471=0,50,0)),"")</f>
        <v>100</v>
      </c>
      <c r="AN2471" s="0" t="str">
        <f aca="false">IF(ISNUMBER($AC2471),IF($AC2471&gt;=0.001,100,IF($AC2471&gt;=-0.003,50,0)),"")</f>
        <v/>
      </c>
      <c r="AO2471" s="0" t="str">
        <f aca="false">IF(ISNUMBER($AD2471),IF($AD2471&gt;=0.04,100,IF($AD2471&gt;=0,50,0)),"")</f>
        <v/>
      </c>
      <c r="AP2471" s="0" t="str">
        <f aca="false">IF(ISNUMBER($AE2471),IF($AE2471&gt;=25,100,IF($AE2471&gt;=-75,50,0)),"")</f>
        <v/>
      </c>
      <c r="AQ2471" s="0" t="str">
        <f aca="false">IF(ISNUMBER($AF2471),IF($AF2471&gt;0,100,IF($AF2471&gt;=-50,50,0)),"")</f>
        <v/>
      </c>
      <c r="AR2471" s="0" t="str">
        <f aca="false">IF(ISNUMBER($AG2471),IF($AG2471=1,100,IF($AG2471=0,50,0)),"")</f>
        <v/>
      </c>
      <c r="AS2471" s="0" t="str">
        <f aca="false">IF(ISNUMBER($AH2471),IF($AH2471&lt;0,100,IF($AH2471&lt;=20,50,0)),"")</f>
        <v/>
      </c>
      <c r="AT2471" s="0" t="str">
        <f aca="false">IF(ISNUMBER($AI2471),IF($AI2471&lt;0.95,100,IF($AI2471&lt;=1,50,0)),"")</f>
        <v/>
      </c>
      <c r="AU2471" s="0" t="str">
        <f aca="false">IF(ISNUMBER($AJ2471),IF($AJ2471&lt;30,0,IF($AJ2471&lt;40,50,IF($AJ2471&lt;=90,100,50))),"")</f>
        <v/>
      </c>
      <c r="AV2471" s="0" t="str">
        <f aca="false">IF(ISNUMBER($AK2471),IF($AK2471&gt;-0.2,100,IF($AK2471&gt;=-0.4,50,0)),"")</f>
        <v/>
      </c>
      <c r="AW2471" s="59" t="n">
        <f aca="false">01_指標庫!$H$4*ISNUMBER($F2471)+01_指標庫!$H$5*ISNUMBER($AA2471)+01_指標庫!$H$6*ISNUMBER($G2471)+01_指標庫!$H$7*ISNUMBER($H2471)+01_指標庫!$H$8*ISNUMBER($AF2471)+01_指標庫!$H$9*ISNUMBER($AG2471)+01_指標庫!$H$10*ISNUMBER($AB2471)+01_指標庫!$H$11*ISNUMBER($AC2471)+01_指標庫!$H$12*ISNUMBER($AD2471)+01_指標庫!$H$13*ISNUMBER($AE2471)+01_指標庫!$H$14*ISNUMBER($I2471)+01_指標庫!$H$15*ISNUMBER($AH2471)+01_指標庫!$H$16*ISNUMBER($K2471)+01_指標庫!$H$17*ISNUMBER($AI2471)+01_指標庫!$H$18*ISNUMBER($AJ2471)+01_指標庫!$H$19*ISNUMBER($AK2471)+01_指標庫!$H$20*ISNUMBER($BB2471)+01_指標庫!$H$21*ISNUMBER($BC2471)</f>
        <v>77</v>
      </c>
      <c r="AX2471" s="59" t="n">
        <f aca="false">IF(AW2471=0,50,ROUND((01_指標庫!$H$4*IF(ISNUMBER($F2471),L2471,0)+01_指標庫!$H$5*IF(ISNUMBER($AA2471),AL2471,0)+01_指標庫!$H$6*IF(ISNUMBER($G2471),M2471,0)+01_指標庫!$H$7*IF(ISNUMBER($H2471),N2471,0)+01_指標庫!$H$8*IF(ISNUMBER($AF2471),AQ2471,0)+01_指標庫!$H$9*IF(ISNUMBER($AG2471),AR2471,0)+01_指標庫!$H$10*IF(ISNUMBER($AB2471),AM2471,0)+01_指標庫!$H$11*IF(ISNUMBER($AC2471),AN2471,0)+01_指標庫!$H$12*IF(ISNUMBER($AD2471),AO2471,0)+01_指標庫!$H$13*IF(ISNUMBER($AE2471),AP2471,0)+01_指標庫!$H$14*IF(ISNUMBER($I2471),O2471,0)+01_指標庫!$H$15*IF(ISNUMBER($AH2471),AS2471,0)+01_指標庫!$H$16*IF(ISNUMBER($K2471),P2471,0)+01_指標庫!$H$17*IF(ISNUMBER($AI2471),AT2471,0)+01_指標庫!$H$18*IF(ISNUMBER($AJ2471),AU2471,0)+01_指標庫!$H$19*IF(ISNUMBER($AK2471),AV2471,0)+01_指標庫!$H$20*IF(ISNUMBER($BB2471),BB2471,0)+01_指標庫!$H$21*IF(ISNUMBER($BC2471),BC2471,0))/AW2471,1))</f>
        <v>100</v>
      </c>
      <c r="AY2471" s="64" t="n">
        <v>455.7</v>
      </c>
      <c r="AZ2471" s="64" t="n">
        <v>461.44</v>
      </c>
      <c r="BA2471" s="58" t="n">
        <f aca="false">AVERAGE($E2467:$E2471)/AVERAGE($E2462:$E2471)-1</f>
        <v>0.0104371397289407</v>
      </c>
      <c r="BB2471" s="59" t="n">
        <f aca="false">IF(ISNUMBER($BA2471),IF(OR($S2471&lt;=-0.03,$BA2471&lt;-0.003),0,IF(OR($S2471&lt;=-0.02,$BA2471&lt;0.01),50,100)),"")</f>
        <v>100</v>
      </c>
      <c r="BC2471" s="59" t="n">
        <f aca="false">IF(OR(COUNT($AZ2471)=0,COUNT($AZ2470)=0),"",IF(OR($AY2471/$AZ2470-1&lt;=-0.03,$AZ2471/$AZ2470-1&lt;=-0.045,IF(COUNT($AZ2462:$AZ2471)=10,AVERAGE($AZ2467:$AZ2471)/AVERAGE($AZ2462:$AZ2471)-1&lt;-0.01,FALSE())),0,IF(OR($AZ2471/$AZ2470-1&lt;=-0.02,IF(COUNT($AZ2462:$AZ2471)=10,AVERAGE($AZ2467:$AZ2471)/AVERAGE($AZ2462:$AZ2471)-1&lt;0.005,FALSE())),50,100)))</f>
        <v>100</v>
      </c>
    </row>
    <row r="2472" customFormat="false" ht="15" hidden="false" customHeight="true" outlineLevel="0" collapsed="false">
      <c r="A2472" s="47" t="n">
        <v>2468</v>
      </c>
      <c r="B2472" s="48" t="n">
        <v>46143</v>
      </c>
      <c r="C2472" s="47" t="n">
        <v>2026</v>
      </c>
      <c r="D2472" s="49" t="s">
        <v>234</v>
      </c>
      <c r="E2472" s="50" t="n">
        <v>27710.36</v>
      </c>
      <c r="F2472" s="51" t="n">
        <v>0.116284</v>
      </c>
      <c r="G2472" s="51" t="n">
        <v>0</v>
      </c>
      <c r="H2472" s="52" t="n">
        <v>0.6531</v>
      </c>
      <c r="I2472" s="53" t="n">
        <v>277</v>
      </c>
      <c r="J2472" s="47" t="s">
        <v>235</v>
      </c>
      <c r="K2472" s="54" t="n">
        <v>16.99</v>
      </c>
      <c r="L2472" s="55" t="n">
        <f aca="false">IF(COUNT(F2472)=0,50,IF(F2472&gt;=0,100,IF(F2472&gt;=-0.02,50,0)))</f>
        <v>100</v>
      </c>
      <c r="M2472" s="55" t="n">
        <f aca="false">IF(COUNT(G2472)=0,50,IF(G2472&gt;-0.06,100,IF(G2472&gt;-0.15,50,0)))</f>
        <v>100</v>
      </c>
      <c r="N2472" s="55" t="n">
        <f aca="false">IF(COUNT(H2472)=0,50,IF(H2472&gt;=0.6,100,IF(H2472&gt;=0.4,50,0)))</f>
        <v>100</v>
      </c>
      <c r="O2472" s="55" t="n">
        <f aca="false">IF(COUNT(I2472)=0,50,IF(J2472="proxy_vix",50,IF(I2472&lt;350,100,IF(I2472&lt;=450,50,0))))</f>
        <v>100</v>
      </c>
      <c r="P2472" s="55" t="n">
        <f aca="false">IF(COUNT(K2472)=0,50,IF(K2472&lt;20,100,IF(K2472&lt;=25,50,0)))</f>
        <v>100</v>
      </c>
      <c r="Q2472" s="54"/>
      <c r="R2472" s="47"/>
      <c r="S2472" s="51" t="n">
        <f aca="false">$E2472/$E2471-1</f>
        <v>0.00940692376399355</v>
      </c>
      <c r="T2472" s="56" t="n">
        <f aca="false">$K2472/$K2471-1</f>
        <v>0.00592066311426875</v>
      </c>
      <c r="V2472" s="57"/>
      <c r="W2472" s="57"/>
      <c r="Y2472" s="1" t="str">
        <f aca="false">IF(AX2472&gt;=70,"EASY",IF(AX2472&gt;40,"UNCERTAIN","HARD"))</f>
        <v>EASY</v>
      </c>
      <c r="AA2472" s="58" t="n">
        <f aca="false">IF($A2472&lt;200,"",AVERAGE($E2423:$E2472)/AVERAGE($E2273:$E2472)-1)</f>
        <v>0.0143116576622189</v>
      </c>
      <c r="AB2472" s="59" t="n">
        <f aca="false">LOOKUP($B2472,07_L1政策步階!$A$4:$A$14,07_L1政策步階!$C$4:$C$14)</f>
        <v>1</v>
      </c>
      <c r="AC2472" s="57"/>
      <c r="AD2472" s="57"/>
      <c r="AE2472" s="57"/>
      <c r="AF2472" s="57"/>
      <c r="AG2472" s="57"/>
      <c r="AH2472" s="57"/>
      <c r="AI2472" s="57"/>
      <c r="AJ2472" s="57"/>
      <c r="AK2472" s="57"/>
      <c r="AL2472" s="59" t="n">
        <f aca="false">IF(ISNUMBER($AA2472),IF($AA2472&gt;=0.005,100,IF($AA2472&gt;=-0.015,50,0)),"")</f>
        <v>100</v>
      </c>
      <c r="AM2472" s="59" t="n">
        <f aca="false">IF(ISNUMBER($AB2472),IF($AB2472=1,100,IF($AB2472=0,50,0)),"")</f>
        <v>100</v>
      </c>
      <c r="AN2472" s="0" t="str">
        <f aca="false">IF(ISNUMBER($AC2472),IF($AC2472&gt;=0.001,100,IF($AC2472&gt;=-0.003,50,0)),"")</f>
        <v/>
      </c>
      <c r="AO2472" s="0" t="str">
        <f aca="false">IF(ISNUMBER($AD2472),IF($AD2472&gt;=0.04,100,IF($AD2472&gt;=0,50,0)),"")</f>
        <v/>
      </c>
      <c r="AP2472" s="0" t="str">
        <f aca="false">IF(ISNUMBER($AE2472),IF($AE2472&gt;=25,100,IF($AE2472&gt;=-75,50,0)),"")</f>
        <v/>
      </c>
      <c r="AQ2472" s="0" t="str">
        <f aca="false">IF(ISNUMBER($AF2472),IF($AF2472&gt;0,100,IF($AF2472&gt;=-50,50,0)),"")</f>
        <v/>
      </c>
      <c r="AR2472" s="0" t="str">
        <f aca="false">IF(ISNUMBER($AG2472),IF($AG2472=1,100,IF($AG2472=0,50,0)),"")</f>
        <v/>
      </c>
      <c r="AS2472" s="0" t="str">
        <f aca="false">IF(ISNUMBER($AH2472),IF($AH2472&lt;0,100,IF($AH2472&lt;=20,50,0)),"")</f>
        <v/>
      </c>
      <c r="AT2472" s="0" t="str">
        <f aca="false">IF(ISNUMBER($AI2472),IF($AI2472&lt;0.95,100,IF($AI2472&lt;=1,50,0)),"")</f>
        <v/>
      </c>
      <c r="AU2472" s="0" t="str">
        <f aca="false">IF(ISNUMBER($AJ2472),IF($AJ2472&lt;30,0,IF($AJ2472&lt;40,50,IF($AJ2472&lt;=90,100,50))),"")</f>
        <v/>
      </c>
      <c r="AV2472" s="0" t="str">
        <f aca="false">IF(ISNUMBER($AK2472),IF($AK2472&gt;-0.2,100,IF($AK2472&gt;=-0.4,50,0)),"")</f>
        <v/>
      </c>
      <c r="AW2472" s="59" t="n">
        <f aca="false">01_指標庫!$H$4*ISNUMBER($F2472)+01_指標庫!$H$5*ISNUMBER($AA2472)+01_指標庫!$H$6*ISNUMBER($G2472)+01_指標庫!$H$7*ISNUMBER($H2472)+01_指標庫!$H$8*ISNUMBER($AF2472)+01_指標庫!$H$9*ISNUMBER($AG2472)+01_指標庫!$H$10*ISNUMBER($AB2472)+01_指標庫!$H$11*ISNUMBER($AC2472)+01_指標庫!$H$12*ISNUMBER($AD2472)+01_指標庫!$H$13*ISNUMBER($AE2472)+01_指標庫!$H$14*ISNUMBER($I2472)+01_指標庫!$H$15*ISNUMBER($AH2472)+01_指標庫!$H$16*ISNUMBER($K2472)+01_指標庫!$H$17*ISNUMBER($AI2472)+01_指標庫!$H$18*ISNUMBER($AJ2472)+01_指標庫!$H$19*ISNUMBER($AK2472)+01_指標庫!$H$20*ISNUMBER($BB2472)+01_指標庫!$H$21*ISNUMBER($BC2472)</f>
        <v>77</v>
      </c>
      <c r="AX2472" s="59" t="n">
        <f aca="false">IF(AW2472=0,50,ROUND((01_指標庫!$H$4*IF(ISNUMBER($F2472),L2472,0)+01_指標庫!$H$5*IF(ISNUMBER($AA2472),AL2472,0)+01_指標庫!$H$6*IF(ISNUMBER($G2472),M2472,0)+01_指標庫!$H$7*IF(ISNUMBER($H2472),N2472,0)+01_指標庫!$H$8*IF(ISNUMBER($AF2472),AQ2472,0)+01_指標庫!$H$9*IF(ISNUMBER($AG2472),AR2472,0)+01_指標庫!$H$10*IF(ISNUMBER($AB2472),AM2472,0)+01_指標庫!$H$11*IF(ISNUMBER($AC2472),AN2472,0)+01_指標庫!$H$12*IF(ISNUMBER($AD2472),AO2472,0)+01_指標庫!$H$13*IF(ISNUMBER($AE2472),AP2472,0)+01_指標庫!$H$14*IF(ISNUMBER($I2472),O2472,0)+01_指標庫!$H$15*IF(ISNUMBER($AH2472),AS2472,0)+01_指標庫!$H$16*IF(ISNUMBER($K2472),P2472,0)+01_指標庫!$H$17*IF(ISNUMBER($AI2472),AT2472,0)+01_指標庫!$H$18*IF(ISNUMBER($AJ2472),AU2472,0)+01_指標庫!$H$19*IF(ISNUMBER($AK2472),AV2472,0)+01_指標庫!$H$20*IF(ISNUMBER($BB2472),BB2472,0)+01_指標庫!$H$21*IF(ISNUMBER($BC2472),BC2472,0))/AW2472,1))</f>
        <v>96.1</v>
      </c>
      <c r="AY2472" s="64" t="n">
        <v>458.47</v>
      </c>
      <c r="AZ2472" s="64" t="n">
        <v>465.75</v>
      </c>
      <c r="BA2472" s="58" t="n">
        <f aca="false">AVERAGE($E2468:$E2472)/AVERAGE($E2463:$E2472)-1</f>
        <v>0.00956785411374961</v>
      </c>
      <c r="BB2472" s="59" t="n">
        <f aca="false">IF(ISNUMBER($BA2472),IF(OR($S2472&lt;=-0.03,$BA2472&lt;-0.003),0,IF(OR($S2472&lt;=-0.02,$BA2472&lt;0.01),50,100)),"")</f>
        <v>50</v>
      </c>
      <c r="BC2472" s="59" t="n">
        <f aca="false">IF(OR(COUNT($AZ2472)=0,COUNT($AZ2471)=0),"",IF(OR($AY2472/$AZ2471-1&lt;=-0.03,$AZ2472/$AZ2471-1&lt;=-0.045,IF(COUNT($AZ2463:$AZ2472)=10,AVERAGE($AZ2468:$AZ2472)/AVERAGE($AZ2463:$AZ2472)-1&lt;-0.01,FALSE())),0,IF(OR($AZ2472/$AZ2471-1&lt;=-0.02,IF(COUNT($AZ2463:$AZ2472)=10,AVERAGE($AZ2468:$AZ2472)/AVERAGE($AZ2463:$AZ2472)-1&lt;0.005,FALSE())),50,100)))</f>
        <v>100</v>
      </c>
    </row>
    <row r="2473" customFormat="false" ht="15" hidden="false" customHeight="true" outlineLevel="0" collapsed="false">
      <c r="A2473" s="47" t="n">
        <v>2469</v>
      </c>
      <c r="B2473" s="48" t="n">
        <v>46146</v>
      </c>
      <c r="C2473" s="47" t="n">
        <v>2026</v>
      </c>
      <c r="D2473" s="49" t="s">
        <v>236</v>
      </c>
      <c r="E2473" s="50" t="n">
        <v>27651.82</v>
      </c>
      <c r="F2473" s="51" t="n">
        <v>0.112901</v>
      </c>
      <c r="G2473" s="51" t="n">
        <v>-0.002113</v>
      </c>
      <c r="H2473" s="52" t="n">
        <v>0.6327</v>
      </c>
      <c r="I2473" s="53" t="n">
        <v>278</v>
      </c>
      <c r="J2473" s="47" t="s">
        <v>235</v>
      </c>
      <c r="K2473" s="54" t="n">
        <v>18.29</v>
      </c>
      <c r="L2473" s="55" t="n">
        <f aca="false">IF(COUNT(F2473)=0,50,IF(F2473&gt;=0,100,IF(F2473&gt;=-0.02,50,0)))</f>
        <v>100</v>
      </c>
      <c r="M2473" s="55" t="n">
        <f aca="false">IF(COUNT(G2473)=0,50,IF(G2473&gt;-0.06,100,IF(G2473&gt;-0.15,50,0)))</f>
        <v>100</v>
      </c>
      <c r="N2473" s="55" t="n">
        <f aca="false">IF(COUNT(H2473)=0,50,IF(H2473&gt;=0.6,100,IF(H2473&gt;=0.4,50,0)))</f>
        <v>100</v>
      </c>
      <c r="O2473" s="55" t="n">
        <f aca="false">IF(COUNT(I2473)=0,50,IF(J2473="proxy_vix",50,IF(I2473&lt;350,100,IF(I2473&lt;=450,50,0))))</f>
        <v>100</v>
      </c>
      <c r="P2473" s="55" t="n">
        <f aca="false">IF(COUNT(K2473)=0,50,IF(K2473&lt;20,100,IF(K2473&lt;=25,50,0)))</f>
        <v>100</v>
      </c>
      <c r="Q2473" s="54"/>
      <c r="R2473" s="47"/>
      <c r="S2473" s="51" t="n">
        <f aca="false">$E2473/$E2472-1</f>
        <v>-0.00211256728530418</v>
      </c>
      <c r="T2473" s="56" t="n">
        <f aca="false">$K2473/$K2472-1</f>
        <v>0.0765155974102414</v>
      </c>
      <c r="V2473" s="57"/>
      <c r="W2473" s="57"/>
      <c r="Y2473" s="1" t="str">
        <f aca="false">IF(AX2473&gt;=70,"EASY",IF(AX2473&gt;40,"UNCERTAIN","HARD"))</f>
        <v>EASY</v>
      </c>
      <c r="AA2473" s="58" t="n">
        <f aca="false">IF($A2473&lt;200,"",AVERAGE($E2424:$E2473)/AVERAGE($E2274:$E2473)-1)</f>
        <v>0.0155030905922049</v>
      </c>
      <c r="AB2473" s="59" t="n">
        <f aca="false">LOOKUP($B2473,07_L1政策步階!$A$4:$A$14,07_L1政策步階!$C$4:$C$14)</f>
        <v>1</v>
      </c>
      <c r="AC2473" s="57"/>
      <c r="AD2473" s="57"/>
      <c r="AE2473" s="57"/>
      <c r="AF2473" s="57"/>
      <c r="AG2473" s="57"/>
      <c r="AH2473" s="57"/>
      <c r="AI2473" s="57"/>
      <c r="AJ2473" s="57"/>
      <c r="AK2473" s="57"/>
      <c r="AL2473" s="59" t="n">
        <f aca="false">IF(ISNUMBER($AA2473),IF($AA2473&gt;=0.005,100,IF($AA2473&gt;=-0.015,50,0)),"")</f>
        <v>100</v>
      </c>
      <c r="AM2473" s="59" t="n">
        <f aca="false">IF(ISNUMBER($AB2473),IF($AB2473=1,100,IF($AB2473=0,50,0)),"")</f>
        <v>100</v>
      </c>
      <c r="AN2473" s="0" t="str">
        <f aca="false">IF(ISNUMBER($AC2473),IF($AC2473&gt;=0.001,100,IF($AC2473&gt;=-0.003,50,0)),"")</f>
        <v/>
      </c>
      <c r="AO2473" s="0" t="str">
        <f aca="false">IF(ISNUMBER($AD2473),IF($AD2473&gt;=0.04,100,IF($AD2473&gt;=0,50,0)),"")</f>
        <v/>
      </c>
      <c r="AP2473" s="0" t="str">
        <f aca="false">IF(ISNUMBER($AE2473),IF($AE2473&gt;=25,100,IF($AE2473&gt;=-75,50,0)),"")</f>
        <v/>
      </c>
      <c r="AQ2473" s="0" t="str">
        <f aca="false">IF(ISNUMBER($AF2473),IF($AF2473&gt;0,100,IF($AF2473&gt;=-50,50,0)),"")</f>
        <v/>
      </c>
      <c r="AR2473" s="0" t="str">
        <f aca="false">IF(ISNUMBER($AG2473),IF($AG2473=1,100,IF($AG2473=0,50,0)),"")</f>
        <v/>
      </c>
      <c r="AS2473" s="0" t="str">
        <f aca="false">IF(ISNUMBER($AH2473),IF($AH2473&lt;0,100,IF($AH2473&lt;=20,50,0)),"")</f>
        <v/>
      </c>
      <c r="AT2473" s="0" t="str">
        <f aca="false">IF(ISNUMBER($AI2473),IF($AI2473&lt;0.95,100,IF($AI2473&lt;=1,50,0)),"")</f>
        <v/>
      </c>
      <c r="AU2473" s="0" t="str">
        <f aca="false">IF(ISNUMBER($AJ2473),IF($AJ2473&lt;30,0,IF($AJ2473&lt;40,50,IF($AJ2473&lt;=90,100,50))),"")</f>
        <v/>
      </c>
      <c r="AV2473" s="0" t="str">
        <f aca="false">IF(ISNUMBER($AK2473),IF($AK2473&gt;-0.2,100,IF($AK2473&gt;=-0.4,50,0)),"")</f>
        <v/>
      </c>
      <c r="AW2473" s="59" t="n">
        <f aca="false">01_指標庫!$H$4*ISNUMBER($F2473)+01_指標庫!$H$5*ISNUMBER($AA2473)+01_指標庫!$H$6*ISNUMBER($G2473)+01_指標庫!$H$7*ISNUMBER($H2473)+01_指標庫!$H$8*ISNUMBER($AF2473)+01_指標庫!$H$9*ISNUMBER($AG2473)+01_指標庫!$H$10*ISNUMBER($AB2473)+01_指標庫!$H$11*ISNUMBER($AC2473)+01_指標庫!$H$12*ISNUMBER($AD2473)+01_指標庫!$H$13*ISNUMBER($AE2473)+01_指標庫!$H$14*ISNUMBER($I2473)+01_指標庫!$H$15*ISNUMBER($AH2473)+01_指標庫!$H$16*ISNUMBER($K2473)+01_指標庫!$H$17*ISNUMBER($AI2473)+01_指標庫!$H$18*ISNUMBER($AJ2473)+01_指標庫!$H$19*ISNUMBER($AK2473)+01_指標庫!$H$20*ISNUMBER($BB2473)+01_指標庫!$H$21*ISNUMBER($BC2473)</f>
        <v>77</v>
      </c>
      <c r="AX2473" s="59" t="n">
        <f aca="false">IF(AW2473=0,50,ROUND((01_指標庫!$H$4*IF(ISNUMBER($F2473),L2473,0)+01_指標庫!$H$5*IF(ISNUMBER($AA2473),AL2473,0)+01_指標庫!$H$6*IF(ISNUMBER($G2473),M2473,0)+01_指標庫!$H$7*IF(ISNUMBER($H2473),N2473,0)+01_指標庫!$H$8*IF(ISNUMBER($AF2473),AQ2473,0)+01_指標庫!$H$9*IF(ISNUMBER($AG2473),AR2473,0)+01_指標庫!$H$10*IF(ISNUMBER($AB2473),AM2473,0)+01_指標庫!$H$11*IF(ISNUMBER($AC2473),AN2473,0)+01_指標庫!$H$12*IF(ISNUMBER($AD2473),AO2473,0)+01_指標庫!$H$13*IF(ISNUMBER($AE2473),AP2473,0)+01_指標庫!$H$14*IF(ISNUMBER($I2473),O2473,0)+01_指標庫!$H$15*IF(ISNUMBER($AH2473),AS2473,0)+01_指標庫!$H$16*IF(ISNUMBER($K2473),P2473,0)+01_指標庫!$H$17*IF(ISNUMBER($AI2473),AT2473,0)+01_指標庫!$H$18*IF(ISNUMBER($AJ2473),AU2473,0)+01_指標庫!$H$19*IF(ISNUMBER($AK2473),AV2473,0)+01_指標庫!$H$20*IF(ISNUMBER($BB2473),BB2473,0)+01_指標庫!$H$21*IF(ISNUMBER($BC2473),BC2473,0))/AW2473,1))</f>
        <v>96.1</v>
      </c>
      <c r="AY2473" s="64" t="n">
        <v>467.93</v>
      </c>
      <c r="AZ2473" s="64" t="n">
        <v>462.06</v>
      </c>
      <c r="BA2473" s="58" t="n">
        <f aca="false">AVERAGE($E2469:$E2473)/AVERAGE($E2464:$E2473)-1</f>
        <v>0.00817233670133155</v>
      </c>
      <c r="BB2473" s="59" t="n">
        <f aca="false">IF(ISNUMBER($BA2473),IF(OR($S2473&lt;=-0.03,$BA2473&lt;-0.003),0,IF(OR($S2473&lt;=-0.02,$BA2473&lt;0.01),50,100)),"")</f>
        <v>50</v>
      </c>
      <c r="BC2473" s="59" t="n">
        <f aca="false">IF(OR(COUNT($AZ2473)=0,COUNT($AZ2472)=0),"",IF(OR($AY2473/$AZ2472-1&lt;=-0.03,$AZ2473/$AZ2472-1&lt;=-0.045,IF(COUNT($AZ2464:$AZ2473)=10,AVERAGE($AZ2469:$AZ2473)/AVERAGE($AZ2464:$AZ2473)-1&lt;-0.01,FALSE())),0,IF(OR($AZ2473/$AZ2472-1&lt;=-0.02,IF(COUNT($AZ2464:$AZ2473)=10,AVERAGE($AZ2469:$AZ2473)/AVERAGE($AZ2464:$AZ2473)-1&lt;0.005,FALSE())),50,100)))</f>
        <v>100</v>
      </c>
    </row>
    <row r="2474" customFormat="false" ht="15" hidden="false" customHeight="true" outlineLevel="0" collapsed="false">
      <c r="A2474" s="47" t="n">
        <v>2470</v>
      </c>
      <c r="B2474" s="48" t="n">
        <v>46147</v>
      </c>
      <c r="C2474" s="47" t="n">
        <v>2026</v>
      </c>
      <c r="D2474" s="49" t="s">
        <v>237</v>
      </c>
      <c r="E2474" s="50" t="n">
        <v>28015.06</v>
      </c>
      <c r="F2474" s="51" t="n">
        <v>0.126398</v>
      </c>
      <c r="G2474" s="51" t="n">
        <v>0</v>
      </c>
      <c r="H2474" s="52" t="n">
        <v>0.6327</v>
      </c>
      <c r="I2474" s="53" t="n">
        <v>277</v>
      </c>
      <c r="J2474" s="47" t="s">
        <v>235</v>
      </c>
      <c r="K2474" s="54" t="n">
        <v>17.38</v>
      </c>
      <c r="L2474" s="55" t="n">
        <f aca="false">IF(COUNT(F2474)=0,50,IF(F2474&gt;=0,100,IF(F2474&gt;=-0.02,50,0)))</f>
        <v>100</v>
      </c>
      <c r="M2474" s="55" t="n">
        <f aca="false">IF(COUNT(G2474)=0,50,IF(G2474&gt;-0.06,100,IF(G2474&gt;-0.15,50,0)))</f>
        <v>100</v>
      </c>
      <c r="N2474" s="55" t="n">
        <f aca="false">IF(COUNT(H2474)=0,50,IF(H2474&gt;=0.6,100,IF(H2474&gt;=0.4,50,0)))</f>
        <v>100</v>
      </c>
      <c r="O2474" s="55" t="n">
        <f aca="false">IF(COUNT(I2474)=0,50,IF(J2474="proxy_vix",50,IF(I2474&lt;350,100,IF(I2474&lt;=450,50,0))))</f>
        <v>100</v>
      </c>
      <c r="P2474" s="55" t="n">
        <f aca="false">IF(COUNT(K2474)=0,50,IF(K2474&lt;20,100,IF(K2474&lt;=25,50,0)))</f>
        <v>100</v>
      </c>
      <c r="Q2474" s="54"/>
      <c r="R2474" s="47"/>
      <c r="S2474" s="51" t="n">
        <f aca="false">$E2474/$E2473-1</f>
        <v>0.0131362058627607</v>
      </c>
      <c r="T2474" s="56" t="n">
        <f aca="false">$K2474/$K2473-1</f>
        <v>-0.0497539639147075</v>
      </c>
      <c r="V2474" s="57"/>
      <c r="W2474" s="57"/>
      <c r="Y2474" s="1" t="str">
        <f aca="false">IF(AX2474&gt;=70,"EASY",IF(AX2474&gt;40,"UNCERTAIN","HARD"))</f>
        <v>EASY</v>
      </c>
      <c r="AA2474" s="58" t="n">
        <f aca="false">IF($A2474&lt;200,"",AVERAGE($E2425:$E2474)/AVERAGE($E2275:$E2474)-1)</f>
        <v>0.0171512022314324</v>
      </c>
      <c r="AB2474" s="59" t="n">
        <f aca="false">LOOKUP($B2474,07_L1政策步階!$A$4:$A$14,07_L1政策步階!$C$4:$C$14)</f>
        <v>1</v>
      </c>
      <c r="AC2474" s="57"/>
      <c r="AD2474" s="57"/>
      <c r="AE2474" s="57"/>
      <c r="AF2474" s="57"/>
      <c r="AG2474" s="57"/>
      <c r="AH2474" s="57"/>
      <c r="AI2474" s="57"/>
      <c r="AJ2474" s="57"/>
      <c r="AK2474" s="57"/>
      <c r="AL2474" s="59" t="n">
        <f aca="false">IF(ISNUMBER($AA2474),IF($AA2474&gt;=0.005,100,IF($AA2474&gt;=-0.015,50,0)),"")</f>
        <v>100</v>
      </c>
      <c r="AM2474" s="59" t="n">
        <f aca="false">IF(ISNUMBER($AB2474),IF($AB2474=1,100,IF($AB2474=0,50,0)),"")</f>
        <v>100</v>
      </c>
      <c r="AN2474" s="0" t="str">
        <f aca="false">IF(ISNUMBER($AC2474),IF($AC2474&gt;=0.001,100,IF($AC2474&gt;=-0.003,50,0)),"")</f>
        <v/>
      </c>
      <c r="AO2474" s="0" t="str">
        <f aca="false">IF(ISNUMBER($AD2474),IF($AD2474&gt;=0.04,100,IF($AD2474&gt;=0,50,0)),"")</f>
        <v/>
      </c>
      <c r="AP2474" s="0" t="str">
        <f aca="false">IF(ISNUMBER($AE2474),IF($AE2474&gt;=25,100,IF($AE2474&gt;=-75,50,0)),"")</f>
        <v/>
      </c>
      <c r="AQ2474" s="0" t="str">
        <f aca="false">IF(ISNUMBER($AF2474),IF($AF2474&gt;0,100,IF($AF2474&gt;=-50,50,0)),"")</f>
        <v/>
      </c>
      <c r="AR2474" s="0" t="str">
        <f aca="false">IF(ISNUMBER($AG2474),IF($AG2474=1,100,IF($AG2474=0,50,0)),"")</f>
        <v/>
      </c>
      <c r="AS2474" s="0" t="str">
        <f aca="false">IF(ISNUMBER($AH2474),IF($AH2474&lt;0,100,IF($AH2474&lt;=20,50,0)),"")</f>
        <v/>
      </c>
      <c r="AT2474" s="0" t="str">
        <f aca="false">IF(ISNUMBER($AI2474),IF($AI2474&lt;0.95,100,IF($AI2474&lt;=1,50,0)),"")</f>
        <v/>
      </c>
      <c r="AU2474" s="0" t="str">
        <f aca="false">IF(ISNUMBER($AJ2474),IF($AJ2474&lt;30,0,IF($AJ2474&lt;40,50,IF($AJ2474&lt;=90,100,50))),"")</f>
        <v/>
      </c>
      <c r="AV2474" s="0" t="str">
        <f aca="false">IF(ISNUMBER($AK2474),IF($AK2474&gt;-0.2,100,IF($AK2474&gt;=-0.4,50,0)),"")</f>
        <v/>
      </c>
      <c r="AW2474" s="59" t="n">
        <f aca="false">01_指標庫!$H$4*ISNUMBER($F2474)+01_指標庫!$H$5*ISNUMBER($AA2474)+01_指標庫!$H$6*ISNUMBER($G2474)+01_指標庫!$H$7*ISNUMBER($H2474)+01_指標庫!$H$8*ISNUMBER($AF2474)+01_指標庫!$H$9*ISNUMBER($AG2474)+01_指標庫!$H$10*ISNUMBER($AB2474)+01_指標庫!$H$11*ISNUMBER($AC2474)+01_指標庫!$H$12*ISNUMBER($AD2474)+01_指標庫!$H$13*ISNUMBER($AE2474)+01_指標庫!$H$14*ISNUMBER($I2474)+01_指標庫!$H$15*ISNUMBER($AH2474)+01_指標庫!$H$16*ISNUMBER($K2474)+01_指標庫!$H$17*ISNUMBER($AI2474)+01_指標庫!$H$18*ISNUMBER($AJ2474)+01_指標庫!$H$19*ISNUMBER($AK2474)+01_指標庫!$H$20*ISNUMBER($BB2474)+01_指標庫!$H$21*ISNUMBER($BC2474)</f>
        <v>77</v>
      </c>
      <c r="AX2474" s="59" t="n">
        <f aca="false">IF(AW2474=0,50,ROUND((01_指標庫!$H$4*IF(ISNUMBER($F2474),L2474,0)+01_指標庫!$H$5*IF(ISNUMBER($AA2474),AL2474,0)+01_指標庫!$H$6*IF(ISNUMBER($G2474),M2474,0)+01_指標庫!$H$7*IF(ISNUMBER($H2474),N2474,0)+01_指標庫!$H$8*IF(ISNUMBER($AF2474),AQ2474,0)+01_指標庫!$H$9*IF(ISNUMBER($AG2474),AR2474,0)+01_指標庫!$H$10*IF(ISNUMBER($AB2474),AM2474,0)+01_指標庫!$H$11*IF(ISNUMBER($AC2474),AN2474,0)+01_指標庫!$H$12*IF(ISNUMBER($AD2474),AO2474,0)+01_指標庫!$H$13*IF(ISNUMBER($AE2474),AP2474,0)+01_指標庫!$H$14*IF(ISNUMBER($I2474),O2474,0)+01_指標庫!$H$15*IF(ISNUMBER($AH2474),AS2474,0)+01_指標庫!$H$16*IF(ISNUMBER($K2474),P2474,0)+01_指標庫!$H$17*IF(ISNUMBER($AI2474),AT2474,0)+01_指標庫!$H$18*IF(ISNUMBER($AJ2474),AU2474,0)+01_指標庫!$H$19*IF(ISNUMBER($AK2474),AV2474,0)+01_指標庫!$H$20*IF(ISNUMBER($BB2474),BB2474,0)+01_指標庫!$H$21*IF(ISNUMBER($BC2474),BC2474,0))/AW2474,1))</f>
        <v>96.1</v>
      </c>
      <c r="AY2474" s="64" t="n">
        <v>471.14</v>
      </c>
      <c r="AZ2474" s="64" t="n">
        <v>482.73</v>
      </c>
      <c r="BA2474" s="58" t="n">
        <f aca="false">AVERAGE($E2470:$E2474)/AVERAGE($E2465:$E2474)-1</f>
        <v>0.00972317802300671</v>
      </c>
      <c r="BB2474" s="59" t="n">
        <f aca="false">IF(ISNUMBER($BA2474),IF(OR($S2474&lt;=-0.03,$BA2474&lt;-0.003),0,IF(OR($S2474&lt;=-0.02,$BA2474&lt;0.01),50,100)),"")</f>
        <v>50</v>
      </c>
      <c r="BC2474" s="59" t="n">
        <f aca="false">IF(OR(COUNT($AZ2474)=0,COUNT($AZ2473)=0),"",IF(OR($AY2474/$AZ2473-1&lt;=-0.03,$AZ2474/$AZ2473-1&lt;=-0.045,IF(COUNT($AZ2465:$AZ2474)=10,AVERAGE($AZ2470:$AZ2474)/AVERAGE($AZ2465:$AZ2474)-1&lt;-0.01,FALSE())),0,IF(OR($AZ2474/$AZ2473-1&lt;=-0.02,IF(COUNT($AZ2465:$AZ2474)=10,AVERAGE($AZ2470:$AZ2474)/AVERAGE($AZ2465:$AZ2474)-1&lt;0.005,FALSE())),50,100)))</f>
        <v>100</v>
      </c>
    </row>
    <row r="2475" customFormat="false" ht="15" hidden="false" customHeight="true" outlineLevel="0" collapsed="false">
      <c r="A2475" s="47" t="n">
        <v>2471</v>
      </c>
      <c r="B2475" s="48" t="n">
        <v>46148</v>
      </c>
      <c r="C2475" s="47" t="n">
        <v>2026</v>
      </c>
      <c r="D2475" s="49" t="s">
        <v>238</v>
      </c>
      <c r="E2475" s="50" t="n">
        <v>28599.17</v>
      </c>
      <c r="F2475" s="51" t="n">
        <v>0.148632</v>
      </c>
      <c r="G2475" s="51" t="n">
        <v>0</v>
      </c>
      <c r="H2475" s="52" t="n">
        <v>0.6531</v>
      </c>
      <c r="I2475" s="53" t="n">
        <v>275</v>
      </c>
      <c r="J2475" s="47" t="s">
        <v>235</v>
      </c>
      <c r="K2475" s="54" t="n">
        <v>17.39</v>
      </c>
      <c r="L2475" s="55" t="n">
        <f aca="false">IF(COUNT(F2475)=0,50,IF(F2475&gt;=0,100,IF(F2475&gt;=-0.02,50,0)))</f>
        <v>100</v>
      </c>
      <c r="M2475" s="55" t="n">
        <f aca="false">IF(COUNT(G2475)=0,50,IF(G2475&gt;-0.06,100,IF(G2475&gt;-0.15,50,0)))</f>
        <v>100</v>
      </c>
      <c r="N2475" s="55" t="n">
        <f aca="false">IF(COUNT(H2475)=0,50,IF(H2475&gt;=0.6,100,IF(H2475&gt;=0.4,50,0)))</f>
        <v>100</v>
      </c>
      <c r="O2475" s="55" t="n">
        <f aca="false">IF(COUNT(I2475)=0,50,IF(J2475="proxy_vix",50,IF(I2475&lt;350,100,IF(I2475&lt;=450,50,0))))</f>
        <v>100</v>
      </c>
      <c r="P2475" s="55" t="n">
        <f aca="false">IF(COUNT(K2475)=0,50,IF(K2475&lt;20,100,IF(K2475&lt;=25,50,0)))</f>
        <v>100</v>
      </c>
      <c r="Q2475" s="54"/>
      <c r="R2475" s="47"/>
      <c r="S2475" s="51" t="n">
        <f aca="false">$E2475/$E2474-1</f>
        <v>0.0208498571839573</v>
      </c>
      <c r="T2475" s="56" t="n">
        <f aca="false">$K2475/$K2474-1</f>
        <v>0.000575373993095596</v>
      </c>
      <c r="V2475" s="57"/>
      <c r="W2475" s="57"/>
      <c r="Y2475" s="1" t="str">
        <f aca="false">IF(AX2475&gt;=70,"EASY",IF(AX2475&gt;40,"UNCERTAIN","HARD"))</f>
        <v>EASY</v>
      </c>
      <c r="AA2475" s="58" t="n">
        <f aca="false">IF($A2475&lt;200,"",AVERAGE($E2426:$E2475)/AVERAGE($E2276:$E2475)-1)</f>
        <v>0.0189538170979831</v>
      </c>
      <c r="AB2475" s="59" t="n">
        <f aca="false">LOOKUP($B2475,07_L1政策步階!$A$4:$A$14,07_L1政策步階!$C$4:$C$14)</f>
        <v>1</v>
      </c>
      <c r="AC2475" s="57"/>
      <c r="AD2475" s="57"/>
      <c r="AE2475" s="57"/>
      <c r="AF2475" s="57"/>
      <c r="AG2475" s="57"/>
      <c r="AH2475" s="57"/>
      <c r="AI2475" s="57"/>
      <c r="AJ2475" s="57"/>
      <c r="AK2475" s="57"/>
      <c r="AL2475" s="59" t="n">
        <f aca="false">IF(ISNUMBER($AA2475),IF($AA2475&gt;=0.005,100,IF($AA2475&gt;=-0.015,50,0)),"")</f>
        <v>100</v>
      </c>
      <c r="AM2475" s="59" t="n">
        <f aca="false">IF(ISNUMBER($AB2475),IF($AB2475=1,100,IF($AB2475=0,50,0)),"")</f>
        <v>100</v>
      </c>
      <c r="AN2475" s="0" t="str">
        <f aca="false">IF(ISNUMBER($AC2475),IF($AC2475&gt;=0.001,100,IF($AC2475&gt;=-0.003,50,0)),"")</f>
        <v/>
      </c>
      <c r="AO2475" s="0" t="str">
        <f aca="false">IF(ISNUMBER($AD2475),IF($AD2475&gt;=0.04,100,IF($AD2475&gt;=0,50,0)),"")</f>
        <v/>
      </c>
      <c r="AP2475" s="0" t="str">
        <f aca="false">IF(ISNUMBER($AE2475),IF($AE2475&gt;=25,100,IF($AE2475&gt;=-75,50,0)),"")</f>
        <v/>
      </c>
      <c r="AQ2475" s="0" t="str">
        <f aca="false">IF(ISNUMBER($AF2475),IF($AF2475&gt;0,100,IF($AF2475&gt;=-50,50,0)),"")</f>
        <v/>
      </c>
      <c r="AR2475" s="0" t="str">
        <f aca="false">IF(ISNUMBER($AG2475),IF($AG2475=1,100,IF($AG2475=0,50,0)),"")</f>
        <v/>
      </c>
      <c r="AS2475" s="0" t="str">
        <f aca="false">IF(ISNUMBER($AH2475),IF($AH2475&lt;0,100,IF($AH2475&lt;=20,50,0)),"")</f>
        <v/>
      </c>
      <c r="AT2475" s="0" t="str">
        <f aca="false">IF(ISNUMBER($AI2475),IF($AI2475&lt;0.95,100,IF($AI2475&lt;=1,50,0)),"")</f>
        <v/>
      </c>
      <c r="AU2475" s="0" t="str">
        <f aca="false">IF(ISNUMBER($AJ2475),IF($AJ2475&lt;30,0,IF($AJ2475&lt;40,50,IF($AJ2475&lt;=90,100,50))),"")</f>
        <v/>
      </c>
      <c r="AV2475" s="0" t="str">
        <f aca="false">IF(ISNUMBER($AK2475),IF($AK2475&gt;-0.2,100,IF($AK2475&gt;=-0.4,50,0)),"")</f>
        <v/>
      </c>
      <c r="AW2475" s="59" t="n">
        <f aca="false">01_指標庫!$H$4*ISNUMBER($F2475)+01_指標庫!$H$5*ISNUMBER($AA2475)+01_指標庫!$H$6*ISNUMBER($G2475)+01_指標庫!$H$7*ISNUMBER($H2475)+01_指標庫!$H$8*ISNUMBER($AF2475)+01_指標庫!$H$9*ISNUMBER($AG2475)+01_指標庫!$H$10*ISNUMBER($AB2475)+01_指標庫!$H$11*ISNUMBER($AC2475)+01_指標庫!$H$12*ISNUMBER($AD2475)+01_指標庫!$H$13*ISNUMBER($AE2475)+01_指標庫!$H$14*ISNUMBER($I2475)+01_指標庫!$H$15*ISNUMBER($AH2475)+01_指標庫!$H$16*ISNUMBER($K2475)+01_指標庫!$H$17*ISNUMBER($AI2475)+01_指標庫!$H$18*ISNUMBER($AJ2475)+01_指標庫!$H$19*ISNUMBER($AK2475)+01_指標庫!$H$20*ISNUMBER($BB2475)+01_指標庫!$H$21*ISNUMBER($BC2475)</f>
        <v>77</v>
      </c>
      <c r="AX2475" s="59" t="n">
        <f aca="false">IF(AW2475=0,50,ROUND((01_指標庫!$H$4*IF(ISNUMBER($F2475),L2475,0)+01_指標庫!$H$5*IF(ISNUMBER($AA2475),AL2475,0)+01_指標庫!$H$6*IF(ISNUMBER($G2475),M2475,0)+01_指標庫!$H$7*IF(ISNUMBER($H2475),N2475,0)+01_指標庫!$H$8*IF(ISNUMBER($AF2475),AQ2475,0)+01_指標庫!$H$9*IF(ISNUMBER($AG2475),AR2475,0)+01_指標庫!$H$10*IF(ISNUMBER($AB2475),AM2475,0)+01_指標庫!$H$11*IF(ISNUMBER($AC2475),AN2475,0)+01_指標庫!$H$12*IF(ISNUMBER($AD2475),AO2475,0)+01_指標庫!$H$13*IF(ISNUMBER($AE2475),AP2475,0)+01_指標庫!$H$14*IF(ISNUMBER($I2475),O2475,0)+01_指標庫!$H$15*IF(ISNUMBER($AH2475),AS2475,0)+01_指標庫!$H$16*IF(ISNUMBER($K2475),P2475,0)+01_指標庫!$H$17*IF(ISNUMBER($AI2475),AT2475,0)+01_指標庫!$H$18*IF(ISNUMBER($AJ2475),AU2475,0)+01_指標庫!$H$19*IF(ISNUMBER($AK2475),AV2475,0)+01_指標庫!$H$20*IF(ISNUMBER($BB2475),BB2475,0)+01_指標庫!$H$21*IF(ISNUMBER($BC2475),BC2475,0))/AW2475,1))</f>
        <v>100</v>
      </c>
      <c r="AY2475" s="64" t="n">
        <v>497.96</v>
      </c>
      <c r="AZ2475" s="64" t="n">
        <v>506.87</v>
      </c>
      <c r="BA2475" s="58" t="n">
        <f aca="false">AVERAGE($E2471:$E2475)/AVERAGE($E2466:$E2475)-1</f>
        <v>0.013891101726498</v>
      </c>
      <c r="BB2475" s="59" t="n">
        <f aca="false">IF(ISNUMBER($BA2475),IF(OR($S2475&lt;=-0.03,$BA2475&lt;-0.003),0,IF(OR($S2475&lt;=-0.02,$BA2475&lt;0.01),50,100)),"")</f>
        <v>100</v>
      </c>
      <c r="BC2475" s="59" t="n">
        <f aca="false">IF(OR(COUNT($AZ2475)=0,COUNT($AZ2474)=0),"",IF(OR($AY2475/$AZ2474-1&lt;=-0.03,$AZ2475/$AZ2474-1&lt;=-0.045,IF(COUNT($AZ2466:$AZ2475)=10,AVERAGE($AZ2471:$AZ2475)/AVERAGE($AZ2466:$AZ2475)-1&lt;-0.01,FALSE())),0,IF(OR($AZ2475/$AZ2474-1&lt;=-0.02,IF(COUNT($AZ2466:$AZ2475)=10,AVERAGE($AZ2471:$AZ2475)/AVERAGE($AZ2466:$AZ2475)-1&lt;0.005,FALSE())),50,100)))</f>
        <v>100</v>
      </c>
    </row>
    <row r="2476" customFormat="false" ht="15" hidden="false" customHeight="true" outlineLevel="0" collapsed="false">
      <c r="A2476" s="47" t="n">
        <v>2472</v>
      </c>
      <c r="B2476" s="48" t="n">
        <v>46149</v>
      </c>
      <c r="C2476" s="47" t="n">
        <v>2026</v>
      </c>
      <c r="D2476" s="49" t="s">
        <v>239</v>
      </c>
      <c r="E2476" s="50" t="n">
        <v>28563.95</v>
      </c>
      <c r="F2476" s="51" t="n">
        <v>0.145952</v>
      </c>
      <c r="G2476" s="51" t="n">
        <v>-0.001232</v>
      </c>
      <c r="H2476" s="52" t="n">
        <v>0.6939</v>
      </c>
      <c r="I2476" s="53" t="n">
        <v>279</v>
      </c>
      <c r="J2476" s="47" t="s">
        <v>235</v>
      </c>
      <c r="K2476" s="54" t="n">
        <v>17.08</v>
      </c>
      <c r="L2476" s="55" t="n">
        <f aca="false">IF(COUNT(F2476)=0,50,IF(F2476&gt;=0,100,IF(F2476&gt;=-0.02,50,0)))</f>
        <v>100</v>
      </c>
      <c r="M2476" s="55" t="n">
        <f aca="false">IF(COUNT(G2476)=0,50,IF(G2476&gt;-0.06,100,IF(G2476&gt;-0.15,50,0)))</f>
        <v>100</v>
      </c>
      <c r="N2476" s="55" t="n">
        <f aca="false">IF(COUNT(H2476)=0,50,IF(H2476&gt;=0.6,100,IF(H2476&gt;=0.4,50,0)))</f>
        <v>100</v>
      </c>
      <c r="O2476" s="55" t="n">
        <f aca="false">IF(COUNT(I2476)=0,50,IF(J2476="proxy_vix",50,IF(I2476&lt;350,100,IF(I2476&lt;=450,50,0))))</f>
        <v>100</v>
      </c>
      <c r="P2476" s="55" t="n">
        <f aca="false">IF(COUNT(K2476)=0,50,IF(K2476&lt;20,100,IF(K2476&lt;=25,50,0)))</f>
        <v>100</v>
      </c>
      <c r="Q2476" s="54"/>
      <c r="R2476" s="47"/>
      <c r="S2476" s="51" t="n">
        <f aca="false">$E2476/$E2475-1</f>
        <v>-0.00123150427092811</v>
      </c>
      <c r="T2476" s="56" t="n">
        <f aca="false">$K2476/$K2475-1</f>
        <v>-0.0178263369752733</v>
      </c>
      <c r="V2476" s="57"/>
      <c r="W2476" s="57"/>
      <c r="Y2476" s="1" t="str">
        <f aca="false">IF(AX2476&gt;=70,"EASY",IF(AX2476&gt;40,"UNCERTAIN","HARD"))</f>
        <v>EASY</v>
      </c>
      <c r="AA2476" s="58" t="n">
        <f aca="false">IF($A2476&lt;200,"",AVERAGE($E2427:$E2476)/AVERAGE($E2277:$E2476)-1)</f>
        <v>0.0204251781471589</v>
      </c>
      <c r="AB2476" s="59" t="n">
        <f aca="false">LOOKUP($B2476,07_L1政策步階!$A$4:$A$14,07_L1政策步階!$C$4:$C$14)</f>
        <v>1</v>
      </c>
      <c r="AC2476" s="57"/>
      <c r="AD2476" s="57"/>
      <c r="AE2476" s="57"/>
      <c r="AF2476" s="57"/>
      <c r="AG2476" s="57"/>
      <c r="AH2476" s="57"/>
      <c r="AI2476" s="57"/>
      <c r="AJ2476" s="57"/>
      <c r="AK2476" s="57"/>
      <c r="AL2476" s="59" t="n">
        <f aca="false">IF(ISNUMBER($AA2476),IF($AA2476&gt;=0.005,100,IF($AA2476&gt;=-0.015,50,0)),"")</f>
        <v>100</v>
      </c>
      <c r="AM2476" s="59" t="n">
        <f aca="false">IF(ISNUMBER($AB2476),IF($AB2476=1,100,IF($AB2476=0,50,0)),"")</f>
        <v>100</v>
      </c>
      <c r="AN2476" s="0" t="str">
        <f aca="false">IF(ISNUMBER($AC2476),IF($AC2476&gt;=0.001,100,IF($AC2476&gt;=-0.003,50,0)),"")</f>
        <v/>
      </c>
      <c r="AO2476" s="0" t="str">
        <f aca="false">IF(ISNUMBER($AD2476),IF($AD2476&gt;=0.04,100,IF($AD2476&gt;=0,50,0)),"")</f>
        <v/>
      </c>
      <c r="AP2476" s="0" t="str">
        <f aca="false">IF(ISNUMBER($AE2476),IF($AE2476&gt;=25,100,IF($AE2476&gt;=-75,50,0)),"")</f>
        <v/>
      </c>
      <c r="AQ2476" s="0" t="str">
        <f aca="false">IF(ISNUMBER($AF2476),IF($AF2476&gt;0,100,IF($AF2476&gt;=-50,50,0)),"")</f>
        <v/>
      </c>
      <c r="AR2476" s="0" t="str">
        <f aca="false">IF(ISNUMBER($AG2476),IF($AG2476=1,100,IF($AG2476=0,50,0)),"")</f>
        <v/>
      </c>
      <c r="AS2476" s="0" t="str">
        <f aca="false">IF(ISNUMBER($AH2476),IF($AH2476&lt;0,100,IF($AH2476&lt;=20,50,0)),"")</f>
        <v/>
      </c>
      <c r="AT2476" s="0" t="str">
        <f aca="false">IF(ISNUMBER($AI2476),IF($AI2476&lt;0.95,100,IF($AI2476&lt;=1,50,0)),"")</f>
        <v/>
      </c>
      <c r="AU2476" s="0" t="str">
        <f aca="false">IF(ISNUMBER($AJ2476),IF($AJ2476&lt;30,0,IF($AJ2476&lt;40,50,IF($AJ2476&lt;=90,100,50))),"")</f>
        <v/>
      </c>
      <c r="AV2476" s="0" t="str">
        <f aca="false">IF(ISNUMBER($AK2476),IF($AK2476&gt;-0.2,100,IF($AK2476&gt;=-0.4,50,0)),"")</f>
        <v/>
      </c>
      <c r="AW2476" s="59" t="n">
        <f aca="false">01_指標庫!$H$4*ISNUMBER($F2476)+01_指標庫!$H$5*ISNUMBER($AA2476)+01_指標庫!$H$6*ISNUMBER($G2476)+01_指標庫!$H$7*ISNUMBER($H2476)+01_指標庫!$H$8*ISNUMBER($AF2476)+01_指標庫!$H$9*ISNUMBER($AG2476)+01_指標庫!$H$10*ISNUMBER($AB2476)+01_指標庫!$H$11*ISNUMBER($AC2476)+01_指標庫!$H$12*ISNUMBER($AD2476)+01_指標庫!$H$13*ISNUMBER($AE2476)+01_指標庫!$H$14*ISNUMBER($I2476)+01_指標庫!$H$15*ISNUMBER($AH2476)+01_指標庫!$H$16*ISNUMBER($K2476)+01_指標庫!$H$17*ISNUMBER($AI2476)+01_指標庫!$H$18*ISNUMBER($AJ2476)+01_指標庫!$H$19*ISNUMBER($AK2476)+01_指標庫!$H$20*ISNUMBER($BB2476)+01_指標庫!$H$21*ISNUMBER($BC2476)</f>
        <v>77</v>
      </c>
      <c r="AX2476" s="59" t="n">
        <f aca="false">IF(AW2476=0,50,ROUND((01_指標庫!$H$4*IF(ISNUMBER($F2476),L2476,0)+01_指標庫!$H$5*IF(ISNUMBER($AA2476),AL2476,0)+01_指標庫!$H$6*IF(ISNUMBER($G2476),M2476,0)+01_指標庫!$H$7*IF(ISNUMBER($H2476),N2476,0)+01_指標庫!$H$8*IF(ISNUMBER($AF2476),AQ2476,0)+01_指標庫!$H$9*IF(ISNUMBER($AG2476),AR2476,0)+01_指標庫!$H$10*IF(ISNUMBER($AB2476),AM2476,0)+01_指標庫!$H$11*IF(ISNUMBER($AC2476),AN2476,0)+01_指標庫!$H$12*IF(ISNUMBER($AD2476),AO2476,0)+01_指標庫!$H$13*IF(ISNUMBER($AE2476),AP2476,0)+01_指標庫!$H$14*IF(ISNUMBER($I2476),O2476,0)+01_指標庫!$H$15*IF(ISNUMBER($AH2476),AS2476,0)+01_指標庫!$H$16*IF(ISNUMBER($K2476),P2476,0)+01_指標庫!$H$17*IF(ISNUMBER($AI2476),AT2476,0)+01_指標庫!$H$18*IF(ISNUMBER($AJ2476),AU2476,0)+01_指標庫!$H$19*IF(ISNUMBER($AK2476),AV2476,0)+01_指標庫!$H$20*IF(ISNUMBER($BB2476),BB2476,0)+01_指標庫!$H$21*IF(ISNUMBER($BC2476),BC2476,0))/AW2476,1))</f>
        <v>83.1</v>
      </c>
      <c r="AY2476" s="64" t="n">
        <v>502.93</v>
      </c>
      <c r="AZ2476" s="64" t="n">
        <v>492.36</v>
      </c>
      <c r="BA2476" s="58" t="n">
        <f aca="false">AVERAGE($E2472:$E2476)/AVERAGE($E2467:$E2476)-1</f>
        <v>0.0153996588803422</v>
      </c>
      <c r="BB2476" s="59" t="n">
        <f aca="false">IF(ISNUMBER($BA2476),IF(OR($S2476&lt;=-0.03,$BA2476&lt;-0.003),0,IF(OR($S2476&lt;=-0.02,$BA2476&lt;0.01),50,100)),"")</f>
        <v>100</v>
      </c>
      <c r="BC2476" s="59" t="n">
        <f aca="false">IF(OR(COUNT($AZ2476)=0,COUNT($AZ2475)=0),"",IF(OR($AY2476/$AZ2475-1&lt;=-0.03,$AZ2476/$AZ2475-1&lt;=-0.045,IF(COUNT($AZ2467:$AZ2476)=10,AVERAGE($AZ2472:$AZ2476)/AVERAGE($AZ2467:$AZ2476)-1&lt;-0.01,FALSE())),0,IF(OR($AZ2476/$AZ2475-1&lt;=-0.02,IF(COUNT($AZ2467:$AZ2476)=10,AVERAGE($AZ2472:$AZ2476)/AVERAGE($AZ2467:$AZ2476)-1&lt;0.005,FALSE())),50,100)))</f>
        <v>50</v>
      </c>
    </row>
    <row r="2477" customFormat="false" ht="15" hidden="false" customHeight="true" outlineLevel="0" collapsed="false">
      <c r="A2477" s="47" t="n">
        <v>2473</v>
      </c>
      <c r="B2477" s="48" t="n">
        <v>46150</v>
      </c>
      <c r="C2477" s="47" t="n">
        <v>2026</v>
      </c>
      <c r="D2477" s="49" t="s">
        <v>234</v>
      </c>
      <c r="E2477" s="50" t="n">
        <v>29234.99</v>
      </c>
      <c r="F2477" s="51" t="n">
        <v>0.171446</v>
      </c>
      <c r="G2477" s="51" t="n">
        <v>0</v>
      </c>
      <c r="H2477" s="52" t="n">
        <v>0.6939</v>
      </c>
      <c r="I2477" s="53" t="n">
        <v>281</v>
      </c>
      <c r="J2477" s="47" t="s">
        <v>235</v>
      </c>
      <c r="K2477" s="54" t="n">
        <v>17.19</v>
      </c>
      <c r="L2477" s="55" t="n">
        <f aca="false">IF(COUNT(F2477)=0,50,IF(F2477&gt;=0,100,IF(F2477&gt;=-0.02,50,0)))</f>
        <v>100</v>
      </c>
      <c r="M2477" s="55" t="n">
        <f aca="false">IF(COUNT(G2477)=0,50,IF(G2477&gt;-0.06,100,IF(G2477&gt;-0.15,50,0)))</f>
        <v>100</v>
      </c>
      <c r="N2477" s="55" t="n">
        <f aca="false">IF(COUNT(H2477)=0,50,IF(H2477&gt;=0.6,100,IF(H2477&gt;=0.4,50,0)))</f>
        <v>100</v>
      </c>
      <c r="O2477" s="55" t="n">
        <f aca="false">IF(COUNT(I2477)=0,50,IF(J2477="proxy_vix",50,IF(I2477&lt;350,100,IF(I2477&lt;=450,50,0))))</f>
        <v>100</v>
      </c>
      <c r="P2477" s="55" t="n">
        <f aca="false">IF(COUNT(K2477)=0,50,IF(K2477&lt;20,100,IF(K2477&lt;=25,50,0)))</f>
        <v>100</v>
      </c>
      <c r="Q2477" s="54"/>
      <c r="R2477" s="47"/>
      <c r="S2477" s="51" t="n">
        <f aca="false">$E2477/$E2476-1</f>
        <v>0.0234925491747464</v>
      </c>
      <c r="T2477" s="56" t="n">
        <f aca="false">$K2477/$K2476-1</f>
        <v>0.00644028103044514</v>
      </c>
      <c r="V2477" s="57"/>
      <c r="W2477" s="57"/>
      <c r="Y2477" s="1" t="str">
        <f aca="false">IF(AX2477&gt;=70,"EASY",IF(AX2477&gt;40,"UNCERTAIN","HARD"))</f>
        <v>EASY</v>
      </c>
      <c r="AA2477" s="58" t="n">
        <f aca="false">IF($A2477&lt;200,"",AVERAGE($E2428:$E2477)/AVERAGE($E2278:$E2477)-1)</f>
        <v>0.0225500638931295</v>
      </c>
      <c r="AB2477" s="59" t="n">
        <f aca="false">LOOKUP($B2477,07_L1政策步階!$A$4:$A$14,07_L1政策步階!$C$4:$C$14)</f>
        <v>1</v>
      </c>
      <c r="AC2477" s="57"/>
      <c r="AD2477" s="57"/>
      <c r="AE2477" s="57"/>
      <c r="AF2477" s="57"/>
      <c r="AG2477" s="57"/>
      <c r="AH2477" s="57"/>
      <c r="AI2477" s="57"/>
      <c r="AJ2477" s="57"/>
      <c r="AK2477" s="57"/>
      <c r="AL2477" s="59" t="n">
        <f aca="false">IF(ISNUMBER($AA2477),IF($AA2477&gt;=0.005,100,IF($AA2477&gt;=-0.015,50,0)),"")</f>
        <v>100</v>
      </c>
      <c r="AM2477" s="59" t="n">
        <f aca="false">IF(ISNUMBER($AB2477),IF($AB2477=1,100,IF($AB2477=0,50,0)),"")</f>
        <v>100</v>
      </c>
      <c r="AN2477" s="0" t="str">
        <f aca="false">IF(ISNUMBER($AC2477),IF($AC2477&gt;=0.001,100,IF($AC2477&gt;=-0.003,50,0)),"")</f>
        <v/>
      </c>
      <c r="AO2477" s="0" t="str">
        <f aca="false">IF(ISNUMBER($AD2477),IF($AD2477&gt;=0.04,100,IF($AD2477&gt;=0,50,0)),"")</f>
        <v/>
      </c>
      <c r="AP2477" s="0" t="str">
        <f aca="false">IF(ISNUMBER($AE2477),IF($AE2477&gt;=25,100,IF($AE2477&gt;=-75,50,0)),"")</f>
        <v/>
      </c>
      <c r="AQ2477" s="0" t="str">
        <f aca="false">IF(ISNUMBER($AF2477),IF($AF2477&gt;0,100,IF($AF2477&gt;=-50,50,0)),"")</f>
        <v/>
      </c>
      <c r="AR2477" s="0" t="str">
        <f aca="false">IF(ISNUMBER($AG2477),IF($AG2477=1,100,IF($AG2477=0,50,0)),"")</f>
        <v/>
      </c>
      <c r="AS2477" s="0" t="str">
        <f aca="false">IF(ISNUMBER($AH2477),IF($AH2477&lt;0,100,IF($AH2477&lt;=20,50,0)),"")</f>
        <v/>
      </c>
      <c r="AT2477" s="0" t="str">
        <f aca="false">IF(ISNUMBER($AI2477),IF($AI2477&lt;0.95,100,IF($AI2477&lt;=1,50,0)),"")</f>
        <v/>
      </c>
      <c r="AU2477" s="0" t="str">
        <f aca="false">IF(ISNUMBER($AJ2477),IF($AJ2477&lt;30,0,IF($AJ2477&lt;40,50,IF($AJ2477&lt;=90,100,50))),"")</f>
        <v/>
      </c>
      <c r="AV2477" s="0" t="str">
        <f aca="false">IF(ISNUMBER($AK2477),IF($AK2477&gt;-0.2,100,IF($AK2477&gt;=-0.4,50,0)),"")</f>
        <v/>
      </c>
      <c r="AW2477" s="59" t="n">
        <f aca="false">01_指標庫!$H$4*ISNUMBER($F2477)+01_指標庫!$H$5*ISNUMBER($AA2477)+01_指標庫!$H$6*ISNUMBER($G2477)+01_指標庫!$H$7*ISNUMBER($H2477)+01_指標庫!$H$8*ISNUMBER($AF2477)+01_指標庫!$H$9*ISNUMBER($AG2477)+01_指標庫!$H$10*ISNUMBER($AB2477)+01_指標庫!$H$11*ISNUMBER($AC2477)+01_指標庫!$H$12*ISNUMBER($AD2477)+01_指標庫!$H$13*ISNUMBER($AE2477)+01_指標庫!$H$14*ISNUMBER($I2477)+01_指標庫!$H$15*ISNUMBER($AH2477)+01_指標庫!$H$16*ISNUMBER($K2477)+01_指標庫!$H$17*ISNUMBER($AI2477)+01_指標庫!$H$18*ISNUMBER($AJ2477)+01_指標庫!$H$19*ISNUMBER($AK2477)+01_指標庫!$H$20*ISNUMBER($BB2477)+01_指標庫!$H$21*ISNUMBER($BC2477)</f>
        <v>77</v>
      </c>
      <c r="AX2477" s="59" t="n">
        <f aca="false">IF(AW2477=0,50,ROUND((01_指標庫!$H$4*IF(ISNUMBER($F2477),L2477,0)+01_指標庫!$H$5*IF(ISNUMBER($AA2477),AL2477,0)+01_指標庫!$H$6*IF(ISNUMBER($G2477),M2477,0)+01_指標庫!$H$7*IF(ISNUMBER($H2477),N2477,0)+01_指標庫!$H$8*IF(ISNUMBER($AF2477),AQ2477,0)+01_指標庫!$H$9*IF(ISNUMBER($AG2477),AR2477,0)+01_指標庫!$H$10*IF(ISNUMBER($AB2477),AM2477,0)+01_指標庫!$H$11*IF(ISNUMBER($AC2477),AN2477,0)+01_指標庫!$H$12*IF(ISNUMBER($AD2477),AO2477,0)+01_指標庫!$H$13*IF(ISNUMBER($AE2477),AP2477,0)+01_指標庫!$H$14*IF(ISNUMBER($I2477),O2477,0)+01_指標庫!$H$15*IF(ISNUMBER($AH2477),AS2477,0)+01_指標庫!$H$16*IF(ISNUMBER($K2477),P2477,0)+01_指標庫!$H$17*IF(ISNUMBER($AI2477),AT2477,0)+01_指標庫!$H$18*IF(ISNUMBER($AJ2477),AU2477,0)+01_指標庫!$H$19*IF(ISNUMBER($AK2477),AV2477,0)+01_指標庫!$H$20*IF(ISNUMBER($BB2477),BB2477,0)+01_指標庫!$H$21*IF(ISNUMBER($BC2477),BC2477,0))/AW2477,1))</f>
        <v>100</v>
      </c>
      <c r="AY2477" s="64" t="n">
        <v>504.24</v>
      </c>
      <c r="AZ2477" s="64" t="n">
        <v>520.3</v>
      </c>
      <c r="BA2477" s="58" t="n">
        <f aca="false">AVERAGE($E2473:$E2477)/AVERAGE($E2468:$E2477)-1</f>
        <v>0.019303521438667</v>
      </c>
      <c r="BB2477" s="59" t="n">
        <f aca="false">IF(ISNUMBER($BA2477),IF(OR($S2477&lt;=-0.03,$BA2477&lt;-0.003),0,IF(OR($S2477&lt;=-0.02,$BA2477&lt;0.01),50,100)),"")</f>
        <v>100</v>
      </c>
      <c r="BC2477" s="59" t="n">
        <f aca="false">IF(OR(COUNT($AZ2477)=0,COUNT($AZ2476)=0),"",IF(OR($AY2477/$AZ2476-1&lt;=-0.03,$AZ2477/$AZ2476-1&lt;=-0.045,IF(COUNT($AZ2468:$AZ2477)=10,AVERAGE($AZ2473:$AZ2477)/AVERAGE($AZ2468:$AZ2477)-1&lt;-0.01,FALSE())),0,IF(OR($AZ2477/$AZ2476-1&lt;=-0.02,IF(COUNT($AZ2468:$AZ2477)=10,AVERAGE($AZ2473:$AZ2477)/AVERAGE($AZ2468:$AZ2477)-1&lt;0.005,FALSE())),50,100)))</f>
        <v>100</v>
      </c>
    </row>
    <row r="2478" customFormat="false" ht="15" hidden="false" customHeight="true" outlineLevel="0" collapsed="false">
      <c r="A2478" s="47" t="n">
        <v>2474</v>
      </c>
      <c r="B2478" s="48" t="n">
        <v>46153</v>
      </c>
      <c r="C2478" s="47" t="n">
        <v>2026</v>
      </c>
      <c r="D2478" s="49" t="s">
        <v>236</v>
      </c>
      <c r="E2478" s="50" t="n">
        <v>29320.66</v>
      </c>
      <c r="F2478" s="51" t="n">
        <v>0.173445</v>
      </c>
      <c r="G2478" s="51" t="n">
        <v>0</v>
      </c>
      <c r="H2478" s="52" t="n">
        <v>0.7143</v>
      </c>
      <c r="I2478" s="53" t="n">
        <v>279</v>
      </c>
      <c r="J2478" s="47" t="s">
        <v>235</v>
      </c>
      <c r="K2478" s="54" t="n">
        <v>18.38</v>
      </c>
      <c r="L2478" s="55" t="n">
        <f aca="false">IF(COUNT(F2478)=0,50,IF(F2478&gt;=0,100,IF(F2478&gt;=-0.02,50,0)))</f>
        <v>100</v>
      </c>
      <c r="M2478" s="55" t="n">
        <f aca="false">IF(COUNT(G2478)=0,50,IF(G2478&gt;-0.06,100,IF(G2478&gt;-0.15,50,0)))</f>
        <v>100</v>
      </c>
      <c r="N2478" s="55" t="n">
        <f aca="false">IF(COUNT(H2478)=0,50,IF(H2478&gt;=0.6,100,IF(H2478&gt;=0.4,50,0)))</f>
        <v>100</v>
      </c>
      <c r="O2478" s="55" t="n">
        <f aca="false">IF(COUNT(I2478)=0,50,IF(J2478="proxy_vix",50,IF(I2478&lt;350,100,IF(I2478&lt;=450,50,0))))</f>
        <v>100</v>
      </c>
      <c r="P2478" s="55" t="n">
        <f aca="false">IF(COUNT(K2478)=0,50,IF(K2478&lt;20,100,IF(K2478&lt;=25,50,0)))</f>
        <v>100</v>
      </c>
      <c r="Q2478" s="54"/>
      <c r="R2478" s="47"/>
      <c r="S2478" s="51" t="n">
        <f aca="false">$E2478/$E2477-1</f>
        <v>0.00293039265619721</v>
      </c>
      <c r="T2478" s="56" t="n">
        <f aca="false">$K2478/$K2477-1</f>
        <v>0.0692262943571842</v>
      </c>
      <c r="V2478" s="57"/>
      <c r="W2478" s="57"/>
      <c r="Y2478" s="1" t="str">
        <f aca="false">IF(AX2478&gt;=70,"EASY",IF(AX2478&gt;40,"UNCERTAIN","HARD"))</f>
        <v>EASY</v>
      </c>
      <c r="AA2478" s="58" t="n">
        <f aca="false">IF($A2478&lt;200,"",AVERAGE($E2429:$E2478)/AVERAGE($E2279:$E2478)-1)</f>
        <v>0.0247920687260408</v>
      </c>
      <c r="AB2478" s="59" t="n">
        <f aca="false">LOOKUP($B2478,07_L1政策步階!$A$4:$A$14,07_L1政策步階!$C$4:$C$14)</f>
        <v>1</v>
      </c>
      <c r="AC2478" s="57"/>
      <c r="AD2478" s="57"/>
      <c r="AE2478" s="57"/>
      <c r="AF2478" s="57"/>
      <c r="AG2478" s="57"/>
      <c r="AH2478" s="57"/>
      <c r="AI2478" s="57"/>
      <c r="AJ2478" s="57"/>
      <c r="AK2478" s="57"/>
      <c r="AL2478" s="59" t="n">
        <f aca="false">IF(ISNUMBER($AA2478),IF($AA2478&gt;=0.005,100,IF($AA2478&gt;=-0.015,50,0)),"")</f>
        <v>100</v>
      </c>
      <c r="AM2478" s="59" t="n">
        <f aca="false">IF(ISNUMBER($AB2478),IF($AB2478=1,100,IF($AB2478=0,50,0)),"")</f>
        <v>100</v>
      </c>
      <c r="AN2478" s="0" t="str">
        <f aca="false">IF(ISNUMBER($AC2478),IF($AC2478&gt;=0.001,100,IF($AC2478&gt;=-0.003,50,0)),"")</f>
        <v/>
      </c>
      <c r="AO2478" s="0" t="str">
        <f aca="false">IF(ISNUMBER($AD2478),IF($AD2478&gt;=0.04,100,IF($AD2478&gt;=0,50,0)),"")</f>
        <v/>
      </c>
      <c r="AP2478" s="0" t="str">
        <f aca="false">IF(ISNUMBER($AE2478),IF($AE2478&gt;=25,100,IF($AE2478&gt;=-75,50,0)),"")</f>
        <v/>
      </c>
      <c r="AQ2478" s="0" t="str">
        <f aca="false">IF(ISNUMBER($AF2478),IF($AF2478&gt;0,100,IF($AF2478&gt;=-50,50,0)),"")</f>
        <v/>
      </c>
      <c r="AR2478" s="0" t="str">
        <f aca="false">IF(ISNUMBER($AG2478),IF($AG2478=1,100,IF($AG2478=0,50,0)),"")</f>
        <v/>
      </c>
      <c r="AS2478" s="0" t="str">
        <f aca="false">IF(ISNUMBER($AH2478),IF($AH2478&lt;0,100,IF($AH2478&lt;=20,50,0)),"")</f>
        <v/>
      </c>
      <c r="AT2478" s="0" t="str">
        <f aca="false">IF(ISNUMBER($AI2478),IF($AI2478&lt;0.95,100,IF($AI2478&lt;=1,50,0)),"")</f>
        <v/>
      </c>
      <c r="AU2478" s="0" t="str">
        <f aca="false">IF(ISNUMBER($AJ2478),IF($AJ2478&lt;30,0,IF($AJ2478&lt;40,50,IF($AJ2478&lt;=90,100,50))),"")</f>
        <v/>
      </c>
      <c r="AV2478" s="0" t="str">
        <f aca="false">IF(ISNUMBER($AK2478),IF($AK2478&gt;-0.2,100,IF($AK2478&gt;=-0.4,50,0)),"")</f>
        <v/>
      </c>
      <c r="AW2478" s="59" t="n">
        <f aca="false">01_指標庫!$H$4*ISNUMBER($F2478)+01_指標庫!$H$5*ISNUMBER($AA2478)+01_指標庫!$H$6*ISNUMBER($G2478)+01_指標庫!$H$7*ISNUMBER($H2478)+01_指標庫!$H$8*ISNUMBER($AF2478)+01_指標庫!$H$9*ISNUMBER($AG2478)+01_指標庫!$H$10*ISNUMBER($AB2478)+01_指標庫!$H$11*ISNUMBER($AC2478)+01_指標庫!$H$12*ISNUMBER($AD2478)+01_指標庫!$H$13*ISNUMBER($AE2478)+01_指標庫!$H$14*ISNUMBER($I2478)+01_指標庫!$H$15*ISNUMBER($AH2478)+01_指標庫!$H$16*ISNUMBER($K2478)+01_指標庫!$H$17*ISNUMBER($AI2478)+01_指標庫!$H$18*ISNUMBER($AJ2478)+01_指標庫!$H$19*ISNUMBER($AK2478)+01_指標庫!$H$20*ISNUMBER($BB2478)+01_指標庫!$H$21*ISNUMBER($BC2478)</f>
        <v>77</v>
      </c>
      <c r="AX2478" s="59" t="n">
        <f aca="false">IF(AW2478=0,50,ROUND((01_指標庫!$H$4*IF(ISNUMBER($F2478),L2478,0)+01_指標庫!$H$5*IF(ISNUMBER($AA2478),AL2478,0)+01_指標庫!$H$6*IF(ISNUMBER($G2478),M2478,0)+01_指標庫!$H$7*IF(ISNUMBER($H2478),N2478,0)+01_指標庫!$H$8*IF(ISNUMBER($AF2478),AQ2478,0)+01_指標庫!$H$9*IF(ISNUMBER($AG2478),AR2478,0)+01_指標庫!$H$10*IF(ISNUMBER($AB2478),AM2478,0)+01_指標庫!$H$11*IF(ISNUMBER($AC2478),AN2478,0)+01_指標庫!$H$12*IF(ISNUMBER($AD2478),AO2478,0)+01_指標庫!$H$13*IF(ISNUMBER($AE2478),AP2478,0)+01_指標庫!$H$14*IF(ISNUMBER($I2478),O2478,0)+01_指標庫!$H$15*IF(ISNUMBER($AH2478),AS2478,0)+01_指標庫!$H$16*IF(ISNUMBER($K2478),P2478,0)+01_指標庫!$H$17*IF(ISNUMBER($AI2478),AT2478,0)+01_指標庫!$H$18*IF(ISNUMBER($AJ2478),AU2478,0)+01_指標庫!$H$19*IF(ISNUMBER($AK2478),AV2478,0)+01_指標庫!$H$20*IF(ISNUMBER($BB2478),BB2478,0)+01_指標庫!$H$21*IF(ISNUMBER($BC2478),BC2478,0))/AW2478,1))</f>
        <v>100</v>
      </c>
      <c r="AY2478" s="64" t="n">
        <v>524.08</v>
      </c>
      <c r="AZ2478" s="64" t="n">
        <v>532.76</v>
      </c>
      <c r="BA2478" s="58" t="n">
        <f aca="false">AVERAGE($E2474:$E2478)/AVERAGE($E2469:$E2478)-1</f>
        <v>0.023876056527451</v>
      </c>
      <c r="BB2478" s="59" t="n">
        <f aca="false">IF(ISNUMBER($BA2478),IF(OR($S2478&lt;=-0.03,$BA2478&lt;-0.003),0,IF(OR($S2478&lt;=-0.02,$BA2478&lt;0.01),50,100)),"")</f>
        <v>100</v>
      </c>
      <c r="BC2478" s="59" t="n">
        <f aca="false">IF(OR(COUNT($AZ2478)=0,COUNT($AZ2477)=0),"",IF(OR($AY2478/$AZ2477-1&lt;=-0.03,$AZ2478/$AZ2477-1&lt;=-0.045,IF(COUNT($AZ2469:$AZ2478)=10,AVERAGE($AZ2474:$AZ2478)/AVERAGE($AZ2469:$AZ2478)-1&lt;-0.01,FALSE())),0,IF(OR($AZ2478/$AZ2477-1&lt;=-0.02,IF(COUNT($AZ2469:$AZ2478)=10,AVERAGE($AZ2474:$AZ2478)/AVERAGE($AZ2469:$AZ2478)-1&lt;0.005,FALSE())),50,100)))</f>
        <v>100</v>
      </c>
    </row>
    <row r="2479" customFormat="false" ht="15" hidden="false" customHeight="true" outlineLevel="0" collapsed="false">
      <c r="A2479" s="47" t="n">
        <v>2475</v>
      </c>
      <c r="B2479" s="48" t="n">
        <v>46154</v>
      </c>
      <c r="C2479" s="47" t="n">
        <v>2026</v>
      </c>
      <c r="D2479" s="49" t="s">
        <v>237</v>
      </c>
      <c r="E2479" s="50" t="n">
        <v>29064.8</v>
      </c>
      <c r="F2479" s="51" t="n">
        <v>0.161858</v>
      </c>
      <c r="G2479" s="51" t="n">
        <v>-0.008726</v>
      </c>
      <c r="H2479" s="52" t="n">
        <v>0.7143</v>
      </c>
      <c r="I2479" s="53" t="n">
        <v>282</v>
      </c>
      <c r="J2479" s="47" t="s">
        <v>235</v>
      </c>
      <c r="K2479" s="54" t="n">
        <v>17.99</v>
      </c>
      <c r="L2479" s="55" t="n">
        <f aca="false">IF(COUNT(F2479)=0,50,IF(F2479&gt;=0,100,IF(F2479&gt;=-0.02,50,0)))</f>
        <v>100</v>
      </c>
      <c r="M2479" s="55" t="n">
        <f aca="false">IF(COUNT(G2479)=0,50,IF(G2479&gt;-0.06,100,IF(G2479&gt;-0.15,50,0)))</f>
        <v>100</v>
      </c>
      <c r="N2479" s="55" t="n">
        <f aca="false">IF(COUNT(H2479)=0,50,IF(H2479&gt;=0.6,100,IF(H2479&gt;=0.4,50,0)))</f>
        <v>100</v>
      </c>
      <c r="O2479" s="55" t="n">
        <f aca="false">IF(COUNT(I2479)=0,50,IF(J2479="proxy_vix",50,IF(I2479&lt;350,100,IF(I2479&lt;=450,50,0))))</f>
        <v>100</v>
      </c>
      <c r="P2479" s="55" t="n">
        <f aca="false">IF(COUNT(K2479)=0,50,IF(K2479&lt;20,100,IF(K2479&lt;=25,50,0)))</f>
        <v>100</v>
      </c>
      <c r="Q2479" s="54"/>
      <c r="R2479" s="47"/>
      <c r="S2479" s="51" t="n">
        <f aca="false">$E2479/$E2478-1</f>
        <v>-0.00872627014535143</v>
      </c>
      <c r="T2479" s="56" t="n">
        <f aca="false">$K2479/$K2478-1</f>
        <v>-0.0212187159956475</v>
      </c>
      <c r="V2479" s="57"/>
      <c r="W2479" s="57"/>
      <c r="Y2479" s="1" t="str">
        <f aca="false">IF(AX2479&gt;=70,"EASY",IF(AX2479&gt;40,"UNCERTAIN","HARD"))</f>
        <v>EASY</v>
      </c>
      <c r="AA2479" s="58" t="n">
        <f aca="false">IF($A2479&lt;200,"",AVERAGE($E2430:$E2479)/AVERAGE($E2280:$E2479)-1)</f>
        <v>0.0268612900745888</v>
      </c>
      <c r="AB2479" s="59" t="n">
        <f aca="false">LOOKUP($B2479,07_L1政策步階!$A$4:$A$14,07_L1政策步階!$C$4:$C$14)</f>
        <v>1</v>
      </c>
      <c r="AC2479" s="57"/>
      <c r="AD2479" s="57"/>
      <c r="AE2479" s="57"/>
      <c r="AF2479" s="57"/>
      <c r="AG2479" s="57"/>
      <c r="AH2479" s="57"/>
      <c r="AI2479" s="57"/>
      <c r="AJ2479" s="57"/>
      <c r="AK2479" s="57"/>
      <c r="AL2479" s="59" t="n">
        <f aca="false">IF(ISNUMBER($AA2479),IF($AA2479&gt;=0.005,100,IF($AA2479&gt;=-0.015,50,0)),"")</f>
        <v>100</v>
      </c>
      <c r="AM2479" s="59" t="n">
        <f aca="false">IF(ISNUMBER($AB2479),IF($AB2479=1,100,IF($AB2479=0,50,0)),"")</f>
        <v>100</v>
      </c>
      <c r="AN2479" s="0" t="str">
        <f aca="false">IF(ISNUMBER($AC2479),IF($AC2479&gt;=0.001,100,IF($AC2479&gt;=-0.003,50,0)),"")</f>
        <v/>
      </c>
      <c r="AO2479" s="0" t="str">
        <f aca="false">IF(ISNUMBER($AD2479),IF($AD2479&gt;=0.04,100,IF($AD2479&gt;=0,50,0)),"")</f>
        <v/>
      </c>
      <c r="AP2479" s="0" t="str">
        <f aca="false">IF(ISNUMBER($AE2479),IF($AE2479&gt;=25,100,IF($AE2479&gt;=-75,50,0)),"")</f>
        <v/>
      </c>
      <c r="AQ2479" s="0" t="str">
        <f aca="false">IF(ISNUMBER($AF2479),IF($AF2479&gt;0,100,IF($AF2479&gt;=-50,50,0)),"")</f>
        <v/>
      </c>
      <c r="AR2479" s="0" t="str">
        <f aca="false">IF(ISNUMBER($AG2479),IF($AG2479=1,100,IF($AG2479=0,50,0)),"")</f>
        <v/>
      </c>
      <c r="AS2479" s="0" t="str">
        <f aca="false">IF(ISNUMBER($AH2479),IF($AH2479&lt;0,100,IF($AH2479&lt;=20,50,0)),"")</f>
        <v/>
      </c>
      <c r="AT2479" s="0" t="str">
        <f aca="false">IF(ISNUMBER($AI2479),IF($AI2479&lt;0.95,100,IF($AI2479&lt;=1,50,0)),"")</f>
        <v/>
      </c>
      <c r="AU2479" s="0" t="str">
        <f aca="false">IF(ISNUMBER($AJ2479),IF($AJ2479&lt;30,0,IF($AJ2479&lt;40,50,IF($AJ2479&lt;=90,100,50))),"")</f>
        <v/>
      </c>
      <c r="AV2479" s="0" t="str">
        <f aca="false">IF(ISNUMBER($AK2479),IF($AK2479&gt;-0.2,100,IF($AK2479&gt;=-0.4,50,0)),"")</f>
        <v/>
      </c>
      <c r="AW2479" s="59" t="n">
        <f aca="false">01_指標庫!$H$4*ISNUMBER($F2479)+01_指標庫!$H$5*ISNUMBER($AA2479)+01_指標庫!$H$6*ISNUMBER($G2479)+01_指標庫!$H$7*ISNUMBER($H2479)+01_指標庫!$H$8*ISNUMBER($AF2479)+01_指標庫!$H$9*ISNUMBER($AG2479)+01_指標庫!$H$10*ISNUMBER($AB2479)+01_指標庫!$H$11*ISNUMBER($AC2479)+01_指標庫!$H$12*ISNUMBER($AD2479)+01_指標庫!$H$13*ISNUMBER($AE2479)+01_指標庫!$H$14*ISNUMBER($I2479)+01_指標庫!$H$15*ISNUMBER($AH2479)+01_指標庫!$H$16*ISNUMBER($K2479)+01_指標庫!$H$17*ISNUMBER($AI2479)+01_指標庫!$H$18*ISNUMBER($AJ2479)+01_指標庫!$H$19*ISNUMBER($AK2479)+01_指標庫!$H$20*ISNUMBER($BB2479)+01_指標庫!$H$21*ISNUMBER($BC2479)</f>
        <v>77</v>
      </c>
      <c r="AX2479" s="59" t="n">
        <f aca="false">IF(AW2479=0,50,ROUND((01_指標庫!$H$4*IF(ISNUMBER($F2479),L2479,0)+01_指標庫!$H$5*IF(ISNUMBER($AA2479),AL2479,0)+01_指標庫!$H$6*IF(ISNUMBER($G2479),M2479,0)+01_指標庫!$H$7*IF(ISNUMBER($H2479),N2479,0)+01_指標庫!$H$8*IF(ISNUMBER($AF2479),AQ2479,0)+01_指標庫!$H$9*IF(ISNUMBER($AG2479),AR2479,0)+01_指標庫!$H$10*IF(ISNUMBER($AB2479),AM2479,0)+01_指標庫!$H$11*IF(ISNUMBER($AC2479),AN2479,0)+01_指標庫!$H$12*IF(ISNUMBER($AD2479),AO2479,0)+01_指標庫!$H$13*IF(ISNUMBER($AE2479),AP2479,0)+01_指標庫!$H$14*IF(ISNUMBER($I2479),O2479,0)+01_指標庫!$H$15*IF(ISNUMBER($AH2479),AS2479,0)+01_指標庫!$H$16*IF(ISNUMBER($K2479),P2479,0)+01_指標庫!$H$17*IF(ISNUMBER($AI2479),AT2479,0)+01_指標庫!$H$18*IF(ISNUMBER($AJ2479),AU2479,0)+01_指標庫!$H$19*IF(ISNUMBER($AK2479),AV2479,0)+01_指標庫!$H$20*IF(ISNUMBER($BB2479),BB2479,0)+01_指標庫!$H$21*IF(ISNUMBER($BC2479),BC2479,0))/AW2479,1))</f>
        <v>83.1</v>
      </c>
      <c r="AY2479" s="64" t="n">
        <v>520.85</v>
      </c>
      <c r="AZ2479" s="64" t="n">
        <v>515.99</v>
      </c>
      <c r="BA2479" s="58" t="n">
        <f aca="false">AVERAGE($E2475:$E2479)/AVERAGE($E2470:$E2479)-1</f>
        <v>0.0239293923396229</v>
      </c>
      <c r="BB2479" s="59" t="n">
        <f aca="false">IF(ISNUMBER($BA2479),IF(OR($S2479&lt;=-0.03,$BA2479&lt;-0.003),0,IF(OR($S2479&lt;=-0.02,$BA2479&lt;0.01),50,100)),"")</f>
        <v>100</v>
      </c>
      <c r="BC2479" s="59" t="n">
        <f aca="false">IF(OR(COUNT($AZ2479)=0,COUNT($AZ2478)=0),"",IF(OR($AY2479/$AZ2478-1&lt;=-0.03,$AZ2479/$AZ2478-1&lt;=-0.045,IF(COUNT($AZ2470:$AZ2479)=10,AVERAGE($AZ2475:$AZ2479)/AVERAGE($AZ2470:$AZ2479)-1&lt;-0.01,FALSE())),0,IF(OR($AZ2479/$AZ2478-1&lt;=-0.02,IF(COUNT($AZ2470:$AZ2479)=10,AVERAGE($AZ2475:$AZ2479)/AVERAGE($AZ2470:$AZ2479)-1&lt;0.005,FALSE())),50,100)))</f>
        <v>50</v>
      </c>
    </row>
    <row r="2480" customFormat="false" ht="15" hidden="false" customHeight="true" outlineLevel="0" collapsed="false">
      <c r="A2480" s="47" t="n">
        <v>2476</v>
      </c>
      <c r="B2480" s="48" t="n">
        <v>46155</v>
      </c>
      <c r="C2480" s="47" t="n">
        <v>2026</v>
      </c>
      <c r="D2480" s="49" t="s">
        <v>238</v>
      </c>
      <c r="E2480" s="50" t="n">
        <v>29366.94</v>
      </c>
      <c r="F2480" s="51" t="n">
        <v>0.172528</v>
      </c>
      <c r="G2480" s="51" t="n">
        <v>0</v>
      </c>
      <c r="H2480" s="52" t="n">
        <v>0.7143</v>
      </c>
      <c r="I2480" s="53" t="n">
        <v>282</v>
      </c>
      <c r="J2480" s="47" t="s">
        <v>235</v>
      </c>
      <c r="K2480" s="54" t="n">
        <v>17.87</v>
      </c>
      <c r="L2480" s="55" t="n">
        <f aca="false">IF(COUNT(F2480)=0,50,IF(F2480&gt;=0,100,IF(F2480&gt;=-0.02,50,0)))</f>
        <v>100</v>
      </c>
      <c r="M2480" s="55" t="n">
        <f aca="false">IF(COUNT(G2480)=0,50,IF(G2480&gt;-0.06,100,IF(G2480&gt;-0.15,50,0)))</f>
        <v>100</v>
      </c>
      <c r="N2480" s="55" t="n">
        <f aca="false">IF(COUNT(H2480)=0,50,IF(H2480&gt;=0.6,100,IF(H2480&gt;=0.4,50,0)))</f>
        <v>100</v>
      </c>
      <c r="O2480" s="55" t="n">
        <f aca="false">IF(COUNT(I2480)=0,50,IF(J2480="proxy_vix",50,IF(I2480&lt;350,100,IF(I2480&lt;=450,50,0))))</f>
        <v>100</v>
      </c>
      <c r="P2480" s="55" t="n">
        <f aca="false">IF(COUNT(K2480)=0,50,IF(K2480&lt;20,100,IF(K2480&lt;=25,50,0)))</f>
        <v>100</v>
      </c>
      <c r="Q2480" s="54"/>
      <c r="R2480" s="47"/>
      <c r="S2480" s="51" t="n">
        <f aca="false">$E2480/$E2479-1</f>
        <v>0.0103953923646471</v>
      </c>
      <c r="T2480" s="56" t="n">
        <f aca="false">$K2480/$K2479-1</f>
        <v>-0.00667037242912716</v>
      </c>
      <c r="V2480" s="57"/>
      <c r="W2480" s="57"/>
      <c r="Y2480" s="1" t="str">
        <f aca="false">IF(AX2480&gt;=70,"EASY",IF(AX2480&gt;40,"UNCERTAIN","HARD"))</f>
        <v>EASY</v>
      </c>
      <c r="AA2480" s="58" t="n">
        <f aca="false">IF($A2480&lt;200,"",AVERAGE($E2431:$E2480)/AVERAGE($E2281:$E2480)-1)</f>
        <v>0.0293398084148244</v>
      </c>
      <c r="AB2480" s="59" t="n">
        <f aca="false">LOOKUP($B2480,07_L1政策步階!$A$4:$A$14,07_L1政策步階!$C$4:$C$14)</f>
        <v>1</v>
      </c>
      <c r="AC2480" s="57"/>
      <c r="AD2480" s="57"/>
      <c r="AE2480" s="57"/>
      <c r="AF2480" s="57"/>
      <c r="AG2480" s="57"/>
      <c r="AH2480" s="57"/>
      <c r="AI2480" s="57"/>
      <c r="AJ2480" s="57"/>
      <c r="AK2480" s="57"/>
      <c r="AL2480" s="59" t="n">
        <f aca="false">IF(ISNUMBER($AA2480),IF($AA2480&gt;=0.005,100,IF($AA2480&gt;=-0.015,50,0)),"")</f>
        <v>100</v>
      </c>
      <c r="AM2480" s="59" t="n">
        <f aca="false">IF(ISNUMBER($AB2480),IF($AB2480=1,100,IF($AB2480=0,50,0)),"")</f>
        <v>100</v>
      </c>
      <c r="AN2480" s="0" t="str">
        <f aca="false">IF(ISNUMBER($AC2480),IF($AC2480&gt;=0.001,100,IF($AC2480&gt;=-0.003,50,0)),"")</f>
        <v/>
      </c>
      <c r="AO2480" s="0" t="str">
        <f aca="false">IF(ISNUMBER($AD2480),IF($AD2480&gt;=0.04,100,IF($AD2480&gt;=0,50,0)),"")</f>
        <v/>
      </c>
      <c r="AP2480" s="0" t="str">
        <f aca="false">IF(ISNUMBER($AE2480),IF($AE2480&gt;=25,100,IF($AE2480&gt;=-75,50,0)),"")</f>
        <v/>
      </c>
      <c r="AQ2480" s="0" t="str">
        <f aca="false">IF(ISNUMBER($AF2480),IF($AF2480&gt;0,100,IF($AF2480&gt;=-50,50,0)),"")</f>
        <v/>
      </c>
      <c r="AR2480" s="0" t="str">
        <f aca="false">IF(ISNUMBER($AG2480),IF($AG2480=1,100,IF($AG2480=0,50,0)),"")</f>
        <v/>
      </c>
      <c r="AS2480" s="0" t="str">
        <f aca="false">IF(ISNUMBER($AH2480),IF($AH2480&lt;0,100,IF($AH2480&lt;=20,50,0)),"")</f>
        <v/>
      </c>
      <c r="AT2480" s="0" t="str">
        <f aca="false">IF(ISNUMBER($AI2480),IF($AI2480&lt;0.95,100,IF($AI2480&lt;=1,50,0)),"")</f>
        <v/>
      </c>
      <c r="AU2480" s="0" t="str">
        <f aca="false">IF(ISNUMBER($AJ2480),IF($AJ2480&lt;30,0,IF($AJ2480&lt;40,50,IF($AJ2480&lt;=90,100,50))),"")</f>
        <v/>
      </c>
      <c r="AV2480" s="0" t="str">
        <f aca="false">IF(ISNUMBER($AK2480),IF($AK2480&gt;-0.2,100,IF($AK2480&gt;=-0.4,50,0)),"")</f>
        <v/>
      </c>
      <c r="AW2480" s="59" t="n">
        <f aca="false">01_指標庫!$H$4*ISNUMBER($F2480)+01_指標庫!$H$5*ISNUMBER($AA2480)+01_指標庫!$H$6*ISNUMBER($G2480)+01_指標庫!$H$7*ISNUMBER($H2480)+01_指標庫!$H$8*ISNUMBER($AF2480)+01_指標庫!$H$9*ISNUMBER($AG2480)+01_指標庫!$H$10*ISNUMBER($AB2480)+01_指標庫!$H$11*ISNUMBER($AC2480)+01_指標庫!$H$12*ISNUMBER($AD2480)+01_指標庫!$H$13*ISNUMBER($AE2480)+01_指標庫!$H$14*ISNUMBER($I2480)+01_指標庫!$H$15*ISNUMBER($AH2480)+01_指標庫!$H$16*ISNUMBER($K2480)+01_指標庫!$H$17*ISNUMBER($AI2480)+01_指標庫!$H$18*ISNUMBER($AJ2480)+01_指標庫!$H$19*ISNUMBER($AK2480)+01_指標庫!$H$20*ISNUMBER($BB2480)+01_指標庫!$H$21*ISNUMBER($BC2480)</f>
        <v>77</v>
      </c>
      <c r="AX2480" s="59" t="n">
        <f aca="false">IF(AW2480=0,50,ROUND((01_指標庫!$H$4*IF(ISNUMBER($F2480),L2480,0)+01_指標庫!$H$5*IF(ISNUMBER($AA2480),AL2480,0)+01_指標庫!$H$6*IF(ISNUMBER($G2480),M2480,0)+01_指標庫!$H$7*IF(ISNUMBER($H2480),N2480,0)+01_指標庫!$H$8*IF(ISNUMBER($AF2480),AQ2480,0)+01_指標庫!$H$9*IF(ISNUMBER($AG2480),AR2480,0)+01_指標庫!$H$10*IF(ISNUMBER($AB2480),AM2480,0)+01_指標庫!$H$11*IF(ISNUMBER($AC2480),AN2480,0)+01_指標庫!$H$12*IF(ISNUMBER($AD2480),AO2480,0)+01_指標庫!$H$13*IF(ISNUMBER($AE2480),AP2480,0)+01_指標庫!$H$14*IF(ISNUMBER($I2480),O2480,0)+01_指標庫!$H$15*IF(ISNUMBER($AH2480),AS2480,0)+01_指標庫!$H$16*IF(ISNUMBER($K2480),P2480,0)+01_指標庫!$H$17*IF(ISNUMBER($AI2480),AT2480,0)+01_指標庫!$H$18*IF(ISNUMBER($AJ2480),AU2480,0)+01_指標庫!$H$19*IF(ISNUMBER($AK2480),AV2480,0)+01_指標庫!$H$20*IF(ISNUMBER($BB2480),BB2480,0)+01_指標庫!$H$21*IF(ISNUMBER($BC2480),BC2480,0))/AW2480,1))</f>
        <v>100</v>
      </c>
      <c r="AY2480" s="64" t="n">
        <v>527.62</v>
      </c>
      <c r="AZ2480" s="64" t="n">
        <v>528.29</v>
      </c>
      <c r="BA2480" s="58" t="n">
        <f aca="false">AVERAGE($E2476:$E2480)/AVERAGE($E2471:$E2480)-1</f>
        <v>0.0214850613834583</v>
      </c>
      <c r="BB2480" s="59" t="n">
        <f aca="false">IF(ISNUMBER($BA2480),IF(OR($S2480&lt;=-0.03,$BA2480&lt;-0.003),0,IF(OR($S2480&lt;=-0.02,$BA2480&lt;0.01),50,100)),"")</f>
        <v>100</v>
      </c>
      <c r="BC2480" s="59" t="n">
        <f aca="false">IF(OR(COUNT($AZ2480)=0,COUNT($AZ2479)=0),"",IF(OR($AY2480/$AZ2479-1&lt;=-0.03,$AZ2480/$AZ2479-1&lt;=-0.045,IF(COUNT($AZ2471:$AZ2480)=10,AVERAGE($AZ2476:$AZ2480)/AVERAGE($AZ2471:$AZ2480)-1&lt;-0.01,FALSE())),0,IF(OR($AZ2480/$AZ2479-1&lt;=-0.02,IF(COUNT($AZ2471:$AZ2480)=10,AVERAGE($AZ2476:$AZ2480)/AVERAGE($AZ2471:$AZ2480)-1&lt;0.005,FALSE())),50,100)))</f>
        <v>100</v>
      </c>
    </row>
    <row r="2481" customFormat="false" ht="15" hidden="false" customHeight="true" outlineLevel="0" collapsed="false">
      <c r="A2481" s="47" t="n">
        <v>2477</v>
      </c>
      <c r="B2481" s="48" t="n">
        <v>46156</v>
      </c>
      <c r="C2481" s="47" t="n">
        <v>2026</v>
      </c>
      <c r="D2481" s="49" t="s">
        <v>239</v>
      </c>
      <c r="E2481" s="50" t="n">
        <v>29580.3</v>
      </c>
      <c r="F2481" s="51" t="n">
        <v>0.179569</v>
      </c>
      <c r="G2481" s="51" t="n">
        <v>0</v>
      </c>
      <c r="H2481" s="52" t="n">
        <v>0.7143</v>
      </c>
      <c r="I2481" s="53" t="n">
        <v>276</v>
      </c>
      <c r="J2481" s="47" t="s">
        <v>235</v>
      </c>
      <c r="K2481" s="54" t="n">
        <v>17.26</v>
      </c>
      <c r="L2481" s="55" t="n">
        <f aca="false">IF(COUNT(F2481)=0,50,IF(F2481&gt;=0,100,IF(F2481&gt;=-0.02,50,0)))</f>
        <v>100</v>
      </c>
      <c r="M2481" s="55" t="n">
        <f aca="false">IF(COUNT(G2481)=0,50,IF(G2481&gt;-0.06,100,IF(G2481&gt;-0.15,50,0)))</f>
        <v>100</v>
      </c>
      <c r="N2481" s="55" t="n">
        <f aca="false">IF(COUNT(H2481)=0,50,IF(H2481&gt;=0.6,100,IF(H2481&gt;=0.4,50,0)))</f>
        <v>100</v>
      </c>
      <c r="O2481" s="55" t="n">
        <f aca="false">IF(COUNT(I2481)=0,50,IF(J2481="proxy_vix",50,IF(I2481&lt;350,100,IF(I2481&lt;=450,50,0))))</f>
        <v>100</v>
      </c>
      <c r="P2481" s="55" t="n">
        <f aca="false">IF(COUNT(K2481)=0,50,IF(K2481&lt;20,100,IF(K2481&lt;=25,50,0)))</f>
        <v>100</v>
      </c>
      <c r="Q2481" s="54"/>
      <c r="R2481" s="47"/>
      <c r="S2481" s="51" t="n">
        <f aca="false">$E2481/$E2480-1</f>
        <v>0.0072653126270561</v>
      </c>
      <c r="T2481" s="56" t="n">
        <f aca="false">$K2481/$K2480-1</f>
        <v>-0.034135422495803</v>
      </c>
      <c r="V2481" s="57"/>
      <c r="W2481" s="57"/>
      <c r="Y2481" s="1" t="str">
        <f aca="false">IF(AX2481&gt;=70,"EASY",IF(AX2481&gt;40,"UNCERTAIN","HARD"))</f>
        <v>EASY</v>
      </c>
      <c r="AA2481" s="58" t="n">
        <f aca="false">IF($A2481&lt;200,"",AVERAGE($E2432:$E2481)/AVERAGE($E2282:$E2481)-1)</f>
        <v>0.0316308257327178</v>
      </c>
      <c r="AB2481" s="59" t="n">
        <f aca="false">LOOKUP($B2481,07_L1政策步階!$A$4:$A$14,07_L1政策步階!$C$4:$C$14)</f>
        <v>1</v>
      </c>
      <c r="AC2481" s="57"/>
      <c r="AD2481" s="57"/>
      <c r="AE2481" s="57"/>
      <c r="AF2481" s="57"/>
      <c r="AG2481" s="57"/>
      <c r="AH2481" s="57"/>
      <c r="AI2481" s="57"/>
      <c r="AJ2481" s="57"/>
      <c r="AK2481" s="57"/>
      <c r="AL2481" s="59" t="n">
        <f aca="false">IF(ISNUMBER($AA2481),IF($AA2481&gt;=0.005,100,IF($AA2481&gt;=-0.015,50,0)),"")</f>
        <v>100</v>
      </c>
      <c r="AM2481" s="59" t="n">
        <f aca="false">IF(ISNUMBER($AB2481),IF($AB2481=1,100,IF($AB2481=0,50,0)),"")</f>
        <v>100</v>
      </c>
      <c r="AN2481" s="0" t="str">
        <f aca="false">IF(ISNUMBER($AC2481),IF($AC2481&gt;=0.001,100,IF($AC2481&gt;=-0.003,50,0)),"")</f>
        <v/>
      </c>
      <c r="AO2481" s="0" t="str">
        <f aca="false">IF(ISNUMBER($AD2481),IF($AD2481&gt;=0.04,100,IF($AD2481&gt;=0,50,0)),"")</f>
        <v/>
      </c>
      <c r="AP2481" s="0" t="str">
        <f aca="false">IF(ISNUMBER($AE2481),IF($AE2481&gt;=25,100,IF($AE2481&gt;=-75,50,0)),"")</f>
        <v/>
      </c>
      <c r="AQ2481" s="0" t="str">
        <f aca="false">IF(ISNUMBER($AF2481),IF($AF2481&gt;0,100,IF($AF2481&gt;=-50,50,0)),"")</f>
        <v/>
      </c>
      <c r="AR2481" s="0" t="str">
        <f aca="false">IF(ISNUMBER($AG2481),IF($AG2481=1,100,IF($AG2481=0,50,0)),"")</f>
        <v/>
      </c>
      <c r="AS2481" s="0" t="str">
        <f aca="false">IF(ISNUMBER($AH2481),IF($AH2481&lt;0,100,IF($AH2481&lt;=20,50,0)),"")</f>
        <v/>
      </c>
      <c r="AT2481" s="0" t="str">
        <f aca="false">IF(ISNUMBER($AI2481),IF($AI2481&lt;0.95,100,IF($AI2481&lt;=1,50,0)),"")</f>
        <v/>
      </c>
      <c r="AU2481" s="0" t="str">
        <f aca="false">IF(ISNUMBER($AJ2481),IF($AJ2481&lt;30,0,IF($AJ2481&lt;40,50,IF($AJ2481&lt;=90,100,50))),"")</f>
        <v/>
      </c>
      <c r="AV2481" s="0" t="str">
        <f aca="false">IF(ISNUMBER($AK2481),IF($AK2481&gt;-0.2,100,IF($AK2481&gt;=-0.4,50,0)),"")</f>
        <v/>
      </c>
      <c r="AW2481" s="59" t="n">
        <f aca="false">01_指標庫!$H$4*ISNUMBER($F2481)+01_指標庫!$H$5*ISNUMBER($AA2481)+01_指標庫!$H$6*ISNUMBER($G2481)+01_指標庫!$H$7*ISNUMBER($H2481)+01_指標庫!$H$8*ISNUMBER($AF2481)+01_指標庫!$H$9*ISNUMBER($AG2481)+01_指標庫!$H$10*ISNUMBER($AB2481)+01_指標庫!$H$11*ISNUMBER($AC2481)+01_指標庫!$H$12*ISNUMBER($AD2481)+01_指標庫!$H$13*ISNUMBER($AE2481)+01_指標庫!$H$14*ISNUMBER($I2481)+01_指標庫!$H$15*ISNUMBER($AH2481)+01_指標庫!$H$16*ISNUMBER($K2481)+01_指標庫!$H$17*ISNUMBER($AI2481)+01_指標庫!$H$18*ISNUMBER($AJ2481)+01_指標庫!$H$19*ISNUMBER($AK2481)+01_指標庫!$H$20*ISNUMBER($BB2481)+01_指標庫!$H$21*ISNUMBER($BC2481)</f>
        <v>77</v>
      </c>
      <c r="AX2481" s="59" t="n">
        <f aca="false">IF(AW2481=0,50,ROUND((01_指標庫!$H$4*IF(ISNUMBER($F2481),L2481,0)+01_指標庫!$H$5*IF(ISNUMBER($AA2481),AL2481,0)+01_指標庫!$H$6*IF(ISNUMBER($G2481),M2481,0)+01_指標庫!$H$7*IF(ISNUMBER($H2481),N2481,0)+01_指標庫!$H$8*IF(ISNUMBER($AF2481),AQ2481,0)+01_指標庫!$H$9*IF(ISNUMBER($AG2481),AR2481,0)+01_指標庫!$H$10*IF(ISNUMBER($AB2481),AM2481,0)+01_指標庫!$H$11*IF(ISNUMBER($AC2481),AN2481,0)+01_指標庫!$H$12*IF(ISNUMBER($AD2481),AO2481,0)+01_指標庫!$H$13*IF(ISNUMBER($AE2481),AP2481,0)+01_指標庫!$H$14*IF(ISNUMBER($I2481),O2481,0)+01_指標庫!$H$15*IF(ISNUMBER($AH2481),AS2481,0)+01_指標庫!$H$16*IF(ISNUMBER($K2481),P2481,0)+01_指標庫!$H$17*IF(ISNUMBER($AI2481),AT2481,0)+01_指標庫!$H$18*IF(ISNUMBER($AJ2481),AU2481,0)+01_指標庫!$H$19*IF(ISNUMBER($AK2481),AV2481,0)+01_指標庫!$H$20*IF(ISNUMBER($BB2481),BB2481,0)+01_指標庫!$H$21*IF(ISNUMBER($BC2481),BC2481,0))/AW2481,1))</f>
        <v>100</v>
      </c>
      <c r="AY2481" s="64" t="n">
        <v>526.5</v>
      </c>
      <c r="AZ2481" s="64" t="n">
        <v>530.03</v>
      </c>
      <c r="BA2481" s="58" t="n">
        <f aca="false">AVERAGE($E2477:$E2481)/AVERAGE($E2472:$E2481)-1</f>
        <v>0.0209932462708726</v>
      </c>
      <c r="BB2481" s="59" t="n">
        <f aca="false">IF(ISNUMBER($BA2481),IF(OR($S2481&lt;=-0.03,$BA2481&lt;-0.003),0,IF(OR($S2481&lt;=-0.02,$BA2481&lt;0.01),50,100)),"")</f>
        <v>100</v>
      </c>
      <c r="BC2481" s="59" t="n">
        <f aca="false">IF(OR(COUNT($AZ2481)=0,COUNT($AZ2480)=0),"",IF(OR($AY2481/$AZ2480-1&lt;=-0.03,$AZ2481/$AZ2480-1&lt;=-0.045,IF(COUNT($AZ2472:$AZ2481)=10,AVERAGE($AZ2477:$AZ2481)/AVERAGE($AZ2472:$AZ2481)-1&lt;-0.01,FALSE())),0,IF(OR($AZ2481/$AZ2480-1&lt;=-0.02,IF(COUNT($AZ2472:$AZ2481)=10,AVERAGE($AZ2477:$AZ2481)/AVERAGE($AZ2472:$AZ2481)-1&lt;0.005,FALSE())),50,100)))</f>
        <v>100</v>
      </c>
    </row>
    <row r="2482" customFormat="false" ht="15" hidden="false" customHeight="true" outlineLevel="0" collapsed="false">
      <c r="A2482" s="47" t="n">
        <v>2478</v>
      </c>
      <c r="B2482" s="48" t="n">
        <v>46157</v>
      </c>
      <c r="C2482" s="47" t="n">
        <v>2026</v>
      </c>
      <c r="D2482" s="49" t="s">
        <v>234</v>
      </c>
      <c r="E2482" s="50" t="n">
        <v>29125.2</v>
      </c>
      <c r="F2482" s="51" t="n">
        <v>0.160085</v>
      </c>
      <c r="G2482" s="51" t="n">
        <v>-0.015385</v>
      </c>
      <c r="H2482" s="52" t="n">
        <v>0.7143</v>
      </c>
      <c r="I2482" s="53" t="n">
        <v>280</v>
      </c>
      <c r="J2482" s="47" t="s">
        <v>235</v>
      </c>
      <c r="K2482" s="54" t="n">
        <v>18.43</v>
      </c>
      <c r="L2482" s="55" t="n">
        <f aca="false">IF(COUNT(F2482)=0,50,IF(F2482&gt;=0,100,IF(F2482&gt;=-0.02,50,0)))</f>
        <v>100</v>
      </c>
      <c r="M2482" s="55" t="n">
        <f aca="false">IF(COUNT(G2482)=0,50,IF(G2482&gt;-0.06,100,IF(G2482&gt;-0.15,50,0)))</f>
        <v>100</v>
      </c>
      <c r="N2482" s="55" t="n">
        <f aca="false">IF(COUNT(H2482)=0,50,IF(H2482&gt;=0.6,100,IF(H2482&gt;=0.4,50,0)))</f>
        <v>100</v>
      </c>
      <c r="O2482" s="55" t="n">
        <f aca="false">IF(COUNT(I2482)=0,50,IF(J2482="proxy_vix",50,IF(I2482&lt;350,100,IF(I2482&lt;=450,50,0))))</f>
        <v>100</v>
      </c>
      <c r="P2482" s="55" t="n">
        <f aca="false">IF(COUNT(K2482)=0,50,IF(K2482&lt;20,100,IF(K2482&lt;=25,50,0)))</f>
        <v>100</v>
      </c>
      <c r="Q2482" s="54"/>
      <c r="R2482" s="47"/>
      <c r="S2482" s="51" t="n">
        <f aca="false">$E2482/$E2481-1</f>
        <v>-0.0153852395006135</v>
      </c>
      <c r="T2482" s="56" t="n">
        <f aca="false">$K2482/$K2481-1</f>
        <v>0.0677867902665121</v>
      </c>
      <c r="V2482" s="57"/>
      <c r="W2482" s="57"/>
      <c r="Y2482" s="1" t="str">
        <f aca="false">IF(AX2482&gt;=70,"EASY",IF(AX2482&gt;40,"UNCERTAIN","HARD"))</f>
        <v>UNCERTAIN</v>
      </c>
      <c r="AA2482" s="58" t="n">
        <f aca="false">IF($A2482&lt;200,"",AVERAGE($E2433:$E2482)/AVERAGE($E2283:$E2482)-1)</f>
        <v>0.0337132977529375</v>
      </c>
      <c r="AB2482" s="59" t="n">
        <f aca="false">LOOKUP($B2482,07_L1政策步階!$A$4:$A$14,07_L1政策步階!$C$4:$C$14)</f>
        <v>1</v>
      </c>
      <c r="AC2482" s="57"/>
      <c r="AD2482" s="57"/>
      <c r="AE2482" s="57"/>
      <c r="AF2482" s="57"/>
      <c r="AG2482" s="57"/>
      <c r="AH2482" s="57"/>
      <c r="AI2482" s="57"/>
      <c r="AJ2482" s="57"/>
      <c r="AK2482" s="57"/>
      <c r="AL2482" s="59" t="n">
        <f aca="false">IF(ISNUMBER($AA2482),IF($AA2482&gt;=0.005,100,IF($AA2482&gt;=-0.015,50,0)),"")</f>
        <v>100</v>
      </c>
      <c r="AM2482" s="59" t="n">
        <f aca="false">IF(ISNUMBER($AB2482),IF($AB2482=1,100,IF($AB2482=0,50,0)),"")</f>
        <v>100</v>
      </c>
      <c r="AN2482" s="0" t="str">
        <f aca="false">IF(ISNUMBER($AC2482),IF($AC2482&gt;=0.001,100,IF($AC2482&gt;=-0.003,50,0)),"")</f>
        <v/>
      </c>
      <c r="AO2482" s="0" t="str">
        <f aca="false">IF(ISNUMBER($AD2482),IF($AD2482&gt;=0.04,100,IF($AD2482&gt;=0,50,0)),"")</f>
        <v/>
      </c>
      <c r="AP2482" s="0" t="str">
        <f aca="false">IF(ISNUMBER($AE2482),IF($AE2482&gt;=25,100,IF($AE2482&gt;=-75,50,0)),"")</f>
        <v/>
      </c>
      <c r="AQ2482" s="0" t="str">
        <f aca="false">IF(ISNUMBER($AF2482),IF($AF2482&gt;0,100,IF($AF2482&gt;=-50,50,0)),"")</f>
        <v/>
      </c>
      <c r="AR2482" s="0" t="str">
        <f aca="false">IF(ISNUMBER($AG2482),IF($AG2482=1,100,IF($AG2482=0,50,0)),"")</f>
        <v/>
      </c>
      <c r="AS2482" s="0" t="str">
        <f aca="false">IF(ISNUMBER($AH2482),IF($AH2482&lt;0,100,IF($AH2482&lt;=20,50,0)),"")</f>
        <v/>
      </c>
      <c r="AT2482" s="0" t="str">
        <f aca="false">IF(ISNUMBER($AI2482),IF($AI2482&lt;0.95,100,IF($AI2482&lt;=1,50,0)),"")</f>
        <v/>
      </c>
      <c r="AU2482" s="0" t="str">
        <f aca="false">IF(ISNUMBER($AJ2482),IF($AJ2482&lt;30,0,IF($AJ2482&lt;40,50,IF($AJ2482&lt;=90,100,50))),"")</f>
        <v/>
      </c>
      <c r="AV2482" s="0" t="str">
        <f aca="false">IF(ISNUMBER($AK2482),IF($AK2482&gt;-0.2,100,IF($AK2482&gt;=-0.4,50,0)),"")</f>
        <v/>
      </c>
      <c r="AW2482" s="59" t="n">
        <f aca="false">01_指標庫!$H$4*ISNUMBER($F2482)+01_指標庫!$H$5*ISNUMBER($AA2482)+01_指標庫!$H$6*ISNUMBER($G2482)+01_指標庫!$H$7*ISNUMBER($H2482)+01_指標庫!$H$8*ISNUMBER($AF2482)+01_指標庫!$H$9*ISNUMBER($AG2482)+01_指標庫!$H$10*ISNUMBER($AB2482)+01_指標庫!$H$11*ISNUMBER($AC2482)+01_指標庫!$H$12*ISNUMBER($AD2482)+01_指標庫!$H$13*ISNUMBER($AE2482)+01_指標庫!$H$14*ISNUMBER($I2482)+01_指標庫!$H$15*ISNUMBER($AH2482)+01_指標庫!$H$16*ISNUMBER($K2482)+01_指標庫!$H$17*ISNUMBER($AI2482)+01_指標庫!$H$18*ISNUMBER($AJ2482)+01_指標庫!$H$19*ISNUMBER($AK2482)+01_指標庫!$H$20*ISNUMBER($BB2482)+01_指標庫!$H$21*ISNUMBER($BC2482)</f>
        <v>77</v>
      </c>
      <c r="AX2482" s="59" t="n">
        <f aca="false">IF(AW2482=0,50,ROUND((01_指標庫!$H$4*IF(ISNUMBER($F2482),L2482,0)+01_指標庫!$H$5*IF(ISNUMBER($AA2482),AL2482,0)+01_指標庫!$H$6*IF(ISNUMBER($G2482),M2482,0)+01_指標庫!$H$7*IF(ISNUMBER($H2482),N2482,0)+01_指標庫!$H$8*IF(ISNUMBER($AF2482),AQ2482,0)+01_指標庫!$H$9*IF(ISNUMBER($AG2482),AR2482,0)+01_指標庫!$H$10*IF(ISNUMBER($AB2482),AM2482,0)+01_指標庫!$H$11*IF(ISNUMBER($AC2482),AN2482,0)+01_指標庫!$H$12*IF(ISNUMBER($AD2482),AO2482,0)+01_指標庫!$H$13*IF(ISNUMBER($AE2482),AP2482,0)+01_指標庫!$H$14*IF(ISNUMBER($I2482),O2482,0)+01_指標庫!$H$15*IF(ISNUMBER($AH2482),AS2482,0)+01_指標庫!$H$16*IF(ISNUMBER($K2482),P2482,0)+01_指標庫!$H$17*IF(ISNUMBER($AI2482),AT2482,0)+01_指標庫!$H$18*IF(ISNUMBER($AJ2482),AU2482,0)+01_指標庫!$H$19*IF(ISNUMBER($AK2482),AV2482,0)+01_指標庫!$H$20*IF(ISNUMBER($BB2482),BB2482,0)+01_指標庫!$H$21*IF(ISNUMBER($BC2482),BC2482,0))/AW2482,1))</f>
        <v>66.2</v>
      </c>
      <c r="AY2482" s="64" t="n">
        <v>511.67</v>
      </c>
      <c r="AZ2482" s="64" t="n">
        <v>508.52</v>
      </c>
      <c r="BA2482" s="58" t="n">
        <f aca="false">AVERAGE($E2478:$E2482)/AVERAGE($E2473:$E2482)-1</f>
        <v>0.0152255164226311</v>
      </c>
      <c r="BB2482" s="59" t="n">
        <f aca="false">IF(ISNUMBER($BA2482),IF(OR($S2482&lt;=-0.03,$BA2482&lt;-0.003),0,IF(OR($S2482&lt;=-0.02,$BA2482&lt;0.01),50,100)),"")</f>
        <v>100</v>
      </c>
      <c r="BC2482" s="59" t="n">
        <f aca="false">IF(OR(COUNT($AZ2482)=0,COUNT($AZ2481)=0),"",IF(OR($AY2482/$AZ2481-1&lt;=-0.03,$AZ2482/$AZ2481-1&lt;=-0.045,IF(COUNT($AZ2473:$AZ2482)=10,AVERAGE($AZ2478:$AZ2482)/AVERAGE($AZ2473:$AZ2482)-1&lt;-0.01,FALSE())),0,IF(OR($AZ2482/$AZ2481-1&lt;=-0.02,IF(COUNT($AZ2473:$AZ2482)=10,AVERAGE($AZ2478:$AZ2482)/AVERAGE($AZ2473:$AZ2482)-1&lt;0.005,FALSE())),50,100)))</f>
        <v>0</v>
      </c>
    </row>
    <row r="2483" customFormat="false" ht="15" hidden="false" customHeight="true" outlineLevel="0" collapsed="false">
      <c r="A2483" s="47" t="n">
        <v>2479</v>
      </c>
      <c r="B2483" s="48" t="n">
        <v>46160</v>
      </c>
      <c r="C2483" s="47" t="n">
        <v>2026</v>
      </c>
      <c r="D2483" s="49" t="s">
        <v>236</v>
      </c>
      <c r="E2483" s="50" t="n">
        <v>28994.37</v>
      </c>
      <c r="F2483" s="51" t="n">
        <v>0.153546</v>
      </c>
      <c r="G2483" s="51" t="n">
        <v>-0.019808</v>
      </c>
      <c r="H2483" s="52" t="n">
        <v>0.6939</v>
      </c>
      <c r="I2483" s="53" t="n">
        <v>283</v>
      </c>
      <c r="J2483" s="47" t="s">
        <v>235</v>
      </c>
      <c r="K2483" s="54" t="n">
        <v>17.82</v>
      </c>
      <c r="L2483" s="55" t="n">
        <f aca="false">IF(COUNT(F2483)=0,50,IF(F2483&gt;=0,100,IF(F2483&gt;=-0.02,50,0)))</f>
        <v>100</v>
      </c>
      <c r="M2483" s="55" t="n">
        <f aca="false">IF(COUNT(G2483)=0,50,IF(G2483&gt;-0.06,100,IF(G2483&gt;-0.15,50,0)))</f>
        <v>100</v>
      </c>
      <c r="N2483" s="55" t="n">
        <f aca="false">IF(COUNT(H2483)=0,50,IF(H2483&gt;=0.6,100,IF(H2483&gt;=0.4,50,0)))</f>
        <v>100</v>
      </c>
      <c r="O2483" s="55" t="n">
        <f aca="false">IF(COUNT(I2483)=0,50,IF(J2483="proxy_vix",50,IF(I2483&lt;350,100,IF(I2483&lt;=450,50,0))))</f>
        <v>100</v>
      </c>
      <c r="P2483" s="55" t="n">
        <f aca="false">IF(COUNT(K2483)=0,50,IF(K2483&lt;20,100,IF(K2483&lt;=25,50,0)))</f>
        <v>100</v>
      </c>
      <c r="Q2483" s="54"/>
      <c r="R2483" s="47"/>
      <c r="S2483" s="51" t="n">
        <f aca="false">$E2483/$E2482-1</f>
        <v>-0.00449198632112402</v>
      </c>
      <c r="T2483" s="56" t="n">
        <f aca="false">$K2483/$K2482-1</f>
        <v>-0.0330982094411285</v>
      </c>
      <c r="V2483" s="57"/>
      <c r="W2483" s="57"/>
      <c r="Y2483" s="1" t="str">
        <f aca="false">IF(AX2483&gt;=70,"EASY",IF(AX2483&gt;40,"UNCERTAIN","HARD"))</f>
        <v>EASY</v>
      </c>
      <c r="AA2483" s="58" t="n">
        <f aca="false">IF($A2483&lt;200,"",AVERAGE($E2434:$E2483)/AVERAGE($E2284:$E2483)-1)</f>
        <v>0.0359878992553087</v>
      </c>
      <c r="AB2483" s="59" t="n">
        <f aca="false">LOOKUP($B2483,07_L1政策步階!$A$4:$A$14,07_L1政策步階!$C$4:$C$14)</f>
        <v>1</v>
      </c>
      <c r="AC2483" s="57"/>
      <c r="AD2483" s="57"/>
      <c r="AE2483" s="57"/>
      <c r="AF2483" s="57"/>
      <c r="AG2483" s="57"/>
      <c r="AH2483" s="57"/>
      <c r="AI2483" s="57"/>
      <c r="AJ2483" s="57"/>
      <c r="AK2483" s="57"/>
      <c r="AL2483" s="59" t="n">
        <f aca="false">IF(ISNUMBER($AA2483),IF($AA2483&gt;=0.005,100,IF($AA2483&gt;=-0.015,50,0)),"")</f>
        <v>100</v>
      </c>
      <c r="AM2483" s="59" t="n">
        <f aca="false">IF(ISNUMBER($AB2483),IF($AB2483=1,100,IF($AB2483=0,50,0)),"")</f>
        <v>100</v>
      </c>
      <c r="AN2483" s="0" t="str">
        <f aca="false">IF(ISNUMBER($AC2483),IF($AC2483&gt;=0.001,100,IF($AC2483&gt;=-0.003,50,0)),"")</f>
        <v/>
      </c>
      <c r="AO2483" s="0" t="str">
        <f aca="false">IF(ISNUMBER($AD2483),IF($AD2483&gt;=0.04,100,IF($AD2483&gt;=0,50,0)),"")</f>
        <v/>
      </c>
      <c r="AP2483" s="0" t="str">
        <f aca="false">IF(ISNUMBER($AE2483),IF($AE2483&gt;=25,100,IF($AE2483&gt;=-75,50,0)),"")</f>
        <v/>
      </c>
      <c r="AQ2483" s="0" t="str">
        <f aca="false">IF(ISNUMBER($AF2483),IF($AF2483&gt;0,100,IF($AF2483&gt;=-50,50,0)),"")</f>
        <v/>
      </c>
      <c r="AR2483" s="0" t="str">
        <f aca="false">IF(ISNUMBER($AG2483),IF($AG2483=1,100,IF($AG2483=0,50,0)),"")</f>
        <v/>
      </c>
      <c r="AS2483" s="0" t="str">
        <f aca="false">IF(ISNUMBER($AH2483),IF($AH2483&lt;0,100,IF($AH2483&lt;=20,50,0)),"")</f>
        <v/>
      </c>
      <c r="AT2483" s="0" t="str">
        <f aca="false">IF(ISNUMBER($AI2483),IF($AI2483&lt;0.95,100,IF($AI2483&lt;=1,50,0)),"")</f>
        <v/>
      </c>
      <c r="AU2483" s="0" t="str">
        <f aca="false">IF(ISNUMBER($AJ2483),IF($AJ2483&lt;30,0,IF($AJ2483&lt;40,50,IF($AJ2483&lt;=90,100,50))),"")</f>
        <v/>
      </c>
      <c r="AV2483" s="0" t="str">
        <f aca="false">IF(ISNUMBER($AK2483),IF($AK2483&gt;-0.2,100,IF($AK2483&gt;=-0.4,50,0)),"")</f>
        <v/>
      </c>
      <c r="AW2483" s="59" t="n">
        <f aca="false">01_指標庫!$H$4*ISNUMBER($F2483)+01_指標庫!$H$5*ISNUMBER($AA2483)+01_指標庫!$H$6*ISNUMBER($G2483)+01_指標庫!$H$7*ISNUMBER($H2483)+01_指標庫!$H$8*ISNUMBER($AF2483)+01_指標庫!$H$9*ISNUMBER($AG2483)+01_指標庫!$H$10*ISNUMBER($AB2483)+01_指標庫!$H$11*ISNUMBER($AC2483)+01_指標庫!$H$12*ISNUMBER($AD2483)+01_指標庫!$H$13*ISNUMBER($AE2483)+01_指標庫!$H$14*ISNUMBER($I2483)+01_指標庫!$H$15*ISNUMBER($AH2483)+01_指標庫!$H$16*ISNUMBER($K2483)+01_指標庫!$H$17*ISNUMBER($AI2483)+01_指標庫!$H$18*ISNUMBER($AJ2483)+01_指標庫!$H$19*ISNUMBER($AK2483)+01_指標庫!$H$20*ISNUMBER($BB2483)+01_指標庫!$H$21*ISNUMBER($BC2483)</f>
        <v>77</v>
      </c>
      <c r="AX2483" s="59" t="n">
        <f aca="false">IF(AW2483=0,50,ROUND((01_指標庫!$H$4*IF(ISNUMBER($F2483),L2483,0)+01_指標庫!$H$5*IF(ISNUMBER($AA2483),AL2483,0)+01_指標庫!$H$6*IF(ISNUMBER($G2483),M2483,0)+01_指標庫!$H$7*IF(ISNUMBER($H2483),N2483,0)+01_指標庫!$H$8*IF(ISNUMBER($AF2483),AQ2483,0)+01_指標庫!$H$9*IF(ISNUMBER($AG2483),AR2483,0)+01_指標庫!$H$10*IF(ISNUMBER($AB2483),AM2483,0)+01_指標庫!$H$11*IF(ISNUMBER($AC2483),AN2483,0)+01_指標庫!$H$12*IF(ISNUMBER($AD2483),AO2483,0)+01_指標庫!$H$13*IF(ISNUMBER($AE2483),AP2483,0)+01_指標庫!$H$14*IF(ISNUMBER($I2483),O2483,0)+01_指標庫!$H$15*IF(ISNUMBER($AH2483),AS2483,0)+01_指標庫!$H$16*IF(ISNUMBER($K2483),P2483,0)+01_指標庫!$H$17*IF(ISNUMBER($AI2483),AT2483,0)+01_指標庫!$H$18*IF(ISNUMBER($AJ2483),AU2483,0)+01_指標庫!$H$19*IF(ISNUMBER($AK2483),AV2483,0)+01_指標庫!$H$20*IF(ISNUMBER($BB2483),BB2483,0)+01_指標庫!$H$21*IF(ISNUMBER($BC2483),BC2483,0))/AW2483,1))</f>
        <v>79.2</v>
      </c>
      <c r="AY2483" s="64" t="n">
        <v>518.02</v>
      </c>
      <c r="AZ2483" s="64" t="n">
        <v>495.87</v>
      </c>
      <c r="BA2483" s="58" t="n">
        <f aca="false">AVERAGE($E2479:$E2483)/AVERAGE($E2474:$E2483)-1</f>
        <v>0.00827204512548985</v>
      </c>
      <c r="BB2483" s="59" t="n">
        <f aca="false">IF(ISNUMBER($BA2483),IF(OR($S2483&lt;=-0.03,$BA2483&lt;-0.003),0,IF(OR($S2483&lt;=-0.02,$BA2483&lt;0.01),50,100)),"")</f>
        <v>50</v>
      </c>
      <c r="BC2483" s="59" t="n">
        <f aca="false">IF(OR(COUNT($AZ2483)=0,COUNT($AZ2482)=0),"",IF(OR($AY2483/$AZ2482-1&lt;=-0.03,$AZ2483/$AZ2482-1&lt;=-0.045,IF(COUNT($AZ2474:$AZ2483)=10,AVERAGE($AZ2479:$AZ2483)/AVERAGE($AZ2474:$AZ2483)-1&lt;-0.01,FALSE())),0,IF(OR($AZ2483/$AZ2482-1&lt;=-0.02,IF(COUNT($AZ2474:$AZ2483)=10,AVERAGE($AZ2479:$AZ2483)/AVERAGE($AZ2474:$AZ2483)-1&lt;0.005,FALSE())),50,100)))</f>
        <v>50</v>
      </c>
    </row>
    <row r="2484" customFormat="false" ht="15" hidden="false" customHeight="true" outlineLevel="0" collapsed="false">
      <c r="A2484" s="47" t="n">
        <v>2480</v>
      </c>
      <c r="B2484" s="48" t="n">
        <v>46161</v>
      </c>
      <c r="C2484" s="47" t="n">
        <v>2026</v>
      </c>
      <c r="D2484" s="49" t="s">
        <v>237</v>
      </c>
      <c r="E2484" s="50" t="n">
        <v>28818.84</v>
      </c>
      <c r="F2484" s="51" t="n">
        <v>0.145183</v>
      </c>
      <c r="G2484" s="51" t="n">
        <v>-0.025742</v>
      </c>
      <c r="H2484" s="52" t="n">
        <v>0.6531</v>
      </c>
      <c r="I2484" s="53" t="n">
        <v>286</v>
      </c>
      <c r="J2484" s="47" t="s">
        <v>235</v>
      </c>
      <c r="K2484" s="54" t="n">
        <v>18.06</v>
      </c>
      <c r="L2484" s="55" t="n">
        <f aca="false">IF(COUNT(F2484)=0,50,IF(F2484&gt;=0,100,IF(F2484&gt;=-0.02,50,0)))</f>
        <v>100</v>
      </c>
      <c r="M2484" s="55" t="n">
        <f aca="false">IF(COUNT(G2484)=0,50,IF(G2484&gt;-0.06,100,IF(G2484&gt;-0.15,50,0)))</f>
        <v>100</v>
      </c>
      <c r="N2484" s="55" t="n">
        <f aca="false">IF(COUNT(H2484)=0,50,IF(H2484&gt;=0.6,100,IF(H2484&gt;=0.4,50,0)))</f>
        <v>100</v>
      </c>
      <c r="O2484" s="55" t="n">
        <f aca="false">IF(COUNT(I2484)=0,50,IF(J2484="proxy_vix",50,IF(I2484&lt;350,100,IF(I2484&lt;=450,50,0))))</f>
        <v>100</v>
      </c>
      <c r="P2484" s="55" t="n">
        <f aca="false">IF(COUNT(K2484)=0,50,IF(K2484&lt;20,100,IF(K2484&lt;=25,50,0)))</f>
        <v>100</v>
      </c>
      <c r="Q2484" s="54"/>
      <c r="R2484" s="47"/>
      <c r="S2484" s="51" t="n">
        <f aca="false">$E2484/$E2483-1</f>
        <v>-0.0060539339188953</v>
      </c>
      <c r="T2484" s="56" t="n">
        <f aca="false">$K2484/$K2483-1</f>
        <v>0.0134680134680134</v>
      </c>
      <c r="V2484" s="57"/>
      <c r="W2484" s="57"/>
      <c r="Y2484" s="1" t="str">
        <f aca="false">IF(AX2484&gt;=70,"EASY",IF(AX2484&gt;40,"UNCERTAIN","HARD"))</f>
        <v>EASY</v>
      </c>
      <c r="AA2484" s="58" t="n">
        <f aca="false">IF($A2484&lt;200,"",AVERAGE($E2435:$E2484)/AVERAGE($E2285:$E2484)-1)</f>
        <v>0.0378024849825065</v>
      </c>
      <c r="AB2484" s="59" t="n">
        <f aca="false">LOOKUP($B2484,07_L1政策步階!$A$4:$A$14,07_L1政策步階!$C$4:$C$14)</f>
        <v>1</v>
      </c>
      <c r="AC2484" s="57"/>
      <c r="AD2484" s="57"/>
      <c r="AE2484" s="57"/>
      <c r="AF2484" s="57"/>
      <c r="AG2484" s="57"/>
      <c r="AH2484" s="57"/>
      <c r="AI2484" s="57"/>
      <c r="AJ2484" s="57"/>
      <c r="AK2484" s="57"/>
      <c r="AL2484" s="59" t="n">
        <f aca="false">IF(ISNUMBER($AA2484),IF($AA2484&gt;=0.005,100,IF($AA2484&gt;=-0.015,50,0)),"")</f>
        <v>100</v>
      </c>
      <c r="AM2484" s="59" t="n">
        <f aca="false">IF(ISNUMBER($AB2484),IF($AB2484=1,100,IF($AB2484=0,50,0)),"")</f>
        <v>100</v>
      </c>
      <c r="AN2484" s="0" t="str">
        <f aca="false">IF(ISNUMBER($AC2484),IF($AC2484&gt;=0.001,100,IF($AC2484&gt;=-0.003,50,0)),"")</f>
        <v/>
      </c>
      <c r="AO2484" s="0" t="str">
        <f aca="false">IF(ISNUMBER($AD2484),IF($AD2484&gt;=0.04,100,IF($AD2484&gt;=0,50,0)),"")</f>
        <v/>
      </c>
      <c r="AP2484" s="0" t="str">
        <f aca="false">IF(ISNUMBER($AE2484),IF($AE2484&gt;=25,100,IF($AE2484&gt;=-75,50,0)),"")</f>
        <v/>
      </c>
      <c r="AQ2484" s="0" t="str">
        <f aca="false">IF(ISNUMBER($AF2484),IF($AF2484&gt;0,100,IF($AF2484&gt;=-50,50,0)),"")</f>
        <v/>
      </c>
      <c r="AR2484" s="0" t="str">
        <f aca="false">IF(ISNUMBER($AG2484),IF($AG2484=1,100,IF($AG2484=0,50,0)),"")</f>
        <v/>
      </c>
      <c r="AS2484" s="0" t="str">
        <f aca="false">IF(ISNUMBER($AH2484),IF($AH2484&lt;0,100,IF($AH2484&lt;=20,50,0)),"")</f>
        <v/>
      </c>
      <c r="AT2484" s="0" t="str">
        <f aca="false">IF(ISNUMBER($AI2484),IF($AI2484&lt;0.95,100,IF($AI2484&lt;=1,50,0)),"")</f>
        <v/>
      </c>
      <c r="AU2484" s="0" t="str">
        <f aca="false">IF(ISNUMBER($AJ2484),IF($AJ2484&lt;30,0,IF($AJ2484&lt;40,50,IF($AJ2484&lt;=90,100,50))),"")</f>
        <v/>
      </c>
      <c r="AV2484" s="0" t="str">
        <f aca="false">IF(ISNUMBER($AK2484),IF($AK2484&gt;-0.2,100,IF($AK2484&gt;=-0.4,50,0)),"")</f>
        <v/>
      </c>
      <c r="AW2484" s="59" t="n">
        <f aca="false">01_指標庫!$H$4*ISNUMBER($F2484)+01_指標庫!$H$5*ISNUMBER($AA2484)+01_指標庫!$H$6*ISNUMBER($G2484)+01_指標庫!$H$7*ISNUMBER($H2484)+01_指標庫!$H$8*ISNUMBER($AF2484)+01_指標庫!$H$9*ISNUMBER($AG2484)+01_指標庫!$H$10*ISNUMBER($AB2484)+01_指標庫!$H$11*ISNUMBER($AC2484)+01_指標庫!$H$12*ISNUMBER($AD2484)+01_指標庫!$H$13*ISNUMBER($AE2484)+01_指標庫!$H$14*ISNUMBER($I2484)+01_指標庫!$H$15*ISNUMBER($AH2484)+01_指標庫!$H$16*ISNUMBER($K2484)+01_指標庫!$H$17*ISNUMBER($AI2484)+01_指標庫!$H$18*ISNUMBER($AJ2484)+01_指標庫!$H$19*ISNUMBER($AK2484)+01_指標庫!$H$20*ISNUMBER($BB2484)+01_指標庫!$H$21*ISNUMBER($BC2484)</f>
        <v>77</v>
      </c>
      <c r="AX2484" s="59" t="n">
        <f aca="false">IF(AW2484=0,50,ROUND((01_指標庫!$H$4*IF(ISNUMBER($F2484),L2484,0)+01_指標庫!$H$5*IF(ISNUMBER($AA2484),AL2484,0)+01_指標庫!$H$6*IF(ISNUMBER($G2484),M2484,0)+01_指標庫!$H$7*IF(ISNUMBER($H2484),N2484,0)+01_指標庫!$H$8*IF(ISNUMBER($AF2484),AQ2484,0)+01_指標庫!$H$9*IF(ISNUMBER($AG2484),AR2484,0)+01_指標庫!$H$10*IF(ISNUMBER($AB2484),AM2484,0)+01_指標庫!$H$11*IF(ISNUMBER($AC2484),AN2484,0)+01_指標庫!$H$12*IF(ISNUMBER($AD2484),AO2484,0)+01_指標庫!$H$13*IF(ISNUMBER($AE2484),AP2484,0)+01_指標庫!$H$14*IF(ISNUMBER($I2484),O2484,0)+01_指標庫!$H$15*IF(ISNUMBER($AH2484),AS2484,0)+01_指標庫!$H$16*IF(ISNUMBER($K2484),P2484,0)+01_指標庫!$H$17*IF(ISNUMBER($AI2484),AT2484,0)+01_指標庫!$H$18*IF(ISNUMBER($AJ2484),AU2484,0)+01_指標庫!$H$19*IF(ISNUMBER($AK2484),AV2484,0)+01_指標庫!$H$20*IF(ISNUMBER($BB2484),BB2484,0)+01_指標庫!$H$21*IF(ISNUMBER($BC2484),BC2484,0))/AW2484,1))</f>
        <v>79.2</v>
      </c>
      <c r="AY2484" s="64" t="n">
        <v>484.4</v>
      </c>
      <c r="AZ2484" s="64" t="n">
        <v>496.74</v>
      </c>
      <c r="BA2484" s="58" t="n">
        <f aca="false">AVERAGE($E2480:$E2484)/AVERAGE($E2475:$E2484)-1</f>
        <v>0.00379152632672963</v>
      </c>
      <c r="BB2484" s="59" t="n">
        <f aca="false">IF(ISNUMBER($BA2484),IF(OR($S2484&lt;=-0.03,$BA2484&lt;-0.003),0,IF(OR($S2484&lt;=-0.02,$BA2484&lt;0.01),50,100)),"")</f>
        <v>50</v>
      </c>
      <c r="BC2484" s="59" t="n">
        <f aca="false">IF(OR(COUNT($AZ2484)=0,COUNT($AZ2483)=0),"",IF(OR($AY2484/$AZ2483-1&lt;=-0.03,$AZ2484/$AZ2483-1&lt;=-0.045,IF(COUNT($AZ2475:$AZ2484)=10,AVERAGE($AZ2480:$AZ2484)/AVERAGE($AZ2475:$AZ2484)-1&lt;-0.01,FALSE())),0,IF(OR($AZ2484/$AZ2483-1&lt;=-0.02,IF(COUNT($AZ2475:$AZ2484)=10,AVERAGE($AZ2480:$AZ2484)/AVERAGE($AZ2475:$AZ2484)-1&lt;0.005,FALSE())),50,100)))</f>
        <v>50</v>
      </c>
    </row>
    <row r="2485" customFormat="false" ht="15" hidden="false" customHeight="true" outlineLevel="0" collapsed="false">
      <c r="A2485" s="47" t="n">
        <v>2481</v>
      </c>
      <c r="B2485" s="48" t="n">
        <v>46162</v>
      </c>
      <c r="C2485" s="47" t="n">
        <v>2026</v>
      </c>
      <c r="D2485" s="49" t="s">
        <v>238</v>
      </c>
      <c r="E2485" s="50" t="n">
        <v>29297.7</v>
      </c>
      <c r="F2485" s="51" t="n">
        <v>0.162801</v>
      </c>
      <c r="G2485" s="51" t="n">
        <v>-0.009554</v>
      </c>
      <c r="H2485" s="52" t="n">
        <v>0.6735</v>
      </c>
      <c r="I2485" s="53" t="n">
        <v>280</v>
      </c>
      <c r="J2485" s="47" t="s">
        <v>235</v>
      </c>
      <c r="K2485" s="54" t="n">
        <v>17.44</v>
      </c>
      <c r="L2485" s="55" t="n">
        <f aca="false">IF(COUNT(F2485)=0,50,IF(F2485&gt;=0,100,IF(F2485&gt;=-0.02,50,0)))</f>
        <v>100</v>
      </c>
      <c r="M2485" s="55" t="n">
        <f aca="false">IF(COUNT(G2485)=0,50,IF(G2485&gt;-0.06,100,IF(G2485&gt;-0.15,50,0)))</f>
        <v>100</v>
      </c>
      <c r="N2485" s="55" t="n">
        <f aca="false">IF(COUNT(H2485)=0,50,IF(H2485&gt;=0.6,100,IF(H2485&gt;=0.4,50,0)))</f>
        <v>100</v>
      </c>
      <c r="O2485" s="55" t="n">
        <f aca="false">IF(COUNT(I2485)=0,50,IF(J2485="proxy_vix",50,IF(I2485&lt;350,100,IF(I2485&lt;=450,50,0))))</f>
        <v>100</v>
      </c>
      <c r="P2485" s="55" t="n">
        <f aca="false">IF(COUNT(K2485)=0,50,IF(K2485&lt;20,100,IF(K2485&lt;=25,50,0)))</f>
        <v>100</v>
      </c>
      <c r="Q2485" s="54"/>
      <c r="R2485" s="47"/>
      <c r="S2485" s="51" t="n">
        <f aca="false">$E2485/$E2484-1</f>
        <v>0.0166162135602961</v>
      </c>
      <c r="T2485" s="56" t="n">
        <f aca="false">$K2485/$K2484-1</f>
        <v>-0.034330011074197</v>
      </c>
      <c r="V2485" s="57"/>
      <c r="W2485" s="57"/>
      <c r="Y2485" s="1" t="str">
        <f aca="false">IF(AX2485&gt;=70,"EASY",IF(AX2485&gt;40,"UNCERTAIN","HARD"))</f>
        <v>EASY</v>
      </c>
      <c r="AA2485" s="58" t="n">
        <f aca="false">IF($A2485&lt;200,"",AVERAGE($E2436:$E2485)/AVERAGE($E2286:$E2485)-1)</f>
        <v>0.0399903275962394</v>
      </c>
      <c r="AB2485" s="59" t="n">
        <f aca="false">LOOKUP($B2485,07_L1政策步階!$A$4:$A$14,07_L1政策步階!$C$4:$C$14)</f>
        <v>1</v>
      </c>
      <c r="AC2485" s="57"/>
      <c r="AD2485" s="57"/>
      <c r="AE2485" s="57"/>
      <c r="AF2485" s="57"/>
      <c r="AG2485" s="57"/>
      <c r="AH2485" s="57"/>
      <c r="AI2485" s="57"/>
      <c r="AJ2485" s="57"/>
      <c r="AK2485" s="57"/>
      <c r="AL2485" s="59" t="n">
        <f aca="false">IF(ISNUMBER($AA2485),IF($AA2485&gt;=0.005,100,IF($AA2485&gt;=-0.015,50,0)),"")</f>
        <v>100</v>
      </c>
      <c r="AM2485" s="59" t="n">
        <f aca="false">IF(ISNUMBER($AB2485),IF($AB2485=1,100,IF($AB2485=0,50,0)),"")</f>
        <v>100</v>
      </c>
      <c r="AN2485" s="0" t="str">
        <f aca="false">IF(ISNUMBER($AC2485),IF($AC2485&gt;=0.001,100,IF($AC2485&gt;=-0.003,50,0)),"")</f>
        <v/>
      </c>
      <c r="AO2485" s="0" t="str">
        <f aca="false">IF(ISNUMBER($AD2485),IF($AD2485&gt;=0.04,100,IF($AD2485&gt;=0,50,0)),"")</f>
        <v/>
      </c>
      <c r="AP2485" s="0" t="str">
        <f aca="false">IF(ISNUMBER($AE2485),IF($AE2485&gt;=25,100,IF($AE2485&gt;=-75,50,0)),"")</f>
        <v/>
      </c>
      <c r="AQ2485" s="0" t="str">
        <f aca="false">IF(ISNUMBER($AF2485),IF($AF2485&gt;0,100,IF($AF2485&gt;=-50,50,0)),"")</f>
        <v/>
      </c>
      <c r="AR2485" s="0" t="str">
        <f aca="false">IF(ISNUMBER($AG2485),IF($AG2485=1,100,IF($AG2485=0,50,0)),"")</f>
        <v/>
      </c>
      <c r="AS2485" s="0" t="str">
        <f aca="false">IF(ISNUMBER($AH2485),IF($AH2485&lt;0,100,IF($AH2485&lt;=20,50,0)),"")</f>
        <v/>
      </c>
      <c r="AT2485" s="0" t="str">
        <f aca="false">IF(ISNUMBER($AI2485),IF($AI2485&lt;0.95,100,IF($AI2485&lt;=1,50,0)),"")</f>
        <v/>
      </c>
      <c r="AU2485" s="0" t="str">
        <f aca="false">IF(ISNUMBER($AJ2485),IF($AJ2485&lt;30,0,IF($AJ2485&lt;40,50,IF($AJ2485&lt;=90,100,50))),"")</f>
        <v/>
      </c>
      <c r="AV2485" s="0" t="str">
        <f aca="false">IF(ISNUMBER($AK2485),IF($AK2485&gt;-0.2,100,IF($AK2485&gt;=-0.4,50,0)),"")</f>
        <v/>
      </c>
      <c r="AW2485" s="59" t="n">
        <f aca="false">01_指標庫!$H$4*ISNUMBER($F2485)+01_指標庫!$H$5*ISNUMBER($AA2485)+01_指標庫!$H$6*ISNUMBER($G2485)+01_指標庫!$H$7*ISNUMBER($H2485)+01_指標庫!$H$8*ISNUMBER($AF2485)+01_指標庫!$H$9*ISNUMBER($AG2485)+01_指標庫!$H$10*ISNUMBER($AB2485)+01_指標庫!$H$11*ISNUMBER($AC2485)+01_指標庫!$H$12*ISNUMBER($AD2485)+01_指標庫!$H$13*ISNUMBER($AE2485)+01_指標庫!$H$14*ISNUMBER($I2485)+01_指標庫!$H$15*ISNUMBER($AH2485)+01_指標庫!$H$16*ISNUMBER($K2485)+01_指標庫!$H$17*ISNUMBER($AI2485)+01_指標庫!$H$18*ISNUMBER($AJ2485)+01_指標庫!$H$19*ISNUMBER($AK2485)+01_指標庫!$H$20*ISNUMBER($BB2485)+01_指標庫!$H$21*ISNUMBER($BC2485)</f>
        <v>77</v>
      </c>
      <c r="AX2485" s="59" t="n">
        <f aca="false">IF(AW2485=0,50,ROUND((01_指標庫!$H$4*IF(ISNUMBER($F2485),L2485,0)+01_指標庫!$H$5*IF(ISNUMBER($AA2485),AL2485,0)+01_指標庫!$H$6*IF(ISNUMBER($G2485),M2485,0)+01_指標庫!$H$7*IF(ISNUMBER($H2485),N2485,0)+01_指標庫!$H$8*IF(ISNUMBER($AF2485),AQ2485,0)+01_指標庫!$H$9*IF(ISNUMBER($AG2485),AR2485,0)+01_指標庫!$H$10*IF(ISNUMBER($AB2485),AM2485,0)+01_指標庫!$H$11*IF(ISNUMBER($AC2485),AN2485,0)+01_指標庫!$H$12*IF(ISNUMBER($AD2485),AO2485,0)+01_指標庫!$H$13*IF(ISNUMBER($AE2485),AP2485,0)+01_指標庫!$H$14*IF(ISNUMBER($I2485),O2485,0)+01_指標庫!$H$15*IF(ISNUMBER($AH2485),AS2485,0)+01_指標庫!$H$16*IF(ISNUMBER($K2485),P2485,0)+01_指標庫!$H$17*IF(ISNUMBER($AI2485),AT2485,0)+01_指標庫!$H$18*IF(ISNUMBER($AJ2485),AU2485,0)+01_指標庫!$H$19*IF(ISNUMBER($AK2485),AV2485,0)+01_指標庫!$H$20*IF(ISNUMBER($BB2485),BB2485,0)+01_指標庫!$H$21*IF(ISNUMBER($BC2485),BC2485,0))/AW2485,1))</f>
        <v>79.2</v>
      </c>
      <c r="AY2485" s="64" t="n">
        <v>507.73</v>
      </c>
      <c r="AZ2485" s="64" t="n">
        <v>520.31</v>
      </c>
      <c r="BA2485" s="58" t="n">
        <f aca="false">AVERAGE($E2481:$E2485)/AVERAGE($E2476:$E2485)-1</f>
        <v>0.000909743785988626</v>
      </c>
      <c r="BB2485" s="59" t="n">
        <f aca="false">IF(ISNUMBER($BA2485),IF(OR($S2485&lt;=-0.03,$BA2485&lt;-0.003),0,IF(OR($S2485&lt;=-0.02,$BA2485&lt;0.01),50,100)),"")</f>
        <v>50</v>
      </c>
      <c r="BC2485" s="59" t="n">
        <f aca="false">IF(OR(COUNT($AZ2485)=0,COUNT($AZ2484)=0),"",IF(OR($AY2485/$AZ2484-1&lt;=-0.03,$AZ2485/$AZ2484-1&lt;=-0.045,IF(COUNT($AZ2476:$AZ2485)=10,AVERAGE($AZ2481:$AZ2485)/AVERAGE($AZ2476:$AZ2485)-1&lt;-0.01,FALSE())),0,IF(OR($AZ2485/$AZ2484-1&lt;=-0.02,IF(COUNT($AZ2476:$AZ2485)=10,AVERAGE($AZ2481:$AZ2485)/AVERAGE($AZ2476:$AZ2485)-1&lt;0.005,FALSE())),50,100)))</f>
        <v>50</v>
      </c>
    </row>
    <row r="2486" customFormat="false" ht="15" hidden="false" customHeight="true" outlineLevel="0" collapsed="false">
      <c r="A2486" s="47" t="n">
        <v>2482</v>
      </c>
      <c r="B2486" s="48" t="n">
        <v>46163</v>
      </c>
      <c r="C2486" s="47" t="n">
        <v>2026</v>
      </c>
      <c r="D2486" s="49" t="s">
        <v>239</v>
      </c>
      <c r="E2486" s="50" t="n">
        <v>29357.27</v>
      </c>
      <c r="F2486" s="51" t="n">
        <v>0.163701</v>
      </c>
      <c r="G2486" s="51" t="n">
        <v>-0.00754</v>
      </c>
      <c r="H2486" s="52" t="n">
        <v>0.6531</v>
      </c>
      <c r="I2486" s="53" t="n">
        <v>278</v>
      </c>
      <c r="J2486" s="47" t="s">
        <v>235</v>
      </c>
      <c r="K2486" s="54" t="n">
        <v>16.76</v>
      </c>
      <c r="L2486" s="55" t="n">
        <f aca="false">IF(COUNT(F2486)=0,50,IF(F2486&gt;=0,100,IF(F2486&gt;=-0.02,50,0)))</f>
        <v>100</v>
      </c>
      <c r="M2486" s="55" t="n">
        <f aca="false">IF(COUNT(G2486)=0,50,IF(G2486&gt;-0.06,100,IF(G2486&gt;-0.15,50,0)))</f>
        <v>100</v>
      </c>
      <c r="N2486" s="55" t="n">
        <f aca="false">IF(COUNT(H2486)=0,50,IF(H2486&gt;=0.6,100,IF(H2486&gt;=0.4,50,0)))</f>
        <v>100</v>
      </c>
      <c r="O2486" s="55" t="n">
        <f aca="false">IF(COUNT(I2486)=0,50,IF(J2486="proxy_vix",50,IF(I2486&lt;350,100,IF(I2486&lt;=450,50,0))))</f>
        <v>100</v>
      </c>
      <c r="P2486" s="55" t="n">
        <f aca="false">IF(COUNT(K2486)=0,50,IF(K2486&lt;20,100,IF(K2486&lt;=25,50,0)))</f>
        <v>100</v>
      </c>
      <c r="Q2486" s="54"/>
      <c r="R2486" s="47"/>
      <c r="S2486" s="51" t="n">
        <f aca="false">$E2486/$E2485-1</f>
        <v>0.00203326540991267</v>
      </c>
      <c r="T2486" s="56" t="n">
        <f aca="false">$K2486/$K2485-1</f>
        <v>-0.0389908256880733</v>
      </c>
      <c r="V2486" s="57"/>
      <c r="W2486" s="57"/>
      <c r="Y2486" s="1" t="str">
        <f aca="false">IF(AX2486&gt;=70,"EASY",IF(AX2486&gt;40,"UNCERTAIN","HARD"))</f>
        <v>UNCERTAIN</v>
      </c>
      <c r="AA2486" s="58" t="n">
        <f aca="false">IF($A2486&lt;200,"",AVERAGE($E2437:$E2486)/AVERAGE($E2287:$E2486)-1)</f>
        <v>0.0421658985997011</v>
      </c>
      <c r="AB2486" s="59" t="n">
        <f aca="false">LOOKUP($B2486,07_L1政策步階!$A$4:$A$14,07_L1政策步階!$C$4:$C$14)</f>
        <v>1</v>
      </c>
      <c r="AC2486" s="57"/>
      <c r="AD2486" s="57"/>
      <c r="AE2486" s="57"/>
      <c r="AF2486" s="57"/>
      <c r="AG2486" s="57"/>
      <c r="AH2486" s="57"/>
      <c r="AI2486" s="57"/>
      <c r="AJ2486" s="57"/>
      <c r="AK2486" s="57"/>
      <c r="AL2486" s="59" t="n">
        <f aca="false">IF(ISNUMBER($AA2486),IF($AA2486&gt;=0.005,100,IF($AA2486&gt;=-0.015,50,0)),"")</f>
        <v>100</v>
      </c>
      <c r="AM2486" s="59" t="n">
        <f aca="false">IF(ISNUMBER($AB2486),IF($AB2486=1,100,IF($AB2486=0,50,0)),"")</f>
        <v>100</v>
      </c>
      <c r="AN2486" s="0" t="str">
        <f aca="false">IF(ISNUMBER($AC2486),IF($AC2486&gt;=0.001,100,IF($AC2486&gt;=-0.003,50,0)),"")</f>
        <v/>
      </c>
      <c r="AO2486" s="0" t="str">
        <f aca="false">IF(ISNUMBER($AD2486),IF($AD2486&gt;=0.04,100,IF($AD2486&gt;=0,50,0)),"")</f>
        <v/>
      </c>
      <c r="AP2486" s="0" t="str">
        <f aca="false">IF(ISNUMBER($AE2486),IF($AE2486&gt;=25,100,IF($AE2486&gt;=-75,50,0)),"")</f>
        <v/>
      </c>
      <c r="AQ2486" s="0" t="str">
        <f aca="false">IF(ISNUMBER($AF2486),IF($AF2486&gt;0,100,IF($AF2486&gt;=-50,50,0)),"")</f>
        <v/>
      </c>
      <c r="AR2486" s="0" t="str">
        <f aca="false">IF(ISNUMBER($AG2486),IF($AG2486=1,100,IF($AG2486=0,50,0)),"")</f>
        <v/>
      </c>
      <c r="AS2486" s="0" t="str">
        <f aca="false">IF(ISNUMBER($AH2486),IF($AH2486&lt;0,100,IF($AH2486&lt;=20,50,0)),"")</f>
        <v/>
      </c>
      <c r="AT2486" s="0" t="str">
        <f aca="false">IF(ISNUMBER($AI2486),IF($AI2486&lt;0.95,100,IF($AI2486&lt;=1,50,0)),"")</f>
        <v/>
      </c>
      <c r="AU2486" s="0" t="str">
        <f aca="false">IF(ISNUMBER($AJ2486),IF($AJ2486&lt;30,0,IF($AJ2486&lt;40,50,IF($AJ2486&lt;=90,100,50))),"")</f>
        <v/>
      </c>
      <c r="AV2486" s="0" t="str">
        <f aca="false">IF(ISNUMBER($AK2486),IF($AK2486&gt;-0.2,100,IF($AK2486&gt;=-0.4,50,0)),"")</f>
        <v/>
      </c>
      <c r="AW2486" s="59" t="n">
        <f aca="false">01_指標庫!$H$4*ISNUMBER($F2486)+01_指標庫!$H$5*ISNUMBER($AA2486)+01_指標庫!$H$6*ISNUMBER($G2486)+01_指標庫!$H$7*ISNUMBER($H2486)+01_指標庫!$H$8*ISNUMBER($AF2486)+01_指標庫!$H$9*ISNUMBER($AG2486)+01_指標庫!$H$10*ISNUMBER($AB2486)+01_指標庫!$H$11*ISNUMBER($AC2486)+01_指標庫!$H$12*ISNUMBER($AD2486)+01_指標庫!$H$13*ISNUMBER($AE2486)+01_指標庫!$H$14*ISNUMBER($I2486)+01_指標庫!$H$15*ISNUMBER($AH2486)+01_指標庫!$H$16*ISNUMBER($K2486)+01_指標庫!$H$17*ISNUMBER($AI2486)+01_指標庫!$H$18*ISNUMBER($AJ2486)+01_指標庫!$H$19*ISNUMBER($AK2486)+01_指標庫!$H$20*ISNUMBER($BB2486)+01_指標庫!$H$21*ISNUMBER($BC2486)</f>
        <v>77</v>
      </c>
      <c r="AX2486" s="59" t="n">
        <f aca="false">IF(AW2486=0,50,ROUND((01_指標庫!$H$4*IF(ISNUMBER($F2486),L2486,0)+01_指標庫!$H$5*IF(ISNUMBER($AA2486),AL2486,0)+01_指標庫!$H$6*IF(ISNUMBER($G2486),M2486,0)+01_指標庫!$H$7*IF(ISNUMBER($H2486),N2486,0)+01_指標庫!$H$8*IF(ISNUMBER($AF2486),AQ2486,0)+01_指標庫!$H$9*IF(ISNUMBER($AG2486),AR2486,0)+01_指標庫!$H$10*IF(ISNUMBER($AB2486),AM2486,0)+01_指標庫!$H$11*IF(ISNUMBER($AC2486),AN2486,0)+01_指標庫!$H$12*IF(ISNUMBER($AD2486),AO2486,0)+01_指標庫!$H$13*IF(ISNUMBER($AE2486),AP2486,0)+01_指標庫!$H$14*IF(ISNUMBER($I2486),O2486,0)+01_指標庫!$H$15*IF(ISNUMBER($AH2486),AS2486,0)+01_指標庫!$H$16*IF(ISNUMBER($K2486),P2486,0)+01_指標庫!$H$17*IF(ISNUMBER($AI2486),AT2486,0)+01_指標庫!$H$18*IF(ISNUMBER($AJ2486),AU2486,0)+01_指標庫!$H$19*IF(ISNUMBER($AK2486),AV2486,0)+01_指標庫!$H$20*IF(ISNUMBER($BB2486),BB2486,0)+01_指標庫!$H$21*IF(ISNUMBER($BC2486),BC2486,0))/AW2486,1))</f>
        <v>58.4</v>
      </c>
      <c r="AY2486" s="64" t="n">
        <v>518.17</v>
      </c>
      <c r="AZ2486" s="64" t="n">
        <v>524.71</v>
      </c>
      <c r="BA2486" s="58" t="n">
        <f aca="false">AVERAGE($E2482:$E2486)/AVERAGE($E2477:$E2486)-1</f>
        <v>-0.00333483855326788</v>
      </c>
      <c r="BB2486" s="59" t="n">
        <f aca="false">IF(ISNUMBER($BA2486),IF(OR($S2486&lt;=-0.03,$BA2486&lt;-0.003),0,IF(OR($S2486&lt;=-0.02,$BA2486&lt;0.01),50,100)),"")</f>
        <v>0</v>
      </c>
      <c r="BC2486" s="59" t="n">
        <f aca="false">IF(OR(COUNT($AZ2486)=0,COUNT($AZ2485)=0),"",IF(OR($AY2486/$AZ2485-1&lt;=-0.03,$AZ2486/$AZ2485-1&lt;=-0.045,IF(COUNT($AZ2477:$AZ2486)=10,AVERAGE($AZ2482:$AZ2486)/AVERAGE($AZ2477:$AZ2486)-1&lt;-0.01,FALSE())),0,IF(OR($AZ2486/$AZ2485-1&lt;=-0.02,IF(COUNT($AZ2477:$AZ2486)=10,AVERAGE($AZ2482:$AZ2486)/AVERAGE($AZ2477:$AZ2486)-1&lt;0.005,FALSE())),50,100)))</f>
        <v>0</v>
      </c>
    </row>
    <row r="2487" customFormat="false" ht="15" hidden="false" customHeight="true" outlineLevel="0" collapsed="false">
      <c r="A2487" s="47" t="n">
        <v>2483</v>
      </c>
      <c r="B2487" s="48" t="n">
        <v>46164</v>
      </c>
      <c r="C2487" s="47" t="n">
        <v>2026</v>
      </c>
      <c r="D2487" s="49" t="s">
        <v>234</v>
      </c>
      <c r="E2487" s="50" t="n">
        <v>29481.64</v>
      </c>
      <c r="F2487" s="51" t="n">
        <v>0.167205</v>
      </c>
      <c r="G2487" s="51" t="n">
        <v>-0.003335</v>
      </c>
      <c r="H2487" s="52" t="n">
        <v>0.6735</v>
      </c>
      <c r="I2487" s="53" t="n">
        <v>274</v>
      </c>
      <c r="J2487" s="47" t="s">
        <v>235</v>
      </c>
      <c r="K2487" s="54" t="n">
        <v>16.7</v>
      </c>
      <c r="L2487" s="55" t="n">
        <f aca="false">IF(COUNT(F2487)=0,50,IF(F2487&gt;=0,100,IF(F2487&gt;=-0.02,50,0)))</f>
        <v>100</v>
      </c>
      <c r="M2487" s="55" t="n">
        <f aca="false">IF(COUNT(G2487)=0,50,IF(G2487&gt;-0.06,100,IF(G2487&gt;-0.15,50,0)))</f>
        <v>100</v>
      </c>
      <c r="N2487" s="55" t="n">
        <f aca="false">IF(COUNT(H2487)=0,50,IF(H2487&gt;=0.6,100,IF(H2487&gt;=0.4,50,0)))</f>
        <v>100</v>
      </c>
      <c r="O2487" s="55" t="n">
        <f aca="false">IF(COUNT(I2487)=0,50,IF(J2487="proxy_vix",50,IF(I2487&lt;350,100,IF(I2487&lt;=450,50,0))))</f>
        <v>100</v>
      </c>
      <c r="P2487" s="55" t="n">
        <f aca="false">IF(COUNT(K2487)=0,50,IF(K2487&lt;20,100,IF(K2487&lt;=25,50,0)))</f>
        <v>100</v>
      </c>
      <c r="Q2487" s="54"/>
      <c r="R2487" s="47"/>
      <c r="S2487" s="51" t="n">
        <f aca="false">$E2487/$E2486-1</f>
        <v>0.00423642934101154</v>
      </c>
      <c r="T2487" s="56" t="n">
        <f aca="false">$K2487/$K2486-1</f>
        <v>-0.00357995226730323</v>
      </c>
      <c r="V2487" s="57"/>
      <c r="W2487" s="57"/>
      <c r="Y2487" s="1" t="str">
        <f aca="false">IF(AX2487&gt;=70,"EASY",IF(AX2487&gt;40,"UNCERTAIN","HARD"))</f>
        <v>EASY</v>
      </c>
      <c r="AA2487" s="58" t="n">
        <f aca="false">IF($A2487&lt;200,"",AVERAGE($E2438:$E2487)/AVERAGE($E2288:$E2487)-1)</f>
        <v>0.044811682960066</v>
      </c>
      <c r="AB2487" s="59" t="n">
        <f aca="false">LOOKUP($B2487,07_L1政策步階!$A$4:$A$14,07_L1政策步階!$C$4:$C$14)</f>
        <v>1</v>
      </c>
      <c r="AC2487" s="57"/>
      <c r="AD2487" s="57"/>
      <c r="AE2487" s="57"/>
      <c r="AF2487" s="57"/>
      <c r="AG2487" s="57"/>
      <c r="AH2487" s="57"/>
      <c r="AI2487" s="57"/>
      <c r="AJ2487" s="57"/>
      <c r="AK2487" s="57"/>
      <c r="AL2487" s="59" t="n">
        <f aca="false">IF(ISNUMBER($AA2487),IF($AA2487&gt;=0.005,100,IF($AA2487&gt;=-0.015,50,0)),"")</f>
        <v>100</v>
      </c>
      <c r="AM2487" s="59" t="n">
        <f aca="false">IF(ISNUMBER($AB2487),IF($AB2487=1,100,IF($AB2487=0,50,0)),"")</f>
        <v>100</v>
      </c>
      <c r="AN2487" s="0" t="str">
        <f aca="false">IF(ISNUMBER($AC2487),IF($AC2487&gt;=0.001,100,IF($AC2487&gt;=-0.003,50,0)),"")</f>
        <v/>
      </c>
      <c r="AO2487" s="0" t="str">
        <f aca="false">IF(ISNUMBER($AD2487),IF($AD2487&gt;=0.04,100,IF($AD2487&gt;=0,50,0)),"")</f>
        <v/>
      </c>
      <c r="AP2487" s="0" t="str">
        <f aca="false">IF(ISNUMBER($AE2487),IF($AE2487&gt;=25,100,IF($AE2487&gt;=-75,50,0)),"")</f>
        <v/>
      </c>
      <c r="AQ2487" s="0" t="str">
        <f aca="false">IF(ISNUMBER($AF2487),IF($AF2487&gt;0,100,IF($AF2487&gt;=-50,50,0)),"")</f>
        <v/>
      </c>
      <c r="AR2487" s="0" t="str">
        <f aca="false">IF(ISNUMBER($AG2487),IF($AG2487=1,100,IF($AG2487=0,50,0)),"")</f>
        <v/>
      </c>
      <c r="AS2487" s="0" t="str">
        <f aca="false">IF(ISNUMBER($AH2487),IF($AH2487&lt;0,100,IF($AH2487&lt;=20,50,0)),"")</f>
        <v/>
      </c>
      <c r="AT2487" s="0" t="str">
        <f aca="false">IF(ISNUMBER($AI2487),IF($AI2487&lt;0.95,100,IF($AI2487&lt;=1,50,0)),"")</f>
        <v/>
      </c>
      <c r="AU2487" s="0" t="str">
        <f aca="false">IF(ISNUMBER($AJ2487),IF($AJ2487&lt;30,0,IF($AJ2487&lt;40,50,IF($AJ2487&lt;=90,100,50))),"")</f>
        <v/>
      </c>
      <c r="AV2487" s="0" t="str">
        <f aca="false">IF(ISNUMBER($AK2487),IF($AK2487&gt;-0.2,100,IF($AK2487&gt;=-0.4,50,0)),"")</f>
        <v/>
      </c>
      <c r="AW2487" s="59" t="n">
        <f aca="false">01_指標庫!$H$4*ISNUMBER($F2487)+01_指標庫!$H$5*ISNUMBER($AA2487)+01_指標庫!$H$6*ISNUMBER($G2487)+01_指標庫!$H$7*ISNUMBER($H2487)+01_指標庫!$H$8*ISNUMBER($AF2487)+01_指標庫!$H$9*ISNUMBER($AG2487)+01_指標庫!$H$10*ISNUMBER($AB2487)+01_指標庫!$H$11*ISNUMBER($AC2487)+01_指標庫!$H$12*ISNUMBER($AD2487)+01_指標庫!$H$13*ISNUMBER($AE2487)+01_指標庫!$H$14*ISNUMBER($I2487)+01_指標庫!$H$15*ISNUMBER($AH2487)+01_指標庫!$H$16*ISNUMBER($K2487)+01_指標庫!$H$17*ISNUMBER($AI2487)+01_指標庫!$H$18*ISNUMBER($AJ2487)+01_指標庫!$H$19*ISNUMBER($AK2487)+01_指標庫!$H$20*ISNUMBER($BB2487)+01_指標庫!$H$21*ISNUMBER($BC2487)</f>
        <v>77</v>
      </c>
      <c r="AX2487" s="59" t="n">
        <f aca="false">IF(AW2487=0,50,ROUND((01_指標庫!$H$4*IF(ISNUMBER($F2487),L2487,0)+01_指標庫!$H$5*IF(ISNUMBER($AA2487),AL2487,0)+01_指標庫!$H$6*IF(ISNUMBER($G2487),M2487,0)+01_指標庫!$H$7*IF(ISNUMBER($H2487),N2487,0)+01_指標庫!$H$8*IF(ISNUMBER($AF2487),AQ2487,0)+01_指標庫!$H$9*IF(ISNUMBER($AG2487),AR2487,0)+01_指標庫!$H$10*IF(ISNUMBER($AB2487),AM2487,0)+01_指標庫!$H$11*IF(ISNUMBER($AC2487),AN2487,0)+01_指標庫!$H$12*IF(ISNUMBER($AD2487),AO2487,0)+01_指標庫!$H$13*IF(ISNUMBER($AE2487),AP2487,0)+01_指標庫!$H$14*IF(ISNUMBER($I2487),O2487,0)+01_指標庫!$H$15*IF(ISNUMBER($AH2487),AS2487,0)+01_指標庫!$H$16*IF(ISNUMBER($K2487),P2487,0)+01_指標庫!$H$17*IF(ISNUMBER($AI2487),AT2487,0)+01_指標庫!$H$18*IF(ISNUMBER($AJ2487),AU2487,0)+01_指標庫!$H$19*IF(ISNUMBER($AK2487),AV2487,0)+01_指標庫!$H$20*IF(ISNUMBER($BB2487),BB2487,0)+01_指標庫!$H$21*IF(ISNUMBER($BC2487),BC2487,0))/AW2487,1))</f>
        <v>79.2</v>
      </c>
      <c r="AY2487" s="64" t="n">
        <v>531.88</v>
      </c>
      <c r="AZ2487" s="64" t="n">
        <v>537.33</v>
      </c>
      <c r="BA2487" s="58" t="n">
        <f aca="false">AVERAGE($E2483:$E2487)/AVERAGE($E2478:$E2487)-1</f>
        <v>-0.00173757382329021</v>
      </c>
      <c r="BB2487" s="59" t="n">
        <f aca="false">IF(ISNUMBER($BA2487),IF(OR($S2487&lt;=-0.03,$BA2487&lt;-0.003),0,IF(OR($S2487&lt;=-0.02,$BA2487&lt;0.01),50,100)),"")</f>
        <v>50</v>
      </c>
      <c r="BC2487" s="59" t="n">
        <f aca="false">IF(OR(COUNT($AZ2487)=0,COUNT($AZ2486)=0),"",IF(OR($AY2487/$AZ2486-1&lt;=-0.03,$AZ2487/$AZ2486-1&lt;=-0.045,IF(COUNT($AZ2478:$AZ2487)=10,AVERAGE($AZ2483:$AZ2487)/AVERAGE($AZ2478:$AZ2487)-1&lt;-0.01,FALSE())),0,IF(OR($AZ2487/$AZ2486-1&lt;=-0.02,IF(COUNT($AZ2478:$AZ2487)=10,AVERAGE($AZ2483:$AZ2487)/AVERAGE($AZ2478:$AZ2487)-1&lt;0.005,FALSE())),50,100)))</f>
        <v>50</v>
      </c>
    </row>
    <row r="2488" customFormat="false" ht="15" hidden="false" customHeight="true" outlineLevel="0" collapsed="false">
      <c r="A2488" s="47" t="n">
        <v>2484</v>
      </c>
      <c r="B2488" s="48" t="n">
        <v>46168</v>
      </c>
      <c r="C2488" s="47" t="n">
        <v>2026</v>
      </c>
      <c r="D2488" s="49" t="s">
        <v>237</v>
      </c>
      <c r="E2488" s="50" t="n">
        <v>30001.32</v>
      </c>
      <c r="F2488" s="51" t="n">
        <v>0.186227</v>
      </c>
      <c r="G2488" s="51" t="n">
        <v>0</v>
      </c>
      <c r="H2488" s="52" t="n">
        <v>0.6735</v>
      </c>
      <c r="I2488" s="53" t="n">
        <v>272</v>
      </c>
      <c r="J2488" s="47" t="s">
        <v>235</v>
      </c>
      <c r="K2488" s="54" t="n">
        <v>17.01</v>
      </c>
      <c r="L2488" s="55" t="n">
        <f aca="false">IF(COUNT(F2488)=0,50,IF(F2488&gt;=0,100,IF(F2488&gt;=-0.02,50,0)))</f>
        <v>100</v>
      </c>
      <c r="M2488" s="55" t="n">
        <f aca="false">IF(COUNT(G2488)=0,50,IF(G2488&gt;-0.06,100,IF(G2488&gt;-0.15,50,0)))</f>
        <v>100</v>
      </c>
      <c r="N2488" s="55" t="n">
        <f aca="false">IF(COUNT(H2488)=0,50,IF(H2488&gt;=0.6,100,IF(H2488&gt;=0.4,50,0)))</f>
        <v>100</v>
      </c>
      <c r="O2488" s="55" t="n">
        <f aca="false">IF(COUNT(I2488)=0,50,IF(J2488="proxy_vix",50,IF(I2488&lt;350,100,IF(I2488&lt;=450,50,0))))</f>
        <v>100</v>
      </c>
      <c r="P2488" s="55" t="n">
        <f aca="false">IF(COUNT(K2488)=0,50,IF(K2488&lt;20,100,IF(K2488&lt;=25,50,0)))</f>
        <v>100</v>
      </c>
      <c r="Q2488" s="54"/>
      <c r="R2488" s="47"/>
      <c r="S2488" s="51" t="n">
        <f aca="false">$E2488/$E2487-1</f>
        <v>0.0176272419037746</v>
      </c>
      <c r="T2488" s="56" t="n">
        <f aca="false">$K2488/$K2487-1</f>
        <v>0.0185628742514972</v>
      </c>
      <c r="V2488" s="57"/>
      <c r="W2488" s="57"/>
      <c r="Y2488" s="1" t="str">
        <f aca="false">IF(AX2488&gt;=70,"EASY",IF(AX2488&gt;40,"UNCERTAIN","HARD"))</f>
        <v>EASY</v>
      </c>
      <c r="AA2488" s="58" t="n">
        <f aca="false">IF($A2488&lt;200,"",AVERAGE($E2439:$E2488)/AVERAGE($E2289:$E2488)-1)</f>
        <v>0.0478906525606386</v>
      </c>
      <c r="AB2488" s="59" t="n">
        <f aca="false">LOOKUP($B2488,07_L1政策步階!$A$4:$A$14,07_L1政策步階!$C$4:$C$14)</f>
        <v>1</v>
      </c>
      <c r="AC2488" s="57"/>
      <c r="AD2488" s="57"/>
      <c r="AE2488" s="57"/>
      <c r="AF2488" s="57"/>
      <c r="AG2488" s="57"/>
      <c r="AH2488" s="57"/>
      <c r="AI2488" s="57"/>
      <c r="AJ2488" s="57"/>
      <c r="AK2488" s="57"/>
      <c r="AL2488" s="59" t="n">
        <f aca="false">IF(ISNUMBER($AA2488),IF($AA2488&gt;=0.005,100,IF($AA2488&gt;=-0.015,50,0)),"")</f>
        <v>100</v>
      </c>
      <c r="AM2488" s="59" t="n">
        <f aca="false">IF(ISNUMBER($AB2488),IF($AB2488=1,100,IF($AB2488=0,50,0)),"")</f>
        <v>100</v>
      </c>
      <c r="AN2488" s="0" t="str">
        <f aca="false">IF(ISNUMBER($AC2488),IF($AC2488&gt;=0.001,100,IF($AC2488&gt;=-0.003,50,0)),"")</f>
        <v/>
      </c>
      <c r="AO2488" s="0" t="str">
        <f aca="false">IF(ISNUMBER($AD2488),IF($AD2488&gt;=0.04,100,IF($AD2488&gt;=0,50,0)),"")</f>
        <v/>
      </c>
      <c r="AP2488" s="0" t="str">
        <f aca="false">IF(ISNUMBER($AE2488),IF($AE2488&gt;=25,100,IF($AE2488&gt;=-75,50,0)),"")</f>
        <v/>
      </c>
      <c r="AQ2488" s="0" t="str">
        <f aca="false">IF(ISNUMBER($AF2488),IF($AF2488&gt;0,100,IF($AF2488&gt;=-50,50,0)),"")</f>
        <v/>
      </c>
      <c r="AR2488" s="0" t="str">
        <f aca="false">IF(ISNUMBER($AG2488),IF($AG2488=1,100,IF($AG2488=0,50,0)),"")</f>
        <v/>
      </c>
      <c r="AS2488" s="0" t="str">
        <f aca="false">IF(ISNUMBER($AH2488),IF($AH2488&lt;0,100,IF($AH2488&lt;=20,50,0)),"")</f>
        <v/>
      </c>
      <c r="AT2488" s="0" t="str">
        <f aca="false">IF(ISNUMBER($AI2488),IF($AI2488&lt;0.95,100,IF($AI2488&lt;=1,50,0)),"")</f>
        <v/>
      </c>
      <c r="AU2488" s="0" t="str">
        <f aca="false">IF(ISNUMBER($AJ2488),IF($AJ2488&lt;30,0,IF($AJ2488&lt;40,50,IF($AJ2488&lt;=90,100,50))),"")</f>
        <v/>
      </c>
      <c r="AV2488" s="0" t="str">
        <f aca="false">IF(ISNUMBER($AK2488),IF($AK2488&gt;-0.2,100,IF($AK2488&gt;=-0.4,50,0)),"")</f>
        <v/>
      </c>
      <c r="AW2488" s="59" t="n">
        <f aca="false">01_指標庫!$H$4*ISNUMBER($F2488)+01_指標庫!$H$5*ISNUMBER($AA2488)+01_指標庫!$H$6*ISNUMBER($G2488)+01_指標庫!$H$7*ISNUMBER($H2488)+01_指標庫!$H$8*ISNUMBER($AF2488)+01_指標庫!$H$9*ISNUMBER($AG2488)+01_指標庫!$H$10*ISNUMBER($AB2488)+01_指標庫!$H$11*ISNUMBER($AC2488)+01_指標庫!$H$12*ISNUMBER($AD2488)+01_指標庫!$H$13*ISNUMBER($AE2488)+01_指標庫!$H$14*ISNUMBER($I2488)+01_指標庫!$H$15*ISNUMBER($AH2488)+01_指標庫!$H$16*ISNUMBER($K2488)+01_指標庫!$H$17*ISNUMBER($AI2488)+01_指標庫!$H$18*ISNUMBER($AJ2488)+01_指標庫!$H$19*ISNUMBER($AK2488)+01_指標庫!$H$20*ISNUMBER($BB2488)+01_指標庫!$H$21*ISNUMBER($BC2488)</f>
        <v>77</v>
      </c>
      <c r="AX2488" s="59" t="n">
        <f aca="false">IF(AW2488=0,50,ROUND((01_指標庫!$H$4*IF(ISNUMBER($F2488),L2488,0)+01_指標庫!$H$5*IF(ISNUMBER($AA2488),AL2488,0)+01_指標庫!$H$6*IF(ISNUMBER($G2488),M2488,0)+01_指標庫!$H$7*IF(ISNUMBER($H2488),N2488,0)+01_指標庫!$H$8*IF(ISNUMBER($AF2488),AQ2488,0)+01_指標庫!$H$9*IF(ISNUMBER($AG2488),AR2488,0)+01_指標庫!$H$10*IF(ISNUMBER($AB2488),AM2488,0)+01_指標庫!$H$11*IF(ISNUMBER($AC2488),AN2488,0)+01_指標庫!$H$12*IF(ISNUMBER($AD2488),AO2488,0)+01_指標庫!$H$13*IF(ISNUMBER($AE2488),AP2488,0)+01_指標庫!$H$14*IF(ISNUMBER($I2488),O2488,0)+01_指標庫!$H$15*IF(ISNUMBER($AH2488),AS2488,0)+01_指標庫!$H$16*IF(ISNUMBER($K2488),P2488,0)+01_指標庫!$H$17*IF(ISNUMBER($AI2488),AT2488,0)+01_指標庫!$H$18*IF(ISNUMBER($AJ2488),AU2488,0)+01_指標庫!$H$19*IF(ISNUMBER($AK2488),AV2488,0)+01_指標庫!$H$20*IF(ISNUMBER($BB2488),BB2488,0)+01_指標庫!$H$21*IF(ISNUMBER($BC2488),BC2488,0))/AW2488,1))</f>
        <v>96.1</v>
      </c>
      <c r="AY2488" s="64" t="n">
        <v>556.99</v>
      </c>
      <c r="AZ2488" s="64" t="n">
        <v>570.09</v>
      </c>
      <c r="BA2488" s="58" t="n">
        <f aca="false">AVERAGE($E2484:$E2488)/AVERAGE($E2479:$E2488)-1</f>
        <v>0.00281539650258389</v>
      </c>
      <c r="BB2488" s="59" t="n">
        <f aca="false">IF(ISNUMBER($BA2488),IF(OR($S2488&lt;=-0.03,$BA2488&lt;-0.003),0,IF(OR($S2488&lt;=-0.02,$BA2488&lt;0.01),50,100)),"")</f>
        <v>50</v>
      </c>
      <c r="BC2488" s="59" t="n">
        <f aca="false">IF(OR(COUNT($AZ2488)=0,COUNT($AZ2487)=0),"",IF(OR($AY2488/$AZ2487-1&lt;=-0.03,$AZ2488/$AZ2487-1&lt;=-0.045,IF(COUNT($AZ2479:$AZ2488)=10,AVERAGE($AZ2484:$AZ2488)/AVERAGE($AZ2479:$AZ2488)-1&lt;-0.01,FALSE())),0,IF(OR($AZ2488/$AZ2487-1&lt;=-0.02,IF(COUNT($AZ2479:$AZ2488)=10,AVERAGE($AZ2484:$AZ2488)/AVERAGE($AZ2479:$AZ2488)-1&lt;0.005,FALSE())),50,100)))</f>
        <v>100</v>
      </c>
    </row>
    <row r="2489" customFormat="false" ht="15" hidden="false" customHeight="true" outlineLevel="0" collapsed="false">
      <c r="A2489" s="47" t="n">
        <v>2485</v>
      </c>
      <c r="B2489" s="48" t="n">
        <v>46169</v>
      </c>
      <c r="C2489" s="47" t="n">
        <v>2026</v>
      </c>
      <c r="D2489" s="49" t="s">
        <v>238</v>
      </c>
      <c r="E2489" s="50" t="n">
        <v>29973.57</v>
      </c>
      <c r="F2489" s="51" t="n">
        <v>0.183641</v>
      </c>
      <c r="G2489" s="51" t="n">
        <v>-0.000925</v>
      </c>
      <c r="H2489" s="52" t="n">
        <v>0.6735</v>
      </c>
      <c r="I2489" s="53" t="n">
        <v>271</v>
      </c>
      <c r="J2489" s="47" t="s">
        <v>235</v>
      </c>
      <c r="K2489" s="54" t="n">
        <v>16.29</v>
      </c>
      <c r="L2489" s="55" t="n">
        <f aca="false">IF(COUNT(F2489)=0,50,IF(F2489&gt;=0,100,IF(F2489&gt;=-0.02,50,0)))</f>
        <v>100</v>
      </c>
      <c r="M2489" s="55" t="n">
        <f aca="false">IF(COUNT(G2489)=0,50,IF(G2489&gt;-0.06,100,IF(G2489&gt;-0.15,50,0)))</f>
        <v>100</v>
      </c>
      <c r="N2489" s="55" t="n">
        <f aca="false">IF(COUNT(H2489)=0,50,IF(H2489&gt;=0.6,100,IF(H2489&gt;=0.4,50,0)))</f>
        <v>100</v>
      </c>
      <c r="O2489" s="55" t="n">
        <f aca="false">IF(COUNT(I2489)=0,50,IF(J2489="proxy_vix",50,IF(I2489&lt;350,100,IF(I2489&lt;=450,50,0))))</f>
        <v>100</v>
      </c>
      <c r="P2489" s="55" t="n">
        <f aca="false">IF(COUNT(K2489)=0,50,IF(K2489&lt;20,100,IF(K2489&lt;=25,50,0)))</f>
        <v>100</v>
      </c>
      <c r="Q2489" s="54"/>
      <c r="R2489" s="47"/>
      <c r="S2489" s="51" t="n">
        <f aca="false">$E2489/$E2488-1</f>
        <v>-0.000924959301790707</v>
      </c>
      <c r="T2489" s="56" t="n">
        <f aca="false">$K2489/$K2488-1</f>
        <v>-0.0423280423280424</v>
      </c>
      <c r="V2489" s="57"/>
      <c r="W2489" s="57"/>
      <c r="Y2489" s="1" t="str">
        <f aca="false">IF(AX2489&gt;=70,"EASY",IF(AX2489&gt;40,"UNCERTAIN","HARD"))</f>
        <v>EASY</v>
      </c>
      <c r="AA2489" s="58" t="n">
        <f aca="false">IF($A2489&lt;200,"",AVERAGE($E2440:$E2489)/AVERAGE($E2290:$E2489)-1)</f>
        <v>0.050774554296986</v>
      </c>
      <c r="AB2489" s="59" t="n">
        <f aca="false">LOOKUP($B2489,07_L1政策步階!$A$4:$A$14,07_L1政策步階!$C$4:$C$14)</f>
        <v>1</v>
      </c>
      <c r="AC2489" s="57"/>
      <c r="AD2489" s="57"/>
      <c r="AE2489" s="57"/>
      <c r="AF2489" s="57"/>
      <c r="AG2489" s="57"/>
      <c r="AH2489" s="57"/>
      <c r="AI2489" s="57"/>
      <c r="AJ2489" s="57"/>
      <c r="AK2489" s="57"/>
      <c r="AL2489" s="59" t="n">
        <f aca="false">IF(ISNUMBER($AA2489),IF($AA2489&gt;=0.005,100,IF($AA2489&gt;=-0.015,50,0)),"")</f>
        <v>100</v>
      </c>
      <c r="AM2489" s="59" t="n">
        <f aca="false">IF(ISNUMBER($AB2489),IF($AB2489=1,100,IF($AB2489=0,50,0)),"")</f>
        <v>100</v>
      </c>
      <c r="AN2489" s="0" t="str">
        <f aca="false">IF(ISNUMBER($AC2489),IF($AC2489&gt;=0.001,100,IF($AC2489&gt;=-0.003,50,0)),"")</f>
        <v/>
      </c>
      <c r="AO2489" s="0" t="str">
        <f aca="false">IF(ISNUMBER($AD2489),IF($AD2489&gt;=0.04,100,IF($AD2489&gt;=0,50,0)),"")</f>
        <v/>
      </c>
      <c r="AP2489" s="0" t="str">
        <f aca="false">IF(ISNUMBER($AE2489),IF($AE2489&gt;=25,100,IF($AE2489&gt;=-75,50,0)),"")</f>
        <v/>
      </c>
      <c r="AQ2489" s="0" t="str">
        <f aca="false">IF(ISNUMBER($AF2489),IF($AF2489&gt;0,100,IF($AF2489&gt;=-50,50,0)),"")</f>
        <v/>
      </c>
      <c r="AR2489" s="0" t="str">
        <f aca="false">IF(ISNUMBER($AG2489),IF($AG2489=1,100,IF($AG2489=0,50,0)),"")</f>
        <v/>
      </c>
      <c r="AS2489" s="0" t="str">
        <f aca="false">IF(ISNUMBER($AH2489),IF($AH2489&lt;0,100,IF($AH2489&lt;=20,50,0)),"")</f>
        <v/>
      </c>
      <c r="AT2489" s="0" t="str">
        <f aca="false">IF(ISNUMBER($AI2489),IF($AI2489&lt;0.95,100,IF($AI2489&lt;=1,50,0)),"")</f>
        <v/>
      </c>
      <c r="AU2489" s="0" t="str">
        <f aca="false">IF(ISNUMBER($AJ2489),IF($AJ2489&lt;30,0,IF($AJ2489&lt;40,50,IF($AJ2489&lt;=90,100,50))),"")</f>
        <v/>
      </c>
      <c r="AV2489" s="0" t="str">
        <f aca="false">IF(ISNUMBER($AK2489),IF($AK2489&gt;-0.2,100,IF($AK2489&gt;=-0.4,50,0)),"")</f>
        <v/>
      </c>
      <c r="AW2489" s="59" t="n">
        <f aca="false">01_指標庫!$H$4*ISNUMBER($F2489)+01_指標庫!$H$5*ISNUMBER($AA2489)+01_指標庫!$H$6*ISNUMBER($G2489)+01_指標庫!$H$7*ISNUMBER($H2489)+01_指標庫!$H$8*ISNUMBER($AF2489)+01_指標庫!$H$9*ISNUMBER($AG2489)+01_指標庫!$H$10*ISNUMBER($AB2489)+01_指標庫!$H$11*ISNUMBER($AC2489)+01_指標庫!$H$12*ISNUMBER($AD2489)+01_指標庫!$H$13*ISNUMBER($AE2489)+01_指標庫!$H$14*ISNUMBER($I2489)+01_指標庫!$H$15*ISNUMBER($AH2489)+01_指標庫!$H$16*ISNUMBER($K2489)+01_指標庫!$H$17*ISNUMBER($AI2489)+01_指標庫!$H$18*ISNUMBER($AJ2489)+01_指標庫!$H$19*ISNUMBER($AK2489)+01_指標庫!$H$20*ISNUMBER($BB2489)+01_指標庫!$H$21*ISNUMBER($BC2489)</f>
        <v>77</v>
      </c>
      <c r="AX2489" s="59" t="n">
        <f aca="false">IF(AW2489=0,50,ROUND((01_指標庫!$H$4*IF(ISNUMBER($F2489),L2489,0)+01_指標庫!$H$5*IF(ISNUMBER($AA2489),AL2489,0)+01_指標庫!$H$6*IF(ISNUMBER($G2489),M2489,0)+01_指標庫!$H$7*IF(ISNUMBER($H2489),N2489,0)+01_指標庫!$H$8*IF(ISNUMBER($AF2489),AQ2489,0)+01_指標庫!$H$9*IF(ISNUMBER($AG2489),AR2489,0)+01_指標庫!$H$10*IF(ISNUMBER($AB2489),AM2489,0)+01_指標庫!$H$11*IF(ISNUMBER($AC2489),AN2489,0)+01_指標庫!$H$12*IF(ISNUMBER($AD2489),AO2489,0)+01_指標庫!$H$13*IF(ISNUMBER($AE2489),AP2489,0)+01_指標庫!$H$14*IF(ISNUMBER($I2489),O2489,0)+01_指標庫!$H$15*IF(ISNUMBER($AH2489),AS2489,0)+01_指標庫!$H$16*IF(ISNUMBER($K2489),P2489,0)+01_指標庫!$H$17*IF(ISNUMBER($AI2489),AT2489,0)+01_指標庫!$H$18*IF(ISNUMBER($AJ2489),AU2489,0)+01_指標庫!$H$19*IF(ISNUMBER($AK2489),AV2489,0)+01_指標庫!$H$20*IF(ISNUMBER($BB2489),BB2489,0)+01_指標庫!$H$21*IF(ISNUMBER($BC2489),BC2489,0))/AW2489,1))</f>
        <v>96.1</v>
      </c>
      <c r="AY2489" s="64" t="n">
        <v>584.38</v>
      </c>
      <c r="AZ2489" s="64" t="n">
        <v>563.98</v>
      </c>
      <c r="BA2489" s="58" t="n">
        <f aca="false">AVERAGE($E2485:$E2489)/AVERAGE($E2480:$E2489)-1</f>
        <v>0.00757099175961384</v>
      </c>
      <c r="BB2489" s="59" t="n">
        <f aca="false">IF(ISNUMBER($BA2489),IF(OR($S2489&lt;=-0.03,$BA2489&lt;-0.003),0,IF(OR($S2489&lt;=-0.02,$BA2489&lt;0.01),50,100)),"")</f>
        <v>50</v>
      </c>
      <c r="BC2489" s="59" t="n">
        <f aca="false">IF(OR(COUNT($AZ2489)=0,COUNT($AZ2488)=0),"",IF(OR($AY2489/$AZ2488-1&lt;=-0.03,$AZ2489/$AZ2488-1&lt;=-0.045,IF(COUNT($AZ2480:$AZ2489)=10,AVERAGE($AZ2485:$AZ2489)/AVERAGE($AZ2480:$AZ2489)-1&lt;-0.01,FALSE())),0,IF(OR($AZ2489/$AZ2488-1&lt;=-0.02,IF(COUNT($AZ2480:$AZ2489)=10,AVERAGE($AZ2485:$AZ2489)/AVERAGE($AZ2480:$AZ2489)-1&lt;0.005,FALSE())),50,100)))</f>
        <v>100</v>
      </c>
    </row>
    <row r="2490" customFormat="false" ht="15" hidden="false" customHeight="true" outlineLevel="0" collapsed="false">
      <c r="A2490" s="47" t="n">
        <v>2486</v>
      </c>
      <c r="B2490" s="48" t="n">
        <v>46170</v>
      </c>
      <c r="C2490" s="47" t="n">
        <v>2026</v>
      </c>
      <c r="D2490" s="49" t="s">
        <v>239</v>
      </c>
      <c r="E2490" s="50" t="n">
        <v>30223.89</v>
      </c>
      <c r="F2490" s="51" t="n">
        <v>0.191949</v>
      </c>
      <c r="G2490" s="51" t="n">
        <v>0</v>
      </c>
      <c r="H2490" s="52" t="n">
        <v>0.6735</v>
      </c>
      <c r="I2490" s="53" t="n">
        <v>272</v>
      </c>
      <c r="J2490" s="47" t="s">
        <v>235</v>
      </c>
      <c r="K2490" s="54" t="n">
        <v>15.74</v>
      </c>
      <c r="L2490" s="55" t="n">
        <f aca="false">IF(COUNT(F2490)=0,50,IF(F2490&gt;=0,100,IF(F2490&gt;=-0.02,50,0)))</f>
        <v>100</v>
      </c>
      <c r="M2490" s="55" t="n">
        <f aca="false">IF(COUNT(G2490)=0,50,IF(G2490&gt;-0.06,100,IF(G2490&gt;-0.15,50,0)))</f>
        <v>100</v>
      </c>
      <c r="N2490" s="55" t="n">
        <f aca="false">IF(COUNT(H2490)=0,50,IF(H2490&gt;=0.6,100,IF(H2490&gt;=0.4,50,0)))</f>
        <v>100</v>
      </c>
      <c r="O2490" s="55" t="n">
        <f aca="false">IF(COUNT(I2490)=0,50,IF(J2490="proxy_vix",50,IF(I2490&lt;350,100,IF(I2490&lt;=450,50,0))))</f>
        <v>100</v>
      </c>
      <c r="P2490" s="55" t="n">
        <f aca="false">IF(COUNT(K2490)=0,50,IF(K2490&lt;20,100,IF(K2490&lt;=25,50,0)))</f>
        <v>100</v>
      </c>
      <c r="Q2490" s="54"/>
      <c r="R2490" s="47"/>
      <c r="S2490" s="51" t="n">
        <f aca="false">$E2490/$E2489-1</f>
        <v>0.00835135754599792</v>
      </c>
      <c r="T2490" s="56" t="n">
        <f aca="false">$K2490/$K2489-1</f>
        <v>-0.0337630448127685</v>
      </c>
      <c r="V2490" s="57"/>
      <c r="W2490" s="57"/>
      <c r="Y2490" s="1" t="str">
        <f aca="false">IF(AX2490&gt;=70,"EASY",IF(AX2490&gt;40,"UNCERTAIN","HARD"))</f>
        <v>EASY</v>
      </c>
      <c r="AA2490" s="58" t="n">
        <f aca="false">IF($A2490&lt;200,"",AVERAGE($E2441:$E2490)/AVERAGE($E2291:$E2490)-1)</f>
        <v>0.0536804088344596</v>
      </c>
      <c r="AB2490" s="59" t="n">
        <f aca="false">LOOKUP($B2490,07_L1政策步階!$A$4:$A$14,07_L1政策步階!$C$4:$C$14)</f>
        <v>1</v>
      </c>
      <c r="AC2490" s="57"/>
      <c r="AD2490" s="57"/>
      <c r="AE2490" s="57"/>
      <c r="AF2490" s="57"/>
      <c r="AG2490" s="57"/>
      <c r="AH2490" s="57"/>
      <c r="AI2490" s="57"/>
      <c r="AJ2490" s="57"/>
      <c r="AK2490" s="57"/>
      <c r="AL2490" s="59" t="n">
        <f aca="false">IF(ISNUMBER($AA2490),IF($AA2490&gt;=0.005,100,IF($AA2490&gt;=-0.015,50,0)),"")</f>
        <v>100</v>
      </c>
      <c r="AM2490" s="59" t="n">
        <f aca="false">IF(ISNUMBER($AB2490),IF($AB2490=1,100,IF($AB2490=0,50,0)),"")</f>
        <v>100</v>
      </c>
      <c r="AN2490" s="0" t="str">
        <f aca="false">IF(ISNUMBER($AC2490),IF($AC2490&gt;=0.001,100,IF($AC2490&gt;=-0.003,50,0)),"")</f>
        <v/>
      </c>
      <c r="AO2490" s="0" t="str">
        <f aca="false">IF(ISNUMBER($AD2490),IF($AD2490&gt;=0.04,100,IF($AD2490&gt;=0,50,0)),"")</f>
        <v/>
      </c>
      <c r="AP2490" s="0" t="str">
        <f aca="false">IF(ISNUMBER($AE2490),IF($AE2490&gt;=25,100,IF($AE2490&gt;=-75,50,0)),"")</f>
        <v/>
      </c>
      <c r="AQ2490" s="0" t="str">
        <f aca="false">IF(ISNUMBER($AF2490),IF($AF2490&gt;0,100,IF($AF2490&gt;=-50,50,0)),"")</f>
        <v/>
      </c>
      <c r="AR2490" s="0" t="str">
        <f aca="false">IF(ISNUMBER($AG2490),IF($AG2490=1,100,IF($AG2490=0,50,0)),"")</f>
        <v/>
      </c>
      <c r="AS2490" s="0" t="str">
        <f aca="false">IF(ISNUMBER($AH2490),IF($AH2490&lt;0,100,IF($AH2490&lt;=20,50,0)),"")</f>
        <v/>
      </c>
      <c r="AT2490" s="0" t="str">
        <f aca="false">IF(ISNUMBER($AI2490),IF($AI2490&lt;0.95,100,IF($AI2490&lt;=1,50,0)),"")</f>
        <v/>
      </c>
      <c r="AU2490" s="0" t="str">
        <f aca="false">IF(ISNUMBER($AJ2490),IF($AJ2490&lt;30,0,IF($AJ2490&lt;40,50,IF($AJ2490&lt;=90,100,50))),"")</f>
        <v/>
      </c>
      <c r="AV2490" s="0" t="str">
        <f aca="false">IF(ISNUMBER($AK2490),IF($AK2490&gt;-0.2,100,IF($AK2490&gt;=-0.4,50,0)),"")</f>
        <v/>
      </c>
      <c r="AW2490" s="59" t="n">
        <f aca="false">01_指標庫!$H$4*ISNUMBER($F2490)+01_指標庫!$H$5*ISNUMBER($AA2490)+01_指標庫!$H$6*ISNUMBER($G2490)+01_指標庫!$H$7*ISNUMBER($H2490)+01_指標庫!$H$8*ISNUMBER($AF2490)+01_指標庫!$H$9*ISNUMBER($AG2490)+01_指標庫!$H$10*ISNUMBER($AB2490)+01_指標庫!$H$11*ISNUMBER($AC2490)+01_指標庫!$H$12*ISNUMBER($AD2490)+01_指標庫!$H$13*ISNUMBER($AE2490)+01_指標庫!$H$14*ISNUMBER($I2490)+01_指標庫!$H$15*ISNUMBER($AH2490)+01_指標庫!$H$16*ISNUMBER($K2490)+01_指標庫!$H$17*ISNUMBER($AI2490)+01_指標庫!$H$18*ISNUMBER($AJ2490)+01_指標庫!$H$19*ISNUMBER($AK2490)+01_指標庫!$H$20*ISNUMBER($BB2490)+01_指標庫!$H$21*ISNUMBER($BC2490)</f>
        <v>77</v>
      </c>
      <c r="AX2490" s="59" t="n">
        <f aca="false">IF(AW2490=0,50,ROUND((01_指標庫!$H$4*IF(ISNUMBER($F2490),L2490,0)+01_指標庫!$H$5*IF(ISNUMBER($AA2490),AL2490,0)+01_指標庫!$H$6*IF(ISNUMBER($G2490),M2490,0)+01_指標庫!$H$7*IF(ISNUMBER($H2490),N2490,0)+01_指標庫!$H$8*IF(ISNUMBER($AF2490),AQ2490,0)+01_指標庫!$H$9*IF(ISNUMBER($AG2490),AR2490,0)+01_指標庫!$H$10*IF(ISNUMBER($AB2490),AM2490,0)+01_指標庫!$H$11*IF(ISNUMBER($AC2490),AN2490,0)+01_指標庫!$H$12*IF(ISNUMBER($AD2490),AO2490,0)+01_指標庫!$H$13*IF(ISNUMBER($AE2490),AP2490,0)+01_指標庫!$H$14*IF(ISNUMBER($I2490),O2490,0)+01_指標庫!$H$15*IF(ISNUMBER($AH2490),AS2490,0)+01_指標庫!$H$16*IF(ISNUMBER($K2490),P2490,0)+01_指標庫!$H$17*IF(ISNUMBER($AI2490),AT2490,0)+01_指標庫!$H$18*IF(ISNUMBER($AJ2490),AU2490,0)+01_指標庫!$H$19*IF(ISNUMBER($AK2490),AV2490,0)+01_指標庫!$H$20*IF(ISNUMBER($BB2490),BB2490,0)+01_指標庫!$H$21*IF(ISNUMBER($BC2490),BC2490,0))/AW2490,1))</f>
        <v>100</v>
      </c>
      <c r="AY2490" s="64" t="n">
        <v>564.32</v>
      </c>
      <c r="AZ2490" s="64" t="n">
        <v>569.47</v>
      </c>
      <c r="BA2490" s="58" t="n">
        <f aca="false">AVERAGE($E2486:$E2490)/AVERAGE($E2481:$E2490)-1</f>
        <v>0.0109249964643532</v>
      </c>
      <c r="BB2490" s="59" t="n">
        <f aca="false">IF(ISNUMBER($BA2490),IF(OR($S2490&lt;=-0.03,$BA2490&lt;-0.003),0,IF(OR($S2490&lt;=-0.02,$BA2490&lt;0.01),50,100)),"")</f>
        <v>100</v>
      </c>
      <c r="BC2490" s="59" t="n">
        <f aca="false">IF(OR(COUNT($AZ2490)=0,COUNT($AZ2489)=0),"",IF(OR($AY2490/$AZ2489-1&lt;=-0.03,$AZ2490/$AZ2489-1&lt;=-0.045,IF(COUNT($AZ2481:$AZ2490)=10,AVERAGE($AZ2486:$AZ2490)/AVERAGE($AZ2481:$AZ2490)-1&lt;-0.01,FALSE())),0,IF(OR($AZ2490/$AZ2489-1&lt;=-0.02,IF(COUNT($AZ2481:$AZ2490)=10,AVERAGE($AZ2486:$AZ2490)/AVERAGE($AZ2481:$AZ2490)-1&lt;0.005,FALSE())),50,100)))</f>
        <v>100</v>
      </c>
    </row>
    <row r="2491" customFormat="false" ht="15" hidden="false" customHeight="true" outlineLevel="0" collapsed="false">
      <c r="A2491" s="47" t="n">
        <v>2487</v>
      </c>
      <c r="B2491" s="48" t="n">
        <v>46171</v>
      </c>
      <c r="C2491" s="47" t="n">
        <v>2026</v>
      </c>
      <c r="D2491" s="49" t="s">
        <v>234</v>
      </c>
      <c r="E2491" s="50" t="n">
        <v>30333.18</v>
      </c>
      <c r="F2491" s="51" t="n">
        <v>0.19473</v>
      </c>
      <c r="G2491" s="51" t="n">
        <v>0</v>
      </c>
      <c r="H2491" s="52" t="n">
        <v>0.6735</v>
      </c>
      <c r="I2491" s="53" t="n">
        <v>272</v>
      </c>
      <c r="J2491" s="47" t="s">
        <v>235</v>
      </c>
      <c r="K2491" s="54" t="n">
        <v>15.32</v>
      </c>
      <c r="L2491" s="55" t="n">
        <f aca="false">IF(COUNT(F2491)=0,50,IF(F2491&gt;=0,100,IF(F2491&gt;=-0.02,50,0)))</f>
        <v>100</v>
      </c>
      <c r="M2491" s="55" t="n">
        <f aca="false">IF(COUNT(G2491)=0,50,IF(G2491&gt;-0.06,100,IF(G2491&gt;-0.15,50,0)))</f>
        <v>100</v>
      </c>
      <c r="N2491" s="55" t="n">
        <f aca="false">IF(COUNT(H2491)=0,50,IF(H2491&gt;=0.6,100,IF(H2491&gt;=0.4,50,0)))</f>
        <v>100</v>
      </c>
      <c r="O2491" s="55" t="n">
        <f aca="false">IF(COUNT(I2491)=0,50,IF(J2491="proxy_vix",50,IF(I2491&lt;350,100,IF(I2491&lt;=450,50,0))))</f>
        <v>100</v>
      </c>
      <c r="P2491" s="55" t="n">
        <f aca="false">IF(COUNT(K2491)=0,50,IF(K2491&lt;20,100,IF(K2491&lt;=25,50,0)))</f>
        <v>100</v>
      </c>
      <c r="Q2491" s="54"/>
      <c r="R2491" s="47"/>
      <c r="S2491" s="51" t="n">
        <f aca="false">$E2491/$E2490-1</f>
        <v>0.00361601368983289</v>
      </c>
      <c r="T2491" s="56" t="n">
        <f aca="false">$K2491/$K2490-1</f>
        <v>-0.0266836086404066</v>
      </c>
      <c r="V2491" s="57"/>
      <c r="W2491" s="57"/>
      <c r="Y2491" s="1" t="str">
        <f aca="false">IF(AX2491&gt;=70,"EASY",IF(AX2491&gt;40,"UNCERTAIN","HARD"))</f>
        <v>EASY</v>
      </c>
      <c r="AA2491" s="58" t="n">
        <f aca="false">IF($A2491&lt;200,"",AVERAGE($E2442:$E2491)/AVERAGE($E2292:$E2491)-1)</f>
        <v>0.0569868950716652</v>
      </c>
      <c r="AB2491" s="59" t="n">
        <f aca="false">LOOKUP($B2491,07_L1政策步階!$A$4:$A$14,07_L1政策步階!$C$4:$C$14)</f>
        <v>1</v>
      </c>
      <c r="AC2491" s="57"/>
      <c r="AD2491" s="57"/>
      <c r="AE2491" s="57"/>
      <c r="AF2491" s="57"/>
      <c r="AG2491" s="57"/>
      <c r="AH2491" s="57"/>
      <c r="AI2491" s="57"/>
      <c r="AJ2491" s="57"/>
      <c r="AK2491" s="57"/>
      <c r="AL2491" s="59" t="n">
        <f aca="false">IF(ISNUMBER($AA2491),IF($AA2491&gt;=0.005,100,IF($AA2491&gt;=-0.015,50,0)),"")</f>
        <v>100</v>
      </c>
      <c r="AM2491" s="59" t="n">
        <f aca="false">IF(ISNUMBER($AB2491),IF($AB2491=1,100,IF($AB2491=0,50,0)),"")</f>
        <v>100</v>
      </c>
      <c r="AN2491" s="0" t="str">
        <f aca="false">IF(ISNUMBER($AC2491),IF($AC2491&gt;=0.001,100,IF($AC2491&gt;=-0.003,50,0)),"")</f>
        <v/>
      </c>
      <c r="AO2491" s="0" t="str">
        <f aca="false">IF(ISNUMBER($AD2491),IF($AD2491&gt;=0.04,100,IF($AD2491&gt;=0,50,0)),"")</f>
        <v/>
      </c>
      <c r="AP2491" s="0" t="str">
        <f aca="false">IF(ISNUMBER($AE2491),IF($AE2491&gt;=25,100,IF($AE2491&gt;=-75,50,0)),"")</f>
        <v/>
      </c>
      <c r="AQ2491" s="0" t="str">
        <f aca="false">IF(ISNUMBER($AF2491),IF($AF2491&gt;0,100,IF($AF2491&gt;=-50,50,0)),"")</f>
        <v/>
      </c>
      <c r="AR2491" s="0" t="str">
        <f aca="false">IF(ISNUMBER($AG2491),IF($AG2491=1,100,IF($AG2491=0,50,0)),"")</f>
        <v/>
      </c>
      <c r="AS2491" s="0" t="str">
        <f aca="false">IF(ISNUMBER($AH2491),IF($AH2491&lt;0,100,IF($AH2491&lt;=20,50,0)),"")</f>
        <v/>
      </c>
      <c r="AT2491" s="0" t="str">
        <f aca="false">IF(ISNUMBER($AI2491),IF($AI2491&lt;0.95,100,IF($AI2491&lt;=1,50,0)),"")</f>
        <v/>
      </c>
      <c r="AU2491" s="0" t="str">
        <f aca="false">IF(ISNUMBER($AJ2491),IF($AJ2491&lt;30,0,IF($AJ2491&lt;40,50,IF($AJ2491&lt;=90,100,50))),"")</f>
        <v/>
      </c>
      <c r="AV2491" s="0" t="str">
        <f aca="false">IF(ISNUMBER($AK2491),IF($AK2491&gt;-0.2,100,IF($AK2491&gt;=-0.4,50,0)),"")</f>
        <v/>
      </c>
      <c r="AW2491" s="59" t="n">
        <f aca="false">01_指標庫!$H$4*ISNUMBER($F2491)+01_指標庫!$H$5*ISNUMBER($AA2491)+01_指標庫!$H$6*ISNUMBER($G2491)+01_指標庫!$H$7*ISNUMBER($H2491)+01_指標庫!$H$8*ISNUMBER($AF2491)+01_指標庫!$H$9*ISNUMBER($AG2491)+01_指標庫!$H$10*ISNUMBER($AB2491)+01_指標庫!$H$11*ISNUMBER($AC2491)+01_指標庫!$H$12*ISNUMBER($AD2491)+01_指標庫!$H$13*ISNUMBER($AE2491)+01_指標庫!$H$14*ISNUMBER($I2491)+01_指標庫!$H$15*ISNUMBER($AH2491)+01_指標庫!$H$16*ISNUMBER($K2491)+01_指標庫!$H$17*ISNUMBER($AI2491)+01_指標庫!$H$18*ISNUMBER($AJ2491)+01_指標庫!$H$19*ISNUMBER($AK2491)+01_指標庫!$H$20*ISNUMBER($BB2491)+01_指標庫!$H$21*ISNUMBER($BC2491)</f>
        <v>77</v>
      </c>
      <c r="AX2491" s="59" t="n">
        <f aca="false">IF(AW2491=0,50,ROUND((01_指標庫!$H$4*IF(ISNUMBER($F2491),L2491,0)+01_指標庫!$H$5*IF(ISNUMBER($AA2491),AL2491,0)+01_指標庫!$H$6*IF(ISNUMBER($G2491),M2491,0)+01_指標庫!$H$7*IF(ISNUMBER($H2491),N2491,0)+01_指標庫!$H$8*IF(ISNUMBER($AF2491),AQ2491,0)+01_指標庫!$H$9*IF(ISNUMBER($AG2491),AR2491,0)+01_指標庫!$H$10*IF(ISNUMBER($AB2491),AM2491,0)+01_指標庫!$H$11*IF(ISNUMBER($AC2491),AN2491,0)+01_指標庫!$H$12*IF(ISNUMBER($AD2491),AO2491,0)+01_指標庫!$H$13*IF(ISNUMBER($AE2491),AP2491,0)+01_指標庫!$H$14*IF(ISNUMBER($I2491),O2491,0)+01_指標庫!$H$15*IF(ISNUMBER($AH2491),AS2491,0)+01_指標庫!$H$16*IF(ISNUMBER($K2491),P2491,0)+01_指標庫!$H$17*IF(ISNUMBER($AI2491),AT2491,0)+01_指標庫!$H$18*IF(ISNUMBER($AJ2491),AU2491,0)+01_指標庫!$H$19*IF(ISNUMBER($AK2491),AV2491,0)+01_指標庫!$H$20*IF(ISNUMBER($BB2491),BB2491,0)+01_指標庫!$H$21*IF(ISNUMBER($BC2491),BC2491,0))/AW2491,1))</f>
        <v>100</v>
      </c>
      <c r="AY2491" s="64" t="n">
        <v>576.44</v>
      </c>
      <c r="AZ2491" s="64" t="n">
        <v>569.08</v>
      </c>
      <c r="BA2491" s="58" t="n">
        <f aca="false">AVERAGE($E2487:$E2491)/AVERAGE($E2482:$E2491)-1</f>
        <v>0.01495302986418</v>
      </c>
      <c r="BB2491" s="59" t="n">
        <f aca="false">IF(ISNUMBER($BA2491),IF(OR($S2491&lt;=-0.03,$BA2491&lt;-0.003),0,IF(OR($S2491&lt;=-0.02,$BA2491&lt;0.01),50,100)),"")</f>
        <v>100</v>
      </c>
      <c r="BC2491" s="59" t="n">
        <f aca="false">IF(OR(COUNT($AZ2491)=0,COUNT($AZ2490)=0),"",IF(OR($AY2491/$AZ2490-1&lt;=-0.03,$AZ2491/$AZ2490-1&lt;=-0.045,IF(COUNT($AZ2482:$AZ2491)=10,AVERAGE($AZ2487:$AZ2491)/AVERAGE($AZ2482:$AZ2491)-1&lt;-0.01,FALSE())),0,IF(OR($AZ2491/$AZ2490-1&lt;=-0.02,IF(COUNT($AZ2482:$AZ2491)=10,AVERAGE($AZ2487:$AZ2491)/AVERAGE($AZ2482:$AZ2491)-1&lt;0.005,FALSE())),50,100)))</f>
        <v>100</v>
      </c>
    </row>
    <row r="2492" customFormat="false" ht="15" hidden="false" customHeight="true" outlineLevel="0" collapsed="false">
      <c r="A2492" s="47" t="n">
        <v>2488</v>
      </c>
      <c r="B2492" s="48" t="n">
        <v>46174</v>
      </c>
      <c r="C2492" s="47" t="n">
        <v>2026</v>
      </c>
      <c r="D2492" s="49" t="s">
        <v>236</v>
      </c>
      <c r="E2492" s="50" t="n">
        <v>30513.86</v>
      </c>
      <c r="F2492" s="51" t="n">
        <v>0.200271</v>
      </c>
      <c r="G2492" s="51" t="n">
        <v>0</v>
      </c>
      <c r="H2492" s="52" t="n">
        <v>0.6531</v>
      </c>
      <c r="I2492" s="53" t="n">
        <v>272</v>
      </c>
      <c r="J2492" s="47" t="s">
        <v>235</v>
      </c>
      <c r="K2492" s="54" t="n">
        <v>16.05</v>
      </c>
      <c r="L2492" s="55" t="n">
        <f aca="false">IF(COUNT(F2492)=0,50,IF(F2492&gt;=0,100,IF(F2492&gt;=-0.02,50,0)))</f>
        <v>100</v>
      </c>
      <c r="M2492" s="55" t="n">
        <f aca="false">IF(COUNT(G2492)=0,50,IF(G2492&gt;-0.06,100,IF(G2492&gt;-0.15,50,0)))</f>
        <v>100</v>
      </c>
      <c r="N2492" s="55" t="n">
        <f aca="false">IF(COUNT(H2492)=0,50,IF(H2492&gt;=0.6,100,IF(H2492&gt;=0.4,50,0)))</f>
        <v>100</v>
      </c>
      <c r="O2492" s="55" t="n">
        <f aca="false">IF(COUNT(I2492)=0,50,IF(J2492="proxy_vix",50,IF(I2492&lt;350,100,IF(I2492&lt;=450,50,0))))</f>
        <v>100</v>
      </c>
      <c r="P2492" s="55" t="n">
        <f aca="false">IF(COUNT(K2492)=0,50,IF(K2492&lt;20,100,IF(K2492&lt;=25,50,0)))</f>
        <v>100</v>
      </c>
      <c r="Q2492" s="54"/>
      <c r="R2492" s="47"/>
      <c r="S2492" s="51" t="n">
        <f aca="false">$E2492/$E2491-1</f>
        <v>0.00595651362633265</v>
      </c>
      <c r="T2492" s="56" t="n">
        <f aca="false">$K2492/$K2491-1</f>
        <v>0.0476501305483028</v>
      </c>
      <c r="V2492" s="57"/>
      <c r="W2492" s="57"/>
      <c r="Y2492" s="1" t="str">
        <f aca="false">IF(AX2492&gt;=70,"EASY",IF(AX2492&gt;40,"UNCERTAIN","HARD"))</f>
        <v>EASY</v>
      </c>
      <c r="AA2492" s="58" t="n">
        <f aca="false">IF($A2492&lt;200,"",AVERAGE($E2443:$E2492)/AVERAGE($E2293:$E2492)-1)</f>
        <v>0.060446370886267</v>
      </c>
      <c r="AB2492" s="59" t="n">
        <f aca="false">LOOKUP($B2492,07_L1政策步階!$A$4:$A$14,07_L1政策步階!$C$4:$C$14)</f>
        <v>1</v>
      </c>
      <c r="AC2492" s="57"/>
      <c r="AD2492" s="57"/>
      <c r="AE2492" s="57"/>
      <c r="AF2492" s="57"/>
      <c r="AG2492" s="57"/>
      <c r="AH2492" s="57"/>
      <c r="AI2492" s="57"/>
      <c r="AJ2492" s="57"/>
      <c r="AK2492" s="57"/>
      <c r="AL2492" s="59" t="n">
        <f aca="false">IF(ISNUMBER($AA2492),IF($AA2492&gt;=0.005,100,IF($AA2492&gt;=-0.015,50,0)),"")</f>
        <v>100</v>
      </c>
      <c r="AM2492" s="59" t="n">
        <f aca="false">IF(ISNUMBER($AB2492),IF($AB2492=1,100,IF($AB2492=0,50,0)),"")</f>
        <v>100</v>
      </c>
      <c r="AN2492" s="0" t="str">
        <f aca="false">IF(ISNUMBER($AC2492),IF($AC2492&gt;=0.001,100,IF($AC2492&gt;=-0.003,50,0)),"")</f>
        <v/>
      </c>
      <c r="AO2492" s="0" t="str">
        <f aca="false">IF(ISNUMBER($AD2492),IF($AD2492&gt;=0.04,100,IF($AD2492&gt;=0,50,0)),"")</f>
        <v/>
      </c>
      <c r="AP2492" s="0" t="str">
        <f aca="false">IF(ISNUMBER($AE2492),IF($AE2492&gt;=25,100,IF($AE2492&gt;=-75,50,0)),"")</f>
        <v/>
      </c>
      <c r="AQ2492" s="0" t="str">
        <f aca="false">IF(ISNUMBER($AF2492),IF($AF2492&gt;0,100,IF($AF2492&gt;=-50,50,0)),"")</f>
        <v/>
      </c>
      <c r="AR2492" s="0" t="str">
        <f aca="false">IF(ISNUMBER($AG2492),IF($AG2492=1,100,IF($AG2492=0,50,0)),"")</f>
        <v/>
      </c>
      <c r="AS2492" s="0" t="str">
        <f aca="false">IF(ISNUMBER($AH2492),IF($AH2492&lt;0,100,IF($AH2492&lt;=20,50,0)),"")</f>
        <v/>
      </c>
      <c r="AT2492" s="0" t="str">
        <f aca="false">IF(ISNUMBER($AI2492),IF($AI2492&lt;0.95,100,IF($AI2492&lt;=1,50,0)),"")</f>
        <v/>
      </c>
      <c r="AU2492" s="0" t="str">
        <f aca="false">IF(ISNUMBER($AJ2492),IF($AJ2492&lt;30,0,IF($AJ2492&lt;40,50,IF($AJ2492&lt;=90,100,50))),"")</f>
        <v/>
      </c>
      <c r="AV2492" s="0" t="str">
        <f aca="false">IF(ISNUMBER($AK2492),IF($AK2492&gt;-0.2,100,IF($AK2492&gt;=-0.4,50,0)),"")</f>
        <v/>
      </c>
      <c r="AW2492" s="59" t="n">
        <f aca="false">01_指標庫!$H$4*ISNUMBER($F2492)+01_指標庫!$H$5*ISNUMBER($AA2492)+01_指標庫!$H$6*ISNUMBER($G2492)+01_指標庫!$H$7*ISNUMBER($H2492)+01_指標庫!$H$8*ISNUMBER($AF2492)+01_指標庫!$H$9*ISNUMBER($AG2492)+01_指標庫!$H$10*ISNUMBER($AB2492)+01_指標庫!$H$11*ISNUMBER($AC2492)+01_指標庫!$H$12*ISNUMBER($AD2492)+01_指標庫!$H$13*ISNUMBER($AE2492)+01_指標庫!$H$14*ISNUMBER($I2492)+01_指標庫!$H$15*ISNUMBER($AH2492)+01_指標庫!$H$16*ISNUMBER($K2492)+01_指標庫!$H$17*ISNUMBER($AI2492)+01_指標庫!$H$18*ISNUMBER($AJ2492)+01_指標庫!$H$19*ISNUMBER($AK2492)+01_指標庫!$H$20*ISNUMBER($BB2492)+01_指標庫!$H$21*ISNUMBER($BC2492)</f>
        <v>77</v>
      </c>
      <c r="AX2492" s="59" t="n">
        <f aca="false">IF(AW2492=0,50,ROUND((01_指標庫!$H$4*IF(ISNUMBER($F2492),L2492,0)+01_指標庫!$H$5*IF(ISNUMBER($AA2492),AL2492,0)+01_指標庫!$H$6*IF(ISNUMBER($G2492),M2492,0)+01_指標庫!$H$7*IF(ISNUMBER($H2492),N2492,0)+01_指標庫!$H$8*IF(ISNUMBER($AF2492),AQ2492,0)+01_指標庫!$H$9*IF(ISNUMBER($AG2492),AR2492,0)+01_指標庫!$H$10*IF(ISNUMBER($AB2492),AM2492,0)+01_指標庫!$H$11*IF(ISNUMBER($AC2492),AN2492,0)+01_指標庫!$H$12*IF(ISNUMBER($AD2492),AO2492,0)+01_指標庫!$H$13*IF(ISNUMBER($AE2492),AP2492,0)+01_指標庫!$H$14*IF(ISNUMBER($I2492),O2492,0)+01_指標庫!$H$15*IF(ISNUMBER($AH2492),AS2492,0)+01_指標庫!$H$16*IF(ISNUMBER($K2492),P2492,0)+01_指標庫!$H$17*IF(ISNUMBER($AI2492),AT2492,0)+01_指標庫!$H$18*IF(ISNUMBER($AJ2492),AU2492,0)+01_指標庫!$H$19*IF(ISNUMBER($AK2492),AV2492,0)+01_指標庫!$H$20*IF(ISNUMBER($BB2492),BB2492,0)+01_指標庫!$H$21*IF(ISNUMBER($BC2492),BC2492,0))/AW2492,1))</f>
        <v>100</v>
      </c>
      <c r="AY2492" s="64" t="n">
        <v>563.67</v>
      </c>
      <c r="AZ2492" s="64" t="n">
        <v>571.93</v>
      </c>
      <c r="BA2492" s="58" t="n">
        <f aca="false">AVERAGE($E2488:$E2492)/AVERAGE($E2483:$E2492)-1</f>
        <v>0.0171585010473554</v>
      </c>
      <c r="BB2492" s="59" t="n">
        <f aca="false">IF(ISNUMBER($BA2492),IF(OR($S2492&lt;=-0.03,$BA2492&lt;-0.003),0,IF(OR($S2492&lt;=-0.02,$BA2492&lt;0.01),50,100)),"")</f>
        <v>100</v>
      </c>
      <c r="BC2492" s="59" t="n">
        <f aca="false">IF(OR(COUNT($AZ2492)=0,COUNT($AZ2491)=0),"",IF(OR($AY2492/$AZ2491-1&lt;=-0.03,$AZ2492/$AZ2491-1&lt;=-0.045,IF(COUNT($AZ2483:$AZ2492)=10,AVERAGE($AZ2488:$AZ2492)/AVERAGE($AZ2483:$AZ2492)-1&lt;-0.01,FALSE())),0,IF(OR($AZ2492/$AZ2491-1&lt;=-0.02,IF(COUNT($AZ2483:$AZ2492)=10,AVERAGE($AZ2488:$AZ2492)/AVERAGE($AZ2483:$AZ2492)-1&lt;0.005,FALSE())),50,100)))</f>
        <v>100</v>
      </c>
    </row>
    <row r="2493" customFormat="false" ht="15" hidden="false" customHeight="true" outlineLevel="0" collapsed="false">
      <c r="A2493" s="47" t="n">
        <v>2489</v>
      </c>
      <c r="B2493" s="48" t="n">
        <v>46175</v>
      </c>
      <c r="C2493" s="47" t="n">
        <v>2026</v>
      </c>
      <c r="D2493" s="49" t="s">
        <v>237</v>
      </c>
      <c r="E2493" s="50" t="n">
        <v>30660.6</v>
      </c>
      <c r="F2493" s="51" t="n">
        <v>0.204425</v>
      </c>
      <c r="G2493" s="51" t="n">
        <v>0</v>
      </c>
      <c r="H2493" s="52" t="n">
        <v>0.6122</v>
      </c>
      <c r="I2493" s="53" t="n">
        <v>271</v>
      </c>
      <c r="J2493" s="47" t="s">
        <v>235</v>
      </c>
      <c r="K2493" s="54" t="n">
        <v>15.77</v>
      </c>
      <c r="L2493" s="55" t="n">
        <f aca="false">IF(COUNT(F2493)=0,50,IF(F2493&gt;=0,100,IF(F2493&gt;=-0.02,50,0)))</f>
        <v>100</v>
      </c>
      <c r="M2493" s="55" t="n">
        <f aca="false">IF(COUNT(G2493)=0,50,IF(G2493&gt;-0.06,100,IF(G2493&gt;-0.15,50,0)))</f>
        <v>100</v>
      </c>
      <c r="N2493" s="55" t="n">
        <f aca="false">IF(COUNT(H2493)=0,50,IF(H2493&gt;=0.6,100,IF(H2493&gt;=0.4,50,0)))</f>
        <v>100</v>
      </c>
      <c r="O2493" s="55" t="n">
        <f aca="false">IF(COUNT(I2493)=0,50,IF(J2493="proxy_vix",50,IF(I2493&lt;350,100,IF(I2493&lt;=450,50,0))))</f>
        <v>100</v>
      </c>
      <c r="P2493" s="55" t="n">
        <f aca="false">IF(COUNT(K2493)=0,50,IF(K2493&lt;20,100,IF(K2493&lt;=25,50,0)))</f>
        <v>100</v>
      </c>
      <c r="Q2493" s="54"/>
      <c r="R2493" s="47"/>
      <c r="S2493" s="51" t="n">
        <f aca="false">$E2493/$E2492-1</f>
        <v>0.00480896222241301</v>
      </c>
      <c r="T2493" s="56" t="n">
        <f aca="false">$K2493/$K2492-1</f>
        <v>-0.0174454828660436</v>
      </c>
      <c r="V2493" s="57"/>
      <c r="W2493" s="57"/>
      <c r="Y2493" s="1" t="str">
        <f aca="false">IF(AX2493&gt;=70,"EASY",IF(AX2493&gt;40,"UNCERTAIN","HARD"))</f>
        <v>EASY</v>
      </c>
      <c r="AA2493" s="58" t="n">
        <f aca="false">IF($A2493&lt;200,"",AVERAGE($E2444:$E2493)/AVERAGE($E2294:$E2493)-1)</f>
        <v>0.0643370877249736</v>
      </c>
      <c r="AB2493" s="59" t="n">
        <f aca="false">LOOKUP($B2493,07_L1政策步階!$A$4:$A$14,07_L1政策步階!$C$4:$C$14)</f>
        <v>1</v>
      </c>
      <c r="AC2493" s="57"/>
      <c r="AD2493" s="57"/>
      <c r="AE2493" s="57"/>
      <c r="AF2493" s="57"/>
      <c r="AG2493" s="57"/>
      <c r="AH2493" s="57"/>
      <c r="AI2493" s="57"/>
      <c r="AJ2493" s="57"/>
      <c r="AK2493" s="57"/>
      <c r="AL2493" s="59" t="n">
        <f aca="false">IF(ISNUMBER($AA2493),IF($AA2493&gt;=0.005,100,IF($AA2493&gt;=-0.015,50,0)),"")</f>
        <v>100</v>
      </c>
      <c r="AM2493" s="59" t="n">
        <f aca="false">IF(ISNUMBER($AB2493),IF($AB2493=1,100,IF($AB2493=0,50,0)),"")</f>
        <v>100</v>
      </c>
      <c r="AN2493" s="0" t="str">
        <f aca="false">IF(ISNUMBER($AC2493),IF($AC2493&gt;=0.001,100,IF($AC2493&gt;=-0.003,50,0)),"")</f>
        <v/>
      </c>
      <c r="AO2493" s="0" t="str">
        <f aca="false">IF(ISNUMBER($AD2493),IF($AD2493&gt;=0.04,100,IF($AD2493&gt;=0,50,0)),"")</f>
        <v/>
      </c>
      <c r="AP2493" s="0" t="str">
        <f aca="false">IF(ISNUMBER($AE2493),IF($AE2493&gt;=25,100,IF($AE2493&gt;=-75,50,0)),"")</f>
        <v/>
      </c>
      <c r="AQ2493" s="0" t="str">
        <f aca="false">IF(ISNUMBER($AF2493),IF($AF2493&gt;0,100,IF($AF2493&gt;=-50,50,0)),"")</f>
        <v/>
      </c>
      <c r="AR2493" s="0" t="str">
        <f aca="false">IF(ISNUMBER($AG2493),IF($AG2493=1,100,IF($AG2493=0,50,0)),"")</f>
        <v/>
      </c>
      <c r="AS2493" s="0" t="str">
        <f aca="false">IF(ISNUMBER($AH2493),IF($AH2493&lt;0,100,IF($AH2493&lt;=20,50,0)),"")</f>
        <v/>
      </c>
      <c r="AT2493" s="0" t="str">
        <f aca="false">IF(ISNUMBER($AI2493),IF($AI2493&lt;0.95,100,IF($AI2493&lt;=1,50,0)),"")</f>
        <v/>
      </c>
      <c r="AU2493" s="0" t="str">
        <f aca="false">IF(ISNUMBER($AJ2493),IF($AJ2493&lt;30,0,IF($AJ2493&lt;40,50,IF($AJ2493&lt;=90,100,50))),"")</f>
        <v/>
      </c>
      <c r="AV2493" s="0" t="str">
        <f aca="false">IF(ISNUMBER($AK2493),IF($AK2493&gt;-0.2,100,IF($AK2493&gt;=-0.4,50,0)),"")</f>
        <v/>
      </c>
      <c r="AW2493" s="59" t="n">
        <f aca="false">01_指標庫!$H$4*ISNUMBER($F2493)+01_指標庫!$H$5*ISNUMBER($AA2493)+01_指標庫!$H$6*ISNUMBER($G2493)+01_指標庫!$H$7*ISNUMBER($H2493)+01_指標庫!$H$8*ISNUMBER($AF2493)+01_指標庫!$H$9*ISNUMBER($AG2493)+01_指標庫!$H$10*ISNUMBER($AB2493)+01_指標庫!$H$11*ISNUMBER($AC2493)+01_指標庫!$H$12*ISNUMBER($AD2493)+01_指標庫!$H$13*ISNUMBER($AE2493)+01_指標庫!$H$14*ISNUMBER($I2493)+01_指標庫!$H$15*ISNUMBER($AH2493)+01_指標庫!$H$16*ISNUMBER($K2493)+01_指標庫!$H$17*ISNUMBER($AI2493)+01_指標庫!$H$18*ISNUMBER($AJ2493)+01_指標庫!$H$19*ISNUMBER($AK2493)+01_指標庫!$H$20*ISNUMBER($BB2493)+01_指標庫!$H$21*ISNUMBER($BC2493)</f>
        <v>77</v>
      </c>
      <c r="AX2493" s="59" t="n">
        <f aca="false">IF(AW2493=0,50,ROUND((01_指標庫!$H$4*IF(ISNUMBER($F2493),L2493,0)+01_指標庫!$H$5*IF(ISNUMBER($AA2493),AL2493,0)+01_指標庫!$H$6*IF(ISNUMBER($G2493),M2493,0)+01_指標庫!$H$7*IF(ISNUMBER($H2493),N2493,0)+01_指標庫!$H$8*IF(ISNUMBER($AF2493),AQ2493,0)+01_指標庫!$H$9*IF(ISNUMBER($AG2493),AR2493,0)+01_指標庫!$H$10*IF(ISNUMBER($AB2493),AM2493,0)+01_指標庫!$H$11*IF(ISNUMBER($AC2493),AN2493,0)+01_指標庫!$H$12*IF(ISNUMBER($AD2493),AO2493,0)+01_指標庫!$H$13*IF(ISNUMBER($AE2493),AP2493,0)+01_指標庫!$H$14*IF(ISNUMBER($I2493),O2493,0)+01_指標庫!$H$15*IF(ISNUMBER($AH2493),AS2493,0)+01_指標庫!$H$16*IF(ISNUMBER($K2493),P2493,0)+01_指標庫!$H$17*IF(ISNUMBER($AI2493),AT2493,0)+01_指標庫!$H$18*IF(ISNUMBER($AJ2493),AU2493,0)+01_指標庫!$H$19*IF(ISNUMBER($AK2493),AV2493,0)+01_指標庫!$H$20*IF(ISNUMBER($BB2493),BB2493,0)+01_指標庫!$H$21*IF(ISNUMBER($BC2493),BC2493,0))/AW2493,1))</f>
        <v>100</v>
      </c>
      <c r="AY2493" s="64" t="n">
        <v>585.17</v>
      </c>
      <c r="AZ2493" s="64" t="n">
        <v>605.02</v>
      </c>
      <c r="BA2493" s="58" t="n">
        <f aca="false">AVERAGE($E2489:$E2493)/AVERAGE($E2484:$E2493)-1</f>
        <v>0.015898681676372</v>
      </c>
      <c r="BB2493" s="59" t="n">
        <f aca="false">IF(ISNUMBER($BA2493),IF(OR($S2493&lt;=-0.03,$BA2493&lt;-0.003),0,IF(OR($S2493&lt;=-0.02,$BA2493&lt;0.01),50,100)),"")</f>
        <v>100</v>
      </c>
      <c r="BC2493" s="59" t="n">
        <f aca="false">IF(OR(COUNT($AZ2493)=0,COUNT($AZ2492)=0),"",IF(OR($AY2493/$AZ2492-1&lt;=-0.03,$AZ2493/$AZ2492-1&lt;=-0.045,IF(COUNT($AZ2484:$AZ2493)=10,AVERAGE($AZ2489:$AZ2493)/AVERAGE($AZ2484:$AZ2493)-1&lt;-0.01,FALSE())),0,IF(OR($AZ2493/$AZ2492-1&lt;=-0.02,IF(COUNT($AZ2484:$AZ2493)=10,AVERAGE($AZ2489:$AZ2493)/AVERAGE($AZ2484:$AZ2493)-1&lt;0.005,FALSE())),50,100)))</f>
        <v>100</v>
      </c>
    </row>
    <row r="2494" customFormat="false" ht="15" hidden="false" customHeight="true" outlineLevel="0" collapsed="false">
      <c r="A2494" s="47" t="n">
        <v>2490</v>
      </c>
      <c r="B2494" s="48" t="n">
        <v>46176</v>
      </c>
      <c r="C2494" s="47" t="n">
        <v>2026</v>
      </c>
      <c r="D2494" s="49" t="s">
        <v>238</v>
      </c>
      <c r="E2494" s="50" t="n">
        <v>30571.24</v>
      </c>
      <c r="F2494" s="51" t="n">
        <v>0.199299</v>
      </c>
      <c r="G2494" s="51" t="n">
        <v>-0.002914</v>
      </c>
      <c r="H2494" s="52" t="n">
        <v>0.6531</v>
      </c>
      <c r="I2494" s="53" t="n">
        <v>275</v>
      </c>
      <c r="J2494" s="47" t="s">
        <v>235</v>
      </c>
      <c r="K2494" s="54" t="n">
        <v>16.06</v>
      </c>
      <c r="L2494" s="55" t="n">
        <f aca="false">IF(COUNT(F2494)=0,50,IF(F2494&gt;=0,100,IF(F2494&gt;=-0.02,50,0)))</f>
        <v>100</v>
      </c>
      <c r="M2494" s="55" t="n">
        <f aca="false">IF(COUNT(G2494)=0,50,IF(G2494&gt;-0.06,100,IF(G2494&gt;-0.15,50,0)))</f>
        <v>100</v>
      </c>
      <c r="N2494" s="55" t="n">
        <f aca="false">IF(COUNT(H2494)=0,50,IF(H2494&gt;=0.6,100,IF(H2494&gt;=0.4,50,0)))</f>
        <v>100</v>
      </c>
      <c r="O2494" s="55" t="n">
        <f aca="false">IF(COUNT(I2494)=0,50,IF(J2494="proxy_vix",50,IF(I2494&lt;350,100,IF(I2494&lt;=450,50,0))))</f>
        <v>100</v>
      </c>
      <c r="P2494" s="55" t="n">
        <f aca="false">IF(COUNT(K2494)=0,50,IF(K2494&lt;20,100,IF(K2494&lt;=25,50,0)))</f>
        <v>100</v>
      </c>
      <c r="Q2494" s="54"/>
      <c r="R2494" s="47"/>
      <c r="S2494" s="51" t="n">
        <f aca="false">$E2494/$E2493-1</f>
        <v>-0.0029144896055523</v>
      </c>
      <c r="T2494" s="56" t="n">
        <f aca="false">$K2494/$K2493-1</f>
        <v>0.0183893468611287</v>
      </c>
      <c r="V2494" s="57"/>
      <c r="W2494" s="57"/>
      <c r="Y2494" s="1" t="str">
        <f aca="false">IF(AX2494&gt;=70,"EASY",IF(AX2494&gt;40,"UNCERTAIN","HARD"))</f>
        <v>EASY</v>
      </c>
      <c r="AA2494" s="58" t="n">
        <f aca="false">IF($A2494&lt;200,"",AVERAGE($E2445:$E2494)/AVERAGE($E2295:$E2494)-1)</f>
        <v>0.06791289661249</v>
      </c>
      <c r="AB2494" s="59" t="n">
        <f aca="false">LOOKUP($B2494,07_L1政策步階!$A$4:$A$14,07_L1政策步階!$C$4:$C$14)</f>
        <v>1</v>
      </c>
      <c r="AC2494" s="57"/>
      <c r="AD2494" s="57"/>
      <c r="AE2494" s="57"/>
      <c r="AF2494" s="57"/>
      <c r="AG2494" s="57"/>
      <c r="AH2494" s="57"/>
      <c r="AI2494" s="57"/>
      <c r="AJ2494" s="57"/>
      <c r="AK2494" s="57"/>
      <c r="AL2494" s="59" t="n">
        <f aca="false">IF(ISNUMBER($AA2494),IF($AA2494&gt;=0.005,100,IF($AA2494&gt;=-0.015,50,0)),"")</f>
        <v>100</v>
      </c>
      <c r="AM2494" s="59" t="n">
        <f aca="false">IF(ISNUMBER($AB2494),IF($AB2494=1,100,IF($AB2494=0,50,0)),"")</f>
        <v>100</v>
      </c>
      <c r="AN2494" s="0" t="str">
        <f aca="false">IF(ISNUMBER($AC2494),IF($AC2494&gt;=0.001,100,IF($AC2494&gt;=-0.003,50,0)),"")</f>
        <v/>
      </c>
      <c r="AO2494" s="0" t="str">
        <f aca="false">IF(ISNUMBER($AD2494),IF($AD2494&gt;=0.04,100,IF($AD2494&gt;=0,50,0)),"")</f>
        <v/>
      </c>
      <c r="AP2494" s="0" t="str">
        <f aca="false">IF(ISNUMBER($AE2494),IF($AE2494&gt;=25,100,IF($AE2494&gt;=-75,50,0)),"")</f>
        <v/>
      </c>
      <c r="AQ2494" s="0" t="str">
        <f aca="false">IF(ISNUMBER($AF2494),IF($AF2494&gt;0,100,IF($AF2494&gt;=-50,50,0)),"")</f>
        <v/>
      </c>
      <c r="AR2494" s="0" t="str">
        <f aca="false">IF(ISNUMBER($AG2494),IF($AG2494=1,100,IF($AG2494=0,50,0)),"")</f>
        <v/>
      </c>
      <c r="AS2494" s="0" t="str">
        <f aca="false">IF(ISNUMBER($AH2494),IF($AH2494&lt;0,100,IF($AH2494&lt;=20,50,0)),"")</f>
        <v/>
      </c>
      <c r="AT2494" s="0" t="str">
        <f aca="false">IF(ISNUMBER($AI2494),IF($AI2494&lt;0.95,100,IF($AI2494&lt;=1,50,0)),"")</f>
        <v/>
      </c>
      <c r="AU2494" s="0" t="str">
        <f aca="false">IF(ISNUMBER($AJ2494),IF($AJ2494&lt;30,0,IF($AJ2494&lt;40,50,IF($AJ2494&lt;=90,100,50))),"")</f>
        <v/>
      </c>
      <c r="AV2494" s="0" t="str">
        <f aca="false">IF(ISNUMBER($AK2494),IF($AK2494&gt;-0.2,100,IF($AK2494&gt;=-0.4,50,0)),"")</f>
        <v/>
      </c>
      <c r="AW2494" s="59" t="n">
        <f aca="false">01_指標庫!$H$4*ISNUMBER($F2494)+01_指標庫!$H$5*ISNUMBER($AA2494)+01_指標庫!$H$6*ISNUMBER($G2494)+01_指標庫!$H$7*ISNUMBER($H2494)+01_指標庫!$H$8*ISNUMBER($AF2494)+01_指標庫!$H$9*ISNUMBER($AG2494)+01_指標庫!$H$10*ISNUMBER($AB2494)+01_指標庫!$H$11*ISNUMBER($AC2494)+01_指標庫!$H$12*ISNUMBER($AD2494)+01_指標庫!$H$13*ISNUMBER($AE2494)+01_指標庫!$H$14*ISNUMBER($I2494)+01_指標庫!$H$15*ISNUMBER($AH2494)+01_指標庫!$H$16*ISNUMBER($K2494)+01_指標庫!$H$17*ISNUMBER($AI2494)+01_指標庫!$H$18*ISNUMBER($AJ2494)+01_指標庫!$H$19*ISNUMBER($AK2494)+01_指標庫!$H$20*ISNUMBER($BB2494)+01_指標庫!$H$21*ISNUMBER($BC2494)</f>
        <v>77</v>
      </c>
      <c r="AX2494" s="59" t="n">
        <f aca="false">IF(AW2494=0,50,ROUND((01_指標庫!$H$4*IF(ISNUMBER($F2494),L2494,0)+01_指標庫!$H$5*IF(ISNUMBER($AA2494),AL2494,0)+01_指標庫!$H$6*IF(ISNUMBER($G2494),M2494,0)+01_指標庫!$H$7*IF(ISNUMBER($H2494),N2494,0)+01_指標庫!$H$8*IF(ISNUMBER($AF2494),AQ2494,0)+01_指標庫!$H$9*IF(ISNUMBER($AG2494),AR2494,0)+01_指標庫!$H$10*IF(ISNUMBER($AB2494),AM2494,0)+01_指標庫!$H$11*IF(ISNUMBER($AC2494),AN2494,0)+01_指標庫!$H$12*IF(ISNUMBER($AD2494),AO2494,0)+01_指標庫!$H$13*IF(ISNUMBER($AE2494),AP2494,0)+01_指標庫!$H$14*IF(ISNUMBER($I2494),O2494,0)+01_指標庫!$H$15*IF(ISNUMBER($AH2494),AS2494,0)+01_指標庫!$H$16*IF(ISNUMBER($K2494),P2494,0)+01_指標庫!$H$17*IF(ISNUMBER($AI2494),AT2494,0)+01_指標庫!$H$18*IF(ISNUMBER($AJ2494),AU2494,0)+01_指標庫!$H$19*IF(ISNUMBER($AK2494),AV2494,0)+01_指標庫!$H$20*IF(ISNUMBER($BB2494),BB2494,0)+01_指標庫!$H$21*IF(ISNUMBER($BC2494),BC2494,0))/AW2494,1))</f>
        <v>100</v>
      </c>
      <c r="AY2494" s="64" t="n">
        <v>616.21</v>
      </c>
      <c r="AZ2494" s="64" t="n">
        <v>615.68</v>
      </c>
      <c r="BA2494" s="58" t="n">
        <f aca="false">AVERAGE($E2490:$E2494)/AVERAGE($E2485:$E2494)-1</f>
        <v>0.013951634188349</v>
      </c>
      <c r="BB2494" s="59" t="n">
        <f aca="false">IF(ISNUMBER($BA2494),IF(OR($S2494&lt;=-0.03,$BA2494&lt;-0.003),0,IF(OR($S2494&lt;=-0.02,$BA2494&lt;0.01),50,100)),"")</f>
        <v>100</v>
      </c>
      <c r="BC2494" s="59" t="n">
        <f aca="false">IF(OR(COUNT($AZ2494)=0,COUNT($AZ2493)=0),"",IF(OR($AY2494/$AZ2493-1&lt;=-0.03,$AZ2494/$AZ2493-1&lt;=-0.045,IF(COUNT($AZ2485:$AZ2494)=10,AVERAGE($AZ2490:$AZ2494)/AVERAGE($AZ2485:$AZ2494)-1&lt;-0.01,FALSE())),0,IF(OR($AZ2494/$AZ2493-1&lt;=-0.02,IF(COUNT($AZ2485:$AZ2494)=10,AVERAGE($AZ2490:$AZ2494)/AVERAGE($AZ2485:$AZ2494)-1&lt;0.005,FALSE())),50,100)))</f>
        <v>100</v>
      </c>
    </row>
    <row r="2495" customFormat="false" ht="15" hidden="false" customHeight="true" outlineLevel="0" collapsed="false">
      <c r="A2495" s="65" t="n">
        <v>2491</v>
      </c>
      <c r="B2495" s="66" t="n">
        <v>46177</v>
      </c>
      <c r="C2495" s="65" t="n">
        <v>2026</v>
      </c>
      <c r="D2495" s="67" t="s">
        <v>239</v>
      </c>
      <c r="E2495" s="68" t="n">
        <v>30407.81</v>
      </c>
      <c r="F2495" s="69" t="n">
        <v>0.191324</v>
      </c>
      <c r="G2495" s="69" t="n">
        <v>-0.008245</v>
      </c>
      <c r="H2495" s="70" t="n">
        <v>0.6735</v>
      </c>
      <c r="I2495" s="71" t="n">
        <v>274</v>
      </c>
      <c r="J2495" s="65" t="s">
        <v>235</v>
      </c>
      <c r="K2495" s="72" t="n">
        <v>15.4</v>
      </c>
      <c r="L2495" s="73" t="n">
        <f aca="false">IF(COUNT(F2495)=0,50,IF(F2495&gt;=0,100,IF(F2495&gt;=-0.02,50,0)))</f>
        <v>100</v>
      </c>
      <c r="M2495" s="73" t="n">
        <f aca="false">IF(COUNT(G2495)=0,50,IF(G2495&gt;-0.06,100,IF(G2495&gt;-0.15,50,0)))</f>
        <v>100</v>
      </c>
      <c r="N2495" s="73" t="n">
        <f aca="false">IF(COUNT(H2495)=0,50,IF(H2495&gt;=0.6,100,IF(H2495&gt;=0.4,50,0)))</f>
        <v>100</v>
      </c>
      <c r="O2495" s="73" t="n">
        <f aca="false">IF(COUNT(I2495)=0,50,IF(J2495="proxy_vix",50,IF(I2495&lt;350,100,IF(I2495&lt;=450,50,0))))</f>
        <v>100</v>
      </c>
      <c r="P2495" s="73" t="n">
        <f aca="false">IF(COUNT(K2495)=0,50,IF(K2495&lt;20,100,IF(K2495&lt;=25,50,0)))</f>
        <v>100</v>
      </c>
      <c r="Q2495" s="72"/>
      <c r="R2495" s="65"/>
      <c r="S2495" s="69" t="n">
        <f aca="false">$E2495/$E2494-1</f>
        <v>-0.00534587409604581</v>
      </c>
      <c r="T2495" s="56" t="n">
        <f aca="false">$K2495/$K2494-1</f>
        <v>-0.0410958904109588</v>
      </c>
      <c r="V2495" s="61"/>
      <c r="W2495" s="57"/>
      <c r="Y2495" s="1" t="str">
        <f aca="false">IF(AX2495&gt;=70,"EASY",IF(AX2495&gt;40,"UNCERTAIN","HARD"))</f>
        <v>UNCERTAIN</v>
      </c>
      <c r="AA2495" s="58" t="n">
        <f aca="false">IF($A2495&lt;200,"",AVERAGE($E2446:$E2495)/AVERAGE($E2296:$E2495)-1)</f>
        <v>0.0715315488468904</v>
      </c>
      <c r="AB2495" s="59" t="n">
        <f aca="false">LOOKUP($B2495,07_L1政策步階!$A$4:$A$14,07_L1政策步階!$C$4:$C$14)</f>
        <v>1</v>
      </c>
      <c r="AC2495" s="57"/>
      <c r="AD2495" s="57"/>
      <c r="AE2495" s="57"/>
      <c r="AF2495" s="57"/>
      <c r="AG2495" s="57"/>
      <c r="AH2495" s="57"/>
      <c r="AI2495" s="57"/>
      <c r="AJ2495" s="57"/>
      <c r="AK2495" s="57"/>
      <c r="AL2495" s="59" t="n">
        <f aca="false">IF(ISNUMBER($AA2495),IF($AA2495&gt;=0.005,100,IF($AA2495&gt;=-0.015,50,0)),"")</f>
        <v>100</v>
      </c>
      <c r="AM2495" s="59" t="n">
        <f aca="false">IF(ISNUMBER($AB2495),IF($AB2495=1,100,IF($AB2495=0,50,0)),"")</f>
        <v>100</v>
      </c>
      <c r="AN2495" s="0" t="str">
        <f aca="false">IF(ISNUMBER($AC2495),IF($AC2495&gt;=0.001,100,IF($AC2495&gt;=-0.003,50,0)),"")</f>
        <v/>
      </c>
      <c r="AO2495" s="0" t="str">
        <f aca="false">IF(ISNUMBER($AD2495),IF($AD2495&gt;=0.04,100,IF($AD2495&gt;=0,50,0)),"")</f>
        <v/>
      </c>
      <c r="AP2495" s="0" t="str">
        <f aca="false">IF(ISNUMBER($AE2495),IF($AE2495&gt;=25,100,IF($AE2495&gt;=-75,50,0)),"")</f>
        <v/>
      </c>
      <c r="AQ2495" s="0" t="str">
        <f aca="false">IF(ISNUMBER($AF2495),IF($AF2495&gt;0,100,IF($AF2495&gt;=-50,50,0)),"")</f>
        <v/>
      </c>
      <c r="AR2495" s="0" t="str">
        <f aca="false">IF(ISNUMBER($AG2495),IF($AG2495=1,100,IF($AG2495=0,50,0)),"")</f>
        <v/>
      </c>
      <c r="AS2495" s="0" t="str">
        <f aca="false">IF(ISNUMBER($AH2495),IF($AH2495&lt;0,100,IF($AH2495&lt;=20,50,0)),"")</f>
        <v/>
      </c>
      <c r="AT2495" s="0" t="str">
        <f aca="false">IF(ISNUMBER($AI2495),IF($AI2495&lt;0.95,100,IF($AI2495&lt;=1,50,0)),"")</f>
        <v/>
      </c>
      <c r="AU2495" s="0" t="str">
        <f aca="false">IF(ISNUMBER($AJ2495),IF($AJ2495&lt;30,0,IF($AJ2495&lt;40,50,IF($AJ2495&lt;=90,100,50))),"")</f>
        <v/>
      </c>
      <c r="AV2495" s="0" t="str">
        <f aca="false">IF(ISNUMBER($AK2495),IF($AK2495&gt;-0.2,100,IF($AK2495&gt;=-0.4,50,0)),"")</f>
        <v/>
      </c>
      <c r="AW2495" s="59" t="n">
        <f aca="false">01_指標庫!$H$4*ISNUMBER($F2495)+01_指標庫!$H$5*ISNUMBER($AA2495)+01_指標庫!$H$6*ISNUMBER($G2495)+01_指標庫!$H$7*ISNUMBER($H2495)+01_指標庫!$H$8*ISNUMBER($AF2495)+01_指標庫!$H$9*ISNUMBER($AG2495)+01_指標庫!$H$10*ISNUMBER($AB2495)+01_指標庫!$H$11*ISNUMBER($AC2495)+01_指標庫!$H$12*ISNUMBER($AD2495)+01_指標庫!$H$13*ISNUMBER($AE2495)+01_指標庫!$H$14*ISNUMBER($I2495)+01_指標庫!$H$15*ISNUMBER($AH2495)+01_指標庫!$H$16*ISNUMBER($K2495)+01_指標庫!$H$17*ISNUMBER($AI2495)+01_指標庫!$H$18*ISNUMBER($AJ2495)+01_指標庫!$H$19*ISNUMBER($AK2495)+01_指標庫!$H$20*ISNUMBER($BB2495)+01_指標庫!$H$21*ISNUMBER($BC2495)</f>
        <v>77</v>
      </c>
      <c r="AX2495" s="59" t="n">
        <f aca="false">IF(AW2495=0,50,ROUND((01_指標庫!$H$4*IF(ISNUMBER($F2495),L2495,0)+01_指標庫!$H$5*IF(ISNUMBER($AA2495),AL2495,0)+01_指標庫!$H$6*IF(ISNUMBER($G2495),M2495,0)+01_指標庫!$H$7*IF(ISNUMBER($H2495),N2495,0)+01_指標庫!$H$8*IF(ISNUMBER($AF2495),AQ2495,0)+01_指標庫!$H$9*IF(ISNUMBER($AG2495),AR2495,0)+01_指標庫!$H$10*IF(ISNUMBER($AB2495),AM2495,0)+01_指標庫!$H$11*IF(ISNUMBER($AC2495),AN2495,0)+01_指標庫!$H$12*IF(ISNUMBER($AD2495),AO2495,0)+01_指標庫!$H$13*IF(ISNUMBER($AE2495),AP2495,0)+01_指標庫!$H$14*IF(ISNUMBER($I2495),O2495,0)+01_指標庫!$H$15*IF(ISNUMBER($AH2495),AS2495,0)+01_指標庫!$H$16*IF(ISNUMBER($K2495),P2495,0)+01_指標庫!$H$17*IF(ISNUMBER($AI2495),AT2495,0)+01_指標庫!$H$18*IF(ISNUMBER($AJ2495),AU2495,0)+01_指標庫!$H$19*IF(ISNUMBER($AK2495),AV2495,0)+01_指標庫!$H$20*IF(ISNUMBER($BB2495),BB2495,0)+01_指標庫!$H$21*IF(ISNUMBER($BC2495),BC2495,0))/AW2495,1))</f>
        <v>66.2</v>
      </c>
      <c r="AY2495" s="64" t="n">
        <v>587.64</v>
      </c>
      <c r="AZ2495" s="64" t="n">
        <v>602.72</v>
      </c>
      <c r="BA2495" s="58" t="n">
        <f aca="false">AVERAGE($E2491:$E2495)/AVERAGE($E2486:$E2495)-1</f>
        <v>0.0114385443724319</v>
      </c>
      <c r="BB2495" s="59" t="n">
        <f aca="false">IF(ISNUMBER($BA2495),IF(OR($S2495&lt;=-0.03,$BA2495&lt;-0.003),0,IF(OR($S2495&lt;=-0.02,$BA2495&lt;0.01),50,100)),"")</f>
        <v>100</v>
      </c>
      <c r="BC2495" s="59" t="n">
        <f aca="false">IF(OR(COUNT($AZ2495)=0,COUNT($AZ2494)=0),"",IF(OR($AY2495/$AZ2494-1&lt;=-0.03,$AZ2495/$AZ2494-1&lt;=-0.045,IF(COUNT($AZ2486:$AZ2495)=10,AVERAGE($AZ2491:$AZ2495)/AVERAGE($AZ2486:$AZ2495)-1&lt;-0.01,FALSE())),0,IF(OR($AZ2495/$AZ2494-1&lt;=-0.02,IF(COUNT($AZ2486:$AZ2495)=10,AVERAGE($AZ2491:$AZ2495)/AVERAGE($AZ2486:$AZ2495)-1&lt;0.005,FALSE())),50,100)))</f>
        <v>0</v>
      </c>
    </row>
    <row r="2496" customFormat="false" ht="15" hidden="false" customHeight="true" outlineLevel="0" collapsed="false">
      <c r="A2496" s="47" t="n">
        <v>2492</v>
      </c>
      <c r="B2496" s="48" t="n">
        <v>46178</v>
      </c>
      <c r="C2496" s="47" t="n">
        <v>2026</v>
      </c>
      <c r="D2496" s="49" t="s">
        <v>234</v>
      </c>
      <c r="E2496" s="50" t="n">
        <v>28957.6</v>
      </c>
      <c r="F2496" s="51" t="n">
        <v>0.13327</v>
      </c>
      <c r="G2496" s="51" t="n">
        <v>-0.055544</v>
      </c>
      <c r="H2496" s="52" t="n">
        <v>0.6327</v>
      </c>
      <c r="I2496" s="53" t="n">
        <v>276</v>
      </c>
      <c r="J2496" s="47" t="s">
        <v>235</v>
      </c>
      <c r="K2496" s="54" t="n">
        <v>21.51</v>
      </c>
      <c r="L2496" s="55" t="n">
        <f aca="false">IF(COUNT(F2496)=0,50,IF(F2496&gt;=0,100,IF(F2496&gt;=-0.02,50,0)))</f>
        <v>100</v>
      </c>
      <c r="M2496" s="55" t="n">
        <f aca="false">IF(COUNT(G2496)=0,50,IF(G2496&gt;-0.06,100,IF(G2496&gt;-0.15,50,0)))</f>
        <v>100</v>
      </c>
      <c r="N2496" s="55" t="n">
        <f aca="false">IF(COUNT(H2496)=0,50,IF(H2496&gt;=0.6,100,IF(H2496&gt;=0.4,50,0)))</f>
        <v>100</v>
      </c>
      <c r="O2496" s="55" t="n">
        <f aca="false">IF(COUNT(I2496)=0,50,IF(J2496="proxy_vix",50,IF(I2496&lt;350,100,IF(I2496&lt;=450,50,0))))</f>
        <v>100</v>
      </c>
      <c r="P2496" s="55" t="n">
        <f aca="false">IF(COUNT(K2496)=0,50,IF(K2496&lt;20,100,IF(K2496&lt;=25,50,0)))</f>
        <v>50</v>
      </c>
      <c r="Q2496" s="54"/>
      <c r="R2496" s="47"/>
      <c r="S2496" s="51" t="n">
        <f aca="false">$E2496/$E2495-1</f>
        <v>-0.0476920238583444</v>
      </c>
      <c r="T2496" s="56" t="n">
        <f aca="false">$K2496/$K2495-1</f>
        <v>0.396753246753247</v>
      </c>
      <c r="V2496" s="57"/>
      <c r="W2496" s="57"/>
      <c r="Y2496" s="1" t="str">
        <f aca="false">IF(AX2496&gt;=70,"EASY",IF(AX2496&gt;40,"UNCERTAIN","HARD"))</f>
        <v>UNCERTAIN</v>
      </c>
      <c r="AA2496" s="58" t="n">
        <f aca="false">IF($A2496&lt;200,"",AVERAGE($E2447:$E2496)/AVERAGE($E2297:$E2496)-1)</f>
        <v>0.0741158643289832</v>
      </c>
      <c r="AB2496" s="59" t="n">
        <f aca="false">LOOKUP($B2496,07_L1政策步階!$A$4:$A$14,07_L1政策步階!$C$4:$C$14)</f>
        <v>-1</v>
      </c>
      <c r="AC2496" s="57"/>
      <c r="AD2496" s="57"/>
      <c r="AE2496" s="57"/>
      <c r="AF2496" s="57"/>
      <c r="AG2496" s="57"/>
      <c r="AH2496" s="57"/>
      <c r="AI2496" s="57"/>
      <c r="AJ2496" s="57"/>
      <c r="AK2496" s="57"/>
      <c r="AL2496" s="59" t="n">
        <f aca="false">IF(ISNUMBER($AA2496),IF($AA2496&gt;=0.005,100,IF($AA2496&gt;=-0.015,50,0)),"")</f>
        <v>100</v>
      </c>
      <c r="AM2496" s="59" t="n">
        <f aca="false">IF(ISNUMBER($AB2496),IF($AB2496=1,100,IF($AB2496=0,50,0)),"")</f>
        <v>0</v>
      </c>
      <c r="AN2496" s="0" t="str">
        <f aca="false">IF(ISNUMBER($AC2496),IF($AC2496&gt;=0.001,100,IF($AC2496&gt;=-0.003,50,0)),"")</f>
        <v/>
      </c>
      <c r="AO2496" s="0" t="str">
        <f aca="false">IF(ISNUMBER($AD2496),IF($AD2496&gt;=0.04,100,IF($AD2496&gt;=0,50,0)),"")</f>
        <v/>
      </c>
      <c r="AP2496" s="0" t="str">
        <f aca="false">IF(ISNUMBER($AE2496),IF($AE2496&gt;=25,100,IF($AE2496&gt;=-75,50,0)),"")</f>
        <v/>
      </c>
      <c r="AQ2496" s="0" t="str">
        <f aca="false">IF(ISNUMBER($AF2496),IF($AF2496&gt;0,100,IF($AF2496&gt;=-50,50,0)),"")</f>
        <v/>
      </c>
      <c r="AR2496" s="0" t="str">
        <f aca="false">IF(ISNUMBER($AG2496),IF($AG2496=1,100,IF($AG2496=0,50,0)),"")</f>
        <v/>
      </c>
      <c r="AS2496" s="0" t="str">
        <f aca="false">IF(ISNUMBER($AH2496),IF($AH2496&lt;0,100,IF($AH2496&lt;=20,50,0)),"")</f>
        <v/>
      </c>
      <c r="AT2496" s="0" t="str">
        <f aca="false">IF(ISNUMBER($AI2496),IF($AI2496&lt;0.95,100,IF($AI2496&lt;=1,50,0)),"")</f>
        <v/>
      </c>
      <c r="AU2496" s="0" t="str">
        <f aca="false">IF(ISNUMBER($AJ2496),IF($AJ2496&lt;30,0,IF($AJ2496&lt;40,50,IF($AJ2496&lt;=90,100,50))),"")</f>
        <v/>
      </c>
      <c r="AV2496" s="0" t="str">
        <f aca="false">IF(ISNUMBER($AK2496),IF($AK2496&gt;-0.2,100,IF($AK2496&gt;=-0.4,50,0)),"")</f>
        <v/>
      </c>
      <c r="AW2496" s="59" t="n">
        <f aca="false">01_指標庫!$H$4*ISNUMBER($F2496)+01_指標庫!$H$5*ISNUMBER($AA2496)+01_指標庫!$H$6*ISNUMBER($G2496)+01_指標庫!$H$7*ISNUMBER($H2496)+01_指標庫!$H$8*ISNUMBER($AF2496)+01_指標庫!$H$9*ISNUMBER($AG2496)+01_指標庫!$H$10*ISNUMBER($AB2496)+01_指標庫!$H$11*ISNUMBER($AC2496)+01_指標庫!$H$12*ISNUMBER($AD2496)+01_指標庫!$H$13*ISNUMBER($AE2496)+01_指標庫!$H$14*ISNUMBER($I2496)+01_指標庫!$H$15*ISNUMBER($AH2496)+01_指標庫!$H$16*ISNUMBER($K2496)+01_指標庫!$H$17*ISNUMBER($AI2496)+01_指標庫!$H$18*ISNUMBER($AJ2496)+01_指標庫!$H$19*ISNUMBER($AK2496)+01_指標庫!$H$20*ISNUMBER($BB2496)+01_指標庫!$H$21*ISNUMBER($BC2496)</f>
        <v>77</v>
      </c>
      <c r="AX2496" s="59" t="n">
        <f aca="false">IF(AW2496=0,50,ROUND((01_指標庫!$H$4*IF(ISNUMBER($F2496),L2496,0)+01_指標庫!$H$5*IF(ISNUMBER($AA2496),AL2496,0)+01_指標庫!$H$6*IF(ISNUMBER($G2496),M2496,0)+01_指標庫!$H$7*IF(ISNUMBER($H2496),N2496,0)+01_指標庫!$H$8*IF(ISNUMBER($AF2496),AQ2496,0)+01_指標庫!$H$9*IF(ISNUMBER($AG2496),AR2496,0)+01_指標庫!$H$10*IF(ISNUMBER($AB2496),AM2496,0)+01_指標庫!$H$11*IF(ISNUMBER($AC2496),AN2496,0)+01_指標庫!$H$12*IF(ISNUMBER($AD2496),AO2496,0)+01_指標庫!$H$13*IF(ISNUMBER($AE2496),AP2496,0)+01_指標庫!$H$14*IF(ISNUMBER($I2496),O2496,0)+01_指標庫!$H$15*IF(ISNUMBER($AH2496),AS2496,0)+01_指標庫!$H$16*IF(ISNUMBER($K2496),P2496,0)+01_指標庫!$H$17*IF(ISNUMBER($AI2496),AT2496,0)+01_指標庫!$H$18*IF(ISNUMBER($AJ2496),AU2496,0)+01_指標庫!$H$19*IF(ISNUMBER($AK2496),AV2496,0)+01_指標庫!$H$20*IF(ISNUMBER($BB2496),BB2496,0)+01_指標庫!$H$21*IF(ISNUMBER($BC2496),BC2496,0))/AW2496,1))</f>
        <v>48.1</v>
      </c>
      <c r="AY2496" s="64" t="n">
        <v>577.86</v>
      </c>
      <c r="AZ2496" s="64" t="n">
        <v>539.77</v>
      </c>
      <c r="BA2496" s="58" t="n">
        <f aca="false">AVERAGE($E2492:$E2496)/AVERAGE($E2487:$E2496)-1</f>
        <v>0.00364470255529659</v>
      </c>
      <c r="BB2496" s="59" t="n">
        <f aca="false">IF(ISNUMBER($BA2496),IF(OR($S2496&lt;=-0.03,$BA2496&lt;-0.003),0,IF(OR($S2496&lt;=-0.02,$BA2496&lt;0.01),50,100)),"")</f>
        <v>0</v>
      </c>
      <c r="BC2496" s="59" t="n">
        <f aca="false">IF(OR(COUNT($AZ2496)=0,COUNT($AZ2495)=0),"",IF(OR($AY2496/$AZ2495-1&lt;=-0.03,$AZ2496/$AZ2495-1&lt;=-0.045,IF(COUNT($AZ2487:$AZ2496)=10,AVERAGE($AZ2492:$AZ2496)/AVERAGE($AZ2487:$AZ2496)-1&lt;-0.01,FALSE())),0,IF(OR($AZ2496/$AZ2495-1&lt;=-0.02,IF(COUNT($AZ2487:$AZ2496)=10,AVERAGE($AZ2492:$AZ2496)/AVERAGE($AZ2487:$AZ2496)-1&lt;0.005,FALSE())),50,100)))</f>
        <v>0</v>
      </c>
    </row>
    <row r="2497" customFormat="false" ht="15" hidden="false" customHeight="true" outlineLevel="0" collapsed="false">
      <c r="A2497" s="47" t="n">
        <v>2493</v>
      </c>
      <c r="B2497" s="48" t="n">
        <v>46181</v>
      </c>
      <c r="C2497" s="47" t="n">
        <v>2026</v>
      </c>
      <c r="D2497" s="49" t="s">
        <v>236</v>
      </c>
      <c r="E2497" s="50" t="n">
        <v>29414.26</v>
      </c>
      <c r="F2497" s="51" t="n">
        <v>0.149755</v>
      </c>
      <c r="G2497" s="51" t="n">
        <v>-0.04065</v>
      </c>
      <c r="H2497" s="52" t="n">
        <v>0.6531</v>
      </c>
      <c r="I2497" s="53" t="n">
        <v>275</v>
      </c>
      <c r="J2497" s="47" t="s">
        <v>235</v>
      </c>
      <c r="K2497" s="54" t="n">
        <v>18.92</v>
      </c>
      <c r="L2497" s="55" t="n">
        <f aca="false">IF(COUNT(F2497)=0,50,IF(F2497&gt;=0,100,IF(F2497&gt;=-0.02,50,0)))</f>
        <v>100</v>
      </c>
      <c r="M2497" s="55" t="n">
        <f aca="false">IF(COUNT(G2497)=0,50,IF(G2497&gt;-0.06,100,IF(G2497&gt;-0.15,50,0)))</f>
        <v>100</v>
      </c>
      <c r="N2497" s="55" t="n">
        <f aca="false">IF(COUNT(H2497)=0,50,IF(H2497&gt;=0.6,100,IF(H2497&gt;=0.4,50,0)))</f>
        <v>100</v>
      </c>
      <c r="O2497" s="55" t="n">
        <f aca="false">IF(COUNT(I2497)=0,50,IF(J2497="proxy_vix",50,IF(I2497&lt;350,100,IF(I2497&lt;=450,50,0))))</f>
        <v>100</v>
      </c>
      <c r="P2497" s="55" t="n">
        <f aca="false">IF(COUNT(K2497)=0,50,IF(K2497&lt;20,100,IF(K2497&lt;=25,50,0)))</f>
        <v>100</v>
      </c>
      <c r="Q2497" s="54"/>
      <c r="R2497" s="47"/>
      <c r="S2497" s="51" t="n">
        <f aca="false">$E2497/$E2496-1</f>
        <v>0.0157699533110478</v>
      </c>
      <c r="T2497" s="56" t="n">
        <f aca="false">$K2497/$K2496-1</f>
        <v>-0.120409112040911</v>
      </c>
      <c r="V2497" s="57"/>
      <c r="W2497" s="57"/>
      <c r="Y2497" s="1" t="str">
        <f aca="false">IF(AX2497&gt;=70,"EASY",IF(AX2497&gt;40,"UNCERTAIN","HARD"))</f>
        <v>EASY</v>
      </c>
      <c r="AA2497" s="58" t="n">
        <f aca="false">IF($A2497&lt;200,"",AVERAGE($E2448:$E2497)/AVERAGE($E2298:$E2497)-1)</f>
        <v>0.0773772954573733</v>
      </c>
      <c r="AB2497" s="59" t="n">
        <f aca="false">LOOKUP($B2497,07_L1政策步階!$A$4:$A$14,07_L1政策步階!$C$4:$C$14)</f>
        <v>-1</v>
      </c>
      <c r="AC2497" s="57"/>
      <c r="AD2497" s="57"/>
      <c r="AE2497" s="57"/>
      <c r="AF2497" s="57"/>
      <c r="AG2497" s="57"/>
      <c r="AH2497" s="57"/>
      <c r="AI2497" s="57"/>
      <c r="AJ2497" s="57"/>
      <c r="AK2497" s="57"/>
      <c r="AL2497" s="59" t="n">
        <f aca="false">IF(ISNUMBER($AA2497),IF($AA2497&gt;=0.005,100,IF($AA2497&gt;=-0.015,50,0)),"")</f>
        <v>100</v>
      </c>
      <c r="AM2497" s="59" t="n">
        <f aca="false">IF(ISNUMBER($AB2497),IF($AB2497=1,100,IF($AB2497=0,50,0)),"")</f>
        <v>0</v>
      </c>
      <c r="AN2497" s="0" t="str">
        <f aca="false">IF(ISNUMBER($AC2497),IF($AC2497&gt;=0.001,100,IF($AC2497&gt;=-0.003,50,0)),"")</f>
        <v/>
      </c>
      <c r="AO2497" s="0" t="str">
        <f aca="false">IF(ISNUMBER($AD2497),IF($AD2497&gt;=0.04,100,IF($AD2497&gt;=0,50,0)),"")</f>
        <v/>
      </c>
      <c r="AP2497" s="0" t="str">
        <f aca="false">IF(ISNUMBER($AE2497),IF($AE2497&gt;=25,100,IF($AE2497&gt;=-75,50,0)),"")</f>
        <v/>
      </c>
      <c r="AQ2497" s="0" t="str">
        <f aca="false">IF(ISNUMBER($AF2497),IF($AF2497&gt;0,100,IF($AF2497&gt;=-50,50,0)),"")</f>
        <v/>
      </c>
      <c r="AR2497" s="0" t="str">
        <f aca="false">IF(ISNUMBER($AG2497),IF($AG2497=1,100,IF($AG2497=0,50,0)),"")</f>
        <v/>
      </c>
      <c r="AS2497" s="0" t="str">
        <f aca="false">IF(ISNUMBER($AH2497),IF($AH2497&lt;0,100,IF($AH2497&lt;=20,50,0)),"")</f>
        <v/>
      </c>
      <c r="AT2497" s="0" t="str">
        <f aca="false">IF(ISNUMBER($AI2497),IF($AI2497&lt;0.95,100,IF($AI2497&lt;=1,50,0)),"")</f>
        <v/>
      </c>
      <c r="AU2497" s="0" t="str">
        <f aca="false">IF(ISNUMBER($AJ2497),IF($AJ2497&lt;30,0,IF($AJ2497&lt;40,50,IF($AJ2497&lt;=90,100,50))),"")</f>
        <v/>
      </c>
      <c r="AV2497" s="0" t="str">
        <f aca="false">IF(ISNUMBER($AK2497),IF($AK2497&gt;-0.2,100,IF($AK2497&gt;=-0.4,50,0)),"")</f>
        <v/>
      </c>
      <c r="AW2497" s="59" t="n">
        <f aca="false">01_指標庫!$H$4*ISNUMBER($F2497)+01_指標庫!$H$5*ISNUMBER($AA2497)+01_指標庫!$H$6*ISNUMBER($G2497)+01_指標庫!$H$7*ISNUMBER($H2497)+01_指標庫!$H$8*ISNUMBER($AF2497)+01_指標庫!$H$9*ISNUMBER($AG2497)+01_指標庫!$H$10*ISNUMBER($AB2497)+01_指標庫!$H$11*ISNUMBER($AC2497)+01_指標庫!$H$12*ISNUMBER($AD2497)+01_指標庫!$H$13*ISNUMBER($AE2497)+01_指標庫!$H$14*ISNUMBER($I2497)+01_指標庫!$H$15*ISNUMBER($AH2497)+01_指標庫!$H$16*ISNUMBER($K2497)+01_指標庫!$H$17*ISNUMBER($AI2497)+01_指標庫!$H$18*ISNUMBER($AJ2497)+01_指標庫!$H$19*ISNUMBER($AK2497)+01_指標庫!$H$20*ISNUMBER($BB2497)+01_指標庫!$H$21*ISNUMBER($BC2497)</f>
        <v>77</v>
      </c>
      <c r="AX2497" s="59" t="n">
        <f aca="false">IF(AW2497=0,50,ROUND((01_指標庫!$H$4*IF(ISNUMBER($F2497),L2497,0)+01_指標庫!$H$5*IF(ISNUMBER($AA2497),AL2497,0)+01_指標庫!$H$6*IF(ISNUMBER($G2497),M2497,0)+01_指標庫!$H$7*IF(ISNUMBER($H2497),N2497,0)+01_指標庫!$H$8*IF(ISNUMBER($AF2497),AQ2497,0)+01_指標庫!$H$9*IF(ISNUMBER($AG2497),AR2497,0)+01_指標庫!$H$10*IF(ISNUMBER($AB2497),AM2497,0)+01_指標庫!$H$11*IF(ISNUMBER($AC2497),AN2497,0)+01_指標庫!$H$12*IF(ISNUMBER($AD2497),AO2497,0)+01_指標庫!$H$13*IF(ISNUMBER($AE2497),AP2497,0)+01_指標庫!$H$14*IF(ISNUMBER($I2497),O2497,0)+01_指標庫!$H$15*IF(ISNUMBER($AH2497),AS2497,0)+01_指標庫!$H$16*IF(ISNUMBER($K2497),P2497,0)+01_指標庫!$H$17*IF(ISNUMBER($AI2497),AT2497,0)+01_指標庫!$H$18*IF(ISNUMBER($AJ2497),AU2497,0)+01_指標庫!$H$19*IF(ISNUMBER($AK2497),AV2497,0)+01_指標庫!$H$20*IF(ISNUMBER($BB2497),BB2497,0)+01_指標庫!$H$21*IF(ISNUMBER($BC2497),BC2497,0))/AW2497,1))</f>
        <v>85.7</v>
      </c>
      <c r="AY2497" s="64" t="n">
        <v>569.77</v>
      </c>
      <c r="AZ2497" s="64" t="n">
        <v>571.45</v>
      </c>
      <c r="BA2497" s="58" t="n">
        <f aca="false">AVERAGE($E2493:$E2497)/AVERAGE($E2488:$E2497)-1</f>
        <v>-0.00343559148684391</v>
      </c>
      <c r="BB2497" s="59" t="n">
        <f aca="false">IF(ISNUMBER($BA2497),IF(OR($S2497&lt;=-0.03,$BA2497&lt;-0.003),0,IF(OR($S2497&lt;=-0.02,$BA2497&lt;0.01),50,100)),"")</f>
        <v>0</v>
      </c>
      <c r="BC2497" s="59" t="n">
        <f aca="false">IF(OR(COUNT($AZ2497)=0,COUNT($AZ2496)=0),"",IF(OR($AY2497/$AZ2496-1&lt;=-0.03,$AZ2497/$AZ2496-1&lt;=-0.045,IF(COUNT($AZ2488:$AZ2497)=10,AVERAGE($AZ2493:$AZ2497)/AVERAGE($AZ2488:$AZ2497)-1&lt;-0.01,FALSE())),0,IF(OR($AZ2497/$AZ2496-1&lt;=-0.02,IF(COUNT($AZ2488:$AZ2497)=10,AVERAGE($AZ2493:$AZ2497)/AVERAGE($AZ2488:$AZ2497)-1&lt;0.005,FALSE())),50,100)))</f>
        <v>100</v>
      </c>
    </row>
    <row r="2498" customFormat="false" ht="15" hidden="false" customHeight="true" outlineLevel="0" collapsed="false">
      <c r="A2498" s="47" t="n">
        <v>2494</v>
      </c>
      <c r="B2498" s="48" t="n">
        <v>46182</v>
      </c>
      <c r="C2498" s="47" t="n">
        <v>2026</v>
      </c>
      <c r="D2498" s="49" t="s">
        <v>237</v>
      </c>
      <c r="E2498" s="50" t="n">
        <v>29084.5</v>
      </c>
      <c r="F2498" s="51" t="n">
        <v>0.135546</v>
      </c>
      <c r="G2498" s="51" t="n">
        <v>-0.051405</v>
      </c>
      <c r="H2498" s="52" t="n">
        <v>0.6327</v>
      </c>
      <c r="I2498" s="53" t="n">
        <v>278</v>
      </c>
      <c r="J2498" s="47" t="s">
        <v>235</v>
      </c>
      <c r="K2498" s="54" t="n">
        <v>19.87</v>
      </c>
      <c r="L2498" s="55" t="n">
        <f aca="false">IF(COUNT(F2498)=0,50,IF(F2498&gt;=0,100,IF(F2498&gt;=-0.02,50,0)))</f>
        <v>100</v>
      </c>
      <c r="M2498" s="55" t="n">
        <f aca="false">IF(COUNT(G2498)=0,50,IF(G2498&gt;-0.06,100,IF(G2498&gt;-0.15,50,0)))</f>
        <v>100</v>
      </c>
      <c r="N2498" s="55" t="n">
        <f aca="false">IF(COUNT(H2498)=0,50,IF(H2498&gt;=0.6,100,IF(H2498&gt;=0.4,50,0)))</f>
        <v>100</v>
      </c>
      <c r="O2498" s="55" t="n">
        <f aca="false">IF(COUNT(I2498)=0,50,IF(J2498="proxy_vix",50,IF(I2498&lt;350,100,IF(I2498&lt;=450,50,0))))</f>
        <v>100</v>
      </c>
      <c r="P2498" s="55" t="n">
        <f aca="false">IF(COUNT(K2498)=0,50,IF(K2498&lt;20,100,IF(K2498&lt;=25,50,0)))</f>
        <v>100</v>
      </c>
      <c r="Q2498" s="54"/>
      <c r="R2498" s="47"/>
      <c r="S2498" s="51" t="n">
        <f aca="false">$E2498/$E2497-1</f>
        <v>-0.0112108888681883</v>
      </c>
      <c r="T2498" s="56" t="n">
        <f aca="false">$K2498/$K2497-1</f>
        <v>0.0502114164904861</v>
      </c>
      <c r="V2498" s="57"/>
      <c r="W2498" s="57"/>
      <c r="Y2498" s="1" t="str">
        <f aca="false">IF(AX2498&gt;=70,"EASY",IF(AX2498&gt;40,"UNCERTAIN","HARD"))</f>
        <v>UNCERTAIN</v>
      </c>
      <c r="AA2498" s="58" t="n">
        <f aca="false">IF($A2498&lt;200,"",AVERAGE($E2449:$E2498)/AVERAGE($E2299:$E2498)-1)</f>
        <v>0.0807750574112662</v>
      </c>
      <c r="AB2498" s="59" t="n">
        <f aca="false">LOOKUP($B2498,07_L1政策步階!$A$4:$A$14,07_L1政策步階!$C$4:$C$14)</f>
        <v>-1</v>
      </c>
      <c r="AC2498" s="57"/>
      <c r="AD2498" s="57"/>
      <c r="AE2498" s="57"/>
      <c r="AF2498" s="57"/>
      <c r="AG2498" s="57"/>
      <c r="AH2498" s="57"/>
      <c r="AI2498" s="57"/>
      <c r="AJ2498" s="57"/>
      <c r="AK2498" s="57"/>
      <c r="AL2498" s="59" t="n">
        <f aca="false">IF(ISNUMBER($AA2498),IF($AA2498&gt;=0.005,100,IF($AA2498&gt;=-0.015,50,0)),"")</f>
        <v>100</v>
      </c>
      <c r="AM2498" s="59" t="n">
        <f aca="false">IF(ISNUMBER($AB2498),IF($AB2498=1,100,IF($AB2498=0,50,0)),"")</f>
        <v>0</v>
      </c>
      <c r="AN2498" s="0" t="str">
        <f aca="false">IF(ISNUMBER($AC2498),IF($AC2498&gt;=0.001,100,IF($AC2498&gt;=-0.003,50,0)),"")</f>
        <v/>
      </c>
      <c r="AO2498" s="0" t="str">
        <f aca="false">IF(ISNUMBER($AD2498),IF($AD2498&gt;=0.04,100,IF($AD2498&gt;=0,50,0)),"")</f>
        <v/>
      </c>
      <c r="AP2498" s="0" t="str">
        <f aca="false">IF(ISNUMBER($AE2498),IF($AE2498&gt;=25,100,IF($AE2498&gt;=-75,50,0)),"")</f>
        <v/>
      </c>
      <c r="AQ2498" s="0" t="str">
        <f aca="false">IF(ISNUMBER($AF2498),IF($AF2498&gt;0,100,IF($AF2498&gt;=-50,50,0)),"")</f>
        <v/>
      </c>
      <c r="AR2498" s="0" t="str">
        <f aca="false">IF(ISNUMBER($AG2498),IF($AG2498=1,100,IF($AG2498=0,50,0)),"")</f>
        <v/>
      </c>
      <c r="AS2498" s="0" t="str">
        <f aca="false">IF(ISNUMBER($AH2498),IF($AH2498&lt;0,100,IF($AH2498&lt;=20,50,0)),"")</f>
        <v/>
      </c>
      <c r="AT2498" s="0" t="str">
        <f aca="false">IF(ISNUMBER($AI2498),IF($AI2498&lt;0.95,100,IF($AI2498&lt;=1,50,0)),"")</f>
        <v/>
      </c>
      <c r="AU2498" s="0" t="str">
        <f aca="false">IF(ISNUMBER($AJ2498),IF($AJ2498&lt;30,0,IF($AJ2498&lt;40,50,IF($AJ2498&lt;=90,100,50))),"")</f>
        <v/>
      </c>
      <c r="AV2498" s="0" t="str">
        <f aca="false">IF(ISNUMBER($AK2498),IF($AK2498&gt;-0.2,100,IF($AK2498&gt;=-0.4,50,0)),"")</f>
        <v/>
      </c>
      <c r="AW2498" s="59" t="n">
        <f aca="false">01_指標庫!$H$4*ISNUMBER($F2498)+01_指標庫!$H$5*ISNUMBER($AA2498)+01_指標庫!$H$6*ISNUMBER($G2498)+01_指標庫!$H$7*ISNUMBER($H2498)+01_指標庫!$H$8*ISNUMBER($AF2498)+01_指標庫!$H$9*ISNUMBER($AG2498)+01_指標庫!$H$10*ISNUMBER($AB2498)+01_指標庫!$H$11*ISNUMBER($AC2498)+01_指標庫!$H$12*ISNUMBER($AD2498)+01_指標庫!$H$13*ISNUMBER($AE2498)+01_指標庫!$H$14*ISNUMBER($I2498)+01_指標庫!$H$15*ISNUMBER($AH2498)+01_指標庫!$H$16*ISNUMBER($K2498)+01_指標庫!$H$17*ISNUMBER($AI2498)+01_指標庫!$H$18*ISNUMBER($AJ2498)+01_指標庫!$H$19*ISNUMBER($AK2498)+01_指標庫!$H$20*ISNUMBER($BB2498)+01_指標庫!$H$21*ISNUMBER($BC2498)</f>
        <v>77</v>
      </c>
      <c r="AX2498" s="59" t="n">
        <f aca="false">IF(AW2498=0,50,ROUND((01_指標庫!$H$4*IF(ISNUMBER($F2498),L2498,0)+01_指標庫!$H$5*IF(ISNUMBER($AA2498),AL2498,0)+01_指標庫!$H$6*IF(ISNUMBER($G2498),M2498,0)+01_指標庫!$H$7*IF(ISNUMBER($H2498),N2498,0)+01_指標庫!$H$8*IF(ISNUMBER($AF2498),AQ2498,0)+01_指標庫!$H$9*IF(ISNUMBER($AG2498),AR2498,0)+01_指標庫!$H$10*IF(ISNUMBER($AB2498),AM2498,0)+01_指標庫!$H$11*IF(ISNUMBER($AC2498),AN2498,0)+01_指標庫!$H$12*IF(ISNUMBER($AD2498),AO2498,0)+01_指標庫!$H$13*IF(ISNUMBER($AE2498),AP2498,0)+01_指標庫!$H$14*IF(ISNUMBER($I2498),O2498,0)+01_指標庫!$H$15*IF(ISNUMBER($AH2498),AS2498,0)+01_指標庫!$H$16*IF(ISNUMBER($K2498),P2498,0)+01_指標庫!$H$17*IF(ISNUMBER($AI2498),AT2498,0)+01_指標庫!$H$18*IF(ISNUMBER($AJ2498),AU2498,0)+01_指標庫!$H$19*IF(ISNUMBER($AK2498),AV2498,0)+01_指標庫!$H$20*IF(ISNUMBER($BB2498),BB2498,0)+01_指標庫!$H$21*IF(ISNUMBER($BC2498),BC2498,0))/AW2498,1))</f>
        <v>68.8</v>
      </c>
      <c r="AY2498" s="64" t="n">
        <v>585.45</v>
      </c>
      <c r="AZ2498" s="64" t="n">
        <v>562.14</v>
      </c>
      <c r="BA2498" s="58" t="n">
        <f aca="false">AVERAGE($E2494:$E2498)/AVERAGE($E2489:$E2498)-1</f>
        <v>-0.0108938643437367</v>
      </c>
      <c r="BB2498" s="59" t="n">
        <f aca="false">IF(ISNUMBER($BA2498),IF(OR($S2498&lt;=-0.03,$BA2498&lt;-0.003),0,IF(OR($S2498&lt;=-0.02,$BA2498&lt;0.01),50,100)),"")</f>
        <v>0</v>
      </c>
      <c r="BC2498" s="59" t="n">
        <f aca="false">IF(OR(COUNT($AZ2498)=0,COUNT($AZ2497)=0),"",IF(OR($AY2498/$AZ2497-1&lt;=-0.03,$AZ2498/$AZ2497-1&lt;=-0.045,IF(COUNT($AZ2489:$AZ2498)=10,AVERAGE($AZ2494:$AZ2498)/AVERAGE($AZ2489:$AZ2498)-1&lt;-0.01,FALSE())),0,IF(OR($AZ2498/$AZ2497-1&lt;=-0.02,IF(COUNT($AZ2489:$AZ2498)=10,AVERAGE($AZ2494:$AZ2498)/AVERAGE($AZ2489:$AZ2498)-1&lt;0.005,FALSE())),50,100)))</f>
        <v>50</v>
      </c>
    </row>
    <row r="2499" customFormat="false" ht="15" hidden="false" customHeight="true" outlineLevel="0" collapsed="false">
      <c r="A2499" s="47" t="n">
        <v>2495</v>
      </c>
      <c r="B2499" s="48" t="n">
        <v>46183</v>
      </c>
      <c r="C2499" s="47" t="n">
        <v>2026</v>
      </c>
      <c r="D2499" s="49" t="s">
        <v>238</v>
      </c>
      <c r="E2499" s="50" t="n">
        <v>28508.03</v>
      </c>
      <c r="F2499" s="51" t="n">
        <v>0.111951</v>
      </c>
      <c r="G2499" s="51" t="n">
        <v>-0.070206</v>
      </c>
      <c r="H2499" s="52" t="n">
        <v>0.5714</v>
      </c>
      <c r="I2499" s="53" t="n">
        <v>280</v>
      </c>
      <c r="J2499" s="47" t="s">
        <v>235</v>
      </c>
      <c r="K2499" s="54" t="n">
        <v>22.22</v>
      </c>
      <c r="L2499" s="55" t="n">
        <f aca="false">IF(COUNT(F2499)=0,50,IF(F2499&gt;=0,100,IF(F2499&gt;=-0.02,50,0)))</f>
        <v>100</v>
      </c>
      <c r="M2499" s="55" t="n">
        <f aca="false">IF(COUNT(G2499)=0,50,IF(G2499&gt;-0.06,100,IF(G2499&gt;-0.15,50,0)))</f>
        <v>50</v>
      </c>
      <c r="N2499" s="55" t="n">
        <f aca="false">IF(COUNT(H2499)=0,50,IF(H2499&gt;=0.6,100,IF(H2499&gt;=0.4,50,0)))</f>
        <v>50</v>
      </c>
      <c r="O2499" s="55" t="n">
        <f aca="false">IF(COUNT(I2499)=0,50,IF(J2499="proxy_vix",50,IF(I2499&lt;350,100,IF(I2499&lt;=450,50,0))))</f>
        <v>100</v>
      </c>
      <c r="P2499" s="55" t="n">
        <f aca="false">IF(COUNT(K2499)=0,50,IF(K2499&lt;20,100,IF(K2499&lt;=25,50,0)))</f>
        <v>50</v>
      </c>
      <c r="Q2499" s="54"/>
      <c r="R2499" s="47"/>
      <c r="S2499" s="51" t="n">
        <f aca="false">$E2499/$E2498-1</f>
        <v>-0.0198205229589644</v>
      </c>
      <c r="T2499" s="56" t="n">
        <f aca="false">$K2499/$K2498-1</f>
        <v>0.118268746854554</v>
      </c>
      <c r="V2499" s="57"/>
      <c r="W2499" s="57"/>
      <c r="Y2499" s="1" t="str">
        <f aca="false">IF(AX2499&gt;=70,"EASY",IF(AX2499&gt;40,"UNCERTAIN","HARD"))</f>
        <v>HARD</v>
      </c>
      <c r="AA2499" s="58" t="n">
        <f aca="false">IF($A2499&lt;200,"",AVERAGE($E2450:$E2499)/AVERAGE($E2300:$E2499)-1)</f>
        <v>0.0840522478495216</v>
      </c>
      <c r="AB2499" s="59" t="n">
        <f aca="false">LOOKUP($B2499,07_L1政策步階!$A$4:$A$14,07_L1政策步階!$C$4:$C$14)</f>
        <v>-1</v>
      </c>
      <c r="AC2499" s="57"/>
      <c r="AD2499" s="57"/>
      <c r="AE2499" s="57"/>
      <c r="AF2499" s="57"/>
      <c r="AG2499" s="57"/>
      <c r="AH2499" s="57"/>
      <c r="AI2499" s="57"/>
      <c r="AJ2499" s="57"/>
      <c r="AK2499" s="57"/>
      <c r="AL2499" s="59" t="n">
        <f aca="false">IF(ISNUMBER($AA2499),IF($AA2499&gt;=0.005,100,IF($AA2499&gt;=-0.015,50,0)),"")</f>
        <v>100</v>
      </c>
      <c r="AM2499" s="59" t="n">
        <f aca="false">IF(ISNUMBER($AB2499),IF($AB2499=1,100,IF($AB2499=0,50,0)),"")</f>
        <v>0</v>
      </c>
      <c r="AN2499" s="0" t="str">
        <f aca="false">IF(ISNUMBER($AC2499),IF($AC2499&gt;=0.001,100,IF($AC2499&gt;=-0.003,50,0)),"")</f>
        <v/>
      </c>
      <c r="AO2499" s="0" t="str">
        <f aca="false">IF(ISNUMBER($AD2499),IF($AD2499&gt;=0.04,100,IF($AD2499&gt;=0,50,0)),"")</f>
        <v/>
      </c>
      <c r="AP2499" s="0" t="str">
        <f aca="false">IF(ISNUMBER($AE2499),IF($AE2499&gt;=25,100,IF($AE2499&gt;=-75,50,0)),"")</f>
        <v/>
      </c>
      <c r="AQ2499" s="0" t="str">
        <f aca="false">IF(ISNUMBER($AF2499),IF($AF2499&gt;0,100,IF($AF2499&gt;=-50,50,0)),"")</f>
        <v/>
      </c>
      <c r="AR2499" s="0" t="str">
        <f aca="false">IF(ISNUMBER($AG2499),IF($AG2499=1,100,IF($AG2499=0,50,0)),"")</f>
        <v/>
      </c>
      <c r="AS2499" s="0" t="str">
        <f aca="false">IF(ISNUMBER($AH2499),IF($AH2499&lt;0,100,IF($AH2499&lt;=20,50,0)),"")</f>
        <v/>
      </c>
      <c r="AT2499" s="0" t="str">
        <f aca="false">IF(ISNUMBER($AI2499),IF($AI2499&lt;0.95,100,IF($AI2499&lt;=1,50,0)),"")</f>
        <v/>
      </c>
      <c r="AU2499" s="0" t="str">
        <f aca="false">IF(ISNUMBER($AJ2499),IF($AJ2499&lt;30,0,IF($AJ2499&lt;40,50,IF($AJ2499&lt;=90,100,50))),"")</f>
        <v/>
      </c>
      <c r="AV2499" s="0" t="str">
        <f aca="false">IF(ISNUMBER($AK2499),IF($AK2499&gt;-0.2,100,IF($AK2499&gt;=-0.4,50,0)),"")</f>
        <v/>
      </c>
      <c r="AW2499" s="59" t="n">
        <f aca="false">01_指標庫!$H$4*ISNUMBER($F2499)+01_指標庫!$H$5*ISNUMBER($AA2499)+01_指標庫!$H$6*ISNUMBER($G2499)+01_指標庫!$H$7*ISNUMBER($H2499)+01_指標庫!$H$8*ISNUMBER($AF2499)+01_指標庫!$H$9*ISNUMBER($AG2499)+01_指標庫!$H$10*ISNUMBER($AB2499)+01_指標庫!$H$11*ISNUMBER($AC2499)+01_指標庫!$H$12*ISNUMBER($AD2499)+01_指標庫!$H$13*ISNUMBER($AE2499)+01_指標庫!$H$14*ISNUMBER($I2499)+01_指標庫!$H$15*ISNUMBER($AH2499)+01_指標庫!$H$16*ISNUMBER($K2499)+01_指標庫!$H$17*ISNUMBER($AI2499)+01_指標庫!$H$18*ISNUMBER($AJ2499)+01_指標庫!$H$19*ISNUMBER($AK2499)+01_指標庫!$H$20*ISNUMBER($BB2499)+01_指標庫!$H$21*ISNUMBER($BC2499)</f>
        <v>77</v>
      </c>
      <c r="AX2499" s="59" t="n">
        <f aca="false">IF(AW2499=0,50,ROUND((01_指標庫!$H$4*IF(ISNUMBER($F2499),L2499,0)+01_指標庫!$H$5*IF(ISNUMBER($AA2499),AL2499,0)+01_指標庫!$H$6*IF(ISNUMBER($G2499),M2499,0)+01_指標庫!$H$7*IF(ISNUMBER($H2499),N2499,0)+01_指標庫!$H$8*IF(ISNUMBER($AF2499),AQ2499,0)+01_指標庫!$H$9*IF(ISNUMBER($AG2499),AR2499,0)+01_指標庫!$H$10*IF(ISNUMBER($AB2499),AM2499,0)+01_指標庫!$H$11*IF(ISNUMBER($AC2499),AN2499,0)+01_指標庫!$H$12*IF(ISNUMBER($AD2499),AO2499,0)+01_指標庫!$H$13*IF(ISNUMBER($AE2499),AP2499,0)+01_指標庫!$H$14*IF(ISNUMBER($I2499),O2499,0)+01_指標庫!$H$15*IF(ISNUMBER($AH2499),AS2499,0)+01_指標庫!$H$16*IF(ISNUMBER($K2499),P2499,0)+01_指標庫!$H$17*IF(ISNUMBER($AI2499),AT2499,0)+01_指標庫!$H$18*IF(ISNUMBER($AJ2499),AU2499,0)+01_指標庫!$H$19*IF(ISNUMBER($AK2499),AV2499,0)+01_指標庫!$H$20*IF(ISNUMBER($BB2499),BB2499,0)+01_指標庫!$H$21*IF(ISNUMBER($BC2499),BC2499,0))/AW2499,1))</f>
        <v>37.7</v>
      </c>
      <c r="AY2499" s="64" t="n">
        <v>551.66</v>
      </c>
      <c r="AZ2499" s="64" t="n">
        <v>541.51</v>
      </c>
      <c r="BA2499" s="58" t="n">
        <f aca="false">AVERAGE($E2495:$E2499)/AVERAGE($E2490:$E2499)-1</f>
        <v>-0.019856267165608</v>
      </c>
      <c r="BB2499" s="59" t="n">
        <f aca="false">IF(ISNUMBER($BA2499),IF(OR($S2499&lt;=-0.03,$BA2499&lt;-0.003),0,IF(OR($S2499&lt;=-0.02,$BA2499&lt;0.01),50,100)),"")</f>
        <v>0</v>
      </c>
      <c r="BC2499" s="59" t="n">
        <f aca="false">IF(OR(COUNT($AZ2499)=0,COUNT($AZ2498)=0),"",IF(OR($AY2499/$AZ2498-1&lt;=-0.03,$AZ2499/$AZ2498-1&lt;=-0.045,IF(COUNT($AZ2490:$AZ2499)=10,AVERAGE($AZ2495:$AZ2499)/AVERAGE($AZ2490:$AZ2499)-1&lt;-0.01,FALSE())),0,IF(OR($AZ2499/$AZ2498-1&lt;=-0.02,IF(COUNT($AZ2490:$AZ2499)=10,AVERAGE($AZ2495:$AZ2499)/AVERAGE($AZ2490:$AZ2499)-1&lt;0.005,FALSE())),50,100)))</f>
        <v>0</v>
      </c>
    </row>
    <row r="2500" customFormat="false" ht="15" hidden="false" customHeight="true" outlineLevel="0" collapsed="false">
      <c r="A2500" s="47" t="n">
        <v>2496</v>
      </c>
      <c r="B2500" s="48" t="n">
        <v>46184</v>
      </c>
      <c r="C2500" s="47" t="n">
        <v>2026</v>
      </c>
      <c r="D2500" s="49" t="s">
        <v>239</v>
      </c>
      <c r="E2500" s="50" t="n">
        <v>29446.18</v>
      </c>
      <c r="F2500" s="51" t="n">
        <v>0.147197</v>
      </c>
      <c r="G2500" s="51" t="n">
        <v>-0.039608</v>
      </c>
      <c r="H2500" s="52" t="n">
        <v>0.6122</v>
      </c>
      <c r="I2500" s="53" t="n">
        <v>278</v>
      </c>
      <c r="J2500" s="47" t="s">
        <v>235</v>
      </c>
      <c r="K2500" s="54" t="n">
        <v>19.44</v>
      </c>
      <c r="L2500" s="55" t="n">
        <f aca="false">IF(COUNT(F2500)=0,50,IF(F2500&gt;=0,100,IF(F2500&gt;=-0.02,50,0)))</f>
        <v>100</v>
      </c>
      <c r="M2500" s="55" t="n">
        <f aca="false">IF(COUNT(G2500)=0,50,IF(G2500&gt;-0.06,100,IF(G2500&gt;-0.15,50,0)))</f>
        <v>100</v>
      </c>
      <c r="N2500" s="55" t="n">
        <f aca="false">IF(COUNT(H2500)=0,50,IF(H2500&gt;=0.6,100,IF(H2500&gt;=0.4,50,0)))</f>
        <v>100</v>
      </c>
      <c r="O2500" s="55" t="n">
        <f aca="false">IF(COUNT(I2500)=0,50,IF(J2500="proxy_vix",50,IF(I2500&lt;350,100,IF(I2500&lt;=450,50,0))))</f>
        <v>100</v>
      </c>
      <c r="P2500" s="55" t="n">
        <f aca="false">IF(COUNT(K2500)=0,50,IF(K2500&lt;20,100,IF(K2500&lt;=25,50,0)))</f>
        <v>100</v>
      </c>
      <c r="Q2500" s="54"/>
      <c r="R2500" s="47"/>
      <c r="S2500" s="51" t="n">
        <f aca="false">$E2500/$E2499-1</f>
        <v>0.0329082718097322</v>
      </c>
      <c r="T2500" s="56" t="n">
        <f aca="false">$K2500/$K2499-1</f>
        <v>-0.125112511251125</v>
      </c>
      <c r="V2500" s="57"/>
      <c r="W2500" s="57"/>
      <c r="Y2500" s="1" t="str">
        <f aca="false">IF(AX2500&gt;=70,"EASY",IF(AX2500&gt;40,"UNCERTAIN","HARD"))</f>
        <v>UNCERTAIN</v>
      </c>
      <c r="AA2500" s="58" t="n">
        <f aca="false">IF($A2500&lt;200,"",AVERAGE($E2451:$E2500)/AVERAGE($E2301:$E2500)-1)</f>
        <v>0.0872268984558007</v>
      </c>
      <c r="AB2500" s="59" t="n">
        <f aca="false">LOOKUP($B2500,07_L1政策步階!$A$4:$A$14,07_L1政策步階!$C$4:$C$14)</f>
        <v>-1</v>
      </c>
      <c r="AC2500" s="57"/>
      <c r="AD2500" s="57"/>
      <c r="AE2500" s="57"/>
      <c r="AF2500" s="57"/>
      <c r="AG2500" s="57"/>
      <c r="AH2500" s="57"/>
      <c r="AI2500" s="57"/>
      <c r="AJ2500" s="57"/>
      <c r="AK2500" s="57"/>
      <c r="AL2500" s="59" t="n">
        <f aca="false">IF(ISNUMBER($AA2500),IF($AA2500&gt;=0.005,100,IF($AA2500&gt;=-0.015,50,0)),"")</f>
        <v>100</v>
      </c>
      <c r="AM2500" s="59" t="n">
        <f aca="false">IF(ISNUMBER($AB2500),IF($AB2500=1,100,IF($AB2500=0,50,0)),"")</f>
        <v>0</v>
      </c>
      <c r="AN2500" s="0" t="str">
        <f aca="false">IF(ISNUMBER($AC2500),IF($AC2500&gt;=0.001,100,IF($AC2500&gt;=-0.003,50,0)),"")</f>
        <v/>
      </c>
      <c r="AO2500" s="0" t="str">
        <f aca="false">IF(ISNUMBER($AD2500),IF($AD2500&gt;=0.04,100,IF($AD2500&gt;=0,50,0)),"")</f>
        <v/>
      </c>
      <c r="AP2500" s="0" t="str">
        <f aca="false">IF(ISNUMBER($AE2500),IF($AE2500&gt;=25,100,IF($AE2500&gt;=-75,50,0)),"")</f>
        <v/>
      </c>
      <c r="AQ2500" s="0" t="str">
        <f aca="false">IF(ISNUMBER($AF2500),IF($AF2500&gt;0,100,IF($AF2500&gt;=-50,50,0)),"")</f>
        <v/>
      </c>
      <c r="AR2500" s="0" t="str">
        <f aca="false">IF(ISNUMBER($AG2500),IF($AG2500=1,100,IF($AG2500=0,50,0)),"")</f>
        <v/>
      </c>
      <c r="AS2500" s="0" t="str">
        <f aca="false">IF(ISNUMBER($AH2500),IF($AH2500&lt;0,100,IF($AH2500&lt;=20,50,0)),"")</f>
        <v/>
      </c>
      <c r="AT2500" s="0" t="str">
        <f aca="false">IF(ISNUMBER($AI2500),IF($AI2500&lt;0.95,100,IF($AI2500&lt;=1,50,0)),"")</f>
        <v/>
      </c>
      <c r="AU2500" s="0" t="str">
        <f aca="false">IF(ISNUMBER($AJ2500),IF($AJ2500&lt;30,0,IF($AJ2500&lt;40,50,IF($AJ2500&lt;=90,100,50))),"")</f>
        <v/>
      </c>
      <c r="AV2500" s="0" t="str">
        <f aca="false">IF(ISNUMBER($AK2500),IF($AK2500&gt;-0.2,100,IF($AK2500&gt;=-0.4,50,0)),"")</f>
        <v/>
      </c>
      <c r="AW2500" s="59" t="n">
        <f aca="false">01_指標庫!$H$4*ISNUMBER($F2500)+01_指標庫!$H$5*ISNUMBER($AA2500)+01_指標庫!$H$6*ISNUMBER($G2500)+01_指標庫!$H$7*ISNUMBER($H2500)+01_指標庫!$H$8*ISNUMBER($AF2500)+01_指標庫!$H$9*ISNUMBER($AG2500)+01_指標庫!$H$10*ISNUMBER($AB2500)+01_指標庫!$H$11*ISNUMBER($AC2500)+01_指標庫!$H$12*ISNUMBER($AD2500)+01_指標庫!$H$13*ISNUMBER($AE2500)+01_指標庫!$H$14*ISNUMBER($I2500)+01_指標庫!$H$15*ISNUMBER($AH2500)+01_指標庫!$H$16*ISNUMBER($K2500)+01_指標庫!$H$17*ISNUMBER($AI2500)+01_指標庫!$H$18*ISNUMBER($AJ2500)+01_指標庫!$H$19*ISNUMBER($AK2500)+01_指標庫!$H$20*ISNUMBER($BB2500)+01_指標庫!$H$21*ISNUMBER($BC2500)</f>
        <v>77</v>
      </c>
      <c r="AX2500" s="59" t="n">
        <f aca="false">IF(AW2500=0,50,ROUND((01_指標庫!$H$4*IF(ISNUMBER($F2500),L2500,0)+01_指標庫!$H$5*IF(ISNUMBER($AA2500),AL2500,0)+01_指標庫!$H$6*IF(ISNUMBER($G2500),M2500,0)+01_指標庫!$H$7*IF(ISNUMBER($H2500),N2500,0)+01_指標庫!$H$8*IF(ISNUMBER($AF2500),AQ2500,0)+01_指標庫!$H$9*IF(ISNUMBER($AG2500),AR2500,0)+01_指標庫!$H$10*IF(ISNUMBER($AB2500),AM2500,0)+01_指標庫!$H$11*IF(ISNUMBER($AC2500),AN2500,0)+01_指標庫!$H$12*IF(ISNUMBER($AD2500),AO2500,0)+01_指標庫!$H$13*IF(ISNUMBER($AE2500),AP2500,0)+01_指標庫!$H$14*IF(ISNUMBER($I2500),O2500,0)+01_指標庫!$H$15*IF(ISNUMBER($AH2500),AS2500,0)+01_指標庫!$H$16*IF(ISNUMBER($K2500),P2500,0)+01_指標庫!$H$17*IF(ISNUMBER($AI2500),AT2500,0)+01_指標庫!$H$18*IF(ISNUMBER($AJ2500),AU2500,0)+01_指標庫!$H$19*IF(ISNUMBER($AK2500),AV2500,0)+01_指標庫!$H$20*IF(ISNUMBER($BB2500),BB2500,0)+01_指標庫!$H$21*IF(ISNUMBER($BC2500),BC2500,0))/AW2500,1))</f>
        <v>51.9</v>
      </c>
      <c r="AY2500" s="64" t="n">
        <v>555.42</v>
      </c>
      <c r="AZ2500" s="64" t="n">
        <v>586.93</v>
      </c>
      <c r="BA2500" s="58" t="n">
        <f aca="false">AVERAGE($E2496:$E2500)/AVERAGE($E2491:$E2500)-1</f>
        <v>-0.0237535585255132</v>
      </c>
      <c r="BB2500" s="59" t="n">
        <f aca="false">IF(ISNUMBER($BA2500),IF(OR($S2500&lt;=-0.03,$BA2500&lt;-0.003),0,IF(OR($S2500&lt;=-0.02,$BA2500&lt;0.01),50,100)),"")</f>
        <v>0</v>
      </c>
      <c r="BC2500" s="59" t="n">
        <f aca="false">IF(OR(COUNT($AZ2500)=0,COUNT($AZ2499)=0),"",IF(OR($AY2500/$AZ2499-1&lt;=-0.03,$AZ2500/$AZ2499-1&lt;=-0.045,IF(COUNT($AZ2491:$AZ2500)=10,AVERAGE($AZ2496:$AZ2500)/AVERAGE($AZ2491:$AZ2500)-1&lt;-0.01,FALSE())),0,IF(OR($AZ2500/$AZ2499-1&lt;=-0.02,IF(COUNT($AZ2491:$AZ2500)=10,AVERAGE($AZ2496:$AZ2500)/AVERAGE($AZ2491:$AZ2500)-1&lt;0.005,FALSE())),50,100)))</f>
        <v>0</v>
      </c>
    </row>
    <row r="2501" customFormat="false" ht="15" hidden="false" customHeight="true" outlineLevel="0" collapsed="false">
      <c r="A2501" s="47" t="n">
        <v>2497</v>
      </c>
      <c r="B2501" s="48" t="n">
        <v>46185</v>
      </c>
      <c r="C2501" s="47" t="n">
        <v>2026</v>
      </c>
      <c r="D2501" s="49" t="s">
        <v>234</v>
      </c>
      <c r="E2501" s="50" t="n">
        <v>29635.95</v>
      </c>
      <c r="F2501" s="51" t="n">
        <v>0.153217</v>
      </c>
      <c r="G2501" s="51" t="n">
        <v>-0.033419</v>
      </c>
      <c r="H2501" s="52" t="n">
        <v>0.6122</v>
      </c>
      <c r="I2501" s="53" t="n">
        <v>271</v>
      </c>
      <c r="J2501" s="47" t="s">
        <v>235</v>
      </c>
      <c r="K2501" s="54" t="n">
        <v>17.68</v>
      </c>
      <c r="L2501" s="55" t="n">
        <f aca="false">IF(COUNT(F2501)=0,50,IF(F2501&gt;=0,100,IF(F2501&gt;=-0.02,50,0)))</f>
        <v>100</v>
      </c>
      <c r="M2501" s="55" t="n">
        <f aca="false">IF(COUNT(G2501)=0,50,IF(G2501&gt;-0.06,100,IF(G2501&gt;-0.15,50,0)))</f>
        <v>100</v>
      </c>
      <c r="N2501" s="55" t="n">
        <f aca="false">IF(COUNT(H2501)=0,50,IF(H2501&gt;=0.6,100,IF(H2501&gt;=0.4,50,0)))</f>
        <v>100</v>
      </c>
      <c r="O2501" s="55" t="n">
        <f aca="false">IF(COUNT(I2501)=0,50,IF(J2501="proxy_vix",50,IF(I2501&lt;350,100,IF(I2501&lt;=450,50,0))))</f>
        <v>100</v>
      </c>
      <c r="P2501" s="55" t="n">
        <f aca="false">IF(COUNT(K2501)=0,50,IF(K2501&lt;20,100,IF(K2501&lt;=25,50,0)))</f>
        <v>100</v>
      </c>
      <c r="Q2501" s="54"/>
      <c r="R2501" s="47"/>
      <c r="S2501" s="51" t="n">
        <f aca="false">$E2501/$E2500-1</f>
        <v>0.00644463899901449</v>
      </c>
      <c r="T2501" s="56" t="n">
        <f aca="false">$K2501/$K2500-1</f>
        <v>-0.0905349794238683</v>
      </c>
      <c r="V2501" s="57"/>
      <c r="W2501" s="57"/>
      <c r="Y2501" s="1" t="str">
        <f aca="false">IF(AX2501&gt;=70,"EASY",IF(AX2501&gt;40,"UNCERTAIN","HARD"))</f>
        <v>UNCERTAIN</v>
      </c>
      <c r="AA2501" s="58" t="n">
        <f aca="false">IF($A2501&lt;200,"",AVERAGE($E2452:$E2501)/AVERAGE($E2302:$E2501)-1)</f>
        <v>0.0903049323648644</v>
      </c>
      <c r="AB2501" s="59" t="n">
        <f aca="false">LOOKUP($B2501,07_L1政策步階!$A$4:$A$14,07_L1政策步階!$C$4:$C$14)</f>
        <v>-1</v>
      </c>
      <c r="AC2501" s="57"/>
      <c r="AD2501" s="57"/>
      <c r="AE2501" s="57"/>
      <c r="AF2501" s="57"/>
      <c r="AG2501" s="57"/>
      <c r="AH2501" s="57"/>
      <c r="AI2501" s="57"/>
      <c r="AJ2501" s="57"/>
      <c r="AK2501" s="57"/>
      <c r="AL2501" s="59" t="n">
        <f aca="false">IF(ISNUMBER($AA2501),IF($AA2501&gt;=0.005,100,IF($AA2501&gt;=-0.015,50,0)),"")</f>
        <v>100</v>
      </c>
      <c r="AM2501" s="59" t="n">
        <f aca="false">IF(ISNUMBER($AB2501),IF($AB2501=1,100,IF($AB2501=0,50,0)),"")</f>
        <v>0</v>
      </c>
      <c r="AN2501" s="0" t="str">
        <f aca="false">IF(ISNUMBER($AC2501),IF($AC2501&gt;=0.001,100,IF($AC2501&gt;=-0.003,50,0)),"")</f>
        <v/>
      </c>
      <c r="AO2501" s="0" t="str">
        <f aca="false">IF(ISNUMBER($AD2501),IF($AD2501&gt;=0.04,100,IF($AD2501&gt;=0,50,0)),"")</f>
        <v/>
      </c>
      <c r="AP2501" s="0" t="str">
        <f aca="false">IF(ISNUMBER($AE2501),IF($AE2501&gt;=25,100,IF($AE2501&gt;=-75,50,0)),"")</f>
        <v/>
      </c>
      <c r="AQ2501" s="0" t="str">
        <f aca="false">IF(ISNUMBER($AF2501),IF($AF2501&gt;0,100,IF($AF2501&gt;=-50,50,0)),"")</f>
        <v/>
      </c>
      <c r="AR2501" s="0" t="str">
        <f aca="false">IF(ISNUMBER($AG2501),IF($AG2501=1,100,IF($AG2501=0,50,0)),"")</f>
        <v/>
      </c>
      <c r="AS2501" s="0" t="str">
        <f aca="false">IF(ISNUMBER($AH2501),IF($AH2501&lt;0,100,IF($AH2501&lt;=20,50,0)),"")</f>
        <v/>
      </c>
      <c r="AT2501" s="0" t="str">
        <f aca="false">IF(ISNUMBER($AI2501),IF($AI2501&lt;0.95,100,IF($AI2501&lt;=1,50,0)),"")</f>
        <v/>
      </c>
      <c r="AU2501" s="0" t="str">
        <f aca="false">IF(ISNUMBER($AJ2501),IF($AJ2501&lt;30,0,IF($AJ2501&lt;40,50,IF($AJ2501&lt;=90,100,50))),"")</f>
        <v/>
      </c>
      <c r="AV2501" s="0" t="str">
        <f aca="false">IF(ISNUMBER($AK2501),IF($AK2501&gt;-0.2,100,IF($AK2501&gt;=-0.4,50,0)),"")</f>
        <v/>
      </c>
      <c r="AW2501" s="59" t="n">
        <f aca="false">01_指標庫!$H$4*ISNUMBER($F2501)+01_指標庫!$H$5*ISNUMBER($AA2501)+01_指標庫!$H$6*ISNUMBER($G2501)+01_指標庫!$H$7*ISNUMBER($H2501)+01_指標庫!$H$8*ISNUMBER($AF2501)+01_指標庫!$H$9*ISNUMBER($AG2501)+01_指標庫!$H$10*ISNUMBER($AB2501)+01_指標庫!$H$11*ISNUMBER($AC2501)+01_指標庫!$H$12*ISNUMBER($AD2501)+01_指標庫!$H$13*ISNUMBER($AE2501)+01_指標庫!$H$14*ISNUMBER($I2501)+01_指標庫!$H$15*ISNUMBER($AH2501)+01_指標庫!$H$16*ISNUMBER($K2501)+01_指標庫!$H$17*ISNUMBER($AI2501)+01_指標庫!$H$18*ISNUMBER($AJ2501)+01_指標庫!$H$19*ISNUMBER($AK2501)+01_指標庫!$H$20*ISNUMBER($BB2501)+01_指標庫!$H$21*ISNUMBER($BC2501)</f>
        <v>77</v>
      </c>
      <c r="AX2501" s="59" t="n">
        <f aca="false">IF(AW2501=0,50,ROUND((01_指標庫!$H$4*IF(ISNUMBER($F2501),L2501,0)+01_指標庫!$H$5*IF(ISNUMBER($AA2501),AL2501,0)+01_指標庫!$H$6*IF(ISNUMBER($G2501),M2501,0)+01_指標庫!$H$7*IF(ISNUMBER($H2501),N2501,0)+01_指標庫!$H$8*IF(ISNUMBER($AF2501),AQ2501,0)+01_指標庫!$H$9*IF(ISNUMBER($AG2501),AR2501,0)+01_指標庫!$H$10*IF(ISNUMBER($AB2501),AM2501,0)+01_指標庫!$H$11*IF(ISNUMBER($AC2501),AN2501,0)+01_指標庫!$H$12*IF(ISNUMBER($AD2501),AO2501,0)+01_指標庫!$H$13*IF(ISNUMBER($AE2501),AP2501,0)+01_指標庫!$H$14*IF(ISNUMBER($I2501),O2501,0)+01_指標庫!$H$15*IF(ISNUMBER($AH2501),AS2501,0)+01_指標庫!$H$16*IF(ISNUMBER($K2501),P2501,0)+01_指標庫!$H$17*IF(ISNUMBER($AI2501),AT2501,0)+01_指標庫!$H$18*IF(ISNUMBER($AJ2501),AU2501,0)+01_指標庫!$H$19*IF(ISNUMBER($AK2501),AV2501,0)+01_指標庫!$H$20*IF(ISNUMBER($BB2501),BB2501,0)+01_指標庫!$H$21*IF(ISNUMBER($BC2501),BC2501,0))/AW2501,1))</f>
        <v>51.9</v>
      </c>
      <c r="AY2501" s="64" t="n">
        <v>584.11</v>
      </c>
      <c r="AZ2501" s="64" t="n">
        <v>596.25</v>
      </c>
      <c r="BA2501" s="58" t="n">
        <f aca="false">AVERAGE($E2497:$E2501)/AVERAGE($E2492:$E2501)-1</f>
        <v>-0.0168983495728452</v>
      </c>
      <c r="BB2501" s="59" t="n">
        <f aca="false">IF(ISNUMBER($BA2501),IF(OR($S2501&lt;=-0.03,$BA2501&lt;-0.003),0,IF(OR($S2501&lt;=-0.02,$BA2501&lt;0.01),50,100)),"")</f>
        <v>0</v>
      </c>
      <c r="BC2501" s="59" t="n">
        <f aca="false">IF(OR(COUNT($AZ2501)=0,COUNT($AZ2500)=0),"",IF(OR($AY2501/$AZ2500-1&lt;=-0.03,$AZ2501/$AZ2500-1&lt;=-0.045,IF(COUNT($AZ2492:$AZ2501)=10,AVERAGE($AZ2497:$AZ2501)/AVERAGE($AZ2492:$AZ2501)-1&lt;-0.01,FALSE())),0,IF(OR($AZ2501/$AZ2500-1&lt;=-0.02,IF(COUNT($AZ2492:$AZ2501)=10,AVERAGE($AZ2497:$AZ2501)/AVERAGE($AZ2492:$AZ2501)-1&lt;0.005,FALSE())),50,100)))</f>
        <v>0</v>
      </c>
    </row>
    <row r="2502" customFormat="false" ht="15" hidden="false" customHeight="true" outlineLevel="0" collapsed="false">
      <c r="A2502" s="47" t="n">
        <v>2498</v>
      </c>
      <c r="B2502" s="48" t="n">
        <v>46188</v>
      </c>
      <c r="C2502" s="47" t="n">
        <v>2026</v>
      </c>
      <c r="D2502" s="49" t="s">
        <v>236</v>
      </c>
      <c r="E2502" s="50" t="n">
        <v>30543.92</v>
      </c>
      <c r="F2502" s="51" t="n">
        <v>0.186938</v>
      </c>
      <c r="G2502" s="51" t="n">
        <v>-0.003806</v>
      </c>
      <c r="H2502" s="52" t="n">
        <v>0.6122</v>
      </c>
      <c r="I2502" s="53" t="n">
        <v>266</v>
      </c>
      <c r="J2502" s="47" t="s">
        <v>235</v>
      </c>
      <c r="K2502" s="54" t="n">
        <v>16.2</v>
      </c>
      <c r="L2502" s="55" t="n">
        <f aca="false">IF(COUNT(F2502)=0,50,IF(F2502&gt;=0,100,IF(F2502&gt;=-0.02,50,0)))</f>
        <v>100</v>
      </c>
      <c r="M2502" s="55" t="n">
        <f aca="false">IF(COUNT(G2502)=0,50,IF(G2502&gt;-0.06,100,IF(G2502&gt;-0.15,50,0)))</f>
        <v>100</v>
      </c>
      <c r="N2502" s="55" t="n">
        <f aca="false">IF(COUNT(H2502)=0,50,IF(H2502&gt;=0.6,100,IF(H2502&gt;=0.4,50,0)))</f>
        <v>100</v>
      </c>
      <c r="O2502" s="55" t="n">
        <f aca="false">IF(COUNT(I2502)=0,50,IF(J2502="proxy_vix",50,IF(I2502&lt;350,100,IF(I2502&lt;=450,50,0))))</f>
        <v>100</v>
      </c>
      <c r="P2502" s="55" t="n">
        <f aca="false">IF(COUNT(K2502)=0,50,IF(K2502&lt;20,100,IF(K2502&lt;=25,50,0)))</f>
        <v>100</v>
      </c>
      <c r="Q2502" s="54"/>
      <c r="R2502" s="47"/>
      <c r="S2502" s="51" t="n">
        <f aca="false">$E2502/$E2501-1</f>
        <v>0.0306374521484885</v>
      </c>
      <c r="T2502" s="56" t="n">
        <f aca="false">$K2502/$K2501-1</f>
        <v>-0.083710407239819</v>
      </c>
      <c r="V2502" s="57"/>
      <c r="W2502" s="57"/>
      <c r="Y2502" s="1" t="str">
        <f aca="false">IF(AX2502&gt;=70,"EASY",IF(AX2502&gt;40,"UNCERTAIN","HARD"))</f>
        <v>UNCERTAIN</v>
      </c>
      <c r="AA2502" s="58" t="n">
        <f aca="false">IF($A2502&lt;200,"",AVERAGE($E2453:$E2502)/AVERAGE($E2303:$E2502)-1)</f>
        <v>0.0938772058164581</v>
      </c>
      <c r="AB2502" s="59" t="n">
        <f aca="false">LOOKUP($B2502,07_L1政策步階!$A$4:$A$14,07_L1政策步階!$C$4:$C$14)</f>
        <v>-1</v>
      </c>
      <c r="AC2502" s="57"/>
      <c r="AD2502" s="57"/>
      <c r="AE2502" s="57"/>
      <c r="AF2502" s="57"/>
      <c r="AG2502" s="57"/>
      <c r="AH2502" s="57"/>
      <c r="AI2502" s="57"/>
      <c r="AJ2502" s="57"/>
      <c r="AK2502" s="57"/>
      <c r="AL2502" s="59" t="n">
        <f aca="false">IF(ISNUMBER($AA2502),IF($AA2502&gt;=0.005,100,IF($AA2502&gt;=-0.015,50,0)),"")</f>
        <v>100</v>
      </c>
      <c r="AM2502" s="59" t="n">
        <f aca="false">IF(ISNUMBER($AB2502),IF($AB2502=1,100,IF($AB2502=0,50,0)),"")</f>
        <v>0</v>
      </c>
      <c r="AN2502" s="0" t="str">
        <f aca="false">IF(ISNUMBER($AC2502),IF($AC2502&gt;=0.001,100,IF($AC2502&gt;=-0.003,50,0)),"")</f>
        <v/>
      </c>
      <c r="AO2502" s="0" t="str">
        <f aca="false">IF(ISNUMBER($AD2502),IF($AD2502&gt;=0.04,100,IF($AD2502&gt;=0,50,0)),"")</f>
        <v/>
      </c>
      <c r="AP2502" s="0" t="str">
        <f aca="false">IF(ISNUMBER($AE2502),IF($AE2502&gt;=25,100,IF($AE2502&gt;=-75,50,0)),"")</f>
        <v/>
      </c>
      <c r="AQ2502" s="0" t="str">
        <f aca="false">IF(ISNUMBER($AF2502),IF($AF2502&gt;0,100,IF($AF2502&gt;=-50,50,0)),"")</f>
        <v/>
      </c>
      <c r="AR2502" s="0" t="str">
        <f aca="false">IF(ISNUMBER($AG2502),IF($AG2502=1,100,IF($AG2502=0,50,0)),"")</f>
        <v/>
      </c>
      <c r="AS2502" s="0" t="str">
        <f aca="false">IF(ISNUMBER($AH2502),IF($AH2502&lt;0,100,IF($AH2502&lt;=20,50,0)),"")</f>
        <v/>
      </c>
      <c r="AT2502" s="0" t="str">
        <f aca="false">IF(ISNUMBER($AI2502),IF($AI2502&lt;0.95,100,IF($AI2502&lt;=1,50,0)),"")</f>
        <v/>
      </c>
      <c r="AU2502" s="0" t="str">
        <f aca="false">IF(ISNUMBER($AJ2502),IF($AJ2502&lt;30,0,IF($AJ2502&lt;40,50,IF($AJ2502&lt;=90,100,50))),"")</f>
        <v/>
      </c>
      <c r="AV2502" s="0" t="str">
        <f aca="false">IF(ISNUMBER($AK2502),IF($AK2502&gt;-0.2,100,IF($AK2502&gt;=-0.4,50,0)),"")</f>
        <v/>
      </c>
      <c r="AW2502" s="59" t="n">
        <f aca="false">01_指標庫!$H$4*ISNUMBER($F2502)+01_指標庫!$H$5*ISNUMBER($AA2502)+01_指標庫!$H$6*ISNUMBER($G2502)+01_指標庫!$H$7*ISNUMBER($H2502)+01_指標庫!$H$8*ISNUMBER($AF2502)+01_指標庫!$H$9*ISNUMBER($AG2502)+01_指標庫!$H$10*ISNUMBER($AB2502)+01_指標庫!$H$11*ISNUMBER($AC2502)+01_指標庫!$H$12*ISNUMBER($AD2502)+01_指標庫!$H$13*ISNUMBER($AE2502)+01_指標庫!$H$14*ISNUMBER($I2502)+01_指標庫!$H$15*ISNUMBER($AH2502)+01_指標庫!$H$16*ISNUMBER($K2502)+01_指標庫!$H$17*ISNUMBER($AI2502)+01_指標庫!$H$18*ISNUMBER($AJ2502)+01_指標庫!$H$19*ISNUMBER($AK2502)+01_指標庫!$H$20*ISNUMBER($BB2502)+01_指標庫!$H$21*ISNUMBER($BC2502)</f>
        <v>77</v>
      </c>
      <c r="AX2502" s="59" t="n">
        <f aca="false">IF(AW2502=0,50,ROUND((01_指標庫!$H$4*IF(ISNUMBER($F2502),L2502,0)+01_指標庫!$H$5*IF(ISNUMBER($AA2502),AL2502,0)+01_指標庫!$H$6*IF(ISNUMBER($G2502),M2502,0)+01_指標庫!$H$7*IF(ISNUMBER($H2502),N2502,0)+01_指標庫!$H$8*IF(ISNUMBER($AF2502),AQ2502,0)+01_指標庫!$H$9*IF(ISNUMBER($AG2502),AR2502,0)+01_指標庫!$H$10*IF(ISNUMBER($AB2502),AM2502,0)+01_指標庫!$H$11*IF(ISNUMBER($AC2502),AN2502,0)+01_指標庫!$H$12*IF(ISNUMBER($AD2502),AO2502,0)+01_指標庫!$H$13*IF(ISNUMBER($AE2502),AP2502,0)+01_指標庫!$H$14*IF(ISNUMBER($I2502),O2502,0)+01_指標庫!$H$15*IF(ISNUMBER($AH2502),AS2502,0)+01_指標庫!$H$16*IF(ISNUMBER($K2502),P2502,0)+01_指標庫!$H$17*IF(ISNUMBER($AI2502),AT2502,0)+01_指標庫!$H$18*IF(ISNUMBER($AJ2502),AU2502,0)+01_指標庫!$H$19*IF(ISNUMBER($AK2502),AV2502,0)+01_指標庫!$H$20*IF(ISNUMBER($BB2502),BB2502,0)+01_指標庫!$H$21*IF(ISNUMBER($BC2502),BC2502,0))/AW2502,1))</f>
        <v>68.8</v>
      </c>
      <c r="AY2502" s="64" t="n">
        <v>622.61</v>
      </c>
      <c r="AZ2502" s="64" t="n">
        <v>628.45</v>
      </c>
      <c r="BA2502" s="58" t="n">
        <f aca="false">AVERAGE($E2498:$E2502)/AVERAGE($E2493:$E2502)-1</f>
        <v>-0.00939652509609645</v>
      </c>
      <c r="BB2502" s="59" t="n">
        <f aca="false">IF(ISNUMBER($BA2502),IF(OR($S2502&lt;=-0.03,$BA2502&lt;-0.003),0,IF(OR($S2502&lt;=-0.02,$BA2502&lt;0.01),50,100)),"")</f>
        <v>0</v>
      </c>
      <c r="BC2502" s="59" t="n">
        <f aca="false">IF(OR(COUNT($AZ2502)=0,COUNT($AZ2501)=0),"",IF(OR($AY2502/$AZ2501-1&lt;=-0.03,$AZ2502/$AZ2501-1&lt;=-0.045,IF(COUNT($AZ2493:$AZ2502)=10,AVERAGE($AZ2498:$AZ2502)/AVERAGE($AZ2493:$AZ2502)-1&lt;-0.01,FALSE())),0,IF(OR($AZ2502/$AZ2501-1&lt;=-0.02,IF(COUNT($AZ2493:$AZ2502)=10,AVERAGE($AZ2498:$AZ2502)/AVERAGE($AZ2493:$AZ2502)-1&lt;0.005,FALSE())),50,100)))</f>
        <v>50</v>
      </c>
    </row>
    <row r="2503" customFormat="false" ht="15" hidden="false" customHeight="true" outlineLevel="0" collapsed="false">
      <c r="A2503" s="47" t="n">
        <v>2499</v>
      </c>
      <c r="B2503" s="48" t="n">
        <v>46189</v>
      </c>
      <c r="C2503" s="47" t="n">
        <v>2026</v>
      </c>
      <c r="D2503" s="49" t="s">
        <v>237</v>
      </c>
      <c r="E2503" s="50" t="n">
        <v>29968.13</v>
      </c>
      <c r="F2503" s="51" t="n">
        <v>0.163147</v>
      </c>
      <c r="G2503" s="51" t="n">
        <v>-0.022585</v>
      </c>
      <c r="H2503" s="52" t="n">
        <v>0.6122</v>
      </c>
      <c r="I2503" s="53" t="n">
        <v>271</v>
      </c>
      <c r="J2503" s="47" t="s">
        <v>235</v>
      </c>
      <c r="K2503" s="54" t="n">
        <v>16.41</v>
      </c>
      <c r="L2503" s="55" t="n">
        <f aca="false">IF(COUNT(F2503)=0,50,IF(F2503&gt;=0,100,IF(F2503&gt;=-0.02,50,0)))</f>
        <v>100</v>
      </c>
      <c r="M2503" s="55" t="n">
        <f aca="false">IF(COUNT(G2503)=0,50,IF(G2503&gt;-0.06,100,IF(G2503&gt;-0.15,50,0)))</f>
        <v>100</v>
      </c>
      <c r="N2503" s="55" t="n">
        <f aca="false">IF(COUNT(H2503)=0,50,IF(H2503&gt;=0.6,100,IF(H2503&gt;=0.4,50,0)))</f>
        <v>100</v>
      </c>
      <c r="O2503" s="55" t="n">
        <f aca="false">IF(COUNT(I2503)=0,50,IF(J2503="proxy_vix",50,IF(I2503&lt;350,100,IF(I2503&lt;=450,50,0))))</f>
        <v>100</v>
      </c>
      <c r="P2503" s="55" t="n">
        <f aca="false">IF(COUNT(K2503)=0,50,IF(K2503&lt;20,100,IF(K2503&lt;=25,50,0)))</f>
        <v>100</v>
      </c>
      <c r="Q2503" s="54"/>
      <c r="R2503" s="47"/>
      <c r="S2503" s="51" t="n">
        <f aca="false">$E2503/$E2502-1</f>
        <v>-0.0188512149062726</v>
      </c>
      <c r="T2503" s="56" t="n">
        <f aca="false">$K2503/$K2502-1</f>
        <v>0.0129629629629631</v>
      </c>
      <c r="V2503" s="57"/>
      <c r="W2503" s="57"/>
      <c r="Y2503" s="1" t="str">
        <f aca="false">IF(AX2503&gt;=70,"EASY",IF(AX2503&gt;40,"UNCERTAIN","HARD"))</f>
        <v>UNCERTAIN</v>
      </c>
      <c r="AA2503" s="58" t="n">
        <f aca="false">IF($A2503&lt;200,"",AVERAGE($E2454:$E2503)/AVERAGE($E2304:$E2503)-1)</f>
        <v>0.0970309482612199</v>
      </c>
      <c r="AB2503" s="59" t="n">
        <f aca="false">LOOKUP($B2503,07_L1政策步階!$A$4:$A$14,07_L1政策步階!$C$4:$C$14)</f>
        <v>-1</v>
      </c>
      <c r="AC2503" s="57"/>
      <c r="AD2503" s="57"/>
      <c r="AE2503" s="57"/>
      <c r="AF2503" s="57"/>
      <c r="AG2503" s="57"/>
      <c r="AH2503" s="57"/>
      <c r="AI2503" s="57"/>
      <c r="AJ2503" s="57"/>
      <c r="AK2503" s="57"/>
      <c r="AL2503" s="59" t="n">
        <f aca="false">IF(ISNUMBER($AA2503),IF($AA2503&gt;=0.005,100,IF($AA2503&gt;=-0.015,50,0)),"")</f>
        <v>100</v>
      </c>
      <c r="AM2503" s="59" t="n">
        <f aca="false">IF(ISNUMBER($AB2503),IF($AB2503=1,100,IF($AB2503=0,50,0)),"")</f>
        <v>0</v>
      </c>
      <c r="AN2503" s="0" t="str">
        <f aca="false">IF(ISNUMBER($AC2503),IF($AC2503&gt;=0.001,100,IF($AC2503&gt;=-0.003,50,0)),"")</f>
        <v/>
      </c>
      <c r="AO2503" s="0" t="str">
        <f aca="false">IF(ISNUMBER($AD2503),IF($AD2503&gt;=0.04,100,IF($AD2503&gt;=0,50,0)),"")</f>
        <v/>
      </c>
      <c r="AP2503" s="0" t="str">
        <f aca="false">IF(ISNUMBER($AE2503),IF($AE2503&gt;=25,100,IF($AE2503&gt;=-75,50,0)),"")</f>
        <v/>
      </c>
      <c r="AQ2503" s="0" t="str">
        <f aca="false">IF(ISNUMBER($AF2503),IF($AF2503&gt;0,100,IF($AF2503&gt;=-50,50,0)),"")</f>
        <v/>
      </c>
      <c r="AR2503" s="0" t="str">
        <f aca="false">IF(ISNUMBER($AG2503),IF($AG2503=1,100,IF($AG2503=0,50,0)),"")</f>
        <v/>
      </c>
      <c r="AS2503" s="0" t="str">
        <f aca="false">IF(ISNUMBER($AH2503),IF($AH2503&lt;0,100,IF($AH2503&lt;=20,50,0)),"")</f>
        <v/>
      </c>
      <c r="AT2503" s="0" t="str">
        <f aca="false">IF(ISNUMBER($AI2503),IF($AI2503&lt;0.95,100,IF($AI2503&lt;=1,50,0)),"")</f>
        <v/>
      </c>
      <c r="AU2503" s="0" t="str">
        <f aca="false">IF(ISNUMBER($AJ2503),IF($AJ2503&lt;30,0,IF($AJ2503&lt;40,50,IF($AJ2503&lt;=90,100,50))),"")</f>
        <v/>
      </c>
      <c r="AV2503" s="0" t="str">
        <f aca="false">IF(ISNUMBER($AK2503),IF($AK2503&gt;-0.2,100,IF($AK2503&gt;=-0.4,50,0)),"")</f>
        <v/>
      </c>
      <c r="AW2503" s="59" t="n">
        <f aca="false">01_指標庫!$H$4*ISNUMBER($F2503)+01_指標庫!$H$5*ISNUMBER($AA2503)+01_指標庫!$H$6*ISNUMBER($G2503)+01_指標庫!$H$7*ISNUMBER($H2503)+01_指標庫!$H$8*ISNUMBER($AF2503)+01_指標庫!$H$9*ISNUMBER($AG2503)+01_指標庫!$H$10*ISNUMBER($AB2503)+01_指標庫!$H$11*ISNUMBER($AC2503)+01_指標庫!$H$12*ISNUMBER($AD2503)+01_指標庫!$H$13*ISNUMBER($AE2503)+01_指標庫!$H$14*ISNUMBER($I2503)+01_指標庫!$H$15*ISNUMBER($AH2503)+01_指標庫!$H$16*ISNUMBER($K2503)+01_指標庫!$H$17*ISNUMBER($AI2503)+01_指標庫!$H$18*ISNUMBER($AJ2503)+01_指標庫!$H$19*ISNUMBER($AK2503)+01_指標庫!$H$20*ISNUMBER($BB2503)+01_指標庫!$H$21*ISNUMBER($BC2503)</f>
        <v>77</v>
      </c>
      <c r="AX2503" s="59" t="n">
        <f aca="false">IF(AW2503=0,50,ROUND((01_指標庫!$H$4*IF(ISNUMBER($F2503),L2503,0)+01_指標庫!$H$5*IF(ISNUMBER($AA2503),AL2503,0)+01_指標庫!$H$6*IF(ISNUMBER($G2503),M2503,0)+01_指標庫!$H$7*IF(ISNUMBER($H2503),N2503,0)+01_指標庫!$H$8*IF(ISNUMBER($AF2503),AQ2503,0)+01_指標庫!$H$9*IF(ISNUMBER($AG2503),AR2503,0)+01_指標庫!$H$10*IF(ISNUMBER($AB2503),AM2503,0)+01_指標庫!$H$11*IF(ISNUMBER($AC2503),AN2503,0)+01_指標庫!$H$12*IF(ISNUMBER($AD2503),AO2503,0)+01_指標庫!$H$13*IF(ISNUMBER($AE2503),AP2503,0)+01_指標庫!$H$14*IF(ISNUMBER($I2503),O2503,0)+01_指標庫!$H$15*IF(ISNUMBER($AH2503),AS2503,0)+01_指標庫!$H$16*IF(ISNUMBER($K2503),P2503,0)+01_指標庫!$H$17*IF(ISNUMBER($AI2503),AT2503,0)+01_指標庫!$H$18*IF(ISNUMBER($AJ2503),AU2503,0)+01_指標庫!$H$19*IF(ISNUMBER($AK2503),AV2503,0)+01_指標庫!$H$20*IF(ISNUMBER($BB2503),BB2503,0)+01_指標庫!$H$21*IF(ISNUMBER($BC2503),BC2503,0))/AW2503,1))</f>
        <v>55.8</v>
      </c>
      <c r="AY2503" s="64" t="n">
        <v>623.84</v>
      </c>
      <c r="AZ2503" s="64" t="n">
        <v>591.24</v>
      </c>
      <c r="BA2503" s="58" t="n">
        <f aca="false">AVERAGE($E2499:$E2503)/AVERAGE($E2494:$E2503)-1</f>
        <v>-0.00112363483594424</v>
      </c>
      <c r="BB2503" s="59" t="n">
        <f aca="false">IF(ISNUMBER($BA2503),IF(OR($S2503&lt;=-0.03,$BA2503&lt;-0.003),0,IF(OR($S2503&lt;=-0.02,$BA2503&lt;0.01),50,100)),"")</f>
        <v>50</v>
      </c>
      <c r="BC2503" s="59" t="n">
        <f aca="false">IF(OR(COUNT($AZ2503)=0,COUNT($AZ2502)=0),"",IF(OR($AY2503/$AZ2502-1&lt;=-0.03,$AZ2503/$AZ2502-1&lt;=-0.045,IF(COUNT($AZ2494:$AZ2503)=10,AVERAGE($AZ2499:$AZ2503)/AVERAGE($AZ2494:$AZ2503)-1&lt;-0.01,FALSE())),0,IF(OR($AZ2503/$AZ2502-1&lt;=-0.02,IF(COUNT($AZ2494:$AZ2503)=10,AVERAGE($AZ2499:$AZ2503)/AVERAGE($AZ2494:$AZ2503)-1&lt;0.005,FALSE())),50,100)))</f>
        <v>0</v>
      </c>
    </row>
    <row r="2504" customFormat="false" ht="15" hidden="false" customHeight="true" outlineLevel="0" collapsed="false">
      <c r="A2504" s="47" t="n">
        <v>2500</v>
      </c>
      <c r="B2504" s="48" t="n">
        <v>46190</v>
      </c>
      <c r="C2504" s="47" t="n">
        <v>2026</v>
      </c>
      <c r="D2504" s="49" t="s">
        <v>238</v>
      </c>
      <c r="E2504" s="50" t="n">
        <v>29670.95</v>
      </c>
      <c r="F2504" s="51" t="n">
        <v>0.150216</v>
      </c>
      <c r="G2504" s="51" t="n">
        <v>-0.032278</v>
      </c>
      <c r="H2504" s="52" t="n">
        <v>0.6327</v>
      </c>
      <c r="I2504" s="53" t="n">
        <v>263</v>
      </c>
      <c r="J2504" s="47" t="s">
        <v>235</v>
      </c>
      <c r="K2504" s="54" t="n">
        <v>18.44</v>
      </c>
      <c r="L2504" s="55" t="n">
        <f aca="false">IF(COUNT(F2504)=0,50,IF(F2504&gt;=0,100,IF(F2504&gt;=-0.02,50,0)))</f>
        <v>100</v>
      </c>
      <c r="M2504" s="55" t="n">
        <f aca="false">IF(COUNT(G2504)=0,50,IF(G2504&gt;-0.06,100,IF(G2504&gt;-0.15,50,0)))</f>
        <v>100</v>
      </c>
      <c r="N2504" s="55" t="n">
        <f aca="false">IF(COUNT(H2504)=0,50,IF(H2504&gt;=0.6,100,IF(H2504&gt;=0.4,50,0)))</f>
        <v>100</v>
      </c>
      <c r="O2504" s="55" t="n">
        <f aca="false">IF(COUNT(I2504)=0,50,IF(J2504="proxy_vix",50,IF(I2504&lt;350,100,IF(I2504&lt;=450,50,0))))</f>
        <v>100</v>
      </c>
      <c r="P2504" s="55" t="n">
        <f aca="false">IF(COUNT(K2504)=0,50,IF(K2504&lt;20,100,IF(K2504&lt;=25,50,0)))</f>
        <v>100</v>
      </c>
      <c r="Q2504" s="54"/>
      <c r="R2504" s="47"/>
      <c r="S2504" s="51" t="n">
        <f aca="false">$E2504/$E2503-1</f>
        <v>-0.00991653466532616</v>
      </c>
      <c r="T2504" s="56" t="n">
        <f aca="false">$K2504/$K2503-1</f>
        <v>0.12370505789153</v>
      </c>
      <c r="V2504" s="57"/>
      <c r="W2504" s="57"/>
      <c r="Y2504" s="1" t="str">
        <f aca="false">IF(AX2504&gt;=70,"EASY",IF(AX2504&gt;40,"UNCERTAIN","HARD"))</f>
        <v>EASY</v>
      </c>
      <c r="AA2504" s="58" t="n">
        <f aca="false">IF($A2504&lt;200,"",AVERAGE($E2455:$E2504)/AVERAGE($E2305:$E2504)-1)</f>
        <v>0.0999406667323204</v>
      </c>
      <c r="AB2504" s="59" t="n">
        <f aca="false">LOOKUP($B2504,07_L1政策步階!$A$4:$A$14,07_L1政策步階!$C$4:$C$14)</f>
        <v>-1</v>
      </c>
      <c r="AC2504" s="57"/>
      <c r="AD2504" s="57"/>
      <c r="AE2504" s="57"/>
      <c r="AF2504" s="57"/>
      <c r="AG2504" s="57"/>
      <c r="AH2504" s="57"/>
      <c r="AI2504" s="57"/>
      <c r="AJ2504" s="57"/>
      <c r="AK2504" s="57"/>
      <c r="AL2504" s="59" t="n">
        <f aca="false">IF(ISNUMBER($AA2504),IF($AA2504&gt;=0.005,100,IF($AA2504&gt;=-0.015,50,0)),"")</f>
        <v>100</v>
      </c>
      <c r="AM2504" s="59" t="n">
        <f aca="false">IF(ISNUMBER($AB2504),IF($AB2504=1,100,IF($AB2504=0,50,0)),"")</f>
        <v>0</v>
      </c>
      <c r="AN2504" s="0" t="str">
        <f aca="false">IF(ISNUMBER($AC2504),IF($AC2504&gt;=0.001,100,IF($AC2504&gt;=-0.003,50,0)),"")</f>
        <v/>
      </c>
      <c r="AO2504" s="0" t="str">
        <f aca="false">IF(ISNUMBER($AD2504),IF($AD2504&gt;=0.04,100,IF($AD2504&gt;=0,50,0)),"")</f>
        <v/>
      </c>
      <c r="AP2504" s="0" t="str">
        <f aca="false">IF(ISNUMBER($AE2504),IF($AE2504&gt;=25,100,IF($AE2504&gt;=-75,50,0)),"")</f>
        <v/>
      </c>
      <c r="AQ2504" s="0" t="str">
        <f aca="false">IF(ISNUMBER($AF2504),IF($AF2504&gt;0,100,IF($AF2504&gt;=-50,50,0)),"")</f>
        <v/>
      </c>
      <c r="AR2504" s="0" t="str">
        <f aca="false">IF(ISNUMBER($AG2504),IF($AG2504=1,100,IF($AG2504=0,50,0)),"")</f>
        <v/>
      </c>
      <c r="AS2504" s="0" t="str">
        <f aca="false">IF(ISNUMBER($AH2504),IF($AH2504&lt;0,100,IF($AH2504&lt;=20,50,0)),"")</f>
        <v/>
      </c>
      <c r="AT2504" s="0" t="str">
        <f aca="false">IF(ISNUMBER($AI2504),IF($AI2504&lt;0.95,100,IF($AI2504&lt;=1,50,0)),"")</f>
        <v/>
      </c>
      <c r="AU2504" s="0" t="str">
        <f aca="false">IF(ISNUMBER($AJ2504),IF($AJ2504&lt;30,0,IF($AJ2504&lt;40,50,IF($AJ2504&lt;=90,100,50))),"")</f>
        <v/>
      </c>
      <c r="AV2504" s="0" t="str">
        <f aca="false">IF(ISNUMBER($AK2504),IF($AK2504&gt;-0.2,100,IF($AK2504&gt;=-0.4,50,0)),"")</f>
        <v/>
      </c>
      <c r="AW2504" s="59" t="n">
        <f aca="false">01_指標庫!$H$4*ISNUMBER($F2504)+01_指標庫!$H$5*ISNUMBER($AA2504)+01_指標庫!$H$6*ISNUMBER($G2504)+01_指標庫!$H$7*ISNUMBER($H2504)+01_指標庫!$H$8*ISNUMBER($AF2504)+01_指標庫!$H$9*ISNUMBER($AG2504)+01_指標庫!$H$10*ISNUMBER($AB2504)+01_指標庫!$H$11*ISNUMBER($AC2504)+01_指標庫!$H$12*ISNUMBER($AD2504)+01_指標庫!$H$13*ISNUMBER($AE2504)+01_指標庫!$H$14*ISNUMBER($I2504)+01_指標庫!$H$15*ISNUMBER($AH2504)+01_指標庫!$H$16*ISNUMBER($K2504)+01_指標庫!$H$17*ISNUMBER($AI2504)+01_指標庫!$H$18*ISNUMBER($AJ2504)+01_指標庫!$H$19*ISNUMBER($AK2504)+01_指標庫!$H$20*ISNUMBER($BB2504)+01_指標庫!$H$21*ISNUMBER($BC2504)</f>
        <v>77</v>
      </c>
      <c r="AX2504" s="59" t="n">
        <f aca="false">IF(AW2504=0,50,ROUND((01_指標庫!$H$4*IF(ISNUMBER($F2504),L2504,0)+01_指標庫!$H$5*IF(ISNUMBER($AA2504),AL2504,0)+01_指標庫!$H$6*IF(ISNUMBER($G2504),M2504,0)+01_指標庫!$H$7*IF(ISNUMBER($H2504),N2504,0)+01_指標庫!$H$8*IF(ISNUMBER($AF2504),AQ2504,0)+01_指標庫!$H$9*IF(ISNUMBER($AG2504),AR2504,0)+01_指標庫!$H$10*IF(ISNUMBER($AB2504),AM2504,0)+01_指標庫!$H$11*IF(ISNUMBER($AC2504),AN2504,0)+01_指標庫!$H$12*IF(ISNUMBER($AD2504),AO2504,0)+01_指標庫!$H$13*IF(ISNUMBER($AE2504),AP2504,0)+01_指標庫!$H$14*IF(ISNUMBER($I2504),O2504,0)+01_指標庫!$H$15*IF(ISNUMBER($AH2504),AS2504,0)+01_指標庫!$H$16*IF(ISNUMBER($K2504),P2504,0)+01_指標庫!$H$17*IF(ISNUMBER($AI2504),AT2504,0)+01_指標庫!$H$18*IF(ISNUMBER($AJ2504),AU2504,0)+01_指標庫!$H$19*IF(ISNUMBER($AK2504),AV2504,0)+01_指標庫!$H$20*IF(ISNUMBER($BB2504),BB2504,0)+01_指標庫!$H$21*IF(ISNUMBER($BC2504),BC2504,0))/AW2504,1))</f>
        <v>89.6</v>
      </c>
      <c r="AY2504" s="64" t="n">
        <v>611.56</v>
      </c>
      <c r="AZ2504" s="64" t="n">
        <v>599.73</v>
      </c>
      <c r="BA2504" s="58" t="n">
        <f aca="false">AVERAGE($E2500:$E2504)/AVERAGE($E2495:$E2504)-1</f>
        <v>0.00978540159322927</v>
      </c>
      <c r="BB2504" s="59" t="n">
        <f aca="false">IF(ISNUMBER($BA2504),IF(OR($S2504&lt;=-0.03,$BA2504&lt;-0.003),0,IF(OR($S2504&lt;=-0.02,$BA2504&lt;0.01),50,100)),"")</f>
        <v>50</v>
      </c>
      <c r="BC2504" s="59" t="n">
        <f aca="false">IF(OR(COUNT($AZ2504)=0,COUNT($AZ2503)=0),"",IF(OR($AY2504/$AZ2503-1&lt;=-0.03,$AZ2504/$AZ2503-1&lt;=-0.045,IF(COUNT($AZ2495:$AZ2504)=10,AVERAGE($AZ2500:$AZ2504)/AVERAGE($AZ2495:$AZ2504)-1&lt;-0.01,FALSE())),0,IF(OR($AZ2504/$AZ2503-1&lt;=-0.02,IF(COUNT($AZ2495:$AZ2504)=10,AVERAGE($AZ2500:$AZ2504)/AVERAGE($AZ2495:$AZ2504)-1&lt;0.005,FALSE())),50,100)))</f>
        <v>100</v>
      </c>
    </row>
    <row r="2505" customFormat="false" ht="15" hidden="false" customHeight="true" outlineLevel="0" collapsed="false">
      <c r="A2505" s="47" t="n">
        <v>2501</v>
      </c>
      <c r="B2505" s="48" t="n">
        <v>46191</v>
      </c>
      <c r="C2505" s="47" t="n">
        <v>2026</v>
      </c>
      <c r="D2505" s="49" t="s">
        <v>239</v>
      </c>
      <c r="E2505" s="50" t="n">
        <v>30406.19</v>
      </c>
      <c r="F2505" s="51" t="n">
        <v>0.177081</v>
      </c>
      <c r="G2505" s="51" t="n">
        <v>-0.008298</v>
      </c>
      <c r="H2505" s="52" t="n">
        <v>0.5918</v>
      </c>
      <c r="I2505" s="53" t="n">
        <v>266</v>
      </c>
      <c r="J2505" s="47" t="s">
        <v>235</v>
      </c>
      <c r="K2505" s="54" t="n">
        <v>16.4</v>
      </c>
      <c r="L2505" s="55" t="n">
        <f aca="false">IF(COUNT(F2505)=0,50,IF(F2505&gt;=0,100,IF(F2505&gt;=-0.02,50,0)))</f>
        <v>100</v>
      </c>
      <c r="M2505" s="55" t="n">
        <f aca="false">IF(COUNT(G2505)=0,50,IF(G2505&gt;-0.06,100,IF(G2505&gt;-0.15,50,0)))</f>
        <v>100</v>
      </c>
      <c r="N2505" s="55" t="n">
        <f aca="false">IF(COUNT(H2505)=0,50,IF(H2505&gt;=0.6,100,IF(H2505&gt;=0.4,50,0)))</f>
        <v>50</v>
      </c>
      <c r="O2505" s="55" t="n">
        <f aca="false">IF(COUNT(I2505)=0,50,IF(J2505="proxy_vix",50,IF(I2505&lt;350,100,IF(I2505&lt;=450,50,0))))</f>
        <v>100</v>
      </c>
      <c r="P2505" s="55" t="n">
        <f aca="false">IF(COUNT(K2505)=0,50,IF(K2505&lt;20,100,IF(K2505&lt;=25,50,0)))</f>
        <v>100</v>
      </c>
      <c r="Q2505" s="54"/>
      <c r="R2505" s="47"/>
      <c r="S2505" s="51" t="n">
        <f aca="false">$E2505/$E2504-1</f>
        <v>0.0247797930298828</v>
      </c>
      <c r="T2505" s="56" t="n">
        <f aca="false">$K2505/$K2504-1</f>
        <v>-0.110629067245119</v>
      </c>
      <c r="V2505" s="57"/>
      <c r="W2505" s="57"/>
      <c r="Y2505" s="1" t="str">
        <f aca="false">IF(AX2505&gt;=70,"EASY",IF(AX2505&gt;40,"UNCERTAIN","HARD"))</f>
        <v>EASY</v>
      </c>
      <c r="AA2505" s="58" t="n">
        <f aca="false">IF($A2505&lt;200,"",AVERAGE($E2456:$E2505)/AVERAGE($E2306:$E2505)-1)</f>
        <v>0.102673710010573</v>
      </c>
      <c r="AB2505" s="59" t="n">
        <f aca="false">LOOKUP($B2505,07_L1政策步階!$A$4:$A$14,07_L1政策步階!$C$4:$C$14)</f>
        <v>-1</v>
      </c>
      <c r="AC2505" s="57"/>
      <c r="AD2505" s="57"/>
      <c r="AE2505" s="57"/>
      <c r="AF2505" s="57"/>
      <c r="AG2505" s="57"/>
      <c r="AH2505" s="57"/>
      <c r="AI2505" s="57"/>
      <c r="AJ2505" s="57"/>
      <c r="AK2505" s="57"/>
      <c r="AL2505" s="59" t="n">
        <f aca="false">IF(ISNUMBER($AA2505),IF($AA2505&gt;=0.005,100,IF($AA2505&gt;=-0.015,50,0)),"")</f>
        <v>100</v>
      </c>
      <c r="AM2505" s="59" t="n">
        <f aca="false">IF(ISNUMBER($AB2505),IF($AB2505=1,100,IF($AB2505=0,50,0)),"")</f>
        <v>0</v>
      </c>
      <c r="AN2505" s="0" t="str">
        <f aca="false">IF(ISNUMBER($AC2505),IF($AC2505&gt;=0.001,100,IF($AC2505&gt;=-0.003,50,0)),"")</f>
        <v/>
      </c>
      <c r="AO2505" s="0" t="str">
        <f aca="false">IF(ISNUMBER($AD2505),IF($AD2505&gt;=0.04,100,IF($AD2505&gt;=0,50,0)),"")</f>
        <v/>
      </c>
      <c r="AP2505" s="0" t="str">
        <f aca="false">IF(ISNUMBER($AE2505),IF($AE2505&gt;=25,100,IF($AE2505&gt;=-75,50,0)),"")</f>
        <v/>
      </c>
      <c r="AQ2505" s="0" t="str">
        <f aca="false">IF(ISNUMBER($AF2505),IF($AF2505&gt;0,100,IF($AF2505&gt;=-50,50,0)),"")</f>
        <v/>
      </c>
      <c r="AR2505" s="0" t="str">
        <f aca="false">IF(ISNUMBER($AG2505),IF($AG2505=1,100,IF($AG2505=0,50,0)),"")</f>
        <v/>
      </c>
      <c r="AS2505" s="0" t="str">
        <f aca="false">IF(ISNUMBER($AH2505),IF($AH2505&lt;0,100,IF($AH2505&lt;=20,50,0)),"")</f>
        <v/>
      </c>
      <c r="AT2505" s="0" t="str">
        <f aca="false">IF(ISNUMBER($AI2505),IF($AI2505&lt;0.95,100,IF($AI2505&lt;=1,50,0)),"")</f>
        <v/>
      </c>
      <c r="AU2505" s="0" t="str">
        <f aca="false">IF(ISNUMBER($AJ2505),IF($AJ2505&lt;30,0,IF($AJ2505&lt;40,50,IF($AJ2505&lt;=90,100,50))),"")</f>
        <v/>
      </c>
      <c r="AV2505" s="0" t="str">
        <f aca="false">IF(ISNUMBER($AK2505),IF($AK2505&gt;-0.2,100,IF($AK2505&gt;=-0.4,50,0)),"")</f>
        <v/>
      </c>
      <c r="AW2505" s="59" t="n">
        <f aca="false">01_指標庫!$H$4*ISNUMBER($F2505)+01_指標庫!$H$5*ISNUMBER($AA2505)+01_指標庫!$H$6*ISNUMBER($G2505)+01_指標庫!$H$7*ISNUMBER($H2505)+01_指標庫!$H$8*ISNUMBER($AF2505)+01_指標庫!$H$9*ISNUMBER($AG2505)+01_指標庫!$H$10*ISNUMBER($AB2505)+01_指標庫!$H$11*ISNUMBER($AC2505)+01_指標庫!$H$12*ISNUMBER($AD2505)+01_指標庫!$H$13*ISNUMBER($AE2505)+01_指標庫!$H$14*ISNUMBER($I2505)+01_指標庫!$H$15*ISNUMBER($AH2505)+01_指標庫!$H$16*ISNUMBER($K2505)+01_指標庫!$H$17*ISNUMBER($AI2505)+01_指標庫!$H$18*ISNUMBER($AJ2505)+01_指標庫!$H$19*ISNUMBER($AK2505)+01_指標庫!$H$20*ISNUMBER($BB2505)+01_指標庫!$H$21*ISNUMBER($BC2505)</f>
        <v>77</v>
      </c>
      <c r="AX2505" s="59" t="n">
        <f aca="false">IF(AW2505=0,50,ROUND((01_指標庫!$H$4*IF(ISNUMBER($F2505),L2505,0)+01_指標庫!$H$5*IF(ISNUMBER($AA2505),AL2505,0)+01_指標庫!$H$6*IF(ISNUMBER($G2505),M2505,0)+01_指標庫!$H$7*IF(ISNUMBER($H2505),N2505,0)+01_指標庫!$H$8*IF(ISNUMBER($AF2505),AQ2505,0)+01_指標庫!$H$9*IF(ISNUMBER($AG2505),AR2505,0)+01_指標庫!$H$10*IF(ISNUMBER($AB2505),AM2505,0)+01_指標庫!$H$11*IF(ISNUMBER($AC2505),AN2505,0)+01_指標庫!$H$12*IF(ISNUMBER($AD2505),AO2505,0)+01_指標庫!$H$13*IF(ISNUMBER($AE2505),AP2505,0)+01_指標庫!$H$14*IF(ISNUMBER($I2505),O2505,0)+01_指標庫!$H$15*IF(ISNUMBER($AH2505),AS2505,0)+01_指標庫!$H$16*IF(ISNUMBER($K2505),P2505,0)+01_指標庫!$H$17*IF(ISNUMBER($AI2505),AT2505,0)+01_指標庫!$H$18*IF(ISNUMBER($AJ2505),AU2505,0)+01_指標庫!$H$19*IF(ISNUMBER($AK2505),AV2505,0)+01_指標庫!$H$20*IF(ISNUMBER($BB2505),BB2505,0)+01_指標庫!$H$21*IF(ISNUMBER($BC2505),BC2505,0))/AW2505,1))</f>
        <v>88.3</v>
      </c>
      <c r="AY2505" s="64" t="n">
        <v>626.52</v>
      </c>
      <c r="AZ2505" s="64" t="n">
        <v>639.45</v>
      </c>
      <c r="BA2505" s="58" t="n">
        <f aca="false">AVERAGE($E2501:$E2505)/AVERAGE($E2496:$E2505)-1</f>
        <v>0.0162854818857978</v>
      </c>
      <c r="BB2505" s="59" t="n">
        <f aca="false">IF(ISNUMBER($BA2505),IF(OR($S2505&lt;=-0.03,$BA2505&lt;-0.003),0,IF(OR($S2505&lt;=-0.02,$BA2505&lt;0.01),50,100)),"")</f>
        <v>100</v>
      </c>
      <c r="BC2505" s="59" t="n">
        <f aca="false">IF(OR(COUNT($AZ2505)=0,COUNT($AZ2504)=0),"",IF(OR($AY2505/$AZ2504-1&lt;=-0.03,$AZ2505/$AZ2504-1&lt;=-0.045,IF(COUNT($AZ2496:$AZ2505)=10,AVERAGE($AZ2501:$AZ2505)/AVERAGE($AZ2496:$AZ2505)-1&lt;-0.01,FALSE())),0,IF(OR($AZ2505/$AZ2504-1&lt;=-0.02,IF(COUNT($AZ2496:$AZ2505)=10,AVERAGE($AZ2501:$AZ2505)/AVERAGE($AZ2496:$AZ2505)-1&lt;0.005,FALSE())),50,100)))</f>
        <v>100</v>
      </c>
    </row>
    <row r="2506" customFormat="false" ht="15" hidden="false" customHeight="true" outlineLevel="0" collapsed="false">
      <c r="A2506" s="47" t="n">
        <v>2502</v>
      </c>
      <c r="B2506" s="48" t="n">
        <v>46195</v>
      </c>
      <c r="C2506" s="47" t="n">
        <v>2026</v>
      </c>
      <c r="D2506" s="49" t="s">
        <v>236</v>
      </c>
      <c r="E2506" s="50" t="n">
        <v>30347.08</v>
      </c>
      <c r="F2506" s="51" t="n">
        <v>0.173219</v>
      </c>
      <c r="G2506" s="51" t="n">
        <v>-0.010225</v>
      </c>
      <c r="H2506" s="52" t="n">
        <v>0.5918</v>
      </c>
      <c r="I2506" s="53" t="n">
        <v>265</v>
      </c>
      <c r="J2506" s="47" t="s">
        <v>235</v>
      </c>
      <c r="K2506" s="54" t="n">
        <v>17.28</v>
      </c>
      <c r="L2506" s="55" t="n">
        <f aca="false">IF(COUNT(F2506)=0,50,IF(F2506&gt;=0,100,IF(F2506&gt;=-0.02,50,0)))</f>
        <v>100</v>
      </c>
      <c r="M2506" s="55" t="n">
        <f aca="false">IF(COUNT(G2506)=0,50,IF(G2506&gt;-0.06,100,IF(G2506&gt;-0.15,50,0)))</f>
        <v>100</v>
      </c>
      <c r="N2506" s="55" t="n">
        <f aca="false">IF(COUNT(H2506)=0,50,IF(H2506&gt;=0.6,100,IF(H2506&gt;=0.4,50,0)))</f>
        <v>50</v>
      </c>
      <c r="O2506" s="55" t="n">
        <f aca="false">IF(COUNT(I2506)=0,50,IF(J2506="proxy_vix",50,IF(I2506&lt;350,100,IF(I2506&lt;=450,50,0))))</f>
        <v>100</v>
      </c>
      <c r="P2506" s="55" t="n">
        <f aca="false">IF(COUNT(K2506)=0,50,IF(K2506&lt;20,100,IF(K2506&lt;=25,50,0)))</f>
        <v>100</v>
      </c>
      <c r="Q2506" s="54"/>
      <c r="R2506" s="47"/>
      <c r="S2506" s="51" t="n">
        <f aca="false">$E2506/$E2505-1</f>
        <v>-0.00194401205807093</v>
      </c>
      <c r="T2506" s="56" t="n">
        <f aca="false">$K2506/$K2505-1</f>
        <v>0.0536585365853661</v>
      </c>
      <c r="V2506" s="57"/>
      <c r="W2506" s="57"/>
      <c r="Y2506" s="1" t="str">
        <f aca="false">IF(AX2506&gt;=70,"EASY",IF(AX2506&gt;40,"UNCERTAIN","HARD"))</f>
        <v>EASY</v>
      </c>
      <c r="AA2506" s="58" t="n">
        <f aca="false">IF($A2506&lt;200,"",AVERAGE($E2457:$E2506)/AVERAGE($E2307:$E2506)-1)</f>
        <v>0.105267016164007</v>
      </c>
      <c r="AB2506" s="59" t="n">
        <f aca="false">LOOKUP($B2506,07_L1政策步階!$A$4:$A$14,07_L1政策步階!$C$4:$C$14)</f>
        <v>-1</v>
      </c>
      <c r="AC2506" s="57"/>
      <c r="AD2506" s="57"/>
      <c r="AE2506" s="57"/>
      <c r="AF2506" s="57"/>
      <c r="AG2506" s="57"/>
      <c r="AH2506" s="57"/>
      <c r="AI2506" s="57"/>
      <c r="AJ2506" s="57"/>
      <c r="AK2506" s="57"/>
      <c r="AL2506" s="59" t="n">
        <f aca="false">IF(ISNUMBER($AA2506),IF($AA2506&gt;=0.005,100,IF($AA2506&gt;=-0.015,50,0)),"")</f>
        <v>100</v>
      </c>
      <c r="AM2506" s="59" t="n">
        <f aca="false">IF(ISNUMBER($AB2506),IF($AB2506=1,100,IF($AB2506=0,50,0)),"")</f>
        <v>0</v>
      </c>
      <c r="AN2506" s="0" t="str">
        <f aca="false">IF(ISNUMBER($AC2506),IF($AC2506&gt;=0.001,100,IF($AC2506&gt;=-0.003,50,0)),"")</f>
        <v/>
      </c>
      <c r="AO2506" s="0" t="str">
        <f aca="false">IF(ISNUMBER($AD2506),IF($AD2506&gt;=0.04,100,IF($AD2506&gt;=0,50,0)),"")</f>
        <v/>
      </c>
      <c r="AP2506" s="0" t="str">
        <f aca="false">IF(ISNUMBER($AE2506),IF($AE2506&gt;=25,100,IF($AE2506&gt;=-75,50,0)),"")</f>
        <v/>
      </c>
      <c r="AQ2506" s="0" t="str">
        <f aca="false">IF(ISNUMBER($AF2506),IF($AF2506&gt;0,100,IF($AF2506&gt;=-50,50,0)),"")</f>
        <v/>
      </c>
      <c r="AR2506" s="0" t="str">
        <f aca="false">IF(ISNUMBER($AG2506),IF($AG2506=1,100,IF($AG2506=0,50,0)),"")</f>
        <v/>
      </c>
      <c r="AS2506" s="0" t="str">
        <f aca="false">IF(ISNUMBER($AH2506),IF($AH2506&lt;0,100,IF($AH2506&lt;=20,50,0)),"")</f>
        <v/>
      </c>
      <c r="AT2506" s="0" t="str">
        <f aca="false">IF(ISNUMBER($AI2506),IF($AI2506&lt;0.95,100,IF($AI2506&lt;=1,50,0)),"")</f>
        <v/>
      </c>
      <c r="AU2506" s="0" t="str">
        <f aca="false">IF(ISNUMBER($AJ2506),IF($AJ2506&lt;30,0,IF($AJ2506&lt;40,50,IF($AJ2506&lt;=90,100,50))),"")</f>
        <v/>
      </c>
      <c r="AV2506" s="0" t="str">
        <f aca="false">IF(ISNUMBER($AK2506),IF($AK2506&gt;-0.2,100,IF($AK2506&gt;=-0.4,50,0)),"")</f>
        <v/>
      </c>
      <c r="AW2506" s="59" t="n">
        <f aca="false">01_指標庫!$H$4*ISNUMBER($F2506)+01_指標庫!$H$5*ISNUMBER($AA2506)+01_指標庫!$H$6*ISNUMBER($G2506)+01_指標庫!$H$7*ISNUMBER($H2506)+01_指標庫!$H$8*ISNUMBER($AF2506)+01_指標庫!$H$9*ISNUMBER($AG2506)+01_指標庫!$H$10*ISNUMBER($AB2506)+01_指標庫!$H$11*ISNUMBER($AC2506)+01_指標庫!$H$12*ISNUMBER($AD2506)+01_指標庫!$H$13*ISNUMBER($AE2506)+01_指標庫!$H$14*ISNUMBER($I2506)+01_指標庫!$H$15*ISNUMBER($AH2506)+01_指標庫!$H$16*ISNUMBER($K2506)+01_指標庫!$H$17*ISNUMBER($AI2506)+01_指標庫!$H$18*ISNUMBER($AJ2506)+01_指標庫!$H$19*ISNUMBER($AK2506)+01_指標庫!$H$20*ISNUMBER($BB2506)+01_指標庫!$H$21*ISNUMBER($BC2506)</f>
        <v>77</v>
      </c>
      <c r="AX2506" s="59" t="n">
        <f aca="false">IF(AW2506=0,50,ROUND((01_指標庫!$H$4*IF(ISNUMBER($F2506),L2506,0)+01_指標庫!$H$5*IF(ISNUMBER($AA2506),AL2506,0)+01_指標庫!$H$6*IF(ISNUMBER($G2506),M2506,0)+01_指標庫!$H$7*IF(ISNUMBER($H2506),N2506,0)+01_指標庫!$H$8*IF(ISNUMBER($AF2506),AQ2506,0)+01_指標庫!$H$9*IF(ISNUMBER($AG2506),AR2506,0)+01_指標庫!$H$10*IF(ISNUMBER($AB2506),AM2506,0)+01_指標庫!$H$11*IF(ISNUMBER($AC2506),AN2506,0)+01_指標庫!$H$12*IF(ISNUMBER($AD2506),AO2506,0)+01_指標庫!$H$13*IF(ISNUMBER($AE2506),AP2506,0)+01_指標庫!$H$14*IF(ISNUMBER($I2506),O2506,0)+01_指標庫!$H$15*IF(ISNUMBER($AH2506),AS2506,0)+01_指標庫!$H$16*IF(ISNUMBER($K2506),P2506,0)+01_指標庫!$H$17*IF(ISNUMBER($AI2506),AT2506,0)+01_指標庫!$H$18*IF(ISNUMBER($AJ2506),AU2506,0)+01_指標庫!$H$19*IF(ISNUMBER($AK2506),AV2506,0)+01_指標庫!$H$20*IF(ISNUMBER($BB2506),BB2506,0)+01_指標庫!$H$21*IF(ISNUMBER($BC2506),BC2506,0))/AW2506,1))</f>
        <v>88.3</v>
      </c>
      <c r="AY2506" s="64" t="n">
        <v>653.96</v>
      </c>
      <c r="AZ2506" s="64" t="n">
        <v>655.01</v>
      </c>
      <c r="BA2506" s="58" t="n">
        <f aca="false">AVERAGE($E2502:$E2506)/AVERAGE($E2497:$E2506)-1</f>
        <v>0.0163196596221349</v>
      </c>
      <c r="BB2506" s="59" t="n">
        <f aca="false">IF(ISNUMBER($BA2506),IF(OR($S2506&lt;=-0.03,$BA2506&lt;-0.003),0,IF(OR($S2506&lt;=-0.02,$BA2506&lt;0.01),50,100)),"")</f>
        <v>100</v>
      </c>
      <c r="BC2506" s="59" t="n">
        <f aca="false">IF(OR(COUNT($AZ2506)=0,COUNT($AZ2505)=0),"",IF(OR($AY2506/$AZ2505-1&lt;=-0.03,$AZ2506/$AZ2505-1&lt;=-0.045,IF(COUNT($AZ2497:$AZ2506)=10,AVERAGE($AZ2502:$AZ2506)/AVERAGE($AZ2497:$AZ2506)-1&lt;-0.01,FALSE())),0,IF(OR($AZ2506/$AZ2505-1&lt;=-0.02,IF(COUNT($AZ2497:$AZ2506)=10,AVERAGE($AZ2502:$AZ2506)/AVERAGE($AZ2497:$AZ2506)-1&lt;0.005,FALSE())),50,100)))</f>
        <v>100</v>
      </c>
    </row>
    <row r="2507" customFormat="false" ht="15" hidden="false" customHeight="true" outlineLevel="0" collapsed="false">
      <c r="A2507" s="47" t="n">
        <v>2503</v>
      </c>
      <c r="B2507" s="48" t="n">
        <v>46196</v>
      </c>
      <c r="C2507" s="47" t="n">
        <v>2026</v>
      </c>
      <c r="D2507" s="49" t="s">
        <v>237</v>
      </c>
      <c r="E2507" s="50" t="n">
        <v>29347.27</v>
      </c>
      <c r="F2507" s="51" t="n">
        <v>0.133314</v>
      </c>
      <c r="G2507" s="51" t="n">
        <v>-0.042834</v>
      </c>
      <c r="H2507" s="52" t="n">
        <v>0.6327</v>
      </c>
      <c r="I2507" s="53" t="n">
        <v>271</v>
      </c>
      <c r="J2507" s="47" t="s">
        <v>235</v>
      </c>
      <c r="K2507" s="54" t="n">
        <v>19.49</v>
      </c>
      <c r="L2507" s="55" t="n">
        <f aca="false">IF(COUNT(F2507)=0,50,IF(F2507&gt;=0,100,IF(F2507&gt;=-0.02,50,0)))</f>
        <v>100</v>
      </c>
      <c r="M2507" s="55" t="n">
        <f aca="false">IF(COUNT(G2507)=0,50,IF(G2507&gt;-0.06,100,IF(G2507&gt;-0.15,50,0)))</f>
        <v>100</v>
      </c>
      <c r="N2507" s="55" t="n">
        <f aca="false">IF(COUNT(H2507)=0,50,IF(H2507&gt;=0.6,100,IF(H2507&gt;=0.4,50,0)))</f>
        <v>100</v>
      </c>
      <c r="O2507" s="55" t="n">
        <f aca="false">IF(COUNT(I2507)=0,50,IF(J2507="proxy_vix",50,IF(I2507&lt;350,100,IF(I2507&lt;=450,50,0))))</f>
        <v>100</v>
      </c>
      <c r="P2507" s="55" t="n">
        <f aca="false">IF(COUNT(K2507)=0,50,IF(K2507&lt;20,100,IF(K2507&lt;=25,50,0)))</f>
        <v>100</v>
      </c>
      <c r="Q2507" s="54"/>
      <c r="R2507" s="47"/>
      <c r="S2507" s="51" t="n">
        <f aca="false">$E2507/$E2506-1</f>
        <v>-0.0329458386111613</v>
      </c>
      <c r="T2507" s="56" t="n">
        <f aca="false">$K2507/$K2506-1</f>
        <v>0.127893518518518</v>
      </c>
      <c r="V2507" s="57"/>
      <c r="W2507" s="57"/>
      <c r="Y2507" s="1" t="str">
        <f aca="false">IF(AX2507&gt;=70,"EASY",IF(AX2507&gt;40,"UNCERTAIN","HARD"))</f>
        <v>UNCERTAIN</v>
      </c>
      <c r="AA2507" s="58" t="n">
        <f aca="false">IF($A2507&lt;200,"",AVERAGE($E2458:$E2507)/AVERAGE($E2308:$E2507)-1)</f>
        <v>0.107315268609883</v>
      </c>
      <c r="AB2507" s="59" t="n">
        <f aca="false">LOOKUP($B2507,07_L1政策步階!$A$4:$A$14,07_L1政策步階!$C$4:$C$14)</f>
        <v>-1</v>
      </c>
      <c r="AC2507" s="57"/>
      <c r="AD2507" s="57"/>
      <c r="AE2507" s="57"/>
      <c r="AF2507" s="57"/>
      <c r="AG2507" s="57"/>
      <c r="AH2507" s="57"/>
      <c r="AI2507" s="57"/>
      <c r="AJ2507" s="57"/>
      <c r="AK2507" s="57"/>
      <c r="AL2507" s="59" t="n">
        <f aca="false">IF(ISNUMBER($AA2507),IF($AA2507&gt;=0.005,100,IF($AA2507&gt;=-0.015,50,0)),"")</f>
        <v>100</v>
      </c>
      <c r="AM2507" s="59" t="n">
        <f aca="false">IF(ISNUMBER($AB2507),IF($AB2507=1,100,IF($AB2507=0,50,0)),"")</f>
        <v>0</v>
      </c>
      <c r="AN2507" s="0" t="str">
        <f aca="false">IF(ISNUMBER($AC2507),IF($AC2507&gt;=0.001,100,IF($AC2507&gt;=-0.003,50,0)),"")</f>
        <v/>
      </c>
      <c r="AO2507" s="0" t="str">
        <f aca="false">IF(ISNUMBER($AD2507),IF($AD2507&gt;=0.04,100,IF($AD2507&gt;=0,50,0)),"")</f>
        <v/>
      </c>
      <c r="AP2507" s="0" t="str">
        <f aca="false">IF(ISNUMBER($AE2507),IF($AE2507&gt;=25,100,IF($AE2507&gt;=-75,50,0)),"")</f>
        <v/>
      </c>
      <c r="AQ2507" s="0" t="str">
        <f aca="false">IF(ISNUMBER($AF2507),IF($AF2507&gt;0,100,IF($AF2507&gt;=-50,50,0)),"")</f>
        <v/>
      </c>
      <c r="AR2507" s="0" t="str">
        <f aca="false">IF(ISNUMBER($AG2507),IF($AG2507=1,100,IF($AG2507=0,50,0)),"")</f>
        <v/>
      </c>
      <c r="AS2507" s="0" t="str">
        <f aca="false">IF(ISNUMBER($AH2507),IF($AH2507&lt;0,100,IF($AH2507&lt;=20,50,0)),"")</f>
        <v/>
      </c>
      <c r="AT2507" s="0" t="str">
        <f aca="false">IF(ISNUMBER($AI2507),IF($AI2507&lt;0.95,100,IF($AI2507&lt;=1,50,0)),"")</f>
        <v/>
      </c>
      <c r="AU2507" s="0" t="str">
        <f aca="false">IF(ISNUMBER($AJ2507),IF($AJ2507&lt;30,0,IF($AJ2507&lt;40,50,IF($AJ2507&lt;=90,100,50))),"")</f>
        <v/>
      </c>
      <c r="AV2507" s="0" t="str">
        <f aca="false">IF(ISNUMBER($AK2507),IF($AK2507&gt;-0.2,100,IF($AK2507&gt;=-0.4,50,0)),"")</f>
        <v/>
      </c>
      <c r="AW2507" s="59" t="n">
        <f aca="false">01_指標庫!$H$4*ISNUMBER($F2507)+01_指標庫!$H$5*ISNUMBER($AA2507)+01_指標庫!$H$6*ISNUMBER($G2507)+01_指標庫!$H$7*ISNUMBER($H2507)+01_指標庫!$H$8*ISNUMBER($AF2507)+01_指標庫!$H$9*ISNUMBER($AG2507)+01_指標庫!$H$10*ISNUMBER($AB2507)+01_指標庫!$H$11*ISNUMBER($AC2507)+01_指標庫!$H$12*ISNUMBER($AD2507)+01_指標庫!$H$13*ISNUMBER($AE2507)+01_指標庫!$H$14*ISNUMBER($I2507)+01_指標庫!$H$15*ISNUMBER($AH2507)+01_指標庫!$H$16*ISNUMBER($K2507)+01_指標庫!$H$17*ISNUMBER($AI2507)+01_指標庫!$H$18*ISNUMBER($AJ2507)+01_指標庫!$H$19*ISNUMBER($AK2507)+01_指標庫!$H$20*ISNUMBER($BB2507)+01_指標庫!$H$21*ISNUMBER($BC2507)</f>
        <v>77</v>
      </c>
      <c r="AX2507" s="59" t="n">
        <f aca="false">IF(AW2507=0,50,ROUND((01_指標庫!$H$4*IF(ISNUMBER($F2507),L2507,0)+01_指標庫!$H$5*IF(ISNUMBER($AA2507),AL2507,0)+01_指標庫!$H$6*IF(ISNUMBER($G2507),M2507,0)+01_指標庫!$H$7*IF(ISNUMBER($H2507),N2507,0)+01_指標庫!$H$8*IF(ISNUMBER($AF2507),AQ2507,0)+01_指標庫!$H$9*IF(ISNUMBER($AG2507),AR2507,0)+01_指標庫!$H$10*IF(ISNUMBER($AB2507),AM2507,0)+01_指標庫!$H$11*IF(ISNUMBER($AC2507),AN2507,0)+01_指標庫!$H$12*IF(ISNUMBER($AD2507),AO2507,0)+01_指標庫!$H$13*IF(ISNUMBER($AE2507),AP2507,0)+01_指標庫!$H$14*IF(ISNUMBER($I2507),O2507,0)+01_指標庫!$H$15*IF(ISNUMBER($AH2507),AS2507,0)+01_指標庫!$H$16*IF(ISNUMBER($K2507),P2507,0)+01_指標庫!$H$17*IF(ISNUMBER($AI2507),AT2507,0)+01_指標庫!$H$18*IF(ISNUMBER($AJ2507),AU2507,0)+01_指標庫!$H$19*IF(ISNUMBER($AK2507),AV2507,0)+01_指標庫!$H$20*IF(ISNUMBER($BB2507),BB2507,0)+01_指標庫!$H$21*IF(ISNUMBER($BC2507),BC2507,0))/AW2507,1))</f>
        <v>51.9</v>
      </c>
      <c r="AY2507" s="64" t="n">
        <v>607.64</v>
      </c>
      <c r="AZ2507" s="64" t="n">
        <v>603.39</v>
      </c>
      <c r="BA2507" s="58" t="n">
        <f aca="false">AVERAGE($E2503:$E2507)/AVERAGE($E2498:$E2507)-1</f>
        <v>0.00848954499320098</v>
      </c>
      <c r="BB2507" s="59" t="n">
        <f aca="false">IF(ISNUMBER($BA2507),IF(OR($S2507&lt;=-0.03,$BA2507&lt;-0.003),0,IF(OR($S2507&lt;=-0.02,$BA2507&lt;0.01),50,100)),"")</f>
        <v>0</v>
      </c>
      <c r="BC2507" s="59" t="n">
        <f aca="false">IF(OR(COUNT($AZ2507)=0,COUNT($AZ2506)=0),"",IF(OR($AY2507/$AZ2506-1&lt;=-0.03,$AZ2507/$AZ2506-1&lt;=-0.045,IF(COUNT($AZ2498:$AZ2507)=10,AVERAGE($AZ2503:$AZ2507)/AVERAGE($AZ2498:$AZ2507)-1&lt;-0.01,FALSE())),0,IF(OR($AZ2507/$AZ2506-1&lt;=-0.02,IF(COUNT($AZ2498:$AZ2507)=10,AVERAGE($AZ2503:$AZ2507)/AVERAGE($AZ2498:$AZ2507)-1&lt;0.005,FALSE())),50,100)))</f>
        <v>0</v>
      </c>
    </row>
    <row r="2508" customFormat="false" ht="15" hidden="false" customHeight="true" outlineLevel="0" collapsed="false">
      <c r="A2508" s="47" t="n">
        <v>2504</v>
      </c>
      <c r="B2508" s="48" t="n">
        <v>46197</v>
      </c>
      <c r="C2508" s="47" t="n">
        <v>2026</v>
      </c>
      <c r="D2508" s="49" t="s">
        <v>238</v>
      </c>
      <c r="E2508" s="50" t="n">
        <v>29220.06</v>
      </c>
      <c r="F2508" s="51" t="n">
        <v>0.12719</v>
      </c>
      <c r="G2508" s="51" t="n">
        <v>-0.046983</v>
      </c>
      <c r="H2508" s="52" t="n">
        <v>0.6327</v>
      </c>
      <c r="I2508" s="53" t="n">
        <v>276</v>
      </c>
      <c r="J2508" s="47" t="s">
        <v>235</v>
      </c>
      <c r="K2508" s="54" t="n">
        <v>18.63</v>
      </c>
      <c r="L2508" s="55" t="n">
        <f aca="false">IF(COUNT(F2508)=0,50,IF(F2508&gt;=0,100,IF(F2508&gt;=-0.02,50,0)))</f>
        <v>100</v>
      </c>
      <c r="M2508" s="55" t="n">
        <f aca="false">IF(COUNT(G2508)=0,50,IF(G2508&gt;-0.06,100,IF(G2508&gt;-0.15,50,0)))</f>
        <v>100</v>
      </c>
      <c r="N2508" s="55" t="n">
        <f aca="false">IF(COUNT(H2508)=0,50,IF(H2508&gt;=0.6,100,IF(H2508&gt;=0.4,50,0)))</f>
        <v>100</v>
      </c>
      <c r="O2508" s="55" t="n">
        <f aca="false">IF(COUNT(I2508)=0,50,IF(J2508="proxy_vix",50,IF(I2508&lt;350,100,IF(I2508&lt;=450,50,0))))</f>
        <v>100</v>
      </c>
      <c r="P2508" s="55" t="n">
        <f aca="false">IF(COUNT(K2508)=0,50,IF(K2508&lt;20,100,IF(K2508&lt;=25,50,0)))</f>
        <v>100</v>
      </c>
      <c r="Q2508" s="54"/>
      <c r="R2508" s="47"/>
      <c r="S2508" s="51" t="n">
        <f aca="false">$E2508/$E2507-1</f>
        <v>-0.00433464509646042</v>
      </c>
      <c r="T2508" s="56" t="n">
        <f aca="false">$K2508/$K2507-1</f>
        <v>-0.0441251924063623</v>
      </c>
      <c r="V2508" s="57"/>
      <c r="W2508" s="57"/>
      <c r="Y2508" s="1" t="str">
        <f aca="false">IF(AX2508&gt;=70,"EASY",IF(AX2508&gt;40,"UNCERTAIN","HARD"))</f>
        <v>EASY</v>
      </c>
      <c r="AA2508" s="58" t="n">
        <f aca="false">IF($A2508&lt;200,"",AVERAGE($E2459:$E2508)/AVERAGE($E2309:$E2508)-1)</f>
        <v>0.109085949915167</v>
      </c>
      <c r="AB2508" s="59" t="n">
        <f aca="false">LOOKUP($B2508,07_L1政策步階!$A$4:$A$14,07_L1政策步階!$C$4:$C$14)</f>
        <v>-1</v>
      </c>
      <c r="AC2508" s="57"/>
      <c r="AD2508" s="57"/>
      <c r="AE2508" s="57"/>
      <c r="AF2508" s="57"/>
      <c r="AG2508" s="57"/>
      <c r="AH2508" s="57"/>
      <c r="AI2508" s="57"/>
      <c r="AJ2508" s="57"/>
      <c r="AK2508" s="57"/>
      <c r="AL2508" s="59" t="n">
        <f aca="false">IF(ISNUMBER($AA2508),IF($AA2508&gt;=0.005,100,IF($AA2508&gt;=-0.015,50,0)),"")</f>
        <v>100</v>
      </c>
      <c r="AM2508" s="59" t="n">
        <f aca="false">IF(ISNUMBER($AB2508),IF($AB2508=1,100,IF($AB2508=0,50,0)),"")</f>
        <v>0</v>
      </c>
      <c r="AN2508" s="0" t="str">
        <f aca="false">IF(ISNUMBER($AC2508),IF($AC2508&gt;=0.001,100,IF($AC2508&gt;=-0.003,50,0)),"")</f>
        <v/>
      </c>
      <c r="AO2508" s="0" t="str">
        <f aca="false">IF(ISNUMBER($AD2508),IF($AD2508&gt;=0.04,100,IF($AD2508&gt;=0,50,0)),"")</f>
        <v/>
      </c>
      <c r="AP2508" s="0" t="str">
        <f aca="false">IF(ISNUMBER($AE2508),IF($AE2508&gt;=25,100,IF($AE2508&gt;=-75,50,0)),"")</f>
        <v/>
      </c>
      <c r="AQ2508" s="0" t="str">
        <f aca="false">IF(ISNUMBER($AF2508),IF($AF2508&gt;0,100,IF($AF2508&gt;=-50,50,0)),"")</f>
        <v/>
      </c>
      <c r="AR2508" s="0" t="str">
        <f aca="false">IF(ISNUMBER($AG2508),IF($AG2508=1,100,IF($AG2508=0,50,0)),"")</f>
        <v/>
      </c>
      <c r="AS2508" s="0" t="str">
        <f aca="false">IF(ISNUMBER($AH2508),IF($AH2508&lt;0,100,IF($AH2508&lt;=20,50,0)),"")</f>
        <v/>
      </c>
      <c r="AT2508" s="0" t="str">
        <f aca="false">IF(ISNUMBER($AI2508),IF($AI2508&lt;0.95,100,IF($AI2508&lt;=1,50,0)),"")</f>
        <v/>
      </c>
      <c r="AU2508" s="0" t="str">
        <f aca="false">IF(ISNUMBER($AJ2508),IF($AJ2508&lt;30,0,IF($AJ2508&lt;40,50,IF($AJ2508&lt;=90,100,50))),"")</f>
        <v/>
      </c>
      <c r="AV2508" s="0" t="str">
        <f aca="false">IF(ISNUMBER($AK2508),IF($AK2508&gt;-0.2,100,IF($AK2508&gt;=-0.4,50,0)),"")</f>
        <v/>
      </c>
      <c r="AW2508" s="59" t="n">
        <f aca="false">01_指標庫!$H$4*ISNUMBER($F2508)+01_指標庫!$H$5*ISNUMBER($AA2508)+01_指標庫!$H$6*ISNUMBER($G2508)+01_指標庫!$H$7*ISNUMBER($H2508)+01_指標庫!$H$8*ISNUMBER($AF2508)+01_指標庫!$H$9*ISNUMBER($AG2508)+01_指標庫!$H$10*ISNUMBER($AB2508)+01_指標庫!$H$11*ISNUMBER($AC2508)+01_指標庫!$H$12*ISNUMBER($AD2508)+01_指標庫!$H$13*ISNUMBER($AE2508)+01_指標庫!$H$14*ISNUMBER($I2508)+01_指標庫!$H$15*ISNUMBER($AH2508)+01_指標庫!$H$16*ISNUMBER($K2508)+01_指標庫!$H$17*ISNUMBER($AI2508)+01_指標庫!$H$18*ISNUMBER($AJ2508)+01_指標庫!$H$19*ISNUMBER($AK2508)+01_指標庫!$H$20*ISNUMBER($BB2508)+01_指標庫!$H$21*ISNUMBER($BC2508)</f>
        <v>77</v>
      </c>
      <c r="AX2508" s="59" t="n">
        <f aca="false">IF(AW2508=0,50,ROUND((01_指標庫!$H$4*IF(ISNUMBER($F2508),L2508,0)+01_指標庫!$H$5*IF(ISNUMBER($AA2508),AL2508,0)+01_指標庫!$H$6*IF(ISNUMBER($G2508),M2508,0)+01_指標庫!$H$7*IF(ISNUMBER($H2508),N2508,0)+01_指標庫!$H$8*IF(ISNUMBER($AF2508),AQ2508,0)+01_指標庫!$H$9*IF(ISNUMBER($AG2508),AR2508,0)+01_指標庫!$H$10*IF(ISNUMBER($AB2508),AM2508,0)+01_指標庫!$H$11*IF(ISNUMBER($AC2508),AN2508,0)+01_指標庫!$H$12*IF(ISNUMBER($AD2508),AO2508,0)+01_指標庫!$H$13*IF(ISNUMBER($AE2508),AP2508,0)+01_指標庫!$H$14*IF(ISNUMBER($I2508),O2508,0)+01_指標庫!$H$15*IF(ISNUMBER($AH2508),AS2508,0)+01_指標庫!$H$16*IF(ISNUMBER($K2508),P2508,0)+01_指標庫!$H$17*IF(ISNUMBER($AI2508),AT2508,0)+01_指標庫!$H$18*IF(ISNUMBER($AJ2508),AU2508,0)+01_指標庫!$H$19*IF(ISNUMBER($AK2508),AV2508,0)+01_指標庫!$H$20*IF(ISNUMBER($BB2508),BB2508,0)+01_指標庫!$H$21*IF(ISNUMBER($BC2508),BC2508,0))/AW2508,1))</f>
        <v>89.6</v>
      </c>
      <c r="AY2508" s="64" t="n">
        <v>606.19</v>
      </c>
      <c r="AZ2508" s="64" t="n">
        <v>601.5</v>
      </c>
      <c r="BA2508" s="58" t="n">
        <f aca="false">AVERAGE($E2504:$E2508)/AVERAGE($E2499:$E2508)-1</f>
        <v>0.00299346576649739</v>
      </c>
      <c r="BB2508" s="59" t="n">
        <f aca="false">IF(ISNUMBER($BA2508),IF(OR($S2508&lt;=-0.03,$BA2508&lt;-0.003),0,IF(OR($S2508&lt;=-0.02,$BA2508&lt;0.01),50,100)),"")</f>
        <v>50</v>
      </c>
      <c r="BC2508" s="59" t="n">
        <f aca="false">IF(OR(COUNT($AZ2508)=0,COUNT($AZ2507)=0),"",IF(OR($AY2508/$AZ2507-1&lt;=-0.03,$AZ2508/$AZ2507-1&lt;=-0.045,IF(COUNT($AZ2499:$AZ2508)=10,AVERAGE($AZ2504:$AZ2508)/AVERAGE($AZ2499:$AZ2508)-1&lt;-0.01,FALSE())),0,IF(OR($AZ2508/$AZ2507-1&lt;=-0.02,IF(COUNT($AZ2499:$AZ2508)=10,AVERAGE($AZ2504:$AZ2508)/AVERAGE($AZ2499:$AZ2508)-1&lt;0.005,FALSE())),50,100)))</f>
        <v>100</v>
      </c>
    </row>
    <row r="2509" customFormat="false" ht="15" hidden="false" customHeight="true" outlineLevel="0" collapsed="false">
      <c r="A2509" s="47" t="n">
        <v>2505</v>
      </c>
      <c r="B2509" s="48" t="n">
        <v>46198</v>
      </c>
      <c r="C2509" s="47" t="n">
        <v>2026</v>
      </c>
      <c r="D2509" s="49" t="s">
        <v>239</v>
      </c>
      <c r="E2509" s="50" t="n">
        <v>29440.32</v>
      </c>
      <c r="F2509" s="51" t="n">
        <v>0.134444</v>
      </c>
      <c r="G2509" s="51" t="n">
        <v>-0.0398</v>
      </c>
      <c r="H2509" s="52" t="n">
        <v>0.5714</v>
      </c>
      <c r="I2509" s="53" t="n">
        <v>278</v>
      </c>
      <c r="J2509" s="47" t="s">
        <v>235</v>
      </c>
      <c r="K2509" s="54" t="n">
        <v>18.89</v>
      </c>
      <c r="L2509" s="55" t="n">
        <f aca="false">IF(COUNT(F2509)=0,50,IF(F2509&gt;=0,100,IF(F2509&gt;=-0.02,50,0)))</f>
        <v>100</v>
      </c>
      <c r="M2509" s="55" t="n">
        <f aca="false">IF(COUNT(G2509)=0,50,IF(G2509&gt;-0.06,100,IF(G2509&gt;-0.15,50,0)))</f>
        <v>100</v>
      </c>
      <c r="N2509" s="55" t="n">
        <f aca="false">IF(COUNT(H2509)=0,50,IF(H2509&gt;=0.6,100,IF(H2509&gt;=0.4,50,0)))</f>
        <v>50</v>
      </c>
      <c r="O2509" s="55" t="n">
        <f aca="false">IF(COUNT(I2509)=0,50,IF(J2509="proxy_vix",50,IF(I2509&lt;350,100,IF(I2509&lt;=450,50,0))))</f>
        <v>100</v>
      </c>
      <c r="P2509" s="55" t="n">
        <f aca="false">IF(COUNT(K2509)=0,50,IF(K2509&lt;20,100,IF(K2509&lt;=25,50,0)))</f>
        <v>100</v>
      </c>
      <c r="Q2509" s="54"/>
      <c r="R2509" s="47"/>
      <c r="S2509" s="51" t="n">
        <f aca="false">$E2509/$E2508-1</f>
        <v>0.00753797220128916</v>
      </c>
      <c r="T2509" s="56" t="n">
        <f aca="false">$K2509/$K2508-1</f>
        <v>0.0139559849704778</v>
      </c>
      <c r="V2509" s="57"/>
      <c r="W2509" s="57"/>
      <c r="Y2509" s="1" t="str">
        <f aca="false">IF(AX2509&gt;=70,"EASY",IF(AX2509&gt;40,"UNCERTAIN","HARD"))</f>
        <v>EASY</v>
      </c>
      <c r="AA2509" s="58" t="n">
        <f aca="false">IF($A2509&lt;200,"",AVERAGE($E2460:$E2509)/AVERAGE($E2310:$E2509)-1)</f>
        <v>0.110645768045468</v>
      </c>
      <c r="AB2509" s="59" t="n">
        <f aca="false">LOOKUP($B2509,07_L1政策步階!$A$4:$A$14,07_L1政策步階!$C$4:$C$14)</f>
        <v>-1</v>
      </c>
      <c r="AC2509" s="57"/>
      <c r="AD2509" s="57"/>
      <c r="AE2509" s="57"/>
      <c r="AF2509" s="57"/>
      <c r="AG2509" s="57"/>
      <c r="AH2509" s="57"/>
      <c r="AI2509" s="57"/>
      <c r="AJ2509" s="57"/>
      <c r="AK2509" s="57"/>
      <c r="AL2509" s="59" t="n">
        <f aca="false">IF(ISNUMBER($AA2509),IF($AA2509&gt;=0.005,100,IF($AA2509&gt;=-0.015,50,0)),"")</f>
        <v>100</v>
      </c>
      <c r="AM2509" s="59" t="n">
        <f aca="false">IF(ISNUMBER($AB2509),IF($AB2509=1,100,IF($AB2509=0,50,0)),"")</f>
        <v>0</v>
      </c>
      <c r="AN2509" s="0" t="str">
        <f aca="false">IF(ISNUMBER($AC2509),IF($AC2509&gt;=0.001,100,IF($AC2509&gt;=-0.003,50,0)),"")</f>
        <v/>
      </c>
      <c r="AO2509" s="0" t="str">
        <f aca="false">IF(ISNUMBER($AD2509),IF($AD2509&gt;=0.04,100,IF($AD2509&gt;=0,50,0)),"")</f>
        <v/>
      </c>
      <c r="AP2509" s="0" t="str">
        <f aca="false">IF(ISNUMBER($AE2509),IF($AE2509&gt;=25,100,IF($AE2509&gt;=-75,50,0)),"")</f>
        <v/>
      </c>
      <c r="AQ2509" s="0" t="str">
        <f aca="false">IF(ISNUMBER($AF2509),IF($AF2509&gt;0,100,IF($AF2509&gt;=-50,50,0)),"")</f>
        <v/>
      </c>
      <c r="AR2509" s="0" t="str">
        <f aca="false">IF(ISNUMBER($AG2509),IF($AG2509=1,100,IF($AG2509=0,50,0)),"")</f>
        <v/>
      </c>
      <c r="AS2509" s="0" t="str">
        <f aca="false">IF(ISNUMBER($AH2509),IF($AH2509&lt;0,100,IF($AH2509&lt;=20,50,0)),"")</f>
        <v/>
      </c>
      <c r="AT2509" s="0" t="str">
        <f aca="false">IF(ISNUMBER($AI2509),IF($AI2509&lt;0.95,100,IF($AI2509&lt;=1,50,0)),"")</f>
        <v/>
      </c>
      <c r="AU2509" s="0" t="str">
        <f aca="false">IF(ISNUMBER($AJ2509),IF($AJ2509&lt;30,0,IF($AJ2509&lt;40,50,IF($AJ2509&lt;=90,100,50))),"")</f>
        <v/>
      </c>
      <c r="AV2509" s="0" t="str">
        <f aca="false">IF(ISNUMBER($AK2509),IF($AK2509&gt;-0.2,100,IF($AK2509&gt;=-0.4,50,0)),"")</f>
        <v/>
      </c>
      <c r="AW2509" s="59" t="n">
        <f aca="false">01_指標庫!$H$4*ISNUMBER($F2509)+01_指標庫!$H$5*ISNUMBER($AA2509)+01_指標庫!$H$6*ISNUMBER($G2509)+01_指標庫!$H$7*ISNUMBER($H2509)+01_指標庫!$H$8*ISNUMBER($AF2509)+01_指標庫!$H$9*ISNUMBER($AG2509)+01_指標庫!$H$10*ISNUMBER($AB2509)+01_指標庫!$H$11*ISNUMBER($AC2509)+01_指標庫!$H$12*ISNUMBER($AD2509)+01_指標庫!$H$13*ISNUMBER($AE2509)+01_指標庫!$H$14*ISNUMBER($I2509)+01_指標庫!$H$15*ISNUMBER($AH2509)+01_指標庫!$H$16*ISNUMBER($K2509)+01_指標庫!$H$17*ISNUMBER($AI2509)+01_指標庫!$H$18*ISNUMBER($AJ2509)+01_指標庫!$H$19*ISNUMBER($AK2509)+01_指標庫!$H$20*ISNUMBER($BB2509)+01_指標庫!$H$21*ISNUMBER($BC2509)</f>
        <v>77</v>
      </c>
      <c r="AX2509" s="59" t="n">
        <f aca="false">IF(AW2509=0,50,ROUND((01_指標庫!$H$4*IF(ISNUMBER($F2509),L2509,0)+01_指標庫!$H$5*IF(ISNUMBER($AA2509),AL2509,0)+01_指標庫!$H$6*IF(ISNUMBER($G2509),M2509,0)+01_指標庫!$H$7*IF(ISNUMBER($H2509),N2509,0)+01_指標庫!$H$8*IF(ISNUMBER($AF2509),AQ2509,0)+01_指標庫!$H$9*IF(ISNUMBER($AG2509),AR2509,0)+01_指標庫!$H$10*IF(ISNUMBER($AB2509),AM2509,0)+01_指標庫!$H$11*IF(ISNUMBER($AC2509),AN2509,0)+01_指標庫!$H$12*IF(ISNUMBER($AD2509),AO2509,0)+01_指標庫!$H$13*IF(ISNUMBER($AE2509),AP2509,0)+01_指標庫!$H$14*IF(ISNUMBER($I2509),O2509,0)+01_指標庫!$H$15*IF(ISNUMBER($AH2509),AS2509,0)+01_指標庫!$H$16*IF(ISNUMBER($K2509),P2509,0)+01_指標庫!$H$17*IF(ISNUMBER($AI2509),AT2509,0)+01_指標庫!$H$18*IF(ISNUMBER($AJ2509),AU2509,0)+01_指標庫!$H$19*IF(ISNUMBER($AK2509),AV2509,0)+01_指標庫!$H$20*IF(ISNUMBER($BB2509),BB2509,0)+01_指標庫!$H$21*IF(ISNUMBER($BC2509),BC2509,0))/AW2509,1))</f>
        <v>84.4</v>
      </c>
      <c r="AY2509" s="64" t="n">
        <v>637.33</v>
      </c>
      <c r="AZ2509" s="64" t="n">
        <v>625.2</v>
      </c>
      <c r="BA2509" s="58" t="n">
        <f aca="false">AVERAGE($E2505:$E2509)/AVERAGE($E2500:$E2509)-1</f>
        <v>-0.00169183197240641</v>
      </c>
      <c r="BB2509" s="59" t="n">
        <f aca="false">IF(ISNUMBER($BA2509),IF(OR($S2509&lt;=-0.03,$BA2509&lt;-0.003),0,IF(OR($S2509&lt;=-0.02,$BA2509&lt;0.01),50,100)),"")</f>
        <v>50</v>
      </c>
      <c r="BC2509" s="59" t="n">
        <f aca="false">IF(OR(COUNT($AZ2509)=0,COUNT($AZ2508)=0),"",IF(OR($AY2509/$AZ2508-1&lt;=-0.03,$AZ2509/$AZ2508-1&lt;=-0.045,IF(COUNT($AZ2500:$AZ2509)=10,AVERAGE($AZ2505:$AZ2509)/AVERAGE($AZ2500:$AZ2509)-1&lt;-0.01,FALSE())),0,IF(OR($AZ2509/$AZ2508-1&lt;=-0.02,IF(COUNT($AZ2500:$AZ2509)=10,AVERAGE($AZ2505:$AZ2509)/AVERAGE($AZ2500:$AZ2509)-1&lt;0.005,FALSE())),50,100)))</f>
        <v>100</v>
      </c>
    </row>
    <row r="2510" customFormat="false" ht="15" hidden="false" customHeight="true" outlineLevel="0" collapsed="false">
      <c r="A2510" s="47" t="n">
        <v>2506</v>
      </c>
      <c r="B2510" s="48" t="n">
        <v>46199</v>
      </c>
      <c r="C2510" s="47" t="n">
        <v>2026</v>
      </c>
      <c r="D2510" s="49" t="s">
        <v>234</v>
      </c>
      <c r="E2510" s="50" t="n">
        <v>29118.24</v>
      </c>
      <c r="F2510" s="51" t="n">
        <v>0.120893</v>
      </c>
      <c r="G2510" s="51" t="n">
        <v>-0.050304</v>
      </c>
      <c r="H2510" s="52" t="n">
        <v>0.5714</v>
      </c>
      <c r="I2510" s="53" t="n">
        <v>283</v>
      </c>
      <c r="J2510" s="47" t="s">
        <v>235</v>
      </c>
      <c r="K2510" s="54" t="n">
        <v>18.41</v>
      </c>
      <c r="L2510" s="55" t="n">
        <f aca="false">IF(COUNT(F2510)=0,50,IF(F2510&gt;=0,100,IF(F2510&gt;=-0.02,50,0)))</f>
        <v>100</v>
      </c>
      <c r="M2510" s="55" t="n">
        <f aca="false">IF(COUNT(G2510)=0,50,IF(G2510&gt;-0.06,100,IF(G2510&gt;-0.15,50,0)))</f>
        <v>100</v>
      </c>
      <c r="N2510" s="55" t="n">
        <f aca="false">IF(COUNT(H2510)=0,50,IF(H2510&gt;=0.6,100,IF(H2510&gt;=0.4,50,0)))</f>
        <v>50</v>
      </c>
      <c r="O2510" s="55" t="n">
        <f aca="false">IF(COUNT(I2510)=0,50,IF(J2510="proxy_vix",50,IF(I2510&lt;350,100,IF(I2510&lt;=450,50,0))))</f>
        <v>100</v>
      </c>
      <c r="P2510" s="55" t="n">
        <f aca="false">IF(COUNT(K2510)=0,50,IF(K2510&lt;20,100,IF(K2510&lt;=25,50,0)))</f>
        <v>100</v>
      </c>
      <c r="Q2510" s="54"/>
      <c r="R2510" s="47"/>
      <c r="S2510" s="51" t="n">
        <f aca="false">$E2510/$E2509-1</f>
        <v>-0.0109400984771904</v>
      </c>
      <c r="T2510" s="56" t="n">
        <f aca="false">$K2510/$K2509-1</f>
        <v>-0.0254102699841186</v>
      </c>
      <c r="V2510" s="57"/>
      <c r="W2510" s="57"/>
      <c r="Y2510" s="1" t="str">
        <f aca="false">IF(AX2510&gt;=70,"EASY",IF(AX2510&gt;40,"UNCERTAIN","HARD"))</f>
        <v>UNCERTAIN</v>
      </c>
      <c r="AA2510" s="58" t="n">
        <f aca="false">IF($A2510&lt;200,"",AVERAGE($E2461:$E2510)/AVERAGE($E2311:$E2510)-1)</f>
        <v>0.11176060120984</v>
      </c>
      <c r="AB2510" s="59" t="n">
        <f aca="false">LOOKUP($B2510,07_L1政策步階!$A$4:$A$14,07_L1政策步階!$C$4:$C$14)</f>
        <v>-1</v>
      </c>
      <c r="AC2510" s="57"/>
      <c r="AD2510" s="57"/>
      <c r="AE2510" s="57"/>
      <c r="AF2510" s="57"/>
      <c r="AG2510" s="57"/>
      <c r="AH2510" s="57"/>
      <c r="AI2510" s="57"/>
      <c r="AJ2510" s="57"/>
      <c r="AK2510" s="57"/>
      <c r="AL2510" s="59" t="n">
        <f aca="false">IF(ISNUMBER($AA2510),IF($AA2510&gt;=0.005,100,IF($AA2510&gt;=-0.015,50,0)),"")</f>
        <v>100</v>
      </c>
      <c r="AM2510" s="59" t="n">
        <f aca="false">IF(ISNUMBER($AB2510),IF($AB2510=1,100,IF($AB2510=0,50,0)),"")</f>
        <v>0</v>
      </c>
      <c r="AN2510" s="0" t="str">
        <f aca="false">IF(ISNUMBER($AC2510),IF($AC2510&gt;=0.001,100,IF($AC2510&gt;=-0.003,50,0)),"")</f>
        <v/>
      </c>
      <c r="AO2510" s="0" t="str">
        <f aca="false">IF(ISNUMBER($AD2510),IF($AD2510&gt;=0.04,100,IF($AD2510&gt;=0,50,0)),"")</f>
        <v/>
      </c>
      <c r="AP2510" s="0" t="str">
        <f aca="false">IF(ISNUMBER($AE2510),IF($AE2510&gt;=25,100,IF($AE2510&gt;=-75,50,0)),"")</f>
        <v/>
      </c>
      <c r="AQ2510" s="0" t="str">
        <f aca="false">IF(ISNUMBER($AF2510),IF($AF2510&gt;0,100,IF($AF2510&gt;=-50,50,0)),"")</f>
        <v/>
      </c>
      <c r="AR2510" s="0" t="str">
        <f aca="false">IF(ISNUMBER($AG2510),IF($AG2510=1,100,IF($AG2510=0,50,0)),"")</f>
        <v/>
      </c>
      <c r="AS2510" s="0" t="str">
        <f aca="false">IF(ISNUMBER($AH2510),IF($AH2510&lt;0,100,IF($AH2510&lt;=20,50,0)),"")</f>
        <v/>
      </c>
      <c r="AT2510" s="0" t="str">
        <f aca="false">IF(ISNUMBER($AI2510),IF($AI2510&lt;0.95,100,IF($AI2510&lt;=1,50,0)),"")</f>
        <v/>
      </c>
      <c r="AU2510" s="0" t="str">
        <f aca="false">IF(ISNUMBER($AJ2510),IF($AJ2510&lt;30,0,IF($AJ2510&lt;40,50,IF($AJ2510&lt;=90,100,50))),"")</f>
        <v/>
      </c>
      <c r="AV2510" s="0" t="str">
        <f aca="false">IF(ISNUMBER($AK2510),IF($AK2510&gt;-0.2,100,IF($AK2510&gt;=-0.4,50,0)),"")</f>
        <v/>
      </c>
      <c r="AW2510" s="59" t="n">
        <f aca="false">01_指標庫!$H$4*ISNUMBER($F2510)+01_指標庫!$H$5*ISNUMBER($AA2510)+01_指標庫!$H$6*ISNUMBER($G2510)+01_指標庫!$H$7*ISNUMBER($H2510)+01_指標庫!$H$8*ISNUMBER($AF2510)+01_指標庫!$H$9*ISNUMBER($AG2510)+01_指標庫!$H$10*ISNUMBER($AB2510)+01_指標庫!$H$11*ISNUMBER($AC2510)+01_指標庫!$H$12*ISNUMBER($AD2510)+01_指標庫!$H$13*ISNUMBER($AE2510)+01_指標庫!$H$14*ISNUMBER($I2510)+01_指標庫!$H$15*ISNUMBER($AH2510)+01_指標庫!$H$16*ISNUMBER($K2510)+01_指標庫!$H$17*ISNUMBER($AI2510)+01_指標庫!$H$18*ISNUMBER($AJ2510)+01_指標庫!$H$19*ISNUMBER($AK2510)+01_指標庫!$H$20*ISNUMBER($BB2510)+01_指標庫!$H$21*ISNUMBER($BC2510)</f>
        <v>77</v>
      </c>
      <c r="AX2510" s="59" t="n">
        <f aca="false">IF(AW2510=0,50,ROUND((01_指標庫!$H$4*IF(ISNUMBER($F2510),L2510,0)+01_指標庫!$H$5*IF(ISNUMBER($AA2510),AL2510,0)+01_指標庫!$H$6*IF(ISNUMBER($G2510),M2510,0)+01_指標庫!$H$7*IF(ISNUMBER($H2510),N2510,0)+01_指標庫!$H$8*IF(ISNUMBER($AF2510),AQ2510,0)+01_指標庫!$H$9*IF(ISNUMBER($AG2510),AR2510,0)+01_指標庫!$H$10*IF(ISNUMBER($AB2510),AM2510,0)+01_指標庫!$H$11*IF(ISNUMBER($AC2510),AN2510,0)+01_指標庫!$H$12*IF(ISNUMBER($AD2510),AO2510,0)+01_指標庫!$H$13*IF(ISNUMBER($AE2510),AP2510,0)+01_指標庫!$H$14*IF(ISNUMBER($I2510),O2510,0)+01_指標庫!$H$15*IF(ISNUMBER($AH2510),AS2510,0)+01_指標庫!$H$16*IF(ISNUMBER($K2510),P2510,0)+01_指標庫!$H$17*IF(ISNUMBER($AI2510),AT2510,0)+01_指標庫!$H$18*IF(ISNUMBER($AJ2510),AU2510,0)+01_指標庫!$H$19*IF(ISNUMBER($AK2510),AV2510,0)+01_指標庫!$H$20*IF(ISNUMBER($BB2510),BB2510,0)+01_指標庫!$H$21*IF(ISNUMBER($BC2510),BC2510,0))/AW2510,1))</f>
        <v>46.8</v>
      </c>
      <c r="AY2510" s="64" t="n">
        <v>601.44</v>
      </c>
      <c r="AZ2510" s="64" t="n">
        <v>589.94</v>
      </c>
      <c r="BA2510" s="58" t="n">
        <f aca="false">AVERAGE($E2506:$E2510)/AVERAGE($E2501:$E2510)-1</f>
        <v>-0.00924483531319686</v>
      </c>
      <c r="BB2510" s="59" t="n">
        <f aca="false">IF(ISNUMBER($BA2510),IF(OR($S2510&lt;=-0.03,$BA2510&lt;-0.003),0,IF(OR($S2510&lt;=-0.02,$BA2510&lt;0.01),50,100)),"")</f>
        <v>0</v>
      </c>
      <c r="BC2510" s="59" t="n">
        <f aca="false">IF(OR(COUNT($AZ2510)=0,COUNT($AZ2509)=0),"",IF(OR($AY2510/$AZ2509-1&lt;=-0.03,$AZ2510/$AZ2509-1&lt;=-0.045,IF(COUNT($AZ2501:$AZ2510)=10,AVERAGE($AZ2506:$AZ2510)/AVERAGE($AZ2501:$AZ2510)-1&lt;-0.01,FALSE())),0,IF(OR($AZ2510/$AZ2509-1&lt;=-0.02,IF(COUNT($AZ2501:$AZ2510)=10,AVERAGE($AZ2506:$AZ2510)/AVERAGE($AZ2501:$AZ2510)-1&lt;0.005,FALSE())),50,100)))</f>
        <v>0</v>
      </c>
    </row>
    <row r="2511" customFormat="false" ht="15" hidden="false" customHeight="true" outlineLevel="0" collapsed="false">
      <c r="A2511" s="47" t="n">
        <v>2507</v>
      </c>
      <c r="B2511" s="48" t="n">
        <v>46202</v>
      </c>
      <c r="C2511" s="47" t="n">
        <v>2026</v>
      </c>
      <c r="D2511" s="49" t="s">
        <v>236</v>
      </c>
      <c r="E2511" s="50" t="n">
        <v>29774.75</v>
      </c>
      <c r="F2511" s="51" t="n">
        <v>0.14486</v>
      </c>
      <c r="G2511" s="51" t="n">
        <v>-0.028892</v>
      </c>
      <c r="H2511" s="52" t="n">
        <v>0.5918</v>
      </c>
      <c r="I2511" s="53" t="n">
        <v>280</v>
      </c>
      <c r="J2511" s="47" t="s">
        <v>235</v>
      </c>
      <c r="K2511" s="54" t="n">
        <v>17.65</v>
      </c>
      <c r="L2511" s="55" t="n">
        <f aca="false">IF(COUNT(F2511)=0,50,IF(F2511&gt;=0,100,IF(F2511&gt;=-0.02,50,0)))</f>
        <v>100</v>
      </c>
      <c r="M2511" s="55" t="n">
        <f aca="false">IF(COUNT(G2511)=0,50,IF(G2511&gt;-0.06,100,IF(G2511&gt;-0.15,50,0)))</f>
        <v>100</v>
      </c>
      <c r="N2511" s="55" t="n">
        <f aca="false">IF(COUNT(H2511)=0,50,IF(H2511&gt;=0.6,100,IF(H2511&gt;=0.4,50,0)))</f>
        <v>50</v>
      </c>
      <c r="O2511" s="55" t="n">
        <f aca="false">IF(COUNT(I2511)=0,50,IF(J2511="proxy_vix",50,IF(I2511&lt;350,100,IF(I2511&lt;=450,50,0))))</f>
        <v>100</v>
      </c>
      <c r="P2511" s="55" t="n">
        <f aca="false">IF(COUNT(K2511)=0,50,IF(K2511&lt;20,100,IF(K2511&lt;=25,50,0)))</f>
        <v>100</v>
      </c>
      <c r="Q2511" s="54"/>
      <c r="R2511" s="47"/>
      <c r="S2511" s="51" t="n">
        <f aca="false">$E2511/$E2510-1</f>
        <v>0.0225463489551565</v>
      </c>
      <c r="T2511" s="56" t="n">
        <f aca="false">$K2511/$K2510-1</f>
        <v>-0.0412819120043455</v>
      </c>
      <c r="V2511" s="57"/>
      <c r="W2511" s="57"/>
      <c r="Y2511" s="1" t="str">
        <f aca="false">IF(AX2511&gt;=70,"EASY",IF(AX2511&gt;40,"UNCERTAIN","HARD"))</f>
        <v>UNCERTAIN</v>
      </c>
      <c r="AA2511" s="58" t="n">
        <f aca="false">IF($A2511&lt;200,"",AVERAGE($E2462:$E2511)/AVERAGE($E2312:$E2511)-1)</f>
        <v>0.113140843284957</v>
      </c>
      <c r="AB2511" s="59" t="n">
        <f aca="false">LOOKUP($B2511,07_L1政策步階!$A$4:$A$14,07_L1政策步階!$C$4:$C$14)</f>
        <v>-1</v>
      </c>
      <c r="AC2511" s="57"/>
      <c r="AD2511" s="57"/>
      <c r="AE2511" s="57"/>
      <c r="AF2511" s="57"/>
      <c r="AG2511" s="57"/>
      <c r="AH2511" s="57"/>
      <c r="AI2511" s="57"/>
      <c r="AJ2511" s="57"/>
      <c r="AK2511" s="57"/>
      <c r="AL2511" s="59" t="n">
        <f aca="false">IF(ISNUMBER($AA2511),IF($AA2511&gt;=0.005,100,IF($AA2511&gt;=-0.015,50,0)),"")</f>
        <v>100</v>
      </c>
      <c r="AM2511" s="59" t="n">
        <f aca="false">IF(ISNUMBER($AB2511),IF($AB2511=1,100,IF($AB2511=0,50,0)),"")</f>
        <v>0</v>
      </c>
      <c r="AN2511" s="0" t="str">
        <f aca="false">IF(ISNUMBER($AC2511),IF($AC2511&gt;=0.001,100,IF($AC2511&gt;=-0.003,50,0)),"")</f>
        <v/>
      </c>
      <c r="AO2511" s="0" t="str">
        <f aca="false">IF(ISNUMBER($AD2511),IF($AD2511&gt;=0.04,100,IF($AD2511&gt;=0,50,0)),"")</f>
        <v/>
      </c>
      <c r="AP2511" s="0" t="str">
        <f aca="false">IF(ISNUMBER($AE2511),IF($AE2511&gt;=25,100,IF($AE2511&gt;=-75,50,0)),"")</f>
        <v/>
      </c>
      <c r="AQ2511" s="0" t="str">
        <f aca="false">IF(ISNUMBER($AF2511),IF($AF2511&gt;0,100,IF($AF2511&gt;=-50,50,0)),"")</f>
        <v/>
      </c>
      <c r="AR2511" s="0" t="str">
        <f aca="false">IF(ISNUMBER($AG2511),IF($AG2511=1,100,IF($AG2511=0,50,0)),"")</f>
        <v/>
      </c>
      <c r="AS2511" s="0" t="str">
        <f aca="false">IF(ISNUMBER($AH2511),IF($AH2511&lt;0,100,IF($AH2511&lt;=20,50,0)),"")</f>
        <v/>
      </c>
      <c r="AT2511" s="0" t="str">
        <f aca="false">IF(ISNUMBER($AI2511),IF($AI2511&lt;0.95,100,IF($AI2511&lt;=1,50,0)),"")</f>
        <v/>
      </c>
      <c r="AU2511" s="0" t="str">
        <f aca="false">IF(ISNUMBER($AJ2511),IF($AJ2511&lt;30,0,IF($AJ2511&lt;40,50,IF($AJ2511&lt;=90,100,50))),"")</f>
        <v/>
      </c>
      <c r="AV2511" s="0" t="str">
        <f aca="false">IF(ISNUMBER($AK2511),IF($AK2511&gt;-0.2,100,IF($AK2511&gt;=-0.4,50,0)),"")</f>
        <v/>
      </c>
      <c r="AW2511" s="59" t="n">
        <f aca="false">01_指標庫!$H$4*ISNUMBER($F2511)+01_指標庫!$H$5*ISNUMBER($AA2511)+01_指標庫!$H$6*ISNUMBER($G2511)+01_指標庫!$H$7*ISNUMBER($H2511)+01_指標庫!$H$8*ISNUMBER($AF2511)+01_指標庫!$H$9*ISNUMBER($AG2511)+01_指標庫!$H$10*ISNUMBER($AB2511)+01_指標庫!$H$11*ISNUMBER($AC2511)+01_指標庫!$H$12*ISNUMBER($AD2511)+01_指標庫!$H$13*ISNUMBER($AE2511)+01_指標庫!$H$14*ISNUMBER($I2511)+01_指標庫!$H$15*ISNUMBER($AH2511)+01_指標庫!$H$16*ISNUMBER($K2511)+01_指標庫!$H$17*ISNUMBER($AI2511)+01_指標庫!$H$18*ISNUMBER($AJ2511)+01_指標庫!$H$19*ISNUMBER($AK2511)+01_指標庫!$H$20*ISNUMBER($BB2511)+01_指標庫!$H$21*ISNUMBER($BC2511)</f>
        <v>77</v>
      </c>
      <c r="AX2511" s="59" t="n">
        <f aca="false">IF(AW2511=0,50,ROUND((01_指標庫!$H$4*IF(ISNUMBER($F2511),L2511,0)+01_指標庫!$H$5*IF(ISNUMBER($AA2511),AL2511,0)+01_指標庫!$H$6*IF(ISNUMBER($G2511),M2511,0)+01_指標庫!$H$7*IF(ISNUMBER($H2511),N2511,0)+01_指標庫!$H$8*IF(ISNUMBER($AF2511),AQ2511,0)+01_指標庫!$H$9*IF(ISNUMBER($AG2511),AR2511,0)+01_指標庫!$H$10*IF(ISNUMBER($AB2511),AM2511,0)+01_指標庫!$H$11*IF(ISNUMBER($AC2511),AN2511,0)+01_指標庫!$H$12*IF(ISNUMBER($AD2511),AO2511,0)+01_指標庫!$H$13*IF(ISNUMBER($AE2511),AP2511,0)+01_指標庫!$H$14*IF(ISNUMBER($I2511),O2511,0)+01_指標庫!$H$15*IF(ISNUMBER($AH2511),AS2511,0)+01_指標庫!$H$16*IF(ISNUMBER($K2511),P2511,0)+01_指標庫!$H$17*IF(ISNUMBER($AI2511),AT2511,0)+01_指標庫!$H$18*IF(ISNUMBER($AJ2511),AU2511,0)+01_指標庫!$H$19*IF(ISNUMBER($AK2511),AV2511,0)+01_指標庫!$H$20*IF(ISNUMBER($BB2511),BB2511,0)+01_指標庫!$H$21*IF(ISNUMBER($BC2511),BC2511,0))/AW2511,1))</f>
        <v>46.8</v>
      </c>
      <c r="AY2511" s="64" t="n">
        <v>593.71</v>
      </c>
      <c r="AZ2511" s="64" t="n">
        <v>614.35</v>
      </c>
      <c r="BA2511" s="58" t="n">
        <f aca="false">AVERAGE($E2507:$E2511)/AVERAGE($E2502:$E2511)-1</f>
        <v>-0.0135497981093075</v>
      </c>
      <c r="BB2511" s="59" t="n">
        <f aca="false">IF(ISNUMBER($BA2511),IF(OR($S2511&lt;=-0.03,$BA2511&lt;-0.003),0,IF(OR($S2511&lt;=-0.02,$BA2511&lt;0.01),50,100)),"")</f>
        <v>0</v>
      </c>
      <c r="BC2511" s="59" t="n">
        <f aca="false">IF(OR(COUNT($AZ2511)=0,COUNT($AZ2510)=0),"",IF(OR($AY2511/$AZ2510-1&lt;=-0.03,$AZ2511/$AZ2510-1&lt;=-0.045,IF(COUNT($AZ2502:$AZ2511)=10,AVERAGE($AZ2507:$AZ2511)/AVERAGE($AZ2502:$AZ2511)-1&lt;-0.01,FALSE())),0,IF(OR($AZ2511/$AZ2510-1&lt;=-0.02,IF(COUNT($AZ2502:$AZ2511)=10,AVERAGE($AZ2507:$AZ2511)/AVERAGE($AZ2502:$AZ2511)-1&lt;0.005,FALSE())),50,100)))</f>
        <v>0</v>
      </c>
    </row>
    <row r="2512" customFormat="false" ht="15" hidden="false" customHeight="true" outlineLevel="0" collapsed="false">
      <c r="A2512" s="47" t="n">
        <v>2508</v>
      </c>
      <c r="B2512" s="48" t="n">
        <v>46203</v>
      </c>
      <c r="C2512" s="47" t="n">
        <v>2026</v>
      </c>
      <c r="D2512" s="49" t="s">
        <v>237</v>
      </c>
      <c r="E2512" s="50" t="n">
        <v>30276.35</v>
      </c>
      <c r="F2512" s="51" t="n">
        <v>0.162742</v>
      </c>
      <c r="G2512" s="51" t="n">
        <v>-0.012532</v>
      </c>
      <c r="H2512" s="52" t="n">
        <v>0.6122</v>
      </c>
      <c r="I2512" s="53" t="n">
        <v>275</v>
      </c>
      <c r="J2512" s="47" t="s">
        <v>235</v>
      </c>
      <c r="K2512" s="54" t="n">
        <v>16.45</v>
      </c>
      <c r="L2512" s="55" t="n">
        <f aca="false">IF(COUNT(F2512)=0,50,IF(F2512&gt;=0,100,IF(F2512&gt;=-0.02,50,0)))</f>
        <v>100</v>
      </c>
      <c r="M2512" s="55" t="n">
        <f aca="false">IF(COUNT(G2512)=0,50,IF(G2512&gt;-0.06,100,IF(G2512&gt;-0.15,50,0)))</f>
        <v>100</v>
      </c>
      <c r="N2512" s="55" t="n">
        <f aca="false">IF(COUNT(H2512)=0,50,IF(H2512&gt;=0.6,100,IF(H2512&gt;=0.4,50,0)))</f>
        <v>100</v>
      </c>
      <c r="O2512" s="55" t="n">
        <f aca="false">IF(COUNT(I2512)=0,50,IF(J2512="proxy_vix",50,IF(I2512&lt;350,100,IF(I2512&lt;=450,50,0))))</f>
        <v>100</v>
      </c>
      <c r="P2512" s="55" t="n">
        <f aca="false">IF(COUNT(K2512)=0,50,IF(K2512&lt;20,100,IF(K2512&lt;=25,50,0)))</f>
        <v>100</v>
      </c>
      <c r="Q2512" s="54"/>
      <c r="R2512" s="47"/>
      <c r="S2512" s="51" t="n">
        <f aca="false">$E2512/$E2511-1</f>
        <v>0.0168464890553237</v>
      </c>
      <c r="T2512" s="56" t="n">
        <f aca="false">$K2512/$K2511-1</f>
        <v>-0.0679886685552408</v>
      </c>
      <c r="V2512" s="57"/>
      <c r="W2512" s="57"/>
      <c r="Y2512" s="1" t="str">
        <f aca="false">IF(AX2512&gt;=70,"EASY",IF(AX2512&gt;40,"UNCERTAIN","HARD"))</f>
        <v>UNCERTAIN</v>
      </c>
      <c r="AA2512" s="58" t="n">
        <f aca="false">IF($A2512&lt;200,"",AVERAGE($E2463:$E2512)/AVERAGE($E2313:$E2512)-1)</f>
        <v>0.114565822277642</v>
      </c>
      <c r="AB2512" s="59" t="n">
        <f aca="false">LOOKUP($B2512,07_L1政策步階!$A$4:$A$14,07_L1政策步階!$C$4:$C$14)</f>
        <v>-1</v>
      </c>
      <c r="AC2512" s="57"/>
      <c r="AD2512" s="57"/>
      <c r="AE2512" s="57"/>
      <c r="AF2512" s="57"/>
      <c r="AG2512" s="57"/>
      <c r="AH2512" s="57"/>
      <c r="AI2512" s="57"/>
      <c r="AJ2512" s="57"/>
      <c r="AK2512" s="57"/>
      <c r="AL2512" s="59" t="n">
        <f aca="false">IF(ISNUMBER($AA2512),IF($AA2512&gt;=0.005,100,IF($AA2512&gt;=-0.015,50,0)),"")</f>
        <v>100</v>
      </c>
      <c r="AM2512" s="59" t="n">
        <f aca="false">IF(ISNUMBER($AB2512),IF($AB2512=1,100,IF($AB2512=0,50,0)),"")</f>
        <v>0</v>
      </c>
      <c r="AN2512" s="0" t="str">
        <f aca="false">IF(ISNUMBER($AC2512),IF($AC2512&gt;=0.001,100,IF($AC2512&gt;=-0.003,50,0)),"")</f>
        <v/>
      </c>
      <c r="AO2512" s="0" t="str">
        <f aca="false">IF(ISNUMBER($AD2512),IF($AD2512&gt;=0.04,100,IF($AD2512&gt;=0,50,0)),"")</f>
        <v/>
      </c>
      <c r="AP2512" s="0" t="str">
        <f aca="false">IF(ISNUMBER($AE2512),IF($AE2512&gt;=25,100,IF($AE2512&gt;=-75,50,0)),"")</f>
        <v/>
      </c>
      <c r="AQ2512" s="0" t="str">
        <f aca="false">IF(ISNUMBER($AF2512),IF($AF2512&gt;0,100,IF($AF2512&gt;=-50,50,0)),"")</f>
        <v/>
      </c>
      <c r="AR2512" s="0" t="str">
        <f aca="false">IF(ISNUMBER($AG2512),IF($AG2512=1,100,IF($AG2512=0,50,0)),"")</f>
        <v/>
      </c>
      <c r="AS2512" s="0" t="str">
        <f aca="false">IF(ISNUMBER($AH2512),IF($AH2512&lt;0,100,IF($AH2512&lt;=20,50,0)),"")</f>
        <v/>
      </c>
      <c r="AT2512" s="0" t="str">
        <f aca="false">IF(ISNUMBER($AI2512),IF($AI2512&lt;0.95,100,IF($AI2512&lt;=1,50,0)),"")</f>
        <v/>
      </c>
      <c r="AU2512" s="0" t="str">
        <f aca="false">IF(ISNUMBER($AJ2512),IF($AJ2512&lt;30,0,IF($AJ2512&lt;40,50,IF($AJ2512&lt;=90,100,50))),"")</f>
        <v/>
      </c>
      <c r="AV2512" s="0" t="str">
        <f aca="false">IF(ISNUMBER($AK2512),IF($AK2512&gt;-0.2,100,IF($AK2512&gt;=-0.4,50,0)),"")</f>
        <v/>
      </c>
      <c r="AW2512" s="59" t="n">
        <f aca="false">01_指標庫!$H$4*ISNUMBER($F2512)+01_指標庫!$H$5*ISNUMBER($AA2512)+01_指標庫!$H$6*ISNUMBER($G2512)+01_指標庫!$H$7*ISNUMBER($H2512)+01_指標庫!$H$8*ISNUMBER($AF2512)+01_指標庫!$H$9*ISNUMBER($AG2512)+01_指標庫!$H$10*ISNUMBER($AB2512)+01_指標庫!$H$11*ISNUMBER($AC2512)+01_指標庫!$H$12*ISNUMBER($AD2512)+01_指標庫!$H$13*ISNUMBER($AE2512)+01_指標庫!$H$14*ISNUMBER($I2512)+01_指標庫!$H$15*ISNUMBER($AH2512)+01_指標庫!$H$16*ISNUMBER($K2512)+01_指標庫!$H$17*ISNUMBER($AI2512)+01_指標庫!$H$18*ISNUMBER($AJ2512)+01_指標庫!$H$19*ISNUMBER($AK2512)+01_指標庫!$H$20*ISNUMBER($BB2512)+01_指標庫!$H$21*ISNUMBER($BC2512)</f>
        <v>77</v>
      </c>
      <c r="AX2512" s="59" t="n">
        <f aca="false">IF(AW2512=0,50,ROUND((01_指標庫!$H$4*IF(ISNUMBER($F2512),L2512,0)+01_指標庫!$H$5*IF(ISNUMBER($AA2512),AL2512,0)+01_指標庫!$H$6*IF(ISNUMBER($G2512),M2512,0)+01_指標庫!$H$7*IF(ISNUMBER($H2512),N2512,0)+01_指標庫!$H$8*IF(ISNUMBER($AF2512),AQ2512,0)+01_指標庫!$H$9*IF(ISNUMBER($AG2512),AR2512,0)+01_指標庫!$H$10*IF(ISNUMBER($AB2512),AM2512,0)+01_指標庫!$H$11*IF(ISNUMBER($AC2512),AN2512,0)+01_指標庫!$H$12*IF(ISNUMBER($AD2512),AO2512,0)+01_指標庫!$H$13*IF(ISNUMBER($AE2512),AP2512,0)+01_指標庫!$H$14*IF(ISNUMBER($I2512),O2512,0)+01_指標庫!$H$15*IF(ISNUMBER($AH2512),AS2512,0)+01_指標庫!$H$16*IF(ISNUMBER($K2512),P2512,0)+01_指標庫!$H$17*IF(ISNUMBER($AI2512),AT2512,0)+01_指標庫!$H$18*IF(ISNUMBER($AJ2512),AU2512,0)+01_指標庫!$H$19*IF(ISNUMBER($AK2512),AV2512,0)+01_指標庫!$H$20*IF(ISNUMBER($BB2512),BB2512,0)+01_指標庫!$H$21*IF(ISNUMBER($BC2512),BC2512,0))/AW2512,1))</f>
        <v>68.8</v>
      </c>
      <c r="AY2512" s="64" t="n">
        <v>616.15</v>
      </c>
      <c r="AZ2512" s="64" t="n">
        <v>640.76</v>
      </c>
      <c r="BA2512" s="58" t="n">
        <f aca="false">AVERAGE($E2508:$E2512)/AVERAGE($E2503:$E2512)-1</f>
        <v>-0.00641833597507058</v>
      </c>
      <c r="BB2512" s="59" t="n">
        <f aca="false">IF(ISNUMBER($BA2512),IF(OR($S2512&lt;=-0.03,$BA2512&lt;-0.003),0,IF(OR($S2512&lt;=-0.02,$BA2512&lt;0.01),50,100)),"")</f>
        <v>0</v>
      </c>
      <c r="BC2512" s="59" t="n">
        <f aca="false">IF(OR(COUNT($AZ2512)=0,COUNT($AZ2511)=0),"",IF(OR($AY2512/$AZ2511-1&lt;=-0.03,$AZ2512/$AZ2511-1&lt;=-0.045,IF(COUNT($AZ2503:$AZ2512)=10,AVERAGE($AZ2508:$AZ2512)/AVERAGE($AZ2503:$AZ2512)-1&lt;-0.01,FALSE())),0,IF(OR($AZ2512/$AZ2511-1&lt;=-0.02,IF(COUNT($AZ2503:$AZ2512)=10,AVERAGE($AZ2508:$AZ2512)/AVERAGE($AZ2503:$AZ2512)-1&lt;0.005,FALSE())),50,100)))</f>
        <v>50</v>
      </c>
    </row>
    <row r="2513" customFormat="false" ht="15" hidden="false" customHeight="true" outlineLevel="0" collapsed="false">
      <c r="A2513" s="47" t="n">
        <v>2509</v>
      </c>
      <c r="B2513" s="48" t="n">
        <v>46204</v>
      </c>
      <c r="C2513" s="47" t="n">
        <v>2026</v>
      </c>
      <c r="D2513" s="49" t="s">
        <v>238</v>
      </c>
      <c r="E2513" s="50" t="n">
        <v>29809.13</v>
      </c>
      <c r="F2513" s="51" t="n">
        <v>0.143543</v>
      </c>
      <c r="G2513" s="51" t="n">
        <v>-0.027771</v>
      </c>
      <c r="H2513" s="52" t="n">
        <v>0.5918</v>
      </c>
      <c r="I2513" s="53" t="n">
        <v>274</v>
      </c>
      <c r="J2513" s="47" t="s">
        <v>235</v>
      </c>
      <c r="K2513" s="54" t="n">
        <v>16.59</v>
      </c>
      <c r="L2513" s="55" t="n">
        <f aca="false">IF(COUNT(F2513)=0,50,IF(F2513&gt;=0,100,IF(F2513&gt;=-0.02,50,0)))</f>
        <v>100</v>
      </c>
      <c r="M2513" s="55" t="n">
        <f aca="false">IF(COUNT(G2513)=0,50,IF(G2513&gt;-0.06,100,IF(G2513&gt;-0.15,50,0)))</f>
        <v>100</v>
      </c>
      <c r="N2513" s="55" t="n">
        <f aca="false">IF(COUNT(H2513)=0,50,IF(H2513&gt;=0.6,100,IF(H2513&gt;=0.4,50,0)))</f>
        <v>50</v>
      </c>
      <c r="O2513" s="55" t="n">
        <f aca="false">IF(COUNT(I2513)=0,50,IF(J2513="proxy_vix",50,IF(I2513&lt;350,100,IF(I2513&lt;=450,50,0))))</f>
        <v>100</v>
      </c>
      <c r="P2513" s="55" t="n">
        <f aca="false">IF(COUNT(K2513)=0,50,IF(K2513&lt;20,100,IF(K2513&lt;=25,50,0)))</f>
        <v>100</v>
      </c>
      <c r="Q2513" s="54"/>
      <c r="R2513" s="47"/>
      <c r="S2513" s="51" t="n">
        <f aca="false">$E2513/$E2512-1</f>
        <v>-0.0154318469696644</v>
      </c>
      <c r="T2513" s="56" t="n">
        <f aca="false">$K2513/$K2512-1</f>
        <v>0.00851063829787235</v>
      </c>
      <c r="V2513" s="57"/>
      <c r="W2513" s="57"/>
      <c r="Y2513" s="1" t="str">
        <f aca="false">IF(AX2513&gt;=70,"EASY",IF(AX2513&gt;40,"UNCERTAIN","HARD"))</f>
        <v>UNCERTAIN</v>
      </c>
      <c r="AA2513" s="58" t="n">
        <f aca="false">IF($A2513&lt;200,"",AVERAGE($E2464:$E2513)/AVERAGE($E2314:$E2513)-1)</f>
        <v>0.115813217165657</v>
      </c>
      <c r="AB2513" s="59" t="n">
        <f aca="false">LOOKUP($B2513,07_L1政策步階!$A$4:$A$14,07_L1政策步階!$C$4:$C$14)</f>
        <v>-1</v>
      </c>
      <c r="AC2513" s="57"/>
      <c r="AD2513" s="57"/>
      <c r="AE2513" s="57"/>
      <c r="AF2513" s="57"/>
      <c r="AG2513" s="57"/>
      <c r="AH2513" s="57"/>
      <c r="AI2513" s="57"/>
      <c r="AJ2513" s="57"/>
      <c r="AK2513" s="57"/>
      <c r="AL2513" s="59" t="n">
        <f aca="false">IF(ISNUMBER($AA2513),IF($AA2513&gt;=0.005,100,IF($AA2513&gt;=-0.015,50,0)),"")</f>
        <v>100</v>
      </c>
      <c r="AM2513" s="59" t="n">
        <f aca="false">IF(ISNUMBER($AB2513),IF($AB2513=1,100,IF($AB2513=0,50,0)),"")</f>
        <v>0</v>
      </c>
      <c r="AN2513" s="0" t="str">
        <f aca="false">IF(ISNUMBER($AC2513),IF($AC2513&gt;=0.001,100,IF($AC2513&gt;=-0.003,50,0)),"")</f>
        <v/>
      </c>
      <c r="AO2513" s="0" t="str">
        <f aca="false">IF(ISNUMBER($AD2513),IF($AD2513&gt;=0.04,100,IF($AD2513&gt;=0,50,0)),"")</f>
        <v/>
      </c>
      <c r="AP2513" s="0" t="str">
        <f aca="false">IF(ISNUMBER($AE2513),IF($AE2513&gt;=25,100,IF($AE2513&gt;=-75,50,0)),"")</f>
        <v/>
      </c>
      <c r="AQ2513" s="0" t="str">
        <f aca="false">IF(ISNUMBER($AF2513),IF($AF2513&gt;0,100,IF($AF2513&gt;=-50,50,0)),"")</f>
        <v/>
      </c>
      <c r="AR2513" s="0" t="str">
        <f aca="false">IF(ISNUMBER($AG2513),IF($AG2513=1,100,IF($AG2513=0,50,0)),"")</f>
        <v/>
      </c>
      <c r="AS2513" s="0" t="str">
        <f aca="false">IF(ISNUMBER($AH2513),IF($AH2513&lt;0,100,IF($AH2513&lt;=20,50,0)),"")</f>
        <v/>
      </c>
      <c r="AT2513" s="0" t="str">
        <f aca="false">IF(ISNUMBER($AI2513),IF($AI2513&lt;0.95,100,IF($AI2513&lt;=1,50,0)),"")</f>
        <v/>
      </c>
      <c r="AU2513" s="0" t="str">
        <f aca="false">IF(ISNUMBER($AJ2513),IF($AJ2513&lt;30,0,IF($AJ2513&lt;40,50,IF($AJ2513&lt;=90,100,50))),"")</f>
        <v/>
      </c>
      <c r="AV2513" s="0" t="str">
        <f aca="false">IF(ISNUMBER($AK2513),IF($AK2513&gt;-0.2,100,IF($AK2513&gt;=-0.4,50,0)),"")</f>
        <v/>
      </c>
      <c r="AW2513" s="59" t="n">
        <f aca="false">01_指標庫!$H$4*ISNUMBER($F2513)+01_指標庫!$H$5*ISNUMBER($AA2513)+01_指標庫!$H$6*ISNUMBER($G2513)+01_指標庫!$H$7*ISNUMBER($H2513)+01_指標庫!$H$8*ISNUMBER($AF2513)+01_指標庫!$H$9*ISNUMBER($AG2513)+01_指標庫!$H$10*ISNUMBER($AB2513)+01_指標庫!$H$11*ISNUMBER($AC2513)+01_指標庫!$H$12*ISNUMBER($AD2513)+01_指標庫!$H$13*ISNUMBER($AE2513)+01_指標庫!$H$14*ISNUMBER($I2513)+01_指標庫!$H$15*ISNUMBER($AH2513)+01_指標庫!$H$16*ISNUMBER($K2513)+01_指標庫!$H$17*ISNUMBER($AI2513)+01_指標庫!$H$18*ISNUMBER($AJ2513)+01_指標庫!$H$19*ISNUMBER($AK2513)+01_指標庫!$H$20*ISNUMBER($BB2513)+01_指標庫!$H$21*ISNUMBER($BC2513)</f>
        <v>77</v>
      </c>
      <c r="AX2513" s="59" t="n">
        <f aca="false">IF(AW2513=0,50,ROUND((01_指標庫!$H$4*IF(ISNUMBER($F2513),L2513,0)+01_指標庫!$H$5*IF(ISNUMBER($AA2513),AL2513,0)+01_指標庫!$H$6*IF(ISNUMBER($G2513),M2513,0)+01_指標庫!$H$7*IF(ISNUMBER($H2513),N2513,0)+01_指標庫!$H$8*IF(ISNUMBER($AF2513),AQ2513,0)+01_指標庫!$H$9*IF(ISNUMBER($AG2513),AR2513,0)+01_指標庫!$H$10*IF(ISNUMBER($AB2513),AM2513,0)+01_指標庫!$H$11*IF(ISNUMBER($AC2513),AN2513,0)+01_指標庫!$H$12*IF(ISNUMBER($AD2513),AO2513,0)+01_指標庫!$H$13*IF(ISNUMBER($AE2513),AP2513,0)+01_指標庫!$H$14*IF(ISNUMBER($I2513),O2513,0)+01_指標庫!$H$15*IF(ISNUMBER($AH2513),AS2513,0)+01_指標庫!$H$16*IF(ISNUMBER($K2513),P2513,0)+01_指標庫!$H$17*IF(ISNUMBER($AI2513),AT2513,0)+01_指標庫!$H$18*IF(ISNUMBER($AJ2513),AU2513,0)+01_指標庫!$H$19*IF(ISNUMBER($AK2513),AV2513,0)+01_指標庫!$H$20*IF(ISNUMBER($BB2513),BB2513,0)+01_指標庫!$H$21*IF(ISNUMBER($BC2513),BC2513,0))/AW2513,1))</f>
        <v>50.6</v>
      </c>
      <c r="AY2513" s="64" t="n">
        <v>616.82</v>
      </c>
      <c r="AZ2513" s="64" t="n">
        <v>599.7</v>
      </c>
      <c r="BA2513" s="58" t="n">
        <f aca="false">AVERAGE($E2509:$E2513)/AVERAGE($E2504:$E2513)-1</f>
        <v>-0.00192582409878561</v>
      </c>
      <c r="BB2513" s="59" t="n">
        <f aca="false">IF(ISNUMBER($BA2513),IF(OR($S2513&lt;=-0.03,$BA2513&lt;-0.003),0,IF(OR($S2513&lt;=-0.02,$BA2513&lt;0.01),50,100)),"")</f>
        <v>50</v>
      </c>
      <c r="BC2513" s="59" t="n">
        <f aca="false">IF(OR(COUNT($AZ2513)=0,COUNT($AZ2512)=0),"",IF(OR($AY2513/$AZ2512-1&lt;=-0.03,$AZ2513/$AZ2512-1&lt;=-0.045,IF(COUNT($AZ2504:$AZ2513)=10,AVERAGE($AZ2509:$AZ2513)/AVERAGE($AZ2504:$AZ2513)-1&lt;-0.01,FALSE())),0,IF(OR($AZ2513/$AZ2512-1&lt;=-0.02,IF(COUNT($AZ2504:$AZ2513)=10,AVERAGE($AZ2509:$AZ2513)/AVERAGE($AZ2504:$AZ2513)-1&lt;0.005,FALSE())),50,100)))</f>
        <v>0</v>
      </c>
    </row>
    <row r="2514" customFormat="false" ht="15" hidden="false" customHeight="true" outlineLevel="0" collapsed="false">
      <c r="A2514" s="47" t="n">
        <v>2510</v>
      </c>
      <c r="B2514" s="48" t="n">
        <v>46205</v>
      </c>
      <c r="C2514" s="47" t="n">
        <v>2026</v>
      </c>
      <c r="D2514" s="49" t="s">
        <v>239</v>
      </c>
      <c r="E2514" s="50" t="n">
        <v>29329.21</v>
      </c>
      <c r="F2514" s="51" t="n">
        <v>0.124047</v>
      </c>
      <c r="G2514" s="51" t="n">
        <v>-0.043423</v>
      </c>
      <c r="H2514" s="52" t="n">
        <v>0.6531</v>
      </c>
      <c r="I2514" s="53" t="n">
        <v>275</v>
      </c>
      <c r="J2514" s="47" t="s">
        <v>235</v>
      </c>
      <c r="K2514" s="54" t="n">
        <v>16.15</v>
      </c>
      <c r="L2514" s="55" t="n">
        <f aca="false">IF(COUNT(F2514)=0,50,IF(F2514&gt;=0,100,IF(F2514&gt;=-0.02,50,0)))</f>
        <v>100</v>
      </c>
      <c r="M2514" s="55" t="n">
        <f aca="false">IF(COUNT(G2514)=0,50,IF(G2514&gt;-0.06,100,IF(G2514&gt;-0.15,50,0)))</f>
        <v>100</v>
      </c>
      <c r="N2514" s="55" t="n">
        <f aca="false">IF(COUNT(H2514)=0,50,IF(H2514&gt;=0.6,100,IF(H2514&gt;=0.4,50,0)))</f>
        <v>100</v>
      </c>
      <c r="O2514" s="55" t="n">
        <f aca="false">IF(COUNT(I2514)=0,50,IF(J2514="proxy_vix",50,IF(I2514&lt;350,100,IF(I2514&lt;=450,50,0))))</f>
        <v>100</v>
      </c>
      <c r="P2514" s="55" t="n">
        <f aca="false">IF(COUNT(K2514)=0,50,IF(K2514&lt;20,100,IF(K2514&lt;=25,50,0)))</f>
        <v>100</v>
      </c>
      <c r="Q2514" s="54"/>
      <c r="R2514" s="47"/>
      <c r="S2514" s="51" t="n">
        <f aca="false">$E2514/$E2513-1</f>
        <v>-0.0160997654074441</v>
      </c>
      <c r="T2514" s="56" t="n">
        <f aca="false">$K2514/$K2513-1</f>
        <v>-0.0265220012055456</v>
      </c>
      <c r="V2514" s="57"/>
      <c r="W2514" s="57"/>
      <c r="Y2514" s="1" t="str">
        <f aca="false">IF(AX2514&gt;=70,"EASY",IF(AX2514&gt;40,"UNCERTAIN","HARD"))</f>
        <v>UNCERTAIN</v>
      </c>
      <c r="AA2514" s="58" t="n">
        <f aca="false">IF($A2514&lt;200,"",AVERAGE($E2465:$E2514)/AVERAGE($E2315:$E2514)-1)</f>
        <v>0.116920883391406</v>
      </c>
      <c r="AB2514" s="59" t="n">
        <f aca="false">LOOKUP($B2514,07_L1政策步階!$A$4:$A$14,07_L1政策步階!$C$4:$C$14)</f>
        <v>-1</v>
      </c>
      <c r="AC2514" s="57"/>
      <c r="AD2514" s="57"/>
      <c r="AE2514" s="57"/>
      <c r="AF2514" s="57"/>
      <c r="AG2514" s="57"/>
      <c r="AH2514" s="57"/>
      <c r="AI2514" s="57"/>
      <c r="AJ2514" s="57"/>
      <c r="AK2514" s="57"/>
      <c r="AL2514" s="59" t="n">
        <f aca="false">IF(ISNUMBER($AA2514),IF($AA2514&gt;=0.005,100,IF($AA2514&gt;=-0.015,50,0)),"")</f>
        <v>100</v>
      </c>
      <c r="AM2514" s="59" t="n">
        <f aca="false">IF(ISNUMBER($AB2514),IF($AB2514=1,100,IF($AB2514=0,50,0)),"")</f>
        <v>0</v>
      </c>
      <c r="AN2514" s="0" t="str">
        <f aca="false">IF(ISNUMBER($AC2514),IF($AC2514&gt;=0.001,100,IF($AC2514&gt;=-0.003,50,0)),"")</f>
        <v/>
      </c>
      <c r="AO2514" s="0" t="str">
        <f aca="false">IF(ISNUMBER($AD2514),IF($AD2514&gt;=0.04,100,IF($AD2514&gt;=0,50,0)),"")</f>
        <v/>
      </c>
      <c r="AP2514" s="0" t="str">
        <f aca="false">IF(ISNUMBER($AE2514),IF($AE2514&gt;=25,100,IF($AE2514&gt;=-75,50,0)),"")</f>
        <v/>
      </c>
      <c r="AQ2514" s="0" t="str">
        <f aca="false">IF(ISNUMBER($AF2514),IF($AF2514&gt;0,100,IF($AF2514&gt;=-50,50,0)),"")</f>
        <v/>
      </c>
      <c r="AR2514" s="0" t="str">
        <f aca="false">IF(ISNUMBER($AG2514),IF($AG2514=1,100,IF($AG2514=0,50,0)),"")</f>
        <v/>
      </c>
      <c r="AS2514" s="0" t="str">
        <f aca="false">IF(ISNUMBER($AH2514),IF($AH2514&lt;0,100,IF($AH2514&lt;=20,50,0)),"")</f>
        <v/>
      </c>
      <c r="AT2514" s="0" t="str">
        <f aca="false">IF(ISNUMBER($AI2514),IF($AI2514&lt;0.95,100,IF($AI2514&lt;=1,50,0)),"")</f>
        <v/>
      </c>
      <c r="AU2514" s="0" t="str">
        <f aca="false">IF(ISNUMBER($AJ2514),IF($AJ2514&lt;30,0,IF($AJ2514&lt;40,50,IF($AJ2514&lt;=90,100,50))),"")</f>
        <v/>
      </c>
      <c r="AV2514" s="0" t="str">
        <f aca="false">IF(ISNUMBER($AK2514),IF($AK2514&gt;-0.2,100,IF($AK2514&gt;=-0.4,50,0)),"")</f>
        <v/>
      </c>
      <c r="AW2514" s="59" t="n">
        <f aca="false">01_指標庫!$H$4*ISNUMBER($F2514)+01_指標庫!$H$5*ISNUMBER($AA2514)+01_指標庫!$H$6*ISNUMBER($G2514)+01_指標庫!$H$7*ISNUMBER($H2514)+01_指標庫!$H$8*ISNUMBER($AF2514)+01_指標庫!$H$9*ISNUMBER($AG2514)+01_指標庫!$H$10*ISNUMBER($AB2514)+01_指標庫!$H$11*ISNUMBER($AC2514)+01_指標庫!$H$12*ISNUMBER($AD2514)+01_指標庫!$H$13*ISNUMBER($AE2514)+01_指標庫!$H$14*ISNUMBER($I2514)+01_指標庫!$H$15*ISNUMBER($AH2514)+01_指標庫!$H$16*ISNUMBER($K2514)+01_指標庫!$H$17*ISNUMBER($AI2514)+01_指標庫!$H$18*ISNUMBER($AJ2514)+01_指標庫!$H$19*ISNUMBER($AK2514)+01_指標庫!$H$20*ISNUMBER($BB2514)+01_指標庫!$H$21*ISNUMBER($BC2514)</f>
        <v>77</v>
      </c>
      <c r="AX2514" s="59" t="n">
        <f aca="false">IF(AW2514=0,50,ROUND((01_指標庫!$H$4*IF(ISNUMBER($F2514),L2514,0)+01_指標庫!$H$5*IF(ISNUMBER($AA2514),AL2514,0)+01_指標庫!$H$6*IF(ISNUMBER($G2514),M2514,0)+01_指標庫!$H$7*IF(ISNUMBER($H2514),N2514,0)+01_指標庫!$H$8*IF(ISNUMBER($AF2514),AQ2514,0)+01_指標庫!$H$9*IF(ISNUMBER($AG2514),AR2514,0)+01_指標庫!$H$10*IF(ISNUMBER($AB2514),AM2514,0)+01_指標庫!$H$11*IF(ISNUMBER($AC2514),AN2514,0)+01_指標庫!$H$12*IF(ISNUMBER($AD2514),AO2514,0)+01_指標庫!$H$13*IF(ISNUMBER($AE2514),AP2514,0)+01_指標庫!$H$14*IF(ISNUMBER($I2514),O2514,0)+01_指標庫!$H$15*IF(ISNUMBER($AH2514),AS2514,0)+01_指標庫!$H$16*IF(ISNUMBER($K2514),P2514,0)+01_指標庫!$H$17*IF(ISNUMBER($AI2514),AT2514,0)+01_指標庫!$H$18*IF(ISNUMBER($AJ2514),AU2514,0)+01_指標庫!$H$19*IF(ISNUMBER($AK2514),AV2514,0)+01_指標庫!$H$20*IF(ISNUMBER($BB2514),BB2514,0)+01_指標庫!$H$21*IF(ISNUMBER($BC2514),BC2514,0))/AW2514,1))</f>
        <v>55.8</v>
      </c>
      <c r="AY2514" s="64" t="n">
        <v>601.24</v>
      </c>
      <c r="AZ2514" s="64" t="n">
        <v>566.32</v>
      </c>
      <c r="BA2514" s="58" t="n">
        <f aca="false">AVERAGE($E2510:$E2514)/AVERAGE($E2505:$E2514)-1</f>
        <v>-0.00152570820342501</v>
      </c>
      <c r="BB2514" s="59" t="n">
        <f aca="false">IF(ISNUMBER($BA2514),IF(OR($S2514&lt;=-0.03,$BA2514&lt;-0.003),0,IF(OR($S2514&lt;=-0.02,$BA2514&lt;0.01),50,100)),"")</f>
        <v>50</v>
      </c>
      <c r="BC2514" s="59" t="n">
        <f aca="false">IF(OR(COUNT($AZ2514)=0,COUNT($AZ2513)=0),"",IF(OR($AY2514/$AZ2513-1&lt;=-0.03,$AZ2514/$AZ2513-1&lt;=-0.045,IF(COUNT($AZ2505:$AZ2514)=10,AVERAGE($AZ2510:$AZ2514)/AVERAGE($AZ2505:$AZ2514)-1&lt;-0.01,FALSE())),0,IF(OR($AZ2514/$AZ2513-1&lt;=-0.02,IF(COUNT($AZ2505:$AZ2514)=10,AVERAGE($AZ2510:$AZ2514)/AVERAGE($AZ2505:$AZ2514)-1&lt;0.005,FALSE())),50,100)))</f>
        <v>0</v>
      </c>
    </row>
    <row r="2515" customFormat="false" ht="15" hidden="false" customHeight="true" outlineLevel="0" collapsed="false">
      <c r="A2515" s="47" t="n">
        <v>2511</v>
      </c>
      <c r="B2515" s="48" t="n">
        <v>46209</v>
      </c>
      <c r="C2515" s="47" t="n">
        <v>2026</v>
      </c>
      <c r="D2515" s="49" t="s">
        <v>236</v>
      </c>
      <c r="E2515" s="50" t="n">
        <v>29697.87</v>
      </c>
      <c r="F2515" s="51" t="n">
        <v>0.136994</v>
      </c>
      <c r="G2515" s="51" t="n">
        <v>-0.0314</v>
      </c>
      <c r="H2515" s="52" t="n">
        <v>0.6735</v>
      </c>
      <c r="I2515" s="53" t="n">
        <v>272</v>
      </c>
      <c r="J2515" s="47" t="s">
        <v>235</v>
      </c>
      <c r="K2515" s="54" t="n">
        <v>15.57</v>
      </c>
      <c r="L2515" s="55" t="n">
        <f aca="false">IF(COUNT(F2515)=0,50,IF(F2515&gt;=0,100,IF(F2515&gt;=-0.02,50,0)))</f>
        <v>100</v>
      </c>
      <c r="M2515" s="55" t="n">
        <f aca="false">IF(COUNT(G2515)=0,50,IF(G2515&gt;-0.06,100,IF(G2515&gt;-0.15,50,0)))</f>
        <v>100</v>
      </c>
      <c r="N2515" s="55" t="n">
        <f aca="false">IF(COUNT(H2515)=0,50,IF(H2515&gt;=0.6,100,IF(H2515&gt;=0.4,50,0)))</f>
        <v>100</v>
      </c>
      <c r="O2515" s="55" t="n">
        <f aca="false">IF(COUNT(I2515)=0,50,IF(J2515="proxy_vix",50,IF(I2515&lt;350,100,IF(I2515&lt;=450,50,0))))</f>
        <v>100</v>
      </c>
      <c r="P2515" s="55" t="n">
        <f aca="false">IF(COUNT(K2515)=0,50,IF(K2515&lt;20,100,IF(K2515&lt;=25,50,0)))</f>
        <v>100</v>
      </c>
      <c r="Q2515" s="54"/>
      <c r="R2515" s="47"/>
      <c r="S2515" s="51" t="n">
        <f aca="false">$E2515/$E2514-1</f>
        <v>0.0125697214483445</v>
      </c>
      <c r="T2515" s="56" t="n">
        <f aca="false">$K2515/$K2514-1</f>
        <v>-0.0359133126934984</v>
      </c>
      <c r="V2515" s="57"/>
      <c r="W2515" s="57"/>
      <c r="Y2515" s="1" t="str">
        <f aca="false">IF(AX2515&gt;=70,"EASY",IF(AX2515&gt;40,"UNCERTAIN","HARD"))</f>
        <v>UNCERTAIN</v>
      </c>
      <c r="AA2515" s="58" t="n">
        <f aca="false">IF($A2515&lt;200,"",AVERAGE($E2466:$E2515)/AVERAGE($E2316:$E2515)-1)</f>
        <v>0.117875070719778</v>
      </c>
      <c r="AB2515" s="59" t="n">
        <f aca="false">LOOKUP($B2515,07_L1政策步階!$A$4:$A$14,07_L1政策步階!$C$4:$C$14)</f>
        <v>-1</v>
      </c>
      <c r="AC2515" s="57"/>
      <c r="AD2515" s="57"/>
      <c r="AE2515" s="57"/>
      <c r="AF2515" s="57"/>
      <c r="AG2515" s="57"/>
      <c r="AH2515" s="57"/>
      <c r="AI2515" s="57"/>
      <c r="AJ2515" s="57"/>
      <c r="AK2515" s="57"/>
      <c r="AL2515" s="59" t="n">
        <f aca="false">IF(ISNUMBER($AA2515),IF($AA2515&gt;=0.005,100,IF($AA2515&gt;=-0.015,50,0)),"")</f>
        <v>100</v>
      </c>
      <c r="AM2515" s="59" t="n">
        <f aca="false">IF(ISNUMBER($AB2515),IF($AB2515=1,100,IF($AB2515=0,50,0)),"")</f>
        <v>0</v>
      </c>
      <c r="AN2515" s="0" t="str">
        <f aca="false">IF(ISNUMBER($AC2515),IF($AC2515&gt;=0.001,100,IF($AC2515&gt;=-0.003,50,0)),"")</f>
        <v/>
      </c>
      <c r="AO2515" s="0" t="str">
        <f aca="false">IF(ISNUMBER($AD2515),IF($AD2515&gt;=0.04,100,IF($AD2515&gt;=0,50,0)),"")</f>
        <v/>
      </c>
      <c r="AP2515" s="0" t="str">
        <f aca="false">IF(ISNUMBER($AE2515),IF($AE2515&gt;=25,100,IF($AE2515&gt;=-75,50,0)),"")</f>
        <v/>
      </c>
      <c r="AQ2515" s="0" t="str">
        <f aca="false">IF(ISNUMBER($AF2515),IF($AF2515&gt;0,100,IF($AF2515&gt;=-50,50,0)),"")</f>
        <v/>
      </c>
      <c r="AR2515" s="0" t="str">
        <f aca="false">IF(ISNUMBER($AG2515),IF($AG2515=1,100,IF($AG2515=0,50,0)),"")</f>
        <v/>
      </c>
      <c r="AS2515" s="0" t="str">
        <f aca="false">IF(ISNUMBER($AH2515),IF($AH2515&lt;0,100,IF($AH2515&lt;=20,50,0)),"")</f>
        <v/>
      </c>
      <c r="AT2515" s="0" t="str">
        <f aca="false">IF(ISNUMBER($AI2515),IF($AI2515&lt;0.95,100,IF($AI2515&lt;=1,50,0)),"")</f>
        <v/>
      </c>
      <c r="AU2515" s="0" t="str">
        <f aca="false">IF(ISNUMBER($AJ2515),IF($AJ2515&lt;30,0,IF($AJ2515&lt;40,50,IF($AJ2515&lt;=90,100,50))),"")</f>
        <v/>
      </c>
      <c r="AV2515" s="0" t="str">
        <f aca="false">IF(ISNUMBER($AK2515),IF($AK2515&gt;-0.2,100,IF($AK2515&gt;=-0.4,50,0)),"")</f>
        <v/>
      </c>
      <c r="AW2515" s="59" t="n">
        <f aca="false">01_指標庫!$H$4*ISNUMBER($F2515)+01_指標庫!$H$5*ISNUMBER($AA2515)+01_指標庫!$H$6*ISNUMBER($G2515)+01_指標庫!$H$7*ISNUMBER($H2515)+01_指標庫!$H$8*ISNUMBER($AF2515)+01_指標庫!$H$9*ISNUMBER($AG2515)+01_指標庫!$H$10*ISNUMBER($AB2515)+01_指標庫!$H$11*ISNUMBER($AC2515)+01_指標庫!$H$12*ISNUMBER($AD2515)+01_指標庫!$H$13*ISNUMBER($AE2515)+01_指標庫!$H$14*ISNUMBER($I2515)+01_指標庫!$H$15*ISNUMBER($AH2515)+01_指標庫!$H$16*ISNUMBER($K2515)+01_指標庫!$H$17*ISNUMBER($AI2515)+01_指標庫!$H$18*ISNUMBER($AJ2515)+01_指標庫!$H$19*ISNUMBER($AK2515)+01_指標庫!$H$20*ISNUMBER($BB2515)+01_指標庫!$H$21*ISNUMBER($BC2515)</f>
        <v>77</v>
      </c>
      <c r="AX2515" s="59" t="n">
        <f aca="false">IF(AW2515=0,50,ROUND((01_指標庫!$H$4*IF(ISNUMBER($F2515),L2515,0)+01_指標庫!$H$5*IF(ISNUMBER($AA2515),AL2515,0)+01_指標庫!$H$6*IF(ISNUMBER($G2515),M2515,0)+01_指標庫!$H$7*IF(ISNUMBER($H2515),N2515,0)+01_指標庫!$H$8*IF(ISNUMBER($AF2515),AQ2515,0)+01_指標庫!$H$9*IF(ISNUMBER($AG2515),AR2515,0)+01_指標庫!$H$10*IF(ISNUMBER($AB2515),AM2515,0)+01_指標庫!$H$11*IF(ISNUMBER($AC2515),AN2515,0)+01_指標庫!$H$12*IF(ISNUMBER($AD2515),AO2515,0)+01_指標庫!$H$13*IF(ISNUMBER($AE2515),AP2515,0)+01_指標庫!$H$14*IF(ISNUMBER($I2515),O2515,0)+01_指標庫!$H$15*IF(ISNUMBER($AH2515),AS2515,0)+01_指標庫!$H$16*IF(ISNUMBER($K2515),P2515,0)+01_指標庫!$H$17*IF(ISNUMBER($AI2515),AT2515,0)+01_指標庫!$H$18*IF(ISNUMBER($AJ2515),AU2515,0)+01_指標庫!$H$19*IF(ISNUMBER($AK2515),AV2515,0)+01_指標庫!$H$20*IF(ISNUMBER($BB2515),BB2515,0)+01_指標庫!$H$21*IF(ISNUMBER($BC2515),BC2515,0))/AW2515,1))</f>
        <v>55.8</v>
      </c>
      <c r="AY2515" s="64" t="n">
        <v>583.15</v>
      </c>
      <c r="AZ2515" s="64" t="n">
        <v>581.51</v>
      </c>
      <c r="BA2515" s="58" t="n">
        <f aca="false">AVERAGE($E2511:$E2515)/AVERAGE($E2506:$E2515)-1</f>
        <v>0.00477236693122296</v>
      </c>
      <c r="BB2515" s="59" t="n">
        <f aca="false">IF(ISNUMBER($BA2515),IF(OR($S2515&lt;=-0.03,$BA2515&lt;-0.003),0,IF(OR($S2515&lt;=-0.02,$BA2515&lt;0.01),50,100)),"")</f>
        <v>50</v>
      </c>
      <c r="BC2515" s="59" t="n">
        <f aca="false">IF(OR(COUNT($AZ2515)=0,COUNT($AZ2514)=0),"",IF(OR($AY2515/$AZ2514-1&lt;=-0.03,$AZ2515/$AZ2514-1&lt;=-0.045,IF(COUNT($AZ2506:$AZ2515)=10,AVERAGE($AZ2511:$AZ2515)/AVERAGE($AZ2506:$AZ2515)-1&lt;-0.01,FALSE())),0,IF(OR($AZ2515/$AZ2514-1&lt;=-0.02,IF(COUNT($AZ2506:$AZ2515)=10,AVERAGE($AZ2511:$AZ2515)/AVERAGE($AZ2506:$AZ2515)-1&lt;0.005,FALSE())),50,100)))</f>
        <v>0</v>
      </c>
    </row>
    <row r="2516" customFormat="false" ht="15" hidden="false" customHeight="true" outlineLevel="0" collapsed="false">
      <c r="A2516" s="47" t="n">
        <v>2512</v>
      </c>
      <c r="B2516" s="48" t="n">
        <v>46210</v>
      </c>
      <c r="C2516" s="47" t="n">
        <v>2026</v>
      </c>
      <c r="D2516" s="49" t="s">
        <v>237</v>
      </c>
      <c r="E2516" s="50" t="n">
        <v>29173.02</v>
      </c>
      <c r="F2516" s="51" t="n">
        <v>0.115843</v>
      </c>
      <c r="G2516" s="51" t="n">
        <v>-0.048518</v>
      </c>
      <c r="H2516" s="52" t="n">
        <v>0.6531</v>
      </c>
      <c r="I2516" s="53" t="n">
        <v>267</v>
      </c>
      <c r="J2516" s="47" t="s">
        <v>235</v>
      </c>
      <c r="K2516" s="54" t="n">
        <v>16.13</v>
      </c>
      <c r="L2516" s="55" t="n">
        <f aca="false">IF(COUNT(F2516)=0,50,IF(F2516&gt;=0,100,IF(F2516&gt;=-0.02,50,0)))</f>
        <v>100</v>
      </c>
      <c r="M2516" s="55" t="n">
        <f aca="false">IF(COUNT(G2516)=0,50,IF(G2516&gt;-0.06,100,IF(G2516&gt;-0.15,50,0)))</f>
        <v>100</v>
      </c>
      <c r="N2516" s="55" t="n">
        <f aca="false">IF(COUNT(H2516)=0,50,IF(H2516&gt;=0.6,100,IF(H2516&gt;=0.4,50,0)))</f>
        <v>100</v>
      </c>
      <c r="O2516" s="55" t="n">
        <f aca="false">IF(COUNT(I2516)=0,50,IF(J2516="proxy_vix",50,IF(I2516&lt;350,100,IF(I2516&lt;=450,50,0))))</f>
        <v>100</v>
      </c>
      <c r="P2516" s="55" t="n">
        <f aca="false">IF(COUNT(K2516)=0,50,IF(K2516&lt;20,100,IF(K2516&lt;=25,50,0)))</f>
        <v>100</v>
      </c>
      <c r="Q2516" s="54"/>
      <c r="R2516" s="47"/>
      <c r="S2516" s="51" t="n">
        <f aca="false">$E2516/$E2515-1</f>
        <v>-0.0176729846281904</v>
      </c>
      <c r="T2516" s="56" t="n">
        <f aca="false">$K2516/$K2515-1</f>
        <v>0.0359666024405907</v>
      </c>
      <c r="V2516" s="57"/>
      <c r="W2516" s="57"/>
      <c r="Y2516" s="1" t="str">
        <f aca="false">IF(AX2516&gt;=70,"EASY",IF(AX2516&gt;40,"UNCERTAIN","HARD"))</f>
        <v>UNCERTAIN</v>
      </c>
      <c r="AA2516" s="58" t="n">
        <f aca="false">IF($A2516&lt;200,"",AVERAGE($E2467:$E2516)/AVERAGE($E2317:$E2516)-1)</f>
        <v>0.118645566449425</v>
      </c>
      <c r="AB2516" s="59" t="n">
        <f aca="false">LOOKUP($B2516,07_L1政策步階!$A$4:$A$14,07_L1政策步階!$C$4:$C$14)</f>
        <v>-1</v>
      </c>
      <c r="AC2516" s="57"/>
      <c r="AD2516" s="57"/>
      <c r="AE2516" s="57"/>
      <c r="AF2516" s="57"/>
      <c r="AG2516" s="57"/>
      <c r="AH2516" s="57"/>
      <c r="AI2516" s="57"/>
      <c r="AJ2516" s="57"/>
      <c r="AK2516" s="57"/>
      <c r="AL2516" s="59" t="n">
        <f aca="false">IF(ISNUMBER($AA2516),IF($AA2516&gt;=0.005,100,IF($AA2516&gt;=-0.015,50,0)),"")</f>
        <v>100</v>
      </c>
      <c r="AM2516" s="59" t="n">
        <f aca="false">IF(ISNUMBER($AB2516),IF($AB2516=1,100,IF($AB2516=0,50,0)),"")</f>
        <v>0</v>
      </c>
      <c r="AN2516" s="0" t="str">
        <f aca="false">IF(ISNUMBER($AC2516),IF($AC2516&gt;=0.001,100,IF($AC2516&gt;=-0.003,50,0)),"")</f>
        <v/>
      </c>
      <c r="AO2516" s="0" t="str">
        <f aca="false">IF(ISNUMBER($AD2516),IF($AD2516&gt;=0.04,100,IF($AD2516&gt;=0,50,0)),"")</f>
        <v/>
      </c>
      <c r="AP2516" s="0" t="str">
        <f aca="false">IF(ISNUMBER($AE2516),IF($AE2516&gt;=25,100,IF($AE2516&gt;=-75,50,0)),"")</f>
        <v/>
      </c>
      <c r="AQ2516" s="0" t="str">
        <f aca="false">IF(ISNUMBER($AF2516),IF($AF2516&gt;0,100,IF($AF2516&gt;=-50,50,0)),"")</f>
        <v/>
      </c>
      <c r="AR2516" s="0" t="str">
        <f aca="false">IF(ISNUMBER($AG2516),IF($AG2516=1,100,IF($AG2516=0,50,0)),"")</f>
        <v/>
      </c>
      <c r="AS2516" s="0" t="str">
        <f aca="false">IF(ISNUMBER($AH2516),IF($AH2516&lt;0,100,IF($AH2516&lt;=20,50,0)),"")</f>
        <v/>
      </c>
      <c r="AT2516" s="0" t="str">
        <f aca="false">IF(ISNUMBER($AI2516),IF($AI2516&lt;0.95,100,IF($AI2516&lt;=1,50,0)),"")</f>
        <v/>
      </c>
      <c r="AU2516" s="0" t="str">
        <f aca="false">IF(ISNUMBER($AJ2516),IF($AJ2516&lt;30,0,IF($AJ2516&lt;40,50,IF($AJ2516&lt;=90,100,50))),"")</f>
        <v/>
      </c>
      <c r="AV2516" s="0" t="str">
        <f aca="false">IF(ISNUMBER($AK2516),IF($AK2516&gt;-0.2,100,IF($AK2516&gt;=-0.4,50,0)),"")</f>
        <v/>
      </c>
      <c r="AW2516" s="59" t="n">
        <f aca="false">01_指標庫!$H$4*ISNUMBER($F2516)+01_指標庫!$H$5*ISNUMBER($AA2516)+01_指標庫!$H$6*ISNUMBER($G2516)+01_指標庫!$H$7*ISNUMBER($H2516)+01_指標庫!$H$8*ISNUMBER($AF2516)+01_指標庫!$H$9*ISNUMBER($AG2516)+01_指標庫!$H$10*ISNUMBER($AB2516)+01_指標庫!$H$11*ISNUMBER($AC2516)+01_指標庫!$H$12*ISNUMBER($AD2516)+01_指標庫!$H$13*ISNUMBER($AE2516)+01_指標庫!$H$14*ISNUMBER($I2516)+01_指標庫!$H$15*ISNUMBER($AH2516)+01_指標庫!$H$16*ISNUMBER($K2516)+01_指標庫!$H$17*ISNUMBER($AI2516)+01_指標庫!$H$18*ISNUMBER($AJ2516)+01_指標庫!$H$19*ISNUMBER($AK2516)+01_指標庫!$H$20*ISNUMBER($BB2516)+01_指標庫!$H$21*ISNUMBER($BC2516)</f>
        <v>77</v>
      </c>
      <c r="AX2516" s="59" t="n">
        <f aca="false">IF(AW2516=0,50,ROUND((01_指標庫!$H$4*IF(ISNUMBER($F2516),L2516,0)+01_指標庫!$H$5*IF(ISNUMBER($AA2516),AL2516,0)+01_指標庫!$H$6*IF(ISNUMBER($G2516),M2516,0)+01_指標庫!$H$7*IF(ISNUMBER($H2516),N2516,0)+01_指標庫!$H$8*IF(ISNUMBER($AF2516),AQ2516,0)+01_指標庫!$H$9*IF(ISNUMBER($AG2516),AR2516,0)+01_指標庫!$H$10*IF(ISNUMBER($AB2516),AM2516,0)+01_指標庫!$H$11*IF(ISNUMBER($AC2516),AN2516,0)+01_指標庫!$H$12*IF(ISNUMBER($AD2516),AO2516,0)+01_指標庫!$H$13*IF(ISNUMBER($AE2516),AP2516,0)+01_指標庫!$H$14*IF(ISNUMBER($I2516),O2516,0)+01_指標庫!$H$15*IF(ISNUMBER($AH2516),AS2516,0)+01_指標庫!$H$16*IF(ISNUMBER($K2516),P2516,0)+01_指標庫!$H$17*IF(ISNUMBER($AI2516),AT2516,0)+01_指標庫!$H$18*IF(ISNUMBER($AJ2516),AU2516,0)+01_指標庫!$H$19*IF(ISNUMBER($AK2516),AV2516,0)+01_指標庫!$H$20*IF(ISNUMBER($BB2516),BB2516,0)+01_指標庫!$H$21*IF(ISNUMBER($BC2516),BC2516,0))/AW2516,1))</f>
        <v>55.8</v>
      </c>
      <c r="AY2516" s="64" t="n">
        <v>551.93</v>
      </c>
      <c r="AZ2516" s="64" t="n">
        <v>551.69</v>
      </c>
      <c r="BA2516" s="58" t="n">
        <f aca="false">AVERAGE($E2512:$E2516)/AVERAGE($E2507:$E2516)-1</f>
        <v>0.00469175017722723</v>
      </c>
      <c r="BB2516" s="59" t="n">
        <f aca="false">IF(ISNUMBER($BA2516),IF(OR($S2516&lt;=-0.03,$BA2516&lt;-0.003),0,IF(OR($S2516&lt;=-0.02,$BA2516&lt;0.01),50,100)),"")</f>
        <v>50</v>
      </c>
      <c r="BC2516" s="59" t="n">
        <f aca="false">IF(OR(COUNT($AZ2516)=0,COUNT($AZ2515)=0),"",IF(OR($AY2516/$AZ2515-1&lt;=-0.03,$AZ2516/$AZ2515-1&lt;=-0.045,IF(COUNT($AZ2507:$AZ2516)=10,AVERAGE($AZ2512:$AZ2516)/AVERAGE($AZ2507:$AZ2516)-1&lt;-0.01,FALSE())),0,IF(OR($AZ2516/$AZ2515-1&lt;=-0.02,IF(COUNT($AZ2507:$AZ2516)=10,AVERAGE($AZ2512:$AZ2516)/AVERAGE($AZ2507:$AZ2516)-1&lt;0.005,FALSE())),50,100)))</f>
        <v>0</v>
      </c>
    </row>
    <row r="2517" customFormat="false" ht="15" hidden="false" customHeight="true" outlineLevel="0" collapsed="false">
      <c r="A2517" s="47" t="n">
        <v>2513</v>
      </c>
      <c r="B2517" s="48" t="n">
        <v>46211</v>
      </c>
      <c r="C2517" s="47" t="n">
        <v>2026</v>
      </c>
      <c r="D2517" s="49" t="s">
        <v>238</v>
      </c>
      <c r="E2517" s="50" t="n">
        <v>29252.56</v>
      </c>
      <c r="F2517" s="51" t="n">
        <v>0.117859</v>
      </c>
      <c r="G2517" s="51" t="n">
        <v>-0.045923</v>
      </c>
      <c r="H2517" s="52" t="n">
        <v>0.6327</v>
      </c>
      <c r="I2517" s="53" t="n">
        <v>270</v>
      </c>
      <c r="J2517" s="47" t="s">
        <v>235</v>
      </c>
      <c r="K2517" s="54" t="n">
        <v>16.9</v>
      </c>
      <c r="L2517" s="55" t="n">
        <f aca="false">IF(COUNT(F2517)=0,50,IF(F2517&gt;=0,100,IF(F2517&gt;=-0.02,50,0)))</f>
        <v>100</v>
      </c>
      <c r="M2517" s="55" t="n">
        <f aca="false">IF(COUNT(G2517)=0,50,IF(G2517&gt;-0.06,100,IF(G2517&gt;-0.15,50,0)))</f>
        <v>100</v>
      </c>
      <c r="N2517" s="55" t="n">
        <f aca="false">IF(COUNT(H2517)=0,50,IF(H2517&gt;=0.6,100,IF(H2517&gt;=0.4,50,0)))</f>
        <v>100</v>
      </c>
      <c r="O2517" s="55" t="n">
        <f aca="false">IF(COUNT(I2517)=0,50,IF(J2517="proxy_vix",50,IF(I2517&lt;350,100,IF(I2517&lt;=450,50,0))))</f>
        <v>100</v>
      </c>
      <c r="P2517" s="55" t="n">
        <f aca="false">IF(COUNT(K2517)=0,50,IF(K2517&lt;20,100,IF(K2517&lt;=25,50,0)))</f>
        <v>100</v>
      </c>
      <c r="Q2517" s="54"/>
      <c r="R2517" s="47"/>
      <c r="S2517" s="51" t="n">
        <f aca="false">$E2517/$E2516-1</f>
        <v>0.00272649180647044</v>
      </c>
      <c r="T2517" s="56" t="n">
        <f aca="false">$K2517/$K2516-1</f>
        <v>0.0477371357718537</v>
      </c>
      <c r="V2517" s="57"/>
      <c r="W2517" s="57"/>
      <c r="Y2517" s="1" t="str">
        <f aca="false">IF(AX2517&gt;=70,"EASY",IF(AX2517&gt;40,"UNCERTAIN","HARD"))</f>
        <v>UNCERTAIN</v>
      </c>
      <c r="AA2517" s="58" t="n">
        <f aca="false">IF($A2517&lt;200,"",AVERAGE($E2468:$E2517)/AVERAGE($E2318:$E2517)-1)</f>
        <v>0.119109612820716</v>
      </c>
      <c r="AB2517" s="59" t="n">
        <f aca="false">LOOKUP($B2517,07_L1政策步階!$A$4:$A$14,07_L1政策步階!$C$4:$C$14)</f>
        <v>-1</v>
      </c>
      <c r="AC2517" s="57"/>
      <c r="AD2517" s="57"/>
      <c r="AE2517" s="57"/>
      <c r="AF2517" s="57"/>
      <c r="AG2517" s="57"/>
      <c r="AH2517" s="57"/>
      <c r="AI2517" s="57"/>
      <c r="AJ2517" s="57"/>
      <c r="AK2517" s="57"/>
      <c r="AL2517" s="59" t="n">
        <f aca="false">IF(ISNUMBER($AA2517),IF($AA2517&gt;=0.005,100,IF($AA2517&gt;=-0.015,50,0)),"")</f>
        <v>100</v>
      </c>
      <c r="AM2517" s="59" t="n">
        <f aca="false">IF(ISNUMBER($AB2517),IF($AB2517=1,100,IF($AB2517=0,50,0)),"")</f>
        <v>0</v>
      </c>
      <c r="AN2517" s="0" t="str">
        <f aca="false">IF(ISNUMBER($AC2517),IF($AC2517&gt;=0.001,100,IF($AC2517&gt;=-0.003,50,0)),"")</f>
        <v/>
      </c>
      <c r="AO2517" s="0" t="str">
        <f aca="false">IF(ISNUMBER($AD2517),IF($AD2517&gt;=0.04,100,IF($AD2517&gt;=0,50,0)),"")</f>
        <v/>
      </c>
      <c r="AP2517" s="0" t="str">
        <f aca="false">IF(ISNUMBER($AE2517),IF($AE2517&gt;=25,100,IF($AE2517&gt;=-75,50,0)),"")</f>
        <v/>
      </c>
      <c r="AQ2517" s="0" t="str">
        <f aca="false">IF(ISNUMBER($AF2517),IF($AF2517&gt;0,100,IF($AF2517&gt;=-50,50,0)),"")</f>
        <v/>
      </c>
      <c r="AR2517" s="0" t="str">
        <f aca="false">IF(ISNUMBER($AG2517),IF($AG2517=1,100,IF($AG2517=0,50,0)),"")</f>
        <v/>
      </c>
      <c r="AS2517" s="0" t="str">
        <f aca="false">IF(ISNUMBER($AH2517),IF($AH2517&lt;0,100,IF($AH2517&lt;=20,50,0)),"")</f>
        <v/>
      </c>
      <c r="AT2517" s="0" t="str">
        <f aca="false">IF(ISNUMBER($AI2517),IF($AI2517&lt;0.95,100,IF($AI2517&lt;=1,50,0)),"")</f>
        <v/>
      </c>
      <c r="AU2517" s="0" t="str">
        <f aca="false">IF(ISNUMBER($AJ2517),IF($AJ2517&lt;30,0,IF($AJ2517&lt;40,50,IF($AJ2517&lt;=90,100,50))),"")</f>
        <v/>
      </c>
      <c r="AV2517" s="0" t="str">
        <f aca="false">IF(ISNUMBER($AK2517),IF($AK2517&gt;-0.2,100,IF($AK2517&gt;=-0.4,50,0)),"")</f>
        <v/>
      </c>
      <c r="AW2517" s="59" t="n">
        <f aca="false">01_指標庫!$H$4*ISNUMBER($F2517)+01_指標庫!$H$5*ISNUMBER($AA2517)+01_指標庫!$H$6*ISNUMBER($G2517)+01_指標庫!$H$7*ISNUMBER($H2517)+01_指標庫!$H$8*ISNUMBER($AF2517)+01_指標庫!$H$9*ISNUMBER($AG2517)+01_指標庫!$H$10*ISNUMBER($AB2517)+01_指標庫!$H$11*ISNUMBER($AC2517)+01_指標庫!$H$12*ISNUMBER($AD2517)+01_指標庫!$H$13*ISNUMBER($AE2517)+01_指標庫!$H$14*ISNUMBER($I2517)+01_指標庫!$H$15*ISNUMBER($AH2517)+01_指標庫!$H$16*ISNUMBER($K2517)+01_指標庫!$H$17*ISNUMBER($AI2517)+01_指標庫!$H$18*ISNUMBER($AJ2517)+01_指標庫!$H$19*ISNUMBER($AK2517)+01_指標庫!$H$20*ISNUMBER($BB2517)+01_指標庫!$H$21*ISNUMBER($BC2517)</f>
        <v>77</v>
      </c>
      <c r="AX2517" s="59" t="n">
        <f aca="false">IF(AW2517=0,50,ROUND((01_指標庫!$H$4*IF(ISNUMBER($F2517),L2517,0)+01_指標庫!$H$5*IF(ISNUMBER($AA2517),AL2517,0)+01_指標庫!$H$6*IF(ISNUMBER($G2517),M2517,0)+01_指標庫!$H$7*IF(ISNUMBER($H2517),N2517,0)+01_指標庫!$H$8*IF(ISNUMBER($AF2517),AQ2517,0)+01_指標庫!$H$9*IF(ISNUMBER($AG2517),AR2517,0)+01_指標庫!$H$10*IF(ISNUMBER($AB2517),AM2517,0)+01_指標庫!$H$11*IF(ISNUMBER($AC2517),AN2517,0)+01_指標庫!$H$12*IF(ISNUMBER($AD2517),AO2517,0)+01_指標庫!$H$13*IF(ISNUMBER($AE2517),AP2517,0)+01_指標庫!$H$14*IF(ISNUMBER($I2517),O2517,0)+01_指標庫!$H$15*IF(ISNUMBER($AH2517),AS2517,0)+01_指標庫!$H$16*IF(ISNUMBER($K2517),P2517,0)+01_指標庫!$H$17*IF(ISNUMBER($AI2517),AT2517,0)+01_指標庫!$H$18*IF(ISNUMBER($AJ2517),AU2517,0)+01_指標庫!$H$19*IF(ISNUMBER($AK2517),AV2517,0)+01_指標庫!$H$20*IF(ISNUMBER($BB2517),BB2517,0)+01_指標庫!$H$21*IF(ISNUMBER($BC2517),BC2517,0))/AW2517,1))</f>
        <v>55.8</v>
      </c>
      <c r="AY2517" s="64" t="n">
        <v>544.66</v>
      </c>
      <c r="AZ2517" s="64" t="n">
        <v>562.03</v>
      </c>
      <c r="BA2517" s="58" t="n">
        <f aca="false">AVERAGE($E2513:$E2517)/AVERAGE($E2508:$E2517)-1</f>
        <v>-0.00192458942651386</v>
      </c>
      <c r="BB2517" s="59" t="n">
        <f aca="false">IF(ISNUMBER($BA2517),IF(OR($S2517&lt;=-0.03,$BA2517&lt;-0.003),0,IF(OR($S2517&lt;=-0.02,$BA2517&lt;0.01),50,100)),"")</f>
        <v>50</v>
      </c>
      <c r="BC2517" s="59" t="n">
        <f aca="false">IF(OR(COUNT($AZ2517)=0,COUNT($AZ2516)=0),"",IF(OR($AY2517/$AZ2516-1&lt;=-0.03,$AZ2517/$AZ2516-1&lt;=-0.045,IF(COUNT($AZ2508:$AZ2517)=10,AVERAGE($AZ2513:$AZ2517)/AVERAGE($AZ2508:$AZ2517)-1&lt;-0.01,FALSE())),0,IF(OR($AZ2517/$AZ2516-1&lt;=-0.02,IF(COUNT($AZ2508:$AZ2517)=10,AVERAGE($AZ2513:$AZ2517)/AVERAGE($AZ2508:$AZ2517)-1&lt;0.005,FALSE())),50,100)))</f>
        <v>0</v>
      </c>
    </row>
    <row r="2518" customFormat="false" ht="15" hidden="false" customHeight="true" outlineLevel="0" collapsed="false">
      <c r="A2518" s="47" t="n">
        <v>2514</v>
      </c>
      <c r="B2518" s="48" t="n">
        <v>46212</v>
      </c>
      <c r="C2518" s="47" t="n">
        <v>2026</v>
      </c>
      <c r="D2518" s="49" t="s">
        <v>239</v>
      </c>
      <c r="E2518" s="50" t="n">
        <v>29727.1</v>
      </c>
      <c r="F2518" s="51" t="n">
        <v>0.134887</v>
      </c>
      <c r="G2518" s="51" t="n">
        <v>-0.030446</v>
      </c>
      <c r="H2518" s="52" t="n">
        <v>0.6531</v>
      </c>
      <c r="I2518" s="53" t="n">
        <v>270</v>
      </c>
      <c r="J2518" s="47" t="s">
        <v>235</v>
      </c>
      <c r="K2518" s="54" t="n">
        <v>15.84</v>
      </c>
      <c r="L2518" s="55" t="n">
        <f aca="false">IF(COUNT(F2518)=0,50,IF(F2518&gt;=0,100,IF(F2518&gt;=-0.02,50,0)))</f>
        <v>100</v>
      </c>
      <c r="M2518" s="55" t="n">
        <f aca="false">IF(COUNT(G2518)=0,50,IF(G2518&gt;-0.06,100,IF(G2518&gt;-0.15,50,0)))</f>
        <v>100</v>
      </c>
      <c r="N2518" s="55" t="n">
        <f aca="false">IF(COUNT(H2518)=0,50,IF(H2518&gt;=0.6,100,IF(H2518&gt;=0.4,50,0)))</f>
        <v>100</v>
      </c>
      <c r="O2518" s="55" t="n">
        <f aca="false">IF(COUNT(I2518)=0,50,IF(J2518="proxy_vix",50,IF(I2518&lt;350,100,IF(I2518&lt;=450,50,0))))</f>
        <v>100</v>
      </c>
      <c r="P2518" s="55" t="n">
        <f aca="false">IF(COUNT(K2518)=0,50,IF(K2518&lt;20,100,IF(K2518&lt;=25,50,0)))</f>
        <v>100</v>
      </c>
      <c r="Q2518" s="54"/>
      <c r="R2518" s="47"/>
      <c r="S2518" s="51" t="n">
        <f aca="false">$E2518/$E2517-1</f>
        <v>0.0162221699570908</v>
      </c>
      <c r="T2518" s="56" t="n">
        <f aca="false">$K2518/$K2517-1</f>
        <v>-0.0627218934911242</v>
      </c>
      <c r="V2518" s="57"/>
      <c r="W2518" s="57"/>
      <c r="Y2518" s="1" t="str">
        <f aca="false">IF(AX2518&gt;=70,"EASY",IF(AX2518&gt;40,"UNCERTAIN","HARD"))</f>
        <v>UNCERTAIN</v>
      </c>
      <c r="AA2518" s="58" t="n">
        <f aca="false">IF($A2518&lt;200,"",AVERAGE($E2469:$E2518)/AVERAGE($E2319:$E2518)-1)</f>
        <v>0.119868811175186</v>
      </c>
      <c r="AB2518" s="59" t="n">
        <f aca="false">LOOKUP($B2518,07_L1政策步階!$A$4:$A$14,07_L1政策步階!$C$4:$C$14)</f>
        <v>-1</v>
      </c>
      <c r="AC2518" s="57"/>
      <c r="AD2518" s="57"/>
      <c r="AE2518" s="57"/>
      <c r="AF2518" s="57"/>
      <c r="AG2518" s="57"/>
      <c r="AH2518" s="57"/>
      <c r="AI2518" s="57"/>
      <c r="AJ2518" s="57"/>
      <c r="AK2518" s="57"/>
      <c r="AL2518" s="59" t="n">
        <f aca="false">IF(ISNUMBER($AA2518),IF($AA2518&gt;=0.005,100,IF($AA2518&gt;=-0.015,50,0)),"")</f>
        <v>100</v>
      </c>
      <c r="AM2518" s="59" t="n">
        <f aca="false">IF(ISNUMBER($AB2518),IF($AB2518=1,100,IF($AB2518=0,50,0)),"")</f>
        <v>0</v>
      </c>
      <c r="AN2518" s="0" t="str">
        <f aca="false">IF(ISNUMBER($AC2518),IF($AC2518&gt;=0.001,100,IF($AC2518&gt;=-0.003,50,0)),"")</f>
        <v/>
      </c>
      <c r="AO2518" s="0" t="str">
        <f aca="false">IF(ISNUMBER($AD2518),IF($AD2518&gt;=0.04,100,IF($AD2518&gt;=0,50,0)),"")</f>
        <v/>
      </c>
      <c r="AP2518" s="0" t="str">
        <f aca="false">IF(ISNUMBER($AE2518),IF($AE2518&gt;=25,100,IF($AE2518&gt;=-75,50,0)),"")</f>
        <v/>
      </c>
      <c r="AQ2518" s="0" t="str">
        <f aca="false">IF(ISNUMBER($AF2518),IF($AF2518&gt;0,100,IF($AF2518&gt;=-50,50,0)),"")</f>
        <v/>
      </c>
      <c r="AR2518" s="0" t="str">
        <f aca="false">IF(ISNUMBER($AG2518),IF($AG2518=1,100,IF($AG2518=0,50,0)),"")</f>
        <v/>
      </c>
      <c r="AS2518" s="0" t="str">
        <f aca="false">IF(ISNUMBER($AH2518),IF($AH2518&lt;0,100,IF($AH2518&lt;=20,50,0)),"")</f>
        <v/>
      </c>
      <c r="AT2518" s="0" t="str">
        <f aca="false">IF(ISNUMBER($AI2518),IF($AI2518&lt;0.95,100,IF($AI2518&lt;=1,50,0)),"")</f>
        <v/>
      </c>
      <c r="AU2518" s="0" t="str">
        <f aca="false">IF(ISNUMBER($AJ2518),IF($AJ2518&lt;30,0,IF($AJ2518&lt;40,50,IF($AJ2518&lt;=90,100,50))),"")</f>
        <v/>
      </c>
      <c r="AV2518" s="0" t="str">
        <f aca="false">IF(ISNUMBER($AK2518),IF($AK2518&gt;-0.2,100,IF($AK2518&gt;=-0.4,50,0)),"")</f>
        <v/>
      </c>
      <c r="AW2518" s="59" t="n">
        <f aca="false">01_指標庫!$H$4*ISNUMBER($F2518)+01_指標庫!$H$5*ISNUMBER($AA2518)+01_指標庫!$H$6*ISNUMBER($G2518)+01_指標庫!$H$7*ISNUMBER($H2518)+01_指標庫!$H$8*ISNUMBER($AF2518)+01_指標庫!$H$9*ISNUMBER($AG2518)+01_指標庫!$H$10*ISNUMBER($AB2518)+01_指標庫!$H$11*ISNUMBER($AC2518)+01_指標庫!$H$12*ISNUMBER($AD2518)+01_指標庫!$H$13*ISNUMBER($AE2518)+01_指標庫!$H$14*ISNUMBER($I2518)+01_指標庫!$H$15*ISNUMBER($AH2518)+01_指標庫!$H$16*ISNUMBER($K2518)+01_指標庫!$H$17*ISNUMBER($AI2518)+01_指標庫!$H$18*ISNUMBER($AJ2518)+01_指標庫!$H$19*ISNUMBER($AK2518)+01_指標庫!$H$20*ISNUMBER($BB2518)+01_指標庫!$H$21*ISNUMBER($BC2518)</f>
        <v>77</v>
      </c>
      <c r="AX2518" s="59" t="n">
        <f aca="false">IF(AW2518=0,50,ROUND((01_指標庫!$H$4*IF(ISNUMBER($F2518),L2518,0)+01_指標庫!$H$5*IF(ISNUMBER($AA2518),AL2518,0)+01_指標庫!$H$6*IF(ISNUMBER($G2518),M2518,0)+01_指標庫!$H$7*IF(ISNUMBER($H2518),N2518,0)+01_指標庫!$H$8*IF(ISNUMBER($AF2518),AQ2518,0)+01_指標庫!$H$9*IF(ISNUMBER($AG2518),AR2518,0)+01_指標庫!$H$10*IF(ISNUMBER($AB2518),AM2518,0)+01_指標庫!$H$11*IF(ISNUMBER($AC2518),AN2518,0)+01_指標庫!$H$12*IF(ISNUMBER($AD2518),AO2518,0)+01_指標庫!$H$13*IF(ISNUMBER($AE2518),AP2518,0)+01_指標庫!$H$14*IF(ISNUMBER($I2518),O2518,0)+01_指標庫!$H$15*IF(ISNUMBER($AH2518),AS2518,0)+01_指標庫!$H$16*IF(ISNUMBER($K2518),P2518,0)+01_指標庫!$H$17*IF(ISNUMBER($AI2518),AT2518,0)+01_指標庫!$H$18*IF(ISNUMBER($AJ2518),AU2518,0)+01_指標庫!$H$19*IF(ISNUMBER($AK2518),AV2518,0)+01_指標庫!$H$20*IF(ISNUMBER($BB2518),BB2518,0)+01_指標庫!$H$21*IF(ISNUMBER($BC2518),BC2518,0))/AW2518,1))</f>
        <v>51.9</v>
      </c>
      <c r="AY2518" s="64" t="n">
        <v>589.5</v>
      </c>
      <c r="AZ2518" s="64" t="n">
        <v>581.7</v>
      </c>
      <c r="BA2518" s="58" t="n">
        <f aca="false">AVERAGE($E2514:$E2518)/AVERAGE($E2509:$E2518)-1</f>
        <v>-0.00419159701561456</v>
      </c>
      <c r="BB2518" s="59" t="n">
        <f aca="false">IF(ISNUMBER($BA2518),IF(OR($S2518&lt;=-0.03,$BA2518&lt;-0.003),0,IF(OR($S2518&lt;=-0.02,$BA2518&lt;0.01),50,100)),"")</f>
        <v>0</v>
      </c>
      <c r="BC2518" s="59" t="n">
        <f aca="false">IF(OR(COUNT($AZ2518)=0,COUNT($AZ2517)=0),"",IF(OR($AY2518/$AZ2517-1&lt;=-0.03,$AZ2518/$AZ2517-1&lt;=-0.045,IF(COUNT($AZ2509:$AZ2518)=10,AVERAGE($AZ2514:$AZ2518)/AVERAGE($AZ2509:$AZ2518)-1&lt;-0.01,FALSE())),0,IF(OR($AZ2518/$AZ2517-1&lt;=-0.02,IF(COUNT($AZ2509:$AZ2518)=10,AVERAGE($AZ2514:$AZ2518)/AVERAGE($AZ2509:$AZ2518)-1&lt;0.005,FALSE())),50,100)))</f>
        <v>0</v>
      </c>
    </row>
    <row r="2519" customFormat="false" ht="15" hidden="false" customHeight="true" outlineLevel="0" collapsed="false">
      <c r="A2519" s="47" t="n">
        <v>2515</v>
      </c>
      <c r="B2519" s="48" t="n">
        <v>46213</v>
      </c>
      <c r="C2519" s="47" t="n">
        <v>2026</v>
      </c>
      <c r="D2519" s="49" t="s">
        <v>234</v>
      </c>
      <c r="E2519" s="50" t="n">
        <v>29825.11</v>
      </c>
      <c r="F2519" s="51" t="n">
        <v>0.137529</v>
      </c>
      <c r="G2519" s="51" t="n">
        <v>-0.02725</v>
      </c>
      <c r="H2519" s="52" t="n">
        <v>0.6735</v>
      </c>
      <c r="I2519" s="74" t="n">
        <v>270</v>
      </c>
      <c r="J2519" s="75" t="s">
        <v>241</v>
      </c>
      <c r="K2519" s="54" t="n">
        <v>15.03</v>
      </c>
      <c r="L2519" s="55" t="n">
        <f aca="false">IF(COUNT(F2519)=0,50,IF(F2519&gt;=0,100,IF(F2519&gt;=-0.02,50,0)))</f>
        <v>100</v>
      </c>
      <c r="M2519" s="55" t="n">
        <f aca="false">IF(COUNT(G2519)=0,50,IF(G2519&gt;-0.06,100,IF(G2519&gt;-0.15,50,0)))</f>
        <v>100</v>
      </c>
      <c r="N2519" s="55" t="n">
        <f aca="false">IF(COUNT(H2519)=0,50,IF(H2519&gt;=0.6,100,IF(H2519&gt;=0.4,50,0)))</f>
        <v>100</v>
      </c>
      <c r="O2519" s="55" t="n">
        <f aca="false">IF(COUNT(I2519)=0,50,IF(J2519="proxy_vix",50,IF(I2519&lt;350,100,IF(I2519&lt;=450,50,0))))</f>
        <v>100</v>
      </c>
      <c r="P2519" s="55" t="n">
        <f aca="false">IF(COUNT(K2519)=0,50,IF(K2519&lt;20,100,IF(K2519&lt;=25,50,0)))</f>
        <v>100</v>
      </c>
      <c r="Q2519" s="54"/>
      <c r="R2519" s="47"/>
      <c r="S2519" s="51" t="n">
        <f aca="false">$E2519/$E2518-1</f>
        <v>0.00329699163389652</v>
      </c>
      <c r="T2519" s="56" t="n">
        <f aca="false">$K2519/$K2518-1</f>
        <v>-0.0511363636363636</v>
      </c>
      <c r="V2519" s="57"/>
      <c r="W2519" s="57"/>
      <c r="Y2519" s="1" t="str">
        <f aca="false">IF(AX2519&gt;=70,"EASY",IF(AX2519&gt;40,"UNCERTAIN","HARD"))</f>
        <v>UNCERTAIN</v>
      </c>
      <c r="AA2519" s="58" t="n">
        <f aca="false">IF($A2519&lt;200,"",AVERAGE($E2470:$E2519)/AVERAGE($E2320:$E2519)-1)</f>
        <v>0.120920204817938</v>
      </c>
      <c r="AB2519" s="59" t="n">
        <f aca="false">LOOKUP($B2519,07_L1政策步階!$A$4:$A$14,07_L1政策步階!$C$4:$C$14)</f>
        <v>-1</v>
      </c>
      <c r="AC2519" s="57"/>
      <c r="AD2519" s="57"/>
      <c r="AE2519" s="57"/>
      <c r="AF2519" s="57"/>
      <c r="AG2519" s="57"/>
      <c r="AH2519" s="57"/>
      <c r="AI2519" s="57"/>
      <c r="AJ2519" s="57"/>
      <c r="AK2519" s="57"/>
      <c r="AL2519" s="59" t="n">
        <f aca="false">IF(ISNUMBER($AA2519),IF($AA2519&gt;=0.005,100,IF($AA2519&gt;=-0.015,50,0)),"")</f>
        <v>100</v>
      </c>
      <c r="AM2519" s="59" t="n">
        <f aca="false">IF(ISNUMBER($AB2519),IF($AB2519=1,100,IF($AB2519=0,50,0)),"")</f>
        <v>0</v>
      </c>
      <c r="AN2519" s="0" t="str">
        <f aca="false">IF(ISNUMBER($AC2519),IF($AC2519&gt;=0.001,100,IF($AC2519&gt;=-0.003,50,0)),"")</f>
        <v/>
      </c>
      <c r="AO2519" s="0" t="str">
        <f aca="false">IF(ISNUMBER($AD2519),IF($AD2519&gt;=0.04,100,IF($AD2519&gt;=0,50,0)),"")</f>
        <v/>
      </c>
      <c r="AP2519" s="0" t="str">
        <f aca="false">IF(ISNUMBER($AE2519),IF($AE2519&gt;=25,100,IF($AE2519&gt;=-75,50,0)),"")</f>
        <v/>
      </c>
      <c r="AQ2519" s="0" t="str">
        <f aca="false">IF(ISNUMBER($AF2519),IF($AF2519&gt;0,100,IF($AF2519&gt;=-50,50,0)),"")</f>
        <v/>
      </c>
      <c r="AR2519" s="0" t="str">
        <f aca="false">IF(ISNUMBER($AG2519),IF($AG2519=1,100,IF($AG2519=0,50,0)),"")</f>
        <v/>
      </c>
      <c r="AS2519" s="0" t="str">
        <f aca="false">IF(ISNUMBER($AH2519),IF($AH2519&lt;0,100,IF($AH2519&lt;=20,50,0)),"")</f>
        <v/>
      </c>
      <c r="AT2519" s="0" t="str">
        <f aca="false">IF(ISNUMBER($AI2519),IF($AI2519&lt;0.95,100,IF($AI2519&lt;=1,50,0)),"")</f>
        <v/>
      </c>
      <c r="AU2519" s="0" t="str">
        <f aca="false">IF(ISNUMBER($AJ2519),IF($AJ2519&lt;30,0,IF($AJ2519&lt;40,50,IF($AJ2519&lt;=90,100,50))),"")</f>
        <v/>
      </c>
      <c r="AV2519" s="0" t="str">
        <f aca="false">IF(ISNUMBER($AK2519),IF($AK2519&gt;-0.2,100,IF($AK2519&gt;=-0.4,50,0)),"")</f>
        <v/>
      </c>
      <c r="AW2519" s="59" t="n">
        <f aca="false">01_指標庫!$H$4*ISNUMBER($F2519)+01_指標庫!$H$5*ISNUMBER($AA2519)+01_指標庫!$H$6*ISNUMBER($G2519)+01_指標庫!$H$7*ISNUMBER($H2519)+01_指標庫!$H$8*ISNUMBER($AF2519)+01_指標庫!$H$9*ISNUMBER($AG2519)+01_指標庫!$H$10*ISNUMBER($AB2519)+01_指標庫!$H$11*ISNUMBER($AC2519)+01_指標庫!$H$12*ISNUMBER($AD2519)+01_指標庫!$H$13*ISNUMBER($AE2519)+01_指標庫!$H$14*ISNUMBER($I2519)+01_指標庫!$H$15*ISNUMBER($AH2519)+01_指標庫!$H$16*ISNUMBER($K2519)+01_指標庫!$H$17*ISNUMBER($AI2519)+01_指標庫!$H$18*ISNUMBER($AJ2519)+01_指標庫!$H$19*ISNUMBER($AK2519)+01_指標庫!$H$20*ISNUMBER($BB2519)+01_指標庫!$H$21*ISNUMBER($BC2519)</f>
        <v>77</v>
      </c>
      <c r="AX2519" s="59" t="n">
        <f aca="false">IF(AW2519=0,50,ROUND((01_指標庫!$H$4*IF(ISNUMBER($F2519),L2519,0)+01_指標庫!$H$5*IF(ISNUMBER($AA2519),AL2519,0)+01_指標庫!$H$6*IF(ISNUMBER($G2519),M2519,0)+01_指標庫!$H$7*IF(ISNUMBER($H2519),N2519,0)+01_指標庫!$H$8*IF(ISNUMBER($AF2519),AQ2519,0)+01_指標庫!$H$9*IF(ISNUMBER($AG2519),AR2519,0)+01_指標庫!$H$10*IF(ISNUMBER($AB2519),AM2519,0)+01_指標庫!$H$11*IF(ISNUMBER($AC2519),AN2519,0)+01_指標庫!$H$12*IF(ISNUMBER($AD2519),AO2519,0)+01_指標庫!$H$13*IF(ISNUMBER($AE2519),AP2519,0)+01_指標庫!$H$14*IF(ISNUMBER($I2519),O2519,0)+01_指標庫!$H$15*IF(ISNUMBER($AH2519),AS2519,0)+01_指標庫!$H$16*IF(ISNUMBER($K2519),P2519,0)+01_指標庫!$H$17*IF(ISNUMBER($AI2519),AT2519,0)+01_指標庫!$H$18*IF(ISNUMBER($AJ2519),AU2519,0)+01_指標庫!$H$19*IF(ISNUMBER($AK2519),AV2519,0)+01_指標庫!$H$20*IF(ISNUMBER($BB2519),BB2519,0)+01_指標庫!$H$21*IF(ISNUMBER($BC2519),BC2519,0))/AW2519,1))</f>
        <v>55.8</v>
      </c>
      <c r="AY2519" s="64" t="n">
        <v>571.99</v>
      </c>
      <c r="AZ2519" s="64" t="n">
        <v>581.34</v>
      </c>
      <c r="BA2519" s="58" t="n">
        <f aca="false">AVERAGE($E2515:$E2519)/AVERAGE($E2510:$E2519)-1</f>
        <v>-0.00213532288675444</v>
      </c>
      <c r="BB2519" s="59" t="n">
        <f aca="false">IF(ISNUMBER($BA2519),IF(OR($S2519&lt;=-0.03,$BA2519&lt;-0.003),0,IF(OR($S2519&lt;=-0.02,$BA2519&lt;0.01),50,100)),"")</f>
        <v>50</v>
      </c>
      <c r="BC2519" s="59" t="n">
        <f aca="false">IF(OR(COUNT($AZ2519)=0,COUNT($AZ2518)=0),"",IF(OR($AY2519/$AZ2518-1&lt;=-0.03,$AZ2519/$AZ2518-1&lt;=-0.045,IF(COUNT($AZ2510:$AZ2519)=10,AVERAGE($AZ2515:$AZ2519)/AVERAGE($AZ2510:$AZ2519)-1&lt;-0.01,FALSE())),0,IF(OR($AZ2519/$AZ2518-1&lt;=-0.02,IF(COUNT($AZ2510:$AZ2519)=10,AVERAGE($AZ2515:$AZ2519)/AVERAGE($AZ2510:$AZ2519)-1&lt;0.005,FALSE())),50,100)))</f>
        <v>0</v>
      </c>
    </row>
  </sheetData>
  <mergeCells count="2">
    <mergeCell ref="A1:S1"/>
    <mergeCell ref="A2:S2"/>
  </mergeCells>
  <conditionalFormatting sqref="R5:R2519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1">
      <formula>"UNCERTAIN"</formula>
    </cfRule>
    <cfRule type="cellIs" priority="4" operator="equal" aboveAverage="0" equalAverage="0" bottom="0" percent="0" rank="0" text="" dxfId="2">
      <formula>"HARD"</formula>
    </cfRule>
    <cfRule type="cellIs" priority="5" operator="equal" aboveAverage="0" equalAverage="0" bottom="0" percent="0" rank="0" text="" dxfId="3">
      <formula>"UNCERTAIN"</formula>
    </cfRule>
  </conditionalFormatting>
  <conditionalFormatting sqref="L5:P2519">
    <cfRule type="cellIs" priority="6" operator="equal" aboveAverage="0" equalAverage="0" bottom="0" percent="0" rank="0" text="" dxfId="0">
      <formula>100</formula>
    </cfRule>
    <cfRule type="cellIs" priority="7" operator="equal" aboveAverage="0" equalAverage="0" bottom="0" percent="0" rank="0" text="" dxfId="1">
      <formula>50</formula>
    </cfRule>
    <cfRule type="cellIs" priority="8" operator="equal" aboveAverage="0" equalAverage="0" bottom="0" percent="0" rank="0" text="" dxfId="2">
      <formula>0</formula>
    </cfRule>
  </conditionalFormatting>
  <conditionalFormatting sqref="Y5:Y2519">
    <cfRule type="cellIs" priority="9" operator="equal" aboveAverage="0" equalAverage="0" bottom="0" percent="0" rank="0" text="" dxfId="0">
      <formula>"EASY"</formula>
    </cfRule>
    <cfRule type="cellIs" priority="10" operator="equal" aboveAverage="0" equalAverage="0" bottom="0" percent="0" rank="0" text="" dxfId="3">
      <formula>"UNCERTAIN"</formula>
    </cfRule>
    <cfRule type="cellIs" priority="11" operator="equal" aboveAverage="0" equalAverage="0" bottom="0" percent="0" rank="0" text="" dxfId="2">
      <formula>"HARD"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8" min="5" style="1" width="9"/>
    <col collapsed="false" customWidth="true" hidden="false" outlineLevel="0" max="9" min="9" style="1" width="10"/>
  </cols>
  <sheetData>
    <row r="1" customFormat="false" ht="19.5" hidden="false" customHeight="true" outlineLevel="0" collapsed="false">
      <c r="A1" s="76" t="s">
        <v>242</v>
      </c>
      <c r="B1" s="76"/>
      <c r="C1" s="76"/>
      <c r="D1" s="76"/>
      <c r="E1" s="76"/>
      <c r="F1" s="76"/>
      <c r="G1" s="76"/>
      <c r="H1" s="76"/>
      <c r="I1" s="76"/>
    </row>
    <row r="3" customFormat="false" ht="15" hidden="false" customHeight="true" outlineLevel="0" collapsed="false">
      <c r="A3" s="77" t="s">
        <v>188</v>
      </c>
      <c r="B3" s="77" t="s">
        <v>243</v>
      </c>
      <c r="C3" s="78" t="s">
        <v>244</v>
      </c>
      <c r="D3" s="78" t="s">
        <v>245</v>
      </c>
      <c r="E3" s="78" t="s">
        <v>246</v>
      </c>
      <c r="F3" s="78" t="s">
        <v>247</v>
      </c>
      <c r="G3" s="78" t="s">
        <v>248</v>
      </c>
      <c r="H3" s="78" t="s">
        <v>249</v>
      </c>
      <c r="I3" s="77" t="s">
        <v>250</v>
      </c>
    </row>
    <row r="4" customFormat="false" ht="15" hidden="false" customHeight="true" outlineLevel="0" collapsed="false">
      <c r="A4" s="79" t="s">
        <v>251</v>
      </c>
      <c r="B4" s="80" t="n">
        <f aca="false">COUNTIF(02A_每日分段!$C$5:$C$2519,VALUE(A4))</f>
        <v>123</v>
      </c>
      <c r="C4" s="80" t="n">
        <f aca="false">COUNTIFS(02A_每日分段!$C$5:$C$2519,VALUE(A4),02A_每日分段!$Y$5:$Y$2519,"EASY")</f>
        <v>103</v>
      </c>
      <c r="D4" s="80" t="n">
        <f aca="false">COUNTIFS(02A_每日分段!$C$5:$C$2519,VALUE(A4),02A_每日分段!$Y$5:$Y$2519,"UNCERTAIN")</f>
        <v>20</v>
      </c>
      <c r="E4" s="80" t="n">
        <f aca="false">COUNTIFS(02A_每日分段!$C$5:$C$2519,VALUE(A4),02A_每日分段!$Y$5:$Y$2519,"HARD")</f>
        <v>0</v>
      </c>
      <c r="F4" s="81" t="n">
        <f aca="false">IF(B4=0,"",C4/B4)</f>
        <v>0.83739837398374</v>
      </c>
      <c r="G4" s="81" t="n">
        <f aca="false">IF(B4=0,"",D4/B4)</f>
        <v>0.16260162601626</v>
      </c>
      <c r="H4" s="81" t="n">
        <f aca="false">IF(B4=0,"",E4/B4)</f>
        <v>0</v>
      </c>
      <c r="I4" s="82" t="n">
        <f aca="false">ROUND(AVERAGEIFS(02A_每日分段!$AX$5:$AX$2519,02A_每日分段!$C$5:$C$2519,VALUE(A4)),1)</f>
        <v>72.1</v>
      </c>
    </row>
    <row r="5" customFormat="false" ht="15" hidden="false" customHeight="true" outlineLevel="0" collapsed="false">
      <c r="A5" s="79" t="s">
        <v>252</v>
      </c>
      <c r="B5" s="80" t="n">
        <f aca="false">COUNTIF(02A_每日分段!$C$5:$C$2519,VALUE(A5))</f>
        <v>251</v>
      </c>
      <c r="C5" s="80" t="n">
        <f aca="false">COUNTIFS(02A_每日分段!$C$5:$C$2519,VALUE(A5),02A_每日分段!$Y$5:$Y$2519,"EASY")</f>
        <v>245</v>
      </c>
      <c r="D5" s="80" t="n">
        <f aca="false">COUNTIFS(02A_每日分段!$C$5:$C$2519,VALUE(A5),02A_每日分段!$Y$5:$Y$2519,"UNCERTAIN")</f>
        <v>6</v>
      </c>
      <c r="E5" s="80" t="n">
        <f aca="false">COUNTIFS(02A_每日分段!$C$5:$C$2519,VALUE(A5),02A_每日分段!$Y$5:$Y$2519,"HARD")</f>
        <v>0</v>
      </c>
      <c r="F5" s="81" t="n">
        <f aca="false">IF(B5=0,"",C5/B5)</f>
        <v>0.976095617529881</v>
      </c>
      <c r="G5" s="81" t="n">
        <f aca="false">IF(B5=0,"",D5/B5)</f>
        <v>0.0239043824701195</v>
      </c>
      <c r="H5" s="81" t="n">
        <f aca="false">IF(B5=0,"",E5/B5)</f>
        <v>0</v>
      </c>
      <c r="I5" s="82" t="n">
        <f aca="false">ROUND(AVERAGEIFS(02A_每日分段!$AX$5:$AX$2519,02A_每日分段!$C$5:$C$2519,VALUE(A5)),1)</f>
        <v>76.2</v>
      </c>
    </row>
    <row r="6" customFormat="false" ht="15" hidden="false" customHeight="true" outlineLevel="0" collapsed="false">
      <c r="A6" s="79" t="s">
        <v>253</v>
      </c>
      <c r="B6" s="80" t="n">
        <f aca="false">COUNTIF(02A_每日分段!$C$5:$C$2519,VALUE(A6))</f>
        <v>251</v>
      </c>
      <c r="C6" s="80" t="n">
        <f aca="false">COUNTIFS(02A_每日分段!$C$5:$C$2519,VALUE(A6),02A_每日分段!$Y$5:$Y$2519,"EASY")</f>
        <v>173</v>
      </c>
      <c r="D6" s="80" t="n">
        <f aca="false">COUNTIFS(02A_每日分段!$C$5:$C$2519,VALUE(A6),02A_每日分段!$Y$5:$Y$2519,"UNCERTAIN")</f>
        <v>45</v>
      </c>
      <c r="E6" s="80" t="n">
        <f aca="false">COUNTIFS(02A_每日分段!$C$5:$C$2519,VALUE(A6),02A_每日分段!$Y$5:$Y$2519,"HARD")</f>
        <v>33</v>
      </c>
      <c r="F6" s="81" t="n">
        <f aca="false">IF(B6=0,"",C6/B6)</f>
        <v>0.689243027888446</v>
      </c>
      <c r="G6" s="81" t="n">
        <f aca="false">IF(B6=0,"",D6/B6)</f>
        <v>0.179282868525896</v>
      </c>
      <c r="H6" s="81" t="n">
        <f aca="false">IF(B6=0,"",E6/B6)</f>
        <v>0.131474103585657</v>
      </c>
      <c r="I6" s="82" t="n">
        <f aca="false">ROUND(AVERAGEIFS(02A_每日分段!$AX$5:$AX$2519,02A_每日分段!$C$5:$C$2519,VALUE(A6)),1)</f>
        <v>69.3</v>
      </c>
    </row>
    <row r="7" customFormat="false" ht="15" hidden="false" customHeight="true" outlineLevel="0" collapsed="false">
      <c r="A7" s="79" t="s">
        <v>254</v>
      </c>
      <c r="B7" s="80" t="n">
        <f aca="false">COUNTIF(02A_每日分段!$C$5:$C$2519,VALUE(A7))</f>
        <v>252</v>
      </c>
      <c r="C7" s="80" t="n">
        <f aca="false">COUNTIFS(02A_每日分段!$C$5:$C$2519,VALUE(A7),02A_每日分段!$Y$5:$Y$2519,"EASY")</f>
        <v>190</v>
      </c>
      <c r="D7" s="80" t="n">
        <f aca="false">COUNTIFS(02A_每日分段!$C$5:$C$2519,VALUE(A7),02A_每日分段!$Y$5:$Y$2519,"UNCERTAIN")</f>
        <v>51</v>
      </c>
      <c r="E7" s="80" t="n">
        <f aca="false">COUNTIFS(02A_每日分段!$C$5:$C$2519,VALUE(A7),02A_每日分段!$Y$5:$Y$2519,"HARD")</f>
        <v>11</v>
      </c>
      <c r="F7" s="81" t="n">
        <f aca="false">IF(B7=0,"",C7/B7)</f>
        <v>0.753968253968254</v>
      </c>
      <c r="G7" s="81" t="n">
        <f aca="false">IF(B7=0,"",D7/B7)</f>
        <v>0.202380952380952</v>
      </c>
      <c r="H7" s="81" t="n">
        <f aca="false">IF(B7=0,"",E7/B7)</f>
        <v>0.0436507936507937</v>
      </c>
      <c r="I7" s="82" t="n">
        <f aca="false">ROUND(AVERAGEIFS(02A_每日分段!$AX$5:$AX$2519,02A_每日分段!$C$5:$C$2519,VALUE(A7)),1)</f>
        <v>76.7</v>
      </c>
    </row>
    <row r="8" customFormat="false" ht="15" hidden="false" customHeight="true" outlineLevel="0" collapsed="false">
      <c r="A8" s="79" t="s">
        <v>255</v>
      </c>
      <c r="B8" s="80" t="n">
        <f aca="false">COUNTIF(02A_每日分段!$C$5:$C$2519,VALUE(A8))</f>
        <v>253</v>
      </c>
      <c r="C8" s="80" t="n">
        <f aca="false">COUNTIFS(02A_每日分段!$C$5:$C$2519,VALUE(A8),02A_每日分段!$Y$5:$Y$2519,"EASY")</f>
        <v>125</v>
      </c>
      <c r="D8" s="80" t="n">
        <f aca="false">COUNTIFS(02A_每日分段!$C$5:$C$2519,VALUE(A8),02A_每日分段!$Y$5:$Y$2519,"UNCERTAIN")</f>
        <v>106</v>
      </c>
      <c r="E8" s="80" t="n">
        <f aca="false">COUNTIFS(02A_每日分段!$C$5:$C$2519,VALUE(A8),02A_每日分段!$Y$5:$Y$2519,"HARD")</f>
        <v>22</v>
      </c>
      <c r="F8" s="81" t="n">
        <f aca="false">IF(B8=0,"",C8/B8)</f>
        <v>0.494071146245059</v>
      </c>
      <c r="G8" s="81" t="n">
        <f aca="false">IF(B8=0,"",D8/B8)</f>
        <v>0.41897233201581</v>
      </c>
      <c r="H8" s="81" t="n">
        <f aca="false">IF(B8=0,"",E8/B8)</f>
        <v>0.0869565217391304</v>
      </c>
      <c r="I8" s="82" t="n">
        <f aca="false">ROUND(AVERAGEIFS(02A_每日分段!$AX$5:$AX$2519,02A_每日分段!$C$5:$C$2519,VALUE(A8)),1)</f>
        <v>65.6</v>
      </c>
    </row>
    <row r="9" customFormat="false" ht="15" hidden="false" customHeight="true" outlineLevel="0" collapsed="false">
      <c r="A9" s="79" t="s">
        <v>256</v>
      </c>
      <c r="B9" s="80" t="n">
        <f aca="false">COUNTIF(02A_每日分段!$C$5:$C$2519,VALUE(A9))</f>
        <v>252</v>
      </c>
      <c r="C9" s="80" t="n">
        <f aca="false">COUNTIFS(02A_每日分段!$C$5:$C$2519,VALUE(A9),02A_每日分段!$Y$5:$Y$2519,"EASY")</f>
        <v>223</v>
      </c>
      <c r="D9" s="80" t="n">
        <f aca="false">COUNTIFS(02A_每日分段!$C$5:$C$2519,VALUE(A9),02A_每日分段!$Y$5:$Y$2519,"UNCERTAIN")</f>
        <v>29</v>
      </c>
      <c r="E9" s="80" t="n">
        <f aca="false">COUNTIFS(02A_每日分段!$C$5:$C$2519,VALUE(A9),02A_每日分段!$Y$5:$Y$2519,"HARD")</f>
        <v>0</v>
      </c>
      <c r="F9" s="81" t="n">
        <f aca="false">IF(B9=0,"",C9/B9)</f>
        <v>0.884920634920635</v>
      </c>
      <c r="G9" s="81" t="n">
        <f aca="false">IF(B9=0,"",D9/B9)</f>
        <v>0.115079365079365</v>
      </c>
      <c r="H9" s="81" t="n">
        <f aca="false">IF(B9=0,"",E9/B9)</f>
        <v>0</v>
      </c>
      <c r="I9" s="82" t="n">
        <f aca="false">ROUND(AVERAGEIFS(02A_每日分段!$AX$5:$AX$2519,02A_每日分段!$C$5:$C$2519,VALUE(A9)),1)</f>
        <v>81.9</v>
      </c>
    </row>
    <row r="10" customFormat="false" ht="15" hidden="false" customHeight="true" outlineLevel="0" collapsed="false">
      <c r="A10" s="79" t="s">
        <v>257</v>
      </c>
      <c r="B10" s="80" t="n">
        <f aca="false">COUNTIF(02A_每日分段!$C$5:$C$2519,VALUE(A10))</f>
        <v>251</v>
      </c>
      <c r="C10" s="80" t="n">
        <f aca="false">COUNTIFS(02A_每日分段!$C$5:$C$2519,VALUE(A10),02A_每日分段!$Y$5:$Y$2519,"EASY")</f>
        <v>11</v>
      </c>
      <c r="D10" s="80" t="n">
        <f aca="false">COUNTIFS(02A_每日分段!$C$5:$C$2519,VALUE(A10),02A_每日分段!$Y$5:$Y$2519,"UNCERTAIN")</f>
        <v>24</v>
      </c>
      <c r="E10" s="80" t="n">
        <f aca="false">COUNTIFS(02A_每日分段!$C$5:$C$2519,VALUE(A10),02A_每日分段!$Y$5:$Y$2519,"HARD")</f>
        <v>216</v>
      </c>
      <c r="F10" s="81" t="n">
        <f aca="false">IF(B10=0,"",C10/B10)</f>
        <v>0.0438247011952191</v>
      </c>
      <c r="G10" s="81" t="n">
        <f aca="false">IF(B10=0,"",D10/B10)</f>
        <v>0.0956175298804781</v>
      </c>
      <c r="H10" s="81" t="n">
        <f aca="false">IF(B10=0,"",E10/B10)</f>
        <v>0.860557768924303</v>
      </c>
      <c r="I10" s="82" t="n">
        <f aca="false">ROUND(AVERAGEIFS(02A_每日分段!$AX$5:$AX$2519,02A_每日分段!$C$5:$C$2519,VALUE(A10)),1)</f>
        <v>23.5</v>
      </c>
    </row>
    <row r="11" customFormat="false" ht="15" hidden="false" customHeight="true" outlineLevel="0" collapsed="false">
      <c r="A11" s="79" t="s">
        <v>258</v>
      </c>
      <c r="B11" s="80" t="n">
        <f aca="false">COUNTIF(02A_每日分段!$C$5:$C$2519,VALUE(A11))</f>
        <v>250</v>
      </c>
      <c r="C11" s="80" t="n">
        <f aca="false">COUNTIFS(02A_每日分段!$C$5:$C$2519,VALUE(A11),02A_每日分段!$Y$5:$Y$2519,"EASY")</f>
        <v>155</v>
      </c>
      <c r="D11" s="80" t="n">
        <f aca="false">COUNTIFS(02A_每日分段!$C$5:$C$2519,VALUE(A11),02A_每日分段!$Y$5:$Y$2519,"UNCERTAIN")</f>
        <v>88</v>
      </c>
      <c r="E11" s="80" t="n">
        <f aca="false">COUNTIFS(02A_每日分段!$C$5:$C$2519,VALUE(A11),02A_每日分段!$Y$5:$Y$2519,"HARD")</f>
        <v>7</v>
      </c>
      <c r="F11" s="81" t="n">
        <f aca="false">IF(B11=0,"",C11/B11)</f>
        <v>0.62</v>
      </c>
      <c r="G11" s="81" t="n">
        <f aca="false">IF(B11=0,"",D11/B11)</f>
        <v>0.352</v>
      </c>
      <c r="H11" s="81" t="n">
        <f aca="false">IF(B11=0,"",E11/B11)</f>
        <v>0.028</v>
      </c>
      <c r="I11" s="82" t="n">
        <f aca="false">ROUND(AVERAGEIFS(02A_每日分段!$AX$5:$AX$2519,02A_每日分段!$C$5:$C$2519,VALUE(A11)),1)</f>
        <v>71.1</v>
      </c>
    </row>
    <row r="12" customFormat="false" ht="15" hidden="false" customHeight="true" outlineLevel="0" collapsed="false">
      <c r="A12" s="79" t="s">
        <v>259</v>
      </c>
      <c r="B12" s="80" t="n">
        <f aca="false">COUNTIF(02A_每日分段!$C$5:$C$2519,VALUE(A12))</f>
        <v>252</v>
      </c>
      <c r="C12" s="80" t="n">
        <f aca="false">COUNTIFS(02A_每日分段!$C$5:$C$2519,VALUE(A12),02A_每日分段!$Y$5:$Y$2519,"EASY")</f>
        <v>241</v>
      </c>
      <c r="D12" s="80" t="n">
        <f aca="false">COUNTIFS(02A_每日分段!$C$5:$C$2519,VALUE(A12),02A_每日分段!$Y$5:$Y$2519,"UNCERTAIN")</f>
        <v>11</v>
      </c>
      <c r="E12" s="80" t="n">
        <f aca="false">COUNTIFS(02A_每日分段!$C$5:$C$2519,VALUE(A12),02A_每日分段!$Y$5:$Y$2519,"HARD")</f>
        <v>0</v>
      </c>
      <c r="F12" s="81" t="n">
        <f aca="false">IF(B12=0,"",C12/B12)</f>
        <v>0.956349206349206</v>
      </c>
      <c r="G12" s="81" t="n">
        <f aca="false">IF(B12=0,"",D12/B12)</f>
        <v>0.0436507936507937</v>
      </c>
      <c r="H12" s="81" t="n">
        <f aca="false">IF(B12=0,"",E12/B12)</f>
        <v>0</v>
      </c>
      <c r="I12" s="82" t="n">
        <f aca="false">ROUND(AVERAGEIFS(02A_每日分段!$AX$5:$AX$2519,02A_每日分段!$C$5:$C$2519,VALUE(A12)),1)</f>
        <v>87.6</v>
      </c>
    </row>
    <row r="13" customFormat="false" ht="15" hidden="false" customHeight="true" outlineLevel="0" collapsed="false">
      <c r="A13" s="79" t="s">
        <v>260</v>
      </c>
      <c r="B13" s="80" t="n">
        <f aca="false">COUNTIF(02A_每日分段!$C$5:$C$2519,VALUE(A13))</f>
        <v>250</v>
      </c>
      <c r="C13" s="80" t="n">
        <f aca="false">COUNTIFS(02A_每日分段!$C$5:$C$2519,VALUE(A13),02A_每日分段!$Y$5:$Y$2519,"EASY")</f>
        <v>197</v>
      </c>
      <c r="D13" s="80" t="n">
        <f aca="false">COUNTIFS(02A_每日分段!$C$5:$C$2519,VALUE(A13),02A_每日分段!$Y$5:$Y$2519,"UNCERTAIN")</f>
        <v>26</v>
      </c>
      <c r="E13" s="80" t="n">
        <f aca="false">COUNTIFS(02A_每日分段!$C$5:$C$2519,VALUE(A13),02A_每日分段!$Y$5:$Y$2519,"HARD")</f>
        <v>27</v>
      </c>
      <c r="F13" s="81" t="n">
        <f aca="false">IF(B13=0,"",C13/B13)</f>
        <v>0.788</v>
      </c>
      <c r="G13" s="81" t="n">
        <f aca="false">IF(B13=0,"",D13/B13)</f>
        <v>0.104</v>
      </c>
      <c r="H13" s="81" t="n">
        <f aca="false">IF(B13=0,"",E13/B13)</f>
        <v>0.108</v>
      </c>
      <c r="I13" s="82" t="n">
        <f aca="false">ROUND(AVERAGEIFS(02A_每日分段!$AX$5:$AX$2519,02A_每日分段!$C$5:$C$2519,VALUE(A13)),1)</f>
        <v>77.8</v>
      </c>
    </row>
    <row r="14" customFormat="false" ht="15" hidden="false" customHeight="true" outlineLevel="0" collapsed="false">
      <c r="A14" s="79" t="s">
        <v>261</v>
      </c>
      <c r="B14" s="80" t="n">
        <f aca="false">COUNTIF(02A_每日分段!$C$5:$C$2519,VALUE(A14))</f>
        <v>130</v>
      </c>
      <c r="C14" s="80" t="n">
        <f aca="false">COUNTIFS(02A_每日分段!$C$5:$C$2519,VALUE(A14),02A_每日分段!$Y$5:$Y$2519,"EASY")</f>
        <v>94</v>
      </c>
      <c r="D14" s="80" t="n">
        <f aca="false">COUNTIFS(02A_每日分段!$C$5:$C$2519,VALUE(A14),02A_每日分段!$Y$5:$Y$2519,"UNCERTAIN")</f>
        <v>35</v>
      </c>
      <c r="E14" s="80" t="n">
        <f aca="false">COUNTIFS(02A_每日分段!$C$5:$C$2519,VALUE(A14),02A_每日分段!$Y$5:$Y$2519,"HARD")</f>
        <v>1</v>
      </c>
      <c r="F14" s="81" t="n">
        <f aca="false">IF(B14=0,"",C14/B14)</f>
        <v>0.723076923076923</v>
      </c>
      <c r="G14" s="81" t="n">
        <f aca="false">IF(B14=0,"",D14/B14)</f>
        <v>0.269230769230769</v>
      </c>
      <c r="H14" s="81" t="n">
        <f aca="false">IF(B14=0,"",E14/B14)</f>
        <v>0.00769230769230769</v>
      </c>
      <c r="I14" s="82" t="n">
        <f aca="false">ROUND(AVERAGEIFS(02A_每日分段!$AX$5:$AX$2519,02A_每日分段!$C$5:$C$2519,VALUE(A14)),1)</f>
        <v>81.2</v>
      </c>
    </row>
    <row r="15" customFormat="false" ht="15" hidden="false" customHeight="true" outlineLevel="0" collapsed="false">
      <c r="A15" s="83" t="s">
        <v>262</v>
      </c>
      <c r="B15" s="83" t="n">
        <f aca="false">SUM(B4:B14)</f>
        <v>2515</v>
      </c>
      <c r="C15" s="83" t="n">
        <f aca="false">SUM(C4:C14)</f>
        <v>1757</v>
      </c>
      <c r="D15" s="83" t="n">
        <f aca="false">SUM(D4:D14)</f>
        <v>441</v>
      </c>
      <c r="E15" s="83" t="n">
        <f aca="false">SUM(E4:E14)</f>
        <v>317</v>
      </c>
      <c r="F15" s="84" t="n">
        <f aca="false">C15/B15</f>
        <v>0.698608349900596</v>
      </c>
      <c r="G15" s="84" t="n">
        <f aca="false">D15/B15</f>
        <v>0.175347912524851</v>
      </c>
      <c r="H15" s="84" t="n">
        <f aca="false">E15/B15</f>
        <v>0.126043737574553</v>
      </c>
      <c r="I15" s="85" t="n">
        <f aca="false">ROUND(AVERAGE(02A_每日分段!$AX$5:$AX$2519),1)</f>
        <v>70.6</v>
      </c>
    </row>
    <row r="16" customFormat="false" ht="15" hidden="false" customHeight="true" outlineLevel="0" collapsed="false">
      <c r="B16" s="86"/>
      <c r="C16" s="86"/>
      <c r="D16" s="86"/>
      <c r="E16" s="86"/>
      <c r="F16" s="86"/>
      <c r="G16" s="86"/>
      <c r="H16" s="86"/>
      <c r="I16" s="86"/>
    </row>
    <row r="17" customFormat="false" ht="16.5" hidden="false" customHeight="true" outlineLevel="0" collapsed="false">
      <c r="A17" s="87" t="s">
        <v>263</v>
      </c>
      <c r="B17" s="86"/>
      <c r="C17" s="86"/>
      <c r="D17" s="86"/>
      <c r="E17" s="86"/>
      <c r="F17" s="86"/>
      <c r="G17" s="86"/>
      <c r="H17" s="86"/>
      <c r="I17" s="86"/>
    </row>
    <row r="18" customFormat="false" ht="25.5" hidden="false" customHeight="true" outlineLevel="0" collapsed="false">
      <c r="A18" s="88" t="s">
        <v>264</v>
      </c>
      <c r="B18" s="88"/>
      <c r="C18" s="88"/>
      <c r="D18" s="88"/>
      <c r="E18" s="89" t="str">
        <f aca="false">COUNTIFS(02A_每日分段!$B$5:$B$2519,"&gt;="&amp;DATE(2026,4,4),02A_每日分段!$B$5:$B$2519,"&lt;="&amp;DATE(2026,5,14),02A_每日分段!$Y$5:$Y$2519,"EASY")&amp;" / "&amp;COUNTIFS(02A_每日分段!$B$5:$B$2519,"&gt;="&amp;DATE(2026,4,4),02A_每日分段!$B$5:$B$2519,"&lt;="&amp;DATE(2026,5,14),02A_每日分段!$Y$5:$Y$2519,"UNCERTAIN")&amp;" / "&amp;COUNTIFS(02A_每日分段!$B$5:$B$2519,"&gt;="&amp;DATE(2026,4,4),02A_每日分段!$B$5:$B$2519,"&lt;="&amp;DATE(2026,5,14),02A_每日分段!$Y$5:$Y$2519,"HARD")&amp;"  EASY%="&amp;TEXT(COUNTIFS(02A_每日分段!$B$5:$B$2519,"&gt;="&amp;DATE(2026,4,4),02A_每日分段!$B$5:$B$2519,"&lt;="&amp;DATE(2026,5,14),02A_每日分段!$Y$5:$Y$2519,"EASY")/COUNTIFS(02A_每日分段!$B$5:$B$2519,"&gt;="&amp;DATE(2026,4,4),02A_每日分段!$B$5:$B$2519,"&lt;="&amp;DATE(2026,5,14)),"0.0%")</f>
        <v>27 / 2 / 0  EASY%=93.1%</v>
      </c>
      <c r="F18" s="86"/>
      <c r="G18" s="86"/>
      <c r="H18" s="86"/>
      <c r="I18" s="86"/>
    </row>
    <row r="19" customFormat="false" ht="25.5" hidden="false" customHeight="true" outlineLevel="0" collapsed="false">
      <c r="A19" s="88" t="s">
        <v>265</v>
      </c>
      <c r="B19" s="88"/>
      <c r="C19" s="88"/>
      <c r="D19" s="88"/>
      <c r="E19" s="89" t="str">
        <f aca="false">INDEX(02A_每日分段!$Y$5:$Y$2519,MATCH(DATE(2026,6,4),02A_每日分段!$B$5:$B$2519,0))</f>
        <v>UNCERTAIN</v>
      </c>
      <c r="F19" s="86"/>
      <c r="G19" s="86"/>
      <c r="H19" s="86"/>
      <c r="I19" s="86"/>
    </row>
    <row r="20" customFormat="false" ht="25.5" hidden="false" customHeight="true" outlineLevel="0" collapsed="false">
      <c r="A20" s="88" t="s">
        <v>266</v>
      </c>
      <c r="B20" s="88"/>
      <c r="C20" s="88"/>
      <c r="D20" s="88"/>
      <c r="E20" s="89" t="n">
        <f aca="false">COUNTIFS(02A_每日分段!$B$5:$B$2519,"&gt;="&amp;DATE(2026,6,4),02A_每日分段!$Y$5:$Y$2519,"EASY")</f>
        <v>6</v>
      </c>
      <c r="F20" s="86"/>
      <c r="G20" s="86"/>
      <c r="H20" s="86"/>
      <c r="I20" s="86"/>
    </row>
    <row r="21" customFormat="false" ht="25.5" hidden="false" customHeight="true" outlineLevel="0" collapsed="false">
      <c r="A21" s="88" t="s">
        <v>267</v>
      </c>
      <c r="B21" s="88"/>
      <c r="C21" s="88"/>
      <c r="D21" s="88"/>
      <c r="E21" s="89" t="str">
        <f aca="false">COUNTIFS(02A_每日分段!$B$5:$B$2519,"&gt;="&amp;DATE(2025,5,1),02A_每日分段!$B$5:$B$2519,"&lt;="&amp;DATE(2025,10,31),02A_每日分段!$Y$5:$Y$2519,"EASY")&amp;" / "&amp;COUNTIFS(02A_每日分段!$B$5:$B$2519,"&gt;="&amp;DATE(2025,5,1),02A_每日分段!$B$5:$B$2519,"&lt;="&amp;DATE(2025,10,31),02A_每日分段!$Y$5:$Y$2519,"UNCERTAIN")&amp;" / "&amp;COUNTIFS(02A_每日分段!$B$5:$B$2519,"&gt;="&amp;DATE(2025,5,1),02A_每日分段!$B$5:$B$2519,"&lt;="&amp;DATE(2025,10,31),02A_每日分段!$Y$5:$Y$2519,"HARD")&amp;"  EASY%="&amp;TEXT(COUNTIFS(02A_每日分段!$B$5:$B$2519,"&gt;="&amp;DATE(2025,5,1),02A_每日分段!$B$5:$B$2519,"&lt;="&amp;DATE(2025,10,31),02A_每日分段!$Y$5:$Y$2519,"EASY")/COUNTIFS(02A_每日分段!$B$5:$B$2519,"&gt;="&amp;DATE(2025,5,1),02A_每日分段!$B$5:$B$2519,"&lt;="&amp;DATE(2025,10,31)),"0.0%")</f>
        <v>120 / 8 / 0  EASY%=93.8%</v>
      </c>
      <c r="F21" s="86"/>
      <c r="G21" s="86"/>
      <c r="H21" s="86"/>
      <c r="I21" s="86"/>
    </row>
    <row r="22" customFormat="false" ht="25.5" hidden="false" customHeight="true" outlineLevel="0" collapsed="false">
      <c r="A22" s="90" t="s">
        <v>268</v>
      </c>
      <c r="B22" s="90"/>
      <c r="C22" s="90"/>
      <c r="D22" s="90"/>
      <c r="E22" s="89" t="str">
        <f aca="false">INDEX(02A_每日分段!$Y$5:$Y$2519,MATCH(DATE(2026,6,3),02A_每日分段!$B$5:$B$2519,0))</f>
        <v>EASY</v>
      </c>
    </row>
  </sheetData>
  <mergeCells count="6">
    <mergeCell ref="A1:I1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8" min="7" style="1" width="13"/>
    <col collapsed="false" customWidth="true" hidden="false" outlineLevel="0" max="9" min="9" style="1" width="26"/>
    <col collapsed="false" customWidth="true" hidden="false" outlineLevel="0" max="10" min="10" style="1" width="34"/>
  </cols>
  <sheetData>
    <row r="1" customFormat="false" ht="24" hidden="false" customHeight="true" outlineLevel="0" collapsed="false">
      <c r="A1" s="9" t="s">
        <v>269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6.5" hidden="false" customHeight="true" outlineLevel="0" collapsed="false">
      <c r="A2" s="91" t="s">
        <v>270</v>
      </c>
      <c r="B2" s="91"/>
      <c r="C2" s="91"/>
      <c r="D2" s="91"/>
      <c r="E2" s="91"/>
      <c r="F2" s="91"/>
      <c r="G2" s="91"/>
      <c r="H2" s="91"/>
      <c r="I2" s="91"/>
      <c r="J2" s="91"/>
    </row>
    <row r="3" customFormat="false" ht="16.5" hidden="false" customHeight="true" outlineLevel="0" collapsed="false">
      <c r="A3" s="24" t="s">
        <v>271</v>
      </c>
    </row>
    <row r="4" customFormat="false" ht="16.5" hidden="false" customHeight="true" outlineLevel="0" collapsed="false">
      <c r="A4" s="11" t="s">
        <v>272</v>
      </c>
      <c r="B4" s="11" t="s">
        <v>273</v>
      </c>
      <c r="C4" s="11" t="s">
        <v>274</v>
      </c>
      <c r="D4" s="11" t="s">
        <v>275</v>
      </c>
      <c r="E4" s="10" t="s">
        <v>19</v>
      </c>
      <c r="F4" s="10" t="s">
        <v>20</v>
      </c>
      <c r="G4" s="10" t="s">
        <v>21</v>
      </c>
      <c r="H4" s="11" t="s">
        <v>276</v>
      </c>
      <c r="I4" s="11" t="s">
        <v>25</v>
      </c>
      <c r="J4" s="11" t="s">
        <v>277</v>
      </c>
    </row>
    <row r="5" customFormat="false" ht="33.75" hidden="false" customHeight="true" outlineLevel="0" collapsed="false">
      <c r="A5" s="4" t="s">
        <v>278</v>
      </c>
      <c r="B5" s="4" t="s">
        <v>279</v>
      </c>
      <c r="C5" s="92" t="n">
        <v>29825.11</v>
      </c>
      <c r="D5" s="17" t="s">
        <v>280</v>
      </c>
      <c r="I5" s="6" t="s">
        <v>51</v>
      </c>
      <c r="J5" s="6" t="s">
        <v>281</v>
      </c>
    </row>
    <row r="6" customFormat="false" ht="33.75" hidden="false" customHeight="true" outlineLevel="0" collapsed="false">
      <c r="A6" s="4" t="s">
        <v>282</v>
      </c>
      <c r="B6" s="4" t="s">
        <v>279</v>
      </c>
      <c r="C6" s="93" t="n">
        <v>30660.6</v>
      </c>
      <c r="D6" s="17" t="s">
        <v>283</v>
      </c>
      <c r="I6" s="6" t="s">
        <v>51</v>
      </c>
      <c r="J6" s="4" t="s">
        <v>284</v>
      </c>
    </row>
    <row r="7" customFormat="false" ht="33.75" hidden="false" customHeight="true" outlineLevel="0" collapsed="false">
      <c r="A7" s="6" t="s">
        <v>285</v>
      </c>
      <c r="B7" s="4" t="s">
        <v>45</v>
      </c>
      <c r="C7" s="94" t="n">
        <f aca="false">C5/C6-1</f>
        <v>-0.0272496298180727</v>
      </c>
      <c r="D7" s="4" t="s">
        <v>279</v>
      </c>
      <c r="E7" s="4" t="s">
        <v>47</v>
      </c>
      <c r="F7" s="4" t="s">
        <v>286</v>
      </c>
      <c r="G7" s="4" t="s">
        <v>49</v>
      </c>
      <c r="H7" s="4" t="str">
        <f aca="false">IF(C7="","",IF(C7&gt;-0.06,"EASY",IF(C7&gt;-0.15,"UNCERTAIN","HARD")))</f>
        <v>EASY</v>
      </c>
      <c r="I7" s="6" t="s">
        <v>287</v>
      </c>
      <c r="J7" s="6" t="s">
        <v>288</v>
      </c>
    </row>
    <row r="8" customFormat="false" ht="33.75" hidden="false" customHeight="true" outlineLevel="0" collapsed="false">
      <c r="A8" s="4" t="s">
        <v>289</v>
      </c>
      <c r="B8" s="4" t="s">
        <v>125</v>
      </c>
      <c r="C8" s="95" t="n">
        <v>15.03</v>
      </c>
      <c r="D8" s="17" t="s">
        <v>280</v>
      </c>
      <c r="E8" s="4" t="s">
        <v>128</v>
      </c>
      <c r="F8" s="4" t="s">
        <v>290</v>
      </c>
      <c r="G8" s="4" t="s">
        <v>291</v>
      </c>
      <c r="H8" s="96" t="str">
        <f aca="false">IF(C8&lt;20,"EASY",IF(C8&lt;=25,"UNCERTAIN","HARD"))</f>
        <v>EASY</v>
      </c>
      <c r="I8" s="4" t="s">
        <v>132</v>
      </c>
      <c r="J8" s="4" t="s">
        <v>292</v>
      </c>
    </row>
    <row r="9" customFormat="false" ht="33.75" hidden="false" customHeight="true" outlineLevel="0" collapsed="false">
      <c r="A9" s="4" t="s">
        <v>293</v>
      </c>
      <c r="B9" s="4" t="s">
        <v>107</v>
      </c>
      <c r="C9" s="97" t="n">
        <v>270</v>
      </c>
      <c r="D9" s="17" t="s">
        <v>294</v>
      </c>
      <c r="E9" s="4" t="s">
        <v>295</v>
      </c>
      <c r="F9" s="4" t="s">
        <v>296</v>
      </c>
      <c r="G9" s="4" t="s">
        <v>297</v>
      </c>
      <c r="H9" s="96" t="str">
        <f aca="false">IF(C9&lt;350,"EASY",IF(C9&lt;=450,"UNCERTAIN","HARD"))</f>
        <v>EASY</v>
      </c>
      <c r="I9" s="4" t="s">
        <v>114</v>
      </c>
      <c r="J9" s="6" t="s">
        <v>298</v>
      </c>
    </row>
    <row r="10" customFormat="false" ht="33.75" hidden="false" customHeight="true" outlineLevel="0" collapsed="false">
      <c r="A10" s="4" t="s">
        <v>299</v>
      </c>
      <c r="B10" s="4" t="s">
        <v>76</v>
      </c>
      <c r="C10" s="12" t="n">
        <v>64</v>
      </c>
      <c r="D10" s="13" t="s">
        <v>294</v>
      </c>
      <c r="E10" s="4" t="s">
        <v>128</v>
      </c>
      <c r="F10" s="4" t="s">
        <v>300</v>
      </c>
      <c r="G10" s="4" t="s">
        <v>301</v>
      </c>
      <c r="H10" s="96" t="str">
        <f aca="false">IF(C10&lt;20,"EASY",IF(C10&lt;=50,"UNCERTAIN","HARD"))</f>
        <v>HARD</v>
      </c>
      <c r="I10" s="4" t="s">
        <v>302</v>
      </c>
      <c r="J10" s="4" t="s">
        <v>303</v>
      </c>
    </row>
    <row r="11" customFormat="false" ht="33.75" hidden="false" customHeight="true" outlineLevel="0" collapsed="false">
      <c r="A11" s="4" t="s">
        <v>304</v>
      </c>
      <c r="B11" s="4" t="s">
        <v>148</v>
      </c>
      <c r="C11" s="98" t="n">
        <v>-0.52</v>
      </c>
      <c r="D11" s="13" t="s">
        <v>305</v>
      </c>
      <c r="E11" s="4" t="s">
        <v>306</v>
      </c>
      <c r="F11" s="4" t="s">
        <v>307</v>
      </c>
      <c r="G11" s="4" t="s">
        <v>308</v>
      </c>
      <c r="H11" s="96" t="str">
        <f aca="false">IF(C11&gt;-0.2,"EASY",IF(C11&gt;-0.4,"UNCERTAIN","HARD"))</f>
        <v>HARD</v>
      </c>
      <c r="I11" s="6" t="s">
        <v>309</v>
      </c>
      <c r="J11" s="6" t="s">
        <v>310</v>
      </c>
    </row>
    <row r="13" customFormat="false" ht="16.5" hidden="false" customHeight="true" outlineLevel="0" collapsed="false">
      <c r="A13" s="24" t="s">
        <v>311</v>
      </c>
    </row>
    <row r="14" customFormat="false" ht="37.5" hidden="false" customHeight="true" outlineLevel="0" collapsed="false">
      <c r="A14" s="4" t="s">
        <v>312</v>
      </c>
      <c r="B14" s="4" t="s">
        <v>27</v>
      </c>
      <c r="C14" s="12" t="s">
        <v>313</v>
      </c>
      <c r="D14" s="13" t="s">
        <v>314</v>
      </c>
      <c r="E14" s="6" t="s">
        <v>315</v>
      </c>
      <c r="F14" s="4" t="s">
        <v>316</v>
      </c>
      <c r="G14" s="6" t="s">
        <v>317</v>
      </c>
      <c r="H14" s="13" t="s">
        <v>244</v>
      </c>
      <c r="I14" s="6" t="s">
        <v>318</v>
      </c>
      <c r="J14" s="4" t="s">
        <v>319</v>
      </c>
    </row>
    <row r="15" customFormat="false" ht="37.5" hidden="false" customHeight="true" outlineLevel="0" collapsed="false">
      <c r="A15" s="4" t="s">
        <v>320</v>
      </c>
      <c r="B15" s="4" t="s">
        <v>321</v>
      </c>
      <c r="C15" s="13" t="s">
        <v>322</v>
      </c>
      <c r="D15" s="13" t="s">
        <v>323</v>
      </c>
      <c r="E15" s="6" t="s">
        <v>324</v>
      </c>
      <c r="F15" s="4" t="s">
        <v>325</v>
      </c>
      <c r="G15" s="6" t="s">
        <v>326</v>
      </c>
      <c r="H15" s="13" t="s">
        <v>245</v>
      </c>
      <c r="I15" s="4" t="s">
        <v>327</v>
      </c>
      <c r="J15" s="4" t="s">
        <v>328</v>
      </c>
    </row>
    <row r="16" customFormat="false" ht="37.5" hidden="false" customHeight="true" outlineLevel="0" collapsed="false">
      <c r="A16" s="6" t="s">
        <v>329</v>
      </c>
      <c r="B16" s="6" t="s">
        <v>330</v>
      </c>
      <c r="C16" s="13" t="s">
        <v>331</v>
      </c>
      <c r="D16" s="13" t="s">
        <v>280</v>
      </c>
      <c r="E16" s="4" t="s">
        <v>332</v>
      </c>
      <c r="F16" s="4" t="s">
        <v>333</v>
      </c>
      <c r="G16" s="4" t="s">
        <v>334</v>
      </c>
      <c r="H16" s="13" t="s">
        <v>245</v>
      </c>
      <c r="I16" s="6" t="s">
        <v>335</v>
      </c>
      <c r="J16" s="4" t="s">
        <v>336</v>
      </c>
    </row>
    <row r="17" customFormat="false" ht="37.5" hidden="false" customHeight="true" outlineLevel="0" collapsed="false">
      <c r="A17" s="4" t="s">
        <v>337</v>
      </c>
      <c r="B17" s="4" t="s">
        <v>52</v>
      </c>
      <c r="C17" s="99" t="n">
        <v>0.6735</v>
      </c>
      <c r="D17" s="100" t="s">
        <v>280</v>
      </c>
      <c r="E17" s="4" t="s">
        <v>338</v>
      </c>
      <c r="F17" s="4" t="s">
        <v>339</v>
      </c>
      <c r="G17" s="4" t="s">
        <v>340</v>
      </c>
      <c r="H17" s="17" t="s">
        <v>244</v>
      </c>
      <c r="I17" s="4" t="s">
        <v>341</v>
      </c>
      <c r="J17" s="6" t="s">
        <v>342</v>
      </c>
    </row>
    <row r="18" customFormat="false" ht="37.5" hidden="false" customHeight="true" outlineLevel="0" collapsed="false">
      <c r="A18" s="6" t="s">
        <v>343</v>
      </c>
      <c r="B18" s="4" t="s">
        <v>60</v>
      </c>
      <c r="C18" s="13" t="s">
        <v>344</v>
      </c>
      <c r="D18" s="12"/>
      <c r="E18" s="6" t="s">
        <v>62</v>
      </c>
      <c r="F18" s="6" t="s">
        <v>345</v>
      </c>
      <c r="G18" s="6" t="s">
        <v>346</v>
      </c>
      <c r="H18" s="13"/>
      <c r="I18" s="4" t="s">
        <v>66</v>
      </c>
      <c r="J18" s="4"/>
    </row>
    <row r="19" customFormat="false" ht="37.5" hidden="false" customHeight="true" outlineLevel="0" collapsed="false">
      <c r="A19" s="6" t="s">
        <v>347</v>
      </c>
      <c r="B19" s="4" t="s">
        <v>348</v>
      </c>
      <c r="C19" s="13" t="s">
        <v>349</v>
      </c>
      <c r="D19" s="13" t="s">
        <v>280</v>
      </c>
      <c r="E19" s="4" t="s">
        <v>350</v>
      </c>
      <c r="F19" s="4" t="s">
        <v>351</v>
      </c>
      <c r="G19" s="4" t="s">
        <v>352</v>
      </c>
      <c r="H19" s="13" t="s">
        <v>245</v>
      </c>
      <c r="I19" s="4" t="s">
        <v>353</v>
      </c>
      <c r="J19" s="4" t="s">
        <v>354</v>
      </c>
    </row>
    <row r="20" customFormat="false" ht="37.5" hidden="false" customHeight="true" outlineLevel="0" collapsed="false">
      <c r="A20" s="4" t="s">
        <v>355</v>
      </c>
      <c r="B20" s="4" t="s">
        <v>133</v>
      </c>
      <c r="C20" s="13" t="s">
        <v>344</v>
      </c>
      <c r="D20" s="12"/>
      <c r="E20" s="4" t="s">
        <v>356</v>
      </c>
      <c r="F20" s="4" t="s">
        <v>357</v>
      </c>
      <c r="G20" s="4" t="s">
        <v>358</v>
      </c>
      <c r="H20" s="13"/>
      <c r="I20" s="4" t="s">
        <v>139</v>
      </c>
      <c r="J20" s="4"/>
    </row>
    <row r="21" customFormat="false" ht="37.5" hidden="false" customHeight="true" outlineLevel="0" collapsed="false">
      <c r="A21" s="4" t="s">
        <v>359</v>
      </c>
      <c r="B21" s="6" t="s">
        <v>360</v>
      </c>
      <c r="C21" s="13" t="s">
        <v>361</v>
      </c>
      <c r="D21" s="13" t="s">
        <v>362</v>
      </c>
      <c r="E21" s="6" t="s">
        <v>363</v>
      </c>
      <c r="F21" s="6" t="s">
        <v>364</v>
      </c>
      <c r="G21" s="6" t="s">
        <v>365</v>
      </c>
      <c r="H21" s="13" t="s">
        <v>245</v>
      </c>
      <c r="I21" s="4" t="s">
        <v>366</v>
      </c>
      <c r="J21" s="6" t="s">
        <v>367</v>
      </c>
    </row>
    <row r="22" customFormat="false" ht="37.5" hidden="false" customHeight="true" outlineLevel="0" collapsed="false">
      <c r="A22" s="6" t="s">
        <v>368</v>
      </c>
      <c r="B22" s="4" t="s">
        <v>85</v>
      </c>
      <c r="C22" s="13" t="s">
        <v>344</v>
      </c>
      <c r="D22" s="12"/>
      <c r="E22" s="6" t="s">
        <v>87</v>
      </c>
      <c r="F22" s="6" t="s">
        <v>88</v>
      </c>
      <c r="G22" s="6" t="s">
        <v>369</v>
      </c>
      <c r="H22" s="13"/>
      <c r="I22" s="4" t="s">
        <v>91</v>
      </c>
      <c r="J22" s="6" t="s">
        <v>370</v>
      </c>
    </row>
    <row r="23" customFormat="false" ht="37.5" hidden="false" customHeight="true" outlineLevel="0" collapsed="false">
      <c r="A23" s="4" t="s">
        <v>371</v>
      </c>
      <c r="B23" s="6" t="s">
        <v>372</v>
      </c>
      <c r="C23" s="13" t="s">
        <v>373</v>
      </c>
      <c r="D23" s="13" t="s">
        <v>362</v>
      </c>
      <c r="E23" s="6" t="s">
        <v>374</v>
      </c>
      <c r="F23" s="6" t="s">
        <v>375</v>
      </c>
      <c r="G23" s="6" t="s">
        <v>376</v>
      </c>
      <c r="H23" s="13" t="s">
        <v>245</v>
      </c>
      <c r="I23" s="6" t="s">
        <v>377</v>
      </c>
      <c r="J23" s="4" t="s">
        <v>378</v>
      </c>
    </row>
    <row r="25" customFormat="false" ht="16.5" hidden="false" customHeight="true" outlineLevel="0" collapsed="false">
      <c r="A25" s="87" t="s">
        <v>379</v>
      </c>
      <c r="C25" s="101" t="str">
        <f aca="false">"EASY票 "&amp;COUNTIF($H$5:$H$23,"EASY")&amp;" | UNCERTAIN票 "&amp;COUNTIF($H$5:$H$23,"UNCERTAIN")&amp;" | HARD票 "&amp;COUNTIF($H$5:$H$23,"HARD")</f>
        <v>EASY票 5 | UNCERTAIN票 5 | HARD票 2</v>
      </c>
    </row>
    <row r="26" customFormat="false" ht="16.5" hidden="false" customHeight="true" outlineLevel="0" collapsed="false">
      <c r="A26" s="87" t="s">
        <v>380</v>
      </c>
      <c r="C26" s="102" t="str">
        <f aca="false">IF(COUNTIF($H$5:$H$23,"HARD")&gt;=3,"HARD ZONE",IF(COUNTIF($H$5:$H$23,"HARD")+COUNTIF($H$5:$H$23,"UNCERTAIN")&gt;=4,"UNCERTAIN ZONE","EASY ZONE"))</f>
        <v>UNCERTAIN ZONE</v>
      </c>
    </row>
    <row r="28" customFormat="false" ht="45.75" hidden="false" customHeight="true" outlineLevel="0" collapsed="false">
      <c r="A28" s="103" t="s">
        <v>381</v>
      </c>
      <c r="B28" s="103"/>
      <c r="C28" s="103"/>
      <c r="D28" s="103"/>
      <c r="E28" s="103"/>
      <c r="F28" s="103"/>
      <c r="G28" s="103"/>
      <c r="H28" s="103"/>
      <c r="I28" s="103"/>
      <c r="J28" s="103"/>
    </row>
    <row r="30" customFormat="false" ht="15" hidden="false" customHeight="true" outlineLevel="0" collapsed="false">
      <c r="A30" s="104" t="s">
        <v>382</v>
      </c>
    </row>
    <row r="31" customFormat="false" ht="55.5" hidden="false" customHeight="true" outlineLevel="0" collapsed="false">
      <c r="A31" s="105" t="s">
        <v>383</v>
      </c>
      <c r="B31" s="105"/>
      <c r="C31" s="105"/>
      <c r="D31" s="105"/>
      <c r="E31" s="105"/>
      <c r="F31" s="105"/>
      <c r="G31" s="105"/>
      <c r="H31" s="105"/>
      <c r="I31" s="105"/>
      <c r="J31" s="105"/>
    </row>
    <row r="33" customFormat="false" ht="15" hidden="false" customHeight="true" outlineLevel="0" collapsed="false">
      <c r="A33" s="7" t="s">
        <v>384</v>
      </c>
    </row>
    <row r="34" customFormat="false" ht="15" hidden="false" customHeight="true" outlineLevel="0" collapsed="false">
      <c r="A34" s="106" t="s">
        <v>385</v>
      </c>
    </row>
    <row r="36" customFormat="false" ht="15" hidden="false" customHeight="true" outlineLevel="0" collapsed="false">
      <c r="A36" s="7" t="s">
        <v>386</v>
      </c>
    </row>
    <row r="37" customFormat="false" ht="15" hidden="false" customHeight="true" outlineLevel="0" collapsed="false">
      <c r="A37" s="107" t="s">
        <v>387</v>
      </c>
    </row>
    <row r="39" customFormat="false" ht="15" hidden="false" customHeight="true" outlineLevel="0" collapsed="false">
      <c r="A39" s="7" t="s">
        <v>388</v>
      </c>
    </row>
    <row r="40" customFormat="false" ht="15" hidden="false" customHeight="true" outlineLevel="0" collapsed="false">
      <c r="A40" s="106" t="s">
        <v>389</v>
      </c>
    </row>
  </sheetData>
  <mergeCells count="4">
    <mergeCell ref="A1:J1"/>
    <mergeCell ref="A2:J2"/>
    <mergeCell ref="A28:J28"/>
    <mergeCell ref="A31:J31"/>
  </mergeCells>
  <conditionalFormatting sqref="H5:H23">
    <cfRule type="cellIs" priority="2" operator="equal" aboveAverage="0" equalAverage="0" bottom="0" percent="0" rank="0" text="" dxfId="0">
      <formula>"EASY"</formula>
    </cfRule>
    <cfRule type="cellIs" priority="3" operator="equal" aboveAverage="0" equalAverage="0" bottom="0" percent="0" rank="0" text="" dxfId="3">
      <formula>"UNCERTAIN"</formula>
    </cfRule>
    <cfRule type="cellIs" priority="4" operator="equal" aboveAverage="0" equalAverage="0" bottom="0" percent="0" rank="0" text="" dxfId="2">
      <formula>"HARD"</formula>
    </cfRule>
  </conditionalFormatting>
  <conditionalFormatting sqref="C26">
    <cfRule type="cellIs" priority="5" operator="equal" aboveAverage="0" equalAverage="0" bottom="0" percent="0" rank="0" text="" dxfId="0">
      <formula>"EASY ZONE"</formula>
    </cfRule>
    <cfRule type="cellIs" priority="6" operator="equal" aboveAverage="0" equalAverage="0" bottom="0" percent="0" rank="0" text="" dxfId="3">
      <formula>"UNCERTAIN ZONE"</formula>
    </cfRule>
    <cfRule type="cellIs" priority="7" operator="equal" aboveAverage="0" equalAverage="0" bottom="0" percent="0" rank="0" text="" dxfId="2">
      <formula>"HARD ZONE"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2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66"/>
  </cols>
  <sheetData>
    <row r="1" customFormat="false" ht="24" hidden="false" customHeight="true" outlineLevel="0" collapsed="false">
      <c r="A1" s="76" t="s">
        <v>390</v>
      </c>
      <c r="B1" s="76"/>
      <c r="C1" s="76"/>
      <c r="D1" s="76"/>
      <c r="E1" s="76"/>
    </row>
    <row r="3" customFormat="false" ht="16.5" hidden="false" customHeight="true" outlineLevel="0" collapsed="false">
      <c r="A3" s="77" t="s">
        <v>391</v>
      </c>
      <c r="B3" s="77" t="s">
        <v>392</v>
      </c>
      <c r="C3" s="77" t="s">
        <v>393</v>
      </c>
      <c r="D3" s="77" t="s">
        <v>394</v>
      </c>
      <c r="E3" s="77" t="s">
        <v>395</v>
      </c>
    </row>
    <row r="4" customFormat="false" ht="30" hidden="false" customHeight="true" outlineLevel="0" collapsed="false">
      <c r="A4" s="108" t="n">
        <v>42559</v>
      </c>
      <c r="B4" s="19" t="s">
        <v>396</v>
      </c>
      <c r="C4" s="109" t="n">
        <v>0</v>
      </c>
      <c r="D4" s="109" t="n">
        <v>50</v>
      </c>
      <c r="E4" s="18" t="s">
        <v>397</v>
      </c>
    </row>
    <row r="5" customFormat="false" ht="30" hidden="false" customHeight="true" outlineLevel="0" collapsed="false">
      <c r="A5" s="108" t="n">
        <v>42705</v>
      </c>
      <c r="B5" s="19" t="s">
        <v>398</v>
      </c>
      <c r="C5" s="109" t="n">
        <v>-1</v>
      </c>
      <c r="D5" s="109" t="n">
        <v>0</v>
      </c>
      <c r="E5" s="18" t="s">
        <v>399</v>
      </c>
    </row>
    <row r="6" customFormat="false" ht="30" hidden="false" customHeight="true" outlineLevel="0" collapsed="false">
      <c r="A6" s="108" t="n">
        <v>43469</v>
      </c>
      <c r="B6" s="19" t="s">
        <v>400</v>
      </c>
      <c r="C6" s="109" t="n">
        <v>0</v>
      </c>
      <c r="D6" s="109" t="n">
        <v>50</v>
      </c>
      <c r="E6" s="18" t="s">
        <v>401</v>
      </c>
    </row>
    <row r="7" customFormat="false" ht="30" hidden="false" customHeight="true" outlineLevel="0" collapsed="false">
      <c r="A7" s="108" t="n">
        <v>43677</v>
      </c>
      <c r="B7" s="19" t="s">
        <v>402</v>
      </c>
      <c r="C7" s="109" t="n">
        <v>1</v>
      </c>
      <c r="D7" s="109" t="n">
        <v>100</v>
      </c>
      <c r="E7" s="18" t="s">
        <v>403</v>
      </c>
    </row>
    <row r="8" customFormat="false" ht="30" hidden="false" customHeight="true" outlineLevel="0" collapsed="false">
      <c r="A8" s="108" t="n">
        <v>44503</v>
      </c>
      <c r="B8" s="18" t="s">
        <v>404</v>
      </c>
      <c r="C8" s="109" t="n">
        <v>0</v>
      </c>
      <c r="D8" s="109" t="n">
        <v>50</v>
      </c>
      <c r="E8" s="18" t="s">
        <v>405</v>
      </c>
    </row>
    <row r="9" customFormat="false" ht="30" hidden="false" customHeight="true" outlineLevel="0" collapsed="false">
      <c r="A9" s="108" t="n">
        <v>44636</v>
      </c>
      <c r="B9" s="19" t="s">
        <v>406</v>
      </c>
      <c r="C9" s="109" t="n">
        <v>-1</v>
      </c>
      <c r="D9" s="109" t="n">
        <v>0</v>
      </c>
      <c r="E9" s="18" t="s">
        <v>407</v>
      </c>
    </row>
    <row r="10" customFormat="false" ht="30" hidden="false" customHeight="true" outlineLevel="0" collapsed="false">
      <c r="A10" s="108" t="n">
        <v>45134</v>
      </c>
      <c r="B10" s="19" t="s">
        <v>408</v>
      </c>
      <c r="C10" s="109" t="n">
        <v>0</v>
      </c>
      <c r="D10" s="109" t="n">
        <v>50</v>
      </c>
      <c r="E10" s="18" t="s">
        <v>409</v>
      </c>
    </row>
    <row r="11" customFormat="false" ht="30" hidden="false" customHeight="true" outlineLevel="0" collapsed="false">
      <c r="A11" s="108" t="n">
        <v>45553</v>
      </c>
      <c r="B11" s="19" t="s">
        <v>410</v>
      </c>
      <c r="C11" s="109" t="n">
        <v>1</v>
      </c>
      <c r="D11" s="109" t="n">
        <v>100</v>
      </c>
      <c r="E11" s="18" t="s">
        <v>411</v>
      </c>
    </row>
    <row r="12" customFormat="false" ht="30" hidden="false" customHeight="true" outlineLevel="0" collapsed="false">
      <c r="A12" s="108" t="n">
        <v>45686</v>
      </c>
      <c r="B12" s="19" t="s">
        <v>412</v>
      </c>
      <c r="C12" s="109" t="n">
        <v>0</v>
      </c>
      <c r="D12" s="109" t="n">
        <v>50</v>
      </c>
      <c r="E12" s="18" t="s">
        <v>413</v>
      </c>
    </row>
    <row r="13" customFormat="false" ht="30" hidden="false" customHeight="true" outlineLevel="0" collapsed="false">
      <c r="A13" s="108" t="n">
        <v>45917</v>
      </c>
      <c r="B13" s="19" t="s">
        <v>414</v>
      </c>
      <c r="C13" s="109" t="n">
        <v>1</v>
      </c>
      <c r="D13" s="109" t="n">
        <v>100</v>
      </c>
      <c r="E13" s="18" t="s">
        <v>415</v>
      </c>
    </row>
    <row r="14" customFormat="false" ht="30" hidden="false" customHeight="true" outlineLevel="0" collapsed="false">
      <c r="A14" s="108" t="n">
        <v>46178</v>
      </c>
      <c r="B14" s="19" t="s">
        <v>416</v>
      </c>
      <c r="C14" s="109" t="n">
        <v>-1</v>
      </c>
      <c r="D14" s="109" t="n">
        <v>0</v>
      </c>
      <c r="E14" s="18" t="s">
        <v>417</v>
      </c>
    </row>
    <row r="16" customFormat="false" ht="29.25" hidden="false" customHeight="true" outlineLevel="0" collapsed="false">
      <c r="A16" s="110" t="s">
        <v>418</v>
      </c>
      <c r="B16" s="110"/>
      <c r="C16" s="110"/>
      <c r="D16" s="110"/>
      <c r="E16" s="110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11" t="s">
        <v>419</v>
      </c>
      <c r="B1" s="112"/>
    </row>
    <row r="2" customFormat="false" ht="25.35" hidden="false" customHeight="false" outlineLevel="0" collapsed="false">
      <c r="A2" s="113" t="s">
        <v>420</v>
      </c>
      <c r="B2" s="114" t="s">
        <v>421</v>
      </c>
    </row>
    <row r="3" customFormat="false" ht="15" hidden="false" customHeight="false" outlineLevel="0" collapsed="false">
      <c r="A3" s="113" t="s">
        <v>422</v>
      </c>
      <c r="B3" s="114" t="s">
        <v>423</v>
      </c>
    </row>
    <row r="4" customFormat="false" ht="25.35" hidden="false" customHeight="false" outlineLevel="0" collapsed="false">
      <c r="A4" s="115" t="s">
        <v>424</v>
      </c>
      <c r="B4" s="112" t="s">
        <v>425</v>
      </c>
    </row>
    <row r="5" customFormat="false" ht="37.3" hidden="false" customHeight="false" outlineLevel="0" collapsed="false">
      <c r="A5" s="113" t="s">
        <v>426</v>
      </c>
      <c r="B5" s="114" t="s">
        <v>427</v>
      </c>
    </row>
    <row r="6" customFormat="false" ht="25.35" hidden="false" customHeight="false" outlineLevel="0" collapsed="false">
      <c r="A6" s="115" t="s">
        <v>428</v>
      </c>
      <c r="B6" s="114" t="s">
        <v>429</v>
      </c>
    </row>
    <row r="7" customFormat="false" ht="25.35" hidden="false" customHeight="false" outlineLevel="0" collapsed="false">
      <c r="A7" s="113" t="s">
        <v>430</v>
      </c>
      <c r="B7" s="114" t="s">
        <v>431</v>
      </c>
    </row>
    <row r="8" customFormat="false" ht="25.35" hidden="false" customHeight="false" outlineLevel="0" collapsed="false">
      <c r="A8" s="113" t="s">
        <v>432</v>
      </c>
      <c r="B8" s="114" t="s">
        <v>433</v>
      </c>
    </row>
    <row r="9" customFormat="false" ht="15" hidden="false" customHeight="false" outlineLevel="0" collapsed="false">
      <c r="A9" s="113" t="s">
        <v>434</v>
      </c>
      <c r="B9" s="112" t="s">
        <v>435</v>
      </c>
    </row>
    <row r="10" customFormat="false" ht="15" hidden="false" customHeight="false" outlineLevel="0" collapsed="false">
      <c r="A10" s="113" t="s">
        <v>13</v>
      </c>
      <c r="B10" s="114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8" min="6" style="0" width="22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04" t="s">
        <v>437</v>
      </c>
    </row>
    <row r="2" customFormat="false" ht="15" hidden="false" customHeight="false" outlineLevel="0" collapsed="false">
      <c r="A2" s="116" t="s">
        <v>438</v>
      </c>
      <c r="B2" s="117" t="s">
        <v>16</v>
      </c>
      <c r="C2" s="116" t="s">
        <v>17</v>
      </c>
      <c r="D2" s="116" t="s">
        <v>18</v>
      </c>
      <c r="E2" s="116" t="s">
        <v>439</v>
      </c>
      <c r="F2" s="117" t="s">
        <v>440</v>
      </c>
      <c r="G2" s="117" t="s">
        <v>441</v>
      </c>
      <c r="H2" s="117" t="s">
        <v>442</v>
      </c>
      <c r="I2" s="116" t="s">
        <v>22</v>
      </c>
      <c r="J2" s="116" t="s">
        <v>443</v>
      </c>
      <c r="K2" s="116" t="s">
        <v>444</v>
      </c>
      <c r="L2" s="116" t="s">
        <v>445</v>
      </c>
      <c r="M2" s="116" t="s">
        <v>26</v>
      </c>
      <c r="N2" s="117" t="s">
        <v>446</v>
      </c>
      <c r="O2" s="117" t="s">
        <v>447</v>
      </c>
    </row>
    <row r="3" customFormat="false" ht="25.35" hidden="false" customHeight="false" outlineLevel="0" collapsed="false">
      <c r="A3" s="114" t="n">
        <v>1</v>
      </c>
      <c r="B3" s="112" t="s">
        <v>27</v>
      </c>
      <c r="C3" s="114" t="s">
        <v>448</v>
      </c>
      <c r="D3" s="118" t="s">
        <v>449</v>
      </c>
      <c r="E3" s="114" t="s">
        <v>450</v>
      </c>
      <c r="F3" s="119" t="s">
        <v>451</v>
      </c>
      <c r="G3" s="120" t="s">
        <v>452</v>
      </c>
      <c r="H3" s="121" t="s">
        <v>453</v>
      </c>
      <c r="I3" s="112" t="s">
        <v>33</v>
      </c>
      <c r="J3" s="114" t="n">
        <v>4</v>
      </c>
      <c r="K3" s="114" t="s">
        <v>454</v>
      </c>
      <c r="L3" s="114" t="s">
        <v>455</v>
      </c>
      <c r="M3" s="114" t="s">
        <v>44</v>
      </c>
      <c r="N3" s="114" t="s">
        <v>456</v>
      </c>
      <c r="O3" s="112" t="s">
        <v>457</v>
      </c>
    </row>
    <row r="4" customFormat="false" ht="25.35" hidden="false" customHeight="false" outlineLevel="0" collapsed="false">
      <c r="A4" s="114" t="n">
        <v>2</v>
      </c>
      <c r="B4" s="112" t="s">
        <v>458</v>
      </c>
      <c r="C4" s="114" t="s">
        <v>448</v>
      </c>
      <c r="D4" s="114" t="s">
        <v>459</v>
      </c>
      <c r="E4" s="114" t="s">
        <v>460</v>
      </c>
      <c r="F4" s="119" t="s">
        <v>461</v>
      </c>
      <c r="G4" s="122" t="s">
        <v>462</v>
      </c>
      <c r="H4" s="121" t="s">
        <v>463</v>
      </c>
      <c r="I4" s="112" t="s">
        <v>33</v>
      </c>
      <c r="J4" s="114" t="n">
        <v>4</v>
      </c>
      <c r="K4" s="114" t="s">
        <v>464</v>
      </c>
      <c r="L4" s="114" t="s">
        <v>465</v>
      </c>
      <c r="M4" s="114" t="s">
        <v>99</v>
      </c>
      <c r="N4" s="114" t="s">
        <v>456</v>
      </c>
      <c r="O4" s="112" t="s">
        <v>466</v>
      </c>
    </row>
    <row r="5" customFormat="false" ht="15" hidden="false" customHeight="false" outlineLevel="0" collapsed="false">
      <c r="A5" s="114" t="n">
        <v>3</v>
      </c>
      <c r="B5" s="112" t="s">
        <v>45</v>
      </c>
      <c r="C5" s="114" t="s">
        <v>448</v>
      </c>
      <c r="D5" s="118" t="s">
        <v>467</v>
      </c>
      <c r="E5" s="112" t="s">
        <v>468</v>
      </c>
      <c r="F5" s="123" t="s">
        <v>469</v>
      </c>
      <c r="G5" s="120" t="s">
        <v>286</v>
      </c>
      <c r="H5" s="124" t="s">
        <v>470</v>
      </c>
      <c r="I5" s="112" t="s">
        <v>33</v>
      </c>
      <c r="J5" s="114" t="n">
        <v>4</v>
      </c>
      <c r="K5" s="114" t="s">
        <v>471</v>
      </c>
      <c r="L5" s="114" t="s">
        <v>51</v>
      </c>
      <c r="M5" s="114" t="s">
        <v>44</v>
      </c>
      <c r="N5" s="114" t="s">
        <v>456</v>
      </c>
      <c r="O5" s="112" t="s">
        <v>472</v>
      </c>
    </row>
    <row r="6" customFormat="false" ht="25.35" hidden="false" customHeight="false" outlineLevel="0" collapsed="false">
      <c r="A6" s="114" t="n">
        <v>4</v>
      </c>
      <c r="B6" s="112" t="s">
        <v>52</v>
      </c>
      <c r="C6" s="114" t="s">
        <v>53</v>
      </c>
      <c r="D6" s="118" t="s">
        <v>473</v>
      </c>
      <c r="E6" s="114" t="s">
        <v>474</v>
      </c>
      <c r="F6" s="123" t="s">
        <v>475</v>
      </c>
      <c r="G6" s="120" t="s">
        <v>476</v>
      </c>
      <c r="H6" s="124" t="s">
        <v>477</v>
      </c>
      <c r="I6" s="112" t="s">
        <v>33</v>
      </c>
      <c r="J6" s="114" t="n">
        <v>4</v>
      </c>
      <c r="K6" s="114" t="s">
        <v>478</v>
      </c>
      <c r="L6" s="112" t="s">
        <v>479</v>
      </c>
      <c r="M6" s="114" t="s">
        <v>44</v>
      </c>
      <c r="N6" s="114" t="s">
        <v>480</v>
      </c>
      <c r="O6" s="114" t="s">
        <v>481</v>
      </c>
    </row>
    <row r="7" customFormat="false" ht="23.85" hidden="false" customHeight="false" outlineLevel="0" collapsed="false">
      <c r="A7" s="114" t="n">
        <v>5</v>
      </c>
      <c r="B7" s="112" t="s">
        <v>107</v>
      </c>
      <c r="C7" s="114" t="s">
        <v>108</v>
      </c>
      <c r="D7" s="118" t="s">
        <v>482</v>
      </c>
      <c r="E7" s="112" t="s">
        <v>483</v>
      </c>
      <c r="F7" s="123" t="s">
        <v>484</v>
      </c>
      <c r="G7" s="120" t="s">
        <v>485</v>
      </c>
      <c r="H7" s="124" t="s">
        <v>486</v>
      </c>
      <c r="I7" s="112" t="s">
        <v>33</v>
      </c>
      <c r="J7" s="114" t="n">
        <v>4</v>
      </c>
      <c r="K7" s="114" t="s">
        <v>487</v>
      </c>
      <c r="L7" s="112" t="s">
        <v>114</v>
      </c>
      <c r="M7" s="114" t="s">
        <v>115</v>
      </c>
      <c r="N7" s="114" t="s">
        <v>488</v>
      </c>
      <c r="O7" s="112" t="s">
        <v>489</v>
      </c>
    </row>
    <row r="8" customFormat="false" ht="25.35" hidden="false" customHeight="false" outlineLevel="0" collapsed="false">
      <c r="A8" s="114" t="n">
        <v>6</v>
      </c>
      <c r="B8" s="112" t="s">
        <v>490</v>
      </c>
      <c r="C8" s="114" t="s">
        <v>108</v>
      </c>
      <c r="D8" s="112" t="s">
        <v>491</v>
      </c>
      <c r="E8" s="112" t="s">
        <v>492</v>
      </c>
      <c r="F8" s="123" t="s">
        <v>493</v>
      </c>
      <c r="G8" s="120" t="s">
        <v>494</v>
      </c>
      <c r="H8" s="124" t="s">
        <v>495</v>
      </c>
      <c r="I8" s="112" t="s">
        <v>33</v>
      </c>
      <c r="J8" s="114" t="n">
        <v>4</v>
      </c>
      <c r="K8" s="114" t="s">
        <v>496</v>
      </c>
      <c r="L8" s="112" t="s">
        <v>497</v>
      </c>
      <c r="M8" s="114" t="s">
        <v>99</v>
      </c>
      <c r="N8" s="114" t="s">
        <v>498</v>
      </c>
      <c r="O8" s="112" t="s">
        <v>499</v>
      </c>
    </row>
    <row r="9" customFormat="false" ht="25.35" hidden="false" customHeight="false" outlineLevel="0" collapsed="false">
      <c r="A9" s="114" t="n">
        <v>7</v>
      </c>
      <c r="B9" s="112" t="s">
        <v>76</v>
      </c>
      <c r="C9" s="114" t="s">
        <v>500</v>
      </c>
      <c r="D9" s="125" t="s">
        <v>501</v>
      </c>
      <c r="E9" s="114" t="s">
        <v>502</v>
      </c>
      <c r="F9" s="119" t="s">
        <v>79</v>
      </c>
      <c r="G9" s="122" t="s">
        <v>503</v>
      </c>
      <c r="H9" s="121" t="s">
        <v>504</v>
      </c>
      <c r="I9" s="112" t="s">
        <v>33</v>
      </c>
      <c r="J9" s="114" t="n">
        <v>4</v>
      </c>
      <c r="K9" s="114" t="s">
        <v>505</v>
      </c>
      <c r="L9" s="112" t="s">
        <v>506</v>
      </c>
      <c r="M9" s="114" t="s">
        <v>507</v>
      </c>
      <c r="N9" s="114" t="s">
        <v>508</v>
      </c>
      <c r="O9" s="112" t="s">
        <v>509</v>
      </c>
    </row>
    <row r="10" customFormat="false" ht="25.35" hidden="false" customHeight="false" outlineLevel="0" collapsed="false">
      <c r="A10" s="114" t="n">
        <v>8</v>
      </c>
      <c r="B10" s="112" t="s">
        <v>166</v>
      </c>
      <c r="C10" s="114" t="s">
        <v>510</v>
      </c>
      <c r="D10" s="118" t="s">
        <v>511</v>
      </c>
      <c r="E10" s="114" t="s">
        <v>512</v>
      </c>
      <c r="F10" s="119" t="s">
        <v>513</v>
      </c>
      <c r="G10" s="122" t="s">
        <v>514</v>
      </c>
      <c r="H10" s="121" t="s">
        <v>515</v>
      </c>
      <c r="I10" s="112" t="s">
        <v>33</v>
      </c>
      <c r="J10" s="114" t="n">
        <v>4</v>
      </c>
      <c r="K10" s="114" t="s">
        <v>516</v>
      </c>
      <c r="L10" s="112" t="s">
        <v>517</v>
      </c>
      <c r="M10" s="114" t="s">
        <v>115</v>
      </c>
      <c r="N10" s="114" t="s">
        <v>518</v>
      </c>
      <c r="O10" s="114" t="s">
        <v>481</v>
      </c>
    </row>
    <row r="11" customFormat="false" ht="25.35" hidden="false" customHeight="false" outlineLevel="0" collapsed="false">
      <c r="A11" s="114" t="n">
        <v>9</v>
      </c>
      <c r="B11" s="112" t="s">
        <v>100</v>
      </c>
      <c r="C11" s="114" t="s">
        <v>519</v>
      </c>
      <c r="D11" s="125" t="s">
        <v>520</v>
      </c>
      <c r="E11" s="112" t="s">
        <v>521</v>
      </c>
      <c r="F11" s="119" t="s">
        <v>522</v>
      </c>
      <c r="G11" s="120" t="s">
        <v>523</v>
      </c>
      <c r="H11" s="121" t="s">
        <v>524</v>
      </c>
      <c r="I11" s="112" t="s">
        <v>33</v>
      </c>
      <c r="J11" s="114" t="n">
        <v>4</v>
      </c>
      <c r="K11" s="114" t="s">
        <v>525</v>
      </c>
      <c r="L11" s="112" t="s">
        <v>106</v>
      </c>
      <c r="M11" s="114" t="s">
        <v>115</v>
      </c>
      <c r="N11" s="114" t="s">
        <v>456</v>
      </c>
      <c r="O11" s="112" t="s">
        <v>526</v>
      </c>
    </row>
    <row r="12" customFormat="false" ht="15" hidden="false" customHeight="false" outlineLevel="0" collapsed="false">
      <c r="A12" s="114" t="n">
        <v>10</v>
      </c>
      <c r="B12" s="112" t="s">
        <v>527</v>
      </c>
      <c r="C12" s="114" t="s">
        <v>528</v>
      </c>
      <c r="D12" s="112" t="s">
        <v>529</v>
      </c>
      <c r="E12" s="112" t="s">
        <v>530</v>
      </c>
      <c r="F12" s="123" t="s">
        <v>531</v>
      </c>
      <c r="G12" s="120" t="s">
        <v>532</v>
      </c>
      <c r="H12" s="124" t="s">
        <v>533</v>
      </c>
      <c r="I12" s="112" t="s">
        <v>33</v>
      </c>
      <c r="J12" s="114" t="n">
        <v>4</v>
      </c>
      <c r="K12" s="114" t="s">
        <v>534</v>
      </c>
      <c r="L12" s="112" t="s">
        <v>535</v>
      </c>
      <c r="M12" s="114" t="s">
        <v>99</v>
      </c>
      <c r="N12" s="114" t="s">
        <v>456</v>
      </c>
      <c r="O12" s="114" t="s">
        <v>536</v>
      </c>
    </row>
    <row r="13" customFormat="false" ht="15" hidden="false" customHeight="false" outlineLevel="0" collapsed="false">
      <c r="A13" s="114" t="n">
        <v>11</v>
      </c>
      <c r="B13" s="112" t="s">
        <v>125</v>
      </c>
      <c r="C13" s="114" t="s">
        <v>126</v>
      </c>
      <c r="D13" s="125" t="s">
        <v>537</v>
      </c>
      <c r="E13" s="112" t="s">
        <v>538</v>
      </c>
      <c r="F13" s="123" t="s">
        <v>128</v>
      </c>
      <c r="G13" s="120" t="s">
        <v>539</v>
      </c>
      <c r="H13" s="124" t="s">
        <v>540</v>
      </c>
      <c r="I13" s="112" t="s">
        <v>42</v>
      </c>
      <c r="J13" s="114" t="n">
        <v>2</v>
      </c>
      <c r="K13" s="114" t="s">
        <v>541</v>
      </c>
      <c r="L13" s="112" t="s">
        <v>542</v>
      </c>
      <c r="M13" s="114" t="s">
        <v>115</v>
      </c>
      <c r="N13" s="114" t="s">
        <v>543</v>
      </c>
      <c r="O13" s="114" t="s">
        <v>481</v>
      </c>
    </row>
    <row r="14" customFormat="false" ht="25.35" hidden="false" customHeight="false" outlineLevel="0" collapsed="false">
      <c r="A14" s="114" t="n">
        <v>12</v>
      </c>
      <c r="B14" s="112" t="s">
        <v>157</v>
      </c>
      <c r="C14" s="114" t="s">
        <v>448</v>
      </c>
      <c r="D14" s="118" t="s">
        <v>544</v>
      </c>
      <c r="E14" s="112" t="s">
        <v>545</v>
      </c>
      <c r="F14" s="119" t="s">
        <v>546</v>
      </c>
      <c r="G14" s="122" t="s">
        <v>547</v>
      </c>
      <c r="H14" s="121" t="s">
        <v>548</v>
      </c>
      <c r="I14" s="112" t="s">
        <v>42</v>
      </c>
      <c r="J14" s="114" t="n">
        <v>2</v>
      </c>
      <c r="K14" s="114" t="s">
        <v>549</v>
      </c>
      <c r="L14" s="114" t="s">
        <v>550</v>
      </c>
      <c r="M14" s="114" t="s">
        <v>115</v>
      </c>
      <c r="N14" s="114" t="s">
        <v>456</v>
      </c>
      <c r="O14" s="114" t="s">
        <v>481</v>
      </c>
    </row>
    <row r="15" customFormat="false" ht="15" hidden="false" customHeight="false" outlineLevel="0" collapsed="false">
      <c r="A15" s="114" t="n">
        <v>13</v>
      </c>
      <c r="B15" s="112" t="s">
        <v>60</v>
      </c>
      <c r="C15" s="114" t="s">
        <v>53</v>
      </c>
      <c r="D15" s="118" t="s">
        <v>551</v>
      </c>
      <c r="E15" s="112" t="s">
        <v>552</v>
      </c>
      <c r="F15" s="119" t="s">
        <v>62</v>
      </c>
      <c r="G15" s="122" t="s">
        <v>553</v>
      </c>
      <c r="H15" s="121" t="s">
        <v>64</v>
      </c>
      <c r="I15" s="112" t="s">
        <v>42</v>
      </c>
      <c r="J15" s="114" t="n">
        <v>2</v>
      </c>
      <c r="K15" s="114" t="s">
        <v>554</v>
      </c>
      <c r="L15" s="112" t="s">
        <v>555</v>
      </c>
      <c r="M15" s="114" t="s">
        <v>115</v>
      </c>
      <c r="N15" s="114" t="s">
        <v>556</v>
      </c>
      <c r="O15" s="114" t="s">
        <v>481</v>
      </c>
    </row>
    <row r="16" customFormat="false" ht="22.35" hidden="false" customHeight="false" outlineLevel="0" collapsed="false">
      <c r="A16" s="114" t="n">
        <v>14</v>
      </c>
      <c r="B16" s="112" t="s">
        <v>85</v>
      </c>
      <c r="C16" s="114" t="s">
        <v>557</v>
      </c>
      <c r="D16" s="118" t="s">
        <v>558</v>
      </c>
      <c r="E16" s="112" t="s">
        <v>559</v>
      </c>
      <c r="F16" s="119" t="s">
        <v>87</v>
      </c>
      <c r="G16" s="122" t="s">
        <v>88</v>
      </c>
      <c r="H16" s="121" t="s">
        <v>89</v>
      </c>
      <c r="I16" s="112" t="s">
        <v>42</v>
      </c>
      <c r="J16" s="114" t="n">
        <v>2</v>
      </c>
      <c r="K16" s="114" t="s">
        <v>560</v>
      </c>
      <c r="L16" s="112" t="s">
        <v>561</v>
      </c>
      <c r="M16" s="114" t="s">
        <v>44</v>
      </c>
      <c r="N16" s="114" t="s">
        <v>562</v>
      </c>
      <c r="O16" s="114" t="s">
        <v>481</v>
      </c>
    </row>
    <row r="17" customFormat="false" ht="15" hidden="false" customHeight="false" outlineLevel="0" collapsed="false">
      <c r="A17" s="114" t="n">
        <v>15</v>
      </c>
      <c r="B17" s="112" t="s">
        <v>563</v>
      </c>
      <c r="C17" s="114" t="s">
        <v>448</v>
      </c>
      <c r="D17" s="112" t="s">
        <v>564</v>
      </c>
      <c r="E17" s="114" t="s">
        <v>565</v>
      </c>
      <c r="F17" s="123" t="s">
        <v>566</v>
      </c>
      <c r="G17" s="120" t="s">
        <v>567</v>
      </c>
      <c r="H17" s="124" t="s">
        <v>568</v>
      </c>
      <c r="I17" s="112" t="s">
        <v>42</v>
      </c>
      <c r="J17" s="114" t="n">
        <v>2</v>
      </c>
      <c r="K17" s="114" t="s">
        <v>569</v>
      </c>
      <c r="L17" s="114" t="s">
        <v>465</v>
      </c>
      <c r="M17" s="114" t="s">
        <v>99</v>
      </c>
      <c r="N17" s="114" t="s">
        <v>456</v>
      </c>
      <c r="O17" s="112" t="s">
        <v>570</v>
      </c>
    </row>
    <row r="18" customFormat="false" ht="25.35" hidden="false" customHeight="false" outlineLevel="0" collapsed="false">
      <c r="A18" s="114" t="n">
        <v>16</v>
      </c>
      <c r="B18" s="112" t="s">
        <v>571</v>
      </c>
      <c r="C18" s="114" t="s">
        <v>572</v>
      </c>
      <c r="D18" s="114" t="s">
        <v>573</v>
      </c>
      <c r="E18" s="114" t="s">
        <v>574</v>
      </c>
      <c r="F18" s="123" t="s">
        <v>575</v>
      </c>
      <c r="G18" s="120" t="s">
        <v>576</v>
      </c>
      <c r="H18" s="124" t="s">
        <v>577</v>
      </c>
      <c r="I18" s="112" t="s">
        <v>42</v>
      </c>
      <c r="J18" s="114" t="n">
        <v>2</v>
      </c>
      <c r="K18" s="114" t="s">
        <v>578</v>
      </c>
      <c r="L18" s="112" t="s">
        <v>579</v>
      </c>
      <c r="M18" s="114" t="s">
        <v>99</v>
      </c>
      <c r="N18" s="114" t="s">
        <v>580</v>
      </c>
      <c r="O18" s="112" t="s">
        <v>581</v>
      </c>
    </row>
    <row r="19" customFormat="false" ht="15" hidden="false" customHeight="false" outlineLevel="0" collapsed="false">
      <c r="A19" s="114" t="n">
        <v>17</v>
      </c>
      <c r="B19" s="112" t="s">
        <v>582</v>
      </c>
      <c r="C19" s="114" t="s">
        <v>126</v>
      </c>
      <c r="D19" s="114" t="s">
        <v>583</v>
      </c>
      <c r="E19" s="114" t="s">
        <v>584</v>
      </c>
      <c r="F19" s="123" t="s">
        <v>585</v>
      </c>
      <c r="G19" s="120" t="s">
        <v>586</v>
      </c>
      <c r="H19" s="124" t="s">
        <v>587</v>
      </c>
      <c r="I19" s="112" t="s">
        <v>42</v>
      </c>
      <c r="J19" s="114" t="n">
        <v>2</v>
      </c>
      <c r="K19" s="114" t="s">
        <v>588</v>
      </c>
      <c r="L19" s="114" t="s">
        <v>589</v>
      </c>
      <c r="M19" s="114" t="s">
        <v>99</v>
      </c>
      <c r="N19" s="114" t="s">
        <v>456</v>
      </c>
      <c r="O19" s="112" t="s">
        <v>590</v>
      </c>
    </row>
    <row r="20" customFormat="false" ht="15" hidden="false" customHeight="false" outlineLevel="0" collapsed="false">
      <c r="A20" s="114" t="n">
        <v>18</v>
      </c>
      <c r="B20" s="112" t="s">
        <v>133</v>
      </c>
      <c r="C20" s="114" t="s">
        <v>126</v>
      </c>
      <c r="D20" s="125" t="s">
        <v>591</v>
      </c>
      <c r="E20" s="112" t="s">
        <v>592</v>
      </c>
      <c r="F20" s="123" t="s">
        <v>135</v>
      </c>
      <c r="G20" s="120" t="s">
        <v>593</v>
      </c>
      <c r="H20" s="124" t="s">
        <v>594</v>
      </c>
      <c r="I20" s="112" t="s">
        <v>42</v>
      </c>
      <c r="J20" s="114" t="n">
        <v>2</v>
      </c>
      <c r="K20" s="114" t="s">
        <v>595</v>
      </c>
      <c r="L20" s="112" t="s">
        <v>139</v>
      </c>
      <c r="M20" s="114" t="s">
        <v>115</v>
      </c>
      <c r="N20" s="114" t="s">
        <v>596</v>
      </c>
      <c r="O20" s="114" t="s">
        <v>481</v>
      </c>
    </row>
    <row r="21" customFormat="false" ht="15" hidden="false" customHeight="false" outlineLevel="0" collapsed="false">
      <c r="A21" s="114" t="n">
        <v>19</v>
      </c>
      <c r="B21" s="112" t="s">
        <v>597</v>
      </c>
      <c r="C21" s="114" t="s">
        <v>528</v>
      </c>
      <c r="D21" s="112" t="s">
        <v>598</v>
      </c>
      <c r="E21" s="112" t="s">
        <v>599</v>
      </c>
      <c r="F21" s="123" t="s">
        <v>600</v>
      </c>
      <c r="G21" s="120" t="s">
        <v>601</v>
      </c>
      <c r="H21" s="124" t="s">
        <v>602</v>
      </c>
      <c r="I21" s="112" t="s">
        <v>42</v>
      </c>
      <c r="J21" s="114" t="n">
        <v>2</v>
      </c>
      <c r="K21" s="114" t="s">
        <v>603</v>
      </c>
      <c r="L21" s="112" t="s">
        <v>604</v>
      </c>
      <c r="M21" s="114" t="s">
        <v>99</v>
      </c>
      <c r="N21" s="114" t="s">
        <v>456</v>
      </c>
      <c r="O21" s="114" t="s">
        <v>536</v>
      </c>
    </row>
    <row r="22" customFormat="false" ht="25.35" hidden="false" customHeight="false" outlineLevel="0" collapsed="false">
      <c r="A22" s="114" t="n">
        <v>20</v>
      </c>
      <c r="B22" s="112" t="s">
        <v>605</v>
      </c>
      <c r="C22" s="114" t="s">
        <v>606</v>
      </c>
      <c r="D22" s="114" t="s">
        <v>607</v>
      </c>
      <c r="E22" s="112" t="s">
        <v>608</v>
      </c>
      <c r="F22" s="123" t="s">
        <v>609</v>
      </c>
      <c r="G22" s="120" t="s">
        <v>610</v>
      </c>
      <c r="H22" s="124" t="s">
        <v>611</v>
      </c>
      <c r="I22" s="112" t="s">
        <v>42</v>
      </c>
      <c r="J22" s="114" t="n">
        <v>2</v>
      </c>
      <c r="K22" s="114" t="s">
        <v>612</v>
      </c>
      <c r="L22" s="112" t="s">
        <v>613</v>
      </c>
      <c r="M22" s="114" t="s">
        <v>44</v>
      </c>
      <c r="N22" s="114" t="s">
        <v>614</v>
      </c>
      <c r="O22" s="114" t="s">
        <v>536</v>
      </c>
    </row>
    <row r="23" customFormat="false" ht="22.35" hidden="false" customHeight="false" outlineLevel="0" collapsed="false">
      <c r="A23" s="114" t="n">
        <v>21</v>
      </c>
      <c r="B23" s="112" t="s">
        <v>615</v>
      </c>
      <c r="C23" s="114" t="s">
        <v>500</v>
      </c>
      <c r="D23" s="114" t="s">
        <v>616</v>
      </c>
      <c r="E23" s="114" t="s">
        <v>617</v>
      </c>
      <c r="F23" s="123" t="s">
        <v>618</v>
      </c>
      <c r="G23" s="120" t="s">
        <v>619</v>
      </c>
      <c r="H23" s="124" t="s">
        <v>620</v>
      </c>
      <c r="I23" s="112" t="s">
        <v>42</v>
      </c>
      <c r="J23" s="114" t="n">
        <v>1</v>
      </c>
      <c r="K23" s="114" t="s">
        <v>621</v>
      </c>
      <c r="L23" s="112" t="s">
        <v>622</v>
      </c>
      <c r="M23" s="114" t="s">
        <v>99</v>
      </c>
      <c r="N23" s="114" t="s">
        <v>456</v>
      </c>
      <c r="O23" s="114" t="s">
        <v>536</v>
      </c>
    </row>
    <row r="24" customFormat="false" ht="25.35" hidden="false" customHeight="false" outlineLevel="0" collapsed="false">
      <c r="A24" s="114" t="n">
        <v>22</v>
      </c>
      <c r="B24" s="112" t="s">
        <v>623</v>
      </c>
      <c r="C24" s="114" t="s">
        <v>53</v>
      </c>
      <c r="D24" s="112" t="s">
        <v>624</v>
      </c>
      <c r="E24" s="112" t="s">
        <v>625</v>
      </c>
      <c r="F24" s="119" t="s">
        <v>626</v>
      </c>
      <c r="G24" s="122" t="s">
        <v>627</v>
      </c>
      <c r="H24" s="124" t="s">
        <v>628</v>
      </c>
      <c r="I24" s="112" t="s">
        <v>42</v>
      </c>
      <c r="J24" s="114" t="n">
        <v>1</v>
      </c>
      <c r="K24" s="114" t="s">
        <v>629</v>
      </c>
      <c r="L24" s="112" t="s">
        <v>630</v>
      </c>
      <c r="M24" s="114" t="s">
        <v>115</v>
      </c>
      <c r="N24" s="114" t="s">
        <v>456</v>
      </c>
      <c r="O24" s="114" t="s">
        <v>631</v>
      </c>
    </row>
    <row r="25" customFormat="false" ht="15" hidden="false" customHeight="false" outlineLevel="0" collapsed="false">
      <c r="A25" s="114" t="n">
        <v>23</v>
      </c>
      <c r="B25" s="112" t="s">
        <v>632</v>
      </c>
      <c r="C25" s="114" t="s">
        <v>528</v>
      </c>
      <c r="D25" s="114" t="s">
        <v>633</v>
      </c>
      <c r="E25" s="112" t="s">
        <v>634</v>
      </c>
      <c r="F25" s="123" t="s">
        <v>635</v>
      </c>
      <c r="G25" s="120" t="s">
        <v>636</v>
      </c>
      <c r="H25" s="124" t="s">
        <v>637</v>
      </c>
      <c r="I25" s="112" t="s">
        <v>42</v>
      </c>
      <c r="J25" s="114" t="n">
        <v>1</v>
      </c>
      <c r="K25" s="114" t="s">
        <v>638</v>
      </c>
      <c r="L25" s="112" t="s">
        <v>639</v>
      </c>
      <c r="M25" s="114" t="s">
        <v>99</v>
      </c>
      <c r="N25" s="114" t="s">
        <v>456</v>
      </c>
      <c r="O25" s="114" t="s">
        <v>536</v>
      </c>
    </row>
    <row r="26" customFormat="false" ht="15" hidden="false" customHeight="false" outlineLevel="0" collapsed="false">
      <c r="A26" s="114" t="n">
        <v>24</v>
      </c>
      <c r="B26" s="112" t="s">
        <v>640</v>
      </c>
      <c r="C26" s="114" t="s">
        <v>641</v>
      </c>
      <c r="D26" s="112" t="s">
        <v>642</v>
      </c>
      <c r="E26" s="114" t="s">
        <v>643</v>
      </c>
      <c r="F26" s="123" t="s">
        <v>644</v>
      </c>
      <c r="G26" s="120" t="s">
        <v>645</v>
      </c>
      <c r="H26" s="124" t="s">
        <v>646</v>
      </c>
      <c r="I26" s="112" t="s">
        <v>42</v>
      </c>
      <c r="J26" s="114" t="n">
        <v>1</v>
      </c>
      <c r="K26" s="114" t="s">
        <v>647</v>
      </c>
      <c r="L26" s="112" t="s">
        <v>648</v>
      </c>
      <c r="M26" s="114" t="s">
        <v>44</v>
      </c>
      <c r="N26" s="114" t="s">
        <v>649</v>
      </c>
      <c r="O26" s="114" t="s">
        <v>536</v>
      </c>
    </row>
    <row r="27" customFormat="false" ht="15" hidden="false" customHeight="false" outlineLevel="0" collapsed="false">
      <c r="A27" s="114" t="n">
        <v>25</v>
      </c>
      <c r="B27" s="112" t="s">
        <v>37</v>
      </c>
      <c r="C27" s="114" t="s">
        <v>448</v>
      </c>
      <c r="D27" s="125" t="s">
        <v>650</v>
      </c>
      <c r="E27" s="114" t="s">
        <v>651</v>
      </c>
      <c r="F27" s="119" t="s">
        <v>39</v>
      </c>
      <c r="G27" s="122" t="s">
        <v>652</v>
      </c>
      <c r="H27" s="121" t="s">
        <v>41</v>
      </c>
      <c r="I27" s="112" t="s">
        <v>42</v>
      </c>
      <c r="J27" s="114" t="n">
        <v>1</v>
      </c>
      <c r="K27" s="114" t="s">
        <v>653</v>
      </c>
      <c r="L27" s="114" t="s">
        <v>35</v>
      </c>
      <c r="M27" s="114" t="s">
        <v>44</v>
      </c>
      <c r="N27" s="114" t="s">
        <v>456</v>
      </c>
      <c r="O27" s="114" t="s">
        <v>481</v>
      </c>
    </row>
    <row r="28" customFormat="false" ht="15" hidden="false" customHeight="false" outlineLevel="0" collapsed="false">
      <c r="A28" s="114" t="n">
        <v>26</v>
      </c>
      <c r="B28" s="112" t="s">
        <v>654</v>
      </c>
      <c r="C28" s="114" t="s">
        <v>528</v>
      </c>
      <c r="D28" s="114" t="s">
        <v>655</v>
      </c>
      <c r="E28" s="114" t="s">
        <v>656</v>
      </c>
      <c r="F28" s="119" t="s">
        <v>657</v>
      </c>
      <c r="G28" s="120" t="s">
        <v>658</v>
      </c>
      <c r="H28" s="124" t="s">
        <v>659</v>
      </c>
      <c r="I28" s="112" t="s">
        <v>42</v>
      </c>
      <c r="J28" s="114" t="n">
        <v>1</v>
      </c>
      <c r="K28" s="114" t="s">
        <v>660</v>
      </c>
      <c r="L28" s="112" t="s">
        <v>661</v>
      </c>
      <c r="M28" s="114" t="s">
        <v>44</v>
      </c>
      <c r="N28" s="114" t="s">
        <v>456</v>
      </c>
      <c r="O28" s="114" t="s">
        <v>536</v>
      </c>
    </row>
    <row r="29" customFormat="false" ht="15" hidden="false" customHeight="false" outlineLevel="0" collapsed="false">
      <c r="A29" s="114" t="n">
        <v>27</v>
      </c>
      <c r="B29" s="112" t="s">
        <v>92</v>
      </c>
      <c r="C29" s="114" t="s">
        <v>557</v>
      </c>
      <c r="D29" s="125" t="s">
        <v>662</v>
      </c>
      <c r="E29" s="112" t="s">
        <v>663</v>
      </c>
      <c r="F29" s="119" t="s">
        <v>664</v>
      </c>
      <c r="G29" s="120" t="s">
        <v>665</v>
      </c>
      <c r="H29" s="121" t="s">
        <v>96</v>
      </c>
      <c r="I29" s="112" t="s">
        <v>73</v>
      </c>
      <c r="J29" s="114" t="n">
        <v>1</v>
      </c>
      <c r="K29" s="114" t="s">
        <v>666</v>
      </c>
      <c r="L29" s="112" t="s">
        <v>98</v>
      </c>
      <c r="M29" s="114" t="s">
        <v>99</v>
      </c>
      <c r="N29" s="114" t="s">
        <v>456</v>
      </c>
      <c r="O29" s="114" t="s">
        <v>481</v>
      </c>
    </row>
    <row r="30" customFormat="false" ht="15" hidden="false" customHeight="false" outlineLevel="0" collapsed="false">
      <c r="A30" s="114" t="n">
        <v>28</v>
      </c>
      <c r="B30" s="112" t="s">
        <v>667</v>
      </c>
      <c r="C30" s="114" t="s">
        <v>668</v>
      </c>
      <c r="D30" s="112" t="s">
        <v>669</v>
      </c>
      <c r="E30" s="112" t="s">
        <v>670</v>
      </c>
      <c r="F30" s="123" t="s">
        <v>671</v>
      </c>
      <c r="G30" s="120" t="s">
        <v>672</v>
      </c>
      <c r="H30" s="121" t="s">
        <v>673</v>
      </c>
      <c r="I30" s="112" t="s">
        <v>73</v>
      </c>
      <c r="J30" s="114" t="n">
        <v>1</v>
      </c>
      <c r="K30" s="114" t="s">
        <v>674</v>
      </c>
      <c r="L30" s="112" t="s">
        <v>675</v>
      </c>
      <c r="M30" s="114" t="s">
        <v>115</v>
      </c>
      <c r="N30" s="114" t="s">
        <v>676</v>
      </c>
      <c r="O30" s="114" t="s">
        <v>536</v>
      </c>
    </row>
    <row r="31" customFormat="false" ht="15" hidden="false" customHeight="false" outlineLevel="0" collapsed="false">
      <c r="A31" s="114" t="n">
        <v>29</v>
      </c>
      <c r="B31" s="112" t="s">
        <v>677</v>
      </c>
      <c r="C31" s="114" t="s">
        <v>641</v>
      </c>
      <c r="D31" s="114" t="s">
        <v>678</v>
      </c>
      <c r="E31" s="112" t="s">
        <v>679</v>
      </c>
      <c r="F31" s="123" t="s">
        <v>680</v>
      </c>
      <c r="G31" s="120" t="s">
        <v>567</v>
      </c>
      <c r="H31" s="121" t="s">
        <v>681</v>
      </c>
      <c r="I31" s="112" t="s">
        <v>42</v>
      </c>
      <c r="J31" s="114" t="n">
        <v>1</v>
      </c>
      <c r="K31" s="114" t="s">
        <v>682</v>
      </c>
      <c r="L31" s="112" t="s">
        <v>683</v>
      </c>
      <c r="M31" s="114" t="s">
        <v>44</v>
      </c>
      <c r="N31" s="114" t="s">
        <v>684</v>
      </c>
      <c r="O31" s="114" t="s">
        <v>536</v>
      </c>
    </row>
    <row r="32" customFormat="false" ht="25.35" hidden="false" customHeight="false" outlineLevel="0" collapsed="false">
      <c r="A32" s="114" t="n">
        <v>30</v>
      </c>
      <c r="B32" s="112" t="s">
        <v>685</v>
      </c>
      <c r="C32" s="114" t="s">
        <v>141</v>
      </c>
      <c r="D32" s="114" t="s">
        <v>686</v>
      </c>
      <c r="E32" s="112" t="s">
        <v>687</v>
      </c>
      <c r="F32" s="123" t="s">
        <v>688</v>
      </c>
      <c r="G32" s="120" t="s">
        <v>689</v>
      </c>
      <c r="H32" s="121" t="s">
        <v>690</v>
      </c>
      <c r="I32" s="112" t="s">
        <v>73</v>
      </c>
      <c r="J32" s="114" t="n">
        <v>1</v>
      </c>
      <c r="K32" s="114" t="s">
        <v>691</v>
      </c>
      <c r="L32" s="112" t="s">
        <v>692</v>
      </c>
      <c r="M32" s="114" t="s">
        <v>115</v>
      </c>
      <c r="N32" s="114" t="s">
        <v>693</v>
      </c>
      <c r="O32" s="114" t="s">
        <v>536</v>
      </c>
    </row>
    <row r="33" customFormat="false" ht="15" hidden="false" customHeight="false" outlineLevel="0" collapsed="false">
      <c r="A33" s="114" t="n">
        <v>31</v>
      </c>
      <c r="B33" s="112" t="s">
        <v>694</v>
      </c>
      <c r="C33" s="114" t="s">
        <v>53</v>
      </c>
      <c r="D33" s="112" t="s">
        <v>695</v>
      </c>
      <c r="E33" s="112" t="s">
        <v>696</v>
      </c>
      <c r="F33" s="123" t="s">
        <v>697</v>
      </c>
      <c r="G33" s="120" t="s">
        <v>698</v>
      </c>
      <c r="H33" s="124" t="s">
        <v>699</v>
      </c>
      <c r="I33" s="112" t="s">
        <v>73</v>
      </c>
      <c r="J33" s="114" t="n">
        <v>1</v>
      </c>
      <c r="K33" s="114" t="s">
        <v>700</v>
      </c>
      <c r="L33" s="112" t="s">
        <v>701</v>
      </c>
      <c r="M33" s="114" t="s">
        <v>115</v>
      </c>
      <c r="N33" s="114" t="s">
        <v>702</v>
      </c>
      <c r="O33" s="114" t="s">
        <v>536</v>
      </c>
    </row>
    <row r="34" customFormat="false" ht="25.35" hidden="false" customHeight="false" outlineLevel="0" collapsed="false">
      <c r="A34" s="114" t="n">
        <v>32</v>
      </c>
      <c r="B34" s="112" t="s">
        <v>68</v>
      </c>
      <c r="C34" s="114" t="s">
        <v>53</v>
      </c>
      <c r="D34" s="125" t="s">
        <v>703</v>
      </c>
      <c r="E34" s="112" t="s">
        <v>704</v>
      </c>
      <c r="F34" s="119" t="s">
        <v>70</v>
      </c>
      <c r="G34" s="122" t="s">
        <v>705</v>
      </c>
      <c r="H34" s="121" t="s">
        <v>706</v>
      </c>
      <c r="I34" s="112" t="s">
        <v>73</v>
      </c>
      <c r="J34" s="114" t="n">
        <v>1</v>
      </c>
      <c r="K34" s="114" t="s">
        <v>707</v>
      </c>
      <c r="L34" s="112" t="s">
        <v>75</v>
      </c>
      <c r="M34" s="114" t="s">
        <v>44</v>
      </c>
      <c r="N34" s="114" t="s">
        <v>456</v>
      </c>
      <c r="O34" s="114" t="s">
        <v>481</v>
      </c>
    </row>
    <row r="35" customFormat="false" ht="15" hidden="false" customHeight="false" outlineLevel="0" collapsed="false">
      <c r="A35" s="114" t="n">
        <v>33</v>
      </c>
      <c r="B35" s="112" t="s">
        <v>708</v>
      </c>
      <c r="C35" s="114" t="s">
        <v>557</v>
      </c>
      <c r="D35" s="112" t="s">
        <v>709</v>
      </c>
      <c r="E35" s="112" t="s">
        <v>710</v>
      </c>
      <c r="F35" s="123" t="s">
        <v>711</v>
      </c>
      <c r="G35" s="120" t="s">
        <v>712</v>
      </c>
      <c r="H35" s="124" t="s">
        <v>713</v>
      </c>
      <c r="I35" s="112" t="s">
        <v>73</v>
      </c>
      <c r="J35" s="114" t="n">
        <v>1</v>
      </c>
      <c r="K35" s="114" t="s">
        <v>714</v>
      </c>
      <c r="L35" s="112" t="s">
        <v>715</v>
      </c>
      <c r="M35" s="114" t="s">
        <v>44</v>
      </c>
      <c r="N35" s="114" t="s">
        <v>716</v>
      </c>
      <c r="O35" s="114" t="s">
        <v>536</v>
      </c>
    </row>
    <row r="36" customFormat="false" ht="15" hidden="false" customHeight="false" outlineLevel="0" collapsed="false">
      <c r="A36" s="114" t="n">
        <v>34</v>
      </c>
      <c r="B36" s="112" t="s">
        <v>717</v>
      </c>
      <c r="C36" s="114" t="s">
        <v>528</v>
      </c>
      <c r="D36" s="112" t="s">
        <v>718</v>
      </c>
      <c r="E36" s="114" t="s">
        <v>719</v>
      </c>
      <c r="F36" s="123" t="s">
        <v>720</v>
      </c>
      <c r="G36" s="120" t="s">
        <v>721</v>
      </c>
      <c r="H36" s="124" t="s">
        <v>568</v>
      </c>
      <c r="I36" s="112" t="s">
        <v>73</v>
      </c>
      <c r="J36" s="114" t="n">
        <v>1</v>
      </c>
      <c r="K36" s="114" t="s">
        <v>722</v>
      </c>
      <c r="L36" s="112" t="s">
        <v>723</v>
      </c>
      <c r="M36" s="114" t="s">
        <v>44</v>
      </c>
      <c r="N36" s="114" t="s">
        <v>724</v>
      </c>
      <c r="O36" s="114" t="s">
        <v>536</v>
      </c>
    </row>
    <row r="37" customFormat="false" ht="15" hidden="false" customHeight="false" outlineLevel="0" collapsed="false">
      <c r="A37" s="114" t="n">
        <v>35</v>
      </c>
      <c r="B37" s="112" t="s">
        <v>725</v>
      </c>
      <c r="C37" s="114" t="s">
        <v>528</v>
      </c>
      <c r="D37" s="114" t="s">
        <v>726</v>
      </c>
      <c r="E37" s="114" t="s">
        <v>727</v>
      </c>
      <c r="F37" s="123" t="s">
        <v>728</v>
      </c>
      <c r="G37" s="120" t="s">
        <v>729</v>
      </c>
      <c r="H37" s="124" t="s">
        <v>730</v>
      </c>
      <c r="I37" s="112" t="s">
        <v>73</v>
      </c>
      <c r="J37" s="114" t="n">
        <v>1</v>
      </c>
      <c r="K37" s="114" t="s">
        <v>731</v>
      </c>
      <c r="L37" s="112" t="s">
        <v>732</v>
      </c>
      <c r="M37" s="114" t="s">
        <v>99</v>
      </c>
      <c r="N37" s="114" t="s">
        <v>456</v>
      </c>
      <c r="O37" s="114" t="s">
        <v>536</v>
      </c>
    </row>
    <row r="38" customFormat="false" ht="25.35" hidden="false" customHeight="false" outlineLevel="0" collapsed="false">
      <c r="A38" s="114" t="n">
        <v>36</v>
      </c>
      <c r="B38" s="112" t="s">
        <v>733</v>
      </c>
      <c r="C38" s="114" t="s">
        <v>734</v>
      </c>
      <c r="D38" s="114" t="s">
        <v>735</v>
      </c>
      <c r="E38" s="112" t="s">
        <v>736</v>
      </c>
      <c r="F38" s="123" t="s">
        <v>737</v>
      </c>
      <c r="G38" s="120" t="s">
        <v>738</v>
      </c>
      <c r="H38" s="124" t="s">
        <v>739</v>
      </c>
      <c r="I38" s="112" t="s">
        <v>73</v>
      </c>
      <c r="J38" s="114" t="n">
        <v>1</v>
      </c>
      <c r="K38" s="114" t="s">
        <v>740</v>
      </c>
      <c r="L38" s="112" t="s">
        <v>741</v>
      </c>
      <c r="M38" s="114" t="s">
        <v>115</v>
      </c>
      <c r="N38" s="114" t="s">
        <v>742</v>
      </c>
      <c r="O38" s="114" t="s">
        <v>536</v>
      </c>
    </row>
    <row r="39" customFormat="false" ht="15" hidden="false" customHeight="false" outlineLevel="0" collapsed="false">
      <c r="A39" s="114" t="n">
        <v>37</v>
      </c>
      <c r="B39" s="112" t="s">
        <v>743</v>
      </c>
      <c r="C39" s="114" t="s">
        <v>744</v>
      </c>
      <c r="D39" s="114" t="s">
        <v>745</v>
      </c>
      <c r="E39" s="112" t="s">
        <v>746</v>
      </c>
      <c r="F39" s="123" t="s">
        <v>747</v>
      </c>
      <c r="G39" s="120" t="s">
        <v>748</v>
      </c>
      <c r="H39" s="124" t="s">
        <v>749</v>
      </c>
      <c r="I39" s="112" t="s">
        <v>73</v>
      </c>
      <c r="J39" s="114" t="n">
        <v>1</v>
      </c>
      <c r="K39" s="114" t="s">
        <v>750</v>
      </c>
      <c r="L39" s="114" t="s">
        <v>751</v>
      </c>
      <c r="M39" s="114" t="s">
        <v>99</v>
      </c>
      <c r="N39" s="114" t="s">
        <v>456</v>
      </c>
      <c r="O39" s="114" t="s">
        <v>536</v>
      </c>
    </row>
    <row r="40" customFormat="false" ht="25.35" hidden="false" customHeight="false" outlineLevel="0" collapsed="false">
      <c r="A40" s="114" t="n">
        <v>38</v>
      </c>
      <c r="B40" s="112" t="s">
        <v>752</v>
      </c>
      <c r="C40" s="114" t="s">
        <v>108</v>
      </c>
      <c r="D40" s="112" t="s">
        <v>753</v>
      </c>
      <c r="E40" s="112" t="s">
        <v>754</v>
      </c>
      <c r="F40" s="119" t="s">
        <v>755</v>
      </c>
      <c r="G40" s="122" t="s">
        <v>756</v>
      </c>
      <c r="H40" s="121" t="s">
        <v>757</v>
      </c>
      <c r="I40" s="112" t="s">
        <v>73</v>
      </c>
      <c r="J40" s="114" t="n">
        <v>1</v>
      </c>
      <c r="K40" s="114" t="s">
        <v>758</v>
      </c>
      <c r="L40" s="112" t="s">
        <v>759</v>
      </c>
      <c r="M40" s="114" t="s">
        <v>115</v>
      </c>
      <c r="N40" s="114" t="s">
        <v>760</v>
      </c>
      <c r="O40" s="114" t="s">
        <v>536</v>
      </c>
    </row>
    <row r="41" customFormat="false" ht="15" hidden="false" customHeight="false" outlineLevel="0" collapsed="false">
      <c r="A41" s="114" t="n">
        <v>39</v>
      </c>
      <c r="B41" s="112" t="s">
        <v>761</v>
      </c>
      <c r="C41" s="114" t="s">
        <v>53</v>
      </c>
      <c r="D41" s="112" t="s">
        <v>762</v>
      </c>
      <c r="E41" s="114" t="s">
        <v>763</v>
      </c>
      <c r="F41" s="123" t="s">
        <v>764</v>
      </c>
      <c r="G41" s="120" t="s">
        <v>765</v>
      </c>
      <c r="H41" s="124" t="s">
        <v>766</v>
      </c>
      <c r="I41" s="112" t="s">
        <v>73</v>
      </c>
      <c r="J41" s="114" t="n">
        <v>1</v>
      </c>
      <c r="K41" s="114" t="s">
        <v>767</v>
      </c>
      <c r="L41" s="112" t="s">
        <v>768</v>
      </c>
      <c r="M41" s="114" t="s">
        <v>115</v>
      </c>
      <c r="N41" s="114" t="s">
        <v>556</v>
      </c>
      <c r="O41" s="114" t="s">
        <v>536</v>
      </c>
    </row>
    <row r="42" customFormat="false" ht="15" hidden="false" customHeight="false" outlineLevel="0" collapsed="false">
      <c r="A42" s="114" t="n">
        <v>40</v>
      </c>
      <c r="B42" s="112" t="s">
        <v>769</v>
      </c>
      <c r="C42" s="114" t="s">
        <v>448</v>
      </c>
      <c r="D42" s="112" t="s">
        <v>770</v>
      </c>
      <c r="E42" s="112" t="s">
        <v>771</v>
      </c>
      <c r="F42" s="123" t="s">
        <v>772</v>
      </c>
      <c r="G42" s="120" t="s">
        <v>773</v>
      </c>
      <c r="H42" s="124" t="s">
        <v>774</v>
      </c>
      <c r="I42" s="112" t="s">
        <v>73</v>
      </c>
      <c r="J42" s="114" t="n">
        <v>1</v>
      </c>
      <c r="K42" s="114" t="s">
        <v>775</v>
      </c>
      <c r="L42" s="114" t="s">
        <v>550</v>
      </c>
      <c r="M42" s="114" t="s">
        <v>115</v>
      </c>
      <c r="N42" s="114" t="s">
        <v>456</v>
      </c>
      <c r="O42" s="114" t="s">
        <v>536</v>
      </c>
    </row>
    <row r="43" customFormat="false" ht="23.85" hidden="false" customHeight="false" outlineLevel="0" collapsed="false">
      <c r="A43" s="114" t="n">
        <v>41</v>
      </c>
      <c r="B43" s="112" t="s">
        <v>776</v>
      </c>
      <c r="C43" s="114" t="s">
        <v>777</v>
      </c>
      <c r="D43" s="114" t="s">
        <v>778</v>
      </c>
      <c r="E43" s="112" t="s">
        <v>779</v>
      </c>
      <c r="F43" s="123" t="s">
        <v>780</v>
      </c>
      <c r="G43" s="120" t="s">
        <v>781</v>
      </c>
      <c r="H43" s="124" t="s">
        <v>782</v>
      </c>
      <c r="I43" s="112" t="s">
        <v>73</v>
      </c>
      <c r="J43" s="114" t="n">
        <v>0.5</v>
      </c>
      <c r="K43" s="114" t="s">
        <v>783</v>
      </c>
      <c r="L43" s="114" t="s">
        <v>784</v>
      </c>
      <c r="M43" s="114" t="s">
        <v>115</v>
      </c>
      <c r="N43" s="114" t="s">
        <v>785</v>
      </c>
      <c r="O43" s="114" t="s">
        <v>536</v>
      </c>
    </row>
    <row r="44" customFormat="false" ht="15" hidden="false" customHeight="false" outlineLevel="0" collapsed="false">
      <c r="A44" s="114" t="n">
        <v>42</v>
      </c>
      <c r="B44" s="112" t="s">
        <v>786</v>
      </c>
      <c r="C44" s="114" t="s">
        <v>528</v>
      </c>
      <c r="D44" s="112" t="s">
        <v>787</v>
      </c>
      <c r="E44" s="112" t="s">
        <v>788</v>
      </c>
      <c r="F44" s="123" t="s">
        <v>789</v>
      </c>
      <c r="G44" s="120" t="s">
        <v>790</v>
      </c>
      <c r="H44" s="124" t="s">
        <v>791</v>
      </c>
      <c r="I44" s="112" t="s">
        <v>73</v>
      </c>
      <c r="J44" s="114" t="n">
        <v>0.5</v>
      </c>
      <c r="K44" s="114" t="s">
        <v>792</v>
      </c>
      <c r="L44" s="112" t="s">
        <v>793</v>
      </c>
      <c r="M44" s="114" t="s">
        <v>99</v>
      </c>
      <c r="N44" s="114" t="s">
        <v>794</v>
      </c>
      <c r="O44" s="114" t="s">
        <v>536</v>
      </c>
    </row>
    <row r="45" customFormat="false" ht="15" hidden="false" customHeight="false" outlineLevel="0" collapsed="false">
      <c r="A45" s="114" t="n">
        <v>43</v>
      </c>
      <c r="B45" s="112" t="s">
        <v>795</v>
      </c>
      <c r="C45" s="114" t="s">
        <v>796</v>
      </c>
      <c r="D45" s="114" t="s">
        <v>797</v>
      </c>
      <c r="E45" s="112" t="s">
        <v>798</v>
      </c>
      <c r="F45" s="123" t="s">
        <v>799</v>
      </c>
      <c r="G45" s="120" t="s">
        <v>800</v>
      </c>
      <c r="H45" s="124" t="s">
        <v>801</v>
      </c>
      <c r="I45" s="112" t="s">
        <v>73</v>
      </c>
      <c r="J45" s="114" t="n">
        <v>0.5</v>
      </c>
      <c r="K45" s="114" t="s">
        <v>802</v>
      </c>
      <c r="L45" s="112" t="s">
        <v>803</v>
      </c>
      <c r="M45" s="114" t="s">
        <v>99</v>
      </c>
      <c r="N45" s="114" t="s">
        <v>804</v>
      </c>
      <c r="O45" s="114" t="s">
        <v>536</v>
      </c>
    </row>
    <row r="46" customFormat="false" ht="15" hidden="false" customHeight="false" outlineLevel="0" collapsed="false">
      <c r="A46" s="114" t="n">
        <v>44</v>
      </c>
      <c r="B46" s="112" t="s">
        <v>805</v>
      </c>
      <c r="C46" s="114" t="s">
        <v>806</v>
      </c>
      <c r="D46" s="114" t="s">
        <v>807</v>
      </c>
      <c r="E46" s="114" t="s">
        <v>808</v>
      </c>
      <c r="F46" s="123" t="s">
        <v>809</v>
      </c>
      <c r="G46" s="120" t="s">
        <v>339</v>
      </c>
      <c r="H46" s="124" t="s">
        <v>810</v>
      </c>
      <c r="I46" s="112" t="s">
        <v>73</v>
      </c>
      <c r="J46" s="114" t="n">
        <v>0.5</v>
      </c>
      <c r="K46" s="114" t="s">
        <v>811</v>
      </c>
      <c r="L46" s="112" t="s">
        <v>812</v>
      </c>
      <c r="M46" s="114" t="s">
        <v>99</v>
      </c>
      <c r="N46" s="114" t="s">
        <v>456</v>
      </c>
      <c r="O46" s="114" t="s">
        <v>536</v>
      </c>
    </row>
    <row r="47" customFormat="false" ht="15" hidden="false" customHeight="false" outlineLevel="0" collapsed="false">
      <c r="A47" s="114" t="n">
        <v>45</v>
      </c>
      <c r="B47" s="112" t="s">
        <v>813</v>
      </c>
      <c r="C47" s="114" t="s">
        <v>734</v>
      </c>
      <c r="D47" s="114" t="s">
        <v>814</v>
      </c>
      <c r="E47" s="114" t="s">
        <v>815</v>
      </c>
      <c r="F47" s="123" t="s">
        <v>816</v>
      </c>
      <c r="G47" s="120" t="s">
        <v>817</v>
      </c>
      <c r="H47" s="124" t="s">
        <v>818</v>
      </c>
      <c r="I47" s="112" t="s">
        <v>73</v>
      </c>
      <c r="J47" s="114" t="n">
        <v>0.5</v>
      </c>
      <c r="K47" s="114" t="s">
        <v>819</v>
      </c>
      <c r="L47" s="114" t="s">
        <v>820</v>
      </c>
      <c r="M47" s="114" t="s">
        <v>115</v>
      </c>
      <c r="N47" s="114" t="s">
        <v>456</v>
      </c>
      <c r="O47" s="114" t="s">
        <v>536</v>
      </c>
    </row>
    <row r="48" customFormat="false" ht="15" hidden="false" customHeight="false" outlineLevel="0" collapsed="false">
      <c r="A48" s="114" t="n">
        <v>46</v>
      </c>
      <c r="B48" s="112" t="s">
        <v>116</v>
      </c>
      <c r="C48" s="114" t="s">
        <v>108</v>
      </c>
      <c r="D48" s="125" t="s">
        <v>821</v>
      </c>
      <c r="E48" s="114" t="s">
        <v>822</v>
      </c>
      <c r="F48" s="119" t="s">
        <v>823</v>
      </c>
      <c r="G48" s="122" t="s">
        <v>824</v>
      </c>
      <c r="H48" s="121" t="s">
        <v>825</v>
      </c>
      <c r="I48" s="112" t="s">
        <v>121</v>
      </c>
      <c r="J48" s="114" t="n">
        <v>0.5</v>
      </c>
      <c r="K48" s="114" t="s">
        <v>826</v>
      </c>
      <c r="L48" s="112" t="s">
        <v>123</v>
      </c>
      <c r="M48" s="114" t="s">
        <v>124</v>
      </c>
      <c r="N48" s="114" t="s">
        <v>827</v>
      </c>
      <c r="O48" s="114" t="s">
        <v>481</v>
      </c>
    </row>
    <row r="49" customFormat="false" ht="15" hidden="false" customHeight="false" outlineLevel="0" collapsed="false">
      <c r="A49" s="114" t="n">
        <v>47</v>
      </c>
      <c r="B49" s="112" t="s">
        <v>140</v>
      </c>
      <c r="C49" s="114" t="s">
        <v>141</v>
      </c>
      <c r="D49" s="125" t="s">
        <v>828</v>
      </c>
      <c r="E49" s="112" t="s">
        <v>829</v>
      </c>
      <c r="F49" s="119" t="s">
        <v>830</v>
      </c>
      <c r="G49" s="122" t="s">
        <v>831</v>
      </c>
      <c r="H49" s="121" t="s">
        <v>832</v>
      </c>
      <c r="I49" s="112" t="s">
        <v>73</v>
      </c>
      <c r="J49" s="114" t="n">
        <v>0.5</v>
      </c>
      <c r="K49" s="114" t="s">
        <v>833</v>
      </c>
      <c r="L49" s="112" t="s">
        <v>834</v>
      </c>
      <c r="M49" s="114" t="s">
        <v>44</v>
      </c>
      <c r="N49" s="114" t="s">
        <v>556</v>
      </c>
      <c r="O49" s="114" t="s">
        <v>481</v>
      </c>
    </row>
    <row r="50" customFormat="false" ht="15" hidden="false" customHeight="false" outlineLevel="0" collapsed="false">
      <c r="A50" s="114" t="n">
        <v>48</v>
      </c>
      <c r="B50" s="112" t="s">
        <v>835</v>
      </c>
      <c r="C50" s="114" t="s">
        <v>836</v>
      </c>
      <c r="D50" s="114" t="s">
        <v>837</v>
      </c>
      <c r="E50" s="114" t="s">
        <v>838</v>
      </c>
      <c r="F50" s="123" t="s">
        <v>635</v>
      </c>
      <c r="G50" s="120" t="s">
        <v>839</v>
      </c>
      <c r="H50" s="124" t="s">
        <v>840</v>
      </c>
      <c r="I50" s="112" t="s">
        <v>73</v>
      </c>
      <c r="J50" s="114" t="n">
        <v>0.5</v>
      </c>
      <c r="K50" s="114" t="s">
        <v>841</v>
      </c>
      <c r="L50" s="112" t="s">
        <v>842</v>
      </c>
      <c r="M50" s="114" t="s">
        <v>99</v>
      </c>
      <c r="N50" s="114" t="s">
        <v>456</v>
      </c>
      <c r="O50" s="114" t="s">
        <v>536</v>
      </c>
    </row>
    <row r="51" customFormat="false" ht="15" hidden="false" customHeight="false" outlineLevel="0" collapsed="false">
      <c r="A51" s="114" t="n">
        <v>49</v>
      </c>
      <c r="B51" s="112" t="s">
        <v>843</v>
      </c>
      <c r="C51" s="114" t="s">
        <v>126</v>
      </c>
      <c r="D51" s="112" t="s">
        <v>844</v>
      </c>
      <c r="E51" s="112" t="s">
        <v>845</v>
      </c>
      <c r="F51" s="123" t="s">
        <v>846</v>
      </c>
      <c r="G51" s="120" t="s">
        <v>847</v>
      </c>
      <c r="H51" s="124" t="s">
        <v>848</v>
      </c>
      <c r="I51" s="112" t="s">
        <v>73</v>
      </c>
      <c r="J51" s="114" t="n">
        <v>0.5</v>
      </c>
      <c r="K51" s="114" t="s">
        <v>849</v>
      </c>
      <c r="L51" s="112" t="s">
        <v>692</v>
      </c>
      <c r="M51" s="114" t="s">
        <v>115</v>
      </c>
      <c r="N51" s="114" t="s">
        <v>850</v>
      </c>
      <c r="O51" s="114" t="s">
        <v>536</v>
      </c>
    </row>
    <row r="52" customFormat="false" ht="15" hidden="false" customHeight="false" outlineLevel="0" collapsed="false">
      <c r="A52" s="114" t="n">
        <v>50</v>
      </c>
      <c r="B52" s="112" t="s">
        <v>851</v>
      </c>
      <c r="C52" s="114" t="s">
        <v>852</v>
      </c>
      <c r="D52" s="112" t="s">
        <v>853</v>
      </c>
      <c r="E52" s="114" t="s">
        <v>854</v>
      </c>
      <c r="F52" s="123" t="s">
        <v>855</v>
      </c>
      <c r="G52" s="120" t="s">
        <v>856</v>
      </c>
      <c r="H52" s="124" t="s">
        <v>857</v>
      </c>
      <c r="I52" s="112" t="s">
        <v>73</v>
      </c>
      <c r="J52" s="114" t="n">
        <v>0.5</v>
      </c>
      <c r="K52" s="114" t="s">
        <v>858</v>
      </c>
      <c r="L52" s="112" t="s">
        <v>859</v>
      </c>
      <c r="M52" s="114" t="s">
        <v>115</v>
      </c>
      <c r="N52" s="114" t="s">
        <v>456</v>
      </c>
      <c r="O52" s="114" t="s">
        <v>536</v>
      </c>
    </row>
    <row r="53" customFormat="false" ht="15" hidden="false" customHeight="false" outlineLevel="0" collapsed="false">
      <c r="A53" s="114" t="n">
        <v>51</v>
      </c>
      <c r="B53" s="112" t="s">
        <v>860</v>
      </c>
      <c r="C53" s="114" t="s">
        <v>108</v>
      </c>
      <c r="D53" s="112" t="s">
        <v>861</v>
      </c>
      <c r="E53" s="112" t="s">
        <v>862</v>
      </c>
      <c r="F53" s="123" t="s">
        <v>863</v>
      </c>
      <c r="G53" s="120" t="s">
        <v>864</v>
      </c>
      <c r="H53" s="124" t="s">
        <v>865</v>
      </c>
      <c r="I53" s="112" t="s">
        <v>73</v>
      </c>
      <c r="J53" s="114" t="n">
        <v>0.5</v>
      </c>
      <c r="K53" s="114" t="s">
        <v>866</v>
      </c>
      <c r="L53" s="112" t="s">
        <v>867</v>
      </c>
      <c r="M53" s="114" t="s">
        <v>115</v>
      </c>
      <c r="N53" s="114" t="s">
        <v>868</v>
      </c>
      <c r="O53" s="114" t="s">
        <v>536</v>
      </c>
    </row>
    <row r="54" customFormat="false" ht="15" hidden="false" customHeight="false" outlineLevel="0" collapsed="false">
      <c r="A54" s="114" t="n">
        <v>52</v>
      </c>
      <c r="B54" s="112" t="s">
        <v>869</v>
      </c>
      <c r="C54" s="114" t="s">
        <v>528</v>
      </c>
      <c r="D54" s="114" t="s">
        <v>870</v>
      </c>
      <c r="E54" s="114" t="s">
        <v>871</v>
      </c>
      <c r="F54" s="123" t="s">
        <v>872</v>
      </c>
      <c r="G54" s="120" t="s">
        <v>873</v>
      </c>
      <c r="H54" s="124" t="s">
        <v>874</v>
      </c>
      <c r="I54" s="112" t="s">
        <v>121</v>
      </c>
      <c r="J54" s="114" t="n">
        <v>0.5</v>
      </c>
      <c r="K54" s="112" t="s">
        <v>875</v>
      </c>
      <c r="L54" s="112" t="s">
        <v>876</v>
      </c>
      <c r="M54" s="114" t="s">
        <v>99</v>
      </c>
      <c r="N54" s="114" t="s">
        <v>877</v>
      </c>
      <c r="O54" s="114" t="s">
        <v>536</v>
      </c>
    </row>
    <row r="55" customFormat="false" ht="15" hidden="false" customHeight="false" outlineLevel="0" collapsed="false">
      <c r="A55" s="114" t="n">
        <v>53</v>
      </c>
      <c r="B55" s="112" t="s">
        <v>878</v>
      </c>
      <c r="C55" s="114" t="s">
        <v>141</v>
      </c>
      <c r="D55" s="112" t="s">
        <v>879</v>
      </c>
      <c r="E55" s="112" t="s">
        <v>880</v>
      </c>
      <c r="F55" s="123" t="s">
        <v>881</v>
      </c>
      <c r="G55" s="120" t="s">
        <v>882</v>
      </c>
      <c r="H55" s="124" t="s">
        <v>883</v>
      </c>
      <c r="I55" s="112" t="s">
        <v>121</v>
      </c>
      <c r="J55" s="114" t="n">
        <v>0.5</v>
      </c>
      <c r="K55" s="114" t="s">
        <v>884</v>
      </c>
      <c r="L55" s="112" t="s">
        <v>885</v>
      </c>
      <c r="M55" s="114" t="s">
        <v>44</v>
      </c>
      <c r="N55" s="114" t="s">
        <v>886</v>
      </c>
      <c r="O55" s="114" t="s">
        <v>536</v>
      </c>
    </row>
    <row r="56" customFormat="false" ht="15" hidden="false" customHeight="false" outlineLevel="0" collapsed="false">
      <c r="A56" s="114" t="n">
        <v>54</v>
      </c>
      <c r="B56" s="112" t="s">
        <v>887</v>
      </c>
      <c r="C56" s="114" t="s">
        <v>572</v>
      </c>
      <c r="D56" s="112" t="s">
        <v>888</v>
      </c>
      <c r="E56" s="112" t="s">
        <v>889</v>
      </c>
      <c r="F56" s="123" t="s">
        <v>890</v>
      </c>
      <c r="G56" s="120" t="s">
        <v>891</v>
      </c>
      <c r="H56" s="124" t="s">
        <v>892</v>
      </c>
      <c r="I56" s="112" t="s">
        <v>121</v>
      </c>
      <c r="J56" s="114" t="n">
        <v>0.5</v>
      </c>
      <c r="K56" s="112" t="s">
        <v>893</v>
      </c>
      <c r="L56" s="112" t="s">
        <v>894</v>
      </c>
      <c r="M56" s="114" t="s">
        <v>115</v>
      </c>
      <c r="N56" s="114" t="s">
        <v>562</v>
      </c>
      <c r="O56" s="114" t="s">
        <v>536</v>
      </c>
    </row>
    <row r="57" customFormat="false" ht="15" hidden="false" customHeight="false" outlineLevel="0" collapsed="false">
      <c r="A57" s="114" t="n">
        <v>55</v>
      </c>
      <c r="B57" s="112" t="s">
        <v>895</v>
      </c>
      <c r="C57" s="114" t="s">
        <v>641</v>
      </c>
      <c r="D57" s="114" t="s">
        <v>896</v>
      </c>
      <c r="E57" s="114" t="s">
        <v>897</v>
      </c>
      <c r="F57" s="123" t="s">
        <v>898</v>
      </c>
      <c r="G57" s="120" t="s">
        <v>899</v>
      </c>
      <c r="H57" s="124" t="s">
        <v>900</v>
      </c>
      <c r="I57" s="112" t="s">
        <v>121</v>
      </c>
      <c r="J57" s="114" t="n">
        <v>0.5</v>
      </c>
      <c r="K57" s="114" t="s">
        <v>901</v>
      </c>
      <c r="L57" s="112" t="s">
        <v>902</v>
      </c>
      <c r="M57" s="114" t="s">
        <v>124</v>
      </c>
      <c r="N57" s="114" t="s">
        <v>903</v>
      </c>
      <c r="O57" s="114" t="s">
        <v>536</v>
      </c>
    </row>
    <row r="58" customFormat="false" ht="23.85" hidden="false" customHeight="false" outlineLevel="0" collapsed="false">
      <c r="A58" s="114" t="n">
        <v>56</v>
      </c>
      <c r="B58" s="112" t="s">
        <v>904</v>
      </c>
      <c r="C58" s="114" t="s">
        <v>905</v>
      </c>
      <c r="D58" s="114" t="s">
        <v>906</v>
      </c>
      <c r="E58" s="114" t="s">
        <v>907</v>
      </c>
      <c r="F58" s="123" t="s">
        <v>720</v>
      </c>
      <c r="G58" s="120" t="s">
        <v>721</v>
      </c>
      <c r="H58" s="124" t="s">
        <v>908</v>
      </c>
      <c r="I58" s="112" t="s">
        <v>121</v>
      </c>
      <c r="J58" s="114" t="n">
        <v>0.5</v>
      </c>
      <c r="K58" s="114" t="s">
        <v>909</v>
      </c>
      <c r="L58" s="112" t="s">
        <v>910</v>
      </c>
      <c r="M58" s="114" t="s">
        <v>99</v>
      </c>
      <c r="N58" s="114" t="s">
        <v>911</v>
      </c>
      <c r="O58" s="114" t="s">
        <v>536</v>
      </c>
    </row>
    <row r="59" customFormat="false" ht="15" hidden="false" customHeight="false" outlineLevel="0" collapsed="false">
      <c r="A59" s="114" t="n">
        <v>57</v>
      </c>
      <c r="B59" s="112" t="s">
        <v>912</v>
      </c>
      <c r="C59" s="114" t="s">
        <v>53</v>
      </c>
      <c r="D59" s="114" t="s">
        <v>913</v>
      </c>
      <c r="E59" s="112" t="s">
        <v>914</v>
      </c>
      <c r="F59" s="123" t="s">
        <v>898</v>
      </c>
      <c r="G59" s="120" t="s">
        <v>899</v>
      </c>
      <c r="H59" s="124" t="s">
        <v>915</v>
      </c>
      <c r="I59" s="112" t="s">
        <v>121</v>
      </c>
      <c r="J59" s="114" t="n">
        <v>0.5</v>
      </c>
      <c r="K59" s="114" t="s">
        <v>916</v>
      </c>
      <c r="L59" s="114" t="s">
        <v>917</v>
      </c>
      <c r="M59" s="114" t="s">
        <v>115</v>
      </c>
      <c r="N59" s="114" t="s">
        <v>456</v>
      </c>
      <c r="O59" s="114" t="s">
        <v>536</v>
      </c>
    </row>
    <row r="60" customFormat="false" ht="15" hidden="false" customHeight="false" outlineLevel="0" collapsed="false">
      <c r="A60" s="114" t="n">
        <v>58</v>
      </c>
      <c r="B60" s="112" t="s">
        <v>918</v>
      </c>
      <c r="C60" s="114" t="s">
        <v>53</v>
      </c>
      <c r="D60" s="112" t="s">
        <v>919</v>
      </c>
      <c r="E60" s="114" t="s">
        <v>920</v>
      </c>
      <c r="F60" s="123" t="s">
        <v>921</v>
      </c>
      <c r="G60" s="120" t="s">
        <v>922</v>
      </c>
      <c r="H60" s="124" t="s">
        <v>923</v>
      </c>
      <c r="I60" s="112" t="s">
        <v>121</v>
      </c>
      <c r="J60" s="114" t="n">
        <v>0.5</v>
      </c>
      <c r="K60" s="114" t="s">
        <v>541</v>
      </c>
      <c r="L60" s="112" t="s">
        <v>924</v>
      </c>
      <c r="M60" s="114" t="s">
        <v>115</v>
      </c>
      <c r="N60" s="114" t="s">
        <v>556</v>
      </c>
      <c r="O60" s="114" t="s">
        <v>536</v>
      </c>
    </row>
    <row r="61" customFormat="false" ht="15" hidden="false" customHeight="false" outlineLevel="0" collapsed="false">
      <c r="A61" s="114" t="n">
        <v>59</v>
      </c>
      <c r="B61" s="112" t="s">
        <v>925</v>
      </c>
      <c r="C61" s="114" t="s">
        <v>126</v>
      </c>
      <c r="D61" s="112" t="s">
        <v>926</v>
      </c>
      <c r="E61" s="112" t="s">
        <v>927</v>
      </c>
      <c r="F61" s="123" t="s">
        <v>928</v>
      </c>
      <c r="G61" s="120" t="s">
        <v>929</v>
      </c>
      <c r="H61" s="124" t="s">
        <v>930</v>
      </c>
      <c r="I61" s="112" t="s">
        <v>121</v>
      </c>
      <c r="J61" s="114" t="n">
        <v>0.5</v>
      </c>
      <c r="K61" s="114" t="s">
        <v>931</v>
      </c>
      <c r="L61" s="112" t="s">
        <v>692</v>
      </c>
      <c r="M61" s="114" t="s">
        <v>115</v>
      </c>
      <c r="N61" s="114" t="s">
        <v>932</v>
      </c>
      <c r="O61" s="114" t="s">
        <v>536</v>
      </c>
    </row>
    <row r="62" customFormat="false" ht="15" hidden="false" customHeight="false" outlineLevel="0" collapsed="false">
      <c r="A62" s="114" t="n">
        <v>60</v>
      </c>
      <c r="B62" s="112" t="s">
        <v>933</v>
      </c>
      <c r="C62" s="114" t="s">
        <v>141</v>
      </c>
      <c r="D62" s="114" t="s">
        <v>934</v>
      </c>
      <c r="E62" s="112" t="s">
        <v>935</v>
      </c>
      <c r="F62" s="123" t="s">
        <v>936</v>
      </c>
      <c r="G62" s="120" t="s">
        <v>937</v>
      </c>
      <c r="H62" s="124" t="s">
        <v>938</v>
      </c>
      <c r="I62" s="112" t="s">
        <v>121</v>
      </c>
      <c r="J62" s="114" t="n">
        <v>0.5</v>
      </c>
      <c r="K62" s="114" t="s">
        <v>939</v>
      </c>
      <c r="L62" s="112" t="s">
        <v>940</v>
      </c>
      <c r="M62" s="114" t="s">
        <v>115</v>
      </c>
      <c r="N62" s="114" t="s">
        <v>903</v>
      </c>
      <c r="O62" s="114" t="s">
        <v>536</v>
      </c>
    </row>
    <row r="63" customFormat="false" ht="15" hidden="false" customHeight="false" outlineLevel="0" collapsed="false">
      <c r="A63" s="114" t="n">
        <v>61</v>
      </c>
      <c r="B63" s="112" t="s">
        <v>941</v>
      </c>
      <c r="C63" s="114" t="s">
        <v>557</v>
      </c>
      <c r="D63" s="114" t="s">
        <v>942</v>
      </c>
      <c r="E63" s="112" t="s">
        <v>943</v>
      </c>
      <c r="F63" s="123" t="s">
        <v>944</v>
      </c>
      <c r="G63" s="120" t="s">
        <v>945</v>
      </c>
      <c r="H63" s="124" t="s">
        <v>946</v>
      </c>
      <c r="I63" s="112" t="s">
        <v>121</v>
      </c>
      <c r="J63" s="114" t="n">
        <v>0.5</v>
      </c>
      <c r="K63" s="114" t="s">
        <v>947</v>
      </c>
      <c r="L63" s="112" t="s">
        <v>948</v>
      </c>
      <c r="M63" s="114" t="s">
        <v>115</v>
      </c>
      <c r="N63" s="114" t="s">
        <v>949</v>
      </c>
      <c r="O63" s="114" t="s">
        <v>536</v>
      </c>
    </row>
    <row r="64" customFormat="false" ht="15" hidden="false" customHeight="false" outlineLevel="0" collapsed="false">
      <c r="A64" s="114" t="n">
        <v>62</v>
      </c>
      <c r="B64" s="112" t="s">
        <v>950</v>
      </c>
      <c r="C64" s="114" t="s">
        <v>905</v>
      </c>
      <c r="D64" s="114" t="s">
        <v>951</v>
      </c>
      <c r="E64" s="114" t="s">
        <v>952</v>
      </c>
      <c r="F64" s="123" t="s">
        <v>953</v>
      </c>
      <c r="G64" s="120" t="s">
        <v>954</v>
      </c>
      <c r="H64" s="124" t="s">
        <v>955</v>
      </c>
      <c r="I64" s="112" t="s">
        <v>121</v>
      </c>
      <c r="J64" s="114" t="n">
        <v>0.5</v>
      </c>
      <c r="K64" s="114" t="s">
        <v>956</v>
      </c>
      <c r="L64" s="112" t="s">
        <v>639</v>
      </c>
      <c r="M64" s="114" t="s">
        <v>99</v>
      </c>
      <c r="N64" s="114" t="s">
        <v>877</v>
      </c>
      <c r="O64" s="114" t="s">
        <v>536</v>
      </c>
    </row>
    <row r="65" customFormat="false" ht="25.35" hidden="false" customHeight="false" outlineLevel="0" collapsed="false">
      <c r="A65" s="114" t="n">
        <v>63</v>
      </c>
      <c r="B65" s="112" t="s">
        <v>957</v>
      </c>
      <c r="C65" s="114" t="s">
        <v>606</v>
      </c>
      <c r="D65" s="114" t="s">
        <v>958</v>
      </c>
      <c r="E65" s="112" t="s">
        <v>959</v>
      </c>
      <c r="F65" s="123" t="s">
        <v>960</v>
      </c>
      <c r="G65" s="120" t="s">
        <v>961</v>
      </c>
      <c r="H65" s="124" t="s">
        <v>962</v>
      </c>
      <c r="I65" s="112" t="s">
        <v>121</v>
      </c>
      <c r="J65" s="114" t="n">
        <v>0.5</v>
      </c>
      <c r="K65" s="112" t="s">
        <v>963</v>
      </c>
      <c r="L65" s="112" t="s">
        <v>964</v>
      </c>
      <c r="M65" s="114" t="s">
        <v>115</v>
      </c>
      <c r="N65" s="114" t="s">
        <v>965</v>
      </c>
      <c r="O65" s="114" t="s">
        <v>536</v>
      </c>
    </row>
    <row r="66" customFormat="false" ht="15" hidden="false" customHeight="false" outlineLevel="0" collapsed="false">
      <c r="A66" s="114" t="n">
        <v>64</v>
      </c>
      <c r="B66" s="112" t="s">
        <v>966</v>
      </c>
      <c r="C66" s="114" t="s">
        <v>641</v>
      </c>
      <c r="D66" s="112" t="s">
        <v>967</v>
      </c>
      <c r="E66" s="114" t="s">
        <v>968</v>
      </c>
      <c r="F66" s="123" t="s">
        <v>566</v>
      </c>
      <c r="G66" s="120" t="s">
        <v>969</v>
      </c>
      <c r="H66" s="124" t="s">
        <v>970</v>
      </c>
      <c r="I66" s="112" t="s">
        <v>121</v>
      </c>
      <c r="J66" s="114" t="n">
        <v>0.5</v>
      </c>
      <c r="K66" s="114" t="s">
        <v>971</v>
      </c>
      <c r="L66" s="112" t="s">
        <v>972</v>
      </c>
      <c r="M66" s="114" t="s">
        <v>124</v>
      </c>
      <c r="N66" s="114" t="s">
        <v>456</v>
      </c>
      <c r="O66" s="114" t="s">
        <v>536</v>
      </c>
    </row>
    <row r="67" customFormat="false" ht="15" hidden="false" customHeight="false" outlineLevel="0" collapsed="false">
      <c r="A67" s="114" t="n">
        <v>65</v>
      </c>
      <c r="B67" s="112" t="s">
        <v>973</v>
      </c>
      <c r="C67" s="114" t="s">
        <v>744</v>
      </c>
      <c r="D67" s="112" t="s">
        <v>974</v>
      </c>
      <c r="E67" s="112" t="s">
        <v>975</v>
      </c>
      <c r="F67" s="119" t="s">
        <v>976</v>
      </c>
      <c r="G67" s="122" t="s">
        <v>977</v>
      </c>
      <c r="H67" s="121" t="s">
        <v>978</v>
      </c>
      <c r="I67" s="112" t="s">
        <v>121</v>
      </c>
      <c r="J67" s="114" t="n">
        <v>0.5</v>
      </c>
      <c r="K67" s="114" t="s">
        <v>979</v>
      </c>
      <c r="L67" s="112" t="s">
        <v>980</v>
      </c>
      <c r="M67" s="114" t="s">
        <v>99</v>
      </c>
      <c r="N67" s="114" t="s">
        <v>981</v>
      </c>
      <c r="O67" s="114" t="s">
        <v>536</v>
      </c>
    </row>
    <row r="68" customFormat="false" ht="15" hidden="false" customHeight="false" outlineLevel="0" collapsed="false">
      <c r="A68" s="114" t="n">
        <v>66</v>
      </c>
      <c r="B68" s="112" t="s">
        <v>982</v>
      </c>
      <c r="C68" s="114" t="s">
        <v>983</v>
      </c>
      <c r="D68" s="114" t="s">
        <v>984</v>
      </c>
      <c r="E68" s="114" t="s">
        <v>985</v>
      </c>
      <c r="F68" s="123" t="s">
        <v>986</v>
      </c>
      <c r="G68" s="120" t="s">
        <v>339</v>
      </c>
      <c r="H68" s="124" t="s">
        <v>987</v>
      </c>
      <c r="I68" s="112" t="s">
        <v>121</v>
      </c>
      <c r="J68" s="114" t="n">
        <v>0.5</v>
      </c>
      <c r="K68" s="114" t="s">
        <v>988</v>
      </c>
      <c r="L68" s="112" t="s">
        <v>989</v>
      </c>
      <c r="M68" s="114" t="s">
        <v>99</v>
      </c>
      <c r="N68" s="114" t="s">
        <v>990</v>
      </c>
      <c r="O68" s="114" t="s">
        <v>536</v>
      </c>
    </row>
    <row r="69" customFormat="false" ht="23.85" hidden="false" customHeight="false" outlineLevel="0" collapsed="false">
      <c r="A69" s="114" t="n">
        <v>67</v>
      </c>
      <c r="B69" s="112" t="s">
        <v>991</v>
      </c>
      <c r="C69" s="114" t="s">
        <v>992</v>
      </c>
      <c r="D69" s="112" t="s">
        <v>993</v>
      </c>
      <c r="E69" s="114" t="s">
        <v>994</v>
      </c>
      <c r="F69" s="119" t="s">
        <v>995</v>
      </c>
      <c r="G69" s="122" t="s">
        <v>996</v>
      </c>
      <c r="H69" s="121" t="s">
        <v>997</v>
      </c>
      <c r="I69" s="112" t="s">
        <v>121</v>
      </c>
      <c r="J69" s="114" t="n">
        <v>0.5</v>
      </c>
      <c r="K69" s="114" t="s">
        <v>998</v>
      </c>
      <c r="L69" s="112" t="s">
        <v>999</v>
      </c>
      <c r="M69" s="114" t="s">
        <v>99</v>
      </c>
      <c r="N69" s="114" t="s">
        <v>456</v>
      </c>
      <c r="O69" s="114" t="s">
        <v>536</v>
      </c>
    </row>
    <row r="70" customFormat="false" ht="15" hidden="false" customHeight="false" outlineLevel="0" collapsed="false">
      <c r="A70" s="114" t="n">
        <v>68</v>
      </c>
      <c r="B70" s="112" t="s">
        <v>1000</v>
      </c>
      <c r="C70" s="114" t="s">
        <v>1001</v>
      </c>
      <c r="D70" s="114" t="s">
        <v>1002</v>
      </c>
      <c r="E70" s="114" t="s">
        <v>1003</v>
      </c>
      <c r="F70" s="123" t="s">
        <v>1004</v>
      </c>
      <c r="G70" s="120" t="s">
        <v>1005</v>
      </c>
      <c r="H70" s="124" t="s">
        <v>1006</v>
      </c>
      <c r="I70" s="112" t="s">
        <v>121</v>
      </c>
      <c r="J70" s="114" t="n">
        <v>0.5</v>
      </c>
      <c r="K70" s="114" t="s">
        <v>1007</v>
      </c>
      <c r="L70" s="114" t="s">
        <v>1008</v>
      </c>
      <c r="M70" s="114" t="s">
        <v>115</v>
      </c>
      <c r="N70" s="114" t="s">
        <v>556</v>
      </c>
      <c r="O70" s="114" t="s">
        <v>536</v>
      </c>
    </row>
    <row r="71" customFormat="false" ht="25.35" hidden="false" customHeight="false" outlineLevel="0" collapsed="false">
      <c r="A71" s="114" t="n">
        <v>69</v>
      </c>
      <c r="B71" s="112" t="s">
        <v>1009</v>
      </c>
      <c r="C71" s="114" t="s">
        <v>983</v>
      </c>
      <c r="D71" s="114" t="s">
        <v>1010</v>
      </c>
      <c r="E71" s="112" t="s">
        <v>1011</v>
      </c>
      <c r="F71" s="119" t="s">
        <v>1012</v>
      </c>
      <c r="G71" s="122" t="s">
        <v>1013</v>
      </c>
      <c r="H71" s="121" t="s">
        <v>1014</v>
      </c>
      <c r="I71" s="112" t="s">
        <v>121</v>
      </c>
      <c r="J71" s="114" t="n">
        <v>0.5</v>
      </c>
      <c r="K71" s="114" t="s">
        <v>1015</v>
      </c>
      <c r="L71" s="114" t="s">
        <v>1016</v>
      </c>
      <c r="M71" s="114" t="s">
        <v>115</v>
      </c>
      <c r="N71" s="114" t="s">
        <v>456</v>
      </c>
      <c r="O71" s="114" t="s">
        <v>536</v>
      </c>
    </row>
    <row r="72" customFormat="false" ht="15" hidden="false" customHeight="false" outlineLevel="0" collapsed="false">
      <c r="A72" s="114" t="n">
        <v>70</v>
      </c>
      <c r="B72" s="112" t="s">
        <v>1017</v>
      </c>
      <c r="C72" s="114" t="s">
        <v>1018</v>
      </c>
      <c r="D72" s="114" t="s">
        <v>1019</v>
      </c>
      <c r="E72" s="112" t="s">
        <v>1020</v>
      </c>
      <c r="F72" s="123" t="s">
        <v>1021</v>
      </c>
      <c r="G72" s="120" t="s">
        <v>1022</v>
      </c>
      <c r="H72" s="124" t="s">
        <v>1023</v>
      </c>
      <c r="I72" s="112" t="s">
        <v>121</v>
      </c>
      <c r="J72" s="114" t="n">
        <v>0.5</v>
      </c>
      <c r="K72" s="114" t="s">
        <v>1024</v>
      </c>
      <c r="L72" s="112" t="s">
        <v>1025</v>
      </c>
      <c r="M72" s="114" t="s">
        <v>115</v>
      </c>
      <c r="N72" s="114" t="s">
        <v>1026</v>
      </c>
      <c r="O72" s="114" t="s">
        <v>536</v>
      </c>
    </row>
    <row r="73" customFormat="false" ht="15" hidden="false" customHeight="false" outlineLevel="0" collapsed="false">
      <c r="A73" s="114" t="n">
        <v>71</v>
      </c>
      <c r="B73" s="112" t="s">
        <v>1027</v>
      </c>
      <c r="C73" s="114" t="s">
        <v>557</v>
      </c>
      <c r="D73" s="112" t="s">
        <v>1028</v>
      </c>
      <c r="E73" s="114" t="s">
        <v>1029</v>
      </c>
      <c r="F73" s="119" t="s">
        <v>1030</v>
      </c>
      <c r="G73" s="122" t="s">
        <v>88</v>
      </c>
      <c r="H73" s="121" t="s">
        <v>1031</v>
      </c>
      <c r="I73" s="112" t="s">
        <v>121</v>
      </c>
      <c r="J73" s="114" t="n">
        <v>0.2</v>
      </c>
      <c r="K73" s="112" t="s">
        <v>1032</v>
      </c>
      <c r="L73" s="112" t="s">
        <v>1033</v>
      </c>
      <c r="M73" s="114" t="s">
        <v>115</v>
      </c>
      <c r="N73" s="114" t="s">
        <v>1034</v>
      </c>
      <c r="O73" s="114" t="s">
        <v>536</v>
      </c>
    </row>
    <row r="74" customFormat="false" ht="15" hidden="false" customHeight="false" outlineLevel="0" collapsed="false">
      <c r="A74" s="114" t="n">
        <v>72</v>
      </c>
      <c r="B74" s="112" t="s">
        <v>1035</v>
      </c>
      <c r="C74" s="114" t="s">
        <v>1036</v>
      </c>
      <c r="D74" s="114" t="s">
        <v>1037</v>
      </c>
      <c r="E74" s="112" t="s">
        <v>1038</v>
      </c>
      <c r="F74" s="123" t="s">
        <v>1039</v>
      </c>
      <c r="G74" s="122" t="s">
        <v>1040</v>
      </c>
      <c r="H74" s="124" t="s">
        <v>1041</v>
      </c>
      <c r="I74" s="112" t="s">
        <v>121</v>
      </c>
      <c r="J74" s="114" t="n">
        <v>0.2</v>
      </c>
      <c r="K74" s="114" t="s">
        <v>1042</v>
      </c>
      <c r="L74" s="114" t="s">
        <v>917</v>
      </c>
      <c r="M74" s="114" t="s">
        <v>99</v>
      </c>
      <c r="N74" s="114" t="s">
        <v>456</v>
      </c>
      <c r="O74" s="114" t="s">
        <v>536</v>
      </c>
    </row>
    <row r="75" customFormat="false" ht="15" hidden="false" customHeight="false" outlineLevel="0" collapsed="false">
      <c r="A75" s="114" t="n">
        <v>73</v>
      </c>
      <c r="B75" s="112" t="s">
        <v>1043</v>
      </c>
      <c r="C75" s="114" t="s">
        <v>1036</v>
      </c>
      <c r="D75" s="112" t="s">
        <v>1044</v>
      </c>
      <c r="E75" s="114" t="s">
        <v>1045</v>
      </c>
      <c r="F75" s="123" t="s">
        <v>1046</v>
      </c>
      <c r="G75" s="120" t="s">
        <v>1047</v>
      </c>
      <c r="H75" s="124" t="s">
        <v>1048</v>
      </c>
      <c r="I75" s="112" t="s">
        <v>121</v>
      </c>
      <c r="J75" s="114" t="n">
        <v>0.2</v>
      </c>
      <c r="K75" s="114" t="s">
        <v>541</v>
      </c>
      <c r="L75" s="114" t="s">
        <v>917</v>
      </c>
      <c r="M75" s="114" t="s">
        <v>115</v>
      </c>
      <c r="N75" s="114" t="s">
        <v>456</v>
      </c>
      <c r="O75" s="114" t="s">
        <v>536</v>
      </c>
    </row>
    <row r="76" customFormat="false" ht="15" hidden="false" customHeight="false" outlineLevel="0" collapsed="false">
      <c r="A76" s="114" t="n">
        <v>74</v>
      </c>
      <c r="B76" s="112" t="s">
        <v>1049</v>
      </c>
      <c r="C76" s="114" t="s">
        <v>1050</v>
      </c>
      <c r="D76" s="114" t="s">
        <v>1051</v>
      </c>
      <c r="E76" s="112" t="s">
        <v>1052</v>
      </c>
      <c r="F76" s="123" t="s">
        <v>635</v>
      </c>
      <c r="G76" s="120" t="s">
        <v>1053</v>
      </c>
      <c r="H76" s="124" t="s">
        <v>1054</v>
      </c>
      <c r="I76" s="112" t="s">
        <v>1055</v>
      </c>
      <c r="J76" s="114" t="n">
        <v>0.2</v>
      </c>
      <c r="K76" s="114" t="s">
        <v>1056</v>
      </c>
      <c r="L76" s="112" t="s">
        <v>1057</v>
      </c>
      <c r="M76" s="114" t="s">
        <v>99</v>
      </c>
      <c r="N76" s="114" t="s">
        <v>556</v>
      </c>
      <c r="O76" s="114" t="s">
        <v>536</v>
      </c>
    </row>
    <row r="77" customFormat="false" ht="15" hidden="false" customHeight="false" outlineLevel="0" collapsed="false">
      <c r="A77" s="114" t="n">
        <v>75</v>
      </c>
      <c r="B77" s="112" t="s">
        <v>1058</v>
      </c>
      <c r="C77" s="114" t="s">
        <v>1059</v>
      </c>
      <c r="D77" s="114" t="s">
        <v>1060</v>
      </c>
      <c r="E77" s="114" t="s">
        <v>1061</v>
      </c>
      <c r="F77" s="123" t="s">
        <v>1062</v>
      </c>
      <c r="G77" s="120" t="s">
        <v>1063</v>
      </c>
      <c r="H77" s="124" t="s">
        <v>1064</v>
      </c>
      <c r="I77" s="112" t="s">
        <v>121</v>
      </c>
      <c r="J77" s="114" t="n">
        <v>0.2</v>
      </c>
      <c r="K77" s="114" t="s">
        <v>1065</v>
      </c>
      <c r="L77" s="112" t="s">
        <v>1066</v>
      </c>
      <c r="M77" s="114" t="s">
        <v>44</v>
      </c>
      <c r="N77" s="114" t="s">
        <v>556</v>
      </c>
      <c r="O77" s="114" t="s">
        <v>536</v>
      </c>
    </row>
    <row r="78" customFormat="false" ht="15" hidden="false" customHeight="false" outlineLevel="0" collapsed="false">
      <c r="A78" s="114" t="n">
        <v>76</v>
      </c>
      <c r="B78" s="112" t="s">
        <v>1067</v>
      </c>
      <c r="C78" s="114" t="s">
        <v>1068</v>
      </c>
      <c r="D78" s="114" t="s">
        <v>1069</v>
      </c>
      <c r="E78" s="114" t="s">
        <v>1070</v>
      </c>
      <c r="F78" s="123" t="s">
        <v>566</v>
      </c>
      <c r="G78" s="120" t="s">
        <v>567</v>
      </c>
      <c r="H78" s="121" t="s">
        <v>1071</v>
      </c>
      <c r="I78" s="112" t="s">
        <v>1055</v>
      </c>
      <c r="J78" s="114" t="n">
        <v>0.2</v>
      </c>
      <c r="K78" s="114" t="s">
        <v>1072</v>
      </c>
      <c r="L78" s="112" t="s">
        <v>1073</v>
      </c>
      <c r="M78" s="114" t="s">
        <v>124</v>
      </c>
      <c r="N78" s="114" t="s">
        <v>456</v>
      </c>
      <c r="O78" s="114" t="s">
        <v>536</v>
      </c>
    </row>
    <row r="79" customFormat="false" ht="15" hidden="false" customHeight="false" outlineLevel="0" collapsed="false">
      <c r="A79" s="114" t="n">
        <v>77</v>
      </c>
      <c r="B79" s="112" t="s">
        <v>1074</v>
      </c>
      <c r="C79" s="114" t="s">
        <v>1001</v>
      </c>
      <c r="D79" s="114" t="s">
        <v>1075</v>
      </c>
      <c r="E79" s="114" t="s">
        <v>1076</v>
      </c>
      <c r="F79" s="119" t="s">
        <v>1077</v>
      </c>
      <c r="G79" s="122" t="s">
        <v>1078</v>
      </c>
      <c r="H79" s="121" t="s">
        <v>1079</v>
      </c>
      <c r="I79" s="112" t="s">
        <v>121</v>
      </c>
      <c r="J79" s="114" t="n">
        <v>0.2</v>
      </c>
      <c r="K79" s="114" t="s">
        <v>1080</v>
      </c>
      <c r="L79" s="112" t="s">
        <v>1081</v>
      </c>
      <c r="M79" s="114" t="s">
        <v>115</v>
      </c>
      <c r="N79" s="114" t="s">
        <v>903</v>
      </c>
      <c r="O79" s="114" t="s">
        <v>536</v>
      </c>
    </row>
    <row r="80" customFormat="false" ht="15" hidden="false" customHeight="false" outlineLevel="0" collapsed="false">
      <c r="A80" s="114" t="n">
        <v>78</v>
      </c>
      <c r="B80" s="112" t="s">
        <v>1082</v>
      </c>
      <c r="C80" s="114" t="s">
        <v>53</v>
      </c>
      <c r="D80" s="114" t="s">
        <v>1083</v>
      </c>
      <c r="E80" s="114" t="s">
        <v>1084</v>
      </c>
      <c r="F80" s="119" t="s">
        <v>1085</v>
      </c>
      <c r="G80" s="122" t="s">
        <v>1086</v>
      </c>
      <c r="H80" s="121" t="s">
        <v>1087</v>
      </c>
      <c r="I80" s="112" t="s">
        <v>1055</v>
      </c>
      <c r="J80" s="114" t="n">
        <v>0.2</v>
      </c>
      <c r="K80" s="112" t="s">
        <v>1088</v>
      </c>
      <c r="L80" s="112" t="s">
        <v>75</v>
      </c>
      <c r="M80" s="114" t="s">
        <v>44</v>
      </c>
      <c r="N80" s="114" t="s">
        <v>456</v>
      </c>
      <c r="O80" s="114" t="s">
        <v>536</v>
      </c>
    </row>
    <row r="81" customFormat="false" ht="15" hidden="false" customHeight="false" outlineLevel="0" collapsed="false">
      <c r="A81" s="114" t="n">
        <v>79</v>
      </c>
      <c r="B81" s="112" t="s">
        <v>1089</v>
      </c>
      <c r="C81" s="114" t="s">
        <v>572</v>
      </c>
      <c r="D81" s="114" t="s">
        <v>1090</v>
      </c>
      <c r="E81" s="112" t="s">
        <v>1091</v>
      </c>
      <c r="F81" s="123" t="s">
        <v>1092</v>
      </c>
      <c r="G81" s="120" t="s">
        <v>1093</v>
      </c>
      <c r="H81" s="124" t="s">
        <v>1094</v>
      </c>
      <c r="I81" s="112" t="s">
        <v>1055</v>
      </c>
      <c r="J81" s="114" t="n">
        <v>0.2</v>
      </c>
      <c r="K81" s="114" t="s">
        <v>1095</v>
      </c>
      <c r="L81" s="112" t="s">
        <v>1096</v>
      </c>
      <c r="M81" s="114" t="s">
        <v>115</v>
      </c>
      <c r="N81" s="114" t="s">
        <v>562</v>
      </c>
      <c r="O81" s="114" t="s">
        <v>536</v>
      </c>
    </row>
    <row r="82" customFormat="false" ht="15" hidden="false" customHeight="false" outlineLevel="0" collapsed="false">
      <c r="A82" s="114" t="n">
        <v>80</v>
      </c>
      <c r="B82" s="112" t="s">
        <v>1097</v>
      </c>
      <c r="C82" s="114" t="s">
        <v>744</v>
      </c>
      <c r="D82" s="114" t="s">
        <v>1098</v>
      </c>
      <c r="E82" s="114" t="s">
        <v>1099</v>
      </c>
      <c r="F82" s="119" t="s">
        <v>1100</v>
      </c>
      <c r="G82" s="122" t="s">
        <v>1101</v>
      </c>
      <c r="H82" s="121" t="s">
        <v>1102</v>
      </c>
      <c r="I82" s="112" t="s">
        <v>1055</v>
      </c>
      <c r="J82" s="114" t="n">
        <v>0.2</v>
      </c>
      <c r="K82" s="114" t="s">
        <v>1103</v>
      </c>
      <c r="L82" s="112" t="s">
        <v>1104</v>
      </c>
      <c r="M82" s="114" t="s">
        <v>124</v>
      </c>
      <c r="N82" s="114" t="s">
        <v>614</v>
      </c>
      <c r="O82" s="114" t="s">
        <v>536</v>
      </c>
    </row>
    <row r="83" customFormat="false" ht="15" hidden="false" customHeight="false" outlineLevel="0" collapsed="false">
      <c r="A83" s="114" t="n">
        <v>81</v>
      </c>
      <c r="B83" s="112" t="s">
        <v>1105</v>
      </c>
      <c r="C83" s="114" t="s">
        <v>1036</v>
      </c>
      <c r="D83" s="112" t="s">
        <v>1106</v>
      </c>
      <c r="E83" s="114" t="s">
        <v>1107</v>
      </c>
      <c r="F83" s="123" t="s">
        <v>1108</v>
      </c>
      <c r="G83" s="122" t="s">
        <v>1109</v>
      </c>
      <c r="H83" s="124" t="s">
        <v>699</v>
      </c>
      <c r="I83" s="112" t="s">
        <v>1055</v>
      </c>
      <c r="J83" s="114" t="n">
        <v>0.2</v>
      </c>
      <c r="K83" s="114" t="s">
        <v>1110</v>
      </c>
      <c r="L83" s="114" t="s">
        <v>917</v>
      </c>
      <c r="M83" s="114" t="s">
        <v>99</v>
      </c>
      <c r="N83" s="114" t="s">
        <v>456</v>
      </c>
      <c r="O83" s="114" t="s">
        <v>536</v>
      </c>
    </row>
    <row r="84" customFormat="false" ht="15" hidden="false" customHeight="false" outlineLevel="0" collapsed="false">
      <c r="A84" s="114" t="n">
        <v>82</v>
      </c>
      <c r="B84" s="112" t="s">
        <v>1111</v>
      </c>
      <c r="C84" s="114" t="s">
        <v>528</v>
      </c>
      <c r="D84" s="114" t="s">
        <v>1112</v>
      </c>
      <c r="E84" s="114" t="s">
        <v>1113</v>
      </c>
      <c r="F84" s="123" t="s">
        <v>1114</v>
      </c>
      <c r="G84" s="120" t="s">
        <v>712</v>
      </c>
      <c r="H84" s="124" t="s">
        <v>908</v>
      </c>
      <c r="I84" s="112" t="s">
        <v>1055</v>
      </c>
      <c r="J84" s="114" t="n">
        <v>0.2</v>
      </c>
      <c r="K84" s="114" t="s">
        <v>1115</v>
      </c>
      <c r="L84" s="112" t="s">
        <v>1116</v>
      </c>
      <c r="M84" s="114" t="s">
        <v>99</v>
      </c>
      <c r="N84" s="114" t="s">
        <v>456</v>
      </c>
      <c r="O84" s="114" t="s">
        <v>536</v>
      </c>
    </row>
    <row r="85" customFormat="false" ht="15" hidden="false" customHeight="false" outlineLevel="0" collapsed="false">
      <c r="A85" s="114" t="n">
        <v>83</v>
      </c>
      <c r="B85" s="112" t="s">
        <v>1117</v>
      </c>
      <c r="C85" s="114" t="s">
        <v>1118</v>
      </c>
      <c r="D85" s="114" t="s">
        <v>1119</v>
      </c>
      <c r="E85" s="114" t="s">
        <v>1120</v>
      </c>
      <c r="F85" s="119" t="s">
        <v>1121</v>
      </c>
      <c r="G85" s="122" t="s">
        <v>1122</v>
      </c>
      <c r="H85" s="121" t="s">
        <v>1123</v>
      </c>
      <c r="I85" s="112" t="s">
        <v>121</v>
      </c>
      <c r="J85" s="114" t="n">
        <v>0.2</v>
      </c>
      <c r="K85" s="114" t="s">
        <v>1124</v>
      </c>
      <c r="L85" s="112" t="s">
        <v>1125</v>
      </c>
      <c r="M85" s="114" t="s">
        <v>44</v>
      </c>
      <c r="N85" s="114" t="s">
        <v>556</v>
      </c>
      <c r="O85" s="114" t="s">
        <v>536</v>
      </c>
    </row>
    <row r="86" customFormat="false" ht="15" hidden="false" customHeight="false" outlineLevel="0" collapsed="false">
      <c r="A86" s="114" t="n">
        <v>84</v>
      </c>
      <c r="B86" s="112" t="s">
        <v>1126</v>
      </c>
      <c r="C86" s="114" t="s">
        <v>1127</v>
      </c>
      <c r="D86" s="114" t="s">
        <v>1128</v>
      </c>
      <c r="E86" s="112" t="s">
        <v>1129</v>
      </c>
      <c r="F86" s="123" t="s">
        <v>1130</v>
      </c>
      <c r="G86" s="120" t="s">
        <v>1131</v>
      </c>
      <c r="H86" s="124" t="s">
        <v>1132</v>
      </c>
      <c r="I86" s="112" t="s">
        <v>121</v>
      </c>
      <c r="J86" s="114" t="n">
        <v>0.2</v>
      </c>
      <c r="K86" s="112" t="s">
        <v>1133</v>
      </c>
      <c r="L86" s="114" t="s">
        <v>820</v>
      </c>
      <c r="M86" s="114" t="s">
        <v>115</v>
      </c>
      <c r="N86" s="114" t="s">
        <v>456</v>
      </c>
      <c r="O86" s="114" t="s">
        <v>536</v>
      </c>
    </row>
    <row r="87" customFormat="false" ht="15" hidden="false" customHeight="false" outlineLevel="0" collapsed="false">
      <c r="A87" s="114" t="n">
        <v>85</v>
      </c>
      <c r="B87" s="112" t="s">
        <v>1134</v>
      </c>
      <c r="C87" s="114" t="s">
        <v>1135</v>
      </c>
      <c r="D87" s="112" t="s">
        <v>1136</v>
      </c>
      <c r="E87" s="112" t="s">
        <v>1137</v>
      </c>
      <c r="F87" s="123" t="s">
        <v>1138</v>
      </c>
      <c r="G87" s="120" t="s">
        <v>1139</v>
      </c>
      <c r="H87" s="124" t="s">
        <v>1140</v>
      </c>
      <c r="I87" s="112" t="s">
        <v>1055</v>
      </c>
      <c r="J87" s="114" t="n">
        <v>0.2</v>
      </c>
      <c r="K87" s="114" t="s">
        <v>1141</v>
      </c>
      <c r="L87" s="112" t="s">
        <v>1142</v>
      </c>
      <c r="M87" s="114" t="s">
        <v>99</v>
      </c>
      <c r="N87" s="114" t="s">
        <v>456</v>
      </c>
      <c r="O87" s="114" t="s">
        <v>536</v>
      </c>
    </row>
    <row r="88" customFormat="false" ht="15" hidden="false" customHeight="false" outlineLevel="0" collapsed="false">
      <c r="A88" s="114" t="n">
        <v>86</v>
      </c>
      <c r="B88" s="112" t="s">
        <v>1143</v>
      </c>
      <c r="C88" s="114" t="s">
        <v>1144</v>
      </c>
      <c r="D88" s="114" t="s">
        <v>1145</v>
      </c>
      <c r="E88" s="112" t="s">
        <v>1146</v>
      </c>
      <c r="F88" s="123" t="s">
        <v>1147</v>
      </c>
      <c r="G88" s="120" t="s">
        <v>817</v>
      </c>
      <c r="H88" s="124" t="s">
        <v>1148</v>
      </c>
      <c r="I88" s="112" t="s">
        <v>1055</v>
      </c>
      <c r="J88" s="114" t="n">
        <v>0.2</v>
      </c>
      <c r="K88" s="114" t="s">
        <v>1149</v>
      </c>
      <c r="L88" s="114" t="s">
        <v>1150</v>
      </c>
      <c r="M88" s="114" t="s">
        <v>115</v>
      </c>
      <c r="N88" s="114" t="s">
        <v>456</v>
      </c>
      <c r="O88" s="114" t="s">
        <v>536</v>
      </c>
    </row>
    <row r="89" customFormat="false" ht="15" hidden="false" customHeight="false" outlineLevel="0" collapsed="false">
      <c r="A89" s="114" t="n">
        <v>87</v>
      </c>
      <c r="B89" s="112" t="s">
        <v>1151</v>
      </c>
      <c r="C89" s="114" t="s">
        <v>744</v>
      </c>
      <c r="D89" s="114" t="s">
        <v>1152</v>
      </c>
      <c r="E89" s="112" t="s">
        <v>1153</v>
      </c>
      <c r="F89" s="123" t="s">
        <v>1154</v>
      </c>
      <c r="G89" s="120" t="s">
        <v>1155</v>
      </c>
      <c r="H89" s="124" t="s">
        <v>1156</v>
      </c>
      <c r="I89" s="112" t="s">
        <v>1055</v>
      </c>
      <c r="J89" s="114" t="n">
        <v>0.2</v>
      </c>
      <c r="K89" s="114" t="s">
        <v>1157</v>
      </c>
      <c r="L89" s="112" t="s">
        <v>902</v>
      </c>
      <c r="M89" s="114" t="s">
        <v>44</v>
      </c>
      <c r="N89" s="114" t="s">
        <v>684</v>
      </c>
      <c r="O89" s="114" t="s">
        <v>536</v>
      </c>
    </row>
    <row r="90" customFormat="false" ht="15" hidden="false" customHeight="false" outlineLevel="0" collapsed="false">
      <c r="A90" s="114" t="n">
        <v>88</v>
      </c>
      <c r="B90" s="112" t="s">
        <v>1158</v>
      </c>
      <c r="C90" s="114" t="s">
        <v>53</v>
      </c>
      <c r="D90" s="114" t="s">
        <v>1159</v>
      </c>
      <c r="E90" s="114" t="s">
        <v>1160</v>
      </c>
      <c r="F90" s="123" t="s">
        <v>1161</v>
      </c>
      <c r="G90" s="120" t="s">
        <v>1162</v>
      </c>
      <c r="H90" s="124" t="s">
        <v>1163</v>
      </c>
      <c r="I90" s="112" t="s">
        <v>1055</v>
      </c>
      <c r="J90" s="114" t="n">
        <v>0.2</v>
      </c>
      <c r="K90" s="114" t="s">
        <v>1164</v>
      </c>
      <c r="L90" s="114" t="s">
        <v>917</v>
      </c>
      <c r="M90" s="114" t="s">
        <v>115</v>
      </c>
      <c r="N90" s="114" t="s">
        <v>456</v>
      </c>
      <c r="O90" s="114" t="s">
        <v>536</v>
      </c>
    </row>
    <row r="91" customFormat="false" ht="15" hidden="false" customHeight="false" outlineLevel="0" collapsed="false">
      <c r="A91" s="114" t="n">
        <v>89</v>
      </c>
      <c r="B91" s="112" t="s">
        <v>1165</v>
      </c>
      <c r="C91" s="114" t="s">
        <v>777</v>
      </c>
      <c r="D91" s="114" t="s">
        <v>1166</v>
      </c>
      <c r="E91" s="114" t="s">
        <v>1167</v>
      </c>
      <c r="F91" s="119" t="s">
        <v>1168</v>
      </c>
      <c r="G91" s="122" t="s">
        <v>88</v>
      </c>
      <c r="H91" s="121" t="s">
        <v>1169</v>
      </c>
      <c r="I91" s="112" t="s">
        <v>121</v>
      </c>
      <c r="J91" s="114" t="n">
        <v>0.2</v>
      </c>
      <c r="K91" s="114" t="s">
        <v>1170</v>
      </c>
      <c r="L91" s="112" t="s">
        <v>1171</v>
      </c>
      <c r="M91" s="114" t="s">
        <v>99</v>
      </c>
      <c r="N91" s="114" t="s">
        <v>562</v>
      </c>
      <c r="O91" s="114" t="s">
        <v>536</v>
      </c>
    </row>
    <row r="92" customFormat="false" ht="22.35" hidden="false" customHeight="false" outlineLevel="0" collapsed="false">
      <c r="A92" s="114" t="n">
        <v>90</v>
      </c>
      <c r="B92" s="112" t="s">
        <v>1172</v>
      </c>
      <c r="C92" s="114" t="s">
        <v>1173</v>
      </c>
      <c r="D92" s="114" t="s">
        <v>1174</v>
      </c>
      <c r="E92" s="114" t="s">
        <v>1175</v>
      </c>
      <c r="F92" s="119" t="s">
        <v>1176</v>
      </c>
      <c r="G92" s="122" t="s">
        <v>1177</v>
      </c>
      <c r="H92" s="121" t="s">
        <v>1178</v>
      </c>
      <c r="I92" s="112" t="s">
        <v>121</v>
      </c>
      <c r="J92" s="114" t="n">
        <v>0.2</v>
      </c>
      <c r="K92" s="112" t="s">
        <v>1179</v>
      </c>
      <c r="L92" s="112" t="s">
        <v>1180</v>
      </c>
      <c r="M92" s="114" t="s">
        <v>99</v>
      </c>
      <c r="N92" s="114" t="s">
        <v>456</v>
      </c>
      <c r="O92" s="114" t="s">
        <v>536</v>
      </c>
    </row>
    <row r="93" customFormat="false" ht="15" hidden="false" customHeight="false" outlineLevel="0" collapsed="false">
      <c r="A93" s="114" t="n">
        <v>91</v>
      </c>
      <c r="B93" s="112" t="s">
        <v>148</v>
      </c>
      <c r="C93" s="114" t="s">
        <v>992</v>
      </c>
      <c r="D93" s="118" t="s">
        <v>1181</v>
      </c>
      <c r="E93" s="112" t="s">
        <v>1182</v>
      </c>
      <c r="F93" s="123" t="s">
        <v>1183</v>
      </c>
      <c r="G93" s="120" t="s">
        <v>1184</v>
      </c>
      <c r="H93" s="124" t="s">
        <v>1185</v>
      </c>
      <c r="I93" s="112" t="s">
        <v>121</v>
      </c>
      <c r="J93" s="114" t="n">
        <v>0.1</v>
      </c>
      <c r="K93" s="114" t="s">
        <v>1186</v>
      </c>
      <c r="L93" s="114" t="s">
        <v>1187</v>
      </c>
      <c r="M93" s="114" t="s">
        <v>1188</v>
      </c>
      <c r="N93" s="114" t="s">
        <v>1189</v>
      </c>
      <c r="O93" s="114" t="s">
        <v>481</v>
      </c>
    </row>
    <row r="94" customFormat="false" ht="15" hidden="false" customHeight="false" outlineLevel="0" collapsed="false">
      <c r="A94" s="114" t="n">
        <v>92</v>
      </c>
      <c r="B94" s="112" t="s">
        <v>1190</v>
      </c>
      <c r="C94" s="114" t="s">
        <v>1191</v>
      </c>
      <c r="D94" s="114" t="s">
        <v>1192</v>
      </c>
      <c r="E94" s="114" t="s">
        <v>1193</v>
      </c>
      <c r="F94" s="123" t="s">
        <v>1194</v>
      </c>
      <c r="G94" s="120" t="s">
        <v>1195</v>
      </c>
      <c r="H94" s="124" t="s">
        <v>1196</v>
      </c>
      <c r="I94" s="112" t="s">
        <v>1055</v>
      </c>
      <c r="J94" s="114" t="n">
        <v>0.1</v>
      </c>
      <c r="K94" s="114" t="s">
        <v>1197</v>
      </c>
      <c r="L94" s="114" t="s">
        <v>820</v>
      </c>
      <c r="M94" s="114" t="s">
        <v>99</v>
      </c>
      <c r="N94" s="114" t="s">
        <v>456</v>
      </c>
      <c r="O94" s="114" t="s">
        <v>536</v>
      </c>
    </row>
    <row r="95" customFormat="false" ht="15" hidden="false" customHeight="false" outlineLevel="0" collapsed="false">
      <c r="A95" s="114" t="n">
        <v>93</v>
      </c>
      <c r="B95" s="112" t="s">
        <v>1198</v>
      </c>
      <c r="C95" s="114" t="s">
        <v>1199</v>
      </c>
      <c r="D95" s="114" t="s">
        <v>1200</v>
      </c>
      <c r="E95" s="112" t="s">
        <v>1201</v>
      </c>
      <c r="F95" s="123" t="s">
        <v>1202</v>
      </c>
      <c r="G95" s="120" t="s">
        <v>1203</v>
      </c>
      <c r="H95" s="124" t="s">
        <v>1204</v>
      </c>
      <c r="I95" s="112" t="s">
        <v>1055</v>
      </c>
      <c r="J95" s="114" t="n">
        <v>0.1</v>
      </c>
      <c r="K95" s="114" t="s">
        <v>1205</v>
      </c>
      <c r="L95" s="114" t="s">
        <v>917</v>
      </c>
      <c r="M95" s="114" t="s">
        <v>99</v>
      </c>
      <c r="N95" s="114" t="s">
        <v>556</v>
      </c>
      <c r="O95" s="114" t="s">
        <v>536</v>
      </c>
    </row>
    <row r="96" customFormat="false" ht="15" hidden="false" customHeight="false" outlineLevel="0" collapsed="false">
      <c r="A96" s="114" t="n">
        <v>94</v>
      </c>
      <c r="B96" s="112" t="s">
        <v>1206</v>
      </c>
      <c r="C96" s="114" t="s">
        <v>1207</v>
      </c>
      <c r="D96" s="114" t="s">
        <v>1208</v>
      </c>
      <c r="E96" s="114" t="s">
        <v>1209</v>
      </c>
      <c r="F96" s="123" t="s">
        <v>1210</v>
      </c>
      <c r="G96" s="120" t="s">
        <v>1211</v>
      </c>
      <c r="H96" s="124" t="s">
        <v>1212</v>
      </c>
      <c r="I96" s="112" t="s">
        <v>1055</v>
      </c>
      <c r="J96" s="114" t="n">
        <v>0.1</v>
      </c>
      <c r="K96" s="114" t="s">
        <v>1213</v>
      </c>
      <c r="L96" s="114" t="s">
        <v>917</v>
      </c>
      <c r="M96" s="114" t="s">
        <v>99</v>
      </c>
      <c r="N96" s="114" t="s">
        <v>456</v>
      </c>
      <c r="O96" s="114" t="s">
        <v>536</v>
      </c>
    </row>
    <row r="97" customFormat="false" ht="15" hidden="false" customHeight="false" outlineLevel="0" collapsed="false">
      <c r="A97" s="114" t="n">
        <v>95</v>
      </c>
      <c r="B97" s="112" t="s">
        <v>1214</v>
      </c>
      <c r="C97" s="114" t="s">
        <v>126</v>
      </c>
      <c r="D97" s="114" t="s">
        <v>1215</v>
      </c>
      <c r="E97" s="112" t="s">
        <v>1216</v>
      </c>
      <c r="F97" s="123" t="s">
        <v>1217</v>
      </c>
      <c r="G97" s="120" t="s">
        <v>1218</v>
      </c>
      <c r="H97" s="124" t="s">
        <v>1219</v>
      </c>
      <c r="I97" s="112" t="s">
        <v>1055</v>
      </c>
      <c r="J97" s="114" t="n">
        <v>0.1</v>
      </c>
      <c r="K97" s="114" t="s">
        <v>1220</v>
      </c>
      <c r="L97" s="112" t="s">
        <v>692</v>
      </c>
      <c r="M97" s="114" t="s">
        <v>115</v>
      </c>
      <c r="N97" s="114" t="s">
        <v>1221</v>
      </c>
      <c r="O97" s="114" t="s">
        <v>536</v>
      </c>
    </row>
    <row r="98" customFormat="false" ht="25.35" hidden="false" customHeight="false" outlineLevel="0" collapsed="false">
      <c r="A98" s="114" t="n">
        <v>96</v>
      </c>
      <c r="B98" s="112" t="s">
        <v>1222</v>
      </c>
      <c r="C98" s="114" t="s">
        <v>1223</v>
      </c>
      <c r="D98" s="114" t="s">
        <v>1224</v>
      </c>
      <c r="E98" s="112" t="s">
        <v>1225</v>
      </c>
      <c r="F98" s="123" t="s">
        <v>1226</v>
      </c>
      <c r="G98" s="120" t="s">
        <v>300</v>
      </c>
      <c r="H98" s="124" t="s">
        <v>1227</v>
      </c>
      <c r="I98" s="112" t="s">
        <v>1055</v>
      </c>
      <c r="J98" s="114" t="n">
        <v>0.1</v>
      </c>
      <c r="K98" s="114" t="s">
        <v>1228</v>
      </c>
      <c r="L98" s="112" t="s">
        <v>1229</v>
      </c>
      <c r="M98" s="114" t="s">
        <v>44</v>
      </c>
      <c r="N98" s="114" t="s">
        <v>868</v>
      </c>
      <c r="O98" s="114" t="s">
        <v>536</v>
      </c>
    </row>
    <row r="99" customFormat="false" ht="23.85" hidden="false" customHeight="false" outlineLevel="0" collapsed="false">
      <c r="A99" s="114" t="n">
        <v>97</v>
      </c>
      <c r="B99" s="112" t="s">
        <v>1230</v>
      </c>
      <c r="C99" s="114" t="s">
        <v>734</v>
      </c>
      <c r="D99" s="114" t="s">
        <v>1231</v>
      </c>
      <c r="E99" s="112" t="s">
        <v>1232</v>
      </c>
      <c r="F99" s="123" t="s">
        <v>1233</v>
      </c>
      <c r="G99" s="120" t="s">
        <v>1234</v>
      </c>
      <c r="H99" s="124" t="s">
        <v>1235</v>
      </c>
      <c r="I99" s="112" t="s">
        <v>1055</v>
      </c>
      <c r="J99" s="114" t="n">
        <v>0.1</v>
      </c>
      <c r="K99" s="112" t="s">
        <v>1236</v>
      </c>
      <c r="L99" s="112" t="s">
        <v>1237</v>
      </c>
      <c r="M99" s="114" t="s">
        <v>115</v>
      </c>
      <c r="N99" s="114" t="s">
        <v>456</v>
      </c>
      <c r="O99" s="114" t="s">
        <v>536</v>
      </c>
    </row>
    <row r="100" customFormat="false" ht="15" hidden="false" customHeight="false" outlineLevel="0" collapsed="false">
      <c r="A100" s="114" t="n">
        <v>98</v>
      </c>
      <c r="B100" s="112" t="s">
        <v>1238</v>
      </c>
      <c r="C100" s="114" t="s">
        <v>1239</v>
      </c>
      <c r="D100" s="112" t="s">
        <v>1240</v>
      </c>
      <c r="E100" s="114" t="s">
        <v>1241</v>
      </c>
      <c r="F100" s="123" t="s">
        <v>1242</v>
      </c>
      <c r="G100" s="120" t="s">
        <v>1243</v>
      </c>
      <c r="H100" s="124" t="s">
        <v>1244</v>
      </c>
      <c r="I100" s="112" t="s">
        <v>1055</v>
      </c>
      <c r="J100" s="114" t="n">
        <v>0.1</v>
      </c>
      <c r="K100" s="114" t="s">
        <v>1245</v>
      </c>
      <c r="L100" s="112" t="s">
        <v>1246</v>
      </c>
      <c r="M100" s="114" t="s">
        <v>124</v>
      </c>
      <c r="N100" s="114" t="s">
        <v>456</v>
      </c>
      <c r="O100" s="114" t="s">
        <v>536</v>
      </c>
    </row>
    <row r="101" customFormat="false" ht="15" hidden="false" customHeight="false" outlineLevel="0" collapsed="false">
      <c r="A101" s="114" t="n">
        <v>99</v>
      </c>
      <c r="B101" s="112" t="s">
        <v>1247</v>
      </c>
      <c r="C101" s="114" t="s">
        <v>1248</v>
      </c>
      <c r="D101" s="114" t="s">
        <v>1249</v>
      </c>
      <c r="E101" s="114" t="s">
        <v>1250</v>
      </c>
      <c r="F101" s="123" t="s">
        <v>1251</v>
      </c>
      <c r="G101" s="120" t="s">
        <v>1252</v>
      </c>
      <c r="H101" s="121" t="s">
        <v>1253</v>
      </c>
      <c r="I101" s="112" t="s">
        <v>1055</v>
      </c>
      <c r="J101" s="114" t="n">
        <v>0.1</v>
      </c>
      <c r="K101" s="114" t="s">
        <v>1254</v>
      </c>
      <c r="L101" s="112" t="s">
        <v>1255</v>
      </c>
      <c r="M101" s="114" t="s">
        <v>99</v>
      </c>
      <c r="N101" s="114" t="s">
        <v>456</v>
      </c>
      <c r="O101" s="114" t="s">
        <v>536</v>
      </c>
    </row>
    <row r="102" customFormat="false" ht="15" hidden="false" customHeight="false" outlineLevel="0" collapsed="false">
      <c r="A102" s="114" t="n">
        <v>100</v>
      </c>
      <c r="B102" s="112" t="s">
        <v>1256</v>
      </c>
      <c r="C102" s="114" t="s">
        <v>1257</v>
      </c>
      <c r="D102" s="114" t="s">
        <v>1258</v>
      </c>
      <c r="E102" s="112" t="s">
        <v>1259</v>
      </c>
      <c r="F102" s="123" t="s">
        <v>1260</v>
      </c>
      <c r="G102" s="120" t="s">
        <v>1261</v>
      </c>
      <c r="H102" s="124" t="s">
        <v>1262</v>
      </c>
      <c r="I102" s="112" t="s">
        <v>1055</v>
      </c>
      <c r="J102" s="114" t="n">
        <v>0.1</v>
      </c>
      <c r="K102" s="114" t="s">
        <v>1263</v>
      </c>
      <c r="L102" s="114" t="s">
        <v>917</v>
      </c>
      <c r="M102" s="114" t="s">
        <v>44</v>
      </c>
      <c r="N102" s="114" t="s">
        <v>456</v>
      </c>
      <c r="O102" s="114" t="s">
        <v>536</v>
      </c>
    </row>
    <row r="103" customFormat="false" ht="15" hidden="false" customHeight="false" outlineLevel="0" collapsed="false">
      <c r="D103" s="104" t="s">
        <v>1264</v>
      </c>
      <c r="J103" s="126" t="n">
        <f aca="false">SUM(J3:J102)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7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11" min="8" style="0" width="8"/>
    <col collapsed="false" customWidth="true" hidden="false" outlineLevel="0" max="12" min="12" style="0" width="7"/>
    <col collapsed="false" customWidth="true" hidden="false" outlineLevel="0" max="15" min="13" style="0" width="8"/>
    <col collapsed="false" customWidth="true" hidden="false" outlineLevel="0" max="17" min="16" style="0" width="6"/>
    <col collapsed="false" customWidth="true" hidden="false" outlineLevel="0" max="19" min="18" style="0" width="7"/>
    <col collapsed="false" customWidth="true" hidden="false" outlineLevel="0" max="21" min="20" style="0" width="8"/>
    <col collapsed="false" customWidth="true" hidden="false" outlineLevel="0" max="24" min="22" style="0" width="7"/>
    <col collapsed="false" customWidth="true" hidden="false" outlineLevel="0" max="26" min="25" style="0" width="8"/>
    <col collapsed="false" customWidth="true" hidden="false" outlineLevel="0" max="27" min="27" style="0" width="11"/>
  </cols>
  <sheetData>
    <row r="1" customFormat="false" ht="15" hidden="false" customHeight="false" outlineLevel="0" collapsed="false">
      <c r="A1" s="111" t="s">
        <v>1265</v>
      </c>
    </row>
    <row r="2" customFormat="false" ht="15" hidden="false" customHeight="false" outlineLevel="0" collapsed="false">
      <c r="A2" s="116" t="s">
        <v>1266</v>
      </c>
      <c r="B2" s="116" t="s">
        <v>1267</v>
      </c>
      <c r="C2" s="116" t="s">
        <v>1268</v>
      </c>
      <c r="D2" s="116" t="s">
        <v>1269</v>
      </c>
      <c r="E2" s="117" t="s">
        <v>1270</v>
      </c>
      <c r="F2" s="116" t="s">
        <v>1271</v>
      </c>
      <c r="G2" s="117" t="s">
        <v>1272</v>
      </c>
      <c r="H2" s="117" t="s">
        <v>1273</v>
      </c>
      <c r="I2" s="117" t="s">
        <v>1274</v>
      </c>
      <c r="J2" s="117" t="s">
        <v>1275</v>
      </c>
      <c r="K2" s="116" t="s">
        <v>1276</v>
      </c>
      <c r="L2" s="117" t="s">
        <v>109</v>
      </c>
      <c r="M2" s="117" t="s">
        <v>1277</v>
      </c>
      <c r="N2" s="116" t="s">
        <v>1278</v>
      </c>
      <c r="O2" s="117" t="s">
        <v>1279</v>
      </c>
      <c r="P2" s="116" t="s">
        <v>1280</v>
      </c>
      <c r="Q2" s="116" t="s">
        <v>1281</v>
      </c>
      <c r="R2" s="117" t="s">
        <v>1282</v>
      </c>
      <c r="S2" s="117" t="s">
        <v>1283</v>
      </c>
      <c r="T2" s="117" t="s">
        <v>1284</v>
      </c>
      <c r="U2" s="117" t="s">
        <v>1285</v>
      </c>
      <c r="V2" s="117" t="s">
        <v>1286</v>
      </c>
      <c r="W2" s="117" t="s">
        <v>1287</v>
      </c>
      <c r="X2" s="117" t="s">
        <v>1288</v>
      </c>
      <c r="Y2" s="116" t="s">
        <v>1289</v>
      </c>
      <c r="Z2" s="116" t="s">
        <v>1290</v>
      </c>
      <c r="AA2" s="116" t="s">
        <v>1291</v>
      </c>
    </row>
    <row r="3" customFormat="false" ht="15" hidden="false" customHeight="false" outlineLevel="0" collapsed="false">
      <c r="A3" s="127" t="s">
        <v>1292</v>
      </c>
      <c r="B3" s="127" t="n">
        <v>0.0858</v>
      </c>
      <c r="C3" s="127" t="s">
        <v>1293</v>
      </c>
      <c r="D3" s="127" t="n">
        <v>100</v>
      </c>
      <c r="J3" s="127" t="n">
        <v>0.77</v>
      </c>
      <c r="N3" s="127" t="n">
        <v>3.6364</v>
      </c>
      <c r="T3" s="127" t="n">
        <f aca="false">IF(AND(A3&gt;="2019-01",ISNUMBER(L3)),IF(AND(L3&lt;350,OR(NOT(ISNUMBER(M3)),M3&lt;50)),100,IF(L3&lt;=450,50,0)),IF(ISNUMBER(J3),IF(AND(J3&lt;0.95,OR(NOT(ISNUMBER(K3)),K3&lt;0.2)),100,IF(AND(J3&lt;=1.35,OR(NOT(ISNUMBER(K3)),K3&lt;0.4)),50,0)),""))</f>
        <v>100</v>
      </c>
      <c r="U3" s="127" t="str">
        <f aca="false">IF(ISNUMBER(P3),IF(P3=1,100,IF(P3=0,50,0)),"")</f>
        <v/>
      </c>
      <c r="V3" s="127" t="str">
        <f aca="false">IF(ISNUMBER(Q3),IF(Q3=1,0,100),"")</f>
        <v/>
      </c>
      <c r="W3" s="127" t="n">
        <f aca="false">IF(ISNUMBER(N3),IF(OR(N3&lt;4,AND(N3&lt;6,ISNUMBER(O3),O3&lt;-0.3)),100,IF(OR(N3&lt;=6,AND(ISNUMBER(O3),O3&lt;-0.3)),50,0)),"")</f>
        <v>100</v>
      </c>
      <c r="Y3" s="127" t="n">
        <f aca="false">SUMPRODUCT({30,10,20,15,10,10,5},--ISNUMBER(R3:X3))</f>
        <v>30</v>
      </c>
      <c r="Z3" s="127" t="str">
        <f aca="false">IF(Y3&gt;=60,SUMPRODUCT({30,10,20,15,10,10,5},R3:X3)/Y3,"")</f>
        <v/>
      </c>
      <c r="AA3" s="127" t="str">
        <f aca="false">IF(ISNUMBER(Z3),IF(Z3&gt;=70,"EASY",IF(Z3&gt;40,"UNCERTAIN","HARD")),"")</f>
        <v/>
      </c>
    </row>
    <row r="4" customFormat="false" ht="15" hidden="false" customHeight="false" outlineLevel="0" collapsed="false">
      <c r="A4" s="127" t="s">
        <v>1294</v>
      </c>
      <c r="B4" s="127" t="n">
        <v>0.0114</v>
      </c>
      <c r="C4" s="127" t="s">
        <v>1293</v>
      </c>
      <c r="D4" s="127" t="n">
        <f aca="false">D3*(1+B4)</f>
        <v>101.14</v>
      </c>
      <c r="J4" s="127" t="n">
        <v>0.79</v>
      </c>
      <c r="N4" s="127" t="n">
        <v>3.3233</v>
      </c>
      <c r="T4" s="127" t="n">
        <f aca="false">IF(AND(A4&gt;="2019-01",ISNUMBER(L4)),IF(AND(L4&lt;350,OR(NOT(ISNUMBER(M4)),M4&lt;50)),100,IF(L4&lt;=450,50,0)),IF(ISNUMBER(J4),IF(AND(J4&lt;0.95,OR(NOT(ISNUMBER(K4)),K4&lt;0.2)),100,IF(AND(J4&lt;=1.35,OR(NOT(ISNUMBER(K4)),K4&lt;0.4)),50,0)),""))</f>
        <v>100</v>
      </c>
      <c r="U4" s="127" t="str">
        <f aca="false">IF(ISNUMBER(P4),IF(P4=1,100,IF(P4=0,50,0)),"")</f>
        <v/>
      </c>
      <c r="V4" s="127" t="str">
        <f aca="false">IF(ISNUMBER(Q4),IF(Q4=1,0,100),"")</f>
        <v/>
      </c>
      <c r="W4" s="127" t="n">
        <f aca="false">IF(ISNUMBER(N4),IF(OR(N4&lt;4,AND(N4&lt;6,ISNUMBER(O4),O4&lt;-0.3)),100,IF(OR(N4&lt;=6,AND(ISNUMBER(O4),O4&lt;-0.3)),50,0)),"")</f>
        <v>100</v>
      </c>
      <c r="Y4" s="127" t="n">
        <f aca="false">SUMPRODUCT({30,10,20,15,10,10,5},--ISNUMBER(R4:X4))</f>
        <v>30</v>
      </c>
      <c r="Z4" s="127" t="str">
        <f aca="false">IF(Y4&gt;=60,SUMPRODUCT({30,10,20,15,10,10,5},R4:X4)/Y4,"")</f>
        <v/>
      </c>
      <c r="AA4" s="127" t="str">
        <f aca="false">IF(ISNUMBER(Z4),IF(Z4&gt;=70,"EASY",IF(Z4&gt;40,"UNCERTAIN","HARD")),"")</f>
        <v/>
      </c>
    </row>
    <row r="5" customFormat="false" ht="15" hidden="false" customHeight="false" outlineLevel="0" collapsed="false">
      <c r="A5" s="127" t="s">
        <v>1295</v>
      </c>
      <c r="B5" s="127" t="n">
        <v>0.0438</v>
      </c>
      <c r="C5" s="127" t="s">
        <v>1293</v>
      </c>
      <c r="D5" s="127" t="n">
        <f aca="false">D4*(1+B5)</f>
        <v>105.569932</v>
      </c>
      <c r="J5" s="127" t="n">
        <v>0.72</v>
      </c>
      <c r="N5" s="127" t="n">
        <v>3.6254</v>
      </c>
      <c r="T5" s="127" t="n">
        <f aca="false">IF(AND(A5&gt;="2019-01",ISNUMBER(L5)),IF(AND(L5&lt;350,OR(NOT(ISNUMBER(M5)),M5&lt;50)),100,IF(L5&lt;=450,50,0)),IF(ISNUMBER(J5),IF(AND(J5&lt;0.95,OR(NOT(ISNUMBER(K5)),K5&lt;0.2)),100,IF(AND(J5&lt;=1.35,OR(NOT(ISNUMBER(K5)),K5&lt;0.4)),50,0)),""))</f>
        <v>100</v>
      </c>
      <c r="U5" s="127" t="str">
        <f aca="false">IF(ISNUMBER(P5),IF(P5=1,100,IF(P5=0,50,0)),"")</f>
        <v/>
      </c>
      <c r="V5" s="127" t="str">
        <f aca="false">IF(ISNUMBER(Q5),IF(Q5=1,0,100),"")</f>
        <v/>
      </c>
      <c r="W5" s="127" t="n">
        <f aca="false">IF(ISNUMBER(N5),IF(OR(N5&lt;4,AND(N5&lt;6,ISNUMBER(O5),O5&lt;-0.3)),100,IF(OR(N5&lt;=6,AND(ISNUMBER(O5),O5&lt;-0.3)),50,0)),"")</f>
        <v>100</v>
      </c>
      <c r="Y5" s="127" t="n">
        <f aca="false">SUMPRODUCT({30,10,20,15,10,10,5},--ISNUMBER(R5:X5))</f>
        <v>30</v>
      </c>
      <c r="Z5" s="127" t="str">
        <f aca="false">IF(Y5&gt;=60,SUMPRODUCT({30,10,20,15,10,10,5},R5:X5)/Y5,"")</f>
        <v/>
      </c>
      <c r="AA5" s="127" t="str">
        <f aca="false">IF(ISNUMBER(Z5),IF(Z5&gt;=70,"EASY",IF(Z5&gt;40,"UNCERTAIN","HARD")),"")</f>
        <v/>
      </c>
    </row>
    <row r="6" customFormat="false" ht="15" hidden="false" customHeight="false" outlineLevel="0" collapsed="false">
      <c r="A6" s="127" t="s">
        <v>1296</v>
      </c>
      <c r="B6" s="127" t="n">
        <v>0.0421</v>
      </c>
      <c r="C6" s="127" t="s">
        <v>1293</v>
      </c>
      <c r="D6" s="127" t="n">
        <f aca="false">D5*(1+B6)</f>
        <v>110.0144261372</v>
      </c>
      <c r="J6" s="127" t="n">
        <v>0.72</v>
      </c>
      <c r="N6" s="127" t="n">
        <v>3.3033</v>
      </c>
      <c r="T6" s="127" t="n">
        <f aca="false">IF(AND(A6&gt;="2019-01",ISNUMBER(L6)),IF(AND(L6&lt;350,OR(NOT(ISNUMBER(M6)),M6&lt;50)),100,IF(L6&lt;=450,50,0)),IF(ISNUMBER(J6),IF(AND(J6&lt;0.95,OR(NOT(ISNUMBER(K6)),K6&lt;0.2)),100,IF(AND(J6&lt;=1.35,OR(NOT(ISNUMBER(K6)),K6&lt;0.4)),50,0)),""))</f>
        <v>100</v>
      </c>
      <c r="U6" s="127" t="str">
        <f aca="false">IF(ISNUMBER(P6),IF(P6=1,100,IF(P6=0,50,0)),"")</f>
        <v/>
      </c>
      <c r="V6" s="127" t="str">
        <f aca="false">IF(ISNUMBER(Q6),IF(Q6=1,0,100),"")</f>
        <v/>
      </c>
      <c r="W6" s="127" t="n">
        <f aca="false">IF(ISNUMBER(N6),IF(OR(N6&lt;4,AND(N6&lt;6,ISNUMBER(O6),O6&lt;-0.3)),100,IF(OR(N6&lt;=6,AND(ISNUMBER(O6),O6&lt;-0.3)),50,0)),"")</f>
        <v>100</v>
      </c>
      <c r="Y6" s="127" t="n">
        <f aca="false">SUMPRODUCT({30,10,20,15,10,10,5},--ISNUMBER(R6:X6))</f>
        <v>30</v>
      </c>
      <c r="Z6" s="127" t="str">
        <f aca="false">IF(Y6&gt;=60,SUMPRODUCT({30,10,20,15,10,10,5},R6:X6)/Y6,"")</f>
        <v/>
      </c>
      <c r="AA6" s="127" t="str">
        <f aca="false">IF(ISNUMBER(Z6),IF(Z6&gt;=70,"EASY",IF(Z6&gt;40,"UNCERTAIN","HARD")),"")</f>
        <v/>
      </c>
    </row>
    <row r="7" customFormat="false" ht="15" hidden="false" customHeight="false" outlineLevel="0" collapsed="false">
      <c r="A7" s="127" t="s">
        <v>1297</v>
      </c>
      <c r="B7" s="127" t="n">
        <v>-0.04</v>
      </c>
      <c r="C7" s="127" t="s">
        <v>1293</v>
      </c>
      <c r="D7" s="127" t="n">
        <f aca="false">D6*(1+B7)</f>
        <v>105.613849091712</v>
      </c>
      <c r="J7" s="127" t="n">
        <v>0.72</v>
      </c>
      <c r="N7" s="127" t="n">
        <v>3.2934</v>
      </c>
      <c r="T7" s="127" t="n">
        <f aca="false">IF(AND(A7&gt;="2019-01",ISNUMBER(L7)),IF(AND(L7&lt;350,OR(NOT(ISNUMBER(M7)),M7&lt;50)),100,IF(L7&lt;=450,50,0)),IF(ISNUMBER(J7),IF(AND(J7&lt;0.95,OR(NOT(ISNUMBER(K7)),K7&lt;0.2)),100,IF(AND(J7&lt;=1.35,OR(NOT(ISNUMBER(K7)),K7&lt;0.4)),50,0)),""))</f>
        <v>100</v>
      </c>
      <c r="U7" s="127" t="str">
        <f aca="false">IF(ISNUMBER(P7),IF(P7=1,100,IF(P7=0,50,0)),"")</f>
        <v/>
      </c>
      <c r="V7" s="127" t="str">
        <f aca="false">IF(ISNUMBER(Q7),IF(Q7=1,0,100),"")</f>
        <v/>
      </c>
      <c r="W7" s="127" t="n">
        <f aca="false">IF(ISNUMBER(N7),IF(OR(N7&lt;4,AND(N7&lt;6,ISNUMBER(O7),O7&lt;-0.3)),100,IF(OR(N7&lt;=6,AND(ISNUMBER(O7),O7&lt;-0.3)),50,0)),"")</f>
        <v>100</v>
      </c>
      <c r="Y7" s="127" t="n">
        <f aca="false">SUMPRODUCT({30,10,20,15,10,10,5},--ISNUMBER(R7:X7))</f>
        <v>30</v>
      </c>
      <c r="Z7" s="127" t="str">
        <f aca="false">IF(Y7&gt;=60,SUMPRODUCT({30,10,20,15,10,10,5},R7:X7)/Y7,"")</f>
        <v/>
      </c>
      <c r="AA7" s="127" t="str">
        <f aca="false">IF(ISNUMBER(Z7),IF(Z7&gt;=70,"EASY",IF(Z7&gt;40,"UNCERTAIN","HARD")),"")</f>
        <v/>
      </c>
    </row>
    <row r="8" customFormat="false" ht="15" hidden="false" customHeight="false" outlineLevel="0" collapsed="false">
      <c r="A8" s="127" t="s">
        <v>1298</v>
      </c>
      <c r="B8" s="127" t="n">
        <v>0.0268</v>
      </c>
      <c r="C8" s="127" t="s">
        <v>1293</v>
      </c>
      <c r="D8" s="127" t="n">
        <f aca="false">D7*(1+B8)</f>
        <v>108.44430024737</v>
      </c>
      <c r="I8" s="127" t="n">
        <f aca="false">STDEV(B3:B8)*SQRT(12)*100</f>
        <v>14.4413475825492</v>
      </c>
      <c r="J8" s="127" t="n">
        <v>0.71</v>
      </c>
      <c r="N8" s="127" t="n">
        <v>3.2836</v>
      </c>
      <c r="T8" s="127" t="n">
        <f aca="false">IF(AND(A8&gt;="2019-01",ISNUMBER(L8)),IF(AND(L8&lt;350,OR(NOT(ISNUMBER(M8)),M8&lt;50)),100,IF(L8&lt;=450,50,0)),IF(ISNUMBER(J8),IF(AND(J8&lt;0.95,OR(NOT(ISNUMBER(K8)),K8&lt;0.2)),100,IF(AND(J8&lt;=1.35,OR(NOT(ISNUMBER(K8)),K8&lt;0.4)),50,0)),""))</f>
        <v>100</v>
      </c>
      <c r="U8" s="127" t="str">
        <f aca="false">IF(ISNUMBER(P8),IF(P8=1,100,IF(P8=0,50,0)),"")</f>
        <v/>
      </c>
      <c r="V8" s="127" t="str">
        <f aca="false">IF(ISNUMBER(Q8),IF(Q8=1,0,100),"")</f>
        <v/>
      </c>
      <c r="W8" s="127" t="n">
        <f aca="false">IF(ISNUMBER(N8),IF(OR(N8&lt;4,AND(N8&lt;6,ISNUMBER(O8),O8&lt;-0.3)),100,IF(OR(N8&lt;=6,AND(ISNUMBER(O8),O8&lt;-0.3)),50,0)),"")</f>
        <v>100</v>
      </c>
      <c r="X8" s="127" t="n">
        <f aca="false">IF(ISNUMBER(I8),IF(I8&lt;15,100,IF(I8&lt;=25,50,0)),"")</f>
        <v>100</v>
      </c>
      <c r="Y8" s="127" t="n">
        <f aca="false">SUMPRODUCT({30,10,20,15,10,10,5},--ISNUMBER(R8:X8))</f>
        <v>35</v>
      </c>
      <c r="Z8" s="127" t="str">
        <f aca="false">IF(Y8&gt;=60,SUMPRODUCT({30,10,20,15,10,10,5},R8:X8)/Y8,"")</f>
        <v/>
      </c>
      <c r="AA8" s="127" t="str">
        <f aca="false">IF(ISNUMBER(Z8),IF(Z8&gt;=70,"EASY",IF(Z8&gt;40,"UNCERTAIN","HARD")),"")</f>
        <v/>
      </c>
    </row>
    <row r="9" customFormat="false" ht="15" hidden="false" customHeight="false" outlineLevel="0" collapsed="false">
      <c r="A9" s="127" t="s">
        <v>1299</v>
      </c>
      <c r="B9" s="127" t="n">
        <v>0.0489</v>
      </c>
      <c r="C9" s="127" t="s">
        <v>1293</v>
      </c>
      <c r="D9" s="127" t="n">
        <f aca="false">D8*(1+B9)</f>
        <v>113.747226529466</v>
      </c>
      <c r="I9" s="127" t="n">
        <f aca="false">STDEV(B4:B9)*SQRT(12)*100</f>
        <v>11.5745513951945</v>
      </c>
      <c r="J9" s="127" t="n">
        <v>0.68</v>
      </c>
      <c r="K9" s="127" t="n">
        <f aca="false">IF(AND(ISNUMBER(J9),ISNUMBER(J3)),J9-J3,"")</f>
        <v>-0.09</v>
      </c>
      <c r="M9" s="127" t="str">
        <f aca="false">IF(AND(ISNUMBER(L9),ISNUMBER(L3)),L9-L3,"")</f>
        <v/>
      </c>
      <c r="N9" s="127" t="n">
        <v>3.2738</v>
      </c>
      <c r="O9" s="127" t="n">
        <f aca="false">IF(AND(ISNUMBER(N9),ISNUMBER(N3)),N9-N3,"")</f>
        <v>-0.3626</v>
      </c>
      <c r="T9" s="127" t="n">
        <f aca="false">IF(AND(A9&gt;="2019-01",ISNUMBER(L9)),IF(AND(L9&lt;350,OR(NOT(ISNUMBER(M9)),M9&lt;50)),100,IF(L9&lt;=450,50,0)),IF(ISNUMBER(J9),IF(AND(J9&lt;0.95,OR(NOT(ISNUMBER(K9)),K9&lt;0.2)),100,IF(AND(J9&lt;=1.35,OR(NOT(ISNUMBER(K9)),K9&lt;0.4)),50,0)),""))</f>
        <v>100</v>
      </c>
      <c r="U9" s="127" t="str">
        <f aca="false">IF(ISNUMBER(P9),IF(P9=1,100,IF(P9=0,50,0)),"")</f>
        <v/>
      </c>
      <c r="V9" s="127" t="str">
        <f aca="false">IF(ISNUMBER(Q9),IF(Q9=1,0,100),"")</f>
        <v/>
      </c>
      <c r="W9" s="127" t="n">
        <f aca="false">IF(ISNUMBER(N9),IF(OR(N9&lt;4,AND(N9&lt;6,ISNUMBER(O9),O9&lt;-0.3)),100,IF(OR(N9&lt;=6,AND(ISNUMBER(O9),O9&lt;-0.3)),50,0)),"")</f>
        <v>100</v>
      </c>
      <c r="X9" s="127" t="n">
        <f aca="false">IF(ISNUMBER(I9),IF(I9&lt;15,100,IF(I9&lt;=25,50,0)),"")</f>
        <v>100</v>
      </c>
      <c r="Y9" s="127" t="n">
        <f aca="false">SUMPRODUCT({30,10,20,15,10,10,5},--ISNUMBER(R9:X9))</f>
        <v>35</v>
      </c>
      <c r="Z9" s="127" t="str">
        <f aca="false">IF(Y9&gt;=60,SUMPRODUCT({30,10,20,15,10,10,5},R9:X9)/Y9,"")</f>
        <v/>
      </c>
      <c r="AA9" s="127" t="str">
        <f aca="false">IF(ISNUMBER(Z9),IF(Z9&gt;=70,"EASY",IF(Z9&gt;40,"UNCERTAIN","HARD")),"")</f>
        <v/>
      </c>
    </row>
    <row r="10" customFormat="false" ht="15" hidden="false" customHeight="false" outlineLevel="0" collapsed="false">
      <c r="A10" s="127" t="s">
        <v>1300</v>
      </c>
      <c r="B10" s="127" t="n">
        <v>-0.0058</v>
      </c>
      <c r="C10" s="127" t="s">
        <v>1293</v>
      </c>
      <c r="D10" s="127" t="n">
        <f aca="false">D9*(1+B10)</f>
        <v>113.087492615595</v>
      </c>
      <c r="I10" s="127" t="n">
        <f aca="false">STDEV(B5:B10)*SQRT(12)*100</f>
        <v>12.1973767671578</v>
      </c>
      <c r="J10" s="127" t="n">
        <v>0.71</v>
      </c>
      <c r="K10" s="127" t="n">
        <f aca="false">IF(AND(ISNUMBER(J10),ISNUMBER(J4)),J10-J4,"")</f>
        <v>-0.0800000000000001</v>
      </c>
      <c r="M10" s="127" t="str">
        <f aca="false">IF(AND(ISNUMBER(L10),ISNUMBER(L4)),L10-L4,"")</f>
        <v/>
      </c>
      <c r="N10" s="127" t="n">
        <v>3.5608</v>
      </c>
      <c r="O10" s="127" t="n">
        <f aca="false">IF(AND(ISNUMBER(N10),ISNUMBER(N4)),N10-N4,"")</f>
        <v>0.2375</v>
      </c>
      <c r="T10" s="127" t="n">
        <f aca="false">IF(AND(A10&gt;="2019-01",ISNUMBER(L10)),IF(AND(L10&lt;350,OR(NOT(ISNUMBER(M10)),M10&lt;50)),100,IF(L10&lt;=450,50,0)),IF(ISNUMBER(J10),IF(AND(J10&lt;0.95,OR(NOT(ISNUMBER(K10)),K10&lt;0.2)),100,IF(AND(J10&lt;=1.35,OR(NOT(ISNUMBER(K10)),K10&lt;0.4)),50,0)),""))</f>
        <v>100</v>
      </c>
      <c r="U10" s="127" t="str">
        <f aca="false">IF(ISNUMBER(P10),IF(P10=1,100,IF(P10=0,50,0)),"")</f>
        <v/>
      </c>
      <c r="V10" s="127" t="str">
        <f aca="false">IF(ISNUMBER(Q10),IF(Q10=1,0,100),"")</f>
        <v/>
      </c>
      <c r="W10" s="127" t="n">
        <f aca="false">IF(ISNUMBER(N10),IF(OR(N10&lt;4,AND(N10&lt;6,ISNUMBER(O10),O10&lt;-0.3)),100,IF(OR(N10&lt;=6,AND(ISNUMBER(O10),O10&lt;-0.3)),50,0)),"")</f>
        <v>100</v>
      </c>
      <c r="X10" s="127" t="n">
        <f aca="false">IF(ISNUMBER(I10),IF(I10&lt;15,100,IF(I10&lt;=25,50,0)),"")</f>
        <v>100</v>
      </c>
      <c r="Y10" s="127" t="n">
        <f aca="false">SUMPRODUCT({30,10,20,15,10,10,5},--ISNUMBER(R10:X10))</f>
        <v>35</v>
      </c>
      <c r="Z10" s="127" t="str">
        <f aca="false">IF(Y10&gt;=60,SUMPRODUCT({30,10,20,15,10,10,5},R10:X10)/Y10,"")</f>
        <v/>
      </c>
      <c r="AA10" s="127" t="str">
        <f aca="false">IF(ISNUMBER(Z10),IF(Z10&gt;=70,"EASY",IF(Z10&gt;40,"UNCERTAIN","HARD")),"")</f>
        <v/>
      </c>
    </row>
    <row r="11" customFormat="false" ht="15" hidden="false" customHeight="false" outlineLevel="0" collapsed="false">
      <c r="A11" s="127" t="s">
        <v>1301</v>
      </c>
      <c r="B11" s="127" t="n">
        <v>0.0343</v>
      </c>
      <c r="C11" s="127" t="s">
        <v>1293</v>
      </c>
      <c r="D11" s="127" t="n">
        <f aca="false">D10*(1+B11)</f>
        <v>116.96639361231</v>
      </c>
      <c r="I11" s="127" t="n">
        <f aca="false">STDEV(B6:B11)*SQRT(12)*100</f>
        <v>11.8071588453785</v>
      </c>
      <c r="J11" s="127" t="n">
        <v>0.75</v>
      </c>
      <c r="K11" s="127" t="n">
        <f aca="false">IF(AND(ISNUMBER(J11),ISNUMBER(J5)),J11-J5,"")</f>
        <v>0.03</v>
      </c>
      <c r="M11" s="127" t="str">
        <f aca="false">IF(AND(ISNUMBER(L11),ISNUMBER(L5)),L11-L5,"")</f>
        <v/>
      </c>
      <c r="N11" s="127" t="n">
        <v>3.5503</v>
      </c>
      <c r="O11" s="127" t="n">
        <f aca="false">IF(AND(ISNUMBER(N11),ISNUMBER(N5)),N11-N5,"")</f>
        <v>-0.0750999999999999</v>
      </c>
      <c r="T11" s="127" t="n">
        <f aca="false">IF(AND(A11&gt;="2019-01",ISNUMBER(L11)),IF(AND(L11&lt;350,OR(NOT(ISNUMBER(M11)),M11&lt;50)),100,IF(L11&lt;=450,50,0)),IF(ISNUMBER(J11),IF(AND(J11&lt;0.95,OR(NOT(ISNUMBER(K11)),K11&lt;0.2)),100,IF(AND(J11&lt;=1.35,OR(NOT(ISNUMBER(K11)),K11&lt;0.4)),50,0)),""))</f>
        <v>100</v>
      </c>
      <c r="U11" s="127" t="str">
        <f aca="false">IF(ISNUMBER(P11),IF(P11=1,100,IF(P11=0,50,0)),"")</f>
        <v/>
      </c>
      <c r="V11" s="127" t="str">
        <f aca="false">IF(ISNUMBER(Q11),IF(Q11=1,0,100),"")</f>
        <v/>
      </c>
      <c r="W11" s="127" t="n">
        <f aca="false">IF(ISNUMBER(N11),IF(OR(N11&lt;4,AND(N11&lt;6,ISNUMBER(O11),O11&lt;-0.3)),100,IF(OR(N11&lt;=6,AND(ISNUMBER(O11),O11&lt;-0.3)),50,0)),"")</f>
        <v>100</v>
      </c>
      <c r="X11" s="127" t="n">
        <f aca="false">IF(ISNUMBER(I11),IF(I11&lt;15,100,IF(I11&lt;=25,50,0)),"")</f>
        <v>100</v>
      </c>
      <c r="Y11" s="127" t="n">
        <f aca="false">SUMPRODUCT({30,10,20,15,10,10,5},--ISNUMBER(R11:X11))</f>
        <v>35</v>
      </c>
      <c r="Z11" s="127" t="str">
        <f aca="false">IF(Y11&gt;=60,SUMPRODUCT({30,10,20,15,10,10,5},R11:X11)/Y11,"")</f>
        <v/>
      </c>
      <c r="AA11" s="127" t="str">
        <f aca="false">IF(ISNUMBER(Z11),IF(Z11&gt;=70,"EASY",IF(Z11&gt;40,"UNCERTAIN","HARD")),"")</f>
        <v/>
      </c>
    </row>
    <row r="12" customFormat="false" ht="15" hidden="false" customHeight="false" outlineLevel="0" collapsed="false">
      <c r="A12" s="127" t="s">
        <v>1302</v>
      </c>
      <c r="B12" s="127" t="n">
        <v>-0.027</v>
      </c>
      <c r="C12" s="127" t="s">
        <v>1293</v>
      </c>
      <c r="D12" s="127" t="n">
        <f aca="false">D11*(1+B12)</f>
        <v>113.808300984778</v>
      </c>
      <c r="E12" s="127" t="n">
        <f aca="false">AVERAGE(D3:D12)</f>
        <v>108.839192121843</v>
      </c>
      <c r="F12" s="127" t="n">
        <f aca="false">D12/E12-1</f>
        <v>0.0456555103548719</v>
      </c>
      <c r="I12" s="127" t="n">
        <f aca="false">STDEV(B7:B12)*SQRT(12)*100</f>
        <v>12.4109048824008</v>
      </c>
      <c r="J12" s="127" t="n">
        <v>0.7</v>
      </c>
      <c r="K12" s="127" t="n">
        <f aca="false">IF(AND(ISNUMBER(J12),ISNUMBER(J6)),J12-J6,"")</f>
        <v>-0.02</v>
      </c>
      <c r="M12" s="127" t="str">
        <f aca="false">IF(AND(ISNUMBER(L12),ISNUMBER(L6)),L12-L6,"")</f>
        <v/>
      </c>
      <c r="N12" s="127" t="n">
        <v>3.2353</v>
      </c>
      <c r="O12" s="127" t="n">
        <f aca="false">IF(AND(ISNUMBER(N12),ISNUMBER(N6)),N12-N6,"")</f>
        <v>-0.0680000000000001</v>
      </c>
      <c r="T12" s="127" t="n">
        <f aca="false">IF(AND(A12&gt;="2019-01",ISNUMBER(L12)),IF(AND(L12&lt;350,OR(NOT(ISNUMBER(M12)),M12&lt;50)),100,IF(L12&lt;=450,50,0)),IF(ISNUMBER(J12),IF(AND(J12&lt;0.95,OR(NOT(ISNUMBER(K12)),K12&lt;0.2)),100,IF(AND(J12&lt;=1.35,OR(NOT(ISNUMBER(K12)),K12&lt;0.4)),50,0)),""))</f>
        <v>100</v>
      </c>
      <c r="U12" s="127" t="str">
        <f aca="false">IF(ISNUMBER(P12),IF(P12=1,100,IF(P12=0,50,0)),"")</f>
        <v/>
      </c>
      <c r="V12" s="127" t="str">
        <f aca="false">IF(ISNUMBER(Q12),IF(Q12=1,0,100),"")</f>
        <v/>
      </c>
      <c r="W12" s="127" t="n">
        <f aca="false">IF(ISNUMBER(N12),IF(OR(N12&lt;4,AND(N12&lt;6,ISNUMBER(O12),O12&lt;-0.3)),100,IF(OR(N12&lt;=6,AND(ISNUMBER(O12),O12&lt;-0.3)),50,0)),"")</f>
        <v>100</v>
      </c>
      <c r="X12" s="127" t="n">
        <f aca="false">IF(ISNUMBER(I12),IF(I12&lt;15,100,IF(I12&lt;=25,50,0)),"")</f>
        <v>100</v>
      </c>
      <c r="Y12" s="127" t="n">
        <f aca="false">SUMPRODUCT({30,10,20,15,10,10,5},--ISNUMBER(R12:X12))</f>
        <v>35</v>
      </c>
      <c r="Z12" s="127" t="str">
        <f aca="false">IF(Y12&gt;=60,SUMPRODUCT({30,10,20,15,10,10,5},R12:X12)/Y12,"")</f>
        <v/>
      </c>
      <c r="AA12" s="127" t="str">
        <f aca="false">IF(ISNUMBER(Z12),IF(Z12&gt;=70,"EASY",IF(Z12&gt;40,"UNCERTAIN","HARD")),"")</f>
        <v/>
      </c>
    </row>
    <row r="13" customFormat="false" ht="15" hidden="false" customHeight="false" outlineLevel="0" collapsed="false">
      <c r="A13" s="127" t="s">
        <v>1303</v>
      </c>
      <c r="B13" s="127" t="n">
        <v>0.0073</v>
      </c>
      <c r="C13" s="127" t="s">
        <v>1293</v>
      </c>
      <c r="D13" s="127" t="n">
        <f aca="false">D12*(1+B13)</f>
        <v>114.639101581967</v>
      </c>
      <c r="E13" s="127" t="n">
        <f aca="false">AVERAGE(D4:D13)</f>
        <v>110.30310228004</v>
      </c>
      <c r="F13" s="127" t="n">
        <f aca="false">D13/E13-1</f>
        <v>0.0393098581299971</v>
      </c>
      <c r="G13" s="127" t="n">
        <f aca="false">IF(E13&gt;E12,1,0)</f>
        <v>1</v>
      </c>
      <c r="I13" s="127" t="n">
        <f aca="false">STDEV(B8:B13)*SQRT(12)*100</f>
        <v>9.68936943252759</v>
      </c>
      <c r="J13" s="127" t="n">
        <v>0.65</v>
      </c>
      <c r="K13" s="127" t="n">
        <f aca="false">IF(AND(ISNUMBER(J13),ISNUMBER(J7)),J13-J7,"")</f>
        <v>-0.07</v>
      </c>
      <c r="M13" s="127" t="str">
        <f aca="false">IF(AND(ISNUMBER(L13),ISNUMBER(L7)),L13-L7,"")</f>
        <v/>
      </c>
      <c r="N13" s="127" t="n">
        <v>3.5294</v>
      </c>
      <c r="O13" s="127" t="n">
        <f aca="false">IF(AND(ISNUMBER(N13),ISNUMBER(N7)),N13-N7,"")</f>
        <v>0.236</v>
      </c>
      <c r="R13" s="127" t="n">
        <f aca="false">IF(ISNUMBER(F13),IF(AND(F13&gt;0.02,G13=1),100,IF(F13&gt;-0.02,50,0)),"")</f>
        <v>100</v>
      </c>
      <c r="T13" s="127" t="n">
        <f aca="false">IF(AND(A13&gt;="2019-01",ISNUMBER(L13)),IF(AND(L13&lt;350,OR(NOT(ISNUMBER(M13)),M13&lt;50)),100,IF(L13&lt;=450,50,0)),IF(ISNUMBER(J13),IF(AND(J13&lt;0.95,OR(NOT(ISNUMBER(K13)),K13&lt;0.2)),100,IF(AND(J13&lt;=1.35,OR(NOT(ISNUMBER(K13)),K13&lt;0.4)),50,0)),""))</f>
        <v>100</v>
      </c>
      <c r="U13" s="127" t="str">
        <f aca="false">IF(ISNUMBER(P13),IF(P13=1,100,IF(P13=0,50,0)),"")</f>
        <v/>
      </c>
      <c r="V13" s="127" t="str">
        <f aca="false">IF(ISNUMBER(Q13),IF(Q13=1,0,100),"")</f>
        <v/>
      </c>
      <c r="W13" s="127" t="n">
        <f aca="false">IF(ISNUMBER(N13),IF(OR(N13&lt;4,AND(N13&lt;6,ISNUMBER(O13),O13&lt;-0.3)),100,IF(OR(N13&lt;=6,AND(ISNUMBER(O13),O13&lt;-0.3)),50,0)),"")</f>
        <v>100</v>
      </c>
      <c r="X13" s="127" t="n">
        <f aca="false">IF(ISNUMBER(I13),IF(I13&lt;15,100,IF(I13&lt;=25,50,0)),"")</f>
        <v>100</v>
      </c>
      <c r="Y13" s="127" t="n">
        <f aca="false">SUMPRODUCT({30,10,20,15,10,10,5},--ISNUMBER(R13:X13))</f>
        <v>65</v>
      </c>
      <c r="Z13" s="127" t="n">
        <f aca="false">IF(Y13&gt;=60,SUMPRODUCT({30,10,20,15,10,10,5},R13:X13)/Y13,"")</f>
        <v>100</v>
      </c>
      <c r="AA13" s="127" t="str">
        <f aca="false">IF(ISNUMBER(Z13),IF(Z13&gt;=70,"EASY",IF(Z13&gt;40,"UNCERTAIN","HARD")),"")</f>
        <v>EASY</v>
      </c>
    </row>
    <row r="14" customFormat="false" ht="15" hidden="false" customHeight="false" outlineLevel="0" collapsed="false">
      <c r="A14" s="127" t="s">
        <v>1304</v>
      </c>
      <c r="B14" s="127" t="n">
        <v>0.0338</v>
      </c>
      <c r="C14" s="127" t="s">
        <v>1293</v>
      </c>
      <c r="D14" s="127" t="n">
        <f aca="false">D13*(1+B14)</f>
        <v>118.513903215437</v>
      </c>
      <c r="E14" s="127" t="n">
        <f aca="false">AVERAGE(D5:D14)</f>
        <v>112.040492601584</v>
      </c>
      <c r="F14" s="127" t="n">
        <f aca="false">D14/E14-1</f>
        <v>0.0577774201410659</v>
      </c>
      <c r="G14" s="127" t="n">
        <f aca="false">IF(E14&gt;E13,1,0)</f>
        <v>1</v>
      </c>
      <c r="I14" s="127" t="n">
        <f aca="false">STDEV(B9:B14)*SQRT(12)*100</f>
        <v>9.95674043048226</v>
      </c>
      <c r="J14" s="127" t="n">
        <v>0.74</v>
      </c>
      <c r="K14" s="127" t="n">
        <f aca="false">IF(AND(ISNUMBER(J14),ISNUMBER(J8)),J14-J8,"")</f>
        <v>0.03</v>
      </c>
      <c r="M14" s="127" t="str">
        <f aca="false">IF(AND(ISNUMBER(L14),ISNUMBER(L8)),L14-L8,"")</f>
        <v/>
      </c>
      <c r="N14" s="127" t="n">
        <v>3.8123</v>
      </c>
      <c r="O14" s="127" t="n">
        <f aca="false">IF(AND(ISNUMBER(N14),ISNUMBER(N8)),N14-N8,"")</f>
        <v>0.5287</v>
      </c>
      <c r="R14" s="127" t="n">
        <f aca="false">IF(ISNUMBER(F14),IF(AND(F14&gt;0.02,G14=1),100,IF(F14&gt;-0.02,50,0)),"")</f>
        <v>100</v>
      </c>
      <c r="T14" s="127" t="n">
        <f aca="false">IF(AND(A14&gt;="2019-01",ISNUMBER(L14)),IF(AND(L14&lt;350,OR(NOT(ISNUMBER(M14)),M14&lt;50)),100,IF(L14&lt;=450,50,0)),IF(ISNUMBER(J14),IF(AND(J14&lt;0.95,OR(NOT(ISNUMBER(K14)),K14&lt;0.2)),100,IF(AND(J14&lt;=1.35,OR(NOT(ISNUMBER(K14)),K14&lt;0.4)),50,0)),""))</f>
        <v>100</v>
      </c>
      <c r="U14" s="127" t="str">
        <f aca="false">IF(ISNUMBER(P14),IF(P14=1,100,IF(P14=0,50,0)),"")</f>
        <v/>
      </c>
      <c r="V14" s="127" t="str">
        <f aca="false">IF(ISNUMBER(Q14),IF(Q14=1,0,100),"")</f>
        <v/>
      </c>
      <c r="W14" s="127" t="n">
        <f aca="false">IF(ISNUMBER(N14),IF(OR(N14&lt;4,AND(N14&lt;6,ISNUMBER(O14),O14&lt;-0.3)),100,IF(OR(N14&lt;=6,AND(ISNUMBER(O14),O14&lt;-0.3)),50,0)),"")</f>
        <v>100</v>
      </c>
      <c r="X14" s="127" t="n">
        <f aca="false">IF(ISNUMBER(I14),IF(I14&lt;15,100,IF(I14&lt;=25,50,0)),"")</f>
        <v>100</v>
      </c>
      <c r="Y14" s="127" t="n">
        <f aca="false">SUMPRODUCT({30,10,20,15,10,10,5},--ISNUMBER(R14:X14))</f>
        <v>65</v>
      </c>
      <c r="Z14" s="127" t="n">
        <f aca="false">IF(Y14&gt;=60,SUMPRODUCT({30,10,20,15,10,10,5},R14:X14)/Y14,"")</f>
        <v>100</v>
      </c>
      <c r="AA14" s="127" t="str">
        <f aca="false">IF(ISNUMBER(Z14),IF(Z14&gt;=70,"EASY",IF(Z14&gt;40,"UNCERTAIN","HARD")),"")</f>
        <v>EASY</v>
      </c>
    </row>
    <row r="15" customFormat="false" ht="15" hidden="false" customHeight="false" outlineLevel="0" collapsed="false">
      <c r="A15" s="127" t="s">
        <v>1305</v>
      </c>
      <c r="B15" s="127" t="n">
        <v>-0.0366</v>
      </c>
      <c r="C15" s="127" t="s">
        <v>1293</v>
      </c>
      <c r="D15" s="127" t="n">
        <f aca="false">D14*(1+B15)</f>
        <v>114.176294357752</v>
      </c>
      <c r="E15" s="127" t="n">
        <f aca="false">AVERAGE(D6:D15)</f>
        <v>112.901128837359</v>
      </c>
      <c r="F15" s="127" t="n">
        <f aca="false">D15/E15-1</f>
        <v>0.011294532955737</v>
      </c>
      <c r="G15" s="127" t="n">
        <f aca="false">IF(E15&gt;E14,1,0)</f>
        <v>1</v>
      </c>
      <c r="H15" s="127" t="n">
        <f aca="false">D15/D3-1</f>
        <v>0.141762943577523</v>
      </c>
      <c r="I15" s="127" t="n">
        <f aca="false">STDEV(B10:B15)*SQRT(12)*100</f>
        <v>10.3557752003411</v>
      </c>
      <c r="J15" s="127" t="n">
        <v>0.67</v>
      </c>
      <c r="K15" s="127" t="n">
        <f aca="false">IF(AND(ISNUMBER(J15),ISNUMBER(J9)),J15-J9,"")</f>
        <v>-0.01</v>
      </c>
      <c r="M15" s="127" t="str">
        <f aca="false">IF(AND(ISNUMBER(L15),ISNUMBER(L9)),L15-L9,"")</f>
        <v/>
      </c>
      <c r="N15" s="127" t="n">
        <v>3.8012</v>
      </c>
      <c r="O15" s="127" t="n">
        <f aca="false">IF(AND(ISNUMBER(N15),ISNUMBER(N9)),N15-N9,"")</f>
        <v>0.5274</v>
      </c>
      <c r="R15" s="127" t="n">
        <f aca="false">IF(ISNUMBER(F15),IF(AND(F15&gt;0.02,G15=1),100,IF(F15&gt;-0.02,50,0)),"")</f>
        <v>50</v>
      </c>
      <c r="S15" s="127" t="n">
        <f aca="false">IF(ISNUMBER(H15),IF(H15&gt;0.05,100,IF(H15&gt;0,50,0)),"")</f>
        <v>100</v>
      </c>
      <c r="T15" s="127" t="n">
        <f aca="false">IF(AND(A15&gt;="2019-01",ISNUMBER(L15)),IF(AND(L15&lt;350,OR(NOT(ISNUMBER(M15)),M15&lt;50)),100,IF(L15&lt;=450,50,0)),IF(ISNUMBER(J15),IF(AND(J15&lt;0.95,OR(NOT(ISNUMBER(K15)),K15&lt;0.2)),100,IF(AND(J15&lt;=1.35,OR(NOT(ISNUMBER(K15)),K15&lt;0.4)),50,0)),""))</f>
        <v>100</v>
      </c>
      <c r="U15" s="127" t="str">
        <f aca="false">IF(ISNUMBER(P15),IF(P15=1,100,IF(P15=0,50,0)),"")</f>
        <v/>
      </c>
      <c r="V15" s="127" t="str">
        <f aca="false">IF(ISNUMBER(Q15),IF(Q15=1,0,100),"")</f>
        <v/>
      </c>
      <c r="W15" s="127" t="n">
        <f aca="false">IF(ISNUMBER(N15),IF(OR(N15&lt;4,AND(N15&lt;6,ISNUMBER(O15),O15&lt;-0.3)),100,IF(OR(N15&lt;=6,AND(ISNUMBER(O15),O15&lt;-0.3)),50,0)),"")</f>
        <v>100</v>
      </c>
      <c r="X15" s="127" t="n">
        <f aca="false">IF(ISNUMBER(I15),IF(I15&lt;15,100,IF(I15&lt;=25,50,0)),"")</f>
        <v>100</v>
      </c>
      <c r="Y15" s="127" t="n">
        <f aca="false">SUMPRODUCT({30,10,20,15,10,10,5},--ISNUMBER(R15:X15))</f>
        <v>75</v>
      </c>
      <c r="Z15" s="127" t="n">
        <f aca="false">IF(Y15&gt;=60,SUMPRODUCT({30,10,20,15,10,10,5},R15:X15)/Y15,"")</f>
        <v>80</v>
      </c>
      <c r="AA15" s="127" t="str">
        <f aca="false">IF(ISNUMBER(Z15),IF(Z15&gt;=70,"EASY",IF(Z15&gt;40,"UNCERTAIN","HARD")),"")</f>
        <v>EASY</v>
      </c>
    </row>
    <row r="16" customFormat="false" ht="15" hidden="false" customHeight="false" outlineLevel="0" collapsed="false">
      <c r="A16" s="127" t="s">
        <v>1306</v>
      </c>
      <c r="B16" s="127" t="n">
        <v>-0.0336</v>
      </c>
      <c r="C16" s="127" t="s">
        <v>1293</v>
      </c>
      <c r="D16" s="127" t="n">
        <f aca="false">D15*(1+B16)</f>
        <v>110.339970867332</v>
      </c>
      <c r="E16" s="127" t="n">
        <f aca="false">AVERAGE(D7:D16)</f>
        <v>112.933683310372</v>
      </c>
      <c r="F16" s="127" t="n">
        <f aca="false">D16/E16-1</f>
        <v>-0.0229666859967012</v>
      </c>
      <c r="G16" s="127" t="n">
        <f aca="false">IF(E16&gt;E15,1,0)</f>
        <v>1</v>
      </c>
      <c r="H16" s="127" t="n">
        <f aca="false">D16/D4-1</f>
        <v>0.0909627335112893</v>
      </c>
      <c r="I16" s="127" t="n">
        <f aca="false">STDEV(B11:B16)*SQRT(12)*100</f>
        <v>11.4792334238833</v>
      </c>
      <c r="J16" s="127" t="n">
        <v>0.7</v>
      </c>
      <c r="K16" s="127" t="n">
        <f aca="false">IF(AND(ISNUMBER(J16),ISNUMBER(J10)),J16-J10,"")</f>
        <v>-0.01</v>
      </c>
      <c r="M16" s="127" t="str">
        <f aca="false">IF(AND(ISNUMBER(L16),ISNUMBER(L10)),L16-L10,"")</f>
        <v/>
      </c>
      <c r="N16" s="127" t="n">
        <v>4.386</v>
      </c>
      <c r="O16" s="127" t="n">
        <f aca="false">IF(AND(ISNUMBER(N16),ISNUMBER(N10)),N16-N10,"")</f>
        <v>0.8252</v>
      </c>
      <c r="R16" s="127" t="n">
        <f aca="false">IF(ISNUMBER(F16),IF(AND(F16&gt;0.02,G16=1),100,IF(F16&gt;-0.02,50,0)),"")</f>
        <v>0</v>
      </c>
      <c r="S16" s="127" t="n">
        <f aca="false">IF(ISNUMBER(H16),IF(H16&gt;0.05,100,IF(H16&gt;0,50,0)),"")</f>
        <v>100</v>
      </c>
      <c r="T16" s="127" t="n">
        <f aca="false">IF(AND(A16&gt;="2019-01",ISNUMBER(L16)),IF(AND(L16&lt;350,OR(NOT(ISNUMBER(M16)),M16&lt;50)),100,IF(L16&lt;=450,50,0)),IF(ISNUMBER(J16),IF(AND(J16&lt;0.95,OR(NOT(ISNUMBER(K16)),K16&lt;0.2)),100,IF(AND(J16&lt;=1.35,OR(NOT(ISNUMBER(K16)),K16&lt;0.4)),50,0)),""))</f>
        <v>100</v>
      </c>
      <c r="U16" s="127" t="str">
        <f aca="false">IF(ISNUMBER(P16),IF(P16=1,100,IF(P16=0,50,0)),"")</f>
        <v/>
      </c>
      <c r="V16" s="127" t="str">
        <f aca="false">IF(ISNUMBER(Q16),IF(Q16=1,0,100),"")</f>
        <v/>
      </c>
      <c r="W16" s="127" t="n">
        <f aca="false">IF(ISNUMBER(N16),IF(OR(N16&lt;4,AND(N16&lt;6,ISNUMBER(O16),O16&lt;-0.3)),100,IF(OR(N16&lt;=6,AND(ISNUMBER(O16),O16&lt;-0.3)),50,0)),"")</f>
        <v>50</v>
      </c>
      <c r="X16" s="127" t="n">
        <f aca="false">IF(ISNUMBER(I16),IF(I16&lt;15,100,IF(I16&lt;=25,50,0)),"")</f>
        <v>100</v>
      </c>
      <c r="Y16" s="127" t="n">
        <f aca="false">SUMPRODUCT({30,10,20,15,10,10,5},--ISNUMBER(R16:X16))</f>
        <v>75</v>
      </c>
      <c r="Z16" s="127" t="n">
        <f aca="false">IF(Y16&gt;=60,SUMPRODUCT({30,10,20,15,10,10,5},R16:X16)/Y16,"")</f>
        <v>53.3333333333333</v>
      </c>
      <c r="AA16" s="127" t="str">
        <f aca="false">IF(ISNUMBER(Z16),IF(Z16&gt;=70,"EASY",IF(Z16&gt;40,"UNCERTAIN","HARD")),"")</f>
        <v>UNCERTAIN</v>
      </c>
    </row>
    <row r="17" customFormat="false" ht="15" hidden="false" customHeight="false" outlineLevel="0" collapsed="false">
      <c r="A17" s="127" t="s">
        <v>1307</v>
      </c>
      <c r="B17" s="127" t="n">
        <v>0.0058</v>
      </c>
      <c r="C17" s="127" t="s">
        <v>1293</v>
      </c>
      <c r="D17" s="127" t="n">
        <f aca="false">D16*(1+B17)</f>
        <v>110.979942698362</v>
      </c>
      <c r="E17" s="127" t="n">
        <f aca="false">AVERAGE(D8:D17)</f>
        <v>113.470292671037</v>
      </c>
      <c r="F17" s="127" t="n">
        <f aca="false">D17/E17-1</f>
        <v>-0.0219471538677924</v>
      </c>
      <c r="G17" s="127" t="n">
        <f aca="false">IF(E17&gt;E16,1,0)</f>
        <v>1</v>
      </c>
      <c r="H17" s="127" t="n">
        <f aca="false">D17/D5-1</f>
        <v>0.0512457533681303</v>
      </c>
      <c r="I17" s="127" t="n">
        <f aca="false">STDEV(B12:B17)*SQRT(12)*100</f>
        <v>9.80433577556379</v>
      </c>
      <c r="J17" s="127" t="n">
        <v>0.74</v>
      </c>
      <c r="K17" s="127" t="n">
        <f aca="false">IF(AND(ISNUMBER(J17),ISNUMBER(J11)),J17-J11,"")</f>
        <v>-0.01</v>
      </c>
      <c r="M17" s="127" t="str">
        <f aca="false">IF(AND(ISNUMBER(L17),ISNUMBER(L11)),L17-L11,"")</f>
        <v/>
      </c>
      <c r="N17" s="127" t="n">
        <v>4.3732</v>
      </c>
      <c r="O17" s="127" t="n">
        <f aca="false">IF(AND(ISNUMBER(N17),ISNUMBER(N11)),N17-N11,"")</f>
        <v>0.8229</v>
      </c>
      <c r="R17" s="127" t="n">
        <f aca="false">IF(ISNUMBER(F17),IF(AND(F17&gt;0.02,G17=1),100,IF(F17&gt;-0.02,50,0)),"")</f>
        <v>0</v>
      </c>
      <c r="S17" s="127" t="n">
        <f aca="false">IF(ISNUMBER(H17),IF(H17&gt;0.05,100,IF(H17&gt;0,50,0)),"")</f>
        <v>100</v>
      </c>
      <c r="T17" s="127" t="n">
        <f aca="false">IF(AND(A17&gt;="2019-01",ISNUMBER(L17)),IF(AND(L17&lt;350,OR(NOT(ISNUMBER(M17)),M17&lt;50)),100,IF(L17&lt;=450,50,0)),IF(ISNUMBER(J17),IF(AND(J17&lt;0.95,OR(NOT(ISNUMBER(K17)),K17&lt;0.2)),100,IF(AND(J17&lt;=1.35,OR(NOT(ISNUMBER(K17)),K17&lt;0.4)),50,0)),""))</f>
        <v>100</v>
      </c>
      <c r="U17" s="127" t="str">
        <f aca="false">IF(ISNUMBER(P17),IF(P17=1,100,IF(P17=0,50,0)),"")</f>
        <v/>
      </c>
      <c r="V17" s="127" t="str">
        <f aca="false">IF(ISNUMBER(Q17),IF(Q17=1,0,100),"")</f>
        <v/>
      </c>
      <c r="W17" s="127" t="n">
        <f aca="false">IF(ISNUMBER(N17),IF(OR(N17&lt;4,AND(N17&lt;6,ISNUMBER(O17),O17&lt;-0.3)),100,IF(OR(N17&lt;=6,AND(ISNUMBER(O17),O17&lt;-0.3)),50,0)),"")</f>
        <v>50</v>
      </c>
      <c r="X17" s="127" t="n">
        <f aca="false">IF(ISNUMBER(I17),IF(I17&lt;15,100,IF(I17&lt;=25,50,0)),"")</f>
        <v>100</v>
      </c>
      <c r="Y17" s="127" t="n">
        <f aca="false">SUMPRODUCT({30,10,20,15,10,10,5},--ISNUMBER(R17:X17))</f>
        <v>75</v>
      </c>
      <c r="Z17" s="127" t="n">
        <f aca="false">IF(Y17&gt;=60,SUMPRODUCT({30,10,20,15,10,10,5},R17:X17)/Y17,"")</f>
        <v>53.3333333333333</v>
      </c>
      <c r="AA17" s="127" t="str">
        <f aca="false">IF(ISNUMBER(Z17),IF(Z17&gt;=70,"EASY",IF(Z17&gt;40,"UNCERTAIN","HARD")),"")</f>
        <v>UNCERTAIN</v>
      </c>
    </row>
    <row r="18" customFormat="false" ht="15" hidden="false" customHeight="false" outlineLevel="0" collapsed="false">
      <c r="A18" s="127" t="s">
        <v>1308</v>
      </c>
      <c r="B18" s="127" t="n">
        <v>0.0948</v>
      </c>
      <c r="C18" s="127" t="s">
        <v>1293</v>
      </c>
      <c r="D18" s="127" t="n">
        <f aca="false">D17*(1+B18)</f>
        <v>121.500841266167</v>
      </c>
      <c r="E18" s="127" t="n">
        <f aca="false">AVERAGE(D9:D18)</f>
        <v>114.775946772917</v>
      </c>
      <c r="F18" s="127" t="n">
        <f aca="false">D18/E18-1</f>
        <v>0.0585914965838226</v>
      </c>
      <c r="G18" s="127" t="n">
        <f aca="false">IF(E18&gt;E17,1,0)</f>
        <v>1</v>
      </c>
      <c r="H18" s="127" t="n">
        <f aca="false">D18/D6-1</f>
        <v>0.104408262918558</v>
      </c>
      <c r="I18" s="127" t="n">
        <f aca="false">STDEV(B13:B18)*SQRT(12)*100</f>
        <v>16.8519826726709</v>
      </c>
      <c r="J18" s="127" t="n">
        <v>0.76</v>
      </c>
      <c r="K18" s="127" t="n">
        <f aca="false">IF(AND(ISNUMBER(J18),ISNUMBER(J12)),J18-J12,"")</f>
        <v>0.0600000000000001</v>
      </c>
      <c r="M18" s="127" t="str">
        <f aca="false">IF(AND(ISNUMBER(L18),ISNUMBER(L12)),L18-L12,"")</f>
        <v/>
      </c>
      <c r="N18" s="127" t="n">
        <v>4.3605</v>
      </c>
      <c r="O18" s="127" t="n">
        <f aca="false">IF(AND(ISNUMBER(N18),ISNUMBER(N12)),N18-N12,"")</f>
        <v>1.1252</v>
      </c>
      <c r="R18" s="127" t="n">
        <f aca="false">IF(ISNUMBER(F18),IF(AND(F18&gt;0.02,G18=1),100,IF(F18&gt;-0.02,50,0)),"")</f>
        <v>100</v>
      </c>
      <c r="S18" s="127" t="n">
        <f aca="false">IF(ISNUMBER(H18),IF(H18&gt;0.05,100,IF(H18&gt;0,50,0)),"")</f>
        <v>100</v>
      </c>
      <c r="T18" s="127" t="n">
        <f aca="false">IF(AND(A18&gt;="2019-01",ISNUMBER(L18)),IF(AND(L18&lt;350,OR(NOT(ISNUMBER(M18)),M18&lt;50)),100,IF(L18&lt;=450,50,0)),IF(ISNUMBER(J18),IF(AND(J18&lt;0.95,OR(NOT(ISNUMBER(K18)),K18&lt;0.2)),100,IF(AND(J18&lt;=1.35,OR(NOT(ISNUMBER(K18)),K18&lt;0.4)),50,0)),""))</f>
        <v>100</v>
      </c>
      <c r="U18" s="127" t="str">
        <f aca="false">IF(ISNUMBER(P18),IF(P18=1,100,IF(P18=0,50,0)),"")</f>
        <v/>
      </c>
      <c r="V18" s="127" t="str">
        <f aca="false">IF(ISNUMBER(Q18),IF(Q18=1,0,100),"")</f>
        <v/>
      </c>
      <c r="W18" s="127" t="n">
        <f aca="false">IF(ISNUMBER(N18),IF(OR(N18&lt;4,AND(N18&lt;6,ISNUMBER(O18),O18&lt;-0.3)),100,IF(OR(N18&lt;=6,AND(ISNUMBER(O18),O18&lt;-0.3)),50,0)),"")</f>
        <v>50</v>
      </c>
      <c r="X18" s="127" t="n">
        <f aca="false">IF(ISNUMBER(I18),IF(I18&lt;15,100,IF(I18&lt;=25,50,0)),"")</f>
        <v>50</v>
      </c>
      <c r="Y18" s="127" t="n">
        <f aca="false">SUMPRODUCT({30,10,20,15,10,10,5},--ISNUMBER(R18:X18))</f>
        <v>75</v>
      </c>
      <c r="Z18" s="127" t="n">
        <f aca="false">IF(Y18&gt;=60,SUMPRODUCT({30,10,20,15,10,10,5},R18:X18)/Y18,"")</f>
        <v>90</v>
      </c>
      <c r="AA18" s="127" t="str">
        <f aca="false">IF(ISNUMBER(Z18),IF(Z18&gt;=70,"EASY",IF(Z18&gt;40,"UNCERTAIN","HARD")),"")</f>
        <v>EASY</v>
      </c>
    </row>
    <row r="19" customFormat="false" ht="15" hidden="false" customHeight="false" outlineLevel="0" collapsed="false">
      <c r="A19" s="127" t="s">
        <v>1309</v>
      </c>
      <c r="B19" s="127" t="n">
        <v>0.0273</v>
      </c>
      <c r="C19" s="127" t="s">
        <v>1293</v>
      </c>
      <c r="D19" s="127" t="n">
        <f aca="false">D18*(1+B19)</f>
        <v>124.817814232733</v>
      </c>
      <c r="E19" s="127" t="n">
        <f aca="false">AVERAGE(D10:D19)</f>
        <v>115.883005543243</v>
      </c>
      <c r="F19" s="127" t="n">
        <f aca="false">D19/E19-1</f>
        <v>0.0771019758040004</v>
      </c>
      <c r="G19" s="127" t="n">
        <f aca="false">IF(E19&gt;E18,1,0)</f>
        <v>1</v>
      </c>
      <c r="H19" s="127" t="n">
        <f aca="false">D19/D7-1</f>
        <v>0.181831883850244</v>
      </c>
      <c r="I19" s="127" t="n">
        <f aca="false">STDEV(B14:B19)*SQRT(12)*100</f>
        <v>16.9575151481578</v>
      </c>
      <c r="J19" s="127" t="n">
        <v>0.76</v>
      </c>
      <c r="K19" s="127" t="n">
        <f aca="false">IF(AND(ISNUMBER(J19),ISNUMBER(J13)),J19-J13,"")</f>
        <v>0.11</v>
      </c>
      <c r="M19" s="127" t="str">
        <f aca="false">IF(AND(ISNUMBER(L19),ISNUMBER(L13)),L19-L13,"")</f>
        <v/>
      </c>
      <c r="N19" s="127" t="n">
        <v>4.3478</v>
      </c>
      <c r="O19" s="127" t="n">
        <f aca="false">IF(AND(ISNUMBER(N19),ISNUMBER(N13)),N19-N13,"")</f>
        <v>0.818400000000001</v>
      </c>
      <c r="R19" s="127" t="n">
        <f aca="false">IF(ISNUMBER(F19),IF(AND(F19&gt;0.02,G19=1),100,IF(F19&gt;-0.02,50,0)),"")</f>
        <v>100</v>
      </c>
      <c r="S19" s="127" t="n">
        <f aca="false">IF(ISNUMBER(H19),IF(H19&gt;0.05,100,IF(H19&gt;0,50,0)),"")</f>
        <v>100</v>
      </c>
      <c r="T19" s="127" t="n">
        <f aca="false">IF(AND(A19&gt;="2019-01",ISNUMBER(L19)),IF(AND(L19&lt;350,OR(NOT(ISNUMBER(M19)),M19&lt;50)),100,IF(L19&lt;=450,50,0)),IF(ISNUMBER(J19),IF(AND(J19&lt;0.95,OR(NOT(ISNUMBER(K19)),K19&lt;0.2)),100,IF(AND(J19&lt;=1.35,OR(NOT(ISNUMBER(K19)),K19&lt;0.4)),50,0)),""))</f>
        <v>100</v>
      </c>
      <c r="U19" s="127" t="str">
        <f aca="false">IF(ISNUMBER(P19),IF(P19=1,100,IF(P19=0,50,0)),"")</f>
        <v/>
      </c>
      <c r="V19" s="127" t="str">
        <f aca="false">IF(ISNUMBER(Q19),IF(Q19=1,0,100),"")</f>
        <v/>
      </c>
      <c r="W19" s="127" t="n">
        <f aca="false">IF(ISNUMBER(N19),IF(OR(N19&lt;4,AND(N19&lt;6,ISNUMBER(O19),O19&lt;-0.3)),100,IF(OR(N19&lt;=6,AND(ISNUMBER(O19),O19&lt;-0.3)),50,0)),"")</f>
        <v>50</v>
      </c>
      <c r="X19" s="127" t="n">
        <f aca="false">IF(ISNUMBER(I19),IF(I19&lt;15,100,IF(I19&lt;=25,50,0)),"")</f>
        <v>50</v>
      </c>
      <c r="Y19" s="127" t="n">
        <f aca="false">SUMPRODUCT({30,10,20,15,10,10,5},--ISNUMBER(R19:X19))</f>
        <v>75</v>
      </c>
      <c r="Z19" s="127" t="n">
        <f aca="false">IF(Y19&gt;=60,SUMPRODUCT({30,10,20,15,10,10,5},R19:X19)/Y19,"")</f>
        <v>90</v>
      </c>
      <c r="AA19" s="127" t="str">
        <f aca="false">IF(ISNUMBER(Z19),IF(Z19&gt;=70,"EASY",IF(Z19&gt;40,"UNCERTAIN","HARD")),"")</f>
        <v>EASY</v>
      </c>
    </row>
    <row r="20" customFormat="false" ht="15" hidden="false" customHeight="false" outlineLevel="0" collapsed="false">
      <c r="A20" s="127" t="s">
        <v>1310</v>
      </c>
      <c r="B20" s="127" t="n">
        <v>0.0112</v>
      </c>
      <c r="C20" s="127" t="s">
        <v>1293</v>
      </c>
      <c r="D20" s="127" t="n">
        <f aca="false">D19*(1+B20)</f>
        <v>126.21577375214</v>
      </c>
      <c r="E20" s="127" t="n">
        <f aca="false">AVERAGE(D11:D20)</f>
        <v>117.195833656898</v>
      </c>
      <c r="F20" s="127" t="n">
        <f aca="false">D20/E20-1</f>
        <v>0.0769646822228245</v>
      </c>
      <c r="G20" s="127" t="n">
        <f aca="false">IF(E20&gt;E19,1,0)</f>
        <v>1</v>
      </c>
      <c r="H20" s="127" t="n">
        <f aca="false">D20/D8-1</f>
        <v>0.163876510468803</v>
      </c>
      <c r="I20" s="127" t="n">
        <f aca="false">STDEV(B15:B20)*SQRT(12)*100</f>
        <v>16.662817288802</v>
      </c>
      <c r="J20" s="127" t="n">
        <v>0.79</v>
      </c>
      <c r="K20" s="127" t="n">
        <f aca="false">IF(AND(ISNUMBER(J20),ISNUMBER(J14)),J20-J14,"")</f>
        <v>0.05</v>
      </c>
      <c r="M20" s="127" t="str">
        <f aca="false">IF(AND(ISNUMBER(L20),ISNUMBER(L14)),L20-L14,"")</f>
        <v/>
      </c>
      <c r="N20" s="127" t="n">
        <v>4.6243</v>
      </c>
      <c r="O20" s="127" t="n">
        <f aca="false">IF(AND(ISNUMBER(N20),ISNUMBER(N14)),N20-N14,"")</f>
        <v>0.812</v>
      </c>
      <c r="R20" s="127" t="n">
        <f aca="false">IF(ISNUMBER(F20),IF(AND(F20&gt;0.02,G20=1),100,IF(F20&gt;-0.02,50,0)),"")</f>
        <v>100</v>
      </c>
      <c r="S20" s="127" t="n">
        <f aca="false">IF(ISNUMBER(H20),IF(H20&gt;0.05,100,IF(H20&gt;0,50,0)),"")</f>
        <v>100</v>
      </c>
      <c r="T20" s="127" t="n">
        <f aca="false">IF(AND(A20&gt;="2019-01",ISNUMBER(L20)),IF(AND(L20&lt;350,OR(NOT(ISNUMBER(M20)),M20&lt;50)),100,IF(L20&lt;=450,50,0)),IF(ISNUMBER(J20),IF(AND(J20&lt;0.95,OR(NOT(ISNUMBER(K20)),K20&lt;0.2)),100,IF(AND(J20&lt;=1.35,OR(NOT(ISNUMBER(K20)),K20&lt;0.4)),50,0)),""))</f>
        <v>100</v>
      </c>
      <c r="U20" s="127" t="str">
        <f aca="false">IF(ISNUMBER(P20),IF(P20=1,100,IF(P20=0,50,0)),"")</f>
        <v/>
      </c>
      <c r="V20" s="127" t="str">
        <f aca="false">IF(ISNUMBER(Q20),IF(Q20=1,0,100),"")</f>
        <v/>
      </c>
      <c r="W20" s="127" t="n">
        <f aca="false">IF(ISNUMBER(N20),IF(OR(N20&lt;4,AND(N20&lt;6,ISNUMBER(O20),O20&lt;-0.3)),100,IF(OR(N20&lt;=6,AND(ISNUMBER(O20),O20&lt;-0.3)),50,0)),"")</f>
        <v>50</v>
      </c>
      <c r="X20" s="127" t="n">
        <f aca="false">IF(ISNUMBER(I20),IF(I20&lt;15,100,IF(I20&lt;=25,50,0)),"")</f>
        <v>50</v>
      </c>
      <c r="Y20" s="127" t="n">
        <f aca="false">SUMPRODUCT({30,10,20,15,10,10,5},--ISNUMBER(R20:X20))</f>
        <v>75</v>
      </c>
      <c r="Z20" s="127" t="n">
        <f aca="false">IF(Y20&gt;=60,SUMPRODUCT({30,10,20,15,10,10,5},R20:X20)/Y20,"")</f>
        <v>90</v>
      </c>
      <c r="AA20" s="127" t="str">
        <f aca="false">IF(ISNUMBER(Z20),IF(Z20&gt;=70,"EASY",IF(Z20&gt;40,"UNCERTAIN","HARD")),"")</f>
        <v>EASY</v>
      </c>
    </row>
    <row r="21" customFormat="false" ht="15" hidden="false" customHeight="false" outlineLevel="0" collapsed="false">
      <c r="A21" s="127" t="s">
        <v>1311</v>
      </c>
      <c r="B21" s="127" t="n">
        <v>-0.0224</v>
      </c>
      <c r="C21" s="127" t="s">
        <v>1293</v>
      </c>
      <c r="D21" s="127" t="n">
        <f aca="false">D20*(1+B21)</f>
        <v>123.388540420092</v>
      </c>
      <c r="E21" s="127" t="n">
        <f aca="false">AVERAGE(D12:D21)</f>
        <v>117.838048337676</v>
      </c>
      <c r="F21" s="127" t="n">
        <f aca="false">D21/E21-1</f>
        <v>0.0471027156399482</v>
      </c>
      <c r="G21" s="127" t="n">
        <f aca="false">IF(E21&gt;E20,1,0)</f>
        <v>1</v>
      </c>
      <c r="H21" s="127" t="n">
        <f aca="false">D21/D9-1</f>
        <v>0.0847608700870457</v>
      </c>
      <c r="I21" s="127" t="n">
        <f aca="false">STDEV(B16:B21)*SQRT(12)*100</f>
        <v>15.7768399877796</v>
      </c>
      <c r="J21" s="127" t="n">
        <v>0.74</v>
      </c>
      <c r="K21" s="127" t="n">
        <f aca="false">IF(AND(ISNUMBER(J21),ISNUMBER(J15)),J21-J15,"")</f>
        <v>0.07</v>
      </c>
      <c r="M21" s="127" t="str">
        <f aca="false">IF(AND(ISNUMBER(L21),ISNUMBER(L15)),L21-L15,"")</f>
        <v/>
      </c>
      <c r="N21" s="127" t="n">
        <v>4.8991</v>
      </c>
      <c r="O21" s="127" t="n">
        <f aca="false">IF(AND(ISNUMBER(N21),ISNUMBER(N15)),N21-N15,"")</f>
        <v>1.0979</v>
      </c>
      <c r="R21" s="127" t="n">
        <f aca="false">IF(ISNUMBER(F21),IF(AND(F21&gt;0.02,G21=1),100,IF(F21&gt;-0.02,50,0)),"")</f>
        <v>100</v>
      </c>
      <c r="S21" s="127" t="n">
        <f aca="false">IF(ISNUMBER(H21),IF(H21&gt;0.05,100,IF(H21&gt;0,50,0)),"")</f>
        <v>100</v>
      </c>
      <c r="T21" s="127" t="n">
        <f aca="false">IF(AND(A21&gt;="2019-01",ISNUMBER(L21)),IF(AND(L21&lt;350,OR(NOT(ISNUMBER(M21)),M21&lt;50)),100,IF(L21&lt;=450,50,0)),IF(ISNUMBER(J21),IF(AND(J21&lt;0.95,OR(NOT(ISNUMBER(K21)),K21&lt;0.2)),100,IF(AND(J21&lt;=1.35,OR(NOT(ISNUMBER(K21)),K21&lt;0.4)),50,0)),""))</f>
        <v>100</v>
      </c>
      <c r="U21" s="127" t="str">
        <f aca="false">IF(ISNUMBER(P21),IF(P21=1,100,IF(P21=0,50,0)),"")</f>
        <v/>
      </c>
      <c r="V21" s="127" t="str">
        <f aca="false">IF(ISNUMBER(Q21),IF(Q21=1,0,100),"")</f>
        <v/>
      </c>
      <c r="W21" s="127" t="n">
        <f aca="false">IF(ISNUMBER(N21),IF(OR(N21&lt;4,AND(N21&lt;6,ISNUMBER(O21),O21&lt;-0.3)),100,IF(OR(N21&lt;=6,AND(ISNUMBER(O21),O21&lt;-0.3)),50,0)),"")</f>
        <v>50</v>
      </c>
      <c r="X21" s="127" t="n">
        <f aca="false">IF(ISNUMBER(I21),IF(I21&lt;15,100,IF(I21&lt;=25,50,0)),"")</f>
        <v>50</v>
      </c>
      <c r="Y21" s="127" t="n">
        <f aca="false">SUMPRODUCT({30,10,20,15,10,10,5},--ISNUMBER(R21:X21))</f>
        <v>75</v>
      </c>
      <c r="Z21" s="127" t="n">
        <f aca="false">IF(Y21&gt;=60,SUMPRODUCT({30,10,20,15,10,10,5},R21:X21)/Y21,"")</f>
        <v>90</v>
      </c>
      <c r="AA21" s="127" t="str">
        <f aca="false">IF(ISNUMBER(Z21),IF(Z21&gt;=70,"EASY",IF(Z21&gt;40,"UNCERTAIN","HARD")),"")</f>
        <v>EASY</v>
      </c>
    </row>
    <row r="22" customFormat="false" ht="15" hidden="false" customHeight="false" outlineLevel="0" collapsed="false">
      <c r="A22" s="127" t="s">
        <v>1312</v>
      </c>
      <c r="B22" s="127" t="n">
        <v>0.0176</v>
      </c>
      <c r="C22" s="127" t="s">
        <v>1293</v>
      </c>
      <c r="D22" s="127" t="n">
        <f aca="false">D21*(1+B22)</f>
        <v>125.560178731486</v>
      </c>
      <c r="E22" s="127" t="n">
        <f aca="false">AVERAGE(D13:D22)</f>
        <v>119.013236112347</v>
      </c>
      <c r="F22" s="127" t="n">
        <f aca="false">D22/E22-1</f>
        <v>0.0550102058644859</v>
      </c>
      <c r="G22" s="127" t="n">
        <f aca="false">IF(E22&gt;E21,1,0)</f>
        <v>1</v>
      </c>
      <c r="H22" s="127" t="n">
        <f aca="false">D22/D10-1</f>
        <v>0.110292357071593</v>
      </c>
      <c r="I22" s="127" t="n">
        <f aca="false">STDEV(B17:B22)*SQRT(12)*100</f>
        <v>13.5913340036951</v>
      </c>
      <c r="J22" s="127" t="n">
        <v>0.8</v>
      </c>
      <c r="K22" s="127" t="n">
        <f aca="false">IF(AND(ISNUMBER(J22),ISNUMBER(J16)),J22-J16,"")</f>
        <v>0.1</v>
      </c>
      <c r="M22" s="127" t="str">
        <f aca="false">IF(AND(ISNUMBER(L22),ISNUMBER(L16)),L22-L16,"")</f>
        <v/>
      </c>
      <c r="N22" s="127" t="n">
        <v>4.5845</v>
      </c>
      <c r="O22" s="127" t="n">
        <f aca="false">IF(AND(ISNUMBER(N22),ISNUMBER(N16)),N22-N16,"")</f>
        <v>0.1985</v>
      </c>
      <c r="R22" s="127" t="n">
        <f aca="false">IF(ISNUMBER(F22),IF(AND(F22&gt;0.02,G22=1),100,IF(F22&gt;-0.02,50,0)),"")</f>
        <v>100</v>
      </c>
      <c r="S22" s="127" t="n">
        <f aca="false">IF(ISNUMBER(H22),IF(H22&gt;0.05,100,IF(H22&gt;0,50,0)),"")</f>
        <v>100</v>
      </c>
      <c r="T22" s="127" t="n">
        <f aca="false">IF(AND(A22&gt;="2019-01",ISNUMBER(L22)),IF(AND(L22&lt;350,OR(NOT(ISNUMBER(M22)),M22&lt;50)),100,IF(L22&lt;=450,50,0)),IF(ISNUMBER(J22),IF(AND(J22&lt;0.95,OR(NOT(ISNUMBER(K22)),K22&lt;0.2)),100,IF(AND(J22&lt;=1.35,OR(NOT(ISNUMBER(K22)),K22&lt;0.4)),50,0)),""))</f>
        <v>100</v>
      </c>
      <c r="U22" s="127" t="str">
        <f aca="false">IF(ISNUMBER(P22),IF(P22=1,100,IF(P22=0,50,0)),"")</f>
        <v/>
      </c>
      <c r="V22" s="127" t="str">
        <f aca="false">IF(ISNUMBER(Q22),IF(Q22=1,0,100),"")</f>
        <v/>
      </c>
      <c r="W22" s="127" t="n">
        <f aca="false">IF(ISNUMBER(N22),IF(OR(N22&lt;4,AND(N22&lt;6,ISNUMBER(O22),O22&lt;-0.3)),100,IF(OR(N22&lt;=6,AND(ISNUMBER(O22),O22&lt;-0.3)),50,0)),"")</f>
        <v>50</v>
      </c>
      <c r="X22" s="127" t="n">
        <f aca="false">IF(ISNUMBER(I22),IF(I22&lt;15,100,IF(I22&lt;=25,50,0)),"")</f>
        <v>100</v>
      </c>
      <c r="Y22" s="127" t="n">
        <f aca="false">SUMPRODUCT({30,10,20,15,10,10,5},--ISNUMBER(R22:X22))</f>
        <v>75</v>
      </c>
      <c r="Z22" s="127" t="n">
        <f aca="false">IF(Y22&gt;=60,SUMPRODUCT({30,10,20,15,10,10,5},R22:X22)/Y22,"")</f>
        <v>93.3333333333333</v>
      </c>
      <c r="AA22" s="127" t="str">
        <f aca="false">IF(ISNUMBER(Z22),IF(Z22&gt;=70,"EASY",IF(Z22&gt;40,"UNCERTAIN","HARD")),"")</f>
        <v>EASY</v>
      </c>
    </row>
    <row r="23" customFormat="false" ht="15" hidden="false" customHeight="false" outlineLevel="0" collapsed="false">
      <c r="A23" s="127" t="s">
        <v>1313</v>
      </c>
      <c r="B23" s="127" t="n">
        <v>0.0446</v>
      </c>
      <c r="C23" s="127" t="s">
        <v>1293</v>
      </c>
      <c r="D23" s="127" t="n">
        <f aca="false">D22*(1+B23)</f>
        <v>131.16016270291</v>
      </c>
      <c r="E23" s="127" t="n">
        <f aca="false">AVERAGE(D14:D23)</f>
        <v>120.665342224441</v>
      </c>
      <c r="F23" s="127" t="n">
        <f aca="false">D23/E23-1</f>
        <v>0.0869746050108415</v>
      </c>
      <c r="G23" s="127" t="n">
        <f aca="false">IF(E23&gt;E22,1,0)</f>
        <v>1</v>
      </c>
      <c r="H23" s="127" t="n">
        <f aca="false">D23/D11-1</f>
        <v>0.121349121335189</v>
      </c>
      <c r="I23" s="127" t="n">
        <f aca="false">STDEV(B18:B23)*SQRT(12)*100</f>
        <v>13.5627563570242</v>
      </c>
      <c r="J23" s="127" t="n">
        <v>0.82</v>
      </c>
      <c r="K23" s="127" t="n">
        <f aca="false">IF(AND(ISNUMBER(J23),ISNUMBER(J17)),J23-J17,"")</f>
        <v>0.08</v>
      </c>
      <c r="M23" s="127" t="str">
        <f aca="false">IF(AND(ISNUMBER(L23),ISNUMBER(L17)),L23-L17,"")</f>
        <v/>
      </c>
      <c r="N23" s="127" t="n">
        <v>4.8571</v>
      </c>
      <c r="O23" s="127" t="n">
        <f aca="false">IF(AND(ISNUMBER(N23),ISNUMBER(N17)),N23-N17,"")</f>
        <v>0.4839</v>
      </c>
      <c r="R23" s="127" t="n">
        <f aca="false">IF(ISNUMBER(F23),IF(AND(F23&gt;0.02,G23=1),100,IF(F23&gt;-0.02,50,0)),"")</f>
        <v>100</v>
      </c>
      <c r="S23" s="127" t="n">
        <f aca="false">IF(ISNUMBER(H23),IF(H23&gt;0.05,100,IF(H23&gt;0,50,0)),"")</f>
        <v>100</v>
      </c>
      <c r="T23" s="127" t="n">
        <f aca="false">IF(AND(A23&gt;="2019-01",ISNUMBER(L23)),IF(AND(L23&lt;350,OR(NOT(ISNUMBER(M23)),M23&lt;50)),100,IF(L23&lt;=450,50,0)),IF(ISNUMBER(J23),IF(AND(J23&lt;0.95,OR(NOT(ISNUMBER(K23)),K23&lt;0.2)),100,IF(AND(J23&lt;=1.35,OR(NOT(ISNUMBER(K23)),K23&lt;0.4)),50,0)),""))</f>
        <v>100</v>
      </c>
      <c r="U23" s="127" t="str">
        <f aca="false">IF(ISNUMBER(P23),IF(P23=1,100,IF(P23=0,50,0)),"")</f>
        <v/>
      </c>
      <c r="V23" s="127" t="str">
        <f aca="false">IF(ISNUMBER(Q23),IF(Q23=1,0,100),"")</f>
        <v/>
      </c>
      <c r="W23" s="127" t="n">
        <f aca="false">IF(ISNUMBER(N23),IF(OR(N23&lt;4,AND(N23&lt;6,ISNUMBER(O23),O23&lt;-0.3)),100,IF(OR(N23&lt;=6,AND(ISNUMBER(O23),O23&lt;-0.3)),50,0)),"")</f>
        <v>50</v>
      </c>
      <c r="X23" s="127" t="n">
        <f aca="false">IF(ISNUMBER(I23),IF(I23&lt;15,100,IF(I23&lt;=25,50,0)),"")</f>
        <v>100</v>
      </c>
      <c r="Y23" s="127" t="n">
        <f aca="false">SUMPRODUCT({30,10,20,15,10,10,5},--ISNUMBER(R23:X23))</f>
        <v>75</v>
      </c>
      <c r="Z23" s="127" t="n">
        <f aca="false">IF(Y23&gt;=60,SUMPRODUCT({30,10,20,15,10,10,5},R23:X23)/Y23,"")</f>
        <v>93.3333333333333</v>
      </c>
      <c r="AA23" s="127" t="str">
        <f aca="false">IF(ISNUMBER(Z23),IF(Z23&gt;=70,"EASY",IF(Z23&gt;40,"UNCERTAIN","HARD")),"")</f>
        <v>EASY</v>
      </c>
    </row>
    <row r="24" customFormat="false" ht="15" hidden="false" customHeight="false" outlineLevel="0" collapsed="false">
      <c r="A24" s="127" t="s">
        <v>1314</v>
      </c>
      <c r="B24" s="127" t="n">
        <v>0.0086</v>
      </c>
      <c r="C24" s="127" t="s">
        <v>1293</v>
      </c>
      <c r="D24" s="127" t="n">
        <f aca="false">D23*(1+B24)</f>
        <v>132.288140102155</v>
      </c>
      <c r="E24" s="127" t="n">
        <f aca="false">AVERAGE(D15:D24)</f>
        <v>122.042765913113</v>
      </c>
      <c r="F24" s="127" t="n">
        <f aca="false">D24/E24-1</f>
        <v>0.0839490494367861</v>
      </c>
      <c r="G24" s="127" t="n">
        <f aca="false">IF(E24&gt;E23,1,0)</f>
        <v>1</v>
      </c>
      <c r="H24" s="127" t="n">
        <f aca="false">D24/D12-1</f>
        <v>0.162376900080855</v>
      </c>
      <c r="I24" s="127" t="n">
        <f aca="false">STDEV(B19:B24)*SQRT(12)*100</f>
        <v>7.72544108773085</v>
      </c>
      <c r="J24" s="127" t="n">
        <v>0.75</v>
      </c>
      <c r="K24" s="127" t="n">
        <f aca="false">IF(AND(ISNUMBER(J24),ISNUMBER(J18)),J24-J18,"")</f>
        <v>-0.01</v>
      </c>
      <c r="M24" s="127" t="str">
        <f aca="false">IF(AND(ISNUMBER(L24),ISNUMBER(L18)),L24-L18,"")</f>
        <v/>
      </c>
      <c r="N24" s="127" t="n">
        <v>5.1282</v>
      </c>
      <c r="O24" s="127" t="n">
        <f aca="false">IF(AND(ISNUMBER(N24),ISNUMBER(N18)),N24-N18,"")</f>
        <v>0.7677</v>
      </c>
      <c r="R24" s="127" t="n">
        <f aca="false">IF(ISNUMBER(F24),IF(AND(F24&gt;0.02,G24=1),100,IF(F24&gt;-0.02,50,0)),"")</f>
        <v>100</v>
      </c>
      <c r="S24" s="127" t="n">
        <f aca="false">IF(ISNUMBER(H24),IF(H24&gt;0.05,100,IF(H24&gt;0,50,0)),"")</f>
        <v>100</v>
      </c>
      <c r="T24" s="127" t="n">
        <f aca="false">IF(AND(A24&gt;="2019-01",ISNUMBER(L24)),IF(AND(L24&lt;350,OR(NOT(ISNUMBER(M24)),M24&lt;50)),100,IF(L24&lt;=450,50,0)),IF(ISNUMBER(J24),IF(AND(J24&lt;0.95,OR(NOT(ISNUMBER(K24)),K24&lt;0.2)),100,IF(AND(J24&lt;=1.35,OR(NOT(ISNUMBER(K24)),K24&lt;0.4)),50,0)),""))</f>
        <v>100</v>
      </c>
      <c r="U24" s="127" t="str">
        <f aca="false">IF(ISNUMBER(P24),IF(P24=1,100,IF(P24=0,50,0)),"")</f>
        <v/>
      </c>
      <c r="V24" s="127" t="str">
        <f aca="false">IF(ISNUMBER(Q24),IF(Q24=1,0,100),"")</f>
        <v/>
      </c>
      <c r="W24" s="127" t="n">
        <f aca="false">IF(ISNUMBER(N24),IF(OR(N24&lt;4,AND(N24&lt;6,ISNUMBER(O24),O24&lt;-0.3)),100,IF(OR(N24&lt;=6,AND(ISNUMBER(O24),O24&lt;-0.3)),50,0)),"")</f>
        <v>50</v>
      </c>
      <c r="X24" s="127" t="n">
        <f aca="false">IF(ISNUMBER(I24),IF(I24&lt;15,100,IF(I24&lt;=25,50,0)),"")</f>
        <v>100</v>
      </c>
      <c r="Y24" s="127" t="n">
        <f aca="false">SUMPRODUCT({30,10,20,15,10,10,5},--ISNUMBER(R24:X24))</f>
        <v>75</v>
      </c>
      <c r="Z24" s="127" t="n">
        <f aca="false">IF(Y24&gt;=60,SUMPRODUCT({30,10,20,15,10,10,5},R24:X24)/Y24,"")</f>
        <v>93.3333333333333</v>
      </c>
      <c r="AA24" s="127" t="str">
        <f aca="false">IF(ISNUMBER(Z24),IF(Z24&gt;=70,"EASY",IF(Z24&gt;40,"UNCERTAIN","HARD")),"")</f>
        <v>EASY</v>
      </c>
    </row>
    <row r="25" customFormat="false" ht="15" hidden="false" customHeight="false" outlineLevel="0" collapsed="false">
      <c r="A25" s="127" t="s">
        <v>1315</v>
      </c>
      <c r="B25" s="127" t="n">
        <v>0.0585</v>
      </c>
      <c r="C25" s="127" t="s">
        <v>1293</v>
      </c>
      <c r="D25" s="127" t="n">
        <f aca="false">D24*(1+B25)</f>
        <v>140.026996298131</v>
      </c>
      <c r="E25" s="127" t="n">
        <f aca="false">AVERAGE(D16:D25)</f>
        <v>124.627836107151</v>
      </c>
      <c r="F25" s="127" t="n">
        <f aca="false">D25/E25-1</f>
        <v>0.123561161550944</v>
      </c>
      <c r="G25" s="127" t="n">
        <f aca="false">IF(E25&gt;E24,1,0)</f>
        <v>1</v>
      </c>
      <c r="H25" s="127" t="n">
        <f aca="false">D25/D13-1</f>
        <v>0.221459295875692</v>
      </c>
      <c r="I25" s="127" t="n">
        <f aca="false">STDEV(B20:B25)*SQRT(12)*100</f>
        <v>9.91692896011663</v>
      </c>
      <c r="J25" s="127" t="n">
        <v>0.82</v>
      </c>
      <c r="K25" s="127" t="n">
        <f aca="false">IF(AND(ISNUMBER(J25),ISNUMBER(J19)),J25-J19,"")</f>
        <v>0.0599999999999999</v>
      </c>
      <c r="M25" s="127" t="str">
        <f aca="false">IF(AND(ISNUMBER(L25),ISNUMBER(L19)),L25-L19,"")</f>
        <v/>
      </c>
      <c r="N25" s="127" t="n">
        <v>5.3977</v>
      </c>
      <c r="O25" s="127" t="n">
        <f aca="false">IF(AND(ISNUMBER(N25),ISNUMBER(N19)),N25-N19,"")</f>
        <v>1.0499</v>
      </c>
      <c r="R25" s="127" t="n">
        <f aca="false">IF(ISNUMBER(F25),IF(AND(F25&gt;0.02,G25=1),100,IF(F25&gt;-0.02,50,0)),"")</f>
        <v>100</v>
      </c>
      <c r="S25" s="127" t="n">
        <f aca="false">IF(ISNUMBER(H25),IF(H25&gt;0.05,100,IF(H25&gt;0,50,0)),"")</f>
        <v>100</v>
      </c>
      <c r="T25" s="127" t="n">
        <f aca="false">IF(AND(A25&gt;="2019-01",ISNUMBER(L25)),IF(AND(L25&lt;350,OR(NOT(ISNUMBER(M25)),M25&lt;50)),100,IF(L25&lt;=450,50,0)),IF(ISNUMBER(J25),IF(AND(J25&lt;0.95,OR(NOT(ISNUMBER(K25)),K25&lt;0.2)),100,IF(AND(J25&lt;=1.35,OR(NOT(ISNUMBER(K25)),K25&lt;0.4)),50,0)),""))</f>
        <v>100</v>
      </c>
      <c r="U25" s="127" t="str">
        <f aca="false">IF(ISNUMBER(P25),IF(P25=1,100,IF(P25=0,50,0)),"")</f>
        <v/>
      </c>
      <c r="V25" s="127" t="str">
        <f aca="false">IF(ISNUMBER(Q25),IF(Q25=1,0,100),"")</f>
        <v/>
      </c>
      <c r="W25" s="127" t="n">
        <f aca="false">IF(ISNUMBER(N25),IF(OR(N25&lt;4,AND(N25&lt;6,ISNUMBER(O25),O25&lt;-0.3)),100,IF(OR(N25&lt;=6,AND(ISNUMBER(O25),O25&lt;-0.3)),50,0)),"")</f>
        <v>50</v>
      </c>
      <c r="X25" s="127" t="n">
        <f aca="false">IF(ISNUMBER(I25),IF(I25&lt;15,100,IF(I25&lt;=25,50,0)),"")</f>
        <v>100</v>
      </c>
      <c r="Y25" s="127" t="n">
        <f aca="false">SUMPRODUCT({30,10,20,15,10,10,5},--ISNUMBER(R25:X25))</f>
        <v>75</v>
      </c>
      <c r="Z25" s="127" t="n">
        <f aca="false">IF(Y25&gt;=60,SUMPRODUCT({30,10,20,15,10,10,5},R25:X25)/Y25,"")</f>
        <v>93.3333333333333</v>
      </c>
      <c r="AA25" s="127" t="str">
        <f aca="false">IF(ISNUMBER(Z25),IF(Z25&gt;=70,"EASY",IF(Z25&gt;40,"UNCERTAIN","HARD")),"")</f>
        <v>EASY</v>
      </c>
    </row>
    <row r="26" customFormat="false" ht="15" hidden="false" customHeight="false" outlineLevel="0" collapsed="false">
      <c r="A26" s="127" t="s">
        <v>1316</v>
      </c>
      <c r="B26" s="127" t="n">
        <v>-0.0351</v>
      </c>
      <c r="C26" s="127" t="s">
        <v>1293</v>
      </c>
      <c r="D26" s="127" t="n">
        <f aca="false">D25*(1+B26)</f>
        <v>135.112048728067</v>
      </c>
      <c r="E26" s="127" t="n">
        <f aca="false">AVERAGE(D17:D26)</f>
        <v>127.105043893224</v>
      </c>
      <c r="F26" s="127" t="n">
        <f aca="false">D26/E26-1</f>
        <v>0.0629951777646896</v>
      </c>
      <c r="G26" s="127" t="n">
        <f aca="false">IF(E26&gt;E25,1,0)</f>
        <v>1</v>
      </c>
      <c r="H26" s="127" t="n">
        <f aca="false">D26/D14-1</f>
        <v>0.14005230662648</v>
      </c>
      <c r="I26" s="127" t="n">
        <f aca="false">STDEV(B21:B26)*SQRT(12)*100</f>
        <v>12.6519816629649</v>
      </c>
      <c r="J26" s="127" t="n">
        <v>0.78</v>
      </c>
      <c r="K26" s="127" t="n">
        <f aca="false">IF(AND(ISNUMBER(J26),ISNUMBER(J20)),J26-J20,"")</f>
        <v>-0.01</v>
      </c>
      <c r="M26" s="127" t="str">
        <f aca="false">IF(AND(ISNUMBER(L26),ISNUMBER(L20)),L26-L20,"")</f>
        <v/>
      </c>
      <c r="N26" s="127" t="n">
        <v>5.0847</v>
      </c>
      <c r="O26" s="127" t="n">
        <f aca="false">IF(AND(ISNUMBER(N26),ISNUMBER(N20)),N26-N20,"")</f>
        <v>0.4604</v>
      </c>
      <c r="R26" s="127" t="n">
        <f aca="false">IF(ISNUMBER(F26),IF(AND(F26&gt;0.02,G26=1),100,IF(F26&gt;-0.02,50,0)),"")</f>
        <v>100</v>
      </c>
      <c r="S26" s="127" t="n">
        <f aca="false">IF(ISNUMBER(H26),IF(H26&gt;0.05,100,IF(H26&gt;0,50,0)),"")</f>
        <v>100</v>
      </c>
      <c r="T26" s="127" t="n">
        <f aca="false">IF(AND(A26&gt;="2019-01",ISNUMBER(L26)),IF(AND(L26&lt;350,OR(NOT(ISNUMBER(M26)),M26&lt;50)),100,IF(L26&lt;=450,50,0)),IF(ISNUMBER(J26),IF(AND(J26&lt;0.95,OR(NOT(ISNUMBER(K26)),K26&lt;0.2)),100,IF(AND(J26&lt;=1.35,OR(NOT(ISNUMBER(K26)),K26&lt;0.4)),50,0)),""))</f>
        <v>100</v>
      </c>
      <c r="U26" s="127" t="str">
        <f aca="false">IF(ISNUMBER(P26),IF(P26=1,100,IF(P26=0,50,0)),"")</f>
        <v/>
      </c>
      <c r="V26" s="127" t="str">
        <f aca="false">IF(ISNUMBER(Q26),IF(Q26=1,0,100),"")</f>
        <v/>
      </c>
      <c r="W26" s="127" t="n">
        <f aca="false">IF(ISNUMBER(N26),IF(OR(N26&lt;4,AND(N26&lt;6,ISNUMBER(O26),O26&lt;-0.3)),100,IF(OR(N26&lt;=6,AND(ISNUMBER(O26),O26&lt;-0.3)),50,0)),"")</f>
        <v>50</v>
      </c>
      <c r="X26" s="127" t="n">
        <f aca="false">IF(ISNUMBER(I26),IF(I26&lt;15,100,IF(I26&lt;=25,50,0)),"")</f>
        <v>100</v>
      </c>
      <c r="Y26" s="127" t="n">
        <f aca="false">SUMPRODUCT({30,10,20,15,10,10,5},--ISNUMBER(R26:X26))</f>
        <v>75</v>
      </c>
      <c r="Z26" s="127" t="n">
        <f aca="false">IF(Y26&gt;=60,SUMPRODUCT({30,10,20,15,10,10,5},R26:X26)/Y26,"")</f>
        <v>93.3333333333333</v>
      </c>
      <c r="AA26" s="127" t="str">
        <f aca="false">IF(ISNUMBER(Z26),IF(Z26&gt;=70,"EASY",IF(Z26&gt;40,"UNCERTAIN","HARD")),"")</f>
        <v>EASY</v>
      </c>
    </row>
    <row r="27" customFormat="false" ht="15" hidden="false" customHeight="false" outlineLevel="0" collapsed="false">
      <c r="A27" s="127" t="s">
        <v>1317</v>
      </c>
      <c r="B27" s="127" t="n">
        <v>-0.0072</v>
      </c>
      <c r="C27" s="127" t="s">
        <v>1293</v>
      </c>
      <c r="D27" s="127" t="n">
        <f aca="false">D26*(1+B27)</f>
        <v>134.139241977225</v>
      </c>
      <c r="E27" s="127" t="n">
        <f aca="false">AVERAGE(D18:D27)</f>
        <v>129.420973821111</v>
      </c>
      <c r="F27" s="127" t="n">
        <f aca="false">D27/E27-1</f>
        <v>0.0364567505312992</v>
      </c>
      <c r="G27" s="127" t="n">
        <f aca="false">IF(E27&gt;E26,1,0)</f>
        <v>1</v>
      </c>
      <c r="H27" s="127" t="n">
        <f aca="false">D27/D15-1</f>
        <v>0.174843190802128</v>
      </c>
      <c r="I27" s="127" t="n">
        <f aca="false">STDEV(B22:B27)*SQRT(12)*100</f>
        <v>11.8160704127895</v>
      </c>
      <c r="J27" s="127" t="n">
        <v>0.73</v>
      </c>
      <c r="K27" s="127" t="n">
        <f aca="false">IF(AND(ISNUMBER(J27),ISNUMBER(J21)),J27-J21,"")</f>
        <v>-0.01</v>
      </c>
      <c r="M27" s="127" t="str">
        <f aca="false">IF(AND(ISNUMBER(L27),ISNUMBER(L21)),L27-L21,"")</f>
        <v/>
      </c>
      <c r="N27" s="127" t="n">
        <v>5.0704</v>
      </c>
      <c r="O27" s="127" t="n">
        <f aca="false">IF(AND(ISNUMBER(N27),ISNUMBER(N21)),N27-N21,"")</f>
        <v>0.1713</v>
      </c>
      <c r="R27" s="127" t="n">
        <f aca="false">IF(ISNUMBER(F27),IF(AND(F27&gt;0.02,G27=1),100,IF(F27&gt;-0.02,50,0)),"")</f>
        <v>100</v>
      </c>
      <c r="S27" s="127" t="n">
        <f aca="false">IF(ISNUMBER(H27),IF(H27&gt;0.05,100,IF(H27&gt;0,50,0)),"")</f>
        <v>100</v>
      </c>
      <c r="T27" s="127" t="n">
        <f aca="false">IF(AND(A27&gt;="2019-01",ISNUMBER(L27)),IF(AND(L27&lt;350,OR(NOT(ISNUMBER(M27)),M27&lt;50)),100,IF(L27&lt;=450,50,0)),IF(ISNUMBER(J27),IF(AND(J27&lt;0.95,OR(NOT(ISNUMBER(K27)),K27&lt;0.2)),100,IF(AND(J27&lt;=1.35,OR(NOT(ISNUMBER(K27)),K27&lt;0.4)),50,0)),""))</f>
        <v>100</v>
      </c>
      <c r="U27" s="127" t="str">
        <f aca="false">IF(ISNUMBER(P27),IF(P27=1,100,IF(P27=0,50,0)),"")</f>
        <v/>
      </c>
      <c r="V27" s="127" t="str">
        <f aca="false">IF(ISNUMBER(Q27),IF(Q27=1,0,100),"")</f>
        <v/>
      </c>
      <c r="W27" s="127" t="n">
        <f aca="false">IF(ISNUMBER(N27),IF(OR(N27&lt;4,AND(N27&lt;6,ISNUMBER(O27),O27&lt;-0.3)),100,IF(OR(N27&lt;=6,AND(ISNUMBER(O27),O27&lt;-0.3)),50,0)),"")</f>
        <v>50</v>
      </c>
      <c r="X27" s="127" t="n">
        <f aca="false">IF(ISNUMBER(I27),IF(I27&lt;15,100,IF(I27&lt;=25,50,0)),"")</f>
        <v>100</v>
      </c>
      <c r="Y27" s="127" t="n">
        <f aca="false">SUMPRODUCT({30,10,20,15,10,10,5},--ISNUMBER(R27:X27))</f>
        <v>75</v>
      </c>
      <c r="Z27" s="127" t="n">
        <f aca="false">IF(Y27&gt;=60,SUMPRODUCT({30,10,20,15,10,10,5},R27:X27)/Y27,"")</f>
        <v>93.3333333333333</v>
      </c>
      <c r="AA27" s="127" t="str">
        <f aca="false">IF(ISNUMBER(Z27),IF(Z27&gt;=70,"EASY",IF(Z27&gt;40,"UNCERTAIN","HARD")),"")</f>
        <v>EASY</v>
      </c>
    </row>
    <row r="28" customFormat="false" ht="15" hidden="false" customHeight="false" outlineLevel="0" collapsed="false">
      <c r="A28" s="127" t="s">
        <v>1318</v>
      </c>
      <c r="B28" s="127" t="n">
        <v>-0.0538</v>
      </c>
      <c r="C28" s="127" t="s">
        <v>1293</v>
      </c>
      <c r="D28" s="127" t="n">
        <f aca="false">D27*(1+B28)</f>
        <v>126.92255075885</v>
      </c>
      <c r="E28" s="127" t="n">
        <f aca="false">AVERAGE(D19:D28)</f>
        <v>129.963144770379</v>
      </c>
      <c r="F28" s="127" t="n">
        <f aca="false">D28/E28-1</f>
        <v>-0.0233958174596429</v>
      </c>
      <c r="G28" s="127" t="n">
        <f aca="false">IF(E28&gt;E27,1,0)</f>
        <v>1</v>
      </c>
      <c r="H28" s="127" t="n">
        <f aca="false">D28/D16-1</f>
        <v>0.150286244967894</v>
      </c>
      <c r="I28" s="127" t="n">
        <f aca="false">STDEV(B23:B28)*SQRT(12)*100</f>
        <v>15.1971839496665</v>
      </c>
      <c r="J28" s="127" t="n">
        <v>0.64</v>
      </c>
      <c r="K28" s="127" t="n">
        <f aca="false">IF(AND(ISNUMBER(J28),ISNUMBER(J22)),J28-J22,"")</f>
        <v>-0.16</v>
      </c>
      <c r="M28" s="127" t="str">
        <f aca="false">IF(AND(ISNUMBER(L28),ISNUMBER(L22)),L28-L22,"")</f>
        <v/>
      </c>
      <c r="N28" s="127" t="n">
        <v>5.3221</v>
      </c>
      <c r="O28" s="127" t="n">
        <f aca="false">IF(AND(ISNUMBER(N28),ISNUMBER(N22)),N28-N22,"")</f>
        <v>0.7376</v>
      </c>
      <c r="R28" s="127" t="n">
        <f aca="false">IF(ISNUMBER(F28),IF(AND(F28&gt;0.02,G28=1),100,IF(F28&gt;-0.02,50,0)),"")</f>
        <v>0</v>
      </c>
      <c r="S28" s="127" t="n">
        <f aca="false">IF(ISNUMBER(H28),IF(H28&gt;0.05,100,IF(H28&gt;0,50,0)),"")</f>
        <v>100</v>
      </c>
      <c r="T28" s="127" t="n">
        <f aca="false">IF(AND(A28&gt;="2019-01",ISNUMBER(L28)),IF(AND(L28&lt;350,OR(NOT(ISNUMBER(M28)),M28&lt;50)),100,IF(L28&lt;=450,50,0)),IF(ISNUMBER(J28),IF(AND(J28&lt;0.95,OR(NOT(ISNUMBER(K28)),K28&lt;0.2)),100,IF(AND(J28&lt;=1.35,OR(NOT(ISNUMBER(K28)),K28&lt;0.4)),50,0)),""))</f>
        <v>100</v>
      </c>
      <c r="U28" s="127" t="str">
        <f aca="false">IF(ISNUMBER(P28),IF(P28=1,100,IF(P28=0,50,0)),"")</f>
        <v/>
      </c>
      <c r="V28" s="127" t="str">
        <f aca="false">IF(ISNUMBER(Q28),IF(Q28=1,0,100),"")</f>
        <v/>
      </c>
      <c r="W28" s="127" t="n">
        <f aca="false">IF(ISNUMBER(N28),IF(OR(N28&lt;4,AND(N28&lt;6,ISNUMBER(O28),O28&lt;-0.3)),100,IF(OR(N28&lt;=6,AND(ISNUMBER(O28),O28&lt;-0.3)),50,0)),"")</f>
        <v>50</v>
      </c>
      <c r="X28" s="127" t="n">
        <f aca="false">IF(ISNUMBER(I28),IF(I28&lt;15,100,IF(I28&lt;=25,50,0)),"")</f>
        <v>50</v>
      </c>
      <c r="Y28" s="127" t="n">
        <f aca="false">SUMPRODUCT({30,10,20,15,10,10,5},--ISNUMBER(R28:X28))</f>
        <v>75</v>
      </c>
      <c r="Z28" s="127" t="n">
        <f aca="false">IF(Y28&gt;=60,SUMPRODUCT({30,10,20,15,10,10,5},R28:X28)/Y28,"")</f>
        <v>50</v>
      </c>
      <c r="AA28" s="127" t="str">
        <f aca="false">IF(ISNUMBER(Z28),IF(Z28&gt;=70,"EASY",IF(Z28&gt;40,"UNCERTAIN","HARD")),"")</f>
        <v>UNCERTAIN</v>
      </c>
    </row>
    <row r="29" customFormat="false" ht="15" hidden="false" customHeight="false" outlineLevel="0" collapsed="false">
      <c r="A29" s="127" t="s">
        <v>1319</v>
      </c>
      <c r="B29" s="127" t="n">
        <v>0.031</v>
      </c>
      <c r="C29" s="127" t="s">
        <v>1293</v>
      </c>
      <c r="D29" s="127" t="n">
        <f aca="false">D28*(1+B29)</f>
        <v>130.857149832374</v>
      </c>
      <c r="E29" s="127" t="n">
        <f aca="false">AVERAGE(D20:D29)</f>
        <v>130.567078330343</v>
      </c>
      <c r="F29" s="127" t="n">
        <f aca="false">D29/E29-1</f>
        <v>0.00222162819097016</v>
      </c>
      <c r="G29" s="127" t="n">
        <f aca="false">IF(E29&gt;E28,1,0)</f>
        <v>1</v>
      </c>
      <c r="H29" s="127" t="n">
        <f aca="false">D29/D17-1</f>
        <v>0.17910630201024</v>
      </c>
      <c r="I29" s="127" t="n">
        <f aca="false">STDEV(B24:B29)*SQRT(12)*100</f>
        <v>14.395693800578</v>
      </c>
      <c r="J29" s="127" t="n">
        <v>0.66</v>
      </c>
      <c r="K29" s="127" t="n">
        <f aca="false">IF(AND(ISNUMBER(J29),ISNUMBER(J23)),J29-J23,"")</f>
        <v>-0.16</v>
      </c>
      <c r="M29" s="127" t="str">
        <f aca="false">IF(AND(ISNUMBER(L29),ISNUMBER(L23)),L29-L23,"")</f>
        <v/>
      </c>
      <c r="N29" s="127" t="n">
        <v>5.5866</v>
      </c>
      <c r="O29" s="127" t="n">
        <f aca="false">IF(AND(ISNUMBER(N29),ISNUMBER(N23)),N29-N23,"")</f>
        <v>0.7295</v>
      </c>
      <c r="R29" s="127" t="n">
        <f aca="false">IF(ISNUMBER(F29),IF(AND(F29&gt;0.02,G29=1),100,IF(F29&gt;-0.02,50,0)),"")</f>
        <v>50</v>
      </c>
      <c r="S29" s="127" t="n">
        <f aca="false">IF(ISNUMBER(H29),IF(H29&gt;0.05,100,IF(H29&gt;0,50,0)),"")</f>
        <v>100</v>
      </c>
      <c r="T29" s="127" t="n">
        <f aca="false">IF(AND(A29&gt;="2019-01",ISNUMBER(L29)),IF(AND(L29&lt;350,OR(NOT(ISNUMBER(M29)),M29&lt;50)),100,IF(L29&lt;=450,50,0)),IF(ISNUMBER(J29),IF(AND(J29&lt;0.95,OR(NOT(ISNUMBER(K29)),K29&lt;0.2)),100,IF(AND(J29&lt;=1.35,OR(NOT(ISNUMBER(K29)),K29&lt;0.4)),50,0)),""))</f>
        <v>100</v>
      </c>
      <c r="U29" s="127" t="str">
        <f aca="false">IF(ISNUMBER(P29),IF(P29=1,100,IF(P29=0,50,0)),"")</f>
        <v/>
      </c>
      <c r="V29" s="127" t="str">
        <f aca="false">IF(ISNUMBER(Q29),IF(Q29=1,0,100),"")</f>
        <v/>
      </c>
      <c r="W29" s="127" t="n">
        <f aca="false">IF(ISNUMBER(N29),IF(OR(N29&lt;4,AND(N29&lt;6,ISNUMBER(O29),O29&lt;-0.3)),100,IF(OR(N29&lt;=6,AND(ISNUMBER(O29),O29&lt;-0.3)),50,0)),"")</f>
        <v>50</v>
      </c>
      <c r="X29" s="127" t="n">
        <f aca="false">IF(ISNUMBER(I29),IF(I29&lt;15,100,IF(I29&lt;=25,50,0)),"")</f>
        <v>100</v>
      </c>
      <c r="Y29" s="127" t="n">
        <f aca="false">SUMPRODUCT({30,10,20,15,10,10,5},--ISNUMBER(R29:X29))</f>
        <v>75</v>
      </c>
      <c r="Z29" s="127" t="n">
        <f aca="false">IF(Y29&gt;=60,SUMPRODUCT({30,10,20,15,10,10,5},R29:X29)/Y29,"")</f>
        <v>73.3333333333333</v>
      </c>
      <c r="AA29" s="127" t="str">
        <f aca="false">IF(ISNUMBER(Z29),IF(Z29&gt;=70,"EASY",IF(Z29&gt;40,"UNCERTAIN","HARD")),"")</f>
        <v>EASY</v>
      </c>
    </row>
    <row r="30" customFormat="false" ht="15" hidden="false" customHeight="false" outlineLevel="0" collapsed="false">
      <c r="A30" s="127" t="s">
        <v>1320</v>
      </c>
      <c r="B30" s="127" t="n">
        <v>0.0199</v>
      </c>
      <c r="C30" s="127" t="s">
        <v>1293</v>
      </c>
      <c r="D30" s="127" t="n">
        <f aca="false">D29*(1+B30)</f>
        <v>133.461207114039</v>
      </c>
      <c r="E30" s="127" t="n">
        <f aca="false">AVERAGE(D21:D30)</f>
        <v>131.291621666533</v>
      </c>
      <c r="F30" s="127" t="n">
        <f aca="false">D30/E30-1</f>
        <v>0.0165249344928973</v>
      </c>
      <c r="G30" s="127" t="n">
        <f aca="false">IF(E30&gt;E29,1,0)</f>
        <v>1</v>
      </c>
      <c r="H30" s="127" t="n">
        <f aca="false">D30/D18-1</f>
        <v>0.0984385434967512</v>
      </c>
      <c r="I30" s="127" t="n">
        <f aca="false">STDEV(B25:B30)*SQRT(12)*100</f>
        <v>14.6380886730474</v>
      </c>
      <c r="J30" s="127" t="n">
        <v>0.65</v>
      </c>
      <c r="K30" s="127" t="n">
        <f aca="false">IF(AND(ISNUMBER(J30),ISNUMBER(J24)),J30-J24,"")</f>
        <v>-0.1</v>
      </c>
      <c r="M30" s="127" t="str">
        <f aca="false">IF(AND(ISNUMBER(L30),ISNUMBER(L24)),L30-L24,"")</f>
        <v/>
      </c>
      <c r="N30" s="127" t="n">
        <v>6.1281</v>
      </c>
      <c r="O30" s="127" t="n">
        <f aca="false">IF(AND(ISNUMBER(N30),ISNUMBER(N24)),N30-N24,"")</f>
        <v>0.9999</v>
      </c>
      <c r="R30" s="127" t="n">
        <f aca="false">IF(ISNUMBER(F30),IF(AND(F30&gt;0.02,G30=1),100,IF(F30&gt;-0.02,50,0)),"")</f>
        <v>50</v>
      </c>
      <c r="S30" s="127" t="n">
        <f aca="false">IF(ISNUMBER(H30),IF(H30&gt;0.05,100,IF(H30&gt;0,50,0)),"")</f>
        <v>100</v>
      </c>
      <c r="T30" s="127" t="n">
        <f aca="false">IF(AND(A30&gt;="2019-01",ISNUMBER(L30)),IF(AND(L30&lt;350,OR(NOT(ISNUMBER(M30)),M30&lt;50)),100,IF(L30&lt;=450,50,0)),IF(ISNUMBER(J30),IF(AND(J30&lt;0.95,OR(NOT(ISNUMBER(K30)),K30&lt;0.2)),100,IF(AND(J30&lt;=1.35,OR(NOT(ISNUMBER(K30)),K30&lt;0.4)),50,0)),""))</f>
        <v>100</v>
      </c>
      <c r="U30" s="127" t="str">
        <f aca="false">IF(ISNUMBER(P30),IF(P30=1,100,IF(P30=0,50,0)),"")</f>
        <v/>
      </c>
      <c r="V30" s="127" t="str">
        <f aca="false">IF(ISNUMBER(Q30),IF(Q30=1,0,100),"")</f>
        <v/>
      </c>
      <c r="W30" s="127" t="n">
        <f aca="false">IF(ISNUMBER(N30),IF(OR(N30&lt;4,AND(N30&lt;6,ISNUMBER(O30),O30&lt;-0.3)),100,IF(OR(N30&lt;=6,AND(ISNUMBER(O30),O30&lt;-0.3)),50,0)),"")</f>
        <v>0</v>
      </c>
      <c r="X30" s="127" t="n">
        <f aca="false">IF(ISNUMBER(I30),IF(I30&lt;15,100,IF(I30&lt;=25,50,0)),"")</f>
        <v>100</v>
      </c>
      <c r="Y30" s="127" t="n">
        <f aca="false">SUMPRODUCT({30,10,20,15,10,10,5},--ISNUMBER(R30:X30))</f>
        <v>75</v>
      </c>
      <c r="Z30" s="127" t="n">
        <f aca="false">IF(Y30&gt;=60,SUMPRODUCT({30,10,20,15,10,10,5},R30:X30)/Y30,"")</f>
        <v>66.6666666666667</v>
      </c>
      <c r="AA30" s="127" t="str">
        <f aca="false">IF(ISNUMBER(Z30),IF(Z30&gt;=70,"EASY",IF(Z30&gt;40,"UNCERTAIN","HARD")),"")</f>
        <v>UNCERTAIN</v>
      </c>
    </row>
    <row r="31" customFormat="false" ht="15" hidden="false" customHeight="false" outlineLevel="0" collapsed="false">
      <c r="A31" s="127" t="s">
        <v>1321</v>
      </c>
      <c r="B31" s="127" t="n">
        <v>0.0038</v>
      </c>
      <c r="C31" s="127" t="s">
        <v>1293</v>
      </c>
      <c r="D31" s="127" t="n">
        <f aca="false">D30*(1+B31)</f>
        <v>133.968359701072</v>
      </c>
      <c r="E31" s="127" t="n">
        <f aca="false">AVERAGE(D22:D31)</f>
        <v>132.349603594631</v>
      </c>
      <c r="F31" s="127" t="n">
        <f aca="false">D31/E31-1</f>
        <v>0.012230910123457</v>
      </c>
      <c r="G31" s="127" t="n">
        <f aca="false">IF(E31&gt;E30,1,0)</f>
        <v>1</v>
      </c>
      <c r="H31" s="127" t="n">
        <f aca="false">D31/D19-1</f>
        <v>0.0733112138246266</v>
      </c>
      <c r="I31" s="127" t="n">
        <f aca="false">STDEV(B26:B31)*SQRT(12)*100</f>
        <v>11.2400142348664</v>
      </c>
      <c r="J31" s="127" t="n">
        <v>0.73</v>
      </c>
      <c r="K31" s="127" t="n">
        <f aca="false">IF(AND(ISNUMBER(J31),ISNUMBER(J25)),J31-J25,"")</f>
        <v>-0.09</v>
      </c>
      <c r="M31" s="127" t="str">
        <f aca="false">IF(AND(ISNUMBER(L31),ISNUMBER(L25)),L31-L25,"")</f>
        <v/>
      </c>
      <c r="N31" s="127" t="n">
        <v>5.8333</v>
      </c>
      <c r="O31" s="127" t="n">
        <f aca="false">IF(AND(ISNUMBER(N31),ISNUMBER(N25)),N31-N25,"")</f>
        <v>0.4356</v>
      </c>
      <c r="R31" s="127" t="n">
        <f aca="false">IF(ISNUMBER(F31),IF(AND(F31&gt;0.02,G31=1),100,IF(F31&gt;-0.02,50,0)),"")</f>
        <v>50</v>
      </c>
      <c r="S31" s="127" t="n">
        <f aca="false">IF(ISNUMBER(H31),IF(H31&gt;0.05,100,IF(H31&gt;0,50,0)),"")</f>
        <v>100</v>
      </c>
      <c r="T31" s="127" t="n">
        <f aca="false">IF(AND(A31&gt;="2019-01",ISNUMBER(L31)),IF(AND(L31&lt;350,OR(NOT(ISNUMBER(M31)),M31&lt;50)),100,IF(L31&lt;=450,50,0)),IF(ISNUMBER(J31),IF(AND(J31&lt;0.95,OR(NOT(ISNUMBER(K31)),K31&lt;0.2)),100,IF(AND(J31&lt;=1.35,OR(NOT(ISNUMBER(K31)),K31&lt;0.4)),50,0)),""))</f>
        <v>100</v>
      </c>
      <c r="U31" s="127" t="str">
        <f aca="false">IF(ISNUMBER(P31),IF(P31=1,100,IF(P31=0,50,0)),"")</f>
        <v/>
      </c>
      <c r="V31" s="127" t="str">
        <f aca="false">IF(ISNUMBER(Q31),IF(Q31=1,0,100),"")</f>
        <v/>
      </c>
      <c r="W31" s="127" t="n">
        <f aca="false">IF(ISNUMBER(N31),IF(OR(N31&lt;4,AND(N31&lt;6,ISNUMBER(O31),O31&lt;-0.3)),100,IF(OR(N31&lt;=6,AND(ISNUMBER(O31),O31&lt;-0.3)),50,0)),"")</f>
        <v>50</v>
      </c>
      <c r="X31" s="127" t="n">
        <f aca="false">IF(ISNUMBER(I31),IF(I31&lt;15,100,IF(I31&lt;=25,50,0)),"")</f>
        <v>100</v>
      </c>
      <c r="Y31" s="127" t="n">
        <f aca="false">SUMPRODUCT({30,10,20,15,10,10,5},--ISNUMBER(R31:X31))</f>
        <v>75</v>
      </c>
      <c r="Z31" s="127" t="n">
        <f aca="false">IF(Y31&gt;=60,SUMPRODUCT({30,10,20,15,10,10,5},R31:X31)/Y31,"")</f>
        <v>73.3333333333333</v>
      </c>
      <c r="AA31" s="127" t="str">
        <f aca="false">IF(ISNUMBER(Z31),IF(Z31&gt;=70,"EASY",IF(Z31&gt;40,"UNCERTAIN","HARD")),"")</f>
        <v>EASY</v>
      </c>
    </row>
    <row r="32" customFormat="false" ht="15" hidden="false" customHeight="false" outlineLevel="0" collapsed="false">
      <c r="A32" s="127" t="s">
        <v>1322</v>
      </c>
      <c r="B32" s="127" t="n">
        <v>-0.0667</v>
      </c>
      <c r="C32" s="127" t="s">
        <v>1293</v>
      </c>
      <c r="D32" s="127" t="n">
        <f aca="false">D31*(1+B32)</f>
        <v>125.03267010901</v>
      </c>
      <c r="E32" s="127" t="n">
        <f aca="false">AVERAGE(D23:D32)</f>
        <v>132.296852732383</v>
      </c>
      <c r="F32" s="127" t="n">
        <f aca="false">D32/E32-1</f>
        <v>-0.0549082043400322</v>
      </c>
      <c r="G32" s="127" t="n">
        <f aca="false">IF(E32&gt;E31,1,0)</f>
        <v>0</v>
      </c>
      <c r="H32" s="127" t="n">
        <f aca="false">D32/D20-1</f>
        <v>-0.00937365915494082</v>
      </c>
      <c r="I32" s="127" t="n">
        <f aca="false">STDEV(B27:B32)*SQRT(12)*100</f>
        <v>13.7507410709387</v>
      </c>
      <c r="J32" s="127" t="n">
        <v>0.72</v>
      </c>
      <c r="K32" s="127" t="n">
        <f aca="false">IF(AND(ISNUMBER(J32),ISNUMBER(J26)),J32-J26,"")</f>
        <v>-0.0600000000000001</v>
      </c>
      <c r="M32" s="127" t="str">
        <f aca="false">IF(AND(ISNUMBER(L32),ISNUMBER(L26)),L32-L26,"")</f>
        <v/>
      </c>
      <c r="N32" s="127" t="n">
        <v>5.8011</v>
      </c>
      <c r="O32" s="127" t="n">
        <f aca="false">IF(AND(ISNUMBER(N32),ISNUMBER(N26)),N32-N26,"")</f>
        <v>0.7164</v>
      </c>
      <c r="R32" s="127" t="n">
        <f aca="false">IF(ISNUMBER(F32),IF(AND(F32&gt;0.02,G32=1),100,IF(F32&gt;-0.02,50,0)),"")</f>
        <v>0</v>
      </c>
      <c r="S32" s="127" t="n">
        <f aca="false">IF(ISNUMBER(H32),IF(H32&gt;0.05,100,IF(H32&gt;0,50,0)),"")</f>
        <v>0</v>
      </c>
      <c r="T32" s="127" t="n">
        <f aca="false">IF(AND(A32&gt;="2019-01",ISNUMBER(L32)),IF(AND(L32&lt;350,OR(NOT(ISNUMBER(M32)),M32&lt;50)),100,IF(L32&lt;=450,50,0)),IF(ISNUMBER(J32),IF(AND(J32&lt;0.95,OR(NOT(ISNUMBER(K32)),K32&lt;0.2)),100,IF(AND(J32&lt;=1.35,OR(NOT(ISNUMBER(K32)),K32&lt;0.4)),50,0)),""))</f>
        <v>100</v>
      </c>
      <c r="U32" s="127" t="str">
        <f aca="false">IF(ISNUMBER(P32),IF(P32=1,100,IF(P32=0,50,0)),"")</f>
        <v/>
      </c>
      <c r="V32" s="127" t="str">
        <f aca="false">IF(ISNUMBER(Q32),IF(Q32=1,0,100),"")</f>
        <v/>
      </c>
      <c r="W32" s="127" t="n">
        <f aca="false">IF(ISNUMBER(N32),IF(OR(N32&lt;4,AND(N32&lt;6,ISNUMBER(O32),O32&lt;-0.3)),100,IF(OR(N32&lt;=6,AND(ISNUMBER(O32),O32&lt;-0.3)),50,0)),"")</f>
        <v>50</v>
      </c>
      <c r="X32" s="127" t="n">
        <f aca="false">IF(ISNUMBER(I32),IF(I32&lt;15,100,IF(I32&lt;=25,50,0)),"")</f>
        <v>100</v>
      </c>
      <c r="Y32" s="127" t="n">
        <f aca="false">SUMPRODUCT({30,10,20,15,10,10,5},--ISNUMBER(R32:X32))</f>
        <v>75</v>
      </c>
      <c r="Z32" s="127" t="n">
        <f aca="false">IF(Y32&gt;=60,SUMPRODUCT({30,10,20,15,10,10,5},R32:X32)/Y32,"")</f>
        <v>40</v>
      </c>
      <c r="AA32" s="127" t="str">
        <f aca="false">IF(ISNUMBER(Z32),IF(Z32&gt;=70,"EASY",IF(Z32&gt;40,"UNCERTAIN","HARD")),"")</f>
        <v>HARD</v>
      </c>
    </row>
    <row r="33" customFormat="false" ht="15" hidden="false" customHeight="false" outlineLevel="0" collapsed="false">
      <c r="A33" s="127" t="s">
        <v>1323</v>
      </c>
      <c r="B33" s="127" t="n">
        <v>-0.0647</v>
      </c>
      <c r="C33" s="127" t="s">
        <v>1293</v>
      </c>
      <c r="D33" s="127" t="n">
        <f aca="false">D32*(1+B33)</f>
        <v>116.943056352957</v>
      </c>
      <c r="E33" s="127" t="n">
        <f aca="false">AVERAGE(D24:D33)</f>
        <v>130.875142097388</v>
      </c>
      <c r="F33" s="127" t="n">
        <f aca="false">D33/E33-1</f>
        <v>-0.106453261644318</v>
      </c>
      <c r="G33" s="127" t="n">
        <f aca="false">IF(E33&gt;E32,1,0)</f>
        <v>0</v>
      </c>
      <c r="H33" s="127" t="n">
        <f aca="false">D33/D21-1</f>
        <v>-0.0522372989030443</v>
      </c>
      <c r="I33" s="127" t="n">
        <f aca="false">STDEV(B28:B33)*SQRT(12)*100</f>
        <v>15.5402664069829</v>
      </c>
      <c r="J33" s="127" t="n">
        <v>0.76</v>
      </c>
      <c r="K33" s="127" t="n">
        <f aca="false">IF(AND(ISNUMBER(J33),ISNUMBER(J27)),J33-J27,"")</f>
        <v>0.03</v>
      </c>
      <c r="M33" s="127" t="str">
        <f aca="false">IF(AND(ISNUMBER(L33),ISNUMBER(L27)),L33-L27,"")</f>
        <v/>
      </c>
      <c r="N33" s="127" t="n">
        <v>5.7692</v>
      </c>
      <c r="O33" s="127" t="n">
        <f aca="false">IF(AND(ISNUMBER(N33),ISNUMBER(N27)),N33-N27,"")</f>
        <v>0.698799999999999</v>
      </c>
      <c r="R33" s="127" t="n">
        <f aca="false">IF(ISNUMBER(F33),IF(AND(F33&gt;0.02,G33=1),100,IF(F33&gt;-0.02,50,0)),"")</f>
        <v>0</v>
      </c>
      <c r="S33" s="127" t="n">
        <f aca="false">IF(ISNUMBER(H33),IF(H33&gt;0.05,100,IF(H33&gt;0,50,0)),"")</f>
        <v>0</v>
      </c>
      <c r="T33" s="127" t="n">
        <f aca="false">IF(AND(A33&gt;="2019-01",ISNUMBER(L33)),IF(AND(L33&lt;350,OR(NOT(ISNUMBER(M33)),M33&lt;50)),100,IF(L33&lt;=450,50,0)),IF(ISNUMBER(J33),IF(AND(J33&lt;0.95,OR(NOT(ISNUMBER(K33)),K33&lt;0.2)),100,IF(AND(J33&lt;=1.35,OR(NOT(ISNUMBER(K33)),K33&lt;0.4)),50,0)),""))</f>
        <v>100</v>
      </c>
      <c r="U33" s="127" t="str">
        <f aca="false">IF(ISNUMBER(P33),IF(P33=1,100,IF(P33=0,50,0)),"")</f>
        <v/>
      </c>
      <c r="V33" s="127" t="str">
        <f aca="false">IF(ISNUMBER(Q33),IF(Q33=1,0,100),"")</f>
        <v/>
      </c>
      <c r="W33" s="127" t="n">
        <f aca="false">IF(ISNUMBER(N33),IF(OR(N33&lt;4,AND(N33&lt;6,ISNUMBER(O33),O33&lt;-0.3)),100,IF(OR(N33&lt;=6,AND(ISNUMBER(O33),O33&lt;-0.3)),50,0)),"")</f>
        <v>50</v>
      </c>
      <c r="X33" s="127" t="n">
        <f aca="false">IF(ISNUMBER(I33),IF(I33&lt;15,100,IF(I33&lt;=25,50,0)),"")</f>
        <v>50</v>
      </c>
      <c r="Y33" s="127" t="n">
        <f aca="false">SUMPRODUCT({30,10,20,15,10,10,5},--ISNUMBER(R33:X33))</f>
        <v>75</v>
      </c>
      <c r="Z33" s="127" t="n">
        <f aca="false">IF(Y33&gt;=60,SUMPRODUCT({30,10,20,15,10,10,5},R33:X33)/Y33,"")</f>
        <v>36.6666666666667</v>
      </c>
      <c r="AA33" s="127" t="str">
        <f aca="false">IF(ISNUMBER(Z33),IF(Z33&gt;=70,"EASY",IF(Z33&gt;40,"UNCERTAIN","HARD")),"")</f>
        <v>HARD</v>
      </c>
    </row>
    <row r="34" customFormat="false" ht="15" hidden="false" customHeight="false" outlineLevel="0" collapsed="false">
      <c r="A34" s="127" t="s">
        <v>1324</v>
      </c>
      <c r="B34" s="127" t="n">
        <v>0.0518</v>
      </c>
      <c r="C34" s="127" t="s">
        <v>1293</v>
      </c>
      <c r="D34" s="127" t="n">
        <f aca="false">D33*(1+B34)</f>
        <v>123.000706672041</v>
      </c>
      <c r="E34" s="127" t="n">
        <f aca="false">AVERAGE(D25:D34)</f>
        <v>129.946398754377</v>
      </c>
      <c r="F34" s="127" t="n">
        <f aca="false">D34/E34-1</f>
        <v>-0.0534504391727286</v>
      </c>
      <c r="G34" s="127" t="n">
        <f aca="false">IF(E34&gt;E33,1,0)</f>
        <v>0</v>
      </c>
      <c r="H34" s="127" t="n">
        <f aca="false">D34/D22-1</f>
        <v>-0.0203844251043848</v>
      </c>
      <c r="I34" s="127" t="n">
        <f aca="false">STDEV(B29:B34)*SQRT(12)*100</f>
        <v>17.3802197914756</v>
      </c>
      <c r="J34" s="127" t="n">
        <v>0.89</v>
      </c>
      <c r="K34" s="127" t="n">
        <f aca="false">IF(AND(ISNUMBER(J34),ISNUMBER(J28)),J34-J28,"")</f>
        <v>0.25</v>
      </c>
      <c r="M34" s="127" t="str">
        <f aca="false">IF(AND(ISNUMBER(L34),ISNUMBER(L28)),L34-L28,"")</f>
        <v/>
      </c>
      <c r="N34" s="127" t="n">
        <v>6.0274</v>
      </c>
      <c r="O34" s="127" t="n">
        <f aca="false">IF(AND(ISNUMBER(N34),ISNUMBER(N28)),N34-N28,"")</f>
        <v>0.7053</v>
      </c>
      <c r="R34" s="127" t="n">
        <f aca="false">IF(ISNUMBER(F34),IF(AND(F34&gt;0.02,G34=1),100,IF(F34&gt;-0.02,50,0)),"")</f>
        <v>0</v>
      </c>
      <c r="S34" s="127" t="n">
        <f aca="false">IF(ISNUMBER(H34),IF(H34&gt;0.05,100,IF(H34&gt;0,50,0)),"")</f>
        <v>0</v>
      </c>
      <c r="T34" s="127" t="n">
        <f aca="false">IF(AND(A34&gt;="2019-01",ISNUMBER(L34)),IF(AND(L34&lt;350,OR(NOT(ISNUMBER(M34)),M34&lt;50)),100,IF(L34&lt;=450,50,0)),IF(ISNUMBER(J34),IF(AND(J34&lt;0.95,OR(NOT(ISNUMBER(K34)),K34&lt;0.2)),100,IF(AND(J34&lt;=1.35,OR(NOT(ISNUMBER(K34)),K34&lt;0.4)),50,0)),""))</f>
        <v>50</v>
      </c>
      <c r="U34" s="127" t="str">
        <f aca="false">IF(ISNUMBER(P34),IF(P34=1,100,IF(P34=0,50,0)),"")</f>
        <v/>
      </c>
      <c r="V34" s="127" t="str">
        <f aca="false">IF(ISNUMBER(Q34),IF(Q34=1,0,100),"")</f>
        <v/>
      </c>
      <c r="W34" s="127" t="n">
        <f aca="false">IF(ISNUMBER(N34),IF(OR(N34&lt;4,AND(N34&lt;6,ISNUMBER(O34),O34&lt;-0.3)),100,IF(OR(N34&lt;=6,AND(ISNUMBER(O34),O34&lt;-0.3)),50,0)),"")</f>
        <v>0</v>
      </c>
      <c r="X34" s="127" t="n">
        <f aca="false">IF(ISNUMBER(I34),IF(I34&lt;15,100,IF(I34&lt;=25,50,0)),"")</f>
        <v>50</v>
      </c>
      <c r="Y34" s="127" t="n">
        <f aca="false">SUMPRODUCT({30,10,20,15,10,10,5},--ISNUMBER(R34:X34))</f>
        <v>75</v>
      </c>
      <c r="Z34" s="127" t="n">
        <f aca="false">IF(Y34&gt;=60,SUMPRODUCT({30,10,20,15,10,10,5},R34:X34)/Y34,"")</f>
        <v>16.6666666666667</v>
      </c>
      <c r="AA34" s="127" t="str">
        <f aca="false">IF(ISNUMBER(Z34),IF(Z34&gt;=70,"EASY",IF(Z34&gt;40,"UNCERTAIN","HARD")),"")</f>
        <v>HARD</v>
      </c>
    </row>
    <row r="35" customFormat="false" ht="15" hidden="false" customHeight="false" outlineLevel="0" collapsed="false">
      <c r="A35" s="127" t="s">
        <v>1325</v>
      </c>
      <c r="B35" s="127" t="n">
        <v>-0.0236</v>
      </c>
      <c r="C35" s="127" t="s">
        <v>1293</v>
      </c>
      <c r="D35" s="127" t="n">
        <f aca="false">D34*(1+B35)</f>
        <v>120.09788999458</v>
      </c>
      <c r="E35" s="127" t="n">
        <f aca="false">AVERAGE(D26:D35)</f>
        <v>127.953488124021</v>
      </c>
      <c r="F35" s="127" t="n">
        <f aca="false">D35/E35-1</f>
        <v>-0.0613941694330898</v>
      </c>
      <c r="G35" s="127" t="n">
        <f aca="false">IF(E35&gt;E34,1,0)</f>
        <v>0</v>
      </c>
      <c r="H35" s="127" t="n">
        <f aca="false">D35/D23-1</f>
        <v>-0.0843417123031985</v>
      </c>
      <c r="I35" s="127" t="n">
        <f aca="false">STDEV(B30:B35)*SQRT(12)*100</f>
        <v>16.4187124951989</v>
      </c>
      <c r="J35" s="127" t="n">
        <v>0.91</v>
      </c>
      <c r="K35" s="127" t="n">
        <f aca="false">IF(AND(ISNUMBER(J35),ISNUMBER(J29)),J35-J29,"")</f>
        <v>0.25</v>
      </c>
      <c r="M35" s="127" t="str">
        <f aca="false">IF(AND(ISNUMBER(L35),ISNUMBER(L29)),L35-L29,"")</f>
        <v/>
      </c>
      <c r="N35" s="127" t="n">
        <v>5.9946</v>
      </c>
      <c r="O35" s="127" t="n">
        <f aca="false">IF(AND(ISNUMBER(N35),ISNUMBER(N29)),N35-N29,"")</f>
        <v>0.408</v>
      </c>
      <c r="R35" s="127" t="n">
        <f aca="false">IF(ISNUMBER(F35),IF(AND(F35&gt;0.02,G35=1),100,IF(F35&gt;-0.02,50,0)),"")</f>
        <v>0</v>
      </c>
      <c r="S35" s="127" t="n">
        <f aca="false">IF(ISNUMBER(H35),IF(H35&gt;0.05,100,IF(H35&gt;0,50,0)),"")</f>
        <v>0</v>
      </c>
      <c r="T35" s="127" t="n">
        <f aca="false">IF(AND(A35&gt;="2019-01",ISNUMBER(L35)),IF(AND(L35&lt;350,OR(NOT(ISNUMBER(M35)),M35&lt;50)),100,IF(L35&lt;=450,50,0)),IF(ISNUMBER(J35),IF(AND(J35&lt;0.95,OR(NOT(ISNUMBER(K35)),K35&lt;0.2)),100,IF(AND(J35&lt;=1.35,OR(NOT(ISNUMBER(K35)),K35&lt;0.4)),50,0)),""))</f>
        <v>50</v>
      </c>
      <c r="U35" s="127" t="str">
        <f aca="false">IF(ISNUMBER(P35),IF(P35=1,100,IF(P35=0,50,0)),"")</f>
        <v/>
      </c>
      <c r="V35" s="127" t="str">
        <f aca="false">IF(ISNUMBER(Q35),IF(Q35=1,0,100),"")</f>
        <v/>
      </c>
      <c r="W35" s="127" t="n">
        <f aca="false">IF(ISNUMBER(N35),IF(OR(N35&lt;4,AND(N35&lt;6,ISNUMBER(O35),O35&lt;-0.3)),100,IF(OR(N35&lt;=6,AND(ISNUMBER(O35),O35&lt;-0.3)),50,0)),"")</f>
        <v>50</v>
      </c>
      <c r="X35" s="127" t="n">
        <f aca="false">IF(ISNUMBER(I35),IF(I35&lt;15,100,IF(I35&lt;=25,50,0)),"")</f>
        <v>50</v>
      </c>
      <c r="Y35" s="127" t="n">
        <f aca="false">SUMPRODUCT({30,10,20,15,10,10,5},--ISNUMBER(R35:X35))</f>
        <v>75</v>
      </c>
      <c r="Z35" s="127" t="n">
        <f aca="false">IF(Y35&gt;=60,SUMPRODUCT({30,10,20,15,10,10,5},R35:X35)/Y35,"")</f>
        <v>23.3333333333333</v>
      </c>
      <c r="AA35" s="127" t="str">
        <f aca="false">IF(ISNUMBER(Z35),IF(Z35&gt;=70,"EASY",IF(Z35&gt;40,"UNCERTAIN","HARD")),"")</f>
        <v>HARD</v>
      </c>
    </row>
    <row r="36" customFormat="false" ht="15" hidden="false" customHeight="false" outlineLevel="0" collapsed="false">
      <c r="A36" s="127" t="s">
        <v>1326</v>
      </c>
      <c r="B36" s="127" t="n">
        <v>0.0566</v>
      </c>
      <c r="C36" s="127" t="s">
        <v>1293</v>
      </c>
      <c r="D36" s="127" t="n">
        <f aca="false">D35*(1+B36)</f>
        <v>126.895430568274</v>
      </c>
      <c r="E36" s="127" t="n">
        <f aca="false">AVERAGE(D27:D36)</f>
        <v>127.131826308042</v>
      </c>
      <c r="F36" s="127" t="n">
        <f aca="false">D36/E36-1</f>
        <v>-0.00185945366029494</v>
      </c>
      <c r="G36" s="127" t="n">
        <f aca="false">IF(E36&gt;E35,1,0)</f>
        <v>0</v>
      </c>
      <c r="H36" s="127" t="n">
        <f aca="false">D36/D24-1</f>
        <v>-0.040764875292048</v>
      </c>
      <c r="I36" s="127" t="n">
        <f aca="false">STDEV(B31:B36)*SQRT(12)*100</f>
        <v>18.8390275757535</v>
      </c>
      <c r="J36" s="127" t="n">
        <v>0.89</v>
      </c>
      <c r="K36" s="127" t="n">
        <f aca="false">IF(AND(ISNUMBER(J36),ISNUMBER(J30)),J36-J30,"")</f>
        <v>0.24</v>
      </c>
      <c r="M36" s="127" t="str">
        <f aca="false">IF(AND(ISNUMBER(L36),ISNUMBER(L30)),L36-L30,"")</f>
        <v/>
      </c>
      <c r="N36" s="127" t="n">
        <v>5.9621</v>
      </c>
      <c r="O36" s="127" t="n">
        <f aca="false">IF(AND(ISNUMBER(N36),ISNUMBER(N30)),N36-N30,"")</f>
        <v>-0.165999999999999</v>
      </c>
      <c r="R36" s="127" t="n">
        <f aca="false">IF(ISNUMBER(F36),IF(AND(F36&gt;0.02,G36=1),100,IF(F36&gt;-0.02,50,0)),"")</f>
        <v>50</v>
      </c>
      <c r="S36" s="127" t="n">
        <f aca="false">IF(ISNUMBER(H36),IF(H36&gt;0.05,100,IF(H36&gt;0,50,0)),"")</f>
        <v>0</v>
      </c>
      <c r="T36" s="127" t="n">
        <f aca="false">IF(AND(A36&gt;="2019-01",ISNUMBER(L36)),IF(AND(L36&lt;350,OR(NOT(ISNUMBER(M36)),M36&lt;50)),100,IF(L36&lt;=450,50,0)),IF(ISNUMBER(J36),IF(AND(J36&lt;0.95,OR(NOT(ISNUMBER(K36)),K36&lt;0.2)),100,IF(AND(J36&lt;=1.35,OR(NOT(ISNUMBER(K36)),K36&lt;0.4)),50,0)),""))</f>
        <v>50</v>
      </c>
      <c r="U36" s="127" t="str">
        <f aca="false">IF(ISNUMBER(P36),IF(P36=1,100,IF(P36=0,50,0)),"")</f>
        <v/>
      </c>
      <c r="V36" s="127" t="str">
        <f aca="false">IF(ISNUMBER(Q36),IF(Q36=1,0,100),"")</f>
        <v/>
      </c>
      <c r="W36" s="127" t="n">
        <f aca="false">IF(ISNUMBER(N36),IF(OR(N36&lt;4,AND(N36&lt;6,ISNUMBER(O36),O36&lt;-0.3)),100,IF(OR(N36&lt;=6,AND(ISNUMBER(O36),O36&lt;-0.3)),50,0)),"")</f>
        <v>50</v>
      </c>
      <c r="X36" s="127" t="n">
        <f aca="false">IF(ISNUMBER(I36),IF(I36&lt;15,100,IF(I36&lt;=25,50,0)),"")</f>
        <v>50</v>
      </c>
      <c r="Y36" s="127" t="n">
        <f aca="false">SUMPRODUCT({30,10,20,15,10,10,5},--ISNUMBER(R36:X36))</f>
        <v>75</v>
      </c>
      <c r="Z36" s="127" t="n">
        <f aca="false">IF(Y36&gt;=60,SUMPRODUCT({30,10,20,15,10,10,5},R36:X36)/Y36,"")</f>
        <v>43.3333333333333</v>
      </c>
      <c r="AA36" s="127" t="str">
        <f aca="false">IF(ISNUMBER(Z36),IF(Z36&gt;=70,"EASY",IF(Z36&gt;40,"UNCERTAIN","HARD")),"")</f>
        <v>UNCERTAIN</v>
      </c>
    </row>
    <row r="37" customFormat="false" ht="15" hidden="false" customHeight="false" outlineLevel="0" collapsed="false">
      <c r="A37" s="127" t="s">
        <v>1327</v>
      </c>
      <c r="B37" s="127" t="n">
        <v>-0.0327</v>
      </c>
      <c r="C37" s="127" t="s">
        <v>1293</v>
      </c>
      <c r="D37" s="127" t="n">
        <f aca="false">D36*(1+B37)</f>
        <v>122.745949988691</v>
      </c>
      <c r="E37" s="127" t="n">
        <f aca="false">AVERAGE(D28:D37)</f>
        <v>125.992497109189</v>
      </c>
      <c r="F37" s="127" t="n">
        <f aca="false">D37/E37-1</f>
        <v>-0.025767781375776</v>
      </c>
      <c r="G37" s="127" t="n">
        <f aca="false">IF(E37&gt;E36,1,0)</f>
        <v>0</v>
      </c>
      <c r="H37" s="127" t="n">
        <f aca="false">D37/D25-1</f>
        <v>-0.123412247397258</v>
      </c>
      <c r="I37" s="127" t="n">
        <f aca="false">STDEV(B32:B37)*SQRT(12)*100</f>
        <v>19.0367738863495</v>
      </c>
      <c r="J37" s="127" t="n">
        <v>0.9</v>
      </c>
      <c r="K37" s="127" t="n">
        <f aca="false">IF(AND(ISNUMBER(J37),ISNUMBER(J31)),J37-J31,"")</f>
        <v>0.17</v>
      </c>
      <c r="M37" s="127" t="str">
        <f aca="false">IF(AND(ISNUMBER(L37),ISNUMBER(L31)),L37-L31,"")</f>
        <v/>
      </c>
      <c r="N37" s="127" t="n">
        <v>5.6604</v>
      </c>
      <c r="O37" s="127" t="n">
        <f aca="false">IF(AND(ISNUMBER(N37),ISNUMBER(N31)),N37-N31,"")</f>
        <v>-0.1729</v>
      </c>
      <c r="R37" s="127" t="n">
        <f aca="false">IF(ISNUMBER(F37),IF(AND(F37&gt;0.02,G37=1),100,IF(F37&gt;-0.02,50,0)),"")</f>
        <v>0</v>
      </c>
      <c r="S37" s="127" t="n">
        <f aca="false">IF(ISNUMBER(H37),IF(H37&gt;0.05,100,IF(H37&gt;0,50,0)),"")</f>
        <v>0</v>
      </c>
      <c r="T37" s="127" t="n">
        <f aca="false">IF(AND(A37&gt;="2019-01",ISNUMBER(L37)),IF(AND(L37&lt;350,OR(NOT(ISNUMBER(M37)),M37&lt;50)),100,IF(L37&lt;=450,50,0)),IF(ISNUMBER(J37),IF(AND(J37&lt;0.95,OR(NOT(ISNUMBER(K37)),K37&lt;0.2)),100,IF(AND(J37&lt;=1.35,OR(NOT(ISNUMBER(K37)),K37&lt;0.4)),50,0)),""))</f>
        <v>100</v>
      </c>
      <c r="U37" s="127" t="str">
        <f aca="false">IF(ISNUMBER(P37),IF(P37=1,100,IF(P37=0,50,0)),"")</f>
        <v/>
      </c>
      <c r="V37" s="127" t="str">
        <f aca="false">IF(ISNUMBER(Q37),IF(Q37=1,0,100),"")</f>
        <v/>
      </c>
      <c r="W37" s="127" t="n">
        <f aca="false">IF(ISNUMBER(N37),IF(OR(N37&lt;4,AND(N37&lt;6,ISNUMBER(O37),O37&lt;-0.3)),100,IF(OR(N37&lt;=6,AND(ISNUMBER(O37),O37&lt;-0.3)),50,0)),"")</f>
        <v>50</v>
      </c>
      <c r="X37" s="127" t="n">
        <f aca="false">IF(ISNUMBER(I37),IF(I37&lt;15,100,IF(I37&lt;=25,50,0)),"")</f>
        <v>50</v>
      </c>
      <c r="Y37" s="127" t="n">
        <f aca="false">SUMPRODUCT({30,10,20,15,10,10,5},--ISNUMBER(R37:X37))</f>
        <v>75</v>
      </c>
      <c r="Z37" s="127" t="n">
        <f aca="false">IF(Y37&gt;=60,SUMPRODUCT({30,10,20,15,10,10,5},R37:X37)/Y37,"")</f>
        <v>36.6666666666667</v>
      </c>
      <c r="AA37" s="127" t="str">
        <f aca="false">IF(ISNUMBER(Z37),IF(Z37&gt;=70,"EASY",IF(Z37&gt;40,"UNCERTAIN","HARD")),"")</f>
        <v>HARD</v>
      </c>
    </row>
    <row r="38" customFormat="false" ht="15" hidden="false" customHeight="false" outlineLevel="0" collapsed="false">
      <c r="A38" s="127" t="s">
        <v>1328</v>
      </c>
      <c r="B38" s="127" t="n">
        <v>-0.0199</v>
      </c>
      <c r="C38" s="127" t="s">
        <v>1293</v>
      </c>
      <c r="D38" s="127" t="n">
        <f aca="false">D37*(1+B38)</f>
        <v>120.303305583916</v>
      </c>
      <c r="E38" s="127" t="n">
        <f aca="false">AVERAGE(D29:D38)</f>
        <v>125.330572591695</v>
      </c>
      <c r="F38" s="127" t="n">
        <f aca="false">D38/E38-1</f>
        <v>-0.0401120564904557</v>
      </c>
      <c r="G38" s="127" t="n">
        <f aca="false">IF(E38&gt;E37,1,0)</f>
        <v>0</v>
      </c>
      <c r="H38" s="127" t="n">
        <f aca="false">D38/D26-1</f>
        <v>-0.109603423851231</v>
      </c>
      <c r="I38" s="127" t="n">
        <f aca="false">STDEV(B33:B38)*SQRT(12)*100</f>
        <v>16.9132669818696</v>
      </c>
      <c r="J38" s="127" t="n">
        <v>0.93</v>
      </c>
      <c r="K38" s="127" t="n">
        <f aca="false">IF(AND(ISNUMBER(J38),ISNUMBER(J32)),J38-J32,"")</f>
        <v>0.21</v>
      </c>
      <c r="M38" s="127" t="str">
        <f aca="false">IF(AND(ISNUMBER(L38),ISNUMBER(L32)),L38-L32,"")</f>
        <v/>
      </c>
      <c r="N38" s="127" t="n">
        <v>5.914</v>
      </c>
      <c r="O38" s="127" t="n">
        <f aca="false">IF(AND(ISNUMBER(N38),ISNUMBER(N32)),N38-N32,"")</f>
        <v>0.1129</v>
      </c>
      <c r="R38" s="127" t="n">
        <f aca="false">IF(ISNUMBER(F38),IF(AND(F38&gt;0.02,G38=1),100,IF(F38&gt;-0.02,50,0)),"")</f>
        <v>0</v>
      </c>
      <c r="S38" s="127" t="n">
        <f aca="false">IF(ISNUMBER(H38),IF(H38&gt;0.05,100,IF(H38&gt;0,50,0)),"")</f>
        <v>0</v>
      </c>
      <c r="T38" s="127" t="n">
        <f aca="false">IF(AND(A38&gt;="2019-01",ISNUMBER(L38)),IF(AND(L38&lt;350,OR(NOT(ISNUMBER(M38)),M38&lt;50)),100,IF(L38&lt;=450,50,0)),IF(ISNUMBER(J38),IF(AND(J38&lt;0.95,OR(NOT(ISNUMBER(K38)),K38&lt;0.2)),100,IF(AND(J38&lt;=1.35,OR(NOT(ISNUMBER(K38)),K38&lt;0.4)),50,0)),""))</f>
        <v>50</v>
      </c>
      <c r="U38" s="127" t="str">
        <f aca="false">IF(ISNUMBER(P38),IF(P38=1,100,IF(P38=0,50,0)),"")</f>
        <v/>
      </c>
      <c r="V38" s="127" t="str">
        <f aca="false">IF(ISNUMBER(Q38),IF(Q38=1,0,100),"")</f>
        <v/>
      </c>
      <c r="W38" s="127" t="n">
        <f aca="false">IF(ISNUMBER(N38),IF(OR(N38&lt;4,AND(N38&lt;6,ISNUMBER(O38),O38&lt;-0.3)),100,IF(OR(N38&lt;=6,AND(ISNUMBER(O38),O38&lt;-0.3)),50,0)),"")</f>
        <v>50</v>
      </c>
      <c r="X38" s="127" t="n">
        <f aca="false">IF(ISNUMBER(I38),IF(I38&lt;15,100,IF(I38&lt;=25,50,0)),"")</f>
        <v>50</v>
      </c>
      <c r="Y38" s="127" t="n">
        <f aca="false">SUMPRODUCT({30,10,20,15,10,10,5},--ISNUMBER(R38:X38))</f>
        <v>75</v>
      </c>
      <c r="Z38" s="127" t="n">
        <f aca="false">IF(Y38&gt;=60,SUMPRODUCT({30,10,20,15,10,10,5},R38:X38)/Y38,"")</f>
        <v>23.3333333333333</v>
      </c>
      <c r="AA38" s="127" t="str">
        <f aca="false">IF(ISNUMBER(Z38),IF(Z38&gt;=70,"EASY",IF(Z38&gt;40,"UNCERTAIN","HARD")),"")</f>
        <v>HARD</v>
      </c>
    </row>
    <row r="39" customFormat="false" ht="15" hidden="false" customHeight="false" outlineLevel="0" collapsed="false">
      <c r="A39" s="127" t="s">
        <v>1329</v>
      </c>
      <c r="B39" s="127" t="n">
        <v>-0.075</v>
      </c>
      <c r="C39" s="127" t="s">
        <v>1293</v>
      </c>
      <c r="D39" s="127" t="n">
        <f aca="false">D38*(1+B39)</f>
        <v>111.280557665123</v>
      </c>
      <c r="E39" s="127" t="n">
        <f aca="false">AVERAGE(D30:D39)</f>
        <v>123.37291337497</v>
      </c>
      <c r="F39" s="127" t="n">
        <f aca="false">D39/E39-1</f>
        <v>-0.0980146725812917</v>
      </c>
      <c r="G39" s="127" t="n">
        <f aca="false">IF(E39&gt;E38,1,0)</f>
        <v>0</v>
      </c>
      <c r="H39" s="127" t="n">
        <f aca="false">D39/D27-1</f>
        <v>-0.170410119925855</v>
      </c>
      <c r="I39" s="127" t="n">
        <f aca="false">STDEV(B34:B39)*SQRT(12)*100</f>
        <v>17.8182513171186</v>
      </c>
      <c r="J39" s="127" t="n">
        <v>0.95</v>
      </c>
      <c r="K39" s="127" t="n">
        <f aca="false">IF(AND(ISNUMBER(J39),ISNUMBER(J33)),J39-J33,"")</f>
        <v>0.19</v>
      </c>
      <c r="M39" s="127" t="str">
        <f aca="false">IF(AND(ISNUMBER(L39),ISNUMBER(L33)),L39-L33,"")</f>
        <v/>
      </c>
      <c r="N39" s="127" t="n">
        <v>6.1662</v>
      </c>
      <c r="O39" s="127" t="n">
        <f aca="false">IF(AND(ISNUMBER(N39),ISNUMBER(N33)),N39-N33,"")</f>
        <v>0.397</v>
      </c>
      <c r="Q39" s="127" t="n">
        <v>0</v>
      </c>
      <c r="R39" s="127" t="n">
        <f aca="false">IF(ISNUMBER(F39),IF(AND(F39&gt;0.02,G39=1),100,IF(F39&gt;-0.02,50,0)),"")</f>
        <v>0</v>
      </c>
      <c r="S39" s="127" t="n">
        <f aca="false">IF(ISNUMBER(H39),IF(H39&gt;0.05,100,IF(H39&gt;0,50,0)),"")</f>
        <v>0</v>
      </c>
      <c r="T39" s="127" t="n">
        <f aca="false">IF(AND(A39&gt;="2019-01",ISNUMBER(L39)),IF(AND(L39&lt;350,OR(NOT(ISNUMBER(M39)),M39&lt;50)),100,IF(L39&lt;=450,50,0)),IF(ISNUMBER(J39),IF(AND(J39&lt;0.95,OR(NOT(ISNUMBER(K39)),K39&lt;0.2)),100,IF(AND(J39&lt;=1.35,OR(NOT(ISNUMBER(K39)),K39&lt;0.4)),50,0)),""))</f>
        <v>50</v>
      </c>
      <c r="U39" s="127" t="str">
        <f aca="false">IF(ISNUMBER(P39),IF(P39=1,100,IF(P39=0,50,0)),"")</f>
        <v/>
      </c>
      <c r="V39" s="127" t="n">
        <f aca="false">IF(ISNUMBER(Q39),IF(Q39=1,0,100),"")</f>
        <v>100</v>
      </c>
      <c r="W39" s="127" t="n">
        <f aca="false">IF(ISNUMBER(N39),IF(OR(N39&lt;4,AND(N39&lt;6,ISNUMBER(O39),O39&lt;-0.3)),100,IF(OR(N39&lt;=6,AND(ISNUMBER(O39),O39&lt;-0.3)),50,0)),"")</f>
        <v>0</v>
      </c>
      <c r="X39" s="127" t="n">
        <f aca="false">IF(ISNUMBER(I39),IF(I39&lt;15,100,IF(I39&lt;=25,50,0)),"")</f>
        <v>50</v>
      </c>
      <c r="Y39" s="127" t="n">
        <f aca="false">SUMPRODUCT({30,10,20,15,10,10,5},--ISNUMBER(R39:X39))</f>
        <v>85</v>
      </c>
      <c r="Z39" s="127" t="n">
        <f aca="false">IF(Y39&gt;=60,SUMPRODUCT({30,10,20,15,10,10,5},R39:X39)/Y39,"")</f>
        <v>26.4705882352941</v>
      </c>
      <c r="AA39" s="127" t="str">
        <f aca="false">IF(ISNUMBER(Z39),IF(Z39&gt;=70,"EASY",IF(Z39&gt;40,"UNCERTAIN","HARD")),"")</f>
        <v>HARD</v>
      </c>
    </row>
    <row r="40" customFormat="false" ht="15" hidden="false" customHeight="false" outlineLevel="0" collapsed="false">
      <c r="A40" s="127" t="s">
        <v>1330</v>
      </c>
      <c r="B40" s="127" t="n">
        <v>0.0575</v>
      </c>
      <c r="C40" s="127" t="s">
        <v>1293</v>
      </c>
      <c r="D40" s="127" t="n">
        <f aca="false">D39*(1+B40)</f>
        <v>117.679189730867</v>
      </c>
      <c r="E40" s="127" t="n">
        <f aca="false">AVERAGE(D31:D40)</f>
        <v>121.794711636653</v>
      </c>
      <c r="F40" s="127" t="n">
        <f aca="false">D40/E40-1</f>
        <v>-0.0337906453447979</v>
      </c>
      <c r="G40" s="127" t="n">
        <f aca="false">IF(E40&gt;E39,1,0)</f>
        <v>0</v>
      </c>
      <c r="H40" s="127" t="n">
        <f aca="false">D40/D28-1</f>
        <v>-0.0728267827326057</v>
      </c>
      <c r="I40" s="127" t="n">
        <f aca="false">STDEV(B35:B40)*SQRT(12)*100</f>
        <v>18.2828892683843</v>
      </c>
      <c r="J40" s="127" t="n">
        <v>0.85</v>
      </c>
      <c r="K40" s="127" t="n">
        <f aca="false">IF(AND(ISNUMBER(J40),ISNUMBER(J34)),J40-J34,"")</f>
        <v>-0.04</v>
      </c>
      <c r="M40" s="127" t="str">
        <f aca="false">IF(AND(ISNUMBER(L40),ISNUMBER(L34)),L40-L34,"")</f>
        <v/>
      </c>
      <c r="N40" s="127" t="n">
        <v>5.8511</v>
      </c>
      <c r="O40" s="127" t="n">
        <f aca="false">IF(AND(ISNUMBER(N40),ISNUMBER(N34)),N40-N34,"")</f>
        <v>-0.1763</v>
      </c>
      <c r="P40" s="127" t="n">
        <v>1</v>
      </c>
      <c r="Q40" s="127" t="n">
        <v>0</v>
      </c>
      <c r="R40" s="127" t="n">
        <f aca="false">IF(ISNUMBER(F40),IF(AND(F40&gt;0.02,G40=1),100,IF(F40&gt;-0.02,50,0)),"")</f>
        <v>0</v>
      </c>
      <c r="S40" s="127" t="n">
        <f aca="false">IF(ISNUMBER(H40),IF(H40&gt;0.05,100,IF(H40&gt;0,50,0)),"")</f>
        <v>0</v>
      </c>
      <c r="T40" s="127" t="n">
        <f aca="false">IF(AND(A40&gt;="2019-01",ISNUMBER(L40)),IF(AND(L40&lt;350,OR(NOT(ISNUMBER(M40)),M40&lt;50)),100,IF(L40&lt;=450,50,0)),IF(ISNUMBER(J40),IF(AND(J40&lt;0.95,OR(NOT(ISNUMBER(K40)),K40&lt;0.2)),100,IF(AND(J40&lt;=1.35,OR(NOT(ISNUMBER(K40)),K40&lt;0.4)),50,0)),""))</f>
        <v>100</v>
      </c>
      <c r="U40" s="127" t="n">
        <f aca="false">IF(ISNUMBER(P40),IF(P40=1,100,IF(P40=0,50,0)),"")</f>
        <v>100</v>
      </c>
      <c r="V40" s="127" t="n">
        <f aca="false">IF(ISNUMBER(Q40),IF(Q40=1,0,100),"")</f>
        <v>100</v>
      </c>
      <c r="W40" s="127" t="n">
        <f aca="false">IF(ISNUMBER(N40),IF(OR(N40&lt;4,AND(N40&lt;6,ISNUMBER(O40),O40&lt;-0.3)),100,IF(OR(N40&lt;=6,AND(ISNUMBER(O40),O40&lt;-0.3)),50,0)),"")</f>
        <v>50</v>
      </c>
      <c r="X40" s="127" t="n">
        <f aca="false">IF(ISNUMBER(I40),IF(I40&lt;15,100,IF(I40&lt;=25,50,0)),"")</f>
        <v>50</v>
      </c>
      <c r="Y40" s="127" t="n">
        <f aca="false">SUMPRODUCT({30,10,20,15,10,10,5},--ISNUMBER(R40:X40))</f>
        <v>100</v>
      </c>
      <c r="Z40" s="127" t="n">
        <f aca="false">IF(Y40&gt;=60,SUMPRODUCT({30,10,20,15,10,10,5},R40:X40)/Y40,"")</f>
        <v>52.5</v>
      </c>
      <c r="AA40" s="127" t="str">
        <f aca="false">IF(ISNUMBER(Z40),IF(Z40&gt;=70,"EASY",IF(Z40&gt;40,"UNCERTAIN","HARD")),"")</f>
        <v>UNCERTAIN</v>
      </c>
    </row>
    <row r="41" customFormat="false" ht="15" hidden="false" customHeight="false" outlineLevel="0" collapsed="false">
      <c r="A41" s="127" t="s">
        <v>1331</v>
      </c>
      <c r="B41" s="127" t="n">
        <v>-0.0049</v>
      </c>
      <c r="C41" s="127" t="s">
        <v>1293</v>
      </c>
      <c r="D41" s="127" t="n">
        <f aca="false">D40*(1+B41)</f>
        <v>117.102561701186</v>
      </c>
      <c r="E41" s="127" t="n">
        <f aca="false">AVERAGE(D32:D41)</f>
        <v>120.108131836665</v>
      </c>
      <c r="F41" s="127" t="n">
        <f aca="false">D41/E41-1</f>
        <v>-0.0250238688215217</v>
      </c>
      <c r="G41" s="127" t="n">
        <f aca="false">IF(E41&gt;E40,1,0)</f>
        <v>0</v>
      </c>
      <c r="H41" s="127" t="n">
        <f aca="false">D41/D29-1</f>
        <v>-0.105111475748997</v>
      </c>
      <c r="I41" s="127" t="n">
        <f aca="false">STDEV(B36:B41)*SQRT(12)*100</f>
        <v>18.0450724575991</v>
      </c>
      <c r="J41" s="127" t="n">
        <v>0.79</v>
      </c>
      <c r="K41" s="127" t="n">
        <f aca="false">IF(AND(ISNUMBER(J41),ISNUMBER(J35)),J41-J35,"")</f>
        <v>-0.12</v>
      </c>
      <c r="M41" s="127" t="str">
        <f aca="false">IF(AND(ISNUMBER(L41),ISNUMBER(L35)),L41-L35,"")</f>
        <v/>
      </c>
      <c r="N41" s="127" t="n">
        <v>6.0847</v>
      </c>
      <c r="O41" s="127" t="n">
        <f aca="false">IF(AND(ISNUMBER(N41),ISNUMBER(N35)),N41-N35,"")</f>
        <v>0.0900999999999996</v>
      </c>
      <c r="P41" s="127" t="n">
        <v>1</v>
      </c>
      <c r="Q41" s="127" t="n">
        <v>0</v>
      </c>
      <c r="R41" s="127" t="n">
        <f aca="false">IF(ISNUMBER(F41),IF(AND(F41&gt;0.02,G41=1),100,IF(F41&gt;-0.02,50,0)),"")</f>
        <v>0</v>
      </c>
      <c r="S41" s="127" t="n">
        <f aca="false">IF(ISNUMBER(H41),IF(H41&gt;0.05,100,IF(H41&gt;0,50,0)),"")</f>
        <v>0</v>
      </c>
      <c r="T41" s="127" t="n">
        <f aca="false">IF(AND(A41&gt;="2019-01",ISNUMBER(L41)),IF(AND(L41&lt;350,OR(NOT(ISNUMBER(M41)),M41&lt;50)),100,IF(L41&lt;=450,50,0)),IF(ISNUMBER(J41),IF(AND(J41&lt;0.95,OR(NOT(ISNUMBER(K41)),K41&lt;0.2)),100,IF(AND(J41&lt;=1.35,OR(NOT(ISNUMBER(K41)),K41&lt;0.4)),50,0)),""))</f>
        <v>100</v>
      </c>
      <c r="U41" s="127" t="n">
        <f aca="false">IF(ISNUMBER(P41),IF(P41=1,100,IF(P41=0,50,0)),"")</f>
        <v>100</v>
      </c>
      <c r="V41" s="127" t="n">
        <f aca="false">IF(ISNUMBER(Q41),IF(Q41=1,0,100),"")</f>
        <v>100</v>
      </c>
      <c r="W41" s="127" t="n">
        <f aca="false">IF(ISNUMBER(N41),IF(OR(N41&lt;4,AND(N41&lt;6,ISNUMBER(O41),O41&lt;-0.3)),100,IF(OR(N41&lt;=6,AND(ISNUMBER(O41),O41&lt;-0.3)),50,0)),"")</f>
        <v>0</v>
      </c>
      <c r="X41" s="127" t="n">
        <f aca="false">IF(ISNUMBER(I41),IF(I41&lt;15,100,IF(I41&lt;=25,50,0)),"")</f>
        <v>50</v>
      </c>
      <c r="Y41" s="127" t="n">
        <f aca="false">SUMPRODUCT({30,10,20,15,10,10,5},--ISNUMBER(R41:X41))</f>
        <v>100</v>
      </c>
      <c r="Z41" s="127" t="n">
        <f aca="false">IF(Y41&gt;=60,SUMPRODUCT({30,10,20,15,10,10,5},R41:X41)/Y41,"")</f>
        <v>47.5</v>
      </c>
      <c r="AA41" s="127" t="str">
        <f aca="false">IF(ISNUMBER(Z41),IF(Z41&gt;=70,"EASY",IF(Z41&gt;40,"UNCERTAIN","HARD")),"")</f>
        <v>UNCERTAIN</v>
      </c>
    </row>
    <row r="42" customFormat="false" ht="15" hidden="false" customHeight="false" outlineLevel="0" collapsed="false">
      <c r="A42" s="127" t="s">
        <v>1332</v>
      </c>
      <c r="B42" s="127" t="n">
        <v>-0.105</v>
      </c>
      <c r="C42" s="127" t="s">
        <v>1293</v>
      </c>
      <c r="D42" s="127" t="n">
        <f aca="false">D41*(1+B42)</f>
        <v>104.806792722561</v>
      </c>
      <c r="E42" s="127" t="n">
        <f aca="false">AVERAGE(D33:D42)</f>
        <v>118.08554409802</v>
      </c>
      <c r="F42" s="127" t="n">
        <f aca="false">D42/E42-1</f>
        <v>-0.112450270495735</v>
      </c>
      <c r="G42" s="127" t="n">
        <f aca="false">IF(E42&gt;E41,1,0)</f>
        <v>0</v>
      </c>
      <c r="H42" s="127" t="n">
        <f aca="false">D42/D30-1</f>
        <v>-0.214702197073588</v>
      </c>
      <c r="I42" s="127" t="n">
        <f aca="false">STDEV(B37:B42)*SQRT(12)*100</f>
        <v>19.6237977975722</v>
      </c>
      <c r="J42" s="127" t="n">
        <v>0.87</v>
      </c>
      <c r="K42" s="127" t="n">
        <f aca="false">IF(AND(ISNUMBER(J42),ISNUMBER(J36)),J42-J36,"")</f>
        <v>-0.02</v>
      </c>
      <c r="M42" s="127" t="str">
        <f aca="false">IF(AND(ISNUMBER(L42),ISNUMBER(L36)),L42-L36,"")</f>
        <v/>
      </c>
      <c r="N42" s="127" t="n">
        <v>6.0367</v>
      </c>
      <c r="O42" s="127" t="n">
        <f aca="false">IF(AND(ISNUMBER(N42),ISNUMBER(N36)),N42-N36,"")</f>
        <v>0.0745999999999993</v>
      </c>
      <c r="P42" s="127" t="n">
        <v>1</v>
      </c>
      <c r="Q42" s="127" t="n">
        <v>0</v>
      </c>
      <c r="R42" s="127" t="n">
        <f aca="false">IF(ISNUMBER(F42),IF(AND(F42&gt;0.02,G42=1),100,IF(F42&gt;-0.02,50,0)),"")</f>
        <v>0</v>
      </c>
      <c r="S42" s="127" t="n">
        <f aca="false">IF(ISNUMBER(H42),IF(H42&gt;0.05,100,IF(H42&gt;0,50,0)),"")</f>
        <v>0</v>
      </c>
      <c r="T42" s="127" t="n">
        <f aca="false">IF(AND(A42&gt;="2019-01",ISNUMBER(L42)),IF(AND(L42&lt;350,OR(NOT(ISNUMBER(M42)),M42&lt;50)),100,IF(L42&lt;=450,50,0)),IF(ISNUMBER(J42),IF(AND(J42&lt;0.95,OR(NOT(ISNUMBER(K42)),K42&lt;0.2)),100,IF(AND(J42&lt;=1.35,OR(NOT(ISNUMBER(K42)),K42&lt;0.4)),50,0)),""))</f>
        <v>100</v>
      </c>
      <c r="U42" s="127" t="n">
        <f aca="false">IF(ISNUMBER(P42),IF(P42=1,100,IF(P42=0,50,0)),"")</f>
        <v>100</v>
      </c>
      <c r="V42" s="127" t="n">
        <f aca="false">IF(ISNUMBER(Q42),IF(Q42=1,0,100),"")</f>
        <v>100</v>
      </c>
      <c r="W42" s="127" t="n">
        <f aca="false">IF(ISNUMBER(N42),IF(OR(N42&lt;4,AND(N42&lt;6,ISNUMBER(O42),O42&lt;-0.3)),100,IF(OR(N42&lt;=6,AND(ISNUMBER(O42),O42&lt;-0.3)),50,0)),"")</f>
        <v>0</v>
      </c>
      <c r="X42" s="127" t="n">
        <f aca="false">IF(ISNUMBER(I42),IF(I42&lt;15,100,IF(I42&lt;=25,50,0)),"")</f>
        <v>50</v>
      </c>
      <c r="Y42" s="127" t="n">
        <f aca="false">SUMPRODUCT({30,10,20,15,10,10,5},--ISNUMBER(R42:X42))</f>
        <v>100</v>
      </c>
      <c r="Z42" s="127" t="n">
        <f aca="false">IF(Y42&gt;=60,SUMPRODUCT({30,10,20,15,10,10,5},R42:X42)/Y42,"")</f>
        <v>47.5</v>
      </c>
      <c r="AA42" s="127" t="str">
        <f aca="false">IF(ISNUMBER(Z42),IF(Z42&gt;=70,"EASY",IF(Z42&gt;40,"UNCERTAIN","HARD")),"")</f>
        <v>UNCERTAIN</v>
      </c>
    </row>
    <row r="43" customFormat="false" ht="15" hidden="false" customHeight="false" outlineLevel="0" collapsed="false">
      <c r="A43" s="127" t="s">
        <v>1333</v>
      </c>
      <c r="B43" s="127" t="n">
        <v>-0.0639</v>
      </c>
      <c r="C43" s="127" t="s">
        <v>1293</v>
      </c>
      <c r="D43" s="127" t="n">
        <f aca="false">D42*(1+B43)</f>
        <v>98.1096386675897</v>
      </c>
      <c r="E43" s="127" t="n">
        <f aca="false">AVERAGE(D34:D43)</f>
        <v>116.202202329483</v>
      </c>
      <c r="F43" s="127" t="n">
        <f aca="false">D43/E43-1</f>
        <v>-0.155698973850711</v>
      </c>
      <c r="G43" s="127" t="n">
        <f aca="false">IF(E43&gt;E42,1,0)</f>
        <v>0</v>
      </c>
      <c r="H43" s="127" t="n">
        <f aca="false">D43/D31-1</f>
        <v>-0.267665597410426</v>
      </c>
      <c r="I43" s="127" t="n">
        <f aca="false">STDEV(B38:B43)*SQRT(12)*100</f>
        <v>20.213999109528</v>
      </c>
      <c r="J43" s="127" t="n">
        <v>0.87</v>
      </c>
      <c r="K43" s="127" t="n">
        <f aca="false">IF(AND(ISNUMBER(J43),ISNUMBER(J37)),J43-J37,"")</f>
        <v>-0.03</v>
      </c>
      <c r="M43" s="127" t="str">
        <f aca="false">IF(AND(ISNUMBER(L43),ISNUMBER(L37)),L43-L37,"")</f>
        <v/>
      </c>
      <c r="N43" s="127" t="n">
        <v>6.2992</v>
      </c>
      <c r="O43" s="127" t="n">
        <f aca="false">IF(AND(ISNUMBER(N43),ISNUMBER(N37)),N43-N37,"")</f>
        <v>0.6388</v>
      </c>
      <c r="P43" s="127" t="n">
        <v>1</v>
      </c>
      <c r="Q43" s="127" t="n">
        <v>0</v>
      </c>
      <c r="R43" s="127" t="n">
        <f aca="false">IF(ISNUMBER(F43),IF(AND(F43&gt;0.02,G43=1),100,IF(F43&gt;-0.02,50,0)),"")</f>
        <v>0</v>
      </c>
      <c r="S43" s="127" t="n">
        <f aca="false">IF(ISNUMBER(H43),IF(H43&gt;0.05,100,IF(H43&gt;0,50,0)),"")</f>
        <v>0</v>
      </c>
      <c r="T43" s="127" t="n">
        <f aca="false">IF(AND(A43&gt;="2019-01",ISNUMBER(L43)),IF(AND(L43&lt;350,OR(NOT(ISNUMBER(M43)),M43&lt;50)),100,IF(L43&lt;=450,50,0)),IF(ISNUMBER(J43),IF(AND(J43&lt;0.95,OR(NOT(ISNUMBER(K43)),K43&lt;0.2)),100,IF(AND(J43&lt;=1.35,OR(NOT(ISNUMBER(K43)),K43&lt;0.4)),50,0)),""))</f>
        <v>100</v>
      </c>
      <c r="U43" s="127" t="n">
        <f aca="false">IF(ISNUMBER(P43),IF(P43=1,100,IF(P43=0,50,0)),"")</f>
        <v>100</v>
      </c>
      <c r="V43" s="127" t="n">
        <f aca="false">IF(ISNUMBER(Q43),IF(Q43=1,0,100),"")</f>
        <v>100</v>
      </c>
      <c r="W43" s="127" t="n">
        <f aca="false">IF(ISNUMBER(N43),IF(OR(N43&lt;4,AND(N43&lt;6,ISNUMBER(O43),O43&lt;-0.3)),100,IF(OR(N43&lt;=6,AND(ISNUMBER(O43),O43&lt;-0.3)),50,0)),"")</f>
        <v>0</v>
      </c>
      <c r="X43" s="127" t="n">
        <f aca="false">IF(ISNUMBER(I43),IF(I43&lt;15,100,IF(I43&lt;=25,50,0)),"")</f>
        <v>50</v>
      </c>
      <c r="Y43" s="127" t="n">
        <f aca="false">SUMPRODUCT({30,10,20,15,10,10,5},--ISNUMBER(R43:X43))</f>
        <v>100</v>
      </c>
      <c r="Z43" s="127" t="n">
        <f aca="false">IF(Y43&gt;=60,SUMPRODUCT({30,10,20,15,10,10,5},R43:X43)/Y43,"")</f>
        <v>47.5</v>
      </c>
      <c r="AA43" s="127" t="str">
        <f aca="false">IF(ISNUMBER(Z43),IF(Z43&gt;=70,"EASY",IF(Z43&gt;40,"UNCERTAIN","HARD")),"")</f>
        <v>UNCERTAIN</v>
      </c>
    </row>
    <row r="44" customFormat="false" ht="15" hidden="false" customHeight="false" outlineLevel="0" collapsed="false">
      <c r="A44" s="127" t="s">
        <v>1334</v>
      </c>
      <c r="B44" s="127" t="n">
        <v>-0.0521</v>
      </c>
      <c r="C44" s="127" t="s">
        <v>1293</v>
      </c>
      <c r="D44" s="127" t="n">
        <f aca="false">D43*(1+B44)</f>
        <v>92.9981264930082</v>
      </c>
      <c r="E44" s="127" t="n">
        <f aca="false">AVERAGE(D35:D44)</f>
        <v>113.20194431158</v>
      </c>
      <c r="F44" s="127" t="n">
        <f aca="false">D44/E44-1</f>
        <v>-0.178475890510873</v>
      </c>
      <c r="G44" s="127" t="n">
        <f aca="false">IF(E44&gt;E43,1,0)</f>
        <v>0</v>
      </c>
      <c r="H44" s="127" t="n">
        <f aca="false">D44/D32-1</f>
        <v>-0.256209385819504</v>
      </c>
      <c r="I44" s="127" t="n">
        <f aca="false">STDEV(B39:B44)*SQRT(12)*100</f>
        <v>20.1418688308707</v>
      </c>
      <c r="J44" s="127" t="n">
        <v>0.77</v>
      </c>
      <c r="K44" s="127" t="n">
        <f aca="false">IF(AND(ISNUMBER(J44),ISNUMBER(J38)),J44-J38,"")</f>
        <v>-0.16</v>
      </c>
      <c r="M44" s="127" t="str">
        <f aca="false">IF(AND(ISNUMBER(L44),ISNUMBER(L38)),L44-L38,"")</f>
        <v/>
      </c>
      <c r="N44" s="127" t="n">
        <v>6.5274</v>
      </c>
      <c r="O44" s="127" t="n">
        <f aca="false">IF(AND(ISNUMBER(N44),ISNUMBER(N38)),N44-N38,"")</f>
        <v>0.6134</v>
      </c>
      <c r="P44" s="127" t="n">
        <v>1</v>
      </c>
      <c r="Q44" s="127" t="n">
        <v>0</v>
      </c>
      <c r="R44" s="127" t="n">
        <f aca="false">IF(ISNUMBER(F44),IF(AND(F44&gt;0.02,G44=1),100,IF(F44&gt;-0.02,50,0)),"")</f>
        <v>0</v>
      </c>
      <c r="S44" s="127" t="n">
        <f aca="false">IF(ISNUMBER(H44),IF(H44&gt;0.05,100,IF(H44&gt;0,50,0)),"")</f>
        <v>0</v>
      </c>
      <c r="T44" s="127" t="n">
        <f aca="false">IF(AND(A44&gt;="2019-01",ISNUMBER(L44)),IF(AND(L44&lt;350,OR(NOT(ISNUMBER(M44)),M44&lt;50)),100,IF(L44&lt;=450,50,0)),IF(ISNUMBER(J44),IF(AND(J44&lt;0.95,OR(NOT(ISNUMBER(K44)),K44&lt;0.2)),100,IF(AND(J44&lt;=1.35,OR(NOT(ISNUMBER(K44)),K44&lt;0.4)),50,0)),""))</f>
        <v>100</v>
      </c>
      <c r="U44" s="127" t="n">
        <f aca="false">IF(ISNUMBER(P44),IF(P44=1,100,IF(P44=0,50,0)),"")</f>
        <v>100</v>
      </c>
      <c r="V44" s="127" t="n">
        <f aca="false">IF(ISNUMBER(Q44),IF(Q44=1,0,100),"")</f>
        <v>100</v>
      </c>
      <c r="W44" s="127" t="n">
        <f aca="false">IF(ISNUMBER(N44),IF(OR(N44&lt;4,AND(N44&lt;6,ISNUMBER(O44),O44&lt;-0.3)),100,IF(OR(N44&lt;=6,AND(ISNUMBER(O44),O44&lt;-0.3)),50,0)),"")</f>
        <v>0</v>
      </c>
      <c r="X44" s="127" t="n">
        <f aca="false">IF(ISNUMBER(I44),IF(I44&lt;15,100,IF(I44&lt;=25,50,0)),"")</f>
        <v>50</v>
      </c>
      <c r="Y44" s="127" t="n">
        <f aca="false">SUMPRODUCT({30,10,20,15,10,10,5},--ISNUMBER(R44:X44))</f>
        <v>100</v>
      </c>
      <c r="Z44" s="127" t="n">
        <f aca="false">IF(Y44&gt;=60,SUMPRODUCT({30,10,20,15,10,10,5},R44:X44)/Y44,"")</f>
        <v>47.5</v>
      </c>
      <c r="AA44" s="127" t="str">
        <f aca="false">IF(ISNUMBER(Z44),IF(Z44&gt;=70,"EASY",IF(Z44&gt;40,"UNCERTAIN","HARD")),"")</f>
        <v>UNCERTAIN</v>
      </c>
    </row>
    <row r="45" customFormat="false" ht="15" hidden="false" customHeight="false" outlineLevel="0" collapsed="false">
      <c r="A45" s="127" t="s">
        <v>1335</v>
      </c>
      <c r="B45" s="127" t="n">
        <v>0.0745</v>
      </c>
      <c r="C45" s="127" t="s">
        <v>1293</v>
      </c>
      <c r="D45" s="127" t="n">
        <f aca="false">D44*(1+B45)</f>
        <v>99.9264869167374</v>
      </c>
      <c r="E45" s="127" t="n">
        <f aca="false">AVERAGE(D36:D45)</f>
        <v>111.184804003795</v>
      </c>
      <c r="F45" s="127" t="n">
        <f aca="false">D45/E45-1</f>
        <v>-0.101257696030778</v>
      </c>
      <c r="G45" s="127" t="n">
        <f aca="false">IF(E45&gt;E44,1,0)</f>
        <v>0</v>
      </c>
      <c r="H45" s="127" t="n">
        <f aca="false">D45/D33-1</f>
        <v>-0.145511584585755</v>
      </c>
      <c r="I45" s="127" t="n">
        <f aca="false">STDEV(B40:B45)*SQRT(12)*100</f>
        <v>24.6090690600031</v>
      </c>
      <c r="J45" s="127" t="n">
        <v>0.96</v>
      </c>
      <c r="K45" s="127" t="n">
        <f aca="false">IF(AND(ISNUMBER(J45),ISNUMBER(J39)),J45-J39,"")</f>
        <v>0.01</v>
      </c>
      <c r="M45" s="127" t="str">
        <f aca="false">IF(AND(ISNUMBER(L45),ISNUMBER(L39)),L45-L39,"")</f>
        <v/>
      </c>
      <c r="N45" s="127" t="n">
        <v>6.2338</v>
      </c>
      <c r="O45" s="127" t="n">
        <f aca="false">IF(AND(ISNUMBER(N45),ISNUMBER(N39)),N45-N39,"")</f>
        <v>0.0675999999999997</v>
      </c>
      <c r="P45" s="127" t="n">
        <v>1</v>
      </c>
      <c r="Q45" s="127" t="n">
        <v>0</v>
      </c>
      <c r="R45" s="127" t="n">
        <f aca="false">IF(ISNUMBER(F45),IF(AND(F45&gt;0.02,G45=1),100,IF(F45&gt;-0.02,50,0)),"")</f>
        <v>0</v>
      </c>
      <c r="S45" s="127" t="n">
        <f aca="false">IF(ISNUMBER(H45),IF(H45&gt;0.05,100,IF(H45&gt;0,50,0)),"")</f>
        <v>0</v>
      </c>
      <c r="T45" s="127" t="n">
        <f aca="false">IF(AND(A45&gt;="2019-01",ISNUMBER(L45)),IF(AND(L45&lt;350,OR(NOT(ISNUMBER(M45)),M45&lt;50)),100,IF(L45&lt;=450,50,0)),IF(ISNUMBER(J45),IF(AND(J45&lt;0.95,OR(NOT(ISNUMBER(K45)),K45&lt;0.2)),100,IF(AND(J45&lt;=1.35,OR(NOT(ISNUMBER(K45)),K45&lt;0.4)),50,0)),""))</f>
        <v>50</v>
      </c>
      <c r="U45" s="127" t="n">
        <f aca="false">IF(ISNUMBER(P45),IF(P45=1,100,IF(P45=0,50,0)),"")</f>
        <v>100</v>
      </c>
      <c r="V45" s="127" t="n">
        <f aca="false">IF(ISNUMBER(Q45),IF(Q45=1,0,100),"")</f>
        <v>100</v>
      </c>
      <c r="W45" s="127" t="n">
        <f aca="false">IF(ISNUMBER(N45),IF(OR(N45&lt;4,AND(N45&lt;6,ISNUMBER(O45),O45&lt;-0.3)),100,IF(OR(N45&lt;=6,AND(ISNUMBER(O45),O45&lt;-0.3)),50,0)),"")</f>
        <v>0</v>
      </c>
      <c r="X45" s="127" t="n">
        <f aca="false">IF(ISNUMBER(I45),IF(I45&lt;15,100,IF(I45&lt;=25,50,0)),"")</f>
        <v>50</v>
      </c>
      <c r="Y45" s="127" t="n">
        <f aca="false">SUMPRODUCT({30,10,20,15,10,10,5},--ISNUMBER(R45:X45))</f>
        <v>100</v>
      </c>
      <c r="Z45" s="127" t="n">
        <f aca="false">IF(Y45&gt;=60,SUMPRODUCT({30,10,20,15,10,10,5},R45:X45)/Y45,"")</f>
        <v>37.5</v>
      </c>
      <c r="AA45" s="127" t="str">
        <f aca="false">IF(ISNUMBER(Z45),IF(Z45&gt;=70,"EASY",IF(Z45&gt;40,"UNCERTAIN","HARD")),"")</f>
        <v>HARD</v>
      </c>
    </row>
    <row r="46" customFormat="false" ht="15" hidden="false" customHeight="false" outlineLevel="0" collapsed="false">
      <c r="A46" s="127" t="s">
        <v>1336</v>
      </c>
      <c r="B46" s="127" t="n">
        <v>0.0502</v>
      </c>
      <c r="C46" s="127" t="s">
        <v>1293</v>
      </c>
      <c r="D46" s="127" t="n">
        <f aca="false">D45*(1+B46)</f>
        <v>104.942796559958</v>
      </c>
      <c r="E46" s="127" t="n">
        <f aca="false">AVERAGE(D37:D46)</f>
        <v>108.989540602964</v>
      </c>
      <c r="F46" s="127" t="n">
        <f aca="false">D46/E46-1</f>
        <v>-0.0371296550166034</v>
      </c>
      <c r="G46" s="127" t="n">
        <f aca="false">IF(E46&gt;E45,1,0)</f>
        <v>0</v>
      </c>
      <c r="H46" s="127" t="n">
        <f aca="false">D46/D34-1</f>
        <v>-0.14681143385811</v>
      </c>
      <c r="I46" s="127" t="n">
        <f aca="false">STDEV(B41:B46)*SQRT(12)*100</f>
        <v>24.1047779496099</v>
      </c>
      <c r="J46" s="127" t="n">
        <v>1.31</v>
      </c>
      <c r="K46" s="127" t="n">
        <f aca="false">IF(AND(ISNUMBER(J46),ISNUMBER(J40)),J46-J40,"")</f>
        <v>0.46</v>
      </c>
      <c r="M46" s="127" t="str">
        <f aca="false">IF(AND(ISNUMBER(L46),ISNUMBER(L40)),L46-L40,"")</f>
        <v/>
      </c>
      <c r="N46" s="127" t="n">
        <v>6.2016</v>
      </c>
      <c r="O46" s="127" t="n">
        <f aca="false">IF(AND(ISNUMBER(N46),ISNUMBER(N40)),N46-N40,"")</f>
        <v>0.3505</v>
      </c>
      <c r="P46" s="127" t="n">
        <v>1</v>
      </c>
      <c r="Q46" s="127" t="n">
        <v>0</v>
      </c>
      <c r="R46" s="127" t="n">
        <f aca="false">IF(ISNUMBER(F46),IF(AND(F46&gt;0.02,G46=1),100,IF(F46&gt;-0.02,50,0)),"")</f>
        <v>0</v>
      </c>
      <c r="S46" s="127" t="n">
        <f aca="false">IF(ISNUMBER(H46),IF(H46&gt;0.05,100,IF(H46&gt;0,50,0)),"")</f>
        <v>0</v>
      </c>
      <c r="T46" s="127" t="n">
        <f aca="false">IF(AND(A46&gt;="2019-01",ISNUMBER(L46)),IF(AND(L46&lt;350,OR(NOT(ISNUMBER(M46)),M46&lt;50)),100,IF(L46&lt;=450,50,0)),IF(ISNUMBER(J46),IF(AND(J46&lt;0.95,OR(NOT(ISNUMBER(K46)),K46&lt;0.2)),100,IF(AND(J46&lt;=1.35,OR(NOT(ISNUMBER(K46)),K46&lt;0.4)),50,0)),""))</f>
        <v>0</v>
      </c>
      <c r="U46" s="127" t="n">
        <f aca="false">IF(ISNUMBER(P46),IF(P46=1,100,IF(P46=0,50,0)),"")</f>
        <v>100</v>
      </c>
      <c r="V46" s="127" t="n">
        <f aca="false">IF(ISNUMBER(Q46),IF(Q46=1,0,100),"")</f>
        <v>100</v>
      </c>
      <c r="W46" s="127" t="n">
        <f aca="false">IF(ISNUMBER(N46),IF(OR(N46&lt;4,AND(N46&lt;6,ISNUMBER(O46),O46&lt;-0.3)),100,IF(OR(N46&lt;=6,AND(ISNUMBER(O46),O46&lt;-0.3)),50,0)),"")</f>
        <v>0</v>
      </c>
      <c r="X46" s="127" t="n">
        <f aca="false">IF(ISNUMBER(I46),IF(I46&lt;15,100,IF(I46&lt;=25,50,0)),"")</f>
        <v>50</v>
      </c>
      <c r="Y46" s="127" t="n">
        <f aca="false">SUMPRODUCT({30,10,20,15,10,10,5},--ISNUMBER(R46:X46))</f>
        <v>100</v>
      </c>
      <c r="Z46" s="127" t="n">
        <f aca="false">IF(Y46&gt;=60,SUMPRODUCT({30,10,20,15,10,10,5},R46:X46)/Y46,"")</f>
        <v>27.5</v>
      </c>
      <c r="AA46" s="127" t="str">
        <f aca="false">IF(ISNUMBER(Z46),IF(Z46&gt;=70,"EASY",IF(Z46&gt;40,"UNCERTAIN","HARD")),"")</f>
        <v>HARD</v>
      </c>
    </row>
    <row r="47" customFormat="false" ht="15" hidden="false" customHeight="false" outlineLevel="0" collapsed="false">
      <c r="A47" s="127" t="s">
        <v>1337</v>
      </c>
      <c r="B47" s="127" t="n">
        <v>0.0472</v>
      </c>
      <c r="C47" s="127" t="s">
        <v>1293</v>
      </c>
      <c r="D47" s="127" t="n">
        <f aca="false">D46*(1+B47)</f>
        <v>109.896096557588</v>
      </c>
      <c r="E47" s="127" t="n">
        <f aca="false">AVERAGE(D38:D47)</f>
        <v>107.704555259853</v>
      </c>
      <c r="F47" s="127" t="n">
        <f aca="false">D47/E47-1</f>
        <v>0.020347712243431</v>
      </c>
      <c r="G47" s="127" t="n">
        <f aca="false">IF(E47&gt;E46,1,0)</f>
        <v>0</v>
      </c>
      <c r="H47" s="127" t="n">
        <f aca="false">D47/D35-1</f>
        <v>-0.0849456508973913</v>
      </c>
      <c r="I47" s="127" t="n">
        <f aca="false">STDEV(B42:B47)*SQRT(12)*100</f>
        <v>25.7925330279909</v>
      </c>
      <c r="J47" s="127" t="n">
        <v>1.3</v>
      </c>
      <c r="K47" s="127" t="n">
        <f aca="false">IF(AND(ISNUMBER(J47),ISNUMBER(J41)),J47-J41,"")</f>
        <v>0.51</v>
      </c>
      <c r="M47" s="127" t="str">
        <f aca="false">IF(AND(ISNUMBER(L47),ISNUMBER(L41)),L47-L41,"")</f>
        <v/>
      </c>
      <c r="N47" s="127" t="n">
        <v>6.1697</v>
      </c>
      <c r="O47" s="127" t="n">
        <f aca="false">IF(AND(ISNUMBER(N47),ISNUMBER(N41)),N47-N41,"")</f>
        <v>0.085</v>
      </c>
      <c r="P47" s="127" t="n">
        <v>1</v>
      </c>
      <c r="Q47" s="127" t="n">
        <v>0</v>
      </c>
      <c r="R47" s="127" t="n">
        <f aca="false">IF(ISNUMBER(F47),IF(AND(F47&gt;0.02,G47=1),100,IF(F47&gt;-0.02,50,0)),"")</f>
        <v>50</v>
      </c>
      <c r="S47" s="127" t="n">
        <f aca="false">IF(ISNUMBER(H47),IF(H47&gt;0.05,100,IF(H47&gt;0,50,0)),"")</f>
        <v>0</v>
      </c>
      <c r="T47" s="127" t="n">
        <f aca="false">IF(AND(A47&gt;="2019-01",ISNUMBER(L47)),IF(AND(L47&lt;350,OR(NOT(ISNUMBER(M47)),M47&lt;50)),100,IF(L47&lt;=450,50,0)),IF(ISNUMBER(J47),IF(AND(J47&lt;0.95,OR(NOT(ISNUMBER(K47)),K47&lt;0.2)),100,IF(AND(J47&lt;=1.35,OR(NOT(ISNUMBER(K47)),K47&lt;0.4)),50,0)),""))</f>
        <v>0</v>
      </c>
      <c r="U47" s="127" t="n">
        <f aca="false">IF(ISNUMBER(P47),IF(P47=1,100,IF(P47=0,50,0)),"")</f>
        <v>100</v>
      </c>
      <c r="V47" s="127" t="n">
        <f aca="false">IF(ISNUMBER(Q47),IF(Q47=1,0,100),"")</f>
        <v>100</v>
      </c>
      <c r="W47" s="127" t="n">
        <f aca="false">IF(ISNUMBER(N47),IF(OR(N47&lt;4,AND(N47&lt;6,ISNUMBER(O47),O47&lt;-0.3)),100,IF(OR(N47&lt;=6,AND(ISNUMBER(O47),O47&lt;-0.3)),50,0)),"")</f>
        <v>0</v>
      </c>
      <c r="X47" s="127" t="n">
        <f aca="false">IF(ISNUMBER(I47),IF(I47&lt;15,100,IF(I47&lt;=25,50,0)),"")</f>
        <v>0</v>
      </c>
      <c r="Y47" s="127" t="n">
        <f aca="false">SUMPRODUCT({30,10,20,15,10,10,5},--ISNUMBER(R47:X47))</f>
        <v>100</v>
      </c>
      <c r="Z47" s="127" t="n">
        <f aca="false">IF(Y47&gt;=60,SUMPRODUCT({30,10,20,15,10,10,5},R47:X47)/Y47,"")</f>
        <v>40</v>
      </c>
      <c r="AA47" s="127" t="str">
        <f aca="false">IF(ISNUMBER(Z47),IF(Z47&gt;=70,"EASY",IF(Z47&gt;40,"UNCERTAIN","HARD")),"")</f>
        <v>HARD</v>
      </c>
    </row>
    <row r="48" customFormat="false" ht="15" hidden="false" customHeight="false" outlineLevel="0" collapsed="false">
      <c r="A48" s="127" t="s">
        <v>1338</v>
      </c>
      <c r="B48" s="127" t="n">
        <v>-0.0182</v>
      </c>
      <c r="C48" s="127" t="s">
        <v>1293</v>
      </c>
      <c r="D48" s="127" t="n">
        <f aca="false">D47*(1+B48)</f>
        <v>107.895987600239</v>
      </c>
      <c r="E48" s="127" t="n">
        <f aca="false">AVERAGE(D39:D48)</f>
        <v>106.463823461486</v>
      </c>
      <c r="F48" s="127" t="n">
        <f aca="false">D48/E48-1</f>
        <v>0.0134521200929056</v>
      </c>
      <c r="G48" s="127" t="n">
        <f aca="false">IF(E48&gt;E47,1,0)</f>
        <v>0</v>
      </c>
      <c r="H48" s="127" t="n">
        <f aca="false">D48/D36-1</f>
        <v>-0.149725194066874</v>
      </c>
      <c r="I48" s="127" t="n">
        <f aca="false">STDEV(B43:B48)*SQRT(12)*100</f>
        <v>20.3116370585928</v>
      </c>
      <c r="J48" s="127" t="n">
        <v>1.3</v>
      </c>
      <c r="K48" s="127" t="n">
        <f aca="false">IF(AND(ISNUMBER(J48),ISNUMBER(J42)),J48-J42,"")</f>
        <v>0.43</v>
      </c>
      <c r="M48" s="127" t="str">
        <f aca="false">IF(AND(ISNUMBER(L48),ISNUMBER(L42)),L48-L42,"")</f>
        <v/>
      </c>
      <c r="N48" s="127" t="n">
        <v>6.1381</v>
      </c>
      <c r="O48" s="127" t="n">
        <f aca="false">IF(AND(ISNUMBER(N48),ISNUMBER(N42)),N48-N42,"")</f>
        <v>0.1014</v>
      </c>
      <c r="P48" s="127" t="n">
        <v>1</v>
      </c>
      <c r="Q48" s="127" t="n">
        <v>0</v>
      </c>
      <c r="R48" s="127" t="n">
        <f aca="false">IF(ISNUMBER(F48),IF(AND(F48&gt;0.02,G48=1),100,IF(F48&gt;-0.02,50,0)),"")</f>
        <v>50</v>
      </c>
      <c r="S48" s="127" t="n">
        <f aca="false">IF(ISNUMBER(H48),IF(H48&gt;0.05,100,IF(H48&gt;0,50,0)),"")</f>
        <v>0</v>
      </c>
      <c r="T48" s="127" t="n">
        <f aca="false">IF(AND(A48&gt;="2019-01",ISNUMBER(L48)),IF(AND(L48&lt;350,OR(NOT(ISNUMBER(M48)),M48&lt;50)),100,IF(L48&lt;=450,50,0)),IF(ISNUMBER(J48),IF(AND(J48&lt;0.95,OR(NOT(ISNUMBER(K48)),K48&lt;0.2)),100,IF(AND(J48&lt;=1.35,OR(NOT(ISNUMBER(K48)),K48&lt;0.4)),50,0)),""))</f>
        <v>0</v>
      </c>
      <c r="U48" s="127" t="n">
        <f aca="false">IF(ISNUMBER(P48),IF(P48=1,100,IF(P48=0,50,0)),"")</f>
        <v>100</v>
      </c>
      <c r="V48" s="127" t="n">
        <f aca="false">IF(ISNUMBER(Q48),IF(Q48=1,0,100),"")</f>
        <v>100</v>
      </c>
      <c r="W48" s="127" t="n">
        <f aca="false">IF(ISNUMBER(N48),IF(OR(N48&lt;4,AND(N48&lt;6,ISNUMBER(O48),O48&lt;-0.3)),100,IF(OR(N48&lt;=6,AND(ISNUMBER(O48),O48&lt;-0.3)),50,0)),"")</f>
        <v>0</v>
      </c>
      <c r="X48" s="127" t="n">
        <f aca="false">IF(ISNUMBER(I48),IF(I48&lt;15,100,IF(I48&lt;=25,50,0)),"")</f>
        <v>50</v>
      </c>
      <c r="Y48" s="127" t="n">
        <f aca="false">SUMPRODUCT({30,10,20,15,10,10,5},--ISNUMBER(R48:X48))</f>
        <v>100</v>
      </c>
      <c r="Z48" s="127" t="n">
        <f aca="false">IF(Y48&gt;=60,SUMPRODUCT({30,10,20,15,10,10,5},R48:X48)/Y48,"")</f>
        <v>42.5</v>
      </c>
      <c r="AA48" s="127" t="str">
        <f aca="false">IF(ISNUMBER(Z48),IF(Z48&gt;=70,"EASY",IF(Z48&gt;40,"UNCERTAIN","HARD")),"")</f>
        <v>UNCERTAIN</v>
      </c>
    </row>
    <row r="49" customFormat="false" ht="15" hidden="false" customHeight="false" outlineLevel="0" collapsed="false">
      <c r="A49" s="127" t="s">
        <v>1339</v>
      </c>
      <c r="B49" s="127" t="n">
        <v>0.0505</v>
      </c>
      <c r="C49" s="127" t="s">
        <v>1293</v>
      </c>
      <c r="D49" s="127" t="n">
        <f aca="false">D48*(1+B49)</f>
        <v>113.344734974052</v>
      </c>
      <c r="E49" s="127" t="n">
        <f aca="false">AVERAGE(D40:D49)</f>
        <v>106.670241192379</v>
      </c>
      <c r="F49" s="127" t="n">
        <f aca="false">D49/E49-1</f>
        <v>0.0625712823657689</v>
      </c>
      <c r="G49" s="127" t="n">
        <f aca="false">IF(E49&gt;E48,1,0)</f>
        <v>1</v>
      </c>
      <c r="H49" s="127" t="n">
        <f aca="false">D49/D37-1</f>
        <v>-0.0765908367282651</v>
      </c>
      <c r="I49" s="127" t="n">
        <f aca="false">STDEV(B44:B49)*SQRT(12)*100</f>
        <v>16.9976198333767</v>
      </c>
      <c r="J49" s="127" t="n">
        <v>1.33</v>
      </c>
      <c r="K49" s="127" t="n">
        <f aca="false">IF(AND(ISNUMBER(J49),ISNUMBER(J43)),J49-J43,"")</f>
        <v>0.46</v>
      </c>
      <c r="M49" s="127" t="str">
        <f aca="false">IF(AND(ISNUMBER(L49),ISNUMBER(L43)),L49-L43,"")</f>
        <v/>
      </c>
      <c r="N49" s="127" t="n">
        <v>6.6327</v>
      </c>
      <c r="O49" s="127" t="n">
        <f aca="false">IF(AND(ISNUMBER(N49),ISNUMBER(N43)),N49-N43,"")</f>
        <v>0.3335</v>
      </c>
      <c r="P49" s="127" t="n">
        <v>1</v>
      </c>
      <c r="Q49" s="127" t="n">
        <v>0</v>
      </c>
      <c r="R49" s="127" t="n">
        <f aca="false">IF(ISNUMBER(F49),IF(AND(F49&gt;0.02,G49=1),100,IF(F49&gt;-0.02,50,0)),"")</f>
        <v>100</v>
      </c>
      <c r="S49" s="127" t="n">
        <f aca="false">IF(ISNUMBER(H49),IF(H49&gt;0.05,100,IF(H49&gt;0,50,0)),"")</f>
        <v>0</v>
      </c>
      <c r="T49" s="127" t="n">
        <f aca="false">IF(AND(A49&gt;="2019-01",ISNUMBER(L49)),IF(AND(L49&lt;350,OR(NOT(ISNUMBER(M49)),M49&lt;50)),100,IF(L49&lt;=450,50,0)),IF(ISNUMBER(J49),IF(AND(J49&lt;0.95,OR(NOT(ISNUMBER(K49)),K49&lt;0.2)),100,IF(AND(J49&lt;=1.35,OR(NOT(ISNUMBER(K49)),K49&lt;0.4)),50,0)),""))</f>
        <v>0</v>
      </c>
      <c r="U49" s="127" t="n">
        <f aca="false">IF(ISNUMBER(P49),IF(P49=1,100,IF(P49=0,50,0)),"")</f>
        <v>100</v>
      </c>
      <c r="V49" s="127" t="n">
        <f aca="false">IF(ISNUMBER(Q49),IF(Q49=1,0,100),"")</f>
        <v>100</v>
      </c>
      <c r="W49" s="127" t="n">
        <f aca="false">IF(ISNUMBER(N49),IF(OR(N49&lt;4,AND(N49&lt;6,ISNUMBER(O49),O49&lt;-0.3)),100,IF(OR(N49&lt;=6,AND(ISNUMBER(O49),O49&lt;-0.3)),50,0)),"")</f>
        <v>0</v>
      </c>
      <c r="X49" s="127" t="n">
        <f aca="false">IF(ISNUMBER(I49),IF(I49&lt;15,100,IF(I49&lt;=25,50,0)),"")</f>
        <v>50</v>
      </c>
      <c r="Y49" s="127" t="n">
        <f aca="false">SUMPRODUCT({30,10,20,15,10,10,5},--ISNUMBER(R49:X49))</f>
        <v>100</v>
      </c>
      <c r="Z49" s="127" t="n">
        <f aca="false">IF(Y49&gt;=60,SUMPRODUCT({30,10,20,15,10,10,5},R49:X49)/Y49,"")</f>
        <v>57.5</v>
      </c>
      <c r="AA49" s="127" t="str">
        <f aca="false">IF(ISNUMBER(Z49),IF(Z49&gt;=70,"EASY",IF(Z49&gt;40,"UNCERTAIN","HARD")),"")</f>
        <v>UNCERTAIN</v>
      </c>
    </row>
    <row r="50" customFormat="false" ht="15" hidden="false" customHeight="false" outlineLevel="0" collapsed="false">
      <c r="A50" s="127" t="s">
        <v>1340</v>
      </c>
      <c r="B50" s="127" t="n">
        <v>0.0614</v>
      </c>
      <c r="C50" s="127" t="s">
        <v>1293</v>
      </c>
      <c r="D50" s="127" t="n">
        <f aca="false">D49*(1+B50)</f>
        <v>120.304101701458</v>
      </c>
      <c r="E50" s="127" t="n">
        <f aca="false">AVERAGE(D41:D50)</f>
        <v>106.932732389438</v>
      </c>
      <c r="F50" s="127" t="n">
        <f aca="false">D50/E50-1</f>
        <v>0.125044680082835</v>
      </c>
      <c r="G50" s="127" t="n">
        <f aca="false">IF(E50&gt;E49,1,0)</f>
        <v>1</v>
      </c>
      <c r="H50" s="127" t="n">
        <f aca="false">D50/D38-1</f>
        <v>6.61758659270539E-006</v>
      </c>
      <c r="I50" s="127" t="n">
        <f aca="false">STDEV(B45:B50)*SQRT(12)*100</f>
        <v>11.1631751755493</v>
      </c>
      <c r="J50" s="127" t="n">
        <v>1.48</v>
      </c>
      <c r="K50" s="127" t="n">
        <f aca="false">IF(AND(ISNUMBER(J50),ISNUMBER(J44)),J50-J44,"")</f>
        <v>0.71</v>
      </c>
      <c r="M50" s="127" t="str">
        <f aca="false">IF(AND(ISNUMBER(L50),ISNUMBER(L44)),L50-L44,"")</f>
        <v/>
      </c>
      <c r="N50" s="127" t="n">
        <v>6.599</v>
      </c>
      <c r="O50" s="127" t="n">
        <f aca="false">IF(AND(ISNUMBER(N50),ISNUMBER(N44)),N50-N44,"")</f>
        <v>0.0716000000000001</v>
      </c>
      <c r="P50" s="127" t="n">
        <v>1</v>
      </c>
      <c r="Q50" s="127" t="n">
        <v>0</v>
      </c>
      <c r="R50" s="127" t="n">
        <f aca="false">IF(ISNUMBER(F50),IF(AND(F50&gt;0.02,G50=1),100,IF(F50&gt;-0.02,50,0)),"")</f>
        <v>100</v>
      </c>
      <c r="S50" s="127" t="n">
        <f aca="false">IF(ISNUMBER(H50),IF(H50&gt;0.05,100,IF(H50&gt;0,50,0)),"")</f>
        <v>50</v>
      </c>
      <c r="T50" s="127" t="n">
        <f aca="false">IF(AND(A50&gt;="2019-01",ISNUMBER(L50)),IF(AND(L50&lt;350,OR(NOT(ISNUMBER(M50)),M50&lt;50)),100,IF(L50&lt;=450,50,0)),IF(ISNUMBER(J50),IF(AND(J50&lt;0.95,OR(NOT(ISNUMBER(K50)),K50&lt;0.2)),100,IF(AND(J50&lt;=1.35,OR(NOT(ISNUMBER(K50)),K50&lt;0.4)),50,0)),""))</f>
        <v>0</v>
      </c>
      <c r="U50" s="127" t="n">
        <f aca="false">IF(ISNUMBER(P50),IF(P50=1,100,IF(P50=0,50,0)),"")</f>
        <v>100</v>
      </c>
      <c r="V50" s="127" t="n">
        <f aca="false">IF(ISNUMBER(Q50),IF(Q50=1,0,100),"")</f>
        <v>100</v>
      </c>
      <c r="W50" s="127" t="n">
        <f aca="false">IF(ISNUMBER(N50),IF(OR(N50&lt;4,AND(N50&lt;6,ISNUMBER(O50),O50&lt;-0.3)),100,IF(OR(N50&lt;=6,AND(ISNUMBER(O50),O50&lt;-0.3)),50,0)),"")</f>
        <v>0</v>
      </c>
      <c r="X50" s="127" t="n">
        <f aca="false">IF(ISNUMBER(I50),IF(I50&lt;15,100,IF(I50&lt;=25,50,0)),"")</f>
        <v>100</v>
      </c>
      <c r="Y50" s="127" t="n">
        <f aca="false">SUMPRODUCT({30,10,20,15,10,10,5},--ISNUMBER(R50:X50))</f>
        <v>100</v>
      </c>
      <c r="Z50" s="127" t="n">
        <f aca="false">IF(Y50&gt;=60,SUMPRODUCT({30,10,20,15,10,10,5},R50:X50)/Y50,"")</f>
        <v>65</v>
      </c>
      <c r="AA50" s="127" t="str">
        <f aca="false">IF(ISNUMBER(Z50),IF(Z50&gt;=70,"EASY",IF(Z50&gt;40,"UNCERTAIN","HARD")),"")</f>
        <v>UNCERTAIN</v>
      </c>
    </row>
    <row r="51" customFormat="false" ht="15" hidden="false" customHeight="false" outlineLevel="0" collapsed="false">
      <c r="A51" s="127" t="s">
        <v>1341</v>
      </c>
      <c r="B51" s="127" t="n">
        <v>0.0522</v>
      </c>
      <c r="C51" s="127" t="s">
        <v>1293</v>
      </c>
      <c r="D51" s="127" t="n">
        <f aca="false">D50*(1+B51)</f>
        <v>126.583975810274</v>
      </c>
      <c r="E51" s="127" t="n">
        <f aca="false">AVERAGE(D42:D51)</f>
        <v>107.880873800347</v>
      </c>
      <c r="F51" s="127" t="n">
        <f aca="false">D51/E51-1</f>
        <v>0.173368099006516</v>
      </c>
      <c r="G51" s="127" t="n">
        <f aca="false">IF(E51&gt;E50,1,0)</f>
        <v>1</v>
      </c>
      <c r="H51" s="127" t="n">
        <f aca="false">D51/D39-1</f>
        <v>0.137521041107689</v>
      </c>
      <c r="I51" s="127" t="n">
        <f aca="false">STDEV(B46:B51)*SQRT(12)*100</f>
        <v>10.1094272834815</v>
      </c>
      <c r="J51" s="127" t="n">
        <v>1.38</v>
      </c>
      <c r="K51" s="127" t="n">
        <f aca="false">IF(AND(ISNUMBER(J51),ISNUMBER(J45)),J51-J45,"")</f>
        <v>0.42</v>
      </c>
      <c r="M51" s="127" t="str">
        <f aca="false">IF(AND(ISNUMBER(L51),ISNUMBER(L45)),L51-L45,"")</f>
        <v/>
      </c>
      <c r="N51" s="127" t="n">
        <v>6.3131</v>
      </c>
      <c r="O51" s="127" t="n">
        <f aca="false">IF(AND(ISNUMBER(N51),ISNUMBER(N45)),N51-N45,"")</f>
        <v>0.0793000000000008</v>
      </c>
      <c r="P51" s="127" t="n">
        <v>1</v>
      </c>
      <c r="Q51" s="127" t="n">
        <v>0</v>
      </c>
      <c r="R51" s="127" t="n">
        <f aca="false">IF(ISNUMBER(F51),IF(AND(F51&gt;0.02,G51=1),100,IF(F51&gt;-0.02,50,0)),"")</f>
        <v>100</v>
      </c>
      <c r="S51" s="127" t="n">
        <f aca="false">IF(ISNUMBER(H51),IF(H51&gt;0.05,100,IF(H51&gt;0,50,0)),"")</f>
        <v>100</v>
      </c>
      <c r="T51" s="127" t="n">
        <f aca="false">IF(AND(A51&gt;="2019-01",ISNUMBER(L51)),IF(AND(L51&lt;350,OR(NOT(ISNUMBER(M51)),M51&lt;50)),100,IF(L51&lt;=450,50,0)),IF(ISNUMBER(J51),IF(AND(J51&lt;0.95,OR(NOT(ISNUMBER(K51)),K51&lt;0.2)),100,IF(AND(J51&lt;=1.35,OR(NOT(ISNUMBER(K51)),K51&lt;0.4)),50,0)),""))</f>
        <v>0</v>
      </c>
      <c r="U51" s="127" t="n">
        <f aca="false">IF(ISNUMBER(P51),IF(P51=1,100,IF(P51=0,50,0)),"")</f>
        <v>100</v>
      </c>
      <c r="V51" s="127" t="n">
        <f aca="false">IF(ISNUMBER(Q51),IF(Q51=1,0,100),"")</f>
        <v>100</v>
      </c>
      <c r="W51" s="127" t="n">
        <f aca="false">IF(ISNUMBER(N51),IF(OR(N51&lt;4,AND(N51&lt;6,ISNUMBER(O51),O51&lt;-0.3)),100,IF(OR(N51&lt;=6,AND(ISNUMBER(O51),O51&lt;-0.3)),50,0)),"")</f>
        <v>0</v>
      </c>
      <c r="X51" s="127" t="n">
        <f aca="false">IF(ISNUMBER(I51),IF(I51&lt;15,100,IF(I51&lt;=25,50,0)),"")</f>
        <v>100</v>
      </c>
      <c r="Y51" s="127" t="n">
        <f aca="false">SUMPRODUCT({30,10,20,15,10,10,5},--ISNUMBER(R51:X51))</f>
        <v>100</v>
      </c>
      <c r="Z51" s="127" t="n">
        <f aca="false">IF(Y51&gt;=60,SUMPRODUCT({30,10,20,15,10,10,5},R51:X51)/Y51,"")</f>
        <v>70</v>
      </c>
      <c r="AA51" s="127" t="str">
        <f aca="false">IF(ISNUMBER(Z51),IF(Z51&gt;=70,"EASY",IF(Z51&gt;40,"UNCERTAIN","HARD")),"")</f>
        <v>EASY</v>
      </c>
    </row>
    <row r="52" customFormat="false" ht="15" hidden="false" customHeight="false" outlineLevel="0" collapsed="false">
      <c r="A52" s="127" t="s">
        <v>1342</v>
      </c>
      <c r="B52" s="127" t="n">
        <v>0.0174</v>
      </c>
      <c r="C52" s="127" t="s">
        <v>1293</v>
      </c>
      <c r="D52" s="127" t="n">
        <f aca="false">D51*(1+B52)</f>
        <v>128.786536989373</v>
      </c>
      <c r="E52" s="127" t="n">
        <f aca="false">AVERAGE(D43:D52)</f>
        <v>110.278848227028</v>
      </c>
      <c r="F52" s="127" t="n">
        <f aca="false">D52/E52-1</f>
        <v>0.167826279108794</v>
      </c>
      <c r="G52" s="127" t="n">
        <f aca="false">IF(E52&gt;E51,1,0)</f>
        <v>1</v>
      </c>
      <c r="H52" s="127" t="n">
        <f aca="false">D52/D40-1</f>
        <v>0.0943866734968919</v>
      </c>
      <c r="I52" s="127" t="n">
        <f aca="false">STDEV(B47:B52)*SQRT(12)*100</f>
        <v>10.4175025797933</v>
      </c>
      <c r="J52" s="127" t="n">
        <v>1.31</v>
      </c>
      <c r="K52" s="127" t="n">
        <f aca="false">IF(AND(ISNUMBER(J52),ISNUMBER(J46)),J52-J46,"")</f>
        <v>0</v>
      </c>
      <c r="M52" s="127" t="str">
        <f aca="false">IF(AND(ISNUMBER(L52),ISNUMBER(L46)),L52-L46,"")</f>
        <v/>
      </c>
      <c r="N52" s="127" t="n">
        <v>6.0302</v>
      </c>
      <c r="O52" s="127" t="n">
        <f aca="false">IF(AND(ISNUMBER(N52),ISNUMBER(N46)),N52-N46,"")</f>
        <v>-0.1714</v>
      </c>
      <c r="P52" s="127" t="n">
        <v>1</v>
      </c>
      <c r="Q52" s="127" t="n">
        <v>0</v>
      </c>
      <c r="R52" s="127" t="n">
        <f aca="false">IF(ISNUMBER(F52),IF(AND(F52&gt;0.02,G52=1),100,IF(F52&gt;-0.02,50,0)),"")</f>
        <v>100</v>
      </c>
      <c r="S52" s="127" t="n">
        <f aca="false">IF(ISNUMBER(H52),IF(H52&gt;0.05,100,IF(H52&gt;0,50,0)),"")</f>
        <v>100</v>
      </c>
      <c r="T52" s="127" t="n">
        <f aca="false">IF(AND(A52&gt;="2019-01",ISNUMBER(L52)),IF(AND(L52&lt;350,OR(NOT(ISNUMBER(M52)),M52&lt;50)),100,IF(L52&lt;=450,50,0)),IF(ISNUMBER(J52),IF(AND(J52&lt;0.95,OR(NOT(ISNUMBER(K52)),K52&lt;0.2)),100,IF(AND(J52&lt;=1.35,OR(NOT(ISNUMBER(K52)),K52&lt;0.4)),50,0)),""))</f>
        <v>50</v>
      </c>
      <c r="U52" s="127" t="n">
        <f aca="false">IF(ISNUMBER(P52),IF(P52=1,100,IF(P52=0,50,0)),"")</f>
        <v>100</v>
      </c>
      <c r="V52" s="127" t="n">
        <f aca="false">IF(ISNUMBER(Q52),IF(Q52=1,0,100),"")</f>
        <v>100</v>
      </c>
      <c r="W52" s="127" t="n">
        <f aca="false">IF(ISNUMBER(N52),IF(OR(N52&lt;4,AND(N52&lt;6,ISNUMBER(O52),O52&lt;-0.3)),100,IF(OR(N52&lt;=6,AND(ISNUMBER(O52),O52&lt;-0.3)),50,0)),"")</f>
        <v>0</v>
      </c>
      <c r="X52" s="127" t="n">
        <f aca="false">IF(ISNUMBER(I52),IF(I52&lt;15,100,IF(I52&lt;=25,50,0)),"")</f>
        <v>100</v>
      </c>
      <c r="Y52" s="127" t="n">
        <f aca="false">SUMPRODUCT({30,10,20,15,10,10,5},--ISNUMBER(R52:X52))</f>
        <v>100</v>
      </c>
      <c r="Z52" s="127" t="n">
        <f aca="false">IF(Y52&gt;=60,SUMPRODUCT({30,10,20,15,10,10,5},R52:X52)/Y52,"")</f>
        <v>80</v>
      </c>
      <c r="AA52" s="127" t="str">
        <f aca="false">IF(ISNUMBER(Z52),IF(Z52&gt;=70,"EASY",IF(Z52&gt;40,"UNCERTAIN","HARD")),"")</f>
        <v>EASY</v>
      </c>
    </row>
    <row r="53" customFormat="false" ht="15" hidden="false" customHeight="false" outlineLevel="0" collapsed="false">
      <c r="A53" s="127" t="s">
        <v>1343</v>
      </c>
      <c r="B53" s="127" t="n">
        <v>0.0443</v>
      </c>
      <c r="C53" s="127" t="s">
        <v>1293</v>
      </c>
      <c r="D53" s="127" t="n">
        <f aca="false">D52*(1+B53)</f>
        <v>134.491780578002</v>
      </c>
      <c r="E53" s="127" t="n">
        <f aca="false">AVERAGE(D44:D53)</f>
        <v>113.917062418069</v>
      </c>
      <c r="F53" s="127" t="n">
        <f aca="false">D53/E53-1</f>
        <v>0.180611382730582</v>
      </c>
      <c r="G53" s="127" t="n">
        <f aca="false">IF(E53&gt;E52,1,0)</f>
        <v>1</v>
      </c>
      <c r="H53" s="127" t="n">
        <f aca="false">D53/D41-1</f>
        <v>0.148495631728273</v>
      </c>
      <c r="I53" s="127" t="n">
        <f aca="false">STDEV(B48:B53)*SQRT(12)*100</f>
        <v>10.3443665828315</v>
      </c>
      <c r="J53" s="127" t="n">
        <v>1.25</v>
      </c>
      <c r="K53" s="127" t="n">
        <f aca="false">IF(AND(ISNUMBER(J53),ISNUMBER(J47)),J53-J47,"")</f>
        <v>-0.05</v>
      </c>
      <c r="M53" s="127" t="str">
        <f aca="false">IF(AND(ISNUMBER(L53),ISNUMBER(L47)),L53-L47,"")</f>
        <v/>
      </c>
      <c r="N53" s="127" t="n">
        <v>5.2369</v>
      </c>
      <c r="O53" s="127" t="n">
        <f aca="false">IF(AND(ISNUMBER(N53),ISNUMBER(N47)),N53-N47,"")</f>
        <v>-0.932799999999999</v>
      </c>
      <c r="P53" s="127" t="n">
        <v>1</v>
      </c>
      <c r="Q53" s="127" t="n">
        <v>0</v>
      </c>
      <c r="R53" s="127" t="n">
        <f aca="false">IF(ISNUMBER(F53),IF(AND(F53&gt;0.02,G53=1),100,IF(F53&gt;-0.02,50,0)),"")</f>
        <v>100</v>
      </c>
      <c r="S53" s="127" t="n">
        <f aca="false">IF(ISNUMBER(H53),IF(H53&gt;0.05,100,IF(H53&gt;0,50,0)),"")</f>
        <v>100</v>
      </c>
      <c r="T53" s="127" t="n">
        <f aca="false">IF(AND(A53&gt;="2019-01",ISNUMBER(L53)),IF(AND(L53&lt;350,OR(NOT(ISNUMBER(M53)),M53&lt;50)),100,IF(L53&lt;=450,50,0)),IF(ISNUMBER(J53),IF(AND(J53&lt;0.95,OR(NOT(ISNUMBER(K53)),K53&lt;0.2)),100,IF(AND(J53&lt;=1.35,OR(NOT(ISNUMBER(K53)),K53&lt;0.4)),50,0)),""))</f>
        <v>50</v>
      </c>
      <c r="U53" s="127" t="n">
        <f aca="false">IF(ISNUMBER(P53),IF(P53=1,100,IF(P53=0,50,0)),"")</f>
        <v>100</v>
      </c>
      <c r="V53" s="127" t="n">
        <f aca="false">IF(ISNUMBER(Q53),IF(Q53=1,0,100),"")</f>
        <v>100</v>
      </c>
      <c r="W53" s="127" t="n">
        <f aca="false">IF(ISNUMBER(N53),IF(OR(N53&lt;4,AND(N53&lt;6,ISNUMBER(O53),O53&lt;-0.3)),100,IF(OR(N53&lt;=6,AND(ISNUMBER(O53),O53&lt;-0.3)),50,0)),"")</f>
        <v>100</v>
      </c>
      <c r="X53" s="127" t="n">
        <f aca="false">IF(ISNUMBER(I53),IF(I53&lt;15,100,IF(I53&lt;=25,50,0)),"")</f>
        <v>100</v>
      </c>
      <c r="Y53" s="127" t="n">
        <f aca="false">SUMPRODUCT({30,10,20,15,10,10,5},--ISNUMBER(R53:X53))</f>
        <v>100</v>
      </c>
      <c r="Z53" s="127" t="n">
        <f aca="false">IF(Y53&gt;=60,SUMPRODUCT({30,10,20,15,10,10,5},R53:X53)/Y53,"")</f>
        <v>90</v>
      </c>
      <c r="AA53" s="127" t="str">
        <f aca="false">IF(ISNUMBER(Z53),IF(Z53&gt;=70,"EASY",IF(Z53&gt;40,"UNCERTAIN","HARD")),"")</f>
        <v>EASY</v>
      </c>
    </row>
    <row r="54" customFormat="false" ht="15" hidden="false" customHeight="false" outlineLevel="0" collapsed="false">
      <c r="A54" s="127" t="s">
        <v>1344</v>
      </c>
      <c r="B54" s="127" t="n">
        <v>0.0343</v>
      </c>
      <c r="C54" s="127" t="s">
        <v>1293</v>
      </c>
      <c r="D54" s="127" t="n">
        <f aca="false">D53*(1+B54)</f>
        <v>139.104848651828</v>
      </c>
      <c r="E54" s="127" t="n">
        <f aca="false">AVERAGE(D45:D54)</f>
        <v>118.527734633951</v>
      </c>
      <c r="F54" s="127" t="n">
        <f aca="false">D54/E54-1</f>
        <v>0.173605899761986</v>
      </c>
      <c r="G54" s="127" t="n">
        <f aca="false">IF(E54&gt;E53,1,0)</f>
        <v>1</v>
      </c>
      <c r="H54" s="127" t="n">
        <f aca="false">D54/D42-1</f>
        <v>0.327250314968215</v>
      </c>
      <c r="I54" s="127" t="n">
        <f aca="false">STDEV(B49:B54)*SQRT(12)*100</f>
        <v>5.39211646758488</v>
      </c>
      <c r="J54" s="127" t="n">
        <v>1.2</v>
      </c>
      <c r="K54" s="127" t="n">
        <f aca="false">IF(AND(ISNUMBER(J54),ISNUMBER(J48)),J54-J48,"")</f>
        <v>-0.1</v>
      </c>
      <c r="M54" s="127" t="str">
        <f aca="false">IF(AND(ISNUMBER(L54),ISNUMBER(L48)),L54-L48,"")</f>
        <v/>
      </c>
      <c r="N54" s="127" t="n">
        <v>4.9505</v>
      </c>
      <c r="O54" s="127" t="n">
        <f aca="false">IF(AND(ISNUMBER(N54),ISNUMBER(N48)),N54-N48,"")</f>
        <v>-1.1876</v>
      </c>
      <c r="P54" s="127" t="n">
        <v>1</v>
      </c>
      <c r="Q54" s="127" t="n">
        <v>0</v>
      </c>
      <c r="R54" s="127" t="n">
        <f aca="false">IF(ISNUMBER(F54),IF(AND(F54&gt;0.02,G54=1),100,IF(F54&gt;-0.02,50,0)),"")</f>
        <v>100</v>
      </c>
      <c r="S54" s="127" t="n">
        <f aca="false">IF(ISNUMBER(H54),IF(H54&gt;0.05,100,IF(H54&gt;0,50,0)),"")</f>
        <v>100</v>
      </c>
      <c r="T54" s="127" t="n">
        <f aca="false">IF(AND(A54&gt;="2019-01",ISNUMBER(L54)),IF(AND(L54&lt;350,OR(NOT(ISNUMBER(M54)),M54&lt;50)),100,IF(L54&lt;=450,50,0)),IF(ISNUMBER(J54),IF(AND(J54&lt;0.95,OR(NOT(ISNUMBER(K54)),K54&lt;0.2)),100,IF(AND(J54&lt;=1.35,OR(NOT(ISNUMBER(K54)),K54&lt;0.4)),50,0)),""))</f>
        <v>50</v>
      </c>
      <c r="U54" s="127" t="n">
        <f aca="false">IF(ISNUMBER(P54),IF(P54=1,100,IF(P54=0,50,0)),"")</f>
        <v>100</v>
      </c>
      <c r="V54" s="127" t="n">
        <f aca="false">IF(ISNUMBER(Q54),IF(Q54=1,0,100),"")</f>
        <v>100</v>
      </c>
      <c r="W54" s="127" t="n">
        <f aca="false">IF(ISNUMBER(N54),IF(OR(N54&lt;4,AND(N54&lt;6,ISNUMBER(O54),O54&lt;-0.3)),100,IF(OR(N54&lt;=6,AND(ISNUMBER(O54),O54&lt;-0.3)),50,0)),"")</f>
        <v>100</v>
      </c>
      <c r="X54" s="127" t="n">
        <f aca="false">IF(ISNUMBER(I54),IF(I54&lt;15,100,IF(I54&lt;=25,50,0)),"")</f>
        <v>100</v>
      </c>
      <c r="Y54" s="127" t="n">
        <f aca="false">SUMPRODUCT({30,10,20,15,10,10,5},--ISNUMBER(R54:X54))</f>
        <v>100</v>
      </c>
      <c r="Z54" s="127" t="n">
        <f aca="false">IF(Y54&gt;=60,SUMPRODUCT({30,10,20,15,10,10,5},R54:X54)/Y54,"")</f>
        <v>90</v>
      </c>
      <c r="AA54" s="127" t="str">
        <f aca="false">IF(ISNUMBER(Z54),IF(Z54&gt;=70,"EASY",IF(Z54&gt;40,"UNCERTAIN","HARD")),"")</f>
        <v>EASY</v>
      </c>
    </row>
    <row r="55" customFormat="false" ht="15" hidden="false" customHeight="false" outlineLevel="0" collapsed="false">
      <c r="A55" s="127" t="s">
        <v>1345</v>
      </c>
      <c r="B55" s="127" t="n">
        <v>-0.0369</v>
      </c>
      <c r="C55" s="127" t="s">
        <v>1293</v>
      </c>
      <c r="D55" s="127" t="n">
        <f aca="false">D54*(1+B55)</f>
        <v>133.971879736575</v>
      </c>
      <c r="E55" s="127" t="n">
        <f aca="false">AVERAGE(D46:D55)</f>
        <v>121.932273915935</v>
      </c>
      <c r="F55" s="127" t="n">
        <f aca="false">D55/E55-1</f>
        <v>0.0987401073889695</v>
      </c>
      <c r="G55" s="127" t="n">
        <f aca="false">IF(E55&gt;E54,1,0)</f>
        <v>1</v>
      </c>
      <c r="H55" s="127" t="n">
        <f aca="false">D55/D43-1</f>
        <v>0.365532291791355</v>
      </c>
      <c r="I55" s="127" t="n">
        <f aca="false">STDEV(B50:B55)*SQRT(12)*100</f>
        <v>12.3229233544642</v>
      </c>
      <c r="J55" s="127" t="n">
        <v>1.09</v>
      </c>
      <c r="K55" s="127" t="n">
        <f aca="false">IF(AND(ISNUMBER(J55),ISNUMBER(J49)),J55-J49,"")</f>
        <v>-0.24</v>
      </c>
      <c r="M55" s="127" t="str">
        <f aca="false">IF(AND(ISNUMBER(L55),ISNUMBER(L49)),L55-L49,"")</f>
        <v/>
      </c>
      <c r="N55" s="127" t="n">
        <v>5.1852</v>
      </c>
      <c r="O55" s="127" t="n">
        <f aca="false">IF(AND(ISNUMBER(N55),ISNUMBER(N49)),N55-N49,"")</f>
        <v>-1.4475</v>
      </c>
      <c r="P55" s="127" t="n">
        <v>1</v>
      </c>
      <c r="Q55" s="127" t="n">
        <v>0</v>
      </c>
      <c r="R55" s="127" t="n">
        <f aca="false">IF(ISNUMBER(F55),IF(AND(F55&gt;0.02,G55=1),100,IF(F55&gt;-0.02,50,0)),"")</f>
        <v>100</v>
      </c>
      <c r="S55" s="127" t="n">
        <f aca="false">IF(ISNUMBER(H55),IF(H55&gt;0.05,100,IF(H55&gt;0,50,0)),"")</f>
        <v>100</v>
      </c>
      <c r="T55" s="127" t="n">
        <f aca="false">IF(AND(A55&gt;="2019-01",ISNUMBER(L55)),IF(AND(L55&lt;350,OR(NOT(ISNUMBER(M55)),M55&lt;50)),100,IF(L55&lt;=450,50,0)),IF(ISNUMBER(J55),IF(AND(J55&lt;0.95,OR(NOT(ISNUMBER(K55)),K55&lt;0.2)),100,IF(AND(J55&lt;=1.35,OR(NOT(ISNUMBER(K55)),K55&lt;0.4)),50,0)),""))</f>
        <v>50</v>
      </c>
      <c r="U55" s="127" t="n">
        <f aca="false">IF(ISNUMBER(P55),IF(P55=1,100,IF(P55=0,50,0)),"")</f>
        <v>100</v>
      </c>
      <c r="V55" s="127" t="n">
        <f aca="false">IF(ISNUMBER(Q55),IF(Q55=1,0,100),"")</f>
        <v>100</v>
      </c>
      <c r="W55" s="127" t="n">
        <f aca="false">IF(ISNUMBER(N55),IF(OR(N55&lt;4,AND(N55&lt;6,ISNUMBER(O55),O55&lt;-0.3)),100,IF(OR(N55&lt;=6,AND(ISNUMBER(O55),O55&lt;-0.3)),50,0)),"")</f>
        <v>100</v>
      </c>
      <c r="X55" s="127" t="n">
        <f aca="false">IF(ISNUMBER(I55),IF(I55&lt;15,100,IF(I55&lt;=25,50,0)),"")</f>
        <v>100</v>
      </c>
      <c r="Y55" s="127" t="n">
        <f aca="false">SUMPRODUCT({30,10,20,15,10,10,5},--ISNUMBER(R55:X55))</f>
        <v>100</v>
      </c>
      <c r="Z55" s="127" t="n">
        <f aca="false">IF(Y55&gt;=60,SUMPRODUCT({30,10,20,15,10,10,5},R55:X55)/Y55,"")</f>
        <v>90</v>
      </c>
      <c r="AA55" s="127" t="str">
        <f aca="false">IF(ISNUMBER(Z55),IF(Z55&gt;=70,"EASY",IF(Z55&gt;40,"UNCERTAIN","HARD")),"")</f>
        <v>EASY</v>
      </c>
    </row>
    <row r="56" customFormat="false" ht="15" hidden="false" customHeight="false" outlineLevel="0" collapsed="false">
      <c r="A56" s="127" t="s">
        <v>1346</v>
      </c>
      <c r="B56" s="127" t="n">
        <v>0.0027</v>
      </c>
      <c r="C56" s="127" t="s">
        <v>1293</v>
      </c>
      <c r="D56" s="127" t="n">
        <f aca="false">D55*(1+B56)</f>
        <v>134.333603811864</v>
      </c>
      <c r="E56" s="127" t="n">
        <f aca="false">AVERAGE(D47:D56)</f>
        <v>124.871354641125</v>
      </c>
      <c r="F56" s="127" t="n">
        <f aca="false">D56/E56-1</f>
        <v>0.075775979190206</v>
      </c>
      <c r="G56" s="127" t="n">
        <f aca="false">IF(E56&gt;E55,1,0)</f>
        <v>1</v>
      </c>
      <c r="H56" s="127" t="n">
        <f aca="false">D56/D44-1</f>
        <v>0.444476452135449</v>
      </c>
      <c r="I56" s="127" t="n">
        <f aca="false">STDEV(B51:B56)*SQRT(12)*100</f>
        <v>11.3519830866682</v>
      </c>
      <c r="J56" s="127" t="n">
        <v>1.11</v>
      </c>
      <c r="K56" s="127" t="n">
        <f aca="false">IF(AND(ISNUMBER(J56),ISNUMBER(J50)),J56-J50,"")</f>
        <v>-0.37</v>
      </c>
      <c r="M56" s="127" t="str">
        <f aca="false">IF(AND(ISNUMBER(L56),ISNUMBER(L50)),L56-L50,"")</f>
        <v/>
      </c>
      <c r="N56" s="127" t="n">
        <v>4.902</v>
      </c>
      <c r="O56" s="127" t="n">
        <f aca="false">IF(AND(ISNUMBER(N56),ISNUMBER(N50)),N56-N50,"")</f>
        <v>-1.697</v>
      </c>
      <c r="P56" s="127" t="n">
        <v>1</v>
      </c>
      <c r="Q56" s="127" t="n">
        <v>0</v>
      </c>
      <c r="R56" s="127" t="n">
        <f aca="false">IF(ISNUMBER(F56),IF(AND(F56&gt;0.02,G56=1),100,IF(F56&gt;-0.02,50,0)),"")</f>
        <v>100</v>
      </c>
      <c r="S56" s="127" t="n">
        <f aca="false">IF(ISNUMBER(H56),IF(H56&gt;0.05,100,IF(H56&gt;0,50,0)),"")</f>
        <v>100</v>
      </c>
      <c r="T56" s="127" t="n">
        <f aca="false">IF(AND(A56&gt;="2019-01",ISNUMBER(L56)),IF(AND(L56&lt;350,OR(NOT(ISNUMBER(M56)),M56&lt;50)),100,IF(L56&lt;=450,50,0)),IF(ISNUMBER(J56),IF(AND(J56&lt;0.95,OR(NOT(ISNUMBER(K56)),K56&lt;0.2)),100,IF(AND(J56&lt;=1.35,OR(NOT(ISNUMBER(K56)),K56&lt;0.4)),50,0)),""))</f>
        <v>50</v>
      </c>
      <c r="U56" s="127" t="n">
        <f aca="false">IF(ISNUMBER(P56),IF(P56=1,100,IF(P56=0,50,0)),"")</f>
        <v>100</v>
      </c>
      <c r="V56" s="127" t="n">
        <f aca="false">IF(ISNUMBER(Q56),IF(Q56=1,0,100),"")</f>
        <v>100</v>
      </c>
      <c r="W56" s="127" t="n">
        <f aca="false">IF(ISNUMBER(N56),IF(OR(N56&lt;4,AND(N56&lt;6,ISNUMBER(O56),O56&lt;-0.3)),100,IF(OR(N56&lt;=6,AND(ISNUMBER(O56),O56&lt;-0.3)),50,0)),"")</f>
        <v>100</v>
      </c>
      <c r="X56" s="127" t="n">
        <f aca="false">IF(ISNUMBER(I56),IF(I56&lt;15,100,IF(I56&lt;=25,50,0)),"")</f>
        <v>100</v>
      </c>
      <c r="Y56" s="127" t="n">
        <f aca="false">SUMPRODUCT({30,10,20,15,10,10,5},--ISNUMBER(R56:X56))</f>
        <v>100</v>
      </c>
      <c r="Z56" s="127" t="n">
        <f aca="false">IF(Y56&gt;=60,SUMPRODUCT({30,10,20,15,10,10,5},R56:X56)/Y56,"")</f>
        <v>90</v>
      </c>
      <c r="AA56" s="127" t="str">
        <f aca="false">IF(ISNUMBER(Z56),IF(Z56&gt;=70,"EASY",IF(Z56&gt;40,"UNCERTAIN","HARD")),"")</f>
        <v>EASY</v>
      </c>
    </row>
    <row r="57" customFormat="false" ht="15" hidden="false" customHeight="false" outlineLevel="0" collapsed="false">
      <c r="A57" s="127" t="s">
        <v>1347</v>
      </c>
      <c r="B57" s="127" t="n">
        <v>-0.041</v>
      </c>
      <c r="C57" s="127" t="s">
        <v>1293</v>
      </c>
      <c r="D57" s="127" t="n">
        <f aca="false">D56*(1+B57)</f>
        <v>128.825926055578</v>
      </c>
      <c r="E57" s="127" t="n">
        <f aca="false">AVERAGE(D48:D57)</f>
        <v>126.764337590924</v>
      </c>
      <c r="F57" s="127" t="n">
        <f aca="false">D57/E57-1</f>
        <v>0.0162631581076547</v>
      </c>
      <c r="G57" s="127" t="n">
        <f aca="false">IF(E57&gt;E56,1,0)</f>
        <v>1</v>
      </c>
      <c r="H57" s="127" t="n">
        <f aca="false">D57/D45-1</f>
        <v>0.289206996368446</v>
      </c>
      <c r="I57" s="127" t="n">
        <f aca="false">STDEV(B52:B57)*SQRT(12)*100</f>
        <v>12.4124453674528</v>
      </c>
      <c r="J57" s="127" t="n">
        <v>1.12</v>
      </c>
      <c r="K57" s="127" t="n">
        <f aca="false">IF(AND(ISNUMBER(J57),ISNUMBER(J51)),J57-J51,"")</f>
        <v>-0.26</v>
      </c>
      <c r="M57" s="127" t="str">
        <f aca="false">IF(AND(ISNUMBER(L57),ISNUMBER(L51)),L57-L51,"")</f>
        <v/>
      </c>
      <c r="N57" s="127" t="n">
        <v>4.89</v>
      </c>
      <c r="O57" s="127" t="n">
        <f aca="false">IF(AND(ISNUMBER(N57),ISNUMBER(N51)),N57-N51,"")</f>
        <v>-1.4231</v>
      </c>
      <c r="P57" s="127" t="n">
        <v>1</v>
      </c>
      <c r="Q57" s="127" t="n">
        <v>0</v>
      </c>
      <c r="R57" s="127" t="n">
        <f aca="false">IF(ISNUMBER(F57),IF(AND(F57&gt;0.02,G57=1),100,IF(F57&gt;-0.02,50,0)),"")</f>
        <v>50</v>
      </c>
      <c r="S57" s="127" t="n">
        <f aca="false">IF(ISNUMBER(H57),IF(H57&gt;0.05,100,IF(H57&gt;0,50,0)),"")</f>
        <v>100</v>
      </c>
      <c r="T57" s="127" t="n">
        <f aca="false">IF(AND(A57&gt;="2019-01",ISNUMBER(L57)),IF(AND(L57&lt;350,OR(NOT(ISNUMBER(M57)),M57&lt;50)),100,IF(L57&lt;=450,50,0)),IF(ISNUMBER(J57),IF(AND(J57&lt;0.95,OR(NOT(ISNUMBER(K57)),K57&lt;0.2)),100,IF(AND(J57&lt;=1.35,OR(NOT(ISNUMBER(K57)),K57&lt;0.4)),50,0)),""))</f>
        <v>50</v>
      </c>
      <c r="U57" s="127" t="n">
        <f aca="false">IF(ISNUMBER(P57),IF(P57=1,100,IF(P57=0,50,0)),"")</f>
        <v>100</v>
      </c>
      <c r="V57" s="127" t="n">
        <f aca="false">IF(ISNUMBER(Q57),IF(Q57=1,0,100),"")</f>
        <v>100</v>
      </c>
      <c r="W57" s="127" t="n">
        <f aca="false">IF(ISNUMBER(N57),IF(OR(N57&lt;4,AND(N57&lt;6,ISNUMBER(O57),O57&lt;-0.3)),100,IF(OR(N57&lt;=6,AND(ISNUMBER(O57),O57&lt;-0.3)),50,0)),"")</f>
        <v>100</v>
      </c>
      <c r="X57" s="127" t="n">
        <f aca="false">IF(ISNUMBER(I57),IF(I57&lt;15,100,IF(I57&lt;=25,50,0)),"")</f>
        <v>100</v>
      </c>
      <c r="Y57" s="127" t="n">
        <f aca="false">SUMPRODUCT({30,10,20,15,10,10,5},--ISNUMBER(R57:X57))</f>
        <v>100</v>
      </c>
      <c r="Z57" s="127" t="n">
        <f aca="false">IF(Y57&gt;=60,SUMPRODUCT({30,10,20,15,10,10,5},R57:X57)/Y57,"")</f>
        <v>75</v>
      </c>
      <c r="AA57" s="127" t="str">
        <f aca="false">IF(ISNUMBER(Z57),IF(Z57&gt;=70,"EASY",IF(Z57&gt;40,"UNCERTAIN","HARD")),"")</f>
        <v>EASY</v>
      </c>
    </row>
    <row r="58" customFormat="false" ht="15" hidden="false" customHeight="false" outlineLevel="0" collapsed="false">
      <c r="A58" s="127" t="s">
        <v>1348</v>
      </c>
      <c r="B58" s="127" t="n">
        <v>0.0426</v>
      </c>
      <c r="C58" s="127" t="s">
        <v>1293</v>
      </c>
      <c r="D58" s="127" t="n">
        <f aca="false">D57*(1+B58)</f>
        <v>134.313910505545</v>
      </c>
      <c r="E58" s="127" t="n">
        <f aca="false">AVERAGE(D49:D58)</f>
        <v>129.406129881455</v>
      </c>
      <c r="F58" s="127" t="n">
        <f aca="false">D58/E58-1</f>
        <v>0.0379254107095712</v>
      </c>
      <c r="G58" s="127" t="n">
        <f aca="false">IF(E58&gt;E57,1,0)</f>
        <v>1</v>
      </c>
      <c r="H58" s="127" t="n">
        <f aca="false">D58/D46-1</f>
        <v>0.279877370418722</v>
      </c>
      <c r="I58" s="127" t="n">
        <f aca="false">STDEV(B53:B58)*SQRT(12)*100</f>
        <v>13.5507697198351</v>
      </c>
      <c r="J58" s="127" t="n">
        <v>1.17</v>
      </c>
      <c r="K58" s="127" t="n">
        <f aca="false">IF(AND(ISNUMBER(J58),ISNUMBER(J52)),J58-J52,"")</f>
        <v>-0.14</v>
      </c>
      <c r="M58" s="127" t="str">
        <f aca="false">IF(AND(ISNUMBER(L58),ISNUMBER(L52)),L58-L52,"")</f>
        <v/>
      </c>
      <c r="N58" s="127" t="n">
        <v>4.6229</v>
      </c>
      <c r="O58" s="127" t="n">
        <f aca="false">IF(AND(ISNUMBER(N58),ISNUMBER(N52)),N58-N52,"")</f>
        <v>-1.4073</v>
      </c>
      <c r="P58" s="127" t="n">
        <v>1</v>
      </c>
      <c r="Q58" s="127" t="n">
        <v>0</v>
      </c>
      <c r="R58" s="127" t="n">
        <f aca="false">IF(ISNUMBER(F58),IF(AND(F58&gt;0.02,G58=1),100,IF(F58&gt;-0.02,50,0)),"")</f>
        <v>100</v>
      </c>
      <c r="S58" s="127" t="n">
        <f aca="false">IF(ISNUMBER(H58),IF(H58&gt;0.05,100,IF(H58&gt;0,50,0)),"")</f>
        <v>100</v>
      </c>
      <c r="T58" s="127" t="n">
        <f aca="false">IF(AND(A58&gt;="2019-01",ISNUMBER(L58)),IF(AND(L58&lt;350,OR(NOT(ISNUMBER(M58)),M58&lt;50)),100,IF(L58&lt;=450,50,0)),IF(ISNUMBER(J58),IF(AND(J58&lt;0.95,OR(NOT(ISNUMBER(K58)),K58&lt;0.2)),100,IF(AND(J58&lt;=1.35,OR(NOT(ISNUMBER(K58)),K58&lt;0.4)),50,0)),""))</f>
        <v>50</v>
      </c>
      <c r="U58" s="127" t="n">
        <f aca="false">IF(ISNUMBER(P58),IF(P58=1,100,IF(P58=0,50,0)),"")</f>
        <v>100</v>
      </c>
      <c r="V58" s="127" t="n">
        <f aca="false">IF(ISNUMBER(Q58),IF(Q58=1,0,100),"")</f>
        <v>100</v>
      </c>
      <c r="W58" s="127" t="n">
        <f aca="false">IF(ISNUMBER(N58),IF(OR(N58&lt;4,AND(N58&lt;6,ISNUMBER(O58),O58&lt;-0.3)),100,IF(OR(N58&lt;=6,AND(ISNUMBER(O58),O58&lt;-0.3)),50,0)),"")</f>
        <v>100</v>
      </c>
      <c r="X58" s="127" t="n">
        <f aca="false">IF(ISNUMBER(I58),IF(I58&lt;15,100,IF(I58&lt;=25,50,0)),"")</f>
        <v>100</v>
      </c>
      <c r="Y58" s="127" t="n">
        <f aca="false">SUMPRODUCT({30,10,20,15,10,10,5},--ISNUMBER(R58:X58))</f>
        <v>100</v>
      </c>
      <c r="Z58" s="127" t="n">
        <f aca="false">IF(Y58&gt;=60,SUMPRODUCT({30,10,20,15,10,10,5},R58:X58)/Y58,"")</f>
        <v>90</v>
      </c>
      <c r="AA58" s="127" t="str">
        <f aca="false">IF(ISNUMBER(Z58),IF(Z58&gt;=70,"EASY",IF(Z58&gt;40,"UNCERTAIN","HARD")),"")</f>
        <v>EASY</v>
      </c>
    </row>
    <row r="59" customFormat="false" ht="15" hidden="false" customHeight="false" outlineLevel="0" collapsed="false">
      <c r="A59" s="127" t="s">
        <v>1349</v>
      </c>
      <c r="B59" s="127" t="n">
        <v>-0.0048</v>
      </c>
      <c r="C59" s="127" t="s">
        <v>1293</v>
      </c>
      <c r="D59" s="127" t="n">
        <f aca="false">D58*(1+B59)</f>
        <v>133.669203735119</v>
      </c>
      <c r="E59" s="127" t="n">
        <f aca="false">AVERAGE(D50:D59)</f>
        <v>131.438576757562</v>
      </c>
      <c r="F59" s="127" t="n">
        <f aca="false">D59/E59-1</f>
        <v>0.016970869835812</v>
      </c>
      <c r="G59" s="127" t="n">
        <f aca="false">IF(E59&gt;E58,1,0)</f>
        <v>1</v>
      </c>
      <c r="H59" s="127" t="n">
        <f aca="false">D59/D47-1</f>
        <v>0.216323490298618</v>
      </c>
      <c r="I59" s="127" t="n">
        <f aca="false">STDEV(B54:B59)*SQRT(12)*100</f>
        <v>12.062425958322</v>
      </c>
      <c r="J59" s="127" t="n">
        <v>1.15</v>
      </c>
      <c r="K59" s="127" t="n">
        <f aca="false">IF(AND(ISNUMBER(J59),ISNUMBER(J53)),J59-J53,"")</f>
        <v>-0.1</v>
      </c>
      <c r="M59" s="127" t="str">
        <f aca="false">IF(AND(ISNUMBER(L59),ISNUMBER(L53)),L59-L53,"")</f>
        <v/>
      </c>
      <c r="N59" s="127" t="n">
        <v>4.1162</v>
      </c>
      <c r="O59" s="127" t="n">
        <f aca="false">IF(AND(ISNUMBER(N59),ISNUMBER(N53)),N59-N53,"")</f>
        <v>-1.1207</v>
      </c>
      <c r="P59" s="127" t="n">
        <v>1</v>
      </c>
      <c r="Q59" s="127" t="n">
        <v>0</v>
      </c>
      <c r="R59" s="127" t="n">
        <f aca="false">IF(ISNUMBER(F59),IF(AND(F59&gt;0.02,G59=1),100,IF(F59&gt;-0.02,50,0)),"")</f>
        <v>50</v>
      </c>
      <c r="S59" s="127" t="n">
        <f aca="false">IF(ISNUMBER(H59),IF(H59&gt;0.05,100,IF(H59&gt;0,50,0)),"")</f>
        <v>100</v>
      </c>
      <c r="T59" s="127" t="n">
        <f aca="false">IF(AND(A59&gt;="2019-01",ISNUMBER(L59)),IF(AND(L59&lt;350,OR(NOT(ISNUMBER(M59)),M59&lt;50)),100,IF(L59&lt;=450,50,0)),IF(ISNUMBER(J59),IF(AND(J59&lt;0.95,OR(NOT(ISNUMBER(K59)),K59&lt;0.2)),100,IF(AND(J59&lt;=1.35,OR(NOT(ISNUMBER(K59)),K59&lt;0.4)),50,0)),""))</f>
        <v>50</v>
      </c>
      <c r="U59" s="127" t="n">
        <f aca="false">IF(ISNUMBER(P59),IF(P59=1,100,IF(P59=0,50,0)),"")</f>
        <v>100</v>
      </c>
      <c r="V59" s="127" t="n">
        <f aca="false">IF(ISNUMBER(Q59),IF(Q59=1,0,100),"")</f>
        <v>100</v>
      </c>
      <c r="W59" s="127" t="n">
        <f aca="false">IF(ISNUMBER(N59),IF(OR(N59&lt;4,AND(N59&lt;6,ISNUMBER(O59),O59&lt;-0.3)),100,IF(OR(N59&lt;=6,AND(ISNUMBER(O59),O59&lt;-0.3)),50,0)),"")</f>
        <v>100</v>
      </c>
      <c r="X59" s="127" t="n">
        <f aca="false">IF(ISNUMBER(I59),IF(I59&lt;15,100,IF(I59&lt;=25,50,0)),"")</f>
        <v>100</v>
      </c>
      <c r="Y59" s="127" t="n">
        <f aca="false">SUMPRODUCT({30,10,20,15,10,10,5},--ISNUMBER(R59:X59))</f>
        <v>100</v>
      </c>
      <c r="Z59" s="127" t="n">
        <f aca="false">IF(Y59&gt;=60,SUMPRODUCT({30,10,20,15,10,10,5},R59:X59)/Y59,"")</f>
        <v>75</v>
      </c>
      <c r="AA59" s="127" t="str">
        <f aca="false">IF(ISNUMBER(Z59),IF(Z59&gt;=70,"EASY",IF(Z59&gt;40,"UNCERTAIN","HARD")),"")</f>
        <v>EASY</v>
      </c>
    </row>
    <row r="60" customFormat="false" ht="15" hidden="false" customHeight="false" outlineLevel="0" collapsed="false">
      <c r="A60" s="127" t="s">
        <v>1350</v>
      </c>
      <c r="B60" s="127" t="n">
        <v>-0.0405</v>
      </c>
      <c r="C60" s="127" t="s">
        <v>1293</v>
      </c>
      <c r="D60" s="127" t="n">
        <f aca="false">D59*(1+B60)</f>
        <v>128.255600983846</v>
      </c>
      <c r="E60" s="127" t="n">
        <f aca="false">AVERAGE(D51:D60)</f>
        <v>132.233726685801</v>
      </c>
      <c r="F60" s="127" t="n">
        <f aca="false">D60/E60-1</f>
        <v>-0.0300840474034778</v>
      </c>
      <c r="G60" s="127" t="n">
        <f aca="false">IF(E60&gt;E59,1,0)</f>
        <v>1</v>
      </c>
      <c r="H60" s="127" t="n">
        <f aca="false">D60/D48-1</f>
        <v>0.188696668304668</v>
      </c>
      <c r="I60" s="127" t="n">
        <f aca="false">STDEV(B55:B60)*SQRT(12)*100</f>
        <v>11.5063964819573</v>
      </c>
      <c r="J60" s="127" t="n">
        <v>1.09</v>
      </c>
      <c r="K60" s="127" t="n">
        <f aca="false">IF(AND(ISNUMBER(J60),ISNUMBER(J54)),J60-J54,"")</f>
        <v>-0.11</v>
      </c>
      <c r="M60" s="127" t="str">
        <f aca="false">IF(AND(ISNUMBER(L60),ISNUMBER(L54)),L60-L54,"")</f>
        <v/>
      </c>
      <c r="N60" s="127" t="n">
        <v>3.8554</v>
      </c>
      <c r="O60" s="127" t="n">
        <f aca="false">IF(AND(ISNUMBER(N60),ISNUMBER(N54)),N60-N54,"")</f>
        <v>-1.0951</v>
      </c>
      <c r="P60" s="127" t="n">
        <v>1</v>
      </c>
      <c r="Q60" s="127" t="n">
        <v>0</v>
      </c>
      <c r="R60" s="127" t="n">
        <f aca="false">IF(ISNUMBER(F60),IF(AND(F60&gt;0.02,G60=1),100,IF(F60&gt;-0.02,50,0)),"")</f>
        <v>0</v>
      </c>
      <c r="S60" s="127" t="n">
        <f aca="false">IF(ISNUMBER(H60),IF(H60&gt;0.05,100,IF(H60&gt;0,50,0)),"")</f>
        <v>100</v>
      </c>
      <c r="T60" s="127" t="n">
        <f aca="false">IF(AND(A60&gt;="2019-01",ISNUMBER(L60)),IF(AND(L60&lt;350,OR(NOT(ISNUMBER(M60)),M60&lt;50)),100,IF(L60&lt;=450,50,0)),IF(ISNUMBER(J60),IF(AND(J60&lt;0.95,OR(NOT(ISNUMBER(K60)),K60&lt;0.2)),100,IF(AND(J60&lt;=1.35,OR(NOT(ISNUMBER(K60)),K60&lt;0.4)),50,0)),""))</f>
        <v>50</v>
      </c>
      <c r="U60" s="127" t="n">
        <f aca="false">IF(ISNUMBER(P60),IF(P60=1,100,IF(P60=0,50,0)),"")</f>
        <v>100</v>
      </c>
      <c r="V60" s="127" t="n">
        <f aca="false">IF(ISNUMBER(Q60),IF(Q60=1,0,100),"")</f>
        <v>100</v>
      </c>
      <c r="W60" s="127" t="n">
        <f aca="false">IF(ISNUMBER(N60),IF(OR(N60&lt;4,AND(N60&lt;6,ISNUMBER(O60),O60&lt;-0.3)),100,IF(OR(N60&lt;=6,AND(ISNUMBER(O60),O60&lt;-0.3)),50,0)),"")</f>
        <v>100</v>
      </c>
      <c r="X60" s="127" t="n">
        <f aca="false">IF(ISNUMBER(I60),IF(I60&lt;15,100,IF(I60&lt;=25,50,0)),"")</f>
        <v>100</v>
      </c>
      <c r="Y60" s="127" t="n">
        <f aca="false">SUMPRODUCT({30,10,20,15,10,10,5},--ISNUMBER(R60:X60))</f>
        <v>100</v>
      </c>
      <c r="Z60" s="127" t="n">
        <f aca="false">IF(Y60&gt;=60,SUMPRODUCT({30,10,20,15,10,10,5},R60:X60)/Y60,"")</f>
        <v>60</v>
      </c>
      <c r="AA60" s="127" t="str">
        <f aca="false">IF(ISNUMBER(Z60),IF(Z60&gt;=70,"EASY",IF(Z60&gt;40,"UNCERTAIN","HARD")),"")</f>
        <v>UNCERTAIN</v>
      </c>
    </row>
    <row r="61" customFormat="false" ht="15" hidden="false" customHeight="false" outlineLevel="0" collapsed="false">
      <c r="A61" s="127" t="s">
        <v>1351</v>
      </c>
      <c r="B61" s="127" t="n">
        <v>-0.0009</v>
      </c>
      <c r="C61" s="127" t="s">
        <v>1293</v>
      </c>
      <c r="D61" s="127" t="n">
        <f aca="false">D60*(1+B61)</f>
        <v>128.140170942961</v>
      </c>
      <c r="E61" s="127" t="n">
        <f aca="false">AVERAGE(D52:D61)</f>
        <v>132.389346199069</v>
      </c>
      <c r="F61" s="127" t="n">
        <f aca="false">D61/E61-1</f>
        <v>-0.0320960513674488</v>
      </c>
      <c r="G61" s="127" t="n">
        <f aca="false">IF(E61&gt;E60,1,0)</f>
        <v>1</v>
      </c>
      <c r="H61" s="127" t="n">
        <f aca="false">D61/D49-1</f>
        <v>0.130534832273388</v>
      </c>
      <c r="I61" s="127" t="n">
        <f aca="false">STDEV(B56:B61)*SQRT(12)*100</f>
        <v>10.816152735608</v>
      </c>
      <c r="J61" s="127" t="n">
        <v>1.12</v>
      </c>
      <c r="K61" s="127" t="n">
        <f aca="false">IF(AND(ISNUMBER(J61),ISNUMBER(J55)),J61-J55,"")</f>
        <v>0.03</v>
      </c>
      <c r="M61" s="127" t="str">
        <f aca="false">IF(AND(ISNUMBER(L61),ISNUMBER(L55)),L61-L55,"")</f>
        <v/>
      </c>
      <c r="N61" s="127" t="n">
        <v>3.3493</v>
      </c>
      <c r="O61" s="127" t="n">
        <f aca="false">IF(AND(ISNUMBER(N61),ISNUMBER(N55)),N61-N55,"")</f>
        <v>-1.8359</v>
      </c>
      <c r="P61" s="127" t="n">
        <v>1</v>
      </c>
      <c r="Q61" s="127" t="n">
        <v>0</v>
      </c>
      <c r="R61" s="127" t="n">
        <f aca="false">IF(ISNUMBER(F61),IF(AND(F61&gt;0.02,G61=1),100,IF(F61&gt;-0.02,50,0)),"")</f>
        <v>0</v>
      </c>
      <c r="S61" s="127" t="n">
        <f aca="false">IF(ISNUMBER(H61),IF(H61&gt;0.05,100,IF(H61&gt;0,50,0)),"")</f>
        <v>100</v>
      </c>
      <c r="T61" s="127" t="n">
        <f aca="false">IF(AND(A61&gt;="2019-01",ISNUMBER(L61)),IF(AND(L61&lt;350,OR(NOT(ISNUMBER(M61)),M61&lt;50)),100,IF(L61&lt;=450,50,0)),IF(ISNUMBER(J61),IF(AND(J61&lt;0.95,OR(NOT(ISNUMBER(K61)),K61&lt;0.2)),100,IF(AND(J61&lt;=1.35,OR(NOT(ISNUMBER(K61)),K61&lt;0.4)),50,0)),""))</f>
        <v>50</v>
      </c>
      <c r="U61" s="127" t="n">
        <f aca="false">IF(ISNUMBER(P61),IF(P61=1,100,IF(P61=0,50,0)),"")</f>
        <v>100</v>
      </c>
      <c r="V61" s="127" t="n">
        <f aca="false">IF(ISNUMBER(Q61),IF(Q61=1,0,100),"")</f>
        <v>100</v>
      </c>
      <c r="W61" s="127" t="n">
        <f aca="false">IF(ISNUMBER(N61),IF(OR(N61&lt;4,AND(N61&lt;6,ISNUMBER(O61),O61&lt;-0.3)),100,IF(OR(N61&lt;=6,AND(ISNUMBER(O61),O61&lt;-0.3)),50,0)),"")</f>
        <v>100</v>
      </c>
      <c r="X61" s="127" t="n">
        <f aca="false">IF(ISNUMBER(I61),IF(I61&lt;15,100,IF(I61&lt;=25,50,0)),"")</f>
        <v>100</v>
      </c>
      <c r="Y61" s="127" t="n">
        <f aca="false">SUMPRODUCT({30,10,20,15,10,10,5},--ISNUMBER(R61:X61))</f>
        <v>100</v>
      </c>
      <c r="Z61" s="127" t="n">
        <f aca="false">IF(Y61&gt;=60,SUMPRODUCT({30,10,20,15,10,10,5},R61:X61)/Y61,"")</f>
        <v>60</v>
      </c>
      <c r="AA61" s="127" t="str">
        <f aca="false">IF(ISNUMBER(Z61),IF(Z61&gt;=70,"EASY",IF(Z61&gt;40,"UNCERTAIN","HARD")),"")</f>
        <v>UNCERTAIN</v>
      </c>
    </row>
    <row r="62" customFormat="false" ht="15" hidden="false" customHeight="false" outlineLevel="0" collapsed="false">
      <c r="A62" s="127" t="s">
        <v>1352</v>
      </c>
      <c r="B62" s="127" t="n">
        <v>0.0908</v>
      </c>
      <c r="C62" s="127" t="s">
        <v>1293</v>
      </c>
      <c r="D62" s="127" t="n">
        <f aca="false">D61*(1+B62)</f>
        <v>139.775298464582</v>
      </c>
      <c r="E62" s="127" t="n">
        <f aca="false">AVERAGE(D53:D62)</f>
        <v>133.48822234659</v>
      </c>
      <c r="F62" s="127" t="n">
        <f aca="false">D62/E62-1</f>
        <v>0.0470983582481748</v>
      </c>
      <c r="G62" s="127" t="n">
        <f aca="false">IF(E62&gt;E61,1,0)</f>
        <v>1</v>
      </c>
      <c r="H62" s="127" t="n">
        <f aca="false">D62/D50-1</f>
        <v>0.161849816321662</v>
      </c>
      <c r="I62" s="127" t="n">
        <f aca="false">STDEV(B57:B62)*SQRT(12)*100</f>
        <v>17.6966166257847</v>
      </c>
      <c r="J62" s="127" t="n">
        <v>1.13</v>
      </c>
      <c r="K62" s="127" t="n">
        <f aca="false">IF(AND(ISNUMBER(J62),ISNUMBER(J56)),J62-J56,"")</f>
        <v>0.0199999999999998</v>
      </c>
      <c r="M62" s="127" t="str">
        <f aca="false">IF(AND(ISNUMBER(L62),ISNUMBER(L56)),L62-L56,"")</f>
        <v/>
      </c>
      <c r="N62" s="127" t="n">
        <v>3.0952</v>
      </c>
      <c r="O62" s="127" t="n">
        <f aca="false">IF(AND(ISNUMBER(N62),ISNUMBER(N56)),N62-N56,"")</f>
        <v>-1.8068</v>
      </c>
      <c r="P62" s="127" t="n">
        <v>1</v>
      </c>
      <c r="Q62" s="127" t="n">
        <v>0</v>
      </c>
      <c r="R62" s="127" t="n">
        <f aca="false">IF(ISNUMBER(F62),IF(AND(F62&gt;0.02,G62=1),100,IF(F62&gt;-0.02,50,0)),"")</f>
        <v>100</v>
      </c>
      <c r="S62" s="127" t="n">
        <f aca="false">IF(ISNUMBER(H62),IF(H62&gt;0.05,100,IF(H62&gt;0,50,0)),"")</f>
        <v>100</v>
      </c>
      <c r="T62" s="127" t="n">
        <f aca="false">IF(AND(A62&gt;="2019-01",ISNUMBER(L62)),IF(AND(L62&lt;350,OR(NOT(ISNUMBER(M62)),M62&lt;50)),100,IF(L62&lt;=450,50,0)),IF(ISNUMBER(J62),IF(AND(J62&lt;0.95,OR(NOT(ISNUMBER(K62)),K62&lt;0.2)),100,IF(AND(J62&lt;=1.35,OR(NOT(ISNUMBER(K62)),K62&lt;0.4)),50,0)),""))</f>
        <v>50</v>
      </c>
      <c r="U62" s="127" t="n">
        <f aca="false">IF(ISNUMBER(P62),IF(P62=1,100,IF(P62=0,50,0)),"")</f>
        <v>100</v>
      </c>
      <c r="V62" s="127" t="n">
        <f aca="false">IF(ISNUMBER(Q62),IF(Q62=1,0,100),"")</f>
        <v>100</v>
      </c>
      <c r="W62" s="127" t="n">
        <f aca="false">IF(ISNUMBER(N62),IF(OR(N62&lt;4,AND(N62&lt;6,ISNUMBER(O62),O62&lt;-0.3)),100,IF(OR(N62&lt;=6,AND(ISNUMBER(O62),O62&lt;-0.3)),50,0)),"")</f>
        <v>100</v>
      </c>
      <c r="X62" s="127" t="n">
        <f aca="false">IF(ISNUMBER(I62),IF(I62&lt;15,100,IF(I62&lt;=25,50,0)),"")</f>
        <v>50</v>
      </c>
      <c r="Y62" s="127" t="n">
        <f aca="false">SUMPRODUCT({30,10,20,15,10,10,5},--ISNUMBER(R62:X62))</f>
        <v>100</v>
      </c>
      <c r="Z62" s="127" t="n">
        <f aca="false">IF(Y62&gt;=60,SUMPRODUCT({30,10,20,15,10,10,5},R62:X62)/Y62,"")</f>
        <v>87.5</v>
      </c>
      <c r="AA62" s="127" t="str">
        <f aca="false">IF(ISNUMBER(Z62),IF(Z62&gt;=70,"EASY",IF(Z62&gt;40,"UNCERTAIN","HARD")),"")</f>
        <v>EASY</v>
      </c>
    </row>
    <row r="63" customFormat="false" ht="15" hidden="false" customHeight="false" outlineLevel="0" collapsed="false">
      <c r="A63" s="127" t="s">
        <v>1353</v>
      </c>
      <c r="B63" s="127" t="n">
        <v>0.0278</v>
      </c>
      <c r="C63" s="127" t="s">
        <v>1293</v>
      </c>
      <c r="D63" s="127" t="n">
        <f aca="false">D62*(1+B63)</f>
        <v>143.661051761897</v>
      </c>
      <c r="E63" s="127" t="n">
        <f aca="false">AVERAGE(D54:D63)</f>
        <v>134.40514946498</v>
      </c>
      <c r="F63" s="127" t="n">
        <f aca="false">D63/E63-1</f>
        <v>0.0688656821093698</v>
      </c>
      <c r="G63" s="127" t="n">
        <f aca="false">IF(E63&gt;E62,1,0)</f>
        <v>1</v>
      </c>
      <c r="H63" s="127" t="n">
        <f aca="false">D63/D51-1</f>
        <v>0.134907091061969</v>
      </c>
      <c r="I63" s="127" t="n">
        <f aca="false">STDEV(B58:B63)*SQRT(12)*100</f>
        <v>15.7166205018764</v>
      </c>
      <c r="J63" s="127" t="n">
        <v>1.04</v>
      </c>
      <c r="K63" s="127" t="n">
        <f aca="false">IF(AND(ISNUMBER(J63),ISNUMBER(J57)),J63-J57,"")</f>
        <v>-0.0800000000000001</v>
      </c>
      <c r="M63" s="127" t="str">
        <f aca="false">IF(AND(ISNUMBER(L63),ISNUMBER(L57)),L63-L57,"")</f>
        <v/>
      </c>
      <c r="N63" s="127" t="n">
        <v>3.3254</v>
      </c>
      <c r="O63" s="127" t="n">
        <f aca="false">IF(AND(ISNUMBER(N63),ISNUMBER(N57)),N63-N57,"")</f>
        <v>-1.5646</v>
      </c>
      <c r="P63" s="127" t="n">
        <v>1</v>
      </c>
      <c r="Q63" s="127" t="n">
        <v>0</v>
      </c>
      <c r="R63" s="127" t="n">
        <f aca="false">IF(ISNUMBER(F63),IF(AND(F63&gt;0.02,G63=1),100,IF(F63&gt;-0.02,50,0)),"")</f>
        <v>100</v>
      </c>
      <c r="S63" s="127" t="n">
        <f aca="false">IF(ISNUMBER(H63),IF(H63&gt;0.05,100,IF(H63&gt;0,50,0)),"")</f>
        <v>100</v>
      </c>
      <c r="T63" s="127" t="n">
        <f aca="false">IF(AND(A63&gt;="2019-01",ISNUMBER(L63)),IF(AND(L63&lt;350,OR(NOT(ISNUMBER(M63)),M63&lt;50)),100,IF(L63&lt;=450,50,0)),IF(ISNUMBER(J63),IF(AND(J63&lt;0.95,OR(NOT(ISNUMBER(K63)),K63&lt;0.2)),100,IF(AND(J63&lt;=1.35,OR(NOT(ISNUMBER(K63)),K63&lt;0.4)),50,0)),""))</f>
        <v>50</v>
      </c>
      <c r="U63" s="127" t="n">
        <f aca="false">IF(ISNUMBER(P63),IF(P63=1,100,IF(P63=0,50,0)),"")</f>
        <v>100</v>
      </c>
      <c r="V63" s="127" t="n">
        <f aca="false">IF(ISNUMBER(Q63),IF(Q63=1,0,100),"")</f>
        <v>100</v>
      </c>
      <c r="W63" s="127" t="n">
        <f aca="false">IF(ISNUMBER(N63),IF(OR(N63&lt;4,AND(N63&lt;6,ISNUMBER(O63),O63&lt;-0.3)),100,IF(OR(N63&lt;=6,AND(ISNUMBER(O63),O63&lt;-0.3)),50,0)),"")</f>
        <v>100</v>
      </c>
      <c r="X63" s="127" t="n">
        <f aca="false">IF(ISNUMBER(I63),IF(I63&lt;15,100,IF(I63&lt;=25,50,0)),"")</f>
        <v>50</v>
      </c>
      <c r="Y63" s="127" t="n">
        <f aca="false">SUMPRODUCT({30,10,20,15,10,10,5},--ISNUMBER(R63:X63))</f>
        <v>100</v>
      </c>
      <c r="Z63" s="127" t="n">
        <f aca="false">IF(Y63&gt;=60,SUMPRODUCT({30,10,20,15,10,10,5},R63:X63)/Y63,"")</f>
        <v>87.5</v>
      </c>
      <c r="AA63" s="127" t="str">
        <f aca="false">IF(ISNUMBER(Z63),IF(Z63&gt;=70,"EASY",IF(Z63&gt;40,"UNCERTAIN","HARD")),"")</f>
        <v>EASY</v>
      </c>
    </row>
    <row r="64" customFormat="false" ht="15" hidden="false" customHeight="false" outlineLevel="0" collapsed="false">
      <c r="A64" s="127" t="s">
        <v>1354</v>
      </c>
      <c r="B64" s="127" t="n">
        <v>0.0312</v>
      </c>
      <c r="C64" s="127" t="s">
        <v>1293</v>
      </c>
      <c r="D64" s="127" t="n">
        <f aca="false">D63*(1+B64)</f>
        <v>148.143276576868</v>
      </c>
      <c r="E64" s="127" t="n">
        <f aca="false">AVERAGE(D55:D64)</f>
        <v>135.308992257484</v>
      </c>
      <c r="F64" s="127" t="n">
        <f aca="false">D64/E64-1</f>
        <v>0.0948516732351534</v>
      </c>
      <c r="G64" s="127" t="n">
        <f aca="false">IF(E64&gt;E63,1,0)</f>
        <v>1</v>
      </c>
      <c r="H64" s="127" t="n">
        <f aca="false">D64/D52-1</f>
        <v>0.150300955674368</v>
      </c>
      <c r="I64" s="127" t="n">
        <f aca="false">STDEV(B59:B64)*SQRT(12)*100</f>
        <v>15.3879381334862</v>
      </c>
      <c r="J64" s="127" t="n">
        <v>0.96</v>
      </c>
      <c r="K64" s="127" t="n">
        <f aca="false">IF(AND(ISNUMBER(J64),ISNUMBER(J58)),J64-J58,"")</f>
        <v>-0.21</v>
      </c>
      <c r="M64" s="127" t="str">
        <f aca="false">IF(AND(ISNUMBER(L64),ISNUMBER(L58)),L64-L58,"")</f>
        <v/>
      </c>
      <c r="N64" s="127" t="n">
        <v>3.3175</v>
      </c>
      <c r="O64" s="127" t="n">
        <f aca="false">IF(AND(ISNUMBER(N64),ISNUMBER(N58)),N64-N58,"")</f>
        <v>-1.3054</v>
      </c>
      <c r="P64" s="127" t="n">
        <v>1</v>
      </c>
      <c r="Q64" s="127" t="n">
        <v>0</v>
      </c>
      <c r="R64" s="127" t="n">
        <f aca="false">IF(ISNUMBER(F64),IF(AND(F64&gt;0.02,G64=1),100,IF(F64&gt;-0.02,50,0)),"")</f>
        <v>100</v>
      </c>
      <c r="S64" s="127" t="n">
        <f aca="false">IF(ISNUMBER(H64),IF(H64&gt;0.05,100,IF(H64&gt;0,50,0)),"")</f>
        <v>100</v>
      </c>
      <c r="T64" s="127" t="n">
        <f aca="false">IF(AND(A64&gt;="2019-01",ISNUMBER(L64)),IF(AND(L64&lt;350,OR(NOT(ISNUMBER(M64)),M64&lt;50)),100,IF(L64&lt;=450,50,0)),IF(ISNUMBER(J64),IF(AND(J64&lt;0.95,OR(NOT(ISNUMBER(K64)),K64&lt;0.2)),100,IF(AND(J64&lt;=1.35,OR(NOT(ISNUMBER(K64)),K64&lt;0.4)),50,0)),""))</f>
        <v>50</v>
      </c>
      <c r="U64" s="127" t="n">
        <f aca="false">IF(ISNUMBER(P64),IF(P64=1,100,IF(P64=0,50,0)),"")</f>
        <v>100</v>
      </c>
      <c r="V64" s="127" t="n">
        <f aca="false">IF(ISNUMBER(Q64),IF(Q64=1,0,100),"")</f>
        <v>100</v>
      </c>
      <c r="W64" s="127" t="n">
        <f aca="false">IF(ISNUMBER(N64),IF(OR(N64&lt;4,AND(N64&lt;6,ISNUMBER(O64),O64&lt;-0.3)),100,IF(OR(N64&lt;=6,AND(ISNUMBER(O64),O64&lt;-0.3)),50,0)),"")</f>
        <v>100</v>
      </c>
      <c r="X64" s="127" t="n">
        <f aca="false">IF(ISNUMBER(I64),IF(I64&lt;15,100,IF(I64&lt;=25,50,0)),"")</f>
        <v>50</v>
      </c>
      <c r="Y64" s="127" t="n">
        <f aca="false">SUMPRODUCT({30,10,20,15,10,10,5},--ISNUMBER(R64:X64))</f>
        <v>100</v>
      </c>
      <c r="Z64" s="127" t="n">
        <f aca="false">IF(Y64&gt;=60,SUMPRODUCT({30,10,20,15,10,10,5},R64:X64)/Y64,"")</f>
        <v>87.5</v>
      </c>
      <c r="AA64" s="127" t="str">
        <f aca="false">IF(ISNUMBER(Z64),IF(Z64&gt;=70,"EASY",IF(Z64&gt;40,"UNCERTAIN","HARD")),"")</f>
        <v>EASY</v>
      </c>
    </row>
    <row r="65" customFormat="false" ht="15" hidden="false" customHeight="false" outlineLevel="0" collapsed="false">
      <c r="A65" s="127" t="s">
        <v>1355</v>
      </c>
      <c r="B65" s="127" t="n">
        <v>0.009</v>
      </c>
      <c r="C65" s="127" t="s">
        <v>1293</v>
      </c>
      <c r="D65" s="127" t="n">
        <f aca="false">D64*(1+B65)</f>
        <v>149.47656606606</v>
      </c>
      <c r="E65" s="127" t="n">
        <f aca="false">AVERAGE(D56:D65)</f>
        <v>136.859460890432</v>
      </c>
      <c r="F65" s="127" t="n">
        <f aca="false">D65/E65-1</f>
        <v>0.0921902299887705</v>
      </c>
      <c r="G65" s="127" t="n">
        <f aca="false">IF(E65&gt;E64,1,0)</f>
        <v>1</v>
      </c>
      <c r="H65" s="127" t="n">
        <f aca="false">D65/D53-1</f>
        <v>0.111417853371098</v>
      </c>
      <c r="I65" s="127" t="n">
        <f aca="false">STDEV(B60:B65)*SQRT(12)*100</f>
        <v>15.0326471388109</v>
      </c>
      <c r="J65" s="127" t="n">
        <v>1</v>
      </c>
      <c r="K65" s="127" t="n">
        <f aca="false">IF(AND(ISNUMBER(J65),ISNUMBER(J59)),J65-J59,"")</f>
        <v>-0.15</v>
      </c>
      <c r="M65" s="127" t="str">
        <f aca="false">IF(AND(ISNUMBER(L65),ISNUMBER(L59)),L65-L59,"")</f>
        <v/>
      </c>
      <c r="N65" s="127" t="n">
        <v>3.3175</v>
      </c>
      <c r="O65" s="127" t="n">
        <f aca="false">IF(AND(ISNUMBER(N65),ISNUMBER(N59)),N65-N59,"")</f>
        <v>-0.7987</v>
      </c>
      <c r="P65" s="127" t="n">
        <v>-1</v>
      </c>
      <c r="Q65" s="127" t="n">
        <v>0</v>
      </c>
      <c r="R65" s="127" t="n">
        <f aca="false">IF(ISNUMBER(F65),IF(AND(F65&gt;0.02,G65=1),100,IF(F65&gt;-0.02,50,0)),"")</f>
        <v>100</v>
      </c>
      <c r="S65" s="127" t="n">
        <f aca="false">IF(ISNUMBER(H65),IF(H65&gt;0.05,100,IF(H65&gt;0,50,0)),"")</f>
        <v>100</v>
      </c>
      <c r="T65" s="127" t="n">
        <f aca="false">IF(AND(A65&gt;="2019-01",ISNUMBER(L65)),IF(AND(L65&lt;350,OR(NOT(ISNUMBER(M65)),M65&lt;50)),100,IF(L65&lt;=450,50,0)),IF(ISNUMBER(J65),IF(AND(J65&lt;0.95,OR(NOT(ISNUMBER(K65)),K65&lt;0.2)),100,IF(AND(J65&lt;=1.35,OR(NOT(ISNUMBER(K65)),K65&lt;0.4)),50,0)),""))</f>
        <v>50</v>
      </c>
      <c r="U65" s="127" t="n">
        <f aca="false">IF(ISNUMBER(P65),IF(P65=1,100,IF(P65=0,50,0)),"")</f>
        <v>0</v>
      </c>
      <c r="V65" s="127" t="n">
        <f aca="false">IF(ISNUMBER(Q65),IF(Q65=1,0,100),"")</f>
        <v>100</v>
      </c>
      <c r="W65" s="127" t="n">
        <f aca="false">IF(ISNUMBER(N65),IF(OR(N65&lt;4,AND(N65&lt;6,ISNUMBER(O65),O65&lt;-0.3)),100,IF(OR(N65&lt;=6,AND(ISNUMBER(O65),O65&lt;-0.3)),50,0)),"")</f>
        <v>100</v>
      </c>
      <c r="X65" s="127" t="n">
        <f aca="false">IF(ISNUMBER(I65),IF(I65&lt;15,100,IF(I65&lt;=25,50,0)),"")</f>
        <v>50</v>
      </c>
      <c r="Y65" s="127" t="n">
        <f aca="false">SUMPRODUCT({30,10,20,15,10,10,5},--ISNUMBER(R65:X65))</f>
        <v>100</v>
      </c>
      <c r="Z65" s="127" t="n">
        <f aca="false">IF(Y65&gt;=60,SUMPRODUCT({30,10,20,15,10,10,5},R65:X65)/Y65,"")</f>
        <v>72.5</v>
      </c>
      <c r="AA65" s="127" t="str">
        <f aca="false">IF(ISNUMBER(Z65),IF(Z65&gt;=70,"EASY",IF(Z65&gt;40,"UNCERTAIN","HARD")),"")</f>
        <v>EASY</v>
      </c>
    </row>
    <row r="66" customFormat="false" ht="15" hidden="false" customHeight="false" outlineLevel="0" collapsed="false">
      <c r="A66" s="127" t="s">
        <v>1356</v>
      </c>
      <c r="B66" s="127" t="n">
        <v>0.0058</v>
      </c>
      <c r="C66" s="127" t="s">
        <v>1293</v>
      </c>
      <c r="D66" s="127" t="n">
        <f aca="false">D65*(1+B66)</f>
        <v>150.343530149243</v>
      </c>
      <c r="E66" s="127" t="n">
        <f aca="false">AVERAGE(D57:D66)</f>
        <v>138.46045352417</v>
      </c>
      <c r="F66" s="127" t="n">
        <f aca="false">D66/E66-1</f>
        <v>0.0858228925488747</v>
      </c>
      <c r="G66" s="127" t="n">
        <f aca="false">IF(E66&gt;E65,1,0)</f>
        <v>1</v>
      </c>
      <c r="H66" s="127" t="n">
        <f aca="false">D66/D54-1</f>
        <v>0.0807928810989562</v>
      </c>
      <c r="I66" s="127" t="n">
        <f aca="false">STDEV(B61:B66)*SQRT(12)*100</f>
        <v>11.6345227663192</v>
      </c>
      <c r="J66" s="127" t="n">
        <v>0.94</v>
      </c>
      <c r="K66" s="127" t="n">
        <f aca="false">IF(AND(ISNUMBER(J66),ISNUMBER(J60)),J66-J60,"")</f>
        <v>-0.15</v>
      </c>
      <c r="M66" s="127" t="str">
        <f aca="false">IF(AND(ISNUMBER(L66),ISNUMBER(L60)),L66-L60,"")</f>
        <v/>
      </c>
      <c r="N66" s="127" t="n">
        <v>3.3019</v>
      </c>
      <c r="O66" s="127" t="n">
        <f aca="false">IF(AND(ISNUMBER(N66),ISNUMBER(N60)),N66-N60,"")</f>
        <v>-0.5535</v>
      </c>
      <c r="P66" s="127" t="n">
        <v>-1</v>
      </c>
      <c r="Q66" s="127" t="n">
        <v>0</v>
      </c>
      <c r="R66" s="127" t="n">
        <f aca="false">IF(ISNUMBER(F66),IF(AND(F66&gt;0.02,G66=1),100,IF(F66&gt;-0.02,50,0)),"")</f>
        <v>100</v>
      </c>
      <c r="S66" s="127" t="n">
        <f aca="false">IF(ISNUMBER(H66),IF(H66&gt;0.05,100,IF(H66&gt;0,50,0)),"")</f>
        <v>100</v>
      </c>
      <c r="T66" s="127" t="n">
        <f aca="false">IF(AND(A66&gt;="2019-01",ISNUMBER(L66)),IF(AND(L66&lt;350,OR(NOT(ISNUMBER(M66)),M66&lt;50)),100,IF(L66&lt;=450,50,0)),IF(ISNUMBER(J66),IF(AND(J66&lt;0.95,OR(NOT(ISNUMBER(K66)),K66&lt;0.2)),100,IF(AND(J66&lt;=1.35,OR(NOT(ISNUMBER(K66)),K66&lt;0.4)),50,0)),""))</f>
        <v>100</v>
      </c>
      <c r="U66" s="127" t="n">
        <f aca="false">IF(ISNUMBER(P66),IF(P66=1,100,IF(P66=0,50,0)),"")</f>
        <v>0</v>
      </c>
      <c r="V66" s="127" t="n">
        <f aca="false">IF(ISNUMBER(Q66),IF(Q66=1,0,100),"")</f>
        <v>100</v>
      </c>
      <c r="W66" s="127" t="n">
        <f aca="false">IF(ISNUMBER(N66),IF(OR(N66&lt;4,AND(N66&lt;6,ISNUMBER(O66),O66&lt;-0.3)),100,IF(OR(N66&lt;=6,AND(ISNUMBER(O66),O66&lt;-0.3)),50,0)),"")</f>
        <v>100</v>
      </c>
      <c r="X66" s="127" t="n">
        <f aca="false">IF(ISNUMBER(I66),IF(I66&lt;15,100,IF(I66&lt;=25,50,0)),"")</f>
        <v>100</v>
      </c>
      <c r="Y66" s="127" t="n">
        <f aca="false">SUMPRODUCT({30,10,20,15,10,10,5},--ISNUMBER(R66:X66))</f>
        <v>100</v>
      </c>
      <c r="Z66" s="127" t="n">
        <f aca="false">IF(Y66&gt;=60,SUMPRODUCT({30,10,20,15,10,10,5},R66:X66)/Y66,"")</f>
        <v>85</v>
      </c>
      <c r="AA66" s="127" t="str">
        <f aca="false">IF(ISNUMBER(Z66),IF(Z66&gt;=70,"EASY",IF(Z66&gt;40,"UNCERTAIN","HARD")),"")</f>
        <v>EASY</v>
      </c>
    </row>
    <row r="67" customFormat="false" ht="15" hidden="false" customHeight="false" outlineLevel="0" collapsed="false">
      <c r="A67" s="127" t="s">
        <v>1357</v>
      </c>
      <c r="B67" s="127" t="n">
        <v>0.0155</v>
      </c>
      <c r="C67" s="127" t="s">
        <v>1293</v>
      </c>
      <c r="D67" s="127" t="n">
        <f aca="false">D66*(1+B67)</f>
        <v>152.673854866557</v>
      </c>
      <c r="E67" s="127" t="n">
        <f aca="false">AVERAGE(D58:D67)</f>
        <v>140.845246405268</v>
      </c>
      <c r="F67" s="127" t="n">
        <f aca="false">D67/E67-1</f>
        <v>0.0839830151402703</v>
      </c>
      <c r="G67" s="127" t="n">
        <f aca="false">IF(E67&gt;E66,1,0)</f>
        <v>1</v>
      </c>
      <c r="H67" s="127" t="n">
        <f aca="false">D67/D55-1</f>
        <v>0.139596273238491</v>
      </c>
      <c r="I67" s="127" t="n">
        <f aca="false">STDEV(B62:B67)*SQRT(12)*100</f>
        <v>10.888314837476</v>
      </c>
      <c r="J67" s="127" t="n">
        <v>0.93</v>
      </c>
      <c r="K67" s="127" t="n">
        <f aca="false">IF(AND(ISNUMBER(J67),ISNUMBER(J61)),J67-J61,"")</f>
        <v>-0.19</v>
      </c>
      <c r="M67" s="127" t="str">
        <f aca="false">IF(AND(ISNUMBER(L67),ISNUMBER(L61)),L67-L61,"")</f>
        <v/>
      </c>
      <c r="N67" s="127" t="n">
        <v>3.0516</v>
      </c>
      <c r="O67" s="127" t="n">
        <f aca="false">IF(AND(ISNUMBER(N67),ISNUMBER(N61)),N67-N61,"")</f>
        <v>-0.2977</v>
      </c>
      <c r="P67" s="127" t="n">
        <v>-1</v>
      </c>
      <c r="Q67" s="127" t="n">
        <v>0</v>
      </c>
      <c r="R67" s="127" t="n">
        <f aca="false">IF(ISNUMBER(F67),IF(AND(F67&gt;0.02,G67=1),100,IF(F67&gt;-0.02,50,0)),"")</f>
        <v>100</v>
      </c>
      <c r="S67" s="127" t="n">
        <f aca="false">IF(ISNUMBER(H67),IF(H67&gt;0.05,100,IF(H67&gt;0,50,0)),"")</f>
        <v>100</v>
      </c>
      <c r="T67" s="127" t="n">
        <f aca="false">IF(AND(A67&gt;="2019-01",ISNUMBER(L67)),IF(AND(L67&lt;350,OR(NOT(ISNUMBER(M67)),M67&lt;50)),100,IF(L67&lt;=450,50,0)),IF(ISNUMBER(J67),IF(AND(J67&lt;0.95,OR(NOT(ISNUMBER(K67)),K67&lt;0.2)),100,IF(AND(J67&lt;=1.35,OR(NOT(ISNUMBER(K67)),K67&lt;0.4)),50,0)),""))</f>
        <v>100</v>
      </c>
      <c r="U67" s="127" t="n">
        <f aca="false">IF(ISNUMBER(P67),IF(P67=1,100,IF(P67=0,50,0)),"")</f>
        <v>0</v>
      </c>
      <c r="V67" s="127" t="n">
        <f aca="false">IF(ISNUMBER(Q67),IF(Q67=1,0,100),"")</f>
        <v>100</v>
      </c>
      <c r="W67" s="127" t="n">
        <f aca="false">IF(ISNUMBER(N67),IF(OR(N67&lt;4,AND(N67&lt;6,ISNUMBER(O67),O67&lt;-0.3)),100,IF(OR(N67&lt;=6,AND(ISNUMBER(O67),O67&lt;-0.3)),50,0)),"")</f>
        <v>100</v>
      </c>
      <c r="X67" s="127" t="n">
        <f aca="false">IF(ISNUMBER(I67),IF(I67&lt;15,100,IF(I67&lt;=25,50,0)),"")</f>
        <v>100</v>
      </c>
      <c r="Y67" s="127" t="n">
        <f aca="false">SUMPRODUCT({30,10,20,15,10,10,5},--ISNUMBER(R67:X67))</f>
        <v>100</v>
      </c>
      <c r="Z67" s="127" t="n">
        <f aca="false">IF(Y67&gt;=60,SUMPRODUCT({30,10,20,15,10,10,5},R67:X67)/Y67,"")</f>
        <v>85</v>
      </c>
      <c r="AA67" s="127" t="str">
        <f aca="false">IF(ISNUMBER(Z67),IF(Z67&gt;=70,"EASY",IF(Z67&gt;40,"UNCERTAIN","HARD")),"")</f>
        <v>EASY</v>
      </c>
    </row>
    <row r="68" customFormat="false" ht="15" hidden="false" customHeight="false" outlineLevel="0" collapsed="false">
      <c r="A68" s="127" t="s">
        <v>1358</v>
      </c>
      <c r="B68" s="127" t="n">
        <v>-0.0214</v>
      </c>
      <c r="C68" s="127" t="s">
        <v>1293</v>
      </c>
      <c r="D68" s="127" t="n">
        <f aca="false">D67*(1+B68)</f>
        <v>149.406634372412</v>
      </c>
      <c r="E68" s="127" t="n">
        <f aca="false">AVERAGE(D59:D68)</f>
        <v>142.354518791955</v>
      </c>
      <c r="F68" s="127" t="n">
        <f aca="false">D68/E68-1</f>
        <v>0.0495391058907242</v>
      </c>
      <c r="G68" s="127" t="n">
        <f aca="false">IF(E68&gt;E67,1,0)</f>
        <v>1</v>
      </c>
      <c r="H68" s="127" t="n">
        <f aca="false">D68/D56-1</f>
        <v>0.112205956907536</v>
      </c>
      <c r="I68" s="127" t="n">
        <f aca="false">STDEV(B63:B68)*SQRT(12)*100</f>
        <v>6.55572116551642</v>
      </c>
      <c r="J68" s="127" t="n">
        <v>0.97</v>
      </c>
      <c r="K68" s="127" t="n">
        <f aca="false">IF(AND(ISNUMBER(J68),ISNUMBER(J62)),J68-J62,"")</f>
        <v>-0.16</v>
      </c>
      <c r="M68" s="127" t="str">
        <f aca="false">IF(AND(ISNUMBER(L68),ISNUMBER(L62)),L68-L62,"")</f>
        <v/>
      </c>
      <c r="N68" s="127" t="n">
        <v>2.8037</v>
      </c>
      <c r="O68" s="127" t="n">
        <f aca="false">IF(AND(ISNUMBER(N68),ISNUMBER(N62)),N68-N62,"")</f>
        <v>-0.2915</v>
      </c>
      <c r="P68" s="127" t="n">
        <v>-1</v>
      </c>
      <c r="Q68" s="127" t="n">
        <v>0</v>
      </c>
      <c r="R68" s="127" t="n">
        <f aca="false">IF(ISNUMBER(F68),IF(AND(F68&gt;0.02,G68=1),100,IF(F68&gt;-0.02,50,0)),"")</f>
        <v>100</v>
      </c>
      <c r="S68" s="127" t="n">
        <f aca="false">IF(ISNUMBER(H68),IF(H68&gt;0.05,100,IF(H68&gt;0,50,0)),"")</f>
        <v>100</v>
      </c>
      <c r="T68" s="127" t="n">
        <f aca="false">IF(AND(A68&gt;="2019-01",ISNUMBER(L68)),IF(AND(L68&lt;350,OR(NOT(ISNUMBER(M68)),M68&lt;50)),100,IF(L68&lt;=450,50,0)),IF(ISNUMBER(J68),IF(AND(J68&lt;0.95,OR(NOT(ISNUMBER(K68)),K68&lt;0.2)),100,IF(AND(J68&lt;=1.35,OR(NOT(ISNUMBER(K68)),K68&lt;0.4)),50,0)),""))</f>
        <v>50</v>
      </c>
      <c r="U68" s="127" t="n">
        <f aca="false">IF(ISNUMBER(P68),IF(P68=1,100,IF(P68=0,50,0)),"")</f>
        <v>0</v>
      </c>
      <c r="V68" s="127" t="n">
        <f aca="false">IF(ISNUMBER(Q68),IF(Q68=1,0,100),"")</f>
        <v>100</v>
      </c>
      <c r="W68" s="127" t="n">
        <f aca="false">IF(ISNUMBER(N68),IF(OR(N68&lt;4,AND(N68&lt;6,ISNUMBER(O68),O68&lt;-0.3)),100,IF(OR(N68&lt;=6,AND(ISNUMBER(O68),O68&lt;-0.3)),50,0)),"")</f>
        <v>100</v>
      </c>
      <c r="X68" s="127" t="n">
        <f aca="false">IF(ISNUMBER(I68),IF(I68&lt;15,100,IF(I68&lt;=25,50,0)),"")</f>
        <v>100</v>
      </c>
      <c r="Y68" s="127" t="n">
        <f aca="false">SUMPRODUCT({30,10,20,15,10,10,5},--ISNUMBER(R68:X68))</f>
        <v>100</v>
      </c>
      <c r="Z68" s="127" t="n">
        <f aca="false">IF(Y68&gt;=60,SUMPRODUCT({30,10,20,15,10,10,5},R68:X68)/Y68,"")</f>
        <v>75</v>
      </c>
      <c r="AA68" s="127" t="str">
        <f aca="false">IF(ISNUMBER(Z68),IF(Z68&gt;=70,"EASY",IF(Z68&gt;40,"UNCERTAIN","HARD")),"")</f>
        <v>EASY</v>
      </c>
    </row>
    <row r="69" customFormat="false" ht="15" hidden="false" customHeight="false" outlineLevel="0" collapsed="false">
      <c r="A69" s="127" t="s">
        <v>1359</v>
      </c>
      <c r="B69" s="127" t="n">
        <v>-0.0049</v>
      </c>
      <c r="C69" s="127" t="s">
        <v>1293</v>
      </c>
      <c r="D69" s="127" t="n">
        <f aca="false">D68*(1+B69)</f>
        <v>148.674541863988</v>
      </c>
      <c r="E69" s="127" t="n">
        <f aca="false">AVERAGE(D60:D69)</f>
        <v>143.855052604842</v>
      </c>
      <c r="F69" s="127" t="n">
        <f aca="false">D69/E69-1</f>
        <v>0.0335023982256972</v>
      </c>
      <c r="G69" s="127" t="n">
        <f aca="false">IF(E69&gt;E68,1,0)</f>
        <v>1</v>
      </c>
      <c r="H69" s="127" t="n">
        <f aca="false">D69/D57-1</f>
        <v>0.154073146734817</v>
      </c>
      <c r="I69" s="127" t="n">
        <f aca="false">STDEV(B64:B69)*SQRT(12)*100</f>
        <v>6.20411476360649</v>
      </c>
      <c r="J69" s="127" t="n">
        <v>1.02</v>
      </c>
      <c r="K69" s="127" t="n">
        <f aca="false">IF(AND(ISNUMBER(J69),ISNUMBER(J63)),J69-J63,"")</f>
        <v>-0.02</v>
      </c>
      <c r="M69" s="127" t="str">
        <f aca="false">IF(AND(ISNUMBER(L69),ISNUMBER(L63)),L69-L63,"")</f>
        <v/>
      </c>
      <c r="N69" s="127" t="n">
        <v>2.7972</v>
      </c>
      <c r="O69" s="127" t="n">
        <f aca="false">IF(AND(ISNUMBER(N69),ISNUMBER(N63)),N69-N63,"")</f>
        <v>-0.5282</v>
      </c>
      <c r="P69" s="127" t="n">
        <v>-1</v>
      </c>
      <c r="Q69" s="127" t="n">
        <v>0</v>
      </c>
      <c r="R69" s="127" t="n">
        <f aca="false">IF(ISNUMBER(F69),IF(AND(F69&gt;0.02,G69=1),100,IF(F69&gt;-0.02,50,0)),"")</f>
        <v>100</v>
      </c>
      <c r="S69" s="127" t="n">
        <f aca="false">IF(ISNUMBER(H69),IF(H69&gt;0.05,100,IF(H69&gt;0,50,0)),"")</f>
        <v>100</v>
      </c>
      <c r="T69" s="127" t="n">
        <f aca="false">IF(AND(A69&gt;="2019-01",ISNUMBER(L69)),IF(AND(L69&lt;350,OR(NOT(ISNUMBER(M69)),M69&lt;50)),100,IF(L69&lt;=450,50,0)),IF(ISNUMBER(J69),IF(AND(J69&lt;0.95,OR(NOT(ISNUMBER(K69)),K69&lt;0.2)),100,IF(AND(J69&lt;=1.35,OR(NOT(ISNUMBER(K69)),K69&lt;0.4)),50,0)),""))</f>
        <v>50</v>
      </c>
      <c r="U69" s="127" t="n">
        <f aca="false">IF(ISNUMBER(P69),IF(P69=1,100,IF(P69=0,50,0)),"")</f>
        <v>0</v>
      </c>
      <c r="V69" s="127" t="n">
        <f aca="false">IF(ISNUMBER(Q69),IF(Q69=1,0,100),"")</f>
        <v>100</v>
      </c>
      <c r="W69" s="127" t="n">
        <f aca="false">IF(ISNUMBER(N69),IF(OR(N69&lt;4,AND(N69&lt;6,ISNUMBER(O69),O69&lt;-0.3)),100,IF(OR(N69&lt;=6,AND(ISNUMBER(O69),O69&lt;-0.3)),50,0)),"")</f>
        <v>100</v>
      </c>
      <c r="X69" s="127" t="n">
        <f aca="false">IF(ISNUMBER(I69),IF(I69&lt;15,100,IF(I69&lt;=25,50,0)),"")</f>
        <v>100</v>
      </c>
      <c r="Y69" s="127" t="n">
        <f aca="false">SUMPRODUCT({30,10,20,15,10,10,5},--ISNUMBER(R69:X69))</f>
        <v>100</v>
      </c>
      <c r="Z69" s="127" t="n">
        <f aca="false">IF(Y69&gt;=60,SUMPRODUCT({30,10,20,15,10,10,5},R69:X69)/Y69,"")</f>
        <v>75</v>
      </c>
      <c r="AA69" s="127" t="str">
        <f aca="false">IF(ISNUMBER(Z69),IF(Z69&gt;=70,"EASY",IF(Z69&gt;40,"UNCERTAIN","HARD")),"")</f>
        <v>EASY</v>
      </c>
    </row>
    <row r="70" customFormat="false" ht="15" hidden="false" customHeight="false" outlineLevel="0" collapsed="false">
      <c r="A70" s="127" t="s">
        <v>1360</v>
      </c>
      <c r="B70" s="127" t="n">
        <v>0.0355</v>
      </c>
      <c r="C70" s="127" t="s">
        <v>1293</v>
      </c>
      <c r="D70" s="127" t="n">
        <f aca="false">D69*(1+B70)</f>
        <v>153.952488100159</v>
      </c>
      <c r="E70" s="127" t="n">
        <f aca="false">AVERAGE(D61:D70)</f>
        <v>146.424741316473</v>
      </c>
      <c r="F70" s="127" t="n">
        <f aca="false">D70/E70-1</f>
        <v>0.0514103471585881</v>
      </c>
      <c r="G70" s="127" t="n">
        <f aca="false">IF(E70&gt;E69,1,0)</f>
        <v>1</v>
      </c>
      <c r="H70" s="127" t="n">
        <f aca="false">D70/D58-1</f>
        <v>0.146214025938906</v>
      </c>
      <c r="I70" s="127" t="n">
        <f aca="false">STDEV(B65:B70)*SQRT(12)*100</f>
        <v>6.64000301204751</v>
      </c>
      <c r="J70" s="127" t="n">
        <v>1</v>
      </c>
      <c r="K70" s="127" t="n">
        <f aca="false">IF(AND(ISNUMBER(J70),ISNUMBER(J64)),J70-J64,"")</f>
        <v>0.04</v>
      </c>
      <c r="M70" s="127" t="str">
        <f aca="false">IF(AND(ISNUMBER(L70),ISNUMBER(L64)),L70-L64,"")</f>
        <v/>
      </c>
      <c r="N70" s="127" t="n">
        <v>3.0233</v>
      </c>
      <c r="O70" s="127" t="n">
        <f aca="false">IF(AND(ISNUMBER(N70),ISNUMBER(N64)),N70-N64,"")</f>
        <v>-0.2942</v>
      </c>
      <c r="P70" s="127" t="n">
        <v>-1</v>
      </c>
      <c r="Q70" s="127" t="n">
        <v>0</v>
      </c>
      <c r="R70" s="127" t="n">
        <f aca="false">IF(ISNUMBER(F70),IF(AND(F70&gt;0.02,G70=1),100,IF(F70&gt;-0.02,50,0)),"")</f>
        <v>100</v>
      </c>
      <c r="S70" s="127" t="n">
        <f aca="false">IF(ISNUMBER(H70),IF(H70&gt;0.05,100,IF(H70&gt;0,50,0)),"")</f>
        <v>100</v>
      </c>
      <c r="T70" s="127" t="n">
        <f aca="false">IF(AND(A70&gt;="2019-01",ISNUMBER(L70)),IF(AND(L70&lt;350,OR(NOT(ISNUMBER(M70)),M70&lt;50)),100,IF(L70&lt;=450,50,0)),IF(ISNUMBER(J70),IF(AND(J70&lt;0.95,OR(NOT(ISNUMBER(K70)),K70&lt;0.2)),100,IF(AND(J70&lt;=1.35,OR(NOT(ISNUMBER(K70)),K70&lt;0.4)),50,0)),""))</f>
        <v>50</v>
      </c>
      <c r="U70" s="127" t="n">
        <f aca="false">IF(ISNUMBER(P70),IF(P70=1,100,IF(P70=0,50,0)),"")</f>
        <v>0</v>
      </c>
      <c r="V70" s="127" t="n">
        <f aca="false">IF(ISNUMBER(Q70),IF(Q70=1,0,100),"")</f>
        <v>100</v>
      </c>
      <c r="W70" s="127" t="n">
        <f aca="false">IF(ISNUMBER(N70),IF(OR(N70&lt;4,AND(N70&lt;6,ISNUMBER(O70),O70&lt;-0.3)),100,IF(OR(N70&lt;=6,AND(ISNUMBER(O70),O70&lt;-0.3)),50,0)),"")</f>
        <v>100</v>
      </c>
      <c r="X70" s="127" t="n">
        <f aca="false">IF(ISNUMBER(I70),IF(I70&lt;15,100,IF(I70&lt;=25,50,0)),"")</f>
        <v>100</v>
      </c>
      <c r="Y70" s="127" t="n">
        <f aca="false">SUMPRODUCT({30,10,20,15,10,10,5},--ISNUMBER(R70:X70))</f>
        <v>100</v>
      </c>
      <c r="Z70" s="127" t="n">
        <f aca="false">IF(Y70&gt;=60,SUMPRODUCT({30,10,20,15,10,10,5},R70:X70)/Y70,"")</f>
        <v>75</v>
      </c>
      <c r="AA70" s="127" t="str">
        <f aca="false">IF(ISNUMBER(Z70),IF(Z70&gt;=70,"EASY",IF(Z70&gt;40,"UNCERTAIN","HARD")),"")</f>
        <v>EASY</v>
      </c>
    </row>
    <row r="71" customFormat="false" ht="15" hidden="false" customHeight="false" outlineLevel="0" collapsed="false">
      <c r="A71" s="127" t="s">
        <v>1361</v>
      </c>
      <c r="B71" s="127" t="n">
        <v>-0.008</v>
      </c>
      <c r="C71" s="127" t="s">
        <v>1293</v>
      </c>
      <c r="D71" s="127" t="n">
        <f aca="false">D70*(1+B71)</f>
        <v>152.720868195358</v>
      </c>
      <c r="E71" s="127" t="n">
        <f aca="false">AVERAGE(D62:D71)</f>
        <v>148.882811041712</v>
      </c>
      <c r="F71" s="127" t="n">
        <f aca="false">D71/E71-1</f>
        <v>0.0257790481439126</v>
      </c>
      <c r="G71" s="127" t="n">
        <f aca="false">IF(E71&gt;E70,1,0)</f>
        <v>1</v>
      </c>
      <c r="H71" s="127" t="n">
        <f aca="false">D71/D59-1</f>
        <v>0.1425284502928</v>
      </c>
      <c r="I71" s="127" t="n">
        <f aca="false">STDEV(B66:B71)*SQRT(12)*100</f>
        <v>6.92081209107717</v>
      </c>
      <c r="J71" s="127" t="n">
        <v>0.87</v>
      </c>
      <c r="K71" s="127" t="n">
        <f aca="false">IF(AND(ISNUMBER(J71),ISNUMBER(J65)),J71-J65,"")</f>
        <v>-0.13</v>
      </c>
      <c r="M71" s="127" t="str">
        <f aca="false">IF(AND(ISNUMBER(L71),ISNUMBER(L65)),L71-L65,"")</f>
        <v/>
      </c>
      <c r="N71" s="127" t="n">
        <v>3.0233</v>
      </c>
      <c r="O71" s="127" t="n">
        <f aca="false">IF(AND(ISNUMBER(N71),ISNUMBER(N65)),N71-N65,"")</f>
        <v>-0.2942</v>
      </c>
      <c r="P71" s="127" t="n">
        <v>-1</v>
      </c>
      <c r="Q71" s="127" t="n">
        <v>0</v>
      </c>
      <c r="R71" s="127" t="n">
        <f aca="false">IF(ISNUMBER(F71),IF(AND(F71&gt;0.02,G71=1),100,IF(F71&gt;-0.02,50,0)),"")</f>
        <v>100</v>
      </c>
      <c r="S71" s="127" t="n">
        <f aca="false">IF(ISNUMBER(H71),IF(H71&gt;0.05,100,IF(H71&gt;0,50,0)),"")</f>
        <v>100</v>
      </c>
      <c r="T71" s="127" t="n">
        <f aca="false">IF(AND(A71&gt;="2019-01",ISNUMBER(L71)),IF(AND(L71&lt;350,OR(NOT(ISNUMBER(M71)),M71&lt;50)),100,IF(L71&lt;=450,50,0)),IF(ISNUMBER(J71),IF(AND(J71&lt;0.95,OR(NOT(ISNUMBER(K71)),K71&lt;0.2)),100,IF(AND(J71&lt;=1.35,OR(NOT(ISNUMBER(K71)),K71&lt;0.4)),50,0)),""))</f>
        <v>100</v>
      </c>
      <c r="U71" s="127" t="n">
        <f aca="false">IF(ISNUMBER(P71),IF(P71=1,100,IF(P71=0,50,0)),"")</f>
        <v>0</v>
      </c>
      <c r="V71" s="127" t="n">
        <f aca="false">IF(ISNUMBER(Q71),IF(Q71=1,0,100),"")</f>
        <v>100</v>
      </c>
      <c r="W71" s="127" t="n">
        <f aca="false">IF(ISNUMBER(N71),IF(OR(N71&lt;4,AND(N71&lt;6,ISNUMBER(O71),O71&lt;-0.3)),100,IF(OR(N71&lt;=6,AND(ISNUMBER(O71),O71&lt;-0.3)),50,0)),"")</f>
        <v>100</v>
      </c>
      <c r="X71" s="127" t="n">
        <f aca="false">IF(ISNUMBER(I71),IF(I71&lt;15,100,IF(I71&lt;=25,50,0)),"")</f>
        <v>100</v>
      </c>
      <c r="Y71" s="127" t="n">
        <f aca="false">SUMPRODUCT({30,10,20,15,10,10,5},--ISNUMBER(R71:X71))</f>
        <v>100</v>
      </c>
      <c r="Z71" s="127" t="n">
        <f aca="false">IF(Y71&gt;=60,SUMPRODUCT({30,10,20,15,10,10,5},R71:X71)/Y71,"")</f>
        <v>85</v>
      </c>
      <c r="AA71" s="127" t="str">
        <f aca="false">IF(ISNUMBER(Z71),IF(Z71&gt;=70,"EASY",IF(Z71&gt;40,"UNCERTAIN","HARD")),"")</f>
        <v>EASY</v>
      </c>
    </row>
    <row r="72" customFormat="false" ht="15" hidden="false" customHeight="false" outlineLevel="0" collapsed="false">
      <c r="A72" s="127" t="s">
        <v>1362</v>
      </c>
      <c r="B72" s="127" t="n">
        <v>0.0092</v>
      </c>
      <c r="C72" s="127" t="s">
        <v>1293</v>
      </c>
      <c r="D72" s="127" t="n">
        <f aca="false">D71*(1+B72)</f>
        <v>154.125900182755</v>
      </c>
      <c r="E72" s="127" t="n">
        <f aca="false">AVERAGE(D63:D72)</f>
        <v>150.31787121353</v>
      </c>
      <c r="F72" s="127" t="n">
        <f aca="false">D72/E72-1</f>
        <v>0.0253331752138504</v>
      </c>
      <c r="G72" s="127" t="n">
        <f aca="false">IF(E72&gt;E71,1,0)</f>
        <v>1</v>
      </c>
      <c r="H72" s="127" t="n">
        <f aca="false">D72/D60-1</f>
        <v>0.201708923434595</v>
      </c>
      <c r="I72" s="127" t="n">
        <f aca="false">STDEV(B67:B72)*SQRT(12)*100</f>
        <v>6.96156591579797</v>
      </c>
      <c r="J72" s="127" t="n">
        <v>0.85</v>
      </c>
      <c r="K72" s="127" t="n">
        <f aca="false">IF(AND(ISNUMBER(J72),ISNUMBER(J66)),J72-J66,"")</f>
        <v>-0.09</v>
      </c>
      <c r="M72" s="127" t="str">
        <f aca="false">IF(AND(ISNUMBER(L72),ISNUMBER(L66)),L72-L66,"")</f>
        <v/>
      </c>
      <c r="N72" s="127" t="n">
        <v>3.0162</v>
      </c>
      <c r="O72" s="127" t="n">
        <f aca="false">IF(AND(ISNUMBER(N72),ISNUMBER(N66)),N72-N66,"")</f>
        <v>-0.2857</v>
      </c>
      <c r="P72" s="127" t="n">
        <v>-1</v>
      </c>
      <c r="Q72" s="127" t="n">
        <v>0</v>
      </c>
      <c r="R72" s="127" t="n">
        <f aca="false">IF(ISNUMBER(F72),IF(AND(F72&gt;0.02,G72=1),100,IF(F72&gt;-0.02,50,0)),"")</f>
        <v>100</v>
      </c>
      <c r="S72" s="127" t="n">
        <f aca="false">IF(ISNUMBER(H72),IF(H72&gt;0.05,100,IF(H72&gt;0,50,0)),"")</f>
        <v>100</v>
      </c>
      <c r="T72" s="127" t="n">
        <f aca="false">IF(AND(A72&gt;="2019-01",ISNUMBER(L72)),IF(AND(L72&lt;350,OR(NOT(ISNUMBER(M72)),M72&lt;50)),100,IF(L72&lt;=450,50,0)),IF(ISNUMBER(J72),IF(AND(J72&lt;0.95,OR(NOT(ISNUMBER(K72)),K72&lt;0.2)),100,IF(AND(J72&lt;=1.35,OR(NOT(ISNUMBER(K72)),K72&lt;0.4)),50,0)),""))</f>
        <v>100</v>
      </c>
      <c r="U72" s="127" t="n">
        <f aca="false">IF(ISNUMBER(P72),IF(P72=1,100,IF(P72=0,50,0)),"")</f>
        <v>0</v>
      </c>
      <c r="V72" s="127" t="n">
        <f aca="false">IF(ISNUMBER(Q72),IF(Q72=1,0,100),"")</f>
        <v>100</v>
      </c>
      <c r="W72" s="127" t="n">
        <f aca="false">IF(ISNUMBER(N72),IF(OR(N72&lt;4,AND(N72&lt;6,ISNUMBER(O72),O72&lt;-0.3)),100,IF(OR(N72&lt;=6,AND(ISNUMBER(O72),O72&lt;-0.3)),50,0)),"")</f>
        <v>100</v>
      </c>
      <c r="X72" s="127" t="n">
        <f aca="false">IF(ISNUMBER(I72),IF(I72&lt;15,100,IF(I72&lt;=25,50,0)),"")</f>
        <v>100</v>
      </c>
      <c r="Y72" s="127" t="n">
        <f aca="false">SUMPRODUCT({30,10,20,15,10,10,5},--ISNUMBER(R72:X72))</f>
        <v>100</v>
      </c>
      <c r="Z72" s="127" t="n">
        <f aca="false">IF(Y72&gt;=60,SUMPRODUCT({30,10,20,15,10,10,5},R72:X72)/Y72,"")</f>
        <v>85</v>
      </c>
      <c r="AA72" s="127" t="str">
        <f aca="false">IF(ISNUMBER(Z72),IF(Z72&gt;=70,"EASY",IF(Z72&gt;40,"UNCERTAIN","HARD")),"")</f>
        <v>EASY</v>
      </c>
    </row>
    <row r="73" customFormat="false" ht="15" hidden="false" customHeight="false" outlineLevel="0" collapsed="false">
      <c r="A73" s="127" t="s">
        <v>1363</v>
      </c>
      <c r="B73" s="127" t="n">
        <v>0.0497</v>
      </c>
      <c r="C73" s="127" t="s">
        <v>1293</v>
      </c>
      <c r="D73" s="127" t="n">
        <f aca="false">D72*(1+B73)</f>
        <v>161.785957421838</v>
      </c>
      <c r="E73" s="127" t="n">
        <f aca="false">AVERAGE(D64:D73)</f>
        <v>152.130361779524</v>
      </c>
      <c r="F73" s="127" t="n">
        <f aca="false">D73/E73-1</f>
        <v>0.063469221589755</v>
      </c>
      <c r="G73" s="127" t="n">
        <f aca="false">IF(E73&gt;E72,1,0)</f>
        <v>1</v>
      </c>
      <c r="H73" s="127" t="n">
        <f aca="false">D73/D61-1</f>
        <v>0.262570170082369</v>
      </c>
      <c r="I73" s="127" t="n">
        <f aca="false">STDEV(B68:B73)*SQRT(12)*100</f>
        <v>9.49814508206734</v>
      </c>
      <c r="J73" s="127" t="n">
        <v>0.87</v>
      </c>
      <c r="K73" s="127" t="n">
        <f aca="false">IF(AND(ISNUMBER(J73),ISNUMBER(J67)),J73-J67,"")</f>
        <v>-0.0600000000000001</v>
      </c>
      <c r="M73" s="127" t="str">
        <f aca="false">IF(AND(ISNUMBER(L73),ISNUMBER(L67)),L73-L67,"")</f>
        <v/>
      </c>
      <c r="N73" s="127" t="n">
        <v>2.7778</v>
      </c>
      <c r="O73" s="127" t="n">
        <f aca="false">IF(AND(ISNUMBER(N73),ISNUMBER(N67)),N73-N67,"")</f>
        <v>-0.2738</v>
      </c>
      <c r="P73" s="127" t="n">
        <v>-1</v>
      </c>
      <c r="Q73" s="127" t="n">
        <v>0</v>
      </c>
      <c r="R73" s="127" t="n">
        <f aca="false">IF(ISNUMBER(F73),IF(AND(F73&gt;0.02,G73=1),100,IF(F73&gt;-0.02,50,0)),"")</f>
        <v>100</v>
      </c>
      <c r="S73" s="127" t="n">
        <f aca="false">IF(ISNUMBER(H73),IF(H73&gt;0.05,100,IF(H73&gt;0,50,0)),"")</f>
        <v>100</v>
      </c>
      <c r="T73" s="127" t="n">
        <f aca="false">IF(AND(A73&gt;="2019-01",ISNUMBER(L73)),IF(AND(L73&lt;350,OR(NOT(ISNUMBER(M73)),M73&lt;50)),100,IF(L73&lt;=450,50,0)),IF(ISNUMBER(J73),IF(AND(J73&lt;0.95,OR(NOT(ISNUMBER(K73)),K73&lt;0.2)),100,IF(AND(J73&lt;=1.35,OR(NOT(ISNUMBER(K73)),K73&lt;0.4)),50,0)),""))</f>
        <v>100</v>
      </c>
      <c r="U73" s="127" t="n">
        <f aca="false">IF(ISNUMBER(P73),IF(P73=1,100,IF(P73=0,50,0)),"")</f>
        <v>0</v>
      </c>
      <c r="V73" s="127" t="n">
        <f aca="false">IF(ISNUMBER(Q73),IF(Q73=1,0,100),"")</f>
        <v>100</v>
      </c>
      <c r="W73" s="127" t="n">
        <f aca="false">IF(ISNUMBER(N73),IF(OR(N73&lt;4,AND(N73&lt;6,ISNUMBER(O73),O73&lt;-0.3)),100,IF(OR(N73&lt;=6,AND(ISNUMBER(O73),O73&lt;-0.3)),50,0)),"")</f>
        <v>100</v>
      </c>
      <c r="X73" s="127" t="n">
        <f aca="false">IF(ISNUMBER(I73),IF(I73&lt;15,100,IF(I73&lt;=25,50,0)),"")</f>
        <v>100</v>
      </c>
      <c r="Y73" s="127" t="n">
        <f aca="false">SUMPRODUCT({30,10,20,15,10,10,5},--ISNUMBER(R73:X73))</f>
        <v>100</v>
      </c>
      <c r="Z73" s="127" t="n">
        <f aca="false">IF(Y73&gt;=60,SUMPRODUCT({30,10,20,15,10,10,5},R73:X73)/Y73,"")</f>
        <v>85</v>
      </c>
      <c r="AA73" s="127" t="str">
        <f aca="false">IF(ISNUMBER(Z73),IF(Z73&gt;=70,"EASY",IF(Z73&gt;40,"UNCERTAIN","HARD")),"")</f>
        <v>EASY</v>
      </c>
    </row>
    <row r="74" customFormat="false" ht="15" hidden="false" customHeight="false" outlineLevel="0" collapsed="false">
      <c r="A74" s="127" t="s">
        <v>1364</v>
      </c>
      <c r="B74" s="127" t="n">
        <v>0.0099</v>
      </c>
      <c r="C74" s="127" t="s">
        <v>1293</v>
      </c>
      <c r="D74" s="127" t="n">
        <f aca="false">D73*(1+B74)</f>
        <v>163.387638400314</v>
      </c>
      <c r="E74" s="127" t="n">
        <f aca="false">AVERAGE(D65:D74)</f>
        <v>153.654797961868</v>
      </c>
      <c r="F74" s="127" t="n">
        <f aca="false">D74/E74-1</f>
        <v>0.0633422487780768</v>
      </c>
      <c r="G74" s="127" t="n">
        <f aca="false">IF(E74&gt;E73,1,0)</f>
        <v>1</v>
      </c>
      <c r="H74" s="127" t="n">
        <f aca="false">D74/D62-1</f>
        <v>0.168930706606329</v>
      </c>
      <c r="I74" s="127" t="n">
        <f aca="false">STDEV(B69:B74)*SQRT(12)*100</f>
        <v>7.91253183247941</v>
      </c>
      <c r="J74" s="127" t="n">
        <v>0.85</v>
      </c>
      <c r="K74" s="127" t="n">
        <f aca="false">IF(AND(ISNUMBER(J74),ISNUMBER(J68)),J74-J68,"")</f>
        <v>-0.12</v>
      </c>
      <c r="M74" s="127" t="str">
        <f aca="false">IF(AND(ISNUMBER(L74),ISNUMBER(L68)),L74-L68,"")</f>
        <v/>
      </c>
      <c r="N74" s="127" t="n">
        <v>3.0023</v>
      </c>
      <c r="O74" s="127" t="n">
        <f aca="false">IF(AND(ISNUMBER(N74),ISNUMBER(N68)),N74-N68,"")</f>
        <v>0.1986</v>
      </c>
      <c r="P74" s="127" t="n">
        <v>-1</v>
      </c>
      <c r="Q74" s="127" t="n">
        <v>0</v>
      </c>
      <c r="R74" s="127" t="n">
        <f aca="false">IF(ISNUMBER(F74),IF(AND(F74&gt;0.02,G74=1),100,IF(F74&gt;-0.02,50,0)),"")</f>
        <v>100</v>
      </c>
      <c r="S74" s="127" t="n">
        <f aca="false">IF(ISNUMBER(H74),IF(H74&gt;0.05,100,IF(H74&gt;0,50,0)),"")</f>
        <v>100</v>
      </c>
      <c r="T74" s="127" t="n">
        <f aca="false">IF(AND(A74&gt;="2019-01",ISNUMBER(L74)),IF(AND(L74&lt;350,OR(NOT(ISNUMBER(M74)),M74&lt;50)),100,IF(L74&lt;=450,50,0)),IF(ISNUMBER(J74),IF(AND(J74&lt;0.95,OR(NOT(ISNUMBER(K74)),K74&lt;0.2)),100,IF(AND(J74&lt;=1.35,OR(NOT(ISNUMBER(K74)),K74&lt;0.4)),50,0)),""))</f>
        <v>100</v>
      </c>
      <c r="U74" s="127" t="n">
        <f aca="false">IF(ISNUMBER(P74),IF(P74=1,100,IF(P74=0,50,0)),"")</f>
        <v>0</v>
      </c>
      <c r="V74" s="127" t="n">
        <f aca="false">IF(ISNUMBER(Q74),IF(Q74=1,0,100),"")</f>
        <v>100</v>
      </c>
      <c r="W74" s="127" t="n">
        <f aca="false">IF(ISNUMBER(N74),IF(OR(N74&lt;4,AND(N74&lt;6,ISNUMBER(O74),O74&lt;-0.3)),100,IF(OR(N74&lt;=6,AND(ISNUMBER(O74),O74&lt;-0.3)),50,0)),"")</f>
        <v>100</v>
      </c>
      <c r="X74" s="127" t="n">
        <f aca="false">IF(ISNUMBER(I74),IF(I74&lt;15,100,IF(I74&lt;=25,50,0)),"")</f>
        <v>100</v>
      </c>
      <c r="Y74" s="127" t="n">
        <f aca="false">SUMPRODUCT({30,10,20,15,10,10,5},--ISNUMBER(R74:X74))</f>
        <v>100</v>
      </c>
      <c r="Z74" s="127" t="n">
        <f aca="false">IF(Y74&gt;=60,SUMPRODUCT({30,10,20,15,10,10,5},R74:X74)/Y74,"")</f>
        <v>85</v>
      </c>
      <c r="AA74" s="127" t="str">
        <f aca="false">IF(ISNUMBER(Z74),IF(Z74&gt;=70,"EASY",IF(Z74&gt;40,"UNCERTAIN","HARD")),"")</f>
        <v>EASY</v>
      </c>
    </row>
    <row r="75" customFormat="false" ht="15" hidden="false" customHeight="false" outlineLevel="0" collapsed="false">
      <c r="A75" s="127" t="s">
        <v>1365</v>
      </c>
      <c r="B75" s="127" t="n">
        <v>-0.0285</v>
      </c>
      <c r="C75" s="127" t="s">
        <v>1293</v>
      </c>
      <c r="D75" s="127" t="n">
        <f aca="false">D74*(1+B75)</f>
        <v>158.731090705905</v>
      </c>
      <c r="E75" s="127" t="n">
        <f aca="false">AVERAGE(D66:D75)</f>
        <v>154.580250425853</v>
      </c>
      <c r="F75" s="127" t="n">
        <f aca="false">D75/E75-1</f>
        <v>0.0268523324850178</v>
      </c>
      <c r="G75" s="127" t="n">
        <f aca="false">IF(E75&gt;E74,1,0)</f>
        <v>1</v>
      </c>
      <c r="H75" s="127" t="n">
        <f aca="false">D75/D63-1</f>
        <v>0.104899962510264</v>
      </c>
      <c r="I75" s="127" t="n">
        <f aca="false">STDEV(B70:B75)*SQRT(12)*100</f>
        <v>9.82620984917379</v>
      </c>
      <c r="J75" s="127" t="n">
        <v>0.75</v>
      </c>
      <c r="K75" s="127" t="n">
        <f aca="false">IF(AND(ISNUMBER(J75),ISNUMBER(J69)),J75-J69,"")</f>
        <v>-0.27</v>
      </c>
      <c r="M75" s="127" t="str">
        <f aca="false">IF(AND(ISNUMBER(L75),ISNUMBER(L69)),L75-L69,"")</f>
        <v/>
      </c>
      <c r="N75" s="127" t="n">
        <v>2.5287</v>
      </c>
      <c r="O75" s="127" t="n">
        <f aca="false">IF(AND(ISNUMBER(N75),ISNUMBER(N69)),N75-N69,"")</f>
        <v>-0.2685</v>
      </c>
      <c r="P75" s="127" t="n">
        <v>-1</v>
      </c>
      <c r="Q75" s="127" t="n">
        <v>0</v>
      </c>
      <c r="R75" s="127" t="n">
        <f aca="false">IF(ISNUMBER(F75),IF(AND(F75&gt;0.02,G75=1),100,IF(F75&gt;-0.02,50,0)),"")</f>
        <v>100</v>
      </c>
      <c r="S75" s="127" t="n">
        <f aca="false">IF(ISNUMBER(H75),IF(H75&gt;0.05,100,IF(H75&gt;0,50,0)),"")</f>
        <v>100</v>
      </c>
      <c r="T75" s="127" t="n">
        <f aca="false">IF(AND(A75&gt;="2019-01",ISNUMBER(L75)),IF(AND(L75&lt;350,OR(NOT(ISNUMBER(M75)),M75&lt;50)),100,IF(L75&lt;=450,50,0)),IF(ISNUMBER(J75),IF(AND(J75&lt;0.95,OR(NOT(ISNUMBER(K75)),K75&lt;0.2)),100,IF(AND(J75&lt;=1.35,OR(NOT(ISNUMBER(K75)),K75&lt;0.4)),50,0)),""))</f>
        <v>100</v>
      </c>
      <c r="U75" s="127" t="n">
        <f aca="false">IF(ISNUMBER(P75),IF(P75=1,100,IF(P75=0,50,0)),"")</f>
        <v>0</v>
      </c>
      <c r="V75" s="127" t="n">
        <f aca="false">IF(ISNUMBER(Q75),IF(Q75=1,0,100),"")</f>
        <v>100</v>
      </c>
      <c r="W75" s="127" t="n">
        <f aca="false">IF(ISNUMBER(N75),IF(OR(N75&lt;4,AND(N75&lt;6,ISNUMBER(O75),O75&lt;-0.3)),100,IF(OR(N75&lt;=6,AND(ISNUMBER(O75),O75&lt;-0.3)),50,0)),"")</f>
        <v>100</v>
      </c>
      <c r="X75" s="127" t="n">
        <f aca="false">IF(ISNUMBER(I75),IF(I75&lt;15,100,IF(I75&lt;=25,50,0)),"")</f>
        <v>100</v>
      </c>
      <c r="Y75" s="127" t="n">
        <f aca="false">SUMPRODUCT({30,10,20,15,10,10,5},--ISNUMBER(R75:X75))</f>
        <v>100</v>
      </c>
      <c r="Z75" s="127" t="n">
        <f aca="false">IF(Y75&gt;=60,SUMPRODUCT({30,10,20,15,10,10,5},R75:X75)/Y75,"")</f>
        <v>85</v>
      </c>
      <c r="AA75" s="127" t="str">
        <f aca="false">IF(ISNUMBER(Z75),IF(Z75&gt;=70,"EASY",IF(Z75&gt;40,"UNCERTAIN","HARD")),"")</f>
        <v>EASY</v>
      </c>
    </row>
    <row r="76" customFormat="false" ht="15" hidden="false" customHeight="false" outlineLevel="0" collapsed="false">
      <c r="A76" s="127" t="s">
        <v>1366</v>
      </c>
      <c r="B76" s="127" t="n">
        <v>-0.0444</v>
      </c>
      <c r="C76" s="127" t="s">
        <v>1293</v>
      </c>
      <c r="D76" s="127" t="n">
        <f aca="false">D75*(1+B76)</f>
        <v>151.683430278563</v>
      </c>
      <c r="E76" s="127" t="n">
        <f aca="false">AVERAGE(D67:D76)</f>
        <v>154.714240438785</v>
      </c>
      <c r="F76" s="127" t="n">
        <f aca="false">D76/E76-1</f>
        <v>-0.0195897297600153</v>
      </c>
      <c r="G76" s="127" t="n">
        <f aca="false">IF(E76&gt;E75,1,0)</f>
        <v>1</v>
      </c>
      <c r="H76" s="127" t="n">
        <f aca="false">D76/D64-1</f>
        <v>0.0238968232882157</v>
      </c>
      <c r="I76" s="127" t="n">
        <f aca="false">STDEV(B71:B76)*SQRT(12)*100</f>
        <v>11.4639766224465</v>
      </c>
      <c r="J76" s="127" t="n">
        <v>0.75</v>
      </c>
      <c r="K76" s="127" t="n">
        <f aca="false">IF(AND(ISNUMBER(J76),ISNUMBER(J70)),J76-J70,"")</f>
        <v>-0.25</v>
      </c>
      <c r="M76" s="127" t="str">
        <f aca="false">IF(AND(ISNUMBER(L76),ISNUMBER(L70)),L76-L70,"")</f>
        <v/>
      </c>
      <c r="N76" s="127" t="n">
        <v>2.7523</v>
      </c>
      <c r="O76" s="127" t="n">
        <f aca="false">IF(AND(ISNUMBER(N76),ISNUMBER(N70)),N76-N70,"")</f>
        <v>-0.271</v>
      </c>
      <c r="P76" s="127" t="n">
        <v>-1</v>
      </c>
      <c r="Q76" s="127" t="n">
        <v>0</v>
      </c>
      <c r="R76" s="127" t="n">
        <f aca="false">IF(ISNUMBER(F76),IF(AND(F76&gt;0.02,G76=1),100,IF(F76&gt;-0.02,50,0)),"")</f>
        <v>50</v>
      </c>
      <c r="S76" s="127" t="n">
        <f aca="false">IF(ISNUMBER(H76),IF(H76&gt;0.05,100,IF(H76&gt;0,50,0)),"")</f>
        <v>50</v>
      </c>
      <c r="T76" s="127" t="n">
        <f aca="false">IF(AND(A76&gt;="2019-01",ISNUMBER(L76)),IF(AND(L76&lt;350,OR(NOT(ISNUMBER(M76)),M76&lt;50)),100,IF(L76&lt;=450,50,0)),IF(ISNUMBER(J76),IF(AND(J76&lt;0.95,OR(NOT(ISNUMBER(K76)),K76&lt;0.2)),100,IF(AND(J76&lt;=1.35,OR(NOT(ISNUMBER(K76)),K76&lt;0.4)),50,0)),""))</f>
        <v>100</v>
      </c>
      <c r="U76" s="127" t="n">
        <f aca="false">IF(ISNUMBER(P76),IF(P76=1,100,IF(P76=0,50,0)),"")</f>
        <v>0</v>
      </c>
      <c r="V76" s="127" t="n">
        <f aca="false">IF(ISNUMBER(Q76),IF(Q76=1,0,100),"")</f>
        <v>100</v>
      </c>
      <c r="W76" s="127" t="n">
        <f aca="false">IF(ISNUMBER(N76),IF(OR(N76&lt;4,AND(N76&lt;6,ISNUMBER(O76),O76&lt;-0.3)),100,IF(OR(N76&lt;=6,AND(ISNUMBER(O76),O76&lt;-0.3)),50,0)),"")</f>
        <v>100</v>
      </c>
      <c r="X76" s="127" t="n">
        <f aca="false">IF(ISNUMBER(I76),IF(I76&lt;15,100,IF(I76&lt;=25,50,0)),"")</f>
        <v>100</v>
      </c>
      <c r="Y76" s="127" t="n">
        <f aca="false">SUMPRODUCT({30,10,20,15,10,10,5},--ISNUMBER(R76:X76))</f>
        <v>100</v>
      </c>
      <c r="Z76" s="127" t="n">
        <f aca="false">IF(Y76&gt;=60,SUMPRODUCT({30,10,20,15,10,10,5},R76:X76)/Y76,"")</f>
        <v>65</v>
      </c>
      <c r="AA76" s="127" t="str">
        <f aca="false">IF(ISNUMBER(Z76),IF(Z76&gt;=70,"EASY",IF(Z76&gt;40,"UNCERTAIN","HARD")),"")</f>
        <v>UNCERTAIN</v>
      </c>
    </row>
    <row r="77" customFormat="false" ht="15" hidden="false" customHeight="false" outlineLevel="0" collapsed="false">
      <c r="A77" s="127" t="s">
        <v>1367</v>
      </c>
      <c r="B77" s="127" t="n">
        <v>-0.0084</v>
      </c>
      <c r="C77" s="127" t="s">
        <v>1293</v>
      </c>
      <c r="D77" s="127" t="n">
        <f aca="false">D76*(1+B77)</f>
        <v>150.409289464223</v>
      </c>
      <c r="E77" s="127" t="n">
        <f aca="false">AVERAGE(D68:D77)</f>
        <v>154.487783898552</v>
      </c>
      <c r="F77" s="127" t="n">
        <f aca="false">D77/E77-1</f>
        <v>-0.0264001096488421</v>
      </c>
      <c r="G77" s="127" t="n">
        <f aca="false">IF(E77&gt;E76,1,0)</f>
        <v>0</v>
      </c>
      <c r="H77" s="127" t="n">
        <f aca="false">D77/D65-1</f>
        <v>0.00623993059721983</v>
      </c>
      <c r="I77" s="127" t="n">
        <f aca="false">STDEV(B72:B77)*SQRT(12)*100</f>
        <v>11.4691255115636</v>
      </c>
      <c r="J77" s="127" t="n">
        <v>0.74</v>
      </c>
      <c r="K77" s="127" t="n">
        <f aca="false">IF(AND(ISNUMBER(J77),ISNUMBER(J71)),J77-J71,"")</f>
        <v>-0.13</v>
      </c>
      <c r="M77" s="127" t="str">
        <f aca="false">IF(AND(ISNUMBER(L77),ISNUMBER(L71)),L77-L71,"")</f>
        <v/>
      </c>
      <c r="N77" s="127" t="n">
        <v>3.211</v>
      </c>
      <c r="O77" s="127" t="n">
        <f aca="false">IF(AND(ISNUMBER(N77),ISNUMBER(N71)),N77-N71,"")</f>
        <v>0.1877</v>
      </c>
      <c r="P77" s="127" t="n">
        <v>-1</v>
      </c>
      <c r="Q77" s="127" t="n">
        <v>0</v>
      </c>
      <c r="R77" s="127" t="n">
        <f aca="false">IF(ISNUMBER(F77),IF(AND(F77&gt;0.02,G77=1),100,IF(F77&gt;-0.02,50,0)),"")</f>
        <v>0</v>
      </c>
      <c r="S77" s="127" t="n">
        <f aca="false">IF(ISNUMBER(H77),IF(H77&gt;0.05,100,IF(H77&gt;0,50,0)),"")</f>
        <v>50</v>
      </c>
      <c r="T77" s="127" t="n">
        <f aca="false">IF(AND(A77&gt;="2019-01",ISNUMBER(L77)),IF(AND(L77&lt;350,OR(NOT(ISNUMBER(M77)),M77&lt;50)),100,IF(L77&lt;=450,50,0)),IF(ISNUMBER(J77),IF(AND(J77&lt;0.95,OR(NOT(ISNUMBER(K77)),K77&lt;0.2)),100,IF(AND(J77&lt;=1.35,OR(NOT(ISNUMBER(K77)),K77&lt;0.4)),50,0)),""))</f>
        <v>100</v>
      </c>
      <c r="U77" s="127" t="n">
        <f aca="false">IF(ISNUMBER(P77),IF(P77=1,100,IF(P77=0,50,0)),"")</f>
        <v>0</v>
      </c>
      <c r="V77" s="127" t="n">
        <f aca="false">IF(ISNUMBER(Q77),IF(Q77=1,0,100),"")</f>
        <v>100</v>
      </c>
      <c r="W77" s="127" t="n">
        <f aca="false">IF(ISNUMBER(N77),IF(OR(N77&lt;4,AND(N77&lt;6,ISNUMBER(O77),O77&lt;-0.3)),100,IF(OR(N77&lt;=6,AND(ISNUMBER(O77),O77&lt;-0.3)),50,0)),"")</f>
        <v>100</v>
      </c>
      <c r="X77" s="127" t="n">
        <f aca="false">IF(ISNUMBER(I77),IF(I77&lt;15,100,IF(I77&lt;=25,50,0)),"")</f>
        <v>100</v>
      </c>
      <c r="Y77" s="127" t="n">
        <f aca="false">SUMPRODUCT({30,10,20,15,10,10,5},--ISNUMBER(R77:X77))</f>
        <v>100</v>
      </c>
      <c r="Z77" s="127" t="n">
        <f aca="false">IF(Y77&gt;=60,SUMPRODUCT({30,10,20,15,10,10,5},R77:X77)/Y77,"")</f>
        <v>50</v>
      </c>
      <c r="AA77" s="127" t="str">
        <f aca="false">IF(ISNUMBER(Z77),IF(Z77&gt;=70,"EASY",IF(Z77&gt;40,"UNCERTAIN","HARD")),"")</f>
        <v>UNCERTAIN</v>
      </c>
    </row>
    <row r="78" customFormat="false" ht="15" hidden="false" customHeight="false" outlineLevel="0" collapsed="false">
      <c r="A78" s="127" t="s">
        <v>1368</v>
      </c>
      <c r="B78" s="127" t="n">
        <v>-0.0516</v>
      </c>
      <c r="C78" s="127" t="s">
        <v>1293</v>
      </c>
      <c r="D78" s="127" t="n">
        <f aca="false">D77*(1+B78)</f>
        <v>142.648170127869</v>
      </c>
      <c r="E78" s="127" t="n">
        <f aca="false">AVERAGE(D69:D78)</f>
        <v>153.811937474097</v>
      </c>
      <c r="F78" s="127" t="n">
        <f aca="false">D78/E78-1</f>
        <v>-0.0725806301484763</v>
      </c>
      <c r="G78" s="127" t="n">
        <f aca="false">IF(E78&gt;E77,1,0)</f>
        <v>0</v>
      </c>
      <c r="H78" s="127" t="n">
        <f aca="false">D78/D66-1</f>
        <v>-0.0511851758019453</v>
      </c>
      <c r="I78" s="127" t="n">
        <f aca="false">STDEV(B73:B78)*SQRT(12)*100</f>
        <v>13.1356141843463</v>
      </c>
      <c r="J78" s="127" t="n">
        <v>0.83</v>
      </c>
      <c r="K78" s="127" t="n">
        <f aca="false">IF(AND(ISNUMBER(J78),ISNUMBER(J72)),J78-J72,"")</f>
        <v>-0.02</v>
      </c>
      <c r="M78" s="127" t="str">
        <f aca="false">IF(AND(ISNUMBER(L78),ISNUMBER(L72)),L78-L72,"")</f>
        <v/>
      </c>
      <c r="N78" s="127" t="n">
        <v>2.968</v>
      </c>
      <c r="O78" s="127" t="n">
        <f aca="false">IF(AND(ISNUMBER(N78),ISNUMBER(N72)),N78-N72,"")</f>
        <v>-0.0482</v>
      </c>
      <c r="P78" s="127" t="n">
        <v>-1</v>
      </c>
      <c r="Q78" s="127" t="n">
        <v>0</v>
      </c>
      <c r="R78" s="127" t="n">
        <f aca="false">IF(ISNUMBER(F78),IF(AND(F78&gt;0.02,G78=1),100,IF(F78&gt;-0.02,50,0)),"")</f>
        <v>0</v>
      </c>
      <c r="S78" s="127" t="n">
        <f aca="false">IF(ISNUMBER(H78),IF(H78&gt;0.05,100,IF(H78&gt;0,50,0)),"")</f>
        <v>0</v>
      </c>
      <c r="T78" s="127" t="n">
        <f aca="false">IF(AND(A78&gt;="2019-01",ISNUMBER(L78)),IF(AND(L78&lt;350,OR(NOT(ISNUMBER(M78)),M78&lt;50)),100,IF(L78&lt;=450,50,0)),IF(ISNUMBER(J78),IF(AND(J78&lt;0.95,OR(NOT(ISNUMBER(K78)),K78&lt;0.2)),100,IF(AND(J78&lt;=1.35,OR(NOT(ISNUMBER(K78)),K78&lt;0.4)),50,0)),""))</f>
        <v>100</v>
      </c>
      <c r="U78" s="127" t="n">
        <f aca="false">IF(ISNUMBER(P78),IF(P78=1,100,IF(P78=0,50,0)),"")</f>
        <v>0</v>
      </c>
      <c r="V78" s="127" t="n">
        <f aca="false">IF(ISNUMBER(Q78),IF(Q78=1,0,100),"")</f>
        <v>100</v>
      </c>
      <c r="W78" s="127" t="n">
        <f aca="false">IF(ISNUMBER(N78),IF(OR(N78&lt;4,AND(N78&lt;6,ISNUMBER(O78),O78&lt;-0.3)),100,IF(OR(N78&lt;=6,AND(ISNUMBER(O78),O78&lt;-0.3)),50,0)),"")</f>
        <v>100</v>
      </c>
      <c r="X78" s="127" t="n">
        <f aca="false">IF(ISNUMBER(I78),IF(I78&lt;15,100,IF(I78&lt;=25,50,0)),"")</f>
        <v>100</v>
      </c>
      <c r="Y78" s="127" t="n">
        <f aca="false">SUMPRODUCT({30,10,20,15,10,10,5},--ISNUMBER(R78:X78))</f>
        <v>100</v>
      </c>
      <c r="Z78" s="127" t="n">
        <f aca="false">IF(Y78&gt;=60,SUMPRODUCT({30,10,20,15,10,10,5},R78:X78)/Y78,"")</f>
        <v>45</v>
      </c>
      <c r="AA78" s="127" t="str">
        <f aca="false">IF(ISNUMBER(Z78),IF(Z78&gt;=70,"EASY",IF(Z78&gt;40,"UNCERTAIN","HARD")),"")</f>
        <v>UNCERTAIN</v>
      </c>
    </row>
    <row r="79" customFormat="false" ht="15" hidden="false" customHeight="false" outlineLevel="0" collapsed="false">
      <c r="A79" s="127" t="s">
        <v>1369</v>
      </c>
      <c r="B79" s="127" t="n">
        <v>-0.0243</v>
      </c>
      <c r="C79" s="127" t="s">
        <v>1293</v>
      </c>
      <c r="D79" s="127" t="n">
        <f aca="false">D78*(1+B79)</f>
        <v>139.181819593762</v>
      </c>
      <c r="E79" s="127" t="n">
        <f aca="false">AVERAGE(D70:D79)</f>
        <v>152.862665247075</v>
      </c>
      <c r="F79" s="127" t="n">
        <f aca="false">D79/E79-1</f>
        <v>-0.0894976260632383</v>
      </c>
      <c r="G79" s="127" t="n">
        <f aca="false">IF(E79&gt;E78,1,0)</f>
        <v>0</v>
      </c>
      <c r="H79" s="127" t="n">
        <f aca="false">D79/D67-1</f>
        <v>-0.0883716159822335</v>
      </c>
      <c r="I79" s="127" t="n">
        <f aca="false">STDEV(B74:B79)*SQRT(12)*100</f>
        <v>7.88266198691787</v>
      </c>
      <c r="J79" s="127" t="n">
        <v>0.77</v>
      </c>
      <c r="K79" s="127" t="n">
        <f aca="false">IF(AND(ISNUMBER(J79),ISNUMBER(J73)),J79-J73,"")</f>
        <v>-0.1</v>
      </c>
      <c r="M79" s="127" t="str">
        <f aca="false">IF(AND(ISNUMBER(L79),ISNUMBER(L73)),L79-L73,"")</f>
        <v/>
      </c>
      <c r="N79" s="127" t="n">
        <v>3.1891</v>
      </c>
      <c r="O79" s="127" t="n">
        <f aca="false">IF(AND(ISNUMBER(N79),ISNUMBER(N73)),N79-N73,"")</f>
        <v>0.4113</v>
      </c>
      <c r="P79" s="127" t="n">
        <v>-1</v>
      </c>
      <c r="Q79" s="127" t="n">
        <v>0</v>
      </c>
      <c r="R79" s="127" t="n">
        <f aca="false">IF(ISNUMBER(F79),IF(AND(F79&gt;0.02,G79=1),100,IF(F79&gt;-0.02,50,0)),"")</f>
        <v>0</v>
      </c>
      <c r="S79" s="127" t="n">
        <f aca="false">IF(ISNUMBER(H79),IF(H79&gt;0.05,100,IF(H79&gt;0,50,0)),"")</f>
        <v>0</v>
      </c>
      <c r="T79" s="127" t="n">
        <f aca="false">IF(AND(A79&gt;="2019-01",ISNUMBER(L79)),IF(AND(L79&lt;350,OR(NOT(ISNUMBER(M79)),M79&lt;50)),100,IF(L79&lt;=450,50,0)),IF(ISNUMBER(J79),IF(AND(J79&lt;0.95,OR(NOT(ISNUMBER(K79)),K79&lt;0.2)),100,IF(AND(J79&lt;=1.35,OR(NOT(ISNUMBER(K79)),K79&lt;0.4)),50,0)),""))</f>
        <v>100</v>
      </c>
      <c r="U79" s="127" t="n">
        <f aca="false">IF(ISNUMBER(P79),IF(P79=1,100,IF(P79=0,50,0)),"")</f>
        <v>0</v>
      </c>
      <c r="V79" s="127" t="n">
        <f aca="false">IF(ISNUMBER(Q79),IF(Q79=1,0,100),"")</f>
        <v>100</v>
      </c>
      <c r="W79" s="127" t="n">
        <f aca="false">IF(ISNUMBER(N79),IF(OR(N79&lt;4,AND(N79&lt;6,ISNUMBER(O79),O79&lt;-0.3)),100,IF(OR(N79&lt;=6,AND(ISNUMBER(O79),O79&lt;-0.3)),50,0)),"")</f>
        <v>100</v>
      </c>
      <c r="X79" s="127" t="n">
        <f aca="false">IF(ISNUMBER(I79),IF(I79&lt;15,100,IF(I79&lt;=25,50,0)),"")</f>
        <v>100</v>
      </c>
      <c r="Y79" s="127" t="n">
        <f aca="false">SUMPRODUCT({30,10,20,15,10,10,5},--ISNUMBER(R79:X79))</f>
        <v>100</v>
      </c>
      <c r="Z79" s="127" t="n">
        <f aca="false">IF(Y79&gt;=60,SUMPRODUCT({30,10,20,15,10,10,5},R79:X79)/Y79,"")</f>
        <v>45</v>
      </c>
      <c r="AA79" s="127" t="str">
        <f aca="false">IF(ISNUMBER(Z79),IF(Z79&gt;=70,"EASY",IF(Z79&gt;40,"UNCERTAIN","HARD")),"")</f>
        <v>UNCERTAIN</v>
      </c>
    </row>
    <row r="80" customFormat="false" ht="15" hidden="false" customHeight="false" outlineLevel="0" collapsed="false">
      <c r="A80" s="127" t="s">
        <v>1370</v>
      </c>
      <c r="B80" s="127" t="n">
        <v>-0.0105</v>
      </c>
      <c r="C80" s="127" t="s">
        <v>1293</v>
      </c>
      <c r="D80" s="127" t="n">
        <f aca="false">D79*(1+B80)</f>
        <v>137.720410488028</v>
      </c>
      <c r="E80" s="127" t="n">
        <f aca="false">AVERAGE(D71:D80)</f>
        <v>151.239457485862</v>
      </c>
      <c r="F80" s="127" t="n">
        <f aca="false">D80/E80-1</f>
        <v>-0.0893883595099371</v>
      </c>
      <c r="G80" s="127" t="n">
        <f aca="false">IF(E80&gt;E79,1,0)</f>
        <v>0</v>
      </c>
      <c r="H80" s="127" t="n">
        <f aca="false">D80/D68-1</f>
        <v>-0.0782175700126917</v>
      </c>
      <c r="I80" s="127" t="n">
        <f aca="false">STDEV(B75:B80)*SQRT(12)*100</f>
        <v>6.06020791722528</v>
      </c>
      <c r="J80" s="127" t="n">
        <v>0.76</v>
      </c>
      <c r="K80" s="127" t="n">
        <f aca="false">IF(AND(ISNUMBER(J80),ISNUMBER(J74)),J80-J74,"")</f>
        <v>-0.09</v>
      </c>
      <c r="M80" s="127" t="str">
        <f aca="false">IF(AND(ISNUMBER(L80),ISNUMBER(L74)),L80-L74,"")</f>
        <v/>
      </c>
      <c r="N80" s="127" t="n">
        <v>3.1818</v>
      </c>
      <c r="O80" s="127" t="n">
        <f aca="false">IF(AND(ISNUMBER(N80),ISNUMBER(N74)),N80-N74,"")</f>
        <v>0.1795</v>
      </c>
      <c r="P80" s="127" t="n">
        <v>-1</v>
      </c>
      <c r="Q80" s="127" t="n">
        <v>1</v>
      </c>
      <c r="R80" s="127" t="n">
        <f aca="false">IF(ISNUMBER(F80),IF(AND(F80&gt;0.02,G80=1),100,IF(F80&gt;-0.02,50,0)),"")</f>
        <v>0</v>
      </c>
      <c r="S80" s="127" t="n">
        <f aca="false">IF(ISNUMBER(H80),IF(H80&gt;0.05,100,IF(H80&gt;0,50,0)),"")</f>
        <v>0</v>
      </c>
      <c r="T80" s="127" t="n">
        <f aca="false">IF(AND(A80&gt;="2019-01",ISNUMBER(L80)),IF(AND(L80&lt;350,OR(NOT(ISNUMBER(M80)),M80&lt;50)),100,IF(L80&lt;=450,50,0)),IF(ISNUMBER(J80),IF(AND(J80&lt;0.95,OR(NOT(ISNUMBER(K80)),K80&lt;0.2)),100,IF(AND(J80&lt;=1.35,OR(NOT(ISNUMBER(K80)),K80&lt;0.4)),50,0)),""))</f>
        <v>100</v>
      </c>
      <c r="U80" s="127" t="n">
        <f aca="false">IF(ISNUMBER(P80),IF(P80=1,100,IF(P80=0,50,0)),"")</f>
        <v>0</v>
      </c>
      <c r="V80" s="127" t="n">
        <f aca="false">IF(ISNUMBER(Q80),IF(Q80=1,0,100),"")</f>
        <v>0</v>
      </c>
      <c r="W80" s="127" t="n">
        <f aca="false">IF(ISNUMBER(N80),IF(OR(N80&lt;4,AND(N80&lt;6,ISNUMBER(O80),O80&lt;-0.3)),100,IF(OR(N80&lt;=6,AND(ISNUMBER(O80),O80&lt;-0.3)),50,0)),"")</f>
        <v>100</v>
      </c>
      <c r="X80" s="127" t="n">
        <f aca="false">IF(ISNUMBER(I80),IF(I80&lt;15,100,IF(I80&lt;=25,50,0)),"")</f>
        <v>100</v>
      </c>
      <c r="Y80" s="127" t="n">
        <f aca="false">SUMPRODUCT({30,10,20,15,10,10,5},--ISNUMBER(R80:X80))</f>
        <v>100</v>
      </c>
      <c r="Z80" s="127" t="n">
        <f aca="false">IF(Y80&gt;=60,SUMPRODUCT({30,10,20,15,10,10,5},R80:X80)/Y80,"")</f>
        <v>35</v>
      </c>
      <c r="AA80" s="127" t="str">
        <f aca="false">IF(ISNUMBER(Z80),IF(Z80&gt;=70,"EASY",IF(Z80&gt;40,"UNCERTAIN","HARD")),"")</f>
        <v>HARD</v>
      </c>
    </row>
    <row r="81" customFormat="false" ht="15" hidden="false" customHeight="false" outlineLevel="0" collapsed="false">
      <c r="A81" s="127" t="s">
        <v>1371</v>
      </c>
      <c r="B81" s="127" t="n">
        <v>0.0569</v>
      </c>
      <c r="C81" s="127" t="s">
        <v>1293</v>
      </c>
      <c r="D81" s="127" t="n">
        <f aca="false">D80*(1+B81)</f>
        <v>145.556701844796</v>
      </c>
      <c r="E81" s="127" t="n">
        <f aca="false">AVERAGE(D72:D81)</f>
        <v>150.523040850805</v>
      </c>
      <c r="F81" s="127" t="n">
        <f aca="false">D81/E81-1</f>
        <v>-0.0329938790628846</v>
      </c>
      <c r="G81" s="127" t="n">
        <f aca="false">IF(E81&gt;E80,1,0)</f>
        <v>0</v>
      </c>
      <c r="H81" s="127" t="n">
        <f aca="false">D81/D69-1</f>
        <v>-0.0209709071916531</v>
      </c>
      <c r="I81" s="127" t="n">
        <f aca="false">STDEV(B76:B81)*SQRT(12)*100</f>
        <v>13.4288778384495</v>
      </c>
      <c r="J81" s="127" t="n">
        <v>0.79</v>
      </c>
      <c r="K81" s="127" t="n">
        <f aca="false">IF(AND(ISNUMBER(J81),ISNUMBER(J75)),J81-J75,"")</f>
        <v>0.04</v>
      </c>
      <c r="M81" s="127" t="str">
        <f aca="false">IF(AND(ISNUMBER(L81),ISNUMBER(L75)),L81-L75,"")</f>
        <v/>
      </c>
      <c r="N81" s="127" t="n">
        <v>3.1746</v>
      </c>
      <c r="O81" s="127" t="n">
        <f aca="false">IF(AND(ISNUMBER(N81),ISNUMBER(N75)),N81-N75,"")</f>
        <v>0.6459</v>
      </c>
      <c r="P81" s="127" t="n">
        <v>-1</v>
      </c>
      <c r="Q81" s="127" t="n">
        <v>1</v>
      </c>
      <c r="R81" s="127" t="n">
        <f aca="false">IF(ISNUMBER(F81),IF(AND(F81&gt;0.02,G81=1),100,IF(F81&gt;-0.02,50,0)),"")</f>
        <v>0</v>
      </c>
      <c r="S81" s="127" t="n">
        <f aca="false">IF(ISNUMBER(H81),IF(H81&gt;0.05,100,IF(H81&gt;0,50,0)),"")</f>
        <v>0</v>
      </c>
      <c r="T81" s="127" t="n">
        <f aca="false">IF(AND(A81&gt;="2019-01",ISNUMBER(L81)),IF(AND(L81&lt;350,OR(NOT(ISNUMBER(M81)),M81&lt;50)),100,IF(L81&lt;=450,50,0)),IF(ISNUMBER(J81),IF(AND(J81&lt;0.95,OR(NOT(ISNUMBER(K81)),K81&lt;0.2)),100,IF(AND(J81&lt;=1.35,OR(NOT(ISNUMBER(K81)),K81&lt;0.4)),50,0)),""))</f>
        <v>100</v>
      </c>
      <c r="U81" s="127" t="n">
        <f aca="false">IF(ISNUMBER(P81),IF(P81=1,100,IF(P81=0,50,0)),"")</f>
        <v>0</v>
      </c>
      <c r="V81" s="127" t="n">
        <f aca="false">IF(ISNUMBER(Q81),IF(Q81=1,0,100),"")</f>
        <v>0</v>
      </c>
      <c r="W81" s="127" t="n">
        <f aca="false">IF(ISNUMBER(N81),IF(OR(N81&lt;4,AND(N81&lt;6,ISNUMBER(O81),O81&lt;-0.3)),100,IF(OR(N81&lt;=6,AND(ISNUMBER(O81),O81&lt;-0.3)),50,0)),"")</f>
        <v>100</v>
      </c>
      <c r="X81" s="127" t="n">
        <f aca="false">IF(ISNUMBER(I81),IF(I81&lt;15,100,IF(I81&lt;=25,50,0)),"")</f>
        <v>100</v>
      </c>
      <c r="Y81" s="127" t="n">
        <f aca="false">SUMPRODUCT({30,10,20,15,10,10,5},--ISNUMBER(R81:X81))</f>
        <v>100</v>
      </c>
      <c r="Z81" s="127" t="n">
        <f aca="false">IF(Y81&gt;=60,SUMPRODUCT({30,10,20,15,10,10,5},R81:X81)/Y81,"")</f>
        <v>35</v>
      </c>
      <c r="AA81" s="127" t="str">
        <f aca="false">IF(ISNUMBER(Z81),IF(Z81&gt;=70,"EASY",IF(Z81&gt;40,"UNCERTAIN","HARD")),"")</f>
        <v>HARD</v>
      </c>
    </row>
    <row r="82" customFormat="false" ht="15" hidden="false" customHeight="false" outlineLevel="0" collapsed="false">
      <c r="A82" s="127" t="s">
        <v>1372</v>
      </c>
      <c r="B82" s="127" t="n">
        <v>-0.0312</v>
      </c>
      <c r="C82" s="127" t="s">
        <v>1293</v>
      </c>
      <c r="D82" s="127" t="n">
        <f aca="false">D81*(1+B82)</f>
        <v>141.015332747239</v>
      </c>
      <c r="E82" s="127" t="n">
        <f aca="false">AVERAGE(D73:D82)</f>
        <v>149.211984107254</v>
      </c>
      <c r="F82" s="127" t="n">
        <f aca="false">D82/E82-1</f>
        <v>-0.0549329292084431</v>
      </c>
      <c r="G82" s="127" t="n">
        <f aca="false">IF(E82&gt;E81,1,0)</f>
        <v>0</v>
      </c>
      <c r="H82" s="127" t="n">
        <f aca="false">D82/D70-1</f>
        <v>-0.0840334281866475</v>
      </c>
      <c r="I82" s="127" t="n">
        <f aca="false">STDEV(B77:B82)*SQRT(12)*100</f>
        <v>12.8210218001531</v>
      </c>
      <c r="J82" s="127" t="n">
        <v>0.85</v>
      </c>
      <c r="K82" s="127" t="n">
        <f aca="false">IF(AND(ISNUMBER(J82),ISNUMBER(J76)),J82-J76,"")</f>
        <v>0.1</v>
      </c>
      <c r="M82" s="127" t="str">
        <f aca="false">IF(AND(ISNUMBER(L82),ISNUMBER(L76)),L82-L76,"")</f>
        <v/>
      </c>
      <c r="N82" s="127" t="n">
        <v>3.1603</v>
      </c>
      <c r="O82" s="127" t="n">
        <f aca="false">IF(AND(ISNUMBER(N82),ISNUMBER(N76)),N82-N76,"")</f>
        <v>0.408</v>
      </c>
      <c r="P82" s="127" t="n">
        <v>-1</v>
      </c>
      <c r="Q82" s="127" t="n">
        <v>1</v>
      </c>
      <c r="R82" s="127" t="n">
        <f aca="false">IF(ISNUMBER(F82),IF(AND(F82&gt;0.02,G82=1),100,IF(F82&gt;-0.02,50,0)),"")</f>
        <v>0</v>
      </c>
      <c r="S82" s="127" t="n">
        <f aca="false">IF(ISNUMBER(H82),IF(H82&gt;0.05,100,IF(H82&gt;0,50,0)),"")</f>
        <v>0</v>
      </c>
      <c r="T82" s="127" t="n">
        <f aca="false">IF(AND(A82&gt;="2019-01",ISNUMBER(L82)),IF(AND(L82&lt;350,OR(NOT(ISNUMBER(M82)),M82&lt;50)),100,IF(L82&lt;=450,50,0)),IF(ISNUMBER(J82),IF(AND(J82&lt;0.95,OR(NOT(ISNUMBER(K82)),K82&lt;0.2)),100,IF(AND(J82&lt;=1.35,OR(NOT(ISNUMBER(K82)),K82&lt;0.4)),50,0)),""))</f>
        <v>100</v>
      </c>
      <c r="U82" s="127" t="n">
        <f aca="false">IF(ISNUMBER(P82),IF(P82=1,100,IF(P82=0,50,0)),"")</f>
        <v>0</v>
      </c>
      <c r="V82" s="127" t="n">
        <f aca="false">IF(ISNUMBER(Q82),IF(Q82=1,0,100),"")</f>
        <v>0</v>
      </c>
      <c r="W82" s="127" t="n">
        <f aca="false">IF(ISNUMBER(N82),IF(OR(N82&lt;4,AND(N82&lt;6,ISNUMBER(O82),O82&lt;-0.3)),100,IF(OR(N82&lt;=6,AND(ISNUMBER(O82),O82&lt;-0.3)),50,0)),"")</f>
        <v>100</v>
      </c>
      <c r="X82" s="127" t="n">
        <f aca="false">IF(ISNUMBER(I82),IF(I82&lt;15,100,IF(I82&lt;=25,50,0)),"")</f>
        <v>100</v>
      </c>
      <c r="Y82" s="127" t="n">
        <f aca="false">SUMPRODUCT({30,10,20,15,10,10,5},--ISNUMBER(R82:X82))</f>
        <v>100</v>
      </c>
      <c r="Z82" s="127" t="n">
        <f aca="false">IF(Y82&gt;=60,SUMPRODUCT({30,10,20,15,10,10,5},R82:X82)/Y82,"")</f>
        <v>35</v>
      </c>
      <c r="AA82" s="127" t="str">
        <f aca="false">IF(ISNUMBER(Z82),IF(Z82&gt;=70,"EASY",IF(Z82&gt;40,"UNCERTAIN","HARD")),"")</f>
        <v>HARD</v>
      </c>
    </row>
    <row r="83" customFormat="false" ht="15" hidden="false" customHeight="false" outlineLevel="0" collapsed="false">
      <c r="A83" s="127" t="s">
        <v>1373</v>
      </c>
      <c r="B83" s="127" t="n">
        <v>0.0543</v>
      </c>
      <c r="C83" s="127" t="s">
        <v>1293</v>
      </c>
      <c r="D83" s="127" t="n">
        <f aca="false">D82*(1+B83)</f>
        <v>148.672465315414</v>
      </c>
      <c r="E83" s="127" t="n">
        <f aca="false">AVERAGE(D74:D83)</f>
        <v>147.900634896611</v>
      </c>
      <c r="F83" s="127" t="n">
        <f aca="false">D83/E83-1</f>
        <v>0.00521857407401893</v>
      </c>
      <c r="G83" s="127" t="n">
        <f aca="false">IF(E83&gt;E82,1,0)</f>
        <v>0</v>
      </c>
      <c r="H83" s="127" t="n">
        <f aca="false">D83/D71-1</f>
        <v>-0.0265085114286113</v>
      </c>
      <c r="I83" s="127" t="n">
        <f aca="false">STDEV(B78:B83)*SQRT(12)*100</f>
        <v>15.886608196843</v>
      </c>
      <c r="J83" s="127" t="n">
        <v>1</v>
      </c>
      <c r="K83" s="127" t="n">
        <f aca="false">IF(AND(ISNUMBER(J83),ISNUMBER(J77)),J83-J77,"")</f>
        <v>0.26</v>
      </c>
      <c r="M83" s="127" t="str">
        <f aca="false">IF(AND(ISNUMBER(L83),ISNUMBER(L77)),L83-L77,"")</f>
        <v/>
      </c>
      <c r="N83" s="127" t="n">
        <v>3.8375</v>
      </c>
      <c r="O83" s="127" t="n">
        <f aca="false">IF(AND(ISNUMBER(N83),ISNUMBER(N77)),N83-N77,"")</f>
        <v>0.6265</v>
      </c>
      <c r="P83" s="127" t="n">
        <v>-1</v>
      </c>
      <c r="Q83" s="127" t="n">
        <v>1</v>
      </c>
      <c r="R83" s="127" t="n">
        <f aca="false">IF(ISNUMBER(F83),IF(AND(F83&gt;0.02,G83=1),100,IF(F83&gt;-0.02,50,0)),"")</f>
        <v>50</v>
      </c>
      <c r="S83" s="127" t="n">
        <f aca="false">IF(ISNUMBER(H83),IF(H83&gt;0.05,100,IF(H83&gt;0,50,0)),"")</f>
        <v>0</v>
      </c>
      <c r="T83" s="127" t="n">
        <f aca="false">IF(AND(A83&gt;="2019-01",ISNUMBER(L83)),IF(AND(L83&lt;350,OR(NOT(ISNUMBER(M83)),M83&lt;50)),100,IF(L83&lt;=450,50,0)),IF(ISNUMBER(J83),IF(AND(J83&lt;0.95,OR(NOT(ISNUMBER(K83)),K83&lt;0.2)),100,IF(AND(J83&lt;=1.35,OR(NOT(ISNUMBER(K83)),K83&lt;0.4)),50,0)),""))</f>
        <v>50</v>
      </c>
      <c r="U83" s="127" t="n">
        <f aca="false">IF(ISNUMBER(P83),IF(P83=1,100,IF(P83=0,50,0)),"")</f>
        <v>0</v>
      </c>
      <c r="V83" s="127" t="n">
        <f aca="false">IF(ISNUMBER(Q83),IF(Q83=1,0,100),"")</f>
        <v>0</v>
      </c>
      <c r="W83" s="127" t="n">
        <f aca="false">IF(ISNUMBER(N83),IF(OR(N83&lt;4,AND(N83&lt;6,ISNUMBER(O83),O83&lt;-0.3)),100,IF(OR(N83&lt;=6,AND(ISNUMBER(O83),O83&lt;-0.3)),50,0)),"")</f>
        <v>100</v>
      </c>
      <c r="X83" s="127" t="n">
        <f aca="false">IF(ISNUMBER(I83),IF(I83&lt;15,100,IF(I83&lt;=25,50,0)),"")</f>
        <v>50</v>
      </c>
      <c r="Y83" s="127" t="n">
        <f aca="false">SUMPRODUCT({30,10,20,15,10,10,5},--ISNUMBER(R83:X83))</f>
        <v>100</v>
      </c>
      <c r="Z83" s="127" t="n">
        <f aca="false">IF(Y83&gt;=60,SUMPRODUCT({30,10,20,15,10,10,5},R83:X83)/Y83,"")</f>
        <v>37.5</v>
      </c>
      <c r="AA83" s="127" t="str">
        <f aca="false">IF(ISNUMBER(Z83),IF(Z83&gt;=70,"EASY",IF(Z83&gt;40,"UNCERTAIN","HARD")),"")</f>
        <v>HARD</v>
      </c>
    </row>
    <row r="84" customFormat="false" ht="15" hidden="false" customHeight="false" outlineLevel="0" collapsed="false">
      <c r="A84" s="127" t="s">
        <v>1374</v>
      </c>
      <c r="B84" s="127" t="n">
        <v>-0.0018</v>
      </c>
      <c r="C84" s="127" t="s">
        <v>1293</v>
      </c>
      <c r="D84" s="127" t="n">
        <f aca="false">D83*(1+B84)</f>
        <v>148.404854877846</v>
      </c>
      <c r="E84" s="127" t="n">
        <f aca="false">AVERAGE(D75:D84)</f>
        <v>146.402356544365</v>
      </c>
      <c r="F84" s="127" t="n">
        <f aca="false">D84/E84-1</f>
        <v>0.0136780471349491</v>
      </c>
      <c r="G84" s="127" t="n">
        <f aca="false">IF(E84&gt;E83,1,0)</f>
        <v>0</v>
      </c>
      <c r="H84" s="127" t="n">
        <f aca="false">D84/D72-1</f>
        <v>-0.0371192985612763</v>
      </c>
      <c r="I84" s="127" t="n">
        <f aca="false">STDEV(B79:B84)*SQRT(12)*100</f>
        <v>13.4606924041819</v>
      </c>
      <c r="J84" s="127" t="n">
        <v>0.81</v>
      </c>
      <c r="K84" s="127" t="n">
        <f aca="false">IF(AND(ISNUMBER(J84),ISNUMBER(J78)),J84-J78,"")</f>
        <v>-0.0199999999999999</v>
      </c>
      <c r="M84" s="127" t="str">
        <f aca="false">IF(AND(ISNUMBER(L84),ISNUMBER(L78)),L84-L78,"")</f>
        <v/>
      </c>
      <c r="N84" s="127" t="n">
        <v>4.2793</v>
      </c>
      <c r="O84" s="127" t="n">
        <f aca="false">IF(AND(ISNUMBER(N84),ISNUMBER(N78)),N84-N78,"")</f>
        <v>1.3113</v>
      </c>
      <c r="P84" s="127" t="n">
        <v>-1</v>
      </c>
      <c r="Q84" s="127" t="n">
        <v>1</v>
      </c>
      <c r="R84" s="127" t="n">
        <f aca="false">IF(ISNUMBER(F84),IF(AND(F84&gt;0.02,G84=1),100,IF(F84&gt;-0.02,50,0)),"")</f>
        <v>50</v>
      </c>
      <c r="S84" s="127" t="n">
        <f aca="false">IF(ISNUMBER(H84),IF(H84&gt;0.05,100,IF(H84&gt;0,50,0)),"")</f>
        <v>0</v>
      </c>
      <c r="T84" s="127" t="n">
        <f aca="false">IF(AND(A84&gt;="2019-01",ISNUMBER(L84)),IF(AND(L84&lt;350,OR(NOT(ISNUMBER(M84)),M84&lt;50)),100,IF(L84&lt;=450,50,0)),IF(ISNUMBER(J84),IF(AND(J84&lt;0.95,OR(NOT(ISNUMBER(K84)),K84&lt;0.2)),100,IF(AND(J84&lt;=1.35,OR(NOT(ISNUMBER(K84)),K84&lt;0.4)),50,0)),""))</f>
        <v>100</v>
      </c>
      <c r="U84" s="127" t="n">
        <f aca="false">IF(ISNUMBER(P84),IF(P84=1,100,IF(P84=0,50,0)),"")</f>
        <v>0</v>
      </c>
      <c r="V84" s="127" t="n">
        <f aca="false">IF(ISNUMBER(Q84),IF(Q84=1,0,100),"")</f>
        <v>0</v>
      </c>
      <c r="W84" s="127" t="n">
        <f aca="false">IF(ISNUMBER(N84),IF(OR(N84&lt;4,AND(N84&lt;6,ISNUMBER(O84),O84&lt;-0.3)),100,IF(OR(N84&lt;=6,AND(ISNUMBER(O84),O84&lt;-0.3)),50,0)),"")</f>
        <v>50</v>
      </c>
      <c r="X84" s="127" t="n">
        <f aca="false">IF(ISNUMBER(I84),IF(I84&lt;15,100,IF(I84&lt;=25,50,0)),"")</f>
        <v>100</v>
      </c>
      <c r="Y84" s="127" t="n">
        <f aca="false">SUMPRODUCT({30,10,20,15,10,10,5},--ISNUMBER(R84:X84))</f>
        <v>100</v>
      </c>
      <c r="Z84" s="127" t="n">
        <f aca="false">IF(Y84&gt;=60,SUMPRODUCT({30,10,20,15,10,10,5},R84:X84)/Y84,"")</f>
        <v>45</v>
      </c>
      <c r="AA84" s="127" t="str">
        <f aca="false">IF(ISNUMBER(Z84),IF(Z84&gt;=70,"EASY",IF(Z84&gt;40,"UNCERTAIN","HARD")),"")</f>
        <v>UNCERTAIN</v>
      </c>
    </row>
    <row r="85" customFormat="false" ht="15" hidden="false" customHeight="false" outlineLevel="0" collapsed="false">
      <c r="A85" s="127" t="s">
        <v>1375</v>
      </c>
      <c r="B85" s="127" t="n">
        <v>-0.1219</v>
      </c>
      <c r="C85" s="127" t="s">
        <v>1293</v>
      </c>
      <c r="D85" s="127" t="n">
        <f aca="false">D84*(1+B85)</f>
        <v>130.314303068237</v>
      </c>
      <c r="E85" s="127" t="n">
        <f aca="false">AVERAGE(D76:D85)</f>
        <v>143.560677780598</v>
      </c>
      <c r="F85" s="127" t="n">
        <f aca="false">D85/E85-1</f>
        <v>-0.0922702157522924</v>
      </c>
      <c r="G85" s="127" t="n">
        <f aca="false">IF(E85&gt;E84,1,0)</f>
        <v>0</v>
      </c>
      <c r="H85" s="127" t="n">
        <f aca="false">D85/D73-1</f>
        <v>-0.194526489536684</v>
      </c>
      <c r="I85" s="127" t="n">
        <f aca="false">STDEV(B80:B85)*SQRT(12)*100</f>
        <v>22.7910684260304</v>
      </c>
      <c r="J85" s="127" t="n">
        <v>0.75</v>
      </c>
      <c r="K85" s="127" t="n">
        <f aca="false">IF(AND(ISNUMBER(J85),ISNUMBER(J79)),J85-J79,"")</f>
        <v>-0.02</v>
      </c>
      <c r="M85" s="127" t="str">
        <f aca="false">IF(AND(ISNUMBER(L85),ISNUMBER(L79)),L85-L79,"")</f>
        <v/>
      </c>
      <c r="N85" s="127" t="n">
        <v>4.7297</v>
      </c>
      <c r="O85" s="127" t="n">
        <f aca="false">IF(AND(ISNUMBER(N85),ISNUMBER(N79)),N85-N79,"")</f>
        <v>1.5406</v>
      </c>
      <c r="P85" s="127" t="n">
        <v>-1</v>
      </c>
      <c r="Q85" s="127" t="n">
        <v>1</v>
      </c>
      <c r="R85" s="127" t="n">
        <f aca="false">IF(ISNUMBER(F85),IF(AND(F85&gt;0.02,G85=1),100,IF(F85&gt;-0.02,50,0)),"")</f>
        <v>0</v>
      </c>
      <c r="S85" s="127" t="n">
        <f aca="false">IF(ISNUMBER(H85),IF(H85&gt;0.05,100,IF(H85&gt;0,50,0)),"")</f>
        <v>0</v>
      </c>
      <c r="T85" s="127" t="n">
        <f aca="false">IF(AND(A85&gt;="2019-01",ISNUMBER(L85)),IF(AND(L85&lt;350,OR(NOT(ISNUMBER(M85)),M85&lt;50)),100,IF(L85&lt;=450,50,0)),IF(ISNUMBER(J85),IF(AND(J85&lt;0.95,OR(NOT(ISNUMBER(K85)),K85&lt;0.2)),100,IF(AND(J85&lt;=1.35,OR(NOT(ISNUMBER(K85)),K85&lt;0.4)),50,0)),""))</f>
        <v>100</v>
      </c>
      <c r="U85" s="127" t="n">
        <f aca="false">IF(ISNUMBER(P85),IF(P85=1,100,IF(P85=0,50,0)),"")</f>
        <v>0</v>
      </c>
      <c r="V85" s="127" t="n">
        <f aca="false">IF(ISNUMBER(Q85),IF(Q85=1,0,100),"")</f>
        <v>0</v>
      </c>
      <c r="W85" s="127" t="n">
        <f aca="false">IF(ISNUMBER(N85),IF(OR(N85&lt;4,AND(N85&lt;6,ISNUMBER(O85),O85&lt;-0.3)),100,IF(OR(N85&lt;=6,AND(ISNUMBER(O85),O85&lt;-0.3)),50,0)),"")</f>
        <v>50</v>
      </c>
      <c r="X85" s="127" t="n">
        <f aca="false">IF(ISNUMBER(I85),IF(I85&lt;15,100,IF(I85&lt;=25,50,0)),"")</f>
        <v>50</v>
      </c>
      <c r="Y85" s="127" t="n">
        <f aca="false">SUMPRODUCT({30,10,20,15,10,10,5},--ISNUMBER(R85:X85))</f>
        <v>100</v>
      </c>
      <c r="Z85" s="127" t="n">
        <f aca="false">IF(Y85&gt;=60,SUMPRODUCT({30,10,20,15,10,10,5},R85:X85)/Y85,"")</f>
        <v>27.5</v>
      </c>
      <c r="AA85" s="127" t="str">
        <f aca="false">IF(ISNUMBER(Z85),IF(Z85&gt;=70,"EASY",IF(Z85&gt;40,"UNCERTAIN","HARD")),"")</f>
        <v>HARD</v>
      </c>
    </row>
    <row r="86" customFormat="false" ht="15" hidden="false" customHeight="false" outlineLevel="0" collapsed="false">
      <c r="A86" s="127" t="s">
        <v>1376</v>
      </c>
      <c r="B86" s="127" t="n">
        <v>0.0125</v>
      </c>
      <c r="C86" s="127" t="s">
        <v>1293</v>
      </c>
      <c r="D86" s="127" t="n">
        <f aca="false">D85*(1+B86)</f>
        <v>131.943231856589</v>
      </c>
      <c r="E86" s="127" t="n">
        <f aca="false">AVERAGE(D77:D86)</f>
        <v>141.5866579384</v>
      </c>
      <c r="F86" s="127" t="n">
        <f aca="false">D86/E86-1</f>
        <v>-0.0681097090801192</v>
      </c>
      <c r="G86" s="127" t="n">
        <f aca="false">IF(E86&gt;E85,1,0)</f>
        <v>0</v>
      </c>
      <c r="H86" s="127" t="n">
        <f aca="false">D86/D74-1</f>
        <v>-0.192452788054156</v>
      </c>
      <c r="I86" s="127" t="n">
        <f aca="false">STDEV(B81:B86)*SQRT(12)*100</f>
        <v>22.9868136112859</v>
      </c>
      <c r="J86" s="127" t="n">
        <v>0.8</v>
      </c>
      <c r="K86" s="127" t="n">
        <f aca="false">IF(AND(ISNUMBER(J86),ISNUMBER(J80)),J86-J80,"")</f>
        <v>0.04</v>
      </c>
      <c r="M86" s="127" t="str">
        <f aca="false">IF(AND(ISNUMBER(L86),ISNUMBER(L80)),L86-L80,"")</f>
        <v/>
      </c>
      <c r="N86" s="127" t="n">
        <v>4.7085</v>
      </c>
      <c r="O86" s="127" t="n">
        <f aca="false">IF(AND(ISNUMBER(N86),ISNUMBER(N80)),N86-N80,"")</f>
        <v>1.5267</v>
      </c>
      <c r="P86" s="127" t="n">
        <v>-1</v>
      </c>
      <c r="Q86" s="127" t="n">
        <v>1</v>
      </c>
      <c r="R86" s="127" t="n">
        <f aca="false">IF(ISNUMBER(F86),IF(AND(F86&gt;0.02,G86=1),100,IF(F86&gt;-0.02,50,0)),"")</f>
        <v>0</v>
      </c>
      <c r="S86" s="127" t="n">
        <f aca="false">IF(ISNUMBER(H86),IF(H86&gt;0.05,100,IF(H86&gt;0,50,0)),"")</f>
        <v>0</v>
      </c>
      <c r="T86" s="127" t="n">
        <f aca="false">IF(AND(A86&gt;="2019-01",ISNUMBER(L86)),IF(AND(L86&lt;350,OR(NOT(ISNUMBER(M86)),M86&lt;50)),100,IF(L86&lt;=450,50,0)),IF(ISNUMBER(J86),IF(AND(J86&lt;0.95,OR(NOT(ISNUMBER(K86)),K86&lt;0.2)),100,IF(AND(J86&lt;=1.35,OR(NOT(ISNUMBER(K86)),K86&lt;0.4)),50,0)),""))</f>
        <v>100</v>
      </c>
      <c r="U86" s="127" t="n">
        <f aca="false">IF(ISNUMBER(P86),IF(P86=1,100,IF(P86=0,50,0)),"")</f>
        <v>0</v>
      </c>
      <c r="V86" s="127" t="n">
        <f aca="false">IF(ISNUMBER(Q86),IF(Q86=1,0,100),"")</f>
        <v>0</v>
      </c>
      <c r="W86" s="127" t="n">
        <f aca="false">IF(ISNUMBER(N86),IF(OR(N86&lt;4,AND(N86&lt;6,ISNUMBER(O86),O86&lt;-0.3)),100,IF(OR(N86&lt;=6,AND(ISNUMBER(O86),O86&lt;-0.3)),50,0)),"")</f>
        <v>50</v>
      </c>
      <c r="X86" s="127" t="n">
        <f aca="false">IF(ISNUMBER(I86),IF(I86&lt;15,100,IF(I86&lt;=25,50,0)),"")</f>
        <v>50</v>
      </c>
      <c r="Y86" s="127" t="n">
        <f aca="false">SUMPRODUCT({30,10,20,15,10,10,5},--ISNUMBER(R86:X86))</f>
        <v>100</v>
      </c>
      <c r="Z86" s="127" t="n">
        <f aca="false">IF(Y86&gt;=60,SUMPRODUCT({30,10,20,15,10,10,5},R86:X86)/Y86,"")</f>
        <v>27.5</v>
      </c>
      <c r="AA86" s="127" t="str">
        <f aca="false">IF(ISNUMBER(Z86),IF(Z86&gt;=70,"EASY",IF(Z86&gt;40,"UNCERTAIN","HARD")),"")</f>
        <v>HARD</v>
      </c>
    </row>
    <row r="87" customFormat="false" ht="15" hidden="false" customHeight="false" outlineLevel="0" collapsed="false">
      <c r="A87" s="127" t="s">
        <v>1377</v>
      </c>
      <c r="B87" s="127" t="n">
        <v>0.0046</v>
      </c>
      <c r="C87" s="127" t="s">
        <v>1293</v>
      </c>
      <c r="D87" s="127" t="n">
        <f aca="false">D86*(1+B87)</f>
        <v>132.55017072313</v>
      </c>
      <c r="E87" s="127" t="n">
        <f aca="false">AVERAGE(D78:D87)</f>
        <v>139.800746064291</v>
      </c>
      <c r="F87" s="127" t="n">
        <f aca="false">D87/E87-1</f>
        <v>-0.0518636383945104</v>
      </c>
      <c r="G87" s="127" t="n">
        <f aca="false">IF(E87&gt;E86,1,0)</f>
        <v>0</v>
      </c>
      <c r="H87" s="127" t="n">
        <f aca="false">D87/D75-1</f>
        <v>-0.164938827461869</v>
      </c>
      <c r="I87" s="127" t="n">
        <f aca="false">STDEV(B82:B87)*SQRT(12)*100</f>
        <v>20.6689032123139</v>
      </c>
      <c r="J87" s="127" t="n">
        <v>0.65</v>
      </c>
      <c r="K87" s="127" t="n">
        <f aca="false">IF(AND(ISNUMBER(J87),ISNUMBER(J81)),J87-J81,"")</f>
        <v>-0.14</v>
      </c>
      <c r="M87" s="127" t="str">
        <f aca="false">IF(AND(ISNUMBER(L87),ISNUMBER(L81)),L87-L81,"")</f>
        <v/>
      </c>
      <c r="N87" s="127" t="n">
        <v>5.157</v>
      </c>
      <c r="O87" s="127" t="n">
        <f aca="false">IF(AND(ISNUMBER(N87),ISNUMBER(N81)),N87-N81,"")</f>
        <v>1.9824</v>
      </c>
      <c r="P87" s="127" t="n">
        <v>-1</v>
      </c>
      <c r="Q87" s="127" t="n">
        <v>1</v>
      </c>
      <c r="R87" s="127" t="n">
        <f aca="false">IF(ISNUMBER(F87),IF(AND(F87&gt;0.02,G87=1),100,IF(F87&gt;-0.02,50,0)),"")</f>
        <v>0</v>
      </c>
      <c r="S87" s="127" t="n">
        <f aca="false">IF(ISNUMBER(H87),IF(H87&gt;0.05,100,IF(H87&gt;0,50,0)),"")</f>
        <v>0</v>
      </c>
      <c r="T87" s="127" t="n">
        <f aca="false">IF(AND(A87&gt;="2019-01",ISNUMBER(L87)),IF(AND(L87&lt;350,OR(NOT(ISNUMBER(M87)),M87&lt;50)),100,IF(L87&lt;=450,50,0)),IF(ISNUMBER(J87),IF(AND(J87&lt;0.95,OR(NOT(ISNUMBER(K87)),K87&lt;0.2)),100,IF(AND(J87&lt;=1.35,OR(NOT(ISNUMBER(K87)),K87&lt;0.4)),50,0)),""))</f>
        <v>100</v>
      </c>
      <c r="U87" s="127" t="n">
        <f aca="false">IF(ISNUMBER(P87),IF(P87=1,100,IF(P87=0,50,0)),"")</f>
        <v>0</v>
      </c>
      <c r="V87" s="127" t="n">
        <f aca="false">IF(ISNUMBER(Q87),IF(Q87=1,0,100),"")</f>
        <v>0</v>
      </c>
      <c r="W87" s="127" t="n">
        <f aca="false">IF(ISNUMBER(N87),IF(OR(N87&lt;4,AND(N87&lt;6,ISNUMBER(O87),O87&lt;-0.3)),100,IF(OR(N87&lt;=6,AND(ISNUMBER(O87),O87&lt;-0.3)),50,0)),"")</f>
        <v>50</v>
      </c>
      <c r="X87" s="127" t="n">
        <f aca="false">IF(ISNUMBER(I87),IF(I87&lt;15,100,IF(I87&lt;=25,50,0)),"")</f>
        <v>50</v>
      </c>
      <c r="Y87" s="127" t="n">
        <f aca="false">SUMPRODUCT({30,10,20,15,10,10,5},--ISNUMBER(R87:X87))</f>
        <v>100</v>
      </c>
      <c r="Z87" s="127" t="n">
        <f aca="false">IF(Y87&gt;=60,SUMPRODUCT({30,10,20,15,10,10,5},R87:X87)/Y87,"")</f>
        <v>27.5</v>
      </c>
      <c r="AA87" s="127" t="str">
        <f aca="false">IF(ISNUMBER(Z87),IF(Z87&gt;=70,"EASY",IF(Z87&gt;40,"UNCERTAIN","HARD")),"")</f>
        <v>HARD</v>
      </c>
    </row>
    <row r="88" customFormat="false" ht="15" hidden="false" customHeight="false" outlineLevel="0" collapsed="false">
      <c r="A88" s="127" t="s">
        <v>1378</v>
      </c>
      <c r="B88" s="127" t="n">
        <v>0.0011</v>
      </c>
      <c r="C88" s="127" t="s">
        <v>1293</v>
      </c>
      <c r="D88" s="127" t="n">
        <f aca="false">D87*(1+B88)</f>
        <v>132.695975910925</v>
      </c>
      <c r="E88" s="127" t="n">
        <f aca="false">AVERAGE(D79:D88)</f>
        <v>138.805526642597</v>
      </c>
      <c r="F88" s="127" t="n">
        <f aca="false">D88/E88-1</f>
        <v>-0.0440151835409441</v>
      </c>
      <c r="G88" s="127" t="n">
        <f aca="false">IF(E88&gt;E87,1,0)</f>
        <v>0</v>
      </c>
      <c r="H88" s="127" t="n">
        <f aca="false">D88/D76-1</f>
        <v>-0.125178170962826</v>
      </c>
      <c r="I88" s="127" t="n">
        <f aca="false">STDEV(B83:B88)*SQRT(12)*100</f>
        <v>20.5249428744637</v>
      </c>
      <c r="J88" s="127" t="n">
        <v>0.68</v>
      </c>
      <c r="K88" s="127" t="n">
        <f aca="false">IF(AND(ISNUMBER(J88),ISNUMBER(J82)),J88-J82,"")</f>
        <v>-0.17</v>
      </c>
      <c r="M88" s="127" t="str">
        <f aca="false">IF(AND(ISNUMBER(L88),ISNUMBER(L82)),L88-L82,"")</f>
        <v/>
      </c>
      <c r="N88" s="127" t="n">
        <v>5.3571</v>
      </c>
      <c r="O88" s="127" t="n">
        <f aca="false">IF(AND(ISNUMBER(N88),ISNUMBER(N82)),N88-N82,"")</f>
        <v>2.1968</v>
      </c>
      <c r="P88" s="127" t="n">
        <v>-1</v>
      </c>
      <c r="Q88" s="127" t="n">
        <v>1</v>
      </c>
      <c r="R88" s="127" t="n">
        <f aca="false">IF(ISNUMBER(F88),IF(AND(F88&gt;0.02,G88=1),100,IF(F88&gt;-0.02,50,0)),"")</f>
        <v>0</v>
      </c>
      <c r="S88" s="127" t="n">
        <f aca="false">IF(ISNUMBER(H88),IF(H88&gt;0.05,100,IF(H88&gt;0,50,0)),"")</f>
        <v>0</v>
      </c>
      <c r="T88" s="127" t="n">
        <f aca="false">IF(AND(A88&gt;="2019-01",ISNUMBER(L88)),IF(AND(L88&lt;350,OR(NOT(ISNUMBER(M88)),M88&lt;50)),100,IF(L88&lt;=450,50,0)),IF(ISNUMBER(J88),IF(AND(J88&lt;0.95,OR(NOT(ISNUMBER(K88)),K88&lt;0.2)),100,IF(AND(J88&lt;=1.35,OR(NOT(ISNUMBER(K88)),K88&lt;0.4)),50,0)),""))</f>
        <v>100</v>
      </c>
      <c r="U88" s="127" t="n">
        <f aca="false">IF(ISNUMBER(P88),IF(P88=1,100,IF(P88=0,50,0)),"")</f>
        <v>0</v>
      </c>
      <c r="V88" s="127" t="n">
        <f aca="false">IF(ISNUMBER(Q88),IF(Q88=1,0,100),"")</f>
        <v>0</v>
      </c>
      <c r="W88" s="127" t="n">
        <f aca="false">IF(ISNUMBER(N88),IF(OR(N88&lt;4,AND(N88&lt;6,ISNUMBER(O88),O88&lt;-0.3)),100,IF(OR(N88&lt;=6,AND(ISNUMBER(O88),O88&lt;-0.3)),50,0)),"")</f>
        <v>50</v>
      </c>
      <c r="X88" s="127" t="n">
        <f aca="false">IF(ISNUMBER(I88),IF(I88&lt;15,100,IF(I88&lt;=25,50,0)),"")</f>
        <v>50</v>
      </c>
      <c r="Y88" s="127" t="n">
        <f aca="false">SUMPRODUCT({30,10,20,15,10,10,5},--ISNUMBER(R88:X88))</f>
        <v>100</v>
      </c>
      <c r="Z88" s="127" t="n">
        <f aca="false">IF(Y88&gt;=60,SUMPRODUCT({30,10,20,15,10,10,5},R88:X88)/Y88,"")</f>
        <v>27.5</v>
      </c>
      <c r="AA88" s="127" t="str">
        <f aca="false">IF(ISNUMBER(Z88),IF(Z88&gt;=70,"EASY",IF(Z88&gt;40,"UNCERTAIN","HARD")),"")</f>
        <v>HARD</v>
      </c>
    </row>
    <row r="89" customFormat="false" ht="15" hidden="false" customHeight="false" outlineLevel="0" collapsed="false">
      <c r="A89" s="127" t="s">
        <v>1379</v>
      </c>
      <c r="B89" s="127" t="n">
        <v>-0.0225</v>
      </c>
      <c r="C89" s="127" t="s">
        <v>1293</v>
      </c>
      <c r="D89" s="127" t="n">
        <f aca="false">D88*(1+B89)</f>
        <v>129.710316452929</v>
      </c>
      <c r="E89" s="127" t="n">
        <f aca="false">AVERAGE(D80:D89)</f>
        <v>137.858376328513</v>
      </c>
      <c r="F89" s="127" t="n">
        <f aca="false">D89/E89-1</f>
        <v>-0.0591045687072884</v>
      </c>
      <c r="G89" s="127" t="n">
        <f aca="false">IF(E89&gt;E88,1,0)</f>
        <v>0</v>
      </c>
      <c r="H89" s="127" t="n">
        <f aca="false">D89/D77-1</f>
        <v>-0.137617650379349</v>
      </c>
      <c r="I89" s="127" t="n">
        <f aca="false">STDEV(B84:B89)*SQRT(12)*100</f>
        <v>17.5387935731053</v>
      </c>
      <c r="J89" s="127" t="n">
        <v>0.61</v>
      </c>
      <c r="K89" s="127" t="n">
        <f aca="false">IF(AND(ISNUMBER(J89),ISNUMBER(J83)),J89-J83,"")</f>
        <v>-0.39</v>
      </c>
      <c r="M89" s="127" t="str">
        <f aca="false">IF(AND(ISNUMBER(L89),ISNUMBER(L83)),L89-L83,"")</f>
        <v/>
      </c>
      <c r="N89" s="127" t="n">
        <v>5.7778</v>
      </c>
      <c r="O89" s="127" t="n">
        <f aca="false">IF(AND(ISNUMBER(N89),ISNUMBER(N83)),N89-N83,"")</f>
        <v>1.9403</v>
      </c>
      <c r="P89" s="127" t="n">
        <v>-1</v>
      </c>
      <c r="Q89" s="127" t="n">
        <v>1</v>
      </c>
      <c r="R89" s="127" t="n">
        <f aca="false">IF(ISNUMBER(F89),IF(AND(F89&gt;0.02,G89=1),100,IF(F89&gt;-0.02,50,0)),"")</f>
        <v>0</v>
      </c>
      <c r="S89" s="127" t="n">
        <f aca="false">IF(ISNUMBER(H89),IF(H89&gt;0.05,100,IF(H89&gt;0,50,0)),"")</f>
        <v>0</v>
      </c>
      <c r="T89" s="127" t="n">
        <f aca="false">IF(AND(A89&gt;="2019-01",ISNUMBER(L89)),IF(AND(L89&lt;350,OR(NOT(ISNUMBER(M89)),M89&lt;50)),100,IF(L89&lt;=450,50,0)),IF(ISNUMBER(J89),IF(AND(J89&lt;0.95,OR(NOT(ISNUMBER(K89)),K89&lt;0.2)),100,IF(AND(J89&lt;=1.35,OR(NOT(ISNUMBER(K89)),K89&lt;0.4)),50,0)),""))</f>
        <v>100</v>
      </c>
      <c r="U89" s="127" t="n">
        <f aca="false">IF(ISNUMBER(P89),IF(P89=1,100,IF(P89=0,50,0)),"")</f>
        <v>0</v>
      </c>
      <c r="V89" s="127" t="n">
        <f aca="false">IF(ISNUMBER(Q89),IF(Q89=1,0,100),"")</f>
        <v>0</v>
      </c>
      <c r="W89" s="127" t="n">
        <f aca="false">IF(ISNUMBER(N89),IF(OR(N89&lt;4,AND(N89&lt;6,ISNUMBER(O89),O89&lt;-0.3)),100,IF(OR(N89&lt;=6,AND(ISNUMBER(O89),O89&lt;-0.3)),50,0)),"")</f>
        <v>50</v>
      </c>
      <c r="X89" s="127" t="n">
        <f aca="false">IF(ISNUMBER(I89),IF(I89&lt;15,100,IF(I89&lt;=25,50,0)),"")</f>
        <v>50</v>
      </c>
      <c r="Y89" s="127" t="n">
        <f aca="false">SUMPRODUCT({30,10,20,15,10,10,5},--ISNUMBER(R89:X89))</f>
        <v>100</v>
      </c>
      <c r="Z89" s="127" t="n">
        <f aca="false">IF(Y89&gt;=60,SUMPRODUCT({30,10,20,15,10,10,5},R89:X89)/Y89,"")</f>
        <v>27.5</v>
      </c>
      <c r="AA89" s="127" t="str">
        <f aca="false">IF(ISNUMBER(Z89),IF(Z89&gt;=70,"EASY",IF(Z89&gt;40,"UNCERTAIN","HARD")),"")</f>
        <v>HARD</v>
      </c>
    </row>
    <row r="90" customFormat="false" ht="15" hidden="false" customHeight="false" outlineLevel="0" collapsed="false">
      <c r="A90" s="127" t="s">
        <v>1380</v>
      </c>
      <c r="B90" s="127" t="n">
        <v>-0.0454</v>
      </c>
      <c r="C90" s="127" t="s">
        <v>1293</v>
      </c>
      <c r="D90" s="127" t="n">
        <f aca="false">D89*(1+B90)</f>
        <v>123.821468085966</v>
      </c>
      <c r="E90" s="127" t="n">
        <f aca="false">AVERAGE(D81:D90)</f>
        <v>136.468482088307</v>
      </c>
      <c r="F90" s="127" t="n">
        <f aca="false">D90/E90-1</f>
        <v>-0.0926735155899</v>
      </c>
      <c r="G90" s="127" t="n">
        <f aca="false">IF(E90&gt;E89,1,0)</f>
        <v>0</v>
      </c>
      <c r="H90" s="127" t="n">
        <f aca="false">D90/D78-1</f>
        <v>-0.131979975803592</v>
      </c>
      <c r="I90" s="127" t="n">
        <f aca="false">STDEV(B85:B90)*SQRT(12)*100</f>
        <v>17.4570650454193</v>
      </c>
      <c r="J90" s="127" t="n">
        <v>0.62</v>
      </c>
      <c r="K90" s="127" t="n">
        <f aca="false">IF(AND(ISNUMBER(J90),ISNUMBER(J84)),J90-J84,"")</f>
        <v>-0.19</v>
      </c>
      <c r="M90" s="127" t="str">
        <f aca="false">IF(AND(ISNUMBER(L90),ISNUMBER(L84)),L90-L84,"")</f>
        <v/>
      </c>
      <c r="N90" s="127" t="n">
        <v>6.2084</v>
      </c>
      <c r="O90" s="127" t="n">
        <f aca="false">IF(AND(ISNUMBER(N90),ISNUMBER(N84)),N90-N84,"")</f>
        <v>1.9291</v>
      </c>
      <c r="P90" s="127" t="n">
        <v>-1</v>
      </c>
      <c r="Q90" s="127" t="n">
        <v>1</v>
      </c>
      <c r="R90" s="127" t="n">
        <f aca="false">IF(ISNUMBER(F90),IF(AND(F90&gt;0.02,G90=1),100,IF(F90&gt;-0.02,50,0)),"")</f>
        <v>0</v>
      </c>
      <c r="S90" s="127" t="n">
        <f aca="false">IF(ISNUMBER(H90),IF(H90&gt;0.05,100,IF(H90&gt;0,50,0)),"")</f>
        <v>0</v>
      </c>
      <c r="T90" s="127" t="n">
        <f aca="false">IF(AND(A90&gt;="2019-01",ISNUMBER(L90)),IF(AND(L90&lt;350,OR(NOT(ISNUMBER(M90)),M90&lt;50)),100,IF(L90&lt;=450,50,0)),IF(ISNUMBER(J90),IF(AND(J90&lt;0.95,OR(NOT(ISNUMBER(K90)),K90&lt;0.2)),100,IF(AND(J90&lt;=1.35,OR(NOT(ISNUMBER(K90)),K90&lt;0.4)),50,0)),""))</f>
        <v>100</v>
      </c>
      <c r="U90" s="127" t="n">
        <f aca="false">IF(ISNUMBER(P90),IF(P90=1,100,IF(P90=0,50,0)),"")</f>
        <v>0</v>
      </c>
      <c r="V90" s="127" t="n">
        <f aca="false">IF(ISNUMBER(Q90),IF(Q90=1,0,100),"")</f>
        <v>0</v>
      </c>
      <c r="W90" s="127" t="n">
        <f aca="false">IF(ISNUMBER(N90),IF(OR(N90&lt;4,AND(N90&lt;6,ISNUMBER(O90),O90&lt;-0.3)),100,IF(OR(N90&lt;=6,AND(ISNUMBER(O90),O90&lt;-0.3)),50,0)),"")</f>
        <v>0</v>
      </c>
      <c r="X90" s="127" t="n">
        <f aca="false">IF(ISNUMBER(I90),IF(I90&lt;15,100,IF(I90&lt;=25,50,0)),"")</f>
        <v>50</v>
      </c>
      <c r="Y90" s="127" t="n">
        <f aca="false">SUMPRODUCT({30,10,20,15,10,10,5},--ISNUMBER(R90:X90))</f>
        <v>100</v>
      </c>
      <c r="Z90" s="127" t="n">
        <f aca="false">IF(Y90&gt;=60,SUMPRODUCT({30,10,20,15,10,10,5},R90:X90)/Y90,"")</f>
        <v>22.5</v>
      </c>
      <c r="AA90" s="127" t="str">
        <f aca="false">IF(ISNUMBER(Z90),IF(Z90&gt;=70,"EASY",IF(Z90&gt;40,"UNCERTAIN","HARD")),"")</f>
        <v>HARD</v>
      </c>
    </row>
    <row r="91" customFormat="false" ht="15" hidden="false" customHeight="false" outlineLevel="0" collapsed="false">
      <c r="A91" s="127" t="s">
        <v>1381</v>
      </c>
      <c r="B91" s="127" t="n">
        <v>-0.0393</v>
      </c>
      <c r="C91" s="127" t="s">
        <v>1293</v>
      </c>
      <c r="D91" s="127" t="n">
        <f aca="false">D90*(1+B91)</f>
        <v>118.955284390188</v>
      </c>
      <c r="E91" s="127" t="n">
        <f aca="false">AVERAGE(D82:D91)</f>
        <v>133.808340342846</v>
      </c>
      <c r="F91" s="127" t="n">
        <f aca="false">D91/E91-1</f>
        <v>-0.111002467518853</v>
      </c>
      <c r="G91" s="127" t="n">
        <f aca="false">IF(E91&gt;E90,1,0)</f>
        <v>0</v>
      </c>
      <c r="H91" s="127" t="n">
        <f aca="false">D91/D79-1</f>
        <v>-0.145324549302563</v>
      </c>
      <c r="I91" s="127" t="n">
        <f aca="false">STDEV(B86:B91)*SQRT(12)*100</f>
        <v>8.44325055887838</v>
      </c>
      <c r="J91" s="127" t="n">
        <v>0.68</v>
      </c>
      <c r="K91" s="127" t="n">
        <f aca="false">IF(AND(ISNUMBER(J91),ISNUMBER(J85)),J91-J85,"")</f>
        <v>-0.07</v>
      </c>
      <c r="M91" s="127" t="str">
        <f aca="false">IF(AND(ISNUMBER(L91),ISNUMBER(L85)),L91-L85,"")</f>
        <v/>
      </c>
      <c r="N91" s="127" t="n">
        <v>7.064</v>
      </c>
      <c r="O91" s="127" t="n">
        <f aca="false">IF(AND(ISNUMBER(N91),ISNUMBER(N85)),N91-N85,"")</f>
        <v>2.3343</v>
      </c>
      <c r="P91" s="127" t="n">
        <v>-1</v>
      </c>
      <c r="Q91" s="127" t="n">
        <v>1</v>
      </c>
      <c r="R91" s="127" t="n">
        <f aca="false">IF(ISNUMBER(F91),IF(AND(F91&gt;0.02,G91=1),100,IF(F91&gt;-0.02,50,0)),"")</f>
        <v>0</v>
      </c>
      <c r="S91" s="127" t="n">
        <f aca="false">IF(ISNUMBER(H91),IF(H91&gt;0.05,100,IF(H91&gt;0,50,0)),"")</f>
        <v>0</v>
      </c>
      <c r="T91" s="127" t="n">
        <f aca="false">IF(AND(A91&gt;="2019-01",ISNUMBER(L91)),IF(AND(L91&lt;350,OR(NOT(ISNUMBER(M91)),M91&lt;50)),100,IF(L91&lt;=450,50,0)),IF(ISNUMBER(J91),IF(AND(J91&lt;0.95,OR(NOT(ISNUMBER(K91)),K91&lt;0.2)),100,IF(AND(J91&lt;=1.35,OR(NOT(ISNUMBER(K91)),K91&lt;0.4)),50,0)),""))</f>
        <v>100</v>
      </c>
      <c r="U91" s="127" t="n">
        <f aca="false">IF(ISNUMBER(P91),IF(P91=1,100,IF(P91=0,50,0)),"")</f>
        <v>0</v>
      </c>
      <c r="V91" s="127" t="n">
        <f aca="false">IF(ISNUMBER(Q91),IF(Q91=1,0,100),"")</f>
        <v>0</v>
      </c>
      <c r="W91" s="127" t="n">
        <f aca="false">IF(ISNUMBER(N91),IF(OR(N91&lt;4,AND(N91&lt;6,ISNUMBER(O91),O91&lt;-0.3)),100,IF(OR(N91&lt;=6,AND(ISNUMBER(O91),O91&lt;-0.3)),50,0)),"")</f>
        <v>0</v>
      </c>
      <c r="X91" s="127" t="n">
        <f aca="false">IF(ISNUMBER(I91),IF(I91&lt;15,100,IF(I91&lt;=25,50,0)),"")</f>
        <v>100</v>
      </c>
      <c r="Y91" s="127" t="n">
        <f aca="false">SUMPRODUCT({30,10,20,15,10,10,5},--ISNUMBER(R91:X91))</f>
        <v>100</v>
      </c>
      <c r="Z91" s="127" t="n">
        <f aca="false">IF(Y91&gt;=60,SUMPRODUCT({30,10,20,15,10,10,5},R91:X91)/Y91,"")</f>
        <v>25</v>
      </c>
      <c r="AA91" s="127" t="str">
        <f aca="false">IF(ISNUMBER(Z91),IF(Z91&gt;=70,"EASY",IF(Z91&gt;40,"UNCERTAIN","HARD")),"")</f>
        <v>HARD</v>
      </c>
    </row>
    <row r="92" customFormat="false" ht="15" hidden="false" customHeight="false" outlineLevel="0" collapsed="false">
      <c r="A92" s="127" t="s">
        <v>1382</v>
      </c>
      <c r="B92" s="127" t="n">
        <v>-0.0223</v>
      </c>
      <c r="C92" s="127" t="s">
        <v>1293</v>
      </c>
      <c r="D92" s="127" t="n">
        <f aca="false">D91*(1+B92)</f>
        <v>116.302581548287</v>
      </c>
      <c r="E92" s="127" t="n">
        <f aca="false">AVERAGE(D83:D92)</f>
        <v>131.337065222951</v>
      </c>
      <c r="F92" s="127" t="n">
        <f aca="false">D92/E92-1</f>
        <v>-0.114472511237727</v>
      </c>
      <c r="G92" s="127" t="n">
        <f aca="false">IF(E92&gt;E91,1,0)</f>
        <v>0</v>
      </c>
      <c r="H92" s="127" t="n">
        <f aca="false">D92/D80-1</f>
        <v>-0.155516737597894</v>
      </c>
      <c r="I92" s="127" t="n">
        <f aca="false">STDEV(B87:B92)*SQRT(12)*100</f>
        <v>7.06057221477126</v>
      </c>
      <c r="J92" s="127" t="n">
        <v>0.8</v>
      </c>
      <c r="K92" s="127" t="n">
        <f aca="false">IF(AND(ISNUMBER(J92),ISNUMBER(J86)),J92-J86,"")</f>
        <v>0</v>
      </c>
      <c r="M92" s="127" t="str">
        <f aca="false">IF(AND(ISNUMBER(L92),ISNUMBER(L86)),L92-L86,"")</f>
        <v/>
      </c>
      <c r="N92" s="127" t="n">
        <v>7.9295</v>
      </c>
      <c r="O92" s="127" t="n">
        <f aca="false">IF(AND(ISNUMBER(N92),ISNUMBER(N86)),N92-N86,"")</f>
        <v>3.221</v>
      </c>
      <c r="P92" s="127" t="n">
        <v>-1</v>
      </c>
      <c r="Q92" s="127" t="n">
        <v>1</v>
      </c>
      <c r="R92" s="127" t="n">
        <f aca="false">IF(ISNUMBER(F92),IF(AND(F92&gt;0.02,G92=1),100,IF(F92&gt;-0.02,50,0)),"")</f>
        <v>0</v>
      </c>
      <c r="S92" s="127" t="n">
        <f aca="false">IF(ISNUMBER(H92),IF(H92&gt;0.05,100,IF(H92&gt;0,50,0)),"")</f>
        <v>0</v>
      </c>
      <c r="T92" s="127" t="n">
        <f aca="false">IF(AND(A92&gt;="2019-01",ISNUMBER(L92)),IF(AND(L92&lt;350,OR(NOT(ISNUMBER(M92)),M92&lt;50)),100,IF(L92&lt;=450,50,0)),IF(ISNUMBER(J92),IF(AND(J92&lt;0.95,OR(NOT(ISNUMBER(K92)),K92&lt;0.2)),100,IF(AND(J92&lt;=1.35,OR(NOT(ISNUMBER(K92)),K92&lt;0.4)),50,0)),""))</f>
        <v>100</v>
      </c>
      <c r="U92" s="127" t="n">
        <f aca="false">IF(ISNUMBER(P92),IF(P92=1,100,IF(P92=0,50,0)),"")</f>
        <v>0</v>
      </c>
      <c r="V92" s="127" t="n">
        <f aca="false">IF(ISNUMBER(Q92),IF(Q92=1,0,100),"")</f>
        <v>0</v>
      </c>
      <c r="W92" s="127" t="n">
        <f aca="false">IF(ISNUMBER(N92),IF(OR(N92&lt;4,AND(N92&lt;6,ISNUMBER(O92),O92&lt;-0.3)),100,IF(OR(N92&lt;=6,AND(ISNUMBER(O92),O92&lt;-0.3)),50,0)),"")</f>
        <v>0</v>
      </c>
      <c r="X92" s="127" t="n">
        <f aca="false">IF(ISNUMBER(I92),IF(I92&lt;15,100,IF(I92&lt;=25,50,0)),"")</f>
        <v>100</v>
      </c>
      <c r="Y92" s="127" t="n">
        <f aca="false">SUMPRODUCT({30,10,20,15,10,10,5},--ISNUMBER(R92:X92))</f>
        <v>100</v>
      </c>
      <c r="Z92" s="127" t="n">
        <f aca="false">IF(Y92&gt;=60,SUMPRODUCT({30,10,20,15,10,10,5},R92:X92)/Y92,"")</f>
        <v>25</v>
      </c>
      <c r="AA92" s="127" t="str">
        <f aca="false">IF(ISNUMBER(Z92),IF(Z92&gt;=70,"EASY",IF(Z92&gt;40,"UNCERTAIN","HARD")),"")</f>
        <v>HARD</v>
      </c>
    </row>
    <row r="93" customFormat="false" ht="15" hidden="false" customHeight="false" outlineLevel="0" collapsed="false">
      <c r="A93" s="127" t="s">
        <v>1383</v>
      </c>
      <c r="B93" s="127" t="n">
        <v>-0.0735</v>
      </c>
      <c r="C93" s="127" t="s">
        <v>1293</v>
      </c>
      <c r="D93" s="127" t="n">
        <f aca="false">D92*(1+B93)</f>
        <v>107.754341804488</v>
      </c>
      <c r="E93" s="127" t="n">
        <f aca="false">AVERAGE(D84:D93)</f>
        <v>127.245252871859</v>
      </c>
      <c r="F93" s="127" t="n">
        <f aca="false">D93/E93-1</f>
        <v>-0.15317593880692</v>
      </c>
      <c r="G93" s="127" t="n">
        <f aca="false">IF(E93&gt;E92,1,0)</f>
        <v>0</v>
      </c>
      <c r="H93" s="127" t="n">
        <f aca="false">D93/D81-1</f>
        <v>-0.259708825228923</v>
      </c>
      <c r="I93" s="127" t="n">
        <f aca="false">STDEV(B88:B93)*SQRT(12)*100</f>
        <v>8.78915012956315</v>
      </c>
      <c r="J93" s="127" t="n">
        <v>0.76</v>
      </c>
      <c r="K93" s="127" t="n">
        <f aca="false">IF(AND(ISNUMBER(J93),ISNUMBER(J87)),J93-J87,"")</f>
        <v>0.11</v>
      </c>
      <c r="M93" s="127" t="str">
        <f aca="false">IF(AND(ISNUMBER(L93),ISNUMBER(L87)),L93-L87,"")</f>
        <v/>
      </c>
      <c r="N93" s="127" t="n">
        <v>8.7912</v>
      </c>
      <c r="O93" s="127" t="n">
        <f aca="false">IF(AND(ISNUMBER(N93),ISNUMBER(N87)),N93-N87,"")</f>
        <v>3.6342</v>
      </c>
      <c r="P93" s="127" t="n">
        <v>-1</v>
      </c>
      <c r="Q93" s="127" t="n">
        <v>1</v>
      </c>
      <c r="R93" s="127" t="n">
        <f aca="false">IF(ISNUMBER(F93),IF(AND(F93&gt;0.02,G93=1),100,IF(F93&gt;-0.02,50,0)),"")</f>
        <v>0</v>
      </c>
      <c r="S93" s="127" t="n">
        <f aca="false">IF(ISNUMBER(H93),IF(H93&gt;0.05,100,IF(H93&gt;0,50,0)),"")</f>
        <v>0</v>
      </c>
      <c r="T93" s="127" t="n">
        <f aca="false">IF(AND(A93&gt;="2019-01",ISNUMBER(L93)),IF(AND(L93&lt;350,OR(NOT(ISNUMBER(M93)),M93&lt;50)),100,IF(L93&lt;=450,50,0)),IF(ISNUMBER(J93),IF(AND(J93&lt;0.95,OR(NOT(ISNUMBER(K93)),K93&lt;0.2)),100,IF(AND(J93&lt;=1.35,OR(NOT(ISNUMBER(K93)),K93&lt;0.4)),50,0)),""))</f>
        <v>100</v>
      </c>
      <c r="U93" s="127" t="n">
        <f aca="false">IF(ISNUMBER(P93),IF(P93=1,100,IF(P93=0,50,0)),"")</f>
        <v>0</v>
      </c>
      <c r="V93" s="127" t="n">
        <f aca="false">IF(ISNUMBER(Q93),IF(Q93=1,0,100),"")</f>
        <v>0</v>
      </c>
      <c r="W93" s="127" t="n">
        <f aca="false">IF(ISNUMBER(N93),IF(OR(N93&lt;4,AND(N93&lt;6,ISNUMBER(O93),O93&lt;-0.3)),100,IF(OR(N93&lt;=6,AND(ISNUMBER(O93),O93&lt;-0.3)),50,0)),"")</f>
        <v>0</v>
      </c>
      <c r="X93" s="127" t="n">
        <f aca="false">IF(ISNUMBER(I93),IF(I93&lt;15,100,IF(I93&lt;=25,50,0)),"")</f>
        <v>100</v>
      </c>
      <c r="Y93" s="127" t="n">
        <f aca="false">SUMPRODUCT({30,10,20,15,10,10,5},--ISNUMBER(R93:X93))</f>
        <v>100</v>
      </c>
      <c r="Z93" s="127" t="n">
        <f aca="false">IF(Y93&gt;=60,SUMPRODUCT({30,10,20,15,10,10,5},R93:X93)/Y93,"")</f>
        <v>25</v>
      </c>
      <c r="AA93" s="127" t="str">
        <f aca="false">IF(ISNUMBER(Z93),IF(Z93&gt;=70,"EASY",IF(Z93&gt;40,"UNCERTAIN","HARD")),"")</f>
        <v>HARD</v>
      </c>
    </row>
    <row r="94" customFormat="false" ht="15" hidden="false" customHeight="false" outlineLevel="0" collapsed="false">
      <c r="A94" s="127" t="s">
        <v>1384</v>
      </c>
      <c r="B94" s="127" t="n">
        <v>-0.0875</v>
      </c>
      <c r="C94" s="127" t="s">
        <v>1293</v>
      </c>
      <c r="D94" s="127" t="n">
        <f aca="false">D93*(1+B94)</f>
        <v>98.325836896595</v>
      </c>
      <c r="E94" s="127" t="n">
        <f aca="false">AVERAGE(D85:D94)</f>
        <v>122.237351073733</v>
      </c>
      <c r="F94" s="127" t="n">
        <f aca="false">D94/E94-1</f>
        <v>-0.195615447873335</v>
      </c>
      <c r="G94" s="127" t="n">
        <f aca="false">IF(E94&gt;E93,1,0)</f>
        <v>0</v>
      </c>
      <c r="H94" s="127" t="n">
        <f aca="false">D94/D82-1</f>
        <v>-0.302729462243386</v>
      </c>
      <c r="I94" s="127" t="n">
        <f aca="false">STDEV(B89:B94)*SQRT(12)*100</f>
        <v>9.29857838596847</v>
      </c>
      <c r="J94" s="127" t="n">
        <v>0.77</v>
      </c>
      <c r="K94" s="127" t="n">
        <f aca="false">IF(AND(ISNUMBER(J94),ISNUMBER(J88)),J94-J88,"")</f>
        <v>0.09</v>
      </c>
      <c r="M94" s="127" t="str">
        <f aca="false">IF(AND(ISNUMBER(L94),ISNUMBER(L88)),L94-L88,"")</f>
        <v/>
      </c>
      <c r="N94" s="127" t="n">
        <v>9.8468</v>
      </c>
      <c r="O94" s="127" t="n">
        <f aca="false">IF(AND(ISNUMBER(N94),ISNUMBER(N88)),N94-N88,"")</f>
        <v>4.4897</v>
      </c>
      <c r="P94" s="127" t="n">
        <v>-1</v>
      </c>
      <c r="Q94" s="127" t="n">
        <v>1</v>
      </c>
      <c r="R94" s="127" t="n">
        <f aca="false">IF(ISNUMBER(F94),IF(AND(F94&gt;0.02,G94=1),100,IF(F94&gt;-0.02,50,0)),"")</f>
        <v>0</v>
      </c>
      <c r="S94" s="127" t="n">
        <f aca="false">IF(ISNUMBER(H94),IF(H94&gt;0.05,100,IF(H94&gt;0,50,0)),"")</f>
        <v>0</v>
      </c>
      <c r="T94" s="127" t="n">
        <f aca="false">IF(AND(A94&gt;="2019-01",ISNUMBER(L94)),IF(AND(L94&lt;350,OR(NOT(ISNUMBER(M94)),M94&lt;50)),100,IF(L94&lt;=450,50,0)),IF(ISNUMBER(J94),IF(AND(J94&lt;0.95,OR(NOT(ISNUMBER(K94)),K94&lt;0.2)),100,IF(AND(J94&lt;=1.35,OR(NOT(ISNUMBER(K94)),K94&lt;0.4)),50,0)),""))</f>
        <v>100</v>
      </c>
      <c r="U94" s="127" t="n">
        <f aca="false">IF(ISNUMBER(P94),IF(P94=1,100,IF(P94=0,50,0)),"")</f>
        <v>0</v>
      </c>
      <c r="V94" s="127" t="n">
        <f aca="false">IF(ISNUMBER(Q94),IF(Q94=1,0,100),"")</f>
        <v>0</v>
      </c>
      <c r="W94" s="127" t="n">
        <f aca="false">IF(ISNUMBER(N94),IF(OR(N94&lt;4,AND(N94&lt;6,ISNUMBER(O94),O94&lt;-0.3)),100,IF(OR(N94&lt;=6,AND(ISNUMBER(O94),O94&lt;-0.3)),50,0)),"")</f>
        <v>0</v>
      </c>
      <c r="X94" s="127" t="n">
        <f aca="false">IF(ISNUMBER(I94),IF(I94&lt;15,100,IF(I94&lt;=25,50,0)),"")</f>
        <v>100</v>
      </c>
      <c r="Y94" s="127" t="n">
        <f aca="false">SUMPRODUCT({30,10,20,15,10,10,5},--ISNUMBER(R94:X94))</f>
        <v>100</v>
      </c>
      <c r="Z94" s="127" t="n">
        <f aca="false">IF(Y94&gt;=60,SUMPRODUCT({30,10,20,15,10,10,5},R94:X94)/Y94,"")</f>
        <v>25</v>
      </c>
      <c r="AA94" s="127" t="str">
        <f aca="false">IF(ISNUMBER(Z94),IF(Z94&gt;=70,"EASY",IF(Z94&gt;40,"UNCERTAIN","HARD")),"")</f>
        <v>HARD</v>
      </c>
    </row>
    <row r="95" customFormat="false" ht="15" hidden="false" customHeight="false" outlineLevel="0" collapsed="false">
      <c r="A95" s="127" t="s">
        <v>1385</v>
      </c>
      <c r="B95" s="127" t="n">
        <v>-0.1096</v>
      </c>
      <c r="C95" s="127" t="s">
        <v>1293</v>
      </c>
      <c r="D95" s="127" t="n">
        <f aca="false">D94*(1+B95)</f>
        <v>87.5493251727282</v>
      </c>
      <c r="E95" s="127" t="n">
        <f aca="false">AVERAGE(D86:D95)</f>
        <v>117.960853284183</v>
      </c>
      <c r="F95" s="127" t="n">
        <f aca="false">D95/E95-1</f>
        <v>-0.257810343556851</v>
      </c>
      <c r="G95" s="127" t="n">
        <f aca="false">IF(E95&gt;E94,1,0)</f>
        <v>0</v>
      </c>
      <c r="H95" s="127" t="n">
        <f aca="false">D95/D83-1</f>
        <v>-0.411126162554786</v>
      </c>
      <c r="I95" s="127" t="n">
        <f aca="false">STDEV(B90:B95)*SQRT(12)*100</f>
        <v>11.3947075434168</v>
      </c>
      <c r="J95" s="127" t="n">
        <v>0.94</v>
      </c>
      <c r="K95" s="127" t="n">
        <f aca="false">IF(AND(ISNUMBER(J95),ISNUMBER(J89)),J95-J89,"")</f>
        <v>0.33</v>
      </c>
      <c r="M95" s="127" t="str">
        <f aca="false">IF(AND(ISNUMBER(L95),ISNUMBER(L89)),L95-L89,"")</f>
        <v/>
      </c>
      <c r="N95" s="127" t="n">
        <v>10.2174</v>
      </c>
      <c r="O95" s="127" t="n">
        <f aca="false">IF(AND(ISNUMBER(N95),ISNUMBER(N89)),N95-N89,"")</f>
        <v>4.4396</v>
      </c>
      <c r="P95" s="127" t="n">
        <v>1</v>
      </c>
      <c r="Q95" s="127" t="n">
        <v>1</v>
      </c>
      <c r="R95" s="127" t="n">
        <f aca="false">IF(ISNUMBER(F95),IF(AND(F95&gt;0.02,G95=1),100,IF(F95&gt;-0.02,50,0)),"")</f>
        <v>0</v>
      </c>
      <c r="S95" s="127" t="n">
        <f aca="false">IF(ISNUMBER(H95),IF(H95&gt;0.05,100,IF(H95&gt;0,50,0)),"")</f>
        <v>0</v>
      </c>
      <c r="T95" s="127" t="n">
        <f aca="false">IF(AND(A95&gt;="2019-01",ISNUMBER(L95)),IF(AND(L95&lt;350,OR(NOT(ISNUMBER(M95)),M95&lt;50)),100,IF(L95&lt;=450,50,0)),IF(ISNUMBER(J95),IF(AND(J95&lt;0.95,OR(NOT(ISNUMBER(K95)),K95&lt;0.2)),100,IF(AND(J95&lt;=1.35,OR(NOT(ISNUMBER(K95)),K95&lt;0.4)),50,0)),""))</f>
        <v>50</v>
      </c>
      <c r="U95" s="127" t="n">
        <f aca="false">IF(ISNUMBER(P95),IF(P95=1,100,IF(P95=0,50,0)),"")</f>
        <v>100</v>
      </c>
      <c r="V95" s="127" t="n">
        <f aca="false">IF(ISNUMBER(Q95),IF(Q95=1,0,100),"")</f>
        <v>0</v>
      </c>
      <c r="W95" s="127" t="n">
        <f aca="false">IF(ISNUMBER(N95),IF(OR(N95&lt;4,AND(N95&lt;6,ISNUMBER(O95),O95&lt;-0.3)),100,IF(OR(N95&lt;=6,AND(ISNUMBER(O95),O95&lt;-0.3)),50,0)),"")</f>
        <v>0</v>
      </c>
      <c r="X95" s="127" t="n">
        <f aca="false">IF(ISNUMBER(I95),IF(I95&lt;15,100,IF(I95&lt;=25,50,0)),"")</f>
        <v>100</v>
      </c>
      <c r="Y95" s="127" t="n">
        <f aca="false">SUMPRODUCT({30,10,20,15,10,10,5},--ISNUMBER(R95:X95))</f>
        <v>100</v>
      </c>
      <c r="Z95" s="127" t="n">
        <f aca="false">IF(Y95&gt;=60,SUMPRODUCT({30,10,20,15,10,10,5},R95:X95)/Y95,"")</f>
        <v>30</v>
      </c>
      <c r="AA95" s="127" t="str">
        <f aca="false">IF(ISNUMBER(Z95),IF(Z95&gt;=70,"EASY",IF(Z95&gt;40,"UNCERTAIN","HARD")),"")</f>
        <v>HARD</v>
      </c>
    </row>
    <row r="96" customFormat="false" ht="15" hidden="false" customHeight="false" outlineLevel="0" collapsed="false">
      <c r="A96" s="127" t="s">
        <v>1386</v>
      </c>
      <c r="B96" s="127" t="n">
        <v>0.1661</v>
      </c>
      <c r="C96" s="127" t="s">
        <v>1293</v>
      </c>
      <c r="D96" s="127" t="n">
        <f aca="false">D95*(1+B96)</f>
        <v>102.091268083918</v>
      </c>
      <c r="E96" s="127" t="n">
        <f aca="false">AVERAGE(D87:D96)</f>
        <v>114.975656906915</v>
      </c>
      <c r="F96" s="127" t="n">
        <f aca="false">D96/E96-1</f>
        <v>-0.112061884833834</v>
      </c>
      <c r="G96" s="127" t="n">
        <f aca="false">IF(E96&gt;E95,1,0)</f>
        <v>0</v>
      </c>
      <c r="H96" s="127" t="n">
        <f aca="false">D96/D84-1</f>
        <v>-0.312075954873909</v>
      </c>
      <c r="I96" s="127" t="n">
        <f aca="false">STDEV(B91:B96)*SQRT(12)*100</f>
        <v>34.6768331887443</v>
      </c>
      <c r="J96" s="127" t="n">
        <v>1.21</v>
      </c>
      <c r="K96" s="127" t="n">
        <f aca="false">IF(AND(ISNUMBER(J96),ISNUMBER(J90)),J96-J90,"")</f>
        <v>0.59</v>
      </c>
      <c r="M96" s="127" t="str">
        <f aca="false">IF(AND(ISNUMBER(L96),ISNUMBER(L90)),L96-L90,"")</f>
        <v/>
      </c>
      <c r="N96" s="127" t="n">
        <v>10.5832</v>
      </c>
      <c r="O96" s="127" t="n">
        <f aca="false">IF(AND(ISNUMBER(N96),ISNUMBER(N90)),N96-N90,"")</f>
        <v>4.3748</v>
      </c>
      <c r="P96" s="127" t="n">
        <v>1</v>
      </c>
      <c r="Q96" s="127" t="n">
        <v>1</v>
      </c>
      <c r="R96" s="127" t="n">
        <f aca="false">IF(ISNUMBER(F96),IF(AND(F96&gt;0.02,G96=1),100,IF(F96&gt;-0.02,50,0)),"")</f>
        <v>0</v>
      </c>
      <c r="S96" s="127" t="n">
        <f aca="false">IF(ISNUMBER(H96),IF(H96&gt;0.05,100,IF(H96&gt;0,50,0)),"")</f>
        <v>0</v>
      </c>
      <c r="T96" s="127" t="n">
        <f aca="false">IF(AND(A96&gt;="2019-01",ISNUMBER(L96)),IF(AND(L96&lt;350,OR(NOT(ISNUMBER(M96)),M96&lt;50)),100,IF(L96&lt;=450,50,0)),IF(ISNUMBER(J96),IF(AND(J96&lt;0.95,OR(NOT(ISNUMBER(K96)),K96&lt;0.2)),100,IF(AND(J96&lt;=1.35,OR(NOT(ISNUMBER(K96)),K96&lt;0.4)),50,0)),""))</f>
        <v>0</v>
      </c>
      <c r="U96" s="127" t="n">
        <f aca="false">IF(ISNUMBER(P96),IF(P96=1,100,IF(P96=0,50,0)),"")</f>
        <v>100</v>
      </c>
      <c r="V96" s="127" t="n">
        <f aca="false">IF(ISNUMBER(Q96),IF(Q96=1,0,100),"")</f>
        <v>0</v>
      </c>
      <c r="W96" s="127" t="n">
        <f aca="false">IF(ISNUMBER(N96),IF(OR(N96&lt;4,AND(N96&lt;6,ISNUMBER(O96),O96&lt;-0.3)),100,IF(OR(N96&lt;=6,AND(ISNUMBER(O96),O96&lt;-0.3)),50,0)),"")</f>
        <v>0</v>
      </c>
      <c r="X96" s="127" t="n">
        <f aca="false">IF(ISNUMBER(I96),IF(I96&lt;15,100,IF(I96&lt;=25,50,0)),"")</f>
        <v>0</v>
      </c>
      <c r="Y96" s="127" t="n">
        <f aca="false">SUMPRODUCT({30,10,20,15,10,10,5},--ISNUMBER(R96:X96))</f>
        <v>100</v>
      </c>
      <c r="Z96" s="127" t="n">
        <f aca="false">IF(Y96&gt;=60,SUMPRODUCT({30,10,20,15,10,10,5},R96:X96)/Y96,"")</f>
        <v>15</v>
      </c>
      <c r="AA96" s="127" t="str">
        <f aca="false">IF(ISNUMBER(Z96),IF(Z96&gt;=70,"EASY",IF(Z96&gt;40,"UNCERTAIN","HARD")),"")</f>
        <v>HARD</v>
      </c>
    </row>
    <row r="97" customFormat="false" ht="15" hidden="false" customHeight="false" outlineLevel="0" collapsed="false">
      <c r="A97" s="127" t="s">
        <v>1387</v>
      </c>
      <c r="B97" s="127" t="n">
        <v>-0.0397</v>
      </c>
      <c r="C97" s="127" t="s">
        <v>1293</v>
      </c>
      <c r="D97" s="127" t="n">
        <f aca="false">D96*(1+B97)</f>
        <v>98.0382447409868</v>
      </c>
      <c r="E97" s="127" t="n">
        <f aca="false">AVERAGE(D88:D97)</f>
        <v>111.524464308701</v>
      </c>
      <c r="F97" s="127" t="n">
        <f aca="false">D97/E97-1</f>
        <v>-0.120926109363631</v>
      </c>
      <c r="G97" s="127" t="n">
        <f aca="false">IF(E97&gt;E96,1,0)</f>
        <v>0</v>
      </c>
      <c r="H97" s="127" t="n">
        <f aca="false">D97/D85-1</f>
        <v>-0.247678555364326</v>
      </c>
      <c r="I97" s="127" t="n">
        <f aca="false">STDEV(B92:B97)*SQRT(12)*100</f>
        <v>34.6800951555788</v>
      </c>
      <c r="J97" s="127" t="n">
        <v>1.71</v>
      </c>
      <c r="K97" s="127" t="n">
        <f aca="false">IF(AND(ISNUMBER(J97),ISNUMBER(J91)),J97-J91,"")</f>
        <v>1.03</v>
      </c>
      <c r="M97" s="127" t="str">
        <f aca="false">IF(AND(ISNUMBER(L97),ISNUMBER(L91)),L97-L91,"")</f>
        <v/>
      </c>
      <c r="N97" s="127" t="n">
        <v>10.9677</v>
      </c>
      <c r="O97" s="127" t="n">
        <f aca="false">IF(AND(ISNUMBER(N97),ISNUMBER(N91)),N97-N91,"")</f>
        <v>3.9037</v>
      </c>
      <c r="P97" s="127" t="n">
        <v>1</v>
      </c>
      <c r="Q97" s="127" t="n">
        <v>1</v>
      </c>
      <c r="R97" s="127" t="n">
        <f aca="false">IF(ISNUMBER(F97),IF(AND(F97&gt;0.02,G97=1),100,IF(F97&gt;-0.02,50,0)),"")</f>
        <v>0</v>
      </c>
      <c r="S97" s="127" t="n">
        <f aca="false">IF(ISNUMBER(H97),IF(H97&gt;0.05,100,IF(H97&gt;0,50,0)),"")</f>
        <v>0</v>
      </c>
      <c r="T97" s="127" t="n">
        <f aca="false">IF(AND(A97&gt;="2019-01",ISNUMBER(L97)),IF(AND(L97&lt;350,OR(NOT(ISNUMBER(M97)),M97&lt;50)),100,IF(L97&lt;=450,50,0)),IF(ISNUMBER(J97),IF(AND(J97&lt;0.95,OR(NOT(ISNUMBER(K97)),K97&lt;0.2)),100,IF(AND(J97&lt;=1.35,OR(NOT(ISNUMBER(K97)),K97&lt;0.4)),50,0)),""))</f>
        <v>0</v>
      </c>
      <c r="U97" s="127" t="n">
        <f aca="false">IF(ISNUMBER(P97),IF(P97=1,100,IF(P97=0,50,0)),"")</f>
        <v>100</v>
      </c>
      <c r="V97" s="127" t="n">
        <f aca="false">IF(ISNUMBER(Q97),IF(Q97=1,0,100),"")</f>
        <v>0</v>
      </c>
      <c r="W97" s="127" t="n">
        <f aca="false">IF(ISNUMBER(N97),IF(OR(N97&lt;4,AND(N97&lt;6,ISNUMBER(O97),O97&lt;-0.3)),100,IF(OR(N97&lt;=6,AND(ISNUMBER(O97),O97&lt;-0.3)),50,0)),"")</f>
        <v>0</v>
      </c>
      <c r="X97" s="127" t="n">
        <f aca="false">IF(ISNUMBER(I97),IF(I97&lt;15,100,IF(I97&lt;=25,50,0)),"")</f>
        <v>0</v>
      </c>
      <c r="Y97" s="127" t="n">
        <f aca="false">SUMPRODUCT({30,10,20,15,10,10,5},--ISNUMBER(R97:X97))</f>
        <v>100</v>
      </c>
      <c r="Z97" s="127" t="n">
        <f aca="false">IF(Y97&gt;=60,SUMPRODUCT({30,10,20,15,10,10,5},R97:X97)/Y97,"")</f>
        <v>15</v>
      </c>
      <c r="AA97" s="127" t="str">
        <f aca="false">IF(ISNUMBER(Z97),IF(Z97&gt;=70,"EASY",IF(Z97&gt;40,"UNCERTAIN","HARD")),"")</f>
        <v>HARD</v>
      </c>
    </row>
    <row r="98" customFormat="false" ht="15" hidden="false" customHeight="false" outlineLevel="0" collapsed="false">
      <c r="A98" s="127" t="s">
        <v>1388</v>
      </c>
      <c r="B98" s="127" t="n">
        <v>-0.0275</v>
      </c>
      <c r="C98" s="127" t="s">
        <v>1293</v>
      </c>
      <c r="D98" s="127" t="n">
        <f aca="false">D97*(1+B98)</f>
        <v>95.3421930106097</v>
      </c>
      <c r="E98" s="127" t="n">
        <f aca="false">AVERAGE(D89:D98)</f>
        <v>107.78908601867</v>
      </c>
      <c r="F98" s="127" t="n">
        <f aca="false">D98/E98-1</f>
        <v>-0.115474520360105</v>
      </c>
      <c r="G98" s="127" t="n">
        <f aca="false">IF(E98&gt;E97,1,0)</f>
        <v>0</v>
      </c>
      <c r="H98" s="127" t="n">
        <f aca="false">D98/D86-1</f>
        <v>-0.27739989638697</v>
      </c>
      <c r="I98" s="127" t="n">
        <f aca="false">STDEV(B93:B98)*SQRT(12)*100</f>
        <v>34.6682777189753</v>
      </c>
      <c r="J98" s="127" t="n">
        <v>1.74</v>
      </c>
      <c r="K98" s="127" t="n">
        <f aca="false">IF(AND(ISNUMBER(J98),ISNUMBER(J92)),J98-J92,"")</f>
        <v>0.94</v>
      </c>
      <c r="M98" s="127" t="str">
        <f aca="false">IF(AND(ISNUMBER(L98),ISNUMBER(L92)),L98-L92,"")</f>
        <v/>
      </c>
      <c r="N98" s="127" t="n">
        <v>11.349</v>
      </c>
      <c r="O98" s="127" t="n">
        <f aca="false">IF(AND(ISNUMBER(N98),ISNUMBER(N92)),N98-N92,"")</f>
        <v>3.4195</v>
      </c>
      <c r="P98" s="127" t="n">
        <v>1</v>
      </c>
      <c r="Q98" s="127" t="n">
        <v>1</v>
      </c>
      <c r="R98" s="127" t="n">
        <f aca="false">IF(ISNUMBER(F98),IF(AND(F98&gt;0.02,G98=1),100,IF(F98&gt;-0.02,50,0)),"")</f>
        <v>0</v>
      </c>
      <c r="S98" s="127" t="n">
        <f aca="false">IF(ISNUMBER(H98),IF(H98&gt;0.05,100,IF(H98&gt;0,50,0)),"")</f>
        <v>0</v>
      </c>
      <c r="T98" s="127" t="n">
        <f aca="false">IF(AND(A98&gt;="2019-01",ISNUMBER(L98)),IF(AND(L98&lt;350,OR(NOT(ISNUMBER(M98)),M98&lt;50)),100,IF(L98&lt;=450,50,0)),IF(ISNUMBER(J98),IF(AND(J98&lt;0.95,OR(NOT(ISNUMBER(K98)),K98&lt;0.2)),100,IF(AND(J98&lt;=1.35,OR(NOT(ISNUMBER(K98)),K98&lt;0.4)),50,0)),""))</f>
        <v>0</v>
      </c>
      <c r="U98" s="127" t="n">
        <f aca="false">IF(ISNUMBER(P98),IF(P98=1,100,IF(P98=0,50,0)),"")</f>
        <v>100</v>
      </c>
      <c r="V98" s="127" t="n">
        <f aca="false">IF(ISNUMBER(Q98),IF(Q98=1,0,100),"")</f>
        <v>0</v>
      </c>
      <c r="W98" s="127" t="n">
        <f aca="false">IF(ISNUMBER(N98),IF(OR(N98&lt;4,AND(N98&lt;6,ISNUMBER(O98),O98&lt;-0.3)),100,IF(OR(N98&lt;=6,AND(ISNUMBER(O98),O98&lt;-0.3)),50,0)),"")</f>
        <v>0</v>
      </c>
      <c r="X98" s="127" t="n">
        <f aca="false">IF(ISNUMBER(I98),IF(I98&lt;15,100,IF(I98&lt;=25,50,0)),"")</f>
        <v>0</v>
      </c>
      <c r="Y98" s="127" t="n">
        <f aca="false">SUMPRODUCT({30,10,20,15,10,10,5},--ISNUMBER(R98:X98))</f>
        <v>100</v>
      </c>
      <c r="Z98" s="127" t="n">
        <f aca="false">IF(Y98&gt;=60,SUMPRODUCT({30,10,20,15,10,10,5},R98:X98)/Y98,"")</f>
        <v>15</v>
      </c>
      <c r="AA98" s="127" t="str">
        <f aca="false">IF(ISNUMBER(Z98),IF(Z98&gt;=70,"EASY",IF(Z98&gt;40,"UNCERTAIN","HARD")),"")</f>
        <v>HARD</v>
      </c>
    </row>
    <row r="99" customFormat="false" ht="15" hidden="false" customHeight="false" outlineLevel="0" collapsed="false">
      <c r="A99" s="127" t="s">
        <v>1389</v>
      </c>
      <c r="B99" s="127" t="n">
        <v>0.1424</v>
      </c>
      <c r="C99" s="127" t="s">
        <v>1293</v>
      </c>
      <c r="D99" s="127" t="n">
        <f aca="false">D98*(1+B99)</f>
        <v>108.91892129532</v>
      </c>
      <c r="E99" s="127" t="n">
        <f aca="false">AVERAGE(D90:D99)</f>
        <v>105.709946502909</v>
      </c>
      <c r="F99" s="127" t="n">
        <f aca="false">D99/E99-1</f>
        <v>0.0303564129826084</v>
      </c>
      <c r="G99" s="127" t="n">
        <f aca="false">IF(E99&gt;E98,1,0)</f>
        <v>0</v>
      </c>
      <c r="H99" s="127" t="n">
        <f aca="false">D99/D87-1</f>
        <v>-0.178281546518489</v>
      </c>
      <c r="I99" s="127" t="n">
        <f aca="false">STDEV(B94:B99)*SQRT(12)*100</f>
        <v>40.8535276322621</v>
      </c>
      <c r="J99" s="127" t="n">
        <v>1.98</v>
      </c>
      <c r="K99" s="127" t="n">
        <f aca="false">IF(AND(ISNUMBER(J99),ISNUMBER(J93)),J99-J93,"")</f>
        <v>1.22</v>
      </c>
      <c r="M99" s="127" t="str">
        <f aca="false">IF(AND(ISNUMBER(L99),ISNUMBER(L93)),L99-L93,"")</f>
        <v/>
      </c>
      <c r="N99" s="127" t="n">
        <v>11.5139</v>
      </c>
      <c r="O99" s="127" t="n">
        <f aca="false">IF(AND(ISNUMBER(N99),ISNUMBER(N93)),N99-N93,"")</f>
        <v>2.7227</v>
      </c>
      <c r="P99" s="127" t="n">
        <v>1</v>
      </c>
      <c r="Q99" s="127" t="n">
        <v>0</v>
      </c>
      <c r="R99" s="127" t="n">
        <f aca="false">IF(ISNUMBER(F99),IF(AND(F99&gt;0.02,G99=1),100,IF(F99&gt;-0.02,50,0)),"")</f>
        <v>50</v>
      </c>
      <c r="S99" s="127" t="n">
        <f aca="false">IF(ISNUMBER(H99),IF(H99&gt;0.05,100,IF(H99&gt;0,50,0)),"")</f>
        <v>0</v>
      </c>
      <c r="T99" s="127" t="n">
        <f aca="false">IF(AND(A99&gt;="2019-01",ISNUMBER(L99)),IF(AND(L99&lt;350,OR(NOT(ISNUMBER(M99)),M99&lt;50)),100,IF(L99&lt;=450,50,0)),IF(ISNUMBER(J99),IF(AND(J99&lt;0.95,OR(NOT(ISNUMBER(K99)),K99&lt;0.2)),100,IF(AND(J99&lt;=1.35,OR(NOT(ISNUMBER(K99)),K99&lt;0.4)),50,0)),""))</f>
        <v>0</v>
      </c>
      <c r="U99" s="127" t="n">
        <f aca="false">IF(ISNUMBER(P99),IF(P99=1,100,IF(P99=0,50,0)),"")</f>
        <v>100</v>
      </c>
      <c r="V99" s="127" t="n">
        <f aca="false">IF(ISNUMBER(Q99),IF(Q99=1,0,100),"")</f>
        <v>100</v>
      </c>
      <c r="W99" s="127" t="n">
        <f aca="false">IF(ISNUMBER(N99),IF(OR(N99&lt;4,AND(N99&lt;6,ISNUMBER(O99),O99&lt;-0.3)),100,IF(OR(N99&lt;=6,AND(ISNUMBER(O99),O99&lt;-0.3)),50,0)),"")</f>
        <v>0</v>
      </c>
      <c r="X99" s="127" t="n">
        <f aca="false">IF(ISNUMBER(I99),IF(I99&lt;15,100,IF(I99&lt;=25,50,0)),"")</f>
        <v>0</v>
      </c>
      <c r="Y99" s="127" t="n">
        <f aca="false">SUMPRODUCT({30,10,20,15,10,10,5},--ISNUMBER(R99:X99))</f>
        <v>100</v>
      </c>
      <c r="Z99" s="127" t="n">
        <f aca="false">IF(Y99&gt;=60,SUMPRODUCT({30,10,20,15,10,10,5},R99:X99)/Y99,"")</f>
        <v>40</v>
      </c>
      <c r="AA99" s="127" t="str">
        <f aca="false">IF(ISNUMBER(Z99),IF(Z99&gt;=70,"EASY",IF(Z99&gt;40,"UNCERTAIN","HARD")),"")</f>
        <v>HARD</v>
      </c>
    </row>
    <row r="100" customFormat="false" ht="15" hidden="false" customHeight="false" outlineLevel="0" collapsed="false">
      <c r="A100" s="127" t="s">
        <v>1390</v>
      </c>
      <c r="B100" s="127" t="n">
        <v>0.0599</v>
      </c>
      <c r="C100" s="127" t="s">
        <v>1293</v>
      </c>
      <c r="D100" s="127" t="n">
        <f aca="false">D99*(1+B100)</f>
        <v>115.44316468091</v>
      </c>
      <c r="E100" s="127" t="n">
        <f aca="false">AVERAGE(D91:D100)</f>
        <v>104.872116162403</v>
      </c>
      <c r="F100" s="127" t="n">
        <f aca="false">D100/E100-1</f>
        <v>0.100799420335306</v>
      </c>
      <c r="G100" s="127" t="n">
        <f aca="false">IF(E100&gt;E99,1,0)</f>
        <v>0</v>
      </c>
      <c r="H100" s="127" t="n">
        <f aca="false">D100/D88-1</f>
        <v>-0.130017591803962</v>
      </c>
      <c r="I100" s="127" t="n">
        <f aca="false">STDEV(B95:B100)*SQRT(12)*100</f>
        <v>37.8463377356383</v>
      </c>
      <c r="J100" s="127" t="n">
        <v>2.03</v>
      </c>
      <c r="K100" s="127" t="n">
        <f aca="false">IF(AND(ISNUMBER(J100),ISNUMBER(J94)),J100-J94,"")</f>
        <v>1.26</v>
      </c>
      <c r="M100" s="127" t="str">
        <f aca="false">IF(AND(ISNUMBER(L100),ISNUMBER(L94)),L100-L94,"")</f>
        <v/>
      </c>
      <c r="N100" s="127" t="n">
        <v>11.8644</v>
      </c>
      <c r="O100" s="127" t="n">
        <f aca="false">IF(AND(ISNUMBER(N100),ISNUMBER(N94)),N100-N94,"")</f>
        <v>2.0176</v>
      </c>
      <c r="P100" s="127" t="n">
        <v>1</v>
      </c>
      <c r="Q100" s="127" t="n">
        <v>0</v>
      </c>
      <c r="R100" s="127" t="n">
        <f aca="false">IF(ISNUMBER(F100),IF(AND(F100&gt;0.02,G100=1),100,IF(F100&gt;-0.02,50,0)),"")</f>
        <v>50</v>
      </c>
      <c r="S100" s="127" t="n">
        <f aca="false">IF(ISNUMBER(H100),IF(H100&gt;0.05,100,IF(H100&gt;0,50,0)),"")</f>
        <v>0</v>
      </c>
      <c r="T100" s="127" t="n">
        <f aca="false">IF(AND(A100&gt;="2019-01",ISNUMBER(L100)),IF(AND(L100&lt;350,OR(NOT(ISNUMBER(M100)),M100&lt;50)),100,IF(L100&lt;=450,50,0)),IF(ISNUMBER(J100),IF(AND(J100&lt;0.95,OR(NOT(ISNUMBER(K100)),K100&lt;0.2)),100,IF(AND(J100&lt;=1.35,OR(NOT(ISNUMBER(K100)),K100&lt;0.4)),50,0)),""))</f>
        <v>0</v>
      </c>
      <c r="U100" s="127" t="n">
        <f aca="false">IF(ISNUMBER(P100),IF(P100=1,100,IF(P100=0,50,0)),"")</f>
        <v>100</v>
      </c>
      <c r="V100" s="127" t="n">
        <f aca="false">IF(ISNUMBER(Q100),IF(Q100=1,0,100),"")</f>
        <v>100</v>
      </c>
      <c r="W100" s="127" t="n">
        <f aca="false">IF(ISNUMBER(N100),IF(OR(N100&lt;4,AND(N100&lt;6,ISNUMBER(O100),O100&lt;-0.3)),100,IF(OR(N100&lt;=6,AND(ISNUMBER(O100),O100&lt;-0.3)),50,0)),"")</f>
        <v>0</v>
      </c>
      <c r="X100" s="127" t="n">
        <f aca="false">IF(ISNUMBER(I100),IF(I100&lt;15,100,IF(I100&lt;=25,50,0)),"")</f>
        <v>0</v>
      </c>
      <c r="Y100" s="127" t="n">
        <f aca="false">SUMPRODUCT({30,10,20,15,10,10,5},--ISNUMBER(R100:X100))</f>
        <v>100</v>
      </c>
      <c r="Z100" s="127" t="n">
        <f aca="false">IF(Y100&gt;=60,SUMPRODUCT({30,10,20,15,10,10,5},R100:X100)/Y100,"")</f>
        <v>40</v>
      </c>
      <c r="AA100" s="127" t="str">
        <f aca="false">IF(ISNUMBER(Z100),IF(Z100&gt;=70,"EASY",IF(Z100&gt;40,"UNCERTAIN","HARD")),"")</f>
        <v>HARD</v>
      </c>
    </row>
    <row r="101" customFormat="false" ht="15" hidden="false" customHeight="false" outlineLevel="0" collapsed="false">
      <c r="A101" s="127" t="s">
        <v>1391</v>
      </c>
      <c r="B101" s="127" t="n">
        <v>0.0307</v>
      </c>
      <c r="C101" s="127" t="s">
        <v>1293</v>
      </c>
      <c r="D101" s="127" t="n">
        <f aca="false">D100*(1+B101)</f>
        <v>118.987269836614</v>
      </c>
      <c r="E101" s="127" t="n">
        <f aca="false">AVERAGE(D92:D101)</f>
        <v>104.875314707046</v>
      </c>
      <c r="F101" s="127" t="n">
        <f aca="false">D101/E101-1</f>
        <v>0.134559359073087</v>
      </c>
      <c r="G101" s="127" t="n">
        <f aca="false">IF(E101&gt;E100,1,0)</f>
        <v>1</v>
      </c>
      <c r="H101" s="127" t="n">
        <f aca="false">D101/D89-1</f>
        <v>-0.0826691886162084</v>
      </c>
      <c r="I101" s="127" t="n">
        <f aca="false">STDEV(B96:B101)*SQRT(12)*100</f>
        <v>29.5446272611451</v>
      </c>
      <c r="J101" s="127" t="n">
        <v>1.81</v>
      </c>
      <c r="K101" s="127" t="n">
        <f aca="false">IF(AND(ISNUMBER(J101),ISNUMBER(J95)),J101-J95,"")</f>
        <v>0.87</v>
      </c>
      <c r="M101" s="127" t="str">
        <f aca="false">IF(AND(ISNUMBER(L101),ISNUMBER(L95)),L101-L95,"")</f>
        <v/>
      </c>
      <c r="N101" s="127" t="n">
        <v>11.3445</v>
      </c>
      <c r="O101" s="127" t="n">
        <f aca="false">IF(AND(ISNUMBER(N101),ISNUMBER(N95)),N101-N95,"")</f>
        <v>1.1271</v>
      </c>
      <c r="P101" s="127" t="n">
        <v>1</v>
      </c>
      <c r="Q101" s="127" t="n">
        <v>0</v>
      </c>
      <c r="R101" s="127" t="n">
        <f aca="false">IF(ISNUMBER(F101),IF(AND(F101&gt;0.02,G101=1),100,IF(F101&gt;-0.02,50,0)),"")</f>
        <v>100</v>
      </c>
      <c r="S101" s="127" t="n">
        <f aca="false">IF(ISNUMBER(H101),IF(H101&gt;0.05,100,IF(H101&gt;0,50,0)),"")</f>
        <v>0</v>
      </c>
      <c r="T101" s="127" t="n">
        <f aca="false">IF(AND(A101&gt;="2019-01",ISNUMBER(L101)),IF(AND(L101&lt;350,OR(NOT(ISNUMBER(M101)),M101&lt;50)),100,IF(L101&lt;=450,50,0)),IF(ISNUMBER(J101),IF(AND(J101&lt;0.95,OR(NOT(ISNUMBER(K101)),K101&lt;0.2)),100,IF(AND(J101&lt;=1.35,OR(NOT(ISNUMBER(K101)),K101&lt;0.4)),50,0)),""))</f>
        <v>0</v>
      </c>
      <c r="U101" s="127" t="n">
        <f aca="false">IF(ISNUMBER(P101),IF(P101=1,100,IF(P101=0,50,0)),"")</f>
        <v>100</v>
      </c>
      <c r="V101" s="127" t="n">
        <f aca="false">IF(ISNUMBER(Q101),IF(Q101=1,0,100),"")</f>
        <v>100</v>
      </c>
      <c r="W101" s="127" t="n">
        <f aca="false">IF(ISNUMBER(N101),IF(OR(N101&lt;4,AND(N101&lt;6,ISNUMBER(O101),O101&lt;-0.3)),100,IF(OR(N101&lt;=6,AND(ISNUMBER(O101),O101&lt;-0.3)),50,0)),"")</f>
        <v>0</v>
      </c>
      <c r="X101" s="127" t="n">
        <f aca="false">IF(ISNUMBER(I101),IF(I101&lt;15,100,IF(I101&lt;=25,50,0)),"")</f>
        <v>0</v>
      </c>
      <c r="Y101" s="127" t="n">
        <f aca="false">SUMPRODUCT({30,10,20,15,10,10,5},--ISNUMBER(R101:X101))</f>
        <v>100</v>
      </c>
      <c r="Z101" s="127" t="n">
        <f aca="false">IF(Y101&gt;=60,SUMPRODUCT({30,10,20,15,10,10,5},R101:X101)/Y101,"")</f>
        <v>55</v>
      </c>
      <c r="AA101" s="127" t="str">
        <f aca="false">IF(ISNUMBER(Z101),IF(Z101&gt;=70,"EASY",IF(Z101&gt;40,"UNCERTAIN","HARD")),"")</f>
        <v>UNCERTAIN</v>
      </c>
    </row>
    <row r="102" customFormat="false" ht="15" hidden="false" customHeight="false" outlineLevel="0" collapsed="false">
      <c r="A102" s="127" t="s">
        <v>1392</v>
      </c>
      <c r="B102" s="127" t="n">
        <v>0.0467</v>
      </c>
      <c r="C102" s="127" t="s">
        <v>1293</v>
      </c>
      <c r="D102" s="127" t="n">
        <f aca="false">D101*(1+B102)</f>
        <v>124.543975337984</v>
      </c>
      <c r="E102" s="127" t="n">
        <f aca="false">AVERAGE(D93:D102)</f>
        <v>105.699454086015</v>
      </c>
      <c r="F102" s="127" t="n">
        <f aca="false">D102/E102-1</f>
        <v>0.178283997915764</v>
      </c>
      <c r="G102" s="127" t="n">
        <f aca="false">IF(E102&gt;E101,1,0)</f>
        <v>1</v>
      </c>
      <c r="H102" s="127" t="n">
        <f aca="false">D102/D90-1</f>
        <v>0.00583507257009708</v>
      </c>
      <c r="I102" s="127" t="n">
        <f aca="false">STDEV(B97:B102)*SQRT(12)*100</f>
        <v>22.8711774948296</v>
      </c>
      <c r="J102" s="127" t="n">
        <v>1.63</v>
      </c>
      <c r="K102" s="127" t="n">
        <f aca="false">IF(AND(ISNUMBER(J102),ISNUMBER(J96)),J102-J96,"")</f>
        <v>0.42</v>
      </c>
      <c r="M102" s="127" t="str">
        <f aca="false">IF(AND(ISNUMBER(L102),ISNUMBER(L96)),L102-L96,"")</f>
        <v/>
      </c>
      <c r="N102" s="127" t="n">
        <v>11.2735</v>
      </c>
      <c r="O102" s="127" t="n">
        <f aca="false">IF(AND(ISNUMBER(N102),ISNUMBER(N96)),N102-N96,"")</f>
        <v>0.690300000000001</v>
      </c>
      <c r="P102" s="127" t="n">
        <v>1</v>
      </c>
      <c r="Q102" s="127" t="n">
        <v>0</v>
      </c>
      <c r="R102" s="127" t="n">
        <f aca="false">IF(ISNUMBER(F102),IF(AND(F102&gt;0.02,G102=1),100,IF(F102&gt;-0.02,50,0)),"")</f>
        <v>100</v>
      </c>
      <c r="S102" s="127" t="n">
        <f aca="false">IF(ISNUMBER(H102),IF(H102&gt;0.05,100,IF(H102&gt;0,50,0)),"")</f>
        <v>50</v>
      </c>
      <c r="T102" s="127" t="n">
        <f aca="false">IF(AND(A102&gt;="2019-01",ISNUMBER(L102)),IF(AND(L102&lt;350,OR(NOT(ISNUMBER(M102)),M102&lt;50)),100,IF(L102&lt;=450,50,0)),IF(ISNUMBER(J102),IF(AND(J102&lt;0.95,OR(NOT(ISNUMBER(K102)),K102&lt;0.2)),100,IF(AND(J102&lt;=1.35,OR(NOT(ISNUMBER(K102)),K102&lt;0.4)),50,0)),""))</f>
        <v>0</v>
      </c>
      <c r="U102" s="127" t="n">
        <f aca="false">IF(ISNUMBER(P102),IF(P102=1,100,IF(P102=0,50,0)),"")</f>
        <v>100</v>
      </c>
      <c r="V102" s="127" t="n">
        <f aca="false">IF(ISNUMBER(Q102),IF(Q102=1,0,100),"")</f>
        <v>100</v>
      </c>
      <c r="W102" s="127" t="n">
        <f aca="false">IF(ISNUMBER(N102),IF(OR(N102&lt;4,AND(N102&lt;6,ISNUMBER(O102),O102&lt;-0.3)),100,IF(OR(N102&lt;=6,AND(ISNUMBER(O102),O102&lt;-0.3)),50,0)),"")</f>
        <v>0</v>
      </c>
      <c r="X102" s="127" t="n">
        <f aca="false">IF(ISNUMBER(I102),IF(I102&lt;15,100,IF(I102&lt;=25,50,0)),"")</f>
        <v>50</v>
      </c>
      <c r="Y102" s="127" t="n">
        <f aca="false">SUMPRODUCT({30,10,20,15,10,10,5},--ISNUMBER(R102:X102))</f>
        <v>100</v>
      </c>
      <c r="Z102" s="127" t="n">
        <f aca="false">IF(Y102&gt;=60,SUMPRODUCT({30,10,20,15,10,10,5},R102:X102)/Y102,"")</f>
        <v>62.5</v>
      </c>
      <c r="AA102" s="127" t="str">
        <f aca="false">IF(ISNUMBER(Z102),IF(Z102&gt;=70,"EASY",IF(Z102&gt;40,"UNCERTAIN","HARD")),"")</f>
        <v>UNCERTAIN</v>
      </c>
    </row>
    <row r="103" customFormat="false" ht="15" hidden="false" customHeight="false" outlineLevel="0" collapsed="false">
      <c r="A103" s="127" t="s">
        <v>1393</v>
      </c>
      <c r="B103" s="127" t="n">
        <v>0.0563</v>
      </c>
      <c r="C103" s="127" t="s">
        <v>1293</v>
      </c>
      <c r="D103" s="127" t="n">
        <f aca="false">D102*(1+B103)</f>
        <v>131.555801149513</v>
      </c>
      <c r="E103" s="127" t="n">
        <f aca="false">AVERAGE(D94:D103)</f>
        <v>108.079600020518</v>
      </c>
      <c r="F103" s="127" t="n">
        <f aca="false">D103/E103-1</f>
        <v>0.217212139243093</v>
      </c>
      <c r="G103" s="127" t="n">
        <f aca="false">IF(E103&gt;E102,1,0)</f>
        <v>1</v>
      </c>
      <c r="H103" s="127" t="n">
        <f aca="false">D103/D91-1</f>
        <v>0.10592649854876</v>
      </c>
      <c r="I103" s="127" t="n">
        <f aca="false">STDEV(B98:B103)*SQRT(12)*100</f>
        <v>19.0071870617406</v>
      </c>
      <c r="J103" s="127" t="n">
        <v>1.79</v>
      </c>
      <c r="K103" s="127" t="n">
        <f aca="false">IF(AND(ISNUMBER(J103),ISNUMBER(J97)),J103-J97,"")</f>
        <v>0.0800000000000001</v>
      </c>
      <c r="M103" s="127" t="str">
        <f aca="false">IF(AND(ISNUMBER(L103),ISNUMBER(L97)),L103-L97,"")</f>
        <v/>
      </c>
      <c r="N103" s="127" t="n">
        <v>10.3093</v>
      </c>
      <c r="O103" s="127" t="n">
        <f aca="false">IF(AND(ISNUMBER(N103),ISNUMBER(N97)),N103-N97,"")</f>
        <v>-0.6584</v>
      </c>
      <c r="P103" s="127" t="n">
        <v>1</v>
      </c>
      <c r="Q103" s="127" t="n">
        <v>0</v>
      </c>
      <c r="R103" s="127" t="n">
        <f aca="false">IF(ISNUMBER(F103),IF(AND(F103&gt;0.02,G103=1),100,IF(F103&gt;-0.02,50,0)),"")</f>
        <v>100</v>
      </c>
      <c r="S103" s="127" t="n">
        <f aca="false">IF(ISNUMBER(H103),IF(H103&gt;0.05,100,IF(H103&gt;0,50,0)),"")</f>
        <v>100</v>
      </c>
      <c r="T103" s="127" t="n">
        <f aca="false">IF(AND(A103&gt;="2019-01",ISNUMBER(L103)),IF(AND(L103&lt;350,OR(NOT(ISNUMBER(M103)),M103&lt;50)),100,IF(L103&lt;=450,50,0)),IF(ISNUMBER(J103),IF(AND(J103&lt;0.95,OR(NOT(ISNUMBER(K103)),K103&lt;0.2)),100,IF(AND(J103&lt;=1.35,OR(NOT(ISNUMBER(K103)),K103&lt;0.4)),50,0)),""))</f>
        <v>0</v>
      </c>
      <c r="U103" s="127" t="n">
        <f aca="false">IF(ISNUMBER(P103),IF(P103=1,100,IF(P103=0,50,0)),"")</f>
        <v>100</v>
      </c>
      <c r="V103" s="127" t="n">
        <f aca="false">IF(ISNUMBER(Q103),IF(Q103=1,0,100),"")</f>
        <v>100</v>
      </c>
      <c r="W103" s="127" t="n">
        <f aca="false">IF(ISNUMBER(N103),IF(OR(N103&lt;4,AND(N103&lt;6,ISNUMBER(O103),O103&lt;-0.3)),100,IF(OR(N103&lt;=6,AND(ISNUMBER(O103),O103&lt;-0.3)),50,0)),"")</f>
        <v>50</v>
      </c>
      <c r="X103" s="127" t="n">
        <f aca="false">IF(ISNUMBER(I103),IF(I103&lt;15,100,IF(I103&lt;=25,50,0)),"")</f>
        <v>50</v>
      </c>
      <c r="Y103" s="127" t="n">
        <f aca="false">SUMPRODUCT({30,10,20,15,10,10,5},--ISNUMBER(R103:X103))</f>
        <v>100</v>
      </c>
      <c r="Z103" s="127" t="n">
        <f aca="false">IF(Y103&gt;=60,SUMPRODUCT({30,10,20,15,10,10,5},R103:X103)/Y103,"")</f>
        <v>72.5</v>
      </c>
      <c r="AA103" s="127" t="str">
        <f aca="false">IF(ISNUMBER(Z103),IF(Z103&gt;=70,"EASY",IF(Z103&gt;40,"UNCERTAIN","HARD")),"")</f>
        <v>EASY</v>
      </c>
    </row>
    <row r="104" customFormat="false" ht="15" hidden="false" customHeight="false" outlineLevel="0" collapsed="false">
      <c r="A104" s="127" t="s">
        <v>1394</v>
      </c>
      <c r="B104" s="127" t="n">
        <v>0.0524</v>
      </c>
      <c r="C104" s="127" t="s">
        <v>1293</v>
      </c>
      <c r="D104" s="127" t="n">
        <f aca="false">D103*(1+B104)</f>
        <v>138.449325129747</v>
      </c>
      <c r="E104" s="127" t="n">
        <f aca="false">AVERAGE(D95:D104)</f>
        <v>112.091948843833</v>
      </c>
      <c r="F104" s="127" t="n">
        <f aca="false">D104/E104-1</f>
        <v>0.235140672972284</v>
      </c>
      <c r="G104" s="127" t="n">
        <f aca="false">IF(E104&gt;E103,1,0)</f>
        <v>1</v>
      </c>
      <c r="H104" s="127" t="n">
        <f aca="false">D104/D92-1</f>
        <v>0.190423490920236</v>
      </c>
      <c r="I104" s="127" t="n">
        <f aca="false">STDEV(B99:B104)*SQRT(12)*100</f>
        <v>13.6488885994428</v>
      </c>
      <c r="J104" s="127" t="n">
        <v>1.85</v>
      </c>
      <c r="K104" s="127" t="n">
        <f aca="false">IF(AND(ISNUMBER(J104),ISNUMBER(J98)),J104-J98,"")</f>
        <v>0.11</v>
      </c>
      <c r="M104" s="127" t="str">
        <f aca="false">IF(AND(ISNUMBER(L104),ISNUMBER(L98)),L104-L98,"")</f>
        <v/>
      </c>
      <c r="N104" s="127" t="n">
        <v>9.7959</v>
      </c>
      <c r="O104" s="127" t="n">
        <f aca="false">IF(AND(ISNUMBER(N104),ISNUMBER(N98)),N104-N98,"")</f>
        <v>-1.5531</v>
      </c>
      <c r="P104" s="127" t="n">
        <v>1</v>
      </c>
      <c r="Q104" s="127" t="n">
        <v>0</v>
      </c>
      <c r="R104" s="127" t="n">
        <f aca="false">IF(ISNUMBER(F104),IF(AND(F104&gt;0.02,G104=1),100,IF(F104&gt;-0.02,50,0)),"")</f>
        <v>100</v>
      </c>
      <c r="S104" s="127" t="n">
        <f aca="false">IF(ISNUMBER(H104),IF(H104&gt;0.05,100,IF(H104&gt;0,50,0)),"")</f>
        <v>100</v>
      </c>
      <c r="T104" s="127" t="n">
        <f aca="false">IF(AND(A104&gt;="2019-01",ISNUMBER(L104)),IF(AND(L104&lt;350,OR(NOT(ISNUMBER(M104)),M104&lt;50)),100,IF(L104&lt;=450,50,0)),IF(ISNUMBER(J104),IF(AND(J104&lt;0.95,OR(NOT(ISNUMBER(K104)),K104&lt;0.2)),100,IF(AND(J104&lt;=1.35,OR(NOT(ISNUMBER(K104)),K104&lt;0.4)),50,0)),""))</f>
        <v>0</v>
      </c>
      <c r="U104" s="127" t="n">
        <f aca="false">IF(ISNUMBER(P104),IF(P104=1,100,IF(P104=0,50,0)),"")</f>
        <v>100</v>
      </c>
      <c r="V104" s="127" t="n">
        <f aca="false">IF(ISNUMBER(Q104),IF(Q104=1,0,100),"")</f>
        <v>100</v>
      </c>
      <c r="W104" s="127" t="n">
        <f aca="false">IF(ISNUMBER(N104),IF(OR(N104&lt;4,AND(N104&lt;6,ISNUMBER(O104),O104&lt;-0.3)),100,IF(OR(N104&lt;=6,AND(ISNUMBER(O104),O104&lt;-0.3)),50,0)),"")</f>
        <v>50</v>
      </c>
      <c r="X104" s="127" t="n">
        <f aca="false">IF(ISNUMBER(I104),IF(I104&lt;15,100,IF(I104&lt;=25,50,0)),"")</f>
        <v>100</v>
      </c>
      <c r="Y104" s="127" t="n">
        <f aca="false">SUMPRODUCT({30,10,20,15,10,10,5},--ISNUMBER(R104:X104))</f>
        <v>100</v>
      </c>
      <c r="Z104" s="127" t="n">
        <f aca="false">IF(Y104&gt;=60,SUMPRODUCT({30,10,20,15,10,10,5},R104:X104)/Y104,"")</f>
        <v>75</v>
      </c>
      <c r="AA104" s="127" t="str">
        <f aca="false">IF(ISNUMBER(Z104),IF(Z104&gt;=70,"EASY",IF(Z104&gt;40,"UNCERTAIN","HARD")),"")</f>
        <v>EASY</v>
      </c>
    </row>
    <row r="105" customFormat="false" ht="15" hidden="false" customHeight="false" outlineLevel="0" collapsed="false">
      <c r="A105" s="127" t="s">
        <v>1395</v>
      </c>
      <c r="B105" s="127" t="n">
        <v>-0.0611</v>
      </c>
      <c r="C105" s="127" t="s">
        <v>1293</v>
      </c>
      <c r="D105" s="127" t="n">
        <f aca="false">D104*(1+B105)</f>
        <v>129.990071364319</v>
      </c>
      <c r="E105" s="127" t="n">
        <f aca="false">AVERAGE(D96:D105)</f>
        <v>116.336023462992</v>
      </c>
      <c r="F105" s="127" t="n">
        <f aca="false">D105/E105-1</f>
        <v>0.1173673252264</v>
      </c>
      <c r="G105" s="127" t="n">
        <f aca="false">IF(E105&gt;E104,1,0)</f>
        <v>1</v>
      </c>
      <c r="H105" s="127" t="n">
        <f aca="false">D105/D93-1</f>
        <v>0.206355764301143</v>
      </c>
      <c r="I105" s="127" t="n">
        <f aca="false">STDEV(B100:B105)*SQRT(12)*100</f>
        <v>15.9965358749949</v>
      </c>
      <c r="J105" s="127" t="n">
        <v>1.71</v>
      </c>
      <c r="K105" s="127" t="n">
        <f aca="false">IF(AND(ISNUMBER(J105),ISNUMBER(J99)),J105-J99,"")</f>
        <v>-0.27</v>
      </c>
      <c r="M105" s="127" t="str">
        <f aca="false">IF(AND(ISNUMBER(L105),ISNUMBER(L99)),L105-L99,"")</f>
        <v/>
      </c>
      <c r="N105" s="127" t="n">
        <v>9.0909</v>
      </c>
      <c r="O105" s="127" t="n">
        <f aca="false">IF(AND(ISNUMBER(N105),ISNUMBER(N99)),N105-N99,"")</f>
        <v>-2.423</v>
      </c>
      <c r="P105" s="127" t="n">
        <v>1</v>
      </c>
      <c r="Q105" s="127" t="n">
        <v>0</v>
      </c>
      <c r="R105" s="127" t="n">
        <f aca="false">IF(ISNUMBER(F105),IF(AND(F105&gt;0.02,G105=1),100,IF(F105&gt;-0.02,50,0)),"")</f>
        <v>100</v>
      </c>
      <c r="S105" s="127" t="n">
        <f aca="false">IF(ISNUMBER(H105),IF(H105&gt;0.05,100,IF(H105&gt;0,50,0)),"")</f>
        <v>100</v>
      </c>
      <c r="T105" s="127" t="n">
        <f aca="false">IF(AND(A105&gt;="2019-01",ISNUMBER(L105)),IF(AND(L105&lt;350,OR(NOT(ISNUMBER(M105)),M105&lt;50)),100,IF(L105&lt;=450,50,0)),IF(ISNUMBER(J105),IF(AND(J105&lt;0.95,OR(NOT(ISNUMBER(K105)),K105&lt;0.2)),100,IF(AND(J105&lt;=1.35,OR(NOT(ISNUMBER(K105)),K105&lt;0.4)),50,0)),""))</f>
        <v>0</v>
      </c>
      <c r="U105" s="127" t="n">
        <f aca="false">IF(ISNUMBER(P105),IF(P105=1,100,IF(P105=0,50,0)),"")</f>
        <v>100</v>
      </c>
      <c r="V105" s="127" t="n">
        <f aca="false">IF(ISNUMBER(Q105),IF(Q105=1,0,100),"")</f>
        <v>100</v>
      </c>
      <c r="W105" s="127" t="n">
        <f aca="false">IF(ISNUMBER(N105),IF(OR(N105&lt;4,AND(N105&lt;6,ISNUMBER(O105),O105&lt;-0.3)),100,IF(OR(N105&lt;=6,AND(ISNUMBER(O105),O105&lt;-0.3)),50,0)),"")</f>
        <v>50</v>
      </c>
      <c r="X105" s="127" t="n">
        <f aca="false">IF(ISNUMBER(I105),IF(I105&lt;15,100,IF(I105&lt;=25,50,0)),"")</f>
        <v>50</v>
      </c>
      <c r="Y105" s="127" t="n">
        <f aca="false">SUMPRODUCT({30,10,20,15,10,10,5},--ISNUMBER(R105:X105))</f>
        <v>100</v>
      </c>
      <c r="Z105" s="127" t="n">
        <f aca="false">IF(Y105&gt;=60,SUMPRODUCT({30,10,20,15,10,10,5},R105:X105)/Y105,"")</f>
        <v>72.5</v>
      </c>
      <c r="AA105" s="127" t="str">
        <f aca="false">IF(ISNUMBER(Z105),IF(Z105&gt;=70,"EASY",IF(Z105&gt;40,"UNCERTAIN","HARD")),"")</f>
        <v>EASY</v>
      </c>
    </row>
    <row r="106" customFormat="false" ht="15" hidden="false" customHeight="false" outlineLevel="0" collapsed="false">
      <c r="A106" s="127" t="s">
        <v>1396</v>
      </c>
      <c r="B106" s="127" t="n">
        <v>-0.0237</v>
      </c>
      <c r="C106" s="127" t="s">
        <v>1293</v>
      </c>
      <c r="D106" s="127" t="n">
        <f aca="false">D105*(1+B106)</f>
        <v>126.909306672985</v>
      </c>
      <c r="E106" s="127" t="n">
        <f aca="false">AVERAGE(D97:D106)</f>
        <v>118.817827321899</v>
      </c>
      <c r="F106" s="127" t="n">
        <f aca="false">D106/E106-1</f>
        <v>0.068099876369266</v>
      </c>
      <c r="G106" s="127" t="n">
        <f aca="false">IF(E106&gt;E105,1,0)</f>
        <v>1</v>
      </c>
      <c r="H106" s="127" t="n">
        <f aca="false">D106/D94-1</f>
        <v>0.290701515273651</v>
      </c>
      <c r="I106" s="127" t="n">
        <f aca="false">STDEV(B101:B106)*SQRT(12)*100</f>
        <v>16.702178301048</v>
      </c>
      <c r="J106" s="127" t="n">
        <v>1.64</v>
      </c>
      <c r="K106" s="127" t="n">
        <f aca="false">IF(AND(ISNUMBER(J106),ISNUMBER(J100)),J106-J100,"")</f>
        <v>-0.39</v>
      </c>
      <c r="M106" s="127" t="str">
        <f aca="false">IF(AND(ISNUMBER(L106),ISNUMBER(L100)),L106-L100,"")</f>
        <v/>
      </c>
      <c r="N106" s="127" t="n">
        <v>7.9681</v>
      </c>
      <c r="O106" s="127" t="n">
        <f aca="false">IF(AND(ISNUMBER(N106),ISNUMBER(N100)),N106-N100,"")</f>
        <v>-3.8963</v>
      </c>
      <c r="P106" s="127" t="n">
        <v>1</v>
      </c>
      <c r="Q106" s="127" t="n">
        <v>0</v>
      </c>
      <c r="R106" s="127" t="n">
        <f aca="false">IF(ISNUMBER(F106),IF(AND(F106&gt;0.02,G106=1),100,IF(F106&gt;-0.02,50,0)),"")</f>
        <v>100</v>
      </c>
      <c r="S106" s="127" t="n">
        <f aca="false">IF(ISNUMBER(H106),IF(H106&gt;0.05,100,IF(H106&gt;0,50,0)),"")</f>
        <v>100</v>
      </c>
      <c r="T106" s="127" t="n">
        <f aca="false">IF(AND(A106&gt;="2019-01",ISNUMBER(L106)),IF(AND(L106&lt;350,OR(NOT(ISNUMBER(M106)),M106&lt;50)),100,IF(L106&lt;=450,50,0)),IF(ISNUMBER(J106),IF(AND(J106&lt;0.95,OR(NOT(ISNUMBER(K106)),K106&lt;0.2)),100,IF(AND(J106&lt;=1.35,OR(NOT(ISNUMBER(K106)),K106&lt;0.4)),50,0)),""))</f>
        <v>0</v>
      </c>
      <c r="U106" s="127" t="n">
        <f aca="false">IF(ISNUMBER(P106),IF(P106=1,100,IF(P106=0,50,0)),"")</f>
        <v>100</v>
      </c>
      <c r="V106" s="127" t="n">
        <f aca="false">IF(ISNUMBER(Q106),IF(Q106=1,0,100),"")</f>
        <v>100</v>
      </c>
      <c r="W106" s="127" t="n">
        <f aca="false">IF(ISNUMBER(N106),IF(OR(N106&lt;4,AND(N106&lt;6,ISNUMBER(O106),O106&lt;-0.3)),100,IF(OR(N106&lt;=6,AND(ISNUMBER(O106),O106&lt;-0.3)),50,0)),"")</f>
        <v>50</v>
      </c>
      <c r="X106" s="127" t="n">
        <f aca="false">IF(ISNUMBER(I106),IF(I106&lt;15,100,IF(I106&lt;=25,50,0)),"")</f>
        <v>50</v>
      </c>
      <c r="Y106" s="127" t="n">
        <f aca="false">SUMPRODUCT({30,10,20,15,10,10,5},--ISNUMBER(R106:X106))</f>
        <v>100</v>
      </c>
      <c r="Z106" s="127" t="n">
        <f aca="false">IF(Y106&gt;=60,SUMPRODUCT({30,10,20,15,10,10,5},R106:X106)/Y106,"")</f>
        <v>72.5</v>
      </c>
      <c r="AA106" s="127" t="str">
        <f aca="false">IF(ISNUMBER(Z106),IF(Z106&gt;=70,"EASY",IF(Z106&gt;40,"UNCERTAIN","HARD")),"")</f>
        <v>EASY</v>
      </c>
    </row>
    <row r="107" customFormat="false" ht="15" hidden="false" customHeight="false" outlineLevel="0" collapsed="false">
      <c r="A107" s="127" t="s">
        <v>1397</v>
      </c>
      <c r="B107" s="127" t="n">
        <v>-0.0373</v>
      </c>
      <c r="C107" s="127" t="s">
        <v>1293</v>
      </c>
      <c r="D107" s="127" t="n">
        <f aca="false">D106*(1+B107)</f>
        <v>122.175589534083</v>
      </c>
      <c r="E107" s="127" t="n">
        <f aca="false">AVERAGE(D98:D107)</f>
        <v>121.231561801209</v>
      </c>
      <c r="F107" s="127" t="n">
        <f aca="false">D107/E107-1</f>
        <v>0.00778697988253385</v>
      </c>
      <c r="G107" s="127" t="n">
        <f aca="false">IF(E107&gt;E106,1,0)</f>
        <v>1</v>
      </c>
      <c r="H107" s="127" t="n">
        <f aca="false">D107/D95-1</f>
        <v>0.395505782517906</v>
      </c>
      <c r="I107" s="127" t="n">
        <f aca="false">STDEV(B102:B107)*SQRT(12)*100</f>
        <v>18.0650258787526</v>
      </c>
      <c r="J107" s="127" t="n">
        <v>1.66</v>
      </c>
      <c r="K107" s="127" t="n">
        <f aca="false">IF(AND(ISNUMBER(J107),ISNUMBER(J101)),J107-J101,"")</f>
        <v>-0.15</v>
      </c>
      <c r="M107" s="127" t="str">
        <f aca="false">IF(AND(ISNUMBER(L107),ISNUMBER(L101)),L107-L101,"")</f>
        <v/>
      </c>
      <c r="N107" s="127" t="n">
        <v>7.4951</v>
      </c>
      <c r="O107" s="127" t="n">
        <f aca="false">IF(AND(ISNUMBER(N107),ISNUMBER(N101)),N107-N101,"")</f>
        <v>-3.8494</v>
      </c>
      <c r="P107" s="127" t="n">
        <v>1</v>
      </c>
      <c r="Q107" s="127" t="n">
        <v>0</v>
      </c>
      <c r="R107" s="127" t="n">
        <f aca="false">IF(ISNUMBER(F107),IF(AND(F107&gt;0.02,G107=1),100,IF(F107&gt;-0.02,50,0)),"")</f>
        <v>50</v>
      </c>
      <c r="S107" s="127" t="n">
        <f aca="false">IF(ISNUMBER(H107),IF(H107&gt;0.05,100,IF(H107&gt;0,50,0)),"")</f>
        <v>100</v>
      </c>
      <c r="T107" s="127" t="n">
        <f aca="false">IF(AND(A107&gt;="2019-01",ISNUMBER(L107)),IF(AND(L107&lt;350,OR(NOT(ISNUMBER(M107)),M107&lt;50)),100,IF(L107&lt;=450,50,0)),IF(ISNUMBER(J107),IF(AND(J107&lt;0.95,OR(NOT(ISNUMBER(K107)),K107&lt;0.2)),100,IF(AND(J107&lt;=1.35,OR(NOT(ISNUMBER(K107)),K107&lt;0.4)),50,0)),""))</f>
        <v>0</v>
      </c>
      <c r="U107" s="127" t="n">
        <f aca="false">IF(ISNUMBER(P107),IF(P107=1,100,IF(P107=0,50,0)),"")</f>
        <v>100</v>
      </c>
      <c r="V107" s="127" t="n">
        <f aca="false">IF(ISNUMBER(Q107),IF(Q107=1,0,100),"")</f>
        <v>100</v>
      </c>
      <c r="W107" s="127" t="n">
        <f aca="false">IF(ISNUMBER(N107),IF(OR(N107&lt;4,AND(N107&lt;6,ISNUMBER(O107),O107&lt;-0.3)),100,IF(OR(N107&lt;=6,AND(ISNUMBER(O107),O107&lt;-0.3)),50,0)),"")</f>
        <v>50</v>
      </c>
      <c r="X107" s="127" t="n">
        <f aca="false">IF(ISNUMBER(I107),IF(I107&lt;15,100,IF(I107&lt;=25,50,0)),"")</f>
        <v>50</v>
      </c>
      <c r="Y107" s="127" t="n">
        <f aca="false">SUMPRODUCT({30,10,20,15,10,10,5},--ISNUMBER(R107:X107))</f>
        <v>100</v>
      </c>
      <c r="Z107" s="127" t="n">
        <f aca="false">IF(Y107&gt;=60,SUMPRODUCT({30,10,20,15,10,10,5},R107:X107)/Y107,"")</f>
        <v>57.5</v>
      </c>
      <c r="AA107" s="127" t="str">
        <f aca="false">IF(ISNUMBER(Z107),IF(Z107&gt;=70,"EASY",IF(Z107&gt;40,"UNCERTAIN","HARD")),"")</f>
        <v>UNCERTAIN</v>
      </c>
    </row>
    <row r="108" customFormat="false" ht="15" hidden="false" customHeight="false" outlineLevel="0" collapsed="false">
      <c r="A108" s="127" t="s">
        <v>1398</v>
      </c>
      <c r="B108" s="127" t="n">
        <v>0.0587</v>
      </c>
      <c r="C108" s="127" t="s">
        <v>1293</v>
      </c>
      <c r="D108" s="127" t="n">
        <f aca="false">D107*(1+B108)</f>
        <v>129.347296639733</v>
      </c>
      <c r="E108" s="127" t="n">
        <f aca="false">AVERAGE(D99:D108)</f>
        <v>124.632072164121</v>
      </c>
      <c r="F108" s="127" t="n">
        <f aca="false">D108/E108-1</f>
        <v>0.0378331547709745</v>
      </c>
      <c r="G108" s="127" t="n">
        <f aca="false">IF(E108&gt;E107,1,0)</f>
        <v>1</v>
      </c>
      <c r="H108" s="127" t="n">
        <f aca="false">D108/D96-1</f>
        <v>0.266977079111317</v>
      </c>
      <c r="I108" s="127" t="n">
        <f aca="false">STDEV(B103:B108)*SQRT(12)*100</f>
        <v>18.7863663330619</v>
      </c>
      <c r="J108" s="127" t="n">
        <v>1.76</v>
      </c>
      <c r="K108" s="127" t="n">
        <f aca="false">IF(AND(ISNUMBER(J108),ISNUMBER(J102)),J108-J102,"")</f>
        <v>0.13</v>
      </c>
      <c r="M108" s="127" t="str">
        <f aca="false">IF(AND(ISNUMBER(L108),ISNUMBER(L102)),L108-L102,"")</f>
        <v/>
      </c>
      <c r="N108" s="127" t="n">
        <v>7.0312</v>
      </c>
      <c r="O108" s="127" t="n">
        <f aca="false">IF(AND(ISNUMBER(N108),ISNUMBER(N102)),N108-N102,"")</f>
        <v>-4.2423</v>
      </c>
      <c r="P108" s="127" t="n">
        <v>1</v>
      </c>
      <c r="Q108" s="127" t="n">
        <v>0</v>
      </c>
      <c r="R108" s="127" t="n">
        <f aca="false">IF(ISNUMBER(F108),IF(AND(F108&gt;0.02,G108=1),100,IF(F108&gt;-0.02,50,0)),"")</f>
        <v>100</v>
      </c>
      <c r="S108" s="127" t="n">
        <f aca="false">IF(ISNUMBER(H108),IF(H108&gt;0.05,100,IF(H108&gt;0,50,0)),"")</f>
        <v>100</v>
      </c>
      <c r="T108" s="127" t="n">
        <f aca="false">IF(AND(A108&gt;="2019-01",ISNUMBER(L108)),IF(AND(L108&lt;350,OR(NOT(ISNUMBER(M108)),M108&lt;50)),100,IF(L108&lt;=450,50,0)),IF(ISNUMBER(J108),IF(AND(J108&lt;0.95,OR(NOT(ISNUMBER(K108)),K108&lt;0.2)),100,IF(AND(J108&lt;=1.35,OR(NOT(ISNUMBER(K108)),K108&lt;0.4)),50,0)),""))</f>
        <v>0</v>
      </c>
      <c r="U108" s="127" t="n">
        <f aca="false">IF(ISNUMBER(P108),IF(P108=1,100,IF(P108=0,50,0)),"")</f>
        <v>100</v>
      </c>
      <c r="V108" s="127" t="n">
        <f aca="false">IF(ISNUMBER(Q108),IF(Q108=1,0,100),"")</f>
        <v>100</v>
      </c>
      <c r="W108" s="127" t="n">
        <f aca="false">IF(ISNUMBER(N108),IF(OR(N108&lt;4,AND(N108&lt;6,ISNUMBER(O108),O108&lt;-0.3)),100,IF(OR(N108&lt;=6,AND(ISNUMBER(O108),O108&lt;-0.3)),50,0)),"")</f>
        <v>50</v>
      </c>
      <c r="X108" s="127" t="n">
        <f aca="false">IF(ISNUMBER(I108),IF(I108&lt;15,100,IF(I108&lt;=25,50,0)),"")</f>
        <v>50</v>
      </c>
      <c r="Y108" s="127" t="n">
        <f aca="false">SUMPRODUCT({30,10,20,15,10,10,5},--ISNUMBER(R108:X108))</f>
        <v>100</v>
      </c>
      <c r="Z108" s="127" t="n">
        <f aca="false">IF(Y108&gt;=60,SUMPRODUCT({30,10,20,15,10,10,5},R108:X108)/Y108,"")</f>
        <v>72.5</v>
      </c>
      <c r="AA108" s="127" t="str">
        <f aca="false">IF(ISNUMBER(Z108),IF(Z108&gt;=70,"EASY",IF(Z108&gt;40,"UNCERTAIN","HARD")),"")</f>
        <v>EASY</v>
      </c>
    </row>
    <row r="109" customFormat="false" ht="15" hidden="false" customHeight="false" outlineLevel="0" collapsed="false">
      <c r="A109" s="127" t="s">
        <v>1399</v>
      </c>
      <c r="B109" s="127" t="n">
        <v>0.0305</v>
      </c>
      <c r="C109" s="127" t="s">
        <v>1293</v>
      </c>
      <c r="D109" s="127" t="n">
        <f aca="false">D108*(1+B109)</f>
        <v>133.292389187245</v>
      </c>
      <c r="E109" s="127" t="n">
        <f aca="false">AVERAGE(D100:D109)</f>
        <v>127.069418953313</v>
      </c>
      <c r="F109" s="127" t="n">
        <f aca="false">D109/E109-1</f>
        <v>0.0489729966910311</v>
      </c>
      <c r="G109" s="127" t="n">
        <f aca="false">IF(E109&gt;E108,1,0)</f>
        <v>1</v>
      </c>
      <c r="H109" s="127" t="n">
        <f aca="false">D109/D97-1</f>
        <v>0.359595834660223</v>
      </c>
      <c r="I109" s="127" t="n">
        <f aca="false">STDEV(B104:B109)*SQRT(12)*100</f>
        <v>17.4890926008184</v>
      </c>
      <c r="J109" s="127" t="n">
        <v>1.78</v>
      </c>
      <c r="K109" s="127" t="n">
        <f aca="false">IF(AND(ISNUMBER(J109),ISNUMBER(J103)),J109-J103,"")</f>
        <v>-0.01</v>
      </c>
      <c r="M109" s="127" t="str">
        <f aca="false">IF(AND(ISNUMBER(L109),ISNUMBER(L103)),L109-L103,"")</f>
        <v/>
      </c>
      <c r="N109" s="127" t="n">
        <v>6.9767</v>
      </c>
      <c r="O109" s="127" t="n">
        <f aca="false">IF(AND(ISNUMBER(N109),ISNUMBER(N103)),N109-N103,"")</f>
        <v>-3.3326</v>
      </c>
      <c r="P109" s="127" t="n">
        <v>1</v>
      </c>
      <c r="Q109" s="127" t="n">
        <v>0</v>
      </c>
      <c r="R109" s="127" t="n">
        <f aca="false">IF(ISNUMBER(F109),IF(AND(F109&gt;0.02,G109=1),100,IF(F109&gt;-0.02,50,0)),"")</f>
        <v>100</v>
      </c>
      <c r="S109" s="127" t="n">
        <f aca="false">IF(ISNUMBER(H109),IF(H109&gt;0.05,100,IF(H109&gt;0,50,0)),"")</f>
        <v>100</v>
      </c>
      <c r="T109" s="127" t="n">
        <f aca="false">IF(AND(A109&gt;="2019-01",ISNUMBER(L109)),IF(AND(L109&lt;350,OR(NOT(ISNUMBER(M109)),M109&lt;50)),100,IF(L109&lt;=450,50,0)),IF(ISNUMBER(J109),IF(AND(J109&lt;0.95,OR(NOT(ISNUMBER(K109)),K109&lt;0.2)),100,IF(AND(J109&lt;=1.35,OR(NOT(ISNUMBER(K109)),K109&lt;0.4)),50,0)),""))</f>
        <v>0</v>
      </c>
      <c r="U109" s="127" t="n">
        <f aca="false">IF(ISNUMBER(P109),IF(P109=1,100,IF(P109=0,50,0)),"")</f>
        <v>100</v>
      </c>
      <c r="V109" s="127" t="n">
        <f aca="false">IF(ISNUMBER(Q109),IF(Q109=1,0,100),"")</f>
        <v>100</v>
      </c>
      <c r="W109" s="127" t="n">
        <f aca="false">IF(ISNUMBER(N109),IF(OR(N109&lt;4,AND(N109&lt;6,ISNUMBER(O109),O109&lt;-0.3)),100,IF(OR(N109&lt;=6,AND(ISNUMBER(O109),O109&lt;-0.3)),50,0)),"")</f>
        <v>50</v>
      </c>
      <c r="X109" s="127" t="n">
        <f aca="false">IF(ISNUMBER(I109),IF(I109&lt;15,100,IF(I109&lt;=25,50,0)),"")</f>
        <v>50</v>
      </c>
      <c r="Y109" s="127" t="n">
        <f aca="false">SUMPRODUCT({30,10,20,15,10,10,5},--ISNUMBER(R109:X109))</f>
        <v>100</v>
      </c>
      <c r="Z109" s="127" t="n">
        <f aca="false">IF(Y109&gt;=60,SUMPRODUCT({30,10,20,15,10,10,5},R109:X109)/Y109,"")</f>
        <v>72.5</v>
      </c>
      <c r="AA109" s="127" t="str">
        <f aca="false">IF(ISNUMBER(Z109),IF(Z109&gt;=70,"EASY",IF(Z109&gt;40,"UNCERTAIN","HARD")),"")</f>
        <v>EASY</v>
      </c>
    </row>
    <row r="110" customFormat="false" ht="15" hidden="false" customHeight="false" outlineLevel="0" collapsed="false">
      <c r="A110" s="127" t="s">
        <v>1400</v>
      </c>
      <c r="B110" s="127" t="n">
        <v>-0.0112</v>
      </c>
      <c r="C110" s="127" t="s">
        <v>1293</v>
      </c>
      <c r="D110" s="127" t="n">
        <f aca="false">D109*(1+B110)</f>
        <v>131.799514428348</v>
      </c>
      <c r="E110" s="127" t="n">
        <f aca="false">AVERAGE(D101:D110)</f>
        <v>128.705053928057</v>
      </c>
      <c r="F110" s="127" t="n">
        <f aca="false">D110/E110-1</f>
        <v>0.0240430379837351</v>
      </c>
      <c r="G110" s="127" t="n">
        <f aca="false">IF(E110&gt;E109,1,0)</f>
        <v>1</v>
      </c>
      <c r="H110" s="127" t="n">
        <f aca="false">D110/D98-1</f>
        <v>0.382383919086919</v>
      </c>
      <c r="I110" s="127" t="n">
        <f aca="false">STDEV(B105:B110)*SQRT(12)*100</f>
        <v>15.3857869476995</v>
      </c>
      <c r="J110" s="127" t="n">
        <v>1.77</v>
      </c>
      <c r="K110" s="127" t="n">
        <f aca="false">IF(AND(ISNUMBER(J110),ISNUMBER(J104)),J110-J104,"")</f>
        <v>-0.0800000000000001</v>
      </c>
      <c r="M110" s="127" t="str">
        <f aca="false">IF(AND(ISNUMBER(L110),ISNUMBER(L104)),L110-L104,"")</f>
        <v/>
      </c>
      <c r="N110" s="127" t="n">
        <v>6.7308</v>
      </c>
      <c r="O110" s="127" t="n">
        <f aca="false">IF(AND(ISNUMBER(N110),ISNUMBER(N104)),N110-N104,"")</f>
        <v>-3.0651</v>
      </c>
      <c r="P110" s="127" t="n">
        <v>1</v>
      </c>
      <c r="Q110" s="127" t="n">
        <v>0</v>
      </c>
      <c r="R110" s="127" t="n">
        <f aca="false">IF(ISNUMBER(F110),IF(AND(F110&gt;0.02,G110=1),100,IF(F110&gt;-0.02,50,0)),"")</f>
        <v>100</v>
      </c>
      <c r="S110" s="127" t="n">
        <f aca="false">IF(ISNUMBER(H110),IF(H110&gt;0.05,100,IF(H110&gt;0,50,0)),"")</f>
        <v>100</v>
      </c>
      <c r="T110" s="127" t="n">
        <f aca="false">IF(AND(A110&gt;="2019-01",ISNUMBER(L110)),IF(AND(L110&lt;350,OR(NOT(ISNUMBER(M110)),M110&lt;50)),100,IF(L110&lt;=450,50,0)),IF(ISNUMBER(J110),IF(AND(J110&lt;0.95,OR(NOT(ISNUMBER(K110)),K110&lt;0.2)),100,IF(AND(J110&lt;=1.35,OR(NOT(ISNUMBER(K110)),K110&lt;0.4)),50,0)),""))</f>
        <v>0</v>
      </c>
      <c r="U110" s="127" t="n">
        <f aca="false">IF(ISNUMBER(P110),IF(P110=1,100,IF(P110=0,50,0)),"")</f>
        <v>100</v>
      </c>
      <c r="V110" s="127" t="n">
        <f aca="false">IF(ISNUMBER(Q110),IF(Q110=1,0,100),"")</f>
        <v>100</v>
      </c>
      <c r="W110" s="127" t="n">
        <f aca="false">IF(ISNUMBER(N110),IF(OR(N110&lt;4,AND(N110&lt;6,ISNUMBER(O110),O110&lt;-0.3)),100,IF(OR(N110&lt;=6,AND(ISNUMBER(O110),O110&lt;-0.3)),50,0)),"")</f>
        <v>50</v>
      </c>
      <c r="X110" s="127" t="n">
        <f aca="false">IF(ISNUMBER(I110),IF(I110&lt;15,100,IF(I110&lt;=25,50,0)),"")</f>
        <v>50</v>
      </c>
      <c r="Y110" s="127" t="n">
        <f aca="false">SUMPRODUCT({30,10,20,15,10,10,5},--ISNUMBER(R110:X110))</f>
        <v>100</v>
      </c>
      <c r="Z110" s="127" t="n">
        <f aca="false">IF(Y110&gt;=60,SUMPRODUCT({30,10,20,15,10,10,5},R110:X110)/Y110,"")</f>
        <v>72.5</v>
      </c>
      <c r="AA110" s="127" t="str">
        <f aca="false">IF(ISNUMBER(Z110),IF(Z110&gt;=70,"EASY",IF(Z110&gt;40,"UNCERTAIN","HARD")),"")</f>
        <v>EASY</v>
      </c>
    </row>
    <row r="111" customFormat="false" ht="15" hidden="false" customHeight="false" outlineLevel="0" collapsed="false">
      <c r="A111" s="127" t="s">
        <v>1401</v>
      </c>
      <c r="B111" s="127" t="n">
        <v>0.1263</v>
      </c>
      <c r="C111" s="127" t="s">
        <v>1293</v>
      </c>
      <c r="D111" s="127" t="n">
        <f aca="false">D110*(1+B111)</f>
        <v>148.445793100648</v>
      </c>
      <c r="E111" s="127" t="n">
        <f aca="false">AVERAGE(D102:D111)</f>
        <v>131.650906254461</v>
      </c>
      <c r="F111" s="127" t="n">
        <f aca="false">D111/E111-1</f>
        <v>0.127571372837541</v>
      </c>
      <c r="G111" s="127" t="n">
        <f aca="false">IF(E111&gt;E110,1,0)</f>
        <v>1</v>
      </c>
      <c r="H111" s="127" t="n">
        <f aca="false">D111/D99-1</f>
        <v>0.362901792776258</v>
      </c>
      <c r="I111" s="127" t="n">
        <f aca="false">STDEV(B106:B111)*SQRT(12)*100</f>
        <v>21.3449207072783</v>
      </c>
      <c r="J111" s="127" t="n">
        <v>1.81</v>
      </c>
      <c r="K111" s="127" t="n">
        <f aca="false">IF(AND(ISNUMBER(J111),ISNUMBER(J105)),J111-J105,"")</f>
        <v>0.1</v>
      </c>
      <c r="M111" s="127" t="str">
        <f aca="false">IF(AND(ISNUMBER(L111),ISNUMBER(L105)),L111-L105,"")</f>
        <v/>
      </c>
      <c r="N111" s="127" t="n">
        <v>6.8834</v>
      </c>
      <c r="O111" s="127" t="n">
        <f aca="false">IF(AND(ISNUMBER(N111),ISNUMBER(N105)),N111-N105,"")</f>
        <v>-2.2075</v>
      </c>
      <c r="P111" s="127" t="n">
        <v>1</v>
      </c>
      <c r="Q111" s="127" t="n">
        <v>0</v>
      </c>
      <c r="R111" s="127" t="n">
        <f aca="false">IF(ISNUMBER(F111),IF(AND(F111&gt;0.02,G111=1),100,IF(F111&gt;-0.02,50,0)),"")</f>
        <v>100</v>
      </c>
      <c r="S111" s="127" t="n">
        <f aca="false">IF(ISNUMBER(H111),IF(H111&gt;0.05,100,IF(H111&gt;0,50,0)),"")</f>
        <v>100</v>
      </c>
      <c r="T111" s="127" t="n">
        <f aca="false">IF(AND(A111&gt;="2019-01",ISNUMBER(L111)),IF(AND(L111&lt;350,OR(NOT(ISNUMBER(M111)),M111&lt;50)),100,IF(L111&lt;=450,50,0)),IF(ISNUMBER(J111),IF(AND(J111&lt;0.95,OR(NOT(ISNUMBER(K111)),K111&lt;0.2)),100,IF(AND(J111&lt;=1.35,OR(NOT(ISNUMBER(K111)),K111&lt;0.4)),50,0)),""))</f>
        <v>0</v>
      </c>
      <c r="U111" s="127" t="n">
        <f aca="false">IF(ISNUMBER(P111),IF(P111=1,100,IF(P111=0,50,0)),"")</f>
        <v>100</v>
      </c>
      <c r="V111" s="127" t="n">
        <f aca="false">IF(ISNUMBER(Q111),IF(Q111=1,0,100),"")</f>
        <v>100</v>
      </c>
      <c r="W111" s="127" t="n">
        <f aca="false">IF(ISNUMBER(N111),IF(OR(N111&lt;4,AND(N111&lt;6,ISNUMBER(O111),O111&lt;-0.3)),100,IF(OR(N111&lt;=6,AND(ISNUMBER(O111),O111&lt;-0.3)),50,0)),"")</f>
        <v>50</v>
      </c>
      <c r="X111" s="127" t="n">
        <f aca="false">IF(ISNUMBER(I111),IF(I111&lt;15,100,IF(I111&lt;=25,50,0)),"")</f>
        <v>50</v>
      </c>
      <c r="Y111" s="127" t="n">
        <f aca="false">SUMPRODUCT({30,10,20,15,10,10,5},--ISNUMBER(R111:X111))</f>
        <v>100</v>
      </c>
      <c r="Z111" s="127" t="n">
        <f aca="false">IF(Y111&gt;=60,SUMPRODUCT({30,10,20,15,10,10,5},R111:X111)/Y111,"")</f>
        <v>72.5</v>
      </c>
      <c r="AA111" s="127" t="str">
        <f aca="false">IF(ISNUMBER(Z111),IF(Z111&gt;=70,"EASY",IF(Z111&gt;40,"UNCERTAIN","HARD")),"")</f>
        <v>EASY</v>
      </c>
    </row>
    <row r="112" customFormat="false" ht="15" hidden="false" customHeight="false" outlineLevel="0" collapsed="false">
      <c r="A112" s="127" t="s">
        <v>1402</v>
      </c>
      <c r="B112" s="127" t="n">
        <v>0.0066</v>
      </c>
      <c r="C112" s="127" t="s">
        <v>1293</v>
      </c>
      <c r="D112" s="127" t="n">
        <f aca="false">D111*(1+B112)</f>
        <v>149.425535335113</v>
      </c>
      <c r="E112" s="127" t="n">
        <f aca="false">AVERAGE(D103:D112)</f>
        <v>134.139062254173</v>
      </c>
      <c r="F112" s="127" t="n">
        <f aca="false">D112/E112-1</f>
        <v>0.113959892249535</v>
      </c>
      <c r="G112" s="127" t="n">
        <f aca="false">IF(E112&gt;E111,1,0)</f>
        <v>1</v>
      </c>
      <c r="H112" s="127" t="n">
        <f aca="false">D112/D100-1</f>
        <v>0.294364510433608</v>
      </c>
      <c r="I112" s="127" t="n">
        <f aca="false">STDEV(B107:B112)*SQRT(12)*100</f>
        <v>20.118703735579</v>
      </c>
      <c r="J112" s="127" t="n">
        <v>1.69</v>
      </c>
      <c r="K112" s="127" t="n">
        <f aca="false">IF(AND(ISNUMBER(J112),ISNUMBER(J106)),J112-J106,"")</f>
        <v>0.05</v>
      </c>
      <c r="M112" s="127" t="str">
        <f aca="false">IF(AND(ISNUMBER(L112),ISNUMBER(L106)),L112-L106,"")</f>
        <v/>
      </c>
      <c r="N112" s="127" t="n">
        <v>6.4394</v>
      </c>
      <c r="O112" s="127" t="n">
        <f aca="false">IF(AND(ISNUMBER(N112),ISNUMBER(N106)),N112-N106,"")</f>
        <v>-1.5287</v>
      </c>
      <c r="P112" s="127" t="n">
        <v>1</v>
      </c>
      <c r="Q112" s="127" t="n">
        <v>0</v>
      </c>
      <c r="R112" s="127" t="n">
        <f aca="false">IF(ISNUMBER(F112),IF(AND(F112&gt;0.02,G112=1),100,IF(F112&gt;-0.02,50,0)),"")</f>
        <v>100</v>
      </c>
      <c r="S112" s="127" t="n">
        <f aca="false">IF(ISNUMBER(H112),IF(H112&gt;0.05,100,IF(H112&gt;0,50,0)),"")</f>
        <v>100</v>
      </c>
      <c r="T112" s="127" t="n">
        <f aca="false">IF(AND(A112&gt;="2019-01",ISNUMBER(L112)),IF(AND(L112&lt;350,OR(NOT(ISNUMBER(M112)),M112&lt;50)),100,IF(L112&lt;=450,50,0)),IF(ISNUMBER(J112),IF(AND(J112&lt;0.95,OR(NOT(ISNUMBER(K112)),K112&lt;0.2)),100,IF(AND(J112&lt;=1.35,OR(NOT(ISNUMBER(K112)),K112&lt;0.4)),50,0)),""))</f>
        <v>0</v>
      </c>
      <c r="U112" s="127" t="n">
        <f aca="false">IF(ISNUMBER(P112),IF(P112=1,100,IF(P112=0,50,0)),"")</f>
        <v>100</v>
      </c>
      <c r="V112" s="127" t="n">
        <f aca="false">IF(ISNUMBER(Q112),IF(Q112=1,0,100),"")</f>
        <v>100</v>
      </c>
      <c r="W112" s="127" t="n">
        <f aca="false">IF(ISNUMBER(N112),IF(OR(N112&lt;4,AND(N112&lt;6,ISNUMBER(O112),O112&lt;-0.3)),100,IF(OR(N112&lt;=6,AND(ISNUMBER(O112),O112&lt;-0.3)),50,0)),"")</f>
        <v>50</v>
      </c>
      <c r="X112" s="127" t="n">
        <f aca="false">IF(ISNUMBER(I112),IF(I112&lt;15,100,IF(I112&lt;=25,50,0)),"")</f>
        <v>50</v>
      </c>
      <c r="Y112" s="127" t="n">
        <f aca="false">SUMPRODUCT({30,10,20,15,10,10,5},--ISNUMBER(R112:X112))</f>
        <v>100</v>
      </c>
      <c r="Z112" s="127" t="n">
        <f aca="false">IF(Y112&gt;=60,SUMPRODUCT({30,10,20,15,10,10,5},R112:X112)/Y112,"")</f>
        <v>72.5</v>
      </c>
      <c r="AA112" s="127" t="str">
        <f aca="false">IF(ISNUMBER(Z112),IF(Z112&gt;=70,"EASY",IF(Z112&gt;40,"UNCERTAIN","HARD")),"")</f>
        <v>EASY</v>
      </c>
    </row>
    <row r="113" customFormat="false" ht="15" hidden="false" customHeight="false" outlineLevel="0" collapsed="false">
      <c r="A113" s="127" t="s">
        <v>1403</v>
      </c>
      <c r="B113" s="127" t="n">
        <v>0.0272</v>
      </c>
      <c r="C113" s="127" t="s">
        <v>1293</v>
      </c>
      <c r="D113" s="127" t="n">
        <f aca="false">D112*(1+B113)</f>
        <v>153.489909896228</v>
      </c>
      <c r="E113" s="127" t="n">
        <f aca="false">AVERAGE(D104:D113)</f>
        <v>136.332473128845</v>
      </c>
      <c r="F113" s="127" t="n">
        <f aca="false">D113/E113-1</f>
        <v>0.125849963501855</v>
      </c>
      <c r="G113" s="127" t="n">
        <f aca="false">IF(E113&gt;E112,1,0)</f>
        <v>1</v>
      </c>
      <c r="H113" s="127" t="n">
        <f aca="false">D113/D101-1</f>
        <v>0.289969171550793</v>
      </c>
      <c r="I113" s="127" t="n">
        <f aca="false">STDEV(B108:B113)*SQRT(12)*100</f>
        <v>16.8198941732699</v>
      </c>
      <c r="J113" s="127" t="n">
        <v>1.6</v>
      </c>
      <c r="K113" s="127" t="n">
        <f aca="false">IF(AND(ISNUMBER(J113),ISNUMBER(J107)),J113-J107,"")</f>
        <v>-0.0599999999999998</v>
      </c>
      <c r="M113" s="127" t="str">
        <f aca="false">IF(AND(ISNUMBER(L113),ISNUMBER(L107)),L113-L107,"")</f>
        <v/>
      </c>
      <c r="N113" s="127" t="n">
        <v>6.6038</v>
      </c>
      <c r="O113" s="127" t="n">
        <f aca="false">IF(AND(ISNUMBER(N113),ISNUMBER(N107)),N113-N107,"")</f>
        <v>-0.8913</v>
      </c>
      <c r="P113" s="127" t="n">
        <v>1</v>
      </c>
      <c r="Q113" s="127" t="n">
        <v>0</v>
      </c>
      <c r="R113" s="127" t="n">
        <f aca="false">IF(ISNUMBER(F113),IF(AND(F113&gt;0.02,G113=1),100,IF(F113&gt;-0.02,50,0)),"")</f>
        <v>100</v>
      </c>
      <c r="S113" s="127" t="n">
        <f aca="false">IF(ISNUMBER(H113),IF(H113&gt;0.05,100,IF(H113&gt;0,50,0)),"")</f>
        <v>100</v>
      </c>
      <c r="T113" s="127" t="n">
        <f aca="false">IF(AND(A113&gt;="2019-01",ISNUMBER(L113)),IF(AND(L113&lt;350,OR(NOT(ISNUMBER(M113)),M113&lt;50)),100,IF(L113&lt;=450,50,0)),IF(ISNUMBER(J113),IF(AND(J113&lt;0.95,OR(NOT(ISNUMBER(K113)),K113&lt;0.2)),100,IF(AND(J113&lt;=1.35,OR(NOT(ISNUMBER(K113)),K113&lt;0.4)),50,0)),""))</f>
        <v>0</v>
      </c>
      <c r="U113" s="127" t="n">
        <f aca="false">IF(ISNUMBER(P113),IF(P113=1,100,IF(P113=0,50,0)),"")</f>
        <v>100</v>
      </c>
      <c r="V113" s="127" t="n">
        <f aca="false">IF(ISNUMBER(Q113),IF(Q113=1,0,100),"")</f>
        <v>100</v>
      </c>
      <c r="W113" s="127" t="n">
        <f aca="false">IF(ISNUMBER(N113),IF(OR(N113&lt;4,AND(N113&lt;6,ISNUMBER(O113),O113&lt;-0.3)),100,IF(OR(N113&lt;=6,AND(ISNUMBER(O113),O113&lt;-0.3)),50,0)),"")</f>
        <v>50</v>
      </c>
      <c r="X113" s="127" t="n">
        <f aca="false">IF(ISNUMBER(I113),IF(I113&lt;15,100,IF(I113&lt;=25,50,0)),"")</f>
        <v>50</v>
      </c>
      <c r="Y113" s="127" t="n">
        <f aca="false">SUMPRODUCT({30,10,20,15,10,10,5},--ISNUMBER(R113:X113))</f>
        <v>100</v>
      </c>
      <c r="Z113" s="127" t="n">
        <f aca="false">IF(Y113&gt;=60,SUMPRODUCT({30,10,20,15,10,10,5},R113:X113)/Y113,"")</f>
        <v>72.5</v>
      </c>
      <c r="AA113" s="127" t="str">
        <f aca="false">IF(ISNUMBER(Z113),IF(Z113&gt;=70,"EASY",IF(Z113&gt;40,"UNCERTAIN","HARD")),"")</f>
        <v>EASY</v>
      </c>
    </row>
    <row r="114" customFormat="false" ht="15" hidden="false" customHeight="false" outlineLevel="0" collapsed="false">
      <c r="A114" s="127" t="s">
        <v>1404</v>
      </c>
      <c r="B114" s="127" t="n">
        <v>-0.0107</v>
      </c>
      <c r="C114" s="127" t="s">
        <v>1293</v>
      </c>
      <c r="D114" s="127" t="n">
        <f aca="false">D113*(1+B114)</f>
        <v>151.847567860338</v>
      </c>
      <c r="E114" s="127" t="n">
        <f aca="false">AVERAGE(D105:D114)</f>
        <v>137.672297401904</v>
      </c>
      <c r="F114" s="127" t="n">
        <f aca="false">D114/E114-1</f>
        <v>0.10296385493628</v>
      </c>
      <c r="G114" s="127" t="n">
        <f aca="false">IF(E114&gt;E113,1,0)</f>
        <v>1</v>
      </c>
      <c r="H114" s="127" t="n">
        <f aca="false">D114/D102-1</f>
        <v>0.219228529105951</v>
      </c>
      <c r="I114" s="127" t="n">
        <f aca="false">STDEV(B109:B114)*SQRT(12)*100</f>
        <v>17.7732304323103</v>
      </c>
      <c r="J114" s="127" t="n">
        <v>1.54</v>
      </c>
      <c r="K114" s="127" t="n">
        <f aca="false">IF(AND(ISNUMBER(J114),ISNUMBER(J108)),J114-J108,"")</f>
        <v>-0.22</v>
      </c>
      <c r="M114" s="127" t="str">
        <f aca="false">IF(AND(ISNUMBER(L114),ISNUMBER(L108)),L114-L108,"")</f>
        <v/>
      </c>
      <c r="N114" s="127" t="n">
        <v>6.379</v>
      </c>
      <c r="O114" s="127" t="n">
        <f aca="false">IF(AND(ISNUMBER(N114),ISNUMBER(N108)),N114-N108,"")</f>
        <v>-0.652200000000001</v>
      </c>
      <c r="P114" s="127" t="n">
        <v>1</v>
      </c>
      <c r="Q114" s="127" t="n">
        <v>0</v>
      </c>
      <c r="R114" s="127" t="n">
        <f aca="false">IF(ISNUMBER(F114),IF(AND(F114&gt;0.02,G114=1),100,IF(F114&gt;-0.02,50,0)),"")</f>
        <v>100</v>
      </c>
      <c r="S114" s="127" t="n">
        <f aca="false">IF(ISNUMBER(H114),IF(H114&gt;0.05,100,IF(H114&gt;0,50,0)),"")</f>
        <v>100</v>
      </c>
      <c r="T114" s="127" t="n">
        <f aca="false">IF(AND(A114&gt;="2019-01",ISNUMBER(L114)),IF(AND(L114&lt;350,OR(NOT(ISNUMBER(M114)),M114&lt;50)),100,IF(L114&lt;=450,50,0)),IF(ISNUMBER(J114),IF(AND(J114&lt;0.95,OR(NOT(ISNUMBER(K114)),K114&lt;0.2)),100,IF(AND(J114&lt;=1.35,OR(NOT(ISNUMBER(K114)),K114&lt;0.4)),50,0)),""))</f>
        <v>0</v>
      </c>
      <c r="U114" s="127" t="n">
        <f aca="false">IF(ISNUMBER(P114),IF(P114=1,100,IF(P114=0,50,0)),"")</f>
        <v>100</v>
      </c>
      <c r="V114" s="127" t="n">
        <f aca="false">IF(ISNUMBER(Q114),IF(Q114=1,0,100),"")</f>
        <v>100</v>
      </c>
      <c r="W114" s="127" t="n">
        <f aca="false">IF(ISNUMBER(N114),IF(OR(N114&lt;4,AND(N114&lt;6,ISNUMBER(O114),O114&lt;-0.3)),100,IF(OR(N114&lt;=6,AND(ISNUMBER(O114),O114&lt;-0.3)),50,0)),"")</f>
        <v>50</v>
      </c>
      <c r="X114" s="127" t="n">
        <f aca="false">IF(ISNUMBER(I114),IF(I114&lt;15,100,IF(I114&lt;=25,50,0)),"")</f>
        <v>50</v>
      </c>
      <c r="Y114" s="127" t="n">
        <f aca="false">SUMPRODUCT({30,10,20,15,10,10,5},--ISNUMBER(R114:X114))</f>
        <v>100</v>
      </c>
      <c r="Z114" s="127" t="n">
        <f aca="false">IF(Y114&gt;=60,SUMPRODUCT({30,10,20,15,10,10,5},R114:X114)/Y114,"")</f>
        <v>72.5</v>
      </c>
      <c r="AA114" s="127" t="str">
        <f aca="false">IF(ISNUMBER(Z114),IF(Z114&gt;=70,"EASY",IF(Z114&gt;40,"UNCERTAIN","HARD")),"")</f>
        <v>EASY</v>
      </c>
    </row>
    <row r="115" customFormat="false" ht="15" hidden="false" customHeight="false" outlineLevel="0" collapsed="false">
      <c r="A115" s="127" t="s">
        <v>1405</v>
      </c>
      <c r="B115" s="127" t="n">
        <v>-0.0097</v>
      </c>
      <c r="C115" s="127" t="s">
        <v>1293</v>
      </c>
      <c r="D115" s="127" t="n">
        <f aca="false">D114*(1+B115)</f>
        <v>150.374646452093</v>
      </c>
      <c r="E115" s="127" t="n">
        <f aca="false">AVERAGE(D106:D115)</f>
        <v>139.710754910681</v>
      </c>
      <c r="F115" s="127" t="n">
        <f aca="false">D115/E115-1</f>
        <v>0.0763283510151311</v>
      </c>
      <c r="G115" s="127" t="n">
        <f aca="false">IF(E115&gt;E114,1,0)</f>
        <v>1</v>
      </c>
      <c r="H115" s="127" t="n">
        <f aca="false">D115/D103-1</f>
        <v>0.143048388122336</v>
      </c>
      <c r="I115" s="127" t="n">
        <f aca="false">STDEV(B110:B115)*SQRT(12)*100</f>
        <v>18.5367106035564</v>
      </c>
      <c r="J115" s="127" t="n">
        <v>1.28</v>
      </c>
      <c r="K115" s="127" t="n">
        <f aca="false">IF(AND(ISNUMBER(J115),ISNUMBER(J109)),J115-J109,"")</f>
        <v>-0.5</v>
      </c>
      <c r="M115" s="127" t="str">
        <f aca="false">IF(AND(ISNUMBER(L115),ISNUMBER(L109)),L115-L109,"")</f>
        <v/>
      </c>
      <c r="N115" s="127" t="n">
        <v>6.5421</v>
      </c>
      <c r="O115" s="127" t="n">
        <f aca="false">IF(AND(ISNUMBER(N115),ISNUMBER(N109)),N115-N109,"")</f>
        <v>-0.434600000000001</v>
      </c>
      <c r="P115" s="127" t="n">
        <v>1</v>
      </c>
      <c r="Q115" s="127" t="n">
        <v>0</v>
      </c>
      <c r="R115" s="127" t="n">
        <f aca="false">IF(ISNUMBER(F115),IF(AND(F115&gt;0.02,G115=1),100,IF(F115&gt;-0.02,50,0)),"")</f>
        <v>100</v>
      </c>
      <c r="S115" s="127" t="n">
        <f aca="false">IF(ISNUMBER(H115),IF(H115&gt;0.05,100,IF(H115&gt;0,50,0)),"")</f>
        <v>100</v>
      </c>
      <c r="T115" s="127" t="n">
        <f aca="false">IF(AND(A115&gt;="2019-01",ISNUMBER(L115)),IF(AND(L115&lt;350,OR(NOT(ISNUMBER(M115)),M115&lt;50)),100,IF(L115&lt;=450,50,0)),IF(ISNUMBER(J115),IF(AND(J115&lt;0.95,OR(NOT(ISNUMBER(K115)),K115&lt;0.2)),100,IF(AND(J115&lt;=1.35,OR(NOT(ISNUMBER(K115)),K115&lt;0.4)),50,0)),""))</f>
        <v>50</v>
      </c>
      <c r="U115" s="127" t="n">
        <f aca="false">IF(ISNUMBER(P115),IF(P115=1,100,IF(P115=0,50,0)),"")</f>
        <v>100</v>
      </c>
      <c r="V115" s="127" t="n">
        <f aca="false">IF(ISNUMBER(Q115),IF(Q115=1,0,100),"")</f>
        <v>100</v>
      </c>
      <c r="W115" s="127" t="n">
        <f aca="false">IF(ISNUMBER(N115),IF(OR(N115&lt;4,AND(N115&lt;6,ISNUMBER(O115),O115&lt;-0.3)),100,IF(OR(N115&lt;=6,AND(ISNUMBER(O115),O115&lt;-0.3)),50,0)),"")</f>
        <v>50</v>
      </c>
      <c r="X115" s="127" t="n">
        <f aca="false">IF(ISNUMBER(I115),IF(I115&lt;15,100,IF(I115&lt;=25,50,0)),"")</f>
        <v>50</v>
      </c>
      <c r="Y115" s="127" t="n">
        <f aca="false">SUMPRODUCT({30,10,20,15,10,10,5},--ISNUMBER(R115:X115))</f>
        <v>100</v>
      </c>
      <c r="Z115" s="127" t="n">
        <f aca="false">IF(Y115&gt;=60,SUMPRODUCT({30,10,20,15,10,10,5},R115:X115)/Y115,"")</f>
        <v>82.5</v>
      </c>
      <c r="AA115" s="127" t="str">
        <f aca="false">IF(ISNUMBER(Z115),IF(Z115&gt;=70,"EASY",IF(Z115&gt;40,"UNCERTAIN","HARD")),"")</f>
        <v>EASY</v>
      </c>
    </row>
    <row r="116" customFormat="false" ht="15" hidden="false" customHeight="false" outlineLevel="0" collapsed="false">
      <c r="A116" s="127" t="s">
        <v>1406</v>
      </c>
      <c r="B116" s="127" t="n">
        <v>0.0448</v>
      </c>
      <c r="C116" s="127" t="s">
        <v>1293</v>
      </c>
      <c r="D116" s="127" t="n">
        <f aca="false">D115*(1+B116)</f>
        <v>157.111430613147</v>
      </c>
      <c r="E116" s="127" t="n">
        <f aca="false">AVERAGE(D107:D116)</f>
        <v>142.730967304698</v>
      </c>
      <c r="F116" s="127" t="n">
        <f aca="false">D116/E116-1</f>
        <v>0.100752230437492</v>
      </c>
      <c r="G116" s="127" t="n">
        <f aca="false">IF(E116&gt;E115,1,0)</f>
        <v>1</v>
      </c>
      <c r="H116" s="127" t="n">
        <f aca="false">D116/D104-1</f>
        <v>0.134793762742509</v>
      </c>
      <c r="I116" s="127" t="n">
        <f aca="false">STDEV(B111:B116)*SQRT(12)*100</f>
        <v>17.8509394710755</v>
      </c>
      <c r="J116" s="127" t="n">
        <v>1.27</v>
      </c>
      <c r="K116" s="127" t="n">
        <f aca="false">IF(AND(ISNUMBER(J116),ISNUMBER(J110)),J116-J110,"")</f>
        <v>-0.5</v>
      </c>
      <c r="M116" s="127" t="str">
        <f aca="false">IF(AND(ISNUMBER(L116),ISNUMBER(L110)),L116-L110,"")</f>
        <v/>
      </c>
      <c r="N116" s="127" t="n">
        <v>6.3197</v>
      </c>
      <c r="O116" s="127" t="n">
        <f aca="false">IF(AND(ISNUMBER(N116),ISNUMBER(N110)),N116-N110,"")</f>
        <v>-0.4111</v>
      </c>
      <c r="P116" s="127" t="n">
        <v>1</v>
      </c>
      <c r="Q116" s="127" t="n">
        <v>0</v>
      </c>
      <c r="R116" s="127" t="n">
        <f aca="false">IF(ISNUMBER(F116),IF(AND(F116&gt;0.02,G116=1),100,IF(F116&gt;-0.02,50,0)),"")</f>
        <v>100</v>
      </c>
      <c r="S116" s="127" t="n">
        <f aca="false">IF(ISNUMBER(H116),IF(H116&gt;0.05,100,IF(H116&gt;0,50,0)),"")</f>
        <v>100</v>
      </c>
      <c r="T116" s="127" t="n">
        <f aca="false">IF(AND(A116&gt;="2019-01",ISNUMBER(L116)),IF(AND(L116&lt;350,OR(NOT(ISNUMBER(M116)),M116&lt;50)),100,IF(L116&lt;=450,50,0)),IF(ISNUMBER(J116),IF(AND(J116&lt;0.95,OR(NOT(ISNUMBER(K116)),K116&lt;0.2)),100,IF(AND(J116&lt;=1.35,OR(NOT(ISNUMBER(K116)),K116&lt;0.4)),50,0)),""))</f>
        <v>50</v>
      </c>
      <c r="U116" s="127" t="n">
        <f aca="false">IF(ISNUMBER(P116),IF(P116=1,100,IF(P116=0,50,0)),"")</f>
        <v>100</v>
      </c>
      <c r="V116" s="127" t="n">
        <f aca="false">IF(ISNUMBER(Q116),IF(Q116=1,0,100),"")</f>
        <v>100</v>
      </c>
      <c r="W116" s="127" t="n">
        <f aca="false">IF(ISNUMBER(N116),IF(OR(N116&lt;4,AND(N116&lt;6,ISNUMBER(O116),O116&lt;-0.3)),100,IF(OR(N116&lt;=6,AND(ISNUMBER(O116),O116&lt;-0.3)),50,0)),"")</f>
        <v>50</v>
      </c>
      <c r="X116" s="127" t="n">
        <f aca="false">IF(ISNUMBER(I116),IF(I116&lt;15,100,IF(I116&lt;=25,50,0)),"")</f>
        <v>50</v>
      </c>
      <c r="Y116" s="127" t="n">
        <f aca="false">SUMPRODUCT({30,10,20,15,10,10,5},--ISNUMBER(R116:X116))</f>
        <v>100</v>
      </c>
      <c r="Z116" s="127" t="n">
        <f aca="false">IF(Y116&gt;=60,SUMPRODUCT({30,10,20,15,10,10,5},R116:X116)/Y116,"")</f>
        <v>82.5</v>
      </c>
      <c r="AA116" s="127" t="str">
        <f aca="false">IF(ISNUMBER(Z116),IF(Z116&gt;=70,"EASY",IF(Z116&gt;40,"UNCERTAIN","HARD")),"")</f>
        <v>EASY</v>
      </c>
    </row>
    <row r="117" customFormat="false" ht="15" hidden="false" customHeight="false" outlineLevel="0" collapsed="false">
      <c r="A117" s="127" t="s">
        <v>1407</v>
      </c>
      <c r="B117" s="127" t="n">
        <v>-0.006</v>
      </c>
      <c r="C117" s="127" t="s">
        <v>1293</v>
      </c>
      <c r="D117" s="127" t="n">
        <f aca="false">D116*(1+B117)</f>
        <v>156.168762029468</v>
      </c>
      <c r="E117" s="127" t="n">
        <f aca="false">AVERAGE(D108:D117)</f>
        <v>146.130284554236</v>
      </c>
      <c r="F117" s="127" t="n">
        <f aca="false">D117/E117-1</f>
        <v>0.0686953940167403</v>
      </c>
      <c r="G117" s="127" t="n">
        <f aca="false">IF(E117&gt;E116,1,0)</f>
        <v>1</v>
      </c>
      <c r="H117" s="127" t="n">
        <f aca="false">D117/D105-1</f>
        <v>0.201389924556454</v>
      </c>
      <c r="I117" s="127" t="n">
        <f aca="false">STDEV(B112:B117)*SQRT(12)*100</f>
        <v>7.8702681021678</v>
      </c>
      <c r="J117" s="127" t="n">
        <v>1.26</v>
      </c>
      <c r="K117" s="127" t="n">
        <f aca="false">IF(AND(ISNUMBER(J117),ISNUMBER(J111)),J117-J111,"")</f>
        <v>-0.55</v>
      </c>
      <c r="M117" s="127" t="str">
        <f aca="false">IF(AND(ISNUMBER(L117),ISNUMBER(L111)),L117-L111,"")</f>
        <v/>
      </c>
      <c r="N117" s="127" t="n">
        <v>6.6667</v>
      </c>
      <c r="O117" s="127" t="n">
        <f aca="false">IF(AND(ISNUMBER(N117),ISNUMBER(N111)),N117-N111,"")</f>
        <v>-0.2167</v>
      </c>
      <c r="P117" s="127" t="n">
        <v>1</v>
      </c>
      <c r="Q117" s="127" t="n">
        <v>0</v>
      </c>
      <c r="R117" s="127" t="n">
        <f aca="false">IF(ISNUMBER(F117),IF(AND(F117&gt;0.02,G117=1),100,IF(F117&gt;-0.02,50,0)),"")</f>
        <v>100</v>
      </c>
      <c r="S117" s="127" t="n">
        <f aca="false">IF(ISNUMBER(H117),IF(H117&gt;0.05,100,IF(H117&gt;0,50,0)),"")</f>
        <v>100</v>
      </c>
      <c r="T117" s="127" t="n">
        <f aca="false">IF(AND(A117&gt;="2019-01",ISNUMBER(L117)),IF(AND(L117&lt;350,OR(NOT(ISNUMBER(M117)),M117&lt;50)),100,IF(L117&lt;=450,50,0)),IF(ISNUMBER(J117),IF(AND(J117&lt;0.95,OR(NOT(ISNUMBER(K117)),K117&lt;0.2)),100,IF(AND(J117&lt;=1.35,OR(NOT(ISNUMBER(K117)),K117&lt;0.4)),50,0)),""))</f>
        <v>50</v>
      </c>
      <c r="U117" s="127" t="n">
        <f aca="false">IF(ISNUMBER(P117),IF(P117=1,100,IF(P117=0,50,0)),"")</f>
        <v>100</v>
      </c>
      <c r="V117" s="127" t="n">
        <f aca="false">IF(ISNUMBER(Q117),IF(Q117=1,0,100),"")</f>
        <v>100</v>
      </c>
      <c r="W117" s="127" t="n">
        <f aca="false">IF(ISNUMBER(N117),IF(OR(N117&lt;4,AND(N117&lt;6,ISNUMBER(O117),O117&lt;-0.3)),100,IF(OR(N117&lt;=6,AND(ISNUMBER(O117),O117&lt;-0.3)),50,0)),"")</f>
        <v>0</v>
      </c>
      <c r="X117" s="127" t="n">
        <f aca="false">IF(ISNUMBER(I117),IF(I117&lt;15,100,IF(I117&lt;=25,50,0)),"")</f>
        <v>100</v>
      </c>
      <c r="Y117" s="127" t="n">
        <f aca="false">SUMPRODUCT({30,10,20,15,10,10,5},--ISNUMBER(R117:X117))</f>
        <v>100</v>
      </c>
      <c r="Z117" s="127" t="n">
        <f aca="false">IF(Y117&gt;=60,SUMPRODUCT({30,10,20,15,10,10,5},R117:X117)/Y117,"")</f>
        <v>80</v>
      </c>
      <c r="AA117" s="127" t="str">
        <f aca="false">IF(ISNUMBER(Z117),IF(Z117&gt;=70,"EASY",IF(Z117&gt;40,"UNCERTAIN","HARD")),"")</f>
        <v>EASY</v>
      </c>
    </row>
    <row r="118" customFormat="false" ht="15" hidden="false" customHeight="false" outlineLevel="0" collapsed="false">
      <c r="A118" s="127" t="s">
        <v>1408</v>
      </c>
      <c r="B118" s="127" t="n">
        <v>-0.0014</v>
      </c>
      <c r="C118" s="127" t="s">
        <v>1293</v>
      </c>
      <c r="D118" s="127" t="n">
        <f aca="false">D117*(1+B118)</f>
        <v>155.950125762626</v>
      </c>
      <c r="E118" s="127" t="n">
        <f aca="false">AVERAGE(D109:D118)</f>
        <v>148.790567466525</v>
      </c>
      <c r="F118" s="127" t="n">
        <f aca="false">D118/E118-1</f>
        <v>0.0481183613854541</v>
      </c>
      <c r="G118" s="127" t="n">
        <f aca="false">IF(E118&gt;E117,1,0)</f>
        <v>1</v>
      </c>
      <c r="H118" s="127" t="n">
        <f aca="false">D118/D106-1</f>
        <v>0.228831279998028</v>
      </c>
      <c r="I118" s="127" t="n">
        <f aca="false">STDEV(B113:B118)*SQRT(12)*100</f>
        <v>8.00171981513974</v>
      </c>
      <c r="J118" s="127" t="n">
        <v>1.19</v>
      </c>
      <c r="K118" s="127" t="n">
        <f aca="false">IF(AND(ISNUMBER(J118),ISNUMBER(J112)),J118-J112,"")</f>
        <v>-0.5</v>
      </c>
      <c r="M118" s="127" t="str">
        <f aca="false">IF(AND(ISNUMBER(L118),ISNUMBER(L112)),L118-L112,"")</f>
        <v/>
      </c>
      <c r="N118" s="127" t="n">
        <v>6.8266</v>
      </c>
      <c r="O118" s="127" t="n">
        <f aca="false">IF(AND(ISNUMBER(N118),ISNUMBER(N112)),N118-N112,"")</f>
        <v>0.3872</v>
      </c>
      <c r="P118" s="127" t="n">
        <v>1</v>
      </c>
      <c r="Q118" s="127" t="n">
        <v>0</v>
      </c>
      <c r="R118" s="127" t="n">
        <f aca="false">IF(ISNUMBER(F118),IF(AND(F118&gt;0.02,G118=1),100,IF(F118&gt;-0.02,50,0)),"")</f>
        <v>100</v>
      </c>
      <c r="S118" s="127" t="n">
        <f aca="false">IF(ISNUMBER(H118),IF(H118&gt;0.05,100,IF(H118&gt;0,50,0)),"")</f>
        <v>100</v>
      </c>
      <c r="T118" s="127" t="n">
        <f aca="false">IF(AND(A118&gt;="2019-01",ISNUMBER(L118)),IF(AND(L118&lt;350,OR(NOT(ISNUMBER(M118)),M118&lt;50)),100,IF(L118&lt;=450,50,0)),IF(ISNUMBER(J118),IF(AND(J118&lt;0.95,OR(NOT(ISNUMBER(K118)),K118&lt;0.2)),100,IF(AND(J118&lt;=1.35,OR(NOT(ISNUMBER(K118)),K118&lt;0.4)),50,0)),""))</f>
        <v>50</v>
      </c>
      <c r="U118" s="127" t="n">
        <f aca="false">IF(ISNUMBER(P118),IF(P118=1,100,IF(P118=0,50,0)),"")</f>
        <v>100</v>
      </c>
      <c r="V118" s="127" t="n">
        <f aca="false">IF(ISNUMBER(Q118),IF(Q118=1,0,100),"")</f>
        <v>100</v>
      </c>
      <c r="W118" s="127" t="n">
        <f aca="false">IF(ISNUMBER(N118),IF(OR(N118&lt;4,AND(N118&lt;6,ISNUMBER(O118),O118&lt;-0.3)),100,IF(OR(N118&lt;=6,AND(ISNUMBER(O118),O118&lt;-0.3)),50,0)),"")</f>
        <v>0</v>
      </c>
      <c r="X118" s="127" t="n">
        <f aca="false">IF(ISNUMBER(I118),IF(I118&lt;15,100,IF(I118&lt;=25,50,0)),"")</f>
        <v>100</v>
      </c>
      <c r="Y118" s="127" t="n">
        <f aca="false">SUMPRODUCT({30,10,20,15,10,10,5},--ISNUMBER(R118:X118))</f>
        <v>100</v>
      </c>
      <c r="Z118" s="127" t="n">
        <f aca="false">IF(Y118&gt;=60,SUMPRODUCT({30,10,20,15,10,10,5},R118:X118)/Y118,"")</f>
        <v>80</v>
      </c>
      <c r="AA118" s="127" t="str">
        <f aca="false">IF(ISNUMBER(Z118),IF(Z118&gt;=70,"EASY",IF(Z118&gt;40,"UNCERTAIN","HARD")),"")</f>
        <v>EASY</v>
      </c>
    </row>
    <row r="119" customFormat="false" ht="15" hidden="false" customHeight="false" outlineLevel="0" collapsed="false">
      <c r="A119" s="127" t="s">
        <v>1409</v>
      </c>
      <c r="B119" s="127" t="n">
        <v>0.0251</v>
      </c>
      <c r="C119" s="127" t="s">
        <v>1293</v>
      </c>
      <c r="D119" s="127" t="n">
        <f aca="false">D118*(1+B119)</f>
        <v>159.864473919268</v>
      </c>
      <c r="E119" s="127" t="n">
        <f aca="false">AVERAGE(D110:D119)</f>
        <v>151.447775939728</v>
      </c>
      <c r="F119" s="127" t="n">
        <f aca="false">D119/E119-1</f>
        <v>0.0555749196534274</v>
      </c>
      <c r="G119" s="127" t="n">
        <f aca="false">IF(E119&gt;E118,1,0)</f>
        <v>1</v>
      </c>
      <c r="H119" s="127" t="n">
        <f aca="false">D119/D107-1</f>
        <v>0.308481297523609</v>
      </c>
      <c r="I119" s="127" t="n">
        <f aca="false">STDEV(B114:B119)*SQRT(12)*100</f>
        <v>7.88140342832417</v>
      </c>
      <c r="J119" s="127" t="n">
        <v>1.02</v>
      </c>
      <c r="K119" s="127" t="n">
        <f aca="false">IF(AND(ISNUMBER(J119),ISNUMBER(J113)),J119-J113,"")</f>
        <v>-0.58</v>
      </c>
      <c r="M119" s="127" t="str">
        <f aca="false">IF(AND(ISNUMBER(L119),ISNUMBER(L113)),L119-L113,"")</f>
        <v/>
      </c>
      <c r="N119" s="127" t="n">
        <v>6.789</v>
      </c>
      <c r="O119" s="127" t="n">
        <f aca="false">IF(AND(ISNUMBER(N119),ISNUMBER(N113)),N119-N113,"")</f>
        <v>0.1852</v>
      </c>
      <c r="P119" s="127" t="n">
        <v>1</v>
      </c>
      <c r="Q119" s="127" t="n">
        <v>0</v>
      </c>
      <c r="R119" s="127" t="n">
        <f aca="false">IF(ISNUMBER(F119),IF(AND(F119&gt;0.02,G119=1),100,IF(F119&gt;-0.02,50,0)),"")</f>
        <v>100</v>
      </c>
      <c r="S119" s="127" t="n">
        <f aca="false">IF(ISNUMBER(H119),IF(H119&gt;0.05,100,IF(H119&gt;0,50,0)),"")</f>
        <v>100</v>
      </c>
      <c r="T119" s="127" t="n">
        <f aca="false">IF(AND(A119&gt;="2019-01",ISNUMBER(L119)),IF(AND(L119&lt;350,OR(NOT(ISNUMBER(M119)),M119&lt;50)),100,IF(L119&lt;=450,50,0)),IF(ISNUMBER(J119),IF(AND(J119&lt;0.95,OR(NOT(ISNUMBER(K119)),K119&lt;0.2)),100,IF(AND(J119&lt;=1.35,OR(NOT(ISNUMBER(K119)),K119&lt;0.4)),50,0)),""))</f>
        <v>50</v>
      </c>
      <c r="U119" s="127" t="n">
        <f aca="false">IF(ISNUMBER(P119),IF(P119=1,100,IF(P119=0,50,0)),"")</f>
        <v>100</v>
      </c>
      <c r="V119" s="127" t="n">
        <f aca="false">IF(ISNUMBER(Q119),IF(Q119=1,0,100),"")</f>
        <v>100</v>
      </c>
      <c r="W119" s="127" t="n">
        <f aca="false">IF(ISNUMBER(N119),IF(OR(N119&lt;4,AND(N119&lt;6,ISNUMBER(O119),O119&lt;-0.3)),100,IF(OR(N119&lt;=6,AND(ISNUMBER(O119),O119&lt;-0.3)),50,0)),"")</f>
        <v>0</v>
      </c>
      <c r="X119" s="127" t="n">
        <f aca="false">IF(ISNUMBER(I119),IF(I119&lt;15,100,IF(I119&lt;=25,50,0)),"")</f>
        <v>100</v>
      </c>
      <c r="Y119" s="127" t="n">
        <f aca="false">SUMPRODUCT({30,10,20,15,10,10,5},--ISNUMBER(R119:X119))</f>
        <v>100</v>
      </c>
      <c r="Z119" s="127" t="n">
        <f aca="false">IF(Y119&gt;=60,SUMPRODUCT({30,10,20,15,10,10,5},R119:X119)/Y119,"")</f>
        <v>80</v>
      </c>
      <c r="AA119" s="127" t="str">
        <f aca="false">IF(ISNUMBER(Z119),IF(Z119&gt;=70,"EASY",IF(Z119&gt;40,"UNCERTAIN","HARD")),"")</f>
        <v>EASY</v>
      </c>
    </row>
    <row r="120" customFormat="false" ht="15" hidden="false" customHeight="false" outlineLevel="0" collapsed="false">
      <c r="A120" s="127" t="s">
        <v>1410</v>
      </c>
      <c r="B120" s="127" t="n">
        <v>-0.0201</v>
      </c>
      <c r="C120" s="127" t="s">
        <v>1293</v>
      </c>
      <c r="D120" s="127" t="n">
        <f aca="false">D119*(1+B120)</f>
        <v>156.651197993491</v>
      </c>
      <c r="E120" s="127" t="n">
        <f aca="false">AVERAGE(D111:D120)</f>
        <v>153.932944296242</v>
      </c>
      <c r="F120" s="127" t="n">
        <f aca="false">D120/E120-1</f>
        <v>0.0176586870970117</v>
      </c>
      <c r="G120" s="127" t="n">
        <f aca="false">IF(E120&gt;E119,1,0)</f>
        <v>1</v>
      </c>
      <c r="H120" s="127" t="n">
        <f aca="false">D120/D108-1</f>
        <v>0.211089849290058</v>
      </c>
      <c r="I120" s="127" t="n">
        <f aca="false">STDEV(B115:B120)*SQRT(12)*100</f>
        <v>8.47805874006544</v>
      </c>
      <c r="J120" s="127" t="n">
        <v>0.97</v>
      </c>
      <c r="K120" s="127" t="n">
        <f aca="false">IF(AND(ISNUMBER(J120),ISNUMBER(J114)),J120-J114,"")</f>
        <v>-0.57</v>
      </c>
      <c r="M120" s="127" t="str">
        <f aca="false">IF(AND(ISNUMBER(L120),ISNUMBER(L114)),L120-L114,"")</f>
        <v/>
      </c>
      <c r="N120" s="127" t="n">
        <v>6.7518</v>
      </c>
      <c r="O120" s="127" t="n">
        <f aca="false">IF(AND(ISNUMBER(N120),ISNUMBER(N114)),N120-N114,"")</f>
        <v>0.372800000000001</v>
      </c>
      <c r="P120" s="127" t="n">
        <v>1</v>
      </c>
      <c r="Q120" s="127" t="n">
        <v>0</v>
      </c>
      <c r="R120" s="127" t="n">
        <f aca="false">IF(ISNUMBER(F120),IF(AND(F120&gt;0.02,G120=1),100,IF(F120&gt;-0.02,50,0)),"")</f>
        <v>50</v>
      </c>
      <c r="S120" s="127" t="n">
        <f aca="false">IF(ISNUMBER(H120),IF(H120&gt;0.05,100,IF(H120&gt;0,50,0)),"")</f>
        <v>100</v>
      </c>
      <c r="T120" s="127" t="n">
        <f aca="false">IF(AND(A120&gt;="2019-01",ISNUMBER(L120)),IF(AND(L120&lt;350,OR(NOT(ISNUMBER(M120)),M120&lt;50)),100,IF(L120&lt;=450,50,0)),IF(ISNUMBER(J120),IF(AND(J120&lt;0.95,OR(NOT(ISNUMBER(K120)),K120&lt;0.2)),100,IF(AND(J120&lt;=1.35,OR(NOT(ISNUMBER(K120)),K120&lt;0.4)),50,0)),""))</f>
        <v>50</v>
      </c>
      <c r="U120" s="127" t="n">
        <f aca="false">IF(ISNUMBER(P120),IF(P120=1,100,IF(P120=0,50,0)),"")</f>
        <v>100</v>
      </c>
      <c r="V120" s="127" t="n">
        <f aca="false">IF(ISNUMBER(Q120),IF(Q120=1,0,100),"")</f>
        <v>100</v>
      </c>
      <c r="W120" s="127" t="n">
        <f aca="false">IF(ISNUMBER(N120),IF(OR(N120&lt;4,AND(N120&lt;6,ISNUMBER(O120),O120&lt;-0.3)),100,IF(OR(N120&lt;=6,AND(ISNUMBER(O120),O120&lt;-0.3)),50,0)),"")</f>
        <v>0</v>
      </c>
      <c r="X120" s="127" t="n">
        <f aca="false">IF(ISNUMBER(I120),IF(I120&lt;15,100,IF(I120&lt;=25,50,0)),"")</f>
        <v>100</v>
      </c>
      <c r="Y120" s="127" t="n">
        <f aca="false">SUMPRODUCT({30,10,20,15,10,10,5},--ISNUMBER(R120:X120))</f>
        <v>100</v>
      </c>
      <c r="Z120" s="127" t="n">
        <f aca="false">IF(Y120&gt;=60,SUMPRODUCT({30,10,20,15,10,10,5},R120:X120)/Y120,"")</f>
        <v>65</v>
      </c>
      <c r="AA120" s="127" t="str">
        <f aca="false">IF(ISNUMBER(Z120),IF(Z120&gt;=70,"EASY",IF(Z120&gt;40,"UNCERTAIN","HARD")),"")</f>
        <v>UNCERTAIN</v>
      </c>
    </row>
    <row r="121" customFormat="false" ht="15" hidden="false" customHeight="false" outlineLevel="0" collapsed="false">
      <c r="A121" s="127" t="s">
        <v>1411</v>
      </c>
      <c r="B121" s="127" t="n">
        <v>0.0076</v>
      </c>
      <c r="C121" s="127" t="s">
        <v>1293</v>
      </c>
      <c r="D121" s="127" t="n">
        <f aca="false">D120*(1+B121)</f>
        <v>157.841747098242</v>
      </c>
      <c r="E121" s="127" t="n">
        <f aca="false">AVERAGE(D112:D121)</f>
        <v>154.872539696001</v>
      </c>
      <c r="F121" s="127" t="n">
        <f aca="false">D121/E121-1</f>
        <v>0.0191719423473558</v>
      </c>
      <c r="G121" s="127" t="n">
        <f aca="false">IF(E121&gt;E120,1,0)</f>
        <v>1</v>
      </c>
      <c r="H121" s="127" t="n">
        <f aca="false">D121/D109-1</f>
        <v>0.184176741528057</v>
      </c>
      <c r="I121" s="127" t="n">
        <f aca="false">STDEV(B116:B121)*SQRT(12)*100</f>
        <v>8.07977227401862</v>
      </c>
      <c r="J121" s="127" t="n">
        <v>0.98</v>
      </c>
      <c r="K121" s="127" t="n">
        <f aca="false">IF(AND(ISNUMBER(J121),ISNUMBER(J115)),J121-J115,"")</f>
        <v>-0.3</v>
      </c>
      <c r="M121" s="127" t="str">
        <f aca="false">IF(AND(ISNUMBER(L121),ISNUMBER(L115)),L121-L115,"")</f>
        <v/>
      </c>
      <c r="N121" s="127" t="n">
        <v>6.3406</v>
      </c>
      <c r="O121" s="127" t="n">
        <f aca="false">IF(AND(ISNUMBER(N121),ISNUMBER(N115)),N121-N115,"")</f>
        <v>-0.201499999999999</v>
      </c>
      <c r="P121" s="127" t="n">
        <v>1</v>
      </c>
      <c r="Q121" s="127" t="n">
        <v>0</v>
      </c>
      <c r="R121" s="127" t="n">
        <f aca="false">IF(ISNUMBER(F121),IF(AND(F121&gt;0.02,G121=1),100,IF(F121&gt;-0.02,50,0)),"")</f>
        <v>50</v>
      </c>
      <c r="S121" s="127" t="n">
        <f aca="false">IF(ISNUMBER(H121),IF(H121&gt;0.05,100,IF(H121&gt;0,50,0)),"")</f>
        <v>100</v>
      </c>
      <c r="T121" s="127" t="n">
        <f aca="false">IF(AND(A121&gt;="2019-01",ISNUMBER(L121)),IF(AND(L121&lt;350,OR(NOT(ISNUMBER(M121)),M121&lt;50)),100,IF(L121&lt;=450,50,0)),IF(ISNUMBER(J121),IF(AND(J121&lt;0.95,OR(NOT(ISNUMBER(K121)),K121&lt;0.2)),100,IF(AND(J121&lt;=1.35,OR(NOT(ISNUMBER(K121)),K121&lt;0.4)),50,0)),""))</f>
        <v>50</v>
      </c>
      <c r="U121" s="127" t="n">
        <f aca="false">IF(ISNUMBER(P121),IF(P121=1,100,IF(P121=0,50,0)),"")</f>
        <v>100</v>
      </c>
      <c r="V121" s="127" t="n">
        <f aca="false">IF(ISNUMBER(Q121),IF(Q121=1,0,100),"")</f>
        <v>100</v>
      </c>
      <c r="W121" s="127" t="n">
        <f aca="false">IF(ISNUMBER(N121),IF(OR(N121&lt;4,AND(N121&lt;6,ISNUMBER(O121),O121&lt;-0.3)),100,IF(OR(N121&lt;=6,AND(ISNUMBER(O121),O121&lt;-0.3)),50,0)),"")</f>
        <v>0</v>
      </c>
      <c r="X121" s="127" t="n">
        <f aca="false">IF(ISNUMBER(I121),IF(I121&lt;15,100,IF(I121&lt;=25,50,0)),"")</f>
        <v>100</v>
      </c>
      <c r="Y121" s="127" t="n">
        <f aca="false">SUMPRODUCT({30,10,20,15,10,10,5},--ISNUMBER(R121:X121))</f>
        <v>100</v>
      </c>
      <c r="Z121" s="127" t="n">
        <f aca="false">IF(Y121&gt;=60,SUMPRODUCT({30,10,20,15,10,10,5},R121:X121)/Y121,"")</f>
        <v>65</v>
      </c>
      <c r="AA121" s="127" t="str">
        <f aca="false">IF(ISNUMBER(Z121),IF(Z121&gt;=70,"EASY",IF(Z121&gt;40,"UNCERTAIN","HARD")),"")</f>
        <v>UNCERTAIN</v>
      </c>
    </row>
    <row r="122" customFormat="false" ht="15" hidden="false" customHeight="false" outlineLevel="0" collapsed="false">
      <c r="A122" s="127" t="s">
        <v>1412</v>
      </c>
      <c r="B122" s="127" t="n">
        <v>0.0605</v>
      </c>
      <c r="C122" s="127" t="s">
        <v>1293</v>
      </c>
      <c r="D122" s="127" t="n">
        <f aca="false">D121*(1+B122)</f>
        <v>167.391172797685</v>
      </c>
      <c r="E122" s="127" t="n">
        <f aca="false">AVERAGE(D113:D122)</f>
        <v>156.669103442259</v>
      </c>
      <c r="F122" s="127" t="n">
        <f aca="false">D122/E122-1</f>
        <v>0.0684376760946894</v>
      </c>
      <c r="G122" s="127" t="n">
        <f aca="false">IF(E122&gt;E121,1,0)</f>
        <v>1</v>
      </c>
      <c r="H122" s="127" t="n">
        <f aca="false">D122/D110-1</f>
        <v>0.270043926365801</v>
      </c>
      <c r="I122" s="127" t="n">
        <f aca="false">STDEV(B117:B122)*SQRT(12)*100</f>
        <v>9.88401740184628</v>
      </c>
      <c r="J122" s="127" t="n">
        <v>1.14</v>
      </c>
      <c r="K122" s="127" t="n">
        <f aca="false">IF(AND(ISNUMBER(J122),ISNUMBER(J116)),J122-J116,"")</f>
        <v>-0.13</v>
      </c>
      <c r="M122" s="127" t="str">
        <f aca="false">IF(AND(ISNUMBER(L122),ISNUMBER(L116)),L122-L116,"")</f>
        <v/>
      </c>
      <c r="N122" s="127" t="n">
        <v>6.1261</v>
      </c>
      <c r="O122" s="127" t="n">
        <f aca="false">IF(AND(ISNUMBER(N122),ISNUMBER(N116)),N122-N116,"")</f>
        <v>-0.1936</v>
      </c>
      <c r="P122" s="127" t="n">
        <v>1</v>
      </c>
      <c r="Q122" s="127" t="n">
        <v>0</v>
      </c>
      <c r="R122" s="127" t="n">
        <f aca="false">IF(ISNUMBER(F122),IF(AND(F122&gt;0.02,G122=1),100,IF(F122&gt;-0.02,50,0)),"")</f>
        <v>100</v>
      </c>
      <c r="S122" s="127" t="n">
        <f aca="false">IF(ISNUMBER(H122),IF(H122&gt;0.05,100,IF(H122&gt;0,50,0)),"")</f>
        <v>100</v>
      </c>
      <c r="T122" s="127" t="n">
        <f aca="false">IF(AND(A122&gt;="2019-01",ISNUMBER(L122)),IF(AND(L122&lt;350,OR(NOT(ISNUMBER(M122)),M122&lt;50)),100,IF(L122&lt;=450,50,0)),IF(ISNUMBER(J122),IF(AND(J122&lt;0.95,OR(NOT(ISNUMBER(K122)),K122&lt;0.2)),100,IF(AND(J122&lt;=1.35,OR(NOT(ISNUMBER(K122)),K122&lt;0.4)),50,0)),""))</f>
        <v>50</v>
      </c>
      <c r="U122" s="127" t="n">
        <f aca="false">IF(ISNUMBER(P122),IF(P122=1,100,IF(P122=0,50,0)),"")</f>
        <v>100</v>
      </c>
      <c r="V122" s="127" t="n">
        <f aca="false">IF(ISNUMBER(Q122),IF(Q122=1,0,100),"")</f>
        <v>100</v>
      </c>
      <c r="W122" s="127" t="n">
        <f aca="false">IF(ISNUMBER(N122),IF(OR(N122&lt;4,AND(N122&lt;6,ISNUMBER(O122),O122&lt;-0.3)),100,IF(OR(N122&lt;=6,AND(ISNUMBER(O122),O122&lt;-0.3)),50,0)),"")</f>
        <v>0</v>
      </c>
      <c r="X122" s="127" t="n">
        <f aca="false">IF(ISNUMBER(I122),IF(I122&lt;15,100,IF(I122&lt;=25,50,0)),"")</f>
        <v>100</v>
      </c>
      <c r="Y122" s="127" t="n">
        <f aca="false">SUMPRODUCT({30,10,20,15,10,10,5},--ISNUMBER(R122:X122))</f>
        <v>100</v>
      </c>
      <c r="Z122" s="127" t="n">
        <f aca="false">IF(Y122&gt;=60,SUMPRODUCT({30,10,20,15,10,10,5},R122:X122)/Y122,"")</f>
        <v>80</v>
      </c>
      <c r="AA122" s="127" t="str">
        <f aca="false">IF(ISNUMBER(Z122),IF(Z122&gt;=70,"EASY",IF(Z122&gt;40,"UNCERTAIN","HARD")),"")</f>
        <v>EASY</v>
      </c>
    </row>
    <row r="123" customFormat="false" ht="15" hidden="false" customHeight="false" outlineLevel="0" collapsed="false">
      <c r="A123" s="127" t="s">
        <v>1413</v>
      </c>
      <c r="B123" s="127" t="n">
        <v>-0.0369</v>
      </c>
      <c r="C123" s="127" t="s">
        <v>1293</v>
      </c>
      <c r="D123" s="127" t="n">
        <f aca="false">D122*(1+B123)</f>
        <v>161.214438521451</v>
      </c>
      <c r="E123" s="127" t="n">
        <f aca="false">AVERAGE(D114:D123)</f>
        <v>157.441556304781</v>
      </c>
      <c r="F123" s="127" t="n">
        <f aca="false">D123/E123-1</f>
        <v>0.023963699960931</v>
      </c>
      <c r="G123" s="127" t="n">
        <f aca="false">IF(E123&gt;E122,1,0)</f>
        <v>1</v>
      </c>
      <c r="H123" s="127" t="n">
        <f aca="false">D123/D111-1</f>
        <v>0.0860155424690607</v>
      </c>
      <c r="I123" s="127" t="n">
        <f aca="false">STDEV(B118:B123)*SQRT(12)*100</f>
        <v>11.9134478636539</v>
      </c>
      <c r="J123" s="127" t="n">
        <v>1.12</v>
      </c>
      <c r="K123" s="127" t="n">
        <f aca="false">IF(AND(ISNUMBER(J123),ISNUMBER(J117)),J123-J117,"")</f>
        <v>-0.14</v>
      </c>
      <c r="M123" s="127" t="str">
        <f aca="false">IF(AND(ISNUMBER(L123),ISNUMBER(L117)),L123-L117,"")</f>
        <v/>
      </c>
      <c r="N123" s="127" t="n">
        <v>6.0823</v>
      </c>
      <c r="O123" s="127" t="n">
        <f aca="false">IF(AND(ISNUMBER(N123),ISNUMBER(N117)),N123-N117,"")</f>
        <v>-0.5844</v>
      </c>
      <c r="P123" s="127" t="n">
        <v>-1</v>
      </c>
      <c r="Q123" s="127" t="n">
        <v>0</v>
      </c>
      <c r="R123" s="127" t="n">
        <f aca="false">IF(ISNUMBER(F123),IF(AND(F123&gt;0.02,G123=1),100,IF(F123&gt;-0.02,50,0)),"")</f>
        <v>100</v>
      </c>
      <c r="S123" s="127" t="n">
        <f aca="false">IF(ISNUMBER(H123),IF(H123&gt;0.05,100,IF(H123&gt;0,50,0)),"")</f>
        <v>100</v>
      </c>
      <c r="T123" s="127" t="n">
        <f aca="false">IF(AND(A123&gt;="2019-01",ISNUMBER(L123)),IF(AND(L123&lt;350,OR(NOT(ISNUMBER(M123)),M123&lt;50)),100,IF(L123&lt;=450,50,0)),IF(ISNUMBER(J123),IF(AND(J123&lt;0.95,OR(NOT(ISNUMBER(K123)),K123&lt;0.2)),100,IF(AND(J123&lt;=1.35,OR(NOT(ISNUMBER(K123)),K123&lt;0.4)),50,0)),""))</f>
        <v>50</v>
      </c>
      <c r="U123" s="127" t="n">
        <f aca="false">IF(ISNUMBER(P123),IF(P123=1,100,IF(P123=0,50,0)),"")</f>
        <v>0</v>
      </c>
      <c r="V123" s="127" t="n">
        <f aca="false">IF(ISNUMBER(Q123),IF(Q123=1,0,100),"")</f>
        <v>100</v>
      </c>
      <c r="W123" s="127" t="n">
        <f aca="false">IF(ISNUMBER(N123),IF(OR(N123&lt;4,AND(N123&lt;6,ISNUMBER(O123),O123&lt;-0.3)),100,IF(OR(N123&lt;=6,AND(ISNUMBER(O123),O123&lt;-0.3)),50,0)),"")</f>
        <v>50</v>
      </c>
      <c r="X123" s="127" t="n">
        <f aca="false">IF(ISNUMBER(I123),IF(I123&lt;15,100,IF(I123&lt;=25,50,0)),"")</f>
        <v>100</v>
      </c>
      <c r="Y123" s="127" t="n">
        <f aca="false">SUMPRODUCT({30,10,20,15,10,10,5},--ISNUMBER(R123:X123))</f>
        <v>100</v>
      </c>
      <c r="Z123" s="127" t="n">
        <f aca="false">IF(Y123&gt;=60,SUMPRODUCT({30,10,20,15,10,10,5},R123:X123)/Y123,"")</f>
        <v>70</v>
      </c>
      <c r="AA123" s="127" t="str">
        <f aca="false">IF(ISNUMBER(Z123),IF(Z123&gt;=70,"EASY",IF(Z123&gt;40,"UNCERTAIN","HARD")),"")</f>
        <v>EASY</v>
      </c>
    </row>
    <row r="124" customFormat="false" ht="15" hidden="false" customHeight="false" outlineLevel="0" collapsed="false">
      <c r="A124" s="127" t="s">
        <v>1414</v>
      </c>
      <c r="B124" s="127" t="n">
        <v>-0.0159</v>
      </c>
      <c r="C124" s="127" t="s">
        <v>1293</v>
      </c>
      <c r="D124" s="127" t="n">
        <f aca="false">D123*(1+B124)</f>
        <v>158.65112894896</v>
      </c>
      <c r="E124" s="127" t="n">
        <f aca="false">AVERAGE(D115:D124)</f>
        <v>158.121912413643</v>
      </c>
      <c r="F124" s="127" t="n">
        <f aca="false">D124/E124-1</f>
        <v>0.0033468892909172</v>
      </c>
      <c r="G124" s="127" t="n">
        <f aca="false">IF(E124&gt;E123,1,0)</f>
        <v>1</v>
      </c>
      <c r="H124" s="127" t="n">
        <f aca="false">D124/D112-1</f>
        <v>0.0617404086467339</v>
      </c>
      <c r="I124" s="127" t="n">
        <f aca="false">STDEV(B119:B124)*SQRT(12)*100</f>
        <v>12.2941628425851</v>
      </c>
      <c r="J124" s="127" t="n">
        <v>1.08</v>
      </c>
      <c r="K124" s="127" t="n">
        <f aca="false">IF(AND(ISNUMBER(J124),ISNUMBER(J118)),J124-J118,"")</f>
        <v>-0.11</v>
      </c>
      <c r="M124" s="127" t="str">
        <f aca="false">IF(AND(ISNUMBER(L124),ISNUMBER(L118)),L124-L118,"")</f>
        <v/>
      </c>
      <c r="N124" s="127" t="n">
        <v>6.2278</v>
      </c>
      <c r="O124" s="127" t="n">
        <f aca="false">IF(AND(ISNUMBER(N124),ISNUMBER(N118)),N124-N118,"")</f>
        <v>-0.5988</v>
      </c>
      <c r="P124" s="127" t="n">
        <v>-1</v>
      </c>
      <c r="Q124" s="127" t="n">
        <v>0</v>
      </c>
      <c r="R124" s="127" t="n">
        <f aca="false">IF(ISNUMBER(F124),IF(AND(F124&gt;0.02,G124=1),100,IF(F124&gt;-0.02,50,0)),"")</f>
        <v>50</v>
      </c>
      <c r="S124" s="127" t="n">
        <f aca="false">IF(ISNUMBER(H124),IF(H124&gt;0.05,100,IF(H124&gt;0,50,0)),"")</f>
        <v>100</v>
      </c>
      <c r="T124" s="127" t="n">
        <f aca="false">IF(AND(A124&gt;="2019-01",ISNUMBER(L124)),IF(AND(L124&lt;350,OR(NOT(ISNUMBER(M124)),M124&lt;50)),100,IF(L124&lt;=450,50,0)),IF(ISNUMBER(J124),IF(AND(J124&lt;0.95,OR(NOT(ISNUMBER(K124)),K124&lt;0.2)),100,IF(AND(J124&lt;=1.35,OR(NOT(ISNUMBER(K124)),K124&lt;0.4)),50,0)),""))</f>
        <v>50</v>
      </c>
      <c r="U124" s="127" t="n">
        <f aca="false">IF(ISNUMBER(P124),IF(P124=1,100,IF(P124=0,50,0)),"")</f>
        <v>0</v>
      </c>
      <c r="V124" s="127" t="n">
        <f aca="false">IF(ISNUMBER(Q124),IF(Q124=1,0,100),"")</f>
        <v>100</v>
      </c>
      <c r="W124" s="127" t="n">
        <f aca="false">IF(ISNUMBER(N124),IF(OR(N124&lt;4,AND(N124&lt;6,ISNUMBER(O124),O124&lt;-0.3)),100,IF(OR(N124&lt;=6,AND(ISNUMBER(O124),O124&lt;-0.3)),50,0)),"")</f>
        <v>50</v>
      </c>
      <c r="X124" s="127" t="n">
        <f aca="false">IF(ISNUMBER(I124),IF(I124&lt;15,100,IF(I124&lt;=25,50,0)),"")</f>
        <v>100</v>
      </c>
      <c r="Y124" s="127" t="n">
        <f aca="false">SUMPRODUCT({30,10,20,15,10,10,5},--ISNUMBER(R124:X124))</f>
        <v>100</v>
      </c>
      <c r="Z124" s="127" t="n">
        <f aca="false">IF(Y124&gt;=60,SUMPRODUCT({30,10,20,15,10,10,5},R124:X124)/Y124,"")</f>
        <v>55</v>
      </c>
      <c r="AA124" s="127" t="str">
        <f aca="false">IF(ISNUMBER(Z124),IF(Z124&gt;=70,"EASY",IF(Z124&gt;40,"UNCERTAIN","HARD")),"")</f>
        <v>UNCERTAIN</v>
      </c>
    </row>
    <row r="125" customFormat="false" ht="15" hidden="false" customHeight="false" outlineLevel="0" collapsed="false">
      <c r="A125" s="127" t="s">
        <v>1415</v>
      </c>
      <c r="B125" s="127" t="n">
        <v>-0.0099</v>
      </c>
      <c r="C125" s="127" t="s">
        <v>1293</v>
      </c>
      <c r="D125" s="127" t="n">
        <f aca="false">D124*(1+B125)</f>
        <v>157.080482772365</v>
      </c>
      <c r="E125" s="127" t="n">
        <f aca="false">AVERAGE(D116:D125)</f>
        <v>158.79249604567</v>
      </c>
      <c r="F125" s="127" t="n">
        <f aca="false">D125/E125-1</f>
        <v>-0.0107814494761322</v>
      </c>
      <c r="G125" s="127" t="n">
        <f aca="false">IF(E125&gt;E124,1,0)</f>
        <v>1</v>
      </c>
      <c r="H125" s="127" t="n">
        <f aca="false">D125/D113-1</f>
        <v>0.0233928919403539</v>
      </c>
      <c r="I125" s="127" t="n">
        <f aca="false">STDEV(B120:B125)*SQRT(12)*100</f>
        <v>11.7967131015381</v>
      </c>
      <c r="J125" s="127" t="n">
        <v>1.02</v>
      </c>
      <c r="K125" s="127" t="n">
        <f aca="false">IF(AND(ISNUMBER(J125),ISNUMBER(J119)),J125-J119,"")</f>
        <v>0</v>
      </c>
      <c r="M125" s="127" t="str">
        <f aca="false">IF(AND(ISNUMBER(L125),ISNUMBER(L119)),L125-L119,"")</f>
        <v/>
      </c>
      <c r="N125" s="127" t="n">
        <v>6.1947</v>
      </c>
      <c r="O125" s="127" t="n">
        <f aca="false">IF(AND(ISNUMBER(N125),ISNUMBER(N119)),N125-N119,"")</f>
        <v>-0.5943</v>
      </c>
      <c r="P125" s="127" t="n">
        <v>-1</v>
      </c>
      <c r="Q125" s="127" t="n">
        <v>0</v>
      </c>
      <c r="R125" s="127" t="n">
        <f aca="false">IF(ISNUMBER(F125),IF(AND(F125&gt;0.02,G125=1),100,IF(F125&gt;-0.02,50,0)),"")</f>
        <v>50</v>
      </c>
      <c r="S125" s="127" t="n">
        <f aca="false">IF(ISNUMBER(H125),IF(H125&gt;0.05,100,IF(H125&gt;0,50,0)),"")</f>
        <v>50</v>
      </c>
      <c r="T125" s="127" t="n">
        <f aca="false">IF(AND(A125&gt;="2019-01",ISNUMBER(L125)),IF(AND(L125&lt;350,OR(NOT(ISNUMBER(M125)),M125&lt;50)),100,IF(L125&lt;=450,50,0)),IF(ISNUMBER(J125),IF(AND(J125&lt;0.95,OR(NOT(ISNUMBER(K125)),K125&lt;0.2)),100,IF(AND(J125&lt;=1.35,OR(NOT(ISNUMBER(K125)),K125&lt;0.4)),50,0)),""))</f>
        <v>50</v>
      </c>
      <c r="U125" s="127" t="n">
        <f aca="false">IF(ISNUMBER(P125),IF(P125=1,100,IF(P125=0,50,0)),"")</f>
        <v>0</v>
      </c>
      <c r="V125" s="127" t="n">
        <f aca="false">IF(ISNUMBER(Q125),IF(Q125=1,0,100),"")</f>
        <v>100</v>
      </c>
      <c r="W125" s="127" t="n">
        <f aca="false">IF(ISNUMBER(N125),IF(OR(N125&lt;4,AND(N125&lt;6,ISNUMBER(O125),O125&lt;-0.3)),100,IF(OR(N125&lt;=6,AND(ISNUMBER(O125),O125&lt;-0.3)),50,0)),"")</f>
        <v>50</v>
      </c>
      <c r="X125" s="127" t="n">
        <f aca="false">IF(ISNUMBER(I125),IF(I125&lt;15,100,IF(I125&lt;=25,50,0)),"")</f>
        <v>100</v>
      </c>
      <c r="Y125" s="127" t="n">
        <f aca="false">SUMPRODUCT({30,10,20,15,10,10,5},--ISNUMBER(R125:X125))</f>
        <v>100</v>
      </c>
      <c r="Z125" s="127" t="n">
        <f aca="false">IF(Y125&gt;=60,SUMPRODUCT({30,10,20,15,10,10,5},R125:X125)/Y125,"")</f>
        <v>50</v>
      </c>
      <c r="AA125" s="127" t="str">
        <f aca="false">IF(ISNUMBER(Z125),IF(Z125&gt;=70,"EASY",IF(Z125&gt;40,"UNCERTAIN","HARD")),"")</f>
        <v>UNCERTAIN</v>
      </c>
    </row>
    <row r="126" customFormat="false" ht="15" hidden="false" customHeight="false" outlineLevel="0" collapsed="false">
      <c r="A126" s="127" t="s">
        <v>1416</v>
      </c>
      <c r="B126" s="127" t="n">
        <v>0.0053</v>
      </c>
      <c r="C126" s="127" t="s">
        <v>1293</v>
      </c>
      <c r="D126" s="127" t="n">
        <f aca="false">D125*(1+B126)</f>
        <v>157.913009331058</v>
      </c>
      <c r="E126" s="127" t="n">
        <f aca="false">AVERAGE(D117:D126)</f>
        <v>158.872653917461</v>
      </c>
      <c r="F126" s="127" t="n">
        <f aca="false">D126/E126-1</f>
        <v>-0.00604033836371565</v>
      </c>
      <c r="G126" s="127" t="n">
        <f aca="false">IF(E126&gt;E125,1,0)</f>
        <v>1</v>
      </c>
      <c r="H126" s="127" t="n">
        <f aca="false">D126/D114-1</f>
        <v>0.0399442780426949</v>
      </c>
      <c r="I126" s="127" t="n">
        <f aca="false">STDEV(B121:B126)*SQRT(12)*100</f>
        <v>11.4257061050948</v>
      </c>
      <c r="J126" s="127" t="n">
        <v>1.03</v>
      </c>
      <c r="K126" s="127" t="n">
        <f aca="false">IF(AND(ISNUMBER(J126),ISNUMBER(J120)),J126-J120,"")</f>
        <v>0.0600000000000001</v>
      </c>
      <c r="M126" s="127" t="str">
        <f aca="false">IF(AND(ISNUMBER(L126),ISNUMBER(L120)),L126-L120,"")</f>
        <v/>
      </c>
      <c r="N126" s="127" t="n">
        <v>6.3492</v>
      </c>
      <c r="O126" s="127" t="n">
        <f aca="false">IF(AND(ISNUMBER(N126),ISNUMBER(N120)),N126-N120,"")</f>
        <v>-0.402600000000001</v>
      </c>
      <c r="P126" s="127" t="n">
        <v>-1</v>
      </c>
      <c r="Q126" s="127" t="n">
        <v>0</v>
      </c>
      <c r="R126" s="127" t="n">
        <f aca="false">IF(ISNUMBER(F126),IF(AND(F126&gt;0.02,G126=1),100,IF(F126&gt;-0.02,50,0)),"")</f>
        <v>50</v>
      </c>
      <c r="S126" s="127" t="n">
        <f aca="false">IF(ISNUMBER(H126),IF(H126&gt;0.05,100,IF(H126&gt;0,50,0)),"")</f>
        <v>50</v>
      </c>
      <c r="T126" s="127" t="n">
        <f aca="false">IF(AND(A126&gt;="2019-01",ISNUMBER(L126)),IF(AND(L126&lt;350,OR(NOT(ISNUMBER(M126)),M126&lt;50)),100,IF(L126&lt;=450,50,0)),IF(ISNUMBER(J126),IF(AND(J126&lt;0.95,OR(NOT(ISNUMBER(K126)),K126&lt;0.2)),100,IF(AND(J126&lt;=1.35,OR(NOT(ISNUMBER(K126)),K126&lt;0.4)),50,0)),""))</f>
        <v>50</v>
      </c>
      <c r="U126" s="127" t="n">
        <f aca="false">IF(ISNUMBER(P126),IF(P126=1,100,IF(P126=0,50,0)),"")</f>
        <v>0</v>
      </c>
      <c r="V126" s="127" t="n">
        <f aca="false">IF(ISNUMBER(Q126),IF(Q126=1,0,100),"")</f>
        <v>100</v>
      </c>
      <c r="W126" s="127" t="n">
        <f aca="false">IF(ISNUMBER(N126),IF(OR(N126&lt;4,AND(N126&lt;6,ISNUMBER(O126),O126&lt;-0.3)),100,IF(OR(N126&lt;=6,AND(ISNUMBER(O126),O126&lt;-0.3)),50,0)),"")</f>
        <v>50</v>
      </c>
      <c r="X126" s="127" t="n">
        <f aca="false">IF(ISNUMBER(I126),IF(I126&lt;15,100,IF(I126&lt;=25,50,0)),"")</f>
        <v>100</v>
      </c>
      <c r="Y126" s="127" t="n">
        <f aca="false">SUMPRODUCT({30,10,20,15,10,10,5},--ISNUMBER(R126:X126))</f>
        <v>100</v>
      </c>
      <c r="Z126" s="127" t="n">
        <f aca="false">IF(Y126&gt;=60,SUMPRODUCT({30,10,20,15,10,10,5},R126:X126)/Y126,"")</f>
        <v>50</v>
      </c>
      <c r="AA126" s="127" t="str">
        <f aca="false">IF(ISNUMBER(Z126),IF(Z126&gt;=70,"EASY",IF(Z126&gt;40,"UNCERTAIN","HARD")),"")</f>
        <v>UNCERTAIN</v>
      </c>
    </row>
    <row r="127" customFormat="false" ht="15" hidden="false" customHeight="false" outlineLevel="0" collapsed="false">
      <c r="A127" s="127" t="s">
        <v>1417</v>
      </c>
      <c r="B127" s="127" t="n">
        <v>-0.0108</v>
      </c>
      <c r="C127" s="127" t="s">
        <v>1293</v>
      </c>
      <c r="D127" s="127" t="n">
        <f aca="false">D126*(1+B127)</f>
        <v>156.207548830283</v>
      </c>
      <c r="E127" s="127" t="n">
        <f aca="false">AVERAGE(D118:D127)</f>
        <v>158.876532597543</v>
      </c>
      <c r="F127" s="127" t="n">
        <f aca="false">D127/E127-1</f>
        <v>-0.0167991063476999</v>
      </c>
      <c r="G127" s="127" t="n">
        <f aca="false">IF(E127&gt;E126,1,0)</f>
        <v>1</v>
      </c>
      <c r="H127" s="127" t="n">
        <f aca="false">D127/D115-1</f>
        <v>0.0387891344439399</v>
      </c>
      <c r="I127" s="127" t="n">
        <f aca="false">STDEV(B122:B127)*SQRT(12)*100</f>
        <v>11.4969856919107</v>
      </c>
      <c r="J127" s="127" t="n">
        <v>0.96</v>
      </c>
      <c r="K127" s="127" t="n">
        <f aca="false">IF(AND(ISNUMBER(J127),ISNUMBER(J121)),J127-J121,"")</f>
        <v>-0.02</v>
      </c>
      <c r="M127" s="127" t="str">
        <f aca="false">IF(AND(ISNUMBER(L127),ISNUMBER(L121)),L127-L121,"")</f>
        <v/>
      </c>
      <c r="N127" s="127" t="n">
        <v>6.3158</v>
      </c>
      <c r="O127" s="127" t="n">
        <f aca="false">IF(AND(ISNUMBER(N127),ISNUMBER(N121)),N127-N121,"")</f>
        <v>-0.0247999999999999</v>
      </c>
      <c r="P127" s="127" t="n">
        <v>-1</v>
      </c>
      <c r="Q127" s="127" t="n">
        <v>0</v>
      </c>
      <c r="R127" s="127" t="n">
        <f aca="false">IF(ISNUMBER(F127),IF(AND(F127&gt;0.02,G127=1),100,IF(F127&gt;-0.02,50,0)),"")</f>
        <v>50</v>
      </c>
      <c r="S127" s="127" t="n">
        <f aca="false">IF(ISNUMBER(H127),IF(H127&gt;0.05,100,IF(H127&gt;0,50,0)),"")</f>
        <v>50</v>
      </c>
      <c r="T127" s="127" t="n">
        <f aca="false">IF(AND(A127&gt;="2019-01",ISNUMBER(L127)),IF(AND(L127&lt;350,OR(NOT(ISNUMBER(M127)),M127&lt;50)),100,IF(L127&lt;=450,50,0)),IF(ISNUMBER(J127),IF(AND(J127&lt;0.95,OR(NOT(ISNUMBER(K127)),K127&lt;0.2)),100,IF(AND(J127&lt;=1.35,OR(NOT(ISNUMBER(K127)),K127&lt;0.4)),50,0)),""))</f>
        <v>50</v>
      </c>
      <c r="U127" s="127" t="n">
        <f aca="false">IF(ISNUMBER(P127),IF(P127=1,100,IF(P127=0,50,0)),"")</f>
        <v>0</v>
      </c>
      <c r="V127" s="127" t="n">
        <f aca="false">IF(ISNUMBER(Q127),IF(Q127=1,0,100),"")</f>
        <v>100</v>
      </c>
      <c r="W127" s="127" t="n">
        <f aca="false">IF(ISNUMBER(N127),IF(OR(N127&lt;4,AND(N127&lt;6,ISNUMBER(O127),O127&lt;-0.3)),100,IF(OR(N127&lt;=6,AND(ISNUMBER(O127),O127&lt;-0.3)),50,0)),"")</f>
        <v>0</v>
      </c>
      <c r="X127" s="127" t="n">
        <f aca="false">IF(ISNUMBER(I127),IF(I127&lt;15,100,IF(I127&lt;=25,50,0)),"")</f>
        <v>100</v>
      </c>
      <c r="Y127" s="127" t="n">
        <f aca="false">SUMPRODUCT({30,10,20,15,10,10,5},--ISNUMBER(R127:X127))</f>
        <v>100</v>
      </c>
      <c r="Z127" s="127" t="n">
        <f aca="false">IF(Y127&gt;=60,SUMPRODUCT({30,10,20,15,10,10,5},R127:X127)/Y127,"")</f>
        <v>45</v>
      </c>
      <c r="AA127" s="127" t="str">
        <f aca="false">IF(ISNUMBER(Z127),IF(Z127&gt;=70,"EASY",IF(Z127&gt;40,"UNCERTAIN","HARD")),"")</f>
        <v>UNCERTAIN</v>
      </c>
    </row>
    <row r="128" customFormat="false" ht="15" hidden="false" customHeight="false" outlineLevel="0" collapsed="false">
      <c r="A128" s="127" t="s">
        <v>1418</v>
      </c>
      <c r="B128" s="127" t="n">
        <v>0.0511</v>
      </c>
      <c r="C128" s="127" t="s">
        <v>1293</v>
      </c>
      <c r="D128" s="127" t="n">
        <f aca="false">D127*(1+B128)</f>
        <v>164.18975457551</v>
      </c>
      <c r="E128" s="127" t="n">
        <f aca="false">AVERAGE(D119:D128)</f>
        <v>159.700495478831</v>
      </c>
      <c r="F128" s="127" t="n">
        <f aca="false">D128/E128-1</f>
        <v>0.0281104894710498</v>
      </c>
      <c r="G128" s="127" t="n">
        <f aca="false">IF(E128&gt;E127,1,0)</f>
        <v>1</v>
      </c>
      <c r="H128" s="127" t="n">
        <f aca="false">D128/D116-1</f>
        <v>0.0450528897530871</v>
      </c>
      <c r="I128" s="127" t="n">
        <f aca="false">STDEV(B123:B128)*SQRT(12)*100</f>
        <v>10.2990892801257</v>
      </c>
      <c r="J128" s="127" t="n">
        <v>0.96</v>
      </c>
      <c r="K128" s="127" t="n">
        <f aca="false">IF(AND(ISNUMBER(J128),ISNUMBER(J122)),J128-J122,"")</f>
        <v>-0.18</v>
      </c>
      <c r="M128" s="127" t="str">
        <f aca="false">IF(AND(ISNUMBER(L128),ISNUMBER(L122)),L128-L122,"")</f>
        <v/>
      </c>
      <c r="N128" s="127" t="n">
        <v>6.6434</v>
      </c>
      <c r="O128" s="127" t="n">
        <f aca="false">IF(AND(ISNUMBER(N128),ISNUMBER(N122)),N128-N122,"")</f>
        <v>0.5173</v>
      </c>
      <c r="P128" s="127" t="n">
        <v>-1</v>
      </c>
      <c r="Q128" s="127" t="n">
        <v>0</v>
      </c>
      <c r="R128" s="127" t="n">
        <f aca="false">IF(ISNUMBER(F128),IF(AND(F128&gt;0.02,G128=1),100,IF(F128&gt;-0.02,50,0)),"")</f>
        <v>100</v>
      </c>
      <c r="S128" s="127" t="n">
        <f aca="false">IF(ISNUMBER(H128),IF(H128&gt;0.05,100,IF(H128&gt;0,50,0)),"")</f>
        <v>50</v>
      </c>
      <c r="T128" s="127" t="n">
        <f aca="false">IF(AND(A128&gt;="2019-01",ISNUMBER(L128)),IF(AND(L128&lt;350,OR(NOT(ISNUMBER(M128)),M128&lt;50)),100,IF(L128&lt;=450,50,0)),IF(ISNUMBER(J128),IF(AND(J128&lt;0.95,OR(NOT(ISNUMBER(K128)),K128&lt;0.2)),100,IF(AND(J128&lt;=1.35,OR(NOT(ISNUMBER(K128)),K128&lt;0.4)),50,0)),""))</f>
        <v>50</v>
      </c>
      <c r="U128" s="127" t="n">
        <f aca="false">IF(ISNUMBER(P128),IF(P128=1,100,IF(P128=0,50,0)),"")</f>
        <v>0</v>
      </c>
      <c r="V128" s="127" t="n">
        <f aca="false">IF(ISNUMBER(Q128),IF(Q128=1,0,100),"")</f>
        <v>100</v>
      </c>
      <c r="W128" s="127" t="n">
        <f aca="false">IF(ISNUMBER(N128),IF(OR(N128&lt;4,AND(N128&lt;6,ISNUMBER(O128),O128&lt;-0.3)),100,IF(OR(N128&lt;=6,AND(ISNUMBER(O128),O128&lt;-0.3)),50,0)),"")</f>
        <v>0</v>
      </c>
      <c r="X128" s="127" t="n">
        <f aca="false">IF(ISNUMBER(I128),IF(I128&lt;15,100,IF(I128&lt;=25,50,0)),"")</f>
        <v>100</v>
      </c>
      <c r="Y128" s="127" t="n">
        <f aca="false">SUMPRODUCT({30,10,20,15,10,10,5},--ISNUMBER(R128:X128))</f>
        <v>100</v>
      </c>
      <c r="Z128" s="127" t="n">
        <f aca="false">IF(Y128&gt;=60,SUMPRODUCT({30,10,20,15,10,10,5},R128:X128)/Y128,"")</f>
        <v>60</v>
      </c>
      <c r="AA128" s="127" t="str">
        <f aca="false">IF(ISNUMBER(Z128),IF(Z128&gt;=70,"EASY",IF(Z128&gt;40,"UNCERTAIN","HARD")),"")</f>
        <v>UNCERTAIN</v>
      </c>
    </row>
    <row r="129" customFormat="false" ht="15" hidden="false" customHeight="false" outlineLevel="0" collapsed="false">
      <c r="A129" s="127" t="s">
        <v>1419</v>
      </c>
      <c r="B129" s="127" t="n">
        <v>-0.0127</v>
      </c>
      <c r="C129" s="127" t="s">
        <v>1293</v>
      </c>
      <c r="D129" s="127" t="n">
        <f aca="false">D128*(1+B129)</f>
        <v>162.104544692401</v>
      </c>
      <c r="E129" s="127" t="n">
        <f aca="false">AVERAGE(D120:D129)</f>
        <v>159.924502556145</v>
      </c>
      <c r="F129" s="127" t="n">
        <f aca="false">D129/E129-1</f>
        <v>0.013631695590183</v>
      </c>
      <c r="G129" s="127" t="n">
        <f aca="false">IF(E129&gt;E128,1,0)</f>
        <v>1</v>
      </c>
      <c r="H129" s="127" t="n">
        <f aca="false">D129/D117-1</f>
        <v>0.0380087706772865</v>
      </c>
      <c r="I129" s="127" t="n">
        <f aca="false">STDEV(B124:B129)*SQRT(12)*100</f>
        <v>8.84486065464007</v>
      </c>
      <c r="J129" s="127" t="n">
        <v>0.93</v>
      </c>
      <c r="K129" s="127" t="n">
        <f aca="false">IF(AND(ISNUMBER(J129),ISNUMBER(J123)),J129-J123,"")</f>
        <v>-0.19</v>
      </c>
      <c r="M129" s="127" t="str">
        <f aca="false">IF(AND(ISNUMBER(L129),ISNUMBER(L123)),L129-L123,"")</f>
        <v/>
      </c>
      <c r="N129" s="127" t="n">
        <v>6.25</v>
      </c>
      <c r="O129" s="127" t="n">
        <f aca="false">IF(AND(ISNUMBER(N129),ISNUMBER(N123)),N129-N123,"")</f>
        <v>0.1677</v>
      </c>
      <c r="P129" s="127" t="n">
        <v>-1</v>
      </c>
      <c r="Q129" s="127" t="n">
        <v>0</v>
      </c>
      <c r="R129" s="127" t="n">
        <f aca="false">IF(ISNUMBER(F129),IF(AND(F129&gt;0.02,G129=1),100,IF(F129&gt;-0.02,50,0)),"")</f>
        <v>50</v>
      </c>
      <c r="S129" s="127" t="n">
        <f aca="false">IF(ISNUMBER(H129),IF(H129&gt;0.05,100,IF(H129&gt;0,50,0)),"")</f>
        <v>50</v>
      </c>
      <c r="T129" s="127" t="n">
        <f aca="false">IF(AND(A129&gt;="2019-01",ISNUMBER(L129)),IF(AND(L129&lt;350,OR(NOT(ISNUMBER(M129)),M129&lt;50)),100,IF(L129&lt;=450,50,0)),IF(ISNUMBER(J129),IF(AND(J129&lt;0.95,OR(NOT(ISNUMBER(K129)),K129&lt;0.2)),100,IF(AND(J129&lt;=1.35,OR(NOT(ISNUMBER(K129)),K129&lt;0.4)),50,0)),""))</f>
        <v>100</v>
      </c>
      <c r="U129" s="127" t="n">
        <f aca="false">IF(ISNUMBER(P129),IF(P129=1,100,IF(P129=0,50,0)),"")</f>
        <v>0</v>
      </c>
      <c r="V129" s="127" t="n">
        <f aca="false">IF(ISNUMBER(Q129),IF(Q129=1,0,100),"")</f>
        <v>100</v>
      </c>
      <c r="W129" s="127" t="n">
        <f aca="false">IF(ISNUMBER(N129),IF(OR(N129&lt;4,AND(N129&lt;6,ISNUMBER(O129),O129&lt;-0.3)),100,IF(OR(N129&lt;=6,AND(ISNUMBER(O129),O129&lt;-0.3)),50,0)),"")</f>
        <v>0</v>
      </c>
      <c r="X129" s="127" t="n">
        <f aca="false">IF(ISNUMBER(I129),IF(I129&lt;15,100,IF(I129&lt;=25,50,0)),"")</f>
        <v>100</v>
      </c>
      <c r="Y129" s="127" t="n">
        <f aca="false">SUMPRODUCT({30,10,20,15,10,10,5},--ISNUMBER(R129:X129))</f>
        <v>100</v>
      </c>
      <c r="Z129" s="127" t="n">
        <f aca="false">IF(Y129&gt;=60,SUMPRODUCT({30,10,20,15,10,10,5},R129:X129)/Y129,"")</f>
        <v>55</v>
      </c>
      <c r="AA129" s="127" t="str">
        <f aca="false">IF(ISNUMBER(Z129),IF(Z129&gt;=70,"EASY",IF(Z129&gt;40,"UNCERTAIN","HARD")),"")</f>
        <v>UNCERTAIN</v>
      </c>
    </row>
    <row r="130" customFormat="false" ht="15" hidden="false" customHeight="false" outlineLevel="0" collapsed="false">
      <c r="A130" s="127" t="s">
        <v>1420</v>
      </c>
      <c r="B130" s="127" t="n">
        <v>-0.0131</v>
      </c>
      <c r="C130" s="127" t="s">
        <v>1293</v>
      </c>
      <c r="D130" s="127" t="n">
        <f aca="false">D129*(1+B130)</f>
        <v>159.980975156931</v>
      </c>
      <c r="E130" s="127" t="n">
        <f aca="false">AVERAGE(D121:D130)</f>
        <v>160.257480272489</v>
      </c>
      <c r="F130" s="127" t="n">
        <f aca="false">D130/E130-1</f>
        <v>-0.00172538040088677</v>
      </c>
      <c r="G130" s="127" t="n">
        <f aca="false">IF(E130&gt;E129,1,0)</f>
        <v>1</v>
      </c>
      <c r="H130" s="127" t="n">
        <f aca="false">D130/D118-1</f>
        <v>0.0258470416397094</v>
      </c>
      <c r="I130" s="127" t="n">
        <f aca="false">STDEV(B125:B130)*SQRT(12)*100</f>
        <v>8.72309348797776</v>
      </c>
      <c r="J130" s="127" t="n">
        <v>0.84</v>
      </c>
      <c r="K130" s="127" t="n">
        <f aca="false">IF(AND(ISNUMBER(J130),ISNUMBER(J124)),J130-J124,"")</f>
        <v>-0.24</v>
      </c>
      <c r="M130" s="127" t="str">
        <f aca="false">IF(AND(ISNUMBER(L130),ISNUMBER(L124)),L130-L124,"")</f>
        <v/>
      </c>
      <c r="N130" s="127" t="n">
        <v>6.2176</v>
      </c>
      <c r="O130" s="127" t="n">
        <f aca="false">IF(AND(ISNUMBER(N130),ISNUMBER(N124)),N130-N124,"")</f>
        <v>-0.0102000000000002</v>
      </c>
      <c r="P130" s="127" t="n">
        <v>-1</v>
      </c>
      <c r="Q130" s="127" t="n">
        <v>0</v>
      </c>
      <c r="R130" s="127" t="n">
        <f aca="false">IF(ISNUMBER(F130),IF(AND(F130&gt;0.02,G130=1),100,IF(F130&gt;-0.02,50,0)),"")</f>
        <v>50</v>
      </c>
      <c r="S130" s="127" t="n">
        <f aca="false">IF(ISNUMBER(H130),IF(H130&gt;0.05,100,IF(H130&gt;0,50,0)),"")</f>
        <v>50</v>
      </c>
      <c r="T130" s="127" t="n">
        <f aca="false">IF(AND(A130&gt;="2019-01",ISNUMBER(L130)),IF(AND(L130&lt;350,OR(NOT(ISNUMBER(M130)),M130&lt;50)),100,IF(L130&lt;=450,50,0)),IF(ISNUMBER(J130),IF(AND(J130&lt;0.95,OR(NOT(ISNUMBER(K130)),K130&lt;0.2)),100,IF(AND(J130&lt;=1.35,OR(NOT(ISNUMBER(K130)),K130&lt;0.4)),50,0)),""))</f>
        <v>100</v>
      </c>
      <c r="U130" s="127" t="n">
        <f aca="false">IF(ISNUMBER(P130),IF(P130=1,100,IF(P130=0,50,0)),"")</f>
        <v>0</v>
      </c>
      <c r="V130" s="127" t="n">
        <f aca="false">IF(ISNUMBER(Q130),IF(Q130=1,0,100),"")</f>
        <v>100</v>
      </c>
      <c r="W130" s="127" t="n">
        <f aca="false">IF(ISNUMBER(N130),IF(OR(N130&lt;4,AND(N130&lt;6,ISNUMBER(O130),O130&lt;-0.3)),100,IF(OR(N130&lt;=6,AND(ISNUMBER(O130),O130&lt;-0.3)),50,0)),"")</f>
        <v>0</v>
      </c>
      <c r="X130" s="127" t="n">
        <f aca="false">IF(ISNUMBER(I130),IF(I130&lt;15,100,IF(I130&lt;=25,50,0)),"")</f>
        <v>100</v>
      </c>
      <c r="Y130" s="127" t="n">
        <f aca="false">SUMPRODUCT({30,10,20,15,10,10,5},--ISNUMBER(R130:X130))</f>
        <v>100</v>
      </c>
      <c r="Z130" s="127" t="n">
        <f aca="false">IF(Y130&gt;=60,SUMPRODUCT({30,10,20,15,10,10,5},R130:X130)/Y130,"")</f>
        <v>55</v>
      </c>
      <c r="AA130" s="127" t="str">
        <f aca="false">IF(ISNUMBER(Z130),IF(Z130&gt;=70,"EASY",IF(Z130&gt;40,"UNCERTAIN","HARD")),"")</f>
        <v>UNCERTAIN</v>
      </c>
    </row>
    <row r="131" customFormat="false" ht="15" hidden="false" customHeight="false" outlineLevel="0" collapsed="false">
      <c r="A131" s="127" t="s">
        <v>1421</v>
      </c>
      <c r="B131" s="127" t="n">
        <v>0.0016</v>
      </c>
      <c r="C131" s="127" t="s">
        <v>1293</v>
      </c>
      <c r="D131" s="127" t="n">
        <f aca="false">D130*(1+B131)</f>
        <v>160.236944717182</v>
      </c>
      <c r="E131" s="127" t="n">
        <f aca="false">AVERAGE(D122:D131)</f>
        <v>160.497000034383</v>
      </c>
      <c r="F131" s="127" t="n">
        <f aca="false">D131/E131-1</f>
        <v>-0.00162031263602991</v>
      </c>
      <c r="G131" s="127" t="n">
        <f aca="false">IF(E131&gt;E130,1,0)</f>
        <v>1</v>
      </c>
      <c r="H131" s="127" t="n">
        <f aca="false">D131/D119-1</f>
        <v>0.00232991601437238</v>
      </c>
      <c r="I131" s="127" t="n">
        <f aca="false">STDEV(B126:B131)*SQRT(12)*100</f>
        <v>8.50657157731598</v>
      </c>
      <c r="J131" s="127" t="n">
        <v>0.88</v>
      </c>
      <c r="K131" s="127" t="n">
        <f aca="false">IF(AND(ISNUMBER(J131),ISNUMBER(J125)),J131-J125,"")</f>
        <v>-0.14</v>
      </c>
      <c r="M131" s="127" t="str">
        <f aca="false">IF(AND(ISNUMBER(L131),ISNUMBER(L125)),L131-L125,"")</f>
        <v/>
      </c>
      <c r="N131" s="127" t="n">
        <v>6.1856</v>
      </c>
      <c r="O131" s="127" t="n">
        <f aca="false">IF(AND(ISNUMBER(N131),ISNUMBER(N125)),N131-N125,"")</f>
        <v>-0.00910000000000011</v>
      </c>
      <c r="P131" s="127" t="n">
        <v>-1</v>
      </c>
      <c r="Q131" s="127" t="n">
        <v>0</v>
      </c>
      <c r="R131" s="127" t="n">
        <f aca="false">IF(ISNUMBER(F131),IF(AND(F131&gt;0.02,G131=1),100,IF(F131&gt;-0.02,50,0)),"")</f>
        <v>50</v>
      </c>
      <c r="S131" s="127" t="n">
        <f aca="false">IF(ISNUMBER(H131),IF(H131&gt;0.05,100,IF(H131&gt;0,50,0)),"")</f>
        <v>50</v>
      </c>
      <c r="T131" s="127" t="n">
        <f aca="false">IF(AND(A131&gt;="2019-01",ISNUMBER(L131)),IF(AND(L131&lt;350,OR(NOT(ISNUMBER(M131)),M131&lt;50)),100,IF(L131&lt;=450,50,0)),IF(ISNUMBER(J131),IF(AND(J131&lt;0.95,OR(NOT(ISNUMBER(K131)),K131&lt;0.2)),100,IF(AND(J131&lt;=1.35,OR(NOT(ISNUMBER(K131)),K131&lt;0.4)),50,0)),""))</f>
        <v>100</v>
      </c>
      <c r="U131" s="127" t="n">
        <f aca="false">IF(ISNUMBER(P131),IF(P131=1,100,IF(P131=0,50,0)),"")</f>
        <v>0</v>
      </c>
      <c r="V131" s="127" t="n">
        <f aca="false">IF(ISNUMBER(Q131),IF(Q131=1,0,100),"")</f>
        <v>100</v>
      </c>
      <c r="W131" s="127" t="n">
        <f aca="false">IF(ISNUMBER(N131),IF(OR(N131&lt;4,AND(N131&lt;6,ISNUMBER(O131),O131&lt;-0.3)),100,IF(OR(N131&lt;=6,AND(ISNUMBER(O131),O131&lt;-0.3)),50,0)),"")</f>
        <v>0</v>
      </c>
      <c r="X131" s="127" t="n">
        <f aca="false">IF(ISNUMBER(I131),IF(I131&lt;15,100,IF(I131&lt;=25,50,0)),"")</f>
        <v>100</v>
      </c>
      <c r="Y131" s="127" t="n">
        <f aca="false">SUMPRODUCT({30,10,20,15,10,10,5},--ISNUMBER(R131:X131))</f>
        <v>100</v>
      </c>
      <c r="Z131" s="127" t="n">
        <f aca="false">IF(Y131&gt;=60,SUMPRODUCT({30,10,20,15,10,10,5},R131:X131)/Y131,"")</f>
        <v>55</v>
      </c>
      <c r="AA131" s="127" t="str">
        <f aca="false">IF(ISNUMBER(Z131),IF(Z131&gt;=70,"EASY",IF(Z131&gt;40,"UNCERTAIN","HARD")),"")</f>
        <v>UNCERTAIN</v>
      </c>
    </row>
    <row r="132" customFormat="false" ht="15" hidden="false" customHeight="false" outlineLevel="0" collapsed="false">
      <c r="A132" s="127" t="s">
        <v>1422</v>
      </c>
      <c r="B132" s="127" t="n">
        <v>-0.0389</v>
      </c>
      <c r="C132" s="127" t="s">
        <v>1293</v>
      </c>
      <c r="D132" s="127" t="n">
        <f aca="false">D131*(1+B132)</f>
        <v>154.003727567684</v>
      </c>
      <c r="E132" s="127" t="n">
        <f aca="false">AVERAGE(D123:D132)</f>
        <v>159.158255511383</v>
      </c>
      <c r="F132" s="127" t="n">
        <f aca="false">D132/E132-1</f>
        <v>-0.0323861802024477</v>
      </c>
      <c r="G132" s="127" t="n">
        <f aca="false">IF(E132&gt;E131,1,0)</f>
        <v>0</v>
      </c>
      <c r="H132" s="127" t="n">
        <f aca="false">D132/D120-1</f>
        <v>-0.0169004160818317</v>
      </c>
      <c r="I132" s="127" t="n">
        <f aca="false">STDEV(B127:B132)*SQRT(12)*100</f>
        <v>10.3806126986802</v>
      </c>
      <c r="J132" s="127" t="n">
        <v>0.85</v>
      </c>
      <c r="K132" s="127" t="n">
        <f aca="false">IF(AND(ISNUMBER(J132),ISNUMBER(J126)),J132-J126,"")</f>
        <v>-0.18</v>
      </c>
      <c r="M132" s="127" t="str">
        <f aca="false">IF(AND(ISNUMBER(L132),ISNUMBER(L126)),L132-L126,"")</f>
        <v/>
      </c>
      <c r="N132" s="127" t="n">
        <v>5.9829</v>
      </c>
      <c r="O132" s="127" t="n">
        <f aca="false">IF(AND(ISNUMBER(N132),ISNUMBER(N126)),N132-N126,"")</f>
        <v>-0.3663</v>
      </c>
      <c r="P132" s="127" t="n">
        <v>-1</v>
      </c>
      <c r="Q132" s="127" t="n">
        <v>0</v>
      </c>
      <c r="R132" s="127" t="n">
        <f aca="false">IF(ISNUMBER(F132),IF(AND(F132&gt;0.02,G132=1),100,IF(F132&gt;-0.02,50,0)),"")</f>
        <v>0</v>
      </c>
      <c r="S132" s="127" t="n">
        <f aca="false">IF(ISNUMBER(H132),IF(H132&gt;0.05,100,IF(H132&gt;0,50,0)),"")</f>
        <v>0</v>
      </c>
      <c r="T132" s="127" t="n">
        <f aca="false">IF(AND(A132&gt;="2019-01",ISNUMBER(L132)),IF(AND(L132&lt;350,OR(NOT(ISNUMBER(M132)),M132&lt;50)),100,IF(L132&lt;=450,50,0)),IF(ISNUMBER(J132),IF(AND(J132&lt;0.95,OR(NOT(ISNUMBER(K132)),K132&lt;0.2)),100,IF(AND(J132&lt;=1.35,OR(NOT(ISNUMBER(K132)),K132&lt;0.4)),50,0)),""))</f>
        <v>100</v>
      </c>
      <c r="U132" s="127" t="n">
        <f aca="false">IF(ISNUMBER(P132),IF(P132=1,100,IF(P132=0,50,0)),"")</f>
        <v>0</v>
      </c>
      <c r="V132" s="127" t="n">
        <f aca="false">IF(ISNUMBER(Q132),IF(Q132=1,0,100),"")</f>
        <v>100</v>
      </c>
      <c r="W132" s="127" t="n">
        <f aca="false">IF(ISNUMBER(N132),IF(OR(N132&lt;4,AND(N132&lt;6,ISNUMBER(O132),O132&lt;-0.3)),100,IF(OR(N132&lt;=6,AND(ISNUMBER(O132),O132&lt;-0.3)),50,0)),"")</f>
        <v>100</v>
      </c>
      <c r="X132" s="127" t="n">
        <f aca="false">IF(ISNUMBER(I132),IF(I132&lt;15,100,IF(I132&lt;=25,50,0)),"")</f>
        <v>100</v>
      </c>
      <c r="Y132" s="127" t="n">
        <f aca="false">SUMPRODUCT({30,10,20,15,10,10,5},--ISNUMBER(R132:X132))</f>
        <v>100</v>
      </c>
      <c r="Z132" s="127" t="n">
        <f aca="false">IF(Y132&gt;=60,SUMPRODUCT({30,10,20,15,10,10,5},R132:X132)/Y132,"")</f>
        <v>45</v>
      </c>
      <c r="AA132" s="127" t="str">
        <f aca="false">IF(ISNUMBER(Z132),IF(Z132&gt;=70,"EASY",IF(Z132&gt;40,"UNCERTAIN","HARD")),"")</f>
        <v>UNCERTAIN</v>
      </c>
    </row>
    <row r="133" customFormat="false" ht="15" hidden="false" customHeight="false" outlineLevel="0" collapsed="false">
      <c r="A133" s="127" t="s">
        <v>1423</v>
      </c>
      <c r="B133" s="127" t="n">
        <v>0.045</v>
      </c>
      <c r="C133" s="127" t="s">
        <v>1293</v>
      </c>
      <c r="D133" s="127" t="n">
        <f aca="false">D132*(1+B133)</f>
        <v>160.933895308229</v>
      </c>
      <c r="E133" s="127" t="n">
        <f aca="false">AVERAGE(D124:D133)</f>
        <v>159.13020119006</v>
      </c>
      <c r="F133" s="127" t="n">
        <f aca="false">D133/E133-1</f>
        <v>0.0113347064522011</v>
      </c>
      <c r="G133" s="127" t="n">
        <f aca="false">IF(E133&gt;E132,1,0)</f>
        <v>0</v>
      </c>
      <c r="H133" s="127" t="n">
        <f aca="false">D133/D121-1</f>
        <v>0.0195901798277944</v>
      </c>
      <c r="I133" s="127" t="n">
        <f aca="false">STDEV(B128:B133)*SQRT(12)*100</f>
        <v>12.2996390190932</v>
      </c>
      <c r="J133" s="127" t="n">
        <v>0.87</v>
      </c>
      <c r="K133" s="127" t="n">
        <f aca="false">IF(AND(ISNUMBER(J133),ISNUMBER(J127)),J133-J127,"")</f>
        <v>-0.09</v>
      </c>
      <c r="M133" s="127" t="str">
        <f aca="false">IF(AND(ISNUMBER(L133),ISNUMBER(L127)),L133-L127,"")</f>
        <v/>
      </c>
      <c r="N133" s="127" t="n">
        <v>6.1329</v>
      </c>
      <c r="O133" s="127" t="n">
        <f aca="false">IF(AND(ISNUMBER(N133),ISNUMBER(N127)),N133-N127,"")</f>
        <v>-0.1829</v>
      </c>
      <c r="P133" s="127" t="n">
        <v>-1</v>
      </c>
      <c r="Q133" s="127" t="n">
        <v>0</v>
      </c>
      <c r="R133" s="127" t="n">
        <f aca="false">IF(ISNUMBER(F133),IF(AND(F133&gt;0.02,G133=1),100,IF(F133&gt;-0.02,50,0)),"")</f>
        <v>50</v>
      </c>
      <c r="S133" s="127" t="n">
        <f aca="false">IF(ISNUMBER(H133),IF(H133&gt;0.05,100,IF(H133&gt;0,50,0)),"")</f>
        <v>50</v>
      </c>
      <c r="T133" s="127" t="n">
        <f aca="false">IF(AND(A133&gt;="2019-01",ISNUMBER(L133)),IF(AND(L133&lt;350,OR(NOT(ISNUMBER(M133)),M133&lt;50)),100,IF(L133&lt;=450,50,0)),IF(ISNUMBER(J133),IF(AND(J133&lt;0.95,OR(NOT(ISNUMBER(K133)),K133&lt;0.2)),100,IF(AND(J133&lt;=1.35,OR(NOT(ISNUMBER(K133)),K133&lt;0.4)),50,0)),""))</f>
        <v>100</v>
      </c>
      <c r="U133" s="127" t="n">
        <f aca="false">IF(ISNUMBER(P133),IF(P133=1,100,IF(P133=0,50,0)),"")</f>
        <v>0</v>
      </c>
      <c r="V133" s="127" t="n">
        <f aca="false">IF(ISNUMBER(Q133),IF(Q133=1,0,100),"")</f>
        <v>100</v>
      </c>
      <c r="W133" s="127" t="n">
        <f aca="false">IF(ISNUMBER(N133),IF(OR(N133&lt;4,AND(N133&lt;6,ISNUMBER(O133),O133&lt;-0.3)),100,IF(OR(N133&lt;=6,AND(ISNUMBER(O133),O133&lt;-0.3)),50,0)),"")</f>
        <v>0</v>
      </c>
      <c r="X133" s="127" t="n">
        <f aca="false">IF(ISNUMBER(I133),IF(I133&lt;15,100,IF(I133&lt;=25,50,0)),"")</f>
        <v>100</v>
      </c>
      <c r="Y133" s="127" t="n">
        <f aca="false">SUMPRODUCT({30,10,20,15,10,10,5},--ISNUMBER(R133:X133))</f>
        <v>100</v>
      </c>
      <c r="Z133" s="127" t="n">
        <f aca="false">IF(Y133&gt;=60,SUMPRODUCT({30,10,20,15,10,10,5},R133:X133)/Y133,"")</f>
        <v>55</v>
      </c>
      <c r="AA133" s="127" t="str">
        <f aca="false">IF(ISNUMBER(Z133),IF(Z133&gt;=70,"EASY",IF(Z133&gt;40,"UNCERTAIN","HARD")),"")</f>
        <v>UNCERTAIN</v>
      </c>
    </row>
    <row r="134" customFormat="false" ht="15" hidden="false" customHeight="false" outlineLevel="0" collapsed="false">
      <c r="A134" s="127" t="s">
        <v>1424</v>
      </c>
      <c r="B134" s="127" t="n">
        <v>0.0076</v>
      </c>
      <c r="C134" s="127" t="s">
        <v>1293</v>
      </c>
      <c r="D134" s="127" t="n">
        <f aca="false">D133*(1+B134)</f>
        <v>162.156992912572</v>
      </c>
      <c r="E134" s="127" t="n">
        <f aca="false">AVERAGE(D125:D134)</f>
        <v>159.480787586422</v>
      </c>
      <c r="F134" s="127" t="n">
        <f aca="false">D134/E134-1</f>
        <v>0.0167807380854583</v>
      </c>
      <c r="G134" s="127" t="n">
        <f aca="false">IF(E134&gt;E133,1,0)</f>
        <v>1</v>
      </c>
      <c r="H134" s="127" t="n">
        <f aca="false">D134/D122-1</f>
        <v>-0.0312691511603153</v>
      </c>
      <c r="I134" s="127" t="n">
        <f aca="false">STDEV(B129:B134)*SQRT(12)*100</f>
        <v>9.69088850415688</v>
      </c>
      <c r="J134" s="127" t="n">
        <v>0.8</v>
      </c>
      <c r="K134" s="127" t="n">
        <f aca="false">IF(AND(ISNUMBER(J134),ISNUMBER(J128)),J134-J128,"")</f>
        <v>-0.16</v>
      </c>
      <c r="M134" s="127" t="str">
        <f aca="false">IF(AND(ISNUMBER(L134),ISNUMBER(L128)),L134-L128,"")</f>
        <v/>
      </c>
      <c r="N134" s="127" t="n">
        <v>6.4516</v>
      </c>
      <c r="O134" s="127" t="n">
        <f aca="false">IF(AND(ISNUMBER(N134),ISNUMBER(N128)),N134-N128,"")</f>
        <v>-0.1918</v>
      </c>
      <c r="P134" s="127" t="n">
        <v>-1</v>
      </c>
      <c r="Q134" s="127" t="n">
        <v>0</v>
      </c>
      <c r="R134" s="127" t="n">
        <f aca="false">IF(ISNUMBER(F134),IF(AND(F134&gt;0.02,G134=1),100,IF(F134&gt;-0.02,50,0)),"")</f>
        <v>50</v>
      </c>
      <c r="S134" s="127" t="n">
        <f aca="false">IF(ISNUMBER(H134),IF(H134&gt;0.05,100,IF(H134&gt;0,50,0)),"")</f>
        <v>0</v>
      </c>
      <c r="T134" s="127" t="n">
        <f aca="false">IF(AND(A134&gt;="2019-01",ISNUMBER(L134)),IF(AND(L134&lt;350,OR(NOT(ISNUMBER(M134)),M134&lt;50)),100,IF(L134&lt;=450,50,0)),IF(ISNUMBER(J134),IF(AND(J134&lt;0.95,OR(NOT(ISNUMBER(K134)),K134&lt;0.2)),100,IF(AND(J134&lt;=1.35,OR(NOT(ISNUMBER(K134)),K134&lt;0.4)),50,0)),""))</f>
        <v>100</v>
      </c>
      <c r="U134" s="127" t="n">
        <f aca="false">IF(ISNUMBER(P134),IF(P134=1,100,IF(P134=0,50,0)),"")</f>
        <v>0</v>
      </c>
      <c r="V134" s="127" t="n">
        <f aca="false">IF(ISNUMBER(Q134),IF(Q134=1,0,100),"")</f>
        <v>100</v>
      </c>
      <c r="W134" s="127" t="n">
        <f aca="false">IF(ISNUMBER(N134),IF(OR(N134&lt;4,AND(N134&lt;6,ISNUMBER(O134),O134&lt;-0.3)),100,IF(OR(N134&lt;=6,AND(ISNUMBER(O134),O134&lt;-0.3)),50,0)),"")</f>
        <v>0</v>
      </c>
      <c r="X134" s="127" t="n">
        <f aca="false">IF(ISNUMBER(I134),IF(I134&lt;15,100,IF(I134&lt;=25,50,0)),"")</f>
        <v>100</v>
      </c>
      <c r="Y134" s="127" t="n">
        <f aca="false">SUMPRODUCT({30,10,20,15,10,10,5},--ISNUMBER(R134:X134))</f>
        <v>100</v>
      </c>
      <c r="Z134" s="127" t="n">
        <f aca="false">IF(Y134&gt;=60,SUMPRODUCT({30,10,20,15,10,10,5},R134:X134)/Y134,"")</f>
        <v>50</v>
      </c>
      <c r="AA134" s="127" t="str">
        <f aca="false">IF(ISNUMBER(Z134),IF(Z134&gt;=70,"EASY",IF(Z134&gt;40,"UNCERTAIN","HARD")),"")</f>
        <v>UNCERTAIN</v>
      </c>
    </row>
    <row r="135" customFormat="false" ht="15" hidden="false" customHeight="false" outlineLevel="0" collapsed="false">
      <c r="A135" s="127" t="s">
        <v>1425</v>
      </c>
      <c r="B135" s="127" t="n">
        <v>-0.0552</v>
      </c>
      <c r="C135" s="127" t="s">
        <v>1293</v>
      </c>
      <c r="D135" s="127" t="n">
        <f aca="false">D134*(1+B135)</f>
        <v>153.205926903798</v>
      </c>
      <c r="E135" s="127" t="n">
        <f aca="false">AVERAGE(D126:D135)</f>
        <v>159.093331999565</v>
      </c>
      <c r="F135" s="127" t="n">
        <f aca="false">D135/E135-1</f>
        <v>-0.0370059827258068</v>
      </c>
      <c r="G135" s="127" t="n">
        <f aca="false">IF(E135&gt;E134,1,0)</f>
        <v>0</v>
      </c>
      <c r="H135" s="127" t="n">
        <f aca="false">D135/D123-1</f>
        <v>-0.049676143719516</v>
      </c>
      <c r="I135" s="127" t="n">
        <f aca="false">STDEV(B130:B135)*SQRT(12)*100</f>
        <v>12.3440803626678</v>
      </c>
      <c r="J135" s="127" t="n">
        <v>0.76</v>
      </c>
      <c r="K135" s="127" t="n">
        <f aca="false">IF(AND(ISNUMBER(J135),ISNUMBER(J129)),J135-J129,"")</f>
        <v>-0.17</v>
      </c>
      <c r="M135" s="127" t="str">
        <f aca="false">IF(AND(ISNUMBER(L135),ISNUMBER(L129)),L135-L129,"")</f>
        <v/>
      </c>
      <c r="N135" s="127" t="n">
        <v>6.4081</v>
      </c>
      <c r="O135" s="127" t="n">
        <f aca="false">IF(AND(ISNUMBER(N135),ISNUMBER(N129)),N135-N129,"")</f>
        <v>0.1581</v>
      </c>
      <c r="P135" s="127" t="n">
        <v>-1</v>
      </c>
      <c r="Q135" s="127" t="n">
        <v>0</v>
      </c>
      <c r="R135" s="127" t="n">
        <f aca="false">IF(ISNUMBER(F135),IF(AND(F135&gt;0.02,G135=1),100,IF(F135&gt;-0.02,50,0)),"")</f>
        <v>0</v>
      </c>
      <c r="S135" s="127" t="n">
        <f aca="false">IF(ISNUMBER(H135),IF(H135&gt;0.05,100,IF(H135&gt;0,50,0)),"")</f>
        <v>0</v>
      </c>
      <c r="T135" s="127" t="n">
        <f aca="false">IF(AND(A135&gt;="2019-01",ISNUMBER(L135)),IF(AND(L135&lt;350,OR(NOT(ISNUMBER(M135)),M135&lt;50)),100,IF(L135&lt;=450,50,0)),IF(ISNUMBER(J135),IF(AND(J135&lt;0.95,OR(NOT(ISNUMBER(K135)),K135&lt;0.2)),100,IF(AND(J135&lt;=1.35,OR(NOT(ISNUMBER(K135)),K135&lt;0.4)),50,0)),""))</f>
        <v>100</v>
      </c>
      <c r="U135" s="127" t="n">
        <f aca="false">IF(ISNUMBER(P135),IF(P135=1,100,IF(P135=0,50,0)),"")</f>
        <v>0</v>
      </c>
      <c r="V135" s="127" t="n">
        <f aca="false">IF(ISNUMBER(Q135),IF(Q135=1,0,100),"")</f>
        <v>100</v>
      </c>
      <c r="W135" s="127" t="n">
        <f aca="false">IF(ISNUMBER(N135),IF(OR(N135&lt;4,AND(N135&lt;6,ISNUMBER(O135),O135&lt;-0.3)),100,IF(OR(N135&lt;=6,AND(ISNUMBER(O135),O135&lt;-0.3)),50,0)),"")</f>
        <v>0</v>
      </c>
      <c r="X135" s="127" t="n">
        <f aca="false">IF(ISNUMBER(I135),IF(I135&lt;15,100,IF(I135&lt;=25,50,0)),"")</f>
        <v>100</v>
      </c>
      <c r="Y135" s="127" t="n">
        <f aca="false">SUMPRODUCT({30,10,20,15,10,10,5},--ISNUMBER(R135:X135))</f>
        <v>100</v>
      </c>
      <c r="Z135" s="127" t="n">
        <f aca="false">IF(Y135&gt;=60,SUMPRODUCT({30,10,20,15,10,10,5},R135:X135)/Y135,"")</f>
        <v>35</v>
      </c>
      <c r="AA135" s="127" t="str">
        <f aca="false">IF(ISNUMBER(Z135),IF(Z135&gt;=70,"EASY",IF(Z135&gt;40,"UNCERTAIN","HARD")),"")</f>
        <v>HARD</v>
      </c>
    </row>
    <row r="136" customFormat="false" ht="15" hidden="false" customHeight="false" outlineLevel="0" collapsed="false">
      <c r="A136" s="127" t="s">
        <v>1426</v>
      </c>
      <c r="B136" s="127" t="n">
        <v>-0.0092</v>
      </c>
      <c r="C136" s="127" t="s">
        <v>1293</v>
      </c>
      <c r="D136" s="127" t="n">
        <f aca="false">D135*(1+B136)</f>
        <v>151.796432376283</v>
      </c>
      <c r="E136" s="127" t="n">
        <f aca="false">AVERAGE(D127:D136)</f>
        <v>158.481674304087</v>
      </c>
      <c r="F136" s="127" t="n">
        <f aca="false">D136/E136-1</f>
        <v>-0.0421830596954511</v>
      </c>
      <c r="G136" s="127" t="n">
        <f aca="false">IF(E136&gt;E135,1,0)</f>
        <v>0</v>
      </c>
      <c r="H136" s="127" t="n">
        <f aca="false">D136/D124-1</f>
        <v>-0.0432061001903225</v>
      </c>
      <c r="I136" s="127" t="n">
        <f aca="false">STDEV(B131:B136)*SQRT(12)*100</f>
        <v>12.324033430659</v>
      </c>
      <c r="J136" s="127" t="n">
        <v>0.73</v>
      </c>
      <c r="K136" s="127" t="n">
        <f aca="false">IF(AND(ISNUMBER(J136),ISNUMBER(J130)),J136-J130,"")</f>
        <v>-0.11</v>
      </c>
      <c r="M136" s="127" t="str">
        <f aca="false">IF(AND(ISNUMBER(L136),ISNUMBER(L130)),L136-L130,"")</f>
        <v/>
      </c>
      <c r="N136" s="127" t="n">
        <v>6.1977</v>
      </c>
      <c r="O136" s="127" t="n">
        <f aca="false">IF(AND(ISNUMBER(N136),ISNUMBER(N130)),N136-N130,"")</f>
        <v>-0.0198999999999998</v>
      </c>
      <c r="P136" s="127" t="n">
        <v>-1</v>
      </c>
      <c r="Q136" s="127" t="n">
        <v>0</v>
      </c>
      <c r="R136" s="127" t="n">
        <f aca="false">IF(ISNUMBER(F136),IF(AND(F136&gt;0.02,G136=1),100,IF(F136&gt;-0.02,50,0)),"")</f>
        <v>0</v>
      </c>
      <c r="S136" s="127" t="n">
        <f aca="false">IF(ISNUMBER(H136),IF(H136&gt;0.05,100,IF(H136&gt;0,50,0)),"")</f>
        <v>0</v>
      </c>
      <c r="T136" s="127" t="n">
        <f aca="false">IF(AND(A136&gt;="2019-01",ISNUMBER(L136)),IF(AND(L136&lt;350,OR(NOT(ISNUMBER(M136)),M136&lt;50)),100,IF(L136&lt;=450,50,0)),IF(ISNUMBER(J136),IF(AND(J136&lt;0.95,OR(NOT(ISNUMBER(K136)),K136&lt;0.2)),100,IF(AND(J136&lt;=1.35,OR(NOT(ISNUMBER(K136)),K136&lt;0.4)),50,0)),""))</f>
        <v>100</v>
      </c>
      <c r="U136" s="127" t="n">
        <f aca="false">IF(ISNUMBER(P136),IF(P136=1,100,IF(P136=0,50,0)),"")</f>
        <v>0</v>
      </c>
      <c r="V136" s="127" t="n">
        <f aca="false">IF(ISNUMBER(Q136),IF(Q136=1,0,100),"")</f>
        <v>100</v>
      </c>
      <c r="W136" s="127" t="n">
        <f aca="false">IF(ISNUMBER(N136),IF(OR(N136&lt;4,AND(N136&lt;6,ISNUMBER(O136),O136&lt;-0.3)),100,IF(OR(N136&lt;=6,AND(ISNUMBER(O136),O136&lt;-0.3)),50,0)),"")</f>
        <v>0</v>
      </c>
      <c r="X136" s="127" t="n">
        <f aca="false">IF(ISNUMBER(I136),IF(I136&lt;15,100,IF(I136&lt;=25,50,0)),"")</f>
        <v>100</v>
      </c>
      <c r="Y136" s="127" t="n">
        <f aca="false">SUMPRODUCT({30,10,20,15,10,10,5},--ISNUMBER(R136:X136))</f>
        <v>100</v>
      </c>
      <c r="Z136" s="127" t="n">
        <f aca="false">IF(Y136&gt;=60,SUMPRODUCT({30,10,20,15,10,10,5},R136:X136)/Y136,"")</f>
        <v>35</v>
      </c>
      <c r="AA136" s="127" t="str">
        <f aca="false">IF(ISNUMBER(Z136),IF(Z136&gt;=70,"EASY",IF(Z136&gt;40,"UNCERTAIN","HARD")),"")</f>
        <v>HARD</v>
      </c>
    </row>
    <row r="137" customFormat="false" ht="15" hidden="false" customHeight="false" outlineLevel="0" collapsed="false">
      <c r="A137" s="127" t="s">
        <v>1427</v>
      </c>
      <c r="B137" s="127" t="n">
        <v>0.0338</v>
      </c>
      <c r="C137" s="127" t="s">
        <v>1293</v>
      </c>
      <c r="D137" s="127" t="n">
        <f aca="false">D136*(1+B137)</f>
        <v>156.927151790601</v>
      </c>
      <c r="E137" s="127" t="n">
        <f aca="false">AVERAGE(D128:D137)</f>
        <v>158.553634600119</v>
      </c>
      <c r="F137" s="127" t="n">
        <f aca="false">D137/E137-1</f>
        <v>-0.0102582499204127</v>
      </c>
      <c r="G137" s="127" t="n">
        <f aca="false">IF(E137&gt;E136,1,0)</f>
        <v>1</v>
      </c>
      <c r="H137" s="127" t="n">
        <f aca="false">D137/D125-1</f>
        <v>-0.000976130064392788</v>
      </c>
      <c r="I137" s="127" t="n">
        <f aca="false">STDEV(B132:B137)*SQRT(12)*100</f>
        <v>13.7018144783821</v>
      </c>
      <c r="J137" s="127" t="n">
        <v>0.75</v>
      </c>
      <c r="K137" s="127" t="n">
        <f aca="false">IF(AND(ISNUMBER(J137),ISNUMBER(J131)),J137-J131,"")</f>
        <v>-0.13</v>
      </c>
      <c r="M137" s="127" t="str">
        <f aca="false">IF(AND(ISNUMBER(L137),ISNUMBER(L131)),L137-L131,"")</f>
        <v/>
      </c>
      <c r="N137" s="127" t="n">
        <v>6.3333</v>
      </c>
      <c r="O137" s="127" t="n">
        <f aca="false">IF(AND(ISNUMBER(N137),ISNUMBER(N131)),N137-N131,"")</f>
        <v>0.1477</v>
      </c>
      <c r="P137" s="127" t="n">
        <v>-1</v>
      </c>
      <c r="Q137" s="127" t="n">
        <v>0</v>
      </c>
      <c r="R137" s="127" t="n">
        <f aca="false">IF(ISNUMBER(F137),IF(AND(F137&gt;0.02,G137=1),100,IF(F137&gt;-0.02,50,0)),"")</f>
        <v>50</v>
      </c>
      <c r="S137" s="127" t="n">
        <f aca="false">IF(ISNUMBER(H137),IF(H137&gt;0.05,100,IF(H137&gt;0,50,0)),"")</f>
        <v>0</v>
      </c>
      <c r="T137" s="127" t="n">
        <f aca="false">IF(AND(A137&gt;="2019-01",ISNUMBER(L137)),IF(AND(L137&lt;350,OR(NOT(ISNUMBER(M137)),M137&lt;50)),100,IF(L137&lt;=450,50,0)),IF(ISNUMBER(J137),IF(AND(J137&lt;0.95,OR(NOT(ISNUMBER(K137)),K137&lt;0.2)),100,IF(AND(J137&lt;=1.35,OR(NOT(ISNUMBER(K137)),K137&lt;0.4)),50,0)),""))</f>
        <v>100</v>
      </c>
      <c r="U137" s="127" t="n">
        <f aca="false">IF(ISNUMBER(P137),IF(P137=1,100,IF(P137=0,50,0)),"")</f>
        <v>0</v>
      </c>
      <c r="V137" s="127" t="n">
        <f aca="false">IF(ISNUMBER(Q137),IF(Q137=1,0,100),"")</f>
        <v>100</v>
      </c>
      <c r="W137" s="127" t="n">
        <f aca="false">IF(ISNUMBER(N137),IF(OR(N137&lt;4,AND(N137&lt;6,ISNUMBER(O137),O137&lt;-0.3)),100,IF(OR(N137&lt;=6,AND(ISNUMBER(O137),O137&lt;-0.3)),50,0)),"")</f>
        <v>0</v>
      </c>
      <c r="X137" s="127" t="n">
        <f aca="false">IF(ISNUMBER(I137),IF(I137&lt;15,100,IF(I137&lt;=25,50,0)),"")</f>
        <v>100</v>
      </c>
      <c r="Y137" s="127" t="n">
        <f aca="false">SUMPRODUCT({30,10,20,15,10,10,5},--ISNUMBER(R137:X137))</f>
        <v>100</v>
      </c>
      <c r="Z137" s="127" t="n">
        <f aca="false">IF(Y137&gt;=60,SUMPRODUCT({30,10,20,15,10,10,5},R137:X137)/Y137,"")</f>
        <v>50</v>
      </c>
      <c r="AA137" s="127" t="str">
        <f aca="false">IF(ISNUMBER(Z137),IF(Z137&gt;=70,"EASY",IF(Z137&gt;40,"UNCERTAIN","HARD")),"")</f>
        <v>UNCERTAIN</v>
      </c>
    </row>
    <row r="138" customFormat="false" ht="15" hidden="false" customHeight="false" outlineLevel="0" collapsed="false">
      <c r="A138" s="127" t="s">
        <v>1428</v>
      </c>
      <c r="B138" s="127" t="n">
        <v>0.0842</v>
      </c>
      <c r="C138" s="127" t="s">
        <v>1293</v>
      </c>
      <c r="D138" s="127" t="n">
        <f aca="false">D137*(1+B138)</f>
        <v>170.14041797137</v>
      </c>
      <c r="E138" s="127" t="n">
        <f aca="false">AVERAGE(D129:D138)</f>
        <v>159.148700939705</v>
      </c>
      <c r="F138" s="127" t="n">
        <f aca="false">D138/E138-1</f>
        <v>0.0690657037522988</v>
      </c>
      <c r="G138" s="127" t="n">
        <f aca="false">IF(E138&gt;E137,1,0)</f>
        <v>1</v>
      </c>
      <c r="H138" s="127" t="n">
        <f aca="false">D138/D126-1</f>
        <v>0.0774312939263753</v>
      </c>
      <c r="I138" s="127" t="n">
        <f aca="false">STDEV(B133:B138)*SQRT(12)*100</f>
        <v>16.6614141056514</v>
      </c>
      <c r="J138" s="127" t="n">
        <v>0.76</v>
      </c>
      <c r="K138" s="127" t="n">
        <f aca="false">IF(AND(ISNUMBER(J138),ISNUMBER(J132)),J138-J132,"")</f>
        <v>-0.09</v>
      </c>
      <c r="M138" s="127" t="str">
        <f aca="false">IF(AND(ISNUMBER(L138),ISNUMBER(L132)),L138-L132,"")</f>
        <v/>
      </c>
      <c r="N138" s="127" t="n">
        <v>6.6335</v>
      </c>
      <c r="O138" s="127" t="n">
        <f aca="false">IF(AND(ISNUMBER(N138),ISNUMBER(N132)),N138-N132,"")</f>
        <v>0.6506</v>
      </c>
      <c r="P138" s="127" t="n">
        <v>-1</v>
      </c>
      <c r="Q138" s="127" t="n">
        <v>0</v>
      </c>
      <c r="R138" s="127" t="n">
        <f aca="false">IF(ISNUMBER(F138),IF(AND(F138&gt;0.02,G138=1),100,IF(F138&gt;-0.02,50,0)),"")</f>
        <v>100</v>
      </c>
      <c r="S138" s="127" t="n">
        <f aca="false">IF(ISNUMBER(H138),IF(H138&gt;0.05,100,IF(H138&gt;0,50,0)),"")</f>
        <v>100</v>
      </c>
      <c r="T138" s="127" t="n">
        <f aca="false">IF(AND(A138&gt;="2019-01",ISNUMBER(L138)),IF(AND(L138&lt;350,OR(NOT(ISNUMBER(M138)),M138&lt;50)),100,IF(L138&lt;=450,50,0)),IF(ISNUMBER(J138),IF(AND(J138&lt;0.95,OR(NOT(ISNUMBER(K138)),K138&lt;0.2)),100,IF(AND(J138&lt;=1.35,OR(NOT(ISNUMBER(K138)),K138&lt;0.4)),50,0)),""))</f>
        <v>100</v>
      </c>
      <c r="U138" s="127" t="n">
        <f aca="false">IF(ISNUMBER(P138),IF(P138=1,100,IF(P138=0,50,0)),"")</f>
        <v>0</v>
      </c>
      <c r="V138" s="127" t="n">
        <f aca="false">IF(ISNUMBER(Q138),IF(Q138=1,0,100),"")</f>
        <v>100</v>
      </c>
      <c r="W138" s="127" t="n">
        <f aca="false">IF(ISNUMBER(N138),IF(OR(N138&lt;4,AND(N138&lt;6,ISNUMBER(O138),O138&lt;-0.3)),100,IF(OR(N138&lt;=6,AND(ISNUMBER(O138),O138&lt;-0.3)),50,0)),"")</f>
        <v>0</v>
      </c>
      <c r="X138" s="127" t="n">
        <f aca="false">IF(ISNUMBER(I138),IF(I138&lt;15,100,IF(I138&lt;=25,50,0)),"")</f>
        <v>50</v>
      </c>
      <c r="Y138" s="127" t="n">
        <f aca="false">SUMPRODUCT({30,10,20,15,10,10,5},--ISNUMBER(R138:X138))</f>
        <v>100</v>
      </c>
      <c r="Z138" s="127" t="n">
        <f aca="false">IF(Y138&gt;=60,SUMPRODUCT({30,10,20,15,10,10,5},R138:X138)/Y138,"")</f>
        <v>72.5</v>
      </c>
      <c r="AA138" s="127" t="str">
        <f aca="false">IF(ISNUMBER(Z138),IF(Z138&gt;=70,"EASY",IF(Z138&gt;40,"UNCERTAIN","HARD")),"")</f>
        <v>EASY</v>
      </c>
    </row>
    <row r="139" customFormat="false" ht="15" hidden="false" customHeight="false" outlineLevel="0" collapsed="false">
      <c r="A139" s="127" t="s">
        <v>1429</v>
      </c>
      <c r="B139" s="127" t="n">
        <v>0.0227</v>
      </c>
      <c r="C139" s="127" t="s">
        <v>1293</v>
      </c>
      <c r="D139" s="127" t="n">
        <f aca="false">D138*(1+B139)</f>
        <v>174.00260545932</v>
      </c>
      <c r="E139" s="127" t="n">
        <f aca="false">AVERAGE(D130:D139)</f>
        <v>160.338507016397</v>
      </c>
      <c r="F139" s="127" t="n">
        <f aca="false">D139/E139-1</f>
        <v>0.0852203172973647</v>
      </c>
      <c r="G139" s="127" t="n">
        <f aca="false">IF(E139&gt;E138,1,0)</f>
        <v>1</v>
      </c>
      <c r="H139" s="127" t="n">
        <f aca="false">D139/D127-1</f>
        <v>0.113919312877582</v>
      </c>
      <c r="I139" s="127" t="n">
        <f aca="false">STDEV(B134:B139)*SQRT(12)*100</f>
        <v>16.0725418027143</v>
      </c>
      <c r="J139" s="127" t="n">
        <v>0.8</v>
      </c>
      <c r="K139" s="127" t="n">
        <f aca="false">IF(AND(ISNUMBER(J139),ISNUMBER(J133)),J139-J133,"")</f>
        <v>-0.07</v>
      </c>
      <c r="M139" s="127" t="str">
        <f aca="false">IF(AND(ISNUMBER(L139),ISNUMBER(L133)),L139-L133,"")</f>
        <v/>
      </c>
      <c r="N139" s="127" t="n">
        <v>6.7657</v>
      </c>
      <c r="O139" s="127" t="n">
        <f aca="false">IF(AND(ISNUMBER(N139),ISNUMBER(N133)),N139-N133,"")</f>
        <v>0.6328</v>
      </c>
      <c r="P139" s="127" t="n">
        <v>-1</v>
      </c>
      <c r="Q139" s="127" t="n">
        <v>0</v>
      </c>
      <c r="R139" s="127" t="n">
        <f aca="false">IF(ISNUMBER(F139),IF(AND(F139&gt;0.02,G139=1),100,IF(F139&gt;-0.02,50,0)),"")</f>
        <v>100</v>
      </c>
      <c r="S139" s="127" t="n">
        <f aca="false">IF(ISNUMBER(H139),IF(H139&gt;0.05,100,IF(H139&gt;0,50,0)),"")</f>
        <v>100</v>
      </c>
      <c r="T139" s="127" t="n">
        <f aca="false">IF(AND(A139&gt;="2019-01",ISNUMBER(L139)),IF(AND(L139&lt;350,OR(NOT(ISNUMBER(M139)),M139&lt;50)),100,IF(L139&lt;=450,50,0)),IF(ISNUMBER(J139),IF(AND(J139&lt;0.95,OR(NOT(ISNUMBER(K139)),K139&lt;0.2)),100,IF(AND(J139&lt;=1.35,OR(NOT(ISNUMBER(K139)),K139&lt;0.4)),50,0)),""))</f>
        <v>100</v>
      </c>
      <c r="U139" s="127" t="n">
        <f aca="false">IF(ISNUMBER(P139),IF(P139=1,100,IF(P139=0,50,0)),"")</f>
        <v>0</v>
      </c>
      <c r="V139" s="127" t="n">
        <f aca="false">IF(ISNUMBER(Q139),IF(Q139=1,0,100),"")</f>
        <v>100</v>
      </c>
      <c r="W139" s="127" t="n">
        <f aca="false">IF(ISNUMBER(N139),IF(OR(N139&lt;4,AND(N139&lt;6,ISNUMBER(O139),O139&lt;-0.3)),100,IF(OR(N139&lt;=6,AND(ISNUMBER(O139),O139&lt;-0.3)),50,0)),"")</f>
        <v>0</v>
      </c>
      <c r="X139" s="127" t="n">
        <f aca="false">IF(ISNUMBER(I139),IF(I139&lt;15,100,IF(I139&lt;=25,50,0)),"")</f>
        <v>50</v>
      </c>
      <c r="Y139" s="127" t="n">
        <f aca="false">SUMPRODUCT({30,10,20,15,10,10,5},--ISNUMBER(R139:X139))</f>
        <v>100</v>
      </c>
      <c r="Z139" s="127" t="n">
        <f aca="false">IF(Y139&gt;=60,SUMPRODUCT({30,10,20,15,10,10,5},R139:X139)/Y139,"")</f>
        <v>72.5</v>
      </c>
      <c r="AA139" s="127" t="str">
        <f aca="false">IF(ISNUMBER(Z139),IF(Z139&gt;=70,"EASY",IF(Z139&gt;40,"UNCERTAIN","HARD")),"")</f>
        <v>EASY</v>
      </c>
    </row>
    <row r="140" customFormat="false" ht="15" hidden="false" customHeight="false" outlineLevel="0" collapsed="false">
      <c r="A140" s="127" t="s">
        <v>1430</v>
      </c>
      <c r="B140" s="127" t="n">
        <v>-0.0115</v>
      </c>
      <c r="C140" s="127" t="s">
        <v>1293</v>
      </c>
      <c r="D140" s="127" t="n">
        <f aca="false">D139*(1+B140)</f>
        <v>172.001575496538</v>
      </c>
      <c r="E140" s="127" t="n">
        <f aca="false">AVERAGE(D131:D140)</f>
        <v>161.540567050358</v>
      </c>
      <c r="F140" s="127" t="n">
        <f aca="false">D140/E140-1</f>
        <v>0.064757779653696</v>
      </c>
      <c r="G140" s="127" t="n">
        <f aca="false">IF(E140&gt;E139,1,0)</f>
        <v>1</v>
      </c>
      <c r="H140" s="127" t="n">
        <f aca="false">D140/D128-1</f>
        <v>0.0475780047374081</v>
      </c>
      <c r="I140" s="127" t="n">
        <f aca="false">STDEV(B135:B140)*SQRT(12)*100</f>
        <v>16.4764996282584</v>
      </c>
      <c r="J140" s="127" t="n">
        <v>0.84</v>
      </c>
      <c r="K140" s="127" t="n">
        <f aca="false">IF(AND(ISNUMBER(J140),ISNUMBER(J134)),J140-J134,"")</f>
        <v>0.0399999999999999</v>
      </c>
      <c r="M140" s="127" t="str">
        <f aca="false">IF(AND(ISNUMBER(L140),ISNUMBER(L134)),L140-L134,"")</f>
        <v/>
      </c>
      <c r="N140" s="127" t="n">
        <v>6.8852</v>
      </c>
      <c r="O140" s="127" t="n">
        <f aca="false">IF(AND(ISNUMBER(N140),ISNUMBER(N134)),N140-N134,"")</f>
        <v>0.4336</v>
      </c>
      <c r="P140" s="127" t="n">
        <v>-1</v>
      </c>
      <c r="Q140" s="127" t="n">
        <v>0</v>
      </c>
      <c r="R140" s="127" t="n">
        <f aca="false">IF(ISNUMBER(F140),IF(AND(F140&gt;0.02,G140=1),100,IF(F140&gt;-0.02,50,0)),"")</f>
        <v>100</v>
      </c>
      <c r="S140" s="127" t="n">
        <f aca="false">IF(ISNUMBER(H140),IF(H140&gt;0.05,100,IF(H140&gt;0,50,0)),"")</f>
        <v>50</v>
      </c>
      <c r="T140" s="127" t="n">
        <f aca="false">IF(AND(A140&gt;="2019-01",ISNUMBER(L140)),IF(AND(L140&lt;350,OR(NOT(ISNUMBER(M140)),M140&lt;50)),100,IF(L140&lt;=450,50,0)),IF(ISNUMBER(J140),IF(AND(J140&lt;0.95,OR(NOT(ISNUMBER(K140)),K140&lt;0.2)),100,IF(AND(J140&lt;=1.35,OR(NOT(ISNUMBER(K140)),K140&lt;0.4)),50,0)),""))</f>
        <v>100</v>
      </c>
      <c r="U140" s="127" t="n">
        <f aca="false">IF(ISNUMBER(P140),IF(P140=1,100,IF(P140=0,50,0)),"")</f>
        <v>0</v>
      </c>
      <c r="V140" s="127" t="n">
        <f aca="false">IF(ISNUMBER(Q140),IF(Q140=1,0,100),"")</f>
        <v>100</v>
      </c>
      <c r="W140" s="127" t="n">
        <f aca="false">IF(ISNUMBER(N140),IF(OR(N140&lt;4,AND(N140&lt;6,ISNUMBER(O140),O140&lt;-0.3)),100,IF(OR(N140&lt;=6,AND(ISNUMBER(O140),O140&lt;-0.3)),50,0)),"")</f>
        <v>0</v>
      </c>
      <c r="X140" s="127" t="n">
        <f aca="false">IF(ISNUMBER(I140),IF(I140&lt;15,100,IF(I140&lt;=25,50,0)),"")</f>
        <v>50</v>
      </c>
      <c r="Y140" s="127" t="n">
        <f aca="false">SUMPRODUCT({30,10,20,15,10,10,5},--ISNUMBER(R140:X140))</f>
        <v>100</v>
      </c>
      <c r="Z140" s="127" t="n">
        <f aca="false">IF(Y140&gt;=60,SUMPRODUCT({30,10,20,15,10,10,5},R140:X140)/Y140,"")</f>
        <v>67.5</v>
      </c>
      <c r="AA140" s="127" t="str">
        <f aca="false">IF(ISNUMBER(Z140),IF(Z140&gt;=70,"EASY",IF(Z140&gt;40,"UNCERTAIN","HARD")),"")</f>
        <v>UNCERTAIN</v>
      </c>
    </row>
    <row r="141" customFormat="false" ht="15" hidden="false" customHeight="false" outlineLevel="0" collapsed="false">
      <c r="A141" s="127" t="s">
        <v>1431</v>
      </c>
      <c r="B141" s="127" t="n">
        <v>0.0567</v>
      </c>
      <c r="C141" s="127" t="s">
        <v>1293</v>
      </c>
      <c r="D141" s="127" t="n">
        <f aca="false">D140*(1+B141)</f>
        <v>181.754064827192</v>
      </c>
      <c r="E141" s="127" t="n">
        <f aca="false">AVERAGE(D132:D141)</f>
        <v>163.692279061359</v>
      </c>
      <c r="F141" s="127" t="n">
        <f aca="false">D141/E141-1</f>
        <v>0.110339875951404</v>
      </c>
      <c r="G141" s="127" t="n">
        <f aca="false">IF(E141&gt;E140,1,0)</f>
        <v>1</v>
      </c>
      <c r="H141" s="127" t="n">
        <f aca="false">D141/D129-1</f>
        <v>0.121215109496627</v>
      </c>
      <c r="I141" s="127" t="n">
        <f aca="false">STDEV(B136:B141)*SQRT(12)*100</f>
        <v>12.9386258930383</v>
      </c>
      <c r="J141" s="127" t="n">
        <v>0.72</v>
      </c>
      <c r="K141" s="127" t="n">
        <f aca="false">IF(AND(ISNUMBER(J141),ISNUMBER(J135)),J141-J135,"")</f>
        <v>-0.04</v>
      </c>
      <c r="M141" s="127" t="str">
        <f aca="false">IF(AND(ISNUMBER(L141),ISNUMBER(L135)),L141-L135,"")</f>
        <v/>
      </c>
      <c r="N141" s="127" t="n">
        <v>7.1895</v>
      </c>
      <c r="O141" s="127" t="n">
        <f aca="false">IF(AND(ISNUMBER(N141),ISNUMBER(N135)),N141-N135,"")</f>
        <v>0.7814</v>
      </c>
      <c r="P141" s="127" t="n">
        <v>-1</v>
      </c>
      <c r="Q141" s="127" t="n">
        <v>0</v>
      </c>
      <c r="R141" s="127" t="n">
        <f aca="false">IF(ISNUMBER(F141),IF(AND(F141&gt;0.02,G141=1),100,IF(F141&gt;-0.02,50,0)),"")</f>
        <v>100</v>
      </c>
      <c r="S141" s="127" t="n">
        <f aca="false">IF(ISNUMBER(H141),IF(H141&gt;0.05,100,IF(H141&gt;0,50,0)),"")</f>
        <v>100</v>
      </c>
      <c r="T141" s="127" t="n">
        <f aca="false">IF(AND(A141&gt;="2019-01",ISNUMBER(L141)),IF(AND(L141&lt;350,OR(NOT(ISNUMBER(M141)),M141&lt;50)),100,IF(L141&lt;=450,50,0)),IF(ISNUMBER(J141),IF(AND(J141&lt;0.95,OR(NOT(ISNUMBER(K141)),K141&lt;0.2)),100,IF(AND(J141&lt;=1.35,OR(NOT(ISNUMBER(K141)),K141&lt;0.4)),50,0)),""))</f>
        <v>100</v>
      </c>
      <c r="U141" s="127" t="n">
        <f aca="false">IF(ISNUMBER(P141),IF(P141=1,100,IF(P141=0,50,0)),"")</f>
        <v>0</v>
      </c>
      <c r="V141" s="127" t="n">
        <f aca="false">IF(ISNUMBER(Q141),IF(Q141=1,0,100),"")</f>
        <v>100</v>
      </c>
      <c r="W141" s="127" t="n">
        <f aca="false">IF(ISNUMBER(N141),IF(OR(N141&lt;4,AND(N141&lt;6,ISNUMBER(O141),O141&lt;-0.3)),100,IF(OR(N141&lt;=6,AND(ISNUMBER(O141),O141&lt;-0.3)),50,0)),"")</f>
        <v>0</v>
      </c>
      <c r="X141" s="127" t="n">
        <f aca="false">IF(ISNUMBER(I141),IF(I141&lt;15,100,IF(I141&lt;=25,50,0)),"")</f>
        <v>100</v>
      </c>
      <c r="Y141" s="127" t="n">
        <f aca="false">SUMPRODUCT({30,10,20,15,10,10,5},--ISNUMBER(R141:X141))</f>
        <v>100</v>
      </c>
      <c r="Z141" s="127" t="n">
        <f aca="false">IF(Y141&gt;=60,SUMPRODUCT({30,10,20,15,10,10,5},R141:X141)/Y141,"")</f>
        <v>75</v>
      </c>
      <c r="AA141" s="127" t="str">
        <f aca="false">IF(ISNUMBER(Z141),IF(Z141&gt;=70,"EASY",IF(Z141&gt;40,"UNCERTAIN","HARD")),"")</f>
        <v>EASY</v>
      </c>
    </row>
    <row r="142" customFormat="false" ht="15" hidden="false" customHeight="false" outlineLevel="0" collapsed="false">
      <c r="A142" s="127" t="s">
        <v>1432</v>
      </c>
      <c r="B142" s="127" t="n">
        <v>0.0431</v>
      </c>
      <c r="C142" s="127" t="s">
        <v>1293</v>
      </c>
      <c r="D142" s="127" t="n">
        <f aca="false">D141*(1+B142)</f>
        <v>189.587665021244</v>
      </c>
      <c r="E142" s="127" t="n">
        <f aca="false">AVERAGE(D133:D142)</f>
        <v>167.250672806715</v>
      </c>
      <c r="F142" s="127" t="n">
        <f aca="false">D142/E142-1</f>
        <v>0.133553975237773</v>
      </c>
      <c r="G142" s="127" t="n">
        <f aca="false">IF(E142&gt;E141,1,0)</f>
        <v>1</v>
      </c>
      <c r="H142" s="127" t="n">
        <f aca="false">D142/D130-1</f>
        <v>0.185063816714896</v>
      </c>
      <c r="I142" s="127" t="n">
        <f aca="false">STDEV(B137:B142)*SQRT(12)*100</f>
        <v>11.1842246043255</v>
      </c>
      <c r="J142" s="127" t="n">
        <v>0.79</v>
      </c>
      <c r="K142" s="127" t="n">
        <f aca="false">IF(AND(ISNUMBER(J142),ISNUMBER(J136)),J142-J136,"")</f>
        <v>0.0600000000000001</v>
      </c>
      <c r="M142" s="127" t="str">
        <f aca="false">IF(AND(ISNUMBER(L142),ISNUMBER(L136)),L142-L136,"")</f>
        <v/>
      </c>
      <c r="N142" s="127" t="n">
        <v>7.4797</v>
      </c>
      <c r="O142" s="127" t="n">
        <f aca="false">IF(AND(ISNUMBER(N142),ISNUMBER(N136)),N142-N136,"")</f>
        <v>1.282</v>
      </c>
      <c r="P142" s="127" t="n">
        <v>-1</v>
      </c>
      <c r="Q142" s="127" t="n">
        <v>0</v>
      </c>
      <c r="R142" s="127" t="n">
        <f aca="false">IF(ISNUMBER(F142),IF(AND(F142&gt;0.02,G142=1),100,IF(F142&gt;-0.02,50,0)),"")</f>
        <v>100</v>
      </c>
      <c r="S142" s="127" t="n">
        <f aca="false">IF(ISNUMBER(H142),IF(H142&gt;0.05,100,IF(H142&gt;0,50,0)),"")</f>
        <v>100</v>
      </c>
      <c r="T142" s="127" t="n">
        <f aca="false">IF(AND(A142&gt;="2019-01",ISNUMBER(L142)),IF(AND(L142&lt;350,OR(NOT(ISNUMBER(M142)),M142&lt;50)),100,IF(L142&lt;=450,50,0)),IF(ISNUMBER(J142),IF(AND(J142&lt;0.95,OR(NOT(ISNUMBER(K142)),K142&lt;0.2)),100,IF(AND(J142&lt;=1.35,OR(NOT(ISNUMBER(K142)),K142&lt;0.4)),50,0)),""))</f>
        <v>100</v>
      </c>
      <c r="U142" s="127" t="n">
        <f aca="false">IF(ISNUMBER(P142),IF(P142=1,100,IF(P142=0,50,0)),"")</f>
        <v>0</v>
      </c>
      <c r="V142" s="127" t="n">
        <f aca="false">IF(ISNUMBER(Q142),IF(Q142=1,0,100),"")</f>
        <v>100</v>
      </c>
      <c r="W142" s="127" t="n">
        <f aca="false">IF(ISNUMBER(N142),IF(OR(N142&lt;4,AND(N142&lt;6,ISNUMBER(O142),O142&lt;-0.3)),100,IF(OR(N142&lt;=6,AND(ISNUMBER(O142),O142&lt;-0.3)),50,0)),"")</f>
        <v>0</v>
      </c>
      <c r="X142" s="127" t="n">
        <f aca="false">IF(ISNUMBER(I142),IF(I142&lt;15,100,IF(I142&lt;=25,50,0)),"")</f>
        <v>100</v>
      </c>
      <c r="Y142" s="127" t="n">
        <f aca="false">SUMPRODUCT({30,10,20,15,10,10,5},--ISNUMBER(R142:X142))</f>
        <v>100</v>
      </c>
      <c r="Z142" s="127" t="n">
        <f aca="false">IF(Y142&gt;=60,SUMPRODUCT({30,10,20,15,10,10,5},R142:X142)/Y142,"")</f>
        <v>75</v>
      </c>
      <c r="AA142" s="127" t="str">
        <f aca="false">IF(ISNUMBER(Z142),IF(Z142&gt;=70,"EASY",IF(Z142&gt;40,"UNCERTAIN","HARD")),"")</f>
        <v>EASY</v>
      </c>
    </row>
    <row r="143" customFormat="false" ht="15" hidden="false" customHeight="false" outlineLevel="0" collapsed="false">
      <c r="A143" s="127" t="s">
        <v>1433</v>
      </c>
      <c r="B143" s="127" t="n">
        <v>-0.0081</v>
      </c>
      <c r="C143" s="127" t="s">
        <v>1293</v>
      </c>
      <c r="D143" s="127" t="n">
        <f aca="false">D142*(1+B143)</f>
        <v>188.052004934572</v>
      </c>
      <c r="E143" s="127" t="n">
        <f aca="false">AVERAGE(D134:D143)</f>
        <v>169.962483769349</v>
      </c>
      <c r="F143" s="127" t="n">
        <f aca="false">D143/E143-1</f>
        <v>0.106432435935517</v>
      </c>
      <c r="G143" s="127" t="n">
        <f aca="false">IF(E143&gt;E142,1,0)</f>
        <v>1</v>
      </c>
      <c r="H143" s="127" t="n">
        <f aca="false">D143/D131-1</f>
        <v>0.173587060502701</v>
      </c>
      <c r="I143" s="127" t="n">
        <f aca="false">STDEV(B138:B143)*SQRT(12)*100</f>
        <v>12.9992815186071</v>
      </c>
      <c r="J143" s="127" t="n">
        <v>0.73</v>
      </c>
      <c r="K143" s="127" t="n">
        <f aca="false">IF(AND(ISNUMBER(J143),ISNUMBER(J137)),J143-J137,"")</f>
        <v>-0.02</v>
      </c>
      <c r="M143" s="127" t="str">
        <f aca="false">IF(AND(ISNUMBER(L143),ISNUMBER(L137)),L143-L137,"")</f>
        <v/>
      </c>
      <c r="N143" s="127" t="n">
        <v>7.9288</v>
      </c>
      <c r="O143" s="127" t="n">
        <f aca="false">IF(AND(ISNUMBER(N143),ISNUMBER(N137)),N143-N137,"")</f>
        <v>1.5955</v>
      </c>
      <c r="P143" s="127" t="n">
        <v>-1</v>
      </c>
      <c r="Q143" s="127" t="n">
        <v>0</v>
      </c>
      <c r="R143" s="127" t="n">
        <f aca="false">IF(ISNUMBER(F143),IF(AND(F143&gt;0.02,G143=1),100,IF(F143&gt;-0.02,50,0)),"")</f>
        <v>100</v>
      </c>
      <c r="S143" s="127" t="n">
        <f aca="false">IF(ISNUMBER(H143),IF(H143&gt;0.05,100,IF(H143&gt;0,50,0)),"")</f>
        <v>100</v>
      </c>
      <c r="T143" s="127" t="n">
        <f aca="false">IF(AND(A143&gt;="2019-01",ISNUMBER(L143)),IF(AND(L143&lt;350,OR(NOT(ISNUMBER(M143)),M143&lt;50)),100,IF(L143&lt;=450,50,0)),IF(ISNUMBER(J143),IF(AND(J143&lt;0.95,OR(NOT(ISNUMBER(K143)),K143&lt;0.2)),100,IF(AND(J143&lt;=1.35,OR(NOT(ISNUMBER(K143)),K143&lt;0.4)),50,0)),""))</f>
        <v>100</v>
      </c>
      <c r="U143" s="127" t="n">
        <f aca="false">IF(ISNUMBER(P143),IF(P143=1,100,IF(P143=0,50,0)),"")</f>
        <v>0</v>
      </c>
      <c r="V143" s="127" t="n">
        <f aca="false">IF(ISNUMBER(Q143),IF(Q143=1,0,100),"")</f>
        <v>100</v>
      </c>
      <c r="W143" s="127" t="n">
        <f aca="false">IF(ISNUMBER(N143),IF(OR(N143&lt;4,AND(N143&lt;6,ISNUMBER(O143),O143&lt;-0.3)),100,IF(OR(N143&lt;=6,AND(ISNUMBER(O143),O143&lt;-0.3)),50,0)),"")</f>
        <v>0</v>
      </c>
      <c r="X143" s="127" t="n">
        <f aca="false">IF(ISNUMBER(I143),IF(I143&lt;15,100,IF(I143&lt;=25,50,0)),"")</f>
        <v>100</v>
      </c>
      <c r="Y143" s="127" t="n">
        <f aca="false">SUMPRODUCT({30,10,20,15,10,10,5},--ISNUMBER(R143:X143))</f>
        <v>100</v>
      </c>
      <c r="Z143" s="127" t="n">
        <f aca="false">IF(Y143&gt;=60,SUMPRODUCT({30,10,20,15,10,10,5},R143:X143)/Y143,"")</f>
        <v>75</v>
      </c>
      <c r="AA143" s="127" t="str">
        <f aca="false">IF(ISNUMBER(Z143),IF(Z143&gt;=70,"EASY",IF(Z143&gt;40,"UNCERTAIN","HARD")),"")</f>
        <v>EASY</v>
      </c>
    </row>
    <row r="144" customFormat="false" ht="15" hidden="false" customHeight="false" outlineLevel="0" collapsed="false">
      <c r="A144" s="127" t="s">
        <v>1434</v>
      </c>
      <c r="B144" s="127" t="n">
        <v>-0.1123</v>
      </c>
      <c r="C144" s="127" t="s">
        <v>1293</v>
      </c>
      <c r="D144" s="127" t="n">
        <f aca="false">D143*(1+B144)</f>
        <v>166.933764780419</v>
      </c>
      <c r="E144" s="127" t="n">
        <f aca="false">AVERAGE(D135:D144)</f>
        <v>170.440160956134</v>
      </c>
      <c r="F144" s="127" t="n">
        <f aca="false">D144/E144-1</f>
        <v>-0.0205725936659783</v>
      </c>
      <c r="G144" s="127" t="n">
        <f aca="false">IF(E144&gt;E143,1,0)</f>
        <v>1</v>
      </c>
      <c r="H144" s="127" t="n">
        <f aca="false">D144/D132-1</f>
        <v>0.0839592483698346</v>
      </c>
      <c r="I144" s="127" t="n">
        <f aca="false">STDEV(B139:B144)*SQRT(12)*100</f>
        <v>21.0041215003151</v>
      </c>
      <c r="J144" s="127" t="n">
        <v>0.7</v>
      </c>
      <c r="K144" s="127" t="n">
        <f aca="false">IF(AND(ISNUMBER(J144),ISNUMBER(J138)),J144-J138,"")</f>
        <v>-0.0600000000000001</v>
      </c>
      <c r="M144" s="127" t="str">
        <f aca="false">IF(AND(ISNUMBER(L144),ISNUMBER(L138)),L144-L138,"")</f>
        <v/>
      </c>
      <c r="N144" s="127" t="n">
        <v>8.3871</v>
      </c>
      <c r="O144" s="127" t="n">
        <f aca="false">IF(AND(ISNUMBER(N144),ISNUMBER(N138)),N144-N138,"")</f>
        <v>1.7536</v>
      </c>
      <c r="P144" s="127" t="n">
        <v>-1</v>
      </c>
      <c r="Q144" s="127" t="n">
        <v>0</v>
      </c>
      <c r="R144" s="127" t="n">
        <f aca="false">IF(ISNUMBER(F144),IF(AND(F144&gt;0.02,G144=1),100,IF(F144&gt;-0.02,50,0)),"")</f>
        <v>0</v>
      </c>
      <c r="S144" s="127" t="n">
        <f aca="false">IF(ISNUMBER(H144),IF(H144&gt;0.05,100,IF(H144&gt;0,50,0)),"")</f>
        <v>100</v>
      </c>
      <c r="T144" s="127" t="n">
        <f aca="false">IF(AND(A144&gt;="2019-01",ISNUMBER(L144)),IF(AND(L144&lt;350,OR(NOT(ISNUMBER(M144)),M144&lt;50)),100,IF(L144&lt;=450,50,0)),IF(ISNUMBER(J144),IF(AND(J144&lt;0.95,OR(NOT(ISNUMBER(K144)),K144&lt;0.2)),100,IF(AND(J144&lt;=1.35,OR(NOT(ISNUMBER(K144)),K144&lt;0.4)),50,0)),""))</f>
        <v>100</v>
      </c>
      <c r="U144" s="127" t="n">
        <f aca="false">IF(ISNUMBER(P144),IF(P144=1,100,IF(P144=0,50,0)),"")</f>
        <v>0</v>
      </c>
      <c r="V144" s="127" t="n">
        <f aca="false">IF(ISNUMBER(Q144),IF(Q144=1,0,100),"")</f>
        <v>100</v>
      </c>
      <c r="W144" s="127" t="n">
        <f aca="false">IF(ISNUMBER(N144),IF(OR(N144&lt;4,AND(N144&lt;6,ISNUMBER(O144),O144&lt;-0.3)),100,IF(OR(N144&lt;=6,AND(ISNUMBER(O144),O144&lt;-0.3)),50,0)),"")</f>
        <v>0</v>
      </c>
      <c r="X144" s="127" t="n">
        <f aca="false">IF(ISNUMBER(I144),IF(I144&lt;15,100,IF(I144&lt;=25,50,0)),"")</f>
        <v>50</v>
      </c>
      <c r="Y144" s="127" t="n">
        <f aca="false">SUMPRODUCT({30,10,20,15,10,10,5},--ISNUMBER(R144:X144))</f>
        <v>100</v>
      </c>
      <c r="Z144" s="127" t="n">
        <f aca="false">IF(Y144&gt;=60,SUMPRODUCT({30,10,20,15,10,10,5},R144:X144)/Y144,"")</f>
        <v>42.5</v>
      </c>
      <c r="AA144" s="127" t="str">
        <f aca="false">IF(ISNUMBER(Z144),IF(Z144&gt;=70,"EASY",IF(Z144&gt;40,"UNCERTAIN","HARD")),"")</f>
        <v>UNCERTAIN</v>
      </c>
    </row>
    <row r="145" customFormat="false" ht="15" hidden="false" customHeight="false" outlineLevel="0" collapsed="false">
      <c r="A145" s="127" t="s">
        <v>1435</v>
      </c>
      <c r="B145" s="127" t="n">
        <v>0.0341</v>
      </c>
      <c r="C145" s="127" t="s">
        <v>1293</v>
      </c>
      <c r="D145" s="127" t="n">
        <f aca="false">D144*(1+B145)</f>
        <v>172.626206159432</v>
      </c>
      <c r="E145" s="127" t="n">
        <f aca="false">AVERAGE(D136:D145)</f>
        <v>172.382188881697</v>
      </c>
      <c r="F145" s="127" t="n">
        <f aca="false">D145/E145-1</f>
        <v>0.00141555968930129</v>
      </c>
      <c r="G145" s="127" t="n">
        <f aca="false">IF(E145&gt;E144,1,0)</f>
        <v>1</v>
      </c>
      <c r="H145" s="127" t="n">
        <f aca="false">D145/D133-1</f>
        <v>0.0726528791763121</v>
      </c>
      <c r="I145" s="127" t="n">
        <f aca="false">STDEV(B140:B145)*SQRT(12)*100</f>
        <v>21.3787520683505</v>
      </c>
      <c r="J145" s="127" t="n">
        <v>0.8</v>
      </c>
      <c r="K145" s="127" t="n">
        <f aca="false">IF(AND(ISNUMBER(J145),ISNUMBER(J139)),J145-J139,"")</f>
        <v>0</v>
      </c>
      <c r="M145" s="127" t="str">
        <f aca="false">IF(AND(ISNUMBER(L145),ISNUMBER(L139)),L145-L139,"")</f>
        <v/>
      </c>
      <c r="N145" s="127" t="n">
        <v>8.5072</v>
      </c>
      <c r="O145" s="127" t="n">
        <f aca="false">IF(AND(ISNUMBER(N145),ISNUMBER(N139)),N145-N139,"")</f>
        <v>1.7415</v>
      </c>
      <c r="P145" s="127" t="n">
        <v>-1</v>
      </c>
      <c r="Q145" s="127" t="n">
        <v>1</v>
      </c>
      <c r="R145" s="127" t="n">
        <f aca="false">IF(ISNUMBER(F145),IF(AND(F145&gt;0.02,G145=1),100,IF(F145&gt;-0.02,50,0)),"")</f>
        <v>50</v>
      </c>
      <c r="S145" s="127" t="n">
        <f aca="false">IF(ISNUMBER(H145),IF(H145&gt;0.05,100,IF(H145&gt;0,50,0)),"")</f>
        <v>100</v>
      </c>
      <c r="T145" s="127" t="n">
        <f aca="false">IF(AND(A145&gt;="2019-01",ISNUMBER(L145)),IF(AND(L145&lt;350,OR(NOT(ISNUMBER(M145)),M145&lt;50)),100,IF(L145&lt;=450,50,0)),IF(ISNUMBER(J145),IF(AND(J145&lt;0.95,OR(NOT(ISNUMBER(K145)),K145&lt;0.2)),100,IF(AND(J145&lt;=1.35,OR(NOT(ISNUMBER(K145)),K145&lt;0.4)),50,0)),""))</f>
        <v>100</v>
      </c>
      <c r="U145" s="127" t="n">
        <f aca="false">IF(ISNUMBER(P145),IF(P145=1,100,IF(P145=0,50,0)),"")</f>
        <v>0</v>
      </c>
      <c r="V145" s="127" t="n">
        <f aca="false">IF(ISNUMBER(Q145),IF(Q145=1,0,100),"")</f>
        <v>0</v>
      </c>
      <c r="W145" s="127" t="n">
        <f aca="false">IF(ISNUMBER(N145),IF(OR(N145&lt;4,AND(N145&lt;6,ISNUMBER(O145),O145&lt;-0.3)),100,IF(OR(N145&lt;=6,AND(ISNUMBER(O145),O145&lt;-0.3)),50,0)),"")</f>
        <v>0</v>
      </c>
      <c r="X145" s="127" t="n">
        <f aca="false">IF(ISNUMBER(I145),IF(I145&lt;15,100,IF(I145&lt;=25,50,0)),"")</f>
        <v>50</v>
      </c>
      <c r="Y145" s="127" t="n">
        <f aca="false">SUMPRODUCT({30,10,20,15,10,10,5},--ISNUMBER(R145:X145))</f>
        <v>100</v>
      </c>
      <c r="Z145" s="127" t="n">
        <f aca="false">IF(Y145&gt;=60,SUMPRODUCT({30,10,20,15,10,10,5},R145:X145)/Y145,"")</f>
        <v>47.5</v>
      </c>
      <c r="AA145" s="127" t="str">
        <f aca="false">IF(ISNUMBER(Z145),IF(Z145&gt;=70,"EASY",IF(Z145&gt;40,"UNCERTAIN","HARD")),"")</f>
        <v>UNCERTAIN</v>
      </c>
    </row>
    <row r="146" customFormat="false" ht="15" hidden="false" customHeight="false" outlineLevel="0" collapsed="false">
      <c r="A146" s="127" t="s">
        <v>1436</v>
      </c>
      <c r="B146" s="127" t="n">
        <v>0.0166</v>
      </c>
      <c r="C146" s="127" t="s">
        <v>1293</v>
      </c>
      <c r="D146" s="127" t="n">
        <f aca="false">D145*(1+B146)</f>
        <v>175.491801181678</v>
      </c>
      <c r="E146" s="127" t="n">
        <f aca="false">AVERAGE(D137:D146)</f>
        <v>174.751725762237</v>
      </c>
      <c r="F146" s="127" t="n">
        <f aca="false">D146/E146-1</f>
        <v>0.00423501064846965</v>
      </c>
      <c r="G146" s="127" t="n">
        <f aca="false">IF(E146&gt;E145,1,0)</f>
        <v>1</v>
      </c>
      <c r="H146" s="127" t="n">
        <f aca="false">D146/D134-1</f>
        <v>0.0822339390339806</v>
      </c>
      <c r="I146" s="127" t="n">
        <f aca="false">STDEV(B141:B146)*SQRT(12)*100</f>
        <v>21.3748085371542</v>
      </c>
      <c r="J146" s="127" t="n">
        <v>0.78</v>
      </c>
      <c r="K146" s="127" t="n">
        <f aca="false">IF(AND(ISNUMBER(J146),ISNUMBER(J140)),J146-J140,"")</f>
        <v>-0.0599999999999999</v>
      </c>
      <c r="M146" s="127" t="str">
        <f aca="false">IF(AND(ISNUMBER(L146),ISNUMBER(L140)),L146-L140,"")</f>
        <v/>
      </c>
      <c r="N146" s="127" t="n">
        <v>8.453</v>
      </c>
      <c r="O146" s="127" t="n">
        <f aca="false">IF(AND(ISNUMBER(N146),ISNUMBER(N140)),N146-N140,"")</f>
        <v>1.5678</v>
      </c>
      <c r="P146" s="127" t="n">
        <v>-1</v>
      </c>
      <c r="Q146" s="127" t="n">
        <v>1</v>
      </c>
      <c r="R146" s="127" t="n">
        <f aca="false">IF(ISNUMBER(F146),IF(AND(F146&gt;0.02,G146=1),100,IF(F146&gt;-0.02,50,0)),"")</f>
        <v>50</v>
      </c>
      <c r="S146" s="127" t="n">
        <f aca="false">IF(ISNUMBER(H146),IF(H146&gt;0.05,100,IF(H146&gt;0,50,0)),"")</f>
        <v>100</v>
      </c>
      <c r="T146" s="127" t="n">
        <f aca="false">IF(AND(A146&gt;="2019-01",ISNUMBER(L146)),IF(AND(L146&lt;350,OR(NOT(ISNUMBER(M146)),M146&lt;50)),100,IF(L146&lt;=450,50,0)),IF(ISNUMBER(J146),IF(AND(J146&lt;0.95,OR(NOT(ISNUMBER(K146)),K146&lt;0.2)),100,IF(AND(J146&lt;=1.35,OR(NOT(ISNUMBER(K146)),K146&lt;0.4)),50,0)),""))</f>
        <v>100</v>
      </c>
      <c r="U146" s="127" t="n">
        <f aca="false">IF(ISNUMBER(P146),IF(P146=1,100,IF(P146=0,50,0)),"")</f>
        <v>0</v>
      </c>
      <c r="V146" s="127" t="n">
        <f aca="false">IF(ISNUMBER(Q146),IF(Q146=1,0,100),"")</f>
        <v>0</v>
      </c>
      <c r="W146" s="127" t="n">
        <f aca="false">IF(ISNUMBER(N146),IF(OR(N146&lt;4,AND(N146&lt;6,ISNUMBER(O146),O146&lt;-0.3)),100,IF(OR(N146&lt;=6,AND(ISNUMBER(O146),O146&lt;-0.3)),50,0)),"")</f>
        <v>0</v>
      </c>
      <c r="X146" s="127" t="n">
        <f aca="false">IF(ISNUMBER(I146),IF(I146&lt;15,100,IF(I146&lt;=25,50,0)),"")</f>
        <v>50</v>
      </c>
      <c r="Y146" s="127" t="n">
        <f aca="false">SUMPRODUCT({30,10,20,15,10,10,5},--ISNUMBER(R146:X146))</f>
        <v>100</v>
      </c>
      <c r="Z146" s="127" t="n">
        <f aca="false">IF(Y146&gt;=60,SUMPRODUCT({30,10,20,15,10,10,5},R146:X146)/Y146,"")</f>
        <v>47.5</v>
      </c>
      <c r="AA146" s="127" t="str">
        <f aca="false">IF(ISNUMBER(Z146),IF(Z146&gt;=70,"EASY",IF(Z146&gt;40,"UNCERTAIN","HARD")),"")</f>
        <v>UNCERTAIN</v>
      </c>
    </row>
    <row r="147" customFormat="false" ht="15" hidden="false" customHeight="false" outlineLevel="0" collapsed="false">
      <c r="A147" s="127" t="s">
        <v>1437</v>
      </c>
      <c r="B147" s="127" t="n">
        <v>0.05</v>
      </c>
      <c r="C147" s="127" t="s">
        <v>1293</v>
      </c>
      <c r="D147" s="127" t="n">
        <f aca="false">D146*(1+B147)</f>
        <v>184.266391240762</v>
      </c>
      <c r="E147" s="127" t="n">
        <f aca="false">AVERAGE(D138:D147)</f>
        <v>177.485649707253</v>
      </c>
      <c r="F147" s="127" t="n">
        <f aca="false">D147/E147-1</f>
        <v>0.0382044494565823</v>
      </c>
      <c r="G147" s="127" t="n">
        <f aca="false">IF(E147&gt;E146,1,0)</f>
        <v>1</v>
      </c>
      <c r="H147" s="127" t="n">
        <f aca="false">D147/D135-1</f>
        <v>0.202736701932345</v>
      </c>
      <c r="I147" s="127" t="n">
        <f aca="false">STDEV(B142:B147)*SQRT(12)*100</f>
        <v>21.0037825164897</v>
      </c>
      <c r="J147" s="127" t="n">
        <v>0.88</v>
      </c>
      <c r="K147" s="127" t="n">
        <f aca="false">IF(AND(ISNUMBER(J147),ISNUMBER(J141)),J147-J141,"")</f>
        <v>0.16</v>
      </c>
      <c r="M147" s="127" t="str">
        <f aca="false">IF(AND(ISNUMBER(L147),ISNUMBER(L141)),L147-L141,"")</f>
        <v/>
      </c>
      <c r="N147" s="127" t="n">
        <v>8.5578</v>
      </c>
      <c r="O147" s="127" t="n">
        <f aca="false">IF(AND(ISNUMBER(N147),ISNUMBER(N141)),N147-N141,"")</f>
        <v>1.3683</v>
      </c>
      <c r="P147" s="127" t="n">
        <v>-1</v>
      </c>
      <c r="Q147" s="127" t="n">
        <v>1</v>
      </c>
      <c r="R147" s="127" t="n">
        <f aca="false">IF(ISNUMBER(F147),IF(AND(F147&gt;0.02,G147=1),100,IF(F147&gt;-0.02,50,0)),"")</f>
        <v>100</v>
      </c>
      <c r="S147" s="127" t="n">
        <f aca="false">IF(ISNUMBER(H147),IF(H147&gt;0.05,100,IF(H147&gt;0,50,0)),"")</f>
        <v>100</v>
      </c>
      <c r="T147" s="127" t="n">
        <f aca="false">IF(AND(A147&gt;="2019-01",ISNUMBER(L147)),IF(AND(L147&lt;350,OR(NOT(ISNUMBER(M147)),M147&lt;50)),100,IF(L147&lt;=450,50,0)),IF(ISNUMBER(J147),IF(AND(J147&lt;0.95,OR(NOT(ISNUMBER(K147)),K147&lt;0.2)),100,IF(AND(J147&lt;=1.35,OR(NOT(ISNUMBER(K147)),K147&lt;0.4)),50,0)),""))</f>
        <v>100</v>
      </c>
      <c r="U147" s="127" t="n">
        <f aca="false">IF(ISNUMBER(P147),IF(P147=1,100,IF(P147=0,50,0)),"")</f>
        <v>0</v>
      </c>
      <c r="V147" s="127" t="n">
        <f aca="false">IF(ISNUMBER(Q147),IF(Q147=1,0,100),"")</f>
        <v>0</v>
      </c>
      <c r="W147" s="127" t="n">
        <f aca="false">IF(ISNUMBER(N147),IF(OR(N147&lt;4,AND(N147&lt;6,ISNUMBER(O147),O147&lt;-0.3)),100,IF(OR(N147&lt;=6,AND(ISNUMBER(O147),O147&lt;-0.3)),50,0)),"")</f>
        <v>0</v>
      </c>
      <c r="X147" s="127" t="n">
        <f aca="false">IF(ISNUMBER(I147),IF(I147&lt;15,100,IF(I147&lt;=25,50,0)),"")</f>
        <v>50</v>
      </c>
      <c r="Y147" s="127" t="n">
        <f aca="false">SUMPRODUCT({30,10,20,15,10,10,5},--ISNUMBER(R147:X147))</f>
        <v>100</v>
      </c>
      <c r="Z147" s="127" t="n">
        <f aca="false">IF(Y147&gt;=60,SUMPRODUCT({30,10,20,15,10,10,5},R147:X147)/Y147,"")</f>
        <v>62.5</v>
      </c>
      <c r="AA147" s="127" t="str">
        <f aca="false">IF(ISNUMBER(Z147),IF(Z147&gt;=70,"EASY",IF(Z147&gt;40,"UNCERTAIN","HARD")),"")</f>
        <v>UNCERTAIN</v>
      </c>
    </row>
    <row r="148" customFormat="false" ht="15" hidden="false" customHeight="false" outlineLevel="0" collapsed="false">
      <c r="A148" s="127" t="s">
        <v>1438</v>
      </c>
      <c r="B148" s="127" t="n">
        <v>-0.0283</v>
      </c>
      <c r="C148" s="127" t="s">
        <v>1293</v>
      </c>
      <c r="D148" s="127" t="n">
        <f aca="false">D147*(1+B148)</f>
        <v>179.051652368648</v>
      </c>
      <c r="E148" s="127" t="n">
        <f aca="false">AVERAGE(D139:D148)</f>
        <v>178.37677314698</v>
      </c>
      <c r="F148" s="127" t="n">
        <f aca="false">D148/E148-1</f>
        <v>0.00378344786578189</v>
      </c>
      <c r="G148" s="127" t="n">
        <f aca="false">IF(E148&gt;E147,1,0)</f>
        <v>1</v>
      </c>
      <c r="H148" s="127" t="n">
        <f aca="false">D148/D136-1</f>
        <v>0.179551123604824</v>
      </c>
      <c r="I148" s="127" t="n">
        <f aca="false">STDEV(B143:B148)*SQRT(12)*100</f>
        <v>20.2181067362896</v>
      </c>
      <c r="J148" s="127" t="n">
        <v>0.82</v>
      </c>
      <c r="K148" s="127" t="n">
        <f aca="false">IF(AND(ISNUMBER(J148),ISNUMBER(J142)),J148-J142,"")</f>
        <v>0.0299999999999999</v>
      </c>
      <c r="M148" s="127" t="str">
        <f aca="false">IF(AND(ISNUMBER(L148),ISNUMBER(L142)),L148-L142,"")</f>
        <v/>
      </c>
      <c r="N148" s="127" t="n">
        <v>9.1483</v>
      </c>
      <c r="O148" s="127" t="n">
        <f aca="false">IF(AND(ISNUMBER(N148),ISNUMBER(N142)),N148-N142,"")</f>
        <v>1.6686</v>
      </c>
      <c r="P148" s="127" t="n">
        <v>-1</v>
      </c>
      <c r="Q148" s="127" t="n">
        <v>1</v>
      </c>
      <c r="R148" s="127" t="n">
        <f aca="false">IF(ISNUMBER(F148),IF(AND(F148&gt;0.02,G148=1),100,IF(F148&gt;-0.02,50,0)),"")</f>
        <v>50</v>
      </c>
      <c r="S148" s="127" t="n">
        <f aca="false">IF(ISNUMBER(H148),IF(H148&gt;0.05,100,IF(H148&gt;0,50,0)),"")</f>
        <v>100</v>
      </c>
      <c r="T148" s="127" t="n">
        <f aca="false">IF(AND(A148&gt;="2019-01",ISNUMBER(L148)),IF(AND(L148&lt;350,OR(NOT(ISNUMBER(M148)),M148&lt;50)),100,IF(L148&lt;=450,50,0)),IF(ISNUMBER(J148),IF(AND(J148&lt;0.95,OR(NOT(ISNUMBER(K148)),K148&lt;0.2)),100,IF(AND(J148&lt;=1.35,OR(NOT(ISNUMBER(K148)),K148&lt;0.4)),50,0)),""))</f>
        <v>100</v>
      </c>
      <c r="U148" s="127" t="n">
        <f aca="false">IF(ISNUMBER(P148),IF(P148=1,100,IF(P148=0,50,0)),"")</f>
        <v>0</v>
      </c>
      <c r="V148" s="127" t="n">
        <f aca="false">IF(ISNUMBER(Q148),IF(Q148=1,0,100),"")</f>
        <v>0</v>
      </c>
      <c r="W148" s="127" t="n">
        <f aca="false">IF(ISNUMBER(N148),IF(OR(N148&lt;4,AND(N148&lt;6,ISNUMBER(O148),O148&lt;-0.3)),100,IF(OR(N148&lt;=6,AND(ISNUMBER(O148),O148&lt;-0.3)),50,0)),"")</f>
        <v>0</v>
      </c>
      <c r="X148" s="127" t="n">
        <f aca="false">IF(ISNUMBER(I148),IF(I148&lt;15,100,IF(I148&lt;=25,50,0)),"")</f>
        <v>50</v>
      </c>
      <c r="Y148" s="127" t="n">
        <f aca="false">SUMPRODUCT({30,10,20,15,10,10,5},--ISNUMBER(R148:X148))</f>
        <v>100</v>
      </c>
      <c r="Z148" s="127" t="n">
        <f aca="false">IF(Y148&gt;=60,SUMPRODUCT({30,10,20,15,10,10,5},R148:X148)/Y148,"")</f>
        <v>47.5</v>
      </c>
      <c r="AA148" s="127" t="str">
        <f aca="false">IF(ISNUMBER(Z148),IF(Z148&gt;=70,"EASY",IF(Z148&gt;40,"UNCERTAIN","HARD")),"")</f>
        <v>UNCERTAIN</v>
      </c>
    </row>
    <row r="149" customFormat="false" ht="15" hidden="false" customHeight="false" outlineLevel="0" collapsed="false">
      <c r="A149" s="127" t="s">
        <v>1439</v>
      </c>
      <c r="B149" s="127" t="n">
        <v>0.0649</v>
      </c>
      <c r="C149" s="127" t="s">
        <v>1293</v>
      </c>
      <c r="D149" s="127" t="n">
        <f aca="false">D148*(1+B149)</f>
        <v>190.672104607374</v>
      </c>
      <c r="E149" s="127" t="n">
        <f aca="false">AVERAGE(D140:D149)</f>
        <v>180.043723061786</v>
      </c>
      <c r="F149" s="127" t="n">
        <f aca="false">D149/E149-1</f>
        <v>0.0590322248665149</v>
      </c>
      <c r="G149" s="127" t="n">
        <f aca="false">IF(E149&gt;E148,1,0)</f>
        <v>1</v>
      </c>
      <c r="H149" s="127" t="n">
        <f aca="false">D149/D137-1</f>
        <v>0.215035782092065</v>
      </c>
      <c r="I149" s="127" t="n">
        <f aca="false">STDEV(B144:B149)*SQRT(12)*100</f>
        <v>22.693643162789</v>
      </c>
      <c r="J149" s="127" t="n">
        <v>0.89</v>
      </c>
      <c r="K149" s="127" t="n">
        <f aca="false">IF(AND(ISNUMBER(J149),ISNUMBER(J143)),J149-J143,"")</f>
        <v>0.16</v>
      </c>
      <c r="M149" s="127" t="str">
        <f aca="false">IF(AND(ISNUMBER(L149),ISNUMBER(L143)),L149-L143,"")</f>
        <v/>
      </c>
      <c r="N149" s="127" t="n">
        <v>9.4044</v>
      </c>
      <c r="O149" s="127" t="n">
        <f aca="false">IF(AND(ISNUMBER(N149),ISNUMBER(N143)),N149-N143,"")</f>
        <v>1.4756</v>
      </c>
      <c r="P149" s="127" t="n">
        <v>-1</v>
      </c>
      <c r="Q149" s="127" t="n">
        <v>1</v>
      </c>
      <c r="R149" s="127" t="n">
        <f aca="false">IF(ISNUMBER(F149),IF(AND(F149&gt;0.02,G149=1),100,IF(F149&gt;-0.02,50,0)),"")</f>
        <v>100</v>
      </c>
      <c r="S149" s="127" t="n">
        <f aca="false">IF(ISNUMBER(H149),IF(H149&gt;0.05,100,IF(H149&gt;0,50,0)),"")</f>
        <v>100</v>
      </c>
      <c r="T149" s="127" t="n">
        <f aca="false">IF(AND(A149&gt;="2019-01",ISNUMBER(L149)),IF(AND(L149&lt;350,OR(NOT(ISNUMBER(M149)),M149&lt;50)),100,IF(L149&lt;=450,50,0)),IF(ISNUMBER(J149),IF(AND(J149&lt;0.95,OR(NOT(ISNUMBER(K149)),K149&lt;0.2)),100,IF(AND(J149&lt;=1.35,OR(NOT(ISNUMBER(K149)),K149&lt;0.4)),50,0)),""))</f>
        <v>100</v>
      </c>
      <c r="U149" s="127" t="n">
        <f aca="false">IF(ISNUMBER(P149),IF(P149=1,100,IF(P149=0,50,0)),"")</f>
        <v>0</v>
      </c>
      <c r="V149" s="127" t="n">
        <f aca="false">IF(ISNUMBER(Q149),IF(Q149=1,0,100),"")</f>
        <v>0</v>
      </c>
      <c r="W149" s="127" t="n">
        <f aca="false">IF(ISNUMBER(N149),IF(OR(N149&lt;4,AND(N149&lt;6,ISNUMBER(O149),O149&lt;-0.3)),100,IF(OR(N149&lt;=6,AND(ISNUMBER(O149),O149&lt;-0.3)),50,0)),"")</f>
        <v>0</v>
      </c>
      <c r="X149" s="127" t="n">
        <f aca="false">IF(ISNUMBER(I149),IF(I149&lt;15,100,IF(I149&lt;=25,50,0)),"")</f>
        <v>50</v>
      </c>
      <c r="Y149" s="127" t="n">
        <f aca="false">SUMPRODUCT({30,10,20,15,10,10,5},--ISNUMBER(R149:X149))</f>
        <v>100</v>
      </c>
      <c r="Z149" s="127" t="n">
        <f aca="false">IF(Y149&gt;=60,SUMPRODUCT({30,10,20,15,10,10,5},R149:X149)/Y149,"")</f>
        <v>62.5</v>
      </c>
      <c r="AA149" s="127" t="str">
        <f aca="false">IF(ISNUMBER(Z149),IF(Z149&gt;=70,"EASY",IF(Z149&gt;40,"UNCERTAIN","HARD")),"")</f>
        <v>UNCERTAIN</v>
      </c>
    </row>
    <row r="150" customFormat="false" ht="15" hidden="false" customHeight="false" outlineLevel="0" collapsed="false">
      <c r="A150" s="127" t="s">
        <v>1440</v>
      </c>
      <c r="B150" s="127" t="n">
        <v>0.0074</v>
      </c>
      <c r="C150" s="127" t="s">
        <v>1293</v>
      </c>
      <c r="D150" s="127" t="n">
        <f aca="false">D149*(1+B150)</f>
        <v>192.083078181468</v>
      </c>
      <c r="E150" s="127" t="n">
        <f aca="false">AVERAGE(D141:D150)</f>
        <v>182.051873330279</v>
      </c>
      <c r="F150" s="127" t="n">
        <f aca="false">D150/E150-1</f>
        <v>0.0551008054335747</v>
      </c>
      <c r="G150" s="127" t="n">
        <f aca="false">IF(E150&gt;E149,1,0)</f>
        <v>1</v>
      </c>
      <c r="H150" s="127" t="n">
        <f aca="false">D150/D138-1</f>
        <v>0.128967945839833</v>
      </c>
      <c r="I150" s="127" t="n">
        <f aca="false">STDEV(B145:B150)*SQRT(12)*100</f>
        <v>11.5061879004299</v>
      </c>
      <c r="J150" s="127" t="n">
        <v>0.95</v>
      </c>
      <c r="K150" s="127" t="n">
        <f aca="false">IF(AND(ISNUMBER(J150),ISNUMBER(J144)),J150-J144,"")</f>
        <v>0.25</v>
      </c>
      <c r="M150" s="127" t="str">
        <f aca="false">IF(AND(ISNUMBER(L150),ISNUMBER(L144)),L150-L144,"")</f>
        <v/>
      </c>
      <c r="N150" s="127" t="n">
        <v>9.3313</v>
      </c>
      <c r="O150" s="127" t="n">
        <f aca="false">IF(AND(ISNUMBER(N150),ISNUMBER(N144)),N150-N144,"")</f>
        <v>0.9442</v>
      </c>
      <c r="P150" s="127" t="n">
        <v>-1</v>
      </c>
      <c r="Q150" s="127" t="n">
        <v>1</v>
      </c>
      <c r="R150" s="127" t="n">
        <f aca="false">IF(ISNUMBER(F150),IF(AND(F150&gt;0.02,G150=1),100,IF(F150&gt;-0.02,50,0)),"")</f>
        <v>100</v>
      </c>
      <c r="S150" s="127" t="n">
        <f aca="false">IF(ISNUMBER(H150),IF(H150&gt;0.05,100,IF(H150&gt;0,50,0)),"")</f>
        <v>100</v>
      </c>
      <c r="T150" s="127" t="n">
        <f aca="false">IF(AND(A150&gt;="2019-01",ISNUMBER(L150)),IF(AND(L150&lt;350,OR(NOT(ISNUMBER(M150)),M150&lt;50)),100,IF(L150&lt;=450,50,0)),IF(ISNUMBER(J150),IF(AND(J150&lt;0.95,OR(NOT(ISNUMBER(K150)),K150&lt;0.2)),100,IF(AND(J150&lt;=1.35,OR(NOT(ISNUMBER(K150)),K150&lt;0.4)),50,0)),""))</f>
        <v>50</v>
      </c>
      <c r="U150" s="127" t="n">
        <f aca="false">IF(ISNUMBER(P150),IF(P150=1,100,IF(P150=0,50,0)),"")</f>
        <v>0</v>
      </c>
      <c r="V150" s="127" t="n">
        <f aca="false">IF(ISNUMBER(Q150),IF(Q150=1,0,100),"")</f>
        <v>0</v>
      </c>
      <c r="W150" s="127" t="n">
        <f aca="false">IF(ISNUMBER(N150),IF(OR(N150&lt;4,AND(N150&lt;6,ISNUMBER(O150),O150&lt;-0.3)),100,IF(OR(N150&lt;=6,AND(ISNUMBER(O150),O150&lt;-0.3)),50,0)),"")</f>
        <v>0</v>
      </c>
      <c r="X150" s="127" t="n">
        <f aca="false">IF(ISNUMBER(I150),IF(I150&lt;15,100,IF(I150&lt;=25,50,0)),"")</f>
        <v>100</v>
      </c>
      <c r="Y150" s="127" t="n">
        <f aca="false">SUMPRODUCT({30,10,20,15,10,10,5},--ISNUMBER(R150:X150))</f>
        <v>100</v>
      </c>
      <c r="Z150" s="127" t="n">
        <f aca="false">IF(Y150&gt;=60,SUMPRODUCT({30,10,20,15,10,10,5},R150:X150)/Y150,"")</f>
        <v>55</v>
      </c>
      <c r="AA150" s="127" t="str">
        <f aca="false">IF(ISNUMBER(Z150),IF(Z150&gt;=70,"EASY",IF(Z150&gt;40,"UNCERTAIN","HARD")),"")</f>
        <v>UNCERTAIN</v>
      </c>
    </row>
    <row r="151" customFormat="false" ht="15" hidden="false" customHeight="false" outlineLevel="0" collapsed="false">
      <c r="A151" s="127" t="s">
        <v>1441</v>
      </c>
      <c r="B151" s="127" t="n">
        <v>-0.0139</v>
      </c>
      <c r="C151" s="127" t="s">
        <v>1293</v>
      </c>
      <c r="D151" s="127" t="n">
        <f aca="false">D150*(1+B151)</f>
        <v>189.413123394746</v>
      </c>
      <c r="E151" s="127" t="n">
        <f aca="false">AVERAGE(D142:D151)</f>
        <v>182.817779187034</v>
      </c>
      <c r="F151" s="127" t="n">
        <f aca="false">D151/E151-1</f>
        <v>0.036076054730783</v>
      </c>
      <c r="G151" s="127" t="n">
        <f aca="false">IF(E151&gt;E150,1,0)</f>
        <v>1</v>
      </c>
      <c r="H151" s="127" t="n">
        <f aca="false">D151/D139-1</f>
        <v>0.0885648688693257</v>
      </c>
      <c r="I151" s="127" t="n">
        <f aca="false">STDEV(B146:B151)*SQRT(12)*100</f>
        <v>12.4687914410339</v>
      </c>
      <c r="J151" s="127" t="n">
        <v>0.97</v>
      </c>
      <c r="K151" s="127" t="n">
        <f aca="false">IF(AND(ISNUMBER(J151),ISNUMBER(J145)),J151-J145,"")</f>
        <v>0.17</v>
      </c>
      <c r="M151" s="127" t="str">
        <f aca="false">IF(AND(ISNUMBER(L151),ISNUMBER(L145)),L151-L145,"")</f>
        <v/>
      </c>
      <c r="N151" s="127" t="n">
        <v>9.4281</v>
      </c>
      <c r="O151" s="127" t="n">
        <f aca="false">IF(AND(ISNUMBER(N151),ISNUMBER(N145)),N151-N145,"")</f>
        <v>0.920900000000001</v>
      </c>
      <c r="P151" s="127" t="n">
        <v>-1</v>
      </c>
      <c r="Q151" s="127" t="n">
        <v>1</v>
      </c>
      <c r="R151" s="127" t="n">
        <f aca="false">IF(ISNUMBER(F151),IF(AND(F151&gt;0.02,G151=1),100,IF(F151&gt;-0.02,50,0)),"")</f>
        <v>100</v>
      </c>
      <c r="S151" s="127" t="n">
        <f aca="false">IF(ISNUMBER(H151),IF(H151&gt;0.05,100,IF(H151&gt;0,50,0)),"")</f>
        <v>100</v>
      </c>
      <c r="T151" s="127" t="n">
        <f aca="false">IF(AND(A151&gt;="2019-01",ISNUMBER(L151)),IF(AND(L151&lt;350,OR(NOT(ISNUMBER(M151)),M151&lt;50)),100,IF(L151&lt;=450,50,0)),IF(ISNUMBER(J151),IF(AND(J151&lt;0.95,OR(NOT(ISNUMBER(K151)),K151&lt;0.2)),100,IF(AND(J151&lt;=1.35,OR(NOT(ISNUMBER(K151)),K151&lt;0.4)),50,0)),""))</f>
        <v>50</v>
      </c>
      <c r="U151" s="127" t="n">
        <f aca="false">IF(ISNUMBER(P151),IF(P151=1,100,IF(P151=0,50,0)),"")</f>
        <v>0</v>
      </c>
      <c r="V151" s="127" t="n">
        <f aca="false">IF(ISNUMBER(Q151),IF(Q151=1,0,100),"")</f>
        <v>0</v>
      </c>
      <c r="W151" s="127" t="n">
        <f aca="false">IF(ISNUMBER(N151),IF(OR(N151&lt;4,AND(N151&lt;6,ISNUMBER(O151),O151&lt;-0.3)),100,IF(OR(N151&lt;=6,AND(ISNUMBER(O151),O151&lt;-0.3)),50,0)),"")</f>
        <v>0</v>
      </c>
      <c r="X151" s="127" t="n">
        <f aca="false">IF(ISNUMBER(I151),IF(I151&lt;15,100,IF(I151&lt;=25,50,0)),"")</f>
        <v>100</v>
      </c>
      <c r="Y151" s="127" t="n">
        <f aca="false">SUMPRODUCT({30,10,20,15,10,10,5},--ISNUMBER(R151:X151))</f>
        <v>100</v>
      </c>
      <c r="Z151" s="127" t="n">
        <f aca="false">IF(Y151&gt;=60,SUMPRODUCT({30,10,20,15,10,10,5},R151:X151)/Y151,"")</f>
        <v>55</v>
      </c>
      <c r="AA151" s="127" t="str">
        <f aca="false">IF(ISNUMBER(Z151),IF(Z151&gt;=70,"EASY",IF(Z151&gt;40,"UNCERTAIN","HARD")),"")</f>
        <v>UNCERTAIN</v>
      </c>
    </row>
    <row r="152" customFormat="false" ht="15" hidden="false" customHeight="false" outlineLevel="0" collapsed="false">
      <c r="A152" s="127" t="s">
        <v>1442</v>
      </c>
      <c r="B152" s="127" t="n">
        <v>0.0466</v>
      </c>
      <c r="C152" s="127" t="s">
        <v>1293</v>
      </c>
      <c r="D152" s="127" t="n">
        <f aca="false">D151*(1+B152)</f>
        <v>198.239774944941</v>
      </c>
      <c r="E152" s="127" t="n">
        <f aca="false">AVERAGE(D143:D152)</f>
        <v>183.682990179404</v>
      </c>
      <c r="F152" s="127" t="n">
        <f aca="false">D152/E152-1</f>
        <v>0.0792494980145926</v>
      </c>
      <c r="G152" s="127" t="n">
        <f aca="false">IF(E152&gt;E151,1,0)</f>
        <v>1</v>
      </c>
      <c r="H152" s="127" t="n">
        <f aca="false">D152/D140-1</f>
        <v>0.152546273908585</v>
      </c>
      <c r="I152" s="127" t="n">
        <f aca="false">STDEV(B147:B152)*SQRT(12)*100</f>
        <v>13.1972254659834</v>
      </c>
      <c r="J152" s="127" t="n">
        <v>1.09</v>
      </c>
      <c r="K152" s="127" t="n">
        <f aca="false">IF(AND(ISNUMBER(J152),ISNUMBER(J146)),J152-J146,"")</f>
        <v>0.31</v>
      </c>
      <c r="M152" s="127" t="str">
        <f aca="false">IF(AND(ISNUMBER(L152),ISNUMBER(L146)),L152-L146,"")</f>
        <v/>
      </c>
      <c r="N152" s="127" t="n">
        <v>9.3558</v>
      </c>
      <c r="O152" s="127" t="n">
        <f aca="false">IF(AND(ISNUMBER(N152),ISNUMBER(N146)),N152-N146,"")</f>
        <v>0.902800000000001</v>
      </c>
      <c r="P152" s="127" t="n">
        <v>-1</v>
      </c>
      <c r="Q152" s="127" t="n">
        <v>1</v>
      </c>
      <c r="R152" s="127" t="n">
        <f aca="false">IF(ISNUMBER(F152),IF(AND(F152&gt;0.02,G152=1),100,IF(F152&gt;-0.02,50,0)),"")</f>
        <v>100</v>
      </c>
      <c r="S152" s="127" t="n">
        <f aca="false">IF(ISNUMBER(H152),IF(H152&gt;0.05,100,IF(H152&gt;0,50,0)),"")</f>
        <v>100</v>
      </c>
      <c r="T152" s="127" t="n">
        <f aca="false">IF(AND(A152&gt;="2019-01",ISNUMBER(L152)),IF(AND(L152&lt;350,OR(NOT(ISNUMBER(M152)),M152&lt;50)),100,IF(L152&lt;=450,50,0)),IF(ISNUMBER(J152),IF(AND(J152&lt;0.95,OR(NOT(ISNUMBER(K152)),K152&lt;0.2)),100,IF(AND(J152&lt;=1.35,OR(NOT(ISNUMBER(K152)),K152&lt;0.4)),50,0)),""))</f>
        <v>50</v>
      </c>
      <c r="U152" s="127" t="n">
        <f aca="false">IF(ISNUMBER(P152),IF(P152=1,100,IF(P152=0,50,0)),"")</f>
        <v>0</v>
      </c>
      <c r="V152" s="127" t="n">
        <f aca="false">IF(ISNUMBER(Q152),IF(Q152=1,0,100),"")</f>
        <v>0</v>
      </c>
      <c r="W152" s="127" t="n">
        <f aca="false">IF(ISNUMBER(N152),IF(OR(N152&lt;4,AND(N152&lt;6,ISNUMBER(O152),O152&lt;-0.3)),100,IF(OR(N152&lt;=6,AND(ISNUMBER(O152),O152&lt;-0.3)),50,0)),"")</f>
        <v>0</v>
      </c>
      <c r="X152" s="127" t="n">
        <f aca="false">IF(ISNUMBER(I152),IF(I152&lt;15,100,IF(I152&lt;=25,50,0)),"")</f>
        <v>100</v>
      </c>
      <c r="Y152" s="127" t="n">
        <f aca="false">SUMPRODUCT({30,10,20,15,10,10,5},--ISNUMBER(R152:X152))</f>
        <v>100</v>
      </c>
      <c r="Z152" s="127" t="n">
        <f aca="false">IF(Y152&gt;=60,SUMPRODUCT({30,10,20,15,10,10,5},R152:X152)/Y152,"")</f>
        <v>55</v>
      </c>
      <c r="AA152" s="127" t="str">
        <f aca="false">IF(ISNUMBER(Z152),IF(Z152&gt;=70,"EASY",IF(Z152&gt;40,"UNCERTAIN","HARD")),"")</f>
        <v>UNCERTAIN</v>
      </c>
    </row>
    <row r="153" customFormat="false" ht="15" hidden="false" customHeight="false" outlineLevel="0" collapsed="false">
      <c r="A153" s="127" t="s">
        <v>1443</v>
      </c>
      <c r="B153" s="127" t="n">
        <v>0.0159</v>
      </c>
      <c r="C153" s="127" t="s">
        <v>1293</v>
      </c>
      <c r="D153" s="127" t="n">
        <f aca="false">D152*(1+B153)</f>
        <v>201.391787366566</v>
      </c>
      <c r="E153" s="127" t="n">
        <f aca="false">AVERAGE(D144:D153)</f>
        <v>185.016968422603</v>
      </c>
      <c r="F153" s="127" t="n">
        <f aca="false">D153/E153-1</f>
        <v>0.0885044171005978</v>
      </c>
      <c r="G153" s="127" t="n">
        <f aca="false">IF(E153&gt;E152,1,0)</f>
        <v>1</v>
      </c>
      <c r="H153" s="127" t="n">
        <f aca="false">D153/D141-1</f>
        <v>0.108045575531117</v>
      </c>
      <c r="I153" s="127" t="n">
        <f aca="false">STDEV(B148:B153)*SQRT(12)*100</f>
        <v>12.2534370688391</v>
      </c>
      <c r="J153" s="127" t="n">
        <v>1.09</v>
      </c>
      <c r="K153" s="127" t="n">
        <f aca="false">IF(AND(ISNUMBER(J153),ISNUMBER(J147)),J153-J147,"")</f>
        <v>0.21</v>
      </c>
      <c r="M153" s="127" t="str">
        <f aca="false">IF(AND(ISNUMBER(L153),ISNUMBER(L147)),L153-L147,"")</f>
        <v/>
      </c>
      <c r="N153" s="127" t="n">
        <v>9.6037</v>
      </c>
      <c r="O153" s="127" t="n">
        <f aca="false">IF(AND(ISNUMBER(N153),ISNUMBER(N147)),N153-N147,"")</f>
        <v>1.0459</v>
      </c>
      <c r="P153" s="127" t="n">
        <v>-1</v>
      </c>
      <c r="Q153" s="127" t="n">
        <v>1</v>
      </c>
      <c r="R153" s="127" t="n">
        <f aca="false">IF(ISNUMBER(F153),IF(AND(F153&gt;0.02,G153=1),100,IF(F153&gt;-0.02,50,0)),"")</f>
        <v>100</v>
      </c>
      <c r="S153" s="127" t="n">
        <f aca="false">IF(ISNUMBER(H153),IF(H153&gt;0.05,100,IF(H153&gt;0,50,0)),"")</f>
        <v>100</v>
      </c>
      <c r="T153" s="127" t="n">
        <f aca="false">IF(AND(A153&gt;="2019-01",ISNUMBER(L153)),IF(AND(L153&lt;350,OR(NOT(ISNUMBER(M153)),M153&lt;50)),100,IF(L153&lt;=450,50,0)),IF(ISNUMBER(J153),IF(AND(J153&lt;0.95,OR(NOT(ISNUMBER(K153)),K153&lt;0.2)),100,IF(AND(J153&lt;=1.35,OR(NOT(ISNUMBER(K153)),K153&lt;0.4)),50,0)),""))</f>
        <v>50</v>
      </c>
      <c r="U153" s="127" t="n">
        <f aca="false">IF(ISNUMBER(P153),IF(P153=1,100,IF(P153=0,50,0)),"")</f>
        <v>0</v>
      </c>
      <c r="V153" s="127" t="n">
        <f aca="false">IF(ISNUMBER(Q153),IF(Q153=1,0,100),"")</f>
        <v>0</v>
      </c>
      <c r="W153" s="127" t="n">
        <f aca="false">IF(ISNUMBER(N153),IF(OR(N153&lt;4,AND(N153&lt;6,ISNUMBER(O153),O153&lt;-0.3)),100,IF(OR(N153&lt;=6,AND(ISNUMBER(O153),O153&lt;-0.3)),50,0)),"")</f>
        <v>0</v>
      </c>
      <c r="X153" s="127" t="n">
        <f aca="false">IF(ISNUMBER(I153),IF(I153&lt;15,100,IF(I153&lt;=25,50,0)),"")</f>
        <v>100</v>
      </c>
      <c r="Y153" s="127" t="n">
        <f aca="false">SUMPRODUCT({30,10,20,15,10,10,5},--ISNUMBER(R153:X153))</f>
        <v>100</v>
      </c>
      <c r="Z153" s="127" t="n">
        <f aca="false">IF(Y153&gt;=60,SUMPRODUCT({30,10,20,15,10,10,5},R153:X153)/Y153,"")</f>
        <v>55</v>
      </c>
      <c r="AA153" s="127" t="str">
        <f aca="false">IF(ISNUMBER(Z153),IF(Z153&gt;=70,"EASY",IF(Z153&gt;40,"UNCERTAIN","HARD")),"")</f>
        <v>UNCERTAIN</v>
      </c>
    </row>
    <row r="154" customFormat="false" ht="15" hidden="false" customHeight="false" outlineLevel="0" collapsed="false">
      <c r="A154" s="127" t="s">
        <v>1444</v>
      </c>
      <c r="B154" s="127" t="n">
        <v>0.063</v>
      </c>
      <c r="C154" s="127" t="s">
        <v>1293</v>
      </c>
      <c r="D154" s="127" t="n">
        <f aca="false">D153*(1+B154)</f>
        <v>214.079469970659</v>
      </c>
      <c r="E154" s="127" t="n">
        <f aca="false">AVERAGE(D145:D154)</f>
        <v>189.731538941627</v>
      </c>
      <c r="F154" s="127" t="n">
        <f aca="false">D154/E154-1</f>
        <v>0.128328327303152</v>
      </c>
      <c r="G154" s="127" t="n">
        <f aca="false">IF(E154&gt;E153,1,0)</f>
        <v>1</v>
      </c>
      <c r="H154" s="127" t="n">
        <f aca="false">D154/D142-1</f>
        <v>0.129184590920887</v>
      </c>
      <c r="I154" s="127" t="n">
        <f aca="false">STDEV(B149:B154)*SQRT(12)*100</f>
        <v>11.1894396642549</v>
      </c>
      <c r="J154" s="127" t="n">
        <v>1.12</v>
      </c>
      <c r="K154" s="127" t="n">
        <f aca="false">IF(AND(ISNUMBER(J154),ISNUMBER(J148)),J154-J148,"")</f>
        <v>0.3</v>
      </c>
      <c r="M154" s="127" t="str">
        <f aca="false">IF(AND(ISNUMBER(L154),ISNUMBER(L148)),L154-L148,"")</f>
        <v/>
      </c>
      <c r="N154" s="127" t="n">
        <v>9.9849</v>
      </c>
      <c r="O154" s="127" t="n">
        <f aca="false">IF(AND(ISNUMBER(N154),ISNUMBER(N148)),N154-N148,"")</f>
        <v>0.836599999999999</v>
      </c>
      <c r="P154" s="127" t="n">
        <v>-1</v>
      </c>
      <c r="Q154" s="127" t="n">
        <v>1</v>
      </c>
      <c r="R154" s="127" t="n">
        <f aca="false">IF(ISNUMBER(F154),IF(AND(F154&gt;0.02,G154=1),100,IF(F154&gt;-0.02,50,0)),"")</f>
        <v>100</v>
      </c>
      <c r="S154" s="127" t="n">
        <f aca="false">IF(ISNUMBER(H154),IF(H154&gt;0.05,100,IF(H154&gt;0,50,0)),"")</f>
        <v>100</v>
      </c>
      <c r="T154" s="127" t="n">
        <f aca="false">IF(AND(A154&gt;="2019-01",ISNUMBER(L154)),IF(AND(L154&lt;350,OR(NOT(ISNUMBER(M154)),M154&lt;50)),100,IF(L154&lt;=450,50,0)),IF(ISNUMBER(J154),IF(AND(J154&lt;0.95,OR(NOT(ISNUMBER(K154)),K154&lt;0.2)),100,IF(AND(J154&lt;=1.35,OR(NOT(ISNUMBER(K154)),K154&lt;0.4)),50,0)),""))</f>
        <v>50</v>
      </c>
      <c r="U154" s="127" t="n">
        <f aca="false">IF(ISNUMBER(P154),IF(P154=1,100,IF(P154=0,50,0)),"")</f>
        <v>0</v>
      </c>
      <c r="V154" s="127" t="n">
        <f aca="false">IF(ISNUMBER(Q154),IF(Q154=1,0,100),"")</f>
        <v>0</v>
      </c>
      <c r="W154" s="127" t="n">
        <f aca="false">IF(ISNUMBER(N154),IF(OR(N154&lt;4,AND(N154&lt;6,ISNUMBER(O154),O154&lt;-0.3)),100,IF(OR(N154&lt;=6,AND(ISNUMBER(O154),O154&lt;-0.3)),50,0)),"")</f>
        <v>0</v>
      </c>
      <c r="X154" s="127" t="n">
        <f aca="false">IF(ISNUMBER(I154),IF(I154&lt;15,100,IF(I154&lt;=25,50,0)),"")</f>
        <v>100</v>
      </c>
      <c r="Y154" s="127" t="n">
        <f aca="false">SUMPRODUCT({30,10,20,15,10,10,5},--ISNUMBER(R154:X154))</f>
        <v>100</v>
      </c>
      <c r="Z154" s="127" t="n">
        <f aca="false">IF(Y154&gt;=60,SUMPRODUCT({30,10,20,15,10,10,5},R154:X154)/Y154,"")</f>
        <v>55</v>
      </c>
      <c r="AA154" s="127" t="str">
        <f aca="false">IF(ISNUMBER(Z154),IF(Z154&gt;=70,"EASY",IF(Z154&gt;40,"UNCERTAIN","HARD")),"")</f>
        <v>UNCERTAIN</v>
      </c>
    </row>
    <row r="155" customFormat="false" ht="15" hidden="false" customHeight="false" outlineLevel="0" collapsed="false">
      <c r="A155" s="127" t="s">
        <v>1445</v>
      </c>
      <c r="B155" s="127" t="n">
        <v>0.0001</v>
      </c>
      <c r="C155" s="127" t="s">
        <v>1293</v>
      </c>
      <c r="D155" s="127" t="n">
        <f aca="false">D154*(1+B155)</f>
        <v>214.100877917656</v>
      </c>
      <c r="E155" s="127" t="n">
        <f aca="false">AVERAGE(D146:D155)</f>
        <v>193.87900611745</v>
      </c>
      <c r="F155" s="127" t="n">
        <f aca="false">D155/E155-1</f>
        <v>0.10430150331984</v>
      </c>
      <c r="G155" s="127" t="n">
        <f aca="false">IF(E155&gt;E154,1,0)</f>
        <v>1</v>
      </c>
      <c r="H155" s="127" t="n">
        <f aca="false">D155/D143-1</f>
        <v>0.138519517471499</v>
      </c>
      <c r="I155" s="127" t="n">
        <f aca="false">STDEV(B150:B155)*SQRT(12)*100</f>
        <v>10.1317895753909</v>
      </c>
      <c r="J155" s="127" t="n">
        <v>1.1</v>
      </c>
      <c r="K155" s="127" t="n">
        <f aca="false">IF(AND(ISNUMBER(J155),ISNUMBER(J149)),J155-J149,"")</f>
        <v>0.21</v>
      </c>
      <c r="M155" s="127" t="str">
        <f aca="false">IF(AND(ISNUMBER(L155),ISNUMBER(L149)),L155-L149,"")</f>
        <v/>
      </c>
      <c r="N155" s="127" t="n">
        <v>9.8951</v>
      </c>
      <c r="O155" s="127" t="n">
        <f aca="false">IF(AND(ISNUMBER(N155),ISNUMBER(N149)),N155-N149,"")</f>
        <v>0.490699999999999</v>
      </c>
      <c r="P155" s="127" t="n">
        <v>-1</v>
      </c>
      <c r="Q155" s="127" t="n">
        <v>1</v>
      </c>
      <c r="R155" s="127" t="n">
        <f aca="false">IF(ISNUMBER(F155),IF(AND(F155&gt;0.02,G155=1),100,IF(F155&gt;-0.02,50,0)),"")</f>
        <v>100</v>
      </c>
      <c r="S155" s="127" t="n">
        <f aca="false">IF(ISNUMBER(H155),IF(H155&gt;0.05,100,IF(H155&gt;0,50,0)),"")</f>
        <v>100</v>
      </c>
      <c r="T155" s="127" t="n">
        <f aca="false">IF(AND(A155&gt;="2019-01",ISNUMBER(L155)),IF(AND(L155&lt;350,OR(NOT(ISNUMBER(M155)),M155&lt;50)),100,IF(L155&lt;=450,50,0)),IF(ISNUMBER(J155),IF(AND(J155&lt;0.95,OR(NOT(ISNUMBER(K155)),K155&lt;0.2)),100,IF(AND(J155&lt;=1.35,OR(NOT(ISNUMBER(K155)),K155&lt;0.4)),50,0)),""))</f>
        <v>50</v>
      </c>
      <c r="U155" s="127" t="n">
        <f aca="false">IF(ISNUMBER(P155),IF(P155=1,100,IF(P155=0,50,0)),"")</f>
        <v>0</v>
      </c>
      <c r="V155" s="127" t="n">
        <f aca="false">IF(ISNUMBER(Q155),IF(Q155=1,0,100),"")</f>
        <v>0</v>
      </c>
      <c r="W155" s="127" t="n">
        <f aca="false">IF(ISNUMBER(N155),IF(OR(N155&lt;4,AND(N155&lt;6,ISNUMBER(O155),O155&lt;-0.3)),100,IF(OR(N155&lt;=6,AND(ISNUMBER(O155),O155&lt;-0.3)),50,0)),"")</f>
        <v>0</v>
      </c>
      <c r="X155" s="127" t="n">
        <f aca="false">IF(ISNUMBER(I155),IF(I155&lt;15,100,IF(I155&lt;=25,50,0)),"")</f>
        <v>100</v>
      </c>
      <c r="Y155" s="127" t="n">
        <f aca="false">SUMPRODUCT({30,10,20,15,10,10,5},--ISNUMBER(R155:X155))</f>
        <v>100</v>
      </c>
      <c r="Z155" s="127" t="n">
        <f aca="false">IF(Y155&gt;=60,SUMPRODUCT({30,10,20,15,10,10,5},R155:X155)/Y155,"")</f>
        <v>55</v>
      </c>
      <c r="AA155" s="127" t="str">
        <f aca="false">IF(ISNUMBER(Z155),IF(Z155&gt;=70,"EASY",IF(Z155&gt;40,"UNCERTAIN","HARD")),"")</f>
        <v>UNCERTAIN</v>
      </c>
    </row>
    <row r="156" customFormat="false" ht="15" hidden="false" customHeight="false" outlineLevel="0" collapsed="false">
      <c r="A156" s="127" t="s">
        <v>1446</v>
      </c>
      <c r="B156" s="127" t="n">
        <v>-0.0723</v>
      </c>
      <c r="C156" s="127" t="s">
        <v>1293</v>
      </c>
      <c r="D156" s="127" t="n">
        <f aca="false">D155*(1+B156)</f>
        <v>198.62138444421</v>
      </c>
      <c r="E156" s="127" t="n">
        <f aca="false">AVERAGE(D147:D156)</f>
        <v>196.191964443703</v>
      </c>
      <c r="F156" s="127" t="n">
        <f aca="false">D156/E156-1</f>
        <v>0.0123828720885448</v>
      </c>
      <c r="G156" s="127" t="n">
        <f aca="false">IF(E156&gt;E155,1,0)</f>
        <v>1</v>
      </c>
      <c r="H156" s="127" t="n">
        <f aca="false">D156/D144-1</f>
        <v>0.189821512175633</v>
      </c>
      <c r="I156" s="127" t="n">
        <f aca="false">STDEV(B151:B156)*SQRT(12)*100</f>
        <v>16.6530381612485</v>
      </c>
      <c r="J156" s="127" t="n">
        <v>1.27</v>
      </c>
      <c r="K156" s="127" t="n">
        <f aca="false">IF(AND(ISNUMBER(J156),ISNUMBER(J150)),J156-J150,"")</f>
        <v>0.32</v>
      </c>
      <c r="M156" s="127" t="str">
        <f aca="false">IF(AND(ISNUMBER(L156),ISNUMBER(L150)),L156-L150,"")</f>
        <v/>
      </c>
      <c r="N156" s="127" t="n">
        <v>10.119</v>
      </c>
      <c r="O156" s="127" t="n">
        <f aca="false">IF(AND(ISNUMBER(N156),ISNUMBER(N150)),N156-N150,"")</f>
        <v>0.787699999999999</v>
      </c>
      <c r="P156" s="127" t="n">
        <v>-1</v>
      </c>
      <c r="Q156" s="127" t="n">
        <v>1</v>
      </c>
      <c r="R156" s="127" t="n">
        <f aca="false">IF(ISNUMBER(F156),IF(AND(F156&gt;0.02,G156=1),100,IF(F156&gt;-0.02,50,0)),"")</f>
        <v>50</v>
      </c>
      <c r="S156" s="127" t="n">
        <f aca="false">IF(ISNUMBER(H156),IF(H156&gt;0.05,100,IF(H156&gt;0,50,0)),"")</f>
        <v>100</v>
      </c>
      <c r="T156" s="127" t="n">
        <f aca="false">IF(AND(A156&gt;="2019-01",ISNUMBER(L156)),IF(AND(L156&lt;350,OR(NOT(ISNUMBER(M156)),M156&lt;50)),100,IF(L156&lt;=450,50,0)),IF(ISNUMBER(J156),IF(AND(J156&lt;0.95,OR(NOT(ISNUMBER(K156)),K156&lt;0.2)),100,IF(AND(J156&lt;=1.35,OR(NOT(ISNUMBER(K156)),K156&lt;0.4)),50,0)),""))</f>
        <v>50</v>
      </c>
      <c r="U156" s="127" t="n">
        <f aca="false">IF(ISNUMBER(P156),IF(P156=1,100,IF(P156=0,50,0)),"")</f>
        <v>0</v>
      </c>
      <c r="V156" s="127" t="n">
        <f aca="false">IF(ISNUMBER(Q156),IF(Q156=1,0,100),"")</f>
        <v>0</v>
      </c>
      <c r="W156" s="127" t="n">
        <f aca="false">IF(ISNUMBER(N156),IF(OR(N156&lt;4,AND(N156&lt;6,ISNUMBER(O156),O156&lt;-0.3)),100,IF(OR(N156&lt;=6,AND(ISNUMBER(O156),O156&lt;-0.3)),50,0)),"")</f>
        <v>0</v>
      </c>
      <c r="X156" s="127" t="n">
        <f aca="false">IF(ISNUMBER(I156),IF(I156&lt;15,100,IF(I156&lt;=25,50,0)),"")</f>
        <v>50</v>
      </c>
      <c r="Y156" s="127" t="n">
        <f aca="false">SUMPRODUCT({30,10,20,15,10,10,5},--ISNUMBER(R156:X156))</f>
        <v>100</v>
      </c>
      <c r="Z156" s="127" t="n">
        <f aca="false">IF(Y156&gt;=60,SUMPRODUCT({30,10,20,15,10,10,5},R156:X156)/Y156,"")</f>
        <v>37.5</v>
      </c>
      <c r="AA156" s="127" t="str">
        <f aca="false">IF(ISNUMBER(Z156),IF(Z156&gt;=70,"EASY",IF(Z156&gt;40,"UNCERTAIN","HARD")),"")</f>
        <v>HARD</v>
      </c>
    </row>
    <row r="157" customFormat="false" ht="15" hidden="false" customHeight="false" outlineLevel="0" collapsed="false">
      <c r="A157" s="127" t="s">
        <v>1447</v>
      </c>
      <c r="B157" s="127" t="n">
        <v>0.062</v>
      </c>
      <c r="C157" s="127" t="s">
        <v>1293</v>
      </c>
      <c r="D157" s="127" t="n">
        <f aca="false">D156*(1+B157)</f>
        <v>210.935910279751</v>
      </c>
      <c r="E157" s="127" t="n">
        <f aca="false">AVERAGE(D148:D157)</f>
        <v>198.858916347602</v>
      </c>
      <c r="F157" s="127" t="n">
        <f aca="false">D157/E157-1</f>
        <v>0.0607314680878504</v>
      </c>
      <c r="G157" s="127" t="n">
        <f aca="false">IF(E157&gt;E156,1,0)</f>
        <v>1</v>
      </c>
      <c r="H157" s="127" t="n">
        <f aca="false">D157/D145-1</f>
        <v>0.221922875863574</v>
      </c>
      <c r="I157" s="127" t="n">
        <f aca="false">STDEV(B152:B157)*SQRT(12)*100</f>
        <v>17.8318737097367</v>
      </c>
      <c r="J157" s="127" t="n">
        <v>1.23</v>
      </c>
      <c r="K157" s="127" t="n">
        <f aca="false">IF(AND(ISNUMBER(J157),ISNUMBER(J151)),J157-J151,"")</f>
        <v>0.26</v>
      </c>
      <c r="M157" s="127" t="str">
        <f aca="false">IF(AND(ISNUMBER(L157),ISNUMBER(L151)),L157-L151,"")</f>
        <v/>
      </c>
      <c r="N157" s="127" t="n">
        <v>10.6509</v>
      </c>
      <c r="O157" s="127" t="n">
        <f aca="false">IF(AND(ISNUMBER(N157),ISNUMBER(N151)),N157-N151,"")</f>
        <v>1.2228</v>
      </c>
      <c r="P157" s="127" t="n">
        <v>-1</v>
      </c>
      <c r="Q157" s="127" t="n">
        <v>1</v>
      </c>
      <c r="R157" s="127" t="n">
        <f aca="false">IF(ISNUMBER(F157),IF(AND(F157&gt;0.02,G157=1),100,IF(F157&gt;-0.02,50,0)),"")</f>
        <v>100</v>
      </c>
      <c r="S157" s="127" t="n">
        <f aca="false">IF(ISNUMBER(H157),IF(H157&gt;0.05,100,IF(H157&gt;0,50,0)),"")</f>
        <v>100</v>
      </c>
      <c r="T157" s="127" t="n">
        <f aca="false">IF(AND(A157&gt;="2019-01",ISNUMBER(L157)),IF(AND(L157&lt;350,OR(NOT(ISNUMBER(M157)),M157&lt;50)),100,IF(L157&lt;=450,50,0)),IF(ISNUMBER(J157),IF(AND(J157&lt;0.95,OR(NOT(ISNUMBER(K157)),K157&lt;0.2)),100,IF(AND(J157&lt;=1.35,OR(NOT(ISNUMBER(K157)),K157&lt;0.4)),50,0)),""))</f>
        <v>50</v>
      </c>
      <c r="U157" s="127" t="n">
        <f aca="false">IF(ISNUMBER(P157),IF(P157=1,100,IF(P157=0,50,0)),"")</f>
        <v>0</v>
      </c>
      <c r="V157" s="127" t="n">
        <f aca="false">IF(ISNUMBER(Q157),IF(Q157=1,0,100),"")</f>
        <v>0</v>
      </c>
      <c r="W157" s="127" t="n">
        <f aca="false">IF(ISNUMBER(N157),IF(OR(N157&lt;4,AND(N157&lt;6,ISNUMBER(O157),O157&lt;-0.3)),100,IF(OR(N157&lt;=6,AND(ISNUMBER(O157),O157&lt;-0.3)),50,0)),"")</f>
        <v>0</v>
      </c>
      <c r="X157" s="127" t="n">
        <f aca="false">IF(ISNUMBER(I157),IF(I157&lt;15,100,IF(I157&lt;=25,50,0)),"")</f>
        <v>50</v>
      </c>
      <c r="Y157" s="127" t="n">
        <f aca="false">SUMPRODUCT({30,10,20,15,10,10,5},--ISNUMBER(R157:X157))</f>
        <v>100</v>
      </c>
      <c r="Z157" s="127" t="n">
        <f aca="false">IF(Y157&gt;=60,SUMPRODUCT({30,10,20,15,10,10,5},R157:X157)/Y157,"")</f>
        <v>52.5</v>
      </c>
      <c r="AA157" s="127" t="str">
        <f aca="false">IF(ISNUMBER(Z157),IF(Z157&gt;=70,"EASY",IF(Z157&gt;40,"UNCERTAIN","HARD")),"")</f>
        <v>UNCERTAIN</v>
      </c>
    </row>
    <row r="158" customFormat="false" ht="15" hidden="false" customHeight="false" outlineLevel="0" collapsed="false">
      <c r="A158" s="127" t="s">
        <v>1448</v>
      </c>
      <c r="B158" s="127" t="n">
        <v>0.0274</v>
      </c>
      <c r="C158" s="127" t="s">
        <v>1293</v>
      </c>
      <c r="D158" s="127" t="n">
        <f aca="false">D157*(1+B158)</f>
        <v>216.715554221416</v>
      </c>
      <c r="E158" s="127" t="n">
        <f aca="false">AVERAGE(D149:D158)</f>
        <v>202.625306532879</v>
      </c>
      <c r="F158" s="127" t="n">
        <f aca="false">D158/E158-1</f>
        <v>0.0695384398406869</v>
      </c>
      <c r="G158" s="127" t="n">
        <f aca="false">IF(E158&gt;E157,1,0)</f>
        <v>1</v>
      </c>
      <c r="H158" s="127" t="n">
        <f aca="false">D158/D146-1</f>
        <v>0.23490415371064</v>
      </c>
      <c r="I158" s="127" t="n">
        <f aca="false">STDEV(B153:B158)*SQRT(12)*100</f>
        <v>17.3237420899758</v>
      </c>
      <c r="J158" s="127" t="n">
        <v>1.32</v>
      </c>
      <c r="K158" s="127" t="n">
        <f aca="false">IF(AND(ISNUMBER(J158),ISNUMBER(J152)),J158-J152,"")</f>
        <v>0.23</v>
      </c>
      <c r="M158" s="127" t="str">
        <f aca="false">IF(AND(ISNUMBER(L158),ISNUMBER(L152)),L158-L152,"")</f>
        <v/>
      </c>
      <c r="N158" s="127" t="n">
        <v>11.3235</v>
      </c>
      <c r="O158" s="127" t="n">
        <f aca="false">IF(AND(ISNUMBER(N158),ISNUMBER(N152)),N158-N152,"")</f>
        <v>1.9677</v>
      </c>
      <c r="P158" s="127" t="n">
        <v>-1</v>
      </c>
      <c r="Q158" s="127" t="n">
        <v>1</v>
      </c>
      <c r="R158" s="127" t="n">
        <f aca="false">IF(ISNUMBER(F158),IF(AND(F158&gt;0.02,G158=1),100,IF(F158&gt;-0.02,50,0)),"")</f>
        <v>100</v>
      </c>
      <c r="S158" s="127" t="n">
        <f aca="false">IF(ISNUMBER(H158),IF(H158&gt;0.05,100,IF(H158&gt;0,50,0)),"")</f>
        <v>100</v>
      </c>
      <c r="T158" s="127" t="n">
        <f aca="false">IF(AND(A158&gt;="2019-01",ISNUMBER(L158)),IF(AND(L158&lt;350,OR(NOT(ISNUMBER(M158)),M158&lt;50)),100,IF(L158&lt;=450,50,0)),IF(ISNUMBER(J158),IF(AND(J158&lt;0.95,OR(NOT(ISNUMBER(K158)),K158&lt;0.2)),100,IF(AND(J158&lt;=1.35,OR(NOT(ISNUMBER(K158)),K158&lt;0.4)),50,0)),""))</f>
        <v>50</v>
      </c>
      <c r="U158" s="127" t="n">
        <f aca="false">IF(ISNUMBER(P158),IF(P158=1,100,IF(P158=0,50,0)),"")</f>
        <v>0</v>
      </c>
      <c r="V158" s="127" t="n">
        <f aca="false">IF(ISNUMBER(Q158),IF(Q158=1,0,100),"")</f>
        <v>0</v>
      </c>
      <c r="W158" s="127" t="n">
        <f aca="false">IF(ISNUMBER(N158),IF(OR(N158&lt;4,AND(N158&lt;6,ISNUMBER(O158),O158&lt;-0.3)),100,IF(OR(N158&lt;=6,AND(ISNUMBER(O158),O158&lt;-0.3)),50,0)),"")</f>
        <v>0</v>
      </c>
      <c r="X158" s="127" t="n">
        <f aca="false">IF(ISNUMBER(I158),IF(I158&lt;15,100,IF(I158&lt;=25,50,0)),"")</f>
        <v>50</v>
      </c>
      <c r="Y158" s="127" t="n">
        <f aca="false">SUMPRODUCT({30,10,20,15,10,10,5},--ISNUMBER(R158:X158))</f>
        <v>100</v>
      </c>
      <c r="Z158" s="127" t="n">
        <f aca="false">IF(Y158&gt;=60,SUMPRODUCT({30,10,20,15,10,10,5},R158:X158)/Y158,"")</f>
        <v>52.5</v>
      </c>
      <c r="AA158" s="127" t="str">
        <f aca="false">IF(ISNUMBER(Z158),IF(Z158&gt;=70,"EASY",IF(Z158&gt;40,"UNCERTAIN","HARD")),"")</f>
        <v>UNCERTAIN</v>
      </c>
    </row>
    <row r="159" customFormat="false" ht="15" hidden="false" customHeight="false" outlineLevel="0" collapsed="false">
      <c r="A159" s="127" t="s">
        <v>1449</v>
      </c>
      <c r="B159" s="127" t="n">
        <v>0.0631</v>
      </c>
      <c r="C159" s="127" t="s">
        <v>1293</v>
      </c>
      <c r="D159" s="127" t="n">
        <f aca="false">D158*(1+B159)</f>
        <v>230.390305692787</v>
      </c>
      <c r="E159" s="127" t="n">
        <f aca="false">AVERAGE(D150:D159)</f>
        <v>206.59712664142</v>
      </c>
      <c r="F159" s="127" t="n">
        <f aca="false">D159/E159-1</f>
        <v>0.11516703759711</v>
      </c>
      <c r="G159" s="127" t="n">
        <f aca="false">IF(E159&gt;E158,1,0)</f>
        <v>1</v>
      </c>
      <c r="H159" s="127" t="n">
        <f aca="false">D159/D147-1</f>
        <v>0.250311053152172</v>
      </c>
      <c r="I159" s="127" t="n">
        <f aca="false">STDEV(B154:B159)*SQRT(12)*100</f>
        <v>18.5581389153115</v>
      </c>
      <c r="J159" s="127" t="n">
        <v>1.33</v>
      </c>
      <c r="K159" s="127" t="n">
        <f aca="false">IF(AND(ISNUMBER(J159),ISNUMBER(J153)),J159-J153,"")</f>
        <v>0.24</v>
      </c>
      <c r="M159" s="127" t="str">
        <f aca="false">IF(AND(ISNUMBER(L159),ISNUMBER(L153)),L159-L153,"")</f>
        <v/>
      </c>
      <c r="N159" s="127" t="n">
        <v>11.9708</v>
      </c>
      <c r="O159" s="127" t="n">
        <f aca="false">IF(AND(ISNUMBER(N159),ISNUMBER(N153)),N159-N153,"")</f>
        <v>2.3671</v>
      </c>
      <c r="P159" s="127" t="n">
        <v>-1</v>
      </c>
      <c r="Q159" s="127" t="n">
        <v>1</v>
      </c>
      <c r="R159" s="127" t="n">
        <f aca="false">IF(ISNUMBER(F159),IF(AND(F159&gt;0.02,G159=1),100,IF(F159&gt;-0.02,50,0)),"")</f>
        <v>100</v>
      </c>
      <c r="S159" s="127" t="n">
        <f aca="false">IF(ISNUMBER(H159),IF(H159&gt;0.05,100,IF(H159&gt;0,50,0)),"")</f>
        <v>100</v>
      </c>
      <c r="T159" s="127" t="n">
        <f aca="false">IF(AND(A159&gt;="2019-01",ISNUMBER(L159)),IF(AND(L159&lt;350,OR(NOT(ISNUMBER(M159)),M159&lt;50)),100,IF(L159&lt;=450,50,0)),IF(ISNUMBER(J159),IF(AND(J159&lt;0.95,OR(NOT(ISNUMBER(K159)),K159&lt;0.2)),100,IF(AND(J159&lt;=1.35,OR(NOT(ISNUMBER(K159)),K159&lt;0.4)),50,0)),""))</f>
        <v>50</v>
      </c>
      <c r="U159" s="127" t="n">
        <f aca="false">IF(ISNUMBER(P159),IF(P159=1,100,IF(P159=0,50,0)),"")</f>
        <v>0</v>
      </c>
      <c r="V159" s="127" t="n">
        <f aca="false">IF(ISNUMBER(Q159),IF(Q159=1,0,100),"")</f>
        <v>0</v>
      </c>
      <c r="W159" s="127" t="n">
        <f aca="false">IF(ISNUMBER(N159),IF(OR(N159&lt;4,AND(N159&lt;6,ISNUMBER(O159),O159&lt;-0.3)),100,IF(OR(N159&lt;=6,AND(ISNUMBER(O159),O159&lt;-0.3)),50,0)),"")</f>
        <v>0</v>
      </c>
      <c r="X159" s="127" t="n">
        <f aca="false">IF(ISNUMBER(I159),IF(I159&lt;15,100,IF(I159&lt;=25,50,0)),"")</f>
        <v>50</v>
      </c>
      <c r="Y159" s="127" t="n">
        <f aca="false">SUMPRODUCT({30,10,20,15,10,10,5},--ISNUMBER(R159:X159))</f>
        <v>100</v>
      </c>
      <c r="Z159" s="127" t="n">
        <f aca="false">IF(Y159&gt;=60,SUMPRODUCT({30,10,20,15,10,10,5},R159:X159)/Y159,"")</f>
        <v>52.5</v>
      </c>
      <c r="AA159" s="127" t="str">
        <f aca="false">IF(ISNUMBER(Z159),IF(Z159&gt;=70,"EASY",IF(Z159&gt;40,"UNCERTAIN","HARD")),"")</f>
        <v>UNCERTAIN</v>
      </c>
    </row>
    <row r="160" customFormat="false" ht="15" hidden="false" customHeight="false" outlineLevel="0" collapsed="false">
      <c r="A160" s="127" t="s">
        <v>1450</v>
      </c>
      <c r="B160" s="127" t="n">
        <v>-0.0033</v>
      </c>
      <c r="C160" s="127" t="s">
        <v>1293</v>
      </c>
      <c r="D160" s="127" t="n">
        <f aca="false">D159*(1+B160)</f>
        <v>229.630017684001</v>
      </c>
      <c r="E160" s="127" t="n">
        <f aca="false">AVERAGE(D151:D160)</f>
        <v>210.351820591673</v>
      </c>
      <c r="F160" s="127" t="n">
        <f aca="false">D160/E160-1</f>
        <v>0.0916473983353339</v>
      </c>
      <c r="G160" s="127" t="n">
        <f aca="false">IF(E160&gt;E159,1,0)</f>
        <v>1</v>
      </c>
      <c r="H160" s="127" t="n">
        <f aca="false">D160/D148-1</f>
        <v>0.28247918768835</v>
      </c>
      <c r="I160" s="127" t="n">
        <f aca="false">STDEV(B155:B160)*SQRT(12)*100</f>
        <v>17.5451828146645</v>
      </c>
      <c r="J160" s="127" t="n">
        <v>1.19</v>
      </c>
      <c r="K160" s="127" t="n">
        <f aca="false">IF(AND(ISNUMBER(J160),ISNUMBER(J154)),J160-J154,"")</f>
        <v>0.0699999999999998</v>
      </c>
      <c r="M160" s="127" t="str">
        <f aca="false">IF(AND(ISNUMBER(L160),ISNUMBER(L154)),L160-L154,"")</f>
        <v/>
      </c>
      <c r="N160" s="127" t="n">
        <v>11.9942</v>
      </c>
      <c r="O160" s="127" t="n">
        <f aca="false">IF(AND(ISNUMBER(N160),ISNUMBER(N154)),N160-N154,"")</f>
        <v>2.0093</v>
      </c>
      <c r="P160" s="127" t="n">
        <v>-1</v>
      </c>
      <c r="Q160" s="127" t="n">
        <v>1</v>
      </c>
      <c r="R160" s="127" t="n">
        <f aca="false">IF(ISNUMBER(F160),IF(AND(F160&gt;0.02,G160=1),100,IF(F160&gt;-0.02,50,0)),"")</f>
        <v>100</v>
      </c>
      <c r="S160" s="127" t="n">
        <f aca="false">IF(ISNUMBER(H160),IF(H160&gt;0.05,100,IF(H160&gt;0,50,0)),"")</f>
        <v>100</v>
      </c>
      <c r="T160" s="127" t="n">
        <f aca="false">IF(AND(A160&gt;="2019-01",ISNUMBER(L160)),IF(AND(L160&lt;350,OR(NOT(ISNUMBER(M160)),M160&lt;50)),100,IF(L160&lt;=450,50,0)),IF(ISNUMBER(J160),IF(AND(J160&lt;0.95,OR(NOT(ISNUMBER(K160)),K160&lt;0.2)),100,IF(AND(J160&lt;=1.35,OR(NOT(ISNUMBER(K160)),K160&lt;0.4)),50,0)),""))</f>
        <v>50</v>
      </c>
      <c r="U160" s="127" t="n">
        <f aca="false">IF(ISNUMBER(P160),IF(P160=1,100,IF(P160=0,50,0)),"")</f>
        <v>0</v>
      </c>
      <c r="V160" s="127" t="n">
        <f aca="false">IF(ISNUMBER(Q160),IF(Q160=1,0,100),"")</f>
        <v>0</v>
      </c>
      <c r="W160" s="127" t="n">
        <f aca="false">IF(ISNUMBER(N160),IF(OR(N160&lt;4,AND(N160&lt;6,ISNUMBER(O160),O160&lt;-0.3)),100,IF(OR(N160&lt;=6,AND(ISNUMBER(O160),O160&lt;-0.3)),50,0)),"")</f>
        <v>0</v>
      </c>
      <c r="X160" s="127" t="n">
        <f aca="false">IF(ISNUMBER(I160),IF(I160&lt;15,100,IF(I160&lt;=25,50,0)),"")</f>
        <v>50</v>
      </c>
      <c r="Y160" s="127" t="n">
        <f aca="false">SUMPRODUCT({30,10,20,15,10,10,5},--ISNUMBER(R160:X160))</f>
        <v>100</v>
      </c>
      <c r="Z160" s="127" t="n">
        <f aca="false">IF(Y160&gt;=60,SUMPRODUCT({30,10,20,15,10,10,5},R160:X160)/Y160,"")</f>
        <v>52.5</v>
      </c>
      <c r="AA160" s="127" t="str">
        <f aca="false">IF(ISNUMBER(Z160),IF(Z160&gt;=70,"EASY",IF(Z160&gt;40,"UNCERTAIN","HARD")),"")</f>
        <v>UNCERTAIN</v>
      </c>
    </row>
    <row r="161" customFormat="false" ht="15" hidden="false" customHeight="false" outlineLevel="0" collapsed="false">
      <c r="A161" s="127" t="s">
        <v>1451</v>
      </c>
      <c r="B161" s="127" t="n">
        <v>-0.1169</v>
      </c>
      <c r="C161" s="127" t="s">
        <v>1293</v>
      </c>
      <c r="D161" s="127" t="n">
        <f aca="false">D160*(1+B161)</f>
        <v>202.786268616741</v>
      </c>
      <c r="E161" s="127" t="n">
        <f aca="false">AVERAGE(D152:D161)</f>
        <v>211.689135113873</v>
      </c>
      <c r="F161" s="127" t="n">
        <f aca="false">D161/E161-1</f>
        <v>-0.0420563223159394</v>
      </c>
      <c r="G161" s="127" t="n">
        <f aca="false">IF(E161&gt;E160,1,0)</f>
        <v>1</v>
      </c>
      <c r="H161" s="127" t="n">
        <f aca="false">D161/D149-1</f>
        <v>0.0635340131914566</v>
      </c>
      <c r="I161" s="127" t="n">
        <f aca="false">STDEV(B156:B161)*SQRT(12)*100</f>
        <v>25.5562876803342</v>
      </c>
      <c r="J161" s="127" t="n">
        <v>1.49</v>
      </c>
      <c r="K161" s="127" t="n">
        <f aca="false">IF(AND(ISNUMBER(J161),ISNUMBER(J155)),J161-J155,"")</f>
        <v>0.39</v>
      </c>
      <c r="M161" s="127" t="str">
        <f aca="false">IF(AND(ISNUMBER(L161),ISNUMBER(L155)),L161-L155,"")</f>
        <v/>
      </c>
      <c r="N161" s="127" t="n">
        <v>12.6074</v>
      </c>
      <c r="O161" s="127" t="n">
        <f aca="false">IF(AND(ISNUMBER(N161),ISNUMBER(N155)),N161-N155,"")</f>
        <v>2.7123</v>
      </c>
      <c r="P161" s="127" t="n">
        <v>-1</v>
      </c>
      <c r="Q161" s="127" t="n">
        <v>1</v>
      </c>
      <c r="R161" s="127" t="n">
        <f aca="false">IF(ISNUMBER(F161),IF(AND(F161&gt;0.02,G161=1),100,IF(F161&gt;-0.02,50,0)),"")</f>
        <v>0</v>
      </c>
      <c r="S161" s="127" t="n">
        <f aca="false">IF(ISNUMBER(H161),IF(H161&gt;0.05,100,IF(H161&gt;0,50,0)),"")</f>
        <v>100</v>
      </c>
      <c r="T161" s="127" t="n">
        <f aca="false">IF(AND(A161&gt;="2019-01",ISNUMBER(L161)),IF(AND(L161&lt;350,OR(NOT(ISNUMBER(M161)),M161&lt;50)),100,IF(L161&lt;=450,50,0)),IF(ISNUMBER(J161),IF(AND(J161&lt;0.95,OR(NOT(ISNUMBER(K161)),K161&lt;0.2)),100,IF(AND(J161&lt;=1.35,OR(NOT(ISNUMBER(K161)),K161&lt;0.4)),50,0)),""))</f>
        <v>0</v>
      </c>
      <c r="U161" s="127" t="n">
        <f aca="false">IF(ISNUMBER(P161),IF(P161=1,100,IF(P161=0,50,0)),"")</f>
        <v>0</v>
      </c>
      <c r="V161" s="127" t="n">
        <f aca="false">IF(ISNUMBER(Q161),IF(Q161=1,0,100),"")</f>
        <v>0</v>
      </c>
      <c r="W161" s="127" t="n">
        <f aca="false">IF(ISNUMBER(N161),IF(OR(N161&lt;4,AND(N161&lt;6,ISNUMBER(O161),O161&lt;-0.3)),100,IF(OR(N161&lt;=6,AND(ISNUMBER(O161),O161&lt;-0.3)),50,0)),"")</f>
        <v>0</v>
      </c>
      <c r="X161" s="127" t="n">
        <f aca="false">IF(ISNUMBER(I161),IF(I161&lt;15,100,IF(I161&lt;=25,50,0)),"")</f>
        <v>0</v>
      </c>
      <c r="Y161" s="127" t="n">
        <f aca="false">SUMPRODUCT({30,10,20,15,10,10,5},--ISNUMBER(R161:X161))</f>
        <v>100</v>
      </c>
      <c r="Z161" s="127" t="n">
        <f aca="false">IF(Y161&gt;=60,SUMPRODUCT({30,10,20,15,10,10,5},R161:X161)/Y161,"")</f>
        <v>10</v>
      </c>
      <c r="AA161" s="127" t="str">
        <f aca="false">IF(ISNUMBER(Z161),IF(Z161&gt;=70,"EASY",IF(Z161&gt;40,"UNCERTAIN","HARD")),"")</f>
        <v>HARD</v>
      </c>
    </row>
    <row r="162" customFormat="false" ht="15" hidden="false" customHeight="false" outlineLevel="0" collapsed="false">
      <c r="A162" s="127" t="s">
        <v>1452</v>
      </c>
      <c r="B162" s="127" t="n">
        <v>0.0523</v>
      </c>
      <c r="C162" s="127" t="s">
        <v>1293</v>
      </c>
      <c r="D162" s="127" t="n">
        <f aca="false">D161*(1+B162)</f>
        <v>213.391990465397</v>
      </c>
      <c r="E162" s="127" t="n">
        <f aca="false">AVERAGE(D153:D162)</f>
        <v>213.204356665918</v>
      </c>
      <c r="F162" s="127" t="n">
        <f aca="false">D162/E162-1</f>
        <v>0.000880065503410465</v>
      </c>
      <c r="G162" s="127" t="n">
        <f aca="false">IF(E162&gt;E161,1,0)</f>
        <v>1</v>
      </c>
      <c r="H162" s="127" t="n">
        <f aca="false">D162/D150-1</f>
        <v>0.110935916300744</v>
      </c>
      <c r="I162" s="127" t="n">
        <f aca="false">STDEV(B157:B162)*SQRT(12)*100</f>
        <v>23.8974308242539</v>
      </c>
      <c r="J162" s="127" t="n">
        <v>2.15</v>
      </c>
      <c r="K162" s="127" t="n">
        <f aca="false">IF(AND(ISNUMBER(J162),ISNUMBER(J156)),J162-J156,"")</f>
        <v>0.88</v>
      </c>
      <c r="M162" s="127" t="str">
        <f aca="false">IF(AND(ISNUMBER(L162),ISNUMBER(L156)),L162-L156,"")</f>
        <v/>
      </c>
      <c r="N162" s="127" t="n">
        <v>13.0868</v>
      </c>
      <c r="O162" s="127" t="n">
        <f aca="false">IF(AND(ISNUMBER(N162),ISNUMBER(N156)),N162-N156,"")</f>
        <v>2.9678</v>
      </c>
      <c r="P162" s="127" t="n">
        <v>-1</v>
      </c>
      <c r="Q162" s="127" t="n">
        <v>1</v>
      </c>
      <c r="R162" s="127" t="n">
        <f aca="false">IF(ISNUMBER(F162),IF(AND(F162&gt;0.02,G162=1),100,IF(F162&gt;-0.02,50,0)),"")</f>
        <v>50</v>
      </c>
      <c r="S162" s="127" t="n">
        <f aca="false">IF(ISNUMBER(H162),IF(H162&gt;0.05,100,IF(H162&gt;0,50,0)),"")</f>
        <v>100</v>
      </c>
      <c r="T162" s="127" t="n">
        <f aca="false">IF(AND(A162&gt;="2019-01",ISNUMBER(L162)),IF(AND(L162&lt;350,OR(NOT(ISNUMBER(M162)),M162&lt;50)),100,IF(L162&lt;=450,50,0)),IF(ISNUMBER(J162),IF(AND(J162&lt;0.95,OR(NOT(ISNUMBER(K162)),K162&lt;0.2)),100,IF(AND(J162&lt;=1.35,OR(NOT(ISNUMBER(K162)),K162&lt;0.4)),50,0)),""))</f>
        <v>0</v>
      </c>
      <c r="U162" s="127" t="n">
        <f aca="false">IF(ISNUMBER(P162),IF(P162=1,100,IF(P162=0,50,0)),"")</f>
        <v>0</v>
      </c>
      <c r="V162" s="127" t="n">
        <f aca="false">IF(ISNUMBER(Q162),IF(Q162=1,0,100),"")</f>
        <v>0</v>
      </c>
      <c r="W162" s="127" t="n">
        <f aca="false">IF(ISNUMBER(N162),IF(OR(N162&lt;4,AND(N162&lt;6,ISNUMBER(O162),O162&lt;-0.3)),100,IF(OR(N162&lt;=6,AND(ISNUMBER(O162),O162&lt;-0.3)),50,0)),"")</f>
        <v>0</v>
      </c>
      <c r="X162" s="127" t="n">
        <f aca="false">IF(ISNUMBER(I162),IF(I162&lt;15,100,IF(I162&lt;=25,50,0)),"")</f>
        <v>50</v>
      </c>
      <c r="Y162" s="127" t="n">
        <f aca="false">SUMPRODUCT({30,10,20,15,10,10,5},--ISNUMBER(R162:X162))</f>
        <v>100</v>
      </c>
      <c r="Z162" s="127" t="n">
        <f aca="false">IF(Y162&gt;=60,SUMPRODUCT({30,10,20,15,10,10,5},R162:X162)/Y162,"")</f>
        <v>27.5</v>
      </c>
      <c r="AA162" s="127" t="str">
        <f aca="false">IF(ISNUMBER(Z162),IF(Z162&gt;=70,"EASY",IF(Z162&gt;40,"UNCERTAIN","HARD")),"")</f>
        <v>HARD</v>
      </c>
    </row>
    <row r="163" customFormat="false" ht="15" hidden="false" customHeight="false" outlineLevel="0" collapsed="false">
      <c r="A163" s="127" t="s">
        <v>1453</v>
      </c>
      <c r="B163" s="127" t="n">
        <v>0.0607</v>
      </c>
      <c r="C163" s="127" t="s">
        <v>1293</v>
      </c>
      <c r="D163" s="127" t="n">
        <f aca="false">D162*(1+B163)</f>
        <v>226.344884286647</v>
      </c>
      <c r="E163" s="127" t="n">
        <f aca="false">AVERAGE(D154:D163)</f>
        <v>215.699666357927</v>
      </c>
      <c r="F163" s="127" t="n">
        <f aca="false">D163/E163-1</f>
        <v>0.0493520370636809</v>
      </c>
      <c r="G163" s="127" t="n">
        <f aca="false">IF(E163&gt;E162,1,0)</f>
        <v>1</v>
      </c>
      <c r="H163" s="127" t="n">
        <f aca="false">D163/D151-1</f>
        <v>0.194979947693134</v>
      </c>
      <c r="I163" s="127" t="n">
        <f aca="false">STDEV(B158:B163)*SQRT(12)*100</f>
        <v>23.8355205523186</v>
      </c>
      <c r="J163" s="127" t="n">
        <v>2.18</v>
      </c>
      <c r="K163" s="127" t="n">
        <f aca="false">IF(AND(ISNUMBER(J163),ISNUMBER(J157)),J163-J157,"")</f>
        <v>0.95</v>
      </c>
      <c r="M163" s="127" t="str">
        <f aca="false">IF(AND(ISNUMBER(L163),ISNUMBER(L157)),L163-L157,"")</f>
        <v/>
      </c>
      <c r="N163" s="127" t="n">
        <v>13.1356</v>
      </c>
      <c r="O163" s="127" t="n">
        <f aca="false">IF(AND(ISNUMBER(N163),ISNUMBER(N157)),N163-N157,"")</f>
        <v>2.4847</v>
      </c>
      <c r="P163" s="127" t="n">
        <v>1</v>
      </c>
      <c r="Q163" s="127" t="n">
        <v>0</v>
      </c>
      <c r="R163" s="127" t="n">
        <f aca="false">IF(ISNUMBER(F163),IF(AND(F163&gt;0.02,G163=1),100,IF(F163&gt;-0.02,50,0)),"")</f>
        <v>100</v>
      </c>
      <c r="S163" s="127" t="n">
        <f aca="false">IF(ISNUMBER(H163),IF(H163&gt;0.05,100,IF(H163&gt;0,50,0)),"")</f>
        <v>100</v>
      </c>
      <c r="T163" s="127" t="n">
        <f aca="false">IF(AND(A163&gt;="2019-01",ISNUMBER(L163)),IF(AND(L163&lt;350,OR(NOT(ISNUMBER(M163)),M163&lt;50)),100,IF(L163&lt;=450,50,0)),IF(ISNUMBER(J163),IF(AND(J163&lt;0.95,OR(NOT(ISNUMBER(K163)),K163&lt;0.2)),100,IF(AND(J163&lt;=1.35,OR(NOT(ISNUMBER(K163)),K163&lt;0.4)),50,0)),""))</f>
        <v>0</v>
      </c>
      <c r="U163" s="127" t="n">
        <f aca="false">IF(ISNUMBER(P163),IF(P163=1,100,IF(P163=0,50,0)),"")</f>
        <v>100</v>
      </c>
      <c r="V163" s="127" t="n">
        <f aca="false">IF(ISNUMBER(Q163),IF(Q163=1,0,100),"")</f>
        <v>100</v>
      </c>
      <c r="W163" s="127" t="n">
        <f aca="false">IF(ISNUMBER(N163),IF(OR(N163&lt;4,AND(N163&lt;6,ISNUMBER(O163),O163&lt;-0.3)),100,IF(OR(N163&lt;=6,AND(ISNUMBER(O163),O163&lt;-0.3)),50,0)),"")</f>
        <v>0</v>
      </c>
      <c r="X163" s="127" t="n">
        <f aca="false">IF(ISNUMBER(I163),IF(I163&lt;15,100,IF(I163&lt;=25,50,0)),"")</f>
        <v>50</v>
      </c>
      <c r="Y163" s="127" t="n">
        <f aca="false">SUMPRODUCT({30,10,20,15,10,10,5},--ISNUMBER(R163:X163))</f>
        <v>100</v>
      </c>
      <c r="Z163" s="127" t="n">
        <f aca="false">IF(Y163&gt;=60,SUMPRODUCT({30,10,20,15,10,10,5},R163:X163)/Y163,"")</f>
        <v>67.5</v>
      </c>
      <c r="AA163" s="127" t="str">
        <f aca="false">IF(ISNUMBER(Z163),IF(Z163&gt;=70,"EASY",IF(Z163&gt;40,"UNCERTAIN","HARD")),"")</f>
        <v>UNCERTAIN</v>
      </c>
    </row>
    <row r="164" customFormat="false" ht="15" hidden="false" customHeight="false" outlineLevel="0" collapsed="false">
      <c r="A164" s="127" t="s">
        <v>1454</v>
      </c>
      <c r="B164" s="127" t="n">
        <v>0.0367</v>
      </c>
      <c r="C164" s="127" t="s">
        <v>1293</v>
      </c>
      <c r="D164" s="127" t="n">
        <f aca="false">D163*(1+B164)</f>
        <v>234.651741539966</v>
      </c>
      <c r="E164" s="127" t="n">
        <f aca="false">AVERAGE(D155:D164)</f>
        <v>217.756893514857</v>
      </c>
      <c r="F164" s="127" t="n">
        <f aca="false">D164/E164-1</f>
        <v>0.0775858240462846</v>
      </c>
      <c r="G164" s="127" t="n">
        <f aca="false">IF(E164&gt;E163,1,0)</f>
        <v>1</v>
      </c>
      <c r="H164" s="127" t="n">
        <f aca="false">D164/D152-1</f>
        <v>0.183676391910445</v>
      </c>
      <c r="I164" s="127" t="n">
        <f aca="false">STDEV(B159:B164)*SQRT(12)*100</f>
        <v>23.997826568254</v>
      </c>
      <c r="J164" s="127" t="n">
        <v>2.13</v>
      </c>
      <c r="K164" s="127" t="n">
        <f aca="false">IF(AND(ISNUMBER(J164),ISNUMBER(J158)),J164-J158,"")</f>
        <v>0.81</v>
      </c>
      <c r="M164" s="127" t="str">
        <f aca="false">IF(AND(ISNUMBER(L164),ISNUMBER(L158)),L164-L158,"")</f>
        <v/>
      </c>
      <c r="N164" s="127" t="n">
        <v>13.6045</v>
      </c>
      <c r="O164" s="127" t="n">
        <f aca="false">IF(AND(ISNUMBER(N164),ISNUMBER(N158)),N164-N158,"")</f>
        <v>2.281</v>
      </c>
      <c r="P164" s="127" t="n">
        <v>1</v>
      </c>
      <c r="Q164" s="127" t="n">
        <v>0</v>
      </c>
      <c r="R164" s="127" t="n">
        <f aca="false">IF(ISNUMBER(F164),IF(AND(F164&gt;0.02,G164=1),100,IF(F164&gt;-0.02,50,0)),"")</f>
        <v>100</v>
      </c>
      <c r="S164" s="127" t="n">
        <f aca="false">IF(ISNUMBER(H164),IF(H164&gt;0.05,100,IF(H164&gt;0,50,0)),"")</f>
        <v>100</v>
      </c>
      <c r="T164" s="127" t="n">
        <f aca="false">IF(AND(A164&gt;="2019-01",ISNUMBER(L164)),IF(AND(L164&lt;350,OR(NOT(ISNUMBER(M164)),M164&lt;50)),100,IF(L164&lt;=450,50,0)),IF(ISNUMBER(J164),IF(AND(J164&lt;0.95,OR(NOT(ISNUMBER(K164)),K164&lt;0.2)),100,IF(AND(J164&lt;=1.35,OR(NOT(ISNUMBER(K164)),K164&lt;0.4)),50,0)),""))</f>
        <v>0</v>
      </c>
      <c r="U164" s="127" t="n">
        <f aca="false">IF(ISNUMBER(P164),IF(P164=1,100,IF(P164=0,50,0)),"")</f>
        <v>100</v>
      </c>
      <c r="V164" s="127" t="n">
        <f aca="false">IF(ISNUMBER(Q164),IF(Q164=1,0,100),"")</f>
        <v>100</v>
      </c>
      <c r="W164" s="127" t="n">
        <f aca="false">IF(ISNUMBER(N164),IF(OR(N164&lt;4,AND(N164&lt;6,ISNUMBER(O164),O164&lt;-0.3)),100,IF(OR(N164&lt;=6,AND(ISNUMBER(O164),O164&lt;-0.3)),50,0)),"")</f>
        <v>0</v>
      </c>
      <c r="X164" s="127" t="n">
        <f aca="false">IF(ISNUMBER(I164),IF(I164&lt;15,100,IF(I164&lt;=25,50,0)),"")</f>
        <v>50</v>
      </c>
      <c r="Y164" s="127" t="n">
        <f aca="false">SUMPRODUCT({30,10,20,15,10,10,5},--ISNUMBER(R164:X164))</f>
        <v>100</v>
      </c>
      <c r="Z164" s="127" t="n">
        <f aca="false">IF(Y164&gt;=60,SUMPRODUCT({30,10,20,15,10,10,5},R164:X164)/Y164,"")</f>
        <v>67.5</v>
      </c>
      <c r="AA164" s="127" t="str">
        <f aca="false">IF(ISNUMBER(Z164),IF(Z164&gt;=70,"EASY",IF(Z164&gt;40,"UNCERTAIN","HARD")),"")</f>
        <v>UNCERTAIN</v>
      </c>
    </row>
    <row r="165" customFormat="false" ht="15" hidden="false" customHeight="false" outlineLevel="0" collapsed="false">
      <c r="A165" s="127" t="s">
        <v>1455</v>
      </c>
      <c r="B165" s="127" t="n">
        <v>0.0702</v>
      </c>
      <c r="C165" s="127" t="s">
        <v>1293</v>
      </c>
      <c r="D165" s="127" t="n">
        <f aca="false">D164*(1+B165)</f>
        <v>251.124293796072</v>
      </c>
      <c r="E165" s="127" t="n">
        <f aca="false">AVERAGE(D156:D165)</f>
        <v>221.459235102699</v>
      </c>
      <c r="F165" s="127" t="n">
        <f aca="false">D165/E165-1</f>
        <v>0.133952682892707</v>
      </c>
      <c r="G165" s="127" t="n">
        <f aca="false">IF(E165&gt;E164,1,0)</f>
        <v>1</v>
      </c>
      <c r="H165" s="127" t="n">
        <f aca="false">D165/D153-1</f>
        <v>0.246944064004881</v>
      </c>
      <c r="I165" s="127" t="n">
        <f aca="false">STDEV(B160:B165)*SQRT(12)*100</f>
        <v>24.3546439103511</v>
      </c>
      <c r="J165" s="127" t="n">
        <v>1.58</v>
      </c>
      <c r="K165" s="127" t="n">
        <f aca="false">IF(AND(ISNUMBER(J165),ISNUMBER(J159)),J165-J159,"")</f>
        <v>0.25</v>
      </c>
      <c r="M165" s="127" t="str">
        <f aca="false">IF(AND(ISNUMBER(L165),ISNUMBER(L159)),L165-L159,"")</f>
        <v/>
      </c>
      <c r="N165" s="127" t="n">
        <v>12.3783</v>
      </c>
      <c r="O165" s="127" t="n">
        <f aca="false">IF(AND(ISNUMBER(N165),ISNUMBER(N159)),N165-N159,"")</f>
        <v>0.407499999999999</v>
      </c>
      <c r="P165" s="127" t="n">
        <v>1</v>
      </c>
      <c r="Q165" s="127" t="n">
        <v>0</v>
      </c>
      <c r="R165" s="127" t="n">
        <f aca="false">IF(ISNUMBER(F165),IF(AND(F165&gt;0.02,G165=1),100,IF(F165&gt;-0.02,50,0)),"")</f>
        <v>100</v>
      </c>
      <c r="S165" s="127" t="n">
        <f aca="false">IF(ISNUMBER(H165),IF(H165&gt;0.05,100,IF(H165&gt;0,50,0)),"")</f>
        <v>100</v>
      </c>
      <c r="T165" s="127" t="n">
        <f aca="false">IF(AND(A165&gt;="2019-01",ISNUMBER(L165)),IF(AND(L165&lt;350,OR(NOT(ISNUMBER(M165)),M165&lt;50)),100,IF(L165&lt;=450,50,0)),IF(ISNUMBER(J165),IF(AND(J165&lt;0.95,OR(NOT(ISNUMBER(K165)),K165&lt;0.2)),100,IF(AND(J165&lt;=1.35,OR(NOT(ISNUMBER(K165)),K165&lt;0.4)),50,0)),""))</f>
        <v>0</v>
      </c>
      <c r="U165" s="127" t="n">
        <f aca="false">IF(ISNUMBER(P165),IF(P165=1,100,IF(P165=0,50,0)),"")</f>
        <v>100</v>
      </c>
      <c r="V165" s="127" t="n">
        <f aca="false">IF(ISNUMBER(Q165),IF(Q165=1,0,100),"")</f>
        <v>100</v>
      </c>
      <c r="W165" s="127" t="n">
        <f aca="false">IF(ISNUMBER(N165),IF(OR(N165&lt;4,AND(N165&lt;6,ISNUMBER(O165),O165&lt;-0.3)),100,IF(OR(N165&lt;=6,AND(ISNUMBER(O165),O165&lt;-0.3)),50,0)),"")</f>
        <v>0</v>
      </c>
      <c r="X165" s="127" t="n">
        <f aca="false">IF(ISNUMBER(I165),IF(I165&lt;15,100,IF(I165&lt;=25,50,0)),"")</f>
        <v>50</v>
      </c>
      <c r="Y165" s="127" t="n">
        <f aca="false">SUMPRODUCT({30,10,20,15,10,10,5},--ISNUMBER(R165:X165))</f>
        <v>100</v>
      </c>
      <c r="Z165" s="127" t="n">
        <f aca="false">IF(Y165&gt;=60,SUMPRODUCT({30,10,20,15,10,10,5},R165:X165)/Y165,"")</f>
        <v>67.5</v>
      </c>
      <c r="AA165" s="127" t="str">
        <f aca="false">IF(ISNUMBER(Z165),IF(Z165&gt;=70,"EASY",IF(Z165&gt;40,"UNCERTAIN","HARD")),"")</f>
        <v>UNCERTAIN</v>
      </c>
    </row>
    <row r="166" customFormat="false" ht="15" hidden="false" customHeight="false" outlineLevel="0" collapsed="false">
      <c r="A166" s="127" t="s">
        <v>1456</v>
      </c>
      <c r="B166" s="127" t="n">
        <v>0.0244</v>
      </c>
      <c r="C166" s="127" t="s">
        <v>1293</v>
      </c>
      <c r="D166" s="127" t="n">
        <f aca="false">D165*(1+B166)</f>
        <v>257.251726564696</v>
      </c>
      <c r="E166" s="127" t="n">
        <f aca="false">AVERAGE(D157:D166)</f>
        <v>227.322269314747</v>
      </c>
      <c r="F166" s="127" t="n">
        <f aca="false">D166/E166-1</f>
        <v>0.131660911797906</v>
      </c>
      <c r="G166" s="127" t="n">
        <f aca="false">IF(E166&gt;E165,1,0)</f>
        <v>1</v>
      </c>
      <c r="H166" s="127" t="n">
        <f aca="false">D166/D154-1</f>
        <v>0.201664627626152</v>
      </c>
      <c r="I166" s="127" t="n">
        <f aca="false">STDEV(B161:B166)*SQRT(12)*100</f>
        <v>24.1249513989148</v>
      </c>
      <c r="J166" s="127" t="n">
        <v>1.51</v>
      </c>
      <c r="K166" s="127" t="n">
        <f aca="false">IF(AND(ISNUMBER(J166),ISNUMBER(J160)),J166-J160,"")</f>
        <v>0.32</v>
      </c>
      <c r="M166" s="127" t="str">
        <f aca="false">IF(AND(ISNUMBER(L166),ISNUMBER(L160)),L166-L160,"")</f>
        <v/>
      </c>
      <c r="N166" s="127" t="n">
        <v>11.8294</v>
      </c>
      <c r="O166" s="127" t="n">
        <f aca="false">IF(AND(ISNUMBER(N166),ISNUMBER(N160)),N166-N160,"")</f>
        <v>-0.1648</v>
      </c>
      <c r="P166" s="127" t="n">
        <v>-1</v>
      </c>
      <c r="Q166" s="127" t="n">
        <v>0</v>
      </c>
      <c r="R166" s="127" t="n">
        <f aca="false">IF(ISNUMBER(F166),IF(AND(F166&gt;0.02,G166=1),100,IF(F166&gt;-0.02,50,0)),"")</f>
        <v>100</v>
      </c>
      <c r="S166" s="127" t="n">
        <f aca="false">IF(ISNUMBER(H166),IF(H166&gt;0.05,100,IF(H166&gt;0,50,0)),"")</f>
        <v>100</v>
      </c>
      <c r="T166" s="127" t="n">
        <f aca="false">IF(AND(A166&gt;="2019-01",ISNUMBER(L166)),IF(AND(L166&lt;350,OR(NOT(ISNUMBER(M166)),M166&lt;50)),100,IF(L166&lt;=450,50,0)),IF(ISNUMBER(J166),IF(AND(J166&lt;0.95,OR(NOT(ISNUMBER(K166)),K166&lt;0.2)),100,IF(AND(J166&lt;=1.35,OR(NOT(ISNUMBER(K166)),K166&lt;0.4)),50,0)),""))</f>
        <v>0</v>
      </c>
      <c r="U166" s="127" t="n">
        <f aca="false">IF(ISNUMBER(P166),IF(P166=1,100,IF(P166=0,50,0)),"")</f>
        <v>0</v>
      </c>
      <c r="V166" s="127" t="n">
        <f aca="false">IF(ISNUMBER(Q166),IF(Q166=1,0,100),"")</f>
        <v>100</v>
      </c>
      <c r="W166" s="127" t="n">
        <f aca="false">IF(ISNUMBER(N166),IF(OR(N166&lt;4,AND(N166&lt;6,ISNUMBER(O166),O166&lt;-0.3)),100,IF(OR(N166&lt;=6,AND(ISNUMBER(O166),O166&lt;-0.3)),50,0)),"")</f>
        <v>0</v>
      </c>
      <c r="X166" s="127" t="n">
        <f aca="false">IF(ISNUMBER(I166),IF(I166&lt;15,100,IF(I166&lt;=25,50,0)),"")</f>
        <v>50</v>
      </c>
      <c r="Y166" s="127" t="n">
        <f aca="false">SUMPRODUCT({30,10,20,15,10,10,5},--ISNUMBER(R166:X166))</f>
        <v>100</v>
      </c>
      <c r="Z166" s="127" t="n">
        <f aca="false">IF(Y166&gt;=60,SUMPRODUCT({30,10,20,15,10,10,5},R166:X166)/Y166,"")</f>
        <v>52.5</v>
      </c>
      <c r="AA166" s="127" t="str">
        <f aca="false">IF(ISNUMBER(Z166),IF(Z166&gt;=70,"EASY",IF(Z166&gt;40,"UNCERTAIN","HARD")),"")</f>
        <v>UNCERTAIN</v>
      </c>
    </row>
    <row r="167" customFormat="false" ht="15" hidden="false" customHeight="false" outlineLevel="0" collapsed="false">
      <c r="A167" s="127" t="s">
        <v>1457</v>
      </c>
      <c r="B167" s="127" t="n">
        <v>0.0294</v>
      </c>
      <c r="C167" s="127" t="s">
        <v>1293</v>
      </c>
      <c r="D167" s="127" t="n">
        <f aca="false">D166*(1+B167)</f>
        <v>264.814927325698</v>
      </c>
      <c r="E167" s="127" t="n">
        <f aca="false">AVERAGE(D158:D167)</f>
        <v>232.710171019342</v>
      </c>
      <c r="F167" s="127" t="n">
        <f aca="false">D167/E167-1</f>
        <v>0.13796026261219</v>
      </c>
      <c r="G167" s="127" t="n">
        <f aca="false">IF(E167&gt;E166,1,0)</f>
        <v>1</v>
      </c>
      <c r="H167" s="127" t="n">
        <f aca="false">D167/D155-1</f>
        <v>0.236869880690292</v>
      </c>
      <c r="I167" s="127" t="n">
        <f aca="false">STDEV(B162:B167)*SQRT(12)*100</f>
        <v>6.32926220028843</v>
      </c>
      <c r="J167" s="127" t="n">
        <v>1.68</v>
      </c>
      <c r="K167" s="127" t="n">
        <f aca="false">IF(AND(ISNUMBER(J167),ISNUMBER(J161)),J167-J161,"")</f>
        <v>0.19</v>
      </c>
      <c r="M167" s="127" t="str">
        <f aca="false">IF(AND(ISNUMBER(L167),ISNUMBER(L161)),L167-L161,"")</f>
        <v/>
      </c>
      <c r="N167" s="127" t="n">
        <v>12.0055</v>
      </c>
      <c r="O167" s="127" t="n">
        <f aca="false">IF(AND(ISNUMBER(N167),ISNUMBER(N161)),N167-N161,"")</f>
        <v>-0.601900000000001</v>
      </c>
      <c r="P167" s="127" t="n">
        <v>-1</v>
      </c>
      <c r="Q167" s="127" t="n">
        <v>1</v>
      </c>
      <c r="R167" s="127" t="n">
        <f aca="false">IF(ISNUMBER(F167),IF(AND(F167&gt;0.02,G167=1),100,IF(F167&gt;-0.02,50,0)),"")</f>
        <v>100</v>
      </c>
      <c r="S167" s="127" t="n">
        <f aca="false">IF(ISNUMBER(H167),IF(H167&gt;0.05,100,IF(H167&gt;0,50,0)),"")</f>
        <v>100</v>
      </c>
      <c r="T167" s="127" t="n">
        <f aca="false">IF(AND(A167&gt;="2019-01",ISNUMBER(L167)),IF(AND(L167&lt;350,OR(NOT(ISNUMBER(M167)),M167&lt;50)),100,IF(L167&lt;=450,50,0)),IF(ISNUMBER(J167),IF(AND(J167&lt;0.95,OR(NOT(ISNUMBER(K167)),K167&lt;0.2)),100,IF(AND(J167&lt;=1.35,OR(NOT(ISNUMBER(K167)),K167&lt;0.4)),50,0)),""))</f>
        <v>0</v>
      </c>
      <c r="U167" s="127" t="n">
        <f aca="false">IF(ISNUMBER(P167),IF(P167=1,100,IF(P167=0,50,0)),"")</f>
        <v>0</v>
      </c>
      <c r="V167" s="127" t="n">
        <f aca="false">IF(ISNUMBER(Q167),IF(Q167=1,0,100),"")</f>
        <v>0</v>
      </c>
      <c r="W167" s="127" t="n">
        <f aca="false">IF(ISNUMBER(N167),IF(OR(N167&lt;4,AND(N167&lt;6,ISNUMBER(O167),O167&lt;-0.3)),100,IF(OR(N167&lt;=6,AND(ISNUMBER(O167),O167&lt;-0.3)),50,0)),"")</f>
        <v>50</v>
      </c>
      <c r="X167" s="127" t="n">
        <f aca="false">IF(ISNUMBER(I167),IF(I167&lt;15,100,IF(I167&lt;=25,50,0)),"")</f>
        <v>100</v>
      </c>
      <c r="Y167" s="127" t="n">
        <f aca="false">SUMPRODUCT({30,10,20,15,10,10,5},--ISNUMBER(R167:X167))</f>
        <v>100</v>
      </c>
      <c r="Z167" s="127" t="n">
        <f aca="false">IF(Y167&gt;=60,SUMPRODUCT({30,10,20,15,10,10,5},R167:X167)/Y167,"")</f>
        <v>50</v>
      </c>
      <c r="AA167" s="127" t="str">
        <f aca="false">IF(ISNUMBER(Z167),IF(Z167&gt;=70,"EASY",IF(Z167&gt;40,"UNCERTAIN","HARD")),"")</f>
        <v>UNCERTAIN</v>
      </c>
    </row>
    <row r="168" customFormat="false" ht="15" hidden="false" customHeight="false" outlineLevel="0" collapsed="false">
      <c r="A168" s="127" t="s">
        <v>1458</v>
      </c>
      <c r="B168" s="127" t="n">
        <v>0.0201</v>
      </c>
      <c r="C168" s="127" t="s">
        <v>1293</v>
      </c>
      <c r="D168" s="127" t="n">
        <f aca="false">D167*(1+B168)</f>
        <v>270.137707364945</v>
      </c>
      <c r="E168" s="127" t="n">
        <f aca="false">AVERAGE(D159:D168)</f>
        <v>238.052386333695</v>
      </c>
      <c r="F168" s="127" t="n">
        <f aca="false">D168/E168-1</f>
        <v>0.134782606154065</v>
      </c>
      <c r="G168" s="127" t="n">
        <f aca="false">IF(E168&gt;E167,1,0)</f>
        <v>1</v>
      </c>
      <c r="H168" s="127" t="n">
        <f aca="false">D168/D156-1</f>
        <v>0.360063560733175</v>
      </c>
      <c r="I168" s="127" t="n">
        <f aca="false">STDEV(B163:B168)*SQRT(12)*100</f>
        <v>7.10398479728103</v>
      </c>
      <c r="J168" s="127" t="n">
        <v>1.92</v>
      </c>
      <c r="K168" s="127" t="n">
        <f aca="false">IF(AND(ISNUMBER(J168),ISNUMBER(J162)),J168-J162,"")</f>
        <v>-0.23</v>
      </c>
      <c r="M168" s="127" t="str">
        <f aca="false">IF(AND(ISNUMBER(L168),ISNUMBER(L162)),L168-L162,"")</f>
        <v/>
      </c>
      <c r="N168" s="127" t="n">
        <v>12.1622</v>
      </c>
      <c r="O168" s="127" t="n">
        <f aca="false">IF(AND(ISNUMBER(N168),ISNUMBER(N162)),N168-N162,"")</f>
        <v>-0.9246</v>
      </c>
      <c r="P168" s="127" t="n">
        <v>-1</v>
      </c>
      <c r="Q168" s="127" t="n">
        <v>1</v>
      </c>
      <c r="R168" s="127" t="n">
        <f aca="false">IF(ISNUMBER(F168),IF(AND(F168&gt;0.02,G168=1),100,IF(F168&gt;-0.02,50,0)),"")</f>
        <v>100</v>
      </c>
      <c r="S168" s="127" t="n">
        <f aca="false">IF(ISNUMBER(H168),IF(H168&gt;0.05,100,IF(H168&gt;0,50,0)),"")</f>
        <v>100</v>
      </c>
      <c r="T168" s="127" t="n">
        <f aca="false">IF(AND(A168&gt;="2019-01",ISNUMBER(L168)),IF(AND(L168&lt;350,OR(NOT(ISNUMBER(M168)),M168&lt;50)),100,IF(L168&lt;=450,50,0)),IF(ISNUMBER(J168),IF(AND(J168&lt;0.95,OR(NOT(ISNUMBER(K168)),K168&lt;0.2)),100,IF(AND(J168&lt;=1.35,OR(NOT(ISNUMBER(K168)),K168&lt;0.4)),50,0)),""))</f>
        <v>0</v>
      </c>
      <c r="U168" s="127" t="n">
        <f aca="false">IF(ISNUMBER(P168),IF(P168=1,100,IF(P168=0,50,0)),"")</f>
        <v>0</v>
      </c>
      <c r="V168" s="127" t="n">
        <f aca="false">IF(ISNUMBER(Q168),IF(Q168=1,0,100),"")</f>
        <v>0</v>
      </c>
      <c r="W168" s="127" t="n">
        <f aca="false">IF(ISNUMBER(N168),IF(OR(N168&lt;4,AND(N168&lt;6,ISNUMBER(O168),O168&lt;-0.3)),100,IF(OR(N168&lt;=6,AND(ISNUMBER(O168),O168&lt;-0.3)),50,0)),"")</f>
        <v>50</v>
      </c>
      <c r="X168" s="127" t="n">
        <f aca="false">IF(ISNUMBER(I168),IF(I168&lt;15,100,IF(I168&lt;=25,50,0)),"")</f>
        <v>100</v>
      </c>
      <c r="Y168" s="127" t="n">
        <f aca="false">SUMPRODUCT({30,10,20,15,10,10,5},--ISNUMBER(R168:X168))</f>
        <v>100</v>
      </c>
      <c r="Z168" s="127" t="n">
        <f aca="false">IF(Y168&gt;=60,SUMPRODUCT({30,10,20,15,10,10,5},R168:X168)/Y168,"")</f>
        <v>50</v>
      </c>
      <c r="AA168" s="127" t="str">
        <f aca="false">IF(ISNUMBER(Z168),IF(Z168&gt;=70,"EASY",IF(Z168&gt;40,"UNCERTAIN","HARD")),"")</f>
        <v>UNCERTAIN</v>
      </c>
    </row>
    <row r="169" customFormat="false" ht="15" hidden="false" customHeight="false" outlineLevel="0" collapsed="false">
      <c r="A169" s="127" t="s">
        <v>1459</v>
      </c>
      <c r="B169" s="127" t="n">
        <v>0.1055</v>
      </c>
      <c r="C169" s="127" t="s">
        <v>1293</v>
      </c>
      <c r="D169" s="127" t="n">
        <f aca="false">D168*(1+B169)</f>
        <v>298.637235491947</v>
      </c>
      <c r="E169" s="127" t="n">
        <f aca="false">AVERAGE(D160:D169)</f>
        <v>244.877079313611</v>
      </c>
      <c r="F169" s="127" t="n">
        <f aca="false">D169/E169-1</f>
        <v>0.219539355537174</v>
      </c>
      <c r="G169" s="127" t="n">
        <f aca="false">IF(E169&gt;E168,1,0)</f>
        <v>1</v>
      </c>
      <c r="H169" s="127" t="n">
        <f aca="false">D169/D157-1</f>
        <v>0.4157723788988</v>
      </c>
      <c r="I169" s="127" t="n">
        <f aca="false">STDEV(B164:B169)*SQRT(12)*100</f>
        <v>11.6009947849312</v>
      </c>
      <c r="J169" s="127" t="n">
        <v>1.67</v>
      </c>
      <c r="K169" s="127" t="n">
        <f aca="false">IF(AND(ISNUMBER(J169),ISNUMBER(J163)),J169-J163,"")</f>
        <v>-0.51</v>
      </c>
      <c r="M169" s="127" t="str">
        <f aca="false">IF(AND(ISNUMBER(L169),ISNUMBER(L163)),L169-L163,"")</f>
        <v/>
      </c>
      <c r="N169" s="127" t="n">
        <v>12.1658</v>
      </c>
      <c r="O169" s="127" t="n">
        <f aca="false">IF(AND(ISNUMBER(N169),ISNUMBER(N163)),N169-N163,"")</f>
        <v>-0.969799999999999</v>
      </c>
      <c r="P169" s="127" t="n">
        <v>-1</v>
      </c>
      <c r="Q169" s="127" t="n">
        <v>1</v>
      </c>
      <c r="R169" s="127" t="n">
        <f aca="false">IF(ISNUMBER(F169),IF(AND(F169&gt;0.02,G169=1),100,IF(F169&gt;-0.02,50,0)),"")</f>
        <v>100</v>
      </c>
      <c r="S169" s="127" t="n">
        <f aca="false">IF(ISNUMBER(H169),IF(H169&gt;0.05,100,IF(H169&gt;0,50,0)),"")</f>
        <v>100</v>
      </c>
      <c r="T169" s="127" t="n">
        <f aca="false">IF(AND(A169&gt;="2019-01",ISNUMBER(L169)),IF(AND(L169&lt;350,OR(NOT(ISNUMBER(M169)),M169&lt;50)),100,IF(L169&lt;=450,50,0)),IF(ISNUMBER(J169),IF(AND(J169&lt;0.95,OR(NOT(ISNUMBER(K169)),K169&lt;0.2)),100,IF(AND(J169&lt;=1.35,OR(NOT(ISNUMBER(K169)),K169&lt;0.4)),50,0)),""))</f>
        <v>0</v>
      </c>
      <c r="U169" s="127" t="n">
        <f aca="false">IF(ISNUMBER(P169),IF(P169=1,100,IF(P169=0,50,0)),"")</f>
        <v>0</v>
      </c>
      <c r="V169" s="127" t="n">
        <f aca="false">IF(ISNUMBER(Q169),IF(Q169=1,0,100),"")</f>
        <v>0</v>
      </c>
      <c r="W169" s="127" t="n">
        <f aca="false">IF(ISNUMBER(N169),IF(OR(N169&lt;4,AND(N169&lt;6,ISNUMBER(O169),O169&lt;-0.3)),100,IF(OR(N169&lt;=6,AND(ISNUMBER(O169),O169&lt;-0.3)),50,0)),"")</f>
        <v>50</v>
      </c>
      <c r="X169" s="127" t="n">
        <f aca="false">IF(ISNUMBER(I169),IF(I169&lt;15,100,IF(I169&lt;=25,50,0)),"")</f>
        <v>100</v>
      </c>
      <c r="Y169" s="127" t="n">
        <f aca="false">SUMPRODUCT({30,10,20,15,10,10,5},--ISNUMBER(R169:X169))</f>
        <v>100</v>
      </c>
      <c r="Z169" s="127" t="n">
        <f aca="false">IF(Y169&gt;=60,SUMPRODUCT({30,10,20,15,10,10,5},R169:X169)/Y169,"")</f>
        <v>50</v>
      </c>
      <c r="AA169" s="127" t="str">
        <f aca="false">IF(ISNUMBER(Z169),IF(Z169&gt;=70,"EASY",IF(Z169&gt;40,"UNCERTAIN","HARD")),"")</f>
        <v>UNCERTAIN</v>
      </c>
    </row>
    <row r="170" customFormat="false" ht="15" hidden="false" customHeight="false" outlineLevel="0" collapsed="false">
      <c r="A170" s="127" t="s">
        <v>1460</v>
      </c>
      <c r="B170" s="127" t="n">
        <v>-0.0321</v>
      </c>
      <c r="C170" s="127" t="s">
        <v>1293</v>
      </c>
      <c r="D170" s="127" t="n">
        <f aca="false">D169*(1+B170)</f>
        <v>289.050980232655</v>
      </c>
      <c r="E170" s="127" t="n">
        <f aca="false">AVERAGE(D161:D170)</f>
        <v>250.819175568476</v>
      </c>
      <c r="F170" s="127" t="n">
        <f aca="false">D170/E170-1</f>
        <v>0.15242775827457</v>
      </c>
      <c r="G170" s="127" t="n">
        <f aca="false">IF(E170&gt;E169,1,0)</f>
        <v>1</v>
      </c>
      <c r="H170" s="127" t="n">
        <f aca="false">D170/D158-1</f>
        <v>0.333780499840518</v>
      </c>
      <c r="I170" s="127" t="n">
        <f aca="false">STDEV(B165:B170)*SQRT(12)*100</f>
        <v>16.2982612569562</v>
      </c>
      <c r="J170" s="127" t="n">
        <v>1.93</v>
      </c>
      <c r="K170" s="127" t="n">
        <f aca="false">IF(AND(ISNUMBER(J170),ISNUMBER(J164)),J170-J164,"")</f>
        <v>-0.2</v>
      </c>
      <c r="M170" s="127" t="str">
        <f aca="false">IF(AND(ISNUMBER(L170),ISNUMBER(L164)),L170-L164,"")</f>
        <v/>
      </c>
      <c r="N170" s="127" t="n">
        <v>12.1532</v>
      </c>
      <c r="O170" s="127" t="n">
        <f aca="false">IF(AND(ISNUMBER(N170),ISNUMBER(N164)),N170-N164,"")</f>
        <v>-1.4513</v>
      </c>
      <c r="P170" s="127" t="n">
        <v>-1</v>
      </c>
      <c r="Q170" s="127" t="n">
        <v>1</v>
      </c>
      <c r="R170" s="127" t="n">
        <f aca="false">IF(ISNUMBER(F170),IF(AND(F170&gt;0.02,G170=1),100,IF(F170&gt;-0.02,50,0)),"")</f>
        <v>100</v>
      </c>
      <c r="S170" s="127" t="n">
        <f aca="false">IF(ISNUMBER(H170),IF(H170&gt;0.05,100,IF(H170&gt;0,50,0)),"")</f>
        <v>100</v>
      </c>
      <c r="T170" s="127" t="n">
        <f aca="false">IF(AND(A170&gt;="2019-01",ISNUMBER(L170)),IF(AND(L170&lt;350,OR(NOT(ISNUMBER(M170)),M170&lt;50)),100,IF(L170&lt;=450,50,0)),IF(ISNUMBER(J170),IF(AND(J170&lt;0.95,OR(NOT(ISNUMBER(K170)),K170&lt;0.2)),100,IF(AND(J170&lt;=1.35,OR(NOT(ISNUMBER(K170)),K170&lt;0.4)),50,0)),""))</f>
        <v>0</v>
      </c>
      <c r="U170" s="127" t="n">
        <f aca="false">IF(ISNUMBER(P170),IF(P170=1,100,IF(P170=0,50,0)),"")</f>
        <v>0</v>
      </c>
      <c r="V170" s="127" t="n">
        <f aca="false">IF(ISNUMBER(Q170),IF(Q170=1,0,100),"")</f>
        <v>0</v>
      </c>
      <c r="W170" s="127" t="n">
        <f aca="false">IF(ISNUMBER(N170),IF(OR(N170&lt;4,AND(N170&lt;6,ISNUMBER(O170),O170&lt;-0.3)),100,IF(OR(N170&lt;=6,AND(ISNUMBER(O170),O170&lt;-0.3)),50,0)),"")</f>
        <v>50</v>
      </c>
      <c r="X170" s="127" t="n">
        <f aca="false">IF(ISNUMBER(I170),IF(I170&lt;15,100,IF(I170&lt;=25,50,0)),"")</f>
        <v>50</v>
      </c>
      <c r="Y170" s="127" t="n">
        <f aca="false">SUMPRODUCT({30,10,20,15,10,10,5},--ISNUMBER(R170:X170))</f>
        <v>100</v>
      </c>
      <c r="Z170" s="127" t="n">
        <f aca="false">IF(Y170&gt;=60,SUMPRODUCT({30,10,20,15,10,10,5},R170:X170)/Y170,"")</f>
        <v>47.5</v>
      </c>
      <c r="AA170" s="127" t="str">
        <f aca="false">IF(ISNUMBER(Z170),IF(Z170&gt;=70,"EASY",IF(Z170&gt;40,"UNCERTAIN","HARD")),"")</f>
        <v>UNCERTAIN</v>
      </c>
    </row>
    <row r="171" customFormat="false" ht="15" hidden="false" customHeight="false" outlineLevel="0" collapsed="false">
      <c r="A171" s="127" t="s">
        <v>1461</v>
      </c>
      <c r="B171" s="127" t="n">
        <v>-0.04</v>
      </c>
      <c r="C171" s="127" t="s">
        <v>1293</v>
      </c>
      <c r="D171" s="127" t="n">
        <f aca="false">D170*(1+B171)</f>
        <v>277.488941023349</v>
      </c>
      <c r="E171" s="127" t="n">
        <f aca="false">AVERAGE(D162:D171)</f>
        <v>258.289442809137</v>
      </c>
      <c r="F171" s="127" t="n">
        <f aca="false">D171/E171-1</f>
        <v>0.0743332673817378</v>
      </c>
      <c r="G171" s="127" t="n">
        <f aca="false">IF(E171&gt;E170,1,0)</f>
        <v>1</v>
      </c>
      <c r="H171" s="127" t="n">
        <f aca="false">D171/D159-1</f>
        <v>0.204429761872728</v>
      </c>
      <c r="I171" s="127" t="n">
        <f aca="false">STDEV(B166:B171)*SQRT(12)*100</f>
        <v>18.136488083419</v>
      </c>
      <c r="J171" s="127" t="n">
        <v>2.22</v>
      </c>
      <c r="K171" s="127" t="n">
        <f aca="false">IF(AND(ISNUMBER(J171),ISNUMBER(J165)),J171-J165,"")</f>
        <v>0.64</v>
      </c>
      <c r="M171" s="127" t="str">
        <f aca="false">IF(AND(ISNUMBER(L171),ISNUMBER(L165)),L171-L165,"")</f>
        <v/>
      </c>
      <c r="N171" s="127" t="n">
        <v>11.3429</v>
      </c>
      <c r="O171" s="127" t="n">
        <f aca="false">IF(AND(ISNUMBER(N171),ISNUMBER(N165)),N171-N165,"")</f>
        <v>-1.0354</v>
      </c>
      <c r="P171" s="127" t="n">
        <v>-1</v>
      </c>
      <c r="Q171" s="127" t="n">
        <v>1</v>
      </c>
      <c r="R171" s="127" t="n">
        <f aca="false">IF(ISNUMBER(F171),IF(AND(F171&gt;0.02,G171=1),100,IF(F171&gt;-0.02,50,0)),"")</f>
        <v>100</v>
      </c>
      <c r="S171" s="127" t="n">
        <f aca="false">IF(ISNUMBER(H171),IF(H171&gt;0.05,100,IF(H171&gt;0,50,0)),"")</f>
        <v>100</v>
      </c>
      <c r="T171" s="127" t="n">
        <f aca="false">IF(AND(A171&gt;="2019-01",ISNUMBER(L171)),IF(AND(L171&lt;350,OR(NOT(ISNUMBER(M171)),M171&lt;50)),100,IF(L171&lt;=450,50,0)),IF(ISNUMBER(J171),IF(AND(J171&lt;0.95,OR(NOT(ISNUMBER(K171)),K171&lt;0.2)),100,IF(AND(J171&lt;=1.35,OR(NOT(ISNUMBER(K171)),K171&lt;0.4)),50,0)),""))</f>
        <v>0</v>
      </c>
      <c r="U171" s="127" t="n">
        <f aca="false">IF(ISNUMBER(P171),IF(P171=1,100,IF(P171=0,50,0)),"")</f>
        <v>0</v>
      </c>
      <c r="V171" s="127" t="n">
        <f aca="false">IF(ISNUMBER(Q171),IF(Q171=1,0,100),"")</f>
        <v>0</v>
      </c>
      <c r="W171" s="127" t="n">
        <f aca="false">IF(ISNUMBER(N171),IF(OR(N171&lt;4,AND(N171&lt;6,ISNUMBER(O171),O171&lt;-0.3)),100,IF(OR(N171&lt;=6,AND(ISNUMBER(O171),O171&lt;-0.3)),50,0)),"")</f>
        <v>50</v>
      </c>
      <c r="X171" s="127" t="n">
        <f aca="false">IF(ISNUMBER(I171),IF(I171&lt;15,100,IF(I171&lt;=25,50,0)),"")</f>
        <v>50</v>
      </c>
      <c r="Y171" s="127" t="n">
        <f aca="false">SUMPRODUCT({30,10,20,15,10,10,5},--ISNUMBER(R171:X171))</f>
        <v>100</v>
      </c>
      <c r="Z171" s="127" t="n">
        <f aca="false">IF(Y171&gt;=60,SUMPRODUCT({30,10,20,15,10,10,5},R171:X171)/Y171,"")</f>
        <v>47.5</v>
      </c>
      <c r="AA171" s="127" t="str">
        <f aca="false">IF(ISNUMBER(Z171),IF(Z171&gt;=70,"EASY",IF(Z171&gt;40,"UNCERTAIN","HARD")),"")</f>
        <v>UNCERTAIN</v>
      </c>
    </row>
    <row r="172" customFormat="false" ht="15" hidden="false" customHeight="false" outlineLevel="0" collapsed="false">
      <c r="A172" s="127" t="s">
        <v>1462</v>
      </c>
      <c r="B172" s="127" t="n">
        <v>0.0164</v>
      </c>
      <c r="C172" s="127" t="s">
        <v>1293</v>
      </c>
      <c r="D172" s="127" t="n">
        <f aca="false">D171*(1+B172)</f>
        <v>282.039759656132</v>
      </c>
      <c r="E172" s="127" t="n">
        <f aca="false">AVERAGE(D163:D172)</f>
        <v>265.154219728211</v>
      </c>
      <c r="F172" s="127" t="n">
        <f aca="false">D172/E172-1</f>
        <v>0.0636819581646833</v>
      </c>
      <c r="G172" s="127" t="n">
        <f aca="false">IF(E172&gt;E171,1,0)</f>
        <v>1</v>
      </c>
      <c r="H172" s="127" t="n">
        <f aca="false">D172/D160-1</f>
        <v>0.22823558740588</v>
      </c>
      <c r="I172" s="127" t="n">
        <f aca="false">STDEV(B167:B172)*SQRT(12)*100</f>
        <v>18.1027566961499</v>
      </c>
      <c r="J172" s="127" t="n">
        <v>2.02</v>
      </c>
      <c r="K172" s="127" t="n">
        <f aca="false">IF(AND(ISNUMBER(J172),ISNUMBER(J166)),J172-J166,"")</f>
        <v>0.51</v>
      </c>
      <c r="M172" s="127" t="str">
        <f aca="false">IF(AND(ISNUMBER(L172),ISNUMBER(L166)),L172-L166,"")</f>
        <v/>
      </c>
      <c r="N172" s="127" t="n">
        <v>10.8387</v>
      </c>
      <c r="O172" s="127" t="n">
        <f aca="false">IF(AND(ISNUMBER(N172),ISNUMBER(N166)),N172-N166,"")</f>
        <v>-0.9907</v>
      </c>
      <c r="P172" s="127" t="n">
        <v>-1</v>
      </c>
      <c r="Q172" s="127" t="n">
        <v>1</v>
      </c>
      <c r="R172" s="127" t="n">
        <f aca="false">IF(ISNUMBER(F172),IF(AND(F172&gt;0.02,G172=1),100,IF(F172&gt;-0.02,50,0)),"")</f>
        <v>100</v>
      </c>
      <c r="S172" s="127" t="n">
        <f aca="false">IF(ISNUMBER(H172),IF(H172&gt;0.05,100,IF(H172&gt;0,50,0)),"")</f>
        <v>100</v>
      </c>
      <c r="T172" s="127" t="n">
        <f aca="false">IF(AND(A172&gt;="2019-01",ISNUMBER(L172)),IF(AND(L172&lt;350,OR(NOT(ISNUMBER(M172)),M172&lt;50)),100,IF(L172&lt;=450,50,0)),IF(ISNUMBER(J172),IF(AND(J172&lt;0.95,OR(NOT(ISNUMBER(K172)),K172&lt;0.2)),100,IF(AND(J172&lt;=1.35,OR(NOT(ISNUMBER(K172)),K172&lt;0.4)),50,0)),""))</f>
        <v>0</v>
      </c>
      <c r="U172" s="127" t="n">
        <f aca="false">IF(ISNUMBER(P172),IF(P172=1,100,IF(P172=0,50,0)),"")</f>
        <v>0</v>
      </c>
      <c r="V172" s="127" t="n">
        <f aca="false">IF(ISNUMBER(Q172),IF(Q172=1,0,100),"")</f>
        <v>0</v>
      </c>
      <c r="W172" s="127" t="n">
        <f aca="false">IF(ISNUMBER(N172),IF(OR(N172&lt;4,AND(N172&lt;6,ISNUMBER(O172),O172&lt;-0.3)),100,IF(OR(N172&lt;=6,AND(ISNUMBER(O172),O172&lt;-0.3)),50,0)),"")</f>
        <v>50</v>
      </c>
      <c r="X172" s="127" t="n">
        <f aca="false">IF(ISNUMBER(I172),IF(I172&lt;15,100,IF(I172&lt;=25,50,0)),"")</f>
        <v>50</v>
      </c>
      <c r="Y172" s="127" t="n">
        <f aca="false">SUMPRODUCT({30,10,20,15,10,10,5},--ISNUMBER(R172:X172))</f>
        <v>100</v>
      </c>
      <c r="Z172" s="127" t="n">
        <f aca="false">IF(Y172&gt;=60,SUMPRODUCT({30,10,20,15,10,10,5},R172:X172)/Y172,"")</f>
        <v>47.5</v>
      </c>
      <c r="AA172" s="127" t="str">
        <f aca="false">IF(ISNUMBER(Z172),IF(Z172&gt;=70,"EASY",IF(Z172&gt;40,"UNCERTAIN","HARD")),"")</f>
        <v>UNCERTAIN</v>
      </c>
    </row>
    <row r="173" customFormat="false" ht="15" hidden="false" customHeight="false" outlineLevel="0" collapsed="false">
      <c r="A173" s="127" t="s">
        <v>1463</v>
      </c>
      <c r="B173" s="127" t="n">
        <v>0.0477</v>
      </c>
      <c r="C173" s="127" t="s">
        <v>1293</v>
      </c>
      <c r="D173" s="127" t="n">
        <f aca="false">D172*(1+B173)</f>
        <v>295.493056191729</v>
      </c>
      <c r="E173" s="127" t="n">
        <f aca="false">AVERAGE(D164:D173)</f>
        <v>272.069036918719</v>
      </c>
      <c r="F173" s="127" t="n">
        <f aca="false">D173/E173-1</f>
        <v>0.0860958657342854</v>
      </c>
      <c r="G173" s="127" t="n">
        <f aca="false">IF(E173&gt;E172,1,0)</f>
        <v>1</v>
      </c>
      <c r="H173" s="127" t="n">
        <f aca="false">D173/D161-1</f>
        <v>0.457165015202289</v>
      </c>
      <c r="I173" s="127" t="n">
        <f aca="false">STDEV(B168:B173)*SQRT(12)*100</f>
        <v>18.5928760550916</v>
      </c>
      <c r="J173" s="127" t="n">
        <v>2.01</v>
      </c>
      <c r="K173" s="127" t="n">
        <f aca="false">IF(AND(ISNUMBER(J173),ISNUMBER(J167)),J173-J167,"")</f>
        <v>0.33</v>
      </c>
      <c r="M173" s="127" t="str">
        <f aca="false">IF(AND(ISNUMBER(L173),ISNUMBER(L167)),L173-L167,"")</f>
        <v/>
      </c>
      <c r="N173" s="127" t="n">
        <v>9.9237</v>
      </c>
      <c r="O173" s="127" t="n">
        <f aca="false">IF(AND(ISNUMBER(N173),ISNUMBER(N167)),N173-N167,"")</f>
        <v>-2.0818</v>
      </c>
      <c r="P173" s="127" t="n">
        <v>-1</v>
      </c>
      <c r="Q173" s="127" t="n">
        <v>1</v>
      </c>
      <c r="R173" s="127" t="n">
        <f aca="false">IF(ISNUMBER(F173),IF(AND(F173&gt;0.02,G173=1),100,IF(F173&gt;-0.02,50,0)),"")</f>
        <v>100</v>
      </c>
      <c r="S173" s="127" t="n">
        <f aca="false">IF(ISNUMBER(H173),IF(H173&gt;0.05,100,IF(H173&gt;0,50,0)),"")</f>
        <v>100</v>
      </c>
      <c r="T173" s="127" t="n">
        <f aca="false">IF(AND(A173&gt;="2019-01",ISNUMBER(L173)),IF(AND(L173&lt;350,OR(NOT(ISNUMBER(M173)),M173&lt;50)),100,IF(L173&lt;=450,50,0)),IF(ISNUMBER(J173),IF(AND(J173&lt;0.95,OR(NOT(ISNUMBER(K173)),K173&lt;0.2)),100,IF(AND(J173&lt;=1.35,OR(NOT(ISNUMBER(K173)),K173&lt;0.4)),50,0)),""))</f>
        <v>0</v>
      </c>
      <c r="U173" s="127" t="n">
        <f aca="false">IF(ISNUMBER(P173),IF(P173=1,100,IF(P173=0,50,0)),"")</f>
        <v>0</v>
      </c>
      <c r="V173" s="127" t="n">
        <f aca="false">IF(ISNUMBER(Q173),IF(Q173=1,0,100),"")</f>
        <v>0</v>
      </c>
      <c r="W173" s="127" t="n">
        <f aca="false">IF(ISNUMBER(N173),IF(OR(N173&lt;4,AND(N173&lt;6,ISNUMBER(O173),O173&lt;-0.3)),100,IF(OR(N173&lt;=6,AND(ISNUMBER(O173),O173&lt;-0.3)),50,0)),"")</f>
        <v>50</v>
      </c>
      <c r="X173" s="127" t="n">
        <f aca="false">IF(ISNUMBER(I173),IF(I173&lt;15,100,IF(I173&lt;=25,50,0)),"")</f>
        <v>50</v>
      </c>
      <c r="Y173" s="127" t="n">
        <f aca="false">SUMPRODUCT({30,10,20,15,10,10,5},--ISNUMBER(R173:X173))</f>
        <v>100</v>
      </c>
      <c r="Z173" s="127" t="n">
        <f aca="false">IF(Y173&gt;=60,SUMPRODUCT({30,10,20,15,10,10,5},R173:X173)/Y173,"")</f>
        <v>47.5</v>
      </c>
      <c r="AA173" s="127" t="str">
        <f aca="false">IF(ISNUMBER(Z173),IF(Z173&gt;=70,"EASY",IF(Z173&gt;40,"UNCERTAIN","HARD")),"")</f>
        <v>UNCERTAIN</v>
      </c>
    </row>
    <row r="174" customFormat="false" ht="15" hidden="false" customHeight="false" outlineLevel="0" collapsed="false">
      <c r="A174" s="127" t="s">
        <v>1464</v>
      </c>
      <c r="B174" s="127" t="n">
        <v>-0.0103</v>
      </c>
      <c r="C174" s="127" t="s">
        <v>1293</v>
      </c>
      <c r="D174" s="127" t="n">
        <f aca="false">D173*(1+B174)</f>
        <v>292.449477712955</v>
      </c>
      <c r="E174" s="127" t="n">
        <f aca="false">AVERAGE(D165:D174)</f>
        <v>277.848810536018</v>
      </c>
      <c r="F174" s="127" t="n">
        <f aca="false">D174/E174-1</f>
        <v>0.0525489641246604</v>
      </c>
      <c r="G174" s="127" t="n">
        <f aca="false">IF(E174&gt;E173,1,0)</f>
        <v>1</v>
      </c>
      <c r="H174" s="127" t="n">
        <f aca="false">D174/D162-1</f>
        <v>0.37048010600181</v>
      </c>
      <c r="I174" s="127" t="n">
        <f aca="false">STDEV(B169:B174)*SQRT(12)*100</f>
        <v>19.0643289942237</v>
      </c>
      <c r="J174" s="127" t="n">
        <v>1.68</v>
      </c>
      <c r="K174" s="127" t="n">
        <f aca="false">IF(AND(ISNUMBER(J174),ISNUMBER(J168)),J174-J168,"")</f>
        <v>-0.24</v>
      </c>
      <c r="M174" s="127" t="str">
        <f aca="false">IF(AND(ISNUMBER(L174),ISNUMBER(L168)),L174-L168,"")</f>
        <v/>
      </c>
      <c r="N174" s="127" t="n">
        <v>9.434</v>
      </c>
      <c r="O174" s="127" t="n">
        <f aca="false">IF(AND(ISNUMBER(N174),ISNUMBER(N168)),N174-N168,"")</f>
        <v>-2.7282</v>
      </c>
      <c r="P174" s="127" t="n">
        <v>-1</v>
      </c>
      <c r="Q174" s="127" t="n">
        <v>1</v>
      </c>
      <c r="R174" s="127" t="n">
        <f aca="false">IF(ISNUMBER(F174),IF(AND(F174&gt;0.02,G174=1),100,IF(F174&gt;-0.02,50,0)),"")</f>
        <v>100</v>
      </c>
      <c r="S174" s="127" t="n">
        <f aca="false">IF(ISNUMBER(H174),IF(H174&gt;0.05,100,IF(H174&gt;0,50,0)),"")</f>
        <v>100</v>
      </c>
      <c r="T174" s="127" t="n">
        <f aca="false">IF(AND(A174&gt;="2019-01",ISNUMBER(L174)),IF(AND(L174&lt;350,OR(NOT(ISNUMBER(M174)),M174&lt;50)),100,IF(L174&lt;=450,50,0)),IF(ISNUMBER(J174),IF(AND(J174&lt;0.95,OR(NOT(ISNUMBER(K174)),K174&lt;0.2)),100,IF(AND(J174&lt;=1.35,OR(NOT(ISNUMBER(K174)),K174&lt;0.4)),50,0)),""))</f>
        <v>0</v>
      </c>
      <c r="U174" s="127" t="n">
        <f aca="false">IF(ISNUMBER(P174),IF(P174=1,100,IF(P174=0,50,0)),"")</f>
        <v>0</v>
      </c>
      <c r="V174" s="127" t="n">
        <f aca="false">IF(ISNUMBER(Q174),IF(Q174=1,0,100),"")</f>
        <v>0</v>
      </c>
      <c r="W174" s="127" t="n">
        <f aca="false">IF(ISNUMBER(N174),IF(OR(N174&lt;4,AND(N174&lt;6,ISNUMBER(O174),O174&lt;-0.3)),100,IF(OR(N174&lt;=6,AND(ISNUMBER(O174),O174&lt;-0.3)),50,0)),"")</f>
        <v>50</v>
      </c>
      <c r="X174" s="127" t="n">
        <f aca="false">IF(ISNUMBER(I174),IF(I174&lt;15,100,IF(I174&lt;=25,50,0)),"")</f>
        <v>50</v>
      </c>
      <c r="Y174" s="127" t="n">
        <f aca="false">SUMPRODUCT({30,10,20,15,10,10,5},--ISNUMBER(R174:X174))</f>
        <v>100</v>
      </c>
      <c r="Z174" s="127" t="n">
        <f aca="false">IF(Y174&gt;=60,SUMPRODUCT({30,10,20,15,10,10,5},R174:X174)/Y174,"")</f>
        <v>47.5</v>
      </c>
      <c r="AA174" s="127" t="str">
        <f aca="false">IF(ISNUMBER(Z174),IF(Z174&gt;=70,"EASY",IF(Z174&gt;40,"UNCERTAIN","HARD")),"")</f>
        <v>UNCERTAIN</v>
      </c>
    </row>
    <row r="175" customFormat="false" ht="15" hidden="false" customHeight="false" outlineLevel="0" collapsed="false">
      <c r="A175" s="127" t="s">
        <v>1465</v>
      </c>
      <c r="B175" s="127" t="n">
        <v>0.0126</v>
      </c>
      <c r="C175" s="127" t="s">
        <v>1293</v>
      </c>
      <c r="D175" s="127" t="n">
        <f aca="false">D174*(1+B175)</f>
        <v>296.134341132138</v>
      </c>
      <c r="E175" s="127" t="n">
        <f aca="false">AVERAGE(D166:D175)</f>
        <v>282.349815269624</v>
      </c>
      <c r="F175" s="127" t="n">
        <f aca="false">D175/E175-1</f>
        <v>0.0488207362535378</v>
      </c>
      <c r="G175" s="127" t="n">
        <f aca="false">IF(E175&gt;E174,1,0)</f>
        <v>1</v>
      </c>
      <c r="H175" s="127" t="n">
        <f aca="false">D175/D163-1</f>
        <v>0.308332379878791</v>
      </c>
      <c r="I175" s="127" t="n">
        <f aca="false">STDEV(B170:B175)*SQRT(12)*100</f>
        <v>11.4200823114372</v>
      </c>
      <c r="J175" s="127" t="n">
        <v>1.63</v>
      </c>
      <c r="K175" s="127" t="n">
        <f aca="false">IF(AND(ISNUMBER(J175),ISNUMBER(J169)),J175-J169,"")</f>
        <v>-0.04</v>
      </c>
      <c r="M175" s="127" t="str">
        <f aca="false">IF(AND(ISNUMBER(L175),ISNUMBER(L169)),L175-L169,"")</f>
        <v/>
      </c>
      <c r="N175" s="127" t="n">
        <v>9.613</v>
      </c>
      <c r="O175" s="127" t="n">
        <f aca="false">IF(AND(ISNUMBER(N175),ISNUMBER(N169)),N175-N169,"")</f>
        <v>-2.5528</v>
      </c>
      <c r="P175" s="127" t="n">
        <v>-1</v>
      </c>
      <c r="Q175" s="127" t="n">
        <v>1</v>
      </c>
      <c r="R175" s="127" t="n">
        <f aca="false">IF(ISNUMBER(F175),IF(AND(F175&gt;0.02,G175=1),100,IF(F175&gt;-0.02,50,0)),"")</f>
        <v>100</v>
      </c>
      <c r="S175" s="127" t="n">
        <f aca="false">IF(ISNUMBER(H175),IF(H175&gt;0.05,100,IF(H175&gt;0,50,0)),"")</f>
        <v>100</v>
      </c>
      <c r="T175" s="127" t="n">
        <f aca="false">IF(AND(A175&gt;="2019-01",ISNUMBER(L175)),IF(AND(L175&lt;350,OR(NOT(ISNUMBER(M175)),M175&lt;50)),100,IF(L175&lt;=450,50,0)),IF(ISNUMBER(J175),IF(AND(J175&lt;0.95,OR(NOT(ISNUMBER(K175)),K175&lt;0.2)),100,IF(AND(J175&lt;=1.35,OR(NOT(ISNUMBER(K175)),K175&lt;0.4)),50,0)),""))</f>
        <v>0</v>
      </c>
      <c r="U175" s="127" t="n">
        <f aca="false">IF(ISNUMBER(P175),IF(P175=1,100,IF(P175=0,50,0)),"")</f>
        <v>0</v>
      </c>
      <c r="V175" s="127" t="n">
        <f aca="false">IF(ISNUMBER(Q175),IF(Q175=1,0,100),"")</f>
        <v>0</v>
      </c>
      <c r="W175" s="127" t="n">
        <f aca="false">IF(ISNUMBER(N175),IF(OR(N175&lt;4,AND(N175&lt;6,ISNUMBER(O175),O175&lt;-0.3)),100,IF(OR(N175&lt;=6,AND(ISNUMBER(O175),O175&lt;-0.3)),50,0)),"")</f>
        <v>50</v>
      </c>
      <c r="X175" s="127" t="n">
        <f aca="false">IF(ISNUMBER(I175),IF(I175&lt;15,100,IF(I175&lt;=25,50,0)),"")</f>
        <v>100</v>
      </c>
      <c r="Y175" s="127" t="n">
        <f aca="false">SUMPRODUCT({30,10,20,15,10,10,5},--ISNUMBER(R175:X175))</f>
        <v>100</v>
      </c>
      <c r="Z175" s="127" t="n">
        <f aca="false">IF(Y175&gt;=60,SUMPRODUCT({30,10,20,15,10,10,5},R175:X175)/Y175,"")</f>
        <v>50</v>
      </c>
      <c r="AA175" s="127" t="str">
        <f aca="false">IF(ISNUMBER(Z175),IF(Z175&gt;=70,"EASY",IF(Z175&gt;40,"UNCERTAIN","HARD")),"")</f>
        <v>UNCERTAIN</v>
      </c>
    </row>
    <row r="176" customFormat="false" ht="15" hidden="false" customHeight="false" outlineLevel="0" collapsed="false">
      <c r="A176" s="127" t="s">
        <v>1466</v>
      </c>
      <c r="B176" s="127" t="n">
        <v>-0.0101</v>
      </c>
      <c r="C176" s="127" t="s">
        <v>1293</v>
      </c>
      <c r="D176" s="127" t="n">
        <f aca="false">D175*(1+B176)</f>
        <v>293.143384286703</v>
      </c>
      <c r="E176" s="127" t="n">
        <f aca="false">AVERAGE(D167:D176)</f>
        <v>285.938981041825</v>
      </c>
      <c r="F176" s="127" t="n">
        <f aca="false">D176/E176-1</f>
        <v>0.0251955966920938</v>
      </c>
      <c r="G176" s="127" t="n">
        <f aca="false">IF(E176&gt;E175,1,0)</f>
        <v>1</v>
      </c>
      <c r="H176" s="127" t="n">
        <f aca="false">D176/D164-1</f>
        <v>0.249270013351997</v>
      </c>
      <c r="I176" s="127" t="n">
        <f aca="false">STDEV(B171:B176)*SQRT(12)*100</f>
        <v>10.3539306545872</v>
      </c>
      <c r="J176" s="127" t="n">
        <v>2.05</v>
      </c>
      <c r="K176" s="127" t="n">
        <f aca="false">IF(AND(ISNUMBER(J176),ISNUMBER(J170)),J176-J170,"")</f>
        <v>0.12</v>
      </c>
      <c r="M176" s="127" t="str">
        <f aca="false">IF(AND(ISNUMBER(L176),ISNUMBER(L170)),L176-L170,"")</f>
        <v/>
      </c>
      <c r="N176" s="127" t="n">
        <v>9.3827</v>
      </c>
      <c r="O176" s="127" t="n">
        <f aca="false">IF(AND(ISNUMBER(N176),ISNUMBER(N170)),N176-N170,"")</f>
        <v>-2.7705</v>
      </c>
      <c r="P176" s="127" t="n">
        <v>-1</v>
      </c>
      <c r="Q176" s="127" t="n">
        <v>1</v>
      </c>
      <c r="R176" s="127" t="n">
        <f aca="false">IF(ISNUMBER(F176),IF(AND(F176&gt;0.02,G176=1),100,IF(F176&gt;-0.02,50,0)),"")</f>
        <v>100</v>
      </c>
      <c r="S176" s="127" t="n">
        <f aca="false">IF(ISNUMBER(H176),IF(H176&gt;0.05,100,IF(H176&gt;0,50,0)),"")</f>
        <v>100</v>
      </c>
      <c r="T176" s="127" t="n">
        <f aca="false">IF(AND(A176&gt;="2019-01",ISNUMBER(L176)),IF(AND(L176&lt;350,OR(NOT(ISNUMBER(M176)),M176&lt;50)),100,IF(L176&lt;=450,50,0)),IF(ISNUMBER(J176),IF(AND(J176&lt;0.95,OR(NOT(ISNUMBER(K176)),K176&lt;0.2)),100,IF(AND(J176&lt;=1.35,OR(NOT(ISNUMBER(K176)),K176&lt;0.4)),50,0)),""))</f>
        <v>0</v>
      </c>
      <c r="U176" s="127" t="n">
        <f aca="false">IF(ISNUMBER(P176),IF(P176=1,100,IF(P176=0,50,0)),"")</f>
        <v>0</v>
      </c>
      <c r="V176" s="127" t="n">
        <f aca="false">IF(ISNUMBER(Q176),IF(Q176=1,0,100),"")</f>
        <v>0</v>
      </c>
      <c r="W176" s="127" t="n">
        <f aca="false">IF(ISNUMBER(N176),IF(OR(N176&lt;4,AND(N176&lt;6,ISNUMBER(O176),O176&lt;-0.3)),100,IF(OR(N176&lt;=6,AND(ISNUMBER(O176),O176&lt;-0.3)),50,0)),"")</f>
        <v>50</v>
      </c>
      <c r="X176" s="127" t="n">
        <f aca="false">IF(ISNUMBER(I176),IF(I176&lt;15,100,IF(I176&lt;=25,50,0)),"")</f>
        <v>100</v>
      </c>
      <c r="Y176" s="127" t="n">
        <f aca="false">SUMPRODUCT({30,10,20,15,10,10,5},--ISNUMBER(R176:X176))</f>
        <v>100</v>
      </c>
      <c r="Z176" s="127" t="n">
        <f aca="false">IF(Y176&gt;=60,SUMPRODUCT({30,10,20,15,10,10,5},R176:X176)/Y176,"")</f>
        <v>50</v>
      </c>
      <c r="AA176" s="127" t="str">
        <f aca="false">IF(ISNUMBER(Z176),IF(Z176&gt;=70,"EASY",IF(Z176&gt;40,"UNCERTAIN","HARD")),"")</f>
        <v>UNCERTAIN</v>
      </c>
    </row>
    <row r="177" customFormat="false" ht="15" hidden="false" customHeight="false" outlineLevel="0" collapsed="false">
      <c r="A177" s="127" t="s">
        <v>1467</v>
      </c>
      <c r="B177" s="127" t="n">
        <v>-0.003</v>
      </c>
      <c r="C177" s="127" t="s">
        <v>1293</v>
      </c>
      <c r="D177" s="127" t="n">
        <f aca="false">D176*(1+B177)</f>
        <v>292.263954133843</v>
      </c>
      <c r="E177" s="127" t="n">
        <f aca="false">AVERAGE(D168:D177)</f>
        <v>288.683883722639</v>
      </c>
      <c r="F177" s="127" t="n">
        <f aca="false">D177/E177-1</f>
        <v>0.0124013518352248</v>
      </c>
      <c r="G177" s="127" t="n">
        <f aca="false">IF(E177&gt;E176,1,0)</f>
        <v>1</v>
      </c>
      <c r="H177" s="127" t="n">
        <f aca="false">D177/D165-1</f>
        <v>0.163821905542834</v>
      </c>
      <c r="I177" s="127" t="n">
        <f aca="false">STDEV(B172:B177)*SQRT(12)*100</f>
        <v>7.66283759452071</v>
      </c>
      <c r="J177" s="127" t="n">
        <v>1.79</v>
      </c>
      <c r="K177" s="127" t="n">
        <f aca="false">IF(AND(ISNUMBER(J177),ISNUMBER(J171)),J177-J171,"")</f>
        <v>-0.43</v>
      </c>
      <c r="M177" s="127" t="str">
        <f aca="false">IF(AND(ISNUMBER(L177),ISNUMBER(L171)),L177-L171,"")</f>
        <v/>
      </c>
      <c r="N177" s="127" t="n">
        <v>11.1386</v>
      </c>
      <c r="O177" s="127" t="n">
        <f aca="false">IF(AND(ISNUMBER(N177),ISNUMBER(N171)),N177-N171,"")</f>
        <v>-0.2043</v>
      </c>
      <c r="P177" s="127" t="n">
        <v>-1</v>
      </c>
      <c r="Q177" s="127" t="n">
        <v>1</v>
      </c>
      <c r="R177" s="127" t="n">
        <f aca="false">IF(ISNUMBER(F177),IF(AND(F177&gt;0.02,G177=1),100,IF(F177&gt;-0.02,50,0)),"")</f>
        <v>50</v>
      </c>
      <c r="S177" s="127" t="n">
        <f aca="false">IF(ISNUMBER(H177),IF(H177&gt;0.05,100,IF(H177&gt;0,50,0)),"")</f>
        <v>100</v>
      </c>
      <c r="T177" s="127" t="n">
        <f aca="false">IF(AND(A177&gt;="2019-01",ISNUMBER(L177)),IF(AND(L177&lt;350,OR(NOT(ISNUMBER(M177)),M177&lt;50)),100,IF(L177&lt;=450,50,0)),IF(ISNUMBER(J177),IF(AND(J177&lt;0.95,OR(NOT(ISNUMBER(K177)),K177&lt;0.2)),100,IF(AND(J177&lt;=1.35,OR(NOT(ISNUMBER(K177)),K177&lt;0.4)),50,0)),""))</f>
        <v>0</v>
      </c>
      <c r="U177" s="127" t="n">
        <f aca="false">IF(ISNUMBER(P177),IF(P177=1,100,IF(P177=0,50,0)),"")</f>
        <v>0</v>
      </c>
      <c r="V177" s="127" t="n">
        <f aca="false">IF(ISNUMBER(Q177),IF(Q177=1,0,100),"")</f>
        <v>0</v>
      </c>
      <c r="W177" s="127" t="n">
        <f aca="false">IF(ISNUMBER(N177),IF(OR(N177&lt;4,AND(N177&lt;6,ISNUMBER(O177),O177&lt;-0.3)),100,IF(OR(N177&lt;=6,AND(ISNUMBER(O177),O177&lt;-0.3)),50,0)),"")</f>
        <v>0</v>
      </c>
      <c r="X177" s="127" t="n">
        <f aca="false">IF(ISNUMBER(I177),IF(I177&lt;15,100,IF(I177&lt;=25,50,0)),"")</f>
        <v>100</v>
      </c>
      <c r="Y177" s="127" t="n">
        <f aca="false">SUMPRODUCT({30,10,20,15,10,10,5},--ISNUMBER(R177:X177))</f>
        <v>100</v>
      </c>
      <c r="Z177" s="127" t="n">
        <f aca="false">IF(Y177&gt;=60,SUMPRODUCT({30,10,20,15,10,10,5},R177:X177)/Y177,"")</f>
        <v>30</v>
      </c>
      <c r="AA177" s="127" t="str">
        <f aca="false">IF(ISNUMBER(Z177),IF(Z177&gt;=70,"EASY",IF(Z177&gt;40,"UNCERTAIN","HARD")),"")</f>
        <v>HARD</v>
      </c>
    </row>
    <row r="178" customFormat="false" ht="15" hidden="false" customHeight="false" outlineLevel="0" collapsed="false">
      <c r="A178" s="127" t="s">
        <v>1468</v>
      </c>
      <c r="B178" s="127" t="n">
        <v>-0.0576</v>
      </c>
      <c r="C178" s="127" t="s">
        <v>1293</v>
      </c>
      <c r="D178" s="127" t="n">
        <f aca="false">D177*(1+B178)</f>
        <v>275.429550375734</v>
      </c>
      <c r="E178" s="127" t="n">
        <f aca="false">AVERAGE(D169:D178)</f>
        <v>289.213068023718</v>
      </c>
      <c r="F178" s="127" t="n">
        <f aca="false">D178/E178-1</f>
        <v>-0.047658695861054</v>
      </c>
      <c r="G178" s="127" t="n">
        <f aca="false">IF(E178&gt;E177,1,0)</f>
        <v>1</v>
      </c>
      <c r="H178" s="127" t="n">
        <f aca="false">D178/D166-1</f>
        <v>0.0706616202494792</v>
      </c>
      <c r="I178" s="127" t="n">
        <f aca="false">STDEV(B173:B178)*SQRT(12)*100</f>
        <v>11.8970534167079</v>
      </c>
      <c r="J178" s="127" t="n">
        <v>1.45</v>
      </c>
      <c r="K178" s="127" t="n">
        <f aca="false">IF(AND(ISNUMBER(J178),ISNUMBER(J172)),J178-J172,"")</f>
        <v>-0.57</v>
      </c>
      <c r="M178" s="127" t="str">
        <f aca="false">IF(AND(ISNUMBER(L178),ISNUMBER(L172)),L178-L172,"")</f>
        <v/>
      </c>
      <c r="N178" s="127" t="n">
        <v>11.5621</v>
      </c>
      <c r="O178" s="127" t="n">
        <f aca="false">IF(AND(ISNUMBER(N178),ISNUMBER(N172)),N178-N172,"")</f>
        <v>0.7234</v>
      </c>
      <c r="P178" s="127" t="n">
        <v>1</v>
      </c>
      <c r="Q178" s="127" t="n">
        <v>1</v>
      </c>
      <c r="R178" s="127" t="n">
        <f aca="false">IF(ISNUMBER(F178),IF(AND(F178&gt;0.02,G178=1),100,IF(F178&gt;-0.02,50,0)),"")</f>
        <v>0</v>
      </c>
      <c r="S178" s="127" t="n">
        <f aca="false">IF(ISNUMBER(H178),IF(H178&gt;0.05,100,IF(H178&gt;0,50,0)),"")</f>
        <v>100</v>
      </c>
      <c r="T178" s="127" t="n">
        <f aca="false">IF(AND(A178&gt;="2019-01",ISNUMBER(L178)),IF(AND(L178&lt;350,OR(NOT(ISNUMBER(M178)),M178&lt;50)),100,IF(L178&lt;=450,50,0)),IF(ISNUMBER(J178),IF(AND(J178&lt;0.95,OR(NOT(ISNUMBER(K178)),K178&lt;0.2)),100,IF(AND(J178&lt;=1.35,OR(NOT(ISNUMBER(K178)),K178&lt;0.4)),50,0)),""))</f>
        <v>0</v>
      </c>
      <c r="U178" s="127" t="n">
        <f aca="false">IF(ISNUMBER(P178),IF(P178=1,100,IF(P178=0,50,0)),"")</f>
        <v>100</v>
      </c>
      <c r="V178" s="127" t="n">
        <f aca="false">IF(ISNUMBER(Q178),IF(Q178=1,0,100),"")</f>
        <v>0</v>
      </c>
      <c r="W178" s="127" t="n">
        <f aca="false">IF(ISNUMBER(N178),IF(OR(N178&lt;4,AND(N178&lt;6,ISNUMBER(O178),O178&lt;-0.3)),100,IF(OR(N178&lt;=6,AND(ISNUMBER(O178),O178&lt;-0.3)),50,0)),"")</f>
        <v>0</v>
      </c>
      <c r="X178" s="127" t="n">
        <f aca="false">IF(ISNUMBER(I178),IF(I178&lt;15,100,IF(I178&lt;=25,50,0)),"")</f>
        <v>100</v>
      </c>
      <c r="Y178" s="127" t="n">
        <f aca="false">SUMPRODUCT({30,10,20,15,10,10,5},--ISNUMBER(R178:X178))</f>
        <v>100</v>
      </c>
      <c r="Z178" s="127" t="n">
        <f aca="false">IF(Y178&gt;=60,SUMPRODUCT({30,10,20,15,10,10,5},R178:X178)/Y178,"")</f>
        <v>30</v>
      </c>
      <c r="AA178" s="127" t="str">
        <f aca="false">IF(ISNUMBER(Z178),IF(Z178&gt;=70,"EASY",IF(Z178&gt;40,"UNCERTAIN","HARD")),"")</f>
        <v>HARD</v>
      </c>
    </row>
    <row r="179" customFormat="false" ht="15" hidden="false" customHeight="false" outlineLevel="0" collapsed="false">
      <c r="A179" s="127" t="s">
        <v>1469</v>
      </c>
      <c r="B179" s="127" t="n">
        <v>-0.0593</v>
      </c>
      <c r="C179" s="127" t="s">
        <v>1293</v>
      </c>
      <c r="D179" s="127" t="n">
        <f aca="false">D178*(1+B179)</f>
        <v>259.096578038453</v>
      </c>
      <c r="E179" s="127" t="n">
        <f aca="false">AVERAGE(D170:D179)</f>
        <v>285.259002278369</v>
      </c>
      <c r="F179" s="127" t="n">
        <f aca="false">D179/E179-1</f>
        <v>-0.0917146313734416</v>
      </c>
      <c r="G179" s="127" t="n">
        <f aca="false">IF(E179&gt;E178,1,0)</f>
        <v>0</v>
      </c>
      <c r="H179" s="127" t="n">
        <f aca="false">D179/D167-1</f>
        <v>-0.0215937573647903</v>
      </c>
      <c r="I179" s="127" t="n">
        <f aca="false">STDEV(B174:B179)*SQRT(12)*100</f>
        <v>10.3833270197948</v>
      </c>
      <c r="J179" s="127" t="n">
        <v>1.43</v>
      </c>
      <c r="K179" s="127" t="n">
        <f aca="false">IF(AND(ISNUMBER(J179),ISNUMBER(J173)),J179-J173,"")</f>
        <v>-0.58</v>
      </c>
      <c r="M179" s="127" t="str">
        <f aca="false">IF(AND(ISNUMBER(L179),ISNUMBER(L173)),L179-L173,"")</f>
        <v/>
      </c>
      <c r="N179" s="127" t="n">
        <v>11.8149</v>
      </c>
      <c r="O179" s="127" t="n">
        <f aca="false">IF(AND(ISNUMBER(N179),ISNUMBER(N173)),N179-N173,"")</f>
        <v>1.8912</v>
      </c>
      <c r="P179" s="127" t="n">
        <v>1</v>
      </c>
      <c r="Q179" s="127" t="n">
        <v>1</v>
      </c>
      <c r="R179" s="127" t="n">
        <f aca="false">IF(ISNUMBER(F179),IF(AND(F179&gt;0.02,G179=1),100,IF(F179&gt;-0.02,50,0)),"")</f>
        <v>0</v>
      </c>
      <c r="S179" s="127" t="n">
        <f aca="false">IF(ISNUMBER(H179),IF(H179&gt;0.05,100,IF(H179&gt;0,50,0)),"")</f>
        <v>0</v>
      </c>
      <c r="T179" s="127" t="n">
        <f aca="false">IF(AND(A179&gt;="2019-01",ISNUMBER(L179)),IF(AND(L179&lt;350,OR(NOT(ISNUMBER(M179)),M179&lt;50)),100,IF(L179&lt;=450,50,0)),IF(ISNUMBER(J179),IF(AND(J179&lt;0.95,OR(NOT(ISNUMBER(K179)),K179&lt;0.2)),100,IF(AND(J179&lt;=1.35,OR(NOT(ISNUMBER(K179)),K179&lt;0.4)),50,0)),""))</f>
        <v>0</v>
      </c>
      <c r="U179" s="127" t="n">
        <f aca="false">IF(ISNUMBER(P179),IF(P179=1,100,IF(P179=0,50,0)),"")</f>
        <v>100</v>
      </c>
      <c r="V179" s="127" t="n">
        <f aca="false">IF(ISNUMBER(Q179),IF(Q179=1,0,100),"")</f>
        <v>0</v>
      </c>
      <c r="W179" s="127" t="n">
        <f aca="false">IF(ISNUMBER(N179),IF(OR(N179&lt;4,AND(N179&lt;6,ISNUMBER(O179),O179&lt;-0.3)),100,IF(OR(N179&lt;=6,AND(ISNUMBER(O179),O179&lt;-0.3)),50,0)),"")</f>
        <v>0</v>
      </c>
      <c r="X179" s="127" t="n">
        <f aca="false">IF(ISNUMBER(I179),IF(I179&lt;15,100,IF(I179&lt;=25,50,0)),"")</f>
        <v>100</v>
      </c>
      <c r="Y179" s="127" t="n">
        <f aca="false">SUMPRODUCT({30,10,20,15,10,10,5},--ISNUMBER(R179:X179))</f>
        <v>100</v>
      </c>
      <c r="Z179" s="127" t="n">
        <f aca="false">IF(Y179&gt;=60,SUMPRODUCT({30,10,20,15,10,10,5},R179:X179)/Y179,"")</f>
        <v>20</v>
      </c>
      <c r="AA179" s="127" t="str">
        <f aca="false">IF(ISNUMBER(Z179),IF(Z179&gt;=70,"EASY",IF(Z179&gt;40,"UNCERTAIN","HARD")),"")</f>
        <v>HARD</v>
      </c>
    </row>
    <row r="180" customFormat="false" ht="15" hidden="false" customHeight="false" outlineLevel="0" collapsed="false">
      <c r="A180" s="127" t="s">
        <v>1470</v>
      </c>
      <c r="B180" s="127" t="n">
        <v>0.0613</v>
      </c>
      <c r="C180" s="127" t="s">
        <v>1293</v>
      </c>
      <c r="D180" s="127" t="n">
        <f aca="false">D179*(1+B180)</f>
        <v>274.97919827221</v>
      </c>
      <c r="E180" s="127" t="n">
        <f aca="false">AVERAGE(D171:D180)</f>
        <v>283.851824082324</v>
      </c>
      <c r="F180" s="127" t="n">
        <f aca="false">D180/E180-1</f>
        <v>-0.0312579488921706</v>
      </c>
      <c r="G180" s="127" t="n">
        <f aca="false">IF(E180&gt;E179,1,0)</f>
        <v>0</v>
      </c>
      <c r="H180" s="127" t="n">
        <f aca="false">D180/D168-1</f>
        <v>0.0179223069392687</v>
      </c>
      <c r="I180" s="127" t="n">
        <f aca="false">STDEV(B175:B180)*SQRT(12)*100</f>
        <v>15.750942828923</v>
      </c>
      <c r="J180" s="127" t="n">
        <v>1.71</v>
      </c>
      <c r="K180" s="127" t="n">
        <f aca="false">IF(AND(ISNUMBER(J180),ISNUMBER(J174)),J180-J174,"")</f>
        <v>0.03</v>
      </c>
      <c r="M180" s="127" t="str">
        <f aca="false">IF(AND(ISNUMBER(L180),ISNUMBER(L174)),L180-L174,"")</f>
        <v/>
      </c>
      <c r="N180" s="127" t="n">
        <v>10.9639</v>
      </c>
      <c r="O180" s="127" t="n">
        <f aca="false">IF(AND(ISNUMBER(N180),ISNUMBER(N174)),N180-N174,"")</f>
        <v>1.5299</v>
      </c>
      <c r="P180" s="127" t="n">
        <v>1</v>
      </c>
      <c r="Q180" s="127" t="n">
        <v>1</v>
      </c>
      <c r="R180" s="127" t="n">
        <f aca="false">IF(ISNUMBER(F180),IF(AND(F180&gt;0.02,G180=1),100,IF(F180&gt;-0.02,50,0)),"")</f>
        <v>0</v>
      </c>
      <c r="S180" s="127" t="n">
        <f aca="false">IF(ISNUMBER(H180),IF(H180&gt;0.05,100,IF(H180&gt;0,50,0)),"")</f>
        <v>50</v>
      </c>
      <c r="T180" s="127" t="n">
        <f aca="false">IF(AND(A180&gt;="2019-01",ISNUMBER(L180)),IF(AND(L180&lt;350,OR(NOT(ISNUMBER(M180)),M180&lt;50)),100,IF(L180&lt;=450,50,0)),IF(ISNUMBER(J180),IF(AND(J180&lt;0.95,OR(NOT(ISNUMBER(K180)),K180&lt;0.2)),100,IF(AND(J180&lt;=1.35,OR(NOT(ISNUMBER(K180)),K180&lt;0.4)),50,0)),""))</f>
        <v>0</v>
      </c>
      <c r="U180" s="127" t="n">
        <f aca="false">IF(ISNUMBER(P180),IF(P180=1,100,IF(P180=0,50,0)),"")</f>
        <v>100</v>
      </c>
      <c r="V180" s="127" t="n">
        <f aca="false">IF(ISNUMBER(Q180),IF(Q180=1,0,100),"")</f>
        <v>0</v>
      </c>
      <c r="W180" s="127" t="n">
        <f aca="false">IF(ISNUMBER(N180),IF(OR(N180&lt;4,AND(N180&lt;6,ISNUMBER(O180),O180&lt;-0.3)),100,IF(OR(N180&lt;=6,AND(ISNUMBER(O180),O180&lt;-0.3)),50,0)),"")</f>
        <v>0</v>
      </c>
      <c r="X180" s="127" t="n">
        <f aca="false">IF(ISNUMBER(I180),IF(I180&lt;15,100,IF(I180&lt;=25,50,0)),"")</f>
        <v>50</v>
      </c>
      <c r="Y180" s="127" t="n">
        <f aca="false">SUMPRODUCT({30,10,20,15,10,10,5},--ISNUMBER(R180:X180))</f>
        <v>100</v>
      </c>
      <c r="Z180" s="127" t="n">
        <f aca="false">IF(Y180&gt;=60,SUMPRODUCT({30,10,20,15,10,10,5},R180:X180)/Y180,"")</f>
        <v>22.5</v>
      </c>
      <c r="AA180" s="127" t="str">
        <f aca="false">IF(ISNUMBER(Z180),IF(Z180&gt;=70,"EASY",IF(Z180&gt;40,"UNCERTAIN","HARD")),"")</f>
        <v>HARD</v>
      </c>
    </row>
    <row r="181" customFormat="false" ht="15" hidden="false" customHeight="false" outlineLevel="0" collapsed="false">
      <c r="A181" s="127" t="s">
        <v>1471</v>
      </c>
      <c r="B181" s="127" t="n">
        <v>0.0443</v>
      </c>
      <c r="C181" s="127" t="s">
        <v>1293</v>
      </c>
      <c r="D181" s="127" t="n">
        <f aca="false">D180*(1+B181)</f>
        <v>287.160776755669</v>
      </c>
      <c r="E181" s="127" t="n">
        <f aca="false">AVERAGE(D172:D181)</f>
        <v>284.819007655556</v>
      </c>
      <c r="F181" s="127" t="n">
        <f aca="false">D181/E181-1</f>
        <v>0.00822195512647883</v>
      </c>
      <c r="G181" s="127" t="n">
        <f aca="false">IF(E181&gt;E180,1,0)</f>
        <v>1</v>
      </c>
      <c r="H181" s="127" t="n">
        <f aca="false">D181/D169-1</f>
        <v>-0.0384294299984819</v>
      </c>
      <c r="I181" s="127" t="n">
        <f aca="false">STDEV(B176:B181)*SQRT(12)*100</f>
        <v>17.3663214297099</v>
      </c>
      <c r="J181" s="127" t="n">
        <v>2.17</v>
      </c>
      <c r="K181" s="127" t="n">
        <f aca="false">IF(AND(ISNUMBER(J181),ISNUMBER(J175)),J181-J175,"")</f>
        <v>0.54</v>
      </c>
      <c r="M181" s="127" t="str">
        <f aca="false">IF(AND(ISNUMBER(L181),ISNUMBER(L175)),L181-L175,"")</f>
        <v/>
      </c>
      <c r="N181" s="127" t="n">
        <v>10.2503</v>
      </c>
      <c r="O181" s="127" t="n">
        <f aca="false">IF(AND(ISNUMBER(N181),ISNUMBER(N175)),N181-N175,"")</f>
        <v>0.6373</v>
      </c>
      <c r="P181" s="127" t="n">
        <v>1</v>
      </c>
      <c r="Q181" s="127" t="n">
        <v>0</v>
      </c>
      <c r="R181" s="127" t="n">
        <f aca="false">IF(ISNUMBER(F181),IF(AND(F181&gt;0.02,G181=1),100,IF(F181&gt;-0.02,50,0)),"")</f>
        <v>50</v>
      </c>
      <c r="S181" s="127" t="n">
        <f aca="false">IF(ISNUMBER(H181),IF(H181&gt;0.05,100,IF(H181&gt;0,50,0)),"")</f>
        <v>0</v>
      </c>
      <c r="T181" s="127" t="n">
        <f aca="false">IF(AND(A181&gt;="2019-01",ISNUMBER(L181)),IF(AND(L181&lt;350,OR(NOT(ISNUMBER(M181)),M181&lt;50)),100,IF(L181&lt;=450,50,0)),IF(ISNUMBER(J181),IF(AND(J181&lt;0.95,OR(NOT(ISNUMBER(K181)),K181&lt;0.2)),100,IF(AND(J181&lt;=1.35,OR(NOT(ISNUMBER(K181)),K181&lt;0.4)),50,0)),""))</f>
        <v>0</v>
      </c>
      <c r="U181" s="127" t="n">
        <f aca="false">IF(ISNUMBER(P181),IF(P181=1,100,IF(P181=0,50,0)),"")</f>
        <v>100</v>
      </c>
      <c r="V181" s="127" t="n">
        <f aca="false">IF(ISNUMBER(Q181),IF(Q181=1,0,100),"")</f>
        <v>100</v>
      </c>
      <c r="W181" s="127" t="n">
        <f aca="false">IF(ISNUMBER(N181),IF(OR(N181&lt;4,AND(N181&lt;6,ISNUMBER(O181),O181&lt;-0.3)),100,IF(OR(N181&lt;=6,AND(ISNUMBER(O181),O181&lt;-0.3)),50,0)),"")</f>
        <v>0</v>
      </c>
      <c r="X181" s="127" t="n">
        <f aca="false">IF(ISNUMBER(I181),IF(I181&lt;15,100,IF(I181&lt;=25,50,0)),"")</f>
        <v>50</v>
      </c>
      <c r="Y181" s="127" t="n">
        <f aca="false">SUMPRODUCT({30,10,20,15,10,10,5},--ISNUMBER(R181:X181))</f>
        <v>100</v>
      </c>
      <c r="Z181" s="127" t="n">
        <f aca="false">IF(Y181&gt;=60,SUMPRODUCT({30,10,20,15,10,10,5},R181:X181)/Y181,"")</f>
        <v>42.5</v>
      </c>
      <c r="AA181" s="127" t="str">
        <f aca="false">IF(ISNUMBER(Z181),IF(Z181&gt;=70,"EASY",IF(Z181&gt;40,"UNCERTAIN","HARD")),"")</f>
        <v>UNCERTAIN</v>
      </c>
    </row>
    <row r="182" customFormat="false" ht="15" hidden="false" customHeight="false" outlineLevel="0" collapsed="false">
      <c r="A182" s="127" t="s">
        <v>1472</v>
      </c>
      <c r="B182" s="127" t="n">
        <v>-0.0278</v>
      </c>
      <c r="C182" s="127" t="s">
        <v>1293</v>
      </c>
      <c r="D182" s="127" t="n">
        <f aca="false">D181*(1+B182)</f>
        <v>279.177707161861</v>
      </c>
      <c r="E182" s="127" t="n">
        <f aca="false">AVERAGE(D173:D182)</f>
        <v>284.532802406129</v>
      </c>
      <c r="F182" s="127" t="n">
        <f aca="false">D182/E182-1</f>
        <v>-0.0188206603912918</v>
      </c>
      <c r="G182" s="127" t="n">
        <f aca="false">IF(E182&gt;E181,1,0)</f>
        <v>0</v>
      </c>
      <c r="H182" s="127" t="n">
        <f aca="false">D182/D170-1</f>
        <v>-0.0341575491729766</v>
      </c>
      <c r="I182" s="127" t="n">
        <f aca="false">STDEV(B177:B182)*SQRT(12)*100</f>
        <v>17.6912645110518</v>
      </c>
      <c r="J182" s="127" t="n">
        <v>2.32</v>
      </c>
      <c r="K182" s="127" t="n">
        <f aca="false">IF(AND(ISNUMBER(J182),ISNUMBER(J176)),J182-J176,"")</f>
        <v>0.27</v>
      </c>
      <c r="M182" s="127" t="str">
        <f aca="false">IF(AND(ISNUMBER(L182),ISNUMBER(L176)),L182-L176,"")</f>
        <v/>
      </c>
      <c r="N182" s="127" t="n">
        <v>9.5406</v>
      </c>
      <c r="O182" s="127" t="n">
        <f aca="false">IF(AND(ISNUMBER(N182),ISNUMBER(N176)),N182-N176,"")</f>
        <v>0.1579</v>
      </c>
      <c r="P182" s="127" t="n">
        <v>1</v>
      </c>
      <c r="Q182" s="127" t="n">
        <v>0</v>
      </c>
      <c r="R182" s="127" t="n">
        <f aca="false">IF(ISNUMBER(F182),IF(AND(F182&gt;0.02,G182=1),100,IF(F182&gt;-0.02,50,0)),"")</f>
        <v>50</v>
      </c>
      <c r="S182" s="127" t="n">
        <f aca="false">IF(ISNUMBER(H182),IF(H182&gt;0.05,100,IF(H182&gt;0,50,0)),"")</f>
        <v>0</v>
      </c>
      <c r="T182" s="127" t="n">
        <f aca="false">IF(AND(A182&gt;="2019-01",ISNUMBER(L182)),IF(AND(L182&lt;350,OR(NOT(ISNUMBER(M182)),M182&lt;50)),100,IF(L182&lt;=450,50,0)),IF(ISNUMBER(J182),IF(AND(J182&lt;0.95,OR(NOT(ISNUMBER(K182)),K182&lt;0.2)),100,IF(AND(J182&lt;=1.35,OR(NOT(ISNUMBER(K182)),K182&lt;0.4)),50,0)),""))</f>
        <v>0</v>
      </c>
      <c r="U182" s="127" t="n">
        <f aca="false">IF(ISNUMBER(P182),IF(P182=1,100,IF(P182=0,50,0)),"")</f>
        <v>100</v>
      </c>
      <c r="V182" s="127" t="n">
        <f aca="false">IF(ISNUMBER(Q182),IF(Q182=1,0,100),"")</f>
        <v>100</v>
      </c>
      <c r="W182" s="127" t="n">
        <f aca="false">IF(ISNUMBER(N182),IF(OR(N182&lt;4,AND(N182&lt;6,ISNUMBER(O182),O182&lt;-0.3)),100,IF(OR(N182&lt;=6,AND(ISNUMBER(O182),O182&lt;-0.3)),50,0)),"")</f>
        <v>0</v>
      </c>
      <c r="X182" s="127" t="n">
        <f aca="false">IF(ISNUMBER(I182),IF(I182&lt;15,100,IF(I182&lt;=25,50,0)),"")</f>
        <v>50</v>
      </c>
      <c r="Y182" s="127" t="n">
        <f aca="false">SUMPRODUCT({30,10,20,15,10,10,5},--ISNUMBER(R182:X182))</f>
        <v>100</v>
      </c>
      <c r="Z182" s="127" t="n">
        <f aca="false">IF(Y182&gt;=60,SUMPRODUCT({30,10,20,15,10,10,5},R182:X182)/Y182,"")</f>
        <v>42.5</v>
      </c>
      <c r="AA182" s="127" t="str">
        <f aca="false">IF(ISNUMBER(Z182),IF(Z182&gt;=70,"EASY",IF(Z182&gt;40,"UNCERTAIN","HARD")),"")</f>
        <v>UNCERTAIN</v>
      </c>
    </row>
    <row r="183" customFormat="false" ht="15" hidden="false" customHeight="false" outlineLevel="0" collapsed="false">
      <c r="A183" s="127" t="s">
        <v>1473</v>
      </c>
      <c r="B183" s="127" t="n">
        <v>-0.0244</v>
      </c>
      <c r="C183" s="127" t="s">
        <v>1293</v>
      </c>
      <c r="D183" s="127" t="n">
        <f aca="false">D182*(1+B183)</f>
        <v>272.365771107112</v>
      </c>
      <c r="E183" s="127" t="n">
        <f aca="false">AVERAGE(D174:D183)</f>
        <v>282.220073897668</v>
      </c>
      <c r="F183" s="127" t="n">
        <f aca="false">D183/E183-1</f>
        <v>-0.034917086706345</v>
      </c>
      <c r="G183" s="127" t="n">
        <f aca="false">IF(E183&gt;E182,1,0)</f>
        <v>0</v>
      </c>
      <c r="H183" s="127" t="n">
        <f aca="false">D183/D171-1</f>
        <v>-0.0184626093470377</v>
      </c>
      <c r="I183" s="127" t="n">
        <f aca="false">STDEV(B178:B183)*SQRT(12)*100</f>
        <v>17.8329504008731</v>
      </c>
      <c r="J183" s="127" t="n">
        <v>1.92</v>
      </c>
      <c r="K183" s="127" t="n">
        <f aca="false">IF(AND(ISNUMBER(J183),ISNUMBER(J177)),J183-J177,"")</f>
        <v>0.13</v>
      </c>
      <c r="M183" s="127" t="str">
        <f aca="false">IF(AND(ISNUMBER(L183),ISNUMBER(L177)),L183-L177,"")</f>
        <v/>
      </c>
      <c r="N183" s="127" t="n">
        <v>9.2506</v>
      </c>
      <c r="O183" s="127" t="n">
        <f aca="false">IF(AND(ISNUMBER(N183),ISNUMBER(N177)),N183-N177,"")</f>
        <v>-1.888</v>
      </c>
      <c r="P183" s="127" t="n">
        <v>1</v>
      </c>
      <c r="Q183" s="127" t="n">
        <v>0</v>
      </c>
      <c r="R183" s="127" t="n">
        <f aca="false">IF(ISNUMBER(F183),IF(AND(F183&gt;0.02,G183=1),100,IF(F183&gt;-0.02,50,0)),"")</f>
        <v>0</v>
      </c>
      <c r="S183" s="127" t="n">
        <f aca="false">IF(ISNUMBER(H183),IF(H183&gt;0.05,100,IF(H183&gt;0,50,0)),"")</f>
        <v>0</v>
      </c>
      <c r="T183" s="127" t="n">
        <f aca="false">IF(AND(A183&gt;="2019-01",ISNUMBER(L183)),IF(AND(L183&lt;350,OR(NOT(ISNUMBER(M183)),M183&lt;50)),100,IF(L183&lt;=450,50,0)),IF(ISNUMBER(J183),IF(AND(J183&lt;0.95,OR(NOT(ISNUMBER(K183)),K183&lt;0.2)),100,IF(AND(J183&lt;=1.35,OR(NOT(ISNUMBER(K183)),K183&lt;0.4)),50,0)),""))</f>
        <v>0</v>
      </c>
      <c r="U183" s="127" t="n">
        <f aca="false">IF(ISNUMBER(P183),IF(P183=1,100,IF(P183=0,50,0)),"")</f>
        <v>100</v>
      </c>
      <c r="V183" s="127" t="n">
        <f aca="false">IF(ISNUMBER(Q183),IF(Q183=1,0,100),"")</f>
        <v>100</v>
      </c>
      <c r="W183" s="127" t="n">
        <f aca="false">IF(ISNUMBER(N183),IF(OR(N183&lt;4,AND(N183&lt;6,ISNUMBER(O183),O183&lt;-0.3)),100,IF(OR(N183&lt;=6,AND(ISNUMBER(O183),O183&lt;-0.3)),50,0)),"")</f>
        <v>50</v>
      </c>
      <c r="X183" s="127" t="n">
        <f aca="false">IF(ISNUMBER(I183),IF(I183&lt;15,100,IF(I183&lt;=25,50,0)),"")</f>
        <v>50</v>
      </c>
      <c r="Y183" s="127" t="n">
        <f aca="false">SUMPRODUCT({30,10,20,15,10,10,5},--ISNUMBER(R183:X183))</f>
        <v>100</v>
      </c>
      <c r="Z183" s="127" t="n">
        <f aca="false">IF(Y183&gt;=60,SUMPRODUCT({30,10,20,15,10,10,5},R183:X183)/Y183,"")</f>
        <v>32.5</v>
      </c>
      <c r="AA183" s="127" t="str">
        <f aca="false">IF(ISNUMBER(Z183),IF(Z183&gt;=70,"EASY",IF(Z183&gt;40,"UNCERTAIN","HARD")),"")</f>
        <v>HARD</v>
      </c>
    </row>
    <row r="184" customFormat="false" ht="15" hidden="false" customHeight="false" outlineLevel="0" collapsed="false">
      <c r="A184" s="127" t="s">
        <v>1474</v>
      </c>
      <c r="B184" s="127" t="n">
        <v>-0.0494</v>
      </c>
      <c r="C184" s="127" t="s">
        <v>1293</v>
      </c>
      <c r="D184" s="127" t="n">
        <f aca="false">D183*(1+B184)</f>
        <v>258.91090201442</v>
      </c>
      <c r="E184" s="127" t="n">
        <f aca="false">AVERAGE(D175:D184)</f>
        <v>278.866216327814</v>
      </c>
      <c r="F184" s="127" t="n">
        <f aca="false">D184/E184-1</f>
        <v>-0.0715587372904858</v>
      </c>
      <c r="G184" s="127" t="n">
        <f aca="false">IF(E184&gt;E183,1,0)</f>
        <v>0</v>
      </c>
      <c r="H184" s="127" t="n">
        <f aca="false">D184/D172-1</f>
        <v>-0.082005663562863</v>
      </c>
      <c r="I184" s="127" t="n">
        <f aca="false">STDEV(B179:B184)*SQRT(12)*100</f>
        <v>17.3451191982067</v>
      </c>
      <c r="J184" s="127" t="n">
        <v>1.91</v>
      </c>
      <c r="K184" s="127" t="n">
        <f aca="false">IF(AND(ISNUMBER(J184),ISNUMBER(J178)),J184-J178,"")</f>
        <v>0.46</v>
      </c>
      <c r="M184" s="127" t="str">
        <f aca="false">IF(AND(ISNUMBER(L184),ISNUMBER(L178)),L184-L178,"")</f>
        <v/>
      </c>
      <c r="N184" s="127" t="n">
        <v>9.1967</v>
      </c>
      <c r="O184" s="127" t="n">
        <f aca="false">IF(AND(ISNUMBER(N184),ISNUMBER(N178)),N184-N178,"")</f>
        <v>-2.3654</v>
      </c>
      <c r="P184" s="127" t="n">
        <v>1</v>
      </c>
      <c r="Q184" s="127" t="n">
        <v>0</v>
      </c>
      <c r="R184" s="127" t="n">
        <f aca="false">IF(ISNUMBER(F184),IF(AND(F184&gt;0.02,G184=1),100,IF(F184&gt;-0.02,50,0)),"")</f>
        <v>0</v>
      </c>
      <c r="S184" s="127" t="n">
        <f aca="false">IF(ISNUMBER(H184),IF(H184&gt;0.05,100,IF(H184&gt;0,50,0)),"")</f>
        <v>0</v>
      </c>
      <c r="T184" s="127" t="n">
        <f aca="false">IF(AND(A184&gt;="2019-01",ISNUMBER(L184)),IF(AND(L184&lt;350,OR(NOT(ISNUMBER(M184)),M184&lt;50)),100,IF(L184&lt;=450,50,0)),IF(ISNUMBER(J184),IF(AND(J184&lt;0.95,OR(NOT(ISNUMBER(K184)),K184&lt;0.2)),100,IF(AND(J184&lt;=1.35,OR(NOT(ISNUMBER(K184)),K184&lt;0.4)),50,0)),""))</f>
        <v>0</v>
      </c>
      <c r="U184" s="127" t="n">
        <f aca="false">IF(ISNUMBER(P184),IF(P184=1,100,IF(P184=0,50,0)),"")</f>
        <v>100</v>
      </c>
      <c r="V184" s="127" t="n">
        <f aca="false">IF(ISNUMBER(Q184),IF(Q184=1,0,100),"")</f>
        <v>100</v>
      </c>
      <c r="W184" s="127" t="n">
        <f aca="false">IF(ISNUMBER(N184),IF(OR(N184&lt;4,AND(N184&lt;6,ISNUMBER(O184),O184&lt;-0.3)),100,IF(OR(N184&lt;=6,AND(ISNUMBER(O184),O184&lt;-0.3)),50,0)),"")</f>
        <v>50</v>
      </c>
      <c r="X184" s="127" t="n">
        <f aca="false">IF(ISNUMBER(I184),IF(I184&lt;15,100,IF(I184&lt;=25,50,0)),"")</f>
        <v>50</v>
      </c>
      <c r="Y184" s="127" t="n">
        <f aca="false">SUMPRODUCT({30,10,20,15,10,10,5},--ISNUMBER(R184:X184))</f>
        <v>100</v>
      </c>
      <c r="Z184" s="127" t="n">
        <f aca="false">IF(Y184&gt;=60,SUMPRODUCT({30,10,20,15,10,10,5},R184:X184)/Y184,"")</f>
        <v>32.5</v>
      </c>
      <c r="AA184" s="127" t="str">
        <f aca="false">IF(ISNUMBER(Z184),IF(Z184&gt;=70,"EASY",IF(Z184&gt;40,"UNCERTAIN","HARD")),"")</f>
        <v>HARD</v>
      </c>
    </row>
    <row r="185" customFormat="false" ht="15" hidden="false" customHeight="false" outlineLevel="0" collapsed="false">
      <c r="A185" s="127" t="s">
        <v>1475</v>
      </c>
      <c r="B185" s="127" t="n">
        <v>-0.0089</v>
      </c>
      <c r="C185" s="127" t="s">
        <v>1293</v>
      </c>
      <c r="D185" s="127" t="n">
        <f aca="false">D184*(1+B185)</f>
        <v>256.606594986492</v>
      </c>
      <c r="E185" s="127" t="n">
        <f aca="false">AVERAGE(D176:D185)</f>
        <v>274.91344171325</v>
      </c>
      <c r="F185" s="127" t="n">
        <f aca="false">D185/E185-1</f>
        <v>-0.066591311842266</v>
      </c>
      <c r="G185" s="127" t="n">
        <f aca="false">IF(E185&gt;E184,1,0)</f>
        <v>0</v>
      </c>
      <c r="H185" s="127" t="n">
        <f aca="false">D185/D173-1</f>
        <v>-0.131598561761147</v>
      </c>
      <c r="I185" s="127" t="n">
        <f aca="false">STDEV(B180:B185)*SQRT(12)*100</f>
        <v>15.1820538794986</v>
      </c>
      <c r="J185" s="127" t="n">
        <v>2.24</v>
      </c>
      <c r="K185" s="127" t="n">
        <f aca="false">IF(AND(ISNUMBER(J185),ISNUMBER(J179)),J185-J179,"")</f>
        <v>0.81</v>
      </c>
      <c r="M185" s="127" t="str">
        <f aca="false">IF(AND(ISNUMBER(L185),ISNUMBER(L179)),L185-L179,"")</f>
        <v/>
      </c>
      <c r="N185" s="127" t="n">
        <v>8.6806</v>
      </c>
      <c r="O185" s="127" t="n">
        <f aca="false">IF(AND(ISNUMBER(N185),ISNUMBER(N179)),N185-N179,"")</f>
        <v>-3.1343</v>
      </c>
      <c r="P185" s="127" t="n">
        <v>1</v>
      </c>
      <c r="Q185" s="127" t="n">
        <v>0</v>
      </c>
      <c r="R185" s="127" t="n">
        <f aca="false">IF(ISNUMBER(F185),IF(AND(F185&gt;0.02,G185=1),100,IF(F185&gt;-0.02,50,0)),"")</f>
        <v>0</v>
      </c>
      <c r="S185" s="127" t="n">
        <f aca="false">IF(ISNUMBER(H185),IF(H185&gt;0.05,100,IF(H185&gt;0,50,0)),"")</f>
        <v>0</v>
      </c>
      <c r="T185" s="127" t="n">
        <f aca="false">IF(AND(A185&gt;="2019-01",ISNUMBER(L185)),IF(AND(L185&lt;350,OR(NOT(ISNUMBER(M185)),M185&lt;50)),100,IF(L185&lt;=450,50,0)),IF(ISNUMBER(J185),IF(AND(J185&lt;0.95,OR(NOT(ISNUMBER(K185)),K185&lt;0.2)),100,IF(AND(J185&lt;=1.35,OR(NOT(ISNUMBER(K185)),K185&lt;0.4)),50,0)),""))</f>
        <v>0</v>
      </c>
      <c r="U185" s="127" t="n">
        <f aca="false">IF(ISNUMBER(P185),IF(P185=1,100,IF(P185=0,50,0)),"")</f>
        <v>100</v>
      </c>
      <c r="V185" s="127" t="n">
        <f aca="false">IF(ISNUMBER(Q185),IF(Q185=1,0,100),"")</f>
        <v>100</v>
      </c>
      <c r="W185" s="127" t="n">
        <f aca="false">IF(ISNUMBER(N185),IF(OR(N185&lt;4,AND(N185&lt;6,ISNUMBER(O185),O185&lt;-0.3)),100,IF(OR(N185&lt;=6,AND(ISNUMBER(O185),O185&lt;-0.3)),50,0)),"")</f>
        <v>50</v>
      </c>
      <c r="X185" s="127" t="n">
        <f aca="false">IF(ISNUMBER(I185),IF(I185&lt;15,100,IF(I185&lt;=25,50,0)),"")</f>
        <v>50</v>
      </c>
      <c r="Y185" s="127" t="n">
        <f aca="false">SUMPRODUCT({30,10,20,15,10,10,5},--ISNUMBER(R185:X185))</f>
        <v>100</v>
      </c>
      <c r="Z185" s="127" t="n">
        <f aca="false">IF(Y185&gt;=60,SUMPRODUCT({30,10,20,15,10,10,5},R185:X185)/Y185,"")</f>
        <v>32.5</v>
      </c>
      <c r="AA185" s="127" t="str">
        <f aca="false">IF(ISNUMBER(Z185),IF(Z185&gt;=70,"EASY",IF(Z185&gt;40,"UNCERTAIN","HARD")),"")</f>
        <v>HARD</v>
      </c>
    </row>
    <row r="186" customFormat="false" ht="15" hidden="false" customHeight="false" outlineLevel="0" collapsed="false">
      <c r="A186" s="127" t="s">
        <v>1476</v>
      </c>
      <c r="B186" s="127" t="n">
        <v>0.044</v>
      </c>
      <c r="C186" s="127" t="s">
        <v>1293</v>
      </c>
      <c r="D186" s="127" t="n">
        <f aca="false">D185*(1+B186)</f>
        <v>267.897285165898</v>
      </c>
      <c r="E186" s="127" t="n">
        <f aca="false">AVERAGE(D177:D186)</f>
        <v>272.388831801169</v>
      </c>
      <c r="F186" s="127" t="n">
        <f aca="false">D186/E186-1</f>
        <v>-0.0164894669343493</v>
      </c>
      <c r="G186" s="127" t="n">
        <f aca="false">IF(E186&gt;E185,1,0)</f>
        <v>0</v>
      </c>
      <c r="H186" s="127" t="n">
        <f aca="false">D186/D174-1</f>
        <v>-0.0839536207725952</v>
      </c>
      <c r="I186" s="127" t="n">
        <f aca="false">STDEV(B181:B186)*SQRT(12)*100</f>
        <v>13.5977527555107</v>
      </c>
      <c r="J186" s="127" t="n">
        <v>2.32</v>
      </c>
      <c r="K186" s="127" t="n">
        <f aca="false">IF(AND(ISNUMBER(J186),ISNUMBER(J180)),J186-J180,"")</f>
        <v>0.61</v>
      </c>
      <c r="M186" s="127" t="str">
        <f aca="false">IF(AND(ISNUMBER(L186),ISNUMBER(L180)),L186-L180,"")</f>
        <v/>
      </c>
      <c r="N186" s="127" t="n">
        <v>8.8506</v>
      </c>
      <c r="O186" s="127" t="n">
        <f aca="false">IF(AND(ISNUMBER(N186),ISNUMBER(N180)),N186-N180,"")</f>
        <v>-2.1133</v>
      </c>
      <c r="P186" s="127" t="n">
        <v>1</v>
      </c>
      <c r="Q186" s="127" t="n">
        <v>0</v>
      </c>
      <c r="R186" s="127" t="n">
        <f aca="false">IF(ISNUMBER(F186),IF(AND(F186&gt;0.02,G186=1),100,IF(F186&gt;-0.02,50,0)),"")</f>
        <v>50</v>
      </c>
      <c r="S186" s="127" t="n">
        <f aca="false">IF(ISNUMBER(H186),IF(H186&gt;0.05,100,IF(H186&gt;0,50,0)),"")</f>
        <v>0</v>
      </c>
      <c r="T186" s="127" t="n">
        <f aca="false">IF(AND(A186&gt;="2019-01",ISNUMBER(L186)),IF(AND(L186&lt;350,OR(NOT(ISNUMBER(M186)),M186&lt;50)),100,IF(L186&lt;=450,50,0)),IF(ISNUMBER(J186),IF(AND(J186&lt;0.95,OR(NOT(ISNUMBER(K186)),K186&lt;0.2)),100,IF(AND(J186&lt;=1.35,OR(NOT(ISNUMBER(K186)),K186&lt;0.4)),50,0)),""))</f>
        <v>0</v>
      </c>
      <c r="U186" s="127" t="n">
        <f aca="false">IF(ISNUMBER(P186),IF(P186=1,100,IF(P186=0,50,0)),"")</f>
        <v>100</v>
      </c>
      <c r="V186" s="127" t="n">
        <f aca="false">IF(ISNUMBER(Q186),IF(Q186=1,0,100),"")</f>
        <v>100</v>
      </c>
      <c r="W186" s="127" t="n">
        <f aca="false">IF(ISNUMBER(N186),IF(OR(N186&lt;4,AND(N186&lt;6,ISNUMBER(O186),O186&lt;-0.3)),100,IF(OR(N186&lt;=6,AND(ISNUMBER(O186),O186&lt;-0.3)),50,0)),"")</f>
        <v>50</v>
      </c>
      <c r="X186" s="127" t="n">
        <f aca="false">IF(ISNUMBER(I186),IF(I186&lt;15,100,IF(I186&lt;=25,50,0)),"")</f>
        <v>100</v>
      </c>
      <c r="Y186" s="127" t="n">
        <f aca="false">SUMPRODUCT({30,10,20,15,10,10,5},--ISNUMBER(R186:X186))</f>
        <v>100</v>
      </c>
      <c r="Z186" s="127" t="n">
        <f aca="false">IF(Y186&gt;=60,SUMPRODUCT({30,10,20,15,10,10,5},R186:X186)/Y186,"")</f>
        <v>50</v>
      </c>
      <c r="AA186" s="127" t="str">
        <f aca="false">IF(ISNUMBER(Z186),IF(Z186&gt;=70,"EASY",IF(Z186&gt;40,"UNCERTAIN","HARD")),"")</f>
        <v>UNCERTAIN</v>
      </c>
    </row>
    <row r="187" customFormat="false" ht="15" hidden="false" customHeight="false" outlineLevel="0" collapsed="false">
      <c r="A187" s="127" t="s">
        <v>1477</v>
      </c>
      <c r="B187" s="127" t="n">
        <v>-0.0293</v>
      </c>
      <c r="C187" s="127" t="s">
        <v>1293</v>
      </c>
      <c r="D187" s="127" t="n">
        <f aca="false">D186*(1+B187)</f>
        <v>260.047894710537</v>
      </c>
      <c r="E187" s="127" t="n">
        <f aca="false">AVERAGE(D178:D187)</f>
        <v>269.167225858838</v>
      </c>
      <c r="F187" s="127" t="n">
        <f aca="false">D187/E187-1</f>
        <v>-0.0338797976581446</v>
      </c>
      <c r="G187" s="127" t="n">
        <f aca="false">IF(E187&gt;E186,1,0)</f>
        <v>0</v>
      </c>
      <c r="H187" s="127" t="n">
        <f aca="false">D187/D175-1</f>
        <v>-0.121858364293855</v>
      </c>
      <c r="I187" s="127" t="n">
        <f aca="false">STDEV(B182:B187)*SQRT(12)*100</f>
        <v>11.1204172583586</v>
      </c>
      <c r="J187" s="127" t="n">
        <v>2.38</v>
      </c>
      <c r="K187" s="127" t="n">
        <f aca="false">IF(AND(ISNUMBER(J187),ISNUMBER(J181)),J187-J181,"")</f>
        <v>0.21</v>
      </c>
      <c r="M187" s="127" t="str">
        <f aca="false">IF(AND(ISNUMBER(L187),ISNUMBER(L181)),L187-L181,"")</f>
        <v/>
      </c>
      <c r="N187" s="127" t="n">
        <v>8.656</v>
      </c>
      <c r="O187" s="127" t="n">
        <f aca="false">IF(AND(ISNUMBER(N187),ISNUMBER(N181)),N187-N181,"")</f>
        <v>-1.5943</v>
      </c>
      <c r="P187" s="127" t="n">
        <v>1</v>
      </c>
      <c r="Q187" s="127" t="n">
        <v>0</v>
      </c>
      <c r="R187" s="127" t="n">
        <f aca="false">IF(ISNUMBER(F187),IF(AND(F187&gt;0.02,G187=1),100,IF(F187&gt;-0.02,50,0)),"")</f>
        <v>0</v>
      </c>
      <c r="S187" s="127" t="n">
        <f aca="false">IF(ISNUMBER(H187),IF(H187&gt;0.05,100,IF(H187&gt;0,50,0)),"")</f>
        <v>0</v>
      </c>
      <c r="T187" s="127" t="n">
        <f aca="false">IF(AND(A187&gt;="2019-01",ISNUMBER(L187)),IF(AND(L187&lt;350,OR(NOT(ISNUMBER(M187)),M187&lt;50)),100,IF(L187&lt;=450,50,0)),IF(ISNUMBER(J187),IF(AND(J187&lt;0.95,OR(NOT(ISNUMBER(K187)),K187&lt;0.2)),100,IF(AND(J187&lt;=1.35,OR(NOT(ISNUMBER(K187)),K187&lt;0.4)),50,0)),""))</f>
        <v>0</v>
      </c>
      <c r="U187" s="127" t="n">
        <f aca="false">IF(ISNUMBER(P187),IF(P187=1,100,IF(P187=0,50,0)),"")</f>
        <v>100</v>
      </c>
      <c r="V187" s="127" t="n">
        <f aca="false">IF(ISNUMBER(Q187),IF(Q187=1,0,100),"")</f>
        <v>100</v>
      </c>
      <c r="W187" s="127" t="n">
        <f aca="false">IF(ISNUMBER(N187),IF(OR(N187&lt;4,AND(N187&lt;6,ISNUMBER(O187),O187&lt;-0.3)),100,IF(OR(N187&lt;=6,AND(ISNUMBER(O187),O187&lt;-0.3)),50,0)),"")</f>
        <v>50</v>
      </c>
      <c r="X187" s="127" t="n">
        <f aca="false">IF(ISNUMBER(I187),IF(I187&lt;15,100,IF(I187&lt;=25,50,0)),"")</f>
        <v>100</v>
      </c>
      <c r="Y187" s="127" t="n">
        <f aca="false">SUMPRODUCT({30,10,20,15,10,10,5},--ISNUMBER(R187:X187))</f>
        <v>100</v>
      </c>
      <c r="Z187" s="127" t="n">
        <f aca="false">IF(Y187&gt;=60,SUMPRODUCT({30,10,20,15,10,10,5},R187:X187)/Y187,"")</f>
        <v>35</v>
      </c>
      <c r="AA187" s="127" t="str">
        <f aca="false">IF(ISNUMBER(Z187),IF(Z187&gt;=70,"EASY",IF(Z187&gt;40,"UNCERTAIN","HARD")),"")</f>
        <v>HARD</v>
      </c>
    </row>
    <row r="188" customFormat="false" ht="15" hidden="false" customHeight="false" outlineLevel="0" collapsed="false">
      <c r="A188" s="127" t="s">
        <v>1478</v>
      </c>
      <c r="B188" s="127" t="n">
        <v>-0.0213</v>
      </c>
      <c r="C188" s="127" t="s">
        <v>1293</v>
      </c>
      <c r="D188" s="127" t="n">
        <f aca="false">D187*(1+B188)</f>
        <v>254.508874553202</v>
      </c>
      <c r="E188" s="127" t="n">
        <f aca="false">AVERAGE(D179:D188)</f>
        <v>267.075158276585</v>
      </c>
      <c r="F188" s="127" t="n">
        <f aca="false">D188/E188-1</f>
        <v>-0.0470514884441973</v>
      </c>
      <c r="G188" s="127" t="n">
        <f aca="false">IF(E188&gt;E187,1,0)</f>
        <v>0</v>
      </c>
      <c r="H188" s="127" t="n">
        <f aca="false">D188/D176-1</f>
        <v>-0.131793899519544</v>
      </c>
      <c r="I188" s="127" t="n">
        <f aca="false">STDEV(B183:B188)*SQRT(12)*100</f>
        <v>10.9916641142277</v>
      </c>
      <c r="J188" s="127" t="n">
        <v>2.11</v>
      </c>
      <c r="K188" s="127" t="n">
        <f aca="false">IF(AND(ISNUMBER(J188),ISNUMBER(J182)),J188-J182,"")</f>
        <v>-0.21</v>
      </c>
      <c r="M188" s="127" t="str">
        <f aca="false">IF(AND(ISNUMBER(L188),ISNUMBER(L182)),L188-L182,"")</f>
        <v/>
      </c>
      <c r="N188" s="127" t="n">
        <v>8.465</v>
      </c>
      <c r="O188" s="127" t="n">
        <f aca="false">IF(AND(ISNUMBER(N188),ISNUMBER(N182)),N188-N182,"")</f>
        <v>-1.0756</v>
      </c>
      <c r="P188" s="127" t="n">
        <v>1</v>
      </c>
      <c r="Q188" s="127" t="n">
        <v>0</v>
      </c>
      <c r="R188" s="127" t="n">
        <f aca="false">IF(ISNUMBER(F188),IF(AND(F188&gt;0.02,G188=1),100,IF(F188&gt;-0.02,50,0)),"")</f>
        <v>0</v>
      </c>
      <c r="S188" s="127" t="n">
        <f aca="false">IF(ISNUMBER(H188),IF(H188&gt;0.05,100,IF(H188&gt;0,50,0)),"")</f>
        <v>0</v>
      </c>
      <c r="T188" s="127" t="n">
        <f aca="false">IF(AND(A188&gt;="2019-01",ISNUMBER(L188)),IF(AND(L188&lt;350,OR(NOT(ISNUMBER(M188)),M188&lt;50)),100,IF(L188&lt;=450,50,0)),IF(ISNUMBER(J188),IF(AND(J188&lt;0.95,OR(NOT(ISNUMBER(K188)),K188&lt;0.2)),100,IF(AND(J188&lt;=1.35,OR(NOT(ISNUMBER(K188)),K188&lt;0.4)),50,0)),""))</f>
        <v>0</v>
      </c>
      <c r="U188" s="127" t="n">
        <f aca="false">IF(ISNUMBER(P188),IF(P188=1,100,IF(P188=0,50,0)),"")</f>
        <v>100</v>
      </c>
      <c r="V188" s="127" t="n">
        <f aca="false">IF(ISNUMBER(Q188),IF(Q188=1,0,100),"")</f>
        <v>100</v>
      </c>
      <c r="W188" s="127" t="n">
        <f aca="false">IF(ISNUMBER(N188),IF(OR(N188&lt;4,AND(N188&lt;6,ISNUMBER(O188),O188&lt;-0.3)),100,IF(OR(N188&lt;=6,AND(ISNUMBER(O188),O188&lt;-0.3)),50,0)),"")</f>
        <v>50</v>
      </c>
      <c r="X188" s="127" t="n">
        <f aca="false">IF(ISNUMBER(I188),IF(I188&lt;15,100,IF(I188&lt;=25,50,0)),"")</f>
        <v>100</v>
      </c>
      <c r="Y188" s="127" t="n">
        <f aca="false">SUMPRODUCT({30,10,20,15,10,10,5},--ISNUMBER(R188:X188))</f>
        <v>100</v>
      </c>
      <c r="Z188" s="127" t="n">
        <f aca="false">IF(Y188&gt;=60,SUMPRODUCT({30,10,20,15,10,10,5},R188:X188)/Y188,"")</f>
        <v>35</v>
      </c>
      <c r="AA188" s="127" t="str">
        <f aca="false">IF(ISNUMBER(Z188),IF(Z188&gt;=70,"EASY",IF(Z188&gt;40,"UNCERTAIN","HARD")),"")</f>
        <v>HARD</v>
      </c>
    </row>
    <row r="189" customFormat="false" ht="15" hidden="false" customHeight="false" outlineLevel="0" collapsed="false">
      <c r="A189" s="127" t="s">
        <v>1479</v>
      </c>
      <c r="B189" s="127" t="n">
        <v>-0.0214</v>
      </c>
      <c r="C189" s="127" t="s">
        <v>1293</v>
      </c>
      <c r="D189" s="127" t="n">
        <f aca="false">D188*(1+B189)</f>
        <v>249.062384637764</v>
      </c>
      <c r="E189" s="127" t="n">
        <f aca="false">AVERAGE(D180:D189)</f>
        <v>266.071738936516</v>
      </c>
      <c r="F189" s="127" t="n">
        <f aca="false">D189/E189-1</f>
        <v>-0.063927699975723</v>
      </c>
      <c r="G189" s="127" t="n">
        <f aca="false">IF(E189&gt;E188,1,0)</f>
        <v>0</v>
      </c>
      <c r="H189" s="127" t="n">
        <f aca="false">D189/D177-1</f>
        <v>-0.147816960952683</v>
      </c>
      <c r="I189" s="127" t="n">
        <f aca="false">STDEV(B184:B189)*SQRT(12)*100</f>
        <v>10.9373799421982</v>
      </c>
      <c r="J189" s="127" t="n">
        <v>2.19</v>
      </c>
      <c r="K189" s="127" t="n">
        <f aca="false">IF(AND(ISNUMBER(J189),ISNUMBER(J183)),J189-J183,"")</f>
        <v>0.27</v>
      </c>
      <c r="M189" s="127" t="str">
        <f aca="false">IF(AND(ISNUMBER(L189),ISNUMBER(L183)),L189-L183,"")</f>
        <v/>
      </c>
      <c r="N189" s="127" t="n">
        <v>7.6837</v>
      </c>
      <c r="O189" s="127" t="n">
        <f aca="false">IF(AND(ISNUMBER(N189),ISNUMBER(N183)),N189-N183,"")</f>
        <v>-1.5669</v>
      </c>
      <c r="P189" s="127" t="n">
        <v>1</v>
      </c>
      <c r="Q189" s="127" t="n">
        <v>0</v>
      </c>
      <c r="R189" s="127" t="n">
        <f aca="false">IF(ISNUMBER(F189),IF(AND(F189&gt;0.02,G189=1),100,IF(F189&gt;-0.02,50,0)),"")</f>
        <v>0</v>
      </c>
      <c r="S189" s="127" t="n">
        <f aca="false">IF(ISNUMBER(H189),IF(H189&gt;0.05,100,IF(H189&gt;0,50,0)),"")</f>
        <v>0</v>
      </c>
      <c r="T189" s="127" t="n">
        <f aca="false">IF(AND(A189&gt;="2019-01",ISNUMBER(L189)),IF(AND(L189&lt;350,OR(NOT(ISNUMBER(M189)),M189&lt;50)),100,IF(L189&lt;=450,50,0)),IF(ISNUMBER(J189),IF(AND(J189&lt;0.95,OR(NOT(ISNUMBER(K189)),K189&lt;0.2)),100,IF(AND(J189&lt;=1.35,OR(NOT(ISNUMBER(K189)),K189&lt;0.4)),50,0)),""))</f>
        <v>0</v>
      </c>
      <c r="U189" s="127" t="n">
        <f aca="false">IF(ISNUMBER(P189),IF(P189=1,100,IF(P189=0,50,0)),"")</f>
        <v>100</v>
      </c>
      <c r="V189" s="127" t="n">
        <f aca="false">IF(ISNUMBER(Q189),IF(Q189=1,0,100),"")</f>
        <v>100</v>
      </c>
      <c r="W189" s="127" t="n">
        <f aca="false">IF(ISNUMBER(N189),IF(OR(N189&lt;4,AND(N189&lt;6,ISNUMBER(O189),O189&lt;-0.3)),100,IF(OR(N189&lt;=6,AND(ISNUMBER(O189),O189&lt;-0.3)),50,0)),"")</f>
        <v>50</v>
      </c>
      <c r="X189" s="127" t="n">
        <f aca="false">IF(ISNUMBER(I189),IF(I189&lt;15,100,IF(I189&lt;=25,50,0)),"")</f>
        <v>100</v>
      </c>
      <c r="Y189" s="127" t="n">
        <f aca="false">SUMPRODUCT({30,10,20,15,10,10,5},--ISNUMBER(R189:X189))</f>
        <v>100</v>
      </c>
      <c r="Z189" s="127" t="n">
        <f aca="false">IF(Y189&gt;=60,SUMPRODUCT({30,10,20,15,10,10,5},R189:X189)/Y189,"")</f>
        <v>35</v>
      </c>
      <c r="AA189" s="127" t="str">
        <f aca="false">IF(ISNUMBER(Z189),IF(Z189&gt;=70,"EASY",IF(Z189&gt;40,"UNCERTAIN","HARD")),"")</f>
        <v>HARD</v>
      </c>
    </row>
    <row r="190" customFormat="false" ht="15" hidden="false" customHeight="false" outlineLevel="0" collapsed="false">
      <c r="A190" s="127" t="s">
        <v>1480</v>
      </c>
      <c r="B190" s="127" t="n">
        <v>0.119</v>
      </c>
      <c r="C190" s="127" t="s">
        <v>1293</v>
      </c>
      <c r="D190" s="127" t="n">
        <f aca="false">D189*(1+B190)</f>
        <v>278.700808409658</v>
      </c>
      <c r="E190" s="127" t="n">
        <f aca="false">AVERAGE(D181:D190)</f>
        <v>266.443899950261</v>
      </c>
      <c r="F190" s="127" t="n">
        <f aca="false">D190/E190-1</f>
        <v>0.0460018355146605</v>
      </c>
      <c r="G190" s="127" t="n">
        <f aca="false">IF(E190&gt;E189,1,0)</f>
        <v>1</v>
      </c>
      <c r="H190" s="127" t="n">
        <f aca="false">D190/D178-1</f>
        <v>0.0118769319757506</v>
      </c>
      <c r="I190" s="127" t="n">
        <f aca="false">STDEV(B185:B190)*SQRT(12)*100</f>
        <v>20.0935502089601</v>
      </c>
      <c r="J190" s="127" t="n">
        <v>2.61</v>
      </c>
      <c r="K190" s="127" t="n">
        <f aca="false">IF(AND(ISNUMBER(J190),ISNUMBER(J184)),J190-J184,"")</f>
        <v>0.7</v>
      </c>
      <c r="M190" s="127" t="str">
        <f aca="false">IF(AND(ISNUMBER(L190),ISNUMBER(L184)),L190-L184,"")</f>
        <v/>
      </c>
      <c r="N190" s="127" t="n">
        <v>7.0562</v>
      </c>
      <c r="O190" s="127" t="n">
        <f aca="false">IF(AND(ISNUMBER(N190),ISNUMBER(N184)),N190-N184,"")</f>
        <v>-2.1405</v>
      </c>
      <c r="P190" s="127" t="n">
        <v>1</v>
      </c>
      <c r="Q190" s="127" t="n">
        <v>0</v>
      </c>
      <c r="R190" s="127" t="n">
        <f aca="false">IF(ISNUMBER(F190),IF(AND(F190&gt;0.02,G190=1),100,IF(F190&gt;-0.02,50,0)),"")</f>
        <v>100</v>
      </c>
      <c r="S190" s="127" t="n">
        <f aca="false">IF(ISNUMBER(H190),IF(H190&gt;0.05,100,IF(H190&gt;0,50,0)),"")</f>
        <v>50</v>
      </c>
      <c r="T190" s="127" t="n">
        <f aca="false">IF(AND(A190&gt;="2019-01",ISNUMBER(L190)),IF(AND(L190&lt;350,OR(NOT(ISNUMBER(M190)),M190&lt;50)),100,IF(L190&lt;=450,50,0)),IF(ISNUMBER(J190),IF(AND(J190&lt;0.95,OR(NOT(ISNUMBER(K190)),K190&lt;0.2)),100,IF(AND(J190&lt;=1.35,OR(NOT(ISNUMBER(K190)),K190&lt;0.4)),50,0)),""))</f>
        <v>0</v>
      </c>
      <c r="U190" s="127" t="n">
        <f aca="false">IF(ISNUMBER(P190),IF(P190=1,100,IF(P190=0,50,0)),"")</f>
        <v>100</v>
      </c>
      <c r="V190" s="127" t="n">
        <f aca="false">IF(ISNUMBER(Q190),IF(Q190=1,0,100),"")</f>
        <v>100</v>
      </c>
      <c r="W190" s="127" t="n">
        <f aca="false">IF(ISNUMBER(N190),IF(OR(N190&lt;4,AND(N190&lt;6,ISNUMBER(O190),O190&lt;-0.3)),100,IF(OR(N190&lt;=6,AND(ISNUMBER(O190),O190&lt;-0.3)),50,0)),"")</f>
        <v>50</v>
      </c>
      <c r="X190" s="127" t="n">
        <f aca="false">IF(ISNUMBER(I190),IF(I190&lt;15,100,IF(I190&lt;=25,50,0)),"")</f>
        <v>50</v>
      </c>
      <c r="Y190" s="127" t="n">
        <f aca="false">SUMPRODUCT({30,10,20,15,10,10,5},--ISNUMBER(R190:X190))</f>
        <v>100</v>
      </c>
      <c r="Z190" s="127" t="n">
        <f aca="false">IF(Y190&gt;=60,SUMPRODUCT({30,10,20,15,10,10,5},R190:X190)/Y190,"")</f>
        <v>67.5</v>
      </c>
      <c r="AA190" s="127" t="str">
        <f aca="false">IF(ISNUMBER(Z190),IF(Z190&gt;=70,"EASY",IF(Z190&gt;40,"UNCERTAIN","HARD")),"")</f>
        <v>UNCERTAIN</v>
      </c>
    </row>
    <row r="191" customFormat="false" ht="15" hidden="false" customHeight="false" outlineLevel="0" collapsed="false">
      <c r="A191" s="127" t="s">
        <v>1481</v>
      </c>
      <c r="B191" s="127" t="n">
        <v>0.018</v>
      </c>
      <c r="C191" s="127" t="s">
        <v>1293</v>
      </c>
      <c r="D191" s="127" t="n">
        <f aca="false">D190*(1+B191)</f>
        <v>283.717422961032</v>
      </c>
      <c r="E191" s="127" t="n">
        <f aca="false">AVERAGE(D182:D191)</f>
        <v>266.099564570798</v>
      </c>
      <c r="F191" s="127" t="n">
        <f aca="false">D191/E191-1</f>
        <v>0.0662077685795941</v>
      </c>
      <c r="G191" s="127" t="n">
        <f aca="false">IF(E191&gt;E190,1,0)</f>
        <v>0</v>
      </c>
      <c r="H191" s="127" t="n">
        <f aca="false">D191/D179-1</f>
        <v>0.0950257433308326</v>
      </c>
      <c r="I191" s="127" t="n">
        <f aca="false">STDEV(B186:B191)*SQRT(12)*100</f>
        <v>19.7246890976765</v>
      </c>
      <c r="J191" s="127" t="n">
        <v>2.69</v>
      </c>
      <c r="K191" s="127" t="n">
        <f aca="false">IF(AND(ISNUMBER(J191),ISNUMBER(J185)),J191-J185,"")</f>
        <v>0.45</v>
      </c>
      <c r="M191" s="127" t="str">
        <f aca="false">IF(AND(ISNUMBER(L191),ISNUMBER(L185)),L191-L185,"")</f>
        <v/>
      </c>
      <c r="N191" s="127" t="n">
        <v>5.8824</v>
      </c>
      <c r="O191" s="127" t="n">
        <f aca="false">IF(AND(ISNUMBER(N191),ISNUMBER(N185)),N191-N185,"")</f>
        <v>-2.7982</v>
      </c>
      <c r="P191" s="127" t="n">
        <v>1</v>
      </c>
      <c r="Q191" s="127" t="n">
        <v>0</v>
      </c>
      <c r="R191" s="127" t="n">
        <f aca="false">IF(ISNUMBER(F191),IF(AND(F191&gt;0.02,G191=1),100,IF(F191&gt;-0.02,50,0)),"")</f>
        <v>50</v>
      </c>
      <c r="S191" s="127" t="n">
        <f aca="false">IF(ISNUMBER(H191),IF(H191&gt;0.05,100,IF(H191&gt;0,50,0)),"")</f>
        <v>100</v>
      </c>
      <c r="T191" s="127" t="n">
        <f aca="false">IF(AND(A191&gt;="2019-01",ISNUMBER(L191)),IF(AND(L191&lt;350,OR(NOT(ISNUMBER(M191)),M191&lt;50)),100,IF(L191&lt;=450,50,0)),IF(ISNUMBER(J191),IF(AND(J191&lt;0.95,OR(NOT(ISNUMBER(K191)),K191&lt;0.2)),100,IF(AND(J191&lt;=1.35,OR(NOT(ISNUMBER(K191)),K191&lt;0.4)),50,0)),""))</f>
        <v>0</v>
      </c>
      <c r="U191" s="127" t="n">
        <f aca="false">IF(ISNUMBER(P191),IF(P191=1,100,IF(P191=0,50,0)),"")</f>
        <v>100</v>
      </c>
      <c r="V191" s="127" t="n">
        <f aca="false">IF(ISNUMBER(Q191),IF(Q191=1,0,100),"")</f>
        <v>100</v>
      </c>
      <c r="W191" s="127" t="n">
        <f aca="false">IF(ISNUMBER(N191),IF(OR(N191&lt;4,AND(N191&lt;6,ISNUMBER(O191),O191&lt;-0.3)),100,IF(OR(N191&lt;=6,AND(ISNUMBER(O191),O191&lt;-0.3)),50,0)),"")</f>
        <v>100</v>
      </c>
      <c r="X191" s="127" t="n">
        <f aca="false">IF(ISNUMBER(I191),IF(I191&lt;15,100,IF(I191&lt;=25,50,0)),"")</f>
        <v>50</v>
      </c>
      <c r="Y191" s="127" t="n">
        <f aca="false">SUMPRODUCT({30,10,20,15,10,10,5},--ISNUMBER(R191:X191))</f>
        <v>100</v>
      </c>
      <c r="Z191" s="127" t="n">
        <f aca="false">IF(Y191&gt;=60,SUMPRODUCT({30,10,20,15,10,10,5},R191:X191)/Y191,"")</f>
        <v>62.5</v>
      </c>
      <c r="AA191" s="127" t="str">
        <f aca="false">IF(ISNUMBER(Z191),IF(Z191&gt;=70,"EASY",IF(Z191&gt;40,"UNCERTAIN","HARD")),"")</f>
        <v>UNCERTAIN</v>
      </c>
    </row>
    <row r="192" customFormat="false" ht="15" hidden="false" customHeight="false" outlineLevel="0" collapsed="false">
      <c r="A192" s="127" t="s">
        <v>1482</v>
      </c>
      <c r="B192" s="127" t="n">
        <v>0.1189</v>
      </c>
      <c r="C192" s="127" t="s">
        <v>1293</v>
      </c>
      <c r="D192" s="127" t="n">
        <f aca="false">D191*(1+B192)</f>
        <v>317.451424551098</v>
      </c>
      <c r="E192" s="127" t="n">
        <f aca="false">AVERAGE(D183:D192)</f>
        <v>269.926936309721</v>
      </c>
      <c r="F192" s="127" t="n">
        <f aca="false">D192/E192-1</f>
        <v>0.176064267209132</v>
      </c>
      <c r="G192" s="127" t="n">
        <f aca="false">IF(E192&gt;E191,1,0)</f>
        <v>1</v>
      </c>
      <c r="H192" s="127" t="n">
        <f aca="false">D192/D180-1</f>
        <v>0.15445614266736</v>
      </c>
      <c r="I192" s="127" t="n">
        <f aca="false">STDEV(B187:B192)*SQRT(12)*100</f>
        <v>24.3749781538364</v>
      </c>
      <c r="J192" s="127" t="n">
        <v>2.61</v>
      </c>
      <c r="K192" s="127" t="n">
        <f aca="false">IF(AND(ISNUMBER(J192),ISNUMBER(J186)),J192-J186,"")</f>
        <v>0.29</v>
      </c>
      <c r="M192" s="127" t="str">
        <f aca="false">IF(AND(ISNUMBER(L192),ISNUMBER(L186)),L192-L186,"")</f>
        <v/>
      </c>
      <c r="N192" s="127" t="n">
        <v>5.8632</v>
      </c>
      <c r="O192" s="127" t="n">
        <f aca="false">IF(AND(ISNUMBER(N192),ISNUMBER(N186)),N192-N186,"")</f>
        <v>-2.9874</v>
      </c>
      <c r="P192" s="127" t="n">
        <v>1</v>
      </c>
      <c r="Q192" s="127" t="n">
        <v>0</v>
      </c>
      <c r="R192" s="127" t="n">
        <f aca="false">IF(ISNUMBER(F192),IF(AND(F192&gt;0.02,G192=1),100,IF(F192&gt;-0.02,50,0)),"")</f>
        <v>100</v>
      </c>
      <c r="S192" s="127" t="n">
        <f aca="false">IF(ISNUMBER(H192),IF(H192&gt;0.05,100,IF(H192&gt;0,50,0)),"")</f>
        <v>100</v>
      </c>
      <c r="T192" s="127" t="n">
        <f aca="false">IF(AND(A192&gt;="2019-01",ISNUMBER(L192)),IF(AND(L192&lt;350,OR(NOT(ISNUMBER(M192)),M192&lt;50)),100,IF(L192&lt;=450,50,0)),IF(ISNUMBER(J192),IF(AND(J192&lt;0.95,OR(NOT(ISNUMBER(K192)),K192&lt;0.2)),100,IF(AND(J192&lt;=1.35,OR(NOT(ISNUMBER(K192)),K192&lt;0.4)),50,0)),""))</f>
        <v>0</v>
      </c>
      <c r="U192" s="127" t="n">
        <f aca="false">IF(ISNUMBER(P192),IF(P192=1,100,IF(P192=0,50,0)),"")</f>
        <v>100</v>
      </c>
      <c r="V192" s="127" t="n">
        <f aca="false">IF(ISNUMBER(Q192),IF(Q192=1,0,100),"")</f>
        <v>100</v>
      </c>
      <c r="W192" s="127" t="n">
        <f aca="false">IF(ISNUMBER(N192),IF(OR(N192&lt;4,AND(N192&lt;6,ISNUMBER(O192),O192&lt;-0.3)),100,IF(OR(N192&lt;=6,AND(ISNUMBER(O192),O192&lt;-0.3)),50,0)),"")</f>
        <v>100</v>
      </c>
      <c r="X192" s="127" t="n">
        <f aca="false">IF(ISNUMBER(I192),IF(I192&lt;15,100,IF(I192&lt;=25,50,0)),"")</f>
        <v>50</v>
      </c>
      <c r="Y192" s="127" t="n">
        <f aca="false">SUMPRODUCT({30,10,20,15,10,10,5},--ISNUMBER(R192:X192))</f>
        <v>100</v>
      </c>
      <c r="Z192" s="127" t="n">
        <f aca="false">IF(Y192&gt;=60,SUMPRODUCT({30,10,20,15,10,10,5},R192:X192)/Y192,"")</f>
        <v>77.5</v>
      </c>
      <c r="AA192" s="127" t="str">
        <f aca="false">IF(ISNUMBER(Z192),IF(Z192&gt;=70,"EASY",IF(Z192&gt;40,"UNCERTAIN","HARD")),"")</f>
        <v>EASY</v>
      </c>
    </row>
    <row r="193" customFormat="false" ht="15" hidden="false" customHeight="false" outlineLevel="0" collapsed="false">
      <c r="A193" s="127" t="s">
        <v>1483</v>
      </c>
      <c r="B193" s="127" t="n">
        <v>0.053</v>
      </c>
      <c r="C193" s="127" t="s">
        <v>1293</v>
      </c>
      <c r="D193" s="127" t="n">
        <f aca="false">D192*(1+B193)</f>
        <v>334.276350052307</v>
      </c>
      <c r="E193" s="127" t="n">
        <f aca="false">AVERAGE(D184:D193)</f>
        <v>276.117994204241</v>
      </c>
      <c r="F193" s="127" t="n">
        <f aca="false">D193/E193-1</f>
        <v>0.21062863365959</v>
      </c>
      <c r="G193" s="127" t="n">
        <f aca="false">IF(E193&gt;E192,1,0)</f>
        <v>1</v>
      </c>
      <c r="H193" s="127" t="n">
        <f aca="false">D193/D181-1</f>
        <v>0.164073846814832</v>
      </c>
      <c r="I193" s="127" t="n">
        <f aca="false">STDEV(B188:B193)*SQRT(12)*100</f>
        <v>22.1986233807414</v>
      </c>
      <c r="J193" s="127" t="n">
        <v>2.62</v>
      </c>
      <c r="K193" s="127" t="n">
        <f aca="false">IF(AND(ISNUMBER(J193),ISNUMBER(J187)),J193-J187,"")</f>
        <v>0.24</v>
      </c>
      <c r="M193" s="127" t="str">
        <f aca="false">IF(AND(ISNUMBER(L193),ISNUMBER(L187)),L193-L187,"")</f>
        <v/>
      </c>
      <c r="N193" s="127" t="n">
        <v>5.1892</v>
      </c>
      <c r="O193" s="127" t="n">
        <f aca="false">IF(AND(ISNUMBER(N193),ISNUMBER(N187)),N193-N187,"")</f>
        <v>-3.4668</v>
      </c>
      <c r="P193" s="127" t="n">
        <v>1</v>
      </c>
      <c r="Q193" s="127" t="n">
        <v>0</v>
      </c>
      <c r="R193" s="127" t="n">
        <f aca="false">IF(ISNUMBER(F193),IF(AND(F193&gt;0.02,G193=1),100,IF(F193&gt;-0.02,50,0)),"")</f>
        <v>100</v>
      </c>
      <c r="S193" s="127" t="n">
        <f aca="false">IF(ISNUMBER(H193),IF(H193&gt;0.05,100,IF(H193&gt;0,50,0)),"")</f>
        <v>100</v>
      </c>
      <c r="T193" s="127" t="n">
        <f aca="false">IF(AND(A193&gt;="2019-01",ISNUMBER(L193)),IF(AND(L193&lt;350,OR(NOT(ISNUMBER(M193)),M193&lt;50)),100,IF(L193&lt;=450,50,0)),IF(ISNUMBER(J193),IF(AND(J193&lt;0.95,OR(NOT(ISNUMBER(K193)),K193&lt;0.2)),100,IF(AND(J193&lt;=1.35,OR(NOT(ISNUMBER(K193)),K193&lt;0.4)),50,0)),""))</f>
        <v>0</v>
      </c>
      <c r="U193" s="127" t="n">
        <f aca="false">IF(ISNUMBER(P193),IF(P193=1,100,IF(P193=0,50,0)),"")</f>
        <v>100</v>
      </c>
      <c r="V193" s="127" t="n">
        <f aca="false">IF(ISNUMBER(Q193),IF(Q193=1,0,100),"")</f>
        <v>100</v>
      </c>
      <c r="W193" s="127" t="n">
        <f aca="false">IF(ISNUMBER(N193),IF(OR(N193&lt;4,AND(N193&lt;6,ISNUMBER(O193),O193&lt;-0.3)),100,IF(OR(N193&lt;=6,AND(ISNUMBER(O193),O193&lt;-0.3)),50,0)),"")</f>
        <v>100</v>
      </c>
      <c r="X193" s="127" t="n">
        <f aca="false">IF(ISNUMBER(I193),IF(I193&lt;15,100,IF(I193&lt;=25,50,0)),"")</f>
        <v>50</v>
      </c>
      <c r="Y193" s="127" t="n">
        <f aca="false">SUMPRODUCT({30,10,20,15,10,10,5},--ISNUMBER(R193:X193))</f>
        <v>100</v>
      </c>
      <c r="Z193" s="127" t="n">
        <f aca="false">IF(Y193&gt;=60,SUMPRODUCT({30,10,20,15,10,10,5},R193:X193)/Y193,"")</f>
        <v>77.5</v>
      </c>
      <c r="AA193" s="127" t="str">
        <f aca="false">IF(ISNUMBER(Z193),IF(Z193&gt;=70,"EASY",IF(Z193&gt;40,"UNCERTAIN","HARD")),"")</f>
        <v>EASY</v>
      </c>
    </row>
    <row r="194" customFormat="false" ht="15" hidden="false" customHeight="false" outlineLevel="0" collapsed="false">
      <c r="A194" s="127" t="s">
        <v>1484</v>
      </c>
      <c r="B194" s="127" t="n">
        <v>0.0122</v>
      </c>
      <c r="C194" s="127" t="s">
        <v>1293</v>
      </c>
      <c r="D194" s="127" t="n">
        <f aca="false">D193*(1+B194)</f>
        <v>338.354521522945</v>
      </c>
      <c r="E194" s="127" t="n">
        <f aca="false">AVERAGE(D185:D194)</f>
        <v>284.062356155093</v>
      </c>
      <c r="F194" s="127" t="n">
        <f aca="false">D194/E194-1</f>
        <v>0.191127631632433</v>
      </c>
      <c r="G194" s="127" t="n">
        <f aca="false">IF(E194&gt;E193,1,0)</f>
        <v>1</v>
      </c>
      <c r="H194" s="127" t="n">
        <f aca="false">D194/D182-1</f>
        <v>0.211968265527642</v>
      </c>
      <c r="I194" s="127" t="n">
        <f aca="false">STDEV(B189:B194)*SQRT(12)*100</f>
        <v>20.2393646145327</v>
      </c>
      <c r="J194" s="127" t="n">
        <v>2.31</v>
      </c>
      <c r="K194" s="127" t="n">
        <f aca="false">IF(AND(ISNUMBER(J194),ISNUMBER(J188)),J194-J188,"")</f>
        <v>0.2</v>
      </c>
      <c r="M194" s="127" t="str">
        <f aca="false">IF(AND(ISNUMBER(L194),ISNUMBER(L188)),L194-L188,"")</f>
        <v/>
      </c>
      <c r="N194" s="127" t="n">
        <v>4.5161</v>
      </c>
      <c r="O194" s="127" t="n">
        <f aca="false">IF(AND(ISNUMBER(N194),ISNUMBER(N188)),N194-N188,"")</f>
        <v>-3.9489</v>
      </c>
      <c r="P194" s="127" t="n">
        <v>1</v>
      </c>
      <c r="Q194" s="127" t="n">
        <v>0</v>
      </c>
      <c r="R194" s="127" t="n">
        <f aca="false">IF(ISNUMBER(F194),IF(AND(F194&gt;0.02,G194=1),100,IF(F194&gt;-0.02,50,0)),"")</f>
        <v>100</v>
      </c>
      <c r="S194" s="127" t="n">
        <f aca="false">IF(ISNUMBER(H194),IF(H194&gt;0.05,100,IF(H194&gt;0,50,0)),"")</f>
        <v>100</v>
      </c>
      <c r="T194" s="127" t="n">
        <f aca="false">IF(AND(A194&gt;="2019-01",ISNUMBER(L194)),IF(AND(L194&lt;350,OR(NOT(ISNUMBER(M194)),M194&lt;50)),100,IF(L194&lt;=450,50,0)),IF(ISNUMBER(J194),IF(AND(J194&lt;0.95,OR(NOT(ISNUMBER(K194)),K194&lt;0.2)),100,IF(AND(J194&lt;=1.35,OR(NOT(ISNUMBER(K194)),K194&lt;0.4)),50,0)),""))</f>
        <v>0</v>
      </c>
      <c r="U194" s="127" t="n">
        <f aca="false">IF(ISNUMBER(P194),IF(P194=1,100,IF(P194=0,50,0)),"")</f>
        <v>100</v>
      </c>
      <c r="V194" s="127" t="n">
        <f aca="false">IF(ISNUMBER(Q194),IF(Q194=1,0,100),"")</f>
        <v>100</v>
      </c>
      <c r="W194" s="127" t="n">
        <f aca="false">IF(ISNUMBER(N194),IF(OR(N194&lt;4,AND(N194&lt;6,ISNUMBER(O194),O194&lt;-0.3)),100,IF(OR(N194&lt;=6,AND(ISNUMBER(O194),O194&lt;-0.3)),50,0)),"")</f>
        <v>100</v>
      </c>
      <c r="X194" s="127" t="n">
        <f aca="false">IF(ISNUMBER(I194),IF(I194&lt;15,100,IF(I194&lt;=25,50,0)),"")</f>
        <v>50</v>
      </c>
      <c r="Y194" s="127" t="n">
        <f aca="false">SUMPRODUCT({30,10,20,15,10,10,5},--ISNUMBER(R194:X194))</f>
        <v>100</v>
      </c>
      <c r="Z194" s="127" t="n">
        <f aca="false">IF(Y194&gt;=60,SUMPRODUCT({30,10,20,15,10,10,5},R194:X194)/Y194,"")</f>
        <v>77.5</v>
      </c>
      <c r="AA194" s="127" t="str">
        <f aca="false">IF(ISNUMBER(Z194),IF(Z194&gt;=70,"EASY",IF(Z194&gt;40,"UNCERTAIN","HARD")),"")</f>
        <v>EASY</v>
      </c>
    </row>
    <row r="195" customFormat="false" ht="15" hidden="false" customHeight="false" outlineLevel="0" collapsed="false">
      <c r="A195" s="127" t="s">
        <v>1485</v>
      </c>
      <c r="B195" s="127" t="n">
        <v>0.0429</v>
      </c>
      <c r="C195" s="127" t="s">
        <v>1293</v>
      </c>
      <c r="D195" s="127" t="n">
        <f aca="false">D194*(1+B195)</f>
        <v>352.869930496279</v>
      </c>
      <c r="E195" s="127" t="n">
        <f aca="false">AVERAGE(D186:D195)</f>
        <v>293.688689706072</v>
      </c>
      <c r="F195" s="127" t="n">
        <f aca="false">D195/E195-1</f>
        <v>0.201510112117142</v>
      </c>
      <c r="G195" s="127" t="n">
        <f aca="false">IF(E195&gt;E194,1,0)</f>
        <v>1</v>
      </c>
      <c r="H195" s="127" t="n">
        <f aca="false">D195/D183-1</f>
        <v>0.295573702458772</v>
      </c>
      <c r="I195" s="127" t="n">
        <f aca="false">STDEV(B190:B195)*SQRT(12)*100</f>
        <v>16.4956673099332</v>
      </c>
      <c r="J195" s="127" t="n">
        <v>2.15</v>
      </c>
      <c r="K195" s="127" t="n">
        <f aca="false">IF(AND(ISNUMBER(J195),ISNUMBER(J189)),J195-J189,"")</f>
        <v>-0.04</v>
      </c>
      <c r="M195" s="127" t="str">
        <f aca="false">IF(AND(ISNUMBER(L195),ISNUMBER(L189)),L195-L189,"")</f>
        <v/>
      </c>
      <c r="N195" s="127" t="n">
        <v>4.6088</v>
      </c>
      <c r="O195" s="127" t="n">
        <f aca="false">IF(AND(ISNUMBER(N195),ISNUMBER(N189)),N195-N189,"")</f>
        <v>-3.0749</v>
      </c>
      <c r="P195" s="127" t="n">
        <v>1</v>
      </c>
      <c r="Q195" s="127" t="n">
        <v>0</v>
      </c>
      <c r="R195" s="127" t="n">
        <f aca="false">IF(ISNUMBER(F195),IF(AND(F195&gt;0.02,G195=1),100,IF(F195&gt;-0.02,50,0)),"")</f>
        <v>100</v>
      </c>
      <c r="S195" s="127" t="n">
        <f aca="false">IF(ISNUMBER(H195),IF(H195&gt;0.05,100,IF(H195&gt;0,50,0)),"")</f>
        <v>100</v>
      </c>
      <c r="T195" s="127" t="n">
        <f aca="false">IF(AND(A195&gt;="2019-01",ISNUMBER(L195)),IF(AND(L195&lt;350,OR(NOT(ISNUMBER(M195)),M195&lt;50)),100,IF(L195&lt;=450,50,0)),IF(ISNUMBER(J195),IF(AND(J195&lt;0.95,OR(NOT(ISNUMBER(K195)),K195&lt;0.2)),100,IF(AND(J195&lt;=1.35,OR(NOT(ISNUMBER(K195)),K195&lt;0.4)),50,0)),""))</f>
        <v>0</v>
      </c>
      <c r="U195" s="127" t="n">
        <f aca="false">IF(ISNUMBER(P195),IF(P195=1,100,IF(P195=0,50,0)),"")</f>
        <v>100</v>
      </c>
      <c r="V195" s="127" t="n">
        <f aca="false">IF(ISNUMBER(Q195),IF(Q195=1,0,100),"")</f>
        <v>100</v>
      </c>
      <c r="W195" s="127" t="n">
        <f aca="false">IF(ISNUMBER(N195),IF(OR(N195&lt;4,AND(N195&lt;6,ISNUMBER(O195),O195&lt;-0.3)),100,IF(OR(N195&lt;=6,AND(ISNUMBER(O195),O195&lt;-0.3)),50,0)),"")</f>
        <v>100</v>
      </c>
      <c r="X195" s="127" t="n">
        <f aca="false">IF(ISNUMBER(I195),IF(I195&lt;15,100,IF(I195&lt;=25,50,0)),"")</f>
        <v>50</v>
      </c>
      <c r="Y195" s="127" t="n">
        <f aca="false">SUMPRODUCT({30,10,20,15,10,10,5},--ISNUMBER(R195:X195))</f>
        <v>100</v>
      </c>
      <c r="Z195" s="127" t="n">
        <f aca="false">IF(Y195&gt;=60,SUMPRODUCT({30,10,20,15,10,10,5},R195:X195)/Y195,"")</f>
        <v>77.5</v>
      </c>
      <c r="AA195" s="127" t="str">
        <f aca="false">IF(ISNUMBER(Z195),IF(Z195&gt;=70,"EASY",IF(Z195&gt;40,"UNCERTAIN","HARD")),"")</f>
        <v>EASY</v>
      </c>
    </row>
    <row r="196" customFormat="false" ht="15" hidden="false" customHeight="false" outlineLevel="0" collapsed="false">
      <c r="A196" s="127" t="s">
        <v>1486</v>
      </c>
      <c r="B196" s="127" t="n">
        <v>0.0321</v>
      </c>
      <c r="C196" s="127" t="s">
        <v>1293</v>
      </c>
      <c r="D196" s="127" t="n">
        <f aca="false">D195*(1+B196)</f>
        <v>364.19705526521</v>
      </c>
      <c r="E196" s="127" t="n">
        <f aca="false">AVERAGE(D187:D196)</f>
        <v>303.318666716003</v>
      </c>
      <c r="F196" s="127" t="n">
        <f aca="false">D196/E196-1</f>
        <v>0.200707688743096</v>
      </c>
      <c r="G196" s="127" t="n">
        <f aca="false">IF(E196&gt;E195,1,0)</f>
        <v>1</v>
      </c>
      <c r="H196" s="127" t="n">
        <f aca="false">D196/D184-1</f>
        <v>0.406650134975488</v>
      </c>
      <c r="I196" s="127" t="n">
        <f aca="false">STDEV(B191:B196)*SQRT(12)*100</f>
        <v>13.4096696454462</v>
      </c>
      <c r="J196" s="127" t="n">
        <v>1.94</v>
      </c>
      <c r="K196" s="127" t="n">
        <f aca="false">IF(AND(ISNUMBER(J196),ISNUMBER(J190)),J196-J190,"")</f>
        <v>-0.67</v>
      </c>
      <c r="M196" s="127" t="str">
        <f aca="false">IF(AND(ISNUMBER(L196),ISNUMBER(L190)),L196-L190,"")</f>
        <v/>
      </c>
      <c r="N196" s="127" t="n">
        <v>4.4776</v>
      </c>
      <c r="O196" s="127" t="n">
        <f aca="false">IF(AND(ISNUMBER(N196),ISNUMBER(N190)),N196-N190,"")</f>
        <v>-2.5786</v>
      </c>
      <c r="P196" s="127" t="n">
        <v>1</v>
      </c>
      <c r="Q196" s="127" t="n">
        <v>0</v>
      </c>
      <c r="R196" s="127" t="n">
        <f aca="false">IF(ISNUMBER(F196),IF(AND(F196&gt;0.02,G196=1),100,IF(F196&gt;-0.02,50,0)),"")</f>
        <v>100</v>
      </c>
      <c r="S196" s="127" t="n">
        <f aca="false">IF(ISNUMBER(H196),IF(H196&gt;0.05,100,IF(H196&gt;0,50,0)),"")</f>
        <v>100</v>
      </c>
      <c r="T196" s="127" t="n">
        <f aca="false">IF(AND(A196&gt;="2019-01",ISNUMBER(L196)),IF(AND(L196&lt;350,OR(NOT(ISNUMBER(M196)),M196&lt;50)),100,IF(L196&lt;=450,50,0)),IF(ISNUMBER(J196),IF(AND(J196&lt;0.95,OR(NOT(ISNUMBER(K196)),K196&lt;0.2)),100,IF(AND(J196&lt;=1.35,OR(NOT(ISNUMBER(K196)),K196&lt;0.4)),50,0)),""))</f>
        <v>0</v>
      </c>
      <c r="U196" s="127" t="n">
        <f aca="false">IF(ISNUMBER(P196),IF(P196=1,100,IF(P196=0,50,0)),"")</f>
        <v>100</v>
      </c>
      <c r="V196" s="127" t="n">
        <f aca="false">IF(ISNUMBER(Q196),IF(Q196=1,0,100),"")</f>
        <v>100</v>
      </c>
      <c r="W196" s="127" t="n">
        <f aca="false">IF(ISNUMBER(N196),IF(OR(N196&lt;4,AND(N196&lt;6,ISNUMBER(O196),O196&lt;-0.3)),100,IF(OR(N196&lt;=6,AND(ISNUMBER(O196),O196&lt;-0.3)),50,0)),"")</f>
        <v>100</v>
      </c>
      <c r="X196" s="127" t="n">
        <f aca="false">IF(ISNUMBER(I196),IF(I196&lt;15,100,IF(I196&lt;=25,50,0)),"")</f>
        <v>100</v>
      </c>
      <c r="Y196" s="127" t="n">
        <f aca="false">SUMPRODUCT({30,10,20,15,10,10,5},--ISNUMBER(R196:X196))</f>
        <v>100</v>
      </c>
      <c r="Z196" s="127" t="n">
        <f aca="false">IF(Y196&gt;=60,SUMPRODUCT({30,10,20,15,10,10,5},R196:X196)/Y196,"")</f>
        <v>80</v>
      </c>
      <c r="AA196" s="127" t="str">
        <f aca="false">IF(ISNUMBER(Z196),IF(Z196&gt;=70,"EASY",IF(Z196&gt;40,"UNCERTAIN","HARD")),"")</f>
        <v>EASY</v>
      </c>
    </row>
    <row r="197" customFormat="false" ht="15" hidden="false" customHeight="false" outlineLevel="0" collapsed="false">
      <c r="A197" s="127" t="s">
        <v>1487</v>
      </c>
      <c r="B197" s="127" t="n">
        <v>0.0345</v>
      </c>
      <c r="C197" s="127" t="s">
        <v>1293</v>
      </c>
      <c r="D197" s="127" t="n">
        <f aca="false">D196*(1+B197)</f>
        <v>376.761853671859</v>
      </c>
      <c r="E197" s="127" t="n">
        <f aca="false">AVERAGE(D188:D197)</f>
        <v>314.990062612135</v>
      </c>
      <c r="F197" s="127" t="n">
        <f aca="false">D197/E197-1</f>
        <v>0.196107110641732</v>
      </c>
      <c r="G197" s="127" t="n">
        <f aca="false">IF(E197&gt;E196,1,0)</f>
        <v>1</v>
      </c>
      <c r="H197" s="127" t="n">
        <f aca="false">D197/D185-1</f>
        <v>0.468246962599276</v>
      </c>
      <c r="I197" s="127" t="n">
        <f aca="false">STDEV(B192:B197)*SQRT(12)*100</f>
        <v>12.7649144141275</v>
      </c>
      <c r="J197" s="127" t="n">
        <v>1.88</v>
      </c>
      <c r="K197" s="127" t="n">
        <f aca="false">IF(AND(ISNUMBER(J197),ISNUMBER(J191)),J197-J191,"")</f>
        <v>-0.81</v>
      </c>
      <c r="M197" s="127" t="str">
        <f aca="false">IF(AND(ISNUMBER(L197),ISNUMBER(L191)),L197-L191,"")</f>
        <v/>
      </c>
      <c r="N197" s="127" t="n">
        <v>4.5793</v>
      </c>
      <c r="O197" s="127" t="n">
        <f aca="false">IF(AND(ISNUMBER(N197),ISNUMBER(N191)),N197-N191,"")</f>
        <v>-1.3031</v>
      </c>
      <c r="P197" s="127" t="n">
        <v>-1</v>
      </c>
      <c r="Q197" s="127" t="n">
        <v>0</v>
      </c>
      <c r="R197" s="127" t="n">
        <f aca="false">IF(ISNUMBER(F197),IF(AND(F197&gt;0.02,G197=1),100,IF(F197&gt;-0.02,50,0)),"")</f>
        <v>100</v>
      </c>
      <c r="S197" s="127" t="n">
        <f aca="false">IF(ISNUMBER(H197),IF(H197&gt;0.05,100,IF(H197&gt;0,50,0)),"")</f>
        <v>100</v>
      </c>
      <c r="T197" s="127" t="n">
        <f aca="false">IF(AND(A197&gt;="2019-01",ISNUMBER(L197)),IF(AND(L197&lt;350,OR(NOT(ISNUMBER(M197)),M197&lt;50)),100,IF(L197&lt;=450,50,0)),IF(ISNUMBER(J197),IF(AND(J197&lt;0.95,OR(NOT(ISNUMBER(K197)),K197&lt;0.2)),100,IF(AND(J197&lt;=1.35,OR(NOT(ISNUMBER(K197)),K197&lt;0.4)),50,0)),""))</f>
        <v>0</v>
      </c>
      <c r="U197" s="127" t="n">
        <f aca="false">IF(ISNUMBER(P197),IF(P197=1,100,IF(P197=0,50,0)),"")</f>
        <v>0</v>
      </c>
      <c r="V197" s="127" t="n">
        <f aca="false">IF(ISNUMBER(Q197),IF(Q197=1,0,100),"")</f>
        <v>100</v>
      </c>
      <c r="W197" s="127" t="n">
        <f aca="false">IF(ISNUMBER(N197),IF(OR(N197&lt;4,AND(N197&lt;6,ISNUMBER(O197),O197&lt;-0.3)),100,IF(OR(N197&lt;=6,AND(ISNUMBER(O197),O197&lt;-0.3)),50,0)),"")</f>
        <v>100</v>
      </c>
      <c r="X197" s="127" t="n">
        <f aca="false">IF(ISNUMBER(I197),IF(I197&lt;15,100,IF(I197&lt;=25,50,0)),"")</f>
        <v>100</v>
      </c>
      <c r="Y197" s="127" t="n">
        <f aca="false">SUMPRODUCT({30,10,20,15,10,10,5},--ISNUMBER(R197:X197))</f>
        <v>100</v>
      </c>
      <c r="Z197" s="127" t="n">
        <f aca="false">IF(Y197&gt;=60,SUMPRODUCT({30,10,20,15,10,10,5},R197:X197)/Y197,"")</f>
        <v>65</v>
      </c>
      <c r="AA197" s="127" t="str">
        <f aca="false">IF(ISNUMBER(Z197),IF(Z197&gt;=70,"EASY",IF(Z197&gt;40,"UNCERTAIN","HARD")),"")</f>
        <v>UNCERTAIN</v>
      </c>
    </row>
    <row r="198" customFormat="false" ht="15" hidden="false" customHeight="false" outlineLevel="0" collapsed="false">
      <c r="A198" s="127" t="s">
        <v>1488</v>
      </c>
      <c r="B198" s="127" t="n">
        <v>0.0738</v>
      </c>
      <c r="C198" s="127" t="s">
        <v>1293</v>
      </c>
      <c r="D198" s="127" t="n">
        <f aca="false">D197*(1+B198)</f>
        <v>404.566878472843</v>
      </c>
      <c r="E198" s="127" t="n">
        <f aca="false">AVERAGE(D189:D198)</f>
        <v>329.995863004099</v>
      </c>
      <c r="F198" s="127" t="n">
        <f aca="false">D198/E198-1</f>
        <v>0.225975607057283</v>
      </c>
      <c r="G198" s="127" t="n">
        <f aca="false">IF(E198&gt;E197,1,0)</f>
        <v>1</v>
      </c>
      <c r="H198" s="127" t="n">
        <f aca="false">D198/D186-1</f>
        <v>0.510156693907186</v>
      </c>
      <c r="I198" s="127" t="n">
        <f aca="false">STDEV(B193:B198)*SQRT(12)*100</f>
        <v>7.22214649532949</v>
      </c>
      <c r="J198" s="127" t="n">
        <v>1.78</v>
      </c>
      <c r="K198" s="127" t="n">
        <f aca="false">IF(AND(ISNUMBER(J198),ISNUMBER(J192)),J198-J192,"")</f>
        <v>-0.83</v>
      </c>
      <c r="M198" s="127" t="str">
        <f aca="false">IF(AND(ISNUMBER(L198),ISNUMBER(L192)),L198-L192,"")</f>
        <v/>
      </c>
      <c r="N198" s="127" t="n">
        <v>4.1183</v>
      </c>
      <c r="O198" s="127" t="n">
        <f aca="false">IF(AND(ISNUMBER(N198),ISNUMBER(N192)),N198-N192,"")</f>
        <v>-1.7449</v>
      </c>
      <c r="P198" s="127" t="n">
        <v>-1</v>
      </c>
      <c r="Q198" s="127" t="n">
        <v>0</v>
      </c>
      <c r="R198" s="127" t="n">
        <f aca="false">IF(ISNUMBER(F198),IF(AND(F198&gt;0.02,G198=1),100,IF(F198&gt;-0.02,50,0)),"")</f>
        <v>100</v>
      </c>
      <c r="S198" s="127" t="n">
        <f aca="false">IF(ISNUMBER(H198),IF(H198&gt;0.05,100,IF(H198&gt;0,50,0)),"")</f>
        <v>100</v>
      </c>
      <c r="T198" s="127" t="n">
        <f aca="false">IF(AND(A198&gt;="2019-01",ISNUMBER(L198)),IF(AND(L198&lt;350,OR(NOT(ISNUMBER(M198)),M198&lt;50)),100,IF(L198&lt;=450,50,0)),IF(ISNUMBER(J198),IF(AND(J198&lt;0.95,OR(NOT(ISNUMBER(K198)),K198&lt;0.2)),100,IF(AND(J198&lt;=1.35,OR(NOT(ISNUMBER(K198)),K198&lt;0.4)),50,0)),""))</f>
        <v>0</v>
      </c>
      <c r="U198" s="127" t="n">
        <f aca="false">IF(ISNUMBER(P198),IF(P198=1,100,IF(P198=0,50,0)),"")</f>
        <v>0</v>
      </c>
      <c r="V198" s="127" t="n">
        <f aca="false">IF(ISNUMBER(Q198),IF(Q198=1,0,100),"")</f>
        <v>100</v>
      </c>
      <c r="W198" s="127" t="n">
        <f aca="false">IF(ISNUMBER(N198),IF(OR(N198&lt;4,AND(N198&lt;6,ISNUMBER(O198),O198&lt;-0.3)),100,IF(OR(N198&lt;=6,AND(ISNUMBER(O198),O198&lt;-0.3)),50,0)),"")</f>
        <v>100</v>
      </c>
      <c r="X198" s="127" t="n">
        <f aca="false">IF(ISNUMBER(I198),IF(I198&lt;15,100,IF(I198&lt;=25,50,0)),"")</f>
        <v>100</v>
      </c>
      <c r="Y198" s="127" t="n">
        <f aca="false">SUMPRODUCT({30,10,20,15,10,10,5},--ISNUMBER(R198:X198))</f>
        <v>100</v>
      </c>
      <c r="Z198" s="127" t="n">
        <f aca="false">IF(Y198&gt;=60,SUMPRODUCT({30,10,20,15,10,10,5},R198:X198)/Y198,"")</f>
        <v>65</v>
      </c>
      <c r="AA198" s="127" t="str">
        <f aca="false">IF(ISNUMBER(Z198),IF(Z198&gt;=70,"EASY",IF(Z198&gt;40,"UNCERTAIN","HARD")),"")</f>
        <v>UNCERTAIN</v>
      </c>
    </row>
    <row r="199" customFormat="false" ht="15" hidden="false" customHeight="false" outlineLevel="0" collapsed="false">
      <c r="A199" s="127" t="s">
        <v>1489</v>
      </c>
      <c r="B199" s="127" t="n">
        <v>0.0121</v>
      </c>
      <c r="C199" s="127" t="s">
        <v>1293</v>
      </c>
      <c r="D199" s="127" t="n">
        <f aca="false">D198*(1+B199)</f>
        <v>409.462137702364</v>
      </c>
      <c r="E199" s="127" t="n">
        <f aca="false">AVERAGE(D190:D199)</f>
        <v>346.035838310559</v>
      </c>
      <c r="F199" s="127" t="n">
        <f aca="false">D199/E199-1</f>
        <v>0.183294018623819</v>
      </c>
      <c r="G199" s="127" t="n">
        <f aca="false">IF(E199&gt;E198,1,0)</f>
        <v>1</v>
      </c>
      <c r="H199" s="127" t="n">
        <f aca="false">D199/D187-1</f>
        <v>0.574564324614673</v>
      </c>
      <c r="I199" s="127" t="n">
        <f aca="false">STDEV(B194:B199)*SQRT(12)*100</f>
        <v>7.92938837490005</v>
      </c>
      <c r="J199" s="127" t="n">
        <v>1.63</v>
      </c>
      <c r="K199" s="127" t="n">
        <f aca="false">IF(AND(ISNUMBER(J199),ISNUMBER(J193)),J199-J193,"")</f>
        <v>-0.99</v>
      </c>
      <c r="M199" s="127" t="str">
        <f aca="false">IF(AND(ISNUMBER(L199),ISNUMBER(L193)),L199-L193,"")</f>
        <v/>
      </c>
      <c r="N199" s="127" t="n">
        <v>3.6688</v>
      </c>
      <c r="O199" s="127" t="n">
        <f aca="false">IF(AND(ISNUMBER(N199),ISNUMBER(N193)),N199-N193,"")</f>
        <v>-1.5204</v>
      </c>
      <c r="P199" s="127" t="n">
        <v>-1</v>
      </c>
      <c r="Q199" s="127" t="n">
        <v>0</v>
      </c>
      <c r="R199" s="127" t="n">
        <f aca="false">IF(ISNUMBER(F199),IF(AND(F199&gt;0.02,G199=1),100,IF(F199&gt;-0.02,50,0)),"")</f>
        <v>100</v>
      </c>
      <c r="S199" s="127" t="n">
        <f aca="false">IF(ISNUMBER(H199),IF(H199&gt;0.05,100,IF(H199&gt;0,50,0)),"")</f>
        <v>100</v>
      </c>
      <c r="T199" s="127" t="n">
        <f aca="false">IF(AND(A199&gt;="2019-01",ISNUMBER(L199)),IF(AND(L199&lt;350,OR(NOT(ISNUMBER(M199)),M199&lt;50)),100,IF(L199&lt;=450,50,0)),IF(ISNUMBER(J199),IF(AND(J199&lt;0.95,OR(NOT(ISNUMBER(K199)),K199&lt;0.2)),100,IF(AND(J199&lt;=1.35,OR(NOT(ISNUMBER(K199)),K199&lt;0.4)),50,0)),""))</f>
        <v>0</v>
      </c>
      <c r="U199" s="127" t="n">
        <f aca="false">IF(ISNUMBER(P199),IF(P199=1,100,IF(P199=0,50,0)),"")</f>
        <v>0</v>
      </c>
      <c r="V199" s="127" t="n">
        <f aca="false">IF(ISNUMBER(Q199),IF(Q199=1,0,100),"")</f>
        <v>100</v>
      </c>
      <c r="W199" s="127" t="n">
        <f aca="false">IF(ISNUMBER(N199),IF(OR(N199&lt;4,AND(N199&lt;6,ISNUMBER(O199),O199&lt;-0.3)),100,IF(OR(N199&lt;=6,AND(ISNUMBER(O199),O199&lt;-0.3)),50,0)),"")</f>
        <v>100</v>
      </c>
      <c r="X199" s="127" t="n">
        <f aca="false">IF(ISNUMBER(I199),IF(I199&lt;15,100,IF(I199&lt;=25,50,0)),"")</f>
        <v>100</v>
      </c>
      <c r="Y199" s="127" t="n">
        <f aca="false">SUMPRODUCT({30,10,20,15,10,10,5},--ISNUMBER(R199:X199))</f>
        <v>100</v>
      </c>
      <c r="Z199" s="127" t="n">
        <f aca="false">IF(Y199&gt;=60,SUMPRODUCT({30,10,20,15,10,10,5},R199:X199)/Y199,"")</f>
        <v>65</v>
      </c>
      <c r="AA199" s="127" t="str">
        <f aca="false">IF(ISNUMBER(Z199),IF(Z199&gt;=70,"EASY",IF(Z199&gt;40,"UNCERTAIN","HARD")),"")</f>
        <v>UNCERTAIN</v>
      </c>
    </row>
    <row r="200" customFormat="false" ht="15" hidden="false" customHeight="false" outlineLevel="0" collapsed="false">
      <c r="A200" s="127" t="s">
        <v>1490</v>
      </c>
      <c r="B200" s="127" t="n">
        <v>0.0374</v>
      </c>
      <c r="C200" s="127" t="s">
        <v>1293</v>
      </c>
      <c r="D200" s="127" t="n">
        <f aca="false">D199*(1+B200)</f>
        <v>424.776021652432</v>
      </c>
      <c r="E200" s="127" t="n">
        <f aca="false">AVERAGE(D191:D200)</f>
        <v>360.643359634837</v>
      </c>
      <c r="F200" s="127" t="n">
        <f aca="false">D200/E200-1</f>
        <v>0.17782848430242</v>
      </c>
      <c r="G200" s="127" t="n">
        <f aca="false">IF(E200&gt;E199,1,0)</f>
        <v>1</v>
      </c>
      <c r="H200" s="127" t="n">
        <f aca="false">D200/D188-1</f>
        <v>0.669002789777523</v>
      </c>
      <c r="I200" s="127" t="n">
        <f aca="false">STDEV(B195:B200)*SQRT(12)*100</f>
        <v>6.96282701206916</v>
      </c>
      <c r="J200" s="127" t="n">
        <v>1.63</v>
      </c>
      <c r="K200" s="127" t="n">
        <f aca="false">IF(AND(ISNUMBER(J200),ISNUMBER(J194)),J200-J194,"")</f>
        <v>-0.68</v>
      </c>
      <c r="M200" s="127" t="str">
        <f aca="false">IF(AND(ISNUMBER(L200),ISNUMBER(L194)),L200-L194,"")</f>
        <v/>
      </c>
      <c r="N200" s="127" t="n">
        <v>3.2258</v>
      </c>
      <c r="O200" s="127" t="n">
        <f aca="false">IF(AND(ISNUMBER(N200),ISNUMBER(N194)),N200-N194,"")</f>
        <v>-1.2903</v>
      </c>
      <c r="P200" s="127" t="n">
        <v>-1</v>
      </c>
      <c r="Q200" s="127" t="n">
        <v>0</v>
      </c>
      <c r="R200" s="127" t="n">
        <f aca="false">IF(ISNUMBER(F200),IF(AND(F200&gt;0.02,G200=1),100,IF(F200&gt;-0.02,50,0)),"")</f>
        <v>100</v>
      </c>
      <c r="S200" s="127" t="n">
        <f aca="false">IF(ISNUMBER(H200),IF(H200&gt;0.05,100,IF(H200&gt;0,50,0)),"")</f>
        <v>100</v>
      </c>
      <c r="T200" s="127" t="n">
        <f aca="false">IF(AND(A200&gt;="2019-01",ISNUMBER(L200)),IF(AND(L200&lt;350,OR(NOT(ISNUMBER(M200)),M200&lt;50)),100,IF(L200&lt;=450,50,0)),IF(ISNUMBER(J200),IF(AND(J200&lt;0.95,OR(NOT(ISNUMBER(K200)),K200&lt;0.2)),100,IF(AND(J200&lt;=1.35,OR(NOT(ISNUMBER(K200)),K200&lt;0.4)),50,0)),""))</f>
        <v>0</v>
      </c>
      <c r="U200" s="127" t="n">
        <f aca="false">IF(ISNUMBER(P200),IF(P200=1,100,IF(P200=0,50,0)),"")</f>
        <v>0</v>
      </c>
      <c r="V200" s="127" t="n">
        <f aca="false">IF(ISNUMBER(Q200),IF(Q200=1,0,100),"")</f>
        <v>100</v>
      </c>
      <c r="W200" s="127" t="n">
        <f aca="false">IF(ISNUMBER(N200),IF(OR(N200&lt;4,AND(N200&lt;6,ISNUMBER(O200),O200&lt;-0.3)),100,IF(OR(N200&lt;=6,AND(ISNUMBER(O200),O200&lt;-0.3)),50,0)),"")</f>
        <v>100</v>
      </c>
      <c r="X200" s="127" t="n">
        <f aca="false">IF(ISNUMBER(I200),IF(I200&lt;15,100,IF(I200&lt;=25,50,0)),"")</f>
        <v>100</v>
      </c>
      <c r="Y200" s="127" t="n">
        <f aca="false">SUMPRODUCT({30,10,20,15,10,10,5},--ISNUMBER(R200:X200))</f>
        <v>100</v>
      </c>
      <c r="Z200" s="127" t="n">
        <f aca="false">IF(Y200&gt;=60,SUMPRODUCT({30,10,20,15,10,10,5},R200:X200)/Y200,"")</f>
        <v>65</v>
      </c>
      <c r="AA200" s="127" t="str">
        <f aca="false">IF(ISNUMBER(Z200),IF(Z200&gt;=70,"EASY",IF(Z200&gt;40,"UNCERTAIN","HARD")),"")</f>
        <v>UNCERTAIN</v>
      </c>
    </row>
    <row r="201" customFormat="false" ht="15" hidden="false" customHeight="false" outlineLevel="0" collapsed="false">
      <c r="A201" s="127" t="s">
        <v>1491</v>
      </c>
      <c r="B201" s="127" t="n">
        <v>-0.0333</v>
      </c>
      <c r="C201" s="127" t="s">
        <v>1293</v>
      </c>
      <c r="D201" s="127" t="n">
        <f aca="false">D200*(1+B201)</f>
        <v>410.630980131406</v>
      </c>
      <c r="E201" s="127" t="n">
        <f aca="false">AVERAGE(D192:D201)</f>
        <v>373.334715351874</v>
      </c>
      <c r="F201" s="127" t="n">
        <f aca="false">D201/E201-1</f>
        <v>0.099900339416279</v>
      </c>
      <c r="G201" s="127" t="n">
        <f aca="false">IF(E201&gt;E200,1,0)</f>
        <v>1</v>
      </c>
      <c r="H201" s="127" t="n">
        <f aca="false">D201/D189-1</f>
        <v>0.648707333821716</v>
      </c>
      <c r="I201" s="127" t="n">
        <f aca="false">STDEV(B196:B201)*SQRT(12)*100</f>
        <v>12.2316638279508</v>
      </c>
      <c r="J201" s="127" t="n">
        <v>1.24</v>
      </c>
      <c r="K201" s="127" t="n">
        <f aca="false">IF(AND(ISNUMBER(J201),ISNUMBER(J195)),J201-J195,"")</f>
        <v>-0.91</v>
      </c>
      <c r="M201" s="127" t="str">
        <f aca="false">IF(AND(ISNUMBER(L201),ISNUMBER(L195)),L201-L195,"")</f>
        <v/>
      </c>
      <c r="N201" s="127" t="n">
        <v>3.2058</v>
      </c>
      <c r="O201" s="127" t="n">
        <f aca="false">IF(AND(ISNUMBER(N201),ISNUMBER(N195)),N201-N195,"")</f>
        <v>-1.403</v>
      </c>
      <c r="P201" s="127" t="n">
        <v>-1</v>
      </c>
      <c r="Q201" s="127" t="n">
        <v>0</v>
      </c>
      <c r="R201" s="127" t="n">
        <f aca="false">IF(ISNUMBER(F201),IF(AND(F201&gt;0.02,G201=1),100,IF(F201&gt;-0.02,50,0)),"")</f>
        <v>100</v>
      </c>
      <c r="S201" s="127" t="n">
        <f aca="false">IF(ISNUMBER(H201),IF(H201&gt;0.05,100,IF(H201&gt;0,50,0)),"")</f>
        <v>100</v>
      </c>
      <c r="T201" s="127" t="n">
        <f aca="false">IF(AND(A201&gt;="2019-01",ISNUMBER(L201)),IF(AND(L201&lt;350,OR(NOT(ISNUMBER(M201)),M201&lt;50)),100,IF(L201&lt;=450,50,0)),IF(ISNUMBER(J201),IF(AND(J201&lt;0.95,OR(NOT(ISNUMBER(K201)),K201&lt;0.2)),100,IF(AND(J201&lt;=1.35,OR(NOT(ISNUMBER(K201)),K201&lt;0.4)),50,0)),""))</f>
        <v>50</v>
      </c>
      <c r="U201" s="127" t="n">
        <f aca="false">IF(ISNUMBER(P201),IF(P201=1,100,IF(P201=0,50,0)),"")</f>
        <v>0</v>
      </c>
      <c r="V201" s="127" t="n">
        <f aca="false">IF(ISNUMBER(Q201),IF(Q201=1,0,100),"")</f>
        <v>100</v>
      </c>
      <c r="W201" s="127" t="n">
        <f aca="false">IF(ISNUMBER(N201),IF(OR(N201&lt;4,AND(N201&lt;6,ISNUMBER(O201),O201&lt;-0.3)),100,IF(OR(N201&lt;=6,AND(ISNUMBER(O201),O201&lt;-0.3)),50,0)),"")</f>
        <v>100</v>
      </c>
      <c r="X201" s="127" t="n">
        <f aca="false">IF(ISNUMBER(I201),IF(I201&lt;15,100,IF(I201&lt;=25,50,0)),"")</f>
        <v>100</v>
      </c>
      <c r="Y201" s="127" t="n">
        <f aca="false">SUMPRODUCT({30,10,20,15,10,10,5},--ISNUMBER(R201:X201))</f>
        <v>100</v>
      </c>
      <c r="Z201" s="127" t="n">
        <f aca="false">IF(Y201&gt;=60,SUMPRODUCT({30,10,20,15,10,10,5},R201:X201)/Y201,"")</f>
        <v>75</v>
      </c>
      <c r="AA201" s="127" t="str">
        <f aca="false">IF(ISNUMBER(Z201),IF(Z201&gt;=70,"EASY",IF(Z201&gt;40,"UNCERTAIN","HARD")),"")</f>
        <v>EASY</v>
      </c>
    </row>
    <row r="202" customFormat="false" ht="15" hidden="false" customHeight="false" outlineLevel="0" collapsed="false">
      <c r="A202" s="127" t="s">
        <v>1492</v>
      </c>
      <c r="B202" s="127" t="n">
        <v>0.0026</v>
      </c>
      <c r="C202" s="127" t="s">
        <v>1293</v>
      </c>
      <c r="D202" s="127" t="n">
        <f aca="false">D201*(1+B202)</f>
        <v>411.698620679748</v>
      </c>
      <c r="E202" s="127" t="n">
        <f aca="false">AVERAGE(D193:D202)</f>
        <v>382.759434964739</v>
      </c>
      <c r="F202" s="127" t="n">
        <f aca="false">D202/E202-1</f>
        <v>0.0756067207531403</v>
      </c>
      <c r="G202" s="127" t="n">
        <f aca="false">IF(E202&gt;E201,1,0)</f>
        <v>1</v>
      </c>
      <c r="H202" s="127" t="n">
        <f aca="false">D202/D190-1</f>
        <v>0.477206410089055</v>
      </c>
      <c r="I202" s="127" t="n">
        <f aca="false">STDEV(B197:B202)*SQRT(12)*100</f>
        <v>12.5905758406834</v>
      </c>
      <c r="J202" s="127" t="n">
        <v>1.13</v>
      </c>
      <c r="K202" s="127" t="n">
        <f aca="false">IF(AND(ISNUMBER(J202),ISNUMBER(J196)),J202-J196,"")</f>
        <v>-0.81</v>
      </c>
      <c r="M202" s="127" t="str">
        <f aca="false">IF(AND(ISNUMBER(L202),ISNUMBER(L196)),L202-L196,"")</f>
        <v/>
      </c>
      <c r="N202" s="127" t="n">
        <v>3.0896</v>
      </c>
      <c r="O202" s="127" t="n">
        <f aca="false">IF(AND(ISNUMBER(N202),ISNUMBER(N196)),N202-N196,"")</f>
        <v>-1.388</v>
      </c>
      <c r="P202" s="127" t="n">
        <v>-1</v>
      </c>
      <c r="Q202" s="127" t="n">
        <v>0</v>
      </c>
      <c r="R202" s="127" t="n">
        <f aca="false">IF(ISNUMBER(F202),IF(AND(F202&gt;0.02,G202=1),100,IF(F202&gt;-0.02,50,0)),"")</f>
        <v>100</v>
      </c>
      <c r="S202" s="127" t="n">
        <f aca="false">IF(ISNUMBER(H202),IF(H202&gt;0.05,100,IF(H202&gt;0,50,0)),"")</f>
        <v>100</v>
      </c>
      <c r="T202" s="127" t="n">
        <f aca="false">IF(AND(A202&gt;="2019-01",ISNUMBER(L202)),IF(AND(L202&lt;350,OR(NOT(ISNUMBER(M202)),M202&lt;50)),100,IF(L202&lt;=450,50,0)),IF(ISNUMBER(J202),IF(AND(J202&lt;0.95,OR(NOT(ISNUMBER(K202)),K202&lt;0.2)),100,IF(AND(J202&lt;=1.35,OR(NOT(ISNUMBER(K202)),K202&lt;0.4)),50,0)),""))</f>
        <v>50</v>
      </c>
      <c r="U202" s="127" t="n">
        <f aca="false">IF(ISNUMBER(P202),IF(P202=1,100,IF(P202=0,50,0)),"")</f>
        <v>0</v>
      </c>
      <c r="V202" s="127" t="n">
        <f aca="false">IF(ISNUMBER(Q202),IF(Q202=1,0,100),"")</f>
        <v>100</v>
      </c>
      <c r="W202" s="127" t="n">
        <f aca="false">IF(ISNUMBER(N202),IF(OR(N202&lt;4,AND(N202&lt;6,ISNUMBER(O202),O202&lt;-0.3)),100,IF(OR(N202&lt;=6,AND(ISNUMBER(O202),O202&lt;-0.3)),50,0)),"")</f>
        <v>100</v>
      </c>
      <c r="X202" s="127" t="n">
        <f aca="false">IF(ISNUMBER(I202),IF(I202&lt;15,100,IF(I202&lt;=25,50,0)),"")</f>
        <v>100</v>
      </c>
      <c r="Y202" s="127" t="n">
        <f aca="false">SUMPRODUCT({30,10,20,15,10,10,5},--ISNUMBER(R202:X202))</f>
        <v>100</v>
      </c>
      <c r="Z202" s="127" t="n">
        <f aca="false">IF(Y202&gt;=60,SUMPRODUCT({30,10,20,15,10,10,5},R202:X202)/Y202,"")</f>
        <v>75</v>
      </c>
      <c r="AA202" s="127" t="str">
        <f aca="false">IF(ISNUMBER(Z202),IF(Z202&gt;=70,"EASY",IF(Z202&gt;40,"UNCERTAIN","HARD")),"")</f>
        <v>EASY</v>
      </c>
    </row>
    <row r="203" customFormat="false" ht="15" hidden="false" customHeight="false" outlineLevel="0" collapsed="false">
      <c r="A203" s="127" t="s">
        <v>1493</v>
      </c>
      <c r="B203" s="127" t="n">
        <v>0.0167</v>
      </c>
      <c r="C203" s="127" t="s">
        <v>1293</v>
      </c>
      <c r="D203" s="127" t="n">
        <f aca="false">D202*(1+B203)</f>
        <v>418.5739876451</v>
      </c>
      <c r="E203" s="127" t="n">
        <f aca="false">AVERAGE(D194:D203)</f>
        <v>391.189198724019</v>
      </c>
      <c r="F203" s="127" t="n">
        <f aca="false">D203/E203-1</f>
        <v>0.0700039495221365</v>
      </c>
      <c r="G203" s="127" t="n">
        <f aca="false">IF(E203&gt;E202,1,0)</f>
        <v>1</v>
      </c>
      <c r="H203" s="127" t="n">
        <f aca="false">D203/D191-1</f>
        <v>0.475319997188155</v>
      </c>
      <c r="I203" s="127" t="n">
        <f aca="false">STDEV(B198:B203)*SQRT(12)*100</f>
        <v>12.3887707219078</v>
      </c>
      <c r="J203" s="127" t="n">
        <v>1.18</v>
      </c>
      <c r="K203" s="127" t="n">
        <f aca="false">IF(AND(ISNUMBER(J203),ISNUMBER(J197)),J203-J197,"")</f>
        <v>-0.7</v>
      </c>
      <c r="M203" s="127" t="str">
        <f aca="false">IF(AND(ISNUMBER(L203),ISNUMBER(L197)),L203-L197,"")</f>
        <v/>
      </c>
      <c r="N203" s="127" t="n">
        <v>3.3951</v>
      </c>
      <c r="O203" s="127" t="n">
        <f aca="false">IF(AND(ISNUMBER(N203),ISNUMBER(N197)),N203-N197,"")</f>
        <v>-1.1842</v>
      </c>
      <c r="P203" s="127" t="n">
        <v>-1</v>
      </c>
      <c r="Q203" s="127" t="n">
        <v>0</v>
      </c>
      <c r="R203" s="127" t="n">
        <f aca="false">IF(ISNUMBER(F203),IF(AND(F203&gt;0.02,G203=1),100,IF(F203&gt;-0.02,50,0)),"")</f>
        <v>100</v>
      </c>
      <c r="S203" s="127" t="n">
        <f aca="false">IF(ISNUMBER(H203),IF(H203&gt;0.05,100,IF(H203&gt;0,50,0)),"")</f>
        <v>100</v>
      </c>
      <c r="T203" s="127" t="n">
        <f aca="false">IF(AND(A203&gt;="2019-01",ISNUMBER(L203)),IF(AND(L203&lt;350,OR(NOT(ISNUMBER(M203)),M203&lt;50)),100,IF(L203&lt;=450,50,0)),IF(ISNUMBER(J203),IF(AND(J203&lt;0.95,OR(NOT(ISNUMBER(K203)),K203&lt;0.2)),100,IF(AND(J203&lt;=1.35,OR(NOT(ISNUMBER(K203)),K203&lt;0.4)),50,0)),""))</f>
        <v>50</v>
      </c>
      <c r="U203" s="127" t="n">
        <f aca="false">IF(ISNUMBER(P203),IF(P203=1,100,IF(P203=0,50,0)),"")</f>
        <v>0</v>
      </c>
      <c r="V203" s="127" t="n">
        <f aca="false">IF(ISNUMBER(Q203),IF(Q203=1,0,100),"")</f>
        <v>100</v>
      </c>
      <c r="W203" s="127" t="n">
        <f aca="false">IF(ISNUMBER(N203),IF(OR(N203&lt;4,AND(N203&lt;6,ISNUMBER(O203),O203&lt;-0.3)),100,IF(OR(N203&lt;=6,AND(ISNUMBER(O203),O203&lt;-0.3)),50,0)),"")</f>
        <v>100</v>
      </c>
      <c r="X203" s="127" t="n">
        <f aca="false">IF(ISNUMBER(I203),IF(I203&lt;15,100,IF(I203&lt;=25,50,0)),"")</f>
        <v>100</v>
      </c>
      <c r="Y203" s="127" t="n">
        <f aca="false">SUMPRODUCT({30,10,20,15,10,10,5},--ISNUMBER(R203:X203))</f>
        <v>100</v>
      </c>
      <c r="Z203" s="127" t="n">
        <f aca="false">IF(Y203&gt;=60,SUMPRODUCT({30,10,20,15,10,10,5},R203:X203)/Y203,"")</f>
        <v>75</v>
      </c>
      <c r="AA203" s="127" t="str">
        <f aca="false">IF(ISNUMBER(Z203),IF(Z203&gt;=70,"EASY",IF(Z203&gt;40,"UNCERTAIN","HARD")),"")</f>
        <v>EASY</v>
      </c>
    </row>
    <row r="204" customFormat="false" ht="15" hidden="false" customHeight="false" outlineLevel="0" collapsed="false">
      <c r="A204" s="127" t="s">
        <v>1494</v>
      </c>
      <c r="B204" s="127" t="n">
        <v>-0.0268</v>
      </c>
      <c r="C204" s="127" t="s">
        <v>1293</v>
      </c>
      <c r="D204" s="127" t="n">
        <f aca="false">D203*(1+B204)</f>
        <v>407.356204776211</v>
      </c>
      <c r="E204" s="127" t="n">
        <f aca="false">AVERAGE(D195:D204)</f>
        <v>398.089367049345</v>
      </c>
      <c r="F204" s="127" t="n">
        <f aca="false">D204/E204-1</f>
        <v>0.0232782849628765</v>
      </c>
      <c r="G204" s="127" t="n">
        <f aca="false">IF(E204&gt;E203,1,0)</f>
        <v>1</v>
      </c>
      <c r="H204" s="127" t="n">
        <f aca="false">D204/D192-1</f>
        <v>0.283207991119414</v>
      </c>
      <c r="I204" s="127" t="n">
        <f aca="false">STDEV(B199:B204)*SQRT(12)*100</f>
        <v>9.35350415619729</v>
      </c>
      <c r="J204" s="127" t="n">
        <v>1.21</v>
      </c>
      <c r="K204" s="127" t="n">
        <f aca="false">IF(AND(ISNUMBER(J204),ISNUMBER(J198)),J204-J198,"")</f>
        <v>-0.57</v>
      </c>
      <c r="M204" s="127" t="str">
        <f aca="false">IF(AND(ISNUMBER(L204),ISNUMBER(L198)),L204-L198,"")</f>
        <v/>
      </c>
      <c r="N204" s="127" t="n">
        <v>3.5897</v>
      </c>
      <c r="O204" s="127" t="n">
        <f aca="false">IF(AND(ISNUMBER(N204),ISNUMBER(N198)),N204-N198,"")</f>
        <v>-0.5286</v>
      </c>
      <c r="P204" s="127" t="n">
        <v>-1</v>
      </c>
      <c r="Q204" s="127" t="n">
        <v>0</v>
      </c>
      <c r="R204" s="127" t="n">
        <f aca="false">IF(ISNUMBER(F204),IF(AND(F204&gt;0.02,G204=1),100,IF(F204&gt;-0.02,50,0)),"")</f>
        <v>100</v>
      </c>
      <c r="S204" s="127" t="n">
        <f aca="false">IF(ISNUMBER(H204),IF(H204&gt;0.05,100,IF(H204&gt;0,50,0)),"")</f>
        <v>100</v>
      </c>
      <c r="T204" s="127" t="n">
        <f aca="false">IF(AND(A204&gt;="2019-01",ISNUMBER(L204)),IF(AND(L204&lt;350,OR(NOT(ISNUMBER(M204)),M204&lt;50)),100,IF(L204&lt;=450,50,0)),IF(ISNUMBER(J204),IF(AND(J204&lt;0.95,OR(NOT(ISNUMBER(K204)),K204&lt;0.2)),100,IF(AND(J204&lt;=1.35,OR(NOT(ISNUMBER(K204)),K204&lt;0.4)),50,0)),""))</f>
        <v>50</v>
      </c>
      <c r="U204" s="127" t="n">
        <f aca="false">IF(ISNUMBER(P204),IF(P204=1,100,IF(P204=0,50,0)),"")</f>
        <v>0</v>
      </c>
      <c r="V204" s="127" t="n">
        <f aca="false">IF(ISNUMBER(Q204),IF(Q204=1,0,100),"")</f>
        <v>100</v>
      </c>
      <c r="W204" s="127" t="n">
        <f aca="false">IF(ISNUMBER(N204),IF(OR(N204&lt;4,AND(N204&lt;6,ISNUMBER(O204),O204&lt;-0.3)),100,IF(OR(N204&lt;=6,AND(ISNUMBER(O204),O204&lt;-0.3)),50,0)),"")</f>
        <v>100</v>
      </c>
      <c r="X204" s="127" t="n">
        <f aca="false">IF(ISNUMBER(I204),IF(I204&lt;15,100,IF(I204&lt;=25,50,0)),"")</f>
        <v>100</v>
      </c>
      <c r="Y204" s="127" t="n">
        <f aca="false">SUMPRODUCT({30,10,20,15,10,10,5},--ISNUMBER(R204:X204))</f>
        <v>100</v>
      </c>
      <c r="Z204" s="127" t="n">
        <f aca="false">IF(Y204&gt;=60,SUMPRODUCT({30,10,20,15,10,10,5},R204:X204)/Y204,"")</f>
        <v>75</v>
      </c>
      <c r="AA204" s="127" t="str">
        <f aca="false">IF(ISNUMBER(Z204),IF(Z204&gt;=70,"EASY",IF(Z204&gt;40,"UNCERTAIN","HARD")),"")</f>
        <v>EASY</v>
      </c>
    </row>
    <row r="205" customFormat="false" ht="15" hidden="false" customHeight="false" outlineLevel="0" collapsed="false">
      <c r="A205" s="127" t="s">
        <v>1495</v>
      </c>
      <c r="B205" s="127" t="n">
        <v>0.0286</v>
      </c>
      <c r="C205" s="127" t="s">
        <v>1293</v>
      </c>
      <c r="D205" s="127" t="n">
        <f aca="false">D204*(1+B205)</f>
        <v>419.006592232811</v>
      </c>
      <c r="E205" s="127" t="n">
        <f aca="false">AVERAGE(D196:D205)</f>
        <v>404.703033222998</v>
      </c>
      <c r="F205" s="127" t="n">
        <f aca="false">D205/E205-1</f>
        <v>0.0353433452077212</v>
      </c>
      <c r="G205" s="127" t="n">
        <f aca="false">IF(E205&gt;E204,1,0)</f>
        <v>1</v>
      </c>
      <c r="H205" s="127" t="n">
        <f aca="false">D205/D193-1</f>
        <v>0.253473636909239</v>
      </c>
      <c r="I205" s="127" t="n">
        <f aca="false">STDEV(B200:B205)*SQRT(12)*100</f>
        <v>10.0681597126784</v>
      </c>
      <c r="J205" s="127" t="n">
        <v>1.2</v>
      </c>
      <c r="K205" s="127" t="n">
        <f aca="false">IF(AND(ISNUMBER(J205),ISNUMBER(J199)),J205-J199,"")</f>
        <v>-0.43</v>
      </c>
      <c r="M205" s="127" t="str">
        <f aca="false">IF(AND(ISNUMBER(L205),ISNUMBER(L199)),L205-L199,"")</f>
        <v/>
      </c>
      <c r="N205" s="127" t="n">
        <v>4.3165</v>
      </c>
      <c r="O205" s="127" t="n">
        <f aca="false">IF(AND(ISNUMBER(N205),ISNUMBER(N199)),N205-N199,"")</f>
        <v>0.6477</v>
      </c>
      <c r="P205" s="127" t="n">
        <v>-1</v>
      </c>
      <c r="Q205" s="127" t="n">
        <v>0</v>
      </c>
      <c r="R205" s="127" t="n">
        <f aca="false">IF(ISNUMBER(F205),IF(AND(F205&gt;0.02,G205=1),100,IF(F205&gt;-0.02,50,0)),"")</f>
        <v>100</v>
      </c>
      <c r="S205" s="127" t="n">
        <f aca="false">IF(ISNUMBER(H205),IF(H205&gt;0.05,100,IF(H205&gt;0,50,0)),"")</f>
        <v>100</v>
      </c>
      <c r="T205" s="127" t="n">
        <f aca="false">IF(AND(A205&gt;="2019-01",ISNUMBER(L205)),IF(AND(L205&lt;350,OR(NOT(ISNUMBER(M205)),M205&lt;50)),100,IF(L205&lt;=450,50,0)),IF(ISNUMBER(J205),IF(AND(J205&lt;0.95,OR(NOT(ISNUMBER(K205)),K205&lt;0.2)),100,IF(AND(J205&lt;=1.35,OR(NOT(ISNUMBER(K205)),K205&lt;0.4)),50,0)),""))</f>
        <v>50</v>
      </c>
      <c r="U205" s="127" t="n">
        <f aca="false">IF(ISNUMBER(P205),IF(P205=1,100,IF(P205=0,50,0)),"")</f>
        <v>0</v>
      </c>
      <c r="V205" s="127" t="n">
        <f aca="false">IF(ISNUMBER(Q205),IF(Q205=1,0,100),"")</f>
        <v>100</v>
      </c>
      <c r="W205" s="127" t="n">
        <f aca="false">IF(ISNUMBER(N205),IF(OR(N205&lt;4,AND(N205&lt;6,ISNUMBER(O205),O205&lt;-0.3)),100,IF(OR(N205&lt;=6,AND(ISNUMBER(O205),O205&lt;-0.3)),50,0)),"")</f>
        <v>50</v>
      </c>
      <c r="X205" s="127" t="n">
        <f aca="false">IF(ISNUMBER(I205),IF(I205&lt;15,100,IF(I205&lt;=25,50,0)),"")</f>
        <v>100</v>
      </c>
      <c r="Y205" s="127" t="n">
        <f aca="false">SUMPRODUCT({30,10,20,15,10,10,5},--ISNUMBER(R205:X205))</f>
        <v>100</v>
      </c>
      <c r="Z205" s="127" t="n">
        <f aca="false">IF(Y205&gt;=60,SUMPRODUCT({30,10,20,15,10,10,5},R205:X205)/Y205,"")</f>
        <v>70</v>
      </c>
      <c r="AA205" s="127" t="str">
        <f aca="false">IF(ISNUMBER(Z205),IF(Z205&gt;=70,"EASY",IF(Z205&gt;40,"UNCERTAIN","HARD")),"")</f>
        <v>EASY</v>
      </c>
    </row>
    <row r="206" customFormat="false" ht="15" hidden="false" customHeight="false" outlineLevel="0" collapsed="false">
      <c r="A206" s="127" t="s">
        <v>1496</v>
      </c>
      <c r="B206" s="127" t="n">
        <v>-0.0105</v>
      </c>
      <c r="C206" s="127" t="s">
        <v>1293</v>
      </c>
      <c r="D206" s="127" t="n">
        <f aca="false">D205*(1+B206)</f>
        <v>414.607023014366</v>
      </c>
      <c r="E206" s="127" t="n">
        <f aca="false">AVERAGE(D197:D206)</f>
        <v>409.744029997914</v>
      </c>
      <c r="F206" s="127" t="n">
        <f aca="false">D206/E206-1</f>
        <v>0.011868368201672</v>
      </c>
      <c r="G206" s="127" t="n">
        <f aca="false">IF(E206&gt;E205,1,0)</f>
        <v>1</v>
      </c>
      <c r="H206" s="127" t="n">
        <f aca="false">D206/D194-1</f>
        <v>0.225362738314258</v>
      </c>
      <c r="I206" s="127" t="n">
        <f aca="false">STDEV(B201:B206)*SQRT(12)*100</f>
        <v>8.42155567576443</v>
      </c>
      <c r="J206" s="127" t="n">
        <v>1.18</v>
      </c>
      <c r="K206" s="127" t="n">
        <f aca="false">IF(AND(ISNUMBER(J206),ISNUMBER(J200)),J206-J200,"")</f>
        <v>-0.45</v>
      </c>
      <c r="M206" s="127" t="str">
        <f aca="false">IF(AND(ISNUMBER(L206),ISNUMBER(L200)),L206-L200,"")</f>
        <v/>
      </c>
      <c r="N206" s="127" t="n">
        <v>4.7325</v>
      </c>
      <c r="O206" s="127" t="n">
        <f aca="false">IF(AND(ISNUMBER(N206),ISNUMBER(N200)),N206-N200,"")</f>
        <v>1.5067</v>
      </c>
      <c r="P206" s="127" t="n">
        <v>-1</v>
      </c>
      <c r="Q206" s="127" t="n">
        <v>0</v>
      </c>
      <c r="R206" s="127" t="n">
        <f aca="false">IF(ISNUMBER(F206),IF(AND(F206&gt;0.02,G206=1),100,IF(F206&gt;-0.02,50,0)),"")</f>
        <v>50</v>
      </c>
      <c r="S206" s="127" t="n">
        <f aca="false">IF(ISNUMBER(H206),IF(H206&gt;0.05,100,IF(H206&gt;0,50,0)),"")</f>
        <v>100</v>
      </c>
      <c r="T206" s="127" t="n">
        <f aca="false">IF(AND(A206&gt;="2019-01",ISNUMBER(L206)),IF(AND(L206&lt;350,OR(NOT(ISNUMBER(M206)),M206&lt;50)),100,IF(L206&lt;=450,50,0)),IF(ISNUMBER(J206),IF(AND(J206&lt;0.95,OR(NOT(ISNUMBER(K206)),K206&lt;0.2)),100,IF(AND(J206&lt;=1.35,OR(NOT(ISNUMBER(K206)),K206&lt;0.4)),50,0)),""))</f>
        <v>50</v>
      </c>
      <c r="U206" s="127" t="n">
        <f aca="false">IF(ISNUMBER(P206),IF(P206=1,100,IF(P206=0,50,0)),"")</f>
        <v>0</v>
      </c>
      <c r="V206" s="127" t="n">
        <f aca="false">IF(ISNUMBER(Q206),IF(Q206=1,0,100),"")</f>
        <v>100</v>
      </c>
      <c r="W206" s="127" t="n">
        <f aca="false">IF(ISNUMBER(N206),IF(OR(N206&lt;4,AND(N206&lt;6,ISNUMBER(O206),O206&lt;-0.3)),100,IF(OR(N206&lt;=6,AND(ISNUMBER(O206),O206&lt;-0.3)),50,0)),"")</f>
        <v>50</v>
      </c>
      <c r="X206" s="127" t="n">
        <f aca="false">IF(ISNUMBER(I206),IF(I206&lt;15,100,IF(I206&lt;=25,50,0)),"")</f>
        <v>100</v>
      </c>
      <c r="Y206" s="127" t="n">
        <f aca="false">SUMPRODUCT({30,10,20,15,10,10,5},--ISNUMBER(R206:X206))</f>
        <v>100</v>
      </c>
      <c r="Z206" s="127" t="n">
        <f aca="false">IF(Y206&gt;=60,SUMPRODUCT({30,10,20,15,10,10,5},R206:X206)/Y206,"")</f>
        <v>55</v>
      </c>
      <c r="AA206" s="127" t="str">
        <f aca="false">IF(ISNUMBER(Z206),IF(Z206&gt;=70,"EASY",IF(Z206&gt;40,"UNCERTAIN","HARD")),"")</f>
        <v>UNCERTAIN</v>
      </c>
    </row>
    <row r="207" customFormat="false" ht="15" hidden="false" customHeight="false" outlineLevel="0" collapsed="false">
      <c r="A207" s="127" t="s">
        <v>1497</v>
      </c>
      <c r="B207" s="127" t="n">
        <v>-0.0116</v>
      </c>
      <c r="C207" s="127" t="s">
        <v>1293</v>
      </c>
      <c r="D207" s="127" t="n">
        <f aca="false">D206*(1+B207)</f>
        <v>409.7975815474</v>
      </c>
      <c r="E207" s="127" t="n">
        <f aca="false">AVERAGE(D198:D207)</f>
        <v>413.047602785468</v>
      </c>
      <c r="F207" s="127" t="n">
        <f aca="false">D207/E207-1</f>
        <v>-0.00786839389976213</v>
      </c>
      <c r="G207" s="127" t="n">
        <f aca="false">IF(E207&gt;E206,1,0)</f>
        <v>1</v>
      </c>
      <c r="H207" s="127" t="n">
        <f aca="false">D207/D195-1</f>
        <v>0.161327577476089</v>
      </c>
      <c r="I207" s="127" t="n">
        <f aca="false">STDEV(B202:B207)*SQRT(12)*100</f>
        <v>7.04243139831692</v>
      </c>
      <c r="J207" s="127" t="n">
        <v>1.45</v>
      </c>
      <c r="K207" s="127" t="n">
        <f aca="false">IF(AND(ISNUMBER(J207),ISNUMBER(J201)),J207-J201,"")</f>
        <v>0.21</v>
      </c>
      <c r="M207" s="127" t="str">
        <f aca="false">IF(AND(ISNUMBER(L207),ISNUMBER(L201)),L207-L201,"")</f>
        <v/>
      </c>
      <c r="N207" s="127" t="n">
        <v>5.0205</v>
      </c>
      <c r="O207" s="127" t="n">
        <f aca="false">IF(AND(ISNUMBER(N207),ISNUMBER(N201)),N207-N201,"")</f>
        <v>1.8147</v>
      </c>
      <c r="P207" s="127" t="n">
        <v>-1</v>
      </c>
      <c r="Q207" s="127" t="n">
        <v>0</v>
      </c>
      <c r="R207" s="127" t="n">
        <f aca="false">IF(ISNUMBER(F207),IF(AND(F207&gt;0.02,G207=1),100,IF(F207&gt;-0.02,50,0)),"")</f>
        <v>50</v>
      </c>
      <c r="S207" s="127" t="n">
        <f aca="false">IF(ISNUMBER(H207),IF(H207&gt;0.05,100,IF(H207&gt;0,50,0)),"")</f>
        <v>100</v>
      </c>
      <c r="T207" s="127" t="n">
        <f aca="false">IF(AND(A207&gt;="2019-01",ISNUMBER(L207)),IF(AND(L207&lt;350,OR(NOT(ISNUMBER(M207)),M207&lt;50)),100,IF(L207&lt;=450,50,0)),IF(ISNUMBER(J207),IF(AND(J207&lt;0.95,OR(NOT(ISNUMBER(K207)),K207&lt;0.2)),100,IF(AND(J207&lt;=1.35,OR(NOT(ISNUMBER(K207)),K207&lt;0.4)),50,0)),""))</f>
        <v>0</v>
      </c>
      <c r="U207" s="127" t="n">
        <f aca="false">IF(ISNUMBER(P207),IF(P207=1,100,IF(P207=0,50,0)),"")</f>
        <v>0</v>
      </c>
      <c r="V207" s="127" t="n">
        <f aca="false">IF(ISNUMBER(Q207),IF(Q207=1,0,100),"")</f>
        <v>100</v>
      </c>
      <c r="W207" s="127" t="n">
        <f aca="false">IF(ISNUMBER(N207),IF(OR(N207&lt;4,AND(N207&lt;6,ISNUMBER(O207),O207&lt;-0.3)),100,IF(OR(N207&lt;=6,AND(ISNUMBER(O207),O207&lt;-0.3)),50,0)),"")</f>
        <v>50</v>
      </c>
      <c r="X207" s="127" t="n">
        <f aca="false">IF(ISNUMBER(I207),IF(I207&lt;15,100,IF(I207&lt;=25,50,0)),"")</f>
        <v>100</v>
      </c>
      <c r="Y207" s="127" t="n">
        <f aca="false">SUMPRODUCT({30,10,20,15,10,10,5},--ISNUMBER(R207:X207))</f>
        <v>100</v>
      </c>
      <c r="Z207" s="127" t="n">
        <f aca="false">IF(Y207&gt;=60,SUMPRODUCT({30,10,20,15,10,10,5},R207:X207)/Y207,"")</f>
        <v>45</v>
      </c>
      <c r="AA207" s="127" t="str">
        <f aca="false">IF(ISNUMBER(Z207),IF(Z207&gt;=70,"EASY",IF(Z207&gt;40,"UNCERTAIN","HARD")),"")</f>
        <v>UNCERTAIN</v>
      </c>
    </row>
    <row r="208" customFormat="false" ht="15" hidden="false" customHeight="false" outlineLevel="0" collapsed="false">
      <c r="A208" s="127" t="s">
        <v>1498</v>
      </c>
      <c r="B208" s="127" t="n">
        <v>-0.0411</v>
      </c>
      <c r="C208" s="127" t="s">
        <v>1293</v>
      </c>
      <c r="D208" s="127" t="n">
        <f aca="false">D207*(1+B208)</f>
        <v>392.954900945801</v>
      </c>
      <c r="E208" s="127" t="n">
        <f aca="false">AVERAGE(D199:D208)</f>
        <v>411.886405032764</v>
      </c>
      <c r="F208" s="127" t="n">
        <f aca="false">D208/E208-1</f>
        <v>-0.0459629253494217</v>
      </c>
      <c r="G208" s="127" t="n">
        <f aca="false">IF(E208&gt;E207,1,0)</f>
        <v>0</v>
      </c>
      <c r="H208" s="127" t="n">
        <f aca="false">D208/D196-1</f>
        <v>0.0789623234587942</v>
      </c>
      <c r="I208" s="127" t="n">
        <f aca="false">STDEV(B203:B208)*SQRT(12)*100</f>
        <v>9.0546275461777</v>
      </c>
      <c r="J208" s="127" t="n">
        <v>1.51</v>
      </c>
      <c r="K208" s="127" t="n">
        <f aca="false">IF(AND(ISNUMBER(J208),ISNUMBER(J202)),J208-J202,"")</f>
        <v>0.38</v>
      </c>
      <c r="M208" s="127" t="str">
        <f aca="false">IF(AND(ISNUMBER(L208),ISNUMBER(L202)),L208-L202,"")</f>
        <v/>
      </c>
      <c r="N208" s="127" t="n">
        <v>4.898</v>
      </c>
      <c r="O208" s="127" t="n">
        <f aca="false">IF(AND(ISNUMBER(N208),ISNUMBER(N202)),N208-N202,"")</f>
        <v>1.8084</v>
      </c>
      <c r="P208" s="127" t="n">
        <v>-1</v>
      </c>
      <c r="Q208" s="127" t="n">
        <v>0</v>
      </c>
      <c r="R208" s="127" t="n">
        <f aca="false">IF(ISNUMBER(F208),IF(AND(F208&gt;0.02,G208=1),100,IF(F208&gt;-0.02,50,0)),"")</f>
        <v>0</v>
      </c>
      <c r="S208" s="127" t="n">
        <f aca="false">IF(ISNUMBER(H208),IF(H208&gt;0.05,100,IF(H208&gt;0,50,0)),"")</f>
        <v>100</v>
      </c>
      <c r="T208" s="127" t="n">
        <f aca="false">IF(AND(A208&gt;="2019-01",ISNUMBER(L208)),IF(AND(L208&lt;350,OR(NOT(ISNUMBER(M208)),M208&lt;50)),100,IF(L208&lt;=450,50,0)),IF(ISNUMBER(J208),IF(AND(J208&lt;0.95,OR(NOT(ISNUMBER(K208)),K208&lt;0.2)),100,IF(AND(J208&lt;=1.35,OR(NOT(ISNUMBER(K208)),K208&lt;0.4)),50,0)),""))</f>
        <v>0</v>
      </c>
      <c r="U208" s="127" t="n">
        <f aca="false">IF(ISNUMBER(P208),IF(P208=1,100,IF(P208=0,50,0)),"")</f>
        <v>0</v>
      </c>
      <c r="V208" s="127" t="n">
        <f aca="false">IF(ISNUMBER(Q208),IF(Q208=1,0,100),"")</f>
        <v>100</v>
      </c>
      <c r="W208" s="127" t="n">
        <f aca="false">IF(ISNUMBER(N208),IF(OR(N208&lt;4,AND(N208&lt;6,ISNUMBER(O208),O208&lt;-0.3)),100,IF(OR(N208&lt;=6,AND(ISNUMBER(O208),O208&lt;-0.3)),50,0)),"")</f>
        <v>50</v>
      </c>
      <c r="X208" s="127" t="n">
        <f aca="false">IF(ISNUMBER(I208),IF(I208&lt;15,100,IF(I208&lt;=25,50,0)),"")</f>
        <v>100</v>
      </c>
      <c r="Y208" s="127" t="n">
        <f aca="false">SUMPRODUCT({30,10,20,15,10,10,5},--ISNUMBER(R208:X208))</f>
        <v>100</v>
      </c>
      <c r="Z208" s="127" t="n">
        <f aca="false">IF(Y208&gt;=60,SUMPRODUCT({30,10,20,15,10,10,5},R208:X208)/Y208,"")</f>
        <v>30</v>
      </c>
      <c r="AA208" s="127" t="str">
        <f aca="false">IF(ISNUMBER(Z208),IF(Z208&gt;=70,"EASY",IF(Z208&gt;40,"UNCERTAIN","HARD")),"")</f>
        <v>HARD</v>
      </c>
    </row>
    <row r="209" customFormat="false" ht="15" hidden="false" customHeight="false" outlineLevel="0" collapsed="false">
      <c r="A209" s="127" t="s">
        <v>1499</v>
      </c>
      <c r="B209" s="127" t="n">
        <v>0.0136</v>
      </c>
      <c r="C209" s="127" t="s">
        <v>1293</v>
      </c>
      <c r="D209" s="127" t="n">
        <f aca="false">D208*(1+B209)</f>
        <v>398.299087598664</v>
      </c>
      <c r="E209" s="127" t="n">
        <f aca="false">AVERAGE(D200:D209)</f>
        <v>410.770100022394</v>
      </c>
      <c r="F209" s="127" t="n">
        <f aca="false">D209/E209-1</f>
        <v>-0.0303600783578206</v>
      </c>
      <c r="G209" s="127" t="n">
        <f aca="false">IF(E209&gt;E208,1,0)</f>
        <v>0</v>
      </c>
      <c r="H209" s="127" t="n">
        <f aca="false">D209/D197-1</f>
        <v>0.0571640512883844</v>
      </c>
      <c r="I209" s="127" t="n">
        <f aca="false">STDEV(B204:B209)*SQRT(12)*100</f>
        <v>8.86481584693106</v>
      </c>
      <c r="J209" s="127" t="n">
        <v>1.42</v>
      </c>
      <c r="K209" s="127" t="n">
        <f aca="false">IF(AND(ISNUMBER(J209),ISNUMBER(J203)),J209-J203,"")</f>
        <v>0.24</v>
      </c>
      <c r="M209" s="127" t="str">
        <f aca="false">IF(AND(ISNUMBER(L209),ISNUMBER(L203)),L209-L203,"")</f>
        <v/>
      </c>
      <c r="N209" s="127" t="n">
        <v>5.0916</v>
      </c>
      <c r="O209" s="127" t="n">
        <f aca="false">IF(AND(ISNUMBER(N209),ISNUMBER(N203)),N209-N203,"")</f>
        <v>1.6965</v>
      </c>
      <c r="P209" s="127" t="n">
        <v>-1</v>
      </c>
      <c r="Q209" s="127" t="n">
        <v>0</v>
      </c>
      <c r="R209" s="127" t="n">
        <f aca="false">IF(ISNUMBER(F209),IF(AND(F209&gt;0.02,G209=1),100,IF(F209&gt;-0.02,50,0)),"")</f>
        <v>0</v>
      </c>
      <c r="S209" s="127" t="n">
        <f aca="false">IF(ISNUMBER(H209),IF(H209&gt;0.05,100,IF(H209&gt;0,50,0)),"")</f>
        <v>100</v>
      </c>
      <c r="T209" s="127" t="n">
        <f aca="false">IF(AND(A209&gt;="2019-01",ISNUMBER(L209)),IF(AND(L209&lt;350,OR(NOT(ISNUMBER(M209)),M209&lt;50)),100,IF(L209&lt;=450,50,0)),IF(ISNUMBER(J209),IF(AND(J209&lt;0.95,OR(NOT(ISNUMBER(K209)),K209&lt;0.2)),100,IF(AND(J209&lt;=1.35,OR(NOT(ISNUMBER(K209)),K209&lt;0.4)),50,0)),""))</f>
        <v>0</v>
      </c>
      <c r="U209" s="127" t="n">
        <f aca="false">IF(ISNUMBER(P209),IF(P209=1,100,IF(P209=0,50,0)),"")</f>
        <v>0</v>
      </c>
      <c r="V209" s="127" t="n">
        <f aca="false">IF(ISNUMBER(Q209),IF(Q209=1,0,100),"")</f>
        <v>100</v>
      </c>
      <c r="W209" s="127" t="n">
        <f aca="false">IF(ISNUMBER(N209),IF(OR(N209&lt;4,AND(N209&lt;6,ISNUMBER(O209),O209&lt;-0.3)),100,IF(OR(N209&lt;=6,AND(ISNUMBER(O209),O209&lt;-0.3)),50,0)),"")</f>
        <v>50</v>
      </c>
      <c r="X209" s="127" t="n">
        <f aca="false">IF(ISNUMBER(I209),IF(I209&lt;15,100,IF(I209&lt;=25,50,0)),"")</f>
        <v>100</v>
      </c>
      <c r="Y209" s="127" t="n">
        <f aca="false">SUMPRODUCT({30,10,20,15,10,10,5},--ISNUMBER(R209:X209))</f>
        <v>100</v>
      </c>
      <c r="Z209" s="127" t="n">
        <f aca="false">IF(Y209&gt;=60,SUMPRODUCT({30,10,20,15,10,10,5},R209:X209)/Y209,"")</f>
        <v>30</v>
      </c>
      <c r="AA209" s="127" t="str">
        <f aca="false">IF(ISNUMBER(Z209),IF(Z209&gt;=70,"EASY",IF(Z209&gt;40,"UNCERTAIN","HARD")),"")</f>
        <v>HARD</v>
      </c>
    </row>
    <row r="210" customFormat="false" ht="15" hidden="false" customHeight="false" outlineLevel="0" collapsed="false">
      <c r="A210" s="127" t="s">
        <v>1500</v>
      </c>
      <c r="B210" s="127" t="n">
        <v>0.003</v>
      </c>
      <c r="C210" s="127" t="s">
        <v>1293</v>
      </c>
      <c r="D210" s="127" t="n">
        <f aca="false">D209*(1+B210)</f>
        <v>399.49398486146</v>
      </c>
      <c r="E210" s="127" t="n">
        <f aca="false">AVERAGE(D201:D210)</f>
        <v>408.241896343297</v>
      </c>
      <c r="F210" s="127" t="n">
        <f aca="false">D210/E210-1</f>
        <v>-0.0214282550619946</v>
      </c>
      <c r="G210" s="127" t="n">
        <f aca="false">IF(E210&gt;E209,1,0)</f>
        <v>0</v>
      </c>
      <c r="H210" s="127" t="n">
        <f aca="false">D210/D198-1</f>
        <v>-0.0125390729723883</v>
      </c>
      <c r="I210" s="127" t="n">
        <f aca="false">STDEV(B205:B210)*SQRT(12)*100</f>
        <v>8.33105995657215</v>
      </c>
      <c r="J210" s="127" t="n">
        <v>1.5</v>
      </c>
      <c r="K210" s="127" t="n">
        <f aca="false">IF(AND(ISNUMBER(J210),ISNUMBER(J204)),J210-J204,"")</f>
        <v>0.29</v>
      </c>
      <c r="M210" s="127" t="str">
        <f aca="false">IF(AND(ISNUMBER(L210),ISNUMBER(L204)),L210-L204,"")</f>
        <v/>
      </c>
      <c r="N210" s="127" t="n">
        <v>5.1724</v>
      </c>
      <c r="O210" s="127" t="n">
        <f aca="false">IF(AND(ISNUMBER(N210),ISNUMBER(N204)),N210-N204,"")</f>
        <v>1.5827</v>
      </c>
      <c r="P210" s="127" t="n">
        <v>-1</v>
      </c>
      <c r="Q210" s="127" t="n">
        <v>0</v>
      </c>
      <c r="R210" s="127" t="n">
        <f aca="false">IF(ISNUMBER(F210),IF(AND(F210&gt;0.02,G210=1),100,IF(F210&gt;-0.02,50,0)),"")</f>
        <v>0</v>
      </c>
      <c r="S210" s="127" t="n">
        <f aca="false">IF(ISNUMBER(H210),IF(H210&gt;0.05,100,IF(H210&gt;0,50,0)),"")</f>
        <v>0</v>
      </c>
      <c r="T210" s="127" t="n">
        <f aca="false">IF(AND(A210&gt;="2019-01",ISNUMBER(L210)),IF(AND(L210&lt;350,OR(NOT(ISNUMBER(M210)),M210&lt;50)),100,IF(L210&lt;=450,50,0)),IF(ISNUMBER(J210),IF(AND(J210&lt;0.95,OR(NOT(ISNUMBER(K210)),K210&lt;0.2)),100,IF(AND(J210&lt;=1.35,OR(NOT(ISNUMBER(K210)),K210&lt;0.4)),50,0)),""))</f>
        <v>0</v>
      </c>
      <c r="U210" s="127" t="n">
        <f aca="false">IF(ISNUMBER(P210),IF(P210=1,100,IF(P210=0,50,0)),"")</f>
        <v>0</v>
      </c>
      <c r="V210" s="127" t="n">
        <f aca="false">IF(ISNUMBER(Q210),IF(Q210=1,0,100),"")</f>
        <v>100</v>
      </c>
      <c r="W210" s="127" t="n">
        <f aca="false">IF(ISNUMBER(N210),IF(OR(N210&lt;4,AND(N210&lt;6,ISNUMBER(O210),O210&lt;-0.3)),100,IF(OR(N210&lt;=6,AND(ISNUMBER(O210),O210&lt;-0.3)),50,0)),"")</f>
        <v>50</v>
      </c>
      <c r="X210" s="127" t="n">
        <f aca="false">IF(ISNUMBER(I210),IF(I210&lt;15,100,IF(I210&lt;=25,50,0)),"")</f>
        <v>100</v>
      </c>
      <c r="Y210" s="127" t="n">
        <f aca="false">SUMPRODUCT({30,10,20,15,10,10,5},--ISNUMBER(R210:X210))</f>
        <v>100</v>
      </c>
      <c r="Z210" s="127" t="n">
        <f aca="false">IF(Y210&gt;=60,SUMPRODUCT({30,10,20,15,10,10,5},R210:X210)/Y210,"")</f>
        <v>20</v>
      </c>
      <c r="AA210" s="127" t="str">
        <f aca="false">IF(ISNUMBER(Z210),IF(Z210&gt;=70,"EASY",IF(Z210&gt;40,"UNCERTAIN","HARD")),"")</f>
        <v>HARD</v>
      </c>
    </row>
    <row r="211" customFormat="false" ht="15" hidden="false" customHeight="false" outlineLevel="0" collapsed="false">
      <c r="A211" s="127" t="s">
        <v>1501</v>
      </c>
      <c r="B211" s="127" t="n">
        <v>-0.0519</v>
      </c>
      <c r="C211" s="127" t="s">
        <v>1293</v>
      </c>
      <c r="D211" s="127" t="n">
        <f aca="false">D210*(1+B211)</f>
        <v>378.76024704715</v>
      </c>
      <c r="E211" s="127" t="n">
        <f aca="false">AVERAGE(D202:D211)</f>
        <v>405.054823034871</v>
      </c>
      <c r="F211" s="127" t="n">
        <f aca="false">D211/E211-1</f>
        <v>-0.06491609158165</v>
      </c>
      <c r="G211" s="127" t="n">
        <f aca="false">IF(E211&gt;E210,1,0)</f>
        <v>0</v>
      </c>
      <c r="H211" s="127" t="n">
        <f aca="false">D211/D199-1</f>
        <v>-0.0749810246864158</v>
      </c>
      <c r="I211" s="127" t="n">
        <f aca="false">STDEV(B206:B211)*SQRT(12)*100</f>
        <v>8.7697867704979</v>
      </c>
      <c r="J211" s="127" t="n">
        <v>1.46</v>
      </c>
      <c r="K211" s="127" t="n">
        <f aca="false">IF(AND(ISNUMBER(J211),ISNUMBER(J205)),J211-J205,"")</f>
        <v>0.26</v>
      </c>
      <c r="M211" s="127" t="str">
        <f aca="false">IF(AND(ISNUMBER(L211),ISNUMBER(L205)),L211-L205,"")</f>
        <v/>
      </c>
      <c r="N211" s="127" t="n">
        <v>5.2578</v>
      </c>
      <c r="O211" s="127" t="n">
        <f aca="false">IF(AND(ISNUMBER(N211),ISNUMBER(N205)),N211-N205,"")</f>
        <v>0.9413</v>
      </c>
      <c r="P211" s="127" t="n">
        <v>-1</v>
      </c>
      <c r="Q211" s="127" t="n">
        <v>0</v>
      </c>
      <c r="R211" s="127" t="n">
        <f aca="false">IF(ISNUMBER(F211),IF(AND(F211&gt;0.02,G211=1),100,IF(F211&gt;-0.02,50,0)),"")</f>
        <v>0</v>
      </c>
      <c r="S211" s="127" t="n">
        <f aca="false">IF(ISNUMBER(H211),IF(H211&gt;0.05,100,IF(H211&gt;0,50,0)),"")</f>
        <v>0</v>
      </c>
      <c r="T211" s="127" t="n">
        <f aca="false">IF(AND(A211&gt;="2019-01",ISNUMBER(L211)),IF(AND(L211&lt;350,OR(NOT(ISNUMBER(M211)),M211&lt;50)),100,IF(L211&lt;=450,50,0)),IF(ISNUMBER(J211),IF(AND(J211&lt;0.95,OR(NOT(ISNUMBER(K211)),K211&lt;0.2)),100,IF(AND(J211&lt;=1.35,OR(NOT(ISNUMBER(K211)),K211&lt;0.4)),50,0)),""))</f>
        <v>0</v>
      </c>
      <c r="U211" s="127" t="n">
        <f aca="false">IF(ISNUMBER(P211),IF(P211=1,100,IF(P211=0,50,0)),"")</f>
        <v>0</v>
      </c>
      <c r="V211" s="127" t="n">
        <f aca="false">IF(ISNUMBER(Q211),IF(Q211=1,0,100),"")</f>
        <v>100</v>
      </c>
      <c r="W211" s="127" t="n">
        <f aca="false">IF(ISNUMBER(N211),IF(OR(N211&lt;4,AND(N211&lt;6,ISNUMBER(O211),O211&lt;-0.3)),100,IF(OR(N211&lt;=6,AND(ISNUMBER(O211),O211&lt;-0.3)),50,0)),"")</f>
        <v>50</v>
      </c>
      <c r="X211" s="127" t="n">
        <f aca="false">IF(ISNUMBER(I211),IF(I211&lt;15,100,IF(I211&lt;=25,50,0)),"")</f>
        <v>100</v>
      </c>
      <c r="Y211" s="127" t="n">
        <f aca="false">SUMPRODUCT({30,10,20,15,10,10,5},--ISNUMBER(R211:X211))</f>
        <v>100</v>
      </c>
      <c r="Z211" s="127" t="n">
        <f aca="false">IF(Y211&gt;=60,SUMPRODUCT({30,10,20,15,10,10,5},R211:X211)/Y211,"")</f>
        <v>20</v>
      </c>
      <c r="AA211" s="127" t="str">
        <f aca="false">IF(ISNUMBER(Z211),IF(Z211&gt;=70,"EASY",IF(Z211&gt;40,"UNCERTAIN","HARD")),"")</f>
        <v>HARD</v>
      </c>
    </row>
    <row r="212" customFormat="false" ht="15" hidden="false" customHeight="false" outlineLevel="0" collapsed="false">
      <c r="A212" s="127" t="s">
        <v>1502</v>
      </c>
      <c r="B212" s="127" t="n">
        <v>0.0257</v>
      </c>
      <c r="C212" s="127" t="s">
        <v>1293</v>
      </c>
      <c r="D212" s="127" t="n">
        <f aca="false">D211*(1+B212)</f>
        <v>388.494385396262</v>
      </c>
      <c r="E212" s="127" t="n">
        <f aca="false">AVERAGE(D203:D212)</f>
        <v>402.734399506523</v>
      </c>
      <c r="F212" s="127" t="n">
        <f aca="false">D212/E212-1</f>
        <v>-0.0353583258040755</v>
      </c>
      <c r="G212" s="127" t="n">
        <f aca="false">IF(E212&gt;E211,1,0)</f>
        <v>0</v>
      </c>
      <c r="H212" s="127" t="n">
        <f aca="false">D212/D200-1</f>
        <v>-0.0854135695207795</v>
      </c>
      <c r="I212" s="127" t="n">
        <f aca="false">STDEV(B207:B212)*SQRT(12)*100</f>
        <v>10.6488853876826</v>
      </c>
      <c r="J212" s="127" t="n">
        <v>1.5</v>
      </c>
      <c r="K212" s="127" t="n">
        <f aca="false">IF(AND(ISNUMBER(J212),ISNUMBER(J206)),J212-J206,"")</f>
        <v>0.32</v>
      </c>
      <c r="M212" s="127" t="str">
        <f aca="false">IF(AND(ISNUMBER(L212),ISNUMBER(L206)),L212-L206,"")</f>
        <v/>
      </c>
      <c r="N212" s="127" t="n">
        <v>5.3427</v>
      </c>
      <c r="O212" s="127" t="n">
        <f aca="false">IF(AND(ISNUMBER(N212),ISNUMBER(N206)),N212-N206,"")</f>
        <v>0.6102</v>
      </c>
      <c r="P212" s="127" t="n">
        <v>-1</v>
      </c>
      <c r="Q212" s="127" t="n">
        <v>0</v>
      </c>
      <c r="R212" s="127" t="n">
        <f aca="false">IF(ISNUMBER(F212),IF(AND(F212&gt;0.02,G212=1),100,IF(F212&gt;-0.02,50,0)),"")</f>
        <v>0</v>
      </c>
      <c r="S212" s="127" t="n">
        <f aca="false">IF(ISNUMBER(H212),IF(H212&gt;0.05,100,IF(H212&gt;0,50,0)),"")</f>
        <v>0</v>
      </c>
      <c r="T212" s="127" t="n">
        <f aca="false">IF(AND(A212&gt;="2019-01",ISNUMBER(L212)),IF(AND(L212&lt;350,OR(NOT(ISNUMBER(M212)),M212&lt;50)),100,IF(L212&lt;=450,50,0)),IF(ISNUMBER(J212),IF(AND(J212&lt;0.95,OR(NOT(ISNUMBER(K212)),K212&lt;0.2)),100,IF(AND(J212&lt;=1.35,OR(NOT(ISNUMBER(K212)),K212&lt;0.4)),50,0)),""))</f>
        <v>0</v>
      </c>
      <c r="U212" s="127" t="n">
        <f aca="false">IF(ISNUMBER(P212),IF(P212=1,100,IF(P212=0,50,0)),"")</f>
        <v>0</v>
      </c>
      <c r="V212" s="127" t="n">
        <f aca="false">IF(ISNUMBER(Q212),IF(Q212=1,0,100),"")</f>
        <v>100</v>
      </c>
      <c r="W212" s="127" t="n">
        <f aca="false">IF(ISNUMBER(N212),IF(OR(N212&lt;4,AND(N212&lt;6,ISNUMBER(O212),O212&lt;-0.3)),100,IF(OR(N212&lt;=6,AND(ISNUMBER(O212),O212&lt;-0.3)),50,0)),"")</f>
        <v>50</v>
      </c>
      <c r="X212" s="127" t="n">
        <f aca="false">IF(ISNUMBER(I212),IF(I212&lt;15,100,IF(I212&lt;=25,50,0)),"")</f>
        <v>100</v>
      </c>
      <c r="Y212" s="127" t="n">
        <f aca="false">SUMPRODUCT({30,10,20,15,10,10,5},--ISNUMBER(R212:X212))</f>
        <v>100</v>
      </c>
      <c r="Z212" s="127" t="n">
        <f aca="false">IF(Y212&gt;=60,SUMPRODUCT({30,10,20,15,10,10,5},R212:X212)/Y212,"")</f>
        <v>20</v>
      </c>
      <c r="AA212" s="127" t="str">
        <f aca="false">IF(ISNUMBER(Z212),IF(Z212&gt;=70,"EASY",IF(Z212&gt;40,"UNCERTAIN","HARD")),"")</f>
        <v>HARD</v>
      </c>
    </row>
    <row r="213" customFormat="false" ht="15" hidden="false" customHeight="false" outlineLevel="0" collapsed="false">
      <c r="A213" s="127" t="s">
        <v>1503</v>
      </c>
      <c r="B213" s="127" t="n">
        <v>-0.0192</v>
      </c>
      <c r="C213" s="127" t="s">
        <v>1293</v>
      </c>
      <c r="D213" s="127" t="n">
        <f aca="false">D212*(1+B213)</f>
        <v>381.035293196654</v>
      </c>
      <c r="E213" s="127" t="n">
        <f aca="false">AVERAGE(D204:D213)</f>
        <v>398.980530061678</v>
      </c>
      <c r="F213" s="127" t="n">
        <f aca="false">D213/E213-1</f>
        <v>-0.0449777257608282</v>
      </c>
      <c r="G213" s="127" t="n">
        <f aca="false">IF(E213&gt;E212,1,0)</f>
        <v>0</v>
      </c>
      <c r="H213" s="127" t="n">
        <f aca="false">D213/D201-1</f>
        <v>-0.072073682617131</v>
      </c>
      <c r="I213" s="127" t="n">
        <f aca="false">STDEV(B208:B213)*SQRT(12)*100</f>
        <v>10.7237027187441</v>
      </c>
      <c r="J213" s="127" t="n">
        <v>1.71</v>
      </c>
      <c r="K213" s="127" t="n">
        <f aca="false">IF(AND(ISNUMBER(J213),ISNUMBER(J207)),J213-J207,"")</f>
        <v>0.26</v>
      </c>
      <c r="M213" s="127" t="str">
        <f aca="false">IF(AND(ISNUMBER(L213),ISNUMBER(L207)),L213-L207,"")</f>
        <v/>
      </c>
      <c r="N213" s="127" t="n">
        <v>5.2104</v>
      </c>
      <c r="O213" s="127" t="n">
        <f aca="false">IF(AND(ISNUMBER(N213),ISNUMBER(N207)),N213-N207,"")</f>
        <v>0.1899</v>
      </c>
      <c r="P213" s="127" t="n">
        <v>-1</v>
      </c>
      <c r="Q213" s="127" t="n">
        <v>0</v>
      </c>
      <c r="R213" s="127" t="n">
        <f aca="false">IF(ISNUMBER(F213),IF(AND(F213&gt;0.02,G213=1),100,IF(F213&gt;-0.02,50,0)),"")</f>
        <v>0</v>
      </c>
      <c r="S213" s="127" t="n">
        <f aca="false">IF(ISNUMBER(H213),IF(H213&gt;0.05,100,IF(H213&gt;0,50,0)),"")</f>
        <v>0</v>
      </c>
      <c r="T213" s="127" t="n">
        <f aca="false">IF(AND(A213&gt;="2019-01",ISNUMBER(L213)),IF(AND(L213&lt;350,OR(NOT(ISNUMBER(M213)),M213&lt;50)),100,IF(L213&lt;=450,50,0)),IF(ISNUMBER(J213),IF(AND(J213&lt;0.95,OR(NOT(ISNUMBER(K213)),K213&lt;0.2)),100,IF(AND(J213&lt;=1.35,OR(NOT(ISNUMBER(K213)),K213&lt;0.4)),50,0)),""))</f>
        <v>0</v>
      </c>
      <c r="U213" s="127" t="n">
        <f aca="false">IF(ISNUMBER(P213),IF(P213=1,100,IF(P213=0,50,0)),"")</f>
        <v>0</v>
      </c>
      <c r="V213" s="127" t="n">
        <f aca="false">IF(ISNUMBER(Q213),IF(Q213=1,0,100),"")</f>
        <v>100</v>
      </c>
      <c r="W213" s="127" t="n">
        <f aca="false">IF(ISNUMBER(N213),IF(OR(N213&lt;4,AND(N213&lt;6,ISNUMBER(O213),O213&lt;-0.3)),100,IF(OR(N213&lt;=6,AND(ISNUMBER(O213),O213&lt;-0.3)),50,0)),"")</f>
        <v>50</v>
      </c>
      <c r="X213" s="127" t="n">
        <f aca="false">IF(ISNUMBER(I213),IF(I213&lt;15,100,IF(I213&lt;=25,50,0)),"")</f>
        <v>100</v>
      </c>
      <c r="Y213" s="127" t="n">
        <f aca="false">SUMPRODUCT({30,10,20,15,10,10,5},--ISNUMBER(R213:X213))</f>
        <v>100</v>
      </c>
      <c r="Z213" s="127" t="n">
        <f aca="false">IF(Y213&gt;=60,SUMPRODUCT({30,10,20,15,10,10,5},R213:X213)/Y213,"")</f>
        <v>20</v>
      </c>
      <c r="AA213" s="127" t="str">
        <f aca="false">IF(ISNUMBER(Z213),IF(Z213&gt;=70,"EASY",IF(Z213&gt;40,"UNCERTAIN","HARD")),"")</f>
        <v>HARD</v>
      </c>
    </row>
    <row r="214" customFormat="false" ht="15" hidden="false" customHeight="false" outlineLevel="0" collapsed="false">
      <c r="A214" s="127" t="s">
        <v>1504</v>
      </c>
      <c r="B214" s="127" t="n">
        <v>0.1111</v>
      </c>
      <c r="C214" s="127" t="s">
        <v>1293</v>
      </c>
      <c r="D214" s="127" t="n">
        <f aca="false">D213*(1+B214)</f>
        <v>423.368314270802</v>
      </c>
      <c r="E214" s="127" t="n">
        <f aca="false">AVERAGE(D205:D214)</f>
        <v>400.581741011137</v>
      </c>
      <c r="F214" s="127" t="n">
        <f aca="false">D214/E214-1</f>
        <v>0.0568837041901809</v>
      </c>
      <c r="G214" s="127" t="n">
        <f aca="false">IF(E214&gt;E213,1,0)</f>
        <v>1</v>
      </c>
      <c r="H214" s="127" t="n">
        <f aca="false">D214/D202-1</f>
        <v>0.0283452336366505</v>
      </c>
      <c r="I214" s="127" t="n">
        <f aca="false">STDEV(B209:B214)*SQRT(12)*100</f>
        <v>19.056355370322</v>
      </c>
      <c r="J214" s="127" t="n">
        <v>1.76</v>
      </c>
      <c r="K214" s="127" t="n">
        <f aca="false">IF(AND(ISNUMBER(J214),ISNUMBER(J208)),J214-J208,"")</f>
        <v>0.25</v>
      </c>
      <c r="M214" s="127" t="str">
        <f aca="false">IF(AND(ISNUMBER(L214),ISNUMBER(L208)),L214-L208,"")</f>
        <v/>
      </c>
      <c r="N214" s="127" t="n">
        <v>5.2947</v>
      </c>
      <c r="O214" s="127" t="n">
        <f aca="false">IF(AND(ISNUMBER(N214),ISNUMBER(N208)),N214-N208,"")</f>
        <v>0.3967</v>
      </c>
      <c r="P214" s="127" t="n">
        <v>-1</v>
      </c>
      <c r="Q214" s="127" t="n">
        <v>0</v>
      </c>
      <c r="R214" s="127" t="n">
        <f aca="false">IF(ISNUMBER(F214),IF(AND(F214&gt;0.02,G214=1),100,IF(F214&gt;-0.02,50,0)),"")</f>
        <v>100</v>
      </c>
      <c r="S214" s="127" t="n">
        <f aca="false">IF(ISNUMBER(H214),IF(H214&gt;0.05,100,IF(H214&gt;0,50,0)),"")</f>
        <v>50</v>
      </c>
      <c r="T214" s="127" t="n">
        <f aca="false">IF(AND(A214&gt;="2019-01",ISNUMBER(L214)),IF(AND(L214&lt;350,OR(NOT(ISNUMBER(M214)),M214&lt;50)),100,IF(L214&lt;=450,50,0)),IF(ISNUMBER(J214),IF(AND(J214&lt;0.95,OR(NOT(ISNUMBER(K214)),K214&lt;0.2)),100,IF(AND(J214&lt;=1.35,OR(NOT(ISNUMBER(K214)),K214&lt;0.4)),50,0)),""))</f>
        <v>0</v>
      </c>
      <c r="U214" s="127" t="n">
        <f aca="false">IF(ISNUMBER(P214),IF(P214=1,100,IF(P214=0,50,0)),"")</f>
        <v>0</v>
      </c>
      <c r="V214" s="127" t="n">
        <f aca="false">IF(ISNUMBER(Q214),IF(Q214=1,0,100),"")</f>
        <v>100</v>
      </c>
      <c r="W214" s="127" t="n">
        <f aca="false">IF(ISNUMBER(N214),IF(OR(N214&lt;4,AND(N214&lt;6,ISNUMBER(O214),O214&lt;-0.3)),100,IF(OR(N214&lt;=6,AND(ISNUMBER(O214),O214&lt;-0.3)),50,0)),"")</f>
        <v>50</v>
      </c>
      <c r="X214" s="127" t="n">
        <f aca="false">IF(ISNUMBER(I214),IF(I214&lt;15,100,IF(I214&lt;=25,50,0)),"")</f>
        <v>50</v>
      </c>
      <c r="Y214" s="127" t="n">
        <f aca="false">SUMPRODUCT({30,10,20,15,10,10,5},--ISNUMBER(R214:X214))</f>
        <v>100</v>
      </c>
      <c r="Z214" s="127" t="n">
        <f aca="false">IF(Y214&gt;=60,SUMPRODUCT({30,10,20,15,10,10,5},R214:X214)/Y214,"")</f>
        <v>52.5</v>
      </c>
      <c r="AA214" s="127" t="str">
        <f aca="false">IF(ISNUMBER(Z214),IF(Z214&gt;=70,"EASY",IF(Z214&gt;40,"UNCERTAIN","HARD")),"")</f>
        <v>UNCERTAIN</v>
      </c>
    </row>
    <row r="215" customFormat="false" ht="15" hidden="false" customHeight="false" outlineLevel="0" collapsed="false">
      <c r="A215" s="127" t="s">
        <v>1505</v>
      </c>
      <c r="B215" s="127" t="n">
        <v>0.0006</v>
      </c>
      <c r="C215" s="127" t="s">
        <v>1293</v>
      </c>
      <c r="D215" s="127" t="n">
        <f aca="false">D214*(1+B215)</f>
        <v>423.622335259365</v>
      </c>
      <c r="E215" s="127" t="n">
        <f aca="false">AVERAGE(D206:D215)</f>
        <v>401.043315313793</v>
      </c>
      <c r="F215" s="127" t="n">
        <f aca="false">D215/E215-1</f>
        <v>0.0563007014040502</v>
      </c>
      <c r="G215" s="127" t="n">
        <f aca="false">IF(E215&gt;E214,1,0)</f>
        <v>1</v>
      </c>
      <c r="H215" s="127" t="n">
        <f aca="false">D215/D203-1</f>
        <v>0.0120608249993435</v>
      </c>
      <c r="I215" s="127" t="n">
        <f aca="false">STDEV(B210:B215)*SQRT(12)*100</f>
        <v>19.146735491984</v>
      </c>
      <c r="J215" s="127" t="n">
        <v>1.69</v>
      </c>
      <c r="K215" s="127" t="n">
        <f aca="false">IF(AND(ISNUMBER(J215),ISNUMBER(J209)),J215-J209,"")</f>
        <v>0.27</v>
      </c>
      <c r="M215" s="127" t="str">
        <f aca="false">IF(AND(ISNUMBER(L215),ISNUMBER(L209)),L215-L209,"")</f>
        <v/>
      </c>
      <c r="N215" s="127" t="n">
        <v>5.2736</v>
      </c>
      <c r="O215" s="127" t="n">
        <f aca="false">IF(AND(ISNUMBER(N215),ISNUMBER(N209)),N215-N209,"")</f>
        <v>0.182</v>
      </c>
      <c r="P215" s="127" t="n">
        <v>-1</v>
      </c>
      <c r="Q215" s="127" t="n">
        <v>0</v>
      </c>
      <c r="R215" s="127" t="n">
        <f aca="false">IF(ISNUMBER(F215),IF(AND(F215&gt;0.02,G215=1),100,IF(F215&gt;-0.02,50,0)),"")</f>
        <v>100</v>
      </c>
      <c r="S215" s="127" t="n">
        <f aca="false">IF(ISNUMBER(H215),IF(H215&gt;0.05,100,IF(H215&gt;0,50,0)),"")</f>
        <v>50</v>
      </c>
      <c r="T215" s="127" t="n">
        <f aca="false">IF(AND(A215&gt;="2019-01",ISNUMBER(L215)),IF(AND(L215&lt;350,OR(NOT(ISNUMBER(M215)),M215&lt;50)),100,IF(L215&lt;=450,50,0)),IF(ISNUMBER(J215),IF(AND(J215&lt;0.95,OR(NOT(ISNUMBER(K215)),K215&lt;0.2)),100,IF(AND(J215&lt;=1.35,OR(NOT(ISNUMBER(K215)),K215&lt;0.4)),50,0)),""))</f>
        <v>0</v>
      </c>
      <c r="U215" s="127" t="n">
        <f aca="false">IF(ISNUMBER(P215),IF(P215=1,100,IF(P215=0,50,0)),"")</f>
        <v>0</v>
      </c>
      <c r="V215" s="127" t="n">
        <f aca="false">IF(ISNUMBER(Q215),IF(Q215=1,0,100),"")</f>
        <v>100</v>
      </c>
      <c r="W215" s="127" t="n">
        <f aca="false">IF(ISNUMBER(N215),IF(OR(N215&lt;4,AND(N215&lt;6,ISNUMBER(O215),O215&lt;-0.3)),100,IF(OR(N215&lt;=6,AND(ISNUMBER(O215),O215&lt;-0.3)),50,0)),"")</f>
        <v>50</v>
      </c>
      <c r="X215" s="127" t="n">
        <f aca="false">IF(ISNUMBER(I215),IF(I215&lt;15,100,IF(I215&lt;=25,50,0)),"")</f>
        <v>50</v>
      </c>
      <c r="Y215" s="127" t="n">
        <f aca="false">SUMPRODUCT({30,10,20,15,10,10,5},--ISNUMBER(R215:X215))</f>
        <v>100</v>
      </c>
      <c r="Z215" s="127" t="n">
        <f aca="false">IF(Y215&gt;=60,SUMPRODUCT({30,10,20,15,10,10,5},R215:X215)/Y215,"")</f>
        <v>52.5</v>
      </c>
      <c r="AA215" s="127" t="str">
        <f aca="false">IF(ISNUMBER(Z215),IF(Z215&gt;=70,"EASY",IF(Z215&gt;40,"UNCERTAIN","HARD")),"")</f>
        <v>UNCERTAIN</v>
      </c>
    </row>
    <row r="216" customFormat="false" ht="15" hidden="false" customHeight="false" outlineLevel="0" collapsed="false">
      <c r="A216" s="127" t="s">
        <v>1506</v>
      </c>
      <c r="B216" s="127" t="n">
        <v>0.0016</v>
      </c>
      <c r="C216" s="127" t="s">
        <v>1293</v>
      </c>
      <c r="D216" s="127" t="n">
        <f aca="false">D215*(1+B216)</f>
        <v>424.30013099578</v>
      </c>
      <c r="E216" s="127" t="n">
        <f aca="false">AVERAGE(D207:D216)</f>
        <v>402.012626111934</v>
      </c>
      <c r="F216" s="127" t="n">
        <f aca="false">D216/E216-1</f>
        <v>0.0554398131705451</v>
      </c>
      <c r="G216" s="127" t="n">
        <f aca="false">IF(E216&gt;E215,1,0)</f>
        <v>1</v>
      </c>
      <c r="H216" s="127" t="n">
        <f aca="false">D216/D204-1</f>
        <v>0.0415948646931181</v>
      </c>
      <c r="I216" s="127" t="n">
        <f aca="false">STDEV(B211:B216)*SQRT(12)*100</f>
        <v>19.1627565866709</v>
      </c>
      <c r="J216" s="127" t="n">
        <v>1.31</v>
      </c>
      <c r="K216" s="127" t="n">
        <f aca="false">IF(AND(ISNUMBER(J216),ISNUMBER(J210)),J216-J210,"")</f>
        <v>-0.19</v>
      </c>
      <c r="M216" s="127" t="str">
        <f aca="false">IF(AND(ISNUMBER(L216),ISNUMBER(L210)),L216-L210,"")</f>
        <v/>
      </c>
      <c r="N216" s="127" t="n">
        <v>5.1485</v>
      </c>
      <c r="O216" s="127" t="n">
        <f aca="false">IF(AND(ISNUMBER(N216),ISNUMBER(N210)),N216-N210,"")</f>
        <v>-0.0238999999999994</v>
      </c>
      <c r="P216" s="127" t="n">
        <v>1</v>
      </c>
      <c r="Q216" s="127" t="n">
        <v>0</v>
      </c>
      <c r="R216" s="127" t="n">
        <f aca="false">IF(ISNUMBER(F216),IF(AND(F216&gt;0.02,G216=1),100,IF(F216&gt;-0.02,50,0)),"")</f>
        <v>100</v>
      </c>
      <c r="S216" s="127" t="n">
        <f aca="false">IF(ISNUMBER(H216),IF(H216&gt;0.05,100,IF(H216&gt;0,50,0)),"")</f>
        <v>50</v>
      </c>
      <c r="T216" s="127" t="n">
        <f aca="false">IF(AND(A216&gt;="2019-01",ISNUMBER(L216)),IF(AND(L216&lt;350,OR(NOT(ISNUMBER(M216)),M216&lt;50)),100,IF(L216&lt;=450,50,0)),IF(ISNUMBER(J216),IF(AND(J216&lt;0.95,OR(NOT(ISNUMBER(K216)),K216&lt;0.2)),100,IF(AND(J216&lt;=1.35,OR(NOT(ISNUMBER(K216)),K216&lt;0.4)),50,0)),""))</f>
        <v>50</v>
      </c>
      <c r="U216" s="127" t="n">
        <f aca="false">IF(ISNUMBER(P216),IF(P216=1,100,IF(P216=0,50,0)),"")</f>
        <v>100</v>
      </c>
      <c r="V216" s="127" t="n">
        <f aca="false">IF(ISNUMBER(Q216),IF(Q216=1,0,100),"")</f>
        <v>100</v>
      </c>
      <c r="W216" s="127" t="n">
        <f aca="false">IF(ISNUMBER(N216),IF(OR(N216&lt;4,AND(N216&lt;6,ISNUMBER(O216),O216&lt;-0.3)),100,IF(OR(N216&lt;=6,AND(ISNUMBER(O216),O216&lt;-0.3)),50,0)),"")</f>
        <v>50</v>
      </c>
      <c r="X216" s="127" t="n">
        <f aca="false">IF(ISNUMBER(I216),IF(I216&lt;15,100,IF(I216&lt;=25,50,0)),"")</f>
        <v>50</v>
      </c>
      <c r="Y216" s="127" t="n">
        <f aca="false">SUMPRODUCT({30,10,20,15,10,10,5},--ISNUMBER(R216:X216))</f>
        <v>100</v>
      </c>
      <c r="Z216" s="127" t="n">
        <f aca="false">IF(Y216&gt;=60,SUMPRODUCT({30,10,20,15,10,10,5},R216:X216)/Y216,"")</f>
        <v>77.5</v>
      </c>
      <c r="AA216" s="127" t="str">
        <f aca="false">IF(ISNUMBER(Z216),IF(Z216&gt;=70,"EASY",IF(Z216&gt;40,"UNCERTAIN","HARD")),"")</f>
        <v>EASY</v>
      </c>
    </row>
    <row r="217" customFormat="false" ht="15" hidden="false" customHeight="false" outlineLevel="0" collapsed="false">
      <c r="A217" s="127" t="s">
        <v>1507</v>
      </c>
      <c r="B217" s="127" t="n">
        <v>-0.0103</v>
      </c>
      <c r="C217" s="127" t="s">
        <v>1293</v>
      </c>
      <c r="D217" s="127" t="n">
        <f aca="false">D216*(1+B217)</f>
        <v>419.929839646523</v>
      </c>
      <c r="E217" s="127" t="n">
        <f aca="false">AVERAGE(D208:D217)</f>
        <v>403.025851921846</v>
      </c>
      <c r="F217" s="127" t="n">
        <f aca="false">D217/E217-1</f>
        <v>0.0419426884009291</v>
      </c>
      <c r="G217" s="127" t="n">
        <f aca="false">IF(E217&gt;E216,1,0)</f>
        <v>1</v>
      </c>
      <c r="H217" s="127" t="n">
        <f aca="false">D217/D205-1</f>
        <v>0.00220341978104122</v>
      </c>
      <c r="I217" s="127" t="n">
        <f aca="false">STDEV(B212:B217)*SQRT(12)*100</f>
        <v>16.6009457561911</v>
      </c>
      <c r="J217" s="127" t="n">
        <v>1.19</v>
      </c>
      <c r="K217" s="127" t="n">
        <f aca="false">IF(AND(ISNUMBER(J217),ISNUMBER(J211)),J217-J211,"")</f>
        <v>-0.27</v>
      </c>
      <c r="M217" s="127" t="str">
        <f aca="false">IF(AND(ISNUMBER(L217),ISNUMBER(L211)),L217-L211,"")</f>
        <v/>
      </c>
      <c r="N217" s="127" t="n">
        <v>4.8276</v>
      </c>
      <c r="O217" s="127" t="n">
        <f aca="false">IF(AND(ISNUMBER(N217),ISNUMBER(N211)),N217-N211,"")</f>
        <v>-0.430199999999999</v>
      </c>
      <c r="P217" s="127" t="n">
        <v>1</v>
      </c>
      <c r="Q217" s="127" t="n">
        <v>0</v>
      </c>
      <c r="R217" s="127" t="n">
        <f aca="false">IF(ISNUMBER(F217),IF(AND(F217&gt;0.02,G217=1),100,IF(F217&gt;-0.02,50,0)),"")</f>
        <v>100</v>
      </c>
      <c r="S217" s="127" t="n">
        <f aca="false">IF(ISNUMBER(H217),IF(H217&gt;0.05,100,IF(H217&gt;0,50,0)),"")</f>
        <v>50</v>
      </c>
      <c r="T217" s="127" t="n">
        <f aca="false">IF(AND(A217&gt;="2019-01",ISNUMBER(L217)),IF(AND(L217&lt;350,OR(NOT(ISNUMBER(M217)),M217&lt;50)),100,IF(L217&lt;=450,50,0)),IF(ISNUMBER(J217),IF(AND(J217&lt;0.95,OR(NOT(ISNUMBER(K217)),K217&lt;0.2)),100,IF(AND(J217&lt;=1.35,OR(NOT(ISNUMBER(K217)),K217&lt;0.4)),50,0)),""))</f>
        <v>50</v>
      </c>
      <c r="U217" s="127" t="n">
        <f aca="false">IF(ISNUMBER(P217),IF(P217=1,100,IF(P217=0,50,0)),"")</f>
        <v>100</v>
      </c>
      <c r="V217" s="127" t="n">
        <f aca="false">IF(ISNUMBER(Q217),IF(Q217=1,0,100),"")</f>
        <v>100</v>
      </c>
      <c r="W217" s="127" t="n">
        <f aca="false">IF(ISNUMBER(N217),IF(OR(N217&lt;4,AND(N217&lt;6,ISNUMBER(O217),O217&lt;-0.3)),100,IF(OR(N217&lt;=6,AND(ISNUMBER(O217),O217&lt;-0.3)),50,0)),"")</f>
        <v>100</v>
      </c>
      <c r="X217" s="127" t="n">
        <f aca="false">IF(ISNUMBER(I217),IF(I217&lt;15,100,IF(I217&lt;=25,50,0)),"")</f>
        <v>50</v>
      </c>
      <c r="Y217" s="127" t="n">
        <f aca="false">SUMPRODUCT({30,10,20,15,10,10,5},--ISNUMBER(R217:X217))</f>
        <v>100</v>
      </c>
      <c r="Z217" s="127" t="n">
        <f aca="false">IF(Y217&gt;=60,SUMPRODUCT({30,10,20,15,10,10,5},R217:X217)/Y217,"")</f>
        <v>82.5</v>
      </c>
      <c r="AA217" s="127" t="str">
        <f aca="false">IF(ISNUMBER(Z217),IF(Z217&gt;=70,"EASY",IF(Z217&gt;40,"UNCERTAIN","HARD")),"")</f>
        <v>EASY</v>
      </c>
    </row>
    <row r="218" customFormat="false" ht="15" hidden="false" customHeight="false" outlineLevel="0" collapsed="false">
      <c r="A218" s="127" t="s">
        <v>1508</v>
      </c>
      <c r="B218" s="127" t="n">
        <v>0.0248</v>
      </c>
      <c r="C218" s="127" t="s">
        <v>1293</v>
      </c>
      <c r="D218" s="127" t="n">
        <f aca="false">D217*(1+B218)</f>
        <v>430.344099669757</v>
      </c>
      <c r="E218" s="127" t="n">
        <f aca="false">AVERAGE(D209:D218)</f>
        <v>406.764771794242</v>
      </c>
      <c r="F218" s="127" t="n">
        <f aca="false">D218/E218-1</f>
        <v>0.0579679694765762</v>
      </c>
      <c r="G218" s="127" t="n">
        <f aca="false">IF(E218&gt;E217,1,0)</f>
        <v>1</v>
      </c>
      <c r="H218" s="127" t="n">
        <f aca="false">D218/D206-1</f>
        <v>0.0379566089859635</v>
      </c>
      <c r="I218" s="127" t="n">
        <f aca="false">STDEV(B213:B218)*SQRT(12)*100</f>
        <v>16.5917377028447</v>
      </c>
      <c r="J218" s="127" t="n">
        <v>1.27</v>
      </c>
      <c r="K218" s="127" t="n">
        <f aca="false">IF(AND(ISNUMBER(J218),ISNUMBER(J212)),J218-J212,"")</f>
        <v>-0.23</v>
      </c>
      <c r="M218" s="127" t="str">
        <f aca="false">IF(AND(ISNUMBER(L218),ISNUMBER(L212)),L218-L212,"")</f>
        <v/>
      </c>
      <c r="N218" s="127" t="n">
        <v>4.9116</v>
      </c>
      <c r="O218" s="127" t="n">
        <f aca="false">IF(AND(ISNUMBER(N218),ISNUMBER(N212)),N218-N212,"")</f>
        <v>-0.4311</v>
      </c>
      <c r="P218" s="127" t="n">
        <v>1</v>
      </c>
      <c r="Q218" s="127" t="n">
        <v>0</v>
      </c>
      <c r="R218" s="127" t="n">
        <f aca="false">IF(ISNUMBER(F218),IF(AND(F218&gt;0.02,G218=1),100,IF(F218&gt;-0.02,50,0)),"")</f>
        <v>100</v>
      </c>
      <c r="S218" s="127" t="n">
        <f aca="false">IF(ISNUMBER(H218),IF(H218&gt;0.05,100,IF(H218&gt;0,50,0)),"")</f>
        <v>50</v>
      </c>
      <c r="T218" s="127" t="n">
        <f aca="false">IF(AND(A218&gt;="2019-01",ISNUMBER(L218)),IF(AND(L218&lt;350,OR(NOT(ISNUMBER(M218)),M218&lt;50)),100,IF(L218&lt;=450,50,0)),IF(ISNUMBER(J218),IF(AND(J218&lt;0.95,OR(NOT(ISNUMBER(K218)),K218&lt;0.2)),100,IF(AND(J218&lt;=1.35,OR(NOT(ISNUMBER(K218)),K218&lt;0.4)),50,0)),""))</f>
        <v>50</v>
      </c>
      <c r="U218" s="127" t="n">
        <f aca="false">IF(ISNUMBER(P218),IF(P218=1,100,IF(P218=0,50,0)),"")</f>
        <v>100</v>
      </c>
      <c r="V218" s="127" t="n">
        <f aca="false">IF(ISNUMBER(Q218),IF(Q218=1,0,100),"")</f>
        <v>100</v>
      </c>
      <c r="W218" s="127" t="n">
        <f aca="false">IF(ISNUMBER(N218),IF(OR(N218&lt;4,AND(N218&lt;6,ISNUMBER(O218),O218&lt;-0.3)),100,IF(OR(N218&lt;=6,AND(ISNUMBER(O218),O218&lt;-0.3)),50,0)),"")</f>
        <v>100</v>
      </c>
      <c r="X218" s="127" t="n">
        <f aca="false">IF(ISNUMBER(I218),IF(I218&lt;15,100,IF(I218&lt;=25,50,0)),"")</f>
        <v>50</v>
      </c>
      <c r="Y218" s="127" t="n">
        <f aca="false">SUMPRODUCT({30,10,20,15,10,10,5},--ISNUMBER(R218:X218))</f>
        <v>100</v>
      </c>
      <c r="Z218" s="127" t="n">
        <f aca="false">IF(Y218&gt;=60,SUMPRODUCT({30,10,20,15,10,10,5},R218:X218)/Y218,"")</f>
        <v>82.5</v>
      </c>
      <c r="AA218" s="127" t="str">
        <f aca="false">IF(ISNUMBER(Z218),IF(Z218&gt;=70,"EASY",IF(Z218&gt;40,"UNCERTAIN","HARD")),"")</f>
        <v>EASY</v>
      </c>
    </row>
    <row r="219" customFormat="false" ht="15" hidden="false" customHeight="false" outlineLevel="0" collapsed="false">
      <c r="A219" s="127" t="s">
        <v>1509</v>
      </c>
      <c r="B219" s="127" t="n">
        <v>0.0864</v>
      </c>
      <c r="C219" s="127" t="s">
        <v>1293</v>
      </c>
      <c r="D219" s="127" t="n">
        <f aca="false">D218*(1+B219)</f>
        <v>467.525829881224</v>
      </c>
      <c r="E219" s="127" t="n">
        <f aca="false">AVERAGE(D210:D219)</f>
        <v>413.687446022498</v>
      </c>
      <c r="F219" s="127" t="n">
        <f aca="false">D219/E219-1</f>
        <v>0.130142658126005</v>
      </c>
      <c r="G219" s="127" t="n">
        <f aca="false">IF(E219&gt;E218,1,0)</f>
        <v>1</v>
      </c>
      <c r="H219" s="127" t="n">
        <f aca="false">D219/D207-1</f>
        <v>0.140870153786272</v>
      </c>
      <c r="I219" s="127" t="n">
        <f aca="false">STDEV(B214:B219)*SQRT(12)*100</f>
        <v>17.5854121361997</v>
      </c>
      <c r="J219" s="127" t="n">
        <v>1.18</v>
      </c>
      <c r="K219" s="127" t="n">
        <f aca="false">IF(AND(ISNUMBER(J219),ISNUMBER(J213)),J219-J213,"")</f>
        <v>-0.53</v>
      </c>
      <c r="M219" s="127" t="str">
        <f aca="false">IF(AND(ISNUMBER(L219),ISNUMBER(L213)),L219-L213,"")</f>
        <v/>
      </c>
      <c r="N219" s="127" t="n">
        <v>4.4878</v>
      </c>
      <c r="O219" s="127" t="n">
        <f aca="false">IF(AND(ISNUMBER(N219),ISNUMBER(N213)),N219-N213,"")</f>
        <v>-0.7226</v>
      </c>
      <c r="P219" s="127" t="n">
        <v>1</v>
      </c>
      <c r="Q219" s="127" t="n">
        <v>0</v>
      </c>
      <c r="R219" s="127" t="n">
        <f aca="false">IF(ISNUMBER(F219),IF(AND(F219&gt;0.02,G219=1),100,IF(F219&gt;-0.02,50,0)),"")</f>
        <v>100</v>
      </c>
      <c r="S219" s="127" t="n">
        <f aca="false">IF(ISNUMBER(H219),IF(H219&gt;0.05,100,IF(H219&gt;0,50,0)),"")</f>
        <v>100</v>
      </c>
      <c r="T219" s="127" t="n">
        <f aca="false">IF(AND(A219&gt;="2019-01",ISNUMBER(L219)),IF(AND(L219&lt;350,OR(NOT(ISNUMBER(M219)),M219&lt;50)),100,IF(L219&lt;=450,50,0)),IF(ISNUMBER(J219),IF(AND(J219&lt;0.95,OR(NOT(ISNUMBER(K219)),K219&lt;0.2)),100,IF(AND(J219&lt;=1.35,OR(NOT(ISNUMBER(K219)),K219&lt;0.4)),50,0)),""))</f>
        <v>50</v>
      </c>
      <c r="U219" s="127" t="n">
        <f aca="false">IF(ISNUMBER(P219),IF(P219=1,100,IF(P219=0,50,0)),"")</f>
        <v>100</v>
      </c>
      <c r="V219" s="127" t="n">
        <f aca="false">IF(ISNUMBER(Q219),IF(Q219=1,0,100),"")</f>
        <v>100</v>
      </c>
      <c r="W219" s="127" t="n">
        <f aca="false">IF(ISNUMBER(N219),IF(OR(N219&lt;4,AND(N219&lt;6,ISNUMBER(O219),O219&lt;-0.3)),100,IF(OR(N219&lt;=6,AND(ISNUMBER(O219),O219&lt;-0.3)),50,0)),"")</f>
        <v>100</v>
      </c>
      <c r="X219" s="127" t="n">
        <f aca="false">IF(ISNUMBER(I219),IF(I219&lt;15,100,IF(I219&lt;=25,50,0)),"")</f>
        <v>50</v>
      </c>
      <c r="Y219" s="127" t="n">
        <f aca="false">SUMPRODUCT({30,10,20,15,10,10,5},--ISNUMBER(R219:X219))</f>
        <v>100</v>
      </c>
      <c r="Z219" s="127" t="n">
        <f aca="false">IF(Y219&gt;=60,SUMPRODUCT({30,10,20,15,10,10,5},R219:X219)/Y219,"")</f>
        <v>87.5</v>
      </c>
      <c r="AA219" s="127" t="str">
        <f aca="false">IF(ISNUMBER(Z219),IF(Z219&gt;=70,"EASY",IF(Z219&gt;40,"UNCERTAIN","HARD")),"")</f>
        <v>EASY</v>
      </c>
    </row>
    <row r="220" customFormat="false" ht="15" hidden="false" customHeight="false" outlineLevel="0" collapsed="false">
      <c r="A220" s="127" t="s">
        <v>1510</v>
      </c>
      <c r="B220" s="127" t="n">
        <v>0.018</v>
      </c>
      <c r="C220" s="127" t="s">
        <v>1293</v>
      </c>
      <c r="D220" s="127" t="n">
        <f aca="false">D219*(1+B220)</f>
        <v>475.941294819086</v>
      </c>
      <c r="E220" s="127" t="n">
        <f aca="false">AVERAGE(D211:D220)</f>
        <v>421.33217701826</v>
      </c>
      <c r="F220" s="127" t="n">
        <f aca="false">D220/E220-1</f>
        <v>0.12961060365076</v>
      </c>
      <c r="G220" s="127" t="n">
        <f aca="false">IF(E220&gt;E219,1,0)</f>
        <v>1</v>
      </c>
      <c r="H220" s="127" t="n">
        <f aca="false">D220/D208-1</f>
        <v>0.211185542344796</v>
      </c>
      <c r="I220" s="127" t="n">
        <f aca="false">STDEV(B215:B220)*SQRT(12)*100</f>
        <v>12.0686121820199</v>
      </c>
      <c r="J220" s="127" t="n">
        <v>1.1</v>
      </c>
      <c r="K220" s="127" t="n">
        <f aca="false">IF(AND(ISNUMBER(J220),ISNUMBER(J214)),J220-J214,"")</f>
        <v>-0.66</v>
      </c>
      <c r="M220" s="127" t="str">
        <f aca="false">IF(AND(ISNUMBER(L220),ISNUMBER(L214)),L220-L214,"")</f>
        <v/>
      </c>
      <c r="N220" s="127" t="n">
        <v>4.7665</v>
      </c>
      <c r="O220" s="127" t="n">
        <f aca="false">IF(AND(ISNUMBER(N220),ISNUMBER(N214)),N220-N214,"")</f>
        <v>-0.5282</v>
      </c>
      <c r="P220" s="127" t="n">
        <v>1</v>
      </c>
      <c r="Q220" s="127" t="n">
        <v>0</v>
      </c>
      <c r="R220" s="127" t="n">
        <f aca="false">IF(ISNUMBER(F220),IF(AND(F220&gt;0.02,G220=1),100,IF(F220&gt;-0.02,50,0)),"")</f>
        <v>100</v>
      </c>
      <c r="S220" s="127" t="n">
        <f aca="false">IF(ISNUMBER(H220),IF(H220&gt;0.05,100,IF(H220&gt;0,50,0)),"")</f>
        <v>100</v>
      </c>
      <c r="T220" s="127" t="n">
        <f aca="false">IF(AND(A220&gt;="2019-01",ISNUMBER(L220)),IF(AND(L220&lt;350,OR(NOT(ISNUMBER(M220)),M220&lt;50)),100,IF(L220&lt;=450,50,0)),IF(ISNUMBER(J220),IF(AND(J220&lt;0.95,OR(NOT(ISNUMBER(K220)),K220&lt;0.2)),100,IF(AND(J220&lt;=1.35,OR(NOT(ISNUMBER(K220)),K220&lt;0.4)),50,0)),""))</f>
        <v>50</v>
      </c>
      <c r="U220" s="127" t="n">
        <f aca="false">IF(ISNUMBER(P220),IF(P220=1,100,IF(P220=0,50,0)),"")</f>
        <v>100</v>
      </c>
      <c r="V220" s="127" t="n">
        <f aca="false">IF(ISNUMBER(Q220),IF(Q220=1,0,100),"")</f>
        <v>100</v>
      </c>
      <c r="W220" s="127" t="n">
        <f aca="false">IF(ISNUMBER(N220),IF(OR(N220&lt;4,AND(N220&lt;6,ISNUMBER(O220),O220&lt;-0.3)),100,IF(OR(N220&lt;=6,AND(ISNUMBER(O220),O220&lt;-0.3)),50,0)),"")</f>
        <v>100</v>
      </c>
      <c r="X220" s="127" t="n">
        <f aca="false">IF(ISNUMBER(I220),IF(I220&lt;15,100,IF(I220&lt;=25,50,0)),"")</f>
        <v>100</v>
      </c>
      <c r="Y220" s="127" t="n">
        <f aca="false">SUMPRODUCT({30,10,20,15,10,10,5},--ISNUMBER(R220:X220))</f>
        <v>100</v>
      </c>
      <c r="Z220" s="127" t="n">
        <f aca="false">IF(Y220&gt;=60,SUMPRODUCT({30,10,20,15,10,10,5},R220:X220)/Y220,"")</f>
        <v>90</v>
      </c>
      <c r="AA220" s="127" t="str">
        <f aca="false">IF(ISNUMBER(Z220),IF(Z220&gt;=70,"EASY",IF(Z220&gt;40,"UNCERTAIN","HARD")),"")</f>
        <v>EASY</v>
      </c>
    </row>
    <row r="221" customFormat="false" ht="15" hidden="false" customHeight="false" outlineLevel="0" collapsed="false">
      <c r="A221" s="127" t="s">
        <v>1511</v>
      </c>
      <c r="B221" s="127" t="n">
        <v>-0.0022</v>
      </c>
      <c r="C221" s="127" t="s">
        <v>1293</v>
      </c>
      <c r="D221" s="127" t="n">
        <f aca="false">D220*(1+B221)</f>
        <v>474.894223970484</v>
      </c>
      <c r="E221" s="127" t="n">
        <f aca="false">AVERAGE(D212:D221)</f>
        <v>430.945574710594</v>
      </c>
      <c r="F221" s="127" t="n">
        <f aca="false">D221/E221-1</f>
        <v>0.101981901750365</v>
      </c>
      <c r="G221" s="127" t="n">
        <f aca="false">IF(E221&gt;E220,1,0)</f>
        <v>1</v>
      </c>
      <c r="H221" s="127" t="n">
        <f aca="false">D221/D209-1</f>
        <v>0.192305578286935</v>
      </c>
      <c r="I221" s="127" t="n">
        <f aca="false">STDEV(B216:B221)*SQRT(12)*100</f>
        <v>12.1836037361694</v>
      </c>
      <c r="J221" s="127" t="n">
        <v>1.13</v>
      </c>
      <c r="K221" s="127" t="n">
        <f aca="false">IF(AND(ISNUMBER(J221),ISNUMBER(J215)),J221-J215,"")</f>
        <v>-0.56</v>
      </c>
      <c r="M221" s="127" t="str">
        <f aca="false">IF(AND(ISNUMBER(L221),ISNUMBER(L215)),L221-L215,"")</f>
        <v/>
      </c>
      <c r="N221" s="127" t="n">
        <v>4.7481</v>
      </c>
      <c r="O221" s="127" t="n">
        <f aca="false">IF(AND(ISNUMBER(N221),ISNUMBER(N215)),N221-N215,"")</f>
        <v>-0.5255</v>
      </c>
      <c r="P221" s="127" t="n">
        <v>1</v>
      </c>
      <c r="Q221" s="127" t="n">
        <v>0</v>
      </c>
      <c r="R221" s="127" t="n">
        <f aca="false">IF(ISNUMBER(F221),IF(AND(F221&gt;0.02,G221=1),100,IF(F221&gt;-0.02,50,0)),"")</f>
        <v>100</v>
      </c>
      <c r="S221" s="127" t="n">
        <f aca="false">IF(ISNUMBER(H221),IF(H221&gt;0.05,100,IF(H221&gt;0,50,0)),"")</f>
        <v>100</v>
      </c>
      <c r="T221" s="127" t="n">
        <f aca="false">IF(AND(A221&gt;="2019-01",ISNUMBER(L221)),IF(AND(L221&lt;350,OR(NOT(ISNUMBER(M221)),M221&lt;50)),100,IF(L221&lt;=450,50,0)),IF(ISNUMBER(J221),IF(AND(J221&lt;0.95,OR(NOT(ISNUMBER(K221)),K221&lt;0.2)),100,IF(AND(J221&lt;=1.35,OR(NOT(ISNUMBER(K221)),K221&lt;0.4)),50,0)),""))</f>
        <v>50</v>
      </c>
      <c r="U221" s="127" t="n">
        <f aca="false">IF(ISNUMBER(P221),IF(P221=1,100,IF(P221=0,50,0)),"")</f>
        <v>100</v>
      </c>
      <c r="V221" s="127" t="n">
        <f aca="false">IF(ISNUMBER(Q221),IF(Q221=1,0,100),"")</f>
        <v>100</v>
      </c>
      <c r="W221" s="127" t="n">
        <f aca="false">IF(ISNUMBER(N221),IF(OR(N221&lt;4,AND(N221&lt;6,ISNUMBER(O221),O221&lt;-0.3)),100,IF(OR(N221&lt;=6,AND(ISNUMBER(O221),O221&lt;-0.3)),50,0)),"")</f>
        <v>100</v>
      </c>
      <c r="X221" s="127" t="n">
        <f aca="false">IF(ISNUMBER(I221),IF(I221&lt;15,100,IF(I221&lt;=25,50,0)),"")</f>
        <v>100</v>
      </c>
      <c r="Y221" s="127" t="n">
        <f aca="false">SUMPRODUCT({30,10,20,15,10,10,5},--ISNUMBER(R221:X221))</f>
        <v>100</v>
      </c>
      <c r="Z221" s="127" t="n">
        <f aca="false">IF(Y221&gt;=60,SUMPRODUCT({30,10,20,15,10,10,5},R221:X221)/Y221,"")</f>
        <v>90</v>
      </c>
      <c r="AA221" s="127" t="str">
        <f aca="false">IF(ISNUMBER(Z221),IF(Z221&gt;=70,"EASY",IF(Z221&gt;40,"UNCERTAIN","HARD")),"")</f>
        <v>EASY</v>
      </c>
    </row>
    <row r="222" customFormat="false" ht="15" hidden="false" customHeight="false" outlineLevel="0" collapsed="false">
      <c r="A222" s="127" t="s">
        <v>1512</v>
      </c>
      <c r="B222" s="127" t="n">
        <v>-0.0024</v>
      </c>
      <c r="C222" s="127" t="s">
        <v>1293</v>
      </c>
      <c r="D222" s="127" t="n">
        <f aca="false">D221*(1+B222)</f>
        <v>473.754477832955</v>
      </c>
      <c r="E222" s="127" t="n">
        <f aca="false">AVERAGE(D213:D222)</f>
        <v>439.471583954263</v>
      </c>
      <c r="F222" s="127" t="n">
        <f aca="false">D222/E222-1</f>
        <v>0.0780093528919945</v>
      </c>
      <c r="G222" s="127" t="n">
        <f aca="false">IF(E222&gt;E221,1,0)</f>
        <v>1</v>
      </c>
      <c r="H222" s="127" t="n">
        <f aca="false">D222/D210-1</f>
        <v>0.185886385741821</v>
      </c>
      <c r="I222" s="127" t="n">
        <f aca="false">STDEV(B217:B222)*SQRT(12)*100</f>
        <v>12.3385007192932</v>
      </c>
      <c r="J222" s="127" t="n">
        <v>1.28</v>
      </c>
      <c r="K222" s="127" t="n">
        <f aca="false">IF(AND(ISNUMBER(J222),ISNUMBER(J216)),J222-J216,"")</f>
        <v>-0.03</v>
      </c>
      <c r="M222" s="127" t="str">
        <f aca="false">IF(AND(ISNUMBER(L222),ISNUMBER(L216)),L222-L216,"")</f>
        <v/>
      </c>
      <c r="N222" s="127" t="n">
        <v>4.5323</v>
      </c>
      <c r="O222" s="127" t="n">
        <f aca="false">IF(AND(ISNUMBER(N222),ISNUMBER(N216)),N222-N216,"")</f>
        <v>-0.6162</v>
      </c>
      <c r="P222" s="127" t="n">
        <v>1</v>
      </c>
      <c r="Q222" s="127" t="n">
        <v>0</v>
      </c>
      <c r="R222" s="127" t="n">
        <f aca="false">IF(ISNUMBER(F222),IF(AND(F222&gt;0.02,G222=1),100,IF(F222&gt;-0.02,50,0)),"")</f>
        <v>100</v>
      </c>
      <c r="S222" s="127" t="n">
        <f aca="false">IF(ISNUMBER(H222),IF(H222&gt;0.05,100,IF(H222&gt;0,50,0)),"")</f>
        <v>100</v>
      </c>
      <c r="T222" s="127" t="n">
        <f aca="false">IF(AND(A222&gt;="2019-01",ISNUMBER(L222)),IF(AND(L222&lt;350,OR(NOT(ISNUMBER(M222)),M222&lt;50)),100,IF(L222&lt;=450,50,0)),IF(ISNUMBER(J222),IF(AND(J222&lt;0.95,OR(NOT(ISNUMBER(K222)),K222&lt;0.2)),100,IF(AND(J222&lt;=1.35,OR(NOT(ISNUMBER(K222)),K222&lt;0.4)),50,0)),""))</f>
        <v>50</v>
      </c>
      <c r="U222" s="127" t="n">
        <f aca="false">IF(ISNUMBER(P222),IF(P222=1,100,IF(P222=0,50,0)),"")</f>
        <v>100</v>
      </c>
      <c r="V222" s="127" t="n">
        <f aca="false">IF(ISNUMBER(Q222),IF(Q222=1,0,100),"")</f>
        <v>100</v>
      </c>
      <c r="W222" s="127" t="n">
        <f aca="false">IF(ISNUMBER(N222),IF(OR(N222&lt;4,AND(N222&lt;6,ISNUMBER(O222),O222&lt;-0.3)),100,IF(OR(N222&lt;=6,AND(ISNUMBER(O222),O222&lt;-0.3)),50,0)),"")</f>
        <v>100</v>
      </c>
      <c r="X222" s="127" t="n">
        <f aca="false">IF(ISNUMBER(I222),IF(I222&lt;15,100,IF(I222&lt;=25,50,0)),"")</f>
        <v>100</v>
      </c>
      <c r="Y222" s="127" t="n">
        <f aca="false">SUMPRODUCT({30,10,20,15,10,10,5},--ISNUMBER(R222:X222))</f>
        <v>100</v>
      </c>
      <c r="Z222" s="127" t="n">
        <f aca="false">IF(Y222&gt;=60,SUMPRODUCT({30,10,20,15,10,10,5},R222:X222)/Y222,"")</f>
        <v>90</v>
      </c>
      <c r="AA222" s="127" t="str">
        <f aca="false">IF(ISNUMBER(Z222),IF(Z222&gt;=70,"EASY",IF(Z222&gt;40,"UNCERTAIN","HARD")),"")</f>
        <v>EASY</v>
      </c>
    </row>
    <row r="223" customFormat="false" ht="15" hidden="false" customHeight="false" outlineLevel="0" collapsed="false">
      <c r="A223" s="127" t="s">
        <v>1513</v>
      </c>
      <c r="B223" s="127" t="n">
        <v>0.0575</v>
      </c>
      <c r="C223" s="127" t="s">
        <v>1293</v>
      </c>
      <c r="D223" s="127" t="n">
        <f aca="false">D222*(1+B223)</f>
        <v>500.99536030835</v>
      </c>
      <c r="E223" s="127" t="n">
        <f aca="false">AVERAGE(D214:D223)</f>
        <v>451.467590665432</v>
      </c>
      <c r="F223" s="127" t="n">
        <f aca="false">D223/E223-1</f>
        <v>0.109703931504622</v>
      </c>
      <c r="G223" s="127" t="n">
        <f aca="false">IF(E223&gt;E222,1,0)</f>
        <v>1</v>
      </c>
      <c r="H223" s="127" t="n">
        <f aca="false">D223/D211-1</f>
        <v>0.322724241031511</v>
      </c>
      <c r="I223" s="127" t="n">
        <f aca="false">STDEV(B218:B223)*SQRT(12)*100</f>
        <v>12.1925698685716</v>
      </c>
      <c r="J223" s="127" t="n">
        <v>1.43</v>
      </c>
      <c r="K223" s="127" t="n">
        <f aca="false">IF(AND(ISNUMBER(J223),ISNUMBER(J217)),J223-J217,"")</f>
        <v>0.24</v>
      </c>
      <c r="M223" s="127" t="str">
        <f aca="false">IF(AND(ISNUMBER(L223),ISNUMBER(L217)),L223-L217,"")</f>
        <v/>
      </c>
      <c r="N223" s="127" t="n">
        <v>4.5149</v>
      </c>
      <c r="O223" s="127" t="n">
        <f aca="false">IF(AND(ISNUMBER(N223),ISNUMBER(N217)),N223-N217,"")</f>
        <v>-0.3127</v>
      </c>
      <c r="P223" s="127" t="n">
        <v>1</v>
      </c>
      <c r="Q223" s="127" t="n">
        <v>0</v>
      </c>
      <c r="R223" s="127" t="n">
        <f aca="false">IF(ISNUMBER(F223),IF(AND(F223&gt;0.02,G223=1),100,IF(F223&gt;-0.02,50,0)),"")</f>
        <v>100</v>
      </c>
      <c r="S223" s="127" t="n">
        <f aca="false">IF(ISNUMBER(H223),IF(H223&gt;0.05,100,IF(H223&gt;0,50,0)),"")</f>
        <v>100</v>
      </c>
      <c r="T223" s="127" t="n">
        <f aca="false">IF(AND(A223&gt;="2019-01",ISNUMBER(L223)),IF(AND(L223&lt;350,OR(NOT(ISNUMBER(M223)),M223&lt;50)),100,IF(L223&lt;=450,50,0)),IF(ISNUMBER(J223),IF(AND(J223&lt;0.95,OR(NOT(ISNUMBER(K223)),K223&lt;0.2)),100,IF(AND(J223&lt;=1.35,OR(NOT(ISNUMBER(K223)),K223&lt;0.4)),50,0)),""))</f>
        <v>0</v>
      </c>
      <c r="U223" s="127" t="n">
        <f aca="false">IF(ISNUMBER(P223),IF(P223=1,100,IF(P223=0,50,0)),"")</f>
        <v>100</v>
      </c>
      <c r="V223" s="127" t="n">
        <f aca="false">IF(ISNUMBER(Q223),IF(Q223=1,0,100),"")</f>
        <v>100</v>
      </c>
      <c r="W223" s="127" t="n">
        <f aca="false">IF(ISNUMBER(N223),IF(OR(N223&lt;4,AND(N223&lt;6,ISNUMBER(O223),O223&lt;-0.3)),100,IF(OR(N223&lt;=6,AND(ISNUMBER(O223),O223&lt;-0.3)),50,0)),"")</f>
        <v>100</v>
      </c>
      <c r="X223" s="127" t="n">
        <f aca="false">IF(ISNUMBER(I223),IF(I223&lt;15,100,IF(I223&lt;=25,50,0)),"")</f>
        <v>100</v>
      </c>
      <c r="Y223" s="127" t="n">
        <f aca="false">SUMPRODUCT({30,10,20,15,10,10,5},--ISNUMBER(R223:X223))</f>
        <v>100</v>
      </c>
      <c r="Z223" s="127" t="n">
        <f aca="false">IF(Y223&gt;=60,SUMPRODUCT({30,10,20,15,10,10,5},R223:X223)/Y223,"")</f>
        <v>80</v>
      </c>
      <c r="AA223" s="127" t="str">
        <f aca="false">IF(ISNUMBER(Z223),IF(Z223&gt;=70,"EASY",IF(Z223&gt;40,"UNCERTAIN","HARD")),"")</f>
        <v>EASY</v>
      </c>
    </row>
    <row r="224" customFormat="false" ht="15" hidden="false" customHeight="false" outlineLevel="0" collapsed="false">
      <c r="A224" s="127" t="s">
        <v>1514</v>
      </c>
      <c r="B224" s="127" t="n">
        <v>0.0182</v>
      </c>
      <c r="C224" s="127" t="s">
        <v>1293</v>
      </c>
      <c r="D224" s="127" t="n">
        <f aca="false">D223*(1+B224)</f>
        <v>510.113475865962</v>
      </c>
      <c r="E224" s="127" t="n">
        <f aca="false">AVERAGE(D215:D224)</f>
        <v>460.142106824948</v>
      </c>
      <c r="F224" s="127" t="n">
        <f aca="false">D224/E224-1</f>
        <v>0.108599861433728</v>
      </c>
      <c r="G224" s="127" t="n">
        <f aca="false">IF(E224&gt;E223,1,0)</f>
        <v>1</v>
      </c>
      <c r="H224" s="127" t="n">
        <f aca="false">D224/D212-1</f>
        <v>0.313052376151199</v>
      </c>
      <c r="I224" s="127" t="n">
        <f aca="false">STDEV(B219:B224)*SQRT(12)*100</f>
        <v>12.2999268290507</v>
      </c>
      <c r="J224" s="127" t="n">
        <v>1.46</v>
      </c>
      <c r="K224" s="127" t="n">
        <f aca="false">IF(AND(ISNUMBER(J224),ISNUMBER(J218)),J224-J218,"")</f>
        <v>0.19</v>
      </c>
      <c r="M224" s="127" t="str">
        <f aca="false">IF(AND(ISNUMBER(L224),ISNUMBER(L218)),L224-L218,"")</f>
        <v/>
      </c>
      <c r="N224" s="127" t="n">
        <v>4.4019</v>
      </c>
      <c r="O224" s="127" t="n">
        <f aca="false">IF(AND(ISNUMBER(N224),ISNUMBER(N218)),N224-N218,"")</f>
        <v>-0.5097</v>
      </c>
      <c r="P224" s="127" t="n">
        <v>1</v>
      </c>
      <c r="Q224" s="127" t="n">
        <v>0</v>
      </c>
      <c r="R224" s="127" t="n">
        <f aca="false">IF(ISNUMBER(F224),IF(AND(F224&gt;0.02,G224=1),100,IF(F224&gt;-0.02,50,0)),"")</f>
        <v>100</v>
      </c>
      <c r="S224" s="127" t="n">
        <f aca="false">IF(ISNUMBER(H224),IF(H224&gt;0.05,100,IF(H224&gt;0,50,0)),"")</f>
        <v>100</v>
      </c>
      <c r="T224" s="127" t="n">
        <f aca="false">IF(AND(A224&gt;="2019-01",ISNUMBER(L224)),IF(AND(L224&lt;350,OR(NOT(ISNUMBER(M224)),M224&lt;50)),100,IF(L224&lt;=450,50,0)),IF(ISNUMBER(J224),IF(AND(J224&lt;0.95,OR(NOT(ISNUMBER(K224)),K224&lt;0.2)),100,IF(AND(J224&lt;=1.35,OR(NOT(ISNUMBER(K224)),K224&lt;0.4)),50,0)),""))</f>
        <v>0</v>
      </c>
      <c r="U224" s="127" t="n">
        <f aca="false">IF(ISNUMBER(P224),IF(P224=1,100,IF(P224=0,50,0)),"")</f>
        <v>100</v>
      </c>
      <c r="V224" s="127" t="n">
        <f aca="false">IF(ISNUMBER(Q224),IF(Q224=1,0,100),"")</f>
        <v>100</v>
      </c>
      <c r="W224" s="127" t="n">
        <f aca="false">IF(ISNUMBER(N224),IF(OR(N224&lt;4,AND(N224&lt;6,ISNUMBER(O224),O224&lt;-0.3)),100,IF(OR(N224&lt;=6,AND(ISNUMBER(O224),O224&lt;-0.3)),50,0)),"")</f>
        <v>100</v>
      </c>
      <c r="X224" s="127" t="n">
        <f aca="false">IF(ISNUMBER(I224),IF(I224&lt;15,100,IF(I224&lt;=25,50,0)),"")</f>
        <v>100</v>
      </c>
      <c r="Y224" s="127" t="n">
        <f aca="false">SUMPRODUCT({30,10,20,15,10,10,5},--ISNUMBER(R224:X224))</f>
        <v>100</v>
      </c>
      <c r="Z224" s="127" t="n">
        <f aca="false">IF(Y224&gt;=60,SUMPRODUCT({30,10,20,15,10,10,5},R224:X224)/Y224,"")</f>
        <v>80</v>
      </c>
      <c r="AA224" s="127" t="str">
        <f aca="false">IF(ISNUMBER(Z224),IF(Z224&gt;=70,"EASY",IF(Z224&gt;40,"UNCERTAIN","HARD")),"")</f>
        <v>EASY</v>
      </c>
    </row>
    <row r="225" customFormat="false" ht="15" hidden="false" customHeight="false" outlineLevel="0" collapsed="false">
      <c r="A225" s="127" t="s">
        <v>1515</v>
      </c>
      <c r="B225" s="127" t="n">
        <v>-0.0012</v>
      </c>
      <c r="C225" s="127" t="s">
        <v>1293</v>
      </c>
      <c r="D225" s="127" t="n">
        <f aca="false">D224*(1+B225)</f>
        <v>509.501339694923</v>
      </c>
      <c r="E225" s="127" t="n">
        <f aca="false">AVERAGE(D216:D225)</f>
        <v>468.730007268504</v>
      </c>
      <c r="F225" s="127" t="n">
        <f aca="false">D225/E225-1</f>
        <v>0.0869825524164984</v>
      </c>
      <c r="G225" s="127" t="n">
        <f aca="false">IF(E225&gt;E224,1,0)</f>
        <v>1</v>
      </c>
      <c r="H225" s="127" t="n">
        <f aca="false">D225/D213-1</f>
        <v>0.337149993168656</v>
      </c>
      <c r="I225" s="127" t="n">
        <f aca="false">STDEV(B220:B225)*SQRT(12)*100</f>
        <v>8.02864122999652</v>
      </c>
      <c r="J225" s="127" t="n">
        <v>1.46</v>
      </c>
      <c r="K225" s="127" t="n">
        <f aca="false">IF(AND(ISNUMBER(J225),ISNUMBER(J219)),J225-J219,"")</f>
        <v>0.28</v>
      </c>
      <c r="M225" s="127" t="str">
        <f aca="false">IF(AND(ISNUMBER(L225),ISNUMBER(L219)),L225-L219,"")</f>
        <v/>
      </c>
      <c r="N225" s="127" t="n">
        <v>4.1905</v>
      </c>
      <c r="O225" s="127" t="n">
        <f aca="false">IF(AND(ISNUMBER(N225),ISNUMBER(N219)),N225-N219,"")</f>
        <v>-0.2973</v>
      </c>
      <c r="P225" s="127" t="n">
        <v>1</v>
      </c>
      <c r="Q225" s="127" t="n">
        <v>0</v>
      </c>
      <c r="R225" s="127" t="n">
        <f aca="false">IF(ISNUMBER(F225),IF(AND(F225&gt;0.02,G225=1),100,IF(F225&gt;-0.02,50,0)),"")</f>
        <v>100</v>
      </c>
      <c r="S225" s="127" t="n">
        <f aca="false">IF(ISNUMBER(H225),IF(H225&gt;0.05,100,IF(H225&gt;0,50,0)),"")</f>
        <v>100</v>
      </c>
      <c r="T225" s="127" t="n">
        <f aca="false">IF(AND(A225&gt;="2019-01",ISNUMBER(L225)),IF(AND(L225&lt;350,OR(NOT(ISNUMBER(M225)),M225&lt;50)),100,IF(L225&lt;=450,50,0)),IF(ISNUMBER(J225),IF(AND(J225&lt;0.95,OR(NOT(ISNUMBER(K225)),K225&lt;0.2)),100,IF(AND(J225&lt;=1.35,OR(NOT(ISNUMBER(K225)),K225&lt;0.4)),50,0)),""))</f>
        <v>0</v>
      </c>
      <c r="U225" s="127" t="n">
        <f aca="false">IF(ISNUMBER(P225),IF(P225=1,100,IF(P225=0,50,0)),"")</f>
        <v>100</v>
      </c>
      <c r="V225" s="127" t="n">
        <f aca="false">IF(ISNUMBER(Q225),IF(Q225=1,0,100),"")</f>
        <v>100</v>
      </c>
      <c r="W225" s="127" t="n">
        <f aca="false">IF(ISNUMBER(N225),IF(OR(N225&lt;4,AND(N225&lt;6,ISNUMBER(O225),O225&lt;-0.3)),100,IF(OR(N225&lt;=6,AND(ISNUMBER(O225),O225&lt;-0.3)),50,0)),"")</f>
        <v>50</v>
      </c>
      <c r="X225" s="127" t="n">
        <f aca="false">IF(ISNUMBER(I225),IF(I225&lt;15,100,IF(I225&lt;=25,50,0)),"")</f>
        <v>100</v>
      </c>
      <c r="Y225" s="127" t="n">
        <f aca="false">SUMPRODUCT({30,10,20,15,10,10,5},--ISNUMBER(R225:X225))</f>
        <v>100</v>
      </c>
      <c r="Z225" s="127" t="n">
        <f aca="false">IF(Y225&gt;=60,SUMPRODUCT({30,10,20,15,10,10,5},R225:X225)/Y225,"")</f>
        <v>75</v>
      </c>
      <c r="AA225" s="127" t="str">
        <f aca="false">IF(ISNUMBER(Z225),IF(Z225&gt;=70,"EASY",IF(Z225&gt;40,"UNCERTAIN","HARD")),"")</f>
        <v>EASY</v>
      </c>
    </row>
    <row r="226" customFormat="false" ht="15" hidden="false" customHeight="false" outlineLevel="0" collapsed="false">
      <c r="A226" s="127" t="s">
        <v>1516</v>
      </c>
      <c r="B226" s="127" t="n">
        <v>-0.0047</v>
      </c>
      <c r="C226" s="127" t="s">
        <v>1293</v>
      </c>
      <c r="D226" s="127" t="n">
        <f aca="false">D225*(1+B226)</f>
        <v>507.106683398356</v>
      </c>
      <c r="E226" s="127" t="n">
        <f aca="false">AVERAGE(D217:D226)</f>
        <v>477.010662508762</v>
      </c>
      <c r="F226" s="127" t="n">
        <f aca="false">D226/E226-1</f>
        <v>0.0630929730822143</v>
      </c>
      <c r="G226" s="127" t="n">
        <f aca="false">IF(E226&gt;E225,1,0)</f>
        <v>1</v>
      </c>
      <c r="H226" s="127" t="n">
        <f aca="false">D226/D214-1</f>
        <v>0.19779082728896</v>
      </c>
      <c r="I226" s="127" t="n">
        <f aca="false">STDEV(B221:B226)*SQRT(12)*100</f>
        <v>8.4329544051892</v>
      </c>
      <c r="J226" s="127" t="n">
        <v>1.45</v>
      </c>
      <c r="K226" s="127" t="n">
        <f aca="false">IF(AND(ISNUMBER(J226),ISNUMBER(J220)),J226-J220,"")</f>
        <v>0.35</v>
      </c>
      <c r="M226" s="127" t="str">
        <f aca="false">IF(AND(ISNUMBER(L226),ISNUMBER(L220)),L226-L220,"")</f>
        <v/>
      </c>
      <c r="N226" s="127" t="n">
        <v>4.1746</v>
      </c>
      <c r="O226" s="127" t="n">
        <f aca="false">IF(AND(ISNUMBER(N226),ISNUMBER(N220)),N226-N220,"")</f>
        <v>-0.5919</v>
      </c>
      <c r="P226" s="127" t="n">
        <v>1</v>
      </c>
      <c r="Q226" s="127" t="n">
        <v>0</v>
      </c>
      <c r="R226" s="127" t="n">
        <f aca="false">IF(ISNUMBER(F226),IF(AND(F226&gt;0.02,G226=1),100,IF(F226&gt;-0.02,50,0)),"")</f>
        <v>100</v>
      </c>
      <c r="S226" s="127" t="n">
        <f aca="false">IF(ISNUMBER(H226),IF(H226&gt;0.05,100,IF(H226&gt;0,50,0)),"")</f>
        <v>100</v>
      </c>
      <c r="T226" s="127" t="n">
        <f aca="false">IF(AND(A226&gt;="2019-01",ISNUMBER(L226)),IF(AND(L226&lt;350,OR(NOT(ISNUMBER(M226)),M226&lt;50)),100,IF(L226&lt;=450,50,0)),IF(ISNUMBER(J226),IF(AND(J226&lt;0.95,OR(NOT(ISNUMBER(K226)),K226&lt;0.2)),100,IF(AND(J226&lt;=1.35,OR(NOT(ISNUMBER(K226)),K226&lt;0.4)),50,0)),""))</f>
        <v>0</v>
      </c>
      <c r="U226" s="127" t="n">
        <f aca="false">IF(ISNUMBER(P226),IF(P226=1,100,IF(P226=0,50,0)),"")</f>
        <v>100</v>
      </c>
      <c r="V226" s="127" t="n">
        <f aca="false">IF(ISNUMBER(Q226),IF(Q226=1,0,100),"")</f>
        <v>100</v>
      </c>
      <c r="W226" s="127" t="n">
        <f aca="false">IF(ISNUMBER(N226),IF(OR(N226&lt;4,AND(N226&lt;6,ISNUMBER(O226),O226&lt;-0.3)),100,IF(OR(N226&lt;=6,AND(ISNUMBER(O226),O226&lt;-0.3)),50,0)),"")</f>
        <v>100</v>
      </c>
      <c r="X226" s="127" t="n">
        <f aca="false">IF(ISNUMBER(I226),IF(I226&lt;15,100,IF(I226&lt;=25,50,0)),"")</f>
        <v>100</v>
      </c>
      <c r="Y226" s="127" t="n">
        <f aca="false">SUMPRODUCT({30,10,20,15,10,10,5},--ISNUMBER(R226:X226))</f>
        <v>100</v>
      </c>
      <c r="Z226" s="127" t="n">
        <f aca="false">IF(Y226&gt;=60,SUMPRODUCT({30,10,20,15,10,10,5},R226:X226)/Y226,"")</f>
        <v>80</v>
      </c>
      <c r="AA226" s="127" t="str">
        <f aca="false">IF(ISNUMBER(Z226),IF(Z226&gt;=70,"EASY",IF(Z226&gt;40,"UNCERTAIN","HARD")),"")</f>
        <v>EASY</v>
      </c>
    </row>
    <row r="227" customFormat="false" ht="15" hidden="false" customHeight="false" outlineLevel="0" collapsed="false">
      <c r="A227" s="127" t="s">
        <v>1517</v>
      </c>
      <c r="B227" s="127" t="n">
        <v>-0.0394</v>
      </c>
      <c r="C227" s="127" t="s">
        <v>1293</v>
      </c>
      <c r="D227" s="127" t="n">
        <f aca="false">D226*(1+B227)</f>
        <v>487.126680072461</v>
      </c>
      <c r="E227" s="127" t="n">
        <f aca="false">AVERAGE(D218:D227)</f>
        <v>483.730346551356</v>
      </c>
      <c r="F227" s="127" t="n">
        <f aca="false">D227/E227-1</f>
        <v>0.00702112973750535</v>
      </c>
      <c r="G227" s="127" t="n">
        <f aca="false">IF(E227&gt;E226,1,0)</f>
        <v>1</v>
      </c>
      <c r="H227" s="127" t="n">
        <f aca="false">D227/D215-1</f>
        <v>0.149907923939411</v>
      </c>
      <c r="I227" s="127" t="n">
        <f aca="false">STDEV(B222:B227)*SQRT(12)*100</f>
        <v>11.0509438510925</v>
      </c>
      <c r="J227" s="127" t="n">
        <v>1.41</v>
      </c>
      <c r="K227" s="127" t="n">
        <f aca="false">IF(AND(ISNUMBER(J227),ISNUMBER(J221)),J227-J221,"")</f>
        <v>0.28</v>
      </c>
      <c r="M227" s="127" t="str">
        <f aca="false">IF(AND(ISNUMBER(L227),ISNUMBER(L221)),L227-L221,"")</f>
        <v/>
      </c>
      <c r="N227" s="127" t="n">
        <v>3.9698</v>
      </c>
      <c r="O227" s="127" t="n">
        <f aca="false">IF(AND(ISNUMBER(N227),ISNUMBER(N221)),N227-N221,"")</f>
        <v>-0.7783</v>
      </c>
      <c r="P227" s="127" t="n">
        <v>1</v>
      </c>
      <c r="Q227" s="127" t="n">
        <v>0</v>
      </c>
      <c r="R227" s="127" t="n">
        <f aca="false">IF(ISNUMBER(F227),IF(AND(F227&gt;0.02,G227=1),100,IF(F227&gt;-0.02,50,0)),"")</f>
        <v>50</v>
      </c>
      <c r="S227" s="127" t="n">
        <f aca="false">IF(ISNUMBER(H227),IF(H227&gt;0.05,100,IF(H227&gt;0,50,0)),"")</f>
        <v>100</v>
      </c>
      <c r="T227" s="127" t="n">
        <f aca="false">IF(AND(A227&gt;="2019-01",ISNUMBER(L227)),IF(AND(L227&lt;350,OR(NOT(ISNUMBER(M227)),M227&lt;50)),100,IF(L227&lt;=450,50,0)),IF(ISNUMBER(J227),IF(AND(J227&lt;0.95,OR(NOT(ISNUMBER(K227)),K227&lt;0.2)),100,IF(AND(J227&lt;=1.35,OR(NOT(ISNUMBER(K227)),K227&lt;0.4)),50,0)),""))</f>
        <v>0</v>
      </c>
      <c r="U227" s="127" t="n">
        <f aca="false">IF(ISNUMBER(P227),IF(P227=1,100,IF(P227=0,50,0)),"")</f>
        <v>100</v>
      </c>
      <c r="V227" s="127" t="n">
        <f aca="false">IF(ISNUMBER(Q227),IF(Q227=1,0,100),"")</f>
        <v>100</v>
      </c>
      <c r="W227" s="127" t="n">
        <f aca="false">IF(ISNUMBER(N227),IF(OR(N227&lt;4,AND(N227&lt;6,ISNUMBER(O227),O227&lt;-0.3)),100,IF(OR(N227&lt;=6,AND(ISNUMBER(O227),O227&lt;-0.3)),50,0)),"")</f>
        <v>100</v>
      </c>
      <c r="X227" s="127" t="n">
        <f aca="false">IF(ISNUMBER(I227),IF(I227&lt;15,100,IF(I227&lt;=25,50,0)),"")</f>
        <v>100</v>
      </c>
      <c r="Y227" s="127" t="n">
        <f aca="false">SUMPRODUCT({30,10,20,15,10,10,5},--ISNUMBER(R227:X227))</f>
        <v>100</v>
      </c>
      <c r="Z227" s="127" t="n">
        <f aca="false">IF(Y227&gt;=60,SUMPRODUCT({30,10,20,15,10,10,5},R227:X227)/Y227,"")</f>
        <v>65</v>
      </c>
      <c r="AA227" s="127" t="str">
        <f aca="false">IF(ISNUMBER(Z227),IF(Z227&gt;=70,"EASY",IF(Z227&gt;40,"UNCERTAIN","HARD")),"")</f>
        <v>UNCERTAIN</v>
      </c>
    </row>
    <row r="228" customFormat="false" ht="15" hidden="false" customHeight="false" outlineLevel="0" collapsed="false">
      <c r="A228" s="127" t="s">
        <v>1518</v>
      </c>
      <c r="B228" s="127" t="n">
        <v>0.0467</v>
      </c>
      <c r="C228" s="127" t="s">
        <v>1293</v>
      </c>
      <c r="D228" s="127" t="n">
        <f aca="false">D227*(1+B228)</f>
        <v>509.875496031845</v>
      </c>
      <c r="E228" s="127" t="n">
        <f aca="false">AVERAGE(D219:D228)</f>
        <v>491.683486187565</v>
      </c>
      <c r="F228" s="127" t="n">
        <f aca="false">D228/E228-1</f>
        <v>0.0369994322675724</v>
      </c>
      <c r="G228" s="127" t="n">
        <f aca="false">IF(E228&gt;E227,1,0)</f>
        <v>1</v>
      </c>
      <c r="H228" s="127" t="n">
        <f aca="false">D228/D216-1</f>
        <v>0.201685926504974</v>
      </c>
      <c r="I228" s="127" t="n">
        <f aca="false">STDEV(B223:B228)*SQRT(12)*100</f>
        <v>12.3969689843929</v>
      </c>
      <c r="J228" s="127" t="n">
        <v>1.34</v>
      </c>
      <c r="K228" s="127" t="n">
        <f aca="false">IF(AND(ISNUMBER(J228),ISNUMBER(J222)),J228-J222,"")</f>
        <v>0.0600000000000001</v>
      </c>
      <c r="M228" s="127" t="str">
        <f aca="false">IF(AND(ISNUMBER(L228),ISNUMBER(L222)),L228-L222,"")</f>
        <v/>
      </c>
      <c r="N228" s="127" t="n">
        <v>4.049</v>
      </c>
      <c r="O228" s="127" t="n">
        <f aca="false">IF(AND(ISNUMBER(N228),ISNUMBER(N222)),N228-N222,"")</f>
        <v>-0.4833</v>
      </c>
      <c r="P228" s="127" t="n">
        <v>1</v>
      </c>
      <c r="Q228" s="127" t="n">
        <v>0</v>
      </c>
      <c r="R228" s="127" t="n">
        <f aca="false">IF(ISNUMBER(F228),IF(AND(F228&gt;0.02,G228=1),100,IF(F228&gt;-0.02,50,0)),"")</f>
        <v>100</v>
      </c>
      <c r="S228" s="127" t="n">
        <f aca="false">IF(ISNUMBER(H228),IF(H228&gt;0.05,100,IF(H228&gt;0,50,0)),"")</f>
        <v>100</v>
      </c>
      <c r="T228" s="127" t="n">
        <f aca="false">IF(AND(A228&gt;="2019-01",ISNUMBER(L228)),IF(AND(L228&lt;350,OR(NOT(ISNUMBER(M228)),M228&lt;50)),100,IF(L228&lt;=450,50,0)),IF(ISNUMBER(J228),IF(AND(J228&lt;0.95,OR(NOT(ISNUMBER(K228)),K228&lt;0.2)),100,IF(AND(J228&lt;=1.35,OR(NOT(ISNUMBER(K228)),K228&lt;0.4)),50,0)),""))</f>
        <v>50</v>
      </c>
      <c r="U228" s="127" t="n">
        <f aca="false">IF(ISNUMBER(P228),IF(P228=1,100,IF(P228=0,50,0)),"")</f>
        <v>100</v>
      </c>
      <c r="V228" s="127" t="n">
        <f aca="false">IF(ISNUMBER(Q228),IF(Q228=1,0,100),"")</f>
        <v>100</v>
      </c>
      <c r="W228" s="127" t="n">
        <f aca="false">IF(ISNUMBER(N228),IF(OR(N228&lt;4,AND(N228&lt;6,ISNUMBER(O228),O228&lt;-0.3)),100,IF(OR(N228&lt;=6,AND(ISNUMBER(O228),O228&lt;-0.3)),50,0)),"")</f>
        <v>100</v>
      </c>
      <c r="X228" s="127" t="n">
        <f aca="false">IF(ISNUMBER(I228),IF(I228&lt;15,100,IF(I228&lt;=25,50,0)),"")</f>
        <v>100</v>
      </c>
      <c r="Y228" s="127" t="n">
        <f aca="false">SUMPRODUCT({30,10,20,15,10,10,5},--ISNUMBER(R228:X228))</f>
        <v>100</v>
      </c>
      <c r="Z228" s="127" t="n">
        <f aca="false">IF(Y228&gt;=60,SUMPRODUCT({30,10,20,15,10,10,5},R228:X228)/Y228,"")</f>
        <v>90</v>
      </c>
      <c r="AA228" s="127" t="str">
        <f aca="false">IF(ISNUMBER(Z228),IF(Z228&gt;=70,"EASY",IF(Z228&gt;40,"UNCERTAIN","HARD")),"")</f>
        <v>EASY</v>
      </c>
    </row>
    <row r="229" customFormat="false" ht="15" hidden="false" customHeight="false" outlineLevel="0" collapsed="false">
      <c r="A229" s="127" t="s">
        <v>1519</v>
      </c>
      <c r="B229" s="127" t="n">
        <v>0.0709</v>
      </c>
      <c r="C229" s="127" t="s">
        <v>1293</v>
      </c>
      <c r="D229" s="127" t="n">
        <f aca="false">D228*(1+B229)</f>
        <v>546.025668700503</v>
      </c>
      <c r="E229" s="127" t="n">
        <f aca="false">AVERAGE(D220:D229)</f>
        <v>499.533470069492</v>
      </c>
      <c r="F229" s="127" t="n">
        <f aca="false">D229/E229-1</f>
        <v>0.0930712382986925</v>
      </c>
      <c r="G229" s="127" t="n">
        <f aca="false">IF(E229&gt;E228,1,0)</f>
        <v>1</v>
      </c>
      <c r="H229" s="127" t="n">
        <f aca="false">D229/D217-1</f>
        <v>0.300278325446273</v>
      </c>
      <c r="I229" s="127" t="n">
        <f aca="false">STDEV(B224:B229)*SQRT(12)*100</f>
        <v>13.6379954538781</v>
      </c>
      <c r="J229" s="127" t="n">
        <v>1.44</v>
      </c>
      <c r="K229" s="127" t="n">
        <f aca="false">IF(AND(ISNUMBER(J229),ISNUMBER(J223)),J229-J223,"")</f>
        <v>0.01</v>
      </c>
      <c r="M229" s="127" t="str">
        <f aca="false">IF(AND(ISNUMBER(L229),ISNUMBER(L223)),L229-L223,"")</f>
        <v/>
      </c>
      <c r="N229" s="127" t="n">
        <v>4.4173</v>
      </c>
      <c r="O229" s="127" t="n">
        <f aca="false">IF(AND(ISNUMBER(N229),ISNUMBER(N223)),N229-N223,"")</f>
        <v>-0.0975999999999999</v>
      </c>
      <c r="P229" s="127" t="n">
        <v>1</v>
      </c>
      <c r="Q229" s="127" t="n">
        <v>0</v>
      </c>
      <c r="R229" s="127" t="n">
        <f aca="false">IF(ISNUMBER(F229),IF(AND(F229&gt;0.02,G229=1),100,IF(F229&gt;-0.02,50,0)),"")</f>
        <v>100</v>
      </c>
      <c r="S229" s="127" t="n">
        <f aca="false">IF(ISNUMBER(H229),IF(H229&gt;0.05,100,IF(H229&gt;0,50,0)),"")</f>
        <v>100</v>
      </c>
      <c r="T229" s="127" t="n">
        <f aca="false">IF(AND(A229&gt;="2019-01",ISNUMBER(L229)),IF(AND(L229&lt;350,OR(NOT(ISNUMBER(M229)),M229&lt;50)),100,IF(L229&lt;=450,50,0)),IF(ISNUMBER(J229),IF(AND(J229&lt;0.95,OR(NOT(ISNUMBER(K229)),K229&lt;0.2)),100,IF(AND(J229&lt;=1.35,OR(NOT(ISNUMBER(K229)),K229&lt;0.4)),50,0)),""))</f>
        <v>0</v>
      </c>
      <c r="U229" s="127" t="n">
        <f aca="false">IF(ISNUMBER(P229),IF(P229=1,100,IF(P229=0,50,0)),"")</f>
        <v>100</v>
      </c>
      <c r="V229" s="127" t="n">
        <f aca="false">IF(ISNUMBER(Q229),IF(Q229=1,0,100),"")</f>
        <v>100</v>
      </c>
      <c r="W229" s="127" t="n">
        <f aca="false">IF(ISNUMBER(N229),IF(OR(N229&lt;4,AND(N229&lt;6,ISNUMBER(O229),O229&lt;-0.3)),100,IF(OR(N229&lt;=6,AND(ISNUMBER(O229),O229&lt;-0.3)),50,0)),"")</f>
        <v>50</v>
      </c>
      <c r="X229" s="127" t="n">
        <f aca="false">IF(ISNUMBER(I229),IF(I229&lt;15,100,IF(I229&lt;=25,50,0)),"")</f>
        <v>100</v>
      </c>
      <c r="Y229" s="127" t="n">
        <f aca="false">SUMPRODUCT({30,10,20,15,10,10,5},--ISNUMBER(R229:X229))</f>
        <v>100</v>
      </c>
      <c r="Z229" s="127" t="n">
        <f aca="false">IF(Y229&gt;=60,SUMPRODUCT({30,10,20,15,10,10,5},R229:X229)/Y229,"")</f>
        <v>75</v>
      </c>
      <c r="AA229" s="127" t="str">
        <f aca="false">IF(ISNUMBER(Z229),IF(Z229&gt;=70,"EASY",IF(Z229&gt;40,"UNCERTAIN","HARD")),"")</f>
        <v>EASY</v>
      </c>
    </row>
    <row r="230" customFormat="false" ht="15" hidden="false" customHeight="false" outlineLevel="0" collapsed="false">
      <c r="A230" s="127" t="s">
        <v>1520</v>
      </c>
      <c r="B230" s="127" t="n">
        <v>0.0453</v>
      </c>
      <c r="C230" s="127" t="s">
        <v>1293</v>
      </c>
      <c r="D230" s="127" t="n">
        <f aca="false">D229*(1+B230)</f>
        <v>570.760631492636</v>
      </c>
      <c r="E230" s="127" t="n">
        <f aca="false">AVERAGE(D221:D230)</f>
        <v>509.015403736847</v>
      </c>
      <c r="F230" s="127" t="n">
        <f aca="false">D230/E230-1</f>
        <v>0.1213032597884</v>
      </c>
      <c r="G230" s="127" t="n">
        <f aca="false">IF(E230&gt;E229,1,0)</f>
        <v>1</v>
      </c>
      <c r="H230" s="127" t="n">
        <f aca="false">D230/D218-1</f>
        <v>0.32628896720237</v>
      </c>
      <c r="I230" s="127" t="n">
        <f aca="false">STDEV(B225:B230)*SQRT(12)*100</f>
        <v>14.30864354158</v>
      </c>
      <c r="J230" s="127" t="n">
        <v>1.42</v>
      </c>
      <c r="K230" s="127" t="n">
        <f aca="false">IF(AND(ISNUMBER(J230),ISNUMBER(J224)),J230-J224,"")</f>
        <v>-0.04</v>
      </c>
      <c r="M230" s="127" t="str">
        <f aca="false">IF(AND(ISNUMBER(L230),ISNUMBER(L224)),L230-L224,"")</f>
        <v/>
      </c>
      <c r="N230" s="127" t="n">
        <v>4.3071</v>
      </c>
      <c r="O230" s="127" t="n">
        <f aca="false">IF(AND(ISNUMBER(N230),ISNUMBER(N224)),N230-N224,"")</f>
        <v>-0.0948000000000002</v>
      </c>
      <c r="P230" s="127" t="n">
        <v>1</v>
      </c>
      <c r="Q230" s="127" t="n">
        <v>0</v>
      </c>
      <c r="R230" s="127" t="n">
        <f aca="false">IF(ISNUMBER(F230),IF(AND(F230&gt;0.02,G230=1),100,IF(F230&gt;-0.02,50,0)),"")</f>
        <v>100</v>
      </c>
      <c r="S230" s="127" t="n">
        <f aca="false">IF(ISNUMBER(H230),IF(H230&gt;0.05,100,IF(H230&gt;0,50,0)),"")</f>
        <v>100</v>
      </c>
      <c r="T230" s="127" t="n">
        <f aca="false">IF(AND(A230&gt;="2019-01",ISNUMBER(L230)),IF(AND(L230&lt;350,OR(NOT(ISNUMBER(M230)),M230&lt;50)),100,IF(L230&lt;=450,50,0)),IF(ISNUMBER(J230),IF(AND(J230&lt;0.95,OR(NOT(ISNUMBER(K230)),K230&lt;0.2)),100,IF(AND(J230&lt;=1.35,OR(NOT(ISNUMBER(K230)),K230&lt;0.4)),50,0)),""))</f>
        <v>0</v>
      </c>
      <c r="U230" s="127" t="n">
        <f aca="false">IF(ISNUMBER(P230),IF(P230=1,100,IF(P230=0,50,0)),"")</f>
        <v>100</v>
      </c>
      <c r="V230" s="127" t="n">
        <f aca="false">IF(ISNUMBER(Q230),IF(Q230=1,0,100),"")</f>
        <v>100</v>
      </c>
      <c r="W230" s="127" t="n">
        <f aca="false">IF(ISNUMBER(N230),IF(OR(N230&lt;4,AND(N230&lt;6,ISNUMBER(O230),O230&lt;-0.3)),100,IF(OR(N230&lt;=6,AND(ISNUMBER(O230),O230&lt;-0.3)),50,0)),"")</f>
        <v>50</v>
      </c>
      <c r="X230" s="127" t="n">
        <f aca="false">IF(ISNUMBER(I230),IF(I230&lt;15,100,IF(I230&lt;=25,50,0)),"")</f>
        <v>100</v>
      </c>
      <c r="Y230" s="127" t="n">
        <f aca="false">SUMPRODUCT({30,10,20,15,10,10,5},--ISNUMBER(R230:X230))</f>
        <v>100</v>
      </c>
      <c r="Z230" s="127" t="n">
        <f aca="false">IF(Y230&gt;=60,SUMPRODUCT({30,10,20,15,10,10,5},R230:X230)/Y230,"")</f>
        <v>75</v>
      </c>
      <c r="AA230" s="127" t="str">
        <f aca="false">IF(ISNUMBER(Z230),IF(Z230&gt;=70,"EASY",IF(Z230&gt;40,"UNCERTAIN","HARD")),"")</f>
        <v>EASY</v>
      </c>
    </row>
    <row r="231" customFormat="false" ht="15" hidden="false" customHeight="false" outlineLevel="0" collapsed="false">
      <c r="A231" s="127" t="s">
        <v>1521</v>
      </c>
      <c r="B231" s="127" t="n">
        <v>0.0121</v>
      </c>
      <c r="C231" s="127" t="s">
        <v>1293</v>
      </c>
      <c r="D231" s="127" t="n">
        <f aca="false">D230*(1+B231)</f>
        <v>577.666835133697</v>
      </c>
      <c r="E231" s="127" t="n">
        <f aca="false">AVERAGE(D222:D231)</f>
        <v>519.292664853169</v>
      </c>
      <c r="F231" s="127" t="n">
        <f aca="false">D231/E231-1</f>
        <v>0.112410927847466</v>
      </c>
      <c r="G231" s="127" t="n">
        <f aca="false">IF(E231&gt;E230,1,0)</f>
        <v>1</v>
      </c>
      <c r="H231" s="127" t="n">
        <f aca="false">D231/D219-1</f>
        <v>0.235582716960161</v>
      </c>
      <c r="I231" s="127" t="n">
        <f aca="false">STDEV(B226:B231)*SQRT(12)*100</f>
        <v>13.9641097102536</v>
      </c>
      <c r="J231" s="127" t="n">
        <v>1.39</v>
      </c>
      <c r="K231" s="127" t="n">
        <f aca="false">IF(AND(ISNUMBER(J231),ISNUMBER(J225)),J231-J225,"")</f>
        <v>-0.0700000000000001</v>
      </c>
      <c r="M231" s="127" t="str">
        <f aca="false">IF(AND(ISNUMBER(L231),ISNUMBER(L225)),L231-L225,"")</f>
        <v/>
      </c>
      <c r="N231" s="127" t="n">
        <v>4.4818</v>
      </c>
      <c r="O231" s="127" t="n">
        <f aca="false">IF(AND(ISNUMBER(N231),ISNUMBER(N225)),N231-N225,"")</f>
        <v>0.2913</v>
      </c>
      <c r="P231" s="127" t="n">
        <v>1</v>
      </c>
      <c r="Q231" s="127" t="n">
        <v>0</v>
      </c>
      <c r="R231" s="127" t="n">
        <f aca="false">IF(ISNUMBER(F231),IF(AND(F231&gt;0.02,G231=1),100,IF(F231&gt;-0.02,50,0)),"")</f>
        <v>100</v>
      </c>
      <c r="S231" s="127" t="n">
        <f aca="false">IF(ISNUMBER(H231),IF(H231&gt;0.05,100,IF(H231&gt;0,50,0)),"")</f>
        <v>100</v>
      </c>
      <c r="T231" s="127" t="n">
        <f aca="false">IF(AND(A231&gt;="2019-01",ISNUMBER(L231)),IF(AND(L231&lt;350,OR(NOT(ISNUMBER(M231)),M231&lt;50)),100,IF(L231&lt;=450,50,0)),IF(ISNUMBER(J231),IF(AND(J231&lt;0.95,OR(NOT(ISNUMBER(K231)),K231&lt;0.2)),100,IF(AND(J231&lt;=1.35,OR(NOT(ISNUMBER(K231)),K231&lt;0.4)),50,0)),""))</f>
        <v>0</v>
      </c>
      <c r="U231" s="127" t="n">
        <f aca="false">IF(ISNUMBER(P231),IF(P231=1,100,IF(P231=0,50,0)),"")</f>
        <v>100</v>
      </c>
      <c r="V231" s="127" t="n">
        <f aca="false">IF(ISNUMBER(Q231),IF(Q231=1,0,100),"")</f>
        <v>100</v>
      </c>
      <c r="W231" s="127" t="n">
        <f aca="false">IF(ISNUMBER(N231),IF(OR(N231&lt;4,AND(N231&lt;6,ISNUMBER(O231),O231&lt;-0.3)),100,IF(OR(N231&lt;=6,AND(ISNUMBER(O231),O231&lt;-0.3)),50,0)),"")</f>
        <v>50</v>
      </c>
      <c r="X231" s="127" t="n">
        <f aca="false">IF(ISNUMBER(I231),IF(I231&lt;15,100,IF(I231&lt;=25,50,0)),"")</f>
        <v>100</v>
      </c>
      <c r="Y231" s="127" t="n">
        <f aca="false">SUMPRODUCT({30,10,20,15,10,10,5},--ISNUMBER(R231:X231))</f>
        <v>100</v>
      </c>
      <c r="Z231" s="127" t="n">
        <f aca="false">IF(Y231&gt;=60,SUMPRODUCT({30,10,20,15,10,10,5},R231:X231)/Y231,"")</f>
        <v>75</v>
      </c>
      <c r="AA231" s="127" t="str">
        <f aca="false">IF(ISNUMBER(Z231),IF(Z231&gt;=70,"EASY",IF(Z231&gt;40,"UNCERTAIN","HARD")),"")</f>
        <v>EASY</v>
      </c>
    </row>
    <row r="232" customFormat="false" ht="15" hidden="false" customHeight="false" outlineLevel="0" collapsed="false">
      <c r="A232" s="127" t="s">
        <v>1522</v>
      </c>
      <c r="B232" s="127" t="n">
        <v>0.0766</v>
      </c>
      <c r="C232" s="127" t="s">
        <v>1293</v>
      </c>
      <c r="D232" s="127" t="n">
        <f aca="false">D231*(1+B232)</f>
        <v>621.916114704938</v>
      </c>
      <c r="E232" s="127" t="n">
        <f aca="false">AVERAGE(D223:D232)</f>
        <v>534.108828540367</v>
      </c>
      <c r="F232" s="127" t="n">
        <f aca="false">D232/E232-1</f>
        <v>0.164399615719766</v>
      </c>
      <c r="G232" s="127" t="n">
        <f aca="false">IF(E232&gt;E231,1,0)</f>
        <v>1</v>
      </c>
      <c r="H232" s="127" t="n">
        <f aca="false">D232/D220-1</f>
        <v>0.306707615991463</v>
      </c>
      <c r="I232" s="127" t="n">
        <f aca="false">STDEV(B227:B232)*SQRT(12)*100</f>
        <v>14.9569890018011</v>
      </c>
      <c r="J232" s="127" t="n">
        <v>1.44</v>
      </c>
      <c r="K232" s="127" t="n">
        <f aca="false">IF(AND(ISNUMBER(J232),ISNUMBER(J226)),J232-J226,"")</f>
        <v>-0.01</v>
      </c>
      <c r="M232" s="127" t="str">
        <f aca="false">IF(AND(ISNUMBER(L232),ISNUMBER(L226)),L232-L226,"")</f>
        <v/>
      </c>
      <c r="N232" s="127" t="n">
        <v>4.1783</v>
      </c>
      <c r="O232" s="127" t="n">
        <f aca="false">IF(AND(ISNUMBER(N232),ISNUMBER(N226)),N232-N226,"")</f>
        <v>0.00370000000000026</v>
      </c>
      <c r="P232" s="127" t="n">
        <v>1</v>
      </c>
      <c r="Q232" s="127" t="n">
        <v>0</v>
      </c>
      <c r="R232" s="127" t="n">
        <f aca="false">IF(ISNUMBER(F232),IF(AND(F232&gt;0.02,G232=1),100,IF(F232&gt;-0.02,50,0)),"")</f>
        <v>100</v>
      </c>
      <c r="S232" s="127" t="n">
        <f aca="false">IF(ISNUMBER(H232),IF(H232&gt;0.05,100,IF(H232&gt;0,50,0)),"")</f>
        <v>100</v>
      </c>
      <c r="T232" s="127" t="n">
        <f aca="false">IF(AND(A232&gt;="2019-01",ISNUMBER(L232)),IF(AND(L232&lt;350,OR(NOT(ISNUMBER(M232)),M232&lt;50)),100,IF(L232&lt;=450,50,0)),IF(ISNUMBER(J232),IF(AND(J232&lt;0.95,OR(NOT(ISNUMBER(K232)),K232&lt;0.2)),100,IF(AND(J232&lt;=1.35,OR(NOT(ISNUMBER(K232)),K232&lt;0.4)),50,0)),""))</f>
        <v>0</v>
      </c>
      <c r="U232" s="127" t="n">
        <f aca="false">IF(ISNUMBER(P232),IF(P232=1,100,IF(P232=0,50,0)),"")</f>
        <v>100</v>
      </c>
      <c r="V232" s="127" t="n">
        <f aca="false">IF(ISNUMBER(Q232),IF(Q232=1,0,100),"")</f>
        <v>100</v>
      </c>
      <c r="W232" s="127" t="n">
        <f aca="false">IF(ISNUMBER(N232),IF(OR(N232&lt;4,AND(N232&lt;6,ISNUMBER(O232),O232&lt;-0.3)),100,IF(OR(N232&lt;=6,AND(ISNUMBER(O232),O232&lt;-0.3)),50,0)),"")</f>
        <v>50</v>
      </c>
      <c r="X232" s="127" t="n">
        <f aca="false">IF(ISNUMBER(I232),IF(I232&lt;15,100,IF(I232&lt;=25,50,0)),"")</f>
        <v>100</v>
      </c>
      <c r="Y232" s="127" t="n">
        <f aca="false">SUMPRODUCT({30,10,20,15,10,10,5},--ISNUMBER(R232:X232))</f>
        <v>100</v>
      </c>
      <c r="Z232" s="127" t="n">
        <f aca="false">IF(Y232&gt;=60,SUMPRODUCT({30,10,20,15,10,10,5},R232:X232)/Y232,"")</f>
        <v>75</v>
      </c>
      <c r="AA232" s="127" t="str">
        <f aca="false">IF(ISNUMBER(Z232),IF(Z232&gt;=70,"EASY",IF(Z232&gt;40,"UNCERTAIN","HARD")),"")</f>
        <v>EASY</v>
      </c>
    </row>
    <row r="233" customFormat="false" ht="15" hidden="false" customHeight="false" outlineLevel="0" collapsed="false">
      <c r="A233" s="127" t="s">
        <v>1523</v>
      </c>
      <c r="B233" s="127" t="n">
        <v>0.0548</v>
      </c>
      <c r="C233" s="127" t="s">
        <v>1293</v>
      </c>
      <c r="D233" s="127" t="n">
        <f aca="false">D232*(1+B233)</f>
        <v>655.997117790768</v>
      </c>
      <c r="E233" s="127" t="n">
        <f aca="false">AVERAGE(D224:D233)</f>
        <v>549.609004288609</v>
      </c>
      <c r="F233" s="127" t="n">
        <f aca="false">D233/E233-1</f>
        <v>0.193570543189815</v>
      </c>
      <c r="G233" s="127" t="n">
        <f aca="false">IF(E233&gt;E232,1,0)</f>
        <v>1</v>
      </c>
      <c r="H233" s="127" t="n">
        <f aca="false">D233/D221-1</f>
        <v>0.381354172527355</v>
      </c>
      <c r="I233" s="127" t="n">
        <f aca="false">STDEV(B228:B233)*SQRT(12)*100</f>
        <v>7.94476934844555</v>
      </c>
      <c r="J233" s="127" t="n">
        <v>1.5</v>
      </c>
      <c r="K233" s="127" t="n">
        <f aca="false">IF(AND(ISNUMBER(J233),ISNUMBER(J227)),J233-J227,"")</f>
        <v>0.0900000000000001</v>
      </c>
      <c r="M233" s="127" t="str">
        <f aca="false">IF(AND(ISNUMBER(L233),ISNUMBER(L227)),L233-L227,"")</f>
        <v/>
      </c>
      <c r="N233" s="127" t="n">
        <v>4.0703</v>
      </c>
      <c r="O233" s="127" t="n">
        <f aca="false">IF(AND(ISNUMBER(N233),ISNUMBER(N227)),N233-N227,"")</f>
        <v>0.100499999999999</v>
      </c>
      <c r="P233" s="127" t="n">
        <v>1</v>
      </c>
      <c r="Q233" s="127" t="n">
        <v>0</v>
      </c>
      <c r="R233" s="127" t="n">
        <f aca="false">IF(ISNUMBER(F233),IF(AND(F233&gt;0.02,G233=1),100,IF(F233&gt;-0.02,50,0)),"")</f>
        <v>100</v>
      </c>
      <c r="S233" s="127" t="n">
        <f aca="false">IF(ISNUMBER(H233),IF(H233&gt;0.05,100,IF(H233&gt;0,50,0)),"")</f>
        <v>100</v>
      </c>
      <c r="T233" s="127" t="n">
        <f aca="false">IF(AND(A233&gt;="2019-01",ISNUMBER(L233)),IF(AND(L233&lt;350,OR(NOT(ISNUMBER(M233)),M233&lt;50)),100,IF(L233&lt;=450,50,0)),IF(ISNUMBER(J233),IF(AND(J233&lt;0.95,OR(NOT(ISNUMBER(K233)),K233&lt;0.2)),100,IF(AND(J233&lt;=1.35,OR(NOT(ISNUMBER(K233)),K233&lt;0.4)),50,0)),""))</f>
        <v>0</v>
      </c>
      <c r="U233" s="127" t="n">
        <f aca="false">IF(ISNUMBER(P233),IF(P233=1,100,IF(P233=0,50,0)),"")</f>
        <v>100</v>
      </c>
      <c r="V233" s="127" t="n">
        <f aca="false">IF(ISNUMBER(Q233),IF(Q233=1,0,100),"")</f>
        <v>100</v>
      </c>
      <c r="W233" s="127" t="n">
        <f aca="false">IF(ISNUMBER(N233),IF(OR(N233&lt;4,AND(N233&lt;6,ISNUMBER(O233),O233&lt;-0.3)),100,IF(OR(N233&lt;=6,AND(ISNUMBER(O233),O233&lt;-0.3)),50,0)),"")</f>
        <v>50</v>
      </c>
      <c r="X233" s="127" t="n">
        <f aca="false">IF(ISNUMBER(I233),IF(I233&lt;15,100,IF(I233&lt;=25,50,0)),"")</f>
        <v>100</v>
      </c>
      <c r="Y233" s="127" t="n">
        <f aca="false">SUMPRODUCT({30,10,20,15,10,10,5},--ISNUMBER(R233:X233))</f>
        <v>100</v>
      </c>
      <c r="Z233" s="127" t="n">
        <f aca="false">IF(Y233&gt;=60,SUMPRODUCT({30,10,20,15,10,10,5},R233:X233)/Y233,"")</f>
        <v>75</v>
      </c>
      <c r="AA233" s="127" t="str">
        <f aca="false">IF(ISNUMBER(Z233),IF(Z233&gt;=70,"EASY",IF(Z233&gt;40,"UNCERTAIN","HARD")),"")</f>
        <v>EASY</v>
      </c>
    </row>
    <row r="234" customFormat="false" ht="15" hidden="false" customHeight="false" outlineLevel="0" collapsed="false">
      <c r="A234" s="127" t="s">
        <v>1524</v>
      </c>
      <c r="B234" s="127" t="n">
        <v>-0.0079</v>
      </c>
      <c r="C234" s="127" t="s">
        <v>1293</v>
      </c>
      <c r="D234" s="127" t="n">
        <f aca="false">D233*(1+B234)</f>
        <v>650.814740560221</v>
      </c>
      <c r="E234" s="127" t="n">
        <f aca="false">AVERAGE(D225:D234)</f>
        <v>563.679130758035</v>
      </c>
      <c r="F234" s="127" t="n">
        <f aca="false">D234/E234-1</f>
        <v>0.154583707374453</v>
      </c>
      <c r="G234" s="127" t="n">
        <f aca="false">IF(E234&gt;E233,1,0)</f>
        <v>1</v>
      </c>
      <c r="H234" s="127" t="n">
        <f aca="false">D234/D222-1</f>
        <v>0.373738446836797</v>
      </c>
      <c r="I234" s="127" t="n">
        <f aca="false">STDEV(B229:B234)*SQRT(12)*100</f>
        <v>11.5838991708319</v>
      </c>
      <c r="J234" s="127" t="n">
        <v>1.4</v>
      </c>
      <c r="K234" s="127" t="n">
        <f aca="false">IF(AND(ISNUMBER(J234),ISNUMBER(J228)),J234-J228,"")</f>
        <v>0.0599999999999998</v>
      </c>
      <c r="M234" s="127" t="str">
        <f aca="false">IF(AND(ISNUMBER(L234),ISNUMBER(L228)),L234-L228,"")</f>
        <v/>
      </c>
      <c r="N234" s="127" t="n">
        <v>4.1513</v>
      </c>
      <c r="O234" s="127" t="n">
        <f aca="false">IF(AND(ISNUMBER(N234),ISNUMBER(N228)),N234-N228,"")</f>
        <v>0.1023</v>
      </c>
      <c r="P234" s="127" t="n">
        <v>1</v>
      </c>
      <c r="Q234" s="127" t="n">
        <v>0</v>
      </c>
      <c r="R234" s="127" t="n">
        <f aca="false">IF(ISNUMBER(F234),IF(AND(F234&gt;0.02,G234=1),100,IF(F234&gt;-0.02,50,0)),"")</f>
        <v>100</v>
      </c>
      <c r="S234" s="127" t="n">
        <f aca="false">IF(ISNUMBER(H234),IF(H234&gt;0.05,100,IF(H234&gt;0,50,0)),"")</f>
        <v>100</v>
      </c>
      <c r="T234" s="127" t="n">
        <f aca="false">IF(AND(A234&gt;="2019-01",ISNUMBER(L234)),IF(AND(L234&lt;350,OR(NOT(ISNUMBER(M234)),M234&lt;50)),100,IF(L234&lt;=450,50,0)),IF(ISNUMBER(J234),IF(AND(J234&lt;0.95,OR(NOT(ISNUMBER(K234)),K234&lt;0.2)),100,IF(AND(J234&lt;=1.35,OR(NOT(ISNUMBER(K234)),K234&lt;0.4)),50,0)),""))</f>
        <v>0</v>
      </c>
      <c r="U234" s="127" t="n">
        <f aca="false">IF(ISNUMBER(P234),IF(P234=1,100,IF(P234=0,50,0)),"")</f>
        <v>100</v>
      </c>
      <c r="V234" s="127" t="n">
        <f aca="false">IF(ISNUMBER(Q234),IF(Q234=1,0,100),"")</f>
        <v>100</v>
      </c>
      <c r="W234" s="127" t="n">
        <f aca="false">IF(ISNUMBER(N234),IF(OR(N234&lt;4,AND(N234&lt;6,ISNUMBER(O234),O234&lt;-0.3)),100,IF(OR(N234&lt;=6,AND(ISNUMBER(O234),O234&lt;-0.3)),50,0)),"")</f>
        <v>50</v>
      </c>
      <c r="X234" s="127" t="n">
        <f aca="false">IF(ISNUMBER(I234),IF(I234&lt;15,100,IF(I234&lt;=25,50,0)),"")</f>
        <v>100</v>
      </c>
      <c r="Y234" s="127" t="n">
        <f aca="false">SUMPRODUCT({30,10,20,15,10,10,5},--ISNUMBER(R234:X234))</f>
        <v>100</v>
      </c>
      <c r="Z234" s="127" t="n">
        <f aca="false">IF(Y234&gt;=60,SUMPRODUCT({30,10,20,15,10,10,5},R234:X234)/Y234,"")</f>
        <v>75</v>
      </c>
      <c r="AA234" s="127" t="str">
        <f aca="false">IF(ISNUMBER(Z234),IF(Z234&gt;=70,"EASY",IF(Z234&gt;40,"UNCERTAIN","HARD")),"")</f>
        <v>EASY</v>
      </c>
    </row>
    <row r="235" customFormat="false" ht="15" hidden="false" customHeight="false" outlineLevel="0" collapsed="false">
      <c r="A235" s="127" t="s">
        <v>1525</v>
      </c>
      <c r="B235" s="127" t="n">
        <v>0.0511</v>
      </c>
      <c r="C235" s="127" t="s">
        <v>1293</v>
      </c>
      <c r="D235" s="127" t="n">
        <f aca="false">D234*(1+B235)</f>
        <v>684.071373802848</v>
      </c>
      <c r="E235" s="127" t="n">
        <f aca="false">AVERAGE(D226:D235)</f>
        <v>581.136134168827</v>
      </c>
      <c r="F235" s="127" t="n">
        <f aca="false">D235/E235-1</f>
        <v>0.17712758436755</v>
      </c>
      <c r="G235" s="127" t="n">
        <f aca="false">IF(E235&gt;E234,1,0)</f>
        <v>1</v>
      </c>
      <c r="H235" s="127" t="n">
        <f aca="false">D235/D223-1</f>
        <v>0.365424568766106</v>
      </c>
      <c r="I235" s="127" t="n">
        <f aca="false">STDEV(B230:B235)*SQRT(12)*100</f>
        <v>10.7018353566106</v>
      </c>
      <c r="J235" s="127" t="n">
        <v>1.2</v>
      </c>
      <c r="K235" s="127" t="n">
        <f aca="false">IF(AND(ISNUMBER(J235),ISNUMBER(J229)),J235-J229,"")</f>
        <v>-0.24</v>
      </c>
      <c r="M235" s="127" t="str">
        <f aca="false">IF(AND(ISNUMBER(L235),ISNUMBER(L229)),L235-L229,"")</f>
        <v/>
      </c>
      <c r="N235" s="127" t="n">
        <v>3.9522</v>
      </c>
      <c r="O235" s="127" t="n">
        <f aca="false">IF(AND(ISNUMBER(N235),ISNUMBER(N229)),N235-N229,"")</f>
        <v>-0.4651</v>
      </c>
      <c r="P235" s="127" t="n">
        <v>1</v>
      </c>
      <c r="Q235" s="127" t="n">
        <v>0</v>
      </c>
      <c r="R235" s="127" t="n">
        <f aca="false">IF(ISNUMBER(F235),IF(AND(F235&gt;0.02,G235=1),100,IF(F235&gt;-0.02,50,0)),"")</f>
        <v>100</v>
      </c>
      <c r="S235" s="127" t="n">
        <f aca="false">IF(ISNUMBER(H235),IF(H235&gt;0.05,100,IF(H235&gt;0,50,0)),"")</f>
        <v>100</v>
      </c>
      <c r="T235" s="127" t="n">
        <f aca="false">IF(AND(A235&gt;="2019-01",ISNUMBER(L235)),IF(AND(L235&lt;350,OR(NOT(ISNUMBER(M235)),M235&lt;50)),100,IF(L235&lt;=450,50,0)),IF(ISNUMBER(J235),IF(AND(J235&lt;0.95,OR(NOT(ISNUMBER(K235)),K235&lt;0.2)),100,IF(AND(J235&lt;=1.35,OR(NOT(ISNUMBER(K235)),K235&lt;0.4)),50,0)),""))</f>
        <v>50</v>
      </c>
      <c r="U235" s="127" t="n">
        <f aca="false">IF(ISNUMBER(P235),IF(P235=1,100,IF(P235=0,50,0)),"")</f>
        <v>100</v>
      </c>
      <c r="V235" s="127" t="n">
        <f aca="false">IF(ISNUMBER(Q235),IF(Q235=1,0,100),"")</f>
        <v>100</v>
      </c>
      <c r="W235" s="127" t="n">
        <f aca="false">IF(ISNUMBER(N235),IF(OR(N235&lt;4,AND(N235&lt;6,ISNUMBER(O235),O235&lt;-0.3)),100,IF(OR(N235&lt;=6,AND(ISNUMBER(O235),O235&lt;-0.3)),50,0)),"")</f>
        <v>100</v>
      </c>
      <c r="X235" s="127" t="n">
        <f aca="false">IF(ISNUMBER(I235),IF(I235&lt;15,100,IF(I235&lt;=25,50,0)),"")</f>
        <v>100</v>
      </c>
      <c r="Y235" s="127" t="n">
        <f aca="false">SUMPRODUCT({30,10,20,15,10,10,5},--ISNUMBER(R235:X235))</f>
        <v>100</v>
      </c>
      <c r="Z235" s="127" t="n">
        <f aca="false">IF(Y235&gt;=60,SUMPRODUCT({30,10,20,15,10,10,5},R235:X235)/Y235,"")</f>
        <v>90</v>
      </c>
      <c r="AA235" s="127" t="str">
        <f aca="false">IF(ISNUMBER(Z235),IF(Z235&gt;=70,"EASY",IF(Z235&gt;40,"UNCERTAIN","HARD")),"")</f>
        <v>EASY</v>
      </c>
    </row>
    <row r="236" customFormat="false" ht="15" hidden="false" customHeight="false" outlineLevel="0" collapsed="false">
      <c r="A236" s="127" t="s">
        <v>1526</v>
      </c>
      <c r="B236" s="127" t="n">
        <v>0.0155</v>
      </c>
      <c r="C236" s="127" t="s">
        <v>1293</v>
      </c>
      <c r="D236" s="127" t="n">
        <f aca="false">D235*(1+B236)</f>
        <v>694.674480096792</v>
      </c>
      <c r="E236" s="127" t="n">
        <f aca="false">AVERAGE(D227:D236)</f>
        <v>599.892913838671</v>
      </c>
      <c r="F236" s="127" t="n">
        <f aca="false">D236/E236-1</f>
        <v>0.15799747600221</v>
      </c>
      <c r="G236" s="127" t="n">
        <f aca="false">IF(E236&gt;E235,1,0)</f>
        <v>1</v>
      </c>
      <c r="H236" s="127" t="n">
        <f aca="false">D236/D224-1</f>
        <v>0.361803820056944</v>
      </c>
      <c r="I236" s="127" t="n">
        <f aca="false">STDEV(B231:B236)*SQRT(12)*100</f>
        <v>11.0815955529878</v>
      </c>
      <c r="J236" s="127" t="n">
        <v>1.21</v>
      </c>
      <c r="K236" s="127" t="n">
        <f aca="false">IF(AND(ISNUMBER(J236),ISNUMBER(J230)),J236-J230,"")</f>
        <v>-0.21</v>
      </c>
      <c r="M236" s="127" t="str">
        <f aca="false">IF(AND(ISNUMBER(L236),ISNUMBER(L230)),L236-L230,"")</f>
        <v/>
      </c>
      <c r="N236" s="127" t="n">
        <v>3.9413</v>
      </c>
      <c r="O236" s="127" t="n">
        <f aca="false">IF(AND(ISNUMBER(N236),ISNUMBER(N230)),N236-N230,"")</f>
        <v>-0.3658</v>
      </c>
      <c r="P236" s="127" t="n">
        <v>1</v>
      </c>
      <c r="Q236" s="127" t="n">
        <v>0</v>
      </c>
      <c r="R236" s="127" t="n">
        <f aca="false">IF(ISNUMBER(F236),IF(AND(F236&gt;0.02,G236=1),100,IF(F236&gt;-0.02,50,0)),"")</f>
        <v>100</v>
      </c>
      <c r="S236" s="127" t="n">
        <f aca="false">IF(ISNUMBER(H236),IF(H236&gt;0.05,100,IF(H236&gt;0,50,0)),"")</f>
        <v>100</v>
      </c>
      <c r="T236" s="127" t="n">
        <f aca="false">IF(AND(A236&gt;="2019-01",ISNUMBER(L236)),IF(AND(L236&lt;350,OR(NOT(ISNUMBER(M236)),M236&lt;50)),100,IF(L236&lt;=450,50,0)),IF(ISNUMBER(J236),IF(AND(J236&lt;0.95,OR(NOT(ISNUMBER(K236)),K236&lt;0.2)),100,IF(AND(J236&lt;=1.35,OR(NOT(ISNUMBER(K236)),K236&lt;0.4)),50,0)),""))</f>
        <v>50</v>
      </c>
      <c r="U236" s="127" t="n">
        <f aca="false">IF(ISNUMBER(P236),IF(P236=1,100,IF(P236=0,50,0)),"")</f>
        <v>100</v>
      </c>
      <c r="V236" s="127" t="n">
        <f aca="false">IF(ISNUMBER(Q236),IF(Q236=1,0,100),"")</f>
        <v>100</v>
      </c>
      <c r="W236" s="127" t="n">
        <f aca="false">IF(ISNUMBER(N236),IF(OR(N236&lt;4,AND(N236&lt;6,ISNUMBER(O236),O236&lt;-0.3)),100,IF(OR(N236&lt;=6,AND(ISNUMBER(O236),O236&lt;-0.3)),50,0)),"")</f>
        <v>100</v>
      </c>
      <c r="X236" s="127" t="n">
        <f aca="false">IF(ISNUMBER(I236),IF(I236&lt;15,100,IF(I236&lt;=25,50,0)),"")</f>
        <v>100</v>
      </c>
      <c r="Y236" s="127" t="n">
        <f aca="false">SUMPRODUCT({30,10,20,15,10,10,5},--ISNUMBER(R236:X236))</f>
        <v>100</v>
      </c>
      <c r="Z236" s="127" t="n">
        <f aca="false">IF(Y236&gt;=60,SUMPRODUCT({30,10,20,15,10,10,5},R236:X236)/Y236,"")</f>
        <v>90</v>
      </c>
      <c r="AA236" s="127" t="str">
        <f aca="false">IF(ISNUMBER(Z236),IF(Z236&gt;=70,"EASY",IF(Z236&gt;40,"UNCERTAIN","HARD")),"")</f>
        <v>EASY</v>
      </c>
    </row>
    <row r="237" customFormat="false" ht="15" hidden="false" customHeight="false" outlineLevel="0" collapsed="false">
      <c r="A237" s="127" t="s">
        <v>1527</v>
      </c>
      <c r="B237" s="127" t="n">
        <v>-0.0593</v>
      </c>
      <c r="C237" s="127" t="s">
        <v>1293</v>
      </c>
      <c r="D237" s="127" t="n">
        <f aca="false">D236*(1+B237)</f>
        <v>653.480283427053</v>
      </c>
      <c r="E237" s="127" t="n">
        <f aca="false">AVERAGE(D228:D237)</f>
        <v>616.52827417413</v>
      </c>
      <c r="F237" s="127" t="n">
        <f aca="false">D237/E237-1</f>
        <v>0.0599356279359964</v>
      </c>
      <c r="G237" s="127" t="n">
        <f aca="false">IF(E237&gt;E236,1,0)</f>
        <v>1</v>
      </c>
      <c r="H237" s="127" t="n">
        <f aca="false">D237/D225-1</f>
        <v>0.282587959078461</v>
      </c>
      <c r="I237" s="127" t="n">
        <f aca="false">STDEV(B232:B237)*SQRT(12)*100</f>
        <v>17.2854991249891</v>
      </c>
      <c r="J237" s="127" t="n">
        <v>1.28</v>
      </c>
      <c r="K237" s="127" t="n">
        <f aca="false">IF(AND(ISNUMBER(J237),ISNUMBER(J231)),J237-J231,"")</f>
        <v>-0.11</v>
      </c>
      <c r="M237" s="127" t="str">
        <f aca="false">IF(AND(ISNUMBER(L237),ISNUMBER(L231)),L237-L231,"")</f>
        <v/>
      </c>
      <c r="N237" s="127" t="n">
        <v>4.0219</v>
      </c>
      <c r="O237" s="127" t="n">
        <f aca="false">IF(AND(ISNUMBER(N237),ISNUMBER(N231)),N237-N231,"")</f>
        <v>-0.4599</v>
      </c>
      <c r="P237" s="127" t="n">
        <v>1</v>
      </c>
      <c r="Q237" s="127" t="n">
        <v>0</v>
      </c>
      <c r="R237" s="127" t="n">
        <f aca="false">IF(ISNUMBER(F237),IF(AND(F237&gt;0.02,G237=1),100,IF(F237&gt;-0.02,50,0)),"")</f>
        <v>100</v>
      </c>
      <c r="S237" s="127" t="n">
        <f aca="false">IF(ISNUMBER(H237),IF(H237&gt;0.05,100,IF(H237&gt;0,50,0)),"")</f>
        <v>100</v>
      </c>
      <c r="T237" s="127" t="n">
        <f aca="false">IF(AND(A237&gt;="2019-01",ISNUMBER(L237)),IF(AND(L237&lt;350,OR(NOT(ISNUMBER(M237)),M237&lt;50)),100,IF(L237&lt;=450,50,0)),IF(ISNUMBER(J237),IF(AND(J237&lt;0.95,OR(NOT(ISNUMBER(K237)),K237&lt;0.2)),100,IF(AND(J237&lt;=1.35,OR(NOT(ISNUMBER(K237)),K237&lt;0.4)),50,0)),""))</f>
        <v>50</v>
      </c>
      <c r="U237" s="127" t="n">
        <f aca="false">IF(ISNUMBER(P237),IF(P237=1,100,IF(P237=0,50,0)),"")</f>
        <v>100</v>
      </c>
      <c r="V237" s="127" t="n">
        <f aca="false">IF(ISNUMBER(Q237),IF(Q237=1,0,100),"")</f>
        <v>100</v>
      </c>
      <c r="W237" s="127" t="n">
        <f aca="false">IF(ISNUMBER(N237),IF(OR(N237&lt;4,AND(N237&lt;6,ISNUMBER(O237),O237&lt;-0.3)),100,IF(OR(N237&lt;=6,AND(ISNUMBER(O237),O237&lt;-0.3)),50,0)),"")</f>
        <v>100</v>
      </c>
      <c r="X237" s="127" t="n">
        <f aca="false">IF(ISNUMBER(I237),IF(I237&lt;15,100,IF(I237&lt;=25,50,0)),"")</f>
        <v>50</v>
      </c>
      <c r="Y237" s="127" t="n">
        <f aca="false">SUMPRODUCT({30,10,20,15,10,10,5},--ISNUMBER(R237:X237))</f>
        <v>100</v>
      </c>
      <c r="Z237" s="127" t="n">
        <f aca="false">IF(Y237&gt;=60,SUMPRODUCT({30,10,20,15,10,10,5},R237:X237)/Y237,"")</f>
        <v>87.5</v>
      </c>
      <c r="AA237" s="127" t="str">
        <f aca="false">IF(ISNUMBER(Z237),IF(Z237&gt;=70,"EASY",IF(Z237&gt;40,"UNCERTAIN","HARD")),"")</f>
        <v>EASY</v>
      </c>
    </row>
    <row r="238" customFormat="false" ht="15" hidden="false" customHeight="false" outlineLevel="0" collapsed="false">
      <c r="A238" s="127" t="s">
        <v>1528</v>
      </c>
      <c r="B238" s="127" t="n">
        <v>0.0653</v>
      </c>
      <c r="C238" s="127" t="s">
        <v>1293</v>
      </c>
      <c r="D238" s="127" t="n">
        <f aca="false">D237*(1+B238)</f>
        <v>696.152545934839</v>
      </c>
      <c r="E238" s="127" t="n">
        <f aca="false">AVERAGE(D229:D238)</f>
        <v>635.15597916443</v>
      </c>
      <c r="F238" s="127" t="n">
        <f aca="false">D238/E238-1</f>
        <v>0.0960339960125274</v>
      </c>
      <c r="G238" s="127" t="n">
        <f aca="false">IF(E238&gt;E237,1,0)</f>
        <v>1</v>
      </c>
      <c r="H238" s="127" t="n">
        <f aca="false">D238/D226-1</f>
        <v>0.372793080283618</v>
      </c>
      <c r="I238" s="127" t="n">
        <f aca="false">STDEV(B233:B238)*SQRT(12)*100</f>
        <v>16.4808604144323</v>
      </c>
      <c r="J238" s="127" t="n">
        <v>1.46</v>
      </c>
      <c r="K238" s="127" t="n">
        <f aca="false">IF(AND(ISNUMBER(J238),ISNUMBER(J232)),J238-J232,"")</f>
        <v>0.02</v>
      </c>
      <c r="M238" s="127" t="str">
        <f aca="false">IF(AND(ISNUMBER(L238),ISNUMBER(L232)),L238-L232,"")</f>
        <v/>
      </c>
      <c r="N238" s="127" t="n">
        <v>4.0073</v>
      </c>
      <c r="O238" s="127" t="n">
        <f aca="false">IF(AND(ISNUMBER(N238),ISNUMBER(N232)),N238-N232,"")</f>
        <v>-0.171</v>
      </c>
      <c r="P238" s="127" t="n">
        <v>1</v>
      </c>
      <c r="Q238" s="127" t="n">
        <v>0</v>
      </c>
      <c r="R238" s="127" t="n">
        <f aca="false">IF(ISNUMBER(F238),IF(AND(F238&gt;0.02,G238=1),100,IF(F238&gt;-0.02,50,0)),"")</f>
        <v>100</v>
      </c>
      <c r="S238" s="127" t="n">
        <f aca="false">IF(ISNUMBER(H238),IF(H238&gt;0.05,100,IF(H238&gt;0,50,0)),"")</f>
        <v>100</v>
      </c>
      <c r="T238" s="127" t="n">
        <f aca="false">IF(AND(A238&gt;="2019-01",ISNUMBER(L238)),IF(AND(L238&lt;350,OR(NOT(ISNUMBER(M238)),M238&lt;50)),100,IF(L238&lt;=450,50,0)),IF(ISNUMBER(J238),IF(AND(J238&lt;0.95,OR(NOT(ISNUMBER(K238)),K238&lt;0.2)),100,IF(AND(J238&lt;=1.35,OR(NOT(ISNUMBER(K238)),K238&lt;0.4)),50,0)),""))</f>
        <v>0</v>
      </c>
      <c r="U238" s="127" t="n">
        <f aca="false">IF(ISNUMBER(P238),IF(P238=1,100,IF(P238=0,50,0)),"")</f>
        <v>100</v>
      </c>
      <c r="V238" s="127" t="n">
        <f aca="false">IF(ISNUMBER(Q238),IF(Q238=1,0,100),"")</f>
        <v>100</v>
      </c>
      <c r="W238" s="127" t="n">
        <f aca="false">IF(ISNUMBER(N238),IF(OR(N238&lt;4,AND(N238&lt;6,ISNUMBER(O238),O238&lt;-0.3)),100,IF(OR(N238&lt;=6,AND(ISNUMBER(O238),O238&lt;-0.3)),50,0)),"")</f>
        <v>50</v>
      </c>
      <c r="X238" s="127" t="n">
        <f aca="false">IF(ISNUMBER(I238),IF(I238&lt;15,100,IF(I238&lt;=25,50,0)),"")</f>
        <v>50</v>
      </c>
      <c r="Y238" s="127" t="n">
        <f aca="false">SUMPRODUCT({30,10,20,15,10,10,5},--ISNUMBER(R238:X238))</f>
        <v>100</v>
      </c>
      <c r="Z238" s="127" t="n">
        <f aca="false">IF(Y238&gt;=60,SUMPRODUCT({30,10,20,15,10,10,5},R238:X238)/Y238,"")</f>
        <v>72.5</v>
      </c>
      <c r="AA238" s="127" t="str">
        <f aca="false">IF(ISNUMBER(Z238),IF(Z238&gt;=70,"EASY",IF(Z238&gt;40,"UNCERTAIN","HARD")),"")</f>
        <v>EASY</v>
      </c>
    </row>
    <row r="239" customFormat="false" ht="15" hidden="false" customHeight="false" outlineLevel="0" collapsed="false">
      <c r="A239" s="127" t="s">
        <v>1529</v>
      </c>
      <c r="B239" s="127" t="n">
        <v>-0.0815</v>
      </c>
      <c r="C239" s="127" t="s">
        <v>1293</v>
      </c>
      <c r="D239" s="127" t="n">
        <f aca="false">D238*(1+B239)</f>
        <v>639.41611344115</v>
      </c>
      <c r="E239" s="127" t="n">
        <f aca="false">AVERAGE(D230:D239)</f>
        <v>644.495023638494</v>
      </c>
      <c r="F239" s="127" t="n">
        <f aca="false">D239/E239-1</f>
        <v>-0.00788044905090413</v>
      </c>
      <c r="G239" s="127" t="n">
        <f aca="false">IF(E239&gt;E238,1,0)</f>
        <v>1</v>
      </c>
      <c r="H239" s="127" t="n">
        <f aca="false">D239/D227-1</f>
        <v>0.312627986925362</v>
      </c>
      <c r="I239" s="127" t="n">
        <f aca="false">STDEV(B234:B239)*SQRT(12)*100</f>
        <v>20.3703667124576</v>
      </c>
      <c r="J239" s="127" t="n">
        <v>1.31</v>
      </c>
      <c r="K239" s="127" t="n">
        <f aca="false">IF(AND(ISNUMBER(J239),ISNUMBER(J233)),J239-J233,"")</f>
        <v>-0.19</v>
      </c>
      <c r="M239" s="127" t="str">
        <f aca="false">IF(AND(ISNUMBER(L239),ISNUMBER(L233)),L239-L233,"")</f>
        <v/>
      </c>
      <c r="N239" s="127" t="n">
        <v>4.1818</v>
      </c>
      <c r="O239" s="127" t="n">
        <f aca="false">IF(AND(ISNUMBER(N239),ISNUMBER(N233)),N239-N233,"")</f>
        <v>0.1115</v>
      </c>
      <c r="P239" s="127" t="n">
        <v>1</v>
      </c>
      <c r="Q239" s="127" t="n">
        <v>0</v>
      </c>
      <c r="R239" s="127" t="n">
        <f aca="false">IF(ISNUMBER(F239),IF(AND(F239&gt;0.02,G239=1),100,IF(F239&gt;-0.02,50,0)),"")</f>
        <v>50</v>
      </c>
      <c r="S239" s="127" t="n">
        <f aca="false">IF(ISNUMBER(H239),IF(H239&gt;0.05,100,IF(H239&gt;0,50,0)),"")</f>
        <v>100</v>
      </c>
      <c r="T239" s="127" t="n">
        <f aca="false">IF(AND(A239&gt;="2019-01",ISNUMBER(L239)),IF(AND(L239&lt;350,OR(NOT(ISNUMBER(M239)),M239&lt;50)),100,IF(L239&lt;=450,50,0)),IF(ISNUMBER(J239),IF(AND(J239&lt;0.95,OR(NOT(ISNUMBER(K239)),K239&lt;0.2)),100,IF(AND(J239&lt;=1.35,OR(NOT(ISNUMBER(K239)),K239&lt;0.4)),50,0)),""))</f>
        <v>50</v>
      </c>
      <c r="U239" s="127" t="n">
        <f aca="false">IF(ISNUMBER(P239),IF(P239=1,100,IF(P239=0,50,0)),"")</f>
        <v>100</v>
      </c>
      <c r="V239" s="127" t="n">
        <f aca="false">IF(ISNUMBER(Q239),IF(Q239=1,0,100),"")</f>
        <v>100</v>
      </c>
      <c r="W239" s="127" t="n">
        <f aca="false">IF(ISNUMBER(N239),IF(OR(N239&lt;4,AND(N239&lt;6,ISNUMBER(O239),O239&lt;-0.3)),100,IF(OR(N239&lt;=6,AND(ISNUMBER(O239),O239&lt;-0.3)),50,0)),"")</f>
        <v>50</v>
      </c>
      <c r="X239" s="127" t="n">
        <f aca="false">IF(ISNUMBER(I239),IF(I239&lt;15,100,IF(I239&lt;=25,50,0)),"")</f>
        <v>50</v>
      </c>
      <c r="Y239" s="127" t="n">
        <f aca="false">SUMPRODUCT({30,10,20,15,10,10,5},--ISNUMBER(R239:X239))</f>
        <v>100</v>
      </c>
      <c r="Z239" s="127" t="n">
        <f aca="false">IF(Y239&gt;=60,SUMPRODUCT({30,10,20,15,10,10,5},R239:X239)/Y239,"")</f>
        <v>67.5</v>
      </c>
      <c r="AA239" s="127" t="str">
        <f aca="false">IF(ISNUMBER(Z239),IF(Z239&gt;=70,"EASY",IF(Z239&gt;40,"UNCERTAIN","HARD")),"")</f>
        <v>UNCERTAIN</v>
      </c>
    </row>
    <row r="240" customFormat="false" ht="15" hidden="false" customHeight="false" outlineLevel="0" collapsed="false">
      <c r="A240" s="127" t="s">
        <v>1530</v>
      </c>
      <c r="B240" s="127" t="n">
        <v>0.0512</v>
      </c>
      <c r="C240" s="127" t="s">
        <v>1293</v>
      </c>
      <c r="D240" s="127" t="n">
        <f aca="false">D239*(1+B240)</f>
        <v>672.154218449337</v>
      </c>
      <c r="E240" s="127" t="n">
        <f aca="false">AVERAGE(D231:D240)</f>
        <v>654.634382334164</v>
      </c>
      <c r="F240" s="127" t="n">
        <f aca="false">D240/E240-1</f>
        <v>0.0267627802449111</v>
      </c>
      <c r="G240" s="127" t="n">
        <f aca="false">IF(E240&gt;E239,1,0)</f>
        <v>1</v>
      </c>
      <c r="H240" s="127" t="n">
        <f aca="false">D240/D228-1</f>
        <v>0.318271271477922</v>
      </c>
      <c r="I240" s="127" t="n">
        <f aca="false">STDEV(B235:B240)*SQRT(12)*100</f>
        <v>21.6873317860912</v>
      </c>
      <c r="J240" s="127" t="n">
        <v>1.38</v>
      </c>
      <c r="K240" s="127" t="n">
        <f aca="false">IF(AND(ISNUMBER(J240),ISNUMBER(J234)),J240-J234,"")</f>
        <v>-0.02</v>
      </c>
      <c r="M240" s="127" t="str">
        <f aca="false">IF(AND(ISNUMBER(L240),ISNUMBER(L234)),L240-L234,"")</f>
        <v/>
      </c>
      <c r="N240" s="127" t="n">
        <v>4.0724</v>
      </c>
      <c r="O240" s="127" t="n">
        <f aca="false">IF(AND(ISNUMBER(N240),ISNUMBER(N234)),N240-N234,"")</f>
        <v>-0.0789</v>
      </c>
      <c r="P240" s="127" t="n">
        <v>1</v>
      </c>
      <c r="Q240" s="127" t="n">
        <v>0</v>
      </c>
      <c r="R240" s="127" t="n">
        <f aca="false">IF(ISNUMBER(F240),IF(AND(F240&gt;0.02,G240=1),100,IF(F240&gt;-0.02,50,0)),"")</f>
        <v>100</v>
      </c>
      <c r="S240" s="127" t="n">
        <f aca="false">IF(ISNUMBER(H240),IF(H240&gt;0.05,100,IF(H240&gt;0,50,0)),"")</f>
        <v>100</v>
      </c>
      <c r="T240" s="127" t="n">
        <f aca="false">IF(AND(A240&gt;="2019-01",ISNUMBER(L240)),IF(AND(L240&lt;350,OR(NOT(ISNUMBER(M240)),M240&lt;50)),100,IF(L240&lt;=450,50,0)),IF(ISNUMBER(J240),IF(AND(J240&lt;0.95,OR(NOT(ISNUMBER(K240)),K240&lt;0.2)),100,IF(AND(J240&lt;=1.35,OR(NOT(ISNUMBER(K240)),K240&lt;0.4)),50,0)),""))</f>
        <v>0</v>
      </c>
      <c r="U240" s="127" t="n">
        <f aca="false">IF(ISNUMBER(P240),IF(P240=1,100,IF(P240=0,50,0)),"")</f>
        <v>100</v>
      </c>
      <c r="V240" s="127" t="n">
        <f aca="false">IF(ISNUMBER(Q240),IF(Q240=1,0,100),"")</f>
        <v>100</v>
      </c>
      <c r="W240" s="127" t="n">
        <f aca="false">IF(ISNUMBER(N240),IF(OR(N240&lt;4,AND(N240&lt;6,ISNUMBER(O240),O240&lt;-0.3)),100,IF(OR(N240&lt;=6,AND(ISNUMBER(O240),O240&lt;-0.3)),50,0)),"")</f>
        <v>50</v>
      </c>
      <c r="X240" s="127" t="n">
        <f aca="false">IF(ISNUMBER(I240),IF(I240&lt;15,100,IF(I240&lt;=25,50,0)),"")</f>
        <v>50</v>
      </c>
      <c r="Y240" s="127" t="n">
        <f aca="false">SUMPRODUCT({30,10,20,15,10,10,5},--ISNUMBER(R240:X240))</f>
        <v>100</v>
      </c>
      <c r="Z240" s="127" t="n">
        <f aca="false">IF(Y240&gt;=60,SUMPRODUCT({30,10,20,15,10,10,5},R240:X240)/Y240,"")</f>
        <v>72.5</v>
      </c>
      <c r="AA240" s="127" t="str">
        <f aca="false">IF(ISNUMBER(Z240),IF(Z240&gt;=70,"EASY",IF(Z240&gt;40,"UNCERTAIN","HARD")),"")</f>
        <v>EASY</v>
      </c>
    </row>
    <row r="241" customFormat="false" ht="15" hidden="false" customHeight="false" outlineLevel="0" collapsed="false">
      <c r="A241" s="127" t="s">
        <v>1531</v>
      </c>
      <c r="B241" s="127" t="n">
        <v>0.0156</v>
      </c>
      <c r="C241" s="127" t="s">
        <v>1293</v>
      </c>
      <c r="D241" s="127" t="n">
        <f aca="false">D240*(1+B241)</f>
        <v>682.639824257146</v>
      </c>
      <c r="E241" s="127" t="n">
        <f aca="false">AVERAGE(D232:D241)</f>
        <v>665.131681246509</v>
      </c>
      <c r="F241" s="127" t="n">
        <f aca="false">D241/E241-1</f>
        <v>0.0263228222384857</v>
      </c>
      <c r="G241" s="127" t="n">
        <f aca="false">IF(E241&gt;E240,1,0)</f>
        <v>1</v>
      </c>
      <c r="H241" s="127" t="n">
        <f aca="false">D241/D229-1</f>
        <v>0.250197313766904</v>
      </c>
      <c r="I241" s="127" t="n">
        <f aca="false">STDEV(B236:B241)*SQRT(12)*100</f>
        <v>20.5057104241721</v>
      </c>
      <c r="J241" s="127" t="n">
        <v>1.39</v>
      </c>
      <c r="K241" s="127" t="n">
        <f aca="false">IF(AND(ISNUMBER(J241),ISNUMBER(J235)),J241-J235,"")</f>
        <v>0.19</v>
      </c>
      <c r="M241" s="127" t="str">
        <f aca="false">IF(AND(ISNUMBER(L241),ISNUMBER(L235)),L241-L235,"")</f>
        <v/>
      </c>
      <c r="N241" s="127" t="n">
        <v>3.7804</v>
      </c>
      <c r="O241" s="127" t="n">
        <f aca="false">IF(AND(ISNUMBER(N241),ISNUMBER(N235)),N241-N235,"")</f>
        <v>-0.1718</v>
      </c>
      <c r="P241" s="127" t="n">
        <v>1</v>
      </c>
      <c r="Q241" s="127" t="n">
        <v>0</v>
      </c>
      <c r="R241" s="127" t="n">
        <f aca="false">IF(ISNUMBER(F241),IF(AND(F241&gt;0.02,G241=1),100,IF(F241&gt;-0.02,50,0)),"")</f>
        <v>100</v>
      </c>
      <c r="S241" s="127" t="n">
        <f aca="false">IF(ISNUMBER(H241),IF(H241&gt;0.05,100,IF(H241&gt;0,50,0)),"")</f>
        <v>100</v>
      </c>
      <c r="T241" s="127" t="n">
        <f aca="false">IF(AND(A241&gt;="2019-01",ISNUMBER(L241)),IF(AND(L241&lt;350,OR(NOT(ISNUMBER(M241)),M241&lt;50)),100,IF(L241&lt;=450,50,0)),IF(ISNUMBER(J241),IF(AND(J241&lt;0.95,OR(NOT(ISNUMBER(K241)),K241&lt;0.2)),100,IF(AND(J241&lt;=1.35,OR(NOT(ISNUMBER(K241)),K241&lt;0.4)),50,0)),""))</f>
        <v>0</v>
      </c>
      <c r="U241" s="127" t="n">
        <f aca="false">IF(ISNUMBER(P241),IF(P241=1,100,IF(P241=0,50,0)),"")</f>
        <v>100</v>
      </c>
      <c r="V241" s="127" t="n">
        <f aca="false">IF(ISNUMBER(Q241),IF(Q241=1,0,100),"")</f>
        <v>100</v>
      </c>
      <c r="W241" s="127" t="n">
        <f aca="false">IF(ISNUMBER(N241),IF(OR(N241&lt;4,AND(N241&lt;6,ISNUMBER(O241),O241&lt;-0.3)),100,IF(OR(N241&lt;=6,AND(ISNUMBER(O241),O241&lt;-0.3)),50,0)),"")</f>
        <v>100</v>
      </c>
      <c r="X241" s="127" t="n">
        <f aca="false">IF(ISNUMBER(I241),IF(I241&lt;15,100,IF(I241&lt;=25,50,0)),"")</f>
        <v>50</v>
      </c>
      <c r="Y241" s="127" t="n">
        <f aca="false">SUMPRODUCT({30,10,20,15,10,10,5},--ISNUMBER(R241:X241))</f>
        <v>100</v>
      </c>
      <c r="Z241" s="127" t="n">
        <f aca="false">IF(Y241&gt;=60,SUMPRODUCT({30,10,20,15,10,10,5},R241:X241)/Y241,"")</f>
        <v>77.5</v>
      </c>
      <c r="AA241" s="127" t="str">
        <f aca="false">IF(ISNUMBER(Z241),IF(Z241&gt;=70,"EASY",IF(Z241&gt;40,"UNCERTAIN","HARD")),"")</f>
        <v>EASY</v>
      </c>
    </row>
    <row r="242" customFormat="false" ht="15" hidden="false" customHeight="false" outlineLevel="0" collapsed="false">
      <c r="A242" s="127" t="s">
        <v>1532</v>
      </c>
      <c r="B242" s="127" t="n">
        <v>-0.0278</v>
      </c>
      <c r="C242" s="127" t="s">
        <v>1293</v>
      </c>
      <c r="D242" s="127" t="n">
        <f aca="false">D241*(1+B242)</f>
        <v>663.662437142797</v>
      </c>
      <c r="E242" s="127" t="n">
        <f aca="false">AVERAGE(D233:D242)</f>
        <v>669.306313490295</v>
      </c>
      <c r="F242" s="127" t="n">
        <f aca="false">D242/E242-1</f>
        <v>-0.00843242657919374</v>
      </c>
      <c r="G242" s="127" t="n">
        <f aca="false">IF(E242&gt;E241,1,0)</f>
        <v>1</v>
      </c>
      <c r="H242" s="127" t="n">
        <f aca="false">D242/D230-1</f>
        <v>0.162768419060733</v>
      </c>
      <c r="I242" s="127" t="n">
        <f aca="false">STDEV(B237:B242)*SQRT(12)*100</f>
        <v>20.6911159679704</v>
      </c>
      <c r="J242" s="127" t="n">
        <v>1.48</v>
      </c>
      <c r="K242" s="127" t="n">
        <f aca="false">IF(AND(ISNUMBER(J242),ISNUMBER(J236)),J242-J236,"")</f>
        <v>0.27</v>
      </c>
      <c r="M242" s="127" t="str">
        <f aca="false">IF(AND(ISNUMBER(L242),ISNUMBER(L236)),L242-L236,"")</f>
        <v/>
      </c>
      <c r="N242" s="127" t="n">
        <v>3.7702</v>
      </c>
      <c r="O242" s="127" t="n">
        <f aca="false">IF(AND(ISNUMBER(N242),ISNUMBER(N236)),N242-N236,"")</f>
        <v>-0.1711</v>
      </c>
      <c r="P242" s="127" t="n">
        <v>1</v>
      </c>
      <c r="Q242" s="127" t="n">
        <v>0</v>
      </c>
      <c r="R242" s="127" t="n">
        <f aca="false">IF(ISNUMBER(F242),IF(AND(F242&gt;0.02,G242=1),100,IF(F242&gt;-0.02,50,0)),"")</f>
        <v>50</v>
      </c>
      <c r="S242" s="127" t="n">
        <f aca="false">IF(ISNUMBER(H242),IF(H242&gt;0.05,100,IF(H242&gt;0,50,0)),"")</f>
        <v>100</v>
      </c>
      <c r="T242" s="127" t="n">
        <f aca="false">IF(AND(A242&gt;="2019-01",ISNUMBER(L242)),IF(AND(L242&lt;350,OR(NOT(ISNUMBER(M242)),M242&lt;50)),100,IF(L242&lt;=450,50,0)),IF(ISNUMBER(J242),IF(AND(J242&lt;0.95,OR(NOT(ISNUMBER(K242)),K242&lt;0.2)),100,IF(AND(J242&lt;=1.35,OR(NOT(ISNUMBER(K242)),K242&lt;0.4)),50,0)),""))</f>
        <v>0</v>
      </c>
      <c r="U242" s="127" t="n">
        <f aca="false">IF(ISNUMBER(P242),IF(P242=1,100,IF(P242=0,50,0)),"")</f>
        <v>100</v>
      </c>
      <c r="V242" s="127" t="n">
        <f aca="false">IF(ISNUMBER(Q242),IF(Q242=1,0,100),"")</f>
        <v>100</v>
      </c>
      <c r="W242" s="127" t="n">
        <f aca="false">IF(ISNUMBER(N242),IF(OR(N242&lt;4,AND(N242&lt;6,ISNUMBER(O242),O242&lt;-0.3)),100,IF(OR(N242&lt;=6,AND(ISNUMBER(O242),O242&lt;-0.3)),50,0)),"")</f>
        <v>100</v>
      </c>
      <c r="X242" s="127" t="n">
        <f aca="false">IF(ISNUMBER(I242),IF(I242&lt;15,100,IF(I242&lt;=25,50,0)),"")</f>
        <v>50</v>
      </c>
      <c r="Y242" s="127" t="n">
        <f aca="false">SUMPRODUCT({30,10,20,15,10,10,5},--ISNUMBER(R242:X242))</f>
        <v>100</v>
      </c>
      <c r="Z242" s="127" t="n">
        <f aca="false">IF(Y242&gt;=60,SUMPRODUCT({30,10,20,15,10,10,5},R242:X242)/Y242,"")</f>
        <v>62.5</v>
      </c>
      <c r="AA242" s="127" t="str">
        <f aca="false">IF(ISNUMBER(Z242),IF(Z242&gt;=70,"EASY",IF(Z242&gt;40,"UNCERTAIN","HARD")),"")</f>
        <v>UNCERTAIN</v>
      </c>
    </row>
    <row r="243" customFormat="false" ht="15" hidden="false" customHeight="false" outlineLevel="0" collapsed="false">
      <c r="A243" s="127" t="s">
        <v>1533</v>
      </c>
      <c r="B243" s="127" t="n">
        <v>0.1289</v>
      </c>
      <c r="C243" s="127" t="s">
        <v>1293</v>
      </c>
      <c r="D243" s="127" t="n">
        <f aca="false">D242*(1+B243)</f>
        <v>749.208525290504</v>
      </c>
      <c r="E243" s="127" t="n">
        <f aca="false">AVERAGE(D234:D243)</f>
        <v>678.627454240269</v>
      </c>
      <c r="F243" s="127" t="n">
        <f aca="false">D243/E243-1</f>
        <v>0.104005622833594</v>
      </c>
      <c r="G243" s="127" t="n">
        <f aca="false">IF(E243&gt;E242,1,0)</f>
        <v>1</v>
      </c>
      <c r="H243" s="127" t="n">
        <f aca="false">D243/D231-1</f>
        <v>0.296956099474026</v>
      </c>
      <c r="I243" s="127" t="n">
        <f aca="false">STDEV(B238:B243)*SQRT(12)*100</f>
        <v>25.6079870352982</v>
      </c>
      <c r="J243" s="127" t="n">
        <v>1.36</v>
      </c>
      <c r="K243" s="127" t="n">
        <f aca="false">IF(AND(ISNUMBER(J243),ISNUMBER(J237)),J243-J237,"")</f>
        <v>0.0800000000000001</v>
      </c>
      <c r="M243" s="127" t="str">
        <f aca="false">IF(AND(ISNUMBER(L243),ISNUMBER(L237)),L243-L237,"")</f>
        <v/>
      </c>
      <c r="N243" s="127" t="n">
        <v>3.5746</v>
      </c>
      <c r="O243" s="127" t="n">
        <f aca="false">IF(AND(ISNUMBER(N243),ISNUMBER(N237)),N243-N237,"")</f>
        <v>-0.447299999999999</v>
      </c>
      <c r="P243" s="127" t="n">
        <v>1</v>
      </c>
      <c r="Q243" s="127" t="n">
        <v>0</v>
      </c>
      <c r="R243" s="127" t="n">
        <f aca="false">IF(ISNUMBER(F243),IF(AND(F243&gt;0.02,G243=1),100,IF(F243&gt;-0.02,50,0)),"")</f>
        <v>100</v>
      </c>
      <c r="S243" s="127" t="n">
        <f aca="false">IF(ISNUMBER(H243),IF(H243&gt;0.05,100,IF(H243&gt;0,50,0)),"")</f>
        <v>100</v>
      </c>
      <c r="T243" s="127" t="n">
        <f aca="false">IF(AND(A243&gt;="2019-01",ISNUMBER(L243)),IF(AND(L243&lt;350,OR(NOT(ISNUMBER(M243)),M243&lt;50)),100,IF(L243&lt;=450,50,0)),IF(ISNUMBER(J243),IF(AND(J243&lt;0.95,OR(NOT(ISNUMBER(K243)),K243&lt;0.2)),100,IF(AND(J243&lt;=1.35,OR(NOT(ISNUMBER(K243)),K243&lt;0.4)),50,0)),""))</f>
        <v>0</v>
      </c>
      <c r="U243" s="127" t="n">
        <f aca="false">IF(ISNUMBER(P243),IF(P243=1,100,IF(P243=0,50,0)),"")</f>
        <v>100</v>
      </c>
      <c r="V243" s="127" t="n">
        <f aca="false">IF(ISNUMBER(Q243),IF(Q243=1,0,100),"")</f>
        <v>100</v>
      </c>
      <c r="W243" s="127" t="n">
        <f aca="false">IF(ISNUMBER(N243),IF(OR(N243&lt;4,AND(N243&lt;6,ISNUMBER(O243),O243&lt;-0.3)),100,IF(OR(N243&lt;=6,AND(ISNUMBER(O243),O243&lt;-0.3)),50,0)),"")</f>
        <v>100</v>
      </c>
      <c r="X243" s="127" t="n">
        <f aca="false">IF(ISNUMBER(I243),IF(I243&lt;15,100,IF(I243&lt;=25,50,0)),"")</f>
        <v>0</v>
      </c>
      <c r="Y243" s="127" t="n">
        <f aca="false">SUMPRODUCT({30,10,20,15,10,10,5},--ISNUMBER(R243:X243))</f>
        <v>100</v>
      </c>
      <c r="Z243" s="127" t="n">
        <f aca="false">IF(Y243&gt;=60,SUMPRODUCT({30,10,20,15,10,10,5},R243:X243)/Y243,"")</f>
        <v>75</v>
      </c>
      <c r="AA243" s="127" t="str">
        <f aca="false">IF(ISNUMBER(Z243),IF(Z243&gt;=70,"EASY",IF(Z243&gt;40,"UNCERTAIN","HARD")),"")</f>
        <v>EASY</v>
      </c>
    </row>
    <row r="244" customFormat="false" ht="15" hidden="false" customHeight="false" outlineLevel="0" collapsed="false">
      <c r="A244" s="127" t="s">
        <v>1534</v>
      </c>
      <c r="B244" s="127" t="n">
        <v>0.0482</v>
      </c>
      <c r="C244" s="127" t="s">
        <v>1293</v>
      </c>
      <c r="D244" s="127" t="n">
        <f aca="false">D243*(1+B244)</f>
        <v>785.320376209506</v>
      </c>
      <c r="E244" s="127" t="n">
        <f aca="false">AVERAGE(D235:D244)</f>
        <v>692.078017805197</v>
      </c>
      <c r="F244" s="127" t="n">
        <f aca="false">D244/E244-1</f>
        <v>0.134728102909569</v>
      </c>
      <c r="G244" s="127" t="n">
        <f aca="false">IF(E244&gt;E243,1,0)</f>
        <v>1</v>
      </c>
      <c r="H244" s="127" t="n">
        <f aca="false">D244/D232-1</f>
        <v>0.26274325048177</v>
      </c>
      <c r="I244" s="127" t="n">
        <f aca="false">STDEV(B239:B244)*SQRT(12)*100</f>
        <v>25.0753169471494</v>
      </c>
      <c r="J244" s="127" t="n">
        <v>1.27</v>
      </c>
      <c r="K244" s="127" t="n">
        <f aca="false">IF(AND(ISNUMBER(J244),ISNUMBER(J238)),J244-J238,"")</f>
        <v>-0.19</v>
      </c>
      <c r="M244" s="127" t="str">
        <f aca="false">IF(AND(ISNUMBER(L244),ISNUMBER(L238)),L244-L238,"")</f>
        <v/>
      </c>
      <c r="N244" s="127" t="n">
        <v>3.5651</v>
      </c>
      <c r="O244" s="127" t="n">
        <f aca="false">IF(AND(ISNUMBER(N244),ISNUMBER(N238)),N244-N238,"")</f>
        <v>-0.4422</v>
      </c>
      <c r="P244" s="127" t="n">
        <v>1</v>
      </c>
      <c r="Q244" s="127" t="n">
        <v>0</v>
      </c>
      <c r="R244" s="127" t="n">
        <f aca="false">IF(ISNUMBER(F244),IF(AND(F244&gt;0.02,G244=1),100,IF(F244&gt;-0.02,50,0)),"")</f>
        <v>100</v>
      </c>
      <c r="S244" s="127" t="n">
        <f aca="false">IF(ISNUMBER(H244),IF(H244&gt;0.05,100,IF(H244&gt;0,50,0)),"")</f>
        <v>100</v>
      </c>
      <c r="T244" s="127" t="n">
        <f aca="false">IF(AND(A244&gt;="2019-01",ISNUMBER(L244)),IF(AND(L244&lt;350,OR(NOT(ISNUMBER(M244)),M244&lt;50)),100,IF(L244&lt;=450,50,0)),IF(ISNUMBER(J244),IF(AND(J244&lt;0.95,OR(NOT(ISNUMBER(K244)),K244&lt;0.2)),100,IF(AND(J244&lt;=1.35,OR(NOT(ISNUMBER(K244)),K244&lt;0.4)),50,0)),""))</f>
        <v>50</v>
      </c>
      <c r="U244" s="127" t="n">
        <f aca="false">IF(ISNUMBER(P244),IF(P244=1,100,IF(P244=0,50,0)),"")</f>
        <v>100</v>
      </c>
      <c r="V244" s="127" t="n">
        <f aca="false">IF(ISNUMBER(Q244),IF(Q244=1,0,100),"")</f>
        <v>100</v>
      </c>
      <c r="W244" s="127" t="n">
        <f aca="false">IF(ISNUMBER(N244),IF(OR(N244&lt;4,AND(N244&lt;6,ISNUMBER(O244),O244&lt;-0.3)),100,IF(OR(N244&lt;=6,AND(ISNUMBER(O244),O244&lt;-0.3)),50,0)),"")</f>
        <v>100</v>
      </c>
      <c r="X244" s="127" t="n">
        <f aca="false">IF(ISNUMBER(I244),IF(I244&lt;15,100,IF(I244&lt;=25,50,0)),"")</f>
        <v>0</v>
      </c>
      <c r="Y244" s="127" t="n">
        <f aca="false">SUMPRODUCT({30,10,20,15,10,10,5},--ISNUMBER(R244:X244))</f>
        <v>100</v>
      </c>
      <c r="Z244" s="127" t="n">
        <f aca="false">IF(Y244&gt;=60,SUMPRODUCT({30,10,20,15,10,10,5},R244:X244)/Y244,"")</f>
        <v>85</v>
      </c>
      <c r="AA244" s="127" t="str">
        <f aca="false">IF(ISNUMBER(Z244),IF(Z244&gt;=70,"EASY",IF(Z244&gt;40,"UNCERTAIN","HARD")),"")</f>
        <v>EASY</v>
      </c>
    </row>
    <row r="245" customFormat="false" ht="15" hidden="false" customHeight="false" outlineLevel="0" collapsed="false">
      <c r="A245" s="127" t="s">
        <v>1535</v>
      </c>
      <c r="B245" s="127" t="n">
        <v>0.0211</v>
      </c>
      <c r="C245" s="127" t="s">
        <v>1293</v>
      </c>
      <c r="D245" s="127" t="n">
        <f aca="false">D244*(1+B245)</f>
        <v>801.890636147527</v>
      </c>
      <c r="E245" s="127" t="n">
        <f aca="false">AVERAGE(D236:D245)</f>
        <v>703.859944039665</v>
      </c>
      <c r="F245" s="127" t="n">
        <f aca="false">D245/E245-1</f>
        <v>0.139275850171604</v>
      </c>
      <c r="G245" s="127" t="n">
        <f aca="false">IF(E245&gt;E244,1,0)</f>
        <v>1</v>
      </c>
      <c r="H245" s="127" t="n">
        <f aca="false">D245/D233-1</f>
        <v>0.22239963316926</v>
      </c>
      <c r="I245" s="127" t="n">
        <f aca="false">STDEV(B240:B245)*SQRT(12)*100</f>
        <v>18.0957409353693</v>
      </c>
      <c r="J245" s="127" t="n">
        <v>1.25</v>
      </c>
      <c r="K245" s="127" t="n">
        <f aca="false">IF(AND(ISNUMBER(J245),ISNUMBER(J239)),J245-J239,"")</f>
        <v>-0.0600000000000001</v>
      </c>
      <c r="M245" s="127" t="str">
        <f aca="false">IF(AND(ISNUMBER(L245),ISNUMBER(L239)),L245-L239,"")</f>
        <v/>
      </c>
      <c r="N245" s="127" t="n">
        <v>3.6444</v>
      </c>
      <c r="O245" s="127" t="n">
        <f aca="false">IF(AND(ISNUMBER(N245),ISNUMBER(N239)),N245-N239,"")</f>
        <v>-0.5374</v>
      </c>
      <c r="P245" s="127" t="n">
        <v>1</v>
      </c>
      <c r="Q245" s="127" t="n">
        <v>0</v>
      </c>
      <c r="R245" s="127" t="n">
        <f aca="false">IF(ISNUMBER(F245),IF(AND(F245&gt;0.02,G245=1),100,IF(F245&gt;-0.02,50,0)),"")</f>
        <v>100</v>
      </c>
      <c r="S245" s="127" t="n">
        <f aca="false">IF(ISNUMBER(H245),IF(H245&gt;0.05,100,IF(H245&gt;0,50,0)),"")</f>
        <v>100</v>
      </c>
      <c r="T245" s="127" t="n">
        <f aca="false">IF(AND(A245&gt;="2019-01",ISNUMBER(L245)),IF(AND(L245&lt;350,OR(NOT(ISNUMBER(M245)),M245&lt;50)),100,IF(L245&lt;=450,50,0)),IF(ISNUMBER(J245),IF(AND(J245&lt;0.95,OR(NOT(ISNUMBER(K245)),K245&lt;0.2)),100,IF(AND(J245&lt;=1.35,OR(NOT(ISNUMBER(K245)),K245&lt;0.4)),50,0)),""))</f>
        <v>50</v>
      </c>
      <c r="U245" s="127" t="n">
        <f aca="false">IF(ISNUMBER(P245),IF(P245=1,100,IF(P245=0,50,0)),"")</f>
        <v>100</v>
      </c>
      <c r="V245" s="127" t="n">
        <f aca="false">IF(ISNUMBER(Q245),IF(Q245=1,0,100),"")</f>
        <v>100</v>
      </c>
      <c r="W245" s="127" t="n">
        <f aca="false">IF(ISNUMBER(N245),IF(OR(N245&lt;4,AND(N245&lt;6,ISNUMBER(O245),O245&lt;-0.3)),100,IF(OR(N245&lt;=6,AND(ISNUMBER(O245),O245&lt;-0.3)),50,0)),"")</f>
        <v>100</v>
      </c>
      <c r="X245" s="127" t="n">
        <f aca="false">IF(ISNUMBER(I245),IF(I245&lt;15,100,IF(I245&lt;=25,50,0)),"")</f>
        <v>50</v>
      </c>
      <c r="Y245" s="127" t="n">
        <f aca="false">SUMPRODUCT({30,10,20,15,10,10,5},--ISNUMBER(R245:X245))</f>
        <v>100</v>
      </c>
      <c r="Z245" s="127" t="n">
        <f aca="false">IF(Y245&gt;=60,SUMPRODUCT({30,10,20,15,10,10,5},R245:X245)/Y245,"")</f>
        <v>87.5</v>
      </c>
      <c r="AA245" s="127" t="str">
        <f aca="false">IF(ISNUMBER(Z245),IF(Z245&gt;=70,"EASY",IF(Z245&gt;40,"UNCERTAIN","HARD")),"")</f>
        <v>EASY</v>
      </c>
    </row>
    <row r="246" customFormat="false" ht="15" hidden="false" customHeight="false" outlineLevel="0" collapsed="false">
      <c r="A246" s="127" t="s">
        <v>1536</v>
      </c>
      <c r="B246" s="127" t="n">
        <v>-0.0167</v>
      </c>
      <c r="C246" s="127" t="s">
        <v>1293</v>
      </c>
      <c r="D246" s="127" t="n">
        <f aca="false">D245*(1+B246)</f>
        <v>788.499062523863</v>
      </c>
      <c r="E246" s="127" t="n">
        <f aca="false">AVERAGE(D237:D246)</f>
        <v>713.242402282372</v>
      </c>
      <c r="F246" s="127" t="n">
        <f aca="false">D246/E246-1</f>
        <v>0.105513441153625</v>
      </c>
      <c r="G246" s="127" t="n">
        <f aca="false">IF(E246&gt;E245,1,0)</f>
        <v>1</v>
      </c>
      <c r="H246" s="127" t="n">
        <f aca="false">D246/D234-1</f>
        <v>0.211556858477304</v>
      </c>
      <c r="I246" s="127" t="n">
        <f aca="false">STDEV(B241:B246)*SQRT(12)*100</f>
        <v>19.5356095374575</v>
      </c>
      <c r="J246" s="127" t="n">
        <v>1.19</v>
      </c>
      <c r="K246" s="127" t="n">
        <f aca="false">IF(AND(ISNUMBER(J246),ISNUMBER(J240)),J246-J240,"")</f>
        <v>-0.19</v>
      </c>
      <c r="M246" s="127" t="str">
        <f aca="false">IF(AND(ISNUMBER(L246),ISNUMBER(L240)),L246-L240,"")</f>
        <v/>
      </c>
      <c r="N246" s="127" t="n">
        <v>3.8973</v>
      </c>
      <c r="O246" s="127" t="n">
        <f aca="false">IF(AND(ISNUMBER(N246),ISNUMBER(N240)),N246-N240,"")</f>
        <v>-0.1751</v>
      </c>
      <c r="P246" s="127" t="n">
        <v>-1</v>
      </c>
      <c r="Q246" s="127" t="n">
        <v>0</v>
      </c>
      <c r="R246" s="127" t="n">
        <f aca="false">IF(ISNUMBER(F246),IF(AND(F246&gt;0.02,G246=1),100,IF(F246&gt;-0.02,50,0)),"")</f>
        <v>100</v>
      </c>
      <c r="S246" s="127" t="n">
        <f aca="false">IF(ISNUMBER(H246),IF(H246&gt;0.05,100,IF(H246&gt;0,50,0)),"")</f>
        <v>100</v>
      </c>
      <c r="T246" s="127" t="n">
        <f aca="false">IF(AND(A246&gt;="2019-01",ISNUMBER(L246)),IF(AND(L246&lt;350,OR(NOT(ISNUMBER(M246)),M246&lt;50)),100,IF(L246&lt;=450,50,0)),IF(ISNUMBER(J246),IF(AND(J246&lt;0.95,OR(NOT(ISNUMBER(K246)),K246&lt;0.2)),100,IF(AND(J246&lt;=1.35,OR(NOT(ISNUMBER(K246)),K246&lt;0.4)),50,0)),""))</f>
        <v>50</v>
      </c>
      <c r="U246" s="127" t="n">
        <f aca="false">IF(ISNUMBER(P246),IF(P246=1,100,IF(P246=0,50,0)),"")</f>
        <v>0</v>
      </c>
      <c r="V246" s="127" t="n">
        <f aca="false">IF(ISNUMBER(Q246),IF(Q246=1,0,100),"")</f>
        <v>100</v>
      </c>
      <c r="W246" s="127" t="n">
        <f aca="false">IF(ISNUMBER(N246),IF(OR(N246&lt;4,AND(N246&lt;6,ISNUMBER(O246),O246&lt;-0.3)),100,IF(OR(N246&lt;=6,AND(ISNUMBER(O246),O246&lt;-0.3)),50,0)),"")</f>
        <v>100</v>
      </c>
      <c r="X246" s="127" t="n">
        <f aca="false">IF(ISNUMBER(I246),IF(I246&lt;15,100,IF(I246&lt;=25,50,0)),"")</f>
        <v>50</v>
      </c>
      <c r="Y246" s="127" t="n">
        <f aca="false">SUMPRODUCT({30,10,20,15,10,10,5},--ISNUMBER(R246:X246))</f>
        <v>100</v>
      </c>
      <c r="Z246" s="127" t="n">
        <f aca="false">IF(Y246&gt;=60,SUMPRODUCT({30,10,20,15,10,10,5},R246:X246)/Y246,"")</f>
        <v>72.5</v>
      </c>
      <c r="AA246" s="127" t="str">
        <f aca="false">IF(ISNUMBER(Z246),IF(Z246&gt;=70,"EASY",IF(Z246&gt;40,"UNCERTAIN","HARD")),"")</f>
        <v>EASY</v>
      </c>
    </row>
    <row r="247" customFormat="false" ht="15" hidden="false" customHeight="false" outlineLevel="0" collapsed="false">
      <c r="A247" s="127" t="s">
        <v>1537</v>
      </c>
      <c r="B247" s="127" t="n">
        <v>0.0049</v>
      </c>
      <c r="C247" s="127" t="s">
        <v>1293</v>
      </c>
      <c r="D247" s="127" t="n">
        <f aca="false">D246*(1+B247)</f>
        <v>792.36270793023</v>
      </c>
      <c r="E247" s="127" t="n">
        <f aca="false">AVERAGE(D238:D247)</f>
        <v>727.13064473269</v>
      </c>
      <c r="F247" s="127" t="n">
        <f aca="false">D247/E247-1</f>
        <v>0.0897116132707088</v>
      </c>
      <c r="G247" s="127" t="n">
        <f aca="false">IF(E247&gt;E246,1,0)</f>
        <v>1</v>
      </c>
      <c r="H247" s="127" t="n">
        <f aca="false">D247/D235-1</f>
        <v>0.158304145261006</v>
      </c>
      <c r="I247" s="127" t="n">
        <f aca="false">STDEV(B242:B247)*SQRT(12)*100</f>
        <v>19.7587894366026</v>
      </c>
      <c r="J247" s="127" t="n">
        <v>1.18</v>
      </c>
      <c r="K247" s="127" t="n">
        <f aca="false">IF(AND(ISNUMBER(J247),ISNUMBER(J241)),J247-J241,"")</f>
        <v>-0.21</v>
      </c>
      <c r="M247" s="127" t="str">
        <f aca="false">IF(AND(ISNUMBER(L247),ISNUMBER(L241)),L247-L241,"")</f>
        <v/>
      </c>
      <c r="N247" s="127" t="n">
        <v>4.0672</v>
      </c>
      <c r="O247" s="127" t="n">
        <f aca="false">IF(AND(ISNUMBER(N247),ISNUMBER(N241)),N247-N241,"")</f>
        <v>0.2868</v>
      </c>
      <c r="P247" s="127" t="n">
        <v>-1</v>
      </c>
      <c r="Q247" s="127" t="n">
        <v>0</v>
      </c>
      <c r="R247" s="127" t="n">
        <f aca="false">IF(ISNUMBER(F247),IF(AND(F247&gt;0.02,G247=1),100,IF(F247&gt;-0.02,50,0)),"")</f>
        <v>100</v>
      </c>
      <c r="S247" s="127" t="n">
        <f aca="false">IF(ISNUMBER(H247),IF(H247&gt;0.05,100,IF(H247&gt;0,50,0)),"")</f>
        <v>100</v>
      </c>
      <c r="T247" s="127" t="n">
        <f aca="false">IF(AND(A247&gt;="2019-01",ISNUMBER(L247)),IF(AND(L247&lt;350,OR(NOT(ISNUMBER(M247)),M247&lt;50)),100,IF(L247&lt;=450,50,0)),IF(ISNUMBER(J247),IF(AND(J247&lt;0.95,OR(NOT(ISNUMBER(K247)),K247&lt;0.2)),100,IF(AND(J247&lt;=1.35,OR(NOT(ISNUMBER(K247)),K247&lt;0.4)),50,0)),""))</f>
        <v>50</v>
      </c>
      <c r="U247" s="127" t="n">
        <f aca="false">IF(ISNUMBER(P247),IF(P247=1,100,IF(P247=0,50,0)),"")</f>
        <v>0</v>
      </c>
      <c r="V247" s="127" t="n">
        <f aca="false">IF(ISNUMBER(Q247),IF(Q247=1,0,100),"")</f>
        <v>100</v>
      </c>
      <c r="W247" s="127" t="n">
        <f aca="false">IF(ISNUMBER(N247),IF(OR(N247&lt;4,AND(N247&lt;6,ISNUMBER(O247),O247&lt;-0.3)),100,IF(OR(N247&lt;=6,AND(ISNUMBER(O247),O247&lt;-0.3)),50,0)),"")</f>
        <v>50</v>
      </c>
      <c r="X247" s="127" t="n">
        <f aca="false">IF(ISNUMBER(I247),IF(I247&lt;15,100,IF(I247&lt;=25,50,0)),"")</f>
        <v>50</v>
      </c>
      <c r="Y247" s="127" t="n">
        <f aca="false">SUMPRODUCT({30,10,20,15,10,10,5},--ISNUMBER(R247:X247))</f>
        <v>100</v>
      </c>
      <c r="Z247" s="127" t="n">
        <f aca="false">IF(Y247&gt;=60,SUMPRODUCT({30,10,20,15,10,10,5},R247:X247)/Y247,"")</f>
        <v>67.5</v>
      </c>
      <c r="AA247" s="127" t="str">
        <f aca="false">IF(ISNUMBER(Z247),IF(Z247&gt;=70,"EASY",IF(Z247&gt;40,"UNCERTAIN","HARD")),"")</f>
        <v>UNCERTAIN</v>
      </c>
    </row>
    <row r="248" customFormat="false" ht="15" hidden="false" customHeight="false" outlineLevel="0" collapsed="false">
      <c r="A248" s="127" t="s">
        <v>1538</v>
      </c>
      <c r="B248" s="127" t="n">
        <v>0.0442</v>
      </c>
      <c r="C248" s="127" t="s">
        <v>1293</v>
      </c>
      <c r="D248" s="127" t="n">
        <f aca="false">D247*(1+B248)</f>
        <v>827.385139620746</v>
      </c>
      <c r="E248" s="127" t="n">
        <f aca="false">AVERAGE(D239:D248)</f>
        <v>740.253904101281</v>
      </c>
      <c r="F248" s="127" t="n">
        <f aca="false">D248/E248-1</f>
        <v>0.117704526834274</v>
      </c>
      <c r="G248" s="127" t="n">
        <f aca="false">IF(E248&gt;E247,1,0)</f>
        <v>1</v>
      </c>
      <c r="H248" s="127" t="n">
        <f aca="false">D248/D236-1</f>
        <v>0.19104006743628</v>
      </c>
      <c r="I248" s="127" t="n">
        <f aca="false">STDEV(B243:B248)*SQRT(12)*100</f>
        <v>17.511692094141</v>
      </c>
      <c r="J248" s="127" t="n">
        <v>1.2</v>
      </c>
      <c r="K248" s="127" t="n">
        <f aca="false">IF(AND(ISNUMBER(J248),ISNUMBER(J242)),J248-J242,"")</f>
        <v>-0.28</v>
      </c>
      <c r="M248" s="127" t="str">
        <f aca="false">IF(AND(ISNUMBER(L248),ISNUMBER(L242)),L248-L242,"")</f>
        <v/>
      </c>
      <c r="N248" s="127" t="n">
        <v>3.9683</v>
      </c>
      <c r="O248" s="127" t="n">
        <f aca="false">IF(AND(ISNUMBER(N248),ISNUMBER(N242)),N248-N242,"")</f>
        <v>0.1981</v>
      </c>
      <c r="P248" s="127" t="n">
        <v>-1</v>
      </c>
      <c r="Q248" s="127" t="n">
        <v>0</v>
      </c>
      <c r="R248" s="127" t="n">
        <f aca="false">IF(ISNUMBER(F248),IF(AND(F248&gt;0.02,G248=1),100,IF(F248&gt;-0.02,50,0)),"")</f>
        <v>100</v>
      </c>
      <c r="S248" s="127" t="n">
        <f aca="false">IF(ISNUMBER(H248),IF(H248&gt;0.05,100,IF(H248&gt;0,50,0)),"")</f>
        <v>100</v>
      </c>
      <c r="T248" s="127" t="n">
        <f aca="false">IF(AND(A248&gt;="2019-01",ISNUMBER(L248)),IF(AND(L248&lt;350,OR(NOT(ISNUMBER(M248)),M248&lt;50)),100,IF(L248&lt;=450,50,0)),IF(ISNUMBER(J248),IF(AND(J248&lt;0.95,OR(NOT(ISNUMBER(K248)),K248&lt;0.2)),100,IF(AND(J248&lt;=1.35,OR(NOT(ISNUMBER(K248)),K248&lt;0.4)),50,0)),""))</f>
        <v>50</v>
      </c>
      <c r="U248" s="127" t="n">
        <f aca="false">IF(ISNUMBER(P248),IF(P248=1,100,IF(P248=0,50,0)),"")</f>
        <v>0</v>
      </c>
      <c r="V248" s="127" t="n">
        <f aca="false">IF(ISNUMBER(Q248),IF(Q248=1,0,100),"")</f>
        <v>100</v>
      </c>
      <c r="W248" s="127" t="n">
        <f aca="false">IF(ISNUMBER(N248),IF(OR(N248&lt;4,AND(N248&lt;6,ISNUMBER(O248),O248&lt;-0.3)),100,IF(OR(N248&lt;=6,AND(ISNUMBER(O248),O248&lt;-0.3)),50,0)),"")</f>
        <v>100</v>
      </c>
      <c r="X248" s="127" t="n">
        <f aca="false">IF(ISNUMBER(I248),IF(I248&lt;15,100,IF(I248&lt;=25,50,0)),"")</f>
        <v>50</v>
      </c>
      <c r="Y248" s="127" t="n">
        <f aca="false">SUMPRODUCT({30,10,20,15,10,10,5},--ISNUMBER(R248:X248))</f>
        <v>100</v>
      </c>
      <c r="Z248" s="127" t="n">
        <f aca="false">IF(Y248&gt;=60,SUMPRODUCT({30,10,20,15,10,10,5},R248:X248)/Y248,"")</f>
        <v>72.5</v>
      </c>
      <c r="AA248" s="127" t="str">
        <f aca="false">IF(ISNUMBER(Z248),IF(Z248&gt;=70,"EASY",IF(Z248&gt;40,"UNCERTAIN","HARD")),"")</f>
        <v>EASY</v>
      </c>
    </row>
    <row r="249" customFormat="false" ht="15" hidden="false" customHeight="false" outlineLevel="0" collapsed="false">
      <c r="A249" s="127" t="s">
        <v>1539</v>
      </c>
      <c r="B249" s="127" t="n">
        <v>0.0431</v>
      </c>
      <c r="C249" s="127" t="s">
        <v>1293</v>
      </c>
      <c r="D249" s="127" t="n">
        <f aca="false">D248*(1+B249)</f>
        <v>863.0454391384</v>
      </c>
      <c r="E249" s="127" t="n">
        <f aca="false">AVERAGE(D240:D249)</f>
        <v>762.616836671006</v>
      </c>
      <c r="F249" s="127" t="n">
        <f aca="false">D249/E249-1</f>
        <v>0.131689464011558</v>
      </c>
      <c r="G249" s="127" t="n">
        <f aca="false">IF(E249&gt;E248,1,0)</f>
        <v>1</v>
      </c>
      <c r="H249" s="127" t="n">
        <f aca="false">D249/D237-1</f>
        <v>0.320690862488342</v>
      </c>
      <c r="I249" s="127" t="n">
        <f aca="false">STDEV(B244:B249)*SQRT(12)*100</f>
        <v>9.01744087865288</v>
      </c>
      <c r="J249" s="127" t="n">
        <v>1.19</v>
      </c>
      <c r="K249" s="127" t="n">
        <f aca="false">IF(AND(ISNUMBER(J249),ISNUMBER(J243)),J249-J243,"")</f>
        <v>-0.17</v>
      </c>
      <c r="M249" s="127" t="str">
        <f aca="false">IF(AND(ISNUMBER(L249),ISNUMBER(L243)),L249-L243,"")</f>
        <v/>
      </c>
      <c r="N249" s="127" t="n">
        <v>3.9543</v>
      </c>
      <c r="O249" s="127" t="n">
        <f aca="false">IF(AND(ISNUMBER(N249),ISNUMBER(N243)),N249-N243,"")</f>
        <v>0.3797</v>
      </c>
      <c r="P249" s="127" t="n">
        <v>-1</v>
      </c>
      <c r="Q249" s="127" t="n">
        <v>0</v>
      </c>
      <c r="R249" s="127" t="n">
        <f aca="false">IF(ISNUMBER(F249),IF(AND(F249&gt;0.02,G249=1),100,IF(F249&gt;-0.02,50,0)),"")</f>
        <v>100</v>
      </c>
      <c r="S249" s="127" t="n">
        <f aca="false">IF(ISNUMBER(H249),IF(H249&gt;0.05,100,IF(H249&gt;0,50,0)),"")</f>
        <v>100</v>
      </c>
      <c r="T249" s="127" t="n">
        <f aca="false">IF(AND(A249&gt;="2019-01",ISNUMBER(L249)),IF(AND(L249&lt;350,OR(NOT(ISNUMBER(M249)),M249&lt;50)),100,IF(L249&lt;=450,50,0)),IF(ISNUMBER(J249),IF(AND(J249&lt;0.95,OR(NOT(ISNUMBER(K249)),K249&lt;0.2)),100,IF(AND(J249&lt;=1.35,OR(NOT(ISNUMBER(K249)),K249&lt;0.4)),50,0)),""))</f>
        <v>50</v>
      </c>
      <c r="U249" s="127" t="n">
        <f aca="false">IF(ISNUMBER(P249),IF(P249=1,100,IF(P249=0,50,0)),"")</f>
        <v>0</v>
      </c>
      <c r="V249" s="127" t="n">
        <f aca="false">IF(ISNUMBER(Q249),IF(Q249=1,0,100),"")</f>
        <v>100</v>
      </c>
      <c r="W249" s="127" t="n">
        <f aca="false">IF(ISNUMBER(N249),IF(OR(N249&lt;4,AND(N249&lt;6,ISNUMBER(O249),O249&lt;-0.3)),100,IF(OR(N249&lt;=6,AND(ISNUMBER(O249),O249&lt;-0.3)),50,0)),"")</f>
        <v>100</v>
      </c>
      <c r="X249" s="127" t="n">
        <f aca="false">IF(ISNUMBER(I249),IF(I249&lt;15,100,IF(I249&lt;=25,50,0)),"")</f>
        <v>100</v>
      </c>
      <c r="Y249" s="127" t="n">
        <f aca="false">SUMPRODUCT({30,10,20,15,10,10,5},--ISNUMBER(R249:X249))</f>
        <v>100</v>
      </c>
      <c r="Z249" s="127" t="n">
        <f aca="false">IF(Y249&gt;=60,SUMPRODUCT({30,10,20,15,10,10,5},R249:X249)/Y249,"")</f>
        <v>75</v>
      </c>
      <c r="AA249" s="127" t="str">
        <f aca="false">IF(ISNUMBER(Z249),IF(Z249&gt;=70,"EASY",IF(Z249&gt;40,"UNCERTAIN","HARD")),"")</f>
        <v>EASY</v>
      </c>
    </row>
    <row r="250" customFormat="false" ht="15" hidden="false" customHeight="false" outlineLevel="0" collapsed="false">
      <c r="A250" s="127" t="s">
        <v>1540</v>
      </c>
      <c r="B250" s="127" t="n">
        <v>0.0399</v>
      </c>
      <c r="C250" s="127" t="s">
        <v>1293</v>
      </c>
      <c r="D250" s="127" t="n">
        <f aca="false">D249*(1+B250)</f>
        <v>897.480952160023</v>
      </c>
      <c r="E250" s="127" t="n">
        <f aca="false">AVERAGE(D241:D250)</f>
        <v>785.149510042074</v>
      </c>
      <c r="F250" s="127" t="n">
        <f aca="false">D250/E250-1</f>
        <v>0.14307012955014</v>
      </c>
      <c r="G250" s="127" t="n">
        <f aca="false">IF(E250&gt;E249,1,0)</f>
        <v>1</v>
      </c>
      <c r="H250" s="127" t="n">
        <f aca="false">D250/D238-1</f>
        <v>0.289201565663782</v>
      </c>
      <c r="I250" s="127" t="n">
        <f aca="false">STDEV(B245:B250)*SQRT(12)*100</f>
        <v>8.55008070137352</v>
      </c>
      <c r="J250" s="127" t="n">
        <v>1.13</v>
      </c>
      <c r="K250" s="127" t="n">
        <f aca="false">IF(AND(ISNUMBER(J250),ISNUMBER(J244)),J250-J244,"")</f>
        <v>-0.14</v>
      </c>
      <c r="M250" s="127" t="str">
        <f aca="false">IF(AND(ISNUMBER(L250),ISNUMBER(L244)),L250-L244,"")</f>
        <v/>
      </c>
      <c r="N250" s="127" t="n">
        <v>3.9405</v>
      </c>
      <c r="O250" s="127" t="n">
        <f aca="false">IF(AND(ISNUMBER(N250),ISNUMBER(N244)),N250-N244,"")</f>
        <v>0.3754</v>
      </c>
      <c r="P250" s="127" t="n">
        <v>-1</v>
      </c>
      <c r="Q250" s="127" t="n">
        <v>0</v>
      </c>
      <c r="R250" s="127" t="n">
        <f aca="false">IF(ISNUMBER(F250),IF(AND(F250&gt;0.02,G250=1),100,IF(F250&gt;-0.02,50,0)),"")</f>
        <v>100</v>
      </c>
      <c r="S250" s="127" t="n">
        <f aca="false">IF(ISNUMBER(H250),IF(H250&gt;0.05,100,IF(H250&gt;0,50,0)),"")</f>
        <v>100</v>
      </c>
      <c r="T250" s="127" t="n">
        <f aca="false">IF(AND(A250&gt;="2019-01",ISNUMBER(L250)),IF(AND(L250&lt;350,OR(NOT(ISNUMBER(M250)),M250&lt;50)),100,IF(L250&lt;=450,50,0)),IF(ISNUMBER(J250),IF(AND(J250&lt;0.95,OR(NOT(ISNUMBER(K250)),K250&lt;0.2)),100,IF(AND(J250&lt;=1.35,OR(NOT(ISNUMBER(K250)),K250&lt;0.4)),50,0)),""))</f>
        <v>50</v>
      </c>
      <c r="U250" s="127" t="n">
        <f aca="false">IF(ISNUMBER(P250),IF(P250=1,100,IF(P250=0,50,0)),"")</f>
        <v>0</v>
      </c>
      <c r="V250" s="127" t="n">
        <f aca="false">IF(ISNUMBER(Q250),IF(Q250=1,0,100),"")</f>
        <v>100</v>
      </c>
      <c r="W250" s="127" t="n">
        <f aca="false">IF(ISNUMBER(N250),IF(OR(N250&lt;4,AND(N250&lt;6,ISNUMBER(O250),O250&lt;-0.3)),100,IF(OR(N250&lt;=6,AND(ISNUMBER(O250),O250&lt;-0.3)),50,0)),"")</f>
        <v>100</v>
      </c>
      <c r="X250" s="127" t="n">
        <f aca="false">IF(ISNUMBER(I250),IF(I250&lt;15,100,IF(I250&lt;=25,50,0)),"")</f>
        <v>100</v>
      </c>
      <c r="Y250" s="127" t="n">
        <f aca="false">SUMPRODUCT({30,10,20,15,10,10,5},--ISNUMBER(R250:X250))</f>
        <v>100</v>
      </c>
      <c r="Z250" s="127" t="n">
        <f aca="false">IF(Y250&gt;=60,SUMPRODUCT({30,10,20,15,10,10,5},R250:X250)/Y250,"")</f>
        <v>75</v>
      </c>
      <c r="AA250" s="127" t="str">
        <f aca="false">IF(ISNUMBER(Z250),IF(Z250&gt;=70,"EASY",IF(Z250&gt;40,"UNCERTAIN","HARD")),"")</f>
        <v>EASY</v>
      </c>
    </row>
    <row r="251" customFormat="false" ht="15" hidden="false" customHeight="false" outlineLevel="0" collapsed="false">
      <c r="A251" s="127" t="s">
        <v>1541</v>
      </c>
      <c r="B251" s="127" t="n">
        <v>-0.0214</v>
      </c>
      <c r="C251" s="127" t="s">
        <v>1293</v>
      </c>
      <c r="D251" s="127" t="n">
        <f aca="false">D250*(1+B251)</f>
        <v>878.274859783798</v>
      </c>
      <c r="E251" s="127" t="n">
        <f aca="false">AVERAGE(D242:D251)</f>
        <v>804.71301359474</v>
      </c>
      <c r="F251" s="127" t="n">
        <f aca="false">D251/E251-1</f>
        <v>0.091413764840772</v>
      </c>
      <c r="G251" s="127" t="n">
        <f aca="false">IF(E251&gt;E250,1,0)</f>
        <v>1</v>
      </c>
      <c r="H251" s="127" t="n">
        <f aca="false">D251/D239-1</f>
        <v>0.373557596253214</v>
      </c>
      <c r="I251" s="127" t="n">
        <f aca="false">STDEV(B246:B251)*SQRT(12)*100</f>
        <v>10.6110734612479</v>
      </c>
      <c r="J251" s="127" t="n">
        <v>1.13</v>
      </c>
      <c r="K251" s="127" t="n">
        <f aca="false">IF(AND(ISNUMBER(J251),ISNUMBER(J245)),J251-J245,"")</f>
        <v>-0.12</v>
      </c>
      <c r="M251" s="127" t="str">
        <f aca="false">IF(AND(ISNUMBER(L251),ISNUMBER(L245)),L251-L245,"")</f>
        <v/>
      </c>
      <c r="N251" s="127" t="n">
        <v>4.014</v>
      </c>
      <c r="O251" s="127" t="n">
        <f aca="false">IF(AND(ISNUMBER(N251),ISNUMBER(N245)),N251-N245,"")</f>
        <v>0.3696</v>
      </c>
      <c r="P251" s="127" t="n">
        <v>-1</v>
      </c>
      <c r="Q251" s="127" t="n">
        <v>0</v>
      </c>
      <c r="R251" s="127" t="n">
        <f aca="false">IF(ISNUMBER(F251),IF(AND(F251&gt;0.02,G251=1),100,IF(F251&gt;-0.02,50,0)),"")</f>
        <v>100</v>
      </c>
      <c r="S251" s="127" t="n">
        <f aca="false">IF(ISNUMBER(H251),IF(H251&gt;0.05,100,IF(H251&gt;0,50,0)),"")</f>
        <v>100</v>
      </c>
      <c r="T251" s="127" t="n">
        <f aca="false">IF(AND(A251&gt;="2019-01",ISNUMBER(L251)),IF(AND(L251&lt;350,OR(NOT(ISNUMBER(M251)),M251&lt;50)),100,IF(L251&lt;=450,50,0)),IF(ISNUMBER(J251),IF(AND(J251&lt;0.95,OR(NOT(ISNUMBER(K251)),K251&lt;0.2)),100,IF(AND(J251&lt;=1.35,OR(NOT(ISNUMBER(K251)),K251&lt;0.4)),50,0)),""))</f>
        <v>50</v>
      </c>
      <c r="U251" s="127" t="n">
        <f aca="false">IF(ISNUMBER(P251),IF(P251=1,100,IF(P251=0,50,0)),"")</f>
        <v>0</v>
      </c>
      <c r="V251" s="127" t="n">
        <f aca="false">IF(ISNUMBER(Q251),IF(Q251=1,0,100),"")</f>
        <v>100</v>
      </c>
      <c r="W251" s="127" t="n">
        <f aca="false">IF(ISNUMBER(N251),IF(OR(N251&lt;4,AND(N251&lt;6,ISNUMBER(O251),O251&lt;-0.3)),100,IF(OR(N251&lt;=6,AND(ISNUMBER(O251),O251&lt;-0.3)),50,0)),"")</f>
        <v>50</v>
      </c>
      <c r="X251" s="127" t="n">
        <f aca="false">IF(ISNUMBER(I251),IF(I251&lt;15,100,IF(I251&lt;=25,50,0)),"")</f>
        <v>100</v>
      </c>
      <c r="Y251" s="127" t="n">
        <f aca="false">SUMPRODUCT({30,10,20,15,10,10,5},--ISNUMBER(R251:X251))</f>
        <v>100</v>
      </c>
      <c r="Z251" s="127" t="n">
        <f aca="false">IF(Y251&gt;=60,SUMPRODUCT({30,10,20,15,10,10,5},R251:X251)/Y251,"")</f>
        <v>70</v>
      </c>
      <c r="AA251" s="127" t="str">
        <f aca="false">IF(ISNUMBER(Z251),IF(Z251&gt;=70,"EASY",IF(Z251&gt;40,"UNCERTAIN","HARD")),"")</f>
        <v>EASY</v>
      </c>
    </row>
    <row r="252" customFormat="false" ht="15" hidden="false" customHeight="false" outlineLevel="0" collapsed="false">
      <c r="A252" s="127" t="s">
        <v>1542</v>
      </c>
      <c r="B252" s="127" t="n">
        <v>-0.2264</v>
      </c>
      <c r="C252" s="127" t="s">
        <v>1293</v>
      </c>
      <c r="D252" s="127" t="n">
        <f aca="false">D251*(1+B252)</f>
        <v>679.433431528746</v>
      </c>
      <c r="E252" s="127" t="n">
        <f aca="false">AVERAGE(D243:D252)</f>
        <v>806.290113033335</v>
      </c>
      <c r="F252" s="127" t="n">
        <f aca="false">D252/E252-1</f>
        <v>-0.157333792705633</v>
      </c>
      <c r="G252" s="127" t="n">
        <f aca="false">IF(E252&gt;E251,1,0)</f>
        <v>1</v>
      </c>
      <c r="H252" s="127" t="n">
        <f aca="false">D252/D240-1</f>
        <v>0.0108296769991312</v>
      </c>
      <c r="I252" s="127" t="n">
        <f aca="false">STDEV(B247:B252)*SQRT(12)*100</f>
        <v>36.3024324253899</v>
      </c>
      <c r="J252" s="127" t="n">
        <v>1.1</v>
      </c>
      <c r="K252" s="127" t="n">
        <f aca="false">IF(AND(ISNUMBER(J252),ISNUMBER(J246)),J252-J246,"")</f>
        <v>-0.0899999999999999</v>
      </c>
      <c r="M252" s="127" t="str">
        <f aca="false">IF(AND(ISNUMBER(L252),ISNUMBER(L246)),L252-L246,"")</f>
        <v/>
      </c>
      <c r="N252" s="127" t="n">
        <v>4.1739</v>
      </c>
      <c r="O252" s="127" t="n">
        <f aca="false">IF(AND(ISNUMBER(N252),ISNUMBER(N246)),N252-N246,"")</f>
        <v>0.2766</v>
      </c>
      <c r="P252" s="127" t="n">
        <v>-1</v>
      </c>
      <c r="Q252" s="127" t="n">
        <v>0</v>
      </c>
      <c r="R252" s="127" t="n">
        <f aca="false">IF(ISNUMBER(F252),IF(AND(F252&gt;0.02,G252=1),100,IF(F252&gt;-0.02,50,0)),"")</f>
        <v>0</v>
      </c>
      <c r="S252" s="127" t="n">
        <f aca="false">IF(ISNUMBER(H252),IF(H252&gt;0.05,100,IF(H252&gt;0,50,0)),"")</f>
        <v>50</v>
      </c>
      <c r="T252" s="127" t="n">
        <f aca="false">IF(AND(A252&gt;="2019-01",ISNUMBER(L252)),IF(AND(L252&lt;350,OR(NOT(ISNUMBER(M252)),M252&lt;50)),100,IF(L252&lt;=450,50,0)),IF(ISNUMBER(J252),IF(AND(J252&lt;0.95,OR(NOT(ISNUMBER(K252)),K252&lt;0.2)),100,IF(AND(J252&lt;=1.35,OR(NOT(ISNUMBER(K252)),K252&lt;0.4)),50,0)),""))</f>
        <v>50</v>
      </c>
      <c r="U252" s="127" t="n">
        <f aca="false">IF(ISNUMBER(P252),IF(P252=1,100,IF(P252=0,50,0)),"")</f>
        <v>0</v>
      </c>
      <c r="V252" s="127" t="n">
        <f aca="false">IF(ISNUMBER(Q252),IF(Q252=1,0,100),"")</f>
        <v>100</v>
      </c>
      <c r="W252" s="127" t="n">
        <f aca="false">IF(ISNUMBER(N252),IF(OR(N252&lt;4,AND(N252&lt;6,ISNUMBER(O252),O252&lt;-0.3)),100,IF(OR(N252&lt;=6,AND(ISNUMBER(O252),O252&lt;-0.3)),50,0)),"")</f>
        <v>50</v>
      </c>
      <c r="X252" s="127" t="n">
        <f aca="false">IF(ISNUMBER(I252),IF(I252&lt;15,100,IF(I252&lt;=25,50,0)),"")</f>
        <v>0</v>
      </c>
      <c r="Y252" s="127" t="n">
        <f aca="false">SUMPRODUCT({30,10,20,15,10,10,5},--ISNUMBER(R252:X252))</f>
        <v>100</v>
      </c>
      <c r="Z252" s="127" t="n">
        <f aca="false">IF(Y252&gt;=60,SUMPRODUCT({30,10,20,15,10,10,5},R252:X252)/Y252,"")</f>
        <v>30</v>
      </c>
      <c r="AA252" s="127" t="str">
        <f aca="false">IF(ISNUMBER(Z252),IF(Z252&gt;=70,"EASY",IF(Z252&gt;40,"UNCERTAIN","HARD")),"")</f>
        <v>HARD</v>
      </c>
    </row>
    <row r="253" customFormat="false" ht="15" hidden="false" customHeight="false" outlineLevel="0" collapsed="false">
      <c r="A253" s="127" t="s">
        <v>1543</v>
      </c>
      <c r="B253" s="127" t="n">
        <v>-0.0742</v>
      </c>
      <c r="C253" s="127" t="s">
        <v>1293</v>
      </c>
      <c r="D253" s="127" t="n">
        <f aca="false">D252*(1+B253)</f>
        <v>629.019470909313</v>
      </c>
      <c r="E253" s="127" t="n">
        <f aca="false">AVERAGE(D244:D253)</f>
        <v>794.271207595215</v>
      </c>
      <c r="F253" s="127" t="n">
        <f aca="false">D253/E253-1</f>
        <v>-0.208054547496728</v>
      </c>
      <c r="G253" s="127" t="n">
        <f aca="false">IF(E253&gt;E252,1,0)</f>
        <v>0</v>
      </c>
      <c r="H253" s="127" t="n">
        <f aca="false">D253/D241-1</f>
        <v>-0.0785485279974444</v>
      </c>
      <c r="I253" s="127" t="n">
        <f aca="false">STDEV(B248:B253)*SQRT(12)*100</f>
        <v>36.7584482806334</v>
      </c>
      <c r="J253" s="127" t="n">
        <v>1.22</v>
      </c>
      <c r="K253" s="127" t="n">
        <f aca="false">IF(AND(ISNUMBER(J253),ISNUMBER(J247)),J253-J247,"")</f>
        <v>0.04</v>
      </c>
      <c r="M253" s="127" t="str">
        <f aca="false">IF(AND(ISNUMBER(L253),ISNUMBER(L247)),L253-L247,"")</f>
        <v/>
      </c>
      <c r="N253" s="127" t="n">
        <v>4.1631</v>
      </c>
      <c r="O253" s="127" t="n">
        <f aca="false">IF(AND(ISNUMBER(N253),ISNUMBER(N247)),N253-N247,"")</f>
        <v>0.0959000000000003</v>
      </c>
      <c r="P253" s="127" t="n">
        <v>1</v>
      </c>
      <c r="Q253" s="127" t="n">
        <v>0</v>
      </c>
      <c r="R253" s="127" t="n">
        <f aca="false">IF(ISNUMBER(F253),IF(AND(F253&gt;0.02,G253=1),100,IF(F253&gt;-0.02,50,0)),"")</f>
        <v>0</v>
      </c>
      <c r="S253" s="127" t="n">
        <f aca="false">IF(ISNUMBER(H253),IF(H253&gt;0.05,100,IF(H253&gt;0,50,0)),"")</f>
        <v>0</v>
      </c>
      <c r="T253" s="127" t="n">
        <f aca="false">IF(AND(A253&gt;="2019-01",ISNUMBER(L253)),IF(AND(L253&lt;350,OR(NOT(ISNUMBER(M253)),M253&lt;50)),100,IF(L253&lt;=450,50,0)),IF(ISNUMBER(J253),IF(AND(J253&lt;0.95,OR(NOT(ISNUMBER(K253)),K253&lt;0.2)),100,IF(AND(J253&lt;=1.35,OR(NOT(ISNUMBER(K253)),K253&lt;0.4)),50,0)),""))</f>
        <v>50</v>
      </c>
      <c r="U253" s="127" t="n">
        <f aca="false">IF(ISNUMBER(P253),IF(P253=1,100,IF(P253=0,50,0)),"")</f>
        <v>100</v>
      </c>
      <c r="V253" s="127" t="n">
        <f aca="false">IF(ISNUMBER(Q253),IF(Q253=1,0,100),"")</f>
        <v>100</v>
      </c>
      <c r="W253" s="127" t="n">
        <f aca="false">IF(ISNUMBER(N253),IF(OR(N253&lt;4,AND(N253&lt;6,ISNUMBER(O253),O253&lt;-0.3)),100,IF(OR(N253&lt;=6,AND(ISNUMBER(O253),O253&lt;-0.3)),50,0)),"")</f>
        <v>50</v>
      </c>
      <c r="X253" s="127" t="n">
        <f aca="false">IF(ISNUMBER(I253),IF(I253&lt;15,100,IF(I253&lt;=25,50,0)),"")</f>
        <v>0</v>
      </c>
      <c r="Y253" s="127" t="n">
        <f aca="false">SUMPRODUCT({30,10,20,15,10,10,5},--ISNUMBER(R253:X253))</f>
        <v>100</v>
      </c>
      <c r="Z253" s="127" t="n">
        <f aca="false">IF(Y253&gt;=60,SUMPRODUCT({30,10,20,15,10,10,5},R253:X253)/Y253,"")</f>
        <v>40</v>
      </c>
      <c r="AA253" s="127" t="str">
        <f aca="false">IF(ISNUMBER(Z253),IF(Z253&gt;=70,"EASY",IF(Z253&gt;40,"UNCERTAIN","HARD")),"")</f>
        <v>HARD</v>
      </c>
    </row>
    <row r="254" customFormat="false" ht="15" hidden="false" customHeight="false" outlineLevel="0" collapsed="false">
      <c r="A254" s="127" t="s">
        <v>1544</v>
      </c>
      <c r="B254" s="127" t="n">
        <v>0.072</v>
      </c>
      <c r="C254" s="127" t="s">
        <v>1293</v>
      </c>
      <c r="D254" s="127" t="n">
        <f aca="false">D253*(1+B254)</f>
        <v>674.308872814784</v>
      </c>
      <c r="E254" s="127" t="n">
        <f aca="false">AVERAGE(D245:D254)</f>
        <v>783.170057255743</v>
      </c>
      <c r="F254" s="127" t="n">
        <f aca="false">D254/E254-1</f>
        <v>-0.139000697782565</v>
      </c>
      <c r="G254" s="127" t="n">
        <f aca="false">IF(E254&gt;E253,1,0)</f>
        <v>0</v>
      </c>
      <c r="H254" s="127" t="n">
        <f aca="false">D254/D242-1</f>
        <v>0.016041944030796</v>
      </c>
      <c r="I254" s="127" t="n">
        <f aca="false">STDEV(B249:B254)*SQRT(12)*100</f>
        <v>38.3268094158645</v>
      </c>
      <c r="J254" s="127" t="n">
        <v>1.18</v>
      </c>
      <c r="K254" s="127" t="n">
        <f aca="false">IF(AND(ISNUMBER(J254),ISNUMBER(J248)),J254-J248,"")</f>
        <v>-0.02</v>
      </c>
      <c r="M254" s="127" t="str">
        <f aca="false">IF(AND(ISNUMBER(L254),ISNUMBER(L248)),L254-L248,"")</f>
        <v/>
      </c>
      <c r="N254" s="127" t="n">
        <v>4.1522</v>
      </c>
      <c r="O254" s="127" t="n">
        <f aca="false">IF(AND(ISNUMBER(N254),ISNUMBER(N248)),N254-N248,"")</f>
        <v>0.1839</v>
      </c>
      <c r="P254" s="127" t="n">
        <v>1</v>
      </c>
      <c r="Q254" s="127" t="n">
        <v>0</v>
      </c>
      <c r="R254" s="127" t="n">
        <f aca="false">IF(ISNUMBER(F254),IF(AND(F254&gt;0.02,G254=1),100,IF(F254&gt;-0.02,50,0)),"")</f>
        <v>0</v>
      </c>
      <c r="S254" s="127" t="n">
        <f aca="false">IF(ISNUMBER(H254),IF(H254&gt;0.05,100,IF(H254&gt;0,50,0)),"")</f>
        <v>50</v>
      </c>
      <c r="T254" s="127" t="n">
        <f aca="false">IF(AND(A254&gt;="2019-01",ISNUMBER(L254)),IF(AND(L254&lt;350,OR(NOT(ISNUMBER(M254)),M254&lt;50)),100,IF(L254&lt;=450,50,0)),IF(ISNUMBER(J254),IF(AND(J254&lt;0.95,OR(NOT(ISNUMBER(K254)),K254&lt;0.2)),100,IF(AND(J254&lt;=1.35,OR(NOT(ISNUMBER(K254)),K254&lt;0.4)),50,0)),""))</f>
        <v>50</v>
      </c>
      <c r="U254" s="127" t="n">
        <f aca="false">IF(ISNUMBER(P254),IF(P254=1,100,IF(P254=0,50,0)),"")</f>
        <v>100</v>
      </c>
      <c r="V254" s="127" t="n">
        <f aca="false">IF(ISNUMBER(Q254),IF(Q254=1,0,100),"")</f>
        <v>100</v>
      </c>
      <c r="W254" s="127" t="n">
        <f aca="false">IF(ISNUMBER(N254),IF(OR(N254&lt;4,AND(N254&lt;6,ISNUMBER(O254),O254&lt;-0.3)),100,IF(OR(N254&lt;=6,AND(ISNUMBER(O254),O254&lt;-0.3)),50,0)),"")</f>
        <v>50</v>
      </c>
      <c r="X254" s="127" t="n">
        <f aca="false">IF(ISNUMBER(I254),IF(I254&lt;15,100,IF(I254&lt;=25,50,0)),"")</f>
        <v>0</v>
      </c>
      <c r="Y254" s="127" t="n">
        <f aca="false">SUMPRODUCT({30,10,20,15,10,10,5},--ISNUMBER(R254:X254))</f>
        <v>100</v>
      </c>
      <c r="Z254" s="127" t="n">
        <f aca="false">IF(Y254&gt;=60,SUMPRODUCT({30,10,20,15,10,10,5},R254:X254)/Y254,"")</f>
        <v>45</v>
      </c>
      <c r="AA254" s="127" t="str">
        <f aca="false">IF(ISNUMBER(Z254),IF(Z254&gt;=70,"EASY",IF(Z254&gt;40,"UNCERTAIN","HARD")),"")</f>
        <v>UNCERTAIN</v>
      </c>
    </row>
    <row r="255" customFormat="false" ht="15" hidden="false" customHeight="false" outlineLevel="0" collapsed="false">
      <c r="A255" s="127" t="s">
        <v>1545</v>
      </c>
      <c r="B255" s="127" t="n">
        <v>0.045</v>
      </c>
      <c r="C255" s="127" t="s">
        <v>1293</v>
      </c>
      <c r="D255" s="127" t="n">
        <f aca="false">D254*(1+B255)</f>
        <v>704.652772091449</v>
      </c>
      <c r="E255" s="127" t="n">
        <f aca="false">AVERAGE(D246:D255)</f>
        <v>773.446270850135</v>
      </c>
      <c r="F255" s="127" t="n">
        <f aca="false">D255/E255-1</f>
        <v>-0.0889441210739458</v>
      </c>
      <c r="G255" s="127" t="n">
        <f aca="false">IF(E255&gt;E254,1,0)</f>
        <v>0</v>
      </c>
      <c r="H255" s="127" t="n">
        <f aca="false">D255/D243-1</f>
        <v>-0.0594704300538741</v>
      </c>
      <c r="I255" s="127" t="n">
        <f aca="false">STDEV(B250:B255)*SQRT(12)*100</f>
        <v>38.4120507132853</v>
      </c>
      <c r="J255" s="127" t="n">
        <v>1.19</v>
      </c>
      <c r="K255" s="127" t="n">
        <f aca="false">IF(AND(ISNUMBER(J255),ISNUMBER(J249)),J255-J249,"")</f>
        <v>0</v>
      </c>
      <c r="M255" s="127" t="str">
        <f aca="false">IF(AND(ISNUMBER(L255),ISNUMBER(L249)),L255-L249,"")</f>
        <v/>
      </c>
      <c r="N255" s="127" t="n">
        <v>4.3141</v>
      </c>
      <c r="O255" s="127" t="n">
        <f aca="false">IF(AND(ISNUMBER(N255),ISNUMBER(N249)),N255-N249,"")</f>
        <v>0.3598</v>
      </c>
      <c r="P255" s="127" t="n">
        <v>1</v>
      </c>
      <c r="Q255" s="127" t="n">
        <v>0</v>
      </c>
      <c r="R255" s="127" t="n">
        <f aca="false">IF(ISNUMBER(F255),IF(AND(F255&gt;0.02,G255=1),100,IF(F255&gt;-0.02,50,0)),"")</f>
        <v>0</v>
      </c>
      <c r="S255" s="127" t="n">
        <f aca="false">IF(ISNUMBER(H255),IF(H255&gt;0.05,100,IF(H255&gt;0,50,0)),"")</f>
        <v>0</v>
      </c>
      <c r="T255" s="127" t="n">
        <f aca="false">IF(AND(A255&gt;="2019-01",ISNUMBER(L255)),IF(AND(L255&lt;350,OR(NOT(ISNUMBER(M255)),M255&lt;50)),100,IF(L255&lt;=450,50,0)),IF(ISNUMBER(J255),IF(AND(J255&lt;0.95,OR(NOT(ISNUMBER(K255)),K255&lt;0.2)),100,IF(AND(J255&lt;=1.35,OR(NOT(ISNUMBER(K255)),K255&lt;0.4)),50,0)),""))</f>
        <v>50</v>
      </c>
      <c r="U255" s="127" t="n">
        <f aca="false">IF(ISNUMBER(P255),IF(P255=1,100,IF(P255=0,50,0)),"")</f>
        <v>100</v>
      </c>
      <c r="V255" s="127" t="n">
        <f aca="false">IF(ISNUMBER(Q255),IF(Q255=1,0,100),"")</f>
        <v>100</v>
      </c>
      <c r="W255" s="127" t="n">
        <f aca="false">IF(ISNUMBER(N255),IF(OR(N255&lt;4,AND(N255&lt;6,ISNUMBER(O255),O255&lt;-0.3)),100,IF(OR(N255&lt;=6,AND(ISNUMBER(O255),O255&lt;-0.3)),50,0)),"")</f>
        <v>50</v>
      </c>
      <c r="X255" s="127" t="n">
        <f aca="false">IF(ISNUMBER(I255),IF(I255&lt;15,100,IF(I255&lt;=25,50,0)),"")</f>
        <v>0</v>
      </c>
      <c r="Y255" s="127" t="n">
        <f aca="false">SUMPRODUCT({30,10,20,15,10,10,5},--ISNUMBER(R255:X255))</f>
        <v>100</v>
      </c>
      <c r="Z255" s="127" t="n">
        <f aca="false">IF(Y255&gt;=60,SUMPRODUCT({30,10,20,15,10,10,5},R255:X255)/Y255,"")</f>
        <v>40</v>
      </c>
      <c r="AA255" s="127" t="str">
        <f aca="false">IF(ISNUMBER(Z255),IF(Z255&gt;=70,"EASY",IF(Z255&gt;40,"UNCERTAIN","HARD")),"")</f>
        <v>HARD</v>
      </c>
    </row>
    <row r="256" customFormat="false" ht="15" hidden="false" customHeight="false" outlineLevel="0" collapsed="false">
      <c r="A256" s="127" t="s">
        <v>1546</v>
      </c>
      <c r="B256" s="127" t="n">
        <v>0.0521</v>
      </c>
      <c r="C256" s="127" t="s">
        <v>1293</v>
      </c>
      <c r="D256" s="127" t="n">
        <f aca="false">D255*(1+B256)</f>
        <v>741.365181517414</v>
      </c>
      <c r="E256" s="127" t="n">
        <f aca="false">AVERAGE(D247:D256)</f>
        <v>768.73288274949</v>
      </c>
      <c r="F256" s="127" t="n">
        <f aca="false">D256/E256-1</f>
        <v>-0.0356010544705619</v>
      </c>
      <c r="G256" s="127" t="n">
        <f aca="false">IF(E256&gt;E255,1,0)</f>
        <v>0</v>
      </c>
      <c r="H256" s="127" t="n">
        <f aca="false">D256/D244-1</f>
        <v>-0.055971035546347</v>
      </c>
      <c r="I256" s="127" t="n">
        <f aca="false">STDEV(B251:B256)*SQRT(12)*100</f>
        <v>38.9607705262614</v>
      </c>
      <c r="J256" s="127" t="n">
        <v>1.22</v>
      </c>
      <c r="K256" s="127" t="n">
        <f aca="false">IF(AND(ISNUMBER(J256),ISNUMBER(J250)),J256-J250,"")</f>
        <v>0.0900000000000001</v>
      </c>
      <c r="M256" s="127" t="str">
        <f aca="false">IF(AND(ISNUMBER(L256),ISNUMBER(L250)),L256-L250,"")</f>
        <v/>
      </c>
      <c r="N256" s="127" t="n">
        <v>4.3029</v>
      </c>
      <c r="O256" s="127" t="n">
        <f aca="false">IF(AND(ISNUMBER(N256),ISNUMBER(N250)),N256-N250,"")</f>
        <v>0.3624</v>
      </c>
      <c r="P256" s="127" t="n">
        <v>1</v>
      </c>
      <c r="Q256" s="127" t="n">
        <v>0</v>
      </c>
      <c r="R256" s="127" t="n">
        <f aca="false">IF(ISNUMBER(F256),IF(AND(F256&gt;0.02,G256=1),100,IF(F256&gt;-0.02,50,0)),"")</f>
        <v>0</v>
      </c>
      <c r="S256" s="127" t="n">
        <f aca="false">IF(ISNUMBER(H256),IF(H256&gt;0.05,100,IF(H256&gt;0,50,0)),"")</f>
        <v>0</v>
      </c>
      <c r="T256" s="127" t="n">
        <f aca="false">IF(AND(A256&gt;="2019-01",ISNUMBER(L256)),IF(AND(L256&lt;350,OR(NOT(ISNUMBER(M256)),M256&lt;50)),100,IF(L256&lt;=450,50,0)),IF(ISNUMBER(J256),IF(AND(J256&lt;0.95,OR(NOT(ISNUMBER(K256)),K256&lt;0.2)),100,IF(AND(J256&lt;=1.35,OR(NOT(ISNUMBER(K256)),K256&lt;0.4)),50,0)),""))</f>
        <v>50</v>
      </c>
      <c r="U256" s="127" t="n">
        <f aca="false">IF(ISNUMBER(P256),IF(P256=1,100,IF(P256=0,50,0)),"")</f>
        <v>100</v>
      </c>
      <c r="V256" s="127" t="n">
        <f aca="false">IF(ISNUMBER(Q256),IF(Q256=1,0,100),"")</f>
        <v>100</v>
      </c>
      <c r="W256" s="127" t="n">
        <f aca="false">IF(ISNUMBER(N256),IF(OR(N256&lt;4,AND(N256&lt;6,ISNUMBER(O256),O256&lt;-0.3)),100,IF(OR(N256&lt;=6,AND(ISNUMBER(O256),O256&lt;-0.3)),50,0)),"")</f>
        <v>50</v>
      </c>
      <c r="X256" s="127" t="n">
        <f aca="false">IF(ISNUMBER(I256),IF(I256&lt;15,100,IF(I256&lt;=25,50,0)),"")</f>
        <v>0</v>
      </c>
      <c r="Y256" s="127" t="n">
        <f aca="false">SUMPRODUCT({30,10,20,15,10,10,5},--ISNUMBER(R256:X256))</f>
        <v>100</v>
      </c>
      <c r="Z256" s="127" t="n">
        <f aca="false">IF(Y256&gt;=60,SUMPRODUCT({30,10,20,15,10,10,5},R256:X256)/Y256,"")</f>
        <v>40</v>
      </c>
      <c r="AA256" s="127" t="str">
        <f aca="false">IF(ISNUMBER(Z256),IF(Z256&gt;=70,"EASY",IF(Z256&gt;40,"UNCERTAIN","HARD")),"")</f>
        <v>HARD</v>
      </c>
    </row>
    <row r="257" customFormat="false" ht="15" hidden="false" customHeight="false" outlineLevel="0" collapsed="false">
      <c r="A257" s="127" t="s">
        <v>1547</v>
      </c>
      <c r="B257" s="127" t="n">
        <v>-0.0183</v>
      </c>
      <c r="C257" s="127" t="s">
        <v>1293</v>
      </c>
      <c r="D257" s="127" t="n">
        <f aca="false">D256*(1+B257)</f>
        <v>727.798198695645</v>
      </c>
      <c r="E257" s="127" t="n">
        <f aca="false">AVERAGE(D248:D257)</f>
        <v>762.276431826032</v>
      </c>
      <c r="F257" s="127" t="n">
        <f aca="false">D257/E257-1</f>
        <v>-0.0452306167301989</v>
      </c>
      <c r="G257" s="127" t="n">
        <f aca="false">IF(E257&gt;E256,1,0)</f>
        <v>0</v>
      </c>
      <c r="H257" s="127" t="n">
        <f aca="false">D257/D245-1</f>
        <v>-0.0923971849925068</v>
      </c>
      <c r="I257" s="127" t="n">
        <f aca="false">STDEV(B252:B257)*SQRT(12)*100</f>
        <v>38.9710333452938</v>
      </c>
      <c r="J257" s="127" t="n">
        <v>1.18</v>
      </c>
      <c r="K257" s="127" t="n">
        <f aca="false">IF(AND(ISNUMBER(J257),ISNUMBER(J251)),J257-J251,"")</f>
        <v>0.05</v>
      </c>
      <c r="M257" s="127" t="str">
        <f aca="false">IF(AND(ISNUMBER(L257),ISNUMBER(L251)),L257-L251,"")</f>
        <v/>
      </c>
      <c r="N257" s="127" t="n">
        <v>4.3739</v>
      </c>
      <c r="O257" s="127" t="n">
        <f aca="false">IF(AND(ISNUMBER(N257),ISNUMBER(N251)),N257-N251,"")</f>
        <v>0.3599</v>
      </c>
      <c r="P257" s="127" t="n">
        <v>-1</v>
      </c>
      <c r="Q257" s="127" t="n">
        <v>0</v>
      </c>
      <c r="R257" s="127" t="n">
        <f aca="false">IF(ISNUMBER(F257),IF(AND(F257&gt;0.02,G257=1),100,IF(F257&gt;-0.02,50,0)),"")</f>
        <v>0</v>
      </c>
      <c r="S257" s="127" t="n">
        <f aca="false">IF(ISNUMBER(H257),IF(H257&gt;0.05,100,IF(H257&gt;0,50,0)),"")</f>
        <v>0</v>
      </c>
      <c r="T257" s="127" t="n">
        <f aca="false">IF(AND(A257&gt;="2019-01",ISNUMBER(L257)),IF(AND(L257&lt;350,OR(NOT(ISNUMBER(M257)),M257&lt;50)),100,IF(L257&lt;=450,50,0)),IF(ISNUMBER(J257),IF(AND(J257&lt;0.95,OR(NOT(ISNUMBER(K257)),K257&lt;0.2)),100,IF(AND(J257&lt;=1.35,OR(NOT(ISNUMBER(K257)),K257&lt;0.4)),50,0)),""))</f>
        <v>50</v>
      </c>
      <c r="U257" s="127" t="n">
        <f aca="false">IF(ISNUMBER(P257),IF(P257=1,100,IF(P257=0,50,0)),"")</f>
        <v>0</v>
      </c>
      <c r="V257" s="127" t="n">
        <f aca="false">IF(ISNUMBER(Q257),IF(Q257=1,0,100),"")</f>
        <v>100</v>
      </c>
      <c r="W257" s="127" t="n">
        <f aca="false">IF(ISNUMBER(N257),IF(OR(N257&lt;4,AND(N257&lt;6,ISNUMBER(O257),O257&lt;-0.3)),100,IF(OR(N257&lt;=6,AND(ISNUMBER(O257),O257&lt;-0.3)),50,0)),"")</f>
        <v>50</v>
      </c>
      <c r="X257" s="127" t="n">
        <f aca="false">IF(ISNUMBER(I257),IF(I257&lt;15,100,IF(I257&lt;=25,50,0)),"")</f>
        <v>0</v>
      </c>
      <c r="Y257" s="127" t="n">
        <f aca="false">SUMPRODUCT({30,10,20,15,10,10,5},--ISNUMBER(R257:X257))</f>
        <v>100</v>
      </c>
      <c r="Z257" s="127" t="n">
        <f aca="false">IF(Y257&gt;=60,SUMPRODUCT({30,10,20,15,10,10,5},R257:X257)/Y257,"")</f>
        <v>25</v>
      </c>
      <c r="AA257" s="127" t="str">
        <f aca="false">IF(ISNUMBER(Z257),IF(Z257&gt;=70,"EASY",IF(Z257&gt;40,"UNCERTAIN","HARD")),"")</f>
        <v>HARD</v>
      </c>
    </row>
    <row r="258" customFormat="false" ht="15" hidden="false" customHeight="false" outlineLevel="0" collapsed="false">
      <c r="A258" s="127" t="s">
        <v>1548</v>
      </c>
      <c r="B258" s="127" t="n">
        <v>0.0102</v>
      </c>
      <c r="C258" s="127" t="s">
        <v>1293</v>
      </c>
      <c r="D258" s="127" t="n">
        <f aca="false">D257*(1+B258)</f>
        <v>735.221740322341</v>
      </c>
      <c r="E258" s="127" t="n">
        <f aca="false">AVERAGE(D249:D258)</f>
        <v>753.060091896191</v>
      </c>
      <c r="F258" s="127" t="n">
        <f aca="false">D258/E258-1</f>
        <v>-0.0236878195589066</v>
      </c>
      <c r="G258" s="127" t="n">
        <f aca="false">IF(E258&gt;E257,1,0)</f>
        <v>0</v>
      </c>
      <c r="H258" s="127" t="n">
        <f aca="false">D258/D246-1</f>
        <v>-0.0675680222510224</v>
      </c>
      <c r="I258" s="127" t="n">
        <f aca="false">STDEV(B253:B258)*SQRT(12)*100</f>
        <v>18.7268406304961</v>
      </c>
      <c r="J258" s="127" t="n">
        <v>1.23</v>
      </c>
      <c r="K258" s="127" t="n">
        <f aca="false">IF(AND(ISNUMBER(J258),ISNUMBER(J252)),J258-J252,"")</f>
        <v>0.13</v>
      </c>
      <c r="M258" s="127" t="str">
        <f aca="false">IF(AND(ISNUMBER(L258),ISNUMBER(L252)),L258-L252,"")</f>
        <v/>
      </c>
      <c r="N258" s="127" t="n">
        <v>4.2626</v>
      </c>
      <c r="O258" s="127" t="n">
        <f aca="false">IF(AND(ISNUMBER(N258),ISNUMBER(N252)),N258-N252,"")</f>
        <v>0.0887000000000002</v>
      </c>
      <c r="P258" s="127" t="n">
        <v>-1</v>
      </c>
      <c r="Q258" s="127" t="n">
        <v>0</v>
      </c>
      <c r="R258" s="127" t="n">
        <f aca="false">IF(ISNUMBER(F258),IF(AND(F258&gt;0.02,G258=1),100,IF(F258&gt;-0.02,50,0)),"")</f>
        <v>0</v>
      </c>
      <c r="S258" s="127" t="n">
        <f aca="false">IF(ISNUMBER(H258),IF(H258&gt;0.05,100,IF(H258&gt;0,50,0)),"")</f>
        <v>0</v>
      </c>
      <c r="T258" s="127" t="n">
        <f aca="false">IF(AND(A258&gt;="2019-01",ISNUMBER(L258)),IF(AND(L258&lt;350,OR(NOT(ISNUMBER(M258)),M258&lt;50)),100,IF(L258&lt;=450,50,0)),IF(ISNUMBER(J258),IF(AND(J258&lt;0.95,OR(NOT(ISNUMBER(K258)),K258&lt;0.2)),100,IF(AND(J258&lt;=1.35,OR(NOT(ISNUMBER(K258)),K258&lt;0.4)),50,0)),""))</f>
        <v>50</v>
      </c>
      <c r="U258" s="127" t="n">
        <f aca="false">IF(ISNUMBER(P258),IF(P258=1,100,IF(P258=0,50,0)),"")</f>
        <v>0</v>
      </c>
      <c r="V258" s="127" t="n">
        <f aca="false">IF(ISNUMBER(Q258),IF(Q258=1,0,100),"")</f>
        <v>100</v>
      </c>
      <c r="W258" s="127" t="n">
        <f aca="false">IF(ISNUMBER(N258),IF(OR(N258&lt;4,AND(N258&lt;6,ISNUMBER(O258),O258&lt;-0.3)),100,IF(OR(N258&lt;=6,AND(ISNUMBER(O258),O258&lt;-0.3)),50,0)),"")</f>
        <v>50</v>
      </c>
      <c r="X258" s="127" t="n">
        <f aca="false">IF(ISNUMBER(I258),IF(I258&lt;15,100,IF(I258&lt;=25,50,0)),"")</f>
        <v>50</v>
      </c>
      <c r="Y258" s="127" t="n">
        <f aca="false">SUMPRODUCT({30,10,20,15,10,10,5},--ISNUMBER(R258:X258))</f>
        <v>100</v>
      </c>
      <c r="Z258" s="127" t="n">
        <f aca="false">IF(Y258&gt;=60,SUMPRODUCT({30,10,20,15,10,10,5},R258:X258)/Y258,"")</f>
        <v>27.5</v>
      </c>
      <c r="AA258" s="127" t="str">
        <f aca="false">IF(ISNUMBER(Z258),IF(Z258&gt;=70,"EASY",IF(Z258&gt;40,"UNCERTAIN","HARD")),"")</f>
        <v>HARD</v>
      </c>
    </row>
    <row r="259" customFormat="false" ht="15" hidden="false" customHeight="false" outlineLevel="0" collapsed="false">
      <c r="A259" s="127" t="s">
        <v>1549</v>
      </c>
      <c r="B259" s="127" t="n">
        <v>0.0022</v>
      </c>
      <c r="C259" s="127" t="s">
        <v>1293</v>
      </c>
      <c r="D259" s="127" t="n">
        <f aca="false">D258*(1+B259)</f>
        <v>736.83922815105</v>
      </c>
      <c r="E259" s="127" t="n">
        <f aca="false">AVERAGE(D250:D259)</f>
        <v>740.439470797456</v>
      </c>
      <c r="F259" s="127" t="n">
        <f aca="false">D259/E259-1</f>
        <v>-0.00486230514228125</v>
      </c>
      <c r="G259" s="127" t="n">
        <f aca="false">IF(E259&gt;E258,1,0)</f>
        <v>0</v>
      </c>
      <c r="H259" s="127" t="n">
        <f aca="false">D259/D247-1</f>
        <v>-0.0700733126679017</v>
      </c>
      <c r="I259" s="127" t="n">
        <f aca="false">STDEV(B254:B259)*SQRT(12)*100</f>
        <v>11.9279235410024</v>
      </c>
      <c r="J259" s="127" t="n">
        <v>1.14</v>
      </c>
      <c r="K259" s="127" t="n">
        <f aca="false">IF(AND(ISNUMBER(J259),ISNUMBER(J253)),J259-J253,"")</f>
        <v>-0.0800000000000001</v>
      </c>
      <c r="M259" s="127" t="str">
        <f aca="false">IF(AND(ISNUMBER(L259),ISNUMBER(L253)),L259-L253,"")</f>
        <v/>
      </c>
      <c r="N259" s="127" t="n">
        <v>4.2481</v>
      </c>
      <c r="O259" s="127" t="n">
        <f aca="false">IF(AND(ISNUMBER(N259),ISNUMBER(N253)),N259-N253,"")</f>
        <v>0.085</v>
      </c>
      <c r="P259" s="127" t="n">
        <v>-1</v>
      </c>
      <c r="Q259" s="127" t="n">
        <v>0</v>
      </c>
      <c r="R259" s="127" t="n">
        <f aca="false">IF(ISNUMBER(F259),IF(AND(F259&gt;0.02,G259=1),100,IF(F259&gt;-0.02,50,0)),"")</f>
        <v>50</v>
      </c>
      <c r="S259" s="127" t="n">
        <f aca="false">IF(ISNUMBER(H259),IF(H259&gt;0.05,100,IF(H259&gt;0,50,0)),"")</f>
        <v>0</v>
      </c>
      <c r="T259" s="127" t="n">
        <f aca="false">IF(AND(A259&gt;="2019-01",ISNUMBER(L259)),IF(AND(L259&lt;350,OR(NOT(ISNUMBER(M259)),M259&lt;50)),100,IF(L259&lt;=450,50,0)),IF(ISNUMBER(J259),IF(AND(J259&lt;0.95,OR(NOT(ISNUMBER(K259)),K259&lt;0.2)),100,IF(AND(J259&lt;=1.35,OR(NOT(ISNUMBER(K259)),K259&lt;0.4)),50,0)),""))</f>
        <v>50</v>
      </c>
      <c r="U259" s="127" t="n">
        <f aca="false">IF(ISNUMBER(P259),IF(P259=1,100,IF(P259=0,50,0)),"")</f>
        <v>0</v>
      </c>
      <c r="V259" s="127" t="n">
        <f aca="false">IF(ISNUMBER(Q259),IF(Q259=1,0,100),"")</f>
        <v>100</v>
      </c>
      <c r="W259" s="127" t="n">
        <f aca="false">IF(ISNUMBER(N259),IF(OR(N259&lt;4,AND(N259&lt;6,ISNUMBER(O259),O259&lt;-0.3)),100,IF(OR(N259&lt;=6,AND(ISNUMBER(O259),O259&lt;-0.3)),50,0)),"")</f>
        <v>50</v>
      </c>
      <c r="X259" s="127" t="n">
        <f aca="false">IF(ISNUMBER(I259),IF(I259&lt;15,100,IF(I259&lt;=25,50,0)),"")</f>
        <v>100</v>
      </c>
      <c r="Y259" s="127" t="n">
        <f aca="false">SUMPRODUCT({30,10,20,15,10,10,5},--ISNUMBER(R259:X259))</f>
        <v>100</v>
      </c>
      <c r="Z259" s="127" t="n">
        <f aca="false">IF(Y259&gt;=60,SUMPRODUCT({30,10,20,15,10,10,5},R259:X259)/Y259,"")</f>
        <v>45</v>
      </c>
      <c r="AA259" s="127" t="str">
        <f aca="false">IF(ISNUMBER(Z259),IF(Z259&gt;=70,"EASY",IF(Z259&gt;40,"UNCERTAIN","HARD")),"")</f>
        <v>UNCERTAIN</v>
      </c>
    </row>
    <row r="260" customFormat="false" ht="15" hidden="false" customHeight="false" outlineLevel="0" collapsed="false">
      <c r="A260" s="127" t="s">
        <v>1550</v>
      </c>
      <c r="B260" s="127" t="n">
        <v>0.0528</v>
      </c>
      <c r="C260" s="127" t="s">
        <v>1293</v>
      </c>
      <c r="D260" s="127" t="n">
        <f aca="false">D259*(1+B260)</f>
        <v>775.744339397425</v>
      </c>
      <c r="E260" s="127" t="n">
        <f aca="false">AVERAGE(D251:D260)</f>
        <v>728.265809521197</v>
      </c>
      <c r="F260" s="127" t="n">
        <f aca="false">D260/E260-1</f>
        <v>0.065193957007873</v>
      </c>
      <c r="G260" s="127" t="n">
        <f aca="false">IF(E260&gt;E259,1,0)</f>
        <v>0</v>
      </c>
      <c r="H260" s="127" t="n">
        <f aca="false">D260/D248-1</f>
        <v>-0.0624144642566242</v>
      </c>
      <c r="I260" s="127" t="n">
        <f aca="false">STDEV(B255:B260)*SQRT(12)*100</f>
        <v>10.4096339993297</v>
      </c>
      <c r="J260" s="127" t="n">
        <v>1.14</v>
      </c>
      <c r="K260" s="127" t="n">
        <f aca="false">IF(AND(ISNUMBER(J260),ISNUMBER(J254)),J260-J254,"")</f>
        <v>-0.04</v>
      </c>
      <c r="M260" s="127" t="str">
        <f aca="false">IF(AND(ISNUMBER(L260),ISNUMBER(L254)),L260-L254,"")</f>
        <v/>
      </c>
      <c r="N260" s="127" t="n">
        <v>4.4953</v>
      </c>
      <c r="O260" s="127" t="n">
        <f aca="false">IF(AND(ISNUMBER(N260),ISNUMBER(N254)),N260-N254,"")</f>
        <v>0.343100000000001</v>
      </c>
      <c r="P260" s="127" t="n">
        <v>-1</v>
      </c>
      <c r="Q260" s="127" t="n">
        <v>0</v>
      </c>
      <c r="R260" s="127" t="n">
        <f aca="false">IF(ISNUMBER(F260),IF(AND(F260&gt;0.02,G260=1),100,IF(F260&gt;-0.02,50,0)),"")</f>
        <v>50</v>
      </c>
      <c r="S260" s="127" t="n">
        <f aca="false">IF(ISNUMBER(H260),IF(H260&gt;0.05,100,IF(H260&gt;0,50,0)),"")</f>
        <v>0</v>
      </c>
      <c r="T260" s="127" t="n">
        <f aca="false">IF(AND(A260&gt;="2019-01",ISNUMBER(L260)),IF(AND(L260&lt;350,OR(NOT(ISNUMBER(M260)),M260&lt;50)),100,IF(L260&lt;=450,50,0)),IF(ISNUMBER(J260),IF(AND(J260&lt;0.95,OR(NOT(ISNUMBER(K260)),K260&lt;0.2)),100,IF(AND(J260&lt;=1.35,OR(NOT(ISNUMBER(K260)),K260&lt;0.4)),50,0)),""))</f>
        <v>50</v>
      </c>
      <c r="U260" s="127" t="n">
        <f aca="false">IF(ISNUMBER(P260),IF(P260=1,100,IF(P260=0,50,0)),"")</f>
        <v>0</v>
      </c>
      <c r="V260" s="127" t="n">
        <f aca="false">IF(ISNUMBER(Q260),IF(Q260=1,0,100),"")</f>
        <v>100</v>
      </c>
      <c r="W260" s="127" t="n">
        <f aca="false">IF(ISNUMBER(N260),IF(OR(N260&lt;4,AND(N260&lt;6,ISNUMBER(O260),O260&lt;-0.3)),100,IF(OR(N260&lt;=6,AND(ISNUMBER(O260),O260&lt;-0.3)),50,0)),"")</f>
        <v>50</v>
      </c>
      <c r="X260" s="127" t="n">
        <f aca="false">IF(ISNUMBER(I260),IF(I260&lt;15,100,IF(I260&lt;=25,50,0)),"")</f>
        <v>100</v>
      </c>
      <c r="Y260" s="127" t="n">
        <f aca="false">SUMPRODUCT({30,10,20,15,10,10,5},--ISNUMBER(R260:X260))</f>
        <v>100</v>
      </c>
      <c r="Z260" s="127" t="n">
        <f aca="false">IF(Y260&gt;=60,SUMPRODUCT({30,10,20,15,10,10,5},R260:X260)/Y260,"")</f>
        <v>45</v>
      </c>
      <c r="AA260" s="127" t="str">
        <f aca="false">IF(ISNUMBER(Z260),IF(Z260&gt;=70,"EASY",IF(Z260&gt;40,"UNCERTAIN","HARD")),"")</f>
        <v>UNCERTAIN</v>
      </c>
    </row>
    <row r="261" customFormat="false" ht="15" hidden="false" customHeight="false" outlineLevel="0" collapsed="false">
      <c r="A261" s="127" t="s">
        <v>1551</v>
      </c>
      <c r="B261" s="127" t="n">
        <v>-0.0074</v>
      </c>
      <c r="C261" s="127" t="s">
        <v>1293</v>
      </c>
      <c r="D261" s="127" t="n">
        <f aca="false">D260*(1+B261)</f>
        <v>770.003831285884</v>
      </c>
      <c r="E261" s="127" t="n">
        <f aca="false">AVERAGE(D252:D261)</f>
        <v>717.438706671405</v>
      </c>
      <c r="F261" s="127" t="n">
        <f aca="false">D261/E261-1</f>
        <v>0.07326775670964</v>
      </c>
      <c r="G261" s="127" t="n">
        <f aca="false">IF(E261&gt;E260,1,0)</f>
        <v>0</v>
      </c>
      <c r="H261" s="127" t="n">
        <f aca="false">D261/D249-1</f>
        <v>-0.107806152067036</v>
      </c>
      <c r="I261" s="127" t="n">
        <f aca="false">STDEV(B256:B261)*SQRT(12)*100</f>
        <v>10.5098277816528</v>
      </c>
      <c r="J261" s="127" t="n">
        <v>1.15</v>
      </c>
      <c r="K261" s="127" t="n">
        <f aca="false">IF(AND(ISNUMBER(J261),ISNUMBER(J255)),J261-J255,"")</f>
        <v>-0.04</v>
      </c>
      <c r="M261" s="127" t="str">
        <f aca="false">IF(AND(ISNUMBER(L261),ISNUMBER(L255)),L261-L255,"")</f>
        <v/>
      </c>
      <c r="N261" s="127" t="n">
        <v>4.4801</v>
      </c>
      <c r="O261" s="127" t="n">
        <f aca="false">IF(AND(ISNUMBER(N261),ISNUMBER(N255)),N261-N255,"")</f>
        <v>0.166</v>
      </c>
      <c r="P261" s="127" t="n">
        <v>-1</v>
      </c>
      <c r="Q261" s="127" t="n">
        <v>0</v>
      </c>
      <c r="R261" s="127" t="n">
        <f aca="false">IF(ISNUMBER(F261),IF(AND(F261&gt;0.02,G261=1),100,IF(F261&gt;-0.02,50,0)),"")</f>
        <v>50</v>
      </c>
      <c r="S261" s="127" t="n">
        <f aca="false">IF(ISNUMBER(H261),IF(H261&gt;0.05,100,IF(H261&gt;0,50,0)),"")</f>
        <v>0</v>
      </c>
      <c r="T261" s="127" t="n">
        <f aca="false">IF(AND(A261&gt;="2019-01",ISNUMBER(L261)),IF(AND(L261&lt;350,OR(NOT(ISNUMBER(M261)),M261&lt;50)),100,IF(L261&lt;=450,50,0)),IF(ISNUMBER(J261),IF(AND(J261&lt;0.95,OR(NOT(ISNUMBER(K261)),K261&lt;0.2)),100,IF(AND(J261&lt;=1.35,OR(NOT(ISNUMBER(K261)),K261&lt;0.4)),50,0)),""))</f>
        <v>50</v>
      </c>
      <c r="U261" s="127" t="n">
        <f aca="false">IF(ISNUMBER(P261),IF(P261=1,100,IF(P261=0,50,0)),"")</f>
        <v>0</v>
      </c>
      <c r="V261" s="127" t="n">
        <f aca="false">IF(ISNUMBER(Q261),IF(Q261=1,0,100),"")</f>
        <v>100</v>
      </c>
      <c r="W261" s="127" t="n">
        <f aca="false">IF(ISNUMBER(N261),IF(OR(N261&lt;4,AND(N261&lt;6,ISNUMBER(O261),O261&lt;-0.3)),100,IF(OR(N261&lt;=6,AND(ISNUMBER(O261),O261&lt;-0.3)),50,0)),"")</f>
        <v>50</v>
      </c>
      <c r="X261" s="127" t="n">
        <f aca="false">IF(ISNUMBER(I261),IF(I261&lt;15,100,IF(I261&lt;=25,50,0)),"")</f>
        <v>100</v>
      </c>
      <c r="Y261" s="127" t="n">
        <f aca="false">SUMPRODUCT({30,10,20,15,10,10,5},--ISNUMBER(R261:X261))</f>
        <v>100</v>
      </c>
      <c r="Z261" s="127" t="n">
        <f aca="false">IF(Y261&gt;=60,SUMPRODUCT({30,10,20,15,10,10,5},R261:X261)/Y261,"")</f>
        <v>45</v>
      </c>
      <c r="AA261" s="127" t="str">
        <f aca="false">IF(ISNUMBER(Z261),IF(Z261&gt;=70,"EASY",IF(Z261&gt;40,"UNCERTAIN","HARD")),"")</f>
        <v>UNCERTAIN</v>
      </c>
    </row>
    <row r="262" customFormat="false" ht="15" hidden="false" customHeight="false" outlineLevel="0" collapsed="false">
      <c r="A262" s="127" t="s">
        <v>1552</v>
      </c>
      <c r="B262" s="127" t="n">
        <v>-0.0272</v>
      </c>
      <c r="C262" s="127" t="s">
        <v>1293</v>
      </c>
      <c r="D262" s="127" t="n">
        <f aca="false">D261*(1+B262)</f>
        <v>749.059727074908</v>
      </c>
      <c r="E262" s="127" t="n">
        <f aca="false">AVERAGE(D253:D262)</f>
        <v>724.401336226021</v>
      </c>
      <c r="F262" s="127" t="n">
        <f aca="false">D262/E262-1</f>
        <v>0.0340396816181372</v>
      </c>
      <c r="G262" s="127" t="n">
        <f aca="false">IF(E262&gt;E261,1,0)</f>
        <v>1</v>
      </c>
      <c r="H262" s="127" t="n">
        <f aca="false">D262/D250-1</f>
        <v>-0.165375348332352</v>
      </c>
      <c r="I262" s="127" t="n">
        <f aca="false">STDEV(B257:B262)*SQRT(12)*100</f>
        <v>9.79917751650617</v>
      </c>
      <c r="J262" s="127" t="n">
        <v>1.1</v>
      </c>
      <c r="K262" s="127" t="n">
        <f aca="false">IF(AND(ISNUMBER(J262),ISNUMBER(J256)),J262-J256,"")</f>
        <v>-0.12</v>
      </c>
      <c r="M262" s="127" t="str">
        <f aca="false">IF(AND(ISNUMBER(L262),ISNUMBER(L256)),L262-L256,"")</f>
        <v/>
      </c>
      <c r="N262" s="127" t="n">
        <v>4.465</v>
      </c>
      <c r="O262" s="127" t="n">
        <f aca="false">IF(AND(ISNUMBER(N262),ISNUMBER(N256)),N262-N256,"")</f>
        <v>0.1621</v>
      </c>
      <c r="P262" s="127" t="n">
        <v>-1</v>
      </c>
      <c r="Q262" s="127" t="n">
        <v>0</v>
      </c>
      <c r="R262" s="127" t="n">
        <f aca="false">IF(ISNUMBER(F262),IF(AND(F262&gt;0.02,G262=1),100,IF(F262&gt;-0.02,50,0)),"")</f>
        <v>100</v>
      </c>
      <c r="S262" s="127" t="n">
        <f aca="false">IF(ISNUMBER(H262),IF(H262&gt;0.05,100,IF(H262&gt;0,50,0)),"")</f>
        <v>0</v>
      </c>
      <c r="T262" s="127" t="n">
        <f aca="false">IF(AND(A262&gt;="2019-01",ISNUMBER(L262)),IF(AND(L262&lt;350,OR(NOT(ISNUMBER(M262)),M262&lt;50)),100,IF(L262&lt;=450,50,0)),IF(ISNUMBER(J262),IF(AND(J262&lt;0.95,OR(NOT(ISNUMBER(K262)),K262&lt;0.2)),100,IF(AND(J262&lt;=1.35,OR(NOT(ISNUMBER(K262)),K262&lt;0.4)),50,0)),""))</f>
        <v>50</v>
      </c>
      <c r="U262" s="127" t="n">
        <f aca="false">IF(ISNUMBER(P262),IF(P262=1,100,IF(P262=0,50,0)),"")</f>
        <v>0</v>
      </c>
      <c r="V262" s="127" t="n">
        <f aca="false">IF(ISNUMBER(Q262),IF(Q262=1,0,100),"")</f>
        <v>100</v>
      </c>
      <c r="W262" s="127" t="n">
        <f aca="false">IF(ISNUMBER(N262),IF(OR(N262&lt;4,AND(N262&lt;6,ISNUMBER(O262),O262&lt;-0.3)),100,IF(OR(N262&lt;=6,AND(ISNUMBER(O262),O262&lt;-0.3)),50,0)),"")</f>
        <v>50</v>
      </c>
      <c r="X262" s="127" t="n">
        <f aca="false">IF(ISNUMBER(I262),IF(I262&lt;15,100,IF(I262&lt;=25,50,0)),"")</f>
        <v>100</v>
      </c>
      <c r="Y262" s="127" t="n">
        <f aca="false">SUMPRODUCT({30,10,20,15,10,10,5},--ISNUMBER(R262:X262))</f>
        <v>100</v>
      </c>
      <c r="Z262" s="127" t="n">
        <f aca="false">IF(Y262&gt;=60,SUMPRODUCT({30,10,20,15,10,10,5},R262:X262)/Y262,"")</f>
        <v>60</v>
      </c>
      <c r="AA262" s="127" t="str">
        <f aca="false">IF(ISNUMBER(Z262),IF(Z262&gt;=70,"EASY",IF(Z262&gt;40,"UNCERTAIN","HARD")),"")</f>
        <v>UNCERTAIN</v>
      </c>
    </row>
    <row r="263" customFormat="false" ht="15" hidden="false" customHeight="false" outlineLevel="0" collapsed="false">
      <c r="A263" s="127" t="s">
        <v>1553</v>
      </c>
      <c r="B263" s="127" t="n">
        <v>0.0392</v>
      </c>
      <c r="C263" s="127" t="s">
        <v>1293</v>
      </c>
      <c r="D263" s="127" t="n">
        <f aca="false">D262*(1+B263)</f>
        <v>778.422868376245</v>
      </c>
      <c r="E263" s="127" t="n">
        <f aca="false">AVERAGE(D254:D263)</f>
        <v>739.341675972715</v>
      </c>
      <c r="F263" s="127" t="n">
        <f aca="false">D263/E263-1</f>
        <v>0.0528594473618884</v>
      </c>
      <c r="G263" s="127" t="n">
        <f aca="false">IF(E263&gt;E262,1,0)</f>
        <v>1</v>
      </c>
      <c r="H263" s="127" t="n">
        <f aca="false">D263/D251-1</f>
        <v>-0.113691050466973</v>
      </c>
      <c r="I263" s="127" t="n">
        <f aca="false">STDEV(B258:B263)*SQRT(12)*100</f>
        <v>10.2947986867155</v>
      </c>
      <c r="J263" s="127" t="n">
        <v>1.08</v>
      </c>
      <c r="K263" s="127" t="n">
        <f aca="false">IF(AND(ISNUMBER(J263),ISNUMBER(J257)),J263-J257,"")</f>
        <v>-0.0999999999999999</v>
      </c>
      <c r="M263" s="127" t="str">
        <f aca="false">IF(AND(ISNUMBER(L263),ISNUMBER(L257)),L263-L257,"")</f>
        <v/>
      </c>
      <c r="N263" s="127" t="n">
        <v>4.6141</v>
      </c>
      <c r="O263" s="127" t="n">
        <f aca="false">IF(AND(ISNUMBER(N263),ISNUMBER(N257)),N263-N257,"")</f>
        <v>0.2402</v>
      </c>
      <c r="P263" s="127" t="n">
        <v>-1</v>
      </c>
      <c r="Q263" s="127" t="n">
        <v>0</v>
      </c>
      <c r="R263" s="127" t="n">
        <f aca="false">IF(ISNUMBER(F263),IF(AND(F263&gt;0.02,G263=1),100,IF(F263&gt;-0.02,50,0)),"")</f>
        <v>100</v>
      </c>
      <c r="S263" s="127" t="n">
        <f aca="false">IF(ISNUMBER(H263),IF(H263&gt;0.05,100,IF(H263&gt;0,50,0)),"")</f>
        <v>0</v>
      </c>
      <c r="T263" s="127" t="n">
        <f aca="false">IF(AND(A263&gt;="2019-01",ISNUMBER(L263)),IF(AND(L263&lt;350,OR(NOT(ISNUMBER(M263)),M263&lt;50)),100,IF(L263&lt;=450,50,0)),IF(ISNUMBER(J263),IF(AND(J263&lt;0.95,OR(NOT(ISNUMBER(K263)),K263&lt;0.2)),100,IF(AND(J263&lt;=1.35,OR(NOT(ISNUMBER(K263)),K263&lt;0.4)),50,0)),""))</f>
        <v>50</v>
      </c>
      <c r="U263" s="127" t="n">
        <f aca="false">IF(ISNUMBER(P263),IF(P263=1,100,IF(P263=0,50,0)),"")</f>
        <v>0</v>
      </c>
      <c r="V263" s="127" t="n">
        <f aca="false">IF(ISNUMBER(Q263),IF(Q263=1,0,100),"")</f>
        <v>100</v>
      </c>
      <c r="W263" s="127" t="n">
        <f aca="false">IF(ISNUMBER(N263),IF(OR(N263&lt;4,AND(N263&lt;6,ISNUMBER(O263),O263&lt;-0.3)),100,IF(OR(N263&lt;=6,AND(ISNUMBER(O263),O263&lt;-0.3)),50,0)),"")</f>
        <v>50</v>
      </c>
      <c r="X263" s="127" t="n">
        <f aca="false">IF(ISNUMBER(I263),IF(I263&lt;15,100,IF(I263&lt;=25,50,0)),"")</f>
        <v>100</v>
      </c>
      <c r="Y263" s="127" t="n">
        <f aca="false">SUMPRODUCT({30,10,20,15,10,10,5},--ISNUMBER(R263:X263))</f>
        <v>100</v>
      </c>
      <c r="Z263" s="127" t="n">
        <f aca="false">IF(Y263&gt;=60,SUMPRODUCT({30,10,20,15,10,10,5},R263:X263)/Y263,"")</f>
        <v>60</v>
      </c>
      <c r="AA263" s="127" t="str">
        <f aca="false">IF(ISNUMBER(Z263),IF(Z263&gt;=70,"EASY",IF(Z263&gt;40,"UNCERTAIN","HARD")),"")</f>
        <v>UNCERTAIN</v>
      </c>
    </row>
    <row r="264" customFormat="false" ht="15" hidden="false" customHeight="false" outlineLevel="0" collapsed="false">
      <c r="A264" s="127" t="s">
        <v>1554</v>
      </c>
      <c r="B264" s="127" t="n">
        <v>0.0176</v>
      </c>
      <c r="C264" s="127" t="s">
        <v>1293</v>
      </c>
      <c r="D264" s="127" t="n">
        <f aca="false">D263*(1+B264)</f>
        <v>792.123110859666</v>
      </c>
      <c r="E264" s="127" t="n">
        <f aca="false">AVERAGE(D255:D264)</f>
        <v>751.123099777203</v>
      </c>
      <c r="F264" s="127" t="n">
        <f aca="false">D264/E264-1</f>
        <v>0.0545849423278624</v>
      </c>
      <c r="G264" s="127" t="n">
        <f aca="false">IF(E264&gt;E263,1,0)</f>
        <v>1</v>
      </c>
      <c r="H264" s="127" t="n">
        <f aca="false">D264/D252-1</f>
        <v>0.165858307968987</v>
      </c>
      <c r="I264" s="127" t="n">
        <f aca="false">STDEV(B259:B264)*SQRT(12)*100</f>
        <v>10.3232243025132</v>
      </c>
      <c r="J264" s="127" t="n">
        <v>0.9</v>
      </c>
      <c r="K264" s="127" t="n">
        <f aca="false">IF(AND(ISNUMBER(J264),ISNUMBER(J258)),J264-J258,"")</f>
        <v>-0.33</v>
      </c>
      <c r="M264" s="127" t="str">
        <f aca="false">IF(AND(ISNUMBER(L264),ISNUMBER(L258)),L264-L258,"")</f>
        <v/>
      </c>
      <c r="N264" s="127" t="n">
        <v>4.5075</v>
      </c>
      <c r="O264" s="127" t="n">
        <f aca="false">IF(AND(ISNUMBER(N264),ISNUMBER(N258)),N264-N258,"")</f>
        <v>0.2449</v>
      </c>
      <c r="P264" s="127" t="n">
        <v>-1</v>
      </c>
      <c r="Q264" s="127" t="n">
        <v>0</v>
      </c>
      <c r="R264" s="127" t="n">
        <f aca="false">IF(ISNUMBER(F264),IF(AND(F264&gt;0.02,G264=1),100,IF(F264&gt;-0.02,50,0)),"")</f>
        <v>100</v>
      </c>
      <c r="S264" s="127" t="n">
        <f aca="false">IF(ISNUMBER(H264),IF(H264&gt;0.05,100,IF(H264&gt;0,50,0)),"")</f>
        <v>100</v>
      </c>
      <c r="T264" s="127" t="n">
        <f aca="false">IF(AND(A264&gt;="2019-01",ISNUMBER(L264)),IF(AND(L264&lt;350,OR(NOT(ISNUMBER(M264)),M264&lt;50)),100,IF(L264&lt;=450,50,0)),IF(ISNUMBER(J264),IF(AND(J264&lt;0.95,OR(NOT(ISNUMBER(K264)),K264&lt;0.2)),100,IF(AND(J264&lt;=1.35,OR(NOT(ISNUMBER(K264)),K264&lt;0.4)),50,0)),""))</f>
        <v>100</v>
      </c>
      <c r="U264" s="127" t="n">
        <f aca="false">IF(ISNUMBER(P264),IF(P264=1,100,IF(P264=0,50,0)),"")</f>
        <v>0</v>
      </c>
      <c r="V264" s="127" t="n">
        <f aca="false">IF(ISNUMBER(Q264),IF(Q264=1,0,100),"")</f>
        <v>100</v>
      </c>
      <c r="W264" s="127" t="n">
        <f aca="false">IF(ISNUMBER(N264),IF(OR(N264&lt;4,AND(N264&lt;6,ISNUMBER(O264),O264&lt;-0.3)),100,IF(OR(N264&lt;=6,AND(ISNUMBER(O264),O264&lt;-0.3)),50,0)),"")</f>
        <v>50</v>
      </c>
      <c r="X264" s="127" t="n">
        <f aca="false">IF(ISNUMBER(I264),IF(I264&lt;15,100,IF(I264&lt;=25,50,0)),"")</f>
        <v>100</v>
      </c>
      <c r="Y264" s="127" t="n">
        <f aca="false">SUMPRODUCT({30,10,20,15,10,10,5},--ISNUMBER(R264:X264))</f>
        <v>100</v>
      </c>
      <c r="Z264" s="127" t="n">
        <f aca="false">IF(Y264&gt;=60,SUMPRODUCT({30,10,20,15,10,10,5},R264:X264)/Y264,"")</f>
        <v>80</v>
      </c>
      <c r="AA264" s="127" t="str">
        <f aca="false">IF(ISNUMBER(Z264),IF(Z264&gt;=70,"EASY",IF(Z264&gt;40,"UNCERTAIN","HARD")),"")</f>
        <v>EASY</v>
      </c>
    </row>
    <row r="265" customFormat="false" ht="15" hidden="false" customHeight="false" outlineLevel="0" collapsed="false">
      <c r="A265" s="127" t="s">
        <v>1555</v>
      </c>
      <c r="B265" s="127" t="n">
        <v>-0.0172</v>
      </c>
      <c r="C265" s="127" t="s">
        <v>1293</v>
      </c>
      <c r="D265" s="127" t="n">
        <f aca="false">D264*(1+B265)</f>
        <v>778.49859335288</v>
      </c>
      <c r="E265" s="127" t="n">
        <f aca="false">AVERAGE(D256:D265)</f>
        <v>758.507681903346</v>
      </c>
      <c r="F265" s="127" t="n">
        <f aca="false">D265/E265-1</f>
        <v>0.0263555820547139</v>
      </c>
      <c r="G265" s="127" t="n">
        <f aca="false">IF(E265&gt;E264,1,0)</f>
        <v>1</v>
      </c>
      <c r="H265" s="127" t="n">
        <f aca="false">D265/D253-1</f>
        <v>0.237638307487492</v>
      </c>
      <c r="I265" s="127" t="n">
        <f aca="false">STDEV(B260:B265)*SQRT(12)*100</f>
        <v>11.1368289921324</v>
      </c>
      <c r="J265" s="127" t="n">
        <v>1.03</v>
      </c>
      <c r="K265" s="127" t="n">
        <f aca="false">IF(AND(ISNUMBER(J265),ISNUMBER(J259)),J265-J259,"")</f>
        <v>-0.11</v>
      </c>
      <c r="M265" s="127" t="str">
        <f aca="false">IF(AND(ISNUMBER(L265),ISNUMBER(L259)),L265-L259,"")</f>
        <v/>
      </c>
      <c r="N265" s="127" t="n">
        <v>4.5795</v>
      </c>
      <c r="O265" s="127" t="n">
        <f aca="false">IF(AND(ISNUMBER(N265),ISNUMBER(N259)),N265-N259,"")</f>
        <v>0.3314</v>
      </c>
      <c r="P265" s="127" t="n">
        <v>-1</v>
      </c>
      <c r="Q265" s="127" t="n">
        <v>0</v>
      </c>
      <c r="R265" s="127" t="n">
        <f aca="false">IF(ISNUMBER(F265),IF(AND(F265&gt;0.02,G265=1),100,IF(F265&gt;-0.02,50,0)),"")</f>
        <v>100</v>
      </c>
      <c r="S265" s="127" t="n">
        <f aca="false">IF(ISNUMBER(H265),IF(H265&gt;0.05,100,IF(H265&gt;0,50,0)),"")</f>
        <v>100</v>
      </c>
      <c r="T265" s="127" t="n">
        <f aca="false">IF(AND(A265&gt;="2019-01",ISNUMBER(L265)),IF(AND(L265&lt;350,OR(NOT(ISNUMBER(M265)),M265&lt;50)),100,IF(L265&lt;=450,50,0)),IF(ISNUMBER(J265),IF(AND(J265&lt;0.95,OR(NOT(ISNUMBER(K265)),K265&lt;0.2)),100,IF(AND(J265&lt;=1.35,OR(NOT(ISNUMBER(K265)),K265&lt;0.4)),50,0)),""))</f>
        <v>50</v>
      </c>
      <c r="U265" s="127" t="n">
        <f aca="false">IF(ISNUMBER(P265),IF(P265=1,100,IF(P265=0,50,0)),"")</f>
        <v>0</v>
      </c>
      <c r="V265" s="127" t="n">
        <f aca="false">IF(ISNUMBER(Q265),IF(Q265=1,0,100),"")</f>
        <v>100</v>
      </c>
      <c r="W265" s="127" t="n">
        <f aca="false">IF(ISNUMBER(N265),IF(OR(N265&lt;4,AND(N265&lt;6,ISNUMBER(O265),O265&lt;-0.3)),100,IF(OR(N265&lt;=6,AND(ISNUMBER(O265),O265&lt;-0.3)),50,0)),"")</f>
        <v>50</v>
      </c>
      <c r="X265" s="127" t="n">
        <f aca="false">IF(ISNUMBER(I265),IF(I265&lt;15,100,IF(I265&lt;=25,50,0)),"")</f>
        <v>100</v>
      </c>
      <c r="Y265" s="127" t="n">
        <f aca="false">SUMPRODUCT({30,10,20,15,10,10,5},--ISNUMBER(R265:X265))</f>
        <v>100</v>
      </c>
      <c r="Z265" s="127" t="n">
        <f aca="false">IF(Y265&gt;=60,SUMPRODUCT({30,10,20,15,10,10,5},R265:X265)/Y265,"")</f>
        <v>70</v>
      </c>
      <c r="AA265" s="127" t="str">
        <f aca="false">IF(ISNUMBER(Z265),IF(Z265&gt;=70,"EASY",IF(Z265&gt;40,"UNCERTAIN","HARD")),"")</f>
        <v>EASY</v>
      </c>
    </row>
    <row r="266" customFormat="false" ht="15" hidden="false" customHeight="false" outlineLevel="0" collapsed="false">
      <c r="A266" s="127" t="s">
        <v>1556</v>
      </c>
      <c r="B266" s="127" t="n">
        <v>0.0212</v>
      </c>
      <c r="C266" s="127" t="s">
        <v>1293</v>
      </c>
      <c r="D266" s="127" t="n">
        <f aca="false">D265*(1+B266)</f>
        <v>795.002763531961</v>
      </c>
      <c r="E266" s="127" t="n">
        <f aca="false">AVERAGE(D257:D266)</f>
        <v>763.871440104801</v>
      </c>
      <c r="F266" s="127" t="n">
        <f aca="false">D266/E266-1</f>
        <v>0.0407546634063054</v>
      </c>
      <c r="G266" s="127" t="n">
        <f aca="false">IF(E266&gt;E265,1,0)</f>
        <v>1</v>
      </c>
      <c r="H266" s="127" t="n">
        <f aca="false">D266/D254-1</f>
        <v>0.178989029483421</v>
      </c>
      <c r="I266" s="127" t="n">
        <f aca="false">STDEV(B261:B266)*SQRT(12)*100</f>
        <v>8.86143103567364</v>
      </c>
      <c r="J266" s="127" t="n">
        <v>1.08</v>
      </c>
      <c r="K266" s="127" t="n">
        <f aca="false">IF(AND(ISNUMBER(J266),ISNUMBER(J260)),J266-J260,"")</f>
        <v>-0.0599999999999998</v>
      </c>
      <c r="M266" s="127" t="str">
        <f aca="false">IF(AND(ISNUMBER(L266),ISNUMBER(L260)),L266-L260,"")</f>
        <v/>
      </c>
      <c r="N266" s="127" t="n">
        <v>4.6512</v>
      </c>
      <c r="O266" s="127" t="n">
        <f aca="false">IF(AND(ISNUMBER(N266),ISNUMBER(N260)),N266-N260,"")</f>
        <v>0.1559</v>
      </c>
      <c r="P266" s="127" t="n">
        <v>-1</v>
      </c>
      <c r="Q266" s="127" t="n">
        <v>0</v>
      </c>
      <c r="R266" s="127" t="n">
        <f aca="false">IF(ISNUMBER(F266),IF(AND(F266&gt;0.02,G266=1),100,IF(F266&gt;-0.02,50,0)),"")</f>
        <v>100</v>
      </c>
      <c r="S266" s="127" t="n">
        <f aca="false">IF(ISNUMBER(H266),IF(H266&gt;0.05,100,IF(H266&gt;0,50,0)),"")</f>
        <v>100</v>
      </c>
      <c r="T266" s="127" t="n">
        <f aca="false">IF(AND(A266&gt;="2019-01",ISNUMBER(L266)),IF(AND(L266&lt;350,OR(NOT(ISNUMBER(M266)),M266&lt;50)),100,IF(L266&lt;=450,50,0)),IF(ISNUMBER(J266),IF(AND(J266&lt;0.95,OR(NOT(ISNUMBER(K266)),K266&lt;0.2)),100,IF(AND(J266&lt;=1.35,OR(NOT(ISNUMBER(K266)),K266&lt;0.4)),50,0)),""))</f>
        <v>50</v>
      </c>
      <c r="U266" s="127" t="n">
        <f aca="false">IF(ISNUMBER(P266),IF(P266=1,100,IF(P266=0,50,0)),"")</f>
        <v>0</v>
      </c>
      <c r="V266" s="127" t="n">
        <f aca="false">IF(ISNUMBER(Q266),IF(Q266=1,0,100),"")</f>
        <v>100</v>
      </c>
      <c r="W266" s="127" t="n">
        <f aca="false">IF(ISNUMBER(N266),IF(OR(N266&lt;4,AND(N266&lt;6,ISNUMBER(O266),O266&lt;-0.3)),100,IF(OR(N266&lt;=6,AND(ISNUMBER(O266),O266&lt;-0.3)),50,0)),"")</f>
        <v>50</v>
      </c>
      <c r="X266" s="127" t="n">
        <f aca="false">IF(ISNUMBER(I266),IF(I266&lt;15,100,IF(I266&lt;=25,50,0)),"")</f>
        <v>100</v>
      </c>
      <c r="Y266" s="127" t="n">
        <f aca="false">SUMPRODUCT({30,10,20,15,10,10,5},--ISNUMBER(R266:X266))</f>
        <v>100</v>
      </c>
      <c r="Z266" s="127" t="n">
        <f aca="false">IF(Y266&gt;=60,SUMPRODUCT({30,10,20,15,10,10,5},R266:X266)/Y266,"")</f>
        <v>70</v>
      </c>
      <c r="AA266" s="127" t="str">
        <f aca="false">IF(ISNUMBER(Z266),IF(Z266&gt;=70,"EASY",IF(Z266&gt;40,"UNCERTAIN","HARD")),"")</f>
        <v>EASY</v>
      </c>
    </row>
    <row r="267" customFormat="false" ht="15" hidden="false" customHeight="false" outlineLevel="0" collapsed="false">
      <c r="A267" s="127" t="s">
        <v>1557</v>
      </c>
      <c r="B267" s="127" t="n">
        <v>0.0665</v>
      </c>
      <c r="C267" s="127" t="s">
        <v>1293</v>
      </c>
      <c r="D267" s="127" t="n">
        <f aca="false">D266*(1+B267)</f>
        <v>847.870447306837</v>
      </c>
      <c r="E267" s="127" t="n">
        <f aca="false">AVERAGE(D258:D267)</f>
        <v>775.87866496592</v>
      </c>
      <c r="F267" s="127" t="n">
        <f aca="false">D267/E267-1</f>
        <v>0.0927874235903614</v>
      </c>
      <c r="G267" s="127" t="n">
        <f aca="false">IF(E267&gt;E266,1,0)</f>
        <v>1</v>
      </c>
      <c r="H267" s="127" t="n">
        <f aca="false">D267/D255-1</f>
        <v>0.203245741573271</v>
      </c>
      <c r="I267" s="127" t="n">
        <f aca="false">STDEV(B262:B267)*SQRT(12)*100</f>
        <v>12.0834779761458</v>
      </c>
      <c r="J267" s="127" t="n">
        <v>1.03</v>
      </c>
      <c r="K267" s="127" t="n">
        <f aca="false">IF(AND(ISNUMBER(J267),ISNUMBER(J261)),J267-J261,"")</f>
        <v>-0.12</v>
      </c>
      <c r="M267" s="127" t="str">
        <f aca="false">IF(AND(ISNUMBER(L267),ISNUMBER(L261)),L267-L261,"")</f>
        <v/>
      </c>
      <c r="N267" s="127" t="n">
        <v>4.6319</v>
      </c>
      <c r="O267" s="127" t="n">
        <f aca="false">IF(AND(ISNUMBER(N267),ISNUMBER(N261)),N267-N261,"")</f>
        <v>0.1518</v>
      </c>
      <c r="P267" s="127" t="n">
        <v>-1</v>
      </c>
      <c r="Q267" s="127" t="n">
        <v>1</v>
      </c>
      <c r="R267" s="127" t="n">
        <f aca="false">IF(ISNUMBER(F267),IF(AND(F267&gt;0.02,G267=1),100,IF(F267&gt;-0.02,50,0)),"")</f>
        <v>100</v>
      </c>
      <c r="S267" s="127" t="n">
        <f aca="false">IF(ISNUMBER(H267),IF(H267&gt;0.05,100,IF(H267&gt;0,50,0)),"")</f>
        <v>100</v>
      </c>
      <c r="T267" s="127" t="n">
        <f aca="false">IF(AND(A267&gt;="2019-01",ISNUMBER(L267)),IF(AND(L267&lt;350,OR(NOT(ISNUMBER(M267)),M267&lt;50)),100,IF(L267&lt;=450,50,0)),IF(ISNUMBER(J267),IF(AND(J267&lt;0.95,OR(NOT(ISNUMBER(K267)),K267&lt;0.2)),100,IF(AND(J267&lt;=1.35,OR(NOT(ISNUMBER(K267)),K267&lt;0.4)),50,0)),""))</f>
        <v>50</v>
      </c>
      <c r="U267" s="127" t="n">
        <f aca="false">IF(ISNUMBER(P267),IF(P267=1,100,IF(P267=0,50,0)),"")</f>
        <v>0</v>
      </c>
      <c r="V267" s="127" t="n">
        <f aca="false">IF(ISNUMBER(Q267),IF(Q267=1,0,100),"")</f>
        <v>0</v>
      </c>
      <c r="W267" s="127" t="n">
        <f aca="false">IF(ISNUMBER(N267),IF(OR(N267&lt;4,AND(N267&lt;6,ISNUMBER(O267),O267&lt;-0.3)),100,IF(OR(N267&lt;=6,AND(ISNUMBER(O267),O267&lt;-0.3)),50,0)),"")</f>
        <v>50</v>
      </c>
      <c r="X267" s="127" t="n">
        <f aca="false">IF(ISNUMBER(I267),IF(I267&lt;15,100,IF(I267&lt;=25,50,0)),"")</f>
        <v>100</v>
      </c>
      <c r="Y267" s="127" t="n">
        <f aca="false">SUMPRODUCT({30,10,20,15,10,10,5},--ISNUMBER(R267:X267))</f>
        <v>100</v>
      </c>
      <c r="Z267" s="127" t="n">
        <f aca="false">IF(Y267&gt;=60,SUMPRODUCT({30,10,20,15,10,10,5},R267:X267)/Y267,"")</f>
        <v>60</v>
      </c>
      <c r="AA267" s="127" t="str">
        <f aca="false">IF(ISNUMBER(Z267),IF(Z267&gt;=70,"EASY",IF(Z267&gt;40,"UNCERTAIN","HARD")),"")</f>
        <v>UNCERTAIN</v>
      </c>
    </row>
    <row r="268" customFormat="false" ht="15" hidden="false" customHeight="false" outlineLevel="0" collapsed="false">
      <c r="A268" s="127" t="s">
        <v>1558</v>
      </c>
      <c r="B268" s="127" t="n">
        <v>-0.0164</v>
      </c>
      <c r="C268" s="127" t="s">
        <v>1293</v>
      </c>
      <c r="D268" s="127" t="n">
        <f aca="false">D267*(1+B268)</f>
        <v>833.965371971005</v>
      </c>
      <c r="E268" s="127" t="n">
        <f aca="false">AVERAGE(D259:D268)</f>
        <v>785.753028130786</v>
      </c>
      <c r="F268" s="127" t="n">
        <f aca="false">D268/E268-1</f>
        <v>0.0613581394078877</v>
      </c>
      <c r="G268" s="127" t="n">
        <f aca="false">IF(E268&gt;E267,1,0)</f>
        <v>1</v>
      </c>
      <c r="H268" s="127" t="n">
        <f aca="false">D268/D256-1</f>
        <v>0.124904962847134</v>
      </c>
      <c r="I268" s="127" t="n">
        <f aca="false">STDEV(B263:B268)*SQRT(12)*100</f>
        <v>11.2068782450779</v>
      </c>
      <c r="J268" s="127" t="n">
        <v>0.97</v>
      </c>
      <c r="K268" s="127" t="n">
        <f aca="false">IF(AND(ISNUMBER(J268),ISNUMBER(J262)),J268-J262,"")</f>
        <v>-0.13</v>
      </c>
      <c r="M268" s="127" t="str">
        <f aca="false">IF(AND(ISNUMBER(L268),ISNUMBER(L262)),L268-L262,"")</f>
        <v/>
      </c>
      <c r="N268" s="127" t="n">
        <v>4.703</v>
      </c>
      <c r="O268" s="127" t="n">
        <f aca="false">IF(AND(ISNUMBER(N268),ISNUMBER(N262)),N268-N262,"")</f>
        <v>0.238</v>
      </c>
      <c r="P268" s="127" t="n">
        <v>-1</v>
      </c>
      <c r="Q268" s="127" t="n">
        <v>1</v>
      </c>
      <c r="R268" s="127" t="n">
        <f aca="false">IF(ISNUMBER(F268),IF(AND(F268&gt;0.02,G268=1),100,IF(F268&gt;-0.02,50,0)),"")</f>
        <v>100</v>
      </c>
      <c r="S268" s="127" t="n">
        <f aca="false">IF(ISNUMBER(H268),IF(H268&gt;0.05,100,IF(H268&gt;0,50,0)),"")</f>
        <v>100</v>
      </c>
      <c r="T268" s="127" t="n">
        <f aca="false">IF(AND(A268&gt;="2019-01",ISNUMBER(L268)),IF(AND(L268&lt;350,OR(NOT(ISNUMBER(M268)),M268&lt;50)),100,IF(L268&lt;=450,50,0)),IF(ISNUMBER(J268),IF(AND(J268&lt;0.95,OR(NOT(ISNUMBER(K268)),K268&lt;0.2)),100,IF(AND(J268&lt;=1.35,OR(NOT(ISNUMBER(K268)),K268&lt;0.4)),50,0)),""))</f>
        <v>50</v>
      </c>
      <c r="U268" s="127" t="n">
        <f aca="false">IF(ISNUMBER(P268),IF(P268=1,100,IF(P268=0,50,0)),"")</f>
        <v>0</v>
      </c>
      <c r="V268" s="127" t="n">
        <f aca="false">IF(ISNUMBER(Q268),IF(Q268=1,0,100),"")</f>
        <v>0</v>
      </c>
      <c r="W268" s="127" t="n">
        <f aca="false">IF(ISNUMBER(N268),IF(OR(N268&lt;4,AND(N268&lt;6,ISNUMBER(O268),O268&lt;-0.3)),100,IF(OR(N268&lt;=6,AND(ISNUMBER(O268),O268&lt;-0.3)),50,0)),"")</f>
        <v>50</v>
      </c>
      <c r="X268" s="127" t="n">
        <f aca="false">IF(ISNUMBER(I268),IF(I268&lt;15,100,IF(I268&lt;=25,50,0)),"")</f>
        <v>100</v>
      </c>
      <c r="Y268" s="127" t="n">
        <f aca="false">SUMPRODUCT({30,10,20,15,10,10,5},--ISNUMBER(R268:X268))</f>
        <v>100</v>
      </c>
      <c r="Z268" s="127" t="n">
        <f aca="false">IF(Y268&gt;=60,SUMPRODUCT({30,10,20,15,10,10,5},R268:X268)/Y268,"")</f>
        <v>60</v>
      </c>
      <c r="AA268" s="127" t="str">
        <f aca="false">IF(ISNUMBER(Z268),IF(Z268&gt;=70,"EASY",IF(Z268&gt;40,"UNCERTAIN","HARD")),"")</f>
        <v>UNCERTAIN</v>
      </c>
    </row>
    <row r="269" customFormat="false" ht="15" hidden="false" customHeight="false" outlineLevel="0" collapsed="false">
      <c r="A269" s="127" t="s">
        <v>1559</v>
      </c>
      <c r="B269" s="127" t="n">
        <v>0.0224</v>
      </c>
      <c r="C269" s="127" t="s">
        <v>1293</v>
      </c>
      <c r="D269" s="127" t="n">
        <f aca="false">D268*(1+B269)</f>
        <v>852.646196303155</v>
      </c>
      <c r="E269" s="127" t="n">
        <f aca="false">AVERAGE(D260:D269)</f>
        <v>797.333724945997</v>
      </c>
      <c r="F269" s="127" t="n">
        <f aca="false">D269/E269-1</f>
        <v>0.0693717945530334</v>
      </c>
      <c r="G269" s="127" t="n">
        <f aca="false">IF(E269&gt;E268,1,0)</f>
        <v>1</v>
      </c>
      <c r="H269" s="127" t="n">
        <f aca="false">D269/D257-1</f>
        <v>0.171542053595711</v>
      </c>
      <c r="I269" s="127" t="n">
        <f aca="false">STDEV(B264:B269)*SQRT(12)*100</f>
        <v>10.702009157163</v>
      </c>
      <c r="J269" s="127" t="n">
        <v>0.87</v>
      </c>
      <c r="K269" s="127" t="n">
        <f aca="false">IF(AND(ISNUMBER(J269),ISNUMBER(J263)),J269-J263,"")</f>
        <v>-0.21</v>
      </c>
      <c r="M269" s="127" t="str">
        <f aca="false">IF(AND(ISNUMBER(L269),ISNUMBER(L263)),L269-L263,"")</f>
        <v/>
      </c>
      <c r="N269" s="127" t="n">
        <v>4.6836</v>
      </c>
      <c r="O269" s="127" t="n">
        <f aca="false">IF(AND(ISNUMBER(N269),ISNUMBER(N263)),N269-N263,"")</f>
        <v>0.0695000000000006</v>
      </c>
      <c r="P269" s="127" t="n">
        <v>-1</v>
      </c>
      <c r="Q269" s="127" t="n">
        <v>1</v>
      </c>
      <c r="R269" s="127" t="n">
        <f aca="false">IF(ISNUMBER(F269),IF(AND(F269&gt;0.02,G269=1),100,IF(F269&gt;-0.02,50,0)),"")</f>
        <v>100</v>
      </c>
      <c r="S269" s="127" t="n">
        <f aca="false">IF(ISNUMBER(H269),IF(H269&gt;0.05,100,IF(H269&gt;0,50,0)),"")</f>
        <v>100</v>
      </c>
      <c r="T269" s="127" t="n">
        <f aca="false">IF(AND(A269&gt;="2019-01",ISNUMBER(L269)),IF(AND(L269&lt;350,OR(NOT(ISNUMBER(M269)),M269&lt;50)),100,IF(L269&lt;=450,50,0)),IF(ISNUMBER(J269),IF(AND(J269&lt;0.95,OR(NOT(ISNUMBER(K269)),K269&lt;0.2)),100,IF(AND(J269&lt;=1.35,OR(NOT(ISNUMBER(K269)),K269&lt;0.4)),50,0)),""))</f>
        <v>100</v>
      </c>
      <c r="U269" s="127" t="n">
        <f aca="false">IF(ISNUMBER(P269),IF(P269=1,100,IF(P269=0,50,0)),"")</f>
        <v>0</v>
      </c>
      <c r="V269" s="127" t="n">
        <f aca="false">IF(ISNUMBER(Q269),IF(Q269=1,0,100),"")</f>
        <v>0</v>
      </c>
      <c r="W269" s="127" t="n">
        <f aca="false">IF(ISNUMBER(N269),IF(OR(N269&lt;4,AND(N269&lt;6,ISNUMBER(O269),O269&lt;-0.3)),100,IF(OR(N269&lt;=6,AND(ISNUMBER(O269),O269&lt;-0.3)),50,0)),"")</f>
        <v>50</v>
      </c>
      <c r="X269" s="127" t="n">
        <f aca="false">IF(ISNUMBER(I269),IF(I269&lt;15,100,IF(I269&lt;=25,50,0)),"")</f>
        <v>100</v>
      </c>
      <c r="Y269" s="127" t="n">
        <f aca="false">SUMPRODUCT({30,10,20,15,10,10,5},--ISNUMBER(R269:X269))</f>
        <v>100</v>
      </c>
      <c r="Z269" s="127" t="n">
        <f aca="false">IF(Y269&gt;=60,SUMPRODUCT({30,10,20,15,10,10,5},R269:X269)/Y269,"")</f>
        <v>70</v>
      </c>
      <c r="AA269" s="127" t="str">
        <f aca="false">IF(ISNUMBER(Z269),IF(Z269&gt;=70,"EASY",IF(Z269&gt;40,"UNCERTAIN","HARD")),"")</f>
        <v>EASY</v>
      </c>
    </row>
    <row r="270" customFormat="false" ht="15" hidden="false" customHeight="false" outlineLevel="0" collapsed="false">
      <c r="A270" s="127" t="s">
        <v>1560</v>
      </c>
      <c r="B270" s="127" t="n">
        <v>0.05</v>
      </c>
      <c r="C270" s="127" t="s">
        <v>1293</v>
      </c>
      <c r="D270" s="127" t="n">
        <f aca="false">D269*(1+B270)</f>
        <v>895.278506118313</v>
      </c>
      <c r="E270" s="127" t="n">
        <f aca="false">AVERAGE(D261:D270)</f>
        <v>809.287141618086</v>
      </c>
      <c r="F270" s="127" t="n">
        <f aca="false">D270/E270-1</f>
        <v>0.106255691062009</v>
      </c>
      <c r="G270" s="127" t="n">
        <f aca="false">IF(E270&gt;E269,1,0)</f>
        <v>1</v>
      </c>
      <c r="H270" s="127" t="n">
        <f aca="false">D270/D258-1</f>
        <v>0.217698630246977</v>
      </c>
      <c r="I270" s="127" t="n">
        <f aca="false">STDEV(B265:B270)*SQRT(12)*100</f>
        <v>11.768984663088</v>
      </c>
      <c r="J270" s="127" t="n">
        <v>0.82</v>
      </c>
      <c r="K270" s="127" t="n">
        <f aca="false">IF(AND(ISNUMBER(J270),ISNUMBER(J264)),J270-J264,"")</f>
        <v>-0.0800000000000001</v>
      </c>
      <c r="M270" s="127" t="str">
        <f aca="false">IF(AND(ISNUMBER(L270),ISNUMBER(L264)),L270-L264,"")</f>
        <v/>
      </c>
      <c r="N270" s="127" t="n">
        <v>4.4971</v>
      </c>
      <c r="O270" s="127" t="n">
        <f aca="false">IF(AND(ISNUMBER(N270),ISNUMBER(N264)),N270-N264,"")</f>
        <v>-0.0104000000000006</v>
      </c>
      <c r="P270" s="127" t="n">
        <v>-1</v>
      </c>
      <c r="Q270" s="127" t="n">
        <v>1</v>
      </c>
      <c r="R270" s="127" t="n">
        <f aca="false">IF(ISNUMBER(F270),IF(AND(F270&gt;0.02,G270=1),100,IF(F270&gt;-0.02,50,0)),"")</f>
        <v>100</v>
      </c>
      <c r="S270" s="127" t="n">
        <f aca="false">IF(ISNUMBER(H270),IF(H270&gt;0.05,100,IF(H270&gt;0,50,0)),"")</f>
        <v>100</v>
      </c>
      <c r="T270" s="127" t="n">
        <f aca="false">IF(AND(A270&gt;="2019-01",ISNUMBER(L270)),IF(AND(L270&lt;350,OR(NOT(ISNUMBER(M270)),M270&lt;50)),100,IF(L270&lt;=450,50,0)),IF(ISNUMBER(J270),IF(AND(J270&lt;0.95,OR(NOT(ISNUMBER(K270)),K270&lt;0.2)),100,IF(AND(J270&lt;=1.35,OR(NOT(ISNUMBER(K270)),K270&lt;0.4)),50,0)),""))</f>
        <v>100</v>
      </c>
      <c r="U270" s="127" t="n">
        <f aca="false">IF(ISNUMBER(P270),IF(P270=1,100,IF(P270=0,50,0)),"")</f>
        <v>0</v>
      </c>
      <c r="V270" s="127" t="n">
        <f aca="false">IF(ISNUMBER(Q270),IF(Q270=1,0,100),"")</f>
        <v>0</v>
      </c>
      <c r="W270" s="127" t="n">
        <f aca="false">IF(ISNUMBER(N270),IF(OR(N270&lt;4,AND(N270&lt;6,ISNUMBER(O270),O270&lt;-0.3)),100,IF(OR(N270&lt;=6,AND(ISNUMBER(O270),O270&lt;-0.3)),50,0)),"")</f>
        <v>50</v>
      </c>
      <c r="X270" s="127" t="n">
        <f aca="false">IF(ISNUMBER(I270),IF(I270&lt;15,100,IF(I270&lt;=25,50,0)),"")</f>
        <v>100</v>
      </c>
      <c r="Y270" s="127" t="n">
        <f aca="false">SUMPRODUCT({30,10,20,15,10,10,5},--ISNUMBER(R270:X270))</f>
        <v>100</v>
      </c>
      <c r="Z270" s="127" t="n">
        <f aca="false">IF(Y270&gt;=60,SUMPRODUCT({30,10,20,15,10,10,5},R270:X270)/Y270,"")</f>
        <v>70</v>
      </c>
      <c r="AA270" s="127" t="str">
        <f aca="false">IF(ISNUMBER(Z270),IF(Z270&gt;=70,"EASY",IF(Z270&gt;40,"UNCERTAIN","HARD")),"")</f>
        <v>EASY</v>
      </c>
    </row>
    <row r="271" customFormat="false" ht="15" hidden="false" customHeight="false" outlineLevel="0" collapsed="false">
      <c r="A271" s="127" t="s">
        <v>1561</v>
      </c>
      <c r="B271" s="127" t="n">
        <v>0.0414</v>
      </c>
      <c r="C271" s="127" t="s">
        <v>1293</v>
      </c>
      <c r="D271" s="127" t="n">
        <f aca="false">D270*(1+B271)</f>
        <v>932.343036271611</v>
      </c>
      <c r="E271" s="127" t="n">
        <f aca="false">AVERAGE(D262:D271)</f>
        <v>825.521062116658</v>
      </c>
      <c r="F271" s="127" t="n">
        <f aca="false">D271/E271-1</f>
        <v>0.129399453335641</v>
      </c>
      <c r="G271" s="127" t="n">
        <f aca="false">IF(E271&gt;E270,1,0)</f>
        <v>1</v>
      </c>
      <c r="H271" s="127" t="n">
        <f aca="false">D271/D259-1</f>
        <v>0.265327632747159</v>
      </c>
      <c r="I271" s="127" t="n">
        <f aca="false">STDEV(B266:B271)*SQRT(12)*100</f>
        <v>9.97521127595802</v>
      </c>
      <c r="J271" s="127" t="n">
        <v>0.89</v>
      </c>
      <c r="K271" s="127" t="n">
        <f aca="false">IF(AND(ISNUMBER(J271),ISNUMBER(J265)),J271-J265,"")</f>
        <v>-0.14</v>
      </c>
      <c r="M271" s="127" t="str">
        <f aca="false">IF(AND(ISNUMBER(L271),ISNUMBER(L265)),L271-L265,"")</f>
        <v/>
      </c>
      <c r="N271" s="127" t="n">
        <v>4.564</v>
      </c>
      <c r="O271" s="127" t="n">
        <f aca="false">IF(AND(ISNUMBER(N271),ISNUMBER(N265)),N271-N265,"")</f>
        <v>-0.0155000000000003</v>
      </c>
      <c r="P271" s="127" t="n">
        <v>-1</v>
      </c>
      <c r="Q271" s="127" t="n">
        <v>1</v>
      </c>
      <c r="R271" s="127" t="n">
        <f aca="false">IF(ISNUMBER(F271),IF(AND(F271&gt;0.02,G271=1),100,IF(F271&gt;-0.02,50,0)),"")</f>
        <v>100</v>
      </c>
      <c r="S271" s="127" t="n">
        <f aca="false">IF(ISNUMBER(H271),IF(H271&gt;0.05,100,IF(H271&gt;0,50,0)),"")</f>
        <v>100</v>
      </c>
      <c r="T271" s="127" t="n">
        <f aca="false">IF(AND(A271&gt;="2019-01",ISNUMBER(L271)),IF(AND(L271&lt;350,OR(NOT(ISNUMBER(M271)),M271&lt;50)),100,IF(L271&lt;=450,50,0)),IF(ISNUMBER(J271),IF(AND(J271&lt;0.95,OR(NOT(ISNUMBER(K271)),K271&lt;0.2)),100,IF(AND(J271&lt;=1.35,OR(NOT(ISNUMBER(K271)),K271&lt;0.4)),50,0)),""))</f>
        <v>100</v>
      </c>
      <c r="U271" s="127" t="n">
        <f aca="false">IF(ISNUMBER(P271),IF(P271=1,100,IF(P271=0,50,0)),"")</f>
        <v>0</v>
      </c>
      <c r="V271" s="127" t="n">
        <f aca="false">IF(ISNUMBER(Q271),IF(Q271=1,0,100),"")</f>
        <v>0</v>
      </c>
      <c r="W271" s="127" t="n">
        <f aca="false">IF(ISNUMBER(N271),IF(OR(N271&lt;4,AND(N271&lt;6,ISNUMBER(O271),O271&lt;-0.3)),100,IF(OR(N271&lt;=6,AND(ISNUMBER(O271),O271&lt;-0.3)),50,0)),"")</f>
        <v>50</v>
      </c>
      <c r="X271" s="127" t="n">
        <f aca="false">IF(ISNUMBER(I271),IF(I271&lt;15,100,IF(I271&lt;=25,50,0)),"")</f>
        <v>100</v>
      </c>
      <c r="Y271" s="127" t="n">
        <f aca="false">SUMPRODUCT({30,10,20,15,10,10,5},--ISNUMBER(R271:X271))</f>
        <v>100</v>
      </c>
      <c r="Z271" s="127" t="n">
        <f aca="false">IF(Y271&gt;=60,SUMPRODUCT({30,10,20,15,10,10,5},R271:X271)/Y271,"")</f>
        <v>70</v>
      </c>
      <c r="AA271" s="127" t="str">
        <f aca="false">IF(ISNUMBER(Z271),IF(Z271&gt;=70,"EASY",IF(Z271&gt;40,"UNCERTAIN","HARD")),"")</f>
        <v>EASY</v>
      </c>
    </row>
    <row r="272" customFormat="false" ht="15" hidden="false" customHeight="false" outlineLevel="0" collapsed="false">
      <c r="A272" s="127" t="s">
        <v>1562</v>
      </c>
      <c r="B272" s="127" t="n">
        <v>-0.0064</v>
      </c>
      <c r="C272" s="127" t="s">
        <v>1293</v>
      </c>
      <c r="D272" s="127" t="n">
        <f aca="false">D271*(1+B272)</f>
        <v>926.376040839473</v>
      </c>
      <c r="E272" s="127" t="n">
        <f aca="false">AVERAGE(D263:D272)</f>
        <v>843.252693493115</v>
      </c>
      <c r="F272" s="127" t="n">
        <f aca="false">D272/E272-1</f>
        <v>0.0985746597523762</v>
      </c>
      <c r="G272" s="127" t="n">
        <f aca="false">IF(E272&gt;E271,1,0)</f>
        <v>1</v>
      </c>
      <c r="H272" s="127" t="n">
        <f aca="false">D272/D260-1</f>
        <v>0.194176990784173</v>
      </c>
      <c r="I272" s="127" t="n">
        <f aca="false">STDEV(B267:B272)*SQRT(12)*100</f>
        <v>11.2926684180489</v>
      </c>
      <c r="J272" s="127" t="n">
        <v>0.93</v>
      </c>
      <c r="K272" s="127" t="n">
        <f aca="false">IF(AND(ISNUMBER(J272),ISNUMBER(J266)),J272-J266,"")</f>
        <v>-0.15</v>
      </c>
      <c r="M272" s="127" t="str">
        <f aca="false">IF(AND(ISNUMBER(L272),ISNUMBER(L266)),L272-L266,"")</f>
        <v/>
      </c>
      <c r="N272" s="127" t="n">
        <v>4.5455</v>
      </c>
      <c r="O272" s="127" t="n">
        <f aca="false">IF(AND(ISNUMBER(N272),ISNUMBER(N266)),N272-N266,"")</f>
        <v>-0.105700000000001</v>
      </c>
      <c r="P272" s="127" t="n">
        <v>1</v>
      </c>
      <c r="Q272" s="127" t="n">
        <v>1</v>
      </c>
      <c r="R272" s="127" t="n">
        <f aca="false">IF(ISNUMBER(F272),IF(AND(F272&gt;0.02,G272=1),100,IF(F272&gt;-0.02,50,0)),"")</f>
        <v>100</v>
      </c>
      <c r="S272" s="127" t="n">
        <f aca="false">IF(ISNUMBER(H272),IF(H272&gt;0.05,100,IF(H272&gt;0,50,0)),"")</f>
        <v>100</v>
      </c>
      <c r="T272" s="127" t="n">
        <f aca="false">IF(AND(A272&gt;="2019-01",ISNUMBER(L272)),IF(AND(L272&lt;350,OR(NOT(ISNUMBER(M272)),M272&lt;50)),100,IF(L272&lt;=450,50,0)),IF(ISNUMBER(J272),IF(AND(J272&lt;0.95,OR(NOT(ISNUMBER(K272)),K272&lt;0.2)),100,IF(AND(J272&lt;=1.35,OR(NOT(ISNUMBER(K272)),K272&lt;0.4)),50,0)),""))</f>
        <v>100</v>
      </c>
      <c r="U272" s="127" t="n">
        <f aca="false">IF(ISNUMBER(P272),IF(P272=1,100,IF(P272=0,50,0)),"")</f>
        <v>100</v>
      </c>
      <c r="V272" s="127" t="n">
        <f aca="false">IF(ISNUMBER(Q272),IF(Q272=1,0,100),"")</f>
        <v>0</v>
      </c>
      <c r="W272" s="127" t="n">
        <f aca="false">IF(ISNUMBER(N272),IF(OR(N272&lt;4,AND(N272&lt;6,ISNUMBER(O272),O272&lt;-0.3)),100,IF(OR(N272&lt;=6,AND(ISNUMBER(O272),O272&lt;-0.3)),50,0)),"")</f>
        <v>50</v>
      </c>
      <c r="X272" s="127" t="n">
        <f aca="false">IF(ISNUMBER(I272),IF(I272&lt;15,100,IF(I272&lt;=25,50,0)),"")</f>
        <v>100</v>
      </c>
      <c r="Y272" s="127" t="n">
        <f aca="false">SUMPRODUCT({30,10,20,15,10,10,5},--ISNUMBER(R272:X272))</f>
        <v>100</v>
      </c>
      <c r="Z272" s="127" t="n">
        <f aca="false">IF(Y272&gt;=60,SUMPRODUCT({30,10,20,15,10,10,5},R272:X272)/Y272,"")</f>
        <v>85</v>
      </c>
      <c r="AA272" s="127" t="str">
        <f aca="false">IF(ISNUMBER(Z272),IF(Z272&gt;=70,"EASY",IF(Z272&gt;40,"UNCERTAIN","HARD")),"")</f>
        <v>EASY</v>
      </c>
    </row>
    <row r="273" customFormat="false" ht="15" hidden="false" customHeight="false" outlineLevel="0" collapsed="false">
      <c r="A273" s="127" t="s">
        <v>1563</v>
      </c>
      <c r="B273" s="127" t="n">
        <v>0.079</v>
      </c>
      <c r="C273" s="127" t="s">
        <v>1293</v>
      </c>
      <c r="D273" s="127" t="n">
        <f aca="false">D272*(1+B273)</f>
        <v>999.559748065791</v>
      </c>
      <c r="E273" s="127" t="n">
        <f aca="false">AVERAGE(D264:D273)</f>
        <v>865.366381462069</v>
      </c>
      <c r="F273" s="127" t="n">
        <f aca="false">D273/E273-1</f>
        <v>0.155071157695076</v>
      </c>
      <c r="G273" s="127" t="n">
        <f aca="false">IF(E273&gt;E272,1,0)</f>
        <v>1</v>
      </c>
      <c r="H273" s="127" t="n">
        <f aca="false">D273/D261-1</f>
        <v>0.298123083876811</v>
      </c>
      <c r="I273" s="127" t="n">
        <f aca="false">STDEV(B268:B273)*SQRT(12)*100</f>
        <v>12.4418390923529</v>
      </c>
      <c r="J273" s="127" t="n">
        <v>0.94</v>
      </c>
      <c r="K273" s="127" t="n">
        <f aca="false">IF(AND(ISNUMBER(J273),ISNUMBER(J267)),J273-J267,"")</f>
        <v>-0.0900000000000001</v>
      </c>
      <c r="M273" s="127" t="str">
        <f aca="false">IF(AND(ISNUMBER(L273),ISNUMBER(L267)),L273-L267,"")</f>
        <v/>
      </c>
      <c r="N273" s="127" t="n">
        <v>4.5307</v>
      </c>
      <c r="O273" s="127" t="n">
        <f aca="false">IF(AND(ISNUMBER(N273),ISNUMBER(N267)),N273-N267,"")</f>
        <v>-0.1012</v>
      </c>
      <c r="P273" s="127" t="n">
        <v>1</v>
      </c>
      <c r="Q273" s="127" t="n">
        <v>1</v>
      </c>
      <c r="R273" s="127" t="n">
        <f aca="false">IF(ISNUMBER(F273),IF(AND(F273&gt;0.02,G273=1),100,IF(F273&gt;-0.02,50,0)),"")</f>
        <v>100</v>
      </c>
      <c r="S273" s="127" t="n">
        <f aca="false">IF(ISNUMBER(H273),IF(H273&gt;0.05,100,IF(H273&gt;0,50,0)),"")</f>
        <v>100</v>
      </c>
      <c r="T273" s="127" t="n">
        <f aca="false">IF(AND(A273&gt;="2019-01",ISNUMBER(L273)),IF(AND(L273&lt;350,OR(NOT(ISNUMBER(M273)),M273&lt;50)),100,IF(L273&lt;=450,50,0)),IF(ISNUMBER(J273),IF(AND(J273&lt;0.95,OR(NOT(ISNUMBER(K273)),K273&lt;0.2)),100,IF(AND(J273&lt;=1.35,OR(NOT(ISNUMBER(K273)),K273&lt;0.4)),50,0)),""))</f>
        <v>100</v>
      </c>
      <c r="U273" s="127" t="n">
        <f aca="false">IF(ISNUMBER(P273),IF(P273=1,100,IF(P273=0,50,0)),"")</f>
        <v>100</v>
      </c>
      <c r="V273" s="127" t="n">
        <f aca="false">IF(ISNUMBER(Q273),IF(Q273=1,0,100),"")</f>
        <v>0</v>
      </c>
      <c r="W273" s="127" t="n">
        <f aca="false">IF(ISNUMBER(N273),IF(OR(N273&lt;4,AND(N273&lt;6,ISNUMBER(O273),O273&lt;-0.3)),100,IF(OR(N273&lt;=6,AND(ISNUMBER(O273),O273&lt;-0.3)),50,0)),"")</f>
        <v>50</v>
      </c>
      <c r="X273" s="127" t="n">
        <f aca="false">IF(ISNUMBER(I273),IF(I273&lt;15,100,IF(I273&lt;=25,50,0)),"")</f>
        <v>100</v>
      </c>
      <c r="Y273" s="127" t="n">
        <f aca="false">SUMPRODUCT({30,10,20,15,10,10,5},--ISNUMBER(R273:X273))</f>
        <v>100</v>
      </c>
      <c r="Z273" s="127" t="n">
        <f aca="false">IF(Y273&gt;=60,SUMPRODUCT({30,10,20,15,10,10,5},R273:X273)/Y273,"")</f>
        <v>85</v>
      </c>
      <c r="AA273" s="127" t="str">
        <f aca="false">IF(ISNUMBER(Z273),IF(Z273&gt;=70,"EASY",IF(Z273&gt;40,"UNCERTAIN","HARD")),"")</f>
        <v>EASY</v>
      </c>
    </row>
    <row r="274" customFormat="false" ht="15" hidden="false" customHeight="false" outlineLevel="0" collapsed="false">
      <c r="A274" s="127" t="s">
        <v>1564</v>
      </c>
      <c r="B274" s="127" t="n">
        <v>0.0218</v>
      </c>
      <c r="C274" s="127" t="s">
        <v>1293</v>
      </c>
      <c r="D274" s="127" t="n">
        <f aca="false">D273*(1+B274)</f>
        <v>1021.35015057363</v>
      </c>
      <c r="E274" s="127" t="n">
        <f aca="false">AVERAGE(D265:D274)</f>
        <v>888.289085433465</v>
      </c>
      <c r="F274" s="127" t="n">
        <f aca="false">D274/E274-1</f>
        <v>0.14979477663539</v>
      </c>
      <c r="G274" s="127" t="n">
        <f aca="false">IF(E274&gt;E273,1,0)</f>
        <v>1</v>
      </c>
      <c r="H274" s="127" t="n">
        <f aca="false">D274/D262-1</f>
        <v>0.36350962901452</v>
      </c>
      <c r="I274" s="127" t="n">
        <f aca="false">STDEV(B269:B274)*SQRT(12)*100</f>
        <v>10.097579908077</v>
      </c>
      <c r="J274" s="127" t="n">
        <v>0.92</v>
      </c>
      <c r="K274" s="127" t="n">
        <f aca="false">IF(AND(ISNUMBER(J274),ISNUMBER(J268)),J274-J268,"")</f>
        <v>-0.0499999999999999</v>
      </c>
      <c r="M274" s="127" t="str">
        <f aca="false">IF(AND(ISNUMBER(L274),ISNUMBER(L268)),L274-L268,"")</f>
        <v/>
      </c>
      <c r="N274" s="127" t="n">
        <v>4.4355</v>
      </c>
      <c r="O274" s="127" t="n">
        <f aca="false">IF(AND(ISNUMBER(N274),ISNUMBER(N268)),N274-N268,"")</f>
        <v>-0.2675</v>
      </c>
      <c r="P274" s="127" t="n">
        <v>1</v>
      </c>
      <c r="Q274" s="127" t="n">
        <v>1</v>
      </c>
      <c r="R274" s="127" t="n">
        <f aca="false">IF(ISNUMBER(F274),IF(AND(F274&gt;0.02,G274=1),100,IF(F274&gt;-0.02,50,0)),"")</f>
        <v>100</v>
      </c>
      <c r="S274" s="127" t="n">
        <f aca="false">IF(ISNUMBER(H274),IF(H274&gt;0.05,100,IF(H274&gt;0,50,0)),"")</f>
        <v>100</v>
      </c>
      <c r="T274" s="127" t="n">
        <f aca="false">IF(AND(A274&gt;="2019-01",ISNUMBER(L274)),IF(AND(L274&lt;350,OR(NOT(ISNUMBER(M274)),M274&lt;50)),100,IF(L274&lt;=450,50,0)),IF(ISNUMBER(J274),IF(AND(J274&lt;0.95,OR(NOT(ISNUMBER(K274)),K274&lt;0.2)),100,IF(AND(J274&lt;=1.35,OR(NOT(ISNUMBER(K274)),K274&lt;0.4)),50,0)),""))</f>
        <v>100</v>
      </c>
      <c r="U274" s="127" t="n">
        <f aca="false">IF(ISNUMBER(P274),IF(P274=1,100,IF(P274=0,50,0)),"")</f>
        <v>100</v>
      </c>
      <c r="V274" s="127" t="n">
        <f aca="false">IF(ISNUMBER(Q274),IF(Q274=1,0,100),"")</f>
        <v>0</v>
      </c>
      <c r="W274" s="127" t="n">
        <f aca="false">IF(ISNUMBER(N274),IF(OR(N274&lt;4,AND(N274&lt;6,ISNUMBER(O274),O274&lt;-0.3)),100,IF(OR(N274&lt;=6,AND(ISNUMBER(O274),O274&lt;-0.3)),50,0)),"")</f>
        <v>50</v>
      </c>
      <c r="X274" s="127" t="n">
        <f aca="false">IF(ISNUMBER(I274),IF(I274&lt;15,100,IF(I274&lt;=25,50,0)),"")</f>
        <v>100</v>
      </c>
      <c r="Y274" s="127" t="n">
        <f aca="false">SUMPRODUCT({30,10,20,15,10,10,5},--ISNUMBER(R274:X274))</f>
        <v>100</v>
      </c>
      <c r="Z274" s="127" t="n">
        <f aca="false">IF(Y274&gt;=60,SUMPRODUCT({30,10,20,15,10,10,5},R274:X274)/Y274,"")</f>
        <v>85</v>
      </c>
      <c r="AA274" s="127" t="str">
        <f aca="false">IF(ISNUMBER(Z274),IF(Z274&gt;=70,"EASY",IF(Z274&gt;40,"UNCERTAIN","HARD")),"")</f>
        <v>EASY</v>
      </c>
    </row>
    <row r="275" customFormat="false" ht="15" hidden="false" customHeight="false" outlineLevel="0" collapsed="false">
      <c r="A275" s="127" t="s">
        <v>1565</v>
      </c>
      <c r="B275" s="127" t="n">
        <v>-0.0011</v>
      </c>
      <c r="C275" s="127" t="s">
        <v>1293</v>
      </c>
      <c r="D275" s="127" t="n">
        <f aca="false">D274*(1+B275)</f>
        <v>1020.22666540799</v>
      </c>
      <c r="E275" s="127" t="n">
        <f aca="false">AVERAGE(D266:D275)</f>
        <v>912.461892638977</v>
      </c>
      <c r="F275" s="127" t="n">
        <f aca="false">D275/E275-1</f>
        <v>0.11810331328725</v>
      </c>
      <c r="G275" s="127" t="n">
        <f aca="false">IF(E275&gt;E274,1,0)</f>
        <v>1</v>
      </c>
      <c r="H275" s="127" t="n">
        <f aca="false">D275/D263-1</f>
        <v>0.310632956526755</v>
      </c>
      <c r="I275" s="127" t="n">
        <f aca="false">STDEV(B270:B275)*SQRT(12)*100</f>
        <v>11.2641253544161</v>
      </c>
      <c r="J275" s="127" t="n">
        <v>0.9</v>
      </c>
      <c r="K275" s="127" t="n">
        <f aca="false">IF(AND(ISNUMBER(J275),ISNUMBER(J269)),J275-J269,"")</f>
        <v>0.03</v>
      </c>
      <c r="M275" s="127" t="str">
        <f aca="false">IF(AND(ISNUMBER(L275),ISNUMBER(L269)),L275-L269,"")</f>
        <v/>
      </c>
      <c r="N275" s="127" t="n">
        <v>4.17</v>
      </c>
      <c r="O275" s="127" t="n">
        <f aca="false">IF(AND(ISNUMBER(N275),ISNUMBER(N269)),N275-N269,"")</f>
        <v>-0.5136</v>
      </c>
      <c r="P275" s="127" t="n">
        <v>1</v>
      </c>
      <c r="Q275" s="127" t="n">
        <v>1</v>
      </c>
      <c r="R275" s="127" t="n">
        <f aca="false">IF(ISNUMBER(F275),IF(AND(F275&gt;0.02,G275=1),100,IF(F275&gt;-0.02,50,0)),"")</f>
        <v>100</v>
      </c>
      <c r="S275" s="127" t="n">
        <f aca="false">IF(ISNUMBER(H275),IF(H275&gt;0.05,100,IF(H275&gt;0,50,0)),"")</f>
        <v>100</v>
      </c>
      <c r="T275" s="127" t="n">
        <f aca="false">IF(AND(A275&gt;="2019-01",ISNUMBER(L275)),IF(AND(L275&lt;350,OR(NOT(ISNUMBER(M275)),M275&lt;50)),100,IF(L275&lt;=450,50,0)),IF(ISNUMBER(J275),IF(AND(J275&lt;0.95,OR(NOT(ISNUMBER(K275)),K275&lt;0.2)),100,IF(AND(J275&lt;=1.35,OR(NOT(ISNUMBER(K275)),K275&lt;0.4)),50,0)),""))</f>
        <v>100</v>
      </c>
      <c r="U275" s="127" t="n">
        <f aca="false">IF(ISNUMBER(P275),IF(P275=1,100,IF(P275=0,50,0)),"")</f>
        <v>100</v>
      </c>
      <c r="V275" s="127" t="n">
        <f aca="false">IF(ISNUMBER(Q275),IF(Q275=1,0,100),"")</f>
        <v>0</v>
      </c>
      <c r="W275" s="127" t="n">
        <f aca="false">IF(ISNUMBER(N275),IF(OR(N275&lt;4,AND(N275&lt;6,ISNUMBER(O275),O275&lt;-0.3)),100,IF(OR(N275&lt;=6,AND(ISNUMBER(O275),O275&lt;-0.3)),50,0)),"")</f>
        <v>100</v>
      </c>
      <c r="X275" s="127" t="n">
        <f aca="false">IF(ISNUMBER(I275),IF(I275&lt;15,100,IF(I275&lt;=25,50,0)),"")</f>
        <v>100</v>
      </c>
      <c r="Y275" s="127" t="n">
        <f aca="false">SUMPRODUCT({30,10,20,15,10,10,5},--ISNUMBER(R275:X275))</f>
        <v>100</v>
      </c>
      <c r="Z275" s="127" t="n">
        <f aca="false">IF(Y275&gt;=60,SUMPRODUCT({30,10,20,15,10,10,5},R275:X275)/Y275,"")</f>
        <v>90</v>
      </c>
      <c r="AA275" s="127" t="str">
        <f aca="false">IF(ISNUMBER(Z275),IF(Z275&gt;=70,"EASY",IF(Z275&gt;40,"UNCERTAIN","HARD")),"")</f>
        <v>EASY</v>
      </c>
    </row>
    <row r="276" customFormat="false" ht="15" hidden="false" customHeight="false" outlineLevel="0" collapsed="false">
      <c r="A276" s="127" t="s">
        <v>1566</v>
      </c>
      <c r="B276" s="127" t="n">
        <v>-0.0299</v>
      </c>
      <c r="C276" s="127" t="s">
        <v>1293</v>
      </c>
      <c r="D276" s="127" t="n">
        <f aca="false">D275*(1+B276)</f>
        <v>989.721888112296</v>
      </c>
      <c r="E276" s="127" t="n">
        <f aca="false">AVERAGE(D267:D276)</f>
        <v>931.93380509701</v>
      </c>
      <c r="F276" s="127" t="n">
        <f aca="false">D276/E276-1</f>
        <v>0.0620087850652331</v>
      </c>
      <c r="G276" s="127" t="n">
        <f aca="false">IF(E276&gt;E275,1,0)</f>
        <v>1</v>
      </c>
      <c r="H276" s="127" t="n">
        <f aca="false">D276/D264-1</f>
        <v>0.249454629644856</v>
      </c>
      <c r="I276" s="127" t="n">
        <f aca="false">STDEV(B271:B276)*SQRT(12)*100</f>
        <v>13.4484556734221</v>
      </c>
      <c r="J276" s="127" t="n">
        <v>0.89</v>
      </c>
      <c r="K276" s="127" t="n">
        <f aca="false">IF(AND(ISNUMBER(J276),ISNUMBER(J270)),J276-J270,"")</f>
        <v>0.0700000000000001</v>
      </c>
      <c r="M276" s="127" t="str">
        <f aca="false">IF(AND(ISNUMBER(L276),ISNUMBER(L270)),L276-L270,"")</f>
        <v/>
      </c>
      <c r="N276" s="127" t="n">
        <v>4.3131</v>
      </c>
      <c r="O276" s="127" t="n">
        <f aca="false">IF(AND(ISNUMBER(N276),ISNUMBER(N270)),N276-N270,"")</f>
        <v>-0.183999999999999</v>
      </c>
      <c r="P276" s="127" t="n">
        <v>1</v>
      </c>
      <c r="Q276" s="127" t="n">
        <v>1</v>
      </c>
      <c r="R276" s="127" t="n">
        <f aca="false">IF(ISNUMBER(F276),IF(AND(F276&gt;0.02,G276=1),100,IF(F276&gt;-0.02,50,0)),"")</f>
        <v>100</v>
      </c>
      <c r="S276" s="127" t="n">
        <f aca="false">IF(ISNUMBER(H276),IF(H276&gt;0.05,100,IF(H276&gt;0,50,0)),"")</f>
        <v>100</v>
      </c>
      <c r="T276" s="127" t="n">
        <f aca="false">IF(AND(A276&gt;="2019-01",ISNUMBER(L276)),IF(AND(L276&lt;350,OR(NOT(ISNUMBER(M276)),M276&lt;50)),100,IF(L276&lt;=450,50,0)),IF(ISNUMBER(J276),IF(AND(J276&lt;0.95,OR(NOT(ISNUMBER(K276)),K276&lt;0.2)),100,IF(AND(J276&lt;=1.35,OR(NOT(ISNUMBER(K276)),K276&lt;0.4)),50,0)),""))</f>
        <v>100</v>
      </c>
      <c r="U276" s="127" t="n">
        <f aca="false">IF(ISNUMBER(P276),IF(P276=1,100,IF(P276=0,50,0)),"")</f>
        <v>100</v>
      </c>
      <c r="V276" s="127" t="n">
        <f aca="false">IF(ISNUMBER(Q276),IF(Q276=1,0,100),"")</f>
        <v>0</v>
      </c>
      <c r="W276" s="127" t="n">
        <f aca="false">IF(ISNUMBER(N276),IF(OR(N276&lt;4,AND(N276&lt;6,ISNUMBER(O276),O276&lt;-0.3)),100,IF(OR(N276&lt;=6,AND(ISNUMBER(O276),O276&lt;-0.3)),50,0)),"")</f>
        <v>50</v>
      </c>
      <c r="X276" s="127" t="n">
        <f aca="false">IF(ISNUMBER(I276),IF(I276&lt;15,100,IF(I276&lt;=25,50,0)),"")</f>
        <v>100</v>
      </c>
      <c r="Y276" s="127" t="n">
        <f aca="false">SUMPRODUCT({30,10,20,15,10,10,5},--ISNUMBER(R276:X276))</f>
        <v>100</v>
      </c>
      <c r="Z276" s="127" t="n">
        <f aca="false">IF(Y276&gt;=60,SUMPRODUCT({30,10,20,15,10,10,5},R276:X276)/Y276,"")</f>
        <v>85</v>
      </c>
      <c r="AA276" s="127" t="str">
        <f aca="false">IF(ISNUMBER(Z276),IF(Z276&gt;=70,"EASY",IF(Z276&gt;40,"UNCERTAIN","HARD")),"")</f>
        <v>EASY</v>
      </c>
    </row>
    <row r="277" customFormat="false" ht="15" hidden="false" customHeight="false" outlineLevel="0" collapsed="false">
      <c r="A277" s="127" t="s">
        <v>1567</v>
      </c>
      <c r="B277" s="127" t="n">
        <v>0.0172</v>
      </c>
      <c r="C277" s="127" t="s">
        <v>1293</v>
      </c>
      <c r="D277" s="127" t="n">
        <f aca="false">D276*(1+B277)</f>
        <v>1006.74510458783</v>
      </c>
      <c r="E277" s="127" t="n">
        <f aca="false">AVERAGE(D268:D277)</f>
        <v>947.821270825109</v>
      </c>
      <c r="F277" s="127" t="n">
        <f aca="false">D277/E277-1</f>
        <v>0.0621676634366128</v>
      </c>
      <c r="G277" s="127" t="n">
        <f aca="false">IF(E277&gt;E276,1,0)</f>
        <v>1</v>
      </c>
      <c r="H277" s="127" t="n">
        <f aca="false">D277/D265-1</f>
        <v>0.29318808432514</v>
      </c>
      <c r="I277" s="127" t="n">
        <f aca="false">STDEV(B272:B277)*SQRT(12)*100</f>
        <v>12.8363857841684</v>
      </c>
      <c r="J277" s="127" t="n">
        <v>0.92</v>
      </c>
      <c r="K277" s="127" t="n">
        <f aca="false">IF(AND(ISNUMBER(J277),ISNUMBER(J271)),J277-J271,"")</f>
        <v>0.03</v>
      </c>
      <c r="M277" s="127" t="str">
        <f aca="false">IF(AND(ISNUMBER(L277),ISNUMBER(L271)),L277-L271,"")</f>
        <v/>
      </c>
      <c r="N277" s="127" t="n">
        <v>4.379</v>
      </c>
      <c r="O277" s="127" t="n">
        <f aca="false">IF(AND(ISNUMBER(N277),ISNUMBER(N271)),N277-N271,"")</f>
        <v>-0.185000000000001</v>
      </c>
      <c r="P277" s="127" t="n">
        <v>1</v>
      </c>
      <c r="Q277" s="127" t="n">
        <v>1</v>
      </c>
      <c r="R277" s="127" t="n">
        <f aca="false">IF(ISNUMBER(F277),IF(AND(F277&gt;0.02,G277=1),100,IF(F277&gt;-0.02,50,0)),"")</f>
        <v>100</v>
      </c>
      <c r="S277" s="127" t="n">
        <f aca="false">IF(ISNUMBER(H277),IF(H277&gt;0.05,100,IF(H277&gt;0,50,0)),"")</f>
        <v>100</v>
      </c>
      <c r="T277" s="127" t="n">
        <f aca="false">IF(AND(A277&gt;="2019-01",ISNUMBER(L277)),IF(AND(L277&lt;350,OR(NOT(ISNUMBER(M277)),M277&lt;50)),100,IF(L277&lt;=450,50,0)),IF(ISNUMBER(J277),IF(AND(J277&lt;0.95,OR(NOT(ISNUMBER(K277)),K277&lt;0.2)),100,IF(AND(J277&lt;=1.35,OR(NOT(ISNUMBER(K277)),K277&lt;0.4)),50,0)),""))</f>
        <v>100</v>
      </c>
      <c r="U277" s="127" t="n">
        <f aca="false">IF(ISNUMBER(P277),IF(P277=1,100,IF(P277=0,50,0)),"")</f>
        <v>100</v>
      </c>
      <c r="V277" s="127" t="n">
        <f aca="false">IF(ISNUMBER(Q277),IF(Q277=1,0,100),"")</f>
        <v>0</v>
      </c>
      <c r="W277" s="127" t="n">
        <f aca="false">IF(ISNUMBER(N277),IF(OR(N277&lt;4,AND(N277&lt;6,ISNUMBER(O277),O277&lt;-0.3)),100,IF(OR(N277&lt;=6,AND(ISNUMBER(O277),O277&lt;-0.3)),50,0)),"")</f>
        <v>50</v>
      </c>
      <c r="X277" s="127" t="n">
        <f aca="false">IF(ISNUMBER(I277),IF(I277&lt;15,100,IF(I277&lt;=25,50,0)),"")</f>
        <v>100</v>
      </c>
      <c r="Y277" s="127" t="n">
        <f aca="false">SUMPRODUCT({30,10,20,15,10,10,5},--ISNUMBER(R277:X277))</f>
        <v>100</v>
      </c>
      <c r="Z277" s="127" t="n">
        <f aca="false">IF(Y277&gt;=60,SUMPRODUCT({30,10,20,15,10,10,5},R277:X277)/Y277,"")</f>
        <v>85</v>
      </c>
      <c r="AA277" s="127" t="str">
        <f aca="false">IF(ISNUMBER(Z277),IF(Z277&gt;=70,"EASY",IF(Z277&gt;40,"UNCERTAIN","HARD")),"")</f>
        <v>EASY</v>
      </c>
    </row>
    <row r="278" customFormat="false" ht="15" hidden="false" customHeight="false" outlineLevel="0" collapsed="false">
      <c r="A278" s="127" t="s">
        <v>1568</v>
      </c>
      <c r="B278" s="127" t="n">
        <v>0.0177</v>
      </c>
      <c r="C278" s="127" t="s">
        <v>1293</v>
      </c>
      <c r="D278" s="127" t="n">
        <f aca="false">D277*(1+B278)</f>
        <v>1024.56449293903</v>
      </c>
      <c r="E278" s="127" t="n">
        <f aca="false">AVERAGE(D269:D278)</f>
        <v>966.881182921912</v>
      </c>
      <c r="F278" s="127" t="n">
        <f aca="false">D278/E278-1</f>
        <v>0.0596591505098911</v>
      </c>
      <c r="G278" s="127" t="n">
        <f aca="false">IF(E278&gt;E277,1,0)</f>
        <v>1</v>
      </c>
      <c r="H278" s="127" t="n">
        <f aca="false">D278/D266-1</f>
        <v>0.288755888579803</v>
      </c>
      <c r="I278" s="127" t="n">
        <f aca="false">STDEV(B273:B278)*SQRT(12)*100</f>
        <v>12.3873241662596</v>
      </c>
      <c r="J278" s="127" t="n">
        <v>0.96</v>
      </c>
      <c r="K278" s="127" t="n">
        <f aca="false">IF(AND(ISNUMBER(J278),ISNUMBER(J272)),J278-J272,"")</f>
        <v>0.0299999999999999</v>
      </c>
      <c r="M278" s="127" t="str">
        <f aca="false">IF(AND(ISNUMBER(L278),ISNUMBER(L272)),L278-L272,"")</f>
        <v/>
      </c>
      <c r="N278" s="127" t="n">
        <v>4.4444</v>
      </c>
      <c r="O278" s="127" t="n">
        <f aca="false">IF(AND(ISNUMBER(N278),ISNUMBER(N272)),N278-N272,"")</f>
        <v>-0.1011</v>
      </c>
      <c r="P278" s="127" t="n">
        <v>1</v>
      </c>
      <c r="Q278" s="127" t="n">
        <v>1</v>
      </c>
      <c r="R278" s="127" t="n">
        <f aca="false">IF(ISNUMBER(F278),IF(AND(F278&gt;0.02,G278=1),100,IF(F278&gt;-0.02,50,0)),"")</f>
        <v>100</v>
      </c>
      <c r="S278" s="127" t="n">
        <f aca="false">IF(ISNUMBER(H278),IF(H278&gt;0.05,100,IF(H278&gt;0,50,0)),"")</f>
        <v>100</v>
      </c>
      <c r="T278" s="127" t="n">
        <f aca="false">IF(AND(A278&gt;="2019-01",ISNUMBER(L278)),IF(AND(L278&lt;350,OR(NOT(ISNUMBER(M278)),M278&lt;50)),100,IF(L278&lt;=450,50,0)),IF(ISNUMBER(J278),IF(AND(J278&lt;0.95,OR(NOT(ISNUMBER(K278)),K278&lt;0.2)),100,IF(AND(J278&lt;=1.35,OR(NOT(ISNUMBER(K278)),K278&lt;0.4)),50,0)),""))</f>
        <v>50</v>
      </c>
      <c r="U278" s="127" t="n">
        <f aca="false">IF(ISNUMBER(P278),IF(P278=1,100,IF(P278=0,50,0)),"")</f>
        <v>100</v>
      </c>
      <c r="V278" s="127" t="n">
        <f aca="false">IF(ISNUMBER(Q278),IF(Q278=1,0,100),"")</f>
        <v>0</v>
      </c>
      <c r="W278" s="127" t="n">
        <f aca="false">IF(ISNUMBER(N278),IF(OR(N278&lt;4,AND(N278&lt;6,ISNUMBER(O278),O278&lt;-0.3)),100,IF(OR(N278&lt;=6,AND(ISNUMBER(O278),O278&lt;-0.3)),50,0)),"")</f>
        <v>50</v>
      </c>
      <c r="X278" s="127" t="n">
        <f aca="false">IF(ISNUMBER(I278),IF(I278&lt;15,100,IF(I278&lt;=25,50,0)),"")</f>
        <v>100</v>
      </c>
      <c r="Y278" s="127" t="n">
        <f aca="false">SUMPRODUCT({30,10,20,15,10,10,5},--ISNUMBER(R278:X278))</f>
        <v>100</v>
      </c>
      <c r="Z278" s="127" t="n">
        <f aca="false">IF(Y278&gt;=60,SUMPRODUCT({30,10,20,15,10,10,5},R278:X278)/Y278,"")</f>
        <v>75</v>
      </c>
      <c r="AA278" s="127" t="str">
        <f aca="false">IF(ISNUMBER(Z278),IF(Z278&gt;=70,"EASY",IF(Z278&gt;40,"UNCERTAIN","HARD")),"")</f>
        <v>EASY</v>
      </c>
    </row>
    <row r="279" customFormat="false" ht="15" hidden="false" customHeight="false" outlineLevel="0" collapsed="false">
      <c r="A279" s="127" t="s">
        <v>1569</v>
      </c>
      <c r="B279" s="127" t="n">
        <v>-0.0728</v>
      </c>
      <c r="C279" s="127" t="s">
        <v>1293</v>
      </c>
      <c r="D279" s="127" t="n">
        <f aca="false">D278*(1+B279)</f>
        <v>949.97619785307</v>
      </c>
      <c r="E279" s="127" t="n">
        <f aca="false">AVERAGE(D270:D279)</f>
        <v>976.614183076904</v>
      </c>
      <c r="F279" s="127" t="n">
        <f aca="false">D279/E279-1</f>
        <v>-0.0272758533363788</v>
      </c>
      <c r="G279" s="127" t="n">
        <f aca="false">IF(E279&gt;E278,1,0)</f>
        <v>1</v>
      </c>
      <c r="H279" s="127" t="n">
        <f aca="false">D279/D267-1</f>
        <v>0.12042612272967</v>
      </c>
      <c r="I279" s="127" t="n">
        <f aca="false">STDEV(B274:B279)*SQRT(12)*100</f>
        <v>12.8776038143748</v>
      </c>
      <c r="J279" s="127" t="n">
        <v>0.95</v>
      </c>
      <c r="K279" s="127" t="n">
        <f aca="false">IF(AND(ISNUMBER(J279),ISNUMBER(J273)),J279-J273,"")</f>
        <v>0.01</v>
      </c>
      <c r="M279" s="127" t="str">
        <f aca="false">IF(AND(ISNUMBER(L279),ISNUMBER(L273)),L279-L273,"")</f>
        <v/>
      </c>
      <c r="N279" s="127" t="n">
        <v>4.4269</v>
      </c>
      <c r="O279" s="127" t="n">
        <f aca="false">IF(AND(ISNUMBER(N279),ISNUMBER(N273)),N279-N273,"")</f>
        <v>-0.103800000000001</v>
      </c>
      <c r="P279" s="127" t="n">
        <v>1</v>
      </c>
      <c r="Q279" s="127" t="n">
        <v>0</v>
      </c>
      <c r="R279" s="127" t="n">
        <f aca="false">IF(ISNUMBER(F279),IF(AND(F279&gt;0.02,G279=1),100,IF(F279&gt;-0.02,50,0)),"")</f>
        <v>0</v>
      </c>
      <c r="S279" s="127" t="n">
        <f aca="false">IF(ISNUMBER(H279),IF(H279&gt;0.05,100,IF(H279&gt;0,50,0)),"")</f>
        <v>100</v>
      </c>
      <c r="T279" s="127" t="n">
        <f aca="false">IF(AND(A279&gt;="2019-01",ISNUMBER(L279)),IF(AND(L279&lt;350,OR(NOT(ISNUMBER(M279)),M279&lt;50)),100,IF(L279&lt;=450,50,0)),IF(ISNUMBER(J279),IF(AND(J279&lt;0.95,OR(NOT(ISNUMBER(K279)),K279&lt;0.2)),100,IF(AND(J279&lt;=1.35,OR(NOT(ISNUMBER(K279)),K279&lt;0.4)),50,0)),""))</f>
        <v>50</v>
      </c>
      <c r="U279" s="127" t="n">
        <f aca="false">IF(ISNUMBER(P279),IF(P279=1,100,IF(P279=0,50,0)),"")</f>
        <v>100</v>
      </c>
      <c r="V279" s="127" t="n">
        <f aca="false">IF(ISNUMBER(Q279),IF(Q279=1,0,100),"")</f>
        <v>100</v>
      </c>
      <c r="W279" s="127" t="n">
        <f aca="false">IF(ISNUMBER(N279),IF(OR(N279&lt;4,AND(N279&lt;6,ISNUMBER(O279),O279&lt;-0.3)),100,IF(OR(N279&lt;=6,AND(ISNUMBER(O279),O279&lt;-0.3)),50,0)),"")</f>
        <v>50</v>
      </c>
      <c r="X279" s="127" t="n">
        <f aca="false">IF(ISNUMBER(I279),IF(I279&lt;15,100,IF(I279&lt;=25,50,0)),"")</f>
        <v>100</v>
      </c>
      <c r="Y279" s="127" t="n">
        <f aca="false">SUMPRODUCT({30,10,20,15,10,10,5},--ISNUMBER(R279:X279))</f>
        <v>100</v>
      </c>
      <c r="Z279" s="127" t="n">
        <f aca="false">IF(Y279&gt;=60,SUMPRODUCT({30,10,20,15,10,10,5},R279:X279)/Y279,"")</f>
        <v>55</v>
      </c>
      <c r="AA279" s="127" t="str">
        <f aca="false">IF(ISNUMBER(Z279),IF(Z279&gt;=70,"EASY",IF(Z279&gt;40,"UNCERTAIN","HARD")),"")</f>
        <v>UNCERTAIN</v>
      </c>
    </row>
    <row r="280" customFormat="false" ht="15" hidden="false" customHeight="false" outlineLevel="0" collapsed="false">
      <c r="A280" s="127" t="s">
        <v>1570</v>
      </c>
      <c r="B280" s="127" t="n">
        <v>0.0168</v>
      </c>
      <c r="C280" s="127" t="s">
        <v>1293</v>
      </c>
      <c r="D280" s="127" t="n">
        <f aca="false">D279*(1+B280)</f>
        <v>965.935797977002</v>
      </c>
      <c r="E280" s="127" t="n">
        <f aca="false">AVERAGE(D271:D280)</f>
        <v>983.679912262772</v>
      </c>
      <c r="F280" s="127" t="n">
        <f aca="false">D280/E280-1</f>
        <v>-0.0180385042579078</v>
      </c>
      <c r="G280" s="127" t="n">
        <f aca="false">IF(E280&gt;E279,1,0)</f>
        <v>1</v>
      </c>
      <c r="H280" s="127" t="n">
        <f aca="false">D280/D268-1</f>
        <v>0.158244491247996</v>
      </c>
      <c r="I280" s="127" t="n">
        <f aca="false">STDEV(B275:B280)*SQRT(12)*100</f>
        <v>12.6181092085938</v>
      </c>
      <c r="J280" s="127" t="n">
        <v>0.92</v>
      </c>
      <c r="K280" s="127" t="n">
        <f aca="false">IF(AND(ISNUMBER(J280),ISNUMBER(J274)),J280-J274,"")</f>
        <v>0</v>
      </c>
      <c r="M280" s="127" t="str">
        <f aca="false">IF(AND(ISNUMBER(L280),ISNUMBER(L274)),L280-L274,"")</f>
        <v/>
      </c>
      <c r="N280" s="127" t="n">
        <v>4.5705</v>
      </c>
      <c r="O280" s="127" t="n">
        <f aca="false">IF(AND(ISNUMBER(N280),ISNUMBER(N274)),N280-N274,"")</f>
        <v>0.135</v>
      </c>
      <c r="P280" s="127" t="n">
        <v>1</v>
      </c>
      <c r="Q280" s="127" t="n">
        <v>0</v>
      </c>
      <c r="R280" s="127" t="n">
        <f aca="false">IF(ISNUMBER(F280),IF(AND(F280&gt;0.02,G280=1),100,IF(F280&gt;-0.02,50,0)),"")</f>
        <v>50</v>
      </c>
      <c r="S280" s="127" t="n">
        <f aca="false">IF(ISNUMBER(H280),IF(H280&gt;0.05,100,IF(H280&gt;0,50,0)),"")</f>
        <v>100</v>
      </c>
      <c r="T280" s="127" t="n">
        <f aca="false">IF(AND(A280&gt;="2019-01",ISNUMBER(L280)),IF(AND(L280&lt;350,OR(NOT(ISNUMBER(M280)),M280&lt;50)),100,IF(L280&lt;=450,50,0)),IF(ISNUMBER(J280),IF(AND(J280&lt;0.95,OR(NOT(ISNUMBER(K280)),K280&lt;0.2)),100,IF(AND(J280&lt;=1.35,OR(NOT(ISNUMBER(K280)),K280&lt;0.4)),50,0)),""))</f>
        <v>100</v>
      </c>
      <c r="U280" s="127" t="n">
        <f aca="false">IF(ISNUMBER(P280),IF(P280=1,100,IF(P280=0,50,0)),"")</f>
        <v>100</v>
      </c>
      <c r="V280" s="127" t="n">
        <f aca="false">IF(ISNUMBER(Q280),IF(Q280=1,0,100),"")</f>
        <v>100</v>
      </c>
      <c r="W280" s="127" t="n">
        <f aca="false">IF(ISNUMBER(N280),IF(OR(N280&lt;4,AND(N280&lt;6,ISNUMBER(O280),O280&lt;-0.3)),100,IF(OR(N280&lt;=6,AND(ISNUMBER(O280),O280&lt;-0.3)),50,0)),"")</f>
        <v>50</v>
      </c>
      <c r="X280" s="127" t="n">
        <f aca="false">IF(ISNUMBER(I280),IF(I280&lt;15,100,IF(I280&lt;=25,50,0)),"")</f>
        <v>100</v>
      </c>
      <c r="Y280" s="127" t="n">
        <f aca="false">SUMPRODUCT({30,10,20,15,10,10,5},--ISNUMBER(R280:X280))</f>
        <v>100</v>
      </c>
      <c r="Z280" s="127" t="n">
        <f aca="false">IF(Y280&gt;=60,SUMPRODUCT({30,10,20,15,10,10,5},R280:X280)/Y280,"")</f>
        <v>80</v>
      </c>
      <c r="AA280" s="127" t="str">
        <f aca="false">IF(ISNUMBER(Z280),IF(Z280&gt;=70,"EASY",IF(Z280&gt;40,"UNCERTAIN","HARD")),"")</f>
        <v>EASY</v>
      </c>
    </row>
    <row r="281" customFormat="false" ht="15" hidden="false" customHeight="false" outlineLevel="0" collapsed="false">
      <c r="A281" s="127" t="s">
        <v>1571</v>
      </c>
      <c r="B281" s="127" t="n">
        <v>0.0247</v>
      </c>
      <c r="C281" s="127" t="s">
        <v>1293</v>
      </c>
      <c r="D281" s="127" t="n">
        <f aca="false">D280*(1+B281)</f>
        <v>989.794412187034</v>
      </c>
      <c r="E281" s="127" t="n">
        <f aca="false">AVERAGE(D272:D281)</f>
        <v>989.425049854315</v>
      </c>
      <c r="F281" s="127" t="n">
        <f aca="false">D281/E281-1</f>
        <v>0.000373310068078059</v>
      </c>
      <c r="G281" s="127" t="n">
        <f aca="false">IF(E281&gt;E280,1,0)</f>
        <v>1</v>
      </c>
      <c r="H281" s="127" t="n">
        <f aca="false">D281/D269-1</f>
        <v>0.160850088206007</v>
      </c>
      <c r="I281" s="127" t="n">
        <f aca="false">STDEV(B276:B281)*SQRT(12)*100</f>
        <v>13.4877974480639</v>
      </c>
      <c r="J281" s="127" t="n">
        <v>0.84</v>
      </c>
      <c r="K281" s="127" t="n">
        <f aca="false">IF(AND(ISNUMBER(J281),ISNUMBER(J275)),J281-J275,"")</f>
        <v>-0.0600000000000001</v>
      </c>
      <c r="M281" s="127" t="str">
        <f aca="false">IF(AND(ISNUMBER(L281),ISNUMBER(L275)),L281-L275,"")</f>
        <v/>
      </c>
      <c r="N281" s="127" t="n">
        <v>4.7881</v>
      </c>
      <c r="O281" s="127" t="n">
        <f aca="false">IF(AND(ISNUMBER(N281),ISNUMBER(N275)),N281-N275,"")</f>
        <v>0.6181</v>
      </c>
      <c r="P281" s="127" t="n">
        <v>1</v>
      </c>
      <c r="Q281" s="127" t="n">
        <v>0</v>
      </c>
      <c r="R281" s="127" t="n">
        <f aca="false">IF(ISNUMBER(F281),IF(AND(F281&gt;0.02,G281=1),100,IF(F281&gt;-0.02,50,0)),"")</f>
        <v>50</v>
      </c>
      <c r="S281" s="127" t="n">
        <f aca="false">IF(ISNUMBER(H281),IF(H281&gt;0.05,100,IF(H281&gt;0,50,0)),"")</f>
        <v>100</v>
      </c>
      <c r="T281" s="127" t="n">
        <f aca="false">IF(AND(A281&gt;="2019-01",ISNUMBER(L281)),IF(AND(L281&lt;350,OR(NOT(ISNUMBER(M281)),M281&lt;50)),100,IF(L281&lt;=450,50,0)),IF(ISNUMBER(J281),IF(AND(J281&lt;0.95,OR(NOT(ISNUMBER(K281)),K281&lt;0.2)),100,IF(AND(J281&lt;=1.35,OR(NOT(ISNUMBER(K281)),K281&lt;0.4)),50,0)),""))</f>
        <v>100</v>
      </c>
      <c r="U281" s="127" t="n">
        <f aca="false">IF(ISNUMBER(P281),IF(P281=1,100,IF(P281=0,50,0)),"")</f>
        <v>100</v>
      </c>
      <c r="V281" s="127" t="n">
        <f aca="false">IF(ISNUMBER(Q281),IF(Q281=1,0,100),"")</f>
        <v>100</v>
      </c>
      <c r="W281" s="127" t="n">
        <f aca="false">IF(ISNUMBER(N281),IF(OR(N281&lt;4,AND(N281&lt;6,ISNUMBER(O281),O281&lt;-0.3)),100,IF(OR(N281&lt;=6,AND(ISNUMBER(O281),O281&lt;-0.3)),50,0)),"")</f>
        <v>50</v>
      </c>
      <c r="X281" s="127" t="n">
        <f aca="false">IF(ISNUMBER(I281),IF(I281&lt;15,100,IF(I281&lt;=25,50,0)),"")</f>
        <v>100</v>
      </c>
      <c r="Y281" s="127" t="n">
        <f aca="false">SUMPRODUCT({30,10,20,15,10,10,5},--ISNUMBER(R281:X281))</f>
        <v>100</v>
      </c>
      <c r="Z281" s="127" t="n">
        <f aca="false">IF(Y281&gt;=60,SUMPRODUCT({30,10,20,15,10,10,5},R281:X281)/Y281,"")</f>
        <v>80</v>
      </c>
      <c r="AA281" s="127" t="str">
        <f aca="false">IF(ISNUMBER(Z281),IF(Z281&gt;=70,"EASY",IF(Z281&gt;40,"UNCERTAIN","HARD")),"")</f>
        <v>EASY</v>
      </c>
    </row>
    <row r="282" customFormat="false" ht="15" hidden="false" customHeight="false" outlineLevel="0" collapsed="false">
      <c r="A282" s="127" t="s">
        <v>1572</v>
      </c>
      <c r="B282" s="127" t="n">
        <v>-0.0267</v>
      </c>
      <c r="C282" s="127" t="s">
        <v>1293</v>
      </c>
      <c r="D282" s="127" t="n">
        <f aca="false">D281*(1+B282)</f>
        <v>963.36690138164</v>
      </c>
      <c r="E282" s="127" t="n">
        <f aca="false">AVERAGE(D273:D282)</f>
        <v>993.124135908531</v>
      </c>
      <c r="F282" s="127" t="n">
        <f aca="false">D282/E282-1</f>
        <v>-0.0299632578153672</v>
      </c>
      <c r="G282" s="127" t="n">
        <f aca="false">IF(E282&gt;E281,1,0)</f>
        <v>1</v>
      </c>
      <c r="H282" s="127" t="n">
        <f aca="false">D282/D270-1</f>
        <v>0.0760527531913395</v>
      </c>
      <c r="I282" s="127" t="n">
        <f aca="false">STDEV(B277:B282)*SQRT(12)*100</f>
        <v>13.3493865027573</v>
      </c>
      <c r="J282" s="127" t="n">
        <v>0.84</v>
      </c>
      <c r="K282" s="127" t="n">
        <f aca="false">IF(AND(ISNUMBER(J282),ISNUMBER(J276)),J282-J276,"")</f>
        <v>-0.05</v>
      </c>
      <c r="M282" s="127" t="str">
        <f aca="false">IF(AND(ISNUMBER(L282),ISNUMBER(L276)),L282-L276,"")</f>
        <v/>
      </c>
      <c r="N282" s="127" t="n">
        <v>4.8513</v>
      </c>
      <c r="O282" s="127" t="n">
        <f aca="false">IF(AND(ISNUMBER(N282),ISNUMBER(N276)),N282-N276,"")</f>
        <v>0.5382</v>
      </c>
      <c r="P282" s="127" t="n">
        <v>1</v>
      </c>
      <c r="Q282" s="127" t="n">
        <v>0</v>
      </c>
      <c r="R282" s="127" t="n">
        <f aca="false">IF(ISNUMBER(F282),IF(AND(F282&gt;0.02,G282=1),100,IF(F282&gt;-0.02,50,0)),"")</f>
        <v>0</v>
      </c>
      <c r="S282" s="127" t="n">
        <f aca="false">IF(ISNUMBER(H282),IF(H282&gt;0.05,100,IF(H282&gt;0,50,0)),"")</f>
        <v>100</v>
      </c>
      <c r="T282" s="127" t="n">
        <f aca="false">IF(AND(A282&gt;="2019-01",ISNUMBER(L282)),IF(AND(L282&lt;350,OR(NOT(ISNUMBER(M282)),M282&lt;50)),100,IF(L282&lt;=450,50,0)),IF(ISNUMBER(J282),IF(AND(J282&lt;0.95,OR(NOT(ISNUMBER(K282)),K282&lt;0.2)),100,IF(AND(J282&lt;=1.35,OR(NOT(ISNUMBER(K282)),K282&lt;0.4)),50,0)),""))</f>
        <v>100</v>
      </c>
      <c r="U282" s="127" t="n">
        <f aca="false">IF(ISNUMBER(P282),IF(P282=1,100,IF(P282=0,50,0)),"")</f>
        <v>100</v>
      </c>
      <c r="V282" s="127" t="n">
        <f aca="false">IF(ISNUMBER(Q282),IF(Q282=1,0,100),"")</f>
        <v>100</v>
      </c>
      <c r="W282" s="127" t="n">
        <f aca="false">IF(ISNUMBER(N282),IF(OR(N282&lt;4,AND(N282&lt;6,ISNUMBER(O282),O282&lt;-0.3)),100,IF(OR(N282&lt;=6,AND(ISNUMBER(O282),O282&lt;-0.3)),50,0)),"")</f>
        <v>50</v>
      </c>
      <c r="X282" s="127" t="n">
        <f aca="false">IF(ISNUMBER(I282),IF(I282&lt;15,100,IF(I282&lt;=25,50,0)),"")</f>
        <v>100</v>
      </c>
      <c r="Y282" s="127" t="n">
        <f aca="false">SUMPRODUCT({30,10,20,15,10,10,5},--ISNUMBER(R282:X282))</f>
        <v>100</v>
      </c>
      <c r="Z282" s="127" t="n">
        <f aca="false">IF(Y282&gt;=60,SUMPRODUCT({30,10,20,15,10,10,5},R282:X282)/Y282,"")</f>
        <v>65</v>
      </c>
      <c r="AA282" s="127" t="str">
        <f aca="false">IF(ISNUMBER(Z282),IF(Z282&gt;=70,"EASY",IF(Z282&gt;40,"UNCERTAIN","HARD")),"")</f>
        <v>UNCERTAIN</v>
      </c>
    </row>
    <row r="283" customFormat="false" ht="15" hidden="false" customHeight="false" outlineLevel="0" collapsed="false">
      <c r="A283" s="127" t="s">
        <v>1573</v>
      </c>
      <c r="B283" s="127" t="n">
        <v>0.091</v>
      </c>
      <c r="C283" s="127" t="s">
        <v>1293</v>
      </c>
      <c r="D283" s="127" t="n">
        <f aca="false">D282*(1+B283)</f>
        <v>1051.03328940737</v>
      </c>
      <c r="E283" s="127" t="n">
        <f aca="false">AVERAGE(D274:D283)</f>
        <v>998.271490042689</v>
      </c>
      <c r="F283" s="127" t="n">
        <f aca="false">D283/E283-1</f>
        <v>0.0528531565720904</v>
      </c>
      <c r="G283" s="127" t="n">
        <f aca="false">IF(E283&gt;E282,1,0)</f>
        <v>1</v>
      </c>
      <c r="H283" s="127" t="n">
        <f aca="false">D283/D271-1</f>
        <v>0.127303201201989</v>
      </c>
      <c r="I283" s="127" t="n">
        <f aca="false">STDEV(B278:B283)*SQRT(12)*100</f>
        <v>19.0184762796603</v>
      </c>
      <c r="J283" s="127" t="n">
        <v>0.94</v>
      </c>
      <c r="K283" s="127" t="n">
        <f aca="false">IF(AND(ISNUMBER(J283),ISNUMBER(J277)),J283-J277,"")</f>
        <v>0.0199999999999999</v>
      </c>
      <c r="M283" s="127" t="str">
        <f aca="false">IF(AND(ISNUMBER(L283),ISNUMBER(L277)),L283-L277,"")</f>
        <v/>
      </c>
      <c r="N283" s="127" t="n">
        <v>4.7545</v>
      </c>
      <c r="O283" s="127" t="n">
        <f aca="false">IF(AND(ISNUMBER(N283),ISNUMBER(N277)),N283-N277,"")</f>
        <v>0.375500000000001</v>
      </c>
      <c r="P283" s="127" t="n">
        <v>1</v>
      </c>
      <c r="Q283" s="127" t="n">
        <v>0</v>
      </c>
      <c r="R283" s="127" t="n">
        <f aca="false">IF(ISNUMBER(F283),IF(AND(F283&gt;0.02,G283=1),100,IF(F283&gt;-0.02,50,0)),"")</f>
        <v>100</v>
      </c>
      <c r="S283" s="127" t="n">
        <f aca="false">IF(ISNUMBER(H283),IF(H283&gt;0.05,100,IF(H283&gt;0,50,0)),"")</f>
        <v>100</v>
      </c>
      <c r="T283" s="127" t="n">
        <f aca="false">IF(AND(A283&gt;="2019-01",ISNUMBER(L283)),IF(AND(L283&lt;350,OR(NOT(ISNUMBER(M283)),M283&lt;50)),100,IF(L283&lt;=450,50,0)),IF(ISNUMBER(J283),IF(AND(J283&lt;0.95,OR(NOT(ISNUMBER(K283)),K283&lt;0.2)),100,IF(AND(J283&lt;=1.35,OR(NOT(ISNUMBER(K283)),K283&lt;0.4)),50,0)),""))</f>
        <v>100</v>
      </c>
      <c r="U283" s="127" t="n">
        <f aca="false">IF(ISNUMBER(P283),IF(P283=1,100,IF(P283=0,50,0)),"")</f>
        <v>100</v>
      </c>
      <c r="V283" s="127" t="n">
        <f aca="false">IF(ISNUMBER(Q283),IF(Q283=1,0,100),"")</f>
        <v>100</v>
      </c>
      <c r="W283" s="127" t="n">
        <f aca="false">IF(ISNUMBER(N283),IF(OR(N283&lt;4,AND(N283&lt;6,ISNUMBER(O283),O283&lt;-0.3)),100,IF(OR(N283&lt;=6,AND(ISNUMBER(O283),O283&lt;-0.3)),50,0)),"")</f>
        <v>50</v>
      </c>
      <c r="X283" s="127" t="n">
        <f aca="false">IF(ISNUMBER(I283),IF(I283&lt;15,100,IF(I283&lt;=25,50,0)),"")</f>
        <v>50</v>
      </c>
      <c r="Y283" s="127" t="n">
        <f aca="false">SUMPRODUCT({30,10,20,15,10,10,5},--ISNUMBER(R283:X283))</f>
        <v>100</v>
      </c>
      <c r="Z283" s="127" t="n">
        <f aca="false">IF(Y283&gt;=60,SUMPRODUCT({30,10,20,15,10,10,5},R283:X283)/Y283,"")</f>
        <v>92.5</v>
      </c>
      <c r="AA283" s="127" t="str">
        <f aca="false">IF(ISNUMBER(Z283),IF(Z283&gt;=70,"EASY",IF(Z283&gt;40,"UNCERTAIN","HARD")),"")</f>
        <v>EASY</v>
      </c>
    </row>
    <row r="284" customFormat="false" ht="15" hidden="false" customHeight="false" outlineLevel="0" collapsed="false">
      <c r="A284" s="127" t="s">
        <v>1574</v>
      </c>
      <c r="B284" s="127" t="n">
        <v>-0.0046</v>
      </c>
      <c r="C284" s="127" t="s">
        <v>1293</v>
      </c>
      <c r="D284" s="127" t="n">
        <f aca="false">D283*(1+B284)</f>
        <v>1046.1985362761</v>
      </c>
      <c r="E284" s="127" t="n">
        <f aca="false">AVERAGE(D275:D284)</f>
        <v>1000.75632861294</v>
      </c>
      <c r="F284" s="127" t="n">
        <f aca="false">D284/E284-1</f>
        <v>0.0454078643960643</v>
      </c>
      <c r="G284" s="127" t="n">
        <f aca="false">IF(E284&gt;E283,1,0)</f>
        <v>1</v>
      </c>
      <c r="H284" s="127" t="n">
        <f aca="false">D284/D272-1</f>
        <v>0.129345417146195</v>
      </c>
      <c r="I284" s="127" t="n">
        <f aca="false">STDEV(B279:B284)*SQRT(12)*100</f>
        <v>19.0196487875039</v>
      </c>
      <c r="J284" s="127" t="n">
        <v>0.96</v>
      </c>
      <c r="K284" s="127" t="n">
        <f aca="false">IF(AND(ISNUMBER(J284),ISNUMBER(J278)),J284-J278,"")</f>
        <v>0</v>
      </c>
      <c r="M284" s="127" t="str">
        <f aca="false">IF(AND(ISNUMBER(L284),ISNUMBER(L278)),L284-L278,"")</f>
        <v/>
      </c>
      <c r="N284" s="127" t="n">
        <v>4.8913</v>
      </c>
      <c r="O284" s="127" t="n">
        <f aca="false">IF(AND(ISNUMBER(N284),ISNUMBER(N278)),N284-N278,"")</f>
        <v>0.4469</v>
      </c>
      <c r="P284" s="127" t="n">
        <v>1</v>
      </c>
      <c r="Q284" s="127" t="n">
        <v>0</v>
      </c>
      <c r="R284" s="127" t="n">
        <f aca="false">IF(ISNUMBER(F284),IF(AND(F284&gt;0.02,G284=1),100,IF(F284&gt;-0.02,50,0)),"")</f>
        <v>100</v>
      </c>
      <c r="S284" s="127" t="n">
        <f aca="false">IF(ISNUMBER(H284),IF(H284&gt;0.05,100,IF(H284&gt;0,50,0)),"")</f>
        <v>100</v>
      </c>
      <c r="T284" s="127" t="n">
        <f aca="false">IF(AND(A284&gt;="2019-01",ISNUMBER(L284)),IF(AND(L284&lt;350,OR(NOT(ISNUMBER(M284)),M284&lt;50)),100,IF(L284&lt;=450,50,0)),IF(ISNUMBER(J284),IF(AND(J284&lt;0.95,OR(NOT(ISNUMBER(K284)),K284&lt;0.2)),100,IF(AND(J284&lt;=1.35,OR(NOT(ISNUMBER(K284)),K284&lt;0.4)),50,0)),""))</f>
        <v>50</v>
      </c>
      <c r="U284" s="127" t="n">
        <f aca="false">IF(ISNUMBER(P284),IF(P284=1,100,IF(P284=0,50,0)),"")</f>
        <v>100</v>
      </c>
      <c r="V284" s="127" t="n">
        <f aca="false">IF(ISNUMBER(Q284),IF(Q284=1,0,100),"")</f>
        <v>100</v>
      </c>
      <c r="W284" s="127" t="n">
        <f aca="false">IF(ISNUMBER(N284),IF(OR(N284&lt;4,AND(N284&lt;6,ISNUMBER(O284),O284&lt;-0.3)),100,IF(OR(N284&lt;=6,AND(ISNUMBER(O284),O284&lt;-0.3)),50,0)),"")</f>
        <v>50</v>
      </c>
      <c r="X284" s="127" t="n">
        <f aca="false">IF(ISNUMBER(I284),IF(I284&lt;15,100,IF(I284&lt;=25,50,0)),"")</f>
        <v>50</v>
      </c>
      <c r="Y284" s="127" t="n">
        <f aca="false">SUMPRODUCT({30,10,20,15,10,10,5},--ISNUMBER(R284:X284))</f>
        <v>100</v>
      </c>
      <c r="Z284" s="127" t="n">
        <f aca="false">IF(Y284&gt;=60,SUMPRODUCT({30,10,20,15,10,10,5},R284:X284)/Y284,"")</f>
        <v>82.5</v>
      </c>
      <c r="AA284" s="127" t="str">
        <f aca="false">IF(ISNUMBER(Z284),IF(Z284&gt;=70,"EASY",IF(Z284&gt;40,"UNCERTAIN","HARD")),"")</f>
        <v>EASY</v>
      </c>
    </row>
    <row r="285" customFormat="false" ht="15" hidden="false" customHeight="false" outlineLevel="0" collapsed="false">
      <c r="A285" s="127" t="s">
        <v>1575</v>
      </c>
      <c r="B285" s="127" t="n">
        <v>-0.0122</v>
      </c>
      <c r="C285" s="127" t="s">
        <v>1293</v>
      </c>
      <c r="D285" s="127" t="n">
        <f aca="false">D284*(1+B285)</f>
        <v>1033.43491413353</v>
      </c>
      <c r="E285" s="127" t="n">
        <f aca="false">AVERAGE(D276:D285)</f>
        <v>1002.07715348549</v>
      </c>
      <c r="F285" s="127" t="n">
        <f aca="false">D285/E285-1</f>
        <v>0.0312927607809113</v>
      </c>
      <c r="G285" s="127" t="n">
        <f aca="false">IF(E285&gt;E284,1,0)</f>
        <v>1</v>
      </c>
      <c r="H285" s="127" t="n">
        <f aca="false">D285/D273-1</f>
        <v>0.0338900862437548</v>
      </c>
      <c r="I285" s="127" t="n">
        <f aca="false">STDEV(B280:B285)*SQRT(12)*100</f>
        <v>14.4798232033406</v>
      </c>
      <c r="J285" s="127" t="n">
        <v>0.96</v>
      </c>
      <c r="K285" s="127" t="n">
        <f aca="false">IF(AND(ISNUMBER(J285),ISNUMBER(J279)),J285-J279,"")</f>
        <v>0.01</v>
      </c>
      <c r="M285" s="127" t="str">
        <f aca="false">IF(AND(ISNUMBER(L285),ISNUMBER(L279)),L285-L279,"")</f>
        <v/>
      </c>
      <c r="N285" s="127" t="n">
        <v>5.1084</v>
      </c>
      <c r="O285" s="127" t="n">
        <f aca="false">IF(AND(ISNUMBER(N285),ISNUMBER(N279)),N285-N279,"")</f>
        <v>0.6815</v>
      </c>
      <c r="P285" s="127" t="n">
        <v>1</v>
      </c>
      <c r="Q285" s="127" t="n">
        <v>0</v>
      </c>
      <c r="R285" s="127" t="n">
        <f aca="false">IF(ISNUMBER(F285),IF(AND(F285&gt;0.02,G285=1),100,IF(F285&gt;-0.02,50,0)),"")</f>
        <v>100</v>
      </c>
      <c r="S285" s="127" t="n">
        <f aca="false">IF(ISNUMBER(H285),IF(H285&gt;0.05,100,IF(H285&gt;0,50,0)),"")</f>
        <v>50</v>
      </c>
      <c r="T285" s="127" t="n">
        <f aca="false">IF(AND(A285&gt;="2019-01",ISNUMBER(L285)),IF(AND(L285&lt;350,OR(NOT(ISNUMBER(M285)),M285&lt;50)),100,IF(L285&lt;=450,50,0)),IF(ISNUMBER(J285),IF(AND(J285&lt;0.95,OR(NOT(ISNUMBER(K285)),K285&lt;0.2)),100,IF(AND(J285&lt;=1.35,OR(NOT(ISNUMBER(K285)),K285&lt;0.4)),50,0)),""))</f>
        <v>50</v>
      </c>
      <c r="U285" s="127" t="n">
        <f aca="false">IF(ISNUMBER(P285),IF(P285=1,100,IF(P285=0,50,0)),"")</f>
        <v>100</v>
      </c>
      <c r="V285" s="127" t="n">
        <f aca="false">IF(ISNUMBER(Q285),IF(Q285=1,0,100),"")</f>
        <v>100</v>
      </c>
      <c r="W285" s="127" t="n">
        <f aca="false">IF(ISNUMBER(N285),IF(OR(N285&lt;4,AND(N285&lt;6,ISNUMBER(O285),O285&lt;-0.3)),100,IF(OR(N285&lt;=6,AND(ISNUMBER(O285),O285&lt;-0.3)),50,0)),"")</f>
        <v>50</v>
      </c>
      <c r="X285" s="127" t="n">
        <f aca="false">IF(ISNUMBER(I285),IF(I285&lt;15,100,IF(I285&lt;=25,50,0)),"")</f>
        <v>100</v>
      </c>
      <c r="Y285" s="127" t="n">
        <f aca="false">SUMPRODUCT({30,10,20,15,10,10,5},--ISNUMBER(R285:X285))</f>
        <v>100</v>
      </c>
      <c r="Z285" s="127" t="n">
        <f aca="false">IF(Y285&gt;=60,SUMPRODUCT({30,10,20,15,10,10,5},R285:X285)/Y285,"")</f>
        <v>80</v>
      </c>
      <c r="AA285" s="127" t="str">
        <f aca="false">IF(ISNUMBER(Z285),IF(Z285&gt;=70,"EASY",IF(Z285&gt;40,"UNCERTAIN","HARD")),"")</f>
        <v>EASY</v>
      </c>
    </row>
    <row r="286" customFormat="false" ht="15" hidden="false" customHeight="false" outlineLevel="0" collapsed="false">
      <c r="A286" s="127" t="s">
        <v>1576</v>
      </c>
      <c r="B286" s="127" t="n">
        <v>-0.0949</v>
      </c>
      <c r="C286" s="127" t="s">
        <v>1293</v>
      </c>
      <c r="D286" s="127" t="n">
        <f aca="false">D285*(1+B286)</f>
        <v>935.361940782255</v>
      </c>
      <c r="E286" s="127" t="n">
        <f aca="false">AVERAGE(D277:D286)</f>
        <v>996.641158752485</v>
      </c>
      <c r="F286" s="127" t="n">
        <f aca="false">D286/E286-1</f>
        <v>-0.0614857388058649</v>
      </c>
      <c r="G286" s="127" t="n">
        <f aca="false">IF(E286&gt;E285,1,0)</f>
        <v>0</v>
      </c>
      <c r="H286" s="127" t="n">
        <f aca="false">D286/D274-1</f>
        <v>-0.0841907251328807</v>
      </c>
      <c r="I286" s="127" t="n">
        <f aca="false">STDEV(B281:B286)*SQRT(12)*100</f>
        <v>21.1815627374375</v>
      </c>
      <c r="J286" s="127" t="n">
        <v>1</v>
      </c>
      <c r="K286" s="127" t="n">
        <f aca="false">IF(AND(ISNUMBER(J286),ISNUMBER(J280)),J286-J280,"")</f>
        <v>0.08</v>
      </c>
      <c r="M286" s="127" t="str">
        <f aca="false">IF(AND(ISNUMBER(L286),ISNUMBER(L280)),L286-L280,"")</f>
        <v/>
      </c>
      <c r="N286" s="127" t="n">
        <v>5.4826</v>
      </c>
      <c r="O286" s="127" t="n">
        <f aca="false">IF(AND(ISNUMBER(N286),ISNUMBER(N280)),N286-N280,"")</f>
        <v>0.9121</v>
      </c>
      <c r="P286" s="127" t="n">
        <v>1</v>
      </c>
      <c r="Q286" s="127" t="n">
        <v>0</v>
      </c>
      <c r="R286" s="127" t="n">
        <f aca="false">IF(ISNUMBER(F286),IF(AND(F286&gt;0.02,G286=1),100,IF(F286&gt;-0.02,50,0)),"")</f>
        <v>0</v>
      </c>
      <c r="S286" s="127" t="n">
        <f aca="false">IF(ISNUMBER(H286),IF(H286&gt;0.05,100,IF(H286&gt;0,50,0)),"")</f>
        <v>0</v>
      </c>
      <c r="T286" s="127" t="n">
        <f aca="false">IF(AND(A286&gt;="2019-01",ISNUMBER(L286)),IF(AND(L286&lt;350,OR(NOT(ISNUMBER(M286)),M286&lt;50)),100,IF(L286&lt;=450,50,0)),IF(ISNUMBER(J286),IF(AND(J286&lt;0.95,OR(NOT(ISNUMBER(K286)),K286&lt;0.2)),100,IF(AND(J286&lt;=1.35,OR(NOT(ISNUMBER(K286)),K286&lt;0.4)),50,0)),""))</f>
        <v>50</v>
      </c>
      <c r="U286" s="127" t="n">
        <f aca="false">IF(ISNUMBER(P286),IF(P286=1,100,IF(P286=0,50,0)),"")</f>
        <v>100</v>
      </c>
      <c r="V286" s="127" t="n">
        <f aca="false">IF(ISNUMBER(Q286),IF(Q286=1,0,100),"")</f>
        <v>100</v>
      </c>
      <c r="W286" s="127" t="n">
        <f aca="false">IF(ISNUMBER(N286),IF(OR(N286&lt;4,AND(N286&lt;6,ISNUMBER(O286),O286&lt;-0.3)),100,IF(OR(N286&lt;=6,AND(ISNUMBER(O286),O286&lt;-0.3)),50,0)),"")</f>
        <v>50</v>
      </c>
      <c r="X286" s="127" t="n">
        <f aca="false">IF(ISNUMBER(I286),IF(I286&lt;15,100,IF(I286&lt;=25,50,0)),"")</f>
        <v>50</v>
      </c>
      <c r="Y286" s="127" t="n">
        <f aca="false">SUMPRODUCT({30,10,20,15,10,10,5},--ISNUMBER(R286:X286))</f>
        <v>100</v>
      </c>
      <c r="Z286" s="127" t="n">
        <f aca="false">IF(Y286&gt;=60,SUMPRODUCT({30,10,20,15,10,10,5},R286:X286)/Y286,"")</f>
        <v>42.5</v>
      </c>
      <c r="AA286" s="127" t="str">
        <f aca="false">IF(ISNUMBER(Z286),IF(Z286&gt;=70,"EASY",IF(Z286&gt;40,"UNCERTAIN","HARD")),"")</f>
        <v>UNCERTAIN</v>
      </c>
    </row>
    <row r="287" customFormat="false" ht="15" hidden="false" customHeight="false" outlineLevel="0" collapsed="false">
      <c r="A287" s="127" t="s">
        <v>1577</v>
      </c>
      <c r="B287" s="127" t="n">
        <v>-0.0552</v>
      </c>
      <c r="C287" s="127" t="s">
        <v>1293</v>
      </c>
      <c r="D287" s="127" t="n">
        <f aca="false">D286*(1+B287)</f>
        <v>883.729961651075</v>
      </c>
      <c r="E287" s="127" t="n">
        <f aca="false">AVERAGE(D278:D287)</f>
        <v>984.33964445881</v>
      </c>
      <c r="F287" s="127" t="n">
        <f aca="false">D287/E287-1</f>
        <v>-0.102210332961902</v>
      </c>
      <c r="G287" s="127" t="n">
        <f aca="false">IF(E287&gt;E286,1,0)</f>
        <v>0</v>
      </c>
      <c r="H287" s="127" t="n">
        <f aca="false">D287/D275-1</f>
        <v>-0.133790566728948</v>
      </c>
      <c r="I287" s="127" t="n">
        <f aca="false">STDEV(B282:B287)*SQRT(12)*100</f>
        <v>21.612485280504</v>
      </c>
      <c r="J287" s="127" t="n">
        <v>1.08</v>
      </c>
      <c r="K287" s="127" t="n">
        <f aca="false">IF(AND(ISNUMBER(J287),ISNUMBER(J281)),J287-J281,"")</f>
        <v>0.24</v>
      </c>
      <c r="M287" s="127" t="str">
        <f aca="false">IF(AND(ISNUMBER(L287),ISNUMBER(L281)),L287-L281,"")</f>
        <v/>
      </c>
      <c r="N287" s="127" t="n">
        <v>5.5427</v>
      </c>
      <c r="O287" s="127" t="n">
        <f aca="false">IF(AND(ISNUMBER(N287),ISNUMBER(N281)),N287-N281,"")</f>
        <v>0.7546</v>
      </c>
      <c r="P287" s="127" t="n">
        <v>1</v>
      </c>
      <c r="Q287" s="127" t="n">
        <v>0</v>
      </c>
      <c r="R287" s="127" t="n">
        <f aca="false">IF(ISNUMBER(F287),IF(AND(F287&gt;0.02,G287=1),100,IF(F287&gt;-0.02,50,0)),"")</f>
        <v>0</v>
      </c>
      <c r="S287" s="127" t="n">
        <f aca="false">IF(ISNUMBER(H287),IF(H287&gt;0.05,100,IF(H287&gt;0,50,0)),"")</f>
        <v>0</v>
      </c>
      <c r="T287" s="127" t="n">
        <f aca="false">IF(AND(A287&gt;="2019-01",ISNUMBER(L287)),IF(AND(L287&lt;350,OR(NOT(ISNUMBER(M287)),M287&lt;50)),100,IF(L287&lt;=450,50,0)),IF(ISNUMBER(J287),IF(AND(J287&lt;0.95,OR(NOT(ISNUMBER(K287)),K287&lt;0.2)),100,IF(AND(J287&lt;=1.35,OR(NOT(ISNUMBER(K287)),K287&lt;0.4)),50,0)),""))</f>
        <v>50</v>
      </c>
      <c r="U287" s="127" t="n">
        <f aca="false">IF(ISNUMBER(P287),IF(P287=1,100,IF(P287=0,50,0)),"")</f>
        <v>100</v>
      </c>
      <c r="V287" s="127" t="n">
        <f aca="false">IF(ISNUMBER(Q287),IF(Q287=1,0,100),"")</f>
        <v>100</v>
      </c>
      <c r="W287" s="127" t="n">
        <f aca="false">IF(ISNUMBER(N287),IF(OR(N287&lt;4,AND(N287&lt;6,ISNUMBER(O287),O287&lt;-0.3)),100,IF(OR(N287&lt;=6,AND(ISNUMBER(O287),O287&lt;-0.3)),50,0)),"")</f>
        <v>50</v>
      </c>
      <c r="X287" s="127" t="n">
        <f aca="false">IF(ISNUMBER(I287),IF(I287&lt;15,100,IF(I287&lt;=25,50,0)),"")</f>
        <v>50</v>
      </c>
      <c r="Y287" s="127" t="n">
        <f aca="false">SUMPRODUCT({30,10,20,15,10,10,5},--ISNUMBER(R287:X287))</f>
        <v>100</v>
      </c>
      <c r="Z287" s="127" t="n">
        <f aca="false">IF(Y287&gt;=60,SUMPRODUCT({30,10,20,15,10,10,5},R287:X287)/Y287,"")</f>
        <v>42.5</v>
      </c>
      <c r="AA287" s="127" t="str">
        <f aca="false">IF(ISNUMBER(Z287),IF(Z287&gt;=70,"EASY",IF(Z287&gt;40,"UNCERTAIN","HARD")),"")</f>
        <v>UNCERTAIN</v>
      </c>
    </row>
    <row r="288" customFormat="false" ht="15" hidden="false" customHeight="false" outlineLevel="0" collapsed="false">
      <c r="A288" s="127" t="s">
        <v>1578</v>
      </c>
      <c r="B288" s="127" t="n">
        <v>-0.0124</v>
      </c>
      <c r="C288" s="127" t="s">
        <v>1293</v>
      </c>
      <c r="D288" s="127" t="n">
        <f aca="false">D287*(1+B288)</f>
        <v>872.771710126601</v>
      </c>
      <c r="E288" s="127" t="n">
        <f aca="false">AVERAGE(D279:D288)</f>
        <v>969.160366177567</v>
      </c>
      <c r="F288" s="127" t="n">
        <f aca="false">D288/E288-1</f>
        <v>-0.099455837666091</v>
      </c>
      <c r="G288" s="127" t="n">
        <f aca="false">IF(E288&gt;E287,1,0)</f>
        <v>0</v>
      </c>
      <c r="H288" s="127" t="n">
        <f aca="false">D288/D276-1</f>
        <v>-0.118164687868785</v>
      </c>
      <c r="I288" s="127" t="n">
        <f aca="false">STDEV(B283:B288)*SQRT(12)*100</f>
        <v>21.5545790958673</v>
      </c>
      <c r="J288" s="127" t="n">
        <v>1.21</v>
      </c>
      <c r="K288" s="127" t="n">
        <f aca="false">IF(AND(ISNUMBER(J288),ISNUMBER(J282)),J288-J282,"")</f>
        <v>0.37</v>
      </c>
      <c r="M288" s="127" t="str">
        <f aca="false">IF(AND(ISNUMBER(L288),ISNUMBER(L282)),L288-L282,"")</f>
        <v/>
      </c>
      <c r="N288" s="127" t="n">
        <v>5.3599</v>
      </c>
      <c r="O288" s="127" t="n">
        <f aca="false">IF(AND(ISNUMBER(N288),ISNUMBER(N282)),N288-N282,"")</f>
        <v>0.5086</v>
      </c>
      <c r="P288" s="127" t="n">
        <v>1</v>
      </c>
      <c r="Q288" s="127" t="n">
        <v>0</v>
      </c>
      <c r="R288" s="127" t="n">
        <f aca="false">IF(ISNUMBER(F288),IF(AND(F288&gt;0.02,G288=1),100,IF(F288&gt;-0.02,50,0)),"")</f>
        <v>0</v>
      </c>
      <c r="S288" s="127" t="n">
        <f aca="false">IF(ISNUMBER(H288),IF(H288&gt;0.05,100,IF(H288&gt;0,50,0)),"")</f>
        <v>0</v>
      </c>
      <c r="T288" s="127" t="n">
        <f aca="false">IF(AND(A288&gt;="2019-01",ISNUMBER(L288)),IF(AND(L288&lt;350,OR(NOT(ISNUMBER(M288)),M288&lt;50)),100,IF(L288&lt;=450,50,0)),IF(ISNUMBER(J288),IF(AND(J288&lt;0.95,OR(NOT(ISNUMBER(K288)),K288&lt;0.2)),100,IF(AND(J288&lt;=1.35,OR(NOT(ISNUMBER(K288)),K288&lt;0.4)),50,0)),""))</f>
        <v>50</v>
      </c>
      <c r="U288" s="127" t="n">
        <f aca="false">IF(ISNUMBER(P288),IF(P288=1,100,IF(P288=0,50,0)),"")</f>
        <v>100</v>
      </c>
      <c r="V288" s="127" t="n">
        <f aca="false">IF(ISNUMBER(Q288),IF(Q288=1,0,100),"")</f>
        <v>100</v>
      </c>
      <c r="W288" s="127" t="n">
        <f aca="false">IF(ISNUMBER(N288),IF(OR(N288&lt;4,AND(N288&lt;6,ISNUMBER(O288),O288&lt;-0.3)),100,IF(OR(N288&lt;=6,AND(ISNUMBER(O288),O288&lt;-0.3)),50,0)),"")</f>
        <v>50</v>
      </c>
      <c r="X288" s="127" t="n">
        <f aca="false">IF(ISNUMBER(I288),IF(I288&lt;15,100,IF(I288&lt;=25,50,0)),"")</f>
        <v>50</v>
      </c>
      <c r="Y288" s="127" t="n">
        <f aca="false">SUMPRODUCT({30,10,20,15,10,10,5},--ISNUMBER(R288:X288))</f>
        <v>100</v>
      </c>
      <c r="Z288" s="127" t="n">
        <f aca="false">IF(Y288&gt;=60,SUMPRODUCT({30,10,20,15,10,10,5},R288:X288)/Y288,"")</f>
        <v>42.5</v>
      </c>
      <c r="AA288" s="127" t="str">
        <f aca="false">IF(ISNUMBER(Z288),IF(Z288&gt;=70,"EASY",IF(Z288&gt;40,"UNCERTAIN","HARD")),"")</f>
        <v>UNCERTAIN</v>
      </c>
    </row>
    <row r="289" customFormat="false" ht="15" hidden="false" customHeight="false" outlineLevel="0" collapsed="false">
      <c r="A289" s="127" t="s">
        <v>1579</v>
      </c>
      <c r="B289" s="127" t="n">
        <v>0.0692</v>
      </c>
      <c r="C289" s="127" t="s">
        <v>1293</v>
      </c>
      <c r="D289" s="127" t="n">
        <f aca="false">D288*(1+B289)</f>
        <v>933.167512467362</v>
      </c>
      <c r="E289" s="127" t="n">
        <f aca="false">AVERAGE(D280:D289)</f>
        <v>967.479497638996</v>
      </c>
      <c r="F289" s="127" t="n">
        <f aca="false">D289/E289-1</f>
        <v>-0.0354653357051676</v>
      </c>
      <c r="G289" s="127" t="n">
        <f aca="false">IF(E289&gt;E288,1,0)</f>
        <v>0</v>
      </c>
      <c r="H289" s="127" t="n">
        <f aca="false">D289/D277-1</f>
        <v>-0.0730846286564151</v>
      </c>
      <c r="I289" s="127" t="n">
        <f aca="false">STDEV(B284:B289)*SQRT(12)*100</f>
        <v>19.0652238381824</v>
      </c>
      <c r="J289" s="127" t="n">
        <v>1.32</v>
      </c>
      <c r="K289" s="127" t="n">
        <f aca="false">IF(AND(ISNUMBER(J289),ISNUMBER(J283)),J289-J283,"")</f>
        <v>0.38</v>
      </c>
      <c r="M289" s="127" t="str">
        <f aca="false">IF(AND(ISNUMBER(L289),ISNUMBER(L283)),L289-L283,"")</f>
        <v/>
      </c>
      <c r="N289" s="127" t="n">
        <v>5.2632</v>
      </c>
      <c r="O289" s="127" t="n">
        <f aca="false">IF(AND(ISNUMBER(N289),ISNUMBER(N283)),N289-N283,"")</f>
        <v>0.5087</v>
      </c>
      <c r="P289" s="127" t="n">
        <v>1</v>
      </c>
      <c r="Q289" s="127" t="n">
        <v>0</v>
      </c>
      <c r="R289" s="127" t="n">
        <f aca="false">IF(ISNUMBER(F289),IF(AND(F289&gt;0.02,G289=1),100,IF(F289&gt;-0.02,50,0)),"")</f>
        <v>0</v>
      </c>
      <c r="S289" s="127" t="n">
        <f aca="false">IF(ISNUMBER(H289),IF(H289&gt;0.05,100,IF(H289&gt;0,50,0)),"")</f>
        <v>0</v>
      </c>
      <c r="T289" s="127" t="n">
        <f aca="false">IF(AND(A289&gt;="2019-01",ISNUMBER(L289)),IF(AND(L289&lt;350,OR(NOT(ISNUMBER(M289)),M289&lt;50)),100,IF(L289&lt;=450,50,0)),IF(ISNUMBER(J289),IF(AND(J289&lt;0.95,OR(NOT(ISNUMBER(K289)),K289&lt;0.2)),100,IF(AND(J289&lt;=1.35,OR(NOT(ISNUMBER(K289)),K289&lt;0.4)),50,0)),""))</f>
        <v>50</v>
      </c>
      <c r="U289" s="127" t="n">
        <f aca="false">IF(ISNUMBER(P289),IF(P289=1,100,IF(P289=0,50,0)),"")</f>
        <v>100</v>
      </c>
      <c r="V289" s="127" t="n">
        <f aca="false">IF(ISNUMBER(Q289),IF(Q289=1,0,100),"")</f>
        <v>100</v>
      </c>
      <c r="W289" s="127" t="n">
        <f aca="false">IF(ISNUMBER(N289),IF(OR(N289&lt;4,AND(N289&lt;6,ISNUMBER(O289),O289&lt;-0.3)),100,IF(OR(N289&lt;=6,AND(ISNUMBER(O289),O289&lt;-0.3)),50,0)),"")</f>
        <v>50</v>
      </c>
      <c r="X289" s="127" t="n">
        <f aca="false">IF(ISNUMBER(I289),IF(I289&lt;15,100,IF(I289&lt;=25,50,0)),"")</f>
        <v>50</v>
      </c>
      <c r="Y289" s="127" t="n">
        <f aca="false">SUMPRODUCT({30,10,20,15,10,10,5},--ISNUMBER(R289:X289))</f>
        <v>100</v>
      </c>
      <c r="Z289" s="127" t="n">
        <f aca="false">IF(Y289&gt;=60,SUMPRODUCT({30,10,20,15,10,10,5},R289:X289)/Y289,"")</f>
        <v>42.5</v>
      </c>
      <c r="AA289" s="127" t="str">
        <f aca="false">IF(ISNUMBER(Z289),IF(Z289&gt;=70,"EASY",IF(Z289&gt;40,"UNCERTAIN","HARD")),"")</f>
        <v>UNCERTAIN</v>
      </c>
    </row>
    <row r="290" customFormat="false" ht="15" hidden="false" customHeight="false" outlineLevel="0" collapsed="false">
      <c r="A290" s="127" t="s">
        <v>1580</v>
      </c>
      <c r="B290" s="127" t="n">
        <v>0.0306</v>
      </c>
      <c r="C290" s="127" t="s">
        <v>1293</v>
      </c>
      <c r="D290" s="127" t="n">
        <f aca="false">D289*(1+B290)</f>
        <v>961.722438348863</v>
      </c>
      <c r="E290" s="127" t="n">
        <f aca="false">AVERAGE(D281:D290)</f>
        <v>967.058161676182</v>
      </c>
      <c r="F290" s="127" t="n">
        <f aca="false">D290/E290-1</f>
        <v>-0.00551747923627521</v>
      </c>
      <c r="G290" s="127" t="n">
        <f aca="false">IF(E290&gt;E289,1,0)</f>
        <v>0</v>
      </c>
      <c r="H290" s="127" t="n">
        <f aca="false">D290/D278-1</f>
        <v>-0.0613353820313466</v>
      </c>
      <c r="I290" s="127" t="n">
        <f aca="false">STDEV(B285:B290)*SQRT(12)*100</f>
        <v>20.285353336829</v>
      </c>
      <c r="J290" s="127" t="n">
        <v>1.38</v>
      </c>
      <c r="K290" s="127" t="n">
        <f aca="false">IF(AND(ISNUMBER(J290),ISNUMBER(J284)),J290-J284,"")</f>
        <v>0.42</v>
      </c>
      <c r="M290" s="127" t="str">
        <f aca="false">IF(AND(ISNUMBER(L290),ISNUMBER(L284)),L290-L284,"")</f>
        <v/>
      </c>
      <c r="N290" s="127" t="n">
        <v>5.3191</v>
      </c>
      <c r="O290" s="127" t="n">
        <f aca="false">IF(AND(ISNUMBER(N290),ISNUMBER(N284)),N290-N284,"")</f>
        <v>0.4278</v>
      </c>
      <c r="P290" s="127" t="n">
        <v>1</v>
      </c>
      <c r="Q290" s="127" t="n">
        <v>0</v>
      </c>
      <c r="R290" s="127" t="n">
        <f aca="false">IF(ISNUMBER(F290),IF(AND(F290&gt;0.02,G290=1),100,IF(F290&gt;-0.02,50,0)),"")</f>
        <v>50</v>
      </c>
      <c r="S290" s="127" t="n">
        <f aca="false">IF(ISNUMBER(H290),IF(H290&gt;0.05,100,IF(H290&gt;0,50,0)),"")</f>
        <v>0</v>
      </c>
      <c r="T290" s="127" t="n">
        <f aca="false">IF(AND(A290&gt;="2019-01",ISNUMBER(L290)),IF(AND(L290&lt;350,OR(NOT(ISNUMBER(M290)),M290&lt;50)),100,IF(L290&lt;=450,50,0)),IF(ISNUMBER(J290),IF(AND(J290&lt;0.95,OR(NOT(ISNUMBER(K290)),K290&lt;0.2)),100,IF(AND(J290&lt;=1.35,OR(NOT(ISNUMBER(K290)),K290&lt;0.4)),50,0)),""))</f>
        <v>0</v>
      </c>
      <c r="U290" s="127" t="n">
        <f aca="false">IF(ISNUMBER(P290),IF(P290=1,100,IF(P290=0,50,0)),"")</f>
        <v>100</v>
      </c>
      <c r="V290" s="127" t="n">
        <f aca="false">IF(ISNUMBER(Q290),IF(Q290=1,0,100),"")</f>
        <v>100</v>
      </c>
      <c r="W290" s="127" t="n">
        <f aca="false">IF(ISNUMBER(N290),IF(OR(N290&lt;4,AND(N290&lt;6,ISNUMBER(O290),O290&lt;-0.3)),100,IF(OR(N290&lt;=6,AND(ISNUMBER(O290),O290&lt;-0.3)),50,0)),"")</f>
        <v>50</v>
      </c>
      <c r="X290" s="127" t="n">
        <f aca="false">IF(ISNUMBER(I290),IF(I290&lt;15,100,IF(I290&lt;=25,50,0)),"")</f>
        <v>50</v>
      </c>
      <c r="Y290" s="127" t="n">
        <f aca="false">SUMPRODUCT({30,10,20,15,10,10,5},--ISNUMBER(R290:X290))</f>
        <v>100</v>
      </c>
      <c r="Z290" s="127" t="n">
        <f aca="false">IF(Y290&gt;=60,SUMPRODUCT({30,10,20,15,10,10,5},R290:X290)/Y290,"")</f>
        <v>47.5</v>
      </c>
      <c r="AA290" s="127" t="str">
        <f aca="false">IF(ISNUMBER(Z290),IF(Z290&gt;=70,"EASY",IF(Z290&gt;40,"UNCERTAIN","HARD")),"")</f>
        <v>UNCERTAIN</v>
      </c>
    </row>
    <row r="291" customFormat="false" ht="15" hidden="false" customHeight="false" outlineLevel="0" collapsed="false">
      <c r="A291" s="127" t="s">
        <v>1581</v>
      </c>
      <c r="B291" s="127" t="n">
        <v>0.0521</v>
      </c>
      <c r="C291" s="127" t="s">
        <v>1293</v>
      </c>
      <c r="D291" s="127" t="n">
        <f aca="false">D290*(1+B291)</f>
        <v>1011.82817738684</v>
      </c>
      <c r="E291" s="127" t="n">
        <f aca="false">AVERAGE(D282:D291)</f>
        <v>969.261538196163</v>
      </c>
      <c r="F291" s="127" t="n">
        <f aca="false">D291/E291-1</f>
        <v>0.0439165669050428</v>
      </c>
      <c r="G291" s="127" t="n">
        <f aca="false">IF(E291&gt;E290,1,0)</f>
        <v>1</v>
      </c>
      <c r="H291" s="127" t="n">
        <f aca="false">D291/D279-1</f>
        <v>0.0651089781760357</v>
      </c>
      <c r="I291" s="127" t="n">
        <f aca="false">STDEV(B286:B291)*SQRT(12)*100</f>
        <v>22.2499402246388</v>
      </c>
      <c r="J291" s="127" t="n">
        <v>1.41</v>
      </c>
      <c r="K291" s="127" t="n">
        <f aca="false">IF(AND(ISNUMBER(J291),ISNUMBER(J285)),J291-J285,"")</f>
        <v>0.45</v>
      </c>
      <c r="M291" s="127" t="str">
        <f aca="false">IF(AND(ISNUMBER(L291),ISNUMBER(L285)),L291-L285,"")</f>
        <v/>
      </c>
      <c r="N291" s="127" t="n">
        <v>5.6018</v>
      </c>
      <c r="O291" s="127" t="n">
        <f aca="false">IF(AND(ISNUMBER(N291),ISNUMBER(N285)),N291-N285,"")</f>
        <v>0.4934</v>
      </c>
      <c r="P291" s="127" t="n">
        <v>1</v>
      </c>
      <c r="Q291" s="127" t="n">
        <v>0</v>
      </c>
      <c r="R291" s="127" t="n">
        <f aca="false">IF(ISNUMBER(F291),IF(AND(F291&gt;0.02,G291=1),100,IF(F291&gt;-0.02,50,0)),"")</f>
        <v>100</v>
      </c>
      <c r="S291" s="127" t="n">
        <f aca="false">IF(ISNUMBER(H291),IF(H291&gt;0.05,100,IF(H291&gt;0,50,0)),"")</f>
        <v>100</v>
      </c>
      <c r="T291" s="127" t="n">
        <f aca="false">IF(AND(A291&gt;="2019-01",ISNUMBER(L291)),IF(AND(L291&lt;350,OR(NOT(ISNUMBER(M291)),M291&lt;50)),100,IF(L291&lt;=450,50,0)),IF(ISNUMBER(J291),IF(AND(J291&lt;0.95,OR(NOT(ISNUMBER(K291)),K291&lt;0.2)),100,IF(AND(J291&lt;=1.35,OR(NOT(ISNUMBER(K291)),K291&lt;0.4)),50,0)),""))</f>
        <v>0</v>
      </c>
      <c r="U291" s="127" t="n">
        <f aca="false">IF(ISNUMBER(P291),IF(P291=1,100,IF(P291=0,50,0)),"")</f>
        <v>100</v>
      </c>
      <c r="V291" s="127" t="n">
        <f aca="false">IF(ISNUMBER(Q291),IF(Q291=1,0,100),"")</f>
        <v>100</v>
      </c>
      <c r="W291" s="127" t="n">
        <f aca="false">IF(ISNUMBER(N291),IF(OR(N291&lt;4,AND(N291&lt;6,ISNUMBER(O291),O291&lt;-0.3)),100,IF(OR(N291&lt;=6,AND(ISNUMBER(O291),O291&lt;-0.3)),50,0)),"")</f>
        <v>50</v>
      </c>
      <c r="X291" s="127" t="n">
        <f aca="false">IF(ISNUMBER(I291),IF(I291&lt;15,100,IF(I291&lt;=25,50,0)),"")</f>
        <v>50</v>
      </c>
      <c r="Y291" s="127" t="n">
        <f aca="false">SUMPRODUCT({30,10,20,15,10,10,5},--ISNUMBER(R291:X291))</f>
        <v>100</v>
      </c>
      <c r="Z291" s="127" t="n">
        <f aca="false">IF(Y291&gt;=60,SUMPRODUCT({30,10,20,15,10,10,5},R291:X291)/Y291,"")</f>
        <v>72.5</v>
      </c>
      <c r="AA291" s="127" t="str">
        <f aca="false">IF(ISNUMBER(Z291),IF(Z291&gt;=70,"EASY",IF(Z291&gt;40,"UNCERTAIN","HARD")),"")</f>
        <v>EASY</v>
      </c>
    </row>
    <row r="292" customFormat="false" ht="15" hidden="false" customHeight="false" outlineLevel="0" collapsed="false">
      <c r="A292" s="127" t="s">
        <v>1582</v>
      </c>
      <c r="B292" s="127" t="n">
        <v>0.0767</v>
      </c>
      <c r="C292" s="127" t="s">
        <v>1293</v>
      </c>
      <c r="D292" s="127" t="n">
        <f aca="false">D291*(1+B292)</f>
        <v>1089.43539859241</v>
      </c>
      <c r="E292" s="127" t="n">
        <f aca="false">AVERAGE(D283:D292)</f>
        <v>981.86838791724</v>
      </c>
      <c r="F292" s="127" t="n">
        <f aca="false">D292/E292-1</f>
        <v>0.109553390249526</v>
      </c>
      <c r="G292" s="127" t="n">
        <f aca="false">IF(E292&gt;E291,1,0)</f>
        <v>1</v>
      </c>
      <c r="H292" s="127" t="n">
        <f aca="false">D292/D280-1</f>
        <v>0.127854874903754</v>
      </c>
      <c r="I292" s="127" t="n">
        <f aca="false">STDEV(B287:B292)*SQRT(12)*100</f>
        <v>17.8008539121021</v>
      </c>
      <c r="J292" s="127" t="n">
        <v>1.24</v>
      </c>
      <c r="K292" s="127" t="n">
        <f aca="false">IF(AND(ISNUMBER(J292),ISNUMBER(J286)),J292-J286,"")</f>
        <v>0.24</v>
      </c>
      <c r="M292" s="127" t="str">
        <f aca="false">IF(AND(ISNUMBER(L292),ISNUMBER(L286)),L292-L286,"")</f>
        <v/>
      </c>
      <c r="N292" s="127" t="n">
        <v>5.6518</v>
      </c>
      <c r="O292" s="127" t="n">
        <f aca="false">IF(AND(ISNUMBER(N292),ISNUMBER(N286)),N292-N286,"")</f>
        <v>0.1692</v>
      </c>
      <c r="P292" s="127" t="n">
        <v>1</v>
      </c>
      <c r="Q292" s="127" t="n">
        <v>0</v>
      </c>
      <c r="R292" s="127" t="n">
        <f aca="false">IF(ISNUMBER(F292),IF(AND(F292&gt;0.02,G292=1),100,IF(F292&gt;-0.02,50,0)),"")</f>
        <v>100</v>
      </c>
      <c r="S292" s="127" t="n">
        <f aca="false">IF(ISNUMBER(H292),IF(H292&gt;0.05,100,IF(H292&gt;0,50,0)),"")</f>
        <v>100</v>
      </c>
      <c r="T292" s="127" t="n">
        <f aca="false">IF(AND(A292&gt;="2019-01",ISNUMBER(L292)),IF(AND(L292&lt;350,OR(NOT(ISNUMBER(M292)),M292&lt;50)),100,IF(L292&lt;=450,50,0)),IF(ISNUMBER(J292),IF(AND(J292&lt;0.95,OR(NOT(ISNUMBER(K292)),K292&lt;0.2)),100,IF(AND(J292&lt;=1.35,OR(NOT(ISNUMBER(K292)),K292&lt;0.4)),50,0)),""))</f>
        <v>50</v>
      </c>
      <c r="U292" s="127" t="n">
        <f aca="false">IF(ISNUMBER(P292),IF(P292=1,100,IF(P292=0,50,0)),"")</f>
        <v>100</v>
      </c>
      <c r="V292" s="127" t="n">
        <f aca="false">IF(ISNUMBER(Q292),IF(Q292=1,0,100),"")</f>
        <v>100</v>
      </c>
      <c r="W292" s="127" t="n">
        <f aca="false">IF(ISNUMBER(N292),IF(OR(N292&lt;4,AND(N292&lt;6,ISNUMBER(O292),O292&lt;-0.3)),100,IF(OR(N292&lt;=6,AND(ISNUMBER(O292),O292&lt;-0.3)),50,0)),"")</f>
        <v>50</v>
      </c>
      <c r="X292" s="127" t="n">
        <f aca="false">IF(ISNUMBER(I292),IF(I292&lt;15,100,IF(I292&lt;=25,50,0)),"")</f>
        <v>50</v>
      </c>
      <c r="Y292" s="127" t="n">
        <f aca="false">SUMPRODUCT({30,10,20,15,10,10,5},--ISNUMBER(R292:X292))</f>
        <v>100</v>
      </c>
      <c r="Z292" s="127" t="n">
        <f aca="false">IF(Y292&gt;=60,SUMPRODUCT({30,10,20,15,10,10,5},R292:X292)/Y292,"")</f>
        <v>82.5</v>
      </c>
      <c r="AA292" s="127" t="str">
        <f aca="false">IF(ISNUMBER(Z292),IF(Z292&gt;=70,"EASY",IF(Z292&gt;40,"UNCERTAIN","HARD")),"")</f>
        <v>EASY</v>
      </c>
    </row>
    <row r="293" customFormat="false" ht="15" hidden="false" customHeight="false" outlineLevel="0" collapsed="false">
      <c r="A293" s="127" t="s">
        <v>1583</v>
      </c>
      <c r="B293" s="127" t="n">
        <v>0.0309</v>
      </c>
      <c r="C293" s="127" t="s">
        <v>1293</v>
      </c>
      <c r="D293" s="127" t="n">
        <f aca="false">D292*(1+B293)</f>
        <v>1123.09895240892</v>
      </c>
      <c r="E293" s="127" t="n">
        <f aca="false">AVERAGE(D284:D293)</f>
        <v>989.074954217394</v>
      </c>
      <c r="F293" s="127" t="n">
        <f aca="false">D293/E293-1</f>
        <v>0.135504389854425</v>
      </c>
      <c r="G293" s="127" t="n">
        <f aca="false">IF(E293&gt;E292,1,0)</f>
        <v>1</v>
      </c>
      <c r="H293" s="127" t="n">
        <f aca="false">D293/D281-1</f>
        <v>0.134679018774549</v>
      </c>
      <c r="I293" s="127" t="n">
        <f aca="false">STDEV(B288:B293)*SQRT(12)*100</f>
        <v>11.2297479936105</v>
      </c>
      <c r="J293" s="127" t="n">
        <v>1.16</v>
      </c>
      <c r="K293" s="127" t="n">
        <f aca="false">IF(AND(ISNUMBER(J293),ISNUMBER(J287)),J293-J287,"")</f>
        <v>0.0799999999999999</v>
      </c>
      <c r="M293" s="127" t="str">
        <f aca="false">IF(AND(ISNUMBER(L293),ISNUMBER(L287)),L293-L287,"")</f>
        <v/>
      </c>
      <c r="N293" s="127" t="n">
        <v>5.2434</v>
      </c>
      <c r="O293" s="127" t="n">
        <f aca="false">IF(AND(ISNUMBER(N293),ISNUMBER(N287)),N293-N287,"")</f>
        <v>-0.2993</v>
      </c>
      <c r="P293" s="127" t="n">
        <v>1</v>
      </c>
      <c r="Q293" s="127" t="n">
        <v>0</v>
      </c>
      <c r="R293" s="127" t="n">
        <f aca="false">IF(ISNUMBER(F293),IF(AND(F293&gt;0.02,G293=1),100,IF(F293&gt;-0.02,50,0)),"")</f>
        <v>100</v>
      </c>
      <c r="S293" s="127" t="n">
        <f aca="false">IF(ISNUMBER(H293),IF(H293&gt;0.05,100,IF(H293&gt;0,50,0)),"")</f>
        <v>100</v>
      </c>
      <c r="T293" s="127" t="n">
        <f aca="false">IF(AND(A293&gt;="2019-01",ISNUMBER(L293)),IF(AND(L293&lt;350,OR(NOT(ISNUMBER(M293)),M293&lt;50)),100,IF(L293&lt;=450,50,0)),IF(ISNUMBER(J293),IF(AND(J293&lt;0.95,OR(NOT(ISNUMBER(K293)),K293&lt;0.2)),100,IF(AND(J293&lt;=1.35,OR(NOT(ISNUMBER(K293)),K293&lt;0.4)),50,0)),""))</f>
        <v>50</v>
      </c>
      <c r="U293" s="127" t="n">
        <f aca="false">IF(ISNUMBER(P293),IF(P293=1,100,IF(P293=0,50,0)),"")</f>
        <v>100</v>
      </c>
      <c r="V293" s="127" t="n">
        <f aca="false">IF(ISNUMBER(Q293),IF(Q293=1,0,100),"")</f>
        <v>100</v>
      </c>
      <c r="W293" s="127" t="n">
        <f aca="false">IF(ISNUMBER(N293),IF(OR(N293&lt;4,AND(N293&lt;6,ISNUMBER(O293),O293&lt;-0.3)),100,IF(OR(N293&lt;=6,AND(ISNUMBER(O293),O293&lt;-0.3)),50,0)),"")</f>
        <v>50</v>
      </c>
      <c r="X293" s="127" t="n">
        <f aca="false">IF(ISNUMBER(I293),IF(I293&lt;15,100,IF(I293&lt;=25,50,0)),"")</f>
        <v>100</v>
      </c>
      <c r="Y293" s="127" t="n">
        <f aca="false">SUMPRODUCT({30,10,20,15,10,10,5},--ISNUMBER(R293:X293))</f>
        <v>100</v>
      </c>
      <c r="Z293" s="127" t="n">
        <f aca="false">IF(Y293&gt;=60,SUMPRODUCT({30,10,20,15,10,10,5},R293:X293)/Y293,"")</f>
        <v>85</v>
      </c>
      <c r="AA293" s="127" t="str">
        <f aca="false">IF(ISNUMBER(Z293),IF(Z293&gt;=70,"EASY",IF(Z293&gt;40,"UNCERTAIN","HARD")),"")</f>
        <v>EASY</v>
      </c>
    </row>
    <row r="294" customFormat="false" ht="15" hidden="false" customHeight="false" outlineLevel="0" collapsed="false">
      <c r="A294" s="127" t="s">
        <v>1584</v>
      </c>
      <c r="B294" s="127" t="n">
        <v>0.0025</v>
      </c>
      <c r="C294" s="127" t="s">
        <v>1293</v>
      </c>
      <c r="D294" s="127" t="n">
        <f aca="false">D293*(1+B294)</f>
        <v>1125.90669978994</v>
      </c>
      <c r="E294" s="127" t="n">
        <f aca="false">AVERAGE(D285:D294)</f>
        <v>997.045770568778</v>
      </c>
      <c r="F294" s="127" t="n">
        <f aca="false">D294/E294-1</f>
        <v>0.129242741933149</v>
      </c>
      <c r="G294" s="127" t="n">
        <f aca="false">IF(E294&gt;E293,1,0)</f>
        <v>1</v>
      </c>
      <c r="H294" s="127" t="n">
        <f aca="false">D294/D282-1</f>
        <v>0.168720555143825</v>
      </c>
      <c r="I294" s="127" t="n">
        <f aca="false">STDEV(B289:B294)*SQRT(12)*100</f>
        <v>9.60336607653795</v>
      </c>
      <c r="J294" s="127" t="n">
        <v>1.08</v>
      </c>
      <c r="K294" s="127" t="n">
        <f aca="false">IF(AND(ISNUMBER(J294),ISNUMBER(J288)),J294-J288,"")</f>
        <v>-0.13</v>
      </c>
      <c r="M294" s="127" t="str">
        <f aca="false">IF(AND(ISNUMBER(L294),ISNUMBER(L288)),L294-L288,"")</f>
        <v/>
      </c>
      <c r="N294" s="127" t="n">
        <v>5.1493</v>
      </c>
      <c r="O294" s="127" t="n">
        <f aca="false">IF(AND(ISNUMBER(N294),ISNUMBER(N288)),N294-N288,"")</f>
        <v>-0.210599999999999</v>
      </c>
      <c r="P294" s="127" t="n">
        <v>1</v>
      </c>
      <c r="Q294" s="127" t="n">
        <v>0</v>
      </c>
      <c r="R294" s="127" t="n">
        <f aca="false">IF(ISNUMBER(F294),IF(AND(F294&gt;0.02,G294=1),100,IF(F294&gt;-0.02,50,0)),"")</f>
        <v>100</v>
      </c>
      <c r="S294" s="127" t="n">
        <f aca="false">IF(ISNUMBER(H294),IF(H294&gt;0.05,100,IF(H294&gt;0,50,0)),"")</f>
        <v>100</v>
      </c>
      <c r="T294" s="127" t="n">
        <f aca="false">IF(AND(A294&gt;="2019-01",ISNUMBER(L294)),IF(AND(L294&lt;350,OR(NOT(ISNUMBER(M294)),M294&lt;50)),100,IF(L294&lt;=450,50,0)),IF(ISNUMBER(J294),IF(AND(J294&lt;0.95,OR(NOT(ISNUMBER(K294)),K294&lt;0.2)),100,IF(AND(J294&lt;=1.35,OR(NOT(ISNUMBER(K294)),K294&lt;0.4)),50,0)),""))</f>
        <v>50</v>
      </c>
      <c r="U294" s="127" t="n">
        <f aca="false">IF(ISNUMBER(P294),IF(P294=1,100,IF(P294=0,50,0)),"")</f>
        <v>100</v>
      </c>
      <c r="V294" s="127" t="n">
        <f aca="false">IF(ISNUMBER(Q294),IF(Q294=1,0,100),"")</f>
        <v>100</v>
      </c>
      <c r="W294" s="127" t="n">
        <f aca="false">IF(ISNUMBER(N294),IF(OR(N294&lt;4,AND(N294&lt;6,ISNUMBER(O294),O294&lt;-0.3)),100,IF(OR(N294&lt;=6,AND(ISNUMBER(O294),O294&lt;-0.3)),50,0)),"")</f>
        <v>50</v>
      </c>
      <c r="X294" s="127" t="n">
        <f aca="false">IF(ISNUMBER(I294),IF(I294&lt;15,100,IF(I294&lt;=25,50,0)),"")</f>
        <v>100</v>
      </c>
      <c r="Y294" s="127" t="n">
        <f aca="false">SUMPRODUCT({30,10,20,15,10,10,5},--ISNUMBER(R294:X294))</f>
        <v>100</v>
      </c>
      <c r="Z294" s="127" t="n">
        <f aca="false">IF(Y294&gt;=60,SUMPRODUCT({30,10,20,15,10,10,5},R294:X294)/Y294,"")</f>
        <v>85</v>
      </c>
      <c r="AA294" s="127" t="str">
        <f aca="false">IF(ISNUMBER(Z294),IF(Z294&gt;=70,"EASY",IF(Z294&gt;40,"UNCERTAIN","HARD")),"")</f>
        <v>EASY</v>
      </c>
    </row>
    <row r="295" customFormat="false" ht="15" hidden="false" customHeight="false" outlineLevel="0" collapsed="false">
      <c r="A295" s="127" t="s">
        <v>1585</v>
      </c>
      <c r="B295" s="127" t="n">
        <v>0.0412</v>
      </c>
      <c r="C295" s="127" t="s">
        <v>1293</v>
      </c>
      <c r="D295" s="127" t="n">
        <f aca="false">D294*(1+B295)</f>
        <v>1172.29405582128</v>
      </c>
      <c r="E295" s="127" t="n">
        <f aca="false">AVERAGE(D286:D295)</f>
        <v>1010.93168473755</v>
      </c>
      <c r="F295" s="127" t="n">
        <f aca="false">D295/E295-1</f>
        <v>0.159617483080095</v>
      </c>
      <c r="G295" s="127" t="n">
        <f aca="false">IF(E295&gt;E294,1,0)</f>
        <v>1</v>
      </c>
      <c r="H295" s="127" t="n">
        <f aca="false">D295/D283-1</f>
        <v>0.115372907438818</v>
      </c>
      <c r="I295" s="127" t="n">
        <f aca="false">STDEV(B290:B295)*SQRT(12)*100</f>
        <v>8.57833550288166</v>
      </c>
      <c r="J295" s="127" t="n">
        <v>1</v>
      </c>
      <c r="K295" s="127" t="n">
        <f aca="false">IF(AND(ISNUMBER(J295),ISNUMBER(J289)),J295-J289,"")</f>
        <v>-0.32</v>
      </c>
      <c r="M295" s="127" t="str">
        <f aca="false">IF(AND(ISNUMBER(L295),ISNUMBER(L289)),L295-L289,"")</f>
        <v/>
      </c>
      <c r="N295" s="127" t="n">
        <v>5.1339</v>
      </c>
      <c r="O295" s="127" t="n">
        <f aca="false">IF(AND(ISNUMBER(N295),ISNUMBER(N289)),N295-N289,"")</f>
        <v>-0.129300000000001</v>
      </c>
      <c r="P295" s="127" t="n">
        <v>1</v>
      </c>
      <c r="Q295" s="127" t="n">
        <v>0</v>
      </c>
      <c r="R295" s="127" t="n">
        <f aca="false">IF(ISNUMBER(F295),IF(AND(F295&gt;0.02,G295=1),100,IF(F295&gt;-0.02,50,0)),"")</f>
        <v>100</v>
      </c>
      <c r="S295" s="127" t="n">
        <f aca="false">IF(ISNUMBER(H295),IF(H295&gt;0.05,100,IF(H295&gt;0,50,0)),"")</f>
        <v>100</v>
      </c>
      <c r="T295" s="127" t="n">
        <f aca="false">IF(AND(A295&gt;="2019-01",ISNUMBER(L295)),IF(AND(L295&lt;350,OR(NOT(ISNUMBER(M295)),M295&lt;50)),100,IF(L295&lt;=450,50,0)),IF(ISNUMBER(J295),IF(AND(J295&lt;0.95,OR(NOT(ISNUMBER(K295)),K295&lt;0.2)),100,IF(AND(J295&lt;=1.35,OR(NOT(ISNUMBER(K295)),K295&lt;0.4)),50,0)),""))</f>
        <v>50</v>
      </c>
      <c r="U295" s="127" t="n">
        <f aca="false">IF(ISNUMBER(P295),IF(P295=1,100,IF(P295=0,50,0)),"")</f>
        <v>100</v>
      </c>
      <c r="V295" s="127" t="n">
        <f aca="false">IF(ISNUMBER(Q295),IF(Q295=1,0,100),"")</f>
        <v>100</v>
      </c>
      <c r="W295" s="127" t="n">
        <f aca="false">IF(ISNUMBER(N295),IF(OR(N295&lt;4,AND(N295&lt;6,ISNUMBER(O295),O295&lt;-0.3)),100,IF(OR(N295&lt;=6,AND(ISNUMBER(O295),O295&lt;-0.3)),50,0)),"")</f>
        <v>50</v>
      </c>
      <c r="X295" s="127" t="n">
        <f aca="false">IF(ISNUMBER(I295),IF(I295&lt;15,100,IF(I295&lt;=25,50,0)),"")</f>
        <v>100</v>
      </c>
      <c r="Y295" s="127" t="n">
        <f aca="false">SUMPRODUCT({30,10,20,15,10,10,5},--ISNUMBER(R295:X295))</f>
        <v>100</v>
      </c>
      <c r="Z295" s="127" t="n">
        <f aca="false">IF(Y295&gt;=60,SUMPRODUCT({30,10,20,15,10,10,5},R295:X295)/Y295,"")</f>
        <v>85</v>
      </c>
      <c r="AA295" s="127" t="str">
        <f aca="false">IF(ISNUMBER(Z295),IF(Z295&gt;=70,"EASY",IF(Z295&gt;40,"UNCERTAIN","HARD")),"")</f>
        <v>EASY</v>
      </c>
    </row>
    <row r="296" customFormat="false" ht="15" hidden="false" customHeight="false" outlineLevel="0" collapsed="false">
      <c r="A296" s="127" t="s">
        <v>1586</v>
      </c>
      <c r="B296" s="127" t="n">
        <v>-0.0452</v>
      </c>
      <c r="C296" s="127" t="s">
        <v>1293</v>
      </c>
      <c r="D296" s="127" t="n">
        <f aca="false">D295*(1+B296)</f>
        <v>1119.30636449816</v>
      </c>
      <c r="E296" s="127" t="n">
        <f aca="false">AVERAGE(D287:D296)</f>
        <v>1029.32612710914</v>
      </c>
      <c r="F296" s="127" t="n">
        <f aca="false">D296/E296-1</f>
        <v>0.0874166457250287</v>
      </c>
      <c r="G296" s="127" t="n">
        <f aca="false">IF(E296&gt;E295,1,0)</f>
        <v>1</v>
      </c>
      <c r="H296" s="127" t="n">
        <f aca="false">D296/D284-1</f>
        <v>0.0698794977120594</v>
      </c>
      <c r="I296" s="127" t="n">
        <f aca="false">STDEV(B291:B296)*SQRT(12)*100</f>
        <v>14.8007837630309</v>
      </c>
      <c r="J296" s="127" t="n">
        <v>0.95</v>
      </c>
      <c r="K296" s="127" t="n">
        <f aca="false">IF(AND(ISNUMBER(J296),ISNUMBER(J290)),J296-J290,"")</f>
        <v>-0.43</v>
      </c>
      <c r="M296" s="127" t="str">
        <f aca="false">IF(AND(ISNUMBER(L296),ISNUMBER(L290)),L296-L290,"")</f>
        <v/>
      </c>
      <c r="N296" s="127" t="n">
        <v>4.9593</v>
      </c>
      <c r="O296" s="127" t="n">
        <f aca="false">IF(AND(ISNUMBER(N296),ISNUMBER(N290)),N296-N290,"")</f>
        <v>-0.3598</v>
      </c>
      <c r="P296" s="127" t="n">
        <v>1</v>
      </c>
      <c r="Q296" s="127" t="n">
        <v>0</v>
      </c>
      <c r="R296" s="127" t="n">
        <f aca="false">IF(ISNUMBER(F296),IF(AND(F296&gt;0.02,G296=1),100,IF(F296&gt;-0.02,50,0)),"")</f>
        <v>100</v>
      </c>
      <c r="S296" s="127" t="n">
        <f aca="false">IF(ISNUMBER(H296),IF(H296&gt;0.05,100,IF(H296&gt;0,50,0)),"")</f>
        <v>100</v>
      </c>
      <c r="T296" s="127" t="n">
        <f aca="false">IF(AND(A296&gt;="2019-01",ISNUMBER(L296)),IF(AND(L296&lt;350,OR(NOT(ISNUMBER(M296)),M296&lt;50)),100,IF(L296&lt;=450,50,0)),IF(ISNUMBER(J296),IF(AND(J296&lt;0.95,OR(NOT(ISNUMBER(K296)),K296&lt;0.2)),100,IF(AND(J296&lt;=1.35,OR(NOT(ISNUMBER(K296)),K296&lt;0.4)),50,0)),""))</f>
        <v>50</v>
      </c>
      <c r="U296" s="127" t="n">
        <f aca="false">IF(ISNUMBER(P296),IF(P296=1,100,IF(P296=0,50,0)),"")</f>
        <v>100</v>
      </c>
      <c r="V296" s="127" t="n">
        <f aca="false">IF(ISNUMBER(Q296),IF(Q296=1,0,100),"")</f>
        <v>100</v>
      </c>
      <c r="W296" s="127" t="n">
        <f aca="false">IF(ISNUMBER(N296),IF(OR(N296&lt;4,AND(N296&lt;6,ISNUMBER(O296),O296&lt;-0.3)),100,IF(OR(N296&lt;=6,AND(ISNUMBER(O296),O296&lt;-0.3)),50,0)),"")</f>
        <v>100</v>
      </c>
      <c r="X296" s="127" t="n">
        <f aca="false">IF(ISNUMBER(I296),IF(I296&lt;15,100,IF(I296&lt;=25,50,0)),"")</f>
        <v>100</v>
      </c>
      <c r="Y296" s="127" t="n">
        <f aca="false">SUMPRODUCT({30,10,20,15,10,10,5},--ISNUMBER(R296:X296))</f>
        <v>100</v>
      </c>
      <c r="Z296" s="127" t="n">
        <f aca="false">IF(Y296&gt;=60,SUMPRODUCT({30,10,20,15,10,10,5},R296:X296)/Y296,"")</f>
        <v>90</v>
      </c>
      <c r="AA296" s="127" t="str">
        <f aca="false">IF(ISNUMBER(Z296),IF(Z296&gt;=70,"EASY",IF(Z296&gt;40,"UNCERTAIN","HARD")),"")</f>
        <v>EASY</v>
      </c>
    </row>
    <row r="297" customFormat="false" ht="15" hidden="false" customHeight="false" outlineLevel="0" collapsed="false">
      <c r="A297" s="127" t="s">
        <v>1587</v>
      </c>
      <c r="B297" s="127" t="n">
        <v>0.0473</v>
      </c>
      <c r="C297" s="127" t="s">
        <v>1293</v>
      </c>
      <c r="D297" s="127" t="n">
        <f aca="false">D296*(1+B297)</f>
        <v>1172.24955553892</v>
      </c>
      <c r="E297" s="127" t="n">
        <f aca="false">AVERAGE(D288:D297)</f>
        <v>1058.17808649793</v>
      </c>
      <c r="F297" s="127" t="n">
        <f aca="false">D297/E297-1</f>
        <v>0.107799878391469</v>
      </c>
      <c r="G297" s="127" t="n">
        <f aca="false">IF(E297&gt;E296,1,0)</f>
        <v>1</v>
      </c>
      <c r="H297" s="127" t="n">
        <f aca="false">D297/D285-1</f>
        <v>0.134323545205345</v>
      </c>
      <c r="I297" s="127" t="n">
        <f aca="false">STDEV(B292:B297)*SQRT(12)*100</f>
        <v>14.6148910362</v>
      </c>
      <c r="J297" s="127" t="n">
        <v>0.89</v>
      </c>
      <c r="K297" s="127" t="n">
        <f aca="false">IF(AND(ISNUMBER(J297),ISNUMBER(J291)),J297-J291,"")</f>
        <v>-0.52</v>
      </c>
      <c r="M297" s="127" t="str">
        <f aca="false">IF(AND(ISNUMBER(L297),ISNUMBER(L291)),L297-L291,"")</f>
        <v/>
      </c>
      <c r="N297" s="127" t="n">
        <v>4.7865</v>
      </c>
      <c r="O297" s="127" t="n">
        <f aca="false">IF(AND(ISNUMBER(N297),ISNUMBER(N291)),N297-N291,"")</f>
        <v>-0.8153</v>
      </c>
      <c r="P297" s="127" t="n">
        <v>1</v>
      </c>
      <c r="Q297" s="127" t="n">
        <v>0</v>
      </c>
      <c r="R297" s="127" t="n">
        <f aca="false">IF(ISNUMBER(F297),IF(AND(F297&gt;0.02,G297=1),100,IF(F297&gt;-0.02,50,0)),"")</f>
        <v>100</v>
      </c>
      <c r="S297" s="127" t="n">
        <f aca="false">IF(ISNUMBER(H297),IF(H297&gt;0.05,100,IF(H297&gt;0,50,0)),"")</f>
        <v>100</v>
      </c>
      <c r="T297" s="127" t="n">
        <f aca="false">IF(AND(A297&gt;="2019-01",ISNUMBER(L297)),IF(AND(L297&lt;350,OR(NOT(ISNUMBER(M297)),M297&lt;50)),100,IF(L297&lt;=450,50,0)),IF(ISNUMBER(J297),IF(AND(J297&lt;0.95,OR(NOT(ISNUMBER(K297)),K297&lt;0.2)),100,IF(AND(J297&lt;=1.35,OR(NOT(ISNUMBER(K297)),K297&lt;0.4)),50,0)),""))</f>
        <v>100</v>
      </c>
      <c r="U297" s="127" t="n">
        <f aca="false">IF(ISNUMBER(P297),IF(P297=1,100,IF(P297=0,50,0)),"")</f>
        <v>100</v>
      </c>
      <c r="V297" s="127" t="n">
        <f aca="false">IF(ISNUMBER(Q297),IF(Q297=1,0,100),"")</f>
        <v>100</v>
      </c>
      <c r="W297" s="127" t="n">
        <f aca="false">IF(ISNUMBER(N297),IF(OR(N297&lt;4,AND(N297&lt;6,ISNUMBER(O297),O297&lt;-0.3)),100,IF(OR(N297&lt;=6,AND(ISNUMBER(O297),O297&lt;-0.3)),50,0)),"")</f>
        <v>100</v>
      </c>
      <c r="X297" s="127" t="n">
        <f aca="false">IF(ISNUMBER(I297),IF(I297&lt;15,100,IF(I297&lt;=25,50,0)),"")</f>
        <v>100</v>
      </c>
      <c r="Y297" s="127" t="n">
        <f aca="false">SUMPRODUCT({30,10,20,15,10,10,5},--ISNUMBER(R297:X297))</f>
        <v>100</v>
      </c>
      <c r="Z297" s="127" t="n">
        <f aca="false">IF(Y297&gt;=60,SUMPRODUCT({30,10,20,15,10,10,5},R297:X297)/Y297,"")</f>
        <v>100</v>
      </c>
      <c r="AA297" s="127" t="str">
        <f aca="false">IF(ISNUMBER(Z297),IF(Z297&gt;=70,"EASY",IF(Z297&gt;40,"UNCERTAIN","HARD")),"")</f>
        <v>EASY</v>
      </c>
    </row>
    <row r="298" customFormat="false" ht="15" hidden="false" customHeight="false" outlineLevel="0" collapsed="false">
      <c r="A298" s="127" t="s">
        <v>1588</v>
      </c>
      <c r="B298" s="127" t="n">
        <v>0.0278</v>
      </c>
      <c r="C298" s="127" t="s">
        <v>1293</v>
      </c>
      <c r="D298" s="127" t="n">
        <f aca="false">D297*(1+B298)</f>
        <v>1204.83809318291</v>
      </c>
      <c r="E298" s="127" t="n">
        <f aca="false">AVERAGE(D289:D298)</f>
        <v>1091.38472480356</v>
      </c>
      <c r="F298" s="127" t="n">
        <f aca="false">D298/E298-1</f>
        <v>0.103953597481187</v>
      </c>
      <c r="G298" s="127" t="n">
        <f aca="false">IF(E298&gt;E297,1,0)</f>
        <v>1</v>
      </c>
      <c r="H298" s="127" t="n">
        <f aca="false">D298/D286-1</f>
        <v>0.288098265122145</v>
      </c>
      <c r="I298" s="127" t="n">
        <f aca="false">STDEV(B293:B298)*SQRT(12)*100</f>
        <v>11.8911345127368</v>
      </c>
      <c r="J298" s="127" t="n">
        <v>0.9</v>
      </c>
      <c r="K298" s="127" t="n">
        <f aca="false">IF(AND(ISNUMBER(J298),ISNUMBER(J292)),J298-J292,"")</f>
        <v>-0.34</v>
      </c>
      <c r="M298" s="127" t="str">
        <f aca="false">IF(AND(ISNUMBER(L298),ISNUMBER(L292)),L298-L292,"")</f>
        <v/>
      </c>
      <c r="N298" s="127" t="n">
        <v>4.612</v>
      </c>
      <c r="O298" s="127" t="n">
        <f aca="false">IF(AND(ISNUMBER(N298),ISNUMBER(N292)),N298-N292,"")</f>
        <v>-1.0398</v>
      </c>
      <c r="P298" s="127" t="n">
        <v>1</v>
      </c>
      <c r="Q298" s="127" t="n">
        <v>0</v>
      </c>
      <c r="R298" s="127" t="n">
        <f aca="false">IF(ISNUMBER(F298),IF(AND(F298&gt;0.02,G298=1),100,IF(F298&gt;-0.02,50,0)),"")</f>
        <v>100</v>
      </c>
      <c r="S298" s="127" t="n">
        <f aca="false">IF(ISNUMBER(H298),IF(H298&gt;0.05,100,IF(H298&gt;0,50,0)),"")</f>
        <v>100</v>
      </c>
      <c r="T298" s="127" t="n">
        <f aca="false">IF(AND(A298&gt;="2019-01",ISNUMBER(L298)),IF(AND(L298&lt;350,OR(NOT(ISNUMBER(M298)),M298&lt;50)),100,IF(L298&lt;=450,50,0)),IF(ISNUMBER(J298),IF(AND(J298&lt;0.95,OR(NOT(ISNUMBER(K298)),K298&lt;0.2)),100,IF(AND(J298&lt;=1.35,OR(NOT(ISNUMBER(K298)),K298&lt;0.4)),50,0)),""))</f>
        <v>100</v>
      </c>
      <c r="U298" s="127" t="n">
        <f aca="false">IF(ISNUMBER(P298),IF(P298=1,100,IF(P298=0,50,0)),"")</f>
        <v>100</v>
      </c>
      <c r="V298" s="127" t="n">
        <f aca="false">IF(ISNUMBER(Q298),IF(Q298=1,0,100),"")</f>
        <v>100</v>
      </c>
      <c r="W298" s="127" t="n">
        <f aca="false">IF(ISNUMBER(N298),IF(OR(N298&lt;4,AND(N298&lt;6,ISNUMBER(O298),O298&lt;-0.3)),100,IF(OR(N298&lt;=6,AND(ISNUMBER(O298),O298&lt;-0.3)),50,0)),"")</f>
        <v>100</v>
      </c>
      <c r="X298" s="127" t="n">
        <f aca="false">IF(ISNUMBER(I298),IF(I298&lt;15,100,IF(I298&lt;=25,50,0)),"")</f>
        <v>100</v>
      </c>
      <c r="Y298" s="127" t="n">
        <f aca="false">SUMPRODUCT({30,10,20,15,10,10,5},--ISNUMBER(R298:X298))</f>
        <v>100</v>
      </c>
      <c r="Z298" s="127" t="n">
        <f aca="false">IF(Y298&gt;=60,SUMPRODUCT({30,10,20,15,10,10,5},R298:X298)/Y298,"")</f>
        <v>100</v>
      </c>
      <c r="AA298" s="127" t="str">
        <f aca="false">IF(ISNUMBER(Z298),IF(Z298&gt;=70,"EASY",IF(Z298&gt;40,"UNCERTAIN","HARD")),"")</f>
        <v>EASY</v>
      </c>
    </row>
    <row r="299" customFormat="false" ht="15" hidden="false" customHeight="false" outlineLevel="0" collapsed="false">
      <c r="A299" s="127" t="s">
        <v>1589</v>
      </c>
      <c r="B299" s="127" t="n">
        <v>-0.0113</v>
      </c>
      <c r="C299" s="127" t="s">
        <v>1293</v>
      </c>
      <c r="D299" s="127" t="n">
        <f aca="false">D298*(1+B299)</f>
        <v>1191.22342272994</v>
      </c>
      <c r="E299" s="127" t="n">
        <f aca="false">AVERAGE(D290:D299)</f>
        <v>1117.19031582982</v>
      </c>
      <c r="F299" s="127" t="n">
        <f aca="false">D299/E299-1</f>
        <v>0.0662672293620192</v>
      </c>
      <c r="G299" s="127" t="n">
        <f aca="false">IF(E299&gt;E298,1,0)</f>
        <v>1</v>
      </c>
      <c r="H299" s="127" t="n">
        <f aca="false">D299/D287-1</f>
        <v>0.347949571048121</v>
      </c>
      <c r="I299" s="127" t="n">
        <f aca="false">STDEV(B294:B299)*SQRT(12)*100</f>
        <v>12.2353602317218</v>
      </c>
      <c r="J299" s="127" t="n">
        <v>0.9</v>
      </c>
      <c r="K299" s="127" t="n">
        <f aca="false">IF(AND(ISNUMBER(J299),ISNUMBER(J293)),J299-J293,"")</f>
        <v>-0.26</v>
      </c>
      <c r="M299" s="127" t="str">
        <f aca="false">IF(AND(ISNUMBER(L299),ISNUMBER(L293)),L299-L293,"")</f>
        <v/>
      </c>
      <c r="N299" s="127" t="n">
        <v>4.5952</v>
      </c>
      <c r="O299" s="127" t="n">
        <f aca="false">IF(AND(ISNUMBER(N299),ISNUMBER(N293)),N299-N293,"")</f>
        <v>-0.6482</v>
      </c>
      <c r="P299" s="127" t="n">
        <v>1</v>
      </c>
      <c r="Q299" s="127" t="n">
        <v>0</v>
      </c>
      <c r="R299" s="127" t="n">
        <f aca="false">IF(ISNUMBER(F299),IF(AND(F299&gt;0.02,G299=1),100,IF(F299&gt;-0.02,50,0)),"")</f>
        <v>100</v>
      </c>
      <c r="S299" s="127" t="n">
        <f aca="false">IF(ISNUMBER(H299),IF(H299&gt;0.05,100,IF(H299&gt;0,50,0)),"")</f>
        <v>100</v>
      </c>
      <c r="T299" s="127" t="n">
        <f aca="false">IF(AND(A299&gt;="2019-01",ISNUMBER(L299)),IF(AND(L299&lt;350,OR(NOT(ISNUMBER(M299)),M299&lt;50)),100,IF(L299&lt;=450,50,0)),IF(ISNUMBER(J299),IF(AND(J299&lt;0.95,OR(NOT(ISNUMBER(K299)),K299&lt;0.2)),100,IF(AND(J299&lt;=1.35,OR(NOT(ISNUMBER(K299)),K299&lt;0.4)),50,0)),""))</f>
        <v>100</v>
      </c>
      <c r="U299" s="127" t="n">
        <f aca="false">IF(ISNUMBER(P299),IF(P299=1,100,IF(P299=0,50,0)),"")</f>
        <v>100</v>
      </c>
      <c r="V299" s="127" t="n">
        <f aca="false">IF(ISNUMBER(Q299),IF(Q299=1,0,100),"")</f>
        <v>100</v>
      </c>
      <c r="W299" s="127" t="n">
        <f aca="false">IF(ISNUMBER(N299),IF(OR(N299&lt;4,AND(N299&lt;6,ISNUMBER(O299),O299&lt;-0.3)),100,IF(OR(N299&lt;=6,AND(ISNUMBER(O299),O299&lt;-0.3)),50,0)),"")</f>
        <v>100</v>
      </c>
      <c r="X299" s="127" t="n">
        <f aca="false">IF(ISNUMBER(I299),IF(I299&lt;15,100,IF(I299&lt;=25,50,0)),"")</f>
        <v>100</v>
      </c>
      <c r="Y299" s="127" t="n">
        <f aca="false">SUMPRODUCT({30,10,20,15,10,10,5},--ISNUMBER(R299:X299))</f>
        <v>100</v>
      </c>
      <c r="Z299" s="127" t="n">
        <f aca="false">IF(Y299&gt;=60,SUMPRODUCT({30,10,20,15,10,10,5},R299:X299)/Y299,"")</f>
        <v>100</v>
      </c>
      <c r="AA299" s="127" t="str">
        <f aca="false">IF(ISNUMBER(Z299),IF(Z299&gt;=70,"EASY",IF(Z299&gt;40,"UNCERTAIN","HARD")),"")</f>
        <v>EASY</v>
      </c>
    </row>
    <row r="300" customFormat="false" ht="15" hidden="false" customHeight="false" outlineLevel="0" collapsed="false">
      <c r="A300" s="127" t="s">
        <v>1590</v>
      </c>
      <c r="B300" s="127" t="n">
        <v>0.0171</v>
      </c>
      <c r="C300" s="127" t="s">
        <v>1293</v>
      </c>
      <c r="D300" s="127" t="n">
        <f aca="false">D299*(1+B300)</f>
        <v>1211.59334325862</v>
      </c>
      <c r="E300" s="127" t="n">
        <f aca="false">AVERAGE(D291:D300)</f>
        <v>1142.17740632079</v>
      </c>
      <c r="F300" s="127" t="n">
        <f aca="false">D300/E300-1</f>
        <v>0.0607750919898087</v>
      </c>
      <c r="G300" s="127" t="n">
        <f aca="false">IF(E300&gt;E299,1,0)</f>
        <v>1</v>
      </c>
      <c r="H300" s="127" t="n">
        <f aca="false">D300/D288-1</f>
        <v>0.388213354306444</v>
      </c>
      <c r="I300" s="127" t="n">
        <f aca="false">STDEV(B295:B300)*SQRT(12)*100</f>
        <v>12.1837022287973</v>
      </c>
      <c r="J300" s="127" t="n">
        <v>0.94</v>
      </c>
      <c r="K300" s="127" t="n">
        <f aca="false">IF(AND(ISNUMBER(J300),ISNUMBER(J294)),J300-J294,"")</f>
        <v>-0.14</v>
      </c>
      <c r="M300" s="127" t="str">
        <f aca="false">IF(AND(ISNUMBER(L300),ISNUMBER(L294)),L300-L294,"")</f>
        <v/>
      </c>
      <c r="N300" s="127" t="n">
        <v>4.4331</v>
      </c>
      <c r="O300" s="127" t="n">
        <f aca="false">IF(AND(ISNUMBER(N300),ISNUMBER(N294)),N300-N294,"")</f>
        <v>-0.716200000000001</v>
      </c>
      <c r="P300" s="127" t="n">
        <v>1</v>
      </c>
      <c r="Q300" s="127" t="n">
        <v>0</v>
      </c>
      <c r="R300" s="127" t="n">
        <f aca="false">IF(ISNUMBER(F300),IF(AND(F300&gt;0.02,G300=1),100,IF(F300&gt;-0.02,50,0)),"")</f>
        <v>100</v>
      </c>
      <c r="S300" s="127" t="n">
        <f aca="false">IF(ISNUMBER(H300),IF(H300&gt;0.05,100,IF(H300&gt;0,50,0)),"")</f>
        <v>100</v>
      </c>
      <c r="T300" s="127" t="n">
        <f aca="false">IF(AND(A300&gt;="2019-01",ISNUMBER(L300)),IF(AND(L300&lt;350,OR(NOT(ISNUMBER(M300)),M300&lt;50)),100,IF(L300&lt;=450,50,0)),IF(ISNUMBER(J300),IF(AND(J300&lt;0.95,OR(NOT(ISNUMBER(K300)),K300&lt;0.2)),100,IF(AND(J300&lt;=1.35,OR(NOT(ISNUMBER(K300)),K300&lt;0.4)),50,0)),""))</f>
        <v>100</v>
      </c>
      <c r="U300" s="127" t="n">
        <f aca="false">IF(ISNUMBER(P300),IF(P300=1,100,IF(P300=0,50,0)),"")</f>
        <v>100</v>
      </c>
      <c r="V300" s="127" t="n">
        <f aca="false">IF(ISNUMBER(Q300),IF(Q300=1,0,100),"")</f>
        <v>100</v>
      </c>
      <c r="W300" s="127" t="n">
        <f aca="false">IF(ISNUMBER(N300),IF(OR(N300&lt;4,AND(N300&lt;6,ISNUMBER(O300),O300&lt;-0.3)),100,IF(OR(N300&lt;=6,AND(ISNUMBER(O300),O300&lt;-0.3)),50,0)),"")</f>
        <v>100</v>
      </c>
      <c r="X300" s="127" t="n">
        <f aca="false">IF(ISNUMBER(I300),IF(I300&lt;15,100,IF(I300&lt;=25,50,0)),"")</f>
        <v>100</v>
      </c>
      <c r="Y300" s="127" t="n">
        <f aca="false">SUMPRODUCT({30,10,20,15,10,10,5},--ISNUMBER(R300:X300))</f>
        <v>100</v>
      </c>
      <c r="Z300" s="127" t="n">
        <f aca="false">IF(Y300&gt;=60,SUMPRODUCT({30,10,20,15,10,10,5},R300:X300)/Y300,"")</f>
        <v>100</v>
      </c>
      <c r="AA300" s="127" t="str">
        <f aca="false">IF(ISNUMBER(Z300),IF(Z300&gt;=70,"EASY",IF(Z300&gt;40,"UNCERTAIN","HARD")),"")</f>
        <v>EASY</v>
      </c>
    </row>
    <row r="301" customFormat="false" ht="15" hidden="false" customHeight="false" outlineLevel="0" collapsed="false">
      <c r="A301" s="127" t="s">
        <v>1591</v>
      </c>
      <c r="B301" s="127" t="n">
        <v>-0.038</v>
      </c>
      <c r="C301" s="127" t="s">
        <v>1293</v>
      </c>
      <c r="D301" s="127" t="n">
        <f aca="false">D300*(1+B301)</f>
        <v>1165.55279621479</v>
      </c>
      <c r="E301" s="127" t="n">
        <f aca="false">AVERAGE(D292:D301)</f>
        <v>1157.54986820359</v>
      </c>
      <c r="F301" s="127" t="n">
        <f aca="false">D301/E301-1</f>
        <v>0.00691367882372473</v>
      </c>
      <c r="G301" s="127" t="n">
        <f aca="false">IF(E301&gt;E300,1,0)</f>
        <v>1</v>
      </c>
      <c r="H301" s="127" t="n">
        <f aca="false">D301/D289-1</f>
        <v>0.24902847628395</v>
      </c>
      <c r="I301" s="127" t="n">
        <f aca="false">STDEV(B296:B301)*SQRT(12)*100</f>
        <v>12.8838394898415</v>
      </c>
      <c r="J301" s="127" t="n">
        <v>0.97</v>
      </c>
      <c r="K301" s="127" t="n">
        <f aca="false">IF(AND(ISNUMBER(J301),ISNUMBER(J295)),J301-J295,"")</f>
        <v>-0.03</v>
      </c>
      <c r="M301" s="127" t="str">
        <f aca="false">IF(AND(ISNUMBER(L301),ISNUMBER(L295)),L301-L295,"")</f>
        <v/>
      </c>
      <c r="N301" s="127" t="n">
        <v>4.4928</v>
      </c>
      <c r="O301" s="127" t="n">
        <f aca="false">IF(AND(ISNUMBER(N301),ISNUMBER(N295)),N301-N295,"")</f>
        <v>-0.6411</v>
      </c>
      <c r="P301" s="127" t="n">
        <v>1</v>
      </c>
      <c r="Q301" s="127" t="n">
        <v>0</v>
      </c>
      <c r="R301" s="127" t="n">
        <f aca="false">IF(ISNUMBER(F301),IF(AND(F301&gt;0.02,G301=1),100,IF(F301&gt;-0.02,50,0)),"")</f>
        <v>50</v>
      </c>
      <c r="S301" s="127" t="n">
        <f aca="false">IF(ISNUMBER(H301),IF(H301&gt;0.05,100,IF(H301&gt;0,50,0)),"")</f>
        <v>100</v>
      </c>
      <c r="T301" s="127" t="n">
        <f aca="false">IF(AND(A301&gt;="2019-01",ISNUMBER(L301)),IF(AND(L301&lt;350,OR(NOT(ISNUMBER(M301)),M301&lt;50)),100,IF(L301&lt;=450,50,0)),IF(ISNUMBER(J301),IF(AND(J301&lt;0.95,OR(NOT(ISNUMBER(K301)),K301&lt;0.2)),100,IF(AND(J301&lt;=1.35,OR(NOT(ISNUMBER(K301)),K301&lt;0.4)),50,0)),""))</f>
        <v>50</v>
      </c>
      <c r="U301" s="127" t="n">
        <f aca="false">IF(ISNUMBER(P301),IF(P301=1,100,IF(P301=0,50,0)),"")</f>
        <v>100</v>
      </c>
      <c r="V301" s="127" t="n">
        <f aca="false">IF(ISNUMBER(Q301),IF(Q301=1,0,100),"")</f>
        <v>100</v>
      </c>
      <c r="W301" s="127" t="n">
        <f aca="false">IF(ISNUMBER(N301),IF(OR(N301&lt;4,AND(N301&lt;6,ISNUMBER(O301),O301&lt;-0.3)),100,IF(OR(N301&lt;=6,AND(ISNUMBER(O301),O301&lt;-0.3)),50,0)),"")</f>
        <v>100</v>
      </c>
      <c r="X301" s="127" t="n">
        <f aca="false">IF(ISNUMBER(I301),IF(I301&lt;15,100,IF(I301&lt;=25,50,0)),"")</f>
        <v>100</v>
      </c>
      <c r="Y301" s="127" t="n">
        <f aca="false">SUMPRODUCT({30,10,20,15,10,10,5},--ISNUMBER(R301:X301))</f>
        <v>100</v>
      </c>
      <c r="Z301" s="127" t="n">
        <f aca="false">IF(Y301&gt;=60,SUMPRODUCT({30,10,20,15,10,10,5},R301:X301)/Y301,"")</f>
        <v>75</v>
      </c>
      <c r="AA301" s="127" t="str">
        <f aca="false">IF(ISNUMBER(Z301),IF(Z301&gt;=70,"EASY",IF(Z301&gt;40,"UNCERTAIN","HARD")),"")</f>
        <v>EASY</v>
      </c>
    </row>
    <row r="302" customFormat="false" ht="15" hidden="false" customHeight="false" outlineLevel="0" collapsed="false">
      <c r="A302" s="127" t="s">
        <v>1592</v>
      </c>
      <c r="B302" s="127" t="n">
        <v>0.1122</v>
      </c>
      <c r="C302" s="127" t="s">
        <v>1293</v>
      </c>
      <c r="D302" s="127" t="n">
        <f aca="false">D301*(1+B302)</f>
        <v>1296.32781995009</v>
      </c>
      <c r="E302" s="127" t="n">
        <f aca="false">AVERAGE(D293:D302)</f>
        <v>1178.23911033936</v>
      </c>
      <c r="F302" s="127" t="n">
        <f aca="false">D302/E302-1</f>
        <v>0.100224740949843</v>
      </c>
      <c r="G302" s="127" t="n">
        <f aca="false">IF(E302&gt;E301,1,0)</f>
        <v>1</v>
      </c>
      <c r="H302" s="127" t="n">
        <f aca="false">D302/D290-1</f>
        <v>0.347923026705811</v>
      </c>
      <c r="I302" s="127" t="n">
        <f aca="false">STDEV(B297:B302)*SQRT(12)*100</f>
        <v>17.9691301959778</v>
      </c>
      <c r="J302" s="127" t="n">
        <v>0.95</v>
      </c>
      <c r="K302" s="127" t="n">
        <f aca="false">IF(AND(ISNUMBER(J302),ISNUMBER(J296)),J302-J296,"")</f>
        <v>0</v>
      </c>
      <c r="M302" s="127" t="str">
        <f aca="false">IF(AND(ISNUMBER(L302),ISNUMBER(L296)),L302-L296,"")</f>
        <v/>
      </c>
      <c r="N302" s="127" t="n">
        <v>4.4012</v>
      </c>
      <c r="O302" s="127" t="n">
        <f aca="false">IF(AND(ISNUMBER(N302),ISNUMBER(N296)),N302-N296,"")</f>
        <v>-0.5581</v>
      </c>
      <c r="P302" s="127" t="n">
        <v>1</v>
      </c>
      <c r="Q302" s="127" t="n">
        <v>0</v>
      </c>
      <c r="R302" s="127" t="n">
        <f aca="false">IF(ISNUMBER(F302),IF(AND(F302&gt;0.02,G302=1),100,IF(F302&gt;-0.02,50,0)),"")</f>
        <v>100</v>
      </c>
      <c r="S302" s="127" t="n">
        <f aca="false">IF(ISNUMBER(H302),IF(H302&gt;0.05,100,IF(H302&gt;0,50,0)),"")</f>
        <v>100</v>
      </c>
      <c r="T302" s="127" t="n">
        <f aca="false">IF(AND(A302&gt;="2019-01",ISNUMBER(L302)),IF(AND(L302&lt;350,OR(NOT(ISNUMBER(M302)),M302&lt;50)),100,IF(L302&lt;=450,50,0)),IF(ISNUMBER(J302),IF(AND(J302&lt;0.95,OR(NOT(ISNUMBER(K302)),K302&lt;0.2)),100,IF(AND(J302&lt;=1.35,OR(NOT(ISNUMBER(K302)),K302&lt;0.4)),50,0)),""))</f>
        <v>50</v>
      </c>
      <c r="U302" s="127" t="n">
        <f aca="false">IF(ISNUMBER(P302),IF(P302=1,100,IF(P302=0,50,0)),"")</f>
        <v>100</v>
      </c>
      <c r="V302" s="127" t="n">
        <f aca="false">IF(ISNUMBER(Q302),IF(Q302=1,0,100),"")</f>
        <v>100</v>
      </c>
      <c r="W302" s="127" t="n">
        <f aca="false">IF(ISNUMBER(N302),IF(OR(N302&lt;4,AND(N302&lt;6,ISNUMBER(O302),O302&lt;-0.3)),100,IF(OR(N302&lt;=6,AND(ISNUMBER(O302),O302&lt;-0.3)),50,0)),"")</f>
        <v>100</v>
      </c>
      <c r="X302" s="127" t="n">
        <f aca="false">IF(ISNUMBER(I302),IF(I302&lt;15,100,IF(I302&lt;=25,50,0)),"")</f>
        <v>50</v>
      </c>
      <c r="Y302" s="127" t="n">
        <f aca="false">SUMPRODUCT({30,10,20,15,10,10,5},--ISNUMBER(R302:X302))</f>
        <v>100</v>
      </c>
      <c r="Z302" s="127" t="n">
        <f aca="false">IF(Y302&gt;=60,SUMPRODUCT({30,10,20,15,10,10,5},R302:X302)/Y302,"")</f>
        <v>87.5</v>
      </c>
      <c r="AA302" s="127" t="str">
        <f aca="false">IF(ISNUMBER(Z302),IF(Z302&gt;=70,"EASY",IF(Z302&gt;40,"UNCERTAIN","HARD")),"")</f>
        <v>EASY</v>
      </c>
    </row>
    <row r="303" customFormat="false" ht="15" hidden="false" customHeight="false" outlineLevel="0" collapsed="false">
      <c r="A303" s="127" t="s">
        <v>1593</v>
      </c>
      <c r="B303" s="127" t="n">
        <v>-0.0025</v>
      </c>
      <c r="C303" s="127" t="s">
        <v>1293</v>
      </c>
      <c r="D303" s="127" t="n">
        <f aca="false">D302*(1+B303)</f>
        <v>1293.08700040022</v>
      </c>
      <c r="E303" s="127" t="n">
        <f aca="false">AVERAGE(D294:D303)</f>
        <v>1195.23791513849</v>
      </c>
      <c r="F303" s="127" t="n">
        <f aca="false">D303/E303-1</f>
        <v>0.0818657808812844</v>
      </c>
      <c r="G303" s="127" t="n">
        <f aca="false">IF(E303&gt;E302,1,0)</f>
        <v>1</v>
      </c>
      <c r="H303" s="127" t="n">
        <f aca="false">D303/D291-1</f>
        <v>0.277970933503514</v>
      </c>
      <c r="I303" s="127" t="n">
        <f aca="false">STDEV(B298:B303)*SQRT(12)*100</f>
        <v>17.9225098688772</v>
      </c>
      <c r="J303" s="127" t="n">
        <v>0.93</v>
      </c>
      <c r="K303" s="127" t="n">
        <f aca="false">IF(AND(ISNUMBER(J303),ISNUMBER(J297)),J303-J297,"")</f>
        <v>0.04</v>
      </c>
      <c r="M303" s="127" t="str">
        <f aca="false">IF(AND(ISNUMBER(L303),ISNUMBER(L297)),L303-L297,"")</f>
        <v/>
      </c>
      <c r="N303" s="127" t="n">
        <v>4.0143</v>
      </c>
      <c r="O303" s="127" t="n">
        <f aca="false">IF(AND(ISNUMBER(N303),ISNUMBER(N297)),N303-N297,"")</f>
        <v>-0.7722</v>
      </c>
      <c r="P303" s="127" t="n">
        <v>1</v>
      </c>
      <c r="Q303" s="127" t="n">
        <v>0</v>
      </c>
      <c r="R303" s="127" t="n">
        <f aca="false">IF(ISNUMBER(F303),IF(AND(F303&gt;0.02,G303=1),100,IF(F303&gt;-0.02,50,0)),"")</f>
        <v>100</v>
      </c>
      <c r="S303" s="127" t="n">
        <f aca="false">IF(ISNUMBER(H303),IF(H303&gt;0.05,100,IF(H303&gt;0,50,0)),"")</f>
        <v>100</v>
      </c>
      <c r="T303" s="127" t="n">
        <f aca="false">IF(AND(A303&gt;="2019-01",ISNUMBER(L303)),IF(AND(L303&lt;350,OR(NOT(ISNUMBER(M303)),M303&lt;50)),100,IF(L303&lt;=450,50,0)),IF(ISNUMBER(J303),IF(AND(J303&lt;0.95,OR(NOT(ISNUMBER(K303)),K303&lt;0.2)),100,IF(AND(J303&lt;=1.35,OR(NOT(ISNUMBER(K303)),K303&lt;0.4)),50,0)),""))</f>
        <v>100</v>
      </c>
      <c r="U303" s="127" t="n">
        <f aca="false">IF(ISNUMBER(P303),IF(P303=1,100,IF(P303=0,50,0)),"")</f>
        <v>100</v>
      </c>
      <c r="V303" s="127" t="n">
        <f aca="false">IF(ISNUMBER(Q303),IF(Q303=1,0,100),"")</f>
        <v>100</v>
      </c>
      <c r="W303" s="127" t="n">
        <f aca="false">IF(ISNUMBER(N303),IF(OR(N303&lt;4,AND(N303&lt;6,ISNUMBER(O303),O303&lt;-0.3)),100,IF(OR(N303&lt;=6,AND(ISNUMBER(O303),O303&lt;-0.3)),50,0)),"")</f>
        <v>100</v>
      </c>
      <c r="X303" s="127" t="n">
        <f aca="false">IF(ISNUMBER(I303),IF(I303&lt;15,100,IF(I303&lt;=25,50,0)),"")</f>
        <v>50</v>
      </c>
      <c r="Y303" s="127" t="n">
        <f aca="false">SUMPRODUCT({30,10,20,15,10,10,5},--ISNUMBER(R303:X303))</f>
        <v>100</v>
      </c>
      <c r="Z303" s="127" t="n">
        <f aca="false">IF(Y303&gt;=60,SUMPRODUCT({30,10,20,15,10,10,5},R303:X303)/Y303,"")</f>
        <v>97.5</v>
      </c>
      <c r="AA303" s="127" t="str">
        <f aca="false">IF(ISNUMBER(Z303),IF(Z303&gt;=70,"EASY",IF(Z303&gt;40,"UNCERTAIN","HARD")),"")</f>
        <v>EASY</v>
      </c>
    </row>
    <row r="304" customFormat="false" ht="15" hidden="false" customHeight="false" outlineLevel="0" collapsed="false">
      <c r="A304" s="127" t="s">
        <v>1594</v>
      </c>
      <c r="B304" s="127" t="n">
        <v>0.0137</v>
      </c>
      <c r="C304" s="127" t="s">
        <v>1293</v>
      </c>
      <c r="D304" s="127" t="n">
        <f aca="false">D303*(1+B304)</f>
        <v>1310.8022923057</v>
      </c>
      <c r="E304" s="127" t="n">
        <f aca="false">AVERAGE(D295:D304)</f>
        <v>1213.72747439006</v>
      </c>
      <c r="F304" s="127" t="n">
        <f aca="false">D304/E304-1</f>
        <v>0.0799807369973398</v>
      </c>
      <c r="G304" s="127" t="n">
        <f aca="false">IF(E304&gt;E303,1,0)</f>
        <v>1</v>
      </c>
      <c r="H304" s="127" t="n">
        <f aca="false">D304/D292-1</f>
        <v>0.203194144415819</v>
      </c>
      <c r="I304" s="127" t="n">
        <f aca="false">STDEV(B299:B304)*SQRT(12)*100</f>
        <v>17.8397130021758</v>
      </c>
      <c r="J304" s="127" t="n">
        <v>0.94</v>
      </c>
      <c r="K304" s="127" t="n">
        <f aca="false">IF(AND(ISNUMBER(J304),ISNUMBER(J298)),J304-J298,"")</f>
        <v>0.0399999999999999</v>
      </c>
      <c r="M304" s="127" t="str">
        <f aca="false">IF(AND(ISNUMBER(L304),ISNUMBER(L298)),L304-L298,"")</f>
        <v/>
      </c>
      <c r="N304" s="127" t="n">
        <v>3.709</v>
      </c>
      <c r="O304" s="127" t="n">
        <f aca="false">IF(AND(ISNUMBER(N304),ISNUMBER(N298)),N304-N298,"")</f>
        <v>-0.903</v>
      </c>
      <c r="P304" s="127" t="n">
        <v>1</v>
      </c>
      <c r="Q304" s="127" t="n">
        <v>0</v>
      </c>
      <c r="R304" s="127" t="n">
        <f aca="false">IF(ISNUMBER(F304),IF(AND(F304&gt;0.02,G304=1),100,IF(F304&gt;-0.02,50,0)),"")</f>
        <v>100</v>
      </c>
      <c r="S304" s="127" t="n">
        <f aca="false">IF(ISNUMBER(H304),IF(H304&gt;0.05,100,IF(H304&gt;0,50,0)),"")</f>
        <v>100</v>
      </c>
      <c r="T304" s="127" t="n">
        <f aca="false">IF(AND(A304&gt;="2019-01",ISNUMBER(L304)),IF(AND(L304&lt;350,OR(NOT(ISNUMBER(M304)),M304&lt;50)),100,IF(L304&lt;=450,50,0)),IF(ISNUMBER(J304),IF(AND(J304&lt;0.95,OR(NOT(ISNUMBER(K304)),K304&lt;0.2)),100,IF(AND(J304&lt;=1.35,OR(NOT(ISNUMBER(K304)),K304&lt;0.4)),50,0)),""))</f>
        <v>100</v>
      </c>
      <c r="U304" s="127" t="n">
        <f aca="false">IF(ISNUMBER(P304),IF(P304=1,100,IF(P304=0,50,0)),"")</f>
        <v>100</v>
      </c>
      <c r="V304" s="127" t="n">
        <f aca="false">IF(ISNUMBER(Q304),IF(Q304=1,0,100),"")</f>
        <v>100</v>
      </c>
      <c r="W304" s="127" t="n">
        <f aca="false">IF(ISNUMBER(N304),IF(OR(N304&lt;4,AND(N304&lt;6,ISNUMBER(O304),O304&lt;-0.3)),100,IF(OR(N304&lt;=6,AND(ISNUMBER(O304),O304&lt;-0.3)),50,0)),"")</f>
        <v>100</v>
      </c>
      <c r="X304" s="127" t="n">
        <f aca="false">IF(ISNUMBER(I304),IF(I304&lt;15,100,IF(I304&lt;=25,50,0)),"")</f>
        <v>50</v>
      </c>
      <c r="Y304" s="127" t="n">
        <f aca="false">SUMPRODUCT({30,10,20,15,10,10,5},--ISNUMBER(R304:X304))</f>
        <v>100</v>
      </c>
      <c r="Z304" s="127" t="n">
        <f aca="false">IF(Y304&gt;=60,SUMPRODUCT({30,10,20,15,10,10,5},R304:X304)/Y304,"")</f>
        <v>97.5</v>
      </c>
      <c r="AA304" s="127" t="str">
        <f aca="false">IF(ISNUMBER(Z304),IF(Z304&gt;=70,"EASY",IF(Z304&gt;40,"UNCERTAIN","HARD")),"")</f>
        <v>EASY</v>
      </c>
    </row>
    <row r="305" customFormat="false" ht="15" hidden="false" customHeight="false" outlineLevel="0" collapsed="false">
      <c r="A305" s="127" t="s">
        <v>1595</v>
      </c>
      <c r="B305" s="127" t="n">
        <v>-0.0232</v>
      </c>
      <c r="C305" s="127" t="s">
        <v>1293</v>
      </c>
      <c r="D305" s="127" t="n">
        <f aca="false">D304*(1+B305)</f>
        <v>1280.39167912421</v>
      </c>
      <c r="E305" s="127" t="n">
        <f aca="false">AVERAGE(D296:D305)</f>
        <v>1224.53723672036</v>
      </c>
      <c r="F305" s="127" t="n">
        <f aca="false">D305/E305-1</f>
        <v>0.0456126941092014</v>
      </c>
      <c r="G305" s="127" t="n">
        <f aca="false">IF(E305&gt;E304,1,0)</f>
        <v>1</v>
      </c>
      <c r="H305" s="127" t="n">
        <f aca="false">D305/D293-1</f>
        <v>0.140052420472764</v>
      </c>
      <c r="I305" s="127" t="n">
        <f aca="false">STDEV(B300:B305)*SQRT(12)*100</f>
        <v>18.3364216792699</v>
      </c>
      <c r="J305" s="127" t="n">
        <v>0.9</v>
      </c>
      <c r="K305" s="127" t="n">
        <f aca="false">IF(AND(ISNUMBER(J305),ISNUMBER(J299)),J305-J299,"")</f>
        <v>0</v>
      </c>
      <c r="M305" s="127" t="str">
        <f aca="false">IF(AND(ISNUMBER(L305),ISNUMBER(L299)),L305-L299,"")</f>
        <v/>
      </c>
      <c r="N305" s="127" t="n">
        <v>3.8434</v>
      </c>
      <c r="O305" s="127" t="n">
        <f aca="false">IF(AND(ISNUMBER(N305),ISNUMBER(N299)),N305-N299,"")</f>
        <v>-0.7518</v>
      </c>
      <c r="P305" s="127" t="n">
        <v>1</v>
      </c>
      <c r="Q305" s="127" t="n">
        <v>0</v>
      </c>
      <c r="R305" s="127" t="n">
        <f aca="false">IF(ISNUMBER(F305),IF(AND(F305&gt;0.02,G305=1),100,IF(F305&gt;-0.02,50,0)),"")</f>
        <v>100</v>
      </c>
      <c r="S305" s="127" t="n">
        <f aca="false">IF(ISNUMBER(H305),IF(H305&gt;0.05,100,IF(H305&gt;0,50,0)),"")</f>
        <v>100</v>
      </c>
      <c r="T305" s="127" t="n">
        <f aca="false">IF(AND(A305&gt;="2019-01",ISNUMBER(L305)),IF(AND(L305&lt;350,OR(NOT(ISNUMBER(M305)),M305&lt;50)),100,IF(L305&lt;=450,50,0)),IF(ISNUMBER(J305),IF(AND(J305&lt;0.95,OR(NOT(ISNUMBER(K305)),K305&lt;0.2)),100,IF(AND(J305&lt;=1.35,OR(NOT(ISNUMBER(K305)),K305&lt;0.4)),50,0)),""))</f>
        <v>100</v>
      </c>
      <c r="U305" s="127" t="n">
        <f aca="false">IF(ISNUMBER(P305),IF(P305=1,100,IF(P305=0,50,0)),"")</f>
        <v>100</v>
      </c>
      <c r="V305" s="127" t="n">
        <f aca="false">IF(ISNUMBER(Q305),IF(Q305=1,0,100),"")</f>
        <v>100</v>
      </c>
      <c r="W305" s="127" t="n">
        <f aca="false">IF(ISNUMBER(N305),IF(OR(N305&lt;4,AND(N305&lt;6,ISNUMBER(O305),O305&lt;-0.3)),100,IF(OR(N305&lt;=6,AND(ISNUMBER(O305),O305&lt;-0.3)),50,0)),"")</f>
        <v>100</v>
      </c>
      <c r="X305" s="127" t="n">
        <f aca="false">IF(ISNUMBER(I305),IF(I305&lt;15,100,IF(I305&lt;=25,50,0)),"")</f>
        <v>50</v>
      </c>
      <c r="Y305" s="127" t="n">
        <f aca="false">SUMPRODUCT({30,10,20,15,10,10,5},--ISNUMBER(R305:X305))</f>
        <v>100</v>
      </c>
      <c r="Z305" s="127" t="n">
        <f aca="false">IF(Y305&gt;=60,SUMPRODUCT({30,10,20,15,10,10,5},R305:X305)/Y305,"")</f>
        <v>97.5</v>
      </c>
      <c r="AA305" s="127" t="str">
        <f aca="false">IF(ISNUMBER(Z305),IF(Z305&gt;=70,"EASY",IF(Z305&gt;40,"UNCERTAIN","HARD")),"")</f>
        <v>EASY</v>
      </c>
    </row>
    <row r="306" customFormat="false" ht="15" hidden="false" customHeight="false" outlineLevel="0" collapsed="false">
      <c r="A306" s="127" t="s">
        <v>1596</v>
      </c>
      <c r="B306" s="127" t="n">
        <v>0.0139</v>
      </c>
      <c r="C306" s="127" t="s">
        <v>1293</v>
      </c>
      <c r="D306" s="127" t="n">
        <f aca="false">D305*(1+B306)</f>
        <v>1298.18912346404</v>
      </c>
      <c r="E306" s="127" t="n">
        <f aca="false">AVERAGE(D297:D306)</f>
        <v>1242.42551261694</v>
      </c>
      <c r="F306" s="127" t="n">
        <f aca="false">D306/E306-1</f>
        <v>0.0448828604055591</v>
      </c>
      <c r="G306" s="127" t="n">
        <f aca="false">IF(E306&gt;E305,1,0)</f>
        <v>1</v>
      </c>
      <c r="H306" s="127" t="n">
        <f aca="false">D306/D294-1</f>
        <v>0.153016607598339</v>
      </c>
      <c r="I306" s="127" t="n">
        <f aca="false">STDEV(B301:B306)*SQRT(12)*100</f>
        <v>18.3257381843133</v>
      </c>
      <c r="J306" s="127" t="n">
        <v>0.88</v>
      </c>
      <c r="K306" s="127" t="n">
        <f aca="false">IF(AND(ISNUMBER(J306),ISNUMBER(J300)),J306-J300,"")</f>
        <v>-0.0599999999999999</v>
      </c>
      <c r="M306" s="127" t="str">
        <f aca="false">IF(AND(ISNUMBER(L306),ISNUMBER(L300)),L306-L300,"")</f>
        <v/>
      </c>
      <c r="N306" s="127" t="n">
        <v>3.8325</v>
      </c>
      <c r="O306" s="127" t="n">
        <f aca="false">IF(AND(ISNUMBER(N306),ISNUMBER(N300)),N306-N300,"")</f>
        <v>-0.6006</v>
      </c>
      <c r="P306" s="127" t="n">
        <v>1</v>
      </c>
      <c r="Q306" s="127" t="n">
        <v>0</v>
      </c>
      <c r="R306" s="127" t="n">
        <f aca="false">IF(ISNUMBER(F306),IF(AND(F306&gt;0.02,G306=1),100,IF(F306&gt;-0.02,50,0)),"")</f>
        <v>100</v>
      </c>
      <c r="S306" s="127" t="n">
        <f aca="false">IF(ISNUMBER(H306),IF(H306&gt;0.05,100,IF(H306&gt;0,50,0)),"")</f>
        <v>100</v>
      </c>
      <c r="T306" s="127" t="n">
        <f aca="false">IF(AND(A306&gt;="2019-01",ISNUMBER(L306)),IF(AND(L306&lt;350,OR(NOT(ISNUMBER(M306)),M306&lt;50)),100,IF(L306&lt;=450,50,0)),IF(ISNUMBER(J306),IF(AND(J306&lt;0.95,OR(NOT(ISNUMBER(K306)),K306&lt;0.2)),100,IF(AND(J306&lt;=1.35,OR(NOT(ISNUMBER(K306)),K306&lt;0.4)),50,0)),""))</f>
        <v>100</v>
      </c>
      <c r="U306" s="127" t="n">
        <f aca="false">IF(ISNUMBER(P306),IF(P306=1,100,IF(P306=0,50,0)),"")</f>
        <v>100</v>
      </c>
      <c r="V306" s="127" t="n">
        <f aca="false">IF(ISNUMBER(Q306),IF(Q306=1,0,100),"")</f>
        <v>100</v>
      </c>
      <c r="W306" s="127" t="n">
        <f aca="false">IF(ISNUMBER(N306),IF(OR(N306&lt;4,AND(N306&lt;6,ISNUMBER(O306),O306&lt;-0.3)),100,IF(OR(N306&lt;=6,AND(ISNUMBER(O306),O306&lt;-0.3)),50,0)),"")</f>
        <v>100</v>
      </c>
      <c r="X306" s="127" t="n">
        <f aca="false">IF(ISNUMBER(I306),IF(I306&lt;15,100,IF(I306&lt;=25,50,0)),"")</f>
        <v>50</v>
      </c>
      <c r="Y306" s="127" t="n">
        <f aca="false">SUMPRODUCT({30,10,20,15,10,10,5},--ISNUMBER(R306:X306))</f>
        <v>100</v>
      </c>
      <c r="Z306" s="127" t="n">
        <f aca="false">IF(Y306&gt;=60,SUMPRODUCT({30,10,20,15,10,10,5},R306:X306)/Y306,"")</f>
        <v>97.5</v>
      </c>
      <c r="AA306" s="127" t="str">
        <f aca="false">IF(ISNUMBER(Z306),IF(Z306&gt;=70,"EASY",IF(Z306&gt;40,"UNCERTAIN","HARD")),"")</f>
        <v>EASY</v>
      </c>
    </row>
    <row r="307" customFormat="false" ht="15" hidden="false" customHeight="false" outlineLevel="0" collapsed="false">
      <c r="A307" s="127" t="s">
        <v>1597</v>
      </c>
      <c r="B307" s="127" t="n">
        <v>0.0058</v>
      </c>
      <c r="C307" s="127" t="s">
        <v>1293</v>
      </c>
      <c r="D307" s="127" t="n">
        <f aca="false">D306*(1+B307)</f>
        <v>1305.71862038013</v>
      </c>
      <c r="E307" s="127" t="n">
        <f aca="false">AVERAGE(D298:D307)</f>
        <v>1255.77241910106</v>
      </c>
      <c r="F307" s="127" t="n">
        <f aca="false">D307/E307-1</f>
        <v>0.0397732905416224</v>
      </c>
      <c r="G307" s="127" t="n">
        <f aca="false">IF(E307&gt;E306,1,0)</f>
        <v>1</v>
      </c>
      <c r="H307" s="127" t="n">
        <f aca="false">D307/D295-1</f>
        <v>0.11381492885364</v>
      </c>
      <c r="I307" s="127" t="n">
        <f aca="false">STDEV(B302:B307)*SQRT(12)*100</f>
        <v>16.3598545225806</v>
      </c>
      <c r="J307" s="127" t="n">
        <v>0.85</v>
      </c>
      <c r="K307" s="127" t="n">
        <f aca="false">IF(AND(ISNUMBER(J307),ISNUMBER(J301)),J307-J301,"")</f>
        <v>-0.12</v>
      </c>
      <c r="M307" s="127" t="str">
        <f aca="false">IF(AND(ISNUMBER(L307),ISNUMBER(L301)),L307-L301,"")</f>
        <v/>
      </c>
      <c r="N307" s="127" t="n">
        <v>3.8924</v>
      </c>
      <c r="O307" s="127" t="n">
        <f aca="false">IF(AND(ISNUMBER(N307),ISNUMBER(N301)),N307-N301,"")</f>
        <v>-0.6004</v>
      </c>
      <c r="P307" s="127" t="n">
        <v>1</v>
      </c>
      <c r="Q307" s="127" t="n">
        <v>0</v>
      </c>
      <c r="R307" s="127" t="n">
        <f aca="false">IF(ISNUMBER(F307),IF(AND(F307&gt;0.02,G307=1),100,IF(F307&gt;-0.02,50,0)),"")</f>
        <v>100</v>
      </c>
      <c r="S307" s="127" t="n">
        <f aca="false">IF(ISNUMBER(H307),IF(H307&gt;0.05,100,IF(H307&gt;0,50,0)),"")</f>
        <v>100</v>
      </c>
      <c r="T307" s="127" t="n">
        <f aca="false">IF(AND(A307&gt;="2019-01",ISNUMBER(L307)),IF(AND(L307&lt;350,OR(NOT(ISNUMBER(M307)),M307&lt;50)),100,IF(L307&lt;=450,50,0)),IF(ISNUMBER(J307),IF(AND(J307&lt;0.95,OR(NOT(ISNUMBER(K307)),K307&lt;0.2)),100,IF(AND(J307&lt;=1.35,OR(NOT(ISNUMBER(K307)),K307&lt;0.4)),50,0)),""))</f>
        <v>100</v>
      </c>
      <c r="U307" s="127" t="n">
        <f aca="false">IF(ISNUMBER(P307),IF(P307=1,100,IF(P307=0,50,0)),"")</f>
        <v>100</v>
      </c>
      <c r="V307" s="127" t="n">
        <f aca="false">IF(ISNUMBER(Q307),IF(Q307=1,0,100),"")</f>
        <v>100</v>
      </c>
      <c r="W307" s="127" t="n">
        <f aca="false">IF(ISNUMBER(N307),IF(OR(N307&lt;4,AND(N307&lt;6,ISNUMBER(O307),O307&lt;-0.3)),100,IF(OR(N307&lt;=6,AND(ISNUMBER(O307),O307&lt;-0.3)),50,0)),"")</f>
        <v>100</v>
      </c>
      <c r="X307" s="127" t="n">
        <f aca="false">IF(ISNUMBER(I307),IF(I307&lt;15,100,IF(I307&lt;=25,50,0)),"")</f>
        <v>50</v>
      </c>
      <c r="Y307" s="127" t="n">
        <f aca="false">SUMPRODUCT({30,10,20,15,10,10,5},--ISNUMBER(R307:X307))</f>
        <v>100</v>
      </c>
      <c r="Z307" s="127" t="n">
        <f aca="false">IF(Y307&gt;=60,SUMPRODUCT({30,10,20,15,10,10,5},R307:X307)/Y307,"")</f>
        <v>97.5</v>
      </c>
      <c r="AA307" s="127" t="str">
        <f aca="false">IF(ISNUMBER(Z307),IF(Z307&gt;=70,"EASY",IF(Z307&gt;40,"UNCERTAIN","HARD")),"")</f>
        <v>EASY</v>
      </c>
    </row>
    <row r="308" customFormat="false" ht="15" hidden="false" customHeight="false" outlineLevel="0" collapsed="false">
      <c r="A308" s="127" t="s">
        <v>1598</v>
      </c>
      <c r="B308" s="127" t="n">
        <v>-0.0202</v>
      </c>
      <c r="C308" s="127" t="s">
        <v>1293</v>
      </c>
      <c r="D308" s="127" t="n">
        <f aca="false">D307*(1+B308)</f>
        <v>1279.34310424845</v>
      </c>
      <c r="E308" s="127" t="n">
        <f aca="false">AVERAGE(D299:D308)</f>
        <v>1263.22292020762</v>
      </c>
      <c r="F308" s="127" t="n">
        <f aca="false">D308/E308-1</f>
        <v>0.012761155440546</v>
      </c>
      <c r="G308" s="127" t="n">
        <f aca="false">IF(E308&gt;E307,1,0)</f>
        <v>1</v>
      </c>
      <c r="H308" s="127" t="n">
        <f aca="false">D308/D296-1</f>
        <v>0.142978495277332</v>
      </c>
      <c r="I308" s="127" t="n">
        <f aca="false">STDEV(B303:B308)*SQRT(12)*100</f>
        <v>5.67315432541721</v>
      </c>
      <c r="J308" s="127" t="n">
        <v>0.83</v>
      </c>
      <c r="K308" s="127" t="n">
        <f aca="false">IF(AND(ISNUMBER(J308),ISNUMBER(J302)),J308-J302,"")</f>
        <v>-0.12</v>
      </c>
      <c r="M308" s="127" t="str">
        <f aca="false">IF(AND(ISNUMBER(L308),ISNUMBER(L302)),L308-L302,"")</f>
        <v/>
      </c>
      <c r="N308" s="127" t="n">
        <v>3.7377</v>
      </c>
      <c r="O308" s="127" t="n">
        <f aca="false">IF(AND(ISNUMBER(N308),ISNUMBER(N302)),N308-N302,"")</f>
        <v>-0.6635</v>
      </c>
      <c r="P308" s="127" t="n">
        <v>1</v>
      </c>
      <c r="Q308" s="127" t="n">
        <v>0</v>
      </c>
      <c r="R308" s="127" t="n">
        <f aca="false">IF(ISNUMBER(F308),IF(AND(F308&gt;0.02,G308=1),100,IF(F308&gt;-0.02,50,0)),"")</f>
        <v>50</v>
      </c>
      <c r="S308" s="127" t="n">
        <f aca="false">IF(ISNUMBER(H308),IF(H308&gt;0.05,100,IF(H308&gt;0,50,0)),"")</f>
        <v>100</v>
      </c>
      <c r="T308" s="127" t="n">
        <f aca="false">IF(AND(A308&gt;="2019-01",ISNUMBER(L308)),IF(AND(L308&lt;350,OR(NOT(ISNUMBER(M308)),M308&lt;50)),100,IF(L308&lt;=450,50,0)),IF(ISNUMBER(J308),IF(AND(J308&lt;0.95,OR(NOT(ISNUMBER(K308)),K308&lt;0.2)),100,IF(AND(J308&lt;=1.35,OR(NOT(ISNUMBER(K308)),K308&lt;0.4)),50,0)),""))</f>
        <v>100</v>
      </c>
      <c r="U308" s="127" t="n">
        <f aca="false">IF(ISNUMBER(P308),IF(P308=1,100,IF(P308=0,50,0)),"")</f>
        <v>100</v>
      </c>
      <c r="V308" s="127" t="n">
        <f aca="false">IF(ISNUMBER(Q308),IF(Q308=1,0,100),"")</f>
        <v>100</v>
      </c>
      <c r="W308" s="127" t="n">
        <f aca="false">IF(ISNUMBER(N308),IF(OR(N308&lt;4,AND(N308&lt;6,ISNUMBER(O308),O308&lt;-0.3)),100,IF(OR(N308&lt;=6,AND(ISNUMBER(O308),O308&lt;-0.3)),50,0)),"")</f>
        <v>100</v>
      </c>
      <c r="X308" s="127" t="n">
        <f aca="false">IF(ISNUMBER(I308),IF(I308&lt;15,100,IF(I308&lt;=25,50,0)),"")</f>
        <v>100</v>
      </c>
      <c r="Y308" s="127" t="n">
        <f aca="false">SUMPRODUCT({30,10,20,15,10,10,5},--ISNUMBER(R308:X308))</f>
        <v>100</v>
      </c>
      <c r="Z308" s="127" t="n">
        <f aca="false">IF(Y308&gt;=60,SUMPRODUCT({30,10,20,15,10,10,5},R308:X308)/Y308,"")</f>
        <v>85</v>
      </c>
      <c r="AA308" s="127" t="str">
        <f aca="false">IF(ISNUMBER(Z308),IF(Z308&gt;=70,"EASY",IF(Z308&gt;40,"UNCERTAIN","HARD")),"")</f>
        <v>EASY</v>
      </c>
    </row>
    <row r="309" customFormat="false" ht="15" hidden="false" customHeight="false" outlineLevel="0" collapsed="false">
      <c r="A309" s="127" t="s">
        <v>1599</v>
      </c>
      <c r="B309" s="127" t="n">
        <v>0.0408</v>
      </c>
      <c r="C309" s="127" t="s">
        <v>1293</v>
      </c>
      <c r="D309" s="127" t="n">
        <f aca="false">D308*(1+B309)</f>
        <v>1331.54030290178</v>
      </c>
      <c r="E309" s="127" t="n">
        <f aca="false">AVERAGE(D300:D309)</f>
        <v>1277.2546082248</v>
      </c>
      <c r="F309" s="127" t="n">
        <f aca="false">D309/E309-1</f>
        <v>0.0425018585389416</v>
      </c>
      <c r="G309" s="127" t="n">
        <f aca="false">IF(E309&gt;E308,1,0)</f>
        <v>1</v>
      </c>
      <c r="H309" s="127" t="n">
        <f aca="false">D309/D297-1</f>
        <v>0.135884672858443</v>
      </c>
      <c r="I309" s="127" t="n">
        <f aca="false">STDEV(B304:B309)*SQRT(12)*100</f>
        <v>8.29556990206218</v>
      </c>
      <c r="J309" s="127" t="n">
        <v>0.77</v>
      </c>
      <c r="K309" s="127" t="n">
        <f aca="false">IF(AND(ISNUMBER(J309),ISNUMBER(J303)),J309-J303,"")</f>
        <v>-0.16</v>
      </c>
      <c r="M309" s="127" t="str">
        <f aca="false">IF(AND(ISNUMBER(L309),ISNUMBER(L303)),L309-L303,"")</f>
        <v/>
      </c>
      <c r="N309" s="127" t="n">
        <v>3.7245</v>
      </c>
      <c r="O309" s="127" t="n">
        <f aca="false">IF(AND(ISNUMBER(N309),ISNUMBER(N303)),N309-N303,"")</f>
        <v>-0.289800000000001</v>
      </c>
      <c r="P309" s="127" t="n">
        <v>1</v>
      </c>
      <c r="Q309" s="127" t="n">
        <v>0</v>
      </c>
      <c r="R309" s="127" t="n">
        <f aca="false">IF(ISNUMBER(F309),IF(AND(F309&gt;0.02,G309=1),100,IF(F309&gt;-0.02,50,0)),"")</f>
        <v>100</v>
      </c>
      <c r="S309" s="127" t="n">
        <f aca="false">IF(ISNUMBER(H309),IF(H309&gt;0.05,100,IF(H309&gt;0,50,0)),"")</f>
        <v>100</v>
      </c>
      <c r="T309" s="127" t="n">
        <f aca="false">IF(AND(A309&gt;="2019-01",ISNUMBER(L309)),IF(AND(L309&lt;350,OR(NOT(ISNUMBER(M309)),M309&lt;50)),100,IF(L309&lt;=450,50,0)),IF(ISNUMBER(J309),IF(AND(J309&lt;0.95,OR(NOT(ISNUMBER(K309)),K309&lt;0.2)),100,IF(AND(J309&lt;=1.35,OR(NOT(ISNUMBER(K309)),K309&lt;0.4)),50,0)),""))</f>
        <v>100</v>
      </c>
      <c r="U309" s="127" t="n">
        <f aca="false">IF(ISNUMBER(P309),IF(P309=1,100,IF(P309=0,50,0)),"")</f>
        <v>100</v>
      </c>
      <c r="V309" s="127" t="n">
        <f aca="false">IF(ISNUMBER(Q309),IF(Q309=1,0,100),"")</f>
        <v>100</v>
      </c>
      <c r="W309" s="127" t="n">
        <f aca="false">IF(ISNUMBER(N309),IF(OR(N309&lt;4,AND(N309&lt;6,ISNUMBER(O309),O309&lt;-0.3)),100,IF(OR(N309&lt;=6,AND(ISNUMBER(O309),O309&lt;-0.3)),50,0)),"")</f>
        <v>100</v>
      </c>
      <c r="X309" s="127" t="n">
        <f aca="false">IF(ISNUMBER(I309),IF(I309&lt;15,100,IF(I309&lt;=25,50,0)),"")</f>
        <v>100</v>
      </c>
      <c r="Y309" s="127" t="n">
        <f aca="false">SUMPRODUCT({30,10,20,15,10,10,5},--ISNUMBER(R309:X309))</f>
        <v>100</v>
      </c>
      <c r="Z309" s="127" t="n">
        <f aca="false">IF(Y309&gt;=60,SUMPRODUCT({30,10,20,15,10,10,5},R309:X309)/Y309,"")</f>
        <v>100</v>
      </c>
      <c r="AA309" s="127" t="str">
        <f aca="false">IF(ISNUMBER(Z309),IF(Z309&gt;=70,"EASY",IF(Z309&gt;40,"UNCERTAIN","HARD")),"")</f>
        <v>EASY</v>
      </c>
    </row>
    <row r="310" customFormat="false" ht="15" hidden="false" customHeight="false" outlineLevel="0" collapsed="false">
      <c r="A310" s="127" t="s">
        <v>1600</v>
      </c>
      <c r="B310" s="127" t="n">
        <v>-0.0212</v>
      </c>
      <c r="C310" s="127" t="s">
        <v>1293</v>
      </c>
      <c r="D310" s="127" t="n">
        <f aca="false">D309*(1+B310)</f>
        <v>1303.31164848027</v>
      </c>
      <c r="E310" s="127" t="n">
        <f aca="false">AVERAGE(D301:D310)</f>
        <v>1286.42643874697</v>
      </c>
      <c r="F310" s="127" t="n">
        <f aca="false">D310/E310-1</f>
        <v>0.0131256706366718</v>
      </c>
      <c r="G310" s="127" t="n">
        <f aca="false">IF(E310&gt;E309,1,0)</f>
        <v>1</v>
      </c>
      <c r="H310" s="127" t="n">
        <f aca="false">D310/D298-1</f>
        <v>0.0817317744637514</v>
      </c>
      <c r="I310" s="127" t="n">
        <f aca="false">STDEV(B305:B310)*SQRT(12)*100</f>
        <v>8.87838949359623</v>
      </c>
      <c r="J310" s="127" t="n">
        <v>0.7</v>
      </c>
      <c r="K310" s="127" t="n">
        <f aca="false">IF(AND(ISNUMBER(J310),ISNUMBER(J304)),J310-J304,"")</f>
        <v>-0.24</v>
      </c>
      <c r="M310" s="127" t="str">
        <f aca="false">IF(AND(ISNUMBER(L310),ISNUMBER(L304)),L310-L304,"")</f>
        <v/>
      </c>
      <c r="N310" s="127" t="n">
        <v>3.499</v>
      </c>
      <c r="O310" s="127" t="n">
        <f aca="false">IF(AND(ISNUMBER(N310),ISNUMBER(N304)),N310-N304,"")</f>
        <v>-0.21</v>
      </c>
      <c r="P310" s="127" t="n">
        <v>1</v>
      </c>
      <c r="Q310" s="127" t="n">
        <v>0</v>
      </c>
      <c r="R310" s="127" t="n">
        <f aca="false">IF(ISNUMBER(F310),IF(AND(F310&gt;0.02,G310=1),100,IF(F310&gt;-0.02,50,0)),"")</f>
        <v>50</v>
      </c>
      <c r="S310" s="127" t="n">
        <f aca="false">IF(ISNUMBER(H310),IF(H310&gt;0.05,100,IF(H310&gt;0,50,0)),"")</f>
        <v>100</v>
      </c>
      <c r="T310" s="127" t="n">
        <f aca="false">IF(AND(A310&gt;="2019-01",ISNUMBER(L310)),IF(AND(L310&lt;350,OR(NOT(ISNUMBER(M310)),M310&lt;50)),100,IF(L310&lt;=450,50,0)),IF(ISNUMBER(J310),IF(AND(J310&lt;0.95,OR(NOT(ISNUMBER(K310)),K310&lt;0.2)),100,IF(AND(J310&lt;=1.35,OR(NOT(ISNUMBER(K310)),K310&lt;0.4)),50,0)),""))</f>
        <v>100</v>
      </c>
      <c r="U310" s="127" t="n">
        <f aca="false">IF(ISNUMBER(P310),IF(P310=1,100,IF(P310=0,50,0)),"")</f>
        <v>100</v>
      </c>
      <c r="V310" s="127" t="n">
        <f aca="false">IF(ISNUMBER(Q310),IF(Q310=1,0,100),"")</f>
        <v>100</v>
      </c>
      <c r="W310" s="127" t="n">
        <f aca="false">IF(ISNUMBER(N310),IF(OR(N310&lt;4,AND(N310&lt;6,ISNUMBER(O310),O310&lt;-0.3)),100,IF(OR(N310&lt;=6,AND(ISNUMBER(O310),O310&lt;-0.3)),50,0)),"")</f>
        <v>100</v>
      </c>
      <c r="X310" s="127" t="n">
        <f aca="false">IF(ISNUMBER(I310),IF(I310&lt;15,100,IF(I310&lt;=25,50,0)),"")</f>
        <v>100</v>
      </c>
      <c r="Y310" s="127" t="n">
        <f aca="false">SUMPRODUCT({30,10,20,15,10,10,5},--ISNUMBER(R310:X310))</f>
        <v>100</v>
      </c>
      <c r="Z310" s="127" t="n">
        <f aca="false">IF(Y310&gt;=60,SUMPRODUCT({30,10,20,15,10,10,5},R310:X310)/Y310,"")</f>
        <v>85</v>
      </c>
      <c r="AA310" s="127" t="str">
        <f aca="false">IF(ISNUMBER(Z310),IF(Z310&gt;=70,"EASY",IF(Z310&gt;40,"UNCERTAIN","HARD")),"")</f>
        <v>EASY</v>
      </c>
    </row>
    <row r="311" customFormat="false" ht="15" hidden="false" customHeight="false" outlineLevel="0" collapsed="false">
      <c r="A311" s="127" t="s">
        <v>1601</v>
      </c>
      <c r="B311" s="127" t="n">
        <v>0.0145</v>
      </c>
      <c r="C311" s="127" t="s">
        <v>1293</v>
      </c>
      <c r="D311" s="127" t="n">
        <f aca="false">D310*(1+B311)</f>
        <v>1322.20966738323</v>
      </c>
      <c r="E311" s="127" t="n">
        <f aca="false">AVERAGE(D302:D311)</f>
        <v>1302.09212586381</v>
      </c>
      <c r="F311" s="127" t="n">
        <f aca="false">D311/E311-1</f>
        <v>0.015450167557133</v>
      </c>
      <c r="G311" s="127" t="n">
        <f aca="false">IF(E311&gt;E310,1,0)</f>
        <v>1</v>
      </c>
      <c r="H311" s="127" t="n">
        <f aca="false">D311/D299-1</f>
        <v>0.109959426715359</v>
      </c>
      <c r="I311" s="127" t="n">
        <f aca="false">STDEV(B306:B311)*SQRT(12)*100</f>
        <v>8.15508675612958</v>
      </c>
      <c r="J311" s="127" t="n">
        <v>0.7</v>
      </c>
      <c r="K311" s="127" t="n">
        <f aca="false">IF(AND(ISNUMBER(J311),ISNUMBER(J305)),J311-J305,"")</f>
        <v>-0.2</v>
      </c>
      <c r="M311" s="127" t="str">
        <f aca="false">IF(AND(ISNUMBER(L311),ISNUMBER(L305)),L311-L305,"")</f>
        <v/>
      </c>
      <c r="N311" s="127" t="n">
        <v>3.2775</v>
      </c>
      <c r="O311" s="127" t="n">
        <f aca="false">IF(AND(ISNUMBER(N311),ISNUMBER(N305)),N311-N305,"")</f>
        <v>-0.5659</v>
      </c>
      <c r="P311" s="127" t="n">
        <v>1</v>
      </c>
      <c r="Q311" s="127" t="n">
        <v>0</v>
      </c>
      <c r="R311" s="127" t="n">
        <f aca="false">IF(ISNUMBER(F311),IF(AND(F311&gt;0.02,G311=1),100,IF(F311&gt;-0.02,50,0)),"")</f>
        <v>50</v>
      </c>
      <c r="S311" s="127" t="n">
        <f aca="false">IF(ISNUMBER(H311),IF(H311&gt;0.05,100,IF(H311&gt;0,50,0)),"")</f>
        <v>100</v>
      </c>
      <c r="T311" s="127" t="n">
        <f aca="false">IF(AND(A311&gt;="2019-01",ISNUMBER(L311)),IF(AND(L311&lt;350,OR(NOT(ISNUMBER(M311)),M311&lt;50)),100,IF(L311&lt;=450,50,0)),IF(ISNUMBER(J311),IF(AND(J311&lt;0.95,OR(NOT(ISNUMBER(K311)),K311&lt;0.2)),100,IF(AND(J311&lt;=1.35,OR(NOT(ISNUMBER(K311)),K311&lt;0.4)),50,0)),""))</f>
        <v>100</v>
      </c>
      <c r="U311" s="127" t="n">
        <f aca="false">IF(ISNUMBER(P311),IF(P311=1,100,IF(P311=0,50,0)),"")</f>
        <v>100</v>
      </c>
      <c r="V311" s="127" t="n">
        <f aca="false">IF(ISNUMBER(Q311),IF(Q311=1,0,100),"")</f>
        <v>100</v>
      </c>
      <c r="W311" s="127" t="n">
        <f aca="false">IF(ISNUMBER(N311),IF(OR(N311&lt;4,AND(N311&lt;6,ISNUMBER(O311),O311&lt;-0.3)),100,IF(OR(N311&lt;=6,AND(ISNUMBER(O311),O311&lt;-0.3)),50,0)),"")</f>
        <v>100</v>
      </c>
      <c r="X311" s="127" t="n">
        <f aca="false">IF(ISNUMBER(I311),IF(I311&lt;15,100,IF(I311&lt;=25,50,0)),"")</f>
        <v>100</v>
      </c>
      <c r="Y311" s="127" t="n">
        <f aca="false">SUMPRODUCT({30,10,20,15,10,10,5},--ISNUMBER(R311:X311))</f>
        <v>100</v>
      </c>
      <c r="Z311" s="127" t="n">
        <f aca="false">IF(Y311&gt;=60,SUMPRODUCT({30,10,20,15,10,10,5},R311:X311)/Y311,"")</f>
        <v>85</v>
      </c>
      <c r="AA311" s="127" t="str">
        <f aca="false">IF(ISNUMBER(Z311),IF(Z311&gt;=70,"EASY",IF(Z311&gt;40,"UNCERTAIN","HARD")),"")</f>
        <v>EASY</v>
      </c>
    </row>
    <row r="312" customFormat="false" ht="15" hidden="false" customHeight="false" outlineLevel="0" collapsed="false">
      <c r="A312" s="127" t="s">
        <v>1602</v>
      </c>
      <c r="B312" s="127" t="n">
        <v>0.0125</v>
      </c>
      <c r="C312" s="127" t="s">
        <v>1293</v>
      </c>
      <c r="D312" s="127" t="n">
        <f aca="false">D311*(1+B312)</f>
        <v>1338.73728822552</v>
      </c>
      <c r="E312" s="127" t="n">
        <f aca="false">AVERAGE(D303:D312)</f>
        <v>1306.33307269135</v>
      </c>
      <c r="F312" s="127" t="n">
        <f aca="false">D312/E312-1</f>
        <v>0.0248054774173379</v>
      </c>
      <c r="G312" s="127" t="n">
        <f aca="false">IF(E312&gt;E311,1,0)</f>
        <v>1</v>
      </c>
      <c r="H312" s="127" t="n">
        <f aca="false">D312/D300-1</f>
        <v>0.104939454871007</v>
      </c>
      <c r="I312" s="127" t="n">
        <f aca="false">STDEV(B307:B312)*SQRT(12)*100</f>
        <v>8.12323088432183</v>
      </c>
      <c r="J312" s="127" t="n">
        <v>0.85</v>
      </c>
      <c r="K312" s="127" t="n">
        <f aca="false">IF(AND(ISNUMBER(J312),ISNUMBER(J306)),J312-J306,"")</f>
        <v>-0.03</v>
      </c>
      <c r="M312" s="127" t="str">
        <f aca="false">IF(AND(ISNUMBER(L312),ISNUMBER(L306)),L312-L306,"")</f>
        <v/>
      </c>
      <c r="N312" s="127" t="n">
        <v>3.5491</v>
      </c>
      <c r="O312" s="127" t="n">
        <f aca="false">IF(AND(ISNUMBER(N312),ISNUMBER(N306)),N312-N306,"")</f>
        <v>-0.2834</v>
      </c>
      <c r="P312" s="127" t="n">
        <v>1</v>
      </c>
      <c r="Q312" s="127" t="n">
        <v>0</v>
      </c>
      <c r="R312" s="127" t="n">
        <f aca="false">IF(ISNUMBER(F312),IF(AND(F312&gt;0.02,G312=1),100,IF(F312&gt;-0.02,50,0)),"")</f>
        <v>100</v>
      </c>
      <c r="S312" s="127" t="n">
        <f aca="false">IF(ISNUMBER(H312),IF(H312&gt;0.05,100,IF(H312&gt;0,50,0)),"")</f>
        <v>100</v>
      </c>
      <c r="T312" s="127" t="n">
        <f aca="false">IF(AND(A312&gt;="2019-01",ISNUMBER(L312)),IF(AND(L312&lt;350,OR(NOT(ISNUMBER(M312)),M312&lt;50)),100,IF(L312&lt;=450,50,0)),IF(ISNUMBER(J312),IF(AND(J312&lt;0.95,OR(NOT(ISNUMBER(K312)),K312&lt;0.2)),100,IF(AND(J312&lt;=1.35,OR(NOT(ISNUMBER(K312)),K312&lt;0.4)),50,0)),""))</f>
        <v>100</v>
      </c>
      <c r="U312" s="127" t="n">
        <f aca="false">IF(ISNUMBER(P312),IF(P312=1,100,IF(P312=0,50,0)),"")</f>
        <v>100</v>
      </c>
      <c r="V312" s="127" t="n">
        <f aca="false">IF(ISNUMBER(Q312),IF(Q312=1,0,100),"")</f>
        <v>100</v>
      </c>
      <c r="W312" s="127" t="n">
        <f aca="false">IF(ISNUMBER(N312),IF(OR(N312&lt;4,AND(N312&lt;6,ISNUMBER(O312),O312&lt;-0.3)),100,IF(OR(N312&lt;=6,AND(ISNUMBER(O312),O312&lt;-0.3)),50,0)),"")</f>
        <v>100</v>
      </c>
      <c r="X312" s="127" t="n">
        <f aca="false">IF(ISNUMBER(I312),IF(I312&lt;15,100,IF(I312&lt;=25,50,0)),"")</f>
        <v>100</v>
      </c>
      <c r="Y312" s="127" t="n">
        <f aca="false">SUMPRODUCT({30,10,20,15,10,10,5},--ISNUMBER(R312:X312))</f>
        <v>100</v>
      </c>
      <c r="Z312" s="127" t="n">
        <f aca="false">IF(Y312&gt;=60,SUMPRODUCT({30,10,20,15,10,10,5},R312:X312)/Y312,"")</f>
        <v>100</v>
      </c>
      <c r="AA312" s="127" t="str">
        <f aca="false">IF(ISNUMBER(Z312),IF(Z312&gt;=70,"EASY",IF(Z312&gt;40,"UNCERTAIN","HARD")),"")</f>
        <v>EASY</v>
      </c>
    </row>
    <row r="313" customFormat="false" ht="15" hidden="false" customHeight="false" outlineLevel="0" collapsed="false">
      <c r="A313" s="127" t="s">
        <v>1603</v>
      </c>
      <c r="B313" s="127" t="n">
        <v>0.0436</v>
      </c>
      <c r="C313" s="127" t="s">
        <v>1293</v>
      </c>
      <c r="D313" s="127" t="n">
        <f aca="false">D312*(1+B313)</f>
        <v>1397.10623399215</v>
      </c>
      <c r="E313" s="127" t="n">
        <f aca="false">AVERAGE(D304:D313)</f>
        <v>1316.73499605055</v>
      </c>
      <c r="F313" s="127" t="n">
        <f aca="false">D313/E313-1</f>
        <v>0.0610382789116064</v>
      </c>
      <c r="G313" s="127" t="n">
        <f aca="false">IF(E313&gt;E312,1,0)</f>
        <v>1</v>
      </c>
      <c r="H313" s="127" t="n">
        <f aca="false">D313/D301-1</f>
        <v>0.198664048964015</v>
      </c>
      <c r="I313" s="127" t="n">
        <f aca="false">STDEV(B308:B313)*SQRT(12)*100</f>
        <v>9.76472836283734</v>
      </c>
      <c r="J313" s="127" t="n">
        <v>0.86</v>
      </c>
      <c r="K313" s="127" t="n">
        <f aca="false">IF(AND(ISNUMBER(J313),ISNUMBER(J307)),J313-J307,"")</f>
        <v>0.01</v>
      </c>
      <c r="M313" s="127" t="str">
        <f aca="false">IF(AND(ISNUMBER(L313),ISNUMBER(L307)),L313-L307,"")</f>
        <v/>
      </c>
      <c r="N313" s="127" t="n">
        <v>3.4674</v>
      </c>
      <c r="O313" s="127" t="n">
        <f aca="false">IF(AND(ISNUMBER(N313),ISNUMBER(N307)),N313-N307,"")</f>
        <v>-0.425</v>
      </c>
      <c r="P313" s="127" t="n">
        <v>1</v>
      </c>
      <c r="Q313" s="127" t="n">
        <v>0</v>
      </c>
      <c r="R313" s="127" t="n">
        <f aca="false">IF(ISNUMBER(F313),IF(AND(F313&gt;0.02,G313=1),100,IF(F313&gt;-0.02,50,0)),"")</f>
        <v>100</v>
      </c>
      <c r="S313" s="127" t="n">
        <f aca="false">IF(ISNUMBER(H313),IF(H313&gt;0.05,100,IF(H313&gt;0,50,0)),"")</f>
        <v>100</v>
      </c>
      <c r="T313" s="127" t="n">
        <f aca="false">IF(AND(A313&gt;="2019-01",ISNUMBER(L313)),IF(AND(L313&lt;350,OR(NOT(ISNUMBER(M313)),M313&lt;50)),100,IF(L313&lt;=450,50,0)),IF(ISNUMBER(J313),IF(AND(J313&lt;0.95,OR(NOT(ISNUMBER(K313)),K313&lt;0.2)),100,IF(AND(J313&lt;=1.35,OR(NOT(ISNUMBER(K313)),K313&lt;0.4)),50,0)),""))</f>
        <v>100</v>
      </c>
      <c r="U313" s="127" t="n">
        <f aca="false">IF(ISNUMBER(P313),IF(P313=1,100,IF(P313=0,50,0)),"")</f>
        <v>100</v>
      </c>
      <c r="V313" s="127" t="n">
        <f aca="false">IF(ISNUMBER(Q313),IF(Q313=1,0,100),"")</f>
        <v>100</v>
      </c>
      <c r="W313" s="127" t="n">
        <f aca="false">IF(ISNUMBER(N313),IF(OR(N313&lt;4,AND(N313&lt;6,ISNUMBER(O313),O313&lt;-0.3)),100,IF(OR(N313&lt;=6,AND(ISNUMBER(O313),O313&lt;-0.3)),50,0)),"")</f>
        <v>100</v>
      </c>
      <c r="X313" s="127" t="n">
        <f aca="false">IF(ISNUMBER(I313),IF(I313&lt;15,100,IF(I313&lt;=25,50,0)),"")</f>
        <v>100</v>
      </c>
      <c r="Y313" s="127" t="n">
        <f aca="false">SUMPRODUCT({30,10,20,15,10,10,5},--ISNUMBER(R313:X313))</f>
        <v>100</v>
      </c>
      <c r="Z313" s="127" t="n">
        <f aca="false">IF(Y313&gt;=60,SUMPRODUCT({30,10,20,15,10,10,5},R313:X313)/Y313,"")</f>
        <v>100</v>
      </c>
      <c r="AA313" s="127" t="str">
        <f aca="false">IF(ISNUMBER(Z313),IF(Z313&gt;=70,"EASY",IF(Z313&gt;40,"UNCERTAIN","HARD")),"")</f>
        <v>EASY</v>
      </c>
    </row>
    <row r="314" customFormat="false" ht="15" hidden="false" customHeight="false" outlineLevel="0" collapsed="false">
      <c r="A314" s="127" t="s">
        <v>1604</v>
      </c>
      <c r="B314" s="127" t="n">
        <v>0.0181</v>
      </c>
      <c r="C314" s="127" t="s">
        <v>1293</v>
      </c>
      <c r="D314" s="127" t="n">
        <f aca="false">D313*(1+B314)</f>
        <v>1422.39385682741</v>
      </c>
      <c r="E314" s="127" t="n">
        <f aca="false">AVERAGE(D305:D314)</f>
        <v>1327.89415250272</v>
      </c>
      <c r="F314" s="127" t="n">
        <f aca="false">D314/E314-1</f>
        <v>0.0711650880806927</v>
      </c>
      <c r="G314" s="127" t="n">
        <f aca="false">IF(E314&gt;E313,1,0)</f>
        <v>1</v>
      </c>
      <c r="H314" s="127" t="n">
        <f aca="false">D314/D302-1</f>
        <v>0.0972485778189751</v>
      </c>
      <c r="I314" s="127" t="n">
        <f aca="false">STDEV(B309:B314)*SQRT(12)*100</f>
        <v>8.13043910253315</v>
      </c>
      <c r="J314" s="127" t="n">
        <v>0.83</v>
      </c>
      <c r="K314" s="127" t="n">
        <f aca="false">IF(AND(ISNUMBER(J314),ISNUMBER(J308)),J314-J308,"")</f>
        <v>0</v>
      </c>
      <c r="M314" s="127" t="str">
        <f aca="false">IF(AND(ISNUMBER(L314),ISNUMBER(L308)),L314-L308,"")</f>
        <v/>
      </c>
      <c r="N314" s="127" t="n">
        <v>3.3863</v>
      </c>
      <c r="O314" s="127" t="n">
        <f aca="false">IF(AND(ISNUMBER(N314),ISNUMBER(N308)),N314-N308,"")</f>
        <v>-0.3514</v>
      </c>
      <c r="P314" s="127" t="n">
        <v>1</v>
      </c>
      <c r="Q314" s="127" t="n">
        <v>0</v>
      </c>
      <c r="R314" s="127" t="n">
        <f aca="false">IF(ISNUMBER(F314),IF(AND(F314&gt;0.02,G314=1),100,IF(F314&gt;-0.02,50,0)),"")</f>
        <v>100</v>
      </c>
      <c r="S314" s="127" t="n">
        <f aca="false">IF(ISNUMBER(H314),IF(H314&gt;0.05,100,IF(H314&gt;0,50,0)),"")</f>
        <v>100</v>
      </c>
      <c r="T314" s="127" t="n">
        <f aca="false">IF(AND(A314&gt;="2019-01",ISNUMBER(L314)),IF(AND(L314&lt;350,OR(NOT(ISNUMBER(M314)),M314&lt;50)),100,IF(L314&lt;=450,50,0)),IF(ISNUMBER(J314),IF(AND(J314&lt;0.95,OR(NOT(ISNUMBER(K314)),K314&lt;0.2)),100,IF(AND(J314&lt;=1.35,OR(NOT(ISNUMBER(K314)),K314&lt;0.4)),50,0)),""))</f>
        <v>100</v>
      </c>
      <c r="U314" s="127" t="n">
        <f aca="false">IF(ISNUMBER(P314),IF(P314=1,100,IF(P314=0,50,0)),"")</f>
        <v>100</v>
      </c>
      <c r="V314" s="127" t="n">
        <f aca="false">IF(ISNUMBER(Q314),IF(Q314=1,0,100),"")</f>
        <v>100</v>
      </c>
      <c r="W314" s="127" t="n">
        <f aca="false">IF(ISNUMBER(N314),IF(OR(N314&lt;4,AND(N314&lt;6,ISNUMBER(O314),O314&lt;-0.3)),100,IF(OR(N314&lt;=6,AND(ISNUMBER(O314),O314&lt;-0.3)),50,0)),"")</f>
        <v>100</v>
      </c>
      <c r="X314" s="127" t="n">
        <f aca="false">IF(ISNUMBER(I314),IF(I314&lt;15,100,IF(I314&lt;=25,50,0)),"")</f>
        <v>100</v>
      </c>
      <c r="Y314" s="127" t="n">
        <f aca="false">SUMPRODUCT({30,10,20,15,10,10,5},--ISNUMBER(R314:X314))</f>
        <v>100</v>
      </c>
      <c r="Z314" s="127" t="n">
        <f aca="false">IF(Y314&gt;=60,SUMPRODUCT({30,10,20,15,10,10,5},R314:X314)/Y314,"")</f>
        <v>100</v>
      </c>
      <c r="AA314" s="127" t="str">
        <f aca="false">IF(ISNUMBER(Z314),IF(Z314&gt;=70,"EASY",IF(Z314&gt;40,"UNCERTAIN","HARD")),"")</f>
        <v>EASY</v>
      </c>
    </row>
    <row r="315" customFormat="false" ht="15" hidden="false" customHeight="false" outlineLevel="0" collapsed="false">
      <c r="A315" s="127" t="s">
        <v>1605</v>
      </c>
      <c r="B315" s="127" t="n">
        <v>0.0116</v>
      </c>
      <c r="C315" s="127" t="s">
        <v>1293</v>
      </c>
      <c r="D315" s="127" t="n">
        <f aca="false">D314*(1+B315)</f>
        <v>1438.89362556661</v>
      </c>
      <c r="E315" s="127" t="n">
        <f aca="false">AVERAGE(D306:D315)</f>
        <v>1343.74434714696</v>
      </c>
      <c r="F315" s="127" t="n">
        <f aca="false">D315/E315-1</f>
        <v>0.0708090632133056</v>
      </c>
      <c r="G315" s="127" t="n">
        <f aca="false">IF(E315&gt;E314,1,0)</f>
        <v>1</v>
      </c>
      <c r="H315" s="127" t="n">
        <f aca="false">D315/D303-1</f>
        <v>0.112758557715965</v>
      </c>
      <c r="I315" s="127" t="n">
        <f aca="false">STDEV(B310:B315)*SQRT(12)*100</f>
        <v>7.16033798084979</v>
      </c>
      <c r="J315" s="127" t="n">
        <v>0.76</v>
      </c>
      <c r="K315" s="127" t="n">
        <f aca="false">IF(AND(ISNUMBER(J315),ISNUMBER(J309)),J315-J309,"")</f>
        <v>-0.01</v>
      </c>
      <c r="M315" s="127" t="str">
        <f aca="false">IF(AND(ISNUMBER(L315),ISNUMBER(L309)),L315-L309,"")</f>
        <v/>
      </c>
      <c r="N315" s="127" t="n">
        <v>3.4459</v>
      </c>
      <c r="O315" s="127" t="n">
        <f aca="false">IF(AND(ISNUMBER(N315),ISNUMBER(N309)),N315-N309,"")</f>
        <v>-0.2786</v>
      </c>
      <c r="P315" s="127" t="n">
        <v>1</v>
      </c>
      <c r="Q315" s="127" t="n">
        <v>0</v>
      </c>
      <c r="R315" s="127" t="n">
        <f aca="false">IF(ISNUMBER(F315),IF(AND(F315&gt;0.02,G315=1),100,IF(F315&gt;-0.02,50,0)),"")</f>
        <v>100</v>
      </c>
      <c r="S315" s="127" t="n">
        <f aca="false">IF(ISNUMBER(H315),IF(H315&gt;0.05,100,IF(H315&gt;0,50,0)),"")</f>
        <v>100</v>
      </c>
      <c r="T315" s="127" t="n">
        <f aca="false">IF(AND(A315&gt;="2019-01",ISNUMBER(L315)),IF(AND(L315&lt;350,OR(NOT(ISNUMBER(M315)),M315&lt;50)),100,IF(L315&lt;=450,50,0)),IF(ISNUMBER(J315),IF(AND(J315&lt;0.95,OR(NOT(ISNUMBER(K315)),K315&lt;0.2)),100,IF(AND(J315&lt;=1.35,OR(NOT(ISNUMBER(K315)),K315&lt;0.4)),50,0)),""))</f>
        <v>100</v>
      </c>
      <c r="U315" s="127" t="n">
        <f aca="false">IF(ISNUMBER(P315),IF(P315=1,100,IF(P315=0,50,0)),"")</f>
        <v>100</v>
      </c>
      <c r="V315" s="127" t="n">
        <f aca="false">IF(ISNUMBER(Q315),IF(Q315=1,0,100),"")</f>
        <v>100</v>
      </c>
      <c r="W315" s="127" t="n">
        <f aca="false">IF(ISNUMBER(N315),IF(OR(N315&lt;4,AND(N315&lt;6,ISNUMBER(O315),O315&lt;-0.3)),100,IF(OR(N315&lt;=6,AND(ISNUMBER(O315),O315&lt;-0.3)),50,0)),"")</f>
        <v>100</v>
      </c>
      <c r="X315" s="127" t="n">
        <f aca="false">IF(ISNUMBER(I315),IF(I315&lt;15,100,IF(I315&lt;=25,50,0)),"")</f>
        <v>100</v>
      </c>
      <c r="Y315" s="127" t="n">
        <f aca="false">SUMPRODUCT({30,10,20,15,10,10,5},--ISNUMBER(R315:X315))</f>
        <v>100</v>
      </c>
      <c r="Z315" s="127" t="n">
        <f aca="false">IF(Y315&gt;=60,SUMPRODUCT({30,10,20,15,10,10,5},R315:X315)/Y315,"")</f>
        <v>100</v>
      </c>
      <c r="AA315" s="127" t="str">
        <f aca="false">IF(ISNUMBER(Z315),IF(Z315&gt;=70,"EASY",IF(Z315&gt;40,"UNCERTAIN","HARD")),"")</f>
        <v>EASY</v>
      </c>
    </row>
    <row r="316" customFormat="false" ht="15" hidden="false" customHeight="false" outlineLevel="0" collapsed="false">
      <c r="A316" s="127" t="s">
        <v>1606</v>
      </c>
      <c r="B316" s="127" t="n">
        <v>0.0034</v>
      </c>
      <c r="C316" s="127" t="s">
        <v>1293</v>
      </c>
      <c r="D316" s="127" t="n">
        <f aca="false">D315*(1+B316)</f>
        <v>1443.78586389354</v>
      </c>
      <c r="E316" s="127" t="n">
        <f aca="false">AVERAGE(D307:D316)</f>
        <v>1358.30402118991</v>
      </c>
      <c r="F316" s="127" t="n">
        <f aca="false">D316/E316-1</f>
        <v>0.0629327759986629</v>
      </c>
      <c r="G316" s="127" t="n">
        <f aca="false">IF(E316&gt;E315,1,0)</f>
        <v>1</v>
      </c>
      <c r="H316" s="127" t="n">
        <f aca="false">D316/D304-1</f>
        <v>0.101452043811975</v>
      </c>
      <c r="I316" s="127" t="n">
        <f aca="false">STDEV(B311:B316)*SQRT(12)*100</f>
        <v>4.77219027282023</v>
      </c>
      <c r="J316" s="127" t="n">
        <v>0.68</v>
      </c>
      <c r="K316" s="127" t="n">
        <f aca="false">IF(AND(ISNUMBER(J316),ISNUMBER(J310)),J316-J310,"")</f>
        <v>-0.0199999999999999</v>
      </c>
      <c r="M316" s="127" t="str">
        <f aca="false">IF(AND(ISNUMBER(L316),ISNUMBER(L310)),L316-L310,"")</f>
        <v/>
      </c>
      <c r="N316" s="127" t="n">
        <v>3.5763</v>
      </c>
      <c r="O316" s="127" t="n">
        <f aca="false">IF(AND(ISNUMBER(N316),ISNUMBER(N310)),N316-N310,"")</f>
        <v>0.0772999999999997</v>
      </c>
      <c r="P316" s="127" t="n">
        <v>1</v>
      </c>
      <c r="Q316" s="127" t="n">
        <v>0</v>
      </c>
      <c r="R316" s="127" t="n">
        <f aca="false">IF(ISNUMBER(F316),IF(AND(F316&gt;0.02,G316=1),100,IF(F316&gt;-0.02,50,0)),"")</f>
        <v>100</v>
      </c>
      <c r="S316" s="127" t="n">
        <f aca="false">IF(ISNUMBER(H316),IF(H316&gt;0.05,100,IF(H316&gt;0,50,0)),"")</f>
        <v>100</v>
      </c>
      <c r="T316" s="127" t="n">
        <f aca="false">IF(AND(A316&gt;="2019-01",ISNUMBER(L316)),IF(AND(L316&lt;350,OR(NOT(ISNUMBER(M316)),M316&lt;50)),100,IF(L316&lt;=450,50,0)),IF(ISNUMBER(J316),IF(AND(J316&lt;0.95,OR(NOT(ISNUMBER(K316)),K316&lt;0.2)),100,IF(AND(J316&lt;=1.35,OR(NOT(ISNUMBER(K316)),K316&lt;0.4)),50,0)),""))</f>
        <v>100</v>
      </c>
      <c r="U316" s="127" t="n">
        <f aca="false">IF(ISNUMBER(P316),IF(P316=1,100,IF(P316=0,50,0)),"")</f>
        <v>100</v>
      </c>
      <c r="V316" s="127" t="n">
        <f aca="false">IF(ISNUMBER(Q316),IF(Q316=1,0,100),"")</f>
        <v>100</v>
      </c>
      <c r="W316" s="127" t="n">
        <f aca="false">IF(ISNUMBER(N316),IF(OR(N316&lt;4,AND(N316&lt;6,ISNUMBER(O316),O316&lt;-0.3)),100,IF(OR(N316&lt;=6,AND(ISNUMBER(O316),O316&lt;-0.3)),50,0)),"")</f>
        <v>100</v>
      </c>
      <c r="X316" s="127" t="n">
        <f aca="false">IF(ISNUMBER(I316),IF(I316&lt;15,100,IF(I316&lt;=25,50,0)),"")</f>
        <v>100</v>
      </c>
      <c r="Y316" s="127" t="n">
        <f aca="false">SUMPRODUCT({30,10,20,15,10,10,5},--ISNUMBER(R316:X316))</f>
        <v>100</v>
      </c>
      <c r="Z316" s="127" t="n">
        <f aca="false">IF(Y316&gt;=60,SUMPRODUCT({30,10,20,15,10,10,5},R316:X316)/Y316,"")</f>
        <v>100</v>
      </c>
      <c r="AA316" s="127" t="str">
        <f aca="false">IF(ISNUMBER(Z316),IF(Z316&gt;=70,"EASY",IF(Z316&gt;40,"UNCERTAIN","HARD")),"")</f>
        <v>EASY</v>
      </c>
    </row>
    <row r="317" customFormat="false" ht="15" hidden="false" customHeight="false" outlineLevel="0" collapsed="false">
      <c r="A317" s="127" t="s">
        <v>1607</v>
      </c>
      <c r="B317" s="127" t="n">
        <v>0.0255</v>
      </c>
      <c r="C317" s="127" t="s">
        <v>1293</v>
      </c>
      <c r="D317" s="127" t="n">
        <f aca="false">D316*(1+B317)</f>
        <v>1480.60240342282</v>
      </c>
      <c r="E317" s="127" t="n">
        <f aca="false">AVERAGE(D308:D317)</f>
        <v>1375.79239949418</v>
      </c>
      <c r="F317" s="127" t="n">
        <f aca="false">D317/E317-1</f>
        <v>0.0761815546932645</v>
      </c>
      <c r="G317" s="127" t="n">
        <f aca="false">IF(E317&gt;E316,1,0)</f>
        <v>1</v>
      </c>
      <c r="H317" s="127" t="n">
        <f aca="false">D317/D305-1</f>
        <v>0.156366780230529</v>
      </c>
      <c r="I317" s="127" t="n">
        <f aca="false">STDEV(B312:B317)*SQRT(12)*100</f>
        <v>4.87074942898934</v>
      </c>
      <c r="J317" s="127" t="n">
        <v>0.57</v>
      </c>
      <c r="K317" s="127" t="n">
        <f aca="false">IF(AND(ISNUMBER(J317),ISNUMBER(J311)),J317-J311,"")</f>
        <v>-0.13</v>
      </c>
      <c r="M317" s="127" t="str">
        <f aca="false">IF(AND(ISNUMBER(L317),ISNUMBER(L311)),L317-L311,"")</f>
        <v/>
      </c>
      <c r="N317" s="127" t="n">
        <v>3.3585</v>
      </c>
      <c r="O317" s="127" t="n">
        <f aca="false">IF(AND(ISNUMBER(N317),ISNUMBER(N311)),N317-N311,"")</f>
        <v>0.081</v>
      </c>
      <c r="P317" s="127" t="n">
        <v>1</v>
      </c>
      <c r="Q317" s="127" t="n">
        <v>0</v>
      </c>
      <c r="R317" s="127" t="n">
        <f aca="false">IF(ISNUMBER(F317),IF(AND(F317&gt;0.02,G317=1),100,IF(F317&gt;-0.02,50,0)),"")</f>
        <v>100</v>
      </c>
      <c r="S317" s="127" t="n">
        <f aca="false">IF(ISNUMBER(H317),IF(H317&gt;0.05,100,IF(H317&gt;0,50,0)),"")</f>
        <v>100</v>
      </c>
      <c r="T317" s="127" t="n">
        <f aca="false">IF(AND(A317&gt;="2019-01",ISNUMBER(L317)),IF(AND(L317&lt;350,OR(NOT(ISNUMBER(M317)),M317&lt;50)),100,IF(L317&lt;=450,50,0)),IF(ISNUMBER(J317),IF(AND(J317&lt;0.95,OR(NOT(ISNUMBER(K317)),K317&lt;0.2)),100,IF(AND(J317&lt;=1.35,OR(NOT(ISNUMBER(K317)),K317&lt;0.4)),50,0)),""))</f>
        <v>100</v>
      </c>
      <c r="U317" s="127" t="n">
        <f aca="false">IF(ISNUMBER(P317),IF(P317=1,100,IF(P317=0,50,0)),"")</f>
        <v>100</v>
      </c>
      <c r="V317" s="127" t="n">
        <f aca="false">IF(ISNUMBER(Q317),IF(Q317=1,0,100),"")</f>
        <v>100</v>
      </c>
      <c r="W317" s="127" t="n">
        <f aca="false">IF(ISNUMBER(N317),IF(OR(N317&lt;4,AND(N317&lt;6,ISNUMBER(O317),O317&lt;-0.3)),100,IF(OR(N317&lt;=6,AND(ISNUMBER(O317),O317&lt;-0.3)),50,0)),"")</f>
        <v>100</v>
      </c>
      <c r="X317" s="127" t="n">
        <f aca="false">IF(ISNUMBER(I317),IF(I317&lt;15,100,IF(I317&lt;=25,50,0)),"")</f>
        <v>100</v>
      </c>
      <c r="Y317" s="127" t="n">
        <f aca="false">SUMPRODUCT({30,10,20,15,10,10,5},--ISNUMBER(R317:X317))</f>
        <v>100</v>
      </c>
      <c r="Z317" s="127" t="n">
        <f aca="false">IF(Y317&gt;=60,SUMPRODUCT({30,10,20,15,10,10,5},R317:X317)/Y317,"")</f>
        <v>100</v>
      </c>
      <c r="AA317" s="127" t="str">
        <f aca="false">IF(ISNUMBER(Z317),IF(Z317&gt;=70,"EASY",IF(Z317&gt;40,"UNCERTAIN","HARD")),"")</f>
        <v>EASY</v>
      </c>
    </row>
    <row r="318" customFormat="false" ht="15" hidden="false" customHeight="false" outlineLevel="0" collapsed="false">
      <c r="A318" s="127" t="s">
        <v>1608</v>
      </c>
      <c r="B318" s="127" t="n">
        <v>-0.0281</v>
      </c>
      <c r="C318" s="127" t="s">
        <v>1293</v>
      </c>
      <c r="D318" s="127" t="n">
        <f aca="false">D317*(1+B318)</f>
        <v>1438.99747588664</v>
      </c>
      <c r="E318" s="127" t="n">
        <f aca="false">AVERAGE(D309:D318)</f>
        <v>1391.757836658</v>
      </c>
      <c r="F318" s="127" t="n">
        <f aca="false">D318/E318-1</f>
        <v>0.0339424273277875</v>
      </c>
      <c r="G318" s="127" t="n">
        <f aca="false">IF(E318&gt;E317,1,0)</f>
        <v>1</v>
      </c>
      <c r="H318" s="127" t="n">
        <f aca="false">D318/D306-1</f>
        <v>0.108465207324244</v>
      </c>
      <c r="I318" s="127" t="n">
        <f aca="false">STDEV(B313:B318)*SQRT(12)*100</f>
        <v>8.3418199453117</v>
      </c>
      <c r="J318" s="127" t="n">
        <v>0.68</v>
      </c>
      <c r="K318" s="127" t="n">
        <f aca="false">IF(AND(ISNUMBER(J318),ISNUMBER(J312)),J318-J312,"")</f>
        <v>-0.17</v>
      </c>
      <c r="M318" s="127" t="str">
        <f aca="false">IF(AND(ISNUMBER(L318),ISNUMBER(L312)),L318-L312,"")</f>
        <v/>
      </c>
      <c r="N318" s="127" t="n">
        <v>3.486</v>
      </c>
      <c r="O318" s="127" t="n">
        <f aca="false">IF(AND(ISNUMBER(N318),ISNUMBER(N312)),N318-N312,"")</f>
        <v>-0.0630999999999999</v>
      </c>
      <c r="P318" s="127" t="n">
        <v>1</v>
      </c>
      <c r="Q318" s="127" t="n">
        <v>0</v>
      </c>
      <c r="R318" s="127" t="n">
        <f aca="false">IF(ISNUMBER(F318),IF(AND(F318&gt;0.02,G318=1),100,IF(F318&gt;-0.02,50,0)),"")</f>
        <v>100</v>
      </c>
      <c r="S318" s="127" t="n">
        <f aca="false">IF(ISNUMBER(H318),IF(H318&gt;0.05,100,IF(H318&gt;0,50,0)),"")</f>
        <v>100</v>
      </c>
      <c r="T318" s="127" t="n">
        <f aca="false">IF(AND(A318&gt;="2019-01",ISNUMBER(L318)),IF(AND(L318&lt;350,OR(NOT(ISNUMBER(M318)),M318&lt;50)),100,IF(L318&lt;=450,50,0)),IF(ISNUMBER(J318),IF(AND(J318&lt;0.95,OR(NOT(ISNUMBER(K318)),K318&lt;0.2)),100,IF(AND(J318&lt;=1.35,OR(NOT(ISNUMBER(K318)),K318&lt;0.4)),50,0)),""))</f>
        <v>100</v>
      </c>
      <c r="U318" s="127" t="n">
        <f aca="false">IF(ISNUMBER(P318),IF(P318=1,100,IF(P318=0,50,0)),"")</f>
        <v>100</v>
      </c>
      <c r="V318" s="127" t="n">
        <f aca="false">IF(ISNUMBER(Q318),IF(Q318=1,0,100),"")</f>
        <v>100</v>
      </c>
      <c r="W318" s="127" t="n">
        <f aca="false">IF(ISNUMBER(N318),IF(OR(N318&lt;4,AND(N318&lt;6,ISNUMBER(O318),O318&lt;-0.3)),100,IF(OR(N318&lt;=6,AND(ISNUMBER(O318),O318&lt;-0.3)),50,0)),"")</f>
        <v>100</v>
      </c>
      <c r="X318" s="127" t="n">
        <f aca="false">IF(ISNUMBER(I318),IF(I318&lt;15,100,IF(I318&lt;=25,50,0)),"")</f>
        <v>100</v>
      </c>
      <c r="Y318" s="127" t="n">
        <f aca="false">SUMPRODUCT({30,10,20,15,10,10,5},--ISNUMBER(R318:X318))</f>
        <v>100</v>
      </c>
      <c r="Z318" s="127" t="n">
        <f aca="false">IF(Y318&gt;=60,SUMPRODUCT({30,10,20,15,10,10,5},R318:X318)/Y318,"")</f>
        <v>100</v>
      </c>
      <c r="AA318" s="127" t="str">
        <f aca="false">IF(ISNUMBER(Z318),IF(Z318&gt;=70,"EASY",IF(Z318&gt;40,"UNCERTAIN","HARD")),"")</f>
        <v>EASY</v>
      </c>
    </row>
    <row r="319" customFormat="false" ht="15" hidden="false" customHeight="false" outlineLevel="0" collapsed="false">
      <c r="A319" s="127" t="s">
        <v>1609</v>
      </c>
      <c r="B319" s="127" t="n">
        <v>0.0311</v>
      </c>
      <c r="C319" s="127" t="s">
        <v>1293</v>
      </c>
      <c r="D319" s="127" t="n">
        <f aca="false">D318*(1+B319)</f>
        <v>1483.75029738672</v>
      </c>
      <c r="E319" s="127" t="n">
        <f aca="false">AVERAGE(D310:D319)</f>
        <v>1406.97883610649</v>
      </c>
      <c r="F319" s="127" t="n">
        <f aca="false">D319/E319-1</f>
        <v>0.0545647591208072</v>
      </c>
      <c r="G319" s="127" t="n">
        <f aca="false">IF(E319&gt;E318,1,0)</f>
        <v>1</v>
      </c>
      <c r="H319" s="127" t="n">
        <f aca="false">D319/D307-1</f>
        <v>0.136347658850694</v>
      </c>
      <c r="I319" s="127" t="n">
        <f aca="false">STDEV(B314:B319)*SQRT(12)*100</f>
        <v>7.34581241252457</v>
      </c>
      <c r="J319" s="127" t="n">
        <v>0.78</v>
      </c>
      <c r="K319" s="127" t="n">
        <f aca="false">IF(AND(ISNUMBER(J319),ISNUMBER(J313)),J319-J313,"")</f>
        <v>-0.08</v>
      </c>
      <c r="M319" s="127" t="str">
        <f aca="false">IF(AND(ISNUMBER(L319),ISNUMBER(L313)),L319-L313,"")</f>
        <v/>
      </c>
      <c r="N319" s="127" t="n">
        <v>3.406</v>
      </c>
      <c r="O319" s="127" t="n">
        <f aca="false">IF(AND(ISNUMBER(N319),ISNUMBER(N313)),N319-N313,"")</f>
        <v>-0.0613999999999999</v>
      </c>
      <c r="P319" s="127" t="n">
        <v>1</v>
      </c>
      <c r="Q319" s="127" t="n">
        <v>0</v>
      </c>
      <c r="R319" s="127" t="n">
        <f aca="false">IF(ISNUMBER(F319),IF(AND(F319&gt;0.02,G319=1),100,IF(F319&gt;-0.02,50,0)),"")</f>
        <v>100</v>
      </c>
      <c r="S319" s="127" t="n">
        <f aca="false">IF(ISNUMBER(H319),IF(H319&gt;0.05,100,IF(H319&gt;0,50,0)),"")</f>
        <v>100</v>
      </c>
      <c r="T319" s="127" t="n">
        <f aca="false">IF(AND(A319&gt;="2019-01",ISNUMBER(L319)),IF(AND(L319&lt;350,OR(NOT(ISNUMBER(M319)),M319&lt;50)),100,IF(L319&lt;=450,50,0)),IF(ISNUMBER(J319),IF(AND(J319&lt;0.95,OR(NOT(ISNUMBER(K319)),K319&lt;0.2)),100,IF(AND(J319&lt;=1.35,OR(NOT(ISNUMBER(K319)),K319&lt;0.4)),50,0)),""))</f>
        <v>100</v>
      </c>
      <c r="U319" s="127" t="n">
        <f aca="false">IF(ISNUMBER(P319),IF(P319=1,100,IF(P319=0,50,0)),"")</f>
        <v>100</v>
      </c>
      <c r="V319" s="127" t="n">
        <f aca="false">IF(ISNUMBER(Q319),IF(Q319=1,0,100),"")</f>
        <v>100</v>
      </c>
      <c r="W319" s="127" t="n">
        <f aca="false">IF(ISNUMBER(N319),IF(OR(N319&lt;4,AND(N319&lt;6,ISNUMBER(O319),O319&lt;-0.3)),100,IF(OR(N319&lt;=6,AND(ISNUMBER(O319),O319&lt;-0.3)),50,0)),"")</f>
        <v>100</v>
      </c>
      <c r="X319" s="127" t="n">
        <f aca="false">IF(ISNUMBER(I319),IF(I319&lt;15,100,IF(I319&lt;=25,50,0)),"")</f>
        <v>100</v>
      </c>
      <c r="Y319" s="127" t="n">
        <f aca="false">SUMPRODUCT({30,10,20,15,10,10,5},--ISNUMBER(R319:X319))</f>
        <v>100</v>
      </c>
      <c r="Z319" s="127" t="n">
        <f aca="false">IF(Y319&gt;=60,SUMPRODUCT({30,10,20,15,10,10,5},R319:X319)/Y319,"")</f>
        <v>100</v>
      </c>
      <c r="AA319" s="127" t="str">
        <f aca="false">IF(ISNUMBER(Z319),IF(Z319&gt;=70,"EASY",IF(Z319&gt;40,"UNCERTAIN","HARD")),"")</f>
        <v>EASY</v>
      </c>
    </row>
    <row r="320" customFormat="false" ht="15" hidden="false" customHeight="false" outlineLevel="0" collapsed="false">
      <c r="A320" s="127" t="s">
        <v>1610</v>
      </c>
      <c r="B320" s="127" t="n">
        <v>0.0056</v>
      </c>
      <c r="C320" s="127" t="s">
        <v>1293</v>
      </c>
      <c r="D320" s="127" t="n">
        <f aca="false">D319*(1+B320)</f>
        <v>1492.05929905208</v>
      </c>
      <c r="E320" s="127" t="n">
        <f aca="false">AVERAGE(D311:D320)</f>
        <v>1425.85360116367</v>
      </c>
      <c r="F320" s="127" t="n">
        <f aca="false">D320/E320-1</f>
        <v>0.0464323250538319</v>
      </c>
      <c r="G320" s="127" t="n">
        <f aca="false">IF(E320&gt;E319,1,0)</f>
        <v>1</v>
      </c>
      <c r="H320" s="127" t="n">
        <f aca="false">D320/D308-1</f>
        <v>0.1662698568486</v>
      </c>
      <c r="I320" s="127" t="n">
        <f aca="false">STDEV(B315:B320)*SQRT(12)*100</f>
        <v>7.23781458729084</v>
      </c>
      <c r="J320" s="127" t="n">
        <v>0.74</v>
      </c>
      <c r="K320" s="127" t="n">
        <f aca="false">IF(AND(ISNUMBER(J320),ISNUMBER(J314)),J320-J314,"")</f>
        <v>-0.09</v>
      </c>
      <c r="M320" s="127" t="str">
        <f aca="false">IF(AND(ISNUMBER(L320),ISNUMBER(L314)),L320-L314,"")</f>
        <v/>
      </c>
      <c r="N320" s="127" t="n">
        <v>3.399</v>
      </c>
      <c r="O320" s="127" t="n">
        <f aca="false">IF(AND(ISNUMBER(N320),ISNUMBER(N314)),N320-N314,"")</f>
        <v>0.0127000000000002</v>
      </c>
      <c r="P320" s="127" t="n">
        <v>1</v>
      </c>
      <c r="Q320" s="127" t="n">
        <v>0</v>
      </c>
      <c r="R320" s="127" t="n">
        <f aca="false">IF(ISNUMBER(F320),IF(AND(F320&gt;0.02,G320=1),100,IF(F320&gt;-0.02,50,0)),"")</f>
        <v>100</v>
      </c>
      <c r="S320" s="127" t="n">
        <f aca="false">IF(ISNUMBER(H320),IF(H320&gt;0.05,100,IF(H320&gt;0,50,0)),"")</f>
        <v>100</v>
      </c>
      <c r="T320" s="127" t="n">
        <f aca="false">IF(AND(A320&gt;="2019-01",ISNUMBER(L320)),IF(AND(L320&lt;350,OR(NOT(ISNUMBER(M320)),M320&lt;50)),100,IF(L320&lt;=450,50,0)),IF(ISNUMBER(J320),IF(AND(J320&lt;0.95,OR(NOT(ISNUMBER(K320)),K320&lt;0.2)),100,IF(AND(J320&lt;=1.35,OR(NOT(ISNUMBER(K320)),K320&lt;0.4)),50,0)),""))</f>
        <v>100</v>
      </c>
      <c r="U320" s="127" t="n">
        <f aca="false">IF(ISNUMBER(P320),IF(P320=1,100,IF(P320=0,50,0)),"")</f>
        <v>100</v>
      </c>
      <c r="V320" s="127" t="n">
        <f aca="false">IF(ISNUMBER(Q320),IF(Q320=1,0,100),"")</f>
        <v>100</v>
      </c>
      <c r="W320" s="127" t="n">
        <f aca="false">IF(ISNUMBER(N320),IF(OR(N320&lt;4,AND(N320&lt;6,ISNUMBER(O320),O320&lt;-0.3)),100,IF(OR(N320&lt;=6,AND(ISNUMBER(O320),O320&lt;-0.3)),50,0)),"")</f>
        <v>100</v>
      </c>
      <c r="X320" s="127" t="n">
        <f aca="false">IF(ISNUMBER(I320),IF(I320&lt;15,100,IF(I320&lt;=25,50,0)),"")</f>
        <v>100</v>
      </c>
      <c r="Y320" s="127" t="n">
        <f aca="false">SUMPRODUCT({30,10,20,15,10,10,5},--ISNUMBER(R320:X320))</f>
        <v>100</v>
      </c>
      <c r="Z320" s="127" t="n">
        <f aca="false">IF(Y320&gt;=60,SUMPRODUCT({30,10,20,15,10,10,5},R320:X320)/Y320,"")</f>
        <v>100</v>
      </c>
      <c r="AA320" s="127" t="str">
        <f aca="false">IF(ISNUMBER(Z320),IF(Z320&gt;=70,"EASY",IF(Z320&gt;40,"UNCERTAIN","HARD")),"")</f>
        <v>EASY</v>
      </c>
    </row>
    <row r="321" customFormat="false" ht="15" hidden="false" customHeight="false" outlineLevel="0" collapsed="false">
      <c r="A321" s="127" t="s">
        <v>1611</v>
      </c>
      <c r="B321" s="127" t="n">
        <v>-0.001</v>
      </c>
      <c r="C321" s="127" t="s">
        <v>1293</v>
      </c>
      <c r="D321" s="127" t="n">
        <f aca="false">D320*(1+B321)</f>
        <v>1490.56723975303</v>
      </c>
      <c r="E321" s="127" t="n">
        <f aca="false">AVERAGE(D312:D321)</f>
        <v>1442.68935840065</v>
      </c>
      <c r="F321" s="127" t="n">
        <f aca="false">D321/E321-1</f>
        <v>0.0331865491857883</v>
      </c>
      <c r="G321" s="127" t="n">
        <f aca="false">IF(E321&gt;E320,1,0)</f>
        <v>1</v>
      </c>
      <c r="H321" s="127" t="n">
        <f aca="false">D321/D309-1</f>
        <v>0.119430809945956</v>
      </c>
      <c r="I321" s="127" t="n">
        <f aca="false">STDEV(B316:B321)*SQRT(12)*100</f>
        <v>7.31401121136685</v>
      </c>
      <c r="J321" s="127" t="n">
        <v>0.76</v>
      </c>
      <c r="K321" s="127" t="n">
        <f aca="false">IF(AND(ISNUMBER(J321),ISNUMBER(J315)),J321-J315,"")</f>
        <v>0</v>
      </c>
      <c r="M321" s="127" t="str">
        <f aca="false">IF(AND(ISNUMBER(L321),ISNUMBER(L315)),L321-L315,"")</f>
        <v/>
      </c>
      <c r="N321" s="127" t="n">
        <v>3.1843</v>
      </c>
      <c r="O321" s="127" t="n">
        <f aca="false">IF(AND(ISNUMBER(N321),ISNUMBER(N315)),N321-N315,"")</f>
        <v>-0.2616</v>
      </c>
      <c r="P321" s="127" t="n">
        <v>1</v>
      </c>
      <c r="Q321" s="127" t="n">
        <v>0</v>
      </c>
      <c r="R321" s="127" t="n">
        <f aca="false">IF(ISNUMBER(F321),IF(AND(F321&gt;0.02,G321=1),100,IF(F321&gt;-0.02,50,0)),"")</f>
        <v>100</v>
      </c>
      <c r="S321" s="127" t="n">
        <f aca="false">IF(ISNUMBER(H321),IF(H321&gt;0.05,100,IF(H321&gt;0,50,0)),"")</f>
        <v>100</v>
      </c>
      <c r="T321" s="127" t="n">
        <f aca="false">IF(AND(A321&gt;="2019-01",ISNUMBER(L321)),IF(AND(L321&lt;350,OR(NOT(ISNUMBER(M321)),M321&lt;50)),100,IF(L321&lt;=450,50,0)),IF(ISNUMBER(J321),IF(AND(J321&lt;0.95,OR(NOT(ISNUMBER(K321)),K321&lt;0.2)),100,IF(AND(J321&lt;=1.35,OR(NOT(ISNUMBER(K321)),K321&lt;0.4)),50,0)),""))</f>
        <v>100</v>
      </c>
      <c r="U321" s="127" t="n">
        <f aca="false">IF(ISNUMBER(P321),IF(P321=1,100,IF(P321=0,50,0)),"")</f>
        <v>100</v>
      </c>
      <c r="V321" s="127" t="n">
        <f aca="false">IF(ISNUMBER(Q321),IF(Q321=1,0,100),"")</f>
        <v>100</v>
      </c>
      <c r="W321" s="127" t="n">
        <f aca="false">IF(ISNUMBER(N321),IF(OR(N321&lt;4,AND(N321&lt;6,ISNUMBER(O321),O321&lt;-0.3)),100,IF(OR(N321&lt;=6,AND(ISNUMBER(O321),O321&lt;-0.3)),50,0)),"")</f>
        <v>100</v>
      </c>
      <c r="X321" s="127" t="n">
        <f aca="false">IF(ISNUMBER(I321),IF(I321&lt;15,100,IF(I321&lt;=25,50,0)),"")</f>
        <v>100</v>
      </c>
      <c r="Y321" s="127" t="n">
        <f aca="false">SUMPRODUCT({30,10,20,15,10,10,5},--ISNUMBER(R321:X321))</f>
        <v>100</v>
      </c>
      <c r="Z321" s="127" t="n">
        <f aca="false">IF(Y321&gt;=60,SUMPRODUCT({30,10,20,15,10,10,5},R321:X321)/Y321,"")</f>
        <v>100</v>
      </c>
      <c r="AA321" s="127" t="str">
        <f aca="false">IF(ISNUMBER(Z321),IF(Z321&gt;=70,"EASY",IF(Z321&gt;40,"UNCERTAIN","HARD")),"")</f>
        <v>EASY</v>
      </c>
    </row>
    <row r="322" customFormat="false" ht="15" hidden="false" customHeight="false" outlineLevel="0" collapsed="false">
      <c r="A322" s="127" t="s">
        <v>1612</v>
      </c>
      <c r="B322" s="127" t="n">
        <v>0.0396</v>
      </c>
      <c r="C322" s="127" t="s">
        <v>1293</v>
      </c>
      <c r="D322" s="127" t="n">
        <f aca="false">D321*(1+B322)</f>
        <v>1549.59370244725</v>
      </c>
      <c r="E322" s="127" t="n">
        <f aca="false">AVERAGE(D313:D322)</f>
        <v>1463.77499982282</v>
      </c>
      <c r="F322" s="127" t="n">
        <f aca="false">D322/E322-1</f>
        <v>0.0586283429043475</v>
      </c>
      <c r="G322" s="127" t="n">
        <f aca="false">IF(E322&gt;E321,1,0)</f>
        <v>1</v>
      </c>
      <c r="H322" s="127" t="n">
        <f aca="false">D322/D310-1</f>
        <v>0.188966356783629</v>
      </c>
      <c r="I322" s="127" t="n">
        <f aca="false">STDEV(B317:B322)*SQRT(12)*100</f>
        <v>8.66262085052786</v>
      </c>
      <c r="J322" s="127" t="n">
        <v>0.75</v>
      </c>
      <c r="K322" s="127" t="n">
        <f aca="false">IF(AND(ISNUMBER(J322),ISNUMBER(J316)),J322-J316,"")</f>
        <v>0.07</v>
      </c>
      <c r="M322" s="127" t="str">
        <f aca="false">IF(AND(ISNUMBER(L322),ISNUMBER(L316)),L322-L316,"")</f>
        <v/>
      </c>
      <c r="N322" s="127" t="n">
        <v>3.313</v>
      </c>
      <c r="O322" s="127" t="n">
        <f aca="false">IF(AND(ISNUMBER(N322),ISNUMBER(N316)),N322-N316,"")</f>
        <v>-0.2633</v>
      </c>
      <c r="P322" s="127" t="n">
        <v>1</v>
      </c>
      <c r="Q322" s="127" t="n">
        <v>0</v>
      </c>
      <c r="R322" s="127" t="n">
        <f aca="false">IF(ISNUMBER(F322),IF(AND(F322&gt;0.02,G322=1),100,IF(F322&gt;-0.02,50,0)),"")</f>
        <v>100</v>
      </c>
      <c r="S322" s="127" t="n">
        <f aca="false">IF(ISNUMBER(H322),IF(H322&gt;0.05,100,IF(H322&gt;0,50,0)),"")</f>
        <v>100</v>
      </c>
      <c r="T322" s="127" t="n">
        <f aca="false">IF(AND(A322&gt;="2019-01",ISNUMBER(L322)),IF(AND(L322&lt;350,OR(NOT(ISNUMBER(M322)),M322&lt;50)),100,IF(L322&lt;=450,50,0)),IF(ISNUMBER(J322),IF(AND(J322&lt;0.95,OR(NOT(ISNUMBER(K322)),K322&lt;0.2)),100,IF(AND(J322&lt;=1.35,OR(NOT(ISNUMBER(K322)),K322&lt;0.4)),50,0)),""))</f>
        <v>100</v>
      </c>
      <c r="U322" s="127" t="n">
        <f aca="false">IF(ISNUMBER(P322),IF(P322=1,100,IF(P322=0,50,0)),"")</f>
        <v>100</v>
      </c>
      <c r="V322" s="127" t="n">
        <f aca="false">IF(ISNUMBER(Q322),IF(Q322=1,0,100),"")</f>
        <v>100</v>
      </c>
      <c r="W322" s="127" t="n">
        <f aca="false">IF(ISNUMBER(N322),IF(OR(N322&lt;4,AND(N322&lt;6,ISNUMBER(O322),O322&lt;-0.3)),100,IF(OR(N322&lt;=6,AND(ISNUMBER(O322),O322&lt;-0.3)),50,0)),"")</f>
        <v>100</v>
      </c>
      <c r="X322" s="127" t="n">
        <f aca="false">IF(ISNUMBER(I322),IF(I322&lt;15,100,IF(I322&lt;=25,50,0)),"")</f>
        <v>100</v>
      </c>
      <c r="Y322" s="127" t="n">
        <f aca="false">SUMPRODUCT({30,10,20,15,10,10,5},--ISNUMBER(R322:X322))</f>
        <v>100</v>
      </c>
      <c r="Z322" s="127" t="n">
        <f aca="false">IF(Y322&gt;=60,SUMPRODUCT({30,10,20,15,10,10,5},R322:X322)/Y322,"")</f>
        <v>100</v>
      </c>
      <c r="AA322" s="127" t="str">
        <f aca="false">IF(ISNUMBER(Z322),IF(Z322&gt;=70,"EASY",IF(Z322&gt;40,"UNCERTAIN","HARD")),"")</f>
        <v>EASY</v>
      </c>
    </row>
    <row r="323" customFormat="false" ht="15" hidden="false" customHeight="false" outlineLevel="0" collapsed="false">
      <c r="A323" s="127" t="s">
        <v>1613</v>
      </c>
      <c r="B323" s="127" t="n">
        <v>0.0014</v>
      </c>
      <c r="C323" s="127" t="s">
        <v>1293</v>
      </c>
      <c r="D323" s="127" t="n">
        <f aca="false">D322*(1+B323)</f>
        <v>1551.76313363068</v>
      </c>
      <c r="E323" s="127" t="n">
        <f aca="false">AVERAGE(D314:D323)</f>
        <v>1479.24068978668</v>
      </c>
      <c r="F323" s="127" t="n">
        <f aca="false">D323/E323-1</f>
        <v>0.049026804322464</v>
      </c>
      <c r="G323" s="127" t="n">
        <f aca="false">IF(E323&gt;E322,1,0)</f>
        <v>1</v>
      </c>
      <c r="H323" s="127" t="n">
        <f aca="false">D323/D311-1</f>
        <v>0.173613513733983</v>
      </c>
      <c r="I323" s="127" t="n">
        <f aca="false">STDEV(B318:B323)*SQRT(12)*100</f>
        <v>8.43654905752346</v>
      </c>
      <c r="J323" s="127" t="n">
        <v>0.68</v>
      </c>
      <c r="K323" s="127" t="n">
        <f aca="false">IF(AND(ISNUMBER(J323),ISNUMBER(J317)),J323-J317,"")</f>
        <v>0.11</v>
      </c>
      <c r="M323" s="127" t="str">
        <f aca="false">IF(AND(ISNUMBER(L323),ISNUMBER(L317)),L323-L317,"")</f>
        <v/>
      </c>
      <c r="N323" s="127" t="n">
        <v>3.2411</v>
      </c>
      <c r="O323" s="127" t="n">
        <f aca="false">IF(AND(ISNUMBER(N323),ISNUMBER(N317)),N323-N317,"")</f>
        <v>-0.1174</v>
      </c>
      <c r="P323" s="127" t="n">
        <v>1</v>
      </c>
      <c r="Q323" s="127" t="n">
        <v>0</v>
      </c>
      <c r="R323" s="127" t="n">
        <f aca="false">IF(ISNUMBER(F323),IF(AND(F323&gt;0.02,G323=1),100,IF(F323&gt;-0.02,50,0)),"")</f>
        <v>100</v>
      </c>
      <c r="S323" s="127" t="n">
        <f aca="false">IF(ISNUMBER(H323),IF(H323&gt;0.05,100,IF(H323&gt;0,50,0)),"")</f>
        <v>100</v>
      </c>
      <c r="T323" s="127" t="n">
        <f aca="false">IF(AND(A323&gt;="2019-01",ISNUMBER(L323)),IF(AND(L323&lt;350,OR(NOT(ISNUMBER(M323)),M323&lt;50)),100,IF(L323&lt;=450,50,0)),IF(ISNUMBER(J323),IF(AND(J323&lt;0.95,OR(NOT(ISNUMBER(K323)),K323&lt;0.2)),100,IF(AND(J323&lt;=1.35,OR(NOT(ISNUMBER(K323)),K323&lt;0.4)),50,0)),""))</f>
        <v>100</v>
      </c>
      <c r="U323" s="127" t="n">
        <f aca="false">IF(ISNUMBER(P323),IF(P323=1,100,IF(P323=0,50,0)),"")</f>
        <v>100</v>
      </c>
      <c r="V323" s="127" t="n">
        <f aca="false">IF(ISNUMBER(Q323),IF(Q323=1,0,100),"")</f>
        <v>100</v>
      </c>
      <c r="W323" s="127" t="n">
        <f aca="false">IF(ISNUMBER(N323),IF(OR(N323&lt;4,AND(N323&lt;6,ISNUMBER(O323),O323&lt;-0.3)),100,IF(OR(N323&lt;=6,AND(ISNUMBER(O323),O323&lt;-0.3)),50,0)),"")</f>
        <v>100</v>
      </c>
      <c r="X323" s="127" t="n">
        <f aca="false">IF(ISNUMBER(I323),IF(I323&lt;15,100,IF(I323&lt;=25,50,0)),"")</f>
        <v>100</v>
      </c>
      <c r="Y323" s="127" t="n">
        <f aca="false">SUMPRODUCT({30,10,20,15,10,10,5},--ISNUMBER(R323:X323))</f>
        <v>100</v>
      </c>
      <c r="Z323" s="127" t="n">
        <f aca="false">IF(Y323&gt;=60,SUMPRODUCT({30,10,20,15,10,10,5},R323:X323)/Y323,"")</f>
        <v>100</v>
      </c>
      <c r="AA323" s="127" t="str">
        <f aca="false">IF(ISNUMBER(Z323),IF(Z323&gt;=70,"EASY",IF(Z323&gt;40,"UNCERTAIN","HARD")),"")</f>
        <v>EASY</v>
      </c>
    </row>
    <row r="324" customFormat="false" ht="15" hidden="false" customHeight="false" outlineLevel="0" collapsed="false">
      <c r="A324" s="127" t="s">
        <v>1614</v>
      </c>
      <c r="B324" s="127" t="n">
        <v>0.0163</v>
      </c>
      <c r="C324" s="127" t="s">
        <v>1293</v>
      </c>
      <c r="D324" s="127" t="n">
        <f aca="false">D323*(1+B324)</f>
        <v>1577.05687270885</v>
      </c>
      <c r="E324" s="127" t="n">
        <f aca="false">AVERAGE(D315:D324)</f>
        <v>1494.70699137482</v>
      </c>
      <c r="F324" s="127" t="n">
        <f aca="false">D324/E324-1</f>
        <v>0.05509433073454</v>
      </c>
      <c r="G324" s="127" t="n">
        <f aca="false">IF(E324&gt;E323,1,0)</f>
        <v>1</v>
      </c>
      <c r="H324" s="127" t="n">
        <f aca="false">D324/D312-1</f>
        <v>0.178018186674417</v>
      </c>
      <c r="I324" s="127" t="n">
        <f aca="false">STDEV(B319:B324)*SQRT(12)*100</f>
        <v>5.7838672183929</v>
      </c>
      <c r="J324" s="127" t="n">
        <v>0.64</v>
      </c>
      <c r="K324" s="127" t="n">
        <f aca="false">IF(AND(ISNUMBER(J324),ISNUMBER(J318)),J324-J318,"")</f>
        <v>-0.04</v>
      </c>
      <c r="M324" s="127" t="str">
        <f aca="false">IF(AND(ISNUMBER(L324),ISNUMBER(L318)),L324-L318,"")</f>
        <v/>
      </c>
      <c r="N324" s="127" t="n">
        <v>3.0914</v>
      </c>
      <c r="O324" s="127" t="n">
        <f aca="false">IF(AND(ISNUMBER(N324),ISNUMBER(N318)),N324-N318,"")</f>
        <v>-0.3946</v>
      </c>
      <c r="P324" s="127" t="n">
        <v>1</v>
      </c>
      <c r="Q324" s="127" t="n">
        <v>0</v>
      </c>
      <c r="R324" s="127" t="n">
        <f aca="false">IF(ISNUMBER(F324),IF(AND(F324&gt;0.02,G324=1),100,IF(F324&gt;-0.02,50,0)),"")</f>
        <v>100</v>
      </c>
      <c r="S324" s="127" t="n">
        <f aca="false">IF(ISNUMBER(H324),IF(H324&gt;0.05,100,IF(H324&gt;0,50,0)),"")</f>
        <v>100</v>
      </c>
      <c r="T324" s="127" t="n">
        <f aca="false">IF(AND(A324&gt;="2019-01",ISNUMBER(L324)),IF(AND(L324&lt;350,OR(NOT(ISNUMBER(M324)),M324&lt;50)),100,IF(L324&lt;=450,50,0)),IF(ISNUMBER(J324),IF(AND(J324&lt;0.95,OR(NOT(ISNUMBER(K324)),K324&lt;0.2)),100,IF(AND(J324&lt;=1.35,OR(NOT(ISNUMBER(K324)),K324&lt;0.4)),50,0)),""))</f>
        <v>100</v>
      </c>
      <c r="U324" s="127" t="n">
        <f aca="false">IF(ISNUMBER(P324),IF(P324=1,100,IF(P324=0,50,0)),"")</f>
        <v>100</v>
      </c>
      <c r="V324" s="127" t="n">
        <f aca="false">IF(ISNUMBER(Q324),IF(Q324=1,0,100),"")</f>
        <v>100</v>
      </c>
      <c r="W324" s="127" t="n">
        <f aca="false">IF(ISNUMBER(N324),IF(OR(N324&lt;4,AND(N324&lt;6,ISNUMBER(O324),O324&lt;-0.3)),100,IF(OR(N324&lt;=6,AND(ISNUMBER(O324),O324&lt;-0.3)),50,0)),"")</f>
        <v>100</v>
      </c>
      <c r="X324" s="127" t="n">
        <f aca="false">IF(ISNUMBER(I324),IF(I324&lt;15,100,IF(I324&lt;=25,50,0)),"")</f>
        <v>100</v>
      </c>
      <c r="Y324" s="127" t="n">
        <f aca="false">SUMPRODUCT({30,10,20,15,10,10,5},--ISNUMBER(R324:X324))</f>
        <v>100</v>
      </c>
      <c r="Z324" s="127" t="n">
        <f aca="false">IF(Y324&gt;=60,SUMPRODUCT({30,10,20,15,10,10,5},R324:X324)/Y324,"")</f>
        <v>100</v>
      </c>
      <c r="AA324" s="127" t="str">
        <f aca="false">IF(ISNUMBER(Z324),IF(Z324&gt;=70,"EASY",IF(Z324&gt;40,"UNCERTAIN","HARD")),"")</f>
        <v>EASY</v>
      </c>
    </row>
    <row r="325" customFormat="false" ht="15" hidden="false" customHeight="false" outlineLevel="0" collapsed="false">
      <c r="A325" s="127" t="s">
        <v>1615</v>
      </c>
      <c r="B325" s="127" t="n">
        <v>-0.0164</v>
      </c>
      <c r="C325" s="127" t="s">
        <v>1293</v>
      </c>
      <c r="D325" s="127" t="n">
        <f aca="false">D324*(1+B325)</f>
        <v>1551.19313999643</v>
      </c>
      <c r="E325" s="127" t="n">
        <f aca="false">AVERAGE(D316:D325)</f>
        <v>1505.9369428178</v>
      </c>
      <c r="F325" s="127" t="n">
        <f aca="false">D325/E325-1</f>
        <v>0.0300518540264683</v>
      </c>
      <c r="G325" s="127" t="n">
        <f aca="false">IF(E325&gt;E324,1,0)</f>
        <v>1</v>
      </c>
      <c r="H325" s="127" t="n">
        <f aca="false">D325/D313-1</f>
        <v>0.110290042557452</v>
      </c>
      <c r="I325" s="127" t="n">
        <f aca="false">STDEV(B320:B325)*SQRT(12)*100</f>
        <v>6.55821012167192</v>
      </c>
      <c r="J325" s="127" t="n">
        <v>0.73</v>
      </c>
      <c r="K325" s="127" t="n">
        <f aca="false">IF(AND(ISNUMBER(J325),ISNUMBER(J319)),J325-J319,"")</f>
        <v>-0.05</v>
      </c>
      <c r="M325" s="127" t="str">
        <f aca="false">IF(AND(ISNUMBER(L325),ISNUMBER(L319)),L325-L319,"")</f>
        <v/>
      </c>
      <c r="N325" s="127" t="n">
        <v>3.1501</v>
      </c>
      <c r="O325" s="127" t="n">
        <f aca="false">IF(AND(ISNUMBER(N325),ISNUMBER(N319)),N325-N319,"")</f>
        <v>-0.2559</v>
      </c>
      <c r="P325" s="127" t="n">
        <v>1</v>
      </c>
      <c r="Q325" s="127" t="n">
        <v>0</v>
      </c>
      <c r="R325" s="127" t="n">
        <f aca="false">IF(ISNUMBER(F325),IF(AND(F325&gt;0.02,G325=1),100,IF(F325&gt;-0.02,50,0)),"")</f>
        <v>100</v>
      </c>
      <c r="S325" s="127" t="n">
        <f aca="false">IF(ISNUMBER(H325),IF(H325&gt;0.05,100,IF(H325&gt;0,50,0)),"")</f>
        <v>100</v>
      </c>
      <c r="T325" s="127" t="n">
        <f aca="false">IF(AND(A325&gt;="2019-01",ISNUMBER(L325)),IF(AND(L325&lt;350,OR(NOT(ISNUMBER(M325)),M325&lt;50)),100,IF(L325&lt;=450,50,0)),IF(ISNUMBER(J325),IF(AND(J325&lt;0.95,OR(NOT(ISNUMBER(K325)),K325&lt;0.2)),100,IF(AND(J325&lt;=1.35,OR(NOT(ISNUMBER(K325)),K325&lt;0.4)),50,0)),""))</f>
        <v>100</v>
      </c>
      <c r="U325" s="127" t="n">
        <f aca="false">IF(ISNUMBER(P325),IF(P325=1,100,IF(P325=0,50,0)),"")</f>
        <v>100</v>
      </c>
      <c r="V325" s="127" t="n">
        <f aca="false">IF(ISNUMBER(Q325),IF(Q325=1,0,100),"")</f>
        <v>100</v>
      </c>
      <c r="W325" s="127" t="n">
        <f aca="false">IF(ISNUMBER(N325),IF(OR(N325&lt;4,AND(N325&lt;6,ISNUMBER(O325),O325&lt;-0.3)),100,IF(OR(N325&lt;=6,AND(ISNUMBER(O325),O325&lt;-0.3)),50,0)),"")</f>
        <v>100</v>
      </c>
      <c r="X325" s="127" t="n">
        <f aca="false">IF(ISNUMBER(I325),IF(I325&lt;15,100,IF(I325&lt;=25,50,0)),"")</f>
        <v>100</v>
      </c>
      <c r="Y325" s="127" t="n">
        <f aca="false">SUMPRODUCT({30,10,20,15,10,10,5},--ISNUMBER(R325:X325))</f>
        <v>100</v>
      </c>
      <c r="Z325" s="127" t="n">
        <f aca="false">IF(Y325&gt;=60,SUMPRODUCT({30,10,20,15,10,10,5},R325:X325)/Y325,"")</f>
        <v>100</v>
      </c>
      <c r="AA325" s="127" t="str">
        <f aca="false">IF(ISNUMBER(Z325),IF(Z325&gt;=70,"EASY",IF(Z325&gt;40,"UNCERTAIN","HARD")),"")</f>
        <v>EASY</v>
      </c>
    </row>
    <row r="326" customFormat="false" ht="15" hidden="false" customHeight="false" outlineLevel="0" collapsed="false">
      <c r="A326" s="127" t="s">
        <v>1616</v>
      </c>
      <c r="B326" s="127" t="n">
        <v>0.0188</v>
      </c>
      <c r="C326" s="127" t="s">
        <v>1293</v>
      </c>
      <c r="D326" s="127" t="n">
        <f aca="false">D325*(1+B326)</f>
        <v>1580.35557102836</v>
      </c>
      <c r="E326" s="127" t="n">
        <f aca="false">AVERAGE(D317:D326)</f>
        <v>1519.59391353129</v>
      </c>
      <c r="F326" s="127" t="n">
        <f aca="false">D326/E326-1</f>
        <v>0.039985457269881</v>
      </c>
      <c r="G326" s="127" t="n">
        <f aca="false">IF(E326&gt;E325,1,0)</f>
        <v>1</v>
      </c>
      <c r="H326" s="127" t="n">
        <f aca="false">D326/D314-1</f>
        <v>0.111053428305208</v>
      </c>
      <c r="I326" s="127" t="n">
        <f aca="false">STDEV(B321:B326)*SQRT(12)*100</f>
        <v>6.72594082638258</v>
      </c>
      <c r="J326" s="127" t="n">
        <v>0.76</v>
      </c>
      <c r="K326" s="127" t="n">
        <f aca="false">IF(AND(ISNUMBER(J326),ISNUMBER(J320)),J326-J320,"")</f>
        <v>0.02</v>
      </c>
      <c r="M326" s="127" t="str">
        <f aca="false">IF(AND(ISNUMBER(L326),ISNUMBER(L320)),L326-L320,"")</f>
        <v/>
      </c>
      <c r="N326" s="127" t="n">
        <v>3.1417</v>
      </c>
      <c r="O326" s="127" t="n">
        <f aca="false">IF(AND(ISNUMBER(N326),ISNUMBER(N320)),N326-N320,"")</f>
        <v>-0.2573</v>
      </c>
      <c r="P326" s="127" t="n">
        <v>1</v>
      </c>
      <c r="Q326" s="127" t="n">
        <v>0</v>
      </c>
      <c r="R326" s="127" t="n">
        <f aca="false">IF(ISNUMBER(F326),IF(AND(F326&gt;0.02,G326=1),100,IF(F326&gt;-0.02,50,0)),"")</f>
        <v>100</v>
      </c>
      <c r="S326" s="127" t="n">
        <f aca="false">IF(ISNUMBER(H326),IF(H326&gt;0.05,100,IF(H326&gt;0,50,0)),"")</f>
        <v>100</v>
      </c>
      <c r="T326" s="127" t="n">
        <f aca="false">IF(AND(A326&gt;="2019-01",ISNUMBER(L326)),IF(AND(L326&lt;350,OR(NOT(ISNUMBER(M326)),M326&lt;50)),100,IF(L326&lt;=450,50,0)),IF(ISNUMBER(J326),IF(AND(J326&lt;0.95,OR(NOT(ISNUMBER(K326)),K326&lt;0.2)),100,IF(AND(J326&lt;=1.35,OR(NOT(ISNUMBER(K326)),K326&lt;0.4)),50,0)),""))</f>
        <v>100</v>
      </c>
      <c r="U326" s="127" t="n">
        <f aca="false">IF(ISNUMBER(P326),IF(P326=1,100,IF(P326=0,50,0)),"")</f>
        <v>100</v>
      </c>
      <c r="V326" s="127" t="n">
        <f aca="false">IF(ISNUMBER(Q326),IF(Q326=1,0,100),"")</f>
        <v>100</v>
      </c>
      <c r="W326" s="127" t="n">
        <f aca="false">IF(ISNUMBER(N326),IF(OR(N326&lt;4,AND(N326&lt;6,ISNUMBER(O326),O326&lt;-0.3)),100,IF(OR(N326&lt;=6,AND(ISNUMBER(O326),O326&lt;-0.3)),50,0)),"")</f>
        <v>100</v>
      </c>
      <c r="X326" s="127" t="n">
        <f aca="false">IF(ISNUMBER(I326),IF(I326&lt;15,100,IF(I326&lt;=25,50,0)),"")</f>
        <v>100</v>
      </c>
      <c r="Y326" s="127" t="n">
        <f aca="false">SUMPRODUCT({30,10,20,15,10,10,5},--ISNUMBER(R326:X326))</f>
        <v>100</v>
      </c>
      <c r="Z326" s="127" t="n">
        <f aca="false">IF(Y326&gt;=60,SUMPRODUCT({30,10,20,15,10,10,5},R326:X326)/Y326,"")</f>
        <v>100</v>
      </c>
      <c r="AA326" s="127" t="str">
        <f aca="false">IF(ISNUMBER(Z326),IF(Z326&gt;=70,"EASY",IF(Z326&gt;40,"UNCERTAIN","HARD")),"")</f>
        <v>EASY</v>
      </c>
    </row>
    <row r="327" customFormat="false" ht="15" hidden="false" customHeight="false" outlineLevel="0" collapsed="false">
      <c r="A327" s="127" t="s">
        <v>1617</v>
      </c>
      <c r="B327" s="127" t="n">
        <v>0.0312</v>
      </c>
      <c r="C327" s="127" t="s">
        <v>1293</v>
      </c>
      <c r="D327" s="127" t="n">
        <f aca="false">D326*(1+B327)</f>
        <v>1629.66266484445</v>
      </c>
      <c r="E327" s="127" t="n">
        <f aca="false">AVERAGE(D318:D327)</f>
        <v>1534.49993967345</v>
      </c>
      <c r="F327" s="127" t="n">
        <f aca="false">D327/E327-1</f>
        <v>0.0620154636117158</v>
      </c>
      <c r="G327" s="127" t="n">
        <f aca="false">IF(E327&gt;E326,1,0)</f>
        <v>1</v>
      </c>
      <c r="H327" s="127" t="n">
        <f aca="false">D327/D315-1</f>
        <v>0.13258036305687</v>
      </c>
      <c r="I327" s="127" t="n">
        <f aca="false">STDEV(B322:B327)*SQRT(12)*100</f>
        <v>7.02199117060111</v>
      </c>
      <c r="J327" s="127" t="n">
        <v>0.73</v>
      </c>
      <c r="K327" s="127" t="n">
        <f aca="false">IF(AND(ISNUMBER(J327),ISNUMBER(J321)),J327-J321,"")</f>
        <v>-0.03</v>
      </c>
      <c r="M327" s="127" t="str">
        <f aca="false">IF(AND(ISNUMBER(L327),ISNUMBER(L321)),L327-L321,"")</f>
        <v/>
      </c>
      <c r="N327" s="127" t="n">
        <v>2.9314</v>
      </c>
      <c r="O327" s="127" t="n">
        <f aca="false">IF(AND(ISNUMBER(N327),ISNUMBER(N321)),N327-N321,"")</f>
        <v>-0.2529</v>
      </c>
      <c r="P327" s="127" t="n">
        <v>1</v>
      </c>
      <c r="Q327" s="127" t="n">
        <v>0</v>
      </c>
      <c r="R327" s="127" t="n">
        <f aca="false">IF(ISNUMBER(F327),IF(AND(F327&gt;0.02,G327=1),100,IF(F327&gt;-0.02,50,0)),"")</f>
        <v>100</v>
      </c>
      <c r="S327" s="127" t="n">
        <f aca="false">IF(ISNUMBER(H327),IF(H327&gt;0.05,100,IF(H327&gt;0,50,0)),"")</f>
        <v>100</v>
      </c>
      <c r="T327" s="127" t="n">
        <f aca="false">IF(AND(A327&gt;="2019-01",ISNUMBER(L327)),IF(AND(L327&lt;350,OR(NOT(ISNUMBER(M327)),M327&lt;50)),100,IF(L327&lt;=450,50,0)),IF(ISNUMBER(J327),IF(AND(J327&lt;0.95,OR(NOT(ISNUMBER(K327)),K327&lt;0.2)),100,IF(AND(J327&lt;=1.35,OR(NOT(ISNUMBER(K327)),K327&lt;0.4)),50,0)),""))</f>
        <v>100</v>
      </c>
      <c r="U327" s="127" t="n">
        <f aca="false">IF(ISNUMBER(P327),IF(P327=1,100,IF(P327=0,50,0)),"")</f>
        <v>100</v>
      </c>
      <c r="V327" s="127" t="n">
        <f aca="false">IF(ISNUMBER(Q327),IF(Q327=1,0,100),"")</f>
        <v>100</v>
      </c>
      <c r="W327" s="127" t="n">
        <f aca="false">IF(ISNUMBER(N327),IF(OR(N327&lt;4,AND(N327&lt;6,ISNUMBER(O327),O327&lt;-0.3)),100,IF(OR(N327&lt;=6,AND(ISNUMBER(O327),O327&lt;-0.3)),50,0)),"")</f>
        <v>100</v>
      </c>
      <c r="X327" s="127" t="n">
        <f aca="false">IF(ISNUMBER(I327),IF(I327&lt;15,100,IF(I327&lt;=25,50,0)),"")</f>
        <v>100</v>
      </c>
      <c r="Y327" s="127" t="n">
        <f aca="false">SUMPRODUCT({30,10,20,15,10,10,5},--ISNUMBER(R327:X327))</f>
        <v>100</v>
      </c>
      <c r="Z327" s="127" t="n">
        <f aca="false">IF(Y327&gt;=60,SUMPRODUCT({30,10,20,15,10,10,5},R327:X327)/Y327,"")</f>
        <v>100</v>
      </c>
      <c r="AA327" s="127" t="str">
        <f aca="false">IF(ISNUMBER(Z327),IF(Z327&gt;=70,"EASY",IF(Z327&gt;40,"UNCERTAIN","HARD")),"")</f>
        <v>EASY</v>
      </c>
    </row>
    <row r="328" customFormat="false" ht="15" hidden="false" customHeight="false" outlineLevel="0" collapsed="false">
      <c r="A328" s="127" t="s">
        <v>1618</v>
      </c>
      <c r="B328" s="127" t="n">
        <v>-0.0234</v>
      </c>
      <c r="C328" s="127" t="s">
        <v>1293</v>
      </c>
      <c r="D328" s="127" t="n">
        <f aca="false">D327*(1+B328)</f>
        <v>1591.52855848709</v>
      </c>
      <c r="E328" s="127" t="n">
        <f aca="false">AVERAGE(D319:D328)</f>
        <v>1549.75304793349</v>
      </c>
      <c r="F328" s="127" t="n">
        <f aca="false">D328/E328-1</f>
        <v>0.0269562370658341</v>
      </c>
      <c r="G328" s="127" t="n">
        <f aca="false">IF(E328&gt;E327,1,0)</f>
        <v>1</v>
      </c>
      <c r="H328" s="127" t="n">
        <f aca="false">D328/D316-1</f>
        <v>0.102330060356128</v>
      </c>
      <c r="I328" s="127" t="n">
        <f aca="false">STDEV(B323:B328)*SQRT(12)*100</f>
        <v>7.39942970775451</v>
      </c>
      <c r="J328" s="127" t="n">
        <v>0.68</v>
      </c>
      <c r="K328" s="127" t="n">
        <f aca="false">IF(AND(ISNUMBER(J328),ISNUMBER(J322)),J328-J322,"")</f>
        <v>-0.07</v>
      </c>
      <c r="M328" s="127" t="str">
        <f aca="false">IF(AND(ISNUMBER(L328),ISNUMBER(L322)),L328-L322,"")</f>
        <v/>
      </c>
      <c r="N328" s="127" t="n">
        <v>2.7888</v>
      </c>
      <c r="O328" s="127" t="n">
        <f aca="false">IF(AND(ISNUMBER(N328),ISNUMBER(N322)),N328-N322,"")</f>
        <v>-0.5242</v>
      </c>
      <c r="P328" s="127" t="n">
        <v>-1</v>
      </c>
      <c r="Q328" s="127" t="n">
        <v>0</v>
      </c>
      <c r="R328" s="127" t="n">
        <f aca="false">IF(ISNUMBER(F328),IF(AND(F328&gt;0.02,G328=1),100,IF(F328&gt;-0.02,50,0)),"")</f>
        <v>100</v>
      </c>
      <c r="S328" s="127" t="n">
        <f aca="false">IF(ISNUMBER(H328),IF(H328&gt;0.05,100,IF(H328&gt;0,50,0)),"")</f>
        <v>100</v>
      </c>
      <c r="T328" s="127" t="n">
        <f aca="false">IF(AND(A328&gt;="2019-01",ISNUMBER(L328)),IF(AND(L328&lt;350,OR(NOT(ISNUMBER(M328)),M328&lt;50)),100,IF(L328&lt;=450,50,0)),IF(ISNUMBER(J328),IF(AND(J328&lt;0.95,OR(NOT(ISNUMBER(K328)),K328&lt;0.2)),100,IF(AND(J328&lt;=1.35,OR(NOT(ISNUMBER(K328)),K328&lt;0.4)),50,0)),""))</f>
        <v>100</v>
      </c>
      <c r="U328" s="127" t="n">
        <f aca="false">IF(ISNUMBER(P328),IF(P328=1,100,IF(P328=0,50,0)),"")</f>
        <v>0</v>
      </c>
      <c r="V328" s="127" t="n">
        <f aca="false">IF(ISNUMBER(Q328),IF(Q328=1,0,100),"")</f>
        <v>100</v>
      </c>
      <c r="W328" s="127" t="n">
        <f aca="false">IF(ISNUMBER(N328),IF(OR(N328&lt;4,AND(N328&lt;6,ISNUMBER(O328),O328&lt;-0.3)),100,IF(OR(N328&lt;=6,AND(ISNUMBER(O328),O328&lt;-0.3)),50,0)),"")</f>
        <v>100</v>
      </c>
      <c r="X328" s="127" t="n">
        <f aca="false">IF(ISNUMBER(I328),IF(I328&lt;15,100,IF(I328&lt;=25,50,0)),"")</f>
        <v>100</v>
      </c>
      <c r="Y328" s="127" t="n">
        <f aca="false">SUMPRODUCT({30,10,20,15,10,10,5},--ISNUMBER(R328:X328))</f>
        <v>100</v>
      </c>
      <c r="Z328" s="127" t="n">
        <f aca="false">IF(Y328&gt;=60,SUMPRODUCT({30,10,20,15,10,10,5},R328:X328)/Y328,"")</f>
        <v>85</v>
      </c>
      <c r="AA328" s="127" t="str">
        <f aca="false">IF(ISNUMBER(Z328),IF(Z328&gt;=70,"EASY",IF(Z328&gt;40,"UNCERTAIN","HARD")),"")</f>
        <v>EASY</v>
      </c>
    </row>
    <row r="329" customFormat="false" ht="15" hidden="false" customHeight="false" outlineLevel="0" collapsed="false">
      <c r="A329" s="127" t="s">
        <v>1619</v>
      </c>
      <c r="B329" s="127" t="n">
        <v>-0.0451</v>
      </c>
      <c r="C329" s="127" t="s">
        <v>1293</v>
      </c>
      <c r="D329" s="127" t="n">
        <f aca="false">D328*(1+B329)</f>
        <v>1519.75062049932</v>
      </c>
      <c r="E329" s="127" t="n">
        <f aca="false">AVERAGE(D320:D329)</f>
        <v>1553.35308024475</v>
      </c>
      <c r="F329" s="127" t="n">
        <f aca="false">D329/E329-1</f>
        <v>-0.0216322098129419</v>
      </c>
      <c r="G329" s="127" t="n">
        <f aca="false">IF(E329&gt;E328,1,0)</f>
        <v>1</v>
      </c>
      <c r="H329" s="127" t="n">
        <f aca="false">D329/D317-1</f>
        <v>0.0264407358693972</v>
      </c>
      <c r="I329" s="127" t="n">
        <f aca="false">STDEV(B324:B329)*SQRT(12)*100</f>
        <v>10.2591695570353</v>
      </c>
      <c r="J329" s="127" t="n">
        <v>0.65</v>
      </c>
      <c r="K329" s="127" t="n">
        <f aca="false">IF(AND(ISNUMBER(J329),ISNUMBER(J323)),J329-J323,"")</f>
        <v>-0.03</v>
      </c>
      <c r="M329" s="127" t="str">
        <f aca="false">IF(AND(ISNUMBER(L329),ISNUMBER(L323)),L329-L323,"")</f>
        <v/>
      </c>
      <c r="N329" s="127" t="n">
        <v>2.9841</v>
      </c>
      <c r="O329" s="127" t="n">
        <f aca="false">IF(AND(ISNUMBER(N329),ISNUMBER(N323)),N329-N323,"")</f>
        <v>-0.257</v>
      </c>
      <c r="P329" s="127" t="n">
        <v>-1</v>
      </c>
      <c r="Q329" s="127" t="n">
        <v>0</v>
      </c>
      <c r="R329" s="127" t="n">
        <f aca="false">IF(ISNUMBER(F329),IF(AND(F329&gt;0.02,G329=1),100,IF(F329&gt;-0.02,50,0)),"")</f>
        <v>0</v>
      </c>
      <c r="S329" s="127" t="n">
        <f aca="false">IF(ISNUMBER(H329),IF(H329&gt;0.05,100,IF(H329&gt;0,50,0)),"")</f>
        <v>50</v>
      </c>
      <c r="T329" s="127" t="n">
        <f aca="false">IF(AND(A329&gt;="2019-01",ISNUMBER(L329)),IF(AND(L329&lt;350,OR(NOT(ISNUMBER(M329)),M329&lt;50)),100,IF(L329&lt;=450,50,0)),IF(ISNUMBER(J329),IF(AND(J329&lt;0.95,OR(NOT(ISNUMBER(K329)),K329&lt;0.2)),100,IF(AND(J329&lt;=1.35,OR(NOT(ISNUMBER(K329)),K329&lt;0.4)),50,0)),""))</f>
        <v>100</v>
      </c>
      <c r="U329" s="127" t="n">
        <f aca="false">IF(ISNUMBER(P329),IF(P329=1,100,IF(P329=0,50,0)),"")</f>
        <v>0</v>
      </c>
      <c r="V329" s="127" t="n">
        <f aca="false">IF(ISNUMBER(Q329),IF(Q329=1,0,100),"")</f>
        <v>100</v>
      </c>
      <c r="W329" s="127" t="n">
        <f aca="false">IF(ISNUMBER(N329),IF(OR(N329&lt;4,AND(N329&lt;6,ISNUMBER(O329),O329&lt;-0.3)),100,IF(OR(N329&lt;=6,AND(ISNUMBER(O329),O329&lt;-0.3)),50,0)),"")</f>
        <v>100</v>
      </c>
      <c r="X329" s="127" t="n">
        <f aca="false">IF(ISNUMBER(I329),IF(I329&lt;15,100,IF(I329&lt;=25,50,0)),"")</f>
        <v>100</v>
      </c>
      <c r="Y329" s="127" t="n">
        <f aca="false">SUMPRODUCT({30,10,20,15,10,10,5},--ISNUMBER(R329:X329))</f>
        <v>100</v>
      </c>
      <c r="Z329" s="127" t="n">
        <f aca="false">IF(Y329&gt;=60,SUMPRODUCT({30,10,20,15,10,10,5},R329:X329)/Y329,"")</f>
        <v>50</v>
      </c>
      <c r="AA329" s="127" t="str">
        <f aca="false">IF(ISNUMBER(Z329),IF(Z329&gt;=70,"EASY",IF(Z329&gt;40,"UNCERTAIN","HARD")),"")</f>
        <v>UNCERTAIN</v>
      </c>
    </row>
    <row r="330" customFormat="false" ht="15" hidden="false" customHeight="false" outlineLevel="0" collapsed="false">
      <c r="A330" s="127" t="s">
        <v>1620</v>
      </c>
      <c r="B330" s="127" t="n">
        <v>0.0095</v>
      </c>
      <c r="C330" s="127" t="s">
        <v>1293</v>
      </c>
      <c r="D330" s="127" t="n">
        <f aca="false">D329*(1+B330)</f>
        <v>1534.18825139406</v>
      </c>
      <c r="E330" s="127" t="n">
        <f aca="false">AVERAGE(D321:D330)</f>
        <v>1557.56597547895</v>
      </c>
      <c r="F330" s="127" t="n">
        <f aca="false">D330/E330-1</f>
        <v>-0.0150091389083534</v>
      </c>
      <c r="G330" s="127" t="n">
        <f aca="false">IF(E330&gt;E329,1,0)</f>
        <v>1</v>
      </c>
      <c r="H330" s="127" t="n">
        <f aca="false">D330/D318-1</f>
        <v>0.0661507591934938</v>
      </c>
      <c r="I330" s="127" t="n">
        <f aca="false">STDEV(B325:B330)*SQRT(12)*100</f>
        <v>9.99215692430818</v>
      </c>
      <c r="J330" s="127" t="n">
        <v>0.64</v>
      </c>
      <c r="K330" s="127" t="n">
        <f aca="false">IF(AND(ISNUMBER(J330),ISNUMBER(J324)),J330-J324,"")</f>
        <v>0</v>
      </c>
      <c r="M330" s="127" t="str">
        <f aca="false">IF(AND(ISNUMBER(L330),ISNUMBER(L324)),L330-L324,"")</f>
        <v/>
      </c>
      <c r="N330" s="127" t="n">
        <v>2.7081</v>
      </c>
      <c r="O330" s="127" t="n">
        <f aca="false">IF(AND(ISNUMBER(N330),ISNUMBER(N324)),N330-N324,"")</f>
        <v>-0.3833</v>
      </c>
      <c r="P330" s="127" t="n">
        <v>-1</v>
      </c>
      <c r="Q330" s="127" t="n">
        <v>0</v>
      </c>
      <c r="R330" s="127" t="n">
        <f aca="false">IF(ISNUMBER(F330),IF(AND(F330&gt;0.02,G330=1),100,IF(F330&gt;-0.02,50,0)),"")</f>
        <v>50</v>
      </c>
      <c r="S330" s="127" t="n">
        <f aca="false">IF(ISNUMBER(H330),IF(H330&gt;0.05,100,IF(H330&gt;0,50,0)),"")</f>
        <v>100</v>
      </c>
      <c r="T330" s="127" t="n">
        <f aca="false">IF(AND(A330&gt;="2019-01",ISNUMBER(L330)),IF(AND(L330&lt;350,OR(NOT(ISNUMBER(M330)),M330&lt;50)),100,IF(L330&lt;=450,50,0)),IF(ISNUMBER(J330),IF(AND(J330&lt;0.95,OR(NOT(ISNUMBER(K330)),K330&lt;0.2)),100,IF(AND(J330&lt;=1.35,OR(NOT(ISNUMBER(K330)),K330&lt;0.4)),50,0)),""))</f>
        <v>100</v>
      </c>
      <c r="U330" s="127" t="n">
        <f aca="false">IF(ISNUMBER(P330),IF(P330=1,100,IF(P330=0,50,0)),"")</f>
        <v>0</v>
      </c>
      <c r="V330" s="127" t="n">
        <f aca="false">IF(ISNUMBER(Q330),IF(Q330=1,0,100),"")</f>
        <v>100</v>
      </c>
      <c r="W330" s="127" t="n">
        <f aca="false">IF(ISNUMBER(N330),IF(OR(N330&lt;4,AND(N330&lt;6,ISNUMBER(O330),O330&lt;-0.3)),100,IF(OR(N330&lt;=6,AND(ISNUMBER(O330),O330&lt;-0.3)),50,0)),"")</f>
        <v>100</v>
      </c>
      <c r="X330" s="127" t="n">
        <f aca="false">IF(ISNUMBER(I330),IF(I330&lt;15,100,IF(I330&lt;=25,50,0)),"")</f>
        <v>100</v>
      </c>
      <c r="Y330" s="127" t="n">
        <f aca="false">SUMPRODUCT({30,10,20,15,10,10,5},--ISNUMBER(R330:X330))</f>
        <v>100</v>
      </c>
      <c r="Z330" s="127" t="n">
        <f aca="false">IF(Y330&gt;=60,SUMPRODUCT({30,10,20,15,10,10,5},R330:X330)/Y330,"")</f>
        <v>70</v>
      </c>
      <c r="AA330" s="127" t="str">
        <f aca="false">IF(ISNUMBER(Z330),IF(Z330&gt;=70,"EASY",IF(Z330&gt;40,"UNCERTAIN","HARD")),"")</f>
        <v>EASY</v>
      </c>
    </row>
    <row r="331" customFormat="false" ht="15" hidden="false" customHeight="false" outlineLevel="0" collapsed="false">
      <c r="A331" s="127" t="s">
        <v>1621</v>
      </c>
      <c r="B331" s="127" t="n">
        <v>0.0089</v>
      </c>
      <c r="C331" s="127" t="s">
        <v>1293</v>
      </c>
      <c r="D331" s="127" t="n">
        <f aca="false">D330*(1+B331)</f>
        <v>1547.84252683147</v>
      </c>
      <c r="E331" s="127" t="n">
        <f aca="false">AVERAGE(D322:D331)</f>
        <v>1563.2935041868</v>
      </c>
      <c r="F331" s="127" t="n">
        <f aca="false">D331/E331-1</f>
        <v>-0.009883606190357</v>
      </c>
      <c r="G331" s="127" t="n">
        <f aca="false">IF(E331&gt;E330,1,0)</f>
        <v>1</v>
      </c>
      <c r="H331" s="127" t="n">
        <f aca="false">D331/D319-1</f>
        <v>0.0431961021727436</v>
      </c>
      <c r="I331" s="127" t="n">
        <f aca="false">STDEV(B326:B331)*SQRT(12)*100</f>
        <v>9.89291665789215</v>
      </c>
      <c r="J331" s="127" t="n">
        <v>0.63</v>
      </c>
      <c r="K331" s="127" t="n">
        <f aca="false">IF(AND(ISNUMBER(J331),ISNUMBER(J325)),J331-J325,"")</f>
        <v>-0.1</v>
      </c>
      <c r="M331" s="127" t="str">
        <f aca="false">IF(AND(ISNUMBER(L331),ISNUMBER(L325)),L331-L325,"")</f>
        <v/>
      </c>
      <c r="N331" s="127" t="n">
        <v>2.7009</v>
      </c>
      <c r="O331" s="127" t="n">
        <f aca="false">IF(AND(ISNUMBER(N331),ISNUMBER(N325)),N331-N325,"")</f>
        <v>-0.4492</v>
      </c>
      <c r="P331" s="127" t="n">
        <v>-1</v>
      </c>
      <c r="Q331" s="127" t="n">
        <v>0</v>
      </c>
      <c r="R331" s="127" t="n">
        <f aca="false">IF(ISNUMBER(F331),IF(AND(F331&gt;0.02,G331=1),100,IF(F331&gt;-0.02,50,0)),"")</f>
        <v>50</v>
      </c>
      <c r="S331" s="127" t="n">
        <f aca="false">IF(ISNUMBER(H331),IF(H331&gt;0.05,100,IF(H331&gt;0,50,0)),"")</f>
        <v>50</v>
      </c>
      <c r="T331" s="127" t="n">
        <f aca="false">IF(AND(A331&gt;="2019-01",ISNUMBER(L331)),IF(AND(L331&lt;350,OR(NOT(ISNUMBER(M331)),M331&lt;50)),100,IF(L331&lt;=450,50,0)),IF(ISNUMBER(J331),IF(AND(J331&lt;0.95,OR(NOT(ISNUMBER(K331)),K331&lt;0.2)),100,IF(AND(J331&lt;=1.35,OR(NOT(ISNUMBER(K331)),K331&lt;0.4)),50,0)),""))</f>
        <v>100</v>
      </c>
      <c r="U331" s="127" t="n">
        <f aca="false">IF(ISNUMBER(P331),IF(P331=1,100,IF(P331=0,50,0)),"")</f>
        <v>0</v>
      </c>
      <c r="V331" s="127" t="n">
        <f aca="false">IF(ISNUMBER(Q331),IF(Q331=1,0,100),"")</f>
        <v>100</v>
      </c>
      <c r="W331" s="127" t="n">
        <f aca="false">IF(ISNUMBER(N331),IF(OR(N331&lt;4,AND(N331&lt;6,ISNUMBER(O331),O331&lt;-0.3)),100,IF(OR(N331&lt;=6,AND(ISNUMBER(O331),O331&lt;-0.3)),50,0)),"")</f>
        <v>100</v>
      </c>
      <c r="X331" s="127" t="n">
        <f aca="false">IF(ISNUMBER(I331),IF(I331&lt;15,100,IF(I331&lt;=25,50,0)),"")</f>
        <v>100</v>
      </c>
      <c r="Y331" s="127" t="n">
        <f aca="false">SUMPRODUCT({30,10,20,15,10,10,5},--ISNUMBER(R331:X331))</f>
        <v>100</v>
      </c>
      <c r="Z331" s="127" t="n">
        <f aca="false">IF(Y331&gt;=60,SUMPRODUCT({30,10,20,15,10,10,5},R331:X331)/Y331,"")</f>
        <v>65</v>
      </c>
      <c r="AA331" s="127" t="str">
        <f aca="false">IF(ISNUMBER(Z331),IF(Z331&gt;=70,"EASY",IF(Z331&gt;40,"UNCERTAIN","HARD")),"")</f>
        <v>UNCERTAIN</v>
      </c>
    </row>
    <row r="332" customFormat="false" ht="15" hidden="false" customHeight="false" outlineLevel="0" collapsed="false">
      <c r="A332" s="127" t="s">
        <v>1622</v>
      </c>
      <c r="B332" s="127" t="n">
        <v>-0.0272</v>
      </c>
      <c r="C332" s="127" t="s">
        <v>1293</v>
      </c>
      <c r="D332" s="127" t="n">
        <f aca="false">D331*(1+B332)</f>
        <v>1505.74121010165</v>
      </c>
      <c r="E332" s="127" t="n">
        <f aca="false">AVERAGE(D323:D332)</f>
        <v>1558.90825495224</v>
      </c>
      <c r="F332" s="127" t="n">
        <f aca="false">D332/E332-1</f>
        <v>-0.0341053071479253</v>
      </c>
      <c r="G332" s="127" t="n">
        <f aca="false">IF(E332&gt;E331,1,0)</f>
        <v>0</v>
      </c>
      <c r="H332" s="127" t="n">
        <f aca="false">D332/D320-1</f>
        <v>0.00916981721722832</v>
      </c>
      <c r="I332" s="127" t="n">
        <f aca="false">STDEV(B327:B332)*SQRT(12)*100</f>
        <v>9.93189810660581</v>
      </c>
      <c r="J332" s="127" t="n">
        <v>0.68</v>
      </c>
      <c r="K332" s="127" t="n">
        <f aca="false">IF(AND(ISNUMBER(J332),ISNUMBER(J326)),J332-J326,"")</f>
        <v>-0.08</v>
      </c>
      <c r="M332" s="127" t="str">
        <f aca="false">IF(AND(ISNUMBER(L332),ISNUMBER(L326)),L332-L326,"")</f>
        <v/>
      </c>
      <c r="N332" s="127" t="n">
        <v>2.8271</v>
      </c>
      <c r="O332" s="127" t="n">
        <f aca="false">IF(AND(ISNUMBER(N332),ISNUMBER(N326)),N332-N326,"")</f>
        <v>-0.3146</v>
      </c>
      <c r="P332" s="127" t="n">
        <v>-1</v>
      </c>
      <c r="Q332" s="127" t="n">
        <v>0</v>
      </c>
      <c r="R332" s="127" t="n">
        <f aca="false">IF(ISNUMBER(F332),IF(AND(F332&gt;0.02,G332=1),100,IF(F332&gt;-0.02,50,0)),"")</f>
        <v>0</v>
      </c>
      <c r="S332" s="127" t="n">
        <f aca="false">IF(ISNUMBER(H332),IF(H332&gt;0.05,100,IF(H332&gt;0,50,0)),"")</f>
        <v>50</v>
      </c>
      <c r="T332" s="127" t="n">
        <f aca="false">IF(AND(A332&gt;="2019-01",ISNUMBER(L332)),IF(AND(L332&lt;350,OR(NOT(ISNUMBER(M332)),M332&lt;50)),100,IF(L332&lt;=450,50,0)),IF(ISNUMBER(J332),IF(AND(J332&lt;0.95,OR(NOT(ISNUMBER(K332)),K332&lt;0.2)),100,IF(AND(J332&lt;=1.35,OR(NOT(ISNUMBER(K332)),K332&lt;0.4)),50,0)),""))</f>
        <v>100</v>
      </c>
      <c r="U332" s="127" t="n">
        <f aca="false">IF(ISNUMBER(P332),IF(P332=1,100,IF(P332=0,50,0)),"")</f>
        <v>0</v>
      </c>
      <c r="V332" s="127" t="n">
        <f aca="false">IF(ISNUMBER(Q332),IF(Q332=1,0,100),"")</f>
        <v>100</v>
      </c>
      <c r="W332" s="127" t="n">
        <f aca="false">IF(ISNUMBER(N332),IF(OR(N332&lt;4,AND(N332&lt;6,ISNUMBER(O332),O332&lt;-0.3)),100,IF(OR(N332&lt;=6,AND(ISNUMBER(O332),O332&lt;-0.3)),50,0)),"")</f>
        <v>100</v>
      </c>
      <c r="X332" s="127" t="n">
        <f aca="false">IF(ISNUMBER(I332),IF(I332&lt;15,100,IF(I332&lt;=25,50,0)),"")</f>
        <v>100</v>
      </c>
      <c r="Y332" s="127" t="n">
        <f aca="false">SUMPRODUCT({30,10,20,15,10,10,5},--ISNUMBER(R332:X332))</f>
        <v>100</v>
      </c>
      <c r="Z332" s="127" t="n">
        <f aca="false">IF(Y332&gt;=60,SUMPRODUCT({30,10,20,15,10,10,5},R332:X332)/Y332,"")</f>
        <v>50</v>
      </c>
      <c r="AA332" s="127" t="str">
        <f aca="false">IF(ISNUMBER(Z332),IF(Z332&gt;=70,"EASY",IF(Z332&gt;40,"UNCERTAIN","HARD")),"")</f>
        <v>UNCERTAIN</v>
      </c>
    </row>
    <row r="333" customFormat="false" ht="15" hidden="false" customHeight="false" outlineLevel="0" collapsed="false">
      <c r="A333" s="127" t="s">
        <v>1623</v>
      </c>
      <c r="B333" s="127" t="n">
        <v>0.031</v>
      </c>
      <c r="C333" s="127" t="s">
        <v>1293</v>
      </c>
      <c r="D333" s="127" t="n">
        <f aca="false">D332*(1+B333)</f>
        <v>1552.41918761481</v>
      </c>
      <c r="E333" s="127" t="n">
        <f aca="false">AVERAGE(D324:D333)</f>
        <v>1558.97386035065</v>
      </c>
      <c r="F333" s="127" t="n">
        <f aca="false">D333/E333-1</f>
        <v>-0.00420447892203268</v>
      </c>
      <c r="G333" s="127" t="n">
        <f aca="false">IF(E333&gt;E332,1,0)</f>
        <v>1</v>
      </c>
      <c r="H333" s="127" t="n">
        <f aca="false">D333/D321-1</f>
        <v>0.0414955771280903</v>
      </c>
      <c r="I333" s="127" t="n">
        <f aca="false">STDEV(B328:B333)*SQRT(12)*100</f>
        <v>9.91312866858894</v>
      </c>
      <c r="J333" s="127" t="n">
        <v>0.69</v>
      </c>
      <c r="K333" s="127" t="n">
        <f aca="false">IF(AND(ISNUMBER(J333),ISNUMBER(J327)),J333-J327,"")</f>
        <v>-0.04</v>
      </c>
      <c r="M333" s="127" t="str">
        <f aca="false">IF(AND(ISNUMBER(L333),ISNUMBER(L327)),L333-L327,"")</f>
        <v/>
      </c>
      <c r="N333" s="127" t="n">
        <v>2.889</v>
      </c>
      <c r="O333" s="127" t="n">
        <f aca="false">IF(AND(ISNUMBER(N333),ISNUMBER(N327)),N333-N327,"")</f>
        <v>-0.0424000000000002</v>
      </c>
      <c r="P333" s="127" t="n">
        <v>-1</v>
      </c>
      <c r="Q333" s="127" t="n">
        <v>0</v>
      </c>
      <c r="R333" s="127" t="n">
        <f aca="false">IF(ISNUMBER(F333),IF(AND(F333&gt;0.02,G333=1),100,IF(F333&gt;-0.02,50,0)),"")</f>
        <v>50</v>
      </c>
      <c r="S333" s="127" t="n">
        <f aca="false">IF(ISNUMBER(H333),IF(H333&gt;0.05,100,IF(H333&gt;0,50,0)),"")</f>
        <v>50</v>
      </c>
      <c r="T333" s="127" t="n">
        <f aca="false">IF(AND(A333&gt;="2019-01",ISNUMBER(L333)),IF(AND(L333&lt;350,OR(NOT(ISNUMBER(M333)),M333&lt;50)),100,IF(L333&lt;=450,50,0)),IF(ISNUMBER(J333),IF(AND(J333&lt;0.95,OR(NOT(ISNUMBER(K333)),K333&lt;0.2)),100,IF(AND(J333&lt;=1.35,OR(NOT(ISNUMBER(K333)),K333&lt;0.4)),50,0)),""))</f>
        <v>100</v>
      </c>
      <c r="U333" s="127" t="n">
        <f aca="false">IF(ISNUMBER(P333),IF(P333=1,100,IF(P333=0,50,0)),"")</f>
        <v>0</v>
      </c>
      <c r="V333" s="127" t="n">
        <f aca="false">IF(ISNUMBER(Q333),IF(Q333=1,0,100),"")</f>
        <v>100</v>
      </c>
      <c r="W333" s="127" t="n">
        <f aca="false">IF(ISNUMBER(N333),IF(OR(N333&lt;4,AND(N333&lt;6,ISNUMBER(O333),O333&lt;-0.3)),100,IF(OR(N333&lt;=6,AND(ISNUMBER(O333),O333&lt;-0.3)),50,0)),"")</f>
        <v>100</v>
      </c>
      <c r="X333" s="127" t="n">
        <f aca="false">IF(ISNUMBER(I333),IF(I333&lt;15,100,IF(I333&lt;=25,50,0)),"")</f>
        <v>100</v>
      </c>
      <c r="Y333" s="127" t="n">
        <f aca="false">SUMPRODUCT({30,10,20,15,10,10,5},--ISNUMBER(R333:X333))</f>
        <v>100</v>
      </c>
      <c r="Z333" s="127" t="n">
        <f aca="false">IF(Y333&gt;=60,SUMPRODUCT({30,10,20,15,10,10,5},R333:X333)/Y333,"")</f>
        <v>65</v>
      </c>
      <c r="AA333" s="127" t="str">
        <f aca="false">IF(ISNUMBER(Z333),IF(Z333&gt;=70,"EASY",IF(Z333&gt;40,"UNCERTAIN","HARD")),"")</f>
        <v>UNCERTAIN</v>
      </c>
    </row>
    <row r="334" customFormat="false" ht="15" hidden="false" customHeight="false" outlineLevel="0" collapsed="false">
      <c r="A334" s="127" t="s">
        <v>1624</v>
      </c>
      <c r="B334" s="127" t="n">
        <v>0.0438</v>
      </c>
      <c r="C334" s="127" t="s">
        <v>1293</v>
      </c>
      <c r="D334" s="127" t="n">
        <f aca="false">D333*(1+B334)</f>
        <v>1620.41514803233</v>
      </c>
      <c r="E334" s="127" t="n">
        <f aca="false">AVERAGE(D325:D334)</f>
        <v>1563.309687883</v>
      </c>
      <c r="F334" s="127" t="n">
        <f aca="false">D334/E334-1</f>
        <v>0.0365285653840395</v>
      </c>
      <c r="G334" s="127" t="n">
        <f aca="false">IF(E334&gt;E333,1,0)</f>
        <v>1</v>
      </c>
      <c r="H334" s="127" t="n">
        <f aca="false">D334/D322-1</f>
        <v>0.0457032352888618</v>
      </c>
      <c r="I334" s="127" t="n">
        <f aca="false">STDEV(B329:B334)*SQRT(12)*100</f>
        <v>11.7472873464473</v>
      </c>
      <c r="J334" s="127" t="n">
        <v>0.67</v>
      </c>
      <c r="K334" s="127" t="n">
        <f aca="false">IF(AND(ISNUMBER(J334),ISNUMBER(J328)),J334-J328,"")</f>
        <v>-0.01</v>
      </c>
      <c r="M334" s="127" t="str">
        <f aca="false">IF(AND(ISNUMBER(L334),ISNUMBER(L328)),L334-L328,"")</f>
        <v/>
      </c>
      <c r="N334" s="127" t="n">
        <v>2.8141</v>
      </c>
      <c r="O334" s="127" t="n">
        <f aca="false">IF(AND(ISNUMBER(N334),ISNUMBER(N328)),N334-N328,"")</f>
        <v>0.0252999999999997</v>
      </c>
      <c r="P334" s="127" t="n">
        <v>-1</v>
      </c>
      <c r="Q334" s="127" t="n">
        <v>0</v>
      </c>
      <c r="R334" s="127" t="n">
        <f aca="false">IF(ISNUMBER(F334),IF(AND(F334&gt;0.02,G334=1),100,IF(F334&gt;-0.02,50,0)),"")</f>
        <v>100</v>
      </c>
      <c r="S334" s="127" t="n">
        <f aca="false">IF(ISNUMBER(H334),IF(H334&gt;0.05,100,IF(H334&gt;0,50,0)),"")</f>
        <v>50</v>
      </c>
      <c r="T334" s="127" t="n">
        <f aca="false">IF(AND(A334&gt;="2019-01",ISNUMBER(L334)),IF(AND(L334&lt;350,OR(NOT(ISNUMBER(M334)),M334&lt;50)),100,IF(L334&lt;=450,50,0)),IF(ISNUMBER(J334),IF(AND(J334&lt;0.95,OR(NOT(ISNUMBER(K334)),K334&lt;0.2)),100,IF(AND(J334&lt;=1.35,OR(NOT(ISNUMBER(K334)),K334&lt;0.4)),50,0)),""))</f>
        <v>100</v>
      </c>
      <c r="U334" s="127" t="n">
        <f aca="false">IF(ISNUMBER(P334),IF(P334=1,100,IF(P334=0,50,0)),"")</f>
        <v>0</v>
      </c>
      <c r="V334" s="127" t="n">
        <f aca="false">IF(ISNUMBER(Q334),IF(Q334=1,0,100),"")</f>
        <v>100</v>
      </c>
      <c r="W334" s="127" t="n">
        <f aca="false">IF(ISNUMBER(N334),IF(OR(N334&lt;4,AND(N334&lt;6,ISNUMBER(O334),O334&lt;-0.3)),100,IF(OR(N334&lt;=6,AND(ISNUMBER(O334),O334&lt;-0.3)),50,0)),"")</f>
        <v>100</v>
      </c>
      <c r="X334" s="127" t="n">
        <f aca="false">IF(ISNUMBER(I334),IF(I334&lt;15,100,IF(I334&lt;=25,50,0)),"")</f>
        <v>100</v>
      </c>
      <c r="Y334" s="127" t="n">
        <f aca="false">SUMPRODUCT({30,10,20,15,10,10,5},--ISNUMBER(R334:X334))</f>
        <v>100</v>
      </c>
      <c r="Z334" s="127" t="n">
        <f aca="false">IF(Y334&gt;=60,SUMPRODUCT({30,10,20,15,10,10,5},R334:X334)/Y334,"")</f>
        <v>80</v>
      </c>
      <c r="AA334" s="127" t="str">
        <f aca="false">IF(ISNUMBER(Z334),IF(Z334&gt;=70,"EASY",IF(Z334&gt;40,"UNCERTAIN","HARD")),"")</f>
        <v>EASY</v>
      </c>
    </row>
    <row r="335" customFormat="false" ht="15" hidden="false" customHeight="false" outlineLevel="0" collapsed="false">
      <c r="A335" s="127" t="s">
        <v>1625</v>
      </c>
      <c r="B335" s="127" t="n">
        <v>-0.0194</v>
      </c>
      <c r="C335" s="127" t="s">
        <v>1293</v>
      </c>
      <c r="D335" s="127" t="n">
        <f aca="false">D334*(1+B335)</f>
        <v>1588.97909416051</v>
      </c>
      <c r="E335" s="127" t="n">
        <f aca="false">AVERAGE(D326:D335)</f>
        <v>1567.08828329941</v>
      </c>
      <c r="F335" s="127" t="n">
        <f aca="false">D335/E335-1</f>
        <v>0.0139690986745251</v>
      </c>
      <c r="G335" s="127" t="n">
        <f aca="false">IF(E335&gt;E334,1,0)</f>
        <v>1</v>
      </c>
      <c r="H335" s="127" t="n">
        <f aca="false">D335/D323-1</f>
        <v>0.0239830163014358</v>
      </c>
      <c r="I335" s="127" t="n">
        <f aca="false">STDEV(B330:B335)*SQRT(12)*100</f>
        <v>9.55385576612919</v>
      </c>
      <c r="J335" s="127" t="n">
        <v>0.64</v>
      </c>
      <c r="K335" s="127" t="n">
        <f aca="false">IF(AND(ISNUMBER(J335),ISNUMBER(J329)),J335-J329,"")</f>
        <v>-0.01</v>
      </c>
      <c r="M335" s="127" t="str">
        <f aca="false">IF(AND(ISNUMBER(L335),ISNUMBER(L329)),L335-L329,"")</f>
        <v/>
      </c>
      <c r="N335" s="127" t="n">
        <v>3.0085</v>
      </c>
      <c r="O335" s="127" t="n">
        <f aca="false">IF(AND(ISNUMBER(N335),ISNUMBER(N329)),N335-N329,"")</f>
        <v>0.0244</v>
      </c>
      <c r="P335" s="127" t="n">
        <v>-1</v>
      </c>
      <c r="Q335" s="127" t="n">
        <v>0</v>
      </c>
      <c r="R335" s="127" t="n">
        <f aca="false">IF(ISNUMBER(F335),IF(AND(F335&gt;0.02,G335=1),100,IF(F335&gt;-0.02,50,0)),"")</f>
        <v>50</v>
      </c>
      <c r="S335" s="127" t="n">
        <f aca="false">IF(ISNUMBER(H335),IF(H335&gt;0.05,100,IF(H335&gt;0,50,0)),"")</f>
        <v>50</v>
      </c>
      <c r="T335" s="127" t="n">
        <f aca="false">IF(AND(A335&gt;="2019-01",ISNUMBER(L335)),IF(AND(L335&lt;350,OR(NOT(ISNUMBER(M335)),M335&lt;50)),100,IF(L335&lt;=450,50,0)),IF(ISNUMBER(J335),IF(AND(J335&lt;0.95,OR(NOT(ISNUMBER(K335)),K335&lt;0.2)),100,IF(AND(J335&lt;=1.35,OR(NOT(ISNUMBER(K335)),K335&lt;0.4)),50,0)),""))</f>
        <v>100</v>
      </c>
      <c r="U335" s="127" t="n">
        <f aca="false">IF(ISNUMBER(P335),IF(P335=1,100,IF(P335=0,50,0)),"")</f>
        <v>0</v>
      </c>
      <c r="V335" s="127" t="n">
        <f aca="false">IF(ISNUMBER(Q335),IF(Q335=1,0,100),"")</f>
        <v>100</v>
      </c>
      <c r="W335" s="127" t="n">
        <f aca="false">IF(ISNUMBER(N335),IF(OR(N335&lt;4,AND(N335&lt;6,ISNUMBER(O335),O335&lt;-0.3)),100,IF(OR(N335&lt;=6,AND(ISNUMBER(O335),O335&lt;-0.3)),50,0)),"")</f>
        <v>100</v>
      </c>
      <c r="X335" s="127" t="n">
        <f aca="false">IF(ISNUMBER(I335),IF(I335&lt;15,100,IF(I335&lt;=25,50,0)),"")</f>
        <v>100</v>
      </c>
      <c r="Y335" s="127" t="n">
        <f aca="false">SUMPRODUCT({30,10,20,15,10,10,5},--ISNUMBER(R335:X335))</f>
        <v>100</v>
      </c>
      <c r="Z335" s="127" t="n">
        <f aca="false">IF(Y335&gt;=60,SUMPRODUCT({30,10,20,15,10,10,5},R335:X335)/Y335,"")</f>
        <v>65</v>
      </c>
      <c r="AA335" s="127" t="str">
        <f aca="false">IF(ISNUMBER(Z335),IF(Z335&gt;=70,"EASY",IF(Z335&gt;40,"UNCERTAIN","HARD")),"")</f>
        <v>UNCERTAIN</v>
      </c>
    </row>
    <row r="336" customFormat="false" ht="15" hidden="false" customHeight="false" outlineLevel="0" collapsed="false">
      <c r="A336" s="127" t="s">
        <v>1626</v>
      </c>
      <c r="B336" s="127" t="n">
        <v>0.0172</v>
      </c>
      <c r="C336" s="127" t="s">
        <v>1293</v>
      </c>
      <c r="D336" s="127" t="n">
        <f aca="false">D335*(1+B336)</f>
        <v>1616.30953458007</v>
      </c>
      <c r="E336" s="127" t="n">
        <f aca="false">AVERAGE(D327:D336)</f>
        <v>1570.68367965458</v>
      </c>
      <c r="F336" s="127" t="n">
        <f aca="false">D336/E336-1</f>
        <v>0.0290484045365047</v>
      </c>
      <c r="G336" s="127" t="n">
        <f aca="false">IF(E336&gt;E335,1,0)</f>
        <v>1</v>
      </c>
      <c r="H336" s="127" t="n">
        <f aca="false">D336/D324-1</f>
        <v>0.0248898201139631</v>
      </c>
      <c r="I336" s="127" t="n">
        <f aca="false">STDEV(B331:B336)*SQRT(12)*100</f>
        <v>9.6489688568261</v>
      </c>
      <c r="J336" s="127" t="n">
        <v>0.63</v>
      </c>
      <c r="K336" s="127" t="n">
        <f aca="false">IF(AND(ISNUMBER(J336),ISNUMBER(J330)),J336-J330,"")</f>
        <v>-0.01</v>
      </c>
      <c r="M336" s="127" t="str">
        <f aca="false">IF(AND(ISNUMBER(L336),ISNUMBER(L330)),L336-L330,"")</f>
        <v/>
      </c>
      <c r="N336" s="127" t="n">
        <v>2.8683</v>
      </c>
      <c r="O336" s="127" t="n">
        <f aca="false">IF(AND(ISNUMBER(N336),ISNUMBER(N330)),N336-N330,"")</f>
        <v>0.1602</v>
      </c>
      <c r="P336" s="127" t="n">
        <v>-1</v>
      </c>
      <c r="Q336" s="127" t="n">
        <v>0</v>
      </c>
      <c r="R336" s="127" t="n">
        <f aca="false">IF(ISNUMBER(F336),IF(AND(F336&gt;0.02,G336=1),100,IF(F336&gt;-0.02,50,0)),"")</f>
        <v>100</v>
      </c>
      <c r="S336" s="127" t="n">
        <f aca="false">IF(ISNUMBER(H336),IF(H336&gt;0.05,100,IF(H336&gt;0,50,0)),"")</f>
        <v>50</v>
      </c>
      <c r="T336" s="127" t="n">
        <f aca="false">IF(AND(A336&gt;="2019-01",ISNUMBER(L336)),IF(AND(L336&lt;350,OR(NOT(ISNUMBER(M336)),M336&lt;50)),100,IF(L336&lt;=450,50,0)),IF(ISNUMBER(J336),IF(AND(J336&lt;0.95,OR(NOT(ISNUMBER(K336)),K336&lt;0.2)),100,IF(AND(J336&lt;=1.35,OR(NOT(ISNUMBER(K336)),K336&lt;0.4)),50,0)),""))</f>
        <v>100</v>
      </c>
      <c r="U336" s="127" t="n">
        <f aca="false">IF(ISNUMBER(P336),IF(P336=1,100,IF(P336=0,50,0)),"")</f>
        <v>0</v>
      </c>
      <c r="V336" s="127" t="n">
        <f aca="false">IF(ISNUMBER(Q336),IF(Q336=1,0,100),"")</f>
        <v>100</v>
      </c>
      <c r="W336" s="127" t="n">
        <f aca="false">IF(ISNUMBER(N336),IF(OR(N336&lt;4,AND(N336&lt;6,ISNUMBER(O336),O336&lt;-0.3)),100,IF(OR(N336&lt;=6,AND(ISNUMBER(O336),O336&lt;-0.3)),50,0)),"")</f>
        <v>100</v>
      </c>
      <c r="X336" s="127" t="n">
        <f aca="false">IF(ISNUMBER(I336),IF(I336&lt;15,100,IF(I336&lt;=25,50,0)),"")</f>
        <v>100</v>
      </c>
      <c r="Y336" s="127" t="n">
        <f aca="false">SUMPRODUCT({30,10,20,15,10,10,5},--ISNUMBER(R336:X336))</f>
        <v>100</v>
      </c>
      <c r="Z336" s="127" t="n">
        <f aca="false">IF(Y336&gt;=60,SUMPRODUCT({30,10,20,15,10,10,5},R336:X336)/Y336,"")</f>
        <v>80</v>
      </c>
      <c r="AA336" s="127" t="str">
        <f aca="false">IF(ISNUMBER(Z336),IF(Z336&gt;=70,"EASY",IF(Z336&gt;40,"UNCERTAIN","HARD")),"")</f>
        <v>EASY</v>
      </c>
    </row>
    <row r="337" customFormat="false" ht="15" hidden="false" customHeight="false" outlineLevel="0" collapsed="false">
      <c r="A337" s="127" t="s">
        <v>1627</v>
      </c>
      <c r="B337" s="127" t="n">
        <v>-0.0367</v>
      </c>
      <c r="C337" s="127" t="s">
        <v>1293</v>
      </c>
      <c r="D337" s="127" t="n">
        <f aca="false">D336*(1+B337)</f>
        <v>1556.99097466098</v>
      </c>
      <c r="E337" s="127" t="n">
        <f aca="false">AVERAGE(D328:D337)</f>
        <v>1563.41651063623</v>
      </c>
      <c r="F337" s="127" t="n">
        <f aca="false">D337/E337-1</f>
        <v>-0.00410993227430778</v>
      </c>
      <c r="G337" s="127" t="n">
        <f aca="false">IF(E337&gt;E336,1,0)</f>
        <v>0</v>
      </c>
      <c r="H337" s="127" t="n">
        <f aca="false">D337/D325-1</f>
        <v>0.00373766136211939</v>
      </c>
      <c r="I337" s="127" t="n">
        <f aca="false">STDEV(B332:B337)*SQRT(12)*100</f>
        <v>11.6197297731057</v>
      </c>
      <c r="J337" s="127" t="n">
        <v>0.64</v>
      </c>
      <c r="K337" s="127" t="n">
        <f aca="false">IF(AND(ISNUMBER(J337),ISNUMBER(J331)),J337-J331,"")</f>
        <v>0.01</v>
      </c>
      <c r="M337" s="127" t="str">
        <f aca="false">IF(AND(ISNUMBER(L337),ISNUMBER(L331)),L337-L331,"")</f>
        <v/>
      </c>
      <c r="N337" s="127" t="n">
        <v>2.794</v>
      </c>
      <c r="O337" s="127" t="n">
        <f aca="false">IF(AND(ISNUMBER(N337),ISNUMBER(N331)),N337-N331,"")</f>
        <v>0.0931000000000002</v>
      </c>
      <c r="P337" s="127" t="n">
        <v>-1</v>
      </c>
      <c r="Q337" s="127" t="n">
        <v>0</v>
      </c>
      <c r="R337" s="127" t="n">
        <f aca="false">IF(ISNUMBER(F337),IF(AND(F337&gt;0.02,G337=1),100,IF(F337&gt;-0.02,50,0)),"")</f>
        <v>50</v>
      </c>
      <c r="S337" s="127" t="n">
        <f aca="false">IF(ISNUMBER(H337),IF(H337&gt;0.05,100,IF(H337&gt;0,50,0)),"")</f>
        <v>50</v>
      </c>
      <c r="T337" s="127" t="n">
        <f aca="false">IF(AND(A337&gt;="2019-01",ISNUMBER(L337)),IF(AND(L337&lt;350,OR(NOT(ISNUMBER(M337)),M337&lt;50)),100,IF(L337&lt;=450,50,0)),IF(ISNUMBER(J337),IF(AND(J337&lt;0.95,OR(NOT(ISNUMBER(K337)),K337&lt;0.2)),100,IF(AND(J337&lt;=1.35,OR(NOT(ISNUMBER(K337)),K337&lt;0.4)),50,0)),""))</f>
        <v>100</v>
      </c>
      <c r="U337" s="127" t="n">
        <f aca="false">IF(ISNUMBER(P337),IF(P337=1,100,IF(P337=0,50,0)),"")</f>
        <v>0</v>
      </c>
      <c r="V337" s="127" t="n">
        <f aca="false">IF(ISNUMBER(Q337),IF(Q337=1,0,100),"")</f>
        <v>100</v>
      </c>
      <c r="W337" s="127" t="n">
        <f aca="false">IF(ISNUMBER(N337),IF(OR(N337&lt;4,AND(N337&lt;6,ISNUMBER(O337),O337&lt;-0.3)),100,IF(OR(N337&lt;=6,AND(ISNUMBER(O337),O337&lt;-0.3)),50,0)),"")</f>
        <v>100</v>
      </c>
      <c r="X337" s="127" t="n">
        <f aca="false">IF(ISNUMBER(I337),IF(I337&lt;15,100,IF(I337&lt;=25,50,0)),"")</f>
        <v>100</v>
      </c>
      <c r="Y337" s="127" t="n">
        <f aca="false">SUMPRODUCT({30,10,20,15,10,10,5},--ISNUMBER(R337:X337))</f>
        <v>100</v>
      </c>
      <c r="Z337" s="127" t="n">
        <f aca="false">IF(Y337&gt;=60,SUMPRODUCT({30,10,20,15,10,10,5},R337:X337)/Y337,"")</f>
        <v>65</v>
      </c>
      <c r="AA337" s="127" t="str">
        <f aca="false">IF(ISNUMBER(Z337),IF(Z337&gt;=70,"EASY",IF(Z337&gt;40,"UNCERTAIN","HARD")),"")</f>
        <v>UNCERTAIN</v>
      </c>
    </row>
    <row r="338" customFormat="false" ht="15" hidden="false" customHeight="false" outlineLevel="0" collapsed="false">
      <c r="A338" s="127" t="s">
        <v>1628</v>
      </c>
      <c r="B338" s="127" t="n">
        <v>0.013</v>
      </c>
      <c r="C338" s="127" t="s">
        <v>1293</v>
      </c>
      <c r="D338" s="127" t="n">
        <f aca="false">D337*(1+B338)</f>
        <v>1577.23185733157</v>
      </c>
      <c r="E338" s="127" t="n">
        <f aca="false">AVERAGE(D329:D338)</f>
        <v>1561.98684052068</v>
      </c>
      <c r="F338" s="127" t="n">
        <f aca="false">D338/E338-1</f>
        <v>0.00976001616365263</v>
      </c>
      <c r="G338" s="127" t="n">
        <f aca="false">IF(E338&gt;E337,1,0)</f>
        <v>0</v>
      </c>
      <c r="H338" s="127" t="n">
        <f aca="false">D338/D326-1</f>
        <v>-0.00197658916389187</v>
      </c>
      <c r="I338" s="127" t="n">
        <f aca="false">STDEV(B333:B338)*SQRT(12)*100</f>
        <v>10.5856449968814</v>
      </c>
      <c r="J338" s="127" t="n">
        <v>0.64</v>
      </c>
      <c r="K338" s="127" t="n">
        <f aca="false">IF(AND(ISNUMBER(J338),ISNUMBER(J332)),J338-J332,"")</f>
        <v>-0.04</v>
      </c>
      <c r="M338" s="127" t="str">
        <f aca="false">IF(AND(ISNUMBER(L338),ISNUMBER(L332)),L338-L332,"")</f>
        <v/>
      </c>
      <c r="N338" s="127" t="n">
        <v>2.5924</v>
      </c>
      <c r="O338" s="127" t="n">
        <f aca="false">IF(AND(ISNUMBER(N338),ISNUMBER(N332)),N338-N332,"")</f>
        <v>-0.2347</v>
      </c>
      <c r="P338" s="127" t="n">
        <v>-1</v>
      </c>
      <c r="Q338" s="127" t="n">
        <v>0</v>
      </c>
      <c r="R338" s="127" t="n">
        <f aca="false">IF(ISNUMBER(F338),IF(AND(F338&gt;0.02,G338=1),100,IF(F338&gt;-0.02,50,0)),"")</f>
        <v>50</v>
      </c>
      <c r="S338" s="127" t="n">
        <f aca="false">IF(ISNUMBER(H338),IF(H338&gt;0.05,100,IF(H338&gt;0,50,0)),"")</f>
        <v>0</v>
      </c>
      <c r="T338" s="127" t="n">
        <f aca="false">IF(AND(A338&gt;="2019-01",ISNUMBER(L338)),IF(AND(L338&lt;350,OR(NOT(ISNUMBER(M338)),M338&lt;50)),100,IF(L338&lt;=450,50,0)),IF(ISNUMBER(J338),IF(AND(J338&lt;0.95,OR(NOT(ISNUMBER(K338)),K338&lt;0.2)),100,IF(AND(J338&lt;=1.35,OR(NOT(ISNUMBER(K338)),K338&lt;0.4)),50,0)),""))</f>
        <v>100</v>
      </c>
      <c r="U338" s="127" t="n">
        <f aca="false">IF(ISNUMBER(P338),IF(P338=1,100,IF(P338=0,50,0)),"")</f>
        <v>0</v>
      </c>
      <c r="V338" s="127" t="n">
        <f aca="false">IF(ISNUMBER(Q338),IF(Q338=1,0,100),"")</f>
        <v>100</v>
      </c>
      <c r="W338" s="127" t="n">
        <f aca="false">IF(ISNUMBER(N338),IF(OR(N338&lt;4,AND(N338&lt;6,ISNUMBER(O338),O338&lt;-0.3)),100,IF(OR(N338&lt;=6,AND(ISNUMBER(O338),O338&lt;-0.3)),50,0)),"")</f>
        <v>100</v>
      </c>
      <c r="X338" s="127" t="n">
        <f aca="false">IF(ISNUMBER(I338),IF(I338&lt;15,100,IF(I338&lt;=25,50,0)),"")</f>
        <v>100</v>
      </c>
      <c r="Y338" s="127" t="n">
        <f aca="false">SUMPRODUCT({30,10,20,15,10,10,5},--ISNUMBER(R338:X338))</f>
        <v>100</v>
      </c>
      <c r="Z338" s="127" t="n">
        <f aca="false">IF(Y338&gt;=60,SUMPRODUCT({30,10,20,15,10,10,5},R338:X338)/Y338,"")</f>
        <v>60</v>
      </c>
      <c r="AA338" s="127" t="str">
        <f aca="false">IF(ISNUMBER(Z338),IF(Z338&gt;=70,"EASY",IF(Z338&gt;40,"UNCERTAIN","HARD")),"")</f>
        <v>UNCERTAIN</v>
      </c>
    </row>
    <row r="339" customFormat="false" ht="15" hidden="false" customHeight="false" outlineLevel="0" collapsed="false">
      <c r="A339" s="127" t="s">
        <v>1629</v>
      </c>
      <c r="B339" s="127" t="n">
        <v>0.0222</v>
      </c>
      <c r="C339" s="127" t="s">
        <v>1293</v>
      </c>
      <c r="D339" s="127" t="n">
        <f aca="false">D338*(1+B339)</f>
        <v>1612.24640456433</v>
      </c>
      <c r="E339" s="127" t="n">
        <f aca="false">AVERAGE(D330:D339)</f>
        <v>1571.23641892718</v>
      </c>
      <c r="F339" s="127" t="n">
        <f aca="false">D339/E339-1</f>
        <v>0.0261004551212958</v>
      </c>
      <c r="G339" s="127" t="n">
        <f aca="false">IF(E339&gt;E338,1,0)</f>
        <v>1</v>
      </c>
      <c r="H339" s="127" t="n">
        <f aca="false">D339/D327-1</f>
        <v>-0.0106870339830588</v>
      </c>
      <c r="I339" s="127" t="n">
        <f aca="false">STDEV(B334:B339)*SQRT(12)*100</f>
        <v>10.1957265557684</v>
      </c>
      <c r="J339" s="127" t="n">
        <v>0.62</v>
      </c>
      <c r="K339" s="127" t="n">
        <f aca="false">IF(AND(ISNUMBER(J339),ISNUMBER(J333)),J339-J333,"")</f>
        <v>-0.07</v>
      </c>
      <c r="M339" s="127" t="str">
        <f aca="false">IF(AND(ISNUMBER(L339),ISNUMBER(L333)),L339-L333,"")</f>
        <v/>
      </c>
      <c r="N339" s="127" t="n">
        <v>2.9126</v>
      </c>
      <c r="O339" s="127" t="n">
        <f aca="false">IF(AND(ISNUMBER(N339),ISNUMBER(N333)),N339-N333,"")</f>
        <v>0.0236000000000001</v>
      </c>
      <c r="P339" s="127" t="n">
        <v>-1</v>
      </c>
      <c r="Q339" s="127" t="n">
        <v>0</v>
      </c>
      <c r="R339" s="127" t="n">
        <f aca="false">IF(ISNUMBER(F339),IF(AND(F339&gt;0.02,G339=1),100,IF(F339&gt;-0.02,50,0)),"")</f>
        <v>100</v>
      </c>
      <c r="S339" s="127" t="n">
        <f aca="false">IF(ISNUMBER(H339),IF(H339&gt;0.05,100,IF(H339&gt;0,50,0)),"")</f>
        <v>0</v>
      </c>
      <c r="T339" s="127" t="n">
        <f aca="false">IF(AND(A339&gt;="2019-01",ISNUMBER(L339)),IF(AND(L339&lt;350,OR(NOT(ISNUMBER(M339)),M339&lt;50)),100,IF(L339&lt;=450,50,0)),IF(ISNUMBER(J339),IF(AND(J339&lt;0.95,OR(NOT(ISNUMBER(K339)),K339&lt;0.2)),100,IF(AND(J339&lt;=1.35,OR(NOT(ISNUMBER(K339)),K339&lt;0.4)),50,0)),""))</f>
        <v>100</v>
      </c>
      <c r="U339" s="127" t="n">
        <f aca="false">IF(ISNUMBER(P339),IF(P339=1,100,IF(P339=0,50,0)),"")</f>
        <v>0</v>
      </c>
      <c r="V339" s="127" t="n">
        <f aca="false">IF(ISNUMBER(Q339),IF(Q339=1,0,100),"")</f>
        <v>100</v>
      </c>
      <c r="W339" s="127" t="n">
        <f aca="false">IF(ISNUMBER(N339),IF(OR(N339&lt;4,AND(N339&lt;6,ISNUMBER(O339),O339&lt;-0.3)),100,IF(OR(N339&lt;=6,AND(ISNUMBER(O339),O339&lt;-0.3)),50,0)),"")</f>
        <v>100</v>
      </c>
      <c r="X339" s="127" t="n">
        <f aca="false">IF(ISNUMBER(I339),IF(I339&lt;15,100,IF(I339&lt;=25,50,0)),"")</f>
        <v>100</v>
      </c>
      <c r="Y339" s="127" t="n">
        <f aca="false">SUMPRODUCT({30,10,20,15,10,10,5},--ISNUMBER(R339:X339))</f>
        <v>100</v>
      </c>
      <c r="Z339" s="127" t="n">
        <f aca="false">IF(Y339&gt;=60,SUMPRODUCT({30,10,20,15,10,10,5},R339:X339)/Y339,"")</f>
        <v>75</v>
      </c>
      <c r="AA339" s="127" t="str">
        <f aca="false">IF(ISNUMBER(Z339),IF(Z339&gt;=70,"EASY",IF(Z339&gt;40,"UNCERTAIN","HARD")),"")</f>
        <v>EASY</v>
      </c>
    </row>
    <row r="340" customFormat="false" ht="15" hidden="false" customHeight="false" outlineLevel="0" collapsed="false">
      <c r="A340" s="127" t="s">
        <v>1630</v>
      </c>
      <c r="B340" s="127" t="n">
        <v>0.0403</v>
      </c>
      <c r="C340" s="127" t="s">
        <v>1293</v>
      </c>
      <c r="D340" s="127" t="n">
        <f aca="false">D339*(1+B340)</f>
        <v>1677.21993466827</v>
      </c>
      <c r="E340" s="127" t="n">
        <f aca="false">AVERAGE(D331:D340)</f>
        <v>1585.5395872546</v>
      </c>
      <c r="F340" s="127" t="n">
        <f aca="false">D340/E340-1</f>
        <v>0.0578228056559738</v>
      </c>
      <c r="G340" s="127" t="n">
        <f aca="false">IF(E340&gt;E339,1,0)</f>
        <v>1</v>
      </c>
      <c r="H340" s="127" t="n">
        <f aca="false">D340/D328-1</f>
        <v>0.0538421856926314</v>
      </c>
      <c r="I340" s="127" t="n">
        <f aca="false">STDEV(B335:B340)*SQRT(12)*100</f>
        <v>9.89758758486127</v>
      </c>
      <c r="J340" s="127" t="n">
        <v>0.59</v>
      </c>
      <c r="K340" s="127" t="n">
        <f aca="false">IF(AND(ISNUMBER(J340),ISNUMBER(J334)),J340-J334,"")</f>
        <v>-0.0800000000000001</v>
      </c>
      <c r="M340" s="127" t="str">
        <f aca="false">IF(AND(ISNUMBER(L340),ISNUMBER(L334)),L340-L334,"")</f>
        <v/>
      </c>
      <c r="N340" s="127" t="n">
        <v>2.9716</v>
      </c>
      <c r="O340" s="127" t="n">
        <f aca="false">IF(AND(ISNUMBER(N340),ISNUMBER(N334)),N340-N334,"")</f>
        <v>0.1575</v>
      </c>
      <c r="P340" s="127" t="n">
        <v>-1</v>
      </c>
      <c r="Q340" s="127" t="n">
        <v>0</v>
      </c>
      <c r="R340" s="127" t="n">
        <f aca="false">IF(ISNUMBER(F340),IF(AND(F340&gt;0.02,G340=1),100,IF(F340&gt;-0.02,50,0)),"")</f>
        <v>100</v>
      </c>
      <c r="S340" s="127" t="n">
        <f aca="false">IF(ISNUMBER(H340),IF(H340&gt;0.05,100,IF(H340&gt;0,50,0)),"")</f>
        <v>100</v>
      </c>
      <c r="T340" s="127" t="n">
        <f aca="false">IF(AND(A340&gt;="2019-01",ISNUMBER(L340)),IF(AND(L340&lt;350,OR(NOT(ISNUMBER(M340)),M340&lt;50)),100,IF(L340&lt;=450,50,0)),IF(ISNUMBER(J340),IF(AND(J340&lt;0.95,OR(NOT(ISNUMBER(K340)),K340&lt;0.2)),100,IF(AND(J340&lt;=1.35,OR(NOT(ISNUMBER(K340)),K340&lt;0.4)),50,0)),""))</f>
        <v>100</v>
      </c>
      <c r="U340" s="127" t="n">
        <f aca="false">IF(ISNUMBER(P340),IF(P340=1,100,IF(P340=0,50,0)),"")</f>
        <v>0</v>
      </c>
      <c r="V340" s="127" t="n">
        <f aca="false">IF(ISNUMBER(Q340),IF(Q340=1,0,100),"")</f>
        <v>100</v>
      </c>
      <c r="W340" s="127" t="n">
        <f aca="false">IF(ISNUMBER(N340),IF(OR(N340&lt;4,AND(N340&lt;6,ISNUMBER(O340),O340&lt;-0.3)),100,IF(OR(N340&lt;=6,AND(ISNUMBER(O340),O340&lt;-0.3)),50,0)),"")</f>
        <v>100</v>
      </c>
      <c r="X340" s="127" t="n">
        <f aca="false">IF(ISNUMBER(I340),IF(I340&lt;15,100,IF(I340&lt;=25,50,0)),"")</f>
        <v>100</v>
      </c>
      <c r="Y340" s="127" t="n">
        <f aca="false">SUMPRODUCT({30,10,20,15,10,10,5},--ISNUMBER(R340:X340))</f>
        <v>100</v>
      </c>
      <c r="Z340" s="127" t="n">
        <f aca="false">IF(Y340&gt;=60,SUMPRODUCT({30,10,20,15,10,10,5},R340:X340)/Y340,"")</f>
        <v>85</v>
      </c>
      <c r="AA340" s="127" t="str">
        <f aca="false">IF(ISNUMBER(Z340),IF(Z340&gt;=70,"EASY",IF(Z340&gt;40,"UNCERTAIN","HARD")),"")</f>
        <v>EASY</v>
      </c>
    </row>
    <row r="341" customFormat="false" ht="15" hidden="false" customHeight="false" outlineLevel="0" collapsed="false">
      <c r="A341" s="127" t="s">
        <v>1631</v>
      </c>
      <c r="B341" s="127" t="n">
        <v>0.0265</v>
      </c>
      <c r="C341" s="127" t="s">
        <v>1293</v>
      </c>
      <c r="D341" s="127" t="n">
        <f aca="false">D340*(1+B341)</f>
        <v>1721.66626293698</v>
      </c>
      <c r="E341" s="127" t="n">
        <f aca="false">AVERAGE(D332:D341)</f>
        <v>1602.92196086515</v>
      </c>
      <c r="F341" s="127" t="n">
        <f aca="false">D341/E341-1</f>
        <v>0.0740799021854708</v>
      </c>
      <c r="G341" s="127" t="n">
        <f aca="false">IF(E341&gt;E340,1,0)</f>
        <v>1</v>
      </c>
      <c r="H341" s="127" t="n">
        <f aca="false">D341/D329-1</f>
        <v>0.132861036353007</v>
      </c>
      <c r="I341" s="127" t="n">
        <f aca="false">STDEV(B336:B341)*SQRT(12)*100</f>
        <v>9.16061351657191</v>
      </c>
      <c r="J341" s="127" t="n">
        <v>0.58</v>
      </c>
      <c r="K341" s="127" t="n">
        <f aca="false">IF(AND(ISNUMBER(J341),ISNUMBER(J335)),J341-J335,"")</f>
        <v>-0.0600000000000001</v>
      </c>
      <c r="M341" s="127" t="str">
        <f aca="false">IF(AND(ISNUMBER(L341),ISNUMBER(L335)),L341-L335,"")</f>
        <v/>
      </c>
      <c r="N341" s="127" t="n">
        <v>2.962</v>
      </c>
      <c r="O341" s="127" t="n">
        <f aca="false">IF(AND(ISNUMBER(N341),ISNUMBER(N335)),N341-N335,"")</f>
        <v>-0.0465</v>
      </c>
      <c r="P341" s="127" t="n">
        <v>-1</v>
      </c>
      <c r="Q341" s="127" t="n">
        <v>0</v>
      </c>
      <c r="R341" s="127" t="n">
        <f aca="false">IF(ISNUMBER(F341),IF(AND(F341&gt;0.02,G341=1),100,IF(F341&gt;-0.02,50,0)),"")</f>
        <v>100</v>
      </c>
      <c r="S341" s="127" t="n">
        <f aca="false">IF(ISNUMBER(H341),IF(H341&gt;0.05,100,IF(H341&gt;0,50,0)),"")</f>
        <v>100</v>
      </c>
      <c r="T341" s="127" t="n">
        <f aca="false">IF(AND(A341&gt;="2019-01",ISNUMBER(L341)),IF(AND(L341&lt;350,OR(NOT(ISNUMBER(M341)),M341&lt;50)),100,IF(L341&lt;=450,50,0)),IF(ISNUMBER(J341),IF(AND(J341&lt;0.95,OR(NOT(ISNUMBER(K341)),K341&lt;0.2)),100,IF(AND(J341&lt;=1.35,OR(NOT(ISNUMBER(K341)),K341&lt;0.4)),50,0)),""))</f>
        <v>100</v>
      </c>
      <c r="U341" s="127" t="n">
        <f aca="false">IF(ISNUMBER(P341),IF(P341=1,100,IF(P341=0,50,0)),"")</f>
        <v>0</v>
      </c>
      <c r="V341" s="127" t="n">
        <f aca="false">IF(ISNUMBER(Q341),IF(Q341=1,0,100),"")</f>
        <v>100</v>
      </c>
      <c r="W341" s="127" t="n">
        <f aca="false">IF(ISNUMBER(N341),IF(OR(N341&lt;4,AND(N341&lt;6,ISNUMBER(O341),O341&lt;-0.3)),100,IF(OR(N341&lt;=6,AND(ISNUMBER(O341),O341&lt;-0.3)),50,0)),"")</f>
        <v>100</v>
      </c>
      <c r="X341" s="127" t="n">
        <f aca="false">IF(ISNUMBER(I341),IF(I341&lt;15,100,IF(I341&lt;=25,50,0)),"")</f>
        <v>100</v>
      </c>
      <c r="Y341" s="127" t="n">
        <f aca="false">SUMPRODUCT({30,10,20,15,10,10,5},--ISNUMBER(R341:X341))</f>
        <v>100</v>
      </c>
      <c r="Z341" s="127" t="n">
        <f aca="false">IF(Y341&gt;=60,SUMPRODUCT({30,10,20,15,10,10,5},R341:X341)/Y341,"")</f>
        <v>85</v>
      </c>
      <c r="AA341" s="127" t="str">
        <f aca="false">IF(ISNUMBER(Z341),IF(Z341&gt;=70,"EASY",IF(Z341&gt;40,"UNCERTAIN","HARD")),"")</f>
        <v>EASY</v>
      </c>
    </row>
    <row r="342" customFormat="false" ht="15" hidden="false" customHeight="false" outlineLevel="0" collapsed="false">
      <c r="A342" s="127" t="s">
        <v>1632</v>
      </c>
      <c r="B342" s="127" t="n">
        <v>0.0255</v>
      </c>
      <c r="C342" s="127" t="s">
        <v>1293</v>
      </c>
      <c r="D342" s="127" t="n">
        <f aca="false">D341*(1+B342)</f>
        <v>1765.56875264188</v>
      </c>
      <c r="E342" s="127" t="n">
        <f aca="false">AVERAGE(D333:D342)</f>
        <v>1628.90471511917</v>
      </c>
      <c r="F342" s="127" t="n">
        <f aca="false">D342/E342-1</f>
        <v>0.083899344298175</v>
      </c>
      <c r="G342" s="127" t="n">
        <f aca="false">IF(E342&gt;E341,1,0)</f>
        <v>1</v>
      </c>
      <c r="H342" s="127" t="n">
        <f aca="false">D342/D330-1</f>
        <v>0.150816238514124</v>
      </c>
      <c r="I342" s="127" t="n">
        <f aca="false">STDEV(B337:B342)*SQRT(12)*100</f>
        <v>9.30962512671697</v>
      </c>
      <c r="J342" s="127" t="n">
        <v>0.57</v>
      </c>
      <c r="K342" s="127" t="n">
        <f aca="false">IF(AND(ISNUMBER(J342),ISNUMBER(J336)),J342-J336,"")</f>
        <v>-0.0600000000000001</v>
      </c>
      <c r="M342" s="127" t="str">
        <f aca="false">IF(AND(ISNUMBER(L342),ISNUMBER(L336)),L342-L336,"")</f>
        <v/>
      </c>
      <c r="N342" s="127" t="n">
        <v>3.1511</v>
      </c>
      <c r="O342" s="127" t="n">
        <f aca="false">IF(AND(ISNUMBER(N342),ISNUMBER(N336)),N342-N336,"")</f>
        <v>0.2828</v>
      </c>
      <c r="P342" s="127" t="n">
        <v>-1</v>
      </c>
      <c r="Q342" s="127" t="n">
        <v>0</v>
      </c>
      <c r="R342" s="127" t="n">
        <f aca="false">IF(ISNUMBER(F342),IF(AND(F342&gt;0.02,G342=1),100,IF(F342&gt;-0.02,50,0)),"")</f>
        <v>100</v>
      </c>
      <c r="S342" s="127" t="n">
        <f aca="false">IF(ISNUMBER(H342),IF(H342&gt;0.05,100,IF(H342&gt;0,50,0)),"")</f>
        <v>100</v>
      </c>
      <c r="T342" s="127" t="n">
        <f aca="false">IF(AND(A342&gt;="2019-01",ISNUMBER(L342)),IF(AND(L342&lt;350,OR(NOT(ISNUMBER(M342)),M342&lt;50)),100,IF(L342&lt;=450,50,0)),IF(ISNUMBER(J342),IF(AND(J342&lt;0.95,OR(NOT(ISNUMBER(K342)),K342&lt;0.2)),100,IF(AND(J342&lt;=1.35,OR(NOT(ISNUMBER(K342)),K342&lt;0.4)),50,0)),""))</f>
        <v>100</v>
      </c>
      <c r="U342" s="127" t="n">
        <f aca="false">IF(ISNUMBER(P342),IF(P342=1,100,IF(P342=0,50,0)),"")</f>
        <v>0</v>
      </c>
      <c r="V342" s="127" t="n">
        <f aca="false">IF(ISNUMBER(Q342),IF(Q342=1,0,100),"")</f>
        <v>100</v>
      </c>
      <c r="W342" s="127" t="n">
        <f aca="false">IF(ISNUMBER(N342),IF(OR(N342&lt;4,AND(N342&lt;6,ISNUMBER(O342),O342&lt;-0.3)),100,IF(OR(N342&lt;=6,AND(ISNUMBER(O342),O342&lt;-0.3)),50,0)),"")</f>
        <v>100</v>
      </c>
      <c r="X342" s="127" t="n">
        <f aca="false">IF(ISNUMBER(I342),IF(I342&lt;15,100,IF(I342&lt;=25,50,0)),"")</f>
        <v>100</v>
      </c>
      <c r="Y342" s="127" t="n">
        <f aca="false">SUMPRODUCT({30,10,20,15,10,10,5},--ISNUMBER(R342:X342))</f>
        <v>100</v>
      </c>
      <c r="Z342" s="127" t="n">
        <f aca="false">IF(Y342&gt;=60,SUMPRODUCT({30,10,20,15,10,10,5},R342:X342)/Y342,"")</f>
        <v>85</v>
      </c>
      <c r="AA342" s="127" t="str">
        <f aca="false">IF(ISNUMBER(Z342),IF(Z342&gt;=70,"EASY",IF(Z342&gt;40,"UNCERTAIN","HARD")),"")</f>
        <v>EASY</v>
      </c>
    </row>
    <row r="343" customFormat="false" ht="15" hidden="false" customHeight="false" outlineLevel="0" collapsed="false">
      <c r="A343" s="127" t="s">
        <v>1633</v>
      </c>
      <c r="B343" s="127" t="n">
        <v>0.0344</v>
      </c>
      <c r="C343" s="127" t="s">
        <v>1293</v>
      </c>
      <c r="D343" s="127" t="n">
        <f aca="false">D342*(1+B343)</f>
        <v>1826.30431773276</v>
      </c>
      <c r="E343" s="127" t="n">
        <f aca="false">AVERAGE(D334:D343)</f>
        <v>1656.29322813097</v>
      </c>
      <c r="F343" s="127" t="n">
        <f aca="false">D343/E343-1</f>
        <v>0.102645525993992</v>
      </c>
      <c r="G343" s="127" t="n">
        <f aca="false">IF(E343&gt;E342,1,0)</f>
        <v>1</v>
      </c>
      <c r="H343" s="127" t="n">
        <f aca="false">D343/D331-1</f>
        <v>0.179903178827446</v>
      </c>
      <c r="I343" s="127" t="n">
        <f aca="false">STDEV(B338:B343)*SQRT(12)*100</f>
        <v>3.29795694332112</v>
      </c>
      <c r="J343" s="127" t="n">
        <v>0.55</v>
      </c>
      <c r="K343" s="127" t="n">
        <f aca="false">IF(AND(ISNUMBER(J343),ISNUMBER(J337)),J343-J337,"")</f>
        <v>-0.09</v>
      </c>
      <c r="M343" s="127" t="str">
        <f aca="false">IF(AND(ISNUMBER(L343),ISNUMBER(L337)),L343-L337,"")</f>
        <v/>
      </c>
      <c r="N343" s="127" t="n">
        <v>3.0789</v>
      </c>
      <c r="O343" s="127" t="n">
        <f aca="false">IF(AND(ISNUMBER(N343),ISNUMBER(N337)),N343-N337,"")</f>
        <v>0.2849</v>
      </c>
      <c r="P343" s="127" t="n">
        <v>-1</v>
      </c>
      <c r="Q343" s="127" t="n">
        <v>0</v>
      </c>
      <c r="R343" s="127" t="n">
        <f aca="false">IF(ISNUMBER(F343),IF(AND(F343&gt;0.02,G343=1),100,IF(F343&gt;-0.02,50,0)),"")</f>
        <v>100</v>
      </c>
      <c r="S343" s="127" t="n">
        <f aca="false">IF(ISNUMBER(H343),IF(H343&gt;0.05,100,IF(H343&gt;0,50,0)),"")</f>
        <v>100</v>
      </c>
      <c r="T343" s="127" t="n">
        <f aca="false">IF(AND(A343&gt;="2019-01",ISNUMBER(L343)),IF(AND(L343&lt;350,OR(NOT(ISNUMBER(M343)),M343&lt;50)),100,IF(L343&lt;=450,50,0)),IF(ISNUMBER(J343),IF(AND(J343&lt;0.95,OR(NOT(ISNUMBER(K343)),K343&lt;0.2)),100,IF(AND(J343&lt;=1.35,OR(NOT(ISNUMBER(K343)),K343&lt;0.4)),50,0)),""))</f>
        <v>100</v>
      </c>
      <c r="U343" s="127" t="n">
        <f aca="false">IF(ISNUMBER(P343),IF(P343=1,100,IF(P343=0,50,0)),"")</f>
        <v>0</v>
      </c>
      <c r="V343" s="127" t="n">
        <f aca="false">IF(ISNUMBER(Q343),IF(Q343=1,0,100),"")</f>
        <v>100</v>
      </c>
      <c r="W343" s="127" t="n">
        <f aca="false">IF(ISNUMBER(N343),IF(OR(N343&lt;4,AND(N343&lt;6,ISNUMBER(O343),O343&lt;-0.3)),100,IF(OR(N343&lt;=6,AND(ISNUMBER(O343),O343&lt;-0.3)),50,0)),"")</f>
        <v>100</v>
      </c>
      <c r="X343" s="127" t="n">
        <f aca="false">IF(ISNUMBER(I343),IF(I343&lt;15,100,IF(I343&lt;=25,50,0)),"")</f>
        <v>100</v>
      </c>
      <c r="Y343" s="127" t="n">
        <f aca="false">SUMPRODUCT({30,10,20,15,10,10,5},--ISNUMBER(R343:X343))</f>
        <v>100</v>
      </c>
      <c r="Z343" s="127" t="n">
        <f aca="false">IF(Y343&gt;=60,SUMPRODUCT({30,10,20,15,10,10,5},R343:X343)/Y343,"")</f>
        <v>85</v>
      </c>
      <c r="AA343" s="127" t="str">
        <f aca="false">IF(ISNUMBER(Z343),IF(Z343&gt;=70,"EASY",IF(Z343&gt;40,"UNCERTAIN","HARD")),"")</f>
        <v>EASY</v>
      </c>
    </row>
    <row r="344" customFormat="false" ht="15" hidden="false" customHeight="false" outlineLevel="0" collapsed="false">
      <c r="A344" s="127" t="s">
        <v>1634</v>
      </c>
      <c r="B344" s="127" t="n">
        <v>0.0319</v>
      </c>
      <c r="C344" s="127" t="s">
        <v>1293</v>
      </c>
      <c r="D344" s="127" t="n">
        <f aca="false">D343*(1+B344)</f>
        <v>1884.56342546843</v>
      </c>
      <c r="E344" s="127" t="n">
        <f aca="false">AVERAGE(D335:D344)</f>
        <v>1682.70805587458</v>
      </c>
      <c r="F344" s="127" t="n">
        <f aca="false">D344/E344-1</f>
        <v>0.119958639818208</v>
      </c>
      <c r="G344" s="127" t="n">
        <f aca="false">IF(E344&gt;E343,1,0)</f>
        <v>1</v>
      </c>
      <c r="H344" s="127" t="n">
        <f aca="false">D344/D332-1</f>
        <v>0.251585207886556</v>
      </c>
      <c r="I344" s="127" t="n">
        <f aca="false">STDEV(B339:B344)*SQRT(12)*100</f>
        <v>2.30977055137518</v>
      </c>
      <c r="J344" s="127" t="n">
        <v>0.6</v>
      </c>
      <c r="K344" s="127" t="n">
        <f aca="false">IF(AND(ISNUMBER(J344),ISNUMBER(J338)),J344-J338,"")</f>
        <v>-0.04</v>
      </c>
      <c r="M344" s="127" t="str">
        <f aca="false">IF(AND(ISNUMBER(L344),ISNUMBER(L338)),L344-L338,"")</f>
        <v/>
      </c>
      <c r="N344" s="127" t="n">
        <v>3.0051</v>
      </c>
      <c r="O344" s="127" t="n">
        <f aca="false">IF(AND(ISNUMBER(N344),ISNUMBER(N338)),N344-N338,"")</f>
        <v>0.4127</v>
      </c>
      <c r="P344" s="127" t="n">
        <v>-1</v>
      </c>
      <c r="Q344" s="127" t="n">
        <v>0</v>
      </c>
      <c r="R344" s="127" t="n">
        <f aca="false">IF(ISNUMBER(F344),IF(AND(F344&gt;0.02,G344=1),100,IF(F344&gt;-0.02,50,0)),"")</f>
        <v>100</v>
      </c>
      <c r="S344" s="127" t="n">
        <f aca="false">IF(ISNUMBER(H344),IF(H344&gt;0.05,100,IF(H344&gt;0,50,0)),"")</f>
        <v>100</v>
      </c>
      <c r="T344" s="127" t="n">
        <f aca="false">IF(AND(A344&gt;="2019-01",ISNUMBER(L344)),IF(AND(L344&lt;350,OR(NOT(ISNUMBER(M344)),M344&lt;50)),100,IF(L344&lt;=450,50,0)),IF(ISNUMBER(J344),IF(AND(J344&lt;0.95,OR(NOT(ISNUMBER(K344)),K344&lt;0.2)),100,IF(AND(J344&lt;=1.35,OR(NOT(ISNUMBER(K344)),K344&lt;0.4)),50,0)),""))</f>
        <v>100</v>
      </c>
      <c r="U344" s="127" t="n">
        <f aca="false">IF(ISNUMBER(P344),IF(P344=1,100,IF(P344=0,50,0)),"")</f>
        <v>0</v>
      </c>
      <c r="V344" s="127" t="n">
        <f aca="false">IF(ISNUMBER(Q344),IF(Q344=1,0,100),"")</f>
        <v>100</v>
      </c>
      <c r="W344" s="127" t="n">
        <f aca="false">IF(ISNUMBER(N344),IF(OR(N344&lt;4,AND(N344&lt;6,ISNUMBER(O344),O344&lt;-0.3)),100,IF(OR(N344&lt;=6,AND(ISNUMBER(O344),O344&lt;-0.3)),50,0)),"")</f>
        <v>100</v>
      </c>
      <c r="X344" s="127" t="n">
        <f aca="false">IF(ISNUMBER(I344),IF(I344&lt;15,100,IF(I344&lt;=25,50,0)),"")</f>
        <v>100</v>
      </c>
      <c r="Y344" s="127" t="n">
        <f aca="false">SUMPRODUCT({30,10,20,15,10,10,5},--ISNUMBER(R344:X344))</f>
        <v>100</v>
      </c>
      <c r="Z344" s="127" t="n">
        <f aca="false">IF(Y344&gt;=60,SUMPRODUCT({30,10,20,15,10,10,5},R344:X344)/Y344,"")</f>
        <v>85</v>
      </c>
      <c r="AA344" s="127" t="str">
        <f aca="false">IF(ISNUMBER(Z344),IF(Z344&gt;=70,"EASY",IF(Z344&gt;40,"UNCERTAIN","HARD")),"")</f>
        <v>EASY</v>
      </c>
    </row>
    <row r="345" customFormat="false" ht="15" hidden="false" customHeight="false" outlineLevel="0" collapsed="false">
      <c r="A345" s="127" t="s">
        <v>1635</v>
      </c>
      <c r="B345" s="127" t="n">
        <v>0.0417</v>
      </c>
      <c r="C345" s="127" t="s">
        <v>1293</v>
      </c>
      <c r="D345" s="127" t="n">
        <f aca="false">D344*(1+B345)</f>
        <v>1963.14972031047</v>
      </c>
      <c r="E345" s="127" t="n">
        <f aca="false">AVERAGE(D336:D345)</f>
        <v>1720.12511848957</v>
      </c>
      <c r="F345" s="127" t="n">
        <f aca="false">D345/E345-1</f>
        <v>0.141283095751948</v>
      </c>
      <c r="G345" s="127" t="n">
        <f aca="false">IF(E345&gt;E344,1,0)</f>
        <v>1</v>
      </c>
      <c r="H345" s="127" t="n">
        <f aca="false">D345/D333-1</f>
        <v>0.264574501508657</v>
      </c>
      <c r="I345" s="127" t="n">
        <f aca="false">STDEV(B340:B345)*SQRT(12)*100</f>
        <v>2.34828448021103</v>
      </c>
      <c r="J345" s="127" t="n">
        <v>0.63</v>
      </c>
      <c r="K345" s="127" t="n">
        <f aca="false">IF(AND(ISNUMBER(J345),ISNUMBER(J339)),J345-J339,"")</f>
        <v>0.01</v>
      </c>
      <c r="M345" s="127" t="str">
        <f aca="false">IF(AND(ISNUMBER(L345),ISNUMBER(L339)),L345-L339,"")</f>
        <v/>
      </c>
      <c r="N345" s="127" t="n">
        <v>2.9994</v>
      </c>
      <c r="O345" s="127" t="n">
        <f aca="false">IF(AND(ISNUMBER(N345),ISNUMBER(N339)),N345-N339,"")</f>
        <v>0.0868000000000002</v>
      </c>
      <c r="P345" s="127" t="n">
        <v>1</v>
      </c>
      <c r="Q345" s="127" t="n">
        <v>0</v>
      </c>
      <c r="R345" s="127" t="n">
        <f aca="false">IF(ISNUMBER(F345),IF(AND(F345&gt;0.02,G345=1),100,IF(F345&gt;-0.02,50,0)),"")</f>
        <v>100</v>
      </c>
      <c r="S345" s="127" t="n">
        <f aca="false">IF(ISNUMBER(H345),IF(H345&gt;0.05,100,IF(H345&gt;0,50,0)),"")</f>
        <v>100</v>
      </c>
      <c r="T345" s="127" t="n">
        <f aca="false">IF(AND(A345&gt;="2019-01",ISNUMBER(L345)),IF(AND(L345&lt;350,OR(NOT(ISNUMBER(M345)),M345&lt;50)),100,IF(L345&lt;=450,50,0)),IF(ISNUMBER(J345),IF(AND(J345&lt;0.95,OR(NOT(ISNUMBER(K345)),K345&lt;0.2)),100,IF(AND(J345&lt;=1.35,OR(NOT(ISNUMBER(K345)),K345&lt;0.4)),50,0)),""))</f>
        <v>100</v>
      </c>
      <c r="U345" s="127" t="n">
        <f aca="false">IF(ISNUMBER(P345),IF(P345=1,100,IF(P345=0,50,0)),"")</f>
        <v>100</v>
      </c>
      <c r="V345" s="127" t="n">
        <f aca="false">IF(ISNUMBER(Q345),IF(Q345=1,0,100),"")</f>
        <v>100</v>
      </c>
      <c r="W345" s="127" t="n">
        <f aca="false">IF(ISNUMBER(N345),IF(OR(N345&lt;4,AND(N345&lt;6,ISNUMBER(O345),O345&lt;-0.3)),100,IF(OR(N345&lt;=6,AND(ISNUMBER(O345),O345&lt;-0.3)),50,0)),"")</f>
        <v>100</v>
      </c>
      <c r="X345" s="127" t="n">
        <f aca="false">IF(ISNUMBER(I345),IF(I345&lt;15,100,IF(I345&lt;=25,50,0)),"")</f>
        <v>100</v>
      </c>
      <c r="Y345" s="127" t="n">
        <f aca="false">SUMPRODUCT({30,10,20,15,10,10,5},--ISNUMBER(R345:X345))</f>
        <v>100</v>
      </c>
      <c r="Z345" s="127" t="n">
        <f aca="false">IF(Y345&gt;=60,SUMPRODUCT({30,10,20,15,10,10,5},R345:X345)/Y345,"")</f>
        <v>100</v>
      </c>
      <c r="AA345" s="127" t="str">
        <f aca="false">IF(ISNUMBER(Z345),IF(Z345&gt;=70,"EASY",IF(Z345&gt;40,"UNCERTAIN","HARD")),"")</f>
        <v>EASY</v>
      </c>
    </row>
    <row r="346" customFormat="false" ht="15" hidden="false" customHeight="false" outlineLevel="0" collapsed="false">
      <c r="A346" s="127" t="s">
        <v>1636</v>
      </c>
      <c r="B346" s="127" t="n">
        <v>0.0102</v>
      </c>
      <c r="C346" s="127" t="s">
        <v>1293</v>
      </c>
      <c r="D346" s="127" t="n">
        <f aca="false">D345*(1+B346)</f>
        <v>1983.17384745763</v>
      </c>
      <c r="E346" s="127" t="n">
        <f aca="false">AVERAGE(D337:D346)</f>
        <v>1756.81154977733</v>
      </c>
      <c r="F346" s="127" t="n">
        <f aca="false">D346/E346-1</f>
        <v>0.128848366069197</v>
      </c>
      <c r="G346" s="127" t="n">
        <f aca="false">IF(E346&gt;E345,1,0)</f>
        <v>1</v>
      </c>
      <c r="H346" s="127" t="n">
        <f aca="false">D346/D334-1</f>
        <v>0.223867753807286</v>
      </c>
      <c r="I346" s="127" t="n">
        <f aca="false">STDEV(B341:B346)*SQRT(12)*100</f>
        <v>3.6934320083088</v>
      </c>
      <c r="J346" s="127" t="n">
        <v>0.62</v>
      </c>
      <c r="K346" s="127" t="n">
        <f aca="false">IF(AND(ISNUMBER(J346),ISNUMBER(J340)),J346-J340,"")</f>
        <v>0.03</v>
      </c>
      <c r="M346" s="127" t="str">
        <f aca="false">IF(AND(ISNUMBER(L346),ISNUMBER(L340)),L346-L340,"")</f>
        <v/>
      </c>
      <c r="N346" s="127" t="n">
        <v>2.9917</v>
      </c>
      <c r="O346" s="127" t="n">
        <f aca="false">IF(AND(ISNUMBER(N346),ISNUMBER(N340)),N346-N340,"")</f>
        <v>0.0200999999999998</v>
      </c>
      <c r="P346" s="127" t="n">
        <v>1</v>
      </c>
      <c r="Q346" s="127" t="n">
        <v>0</v>
      </c>
      <c r="R346" s="127" t="n">
        <f aca="false">IF(ISNUMBER(F346),IF(AND(F346&gt;0.02,G346=1),100,IF(F346&gt;-0.02,50,0)),"")</f>
        <v>100</v>
      </c>
      <c r="S346" s="127" t="n">
        <f aca="false">IF(ISNUMBER(H346),IF(H346&gt;0.05,100,IF(H346&gt;0,50,0)),"")</f>
        <v>100</v>
      </c>
      <c r="T346" s="127" t="n">
        <f aca="false">IF(AND(A346&gt;="2019-01",ISNUMBER(L346)),IF(AND(L346&lt;350,OR(NOT(ISNUMBER(M346)),M346&lt;50)),100,IF(L346&lt;=450,50,0)),IF(ISNUMBER(J346),IF(AND(J346&lt;0.95,OR(NOT(ISNUMBER(K346)),K346&lt;0.2)),100,IF(AND(J346&lt;=1.35,OR(NOT(ISNUMBER(K346)),K346&lt;0.4)),50,0)),""))</f>
        <v>100</v>
      </c>
      <c r="U346" s="127" t="n">
        <f aca="false">IF(ISNUMBER(P346),IF(P346=1,100,IF(P346=0,50,0)),"")</f>
        <v>100</v>
      </c>
      <c r="V346" s="127" t="n">
        <f aca="false">IF(ISNUMBER(Q346),IF(Q346=1,0,100),"")</f>
        <v>100</v>
      </c>
      <c r="W346" s="127" t="n">
        <f aca="false">IF(ISNUMBER(N346),IF(OR(N346&lt;4,AND(N346&lt;6,ISNUMBER(O346),O346&lt;-0.3)),100,IF(OR(N346&lt;=6,AND(ISNUMBER(O346),O346&lt;-0.3)),50,0)),"")</f>
        <v>100</v>
      </c>
      <c r="X346" s="127" t="n">
        <f aca="false">IF(ISNUMBER(I346),IF(I346&lt;15,100,IF(I346&lt;=25,50,0)),"")</f>
        <v>100</v>
      </c>
      <c r="Y346" s="127" t="n">
        <f aca="false">SUMPRODUCT({30,10,20,15,10,10,5},--ISNUMBER(R346:X346))</f>
        <v>100</v>
      </c>
      <c r="Z346" s="127" t="n">
        <f aca="false">IF(Y346&gt;=60,SUMPRODUCT({30,10,20,15,10,10,5},R346:X346)/Y346,"")</f>
        <v>100</v>
      </c>
      <c r="AA346" s="127" t="str">
        <f aca="false">IF(ISNUMBER(Z346),IF(Z346&gt;=70,"EASY",IF(Z346&gt;40,"UNCERTAIN","HARD")),"")</f>
        <v>EASY</v>
      </c>
    </row>
    <row r="347" customFormat="false" ht="15" hidden="false" customHeight="false" outlineLevel="0" collapsed="false">
      <c r="A347" s="127" t="s">
        <v>1637</v>
      </c>
      <c r="B347" s="127" t="n">
        <v>0.0378</v>
      </c>
      <c r="C347" s="127" t="s">
        <v>1293</v>
      </c>
      <c r="D347" s="127" t="n">
        <f aca="false">D346*(1+B347)</f>
        <v>2058.13781889153</v>
      </c>
      <c r="E347" s="127" t="n">
        <f aca="false">AVERAGE(D338:D347)</f>
        <v>1806.92623420039</v>
      </c>
      <c r="F347" s="127" t="n">
        <f aca="false">D347/E347-1</f>
        <v>0.139027028296102</v>
      </c>
      <c r="G347" s="127" t="n">
        <f aca="false">IF(E347&gt;E346,1,0)</f>
        <v>1</v>
      </c>
      <c r="H347" s="127" t="n">
        <f aca="false">D347/D335-1</f>
        <v>0.295257959311852</v>
      </c>
      <c r="I347" s="127" t="n">
        <f aca="false">STDEV(B342:B347)*SQRT(12)*100</f>
        <v>3.89650612728891</v>
      </c>
      <c r="J347" s="127" t="n">
        <v>0.61</v>
      </c>
      <c r="K347" s="127" t="n">
        <f aca="false">IF(AND(ISNUMBER(J347),ISNUMBER(J341)),J347-J341,"")</f>
        <v>0.03</v>
      </c>
      <c r="M347" s="127" t="str">
        <f aca="false">IF(AND(ISNUMBER(L347),ISNUMBER(L341)),L347-L341,"")</f>
        <v/>
      </c>
      <c r="N347" s="127" t="n">
        <v>2.9841</v>
      </c>
      <c r="O347" s="127" t="n">
        <f aca="false">IF(AND(ISNUMBER(N347),ISNUMBER(N341)),N347-N341,"")</f>
        <v>0.0221</v>
      </c>
      <c r="P347" s="127" t="n">
        <v>1</v>
      </c>
      <c r="Q347" s="127" t="n">
        <v>0</v>
      </c>
      <c r="R347" s="127" t="n">
        <f aca="false">IF(ISNUMBER(F347),IF(AND(F347&gt;0.02,G347=1),100,IF(F347&gt;-0.02,50,0)),"")</f>
        <v>100</v>
      </c>
      <c r="S347" s="127" t="n">
        <f aca="false">IF(ISNUMBER(H347),IF(H347&gt;0.05,100,IF(H347&gt;0,50,0)),"")</f>
        <v>100</v>
      </c>
      <c r="T347" s="127" t="n">
        <f aca="false">IF(AND(A347&gt;="2019-01",ISNUMBER(L347)),IF(AND(L347&lt;350,OR(NOT(ISNUMBER(M347)),M347&lt;50)),100,IF(L347&lt;=450,50,0)),IF(ISNUMBER(J347),IF(AND(J347&lt;0.95,OR(NOT(ISNUMBER(K347)),K347&lt;0.2)),100,IF(AND(J347&lt;=1.35,OR(NOT(ISNUMBER(K347)),K347&lt;0.4)),50,0)),""))</f>
        <v>100</v>
      </c>
      <c r="U347" s="127" t="n">
        <f aca="false">IF(ISNUMBER(P347),IF(P347=1,100,IF(P347=0,50,0)),"")</f>
        <v>100</v>
      </c>
      <c r="V347" s="127" t="n">
        <f aca="false">IF(ISNUMBER(Q347),IF(Q347=1,0,100),"")</f>
        <v>100</v>
      </c>
      <c r="W347" s="127" t="n">
        <f aca="false">IF(ISNUMBER(N347),IF(OR(N347&lt;4,AND(N347&lt;6,ISNUMBER(O347),O347&lt;-0.3)),100,IF(OR(N347&lt;=6,AND(ISNUMBER(O347),O347&lt;-0.3)),50,0)),"")</f>
        <v>100</v>
      </c>
      <c r="X347" s="127" t="n">
        <f aca="false">IF(ISNUMBER(I347),IF(I347&lt;15,100,IF(I347&lt;=25,50,0)),"")</f>
        <v>100</v>
      </c>
      <c r="Y347" s="127" t="n">
        <f aca="false">SUMPRODUCT({30,10,20,15,10,10,5},--ISNUMBER(R347:X347))</f>
        <v>100</v>
      </c>
      <c r="Z347" s="127" t="n">
        <f aca="false">IF(Y347&gt;=60,SUMPRODUCT({30,10,20,15,10,10,5},R347:X347)/Y347,"")</f>
        <v>100</v>
      </c>
      <c r="AA347" s="127" t="str">
        <f aca="false">IF(ISNUMBER(Z347),IF(Z347&gt;=70,"EASY",IF(Z347&gt;40,"UNCERTAIN","HARD")),"")</f>
        <v>EASY</v>
      </c>
    </row>
    <row r="348" customFormat="false" ht="15" hidden="false" customHeight="false" outlineLevel="0" collapsed="false">
      <c r="A348" s="127" t="s">
        <v>1638</v>
      </c>
      <c r="B348" s="127" t="n">
        <v>-0.0105</v>
      </c>
      <c r="C348" s="127" t="s">
        <v>1293</v>
      </c>
      <c r="D348" s="127" t="n">
        <f aca="false">D347*(1+B348)</f>
        <v>2036.52737179317</v>
      </c>
      <c r="E348" s="127" t="n">
        <f aca="false">AVERAGE(D339:D348)</f>
        <v>1852.85578564655</v>
      </c>
      <c r="F348" s="127" t="n">
        <f aca="false">D348/E348-1</f>
        <v>0.0991289163298446</v>
      </c>
      <c r="G348" s="127" t="n">
        <f aca="false">IF(E348&gt;E347,1,0)</f>
        <v>1</v>
      </c>
      <c r="H348" s="127" t="n">
        <f aca="false">D348/D336-1</f>
        <v>0.259985991682144</v>
      </c>
      <c r="I348" s="127" t="n">
        <f aca="false">STDEV(B343:B348)*SQRT(12)*100</f>
        <v>7.02216206022048</v>
      </c>
      <c r="J348" s="127" t="n">
        <v>0.63</v>
      </c>
      <c r="K348" s="127" t="n">
        <f aca="false">IF(AND(ISNUMBER(J348),ISNUMBER(J342)),J348-J342,"")</f>
        <v>0.0600000000000001</v>
      </c>
      <c r="M348" s="127" t="str">
        <f aca="false">IF(AND(ISNUMBER(L348),ISNUMBER(L342)),L348-L342,"")</f>
        <v/>
      </c>
      <c r="N348" s="127" t="n">
        <v>3.1052</v>
      </c>
      <c r="O348" s="127" t="n">
        <f aca="false">IF(AND(ISNUMBER(N348),ISNUMBER(N342)),N348-N342,"")</f>
        <v>-0.0459000000000001</v>
      </c>
      <c r="P348" s="127" t="n">
        <v>1</v>
      </c>
      <c r="Q348" s="127" t="n">
        <v>0</v>
      </c>
      <c r="R348" s="127" t="n">
        <f aca="false">IF(ISNUMBER(F348),IF(AND(F348&gt;0.02,G348=1),100,IF(F348&gt;-0.02,50,0)),"")</f>
        <v>100</v>
      </c>
      <c r="S348" s="127" t="n">
        <f aca="false">IF(ISNUMBER(H348),IF(H348&gt;0.05,100,IF(H348&gt;0,50,0)),"")</f>
        <v>100</v>
      </c>
      <c r="T348" s="127" t="n">
        <f aca="false">IF(AND(A348&gt;="2019-01",ISNUMBER(L348)),IF(AND(L348&lt;350,OR(NOT(ISNUMBER(M348)),M348&lt;50)),100,IF(L348&lt;=450,50,0)),IF(ISNUMBER(J348),IF(AND(J348&lt;0.95,OR(NOT(ISNUMBER(K348)),K348&lt;0.2)),100,IF(AND(J348&lt;=1.35,OR(NOT(ISNUMBER(K348)),K348&lt;0.4)),50,0)),""))</f>
        <v>100</v>
      </c>
      <c r="U348" s="127" t="n">
        <f aca="false">IF(ISNUMBER(P348),IF(P348=1,100,IF(P348=0,50,0)),"")</f>
        <v>100</v>
      </c>
      <c r="V348" s="127" t="n">
        <f aca="false">IF(ISNUMBER(Q348),IF(Q348=1,0,100),"")</f>
        <v>100</v>
      </c>
      <c r="W348" s="127" t="n">
        <f aca="false">IF(ISNUMBER(N348),IF(OR(N348&lt;4,AND(N348&lt;6,ISNUMBER(O348),O348&lt;-0.3)),100,IF(OR(N348&lt;=6,AND(ISNUMBER(O348),O348&lt;-0.3)),50,0)),"")</f>
        <v>100</v>
      </c>
      <c r="X348" s="127" t="n">
        <f aca="false">IF(ISNUMBER(I348),IF(I348&lt;15,100,IF(I348&lt;=25,50,0)),"")</f>
        <v>100</v>
      </c>
      <c r="Y348" s="127" t="n">
        <f aca="false">SUMPRODUCT({30,10,20,15,10,10,5},--ISNUMBER(R348:X348))</f>
        <v>100</v>
      </c>
      <c r="Z348" s="127" t="n">
        <f aca="false">IF(Y348&gt;=60,SUMPRODUCT({30,10,20,15,10,10,5},R348:X348)/Y348,"")</f>
        <v>100</v>
      </c>
      <c r="AA348" s="127" t="str">
        <f aca="false">IF(ISNUMBER(Z348),IF(Z348&gt;=70,"EASY",IF(Z348&gt;40,"UNCERTAIN","HARD")),"")</f>
        <v>EASY</v>
      </c>
    </row>
    <row r="349" customFormat="false" ht="15" hidden="false" customHeight="false" outlineLevel="0" collapsed="false">
      <c r="A349" s="127" t="s">
        <v>1639</v>
      </c>
      <c r="B349" s="127" t="n">
        <v>0.0438</v>
      </c>
      <c r="C349" s="127" t="s">
        <v>1293</v>
      </c>
      <c r="D349" s="127" t="n">
        <f aca="false">D348*(1+B349)</f>
        <v>2125.72727067771</v>
      </c>
      <c r="E349" s="127" t="n">
        <f aca="false">AVERAGE(D340:D349)</f>
        <v>1904.20387225788</v>
      </c>
      <c r="F349" s="127" t="n">
        <f aca="false">D349/E349-1</f>
        <v>0.116333866161694</v>
      </c>
      <c r="G349" s="127" t="n">
        <f aca="false">IF(E349&gt;E348,1,0)</f>
        <v>1</v>
      </c>
      <c r="H349" s="127" t="n">
        <f aca="false">D349/D337-1</f>
        <v>0.365279121891231</v>
      </c>
      <c r="I349" s="127" t="n">
        <f aca="false">STDEV(B344:B349)*SQRT(12)*100</f>
        <v>7.46040481475369</v>
      </c>
      <c r="J349" s="127" t="n">
        <v>0.66</v>
      </c>
      <c r="K349" s="127" t="n">
        <f aca="false">IF(AND(ISNUMBER(J349),ISNUMBER(J343)),J349-J343,"")</f>
        <v>0.11</v>
      </c>
      <c r="M349" s="127" t="str">
        <f aca="false">IF(AND(ISNUMBER(L349),ISNUMBER(L343)),L349-L343,"")</f>
        <v/>
      </c>
      <c r="N349" s="127" t="n">
        <v>3.0341</v>
      </c>
      <c r="O349" s="127" t="n">
        <f aca="false">IF(AND(ISNUMBER(N349),ISNUMBER(N343)),N349-N343,"")</f>
        <v>-0.0448</v>
      </c>
      <c r="P349" s="127" t="n">
        <v>1</v>
      </c>
      <c r="Q349" s="127" t="n">
        <v>0</v>
      </c>
      <c r="R349" s="127" t="n">
        <f aca="false">IF(ISNUMBER(F349),IF(AND(F349&gt;0.02,G349=1),100,IF(F349&gt;-0.02,50,0)),"")</f>
        <v>100</v>
      </c>
      <c r="S349" s="127" t="n">
        <f aca="false">IF(ISNUMBER(H349),IF(H349&gt;0.05,100,IF(H349&gt;0,50,0)),"")</f>
        <v>100</v>
      </c>
      <c r="T349" s="127" t="n">
        <f aca="false">IF(AND(A349&gt;="2019-01",ISNUMBER(L349)),IF(AND(L349&lt;350,OR(NOT(ISNUMBER(M349)),M349&lt;50)),100,IF(L349&lt;=450,50,0)),IF(ISNUMBER(J349),IF(AND(J349&lt;0.95,OR(NOT(ISNUMBER(K349)),K349&lt;0.2)),100,IF(AND(J349&lt;=1.35,OR(NOT(ISNUMBER(K349)),K349&lt;0.4)),50,0)),""))</f>
        <v>100</v>
      </c>
      <c r="U349" s="127" t="n">
        <f aca="false">IF(ISNUMBER(P349),IF(P349=1,100,IF(P349=0,50,0)),"")</f>
        <v>100</v>
      </c>
      <c r="V349" s="127" t="n">
        <f aca="false">IF(ISNUMBER(Q349),IF(Q349=1,0,100),"")</f>
        <v>100</v>
      </c>
      <c r="W349" s="127" t="n">
        <f aca="false">IF(ISNUMBER(N349),IF(OR(N349&lt;4,AND(N349&lt;6,ISNUMBER(O349),O349&lt;-0.3)),100,IF(OR(N349&lt;=6,AND(ISNUMBER(O349),O349&lt;-0.3)),50,0)),"")</f>
        <v>100</v>
      </c>
      <c r="X349" s="127" t="n">
        <f aca="false">IF(ISNUMBER(I349),IF(I349&lt;15,100,IF(I349&lt;=25,50,0)),"")</f>
        <v>100</v>
      </c>
      <c r="Y349" s="127" t="n">
        <f aca="false">SUMPRODUCT({30,10,20,15,10,10,5},--ISNUMBER(R349:X349))</f>
        <v>100</v>
      </c>
      <c r="Z349" s="127" t="n">
        <f aca="false">IF(Y349&gt;=60,SUMPRODUCT({30,10,20,15,10,10,5},R349:X349)/Y349,"")</f>
        <v>100</v>
      </c>
      <c r="AA349" s="127" t="str">
        <f aca="false">IF(ISNUMBER(Z349),IF(Z349&gt;=70,"EASY",IF(Z349&gt;40,"UNCERTAIN","HARD")),"")</f>
        <v>EASY</v>
      </c>
    </row>
    <row r="350" customFormat="false" ht="15" hidden="false" customHeight="false" outlineLevel="0" collapsed="false">
      <c r="A350" s="127" t="s">
        <v>1640</v>
      </c>
      <c r="B350" s="127" t="n">
        <v>0.0152</v>
      </c>
      <c r="C350" s="127" t="s">
        <v>1293</v>
      </c>
      <c r="D350" s="127" t="n">
        <f aca="false">D349*(1+B350)</f>
        <v>2158.03832519201</v>
      </c>
      <c r="E350" s="127" t="n">
        <f aca="false">AVERAGE(D341:D350)</f>
        <v>1952.28571131026</v>
      </c>
      <c r="F350" s="127" t="n">
        <f aca="false">D350/E350-1</f>
        <v>0.105390626325727</v>
      </c>
      <c r="G350" s="127" t="n">
        <f aca="false">IF(E350&gt;E349,1,0)</f>
        <v>1</v>
      </c>
      <c r="H350" s="127" t="n">
        <f aca="false">D350/D338-1</f>
        <v>0.368244190073028</v>
      </c>
      <c r="I350" s="127" t="n">
        <f aca="false">STDEV(B345:B350)*SQRT(12)*100</f>
        <v>7.50726581386326</v>
      </c>
      <c r="J350" s="127" t="n">
        <v>0.67</v>
      </c>
      <c r="K350" s="127" t="n">
        <f aca="false">IF(AND(ISNUMBER(J350),ISNUMBER(J344)),J350-J344,"")</f>
        <v>0.0700000000000001</v>
      </c>
      <c r="M350" s="127" t="str">
        <f aca="false">IF(AND(ISNUMBER(L350),ISNUMBER(L344)),L350-L344,"")</f>
        <v/>
      </c>
      <c r="N350" s="127" t="n">
        <v>3.0322</v>
      </c>
      <c r="O350" s="127" t="n">
        <f aca="false">IF(AND(ISNUMBER(N350),ISNUMBER(N344)),N350-N344,"")</f>
        <v>0.0270999999999999</v>
      </c>
      <c r="P350" s="127" t="n">
        <v>1</v>
      </c>
      <c r="Q350" s="127" t="n">
        <v>0</v>
      </c>
      <c r="R350" s="127" t="n">
        <f aca="false">IF(ISNUMBER(F350),IF(AND(F350&gt;0.02,G350=1),100,IF(F350&gt;-0.02,50,0)),"")</f>
        <v>100</v>
      </c>
      <c r="S350" s="127" t="n">
        <f aca="false">IF(ISNUMBER(H350),IF(H350&gt;0.05,100,IF(H350&gt;0,50,0)),"")</f>
        <v>100</v>
      </c>
      <c r="T350" s="127" t="n">
        <f aca="false">IF(AND(A350&gt;="2019-01",ISNUMBER(L350)),IF(AND(L350&lt;350,OR(NOT(ISNUMBER(M350)),M350&lt;50)),100,IF(L350&lt;=450,50,0)),IF(ISNUMBER(J350),IF(AND(J350&lt;0.95,OR(NOT(ISNUMBER(K350)),K350&lt;0.2)),100,IF(AND(J350&lt;=1.35,OR(NOT(ISNUMBER(K350)),K350&lt;0.4)),50,0)),""))</f>
        <v>100</v>
      </c>
      <c r="U350" s="127" t="n">
        <f aca="false">IF(ISNUMBER(P350),IF(P350=1,100,IF(P350=0,50,0)),"")</f>
        <v>100</v>
      </c>
      <c r="V350" s="127" t="n">
        <f aca="false">IF(ISNUMBER(Q350),IF(Q350=1,0,100),"")</f>
        <v>100</v>
      </c>
      <c r="W350" s="127" t="n">
        <f aca="false">IF(ISNUMBER(N350),IF(OR(N350&lt;4,AND(N350&lt;6,ISNUMBER(O350),O350&lt;-0.3)),100,IF(OR(N350&lt;=6,AND(ISNUMBER(O350),O350&lt;-0.3)),50,0)),"")</f>
        <v>100</v>
      </c>
      <c r="X350" s="127" t="n">
        <f aca="false">IF(ISNUMBER(I350),IF(I350&lt;15,100,IF(I350&lt;=25,50,0)),"")</f>
        <v>100</v>
      </c>
      <c r="Y350" s="127" t="n">
        <f aca="false">SUMPRODUCT({30,10,20,15,10,10,5},--ISNUMBER(R350:X350))</f>
        <v>100</v>
      </c>
      <c r="Z350" s="127" t="n">
        <f aca="false">IF(Y350&gt;=60,SUMPRODUCT({30,10,20,15,10,10,5},R350:X350)/Y350,"")</f>
        <v>100</v>
      </c>
      <c r="AA350" s="127" t="str">
        <f aca="false">IF(ISNUMBER(Z350),IF(Z350&gt;=70,"EASY",IF(Z350&gt;40,"UNCERTAIN","HARD")),"")</f>
        <v>EASY</v>
      </c>
    </row>
    <row r="351" customFormat="false" ht="15" hidden="false" customHeight="false" outlineLevel="0" collapsed="false">
      <c r="A351" s="127" t="s">
        <v>1641</v>
      </c>
      <c r="B351" s="127" t="n">
        <v>0.0269</v>
      </c>
      <c r="C351" s="127" t="s">
        <v>1293</v>
      </c>
      <c r="D351" s="127" t="n">
        <f aca="false">D350*(1+B351)</f>
        <v>2216.08955613968</v>
      </c>
      <c r="E351" s="127" t="n">
        <f aca="false">AVERAGE(D342:D351)</f>
        <v>2001.72804063053</v>
      </c>
      <c r="F351" s="127" t="n">
        <f aca="false">D351/E351-1</f>
        <v>0.107088231347166</v>
      </c>
      <c r="G351" s="127" t="n">
        <f aca="false">IF(E351&gt;E350,1,0)</f>
        <v>1</v>
      </c>
      <c r="H351" s="127" t="n">
        <f aca="false">D351/D339-1</f>
        <v>0.374535275666203</v>
      </c>
      <c r="I351" s="127" t="n">
        <f aca="false">STDEV(B346:B351)*SQRT(12)*100</f>
        <v>6.89050361004187</v>
      </c>
      <c r="J351" s="127" t="n">
        <v>0.66</v>
      </c>
      <c r="K351" s="127" t="n">
        <f aca="false">IF(AND(ISNUMBER(J351),ISNUMBER(J345)),J351-J345,"")</f>
        <v>0.03</v>
      </c>
      <c r="M351" s="127" t="str">
        <f aca="false">IF(AND(ISNUMBER(L351),ISNUMBER(L345)),L351-L345,"")</f>
        <v/>
      </c>
      <c r="N351" s="127" t="n">
        <v>2.956</v>
      </c>
      <c r="O351" s="127" t="n">
        <f aca="false">IF(AND(ISNUMBER(N351),ISNUMBER(N345)),N351-N345,"")</f>
        <v>-0.0434000000000001</v>
      </c>
      <c r="P351" s="127" t="n">
        <v>1</v>
      </c>
      <c r="Q351" s="127" t="n">
        <v>0</v>
      </c>
      <c r="R351" s="127" t="n">
        <f aca="false">IF(ISNUMBER(F351),IF(AND(F351&gt;0.02,G351=1),100,IF(F351&gt;-0.02,50,0)),"")</f>
        <v>100</v>
      </c>
      <c r="S351" s="127" t="n">
        <f aca="false">IF(ISNUMBER(H351),IF(H351&gt;0.05,100,IF(H351&gt;0,50,0)),"")</f>
        <v>100</v>
      </c>
      <c r="T351" s="127" t="n">
        <f aca="false">IF(AND(A351&gt;="2019-01",ISNUMBER(L351)),IF(AND(L351&lt;350,OR(NOT(ISNUMBER(M351)),M351&lt;50)),100,IF(L351&lt;=450,50,0)),IF(ISNUMBER(J351),IF(AND(J351&lt;0.95,OR(NOT(ISNUMBER(K351)),K351&lt;0.2)),100,IF(AND(J351&lt;=1.35,OR(NOT(ISNUMBER(K351)),K351&lt;0.4)),50,0)),""))</f>
        <v>100</v>
      </c>
      <c r="U351" s="127" t="n">
        <f aca="false">IF(ISNUMBER(P351),IF(P351=1,100,IF(P351=0,50,0)),"")</f>
        <v>100</v>
      </c>
      <c r="V351" s="127" t="n">
        <f aca="false">IF(ISNUMBER(Q351),IF(Q351=1,0,100),"")</f>
        <v>100</v>
      </c>
      <c r="W351" s="127" t="n">
        <f aca="false">IF(ISNUMBER(N351),IF(OR(N351&lt;4,AND(N351&lt;6,ISNUMBER(O351),O351&lt;-0.3)),100,IF(OR(N351&lt;=6,AND(ISNUMBER(O351),O351&lt;-0.3)),50,0)),"")</f>
        <v>100</v>
      </c>
      <c r="X351" s="127" t="n">
        <f aca="false">IF(ISNUMBER(I351),IF(I351&lt;15,100,IF(I351&lt;=25,50,0)),"")</f>
        <v>100</v>
      </c>
      <c r="Y351" s="127" t="n">
        <f aca="false">SUMPRODUCT({30,10,20,15,10,10,5},--ISNUMBER(R351:X351))</f>
        <v>100</v>
      </c>
      <c r="Z351" s="127" t="n">
        <f aca="false">IF(Y351&gt;=60,SUMPRODUCT({30,10,20,15,10,10,5},R351:X351)/Y351,"")</f>
        <v>100</v>
      </c>
      <c r="AA351" s="127" t="str">
        <f aca="false">IF(ISNUMBER(Z351),IF(Z351&gt;=70,"EASY",IF(Z351&gt;40,"UNCERTAIN","HARD")),"")</f>
        <v>EASY</v>
      </c>
    </row>
    <row r="352" customFormat="false" ht="15" hidden="false" customHeight="false" outlineLevel="0" collapsed="false">
      <c r="A352" s="127" t="s">
        <v>1642</v>
      </c>
      <c r="B352" s="127" t="n">
        <v>0.0172</v>
      </c>
      <c r="C352" s="127" t="s">
        <v>1293</v>
      </c>
      <c r="D352" s="127" t="n">
        <f aca="false">D351*(1+B352)</f>
        <v>2254.20629650528</v>
      </c>
      <c r="E352" s="127" t="n">
        <f aca="false">AVERAGE(D343:D352)</f>
        <v>2050.59179501687</v>
      </c>
      <c r="F352" s="127" t="n">
        <f aca="false">D352/E352-1</f>
        <v>0.099295482398406</v>
      </c>
      <c r="G352" s="127" t="n">
        <f aca="false">IF(E352&gt;E351,1,0)</f>
        <v>1</v>
      </c>
      <c r="H352" s="127" t="n">
        <f aca="false">D352/D340-1</f>
        <v>0.344013536871731</v>
      </c>
      <c r="I352" s="127" t="n">
        <f aca="false">STDEV(B347:B352)*SQRT(12)*100</f>
        <v>6.70640291065188</v>
      </c>
      <c r="J352" s="127" t="n">
        <v>0.64</v>
      </c>
      <c r="K352" s="127" t="n">
        <f aca="false">IF(AND(ISNUMBER(J352),ISNUMBER(J346)),J352-J346,"")</f>
        <v>0.02</v>
      </c>
      <c r="M352" s="127" t="str">
        <f aca="false">IF(AND(ISNUMBER(L352),ISNUMBER(L346)),L352-L346,"")</f>
        <v/>
      </c>
      <c r="N352" s="127" t="n">
        <v>2.8858</v>
      </c>
      <c r="O352" s="127" t="n">
        <f aca="false">IF(AND(ISNUMBER(N352),ISNUMBER(N346)),N352-N346,"")</f>
        <v>-0.1059</v>
      </c>
      <c r="P352" s="127" t="n">
        <v>0</v>
      </c>
      <c r="Q352" s="127" t="n">
        <v>0</v>
      </c>
      <c r="R352" s="127" t="n">
        <f aca="false">IF(ISNUMBER(F352),IF(AND(F352&gt;0.02,G352=1),100,IF(F352&gt;-0.02,50,0)),"")</f>
        <v>100</v>
      </c>
      <c r="S352" s="127" t="n">
        <f aca="false">IF(ISNUMBER(H352),IF(H352&gt;0.05,100,IF(H352&gt;0,50,0)),"")</f>
        <v>100</v>
      </c>
      <c r="T352" s="127" t="n">
        <f aca="false">IF(AND(A352&gt;="2019-01",ISNUMBER(L352)),IF(AND(L352&lt;350,OR(NOT(ISNUMBER(M352)),M352&lt;50)),100,IF(L352&lt;=450,50,0)),IF(ISNUMBER(J352),IF(AND(J352&lt;0.95,OR(NOT(ISNUMBER(K352)),K352&lt;0.2)),100,IF(AND(J352&lt;=1.35,OR(NOT(ISNUMBER(K352)),K352&lt;0.4)),50,0)),""))</f>
        <v>100</v>
      </c>
      <c r="U352" s="127" t="n">
        <f aca="false">IF(ISNUMBER(P352),IF(P352=1,100,IF(P352=0,50,0)),"")</f>
        <v>50</v>
      </c>
      <c r="V352" s="127" t="n">
        <f aca="false">IF(ISNUMBER(Q352),IF(Q352=1,0,100),"")</f>
        <v>100</v>
      </c>
      <c r="W352" s="127" t="n">
        <f aca="false">IF(ISNUMBER(N352),IF(OR(N352&lt;4,AND(N352&lt;6,ISNUMBER(O352),O352&lt;-0.3)),100,IF(OR(N352&lt;=6,AND(ISNUMBER(O352),O352&lt;-0.3)),50,0)),"")</f>
        <v>100</v>
      </c>
      <c r="X352" s="127" t="n">
        <f aca="false">IF(ISNUMBER(I352),IF(I352&lt;15,100,IF(I352&lt;=25,50,0)),"")</f>
        <v>100</v>
      </c>
      <c r="Y352" s="127" t="n">
        <f aca="false">SUMPRODUCT({30,10,20,15,10,10,5},--ISNUMBER(R352:X352))</f>
        <v>100</v>
      </c>
      <c r="Z352" s="127" t="n">
        <f aca="false">IF(Y352&gt;=60,SUMPRODUCT({30,10,20,15,10,10,5},R352:X352)/Y352,"")</f>
        <v>92.5</v>
      </c>
      <c r="AA352" s="127" t="str">
        <f aca="false">IF(ISNUMBER(Z352),IF(Z352&gt;=70,"EASY",IF(Z352&gt;40,"UNCERTAIN","HARD")),"")</f>
        <v>EASY</v>
      </c>
    </row>
    <row r="353" customFormat="false" ht="15" hidden="false" customHeight="false" outlineLevel="0" collapsed="false">
      <c r="A353" s="127" t="s">
        <v>1643</v>
      </c>
      <c r="B353" s="127" t="n">
        <v>0.0112</v>
      </c>
      <c r="C353" s="127" t="s">
        <v>1293</v>
      </c>
      <c r="D353" s="127" t="n">
        <f aca="false">D352*(1+B353)</f>
        <v>2279.45340702614</v>
      </c>
      <c r="E353" s="127" t="n">
        <f aca="false">AVERAGE(D344:D353)</f>
        <v>2095.90670394621</v>
      </c>
      <c r="F353" s="127" t="n">
        <f aca="false">D353/E353-1</f>
        <v>0.0875738899705552</v>
      </c>
      <c r="G353" s="127" t="n">
        <f aca="false">IF(E353&gt;E352,1,0)</f>
        <v>1</v>
      </c>
      <c r="H353" s="127" t="n">
        <f aca="false">D353/D341-1</f>
        <v>0.323980992191616</v>
      </c>
      <c r="I353" s="127" t="n">
        <f aca="false">STDEV(B348:B353)*SQRT(12)*100</f>
        <v>6.2139456064565</v>
      </c>
      <c r="J353" s="127" t="n">
        <v>0.68</v>
      </c>
      <c r="K353" s="127" t="n">
        <f aca="false">IF(AND(ISNUMBER(J353),ISNUMBER(J347)),J353-J347,"")</f>
        <v>0.0700000000000001</v>
      </c>
      <c r="M353" s="127" t="str">
        <f aca="false">IF(AND(ISNUMBER(L353),ISNUMBER(L347)),L353-L347,"")</f>
        <v/>
      </c>
      <c r="N353" s="127" t="n">
        <v>2.8143</v>
      </c>
      <c r="O353" s="127" t="n">
        <f aca="false">IF(AND(ISNUMBER(N353),ISNUMBER(N347)),N353-N347,"")</f>
        <v>-0.1698</v>
      </c>
      <c r="P353" s="127" t="n">
        <v>0</v>
      </c>
      <c r="Q353" s="127" t="n">
        <v>0</v>
      </c>
      <c r="R353" s="127" t="n">
        <f aca="false">IF(ISNUMBER(F353),IF(AND(F353&gt;0.02,G353=1),100,IF(F353&gt;-0.02,50,0)),"")</f>
        <v>100</v>
      </c>
      <c r="S353" s="127" t="n">
        <f aca="false">IF(ISNUMBER(H353),IF(H353&gt;0.05,100,IF(H353&gt;0,50,0)),"")</f>
        <v>100</v>
      </c>
      <c r="T353" s="127" t="n">
        <f aca="false">IF(AND(A353&gt;="2019-01",ISNUMBER(L353)),IF(AND(L353&lt;350,OR(NOT(ISNUMBER(M353)),M353&lt;50)),100,IF(L353&lt;=450,50,0)),IF(ISNUMBER(J353),IF(AND(J353&lt;0.95,OR(NOT(ISNUMBER(K353)),K353&lt;0.2)),100,IF(AND(J353&lt;=1.35,OR(NOT(ISNUMBER(K353)),K353&lt;0.4)),50,0)),""))</f>
        <v>100</v>
      </c>
      <c r="U353" s="127" t="n">
        <f aca="false">IF(ISNUMBER(P353),IF(P353=1,100,IF(P353=0,50,0)),"")</f>
        <v>50</v>
      </c>
      <c r="V353" s="127" t="n">
        <f aca="false">IF(ISNUMBER(Q353),IF(Q353=1,0,100),"")</f>
        <v>100</v>
      </c>
      <c r="W353" s="127" t="n">
        <f aca="false">IF(ISNUMBER(N353),IF(OR(N353&lt;4,AND(N353&lt;6,ISNUMBER(O353),O353&lt;-0.3)),100,IF(OR(N353&lt;=6,AND(ISNUMBER(O353),O353&lt;-0.3)),50,0)),"")</f>
        <v>100</v>
      </c>
      <c r="X353" s="127" t="n">
        <f aca="false">IF(ISNUMBER(I353),IF(I353&lt;15,100,IF(I353&lt;=25,50,0)),"")</f>
        <v>100</v>
      </c>
      <c r="Y353" s="127" t="n">
        <f aca="false">SUMPRODUCT({30,10,20,15,10,10,5},--ISNUMBER(R353:X353))</f>
        <v>100</v>
      </c>
      <c r="Z353" s="127" t="n">
        <f aca="false">IF(Y353&gt;=60,SUMPRODUCT({30,10,20,15,10,10,5},R353:X353)/Y353,"")</f>
        <v>92.5</v>
      </c>
      <c r="AA353" s="127" t="str">
        <f aca="false">IF(ISNUMBER(Z353),IF(Z353&gt;=70,"EASY",IF(Z353&gt;40,"UNCERTAIN","HARD")),"")</f>
        <v>EASY</v>
      </c>
    </row>
    <row r="354" customFormat="false" ht="15" hidden="false" customHeight="false" outlineLevel="0" collapsed="false">
      <c r="A354" s="127" t="s">
        <v>1644</v>
      </c>
      <c r="B354" s="127" t="n">
        <v>0.0252</v>
      </c>
      <c r="C354" s="127" t="s">
        <v>1293</v>
      </c>
      <c r="D354" s="127" t="n">
        <f aca="false">D353*(1+B354)</f>
        <v>2336.8956328832</v>
      </c>
      <c r="E354" s="127" t="n">
        <f aca="false">AVERAGE(D345:D354)</f>
        <v>2141.13992468768</v>
      </c>
      <c r="F354" s="127" t="n">
        <f aca="false">D354/E354-1</f>
        <v>0.0914259296827926</v>
      </c>
      <c r="G354" s="127" t="n">
        <f aca="false">IF(E354&gt;E353,1,0)</f>
        <v>1</v>
      </c>
      <c r="H354" s="127" t="n">
        <f aca="false">D354/D342-1</f>
        <v>0.323593674495217</v>
      </c>
      <c r="I354" s="127" t="n">
        <f aca="false">STDEV(B349:B354)*SQRT(12)*100</f>
        <v>4.0576889974467</v>
      </c>
      <c r="J354" s="127" t="n">
        <v>0.69</v>
      </c>
      <c r="K354" s="127" t="n">
        <f aca="false">IF(AND(ISNUMBER(J354),ISNUMBER(J348)),J354-J348,"")</f>
        <v>0.0599999999999999</v>
      </c>
      <c r="M354" s="127" t="str">
        <f aca="false">IF(AND(ISNUMBER(L354),ISNUMBER(L348)),L354-L348,"")</f>
        <v/>
      </c>
      <c r="N354" s="127" t="n">
        <v>2.6185</v>
      </c>
      <c r="O354" s="127" t="n">
        <f aca="false">IF(AND(ISNUMBER(N354),ISNUMBER(N348)),N354-N348,"")</f>
        <v>-0.4867</v>
      </c>
      <c r="P354" s="127" t="n">
        <v>0</v>
      </c>
      <c r="Q354" s="127" t="n">
        <v>0</v>
      </c>
      <c r="R354" s="127" t="n">
        <f aca="false">IF(ISNUMBER(F354),IF(AND(F354&gt;0.02,G354=1),100,IF(F354&gt;-0.02,50,0)),"")</f>
        <v>100</v>
      </c>
      <c r="S354" s="127" t="n">
        <f aca="false">IF(ISNUMBER(H354),IF(H354&gt;0.05,100,IF(H354&gt;0,50,0)),"")</f>
        <v>100</v>
      </c>
      <c r="T354" s="127" t="n">
        <f aca="false">IF(AND(A354&gt;="2019-01",ISNUMBER(L354)),IF(AND(L354&lt;350,OR(NOT(ISNUMBER(M354)),M354&lt;50)),100,IF(L354&lt;=450,50,0)),IF(ISNUMBER(J354),IF(AND(J354&lt;0.95,OR(NOT(ISNUMBER(K354)),K354&lt;0.2)),100,IF(AND(J354&lt;=1.35,OR(NOT(ISNUMBER(K354)),K354&lt;0.4)),50,0)),""))</f>
        <v>100</v>
      </c>
      <c r="U354" s="127" t="n">
        <f aca="false">IF(ISNUMBER(P354),IF(P354=1,100,IF(P354=0,50,0)),"")</f>
        <v>50</v>
      </c>
      <c r="V354" s="127" t="n">
        <f aca="false">IF(ISNUMBER(Q354),IF(Q354=1,0,100),"")</f>
        <v>100</v>
      </c>
      <c r="W354" s="127" t="n">
        <f aca="false">IF(ISNUMBER(N354),IF(OR(N354&lt;4,AND(N354&lt;6,ISNUMBER(O354),O354&lt;-0.3)),100,IF(OR(N354&lt;=6,AND(ISNUMBER(O354),O354&lt;-0.3)),50,0)),"")</f>
        <v>100</v>
      </c>
      <c r="X354" s="127" t="n">
        <f aca="false">IF(ISNUMBER(I354),IF(I354&lt;15,100,IF(I354&lt;=25,50,0)),"")</f>
        <v>100</v>
      </c>
      <c r="Y354" s="127" t="n">
        <f aca="false">SUMPRODUCT({30,10,20,15,10,10,5},--ISNUMBER(R354:X354))</f>
        <v>100</v>
      </c>
      <c r="Z354" s="127" t="n">
        <f aca="false">IF(Y354&gt;=60,SUMPRODUCT({30,10,20,15,10,10,5},R354:X354)/Y354,"")</f>
        <v>92.5</v>
      </c>
      <c r="AA354" s="127" t="str">
        <f aca="false">IF(ISNUMBER(Z354),IF(Z354&gt;=70,"EASY",IF(Z354&gt;40,"UNCERTAIN","HARD")),"")</f>
        <v>EASY</v>
      </c>
    </row>
    <row r="355" customFormat="false" ht="15" hidden="false" customHeight="false" outlineLevel="0" collapsed="false">
      <c r="A355" s="127" t="s">
        <v>1645</v>
      </c>
      <c r="B355" s="127" t="n">
        <v>0.0278</v>
      </c>
      <c r="C355" s="127" t="s">
        <v>1293</v>
      </c>
      <c r="D355" s="127" t="n">
        <f aca="false">D354*(1+B355)</f>
        <v>2401.86133147735</v>
      </c>
      <c r="E355" s="127" t="n">
        <f aca="false">AVERAGE(D346:D355)</f>
        <v>2185.01108580437</v>
      </c>
      <c r="F355" s="127" t="n">
        <f aca="false">D355/E355-1</f>
        <v>0.0992444601685631</v>
      </c>
      <c r="G355" s="127" t="n">
        <f aca="false">IF(E355&gt;E354,1,0)</f>
        <v>1</v>
      </c>
      <c r="H355" s="127" t="n">
        <f aca="false">D355/D343-1</f>
        <v>0.315148471235677</v>
      </c>
      <c r="I355" s="127" t="n">
        <f aca="false">STDEV(B350:B355)*SQRT(12)*100</f>
        <v>2.4088254399188</v>
      </c>
      <c r="J355" s="127" t="n">
        <v>0.68</v>
      </c>
      <c r="K355" s="127" t="n">
        <f aca="false">IF(AND(ISNUMBER(J355),ISNUMBER(J349)),J355-J349,"")</f>
        <v>0.02</v>
      </c>
      <c r="M355" s="127" t="str">
        <f aca="false">IF(AND(ISNUMBER(L355),ISNUMBER(L349)),L355-L349,"")</f>
        <v/>
      </c>
      <c r="N355" s="127" t="n">
        <v>2.6758</v>
      </c>
      <c r="O355" s="127" t="n">
        <f aca="false">IF(AND(ISNUMBER(N355),ISNUMBER(N349)),N355-N349,"")</f>
        <v>-0.3583</v>
      </c>
      <c r="P355" s="127" t="n">
        <v>0</v>
      </c>
      <c r="Q355" s="127" t="n">
        <v>0</v>
      </c>
      <c r="R355" s="127" t="n">
        <f aca="false">IF(ISNUMBER(F355),IF(AND(F355&gt;0.02,G355=1),100,IF(F355&gt;-0.02,50,0)),"")</f>
        <v>100</v>
      </c>
      <c r="S355" s="127" t="n">
        <f aca="false">IF(ISNUMBER(H355),IF(H355&gt;0.05,100,IF(H355&gt;0,50,0)),"")</f>
        <v>100</v>
      </c>
      <c r="T355" s="127" t="n">
        <f aca="false">IF(AND(A355&gt;="2019-01",ISNUMBER(L355)),IF(AND(L355&lt;350,OR(NOT(ISNUMBER(M355)),M355&lt;50)),100,IF(L355&lt;=450,50,0)),IF(ISNUMBER(J355),IF(AND(J355&lt;0.95,OR(NOT(ISNUMBER(K355)),K355&lt;0.2)),100,IF(AND(J355&lt;=1.35,OR(NOT(ISNUMBER(K355)),K355&lt;0.4)),50,0)),""))</f>
        <v>100</v>
      </c>
      <c r="U355" s="127" t="n">
        <f aca="false">IF(ISNUMBER(P355),IF(P355=1,100,IF(P355=0,50,0)),"")</f>
        <v>50</v>
      </c>
      <c r="V355" s="127" t="n">
        <f aca="false">IF(ISNUMBER(Q355),IF(Q355=1,0,100),"")</f>
        <v>100</v>
      </c>
      <c r="W355" s="127" t="n">
        <f aca="false">IF(ISNUMBER(N355),IF(OR(N355&lt;4,AND(N355&lt;6,ISNUMBER(O355),O355&lt;-0.3)),100,IF(OR(N355&lt;=6,AND(ISNUMBER(O355),O355&lt;-0.3)),50,0)),"")</f>
        <v>100</v>
      </c>
      <c r="X355" s="127" t="n">
        <f aca="false">IF(ISNUMBER(I355),IF(I355&lt;15,100,IF(I355&lt;=25,50,0)),"")</f>
        <v>100</v>
      </c>
      <c r="Y355" s="127" t="n">
        <f aca="false">SUMPRODUCT({30,10,20,15,10,10,5},--ISNUMBER(R355:X355))</f>
        <v>100</v>
      </c>
      <c r="Z355" s="127" t="n">
        <f aca="false">IF(Y355&gt;=60,SUMPRODUCT({30,10,20,15,10,10,5},R355:X355)/Y355,"")</f>
        <v>92.5</v>
      </c>
      <c r="AA355" s="127" t="str">
        <f aca="false">IF(ISNUMBER(Z355),IF(Z355&gt;=70,"EASY",IF(Z355&gt;40,"UNCERTAIN","HARD")),"")</f>
        <v>EASY</v>
      </c>
    </row>
    <row r="356" customFormat="false" ht="15" hidden="false" customHeight="false" outlineLevel="0" collapsed="false">
      <c r="A356" s="127" t="s">
        <v>1646</v>
      </c>
      <c r="B356" s="127" t="n">
        <v>-0.0074</v>
      </c>
      <c r="C356" s="127" t="s">
        <v>1293</v>
      </c>
      <c r="D356" s="127" t="n">
        <f aca="false">D355*(1+B356)</f>
        <v>2384.08755762442</v>
      </c>
      <c r="E356" s="127" t="n">
        <f aca="false">AVERAGE(D347:D356)</f>
        <v>2225.10245682105</v>
      </c>
      <c r="F356" s="127" t="n">
        <f aca="false">D356/E356-1</f>
        <v>0.0714506877272105</v>
      </c>
      <c r="G356" s="127" t="n">
        <f aca="false">IF(E356&gt;E355,1,0)</f>
        <v>1</v>
      </c>
      <c r="H356" s="127" t="n">
        <f aca="false">D356/D344-1</f>
        <v>0.265060928916109</v>
      </c>
      <c r="I356" s="127" t="n">
        <f aca="false">STDEV(B351:B356)*SQRT(12)*100</f>
        <v>4.67519839151239</v>
      </c>
      <c r="J356" s="127" t="n">
        <v>0.69</v>
      </c>
      <c r="K356" s="127" t="n">
        <f aca="false">IF(AND(ISNUMBER(J356),ISNUMBER(J350)),J356-J350,"")</f>
        <v>0.0199999999999999</v>
      </c>
      <c r="M356" s="127" t="str">
        <f aca="false">IF(AND(ISNUMBER(L356),ISNUMBER(L350)),L356-L350,"")</f>
        <v/>
      </c>
      <c r="N356" s="127" t="n">
        <v>2.6691</v>
      </c>
      <c r="O356" s="127" t="n">
        <f aca="false">IF(AND(ISNUMBER(N356),ISNUMBER(N350)),N356-N350,"")</f>
        <v>-0.3631</v>
      </c>
      <c r="P356" s="127" t="n">
        <v>0</v>
      </c>
      <c r="Q356" s="127" t="n">
        <v>0</v>
      </c>
      <c r="R356" s="127" t="n">
        <f aca="false">IF(ISNUMBER(F356),IF(AND(F356&gt;0.02,G356=1),100,IF(F356&gt;-0.02,50,0)),"")</f>
        <v>100</v>
      </c>
      <c r="S356" s="127" t="n">
        <f aca="false">IF(ISNUMBER(H356),IF(H356&gt;0.05,100,IF(H356&gt;0,50,0)),"")</f>
        <v>100</v>
      </c>
      <c r="T356" s="127" t="n">
        <f aca="false">IF(AND(A356&gt;="2019-01",ISNUMBER(L356)),IF(AND(L356&lt;350,OR(NOT(ISNUMBER(M356)),M356&lt;50)),100,IF(L356&lt;=450,50,0)),IF(ISNUMBER(J356),IF(AND(J356&lt;0.95,OR(NOT(ISNUMBER(K356)),K356&lt;0.2)),100,IF(AND(J356&lt;=1.35,OR(NOT(ISNUMBER(K356)),K356&lt;0.4)),50,0)),""))</f>
        <v>100</v>
      </c>
      <c r="U356" s="127" t="n">
        <f aca="false">IF(ISNUMBER(P356),IF(P356=1,100,IF(P356=0,50,0)),"")</f>
        <v>50</v>
      </c>
      <c r="V356" s="127" t="n">
        <f aca="false">IF(ISNUMBER(Q356),IF(Q356=1,0,100),"")</f>
        <v>100</v>
      </c>
      <c r="W356" s="127" t="n">
        <f aca="false">IF(ISNUMBER(N356),IF(OR(N356&lt;4,AND(N356&lt;6,ISNUMBER(O356),O356&lt;-0.3)),100,IF(OR(N356&lt;=6,AND(ISNUMBER(O356),O356&lt;-0.3)),50,0)),"")</f>
        <v>100</v>
      </c>
      <c r="X356" s="127" t="n">
        <f aca="false">IF(ISNUMBER(I356),IF(I356&lt;15,100,IF(I356&lt;=25,50,0)),"")</f>
        <v>100</v>
      </c>
      <c r="Y356" s="127" t="n">
        <f aca="false">SUMPRODUCT({30,10,20,15,10,10,5},--ISNUMBER(R356:X356))</f>
        <v>100</v>
      </c>
      <c r="Z356" s="127" t="n">
        <f aca="false">IF(Y356&gt;=60,SUMPRODUCT({30,10,20,15,10,10,5},R356:X356)/Y356,"")</f>
        <v>92.5</v>
      </c>
      <c r="AA356" s="127" t="str">
        <f aca="false">IF(ISNUMBER(Z356),IF(Z356&gt;=70,"EASY",IF(Z356&gt;40,"UNCERTAIN","HARD")),"")</f>
        <v>EASY</v>
      </c>
    </row>
    <row r="357" customFormat="false" ht="15" hidden="false" customHeight="false" outlineLevel="0" collapsed="false">
      <c r="A357" s="127" t="s">
        <v>1647</v>
      </c>
      <c r="B357" s="127" t="n">
        <v>-0.0552</v>
      </c>
      <c r="C357" s="127" t="s">
        <v>1293</v>
      </c>
      <c r="D357" s="127" t="n">
        <f aca="false">D356*(1+B357)</f>
        <v>2252.48592444355</v>
      </c>
      <c r="E357" s="127" t="n">
        <f aca="false">AVERAGE(D348:D357)</f>
        <v>2244.53726737625</v>
      </c>
      <c r="F357" s="127" t="n">
        <f aca="false">D357/E357-1</f>
        <v>0.0035413344134807</v>
      </c>
      <c r="G357" s="127" t="n">
        <f aca="false">IF(E357&gt;E356,1,0)</f>
        <v>1</v>
      </c>
      <c r="H357" s="127" t="n">
        <f aca="false">D357/D345-1</f>
        <v>0.147383666737006</v>
      </c>
      <c r="I357" s="127" t="n">
        <f aca="false">STDEV(B352:B357)*SQRT(12)*100</f>
        <v>10.813384299099</v>
      </c>
      <c r="J357" s="127" t="n">
        <v>0.7</v>
      </c>
      <c r="K357" s="127" t="n">
        <f aca="false">IF(AND(ISNUMBER(J357),ISNUMBER(J351)),J357-J351,"")</f>
        <v>0.0399999999999999</v>
      </c>
      <c r="M357" s="127" t="str">
        <f aca="false">IF(AND(ISNUMBER(L357),ISNUMBER(L351)),L357-L351,"")</f>
        <v/>
      </c>
      <c r="N357" s="127" t="n">
        <v>2.6642</v>
      </c>
      <c r="O357" s="127" t="n">
        <f aca="false">IF(AND(ISNUMBER(N357),ISNUMBER(N351)),N357-N351,"")</f>
        <v>-0.2918</v>
      </c>
      <c r="P357" s="127" t="n">
        <v>0</v>
      </c>
      <c r="Q357" s="127" t="n">
        <v>0</v>
      </c>
      <c r="R357" s="127" t="n">
        <f aca="false">IF(ISNUMBER(F357),IF(AND(F357&gt;0.02,G357=1),100,IF(F357&gt;-0.02,50,0)),"")</f>
        <v>50</v>
      </c>
      <c r="S357" s="127" t="n">
        <f aca="false">IF(ISNUMBER(H357),IF(H357&gt;0.05,100,IF(H357&gt;0,50,0)),"")</f>
        <v>100</v>
      </c>
      <c r="T357" s="127" t="n">
        <f aca="false">IF(AND(A357&gt;="2019-01",ISNUMBER(L357)),IF(AND(L357&lt;350,OR(NOT(ISNUMBER(M357)),M357&lt;50)),100,IF(L357&lt;=450,50,0)),IF(ISNUMBER(J357),IF(AND(J357&lt;0.95,OR(NOT(ISNUMBER(K357)),K357&lt;0.2)),100,IF(AND(J357&lt;=1.35,OR(NOT(ISNUMBER(K357)),K357&lt;0.4)),50,0)),""))</f>
        <v>100</v>
      </c>
      <c r="U357" s="127" t="n">
        <f aca="false">IF(ISNUMBER(P357),IF(P357=1,100,IF(P357=0,50,0)),"")</f>
        <v>50</v>
      </c>
      <c r="V357" s="127" t="n">
        <f aca="false">IF(ISNUMBER(Q357),IF(Q357=1,0,100),"")</f>
        <v>100</v>
      </c>
      <c r="W357" s="127" t="n">
        <f aca="false">IF(ISNUMBER(N357),IF(OR(N357&lt;4,AND(N357&lt;6,ISNUMBER(O357),O357&lt;-0.3)),100,IF(OR(N357&lt;=6,AND(ISNUMBER(O357),O357&lt;-0.3)),50,0)),"")</f>
        <v>100</v>
      </c>
      <c r="X357" s="127" t="n">
        <f aca="false">IF(ISNUMBER(I357),IF(I357&lt;15,100,IF(I357&lt;=25,50,0)),"")</f>
        <v>100</v>
      </c>
      <c r="Y357" s="127" t="n">
        <f aca="false">SUMPRODUCT({30,10,20,15,10,10,5},--ISNUMBER(R357:X357))</f>
        <v>100</v>
      </c>
      <c r="Z357" s="127" t="n">
        <f aca="false">IF(Y357&gt;=60,SUMPRODUCT({30,10,20,15,10,10,5},R357:X357)/Y357,"")</f>
        <v>77.5</v>
      </c>
      <c r="AA357" s="127" t="str">
        <f aca="false">IF(ISNUMBER(Z357),IF(Z357&gt;=70,"EASY",IF(Z357&gt;40,"UNCERTAIN","HARD")),"")</f>
        <v>EASY</v>
      </c>
    </row>
    <row r="358" customFormat="false" ht="15" hidden="false" customHeight="false" outlineLevel="0" collapsed="false">
      <c r="A358" s="127" t="s">
        <v>1648</v>
      </c>
      <c r="B358" s="127" t="n">
        <v>0.0318</v>
      </c>
      <c r="C358" s="127" t="s">
        <v>1293</v>
      </c>
      <c r="D358" s="127" t="n">
        <f aca="false">D357*(1+B358)</f>
        <v>2324.11497684086</v>
      </c>
      <c r="E358" s="127" t="n">
        <f aca="false">AVERAGE(D349:D358)</f>
        <v>2273.29602788102</v>
      </c>
      <c r="F358" s="127" t="n">
        <f aca="false">D358/E358-1</f>
        <v>0.0223547432171451</v>
      </c>
      <c r="G358" s="127" t="n">
        <f aca="false">IF(E358&gt;E357,1,0)</f>
        <v>1</v>
      </c>
      <c r="H358" s="127" t="n">
        <f aca="false">D358/D346-1</f>
        <v>0.171916914808199</v>
      </c>
      <c r="I358" s="127" t="n">
        <f aca="false">STDEV(B353:B358)*SQRT(12)*100</f>
        <v>11.4477246647533</v>
      </c>
      <c r="J358" s="127" t="n">
        <v>0.72</v>
      </c>
      <c r="K358" s="127" t="n">
        <f aca="false">IF(AND(ISNUMBER(J358),ISNUMBER(J352)),J358-J352,"")</f>
        <v>0.08</v>
      </c>
      <c r="M358" s="127" t="str">
        <f aca="false">IF(AND(ISNUMBER(L358),ISNUMBER(L352)),L358-L352,"")</f>
        <v/>
      </c>
      <c r="N358" s="127" t="n">
        <v>2.5958</v>
      </c>
      <c r="O358" s="127" t="n">
        <f aca="false">IF(AND(ISNUMBER(N358),ISNUMBER(N352)),N358-N352,"")</f>
        <v>-0.29</v>
      </c>
      <c r="P358" s="127" t="n">
        <v>0</v>
      </c>
      <c r="Q358" s="127" t="n">
        <v>0</v>
      </c>
      <c r="R358" s="127" t="n">
        <f aca="false">IF(ISNUMBER(F358),IF(AND(F358&gt;0.02,G358=1),100,IF(F358&gt;-0.02,50,0)),"")</f>
        <v>100</v>
      </c>
      <c r="S358" s="127" t="n">
        <f aca="false">IF(ISNUMBER(H358),IF(H358&gt;0.05,100,IF(H358&gt;0,50,0)),"")</f>
        <v>100</v>
      </c>
      <c r="T358" s="127" t="n">
        <f aca="false">IF(AND(A358&gt;="2019-01",ISNUMBER(L358)),IF(AND(L358&lt;350,OR(NOT(ISNUMBER(M358)),M358&lt;50)),100,IF(L358&lt;=450,50,0)),IF(ISNUMBER(J358),IF(AND(J358&lt;0.95,OR(NOT(ISNUMBER(K358)),K358&lt;0.2)),100,IF(AND(J358&lt;=1.35,OR(NOT(ISNUMBER(K358)),K358&lt;0.4)),50,0)),""))</f>
        <v>100</v>
      </c>
      <c r="U358" s="127" t="n">
        <f aca="false">IF(ISNUMBER(P358),IF(P358=1,100,IF(P358=0,50,0)),"")</f>
        <v>50</v>
      </c>
      <c r="V358" s="127" t="n">
        <f aca="false">IF(ISNUMBER(Q358),IF(Q358=1,0,100),"")</f>
        <v>100</v>
      </c>
      <c r="W358" s="127" t="n">
        <f aca="false">IF(ISNUMBER(N358),IF(OR(N358&lt;4,AND(N358&lt;6,ISNUMBER(O358),O358&lt;-0.3)),100,IF(OR(N358&lt;=6,AND(ISNUMBER(O358),O358&lt;-0.3)),50,0)),"")</f>
        <v>100</v>
      </c>
      <c r="X358" s="127" t="n">
        <f aca="false">IF(ISNUMBER(I358),IF(I358&lt;15,100,IF(I358&lt;=25,50,0)),"")</f>
        <v>100</v>
      </c>
      <c r="Y358" s="127" t="n">
        <f aca="false">SUMPRODUCT({30,10,20,15,10,10,5},--ISNUMBER(R358:X358))</f>
        <v>100</v>
      </c>
      <c r="Z358" s="127" t="n">
        <f aca="false">IF(Y358&gt;=60,SUMPRODUCT({30,10,20,15,10,10,5},R358:X358)/Y358,"")</f>
        <v>92.5</v>
      </c>
      <c r="AA358" s="127" t="str">
        <f aca="false">IF(ISNUMBER(Z358),IF(Z358&gt;=70,"EASY",IF(Z358&gt;40,"UNCERTAIN","HARD")),"")</f>
        <v>EASY</v>
      </c>
    </row>
    <row r="359" customFormat="false" ht="15" hidden="false" customHeight="false" outlineLevel="0" collapsed="false">
      <c r="A359" s="127" t="s">
        <v>1649</v>
      </c>
      <c r="B359" s="127" t="n">
        <v>0.0545</v>
      </c>
      <c r="C359" s="127" t="s">
        <v>1293</v>
      </c>
      <c r="D359" s="127" t="n">
        <f aca="false">D358*(1+B359)</f>
        <v>2450.77924307868</v>
      </c>
      <c r="E359" s="127" t="n">
        <f aca="false">AVERAGE(D350:D359)</f>
        <v>2305.80122512112</v>
      </c>
      <c r="F359" s="127" t="n">
        <f aca="false">D359/E359-1</f>
        <v>0.0628753321743727</v>
      </c>
      <c r="G359" s="127" t="n">
        <f aca="false">IF(E359&gt;E358,1,0)</f>
        <v>1</v>
      </c>
      <c r="H359" s="127" t="n">
        <f aca="false">D359/D347-1</f>
        <v>0.190775088326504</v>
      </c>
      <c r="I359" s="127" t="n">
        <f aca="false">STDEV(B354:B359)*SQRT(12)*100</f>
        <v>13.4259643973906</v>
      </c>
      <c r="J359" s="127" t="n">
        <v>0.69</v>
      </c>
      <c r="K359" s="127" t="n">
        <f aca="false">IF(AND(ISNUMBER(J359),ISNUMBER(J353)),J359-J353,"")</f>
        <v>0.0099999999999999</v>
      </c>
      <c r="M359" s="127" t="str">
        <f aca="false">IF(AND(ISNUMBER(L359),ISNUMBER(L353)),L359-L353,"")</f>
        <v/>
      </c>
      <c r="N359" s="127" t="n">
        <v>2.651</v>
      </c>
      <c r="O359" s="127" t="n">
        <f aca="false">IF(AND(ISNUMBER(N359),ISNUMBER(N353)),N359-N353,"")</f>
        <v>-0.1633</v>
      </c>
      <c r="P359" s="127" t="n">
        <v>0</v>
      </c>
      <c r="Q359" s="127" t="n">
        <v>0</v>
      </c>
      <c r="R359" s="127" t="n">
        <f aca="false">IF(ISNUMBER(F359),IF(AND(F359&gt;0.02,G359=1),100,IF(F359&gt;-0.02,50,0)),"")</f>
        <v>100</v>
      </c>
      <c r="S359" s="127" t="n">
        <f aca="false">IF(ISNUMBER(H359),IF(H359&gt;0.05,100,IF(H359&gt;0,50,0)),"")</f>
        <v>100</v>
      </c>
      <c r="T359" s="127" t="n">
        <f aca="false">IF(AND(A359&gt;="2019-01",ISNUMBER(L359)),IF(AND(L359&lt;350,OR(NOT(ISNUMBER(M359)),M359&lt;50)),100,IF(L359&lt;=450,50,0)),IF(ISNUMBER(J359),IF(AND(J359&lt;0.95,OR(NOT(ISNUMBER(K359)),K359&lt;0.2)),100,IF(AND(J359&lt;=1.35,OR(NOT(ISNUMBER(K359)),K359&lt;0.4)),50,0)),""))</f>
        <v>100</v>
      </c>
      <c r="U359" s="127" t="n">
        <f aca="false">IF(ISNUMBER(P359),IF(P359=1,100,IF(P359=0,50,0)),"")</f>
        <v>50</v>
      </c>
      <c r="V359" s="127" t="n">
        <f aca="false">IF(ISNUMBER(Q359),IF(Q359=1,0,100),"")</f>
        <v>100</v>
      </c>
      <c r="W359" s="127" t="n">
        <f aca="false">IF(ISNUMBER(N359),IF(OR(N359&lt;4,AND(N359&lt;6,ISNUMBER(O359),O359&lt;-0.3)),100,IF(OR(N359&lt;=6,AND(ISNUMBER(O359),O359&lt;-0.3)),50,0)),"")</f>
        <v>100</v>
      </c>
      <c r="X359" s="127" t="n">
        <f aca="false">IF(ISNUMBER(I359),IF(I359&lt;15,100,IF(I359&lt;=25,50,0)),"")</f>
        <v>100</v>
      </c>
      <c r="Y359" s="127" t="n">
        <f aca="false">SUMPRODUCT({30,10,20,15,10,10,5},--ISNUMBER(R359:X359))</f>
        <v>100</v>
      </c>
      <c r="Z359" s="127" t="n">
        <f aca="false">IF(Y359&gt;=60,SUMPRODUCT({30,10,20,15,10,10,5},R359:X359)/Y359,"")</f>
        <v>92.5</v>
      </c>
      <c r="AA359" s="127" t="str">
        <f aca="false">IF(ISNUMBER(Z359),IF(Z359&gt;=70,"EASY",IF(Z359&gt;40,"UNCERTAIN","HARD")),"")</f>
        <v>EASY</v>
      </c>
    </row>
    <row r="360" customFormat="false" ht="15" hidden="false" customHeight="false" outlineLevel="0" collapsed="false">
      <c r="A360" s="127" t="s">
        <v>1650</v>
      </c>
      <c r="B360" s="127" t="n">
        <v>0.0128</v>
      </c>
      <c r="C360" s="127" t="s">
        <v>1293</v>
      </c>
      <c r="D360" s="127" t="n">
        <f aca="false">D359*(1+B360)</f>
        <v>2482.14921739009</v>
      </c>
      <c r="E360" s="127" t="n">
        <f aca="false">AVERAGE(D351:D360)</f>
        <v>2338.21231434093</v>
      </c>
      <c r="F360" s="127" t="n">
        <f aca="false">D360/E360-1</f>
        <v>0.0615585257875682</v>
      </c>
      <c r="G360" s="127" t="n">
        <f aca="false">IF(E360&gt;E359,1,0)</f>
        <v>1</v>
      </c>
      <c r="H360" s="127" t="n">
        <f aca="false">D360/D348-1</f>
        <v>0.218814562361883</v>
      </c>
      <c r="I360" s="127" t="n">
        <f aca="false">STDEV(B355:B360)*SQRT(12)*100</f>
        <v>13.2642873913377</v>
      </c>
      <c r="J360" s="127" t="n">
        <v>0.68</v>
      </c>
      <c r="K360" s="127" t="n">
        <f aca="false">IF(AND(ISNUMBER(J360),ISNUMBER(J354)),J360-J354,"")</f>
        <v>-0.0099999999999999</v>
      </c>
      <c r="M360" s="127" t="str">
        <f aca="false">IF(AND(ISNUMBER(L360),ISNUMBER(L354)),L360-L354,"")</f>
        <v/>
      </c>
      <c r="N360" s="127" t="n">
        <v>2.52</v>
      </c>
      <c r="O360" s="127" t="n">
        <f aca="false">IF(AND(ISNUMBER(N360),ISNUMBER(N354)),N360-N354,"")</f>
        <v>-0.0985</v>
      </c>
      <c r="P360" s="127" t="n">
        <v>0</v>
      </c>
      <c r="Q360" s="127" t="n">
        <v>0</v>
      </c>
      <c r="R360" s="127" t="n">
        <f aca="false">IF(ISNUMBER(F360),IF(AND(F360&gt;0.02,G360=1),100,IF(F360&gt;-0.02,50,0)),"")</f>
        <v>100</v>
      </c>
      <c r="S360" s="127" t="n">
        <f aca="false">IF(ISNUMBER(H360),IF(H360&gt;0.05,100,IF(H360&gt;0,50,0)),"")</f>
        <v>100</v>
      </c>
      <c r="T360" s="127" t="n">
        <f aca="false">IF(AND(A360&gt;="2019-01",ISNUMBER(L360)),IF(AND(L360&lt;350,OR(NOT(ISNUMBER(M360)),M360&lt;50)),100,IF(L360&lt;=450,50,0)),IF(ISNUMBER(J360),IF(AND(J360&lt;0.95,OR(NOT(ISNUMBER(K360)),K360&lt;0.2)),100,IF(AND(J360&lt;=1.35,OR(NOT(ISNUMBER(K360)),K360&lt;0.4)),50,0)),""))</f>
        <v>100</v>
      </c>
      <c r="U360" s="127" t="n">
        <f aca="false">IF(ISNUMBER(P360),IF(P360=1,100,IF(P360=0,50,0)),"")</f>
        <v>50</v>
      </c>
      <c r="V360" s="127" t="n">
        <f aca="false">IF(ISNUMBER(Q360),IF(Q360=1,0,100),"")</f>
        <v>100</v>
      </c>
      <c r="W360" s="127" t="n">
        <f aca="false">IF(ISNUMBER(N360),IF(OR(N360&lt;4,AND(N360&lt;6,ISNUMBER(O360),O360&lt;-0.3)),100,IF(OR(N360&lt;=6,AND(ISNUMBER(O360),O360&lt;-0.3)),50,0)),"")</f>
        <v>100</v>
      </c>
      <c r="X360" s="127" t="n">
        <f aca="false">IF(ISNUMBER(I360),IF(I360&lt;15,100,IF(I360&lt;=25,50,0)),"")</f>
        <v>100</v>
      </c>
      <c r="Y360" s="127" t="n">
        <f aca="false">SUMPRODUCT({30,10,20,15,10,10,5},--ISNUMBER(R360:X360))</f>
        <v>100</v>
      </c>
      <c r="Z360" s="127" t="n">
        <f aca="false">IF(Y360&gt;=60,SUMPRODUCT({30,10,20,15,10,10,5},R360:X360)/Y360,"")</f>
        <v>92.5</v>
      </c>
      <c r="AA360" s="127" t="str">
        <f aca="false">IF(ISNUMBER(Z360),IF(Z360&gt;=70,"EASY",IF(Z360&gt;40,"UNCERTAIN","HARD")),"")</f>
        <v>EASY</v>
      </c>
    </row>
    <row r="361" customFormat="false" ht="15" hidden="false" customHeight="false" outlineLevel="0" collapsed="false">
      <c r="A361" s="127" t="s">
        <v>1651</v>
      </c>
      <c r="B361" s="127" t="n">
        <v>0.0666</v>
      </c>
      <c r="C361" s="127" t="s">
        <v>1293</v>
      </c>
      <c r="D361" s="127" t="n">
        <f aca="false">D360*(1+B361)</f>
        <v>2647.46035526827</v>
      </c>
      <c r="E361" s="127" t="n">
        <f aca="false">AVERAGE(D352:D361)</f>
        <v>2381.34939425379</v>
      </c>
      <c r="F361" s="127" t="n">
        <f aca="false">D361/E361-1</f>
        <v>0.111747970145252</v>
      </c>
      <c r="G361" s="127" t="n">
        <f aca="false">IF(E361&gt;E360,1,0)</f>
        <v>1</v>
      </c>
      <c r="H361" s="127" t="n">
        <f aca="false">D361/D349-1</f>
        <v>0.245437451825239</v>
      </c>
      <c r="I361" s="127" t="n">
        <f aca="false">STDEV(B356:B361)*SQRT(12)*100</f>
        <v>15.4229089344391</v>
      </c>
      <c r="J361" s="127" t="n">
        <v>0.69</v>
      </c>
      <c r="K361" s="127" t="n">
        <f aca="false">IF(AND(ISNUMBER(J361),ISNUMBER(J355)),J361-J355,"")</f>
        <v>0.0099999999999999</v>
      </c>
      <c r="M361" s="127" t="str">
        <f aca="false">IF(AND(ISNUMBER(L361),ISNUMBER(L355)),L361-L355,"")</f>
        <v/>
      </c>
      <c r="N361" s="127" t="n">
        <v>2.5767</v>
      </c>
      <c r="O361" s="127" t="n">
        <f aca="false">IF(AND(ISNUMBER(N361),ISNUMBER(N355)),N361-N355,"")</f>
        <v>-0.0991</v>
      </c>
      <c r="P361" s="127" t="n">
        <v>0</v>
      </c>
      <c r="Q361" s="127" t="n">
        <v>0</v>
      </c>
      <c r="R361" s="127" t="n">
        <f aca="false">IF(ISNUMBER(F361),IF(AND(F361&gt;0.02,G361=1),100,IF(F361&gt;-0.02,50,0)),"")</f>
        <v>100</v>
      </c>
      <c r="S361" s="127" t="n">
        <f aca="false">IF(ISNUMBER(H361),IF(H361&gt;0.05,100,IF(H361&gt;0,50,0)),"")</f>
        <v>100</v>
      </c>
      <c r="T361" s="127" t="n">
        <f aca="false">IF(AND(A361&gt;="2019-01",ISNUMBER(L361)),IF(AND(L361&lt;350,OR(NOT(ISNUMBER(M361)),M361&lt;50)),100,IF(L361&lt;=450,50,0)),IF(ISNUMBER(J361),IF(AND(J361&lt;0.95,OR(NOT(ISNUMBER(K361)),K361&lt;0.2)),100,IF(AND(J361&lt;=1.35,OR(NOT(ISNUMBER(K361)),K361&lt;0.4)),50,0)),""))</f>
        <v>100</v>
      </c>
      <c r="U361" s="127" t="n">
        <f aca="false">IF(ISNUMBER(P361),IF(P361=1,100,IF(P361=0,50,0)),"")</f>
        <v>50</v>
      </c>
      <c r="V361" s="127" t="n">
        <f aca="false">IF(ISNUMBER(Q361),IF(Q361=1,0,100),"")</f>
        <v>100</v>
      </c>
      <c r="W361" s="127" t="n">
        <f aca="false">IF(ISNUMBER(N361),IF(OR(N361&lt;4,AND(N361&lt;6,ISNUMBER(O361),O361&lt;-0.3)),100,IF(OR(N361&lt;=6,AND(ISNUMBER(O361),O361&lt;-0.3)),50,0)),"")</f>
        <v>100</v>
      </c>
      <c r="X361" s="127" t="n">
        <f aca="false">IF(ISNUMBER(I361),IF(I361&lt;15,100,IF(I361&lt;=25,50,0)),"")</f>
        <v>50</v>
      </c>
      <c r="Y361" s="127" t="n">
        <f aca="false">SUMPRODUCT({30,10,20,15,10,10,5},--ISNUMBER(R361:X361))</f>
        <v>100</v>
      </c>
      <c r="Z361" s="127" t="n">
        <f aca="false">IF(Y361&gt;=60,SUMPRODUCT({30,10,20,15,10,10,5},R361:X361)/Y361,"")</f>
        <v>90</v>
      </c>
      <c r="AA361" s="127" t="str">
        <f aca="false">IF(ISNUMBER(Z361),IF(Z361&gt;=70,"EASY",IF(Z361&gt;40,"UNCERTAIN","HARD")),"")</f>
        <v>EASY</v>
      </c>
    </row>
    <row r="362" customFormat="false" ht="15" hidden="false" customHeight="false" outlineLevel="0" collapsed="false">
      <c r="A362" s="127" t="s">
        <v>1652</v>
      </c>
      <c r="B362" s="127" t="n">
        <v>-0.0124</v>
      </c>
      <c r="C362" s="127" t="s">
        <v>1293</v>
      </c>
      <c r="D362" s="127" t="n">
        <f aca="false">D361*(1+B362)</f>
        <v>2614.63184686294</v>
      </c>
      <c r="E362" s="127" t="n">
        <f aca="false">AVERAGE(D353:D362)</f>
        <v>2417.39194928955</v>
      </c>
      <c r="F362" s="127" t="n">
        <f aca="false">D362/E362-1</f>
        <v>0.0815920221920821</v>
      </c>
      <c r="G362" s="127" t="n">
        <f aca="false">IF(E362&gt;E361,1,0)</f>
        <v>1</v>
      </c>
      <c r="H362" s="127" t="n">
        <f aca="false">D362/D350-1</f>
        <v>0.211578041196421</v>
      </c>
      <c r="I362" s="127" t="n">
        <f aca="false">STDEV(B357:B362)*SQRT(12)*100</f>
        <v>15.6290153240695</v>
      </c>
      <c r="J362" s="127" t="n">
        <v>0.69</v>
      </c>
      <c r="K362" s="127" t="n">
        <f aca="false">IF(AND(ISNUMBER(J362),ISNUMBER(J356)),J362-J356,"")</f>
        <v>0</v>
      </c>
      <c r="M362" s="127" t="str">
        <f aca="false">IF(AND(ISNUMBER(L362),ISNUMBER(L356)),L362-L356,"")</f>
        <v/>
      </c>
      <c r="N362" s="127" t="n">
        <v>2.6364</v>
      </c>
      <c r="O362" s="127" t="n">
        <f aca="false">IF(AND(ISNUMBER(N362),ISNUMBER(N356)),N362-N356,"")</f>
        <v>-0.0326999999999997</v>
      </c>
      <c r="P362" s="127" t="n">
        <v>0</v>
      </c>
      <c r="Q362" s="127" t="n">
        <v>0</v>
      </c>
      <c r="R362" s="127" t="n">
        <f aca="false">IF(ISNUMBER(F362),IF(AND(F362&gt;0.02,G362=1),100,IF(F362&gt;-0.02,50,0)),"")</f>
        <v>100</v>
      </c>
      <c r="S362" s="127" t="n">
        <f aca="false">IF(ISNUMBER(H362),IF(H362&gt;0.05,100,IF(H362&gt;0,50,0)),"")</f>
        <v>100</v>
      </c>
      <c r="T362" s="127" t="n">
        <f aca="false">IF(AND(A362&gt;="2019-01",ISNUMBER(L362)),IF(AND(L362&lt;350,OR(NOT(ISNUMBER(M362)),M362&lt;50)),100,IF(L362&lt;=450,50,0)),IF(ISNUMBER(J362),IF(AND(J362&lt;0.95,OR(NOT(ISNUMBER(K362)),K362&lt;0.2)),100,IF(AND(J362&lt;=1.35,OR(NOT(ISNUMBER(K362)),K362&lt;0.4)),50,0)),""))</f>
        <v>100</v>
      </c>
      <c r="U362" s="127" t="n">
        <f aca="false">IF(ISNUMBER(P362),IF(P362=1,100,IF(P362=0,50,0)),"")</f>
        <v>50</v>
      </c>
      <c r="V362" s="127" t="n">
        <f aca="false">IF(ISNUMBER(Q362),IF(Q362=1,0,100),"")</f>
        <v>100</v>
      </c>
      <c r="W362" s="127" t="n">
        <f aca="false">IF(ISNUMBER(N362),IF(OR(N362&lt;4,AND(N362&lt;6,ISNUMBER(O362),O362&lt;-0.3)),100,IF(OR(N362&lt;=6,AND(ISNUMBER(O362),O362&lt;-0.3)),50,0)),"")</f>
        <v>100</v>
      </c>
      <c r="X362" s="127" t="n">
        <f aca="false">IF(ISNUMBER(I362),IF(I362&lt;15,100,IF(I362&lt;=25,50,0)),"")</f>
        <v>50</v>
      </c>
      <c r="Y362" s="127" t="n">
        <f aca="false">SUMPRODUCT({30,10,20,15,10,10,5},--ISNUMBER(R362:X362))</f>
        <v>100</v>
      </c>
      <c r="Z362" s="127" t="n">
        <f aca="false">IF(Y362&gt;=60,SUMPRODUCT({30,10,20,15,10,10,5},R362:X362)/Y362,"")</f>
        <v>90</v>
      </c>
      <c r="AA362" s="127" t="str">
        <f aca="false">IF(ISNUMBER(Z362),IF(Z362&gt;=70,"EASY",IF(Z362&gt;40,"UNCERTAIN","HARD")),"")</f>
        <v>EASY</v>
      </c>
    </row>
    <row r="363" customFormat="false" ht="15" hidden="false" customHeight="false" outlineLevel="0" collapsed="false">
      <c r="A363" s="127" t="s">
        <v>1653</v>
      </c>
      <c r="B363" s="127" t="n">
        <v>0.0543</v>
      </c>
      <c r="C363" s="127" t="s">
        <v>1293</v>
      </c>
      <c r="D363" s="127" t="n">
        <f aca="false">D362*(1+B363)</f>
        <v>2756.6063561476</v>
      </c>
      <c r="E363" s="127" t="n">
        <f aca="false">AVERAGE(D354:D363)</f>
        <v>2465.1072442017</v>
      </c>
      <c r="F363" s="127" t="n">
        <f aca="false">D363/E363-1</f>
        <v>0.118250073148564</v>
      </c>
      <c r="G363" s="127" t="n">
        <f aca="false">IF(E363&gt;E362,1,0)</f>
        <v>1</v>
      </c>
      <c r="H363" s="127" t="n">
        <f aca="false">D363/D351-1</f>
        <v>0.243905666407037</v>
      </c>
      <c r="I363" s="127" t="n">
        <f aca="false">STDEV(B358:B363)*SQRT(12)*100</f>
        <v>10.3925126894318</v>
      </c>
      <c r="J363" s="127" t="n">
        <v>0.67</v>
      </c>
      <c r="K363" s="127" t="n">
        <f aca="false">IF(AND(ISNUMBER(J363),ISNUMBER(J357)),J363-J357,"")</f>
        <v>-0.0299999999999999</v>
      </c>
      <c r="M363" s="127" t="str">
        <f aca="false">IF(AND(ISNUMBER(L363),ISNUMBER(L357)),L363-L357,"")</f>
        <v/>
      </c>
      <c r="N363" s="127" t="n">
        <v>2.5046</v>
      </c>
      <c r="O363" s="127" t="n">
        <f aca="false">IF(AND(ISNUMBER(N363),ISNUMBER(N357)),N363-N357,"")</f>
        <v>-0.1596</v>
      </c>
      <c r="P363" s="127" t="n">
        <v>0</v>
      </c>
      <c r="Q363" s="127" t="n">
        <v>0</v>
      </c>
      <c r="R363" s="127" t="n">
        <f aca="false">IF(ISNUMBER(F363),IF(AND(F363&gt;0.02,G363=1),100,IF(F363&gt;-0.02,50,0)),"")</f>
        <v>100</v>
      </c>
      <c r="S363" s="127" t="n">
        <f aca="false">IF(ISNUMBER(H363),IF(H363&gt;0.05,100,IF(H363&gt;0,50,0)),"")</f>
        <v>100</v>
      </c>
      <c r="T363" s="127" t="n">
        <f aca="false">IF(AND(A363&gt;="2019-01",ISNUMBER(L363)),IF(AND(L363&lt;350,OR(NOT(ISNUMBER(M363)),M363&lt;50)),100,IF(L363&lt;=450,50,0)),IF(ISNUMBER(J363),IF(AND(J363&lt;0.95,OR(NOT(ISNUMBER(K363)),K363&lt;0.2)),100,IF(AND(J363&lt;=1.35,OR(NOT(ISNUMBER(K363)),K363&lt;0.4)),50,0)),""))</f>
        <v>100</v>
      </c>
      <c r="U363" s="127" t="n">
        <f aca="false">IF(ISNUMBER(P363),IF(P363=1,100,IF(P363=0,50,0)),"")</f>
        <v>50</v>
      </c>
      <c r="V363" s="127" t="n">
        <f aca="false">IF(ISNUMBER(Q363),IF(Q363=1,0,100),"")</f>
        <v>100</v>
      </c>
      <c r="W363" s="127" t="n">
        <f aca="false">IF(ISNUMBER(N363),IF(OR(N363&lt;4,AND(N363&lt;6,ISNUMBER(O363),O363&lt;-0.3)),100,IF(OR(N363&lt;=6,AND(ISNUMBER(O363),O363&lt;-0.3)),50,0)),"")</f>
        <v>100</v>
      </c>
      <c r="X363" s="127" t="n">
        <f aca="false">IF(ISNUMBER(I363),IF(I363&lt;15,100,IF(I363&lt;=25,50,0)),"")</f>
        <v>100</v>
      </c>
      <c r="Y363" s="127" t="n">
        <f aca="false">SUMPRODUCT({30,10,20,15,10,10,5},--ISNUMBER(R363:X363))</f>
        <v>100</v>
      </c>
      <c r="Z363" s="127" t="n">
        <f aca="false">IF(Y363&gt;=60,SUMPRODUCT({30,10,20,15,10,10,5},R363:X363)/Y363,"")</f>
        <v>92.5</v>
      </c>
      <c r="AA363" s="127" t="str">
        <f aca="false">IF(ISNUMBER(Z363),IF(Z363&gt;=70,"EASY",IF(Z363&gt;40,"UNCERTAIN","HARD")),"")</f>
        <v>EASY</v>
      </c>
    </row>
    <row r="364" customFormat="false" ht="15" hidden="false" customHeight="false" outlineLevel="0" collapsed="false">
      <c r="A364" s="127" t="s">
        <v>1654</v>
      </c>
      <c r="B364" s="127" t="n">
        <v>-0.001</v>
      </c>
      <c r="C364" s="127" t="s">
        <v>1293</v>
      </c>
      <c r="D364" s="127" t="n">
        <f aca="false">D363*(1+B364)</f>
        <v>2753.84974979145</v>
      </c>
      <c r="E364" s="127" t="n">
        <f aca="false">AVERAGE(D355:D364)</f>
        <v>2506.80265589252</v>
      </c>
      <c r="F364" s="127" t="n">
        <f aca="false">D364/E364-1</f>
        <v>0.0985506750274976</v>
      </c>
      <c r="G364" s="127" t="n">
        <f aca="false">IF(E364&gt;E363,1,0)</f>
        <v>1</v>
      </c>
      <c r="H364" s="127" t="n">
        <f aca="false">D364/D352-1</f>
        <v>0.221649391211787</v>
      </c>
      <c r="I364" s="127" t="n">
        <f aca="false">STDEV(B359:B364)*SQRT(12)*100</f>
        <v>11.5727887736708</v>
      </c>
      <c r="J364" s="127" t="n">
        <v>0.63</v>
      </c>
      <c r="K364" s="127" t="n">
        <f aca="false">IF(AND(ISNUMBER(J364),ISNUMBER(J358)),J364-J358,"")</f>
        <v>-0.09</v>
      </c>
      <c r="M364" s="127" t="str">
        <f aca="false">IF(AND(ISNUMBER(L364),ISNUMBER(L358)),L364-L358,"")</f>
        <v/>
      </c>
      <c r="N364" s="127" t="n">
        <v>2.5</v>
      </c>
      <c r="O364" s="127" t="n">
        <f aca="false">IF(AND(ISNUMBER(N364),ISNUMBER(N358)),N364-N358,"")</f>
        <v>-0.0958000000000001</v>
      </c>
      <c r="P364" s="127" t="n">
        <v>0</v>
      </c>
      <c r="Q364" s="127" t="n">
        <v>0</v>
      </c>
      <c r="R364" s="127" t="n">
        <f aca="false">IF(ISNUMBER(F364),IF(AND(F364&gt;0.02,G364=1),100,IF(F364&gt;-0.02,50,0)),"")</f>
        <v>100</v>
      </c>
      <c r="S364" s="127" t="n">
        <f aca="false">IF(ISNUMBER(H364),IF(H364&gt;0.05,100,IF(H364&gt;0,50,0)),"")</f>
        <v>100</v>
      </c>
      <c r="T364" s="127" t="n">
        <f aca="false">IF(AND(A364&gt;="2019-01",ISNUMBER(L364)),IF(AND(L364&lt;350,OR(NOT(ISNUMBER(M364)),M364&lt;50)),100,IF(L364&lt;=450,50,0)),IF(ISNUMBER(J364),IF(AND(J364&lt;0.95,OR(NOT(ISNUMBER(K364)),K364&lt;0.2)),100,IF(AND(J364&lt;=1.35,OR(NOT(ISNUMBER(K364)),K364&lt;0.4)),50,0)),""))</f>
        <v>100</v>
      </c>
      <c r="U364" s="127" t="n">
        <f aca="false">IF(ISNUMBER(P364),IF(P364=1,100,IF(P364=0,50,0)),"")</f>
        <v>50</v>
      </c>
      <c r="V364" s="127" t="n">
        <f aca="false">IF(ISNUMBER(Q364),IF(Q364=1,0,100),"")</f>
        <v>100</v>
      </c>
      <c r="W364" s="127" t="n">
        <f aca="false">IF(ISNUMBER(N364),IF(OR(N364&lt;4,AND(N364&lt;6,ISNUMBER(O364),O364&lt;-0.3)),100,IF(OR(N364&lt;=6,AND(ISNUMBER(O364),O364&lt;-0.3)),50,0)),"")</f>
        <v>100</v>
      </c>
      <c r="X364" s="127" t="n">
        <f aca="false">IF(ISNUMBER(I364),IF(I364&lt;15,100,IF(I364&lt;=25,50,0)),"")</f>
        <v>100</v>
      </c>
      <c r="Y364" s="127" t="n">
        <f aca="false">SUMPRODUCT({30,10,20,15,10,10,5},--ISNUMBER(R364:X364))</f>
        <v>100</v>
      </c>
      <c r="Z364" s="127" t="n">
        <f aca="false">IF(Y364&gt;=60,SUMPRODUCT({30,10,20,15,10,10,5},R364:X364)/Y364,"")</f>
        <v>92.5</v>
      </c>
      <c r="AA364" s="127" t="str">
        <f aca="false">IF(ISNUMBER(Z364),IF(Z364&gt;=70,"EASY",IF(Z364&gt;40,"UNCERTAIN","HARD")),"")</f>
        <v>EASY</v>
      </c>
    </row>
    <row r="365" customFormat="false" ht="15" hidden="false" customHeight="false" outlineLevel="0" collapsed="false">
      <c r="A365" s="127" t="s">
        <v>1655</v>
      </c>
      <c r="B365" s="127" t="n">
        <v>-0.0459</v>
      </c>
      <c r="C365" s="127" t="s">
        <v>1293</v>
      </c>
      <c r="D365" s="127" t="n">
        <f aca="false">D364*(1+B365)</f>
        <v>2627.44804627603</v>
      </c>
      <c r="E365" s="127" t="n">
        <f aca="false">AVERAGE(D356:D365)</f>
        <v>2529.36132737239</v>
      </c>
      <c r="F365" s="127" t="n">
        <f aca="false">D365/E365-1</f>
        <v>0.0387792435355738</v>
      </c>
      <c r="G365" s="127" t="n">
        <f aca="false">IF(E365&gt;E364,1,0)</f>
        <v>1</v>
      </c>
      <c r="H365" s="127" t="n">
        <f aca="false">D365/D353-1</f>
        <v>0.152665826893954</v>
      </c>
      <c r="I365" s="127" t="n">
        <f aca="false">STDEV(B360:B365)*SQRT(12)*100</f>
        <v>14.6043007364269</v>
      </c>
      <c r="J365" s="127" t="n">
        <v>0.63</v>
      </c>
      <c r="K365" s="127" t="n">
        <f aca="false">IF(AND(ISNUMBER(J365),ISNUMBER(J359)),J365-J359,"")</f>
        <v>-0.0599999999999999</v>
      </c>
      <c r="M365" s="127" t="str">
        <f aca="false">IF(AND(ISNUMBER(L365),ISNUMBER(L359)),L365-L359,"")</f>
        <v/>
      </c>
      <c r="N365" s="127" t="n">
        <v>2.4331</v>
      </c>
      <c r="O365" s="127" t="n">
        <f aca="false">IF(AND(ISNUMBER(N365),ISNUMBER(N359)),N365-N359,"")</f>
        <v>-0.2179</v>
      </c>
      <c r="P365" s="127" t="n">
        <v>0</v>
      </c>
      <c r="Q365" s="127" t="n">
        <v>0</v>
      </c>
      <c r="R365" s="127" t="n">
        <f aca="false">IF(ISNUMBER(F365),IF(AND(F365&gt;0.02,G365=1),100,IF(F365&gt;-0.02,50,0)),"")</f>
        <v>100</v>
      </c>
      <c r="S365" s="127" t="n">
        <f aca="false">IF(ISNUMBER(H365),IF(H365&gt;0.05,100,IF(H365&gt;0,50,0)),"")</f>
        <v>100</v>
      </c>
      <c r="T365" s="127" t="n">
        <f aca="false">IF(AND(A365&gt;="2019-01",ISNUMBER(L365)),IF(AND(L365&lt;350,OR(NOT(ISNUMBER(M365)),M365&lt;50)),100,IF(L365&lt;=450,50,0)),IF(ISNUMBER(J365),IF(AND(J365&lt;0.95,OR(NOT(ISNUMBER(K365)),K365&lt;0.2)),100,IF(AND(J365&lt;=1.35,OR(NOT(ISNUMBER(K365)),K365&lt;0.4)),50,0)),""))</f>
        <v>100</v>
      </c>
      <c r="U365" s="127" t="n">
        <f aca="false">IF(ISNUMBER(P365),IF(P365=1,100,IF(P365=0,50,0)),"")</f>
        <v>50</v>
      </c>
      <c r="V365" s="127" t="n">
        <f aca="false">IF(ISNUMBER(Q365),IF(Q365=1,0,100),"")</f>
        <v>100</v>
      </c>
      <c r="W365" s="127" t="n">
        <f aca="false">IF(ISNUMBER(N365),IF(OR(N365&lt;4,AND(N365&lt;6,ISNUMBER(O365),O365&lt;-0.3)),100,IF(OR(N365&lt;=6,AND(ISNUMBER(O365),O365&lt;-0.3)),50,0)),"")</f>
        <v>100</v>
      </c>
      <c r="X365" s="127" t="n">
        <f aca="false">IF(ISNUMBER(I365),IF(I365&lt;15,100,IF(I365&lt;=25,50,0)),"")</f>
        <v>100</v>
      </c>
      <c r="Y365" s="127" t="n">
        <f aca="false">SUMPRODUCT({30,10,20,15,10,10,5},--ISNUMBER(R365:X365))</f>
        <v>100</v>
      </c>
      <c r="Z365" s="127" t="n">
        <f aca="false">IF(Y365&gt;=60,SUMPRODUCT({30,10,20,15,10,10,5},R365:X365)/Y365,"")</f>
        <v>92.5</v>
      </c>
      <c r="AA365" s="127" t="str">
        <f aca="false">IF(ISNUMBER(Z365),IF(Z365&gt;=70,"EASY",IF(Z365&gt;40,"UNCERTAIN","HARD")),"")</f>
        <v>EASY</v>
      </c>
    </row>
    <row r="366" customFormat="false" ht="15" hidden="false" customHeight="false" outlineLevel="0" collapsed="false">
      <c r="A366" s="127" t="s">
        <v>1656</v>
      </c>
      <c r="B366" s="127" t="n">
        <v>0.0447</v>
      </c>
      <c r="C366" s="127" t="s">
        <v>1293</v>
      </c>
      <c r="D366" s="127" t="n">
        <f aca="false">D365*(1+B366)</f>
        <v>2744.89497394456</v>
      </c>
      <c r="E366" s="127" t="n">
        <f aca="false">AVERAGE(D357:D366)</f>
        <v>2565.4420690044</v>
      </c>
      <c r="F366" s="127" t="n">
        <f aca="false">D366/E366-1</f>
        <v>0.0699500905159018</v>
      </c>
      <c r="G366" s="127" t="n">
        <f aca="false">IF(E366&gt;E365,1,0)</f>
        <v>1</v>
      </c>
      <c r="H366" s="127" t="n">
        <f aca="false">D366/D354-1</f>
        <v>0.174590313456997</v>
      </c>
      <c r="I366" s="127" t="n">
        <f aca="false">STDEV(B361:B366)*SQRT(12)*100</f>
        <v>15.3052370122125</v>
      </c>
      <c r="J366" s="127" t="n">
        <v>0.61</v>
      </c>
      <c r="K366" s="127" t="n">
        <f aca="false">IF(AND(ISNUMBER(J366),ISNUMBER(J360)),J366-J360,"")</f>
        <v>-0.0700000000000001</v>
      </c>
      <c r="M366" s="127" t="str">
        <f aca="false">IF(AND(ISNUMBER(L366),ISNUMBER(L360)),L366-L360,"")</f>
        <v/>
      </c>
      <c r="N366" s="127" t="n">
        <v>2.6124</v>
      </c>
      <c r="O366" s="127" t="n">
        <f aca="false">IF(AND(ISNUMBER(N366),ISNUMBER(N360)),N366-N360,"")</f>
        <v>0.0924</v>
      </c>
      <c r="P366" s="127" t="n">
        <v>0</v>
      </c>
      <c r="Q366" s="127" t="n">
        <v>0</v>
      </c>
      <c r="R366" s="127" t="n">
        <f aca="false">IF(ISNUMBER(F366),IF(AND(F366&gt;0.02,G366=1),100,IF(F366&gt;-0.02,50,0)),"")</f>
        <v>100</v>
      </c>
      <c r="S366" s="127" t="n">
        <f aca="false">IF(ISNUMBER(H366),IF(H366&gt;0.05,100,IF(H366&gt;0,50,0)),"")</f>
        <v>100</v>
      </c>
      <c r="T366" s="127" t="n">
        <f aca="false">IF(AND(A366&gt;="2019-01",ISNUMBER(L366)),IF(AND(L366&lt;350,OR(NOT(ISNUMBER(M366)),M366&lt;50)),100,IF(L366&lt;=450,50,0)),IF(ISNUMBER(J366),IF(AND(J366&lt;0.95,OR(NOT(ISNUMBER(K366)),K366&lt;0.2)),100,IF(AND(J366&lt;=1.35,OR(NOT(ISNUMBER(K366)),K366&lt;0.4)),50,0)),""))</f>
        <v>100</v>
      </c>
      <c r="U366" s="127" t="n">
        <f aca="false">IF(ISNUMBER(P366),IF(P366=1,100,IF(P366=0,50,0)),"")</f>
        <v>50</v>
      </c>
      <c r="V366" s="127" t="n">
        <f aca="false">IF(ISNUMBER(Q366),IF(Q366=1,0,100),"")</f>
        <v>100</v>
      </c>
      <c r="W366" s="127" t="n">
        <f aca="false">IF(ISNUMBER(N366),IF(OR(N366&lt;4,AND(N366&lt;6,ISNUMBER(O366),O366&lt;-0.3)),100,IF(OR(N366&lt;=6,AND(ISNUMBER(O366),O366&lt;-0.3)),50,0)),"")</f>
        <v>100</v>
      </c>
      <c r="X366" s="127" t="n">
        <f aca="false">IF(ISNUMBER(I366),IF(I366&lt;15,100,IF(I366&lt;=25,50,0)),"")</f>
        <v>50</v>
      </c>
      <c r="Y366" s="127" t="n">
        <f aca="false">SUMPRODUCT({30,10,20,15,10,10,5},--ISNUMBER(R366:X366))</f>
        <v>100</v>
      </c>
      <c r="Z366" s="127" t="n">
        <f aca="false">IF(Y366&gt;=60,SUMPRODUCT({30,10,20,15,10,10,5},R366:X366)/Y366,"")</f>
        <v>90</v>
      </c>
      <c r="AA366" s="127" t="str">
        <f aca="false">IF(ISNUMBER(Z366),IF(Z366&gt;=70,"EASY",IF(Z366&gt;40,"UNCERTAIN","HARD")),"")</f>
        <v>EASY</v>
      </c>
    </row>
    <row r="367" customFormat="false" ht="15" hidden="false" customHeight="false" outlineLevel="0" collapsed="false">
      <c r="A367" s="127" t="s">
        <v>1657</v>
      </c>
      <c r="B367" s="127" t="n">
        <v>0.0723</v>
      </c>
      <c r="C367" s="127" t="s">
        <v>1293</v>
      </c>
      <c r="D367" s="127" t="n">
        <f aca="false">D366*(1+B367)</f>
        <v>2943.35088056076</v>
      </c>
      <c r="E367" s="127" t="n">
        <f aca="false">AVERAGE(D358:D367)</f>
        <v>2634.52856461613</v>
      </c>
      <c r="F367" s="127" t="n">
        <f aca="false">D367/E367-1</f>
        <v>0.117221092263856</v>
      </c>
      <c r="G367" s="127" t="n">
        <f aca="false">IF(E367&gt;E366,1,0)</f>
        <v>1</v>
      </c>
      <c r="H367" s="127" t="n">
        <f aca="false">D367/D355-1</f>
        <v>0.225445799883186</v>
      </c>
      <c r="I367" s="127" t="n">
        <f aca="false">STDEV(B362:B367)*SQRT(12)*100</f>
        <v>15.756730625355</v>
      </c>
      <c r="J367" s="127" t="n">
        <v>0.62</v>
      </c>
      <c r="K367" s="127" t="n">
        <f aca="false">IF(AND(ISNUMBER(J367),ISNUMBER(J361)),J367-J361,"")</f>
        <v>-0.07</v>
      </c>
      <c r="M367" s="127" t="str">
        <f aca="false">IF(AND(ISNUMBER(L367),ISNUMBER(L361)),L367-L361,"")</f>
        <v/>
      </c>
      <c r="N367" s="127" t="n">
        <v>2.5455</v>
      </c>
      <c r="O367" s="127" t="n">
        <f aca="false">IF(AND(ISNUMBER(N367),ISNUMBER(N361)),N367-N361,"")</f>
        <v>-0.0312000000000001</v>
      </c>
      <c r="P367" s="127" t="n">
        <v>0</v>
      </c>
      <c r="Q367" s="127" t="n">
        <v>0</v>
      </c>
      <c r="R367" s="127" t="n">
        <f aca="false">IF(ISNUMBER(F367),IF(AND(F367&gt;0.02,G367=1),100,IF(F367&gt;-0.02,50,0)),"")</f>
        <v>100</v>
      </c>
      <c r="S367" s="127" t="n">
        <f aca="false">IF(ISNUMBER(H367),IF(H367&gt;0.05,100,IF(H367&gt;0,50,0)),"")</f>
        <v>100</v>
      </c>
      <c r="T367" s="127" t="n">
        <f aca="false">IF(AND(A367&gt;="2019-01",ISNUMBER(L367)),IF(AND(L367&lt;350,OR(NOT(ISNUMBER(M367)),M367&lt;50)),100,IF(L367&lt;=450,50,0)),IF(ISNUMBER(J367),IF(AND(J367&lt;0.95,OR(NOT(ISNUMBER(K367)),K367&lt;0.2)),100,IF(AND(J367&lt;=1.35,OR(NOT(ISNUMBER(K367)),K367&lt;0.4)),50,0)),""))</f>
        <v>100</v>
      </c>
      <c r="U367" s="127" t="n">
        <f aca="false">IF(ISNUMBER(P367),IF(P367=1,100,IF(P367=0,50,0)),"")</f>
        <v>50</v>
      </c>
      <c r="V367" s="127" t="n">
        <f aca="false">IF(ISNUMBER(Q367),IF(Q367=1,0,100),"")</f>
        <v>100</v>
      </c>
      <c r="W367" s="127" t="n">
        <f aca="false">IF(ISNUMBER(N367),IF(OR(N367&lt;4,AND(N367&lt;6,ISNUMBER(O367),O367&lt;-0.3)),100,IF(OR(N367&lt;=6,AND(ISNUMBER(O367),O367&lt;-0.3)),50,0)),"")</f>
        <v>100</v>
      </c>
      <c r="X367" s="127" t="n">
        <f aca="false">IF(ISNUMBER(I367),IF(I367&lt;15,100,IF(I367&lt;=25,50,0)),"")</f>
        <v>50</v>
      </c>
      <c r="Y367" s="127" t="n">
        <f aca="false">SUMPRODUCT({30,10,20,15,10,10,5},--ISNUMBER(R367:X367))</f>
        <v>100</v>
      </c>
      <c r="Z367" s="127" t="n">
        <f aca="false">IF(Y367&gt;=60,SUMPRODUCT({30,10,20,15,10,10,5},R367:X367)/Y367,"")</f>
        <v>90</v>
      </c>
      <c r="AA367" s="127" t="str">
        <f aca="false">IF(ISNUMBER(Z367),IF(Z367&gt;=70,"EASY",IF(Z367&gt;40,"UNCERTAIN","HARD")),"")</f>
        <v>EASY</v>
      </c>
    </row>
    <row r="368" customFormat="false" ht="15" hidden="false" customHeight="false" outlineLevel="0" collapsed="false">
      <c r="A368" s="127" t="s">
        <v>1658</v>
      </c>
      <c r="B368" s="127" t="n">
        <v>0.0447</v>
      </c>
      <c r="C368" s="127" t="s">
        <v>1293</v>
      </c>
      <c r="D368" s="127" t="n">
        <f aca="false">D367*(1+B368)</f>
        <v>3074.91866492182</v>
      </c>
      <c r="E368" s="127" t="n">
        <f aca="false">AVERAGE(D359:D368)</f>
        <v>2709.60893342422</v>
      </c>
      <c r="F368" s="127" t="n">
        <f aca="false">D368/E368-1</f>
        <v>0.134820094143972</v>
      </c>
      <c r="G368" s="127" t="n">
        <f aca="false">IF(E368&gt;E367,1,0)</f>
        <v>1</v>
      </c>
      <c r="H368" s="127" t="n">
        <f aca="false">D368/D356-1</f>
        <v>0.289767506687451</v>
      </c>
      <c r="I368" s="127" t="n">
        <f aca="false">STDEV(B363:B368)*SQRT(12)*100</f>
        <v>15.1107656986666</v>
      </c>
      <c r="J368" s="127" t="n">
        <v>0.61</v>
      </c>
      <c r="K368" s="127" t="n">
        <f aca="false">IF(AND(ISNUMBER(J368),ISNUMBER(J362)),J368-J362,"")</f>
        <v>-0.08</v>
      </c>
      <c r="M368" s="127" t="str">
        <f aca="false">IF(AND(ISNUMBER(L368),ISNUMBER(L362)),L368-L362,"")</f>
        <v/>
      </c>
      <c r="N368" s="127" t="n">
        <v>2.4184</v>
      </c>
      <c r="O368" s="127" t="n">
        <f aca="false">IF(AND(ISNUMBER(N368),ISNUMBER(N362)),N368-N362,"")</f>
        <v>-0.218</v>
      </c>
      <c r="P368" s="127" t="n">
        <v>0</v>
      </c>
      <c r="Q368" s="127" t="n">
        <v>0</v>
      </c>
      <c r="R368" s="127" t="n">
        <f aca="false">IF(ISNUMBER(F368),IF(AND(F368&gt;0.02,G368=1),100,IF(F368&gt;-0.02,50,0)),"")</f>
        <v>100</v>
      </c>
      <c r="S368" s="127" t="n">
        <f aca="false">IF(ISNUMBER(H368),IF(H368&gt;0.05,100,IF(H368&gt;0,50,0)),"")</f>
        <v>100</v>
      </c>
      <c r="T368" s="127" t="n">
        <f aca="false">IF(AND(A368&gt;="2019-01",ISNUMBER(L368)),IF(AND(L368&lt;350,OR(NOT(ISNUMBER(M368)),M368&lt;50)),100,IF(L368&lt;=450,50,0)),IF(ISNUMBER(J368),IF(AND(J368&lt;0.95,OR(NOT(ISNUMBER(K368)),K368&lt;0.2)),100,IF(AND(J368&lt;=1.35,OR(NOT(ISNUMBER(K368)),K368&lt;0.4)),50,0)),""))</f>
        <v>100</v>
      </c>
      <c r="U368" s="127" t="n">
        <f aca="false">IF(ISNUMBER(P368),IF(P368=1,100,IF(P368=0,50,0)),"")</f>
        <v>50</v>
      </c>
      <c r="V368" s="127" t="n">
        <f aca="false">IF(ISNUMBER(Q368),IF(Q368=1,0,100),"")</f>
        <v>100</v>
      </c>
      <c r="W368" s="127" t="n">
        <f aca="false">IF(ISNUMBER(N368),IF(OR(N368&lt;4,AND(N368&lt;6,ISNUMBER(O368),O368&lt;-0.3)),100,IF(OR(N368&lt;=6,AND(ISNUMBER(O368),O368&lt;-0.3)),50,0)),"")</f>
        <v>100</v>
      </c>
      <c r="X368" s="127" t="n">
        <f aca="false">IF(ISNUMBER(I368),IF(I368&lt;15,100,IF(I368&lt;=25,50,0)),"")</f>
        <v>50</v>
      </c>
      <c r="Y368" s="127" t="n">
        <f aca="false">SUMPRODUCT({30,10,20,15,10,10,5},--ISNUMBER(R368:X368))</f>
        <v>100</v>
      </c>
      <c r="Z368" s="127" t="n">
        <f aca="false">IF(Y368&gt;=60,SUMPRODUCT({30,10,20,15,10,10,5},R368:X368)/Y368,"")</f>
        <v>90</v>
      </c>
      <c r="AA368" s="127" t="str">
        <f aca="false">IF(ISNUMBER(Z368),IF(Z368&gt;=70,"EASY",IF(Z368&gt;40,"UNCERTAIN","HARD")),"")</f>
        <v>EASY</v>
      </c>
    </row>
    <row r="369" customFormat="false" ht="15" hidden="false" customHeight="false" outlineLevel="0" collapsed="false">
      <c r="A369" s="127" t="s">
        <v>1659</v>
      </c>
      <c r="B369" s="127" t="n">
        <v>0.0776</v>
      </c>
      <c r="C369" s="127" t="s">
        <v>1293</v>
      </c>
      <c r="D369" s="127" t="n">
        <f aca="false">D368*(1+B369)</f>
        <v>3313.53235331976</v>
      </c>
      <c r="E369" s="127" t="n">
        <f aca="false">AVERAGE(D360:D369)</f>
        <v>2795.88424444833</v>
      </c>
      <c r="F369" s="127" t="n">
        <f aca="false">D369/E369-1</f>
        <v>0.185146473749512</v>
      </c>
      <c r="G369" s="127" t="n">
        <f aca="false">IF(E369&gt;E368,1,0)</f>
        <v>1</v>
      </c>
      <c r="H369" s="127" t="n">
        <f aca="false">D369/D357-1</f>
        <v>0.471055742174425</v>
      </c>
      <c r="I369" s="127" t="n">
        <f aca="false">STDEV(B364:B369)*SQRT(12)*100</f>
        <v>16.3829765305332</v>
      </c>
      <c r="J369" s="127" t="n">
        <v>0.61</v>
      </c>
      <c r="K369" s="127" t="n">
        <f aca="false">IF(AND(ISNUMBER(J369),ISNUMBER(J363)),J369-J363,"")</f>
        <v>-0.0600000000000001</v>
      </c>
      <c r="M369" s="127" t="str">
        <f aca="false">IF(AND(ISNUMBER(L369),ISNUMBER(L363)),L369-L363,"")</f>
        <v/>
      </c>
      <c r="N369" s="127" t="n">
        <v>2.414</v>
      </c>
      <c r="O369" s="127" t="n">
        <f aca="false">IF(AND(ISNUMBER(N369),ISNUMBER(N363)),N369-N363,"")</f>
        <v>-0.0905999999999998</v>
      </c>
      <c r="P369" s="127" t="n">
        <v>0</v>
      </c>
      <c r="Q369" s="127" t="n">
        <v>0</v>
      </c>
      <c r="R369" s="127" t="n">
        <f aca="false">IF(ISNUMBER(F369),IF(AND(F369&gt;0.02,G369=1),100,IF(F369&gt;-0.02,50,0)),"")</f>
        <v>100</v>
      </c>
      <c r="S369" s="127" t="n">
        <f aca="false">IF(ISNUMBER(H369),IF(H369&gt;0.05,100,IF(H369&gt;0,50,0)),"")</f>
        <v>100</v>
      </c>
      <c r="T369" s="127" t="n">
        <f aca="false">IF(AND(A369&gt;="2019-01",ISNUMBER(L369)),IF(AND(L369&lt;350,OR(NOT(ISNUMBER(M369)),M369&lt;50)),100,IF(L369&lt;=450,50,0)),IF(ISNUMBER(J369),IF(AND(J369&lt;0.95,OR(NOT(ISNUMBER(K369)),K369&lt;0.2)),100,IF(AND(J369&lt;=1.35,OR(NOT(ISNUMBER(K369)),K369&lt;0.4)),50,0)),""))</f>
        <v>100</v>
      </c>
      <c r="U369" s="127" t="n">
        <f aca="false">IF(ISNUMBER(P369),IF(P369=1,100,IF(P369=0,50,0)),"")</f>
        <v>50</v>
      </c>
      <c r="V369" s="127" t="n">
        <f aca="false">IF(ISNUMBER(Q369),IF(Q369=1,0,100),"")</f>
        <v>100</v>
      </c>
      <c r="W369" s="127" t="n">
        <f aca="false">IF(ISNUMBER(N369),IF(OR(N369&lt;4,AND(N369&lt;6,ISNUMBER(O369),O369&lt;-0.3)),100,IF(OR(N369&lt;=6,AND(ISNUMBER(O369),O369&lt;-0.3)),50,0)),"")</f>
        <v>100</v>
      </c>
      <c r="X369" s="127" t="n">
        <f aca="false">IF(ISNUMBER(I369),IF(I369&lt;15,100,IF(I369&lt;=25,50,0)),"")</f>
        <v>50</v>
      </c>
      <c r="Y369" s="127" t="n">
        <f aca="false">SUMPRODUCT({30,10,20,15,10,10,5},--ISNUMBER(R369:X369))</f>
        <v>100</v>
      </c>
      <c r="Z369" s="127" t="n">
        <f aca="false">IF(Y369&gt;=60,SUMPRODUCT({30,10,20,15,10,10,5},R369:X369)/Y369,"")</f>
        <v>90</v>
      </c>
      <c r="AA369" s="127" t="str">
        <f aca="false">IF(ISNUMBER(Z369),IF(Z369&gt;=70,"EASY",IF(Z369&gt;40,"UNCERTAIN","HARD")),"")</f>
        <v>EASY</v>
      </c>
    </row>
    <row r="370" customFormat="false" ht="15" hidden="false" customHeight="false" outlineLevel="0" collapsed="false">
      <c r="A370" s="127" t="s">
        <v>1660</v>
      </c>
      <c r="B370" s="127" t="n">
        <v>-0.0374</v>
      </c>
      <c r="C370" s="127" t="s">
        <v>1293</v>
      </c>
      <c r="D370" s="127" t="n">
        <f aca="false">D369*(1+B370)</f>
        <v>3189.6062433056</v>
      </c>
      <c r="E370" s="127" t="n">
        <f aca="false">AVERAGE(D361:D370)</f>
        <v>2866.62994703988</v>
      </c>
      <c r="F370" s="127" t="n">
        <f aca="false">D370/E370-1</f>
        <v>0.112667593038727</v>
      </c>
      <c r="G370" s="127" t="n">
        <f aca="false">IF(E370&gt;E369,1,0)</f>
        <v>1</v>
      </c>
      <c r="H370" s="127" t="n">
        <f aca="false">D370/D358-1</f>
        <v>0.372396062625607</v>
      </c>
      <c r="I370" s="127" t="n">
        <f aca="false">STDEV(B365:B370)*SQRT(12)*100</f>
        <v>18.779648559012</v>
      </c>
      <c r="J370" s="127" t="n">
        <v>0.6</v>
      </c>
      <c r="K370" s="127" t="n">
        <f aca="false">IF(AND(ISNUMBER(J370),ISNUMBER(J364)),J370-J364,"")</f>
        <v>-0.03</v>
      </c>
      <c r="M370" s="127" t="str">
        <f aca="false">IF(AND(ISNUMBER(L370),ISNUMBER(L364)),L370-L364,"")</f>
        <v/>
      </c>
      <c r="N370" s="127" t="n">
        <v>2.2892</v>
      </c>
      <c r="O370" s="127" t="n">
        <f aca="false">IF(AND(ISNUMBER(N370),ISNUMBER(N364)),N370-N364,"")</f>
        <v>-0.2108</v>
      </c>
      <c r="P370" s="127" t="n">
        <v>0</v>
      </c>
      <c r="Q370" s="127" t="n">
        <v>0</v>
      </c>
      <c r="R370" s="127" t="n">
        <f aca="false">IF(ISNUMBER(F370),IF(AND(F370&gt;0.02,G370=1),100,IF(F370&gt;-0.02,50,0)),"")</f>
        <v>100</v>
      </c>
      <c r="S370" s="127" t="n">
        <f aca="false">IF(ISNUMBER(H370),IF(H370&gt;0.05,100,IF(H370&gt;0,50,0)),"")</f>
        <v>100</v>
      </c>
      <c r="T370" s="127" t="n">
        <f aca="false">IF(AND(A370&gt;="2019-01",ISNUMBER(L370)),IF(AND(L370&lt;350,OR(NOT(ISNUMBER(M370)),M370&lt;50)),100,IF(L370&lt;=450,50,0)),IF(ISNUMBER(J370),IF(AND(J370&lt;0.95,OR(NOT(ISNUMBER(K370)),K370&lt;0.2)),100,IF(AND(J370&lt;=1.35,OR(NOT(ISNUMBER(K370)),K370&lt;0.4)),50,0)),""))</f>
        <v>100</v>
      </c>
      <c r="U370" s="127" t="n">
        <f aca="false">IF(ISNUMBER(P370),IF(P370=1,100,IF(P370=0,50,0)),"")</f>
        <v>50</v>
      </c>
      <c r="V370" s="127" t="n">
        <f aca="false">IF(ISNUMBER(Q370),IF(Q370=1,0,100),"")</f>
        <v>100</v>
      </c>
      <c r="W370" s="127" t="n">
        <f aca="false">IF(ISNUMBER(N370),IF(OR(N370&lt;4,AND(N370&lt;6,ISNUMBER(O370),O370&lt;-0.3)),100,IF(OR(N370&lt;=6,AND(ISNUMBER(O370),O370&lt;-0.3)),50,0)),"")</f>
        <v>100</v>
      </c>
      <c r="X370" s="127" t="n">
        <f aca="false">IF(ISNUMBER(I370),IF(I370&lt;15,100,IF(I370&lt;=25,50,0)),"")</f>
        <v>50</v>
      </c>
      <c r="Y370" s="127" t="n">
        <f aca="false">SUMPRODUCT({30,10,20,15,10,10,5},--ISNUMBER(R370:X370))</f>
        <v>100</v>
      </c>
      <c r="Z370" s="127" t="n">
        <f aca="false">IF(Y370&gt;=60,SUMPRODUCT({30,10,20,15,10,10,5},R370:X370)/Y370,"")</f>
        <v>90</v>
      </c>
      <c r="AA370" s="127" t="str">
        <f aca="false">IF(ISNUMBER(Z370),IF(Z370&gt;=70,"EASY",IF(Z370&gt;40,"UNCERTAIN","HARD")),"")</f>
        <v>EASY</v>
      </c>
    </row>
    <row r="371" customFormat="false" ht="15" hidden="false" customHeight="false" outlineLevel="0" collapsed="false">
      <c r="A371" s="127" t="s">
        <v>1661</v>
      </c>
      <c r="B371" s="127" t="n">
        <v>0.0579</v>
      </c>
      <c r="C371" s="127" t="s">
        <v>1293</v>
      </c>
      <c r="D371" s="127" t="n">
        <f aca="false">D370*(1+B371)</f>
        <v>3374.28444479299</v>
      </c>
      <c r="E371" s="127" t="n">
        <f aca="false">AVERAGE(D362:D371)</f>
        <v>2939.31235599235</v>
      </c>
      <c r="F371" s="127" t="n">
        <f aca="false">D371/E371-1</f>
        <v>0.147984302489616</v>
      </c>
      <c r="G371" s="127" t="n">
        <f aca="false">IF(E371&gt;E370,1,0)</f>
        <v>1</v>
      </c>
      <c r="H371" s="127" t="n">
        <f aca="false">D371/D359-1</f>
        <v>0.37682104755963</v>
      </c>
      <c r="I371" s="127" t="n">
        <f aca="false">STDEV(B366:B371)*SQRT(12)*100</f>
        <v>14.4889419903594</v>
      </c>
      <c r="J371" s="127" t="n">
        <v>0.55</v>
      </c>
      <c r="K371" s="127" t="n">
        <f aca="false">IF(AND(ISNUMBER(J371),ISNUMBER(J365)),J371-J365,"")</f>
        <v>-0.08</v>
      </c>
      <c r="M371" s="127" t="str">
        <f aca="false">IF(AND(ISNUMBER(L371),ISNUMBER(L365)),L371-L365,"")</f>
        <v/>
      </c>
      <c r="N371" s="127" t="n">
        <v>2.2222</v>
      </c>
      <c r="O371" s="127" t="n">
        <f aca="false">IF(AND(ISNUMBER(N371),ISNUMBER(N365)),N371-N365,"")</f>
        <v>-0.2109</v>
      </c>
      <c r="P371" s="127" t="n">
        <v>0</v>
      </c>
      <c r="Q371" s="127" t="n">
        <v>0</v>
      </c>
      <c r="R371" s="127" t="n">
        <f aca="false">IF(ISNUMBER(F371),IF(AND(F371&gt;0.02,G371=1),100,IF(F371&gt;-0.02,50,0)),"")</f>
        <v>100</v>
      </c>
      <c r="S371" s="127" t="n">
        <f aca="false">IF(ISNUMBER(H371),IF(H371&gt;0.05,100,IF(H371&gt;0,50,0)),"")</f>
        <v>100</v>
      </c>
      <c r="T371" s="127" t="n">
        <f aca="false">IF(AND(A371&gt;="2019-01",ISNUMBER(L371)),IF(AND(L371&lt;350,OR(NOT(ISNUMBER(M371)),M371&lt;50)),100,IF(L371&lt;=450,50,0)),IF(ISNUMBER(J371),IF(AND(J371&lt;0.95,OR(NOT(ISNUMBER(K371)),K371&lt;0.2)),100,IF(AND(J371&lt;=1.35,OR(NOT(ISNUMBER(K371)),K371&lt;0.4)),50,0)),""))</f>
        <v>100</v>
      </c>
      <c r="U371" s="127" t="n">
        <f aca="false">IF(ISNUMBER(P371),IF(P371=1,100,IF(P371=0,50,0)),"")</f>
        <v>50</v>
      </c>
      <c r="V371" s="127" t="n">
        <f aca="false">IF(ISNUMBER(Q371),IF(Q371=1,0,100),"")</f>
        <v>100</v>
      </c>
      <c r="W371" s="127" t="n">
        <f aca="false">IF(ISNUMBER(N371),IF(OR(N371&lt;4,AND(N371&lt;6,ISNUMBER(O371),O371&lt;-0.3)),100,IF(OR(N371&lt;=6,AND(ISNUMBER(O371),O371&lt;-0.3)),50,0)),"")</f>
        <v>100</v>
      </c>
      <c r="X371" s="127" t="n">
        <f aca="false">IF(ISNUMBER(I371),IF(I371&lt;15,100,IF(I371&lt;=25,50,0)),"")</f>
        <v>100</v>
      </c>
      <c r="Y371" s="127" t="n">
        <f aca="false">SUMPRODUCT({30,10,20,15,10,10,5},--ISNUMBER(R371:X371))</f>
        <v>100</v>
      </c>
      <c r="Z371" s="127" t="n">
        <f aca="false">IF(Y371&gt;=60,SUMPRODUCT({30,10,20,15,10,10,5},R371:X371)/Y371,"")</f>
        <v>92.5</v>
      </c>
      <c r="AA371" s="127" t="str">
        <f aca="false">IF(ISNUMBER(Z371),IF(Z371&gt;=70,"EASY",IF(Z371&gt;40,"UNCERTAIN","HARD")),"")</f>
        <v>EASY</v>
      </c>
    </row>
    <row r="372" customFormat="false" ht="15" hidden="false" customHeight="false" outlineLevel="0" collapsed="false">
      <c r="A372" s="127" t="s">
        <v>1662</v>
      </c>
      <c r="B372" s="127" t="n">
        <v>-0.0338</v>
      </c>
      <c r="C372" s="127" t="s">
        <v>1293</v>
      </c>
      <c r="D372" s="127" t="n">
        <f aca="false">D371*(1+B372)</f>
        <v>3260.23363055899</v>
      </c>
      <c r="E372" s="127" t="n">
        <f aca="false">AVERAGE(D363:D372)</f>
        <v>3003.87253436196</v>
      </c>
      <c r="F372" s="127" t="n">
        <f aca="false">D372/E372-1</f>
        <v>0.0853435334770236</v>
      </c>
      <c r="G372" s="127" t="n">
        <f aca="false">IF(E372&gt;E371,1,0)</f>
        <v>1</v>
      </c>
      <c r="H372" s="127" t="n">
        <f aca="false">D372/D360-1</f>
        <v>0.313472053862673</v>
      </c>
      <c r="I372" s="127" t="n">
        <f aca="false">STDEV(B367:B372)*SQRT(12)*100</f>
        <v>18.1079882924636</v>
      </c>
      <c r="J372" s="127" t="n">
        <v>0.57</v>
      </c>
      <c r="K372" s="127" t="n">
        <f aca="false">IF(AND(ISNUMBER(J372),ISNUMBER(J366)),J372-J366,"")</f>
        <v>-0.04</v>
      </c>
      <c r="M372" s="127" t="str">
        <f aca="false">IF(AND(ISNUMBER(L372),ISNUMBER(L366)),L372-L366,"")</f>
        <v/>
      </c>
      <c r="N372" s="127" t="n">
        <v>2.2782</v>
      </c>
      <c r="O372" s="127" t="n">
        <f aca="false">IF(AND(ISNUMBER(N372),ISNUMBER(N366)),N372-N366,"")</f>
        <v>-0.3342</v>
      </c>
      <c r="P372" s="127" t="n">
        <v>0</v>
      </c>
      <c r="Q372" s="127" t="n">
        <v>0</v>
      </c>
      <c r="R372" s="127" t="n">
        <f aca="false">IF(ISNUMBER(F372),IF(AND(F372&gt;0.02,G372=1),100,IF(F372&gt;-0.02,50,0)),"")</f>
        <v>100</v>
      </c>
      <c r="S372" s="127" t="n">
        <f aca="false">IF(ISNUMBER(H372),IF(H372&gt;0.05,100,IF(H372&gt;0,50,0)),"")</f>
        <v>100</v>
      </c>
      <c r="T372" s="127" t="n">
        <f aca="false">IF(AND(A372&gt;="2019-01",ISNUMBER(L372)),IF(AND(L372&lt;350,OR(NOT(ISNUMBER(M372)),M372&lt;50)),100,IF(L372&lt;=450,50,0)),IF(ISNUMBER(J372),IF(AND(J372&lt;0.95,OR(NOT(ISNUMBER(K372)),K372&lt;0.2)),100,IF(AND(J372&lt;=1.35,OR(NOT(ISNUMBER(K372)),K372&lt;0.4)),50,0)),""))</f>
        <v>100</v>
      </c>
      <c r="U372" s="127" t="n">
        <f aca="false">IF(ISNUMBER(P372),IF(P372=1,100,IF(P372=0,50,0)),"")</f>
        <v>50</v>
      </c>
      <c r="V372" s="127" t="n">
        <f aca="false">IF(ISNUMBER(Q372),IF(Q372=1,0,100),"")</f>
        <v>100</v>
      </c>
      <c r="W372" s="127" t="n">
        <f aca="false">IF(ISNUMBER(N372),IF(OR(N372&lt;4,AND(N372&lt;6,ISNUMBER(O372),O372&lt;-0.3)),100,IF(OR(N372&lt;=6,AND(ISNUMBER(O372),O372&lt;-0.3)),50,0)),"")</f>
        <v>100</v>
      </c>
      <c r="X372" s="127" t="n">
        <f aca="false">IF(ISNUMBER(I372),IF(I372&lt;15,100,IF(I372&lt;=25,50,0)),"")</f>
        <v>50</v>
      </c>
      <c r="Y372" s="127" t="n">
        <f aca="false">SUMPRODUCT({30,10,20,15,10,10,5},--ISNUMBER(R372:X372))</f>
        <v>100</v>
      </c>
      <c r="Z372" s="127" t="n">
        <f aca="false">IF(Y372&gt;=60,SUMPRODUCT({30,10,20,15,10,10,5},R372:X372)/Y372,"")</f>
        <v>90</v>
      </c>
      <c r="AA372" s="127" t="str">
        <f aca="false">IF(ISNUMBER(Z372),IF(Z372&gt;=70,"EASY",IF(Z372&gt;40,"UNCERTAIN","HARD")),"")</f>
        <v>EASY</v>
      </c>
    </row>
    <row r="373" customFormat="false" ht="15" hidden="false" customHeight="false" outlineLevel="0" collapsed="false">
      <c r="A373" s="127" t="s">
        <v>1663</v>
      </c>
      <c r="B373" s="127" t="n">
        <v>0.0337</v>
      </c>
      <c r="C373" s="127" t="s">
        <v>1293</v>
      </c>
      <c r="D373" s="127" t="n">
        <f aca="false">D372*(1+B373)</f>
        <v>3370.10350390883</v>
      </c>
      <c r="E373" s="127" t="n">
        <f aca="false">AVERAGE(D364:D373)</f>
        <v>3065.22224913808</v>
      </c>
      <c r="F373" s="127" t="n">
        <f aca="false">D373/E373-1</f>
        <v>0.0994646488868722</v>
      </c>
      <c r="G373" s="127" t="n">
        <f aca="false">IF(E373&gt;E372,1,0)</f>
        <v>1</v>
      </c>
      <c r="H373" s="127" t="n">
        <f aca="false">D373/D361-1</f>
        <v>0.272957118017855</v>
      </c>
      <c r="I373" s="127" t="n">
        <f aca="false">STDEV(B368:B373)*SQRT(12)*100</f>
        <v>16.7250243647057</v>
      </c>
      <c r="J373" s="127" t="n">
        <v>0.55</v>
      </c>
      <c r="K373" s="127" t="n">
        <f aca="false">IF(AND(ISNUMBER(J373),ISNUMBER(J367)),J373-J367,"")</f>
        <v>-0.07</v>
      </c>
      <c r="M373" s="127" t="str">
        <f aca="false">IF(AND(ISNUMBER(L373),ISNUMBER(L367)),L373-L367,"")</f>
        <v/>
      </c>
      <c r="N373" s="127" t="n">
        <v>2.1531</v>
      </c>
      <c r="O373" s="127" t="n">
        <f aca="false">IF(AND(ISNUMBER(N373),ISNUMBER(N367)),N373-N367,"")</f>
        <v>-0.3924</v>
      </c>
      <c r="P373" s="127" t="n">
        <v>0</v>
      </c>
      <c r="Q373" s="127" t="n">
        <v>0</v>
      </c>
      <c r="R373" s="127" t="n">
        <f aca="false">IF(ISNUMBER(F373),IF(AND(F373&gt;0.02,G373=1),100,IF(F373&gt;-0.02,50,0)),"")</f>
        <v>100</v>
      </c>
      <c r="S373" s="127" t="n">
        <f aca="false">IF(ISNUMBER(H373),IF(H373&gt;0.05,100,IF(H373&gt;0,50,0)),"")</f>
        <v>100</v>
      </c>
      <c r="T373" s="127" t="n">
        <f aca="false">IF(AND(A373&gt;="2019-01",ISNUMBER(L373)),IF(AND(L373&lt;350,OR(NOT(ISNUMBER(M373)),M373&lt;50)),100,IF(L373&lt;=450,50,0)),IF(ISNUMBER(J373),IF(AND(J373&lt;0.95,OR(NOT(ISNUMBER(K373)),K373&lt;0.2)),100,IF(AND(J373&lt;=1.35,OR(NOT(ISNUMBER(K373)),K373&lt;0.4)),50,0)),""))</f>
        <v>100</v>
      </c>
      <c r="U373" s="127" t="n">
        <f aca="false">IF(ISNUMBER(P373),IF(P373=1,100,IF(P373=0,50,0)),"")</f>
        <v>50</v>
      </c>
      <c r="V373" s="127" t="n">
        <f aca="false">IF(ISNUMBER(Q373),IF(Q373=1,0,100),"")</f>
        <v>100</v>
      </c>
      <c r="W373" s="127" t="n">
        <f aca="false">IF(ISNUMBER(N373),IF(OR(N373&lt;4,AND(N373&lt;6,ISNUMBER(O373),O373&lt;-0.3)),100,IF(OR(N373&lt;=6,AND(ISNUMBER(O373),O373&lt;-0.3)),50,0)),"")</f>
        <v>100</v>
      </c>
      <c r="X373" s="127" t="n">
        <f aca="false">IF(ISNUMBER(I373),IF(I373&lt;15,100,IF(I373&lt;=25,50,0)),"")</f>
        <v>50</v>
      </c>
      <c r="Y373" s="127" t="n">
        <f aca="false">SUMPRODUCT({30,10,20,15,10,10,5},--ISNUMBER(R373:X373))</f>
        <v>100</v>
      </c>
      <c r="Z373" s="127" t="n">
        <f aca="false">IF(Y373&gt;=60,SUMPRODUCT({30,10,20,15,10,10,5},R373:X373)/Y373,"")</f>
        <v>90</v>
      </c>
      <c r="AA373" s="127" t="str">
        <f aca="false">IF(ISNUMBER(Z373),IF(Z373&gt;=70,"EASY",IF(Z373&gt;40,"UNCERTAIN","HARD")),"")</f>
        <v>EASY</v>
      </c>
    </row>
    <row r="374" customFormat="false" ht="15" hidden="false" customHeight="false" outlineLevel="0" collapsed="false">
      <c r="A374" s="127" t="s">
        <v>1664</v>
      </c>
      <c r="B374" s="127" t="n">
        <v>0.018</v>
      </c>
      <c r="C374" s="127" t="s">
        <v>1293</v>
      </c>
      <c r="D374" s="127" t="n">
        <f aca="false">D373*(1+B374)</f>
        <v>3430.76536697918</v>
      </c>
      <c r="E374" s="127" t="n">
        <f aca="false">AVERAGE(D365:D374)</f>
        <v>3132.91381085685</v>
      </c>
      <c r="F374" s="127" t="n">
        <f aca="false">D374/E374-1</f>
        <v>0.0950717364423348</v>
      </c>
      <c r="G374" s="127" t="n">
        <f aca="false">IF(E374&gt;E373,1,0)</f>
        <v>1</v>
      </c>
      <c r="H374" s="127" t="n">
        <f aca="false">D374/D362-1</f>
        <v>0.312140893218081</v>
      </c>
      <c r="I374" s="127" t="n">
        <f aca="false">STDEV(B369:B374)*SQRT(12)*100</f>
        <v>16.3455633124099</v>
      </c>
      <c r="J374" s="127" t="n">
        <v>0.56</v>
      </c>
      <c r="K374" s="127" t="n">
        <f aca="false">IF(AND(ISNUMBER(J374),ISNUMBER(J368)),J374-J368,"")</f>
        <v>-0.0499999999999999</v>
      </c>
      <c r="M374" s="127" t="str">
        <f aca="false">IF(AND(ISNUMBER(L374),ISNUMBER(L368)),L374-L368,"")</f>
        <v/>
      </c>
      <c r="N374" s="127" t="n">
        <v>2.27</v>
      </c>
      <c r="O374" s="127" t="n">
        <f aca="false">IF(AND(ISNUMBER(N374),ISNUMBER(N368)),N374-N368,"")</f>
        <v>-0.1484</v>
      </c>
      <c r="P374" s="127" t="n">
        <v>0</v>
      </c>
      <c r="Q374" s="127" t="n">
        <v>0</v>
      </c>
      <c r="R374" s="127" t="n">
        <f aca="false">IF(ISNUMBER(F374),IF(AND(F374&gt;0.02,G374=1),100,IF(F374&gt;-0.02,50,0)),"")</f>
        <v>100</v>
      </c>
      <c r="S374" s="127" t="n">
        <f aca="false">IF(ISNUMBER(H374),IF(H374&gt;0.05,100,IF(H374&gt;0,50,0)),"")</f>
        <v>100</v>
      </c>
      <c r="T374" s="127" t="n">
        <f aca="false">IF(AND(A374&gt;="2019-01",ISNUMBER(L374)),IF(AND(L374&lt;350,OR(NOT(ISNUMBER(M374)),M374&lt;50)),100,IF(L374&lt;=450,50,0)),IF(ISNUMBER(J374),IF(AND(J374&lt;0.95,OR(NOT(ISNUMBER(K374)),K374&lt;0.2)),100,IF(AND(J374&lt;=1.35,OR(NOT(ISNUMBER(K374)),K374&lt;0.4)),50,0)),""))</f>
        <v>100</v>
      </c>
      <c r="U374" s="127" t="n">
        <f aca="false">IF(ISNUMBER(P374),IF(P374=1,100,IF(P374=0,50,0)),"")</f>
        <v>50</v>
      </c>
      <c r="V374" s="127" t="n">
        <f aca="false">IF(ISNUMBER(Q374),IF(Q374=1,0,100),"")</f>
        <v>100</v>
      </c>
      <c r="W374" s="127" t="n">
        <f aca="false">IF(ISNUMBER(N374),IF(OR(N374&lt;4,AND(N374&lt;6,ISNUMBER(O374),O374&lt;-0.3)),100,IF(OR(N374&lt;=6,AND(ISNUMBER(O374),O374&lt;-0.3)),50,0)),"")</f>
        <v>100</v>
      </c>
      <c r="X374" s="127" t="n">
        <f aca="false">IF(ISNUMBER(I374),IF(I374&lt;15,100,IF(I374&lt;=25,50,0)),"")</f>
        <v>50</v>
      </c>
      <c r="Y374" s="127" t="n">
        <f aca="false">SUMPRODUCT({30,10,20,15,10,10,5},--ISNUMBER(R374:X374))</f>
        <v>100</v>
      </c>
      <c r="Z374" s="127" t="n">
        <f aca="false">IF(Y374&gt;=60,SUMPRODUCT({30,10,20,15,10,10,5},R374:X374)/Y374,"")</f>
        <v>90</v>
      </c>
      <c r="AA374" s="127" t="str">
        <f aca="false">IF(ISNUMBER(Z374),IF(Z374&gt;=70,"EASY",IF(Z374&gt;40,"UNCERTAIN","HARD")),"")</f>
        <v>EASY</v>
      </c>
    </row>
    <row r="375" customFormat="false" ht="15" hidden="false" customHeight="false" outlineLevel="0" collapsed="false">
      <c r="A375" s="127" t="s">
        <v>1665</v>
      </c>
      <c r="B375" s="127" t="n">
        <v>0.0058</v>
      </c>
      <c r="C375" s="127" t="s">
        <v>1293</v>
      </c>
      <c r="D375" s="127" t="n">
        <f aca="false">D374*(1+B375)</f>
        <v>3450.66380610766</v>
      </c>
      <c r="E375" s="127" t="n">
        <f aca="false">AVERAGE(D366:D375)</f>
        <v>3215.23538684001</v>
      </c>
      <c r="F375" s="127" t="n">
        <f aca="false">D375/E375-1</f>
        <v>0.0732227631703917</v>
      </c>
      <c r="G375" s="127" t="n">
        <f aca="false">IF(E375&gt;E374,1,0)</f>
        <v>1</v>
      </c>
      <c r="H375" s="127" t="n">
        <f aca="false">D375/D363-1</f>
        <v>0.251779674095368</v>
      </c>
      <c r="I375" s="127" t="n">
        <f aca="false">STDEV(B370:B375)*SQRT(12)*100</f>
        <v>13.0181411883571</v>
      </c>
      <c r="J375" s="127" t="n">
        <v>0.58</v>
      </c>
      <c r="K375" s="127" t="n">
        <f aca="false">IF(AND(ISNUMBER(J375),ISNUMBER(J369)),J375-J369,"")</f>
        <v>-0.03</v>
      </c>
      <c r="M375" s="127" t="str">
        <f aca="false">IF(AND(ISNUMBER(L375),ISNUMBER(L369)),L375-L369,"")</f>
        <v/>
      </c>
      <c r="N375" s="127" t="n">
        <v>2.2646</v>
      </c>
      <c r="O375" s="127" t="n">
        <f aca="false">IF(AND(ISNUMBER(N375),ISNUMBER(N369)),N375-N369,"")</f>
        <v>-0.1494</v>
      </c>
      <c r="P375" s="127" t="n">
        <v>0</v>
      </c>
      <c r="Q375" s="127" t="n">
        <v>0</v>
      </c>
      <c r="R375" s="127" t="n">
        <f aca="false">IF(ISNUMBER(F375),IF(AND(F375&gt;0.02,G375=1),100,IF(F375&gt;-0.02,50,0)),"")</f>
        <v>100</v>
      </c>
      <c r="S375" s="127" t="n">
        <f aca="false">IF(ISNUMBER(H375),IF(H375&gt;0.05,100,IF(H375&gt;0,50,0)),"")</f>
        <v>100</v>
      </c>
      <c r="T375" s="127" t="n">
        <f aca="false">IF(AND(A375&gt;="2019-01",ISNUMBER(L375)),IF(AND(L375&lt;350,OR(NOT(ISNUMBER(M375)),M375&lt;50)),100,IF(L375&lt;=450,50,0)),IF(ISNUMBER(J375),IF(AND(J375&lt;0.95,OR(NOT(ISNUMBER(K375)),K375&lt;0.2)),100,IF(AND(J375&lt;=1.35,OR(NOT(ISNUMBER(K375)),K375&lt;0.4)),50,0)),""))</f>
        <v>100</v>
      </c>
      <c r="U375" s="127" t="n">
        <f aca="false">IF(ISNUMBER(P375),IF(P375=1,100,IF(P375=0,50,0)),"")</f>
        <v>50</v>
      </c>
      <c r="V375" s="127" t="n">
        <f aca="false">IF(ISNUMBER(Q375),IF(Q375=1,0,100),"")</f>
        <v>100</v>
      </c>
      <c r="W375" s="127" t="n">
        <f aca="false">IF(ISNUMBER(N375),IF(OR(N375&lt;4,AND(N375&lt;6,ISNUMBER(O375),O375&lt;-0.3)),100,IF(OR(N375&lt;=6,AND(ISNUMBER(O375),O375&lt;-0.3)),50,0)),"")</f>
        <v>100</v>
      </c>
      <c r="X375" s="127" t="n">
        <f aca="false">IF(ISNUMBER(I375),IF(I375&lt;15,100,IF(I375&lt;=25,50,0)),"")</f>
        <v>100</v>
      </c>
      <c r="Y375" s="127" t="n">
        <f aca="false">SUMPRODUCT({30,10,20,15,10,10,5},--ISNUMBER(R375:X375))</f>
        <v>100</v>
      </c>
      <c r="Z375" s="127" t="n">
        <f aca="false">IF(Y375&gt;=60,SUMPRODUCT({30,10,20,15,10,10,5},R375:X375)/Y375,"")</f>
        <v>92.5</v>
      </c>
      <c r="AA375" s="127" t="str">
        <f aca="false">IF(ISNUMBER(Z375),IF(Z375&gt;=70,"EASY",IF(Z375&gt;40,"UNCERTAIN","HARD")),"")</f>
        <v>EASY</v>
      </c>
    </row>
    <row r="376" customFormat="false" ht="15" hidden="false" customHeight="false" outlineLevel="0" collapsed="false">
      <c r="A376" s="127" t="s">
        <v>1666</v>
      </c>
      <c r="B376" s="127" t="n">
        <v>0.0743</v>
      </c>
      <c r="C376" s="127" t="s">
        <v>1293</v>
      </c>
      <c r="D376" s="127" t="n">
        <f aca="false">D375*(1+B376)</f>
        <v>3707.04812690146</v>
      </c>
      <c r="E376" s="127" t="n">
        <f aca="false">AVERAGE(D367:D376)</f>
        <v>3311.4507021357</v>
      </c>
      <c r="F376" s="127" t="n">
        <f aca="false">D376/E376-1</f>
        <v>0.119463480012135</v>
      </c>
      <c r="G376" s="127" t="n">
        <f aca="false">IF(E376&gt;E375,1,0)</f>
        <v>1</v>
      </c>
      <c r="H376" s="127" t="n">
        <f aca="false">D376/D364-1</f>
        <v>0.346133036917571</v>
      </c>
      <c r="I376" s="127" t="n">
        <f aca="false">STDEV(B371:B376)*SQRT(12)*100</f>
        <v>13.378671084977</v>
      </c>
      <c r="J376" s="127" t="n">
        <v>0.58</v>
      </c>
      <c r="K376" s="127" t="n">
        <f aca="false">IF(AND(ISNUMBER(J376),ISNUMBER(J370)),J376-J370,"")</f>
        <v>-0.02</v>
      </c>
      <c r="M376" s="127" t="str">
        <f aca="false">IF(AND(ISNUMBER(L376),ISNUMBER(L370)),L376-L370,"")</f>
        <v/>
      </c>
      <c r="N376" s="127" t="n">
        <v>2.2606</v>
      </c>
      <c r="O376" s="127" t="n">
        <f aca="false">IF(AND(ISNUMBER(N376),ISNUMBER(N370)),N376-N370,"")</f>
        <v>-0.0286</v>
      </c>
      <c r="P376" s="127" t="n">
        <v>0</v>
      </c>
      <c r="Q376" s="127" t="n">
        <v>0</v>
      </c>
      <c r="R376" s="127" t="n">
        <f aca="false">IF(ISNUMBER(F376),IF(AND(F376&gt;0.02,G376=1),100,IF(F376&gt;-0.02,50,0)),"")</f>
        <v>100</v>
      </c>
      <c r="S376" s="127" t="n">
        <f aca="false">IF(ISNUMBER(H376),IF(H376&gt;0.05,100,IF(H376&gt;0,50,0)),"")</f>
        <v>100</v>
      </c>
      <c r="T376" s="127" t="n">
        <f aca="false">IF(AND(A376&gt;="2019-01",ISNUMBER(L376)),IF(AND(L376&lt;350,OR(NOT(ISNUMBER(M376)),M376&lt;50)),100,IF(L376&lt;=450,50,0)),IF(ISNUMBER(J376),IF(AND(J376&lt;0.95,OR(NOT(ISNUMBER(K376)),K376&lt;0.2)),100,IF(AND(J376&lt;=1.35,OR(NOT(ISNUMBER(K376)),K376&lt;0.4)),50,0)),""))</f>
        <v>100</v>
      </c>
      <c r="U376" s="127" t="n">
        <f aca="false">IF(ISNUMBER(P376),IF(P376=1,100,IF(P376=0,50,0)),"")</f>
        <v>50</v>
      </c>
      <c r="V376" s="127" t="n">
        <f aca="false">IF(ISNUMBER(Q376),IF(Q376=1,0,100),"")</f>
        <v>100</v>
      </c>
      <c r="W376" s="127" t="n">
        <f aca="false">IF(ISNUMBER(N376),IF(OR(N376&lt;4,AND(N376&lt;6,ISNUMBER(O376),O376&lt;-0.3)),100,IF(OR(N376&lt;=6,AND(ISNUMBER(O376),O376&lt;-0.3)),50,0)),"")</f>
        <v>100</v>
      </c>
      <c r="X376" s="127" t="n">
        <f aca="false">IF(ISNUMBER(I376),IF(I376&lt;15,100,IF(I376&lt;=25,50,0)),"")</f>
        <v>100</v>
      </c>
      <c r="Y376" s="127" t="n">
        <f aca="false">SUMPRODUCT({30,10,20,15,10,10,5},--ISNUMBER(R376:X376))</f>
        <v>100</v>
      </c>
      <c r="Z376" s="127" t="n">
        <f aca="false">IF(Y376&gt;=60,SUMPRODUCT({30,10,20,15,10,10,5},R376:X376)/Y376,"")</f>
        <v>92.5</v>
      </c>
      <c r="AA376" s="127" t="str">
        <f aca="false">IF(ISNUMBER(Z376),IF(Z376&gt;=70,"EASY",IF(Z376&gt;40,"UNCERTAIN","HARD")),"")</f>
        <v>EASY</v>
      </c>
    </row>
    <row r="377" customFormat="false" ht="15" hidden="false" customHeight="false" outlineLevel="0" collapsed="false">
      <c r="A377" s="127" t="s">
        <v>1667</v>
      </c>
      <c r="B377" s="127" t="n">
        <v>0.0515</v>
      </c>
      <c r="C377" s="127" t="s">
        <v>1293</v>
      </c>
      <c r="D377" s="127" t="n">
        <f aca="false">D376*(1+B377)</f>
        <v>3897.96110543689</v>
      </c>
      <c r="E377" s="127" t="n">
        <f aca="false">AVERAGE(D368:D377)</f>
        <v>3406.91172462332</v>
      </c>
      <c r="F377" s="127" t="n">
        <f aca="false">D377/E377-1</f>
        <v>0.144133285657075</v>
      </c>
      <c r="G377" s="127" t="n">
        <f aca="false">IF(E377&gt;E376,1,0)</f>
        <v>1</v>
      </c>
      <c r="H377" s="127" t="n">
        <f aca="false">D377/D365-1</f>
        <v>0.48355401773276</v>
      </c>
      <c r="I377" s="127" t="n">
        <f aca="false">STDEV(B372:B377)*SQRT(12)*100</f>
        <v>13.0385290581415</v>
      </c>
      <c r="J377" s="127" t="n">
        <v>0.6</v>
      </c>
      <c r="K377" s="127" t="n">
        <f aca="false">IF(AND(ISNUMBER(J377),ISNUMBER(J371)),J377-J371,"")</f>
        <v>0.0499999999999999</v>
      </c>
      <c r="M377" s="127" t="str">
        <f aca="false">IF(AND(ISNUMBER(L377),ISNUMBER(L371)),L377-L371,"")</f>
        <v/>
      </c>
      <c r="N377" s="127" t="n">
        <v>2.2565</v>
      </c>
      <c r="O377" s="127" t="n">
        <f aca="false">IF(AND(ISNUMBER(N377),ISNUMBER(N371)),N377-N371,"")</f>
        <v>0.0343</v>
      </c>
      <c r="P377" s="127" t="n">
        <v>0</v>
      </c>
      <c r="Q377" s="127" t="n">
        <v>0</v>
      </c>
      <c r="R377" s="127" t="n">
        <f aca="false">IF(ISNUMBER(F377),IF(AND(F377&gt;0.02,G377=1),100,IF(F377&gt;-0.02,50,0)),"")</f>
        <v>100</v>
      </c>
      <c r="S377" s="127" t="n">
        <f aca="false">IF(ISNUMBER(H377),IF(H377&gt;0.05,100,IF(H377&gt;0,50,0)),"")</f>
        <v>100</v>
      </c>
      <c r="T377" s="127" t="n">
        <f aca="false">IF(AND(A377&gt;="2019-01",ISNUMBER(L377)),IF(AND(L377&lt;350,OR(NOT(ISNUMBER(M377)),M377&lt;50)),100,IF(L377&lt;=450,50,0)),IF(ISNUMBER(J377),IF(AND(J377&lt;0.95,OR(NOT(ISNUMBER(K377)),K377&lt;0.2)),100,IF(AND(J377&lt;=1.35,OR(NOT(ISNUMBER(K377)),K377&lt;0.4)),50,0)),""))</f>
        <v>100</v>
      </c>
      <c r="U377" s="127" t="n">
        <f aca="false">IF(ISNUMBER(P377),IF(P377=1,100,IF(P377=0,50,0)),"")</f>
        <v>50</v>
      </c>
      <c r="V377" s="127" t="n">
        <f aca="false">IF(ISNUMBER(Q377),IF(Q377=1,0,100),"")</f>
        <v>100</v>
      </c>
      <c r="W377" s="127" t="n">
        <f aca="false">IF(ISNUMBER(N377),IF(OR(N377&lt;4,AND(N377&lt;6,ISNUMBER(O377),O377&lt;-0.3)),100,IF(OR(N377&lt;=6,AND(ISNUMBER(O377),O377&lt;-0.3)),50,0)),"")</f>
        <v>100</v>
      </c>
      <c r="X377" s="127" t="n">
        <f aca="false">IF(ISNUMBER(I377),IF(I377&lt;15,100,IF(I377&lt;=25,50,0)),"")</f>
        <v>100</v>
      </c>
      <c r="Y377" s="127" t="n">
        <f aca="false">SUMPRODUCT({30,10,20,15,10,10,5},--ISNUMBER(R377:X377))</f>
        <v>100</v>
      </c>
      <c r="Z377" s="127" t="n">
        <f aca="false">IF(Y377&gt;=60,SUMPRODUCT({30,10,20,15,10,10,5},R377:X377)/Y377,"")</f>
        <v>92.5</v>
      </c>
      <c r="AA377" s="127" t="str">
        <f aca="false">IF(ISNUMBER(Z377),IF(Z377&gt;=70,"EASY",IF(Z377&gt;40,"UNCERTAIN","HARD")),"")</f>
        <v>EASY</v>
      </c>
    </row>
    <row r="378" customFormat="false" ht="15" hidden="false" customHeight="false" outlineLevel="0" collapsed="false">
      <c r="A378" s="127" t="s">
        <v>1668</v>
      </c>
      <c r="B378" s="127" t="n">
        <v>0.0116</v>
      </c>
      <c r="C378" s="127" t="s">
        <v>1293</v>
      </c>
      <c r="D378" s="127" t="n">
        <f aca="false">D377*(1+B378)</f>
        <v>3943.17745425996</v>
      </c>
      <c r="E378" s="127" t="n">
        <f aca="false">AVERAGE(D369:D378)</f>
        <v>3493.73760355713</v>
      </c>
      <c r="F378" s="127" t="n">
        <f aca="false">D378/E378-1</f>
        <v>0.128641558611966</v>
      </c>
      <c r="G378" s="127" t="n">
        <f aca="false">IF(E378&gt;E377,1,0)</f>
        <v>1</v>
      </c>
      <c r="H378" s="127" t="n">
        <f aca="false">D378/D366-1</f>
        <v>0.436549482471963</v>
      </c>
      <c r="I378" s="127" t="n">
        <f aca="false">STDEV(B373:B378)*SQRT(12)*100</f>
        <v>9.12529889921421</v>
      </c>
      <c r="J378" s="127" t="n">
        <v>0.64</v>
      </c>
      <c r="K378" s="127" t="n">
        <f aca="false">IF(AND(ISNUMBER(J378),ISNUMBER(J372)),J378-J372,"")</f>
        <v>0.0700000000000001</v>
      </c>
      <c r="M378" s="127" t="str">
        <f aca="false">IF(AND(ISNUMBER(L378),ISNUMBER(L372)),L378-L372,"")</f>
        <v/>
      </c>
      <c r="N378" s="127" t="n">
        <v>2.1314</v>
      </c>
      <c r="O378" s="127" t="n">
        <f aca="false">IF(AND(ISNUMBER(N378),ISNUMBER(N372)),N378-N372,"")</f>
        <v>-0.1468</v>
      </c>
      <c r="P378" s="127" t="n">
        <v>0</v>
      </c>
      <c r="Q378" s="127" t="n">
        <v>0</v>
      </c>
      <c r="R378" s="127" t="n">
        <f aca="false">IF(ISNUMBER(F378),IF(AND(F378&gt;0.02,G378=1),100,IF(F378&gt;-0.02,50,0)),"")</f>
        <v>100</v>
      </c>
      <c r="S378" s="127" t="n">
        <f aca="false">IF(ISNUMBER(H378),IF(H378&gt;0.05,100,IF(H378&gt;0,50,0)),"")</f>
        <v>100</v>
      </c>
      <c r="T378" s="127" t="n">
        <f aca="false">IF(AND(A378&gt;="2019-01",ISNUMBER(L378)),IF(AND(L378&lt;350,OR(NOT(ISNUMBER(M378)),M378&lt;50)),100,IF(L378&lt;=450,50,0)),IF(ISNUMBER(J378),IF(AND(J378&lt;0.95,OR(NOT(ISNUMBER(K378)),K378&lt;0.2)),100,IF(AND(J378&lt;=1.35,OR(NOT(ISNUMBER(K378)),K378&lt;0.4)),50,0)),""))</f>
        <v>100</v>
      </c>
      <c r="U378" s="127" t="n">
        <f aca="false">IF(ISNUMBER(P378),IF(P378=1,100,IF(P378=0,50,0)),"")</f>
        <v>50</v>
      </c>
      <c r="V378" s="127" t="n">
        <f aca="false">IF(ISNUMBER(Q378),IF(Q378=1,0,100),"")</f>
        <v>100</v>
      </c>
      <c r="W378" s="127" t="n">
        <f aca="false">IF(ISNUMBER(N378),IF(OR(N378&lt;4,AND(N378&lt;6,ISNUMBER(O378),O378&lt;-0.3)),100,IF(OR(N378&lt;=6,AND(ISNUMBER(O378),O378&lt;-0.3)),50,0)),"")</f>
        <v>100</v>
      </c>
      <c r="X378" s="127" t="n">
        <f aca="false">IF(ISNUMBER(I378),IF(I378&lt;15,100,IF(I378&lt;=25,50,0)),"")</f>
        <v>100</v>
      </c>
      <c r="Y378" s="127" t="n">
        <f aca="false">SUMPRODUCT({30,10,20,15,10,10,5},--ISNUMBER(R378:X378))</f>
        <v>100</v>
      </c>
      <c r="Z378" s="127" t="n">
        <f aca="false">IF(Y378&gt;=60,SUMPRODUCT({30,10,20,15,10,10,5},R378:X378)/Y378,"")</f>
        <v>92.5</v>
      </c>
      <c r="AA378" s="127" t="str">
        <f aca="false">IF(ISNUMBER(Z378),IF(Z378&gt;=70,"EASY",IF(Z378&gt;40,"UNCERTAIN","HARD")),"")</f>
        <v>EASY</v>
      </c>
    </row>
    <row r="379" customFormat="false" ht="15" hidden="false" customHeight="false" outlineLevel="0" collapsed="false">
      <c r="A379" s="127" t="s">
        <v>1669</v>
      </c>
      <c r="B379" s="127" t="n">
        <v>-0.0267</v>
      </c>
      <c r="C379" s="127" t="s">
        <v>1293</v>
      </c>
      <c r="D379" s="127" t="n">
        <f aca="false">D378*(1+B379)</f>
        <v>3837.89461623122</v>
      </c>
      <c r="E379" s="127" t="n">
        <f aca="false">AVERAGE(D370:D379)</f>
        <v>3546.17382984828</v>
      </c>
      <c r="F379" s="127" t="n">
        <f aca="false">D379/E379-1</f>
        <v>0.0822635325791181</v>
      </c>
      <c r="G379" s="127" t="n">
        <f aca="false">IF(E379&gt;E378,1,0)</f>
        <v>1</v>
      </c>
      <c r="H379" s="127" t="n">
        <f aca="false">D379/D367-1</f>
        <v>0.303920182122505</v>
      </c>
      <c r="I379" s="127" t="n">
        <f aca="false">STDEV(B374:B379)*SQRT(12)*100</f>
        <v>12.3574641411578</v>
      </c>
      <c r="J379" s="127" t="n">
        <v>0.61</v>
      </c>
      <c r="K379" s="127" t="n">
        <f aca="false">IF(AND(ISNUMBER(J379),ISNUMBER(J373)),J379-J373,"")</f>
        <v>0.0599999999999999</v>
      </c>
      <c r="M379" s="127" t="str">
        <f aca="false">IF(AND(ISNUMBER(L379),ISNUMBER(L373)),L379-L373,"")</f>
        <v/>
      </c>
      <c r="N379" s="127" t="n">
        <v>2.1868</v>
      </c>
      <c r="O379" s="127" t="n">
        <f aca="false">IF(AND(ISNUMBER(N379),ISNUMBER(N373)),N379-N373,"")</f>
        <v>0.0337000000000001</v>
      </c>
      <c r="P379" s="127" t="n">
        <v>0</v>
      </c>
      <c r="Q379" s="127" t="n">
        <v>0</v>
      </c>
      <c r="R379" s="127" t="n">
        <f aca="false">IF(ISNUMBER(F379),IF(AND(F379&gt;0.02,G379=1),100,IF(F379&gt;-0.02,50,0)),"")</f>
        <v>100</v>
      </c>
      <c r="S379" s="127" t="n">
        <f aca="false">IF(ISNUMBER(H379),IF(H379&gt;0.05,100,IF(H379&gt;0,50,0)),"")</f>
        <v>100</v>
      </c>
      <c r="T379" s="127" t="n">
        <f aca="false">IF(AND(A379&gt;="2019-01",ISNUMBER(L379)),IF(AND(L379&lt;350,OR(NOT(ISNUMBER(M379)),M379&lt;50)),100,IF(L379&lt;=450,50,0)),IF(ISNUMBER(J379),IF(AND(J379&lt;0.95,OR(NOT(ISNUMBER(K379)),K379&lt;0.2)),100,IF(AND(J379&lt;=1.35,OR(NOT(ISNUMBER(K379)),K379&lt;0.4)),50,0)),""))</f>
        <v>100</v>
      </c>
      <c r="U379" s="127" t="n">
        <f aca="false">IF(ISNUMBER(P379),IF(P379=1,100,IF(P379=0,50,0)),"")</f>
        <v>50</v>
      </c>
      <c r="V379" s="127" t="n">
        <f aca="false">IF(ISNUMBER(Q379),IF(Q379=1,0,100),"")</f>
        <v>100</v>
      </c>
      <c r="W379" s="127" t="n">
        <f aca="false">IF(ISNUMBER(N379),IF(OR(N379&lt;4,AND(N379&lt;6,ISNUMBER(O379),O379&lt;-0.3)),100,IF(OR(N379&lt;=6,AND(ISNUMBER(O379),O379&lt;-0.3)),50,0)),"")</f>
        <v>100</v>
      </c>
      <c r="X379" s="127" t="n">
        <f aca="false">IF(ISNUMBER(I379),IF(I379&lt;15,100,IF(I379&lt;=25,50,0)),"")</f>
        <v>100</v>
      </c>
      <c r="Y379" s="127" t="n">
        <f aca="false">SUMPRODUCT({30,10,20,15,10,10,5},--ISNUMBER(R379:X379))</f>
        <v>100</v>
      </c>
      <c r="Z379" s="127" t="n">
        <f aca="false">IF(Y379&gt;=60,SUMPRODUCT({30,10,20,15,10,10,5},R379:X379)/Y379,"")</f>
        <v>92.5</v>
      </c>
      <c r="AA379" s="127" t="str">
        <f aca="false">IF(ISNUMBER(Z379),IF(Z379&gt;=70,"EASY",IF(Z379&gt;40,"UNCERTAIN","HARD")),"")</f>
        <v>EASY</v>
      </c>
    </row>
    <row r="380" customFormat="false" ht="15" hidden="false" customHeight="false" outlineLevel="0" collapsed="false">
      <c r="A380" s="127" t="s">
        <v>1670</v>
      </c>
      <c r="B380" s="127" t="n">
        <v>0.0359</v>
      </c>
      <c r="C380" s="127" t="s">
        <v>1293</v>
      </c>
      <c r="D380" s="127" t="n">
        <f aca="false">D379*(1+B380)</f>
        <v>3975.67503295392</v>
      </c>
      <c r="E380" s="127" t="n">
        <f aca="false">AVERAGE(D371:D380)</f>
        <v>3624.78070881311</v>
      </c>
      <c r="F380" s="127" t="n">
        <f aca="false">D380/E380-1</f>
        <v>0.0968042903361468</v>
      </c>
      <c r="G380" s="127" t="n">
        <f aca="false">IF(E380&gt;E379,1,0)</f>
        <v>1</v>
      </c>
      <c r="H380" s="127" t="n">
        <f aca="false">D380/D368-1</f>
        <v>0.292936648473919</v>
      </c>
      <c r="I380" s="127" t="n">
        <f aca="false">STDEV(B375:B380)*SQRT(12)*100</f>
        <v>12.4627573193094</v>
      </c>
      <c r="J380" s="127" t="n">
        <v>0.6</v>
      </c>
      <c r="K380" s="127" t="n">
        <f aca="false">IF(AND(ISNUMBER(J380),ISNUMBER(J374)),J380-J374,"")</f>
        <v>0.0399999999999999</v>
      </c>
      <c r="M380" s="127" t="str">
        <f aca="false">IF(AND(ISNUMBER(L380),ISNUMBER(L374)),L380-L374,"")</f>
        <v/>
      </c>
      <c r="N380" s="127" t="n">
        <v>2.2432</v>
      </c>
      <c r="O380" s="127" t="n">
        <f aca="false">IF(AND(ISNUMBER(N380),ISNUMBER(N374)),N380-N374,"")</f>
        <v>-0.0268000000000002</v>
      </c>
      <c r="P380" s="127" t="n">
        <v>0</v>
      </c>
      <c r="Q380" s="127" t="n">
        <v>0</v>
      </c>
      <c r="R380" s="127" t="n">
        <f aca="false">IF(ISNUMBER(F380),IF(AND(F380&gt;0.02,G380=1),100,IF(F380&gt;-0.02,50,0)),"")</f>
        <v>100</v>
      </c>
      <c r="S380" s="127" t="n">
        <f aca="false">IF(ISNUMBER(H380),IF(H380&gt;0.05,100,IF(H380&gt;0,50,0)),"")</f>
        <v>100</v>
      </c>
      <c r="T380" s="127" t="n">
        <f aca="false">IF(AND(A380&gt;="2019-01",ISNUMBER(L380)),IF(AND(L380&lt;350,OR(NOT(ISNUMBER(M380)),M380&lt;50)),100,IF(L380&lt;=450,50,0)),IF(ISNUMBER(J380),IF(AND(J380&lt;0.95,OR(NOT(ISNUMBER(K380)),K380&lt;0.2)),100,IF(AND(J380&lt;=1.35,OR(NOT(ISNUMBER(K380)),K380&lt;0.4)),50,0)),""))</f>
        <v>100</v>
      </c>
      <c r="U380" s="127" t="n">
        <f aca="false">IF(ISNUMBER(P380),IF(P380=1,100,IF(P380=0,50,0)),"")</f>
        <v>50</v>
      </c>
      <c r="V380" s="127" t="n">
        <f aca="false">IF(ISNUMBER(Q380),IF(Q380=1,0,100),"")</f>
        <v>100</v>
      </c>
      <c r="W380" s="127" t="n">
        <f aca="false">IF(ISNUMBER(N380),IF(OR(N380&lt;4,AND(N380&lt;6,ISNUMBER(O380),O380&lt;-0.3)),100,IF(OR(N380&lt;=6,AND(ISNUMBER(O380),O380&lt;-0.3)),50,0)),"")</f>
        <v>100</v>
      </c>
      <c r="X380" s="127" t="n">
        <f aca="false">IF(ISNUMBER(I380),IF(I380&lt;15,100,IF(I380&lt;=25,50,0)),"")</f>
        <v>100</v>
      </c>
      <c r="Y380" s="127" t="n">
        <f aca="false">SUMPRODUCT({30,10,20,15,10,10,5},--ISNUMBER(R380:X380))</f>
        <v>100</v>
      </c>
      <c r="Z380" s="127" t="n">
        <f aca="false">IF(Y380&gt;=60,SUMPRODUCT({30,10,20,15,10,10,5},R380:X380)/Y380,"")</f>
        <v>92.5</v>
      </c>
      <c r="AA380" s="127" t="str">
        <f aca="false">IF(ISNUMBER(Z380),IF(Z380&gt;=70,"EASY",IF(Z380&gt;40,"UNCERTAIN","HARD")),"")</f>
        <v>EASY</v>
      </c>
    </row>
    <row r="381" customFormat="false" ht="15" hidden="false" customHeight="false" outlineLevel="0" collapsed="false">
      <c r="A381" s="127" t="s">
        <v>1671</v>
      </c>
      <c r="B381" s="127" t="n">
        <v>-0.0206</v>
      </c>
      <c r="C381" s="127" t="s">
        <v>1293</v>
      </c>
      <c r="D381" s="127" t="n">
        <f aca="false">D380*(1+B381)</f>
        <v>3893.77612727507</v>
      </c>
      <c r="E381" s="127" t="n">
        <f aca="false">AVERAGE(D372:D381)</f>
        <v>3676.72987706132</v>
      </c>
      <c r="F381" s="127" t="n">
        <f aca="false">D381/E381-1</f>
        <v>0.0590324167048213</v>
      </c>
      <c r="G381" s="127" t="n">
        <f aca="false">IF(E381&gt;E380,1,0)</f>
        <v>1</v>
      </c>
      <c r="H381" s="127" t="n">
        <f aca="false">D381/D369-1</f>
        <v>0.175113357011281</v>
      </c>
      <c r="I381" s="127" t="n">
        <f aca="false">STDEV(B376:B381)*SQRT(12)*100</f>
        <v>13.9318570190768</v>
      </c>
      <c r="J381" s="127" t="n">
        <v>0.6</v>
      </c>
      <c r="K381" s="127" t="n">
        <f aca="false">IF(AND(ISNUMBER(J381),ISNUMBER(J375)),J381-J375,"")</f>
        <v>0.02</v>
      </c>
      <c r="M381" s="127" t="str">
        <f aca="false">IF(AND(ISNUMBER(L381),ISNUMBER(L375)),L381-L375,"")</f>
        <v/>
      </c>
      <c r="N381" s="127" t="n">
        <v>2.2392</v>
      </c>
      <c r="O381" s="127" t="n">
        <f aca="false">IF(AND(ISNUMBER(N381),ISNUMBER(N375)),N381-N375,"")</f>
        <v>-0.0254000000000003</v>
      </c>
      <c r="P381" s="127" t="n">
        <v>0</v>
      </c>
      <c r="Q381" s="127" t="n">
        <v>0</v>
      </c>
      <c r="R381" s="127" t="n">
        <f aca="false">IF(ISNUMBER(F381),IF(AND(F381&gt;0.02,G381=1),100,IF(F381&gt;-0.02,50,0)),"")</f>
        <v>100</v>
      </c>
      <c r="S381" s="127" t="n">
        <f aca="false">IF(ISNUMBER(H381),IF(H381&gt;0.05,100,IF(H381&gt;0,50,0)),"")</f>
        <v>100</v>
      </c>
      <c r="T381" s="127" t="n">
        <f aca="false">IF(AND(A381&gt;="2019-01",ISNUMBER(L381)),IF(AND(L381&lt;350,OR(NOT(ISNUMBER(M381)),M381&lt;50)),100,IF(L381&lt;=450,50,0)),IF(ISNUMBER(J381),IF(AND(J381&lt;0.95,OR(NOT(ISNUMBER(K381)),K381&lt;0.2)),100,IF(AND(J381&lt;=1.35,OR(NOT(ISNUMBER(K381)),K381&lt;0.4)),50,0)),""))</f>
        <v>100</v>
      </c>
      <c r="U381" s="127" t="n">
        <f aca="false">IF(ISNUMBER(P381),IF(P381=1,100,IF(P381=0,50,0)),"")</f>
        <v>50</v>
      </c>
      <c r="V381" s="127" t="n">
        <f aca="false">IF(ISNUMBER(Q381),IF(Q381=1,0,100),"")</f>
        <v>100</v>
      </c>
      <c r="W381" s="127" t="n">
        <f aca="false">IF(ISNUMBER(N381),IF(OR(N381&lt;4,AND(N381&lt;6,ISNUMBER(O381),O381&lt;-0.3)),100,IF(OR(N381&lt;=6,AND(ISNUMBER(O381),O381&lt;-0.3)),50,0)),"")</f>
        <v>100</v>
      </c>
      <c r="X381" s="127" t="n">
        <f aca="false">IF(ISNUMBER(I381),IF(I381&lt;15,100,IF(I381&lt;=25,50,0)),"")</f>
        <v>100</v>
      </c>
      <c r="Y381" s="127" t="n">
        <f aca="false">SUMPRODUCT({30,10,20,15,10,10,5},--ISNUMBER(R381:X381))</f>
        <v>100</v>
      </c>
      <c r="Z381" s="127" t="n">
        <f aca="false">IF(Y381&gt;=60,SUMPRODUCT({30,10,20,15,10,10,5},R381:X381)/Y381,"")</f>
        <v>92.5</v>
      </c>
      <c r="AA381" s="127" t="str">
        <f aca="false">IF(ISNUMBER(Z381),IF(Z381&gt;=70,"EASY",IF(Z381&gt;40,"UNCERTAIN","HARD")),"")</f>
        <v>EASY</v>
      </c>
    </row>
    <row r="382" customFormat="false" ht="15" hidden="false" customHeight="false" outlineLevel="0" collapsed="false">
      <c r="A382" s="127" t="s">
        <v>1672</v>
      </c>
      <c r="B382" s="127" t="n">
        <v>-0.1565</v>
      </c>
      <c r="C382" s="127" t="s">
        <v>1293</v>
      </c>
      <c r="D382" s="127" t="n">
        <f aca="false">D381*(1+B382)</f>
        <v>3284.40016335652</v>
      </c>
      <c r="E382" s="127" t="n">
        <f aca="false">AVERAGE(D373:D382)</f>
        <v>3679.14653034107</v>
      </c>
      <c r="F382" s="127" t="n">
        <f aca="false">D382/E382-1</f>
        <v>-0.107292917998555</v>
      </c>
      <c r="G382" s="127" t="n">
        <f aca="false">IF(E382&gt;E381,1,0)</f>
        <v>1</v>
      </c>
      <c r="H382" s="127" t="n">
        <f aca="false">D382/D370-1</f>
        <v>0.0297196308321372</v>
      </c>
      <c r="I382" s="127" t="n">
        <f aca="false">STDEV(B377:B382)*SQRT(12)*100</f>
        <v>25.8648549193689</v>
      </c>
      <c r="J382" s="127" t="n">
        <v>0.62</v>
      </c>
      <c r="K382" s="127" t="n">
        <f aca="false">IF(AND(ISNUMBER(J382),ISNUMBER(J376)),J382-J376,"")</f>
        <v>0.04</v>
      </c>
      <c r="M382" s="127" t="str">
        <f aca="false">IF(AND(ISNUMBER(L382),ISNUMBER(L376)),L382-L376,"")</f>
        <v/>
      </c>
      <c r="N382" s="127" t="n">
        <v>2.4735</v>
      </c>
      <c r="O382" s="127" t="n">
        <f aca="false">IF(AND(ISNUMBER(N382),ISNUMBER(N376)),N382-N376,"")</f>
        <v>0.2129</v>
      </c>
      <c r="P382" s="127" t="n">
        <v>0</v>
      </c>
      <c r="Q382" s="127" t="n">
        <v>0</v>
      </c>
      <c r="R382" s="127" t="n">
        <f aca="false">IF(ISNUMBER(F382),IF(AND(F382&gt;0.02,G382=1),100,IF(F382&gt;-0.02,50,0)),"")</f>
        <v>0</v>
      </c>
      <c r="S382" s="127" t="n">
        <f aca="false">IF(ISNUMBER(H382),IF(H382&gt;0.05,100,IF(H382&gt;0,50,0)),"")</f>
        <v>50</v>
      </c>
      <c r="T382" s="127" t="n">
        <f aca="false">IF(AND(A382&gt;="2019-01",ISNUMBER(L382)),IF(AND(L382&lt;350,OR(NOT(ISNUMBER(M382)),M382&lt;50)),100,IF(L382&lt;=450,50,0)),IF(ISNUMBER(J382),IF(AND(J382&lt;0.95,OR(NOT(ISNUMBER(K382)),K382&lt;0.2)),100,IF(AND(J382&lt;=1.35,OR(NOT(ISNUMBER(K382)),K382&lt;0.4)),50,0)),""))</f>
        <v>100</v>
      </c>
      <c r="U382" s="127" t="n">
        <f aca="false">IF(ISNUMBER(P382),IF(P382=1,100,IF(P382=0,50,0)),"")</f>
        <v>50</v>
      </c>
      <c r="V382" s="127" t="n">
        <f aca="false">IF(ISNUMBER(Q382),IF(Q382=1,0,100),"")</f>
        <v>100</v>
      </c>
      <c r="W382" s="127" t="n">
        <f aca="false">IF(ISNUMBER(N382),IF(OR(N382&lt;4,AND(N382&lt;6,ISNUMBER(O382),O382&lt;-0.3)),100,IF(OR(N382&lt;=6,AND(ISNUMBER(O382),O382&lt;-0.3)),50,0)),"")</f>
        <v>100</v>
      </c>
      <c r="X382" s="127" t="n">
        <f aca="false">IF(ISNUMBER(I382),IF(I382&lt;15,100,IF(I382&lt;=25,50,0)),"")</f>
        <v>0</v>
      </c>
      <c r="Y382" s="127" t="n">
        <f aca="false">SUMPRODUCT({30,10,20,15,10,10,5},--ISNUMBER(R382:X382))</f>
        <v>100</v>
      </c>
      <c r="Z382" s="127" t="n">
        <f aca="false">IF(Y382&gt;=60,SUMPRODUCT({30,10,20,15,10,10,5},R382:X382)/Y382,"")</f>
        <v>52.5</v>
      </c>
      <c r="AA382" s="127" t="str">
        <f aca="false">IF(ISNUMBER(Z382),IF(Z382&gt;=70,"EASY",IF(Z382&gt;40,"UNCERTAIN","HARD")),"")</f>
        <v>UNCERTAIN</v>
      </c>
    </row>
    <row r="383" customFormat="false" ht="15" hidden="false" customHeight="false" outlineLevel="0" collapsed="false">
      <c r="A383" s="127" t="s">
        <v>1673</v>
      </c>
      <c r="B383" s="127" t="n">
        <v>0.0661</v>
      </c>
      <c r="C383" s="127" t="s">
        <v>1293</v>
      </c>
      <c r="D383" s="127" t="n">
        <f aca="false">D382*(1+B383)</f>
        <v>3501.49901415439</v>
      </c>
      <c r="E383" s="127" t="n">
        <f aca="false">AVERAGE(D374:D383)</f>
        <v>3692.28608136563</v>
      </c>
      <c r="F383" s="127" t="n">
        <f aca="false">D383/E383-1</f>
        <v>-0.0516717998028682</v>
      </c>
      <c r="G383" s="127" t="n">
        <f aca="false">IF(E383&gt;E382,1,0)</f>
        <v>1</v>
      </c>
      <c r="H383" s="127" t="n">
        <f aca="false">D383/D371-1</f>
        <v>0.0377011990076015</v>
      </c>
      <c r="I383" s="127" t="n">
        <f aca="false">STDEV(B378:B383)*SQRT(12)*100</f>
        <v>26.8623483709076</v>
      </c>
      <c r="J383" s="127" t="n">
        <v>0.69</v>
      </c>
      <c r="K383" s="127" t="n">
        <f aca="false">IF(AND(ISNUMBER(J383),ISNUMBER(J377)),J383-J377,"")</f>
        <v>0.09</v>
      </c>
      <c r="M383" s="127" t="str">
        <f aca="false">IF(AND(ISNUMBER(L383),ISNUMBER(L377)),L383-L377,"")</f>
        <v/>
      </c>
      <c r="N383" s="127" t="n">
        <v>2.3502</v>
      </c>
      <c r="O383" s="127" t="n">
        <f aca="false">IF(AND(ISNUMBER(N383),ISNUMBER(N377)),N383-N377,"")</f>
        <v>0.0937000000000001</v>
      </c>
      <c r="P383" s="127" t="n">
        <v>1</v>
      </c>
      <c r="Q383" s="127" t="n">
        <v>0</v>
      </c>
      <c r="R383" s="127" t="n">
        <f aca="false">IF(ISNUMBER(F383),IF(AND(F383&gt;0.02,G383=1),100,IF(F383&gt;-0.02,50,0)),"")</f>
        <v>0</v>
      </c>
      <c r="S383" s="127" t="n">
        <f aca="false">IF(ISNUMBER(H383),IF(H383&gt;0.05,100,IF(H383&gt;0,50,0)),"")</f>
        <v>50</v>
      </c>
      <c r="T383" s="127" t="n">
        <f aca="false">IF(AND(A383&gt;="2019-01",ISNUMBER(L383)),IF(AND(L383&lt;350,OR(NOT(ISNUMBER(M383)),M383&lt;50)),100,IF(L383&lt;=450,50,0)),IF(ISNUMBER(J383),IF(AND(J383&lt;0.95,OR(NOT(ISNUMBER(K383)),K383&lt;0.2)),100,IF(AND(J383&lt;=1.35,OR(NOT(ISNUMBER(K383)),K383&lt;0.4)),50,0)),""))</f>
        <v>100</v>
      </c>
      <c r="U383" s="127" t="n">
        <f aca="false">IF(ISNUMBER(P383),IF(P383=1,100,IF(P383=0,50,0)),"")</f>
        <v>100</v>
      </c>
      <c r="V383" s="127" t="n">
        <f aca="false">IF(ISNUMBER(Q383),IF(Q383=1,0,100),"")</f>
        <v>100</v>
      </c>
      <c r="W383" s="127" t="n">
        <f aca="false">IF(ISNUMBER(N383),IF(OR(N383&lt;4,AND(N383&lt;6,ISNUMBER(O383),O383&lt;-0.3)),100,IF(OR(N383&lt;=6,AND(ISNUMBER(O383),O383&lt;-0.3)),50,0)),"")</f>
        <v>100</v>
      </c>
      <c r="X383" s="127" t="n">
        <f aca="false">IF(ISNUMBER(I383),IF(I383&lt;15,100,IF(I383&lt;=25,50,0)),"")</f>
        <v>0</v>
      </c>
      <c r="Y383" s="127" t="n">
        <f aca="false">SUMPRODUCT({30,10,20,15,10,10,5},--ISNUMBER(R383:X383))</f>
        <v>100</v>
      </c>
      <c r="Z383" s="127" t="n">
        <f aca="false">IF(Y383&gt;=60,SUMPRODUCT({30,10,20,15,10,10,5},R383:X383)/Y383,"")</f>
        <v>60</v>
      </c>
      <c r="AA383" s="127" t="str">
        <f aca="false">IF(ISNUMBER(Z383),IF(Z383&gt;=70,"EASY",IF(Z383&gt;40,"UNCERTAIN","HARD")),"")</f>
        <v>UNCERTAIN</v>
      </c>
    </row>
    <row r="384" customFormat="false" ht="15" hidden="false" customHeight="false" outlineLevel="0" collapsed="false">
      <c r="A384" s="127" t="s">
        <v>1674</v>
      </c>
      <c r="B384" s="127" t="n">
        <v>0.0745</v>
      </c>
      <c r="C384" s="127" t="s">
        <v>1293</v>
      </c>
      <c r="D384" s="127" t="n">
        <f aca="false">D383*(1+B384)</f>
        <v>3762.36069070889</v>
      </c>
      <c r="E384" s="127" t="n">
        <f aca="false">AVERAGE(D375:D384)</f>
        <v>3725.4456137386</v>
      </c>
      <c r="F384" s="127" t="n">
        <f aca="false">D384/E384-1</f>
        <v>0.0099089023965766</v>
      </c>
      <c r="G384" s="127" t="n">
        <f aca="false">IF(E384&gt;E383,1,0)</f>
        <v>1</v>
      </c>
      <c r="H384" s="127" t="n">
        <f aca="false">D384/D372-1</f>
        <v>0.154015667908992</v>
      </c>
      <c r="I384" s="127" t="n">
        <f aca="false">STDEV(B379:B384)*SQRT(12)*100</f>
        <v>29.6837551532821</v>
      </c>
      <c r="J384" s="127" t="n">
        <v>0.81</v>
      </c>
      <c r="K384" s="127" t="n">
        <f aca="false">IF(AND(ISNUMBER(J384),ISNUMBER(J378)),J384-J378,"")</f>
        <v>0.17</v>
      </c>
      <c r="M384" s="127" t="str">
        <f aca="false">IF(AND(ISNUMBER(L384),ISNUMBER(L378)),L384-L378,"")</f>
        <v/>
      </c>
      <c r="N384" s="127" t="n">
        <v>2.2274</v>
      </c>
      <c r="O384" s="127" t="n">
        <f aca="false">IF(AND(ISNUMBER(N384),ISNUMBER(N378)),N384-N378,"")</f>
        <v>0.0959999999999996</v>
      </c>
      <c r="P384" s="127" t="n">
        <v>1</v>
      </c>
      <c r="Q384" s="127" t="n">
        <v>0</v>
      </c>
      <c r="R384" s="127" t="n">
        <f aca="false">IF(ISNUMBER(F384),IF(AND(F384&gt;0.02,G384=1),100,IF(F384&gt;-0.02,50,0)),"")</f>
        <v>50</v>
      </c>
      <c r="S384" s="127" t="n">
        <f aca="false">IF(ISNUMBER(H384),IF(H384&gt;0.05,100,IF(H384&gt;0,50,0)),"")</f>
        <v>100</v>
      </c>
      <c r="T384" s="127" t="n">
        <f aca="false">IF(AND(A384&gt;="2019-01",ISNUMBER(L384)),IF(AND(L384&lt;350,OR(NOT(ISNUMBER(M384)),M384&lt;50)),100,IF(L384&lt;=450,50,0)),IF(ISNUMBER(J384),IF(AND(J384&lt;0.95,OR(NOT(ISNUMBER(K384)),K384&lt;0.2)),100,IF(AND(J384&lt;=1.35,OR(NOT(ISNUMBER(K384)),K384&lt;0.4)),50,0)),""))</f>
        <v>100</v>
      </c>
      <c r="U384" s="127" t="n">
        <f aca="false">IF(ISNUMBER(P384),IF(P384=1,100,IF(P384=0,50,0)),"")</f>
        <v>100</v>
      </c>
      <c r="V384" s="127" t="n">
        <f aca="false">IF(ISNUMBER(Q384),IF(Q384=1,0,100),"")</f>
        <v>100</v>
      </c>
      <c r="W384" s="127" t="n">
        <f aca="false">IF(ISNUMBER(N384),IF(OR(N384&lt;4,AND(N384&lt;6,ISNUMBER(O384),O384&lt;-0.3)),100,IF(OR(N384&lt;=6,AND(ISNUMBER(O384),O384&lt;-0.3)),50,0)),"")</f>
        <v>100</v>
      </c>
      <c r="X384" s="127" t="n">
        <f aca="false">IF(ISNUMBER(I384),IF(I384&lt;15,100,IF(I384&lt;=25,50,0)),"")</f>
        <v>0</v>
      </c>
      <c r="Y384" s="127" t="n">
        <f aca="false">SUMPRODUCT({30,10,20,15,10,10,5},--ISNUMBER(R384:X384))</f>
        <v>100</v>
      </c>
      <c r="Z384" s="127" t="n">
        <f aca="false">IF(Y384&gt;=60,SUMPRODUCT({30,10,20,15,10,10,5},R384:X384)/Y384,"")</f>
        <v>80</v>
      </c>
      <c r="AA384" s="127" t="str">
        <f aca="false">IF(ISNUMBER(Z384),IF(Z384&gt;=70,"EASY",IF(Z384&gt;40,"UNCERTAIN","HARD")),"")</f>
        <v>EASY</v>
      </c>
    </row>
    <row r="385" customFormat="false" ht="15" hidden="false" customHeight="false" outlineLevel="0" collapsed="false">
      <c r="A385" s="127" t="s">
        <v>1675</v>
      </c>
      <c r="B385" s="127" t="n">
        <v>0.0641</v>
      </c>
      <c r="C385" s="127" t="s">
        <v>1293</v>
      </c>
      <c r="D385" s="127" t="n">
        <f aca="false">D384*(1+B385)</f>
        <v>4003.52801098333</v>
      </c>
      <c r="E385" s="127" t="n">
        <f aca="false">AVERAGE(D376:D385)</f>
        <v>3780.73203422616</v>
      </c>
      <c r="F385" s="127" t="n">
        <f aca="false">D385/E385-1</f>
        <v>0.0589293223482221</v>
      </c>
      <c r="G385" s="127" t="n">
        <f aca="false">IF(E385&gt;E384,1,0)</f>
        <v>1</v>
      </c>
      <c r="H385" s="127" t="n">
        <f aca="false">D385/D373-1</f>
        <v>0.187954021690972</v>
      </c>
      <c r="I385" s="127" t="n">
        <f aca="false">STDEV(B380:B385)*SQRT(12)*100</f>
        <v>30.8136262065989</v>
      </c>
      <c r="J385" s="127" t="n">
        <v>0.93</v>
      </c>
      <c r="K385" s="127" t="n">
        <f aca="false">IF(AND(ISNUMBER(J385),ISNUMBER(J379)),J385-J379,"")</f>
        <v>0.32</v>
      </c>
      <c r="M385" s="127" t="str">
        <f aca="false">IF(AND(ISNUMBER(L385),ISNUMBER(L379)),L385-L379,"")</f>
        <v/>
      </c>
      <c r="N385" s="127" t="n">
        <v>2.3419</v>
      </c>
      <c r="O385" s="127" t="n">
        <f aca="false">IF(AND(ISNUMBER(N385),ISNUMBER(N379)),N385-N379,"")</f>
        <v>0.1551</v>
      </c>
      <c r="P385" s="127" t="n">
        <v>1</v>
      </c>
      <c r="Q385" s="127" t="n">
        <v>0</v>
      </c>
      <c r="R385" s="127" t="n">
        <f aca="false">IF(ISNUMBER(F385),IF(AND(F385&gt;0.02,G385=1),100,IF(F385&gt;-0.02,50,0)),"")</f>
        <v>100</v>
      </c>
      <c r="S385" s="127" t="n">
        <f aca="false">IF(ISNUMBER(H385),IF(H385&gt;0.05,100,IF(H385&gt;0,50,0)),"")</f>
        <v>100</v>
      </c>
      <c r="T385" s="127" t="n">
        <f aca="false">IF(AND(A385&gt;="2019-01",ISNUMBER(L385)),IF(AND(L385&lt;350,OR(NOT(ISNUMBER(M385)),M385&lt;50)),100,IF(L385&lt;=450,50,0)),IF(ISNUMBER(J385),IF(AND(J385&lt;0.95,OR(NOT(ISNUMBER(K385)),K385&lt;0.2)),100,IF(AND(J385&lt;=1.35,OR(NOT(ISNUMBER(K385)),K385&lt;0.4)),50,0)),""))</f>
        <v>50</v>
      </c>
      <c r="U385" s="127" t="n">
        <f aca="false">IF(ISNUMBER(P385),IF(P385=1,100,IF(P385=0,50,0)),"")</f>
        <v>100</v>
      </c>
      <c r="V385" s="127" t="n">
        <f aca="false">IF(ISNUMBER(Q385),IF(Q385=1,0,100),"")</f>
        <v>100</v>
      </c>
      <c r="W385" s="127" t="n">
        <f aca="false">IF(ISNUMBER(N385),IF(OR(N385&lt;4,AND(N385&lt;6,ISNUMBER(O385),O385&lt;-0.3)),100,IF(OR(N385&lt;=6,AND(ISNUMBER(O385),O385&lt;-0.3)),50,0)),"")</f>
        <v>100</v>
      </c>
      <c r="X385" s="127" t="n">
        <f aca="false">IF(ISNUMBER(I385),IF(I385&lt;15,100,IF(I385&lt;=25,50,0)),"")</f>
        <v>0</v>
      </c>
      <c r="Y385" s="127" t="n">
        <f aca="false">SUMPRODUCT({30,10,20,15,10,10,5},--ISNUMBER(R385:X385))</f>
        <v>100</v>
      </c>
      <c r="Z385" s="127" t="n">
        <f aca="false">IF(Y385&gt;=60,SUMPRODUCT({30,10,20,15,10,10,5},R385:X385)/Y385,"")</f>
        <v>85</v>
      </c>
      <c r="AA385" s="127" t="str">
        <f aca="false">IF(ISNUMBER(Z385),IF(Z385&gt;=70,"EASY",IF(Z385&gt;40,"UNCERTAIN","HARD")),"")</f>
        <v>EASY</v>
      </c>
    </row>
    <row r="386" customFormat="false" ht="15" hidden="false" customHeight="false" outlineLevel="0" collapsed="false">
      <c r="A386" s="127" t="s">
        <v>1676</v>
      </c>
      <c r="B386" s="127" t="n">
        <v>0.0654</v>
      </c>
      <c r="C386" s="127" t="s">
        <v>1293</v>
      </c>
      <c r="D386" s="127" t="n">
        <f aca="false">D385*(1+B386)</f>
        <v>4265.35874290164</v>
      </c>
      <c r="E386" s="127" t="n">
        <f aca="false">AVERAGE(D377:D386)</f>
        <v>3836.56309582618</v>
      </c>
      <c r="F386" s="127" t="n">
        <f aca="false">D386/E386-1</f>
        <v>0.111765566306454</v>
      </c>
      <c r="G386" s="127" t="n">
        <f aca="false">IF(E386&gt;E385,1,0)</f>
        <v>1</v>
      </c>
      <c r="H386" s="127" t="n">
        <f aca="false">D386/D374-1</f>
        <v>0.24326740148287</v>
      </c>
      <c r="I386" s="127" t="n">
        <f aca="false">STDEV(B381:B386)*SQRT(12)*100</f>
        <v>31.6659590096368</v>
      </c>
      <c r="J386" s="127" t="n">
        <v>1.01</v>
      </c>
      <c r="K386" s="127" t="n">
        <f aca="false">IF(AND(ISNUMBER(J386),ISNUMBER(J380)),J386-J380,"")</f>
        <v>0.41</v>
      </c>
      <c r="M386" s="127" t="str">
        <f aca="false">IF(AND(ISNUMBER(L386),ISNUMBER(L380)),L386-L380,"")</f>
        <v/>
      </c>
      <c r="N386" s="127" t="n">
        <v>2.4533</v>
      </c>
      <c r="O386" s="127" t="n">
        <f aca="false">IF(AND(ISNUMBER(N386),ISNUMBER(N380)),N386-N380,"")</f>
        <v>0.2101</v>
      </c>
      <c r="P386" s="127" t="n">
        <v>1</v>
      </c>
      <c r="Q386" s="127" t="n">
        <v>0</v>
      </c>
      <c r="R386" s="127" t="n">
        <f aca="false">IF(ISNUMBER(F386),IF(AND(F386&gt;0.02,G386=1),100,IF(F386&gt;-0.02,50,0)),"")</f>
        <v>100</v>
      </c>
      <c r="S386" s="127" t="n">
        <f aca="false">IF(ISNUMBER(H386),IF(H386&gt;0.05,100,IF(H386&gt;0,50,0)),"")</f>
        <v>100</v>
      </c>
      <c r="T386" s="127" t="n">
        <f aca="false">IF(AND(A386&gt;="2019-01",ISNUMBER(L386)),IF(AND(L386&lt;350,OR(NOT(ISNUMBER(M386)),M386&lt;50)),100,IF(L386&lt;=450,50,0)),IF(ISNUMBER(J386),IF(AND(J386&lt;0.95,OR(NOT(ISNUMBER(K386)),K386&lt;0.2)),100,IF(AND(J386&lt;=1.35,OR(NOT(ISNUMBER(K386)),K386&lt;0.4)),50,0)),""))</f>
        <v>0</v>
      </c>
      <c r="U386" s="127" t="n">
        <f aca="false">IF(ISNUMBER(P386),IF(P386=1,100,IF(P386=0,50,0)),"")</f>
        <v>100</v>
      </c>
      <c r="V386" s="127" t="n">
        <f aca="false">IF(ISNUMBER(Q386),IF(Q386=1,0,100),"")</f>
        <v>100</v>
      </c>
      <c r="W386" s="127" t="n">
        <f aca="false">IF(ISNUMBER(N386),IF(OR(N386&lt;4,AND(N386&lt;6,ISNUMBER(O386),O386&lt;-0.3)),100,IF(OR(N386&lt;=6,AND(ISNUMBER(O386),O386&lt;-0.3)),50,0)),"")</f>
        <v>100</v>
      </c>
      <c r="X386" s="127" t="n">
        <f aca="false">IF(ISNUMBER(I386),IF(I386&lt;15,100,IF(I386&lt;=25,50,0)),"")</f>
        <v>0</v>
      </c>
      <c r="Y386" s="127" t="n">
        <f aca="false">SUMPRODUCT({30,10,20,15,10,10,5},--ISNUMBER(R386:X386))</f>
        <v>100</v>
      </c>
      <c r="Z386" s="127" t="n">
        <f aca="false">IF(Y386&gt;=60,SUMPRODUCT({30,10,20,15,10,10,5},R386:X386)/Y386,"")</f>
        <v>75</v>
      </c>
      <c r="AA386" s="127" t="str">
        <f aca="false">IF(ISNUMBER(Z386),IF(Z386&gt;=70,"EASY",IF(Z386&gt;40,"UNCERTAIN","HARD")),"")</f>
        <v>EASY</v>
      </c>
    </row>
    <row r="387" customFormat="false" ht="15" hidden="false" customHeight="false" outlineLevel="0" collapsed="false">
      <c r="A387" s="127" t="s">
        <v>1677</v>
      </c>
      <c r="B387" s="127" t="n">
        <v>0.0385</v>
      </c>
      <c r="C387" s="127" t="s">
        <v>1293</v>
      </c>
      <c r="D387" s="127" t="n">
        <f aca="false">D386*(1+B387)</f>
        <v>4429.57505450335</v>
      </c>
      <c r="E387" s="127" t="n">
        <f aca="false">AVERAGE(D378:D387)</f>
        <v>3889.72449073283</v>
      </c>
      <c r="F387" s="127" t="n">
        <f aca="false">D387/E387-1</f>
        <v>0.138788894960737</v>
      </c>
      <c r="G387" s="127" t="n">
        <f aca="false">IF(E387&gt;E386,1,0)</f>
        <v>1</v>
      </c>
      <c r="H387" s="127" t="n">
        <f aca="false">D387/D375-1</f>
        <v>0.283687807158441</v>
      </c>
      <c r="I387" s="127" t="n">
        <f aca="false">STDEV(B382:B387)*SQRT(12)*100</f>
        <v>31.1477235123211</v>
      </c>
      <c r="J387" s="127" t="n">
        <v>1.05</v>
      </c>
      <c r="K387" s="127" t="n">
        <f aca="false">IF(AND(ISNUMBER(J387),ISNUMBER(J381)),J387-J381,"")</f>
        <v>0.45</v>
      </c>
      <c r="M387" s="127" t="str">
        <f aca="false">IF(AND(ISNUMBER(L387),ISNUMBER(L381)),L387-L381,"")</f>
        <v/>
      </c>
      <c r="N387" s="127" t="n">
        <v>2.331</v>
      </c>
      <c r="O387" s="127" t="n">
        <f aca="false">IF(AND(ISNUMBER(N387),ISNUMBER(N381)),N387-N381,"")</f>
        <v>0.0918000000000001</v>
      </c>
      <c r="P387" s="127" t="n">
        <v>1</v>
      </c>
      <c r="Q387" s="127" t="n">
        <v>0</v>
      </c>
      <c r="R387" s="127" t="n">
        <f aca="false">IF(ISNUMBER(F387),IF(AND(F387&gt;0.02,G387=1),100,IF(F387&gt;-0.02,50,0)),"")</f>
        <v>100</v>
      </c>
      <c r="S387" s="127" t="n">
        <f aca="false">IF(ISNUMBER(H387),IF(H387&gt;0.05,100,IF(H387&gt;0,50,0)),"")</f>
        <v>100</v>
      </c>
      <c r="T387" s="127" t="n">
        <f aca="false">IF(AND(A387&gt;="2019-01",ISNUMBER(L387)),IF(AND(L387&lt;350,OR(NOT(ISNUMBER(M387)),M387&lt;50)),100,IF(L387&lt;=450,50,0)),IF(ISNUMBER(J387),IF(AND(J387&lt;0.95,OR(NOT(ISNUMBER(K387)),K387&lt;0.2)),100,IF(AND(J387&lt;=1.35,OR(NOT(ISNUMBER(K387)),K387&lt;0.4)),50,0)),""))</f>
        <v>0</v>
      </c>
      <c r="U387" s="127" t="n">
        <f aca="false">IF(ISNUMBER(P387),IF(P387=1,100,IF(P387=0,50,0)),"")</f>
        <v>100</v>
      </c>
      <c r="V387" s="127" t="n">
        <f aca="false">IF(ISNUMBER(Q387),IF(Q387=1,0,100),"")</f>
        <v>100</v>
      </c>
      <c r="W387" s="127" t="n">
        <f aca="false">IF(ISNUMBER(N387),IF(OR(N387&lt;4,AND(N387&lt;6,ISNUMBER(O387),O387&lt;-0.3)),100,IF(OR(N387&lt;=6,AND(ISNUMBER(O387),O387&lt;-0.3)),50,0)),"")</f>
        <v>100</v>
      </c>
      <c r="X387" s="127" t="n">
        <f aca="false">IF(ISNUMBER(I387),IF(I387&lt;15,100,IF(I387&lt;=25,50,0)),"")</f>
        <v>0</v>
      </c>
      <c r="Y387" s="127" t="n">
        <f aca="false">SUMPRODUCT({30,10,20,15,10,10,5},--ISNUMBER(R387:X387))</f>
        <v>100</v>
      </c>
      <c r="Z387" s="127" t="n">
        <f aca="false">IF(Y387&gt;=60,SUMPRODUCT({30,10,20,15,10,10,5},R387:X387)/Y387,"")</f>
        <v>75</v>
      </c>
      <c r="AA387" s="127" t="str">
        <f aca="false">IF(ISNUMBER(Z387),IF(Z387&gt;=70,"EASY",IF(Z387&gt;40,"UNCERTAIN","HARD")),"")</f>
        <v>EASY</v>
      </c>
    </row>
    <row r="388" customFormat="false" ht="15" hidden="false" customHeight="false" outlineLevel="0" collapsed="false">
      <c r="A388" s="127" t="s">
        <v>1678</v>
      </c>
      <c r="B388" s="127" t="n">
        <v>-0.0373</v>
      </c>
      <c r="C388" s="127" t="s">
        <v>1293</v>
      </c>
      <c r="D388" s="127" t="n">
        <f aca="false">D387*(1+B388)</f>
        <v>4264.35190497037</v>
      </c>
      <c r="E388" s="127" t="n">
        <f aca="false">AVERAGE(D379:D388)</f>
        <v>3921.84193580387</v>
      </c>
      <c r="F388" s="127" t="n">
        <f aca="false">D388/E388-1</f>
        <v>0.0873339555170778</v>
      </c>
      <c r="G388" s="127" t="n">
        <f aca="false">IF(E388&gt;E387,1,0)</f>
        <v>1</v>
      </c>
      <c r="H388" s="127" t="n">
        <f aca="false">D388/D376-1</f>
        <v>0.150336267291661</v>
      </c>
      <c r="I388" s="127" t="n">
        <f aca="false">STDEV(B383:B388)*SQRT(12)*100</f>
        <v>14.6246545258341</v>
      </c>
      <c r="J388" s="127" t="n">
        <v>0.99</v>
      </c>
      <c r="K388" s="127" t="n">
        <f aca="false">IF(AND(ISNUMBER(J388),ISNUMBER(J382)),J388-J382,"")</f>
        <v>0.37</v>
      </c>
      <c r="M388" s="127" t="str">
        <f aca="false">IF(AND(ISNUMBER(L388),ISNUMBER(L382)),L388-L382,"")</f>
        <v/>
      </c>
      <c r="N388" s="127" t="n">
        <v>2.1524</v>
      </c>
      <c r="O388" s="127" t="n">
        <f aca="false">IF(AND(ISNUMBER(N388),ISNUMBER(N382)),N388-N382,"")</f>
        <v>-0.3211</v>
      </c>
      <c r="P388" s="127" t="n">
        <v>1</v>
      </c>
      <c r="Q388" s="127" t="n">
        <v>0</v>
      </c>
      <c r="R388" s="127" t="n">
        <f aca="false">IF(ISNUMBER(F388),IF(AND(F388&gt;0.02,G388=1),100,IF(F388&gt;-0.02,50,0)),"")</f>
        <v>100</v>
      </c>
      <c r="S388" s="127" t="n">
        <f aca="false">IF(ISNUMBER(H388),IF(H388&gt;0.05,100,IF(H388&gt;0,50,0)),"")</f>
        <v>100</v>
      </c>
      <c r="T388" s="127" t="n">
        <f aca="false">IF(AND(A388&gt;="2019-01",ISNUMBER(L388)),IF(AND(L388&lt;350,OR(NOT(ISNUMBER(M388)),M388&lt;50)),100,IF(L388&lt;=450,50,0)),IF(ISNUMBER(J388),IF(AND(J388&lt;0.95,OR(NOT(ISNUMBER(K388)),K388&lt;0.2)),100,IF(AND(J388&lt;=1.35,OR(NOT(ISNUMBER(K388)),K388&lt;0.4)),50,0)),""))</f>
        <v>50</v>
      </c>
      <c r="U388" s="127" t="n">
        <f aca="false">IF(ISNUMBER(P388),IF(P388=1,100,IF(P388=0,50,0)),"")</f>
        <v>100</v>
      </c>
      <c r="V388" s="127" t="n">
        <f aca="false">IF(ISNUMBER(Q388),IF(Q388=1,0,100),"")</f>
        <v>100</v>
      </c>
      <c r="W388" s="127" t="n">
        <f aca="false">IF(ISNUMBER(N388),IF(OR(N388&lt;4,AND(N388&lt;6,ISNUMBER(O388),O388&lt;-0.3)),100,IF(OR(N388&lt;=6,AND(ISNUMBER(O388),O388&lt;-0.3)),50,0)),"")</f>
        <v>100</v>
      </c>
      <c r="X388" s="127" t="n">
        <f aca="false">IF(ISNUMBER(I388),IF(I388&lt;15,100,IF(I388&lt;=25,50,0)),"")</f>
        <v>100</v>
      </c>
      <c r="Y388" s="127" t="n">
        <f aca="false">SUMPRODUCT({30,10,20,15,10,10,5},--ISNUMBER(R388:X388))</f>
        <v>100</v>
      </c>
      <c r="Z388" s="127" t="n">
        <f aca="false">IF(Y388&gt;=60,SUMPRODUCT({30,10,20,15,10,10,5},R388:X388)/Y388,"")</f>
        <v>90</v>
      </c>
      <c r="AA388" s="127" t="str">
        <f aca="false">IF(ISNUMBER(Z388),IF(Z388&gt;=70,"EASY",IF(Z388&gt;40,"UNCERTAIN","HARD")),"")</f>
        <v>EASY</v>
      </c>
    </row>
    <row r="389" customFormat="false" ht="15" hidden="false" customHeight="false" outlineLevel="0" collapsed="false">
      <c r="A389" s="127" t="s">
        <v>1679</v>
      </c>
      <c r="B389" s="127" t="n">
        <v>0.0388</v>
      </c>
      <c r="C389" s="127" t="s">
        <v>1293</v>
      </c>
      <c r="D389" s="127" t="n">
        <f aca="false">D388*(1+B389)</f>
        <v>4429.80875888322</v>
      </c>
      <c r="E389" s="127" t="n">
        <f aca="false">AVERAGE(D380:D389)</f>
        <v>3981.03335006907</v>
      </c>
      <c r="F389" s="127" t="n">
        <f aca="false">D389/E389-1</f>
        <v>0.112728372096247</v>
      </c>
      <c r="G389" s="127" t="n">
        <f aca="false">IF(E389&gt;E388,1,0)</f>
        <v>1</v>
      </c>
      <c r="H389" s="127" t="n">
        <f aca="false">D389/D377-1</f>
        <v>0.136442524453236</v>
      </c>
      <c r="I389" s="127" t="n">
        <f aca="false">STDEV(B384:B389)*SQRT(12)*100</f>
        <v>14.1922795913835</v>
      </c>
      <c r="J389" s="127" t="n">
        <v>0.91</v>
      </c>
      <c r="K389" s="127" t="n">
        <f aca="false">IF(AND(ISNUMBER(J389),ISNUMBER(J383)),J389-J383,"")</f>
        <v>0.22</v>
      </c>
      <c r="M389" s="127" t="str">
        <f aca="false">IF(AND(ISNUMBER(L389),ISNUMBER(L383)),L389-L383,"")</f>
        <v/>
      </c>
      <c r="N389" s="127" t="n">
        <v>2.0325</v>
      </c>
      <c r="O389" s="127" t="n">
        <f aca="false">IF(AND(ISNUMBER(N389),ISNUMBER(N383)),N389-N383,"")</f>
        <v>-0.3177</v>
      </c>
      <c r="P389" s="127" t="n">
        <v>1</v>
      </c>
      <c r="Q389" s="127" t="n">
        <v>0</v>
      </c>
      <c r="R389" s="127" t="n">
        <f aca="false">IF(ISNUMBER(F389),IF(AND(F389&gt;0.02,G389=1),100,IF(F389&gt;-0.02,50,0)),"")</f>
        <v>100</v>
      </c>
      <c r="S389" s="127" t="n">
        <f aca="false">IF(ISNUMBER(H389),IF(H389&gt;0.05,100,IF(H389&gt;0,50,0)),"")</f>
        <v>100</v>
      </c>
      <c r="T389" s="127" t="n">
        <f aca="false">IF(AND(A389&gt;="2019-01",ISNUMBER(L389)),IF(AND(L389&lt;350,OR(NOT(ISNUMBER(M389)),M389&lt;50)),100,IF(L389&lt;=450,50,0)),IF(ISNUMBER(J389),IF(AND(J389&lt;0.95,OR(NOT(ISNUMBER(K389)),K389&lt;0.2)),100,IF(AND(J389&lt;=1.35,OR(NOT(ISNUMBER(K389)),K389&lt;0.4)),50,0)),""))</f>
        <v>50</v>
      </c>
      <c r="U389" s="127" t="n">
        <f aca="false">IF(ISNUMBER(P389),IF(P389=1,100,IF(P389=0,50,0)),"")</f>
        <v>100</v>
      </c>
      <c r="V389" s="127" t="n">
        <f aca="false">IF(ISNUMBER(Q389),IF(Q389=1,0,100),"")</f>
        <v>100</v>
      </c>
      <c r="W389" s="127" t="n">
        <f aca="false">IF(ISNUMBER(N389),IF(OR(N389&lt;4,AND(N389&lt;6,ISNUMBER(O389),O389&lt;-0.3)),100,IF(OR(N389&lt;=6,AND(ISNUMBER(O389),O389&lt;-0.3)),50,0)),"")</f>
        <v>100</v>
      </c>
      <c r="X389" s="127" t="n">
        <f aca="false">IF(ISNUMBER(I389),IF(I389&lt;15,100,IF(I389&lt;=25,50,0)),"")</f>
        <v>100</v>
      </c>
      <c r="Y389" s="127" t="n">
        <f aca="false">SUMPRODUCT({30,10,20,15,10,10,5},--ISNUMBER(R389:X389))</f>
        <v>100</v>
      </c>
      <c r="Z389" s="127" t="n">
        <f aca="false">IF(Y389&gt;=60,SUMPRODUCT({30,10,20,15,10,10,5},R389:X389)/Y389,"")</f>
        <v>90</v>
      </c>
      <c r="AA389" s="127" t="str">
        <f aca="false">IF(ISNUMBER(Z389),IF(Z389&gt;=70,"EASY",IF(Z389&gt;40,"UNCERTAIN","HARD")),"")</f>
        <v>EASY</v>
      </c>
    </row>
    <row r="390" customFormat="false" ht="15" hidden="false" customHeight="false" outlineLevel="0" collapsed="false">
      <c r="A390" s="127" t="s">
        <v>1680</v>
      </c>
      <c r="B390" s="127" t="n">
        <v>0.047</v>
      </c>
      <c r="C390" s="127" t="s">
        <v>1293</v>
      </c>
      <c r="D390" s="127" t="n">
        <f aca="false">D389*(1+B390)</f>
        <v>4638.00977055073</v>
      </c>
      <c r="E390" s="127" t="n">
        <f aca="false">AVERAGE(D381:D390)</f>
        <v>4047.26682382875</v>
      </c>
      <c r="F390" s="127" t="n">
        <f aca="false">D390/E390-1</f>
        <v>0.145960958947386</v>
      </c>
      <c r="G390" s="127" t="n">
        <f aca="false">IF(E390&gt;E389,1,0)</f>
        <v>1</v>
      </c>
      <c r="H390" s="127" t="n">
        <f aca="false">D390/D378-1</f>
        <v>0.176211272343355</v>
      </c>
      <c r="I390" s="127" t="n">
        <f aca="false">STDEV(B385:B390)*SQRT(12)*100</f>
        <v>13.1105224914951</v>
      </c>
      <c r="J390" s="127" t="n">
        <v>0.84</v>
      </c>
      <c r="K390" s="127" t="n">
        <f aca="false">IF(AND(ISNUMBER(J390),ISNUMBER(J384)),J390-J384,"")</f>
        <v>0.0299999999999999</v>
      </c>
      <c r="M390" s="127" t="str">
        <f aca="false">IF(AND(ISNUMBER(L390),ISNUMBER(L384)),L390-L384,"")</f>
        <v/>
      </c>
      <c r="N390" s="127" t="n">
        <v>2.2029</v>
      </c>
      <c r="O390" s="127" t="n">
        <f aca="false">IF(AND(ISNUMBER(N390),ISNUMBER(N384)),N390-N384,"")</f>
        <v>-0.0244999999999997</v>
      </c>
      <c r="P390" s="127" t="n">
        <v>1</v>
      </c>
      <c r="Q390" s="127" t="n">
        <v>0</v>
      </c>
      <c r="R390" s="127" t="n">
        <f aca="false">IF(ISNUMBER(F390),IF(AND(F390&gt;0.02,G390=1),100,IF(F390&gt;-0.02,50,0)),"")</f>
        <v>100</v>
      </c>
      <c r="S390" s="127" t="n">
        <f aca="false">IF(ISNUMBER(H390),IF(H390&gt;0.05,100,IF(H390&gt;0,50,0)),"")</f>
        <v>100</v>
      </c>
      <c r="T390" s="127" t="n">
        <f aca="false">IF(AND(A390&gt;="2019-01",ISNUMBER(L390)),IF(AND(L390&lt;350,OR(NOT(ISNUMBER(M390)),M390&lt;50)),100,IF(L390&lt;=450,50,0)),IF(ISNUMBER(J390),IF(AND(J390&lt;0.95,OR(NOT(ISNUMBER(K390)),K390&lt;0.2)),100,IF(AND(J390&lt;=1.35,OR(NOT(ISNUMBER(K390)),K390&lt;0.4)),50,0)),""))</f>
        <v>100</v>
      </c>
      <c r="U390" s="127" t="n">
        <f aca="false">IF(ISNUMBER(P390),IF(P390=1,100,IF(P390=0,50,0)),"")</f>
        <v>100</v>
      </c>
      <c r="V390" s="127" t="n">
        <f aca="false">IF(ISNUMBER(Q390),IF(Q390=1,0,100),"")</f>
        <v>100</v>
      </c>
      <c r="W390" s="127" t="n">
        <f aca="false">IF(ISNUMBER(N390),IF(OR(N390&lt;4,AND(N390&lt;6,ISNUMBER(O390),O390&lt;-0.3)),100,IF(OR(N390&lt;=6,AND(ISNUMBER(O390),O390&lt;-0.3)),50,0)),"")</f>
        <v>100</v>
      </c>
      <c r="X390" s="127" t="n">
        <f aca="false">IF(ISNUMBER(I390),IF(I390&lt;15,100,IF(I390&lt;=25,50,0)),"")</f>
        <v>100</v>
      </c>
      <c r="Y390" s="127" t="n">
        <f aca="false">SUMPRODUCT({30,10,20,15,10,10,5},--ISNUMBER(R390:X390))</f>
        <v>100</v>
      </c>
      <c r="Z390" s="127" t="n">
        <f aca="false">IF(Y390&gt;=60,SUMPRODUCT({30,10,20,15,10,10,5},R390:X390)/Y390,"")</f>
        <v>100</v>
      </c>
      <c r="AA390" s="127" t="str">
        <f aca="false">IF(ISNUMBER(Z390),IF(Z390&gt;=70,"EASY",IF(Z390&gt;40,"UNCERTAIN","HARD")),"")</f>
        <v>EASY</v>
      </c>
    </row>
    <row r="391" customFormat="false" ht="15" hidden="false" customHeight="false" outlineLevel="0" collapsed="false">
      <c r="A391" s="127" t="s">
        <v>1681</v>
      </c>
      <c r="B391" s="127" t="n">
        <v>-0.0212</v>
      </c>
      <c r="C391" s="127" t="s">
        <v>1293</v>
      </c>
      <c r="D391" s="127" t="n">
        <f aca="false">D390*(1+B391)</f>
        <v>4539.68396341506</v>
      </c>
      <c r="E391" s="127" t="n">
        <f aca="false">AVERAGE(D382:D391)</f>
        <v>4111.85760744275</v>
      </c>
      <c r="F391" s="127" t="n">
        <f aca="false">D391/E391-1</f>
        <v>0.104046977501826</v>
      </c>
      <c r="G391" s="127" t="n">
        <f aca="false">IF(E391&gt;E390,1,0)</f>
        <v>1</v>
      </c>
      <c r="H391" s="127" t="n">
        <f aca="false">D391/D379-1</f>
        <v>0.182857899280464</v>
      </c>
      <c r="I391" s="127" t="n">
        <f aca="false">STDEV(B386:B391)*SQRT(12)*100</f>
        <v>14.2371401622657</v>
      </c>
      <c r="J391" s="127" t="n">
        <v>0.79</v>
      </c>
      <c r="K391" s="127" t="n">
        <f aca="false">IF(AND(ISNUMBER(J391),ISNUMBER(J385)),J391-J385,"")</f>
        <v>-0.14</v>
      </c>
      <c r="M391" s="127" t="str">
        <f aca="false">IF(AND(ISNUMBER(L391),ISNUMBER(L385)),L391-L385,"")</f>
        <v/>
      </c>
      <c r="N391" s="127" t="n">
        <v>2.0821</v>
      </c>
      <c r="O391" s="127" t="n">
        <f aca="false">IF(AND(ISNUMBER(N391),ISNUMBER(N385)),N391-N385,"")</f>
        <v>-0.2598</v>
      </c>
      <c r="P391" s="127" t="n">
        <v>1</v>
      </c>
      <c r="Q391" s="127" t="n">
        <v>0</v>
      </c>
      <c r="R391" s="127" t="n">
        <f aca="false">IF(ISNUMBER(F391),IF(AND(F391&gt;0.02,G391=1),100,IF(F391&gt;-0.02,50,0)),"")</f>
        <v>100</v>
      </c>
      <c r="S391" s="127" t="n">
        <f aca="false">IF(ISNUMBER(H391),IF(H391&gt;0.05,100,IF(H391&gt;0,50,0)),"")</f>
        <v>100</v>
      </c>
      <c r="T391" s="127" t="n">
        <f aca="false">IF(AND(A391&gt;="2019-01",ISNUMBER(L391)),IF(AND(L391&lt;350,OR(NOT(ISNUMBER(M391)),M391&lt;50)),100,IF(L391&lt;=450,50,0)),IF(ISNUMBER(J391),IF(AND(J391&lt;0.95,OR(NOT(ISNUMBER(K391)),K391&lt;0.2)),100,IF(AND(J391&lt;=1.35,OR(NOT(ISNUMBER(K391)),K391&lt;0.4)),50,0)),""))</f>
        <v>100</v>
      </c>
      <c r="U391" s="127" t="n">
        <f aca="false">IF(ISNUMBER(P391),IF(P391=1,100,IF(P391=0,50,0)),"")</f>
        <v>100</v>
      </c>
      <c r="V391" s="127" t="n">
        <f aca="false">IF(ISNUMBER(Q391),IF(Q391=1,0,100),"")</f>
        <v>100</v>
      </c>
      <c r="W391" s="127" t="n">
        <f aca="false">IF(ISNUMBER(N391),IF(OR(N391&lt;4,AND(N391&lt;6,ISNUMBER(O391),O391&lt;-0.3)),100,IF(OR(N391&lt;=6,AND(ISNUMBER(O391),O391&lt;-0.3)),50,0)),"")</f>
        <v>100</v>
      </c>
      <c r="X391" s="127" t="n">
        <f aca="false">IF(ISNUMBER(I391),IF(I391&lt;15,100,IF(I391&lt;=25,50,0)),"")</f>
        <v>100</v>
      </c>
      <c r="Y391" s="127" t="n">
        <f aca="false">SUMPRODUCT({30,10,20,15,10,10,5},--ISNUMBER(R391:X391))</f>
        <v>100</v>
      </c>
      <c r="Z391" s="127" t="n">
        <f aca="false">IF(Y391&gt;=60,SUMPRODUCT({30,10,20,15,10,10,5},R391:X391)/Y391,"")</f>
        <v>100</v>
      </c>
      <c r="AA391" s="127" t="str">
        <f aca="false">IF(ISNUMBER(Z391),IF(Z391&gt;=70,"EASY",IF(Z391&gt;40,"UNCERTAIN","HARD")),"")</f>
        <v>EASY</v>
      </c>
    </row>
    <row r="392" customFormat="false" ht="15" hidden="false" customHeight="false" outlineLevel="0" collapsed="false">
      <c r="A392" s="127" t="s">
        <v>1682</v>
      </c>
      <c r="B392" s="127" t="n">
        <v>0.0517</v>
      </c>
      <c r="C392" s="127" t="s">
        <v>1293</v>
      </c>
      <c r="D392" s="127" t="n">
        <f aca="false">D391*(1+B392)</f>
        <v>4774.38562432362</v>
      </c>
      <c r="E392" s="127" t="n">
        <f aca="false">AVERAGE(D383:D392)</f>
        <v>4260.85615353946</v>
      </c>
      <c r="F392" s="127" t="n">
        <f aca="false">D392/E392-1</f>
        <v>0.120522602096664</v>
      </c>
      <c r="G392" s="127" t="n">
        <f aca="false">IF(E392&gt;E391,1,0)</f>
        <v>1</v>
      </c>
      <c r="H392" s="127" t="n">
        <f aca="false">D392/D380-1</f>
        <v>0.200899365453484</v>
      </c>
      <c r="I392" s="127" t="n">
        <f aca="false">STDEV(B387:B392)*SQRT(12)*100</f>
        <v>13.3350080614899</v>
      </c>
      <c r="J392" s="127" t="n">
        <v>0.79</v>
      </c>
      <c r="K392" s="127" t="n">
        <f aca="false">IF(AND(ISNUMBER(J392),ISNUMBER(J386)),J392-J386,"")</f>
        <v>-0.22</v>
      </c>
      <c r="M392" s="127" t="str">
        <f aca="false">IF(AND(ISNUMBER(L392),ISNUMBER(L386)),L392-L386,"")</f>
        <v/>
      </c>
      <c r="N392" s="127" t="n">
        <v>1.963</v>
      </c>
      <c r="O392" s="127" t="n">
        <f aca="false">IF(AND(ISNUMBER(N392),ISNUMBER(N386)),N392-N386,"")</f>
        <v>-0.4903</v>
      </c>
      <c r="P392" s="127" t="n">
        <v>-1</v>
      </c>
      <c r="Q392" s="127" t="n">
        <v>0</v>
      </c>
      <c r="R392" s="127" t="n">
        <f aca="false">IF(ISNUMBER(F392),IF(AND(F392&gt;0.02,G392=1),100,IF(F392&gt;-0.02,50,0)),"")</f>
        <v>100</v>
      </c>
      <c r="S392" s="127" t="n">
        <f aca="false">IF(ISNUMBER(H392),IF(H392&gt;0.05,100,IF(H392&gt;0,50,0)),"")</f>
        <v>100</v>
      </c>
      <c r="T392" s="127" t="n">
        <f aca="false">IF(AND(A392&gt;="2019-01",ISNUMBER(L392)),IF(AND(L392&lt;350,OR(NOT(ISNUMBER(M392)),M392&lt;50)),100,IF(L392&lt;=450,50,0)),IF(ISNUMBER(J392),IF(AND(J392&lt;0.95,OR(NOT(ISNUMBER(K392)),K392&lt;0.2)),100,IF(AND(J392&lt;=1.35,OR(NOT(ISNUMBER(K392)),K392&lt;0.4)),50,0)),""))</f>
        <v>100</v>
      </c>
      <c r="U392" s="127" t="n">
        <f aca="false">IF(ISNUMBER(P392),IF(P392=1,100,IF(P392=0,50,0)),"")</f>
        <v>0</v>
      </c>
      <c r="V392" s="127" t="n">
        <f aca="false">IF(ISNUMBER(Q392),IF(Q392=1,0,100),"")</f>
        <v>100</v>
      </c>
      <c r="W392" s="127" t="n">
        <f aca="false">IF(ISNUMBER(N392),IF(OR(N392&lt;4,AND(N392&lt;6,ISNUMBER(O392),O392&lt;-0.3)),100,IF(OR(N392&lt;=6,AND(ISNUMBER(O392),O392&lt;-0.3)),50,0)),"")</f>
        <v>100</v>
      </c>
      <c r="X392" s="127" t="n">
        <f aca="false">IF(ISNUMBER(I392),IF(I392&lt;15,100,IF(I392&lt;=25,50,0)),"")</f>
        <v>100</v>
      </c>
      <c r="Y392" s="127" t="n">
        <f aca="false">SUMPRODUCT({30,10,20,15,10,10,5},--ISNUMBER(R392:X392))</f>
        <v>100</v>
      </c>
      <c r="Z392" s="127" t="n">
        <f aca="false">IF(Y392&gt;=60,SUMPRODUCT({30,10,20,15,10,10,5},R392:X392)/Y392,"")</f>
        <v>85</v>
      </c>
      <c r="AA392" s="127" t="str">
        <f aca="false">IF(ISNUMBER(Z392),IF(Z392&gt;=70,"EASY",IF(Z392&gt;40,"UNCERTAIN","HARD")),"")</f>
        <v>EASY</v>
      </c>
    </row>
    <row r="393" customFormat="false" ht="15" hidden="false" customHeight="false" outlineLevel="0" collapsed="false">
      <c r="A393" s="127" t="s">
        <v>1683</v>
      </c>
      <c r="B393" s="127" t="n">
        <v>-0.0309</v>
      </c>
      <c r="C393" s="127" t="s">
        <v>1293</v>
      </c>
      <c r="D393" s="127" t="n">
        <f aca="false">D392*(1+B393)</f>
        <v>4626.85710853202</v>
      </c>
      <c r="E393" s="127" t="n">
        <f aca="false">AVERAGE(D384:D393)</f>
        <v>4373.39196297722</v>
      </c>
      <c r="F393" s="127" t="n">
        <f aca="false">D393/E393-1</f>
        <v>0.0579561922874727</v>
      </c>
      <c r="G393" s="127" t="n">
        <f aca="false">IF(E393&gt;E392,1,0)</f>
        <v>1</v>
      </c>
      <c r="H393" s="127" t="n">
        <f aca="false">D393/D381-1</f>
        <v>0.188269935737156</v>
      </c>
      <c r="I393" s="127" t="n">
        <f aca="false">STDEV(B388:B393)*SQRT(12)*100</f>
        <v>14.5304659250831</v>
      </c>
      <c r="J393" s="127" t="n">
        <v>0.76</v>
      </c>
      <c r="K393" s="127" t="n">
        <f aca="false">IF(AND(ISNUMBER(J393),ISNUMBER(J387)),J393-J387,"")</f>
        <v>-0.29</v>
      </c>
      <c r="M393" s="127" t="str">
        <f aca="false">IF(AND(ISNUMBER(L393),ISNUMBER(L387)),L393-L387,"")</f>
        <v/>
      </c>
      <c r="N393" s="127" t="n">
        <v>2.0749</v>
      </c>
      <c r="O393" s="127" t="n">
        <f aca="false">IF(AND(ISNUMBER(N393),ISNUMBER(N387)),N393-N387,"")</f>
        <v>-0.2561</v>
      </c>
      <c r="P393" s="127" t="n">
        <v>-1</v>
      </c>
      <c r="Q393" s="127" t="n">
        <v>0</v>
      </c>
      <c r="R393" s="127" t="n">
        <f aca="false">IF(ISNUMBER(F393),IF(AND(F393&gt;0.02,G393=1),100,IF(F393&gt;-0.02,50,0)),"")</f>
        <v>100</v>
      </c>
      <c r="S393" s="127" t="n">
        <f aca="false">IF(ISNUMBER(H393),IF(H393&gt;0.05,100,IF(H393&gt;0,50,0)),"")</f>
        <v>100</v>
      </c>
      <c r="T393" s="127" t="n">
        <f aca="false">IF(AND(A393&gt;="2019-01",ISNUMBER(L393)),IF(AND(L393&lt;350,OR(NOT(ISNUMBER(M393)),M393&lt;50)),100,IF(L393&lt;=450,50,0)),IF(ISNUMBER(J393),IF(AND(J393&lt;0.95,OR(NOT(ISNUMBER(K393)),K393&lt;0.2)),100,IF(AND(J393&lt;=1.35,OR(NOT(ISNUMBER(K393)),K393&lt;0.4)),50,0)),""))</f>
        <v>100</v>
      </c>
      <c r="U393" s="127" t="n">
        <f aca="false">IF(ISNUMBER(P393),IF(P393=1,100,IF(P393=0,50,0)),"")</f>
        <v>0</v>
      </c>
      <c r="V393" s="127" t="n">
        <f aca="false">IF(ISNUMBER(Q393),IF(Q393=1,0,100),"")</f>
        <v>100</v>
      </c>
      <c r="W393" s="127" t="n">
        <f aca="false">IF(ISNUMBER(N393),IF(OR(N393&lt;4,AND(N393&lt;6,ISNUMBER(O393),O393&lt;-0.3)),100,IF(OR(N393&lt;=6,AND(ISNUMBER(O393),O393&lt;-0.3)),50,0)),"")</f>
        <v>100</v>
      </c>
      <c r="X393" s="127" t="n">
        <f aca="false">IF(ISNUMBER(I393),IF(I393&lt;15,100,IF(I393&lt;=25,50,0)),"")</f>
        <v>100</v>
      </c>
      <c r="Y393" s="127" t="n">
        <f aca="false">SUMPRODUCT({30,10,20,15,10,10,5},--ISNUMBER(R393:X393))</f>
        <v>100</v>
      </c>
      <c r="Z393" s="127" t="n">
        <f aca="false">IF(Y393&gt;=60,SUMPRODUCT({30,10,20,15,10,10,5},R393:X393)/Y393,"")</f>
        <v>85</v>
      </c>
      <c r="AA393" s="127" t="str">
        <f aca="false">IF(ISNUMBER(Z393),IF(Z393&gt;=70,"EASY",IF(Z393&gt;40,"UNCERTAIN","HARD")),"")</f>
        <v>EASY</v>
      </c>
    </row>
    <row r="394" customFormat="false" ht="15" hidden="false" customHeight="false" outlineLevel="0" collapsed="false">
      <c r="A394" s="127" t="s">
        <v>1684</v>
      </c>
      <c r="B394" s="127" t="n">
        <v>-0.0099</v>
      </c>
      <c r="C394" s="127" t="s">
        <v>1293</v>
      </c>
      <c r="D394" s="127" t="n">
        <f aca="false">D393*(1+B394)</f>
        <v>4581.05122315755</v>
      </c>
      <c r="E394" s="127" t="n">
        <f aca="false">AVERAGE(D385:D394)</f>
        <v>4455.26101622209</v>
      </c>
      <c r="F394" s="127" t="n">
        <f aca="false">D394/E394-1</f>
        <v>0.0282340824650782</v>
      </c>
      <c r="G394" s="127" t="n">
        <f aca="false">IF(E394&gt;E393,1,0)</f>
        <v>1</v>
      </c>
      <c r="H394" s="127" t="n">
        <f aca="false">D394/D382-1</f>
        <v>0.394790827947076</v>
      </c>
      <c r="I394" s="127" t="n">
        <f aca="false">STDEV(B389:B394)*SQRT(12)*100</f>
        <v>12.9053926712828</v>
      </c>
      <c r="J394" s="127" t="n">
        <v>0.75</v>
      </c>
      <c r="K394" s="127" t="n">
        <f aca="false">IF(AND(ISNUMBER(J394),ISNUMBER(J388)),J394-J388,"")</f>
        <v>-0.24</v>
      </c>
      <c r="M394" s="127" t="str">
        <f aca="false">IF(AND(ISNUMBER(L394),ISNUMBER(L388)),L394-L388,"")</f>
        <v/>
      </c>
      <c r="N394" s="127" t="n">
        <v>1.8966</v>
      </c>
      <c r="O394" s="127" t="n">
        <f aca="false">IF(AND(ISNUMBER(N394),ISNUMBER(N388)),N394-N388,"")</f>
        <v>-0.2558</v>
      </c>
      <c r="P394" s="127" t="n">
        <v>-1</v>
      </c>
      <c r="Q394" s="127" t="n">
        <v>0</v>
      </c>
      <c r="R394" s="127" t="n">
        <f aca="false">IF(ISNUMBER(F394),IF(AND(F394&gt;0.02,G394=1),100,IF(F394&gt;-0.02,50,0)),"")</f>
        <v>100</v>
      </c>
      <c r="S394" s="127" t="n">
        <f aca="false">IF(ISNUMBER(H394),IF(H394&gt;0.05,100,IF(H394&gt;0,50,0)),"")</f>
        <v>100</v>
      </c>
      <c r="T394" s="127" t="n">
        <f aca="false">IF(AND(A394&gt;="2019-01",ISNUMBER(L394)),IF(AND(L394&lt;350,OR(NOT(ISNUMBER(M394)),M394&lt;50)),100,IF(L394&lt;=450,50,0)),IF(ISNUMBER(J394),IF(AND(J394&lt;0.95,OR(NOT(ISNUMBER(K394)),K394&lt;0.2)),100,IF(AND(J394&lt;=1.35,OR(NOT(ISNUMBER(K394)),K394&lt;0.4)),50,0)),""))</f>
        <v>100</v>
      </c>
      <c r="U394" s="127" t="n">
        <f aca="false">IF(ISNUMBER(P394),IF(P394=1,100,IF(P394=0,50,0)),"")</f>
        <v>0</v>
      </c>
      <c r="V394" s="127" t="n">
        <f aca="false">IF(ISNUMBER(Q394),IF(Q394=1,0,100),"")</f>
        <v>100</v>
      </c>
      <c r="W394" s="127" t="n">
        <f aca="false">IF(ISNUMBER(N394),IF(OR(N394&lt;4,AND(N394&lt;6,ISNUMBER(O394),O394&lt;-0.3)),100,IF(OR(N394&lt;=6,AND(ISNUMBER(O394),O394&lt;-0.3)),50,0)),"")</f>
        <v>100</v>
      </c>
      <c r="X394" s="127" t="n">
        <f aca="false">IF(ISNUMBER(I394),IF(I394&lt;15,100,IF(I394&lt;=25,50,0)),"")</f>
        <v>100</v>
      </c>
      <c r="Y394" s="127" t="n">
        <f aca="false">SUMPRODUCT({30,10,20,15,10,10,5},--ISNUMBER(R394:X394))</f>
        <v>100</v>
      </c>
      <c r="Z394" s="127" t="n">
        <f aca="false">IF(Y394&gt;=60,SUMPRODUCT({30,10,20,15,10,10,5},R394:X394)/Y394,"")</f>
        <v>85</v>
      </c>
      <c r="AA394" s="127" t="str">
        <f aca="false">IF(ISNUMBER(Z394),IF(Z394&gt;=70,"EASY",IF(Z394&gt;40,"UNCERTAIN","HARD")),"")</f>
        <v>EASY</v>
      </c>
    </row>
    <row r="395" customFormat="false" ht="15" hidden="false" customHeight="false" outlineLevel="0" collapsed="false">
      <c r="A395" s="127" t="s">
        <v>1685</v>
      </c>
      <c r="B395" s="127" t="n">
        <v>-0.0242</v>
      </c>
      <c r="C395" s="127" t="s">
        <v>1293</v>
      </c>
      <c r="D395" s="127" t="n">
        <f aca="false">D394*(1+B395)</f>
        <v>4470.18978355714</v>
      </c>
      <c r="E395" s="127" t="n">
        <f aca="false">AVERAGE(D386:D395)</f>
        <v>4501.92719347947</v>
      </c>
      <c r="F395" s="127" t="n">
        <f aca="false">D395/E395-1</f>
        <v>-0.00704973860268077</v>
      </c>
      <c r="G395" s="127" t="n">
        <f aca="false">IF(E395&gt;E394,1,0)</f>
        <v>1</v>
      </c>
      <c r="H395" s="127" t="n">
        <f aca="false">D395/D383-1</f>
        <v>0.276650304765741</v>
      </c>
      <c r="I395" s="127" t="n">
        <f aca="false">STDEV(B390:B395)*SQRT(12)*100</f>
        <v>12.9092974247246</v>
      </c>
      <c r="J395" s="127" t="n">
        <v>0.81</v>
      </c>
      <c r="K395" s="127" t="n">
        <f aca="false">IF(AND(ISNUMBER(J395),ISNUMBER(J389)),J395-J389,"")</f>
        <v>-0.1</v>
      </c>
      <c r="M395" s="127" t="str">
        <f aca="false">IF(AND(ISNUMBER(L395),ISNUMBER(L389)),L395-L389,"")</f>
        <v/>
      </c>
      <c r="N395" s="127" t="n">
        <v>2.0666</v>
      </c>
      <c r="O395" s="127" t="n">
        <f aca="false">IF(AND(ISNUMBER(N395),ISNUMBER(N389)),N395-N389,"")</f>
        <v>0.0341</v>
      </c>
      <c r="P395" s="127" t="n">
        <v>-1</v>
      </c>
      <c r="Q395" s="127" t="n">
        <v>0</v>
      </c>
      <c r="R395" s="127" t="n">
        <f aca="false">IF(ISNUMBER(F395),IF(AND(F395&gt;0.02,G395=1),100,IF(F395&gt;-0.02,50,0)),"")</f>
        <v>50</v>
      </c>
      <c r="S395" s="127" t="n">
        <f aca="false">IF(ISNUMBER(H395),IF(H395&gt;0.05,100,IF(H395&gt;0,50,0)),"")</f>
        <v>100</v>
      </c>
      <c r="T395" s="127" t="n">
        <f aca="false">IF(AND(A395&gt;="2019-01",ISNUMBER(L395)),IF(AND(L395&lt;350,OR(NOT(ISNUMBER(M395)),M395&lt;50)),100,IF(L395&lt;=450,50,0)),IF(ISNUMBER(J395),IF(AND(J395&lt;0.95,OR(NOT(ISNUMBER(K395)),K395&lt;0.2)),100,IF(AND(J395&lt;=1.35,OR(NOT(ISNUMBER(K395)),K395&lt;0.4)),50,0)),""))</f>
        <v>100</v>
      </c>
      <c r="U395" s="127" t="n">
        <f aca="false">IF(ISNUMBER(P395),IF(P395=1,100,IF(P395=0,50,0)),"")</f>
        <v>0</v>
      </c>
      <c r="V395" s="127" t="n">
        <f aca="false">IF(ISNUMBER(Q395),IF(Q395=1,0,100),"")</f>
        <v>100</v>
      </c>
      <c r="W395" s="127" t="n">
        <f aca="false">IF(ISNUMBER(N395),IF(OR(N395&lt;4,AND(N395&lt;6,ISNUMBER(O395),O395&lt;-0.3)),100,IF(OR(N395&lt;=6,AND(ISNUMBER(O395),O395&lt;-0.3)),50,0)),"")</f>
        <v>100</v>
      </c>
      <c r="X395" s="127" t="n">
        <f aca="false">IF(ISNUMBER(I395),IF(I395&lt;15,100,IF(I395&lt;=25,50,0)),"")</f>
        <v>100</v>
      </c>
      <c r="Y395" s="127" t="n">
        <f aca="false">SUMPRODUCT({30,10,20,15,10,10,5},--ISNUMBER(R395:X395))</f>
        <v>100</v>
      </c>
      <c r="Z395" s="127" t="n">
        <f aca="false">IF(Y395&gt;=60,SUMPRODUCT({30,10,20,15,10,10,5},R395:X395)/Y395,"")</f>
        <v>70</v>
      </c>
      <c r="AA395" s="127" t="str">
        <f aca="false">IF(ISNUMBER(Z395),IF(Z395&gt;=70,"EASY",IF(Z395&gt;40,"UNCERTAIN","HARD")),"")</f>
        <v>EASY</v>
      </c>
    </row>
    <row r="396" customFormat="false" ht="15" hidden="false" customHeight="false" outlineLevel="0" collapsed="false">
      <c r="A396" s="127" t="s">
        <v>1686</v>
      </c>
      <c r="B396" s="127" t="n">
        <v>0.0652</v>
      </c>
      <c r="C396" s="127" t="s">
        <v>1293</v>
      </c>
      <c r="D396" s="127" t="n">
        <f aca="false">D395*(1+B396)</f>
        <v>4761.64615744506</v>
      </c>
      <c r="E396" s="127" t="n">
        <f aca="false">AVERAGE(D387:D396)</f>
        <v>4551.55593493381</v>
      </c>
      <c r="F396" s="127" t="n">
        <f aca="false">D396/E396-1</f>
        <v>0.0461578909530209</v>
      </c>
      <c r="G396" s="127" t="n">
        <f aca="false">IF(E396&gt;E395,1,0)</f>
        <v>1</v>
      </c>
      <c r="H396" s="127" t="n">
        <f aca="false">D396/D384-1</f>
        <v>0.265600655780798</v>
      </c>
      <c r="I396" s="127" t="n">
        <f aca="false">STDEV(B391:B396)*SQRT(12)*100</f>
        <v>14.5778585532992</v>
      </c>
      <c r="J396" s="127" t="n">
        <v>0.83</v>
      </c>
      <c r="K396" s="127" t="n">
        <f aca="false">IF(AND(ISNUMBER(J396),ISNUMBER(J390)),J396-J390,"")</f>
        <v>-0.01</v>
      </c>
      <c r="M396" s="127" t="str">
        <f aca="false">IF(AND(ISNUMBER(L396),ISNUMBER(L390)),L396-L390,"")</f>
        <v/>
      </c>
      <c r="N396" s="127" t="n">
        <v>2.1216</v>
      </c>
      <c r="O396" s="127" t="n">
        <f aca="false">IF(AND(ISNUMBER(N396),ISNUMBER(N390)),N396-N390,"")</f>
        <v>-0.0813000000000002</v>
      </c>
      <c r="P396" s="127" t="n">
        <v>-1</v>
      </c>
      <c r="Q396" s="127" t="n">
        <v>0</v>
      </c>
      <c r="R396" s="127" t="n">
        <f aca="false">IF(ISNUMBER(F396),IF(AND(F396&gt;0.02,G396=1),100,IF(F396&gt;-0.02,50,0)),"")</f>
        <v>100</v>
      </c>
      <c r="S396" s="127" t="n">
        <f aca="false">IF(ISNUMBER(H396),IF(H396&gt;0.05,100,IF(H396&gt;0,50,0)),"")</f>
        <v>100</v>
      </c>
      <c r="T396" s="127" t="n">
        <f aca="false">IF(AND(A396&gt;="2019-01",ISNUMBER(L396)),IF(AND(L396&lt;350,OR(NOT(ISNUMBER(M396)),M396&lt;50)),100,IF(L396&lt;=450,50,0)),IF(ISNUMBER(J396),IF(AND(J396&lt;0.95,OR(NOT(ISNUMBER(K396)),K396&lt;0.2)),100,IF(AND(J396&lt;=1.35,OR(NOT(ISNUMBER(K396)),K396&lt;0.4)),50,0)),""))</f>
        <v>100</v>
      </c>
      <c r="U396" s="127" t="n">
        <f aca="false">IF(ISNUMBER(P396),IF(P396=1,100,IF(P396=0,50,0)),"")</f>
        <v>0</v>
      </c>
      <c r="V396" s="127" t="n">
        <f aca="false">IF(ISNUMBER(Q396),IF(Q396=1,0,100),"")</f>
        <v>100</v>
      </c>
      <c r="W396" s="127" t="n">
        <f aca="false">IF(ISNUMBER(N396),IF(OR(N396&lt;4,AND(N396&lt;6,ISNUMBER(O396),O396&lt;-0.3)),100,IF(OR(N396&lt;=6,AND(ISNUMBER(O396),O396&lt;-0.3)),50,0)),"")</f>
        <v>100</v>
      </c>
      <c r="X396" s="127" t="n">
        <f aca="false">IF(ISNUMBER(I396),IF(I396&lt;15,100,IF(I396&lt;=25,50,0)),"")</f>
        <v>100</v>
      </c>
      <c r="Y396" s="127" t="n">
        <f aca="false">SUMPRODUCT({30,10,20,15,10,10,5},--ISNUMBER(R396:X396))</f>
        <v>100</v>
      </c>
      <c r="Z396" s="127" t="n">
        <f aca="false">IF(Y396&gt;=60,SUMPRODUCT({30,10,20,15,10,10,5},R396:X396)/Y396,"")</f>
        <v>85</v>
      </c>
      <c r="AA396" s="127" t="str">
        <f aca="false">IF(ISNUMBER(Z396),IF(Z396&gt;=70,"EASY",IF(Z396&gt;40,"UNCERTAIN","HARD")),"")</f>
        <v>EASY</v>
      </c>
    </row>
    <row r="397" customFormat="false" ht="15" hidden="false" customHeight="false" outlineLevel="0" collapsed="false">
      <c r="A397" s="127" t="s">
        <v>1687</v>
      </c>
      <c r="B397" s="127" t="n">
        <v>0.0373</v>
      </c>
      <c r="C397" s="127" t="s">
        <v>1293</v>
      </c>
      <c r="D397" s="127" t="n">
        <f aca="false">D396*(1+B397)</f>
        <v>4939.25555911776</v>
      </c>
      <c r="E397" s="127" t="n">
        <f aca="false">AVERAGE(D388:D397)</f>
        <v>4602.52398539525</v>
      </c>
      <c r="F397" s="127" t="n">
        <f aca="false">D397/E397-1</f>
        <v>0.0731623723832899</v>
      </c>
      <c r="G397" s="127" t="n">
        <f aca="false">IF(E397&gt;E396,1,0)</f>
        <v>1</v>
      </c>
      <c r="H397" s="127" t="n">
        <f aca="false">D397/D385-1</f>
        <v>0.233725740288903</v>
      </c>
      <c r="I397" s="127" t="n">
        <f aca="false">STDEV(B392:B397)*SQRT(12)*100</f>
        <v>14.3896407182389</v>
      </c>
      <c r="J397" s="127" t="n">
        <v>0.79</v>
      </c>
      <c r="K397" s="127" t="n">
        <f aca="false">IF(AND(ISNUMBER(J397),ISNUMBER(J391)),J397-J391,"")</f>
        <v>0</v>
      </c>
      <c r="M397" s="127" t="str">
        <f aca="false">IF(AND(ISNUMBER(L397),ISNUMBER(L391)),L397-L391,"")</f>
        <v/>
      </c>
      <c r="N397" s="127" t="n">
        <v>2.0595</v>
      </c>
      <c r="O397" s="127" t="n">
        <f aca="false">IF(AND(ISNUMBER(N397),ISNUMBER(N391)),N397-N391,"")</f>
        <v>-0.0226000000000002</v>
      </c>
      <c r="P397" s="127" t="n">
        <v>-1</v>
      </c>
      <c r="Q397" s="127" t="n">
        <v>0</v>
      </c>
      <c r="R397" s="127" t="n">
        <f aca="false">IF(ISNUMBER(F397),IF(AND(F397&gt;0.02,G397=1),100,IF(F397&gt;-0.02,50,0)),"")</f>
        <v>100</v>
      </c>
      <c r="S397" s="127" t="n">
        <f aca="false">IF(ISNUMBER(H397),IF(H397&gt;0.05,100,IF(H397&gt;0,50,0)),"")</f>
        <v>100</v>
      </c>
      <c r="T397" s="127" t="n">
        <f aca="false">IF(AND(A397&gt;="2019-01",ISNUMBER(L397)),IF(AND(L397&lt;350,OR(NOT(ISNUMBER(M397)),M397&lt;50)),100,IF(L397&lt;=450,50,0)),IF(ISNUMBER(J397),IF(AND(J397&lt;0.95,OR(NOT(ISNUMBER(K397)),K397&lt;0.2)),100,IF(AND(J397&lt;=1.35,OR(NOT(ISNUMBER(K397)),K397&lt;0.4)),50,0)),""))</f>
        <v>100</v>
      </c>
      <c r="U397" s="127" t="n">
        <f aca="false">IF(ISNUMBER(P397),IF(P397=1,100,IF(P397=0,50,0)),"")</f>
        <v>0</v>
      </c>
      <c r="V397" s="127" t="n">
        <f aca="false">IF(ISNUMBER(Q397),IF(Q397=1,0,100),"")</f>
        <v>100</v>
      </c>
      <c r="W397" s="127" t="n">
        <f aca="false">IF(ISNUMBER(N397),IF(OR(N397&lt;4,AND(N397&lt;6,ISNUMBER(O397),O397&lt;-0.3)),100,IF(OR(N397&lt;=6,AND(ISNUMBER(O397),O397&lt;-0.3)),50,0)),"")</f>
        <v>100</v>
      </c>
      <c r="X397" s="127" t="n">
        <f aca="false">IF(ISNUMBER(I397),IF(I397&lt;15,100,IF(I397&lt;=25,50,0)),"")</f>
        <v>100</v>
      </c>
      <c r="Y397" s="127" t="n">
        <f aca="false">SUMPRODUCT({30,10,20,15,10,10,5},--ISNUMBER(R397:X397))</f>
        <v>100</v>
      </c>
      <c r="Z397" s="127" t="n">
        <f aca="false">IF(Y397&gt;=60,SUMPRODUCT({30,10,20,15,10,10,5},R397:X397)/Y397,"")</f>
        <v>85</v>
      </c>
      <c r="AA397" s="127" t="str">
        <f aca="false">IF(ISNUMBER(Z397),IF(Z397&gt;=70,"EASY",IF(Z397&gt;40,"UNCERTAIN","HARD")),"")</f>
        <v>EASY</v>
      </c>
    </row>
    <row r="398" customFormat="false" ht="15" hidden="false" customHeight="false" outlineLevel="0" collapsed="false">
      <c r="A398" s="127" t="s">
        <v>1688</v>
      </c>
      <c r="B398" s="127" t="n">
        <v>0.0816</v>
      </c>
      <c r="C398" s="127" t="s">
        <v>1293</v>
      </c>
      <c r="D398" s="127" t="n">
        <f aca="false">D397*(1+B398)</f>
        <v>5342.29881274177</v>
      </c>
      <c r="E398" s="127" t="n">
        <f aca="false">AVERAGE(D389:D398)</f>
        <v>4710.31867617239</v>
      </c>
      <c r="F398" s="127" t="n">
        <f aca="false">D398/E398-1</f>
        <v>0.134169295119312</v>
      </c>
      <c r="G398" s="127" t="n">
        <f aca="false">IF(E398&gt;E397,1,0)</f>
        <v>1</v>
      </c>
      <c r="H398" s="127" t="n">
        <f aca="false">D398/D386-1</f>
        <v>0.252485226859844</v>
      </c>
      <c r="I398" s="127" t="n">
        <f aca="false">STDEV(B393:B398)*SQRT(12)*100</f>
        <v>16.6674881130901</v>
      </c>
      <c r="J398" s="127" t="n">
        <v>0.64</v>
      </c>
      <c r="K398" s="127" t="n">
        <f aca="false">IF(AND(ISNUMBER(J398),ISNUMBER(J392)),J398-J392,"")</f>
        <v>-0.15</v>
      </c>
      <c r="M398" s="127" t="str">
        <f aca="false">IF(AND(ISNUMBER(L398),ISNUMBER(L392)),L398-L392,"")</f>
        <v/>
      </c>
      <c r="N398" s="127" t="n">
        <v>1.8814</v>
      </c>
      <c r="O398" s="127" t="n">
        <f aca="false">IF(AND(ISNUMBER(N398),ISNUMBER(N392)),N398-N392,"")</f>
        <v>-0.0816000000000001</v>
      </c>
      <c r="P398" s="127" t="n">
        <v>-1</v>
      </c>
      <c r="Q398" s="127" t="n">
        <v>0</v>
      </c>
      <c r="R398" s="127" t="n">
        <f aca="false">IF(ISNUMBER(F398),IF(AND(F398&gt;0.02,G398=1),100,IF(F398&gt;-0.02,50,0)),"")</f>
        <v>100</v>
      </c>
      <c r="S398" s="127" t="n">
        <f aca="false">IF(ISNUMBER(H398),IF(H398&gt;0.05,100,IF(H398&gt;0,50,0)),"")</f>
        <v>100</v>
      </c>
      <c r="T398" s="127" t="n">
        <f aca="false">IF(AND(A398&gt;="2019-01",ISNUMBER(L398)),IF(AND(L398&lt;350,OR(NOT(ISNUMBER(M398)),M398&lt;50)),100,IF(L398&lt;=450,50,0)),IF(ISNUMBER(J398),IF(AND(J398&lt;0.95,OR(NOT(ISNUMBER(K398)),K398&lt;0.2)),100,IF(AND(J398&lt;=1.35,OR(NOT(ISNUMBER(K398)),K398&lt;0.4)),50,0)),""))</f>
        <v>100</v>
      </c>
      <c r="U398" s="127" t="n">
        <f aca="false">IF(ISNUMBER(P398),IF(P398=1,100,IF(P398=0,50,0)),"")</f>
        <v>0</v>
      </c>
      <c r="V398" s="127" t="n">
        <f aca="false">IF(ISNUMBER(Q398),IF(Q398=1,0,100),"")</f>
        <v>100</v>
      </c>
      <c r="W398" s="127" t="n">
        <f aca="false">IF(ISNUMBER(N398),IF(OR(N398&lt;4,AND(N398&lt;6,ISNUMBER(O398),O398&lt;-0.3)),100,IF(OR(N398&lt;=6,AND(ISNUMBER(O398),O398&lt;-0.3)),50,0)),"")</f>
        <v>100</v>
      </c>
      <c r="X398" s="127" t="n">
        <f aca="false">IF(ISNUMBER(I398),IF(I398&lt;15,100,IF(I398&lt;=25,50,0)),"")</f>
        <v>50</v>
      </c>
      <c r="Y398" s="127" t="n">
        <f aca="false">SUMPRODUCT({30,10,20,15,10,10,5},--ISNUMBER(R398:X398))</f>
        <v>100</v>
      </c>
      <c r="Z398" s="127" t="n">
        <f aca="false">IF(Y398&gt;=60,SUMPRODUCT({30,10,20,15,10,10,5},R398:X398)/Y398,"")</f>
        <v>82.5</v>
      </c>
      <c r="AA398" s="127" t="str">
        <f aca="false">IF(ISNUMBER(Z398),IF(Z398&gt;=70,"EASY",IF(Z398&gt;40,"UNCERTAIN","HARD")),"")</f>
        <v>EASY</v>
      </c>
    </row>
    <row r="399" customFormat="false" ht="15" hidden="false" customHeight="false" outlineLevel="0" collapsed="false">
      <c r="A399" s="127" t="s">
        <v>1689</v>
      </c>
      <c r="B399" s="127" t="n">
        <v>-0.0433</v>
      </c>
      <c r="C399" s="127" t="s">
        <v>1293</v>
      </c>
      <c r="D399" s="127" t="n">
        <f aca="false">D398*(1+B399)</f>
        <v>5110.97727415005</v>
      </c>
      <c r="E399" s="127" t="n">
        <f aca="false">AVERAGE(D390:D399)</f>
        <v>4778.43552769908</v>
      </c>
      <c r="F399" s="127" t="n">
        <f aca="false">D399/E399-1</f>
        <v>0.0695921802278878</v>
      </c>
      <c r="G399" s="127" t="n">
        <f aca="false">IF(E399&gt;E398,1,0)</f>
        <v>1</v>
      </c>
      <c r="H399" s="127" t="n">
        <f aca="false">D399/D387-1</f>
        <v>0.153830155548207</v>
      </c>
      <c r="I399" s="127" t="n">
        <f aca="false">STDEV(B394:B399)*SQRT(12)*100</f>
        <v>17.6376517711401</v>
      </c>
      <c r="J399" s="127" t="n">
        <v>0.55</v>
      </c>
      <c r="K399" s="127" t="n">
        <f aca="false">IF(AND(ISNUMBER(J399),ISNUMBER(J393)),J399-J393,"")</f>
        <v>-0.21</v>
      </c>
      <c r="M399" s="127" t="str">
        <f aca="false">IF(AND(ISNUMBER(L399),ISNUMBER(L393)),L399-L393,"")</f>
        <v/>
      </c>
      <c r="N399" s="127" t="n">
        <v>2.1071</v>
      </c>
      <c r="O399" s="127" t="n">
        <f aca="false">IF(AND(ISNUMBER(N399),ISNUMBER(N393)),N399-N393,"")</f>
        <v>0.0322</v>
      </c>
      <c r="P399" s="127" t="n">
        <v>-1</v>
      </c>
      <c r="Q399" s="127" t="n">
        <v>0</v>
      </c>
      <c r="R399" s="127" t="n">
        <f aca="false">IF(ISNUMBER(F399),IF(AND(F399&gt;0.02,G399=1),100,IF(F399&gt;-0.02,50,0)),"")</f>
        <v>100</v>
      </c>
      <c r="S399" s="127" t="n">
        <f aca="false">IF(ISNUMBER(H399),IF(H399&gt;0.05,100,IF(H399&gt;0,50,0)),"")</f>
        <v>100</v>
      </c>
      <c r="T399" s="127" t="n">
        <f aca="false">IF(AND(A399&gt;="2019-01",ISNUMBER(L399)),IF(AND(L399&lt;350,OR(NOT(ISNUMBER(M399)),M399&lt;50)),100,IF(L399&lt;=450,50,0)),IF(ISNUMBER(J399),IF(AND(J399&lt;0.95,OR(NOT(ISNUMBER(K399)),K399&lt;0.2)),100,IF(AND(J399&lt;=1.35,OR(NOT(ISNUMBER(K399)),K399&lt;0.4)),50,0)),""))</f>
        <v>100</v>
      </c>
      <c r="U399" s="127" t="n">
        <f aca="false">IF(ISNUMBER(P399),IF(P399=1,100,IF(P399=0,50,0)),"")</f>
        <v>0</v>
      </c>
      <c r="V399" s="127" t="n">
        <f aca="false">IF(ISNUMBER(Q399),IF(Q399=1,0,100),"")</f>
        <v>100</v>
      </c>
      <c r="W399" s="127" t="n">
        <f aca="false">IF(ISNUMBER(N399),IF(OR(N399&lt;4,AND(N399&lt;6,ISNUMBER(O399),O399&lt;-0.3)),100,IF(OR(N399&lt;=6,AND(ISNUMBER(O399),O399&lt;-0.3)),50,0)),"")</f>
        <v>100</v>
      </c>
      <c r="X399" s="127" t="n">
        <f aca="false">IF(ISNUMBER(I399),IF(I399&lt;15,100,IF(I399&lt;=25,50,0)),"")</f>
        <v>50</v>
      </c>
      <c r="Y399" s="127" t="n">
        <f aca="false">SUMPRODUCT({30,10,20,15,10,10,5},--ISNUMBER(R399:X399))</f>
        <v>100</v>
      </c>
      <c r="Z399" s="127" t="n">
        <f aca="false">IF(Y399&gt;=60,SUMPRODUCT({30,10,20,15,10,10,5},R399:X399)/Y399,"")</f>
        <v>82.5</v>
      </c>
      <c r="AA399" s="127" t="str">
        <f aca="false">IF(ISNUMBER(Z399),IF(Z399&gt;=70,"EASY",IF(Z399&gt;40,"UNCERTAIN","HARD")),"")</f>
        <v>EASY</v>
      </c>
    </row>
    <row r="400" customFormat="false" ht="15" hidden="false" customHeight="false" outlineLevel="0" collapsed="false">
      <c r="A400" s="127" t="s">
        <v>1690</v>
      </c>
      <c r="B400" s="127" t="n">
        <v>0.0288</v>
      </c>
      <c r="C400" s="127" t="s">
        <v>1293</v>
      </c>
      <c r="D400" s="127" t="n">
        <f aca="false">D399*(1+B400)</f>
        <v>5258.17341964557</v>
      </c>
      <c r="E400" s="127" t="n">
        <f aca="false">AVERAGE(D391:D400)</f>
        <v>4840.45189260856</v>
      </c>
      <c r="F400" s="127" t="n">
        <f aca="false">D400/E400-1</f>
        <v>0.0862980433035354</v>
      </c>
      <c r="G400" s="127" t="n">
        <f aca="false">IF(E400&gt;E399,1,0)</f>
        <v>1</v>
      </c>
      <c r="H400" s="127" t="n">
        <f aca="false">D400/D388-1</f>
        <v>0.233053354137317</v>
      </c>
      <c r="I400" s="127" t="n">
        <f aca="false">STDEV(B395:B400)*SQRT(12)*100</f>
        <v>17.0181080029479</v>
      </c>
      <c r="J400" s="127" t="n">
        <v>0.61</v>
      </c>
      <c r="K400" s="127" t="n">
        <f aca="false">IF(AND(ISNUMBER(J400),ISNUMBER(J394)),J400-J394,"")</f>
        <v>-0.14</v>
      </c>
      <c r="M400" s="127" t="str">
        <f aca="false">IF(AND(ISNUMBER(L400),ISNUMBER(L394)),L400-L394,"")</f>
        <v/>
      </c>
      <c r="N400" s="127" t="n">
        <v>2.164</v>
      </c>
      <c r="O400" s="127" t="n">
        <f aca="false">IF(AND(ISNUMBER(N400),ISNUMBER(N394)),N400-N394,"")</f>
        <v>0.2674</v>
      </c>
      <c r="P400" s="127" t="n">
        <v>-1</v>
      </c>
      <c r="Q400" s="127" t="n">
        <v>0</v>
      </c>
      <c r="R400" s="127" t="n">
        <f aca="false">IF(ISNUMBER(F400),IF(AND(F400&gt;0.02,G400=1),100,IF(F400&gt;-0.02,50,0)),"")</f>
        <v>100</v>
      </c>
      <c r="S400" s="127" t="n">
        <f aca="false">IF(ISNUMBER(H400),IF(H400&gt;0.05,100,IF(H400&gt;0,50,0)),"")</f>
        <v>100</v>
      </c>
      <c r="T400" s="127" t="n">
        <f aca="false">IF(AND(A400&gt;="2019-01",ISNUMBER(L400)),IF(AND(L400&lt;350,OR(NOT(ISNUMBER(M400)),M400&lt;50)),100,IF(L400&lt;=450,50,0)),IF(ISNUMBER(J400),IF(AND(J400&lt;0.95,OR(NOT(ISNUMBER(K400)),K400&lt;0.2)),100,IF(AND(J400&lt;=1.35,OR(NOT(ISNUMBER(K400)),K400&lt;0.4)),50,0)),""))</f>
        <v>100</v>
      </c>
      <c r="U400" s="127" t="n">
        <f aca="false">IF(ISNUMBER(P400),IF(P400=1,100,IF(P400=0,50,0)),"")</f>
        <v>0</v>
      </c>
      <c r="V400" s="127" t="n">
        <f aca="false">IF(ISNUMBER(Q400),IF(Q400=1,0,100),"")</f>
        <v>100</v>
      </c>
      <c r="W400" s="127" t="n">
        <f aca="false">IF(ISNUMBER(N400),IF(OR(N400&lt;4,AND(N400&lt;6,ISNUMBER(O400),O400&lt;-0.3)),100,IF(OR(N400&lt;=6,AND(ISNUMBER(O400),O400&lt;-0.3)),50,0)),"")</f>
        <v>100</v>
      </c>
      <c r="X400" s="127" t="n">
        <f aca="false">IF(ISNUMBER(I400),IF(I400&lt;15,100,IF(I400&lt;=25,50,0)),"")</f>
        <v>50</v>
      </c>
      <c r="Y400" s="127" t="n">
        <f aca="false">SUMPRODUCT({30,10,20,15,10,10,5},--ISNUMBER(R400:X400))</f>
        <v>100</v>
      </c>
      <c r="Z400" s="127" t="n">
        <f aca="false">IF(Y400&gt;=60,SUMPRODUCT({30,10,20,15,10,10,5},R400:X400)/Y400,"")</f>
        <v>82.5</v>
      </c>
      <c r="AA400" s="127" t="str">
        <f aca="false">IF(ISNUMBER(Z400),IF(Z400&gt;=70,"EASY",IF(Z400&gt;40,"UNCERTAIN","HARD")),"")</f>
        <v>EASY</v>
      </c>
    </row>
    <row r="401" customFormat="false" ht="15" hidden="false" customHeight="false" outlineLevel="0" collapsed="false">
      <c r="A401" s="127" t="s">
        <v>1691</v>
      </c>
      <c r="B401" s="127" t="n">
        <v>0.0567</v>
      </c>
      <c r="C401" s="127" t="s">
        <v>1293</v>
      </c>
      <c r="D401" s="127" t="n">
        <f aca="false">D400*(1+B401)</f>
        <v>5556.31185253948</v>
      </c>
      <c r="E401" s="127" t="n">
        <f aca="false">AVERAGE(D392:D401)</f>
        <v>4942.114681521</v>
      </c>
      <c r="F401" s="127" t="n">
        <f aca="false">D401/E401-1</f>
        <v>0.124278210968072</v>
      </c>
      <c r="G401" s="127" t="n">
        <f aca="false">IF(E401&gt;E400,1,0)</f>
        <v>1</v>
      </c>
      <c r="H401" s="127" t="n">
        <f aca="false">D401/D389-1</f>
        <v>0.254300615437912</v>
      </c>
      <c r="I401" s="127" t="n">
        <f aca="false">STDEV(B396:B401)*SQRT(12)*100</f>
        <v>15.2458479593626</v>
      </c>
      <c r="J401" s="127" t="n">
        <v>0.69</v>
      </c>
      <c r="K401" s="127" t="n">
        <f aca="false">IF(AND(ISNUMBER(J401),ISNUMBER(J395)),J401-J395,"")</f>
        <v>-0.12</v>
      </c>
      <c r="M401" s="127" t="str">
        <f aca="false">IF(AND(ISNUMBER(L401),ISNUMBER(L395)),L401-L395,"")</f>
        <v/>
      </c>
      <c r="N401" s="127" t="n">
        <v>2.4474</v>
      </c>
      <c r="O401" s="127" t="n">
        <f aca="false">IF(AND(ISNUMBER(N401),ISNUMBER(N395)),N401-N395,"")</f>
        <v>0.3808</v>
      </c>
      <c r="P401" s="127" t="n">
        <v>-1</v>
      </c>
      <c r="Q401" s="127" t="n">
        <v>0</v>
      </c>
      <c r="R401" s="127" t="n">
        <f aca="false">IF(ISNUMBER(F401),IF(AND(F401&gt;0.02,G401=1),100,IF(F401&gt;-0.02,50,0)),"")</f>
        <v>100</v>
      </c>
      <c r="S401" s="127" t="n">
        <f aca="false">IF(ISNUMBER(H401),IF(H401&gt;0.05,100,IF(H401&gt;0,50,0)),"")</f>
        <v>100</v>
      </c>
      <c r="T401" s="127" t="n">
        <f aca="false">IF(AND(A401&gt;="2019-01",ISNUMBER(L401)),IF(AND(L401&lt;350,OR(NOT(ISNUMBER(M401)),M401&lt;50)),100,IF(L401&lt;=450,50,0)),IF(ISNUMBER(J401),IF(AND(J401&lt;0.95,OR(NOT(ISNUMBER(K401)),K401&lt;0.2)),100,IF(AND(J401&lt;=1.35,OR(NOT(ISNUMBER(K401)),K401&lt;0.4)),50,0)),""))</f>
        <v>100</v>
      </c>
      <c r="U401" s="127" t="n">
        <f aca="false">IF(ISNUMBER(P401),IF(P401=1,100,IF(P401=0,50,0)),"")</f>
        <v>0</v>
      </c>
      <c r="V401" s="127" t="n">
        <f aca="false">IF(ISNUMBER(Q401),IF(Q401=1,0,100),"")</f>
        <v>100</v>
      </c>
      <c r="W401" s="127" t="n">
        <f aca="false">IF(ISNUMBER(N401),IF(OR(N401&lt;4,AND(N401&lt;6,ISNUMBER(O401),O401&lt;-0.3)),100,IF(OR(N401&lt;=6,AND(ISNUMBER(O401),O401&lt;-0.3)),50,0)),"")</f>
        <v>100</v>
      </c>
      <c r="X401" s="127" t="n">
        <f aca="false">IF(ISNUMBER(I401),IF(I401&lt;15,100,IF(I401&lt;=25,50,0)),"")</f>
        <v>50</v>
      </c>
      <c r="Y401" s="127" t="n">
        <f aca="false">SUMPRODUCT({30,10,20,15,10,10,5},--ISNUMBER(R401:X401))</f>
        <v>100</v>
      </c>
      <c r="Z401" s="127" t="n">
        <f aca="false">IF(Y401&gt;=60,SUMPRODUCT({30,10,20,15,10,10,5},R401:X401)/Y401,"")</f>
        <v>82.5</v>
      </c>
      <c r="AA401" s="127" t="str">
        <f aca="false">IF(ISNUMBER(Z401),IF(Z401&gt;=70,"EASY",IF(Z401&gt;40,"UNCERTAIN","HARD")),"")</f>
        <v>EASY</v>
      </c>
    </row>
    <row r="402" customFormat="false" ht="15" hidden="false" customHeight="false" outlineLevel="0" collapsed="false">
      <c r="A402" s="127" t="s">
        <v>1692</v>
      </c>
      <c r="B402" s="127" t="n">
        <v>-0.0594</v>
      </c>
      <c r="C402" s="127" t="s">
        <v>1293</v>
      </c>
      <c r="D402" s="127" t="n">
        <f aca="false">D401*(1+B402)</f>
        <v>5226.26692849863</v>
      </c>
      <c r="E402" s="127" t="n">
        <f aca="false">AVERAGE(D393:D402)</f>
        <v>4987.3028119385</v>
      </c>
      <c r="F402" s="127" t="n">
        <f aca="false">D402/E402-1</f>
        <v>0.0479144991934521</v>
      </c>
      <c r="G402" s="127" t="n">
        <f aca="false">IF(E402&gt;E401,1,0)</f>
        <v>1</v>
      </c>
      <c r="H402" s="127" t="n">
        <f aca="false">D402/D390-1</f>
        <v>0.126833962636963</v>
      </c>
      <c r="I402" s="127" t="n">
        <f aca="false">STDEV(B397:B402)*SQRT(12)*100</f>
        <v>19.4567921302562</v>
      </c>
      <c r="J402" s="127" t="n">
        <v>0.76</v>
      </c>
      <c r="K402" s="127" t="n">
        <f aca="false">IF(AND(ISNUMBER(J402),ISNUMBER(J396)),J402-J396,"")</f>
        <v>-0.07</v>
      </c>
      <c r="M402" s="127" t="str">
        <f aca="false">IF(AND(ISNUMBER(L402),ISNUMBER(L396)),L402-L396,"")</f>
        <v/>
      </c>
      <c r="N402" s="127" t="n">
        <v>2.2689</v>
      </c>
      <c r="O402" s="127" t="n">
        <f aca="false">IF(AND(ISNUMBER(N402),ISNUMBER(N396)),N402-N396,"")</f>
        <v>0.1473</v>
      </c>
      <c r="P402" s="127" t="n">
        <v>-1</v>
      </c>
      <c r="Q402" s="127" t="n">
        <v>1</v>
      </c>
      <c r="R402" s="127" t="n">
        <f aca="false">IF(ISNUMBER(F402),IF(AND(F402&gt;0.02,G402=1),100,IF(F402&gt;-0.02,50,0)),"")</f>
        <v>100</v>
      </c>
      <c r="S402" s="127" t="n">
        <f aca="false">IF(ISNUMBER(H402),IF(H402&gt;0.05,100,IF(H402&gt;0,50,0)),"")</f>
        <v>100</v>
      </c>
      <c r="T402" s="127" t="n">
        <f aca="false">IF(AND(A402&gt;="2019-01",ISNUMBER(L402)),IF(AND(L402&lt;350,OR(NOT(ISNUMBER(M402)),M402&lt;50)),100,IF(L402&lt;=450,50,0)),IF(ISNUMBER(J402),IF(AND(J402&lt;0.95,OR(NOT(ISNUMBER(K402)),K402&lt;0.2)),100,IF(AND(J402&lt;=1.35,OR(NOT(ISNUMBER(K402)),K402&lt;0.4)),50,0)),""))</f>
        <v>100</v>
      </c>
      <c r="U402" s="127" t="n">
        <f aca="false">IF(ISNUMBER(P402),IF(P402=1,100,IF(P402=0,50,0)),"")</f>
        <v>0</v>
      </c>
      <c r="V402" s="127" t="n">
        <f aca="false">IF(ISNUMBER(Q402),IF(Q402=1,0,100),"")</f>
        <v>0</v>
      </c>
      <c r="W402" s="127" t="n">
        <f aca="false">IF(ISNUMBER(N402),IF(OR(N402&lt;4,AND(N402&lt;6,ISNUMBER(O402),O402&lt;-0.3)),100,IF(OR(N402&lt;=6,AND(ISNUMBER(O402),O402&lt;-0.3)),50,0)),"")</f>
        <v>100</v>
      </c>
      <c r="X402" s="127" t="n">
        <f aca="false">IF(ISNUMBER(I402),IF(I402&lt;15,100,IF(I402&lt;=25,50,0)),"")</f>
        <v>50</v>
      </c>
      <c r="Y402" s="127" t="n">
        <f aca="false">SUMPRODUCT({30,10,20,15,10,10,5},--ISNUMBER(R402:X402))</f>
        <v>100</v>
      </c>
      <c r="Z402" s="127" t="n">
        <f aca="false">IF(Y402&gt;=60,SUMPRODUCT({30,10,20,15,10,10,5},R402:X402)/Y402,"")</f>
        <v>72.5</v>
      </c>
      <c r="AA402" s="127" t="str">
        <f aca="false">IF(ISNUMBER(Z402),IF(Z402&gt;=70,"EASY",IF(Z402&gt;40,"UNCERTAIN","HARD")),"")</f>
        <v>EASY</v>
      </c>
    </row>
    <row r="403" customFormat="false" ht="15" hidden="false" customHeight="false" outlineLevel="0" collapsed="false">
      <c r="A403" s="127" t="s">
        <v>1693</v>
      </c>
      <c r="B403" s="127" t="n">
        <v>-0.0392</v>
      </c>
      <c r="C403" s="127" t="s">
        <v>1293</v>
      </c>
      <c r="D403" s="127" t="n">
        <f aca="false">D402*(1+B403)</f>
        <v>5021.39726490149</v>
      </c>
      <c r="E403" s="127" t="n">
        <f aca="false">AVERAGE(D394:D403)</f>
        <v>5026.75682757545</v>
      </c>
      <c r="F403" s="127" t="n">
        <f aca="false">D403/E403-1</f>
        <v>-0.00106620687210557</v>
      </c>
      <c r="G403" s="127" t="n">
        <f aca="false">IF(E403&gt;E402,1,0)</f>
        <v>1</v>
      </c>
      <c r="H403" s="127" t="n">
        <f aca="false">D403/D391-1</f>
        <v>0.106111638027783</v>
      </c>
      <c r="I403" s="127" t="n">
        <f aca="false">STDEV(B398:B403)*SQRT(12)*100</f>
        <v>20.5155199787868</v>
      </c>
      <c r="J403" s="127" t="n">
        <v>0.91</v>
      </c>
      <c r="K403" s="127" t="n">
        <f aca="false">IF(AND(ISNUMBER(J403),ISNUMBER(J397)),J403-J397,"")</f>
        <v>0.12</v>
      </c>
      <c r="M403" s="127" t="str">
        <f aca="false">IF(AND(ISNUMBER(L403),ISNUMBER(L397)),L403-L397,"")</f>
        <v/>
      </c>
      <c r="N403" s="127" t="n">
        <v>2.3796</v>
      </c>
      <c r="O403" s="127" t="n">
        <f aca="false">IF(AND(ISNUMBER(N403),ISNUMBER(N397)),N403-N397,"")</f>
        <v>0.3201</v>
      </c>
      <c r="P403" s="127" t="n">
        <v>-1</v>
      </c>
      <c r="Q403" s="127" t="n">
        <v>1</v>
      </c>
      <c r="R403" s="127" t="n">
        <f aca="false">IF(ISNUMBER(F403),IF(AND(F403&gt;0.02,G403=1),100,IF(F403&gt;-0.02,50,0)),"")</f>
        <v>50</v>
      </c>
      <c r="S403" s="127" t="n">
        <f aca="false">IF(ISNUMBER(H403),IF(H403&gt;0.05,100,IF(H403&gt;0,50,0)),"")</f>
        <v>100</v>
      </c>
      <c r="T403" s="127" t="n">
        <f aca="false">IF(AND(A403&gt;="2019-01",ISNUMBER(L403)),IF(AND(L403&lt;350,OR(NOT(ISNUMBER(M403)),M403&lt;50)),100,IF(L403&lt;=450,50,0)),IF(ISNUMBER(J403),IF(AND(J403&lt;0.95,OR(NOT(ISNUMBER(K403)),K403&lt;0.2)),100,IF(AND(J403&lt;=1.35,OR(NOT(ISNUMBER(K403)),K403&lt;0.4)),50,0)),""))</f>
        <v>100</v>
      </c>
      <c r="U403" s="127" t="n">
        <f aca="false">IF(ISNUMBER(P403),IF(P403=1,100,IF(P403=0,50,0)),"")</f>
        <v>0</v>
      </c>
      <c r="V403" s="127" t="n">
        <f aca="false">IF(ISNUMBER(Q403),IF(Q403=1,0,100),"")</f>
        <v>0</v>
      </c>
      <c r="W403" s="127" t="n">
        <f aca="false">IF(ISNUMBER(N403),IF(OR(N403&lt;4,AND(N403&lt;6,ISNUMBER(O403),O403&lt;-0.3)),100,IF(OR(N403&lt;=6,AND(ISNUMBER(O403),O403&lt;-0.3)),50,0)),"")</f>
        <v>100</v>
      </c>
      <c r="X403" s="127" t="n">
        <f aca="false">IF(ISNUMBER(I403),IF(I403&lt;15,100,IF(I403&lt;=25,50,0)),"")</f>
        <v>50</v>
      </c>
      <c r="Y403" s="127" t="n">
        <f aca="false">SUMPRODUCT({30,10,20,15,10,10,5},--ISNUMBER(R403:X403))</f>
        <v>100</v>
      </c>
      <c r="Z403" s="127" t="n">
        <f aca="false">IF(Y403&gt;=60,SUMPRODUCT({30,10,20,15,10,10,5},R403:X403)/Y403,"")</f>
        <v>57.5</v>
      </c>
      <c r="AA403" s="127" t="str">
        <f aca="false">IF(ISNUMBER(Z403),IF(Z403&gt;=70,"EASY",IF(Z403&gt;40,"UNCERTAIN","HARD")),"")</f>
        <v>UNCERTAIN</v>
      </c>
    </row>
    <row r="404" customFormat="false" ht="15" hidden="false" customHeight="false" outlineLevel="0" collapsed="false">
      <c r="A404" s="127" t="s">
        <v>1694</v>
      </c>
      <c r="B404" s="127" t="n">
        <v>0.0504</v>
      </c>
      <c r="C404" s="127" t="s">
        <v>1293</v>
      </c>
      <c r="D404" s="127" t="n">
        <f aca="false">D403*(1+B404)</f>
        <v>5274.47568705252</v>
      </c>
      <c r="E404" s="127" t="n">
        <f aca="false">AVERAGE(D395:D404)</f>
        <v>5096.09927396495</v>
      </c>
      <c r="F404" s="127" t="n">
        <f aca="false">D404/E404-1</f>
        <v>0.035002538902424</v>
      </c>
      <c r="G404" s="127" t="n">
        <f aca="false">IF(E404&gt;E403,1,0)</f>
        <v>1</v>
      </c>
      <c r="H404" s="127" t="n">
        <f aca="false">D404/D392-1</f>
        <v>0.10474438013158</v>
      </c>
      <c r="I404" s="127" t="n">
        <f aca="false">STDEV(B399:B404)*SQRT(12)*100</f>
        <v>18.0122491654985</v>
      </c>
      <c r="J404" s="127" t="n">
        <v>0.81</v>
      </c>
      <c r="K404" s="127" t="n">
        <f aca="false">IF(AND(ISNUMBER(J404),ISNUMBER(J398)),J404-J398,"")</f>
        <v>0.17</v>
      </c>
      <c r="M404" s="127" t="str">
        <f aca="false">IF(AND(ISNUMBER(L404),ISNUMBER(L398)),L404-L398,"")</f>
        <v/>
      </c>
      <c r="N404" s="127" t="n">
        <v>2.5481</v>
      </c>
      <c r="O404" s="127" t="n">
        <f aca="false">IF(AND(ISNUMBER(N404),ISNUMBER(N398)),N404-N398,"")</f>
        <v>0.6667</v>
      </c>
      <c r="P404" s="127" t="n">
        <v>-1</v>
      </c>
      <c r="Q404" s="127" t="n">
        <v>1</v>
      </c>
      <c r="R404" s="127" t="n">
        <f aca="false">IF(ISNUMBER(F404),IF(AND(F404&gt;0.02,G404=1),100,IF(F404&gt;-0.02,50,0)),"")</f>
        <v>100</v>
      </c>
      <c r="S404" s="127" t="n">
        <f aca="false">IF(ISNUMBER(H404),IF(H404&gt;0.05,100,IF(H404&gt;0,50,0)),"")</f>
        <v>100</v>
      </c>
      <c r="T404" s="127" t="n">
        <f aca="false">IF(AND(A404&gt;="2019-01",ISNUMBER(L404)),IF(AND(L404&lt;350,OR(NOT(ISNUMBER(M404)),M404&lt;50)),100,IF(L404&lt;=450,50,0)),IF(ISNUMBER(J404),IF(AND(J404&lt;0.95,OR(NOT(ISNUMBER(K404)),K404&lt;0.2)),100,IF(AND(J404&lt;=1.35,OR(NOT(ISNUMBER(K404)),K404&lt;0.4)),50,0)),""))</f>
        <v>100</v>
      </c>
      <c r="U404" s="127" t="n">
        <f aca="false">IF(ISNUMBER(P404),IF(P404=1,100,IF(P404=0,50,0)),"")</f>
        <v>0</v>
      </c>
      <c r="V404" s="127" t="n">
        <f aca="false">IF(ISNUMBER(Q404),IF(Q404=1,0,100),"")</f>
        <v>0</v>
      </c>
      <c r="W404" s="127" t="n">
        <f aca="false">IF(ISNUMBER(N404),IF(OR(N404&lt;4,AND(N404&lt;6,ISNUMBER(O404),O404&lt;-0.3)),100,IF(OR(N404&lt;=6,AND(ISNUMBER(O404),O404&lt;-0.3)),50,0)),"")</f>
        <v>100</v>
      </c>
      <c r="X404" s="127" t="n">
        <f aca="false">IF(ISNUMBER(I404),IF(I404&lt;15,100,IF(I404&lt;=25,50,0)),"")</f>
        <v>50</v>
      </c>
      <c r="Y404" s="127" t="n">
        <f aca="false">SUMPRODUCT({30,10,20,15,10,10,5},--ISNUMBER(R404:X404))</f>
        <v>100</v>
      </c>
      <c r="Z404" s="127" t="n">
        <f aca="false">IF(Y404&gt;=60,SUMPRODUCT({30,10,20,15,10,10,5},R404:X404)/Y404,"")</f>
        <v>72.5</v>
      </c>
      <c r="AA404" s="127" t="str">
        <f aca="false">IF(ISNUMBER(Z404),IF(Z404&gt;=70,"EASY",IF(Z404&gt;40,"UNCERTAIN","HARD")),"")</f>
        <v>EASY</v>
      </c>
    </row>
    <row r="405" customFormat="false" ht="15" hidden="false" customHeight="false" outlineLevel="0" collapsed="false">
      <c r="A405" s="127" t="s">
        <v>1695</v>
      </c>
      <c r="B405" s="127" t="n">
        <v>-0.0203</v>
      </c>
      <c r="C405" s="127" t="s">
        <v>1293</v>
      </c>
      <c r="D405" s="127" t="n">
        <f aca="false">D404*(1+B405)</f>
        <v>5167.40383060536</v>
      </c>
      <c r="E405" s="127" t="n">
        <f aca="false">AVERAGE(D396:D405)</f>
        <v>5165.82067866977</v>
      </c>
      <c r="F405" s="127" t="n">
        <f aca="false">D405/E405-1</f>
        <v>0.00030646668439771</v>
      </c>
      <c r="G405" s="127" t="n">
        <f aca="false">IF(E405&gt;E404,1,0)</f>
        <v>1</v>
      </c>
      <c r="H405" s="127" t="n">
        <f aca="false">D405/D393-1</f>
        <v>0.116828056149942</v>
      </c>
      <c r="I405" s="127" t="n">
        <f aca="false">STDEV(B400:B405)*SQRT(12)*100</f>
        <v>16.9800447584805</v>
      </c>
      <c r="J405" s="127" t="n">
        <v>0.7</v>
      </c>
      <c r="K405" s="127" t="n">
        <f aca="false">IF(AND(ISNUMBER(J405),ISNUMBER(J399)),J405-J399,"")</f>
        <v>0.15</v>
      </c>
      <c r="M405" s="127" t="str">
        <f aca="false">IF(AND(ISNUMBER(L405),ISNUMBER(L399)),L405-L399,"")</f>
        <v/>
      </c>
      <c r="N405" s="127" t="n">
        <v>2.4845</v>
      </c>
      <c r="O405" s="127" t="n">
        <f aca="false">IF(AND(ISNUMBER(N405),ISNUMBER(N399)),N405-N399,"")</f>
        <v>0.3774</v>
      </c>
      <c r="P405" s="127" t="n">
        <v>-1</v>
      </c>
      <c r="Q405" s="127" t="n">
        <v>1</v>
      </c>
      <c r="R405" s="127" t="n">
        <f aca="false">IF(ISNUMBER(F405),IF(AND(F405&gt;0.02,G405=1),100,IF(F405&gt;-0.02,50,0)),"")</f>
        <v>50</v>
      </c>
      <c r="S405" s="127" t="n">
        <f aca="false">IF(ISNUMBER(H405),IF(H405&gt;0.05,100,IF(H405&gt;0,50,0)),"")</f>
        <v>100</v>
      </c>
      <c r="T405" s="127" t="n">
        <f aca="false">IF(AND(A405&gt;="2019-01",ISNUMBER(L405)),IF(AND(L405&lt;350,OR(NOT(ISNUMBER(M405)),M405&lt;50)),100,IF(L405&lt;=450,50,0)),IF(ISNUMBER(J405),IF(AND(J405&lt;0.95,OR(NOT(ISNUMBER(K405)),K405&lt;0.2)),100,IF(AND(J405&lt;=1.35,OR(NOT(ISNUMBER(K405)),K405&lt;0.4)),50,0)),""))</f>
        <v>100</v>
      </c>
      <c r="U405" s="127" t="n">
        <f aca="false">IF(ISNUMBER(P405),IF(P405=1,100,IF(P405=0,50,0)),"")</f>
        <v>0</v>
      </c>
      <c r="V405" s="127" t="n">
        <f aca="false">IF(ISNUMBER(Q405),IF(Q405=1,0,100),"")</f>
        <v>0</v>
      </c>
      <c r="W405" s="127" t="n">
        <f aca="false">IF(ISNUMBER(N405),IF(OR(N405&lt;4,AND(N405&lt;6,ISNUMBER(O405),O405&lt;-0.3)),100,IF(OR(N405&lt;=6,AND(ISNUMBER(O405),O405&lt;-0.3)),50,0)),"")</f>
        <v>100</v>
      </c>
      <c r="X405" s="127" t="n">
        <f aca="false">IF(ISNUMBER(I405),IF(I405&lt;15,100,IF(I405&lt;=25,50,0)),"")</f>
        <v>50</v>
      </c>
      <c r="Y405" s="127" t="n">
        <f aca="false">SUMPRODUCT({30,10,20,15,10,10,5},--ISNUMBER(R405:X405))</f>
        <v>100</v>
      </c>
      <c r="Z405" s="127" t="n">
        <f aca="false">IF(Y405&gt;=60,SUMPRODUCT({30,10,20,15,10,10,5},R405:X405)/Y405,"")</f>
        <v>57.5</v>
      </c>
      <c r="AA405" s="127" t="str">
        <f aca="false">IF(ISNUMBER(Z405),IF(Z405&gt;=70,"EASY",IF(Z405&gt;40,"UNCERTAIN","HARD")),"")</f>
        <v>UNCERTAIN</v>
      </c>
    </row>
    <row r="406" customFormat="false" ht="15" hidden="false" customHeight="false" outlineLevel="0" collapsed="false">
      <c r="A406" s="127" t="s">
        <v>1696</v>
      </c>
      <c r="B406" s="127" t="n">
        <v>0.0753</v>
      </c>
      <c r="C406" s="127" t="s">
        <v>1293</v>
      </c>
      <c r="D406" s="127" t="n">
        <f aca="false">D405*(1+B406)</f>
        <v>5556.50933904994</v>
      </c>
      <c r="E406" s="127" t="n">
        <f aca="false">AVERAGE(D397:D406)</f>
        <v>5245.30699683026</v>
      </c>
      <c r="F406" s="127" t="n">
        <f aca="false">D406/E406-1</f>
        <v>0.0593296717251706</v>
      </c>
      <c r="G406" s="127" t="n">
        <f aca="false">IF(E406&gt;E405,1,0)</f>
        <v>1</v>
      </c>
      <c r="H406" s="127" t="n">
        <f aca="false">D406/D394-1</f>
        <v>0.212933247932565</v>
      </c>
      <c r="I406" s="127" t="n">
        <f aca="false">STDEV(B401:B406)*SQRT(12)*100</f>
        <v>19.7363755537839</v>
      </c>
      <c r="J406" s="127" t="n">
        <v>0.71</v>
      </c>
      <c r="K406" s="127" t="n">
        <f aca="false">IF(AND(ISNUMBER(J406),ISNUMBER(J400)),J406-J400,"")</f>
        <v>0.1</v>
      </c>
      <c r="M406" s="127" t="str">
        <f aca="false">IF(AND(ISNUMBER(L406),ISNUMBER(L400)),L406-L400,"")</f>
        <v/>
      </c>
      <c r="N406" s="127" t="n">
        <v>2.5945</v>
      </c>
      <c r="O406" s="127" t="n">
        <f aca="false">IF(AND(ISNUMBER(N406),ISNUMBER(N400)),N406-N400,"")</f>
        <v>0.4305</v>
      </c>
      <c r="P406" s="127" t="n">
        <v>-1</v>
      </c>
      <c r="Q406" s="127" t="n">
        <v>1</v>
      </c>
      <c r="R406" s="127" t="n">
        <f aca="false">IF(ISNUMBER(F406),IF(AND(F406&gt;0.02,G406=1),100,IF(F406&gt;-0.02,50,0)),"")</f>
        <v>100</v>
      </c>
      <c r="S406" s="127" t="n">
        <f aca="false">IF(ISNUMBER(H406),IF(H406&gt;0.05,100,IF(H406&gt;0,50,0)),"")</f>
        <v>100</v>
      </c>
      <c r="T406" s="127" t="n">
        <f aca="false">IF(AND(A406&gt;="2019-01",ISNUMBER(L406)),IF(AND(L406&lt;350,OR(NOT(ISNUMBER(M406)),M406&lt;50)),100,IF(L406&lt;=450,50,0)),IF(ISNUMBER(J406),IF(AND(J406&lt;0.95,OR(NOT(ISNUMBER(K406)),K406&lt;0.2)),100,IF(AND(J406&lt;=1.35,OR(NOT(ISNUMBER(K406)),K406&lt;0.4)),50,0)),""))</f>
        <v>100</v>
      </c>
      <c r="U406" s="127" t="n">
        <f aca="false">IF(ISNUMBER(P406),IF(P406=1,100,IF(P406=0,50,0)),"")</f>
        <v>0</v>
      </c>
      <c r="V406" s="127" t="n">
        <f aca="false">IF(ISNUMBER(Q406),IF(Q406=1,0,100),"")</f>
        <v>0</v>
      </c>
      <c r="W406" s="127" t="n">
        <f aca="false">IF(ISNUMBER(N406),IF(OR(N406&lt;4,AND(N406&lt;6,ISNUMBER(O406),O406&lt;-0.3)),100,IF(OR(N406&lt;=6,AND(ISNUMBER(O406),O406&lt;-0.3)),50,0)),"")</f>
        <v>100</v>
      </c>
      <c r="X406" s="127" t="n">
        <f aca="false">IF(ISNUMBER(I406),IF(I406&lt;15,100,IF(I406&lt;=25,50,0)),"")</f>
        <v>50</v>
      </c>
      <c r="Y406" s="127" t="n">
        <f aca="false">SUMPRODUCT({30,10,20,15,10,10,5},--ISNUMBER(R406:X406))</f>
        <v>100</v>
      </c>
      <c r="Z406" s="127" t="n">
        <f aca="false">IF(Y406&gt;=60,SUMPRODUCT({30,10,20,15,10,10,5},R406:X406)/Y406,"")</f>
        <v>72.5</v>
      </c>
      <c r="AA406" s="127" t="str">
        <f aca="false">IF(ISNUMBER(Z406),IF(Z406&gt;=70,"EASY",IF(Z406&gt;40,"UNCERTAIN","HARD")),"")</f>
        <v>EASY</v>
      </c>
    </row>
    <row r="407" customFormat="false" ht="15" hidden="false" customHeight="false" outlineLevel="0" collapsed="false">
      <c r="A407" s="127" t="s">
        <v>1697</v>
      </c>
      <c r="B407" s="127" t="n">
        <v>-0.0494</v>
      </c>
      <c r="C407" s="127" t="s">
        <v>1293</v>
      </c>
      <c r="D407" s="127" t="n">
        <f aca="false">D406*(1+B407)</f>
        <v>5282.01777770087</v>
      </c>
      <c r="E407" s="127" t="n">
        <f aca="false">AVERAGE(D398:D407)</f>
        <v>5279.58321868857</v>
      </c>
      <c r="F407" s="127" t="n">
        <f aca="false">D407/E407-1</f>
        <v>0.000461127121490268</v>
      </c>
      <c r="G407" s="127" t="n">
        <f aca="false">IF(E407&gt;E406,1,0)</f>
        <v>1</v>
      </c>
      <c r="H407" s="127" t="n">
        <f aca="false">D407/D395-1</f>
        <v>0.181609290310203</v>
      </c>
      <c r="I407" s="127" t="n">
        <f aca="false">STDEV(B402:B407)*SQRT(12)*100</f>
        <v>19.488605901911</v>
      </c>
      <c r="J407" s="127" t="n">
        <v>0.73</v>
      </c>
      <c r="K407" s="127" t="n">
        <f aca="false">IF(AND(ISNUMBER(J407),ISNUMBER(J401)),J407-J401,"")</f>
        <v>0.04</v>
      </c>
      <c r="M407" s="127" t="str">
        <f aca="false">IF(AND(ISNUMBER(L407),ISNUMBER(L401)),L407-L401,"")</f>
        <v/>
      </c>
      <c r="N407" s="127" t="n">
        <v>2.5309</v>
      </c>
      <c r="O407" s="127" t="n">
        <f aca="false">IF(AND(ISNUMBER(N407),ISNUMBER(N401)),N407-N401,"")</f>
        <v>0.0834999999999999</v>
      </c>
      <c r="P407" s="127" t="n">
        <v>-1</v>
      </c>
      <c r="Q407" s="127" t="n">
        <v>1</v>
      </c>
      <c r="R407" s="127" t="n">
        <f aca="false">IF(ISNUMBER(F407),IF(AND(F407&gt;0.02,G407=1),100,IF(F407&gt;-0.02,50,0)),"")</f>
        <v>50</v>
      </c>
      <c r="S407" s="127" t="n">
        <f aca="false">IF(ISNUMBER(H407),IF(H407&gt;0.05,100,IF(H407&gt;0,50,0)),"")</f>
        <v>100</v>
      </c>
      <c r="T407" s="127" t="n">
        <f aca="false">IF(AND(A407&gt;="2019-01",ISNUMBER(L407)),IF(AND(L407&lt;350,OR(NOT(ISNUMBER(M407)),M407&lt;50)),100,IF(L407&lt;=450,50,0)),IF(ISNUMBER(J407),IF(AND(J407&lt;0.95,OR(NOT(ISNUMBER(K407)),K407&lt;0.2)),100,IF(AND(J407&lt;=1.35,OR(NOT(ISNUMBER(K407)),K407&lt;0.4)),50,0)),""))</f>
        <v>100</v>
      </c>
      <c r="U407" s="127" t="n">
        <f aca="false">IF(ISNUMBER(P407),IF(P407=1,100,IF(P407=0,50,0)),"")</f>
        <v>0</v>
      </c>
      <c r="V407" s="127" t="n">
        <f aca="false">IF(ISNUMBER(Q407),IF(Q407=1,0,100),"")</f>
        <v>0</v>
      </c>
      <c r="W407" s="127" t="n">
        <f aca="false">IF(ISNUMBER(N407),IF(OR(N407&lt;4,AND(N407&lt;6,ISNUMBER(O407),O407&lt;-0.3)),100,IF(OR(N407&lt;=6,AND(ISNUMBER(O407),O407&lt;-0.3)),50,0)),"")</f>
        <v>100</v>
      </c>
      <c r="X407" s="127" t="n">
        <f aca="false">IF(ISNUMBER(I407),IF(I407&lt;15,100,IF(I407&lt;=25,50,0)),"")</f>
        <v>50</v>
      </c>
      <c r="Y407" s="127" t="n">
        <f aca="false">SUMPRODUCT({30,10,20,15,10,10,5},--ISNUMBER(R407:X407))</f>
        <v>100</v>
      </c>
      <c r="Z407" s="127" t="n">
        <f aca="false">IF(Y407&gt;=60,SUMPRODUCT({30,10,20,15,10,10,5},R407:X407)/Y407,"")</f>
        <v>57.5</v>
      </c>
      <c r="AA407" s="127" t="str">
        <f aca="false">IF(ISNUMBER(Z407),IF(Z407&gt;=70,"EASY",IF(Z407&gt;40,"UNCERTAIN","HARD")),"")</f>
        <v>UNCERTAIN</v>
      </c>
    </row>
    <row r="408" customFormat="false" ht="15" hidden="false" customHeight="false" outlineLevel="0" collapsed="false">
      <c r="A408" s="127" t="s">
        <v>1698</v>
      </c>
      <c r="B408" s="127" t="n">
        <v>-0.022</v>
      </c>
      <c r="C408" s="127" t="s">
        <v>1293</v>
      </c>
      <c r="D408" s="127" t="n">
        <f aca="false">D407*(1+B408)</f>
        <v>5165.81338659145</v>
      </c>
      <c r="E408" s="127" t="n">
        <f aca="false">AVERAGE(D399:D408)</f>
        <v>5261.93467607354</v>
      </c>
      <c r="F408" s="127" t="n">
        <f aca="false">D408/E408-1</f>
        <v>-0.0182672905308303</v>
      </c>
      <c r="G408" s="127" t="n">
        <f aca="false">IF(E408&gt;E407,1,0)</f>
        <v>0</v>
      </c>
      <c r="H408" s="127" t="n">
        <f aca="false">D408/D396-1</f>
        <v>0.0848797276787259</v>
      </c>
      <c r="I408" s="127" t="n">
        <f aca="false">STDEV(B403:B408)*SQRT(12)*100</f>
        <v>17.7169974882879</v>
      </c>
      <c r="J408" s="127" t="n">
        <v>0.79</v>
      </c>
      <c r="K408" s="127" t="n">
        <f aca="false">IF(AND(ISNUMBER(J408),ISNUMBER(J402)),J408-J402,"")</f>
        <v>0.03</v>
      </c>
      <c r="M408" s="127" t="str">
        <f aca="false">IF(AND(ISNUMBER(L408),ISNUMBER(L402)),L408-L402,"")</f>
        <v/>
      </c>
      <c r="N408" s="127" t="n">
        <v>2.5267</v>
      </c>
      <c r="O408" s="127" t="n">
        <f aca="false">IF(AND(ISNUMBER(N408),ISNUMBER(N402)),N408-N402,"")</f>
        <v>0.2578</v>
      </c>
      <c r="P408" s="127" t="n">
        <v>-1</v>
      </c>
      <c r="Q408" s="127" t="n">
        <v>1</v>
      </c>
      <c r="R408" s="127" t="n">
        <f aca="false">IF(ISNUMBER(F408),IF(AND(F408&gt;0.02,G408=1),100,IF(F408&gt;-0.02,50,0)),"")</f>
        <v>50</v>
      </c>
      <c r="S408" s="127" t="n">
        <f aca="false">IF(ISNUMBER(H408),IF(H408&gt;0.05,100,IF(H408&gt;0,50,0)),"")</f>
        <v>100</v>
      </c>
      <c r="T408" s="127" t="n">
        <f aca="false">IF(AND(A408&gt;="2019-01",ISNUMBER(L408)),IF(AND(L408&lt;350,OR(NOT(ISNUMBER(M408)),M408&lt;50)),100,IF(L408&lt;=450,50,0)),IF(ISNUMBER(J408),IF(AND(J408&lt;0.95,OR(NOT(ISNUMBER(K408)),K408&lt;0.2)),100,IF(AND(J408&lt;=1.35,OR(NOT(ISNUMBER(K408)),K408&lt;0.4)),50,0)),""))</f>
        <v>100</v>
      </c>
      <c r="U408" s="127" t="n">
        <f aca="false">IF(ISNUMBER(P408),IF(P408=1,100,IF(P408=0,50,0)),"")</f>
        <v>0</v>
      </c>
      <c r="V408" s="127" t="n">
        <f aca="false">IF(ISNUMBER(Q408),IF(Q408=1,0,100),"")</f>
        <v>0</v>
      </c>
      <c r="W408" s="127" t="n">
        <f aca="false">IF(ISNUMBER(N408),IF(OR(N408&lt;4,AND(N408&lt;6,ISNUMBER(O408),O408&lt;-0.3)),100,IF(OR(N408&lt;=6,AND(ISNUMBER(O408),O408&lt;-0.3)),50,0)),"")</f>
        <v>100</v>
      </c>
      <c r="X408" s="127" t="n">
        <f aca="false">IF(ISNUMBER(I408),IF(I408&lt;15,100,IF(I408&lt;=25,50,0)),"")</f>
        <v>50</v>
      </c>
      <c r="Y408" s="127" t="n">
        <f aca="false">SUMPRODUCT({30,10,20,15,10,10,5},--ISNUMBER(R408:X408))</f>
        <v>100</v>
      </c>
      <c r="Z408" s="127" t="n">
        <f aca="false">IF(Y408&gt;=60,SUMPRODUCT({30,10,20,15,10,10,5},R408:X408)/Y408,"")</f>
        <v>57.5</v>
      </c>
      <c r="AA408" s="127" t="str">
        <f aca="false">IF(ISNUMBER(Z408),IF(Z408&gt;=70,"EASY",IF(Z408&gt;40,"UNCERTAIN","HARD")),"")</f>
        <v>UNCERTAIN</v>
      </c>
    </row>
    <row r="409" customFormat="false" ht="15" hidden="false" customHeight="false" outlineLevel="0" collapsed="false">
      <c r="A409" s="127" t="s">
        <v>1699</v>
      </c>
      <c r="B409" s="127" t="n">
        <v>-0.1021</v>
      </c>
      <c r="C409" s="127" t="s">
        <v>1293</v>
      </c>
      <c r="D409" s="127" t="n">
        <f aca="false">D408*(1+B409)</f>
        <v>4638.38383982046</v>
      </c>
      <c r="E409" s="127" t="n">
        <f aca="false">AVERAGE(D400:D409)</f>
        <v>5214.67533264058</v>
      </c>
      <c r="F409" s="127" t="n">
        <f aca="false">D409/E409-1</f>
        <v>-0.110513398449351</v>
      </c>
      <c r="G409" s="127" t="n">
        <f aca="false">IF(E409&gt;E408,1,0)</f>
        <v>0</v>
      </c>
      <c r="H409" s="127" t="n">
        <f aca="false">D409/D397-1</f>
        <v>-0.0609143859223678</v>
      </c>
      <c r="I409" s="127" t="n">
        <f aca="false">STDEV(B404:B409)*SQRT(12)*100</f>
        <v>22.5556245757017</v>
      </c>
      <c r="J409" s="127" t="n">
        <v>0.83</v>
      </c>
      <c r="K409" s="127" t="n">
        <f aca="false">IF(AND(ISNUMBER(J409),ISNUMBER(J403)),J409-J403,"")</f>
        <v>-0.0800000000000001</v>
      </c>
      <c r="M409" s="127" t="str">
        <f aca="false">IF(AND(ISNUMBER(L409),ISNUMBER(L403)),L409-L403,"")</f>
        <v/>
      </c>
      <c r="N409" s="127" t="n">
        <v>2.6345</v>
      </c>
      <c r="O409" s="127" t="n">
        <f aca="false">IF(AND(ISNUMBER(N409),ISNUMBER(N403)),N409-N403,"")</f>
        <v>0.2549</v>
      </c>
      <c r="P409" s="127" t="n">
        <v>-1</v>
      </c>
      <c r="Q409" s="127" t="n">
        <v>1</v>
      </c>
      <c r="R409" s="127" t="n">
        <f aca="false">IF(ISNUMBER(F409),IF(AND(F409&gt;0.02,G409=1),100,IF(F409&gt;-0.02,50,0)),"")</f>
        <v>0</v>
      </c>
      <c r="S409" s="127" t="n">
        <f aca="false">IF(ISNUMBER(H409),IF(H409&gt;0.05,100,IF(H409&gt;0,50,0)),"")</f>
        <v>0</v>
      </c>
      <c r="T409" s="127" t="n">
        <f aca="false">IF(AND(A409&gt;="2019-01",ISNUMBER(L409)),IF(AND(L409&lt;350,OR(NOT(ISNUMBER(M409)),M409&lt;50)),100,IF(L409&lt;=450,50,0)),IF(ISNUMBER(J409),IF(AND(J409&lt;0.95,OR(NOT(ISNUMBER(K409)),K409&lt;0.2)),100,IF(AND(J409&lt;=1.35,OR(NOT(ISNUMBER(K409)),K409&lt;0.4)),50,0)),""))</f>
        <v>100</v>
      </c>
      <c r="U409" s="127" t="n">
        <f aca="false">IF(ISNUMBER(P409),IF(P409=1,100,IF(P409=0,50,0)),"")</f>
        <v>0</v>
      </c>
      <c r="V409" s="127" t="n">
        <f aca="false">IF(ISNUMBER(Q409),IF(Q409=1,0,100),"")</f>
        <v>0</v>
      </c>
      <c r="W409" s="127" t="n">
        <f aca="false">IF(ISNUMBER(N409),IF(OR(N409&lt;4,AND(N409&lt;6,ISNUMBER(O409),O409&lt;-0.3)),100,IF(OR(N409&lt;=6,AND(ISNUMBER(O409),O409&lt;-0.3)),50,0)),"")</f>
        <v>100</v>
      </c>
      <c r="X409" s="127" t="n">
        <f aca="false">IF(ISNUMBER(I409),IF(I409&lt;15,100,IF(I409&lt;=25,50,0)),"")</f>
        <v>50</v>
      </c>
      <c r="Y409" s="127" t="n">
        <f aca="false">SUMPRODUCT({30,10,20,15,10,10,5},--ISNUMBER(R409:X409))</f>
        <v>100</v>
      </c>
      <c r="Z409" s="127" t="n">
        <f aca="false">IF(Y409&gt;=60,SUMPRODUCT({30,10,20,15,10,10,5},R409:X409)/Y409,"")</f>
        <v>32.5</v>
      </c>
      <c r="AA409" s="127" t="str">
        <f aca="false">IF(ISNUMBER(Z409),IF(Z409&gt;=70,"EASY",IF(Z409&gt;40,"UNCERTAIN","HARD")),"")</f>
        <v>HARD</v>
      </c>
    </row>
    <row r="410" customFormat="false" ht="15" hidden="false" customHeight="false" outlineLevel="0" collapsed="false">
      <c r="A410" s="127" t="s">
        <v>1700</v>
      </c>
      <c r="B410" s="127" t="n">
        <v>0.0169</v>
      </c>
      <c r="C410" s="127" t="s">
        <v>1293</v>
      </c>
      <c r="D410" s="127" t="n">
        <f aca="false">D409*(1+B410)</f>
        <v>4716.77252671343</v>
      </c>
      <c r="E410" s="127" t="n">
        <f aca="false">AVERAGE(D401:D410)</f>
        <v>5160.53524334736</v>
      </c>
      <c r="F410" s="127" t="n">
        <f aca="false">D410/E410-1</f>
        <v>-0.0859916066276272</v>
      </c>
      <c r="G410" s="127" t="n">
        <f aca="false">IF(E410&gt;E409,1,0)</f>
        <v>0</v>
      </c>
      <c r="H410" s="127" t="n">
        <f aca="false">D410/D398-1</f>
        <v>-0.117089348228972</v>
      </c>
      <c r="I410" s="127" t="n">
        <f aca="false">STDEV(B405:B410)*SQRT(12)*100</f>
        <v>20.7823771498835</v>
      </c>
      <c r="J410" s="127" t="n">
        <v>0.81</v>
      </c>
      <c r="K410" s="127" t="n">
        <f aca="false">IF(AND(ISNUMBER(J410),ISNUMBER(J404)),J410-J404,"")</f>
        <v>0</v>
      </c>
      <c r="M410" s="127" t="str">
        <f aca="false">IF(AND(ISNUMBER(L410),ISNUMBER(L404)),L410-L404,"")</f>
        <v/>
      </c>
      <c r="N410" s="127" t="n">
        <v>2.5741</v>
      </c>
      <c r="O410" s="127" t="n">
        <f aca="false">IF(AND(ISNUMBER(N410),ISNUMBER(N404)),N410-N404,"")</f>
        <v>0.0260000000000002</v>
      </c>
      <c r="P410" s="127" t="n">
        <v>-1</v>
      </c>
      <c r="Q410" s="127" t="n">
        <v>1</v>
      </c>
      <c r="R410" s="127" t="n">
        <f aca="false">IF(ISNUMBER(F410),IF(AND(F410&gt;0.02,G410=1),100,IF(F410&gt;-0.02,50,0)),"")</f>
        <v>0</v>
      </c>
      <c r="S410" s="127" t="n">
        <f aca="false">IF(ISNUMBER(H410),IF(H410&gt;0.05,100,IF(H410&gt;0,50,0)),"")</f>
        <v>0</v>
      </c>
      <c r="T410" s="127" t="n">
        <f aca="false">IF(AND(A410&gt;="2019-01",ISNUMBER(L410)),IF(AND(L410&lt;350,OR(NOT(ISNUMBER(M410)),M410&lt;50)),100,IF(L410&lt;=450,50,0)),IF(ISNUMBER(J410),IF(AND(J410&lt;0.95,OR(NOT(ISNUMBER(K410)),K410&lt;0.2)),100,IF(AND(J410&lt;=1.35,OR(NOT(ISNUMBER(K410)),K410&lt;0.4)),50,0)),""))</f>
        <v>100</v>
      </c>
      <c r="U410" s="127" t="n">
        <f aca="false">IF(ISNUMBER(P410),IF(P410=1,100,IF(P410=0,50,0)),"")</f>
        <v>0</v>
      </c>
      <c r="V410" s="127" t="n">
        <f aca="false">IF(ISNUMBER(Q410),IF(Q410=1,0,100),"")</f>
        <v>0</v>
      </c>
      <c r="W410" s="127" t="n">
        <f aca="false">IF(ISNUMBER(N410),IF(OR(N410&lt;4,AND(N410&lt;6,ISNUMBER(O410),O410&lt;-0.3)),100,IF(OR(N410&lt;=6,AND(ISNUMBER(O410),O410&lt;-0.3)),50,0)),"")</f>
        <v>100</v>
      </c>
      <c r="X410" s="127" t="n">
        <f aca="false">IF(ISNUMBER(I410),IF(I410&lt;15,100,IF(I410&lt;=25,50,0)),"")</f>
        <v>50</v>
      </c>
      <c r="Y410" s="127" t="n">
        <f aca="false">SUMPRODUCT({30,10,20,15,10,10,5},--ISNUMBER(R410:X410))</f>
        <v>100</v>
      </c>
      <c r="Z410" s="127" t="n">
        <f aca="false">IF(Y410&gt;=60,SUMPRODUCT({30,10,20,15,10,10,5},R410:X410)/Y410,"")</f>
        <v>32.5</v>
      </c>
      <c r="AA410" s="127" t="str">
        <f aca="false">IF(ISNUMBER(Z410),IF(Z410&gt;=70,"EASY",IF(Z410&gt;40,"UNCERTAIN","HARD")),"")</f>
        <v>HARD</v>
      </c>
    </row>
    <row r="411" customFormat="false" ht="15" hidden="false" customHeight="false" outlineLevel="0" collapsed="false">
      <c r="A411" s="127" t="s">
        <v>1701</v>
      </c>
      <c r="B411" s="127" t="n">
        <v>0.0367</v>
      </c>
      <c r="C411" s="127" t="s">
        <v>1293</v>
      </c>
      <c r="D411" s="127" t="n">
        <f aca="false">D410*(1+B411)</f>
        <v>4889.87807844381</v>
      </c>
      <c r="E411" s="127" t="n">
        <f aca="false">AVERAGE(D402:D411)</f>
        <v>5093.8918659378</v>
      </c>
      <c r="F411" s="127" t="n">
        <f aca="false">D411/E411-1</f>
        <v>-0.0400506710513817</v>
      </c>
      <c r="G411" s="127" t="n">
        <f aca="false">IF(E411&gt;E410,1,0)</f>
        <v>0</v>
      </c>
      <c r="H411" s="127" t="n">
        <f aca="false">D411/D399-1</f>
        <v>-0.0432596710661385</v>
      </c>
      <c r="I411" s="127" t="n">
        <f aca="false">STDEV(B406:B411)*SQRT(12)*100</f>
        <v>22.0833874213174</v>
      </c>
      <c r="J411" s="127" t="n">
        <v>0.78</v>
      </c>
      <c r="K411" s="127" t="n">
        <f aca="false">IF(AND(ISNUMBER(J411),ISNUMBER(J405)),J411-J405,"")</f>
        <v>0.0800000000000001</v>
      </c>
      <c r="M411" s="127" t="str">
        <f aca="false">IF(AND(ISNUMBER(L411),ISNUMBER(L405)),L411-L405,"")</f>
        <v/>
      </c>
      <c r="N411" s="127" t="n">
        <v>2.5655</v>
      </c>
      <c r="O411" s="127" t="n">
        <f aca="false">IF(AND(ISNUMBER(N411),ISNUMBER(N405)),N411-N405,"")</f>
        <v>0.081</v>
      </c>
      <c r="P411" s="127" t="n">
        <v>1</v>
      </c>
      <c r="Q411" s="127" t="n">
        <v>0</v>
      </c>
      <c r="R411" s="127" t="n">
        <f aca="false">IF(ISNUMBER(F411),IF(AND(F411&gt;0.02,G411=1),100,IF(F411&gt;-0.02,50,0)),"")</f>
        <v>0</v>
      </c>
      <c r="S411" s="127" t="n">
        <f aca="false">IF(ISNUMBER(H411),IF(H411&gt;0.05,100,IF(H411&gt;0,50,0)),"")</f>
        <v>0</v>
      </c>
      <c r="T411" s="127" t="n">
        <f aca="false">IF(AND(A411&gt;="2019-01",ISNUMBER(L411)),IF(AND(L411&lt;350,OR(NOT(ISNUMBER(M411)),M411&lt;50)),100,IF(L411&lt;=450,50,0)),IF(ISNUMBER(J411),IF(AND(J411&lt;0.95,OR(NOT(ISNUMBER(K411)),K411&lt;0.2)),100,IF(AND(J411&lt;=1.35,OR(NOT(ISNUMBER(K411)),K411&lt;0.4)),50,0)),""))</f>
        <v>100</v>
      </c>
      <c r="U411" s="127" t="n">
        <f aca="false">IF(ISNUMBER(P411),IF(P411=1,100,IF(P411=0,50,0)),"")</f>
        <v>100</v>
      </c>
      <c r="V411" s="127" t="n">
        <f aca="false">IF(ISNUMBER(Q411),IF(Q411=1,0,100),"")</f>
        <v>100</v>
      </c>
      <c r="W411" s="127" t="n">
        <f aca="false">IF(ISNUMBER(N411),IF(OR(N411&lt;4,AND(N411&lt;6,ISNUMBER(O411),O411&lt;-0.3)),100,IF(OR(N411&lt;=6,AND(ISNUMBER(O411),O411&lt;-0.3)),50,0)),"")</f>
        <v>100</v>
      </c>
      <c r="X411" s="127" t="n">
        <f aca="false">IF(ISNUMBER(I411),IF(I411&lt;15,100,IF(I411&lt;=25,50,0)),"")</f>
        <v>50</v>
      </c>
      <c r="Y411" s="127" t="n">
        <f aca="false">SUMPRODUCT({30,10,20,15,10,10,5},--ISNUMBER(R411:X411))</f>
        <v>100</v>
      </c>
      <c r="Z411" s="127" t="n">
        <f aca="false">IF(Y411&gt;=60,SUMPRODUCT({30,10,20,15,10,10,5},R411:X411)/Y411,"")</f>
        <v>57.5</v>
      </c>
      <c r="AA411" s="127" t="str">
        <f aca="false">IF(ISNUMBER(Z411),IF(Z411&gt;=70,"EASY",IF(Z411&gt;40,"UNCERTAIN","HARD")),"")</f>
        <v>UNCERTAIN</v>
      </c>
    </row>
    <row r="412" customFormat="false" ht="15" hidden="false" customHeight="false" outlineLevel="0" collapsed="false">
      <c r="A412" s="127" t="s">
        <v>1702</v>
      </c>
      <c r="B412" s="127" t="n">
        <v>-0.0967</v>
      </c>
      <c r="C412" s="127" t="s">
        <v>1293</v>
      </c>
      <c r="D412" s="127" t="n">
        <f aca="false">D411*(1+B412)</f>
        <v>4417.0268682583</v>
      </c>
      <c r="E412" s="127" t="n">
        <f aca="false">AVERAGE(D403:D412)</f>
        <v>5012.96785991376</v>
      </c>
      <c r="F412" s="127" t="n">
        <f aca="false">D412/E412-1</f>
        <v>-0.118879874818451</v>
      </c>
      <c r="G412" s="127" t="n">
        <f aca="false">IF(E412&gt;E411,1,0)</f>
        <v>0</v>
      </c>
      <c r="H412" s="127" t="n">
        <f aca="false">D412/D400-1</f>
        <v>-0.15996934377337</v>
      </c>
      <c r="I412" s="127" t="n">
        <f aca="false">STDEV(B407:B412)*SQRT(12)*100</f>
        <v>19.9075262149771</v>
      </c>
      <c r="J412" s="127" t="n">
        <v>0.77</v>
      </c>
      <c r="K412" s="127" t="n">
        <f aca="false">IF(AND(ISNUMBER(J412),ISNUMBER(J406)),J412-J406,"")</f>
        <v>0.0600000000000001</v>
      </c>
      <c r="M412" s="127" t="str">
        <f aca="false">IF(AND(ISNUMBER(L412),ISNUMBER(L406)),L412-L406,"")</f>
        <v/>
      </c>
      <c r="N412" s="127" t="n">
        <v>2.7871</v>
      </c>
      <c r="O412" s="127" t="n">
        <f aca="false">IF(AND(ISNUMBER(N412),ISNUMBER(N406)),N412-N406,"")</f>
        <v>0.1926</v>
      </c>
      <c r="P412" s="127" t="n">
        <v>1</v>
      </c>
      <c r="Q412" s="127" t="n">
        <v>0</v>
      </c>
      <c r="R412" s="127" t="n">
        <f aca="false">IF(ISNUMBER(F412),IF(AND(F412&gt;0.02,G412=1),100,IF(F412&gt;-0.02,50,0)),"")</f>
        <v>0</v>
      </c>
      <c r="S412" s="127" t="n">
        <f aca="false">IF(ISNUMBER(H412),IF(H412&gt;0.05,100,IF(H412&gt;0,50,0)),"")</f>
        <v>0</v>
      </c>
      <c r="T412" s="127" t="n">
        <f aca="false">IF(AND(A412&gt;="2019-01",ISNUMBER(L412)),IF(AND(L412&lt;350,OR(NOT(ISNUMBER(M412)),M412&lt;50)),100,IF(L412&lt;=450,50,0)),IF(ISNUMBER(J412),IF(AND(J412&lt;0.95,OR(NOT(ISNUMBER(K412)),K412&lt;0.2)),100,IF(AND(J412&lt;=1.35,OR(NOT(ISNUMBER(K412)),K412&lt;0.4)),50,0)),""))</f>
        <v>100</v>
      </c>
      <c r="U412" s="127" t="n">
        <f aca="false">IF(ISNUMBER(P412),IF(P412=1,100,IF(P412=0,50,0)),"")</f>
        <v>100</v>
      </c>
      <c r="V412" s="127" t="n">
        <f aca="false">IF(ISNUMBER(Q412),IF(Q412=1,0,100),"")</f>
        <v>100</v>
      </c>
      <c r="W412" s="127" t="n">
        <f aca="false">IF(ISNUMBER(N412),IF(OR(N412&lt;4,AND(N412&lt;6,ISNUMBER(O412),O412&lt;-0.3)),100,IF(OR(N412&lt;=6,AND(ISNUMBER(O412),O412&lt;-0.3)),50,0)),"")</f>
        <v>100</v>
      </c>
      <c r="X412" s="127" t="n">
        <f aca="false">IF(ISNUMBER(I412),IF(I412&lt;15,100,IF(I412&lt;=25,50,0)),"")</f>
        <v>50</v>
      </c>
      <c r="Y412" s="127" t="n">
        <f aca="false">SUMPRODUCT({30,10,20,15,10,10,5},--ISNUMBER(R412:X412))</f>
        <v>100</v>
      </c>
      <c r="Z412" s="127" t="n">
        <f aca="false">IF(Y412&gt;=60,SUMPRODUCT({30,10,20,15,10,10,5},R412:X412)/Y412,"")</f>
        <v>57.5</v>
      </c>
      <c r="AA412" s="127" t="str">
        <f aca="false">IF(ISNUMBER(Z412),IF(Z412&gt;=70,"EASY",IF(Z412&gt;40,"UNCERTAIN","HARD")),"")</f>
        <v>UNCERTAIN</v>
      </c>
    </row>
    <row r="413" customFormat="false" ht="15" hidden="false" customHeight="false" outlineLevel="0" collapsed="false">
      <c r="A413" s="127" t="s">
        <v>1703</v>
      </c>
      <c r="B413" s="127" t="n">
        <v>-0.0684</v>
      </c>
      <c r="C413" s="127" t="s">
        <v>1293</v>
      </c>
      <c r="D413" s="127" t="n">
        <f aca="false">D412*(1+B413)</f>
        <v>4114.90223046943</v>
      </c>
      <c r="E413" s="127" t="n">
        <f aca="false">AVERAGE(D404:D413)</f>
        <v>4922.31835647056</v>
      </c>
      <c r="F413" s="127" t="n">
        <f aca="false">D413/E413-1</f>
        <v>-0.164031675224694</v>
      </c>
      <c r="G413" s="127" t="n">
        <f aca="false">IF(E413&gt;E412,1,0)</f>
        <v>0</v>
      </c>
      <c r="H413" s="127" t="n">
        <f aca="false">D413/D401-1</f>
        <v>-0.259418416446741</v>
      </c>
      <c r="I413" s="127" t="n">
        <f aca="false">STDEV(B408:B413)*SQRT(12)*100</f>
        <v>20.3877217952374</v>
      </c>
      <c r="J413" s="127" t="n">
        <v>0.86</v>
      </c>
      <c r="K413" s="127" t="n">
        <f aca="false">IF(AND(ISNUMBER(J413),ISNUMBER(J407)),J413-J407,"")</f>
        <v>0.13</v>
      </c>
      <c r="M413" s="127" t="str">
        <f aca="false">IF(AND(ISNUMBER(L413),ISNUMBER(L407)),L413-L407,"")</f>
        <v/>
      </c>
      <c r="N413" s="127" t="n">
        <v>2.6111</v>
      </c>
      <c r="O413" s="127" t="n">
        <f aca="false">IF(AND(ISNUMBER(N413),ISNUMBER(N407)),N413-N407,"")</f>
        <v>0.0802000000000001</v>
      </c>
      <c r="P413" s="127" t="n">
        <v>1</v>
      </c>
      <c r="Q413" s="127" t="n">
        <v>0</v>
      </c>
      <c r="R413" s="127" t="n">
        <f aca="false">IF(ISNUMBER(F413),IF(AND(F413&gt;0.02,G413=1),100,IF(F413&gt;-0.02,50,0)),"")</f>
        <v>0</v>
      </c>
      <c r="S413" s="127" t="n">
        <f aca="false">IF(ISNUMBER(H413),IF(H413&gt;0.05,100,IF(H413&gt;0,50,0)),"")</f>
        <v>0</v>
      </c>
      <c r="T413" s="127" t="n">
        <f aca="false">IF(AND(A413&gt;="2019-01",ISNUMBER(L413)),IF(AND(L413&lt;350,OR(NOT(ISNUMBER(M413)),M413&lt;50)),100,IF(L413&lt;=450,50,0)),IF(ISNUMBER(J413),IF(AND(J413&lt;0.95,OR(NOT(ISNUMBER(K413)),K413&lt;0.2)),100,IF(AND(J413&lt;=1.35,OR(NOT(ISNUMBER(K413)),K413&lt;0.4)),50,0)),""))</f>
        <v>100</v>
      </c>
      <c r="U413" s="127" t="n">
        <f aca="false">IF(ISNUMBER(P413),IF(P413=1,100,IF(P413=0,50,0)),"")</f>
        <v>100</v>
      </c>
      <c r="V413" s="127" t="n">
        <f aca="false">IF(ISNUMBER(Q413),IF(Q413=1,0,100),"")</f>
        <v>100</v>
      </c>
      <c r="W413" s="127" t="n">
        <f aca="false">IF(ISNUMBER(N413),IF(OR(N413&lt;4,AND(N413&lt;6,ISNUMBER(O413),O413&lt;-0.3)),100,IF(OR(N413&lt;=6,AND(ISNUMBER(O413),O413&lt;-0.3)),50,0)),"")</f>
        <v>100</v>
      </c>
      <c r="X413" s="127" t="n">
        <f aca="false">IF(ISNUMBER(I413),IF(I413&lt;15,100,IF(I413&lt;=25,50,0)),"")</f>
        <v>50</v>
      </c>
      <c r="Y413" s="127" t="n">
        <f aca="false">SUMPRODUCT({30,10,20,15,10,10,5},--ISNUMBER(R413:X413))</f>
        <v>100</v>
      </c>
      <c r="Z413" s="127" t="n">
        <f aca="false">IF(Y413&gt;=60,SUMPRODUCT({30,10,20,15,10,10,5},R413:X413)/Y413,"")</f>
        <v>57.5</v>
      </c>
      <c r="AA413" s="127" t="str">
        <f aca="false">IF(ISNUMBER(Z413),IF(Z413&gt;=70,"EASY",IF(Z413&gt;40,"UNCERTAIN","HARD")),"")</f>
        <v>UNCERTAIN</v>
      </c>
    </row>
    <row r="414" customFormat="false" ht="15" hidden="false" customHeight="false" outlineLevel="0" collapsed="false">
      <c r="A414" s="127" t="s">
        <v>1704</v>
      </c>
      <c r="B414" s="127" t="n">
        <v>0.0833</v>
      </c>
      <c r="C414" s="127" t="s">
        <v>1293</v>
      </c>
      <c r="D414" s="127" t="n">
        <f aca="false">D413*(1+B414)</f>
        <v>4457.67358626753</v>
      </c>
      <c r="E414" s="127" t="n">
        <f aca="false">AVERAGE(D405:D414)</f>
        <v>4840.63814639206</v>
      </c>
      <c r="F414" s="127" t="n">
        <f aca="false">D414/E414-1</f>
        <v>-0.0791144779970728</v>
      </c>
      <c r="G414" s="127" t="n">
        <f aca="false">IF(E414&gt;E413,1,0)</f>
        <v>0</v>
      </c>
      <c r="H414" s="127" t="n">
        <f aca="false">D414/D402-1</f>
        <v>-0.147063545116686</v>
      </c>
      <c r="I414" s="127" t="n">
        <f aca="false">STDEV(B409:B414)*SQRT(12)*100</f>
        <v>26.9201344721753</v>
      </c>
      <c r="J414" s="127" t="n">
        <v>0.87</v>
      </c>
      <c r="K414" s="127" t="n">
        <f aca="false">IF(AND(ISNUMBER(J414),ISNUMBER(J408)),J414-J408,"")</f>
        <v>0.08</v>
      </c>
      <c r="M414" s="127" t="str">
        <f aca="false">IF(AND(ISNUMBER(L414),ISNUMBER(L408)),L414-L408,"")</f>
        <v/>
      </c>
      <c r="N414" s="127" t="n">
        <v>2.6622</v>
      </c>
      <c r="O414" s="127" t="n">
        <f aca="false">IF(AND(ISNUMBER(N414),ISNUMBER(N408)),N414-N408,"")</f>
        <v>0.1355</v>
      </c>
      <c r="P414" s="127" t="n">
        <v>1</v>
      </c>
      <c r="Q414" s="127" t="n">
        <v>0</v>
      </c>
      <c r="R414" s="127" t="n">
        <f aca="false">IF(ISNUMBER(F414),IF(AND(F414&gt;0.02,G414=1),100,IF(F414&gt;-0.02,50,0)),"")</f>
        <v>0</v>
      </c>
      <c r="S414" s="127" t="n">
        <f aca="false">IF(ISNUMBER(H414),IF(H414&gt;0.05,100,IF(H414&gt;0,50,0)),"")</f>
        <v>0</v>
      </c>
      <c r="T414" s="127" t="n">
        <f aca="false">IF(AND(A414&gt;="2019-01",ISNUMBER(L414)),IF(AND(L414&lt;350,OR(NOT(ISNUMBER(M414)),M414&lt;50)),100,IF(L414&lt;=450,50,0)),IF(ISNUMBER(J414),IF(AND(J414&lt;0.95,OR(NOT(ISNUMBER(K414)),K414&lt;0.2)),100,IF(AND(J414&lt;=1.35,OR(NOT(ISNUMBER(K414)),K414&lt;0.4)),50,0)),""))</f>
        <v>100</v>
      </c>
      <c r="U414" s="127" t="n">
        <f aca="false">IF(ISNUMBER(P414),IF(P414=1,100,IF(P414=0,50,0)),"")</f>
        <v>100</v>
      </c>
      <c r="V414" s="127" t="n">
        <f aca="false">IF(ISNUMBER(Q414),IF(Q414=1,0,100),"")</f>
        <v>100</v>
      </c>
      <c r="W414" s="127" t="n">
        <f aca="false">IF(ISNUMBER(N414),IF(OR(N414&lt;4,AND(N414&lt;6,ISNUMBER(O414),O414&lt;-0.3)),100,IF(OR(N414&lt;=6,AND(ISNUMBER(O414),O414&lt;-0.3)),50,0)),"")</f>
        <v>100</v>
      </c>
      <c r="X414" s="127" t="n">
        <f aca="false">IF(ISNUMBER(I414),IF(I414&lt;15,100,IF(I414&lt;=25,50,0)),"")</f>
        <v>0</v>
      </c>
      <c r="Y414" s="127" t="n">
        <f aca="false">SUMPRODUCT({30,10,20,15,10,10,5},--ISNUMBER(R414:X414))</f>
        <v>100</v>
      </c>
      <c r="Z414" s="127" t="n">
        <f aca="false">IF(Y414&gt;=60,SUMPRODUCT({30,10,20,15,10,10,5},R414:X414)/Y414,"")</f>
        <v>55</v>
      </c>
      <c r="AA414" s="127" t="str">
        <f aca="false">IF(ISNUMBER(Z414),IF(Z414&gt;=70,"EASY",IF(Z414&gt;40,"UNCERTAIN","HARD")),"")</f>
        <v>UNCERTAIN</v>
      </c>
    </row>
    <row r="415" customFormat="false" ht="15" hidden="false" customHeight="false" outlineLevel="0" collapsed="false">
      <c r="A415" s="127" t="s">
        <v>1705</v>
      </c>
      <c r="B415" s="127" t="n">
        <v>0.0104</v>
      </c>
      <c r="C415" s="127" t="s">
        <v>1293</v>
      </c>
      <c r="D415" s="127" t="n">
        <f aca="false">D414*(1+B415)</f>
        <v>4504.03339156471</v>
      </c>
      <c r="E415" s="127" t="n">
        <f aca="false">AVERAGE(D406:D415)</f>
        <v>4774.30110248799</v>
      </c>
      <c r="F415" s="127" t="n">
        <f aca="false">D415/E415-1</f>
        <v>-0.0566088533424164</v>
      </c>
      <c r="G415" s="127" t="n">
        <f aca="false">IF(E415&gt;E414,1,0)</f>
        <v>0</v>
      </c>
      <c r="H415" s="127" t="n">
        <f aca="false">D415/D403-1</f>
        <v>-0.103031854689737</v>
      </c>
      <c r="I415" s="127" t="n">
        <f aca="false">STDEV(B410:B415)*SQRT(12)*100</f>
        <v>23.3184184712429</v>
      </c>
      <c r="J415" s="127" t="n">
        <v>0.78</v>
      </c>
      <c r="K415" s="127" t="n">
        <f aca="false">IF(AND(ISNUMBER(J415),ISNUMBER(J409)),J415-J409,"")</f>
        <v>-0.0499999999999999</v>
      </c>
      <c r="M415" s="127" t="str">
        <f aca="false">IF(AND(ISNUMBER(L415),ISNUMBER(L409)),L415-L409,"")</f>
        <v/>
      </c>
      <c r="N415" s="127" t="n">
        <v>2.5457</v>
      </c>
      <c r="O415" s="127" t="n">
        <f aca="false">IF(AND(ISNUMBER(N415),ISNUMBER(N409)),N415-N409,"")</f>
        <v>-0.0888</v>
      </c>
      <c r="P415" s="127" t="n">
        <v>1</v>
      </c>
      <c r="Q415" s="127" t="n">
        <v>0</v>
      </c>
      <c r="R415" s="127" t="n">
        <f aca="false">IF(ISNUMBER(F415),IF(AND(F415&gt;0.02,G415=1),100,IF(F415&gt;-0.02,50,0)),"")</f>
        <v>0</v>
      </c>
      <c r="S415" s="127" t="n">
        <f aca="false">IF(ISNUMBER(H415),IF(H415&gt;0.05,100,IF(H415&gt;0,50,0)),"")</f>
        <v>0</v>
      </c>
      <c r="T415" s="127" t="n">
        <f aca="false">IF(AND(A415&gt;="2019-01",ISNUMBER(L415)),IF(AND(L415&lt;350,OR(NOT(ISNUMBER(M415)),M415&lt;50)),100,IF(L415&lt;=450,50,0)),IF(ISNUMBER(J415),IF(AND(J415&lt;0.95,OR(NOT(ISNUMBER(K415)),K415&lt;0.2)),100,IF(AND(J415&lt;=1.35,OR(NOT(ISNUMBER(K415)),K415&lt;0.4)),50,0)),""))</f>
        <v>100</v>
      </c>
      <c r="U415" s="127" t="n">
        <f aca="false">IF(ISNUMBER(P415),IF(P415=1,100,IF(P415=0,50,0)),"")</f>
        <v>100</v>
      </c>
      <c r="V415" s="127" t="n">
        <f aca="false">IF(ISNUMBER(Q415),IF(Q415=1,0,100),"")</f>
        <v>100</v>
      </c>
      <c r="W415" s="127" t="n">
        <f aca="false">IF(ISNUMBER(N415),IF(OR(N415&lt;4,AND(N415&lt;6,ISNUMBER(O415),O415&lt;-0.3)),100,IF(OR(N415&lt;=6,AND(ISNUMBER(O415),O415&lt;-0.3)),50,0)),"")</f>
        <v>100</v>
      </c>
      <c r="X415" s="127" t="n">
        <f aca="false">IF(ISNUMBER(I415),IF(I415&lt;15,100,IF(I415&lt;=25,50,0)),"")</f>
        <v>50</v>
      </c>
      <c r="Y415" s="127" t="n">
        <f aca="false">SUMPRODUCT({30,10,20,15,10,10,5},--ISNUMBER(R415:X415))</f>
        <v>100</v>
      </c>
      <c r="Z415" s="127" t="n">
        <f aca="false">IF(Y415&gt;=60,SUMPRODUCT({30,10,20,15,10,10,5},R415:X415)/Y415,"")</f>
        <v>57.5</v>
      </c>
      <c r="AA415" s="127" t="str">
        <f aca="false">IF(ISNUMBER(Z415),IF(Z415&gt;=70,"EASY",IF(Z415&gt;40,"UNCERTAIN","HARD")),"")</f>
        <v>UNCERTAIN</v>
      </c>
    </row>
    <row r="416" customFormat="false" ht="15" hidden="false" customHeight="false" outlineLevel="0" collapsed="false">
      <c r="A416" s="127" t="s">
        <v>1706</v>
      </c>
      <c r="B416" s="127" t="n">
        <v>-0.0166</v>
      </c>
      <c r="C416" s="127" t="s">
        <v>1293</v>
      </c>
      <c r="D416" s="127" t="n">
        <f aca="false">D415*(1+B416)</f>
        <v>4429.26643726474</v>
      </c>
      <c r="E416" s="127" t="n">
        <f aca="false">AVERAGE(D407:D416)</f>
        <v>4661.57681230947</v>
      </c>
      <c r="F416" s="127" t="n">
        <f aca="false">D416/E416-1</f>
        <v>-0.0498351490060808</v>
      </c>
      <c r="G416" s="127" t="n">
        <f aca="false">IF(E416&gt;E415,1,0)</f>
        <v>0</v>
      </c>
      <c r="H416" s="127" t="n">
        <f aca="false">D416/D404-1</f>
        <v>-0.160245169365848</v>
      </c>
      <c r="I416" s="127" t="n">
        <f aca="false">STDEV(B411:B416)*SQRT(12)*100</f>
        <v>23.1138062637896</v>
      </c>
      <c r="J416" s="127" t="n">
        <v>0.79</v>
      </c>
      <c r="K416" s="127" t="n">
        <f aca="false">IF(AND(ISNUMBER(J416),ISNUMBER(J410)),J416-J410,"")</f>
        <v>-0.02</v>
      </c>
      <c r="M416" s="127" t="str">
        <f aca="false">IF(AND(ISNUMBER(L416),ISNUMBER(L410)),L416-L410,"")</f>
        <v/>
      </c>
      <c r="N416" s="127" t="n">
        <v>2.7057</v>
      </c>
      <c r="O416" s="127" t="n">
        <f aca="false">IF(AND(ISNUMBER(N416),ISNUMBER(N410)),N416-N410,"")</f>
        <v>0.1316</v>
      </c>
      <c r="P416" s="127" t="n">
        <v>1</v>
      </c>
      <c r="Q416" s="127" t="n">
        <v>0</v>
      </c>
      <c r="R416" s="127" t="n">
        <f aca="false">IF(ISNUMBER(F416),IF(AND(F416&gt;0.02,G416=1),100,IF(F416&gt;-0.02,50,0)),"")</f>
        <v>0</v>
      </c>
      <c r="S416" s="127" t="n">
        <f aca="false">IF(ISNUMBER(H416),IF(H416&gt;0.05,100,IF(H416&gt;0,50,0)),"")</f>
        <v>0</v>
      </c>
      <c r="T416" s="127" t="n">
        <f aca="false">IF(AND(A416&gt;="2019-01",ISNUMBER(L416)),IF(AND(L416&lt;350,OR(NOT(ISNUMBER(M416)),M416&lt;50)),100,IF(L416&lt;=450,50,0)),IF(ISNUMBER(J416),IF(AND(J416&lt;0.95,OR(NOT(ISNUMBER(K416)),K416&lt;0.2)),100,IF(AND(J416&lt;=1.35,OR(NOT(ISNUMBER(K416)),K416&lt;0.4)),50,0)),""))</f>
        <v>100</v>
      </c>
      <c r="U416" s="127" t="n">
        <f aca="false">IF(ISNUMBER(P416),IF(P416=1,100,IF(P416=0,50,0)),"")</f>
        <v>100</v>
      </c>
      <c r="V416" s="127" t="n">
        <f aca="false">IF(ISNUMBER(Q416),IF(Q416=1,0,100),"")</f>
        <v>100</v>
      </c>
      <c r="W416" s="127" t="n">
        <f aca="false">IF(ISNUMBER(N416),IF(OR(N416&lt;4,AND(N416&lt;6,ISNUMBER(O416),O416&lt;-0.3)),100,IF(OR(N416&lt;=6,AND(ISNUMBER(O416),O416&lt;-0.3)),50,0)),"")</f>
        <v>100</v>
      </c>
      <c r="X416" s="127" t="n">
        <f aca="false">IF(ISNUMBER(I416),IF(I416&lt;15,100,IF(I416&lt;=25,50,0)),"")</f>
        <v>50</v>
      </c>
      <c r="Y416" s="127" t="n">
        <f aca="false">SUMPRODUCT({30,10,20,15,10,10,5},--ISNUMBER(R416:X416))</f>
        <v>100</v>
      </c>
      <c r="Z416" s="127" t="n">
        <f aca="false">IF(Y416&gt;=60,SUMPRODUCT({30,10,20,15,10,10,5},R416:X416)/Y416,"")</f>
        <v>57.5</v>
      </c>
      <c r="AA416" s="127" t="str">
        <f aca="false">IF(ISNUMBER(Z416),IF(Z416&gt;=70,"EASY",IF(Z416&gt;40,"UNCERTAIN","HARD")),"")</f>
        <v>UNCERTAIN</v>
      </c>
    </row>
    <row r="417" customFormat="false" ht="15" hidden="false" customHeight="false" outlineLevel="0" collapsed="false">
      <c r="A417" s="127" t="s">
        <v>1707</v>
      </c>
      <c r="B417" s="127" t="n">
        <v>-0.0183</v>
      </c>
      <c r="C417" s="127" t="s">
        <v>1293</v>
      </c>
      <c r="D417" s="127" t="n">
        <f aca="false">D416*(1+B417)</f>
        <v>4348.2108614628</v>
      </c>
      <c r="E417" s="127" t="n">
        <f aca="false">AVERAGE(D408:D417)</f>
        <v>4568.19612068567</v>
      </c>
      <c r="F417" s="127" t="n">
        <f aca="false">D417/E417-1</f>
        <v>-0.0481558263724132</v>
      </c>
      <c r="G417" s="127" t="n">
        <f aca="false">IF(E417&gt;E416,1,0)</f>
        <v>0</v>
      </c>
      <c r="H417" s="127" t="n">
        <f aca="false">D417/D405-1</f>
        <v>-0.158530859208384</v>
      </c>
      <c r="I417" s="127" t="n">
        <f aca="false">STDEV(B412:B417)*SQRT(12)*100</f>
        <v>21.8011018070188</v>
      </c>
      <c r="J417" s="127" t="n">
        <v>0.84</v>
      </c>
      <c r="K417" s="127" t="n">
        <f aca="false">IF(AND(ISNUMBER(J417),ISNUMBER(J411)),J417-J411,"")</f>
        <v>0.0599999999999999</v>
      </c>
      <c r="M417" s="127" t="str">
        <f aca="false">IF(AND(ISNUMBER(L417),ISNUMBER(L411)),L417-L411,"")</f>
        <v/>
      </c>
      <c r="N417" s="127" t="n">
        <v>2.6997</v>
      </c>
      <c r="O417" s="127" t="n">
        <f aca="false">IF(AND(ISNUMBER(N417),ISNUMBER(N411)),N417-N411,"")</f>
        <v>0.1342</v>
      </c>
      <c r="P417" s="127" t="n">
        <v>1</v>
      </c>
      <c r="Q417" s="127" t="n">
        <v>0</v>
      </c>
      <c r="R417" s="127" t="n">
        <f aca="false">IF(ISNUMBER(F417),IF(AND(F417&gt;0.02,G417=1),100,IF(F417&gt;-0.02,50,0)),"")</f>
        <v>0</v>
      </c>
      <c r="S417" s="127" t="n">
        <f aca="false">IF(ISNUMBER(H417),IF(H417&gt;0.05,100,IF(H417&gt;0,50,0)),"")</f>
        <v>0</v>
      </c>
      <c r="T417" s="127" t="n">
        <f aca="false">IF(AND(A417&gt;="2019-01",ISNUMBER(L417)),IF(AND(L417&lt;350,OR(NOT(ISNUMBER(M417)),M417&lt;50)),100,IF(L417&lt;=450,50,0)),IF(ISNUMBER(J417),IF(AND(J417&lt;0.95,OR(NOT(ISNUMBER(K417)),K417&lt;0.2)),100,IF(AND(J417&lt;=1.35,OR(NOT(ISNUMBER(K417)),K417&lt;0.4)),50,0)),""))</f>
        <v>100</v>
      </c>
      <c r="U417" s="127" t="n">
        <f aca="false">IF(ISNUMBER(P417),IF(P417=1,100,IF(P417=0,50,0)),"")</f>
        <v>100</v>
      </c>
      <c r="V417" s="127" t="n">
        <f aca="false">IF(ISNUMBER(Q417),IF(Q417=1,0,100),"")</f>
        <v>100</v>
      </c>
      <c r="W417" s="127" t="n">
        <f aca="false">IF(ISNUMBER(N417),IF(OR(N417&lt;4,AND(N417&lt;6,ISNUMBER(O417),O417&lt;-0.3)),100,IF(OR(N417&lt;=6,AND(ISNUMBER(O417),O417&lt;-0.3)),50,0)),"")</f>
        <v>100</v>
      </c>
      <c r="X417" s="127" t="n">
        <f aca="false">IF(ISNUMBER(I417),IF(I417&lt;15,100,IF(I417&lt;=25,50,0)),"")</f>
        <v>50</v>
      </c>
      <c r="Y417" s="127" t="n">
        <f aca="false">SUMPRODUCT({30,10,20,15,10,10,5},--ISNUMBER(R417:X417))</f>
        <v>100</v>
      </c>
      <c r="Z417" s="127" t="n">
        <f aca="false">IF(Y417&gt;=60,SUMPRODUCT({30,10,20,15,10,10,5},R417:X417)/Y417,"")</f>
        <v>57.5</v>
      </c>
      <c r="AA417" s="127" t="str">
        <f aca="false">IF(ISNUMBER(Z417),IF(Z417&gt;=70,"EASY",IF(Z417&gt;40,"UNCERTAIN","HARD")),"")</f>
        <v>UNCERTAIN</v>
      </c>
    </row>
    <row r="418" customFormat="false" ht="15" hidden="false" customHeight="false" outlineLevel="0" collapsed="false">
      <c r="A418" s="127" t="s">
        <v>1708</v>
      </c>
      <c r="B418" s="127" t="n">
        <v>-0.0615</v>
      </c>
      <c r="C418" s="127" t="s">
        <v>1293</v>
      </c>
      <c r="D418" s="127" t="n">
        <f aca="false">D417*(1+B418)</f>
        <v>4080.79589348283</v>
      </c>
      <c r="E418" s="127" t="n">
        <f aca="false">AVERAGE(D409:D418)</f>
        <v>4459.69437137481</v>
      </c>
      <c r="F418" s="127" t="n">
        <f aca="false">D418/E418-1</f>
        <v>-0.0849606377342775</v>
      </c>
      <c r="G418" s="127" t="n">
        <f aca="false">IF(E418&gt;E417,1,0)</f>
        <v>0</v>
      </c>
      <c r="H418" s="127" t="n">
        <f aca="false">D418/D406-1</f>
        <v>-0.265582824669458</v>
      </c>
      <c r="I418" s="127" t="n">
        <f aca="false">STDEV(B413:B418)*SQRT(12)*100</f>
        <v>19.1472870140916</v>
      </c>
      <c r="J418" s="127" t="n">
        <v>0.83</v>
      </c>
      <c r="K418" s="127" t="n">
        <f aca="false">IF(AND(ISNUMBER(J418),ISNUMBER(J412)),J418-J412,"")</f>
        <v>0.0599999999999999</v>
      </c>
      <c r="M418" s="127" t="str">
        <f aca="false">IF(AND(ISNUMBER(L418),ISNUMBER(L412)),L418-L412,"")</f>
        <v/>
      </c>
      <c r="N418" s="127" t="n">
        <v>2.6388</v>
      </c>
      <c r="O418" s="127" t="n">
        <f aca="false">IF(AND(ISNUMBER(N418),ISNUMBER(N412)),N418-N412,"")</f>
        <v>-0.1483</v>
      </c>
      <c r="P418" s="127" t="n">
        <v>1</v>
      </c>
      <c r="Q418" s="127" t="n">
        <v>0</v>
      </c>
      <c r="R418" s="127" t="n">
        <f aca="false">IF(ISNUMBER(F418),IF(AND(F418&gt;0.02,G418=1),100,IF(F418&gt;-0.02,50,0)),"")</f>
        <v>0</v>
      </c>
      <c r="S418" s="127" t="n">
        <f aca="false">IF(ISNUMBER(H418),IF(H418&gt;0.05,100,IF(H418&gt;0,50,0)),"")</f>
        <v>0</v>
      </c>
      <c r="T418" s="127" t="n">
        <f aca="false">IF(AND(A418&gt;="2019-01",ISNUMBER(L418)),IF(AND(L418&lt;350,OR(NOT(ISNUMBER(M418)),M418&lt;50)),100,IF(L418&lt;=450,50,0)),IF(ISNUMBER(J418),IF(AND(J418&lt;0.95,OR(NOT(ISNUMBER(K418)),K418&lt;0.2)),100,IF(AND(J418&lt;=1.35,OR(NOT(ISNUMBER(K418)),K418&lt;0.4)),50,0)),""))</f>
        <v>100</v>
      </c>
      <c r="U418" s="127" t="n">
        <f aca="false">IF(ISNUMBER(P418),IF(P418=1,100,IF(P418=0,50,0)),"")</f>
        <v>100</v>
      </c>
      <c r="V418" s="127" t="n">
        <f aca="false">IF(ISNUMBER(Q418),IF(Q418=1,0,100),"")</f>
        <v>100</v>
      </c>
      <c r="W418" s="127" t="n">
        <f aca="false">IF(ISNUMBER(N418),IF(OR(N418&lt;4,AND(N418&lt;6,ISNUMBER(O418),O418&lt;-0.3)),100,IF(OR(N418&lt;=6,AND(ISNUMBER(O418),O418&lt;-0.3)),50,0)),"")</f>
        <v>100</v>
      </c>
      <c r="X418" s="127" t="n">
        <f aca="false">IF(ISNUMBER(I418),IF(I418&lt;15,100,IF(I418&lt;=25,50,0)),"")</f>
        <v>50</v>
      </c>
      <c r="Y418" s="127" t="n">
        <f aca="false">SUMPRODUCT({30,10,20,15,10,10,5},--ISNUMBER(R418:X418))</f>
        <v>100</v>
      </c>
      <c r="Z418" s="127" t="n">
        <f aca="false">IF(Y418&gt;=60,SUMPRODUCT({30,10,20,15,10,10,5},R418:X418)/Y418,"")</f>
        <v>57.5</v>
      </c>
      <c r="AA418" s="127" t="str">
        <f aca="false">IF(ISNUMBER(Z418),IF(Z418&gt;=70,"EASY",IF(Z418&gt;40,"UNCERTAIN","HARD")),"")</f>
        <v>UNCERTAIN</v>
      </c>
    </row>
    <row r="419" customFormat="false" ht="15" hidden="false" customHeight="false" outlineLevel="0" collapsed="false">
      <c r="A419" s="127" t="s">
        <v>1709</v>
      </c>
      <c r="B419" s="127" t="n">
        <v>-0.0897</v>
      </c>
      <c r="C419" s="127" t="s">
        <v>1293</v>
      </c>
      <c r="D419" s="127" t="n">
        <f aca="false">D418*(1+B419)</f>
        <v>3714.74850183742</v>
      </c>
      <c r="E419" s="127" t="n">
        <f aca="false">AVERAGE(D410:D419)</f>
        <v>4367.3308375765</v>
      </c>
      <c r="F419" s="127" t="n">
        <f aca="false">D419/E419-1</f>
        <v>-0.149423609066723</v>
      </c>
      <c r="G419" s="127" t="n">
        <f aca="false">IF(E419&gt;E418,1,0)</f>
        <v>0</v>
      </c>
      <c r="H419" s="127" t="n">
        <f aca="false">D419/D407-1</f>
        <v>-0.296717910053237</v>
      </c>
      <c r="I419" s="127" t="n">
        <f aca="false">STDEV(B414:B419)*SQRT(12)*100</f>
        <v>20.8208818257057</v>
      </c>
      <c r="J419" s="127" t="n">
        <v>0.86</v>
      </c>
      <c r="K419" s="127" t="n">
        <f aca="false">IF(AND(ISNUMBER(J419),ISNUMBER(J413)),J419-J413,"")</f>
        <v>0</v>
      </c>
      <c r="M419" s="127" t="str">
        <f aca="false">IF(AND(ISNUMBER(L419),ISNUMBER(L413)),L419-L413,"")</f>
        <v/>
      </c>
      <c r="N419" s="127" t="n">
        <v>2.633</v>
      </c>
      <c r="O419" s="127" t="n">
        <f aca="false">IF(AND(ISNUMBER(N419),ISNUMBER(N413)),N419-N413,"")</f>
        <v>0.0219</v>
      </c>
      <c r="P419" s="127" t="n">
        <v>1</v>
      </c>
      <c r="Q419" s="127" t="n">
        <v>0</v>
      </c>
      <c r="R419" s="127" t="n">
        <f aca="false">IF(ISNUMBER(F419),IF(AND(F419&gt;0.02,G419=1),100,IF(F419&gt;-0.02,50,0)),"")</f>
        <v>0</v>
      </c>
      <c r="S419" s="127" t="n">
        <f aca="false">IF(ISNUMBER(H419),IF(H419&gt;0.05,100,IF(H419&gt;0,50,0)),"")</f>
        <v>0</v>
      </c>
      <c r="T419" s="127" t="n">
        <f aca="false">IF(AND(A419&gt;="2019-01",ISNUMBER(L419)),IF(AND(L419&lt;350,OR(NOT(ISNUMBER(M419)),M419&lt;50)),100,IF(L419&lt;=450,50,0)),IF(ISNUMBER(J419),IF(AND(J419&lt;0.95,OR(NOT(ISNUMBER(K419)),K419&lt;0.2)),100,IF(AND(J419&lt;=1.35,OR(NOT(ISNUMBER(K419)),K419&lt;0.4)),50,0)),""))</f>
        <v>100</v>
      </c>
      <c r="U419" s="127" t="n">
        <f aca="false">IF(ISNUMBER(P419),IF(P419=1,100,IF(P419=0,50,0)),"")</f>
        <v>100</v>
      </c>
      <c r="V419" s="127" t="n">
        <f aca="false">IF(ISNUMBER(Q419),IF(Q419=1,0,100),"")</f>
        <v>100</v>
      </c>
      <c r="W419" s="127" t="n">
        <f aca="false">IF(ISNUMBER(N419),IF(OR(N419&lt;4,AND(N419&lt;6,ISNUMBER(O419),O419&lt;-0.3)),100,IF(OR(N419&lt;=6,AND(ISNUMBER(O419),O419&lt;-0.3)),50,0)),"")</f>
        <v>100</v>
      </c>
      <c r="X419" s="127" t="n">
        <f aca="false">IF(ISNUMBER(I419),IF(I419&lt;15,100,IF(I419&lt;=25,50,0)),"")</f>
        <v>50</v>
      </c>
      <c r="Y419" s="127" t="n">
        <f aca="false">SUMPRODUCT({30,10,20,15,10,10,5},--ISNUMBER(R419:X419))</f>
        <v>100</v>
      </c>
      <c r="Z419" s="127" t="n">
        <f aca="false">IF(Y419&gt;=60,SUMPRODUCT({30,10,20,15,10,10,5},R419:X419)/Y419,"")</f>
        <v>57.5</v>
      </c>
      <c r="AA419" s="127" t="str">
        <f aca="false">IF(ISNUMBER(Z419),IF(Z419&gt;=70,"EASY",IF(Z419&gt;40,"UNCERTAIN","HARD")),"")</f>
        <v>UNCERTAIN</v>
      </c>
    </row>
    <row r="420" customFormat="false" ht="15" hidden="false" customHeight="false" outlineLevel="0" collapsed="false">
      <c r="A420" s="127" t="s">
        <v>1710</v>
      </c>
      <c r="B420" s="127" t="n">
        <v>0.0268</v>
      </c>
      <c r="C420" s="127" t="s">
        <v>1293</v>
      </c>
      <c r="D420" s="127" t="n">
        <f aca="false">D419*(1+B420)</f>
        <v>3814.30376168667</v>
      </c>
      <c r="E420" s="127" t="n">
        <f aca="false">AVERAGE(D411:D420)</f>
        <v>4277.08396107382</v>
      </c>
      <c r="F420" s="127" t="n">
        <f aca="false">D420/E420-1</f>
        <v>-0.108199933318814</v>
      </c>
      <c r="G420" s="127" t="n">
        <f aca="false">IF(E420&gt;E419,1,0)</f>
        <v>0</v>
      </c>
      <c r="H420" s="127" t="n">
        <f aca="false">D420/D408-1</f>
        <v>-0.261625715790045</v>
      </c>
      <c r="I420" s="127" t="n">
        <f aca="false">STDEV(B415:B420)*SQRT(12)*100</f>
        <v>15.1551878906202</v>
      </c>
      <c r="J420" s="127" t="n">
        <v>0.88</v>
      </c>
      <c r="K420" s="127" t="n">
        <f aca="false">IF(AND(ISNUMBER(J420),ISNUMBER(J414)),J420-J414,"")</f>
        <v>0.01</v>
      </c>
      <c r="M420" s="127" t="str">
        <f aca="false">IF(AND(ISNUMBER(L420),ISNUMBER(L414)),L420-L414,"")</f>
        <v/>
      </c>
      <c r="N420" s="127" t="n">
        <v>2.6287</v>
      </c>
      <c r="O420" s="127" t="n">
        <f aca="false">IF(AND(ISNUMBER(N420),ISNUMBER(N414)),N420-N414,"")</f>
        <v>-0.0335000000000001</v>
      </c>
      <c r="P420" s="127" t="n">
        <v>1</v>
      </c>
      <c r="Q420" s="127" t="n">
        <v>0</v>
      </c>
      <c r="R420" s="127" t="n">
        <f aca="false">IF(ISNUMBER(F420),IF(AND(F420&gt;0.02,G420=1),100,IF(F420&gt;-0.02,50,0)),"")</f>
        <v>0</v>
      </c>
      <c r="S420" s="127" t="n">
        <f aca="false">IF(ISNUMBER(H420),IF(H420&gt;0.05,100,IF(H420&gt;0,50,0)),"")</f>
        <v>0</v>
      </c>
      <c r="T420" s="127" t="n">
        <f aca="false">IF(AND(A420&gt;="2019-01",ISNUMBER(L420)),IF(AND(L420&lt;350,OR(NOT(ISNUMBER(M420)),M420&lt;50)),100,IF(L420&lt;=450,50,0)),IF(ISNUMBER(J420),IF(AND(J420&lt;0.95,OR(NOT(ISNUMBER(K420)),K420&lt;0.2)),100,IF(AND(J420&lt;=1.35,OR(NOT(ISNUMBER(K420)),K420&lt;0.4)),50,0)),""))</f>
        <v>100</v>
      </c>
      <c r="U420" s="127" t="n">
        <f aca="false">IF(ISNUMBER(P420),IF(P420=1,100,IF(P420=0,50,0)),"")</f>
        <v>100</v>
      </c>
      <c r="V420" s="127" t="n">
        <f aca="false">IF(ISNUMBER(Q420),IF(Q420=1,0,100),"")</f>
        <v>100</v>
      </c>
      <c r="W420" s="127" t="n">
        <f aca="false">IF(ISNUMBER(N420),IF(OR(N420&lt;4,AND(N420&lt;6,ISNUMBER(O420),O420&lt;-0.3)),100,IF(OR(N420&lt;=6,AND(ISNUMBER(O420),O420&lt;-0.3)),50,0)),"")</f>
        <v>100</v>
      </c>
      <c r="X420" s="127" t="n">
        <f aca="false">IF(ISNUMBER(I420),IF(I420&lt;15,100,IF(I420&lt;=25,50,0)),"")</f>
        <v>50</v>
      </c>
      <c r="Y420" s="127" t="n">
        <f aca="false">SUMPRODUCT({30,10,20,15,10,10,5},--ISNUMBER(R420:X420))</f>
        <v>100</v>
      </c>
      <c r="Z420" s="127" t="n">
        <f aca="false">IF(Y420&gt;=60,SUMPRODUCT({30,10,20,15,10,10,5},R420:X420)/Y420,"")</f>
        <v>57.5</v>
      </c>
      <c r="AA420" s="127" t="str">
        <f aca="false">IF(ISNUMBER(Z420),IF(Z420&gt;=70,"EASY",IF(Z420&gt;40,"UNCERTAIN","HARD")),"")</f>
        <v>UNCERTAIN</v>
      </c>
    </row>
    <row r="421" customFormat="false" ht="15" hidden="false" customHeight="false" outlineLevel="0" collapsed="false">
      <c r="A421" s="127" t="s">
        <v>1711</v>
      </c>
      <c r="B421" s="127" t="n">
        <v>0.0771</v>
      </c>
      <c r="C421" s="127" t="s">
        <v>1293</v>
      </c>
      <c r="D421" s="127" t="n">
        <f aca="false">D420*(1+B421)</f>
        <v>4108.38658171271</v>
      </c>
      <c r="E421" s="127" t="n">
        <f aca="false">AVERAGE(D412:D421)</f>
        <v>4198.93481140071</v>
      </c>
      <c r="F421" s="127" t="n">
        <f aca="false">D421/E421-1</f>
        <v>-0.0215645714342013</v>
      </c>
      <c r="G421" s="127" t="n">
        <f aca="false">IF(E421&gt;E420,1,0)</f>
        <v>0</v>
      </c>
      <c r="H421" s="127" t="n">
        <f aca="false">D421/D409-1</f>
        <v>-0.11426334611589</v>
      </c>
      <c r="I421" s="127" t="n">
        <f aca="false">STDEV(B416:B421)*SQRT(12)*100</f>
        <v>20.7703442436566</v>
      </c>
      <c r="J421" s="127" t="n">
        <v>0.84</v>
      </c>
      <c r="K421" s="127" t="n">
        <f aca="false">IF(AND(ISNUMBER(J421),ISNUMBER(J415)),J421-J415,"")</f>
        <v>0.0599999999999999</v>
      </c>
      <c r="M421" s="127" t="str">
        <f aca="false">IF(AND(ISNUMBER(L421),ISNUMBER(L415)),L421-L415,"")</f>
        <v/>
      </c>
      <c r="N421" s="127" t="n">
        <v>2.7307</v>
      </c>
      <c r="O421" s="127" t="n">
        <f aca="false">IF(AND(ISNUMBER(N421),ISNUMBER(N415)),N421-N415,"")</f>
        <v>0.185</v>
      </c>
      <c r="P421" s="127" t="n">
        <v>1</v>
      </c>
      <c r="Q421" s="127" t="n">
        <v>0</v>
      </c>
      <c r="R421" s="127" t="n">
        <f aca="false">IF(ISNUMBER(F421),IF(AND(F421&gt;0.02,G421=1),100,IF(F421&gt;-0.02,50,0)),"")</f>
        <v>0</v>
      </c>
      <c r="S421" s="127" t="n">
        <f aca="false">IF(ISNUMBER(H421),IF(H421&gt;0.05,100,IF(H421&gt;0,50,0)),"")</f>
        <v>0</v>
      </c>
      <c r="T421" s="127" t="n">
        <f aca="false">IF(AND(A421&gt;="2019-01",ISNUMBER(L421)),IF(AND(L421&lt;350,OR(NOT(ISNUMBER(M421)),M421&lt;50)),100,IF(L421&lt;=450,50,0)),IF(ISNUMBER(J421),IF(AND(J421&lt;0.95,OR(NOT(ISNUMBER(K421)),K421&lt;0.2)),100,IF(AND(J421&lt;=1.35,OR(NOT(ISNUMBER(K421)),K421&lt;0.4)),50,0)),""))</f>
        <v>100</v>
      </c>
      <c r="U421" s="127" t="n">
        <f aca="false">IF(ISNUMBER(P421),IF(P421=1,100,IF(P421=0,50,0)),"")</f>
        <v>100</v>
      </c>
      <c r="V421" s="127" t="n">
        <f aca="false">IF(ISNUMBER(Q421),IF(Q421=1,0,100),"")</f>
        <v>100</v>
      </c>
      <c r="W421" s="127" t="n">
        <f aca="false">IF(ISNUMBER(N421),IF(OR(N421&lt;4,AND(N421&lt;6,ISNUMBER(O421),O421&lt;-0.3)),100,IF(OR(N421&lt;=6,AND(ISNUMBER(O421),O421&lt;-0.3)),50,0)),"")</f>
        <v>100</v>
      </c>
      <c r="X421" s="127" t="n">
        <f aca="false">IF(ISNUMBER(I421),IF(I421&lt;15,100,IF(I421&lt;=25,50,0)),"")</f>
        <v>50</v>
      </c>
      <c r="Y421" s="127" t="n">
        <f aca="false">SUMPRODUCT({30,10,20,15,10,10,5},--ISNUMBER(R421:X421))</f>
        <v>100</v>
      </c>
      <c r="Z421" s="127" t="n">
        <f aca="false">IF(Y421&gt;=60,SUMPRODUCT({30,10,20,15,10,10,5},R421:X421)/Y421,"")</f>
        <v>57.5</v>
      </c>
      <c r="AA421" s="127" t="str">
        <f aca="false">IF(ISNUMBER(Z421),IF(Z421&gt;=70,"EASY",IF(Z421&gt;40,"UNCERTAIN","HARD")),"")</f>
        <v>UNCERTAIN</v>
      </c>
    </row>
    <row r="422" customFormat="false" ht="15" hidden="false" customHeight="false" outlineLevel="0" collapsed="false">
      <c r="A422" s="127" t="s">
        <v>1712</v>
      </c>
      <c r="B422" s="127" t="n">
        <v>0.0176</v>
      </c>
      <c r="C422" s="127" t="s">
        <v>1293</v>
      </c>
      <c r="D422" s="127" t="n">
        <f aca="false">D421*(1+B422)</f>
        <v>4180.69418555085</v>
      </c>
      <c r="E422" s="127" t="n">
        <f aca="false">AVERAGE(D413:D422)</f>
        <v>4175.30154312997</v>
      </c>
      <c r="F422" s="127" t="n">
        <f aca="false">D422/E422-1</f>
        <v>0.00129155759534427</v>
      </c>
      <c r="G422" s="127" t="n">
        <f aca="false">IF(E422&gt;E421,1,0)</f>
        <v>0</v>
      </c>
      <c r="H422" s="127" t="n">
        <f aca="false">D422/D410-1</f>
        <v>-0.113653634583076</v>
      </c>
      <c r="I422" s="127" t="n">
        <f aca="false">STDEV(B417:B422)*SQRT(12)*100</f>
        <v>21.214131139408</v>
      </c>
      <c r="J422" s="127" t="n">
        <v>1.28</v>
      </c>
      <c r="K422" s="127" t="n">
        <f aca="false">IF(AND(ISNUMBER(J422),ISNUMBER(J416)),J422-J416,"")</f>
        <v>0.49</v>
      </c>
      <c r="M422" s="127" t="str">
        <f aca="false">IF(AND(ISNUMBER(L422),ISNUMBER(L416)),L422-L416,"")</f>
        <v/>
      </c>
      <c r="N422" s="127" t="n">
        <v>2.7823</v>
      </c>
      <c r="O422" s="127" t="n">
        <f aca="false">IF(AND(ISNUMBER(N422),ISNUMBER(N416)),N422-N416,"")</f>
        <v>0.0766</v>
      </c>
      <c r="P422" s="127" t="n">
        <v>1</v>
      </c>
      <c r="Q422" s="127" t="n">
        <v>0</v>
      </c>
      <c r="R422" s="127" t="n">
        <f aca="false">IF(ISNUMBER(F422),IF(AND(F422&gt;0.02,G422=1),100,IF(F422&gt;-0.02,50,0)),"")</f>
        <v>50</v>
      </c>
      <c r="S422" s="127" t="n">
        <f aca="false">IF(ISNUMBER(H422),IF(H422&gt;0.05,100,IF(H422&gt;0,50,0)),"")</f>
        <v>0</v>
      </c>
      <c r="T422" s="127" t="n">
        <f aca="false">IF(AND(A422&gt;="2019-01",ISNUMBER(L422)),IF(AND(L422&lt;350,OR(NOT(ISNUMBER(M422)),M422&lt;50)),100,IF(L422&lt;=450,50,0)),IF(ISNUMBER(J422),IF(AND(J422&lt;0.95,OR(NOT(ISNUMBER(K422)),K422&lt;0.2)),100,IF(AND(J422&lt;=1.35,OR(NOT(ISNUMBER(K422)),K422&lt;0.4)),50,0)),""))</f>
        <v>0</v>
      </c>
      <c r="U422" s="127" t="n">
        <f aca="false">IF(ISNUMBER(P422),IF(P422=1,100,IF(P422=0,50,0)),"")</f>
        <v>100</v>
      </c>
      <c r="V422" s="127" t="n">
        <f aca="false">IF(ISNUMBER(Q422),IF(Q422=1,0,100),"")</f>
        <v>100</v>
      </c>
      <c r="W422" s="127" t="n">
        <f aca="false">IF(ISNUMBER(N422),IF(OR(N422&lt;4,AND(N422&lt;6,ISNUMBER(O422),O422&lt;-0.3)),100,IF(OR(N422&lt;=6,AND(ISNUMBER(O422),O422&lt;-0.3)),50,0)),"")</f>
        <v>100</v>
      </c>
      <c r="X422" s="127" t="n">
        <f aca="false">IF(ISNUMBER(I422),IF(I422&lt;15,100,IF(I422&lt;=25,50,0)),"")</f>
        <v>50</v>
      </c>
      <c r="Y422" s="127" t="n">
        <f aca="false">SUMPRODUCT({30,10,20,15,10,10,5},--ISNUMBER(R422:X422))</f>
        <v>100</v>
      </c>
      <c r="Z422" s="127" t="n">
        <f aca="false">IF(Y422&gt;=60,SUMPRODUCT({30,10,20,15,10,10,5},R422:X422)/Y422,"")</f>
        <v>52.5</v>
      </c>
      <c r="AA422" s="127" t="str">
        <f aca="false">IF(ISNUMBER(Z422),IF(Z422&gt;=70,"EASY",IF(Z422&gt;40,"UNCERTAIN","HARD")),"")</f>
        <v>UNCERTAIN</v>
      </c>
    </row>
    <row r="423" customFormat="false" ht="15" hidden="false" customHeight="false" outlineLevel="0" collapsed="false">
      <c r="A423" s="127" t="s">
        <v>1713</v>
      </c>
      <c r="B423" s="127" t="n">
        <v>-0.013</v>
      </c>
      <c r="C423" s="127" t="s">
        <v>1293</v>
      </c>
      <c r="D423" s="127" t="n">
        <f aca="false">D422*(1+B423)</f>
        <v>4126.34516113869</v>
      </c>
      <c r="E423" s="127" t="n">
        <f aca="false">AVERAGE(D414:D423)</f>
        <v>4176.4458361969</v>
      </c>
      <c r="F423" s="127" t="n">
        <f aca="false">D423/E423-1</f>
        <v>-0.0119960073764124</v>
      </c>
      <c r="G423" s="127" t="n">
        <f aca="false">IF(E423&gt;E422,1,0)</f>
        <v>1</v>
      </c>
      <c r="H423" s="127" t="n">
        <f aca="false">D423/D411-1</f>
        <v>-0.156145594032503</v>
      </c>
      <c r="I423" s="127" t="n">
        <f aca="false">STDEV(B418:B423)*SQRT(12)*100</f>
        <v>21.1655578712209</v>
      </c>
      <c r="J423" s="127" t="n">
        <v>1.32</v>
      </c>
      <c r="K423" s="127" t="n">
        <f aca="false">IF(AND(ISNUMBER(J423),ISNUMBER(J417)),J423-J417,"")</f>
        <v>0.48</v>
      </c>
      <c r="M423" s="127" t="str">
        <f aca="false">IF(AND(ISNUMBER(L423),ISNUMBER(L417)),L423-L417,"")</f>
        <v/>
      </c>
      <c r="N423" s="127" t="n">
        <v>2.6101</v>
      </c>
      <c r="O423" s="127" t="n">
        <f aca="false">IF(AND(ISNUMBER(N423),ISNUMBER(N417)),N423-N417,"")</f>
        <v>-0.0895999999999999</v>
      </c>
      <c r="P423" s="127" t="n">
        <v>1</v>
      </c>
      <c r="Q423" s="127" t="n">
        <v>0</v>
      </c>
      <c r="R423" s="127" t="n">
        <f aca="false">IF(ISNUMBER(F423),IF(AND(F423&gt;0.02,G423=1),100,IF(F423&gt;-0.02,50,0)),"")</f>
        <v>50</v>
      </c>
      <c r="S423" s="127" t="n">
        <f aca="false">IF(ISNUMBER(H423),IF(H423&gt;0.05,100,IF(H423&gt;0,50,0)),"")</f>
        <v>0</v>
      </c>
      <c r="T423" s="127" t="n">
        <f aca="false">IF(AND(A423&gt;="2019-01",ISNUMBER(L423)),IF(AND(L423&lt;350,OR(NOT(ISNUMBER(M423)),M423&lt;50)),100,IF(L423&lt;=450,50,0)),IF(ISNUMBER(J423),IF(AND(J423&lt;0.95,OR(NOT(ISNUMBER(K423)),K423&lt;0.2)),100,IF(AND(J423&lt;=1.35,OR(NOT(ISNUMBER(K423)),K423&lt;0.4)),50,0)),""))</f>
        <v>0</v>
      </c>
      <c r="U423" s="127" t="n">
        <f aca="false">IF(ISNUMBER(P423),IF(P423=1,100,IF(P423=0,50,0)),"")</f>
        <v>100</v>
      </c>
      <c r="V423" s="127" t="n">
        <f aca="false">IF(ISNUMBER(Q423),IF(Q423=1,0,100),"")</f>
        <v>100</v>
      </c>
      <c r="W423" s="127" t="n">
        <f aca="false">IF(ISNUMBER(N423),IF(OR(N423&lt;4,AND(N423&lt;6,ISNUMBER(O423),O423&lt;-0.3)),100,IF(OR(N423&lt;=6,AND(ISNUMBER(O423),O423&lt;-0.3)),50,0)),"")</f>
        <v>100</v>
      </c>
      <c r="X423" s="127" t="n">
        <f aca="false">IF(ISNUMBER(I423),IF(I423&lt;15,100,IF(I423&lt;=25,50,0)),"")</f>
        <v>50</v>
      </c>
      <c r="Y423" s="127" t="n">
        <f aca="false">SUMPRODUCT({30,10,20,15,10,10,5},--ISNUMBER(R423:X423))</f>
        <v>100</v>
      </c>
      <c r="Z423" s="127" t="n">
        <f aca="false">IF(Y423&gt;=60,SUMPRODUCT({30,10,20,15,10,10,5},R423:X423)/Y423,"")</f>
        <v>52.5</v>
      </c>
      <c r="AA423" s="127" t="str">
        <f aca="false">IF(ISNUMBER(Z423),IF(Z423&gt;=70,"EASY",IF(Z423&gt;40,"UNCERTAIN","HARD")),"")</f>
        <v>UNCERTAIN</v>
      </c>
    </row>
    <row r="424" customFormat="false" ht="15" hidden="false" customHeight="false" outlineLevel="0" collapsed="false">
      <c r="A424" s="127" t="s">
        <v>1714</v>
      </c>
      <c r="B424" s="127" t="n">
        <v>-0.0216</v>
      </c>
      <c r="C424" s="127" t="s">
        <v>1293</v>
      </c>
      <c r="D424" s="127" t="n">
        <f aca="false">D423*(1+B424)</f>
        <v>4037.2161056581</v>
      </c>
      <c r="E424" s="127" t="n">
        <f aca="false">AVERAGE(D415:D424)</f>
        <v>4134.40008813595</v>
      </c>
      <c r="F424" s="127" t="n">
        <f aca="false">D424/E424-1</f>
        <v>-0.0235061872112317</v>
      </c>
      <c r="G424" s="127" t="n">
        <f aca="false">IF(E424&gt;E423,1,0)</f>
        <v>0</v>
      </c>
      <c r="H424" s="127" t="n">
        <f aca="false">D424/D412-1</f>
        <v>-0.085987876897377</v>
      </c>
      <c r="I424" s="127" t="n">
        <f aca="false">STDEV(B419:B424)*SQRT(12)*100</f>
        <v>19.3821072125814</v>
      </c>
      <c r="J424" s="127" t="n">
        <v>1.38</v>
      </c>
      <c r="K424" s="127" t="n">
        <f aca="false">IF(AND(ISNUMBER(J424),ISNUMBER(J418)),J424-J418,"")</f>
        <v>0.55</v>
      </c>
      <c r="M424" s="127" t="str">
        <f aca="false">IF(AND(ISNUMBER(L424),ISNUMBER(L418)),L424-L418,"")</f>
        <v/>
      </c>
      <c r="N424" s="127" t="n">
        <v>2.5488</v>
      </c>
      <c r="O424" s="127" t="n">
        <f aca="false">IF(AND(ISNUMBER(N424),ISNUMBER(N418)),N424-N418,"")</f>
        <v>-0.0899999999999999</v>
      </c>
      <c r="P424" s="127" t="n">
        <v>1</v>
      </c>
      <c r="Q424" s="127" t="n">
        <v>0</v>
      </c>
      <c r="R424" s="127" t="n">
        <f aca="false">IF(ISNUMBER(F424),IF(AND(F424&gt;0.02,G424=1),100,IF(F424&gt;-0.02,50,0)),"")</f>
        <v>0</v>
      </c>
      <c r="S424" s="127" t="n">
        <f aca="false">IF(ISNUMBER(H424),IF(H424&gt;0.05,100,IF(H424&gt;0,50,0)),"")</f>
        <v>0</v>
      </c>
      <c r="T424" s="127" t="n">
        <f aca="false">IF(AND(A424&gt;="2019-01",ISNUMBER(L424)),IF(AND(L424&lt;350,OR(NOT(ISNUMBER(M424)),M424&lt;50)),100,IF(L424&lt;=450,50,0)),IF(ISNUMBER(J424),IF(AND(J424&lt;0.95,OR(NOT(ISNUMBER(K424)),K424&lt;0.2)),100,IF(AND(J424&lt;=1.35,OR(NOT(ISNUMBER(K424)),K424&lt;0.4)),50,0)),""))</f>
        <v>0</v>
      </c>
      <c r="U424" s="127" t="n">
        <f aca="false">IF(ISNUMBER(P424),IF(P424=1,100,IF(P424=0,50,0)),"")</f>
        <v>100</v>
      </c>
      <c r="V424" s="127" t="n">
        <f aca="false">IF(ISNUMBER(Q424),IF(Q424=1,0,100),"")</f>
        <v>100</v>
      </c>
      <c r="W424" s="127" t="n">
        <f aca="false">IF(ISNUMBER(N424),IF(OR(N424&lt;4,AND(N424&lt;6,ISNUMBER(O424),O424&lt;-0.3)),100,IF(OR(N424&lt;=6,AND(ISNUMBER(O424),O424&lt;-0.3)),50,0)),"")</f>
        <v>100</v>
      </c>
      <c r="X424" s="127" t="n">
        <f aca="false">IF(ISNUMBER(I424),IF(I424&lt;15,100,IF(I424&lt;=25,50,0)),"")</f>
        <v>50</v>
      </c>
      <c r="Y424" s="127" t="n">
        <f aca="false">SUMPRODUCT({30,10,20,15,10,10,5},--ISNUMBER(R424:X424))</f>
        <v>100</v>
      </c>
      <c r="Z424" s="127" t="n">
        <f aca="false">IF(Y424&gt;=60,SUMPRODUCT({30,10,20,15,10,10,5},R424:X424)/Y424,"")</f>
        <v>37.5</v>
      </c>
      <c r="AA424" s="127" t="str">
        <f aca="false">IF(ISNUMBER(Z424),IF(Z424&gt;=70,"EASY",IF(Z424&gt;40,"UNCERTAIN","HARD")),"")</f>
        <v>HARD</v>
      </c>
    </row>
    <row r="425" customFormat="false" ht="15" hidden="false" customHeight="false" outlineLevel="0" collapsed="false">
      <c r="A425" s="127" t="s">
        <v>1715</v>
      </c>
      <c r="B425" s="127" t="n">
        <v>0.0437</v>
      </c>
      <c r="C425" s="127" t="s">
        <v>1293</v>
      </c>
      <c r="D425" s="127" t="n">
        <f aca="false">D424*(1+B425)</f>
        <v>4213.64244947536</v>
      </c>
      <c r="E425" s="127" t="n">
        <f aca="false">AVERAGE(D416:D425)</f>
        <v>4105.36099392702</v>
      </c>
      <c r="F425" s="127" t="n">
        <f aca="false">D425/E425-1</f>
        <v>0.0263756234125374</v>
      </c>
      <c r="G425" s="127" t="n">
        <f aca="false">IF(E425&gt;E424,1,0)</f>
        <v>0</v>
      </c>
      <c r="H425" s="127" t="n">
        <f aca="false">D425/D413-1</f>
        <v>0.0239957630766505</v>
      </c>
      <c r="I425" s="127" t="n">
        <f aca="false">STDEV(B420:B425)*SQRT(12)*100</f>
        <v>12.6569506596178</v>
      </c>
      <c r="J425" s="127" t="n">
        <v>1.3</v>
      </c>
      <c r="K425" s="127" t="n">
        <f aca="false">IF(AND(ISNUMBER(J425),ISNUMBER(J419)),J425-J419,"")</f>
        <v>0.44</v>
      </c>
      <c r="M425" s="127" t="str">
        <f aca="false">IF(AND(ISNUMBER(L425),ISNUMBER(L419)),L425-L419,"")</f>
        <v/>
      </c>
      <c r="N425" s="127" t="n">
        <v>2.4364</v>
      </c>
      <c r="O425" s="127" t="n">
        <f aca="false">IF(AND(ISNUMBER(N425),ISNUMBER(N419)),N425-N419,"")</f>
        <v>-0.1966</v>
      </c>
      <c r="P425" s="127" t="n">
        <v>1</v>
      </c>
      <c r="Q425" s="127" t="n">
        <v>0</v>
      </c>
      <c r="R425" s="127" t="n">
        <f aca="false">IF(ISNUMBER(F425),IF(AND(F425&gt;0.02,G425=1),100,IF(F425&gt;-0.02,50,0)),"")</f>
        <v>50</v>
      </c>
      <c r="S425" s="127" t="n">
        <f aca="false">IF(ISNUMBER(H425),IF(H425&gt;0.05,100,IF(H425&gt;0,50,0)),"")</f>
        <v>50</v>
      </c>
      <c r="T425" s="127" t="n">
        <f aca="false">IF(AND(A425&gt;="2019-01",ISNUMBER(L425)),IF(AND(L425&lt;350,OR(NOT(ISNUMBER(M425)),M425&lt;50)),100,IF(L425&lt;=450,50,0)),IF(ISNUMBER(J425),IF(AND(J425&lt;0.95,OR(NOT(ISNUMBER(K425)),K425&lt;0.2)),100,IF(AND(J425&lt;=1.35,OR(NOT(ISNUMBER(K425)),K425&lt;0.4)),50,0)),""))</f>
        <v>0</v>
      </c>
      <c r="U425" s="127" t="n">
        <f aca="false">IF(ISNUMBER(P425),IF(P425=1,100,IF(P425=0,50,0)),"")</f>
        <v>100</v>
      </c>
      <c r="V425" s="127" t="n">
        <f aca="false">IF(ISNUMBER(Q425),IF(Q425=1,0,100),"")</f>
        <v>100</v>
      </c>
      <c r="W425" s="127" t="n">
        <f aca="false">IF(ISNUMBER(N425),IF(OR(N425&lt;4,AND(N425&lt;6,ISNUMBER(O425),O425&lt;-0.3)),100,IF(OR(N425&lt;=6,AND(ISNUMBER(O425),O425&lt;-0.3)),50,0)),"")</f>
        <v>100</v>
      </c>
      <c r="X425" s="127" t="n">
        <f aca="false">IF(ISNUMBER(I425),IF(I425&lt;15,100,IF(I425&lt;=25,50,0)),"")</f>
        <v>100</v>
      </c>
      <c r="Y425" s="127" t="n">
        <f aca="false">SUMPRODUCT({30,10,20,15,10,10,5},--ISNUMBER(R425:X425))</f>
        <v>100</v>
      </c>
      <c r="Z425" s="127" t="n">
        <f aca="false">IF(Y425&gt;=60,SUMPRODUCT({30,10,20,15,10,10,5},R425:X425)/Y425,"")</f>
        <v>60</v>
      </c>
      <c r="AA425" s="127" t="str">
        <f aca="false">IF(ISNUMBER(Z425),IF(Z425&gt;=70,"EASY",IF(Z425&gt;40,"UNCERTAIN","HARD")),"")</f>
        <v>UNCERTAIN</v>
      </c>
    </row>
    <row r="426" customFormat="false" ht="15" hidden="false" customHeight="false" outlineLevel="0" collapsed="false">
      <c r="A426" s="127" t="s">
        <v>1716</v>
      </c>
      <c r="B426" s="127" t="n">
        <v>-0.0505</v>
      </c>
      <c r="C426" s="127" t="s">
        <v>1293</v>
      </c>
      <c r="D426" s="127" t="n">
        <f aca="false">D425*(1+B426)</f>
        <v>4000.85350577685</v>
      </c>
      <c r="E426" s="127" t="n">
        <f aca="false">AVERAGE(D417:D426)</f>
        <v>4062.51970077823</v>
      </c>
      <c r="F426" s="127" t="n">
        <f aca="false">D426/E426-1</f>
        <v>-0.0151792974664382</v>
      </c>
      <c r="G426" s="127" t="n">
        <f aca="false">IF(E426&gt;E425,1,0)</f>
        <v>0</v>
      </c>
      <c r="H426" s="127" t="n">
        <f aca="false">D426/D414-1</f>
        <v>-0.102479482099806</v>
      </c>
      <c r="I426" s="127" t="n">
        <f aca="false">STDEV(B421:B426)*SQRT(12)*100</f>
        <v>16.1563770691328</v>
      </c>
      <c r="J426" s="127" t="n">
        <v>1.27</v>
      </c>
      <c r="K426" s="127" t="n">
        <f aca="false">IF(AND(ISNUMBER(J426),ISNUMBER(J420)),J426-J420,"")</f>
        <v>0.39</v>
      </c>
      <c r="M426" s="127" t="str">
        <f aca="false">IF(AND(ISNUMBER(L426),ISNUMBER(L420)),L426-L420,"")</f>
        <v/>
      </c>
      <c r="N426" s="127" t="n">
        <v>2.4851</v>
      </c>
      <c r="O426" s="127" t="n">
        <f aca="false">IF(AND(ISNUMBER(N426),ISNUMBER(N420)),N426-N420,"")</f>
        <v>-0.1436</v>
      </c>
      <c r="P426" s="127" t="n">
        <v>1</v>
      </c>
      <c r="Q426" s="127" t="n">
        <v>0</v>
      </c>
      <c r="R426" s="127" t="n">
        <f aca="false">IF(ISNUMBER(F426),IF(AND(F426&gt;0.02,G426=1),100,IF(F426&gt;-0.02,50,0)),"")</f>
        <v>50</v>
      </c>
      <c r="S426" s="127" t="n">
        <f aca="false">IF(ISNUMBER(H426),IF(H426&gt;0.05,100,IF(H426&gt;0,50,0)),"")</f>
        <v>0</v>
      </c>
      <c r="T426" s="127" t="n">
        <f aca="false">IF(AND(A426&gt;="2019-01",ISNUMBER(L426)),IF(AND(L426&lt;350,OR(NOT(ISNUMBER(M426)),M426&lt;50)),100,IF(L426&lt;=450,50,0)),IF(ISNUMBER(J426),IF(AND(J426&lt;0.95,OR(NOT(ISNUMBER(K426)),K426&lt;0.2)),100,IF(AND(J426&lt;=1.35,OR(NOT(ISNUMBER(K426)),K426&lt;0.4)),50,0)),""))</f>
        <v>50</v>
      </c>
      <c r="U426" s="127" t="n">
        <f aca="false">IF(ISNUMBER(P426),IF(P426=1,100,IF(P426=0,50,0)),"")</f>
        <v>100</v>
      </c>
      <c r="V426" s="127" t="n">
        <f aca="false">IF(ISNUMBER(Q426),IF(Q426=1,0,100),"")</f>
        <v>100</v>
      </c>
      <c r="W426" s="127" t="n">
        <f aca="false">IF(ISNUMBER(N426),IF(OR(N426&lt;4,AND(N426&lt;6,ISNUMBER(O426),O426&lt;-0.3)),100,IF(OR(N426&lt;=6,AND(ISNUMBER(O426),O426&lt;-0.3)),50,0)),"")</f>
        <v>100</v>
      </c>
      <c r="X426" s="127" t="n">
        <f aca="false">IF(ISNUMBER(I426),IF(I426&lt;15,100,IF(I426&lt;=25,50,0)),"")</f>
        <v>50</v>
      </c>
      <c r="Y426" s="127" t="n">
        <f aca="false">SUMPRODUCT({30,10,20,15,10,10,5},--ISNUMBER(R426:X426))</f>
        <v>100</v>
      </c>
      <c r="Z426" s="127" t="n">
        <f aca="false">IF(Y426&gt;=60,SUMPRODUCT({30,10,20,15,10,10,5},R426:X426)/Y426,"")</f>
        <v>62.5</v>
      </c>
      <c r="AA426" s="127" t="str">
        <f aca="false">IF(ISNUMBER(Z426),IF(Z426&gt;=70,"EASY",IF(Z426&gt;40,"UNCERTAIN","HARD")),"")</f>
        <v>UNCERTAIN</v>
      </c>
    </row>
    <row r="427" customFormat="false" ht="15" hidden="false" customHeight="false" outlineLevel="0" collapsed="false">
      <c r="A427" s="127" t="s">
        <v>1717</v>
      </c>
      <c r="B427" s="127" t="n">
        <v>-0.0124</v>
      </c>
      <c r="C427" s="127" t="s">
        <v>1293</v>
      </c>
      <c r="D427" s="127" t="n">
        <f aca="false">D426*(1+B427)</f>
        <v>3951.24292230522</v>
      </c>
      <c r="E427" s="127" t="n">
        <f aca="false">AVERAGE(D418:D427)</f>
        <v>4022.82290686247</v>
      </c>
      <c r="F427" s="127" t="n">
        <f aca="false">D427/E427-1</f>
        <v>-0.0177934714538752</v>
      </c>
      <c r="G427" s="127" t="n">
        <f aca="false">IF(E427&gt;E426,1,0)</f>
        <v>0</v>
      </c>
      <c r="H427" s="127" t="n">
        <f aca="false">D427/D415-1</f>
        <v>-0.122732320389716</v>
      </c>
      <c r="I427" s="127" t="n">
        <f aca="false">STDEV(B422:B427)*SQRT(12)*100</f>
        <v>11.3214274718341</v>
      </c>
      <c r="J427" s="127" t="n">
        <v>1.34</v>
      </c>
      <c r="K427" s="127" t="n">
        <f aca="false">IF(AND(ISNUMBER(J427),ISNUMBER(J421)),J427-J421,"")</f>
        <v>0.5</v>
      </c>
      <c r="M427" s="127" t="str">
        <f aca="false">IF(AND(ISNUMBER(L427),ISNUMBER(L421)),L427-L421,"")</f>
        <v/>
      </c>
      <c r="N427" s="127" t="n">
        <v>2.5364</v>
      </c>
      <c r="O427" s="127" t="n">
        <f aca="false">IF(AND(ISNUMBER(N427),ISNUMBER(N421)),N427-N421,"")</f>
        <v>-0.1943</v>
      </c>
      <c r="P427" s="127" t="n">
        <v>1</v>
      </c>
      <c r="Q427" s="127" t="n">
        <v>0</v>
      </c>
      <c r="R427" s="127" t="n">
        <f aca="false">IF(ISNUMBER(F427),IF(AND(F427&gt;0.02,G427=1),100,IF(F427&gt;-0.02,50,0)),"")</f>
        <v>50</v>
      </c>
      <c r="S427" s="127" t="n">
        <f aca="false">IF(ISNUMBER(H427),IF(H427&gt;0.05,100,IF(H427&gt;0,50,0)),"")</f>
        <v>0</v>
      </c>
      <c r="T427" s="127" t="n">
        <f aca="false">IF(AND(A427&gt;="2019-01",ISNUMBER(L427)),IF(AND(L427&lt;350,OR(NOT(ISNUMBER(M427)),M427&lt;50)),100,IF(L427&lt;=450,50,0)),IF(ISNUMBER(J427),IF(AND(J427&lt;0.95,OR(NOT(ISNUMBER(K427)),K427&lt;0.2)),100,IF(AND(J427&lt;=1.35,OR(NOT(ISNUMBER(K427)),K427&lt;0.4)),50,0)),""))</f>
        <v>0</v>
      </c>
      <c r="U427" s="127" t="n">
        <f aca="false">IF(ISNUMBER(P427),IF(P427=1,100,IF(P427=0,50,0)),"")</f>
        <v>100</v>
      </c>
      <c r="V427" s="127" t="n">
        <f aca="false">IF(ISNUMBER(Q427),IF(Q427=1,0,100),"")</f>
        <v>100</v>
      </c>
      <c r="W427" s="127" t="n">
        <f aca="false">IF(ISNUMBER(N427),IF(OR(N427&lt;4,AND(N427&lt;6,ISNUMBER(O427),O427&lt;-0.3)),100,IF(OR(N427&lt;=6,AND(ISNUMBER(O427),O427&lt;-0.3)),50,0)),"")</f>
        <v>100</v>
      </c>
      <c r="X427" s="127" t="n">
        <f aca="false">IF(ISNUMBER(I427),IF(I427&lt;15,100,IF(I427&lt;=25,50,0)),"")</f>
        <v>100</v>
      </c>
      <c r="Y427" s="127" t="n">
        <f aca="false">SUMPRODUCT({30,10,20,15,10,10,5},--ISNUMBER(R427:X427))</f>
        <v>100</v>
      </c>
      <c r="Z427" s="127" t="n">
        <f aca="false">IF(Y427&gt;=60,SUMPRODUCT({30,10,20,15,10,10,5},R427:X427)/Y427,"")</f>
        <v>55</v>
      </c>
      <c r="AA427" s="127" t="str">
        <f aca="false">IF(ISNUMBER(Z427),IF(Z427&gt;=70,"EASY",IF(Z427&gt;40,"UNCERTAIN","HARD")),"")</f>
        <v>UNCERTAIN</v>
      </c>
    </row>
    <row r="428" customFormat="false" ht="15" hidden="false" customHeight="false" outlineLevel="0" collapsed="false">
      <c r="A428" s="127" t="s">
        <v>1718</v>
      </c>
      <c r="B428" s="127" t="n">
        <v>-0.0708</v>
      </c>
      <c r="C428" s="127" t="s">
        <v>1293</v>
      </c>
      <c r="D428" s="127" t="n">
        <f aca="false">D427*(1+B428)</f>
        <v>3671.49492340601</v>
      </c>
      <c r="E428" s="127" t="n">
        <f aca="false">AVERAGE(D419:D428)</f>
        <v>3981.89280985479</v>
      </c>
      <c r="F428" s="127" t="n">
        <f aca="false">D428/E428-1</f>
        <v>-0.0779523461004714</v>
      </c>
      <c r="G428" s="127" t="n">
        <f aca="false">IF(E428&gt;E427,1,0)</f>
        <v>0</v>
      </c>
      <c r="H428" s="127" t="n">
        <f aca="false">D428/D416-1</f>
        <v>-0.171082847372507</v>
      </c>
      <c r="I428" s="127" t="n">
        <f aca="false">STDEV(B423:B428)*SQRT(12)*100</f>
        <v>13.571475969842</v>
      </c>
      <c r="J428" s="127" t="n">
        <v>1.32</v>
      </c>
      <c r="K428" s="127" t="n">
        <f aca="false">IF(AND(ISNUMBER(J428),ISNUMBER(J422)),J428-J422,"")</f>
        <v>0.04</v>
      </c>
      <c r="M428" s="127" t="str">
        <f aca="false">IF(AND(ISNUMBER(L428),ISNUMBER(L422)),L428-L422,"")</f>
        <v/>
      </c>
      <c r="N428" s="127" t="n">
        <v>2.2581</v>
      </c>
      <c r="O428" s="127" t="n">
        <f aca="false">IF(AND(ISNUMBER(N428),ISNUMBER(N422)),N428-N422,"")</f>
        <v>-0.5242</v>
      </c>
      <c r="P428" s="127" t="n">
        <v>1</v>
      </c>
      <c r="Q428" s="127" t="n">
        <v>0</v>
      </c>
      <c r="R428" s="127" t="n">
        <f aca="false">IF(ISNUMBER(F428),IF(AND(F428&gt;0.02,G428=1),100,IF(F428&gt;-0.02,50,0)),"")</f>
        <v>0</v>
      </c>
      <c r="S428" s="127" t="n">
        <f aca="false">IF(ISNUMBER(H428),IF(H428&gt;0.05,100,IF(H428&gt;0,50,0)),"")</f>
        <v>0</v>
      </c>
      <c r="T428" s="127" t="n">
        <f aca="false">IF(AND(A428&gt;="2019-01",ISNUMBER(L428)),IF(AND(L428&lt;350,OR(NOT(ISNUMBER(M428)),M428&lt;50)),100,IF(L428&lt;=450,50,0)),IF(ISNUMBER(J428),IF(AND(J428&lt;0.95,OR(NOT(ISNUMBER(K428)),K428&lt;0.2)),100,IF(AND(J428&lt;=1.35,OR(NOT(ISNUMBER(K428)),K428&lt;0.4)),50,0)),""))</f>
        <v>50</v>
      </c>
      <c r="U428" s="127" t="n">
        <f aca="false">IF(ISNUMBER(P428),IF(P428=1,100,IF(P428=0,50,0)),"")</f>
        <v>100</v>
      </c>
      <c r="V428" s="127" t="n">
        <f aca="false">IF(ISNUMBER(Q428),IF(Q428=1,0,100),"")</f>
        <v>100</v>
      </c>
      <c r="W428" s="127" t="n">
        <f aca="false">IF(ISNUMBER(N428),IF(OR(N428&lt;4,AND(N428&lt;6,ISNUMBER(O428),O428&lt;-0.3)),100,IF(OR(N428&lt;=6,AND(ISNUMBER(O428),O428&lt;-0.3)),50,0)),"")</f>
        <v>100</v>
      </c>
      <c r="X428" s="127" t="n">
        <f aca="false">IF(ISNUMBER(I428),IF(I428&lt;15,100,IF(I428&lt;=25,50,0)),"")</f>
        <v>100</v>
      </c>
      <c r="Y428" s="127" t="n">
        <f aca="false">SUMPRODUCT({30,10,20,15,10,10,5},--ISNUMBER(R428:X428))</f>
        <v>100</v>
      </c>
      <c r="Z428" s="127" t="n">
        <f aca="false">IF(Y428&gt;=60,SUMPRODUCT({30,10,20,15,10,10,5},R428:X428)/Y428,"")</f>
        <v>50</v>
      </c>
      <c r="AA428" s="127" t="str">
        <f aca="false">IF(ISNUMBER(Z428),IF(Z428&gt;=70,"EASY",IF(Z428&gt;40,"UNCERTAIN","HARD")),"")</f>
        <v>UNCERTAIN</v>
      </c>
    </row>
    <row r="429" customFormat="false" ht="15" hidden="false" customHeight="false" outlineLevel="0" collapsed="false">
      <c r="A429" s="127" t="s">
        <v>1719</v>
      </c>
      <c r="B429" s="127" t="n">
        <v>-0.0803</v>
      </c>
      <c r="C429" s="127" t="s">
        <v>1293</v>
      </c>
      <c r="D429" s="127" t="n">
        <f aca="false">D428*(1+B429)</f>
        <v>3376.67388105651</v>
      </c>
      <c r="E429" s="127" t="n">
        <f aca="false">AVERAGE(D420:D429)</f>
        <v>3948.08534777669</v>
      </c>
      <c r="F429" s="127" t="n">
        <f aca="false">D429/E429-1</f>
        <v>-0.14473128526514</v>
      </c>
      <c r="G429" s="127" t="n">
        <f aca="false">IF(E429&gt;E428,1,0)</f>
        <v>0</v>
      </c>
      <c r="H429" s="127" t="n">
        <f aca="false">D429/D417-1</f>
        <v>-0.223433732024544</v>
      </c>
      <c r="I429" s="127" t="n">
        <f aca="false">STDEV(B424:B429)*SQRT(12)*100</f>
        <v>15.8013075408334</v>
      </c>
      <c r="J429" s="127" t="n">
        <v>1.37</v>
      </c>
      <c r="K429" s="127" t="n">
        <f aca="false">IF(AND(ISNUMBER(J429),ISNUMBER(J423)),J429-J423,"")</f>
        <v>0.05</v>
      </c>
      <c r="M429" s="127" t="str">
        <f aca="false">IF(AND(ISNUMBER(L429),ISNUMBER(L423)),L429-L423,"")</f>
        <v/>
      </c>
      <c r="N429" s="127" t="n">
        <v>2.1996</v>
      </c>
      <c r="O429" s="127" t="n">
        <f aca="false">IF(AND(ISNUMBER(N429),ISNUMBER(N423)),N429-N423,"")</f>
        <v>-0.4105</v>
      </c>
      <c r="P429" s="127" t="n">
        <v>1</v>
      </c>
      <c r="Q429" s="127" t="n">
        <v>0</v>
      </c>
      <c r="R429" s="127" t="n">
        <f aca="false">IF(ISNUMBER(F429),IF(AND(F429&gt;0.02,G429=1),100,IF(F429&gt;-0.02,50,0)),"")</f>
        <v>0</v>
      </c>
      <c r="S429" s="127" t="n">
        <f aca="false">IF(ISNUMBER(H429),IF(H429&gt;0.05,100,IF(H429&gt;0,50,0)),"")</f>
        <v>0</v>
      </c>
      <c r="T429" s="127" t="n">
        <f aca="false">IF(AND(A429&gt;="2019-01",ISNUMBER(L429)),IF(AND(L429&lt;350,OR(NOT(ISNUMBER(M429)),M429&lt;50)),100,IF(L429&lt;=450,50,0)),IF(ISNUMBER(J429),IF(AND(J429&lt;0.95,OR(NOT(ISNUMBER(K429)),K429&lt;0.2)),100,IF(AND(J429&lt;=1.35,OR(NOT(ISNUMBER(K429)),K429&lt;0.4)),50,0)),""))</f>
        <v>0</v>
      </c>
      <c r="U429" s="127" t="n">
        <f aca="false">IF(ISNUMBER(P429),IF(P429=1,100,IF(P429=0,50,0)),"")</f>
        <v>100</v>
      </c>
      <c r="V429" s="127" t="n">
        <f aca="false">IF(ISNUMBER(Q429),IF(Q429=1,0,100),"")</f>
        <v>100</v>
      </c>
      <c r="W429" s="127" t="n">
        <f aca="false">IF(ISNUMBER(N429),IF(OR(N429&lt;4,AND(N429&lt;6,ISNUMBER(O429),O429&lt;-0.3)),100,IF(OR(N429&lt;=6,AND(ISNUMBER(O429),O429&lt;-0.3)),50,0)),"")</f>
        <v>100</v>
      </c>
      <c r="X429" s="127" t="n">
        <f aca="false">IF(ISNUMBER(I429),IF(I429&lt;15,100,IF(I429&lt;=25,50,0)),"")</f>
        <v>50</v>
      </c>
      <c r="Y429" s="127" t="n">
        <f aca="false">SUMPRODUCT({30,10,20,15,10,10,5},--ISNUMBER(R429:X429))</f>
        <v>100</v>
      </c>
      <c r="Z429" s="127" t="n">
        <f aca="false">IF(Y429&gt;=60,SUMPRODUCT({30,10,20,15,10,10,5},R429:X429)/Y429,"")</f>
        <v>37.5</v>
      </c>
      <c r="AA429" s="127" t="str">
        <f aca="false">IF(ISNUMBER(Z429),IF(Z429&gt;=70,"EASY",IF(Z429&gt;40,"UNCERTAIN","HARD")),"")</f>
        <v>HARD</v>
      </c>
    </row>
    <row r="430" customFormat="false" ht="15" hidden="false" customHeight="false" outlineLevel="0" collapsed="false">
      <c r="A430" s="127" t="s">
        <v>1720</v>
      </c>
      <c r="B430" s="127" t="n">
        <v>0.0064</v>
      </c>
      <c r="C430" s="127" t="s">
        <v>1293</v>
      </c>
      <c r="D430" s="127" t="n">
        <f aca="false">D429*(1+B430)</f>
        <v>3398.28459389527</v>
      </c>
      <c r="E430" s="127" t="n">
        <f aca="false">AVERAGE(D421:D430)</f>
        <v>3906.48343099755</v>
      </c>
      <c r="F430" s="127" t="n">
        <f aca="false">D430/E430-1</f>
        <v>-0.130091128268913</v>
      </c>
      <c r="G430" s="127" t="n">
        <f aca="false">IF(E430&gt;E429,1,0)</f>
        <v>0</v>
      </c>
      <c r="H430" s="127" t="n">
        <f aca="false">D430/D418-1</f>
        <v>-0.167249555577519</v>
      </c>
      <c r="I430" s="127" t="n">
        <f aca="false">STDEV(B425:B430)*SQRT(12)*100</f>
        <v>16.7127651811422</v>
      </c>
      <c r="J430" s="127" t="n">
        <v>1.21</v>
      </c>
      <c r="K430" s="127" t="n">
        <f aca="false">IF(AND(ISNUMBER(J430),ISNUMBER(J424)),J430-J424,"")</f>
        <v>-0.17</v>
      </c>
      <c r="M430" s="127" t="str">
        <f aca="false">IF(AND(ISNUMBER(L430),ISNUMBER(L424)),L430-L424,"")</f>
        <v/>
      </c>
      <c r="N430" s="127" t="n">
        <v>2.3567</v>
      </c>
      <c r="O430" s="127" t="n">
        <f aca="false">IF(AND(ISNUMBER(N430),ISNUMBER(N424)),N430-N424,"")</f>
        <v>-0.1921</v>
      </c>
      <c r="P430" s="127" t="n">
        <v>1</v>
      </c>
      <c r="Q430" s="127" t="n">
        <v>0</v>
      </c>
      <c r="R430" s="127" t="n">
        <f aca="false">IF(ISNUMBER(F430),IF(AND(F430&gt;0.02,G430=1),100,IF(F430&gt;-0.02,50,0)),"")</f>
        <v>0</v>
      </c>
      <c r="S430" s="127" t="n">
        <f aca="false">IF(ISNUMBER(H430),IF(H430&gt;0.05,100,IF(H430&gt;0,50,0)),"")</f>
        <v>0</v>
      </c>
      <c r="T430" s="127" t="n">
        <f aca="false">IF(AND(A430&gt;="2019-01",ISNUMBER(L430)),IF(AND(L430&lt;350,OR(NOT(ISNUMBER(M430)),M430&lt;50)),100,IF(L430&lt;=450,50,0)),IF(ISNUMBER(J430),IF(AND(J430&lt;0.95,OR(NOT(ISNUMBER(K430)),K430&lt;0.2)),100,IF(AND(J430&lt;=1.35,OR(NOT(ISNUMBER(K430)),K430&lt;0.4)),50,0)),""))</f>
        <v>50</v>
      </c>
      <c r="U430" s="127" t="n">
        <f aca="false">IF(ISNUMBER(P430),IF(P430=1,100,IF(P430=0,50,0)),"")</f>
        <v>100</v>
      </c>
      <c r="V430" s="127" t="n">
        <f aca="false">IF(ISNUMBER(Q430),IF(Q430=1,0,100),"")</f>
        <v>100</v>
      </c>
      <c r="W430" s="127" t="n">
        <f aca="false">IF(ISNUMBER(N430),IF(OR(N430&lt;4,AND(N430&lt;6,ISNUMBER(O430),O430&lt;-0.3)),100,IF(OR(N430&lt;=6,AND(ISNUMBER(O430),O430&lt;-0.3)),50,0)),"")</f>
        <v>100</v>
      </c>
      <c r="X430" s="127" t="n">
        <f aca="false">IF(ISNUMBER(I430),IF(I430&lt;15,100,IF(I430&lt;=25,50,0)),"")</f>
        <v>50</v>
      </c>
      <c r="Y430" s="127" t="n">
        <f aca="false">SUMPRODUCT({30,10,20,15,10,10,5},--ISNUMBER(R430:X430))</f>
        <v>100</v>
      </c>
      <c r="Z430" s="127" t="n">
        <f aca="false">IF(Y430&gt;=60,SUMPRODUCT({30,10,20,15,10,10,5},R430:X430)/Y430,"")</f>
        <v>47.5</v>
      </c>
      <c r="AA430" s="127" t="str">
        <f aca="false">IF(ISNUMBER(Z430),IF(Z430&gt;=70,"EASY",IF(Z430&gt;40,"UNCERTAIN","HARD")),"")</f>
        <v>UNCERTAIN</v>
      </c>
    </row>
    <row r="431" customFormat="false" ht="15" hidden="false" customHeight="false" outlineLevel="0" collapsed="false">
      <c r="A431" s="127" t="s">
        <v>1721</v>
      </c>
      <c r="B431" s="127" t="n">
        <v>-0.1021</v>
      </c>
      <c r="C431" s="127" t="s">
        <v>1293</v>
      </c>
      <c r="D431" s="127" t="n">
        <f aca="false">D430*(1+B431)</f>
        <v>3051.31973685856</v>
      </c>
      <c r="E431" s="127" t="n">
        <f aca="false">AVERAGE(D422:D431)</f>
        <v>3800.77674651214</v>
      </c>
      <c r="F431" s="127" t="n">
        <f aca="false">D431/E431-1</f>
        <v>-0.197185222820923</v>
      </c>
      <c r="G431" s="127" t="n">
        <f aca="false">IF(E431&gt;E430,1,0)</f>
        <v>0</v>
      </c>
      <c r="H431" s="127" t="n">
        <f aca="false">D431/D419-1</f>
        <v>-0.178593184612824</v>
      </c>
      <c r="I431" s="127" t="n">
        <f aca="false">STDEV(B426:B431)*SQRT(12)*100</f>
        <v>14.4036898050465</v>
      </c>
      <c r="J431" s="127" t="n">
        <v>1.25</v>
      </c>
      <c r="K431" s="127" t="n">
        <f aca="false">IF(AND(ISNUMBER(J431),ISNUMBER(J425)),J431-J425,"")</f>
        <v>-0.05</v>
      </c>
      <c r="M431" s="127" t="str">
        <f aca="false">IF(AND(ISNUMBER(L431),ISNUMBER(L425)),L431-L425,"")</f>
        <v/>
      </c>
      <c r="N431" s="127" t="n">
        <v>2.2448</v>
      </c>
      <c r="O431" s="127" t="n">
        <f aca="false">IF(AND(ISNUMBER(N431),ISNUMBER(N425)),N431-N425,"")</f>
        <v>-0.1916</v>
      </c>
      <c r="P431" s="127" t="n">
        <v>1</v>
      </c>
      <c r="Q431" s="127" t="n">
        <v>0</v>
      </c>
      <c r="R431" s="127" t="n">
        <f aca="false">IF(ISNUMBER(F431),IF(AND(F431&gt;0.02,G431=1),100,IF(F431&gt;-0.02,50,0)),"")</f>
        <v>0</v>
      </c>
      <c r="S431" s="127" t="n">
        <f aca="false">IF(ISNUMBER(H431),IF(H431&gt;0.05,100,IF(H431&gt;0,50,0)),"")</f>
        <v>0</v>
      </c>
      <c r="T431" s="127" t="n">
        <f aca="false">IF(AND(A431&gt;="2019-01",ISNUMBER(L431)),IF(AND(L431&lt;350,OR(NOT(ISNUMBER(M431)),M431&lt;50)),100,IF(L431&lt;=450,50,0)),IF(ISNUMBER(J431),IF(AND(J431&lt;0.95,OR(NOT(ISNUMBER(K431)),K431&lt;0.2)),100,IF(AND(J431&lt;=1.35,OR(NOT(ISNUMBER(K431)),K431&lt;0.4)),50,0)),""))</f>
        <v>50</v>
      </c>
      <c r="U431" s="127" t="n">
        <f aca="false">IF(ISNUMBER(P431),IF(P431=1,100,IF(P431=0,50,0)),"")</f>
        <v>100</v>
      </c>
      <c r="V431" s="127" t="n">
        <f aca="false">IF(ISNUMBER(Q431),IF(Q431=1,0,100),"")</f>
        <v>100</v>
      </c>
      <c r="W431" s="127" t="n">
        <f aca="false">IF(ISNUMBER(N431),IF(OR(N431&lt;4,AND(N431&lt;6,ISNUMBER(O431),O431&lt;-0.3)),100,IF(OR(N431&lt;=6,AND(ISNUMBER(O431),O431&lt;-0.3)),50,0)),"")</f>
        <v>100</v>
      </c>
      <c r="X431" s="127" t="n">
        <f aca="false">IF(ISNUMBER(I431),IF(I431&lt;15,100,IF(I431&lt;=25,50,0)),"")</f>
        <v>100</v>
      </c>
      <c r="Y431" s="127" t="n">
        <f aca="false">SUMPRODUCT({30,10,20,15,10,10,5},--ISNUMBER(R431:X431))</f>
        <v>100</v>
      </c>
      <c r="Z431" s="127" t="n">
        <f aca="false">IF(Y431&gt;=60,SUMPRODUCT({30,10,20,15,10,10,5},R431:X431)/Y431,"")</f>
        <v>50</v>
      </c>
      <c r="AA431" s="127" t="str">
        <f aca="false">IF(ISNUMBER(Z431),IF(Z431&gt;=70,"EASY",IF(Z431&gt;40,"UNCERTAIN","HARD")),"")</f>
        <v>UNCERTAIN</v>
      </c>
    </row>
    <row r="432" customFormat="false" ht="15" hidden="false" customHeight="false" outlineLevel="0" collapsed="false">
      <c r="A432" s="127" t="s">
        <v>1722</v>
      </c>
      <c r="B432" s="127" t="n">
        <v>0.0798</v>
      </c>
      <c r="C432" s="127" t="s">
        <v>1293</v>
      </c>
      <c r="D432" s="127" t="n">
        <f aca="false">D431*(1+B432)</f>
        <v>3294.81505185987</v>
      </c>
      <c r="E432" s="127" t="n">
        <f aca="false">AVERAGE(D423:D432)</f>
        <v>3712.18883314304</v>
      </c>
      <c r="F432" s="127" t="n">
        <f aca="false">D432/E432-1</f>
        <v>-0.112433337861691</v>
      </c>
      <c r="G432" s="127" t="n">
        <f aca="false">IF(E432&gt;E431,1,0)</f>
        <v>0</v>
      </c>
      <c r="H432" s="127" t="n">
        <f aca="false">D432/D420-1</f>
        <v>-0.136194897492138</v>
      </c>
      <c r="I432" s="127" t="n">
        <f aca="false">STDEV(B427:B432)*SQRT(12)*100</f>
        <v>23.5374629049097</v>
      </c>
      <c r="J432" s="127" t="n">
        <v>1.41</v>
      </c>
      <c r="K432" s="127" t="n">
        <f aca="false">IF(AND(ISNUMBER(J432),ISNUMBER(J426)),J432-J426,"")</f>
        <v>0.14</v>
      </c>
      <c r="M432" s="127" t="str">
        <f aca="false">IF(AND(ISNUMBER(L432),ISNUMBER(L426)),L432-L426,"")</f>
        <v/>
      </c>
      <c r="N432" s="127" t="n">
        <v>2.1878</v>
      </c>
      <c r="O432" s="127" t="n">
        <f aca="false">IF(AND(ISNUMBER(N432),ISNUMBER(N426)),N432-N426,"")</f>
        <v>-0.2973</v>
      </c>
      <c r="P432" s="127" t="n">
        <v>1</v>
      </c>
      <c r="Q432" s="127" t="n">
        <v>0</v>
      </c>
      <c r="R432" s="127" t="n">
        <f aca="false">IF(ISNUMBER(F432),IF(AND(F432&gt;0.02,G432=1),100,IF(F432&gt;-0.02,50,0)),"")</f>
        <v>0</v>
      </c>
      <c r="S432" s="127" t="n">
        <f aca="false">IF(ISNUMBER(H432),IF(H432&gt;0.05,100,IF(H432&gt;0,50,0)),"")</f>
        <v>0</v>
      </c>
      <c r="T432" s="127" t="n">
        <f aca="false">IF(AND(A432&gt;="2019-01",ISNUMBER(L432)),IF(AND(L432&lt;350,OR(NOT(ISNUMBER(M432)),M432&lt;50)),100,IF(L432&lt;=450,50,0)),IF(ISNUMBER(J432),IF(AND(J432&lt;0.95,OR(NOT(ISNUMBER(K432)),K432&lt;0.2)),100,IF(AND(J432&lt;=1.35,OR(NOT(ISNUMBER(K432)),K432&lt;0.4)),50,0)),""))</f>
        <v>0</v>
      </c>
      <c r="U432" s="127" t="n">
        <f aca="false">IF(ISNUMBER(P432),IF(P432=1,100,IF(P432=0,50,0)),"")</f>
        <v>100</v>
      </c>
      <c r="V432" s="127" t="n">
        <f aca="false">IF(ISNUMBER(Q432),IF(Q432=1,0,100),"")</f>
        <v>100</v>
      </c>
      <c r="W432" s="127" t="n">
        <f aca="false">IF(ISNUMBER(N432),IF(OR(N432&lt;4,AND(N432&lt;6,ISNUMBER(O432),O432&lt;-0.3)),100,IF(OR(N432&lt;=6,AND(ISNUMBER(O432),O432&lt;-0.3)),50,0)),"")</f>
        <v>100</v>
      </c>
      <c r="X432" s="127" t="n">
        <f aca="false">IF(ISNUMBER(I432),IF(I432&lt;15,100,IF(I432&lt;=25,50,0)),"")</f>
        <v>50</v>
      </c>
      <c r="Y432" s="127" t="n">
        <f aca="false">SUMPRODUCT({30,10,20,15,10,10,5},--ISNUMBER(R432:X432))</f>
        <v>100</v>
      </c>
      <c r="Z432" s="127" t="n">
        <f aca="false">IF(Y432&gt;=60,SUMPRODUCT({30,10,20,15,10,10,5},R432:X432)/Y432,"")</f>
        <v>37.5</v>
      </c>
      <c r="AA432" s="127" t="str">
        <f aca="false">IF(ISNUMBER(Z432),IF(Z432&gt;=70,"EASY",IF(Z432&gt;40,"UNCERTAIN","HARD")),"")</f>
        <v>HARD</v>
      </c>
    </row>
    <row r="433" customFormat="false" ht="15" hidden="false" customHeight="false" outlineLevel="0" collapsed="false">
      <c r="A433" s="127" t="s">
        <v>1723</v>
      </c>
      <c r="B433" s="127" t="n">
        <v>0.0608</v>
      </c>
      <c r="C433" s="127" t="s">
        <v>1293</v>
      </c>
      <c r="D433" s="127" t="n">
        <f aca="false">D432*(1+B433)</f>
        <v>3495.13980701295</v>
      </c>
      <c r="E433" s="127" t="n">
        <f aca="false">AVERAGE(D424:D433)</f>
        <v>3649.06829773047</v>
      </c>
      <c r="F433" s="127" t="n">
        <f aca="false">D433/E433-1</f>
        <v>-0.0421829568970386</v>
      </c>
      <c r="G433" s="127" t="n">
        <f aca="false">IF(E433&gt;E432,1,0)</f>
        <v>0</v>
      </c>
      <c r="H433" s="127" t="n">
        <f aca="false">D433/D421-1</f>
        <v>-0.149267057153152</v>
      </c>
      <c r="I433" s="127" t="n">
        <f aca="false">STDEV(B428:B433)*SQRT(12)*100</f>
        <v>26.8824284617294</v>
      </c>
      <c r="J433" s="127" t="n">
        <v>1.31</v>
      </c>
      <c r="K433" s="127" t="n">
        <f aca="false">IF(AND(ISNUMBER(J433),ISNUMBER(J427)),J433-J427,"")</f>
        <v>-0.03</v>
      </c>
      <c r="M433" s="127" t="str">
        <f aca="false">IF(AND(ISNUMBER(L433),ISNUMBER(L427)),L433-L427,"")</f>
        <v/>
      </c>
      <c r="N433" s="127" t="n">
        <v>2.0202</v>
      </c>
      <c r="O433" s="127" t="n">
        <f aca="false">IF(AND(ISNUMBER(N433),ISNUMBER(N427)),N433-N427,"")</f>
        <v>-0.5162</v>
      </c>
      <c r="P433" s="127" t="n">
        <v>1</v>
      </c>
      <c r="Q433" s="127" t="n">
        <v>0</v>
      </c>
      <c r="R433" s="127" t="n">
        <f aca="false">IF(ISNUMBER(F433),IF(AND(F433&gt;0.02,G433=1),100,IF(F433&gt;-0.02,50,0)),"")</f>
        <v>0</v>
      </c>
      <c r="S433" s="127" t="n">
        <f aca="false">IF(ISNUMBER(H433),IF(H433&gt;0.05,100,IF(H433&gt;0,50,0)),"")</f>
        <v>0</v>
      </c>
      <c r="T433" s="127" t="n">
        <f aca="false">IF(AND(A433&gt;="2019-01",ISNUMBER(L433)),IF(AND(L433&lt;350,OR(NOT(ISNUMBER(M433)),M433&lt;50)),100,IF(L433&lt;=450,50,0)),IF(ISNUMBER(J433),IF(AND(J433&lt;0.95,OR(NOT(ISNUMBER(K433)),K433&lt;0.2)),100,IF(AND(J433&lt;=1.35,OR(NOT(ISNUMBER(K433)),K433&lt;0.4)),50,0)),""))</f>
        <v>50</v>
      </c>
      <c r="U433" s="127" t="n">
        <f aca="false">IF(ISNUMBER(P433),IF(P433=1,100,IF(P433=0,50,0)),"")</f>
        <v>100</v>
      </c>
      <c r="V433" s="127" t="n">
        <f aca="false">IF(ISNUMBER(Q433),IF(Q433=1,0,100),"")</f>
        <v>100</v>
      </c>
      <c r="W433" s="127" t="n">
        <f aca="false">IF(ISNUMBER(N433),IF(OR(N433&lt;4,AND(N433&lt;6,ISNUMBER(O433),O433&lt;-0.3)),100,IF(OR(N433&lt;=6,AND(ISNUMBER(O433),O433&lt;-0.3)),50,0)),"")</f>
        <v>100</v>
      </c>
      <c r="X433" s="127" t="n">
        <f aca="false">IF(ISNUMBER(I433),IF(I433&lt;15,100,IF(I433&lt;=25,50,0)),"")</f>
        <v>0</v>
      </c>
      <c r="Y433" s="127" t="n">
        <f aca="false">SUMPRODUCT({30,10,20,15,10,10,5},--ISNUMBER(R433:X433))</f>
        <v>100</v>
      </c>
      <c r="Z433" s="127" t="n">
        <f aca="false">IF(Y433&gt;=60,SUMPRODUCT({30,10,20,15,10,10,5},R433:X433)/Y433,"")</f>
        <v>45</v>
      </c>
      <c r="AA433" s="127" t="str">
        <f aca="false">IF(ISNUMBER(Z433),IF(Z433&gt;=70,"EASY",IF(Z433&gt;40,"UNCERTAIN","HARD")),"")</f>
        <v>UNCERTAIN</v>
      </c>
    </row>
    <row r="434" customFormat="false" ht="15" hidden="false" customHeight="false" outlineLevel="0" collapsed="false">
      <c r="A434" s="127" t="s">
        <v>1724</v>
      </c>
      <c r="B434" s="127" t="n">
        <v>-0.0565</v>
      </c>
      <c r="C434" s="127" t="s">
        <v>1293</v>
      </c>
      <c r="D434" s="127" t="n">
        <f aca="false">D433*(1+B434)</f>
        <v>3297.66440791672</v>
      </c>
      <c r="E434" s="127" t="n">
        <f aca="false">AVERAGE(D425:D434)</f>
        <v>3575.11312795633</v>
      </c>
      <c r="F434" s="127" t="n">
        <f aca="false">D434/E434-1</f>
        <v>-0.0776055778123611</v>
      </c>
      <c r="G434" s="127" t="n">
        <f aca="false">IF(E434&gt;E433,1,0)</f>
        <v>0</v>
      </c>
      <c r="H434" s="127" t="n">
        <f aca="false">D434/D422-1</f>
        <v>-0.211216065668238</v>
      </c>
      <c r="I434" s="127" t="n">
        <f aca="false">STDEV(B429:B434)*SQRT(12)*100</f>
        <v>26.273692545967</v>
      </c>
      <c r="J434" s="127" t="n">
        <v>1.24</v>
      </c>
      <c r="K434" s="127" t="n">
        <f aca="false">IF(AND(ISNUMBER(J434),ISNUMBER(J428)),J434-J428,"")</f>
        <v>-0.0800000000000001</v>
      </c>
      <c r="M434" s="127" t="str">
        <f aca="false">IF(AND(ISNUMBER(L434),ISNUMBER(L428)),L434-L428,"")</f>
        <v/>
      </c>
      <c r="N434" s="127" t="n">
        <v>1.9639</v>
      </c>
      <c r="O434" s="127" t="n">
        <f aca="false">IF(AND(ISNUMBER(N434),ISNUMBER(N428)),N434-N428,"")</f>
        <v>-0.2942</v>
      </c>
      <c r="P434" s="127" t="n">
        <v>1</v>
      </c>
      <c r="Q434" s="127" t="n">
        <v>0</v>
      </c>
      <c r="R434" s="127" t="n">
        <f aca="false">IF(ISNUMBER(F434),IF(AND(F434&gt;0.02,G434=1),100,IF(F434&gt;-0.02,50,0)),"")</f>
        <v>0</v>
      </c>
      <c r="S434" s="127" t="n">
        <f aca="false">IF(ISNUMBER(H434),IF(H434&gt;0.05,100,IF(H434&gt;0,50,0)),"")</f>
        <v>0</v>
      </c>
      <c r="T434" s="127" t="n">
        <f aca="false">IF(AND(A434&gt;="2019-01",ISNUMBER(L434)),IF(AND(L434&lt;350,OR(NOT(ISNUMBER(M434)),M434&lt;50)),100,IF(L434&lt;=450,50,0)),IF(ISNUMBER(J434),IF(AND(J434&lt;0.95,OR(NOT(ISNUMBER(K434)),K434&lt;0.2)),100,IF(AND(J434&lt;=1.35,OR(NOT(ISNUMBER(K434)),K434&lt;0.4)),50,0)),""))</f>
        <v>50</v>
      </c>
      <c r="U434" s="127" t="n">
        <f aca="false">IF(ISNUMBER(P434),IF(P434=1,100,IF(P434=0,50,0)),"")</f>
        <v>100</v>
      </c>
      <c r="V434" s="127" t="n">
        <f aca="false">IF(ISNUMBER(Q434),IF(Q434=1,0,100),"")</f>
        <v>100</v>
      </c>
      <c r="W434" s="127" t="n">
        <f aca="false">IF(ISNUMBER(N434),IF(OR(N434&lt;4,AND(N434&lt;6,ISNUMBER(O434),O434&lt;-0.3)),100,IF(OR(N434&lt;=6,AND(ISNUMBER(O434),O434&lt;-0.3)),50,0)),"")</f>
        <v>100</v>
      </c>
      <c r="X434" s="127" t="n">
        <f aca="false">IF(ISNUMBER(I434),IF(I434&lt;15,100,IF(I434&lt;=25,50,0)),"")</f>
        <v>0</v>
      </c>
      <c r="Y434" s="127" t="n">
        <f aca="false">SUMPRODUCT({30,10,20,15,10,10,5},--ISNUMBER(R434:X434))</f>
        <v>100</v>
      </c>
      <c r="Z434" s="127" t="n">
        <f aca="false">IF(Y434&gt;=60,SUMPRODUCT({30,10,20,15,10,10,5},R434:X434)/Y434,"")</f>
        <v>45</v>
      </c>
      <c r="AA434" s="127" t="str">
        <f aca="false">IF(ISNUMBER(Z434),IF(Z434&gt;=70,"EASY",IF(Z434&gt;40,"UNCERTAIN","HARD")),"")</f>
        <v>UNCERTAIN</v>
      </c>
    </row>
    <row r="435" customFormat="false" ht="15" hidden="false" customHeight="false" outlineLevel="0" collapsed="false">
      <c r="A435" s="127" t="s">
        <v>1725</v>
      </c>
      <c r="B435" s="127" t="n">
        <v>-0.0247</v>
      </c>
      <c r="C435" s="127" t="s">
        <v>1293</v>
      </c>
      <c r="D435" s="127" t="n">
        <f aca="false">D434*(1+B435)</f>
        <v>3216.21209704118</v>
      </c>
      <c r="E435" s="127" t="n">
        <f aca="false">AVERAGE(D426:D435)</f>
        <v>3475.37009271291</v>
      </c>
      <c r="F435" s="127" t="n">
        <f aca="false">D435/E435-1</f>
        <v>-0.074569898675002</v>
      </c>
      <c r="G435" s="127" t="n">
        <f aca="false">IF(E435&gt;E434,1,0)</f>
        <v>0</v>
      </c>
      <c r="H435" s="127" t="n">
        <f aca="false">D435/D423-1</f>
        <v>-0.220566391941472</v>
      </c>
      <c r="I435" s="127" t="n">
        <f aca="false">STDEV(B430:B435)*SQRT(12)*100</f>
        <v>24.0563214145472</v>
      </c>
      <c r="J435" s="127" t="n">
        <v>1.18</v>
      </c>
      <c r="K435" s="127" t="n">
        <f aca="false">IF(AND(ISNUMBER(J435),ISNUMBER(J429)),J435-J429,"")</f>
        <v>-0.19</v>
      </c>
      <c r="M435" s="127" t="str">
        <f aca="false">IF(AND(ISNUMBER(L435),ISNUMBER(L429)),L435-L429,"")</f>
        <v/>
      </c>
      <c r="N435" s="127" t="n">
        <v>1.9608</v>
      </c>
      <c r="O435" s="127" t="n">
        <f aca="false">IF(AND(ISNUMBER(N435),ISNUMBER(N429)),N435-N429,"")</f>
        <v>-0.2388</v>
      </c>
      <c r="P435" s="127" t="n">
        <v>1</v>
      </c>
      <c r="Q435" s="127" t="n">
        <v>0</v>
      </c>
      <c r="R435" s="127" t="n">
        <f aca="false">IF(ISNUMBER(F435),IF(AND(F435&gt;0.02,G435=1),100,IF(F435&gt;-0.02,50,0)),"")</f>
        <v>0</v>
      </c>
      <c r="S435" s="127" t="n">
        <f aca="false">IF(ISNUMBER(H435),IF(H435&gt;0.05,100,IF(H435&gt;0,50,0)),"")</f>
        <v>0</v>
      </c>
      <c r="T435" s="127" t="n">
        <f aca="false">IF(AND(A435&gt;="2019-01",ISNUMBER(L435)),IF(AND(L435&lt;350,OR(NOT(ISNUMBER(M435)),M435&lt;50)),100,IF(L435&lt;=450,50,0)),IF(ISNUMBER(J435),IF(AND(J435&lt;0.95,OR(NOT(ISNUMBER(K435)),K435&lt;0.2)),100,IF(AND(J435&lt;=1.35,OR(NOT(ISNUMBER(K435)),K435&lt;0.4)),50,0)),""))</f>
        <v>50</v>
      </c>
      <c r="U435" s="127" t="n">
        <f aca="false">IF(ISNUMBER(P435),IF(P435=1,100,IF(P435=0,50,0)),"")</f>
        <v>100</v>
      </c>
      <c r="V435" s="127" t="n">
        <f aca="false">IF(ISNUMBER(Q435),IF(Q435=1,0,100),"")</f>
        <v>100</v>
      </c>
      <c r="W435" s="127" t="n">
        <f aca="false">IF(ISNUMBER(N435),IF(OR(N435&lt;4,AND(N435&lt;6,ISNUMBER(O435),O435&lt;-0.3)),100,IF(OR(N435&lt;=6,AND(ISNUMBER(O435),O435&lt;-0.3)),50,0)),"")</f>
        <v>100</v>
      </c>
      <c r="X435" s="127" t="n">
        <f aca="false">IF(ISNUMBER(I435),IF(I435&lt;15,100,IF(I435&lt;=25,50,0)),"")</f>
        <v>50</v>
      </c>
      <c r="Y435" s="127" t="n">
        <f aca="false">SUMPRODUCT({30,10,20,15,10,10,5},--ISNUMBER(R435:X435))</f>
        <v>100</v>
      </c>
      <c r="Z435" s="127" t="n">
        <f aca="false">IF(Y435&gt;=60,SUMPRODUCT({30,10,20,15,10,10,5},R435:X435)/Y435,"")</f>
        <v>47.5</v>
      </c>
      <c r="AA435" s="127" t="str">
        <f aca="false">IF(ISNUMBER(Z435),IF(Z435&gt;=70,"EASY",IF(Z435&gt;40,"UNCERTAIN","HARD")),"")</f>
        <v>UNCERTAIN</v>
      </c>
    </row>
    <row r="436" customFormat="false" ht="15" hidden="false" customHeight="false" outlineLevel="0" collapsed="false">
      <c r="A436" s="127" t="s">
        <v>1726</v>
      </c>
      <c r="B436" s="127" t="n">
        <v>-0.0179</v>
      </c>
      <c r="C436" s="127" t="s">
        <v>1293</v>
      </c>
      <c r="D436" s="127" t="n">
        <f aca="false">D435*(1+B436)</f>
        <v>3158.64190050414</v>
      </c>
      <c r="E436" s="127" t="n">
        <f aca="false">AVERAGE(D427:D436)</f>
        <v>3391.14893218564</v>
      </c>
      <c r="F436" s="127" t="n">
        <f aca="false">D436/E436-1</f>
        <v>-0.0685629078318442</v>
      </c>
      <c r="G436" s="127" t="n">
        <f aca="false">IF(E436&gt;E435,1,0)</f>
        <v>0</v>
      </c>
      <c r="H436" s="127" t="n">
        <f aca="false">D436/D424-1</f>
        <v>-0.217618820038552</v>
      </c>
      <c r="I436" s="127" t="n">
        <f aca="false">STDEV(B431:B436)*SQRT(12)*100</f>
        <v>23.9998899997479</v>
      </c>
      <c r="J436" s="127" t="n">
        <v>1.11</v>
      </c>
      <c r="K436" s="127" t="n">
        <f aca="false">IF(AND(ISNUMBER(J436),ISNUMBER(J430)),J436-J430,"")</f>
        <v>-0.0999999999999999</v>
      </c>
      <c r="M436" s="127" t="str">
        <f aca="false">IF(AND(ISNUMBER(L436),ISNUMBER(L430)),L436-L430,"")</f>
        <v/>
      </c>
      <c r="N436" s="127" t="n">
        <v>1.798</v>
      </c>
      <c r="O436" s="127" t="n">
        <f aca="false">IF(AND(ISNUMBER(N436),ISNUMBER(N430)),N436-N430,"")</f>
        <v>-0.5587</v>
      </c>
      <c r="P436" s="127" t="n">
        <v>1</v>
      </c>
      <c r="Q436" s="127" t="n">
        <v>0</v>
      </c>
      <c r="R436" s="127" t="n">
        <f aca="false">IF(ISNUMBER(F436),IF(AND(F436&gt;0.02,G436=1),100,IF(F436&gt;-0.02,50,0)),"")</f>
        <v>0</v>
      </c>
      <c r="S436" s="127" t="n">
        <f aca="false">IF(ISNUMBER(H436),IF(H436&gt;0.05,100,IF(H436&gt;0,50,0)),"")</f>
        <v>0</v>
      </c>
      <c r="T436" s="127" t="n">
        <f aca="false">IF(AND(A436&gt;="2019-01",ISNUMBER(L436)),IF(AND(L436&lt;350,OR(NOT(ISNUMBER(M436)),M436&lt;50)),100,IF(L436&lt;=450,50,0)),IF(ISNUMBER(J436),IF(AND(J436&lt;0.95,OR(NOT(ISNUMBER(K436)),K436&lt;0.2)),100,IF(AND(J436&lt;=1.35,OR(NOT(ISNUMBER(K436)),K436&lt;0.4)),50,0)),""))</f>
        <v>50</v>
      </c>
      <c r="U436" s="127" t="n">
        <f aca="false">IF(ISNUMBER(P436),IF(P436=1,100,IF(P436=0,50,0)),"")</f>
        <v>100</v>
      </c>
      <c r="V436" s="127" t="n">
        <f aca="false">IF(ISNUMBER(Q436),IF(Q436=1,0,100),"")</f>
        <v>100</v>
      </c>
      <c r="W436" s="127" t="n">
        <f aca="false">IF(ISNUMBER(N436),IF(OR(N436&lt;4,AND(N436&lt;6,ISNUMBER(O436),O436&lt;-0.3)),100,IF(OR(N436&lt;=6,AND(ISNUMBER(O436),O436&lt;-0.3)),50,0)),"")</f>
        <v>100</v>
      </c>
      <c r="X436" s="127" t="n">
        <f aca="false">IF(ISNUMBER(I436),IF(I436&lt;15,100,IF(I436&lt;=25,50,0)),"")</f>
        <v>50</v>
      </c>
      <c r="Y436" s="127" t="n">
        <f aca="false">SUMPRODUCT({30,10,20,15,10,10,5},--ISNUMBER(R436:X436))</f>
        <v>100</v>
      </c>
      <c r="Z436" s="127" t="n">
        <f aca="false">IF(Y436&gt;=60,SUMPRODUCT({30,10,20,15,10,10,5},R436:X436)/Y436,"")</f>
        <v>47.5</v>
      </c>
      <c r="AA436" s="127" t="str">
        <f aca="false">IF(ISNUMBER(Z436),IF(Z436&gt;=70,"EASY",IF(Z436&gt;40,"UNCERTAIN","HARD")),"")</f>
        <v>UNCERTAIN</v>
      </c>
    </row>
    <row r="437" customFormat="false" ht="15" hidden="false" customHeight="false" outlineLevel="0" collapsed="false">
      <c r="A437" s="127" t="s">
        <v>1727</v>
      </c>
      <c r="B437" s="127" t="n">
        <v>0.0119</v>
      </c>
      <c r="C437" s="127" t="s">
        <v>1293</v>
      </c>
      <c r="D437" s="127" t="n">
        <f aca="false">D436*(1+B437)</f>
        <v>3196.22973912014</v>
      </c>
      <c r="E437" s="127" t="n">
        <f aca="false">AVERAGE(D428:D437)</f>
        <v>3315.64761386714</v>
      </c>
      <c r="F437" s="127" t="n">
        <f aca="false">D437/E437-1</f>
        <v>-0.0360164555025537</v>
      </c>
      <c r="G437" s="127" t="n">
        <f aca="false">IF(E437&gt;E436,1,0)</f>
        <v>0</v>
      </c>
      <c r="H437" s="127" t="n">
        <f aca="false">D437/D425-1</f>
        <v>-0.24145682092269</v>
      </c>
      <c r="I437" s="127" t="n">
        <f aca="false">STDEV(B432:B437)*SQRT(12)*100</f>
        <v>18.2343280654923</v>
      </c>
      <c r="J437" s="127" t="n">
        <v>1.06</v>
      </c>
      <c r="K437" s="127" t="n">
        <f aca="false">IF(AND(ISNUMBER(J437),ISNUMBER(J431)),J437-J431,"")</f>
        <v>-0.19</v>
      </c>
      <c r="M437" s="127" t="str">
        <f aca="false">IF(AND(ISNUMBER(L437),ISNUMBER(L431)),L437-L431,"")</f>
        <v/>
      </c>
      <c r="N437" s="127" t="n">
        <v>1.7442</v>
      </c>
      <c r="O437" s="127" t="n">
        <f aca="false">IF(AND(ISNUMBER(N437),ISNUMBER(N431)),N437-N431,"")</f>
        <v>-0.5006</v>
      </c>
      <c r="P437" s="127" t="n">
        <v>1</v>
      </c>
      <c r="Q437" s="127" t="n">
        <v>0</v>
      </c>
      <c r="R437" s="127" t="n">
        <f aca="false">IF(ISNUMBER(F437),IF(AND(F437&gt;0.02,G437=1),100,IF(F437&gt;-0.02,50,0)),"")</f>
        <v>0</v>
      </c>
      <c r="S437" s="127" t="n">
        <f aca="false">IF(ISNUMBER(H437),IF(H437&gt;0.05,100,IF(H437&gt;0,50,0)),"")</f>
        <v>0</v>
      </c>
      <c r="T437" s="127" t="n">
        <f aca="false">IF(AND(A437&gt;="2019-01",ISNUMBER(L437)),IF(AND(L437&lt;350,OR(NOT(ISNUMBER(M437)),M437&lt;50)),100,IF(L437&lt;=450,50,0)),IF(ISNUMBER(J437),IF(AND(J437&lt;0.95,OR(NOT(ISNUMBER(K437)),K437&lt;0.2)),100,IF(AND(J437&lt;=1.35,OR(NOT(ISNUMBER(K437)),K437&lt;0.4)),50,0)),""))</f>
        <v>50</v>
      </c>
      <c r="U437" s="127" t="n">
        <f aca="false">IF(ISNUMBER(P437),IF(P437=1,100,IF(P437=0,50,0)),"")</f>
        <v>100</v>
      </c>
      <c r="V437" s="127" t="n">
        <f aca="false">IF(ISNUMBER(Q437),IF(Q437=1,0,100),"")</f>
        <v>100</v>
      </c>
      <c r="W437" s="127" t="n">
        <f aca="false">IF(ISNUMBER(N437),IF(OR(N437&lt;4,AND(N437&lt;6,ISNUMBER(O437),O437&lt;-0.3)),100,IF(OR(N437&lt;=6,AND(ISNUMBER(O437),O437&lt;-0.3)),50,0)),"")</f>
        <v>100</v>
      </c>
      <c r="X437" s="127" t="n">
        <f aca="false">IF(ISNUMBER(I437),IF(I437&lt;15,100,IF(I437&lt;=25,50,0)),"")</f>
        <v>50</v>
      </c>
      <c r="Y437" s="127" t="n">
        <f aca="false">SUMPRODUCT({30,10,20,15,10,10,5},--ISNUMBER(R437:X437))</f>
        <v>100</v>
      </c>
      <c r="Z437" s="127" t="n">
        <f aca="false">IF(Y437&gt;=60,SUMPRODUCT({30,10,20,15,10,10,5},R437:X437)/Y437,"")</f>
        <v>47.5</v>
      </c>
      <c r="AA437" s="127" t="str">
        <f aca="false">IF(ISNUMBER(Z437),IF(Z437&gt;=70,"EASY",IF(Z437&gt;40,"UNCERTAIN","HARD")),"")</f>
        <v>UNCERTAIN</v>
      </c>
    </row>
    <row r="438" customFormat="false" ht="15" hidden="false" customHeight="false" outlineLevel="0" collapsed="false">
      <c r="A438" s="127" t="s">
        <v>1728</v>
      </c>
      <c r="B438" s="127" t="n">
        <v>0.0832</v>
      </c>
      <c r="C438" s="127" t="s">
        <v>1293</v>
      </c>
      <c r="D438" s="127" t="n">
        <f aca="false">D437*(1+B438)</f>
        <v>3462.15605341494</v>
      </c>
      <c r="E438" s="127" t="n">
        <f aca="false">AVERAGE(D429:D438)</f>
        <v>3294.71372686803</v>
      </c>
      <c r="F438" s="127" t="n">
        <f aca="false">D438/E438-1</f>
        <v>0.0508215099786773</v>
      </c>
      <c r="G438" s="127" t="n">
        <f aca="false">IF(E438&gt;E437,1,0)</f>
        <v>0</v>
      </c>
      <c r="H438" s="127" t="n">
        <f aca="false">D438/D426-1</f>
        <v>-0.134645632884105</v>
      </c>
      <c r="I438" s="127" t="n">
        <f aca="false">STDEV(B433:B438)*SQRT(12)*100</f>
        <v>18.555128671071</v>
      </c>
      <c r="J438" s="127" t="n">
        <v>1.11</v>
      </c>
      <c r="K438" s="127" t="n">
        <f aca="false">IF(AND(ISNUMBER(J438),ISNUMBER(J432)),J438-J432,"")</f>
        <v>-0.3</v>
      </c>
      <c r="M438" s="127" t="str">
        <f aca="false">IF(AND(ISNUMBER(L438),ISNUMBER(L432)),L438-L432,"")</f>
        <v/>
      </c>
      <c r="N438" s="127" t="n">
        <v>1.476</v>
      </c>
      <c r="O438" s="127" t="n">
        <f aca="false">IF(AND(ISNUMBER(N438),ISNUMBER(N432)),N438-N432,"")</f>
        <v>-0.7118</v>
      </c>
      <c r="P438" s="127" t="n">
        <v>1</v>
      </c>
      <c r="Q438" s="127" t="n">
        <v>0</v>
      </c>
      <c r="R438" s="127" t="n">
        <f aca="false">IF(ISNUMBER(F438),IF(AND(F438&gt;0.02,G438=1),100,IF(F438&gt;-0.02,50,0)),"")</f>
        <v>50</v>
      </c>
      <c r="S438" s="127" t="n">
        <f aca="false">IF(ISNUMBER(H438),IF(H438&gt;0.05,100,IF(H438&gt;0,50,0)),"")</f>
        <v>0</v>
      </c>
      <c r="T438" s="127" t="n">
        <f aca="false">IF(AND(A438&gt;="2019-01",ISNUMBER(L438)),IF(AND(L438&lt;350,OR(NOT(ISNUMBER(M438)),M438&lt;50)),100,IF(L438&lt;=450,50,0)),IF(ISNUMBER(J438),IF(AND(J438&lt;0.95,OR(NOT(ISNUMBER(K438)),K438&lt;0.2)),100,IF(AND(J438&lt;=1.35,OR(NOT(ISNUMBER(K438)),K438&lt;0.4)),50,0)),""))</f>
        <v>50</v>
      </c>
      <c r="U438" s="127" t="n">
        <f aca="false">IF(ISNUMBER(P438),IF(P438=1,100,IF(P438=0,50,0)),"")</f>
        <v>100</v>
      </c>
      <c r="V438" s="127" t="n">
        <f aca="false">IF(ISNUMBER(Q438),IF(Q438=1,0,100),"")</f>
        <v>100</v>
      </c>
      <c r="W438" s="127" t="n">
        <f aca="false">IF(ISNUMBER(N438),IF(OR(N438&lt;4,AND(N438&lt;6,ISNUMBER(O438),O438&lt;-0.3)),100,IF(OR(N438&lt;=6,AND(ISNUMBER(O438),O438&lt;-0.3)),50,0)),"")</f>
        <v>100</v>
      </c>
      <c r="X438" s="127" t="n">
        <f aca="false">IF(ISNUMBER(I438),IF(I438&lt;15,100,IF(I438&lt;=25,50,0)),"")</f>
        <v>50</v>
      </c>
      <c r="Y438" s="127" t="n">
        <f aca="false">SUMPRODUCT({30,10,20,15,10,10,5},--ISNUMBER(R438:X438))</f>
        <v>100</v>
      </c>
      <c r="Z438" s="127" t="n">
        <f aca="false">IF(Y438&gt;=60,SUMPRODUCT({30,10,20,15,10,10,5},R438:X438)/Y438,"")</f>
        <v>62.5</v>
      </c>
      <c r="AA438" s="127" t="str">
        <f aca="false">IF(ISNUMBER(Z438),IF(Z438&gt;=70,"EASY",IF(Z438&gt;40,"UNCERTAIN","HARD")),"")</f>
        <v>UNCERTAIN</v>
      </c>
    </row>
    <row r="439" customFormat="false" ht="15" hidden="false" customHeight="false" outlineLevel="0" collapsed="false">
      <c r="A439" s="127" t="s">
        <v>1729</v>
      </c>
      <c r="B439" s="127" t="n">
        <v>0.0614</v>
      </c>
      <c r="C439" s="127" t="s">
        <v>1293</v>
      </c>
      <c r="D439" s="127" t="n">
        <f aca="false">D438*(1+B439)</f>
        <v>3674.73243509461</v>
      </c>
      <c r="E439" s="127" t="n">
        <f aca="false">AVERAGE(D430:D439)</f>
        <v>3324.51958227184</v>
      </c>
      <c r="F439" s="127" t="n">
        <f aca="false">D439/E439-1</f>
        <v>0.10534239433881</v>
      </c>
      <c r="G439" s="127" t="n">
        <f aca="false">IF(E439&gt;E438,1,0)</f>
        <v>1</v>
      </c>
      <c r="H439" s="127" t="n">
        <f aca="false">D439/D427-1</f>
        <v>-0.0699806346123824</v>
      </c>
      <c r="I439" s="127" t="n">
        <f aca="false">STDEV(B434:B439)*SQRT(12)*100</f>
        <v>18.5951176387782</v>
      </c>
      <c r="J439" s="127" t="n">
        <v>1.16</v>
      </c>
      <c r="K439" s="127" t="n">
        <f aca="false">IF(AND(ISNUMBER(J439),ISNUMBER(J433)),J439-J433,"")</f>
        <v>-0.15</v>
      </c>
      <c r="M439" s="127" t="str">
        <f aca="false">IF(AND(ISNUMBER(L439),ISNUMBER(L433)),L439-L433,"")</f>
        <v/>
      </c>
      <c r="N439" s="127" t="n">
        <v>1.5263</v>
      </c>
      <c r="O439" s="127" t="n">
        <f aca="false">IF(AND(ISNUMBER(N439),ISNUMBER(N433)),N439-N433,"")</f>
        <v>-0.4939</v>
      </c>
      <c r="P439" s="127" t="n">
        <v>1</v>
      </c>
      <c r="Q439" s="127" t="n">
        <v>0</v>
      </c>
      <c r="R439" s="127" t="n">
        <f aca="false">IF(ISNUMBER(F439),IF(AND(F439&gt;0.02,G439=1),100,IF(F439&gt;-0.02,50,0)),"")</f>
        <v>100</v>
      </c>
      <c r="S439" s="127" t="n">
        <f aca="false">IF(ISNUMBER(H439),IF(H439&gt;0.05,100,IF(H439&gt;0,50,0)),"")</f>
        <v>0</v>
      </c>
      <c r="T439" s="127" t="n">
        <f aca="false">IF(AND(A439&gt;="2019-01",ISNUMBER(L439)),IF(AND(L439&lt;350,OR(NOT(ISNUMBER(M439)),M439&lt;50)),100,IF(L439&lt;=450,50,0)),IF(ISNUMBER(J439),IF(AND(J439&lt;0.95,OR(NOT(ISNUMBER(K439)),K439&lt;0.2)),100,IF(AND(J439&lt;=1.35,OR(NOT(ISNUMBER(K439)),K439&lt;0.4)),50,0)),""))</f>
        <v>50</v>
      </c>
      <c r="U439" s="127" t="n">
        <f aca="false">IF(ISNUMBER(P439),IF(P439=1,100,IF(P439=0,50,0)),"")</f>
        <v>100</v>
      </c>
      <c r="V439" s="127" t="n">
        <f aca="false">IF(ISNUMBER(Q439),IF(Q439=1,0,100),"")</f>
        <v>100</v>
      </c>
      <c r="W439" s="127" t="n">
        <f aca="false">IF(ISNUMBER(N439),IF(OR(N439&lt;4,AND(N439&lt;6,ISNUMBER(O439),O439&lt;-0.3)),100,IF(OR(N439&lt;=6,AND(ISNUMBER(O439),O439&lt;-0.3)),50,0)),"")</f>
        <v>100</v>
      </c>
      <c r="X439" s="127" t="n">
        <f aca="false">IF(ISNUMBER(I439),IF(I439&lt;15,100,IF(I439&lt;=25,50,0)),"")</f>
        <v>50</v>
      </c>
      <c r="Y439" s="127" t="n">
        <f aca="false">SUMPRODUCT({30,10,20,15,10,10,5},--ISNUMBER(R439:X439))</f>
        <v>100</v>
      </c>
      <c r="Z439" s="127" t="n">
        <f aca="false">IF(Y439&gt;=60,SUMPRODUCT({30,10,20,15,10,10,5},R439:X439)/Y439,"")</f>
        <v>77.5</v>
      </c>
      <c r="AA439" s="127" t="str">
        <f aca="false">IF(ISNUMBER(Z439),IF(Z439&gt;=70,"EASY",IF(Z439&gt;40,"UNCERTAIN","HARD")),"")</f>
        <v>EASY</v>
      </c>
    </row>
    <row r="440" customFormat="false" ht="15" hidden="false" customHeight="false" outlineLevel="0" collapsed="false">
      <c r="A440" s="127" t="s">
        <v>1730</v>
      </c>
      <c r="B440" s="127" t="n">
        <v>0.0152</v>
      </c>
      <c r="C440" s="127" t="s">
        <v>1293</v>
      </c>
      <c r="D440" s="127" t="n">
        <f aca="false">D439*(1+B440)</f>
        <v>3730.58836810805</v>
      </c>
      <c r="E440" s="127" t="n">
        <f aca="false">AVERAGE(D431:D440)</f>
        <v>3357.74995969312</v>
      </c>
      <c r="F440" s="127" t="n">
        <f aca="false">D440/E440-1</f>
        <v>0.111038169277206</v>
      </c>
      <c r="G440" s="127" t="n">
        <f aca="false">IF(E440&gt;E439,1,0)</f>
        <v>1</v>
      </c>
      <c r="H440" s="127" t="n">
        <f aca="false">D440/D428-1</f>
        <v>0.0160951998940051</v>
      </c>
      <c r="I440" s="127" t="n">
        <f aca="false">STDEV(B435:B440)*SQRT(12)*100</f>
        <v>14.8735053030548</v>
      </c>
      <c r="J440" s="127" t="n">
        <v>1.22</v>
      </c>
      <c r="K440" s="127" t="n">
        <f aca="false">IF(AND(ISNUMBER(J440),ISNUMBER(J434)),J440-J434,"")</f>
        <v>-0.02</v>
      </c>
      <c r="M440" s="127" t="str">
        <f aca="false">IF(AND(ISNUMBER(L440),ISNUMBER(L434)),L440-L434,"")</f>
        <v/>
      </c>
      <c r="N440" s="127" t="n">
        <v>1.4721</v>
      </c>
      <c r="O440" s="127" t="n">
        <f aca="false">IF(AND(ISNUMBER(N440),ISNUMBER(N434)),N440-N434,"")</f>
        <v>-0.4918</v>
      </c>
      <c r="P440" s="127" t="n">
        <v>1</v>
      </c>
      <c r="Q440" s="127" t="n">
        <v>0</v>
      </c>
      <c r="R440" s="127" t="n">
        <f aca="false">IF(ISNUMBER(F440),IF(AND(F440&gt;0.02,G440=1),100,IF(F440&gt;-0.02,50,0)),"")</f>
        <v>100</v>
      </c>
      <c r="S440" s="127" t="n">
        <f aca="false">IF(ISNUMBER(H440),IF(H440&gt;0.05,100,IF(H440&gt;0,50,0)),"")</f>
        <v>50</v>
      </c>
      <c r="T440" s="127" t="n">
        <f aca="false">IF(AND(A440&gt;="2019-01",ISNUMBER(L440)),IF(AND(L440&lt;350,OR(NOT(ISNUMBER(M440)),M440&lt;50)),100,IF(L440&lt;=450,50,0)),IF(ISNUMBER(J440),IF(AND(J440&lt;0.95,OR(NOT(ISNUMBER(K440)),K440&lt;0.2)),100,IF(AND(J440&lt;=1.35,OR(NOT(ISNUMBER(K440)),K440&lt;0.4)),50,0)),""))</f>
        <v>50</v>
      </c>
      <c r="U440" s="127" t="n">
        <f aca="false">IF(ISNUMBER(P440),IF(P440=1,100,IF(P440=0,50,0)),"")</f>
        <v>100</v>
      </c>
      <c r="V440" s="127" t="n">
        <f aca="false">IF(ISNUMBER(Q440),IF(Q440=1,0,100),"")</f>
        <v>100</v>
      </c>
      <c r="W440" s="127" t="n">
        <f aca="false">IF(ISNUMBER(N440),IF(OR(N440&lt;4,AND(N440&lt;6,ISNUMBER(O440),O440&lt;-0.3)),100,IF(OR(N440&lt;=6,AND(ISNUMBER(O440),O440&lt;-0.3)),50,0)),"")</f>
        <v>100</v>
      </c>
      <c r="X440" s="127" t="n">
        <f aca="false">IF(ISNUMBER(I440),IF(I440&lt;15,100,IF(I440&lt;=25,50,0)),"")</f>
        <v>100</v>
      </c>
      <c r="Y440" s="127" t="n">
        <f aca="false">SUMPRODUCT({30,10,20,15,10,10,5},--ISNUMBER(R440:X440))</f>
        <v>100</v>
      </c>
      <c r="Z440" s="127" t="n">
        <f aca="false">IF(Y440&gt;=60,SUMPRODUCT({30,10,20,15,10,10,5},R440:X440)/Y440,"")</f>
        <v>85</v>
      </c>
      <c r="AA440" s="127" t="str">
        <f aca="false">IF(ISNUMBER(Z440),IF(Z440&gt;=70,"EASY",IF(Z440&gt;40,"UNCERTAIN","HARD")),"")</f>
        <v>EASY</v>
      </c>
    </row>
    <row r="441" customFormat="false" ht="15" hidden="false" customHeight="false" outlineLevel="0" collapsed="false">
      <c r="A441" s="127" t="s">
        <v>1731</v>
      </c>
      <c r="B441" s="127" t="n">
        <v>0.0242</v>
      </c>
      <c r="C441" s="127" t="s">
        <v>1293</v>
      </c>
      <c r="D441" s="127" t="n">
        <f aca="false">D440*(1+B441)</f>
        <v>3820.86860661627</v>
      </c>
      <c r="E441" s="127" t="n">
        <f aca="false">AVERAGE(D432:D441)</f>
        <v>3434.70484666889</v>
      </c>
      <c r="F441" s="127" t="n">
        <f aca="false">D441/E441-1</f>
        <v>0.112429969149138</v>
      </c>
      <c r="G441" s="127" t="n">
        <f aca="false">IF(E441&gt;E440,1,0)</f>
        <v>1</v>
      </c>
      <c r="H441" s="127" t="n">
        <f aca="false">D441/D429-1</f>
        <v>0.131548008841405</v>
      </c>
      <c r="I441" s="127" t="n">
        <f aca="false">STDEV(B436:B441)*SQRT(12)*100</f>
        <v>12.6714482203101</v>
      </c>
      <c r="J441" s="127" t="n">
        <v>1.13</v>
      </c>
      <c r="K441" s="127" t="n">
        <f aca="false">IF(AND(ISNUMBER(J441),ISNUMBER(J435)),J441-J435,"")</f>
        <v>-0.05</v>
      </c>
      <c r="M441" s="127" t="str">
        <f aca="false">IF(AND(ISNUMBER(L441),ISNUMBER(L435)),L441-L435,"")</f>
        <v/>
      </c>
      <c r="N441" s="127" t="n">
        <v>1.5223</v>
      </c>
      <c r="O441" s="127" t="n">
        <f aca="false">IF(AND(ISNUMBER(N441),ISNUMBER(N435)),N441-N435,"")</f>
        <v>-0.4385</v>
      </c>
      <c r="P441" s="127" t="n">
        <v>1</v>
      </c>
      <c r="Q441" s="127" t="n">
        <v>0</v>
      </c>
      <c r="R441" s="127" t="n">
        <f aca="false">IF(ISNUMBER(F441),IF(AND(F441&gt;0.02,G441=1),100,IF(F441&gt;-0.02,50,0)),"")</f>
        <v>100</v>
      </c>
      <c r="S441" s="127" t="n">
        <f aca="false">IF(ISNUMBER(H441),IF(H441&gt;0.05,100,IF(H441&gt;0,50,0)),"")</f>
        <v>100</v>
      </c>
      <c r="T441" s="127" t="n">
        <f aca="false">IF(AND(A441&gt;="2019-01",ISNUMBER(L441)),IF(AND(L441&lt;350,OR(NOT(ISNUMBER(M441)),M441&lt;50)),100,IF(L441&lt;=450,50,0)),IF(ISNUMBER(J441),IF(AND(J441&lt;0.95,OR(NOT(ISNUMBER(K441)),K441&lt;0.2)),100,IF(AND(J441&lt;=1.35,OR(NOT(ISNUMBER(K441)),K441&lt;0.4)),50,0)),""))</f>
        <v>50</v>
      </c>
      <c r="U441" s="127" t="n">
        <f aca="false">IF(ISNUMBER(P441),IF(P441=1,100,IF(P441=0,50,0)),"")</f>
        <v>100</v>
      </c>
      <c r="V441" s="127" t="n">
        <f aca="false">IF(ISNUMBER(Q441),IF(Q441=1,0,100),"")</f>
        <v>100</v>
      </c>
      <c r="W441" s="127" t="n">
        <f aca="false">IF(ISNUMBER(N441),IF(OR(N441&lt;4,AND(N441&lt;6,ISNUMBER(O441),O441&lt;-0.3)),100,IF(OR(N441&lt;=6,AND(ISNUMBER(O441),O441&lt;-0.3)),50,0)),"")</f>
        <v>100</v>
      </c>
      <c r="X441" s="127" t="n">
        <f aca="false">IF(ISNUMBER(I441),IF(I441&lt;15,100,IF(I441&lt;=25,50,0)),"")</f>
        <v>100</v>
      </c>
      <c r="Y441" s="127" t="n">
        <f aca="false">SUMPRODUCT({30,10,20,15,10,10,5},--ISNUMBER(R441:X441))</f>
        <v>100</v>
      </c>
      <c r="Z441" s="127" t="n">
        <f aca="false">IF(Y441&gt;=60,SUMPRODUCT({30,10,20,15,10,10,5},R441:X441)/Y441,"")</f>
        <v>90</v>
      </c>
      <c r="AA441" s="127" t="str">
        <f aca="false">IF(ISNUMBER(Z441),IF(Z441&gt;=70,"EASY",IF(Z441&gt;40,"UNCERTAIN","HARD")),"")</f>
        <v>EASY</v>
      </c>
    </row>
    <row r="442" customFormat="false" ht="15" hidden="false" customHeight="false" outlineLevel="0" collapsed="false">
      <c r="A442" s="127" t="s">
        <v>1732</v>
      </c>
      <c r="B442" s="127" t="n">
        <v>0.0241</v>
      </c>
      <c r="C442" s="127" t="s">
        <v>1293</v>
      </c>
      <c r="D442" s="127" t="n">
        <f aca="false">D441*(1+B442)</f>
        <v>3912.95154003572</v>
      </c>
      <c r="E442" s="127" t="n">
        <f aca="false">AVERAGE(D433:D442)</f>
        <v>3496.51849548647</v>
      </c>
      <c r="F442" s="127" t="n">
        <f aca="false">D442/E442-1</f>
        <v>0.119099339839559</v>
      </c>
      <c r="G442" s="127" t="n">
        <f aca="false">IF(E442&gt;E441,1,0)</f>
        <v>1</v>
      </c>
      <c r="H442" s="127" t="n">
        <f aca="false">D442/D430-1</f>
        <v>0.151449041985774</v>
      </c>
      <c r="I442" s="127" t="n">
        <f aca="false">STDEV(B437:B442)*SQRT(12)*100</f>
        <v>9.99755970224734</v>
      </c>
      <c r="J442" s="127" t="n">
        <v>1.13</v>
      </c>
      <c r="K442" s="127" t="n">
        <f aca="false">IF(AND(ISNUMBER(J442),ISNUMBER(J436)),J442-J436,"")</f>
        <v>0.0199999999999998</v>
      </c>
      <c r="M442" s="127" t="str">
        <f aca="false">IF(AND(ISNUMBER(L442),ISNUMBER(L436)),L442-L436,"")</f>
        <v/>
      </c>
      <c r="N442" s="127" t="n">
        <v>1.3082</v>
      </c>
      <c r="O442" s="127" t="n">
        <f aca="false">IF(AND(ISNUMBER(N442),ISNUMBER(N436)),N442-N436,"")</f>
        <v>-0.4898</v>
      </c>
      <c r="P442" s="127" t="n">
        <v>1</v>
      </c>
      <c r="Q442" s="127" t="n">
        <v>0</v>
      </c>
      <c r="R442" s="127" t="n">
        <f aca="false">IF(ISNUMBER(F442),IF(AND(F442&gt;0.02,G442=1),100,IF(F442&gt;-0.02,50,0)),"")</f>
        <v>100</v>
      </c>
      <c r="S442" s="127" t="n">
        <f aca="false">IF(ISNUMBER(H442),IF(H442&gt;0.05,100,IF(H442&gt;0,50,0)),"")</f>
        <v>100</v>
      </c>
      <c r="T442" s="127" t="n">
        <f aca="false">IF(AND(A442&gt;="2019-01",ISNUMBER(L442)),IF(AND(L442&lt;350,OR(NOT(ISNUMBER(M442)),M442&lt;50)),100,IF(L442&lt;=450,50,0)),IF(ISNUMBER(J442),IF(AND(J442&lt;0.95,OR(NOT(ISNUMBER(K442)),K442&lt;0.2)),100,IF(AND(J442&lt;=1.35,OR(NOT(ISNUMBER(K442)),K442&lt;0.4)),50,0)),""))</f>
        <v>50</v>
      </c>
      <c r="U442" s="127" t="n">
        <f aca="false">IF(ISNUMBER(P442),IF(P442=1,100,IF(P442=0,50,0)),"")</f>
        <v>100</v>
      </c>
      <c r="V442" s="127" t="n">
        <f aca="false">IF(ISNUMBER(Q442),IF(Q442=1,0,100),"")</f>
        <v>100</v>
      </c>
      <c r="W442" s="127" t="n">
        <f aca="false">IF(ISNUMBER(N442),IF(OR(N442&lt;4,AND(N442&lt;6,ISNUMBER(O442),O442&lt;-0.3)),100,IF(OR(N442&lt;=6,AND(ISNUMBER(O442),O442&lt;-0.3)),50,0)),"")</f>
        <v>100</v>
      </c>
      <c r="X442" s="127" t="n">
        <f aca="false">IF(ISNUMBER(I442),IF(I442&lt;15,100,IF(I442&lt;=25,50,0)),"")</f>
        <v>100</v>
      </c>
      <c r="Y442" s="127" t="n">
        <f aca="false">SUMPRODUCT({30,10,20,15,10,10,5},--ISNUMBER(R442:X442))</f>
        <v>100</v>
      </c>
      <c r="Z442" s="127" t="n">
        <f aca="false">IF(Y442&gt;=60,SUMPRODUCT({30,10,20,15,10,10,5},R442:X442)/Y442,"")</f>
        <v>90</v>
      </c>
      <c r="AA442" s="127" t="str">
        <f aca="false">IF(ISNUMBER(Z442),IF(Z442&gt;=70,"EASY",IF(Z442&gt;40,"UNCERTAIN","HARD")),"")</f>
        <v>EASY</v>
      </c>
    </row>
    <row r="443" customFormat="false" ht="15" hidden="false" customHeight="false" outlineLevel="0" collapsed="false">
      <c r="A443" s="127" t="s">
        <v>1733</v>
      </c>
      <c r="B443" s="127" t="n">
        <v>-0.0116</v>
      </c>
      <c r="C443" s="127" t="s">
        <v>1293</v>
      </c>
      <c r="D443" s="127" t="n">
        <f aca="false">D442*(1+B443)</f>
        <v>3867.5613021713</v>
      </c>
      <c r="E443" s="127" t="n">
        <f aca="false">AVERAGE(D434:D443)</f>
        <v>3533.76064500231</v>
      </c>
      <c r="F443" s="127" t="n">
        <f aca="false">D443/E443-1</f>
        <v>0.0944604603147305</v>
      </c>
      <c r="G443" s="127" t="n">
        <f aca="false">IF(E443&gt;E442,1,0)</f>
        <v>1</v>
      </c>
      <c r="H443" s="127" t="n">
        <f aca="false">D443/D431-1</f>
        <v>0.267504436015969</v>
      </c>
      <c r="I443" s="127" t="n">
        <f aca="false">STDEV(B438:B443)*SQRT(12)*100</f>
        <v>11.7869843471517</v>
      </c>
      <c r="J443" s="127" t="n">
        <v>1.07</v>
      </c>
      <c r="K443" s="127" t="n">
        <f aca="false">IF(AND(ISNUMBER(J443),ISNUMBER(J437)),J443-J437,"")</f>
        <v>0.01</v>
      </c>
      <c r="M443" s="127" t="str">
        <f aca="false">IF(AND(ISNUMBER(L443),ISNUMBER(L437)),L443-L437,"")</f>
        <v/>
      </c>
      <c r="N443" s="127" t="n">
        <v>1.2546</v>
      </c>
      <c r="O443" s="127" t="n">
        <f aca="false">IF(AND(ISNUMBER(N443),ISNUMBER(N437)),N443-N437,"")</f>
        <v>-0.4896</v>
      </c>
      <c r="P443" s="127" t="n">
        <v>1</v>
      </c>
      <c r="Q443" s="127" t="n">
        <v>0</v>
      </c>
      <c r="R443" s="127" t="n">
        <f aca="false">IF(ISNUMBER(F443),IF(AND(F443&gt;0.02,G443=1),100,IF(F443&gt;-0.02,50,0)),"")</f>
        <v>100</v>
      </c>
      <c r="S443" s="127" t="n">
        <f aca="false">IF(ISNUMBER(H443),IF(H443&gt;0.05,100,IF(H443&gt;0,50,0)),"")</f>
        <v>100</v>
      </c>
      <c r="T443" s="127" t="n">
        <f aca="false">IF(AND(A443&gt;="2019-01",ISNUMBER(L443)),IF(AND(L443&lt;350,OR(NOT(ISNUMBER(M443)),M443&lt;50)),100,IF(L443&lt;=450,50,0)),IF(ISNUMBER(J443),IF(AND(J443&lt;0.95,OR(NOT(ISNUMBER(K443)),K443&lt;0.2)),100,IF(AND(J443&lt;=1.35,OR(NOT(ISNUMBER(K443)),K443&lt;0.4)),50,0)),""))</f>
        <v>50</v>
      </c>
      <c r="U443" s="127" t="n">
        <f aca="false">IF(ISNUMBER(P443),IF(P443=1,100,IF(P443=0,50,0)),"")</f>
        <v>100</v>
      </c>
      <c r="V443" s="127" t="n">
        <f aca="false">IF(ISNUMBER(Q443),IF(Q443=1,0,100),"")</f>
        <v>100</v>
      </c>
      <c r="W443" s="127" t="n">
        <f aca="false">IF(ISNUMBER(N443),IF(OR(N443&lt;4,AND(N443&lt;6,ISNUMBER(O443),O443&lt;-0.3)),100,IF(OR(N443&lt;=6,AND(ISNUMBER(O443),O443&lt;-0.3)),50,0)),"")</f>
        <v>100</v>
      </c>
      <c r="X443" s="127" t="n">
        <f aca="false">IF(ISNUMBER(I443),IF(I443&lt;15,100,IF(I443&lt;=25,50,0)),"")</f>
        <v>100</v>
      </c>
      <c r="Y443" s="127" t="n">
        <f aca="false">SUMPRODUCT({30,10,20,15,10,10,5},--ISNUMBER(R443:X443))</f>
        <v>100</v>
      </c>
      <c r="Z443" s="127" t="n">
        <f aca="false">IF(Y443&gt;=60,SUMPRODUCT({30,10,20,15,10,10,5},R443:X443)/Y443,"")</f>
        <v>90</v>
      </c>
      <c r="AA443" s="127" t="str">
        <f aca="false">IF(ISNUMBER(Z443),IF(Z443&gt;=70,"EASY",IF(Z443&gt;40,"UNCERTAIN","HARD")),"")</f>
        <v>EASY</v>
      </c>
    </row>
    <row r="444" customFormat="false" ht="15" hidden="false" customHeight="false" outlineLevel="0" collapsed="false">
      <c r="A444" s="127" t="s">
        <v>1734</v>
      </c>
      <c r="B444" s="127" t="n">
        <v>0.0615</v>
      </c>
      <c r="C444" s="127" t="s">
        <v>1293</v>
      </c>
      <c r="D444" s="127" t="n">
        <f aca="false">D443*(1+B444)</f>
        <v>4105.41632225484</v>
      </c>
      <c r="E444" s="127" t="n">
        <f aca="false">AVERAGE(D435:D444)</f>
        <v>3614.53583643612</v>
      </c>
      <c r="F444" s="127" t="n">
        <f aca="false">D444/E444-1</f>
        <v>0.13580733682882</v>
      </c>
      <c r="G444" s="127" t="n">
        <f aca="false">IF(E444&gt;E443,1,0)</f>
        <v>1</v>
      </c>
      <c r="H444" s="127" t="n">
        <f aca="false">D444/D432-1</f>
        <v>0.246023299528571</v>
      </c>
      <c r="I444" s="127" t="n">
        <f aca="false">STDEV(B439:B444)*SQRT(12)*100</f>
        <v>9.78785369731281</v>
      </c>
      <c r="J444" s="127" t="n">
        <v>1.03</v>
      </c>
      <c r="K444" s="127" t="n">
        <f aca="false">IF(AND(ISNUMBER(J444),ISNUMBER(J438)),J444-J438,"")</f>
        <v>-0.0800000000000001</v>
      </c>
      <c r="M444" s="127" t="str">
        <f aca="false">IF(AND(ISNUMBER(L444),ISNUMBER(L438)),L444-L438,"")</f>
        <v/>
      </c>
      <c r="N444" s="127" t="n">
        <v>1.3055</v>
      </c>
      <c r="O444" s="127" t="n">
        <f aca="false">IF(AND(ISNUMBER(N444),ISNUMBER(N438)),N444-N438,"")</f>
        <v>-0.1705</v>
      </c>
      <c r="P444" s="127" t="n">
        <v>1</v>
      </c>
      <c r="Q444" s="127" t="n">
        <v>0</v>
      </c>
      <c r="R444" s="127" t="n">
        <f aca="false">IF(ISNUMBER(F444),IF(AND(F444&gt;0.02,G444=1),100,IF(F444&gt;-0.02,50,0)),"")</f>
        <v>100</v>
      </c>
      <c r="S444" s="127" t="n">
        <f aca="false">IF(ISNUMBER(H444),IF(H444&gt;0.05,100,IF(H444&gt;0,50,0)),"")</f>
        <v>100</v>
      </c>
      <c r="T444" s="127" t="n">
        <f aca="false">IF(AND(A444&gt;="2019-01",ISNUMBER(L444)),IF(AND(L444&lt;350,OR(NOT(ISNUMBER(M444)),M444&lt;50)),100,IF(L444&lt;=450,50,0)),IF(ISNUMBER(J444),IF(AND(J444&lt;0.95,OR(NOT(ISNUMBER(K444)),K444&lt;0.2)),100,IF(AND(J444&lt;=1.35,OR(NOT(ISNUMBER(K444)),K444&lt;0.4)),50,0)),""))</f>
        <v>50</v>
      </c>
      <c r="U444" s="127" t="n">
        <f aca="false">IF(ISNUMBER(P444),IF(P444=1,100,IF(P444=0,50,0)),"")</f>
        <v>100</v>
      </c>
      <c r="V444" s="127" t="n">
        <f aca="false">IF(ISNUMBER(Q444),IF(Q444=1,0,100),"")</f>
        <v>100</v>
      </c>
      <c r="W444" s="127" t="n">
        <f aca="false">IF(ISNUMBER(N444),IF(OR(N444&lt;4,AND(N444&lt;6,ISNUMBER(O444),O444&lt;-0.3)),100,IF(OR(N444&lt;=6,AND(ISNUMBER(O444),O444&lt;-0.3)),50,0)),"")</f>
        <v>100</v>
      </c>
      <c r="X444" s="127" t="n">
        <f aca="false">IF(ISNUMBER(I444),IF(I444&lt;15,100,IF(I444&lt;=25,50,0)),"")</f>
        <v>100</v>
      </c>
      <c r="Y444" s="127" t="n">
        <f aca="false">SUMPRODUCT({30,10,20,15,10,10,5},--ISNUMBER(R444:X444))</f>
        <v>100</v>
      </c>
      <c r="Z444" s="127" t="n">
        <f aca="false">IF(Y444&gt;=60,SUMPRODUCT({30,10,20,15,10,10,5},R444:X444)/Y444,"")</f>
        <v>90</v>
      </c>
      <c r="AA444" s="127" t="str">
        <f aca="false">IF(ISNUMBER(Z444),IF(Z444&gt;=70,"EASY",IF(Z444&gt;40,"UNCERTAIN","HARD")),"")</f>
        <v>EASY</v>
      </c>
    </row>
    <row r="445" customFormat="false" ht="15" hidden="false" customHeight="false" outlineLevel="0" collapsed="false">
      <c r="A445" s="127" t="s">
        <v>1735</v>
      </c>
      <c r="B445" s="127" t="n">
        <v>0.0142</v>
      </c>
      <c r="C445" s="127" t="s">
        <v>1293</v>
      </c>
      <c r="D445" s="127" t="n">
        <f aca="false">D444*(1+B445)</f>
        <v>4163.71323403086</v>
      </c>
      <c r="E445" s="127" t="n">
        <f aca="false">AVERAGE(D436:D445)</f>
        <v>3709.28595013509</v>
      </c>
      <c r="F445" s="127" t="n">
        <f aca="false">D445/E445-1</f>
        <v>0.122510717697357</v>
      </c>
      <c r="G445" s="127" t="n">
        <f aca="false">IF(E445&gt;E444,1,0)</f>
        <v>1</v>
      </c>
      <c r="H445" s="127" t="n">
        <f aca="false">D445/D433-1</f>
        <v>0.191286604809461</v>
      </c>
      <c r="I445" s="127" t="n">
        <f aca="false">STDEV(B440:B445)*SQRT(12)*100</f>
        <v>8.20094628686227</v>
      </c>
      <c r="J445" s="127" t="n">
        <v>1.01</v>
      </c>
      <c r="K445" s="127" t="n">
        <f aca="false">IF(AND(ISNUMBER(J445),ISNUMBER(J439)),J445-J439,"")</f>
        <v>-0.15</v>
      </c>
      <c r="M445" s="127" t="str">
        <f aca="false">IF(AND(ISNUMBER(L445),ISNUMBER(L439)),L445-L439,"")</f>
        <v/>
      </c>
      <c r="N445" s="127" t="n">
        <v>1.0943</v>
      </c>
      <c r="O445" s="127" t="n">
        <f aca="false">IF(AND(ISNUMBER(N445),ISNUMBER(N439)),N445-N439,"")</f>
        <v>-0.432</v>
      </c>
      <c r="P445" s="127" t="n">
        <v>1</v>
      </c>
      <c r="Q445" s="127" t="n">
        <v>0</v>
      </c>
      <c r="R445" s="127" t="n">
        <f aca="false">IF(ISNUMBER(F445),IF(AND(F445&gt;0.02,G445=1),100,IF(F445&gt;-0.02,50,0)),"")</f>
        <v>100</v>
      </c>
      <c r="S445" s="127" t="n">
        <f aca="false">IF(ISNUMBER(H445),IF(H445&gt;0.05,100,IF(H445&gt;0,50,0)),"")</f>
        <v>100</v>
      </c>
      <c r="T445" s="127" t="n">
        <f aca="false">IF(AND(A445&gt;="2019-01",ISNUMBER(L445)),IF(AND(L445&lt;350,OR(NOT(ISNUMBER(M445)),M445&lt;50)),100,IF(L445&lt;=450,50,0)),IF(ISNUMBER(J445),IF(AND(J445&lt;0.95,OR(NOT(ISNUMBER(K445)),K445&lt;0.2)),100,IF(AND(J445&lt;=1.35,OR(NOT(ISNUMBER(K445)),K445&lt;0.4)),50,0)),""))</f>
        <v>50</v>
      </c>
      <c r="U445" s="127" t="n">
        <f aca="false">IF(ISNUMBER(P445),IF(P445=1,100,IF(P445=0,50,0)),"")</f>
        <v>100</v>
      </c>
      <c r="V445" s="127" t="n">
        <f aca="false">IF(ISNUMBER(Q445),IF(Q445=1,0,100),"")</f>
        <v>100</v>
      </c>
      <c r="W445" s="127" t="n">
        <f aca="false">IF(ISNUMBER(N445),IF(OR(N445&lt;4,AND(N445&lt;6,ISNUMBER(O445),O445&lt;-0.3)),100,IF(OR(N445&lt;=6,AND(ISNUMBER(O445),O445&lt;-0.3)),50,0)),"")</f>
        <v>100</v>
      </c>
      <c r="X445" s="127" t="n">
        <f aca="false">IF(ISNUMBER(I445),IF(I445&lt;15,100,IF(I445&lt;=25,50,0)),"")</f>
        <v>100</v>
      </c>
      <c r="Y445" s="127" t="n">
        <f aca="false">SUMPRODUCT({30,10,20,15,10,10,5},--ISNUMBER(R445:X445))</f>
        <v>100</v>
      </c>
      <c r="Z445" s="127" t="n">
        <f aca="false">IF(Y445&gt;=60,SUMPRODUCT({30,10,20,15,10,10,5},R445:X445)/Y445,"")</f>
        <v>90</v>
      </c>
      <c r="AA445" s="127" t="str">
        <f aca="false">IF(ISNUMBER(Z445),IF(Z445&gt;=70,"EASY",IF(Z445&gt;40,"UNCERTAIN","HARD")),"")</f>
        <v>EASY</v>
      </c>
    </row>
    <row r="446" customFormat="false" ht="15" hidden="false" customHeight="false" outlineLevel="0" collapsed="false">
      <c r="A446" s="127" t="s">
        <v>1736</v>
      </c>
      <c r="B446" s="127" t="n">
        <v>0.0437</v>
      </c>
      <c r="C446" s="127" t="s">
        <v>1293</v>
      </c>
      <c r="D446" s="127" t="n">
        <f aca="false">D445*(1+B446)</f>
        <v>4345.66750235801</v>
      </c>
      <c r="E446" s="127" t="n">
        <f aca="false">AVERAGE(D437:D446)</f>
        <v>3827.98851032047</v>
      </c>
      <c r="F446" s="127" t="n">
        <f aca="false">D446/E446-1</f>
        <v>0.135235252311192</v>
      </c>
      <c r="G446" s="127" t="n">
        <f aca="false">IF(E446&gt;E445,1,0)</f>
        <v>1</v>
      </c>
      <c r="H446" s="127" t="n">
        <f aca="false">D446/D434-1</f>
        <v>0.3178016210277</v>
      </c>
      <c r="I446" s="127" t="n">
        <f aca="false">STDEV(B441:B446)*SQRT(12)*100</f>
        <v>8.6718694639622</v>
      </c>
      <c r="J446" s="127" t="n">
        <v>0.98</v>
      </c>
      <c r="K446" s="127" t="n">
        <f aca="false">IF(AND(ISNUMBER(J446),ISNUMBER(J440)),J446-J440,"")</f>
        <v>-0.24</v>
      </c>
      <c r="M446" s="127" t="str">
        <f aca="false">IF(AND(ISNUMBER(L446),ISNUMBER(L440)),L446-L440,"")</f>
        <v/>
      </c>
      <c r="N446" s="127" t="n">
        <v>1.0932</v>
      </c>
      <c r="O446" s="127" t="n">
        <f aca="false">IF(AND(ISNUMBER(N446),ISNUMBER(N440)),N446-N440,"")</f>
        <v>-0.3789</v>
      </c>
      <c r="P446" s="127" t="n">
        <v>1</v>
      </c>
      <c r="Q446" s="127" t="n">
        <v>0</v>
      </c>
      <c r="R446" s="127" t="n">
        <f aca="false">IF(ISNUMBER(F446),IF(AND(F446&gt;0.02,G446=1),100,IF(F446&gt;-0.02,50,0)),"")</f>
        <v>100</v>
      </c>
      <c r="S446" s="127" t="n">
        <f aca="false">IF(ISNUMBER(H446),IF(H446&gt;0.05,100,IF(H446&gt;0,50,0)),"")</f>
        <v>100</v>
      </c>
      <c r="T446" s="127" t="n">
        <f aca="false">IF(AND(A446&gt;="2019-01",ISNUMBER(L446)),IF(AND(L446&lt;350,OR(NOT(ISNUMBER(M446)),M446&lt;50)),100,IF(L446&lt;=450,50,0)),IF(ISNUMBER(J446),IF(AND(J446&lt;0.95,OR(NOT(ISNUMBER(K446)),K446&lt;0.2)),100,IF(AND(J446&lt;=1.35,OR(NOT(ISNUMBER(K446)),K446&lt;0.4)),50,0)),""))</f>
        <v>50</v>
      </c>
      <c r="U446" s="127" t="n">
        <f aca="false">IF(ISNUMBER(P446),IF(P446=1,100,IF(P446=0,50,0)),"")</f>
        <v>100</v>
      </c>
      <c r="V446" s="127" t="n">
        <f aca="false">IF(ISNUMBER(Q446),IF(Q446=1,0,100),"")</f>
        <v>100</v>
      </c>
      <c r="W446" s="127" t="n">
        <f aca="false">IF(ISNUMBER(N446),IF(OR(N446&lt;4,AND(N446&lt;6,ISNUMBER(O446),O446&lt;-0.3)),100,IF(OR(N446&lt;=6,AND(ISNUMBER(O446),O446&lt;-0.3)),50,0)),"")</f>
        <v>100</v>
      </c>
      <c r="X446" s="127" t="n">
        <f aca="false">IF(ISNUMBER(I446),IF(I446&lt;15,100,IF(I446&lt;=25,50,0)),"")</f>
        <v>100</v>
      </c>
      <c r="Y446" s="127" t="n">
        <f aca="false">SUMPRODUCT({30,10,20,15,10,10,5},--ISNUMBER(R446:X446))</f>
        <v>100</v>
      </c>
      <c r="Z446" s="127" t="n">
        <f aca="false">IF(Y446&gt;=60,SUMPRODUCT({30,10,20,15,10,10,5},R446:X446)/Y446,"")</f>
        <v>90</v>
      </c>
      <c r="AA446" s="127" t="str">
        <f aca="false">IF(ISNUMBER(Z446),IF(Z446&gt;=70,"EASY",IF(Z446&gt;40,"UNCERTAIN","HARD")),"")</f>
        <v>EASY</v>
      </c>
    </row>
    <row r="447" customFormat="false" ht="15" hidden="false" customHeight="false" outlineLevel="0" collapsed="false">
      <c r="A447" s="127" t="s">
        <v>1737</v>
      </c>
      <c r="B447" s="127" t="n">
        <v>0.0222</v>
      </c>
      <c r="C447" s="127" t="s">
        <v>1293</v>
      </c>
      <c r="D447" s="127" t="n">
        <f aca="false">D446*(1+B447)</f>
        <v>4442.14132091035</v>
      </c>
      <c r="E447" s="127" t="n">
        <f aca="false">AVERAGE(D438:D447)</f>
        <v>3952.5796684995</v>
      </c>
      <c r="F447" s="127" t="n">
        <f aca="false">D447/E447-1</f>
        <v>0.123858769074909</v>
      </c>
      <c r="G447" s="127" t="n">
        <f aca="false">IF(E447&gt;E446,1,0)</f>
        <v>1</v>
      </c>
      <c r="H447" s="127" t="n">
        <f aca="false">D447/D435-1</f>
        <v>0.38117175947351</v>
      </c>
      <c r="I447" s="127" t="n">
        <f aca="false">STDEV(B442:B447)*SQRT(12)*100</f>
        <v>8.68652519710845</v>
      </c>
      <c r="J447" s="127" t="n">
        <v>0.9</v>
      </c>
      <c r="K447" s="127" t="n">
        <f aca="false">IF(AND(ISNUMBER(J447),ISNUMBER(J441)),J447-J441,"")</f>
        <v>-0.23</v>
      </c>
      <c r="M447" s="127" t="str">
        <f aca="false">IF(AND(ISNUMBER(L447),ISNUMBER(L441)),L447-L441,"")</f>
        <v/>
      </c>
      <c r="N447" s="127" t="n">
        <v>1.1435</v>
      </c>
      <c r="O447" s="127" t="n">
        <f aca="false">IF(AND(ISNUMBER(N447),ISNUMBER(N441)),N447-N441,"")</f>
        <v>-0.3788</v>
      </c>
      <c r="P447" s="127" t="n">
        <v>1</v>
      </c>
      <c r="Q447" s="127" t="n">
        <v>0</v>
      </c>
      <c r="R447" s="127" t="n">
        <f aca="false">IF(ISNUMBER(F447),IF(AND(F447&gt;0.02,G447=1),100,IF(F447&gt;-0.02,50,0)),"")</f>
        <v>100</v>
      </c>
      <c r="S447" s="127" t="n">
        <f aca="false">IF(ISNUMBER(H447),IF(H447&gt;0.05,100,IF(H447&gt;0,50,0)),"")</f>
        <v>100</v>
      </c>
      <c r="T447" s="127" t="n">
        <f aca="false">IF(AND(A447&gt;="2019-01",ISNUMBER(L447)),IF(AND(L447&lt;350,OR(NOT(ISNUMBER(M447)),M447&lt;50)),100,IF(L447&lt;=450,50,0)),IF(ISNUMBER(J447),IF(AND(J447&lt;0.95,OR(NOT(ISNUMBER(K447)),K447&lt;0.2)),100,IF(AND(J447&lt;=1.35,OR(NOT(ISNUMBER(K447)),K447&lt;0.4)),50,0)),""))</f>
        <v>100</v>
      </c>
      <c r="U447" s="127" t="n">
        <f aca="false">IF(ISNUMBER(P447),IF(P447=1,100,IF(P447=0,50,0)),"")</f>
        <v>100</v>
      </c>
      <c r="V447" s="127" t="n">
        <f aca="false">IF(ISNUMBER(Q447),IF(Q447=1,0,100),"")</f>
        <v>100</v>
      </c>
      <c r="W447" s="127" t="n">
        <f aca="false">IF(ISNUMBER(N447),IF(OR(N447&lt;4,AND(N447&lt;6,ISNUMBER(O447),O447&lt;-0.3)),100,IF(OR(N447&lt;=6,AND(ISNUMBER(O447),O447&lt;-0.3)),50,0)),"")</f>
        <v>100</v>
      </c>
      <c r="X447" s="127" t="n">
        <f aca="false">IF(ISNUMBER(I447),IF(I447&lt;15,100,IF(I447&lt;=25,50,0)),"")</f>
        <v>100</v>
      </c>
      <c r="Y447" s="127" t="n">
        <f aca="false">SUMPRODUCT({30,10,20,15,10,10,5},--ISNUMBER(R447:X447))</f>
        <v>100</v>
      </c>
      <c r="Z447" s="127" t="n">
        <f aca="false">IF(Y447&gt;=60,SUMPRODUCT({30,10,20,15,10,10,5},R447:X447)/Y447,"")</f>
        <v>100</v>
      </c>
      <c r="AA447" s="127" t="str">
        <f aca="false">IF(ISNUMBER(Z447),IF(Z447&gt;=70,"EASY",IF(Z447&gt;40,"UNCERTAIN","HARD")),"")</f>
        <v>EASY</v>
      </c>
    </row>
    <row r="448" customFormat="false" ht="15" hidden="false" customHeight="false" outlineLevel="0" collapsed="false">
      <c r="A448" s="127" t="s">
        <v>1738</v>
      </c>
      <c r="B448" s="127" t="n">
        <v>0.0146</v>
      </c>
      <c r="C448" s="127" t="s">
        <v>1293</v>
      </c>
      <c r="D448" s="127" t="n">
        <f aca="false">D447*(1+B448)</f>
        <v>4506.99658419565</v>
      </c>
      <c r="E448" s="127" t="n">
        <f aca="false">AVERAGE(D439:D448)</f>
        <v>4057.06372157757</v>
      </c>
      <c r="F448" s="127" t="n">
        <f aca="false">D448/E448-1</f>
        <v>0.11090110816478</v>
      </c>
      <c r="G448" s="127" t="n">
        <f aca="false">IF(E448&gt;E447,1,0)</f>
        <v>1</v>
      </c>
      <c r="H448" s="127" t="n">
        <f aca="false">D448/D436-1</f>
        <v>0.426877983058572</v>
      </c>
      <c r="I448" s="127" t="n">
        <f aca="false">STDEV(B443:B448)*SQRT(12)*100</f>
        <v>8.83078252478227</v>
      </c>
      <c r="J448" s="127" t="n">
        <v>0.77</v>
      </c>
      <c r="K448" s="127" t="n">
        <f aca="false">IF(AND(ISNUMBER(J448),ISNUMBER(J442)),J448-J442,"")</f>
        <v>-0.36</v>
      </c>
      <c r="M448" s="127" t="str">
        <f aca="false">IF(AND(ISNUMBER(L448),ISNUMBER(L442)),L448-L442,"")</f>
        <v/>
      </c>
      <c r="N448" s="127" t="n">
        <v>1.2468</v>
      </c>
      <c r="O448" s="127" t="n">
        <f aca="false">IF(AND(ISNUMBER(N448),ISNUMBER(N442)),N448-N442,"")</f>
        <v>-0.0614000000000001</v>
      </c>
      <c r="P448" s="127" t="n">
        <v>1</v>
      </c>
      <c r="Q448" s="127" t="n">
        <v>0</v>
      </c>
      <c r="R448" s="127" t="n">
        <f aca="false">IF(ISNUMBER(F448),IF(AND(F448&gt;0.02,G448=1),100,IF(F448&gt;-0.02,50,0)),"")</f>
        <v>100</v>
      </c>
      <c r="S448" s="127" t="n">
        <f aca="false">IF(ISNUMBER(H448),IF(H448&gt;0.05,100,IF(H448&gt;0,50,0)),"")</f>
        <v>100</v>
      </c>
      <c r="T448" s="127" t="n">
        <f aca="false">IF(AND(A448&gt;="2019-01",ISNUMBER(L448)),IF(AND(L448&lt;350,OR(NOT(ISNUMBER(M448)),M448&lt;50)),100,IF(L448&lt;=450,50,0)),IF(ISNUMBER(J448),IF(AND(J448&lt;0.95,OR(NOT(ISNUMBER(K448)),K448&lt;0.2)),100,IF(AND(J448&lt;=1.35,OR(NOT(ISNUMBER(K448)),K448&lt;0.4)),50,0)),""))</f>
        <v>100</v>
      </c>
      <c r="U448" s="127" t="n">
        <f aca="false">IF(ISNUMBER(P448),IF(P448=1,100,IF(P448=0,50,0)),"")</f>
        <v>100</v>
      </c>
      <c r="V448" s="127" t="n">
        <f aca="false">IF(ISNUMBER(Q448),IF(Q448=1,0,100),"")</f>
        <v>100</v>
      </c>
      <c r="W448" s="127" t="n">
        <f aca="false">IF(ISNUMBER(N448),IF(OR(N448&lt;4,AND(N448&lt;6,ISNUMBER(O448),O448&lt;-0.3)),100,IF(OR(N448&lt;=6,AND(ISNUMBER(O448),O448&lt;-0.3)),50,0)),"")</f>
        <v>100</v>
      </c>
      <c r="X448" s="127" t="n">
        <f aca="false">IF(ISNUMBER(I448),IF(I448&lt;15,100,IF(I448&lt;=25,50,0)),"")</f>
        <v>100</v>
      </c>
      <c r="Y448" s="127" t="n">
        <f aca="false">SUMPRODUCT({30,10,20,15,10,10,5},--ISNUMBER(R448:X448))</f>
        <v>100</v>
      </c>
      <c r="Z448" s="127" t="n">
        <f aca="false">IF(Y448&gt;=60,SUMPRODUCT({30,10,20,15,10,10,5},R448:X448)/Y448,"")</f>
        <v>100</v>
      </c>
      <c r="AA448" s="127" t="str">
        <f aca="false">IF(ISNUMBER(Z448),IF(Z448&gt;=70,"EASY",IF(Z448&gt;40,"UNCERTAIN","HARD")),"")</f>
        <v>EASY</v>
      </c>
    </row>
    <row r="449" customFormat="false" ht="15" hidden="false" customHeight="false" outlineLevel="0" collapsed="false">
      <c r="A449" s="127" t="s">
        <v>1739</v>
      </c>
      <c r="B449" s="127" t="n">
        <v>-0.0123</v>
      </c>
      <c r="C449" s="127" t="s">
        <v>1293</v>
      </c>
      <c r="D449" s="127" t="n">
        <f aca="false">D448*(1+B449)</f>
        <v>4451.56052621004</v>
      </c>
      <c r="E449" s="127" t="n">
        <f aca="false">AVERAGE(D440:D449)</f>
        <v>4134.74653068911</v>
      </c>
      <c r="F449" s="127" t="n">
        <f aca="false">D449/E449-1</f>
        <v>0.0766223499238607</v>
      </c>
      <c r="G449" s="127" t="n">
        <f aca="false">IF(E449&gt;E448,1,0)</f>
        <v>1</v>
      </c>
      <c r="H449" s="127" t="n">
        <f aca="false">D449/D437-1</f>
        <v>0.392753615838474</v>
      </c>
      <c r="I449" s="127" t="n">
        <f aca="false">STDEV(B444:B449)*SQRT(12)*100</f>
        <v>8.89899095403518</v>
      </c>
      <c r="J449" s="127" t="n">
        <v>0.78</v>
      </c>
      <c r="K449" s="127" t="n">
        <f aca="false">IF(AND(ISNUMBER(J449),ISNUMBER(J443)),J449-J443,"")</f>
        <v>-0.29</v>
      </c>
      <c r="M449" s="127" t="str">
        <f aca="false">IF(AND(ISNUMBER(L449),ISNUMBER(L443)),L449-L443,"")</f>
        <v/>
      </c>
      <c r="N449" s="127" t="n">
        <v>1.5584</v>
      </c>
      <c r="O449" s="127" t="n">
        <f aca="false">IF(AND(ISNUMBER(N449),ISNUMBER(N443)),N449-N443,"")</f>
        <v>0.3038</v>
      </c>
      <c r="P449" s="127" t="n">
        <v>1</v>
      </c>
      <c r="Q449" s="127" t="n">
        <v>0</v>
      </c>
      <c r="R449" s="127" t="n">
        <f aca="false">IF(ISNUMBER(F449),IF(AND(F449&gt;0.02,G449=1),100,IF(F449&gt;-0.02,50,0)),"")</f>
        <v>100</v>
      </c>
      <c r="S449" s="127" t="n">
        <f aca="false">IF(ISNUMBER(H449),IF(H449&gt;0.05,100,IF(H449&gt;0,50,0)),"")</f>
        <v>100</v>
      </c>
      <c r="T449" s="127" t="n">
        <f aca="false">IF(AND(A449&gt;="2019-01",ISNUMBER(L449)),IF(AND(L449&lt;350,OR(NOT(ISNUMBER(M449)),M449&lt;50)),100,IF(L449&lt;=450,50,0)),IF(ISNUMBER(J449),IF(AND(J449&lt;0.95,OR(NOT(ISNUMBER(K449)),K449&lt;0.2)),100,IF(AND(J449&lt;=1.35,OR(NOT(ISNUMBER(K449)),K449&lt;0.4)),50,0)),""))</f>
        <v>100</v>
      </c>
      <c r="U449" s="127" t="n">
        <f aca="false">IF(ISNUMBER(P449),IF(P449=1,100,IF(P449=0,50,0)),"")</f>
        <v>100</v>
      </c>
      <c r="V449" s="127" t="n">
        <f aca="false">IF(ISNUMBER(Q449),IF(Q449=1,0,100),"")</f>
        <v>100</v>
      </c>
      <c r="W449" s="127" t="n">
        <f aca="false">IF(ISNUMBER(N449),IF(OR(N449&lt;4,AND(N449&lt;6,ISNUMBER(O449),O449&lt;-0.3)),100,IF(OR(N449&lt;=6,AND(ISNUMBER(O449),O449&lt;-0.3)),50,0)),"")</f>
        <v>100</v>
      </c>
      <c r="X449" s="127" t="n">
        <f aca="false">IF(ISNUMBER(I449),IF(I449&lt;15,100,IF(I449&lt;=25,50,0)),"")</f>
        <v>100</v>
      </c>
      <c r="Y449" s="127" t="n">
        <f aca="false">SUMPRODUCT({30,10,20,15,10,10,5},--ISNUMBER(R449:X449))</f>
        <v>100</v>
      </c>
      <c r="Z449" s="127" t="n">
        <f aca="false">IF(Y449&gt;=60,SUMPRODUCT({30,10,20,15,10,10,5},R449:X449)/Y449,"")</f>
        <v>100</v>
      </c>
      <c r="AA449" s="127" t="str">
        <f aca="false">IF(ISNUMBER(Z449),IF(Z449&gt;=70,"EASY",IF(Z449&gt;40,"UNCERTAIN","HARD")),"")</f>
        <v>EASY</v>
      </c>
    </row>
    <row r="450" customFormat="false" ht="15" hidden="false" customHeight="false" outlineLevel="0" collapsed="false">
      <c r="A450" s="127" t="s">
        <v>1740</v>
      </c>
      <c r="B450" s="127" t="n">
        <v>-0.0175</v>
      </c>
      <c r="C450" s="127" t="s">
        <v>1293</v>
      </c>
      <c r="D450" s="127" t="n">
        <f aca="false">D449*(1+B450)</f>
        <v>4373.65821700136</v>
      </c>
      <c r="E450" s="127" t="n">
        <f aca="false">AVERAGE(D441:D450)</f>
        <v>4199.05351557844</v>
      </c>
      <c r="F450" s="127" t="n">
        <f aca="false">D450/E450-1</f>
        <v>0.041581918585972</v>
      </c>
      <c r="G450" s="127" t="n">
        <f aca="false">IF(E450&gt;E449,1,0)</f>
        <v>1</v>
      </c>
      <c r="H450" s="127" t="n">
        <f aca="false">D450/D438-1</f>
        <v>0.263275874779635</v>
      </c>
      <c r="I450" s="127" t="n">
        <f aca="false">STDEV(B445:B450)*SQRT(12)*100</f>
        <v>7.85804301337171</v>
      </c>
      <c r="J450" s="127" t="n">
        <v>0.73</v>
      </c>
      <c r="K450" s="127" t="n">
        <f aca="false">IF(AND(ISNUMBER(J450),ISNUMBER(J444)),J450-J444,"")</f>
        <v>-0.3</v>
      </c>
      <c r="M450" s="127" t="str">
        <f aca="false">IF(AND(ISNUMBER(L450),ISNUMBER(L444)),L450-L444,"")</f>
        <v/>
      </c>
      <c r="N450" s="127" t="n">
        <v>1.7662</v>
      </c>
      <c r="O450" s="127" t="n">
        <f aca="false">IF(AND(ISNUMBER(N450),ISNUMBER(N444)),N450-N444,"")</f>
        <v>0.4607</v>
      </c>
      <c r="P450" s="127" t="n">
        <v>1</v>
      </c>
      <c r="Q450" s="127" t="n">
        <v>0</v>
      </c>
      <c r="R450" s="127" t="n">
        <f aca="false">IF(ISNUMBER(F450),IF(AND(F450&gt;0.02,G450=1),100,IF(F450&gt;-0.02,50,0)),"")</f>
        <v>100</v>
      </c>
      <c r="S450" s="127" t="n">
        <f aca="false">IF(ISNUMBER(H450),IF(H450&gt;0.05,100,IF(H450&gt;0,50,0)),"")</f>
        <v>100</v>
      </c>
      <c r="T450" s="127" t="n">
        <f aca="false">IF(AND(A450&gt;="2019-01",ISNUMBER(L450)),IF(AND(L450&lt;350,OR(NOT(ISNUMBER(M450)),M450&lt;50)),100,IF(L450&lt;=450,50,0)),IF(ISNUMBER(J450),IF(AND(J450&lt;0.95,OR(NOT(ISNUMBER(K450)),K450&lt;0.2)),100,IF(AND(J450&lt;=1.35,OR(NOT(ISNUMBER(K450)),K450&lt;0.4)),50,0)),""))</f>
        <v>100</v>
      </c>
      <c r="U450" s="127" t="n">
        <f aca="false">IF(ISNUMBER(P450),IF(P450=1,100,IF(P450=0,50,0)),"")</f>
        <v>100</v>
      </c>
      <c r="V450" s="127" t="n">
        <f aca="false">IF(ISNUMBER(Q450),IF(Q450=1,0,100),"")</f>
        <v>100</v>
      </c>
      <c r="W450" s="127" t="n">
        <f aca="false">IF(ISNUMBER(N450),IF(OR(N450&lt;4,AND(N450&lt;6,ISNUMBER(O450),O450&lt;-0.3)),100,IF(OR(N450&lt;=6,AND(ISNUMBER(O450),O450&lt;-0.3)),50,0)),"")</f>
        <v>100</v>
      </c>
      <c r="X450" s="127" t="n">
        <f aca="false">IF(ISNUMBER(I450),IF(I450&lt;15,100,IF(I450&lt;=25,50,0)),"")</f>
        <v>100</v>
      </c>
      <c r="Y450" s="127" t="n">
        <f aca="false">SUMPRODUCT({30,10,20,15,10,10,5},--ISNUMBER(R450:X450))</f>
        <v>100</v>
      </c>
      <c r="Z450" s="127" t="n">
        <f aca="false">IF(Y450&gt;=60,SUMPRODUCT({30,10,20,15,10,10,5},R450:X450)/Y450,"")</f>
        <v>100</v>
      </c>
      <c r="AA450" s="127" t="str">
        <f aca="false">IF(ISNUMBER(Z450),IF(Z450&gt;=70,"EASY",IF(Z450&gt;40,"UNCERTAIN","HARD")),"")</f>
        <v>EASY</v>
      </c>
    </row>
    <row r="451" customFormat="false" ht="15" hidden="false" customHeight="false" outlineLevel="0" collapsed="false">
      <c r="A451" s="127" t="s">
        <v>1741</v>
      </c>
      <c r="B451" s="127" t="n">
        <v>0.0123</v>
      </c>
      <c r="C451" s="127" t="s">
        <v>1293</v>
      </c>
      <c r="D451" s="127" t="n">
        <f aca="false">D450*(1+B451)</f>
        <v>4427.45421307048</v>
      </c>
      <c r="E451" s="127" t="n">
        <f aca="false">AVERAGE(D442:D451)</f>
        <v>4259.71207622386</v>
      </c>
      <c r="F451" s="127" t="n">
        <f aca="false">D451/E451-1</f>
        <v>0.0393787499823974</v>
      </c>
      <c r="G451" s="127" t="n">
        <f aca="false">IF(E451&gt;E450,1,0)</f>
        <v>1</v>
      </c>
      <c r="H451" s="127" t="n">
        <f aca="false">D451/D439-1</f>
        <v>0.204837166044304</v>
      </c>
      <c r="I451" s="127" t="n">
        <f aca="false">STDEV(B446:B451)*SQRT(12)*100</f>
        <v>7.84298922605406</v>
      </c>
      <c r="J451" s="127" t="n">
        <v>0.71</v>
      </c>
      <c r="K451" s="127" t="n">
        <f aca="false">IF(AND(ISNUMBER(J451),ISNUMBER(J445)),J451-J445,"")</f>
        <v>-0.3</v>
      </c>
      <c r="M451" s="127" t="str">
        <f aca="false">IF(AND(ISNUMBER(L451),ISNUMBER(L445)),L451-L445,"")</f>
        <v/>
      </c>
      <c r="N451" s="127" t="n">
        <v>1.7107</v>
      </c>
      <c r="O451" s="127" t="n">
        <f aca="false">IF(AND(ISNUMBER(N451),ISNUMBER(N445)),N451-N445,"")</f>
        <v>0.6164</v>
      </c>
      <c r="P451" s="127" t="n">
        <v>1</v>
      </c>
      <c r="Q451" s="127" t="n">
        <v>0</v>
      </c>
      <c r="R451" s="127" t="n">
        <f aca="false">IF(ISNUMBER(F451),IF(AND(F451&gt;0.02,G451=1),100,IF(F451&gt;-0.02,50,0)),"")</f>
        <v>100</v>
      </c>
      <c r="S451" s="127" t="n">
        <f aca="false">IF(ISNUMBER(H451),IF(H451&gt;0.05,100,IF(H451&gt;0,50,0)),"")</f>
        <v>100</v>
      </c>
      <c r="T451" s="127" t="n">
        <f aca="false">IF(AND(A451&gt;="2019-01",ISNUMBER(L451)),IF(AND(L451&lt;350,OR(NOT(ISNUMBER(M451)),M451&lt;50)),100,IF(L451&lt;=450,50,0)),IF(ISNUMBER(J451),IF(AND(J451&lt;0.95,OR(NOT(ISNUMBER(K451)),K451&lt;0.2)),100,IF(AND(J451&lt;=1.35,OR(NOT(ISNUMBER(K451)),K451&lt;0.4)),50,0)),""))</f>
        <v>100</v>
      </c>
      <c r="U451" s="127" t="n">
        <f aca="false">IF(ISNUMBER(P451),IF(P451=1,100,IF(P451=0,50,0)),"")</f>
        <v>100</v>
      </c>
      <c r="V451" s="127" t="n">
        <f aca="false">IF(ISNUMBER(Q451),IF(Q451=1,0,100),"")</f>
        <v>100</v>
      </c>
      <c r="W451" s="127" t="n">
        <f aca="false">IF(ISNUMBER(N451),IF(OR(N451&lt;4,AND(N451&lt;6,ISNUMBER(O451),O451&lt;-0.3)),100,IF(OR(N451&lt;=6,AND(ISNUMBER(O451),O451&lt;-0.3)),50,0)),"")</f>
        <v>100</v>
      </c>
      <c r="X451" s="127" t="n">
        <f aca="false">IF(ISNUMBER(I451),IF(I451&lt;15,100,IF(I451&lt;=25,50,0)),"")</f>
        <v>100</v>
      </c>
      <c r="Y451" s="127" t="n">
        <f aca="false">SUMPRODUCT({30,10,20,15,10,10,5},--ISNUMBER(R451:X451))</f>
        <v>100</v>
      </c>
      <c r="Z451" s="127" t="n">
        <f aca="false">IF(Y451&gt;=60,SUMPRODUCT({30,10,20,15,10,10,5},R451:X451)/Y451,"")</f>
        <v>100</v>
      </c>
      <c r="AA451" s="127" t="str">
        <f aca="false">IF(ISNUMBER(Z451),IF(Z451&gt;=70,"EASY",IF(Z451&gt;40,"UNCERTAIN","HARD")),"")</f>
        <v>EASY</v>
      </c>
    </row>
    <row r="452" customFormat="false" ht="15" hidden="false" customHeight="false" outlineLevel="0" collapsed="false">
      <c r="A452" s="127" t="s">
        <v>1742</v>
      </c>
      <c r="B452" s="127" t="n">
        <v>0.0194</v>
      </c>
      <c r="C452" s="127" t="s">
        <v>1293</v>
      </c>
      <c r="D452" s="127" t="n">
        <f aca="false">D451*(1+B452)</f>
        <v>4513.34682480405</v>
      </c>
      <c r="E452" s="127" t="n">
        <f aca="false">AVERAGE(D443:D452)</f>
        <v>4319.75160470069</v>
      </c>
      <c r="F452" s="127" t="n">
        <f aca="false">D452/E452-1</f>
        <v>0.0448162852448939</v>
      </c>
      <c r="G452" s="127" t="n">
        <f aca="false">IF(E452&gt;E451,1,0)</f>
        <v>1</v>
      </c>
      <c r="H452" s="127" t="n">
        <f aca="false">D452/D440-1</f>
        <v>0.209821716967656</v>
      </c>
      <c r="I452" s="127" t="n">
        <f aca="false">STDEV(B447:B452)*SQRT(12)*100</f>
        <v>5.88198945935812</v>
      </c>
      <c r="J452" s="127" t="n">
        <v>0.77</v>
      </c>
      <c r="K452" s="127" t="n">
        <f aca="false">IF(AND(ISNUMBER(J452),ISNUMBER(J446)),J452-J446,"")</f>
        <v>-0.21</v>
      </c>
      <c r="M452" s="127" t="str">
        <f aca="false">IF(AND(ISNUMBER(L452),ISNUMBER(L446)),L452-L446,"")</f>
        <v/>
      </c>
      <c r="N452" s="127" t="n">
        <v>1.8653</v>
      </c>
      <c r="O452" s="127" t="n">
        <f aca="false">IF(AND(ISNUMBER(N452),ISNUMBER(N446)),N452-N446,"")</f>
        <v>0.7721</v>
      </c>
      <c r="P452" s="127" t="n">
        <v>-1</v>
      </c>
      <c r="Q452" s="127" t="n">
        <v>0</v>
      </c>
      <c r="R452" s="127" t="n">
        <f aca="false">IF(ISNUMBER(F452),IF(AND(F452&gt;0.02,G452=1),100,IF(F452&gt;-0.02,50,0)),"")</f>
        <v>100</v>
      </c>
      <c r="S452" s="127" t="n">
        <f aca="false">IF(ISNUMBER(H452),IF(H452&gt;0.05,100,IF(H452&gt;0,50,0)),"")</f>
        <v>100</v>
      </c>
      <c r="T452" s="127" t="n">
        <f aca="false">IF(AND(A452&gt;="2019-01",ISNUMBER(L452)),IF(AND(L452&lt;350,OR(NOT(ISNUMBER(M452)),M452&lt;50)),100,IF(L452&lt;=450,50,0)),IF(ISNUMBER(J452),IF(AND(J452&lt;0.95,OR(NOT(ISNUMBER(K452)),K452&lt;0.2)),100,IF(AND(J452&lt;=1.35,OR(NOT(ISNUMBER(K452)),K452&lt;0.4)),50,0)),""))</f>
        <v>100</v>
      </c>
      <c r="U452" s="127" t="n">
        <f aca="false">IF(ISNUMBER(P452),IF(P452=1,100,IF(P452=0,50,0)),"")</f>
        <v>0</v>
      </c>
      <c r="V452" s="127" t="n">
        <f aca="false">IF(ISNUMBER(Q452),IF(Q452=1,0,100),"")</f>
        <v>100</v>
      </c>
      <c r="W452" s="127" t="n">
        <f aca="false">IF(ISNUMBER(N452),IF(OR(N452&lt;4,AND(N452&lt;6,ISNUMBER(O452),O452&lt;-0.3)),100,IF(OR(N452&lt;=6,AND(ISNUMBER(O452),O452&lt;-0.3)),50,0)),"")</f>
        <v>100</v>
      </c>
      <c r="X452" s="127" t="n">
        <f aca="false">IF(ISNUMBER(I452),IF(I452&lt;15,100,IF(I452&lt;=25,50,0)),"")</f>
        <v>100</v>
      </c>
      <c r="Y452" s="127" t="n">
        <f aca="false">SUMPRODUCT({30,10,20,15,10,10,5},--ISNUMBER(R452:X452))</f>
        <v>100</v>
      </c>
      <c r="Z452" s="127" t="n">
        <f aca="false">IF(Y452&gt;=60,SUMPRODUCT({30,10,20,15,10,10,5},R452:X452)/Y452,"")</f>
        <v>85</v>
      </c>
      <c r="AA452" s="127" t="str">
        <f aca="false">IF(ISNUMBER(Z452),IF(Z452&gt;=70,"EASY",IF(Z452&gt;40,"UNCERTAIN","HARD")),"")</f>
        <v>EASY</v>
      </c>
    </row>
    <row r="453" customFormat="false" ht="15" hidden="false" customHeight="false" outlineLevel="0" collapsed="false">
      <c r="A453" s="127" t="s">
        <v>1743</v>
      </c>
      <c r="B453" s="127" t="n">
        <v>-0.0396</v>
      </c>
      <c r="C453" s="127" t="s">
        <v>1293</v>
      </c>
      <c r="D453" s="127" t="n">
        <f aca="false">D452*(1+B453)</f>
        <v>4334.61829054181</v>
      </c>
      <c r="E453" s="127" t="n">
        <f aca="false">AVERAGE(D444:D453)</f>
        <v>4366.45730353774</v>
      </c>
      <c r="F453" s="127" t="n">
        <f aca="false">D453/E453-1</f>
        <v>-0.00729172662930655</v>
      </c>
      <c r="G453" s="127" t="n">
        <f aca="false">IF(E453&gt;E452,1,0)</f>
        <v>1</v>
      </c>
      <c r="H453" s="127" t="n">
        <f aca="false">D453/D441-1</f>
        <v>0.134458872266878</v>
      </c>
      <c r="I453" s="127" t="n">
        <f aca="false">STDEV(B448:B453)*SQRT(12)*100</f>
        <v>8.01634580092451</v>
      </c>
      <c r="J453" s="127" t="n">
        <v>0.8</v>
      </c>
      <c r="K453" s="127" t="n">
        <f aca="false">IF(AND(ISNUMBER(J453),ISNUMBER(J447)),J453-J447,"")</f>
        <v>-0.1</v>
      </c>
      <c r="M453" s="127" t="str">
        <f aca="false">IF(AND(ISNUMBER(L453),ISNUMBER(L447)),L453-L447,"")</f>
        <v/>
      </c>
      <c r="N453" s="127" t="n">
        <v>1.758</v>
      </c>
      <c r="O453" s="127" t="n">
        <f aca="false">IF(AND(ISNUMBER(N453),ISNUMBER(N447)),N453-N447,"")</f>
        <v>0.6145</v>
      </c>
      <c r="P453" s="127" t="n">
        <v>-1</v>
      </c>
      <c r="Q453" s="127" t="n">
        <v>0</v>
      </c>
      <c r="R453" s="127" t="n">
        <f aca="false">IF(ISNUMBER(F453),IF(AND(F453&gt;0.02,G453=1),100,IF(F453&gt;-0.02,50,0)),"")</f>
        <v>50</v>
      </c>
      <c r="S453" s="127" t="n">
        <f aca="false">IF(ISNUMBER(H453),IF(H453&gt;0.05,100,IF(H453&gt;0,50,0)),"")</f>
        <v>100</v>
      </c>
      <c r="T453" s="127" t="n">
        <f aca="false">IF(AND(A453&gt;="2019-01",ISNUMBER(L453)),IF(AND(L453&lt;350,OR(NOT(ISNUMBER(M453)),M453&lt;50)),100,IF(L453&lt;=450,50,0)),IF(ISNUMBER(J453),IF(AND(J453&lt;0.95,OR(NOT(ISNUMBER(K453)),K453&lt;0.2)),100,IF(AND(J453&lt;=1.35,OR(NOT(ISNUMBER(K453)),K453&lt;0.4)),50,0)),""))</f>
        <v>100</v>
      </c>
      <c r="U453" s="127" t="n">
        <f aca="false">IF(ISNUMBER(P453),IF(P453=1,100,IF(P453=0,50,0)),"")</f>
        <v>0</v>
      </c>
      <c r="V453" s="127" t="n">
        <f aca="false">IF(ISNUMBER(Q453),IF(Q453=1,0,100),"")</f>
        <v>100</v>
      </c>
      <c r="W453" s="127" t="n">
        <f aca="false">IF(ISNUMBER(N453),IF(OR(N453&lt;4,AND(N453&lt;6,ISNUMBER(O453),O453&lt;-0.3)),100,IF(OR(N453&lt;=6,AND(ISNUMBER(O453),O453&lt;-0.3)),50,0)),"")</f>
        <v>100</v>
      </c>
      <c r="X453" s="127" t="n">
        <f aca="false">IF(ISNUMBER(I453),IF(I453&lt;15,100,IF(I453&lt;=25,50,0)),"")</f>
        <v>100</v>
      </c>
      <c r="Y453" s="127" t="n">
        <f aca="false">SUMPRODUCT({30,10,20,15,10,10,5},--ISNUMBER(R453:X453))</f>
        <v>100</v>
      </c>
      <c r="Z453" s="127" t="n">
        <f aca="false">IF(Y453&gt;=60,SUMPRODUCT({30,10,20,15,10,10,5},R453:X453)/Y453,"")</f>
        <v>70</v>
      </c>
      <c r="AA453" s="127" t="str">
        <f aca="false">IF(ISNUMBER(Z453),IF(Z453&gt;=70,"EASY",IF(Z453&gt;40,"UNCERTAIN","HARD")),"")</f>
        <v>EASY</v>
      </c>
    </row>
    <row r="454" customFormat="false" ht="15" hidden="false" customHeight="false" outlineLevel="0" collapsed="false">
      <c r="A454" s="127" t="s">
        <v>1744</v>
      </c>
      <c r="B454" s="127" t="n">
        <v>0.0019</v>
      </c>
      <c r="C454" s="127" t="s">
        <v>1293</v>
      </c>
      <c r="D454" s="127" t="n">
        <f aca="false">D453*(1+B454)</f>
        <v>4342.85406529384</v>
      </c>
      <c r="E454" s="127" t="n">
        <f aca="false">AVERAGE(D445:D454)</f>
        <v>4390.20107784164</v>
      </c>
      <c r="F454" s="127" t="n">
        <f aca="false">D454/E454-1</f>
        <v>-0.0107847025018463</v>
      </c>
      <c r="G454" s="127" t="n">
        <f aca="false">IF(E454&gt;E453,1,0)</f>
        <v>1</v>
      </c>
      <c r="H454" s="127" t="n">
        <f aca="false">D454/D442-1</f>
        <v>0.109866560027521</v>
      </c>
      <c r="I454" s="127" t="n">
        <f aca="false">STDEV(B449:B454)*SQRT(12)*100</f>
        <v>7.49936530647761</v>
      </c>
      <c r="J454" s="127" t="n">
        <v>0.81</v>
      </c>
      <c r="K454" s="127" t="n">
        <f aca="false">IF(AND(ISNUMBER(J454),ISNUMBER(J448)),J454-J448,"")</f>
        <v>0.04</v>
      </c>
      <c r="M454" s="127" t="str">
        <f aca="false">IF(AND(ISNUMBER(L454),ISNUMBER(L448)),L454-L448,"")</f>
        <v/>
      </c>
      <c r="N454" s="127" t="n">
        <v>1.7045</v>
      </c>
      <c r="O454" s="127" t="n">
        <f aca="false">IF(AND(ISNUMBER(N454),ISNUMBER(N448)),N454-N448,"")</f>
        <v>0.4577</v>
      </c>
      <c r="P454" s="127" t="n">
        <v>-1</v>
      </c>
      <c r="Q454" s="127" t="n">
        <v>0</v>
      </c>
      <c r="R454" s="127" t="n">
        <f aca="false">IF(ISNUMBER(F454),IF(AND(F454&gt;0.02,G454=1),100,IF(F454&gt;-0.02,50,0)),"")</f>
        <v>50</v>
      </c>
      <c r="S454" s="127" t="n">
        <f aca="false">IF(ISNUMBER(H454),IF(H454&gt;0.05,100,IF(H454&gt;0,50,0)),"")</f>
        <v>100</v>
      </c>
      <c r="T454" s="127" t="n">
        <f aca="false">IF(AND(A454&gt;="2019-01",ISNUMBER(L454)),IF(AND(L454&lt;350,OR(NOT(ISNUMBER(M454)),M454&lt;50)),100,IF(L454&lt;=450,50,0)),IF(ISNUMBER(J454),IF(AND(J454&lt;0.95,OR(NOT(ISNUMBER(K454)),K454&lt;0.2)),100,IF(AND(J454&lt;=1.35,OR(NOT(ISNUMBER(K454)),K454&lt;0.4)),50,0)),""))</f>
        <v>100</v>
      </c>
      <c r="U454" s="127" t="n">
        <f aca="false">IF(ISNUMBER(P454),IF(P454=1,100,IF(P454=0,50,0)),"")</f>
        <v>0</v>
      </c>
      <c r="V454" s="127" t="n">
        <f aca="false">IF(ISNUMBER(Q454),IF(Q454=1,0,100),"")</f>
        <v>100</v>
      </c>
      <c r="W454" s="127" t="n">
        <f aca="false">IF(ISNUMBER(N454),IF(OR(N454&lt;4,AND(N454&lt;6,ISNUMBER(O454),O454&lt;-0.3)),100,IF(OR(N454&lt;=6,AND(ISNUMBER(O454),O454&lt;-0.3)),50,0)),"")</f>
        <v>100</v>
      </c>
      <c r="X454" s="127" t="n">
        <f aca="false">IF(ISNUMBER(I454),IF(I454&lt;15,100,IF(I454&lt;=25,50,0)),"")</f>
        <v>100</v>
      </c>
      <c r="Y454" s="127" t="n">
        <f aca="false">SUMPRODUCT({30,10,20,15,10,10,5},--ISNUMBER(R454:X454))</f>
        <v>100</v>
      </c>
      <c r="Z454" s="127" t="n">
        <f aca="false">IF(Y454&gt;=60,SUMPRODUCT({30,10,20,15,10,10,5},R454:X454)/Y454,"")</f>
        <v>70</v>
      </c>
      <c r="AA454" s="127" t="str">
        <f aca="false">IF(ISNUMBER(Z454),IF(Z454&gt;=70,"EASY",IF(Z454&gt;40,"UNCERTAIN","HARD")),"")</f>
        <v>EASY</v>
      </c>
    </row>
    <row r="455" customFormat="false" ht="15" hidden="false" customHeight="false" outlineLevel="0" collapsed="false">
      <c r="A455" s="127" t="s">
        <v>1745</v>
      </c>
      <c r="B455" s="127" t="n">
        <v>0.0171</v>
      </c>
      <c r="C455" s="127" t="s">
        <v>1293</v>
      </c>
      <c r="D455" s="127" t="n">
        <f aca="false">D454*(1+B455)</f>
        <v>4417.11686981036</v>
      </c>
      <c r="E455" s="127" t="n">
        <f aca="false">AVERAGE(D446:D455)</f>
        <v>4415.54144141959</v>
      </c>
      <c r="F455" s="127" t="n">
        <f aca="false">D455/E455-1</f>
        <v>0.000356791666813239</v>
      </c>
      <c r="G455" s="127" t="n">
        <f aca="false">IF(E455&gt;E454,1,0)</f>
        <v>1</v>
      </c>
      <c r="H455" s="127" t="n">
        <f aca="false">D455/D443-1</f>
        <v>0.142093563541069</v>
      </c>
      <c r="I455" s="127" t="n">
        <f aca="false">STDEV(B450:B455)*SQRT(12)*100</f>
        <v>8.03679538124494</v>
      </c>
      <c r="J455" s="127" t="n">
        <v>0.81</v>
      </c>
      <c r="K455" s="127" t="n">
        <f aca="false">IF(AND(ISNUMBER(J455),ISNUMBER(J449)),J455-J449,"")</f>
        <v>0.03</v>
      </c>
      <c r="M455" s="127" t="str">
        <f aca="false">IF(AND(ISNUMBER(L455),ISNUMBER(L449)),L455-L449,"")</f>
        <v/>
      </c>
      <c r="N455" s="127" t="n">
        <v>1.9618</v>
      </c>
      <c r="O455" s="127" t="n">
        <f aca="false">IF(AND(ISNUMBER(N455),ISNUMBER(N449)),N455-N449,"")</f>
        <v>0.4034</v>
      </c>
      <c r="P455" s="127" t="n">
        <v>-1</v>
      </c>
      <c r="Q455" s="127" t="n">
        <v>0</v>
      </c>
      <c r="R455" s="127" t="n">
        <f aca="false">IF(ISNUMBER(F455),IF(AND(F455&gt;0.02,G455=1),100,IF(F455&gt;-0.02,50,0)),"")</f>
        <v>50</v>
      </c>
      <c r="S455" s="127" t="n">
        <f aca="false">IF(ISNUMBER(H455),IF(H455&gt;0.05,100,IF(H455&gt;0,50,0)),"")</f>
        <v>100</v>
      </c>
      <c r="T455" s="127" t="n">
        <f aca="false">IF(AND(A455&gt;="2019-01",ISNUMBER(L455)),IF(AND(L455&lt;350,OR(NOT(ISNUMBER(M455)),M455&lt;50)),100,IF(L455&lt;=450,50,0)),IF(ISNUMBER(J455),IF(AND(J455&lt;0.95,OR(NOT(ISNUMBER(K455)),K455&lt;0.2)),100,IF(AND(J455&lt;=1.35,OR(NOT(ISNUMBER(K455)),K455&lt;0.4)),50,0)),""))</f>
        <v>100</v>
      </c>
      <c r="U455" s="127" t="n">
        <f aca="false">IF(ISNUMBER(P455),IF(P455=1,100,IF(P455=0,50,0)),"")</f>
        <v>0</v>
      </c>
      <c r="V455" s="127" t="n">
        <f aca="false">IF(ISNUMBER(Q455),IF(Q455=1,0,100),"")</f>
        <v>100</v>
      </c>
      <c r="W455" s="127" t="n">
        <f aca="false">IF(ISNUMBER(N455),IF(OR(N455&lt;4,AND(N455&lt;6,ISNUMBER(O455),O455&lt;-0.3)),100,IF(OR(N455&lt;=6,AND(ISNUMBER(O455),O455&lt;-0.3)),50,0)),"")</f>
        <v>100</v>
      </c>
      <c r="X455" s="127" t="n">
        <f aca="false">IF(ISNUMBER(I455),IF(I455&lt;15,100,IF(I455&lt;=25,50,0)),"")</f>
        <v>100</v>
      </c>
      <c r="Y455" s="127" t="n">
        <f aca="false">SUMPRODUCT({30,10,20,15,10,10,5},--ISNUMBER(R455:X455))</f>
        <v>100</v>
      </c>
      <c r="Z455" s="127" t="n">
        <f aca="false">IF(Y455&gt;=60,SUMPRODUCT({30,10,20,15,10,10,5},R455:X455)/Y455,"")</f>
        <v>70</v>
      </c>
      <c r="AA455" s="127" t="str">
        <f aca="false">IF(ISNUMBER(Z455),IF(Z455&gt;=70,"EASY",IF(Z455&gt;40,"UNCERTAIN","HARD")),"")</f>
        <v>EASY</v>
      </c>
    </row>
    <row r="456" customFormat="false" ht="15" hidden="false" customHeight="false" outlineLevel="0" collapsed="false">
      <c r="A456" s="127" t="s">
        <v>1746</v>
      </c>
      <c r="B456" s="127" t="n">
        <v>0.0154</v>
      </c>
      <c r="C456" s="127" t="s">
        <v>1293</v>
      </c>
      <c r="D456" s="127" t="n">
        <f aca="false">D455*(1+B456)</f>
        <v>4485.14046960544</v>
      </c>
      <c r="E456" s="127" t="n">
        <f aca="false">AVERAGE(D447:D456)</f>
        <v>4429.48873814434</v>
      </c>
      <c r="F456" s="127" t="n">
        <f aca="false">D456/E456-1</f>
        <v>0.0125639175875674</v>
      </c>
      <c r="G456" s="127" t="n">
        <f aca="false">IF(E456&gt;E455,1,0)</f>
        <v>1</v>
      </c>
      <c r="H456" s="127" t="n">
        <f aca="false">D456/D444-1</f>
        <v>0.0924934568248714</v>
      </c>
      <c r="I456" s="127" t="n">
        <f aca="false">STDEV(B451:B456)*SQRT(12)*100</f>
        <v>7.76445490681735</v>
      </c>
      <c r="J456" s="127" t="n">
        <v>0.74</v>
      </c>
      <c r="K456" s="127" t="n">
        <f aca="false">IF(AND(ISNUMBER(J456),ISNUMBER(J450)),J456-J450,"")</f>
        <v>0.01</v>
      </c>
      <c r="M456" s="127" t="str">
        <f aca="false">IF(AND(ISNUMBER(L456),ISNUMBER(L450)),L456-L450,"")</f>
        <v/>
      </c>
      <c r="N456" s="127" t="n">
        <v>2.0103</v>
      </c>
      <c r="O456" s="127" t="n">
        <f aca="false">IF(AND(ISNUMBER(N456),ISNUMBER(N450)),N456-N450,"")</f>
        <v>0.2441</v>
      </c>
      <c r="P456" s="127" t="n">
        <v>-1</v>
      </c>
      <c r="Q456" s="127" t="n">
        <v>0</v>
      </c>
      <c r="R456" s="127" t="n">
        <f aca="false">IF(ISNUMBER(F456),IF(AND(F456&gt;0.02,G456=1),100,IF(F456&gt;-0.02,50,0)),"")</f>
        <v>50</v>
      </c>
      <c r="S456" s="127" t="n">
        <f aca="false">IF(ISNUMBER(H456),IF(H456&gt;0.05,100,IF(H456&gt;0,50,0)),"")</f>
        <v>100</v>
      </c>
      <c r="T456" s="127" t="n">
        <f aca="false">IF(AND(A456&gt;="2019-01",ISNUMBER(L456)),IF(AND(L456&lt;350,OR(NOT(ISNUMBER(M456)),M456&lt;50)),100,IF(L456&lt;=450,50,0)),IF(ISNUMBER(J456),IF(AND(J456&lt;0.95,OR(NOT(ISNUMBER(K456)),K456&lt;0.2)),100,IF(AND(J456&lt;=1.35,OR(NOT(ISNUMBER(K456)),K456&lt;0.4)),50,0)),""))</f>
        <v>100</v>
      </c>
      <c r="U456" s="127" t="n">
        <f aca="false">IF(ISNUMBER(P456),IF(P456=1,100,IF(P456=0,50,0)),"")</f>
        <v>0</v>
      </c>
      <c r="V456" s="127" t="n">
        <f aca="false">IF(ISNUMBER(Q456),IF(Q456=1,0,100),"")</f>
        <v>100</v>
      </c>
      <c r="W456" s="127" t="n">
        <f aca="false">IF(ISNUMBER(N456),IF(OR(N456&lt;4,AND(N456&lt;6,ISNUMBER(O456),O456&lt;-0.3)),100,IF(OR(N456&lt;=6,AND(ISNUMBER(O456),O456&lt;-0.3)),50,0)),"")</f>
        <v>100</v>
      </c>
      <c r="X456" s="127" t="n">
        <f aca="false">IF(ISNUMBER(I456),IF(I456&lt;15,100,IF(I456&lt;=25,50,0)),"")</f>
        <v>100</v>
      </c>
      <c r="Y456" s="127" t="n">
        <f aca="false">SUMPRODUCT({30,10,20,15,10,10,5},--ISNUMBER(R456:X456))</f>
        <v>100</v>
      </c>
      <c r="Z456" s="127" t="n">
        <f aca="false">IF(Y456&gt;=60,SUMPRODUCT({30,10,20,15,10,10,5},R456:X456)/Y456,"")</f>
        <v>70</v>
      </c>
      <c r="AA456" s="127" t="str">
        <f aca="false">IF(ISNUMBER(Z456),IF(Z456&gt;=70,"EASY",IF(Z456&gt;40,"UNCERTAIN","HARD")),"")</f>
        <v>EASY</v>
      </c>
    </row>
    <row r="457" customFormat="false" ht="15" hidden="false" customHeight="false" outlineLevel="0" collapsed="false">
      <c r="A457" s="127" t="s">
        <v>1747</v>
      </c>
      <c r="B457" s="127" t="n">
        <v>0.0469</v>
      </c>
      <c r="C457" s="127" t="s">
        <v>1293</v>
      </c>
      <c r="D457" s="127" t="n">
        <f aca="false">D456*(1+B457)</f>
        <v>4695.49355762994</v>
      </c>
      <c r="E457" s="127" t="n">
        <f aca="false">AVERAGE(D448:D457)</f>
        <v>4454.8239618163</v>
      </c>
      <c r="F457" s="127" t="n">
        <f aca="false">D457/E457-1</f>
        <v>0.0540244907265686</v>
      </c>
      <c r="G457" s="127" t="n">
        <f aca="false">IF(E457&gt;E456,1,0)</f>
        <v>1</v>
      </c>
      <c r="H457" s="127" t="n">
        <f aca="false">D457/D445-1</f>
        <v>0.12771780708929</v>
      </c>
      <c r="I457" s="127" t="n">
        <f aca="false">STDEV(B452:B457)*SQRT(12)*100</f>
        <v>9.86522174104566</v>
      </c>
      <c r="J457" s="127" t="n">
        <v>0.68</v>
      </c>
      <c r="K457" s="127" t="n">
        <f aca="false">IF(AND(ISNUMBER(J457),ISNUMBER(J451)),J457-J451,"")</f>
        <v>-0.0299999999999999</v>
      </c>
      <c r="M457" s="127" t="str">
        <f aca="false">IF(AND(ISNUMBER(L457),ISNUMBER(L451)),L457-L451,"")</f>
        <v/>
      </c>
      <c r="N457" s="127" t="n">
        <v>2.2165</v>
      </c>
      <c r="O457" s="127" t="n">
        <f aca="false">IF(AND(ISNUMBER(N457),ISNUMBER(N451)),N457-N451,"")</f>
        <v>0.5058</v>
      </c>
      <c r="P457" s="127" t="n">
        <v>-1</v>
      </c>
      <c r="Q457" s="127" t="n">
        <v>0</v>
      </c>
      <c r="R457" s="127" t="n">
        <f aca="false">IF(ISNUMBER(F457),IF(AND(F457&gt;0.02,G457=1),100,IF(F457&gt;-0.02,50,0)),"")</f>
        <v>100</v>
      </c>
      <c r="S457" s="127" t="n">
        <f aca="false">IF(ISNUMBER(H457),IF(H457&gt;0.05,100,IF(H457&gt;0,50,0)),"")</f>
        <v>100</v>
      </c>
      <c r="T457" s="127" t="n">
        <f aca="false">IF(AND(A457&gt;="2019-01",ISNUMBER(L457)),IF(AND(L457&lt;350,OR(NOT(ISNUMBER(M457)),M457&lt;50)),100,IF(L457&lt;=450,50,0)),IF(ISNUMBER(J457),IF(AND(J457&lt;0.95,OR(NOT(ISNUMBER(K457)),K457&lt;0.2)),100,IF(AND(J457&lt;=1.35,OR(NOT(ISNUMBER(K457)),K457&lt;0.4)),50,0)),""))</f>
        <v>100</v>
      </c>
      <c r="U457" s="127" t="n">
        <f aca="false">IF(ISNUMBER(P457),IF(P457=1,100,IF(P457=0,50,0)),"")</f>
        <v>0</v>
      </c>
      <c r="V457" s="127" t="n">
        <f aca="false">IF(ISNUMBER(Q457),IF(Q457=1,0,100),"")</f>
        <v>100</v>
      </c>
      <c r="W457" s="127" t="n">
        <f aca="false">IF(ISNUMBER(N457),IF(OR(N457&lt;4,AND(N457&lt;6,ISNUMBER(O457),O457&lt;-0.3)),100,IF(OR(N457&lt;=6,AND(ISNUMBER(O457),O457&lt;-0.3)),50,0)),"")</f>
        <v>100</v>
      </c>
      <c r="X457" s="127" t="n">
        <f aca="false">IF(ISNUMBER(I457),IF(I457&lt;15,100,IF(I457&lt;=25,50,0)),"")</f>
        <v>100</v>
      </c>
      <c r="Y457" s="127" t="n">
        <f aca="false">SUMPRODUCT({30,10,20,15,10,10,5},--ISNUMBER(R457:X457))</f>
        <v>100</v>
      </c>
      <c r="Z457" s="127" t="n">
        <f aca="false">IF(Y457&gt;=60,SUMPRODUCT({30,10,20,15,10,10,5},R457:X457)/Y457,"")</f>
        <v>85</v>
      </c>
      <c r="AA457" s="127" t="str">
        <f aca="false">IF(ISNUMBER(Z457),IF(Z457&gt;=70,"EASY",IF(Z457&gt;40,"UNCERTAIN","HARD")),"")</f>
        <v>EASY</v>
      </c>
    </row>
    <row r="458" customFormat="false" ht="15" hidden="false" customHeight="false" outlineLevel="0" collapsed="false">
      <c r="A458" s="127" t="s">
        <v>1748</v>
      </c>
      <c r="B458" s="127" t="n">
        <v>0.0359</v>
      </c>
      <c r="C458" s="127" t="s">
        <v>1293</v>
      </c>
      <c r="D458" s="127" t="n">
        <f aca="false">D457*(1+B458)</f>
        <v>4864.06177634885</v>
      </c>
      <c r="E458" s="127" t="n">
        <f aca="false">AVERAGE(D449:D458)</f>
        <v>4490.53048103162</v>
      </c>
      <c r="F458" s="127" t="n">
        <f aca="false">D458/E458-1</f>
        <v>0.0831819975156749</v>
      </c>
      <c r="G458" s="127" t="n">
        <f aca="false">IF(E458&gt;E457,1,0)</f>
        <v>1</v>
      </c>
      <c r="H458" s="127" t="n">
        <f aca="false">D458/D446-1</f>
        <v>0.11928990740998</v>
      </c>
      <c r="I458" s="127" t="n">
        <f aca="false">STDEV(B453:B458)*SQRT(12)*100</f>
        <v>10.4912916268684</v>
      </c>
      <c r="J458" s="127" t="n">
        <v>0.68</v>
      </c>
      <c r="K458" s="127" t="n">
        <f aca="false">IF(AND(ISNUMBER(J458),ISNUMBER(J452)),J458-J452,"")</f>
        <v>-0.09</v>
      </c>
      <c r="M458" s="127" t="str">
        <f aca="false">IF(AND(ISNUMBER(L458),ISNUMBER(L452)),L458-L452,"")</f>
        <v/>
      </c>
      <c r="N458" s="127" t="n">
        <v>2.2657</v>
      </c>
      <c r="O458" s="127" t="n">
        <f aca="false">IF(AND(ISNUMBER(N458),ISNUMBER(N452)),N458-N452,"")</f>
        <v>0.4004</v>
      </c>
      <c r="P458" s="127" t="n">
        <v>-1</v>
      </c>
      <c r="Q458" s="127" t="n">
        <v>0</v>
      </c>
      <c r="R458" s="127" t="n">
        <f aca="false">IF(ISNUMBER(F458),IF(AND(F458&gt;0.02,G458=1),100,IF(F458&gt;-0.02,50,0)),"")</f>
        <v>100</v>
      </c>
      <c r="S458" s="127" t="n">
        <f aca="false">IF(ISNUMBER(H458),IF(H458&gt;0.05,100,IF(H458&gt;0,50,0)),"")</f>
        <v>100</v>
      </c>
      <c r="T458" s="127" t="n">
        <f aca="false">IF(AND(A458&gt;="2019-01",ISNUMBER(L458)),IF(AND(L458&lt;350,OR(NOT(ISNUMBER(M458)),M458&lt;50)),100,IF(L458&lt;=450,50,0)),IF(ISNUMBER(J458),IF(AND(J458&lt;0.95,OR(NOT(ISNUMBER(K458)),K458&lt;0.2)),100,IF(AND(J458&lt;=1.35,OR(NOT(ISNUMBER(K458)),K458&lt;0.4)),50,0)),""))</f>
        <v>100</v>
      </c>
      <c r="U458" s="127" t="n">
        <f aca="false">IF(ISNUMBER(P458),IF(P458=1,100,IF(P458=0,50,0)),"")</f>
        <v>0</v>
      </c>
      <c r="V458" s="127" t="n">
        <f aca="false">IF(ISNUMBER(Q458),IF(Q458=1,0,100),"")</f>
        <v>100</v>
      </c>
      <c r="W458" s="127" t="n">
        <f aca="false">IF(ISNUMBER(N458),IF(OR(N458&lt;4,AND(N458&lt;6,ISNUMBER(O458),O458&lt;-0.3)),100,IF(OR(N458&lt;=6,AND(ISNUMBER(O458),O458&lt;-0.3)),50,0)),"")</f>
        <v>100</v>
      </c>
      <c r="X458" s="127" t="n">
        <f aca="false">IF(ISNUMBER(I458),IF(I458&lt;15,100,IF(I458&lt;=25,50,0)),"")</f>
        <v>100</v>
      </c>
      <c r="Y458" s="127" t="n">
        <f aca="false">SUMPRODUCT({30,10,20,15,10,10,5},--ISNUMBER(R458:X458))</f>
        <v>100</v>
      </c>
      <c r="Z458" s="127" t="n">
        <f aca="false">IF(Y458&gt;=60,SUMPRODUCT({30,10,20,15,10,10,5},R458:X458)/Y458,"")</f>
        <v>85</v>
      </c>
      <c r="AA458" s="127" t="str">
        <f aca="false">IF(ISNUMBER(Z458),IF(Z458&gt;=70,"EASY",IF(Z458&gt;40,"UNCERTAIN","HARD")),"")</f>
        <v>EASY</v>
      </c>
    </row>
    <row r="459" customFormat="false" ht="15" hidden="false" customHeight="false" outlineLevel="0" collapsed="false">
      <c r="A459" s="127" t="s">
        <v>1749</v>
      </c>
      <c r="B459" s="127" t="n">
        <v>-0.026</v>
      </c>
      <c r="C459" s="127" t="s">
        <v>1293</v>
      </c>
      <c r="D459" s="127" t="n">
        <f aca="false">D458*(1+B459)</f>
        <v>4737.59617016378</v>
      </c>
      <c r="E459" s="127" t="n">
        <f aca="false">AVERAGE(D450:D459)</f>
        <v>4519.13404542699</v>
      </c>
      <c r="F459" s="127" t="n">
        <f aca="false">D459/E459-1</f>
        <v>0.0483415899021309</v>
      </c>
      <c r="G459" s="127" t="n">
        <f aca="false">IF(E459&gt;E458,1,0)</f>
        <v>1</v>
      </c>
      <c r="H459" s="127" t="n">
        <f aca="false">D459/D447-1</f>
        <v>0.066511807686676</v>
      </c>
      <c r="I459" s="127" t="n">
        <f aca="false">STDEV(B454:B459)*SQRT(12)*100</f>
        <v>8.91474284542185</v>
      </c>
      <c r="J459" s="127" t="n">
        <v>0.66</v>
      </c>
      <c r="K459" s="127" t="n">
        <f aca="false">IF(AND(ISNUMBER(J459),ISNUMBER(J453)),J459-J453,"")</f>
        <v>-0.14</v>
      </c>
      <c r="M459" s="127" t="str">
        <f aca="false">IF(AND(ISNUMBER(L459),ISNUMBER(L453)),L459-L453,"")</f>
        <v/>
      </c>
      <c r="N459" s="127" t="n">
        <v>2.261</v>
      </c>
      <c r="O459" s="127" t="n">
        <f aca="false">IF(AND(ISNUMBER(N459),ISNUMBER(N453)),N459-N453,"")</f>
        <v>0.503</v>
      </c>
      <c r="P459" s="127" t="n">
        <v>-1</v>
      </c>
      <c r="Q459" s="127" t="n">
        <v>0</v>
      </c>
      <c r="R459" s="127" t="n">
        <f aca="false">IF(ISNUMBER(F459),IF(AND(F459&gt;0.02,G459=1),100,IF(F459&gt;-0.02,50,0)),"")</f>
        <v>100</v>
      </c>
      <c r="S459" s="127" t="n">
        <f aca="false">IF(ISNUMBER(H459),IF(H459&gt;0.05,100,IF(H459&gt;0,50,0)),"")</f>
        <v>100</v>
      </c>
      <c r="T459" s="127" t="n">
        <f aca="false">IF(AND(A459&gt;="2019-01",ISNUMBER(L459)),IF(AND(L459&lt;350,OR(NOT(ISNUMBER(M459)),M459&lt;50)),100,IF(L459&lt;=450,50,0)),IF(ISNUMBER(J459),IF(AND(J459&lt;0.95,OR(NOT(ISNUMBER(K459)),K459&lt;0.2)),100,IF(AND(J459&lt;=1.35,OR(NOT(ISNUMBER(K459)),K459&lt;0.4)),50,0)),""))</f>
        <v>100</v>
      </c>
      <c r="U459" s="127" t="n">
        <f aca="false">IF(ISNUMBER(P459),IF(P459=1,100,IF(P459=0,50,0)),"")</f>
        <v>0</v>
      </c>
      <c r="V459" s="127" t="n">
        <f aca="false">IF(ISNUMBER(Q459),IF(Q459=1,0,100),"")</f>
        <v>100</v>
      </c>
      <c r="W459" s="127" t="n">
        <f aca="false">IF(ISNUMBER(N459),IF(OR(N459&lt;4,AND(N459&lt;6,ISNUMBER(O459),O459&lt;-0.3)),100,IF(OR(N459&lt;=6,AND(ISNUMBER(O459),O459&lt;-0.3)),50,0)),"")</f>
        <v>100</v>
      </c>
      <c r="X459" s="127" t="n">
        <f aca="false">IF(ISNUMBER(I459),IF(I459&lt;15,100,IF(I459&lt;=25,50,0)),"")</f>
        <v>100</v>
      </c>
      <c r="Y459" s="127" t="n">
        <f aca="false">SUMPRODUCT({30,10,20,15,10,10,5},--ISNUMBER(R459:X459))</f>
        <v>100</v>
      </c>
      <c r="Z459" s="127" t="n">
        <f aca="false">IF(Y459&gt;=60,SUMPRODUCT({30,10,20,15,10,10,5},R459:X459)/Y459,"")</f>
        <v>85</v>
      </c>
      <c r="AA459" s="127" t="str">
        <f aca="false">IF(ISNUMBER(Z459),IF(Z459&gt;=70,"EASY",IF(Z459&gt;40,"UNCERTAIN","HARD")),"")</f>
        <v>EASY</v>
      </c>
    </row>
    <row r="460" customFormat="false" ht="15" hidden="false" customHeight="false" outlineLevel="0" collapsed="false">
      <c r="A460" s="127" t="s">
        <v>1750</v>
      </c>
      <c r="B460" s="127" t="n">
        <v>0.0205</v>
      </c>
      <c r="C460" s="127" t="s">
        <v>1293</v>
      </c>
      <c r="D460" s="127" t="n">
        <f aca="false">D459*(1+B460)</f>
        <v>4834.71689165214</v>
      </c>
      <c r="E460" s="127" t="n">
        <f aca="false">AVERAGE(D451:D460)</f>
        <v>4565.23991289207</v>
      </c>
      <c r="F460" s="127" t="n">
        <f aca="false">D460/E460-1</f>
        <v>0.0590279993826997</v>
      </c>
      <c r="G460" s="127" t="n">
        <f aca="false">IF(E460&gt;E459,1,0)</f>
        <v>1</v>
      </c>
      <c r="H460" s="127" t="n">
        <f aca="false">D460/D448-1</f>
        <v>0.0727136800160189</v>
      </c>
      <c r="I460" s="127" t="n">
        <f aca="false">STDEV(B455:B460)*SQRT(12)*100</f>
        <v>8.63235773123427</v>
      </c>
      <c r="J460" s="127" t="n">
        <v>0.62</v>
      </c>
      <c r="K460" s="127" t="n">
        <f aca="false">IF(AND(ISNUMBER(J460),ISNUMBER(J454)),J460-J454,"")</f>
        <v>-0.19</v>
      </c>
      <c r="M460" s="127" t="str">
        <f aca="false">IF(AND(ISNUMBER(L460),ISNUMBER(L454)),L460-L454,"")</f>
        <v/>
      </c>
      <c r="N460" s="127" t="n">
        <v>2.3089</v>
      </c>
      <c r="O460" s="127" t="n">
        <f aca="false">IF(AND(ISNUMBER(N460),ISNUMBER(N454)),N460-N454,"")</f>
        <v>0.6044</v>
      </c>
      <c r="P460" s="127" t="n">
        <v>-1</v>
      </c>
      <c r="Q460" s="127" t="n">
        <v>0</v>
      </c>
      <c r="R460" s="127" t="n">
        <f aca="false">IF(ISNUMBER(F460),IF(AND(F460&gt;0.02,G460=1),100,IF(F460&gt;-0.02,50,0)),"")</f>
        <v>100</v>
      </c>
      <c r="S460" s="127" t="n">
        <f aca="false">IF(ISNUMBER(H460),IF(H460&gt;0.05,100,IF(H460&gt;0,50,0)),"")</f>
        <v>100</v>
      </c>
      <c r="T460" s="127" t="n">
        <f aca="false">IF(AND(A460&gt;="2019-01",ISNUMBER(L460)),IF(AND(L460&lt;350,OR(NOT(ISNUMBER(M460)),M460&lt;50)),100,IF(L460&lt;=450,50,0)),IF(ISNUMBER(J460),IF(AND(J460&lt;0.95,OR(NOT(ISNUMBER(K460)),K460&lt;0.2)),100,IF(AND(J460&lt;=1.35,OR(NOT(ISNUMBER(K460)),K460&lt;0.4)),50,0)),""))</f>
        <v>100</v>
      </c>
      <c r="U460" s="127" t="n">
        <f aca="false">IF(ISNUMBER(P460),IF(P460=1,100,IF(P460=0,50,0)),"")</f>
        <v>0</v>
      </c>
      <c r="V460" s="127" t="n">
        <f aca="false">IF(ISNUMBER(Q460),IF(Q460=1,0,100),"")</f>
        <v>100</v>
      </c>
      <c r="W460" s="127" t="n">
        <f aca="false">IF(ISNUMBER(N460),IF(OR(N460&lt;4,AND(N460&lt;6,ISNUMBER(O460),O460&lt;-0.3)),100,IF(OR(N460&lt;=6,AND(ISNUMBER(O460),O460&lt;-0.3)),50,0)),"")</f>
        <v>100</v>
      </c>
      <c r="X460" s="127" t="n">
        <f aca="false">IF(ISNUMBER(I460),IF(I460&lt;15,100,IF(I460&lt;=25,50,0)),"")</f>
        <v>100</v>
      </c>
      <c r="Y460" s="127" t="n">
        <f aca="false">SUMPRODUCT({30,10,20,15,10,10,5},--ISNUMBER(R460:X460))</f>
        <v>100</v>
      </c>
      <c r="Z460" s="127" t="n">
        <f aca="false">IF(Y460&gt;=60,SUMPRODUCT({30,10,20,15,10,10,5},R460:X460)/Y460,"")</f>
        <v>85</v>
      </c>
      <c r="AA460" s="127" t="str">
        <f aca="false">IF(ISNUMBER(Z460),IF(Z460&gt;=70,"EASY",IF(Z460&gt;40,"UNCERTAIN","HARD")),"")</f>
        <v>EASY</v>
      </c>
    </row>
    <row r="461" customFormat="false" ht="15" hidden="false" customHeight="false" outlineLevel="0" collapsed="false">
      <c r="A461" s="127" t="s">
        <v>1751</v>
      </c>
      <c r="B461" s="127" t="n">
        <v>-0.0176</v>
      </c>
      <c r="C461" s="127" t="s">
        <v>1293</v>
      </c>
      <c r="D461" s="127" t="n">
        <f aca="false">D460*(1+B461)</f>
        <v>4749.62587435906</v>
      </c>
      <c r="E461" s="127" t="n">
        <f aca="false">AVERAGE(D452:D461)</f>
        <v>4597.45707902093</v>
      </c>
      <c r="F461" s="127" t="n">
        <f aca="false">D461/E461-1</f>
        <v>0.0330984700286838</v>
      </c>
      <c r="G461" s="127" t="n">
        <f aca="false">IF(E461&gt;E460,1,0)</f>
        <v>1</v>
      </c>
      <c r="H461" s="127" t="n">
        <f aca="false">D461/D449-1</f>
        <v>0.0669574964541229</v>
      </c>
      <c r="I461" s="127" t="n">
        <f aca="false">STDEV(B456:B461)*SQRT(12)*100</f>
        <v>10.0298614147953</v>
      </c>
      <c r="J461" s="127" t="n">
        <v>0.66</v>
      </c>
      <c r="K461" s="127" t="n">
        <f aca="false">IF(AND(ISNUMBER(J461),ISNUMBER(J455)),J461-J455,"")</f>
        <v>-0.15</v>
      </c>
      <c r="M461" s="127" t="str">
        <f aca="false">IF(AND(ISNUMBER(L461),ISNUMBER(L455)),L461-L455,"")</f>
        <v/>
      </c>
      <c r="N461" s="127" t="n">
        <v>2.3529</v>
      </c>
      <c r="O461" s="127" t="n">
        <f aca="false">IF(AND(ISNUMBER(N461),ISNUMBER(N455)),N461-N455,"")</f>
        <v>0.3911</v>
      </c>
      <c r="P461" s="127" t="n">
        <v>-1</v>
      </c>
      <c r="Q461" s="127" t="n">
        <v>0</v>
      </c>
      <c r="R461" s="127" t="n">
        <f aca="false">IF(ISNUMBER(F461),IF(AND(F461&gt;0.02,G461=1),100,IF(F461&gt;-0.02,50,0)),"")</f>
        <v>100</v>
      </c>
      <c r="S461" s="127" t="n">
        <f aca="false">IF(ISNUMBER(H461),IF(H461&gt;0.05,100,IF(H461&gt;0,50,0)),"")</f>
        <v>100</v>
      </c>
      <c r="T461" s="127" t="n">
        <f aca="false">IF(AND(A461&gt;="2019-01",ISNUMBER(L461)),IF(AND(L461&lt;350,OR(NOT(ISNUMBER(M461)),M461&lt;50)),100,IF(L461&lt;=450,50,0)),IF(ISNUMBER(J461),IF(AND(J461&lt;0.95,OR(NOT(ISNUMBER(K461)),K461&lt;0.2)),100,IF(AND(J461&lt;=1.35,OR(NOT(ISNUMBER(K461)),K461&lt;0.4)),50,0)),""))</f>
        <v>100</v>
      </c>
      <c r="U461" s="127" t="n">
        <f aca="false">IF(ISNUMBER(P461),IF(P461=1,100,IF(P461=0,50,0)),"")</f>
        <v>0</v>
      </c>
      <c r="V461" s="127" t="n">
        <f aca="false">IF(ISNUMBER(Q461),IF(Q461=1,0,100),"")</f>
        <v>100</v>
      </c>
      <c r="W461" s="127" t="n">
        <f aca="false">IF(ISNUMBER(N461),IF(OR(N461&lt;4,AND(N461&lt;6,ISNUMBER(O461),O461&lt;-0.3)),100,IF(OR(N461&lt;=6,AND(ISNUMBER(O461),O461&lt;-0.3)),50,0)),"")</f>
        <v>100</v>
      </c>
      <c r="X461" s="127" t="n">
        <f aca="false">IF(ISNUMBER(I461),IF(I461&lt;15,100,IF(I461&lt;=25,50,0)),"")</f>
        <v>100</v>
      </c>
      <c r="Y461" s="127" t="n">
        <f aca="false">SUMPRODUCT({30,10,20,15,10,10,5},--ISNUMBER(R461:X461))</f>
        <v>100</v>
      </c>
      <c r="Z461" s="127" t="n">
        <f aca="false">IF(Y461&gt;=60,SUMPRODUCT({30,10,20,15,10,10,5},R461:X461)/Y461,"")</f>
        <v>85</v>
      </c>
      <c r="AA461" s="127" t="str">
        <f aca="false">IF(ISNUMBER(Z461),IF(Z461&gt;=70,"EASY",IF(Z461&gt;40,"UNCERTAIN","HARD")),"")</f>
        <v>EASY</v>
      </c>
    </row>
    <row r="462" customFormat="false" ht="15" hidden="false" customHeight="false" outlineLevel="0" collapsed="false">
      <c r="A462" s="127" t="s">
        <v>1752</v>
      </c>
      <c r="B462" s="127" t="n">
        <v>-0.024</v>
      </c>
      <c r="C462" s="127" t="s">
        <v>1293</v>
      </c>
      <c r="D462" s="127" t="n">
        <f aca="false">D461*(1+B462)</f>
        <v>4635.63485337444</v>
      </c>
      <c r="E462" s="127" t="n">
        <f aca="false">AVERAGE(D453:D462)</f>
        <v>4609.68588187797</v>
      </c>
      <c r="F462" s="127" t="n">
        <f aca="false">D462/E462-1</f>
        <v>0.00562922770909191</v>
      </c>
      <c r="G462" s="127" t="n">
        <f aca="false">IF(E462&gt;E461,1,0)</f>
        <v>1</v>
      </c>
      <c r="H462" s="127" t="n">
        <f aca="false">D462/D450-1</f>
        <v>0.0598987445691845</v>
      </c>
      <c r="I462" s="127" t="n">
        <f aca="false">STDEV(B457:B462)*SQRT(12)*100</f>
        <v>11.2335372879605</v>
      </c>
      <c r="J462" s="127" t="n">
        <v>0.72</v>
      </c>
      <c r="K462" s="127" t="n">
        <f aca="false">IF(AND(ISNUMBER(J462),ISNUMBER(J456)),J462-J456,"")</f>
        <v>-0.02</v>
      </c>
      <c r="M462" s="127" t="str">
        <f aca="false">IF(AND(ISNUMBER(L462),ISNUMBER(L456)),L462-L456,"")</f>
        <v/>
      </c>
      <c r="N462" s="127" t="n">
        <v>2.195</v>
      </c>
      <c r="O462" s="127" t="n">
        <f aca="false">IF(AND(ISNUMBER(N462),ISNUMBER(N456)),N462-N456,"")</f>
        <v>0.1847</v>
      </c>
      <c r="P462" s="127" t="n">
        <v>-1</v>
      </c>
      <c r="Q462" s="127" t="n">
        <v>0</v>
      </c>
      <c r="R462" s="127" t="n">
        <f aca="false">IF(ISNUMBER(F462),IF(AND(F462&gt;0.02,G462=1),100,IF(F462&gt;-0.02,50,0)),"")</f>
        <v>50</v>
      </c>
      <c r="S462" s="127" t="n">
        <f aca="false">IF(ISNUMBER(H462),IF(H462&gt;0.05,100,IF(H462&gt;0,50,0)),"")</f>
        <v>100</v>
      </c>
      <c r="T462" s="127" t="n">
        <f aca="false">IF(AND(A462&gt;="2019-01",ISNUMBER(L462)),IF(AND(L462&lt;350,OR(NOT(ISNUMBER(M462)),M462&lt;50)),100,IF(L462&lt;=450,50,0)),IF(ISNUMBER(J462),IF(AND(J462&lt;0.95,OR(NOT(ISNUMBER(K462)),K462&lt;0.2)),100,IF(AND(J462&lt;=1.35,OR(NOT(ISNUMBER(K462)),K462&lt;0.4)),50,0)),""))</f>
        <v>100</v>
      </c>
      <c r="U462" s="127" t="n">
        <f aca="false">IF(ISNUMBER(P462),IF(P462=1,100,IF(P462=0,50,0)),"")</f>
        <v>0</v>
      </c>
      <c r="V462" s="127" t="n">
        <f aca="false">IF(ISNUMBER(Q462),IF(Q462=1,0,100),"")</f>
        <v>100</v>
      </c>
      <c r="W462" s="127" t="n">
        <f aca="false">IF(ISNUMBER(N462),IF(OR(N462&lt;4,AND(N462&lt;6,ISNUMBER(O462),O462&lt;-0.3)),100,IF(OR(N462&lt;=6,AND(ISNUMBER(O462),O462&lt;-0.3)),50,0)),"")</f>
        <v>100</v>
      </c>
      <c r="X462" s="127" t="n">
        <f aca="false">IF(ISNUMBER(I462),IF(I462&lt;15,100,IF(I462&lt;=25,50,0)),"")</f>
        <v>100</v>
      </c>
      <c r="Y462" s="127" t="n">
        <f aca="false">SUMPRODUCT({30,10,20,15,10,10,5},--ISNUMBER(R462:X462))</f>
        <v>100</v>
      </c>
      <c r="Z462" s="127" t="n">
        <f aca="false">IF(Y462&gt;=60,SUMPRODUCT({30,10,20,15,10,10,5},R462:X462)/Y462,"")</f>
        <v>70</v>
      </c>
      <c r="AA462" s="127" t="str">
        <f aca="false">IF(ISNUMBER(Z462),IF(Z462&gt;=70,"EASY",IF(Z462&gt;40,"UNCERTAIN","HARD")),"")</f>
        <v>EASY</v>
      </c>
    </row>
    <row r="463" customFormat="false" ht="15" hidden="false" customHeight="false" outlineLevel="0" collapsed="false">
      <c r="A463" s="127" t="s">
        <v>1753</v>
      </c>
      <c r="B463" s="127" t="n">
        <v>0.0389</v>
      </c>
      <c r="C463" s="127" t="s">
        <v>1293</v>
      </c>
      <c r="D463" s="127" t="n">
        <f aca="false">D462*(1+B463)</f>
        <v>4815.96104917071</v>
      </c>
      <c r="E463" s="127" t="n">
        <f aca="false">AVERAGE(D454:D463)</f>
        <v>4657.82015774085</v>
      </c>
      <c r="F463" s="127" t="n">
        <f aca="false">D463/E463-1</f>
        <v>0.0339516954442818</v>
      </c>
      <c r="G463" s="127" t="n">
        <f aca="false">IF(E463&gt;E462,1,0)</f>
        <v>1</v>
      </c>
      <c r="H463" s="127" t="n">
        <f aca="false">D463/D451-1</f>
        <v>0.0877494870423055</v>
      </c>
      <c r="I463" s="127" t="n">
        <f aca="false">STDEV(B458:B463)*SQRT(12)*100</f>
        <v>10.5710718472632</v>
      </c>
      <c r="J463" s="127" t="n">
        <v>0.86</v>
      </c>
      <c r="K463" s="127" t="n">
        <f aca="false">IF(AND(ISNUMBER(J463),ISNUMBER(J457)),J463-J457,"")</f>
        <v>0.18</v>
      </c>
      <c r="M463" s="127" t="str">
        <f aca="false">IF(AND(ISNUMBER(L463),ISNUMBER(L457)),L463-L457,"")</f>
        <v/>
      </c>
      <c r="N463" s="127" t="n">
        <v>2.1916</v>
      </c>
      <c r="O463" s="127" t="n">
        <f aca="false">IF(AND(ISNUMBER(N463),ISNUMBER(N457)),N463-N457,"")</f>
        <v>-0.0248999999999997</v>
      </c>
      <c r="P463" s="127" t="n">
        <v>-1</v>
      </c>
      <c r="Q463" s="127" t="n">
        <v>0</v>
      </c>
      <c r="R463" s="127" t="n">
        <f aca="false">IF(ISNUMBER(F463),IF(AND(F463&gt;0.02,G463=1),100,IF(F463&gt;-0.02,50,0)),"")</f>
        <v>100</v>
      </c>
      <c r="S463" s="127" t="n">
        <f aca="false">IF(ISNUMBER(H463),IF(H463&gt;0.05,100,IF(H463&gt;0,50,0)),"")</f>
        <v>100</v>
      </c>
      <c r="T463" s="127" t="n">
        <f aca="false">IF(AND(A463&gt;="2019-01",ISNUMBER(L463)),IF(AND(L463&lt;350,OR(NOT(ISNUMBER(M463)),M463&lt;50)),100,IF(L463&lt;=450,50,0)),IF(ISNUMBER(J463),IF(AND(J463&lt;0.95,OR(NOT(ISNUMBER(K463)),K463&lt;0.2)),100,IF(AND(J463&lt;=1.35,OR(NOT(ISNUMBER(K463)),K463&lt;0.4)),50,0)),""))</f>
        <v>100</v>
      </c>
      <c r="U463" s="127" t="n">
        <f aca="false">IF(ISNUMBER(P463),IF(P463=1,100,IF(P463=0,50,0)),"")</f>
        <v>0</v>
      </c>
      <c r="V463" s="127" t="n">
        <f aca="false">IF(ISNUMBER(Q463),IF(Q463=1,0,100),"")</f>
        <v>100</v>
      </c>
      <c r="W463" s="127" t="n">
        <f aca="false">IF(ISNUMBER(N463),IF(OR(N463&lt;4,AND(N463&lt;6,ISNUMBER(O463),O463&lt;-0.3)),100,IF(OR(N463&lt;=6,AND(ISNUMBER(O463),O463&lt;-0.3)),50,0)),"")</f>
        <v>100</v>
      </c>
      <c r="X463" s="127" t="n">
        <f aca="false">IF(ISNUMBER(I463),IF(I463&lt;15,100,IF(I463&lt;=25,50,0)),"")</f>
        <v>100</v>
      </c>
      <c r="Y463" s="127" t="n">
        <f aca="false">SUMPRODUCT({30,10,20,15,10,10,5},--ISNUMBER(R463:X463))</f>
        <v>100</v>
      </c>
      <c r="Z463" s="127" t="n">
        <f aca="false">IF(Y463&gt;=60,SUMPRODUCT({30,10,20,15,10,10,5},R463:X463)/Y463,"")</f>
        <v>85</v>
      </c>
      <c r="AA463" s="127" t="str">
        <f aca="false">IF(ISNUMBER(Z463),IF(Z463&gt;=70,"EASY",IF(Z463&gt;40,"UNCERTAIN","HARD")),"")</f>
        <v>EASY</v>
      </c>
    </row>
    <row r="464" customFormat="false" ht="15" hidden="false" customHeight="false" outlineLevel="0" collapsed="false">
      <c r="A464" s="127" t="s">
        <v>1754</v>
      </c>
      <c r="B464" s="127" t="n">
        <v>0.008</v>
      </c>
      <c r="C464" s="127" t="s">
        <v>1293</v>
      </c>
      <c r="D464" s="127" t="n">
        <f aca="false">D463*(1+B464)</f>
        <v>4854.48873756407</v>
      </c>
      <c r="E464" s="127" t="n">
        <f aca="false">AVERAGE(D455:D464)</f>
        <v>4708.98362496788</v>
      </c>
      <c r="F464" s="127" t="n">
        <f aca="false">D464/E464-1</f>
        <v>0.0308994730465191</v>
      </c>
      <c r="G464" s="127" t="n">
        <f aca="false">IF(E464&gt;E463,1,0)</f>
        <v>1</v>
      </c>
      <c r="H464" s="127" t="n">
        <f aca="false">D464/D452-1</f>
        <v>0.0755851313896838</v>
      </c>
      <c r="I464" s="127" t="n">
        <f aca="false">STDEV(B459:B464)*SQRT(12)*100</f>
        <v>9.24235467832738</v>
      </c>
      <c r="J464" s="127" t="n">
        <v>0.9</v>
      </c>
      <c r="K464" s="127" t="n">
        <f aca="false">IF(AND(ISNUMBER(J464),ISNUMBER(J458)),J464-J458,"")</f>
        <v>0.22</v>
      </c>
      <c r="M464" s="127" t="str">
        <f aca="false">IF(AND(ISNUMBER(L464),ISNUMBER(L458)),L464-L458,"")</f>
        <v/>
      </c>
      <c r="N464" s="127" t="n">
        <v>2.0346</v>
      </c>
      <c r="O464" s="127" t="n">
        <f aca="false">IF(AND(ISNUMBER(N464),ISNUMBER(N458)),N464-N458,"")</f>
        <v>-0.2311</v>
      </c>
      <c r="P464" s="127" t="n">
        <v>-1</v>
      </c>
      <c r="Q464" s="127" t="n">
        <v>0</v>
      </c>
      <c r="R464" s="127" t="n">
        <f aca="false">IF(ISNUMBER(F464),IF(AND(F464&gt;0.02,G464=1),100,IF(F464&gt;-0.02,50,0)),"")</f>
        <v>100</v>
      </c>
      <c r="S464" s="127" t="n">
        <f aca="false">IF(ISNUMBER(H464),IF(H464&gt;0.05,100,IF(H464&gt;0,50,0)),"")</f>
        <v>100</v>
      </c>
      <c r="T464" s="127" t="n">
        <f aca="false">IF(AND(A464&gt;="2019-01",ISNUMBER(L464)),IF(AND(L464&lt;350,OR(NOT(ISNUMBER(M464)),M464&lt;50)),100,IF(L464&lt;=450,50,0)),IF(ISNUMBER(J464),IF(AND(J464&lt;0.95,OR(NOT(ISNUMBER(K464)),K464&lt;0.2)),100,IF(AND(J464&lt;=1.35,OR(NOT(ISNUMBER(K464)),K464&lt;0.4)),50,0)),""))</f>
        <v>50</v>
      </c>
      <c r="U464" s="127" t="n">
        <f aca="false">IF(ISNUMBER(P464),IF(P464=1,100,IF(P464=0,50,0)),"")</f>
        <v>0</v>
      </c>
      <c r="V464" s="127" t="n">
        <f aca="false">IF(ISNUMBER(Q464),IF(Q464=1,0,100),"")</f>
        <v>100</v>
      </c>
      <c r="W464" s="127" t="n">
        <f aca="false">IF(ISNUMBER(N464),IF(OR(N464&lt;4,AND(N464&lt;6,ISNUMBER(O464),O464&lt;-0.3)),100,IF(OR(N464&lt;=6,AND(ISNUMBER(O464),O464&lt;-0.3)),50,0)),"")</f>
        <v>100</v>
      </c>
      <c r="X464" s="127" t="n">
        <f aca="false">IF(ISNUMBER(I464),IF(I464&lt;15,100,IF(I464&lt;=25,50,0)),"")</f>
        <v>100</v>
      </c>
      <c r="Y464" s="127" t="n">
        <f aca="false">SUMPRODUCT({30,10,20,15,10,10,5},--ISNUMBER(R464:X464))</f>
        <v>100</v>
      </c>
      <c r="Z464" s="127" t="n">
        <f aca="false">IF(Y464&gt;=60,SUMPRODUCT({30,10,20,15,10,10,5},R464:X464)/Y464,"")</f>
        <v>75</v>
      </c>
      <c r="AA464" s="127" t="str">
        <f aca="false">IF(ISNUMBER(Z464),IF(Z464&gt;=70,"EASY",IF(Z464&gt;40,"UNCERTAIN","HARD")),"")</f>
        <v>EASY</v>
      </c>
    </row>
    <row r="465" customFormat="false" ht="15" hidden="false" customHeight="false" outlineLevel="0" collapsed="false">
      <c r="A465" s="127" t="s">
        <v>1755</v>
      </c>
      <c r="B465" s="127" t="n">
        <v>0.0416</v>
      </c>
      <c r="C465" s="127" t="s">
        <v>1293</v>
      </c>
      <c r="D465" s="127" t="n">
        <f aca="false">D464*(1+B465)</f>
        <v>5056.43546904674</v>
      </c>
      <c r="E465" s="127" t="n">
        <f aca="false">AVERAGE(D456:D465)</f>
        <v>4772.91548489152</v>
      </c>
      <c r="F465" s="127" t="n">
        <f aca="false">D465/E465-1</f>
        <v>0.0594018446487679</v>
      </c>
      <c r="G465" s="127" t="n">
        <f aca="false">IF(E465&gt;E464,1,0)</f>
        <v>1</v>
      </c>
      <c r="H465" s="127" t="n">
        <f aca="false">D465/D453-1</f>
        <v>0.16652381596782</v>
      </c>
      <c r="I465" s="127" t="n">
        <f aca="false">STDEV(B460:B465)*SQRT(12)*100</f>
        <v>9.62079414601518</v>
      </c>
      <c r="J465" s="127" t="n">
        <v>0.89</v>
      </c>
      <c r="K465" s="127" t="n">
        <f aca="false">IF(AND(ISNUMBER(J465),ISNUMBER(J459)),J465-J459,"")</f>
        <v>0.23</v>
      </c>
      <c r="M465" s="127" t="str">
        <f aca="false">IF(AND(ISNUMBER(L465),ISNUMBER(L459)),L465-L459,"")</f>
        <v/>
      </c>
      <c r="N465" s="127" t="n">
        <v>2.0833</v>
      </c>
      <c r="O465" s="127" t="n">
        <f aca="false">IF(AND(ISNUMBER(N465),ISNUMBER(N459)),N465-N459,"")</f>
        <v>-0.1777</v>
      </c>
      <c r="P465" s="127" t="n">
        <v>-1</v>
      </c>
      <c r="Q465" s="127" t="n">
        <v>0</v>
      </c>
      <c r="R465" s="127" t="n">
        <f aca="false">IF(ISNUMBER(F465),IF(AND(F465&gt;0.02,G465=1),100,IF(F465&gt;-0.02,50,0)),"")</f>
        <v>100</v>
      </c>
      <c r="S465" s="127" t="n">
        <f aca="false">IF(ISNUMBER(H465),IF(H465&gt;0.05,100,IF(H465&gt;0,50,0)),"")</f>
        <v>100</v>
      </c>
      <c r="T465" s="127" t="n">
        <f aca="false">IF(AND(A465&gt;="2019-01",ISNUMBER(L465)),IF(AND(L465&lt;350,OR(NOT(ISNUMBER(M465)),M465&lt;50)),100,IF(L465&lt;=450,50,0)),IF(ISNUMBER(J465),IF(AND(J465&lt;0.95,OR(NOT(ISNUMBER(K465)),K465&lt;0.2)),100,IF(AND(J465&lt;=1.35,OR(NOT(ISNUMBER(K465)),K465&lt;0.4)),50,0)),""))</f>
        <v>50</v>
      </c>
      <c r="U465" s="127" t="n">
        <f aca="false">IF(ISNUMBER(P465),IF(P465=1,100,IF(P465=0,50,0)),"")</f>
        <v>0</v>
      </c>
      <c r="V465" s="127" t="n">
        <f aca="false">IF(ISNUMBER(Q465),IF(Q465=1,0,100),"")</f>
        <v>100</v>
      </c>
      <c r="W465" s="127" t="n">
        <f aca="false">IF(ISNUMBER(N465),IF(OR(N465&lt;4,AND(N465&lt;6,ISNUMBER(O465),O465&lt;-0.3)),100,IF(OR(N465&lt;=6,AND(ISNUMBER(O465),O465&lt;-0.3)),50,0)),"")</f>
        <v>100</v>
      </c>
      <c r="X465" s="127" t="n">
        <f aca="false">IF(ISNUMBER(I465),IF(I465&lt;15,100,IF(I465&lt;=25,50,0)),"")</f>
        <v>100</v>
      </c>
      <c r="Y465" s="127" t="n">
        <f aca="false">SUMPRODUCT({30,10,20,15,10,10,5},--ISNUMBER(R465:X465))</f>
        <v>100</v>
      </c>
      <c r="Z465" s="127" t="n">
        <f aca="false">IF(Y465&gt;=60,SUMPRODUCT({30,10,20,15,10,10,5},R465:X465)/Y465,"")</f>
        <v>75</v>
      </c>
      <c r="AA465" s="127" t="str">
        <f aca="false">IF(ISNUMBER(Z465),IF(Z465&gt;=70,"EASY",IF(Z465&gt;40,"UNCERTAIN","HARD")),"")</f>
        <v>EASY</v>
      </c>
    </row>
    <row r="466" customFormat="false" ht="15" hidden="false" customHeight="false" outlineLevel="0" collapsed="false">
      <c r="A466" s="127" t="s">
        <v>1756</v>
      </c>
      <c r="B466" s="127" t="n">
        <v>-0.0092</v>
      </c>
      <c r="C466" s="127" t="s">
        <v>1293</v>
      </c>
      <c r="D466" s="127" t="n">
        <f aca="false">D465*(1+B466)</f>
        <v>5009.91626273151</v>
      </c>
      <c r="E466" s="127" t="n">
        <f aca="false">AVERAGE(D457:D466)</f>
        <v>4825.39306420412</v>
      </c>
      <c r="F466" s="127" t="n">
        <f aca="false">D466/E466-1</f>
        <v>0.0382400347644676</v>
      </c>
      <c r="G466" s="127" t="n">
        <f aca="false">IF(E466&gt;E465,1,0)</f>
        <v>1</v>
      </c>
      <c r="H466" s="127" t="n">
        <f aca="false">D466/D454-1</f>
        <v>0.153599956942726</v>
      </c>
      <c r="I466" s="127" t="n">
        <f aca="false">STDEV(B461:B466)*SQRT(12)*100</f>
        <v>9.84839682384905</v>
      </c>
      <c r="J466" s="127" t="n">
        <v>0.87</v>
      </c>
      <c r="K466" s="127" t="n">
        <f aca="false">IF(AND(ISNUMBER(J466),ISNUMBER(J460)),J466-J460,"")</f>
        <v>0.25</v>
      </c>
      <c r="M466" s="127" t="str">
        <f aca="false">IF(AND(ISNUMBER(L466),ISNUMBER(L460)),L466-L460,"")</f>
        <v/>
      </c>
      <c r="N466" s="127" t="n">
        <v>2.1331</v>
      </c>
      <c r="O466" s="127" t="n">
        <f aca="false">IF(AND(ISNUMBER(N466),ISNUMBER(N460)),N466-N460,"")</f>
        <v>-0.1758</v>
      </c>
      <c r="P466" s="127" t="n">
        <v>-1</v>
      </c>
      <c r="Q466" s="127" t="n">
        <v>0</v>
      </c>
      <c r="R466" s="127" t="n">
        <f aca="false">IF(ISNUMBER(F466),IF(AND(F466&gt;0.02,G466=1),100,IF(F466&gt;-0.02,50,0)),"")</f>
        <v>100</v>
      </c>
      <c r="S466" s="127" t="n">
        <f aca="false">IF(ISNUMBER(H466),IF(H466&gt;0.05,100,IF(H466&gt;0,50,0)),"")</f>
        <v>100</v>
      </c>
      <c r="T466" s="127" t="n">
        <f aca="false">IF(AND(A466&gt;="2019-01",ISNUMBER(L466)),IF(AND(L466&lt;350,OR(NOT(ISNUMBER(M466)),M466&lt;50)),100,IF(L466&lt;=450,50,0)),IF(ISNUMBER(J466),IF(AND(J466&lt;0.95,OR(NOT(ISNUMBER(K466)),K466&lt;0.2)),100,IF(AND(J466&lt;=1.35,OR(NOT(ISNUMBER(K466)),K466&lt;0.4)),50,0)),""))</f>
        <v>50</v>
      </c>
      <c r="U466" s="127" t="n">
        <f aca="false">IF(ISNUMBER(P466),IF(P466=1,100,IF(P466=0,50,0)),"")</f>
        <v>0</v>
      </c>
      <c r="V466" s="127" t="n">
        <f aca="false">IF(ISNUMBER(Q466),IF(Q466=1,0,100),"")</f>
        <v>100</v>
      </c>
      <c r="W466" s="127" t="n">
        <f aca="false">IF(ISNUMBER(N466),IF(OR(N466&lt;4,AND(N466&lt;6,ISNUMBER(O466),O466&lt;-0.3)),100,IF(OR(N466&lt;=6,AND(ISNUMBER(O466),O466&lt;-0.3)),50,0)),"")</f>
        <v>100</v>
      </c>
      <c r="X466" s="127" t="n">
        <f aca="false">IF(ISNUMBER(I466),IF(I466&lt;15,100,IF(I466&lt;=25,50,0)),"")</f>
        <v>100</v>
      </c>
      <c r="Y466" s="127" t="n">
        <f aca="false">SUMPRODUCT({30,10,20,15,10,10,5},--ISNUMBER(R466:X466))</f>
        <v>100</v>
      </c>
      <c r="Z466" s="127" t="n">
        <f aca="false">IF(Y466&gt;=60,SUMPRODUCT({30,10,20,15,10,10,5},R466:X466)/Y466,"")</f>
        <v>75</v>
      </c>
      <c r="AA466" s="127" t="str">
        <f aca="false">IF(ISNUMBER(Z466),IF(Z466&gt;=70,"EASY",IF(Z466&gt;40,"UNCERTAIN","HARD")),"")</f>
        <v>EASY</v>
      </c>
    </row>
    <row r="467" customFormat="false" ht="15" hidden="false" customHeight="false" outlineLevel="0" collapsed="false">
      <c r="A467" s="127" t="s">
        <v>1757</v>
      </c>
      <c r="B467" s="127" t="n">
        <v>0.0078</v>
      </c>
      <c r="C467" s="127" t="s">
        <v>1293</v>
      </c>
      <c r="D467" s="127" t="n">
        <f aca="false">D466*(1+B467)</f>
        <v>5048.99360958082</v>
      </c>
      <c r="E467" s="127" t="n">
        <f aca="false">AVERAGE(D458:D467)</f>
        <v>4860.74306939921</v>
      </c>
      <c r="F467" s="127" t="n">
        <f aca="false">D467/E467-1</f>
        <v>0.0387287576187136</v>
      </c>
      <c r="G467" s="127" t="n">
        <f aca="false">IF(E467&gt;E466,1,0)</f>
        <v>1</v>
      </c>
      <c r="H467" s="127" t="n">
        <f aca="false">D467/D455-1</f>
        <v>0.143051849972352</v>
      </c>
      <c r="I467" s="127" t="n">
        <f aca="false">STDEV(B462:B467)*SQRT(12)*100</f>
        <v>8.98752246172437</v>
      </c>
      <c r="J467" s="127" t="n">
        <v>0.9</v>
      </c>
      <c r="K467" s="127" t="n">
        <f aca="false">IF(AND(ISNUMBER(J467),ISNUMBER(J461)),J467-J461,"")</f>
        <v>0.24</v>
      </c>
      <c r="M467" s="127" t="str">
        <f aca="false">IF(AND(ISNUMBER(L467),ISNUMBER(L461)),L467-L461,"")</f>
        <v/>
      </c>
      <c r="N467" s="127" t="n">
        <v>1.9241</v>
      </c>
      <c r="O467" s="127" t="n">
        <f aca="false">IF(AND(ISNUMBER(N467),ISNUMBER(N461)),N467-N461,"")</f>
        <v>-0.4288</v>
      </c>
      <c r="P467" s="127" t="n">
        <v>-1</v>
      </c>
      <c r="Q467" s="127" t="n">
        <v>0</v>
      </c>
      <c r="R467" s="127" t="n">
        <f aca="false">IF(ISNUMBER(F467),IF(AND(F467&gt;0.02,G467=1),100,IF(F467&gt;-0.02,50,0)),"")</f>
        <v>100</v>
      </c>
      <c r="S467" s="127" t="n">
        <f aca="false">IF(ISNUMBER(H467),IF(H467&gt;0.05,100,IF(H467&gt;0,50,0)),"")</f>
        <v>100</v>
      </c>
      <c r="T467" s="127" t="n">
        <f aca="false">IF(AND(A467&gt;="2019-01",ISNUMBER(L467)),IF(AND(L467&lt;350,OR(NOT(ISNUMBER(M467)),M467&lt;50)),100,IF(L467&lt;=450,50,0)),IF(ISNUMBER(J467),IF(AND(J467&lt;0.95,OR(NOT(ISNUMBER(K467)),K467&lt;0.2)),100,IF(AND(J467&lt;=1.35,OR(NOT(ISNUMBER(K467)),K467&lt;0.4)),50,0)),""))</f>
        <v>50</v>
      </c>
      <c r="U467" s="127" t="n">
        <f aca="false">IF(ISNUMBER(P467),IF(P467=1,100,IF(P467=0,50,0)),"")</f>
        <v>0</v>
      </c>
      <c r="V467" s="127" t="n">
        <f aca="false">IF(ISNUMBER(Q467),IF(Q467=1,0,100),"")</f>
        <v>100</v>
      </c>
      <c r="W467" s="127" t="n">
        <f aca="false">IF(ISNUMBER(N467),IF(OR(N467&lt;4,AND(N467&lt;6,ISNUMBER(O467),O467&lt;-0.3)),100,IF(OR(N467&lt;=6,AND(ISNUMBER(O467),O467&lt;-0.3)),50,0)),"")</f>
        <v>100</v>
      </c>
      <c r="X467" s="127" t="n">
        <f aca="false">IF(ISNUMBER(I467),IF(I467&lt;15,100,IF(I467&lt;=25,50,0)),"")</f>
        <v>100</v>
      </c>
      <c r="Y467" s="127" t="n">
        <f aca="false">SUMPRODUCT({30,10,20,15,10,10,5},--ISNUMBER(R467:X467))</f>
        <v>100</v>
      </c>
      <c r="Z467" s="127" t="n">
        <f aca="false">IF(Y467&gt;=60,SUMPRODUCT({30,10,20,15,10,10,5},R467:X467)/Y467,"")</f>
        <v>75</v>
      </c>
      <c r="AA467" s="127" t="str">
        <f aca="false">IF(ISNUMBER(Z467),IF(Z467&gt;=70,"EASY",IF(Z467&gt;40,"UNCERTAIN","HARD")),"")</f>
        <v>EASY</v>
      </c>
    </row>
    <row r="468" customFormat="false" ht="15" hidden="false" customHeight="false" outlineLevel="0" collapsed="false">
      <c r="A468" s="127" t="s">
        <v>1758</v>
      </c>
      <c r="B468" s="127" t="n">
        <v>-0.0175</v>
      </c>
      <c r="C468" s="127" t="s">
        <v>1293</v>
      </c>
      <c r="D468" s="127" t="n">
        <f aca="false">D467*(1+B468)</f>
        <v>4960.63622141315</v>
      </c>
      <c r="E468" s="127" t="n">
        <f aca="false">AVERAGE(D459:D468)</f>
        <v>4870.40051390564</v>
      </c>
      <c r="F468" s="127" t="n">
        <f aca="false">D468/E468-1</f>
        <v>0.018527369001764</v>
      </c>
      <c r="G468" s="127" t="n">
        <f aca="false">IF(E468&gt;E467,1,0)</f>
        <v>1</v>
      </c>
      <c r="H468" s="127" t="n">
        <f aca="false">D468/D456-1</f>
        <v>0.106015799288788</v>
      </c>
      <c r="I468" s="127" t="n">
        <f aca="false">STDEV(B463:B468)*SQRT(12)*100</f>
        <v>8.41732499075567</v>
      </c>
      <c r="J468" s="127" t="n">
        <v>0.95</v>
      </c>
      <c r="K468" s="127" t="n">
        <f aca="false">IF(AND(ISNUMBER(J468),ISNUMBER(J462)),J468-J462,"")</f>
        <v>0.23</v>
      </c>
      <c r="M468" s="127" t="str">
        <f aca="false">IF(AND(ISNUMBER(L468),ISNUMBER(L462)),L468-L462,"")</f>
        <v/>
      </c>
      <c r="N468" s="127" t="n">
        <v>2.0718</v>
      </c>
      <c r="O468" s="127" t="n">
        <f aca="false">IF(AND(ISNUMBER(N468),ISNUMBER(N462)),N468-N462,"")</f>
        <v>-0.1232</v>
      </c>
      <c r="P468" s="127" t="n">
        <v>-1</v>
      </c>
      <c r="Q468" s="127" t="n">
        <v>0</v>
      </c>
      <c r="R468" s="127" t="n">
        <f aca="false">IF(ISNUMBER(F468),IF(AND(F468&gt;0.02,G468=1),100,IF(F468&gt;-0.02,50,0)),"")</f>
        <v>50</v>
      </c>
      <c r="S468" s="127" t="n">
        <f aca="false">IF(ISNUMBER(H468),IF(H468&gt;0.05,100,IF(H468&gt;0,50,0)),"")</f>
        <v>100</v>
      </c>
      <c r="T468" s="127" t="n">
        <f aca="false">IF(AND(A468&gt;="2019-01",ISNUMBER(L468)),IF(AND(L468&lt;350,OR(NOT(ISNUMBER(M468)),M468&lt;50)),100,IF(L468&lt;=450,50,0)),IF(ISNUMBER(J468),IF(AND(J468&lt;0.95,OR(NOT(ISNUMBER(K468)),K468&lt;0.2)),100,IF(AND(J468&lt;=1.35,OR(NOT(ISNUMBER(K468)),K468&lt;0.4)),50,0)),""))</f>
        <v>50</v>
      </c>
      <c r="U468" s="127" t="n">
        <f aca="false">IF(ISNUMBER(P468),IF(P468=1,100,IF(P468=0,50,0)),"")</f>
        <v>0</v>
      </c>
      <c r="V468" s="127" t="n">
        <f aca="false">IF(ISNUMBER(Q468),IF(Q468=1,0,100),"")</f>
        <v>100</v>
      </c>
      <c r="W468" s="127" t="n">
        <f aca="false">IF(ISNUMBER(N468),IF(OR(N468&lt;4,AND(N468&lt;6,ISNUMBER(O468),O468&lt;-0.3)),100,IF(OR(N468&lt;=6,AND(ISNUMBER(O468),O468&lt;-0.3)),50,0)),"")</f>
        <v>100</v>
      </c>
      <c r="X468" s="127" t="n">
        <f aca="false">IF(ISNUMBER(I468),IF(I468&lt;15,100,IF(I468&lt;=25,50,0)),"")</f>
        <v>100</v>
      </c>
      <c r="Y468" s="127" t="n">
        <f aca="false">SUMPRODUCT({30,10,20,15,10,10,5},--ISNUMBER(R468:X468))</f>
        <v>100</v>
      </c>
      <c r="Z468" s="127" t="n">
        <f aca="false">IF(Y468&gt;=60,SUMPRODUCT({30,10,20,15,10,10,5},R468:X468)/Y468,"")</f>
        <v>60</v>
      </c>
      <c r="AA468" s="127" t="str">
        <f aca="false">IF(ISNUMBER(Z468),IF(Z468&gt;=70,"EASY",IF(Z468&gt;40,"UNCERTAIN","HARD")),"")</f>
        <v>UNCERTAIN</v>
      </c>
    </row>
    <row r="469" customFormat="false" ht="15" hidden="false" customHeight="false" outlineLevel="0" collapsed="false">
      <c r="A469" s="127" t="s">
        <v>1759</v>
      </c>
      <c r="B469" s="127" t="n">
        <v>0.0392</v>
      </c>
      <c r="C469" s="127" t="s">
        <v>1293</v>
      </c>
      <c r="D469" s="127" t="n">
        <f aca="false">D468*(1+B469)</f>
        <v>5155.09316129255</v>
      </c>
      <c r="E469" s="127" t="n">
        <f aca="false">AVERAGE(D460:D469)</f>
        <v>4912.15021301852</v>
      </c>
      <c r="F469" s="127" t="n">
        <f aca="false">D469/E469-1</f>
        <v>0.0494575568210769</v>
      </c>
      <c r="G469" s="127" t="n">
        <f aca="false">IF(E469&gt;E468,1,0)</f>
        <v>1</v>
      </c>
      <c r="H469" s="127" t="n">
        <f aca="false">D469/D457-1</f>
        <v>0.0978809997334118</v>
      </c>
      <c r="I469" s="127" t="n">
        <f aca="false">STDEV(B464:B469)*SQRT(12)*100</f>
        <v>8.44075115140827</v>
      </c>
      <c r="J469" s="127" t="n">
        <v>0.97</v>
      </c>
      <c r="K469" s="127" t="n">
        <f aca="false">IF(AND(ISNUMBER(J469),ISNUMBER(J463)),J469-J463,"")</f>
        <v>0.11</v>
      </c>
      <c r="M469" s="127" t="str">
        <f aca="false">IF(AND(ISNUMBER(L469),ISNUMBER(L463)),L469-L463,"")</f>
        <v/>
      </c>
      <c r="N469" s="127" t="n">
        <v>2.118</v>
      </c>
      <c r="O469" s="127" t="n">
        <f aca="false">IF(AND(ISNUMBER(N469),ISNUMBER(N463)),N469-N463,"")</f>
        <v>-0.0736000000000003</v>
      </c>
      <c r="P469" s="127" t="n">
        <v>-1</v>
      </c>
      <c r="Q469" s="127" t="n">
        <v>0</v>
      </c>
      <c r="R469" s="127" t="n">
        <f aca="false">IF(ISNUMBER(F469),IF(AND(F469&gt;0.02,G469=1),100,IF(F469&gt;-0.02,50,0)),"")</f>
        <v>100</v>
      </c>
      <c r="S469" s="127" t="n">
        <f aca="false">IF(ISNUMBER(H469),IF(H469&gt;0.05,100,IF(H469&gt;0,50,0)),"")</f>
        <v>100</v>
      </c>
      <c r="T469" s="127" t="n">
        <f aca="false">IF(AND(A469&gt;="2019-01",ISNUMBER(L469)),IF(AND(L469&lt;350,OR(NOT(ISNUMBER(M469)),M469&lt;50)),100,IF(L469&lt;=450,50,0)),IF(ISNUMBER(J469),IF(AND(J469&lt;0.95,OR(NOT(ISNUMBER(K469)),K469&lt;0.2)),100,IF(AND(J469&lt;=1.35,OR(NOT(ISNUMBER(K469)),K469&lt;0.4)),50,0)),""))</f>
        <v>50</v>
      </c>
      <c r="U469" s="127" t="n">
        <f aca="false">IF(ISNUMBER(P469),IF(P469=1,100,IF(P469=0,50,0)),"")</f>
        <v>0</v>
      </c>
      <c r="V469" s="127" t="n">
        <f aca="false">IF(ISNUMBER(Q469),IF(Q469=1,0,100),"")</f>
        <v>100</v>
      </c>
      <c r="W469" s="127" t="n">
        <f aca="false">IF(ISNUMBER(N469),IF(OR(N469&lt;4,AND(N469&lt;6,ISNUMBER(O469),O469&lt;-0.3)),100,IF(OR(N469&lt;=6,AND(ISNUMBER(O469),O469&lt;-0.3)),50,0)),"")</f>
        <v>100</v>
      </c>
      <c r="X469" s="127" t="n">
        <f aca="false">IF(ISNUMBER(I469),IF(I469&lt;15,100,IF(I469&lt;=25,50,0)),"")</f>
        <v>100</v>
      </c>
      <c r="Y469" s="127" t="n">
        <f aca="false">SUMPRODUCT({30,10,20,15,10,10,5},--ISNUMBER(R469:X469))</f>
        <v>100</v>
      </c>
      <c r="Z469" s="127" t="n">
        <f aca="false">IF(Y469&gt;=60,SUMPRODUCT({30,10,20,15,10,10,5},R469:X469)/Y469,"")</f>
        <v>75</v>
      </c>
      <c r="AA469" s="127" t="str">
        <f aca="false">IF(ISNUMBER(Z469),IF(Z469&gt;=70,"EASY",IF(Z469&gt;40,"UNCERTAIN","HARD")),"")</f>
        <v>EASY</v>
      </c>
    </row>
    <row r="470" customFormat="false" ht="15" hidden="false" customHeight="false" outlineLevel="0" collapsed="false">
      <c r="A470" s="127" t="s">
        <v>1760</v>
      </c>
      <c r="B470" s="127" t="n">
        <v>0.0007</v>
      </c>
      <c r="C470" s="127" t="s">
        <v>1293</v>
      </c>
      <c r="D470" s="127" t="n">
        <f aca="false">D469*(1+B470)</f>
        <v>5158.70172650545</v>
      </c>
      <c r="E470" s="127" t="n">
        <f aca="false">AVERAGE(D461:D470)</f>
        <v>4944.54869650385</v>
      </c>
      <c r="F470" s="127" t="n">
        <f aca="false">D470/E470-1</f>
        <v>0.0433109355668846</v>
      </c>
      <c r="G470" s="127" t="n">
        <f aca="false">IF(E470&gt;E469,1,0)</f>
        <v>1</v>
      </c>
      <c r="H470" s="127" t="n">
        <f aca="false">D470/D458-1</f>
        <v>0.0605748783021767</v>
      </c>
      <c r="I470" s="127" t="n">
        <f aca="false">STDEV(B465:B470)*SQRT(12)*100</f>
        <v>8.57852201722418</v>
      </c>
      <c r="J470" s="127" t="n">
        <v>0.95</v>
      </c>
      <c r="K470" s="127" t="n">
        <f aca="false">IF(AND(ISNUMBER(J470),ISNUMBER(J464)),J470-J464,"")</f>
        <v>0.0499999999999999</v>
      </c>
      <c r="M470" s="127" t="str">
        <f aca="false">IF(AND(ISNUMBER(L470),ISNUMBER(L464)),L470-L464,"")</f>
        <v/>
      </c>
      <c r="N470" s="127" t="n">
        <v>2.1148</v>
      </c>
      <c r="O470" s="127" t="n">
        <f aca="false">IF(AND(ISNUMBER(N470),ISNUMBER(N464)),N470-N464,"")</f>
        <v>0.0801999999999996</v>
      </c>
      <c r="P470" s="127" t="n">
        <v>-1</v>
      </c>
      <c r="Q470" s="127" t="n">
        <v>0</v>
      </c>
      <c r="R470" s="127" t="n">
        <f aca="false">IF(ISNUMBER(F470),IF(AND(F470&gt;0.02,G470=1),100,IF(F470&gt;-0.02,50,0)),"")</f>
        <v>100</v>
      </c>
      <c r="S470" s="127" t="n">
        <f aca="false">IF(ISNUMBER(H470),IF(H470&gt;0.05,100,IF(H470&gt;0,50,0)),"")</f>
        <v>100</v>
      </c>
      <c r="T470" s="127" t="n">
        <f aca="false">IF(AND(A470&gt;="2019-01",ISNUMBER(L470)),IF(AND(L470&lt;350,OR(NOT(ISNUMBER(M470)),M470&lt;50)),100,IF(L470&lt;=450,50,0)),IF(ISNUMBER(J470),IF(AND(J470&lt;0.95,OR(NOT(ISNUMBER(K470)),K470&lt;0.2)),100,IF(AND(J470&lt;=1.35,OR(NOT(ISNUMBER(K470)),K470&lt;0.4)),50,0)),""))</f>
        <v>50</v>
      </c>
      <c r="U470" s="127" t="n">
        <f aca="false">IF(ISNUMBER(P470),IF(P470=1,100,IF(P470=0,50,0)),"")</f>
        <v>0</v>
      </c>
      <c r="V470" s="127" t="n">
        <f aca="false">IF(ISNUMBER(Q470),IF(Q470=1,0,100),"")</f>
        <v>100</v>
      </c>
      <c r="W470" s="127" t="n">
        <f aca="false">IF(ISNUMBER(N470),IF(OR(N470&lt;4,AND(N470&lt;6,ISNUMBER(O470),O470&lt;-0.3)),100,IF(OR(N470&lt;=6,AND(ISNUMBER(O470),O470&lt;-0.3)),50,0)),"")</f>
        <v>100</v>
      </c>
      <c r="X470" s="127" t="n">
        <f aca="false">IF(ISNUMBER(I470),IF(I470&lt;15,100,IF(I470&lt;=25,50,0)),"")</f>
        <v>100</v>
      </c>
      <c r="Y470" s="127" t="n">
        <f aca="false">SUMPRODUCT({30,10,20,15,10,10,5},--ISNUMBER(R470:X470))</f>
        <v>100</v>
      </c>
      <c r="Z470" s="127" t="n">
        <f aca="false">IF(Y470&gt;=60,SUMPRODUCT({30,10,20,15,10,10,5},R470:X470)/Y470,"")</f>
        <v>75</v>
      </c>
      <c r="AA470" s="127" t="str">
        <f aca="false">IF(ISNUMBER(Z470),IF(Z470&gt;=70,"EASY",IF(Z470&gt;40,"UNCERTAIN","HARD")),"")</f>
        <v>EASY</v>
      </c>
    </row>
    <row r="471" customFormat="false" ht="15" hidden="false" customHeight="false" outlineLevel="0" collapsed="false">
      <c r="A471" s="127" t="s">
        <v>1761</v>
      </c>
      <c r="B471" s="127" t="n">
        <v>0.0339</v>
      </c>
      <c r="C471" s="127" t="s">
        <v>1293</v>
      </c>
      <c r="D471" s="127" t="n">
        <f aca="false">D470*(1+B471)</f>
        <v>5333.58171503399</v>
      </c>
      <c r="E471" s="127" t="n">
        <f aca="false">AVERAGE(D462:D471)</f>
        <v>5002.94428057134</v>
      </c>
      <c r="F471" s="127" t="n">
        <f aca="false">D471/E471-1</f>
        <v>0.0660885702338634</v>
      </c>
      <c r="G471" s="127" t="n">
        <f aca="false">IF(E471&gt;E470,1,0)</f>
        <v>1</v>
      </c>
      <c r="H471" s="127" t="n">
        <f aca="false">D471/D459-1</f>
        <v>0.125799144431849</v>
      </c>
      <c r="I471" s="127" t="n">
        <f aca="false">STDEV(B466:B471)*SQRT(12)*100</f>
        <v>7.95346716847439</v>
      </c>
      <c r="J471" s="127" t="n">
        <v>0.95</v>
      </c>
      <c r="K471" s="127" t="n">
        <f aca="false">IF(AND(ISNUMBER(J471),ISNUMBER(J465)),J471-J465,"")</f>
        <v>0.0599999999999999</v>
      </c>
      <c r="M471" s="127" t="str">
        <f aca="false">IF(AND(ISNUMBER(L471),ISNUMBER(L465)),L471-L465,"")</f>
        <v/>
      </c>
      <c r="N471" s="127" t="n">
        <v>2.1106</v>
      </c>
      <c r="O471" s="127" t="n">
        <f aca="false">IF(AND(ISNUMBER(N471),ISNUMBER(N465)),N471-N465,"")</f>
        <v>0.0272999999999999</v>
      </c>
      <c r="P471" s="127" t="n">
        <v>-1</v>
      </c>
      <c r="Q471" s="127" t="n">
        <v>0</v>
      </c>
      <c r="R471" s="127" t="n">
        <f aca="false">IF(ISNUMBER(F471),IF(AND(F471&gt;0.02,G471=1),100,IF(F471&gt;-0.02,50,0)),"")</f>
        <v>100</v>
      </c>
      <c r="S471" s="127" t="n">
        <f aca="false">IF(ISNUMBER(H471),IF(H471&gt;0.05,100,IF(H471&gt;0,50,0)),"")</f>
        <v>100</v>
      </c>
      <c r="T471" s="127" t="n">
        <f aca="false">IF(AND(A471&gt;="2019-01",ISNUMBER(L471)),IF(AND(L471&lt;350,OR(NOT(ISNUMBER(M471)),M471&lt;50)),100,IF(L471&lt;=450,50,0)),IF(ISNUMBER(J471),IF(AND(J471&lt;0.95,OR(NOT(ISNUMBER(K471)),K471&lt;0.2)),100,IF(AND(J471&lt;=1.35,OR(NOT(ISNUMBER(K471)),K471&lt;0.4)),50,0)),""))</f>
        <v>50</v>
      </c>
      <c r="U471" s="127" t="n">
        <f aca="false">IF(ISNUMBER(P471),IF(P471=1,100,IF(P471=0,50,0)),"")</f>
        <v>0</v>
      </c>
      <c r="V471" s="127" t="n">
        <f aca="false">IF(ISNUMBER(Q471),IF(Q471=1,0,100),"")</f>
        <v>100</v>
      </c>
      <c r="W471" s="127" t="n">
        <f aca="false">IF(ISNUMBER(N471),IF(OR(N471&lt;4,AND(N471&lt;6,ISNUMBER(O471),O471&lt;-0.3)),100,IF(OR(N471&lt;=6,AND(ISNUMBER(O471),O471&lt;-0.3)),50,0)),"")</f>
        <v>100</v>
      </c>
      <c r="X471" s="127" t="n">
        <f aca="false">IF(ISNUMBER(I471),IF(I471&lt;15,100,IF(I471&lt;=25,50,0)),"")</f>
        <v>100</v>
      </c>
      <c r="Y471" s="127" t="n">
        <f aca="false">SUMPRODUCT({30,10,20,15,10,10,5},--ISNUMBER(R471:X471))</f>
        <v>100</v>
      </c>
      <c r="Z471" s="127" t="n">
        <f aca="false">IF(Y471&gt;=60,SUMPRODUCT({30,10,20,15,10,10,5},R471:X471)/Y471,"")</f>
        <v>75</v>
      </c>
      <c r="AA471" s="127" t="str">
        <f aca="false">IF(ISNUMBER(Z471),IF(Z471&gt;=70,"EASY",IF(Z471&gt;40,"UNCERTAIN","HARD")),"")</f>
        <v>EASY</v>
      </c>
    </row>
    <row r="472" customFormat="false" ht="15" hidden="false" customHeight="false" outlineLevel="0" collapsed="false">
      <c r="A472" s="127" t="s">
        <v>1762</v>
      </c>
      <c r="B472" s="127" t="n">
        <v>0.0004</v>
      </c>
      <c r="C472" s="127" t="s">
        <v>1293</v>
      </c>
      <c r="D472" s="127" t="n">
        <f aca="false">D471*(1+B472)</f>
        <v>5335.71514772</v>
      </c>
      <c r="E472" s="127" t="n">
        <f aca="false">AVERAGE(D463:D472)</f>
        <v>5072.9523100059</v>
      </c>
      <c r="F472" s="127" t="n">
        <f aca="false">D472/E472-1</f>
        <v>0.0517968278936563</v>
      </c>
      <c r="G472" s="127" t="n">
        <f aca="false">IF(E472&gt;E471,1,0)</f>
        <v>1</v>
      </c>
      <c r="H472" s="127" t="n">
        <f aca="false">D472/D460-1</f>
        <v>0.10362514854446</v>
      </c>
      <c r="I472" s="127" t="n">
        <f aca="false">STDEV(B467:B472)*SQRT(12)*100</f>
        <v>7.52629789471557</v>
      </c>
      <c r="J472" s="127" t="n">
        <v>0.92</v>
      </c>
      <c r="K472" s="127" t="n">
        <f aca="false">IF(AND(ISNUMBER(J472),ISNUMBER(J466)),J472-J466,"")</f>
        <v>0.05</v>
      </c>
      <c r="M472" s="127" t="str">
        <f aca="false">IF(AND(ISNUMBER(L472),ISNUMBER(L466)),L472-L466,"")</f>
        <v/>
      </c>
      <c r="N472" s="127" t="n">
        <v>2.1063</v>
      </c>
      <c r="O472" s="127" t="n">
        <f aca="false">IF(AND(ISNUMBER(N472),ISNUMBER(N466)),N472-N466,"")</f>
        <v>-0.0268000000000002</v>
      </c>
      <c r="P472" s="127" t="n">
        <v>-1</v>
      </c>
      <c r="Q472" s="127" t="n">
        <v>0</v>
      </c>
      <c r="R472" s="127" t="n">
        <f aca="false">IF(ISNUMBER(F472),IF(AND(F472&gt;0.02,G472=1),100,IF(F472&gt;-0.02,50,0)),"")</f>
        <v>100</v>
      </c>
      <c r="S472" s="127" t="n">
        <f aca="false">IF(ISNUMBER(H472),IF(H472&gt;0.05,100,IF(H472&gt;0,50,0)),"")</f>
        <v>100</v>
      </c>
      <c r="T472" s="127" t="n">
        <f aca="false">IF(AND(A472&gt;="2019-01",ISNUMBER(L472)),IF(AND(L472&lt;350,OR(NOT(ISNUMBER(M472)),M472&lt;50)),100,IF(L472&lt;=450,50,0)),IF(ISNUMBER(J472),IF(AND(J472&lt;0.95,OR(NOT(ISNUMBER(K472)),K472&lt;0.2)),100,IF(AND(J472&lt;=1.35,OR(NOT(ISNUMBER(K472)),K472&lt;0.4)),50,0)),""))</f>
        <v>100</v>
      </c>
      <c r="U472" s="127" t="n">
        <f aca="false">IF(ISNUMBER(P472),IF(P472=1,100,IF(P472=0,50,0)),"")</f>
        <v>0</v>
      </c>
      <c r="V472" s="127" t="n">
        <f aca="false">IF(ISNUMBER(Q472),IF(Q472=1,0,100),"")</f>
        <v>100</v>
      </c>
      <c r="W472" s="127" t="n">
        <f aca="false">IF(ISNUMBER(N472),IF(OR(N472&lt;4,AND(N472&lt;6,ISNUMBER(O472),O472&lt;-0.3)),100,IF(OR(N472&lt;=6,AND(ISNUMBER(O472),O472&lt;-0.3)),50,0)),"")</f>
        <v>100</v>
      </c>
      <c r="X472" s="127" t="n">
        <f aca="false">IF(ISNUMBER(I472),IF(I472&lt;15,100,IF(I472&lt;=25,50,0)),"")</f>
        <v>100</v>
      </c>
      <c r="Y472" s="127" t="n">
        <f aca="false">SUMPRODUCT({30,10,20,15,10,10,5},--ISNUMBER(R472:X472))</f>
        <v>100</v>
      </c>
      <c r="Z472" s="127" t="n">
        <f aca="false">IF(Y472&gt;=60,SUMPRODUCT({30,10,20,15,10,10,5},R472:X472)/Y472,"")</f>
        <v>85</v>
      </c>
      <c r="AA472" s="127" t="str">
        <f aca="false">IF(ISNUMBER(Z472),IF(Z472&gt;=70,"EASY",IF(Z472&gt;40,"UNCERTAIN","HARD")),"")</f>
        <v>EASY</v>
      </c>
    </row>
    <row r="473" customFormat="false" ht="15" hidden="false" customHeight="false" outlineLevel="0" collapsed="false">
      <c r="A473" s="127" t="s">
        <v>1763</v>
      </c>
      <c r="B473" s="127" t="n">
        <v>0.0183</v>
      </c>
      <c r="C473" s="127" t="s">
        <v>1293</v>
      </c>
      <c r="D473" s="127" t="n">
        <f aca="false">D472*(1+B473)</f>
        <v>5433.35873492328</v>
      </c>
      <c r="E473" s="127" t="n">
        <f aca="false">AVERAGE(D464:D473)</f>
        <v>5134.69207858116</v>
      </c>
      <c r="F473" s="127" t="n">
        <f aca="false">D473/E473-1</f>
        <v>0.0581664200640146</v>
      </c>
      <c r="G473" s="127" t="n">
        <f aca="false">IF(E473&gt;E472,1,0)</f>
        <v>1</v>
      </c>
      <c r="H473" s="127" t="n">
        <f aca="false">D473/D461-1</f>
        <v>0.14395509849636</v>
      </c>
      <c r="I473" s="127" t="n">
        <f aca="false">STDEV(B468:B473)*SQRT(12)*100</f>
        <v>7.57386031030412</v>
      </c>
      <c r="J473" s="127" t="n">
        <v>0.88</v>
      </c>
      <c r="K473" s="127" t="n">
        <f aca="false">IF(AND(ISNUMBER(J473),ISNUMBER(J467)),J473-J467,"")</f>
        <v>-0.02</v>
      </c>
      <c r="M473" s="127" t="str">
        <f aca="false">IF(AND(ISNUMBER(L473),ISNUMBER(L467)),L473-L467,"")</f>
        <v/>
      </c>
      <c r="N473" s="127" t="n">
        <v>2.099</v>
      </c>
      <c r="O473" s="127" t="n">
        <f aca="false">IF(AND(ISNUMBER(N473),ISNUMBER(N467)),N473-N467,"")</f>
        <v>0.1749</v>
      </c>
      <c r="P473" s="127" t="n">
        <v>-1</v>
      </c>
      <c r="Q473" s="127" t="n">
        <v>0</v>
      </c>
      <c r="R473" s="127" t="n">
        <f aca="false">IF(ISNUMBER(F473),IF(AND(F473&gt;0.02,G473=1),100,IF(F473&gt;-0.02,50,0)),"")</f>
        <v>100</v>
      </c>
      <c r="S473" s="127" t="n">
        <f aca="false">IF(ISNUMBER(H473),IF(H473&gt;0.05,100,IF(H473&gt;0,50,0)),"")</f>
        <v>100</v>
      </c>
      <c r="T473" s="127" t="n">
        <f aca="false">IF(AND(A473&gt;="2019-01",ISNUMBER(L473)),IF(AND(L473&lt;350,OR(NOT(ISNUMBER(M473)),M473&lt;50)),100,IF(L473&lt;=450,50,0)),IF(ISNUMBER(J473),IF(AND(J473&lt;0.95,OR(NOT(ISNUMBER(K473)),K473&lt;0.2)),100,IF(AND(J473&lt;=1.35,OR(NOT(ISNUMBER(K473)),K473&lt;0.4)),50,0)),""))</f>
        <v>100</v>
      </c>
      <c r="U473" s="127" t="n">
        <f aca="false">IF(ISNUMBER(P473),IF(P473=1,100,IF(P473=0,50,0)),"")</f>
        <v>0</v>
      </c>
      <c r="V473" s="127" t="n">
        <f aca="false">IF(ISNUMBER(Q473),IF(Q473=1,0,100),"")</f>
        <v>100</v>
      </c>
      <c r="W473" s="127" t="n">
        <f aca="false">IF(ISNUMBER(N473),IF(OR(N473&lt;4,AND(N473&lt;6,ISNUMBER(O473),O473&lt;-0.3)),100,IF(OR(N473&lt;=6,AND(ISNUMBER(O473),O473&lt;-0.3)),50,0)),"")</f>
        <v>100</v>
      </c>
      <c r="X473" s="127" t="n">
        <f aca="false">IF(ISNUMBER(I473),IF(I473&lt;15,100,IF(I473&lt;=25,50,0)),"")</f>
        <v>100</v>
      </c>
      <c r="Y473" s="127" t="n">
        <f aca="false">SUMPRODUCT({30,10,20,15,10,10,5},--ISNUMBER(R473:X473))</f>
        <v>100</v>
      </c>
      <c r="Z473" s="127" t="n">
        <f aca="false">IF(Y473&gt;=60,SUMPRODUCT({30,10,20,15,10,10,5},R473:X473)/Y473,"")</f>
        <v>85</v>
      </c>
      <c r="AA473" s="127" t="str">
        <f aca="false">IF(ISNUMBER(Z473),IF(Z473&gt;=70,"EASY",IF(Z473&gt;40,"UNCERTAIN","HARD")),"")</f>
        <v>EASY</v>
      </c>
    </row>
    <row r="474" customFormat="false" ht="15" hidden="false" customHeight="false" outlineLevel="0" collapsed="false">
      <c r="A474" s="127" t="s">
        <v>1764</v>
      </c>
      <c r="B474" s="127" t="n">
        <v>0.0109</v>
      </c>
      <c r="C474" s="127" t="s">
        <v>1293</v>
      </c>
      <c r="D474" s="127" t="n">
        <f aca="false">D473*(1+B474)</f>
        <v>5492.58234513394</v>
      </c>
      <c r="E474" s="127" t="n">
        <f aca="false">AVERAGE(D465:D474)</f>
        <v>5198.50143933814</v>
      </c>
      <c r="F474" s="127" t="n">
        <f aca="false">D474/E474-1</f>
        <v>0.0565703230493362</v>
      </c>
      <c r="G474" s="127" t="n">
        <f aca="false">IF(E474&gt;E473,1,0)</f>
        <v>1</v>
      </c>
      <c r="H474" s="127" t="n">
        <f aca="false">D474/D462-1</f>
        <v>0.18486086994874</v>
      </c>
      <c r="I474" s="127" t="n">
        <f aca="false">STDEV(B469:B474)*SQRT(12)*100</f>
        <v>5.70951486555557</v>
      </c>
      <c r="J474" s="127" t="n">
        <v>0.84</v>
      </c>
      <c r="K474" s="127" t="n">
        <f aca="false">IF(AND(ISNUMBER(J474),ISNUMBER(J468)),J474-J468,"")</f>
        <v>-0.11</v>
      </c>
      <c r="M474" s="127" t="str">
        <f aca="false">IF(AND(ISNUMBER(L474),ISNUMBER(L468)),L474-L468,"")</f>
        <v/>
      </c>
      <c r="N474" s="127" t="n">
        <v>2.2977</v>
      </c>
      <c r="O474" s="127" t="n">
        <f aca="false">IF(AND(ISNUMBER(N474),ISNUMBER(N468)),N474-N468,"")</f>
        <v>0.2259</v>
      </c>
      <c r="P474" s="127" t="n">
        <v>-1</v>
      </c>
      <c r="Q474" s="127" t="n">
        <v>0</v>
      </c>
      <c r="R474" s="127" t="n">
        <f aca="false">IF(ISNUMBER(F474),IF(AND(F474&gt;0.02,G474=1),100,IF(F474&gt;-0.02,50,0)),"")</f>
        <v>100</v>
      </c>
      <c r="S474" s="127" t="n">
        <f aca="false">IF(ISNUMBER(H474),IF(H474&gt;0.05,100,IF(H474&gt;0,50,0)),"")</f>
        <v>100</v>
      </c>
      <c r="T474" s="127" t="n">
        <f aca="false">IF(AND(A474&gt;="2019-01",ISNUMBER(L474)),IF(AND(L474&lt;350,OR(NOT(ISNUMBER(M474)),M474&lt;50)),100,IF(L474&lt;=450,50,0)),IF(ISNUMBER(J474),IF(AND(J474&lt;0.95,OR(NOT(ISNUMBER(K474)),K474&lt;0.2)),100,IF(AND(J474&lt;=1.35,OR(NOT(ISNUMBER(K474)),K474&lt;0.4)),50,0)),""))</f>
        <v>100</v>
      </c>
      <c r="U474" s="127" t="n">
        <f aca="false">IF(ISNUMBER(P474),IF(P474=1,100,IF(P474=0,50,0)),"")</f>
        <v>0</v>
      </c>
      <c r="V474" s="127" t="n">
        <f aca="false">IF(ISNUMBER(Q474),IF(Q474=1,0,100),"")</f>
        <v>100</v>
      </c>
      <c r="W474" s="127" t="n">
        <f aca="false">IF(ISNUMBER(N474),IF(OR(N474&lt;4,AND(N474&lt;6,ISNUMBER(O474),O474&lt;-0.3)),100,IF(OR(N474&lt;=6,AND(ISNUMBER(O474),O474&lt;-0.3)),50,0)),"")</f>
        <v>100</v>
      </c>
      <c r="X474" s="127" t="n">
        <f aca="false">IF(ISNUMBER(I474),IF(I474&lt;15,100,IF(I474&lt;=25,50,0)),"")</f>
        <v>100</v>
      </c>
      <c r="Y474" s="127" t="n">
        <f aca="false">SUMPRODUCT({30,10,20,15,10,10,5},--ISNUMBER(R474:X474))</f>
        <v>100</v>
      </c>
      <c r="Z474" s="127" t="n">
        <f aca="false">IF(Y474&gt;=60,SUMPRODUCT({30,10,20,15,10,10,5},R474:X474)/Y474,"")</f>
        <v>85</v>
      </c>
      <c r="AA474" s="127" t="str">
        <f aca="false">IF(ISNUMBER(Z474),IF(Z474&gt;=70,"EASY",IF(Z474&gt;40,"UNCERTAIN","HARD")),"")</f>
        <v>EASY</v>
      </c>
    </row>
    <row r="475" customFormat="false" ht="15" hidden="false" customHeight="false" outlineLevel="0" collapsed="false">
      <c r="A475" s="127" t="s">
        <v>1765</v>
      </c>
      <c r="B475" s="127" t="n">
        <v>-0.0314</v>
      </c>
      <c r="C475" s="127" t="s">
        <v>1293</v>
      </c>
      <c r="D475" s="127" t="n">
        <f aca="false">D474*(1+B475)</f>
        <v>5320.11525949673</v>
      </c>
      <c r="E475" s="127" t="n">
        <f aca="false">AVERAGE(D466:D475)</f>
        <v>5224.86941838314</v>
      </c>
      <c r="F475" s="127" t="n">
        <f aca="false">D475/E475-1</f>
        <v>0.0182293246944085</v>
      </c>
      <c r="G475" s="127" t="n">
        <f aca="false">IF(E475&gt;E474,1,0)</f>
        <v>1</v>
      </c>
      <c r="H475" s="127" t="n">
        <f aca="false">D475/D463-1</f>
        <v>0.104684029870391</v>
      </c>
      <c r="I475" s="127" t="n">
        <f aca="false">STDEV(B470:B475)*SQRT(12)*100</f>
        <v>7.60559793836093</v>
      </c>
      <c r="J475" s="127" t="n">
        <v>0.8</v>
      </c>
      <c r="K475" s="127" t="n">
        <f aca="false">IF(AND(ISNUMBER(J475),ISNUMBER(J469)),J475-J469,"")</f>
        <v>-0.17</v>
      </c>
      <c r="M475" s="127" t="str">
        <f aca="false">IF(AND(ISNUMBER(L475),ISNUMBER(L469)),L475-L469,"")</f>
        <v/>
      </c>
      <c r="N475" s="127" t="n">
        <v>2.4439</v>
      </c>
      <c r="O475" s="127" t="n">
        <f aca="false">IF(AND(ISNUMBER(N475),ISNUMBER(N469)),N475-N469,"")</f>
        <v>0.3259</v>
      </c>
      <c r="P475" s="127" t="n">
        <v>-1</v>
      </c>
      <c r="Q475" s="127" t="n">
        <v>0</v>
      </c>
      <c r="R475" s="127" t="n">
        <f aca="false">IF(ISNUMBER(F475),IF(AND(F475&gt;0.02,G475=1),100,IF(F475&gt;-0.02,50,0)),"")</f>
        <v>50</v>
      </c>
      <c r="S475" s="127" t="n">
        <f aca="false">IF(ISNUMBER(H475),IF(H475&gt;0.05,100,IF(H475&gt;0,50,0)),"")</f>
        <v>100</v>
      </c>
      <c r="T475" s="127" t="n">
        <f aca="false">IF(AND(A475&gt;="2019-01",ISNUMBER(L475)),IF(AND(L475&lt;350,OR(NOT(ISNUMBER(M475)),M475&lt;50)),100,IF(L475&lt;=450,50,0)),IF(ISNUMBER(J475),IF(AND(J475&lt;0.95,OR(NOT(ISNUMBER(K475)),K475&lt;0.2)),100,IF(AND(J475&lt;=1.35,OR(NOT(ISNUMBER(K475)),K475&lt;0.4)),50,0)),""))</f>
        <v>100</v>
      </c>
      <c r="U475" s="127" t="n">
        <f aca="false">IF(ISNUMBER(P475),IF(P475=1,100,IF(P475=0,50,0)),"")</f>
        <v>0</v>
      </c>
      <c r="V475" s="127" t="n">
        <f aca="false">IF(ISNUMBER(Q475),IF(Q475=1,0,100),"")</f>
        <v>100</v>
      </c>
      <c r="W475" s="127" t="n">
        <f aca="false">IF(ISNUMBER(N475),IF(OR(N475&lt;4,AND(N475&lt;6,ISNUMBER(O475),O475&lt;-0.3)),100,IF(OR(N475&lt;=6,AND(ISNUMBER(O475),O475&lt;-0.3)),50,0)),"")</f>
        <v>100</v>
      </c>
      <c r="X475" s="127" t="n">
        <f aca="false">IF(ISNUMBER(I475),IF(I475&lt;15,100,IF(I475&lt;=25,50,0)),"")</f>
        <v>100</v>
      </c>
      <c r="Y475" s="127" t="n">
        <f aca="false">SUMPRODUCT({30,10,20,15,10,10,5},--ISNUMBER(R475:X475))</f>
        <v>100</v>
      </c>
      <c r="Z475" s="127" t="n">
        <f aca="false">IF(Y475&gt;=60,SUMPRODUCT({30,10,20,15,10,10,5},R475:X475)/Y475,"")</f>
        <v>70</v>
      </c>
      <c r="AA475" s="127" t="str">
        <f aca="false">IF(ISNUMBER(Z475),IF(Z475&gt;=70,"EASY",IF(Z475&gt;40,"UNCERTAIN","HARD")),"")</f>
        <v>EASY</v>
      </c>
    </row>
    <row r="476" customFormat="false" ht="15" hidden="false" customHeight="false" outlineLevel="0" collapsed="false">
      <c r="A476" s="127" t="s">
        <v>1766</v>
      </c>
      <c r="B476" s="127" t="n">
        <v>0.0005</v>
      </c>
      <c r="C476" s="127" t="s">
        <v>1293</v>
      </c>
      <c r="D476" s="127" t="n">
        <f aca="false">D475*(1+B476)</f>
        <v>5322.77531712648</v>
      </c>
      <c r="E476" s="127" t="n">
        <f aca="false">AVERAGE(D467:D476)</f>
        <v>5256.15532382264</v>
      </c>
      <c r="F476" s="127" t="n">
        <f aca="false">D476/E476-1</f>
        <v>0.0126746622197214</v>
      </c>
      <c r="G476" s="127" t="n">
        <f aca="false">IF(E476&gt;E475,1,0)</f>
        <v>1</v>
      </c>
      <c r="H476" s="127" t="n">
        <f aca="false">D476/D464-1</f>
        <v>0.0964646546481409</v>
      </c>
      <c r="I476" s="127" t="n">
        <f aca="false">STDEV(B471:B476)*SQRT(12)*100</f>
        <v>7.60865822599491</v>
      </c>
      <c r="J476" s="127" t="n">
        <v>0.89</v>
      </c>
      <c r="K476" s="127" t="n">
        <f aca="false">IF(AND(ISNUMBER(J476),ISNUMBER(J470)),J476-J470,"")</f>
        <v>-0.0599999999999999</v>
      </c>
      <c r="M476" s="127" t="str">
        <f aca="false">IF(AND(ISNUMBER(L476),ISNUMBER(L470)),L476-L470,"")</f>
        <v/>
      </c>
      <c r="N476" s="127" t="n">
        <v>2.6421</v>
      </c>
      <c r="O476" s="127" t="n">
        <f aca="false">IF(AND(ISNUMBER(N476),ISNUMBER(N470)),N476-N470,"")</f>
        <v>0.5273</v>
      </c>
      <c r="P476" s="127" t="n">
        <v>-1</v>
      </c>
      <c r="Q476" s="127" t="n">
        <v>0</v>
      </c>
      <c r="R476" s="127" t="n">
        <f aca="false">IF(ISNUMBER(F476),IF(AND(F476&gt;0.02,G476=1),100,IF(F476&gt;-0.02,50,0)),"")</f>
        <v>50</v>
      </c>
      <c r="S476" s="127" t="n">
        <f aca="false">IF(ISNUMBER(H476),IF(H476&gt;0.05,100,IF(H476&gt;0,50,0)),"")</f>
        <v>100</v>
      </c>
      <c r="T476" s="127" t="n">
        <f aca="false">IF(AND(A476&gt;="2019-01",ISNUMBER(L476)),IF(AND(L476&lt;350,OR(NOT(ISNUMBER(M476)),M476&lt;50)),100,IF(L476&lt;=450,50,0)),IF(ISNUMBER(J476),IF(AND(J476&lt;0.95,OR(NOT(ISNUMBER(K476)),K476&lt;0.2)),100,IF(AND(J476&lt;=1.35,OR(NOT(ISNUMBER(K476)),K476&lt;0.4)),50,0)),""))</f>
        <v>100</v>
      </c>
      <c r="U476" s="127" t="n">
        <f aca="false">IF(ISNUMBER(P476),IF(P476=1,100,IF(P476=0,50,0)),"")</f>
        <v>0</v>
      </c>
      <c r="V476" s="127" t="n">
        <f aca="false">IF(ISNUMBER(Q476),IF(Q476=1,0,100),"")</f>
        <v>100</v>
      </c>
      <c r="W476" s="127" t="n">
        <f aca="false">IF(ISNUMBER(N476),IF(OR(N476&lt;4,AND(N476&lt;6,ISNUMBER(O476),O476&lt;-0.3)),100,IF(OR(N476&lt;=6,AND(ISNUMBER(O476),O476&lt;-0.3)),50,0)),"")</f>
        <v>100</v>
      </c>
      <c r="X476" s="127" t="n">
        <f aca="false">IF(ISNUMBER(I476),IF(I476&lt;15,100,IF(I476&lt;=25,50,0)),"")</f>
        <v>100</v>
      </c>
      <c r="Y476" s="127" t="n">
        <f aca="false">SUMPRODUCT({30,10,20,15,10,10,5},--ISNUMBER(R476:X476))</f>
        <v>100</v>
      </c>
      <c r="Z476" s="127" t="n">
        <f aca="false">IF(Y476&gt;=60,SUMPRODUCT({30,10,20,15,10,10,5},R476:X476)/Y476,"")</f>
        <v>70</v>
      </c>
      <c r="AA476" s="127" t="str">
        <f aca="false">IF(ISNUMBER(Z476),IF(Z476&gt;=70,"EASY",IF(Z476&gt;40,"UNCERTAIN","HARD")),"")</f>
        <v>EASY</v>
      </c>
    </row>
    <row r="477" customFormat="false" ht="15" hidden="false" customHeight="false" outlineLevel="0" collapsed="false">
      <c r="A477" s="127" t="s">
        <v>1767</v>
      </c>
      <c r="B477" s="127" t="n">
        <v>-0.0038</v>
      </c>
      <c r="C477" s="127" t="s">
        <v>1293</v>
      </c>
      <c r="D477" s="127" t="n">
        <f aca="false">D476*(1+B477)</f>
        <v>5302.5487709214</v>
      </c>
      <c r="E477" s="127" t="n">
        <f aca="false">AVERAGE(D468:D477)</f>
        <v>5281.5108399567</v>
      </c>
      <c r="F477" s="127" t="n">
        <f aca="false">D477/E477-1</f>
        <v>0.00398331682016884</v>
      </c>
      <c r="G477" s="127" t="n">
        <f aca="false">IF(E477&gt;E476,1,0)</f>
        <v>1</v>
      </c>
      <c r="H477" s="127" t="n">
        <f aca="false">D477/D465-1</f>
        <v>0.04867328049201</v>
      </c>
      <c r="I477" s="127" t="n">
        <f aca="false">STDEV(B472:B477)*SQRT(12)*100</f>
        <v>5.89950845410022</v>
      </c>
      <c r="J477" s="127" t="n">
        <v>0.91</v>
      </c>
      <c r="K477" s="127" t="n">
        <f aca="false">IF(AND(ISNUMBER(J477),ISNUMBER(J471)),J477-J471,"")</f>
        <v>-0.0399999999999999</v>
      </c>
      <c r="M477" s="127" t="str">
        <f aca="false">IF(AND(ISNUMBER(L477),ISNUMBER(L471)),L477-L471,"")</f>
        <v/>
      </c>
      <c r="N477" s="127" t="n">
        <v>2.6879</v>
      </c>
      <c r="O477" s="127" t="n">
        <f aca="false">IF(AND(ISNUMBER(N477),ISNUMBER(N471)),N477-N471,"")</f>
        <v>0.5773</v>
      </c>
      <c r="P477" s="127" t="n">
        <v>0</v>
      </c>
      <c r="Q477" s="127" t="n">
        <v>1</v>
      </c>
      <c r="R477" s="127" t="n">
        <f aca="false">IF(ISNUMBER(F477),IF(AND(F477&gt;0.02,G477=1),100,IF(F477&gt;-0.02,50,0)),"")</f>
        <v>50</v>
      </c>
      <c r="S477" s="127" t="n">
        <f aca="false">IF(ISNUMBER(H477),IF(H477&gt;0.05,100,IF(H477&gt;0,50,0)),"")</f>
        <v>50</v>
      </c>
      <c r="T477" s="127" t="n">
        <f aca="false">IF(AND(A477&gt;="2019-01",ISNUMBER(L477)),IF(AND(L477&lt;350,OR(NOT(ISNUMBER(M477)),M477&lt;50)),100,IF(L477&lt;=450,50,0)),IF(ISNUMBER(J477),IF(AND(J477&lt;0.95,OR(NOT(ISNUMBER(K477)),K477&lt;0.2)),100,IF(AND(J477&lt;=1.35,OR(NOT(ISNUMBER(K477)),K477&lt;0.4)),50,0)),""))</f>
        <v>100</v>
      </c>
      <c r="U477" s="127" t="n">
        <f aca="false">IF(ISNUMBER(P477),IF(P477=1,100,IF(P477=0,50,0)),"")</f>
        <v>50</v>
      </c>
      <c r="V477" s="127" t="n">
        <f aca="false">IF(ISNUMBER(Q477),IF(Q477=1,0,100),"")</f>
        <v>0</v>
      </c>
      <c r="W477" s="127" t="n">
        <f aca="false">IF(ISNUMBER(N477),IF(OR(N477&lt;4,AND(N477&lt;6,ISNUMBER(O477),O477&lt;-0.3)),100,IF(OR(N477&lt;=6,AND(ISNUMBER(O477),O477&lt;-0.3)),50,0)),"")</f>
        <v>100</v>
      </c>
      <c r="X477" s="127" t="n">
        <f aca="false">IF(ISNUMBER(I477),IF(I477&lt;15,100,IF(I477&lt;=25,50,0)),"")</f>
        <v>100</v>
      </c>
      <c r="Y477" s="127" t="n">
        <f aca="false">SUMPRODUCT({30,10,20,15,10,10,5},--ISNUMBER(R477:X477))</f>
        <v>100</v>
      </c>
      <c r="Z477" s="127" t="n">
        <f aca="false">IF(Y477&gt;=60,SUMPRODUCT({30,10,20,15,10,10,5},R477:X477)/Y477,"")</f>
        <v>62.5</v>
      </c>
      <c r="AA477" s="127" t="str">
        <f aca="false">IF(ISNUMBER(Z477),IF(Z477&gt;=70,"EASY",IF(Z477&gt;40,"UNCERTAIN","HARD")),"")</f>
        <v>UNCERTAIN</v>
      </c>
    </row>
    <row r="478" customFormat="false" ht="15" hidden="false" customHeight="false" outlineLevel="0" collapsed="false">
      <c r="A478" s="127" t="s">
        <v>1768</v>
      </c>
      <c r="B478" s="127" t="n">
        <v>0.0245</v>
      </c>
      <c r="C478" s="127" t="s">
        <v>1293</v>
      </c>
      <c r="D478" s="127" t="n">
        <f aca="false">D477*(1+B478)</f>
        <v>5432.46121580898</v>
      </c>
      <c r="E478" s="127" t="n">
        <f aca="false">AVERAGE(D469:D478)</f>
        <v>5328.69333939628</v>
      </c>
      <c r="F478" s="127" t="n">
        <f aca="false">D478/E478-1</f>
        <v>0.0194734186794943</v>
      </c>
      <c r="G478" s="127" t="n">
        <f aca="false">IF(E478&gt;E477,1,0)</f>
        <v>1</v>
      </c>
      <c r="H478" s="127" t="n">
        <f aca="false">D478/D466-1</f>
        <v>0.0843417196851679</v>
      </c>
      <c r="I478" s="127" t="n">
        <f aca="false">STDEV(B473:B478)*SQRT(12)*100</f>
        <v>6.91855476237632</v>
      </c>
      <c r="J478" s="127" t="n">
        <v>0.91</v>
      </c>
      <c r="K478" s="127" t="n">
        <f aca="false">IF(AND(ISNUMBER(J478),ISNUMBER(J472)),J478-J472,"")</f>
        <v>-0.01</v>
      </c>
      <c r="M478" s="127" t="str">
        <f aca="false">IF(AND(ISNUMBER(L478),ISNUMBER(L472)),L478-L472,"")</f>
        <v/>
      </c>
      <c r="N478" s="127" t="n">
        <v>2.8344</v>
      </c>
      <c r="O478" s="127" t="n">
        <f aca="false">IF(AND(ISNUMBER(N478),ISNUMBER(N472)),N478-N472,"")</f>
        <v>0.7281</v>
      </c>
      <c r="P478" s="127" t="n">
        <v>0</v>
      </c>
      <c r="Q478" s="127" t="n">
        <v>1</v>
      </c>
      <c r="R478" s="127" t="n">
        <f aca="false">IF(ISNUMBER(F478),IF(AND(F478&gt;0.02,G478=1),100,IF(F478&gt;-0.02,50,0)),"")</f>
        <v>50</v>
      </c>
      <c r="S478" s="127" t="n">
        <f aca="false">IF(ISNUMBER(H478),IF(H478&gt;0.05,100,IF(H478&gt;0,50,0)),"")</f>
        <v>100</v>
      </c>
      <c r="T478" s="127" t="n">
        <f aca="false">IF(AND(A478&gt;="2019-01",ISNUMBER(L478)),IF(AND(L478&lt;350,OR(NOT(ISNUMBER(M478)),M478&lt;50)),100,IF(L478&lt;=450,50,0)),IF(ISNUMBER(J478),IF(AND(J478&lt;0.95,OR(NOT(ISNUMBER(K478)),K478&lt;0.2)),100,IF(AND(J478&lt;=1.35,OR(NOT(ISNUMBER(K478)),K478&lt;0.4)),50,0)),""))</f>
        <v>100</v>
      </c>
      <c r="U478" s="127" t="n">
        <f aca="false">IF(ISNUMBER(P478),IF(P478=1,100,IF(P478=0,50,0)),"")</f>
        <v>50</v>
      </c>
      <c r="V478" s="127" t="n">
        <f aca="false">IF(ISNUMBER(Q478),IF(Q478=1,0,100),"")</f>
        <v>0</v>
      </c>
      <c r="W478" s="127" t="n">
        <f aca="false">IF(ISNUMBER(N478),IF(OR(N478&lt;4,AND(N478&lt;6,ISNUMBER(O478),O478&lt;-0.3)),100,IF(OR(N478&lt;=6,AND(ISNUMBER(O478),O478&lt;-0.3)),50,0)),"")</f>
        <v>100</v>
      </c>
      <c r="X478" s="127" t="n">
        <f aca="false">IF(ISNUMBER(I478),IF(I478&lt;15,100,IF(I478&lt;=25,50,0)),"")</f>
        <v>100</v>
      </c>
      <c r="Y478" s="127" t="n">
        <f aca="false">SUMPRODUCT({30,10,20,15,10,10,5},--ISNUMBER(R478:X478))</f>
        <v>100</v>
      </c>
      <c r="Z478" s="127" t="n">
        <f aca="false">IF(Y478&gt;=60,SUMPRODUCT({30,10,20,15,10,10,5},R478:X478)/Y478,"")</f>
        <v>67.5</v>
      </c>
      <c r="AA478" s="127" t="str">
        <f aca="false">IF(ISNUMBER(Z478),IF(Z478&gt;=70,"EASY",IF(Z478&gt;40,"UNCERTAIN","HARD")),"")</f>
        <v>UNCERTAIN</v>
      </c>
    </row>
    <row r="479" customFormat="false" ht="15" hidden="false" customHeight="false" outlineLevel="0" collapsed="false">
      <c r="A479" s="127" t="s">
        <v>1769</v>
      </c>
      <c r="B479" s="127" t="n">
        <v>0.0225</v>
      </c>
      <c r="C479" s="127" t="s">
        <v>1293</v>
      </c>
      <c r="D479" s="127" t="n">
        <f aca="false">D478*(1+B479)</f>
        <v>5554.69159316468</v>
      </c>
      <c r="E479" s="127" t="n">
        <f aca="false">AVERAGE(D470:D479)</f>
        <v>5368.65318258349</v>
      </c>
      <c r="F479" s="127" t="n">
        <f aca="false">D479/E479-1</f>
        <v>0.0346527153560066</v>
      </c>
      <c r="G479" s="127" t="n">
        <f aca="false">IF(E479&gt;E478,1,0)</f>
        <v>1</v>
      </c>
      <c r="H479" s="127" t="n">
        <f aca="false">D479/D467-1</f>
        <v>0.100158174616078</v>
      </c>
      <c r="I479" s="127" t="n">
        <f aca="false">STDEV(B474:B479)*SQRT(12)*100</f>
        <v>7.16031284232749</v>
      </c>
      <c r="J479" s="127" t="n">
        <v>0.92</v>
      </c>
      <c r="K479" s="127" t="n">
        <f aca="false">IF(AND(ISNUMBER(J479),ISNUMBER(J473)),J479-J473,"")</f>
        <v>0.04</v>
      </c>
      <c r="M479" s="127" t="str">
        <f aca="false">IF(AND(ISNUMBER(L479),ISNUMBER(L473)),L479-L473,"")</f>
        <v/>
      </c>
      <c r="N479" s="127" t="n">
        <v>2.9309</v>
      </c>
      <c r="O479" s="127" t="n">
        <f aca="false">IF(AND(ISNUMBER(N479),ISNUMBER(N473)),N479-N473,"")</f>
        <v>0.8319</v>
      </c>
      <c r="P479" s="127" t="n">
        <v>0</v>
      </c>
      <c r="Q479" s="127" t="n">
        <v>1</v>
      </c>
      <c r="R479" s="127" t="n">
        <f aca="false">IF(ISNUMBER(F479),IF(AND(F479&gt;0.02,G479=1),100,IF(F479&gt;-0.02,50,0)),"")</f>
        <v>100</v>
      </c>
      <c r="S479" s="127" t="n">
        <f aca="false">IF(ISNUMBER(H479),IF(H479&gt;0.05,100,IF(H479&gt;0,50,0)),"")</f>
        <v>100</v>
      </c>
      <c r="T479" s="127" t="n">
        <f aca="false">IF(AND(A479&gt;="2019-01",ISNUMBER(L479)),IF(AND(L479&lt;350,OR(NOT(ISNUMBER(M479)),M479&lt;50)),100,IF(L479&lt;=450,50,0)),IF(ISNUMBER(J479),IF(AND(J479&lt;0.95,OR(NOT(ISNUMBER(K479)),K479&lt;0.2)),100,IF(AND(J479&lt;=1.35,OR(NOT(ISNUMBER(K479)),K479&lt;0.4)),50,0)),""))</f>
        <v>100</v>
      </c>
      <c r="U479" s="127" t="n">
        <f aca="false">IF(ISNUMBER(P479),IF(P479=1,100,IF(P479=0,50,0)),"")</f>
        <v>50</v>
      </c>
      <c r="V479" s="127" t="n">
        <f aca="false">IF(ISNUMBER(Q479),IF(Q479=1,0,100),"")</f>
        <v>0</v>
      </c>
      <c r="W479" s="127" t="n">
        <f aca="false">IF(ISNUMBER(N479),IF(OR(N479&lt;4,AND(N479&lt;6,ISNUMBER(O479),O479&lt;-0.3)),100,IF(OR(N479&lt;=6,AND(ISNUMBER(O479),O479&lt;-0.3)),50,0)),"")</f>
        <v>100</v>
      </c>
      <c r="X479" s="127" t="n">
        <f aca="false">IF(ISNUMBER(I479),IF(I479&lt;15,100,IF(I479&lt;=25,50,0)),"")</f>
        <v>100</v>
      </c>
      <c r="Y479" s="127" t="n">
        <f aca="false">SUMPRODUCT({30,10,20,15,10,10,5},--ISNUMBER(R479:X479))</f>
        <v>100</v>
      </c>
      <c r="Z479" s="127" t="n">
        <f aca="false">IF(Y479&gt;=60,SUMPRODUCT({30,10,20,15,10,10,5},R479:X479)/Y479,"")</f>
        <v>82.5</v>
      </c>
      <c r="AA479" s="127" t="str">
        <f aca="false">IF(ISNUMBER(Z479),IF(Z479&gt;=70,"EASY",IF(Z479&gt;40,"UNCERTAIN","HARD")),"")</f>
        <v>EASY</v>
      </c>
    </row>
    <row r="480" customFormat="false" ht="15" hidden="false" customHeight="false" outlineLevel="0" collapsed="false">
      <c r="A480" s="127" t="s">
        <v>1770</v>
      </c>
      <c r="B480" s="127" t="n">
        <v>0.0364</v>
      </c>
      <c r="C480" s="127" t="s">
        <v>1293</v>
      </c>
      <c r="D480" s="127" t="n">
        <f aca="false">D479*(1+B480)</f>
        <v>5756.88236715587</v>
      </c>
      <c r="E480" s="127" t="n">
        <f aca="false">AVERAGE(D471:D480)</f>
        <v>5428.47124664853</v>
      </c>
      <c r="F480" s="127" t="n">
        <f aca="false">D480/E480-1</f>
        <v>0.0604979018190606</v>
      </c>
      <c r="G480" s="127" t="n">
        <f aca="false">IF(E480&gt;E479,1,0)</f>
        <v>1</v>
      </c>
      <c r="H480" s="127" t="n">
        <f aca="false">D480/D468-1</f>
        <v>0.16051290806321</v>
      </c>
      <c r="I480" s="127" t="n">
        <f aca="false">STDEV(B475:B480)*SQRT(12)*100</f>
        <v>8.53720563182122</v>
      </c>
      <c r="J480" s="127" t="n">
        <v>0.91</v>
      </c>
      <c r="K480" s="127" t="n">
        <f aca="false">IF(AND(ISNUMBER(J480),ISNUMBER(J474)),J480-J474,"")</f>
        <v>0.0700000000000001</v>
      </c>
      <c r="M480" s="127" t="str">
        <f aca="false">IF(AND(ISNUMBER(L480),ISNUMBER(L474)),L480-L474,"")</f>
        <v/>
      </c>
      <c r="N480" s="127" t="n">
        <v>2.7723</v>
      </c>
      <c r="O480" s="127" t="n">
        <f aca="false">IF(AND(ISNUMBER(N480),ISNUMBER(N474)),N480-N474,"")</f>
        <v>0.4746</v>
      </c>
      <c r="P480" s="127" t="n">
        <v>0</v>
      </c>
      <c r="Q480" s="127" t="n">
        <v>1</v>
      </c>
      <c r="R480" s="127" t="n">
        <f aca="false">IF(ISNUMBER(F480),IF(AND(F480&gt;0.02,G480=1),100,IF(F480&gt;-0.02,50,0)),"")</f>
        <v>100</v>
      </c>
      <c r="S480" s="127" t="n">
        <f aca="false">IF(ISNUMBER(H480),IF(H480&gt;0.05,100,IF(H480&gt;0,50,0)),"")</f>
        <v>100</v>
      </c>
      <c r="T480" s="127" t="n">
        <f aca="false">IF(AND(A480&gt;="2019-01",ISNUMBER(L480)),IF(AND(L480&lt;350,OR(NOT(ISNUMBER(M480)),M480&lt;50)),100,IF(L480&lt;=450,50,0)),IF(ISNUMBER(J480),IF(AND(J480&lt;0.95,OR(NOT(ISNUMBER(K480)),K480&lt;0.2)),100,IF(AND(J480&lt;=1.35,OR(NOT(ISNUMBER(K480)),K480&lt;0.4)),50,0)),""))</f>
        <v>100</v>
      </c>
      <c r="U480" s="127" t="n">
        <f aca="false">IF(ISNUMBER(P480),IF(P480=1,100,IF(P480=0,50,0)),"")</f>
        <v>50</v>
      </c>
      <c r="V480" s="127" t="n">
        <f aca="false">IF(ISNUMBER(Q480),IF(Q480=1,0,100),"")</f>
        <v>0</v>
      </c>
      <c r="W480" s="127" t="n">
        <f aca="false">IF(ISNUMBER(N480),IF(OR(N480&lt;4,AND(N480&lt;6,ISNUMBER(O480),O480&lt;-0.3)),100,IF(OR(N480&lt;=6,AND(ISNUMBER(O480),O480&lt;-0.3)),50,0)),"")</f>
        <v>100</v>
      </c>
      <c r="X480" s="127" t="n">
        <f aca="false">IF(ISNUMBER(I480),IF(I480&lt;15,100,IF(I480&lt;=25,50,0)),"")</f>
        <v>100</v>
      </c>
      <c r="Y480" s="127" t="n">
        <f aca="false">SUMPRODUCT({30,10,20,15,10,10,5},--ISNUMBER(R480:X480))</f>
        <v>100</v>
      </c>
      <c r="Z480" s="127" t="n">
        <f aca="false">IF(Y480&gt;=60,SUMPRODUCT({30,10,20,15,10,10,5},R480:X480)/Y480,"")</f>
        <v>82.5</v>
      </c>
      <c r="AA480" s="127" t="str">
        <f aca="false">IF(ISNUMBER(Z480),IF(Z480&gt;=70,"EASY",IF(Z480&gt;40,"UNCERTAIN","HARD")),"")</f>
        <v>EASY</v>
      </c>
    </row>
    <row r="481" customFormat="false" ht="15" hidden="false" customHeight="false" outlineLevel="0" collapsed="false">
      <c r="A481" s="127" t="s">
        <v>1771</v>
      </c>
      <c r="B481" s="127" t="n">
        <v>0.0213</v>
      </c>
      <c r="C481" s="127" t="s">
        <v>1293</v>
      </c>
      <c r="D481" s="127" t="n">
        <f aca="false">D480*(1+B481)</f>
        <v>5879.50396157629</v>
      </c>
      <c r="E481" s="127" t="n">
        <f aca="false">AVERAGE(D472:D481)</f>
        <v>5483.06347130276</v>
      </c>
      <c r="F481" s="127" t="n">
        <f aca="false">D481/E481-1</f>
        <v>0.0723027359337376</v>
      </c>
      <c r="G481" s="127" t="n">
        <f aca="false">IF(E481&gt;E480,1,0)</f>
        <v>1</v>
      </c>
      <c r="H481" s="127" t="n">
        <f aca="false">D481/D469-1</f>
        <v>0.140523318903923</v>
      </c>
      <c r="I481" s="127" t="n">
        <f aca="false">STDEV(B476:B481)*SQRT(12)*100</f>
        <v>5.33557119716343</v>
      </c>
      <c r="J481" s="127" t="n">
        <v>0.87</v>
      </c>
      <c r="K481" s="127" t="n">
        <f aca="false">IF(AND(ISNUMBER(J481),ISNUMBER(J475)),J481-J475,"")</f>
        <v>0.07</v>
      </c>
      <c r="M481" s="127" t="str">
        <f aca="false">IF(AND(ISNUMBER(L481),ISNUMBER(L475)),L481-L475,"")</f>
        <v/>
      </c>
      <c r="N481" s="127" t="n">
        <v>2.6173</v>
      </c>
      <c r="O481" s="127" t="n">
        <f aca="false">IF(AND(ISNUMBER(N481),ISNUMBER(N475)),N481-N475,"")</f>
        <v>0.1734</v>
      </c>
      <c r="P481" s="127" t="n">
        <v>0</v>
      </c>
      <c r="Q481" s="127" t="n">
        <v>1</v>
      </c>
      <c r="R481" s="127" t="n">
        <f aca="false">IF(ISNUMBER(F481),IF(AND(F481&gt;0.02,G481=1),100,IF(F481&gt;-0.02,50,0)),"")</f>
        <v>100</v>
      </c>
      <c r="S481" s="127" t="n">
        <f aca="false">IF(ISNUMBER(H481),IF(H481&gt;0.05,100,IF(H481&gt;0,50,0)),"")</f>
        <v>100</v>
      </c>
      <c r="T481" s="127" t="n">
        <f aca="false">IF(AND(A481&gt;="2019-01",ISNUMBER(L481)),IF(AND(L481&lt;350,OR(NOT(ISNUMBER(M481)),M481&lt;50)),100,IF(L481&lt;=450,50,0)),IF(ISNUMBER(J481),IF(AND(J481&lt;0.95,OR(NOT(ISNUMBER(K481)),K481&lt;0.2)),100,IF(AND(J481&lt;=1.35,OR(NOT(ISNUMBER(K481)),K481&lt;0.4)),50,0)),""))</f>
        <v>100</v>
      </c>
      <c r="U481" s="127" t="n">
        <f aca="false">IF(ISNUMBER(P481),IF(P481=1,100,IF(P481=0,50,0)),"")</f>
        <v>50</v>
      </c>
      <c r="V481" s="127" t="n">
        <f aca="false">IF(ISNUMBER(Q481),IF(Q481=1,0,100),"")</f>
        <v>0</v>
      </c>
      <c r="W481" s="127" t="n">
        <f aca="false">IF(ISNUMBER(N481),IF(OR(N481&lt;4,AND(N481&lt;6,ISNUMBER(O481),O481&lt;-0.3)),100,IF(OR(N481&lt;=6,AND(ISNUMBER(O481),O481&lt;-0.3)),50,0)),"")</f>
        <v>100</v>
      </c>
      <c r="X481" s="127" t="n">
        <f aca="false">IF(ISNUMBER(I481),IF(I481&lt;15,100,IF(I481&lt;=25,50,0)),"")</f>
        <v>100</v>
      </c>
      <c r="Y481" s="127" t="n">
        <f aca="false">SUMPRODUCT({30,10,20,15,10,10,5},--ISNUMBER(R481:X481))</f>
        <v>100</v>
      </c>
      <c r="Z481" s="127" t="n">
        <f aca="false">IF(Y481&gt;=60,SUMPRODUCT({30,10,20,15,10,10,5},R481:X481)/Y481,"")</f>
        <v>82.5</v>
      </c>
      <c r="AA481" s="127" t="str">
        <f aca="false">IF(ISNUMBER(Z481),IF(Z481&gt;=70,"EASY",IF(Z481&gt;40,"UNCERTAIN","HARD")),"")</f>
        <v>EASY</v>
      </c>
    </row>
    <row r="482" customFormat="false" ht="15" hidden="false" customHeight="false" outlineLevel="0" collapsed="false">
      <c r="A482" s="127" t="s">
        <v>1772</v>
      </c>
      <c r="B482" s="127" t="n">
        <v>0.0127</v>
      </c>
      <c r="C482" s="127" t="s">
        <v>1293</v>
      </c>
      <c r="D482" s="127" t="n">
        <f aca="false">D481*(1+B482)</f>
        <v>5954.17366188831</v>
      </c>
      <c r="E482" s="127" t="n">
        <f aca="false">AVERAGE(D473:D482)</f>
        <v>5544.9093227196</v>
      </c>
      <c r="F482" s="127" t="n">
        <f aca="false">D482/E482-1</f>
        <v>0.073809022898139</v>
      </c>
      <c r="G482" s="127" t="n">
        <f aca="false">IF(E482&gt;E481,1,0)</f>
        <v>1</v>
      </c>
      <c r="H482" s="127" t="n">
        <f aca="false">D482/D470-1</f>
        <v>0.154200025036477</v>
      </c>
      <c r="I482" s="127" t="n">
        <f aca="false">STDEV(B477:B482)*SQRT(12)*100</f>
        <v>4.67346552357028</v>
      </c>
      <c r="J482" s="127" t="n">
        <v>0.9</v>
      </c>
      <c r="K482" s="127" t="n">
        <f aca="false">IF(AND(ISNUMBER(J482),ISNUMBER(J476)),J482-J476,"")</f>
        <v>0.01</v>
      </c>
      <c r="M482" s="127" t="str">
        <f aca="false">IF(AND(ISNUMBER(L482),ISNUMBER(L476)),L482-L476,"")</f>
        <v/>
      </c>
      <c r="N482" s="127" t="n">
        <v>2.6134</v>
      </c>
      <c r="O482" s="127" t="n">
        <f aca="false">IF(AND(ISNUMBER(N482),ISNUMBER(N476)),N482-N476,"")</f>
        <v>-0.0287000000000002</v>
      </c>
      <c r="P482" s="127" t="n">
        <v>0</v>
      </c>
      <c r="Q482" s="127" t="n">
        <v>1</v>
      </c>
      <c r="R482" s="127" t="n">
        <f aca="false">IF(ISNUMBER(F482),IF(AND(F482&gt;0.02,G482=1),100,IF(F482&gt;-0.02,50,0)),"")</f>
        <v>100</v>
      </c>
      <c r="S482" s="127" t="n">
        <f aca="false">IF(ISNUMBER(H482),IF(H482&gt;0.05,100,IF(H482&gt;0,50,0)),"")</f>
        <v>100</v>
      </c>
      <c r="T482" s="127" t="n">
        <f aca="false">IF(AND(A482&gt;="2019-01",ISNUMBER(L482)),IF(AND(L482&lt;350,OR(NOT(ISNUMBER(M482)),M482&lt;50)),100,IF(L482&lt;=450,50,0)),IF(ISNUMBER(J482),IF(AND(J482&lt;0.95,OR(NOT(ISNUMBER(K482)),K482&lt;0.2)),100,IF(AND(J482&lt;=1.35,OR(NOT(ISNUMBER(K482)),K482&lt;0.4)),50,0)),""))</f>
        <v>100</v>
      </c>
      <c r="U482" s="127" t="n">
        <f aca="false">IF(ISNUMBER(P482),IF(P482=1,100,IF(P482=0,50,0)),"")</f>
        <v>50</v>
      </c>
      <c r="V482" s="127" t="n">
        <f aca="false">IF(ISNUMBER(Q482),IF(Q482=1,0,100),"")</f>
        <v>0</v>
      </c>
      <c r="W482" s="127" t="n">
        <f aca="false">IF(ISNUMBER(N482),IF(OR(N482&lt;4,AND(N482&lt;6,ISNUMBER(O482),O482&lt;-0.3)),100,IF(OR(N482&lt;=6,AND(ISNUMBER(O482),O482&lt;-0.3)),50,0)),"")</f>
        <v>100</v>
      </c>
      <c r="X482" s="127" t="n">
        <f aca="false">IF(ISNUMBER(I482),IF(I482&lt;15,100,IF(I482&lt;=25,50,0)),"")</f>
        <v>100</v>
      </c>
      <c r="Y482" s="127" t="n">
        <f aca="false">SUMPRODUCT({30,10,20,15,10,10,5},--ISNUMBER(R482:X482))</f>
        <v>100</v>
      </c>
      <c r="Z482" s="127" t="n">
        <f aca="false">IF(Y482&gt;=60,SUMPRODUCT({30,10,20,15,10,10,5},R482:X482)/Y482,"")</f>
        <v>82.5</v>
      </c>
      <c r="AA482" s="127" t="str">
        <f aca="false">IF(ISNUMBER(Z482),IF(Z482&gt;=70,"EASY",IF(Z482&gt;40,"UNCERTAIN","HARD")),"")</f>
        <v>EASY</v>
      </c>
    </row>
    <row r="483" customFormat="false" ht="15" hidden="false" customHeight="false" outlineLevel="0" collapsed="false">
      <c r="A483" s="127" t="s">
        <v>1773</v>
      </c>
      <c r="B483" s="127" t="n">
        <v>0.0184</v>
      </c>
      <c r="C483" s="127" t="s">
        <v>1293</v>
      </c>
      <c r="D483" s="127" t="n">
        <f aca="false">D482*(1+B483)</f>
        <v>6063.73045726706</v>
      </c>
      <c r="E483" s="127" t="n">
        <f aca="false">AVERAGE(D474:D483)</f>
        <v>5607.94649495397</v>
      </c>
      <c r="F483" s="127" t="n">
        <f aca="false">D483/E483-1</f>
        <v>0.0812746631450916</v>
      </c>
      <c r="G483" s="127" t="n">
        <f aca="false">IF(E483&gt;E482,1,0)</f>
        <v>1</v>
      </c>
      <c r="H483" s="127" t="n">
        <f aca="false">D483/D471-1</f>
        <v>0.136896513683285</v>
      </c>
      <c r="I483" s="127" t="n">
        <f aca="false">STDEV(B478:B483)*SQRT(12)*100</f>
        <v>2.73375931639931</v>
      </c>
      <c r="J483" s="127" t="n">
        <v>0.94</v>
      </c>
      <c r="K483" s="127" t="n">
        <f aca="false">IF(AND(ISNUMBER(J483),ISNUMBER(J477)),J483-J477,"")</f>
        <v>0.0299999999999999</v>
      </c>
      <c r="M483" s="127" t="str">
        <f aca="false">IF(AND(ISNUMBER(L483),ISNUMBER(L477)),L483-L477,"")</f>
        <v/>
      </c>
      <c r="N483" s="127" t="n">
        <v>2.6575</v>
      </c>
      <c r="O483" s="127" t="n">
        <f aca="false">IF(AND(ISNUMBER(N483),ISNUMBER(N477)),N483-N477,"")</f>
        <v>-0.0303999999999998</v>
      </c>
      <c r="P483" s="127" t="n">
        <v>0</v>
      </c>
      <c r="Q483" s="127" t="n">
        <v>1</v>
      </c>
      <c r="R483" s="127" t="n">
        <f aca="false">IF(ISNUMBER(F483),IF(AND(F483&gt;0.02,G483=1),100,IF(F483&gt;-0.02,50,0)),"")</f>
        <v>100</v>
      </c>
      <c r="S483" s="127" t="n">
        <f aca="false">IF(ISNUMBER(H483),IF(H483&gt;0.05,100,IF(H483&gt;0,50,0)),"")</f>
        <v>100</v>
      </c>
      <c r="T483" s="127" t="n">
        <f aca="false">IF(AND(A483&gt;="2019-01",ISNUMBER(L483)),IF(AND(L483&lt;350,OR(NOT(ISNUMBER(M483)),M483&lt;50)),100,IF(L483&lt;=450,50,0)),IF(ISNUMBER(J483),IF(AND(J483&lt;0.95,OR(NOT(ISNUMBER(K483)),K483&lt;0.2)),100,IF(AND(J483&lt;=1.35,OR(NOT(ISNUMBER(K483)),K483&lt;0.4)),50,0)),""))</f>
        <v>100</v>
      </c>
      <c r="U483" s="127" t="n">
        <f aca="false">IF(ISNUMBER(P483),IF(P483=1,100,IF(P483=0,50,0)),"")</f>
        <v>50</v>
      </c>
      <c r="V483" s="127" t="n">
        <f aca="false">IF(ISNUMBER(Q483),IF(Q483=1,0,100),"")</f>
        <v>0</v>
      </c>
      <c r="W483" s="127" t="n">
        <f aca="false">IF(ISNUMBER(N483),IF(OR(N483&lt;4,AND(N483&lt;6,ISNUMBER(O483),O483&lt;-0.3)),100,IF(OR(N483&lt;=6,AND(ISNUMBER(O483),O483&lt;-0.3)),50,0)),"")</f>
        <v>100</v>
      </c>
      <c r="X483" s="127" t="n">
        <f aca="false">IF(ISNUMBER(I483),IF(I483&lt;15,100,IF(I483&lt;=25,50,0)),"")</f>
        <v>100</v>
      </c>
      <c r="Y483" s="127" t="n">
        <f aca="false">SUMPRODUCT({30,10,20,15,10,10,5},--ISNUMBER(R483:X483))</f>
        <v>100</v>
      </c>
      <c r="Z483" s="127" t="n">
        <f aca="false">IF(Y483&gt;=60,SUMPRODUCT({30,10,20,15,10,10,5},R483:X483)/Y483,"")</f>
        <v>82.5</v>
      </c>
      <c r="AA483" s="127" t="str">
        <f aca="false">IF(ISNUMBER(Z483),IF(Z483&gt;=70,"EASY",IF(Z483&gt;40,"UNCERTAIN","HARD")),"")</f>
        <v>EASY</v>
      </c>
    </row>
    <row r="484" customFormat="false" ht="15" hidden="false" customHeight="false" outlineLevel="0" collapsed="false">
      <c r="A484" s="127" t="s">
        <v>1774</v>
      </c>
      <c r="B484" s="127" t="n">
        <v>-0.0158</v>
      </c>
      <c r="C484" s="127" t="s">
        <v>1293</v>
      </c>
      <c r="D484" s="127" t="n">
        <f aca="false">D483*(1+B484)</f>
        <v>5967.92351604224</v>
      </c>
      <c r="E484" s="127" t="n">
        <f aca="false">AVERAGE(D475:D484)</f>
        <v>5655.4806120448</v>
      </c>
      <c r="F484" s="127" t="n">
        <f aca="false">D484/E484-1</f>
        <v>0.055246039272419</v>
      </c>
      <c r="G484" s="127" t="n">
        <f aca="false">IF(E484&gt;E483,1,0)</f>
        <v>1</v>
      </c>
      <c r="H484" s="127" t="n">
        <f aca="false">D484/D472-1</f>
        <v>0.118486154305367</v>
      </c>
      <c r="I484" s="127" t="n">
        <f aca="false">STDEV(B479:B484)*SQRT(12)*100</f>
        <v>6.02862836804526</v>
      </c>
      <c r="J484" s="127" t="n">
        <v>0.89</v>
      </c>
      <c r="K484" s="127" t="n">
        <f aca="false">IF(AND(ISNUMBER(J484),ISNUMBER(J478)),J484-J478,"")</f>
        <v>-0.02</v>
      </c>
      <c r="M484" s="127" t="str">
        <f aca="false">IF(AND(ISNUMBER(L484),ISNUMBER(L478)),L484-L478,"")</f>
        <v/>
      </c>
      <c r="N484" s="127" t="n">
        <v>2.7186</v>
      </c>
      <c r="O484" s="127" t="n">
        <f aca="false">IF(AND(ISNUMBER(N484),ISNUMBER(N478)),N484-N478,"")</f>
        <v>-0.1158</v>
      </c>
      <c r="P484" s="127" t="n">
        <v>0</v>
      </c>
      <c r="Q484" s="127" t="n">
        <v>1</v>
      </c>
      <c r="R484" s="127" t="n">
        <f aca="false">IF(ISNUMBER(F484),IF(AND(F484&gt;0.02,G484=1),100,IF(F484&gt;-0.02,50,0)),"")</f>
        <v>100</v>
      </c>
      <c r="S484" s="127" t="n">
        <f aca="false">IF(ISNUMBER(H484),IF(H484&gt;0.05,100,IF(H484&gt;0,50,0)),"")</f>
        <v>100</v>
      </c>
      <c r="T484" s="127" t="n">
        <f aca="false">IF(AND(A484&gt;="2019-01",ISNUMBER(L484)),IF(AND(L484&lt;350,OR(NOT(ISNUMBER(M484)),M484&lt;50)),100,IF(L484&lt;=450,50,0)),IF(ISNUMBER(J484),IF(AND(J484&lt;0.95,OR(NOT(ISNUMBER(K484)),K484&lt;0.2)),100,IF(AND(J484&lt;=1.35,OR(NOT(ISNUMBER(K484)),K484&lt;0.4)),50,0)),""))</f>
        <v>100</v>
      </c>
      <c r="U484" s="127" t="n">
        <f aca="false">IF(ISNUMBER(P484),IF(P484=1,100,IF(P484=0,50,0)),"")</f>
        <v>50</v>
      </c>
      <c r="V484" s="127" t="n">
        <f aca="false">IF(ISNUMBER(Q484),IF(Q484=1,0,100),"")</f>
        <v>0</v>
      </c>
      <c r="W484" s="127" t="n">
        <f aca="false">IF(ISNUMBER(N484),IF(OR(N484&lt;4,AND(N484&lt;6,ISNUMBER(O484),O484&lt;-0.3)),100,IF(OR(N484&lt;=6,AND(ISNUMBER(O484),O484&lt;-0.3)),50,0)),"")</f>
        <v>100</v>
      </c>
      <c r="X484" s="127" t="n">
        <f aca="false">IF(ISNUMBER(I484),IF(I484&lt;15,100,IF(I484&lt;=25,50,0)),"")</f>
        <v>100</v>
      </c>
      <c r="Y484" s="127" t="n">
        <f aca="false">SUMPRODUCT({30,10,20,15,10,10,5},--ISNUMBER(R484:X484))</f>
        <v>100</v>
      </c>
      <c r="Z484" s="127" t="n">
        <f aca="false">IF(Y484&gt;=60,SUMPRODUCT({30,10,20,15,10,10,5},R484:X484)/Y484,"")</f>
        <v>82.5</v>
      </c>
      <c r="AA484" s="127" t="str">
        <f aca="false">IF(ISNUMBER(Z484),IF(Z484&gt;=70,"EASY",IF(Z484&gt;40,"UNCERTAIN","HARD")),"")</f>
        <v>EASY</v>
      </c>
    </row>
    <row r="485" customFormat="false" ht="15" hidden="false" customHeight="false" outlineLevel="0" collapsed="false">
      <c r="A485" s="127" t="s">
        <v>1775</v>
      </c>
      <c r="B485" s="127" t="n">
        <v>0.0111</v>
      </c>
      <c r="C485" s="127" t="s">
        <v>1293</v>
      </c>
      <c r="D485" s="127" t="n">
        <f aca="false">D484*(1+B485)</f>
        <v>6034.1674670703</v>
      </c>
      <c r="E485" s="127" t="n">
        <f aca="false">AVERAGE(D476:D485)</f>
        <v>5726.88583280216</v>
      </c>
      <c r="F485" s="127" t="n">
        <f aca="false">D485/E485-1</f>
        <v>0.053655973462595</v>
      </c>
      <c r="G485" s="127" t="n">
        <f aca="false">IF(E485&gt;E484,1,0)</f>
        <v>1</v>
      </c>
      <c r="H485" s="127" t="n">
        <f aca="false">D485/D473-1</f>
        <v>0.110577777293682</v>
      </c>
      <c r="I485" s="127" t="n">
        <f aca="false">STDEV(B480:B485)*SQRT(12)*100</f>
        <v>5.94484314343112</v>
      </c>
      <c r="J485" s="127" t="n">
        <v>0.97</v>
      </c>
      <c r="K485" s="127" t="n">
        <f aca="false">IF(AND(ISNUMBER(J485),ISNUMBER(J479)),J485-J479,"")</f>
        <v>0.0499999999999999</v>
      </c>
      <c r="M485" s="127" t="str">
        <f aca="false">IF(AND(ISNUMBER(L485),ISNUMBER(L479)),L485-L479,"")</f>
        <v/>
      </c>
      <c r="N485" s="127" t="n">
        <v>2.5051</v>
      </c>
      <c r="O485" s="127" t="n">
        <f aca="false">IF(AND(ISNUMBER(N485),ISNUMBER(N479)),N485-N479,"")</f>
        <v>-0.4258</v>
      </c>
      <c r="P485" s="127" t="n">
        <v>0</v>
      </c>
      <c r="Q485" s="127" t="n">
        <v>1</v>
      </c>
      <c r="R485" s="127" t="n">
        <f aca="false">IF(ISNUMBER(F485),IF(AND(F485&gt;0.02,G485=1),100,IF(F485&gt;-0.02,50,0)),"")</f>
        <v>100</v>
      </c>
      <c r="S485" s="127" t="n">
        <f aca="false">IF(ISNUMBER(H485),IF(H485&gt;0.05,100,IF(H485&gt;0,50,0)),"")</f>
        <v>100</v>
      </c>
      <c r="T485" s="127" t="n">
        <f aca="false">IF(AND(A485&gt;="2019-01",ISNUMBER(L485)),IF(AND(L485&lt;350,OR(NOT(ISNUMBER(M485)),M485&lt;50)),100,IF(L485&lt;=450,50,0)),IF(ISNUMBER(J485),IF(AND(J485&lt;0.95,OR(NOT(ISNUMBER(K485)),K485&lt;0.2)),100,IF(AND(J485&lt;=1.35,OR(NOT(ISNUMBER(K485)),K485&lt;0.4)),50,0)),""))</f>
        <v>50</v>
      </c>
      <c r="U485" s="127" t="n">
        <f aca="false">IF(ISNUMBER(P485),IF(P485=1,100,IF(P485=0,50,0)),"")</f>
        <v>50</v>
      </c>
      <c r="V485" s="127" t="n">
        <f aca="false">IF(ISNUMBER(Q485),IF(Q485=1,0,100),"")</f>
        <v>0</v>
      </c>
      <c r="W485" s="127" t="n">
        <f aca="false">IF(ISNUMBER(N485),IF(OR(N485&lt;4,AND(N485&lt;6,ISNUMBER(O485),O485&lt;-0.3)),100,IF(OR(N485&lt;=6,AND(ISNUMBER(O485),O485&lt;-0.3)),50,0)),"")</f>
        <v>100</v>
      </c>
      <c r="X485" s="127" t="n">
        <f aca="false">IF(ISNUMBER(I485),IF(I485&lt;15,100,IF(I485&lt;=25,50,0)),"")</f>
        <v>100</v>
      </c>
      <c r="Y485" s="127" t="n">
        <f aca="false">SUMPRODUCT({30,10,20,15,10,10,5},--ISNUMBER(R485:X485))</f>
        <v>100</v>
      </c>
      <c r="Z485" s="127" t="n">
        <f aca="false">IF(Y485&gt;=60,SUMPRODUCT({30,10,20,15,10,10,5},R485:X485)/Y485,"")</f>
        <v>72.5</v>
      </c>
      <c r="AA485" s="127" t="str">
        <f aca="false">IF(ISNUMBER(Z485),IF(Z485&gt;=70,"EASY",IF(Z485&gt;40,"UNCERTAIN","HARD")),"")</f>
        <v>EASY</v>
      </c>
    </row>
    <row r="486" customFormat="false" ht="15" hidden="false" customHeight="false" outlineLevel="0" collapsed="false">
      <c r="A486" s="127" t="s">
        <v>1776</v>
      </c>
      <c r="B486" s="127" t="n">
        <v>0.0393</v>
      </c>
      <c r="C486" s="127" t="s">
        <v>1293</v>
      </c>
      <c r="D486" s="127" t="n">
        <f aca="false">D485*(1+B486)</f>
        <v>6271.31024852617</v>
      </c>
      <c r="E486" s="127" t="n">
        <f aca="false">AVERAGE(D477:D486)</f>
        <v>5821.73932594213</v>
      </c>
      <c r="F486" s="127" t="n">
        <f aca="false">D486/E486-1</f>
        <v>0.0772227847064047</v>
      </c>
      <c r="G486" s="127" t="n">
        <f aca="false">IF(E486&gt;E485,1,0)</f>
        <v>1</v>
      </c>
      <c r="H486" s="127" t="n">
        <f aca="false">D486/D474-1</f>
        <v>0.141778102622736</v>
      </c>
      <c r="I486" s="127" t="n">
        <f aca="false">STDEV(B481:B486)*SQRT(12)*100</f>
        <v>6.21491110153637</v>
      </c>
      <c r="J486" s="127" t="n">
        <v>0.92</v>
      </c>
      <c r="K486" s="127" t="n">
        <f aca="false">IF(AND(ISNUMBER(J486),ISNUMBER(J480)),J486-J480,"")</f>
        <v>0.01</v>
      </c>
      <c r="M486" s="127" t="str">
        <f aca="false">IF(AND(ISNUMBER(L486),ISNUMBER(L480)),L486-L480,"")</f>
        <v/>
      </c>
      <c r="N486" s="127" t="n">
        <v>2.4155</v>
      </c>
      <c r="O486" s="127" t="n">
        <f aca="false">IF(AND(ISNUMBER(N486),ISNUMBER(N480)),N486-N480,"")</f>
        <v>-0.3568</v>
      </c>
      <c r="P486" s="127" t="n">
        <v>0</v>
      </c>
      <c r="Q486" s="127" t="n">
        <v>1</v>
      </c>
      <c r="R486" s="127" t="n">
        <f aca="false">IF(ISNUMBER(F486),IF(AND(F486&gt;0.02,G486=1),100,IF(F486&gt;-0.02,50,0)),"")</f>
        <v>100</v>
      </c>
      <c r="S486" s="127" t="n">
        <f aca="false">IF(ISNUMBER(H486),IF(H486&gt;0.05,100,IF(H486&gt;0,50,0)),"")</f>
        <v>100</v>
      </c>
      <c r="T486" s="127" t="n">
        <f aca="false">IF(AND(A486&gt;="2019-01",ISNUMBER(L486)),IF(AND(L486&lt;350,OR(NOT(ISNUMBER(M486)),M486&lt;50)),100,IF(L486&lt;=450,50,0)),IF(ISNUMBER(J486),IF(AND(J486&lt;0.95,OR(NOT(ISNUMBER(K486)),K486&lt;0.2)),100,IF(AND(J486&lt;=1.35,OR(NOT(ISNUMBER(K486)),K486&lt;0.4)),50,0)),""))</f>
        <v>100</v>
      </c>
      <c r="U486" s="127" t="n">
        <f aca="false">IF(ISNUMBER(P486),IF(P486=1,100,IF(P486=0,50,0)),"")</f>
        <v>50</v>
      </c>
      <c r="V486" s="127" t="n">
        <f aca="false">IF(ISNUMBER(Q486),IF(Q486=1,0,100),"")</f>
        <v>0</v>
      </c>
      <c r="W486" s="127" t="n">
        <f aca="false">IF(ISNUMBER(N486),IF(OR(N486&lt;4,AND(N486&lt;6,ISNUMBER(O486),O486&lt;-0.3)),100,IF(OR(N486&lt;=6,AND(ISNUMBER(O486),O486&lt;-0.3)),50,0)),"")</f>
        <v>100</v>
      </c>
      <c r="X486" s="127" t="n">
        <f aca="false">IF(ISNUMBER(I486),IF(I486&lt;15,100,IF(I486&lt;=25,50,0)),"")</f>
        <v>100</v>
      </c>
      <c r="Y486" s="127" t="n">
        <f aca="false">SUMPRODUCT({30,10,20,15,10,10,5},--ISNUMBER(R486:X486))</f>
        <v>100</v>
      </c>
      <c r="Z486" s="127" t="n">
        <f aca="false">IF(Y486&gt;=60,SUMPRODUCT({30,10,20,15,10,10,5},R486:X486)/Y486,"")</f>
        <v>82.5</v>
      </c>
      <c r="AA486" s="127" t="str">
        <f aca="false">IF(ISNUMBER(Z486),IF(Z486&gt;=70,"EASY",IF(Z486&gt;40,"UNCERTAIN","HARD")),"")</f>
        <v>EASY</v>
      </c>
    </row>
    <row r="487" customFormat="false" ht="15" hidden="false" customHeight="false" outlineLevel="0" collapsed="false">
      <c r="A487" s="127" t="s">
        <v>1777</v>
      </c>
      <c r="B487" s="127" t="n">
        <v>0.0365</v>
      </c>
      <c r="C487" s="127" t="s">
        <v>1293</v>
      </c>
      <c r="D487" s="127" t="n">
        <f aca="false">D486*(1+B487)</f>
        <v>6500.21307259737</v>
      </c>
      <c r="E487" s="127" t="n">
        <f aca="false">AVERAGE(D478:D487)</f>
        <v>5941.50575610973</v>
      </c>
      <c r="F487" s="127" t="n">
        <f aca="false">D487/E487-1</f>
        <v>0.0940346335460705</v>
      </c>
      <c r="G487" s="127" t="n">
        <f aca="false">IF(E487&gt;E486,1,0)</f>
        <v>1</v>
      </c>
      <c r="H487" s="127" t="n">
        <f aca="false">D487/D475-1</f>
        <v>0.221818091439671</v>
      </c>
      <c r="I487" s="127" t="n">
        <f aca="false">STDEV(B482:B487)*SQRT(12)*100</f>
        <v>6.94314049980267</v>
      </c>
      <c r="J487" s="127" t="n">
        <v>0.92</v>
      </c>
      <c r="K487" s="127" t="n">
        <f aca="false">IF(AND(ISNUMBER(J487),ISNUMBER(J481)),J487-J481,"")</f>
        <v>0.05</v>
      </c>
      <c r="M487" s="127" t="str">
        <f aca="false">IF(AND(ISNUMBER(L487),ISNUMBER(L481)),L487-L481,"")</f>
        <v/>
      </c>
      <c r="N487" s="127" t="n">
        <v>2.2678</v>
      </c>
      <c r="O487" s="127" t="n">
        <f aca="false">IF(AND(ISNUMBER(N487),ISNUMBER(N481)),N487-N481,"")</f>
        <v>-0.3495</v>
      </c>
      <c r="P487" s="127" t="n">
        <v>0</v>
      </c>
      <c r="Q487" s="127" t="n">
        <v>1</v>
      </c>
      <c r="R487" s="127" t="n">
        <f aca="false">IF(ISNUMBER(F487),IF(AND(F487&gt;0.02,G487=1),100,IF(F487&gt;-0.02,50,0)),"")</f>
        <v>100</v>
      </c>
      <c r="S487" s="127" t="n">
        <f aca="false">IF(ISNUMBER(H487),IF(H487&gt;0.05,100,IF(H487&gt;0,50,0)),"")</f>
        <v>100</v>
      </c>
      <c r="T487" s="127" t="n">
        <f aca="false">IF(AND(A487&gt;="2019-01",ISNUMBER(L487)),IF(AND(L487&lt;350,OR(NOT(ISNUMBER(M487)),M487&lt;50)),100,IF(L487&lt;=450,50,0)),IF(ISNUMBER(J487),IF(AND(J487&lt;0.95,OR(NOT(ISNUMBER(K487)),K487&lt;0.2)),100,IF(AND(J487&lt;=1.35,OR(NOT(ISNUMBER(K487)),K487&lt;0.4)),50,0)),""))</f>
        <v>100</v>
      </c>
      <c r="U487" s="127" t="n">
        <f aca="false">IF(ISNUMBER(P487),IF(P487=1,100,IF(P487=0,50,0)),"")</f>
        <v>50</v>
      </c>
      <c r="V487" s="127" t="n">
        <f aca="false">IF(ISNUMBER(Q487),IF(Q487=1,0,100),"")</f>
        <v>0</v>
      </c>
      <c r="W487" s="127" t="n">
        <f aca="false">IF(ISNUMBER(N487),IF(OR(N487&lt;4,AND(N487&lt;6,ISNUMBER(O487),O487&lt;-0.3)),100,IF(OR(N487&lt;=6,AND(ISNUMBER(O487),O487&lt;-0.3)),50,0)),"")</f>
        <v>100</v>
      </c>
      <c r="X487" s="127" t="n">
        <f aca="false">IF(ISNUMBER(I487),IF(I487&lt;15,100,IF(I487&lt;=25,50,0)),"")</f>
        <v>100</v>
      </c>
      <c r="Y487" s="127" t="n">
        <f aca="false">SUMPRODUCT({30,10,20,15,10,10,5},--ISNUMBER(R487:X487))</f>
        <v>100</v>
      </c>
      <c r="Z487" s="127" t="n">
        <f aca="false">IF(Y487&gt;=60,SUMPRODUCT({30,10,20,15,10,10,5},R487:X487)/Y487,"")</f>
        <v>82.5</v>
      </c>
      <c r="AA487" s="127" t="str">
        <f aca="false">IF(ISNUMBER(Z487),IF(Z487&gt;=70,"EASY",IF(Z487&gt;40,"UNCERTAIN","HARD")),"")</f>
        <v>EASY</v>
      </c>
    </row>
    <row r="488" customFormat="false" ht="15" hidden="false" customHeight="false" outlineLevel="0" collapsed="false">
      <c r="A488" s="127" t="s">
        <v>1778</v>
      </c>
      <c r="B488" s="127" t="n">
        <v>-0.0156</v>
      </c>
      <c r="C488" s="127" t="s">
        <v>1293</v>
      </c>
      <c r="D488" s="127" t="n">
        <f aca="false">D487*(1+B488)</f>
        <v>6398.80974866485</v>
      </c>
      <c r="E488" s="127" t="n">
        <f aca="false">AVERAGE(D479:D488)</f>
        <v>6038.14060939531</v>
      </c>
      <c r="F488" s="127" t="n">
        <f aca="false">D488/E488-1</f>
        <v>0.0597318218638929</v>
      </c>
      <c r="G488" s="127" t="n">
        <f aca="false">IF(E488&gt;E487,1,0)</f>
        <v>1</v>
      </c>
      <c r="H488" s="127" t="n">
        <f aca="false">D488/D476-1</f>
        <v>0.202156650887769</v>
      </c>
      <c r="I488" s="127" t="n">
        <f aca="false">STDEV(B483:B488)*SQRT(12)*100</f>
        <v>8.37325504209683</v>
      </c>
      <c r="J488" s="127" t="n">
        <v>0.91</v>
      </c>
      <c r="K488" s="127" t="n">
        <f aca="false">IF(AND(ISNUMBER(J488),ISNUMBER(J482)),J488-J482,"")</f>
        <v>0.01</v>
      </c>
      <c r="M488" s="127" t="str">
        <f aca="false">IF(AND(ISNUMBER(L488),ISNUMBER(L482)),L488-L482,"")</f>
        <v/>
      </c>
      <c r="N488" s="127" t="n">
        <v>2.1816</v>
      </c>
      <c r="O488" s="127" t="n">
        <f aca="false">IF(AND(ISNUMBER(N488),ISNUMBER(N482)),N488-N482,"")</f>
        <v>-0.4318</v>
      </c>
      <c r="P488" s="127" t="n">
        <v>0</v>
      </c>
      <c r="Q488" s="127" t="n">
        <v>1</v>
      </c>
      <c r="R488" s="127" t="n">
        <f aca="false">IF(ISNUMBER(F488),IF(AND(F488&gt;0.02,G488=1),100,IF(F488&gt;-0.02,50,0)),"")</f>
        <v>100</v>
      </c>
      <c r="S488" s="127" t="n">
        <f aca="false">IF(ISNUMBER(H488),IF(H488&gt;0.05,100,IF(H488&gt;0,50,0)),"")</f>
        <v>100</v>
      </c>
      <c r="T488" s="127" t="n">
        <f aca="false">IF(AND(A488&gt;="2019-01",ISNUMBER(L488)),IF(AND(L488&lt;350,OR(NOT(ISNUMBER(M488)),M488&lt;50)),100,IF(L488&lt;=450,50,0)),IF(ISNUMBER(J488),IF(AND(J488&lt;0.95,OR(NOT(ISNUMBER(K488)),K488&lt;0.2)),100,IF(AND(J488&lt;=1.35,OR(NOT(ISNUMBER(K488)),K488&lt;0.4)),50,0)),""))</f>
        <v>100</v>
      </c>
      <c r="U488" s="127" t="n">
        <f aca="false">IF(ISNUMBER(P488),IF(P488=1,100,IF(P488=0,50,0)),"")</f>
        <v>50</v>
      </c>
      <c r="V488" s="127" t="n">
        <f aca="false">IF(ISNUMBER(Q488),IF(Q488=1,0,100),"")</f>
        <v>0</v>
      </c>
      <c r="W488" s="127" t="n">
        <f aca="false">IF(ISNUMBER(N488),IF(OR(N488&lt;4,AND(N488&lt;6,ISNUMBER(O488),O488&lt;-0.3)),100,IF(OR(N488&lt;=6,AND(ISNUMBER(O488),O488&lt;-0.3)),50,0)),"")</f>
        <v>100</v>
      </c>
      <c r="X488" s="127" t="n">
        <f aca="false">IF(ISNUMBER(I488),IF(I488&lt;15,100,IF(I488&lt;=25,50,0)),"")</f>
        <v>100</v>
      </c>
      <c r="Y488" s="127" t="n">
        <f aca="false">SUMPRODUCT({30,10,20,15,10,10,5},--ISNUMBER(R488:X488))</f>
        <v>100</v>
      </c>
      <c r="Z488" s="127" t="n">
        <f aca="false">IF(Y488&gt;=60,SUMPRODUCT({30,10,20,15,10,10,5},R488:X488)/Y488,"")</f>
        <v>82.5</v>
      </c>
      <c r="AA488" s="127" t="str">
        <f aca="false">IF(ISNUMBER(Z488),IF(Z488&gt;=70,"EASY",IF(Z488&gt;40,"UNCERTAIN","HARD")),"")</f>
        <v>EASY</v>
      </c>
    </row>
    <row r="489" customFormat="false" ht="15" hidden="false" customHeight="false" outlineLevel="0" collapsed="false">
      <c r="A489" s="127" t="s">
        <v>1779</v>
      </c>
      <c r="B489" s="127" t="n">
        <v>-0.0333</v>
      </c>
      <c r="C489" s="127" t="s">
        <v>1293</v>
      </c>
      <c r="D489" s="127" t="n">
        <f aca="false">D488*(1+B489)</f>
        <v>6185.72938403431</v>
      </c>
      <c r="E489" s="127" t="n">
        <f aca="false">AVERAGE(D480:D489)</f>
        <v>6101.24438848228</v>
      </c>
      <c r="F489" s="127" t="n">
        <f aca="false">D489/E489-1</f>
        <v>0.0138471744733786</v>
      </c>
      <c r="G489" s="127" t="n">
        <f aca="false">IF(E489&gt;E488,1,0)</f>
        <v>1</v>
      </c>
      <c r="H489" s="127" t="n">
        <f aca="false">D489/D477-1</f>
        <v>0.166557753877942</v>
      </c>
      <c r="I489" s="127" t="n">
        <f aca="false">STDEV(B484:B489)*SQRT(12)*100</f>
        <v>10.4150276043801</v>
      </c>
      <c r="J489" s="127" t="n">
        <v>0.92</v>
      </c>
      <c r="K489" s="127" t="n">
        <f aca="false">IF(AND(ISNUMBER(J489),ISNUMBER(J483)),J489-J483,"")</f>
        <v>-0.0199999999999999</v>
      </c>
      <c r="M489" s="127" t="str">
        <f aca="false">IF(AND(ISNUMBER(L489),ISNUMBER(L483)),L489-L483,"")</f>
        <v/>
      </c>
      <c r="N489" s="127" t="n">
        <v>2.1682</v>
      </c>
      <c r="O489" s="127" t="n">
        <f aca="false">IF(AND(ISNUMBER(N489),ISNUMBER(N483)),N489-N483,"")</f>
        <v>-0.4893</v>
      </c>
      <c r="P489" s="127" t="n">
        <v>0</v>
      </c>
      <c r="Q489" s="127" t="n">
        <v>1</v>
      </c>
      <c r="R489" s="127" t="n">
        <f aca="false">IF(ISNUMBER(F489),IF(AND(F489&gt;0.02,G489=1),100,IF(F489&gt;-0.02,50,0)),"")</f>
        <v>50</v>
      </c>
      <c r="S489" s="127" t="n">
        <f aca="false">IF(ISNUMBER(H489),IF(H489&gt;0.05,100,IF(H489&gt;0,50,0)),"")</f>
        <v>100</v>
      </c>
      <c r="T489" s="127" t="n">
        <f aca="false">IF(AND(A489&gt;="2019-01",ISNUMBER(L489)),IF(AND(L489&lt;350,OR(NOT(ISNUMBER(M489)),M489&lt;50)),100,IF(L489&lt;=450,50,0)),IF(ISNUMBER(J489),IF(AND(J489&lt;0.95,OR(NOT(ISNUMBER(K489)),K489&lt;0.2)),100,IF(AND(J489&lt;=1.35,OR(NOT(ISNUMBER(K489)),K489&lt;0.4)),50,0)),""))</f>
        <v>100</v>
      </c>
      <c r="U489" s="127" t="n">
        <f aca="false">IF(ISNUMBER(P489),IF(P489=1,100,IF(P489=0,50,0)),"")</f>
        <v>50</v>
      </c>
      <c r="V489" s="127" t="n">
        <f aca="false">IF(ISNUMBER(Q489),IF(Q489=1,0,100),"")</f>
        <v>0</v>
      </c>
      <c r="W489" s="127" t="n">
        <f aca="false">IF(ISNUMBER(N489),IF(OR(N489&lt;4,AND(N489&lt;6,ISNUMBER(O489),O489&lt;-0.3)),100,IF(OR(N489&lt;=6,AND(ISNUMBER(O489),O489&lt;-0.3)),50,0)),"")</f>
        <v>100</v>
      </c>
      <c r="X489" s="127" t="n">
        <f aca="false">IF(ISNUMBER(I489),IF(I489&lt;15,100,IF(I489&lt;=25,50,0)),"")</f>
        <v>100</v>
      </c>
      <c r="Y489" s="127" t="n">
        <f aca="false">SUMPRODUCT({30,10,20,15,10,10,5},--ISNUMBER(R489:X489))</f>
        <v>100</v>
      </c>
      <c r="Z489" s="127" t="n">
        <f aca="false">IF(Y489&gt;=60,SUMPRODUCT({30,10,20,15,10,10,5},R489:X489)/Y489,"")</f>
        <v>67.5</v>
      </c>
      <c r="AA489" s="127" t="str">
        <f aca="false">IF(ISNUMBER(Z489),IF(Z489&gt;=70,"EASY",IF(Z489&gt;40,"UNCERTAIN","HARD")),"")</f>
        <v>UNCERTAIN</v>
      </c>
    </row>
    <row r="490" customFormat="false" ht="15" hidden="false" customHeight="false" outlineLevel="0" collapsed="false">
      <c r="A490" s="127" t="s">
        <v>1780</v>
      </c>
      <c r="B490" s="127" t="n">
        <v>0.0134</v>
      </c>
      <c r="C490" s="127" t="s">
        <v>1293</v>
      </c>
      <c r="D490" s="127" t="n">
        <f aca="false">D489*(1+B490)</f>
        <v>6268.61815778037</v>
      </c>
      <c r="E490" s="127" t="n">
        <f aca="false">AVERAGE(D481:D490)</f>
        <v>6152.41796754473</v>
      </c>
      <c r="F490" s="127" t="n">
        <f aca="false">D490/E490-1</f>
        <v>0.0188869141935131</v>
      </c>
      <c r="G490" s="127" t="n">
        <f aca="false">IF(E490&gt;E489,1,0)</f>
        <v>1</v>
      </c>
      <c r="H490" s="127" t="n">
        <f aca="false">D490/D478-1</f>
        <v>0.153918621551886</v>
      </c>
      <c r="I490" s="127" t="n">
        <f aca="false">STDEV(B485:B490)*SQRT(12)*100</f>
        <v>9.90930875490314</v>
      </c>
      <c r="J490" s="127" t="n">
        <v>0.86</v>
      </c>
      <c r="K490" s="127" t="n">
        <f aca="false">IF(AND(ISNUMBER(J490),ISNUMBER(J484)),J490-J484,"")</f>
        <v>-0.03</v>
      </c>
      <c r="M490" s="127" t="str">
        <f aca="false">IF(AND(ISNUMBER(L490),ISNUMBER(L484)),L490-L484,"")</f>
        <v/>
      </c>
      <c r="N490" s="127" t="n">
        <v>2.0885</v>
      </c>
      <c r="O490" s="127" t="n">
        <f aca="false">IF(AND(ISNUMBER(N490),ISNUMBER(N484)),N490-N484,"")</f>
        <v>-0.6301</v>
      </c>
      <c r="P490" s="127" t="n">
        <v>0</v>
      </c>
      <c r="Q490" s="127" t="n">
        <v>1</v>
      </c>
      <c r="R490" s="127" t="n">
        <f aca="false">IF(ISNUMBER(F490),IF(AND(F490&gt;0.02,G490=1),100,IF(F490&gt;-0.02,50,0)),"")</f>
        <v>50</v>
      </c>
      <c r="S490" s="127" t="n">
        <f aca="false">IF(ISNUMBER(H490),IF(H490&gt;0.05,100,IF(H490&gt;0,50,0)),"")</f>
        <v>100</v>
      </c>
      <c r="T490" s="127" t="n">
        <f aca="false">IF(AND(A490&gt;="2019-01",ISNUMBER(L490)),IF(AND(L490&lt;350,OR(NOT(ISNUMBER(M490)),M490&lt;50)),100,IF(L490&lt;=450,50,0)),IF(ISNUMBER(J490),IF(AND(J490&lt;0.95,OR(NOT(ISNUMBER(K490)),K490&lt;0.2)),100,IF(AND(J490&lt;=1.35,OR(NOT(ISNUMBER(K490)),K490&lt;0.4)),50,0)),""))</f>
        <v>100</v>
      </c>
      <c r="U490" s="127" t="n">
        <f aca="false">IF(ISNUMBER(P490),IF(P490=1,100,IF(P490=0,50,0)),"")</f>
        <v>50</v>
      </c>
      <c r="V490" s="127" t="n">
        <f aca="false">IF(ISNUMBER(Q490),IF(Q490=1,0,100),"")</f>
        <v>0</v>
      </c>
      <c r="W490" s="127" t="n">
        <f aca="false">IF(ISNUMBER(N490),IF(OR(N490&lt;4,AND(N490&lt;6,ISNUMBER(O490),O490&lt;-0.3)),100,IF(OR(N490&lt;=6,AND(ISNUMBER(O490),O490&lt;-0.3)),50,0)),"")</f>
        <v>100</v>
      </c>
      <c r="X490" s="127" t="n">
        <f aca="false">IF(ISNUMBER(I490),IF(I490&lt;15,100,IF(I490&lt;=25,50,0)),"")</f>
        <v>100</v>
      </c>
      <c r="Y490" s="127" t="n">
        <f aca="false">SUMPRODUCT({30,10,20,15,10,10,5},--ISNUMBER(R490:X490))</f>
        <v>100</v>
      </c>
      <c r="Z490" s="127" t="n">
        <f aca="false">IF(Y490&gt;=60,SUMPRODUCT({30,10,20,15,10,10,5},R490:X490)/Y490,"")</f>
        <v>67.5</v>
      </c>
      <c r="AA490" s="127" t="str">
        <f aca="false">IF(ISNUMBER(Z490),IF(Z490&gt;=70,"EASY",IF(Z490&gt;40,"UNCERTAIN","HARD")),"")</f>
        <v>UNCERTAIN</v>
      </c>
    </row>
    <row r="491" customFormat="false" ht="15" hidden="false" customHeight="false" outlineLevel="0" collapsed="false">
      <c r="A491" s="127" t="s">
        <v>1781</v>
      </c>
      <c r="B491" s="127" t="n">
        <v>0.0354</v>
      </c>
      <c r="C491" s="127" t="s">
        <v>1293</v>
      </c>
      <c r="D491" s="127" t="n">
        <f aca="false">D490*(1+B491)</f>
        <v>6490.5272405658</v>
      </c>
      <c r="E491" s="127" t="n">
        <f aca="false">AVERAGE(D482:D491)</f>
        <v>6213.52029544368</v>
      </c>
      <c r="F491" s="127" t="n">
        <f aca="false">D491/E491-1</f>
        <v>0.0445813213687012</v>
      </c>
      <c r="G491" s="127" t="n">
        <f aca="false">IF(E491&gt;E490,1,0)</f>
        <v>1</v>
      </c>
      <c r="H491" s="127" t="n">
        <f aca="false">D491/D479-1</f>
        <v>0.168476616875132</v>
      </c>
      <c r="I491" s="127" t="n">
        <f aca="false">STDEV(B486:B491)*SQRT(12)*100</f>
        <v>10.6282209235601</v>
      </c>
      <c r="J491" s="127" t="n">
        <v>0.85</v>
      </c>
      <c r="K491" s="127" t="n">
        <f aca="false">IF(AND(ISNUMBER(J491),ISNUMBER(J485)),J491-J485,"")</f>
        <v>-0.12</v>
      </c>
      <c r="M491" s="127" t="str">
        <f aca="false">IF(AND(ISNUMBER(L491),ISNUMBER(L485)),L491-L485,"")</f>
        <v/>
      </c>
      <c r="N491" s="127" t="n">
        <v>2.1014</v>
      </c>
      <c r="O491" s="127" t="n">
        <f aca="false">IF(AND(ISNUMBER(N491),ISNUMBER(N485)),N491-N485,"")</f>
        <v>-0.4037</v>
      </c>
      <c r="P491" s="127" t="n">
        <v>1</v>
      </c>
      <c r="Q491" s="127" t="n">
        <v>0</v>
      </c>
      <c r="R491" s="127" t="n">
        <f aca="false">IF(ISNUMBER(F491),IF(AND(F491&gt;0.02,G491=1),100,IF(F491&gt;-0.02,50,0)),"")</f>
        <v>100</v>
      </c>
      <c r="S491" s="127" t="n">
        <f aca="false">IF(ISNUMBER(H491),IF(H491&gt;0.05,100,IF(H491&gt;0,50,0)),"")</f>
        <v>100</v>
      </c>
      <c r="T491" s="127" t="n">
        <f aca="false">IF(AND(A491&gt;="2019-01",ISNUMBER(L491)),IF(AND(L491&lt;350,OR(NOT(ISNUMBER(M491)),M491&lt;50)),100,IF(L491&lt;=450,50,0)),IF(ISNUMBER(J491),IF(AND(J491&lt;0.95,OR(NOT(ISNUMBER(K491)),K491&lt;0.2)),100,IF(AND(J491&lt;=1.35,OR(NOT(ISNUMBER(K491)),K491&lt;0.4)),50,0)),""))</f>
        <v>100</v>
      </c>
      <c r="U491" s="127" t="n">
        <f aca="false">IF(ISNUMBER(P491),IF(P491=1,100,IF(P491=0,50,0)),"")</f>
        <v>100</v>
      </c>
      <c r="V491" s="127" t="n">
        <f aca="false">IF(ISNUMBER(Q491),IF(Q491=1,0,100),"")</f>
        <v>100</v>
      </c>
      <c r="W491" s="127" t="n">
        <f aca="false">IF(ISNUMBER(N491),IF(OR(N491&lt;4,AND(N491&lt;6,ISNUMBER(O491),O491&lt;-0.3)),100,IF(OR(N491&lt;=6,AND(ISNUMBER(O491),O491&lt;-0.3)),50,0)),"")</f>
        <v>100</v>
      </c>
      <c r="X491" s="127" t="n">
        <f aca="false">IF(ISNUMBER(I491),IF(I491&lt;15,100,IF(I491&lt;=25,50,0)),"")</f>
        <v>100</v>
      </c>
      <c r="Y491" s="127" t="n">
        <f aca="false">SUMPRODUCT({30,10,20,15,10,10,5},--ISNUMBER(R491:X491))</f>
        <v>100</v>
      </c>
      <c r="Z491" s="127" t="n">
        <f aca="false">IF(Y491&gt;=60,SUMPRODUCT({30,10,20,15,10,10,5},R491:X491)/Y491,"")</f>
        <v>100</v>
      </c>
      <c r="AA491" s="127" t="str">
        <f aca="false">IF(ISNUMBER(Z491),IF(Z491&gt;=70,"EASY",IF(Z491&gt;40,"UNCERTAIN","HARD")),"")</f>
        <v>EASY</v>
      </c>
    </row>
    <row r="492" customFormat="false" ht="15" hidden="false" customHeight="false" outlineLevel="0" collapsed="false">
      <c r="A492" s="127" t="s">
        <v>1782</v>
      </c>
      <c r="B492" s="127" t="n">
        <v>0.0212</v>
      </c>
      <c r="C492" s="127" t="s">
        <v>1293</v>
      </c>
      <c r="D492" s="127" t="n">
        <f aca="false">D491*(1+B492)</f>
        <v>6628.12641806579</v>
      </c>
      <c r="E492" s="127" t="n">
        <f aca="false">AVERAGE(D483:D492)</f>
        <v>6280.91557106143</v>
      </c>
      <c r="F492" s="127" t="n">
        <f aca="false">D492/E492-1</f>
        <v>0.0552802920332349</v>
      </c>
      <c r="G492" s="127" t="n">
        <f aca="false">IF(E492&gt;E491,1,0)</f>
        <v>1</v>
      </c>
      <c r="H492" s="127" t="n">
        <f aca="false">D492/D480-1</f>
        <v>0.151339561127832</v>
      </c>
      <c r="I492" s="127" t="n">
        <f aca="false">STDEV(B487:B492)*SQRT(12)*100</f>
        <v>9.81472363339896</v>
      </c>
      <c r="J492" s="127" t="n">
        <v>0.82</v>
      </c>
      <c r="K492" s="127" t="n">
        <f aca="false">IF(AND(ISNUMBER(J492),ISNUMBER(J486)),J492-J486,"")</f>
        <v>-0.1</v>
      </c>
      <c r="M492" s="127" t="str">
        <f aca="false">IF(AND(ISNUMBER(L492),ISNUMBER(L486)),L492-L486,"")</f>
        <v/>
      </c>
      <c r="N492" s="127" t="n">
        <v>2.1566</v>
      </c>
      <c r="O492" s="127" t="n">
        <f aca="false">IF(AND(ISNUMBER(N492),ISNUMBER(N486)),N492-N486,"")</f>
        <v>-0.2589</v>
      </c>
      <c r="P492" s="127" t="n">
        <v>1</v>
      </c>
      <c r="Q492" s="127" t="n">
        <v>0</v>
      </c>
      <c r="R492" s="127" t="n">
        <f aca="false">IF(ISNUMBER(F492),IF(AND(F492&gt;0.02,G492=1),100,IF(F492&gt;-0.02,50,0)),"")</f>
        <v>100</v>
      </c>
      <c r="S492" s="127" t="n">
        <f aca="false">IF(ISNUMBER(H492),IF(H492&gt;0.05,100,IF(H492&gt;0,50,0)),"")</f>
        <v>100</v>
      </c>
      <c r="T492" s="127" t="n">
        <f aca="false">IF(AND(A492&gt;="2019-01",ISNUMBER(L492)),IF(AND(L492&lt;350,OR(NOT(ISNUMBER(M492)),M492&lt;50)),100,IF(L492&lt;=450,50,0)),IF(ISNUMBER(J492),IF(AND(J492&lt;0.95,OR(NOT(ISNUMBER(K492)),K492&lt;0.2)),100,IF(AND(J492&lt;=1.35,OR(NOT(ISNUMBER(K492)),K492&lt;0.4)),50,0)),""))</f>
        <v>100</v>
      </c>
      <c r="U492" s="127" t="n">
        <f aca="false">IF(ISNUMBER(P492),IF(P492=1,100,IF(P492=0,50,0)),"")</f>
        <v>100</v>
      </c>
      <c r="V492" s="127" t="n">
        <f aca="false">IF(ISNUMBER(Q492),IF(Q492=1,0,100),"")</f>
        <v>100</v>
      </c>
      <c r="W492" s="127" t="n">
        <f aca="false">IF(ISNUMBER(N492),IF(OR(N492&lt;4,AND(N492&lt;6,ISNUMBER(O492),O492&lt;-0.3)),100,IF(OR(N492&lt;=6,AND(ISNUMBER(O492),O492&lt;-0.3)),50,0)),"")</f>
        <v>100</v>
      </c>
      <c r="X492" s="127" t="n">
        <f aca="false">IF(ISNUMBER(I492),IF(I492&lt;15,100,IF(I492&lt;=25,50,0)),"")</f>
        <v>100</v>
      </c>
      <c r="Y492" s="127" t="n">
        <f aca="false">SUMPRODUCT({30,10,20,15,10,10,5},--ISNUMBER(R492:X492))</f>
        <v>100</v>
      </c>
      <c r="Z492" s="127" t="n">
        <f aca="false">IF(Y492&gt;=60,SUMPRODUCT({30,10,20,15,10,10,5},R492:X492)/Y492,"")</f>
        <v>100</v>
      </c>
      <c r="AA492" s="127" t="str">
        <f aca="false">IF(ISNUMBER(Z492),IF(Z492&gt;=70,"EASY",IF(Z492&gt;40,"UNCERTAIN","HARD")),"")</f>
        <v>EASY</v>
      </c>
    </row>
    <row r="493" customFormat="false" ht="15" hidden="false" customHeight="false" outlineLevel="0" collapsed="false">
      <c r="A493" s="127" t="s">
        <v>1783</v>
      </c>
      <c r="B493" s="127" t="n">
        <v>-0.0449</v>
      </c>
      <c r="C493" s="127" t="s">
        <v>1293</v>
      </c>
      <c r="D493" s="127" t="n">
        <f aca="false">D492*(1+B493)</f>
        <v>6330.52354189464</v>
      </c>
      <c r="E493" s="127" t="n">
        <f aca="false">AVERAGE(D484:D493)</f>
        <v>6307.59487952419</v>
      </c>
      <c r="F493" s="127" t="n">
        <f aca="false">D493/E493-1</f>
        <v>0.00363508798652989</v>
      </c>
      <c r="G493" s="127" t="n">
        <f aca="false">IF(E493&gt;E492,1,0)</f>
        <v>1</v>
      </c>
      <c r="H493" s="127" t="n">
        <f aca="false">D493/D481-1</f>
        <v>0.0767104815756314</v>
      </c>
      <c r="I493" s="127" t="n">
        <f aca="false">STDEV(B488:B493)*SQRT(12)*100</f>
        <v>11.1240424306994</v>
      </c>
      <c r="J493" s="127" t="n">
        <v>0.96</v>
      </c>
      <c r="K493" s="127" t="n">
        <f aca="false">IF(AND(ISNUMBER(J493),ISNUMBER(J487)),J493-J487,"")</f>
        <v>0.0399999999999999</v>
      </c>
      <c r="M493" s="127" t="str">
        <f aca="false">IF(AND(ISNUMBER(L493),ISNUMBER(L487)),L493-L487,"")</f>
        <v/>
      </c>
      <c r="N493" s="127" t="n">
        <v>2.3388</v>
      </c>
      <c r="O493" s="127" t="n">
        <f aca="false">IF(AND(ISNUMBER(N493),ISNUMBER(N487)),N493-N487,"")</f>
        <v>0.0710000000000002</v>
      </c>
      <c r="P493" s="127" t="n">
        <v>1</v>
      </c>
      <c r="Q493" s="127" t="n">
        <v>0</v>
      </c>
      <c r="R493" s="127" t="n">
        <f aca="false">IF(ISNUMBER(F493),IF(AND(F493&gt;0.02,G493=1),100,IF(F493&gt;-0.02,50,0)),"")</f>
        <v>50</v>
      </c>
      <c r="S493" s="127" t="n">
        <f aca="false">IF(ISNUMBER(H493),IF(H493&gt;0.05,100,IF(H493&gt;0,50,0)),"")</f>
        <v>100</v>
      </c>
      <c r="T493" s="127" t="n">
        <f aca="false">IF(AND(A493&gt;="2019-01",ISNUMBER(L493)),IF(AND(L493&lt;350,OR(NOT(ISNUMBER(M493)),M493&lt;50)),100,IF(L493&lt;=450,50,0)),IF(ISNUMBER(J493),IF(AND(J493&lt;0.95,OR(NOT(ISNUMBER(K493)),K493&lt;0.2)),100,IF(AND(J493&lt;=1.35,OR(NOT(ISNUMBER(K493)),K493&lt;0.4)),50,0)),""))</f>
        <v>50</v>
      </c>
      <c r="U493" s="127" t="n">
        <f aca="false">IF(ISNUMBER(P493),IF(P493=1,100,IF(P493=0,50,0)),"")</f>
        <v>100</v>
      </c>
      <c r="V493" s="127" t="n">
        <f aca="false">IF(ISNUMBER(Q493),IF(Q493=1,0,100),"")</f>
        <v>100</v>
      </c>
      <c r="W493" s="127" t="n">
        <f aca="false">IF(ISNUMBER(N493),IF(OR(N493&lt;4,AND(N493&lt;6,ISNUMBER(O493),O493&lt;-0.3)),100,IF(OR(N493&lt;=6,AND(ISNUMBER(O493),O493&lt;-0.3)),50,0)),"")</f>
        <v>100</v>
      </c>
      <c r="X493" s="127" t="n">
        <f aca="false">IF(ISNUMBER(I493),IF(I493&lt;15,100,IF(I493&lt;=25,50,0)),"")</f>
        <v>100</v>
      </c>
      <c r="Y493" s="127" t="n">
        <f aca="false">SUMPRODUCT({30,10,20,15,10,10,5},--ISNUMBER(R493:X493))</f>
        <v>100</v>
      </c>
      <c r="Z493" s="127" t="n">
        <f aca="false">IF(Y493&gt;=60,SUMPRODUCT({30,10,20,15,10,10,5},R493:X493)/Y493,"")</f>
        <v>75</v>
      </c>
      <c r="AA493" s="127" t="str">
        <f aca="false">IF(ISNUMBER(Z493),IF(Z493&gt;=70,"EASY",IF(Z493&gt;40,"UNCERTAIN","HARD")),"")</f>
        <v>EASY</v>
      </c>
    </row>
    <row r="494" customFormat="false" ht="15" hidden="false" customHeight="false" outlineLevel="0" collapsed="false">
      <c r="A494" s="127" t="s">
        <v>1784</v>
      </c>
      <c r="B494" s="127" t="n">
        <v>-0.006</v>
      </c>
      <c r="C494" s="127" t="s">
        <v>1293</v>
      </c>
      <c r="D494" s="127" t="n">
        <f aca="false">D493*(1+B494)</f>
        <v>6292.54040064327</v>
      </c>
      <c r="E494" s="127" t="n">
        <f aca="false">AVERAGE(D485:D494)</f>
        <v>6340.05656798429</v>
      </c>
      <c r="F494" s="127" t="n">
        <f aca="false">D494/E494-1</f>
        <v>-0.00749459674870423</v>
      </c>
      <c r="G494" s="127" t="n">
        <f aca="false">IF(E494&gt;E493,1,0)</f>
        <v>1</v>
      </c>
      <c r="H494" s="127" t="n">
        <f aca="false">D494/D482-1</f>
        <v>0.0568284967771082</v>
      </c>
      <c r="I494" s="127" t="n">
        <f aca="false">STDEV(B489:B494)*SQRT(12)*100</f>
        <v>10.964801867795</v>
      </c>
      <c r="J494" s="127" t="n">
        <v>1.16</v>
      </c>
      <c r="K494" s="127" t="n">
        <f aca="false">IF(AND(ISNUMBER(J494),ISNUMBER(J488)),J494-J488,"")</f>
        <v>0.25</v>
      </c>
      <c r="M494" s="127" t="str">
        <f aca="false">IF(AND(ISNUMBER(L494),ISNUMBER(L488)),L494-L488,"")</f>
        <v/>
      </c>
      <c r="N494" s="127" t="n">
        <v>2.4354</v>
      </c>
      <c r="O494" s="127" t="n">
        <f aca="false">IF(AND(ISNUMBER(N494),ISNUMBER(N488)),N494-N488,"")</f>
        <v>0.2538</v>
      </c>
      <c r="P494" s="127" t="n">
        <v>1</v>
      </c>
      <c r="Q494" s="127" t="n">
        <v>0</v>
      </c>
      <c r="R494" s="127" t="n">
        <f aca="false">IF(ISNUMBER(F494),IF(AND(F494&gt;0.02,G494=1),100,IF(F494&gt;-0.02,50,0)),"")</f>
        <v>50</v>
      </c>
      <c r="S494" s="127" t="n">
        <f aca="false">IF(ISNUMBER(H494),IF(H494&gt;0.05,100,IF(H494&gt;0,50,0)),"")</f>
        <v>100</v>
      </c>
      <c r="T494" s="127" t="n">
        <f aca="false">IF(AND(A494&gt;="2019-01",ISNUMBER(L494)),IF(AND(L494&lt;350,OR(NOT(ISNUMBER(M494)),M494&lt;50)),100,IF(L494&lt;=450,50,0)),IF(ISNUMBER(J494),IF(AND(J494&lt;0.95,OR(NOT(ISNUMBER(K494)),K494&lt;0.2)),100,IF(AND(J494&lt;=1.35,OR(NOT(ISNUMBER(K494)),K494&lt;0.4)),50,0)),""))</f>
        <v>50</v>
      </c>
      <c r="U494" s="127" t="n">
        <f aca="false">IF(ISNUMBER(P494),IF(P494=1,100,IF(P494=0,50,0)),"")</f>
        <v>100</v>
      </c>
      <c r="V494" s="127" t="n">
        <f aca="false">IF(ISNUMBER(Q494),IF(Q494=1,0,100),"")</f>
        <v>100</v>
      </c>
      <c r="W494" s="127" t="n">
        <f aca="false">IF(ISNUMBER(N494),IF(OR(N494&lt;4,AND(N494&lt;6,ISNUMBER(O494),O494&lt;-0.3)),100,IF(OR(N494&lt;=6,AND(ISNUMBER(O494),O494&lt;-0.3)),50,0)),"")</f>
        <v>100</v>
      </c>
      <c r="X494" s="127" t="n">
        <f aca="false">IF(ISNUMBER(I494),IF(I494&lt;15,100,IF(I494&lt;=25,50,0)),"")</f>
        <v>100</v>
      </c>
      <c r="Y494" s="127" t="n">
        <f aca="false">SUMPRODUCT({30,10,20,15,10,10,5},--ISNUMBER(R494:X494))</f>
        <v>100</v>
      </c>
      <c r="Z494" s="127" t="n">
        <f aca="false">IF(Y494&gt;=60,SUMPRODUCT({30,10,20,15,10,10,5},R494:X494)/Y494,"")</f>
        <v>75</v>
      </c>
      <c r="AA494" s="127" t="str">
        <f aca="false">IF(ISNUMBER(Z494),IF(Z494&gt;=70,"EASY",IF(Z494&gt;40,"UNCERTAIN","HARD")),"")</f>
        <v>EASY</v>
      </c>
    </row>
    <row r="495" customFormat="false" ht="15" hidden="false" customHeight="false" outlineLevel="0" collapsed="false">
      <c r="A495" s="127" t="s">
        <v>1785</v>
      </c>
      <c r="B495" s="127" t="n">
        <v>-0.0615</v>
      </c>
      <c r="C495" s="127" t="s">
        <v>1293</v>
      </c>
      <c r="D495" s="127" t="n">
        <f aca="false">D494*(1+B495)</f>
        <v>5905.54916600371</v>
      </c>
      <c r="E495" s="127" t="n">
        <f aca="false">AVERAGE(D486:D495)</f>
        <v>6327.19473787763</v>
      </c>
      <c r="F495" s="127" t="n">
        <f aca="false">D495/E495-1</f>
        <v>-0.0666402077605964</v>
      </c>
      <c r="G495" s="127" t="n">
        <f aca="false">IF(E495&gt;E494,1,0)</f>
        <v>0</v>
      </c>
      <c r="H495" s="127" t="n">
        <f aca="false">D495/D483-1</f>
        <v>-0.0260864648219598</v>
      </c>
      <c r="I495" s="127" t="n">
        <f aca="false">STDEV(B490:B495)*SQRT(12)*100</f>
        <v>13.3417779924566</v>
      </c>
      <c r="J495" s="127" t="n">
        <v>1.21</v>
      </c>
      <c r="K495" s="127" t="n">
        <f aca="false">IF(AND(ISNUMBER(J495),ISNUMBER(J489)),J495-J489,"")</f>
        <v>0.29</v>
      </c>
      <c r="M495" s="127" t="str">
        <f aca="false">IF(AND(ISNUMBER(L495),ISNUMBER(L489)),L495-L489,"")</f>
        <v/>
      </c>
      <c r="N495" s="127" t="n">
        <v>2.4789</v>
      </c>
      <c r="O495" s="127" t="n">
        <f aca="false">IF(AND(ISNUMBER(N495),ISNUMBER(N489)),N495-N489,"")</f>
        <v>0.3107</v>
      </c>
      <c r="P495" s="127" t="n">
        <v>1</v>
      </c>
      <c r="Q495" s="127" t="n">
        <v>0</v>
      </c>
      <c r="R495" s="127" t="n">
        <f aca="false">IF(ISNUMBER(F495),IF(AND(F495&gt;0.02,G495=1),100,IF(F495&gt;-0.02,50,0)),"")</f>
        <v>0</v>
      </c>
      <c r="S495" s="127" t="n">
        <f aca="false">IF(ISNUMBER(H495),IF(H495&gt;0.05,100,IF(H495&gt;0,50,0)),"")</f>
        <v>0</v>
      </c>
      <c r="T495" s="127" t="n">
        <f aca="false">IF(AND(A495&gt;="2019-01",ISNUMBER(L495)),IF(AND(L495&lt;350,OR(NOT(ISNUMBER(M495)),M495&lt;50)),100,IF(L495&lt;=450,50,0)),IF(ISNUMBER(J495),IF(AND(J495&lt;0.95,OR(NOT(ISNUMBER(K495)),K495&lt;0.2)),100,IF(AND(J495&lt;=1.35,OR(NOT(ISNUMBER(K495)),K495&lt;0.4)),50,0)),""))</f>
        <v>50</v>
      </c>
      <c r="U495" s="127" t="n">
        <f aca="false">IF(ISNUMBER(P495),IF(P495=1,100,IF(P495=0,50,0)),"")</f>
        <v>100</v>
      </c>
      <c r="V495" s="127" t="n">
        <f aca="false">IF(ISNUMBER(Q495),IF(Q495=1,0,100),"")</f>
        <v>100</v>
      </c>
      <c r="W495" s="127" t="n">
        <f aca="false">IF(ISNUMBER(N495),IF(OR(N495&lt;4,AND(N495&lt;6,ISNUMBER(O495),O495&lt;-0.3)),100,IF(OR(N495&lt;=6,AND(ISNUMBER(O495),O495&lt;-0.3)),50,0)),"")</f>
        <v>100</v>
      </c>
      <c r="X495" s="127" t="n">
        <f aca="false">IF(ISNUMBER(I495),IF(I495&lt;15,100,IF(I495&lt;=25,50,0)),"")</f>
        <v>100</v>
      </c>
      <c r="Y495" s="127" t="n">
        <f aca="false">SUMPRODUCT({30,10,20,15,10,10,5},--ISNUMBER(R495:X495))</f>
        <v>100</v>
      </c>
      <c r="Z495" s="127" t="n">
        <f aca="false">IF(Y495&gt;=60,SUMPRODUCT({30,10,20,15,10,10,5},R495:X495)/Y495,"")</f>
        <v>50</v>
      </c>
      <c r="AA495" s="127" t="str">
        <f aca="false">IF(ISNUMBER(Z495),IF(Z495&gt;=70,"EASY",IF(Z495&gt;40,"UNCERTAIN","HARD")),"")</f>
        <v>UNCERTAIN</v>
      </c>
    </row>
    <row r="496" customFormat="false" ht="15" hidden="false" customHeight="false" outlineLevel="0" collapsed="false">
      <c r="A496" s="127" t="s">
        <v>1786</v>
      </c>
      <c r="B496" s="127" t="n">
        <v>-0.0296</v>
      </c>
      <c r="C496" s="127" t="s">
        <v>1293</v>
      </c>
      <c r="D496" s="127" t="n">
        <f aca="false">D495*(1+B496)</f>
        <v>5730.74491069</v>
      </c>
      <c r="E496" s="127" t="n">
        <f aca="false">AVERAGE(D487:D496)</f>
        <v>6273.13820409401</v>
      </c>
      <c r="F496" s="127" t="n">
        <f aca="false">D496/E496-1</f>
        <v>-0.0864628318008411</v>
      </c>
      <c r="G496" s="127" t="n">
        <f aca="false">IF(E496&gt;E495,1,0)</f>
        <v>0</v>
      </c>
      <c r="H496" s="127" t="n">
        <f aca="false">D496/D484-1</f>
        <v>-0.03974223274053</v>
      </c>
      <c r="I496" s="127" t="n">
        <f aca="false">STDEV(B491:B496)*SQRT(12)*100</f>
        <v>13.1430529177965</v>
      </c>
      <c r="J496" s="127" t="n">
        <v>1.29</v>
      </c>
      <c r="K496" s="127" t="n">
        <f aca="false">IF(AND(ISNUMBER(J496),ISNUMBER(J490)),J496-J490,"")</f>
        <v>0.43</v>
      </c>
      <c r="M496" s="127" t="str">
        <f aca="false">IF(AND(ISNUMBER(L496),ISNUMBER(L490)),L496-L490,"")</f>
        <v/>
      </c>
      <c r="N496" s="127" t="n">
        <v>2.2971</v>
      </c>
      <c r="O496" s="127" t="n">
        <f aca="false">IF(AND(ISNUMBER(N496),ISNUMBER(N490)),N496-N490,"")</f>
        <v>0.2086</v>
      </c>
      <c r="P496" s="127" t="n">
        <v>1</v>
      </c>
      <c r="Q496" s="127" t="n">
        <v>0</v>
      </c>
      <c r="R496" s="127" t="n">
        <f aca="false">IF(ISNUMBER(F496),IF(AND(F496&gt;0.02,G496=1),100,IF(F496&gt;-0.02,50,0)),"")</f>
        <v>0</v>
      </c>
      <c r="S496" s="127" t="n">
        <f aca="false">IF(ISNUMBER(H496),IF(H496&gt;0.05,100,IF(H496&gt;0,50,0)),"")</f>
        <v>0</v>
      </c>
      <c r="T496" s="127" t="n">
        <f aca="false">IF(AND(A496&gt;="2019-01",ISNUMBER(L496)),IF(AND(L496&lt;350,OR(NOT(ISNUMBER(M496)),M496&lt;50)),100,IF(L496&lt;=450,50,0)),IF(ISNUMBER(J496),IF(AND(J496&lt;0.95,OR(NOT(ISNUMBER(K496)),K496&lt;0.2)),100,IF(AND(J496&lt;=1.35,OR(NOT(ISNUMBER(K496)),K496&lt;0.4)),50,0)),""))</f>
        <v>0</v>
      </c>
      <c r="U496" s="127" t="n">
        <f aca="false">IF(ISNUMBER(P496),IF(P496=1,100,IF(P496=0,50,0)),"")</f>
        <v>100</v>
      </c>
      <c r="V496" s="127" t="n">
        <f aca="false">IF(ISNUMBER(Q496),IF(Q496=1,0,100),"")</f>
        <v>100</v>
      </c>
      <c r="W496" s="127" t="n">
        <f aca="false">IF(ISNUMBER(N496),IF(OR(N496&lt;4,AND(N496&lt;6,ISNUMBER(O496),O496&lt;-0.3)),100,IF(OR(N496&lt;=6,AND(ISNUMBER(O496),O496&lt;-0.3)),50,0)),"")</f>
        <v>100</v>
      </c>
      <c r="X496" s="127" t="n">
        <f aca="false">IF(ISNUMBER(I496),IF(I496&lt;15,100,IF(I496&lt;=25,50,0)),"")</f>
        <v>100</v>
      </c>
      <c r="Y496" s="127" t="n">
        <f aca="false">SUMPRODUCT({30,10,20,15,10,10,5},--ISNUMBER(R496:X496))</f>
        <v>100</v>
      </c>
      <c r="Z496" s="127" t="n">
        <f aca="false">IF(Y496&gt;=60,SUMPRODUCT({30,10,20,15,10,10,5},R496:X496)/Y496,"")</f>
        <v>40</v>
      </c>
      <c r="AA496" s="127" t="str">
        <f aca="false">IF(ISNUMBER(Z496),IF(Z496&gt;=70,"EASY",IF(Z496&gt;40,"UNCERTAIN","HARD")),"")</f>
        <v>HARD</v>
      </c>
    </row>
    <row r="497" customFormat="false" ht="15" hidden="false" customHeight="false" outlineLevel="0" collapsed="false">
      <c r="A497" s="127" t="s">
        <v>1787</v>
      </c>
      <c r="B497" s="127" t="n">
        <v>-0.0076</v>
      </c>
      <c r="C497" s="127" t="s">
        <v>1293</v>
      </c>
      <c r="D497" s="127" t="n">
        <f aca="false">D496*(1+B497)</f>
        <v>5687.19124936876</v>
      </c>
      <c r="E497" s="127" t="n">
        <f aca="false">AVERAGE(D488:D497)</f>
        <v>6191.83602177115</v>
      </c>
      <c r="F497" s="127" t="n">
        <f aca="false">D497/E497-1</f>
        <v>-0.0815016370956868</v>
      </c>
      <c r="G497" s="127" t="n">
        <f aca="false">IF(E497&gt;E496,1,0)</f>
        <v>0</v>
      </c>
      <c r="H497" s="127" t="n">
        <f aca="false">D497/D485-1</f>
        <v>-0.0575019204546554</v>
      </c>
      <c r="I497" s="127" t="n">
        <f aca="false">STDEV(B492:B497)*SQRT(12)*100</f>
        <v>10.3574437000642</v>
      </c>
      <c r="J497" s="127" t="n">
        <v>1.38</v>
      </c>
      <c r="K497" s="127" t="n">
        <f aca="false">IF(AND(ISNUMBER(J497),ISNUMBER(J491)),J497-J491,"")</f>
        <v>0.53</v>
      </c>
      <c r="M497" s="127" t="str">
        <f aca="false">IF(AND(ISNUMBER(L497),ISNUMBER(L491)),L497-L491,"")</f>
        <v/>
      </c>
      <c r="N497" s="127" t="n">
        <v>2.3885</v>
      </c>
      <c r="O497" s="127" t="n">
        <f aca="false">IF(AND(ISNUMBER(N497),ISNUMBER(N491)),N497-N491,"")</f>
        <v>0.2871</v>
      </c>
      <c r="P497" s="127" t="n">
        <v>1</v>
      </c>
      <c r="Q497" s="127" t="n">
        <v>0</v>
      </c>
      <c r="R497" s="127" t="n">
        <f aca="false">IF(ISNUMBER(F497),IF(AND(F497&gt;0.02,G497=1),100,IF(F497&gt;-0.02,50,0)),"")</f>
        <v>0</v>
      </c>
      <c r="S497" s="127" t="n">
        <f aca="false">IF(ISNUMBER(H497),IF(H497&gt;0.05,100,IF(H497&gt;0,50,0)),"")</f>
        <v>0</v>
      </c>
      <c r="T497" s="127" t="n">
        <f aca="false">IF(AND(A497&gt;="2019-01",ISNUMBER(L497)),IF(AND(L497&lt;350,OR(NOT(ISNUMBER(M497)),M497&lt;50)),100,IF(L497&lt;=450,50,0)),IF(ISNUMBER(J497),IF(AND(J497&lt;0.95,OR(NOT(ISNUMBER(K497)),K497&lt;0.2)),100,IF(AND(J497&lt;=1.35,OR(NOT(ISNUMBER(K497)),K497&lt;0.4)),50,0)),""))</f>
        <v>0</v>
      </c>
      <c r="U497" s="127" t="n">
        <f aca="false">IF(ISNUMBER(P497),IF(P497=1,100,IF(P497=0,50,0)),"")</f>
        <v>100</v>
      </c>
      <c r="V497" s="127" t="n">
        <f aca="false">IF(ISNUMBER(Q497),IF(Q497=1,0,100),"")</f>
        <v>100</v>
      </c>
      <c r="W497" s="127" t="n">
        <f aca="false">IF(ISNUMBER(N497),IF(OR(N497&lt;4,AND(N497&lt;6,ISNUMBER(O497),O497&lt;-0.3)),100,IF(OR(N497&lt;=6,AND(ISNUMBER(O497),O497&lt;-0.3)),50,0)),"")</f>
        <v>100</v>
      </c>
      <c r="X497" s="127" t="n">
        <f aca="false">IF(ISNUMBER(I497),IF(I497&lt;15,100,IF(I497&lt;=25,50,0)),"")</f>
        <v>100</v>
      </c>
      <c r="Y497" s="127" t="n">
        <f aca="false">SUMPRODUCT({30,10,20,15,10,10,5},--ISNUMBER(R497:X497))</f>
        <v>100</v>
      </c>
      <c r="Z497" s="127" t="n">
        <f aca="false">IF(Y497&gt;=60,SUMPRODUCT({30,10,20,15,10,10,5},R497:X497)/Y497,"")</f>
        <v>40</v>
      </c>
      <c r="AA497" s="127" t="str">
        <f aca="false">IF(ISNUMBER(Z497),IF(Z497&gt;=70,"EASY",IF(Z497&gt;40,"UNCERTAIN","HARD")),"")</f>
        <v>HARD</v>
      </c>
    </row>
    <row r="498" customFormat="false" ht="15" hidden="false" customHeight="false" outlineLevel="0" collapsed="false">
      <c r="A498" s="127" t="s">
        <v>1788</v>
      </c>
      <c r="B498" s="127" t="n">
        <v>0.0478</v>
      </c>
      <c r="C498" s="127" t="s">
        <v>1293</v>
      </c>
      <c r="D498" s="127" t="n">
        <f aca="false">D497*(1+B498)</f>
        <v>5959.03899108859</v>
      </c>
      <c r="E498" s="127" t="n">
        <f aca="false">AVERAGE(D489:D498)</f>
        <v>6147.85894601352</v>
      </c>
      <c r="F498" s="127" t="n">
        <f aca="false">D498/E498-1</f>
        <v>-0.0307131241271201</v>
      </c>
      <c r="G498" s="127" t="n">
        <f aca="false">IF(E498&gt;E497,1,0)</f>
        <v>0</v>
      </c>
      <c r="H498" s="127" t="n">
        <f aca="false">D498/D486-1</f>
        <v>-0.0497936228734607</v>
      </c>
      <c r="I498" s="127" t="n">
        <f aca="false">STDEV(B493:B498)*SQRT(12)*100</f>
        <v>13.2596953207832</v>
      </c>
      <c r="J498" s="127" t="n">
        <v>1.42</v>
      </c>
      <c r="K498" s="127" t="n">
        <f aca="false">IF(AND(ISNUMBER(J498),ISNUMBER(J492)),J498-J492,"")</f>
        <v>0.6</v>
      </c>
      <c r="M498" s="127" t="str">
        <f aca="false">IF(AND(ISNUMBER(L498),ISNUMBER(L492)),L498-L492,"")</f>
        <v/>
      </c>
      <c r="N498" s="127" t="n">
        <v>2.2947</v>
      </c>
      <c r="O498" s="127" t="n">
        <f aca="false">IF(AND(ISNUMBER(N498),ISNUMBER(N492)),N498-N492,"")</f>
        <v>0.1381</v>
      </c>
      <c r="P498" s="127" t="n">
        <v>1</v>
      </c>
      <c r="Q498" s="127" t="n">
        <v>0</v>
      </c>
      <c r="R498" s="127" t="n">
        <f aca="false">IF(ISNUMBER(F498),IF(AND(F498&gt;0.02,G498=1),100,IF(F498&gt;-0.02,50,0)),"")</f>
        <v>0</v>
      </c>
      <c r="S498" s="127" t="n">
        <f aca="false">IF(ISNUMBER(H498),IF(H498&gt;0.05,100,IF(H498&gt;0,50,0)),"")</f>
        <v>0</v>
      </c>
      <c r="T498" s="127" t="n">
        <f aca="false">IF(AND(A498&gt;="2019-01",ISNUMBER(L498)),IF(AND(L498&lt;350,OR(NOT(ISNUMBER(M498)),M498&lt;50)),100,IF(L498&lt;=450,50,0)),IF(ISNUMBER(J498),IF(AND(J498&lt;0.95,OR(NOT(ISNUMBER(K498)),K498&lt;0.2)),100,IF(AND(J498&lt;=1.35,OR(NOT(ISNUMBER(K498)),K498&lt;0.4)),50,0)),""))</f>
        <v>0</v>
      </c>
      <c r="U498" s="127" t="n">
        <f aca="false">IF(ISNUMBER(P498),IF(P498=1,100,IF(P498=0,50,0)),"")</f>
        <v>100</v>
      </c>
      <c r="V498" s="127" t="n">
        <f aca="false">IF(ISNUMBER(Q498),IF(Q498=1,0,100),"")</f>
        <v>100</v>
      </c>
      <c r="W498" s="127" t="n">
        <f aca="false">IF(ISNUMBER(N498),IF(OR(N498&lt;4,AND(N498&lt;6,ISNUMBER(O498),O498&lt;-0.3)),100,IF(OR(N498&lt;=6,AND(ISNUMBER(O498),O498&lt;-0.3)),50,0)),"")</f>
        <v>100</v>
      </c>
      <c r="X498" s="127" t="n">
        <f aca="false">IF(ISNUMBER(I498),IF(I498&lt;15,100,IF(I498&lt;=25,50,0)),"")</f>
        <v>100</v>
      </c>
      <c r="Y498" s="127" t="n">
        <f aca="false">SUMPRODUCT({30,10,20,15,10,10,5},--ISNUMBER(R498:X498))</f>
        <v>100</v>
      </c>
      <c r="Z498" s="127" t="n">
        <f aca="false">IF(Y498&gt;=60,SUMPRODUCT({30,10,20,15,10,10,5},R498:X498)/Y498,"")</f>
        <v>40</v>
      </c>
      <c r="AA498" s="127" t="str">
        <f aca="false">IF(ISNUMBER(Z498),IF(Z498&gt;=70,"EASY",IF(Z498&gt;40,"UNCERTAIN","HARD")),"")</f>
        <v>HARD</v>
      </c>
    </row>
    <row r="499" customFormat="false" ht="15" hidden="false" customHeight="false" outlineLevel="0" collapsed="false">
      <c r="A499" s="127" t="s">
        <v>1789</v>
      </c>
      <c r="B499" s="127" t="n">
        <v>0.0204</v>
      </c>
      <c r="C499" s="127" t="s">
        <v>1293</v>
      </c>
      <c r="D499" s="127" t="n">
        <f aca="false">D498*(1+B499)</f>
        <v>6080.60338650679</v>
      </c>
      <c r="E499" s="127" t="n">
        <f aca="false">AVERAGE(D490:D499)</f>
        <v>6137.34634626077</v>
      </c>
      <c r="F499" s="127" t="n">
        <f aca="false">D499/E499-1</f>
        <v>-0.00924552022203418</v>
      </c>
      <c r="G499" s="127" t="n">
        <f aca="false">IF(E499&gt;E498,1,0)</f>
        <v>0</v>
      </c>
      <c r="H499" s="127" t="n">
        <f aca="false">D499/D487-1</f>
        <v>-0.0645532202412729</v>
      </c>
      <c r="I499" s="127" t="n">
        <f aca="false">STDEV(B494:B499)*SQRT(12)*100</f>
        <v>13.1737268834601</v>
      </c>
      <c r="J499" s="127" t="n">
        <v>1.36</v>
      </c>
      <c r="K499" s="127" t="n">
        <f aca="false">IF(AND(ISNUMBER(J499),ISNUMBER(J493)),J499-J493,"")</f>
        <v>0.4</v>
      </c>
      <c r="M499" s="127" t="str">
        <f aca="false">IF(AND(ISNUMBER(L499),ISNUMBER(L493)),L499-L493,"")</f>
        <v/>
      </c>
      <c r="N499" s="127" t="n">
        <v>2.3222</v>
      </c>
      <c r="O499" s="127" t="n">
        <f aca="false">IF(AND(ISNUMBER(N499),ISNUMBER(N493)),N499-N493,"")</f>
        <v>-0.0165999999999999</v>
      </c>
      <c r="P499" s="127" t="n">
        <v>1</v>
      </c>
      <c r="Q499" s="127" t="n">
        <v>0</v>
      </c>
      <c r="R499" s="127" t="n">
        <f aca="false">IF(ISNUMBER(F499),IF(AND(F499&gt;0.02,G499=1),100,IF(F499&gt;-0.02,50,0)),"")</f>
        <v>50</v>
      </c>
      <c r="S499" s="127" t="n">
        <f aca="false">IF(ISNUMBER(H499),IF(H499&gt;0.05,100,IF(H499&gt;0,50,0)),"")</f>
        <v>0</v>
      </c>
      <c r="T499" s="127" t="n">
        <f aca="false">IF(AND(A499&gt;="2019-01",ISNUMBER(L499)),IF(AND(L499&lt;350,OR(NOT(ISNUMBER(M499)),M499&lt;50)),100,IF(L499&lt;=450,50,0)),IF(ISNUMBER(J499),IF(AND(J499&lt;0.95,OR(NOT(ISNUMBER(K499)),K499&lt;0.2)),100,IF(AND(J499&lt;=1.35,OR(NOT(ISNUMBER(K499)),K499&lt;0.4)),50,0)),""))</f>
        <v>0</v>
      </c>
      <c r="U499" s="127" t="n">
        <f aca="false">IF(ISNUMBER(P499),IF(P499=1,100,IF(P499=0,50,0)),"")</f>
        <v>100</v>
      </c>
      <c r="V499" s="127" t="n">
        <f aca="false">IF(ISNUMBER(Q499),IF(Q499=1,0,100),"")</f>
        <v>100</v>
      </c>
      <c r="W499" s="127" t="n">
        <f aca="false">IF(ISNUMBER(N499),IF(OR(N499&lt;4,AND(N499&lt;6,ISNUMBER(O499),O499&lt;-0.3)),100,IF(OR(N499&lt;=6,AND(ISNUMBER(O499),O499&lt;-0.3)),50,0)),"")</f>
        <v>100</v>
      </c>
      <c r="X499" s="127" t="n">
        <f aca="false">IF(ISNUMBER(I499),IF(I499&lt;15,100,IF(I499&lt;=25,50,0)),"")</f>
        <v>100</v>
      </c>
      <c r="Y499" s="127" t="n">
        <f aca="false">SUMPRODUCT({30,10,20,15,10,10,5},--ISNUMBER(R499:X499))</f>
        <v>100</v>
      </c>
      <c r="Z499" s="127" t="n">
        <f aca="false">IF(Y499&gt;=60,SUMPRODUCT({30,10,20,15,10,10,5},R499:X499)/Y499,"")</f>
        <v>55</v>
      </c>
      <c r="AA499" s="127" t="str">
        <f aca="false">IF(ISNUMBER(Z499),IF(Z499&gt;=70,"EASY",IF(Z499&gt;40,"UNCERTAIN","HARD")),"")</f>
        <v>UNCERTAIN</v>
      </c>
    </row>
    <row r="500" customFormat="false" ht="15" hidden="false" customHeight="false" outlineLevel="0" collapsed="false">
      <c r="A500" s="127" t="s">
        <v>1790</v>
      </c>
      <c r="B500" s="127" t="n">
        <v>-0.0827</v>
      </c>
      <c r="C500" s="127" t="s">
        <v>1293</v>
      </c>
      <c r="D500" s="127" t="n">
        <f aca="false">D499*(1+B500)</f>
        <v>5577.73748644268</v>
      </c>
      <c r="E500" s="127" t="n">
        <f aca="false">AVERAGE(D491:D500)</f>
        <v>6068.258279127</v>
      </c>
      <c r="F500" s="127" t="n">
        <f aca="false">D500/E500-1</f>
        <v>-0.0808338686524877</v>
      </c>
      <c r="G500" s="127" t="n">
        <f aca="false">IF(E500&gt;E499,1,0)</f>
        <v>0</v>
      </c>
      <c r="H500" s="127" t="n">
        <f aca="false">D500/D488-1</f>
        <v>-0.128316404842868</v>
      </c>
      <c r="I500" s="127" t="n">
        <f aca="false">STDEV(B495:B500)*SQRT(12)*100</f>
        <v>17.0557345195099</v>
      </c>
      <c r="J500" s="127" t="n">
        <v>1.39</v>
      </c>
      <c r="K500" s="127" t="n">
        <f aca="false">IF(AND(ISNUMBER(J500),ISNUMBER(J494)),J500-J494,"")</f>
        <v>0.23</v>
      </c>
      <c r="M500" s="127" t="str">
        <f aca="false">IF(AND(ISNUMBER(L500),ISNUMBER(L494)),L500-L494,"")</f>
        <v/>
      </c>
      <c r="N500" s="127" t="n">
        <v>2.3917</v>
      </c>
      <c r="O500" s="127" t="n">
        <f aca="false">IF(AND(ISNUMBER(N500),ISNUMBER(N494)),N500-N494,"")</f>
        <v>-0.0436999999999999</v>
      </c>
      <c r="P500" s="127" t="n">
        <v>1</v>
      </c>
      <c r="Q500" s="127" t="n">
        <v>0</v>
      </c>
      <c r="R500" s="127" t="n">
        <f aca="false">IF(ISNUMBER(F500),IF(AND(F500&gt;0.02,G500=1),100,IF(F500&gt;-0.02,50,0)),"")</f>
        <v>0</v>
      </c>
      <c r="S500" s="127" t="n">
        <f aca="false">IF(ISNUMBER(H500),IF(H500&gt;0.05,100,IF(H500&gt;0,50,0)),"")</f>
        <v>0</v>
      </c>
      <c r="T500" s="127" t="n">
        <f aca="false">IF(AND(A500&gt;="2019-01",ISNUMBER(L500)),IF(AND(L500&lt;350,OR(NOT(ISNUMBER(M500)),M500&lt;50)),100,IF(L500&lt;=450,50,0)),IF(ISNUMBER(J500),IF(AND(J500&lt;0.95,OR(NOT(ISNUMBER(K500)),K500&lt;0.2)),100,IF(AND(J500&lt;=1.35,OR(NOT(ISNUMBER(K500)),K500&lt;0.4)),50,0)),""))</f>
        <v>0</v>
      </c>
      <c r="U500" s="127" t="n">
        <f aca="false">IF(ISNUMBER(P500),IF(P500=1,100,IF(P500=0,50,0)),"")</f>
        <v>100</v>
      </c>
      <c r="V500" s="127" t="n">
        <f aca="false">IF(ISNUMBER(Q500),IF(Q500=1,0,100),"")</f>
        <v>100</v>
      </c>
      <c r="W500" s="127" t="n">
        <f aca="false">IF(ISNUMBER(N500),IF(OR(N500&lt;4,AND(N500&lt;6,ISNUMBER(O500),O500&lt;-0.3)),100,IF(OR(N500&lt;=6,AND(ISNUMBER(O500),O500&lt;-0.3)),50,0)),"")</f>
        <v>100</v>
      </c>
      <c r="X500" s="127" t="n">
        <f aca="false">IF(ISNUMBER(I500),IF(I500&lt;15,100,IF(I500&lt;=25,50,0)),"")</f>
        <v>50</v>
      </c>
      <c r="Y500" s="127" t="n">
        <f aca="false">SUMPRODUCT({30,10,20,15,10,10,5},--ISNUMBER(R500:X500))</f>
        <v>100</v>
      </c>
      <c r="Z500" s="127" t="n">
        <f aca="false">IF(Y500&gt;=60,SUMPRODUCT({30,10,20,15,10,10,5},R500:X500)/Y500,"")</f>
        <v>37.5</v>
      </c>
      <c r="AA500" s="127" t="str">
        <f aca="false">IF(ISNUMBER(Z500),IF(Z500&gt;=70,"EASY",IF(Z500&gt;40,"UNCERTAIN","HARD")),"")</f>
        <v>HARD</v>
      </c>
    </row>
    <row r="501" customFormat="false" ht="15" hidden="false" customHeight="false" outlineLevel="0" collapsed="false">
      <c r="A501" s="127" t="s">
        <v>1791</v>
      </c>
      <c r="B501" s="127" t="n">
        <v>-0.0062</v>
      </c>
      <c r="C501" s="127" t="s">
        <v>1293</v>
      </c>
      <c r="D501" s="127" t="n">
        <f aca="false">D500*(1+B501)</f>
        <v>5543.15551402674</v>
      </c>
      <c r="E501" s="127" t="n">
        <f aca="false">AVERAGE(D492:D501)</f>
        <v>5973.5211064731</v>
      </c>
      <c r="F501" s="127" t="n">
        <f aca="false">D501/E501-1</f>
        <v>-0.0720455464667237</v>
      </c>
      <c r="G501" s="127" t="n">
        <f aca="false">IF(E501&gt;E500,1,0)</f>
        <v>0</v>
      </c>
      <c r="H501" s="127" t="n">
        <f aca="false">D501/D489-1</f>
        <v>-0.103880048756432</v>
      </c>
      <c r="I501" s="127" t="n">
        <f aca="false">STDEV(B496:B501)*SQRT(12)*100</f>
        <v>15.4561948745479</v>
      </c>
      <c r="J501" s="127" t="n">
        <v>1.49</v>
      </c>
      <c r="K501" s="127" t="n">
        <f aca="false">IF(AND(ISNUMBER(J501),ISNUMBER(J495)),J501-J495,"")</f>
        <v>0.28</v>
      </c>
      <c r="M501" s="127" t="str">
        <f aca="false">IF(AND(ISNUMBER(L501),ISNUMBER(L495)),L501-L495,"")</f>
        <v/>
      </c>
      <c r="N501" s="127" t="n">
        <v>2.4633</v>
      </c>
      <c r="O501" s="127" t="n">
        <f aca="false">IF(AND(ISNUMBER(N501),ISNUMBER(N495)),N501-N495,"")</f>
        <v>-0.0156000000000001</v>
      </c>
      <c r="P501" s="127" t="n">
        <v>1</v>
      </c>
      <c r="Q501" s="127" t="n">
        <v>0</v>
      </c>
      <c r="R501" s="127" t="n">
        <f aca="false">IF(ISNUMBER(F501),IF(AND(F501&gt;0.02,G501=1),100,IF(F501&gt;-0.02,50,0)),"")</f>
        <v>0</v>
      </c>
      <c r="S501" s="127" t="n">
        <f aca="false">IF(ISNUMBER(H501),IF(H501&gt;0.05,100,IF(H501&gt;0,50,0)),"")</f>
        <v>0</v>
      </c>
      <c r="T501" s="127" t="n">
        <f aca="false">IF(AND(A501&gt;="2019-01",ISNUMBER(L501)),IF(AND(L501&lt;350,OR(NOT(ISNUMBER(M501)),M501&lt;50)),100,IF(L501&lt;=450,50,0)),IF(ISNUMBER(J501),IF(AND(J501&lt;0.95,OR(NOT(ISNUMBER(K501)),K501&lt;0.2)),100,IF(AND(J501&lt;=1.35,OR(NOT(ISNUMBER(K501)),K501&lt;0.4)),50,0)),""))</f>
        <v>0</v>
      </c>
      <c r="U501" s="127" t="n">
        <f aca="false">IF(ISNUMBER(P501),IF(P501=1,100,IF(P501=0,50,0)),"")</f>
        <v>100</v>
      </c>
      <c r="V501" s="127" t="n">
        <f aca="false">IF(ISNUMBER(Q501),IF(Q501=1,0,100),"")</f>
        <v>100</v>
      </c>
      <c r="W501" s="127" t="n">
        <f aca="false">IF(ISNUMBER(N501),IF(OR(N501&lt;4,AND(N501&lt;6,ISNUMBER(O501),O501&lt;-0.3)),100,IF(OR(N501&lt;=6,AND(ISNUMBER(O501),O501&lt;-0.3)),50,0)),"")</f>
        <v>100</v>
      </c>
      <c r="X501" s="127" t="n">
        <f aca="false">IF(ISNUMBER(I501),IF(I501&lt;15,100,IF(I501&lt;=25,50,0)),"")</f>
        <v>50</v>
      </c>
      <c r="Y501" s="127" t="n">
        <f aca="false">SUMPRODUCT({30,10,20,15,10,10,5},--ISNUMBER(R501:X501))</f>
        <v>100</v>
      </c>
      <c r="Z501" s="127" t="n">
        <f aca="false">IF(Y501&gt;=60,SUMPRODUCT({30,10,20,15,10,10,5},R501:X501)/Y501,"")</f>
        <v>37.5</v>
      </c>
      <c r="AA501" s="127" t="str">
        <f aca="false">IF(ISNUMBER(Z501),IF(Z501&gt;=70,"EASY",IF(Z501&gt;40,"UNCERTAIN","HARD")),"")</f>
        <v>HARD</v>
      </c>
    </row>
    <row r="502" customFormat="false" ht="15" hidden="false" customHeight="false" outlineLevel="0" collapsed="false">
      <c r="A502" s="127" t="s">
        <v>1792</v>
      </c>
      <c r="B502" s="127" t="n">
        <v>0.0166</v>
      </c>
      <c r="C502" s="127" t="s">
        <v>1293</v>
      </c>
      <c r="D502" s="127" t="n">
        <f aca="false">D501*(1+B502)</f>
        <v>5635.17189555958</v>
      </c>
      <c r="E502" s="127" t="n">
        <f aca="false">AVERAGE(D493:D502)</f>
        <v>5874.22565422248</v>
      </c>
      <c r="F502" s="127" t="n">
        <f aca="false">D502/E502-1</f>
        <v>-0.0406953652676012</v>
      </c>
      <c r="G502" s="127" t="n">
        <f aca="false">IF(E502&gt;E501,1,0)</f>
        <v>0</v>
      </c>
      <c r="H502" s="127" t="n">
        <f aca="false">D502/D490-1</f>
        <v>-0.101050382441078</v>
      </c>
      <c r="I502" s="127" t="n">
        <f aca="false">STDEV(B497:B502)*SQRT(12)*100</f>
        <v>15.4058962738297</v>
      </c>
      <c r="J502" s="127" t="n">
        <v>1.51</v>
      </c>
      <c r="K502" s="127" t="n">
        <f aca="false">IF(AND(ISNUMBER(J502),ISNUMBER(J496)),J502-J496,"")</f>
        <v>0.22</v>
      </c>
      <c r="M502" s="127" t="str">
        <f aca="false">IF(AND(ISNUMBER(L502),ISNUMBER(L496)),L502-L496,"")</f>
        <v/>
      </c>
      <c r="N502" s="127" t="n">
        <v>2.4981</v>
      </c>
      <c r="O502" s="127" t="n">
        <f aca="false">IF(AND(ISNUMBER(N502),ISNUMBER(N496)),N502-N496,"")</f>
        <v>0.201</v>
      </c>
      <c r="P502" s="127" t="n">
        <v>1</v>
      </c>
      <c r="Q502" s="127" t="n">
        <v>0</v>
      </c>
      <c r="R502" s="127" t="n">
        <f aca="false">IF(ISNUMBER(F502),IF(AND(F502&gt;0.02,G502=1),100,IF(F502&gt;-0.02,50,0)),"")</f>
        <v>0</v>
      </c>
      <c r="S502" s="127" t="n">
        <f aca="false">IF(ISNUMBER(H502),IF(H502&gt;0.05,100,IF(H502&gt;0,50,0)),"")</f>
        <v>0</v>
      </c>
      <c r="T502" s="127" t="n">
        <f aca="false">IF(AND(A502&gt;="2019-01",ISNUMBER(L502)),IF(AND(L502&lt;350,OR(NOT(ISNUMBER(M502)),M502&lt;50)),100,IF(L502&lt;=450,50,0)),IF(ISNUMBER(J502),IF(AND(J502&lt;0.95,OR(NOT(ISNUMBER(K502)),K502&lt;0.2)),100,IF(AND(J502&lt;=1.35,OR(NOT(ISNUMBER(K502)),K502&lt;0.4)),50,0)),""))</f>
        <v>0</v>
      </c>
      <c r="U502" s="127" t="n">
        <f aca="false">IF(ISNUMBER(P502),IF(P502=1,100,IF(P502=0,50,0)),"")</f>
        <v>100</v>
      </c>
      <c r="V502" s="127" t="n">
        <f aca="false">IF(ISNUMBER(Q502),IF(Q502=1,0,100),"")</f>
        <v>100</v>
      </c>
      <c r="W502" s="127" t="n">
        <f aca="false">IF(ISNUMBER(N502),IF(OR(N502&lt;4,AND(N502&lt;6,ISNUMBER(O502),O502&lt;-0.3)),100,IF(OR(N502&lt;=6,AND(ISNUMBER(O502),O502&lt;-0.3)),50,0)),"")</f>
        <v>100</v>
      </c>
      <c r="X502" s="127" t="n">
        <f aca="false">IF(ISNUMBER(I502),IF(I502&lt;15,100,IF(I502&lt;=25,50,0)),"")</f>
        <v>50</v>
      </c>
      <c r="Y502" s="127" t="n">
        <f aca="false">SUMPRODUCT({30,10,20,15,10,10,5},--ISNUMBER(R502:X502))</f>
        <v>100</v>
      </c>
      <c r="Z502" s="127" t="n">
        <f aca="false">IF(Y502&gt;=60,SUMPRODUCT({30,10,20,15,10,10,5},R502:X502)/Y502,"")</f>
        <v>37.5</v>
      </c>
      <c r="AA502" s="127" t="str">
        <f aca="false">IF(ISNUMBER(Z502),IF(Z502&gt;=70,"EASY",IF(Z502&gt;40,"UNCERTAIN","HARD")),"")</f>
        <v>HARD</v>
      </c>
    </row>
    <row r="503" customFormat="false" ht="15" hidden="false" customHeight="false" outlineLevel="0" collapsed="false">
      <c r="A503" s="127" t="s">
        <v>1793</v>
      </c>
      <c r="B503" s="127" t="n">
        <v>-0.0909</v>
      </c>
      <c r="C503" s="127" t="s">
        <v>1293</v>
      </c>
      <c r="D503" s="127" t="n">
        <f aca="false">D502*(1+B503)</f>
        <v>5122.93477025321</v>
      </c>
      <c r="E503" s="127" t="n">
        <f aca="false">AVERAGE(D494:D503)</f>
        <v>5753.46677705833</v>
      </c>
      <c r="F503" s="127" t="n">
        <f aca="false">D503/E503-1</f>
        <v>-0.109591665553599</v>
      </c>
      <c r="G503" s="127" t="n">
        <f aca="false">IF(E503&gt;E502,1,0)</f>
        <v>0</v>
      </c>
      <c r="H503" s="127" t="n">
        <f aca="false">D503/D491-1</f>
        <v>-0.210705913344779</v>
      </c>
      <c r="I503" s="127" t="n">
        <f aca="false">STDEV(B498:B503)*SQRT(12)*100</f>
        <v>19.9677339725869</v>
      </c>
      <c r="J503" s="127" t="n">
        <v>1.66</v>
      </c>
      <c r="K503" s="127" t="n">
        <f aca="false">IF(AND(ISNUMBER(J503),ISNUMBER(J497)),J503-J497,"")</f>
        <v>0.28</v>
      </c>
      <c r="M503" s="127" t="str">
        <f aca="false">IF(AND(ISNUMBER(L503),ISNUMBER(L497)),L503-L497,"")</f>
        <v/>
      </c>
      <c r="N503" s="127" t="n">
        <v>2.4386</v>
      </c>
      <c r="O503" s="127" t="n">
        <f aca="false">IF(AND(ISNUMBER(N503),ISNUMBER(N497)),N503-N497,"")</f>
        <v>0.0501</v>
      </c>
      <c r="P503" s="127" t="n">
        <v>1</v>
      </c>
      <c r="Q503" s="127" t="n">
        <v>0</v>
      </c>
      <c r="R503" s="127" t="n">
        <f aca="false">IF(ISNUMBER(F503),IF(AND(F503&gt;0.02,G503=1),100,IF(F503&gt;-0.02,50,0)),"")</f>
        <v>0</v>
      </c>
      <c r="S503" s="127" t="n">
        <f aca="false">IF(ISNUMBER(H503),IF(H503&gt;0.05,100,IF(H503&gt;0,50,0)),"")</f>
        <v>0</v>
      </c>
      <c r="T503" s="127" t="n">
        <f aca="false">IF(AND(A503&gt;="2019-01",ISNUMBER(L503)),IF(AND(L503&lt;350,OR(NOT(ISNUMBER(M503)),M503&lt;50)),100,IF(L503&lt;=450,50,0)),IF(ISNUMBER(J503),IF(AND(J503&lt;0.95,OR(NOT(ISNUMBER(K503)),K503&lt;0.2)),100,IF(AND(J503&lt;=1.35,OR(NOT(ISNUMBER(K503)),K503&lt;0.4)),50,0)),""))</f>
        <v>0</v>
      </c>
      <c r="U503" s="127" t="n">
        <f aca="false">IF(ISNUMBER(P503),IF(P503=1,100,IF(P503=0,50,0)),"")</f>
        <v>100</v>
      </c>
      <c r="V503" s="127" t="n">
        <f aca="false">IF(ISNUMBER(Q503),IF(Q503=1,0,100),"")</f>
        <v>100</v>
      </c>
      <c r="W503" s="127" t="n">
        <f aca="false">IF(ISNUMBER(N503),IF(OR(N503&lt;4,AND(N503&lt;6,ISNUMBER(O503),O503&lt;-0.3)),100,IF(OR(N503&lt;=6,AND(ISNUMBER(O503),O503&lt;-0.3)),50,0)),"")</f>
        <v>100</v>
      </c>
      <c r="X503" s="127" t="n">
        <f aca="false">IF(ISNUMBER(I503),IF(I503&lt;15,100,IF(I503&lt;=25,50,0)),"")</f>
        <v>50</v>
      </c>
      <c r="Y503" s="127" t="n">
        <f aca="false">SUMPRODUCT({30,10,20,15,10,10,5},--ISNUMBER(R503:X503))</f>
        <v>100</v>
      </c>
      <c r="Z503" s="127" t="n">
        <f aca="false">IF(Y503&gt;=60,SUMPRODUCT({30,10,20,15,10,10,5},R503:X503)/Y503,"")</f>
        <v>37.5</v>
      </c>
      <c r="AA503" s="127" t="str">
        <f aca="false">IF(ISNUMBER(Z503),IF(Z503&gt;=70,"EASY",IF(Z503&gt;40,"UNCERTAIN","HARD")),"")</f>
        <v>HARD</v>
      </c>
    </row>
    <row r="504" customFormat="false" ht="15" hidden="false" customHeight="false" outlineLevel="0" collapsed="false">
      <c r="A504" s="127" t="s">
        <v>1794</v>
      </c>
      <c r="B504" s="127" t="n">
        <v>-0.1715</v>
      </c>
      <c r="C504" s="127" t="s">
        <v>1293</v>
      </c>
      <c r="D504" s="127" t="n">
        <f aca="false">D503*(1+B504)</f>
        <v>4244.35145715479</v>
      </c>
      <c r="E504" s="127" t="n">
        <f aca="false">AVERAGE(D495:D504)</f>
        <v>5548.64788270948</v>
      </c>
      <c r="F504" s="127" t="n">
        <f aca="false">D504/E504-1</f>
        <v>-0.235065632767778</v>
      </c>
      <c r="G504" s="127" t="n">
        <f aca="false">IF(E504&gt;E503,1,0)</f>
        <v>0</v>
      </c>
      <c r="H504" s="127" t="n">
        <f aca="false">D504/D492-1</f>
        <v>-0.359645367416911</v>
      </c>
      <c r="I504" s="127" t="n">
        <f aca="false">STDEV(B499:B504)*SQRT(12)*100</f>
        <v>26.2817480392762</v>
      </c>
      <c r="J504" s="127" t="n">
        <v>2.6</v>
      </c>
      <c r="K504" s="127" t="n">
        <f aca="false">IF(AND(ISNUMBER(J504),ISNUMBER(J498)),J504-J498,"")</f>
        <v>1.18</v>
      </c>
      <c r="M504" s="127" t="str">
        <f aca="false">IF(AND(ISNUMBER(L504),ISNUMBER(L498)),L504-L498,"")</f>
        <v/>
      </c>
      <c r="N504" s="127" t="n">
        <v>2.2214</v>
      </c>
      <c r="O504" s="127" t="n">
        <f aca="false">IF(AND(ISNUMBER(N504),ISNUMBER(N498)),N504-N498,"")</f>
        <v>-0.0733000000000001</v>
      </c>
      <c r="P504" s="127" t="n">
        <v>1</v>
      </c>
      <c r="Q504" s="127" t="n">
        <v>0</v>
      </c>
      <c r="R504" s="127" t="n">
        <f aca="false">IF(ISNUMBER(F504),IF(AND(F504&gt;0.02,G504=1),100,IF(F504&gt;-0.02,50,0)),"")</f>
        <v>0</v>
      </c>
      <c r="S504" s="127" t="n">
        <f aca="false">IF(ISNUMBER(H504),IF(H504&gt;0.05,100,IF(H504&gt;0,50,0)),"")</f>
        <v>0</v>
      </c>
      <c r="T504" s="127" t="n">
        <f aca="false">IF(AND(A504&gt;="2019-01",ISNUMBER(L504)),IF(AND(L504&lt;350,OR(NOT(ISNUMBER(M504)),M504&lt;50)),100,IF(L504&lt;=450,50,0)),IF(ISNUMBER(J504),IF(AND(J504&lt;0.95,OR(NOT(ISNUMBER(K504)),K504&lt;0.2)),100,IF(AND(J504&lt;=1.35,OR(NOT(ISNUMBER(K504)),K504&lt;0.4)),50,0)),""))</f>
        <v>0</v>
      </c>
      <c r="U504" s="127" t="n">
        <f aca="false">IF(ISNUMBER(P504),IF(P504=1,100,IF(P504=0,50,0)),"")</f>
        <v>100</v>
      </c>
      <c r="V504" s="127" t="n">
        <f aca="false">IF(ISNUMBER(Q504),IF(Q504=1,0,100),"")</f>
        <v>100</v>
      </c>
      <c r="W504" s="127" t="n">
        <f aca="false">IF(ISNUMBER(N504),IF(OR(N504&lt;4,AND(N504&lt;6,ISNUMBER(O504),O504&lt;-0.3)),100,IF(OR(N504&lt;=6,AND(ISNUMBER(O504),O504&lt;-0.3)),50,0)),"")</f>
        <v>100</v>
      </c>
      <c r="X504" s="127" t="n">
        <f aca="false">IF(ISNUMBER(I504),IF(I504&lt;15,100,IF(I504&lt;=25,50,0)),"")</f>
        <v>0</v>
      </c>
      <c r="Y504" s="127" t="n">
        <f aca="false">SUMPRODUCT({30,10,20,15,10,10,5},--ISNUMBER(R504:X504))</f>
        <v>100</v>
      </c>
      <c r="Z504" s="127" t="n">
        <f aca="false">IF(Y504&gt;=60,SUMPRODUCT({30,10,20,15,10,10,5},R504:X504)/Y504,"")</f>
        <v>35</v>
      </c>
      <c r="AA504" s="127" t="str">
        <f aca="false">IF(ISNUMBER(Z504),IF(Z504&gt;=70,"EASY",IF(Z504&gt;40,"UNCERTAIN","HARD")),"")</f>
        <v>HARD</v>
      </c>
    </row>
    <row r="505" customFormat="false" ht="15" hidden="false" customHeight="false" outlineLevel="0" collapsed="false">
      <c r="A505" s="127" t="s">
        <v>1795</v>
      </c>
      <c r="B505" s="127" t="n">
        <v>-0.0783</v>
      </c>
      <c r="C505" s="127" t="s">
        <v>1293</v>
      </c>
      <c r="D505" s="127" t="n">
        <f aca="false">D504*(1+B505)</f>
        <v>3912.01873805957</v>
      </c>
      <c r="E505" s="127" t="n">
        <f aca="false">AVERAGE(D496:D505)</f>
        <v>5349.29483991507</v>
      </c>
      <c r="F505" s="127" t="n">
        <f aca="false">D505/E505-1</f>
        <v>-0.26868515287864</v>
      </c>
      <c r="G505" s="127" t="n">
        <f aca="false">IF(E505&gt;E504,1,0)</f>
        <v>0</v>
      </c>
      <c r="H505" s="127" t="n">
        <f aca="false">D505/D493-1</f>
        <v>-0.382038671498447</v>
      </c>
      <c r="I505" s="127" t="n">
        <f aca="false">STDEV(B500:B505)*SQRT(12)*100</f>
        <v>23.2539407413023</v>
      </c>
      <c r="J505" s="127" t="n">
        <v>3.09</v>
      </c>
      <c r="K505" s="127" t="n">
        <f aca="false">IF(AND(ISNUMBER(J505),ISNUMBER(J499)),J505-J499,"")</f>
        <v>1.73</v>
      </c>
      <c r="M505" s="127" t="str">
        <f aca="false">IF(AND(ISNUMBER(L505),ISNUMBER(L499)),L505-L499,"")</f>
        <v/>
      </c>
      <c r="N505" s="127" t="n">
        <v>2.0159</v>
      </c>
      <c r="O505" s="127" t="n">
        <f aca="false">IF(AND(ISNUMBER(N505),ISNUMBER(N499)),N505-N499,"")</f>
        <v>-0.3063</v>
      </c>
      <c r="P505" s="127" t="n">
        <v>1</v>
      </c>
      <c r="Q505" s="127" t="n">
        <v>0</v>
      </c>
      <c r="R505" s="127" t="n">
        <f aca="false">IF(ISNUMBER(F505),IF(AND(F505&gt;0.02,G505=1),100,IF(F505&gt;-0.02,50,0)),"")</f>
        <v>0</v>
      </c>
      <c r="S505" s="127" t="n">
        <f aca="false">IF(ISNUMBER(H505),IF(H505&gt;0.05,100,IF(H505&gt;0,50,0)),"")</f>
        <v>0</v>
      </c>
      <c r="T505" s="127" t="n">
        <f aca="false">IF(AND(A505&gt;="2019-01",ISNUMBER(L505)),IF(AND(L505&lt;350,OR(NOT(ISNUMBER(M505)),M505&lt;50)),100,IF(L505&lt;=450,50,0)),IF(ISNUMBER(J505),IF(AND(J505&lt;0.95,OR(NOT(ISNUMBER(K505)),K505&lt;0.2)),100,IF(AND(J505&lt;=1.35,OR(NOT(ISNUMBER(K505)),K505&lt;0.4)),50,0)),""))</f>
        <v>0</v>
      </c>
      <c r="U505" s="127" t="n">
        <f aca="false">IF(ISNUMBER(P505),IF(P505=1,100,IF(P505=0,50,0)),"")</f>
        <v>100</v>
      </c>
      <c r="V505" s="127" t="n">
        <f aca="false">IF(ISNUMBER(Q505),IF(Q505=1,0,100),"")</f>
        <v>100</v>
      </c>
      <c r="W505" s="127" t="n">
        <f aca="false">IF(ISNUMBER(N505),IF(OR(N505&lt;4,AND(N505&lt;6,ISNUMBER(O505),O505&lt;-0.3)),100,IF(OR(N505&lt;=6,AND(ISNUMBER(O505),O505&lt;-0.3)),50,0)),"")</f>
        <v>100</v>
      </c>
      <c r="X505" s="127" t="n">
        <f aca="false">IF(ISNUMBER(I505),IF(I505&lt;15,100,IF(I505&lt;=25,50,0)),"")</f>
        <v>50</v>
      </c>
      <c r="Y505" s="127" t="n">
        <f aca="false">SUMPRODUCT({30,10,20,15,10,10,5},--ISNUMBER(R505:X505))</f>
        <v>100</v>
      </c>
      <c r="Z505" s="127" t="n">
        <f aca="false">IF(Y505&gt;=60,SUMPRODUCT({30,10,20,15,10,10,5},R505:X505)/Y505,"")</f>
        <v>37.5</v>
      </c>
      <c r="AA505" s="127" t="str">
        <f aca="false">IF(ISNUMBER(Z505),IF(Z505&gt;=70,"EASY",IF(Z505&gt;40,"UNCERTAIN","HARD")),"")</f>
        <v>HARD</v>
      </c>
    </row>
    <row r="506" customFormat="false" ht="15" hidden="false" customHeight="false" outlineLevel="0" collapsed="false">
      <c r="A506" s="127" t="s">
        <v>1796</v>
      </c>
      <c r="B506" s="127" t="n">
        <v>0.0174</v>
      </c>
      <c r="C506" s="127" t="s">
        <v>1293</v>
      </c>
      <c r="D506" s="127" t="n">
        <f aca="false">D505*(1+B506)</f>
        <v>3980.0878641018</v>
      </c>
      <c r="E506" s="127" t="n">
        <f aca="false">AVERAGE(D497:D506)</f>
        <v>5174.22913525625</v>
      </c>
      <c r="F506" s="127" t="n">
        <f aca="false">D506/E506-1</f>
        <v>-0.230786314239118</v>
      </c>
      <c r="G506" s="127" t="n">
        <f aca="false">IF(E506&gt;E505,1,0)</f>
        <v>0</v>
      </c>
      <c r="H506" s="127" t="n">
        <f aca="false">D506/D494-1</f>
        <v>-0.367491090928089</v>
      </c>
      <c r="I506" s="127" t="n">
        <f aca="false">STDEV(B501:B506)*SQRT(12)*100</f>
        <v>25.9715113152854</v>
      </c>
      <c r="J506" s="127" t="n">
        <v>3.38</v>
      </c>
      <c r="K506" s="127" t="n">
        <f aca="false">IF(AND(ISNUMBER(J506),ISNUMBER(J500)),J506-J500,"")</f>
        <v>1.99</v>
      </c>
      <c r="M506" s="127" t="str">
        <f aca="false">IF(AND(ISNUMBER(L506),ISNUMBER(L500)),L506-L500,"")</f>
        <v/>
      </c>
      <c r="N506" s="127" t="n">
        <v>1.7625</v>
      </c>
      <c r="O506" s="127" t="n">
        <f aca="false">IF(AND(ISNUMBER(N506),ISNUMBER(N500)),N506-N500,"")</f>
        <v>-0.6292</v>
      </c>
      <c r="P506" s="127" t="n">
        <v>1</v>
      </c>
      <c r="Q506" s="127" t="n">
        <v>0</v>
      </c>
      <c r="R506" s="127" t="n">
        <f aca="false">IF(ISNUMBER(F506),IF(AND(F506&gt;0.02,G506=1),100,IF(F506&gt;-0.02,50,0)),"")</f>
        <v>0</v>
      </c>
      <c r="S506" s="127" t="n">
        <f aca="false">IF(ISNUMBER(H506),IF(H506&gt;0.05,100,IF(H506&gt;0,50,0)),"")</f>
        <v>0</v>
      </c>
      <c r="T506" s="127" t="n">
        <f aca="false">IF(AND(A506&gt;="2019-01",ISNUMBER(L506)),IF(AND(L506&lt;350,OR(NOT(ISNUMBER(M506)),M506&lt;50)),100,IF(L506&lt;=450,50,0)),IF(ISNUMBER(J506),IF(AND(J506&lt;0.95,OR(NOT(ISNUMBER(K506)),K506&lt;0.2)),100,IF(AND(J506&lt;=1.35,OR(NOT(ISNUMBER(K506)),K506&lt;0.4)),50,0)),""))</f>
        <v>0</v>
      </c>
      <c r="U506" s="127" t="n">
        <f aca="false">IF(ISNUMBER(P506),IF(P506=1,100,IF(P506=0,50,0)),"")</f>
        <v>100</v>
      </c>
      <c r="V506" s="127" t="n">
        <f aca="false">IF(ISNUMBER(Q506),IF(Q506=1,0,100),"")</f>
        <v>100</v>
      </c>
      <c r="W506" s="127" t="n">
        <f aca="false">IF(ISNUMBER(N506),IF(OR(N506&lt;4,AND(N506&lt;6,ISNUMBER(O506),O506&lt;-0.3)),100,IF(OR(N506&lt;=6,AND(ISNUMBER(O506),O506&lt;-0.3)),50,0)),"")</f>
        <v>100</v>
      </c>
      <c r="X506" s="127" t="n">
        <f aca="false">IF(ISNUMBER(I506),IF(I506&lt;15,100,IF(I506&lt;=25,50,0)),"")</f>
        <v>0</v>
      </c>
      <c r="Y506" s="127" t="n">
        <f aca="false">SUMPRODUCT({30,10,20,15,10,10,5},--ISNUMBER(R506:X506))</f>
        <v>100</v>
      </c>
      <c r="Z506" s="127" t="n">
        <f aca="false">IF(Y506&gt;=60,SUMPRODUCT({30,10,20,15,10,10,5},R506:X506)/Y506,"")</f>
        <v>35</v>
      </c>
      <c r="AA506" s="127" t="str">
        <f aca="false">IF(ISNUMBER(Z506),IF(Z506&gt;=70,"EASY",IF(Z506&gt;40,"UNCERTAIN","HARD")),"")</f>
        <v>HARD</v>
      </c>
    </row>
    <row r="507" customFormat="false" ht="15" hidden="false" customHeight="false" outlineLevel="0" collapsed="false">
      <c r="A507" s="127" t="s">
        <v>1797</v>
      </c>
      <c r="B507" s="127" t="n">
        <v>-0.0812</v>
      </c>
      <c r="C507" s="127" t="s">
        <v>1293</v>
      </c>
      <c r="D507" s="127" t="n">
        <f aca="false">D506*(1+B507)</f>
        <v>3656.90472953674</v>
      </c>
      <c r="E507" s="127" t="n">
        <f aca="false">AVERAGE(D498:D507)</f>
        <v>4971.20048327305</v>
      </c>
      <c r="F507" s="127" t="n">
        <f aca="false">D507/E507-1</f>
        <v>-0.264381965313734</v>
      </c>
      <c r="G507" s="127" t="n">
        <f aca="false">IF(E507&gt;E506,1,0)</f>
        <v>0</v>
      </c>
      <c r="H507" s="127" t="n">
        <f aca="false">D507/D495-1</f>
        <v>-0.380768049381703</v>
      </c>
      <c r="I507" s="127" t="n">
        <f aca="false">STDEV(B502:B507)*SQRT(12)*100</f>
        <v>24.9318952348192</v>
      </c>
      <c r="J507" s="127" t="n">
        <v>3.09</v>
      </c>
      <c r="K507" s="127" t="n">
        <f aca="false">IF(AND(ISNUMBER(J507),ISNUMBER(J501)),J507-J501,"")</f>
        <v>1.6</v>
      </c>
      <c r="M507" s="127" t="str">
        <f aca="false">IF(AND(ISNUMBER(L507),ISNUMBER(L501)),L507-L501,"")</f>
        <v/>
      </c>
      <c r="N507" s="127" t="n">
        <v>1.6724</v>
      </c>
      <c r="O507" s="127" t="n">
        <f aca="false">IF(AND(ISNUMBER(N507),ISNUMBER(N501)),N507-N501,"")</f>
        <v>-0.7909</v>
      </c>
      <c r="P507" s="127" t="n">
        <v>1</v>
      </c>
      <c r="Q507" s="127" t="n">
        <v>0</v>
      </c>
      <c r="R507" s="127" t="n">
        <f aca="false">IF(ISNUMBER(F507),IF(AND(F507&gt;0.02,G507=1),100,IF(F507&gt;-0.02,50,0)),"")</f>
        <v>0</v>
      </c>
      <c r="S507" s="127" t="n">
        <f aca="false">IF(ISNUMBER(H507),IF(H507&gt;0.05,100,IF(H507&gt;0,50,0)),"")</f>
        <v>0</v>
      </c>
      <c r="T507" s="127" t="n">
        <f aca="false">IF(AND(A507&gt;="2019-01",ISNUMBER(L507)),IF(AND(L507&lt;350,OR(NOT(ISNUMBER(M507)),M507&lt;50)),100,IF(L507&lt;=450,50,0)),IF(ISNUMBER(J507),IF(AND(J507&lt;0.95,OR(NOT(ISNUMBER(K507)),K507&lt;0.2)),100,IF(AND(J507&lt;=1.35,OR(NOT(ISNUMBER(K507)),K507&lt;0.4)),50,0)),""))</f>
        <v>0</v>
      </c>
      <c r="U507" s="127" t="n">
        <f aca="false">IF(ISNUMBER(P507),IF(P507=1,100,IF(P507=0,50,0)),"")</f>
        <v>100</v>
      </c>
      <c r="V507" s="127" t="n">
        <f aca="false">IF(ISNUMBER(Q507),IF(Q507=1,0,100),"")</f>
        <v>100</v>
      </c>
      <c r="W507" s="127" t="n">
        <f aca="false">IF(ISNUMBER(N507),IF(OR(N507&lt;4,AND(N507&lt;6,ISNUMBER(O507),O507&lt;-0.3)),100,IF(OR(N507&lt;=6,AND(ISNUMBER(O507),O507&lt;-0.3)),50,0)),"")</f>
        <v>100</v>
      </c>
      <c r="X507" s="127" t="n">
        <f aca="false">IF(ISNUMBER(I507),IF(I507&lt;15,100,IF(I507&lt;=25,50,0)),"")</f>
        <v>50</v>
      </c>
      <c r="Y507" s="127" t="n">
        <f aca="false">SUMPRODUCT({30,10,20,15,10,10,5},--ISNUMBER(R507:X507))</f>
        <v>100</v>
      </c>
      <c r="Z507" s="127" t="n">
        <f aca="false">IF(Y507&gt;=60,SUMPRODUCT({30,10,20,15,10,10,5},R507:X507)/Y507,"")</f>
        <v>37.5</v>
      </c>
      <c r="AA507" s="127" t="str">
        <f aca="false">IF(ISNUMBER(Z507),IF(Z507&gt;=70,"EASY",IF(Z507&gt;40,"UNCERTAIN","HARD")),"")</f>
        <v>HARD</v>
      </c>
    </row>
    <row r="508" customFormat="false" ht="15" hidden="false" customHeight="false" outlineLevel="0" collapsed="false">
      <c r="A508" s="127" t="s">
        <v>1798</v>
      </c>
      <c r="B508" s="127" t="n">
        <v>-0.1009</v>
      </c>
      <c r="C508" s="127" t="s">
        <v>1293</v>
      </c>
      <c r="D508" s="127" t="n">
        <f aca="false">D507*(1+B508)</f>
        <v>3287.92304232648</v>
      </c>
      <c r="E508" s="127" t="n">
        <f aca="false">AVERAGE(D499:D508)</f>
        <v>4704.08888839684</v>
      </c>
      <c r="F508" s="127" t="n">
        <f aca="false">D508/E508-1</f>
        <v>-0.301049975812211</v>
      </c>
      <c r="G508" s="127" t="n">
        <f aca="false">IF(E508&gt;E507,1,0)</f>
        <v>0</v>
      </c>
      <c r="H508" s="127" t="n">
        <f aca="false">D508/D496-1</f>
        <v>-0.426266027616538</v>
      </c>
      <c r="I508" s="127" t="n">
        <f aca="false">STDEV(B503:B508)*SQRT(12)*100</f>
        <v>20.9636447212788</v>
      </c>
      <c r="J508" s="127" t="n">
        <v>2.81</v>
      </c>
      <c r="K508" s="127" t="n">
        <f aca="false">IF(AND(ISNUMBER(J508),ISNUMBER(J502)),J508-J502,"")</f>
        <v>1.3</v>
      </c>
      <c r="M508" s="127" t="str">
        <f aca="false">IF(AND(ISNUMBER(L508),ISNUMBER(L502)),L508-L502,"")</f>
        <v/>
      </c>
      <c r="N508" s="127" t="n">
        <v>1.801</v>
      </c>
      <c r="O508" s="127" t="n">
        <f aca="false">IF(AND(ISNUMBER(N508),ISNUMBER(N502)),N508-N502,"")</f>
        <v>-0.6971</v>
      </c>
      <c r="P508" s="127" t="n">
        <v>1</v>
      </c>
      <c r="Q508" s="127" t="n">
        <v>0</v>
      </c>
      <c r="R508" s="127" t="n">
        <f aca="false">IF(ISNUMBER(F508),IF(AND(F508&gt;0.02,G508=1),100,IF(F508&gt;-0.02,50,0)),"")</f>
        <v>0</v>
      </c>
      <c r="S508" s="127" t="n">
        <f aca="false">IF(ISNUMBER(H508),IF(H508&gt;0.05,100,IF(H508&gt;0,50,0)),"")</f>
        <v>0</v>
      </c>
      <c r="T508" s="127" t="n">
        <f aca="false">IF(AND(A508&gt;="2019-01",ISNUMBER(L508)),IF(AND(L508&lt;350,OR(NOT(ISNUMBER(M508)),M508&lt;50)),100,IF(L508&lt;=450,50,0)),IF(ISNUMBER(J508),IF(AND(J508&lt;0.95,OR(NOT(ISNUMBER(K508)),K508&lt;0.2)),100,IF(AND(J508&lt;=1.35,OR(NOT(ISNUMBER(K508)),K508&lt;0.4)),50,0)),""))</f>
        <v>0</v>
      </c>
      <c r="U508" s="127" t="n">
        <f aca="false">IF(ISNUMBER(P508),IF(P508=1,100,IF(P508=0,50,0)),"")</f>
        <v>100</v>
      </c>
      <c r="V508" s="127" t="n">
        <f aca="false">IF(ISNUMBER(Q508),IF(Q508=1,0,100),"")</f>
        <v>100</v>
      </c>
      <c r="W508" s="127" t="n">
        <f aca="false">IF(ISNUMBER(N508),IF(OR(N508&lt;4,AND(N508&lt;6,ISNUMBER(O508),O508&lt;-0.3)),100,IF(OR(N508&lt;=6,AND(ISNUMBER(O508),O508&lt;-0.3)),50,0)),"")</f>
        <v>100</v>
      </c>
      <c r="X508" s="127" t="n">
        <f aca="false">IF(ISNUMBER(I508),IF(I508&lt;15,100,IF(I508&lt;=25,50,0)),"")</f>
        <v>50</v>
      </c>
      <c r="Y508" s="127" t="n">
        <f aca="false">SUMPRODUCT({30,10,20,15,10,10,5},--ISNUMBER(R508:X508))</f>
        <v>100</v>
      </c>
      <c r="Z508" s="127" t="n">
        <f aca="false">IF(Y508&gt;=60,SUMPRODUCT({30,10,20,15,10,10,5},R508:X508)/Y508,"")</f>
        <v>37.5</v>
      </c>
      <c r="AA508" s="127" t="str">
        <f aca="false">IF(ISNUMBER(Z508),IF(Z508&gt;=70,"EASY",IF(Z508&gt;40,"UNCERTAIN","HARD")),"")</f>
        <v>HARD</v>
      </c>
    </row>
    <row r="509" customFormat="false" ht="15" hidden="false" customHeight="false" outlineLevel="0" collapsed="false">
      <c r="A509" s="127" t="s">
        <v>1799</v>
      </c>
      <c r="B509" s="127" t="n">
        <v>0.0897</v>
      </c>
      <c r="C509" s="127" t="s">
        <v>1293</v>
      </c>
      <c r="D509" s="127" t="n">
        <f aca="false">D508*(1+B509)</f>
        <v>3582.84973922317</v>
      </c>
      <c r="E509" s="127" t="n">
        <f aca="false">AVERAGE(D500:D509)</f>
        <v>4454.31352366848</v>
      </c>
      <c r="F509" s="127" t="n">
        <f aca="false">D509/E509-1</f>
        <v>-0.195644913590993</v>
      </c>
      <c r="G509" s="127" t="n">
        <f aca="false">IF(E509&gt;E508,1,0)</f>
        <v>0</v>
      </c>
      <c r="H509" s="127" t="n">
        <f aca="false">D509/D497-1</f>
        <v>-0.370014198200062</v>
      </c>
      <c r="I509" s="127" t="n">
        <f aca="false">STDEV(B504:B509)*SQRT(12)*100</f>
        <v>32.1560196541798</v>
      </c>
      <c r="J509" s="127" t="n">
        <v>2.92</v>
      </c>
      <c r="K509" s="127" t="n">
        <f aca="false">IF(AND(ISNUMBER(J509),ISNUMBER(J503)),J509-J503,"")</f>
        <v>1.26</v>
      </c>
      <c r="M509" s="127" t="str">
        <f aca="false">IF(AND(ISNUMBER(L509),ISNUMBER(L503)),L509-L503,"")</f>
        <v/>
      </c>
      <c r="N509" s="127" t="n">
        <v>1.7876</v>
      </c>
      <c r="O509" s="127" t="n">
        <f aca="false">IF(AND(ISNUMBER(N509),ISNUMBER(N503)),N509-N503,"")</f>
        <v>-0.651</v>
      </c>
      <c r="P509" s="127" t="n">
        <v>1</v>
      </c>
      <c r="Q509" s="127" t="n">
        <v>0</v>
      </c>
      <c r="R509" s="127" t="n">
        <f aca="false">IF(ISNUMBER(F509),IF(AND(F509&gt;0.02,G509=1),100,IF(F509&gt;-0.02,50,0)),"")</f>
        <v>0</v>
      </c>
      <c r="S509" s="127" t="n">
        <f aca="false">IF(ISNUMBER(H509),IF(H509&gt;0.05,100,IF(H509&gt;0,50,0)),"")</f>
        <v>0</v>
      </c>
      <c r="T509" s="127" t="n">
        <f aca="false">IF(AND(A509&gt;="2019-01",ISNUMBER(L509)),IF(AND(L509&lt;350,OR(NOT(ISNUMBER(M509)),M509&lt;50)),100,IF(L509&lt;=450,50,0)),IF(ISNUMBER(J509),IF(AND(J509&lt;0.95,OR(NOT(ISNUMBER(K509)),K509&lt;0.2)),100,IF(AND(J509&lt;=1.35,OR(NOT(ISNUMBER(K509)),K509&lt;0.4)),50,0)),""))</f>
        <v>0</v>
      </c>
      <c r="U509" s="127" t="n">
        <f aca="false">IF(ISNUMBER(P509),IF(P509=1,100,IF(P509=0,50,0)),"")</f>
        <v>100</v>
      </c>
      <c r="V509" s="127" t="n">
        <f aca="false">IF(ISNUMBER(Q509),IF(Q509=1,0,100),"")</f>
        <v>100</v>
      </c>
      <c r="W509" s="127" t="n">
        <f aca="false">IF(ISNUMBER(N509),IF(OR(N509&lt;4,AND(N509&lt;6,ISNUMBER(O509),O509&lt;-0.3)),100,IF(OR(N509&lt;=6,AND(ISNUMBER(O509),O509&lt;-0.3)),50,0)),"")</f>
        <v>100</v>
      </c>
      <c r="X509" s="127" t="n">
        <f aca="false">IF(ISNUMBER(I509),IF(I509&lt;15,100,IF(I509&lt;=25,50,0)),"")</f>
        <v>0</v>
      </c>
      <c r="Y509" s="127" t="n">
        <f aca="false">SUMPRODUCT({30,10,20,15,10,10,5},--ISNUMBER(R509:X509))</f>
        <v>100</v>
      </c>
      <c r="Z509" s="127" t="n">
        <f aca="false">IF(Y509&gt;=60,SUMPRODUCT({30,10,20,15,10,10,5},R509:X509)/Y509,"")</f>
        <v>35</v>
      </c>
      <c r="AA509" s="127" t="str">
        <f aca="false">IF(ISNUMBER(Z509),IF(Z509&gt;=70,"EASY",IF(Z509&gt;40,"UNCERTAIN","HARD")),"")</f>
        <v>HARD</v>
      </c>
    </row>
    <row r="510" customFormat="false" ht="15" hidden="false" customHeight="false" outlineLevel="0" collapsed="false">
      <c r="A510" s="127" t="s">
        <v>1800</v>
      </c>
      <c r="B510" s="127" t="n">
        <v>0.102</v>
      </c>
      <c r="C510" s="127" t="s">
        <v>1293</v>
      </c>
      <c r="D510" s="127" t="n">
        <f aca="false">D509*(1+B510)</f>
        <v>3948.30041262393</v>
      </c>
      <c r="E510" s="127" t="n">
        <f aca="false">AVERAGE(D501:D510)</f>
        <v>4291.3698162866</v>
      </c>
      <c r="F510" s="127" t="n">
        <f aca="false">D510/E510-1</f>
        <v>-0.0799440314746712</v>
      </c>
      <c r="G510" s="127" t="n">
        <f aca="false">IF(E510&gt;E509,1,0)</f>
        <v>0</v>
      </c>
      <c r="H510" s="127" t="n">
        <f aca="false">D510/D498-1</f>
        <v>-0.3374266524303</v>
      </c>
      <c r="I510" s="127" t="n">
        <f aca="false">STDEV(B505:B510)*SQRT(12)*100</f>
        <v>31.4525833597178</v>
      </c>
      <c r="J510" s="127" t="n">
        <v>3</v>
      </c>
      <c r="K510" s="127" t="n">
        <f aca="false">IF(AND(ISNUMBER(J510),ISNUMBER(J504)),J510-J504,"")</f>
        <v>0.4</v>
      </c>
      <c r="M510" s="127" t="str">
        <f aca="false">IF(AND(ISNUMBER(L510),ISNUMBER(L504)),L510-L504,"")</f>
        <v/>
      </c>
      <c r="N510" s="127" t="n">
        <v>1.9323</v>
      </c>
      <c r="O510" s="127" t="n">
        <f aca="false">IF(AND(ISNUMBER(N510),ISNUMBER(N504)),N510-N504,"")</f>
        <v>-0.2891</v>
      </c>
      <c r="P510" s="127" t="n">
        <v>1</v>
      </c>
      <c r="Q510" s="127" t="n">
        <v>0</v>
      </c>
      <c r="R510" s="127" t="n">
        <f aca="false">IF(ISNUMBER(F510),IF(AND(F510&gt;0.02,G510=1),100,IF(F510&gt;-0.02,50,0)),"")</f>
        <v>0</v>
      </c>
      <c r="S510" s="127" t="n">
        <f aca="false">IF(ISNUMBER(H510),IF(H510&gt;0.05,100,IF(H510&gt;0,50,0)),"")</f>
        <v>0</v>
      </c>
      <c r="T510" s="127" t="n">
        <f aca="false">IF(AND(A510&gt;="2019-01",ISNUMBER(L510)),IF(AND(L510&lt;350,OR(NOT(ISNUMBER(M510)),M510&lt;50)),100,IF(L510&lt;=450,50,0)),IF(ISNUMBER(J510),IF(AND(J510&lt;0.95,OR(NOT(ISNUMBER(K510)),K510&lt;0.2)),100,IF(AND(J510&lt;=1.35,OR(NOT(ISNUMBER(K510)),K510&lt;0.4)),50,0)),""))</f>
        <v>0</v>
      </c>
      <c r="U510" s="127" t="n">
        <f aca="false">IF(ISNUMBER(P510),IF(P510=1,100,IF(P510=0,50,0)),"")</f>
        <v>100</v>
      </c>
      <c r="V510" s="127" t="n">
        <f aca="false">IF(ISNUMBER(Q510),IF(Q510=1,0,100),"")</f>
        <v>100</v>
      </c>
      <c r="W510" s="127" t="n">
        <f aca="false">IF(ISNUMBER(N510),IF(OR(N510&lt;4,AND(N510&lt;6,ISNUMBER(O510),O510&lt;-0.3)),100,IF(OR(N510&lt;=6,AND(ISNUMBER(O510),O510&lt;-0.3)),50,0)),"")</f>
        <v>100</v>
      </c>
      <c r="X510" s="127" t="n">
        <f aca="false">IF(ISNUMBER(I510),IF(I510&lt;15,100,IF(I510&lt;=25,50,0)),"")</f>
        <v>0</v>
      </c>
      <c r="Y510" s="127" t="n">
        <f aca="false">SUMPRODUCT({30,10,20,15,10,10,5},--ISNUMBER(R510:X510))</f>
        <v>100</v>
      </c>
      <c r="Z510" s="127" t="n">
        <f aca="false">IF(Y510&gt;=60,SUMPRODUCT({30,10,20,15,10,10,5},R510:X510)/Y510,"")</f>
        <v>35</v>
      </c>
      <c r="AA510" s="127" t="str">
        <f aca="false">IF(ISNUMBER(Z510),IF(Z510&gt;=70,"EASY",IF(Z510&gt;40,"UNCERTAIN","HARD")),"")</f>
        <v>HARD</v>
      </c>
    </row>
    <row r="511" customFormat="false" ht="15" hidden="false" customHeight="false" outlineLevel="0" collapsed="false">
      <c r="A511" s="127" t="s">
        <v>1801</v>
      </c>
      <c r="B511" s="127" t="n">
        <v>0.0521</v>
      </c>
      <c r="C511" s="127" t="s">
        <v>1293</v>
      </c>
      <c r="D511" s="127" t="n">
        <f aca="false">D510*(1+B511)</f>
        <v>4154.00686412164</v>
      </c>
      <c r="E511" s="127" t="n">
        <f aca="false">AVERAGE(D502:D511)</f>
        <v>4152.45495129609</v>
      </c>
      <c r="F511" s="127" t="n">
        <f aca="false">D511/E511-1</f>
        <v>0.00037373381379191</v>
      </c>
      <c r="G511" s="127" t="n">
        <f aca="false">IF(E511&gt;E510,1,0)</f>
        <v>0</v>
      </c>
      <c r="H511" s="127" t="n">
        <f aca="false">D511/D499-1</f>
        <v>-0.316842984145354</v>
      </c>
      <c r="I511" s="127" t="n">
        <f aca="false">STDEV(B506:B511)*SQRT(12)*100</f>
        <v>29.8792402848533</v>
      </c>
      <c r="J511" s="127" t="n">
        <v>2.52</v>
      </c>
      <c r="K511" s="127" t="n">
        <f aca="false">IF(AND(ISNUMBER(J511),ISNUMBER(J505)),J511-J505,"")</f>
        <v>-0.57</v>
      </c>
      <c r="M511" s="127" t="str">
        <f aca="false">IF(AND(ISNUMBER(L511),ISNUMBER(L505)),L511-L505,"")</f>
        <v/>
      </c>
      <c r="N511" s="127" t="n">
        <v>1.8461</v>
      </c>
      <c r="O511" s="127" t="n">
        <f aca="false">IF(AND(ISNUMBER(N511),ISNUMBER(N505)),N511-N505,"")</f>
        <v>-0.1698</v>
      </c>
      <c r="P511" s="127" t="n">
        <v>1</v>
      </c>
      <c r="Q511" s="127" t="n">
        <v>0</v>
      </c>
      <c r="R511" s="127" t="n">
        <f aca="false">IF(ISNUMBER(F511),IF(AND(F511&gt;0.02,G511=1),100,IF(F511&gt;-0.02,50,0)),"")</f>
        <v>50</v>
      </c>
      <c r="S511" s="127" t="n">
        <f aca="false">IF(ISNUMBER(H511),IF(H511&gt;0.05,100,IF(H511&gt;0,50,0)),"")</f>
        <v>0</v>
      </c>
      <c r="T511" s="127" t="n">
        <f aca="false">IF(AND(A511&gt;="2019-01",ISNUMBER(L511)),IF(AND(L511&lt;350,OR(NOT(ISNUMBER(M511)),M511&lt;50)),100,IF(L511&lt;=450,50,0)),IF(ISNUMBER(J511),IF(AND(J511&lt;0.95,OR(NOT(ISNUMBER(K511)),K511&lt;0.2)),100,IF(AND(J511&lt;=1.35,OR(NOT(ISNUMBER(K511)),K511&lt;0.4)),50,0)),""))</f>
        <v>0</v>
      </c>
      <c r="U511" s="127" t="n">
        <f aca="false">IF(ISNUMBER(P511),IF(P511=1,100,IF(P511=0,50,0)),"")</f>
        <v>100</v>
      </c>
      <c r="V511" s="127" t="n">
        <f aca="false">IF(ISNUMBER(Q511),IF(Q511=1,0,100),"")</f>
        <v>100</v>
      </c>
      <c r="W511" s="127" t="n">
        <f aca="false">IF(ISNUMBER(N511),IF(OR(N511&lt;4,AND(N511&lt;6,ISNUMBER(O511),O511&lt;-0.3)),100,IF(OR(N511&lt;=6,AND(ISNUMBER(O511),O511&lt;-0.3)),50,0)),"")</f>
        <v>100</v>
      </c>
      <c r="X511" s="127" t="n">
        <f aca="false">IF(ISNUMBER(I511),IF(I511&lt;15,100,IF(I511&lt;=25,50,0)),"")</f>
        <v>0</v>
      </c>
      <c r="Y511" s="127" t="n">
        <f aca="false">SUMPRODUCT({30,10,20,15,10,10,5},--ISNUMBER(R511:X511))</f>
        <v>100</v>
      </c>
      <c r="Z511" s="127" t="n">
        <f aca="false">IF(Y511&gt;=60,SUMPRODUCT({30,10,20,15,10,10,5},R511:X511)/Y511,"")</f>
        <v>50</v>
      </c>
      <c r="AA511" s="127" t="str">
        <f aca="false">IF(ISNUMBER(Z511),IF(Z511&gt;=70,"EASY",IF(Z511&gt;40,"UNCERTAIN","HARD")),"")</f>
        <v>UNCERTAIN</v>
      </c>
    </row>
    <row r="512" customFormat="false" ht="15" hidden="false" customHeight="false" outlineLevel="0" collapsed="false">
      <c r="A512" s="127" t="s">
        <v>1802</v>
      </c>
      <c r="B512" s="127" t="n">
        <v>0.0044</v>
      </c>
      <c r="C512" s="127" t="s">
        <v>1293</v>
      </c>
      <c r="D512" s="127" t="n">
        <f aca="false">D511*(1+B512)</f>
        <v>4172.28449432377</v>
      </c>
      <c r="E512" s="127" t="n">
        <f aca="false">AVERAGE(D503:D512)</f>
        <v>4006.16621117251</v>
      </c>
      <c r="F512" s="127" t="n">
        <f aca="false">D512/E512-1</f>
        <v>0.0414656493003178</v>
      </c>
      <c r="G512" s="127" t="n">
        <f aca="false">IF(E512&gt;E511,1,0)</f>
        <v>0</v>
      </c>
      <c r="H512" s="127" t="n">
        <f aca="false">D512/D500-1</f>
        <v>-0.251975464161772</v>
      </c>
      <c r="I512" s="127" t="n">
        <f aca="false">STDEV(B507:B512)*SQRT(12)*100</f>
        <v>29.8917680975883</v>
      </c>
      <c r="J512" s="127" t="n">
        <v>1.89</v>
      </c>
      <c r="K512" s="127" t="n">
        <f aca="false">IF(AND(ISNUMBER(J512),ISNUMBER(J506)),J512-J506,"")</f>
        <v>-1.49</v>
      </c>
      <c r="M512" s="127" t="str">
        <f aca="false">IF(AND(ISNUMBER(L512),ISNUMBER(L506)),L512-L506,"")</f>
        <v/>
      </c>
      <c r="N512" s="127" t="n">
        <v>1.712</v>
      </c>
      <c r="O512" s="127" t="n">
        <f aca="false">IF(AND(ISNUMBER(N512),ISNUMBER(N506)),N512-N506,"")</f>
        <v>-0.0505</v>
      </c>
      <c r="P512" s="127" t="n">
        <v>1</v>
      </c>
      <c r="Q512" s="127" t="n">
        <v>0</v>
      </c>
      <c r="R512" s="127" t="n">
        <f aca="false">IF(ISNUMBER(F512),IF(AND(F512&gt;0.02,G512=1),100,IF(F512&gt;-0.02,50,0)),"")</f>
        <v>50</v>
      </c>
      <c r="S512" s="127" t="n">
        <f aca="false">IF(ISNUMBER(H512),IF(H512&gt;0.05,100,IF(H512&gt;0,50,0)),"")</f>
        <v>0</v>
      </c>
      <c r="T512" s="127" t="n">
        <f aca="false">IF(AND(A512&gt;="2019-01",ISNUMBER(L512)),IF(AND(L512&lt;350,OR(NOT(ISNUMBER(M512)),M512&lt;50)),100,IF(L512&lt;=450,50,0)),IF(ISNUMBER(J512),IF(AND(J512&lt;0.95,OR(NOT(ISNUMBER(K512)),K512&lt;0.2)),100,IF(AND(J512&lt;=1.35,OR(NOT(ISNUMBER(K512)),K512&lt;0.4)),50,0)),""))</f>
        <v>0</v>
      </c>
      <c r="U512" s="127" t="n">
        <f aca="false">IF(ISNUMBER(P512),IF(P512=1,100,IF(P512=0,50,0)),"")</f>
        <v>100</v>
      </c>
      <c r="V512" s="127" t="n">
        <f aca="false">IF(ISNUMBER(Q512),IF(Q512=1,0,100),"")</f>
        <v>100</v>
      </c>
      <c r="W512" s="127" t="n">
        <f aca="false">IF(ISNUMBER(N512),IF(OR(N512&lt;4,AND(N512&lt;6,ISNUMBER(O512),O512&lt;-0.3)),100,IF(OR(N512&lt;=6,AND(ISNUMBER(O512),O512&lt;-0.3)),50,0)),"")</f>
        <v>100</v>
      </c>
      <c r="X512" s="127" t="n">
        <f aca="false">IF(ISNUMBER(I512),IF(I512&lt;15,100,IF(I512&lt;=25,50,0)),"")</f>
        <v>0</v>
      </c>
      <c r="Y512" s="127" t="n">
        <f aca="false">SUMPRODUCT({30,10,20,15,10,10,5},--ISNUMBER(R512:X512))</f>
        <v>100</v>
      </c>
      <c r="Z512" s="127" t="n">
        <f aca="false">IF(Y512&gt;=60,SUMPRODUCT({30,10,20,15,10,10,5},R512:X512)/Y512,"")</f>
        <v>50</v>
      </c>
      <c r="AA512" s="127" t="str">
        <f aca="false">IF(ISNUMBER(Z512),IF(Z512&gt;=70,"EASY",IF(Z512&gt;40,"UNCERTAIN","HARD")),"")</f>
        <v>UNCERTAIN</v>
      </c>
    </row>
    <row r="513" customFormat="false" ht="15" hidden="false" customHeight="false" outlineLevel="0" collapsed="false">
      <c r="A513" s="127" t="s">
        <v>1803</v>
      </c>
      <c r="B513" s="127" t="n">
        <v>0.0773</v>
      </c>
      <c r="C513" s="127" t="s">
        <v>1293</v>
      </c>
      <c r="D513" s="127" t="n">
        <f aca="false">D512*(1+B513)</f>
        <v>4494.802085735</v>
      </c>
      <c r="E513" s="127" t="n">
        <f aca="false">AVERAGE(D504:D513)</f>
        <v>3943.35294272069</v>
      </c>
      <c r="F513" s="127" t="n">
        <f aca="false">D513/E513-1</f>
        <v>0.139842705186273</v>
      </c>
      <c r="G513" s="127" t="n">
        <f aca="false">IF(E513&gt;E512,1,0)</f>
        <v>0</v>
      </c>
      <c r="H513" s="127" t="n">
        <f aca="false">D513/D501-1</f>
        <v>-0.189125747173955</v>
      </c>
      <c r="I513" s="127" t="n">
        <f aca="false">STDEV(B508:B513)*SQRT(12)*100</f>
        <v>26.3510606997138</v>
      </c>
      <c r="J513" s="127" t="n">
        <v>1.68</v>
      </c>
      <c r="K513" s="127" t="n">
        <f aca="false">IF(AND(ISNUMBER(J513),ISNUMBER(J507)),J513-J507,"")</f>
        <v>-1.41</v>
      </c>
      <c r="M513" s="127" t="str">
        <f aca="false">IF(AND(ISNUMBER(L513),ISNUMBER(L507)),L513-L507,"")</f>
        <v/>
      </c>
      <c r="N513" s="127" t="n">
        <v>1.5271</v>
      </c>
      <c r="O513" s="127" t="n">
        <f aca="false">IF(AND(ISNUMBER(N513),ISNUMBER(N507)),N513-N507,"")</f>
        <v>-0.1453</v>
      </c>
      <c r="P513" s="127" t="n">
        <v>1</v>
      </c>
      <c r="Q513" s="127" t="n">
        <v>0</v>
      </c>
      <c r="R513" s="127" t="n">
        <f aca="false">IF(ISNUMBER(F513),IF(AND(F513&gt;0.02,G513=1),100,IF(F513&gt;-0.02,50,0)),"")</f>
        <v>50</v>
      </c>
      <c r="S513" s="127" t="n">
        <f aca="false">IF(ISNUMBER(H513),IF(H513&gt;0.05,100,IF(H513&gt;0,50,0)),"")</f>
        <v>0</v>
      </c>
      <c r="T513" s="127" t="n">
        <f aca="false">IF(AND(A513&gt;="2019-01",ISNUMBER(L513)),IF(AND(L513&lt;350,OR(NOT(ISNUMBER(M513)),M513&lt;50)),100,IF(L513&lt;=450,50,0)),IF(ISNUMBER(J513),IF(AND(J513&lt;0.95,OR(NOT(ISNUMBER(K513)),K513&lt;0.2)),100,IF(AND(J513&lt;=1.35,OR(NOT(ISNUMBER(K513)),K513&lt;0.4)),50,0)),""))</f>
        <v>0</v>
      </c>
      <c r="U513" s="127" t="n">
        <f aca="false">IF(ISNUMBER(P513),IF(P513=1,100,IF(P513=0,50,0)),"")</f>
        <v>100</v>
      </c>
      <c r="V513" s="127" t="n">
        <f aca="false">IF(ISNUMBER(Q513),IF(Q513=1,0,100),"")</f>
        <v>100</v>
      </c>
      <c r="W513" s="127" t="n">
        <f aca="false">IF(ISNUMBER(N513),IF(OR(N513&lt;4,AND(N513&lt;6,ISNUMBER(O513),O513&lt;-0.3)),100,IF(OR(N513&lt;=6,AND(ISNUMBER(O513),O513&lt;-0.3)),50,0)),"")</f>
        <v>100</v>
      </c>
      <c r="X513" s="127" t="n">
        <f aca="false">IF(ISNUMBER(I513),IF(I513&lt;15,100,IF(I513&lt;=25,50,0)),"")</f>
        <v>0</v>
      </c>
      <c r="Y513" s="127" t="n">
        <f aca="false">SUMPRODUCT({30,10,20,15,10,10,5},--ISNUMBER(R513:X513))</f>
        <v>100</v>
      </c>
      <c r="Z513" s="127" t="n">
        <f aca="false">IF(Y513&gt;=60,SUMPRODUCT({30,10,20,15,10,10,5},R513:X513)/Y513,"")</f>
        <v>50</v>
      </c>
      <c r="AA513" s="127" t="str">
        <f aca="false">IF(ISNUMBER(Z513),IF(Z513&gt;=70,"EASY",IF(Z513&gt;40,"UNCERTAIN","HARD")),"")</f>
        <v>UNCERTAIN</v>
      </c>
    </row>
    <row r="514" customFormat="false" ht="15" hidden="false" customHeight="false" outlineLevel="0" collapsed="false">
      <c r="A514" s="127" t="s">
        <v>1804</v>
      </c>
      <c r="B514" s="127" t="n">
        <v>0.0334</v>
      </c>
      <c r="C514" s="127" t="s">
        <v>1293</v>
      </c>
      <c r="D514" s="127" t="n">
        <f aca="false">D513*(1+B514)</f>
        <v>4644.92847539855</v>
      </c>
      <c r="E514" s="127" t="n">
        <f aca="false">AVERAGE(D505:D514)</f>
        <v>3983.41064454506</v>
      </c>
      <c r="F514" s="127" t="n">
        <f aca="false">D514/E514-1</f>
        <v>0.166068198808319</v>
      </c>
      <c r="G514" s="127" t="n">
        <f aca="false">IF(E514&gt;E513,1,0)</f>
        <v>1</v>
      </c>
      <c r="H514" s="127" t="n">
        <f aca="false">D514/D502-1</f>
        <v>-0.175725503767032</v>
      </c>
      <c r="I514" s="127" t="n">
        <f aca="false">STDEV(B509:B514)*SQRT(12)*100</f>
        <v>12.7810875906552</v>
      </c>
      <c r="J514" s="127" t="n">
        <v>1.32</v>
      </c>
      <c r="K514" s="127" t="n">
        <f aca="false">IF(AND(ISNUMBER(J514),ISNUMBER(J508)),J514-J508,"")</f>
        <v>-1.49</v>
      </c>
      <c r="M514" s="127" t="str">
        <f aca="false">IF(AND(ISNUMBER(L514),ISNUMBER(L508)),L514-L508,"")</f>
        <v/>
      </c>
      <c r="N514" s="127" t="n">
        <v>1.434</v>
      </c>
      <c r="O514" s="127" t="n">
        <f aca="false">IF(AND(ISNUMBER(N514),ISNUMBER(N508)),N514-N508,"")</f>
        <v>-0.367</v>
      </c>
      <c r="P514" s="127" t="n">
        <v>1</v>
      </c>
      <c r="Q514" s="127" t="n">
        <v>0</v>
      </c>
      <c r="R514" s="127" t="n">
        <f aca="false">IF(ISNUMBER(F514),IF(AND(F514&gt;0.02,G514=1),100,IF(F514&gt;-0.02,50,0)),"")</f>
        <v>100</v>
      </c>
      <c r="S514" s="127" t="n">
        <f aca="false">IF(ISNUMBER(H514),IF(H514&gt;0.05,100,IF(H514&gt;0,50,0)),"")</f>
        <v>0</v>
      </c>
      <c r="T514" s="127" t="n">
        <f aca="false">IF(AND(A514&gt;="2019-01",ISNUMBER(L514)),IF(AND(L514&lt;350,OR(NOT(ISNUMBER(M514)),M514&lt;50)),100,IF(L514&lt;=450,50,0)),IF(ISNUMBER(J514),IF(AND(J514&lt;0.95,OR(NOT(ISNUMBER(K514)),K514&lt;0.2)),100,IF(AND(J514&lt;=1.35,OR(NOT(ISNUMBER(K514)),K514&lt;0.4)),50,0)),""))</f>
        <v>50</v>
      </c>
      <c r="U514" s="127" t="n">
        <f aca="false">IF(ISNUMBER(P514),IF(P514=1,100,IF(P514=0,50,0)),"")</f>
        <v>100</v>
      </c>
      <c r="V514" s="127" t="n">
        <f aca="false">IF(ISNUMBER(Q514),IF(Q514=1,0,100),"")</f>
        <v>100</v>
      </c>
      <c r="W514" s="127" t="n">
        <f aca="false">IF(ISNUMBER(N514),IF(OR(N514&lt;4,AND(N514&lt;6,ISNUMBER(O514),O514&lt;-0.3)),100,IF(OR(N514&lt;=6,AND(ISNUMBER(O514),O514&lt;-0.3)),50,0)),"")</f>
        <v>100</v>
      </c>
      <c r="X514" s="127" t="n">
        <f aca="false">IF(ISNUMBER(I514),IF(I514&lt;15,100,IF(I514&lt;=25,50,0)),"")</f>
        <v>100</v>
      </c>
      <c r="Y514" s="127" t="n">
        <f aca="false">SUMPRODUCT({30,10,20,15,10,10,5},--ISNUMBER(R514:X514))</f>
        <v>100</v>
      </c>
      <c r="Z514" s="127" t="n">
        <f aca="false">IF(Y514&gt;=60,SUMPRODUCT({30,10,20,15,10,10,5},R514:X514)/Y514,"")</f>
        <v>80</v>
      </c>
      <c r="AA514" s="127" t="str">
        <f aca="false">IF(ISNUMBER(Z514),IF(Z514&gt;=70,"EASY",IF(Z514&gt;40,"UNCERTAIN","HARD")),"")</f>
        <v>EASY</v>
      </c>
    </row>
    <row r="515" customFormat="false" ht="15" hidden="false" customHeight="false" outlineLevel="0" collapsed="false">
      <c r="A515" s="127" t="s">
        <v>1805</v>
      </c>
      <c r="B515" s="127" t="n">
        <v>0.0409</v>
      </c>
      <c r="C515" s="127" t="s">
        <v>1293</v>
      </c>
      <c r="D515" s="127" t="n">
        <f aca="false">D514*(1+B515)</f>
        <v>4834.90605004235</v>
      </c>
      <c r="E515" s="127" t="n">
        <f aca="false">AVERAGE(D506:D515)</f>
        <v>4075.69937574334</v>
      </c>
      <c r="F515" s="127" t="n">
        <f aca="false">D515/E515-1</f>
        <v>0.186276416464239</v>
      </c>
      <c r="G515" s="127" t="n">
        <f aca="false">IF(E515&gt;E514,1,0)</f>
        <v>1</v>
      </c>
      <c r="H515" s="127" t="n">
        <f aca="false">D515/D503-1</f>
        <v>-0.0562233823243914</v>
      </c>
      <c r="I515" s="127" t="n">
        <f aca="false">STDEV(B510:B515)*SQRT(12)*100</f>
        <v>11.8737643567657</v>
      </c>
      <c r="J515" s="127" t="n">
        <v>1.18</v>
      </c>
      <c r="K515" s="127" t="n">
        <f aca="false">IF(AND(ISNUMBER(J515),ISNUMBER(J509)),J515-J509,"")</f>
        <v>-1.74</v>
      </c>
      <c r="M515" s="127" t="str">
        <f aca="false">IF(AND(ISNUMBER(L515),ISNUMBER(L509)),L515-L509,"")</f>
        <v/>
      </c>
      <c r="N515" s="127" t="n">
        <v>1.4798</v>
      </c>
      <c r="O515" s="127" t="n">
        <f aca="false">IF(AND(ISNUMBER(N515),ISNUMBER(N509)),N515-N509,"")</f>
        <v>-0.3078</v>
      </c>
      <c r="P515" s="127" t="n">
        <v>1</v>
      </c>
      <c r="Q515" s="127" t="n">
        <v>0</v>
      </c>
      <c r="R515" s="127" t="n">
        <f aca="false">IF(ISNUMBER(F515),IF(AND(F515&gt;0.02,G515=1),100,IF(F515&gt;-0.02,50,0)),"")</f>
        <v>100</v>
      </c>
      <c r="S515" s="127" t="n">
        <f aca="false">IF(ISNUMBER(H515),IF(H515&gt;0.05,100,IF(H515&gt;0,50,0)),"")</f>
        <v>0</v>
      </c>
      <c r="T515" s="127" t="n">
        <f aca="false">IF(AND(A515&gt;="2019-01",ISNUMBER(L515)),IF(AND(L515&lt;350,OR(NOT(ISNUMBER(M515)),M515&lt;50)),100,IF(L515&lt;=450,50,0)),IF(ISNUMBER(J515),IF(AND(J515&lt;0.95,OR(NOT(ISNUMBER(K515)),K515&lt;0.2)),100,IF(AND(J515&lt;=1.35,OR(NOT(ISNUMBER(K515)),K515&lt;0.4)),50,0)),""))</f>
        <v>50</v>
      </c>
      <c r="U515" s="127" t="n">
        <f aca="false">IF(ISNUMBER(P515),IF(P515=1,100,IF(P515=0,50,0)),"")</f>
        <v>100</v>
      </c>
      <c r="V515" s="127" t="n">
        <f aca="false">IF(ISNUMBER(Q515),IF(Q515=1,0,100),"")</f>
        <v>100</v>
      </c>
      <c r="W515" s="127" t="n">
        <f aca="false">IF(ISNUMBER(N515),IF(OR(N515&lt;4,AND(N515&lt;6,ISNUMBER(O515),O515&lt;-0.3)),100,IF(OR(N515&lt;=6,AND(ISNUMBER(O515),O515&lt;-0.3)),50,0)),"")</f>
        <v>100</v>
      </c>
      <c r="X515" s="127" t="n">
        <f aca="false">IF(ISNUMBER(I515),IF(I515&lt;15,100,IF(I515&lt;=25,50,0)),"")</f>
        <v>100</v>
      </c>
      <c r="Y515" s="127" t="n">
        <f aca="false">SUMPRODUCT({30,10,20,15,10,10,5},--ISNUMBER(R515:X515))</f>
        <v>100</v>
      </c>
      <c r="Z515" s="127" t="n">
        <f aca="false">IF(Y515&gt;=60,SUMPRODUCT({30,10,20,15,10,10,5},R515:X515)/Y515,"")</f>
        <v>80</v>
      </c>
      <c r="AA515" s="127" t="str">
        <f aca="false">IF(ISNUMBER(Z515),IF(Z515&gt;=70,"EASY",IF(Z515&gt;40,"UNCERTAIN","HARD")),"")</f>
        <v>EASY</v>
      </c>
    </row>
    <row r="516" customFormat="false" ht="15" hidden="false" customHeight="false" outlineLevel="0" collapsed="false">
      <c r="A516" s="127" t="s">
        <v>1806</v>
      </c>
      <c r="B516" s="127" t="n">
        <v>-0.0259</v>
      </c>
      <c r="C516" s="127" t="s">
        <v>1293</v>
      </c>
      <c r="D516" s="127" t="n">
        <f aca="false">D515*(1+B516)</f>
        <v>4709.68198334625</v>
      </c>
      <c r="E516" s="127" t="n">
        <f aca="false">AVERAGE(D507:D516)</f>
        <v>4148.65878766779</v>
      </c>
      <c r="F516" s="127" t="n">
        <f aca="false">D516/E516-1</f>
        <v>0.13523001634797</v>
      </c>
      <c r="G516" s="127" t="n">
        <f aca="false">IF(E516&gt;E515,1,0)</f>
        <v>1</v>
      </c>
      <c r="H516" s="127" t="n">
        <f aca="false">D516/D504-1</f>
        <v>0.109635248373941</v>
      </c>
      <c r="I516" s="127" t="n">
        <f aca="false">STDEV(B511:B516)*SQRT(12)*100</f>
        <v>12.619445312691</v>
      </c>
      <c r="J516" s="127" t="n">
        <v>1.14</v>
      </c>
      <c r="K516" s="127" t="n">
        <f aca="false">IF(AND(ISNUMBER(J516),ISNUMBER(J510)),J516-J510,"")</f>
        <v>-1.86</v>
      </c>
      <c r="M516" s="127" t="str">
        <f aca="false">IF(AND(ISNUMBER(L516),ISNUMBER(L510)),L516-L510,"")</f>
        <v/>
      </c>
      <c r="N516" s="127" t="n">
        <v>1.7127</v>
      </c>
      <c r="O516" s="127" t="n">
        <f aca="false">IF(AND(ISNUMBER(N516),ISNUMBER(N510)),N516-N510,"")</f>
        <v>-0.2196</v>
      </c>
      <c r="P516" s="127" t="n">
        <v>1</v>
      </c>
      <c r="Q516" s="127" t="n">
        <v>0</v>
      </c>
      <c r="R516" s="127" t="n">
        <f aca="false">IF(ISNUMBER(F516),IF(AND(F516&gt;0.02,G516=1),100,IF(F516&gt;-0.02,50,0)),"")</f>
        <v>100</v>
      </c>
      <c r="S516" s="127" t="n">
        <f aca="false">IF(ISNUMBER(H516),IF(H516&gt;0.05,100,IF(H516&gt;0,50,0)),"")</f>
        <v>100</v>
      </c>
      <c r="T516" s="127" t="n">
        <f aca="false">IF(AND(A516&gt;="2019-01",ISNUMBER(L516)),IF(AND(L516&lt;350,OR(NOT(ISNUMBER(M516)),M516&lt;50)),100,IF(L516&lt;=450,50,0)),IF(ISNUMBER(J516),IF(AND(J516&lt;0.95,OR(NOT(ISNUMBER(K516)),K516&lt;0.2)),100,IF(AND(J516&lt;=1.35,OR(NOT(ISNUMBER(K516)),K516&lt;0.4)),50,0)),""))</f>
        <v>50</v>
      </c>
      <c r="U516" s="127" t="n">
        <f aca="false">IF(ISNUMBER(P516),IF(P516=1,100,IF(P516=0,50,0)),"")</f>
        <v>100</v>
      </c>
      <c r="V516" s="127" t="n">
        <f aca="false">IF(ISNUMBER(Q516),IF(Q516=1,0,100),"")</f>
        <v>100</v>
      </c>
      <c r="W516" s="127" t="n">
        <f aca="false">IF(ISNUMBER(N516),IF(OR(N516&lt;4,AND(N516&lt;6,ISNUMBER(O516),O516&lt;-0.3)),100,IF(OR(N516&lt;=6,AND(ISNUMBER(O516),O516&lt;-0.3)),50,0)),"")</f>
        <v>100</v>
      </c>
      <c r="X516" s="127" t="n">
        <f aca="false">IF(ISNUMBER(I516),IF(I516&lt;15,100,IF(I516&lt;=25,50,0)),"")</f>
        <v>100</v>
      </c>
      <c r="Y516" s="127" t="n">
        <f aca="false">SUMPRODUCT({30,10,20,15,10,10,5},--ISNUMBER(R516:X516))</f>
        <v>100</v>
      </c>
      <c r="Z516" s="127" t="n">
        <f aca="false">IF(Y516&gt;=60,SUMPRODUCT({30,10,20,15,10,10,5},R516:X516)/Y516,"")</f>
        <v>90</v>
      </c>
      <c r="AA516" s="127" t="str">
        <f aca="false">IF(ISNUMBER(Z516),IF(Z516&gt;=70,"EASY",IF(Z516&gt;40,"UNCERTAIN","HARD")),"")</f>
        <v>EASY</v>
      </c>
    </row>
    <row r="517" customFormat="false" ht="15" hidden="false" customHeight="false" outlineLevel="0" collapsed="false">
      <c r="A517" s="127" t="s">
        <v>1807</v>
      </c>
      <c r="B517" s="127" t="n">
        <v>0.0556</v>
      </c>
      <c r="C517" s="127" t="s">
        <v>1293</v>
      </c>
      <c r="D517" s="127" t="n">
        <f aca="false">D516*(1+B517)</f>
        <v>4971.5403016203</v>
      </c>
      <c r="E517" s="127" t="n">
        <f aca="false">AVERAGE(D508:D517)</f>
        <v>4280.12234487614</v>
      </c>
      <c r="F517" s="127" t="n">
        <f aca="false">D517/E517-1</f>
        <v>0.161541633867517</v>
      </c>
      <c r="G517" s="127" t="n">
        <f aca="false">IF(E517&gt;E516,1,0)</f>
        <v>1</v>
      </c>
      <c r="H517" s="127" t="n">
        <f aca="false">D517/D505-1</f>
        <v>0.270837548208237</v>
      </c>
      <c r="I517" s="127" t="n">
        <f aca="false">STDEV(B512:B517)*SQRT(12)*100</f>
        <v>12.7728853435706</v>
      </c>
      <c r="J517" s="127" t="n">
        <v>1.13</v>
      </c>
      <c r="K517" s="127" t="n">
        <f aca="false">IF(AND(ISNUMBER(J517),ISNUMBER(J511)),J517-J511,"")</f>
        <v>-1.39</v>
      </c>
      <c r="M517" s="127" t="str">
        <f aca="false">IF(AND(ISNUMBER(L517),ISNUMBER(L511)),L517-L511,"")</f>
        <v/>
      </c>
      <c r="N517" s="127" t="n">
        <v>1.7142</v>
      </c>
      <c r="O517" s="127" t="n">
        <f aca="false">IF(AND(ISNUMBER(N517),ISNUMBER(N511)),N517-N511,"")</f>
        <v>-0.1319</v>
      </c>
      <c r="P517" s="127" t="n">
        <v>1</v>
      </c>
      <c r="Q517" s="127" t="n">
        <v>0</v>
      </c>
      <c r="R517" s="127" t="n">
        <f aca="false">IF(ISNUMBER(F517),IF(AND(F517&gt;0.02,G517=1),100,IF(F517&gt;-0.02,50,0)),"")</f>
        <v>100</v>
      </c>
      <c r="S517" s="127" t="n">
        <f aca="false">IF(ISNUMBER(H517),IF(H517&gt;0.05,100,IF(H517&gt;0,50,0)),"")</f>
        <v>100</v>
      </c>
      <c r="T517" s="127" t="n">
        <f aca="false">IF(AND(A517&gt;="2019-01",ISNUMBER(L517)),IF(AND(L517&lt;350,OR(NOT(ISNUMBER(M517)),M517&lt;50)),100,IF(L517&lt;=450,50,0)),IF(ISNUMBER(J517),IF(AND(J517&lt;0.95,OR(NOT(ISNUMBER(K517)),K517&lt;0.2)),100,IF(AND(J517&lt;=1.35,OR(NOT(ISNUMBER(K517)),K517&lt;0.4)),50,0)),""))</f>
        <v>50</v>
      </c>
      <c r="U517" s="127" t="n">
        <f aca="false">IF(ISNUMBER(P517),IF(P517=1,100,IF(P517=0,50,0)),"")</f>
        <v>100</v>
      </c>
      <c r="V517" s="127" t="n">
        <f aca="false">IF(ISNUMBER(Q517),IF(Q517=1,0,100),"")</f>
        <v>100</v>
      </c>
      <c r="W517" s="127" t="n">
        <f aca="false">IF(ISNUMBER(N517),IF(OR(N517&lt;4,AND(N517&lt;6,ISNUMBER(O517),O517&lt;-0.3)),100,IF(OR(N517&lt;=6,AND(ISNUMBER(O517),O517&lt;-0.3)),50,0)),"")</f>
        <v>100</v>
      </c>
      <c r="X517" s="127" t="n">
        <f aca="false">IF(ISNUMBER(I517),IF(I517&lt;15,100,IF(I517&lt;=25,50,0)),"")</f>
        <v>100</v>
      </c>
      <c r="Y517" s="127" t="n">
        <f aca="false">SUMPRODUCT({30,10,20,15,10,10,5},--ISNUMBER(R517:X517))</f>
        <v>100</v>
      </c>
      <c r="Z517" s="127" t="n">
        <f aca="false">IF(Y517&gt;=60,SUMPRODUCT({30,10,20,15,10,10,5},R517:X517)/Y517,"")</f>
        <v>90</v>
      </c>
      <c r="AA517" s="127" t="str">
        <f aca="false">IF(ISNUMBER(Z517),IF(Z517&gt;=70,"EASY",IF(Z517&gt;40,"UNCERTAIN","HARD")),"")</f>
        <v>EASY</v>
      </c>
    </row>
    <row r="518" customFormat="false" ht="15" hidden="false" customHeight="false" outlineLevel="0" collapsed="false">
      <c r="A518" s="127" t="s">
        <v>1808</v>
      </c>
      <c r="B518" s="127" t="n">
        <v>0.0276</v>
      </c>
      <c r="C518" s="127" t="s">
        <v>1293</v>
      </c>
      <c r="D518" s="127" t="n">
        <f aca="false">D517*(1+B518)</f>
        <v>5108.75481394503</v>
      </c>
      <c r="E518" s="127" t="n">
        <f aca="false">AVERAGE(D509:D518)</f>
        <v>4462.205522038</v>
      </c>
      <c r="F518" s="127" t="n">
        <f aca="false">D518/E518-1</f>
        <v>0.144894556898789</v>
      </c>
      <c r="G518" s="127" t="n">
        <f aca="false">IF(E518&gt;E517,1,0)</f>
        <v>1</v>
      </c>
      <c r="H518" s="127" t="n">
        <f aca="false">D518/D506-1</f>
        <v>0.283578400372307</v>
      </c>
      <c r="I518" s="127" t="n">
        <f aca="false">STDEV(B513:B518)*SQRT(12)*100</f>
        <v>12.014379717655</v>
      </c>
      <c r="J518" s="127" t="n">
        <v>1.11</v>
      </c>
      <c r="K518" s="127" t="n">
        <f aca="false">IF(AND(ISNUMBER(J518),ISNUMBER(J512)),J518-J512,"")</f>
        <v>-0.78</v>
      </c>
      <c r="M518" s="127" t="str">
        <f aca="false">IF(AND(ISNUMBER(L518),ISNUMBER(L512)),L518-L512,"")</f>
        <v/>
      </c>
      <c r="N518" s="127" t="n">
        <v>1.8237</v>
      </c>
      <c r="O518" s="127" t="n">
        <f aca="false">IF(AND(ISNUMBER(N518),ISNUMBER(N512)),N518-N512,"")</f>
        <v>0.1117</v>
      </c>
      <c r="P518" s="127" t="n">
        <v>1</v>
      </c>
      <c r="Q518" s="127" t="n">
        <v>0</v>
      </c>
      <c r="R518" s="127" t="n">
        <f aca="false">IF(ISNUMBER(F518),IF(AND(F518&gt;0.02,G518=1),100,IF(F518&gt;-0.02,50,0)),"")</f>
        <v>100</v>
      </c>
      <c r="S518" s="127" t="n">
        <f aca="false">IF(ISNUMBER(H518),IF(H518&gt;0.05,100,IF(H518&gt;0,50,0)),"")</f>
        <v>100</v>
      </c>
      <c r="T518" s="127" t="n">
        <f aca="false">IF(AND(A518&gt;="2019-01",ISNUMBER(L518)),IF(AND(L518&lt;350,OR(NOT(ISNUMBER(M518)),M518&lt;50)),100,IF(L518&lt;=450,50,0)),IF(ISNUMBER(J518),IF(AND(J518&lt;0.95,OR(NOT(ISNUMBER(K518)),K518&lt;0.2)),100,IF(AND(J518&lt;=1.35,OR(NOT(ISNUMBER(K518)),K518&lt;0.4)),50,0)),""))</f>
        <v>50</v>
      </c>
      <c r="U518" s="127" t="n">
        <f aca="false">IF(ISNUMBER(P518),IF(P518=1,100,IF(P518=0,50,0)),"")</f>
        <v>100</v>
      </c>
      <c r="V518" s="127" t="n">
        <f aca="false">IF(ISNUMBER(Q518),IF(Q518=1,0,100),"")</f>
        <v>100</v>
      </c>
      <c r="W518" s="127" t="n">
        <f aca="false">IF(ISNUMBER(N518),IF(OR(N518&lt;4,AND(N518&lt;6,ISNUMBER(O518),O518&lt;-0.3)),100,IF(OR(N518&lt;=6,AND(ISNUMBER(O518),O518&lt;-0.3)),50,0)),"")</f>
        <v>100</v>
      </c>
      <c r="X518" s="127" t="n">
        <f aca="false">IF(ISNUMBER(I518),IF(I518&lt;15,100,IF(I518&lt;=25,50,0)),"")</f>
        <v>100</v>
      </c>
      <c r="Y518" s="127" t="n">
        <f aca="false">SUMPRODUCT({30,10,20,15,10,10,5},--ISNUMBER(R518:X518))</f>
        <v>100</v>
      </c>
      <c r="Z518" s="127" t="n">
        <f aca="false">IF(Y518&gt;=60,SUMPRODUCT({30,10,20,15,10,10,5},R518:X518)/Y518,"")</f>
        <v>90</v>
      </c>
      <c r="AA518" s="127" t="str">
        <f aca="false">IF(ISNUMBER(Z518),IF(Z518&gt;=70,"EASY",IF(Z518&gt;40,"UNCERTAIN","HARD")),"")</f>
        <v>EASY</v>
      </c>
    </row>
    <row r="519" customFormat="false" ht="15" hidden="false" customHeight="false" outlineLevel="0" collapsed="false">
      <c r="A519" s="127" t="s">
        <v>1809</v>
      </c>
      <c r="B519" s="127" t="n">
        <v>-0.0336</v>
      </c>
      <c r="C519" s="127" t="s">
        <v>1293</v>
      </c>
      <c r="D519" s="127" t="n">
        <f aca="false">D518*(1+B519)</f>
        <v>4937.10065219647</v>
      </c>
      <c r="E519" s="127" t="n">
        <f aca="false">AVERAGE(D510:D519)</f>
        <v>4597.63061333533</v>
      </c>
      <c r="F519" s="127" t="n">
        <f aca="false">D519/E519-1</f>
        <v>0.0738358662125915</v>
      </c>
      <c r="G519" s="127" t="n">
        <f aca="false">IF(E519&gt;E518,1,0)</f>
        <v>1</v>
      </c>
      <c r="H519" s="127" t="n">
        <f aca="false">D519/D507-1</f>
        <v>0.35007636713082</v>
      </c>
      <c r="I519" s="127" t="n">
        <f aca="false">STDEV(B514:B519)*SQRT(12)*100</f>
        <v>12.8130495979685</v>
      </c>
      <c r="J519" s="127" t="n">
        <v>0.99</v>
      </c>
      <c r="K519" s="127" t="n">
        <f aca="false">IF(AND(ISNUMBER(J519),ISNUMBER(J513)),J519-J513,"")</f>
        <v>-0.69</v>
      </c>
      <c r="M519" s="127" t="str">
        <f aca="false">IF(AND(ISNUMBER(L519),ISNUMBER(L513)),L519-L513,"")</f>
        <v/>
      </c>
      <c r="N519" s="127" t="n">
        <v>1.5123</v>
      </c>
      <c r="O519" s="127" t="n">
        <f aca="false">IF(AND(ISNUMBER(N519),ISNUMBER(N513)),N519-N513,"")</f>
        <v>-0.0147999999999999</v>
      </c>
      <c r="P519" s="127" t="n">
        <v>1</v>
      </c>
      <c r="Q519" s="127" t="n">
        <v>0</v>
      </c>
      <c r="R519" s="127" t="n">
        <f aca="false">IF(ISNUMBER(F519),IF(AND(F519&gt;0.02,G519=1),100,IF(F519&gt;-0.02,50,0)),"")</f>
        <v>100</v>
      </c>
      <c r="S519" s="127" t="n">
        <f aca="false">IF(ISNUMBER(H519),IF(H519&gt;0.05,100,IF(H519&gt;0,50,0)),"")</f>
        <v>100</v>
      </c>
      <c r="T519" s="127" t="n">
        <f aca="false">IF(AND(A519&gt;="2019-01",ISNUMBER(L519)),IF(AND(L519&lt;350,OR(NOT(ISNUMBER(M519)),M519&lt;50)),100,IF(L519&lt;=450,50,0)),IF(ISNUMBER(J519),IF(AND(J519&lt;0.95,OR(NOT(ISNUMBER(K519)),K519&lt;0.2)),100,IF(AND(J519&lt;=1.35,OR(NOT(ISNUMBER(K519)),K519&lt;0.4)),50,0)),""))</f>
        <v>50</v>
      </c>
      <c r="U519" s="127" t="n">
        <f aca="false">IF(ISNUMBER(P519),IF(P519=1,100,IF(P519=0,50,0)),"")</f>
        <v>100</v>
      </c>
      <c r="V519" s="127" t="n">
        <f aca="false">IF(ISNUMBER(Q519),IF(Q519=1,0,100),"")</f>
        <v>100</v>
      </c>
      <c r="W519" s="127" t="n">
        <f aca="false">IF(ISNUMBER(N519),IF(OR(N519&lt;4,AND(N519&lt;6,ISNUMBER(O519),O519&lt;-0.3)),100,IF(OR(N519&lt;=6,AND(ISNUMBER(O519),O519&lt;-0.3)),50,0)),"")</f>
        <v>100</v>
      </c>
      <c r="X519" s="127" t="n">
        <f aca="false">IF(ISNUMBER(I519),IF(I519&lt;15,100,IF(I519&lt;=25,50,0)),"")</f>
        <v>100</v>
      </c>
      <c r="Y519" s="127" t="n">
        <f aca="false">SUMPRODUCT({30,10,20,15,10,10,5},--ISNUMBER(R519:X519))</f>
        <v>100</v>
      </c>
      <c r="Z519" s="127" t="n">
        <f aca="false">IF(Y519&gt;=60,SUMPRODUCT({30,10,20,15,10,10,5},R519:X519)/Y519,"")</f>
        <v>90</v>
      </c>
      <c r="AA519" s="127" t="str">
        <f aca="false">IF(ISNUMBER(Z519),IF(Z519&gt;=70,"EASY",IF(Z519&gt;40,"UNCERTAIN","HARD")),"")</f>
        <v>EASY</v>
      </c>
    </row>
    <row r="520" customFormat="false" ht="15" hidden="false" customHeight="false" outlineLevel="0" collapsed="false">
      <c r="A520" s="127" t="s">
        <v>1810</v>
      </c>
      <c r="B520" s="127" t="n">
        <v>0.034</v>
      </c>
      <c r="C520" s="127" t="s">
        <v>1293</v>
      </c>
      <c r="D520" s="127" t="n">
        <f aca="false">D519*(1+B520)</f>
        <v>5104.96207437115</v>
      </c>
      <c r="E520" s="127" t="n">
        <f aca="false">AVERAGE(D511:D520)</f>
        <v>4713.29677951005</v>
      </c>
      <c r="F520" s="127" t="n">
        <f aca="false">D520/E520-1</f>
        <v>0.0830979488844781</v>
      </c>
      <c r="G520" s="127" t="n">
        <f aca="false">IF(E520&gt;E519,1,0)</f>
        <v>1</v>
      </c>
      <c r="H520" s="127" t="n">
        <f aca="false">D520/D508-1</f>
        <v>0.552640377725801</v>
      </c>
      <c r="I520" s="127" t="n">
        <f aca="false">STDEV(B515:B520)*SQRT(12)*100</f>
        <v>12.8324962497559</v>
      </c>
      <c r="J520" s="127" t="n">
        <v>0.99</v>
      </c>
      <c r="K520" s="127" t="n">
        <f aca="false">IF(AND(ISNUMBER(J520),ISNUMBER(J514)),J520-J514,"")</f>
        <v>-0.33</v>
      </c>
      <c r="M520" s="127" t="str">
        <f aca="false">IF(AND(ISNUMBER(L520),ISNUMBER(L514)),L520-L514,"")</f>
        <v/>
      </c>
      <c r="N520" s="127" t="n">
        <v>1.3495</v>
      </c>
      <c r="O520" s="127" t="n">
        <f aca="false">IF(AND(ISNUMBER(N520),ISNUMBER(N514)),N520-N514,"")</f>
        <v>-0.0845</v>
      </c>
      <c r="P520" s="127" t="n">
        <v>1</v>
      </c>
      <c r="Q520" s="127" t="n">
        <v>0</v>
      </c>
      <c r="R520" s="127" t="n">
        <f aca="false">IF(ISNUMBER(F520),IF(AND(F520&gt;0.02,G520=1),100,IF(F520&gt;-0.02,50,0)),"")</f>
        <v>100</v>
      </c>
      <c r="S520" s="127" t="n">
        <f aca="false">IF(ISNUMBER(H520),IF(H520&gt;0.05,100,IF(H520&gt;0,50,0)),"")</f>
        <v>100</v>
      </c>
      <c r="T520" s="127" t="n">
        <f aca="false">IF(AND(A520&gt;="2019-01",ISNUMBER(L520)),IF(AND(L520&lt;350,OR(NOT(ISNUMBER(M520)),M520&lt;50)),100,IF(L520&lt;=450,50,0)),IF(ISNUMBER(J520),IF(AND(J520&lt;0.95,OR(NOT(ISNUMBER(K520)),K520&lt;0.2)),100,IF(AND(J520&lt;=1.35,OR(NOT(ISNUMBER(K520)),K520&lt;0.4)),50,0)),""))</f>
        <v>50</v>
      </c>
      <c r="U520" s="127" t="n">
        <f aca="false">IF(ISNUMBER(P520),IF(P520=1,100,IF(P520=0,50,0)),"")</f>
        <v>100</v>
      </c>
      <c r="V520" s="127" t="n">
        <f aca="false">IF(ISNUMBER(Q520),IF(Q520=1,0,100),"")</f>
        <v>100</v>
      </c>
      <c r="W520" s="127" t="n">
        <f aca="false">IF(ISNUMBER(N520),IF(OR(N520&lt;4,AND(N520&lt;6,ISNUMBER(O520),O520&lt;-0.3)),100,IF(OR(N520&lt;=6,AND(ISNUMBER(O520),O520&lt;-0.3)),50,0)),"")</f>
        <v>100</v>
      </c>
      <c r="X520" s="127" t="n">
        <f aca="false">IF(ISNUMBER(I520),IF(I520&lt;15,100,IF(I520&lt;=25,50,0)),"")</f>
        <v>100</v>
      </c>
      <c r="Y520" s="127" t="n">
        <f aca="false">SUMPRODUCT({30,10,20,15,10,10,5},--ISNUMBER(R520:X520))</f>
        <v>100</v>
      </c>
      <c r="Z520" s="127" t="n">
        <f aca="false">IF(Y520&gt;=60,SUMPRODUCT({30,10,20,15,10,10,5},R520:X520)/Y520,"")</f>
        <v>90</v>
      </c>
      <c r="AA520" s="127" t="str">
        <f aca="false">IF(ISNUMBER(Z520),IF(Z520&gt;=70,"EASY",IF(Z520&gt;40,"UNCERTAIN","HARD")),"")</f>
        <v>EASY</v>
      </c>
    </row>
    <row r="521" customFormat="false" ht="15" hidden="false" customHeight="false" outlineLevel="0" collapsed="false">
      <c r="A521" s="127" t="s">
        <v>1811</v>
      </c>
      <c r="B521" s="127" t="n">
        <v>0.0632</v>
      </c>
      <c r="C521" s="127" t="s">
        <v>1293</v>
      </c>
      <c r="D521" s="127" t="n">
        <f aca="false">D520*(1+B521)</f>
        <v>5427.59567747141</v>
      </c>
      <c r="E521" s="127" t="n">
        <f aca="false">AVERAGE(D512:D521)</f>
        <v>4840.65566084503</v>
      </c>
      <c r="F521" s="127" t="n">
        <f aca="false">D521/E521-1</f>
        <v>0.121252172794278</v>
      </c>
      <c r="G521" s="127" t="n">
        <f aca="false">IF(E521&gt;E520,1,0)</f>
        <v>1</v>
      </c>
      <c r="H521" s="127" t="n">
        <f aca="false">D521/D509-1</f>
        <v>0.514882306688145</v>
      </c>
      <c r="I521" s="127" t="n">
        <f aca="false">STDEV(B516:B521)*SQRT(12)*100</f>
        <v>14.1706697089446</v>
      </c>
      <c r="J521" s="127" t="n">
        <v>1</v>
      </c>
      <c r="K521" s="127" t="n">
        <f aca="false">IF(AND(ISNUMBER(J521),ISNUMBER(J515)),J521-J515,"")</f>
        <v>-0.18</v>
      </c>
      <c r="M521" s="127" t="str">
        <f aca="false">IF(AND(ISNUMBER(L521),ISNUMBER(L515)),L521-L515,"")</f>
        <v/>
      </c>
      <c r="N521" s="127" t="n">
        <v>1.1592</v>
      </c>
      <c r="O521" s="127" t="n">
        <f aca="false">IF(AND(ISNUMBER(N521),ISNUMBER(N515)),N521-N515,"")</f>
        <v>-0.3206</v>
      </c>
      <c r="P521" s="127" t="n">
        <v>1</v>
      </c>
      <c r="Q521" s="127" t="n">
        <v>0</v>
      </c>
      <c r="R521" s="127" t="n">
        <f aca="false">IF(ISNUMBER(F521),IF(AND(F521&gt;0.02,G521=1),100,IF(F521&gt;-0.02,50,0)),"")</f>
        <v>100</v>
      </c>
      <c r="S521" s="127" t="n">
        <f aca="false">IF(ISNUMBER(H521),IF(H521&gt;0.05,100,IF(H521&gt;0,50,0)),"")</f>
        <v>100</v>
      </c>
      <c r="T521" s="127" t="n">
        <f aca="false">IF(AND(A521&gt;="2019-01",ISNUMBER(L521)),IF(AND(L521&lt;350,OR(NOT(ISNUMBER(M521)),M521&lt;50)),100,IF(L521&lt;=450,50,0)),IF(ISNUMBER(J521),IF(AND(J521&lt;0.95,OR(NOT(ISNUMBER(K521)),K521&lt;0.2)),100,IF(AND(J521&lt;=1.35,OR(NOT(ISNUMBER(K521)),K521&lt;0.4)),50,0)),""))</f>
        <v>50</v>
      </c>
      <c r="U521" s="127" t="n">
        <f aca="false">IF(ISNUMBER(P521),IF(P521=1,100,IF(P521=0,50,0)),"")</f>
        <v>100</v>
      </c>
      <c r="V521" s="127" t="n">
        <f aca="false">IF(ISNUMBER(Q521),IF(Q521=1,0,100),"")</f>
        <v>100</v>
      </c>
      <c r="W521" s="127" t="n">
        <f aca="false">IF(ISNUMBER(N521),IF(OR(N521&lt;4,AND(N521&lt;6,ISNUMBER(O521),O521&lt;-0.3)),100,IF(OR(N521&lt;=6,AND(ISNUMBER(O521),O521&lt;-0.3)),50,0)),"")</f>
        <v>100</v>
      </c>
      <c r="X521" s="127" t="n">
        <f aca="false">IF(ISNUMBER(I521),IF(I521&lt;15,100,IF(I521&lt;=25,50,0)),"")</f>
        <v>100</v>
      </c>
      <c r="Y521" s="127" t="n">
        <f aca="false">SUMPRODUCT({30,10,20,15,10,10,5},--ISNUMBER(R521:X521))</f>
        <v>100</v>
      </c>
      <c r="Z521" s="127" t="n">
        <f aca="false">IF(Y521&gt;=60,SUMPRODUCT({30,10,20,15,10,10,5},R521:X521)/Y521,"")</f>
        <v>90</v>
      </c>
      <c r="AA521" s="127" t="str">
        <f aca="false">IF(ISNUMBER(Z521),IF(Z521&gt;=70,"EASY",IF(Z521&gt;40,"UNCERTAIN","HARD")),"")</f>
        <v>EASY</v>
      </c>
    </row>
    <row r="522" customFormat="false" ht="15" hidden="false" customHeight="false" outlineLevel="0" collapsed="false">
      <c r="A522" s="127" t="s">
        <v>1812</v>
      </c>
      <c r="B522" s="127" t="n">
        <v>0.0201</v>
      </c>
      <c r="C522" s="127" t="s">
        <v>1293</v>
      </c>
      <c r="D522" s="127" t="n">
        <f aca="false">D521*(1+B522)</f>
        <v>5536.69035058858</v>
      </c>
      <c r="E522" s="127" t="n">
        <f aca="false">AVERAGE(D513:D522)</f>
        <v>4977.09624647151</v>
      </c>
      <c r="F522" s="127" t="n">
        <f aca="false">D522/E522-1</f>
        <v>0.112433852271552</v>
      </c>
      <c r="G522" s="127" t="n">
        <f aca="false">IF(E522&gt;E521,1,0)</f>
        <v>1</v>
      </c>
      <c r="H522" s="127" t="n">
        <f aca="false">D522/D510-1</f>
        <v>0.402297133441539</v>
      </c>
      <c r="I522" s="127" t="n">
        <f aca="false">STDEV(B517:B522)*SQRT(12)*100</f>
        <v>11.8932535498071</v>
      </c>
      <c r="J522" s="127" t="n">
        <v>0.96</v>
      </c>
      <c r="K522" s="127" t="n">
        <f aca="false">IF(AND(ISNUMBER(J522),ISNUMBER(J516)),J522-J516,"")</f>
        <v>-0.18</v>
      </c>
      <c r="M522" s="127" t="str">
        <f aca="false">IF(AND(ISNUMBER(L522),ISNUMBER(L516)),L522-L516,"")</f>
        <v/>
      </c>
      <c r="N522" s="127" t="n">
        <v>0.9675</v>
      </c>
      <c r="O522" s="127" t="n">
        <f aca="false">IF(AND(ISNUMBER(N522),ISNUMBER(N516)),N522-N516,"")</f>
        <v>-0.7452</v>
      </c>
      <c r="P522" s="127" t="n">
        <v>1</v>
      </c>
      <c r="Q522" s="127" t="n">
        <v>0</v>
      </c>
      <c r="R522" s="127" t="n">
        <f aca="false">IF(ISNUMBER(F522),IF(AND(F522&gt;0.02,G522=1),100,IF(F522&gt;-0.02,50,0)),"")</f>
        <v>100</v>
      </c>
      <c r="S522" s="127" t="n">
        <f aca="false">IF(ISNUMBER(H522),IF(H522&gt;0.05,100,IF(H522&gt;0,50,0)),"")</f>
        <v>100</v>
      </c>
      <c r="T522" s="127" t="n">
        <f aca="false">IF(AND(A522&gt;="2019-01",ISNUMBER(L522)),IF(AND(L522&lt;350,OR(NOT(ISNUMBER(M522)),M522&lt;50)),100,IF(L522&lt;=450,50,0)),IF(ISNUMBER(J522),IF(AND(J522&lt;0.95,OR(NOT(ISNUMBER(K522)),K522&lt;0.2)),100,IF(AND(J522&lt;=1.35,OR(NOT(ISNUMBER(K522)),K522&lt;0.4)),50,0)),""))</f>
        <v>50</v>
      </c>
      <c r="U522" s="127" t="n">
        <f aca="false">IF(ISNUMBER(P522),IF(P522=1,100,IF(P522=0,50,0)),"")</f>
        <v>100</v>
      </c>
      <c r="V522" s="127" t="n">
        <f aca="false">IF(ISNUMBER(Q522),IF(Q522=1,0,100),"")</f>
        <v>100</v>
      </c>
      <c r="W522" s="127" t="n">
        <f aca="false">IF(ISNUMBER(N522),IF(OR(N522&lt;4,AND(N522&lt;6,ISNUMBER(O522),O522&lt;-0.3)),100,IF(OR(N522&lt;=6,AND(ISNUMBER(O522),O522&lt;-0.3)),50,0)),"")</f>
        <v>100</v>
      </c>
      <c r="X522" s="127" t="n">
        <f aca="false">IF(ISNUMBER(I522),IF(I522&lt;15,100,IF(I522&lt;=25,50,0)),"")</f>
        <v>100</v>
      </c>
      <c r="Y522" s="127" t="n">
        <f aca="false">SUMPRODUCT({30,10,20,15,10,10,5},--ISNUMBER(R522:X522))</f>
        <v>100</v>
      </c>
      <c r="Z522" s="127" t="n">
        <f aca="false">IF(Y522&gt;=60,SUMPRODUCT({30,10,20,15,10,10,5},R522:X522)/Y522,"")</f>
        <v>90</v>
      </c>
      <c r="AA522" s="127" t="str">
        <f aca="false">IF(ISNUMBER(Z522),IF(Z522&gt;=70,"EASY",IF(Z522&gt;40,"UNCERTAIN","HARD")),"")</f>
        <v>EASY</v>
      </c>
    </row>
    <row r="523" customFormat="false" ht="15" hidden="false" customHeight="false" outlineLevel="0" collapsed="false">
      <c r="A523" s="127" t="s">
        <v>1813</v>
      </c>
      <c r="B523" s="127" t="n">
        <v>-0.0788</v>
      </c>
      <c r="C523" s="127" t="s">
        <v>1293</v>
      </c>
      <c r="D523" s="127" t="n">
        <f aca="false">D522*(1+B523)</f>
        <v>5100.3991509622</v>
      </c>
      <c r="E523" s="127" t="n">
        <f aca="false">AVERAGE(D514:D523)</f>
        <v>5037.65595299423</v>
      </c>
      <c r="F523" s="127" t="n">
        <f aca="false">D523/E523-1</f>
        <v>0.0124548398210247</v>
      </c>
      <c r="G523" s="127" t="n">
        <f aca="false">IF(E523&gt;E522,1,0)</f>
        <v>1</v>
      </c>
      <c r="H523" s="127" t="n">
        <f aca="false">D523/D511-1</f>
        <v>0.227826365674694</v>
      </c>
      <c r="I523" s="127" t="n">
        <f aca="false">STDEV(B518:B523)*SQRT(12)*100</f>
        <v>17.9855731073547</v>
      </c>
      <c r="J523" s="127" t="n">
        <v>1.09</v>
      </c>
      <c r="K523" s="127" t="n">
        <f aca="false">IF(AND(ISNUMBER(J523),ISNUMBER(J517)),J523-J517,"")</f>
        <v>-0.0399999999999998</v>
      </c>
      <c r="M523" s="127" t="str">
        <f aca="false">IF(AND(ISNUMBER(L523),ISNUMBER(L517)),L523-L517,"")</f>
        <v/>
      </c>
      <c r="N523" s="127" t="n">
        <v>0.9401</v>
      </c>
      <c r="O523" s="127" t="n">
        <f aca="false">IF(AND(ISNUMBER(N523),ISNUMBER(N517)),N523-N517,"")</f>
        <v>-0.7741</v>
      </c>
      <c r="P523" s="127" t="n">
        <v>1</v>
      </c>
      <c r="Q523" s="127" t="n">
        <v>0</v>
      </c>
      <c r="R523" s="127" t="n">
        <f aca="false">IF(ISNUMBER(F523),IF(AND(F523&gt;0.02,G523=1),100,IF(F523&gt;-0.02,50,0)),"")</f>
        <v>50</v>
      </c>
      <c r="S523" s="127" t="n">
        <f aca="false">IF(ISNUMBER(H523),IF(H523&gt;0.05,100,IF(H523&gt;0,50,0)),"")</f>
        <v>100</v>
      </c>
      <c r="T523" s="127" t="n">
        <f aca="false">IF(AND(A523&gt;="2019-01",ISNUMBER(L523)),IF(AND(L523&lt;350,OR(NOT(ISNUMBER(M523)),M523&lt;50)),100,IF(L523&lt;=450,50,0)),IF(ISNUMBER(J523),IF(AND(J523&lt;0.95,OR(NOT(ISNUMBER(K523)),K523&lt;0.2)),100,IF(AND(J523&lt;=1.35,OR(NOT(ISNUMBER(K523)),K523&lt;0.4)),50,0)),""))</f>
        <v>50</v>
      </c>
      <c r="U523" s="127" t="n">
        <f aca="false">IF(ISNUMBER(P523),IF(P523=1,100,IF(P523=0,50,0)),"")</f>
        <v>100</v>
      </c>
      <c r="V523" s="127" t="n">
        <f aca="false">IF(ISNUMBER(Q523),IF(Q523=1,0,100),"")</f>
        <v>100</v>
      </c>
      <c r="W523" s="127" t="n">
        <f aca="false">IF(ISNUMBER(N523),IF(OR(N523&lt;4,AND(N523&lt;6,ISNUMBER(O523),O523&lt;-0.3)),100,IF(OR(N523&lt;=6,AND(ISNUMBER(O523),O523&lt;-0.3)),50,0)),"")</f>
        <v>100</v>
      </c>
      <c r="X523" s="127" t="n">
        <f aca="false">IF(ISNUMBER(I523),IF(I523&lt;15,100,IF(I523&lt;=25,50,0)),"")</f>
        <v>50</v>
      </c>
      <c r="Y523" s="127" t="n">
        <f aca="false">SUMPRODUCT({30,10,20,15,10,10,5},--ISNUMBER(R523:X523))</f>
        <v>100</v>
      </c>
      <c r="Z523" s="127" t="n">
        <f aca="false">IF(Y523&gt;=60,SUMPRODUCT({30,10,20,15,10,10,5},R523:X523)/Y523,"")</f>
        <v>72.5</v>
      </c>
      <c r="AA523" s="127" t="str">
        <f aca="false">IF(ISNUMBER(Z523),IF(Z523&gt;=70,"EASY",IF(Z523&gt;40,"UNCERTAIN","HARD")),"")</f>
        <v>EASY</v>
      </c>
    </row>
    <row r="524" customFormat="false" ht="15" hidden="false" customHeight="false" outlineLevel="0" collapsed="false">
      <c r="A524" s="127" t="s">
        <v>1814</v>
      </c>
      <c r="B524" s="127" t="n">
        <v>-0.0555</v>
      </c>
      <c r="C524" s="127" t="s">
        <v>1293</v>
      </c>
      <c r="D524" s="127" t="n">
        <f aca="false">D523*(1+B524)</f>
        <v>4817.3269980838</v>
      </c>
      <c r="E524" s="127" t="n">
        <f aca="false">AVERAGE(D515:D524)</f>
        <v>5054.89580526276</v>
      </c>
      <c r="F524" s="127" t="n">
        <f aca="false">D524/E524-1</f>
        <v>-0.0469977654003503</v>
      </c>
      <c r="G524" s="127" t="n">
        <f aca="false">IF(E524&gt;E523,1,0)</f>
        <v>1</v>
      </c>
      <c r="H524" s="127" t="n">
        <f aca="false">D524/D512-1</f>
        <v>0.154601754659248</v>
      </c>
      <c r="I524" s="127" t="n">
        <f aca="false">STDEV(B519:B524)*SQRT(12)*100</f>
        <v>19.3160078691224</v>
      </c>
      <c r="J524" s="127" t="n">
        <v>1.35</v>
      </c>
      <c r="K524" s="127" t="n">
        <f aca="false">IF(AND(ISNUMBER(J524),ISNUMBER(J518)),J524-J518,"")</f>
        <v>0.24</v>
      </c>
      <c r="M524" s="127" t="str">
        <f aca="false">IF(AND(ISNUMBER(L524),ISNUMBER(L518)),L524-L518,"")</f>
        <v/>
      </c>
      <c r="N524" s="127" t="n">
        <v>0.9502</v>
      </c>
      <c r="O524" s="127" t="n">
        <f aca="false">IF(AND(ISNUMBER(N524),ISNUMBER(N518)),N524-N518,"")</f>
        <v>-0.8735</v>
      </c>
      <c r="P524" s="127" t="n">
        <v>1</v>
      </c>
      <c r="Q524" s="127" t="n">
        <v>0</v>
      </c>
      <c r="R524" s="127" t="n">
        <f aca="false">IF(ISNUMBER(F524),IF(AND(F524&gt;0.02,G524=1),100,IF(F524&gt;-0.02,50,0)),"")</f>
        <v>0</v>
      </c>
      <c r="S524" s="127" t="n">
        <f aca="false">IF(ISNUMBER(H524),IF(H524&gt;0.05,100,IF(H524&gt;0,50,0)),"")</f>
        <v>100</v>
      </c>
      <c r="T524" s="127" t="n">
        <f aca="false">IF(AND(A524&gt;="2019-01",ISNUMBER(L524)),IF(AND(L524&lt;350,OR(NOT(ISNUMBER(M524)),M524&lt;50)),100,IF(L524&lt;=450,50,0)),IF(ISNUMBER(J524),IF(AND(J524&lt;0.95,OR(NOT(ISNUMBER(K524)),K524&lt;0.2)),100,IF(AND(J524&lt;=1.35,OR(NOT(ISNUMBER(K524)),K524&lt;0.4)),50,0)),""))</f>
        <v>50</v>
      </c>
      <c r="U524" s="127" t="n">
        <f aca="false">IF(ISNUMBER(P524),IF(P524=1,100,IF(P524=0,50,0)),"")</f>
        <v>100</v>
      </c>
      <c r="V524" s="127" t="n">
        <f aca="false">IF(ISNUMBER(Q524),IF(Q524=1,0,100),"")</f>
        <v>100</v>
      </c>
      <c r="W524" s="127" t="n">
        <f aca="false">IF(ISNUMBER(N524),IF(OR(N524&lt;4,AND(N524&lt;6,ISNUMBER(O524),O524&lt;-0.3)),100,IF(OR(N524&lt;=6,AND(ISNUMBER(O524),O524&lt;-0.3)),50,0)),"")</f>
        <v>100</v>
      </c>
      <c r="X524" s="127" t="n">
        <f aca="false">IF(ISNUMBER(I524),IF(I524&lt;15,100,IF(I524&lt;=25,50,0)),"")</f>
        <v>50</v>
      </c>
      <c r="Y524" s="127" t="n">
        <f aca="false">SUMPRODUCT({30,10,20,15,10,10,5},--ISNUMBER(R524:X524))</f>
        <v>100</v>
      </c>
      <c r="Z524" s="127" t="n">
        <f aca="false">IF(Y524&gt;=60,SUMPRODUCT({30,10,20,15,10,10,5},R524:X524)/Y524,"")</f>
        <v>57.5</v>
      </c>
      <c r="AA524" s="127" t="str">
        <f aca="false">IF(ISNUMBER(Z524),IF(Z524&gt;=70,"EASY",IF(Z524&gt;40,"UNCERTAIN","HARD")),"")</f>
        <v>UNCERTAIN</v>
      </c>
    </row>
    <row r="525" customFormat="false" ht="15" hidden="false" customHeight="false" outlineLevel="0" collapsed="false">
      <c r="A525" s="127" t="s">
        <v>1815</v>
      </c>
      <c r="B525" s="127" t="n">
        <v>0.0694</v>
      </c>
      <c r="C525" s="127" t="s">
        <v>1293</v>
      </c>
      <c r="D525" s="127" t="n">
        <f aca="false">D524*(1+B525)</f>
        <v>5151.64949175082</v>
      </c>
      <c r="E525" s="127" t="n">
        <f aca="false">AVERAGE(D516:D525)</f>
        <v>5086.5701494336</v>
      </c>
      <c r="F525" s="127" t="n">
        <f aca="false">D525/E525-1</f>
        <v>0.0127943467612379</v>
      </c>
      <c r="G525" s="127" t="n">
        <f aca="false">IF(E525&gt;E524,1,0)</f>
        <v>1</v>
      </c>
      <c r="H525" s="127" t="n">
        <f aca="false">D525/D513-1</f>
        <v>0.146134889476098</v>
      </c>
      <c r="I525" s="127" t="n">
        <f aca="false">STDEV(B520:B525)*SQRT(12)*100</f>
        <v>21.4677469707466</v>
      </c>
      <c r="J525" s="127" t="n">
        <v>1.29</v>
      </c>
      <c r="K525" s="127" t="n">
        <f aca="false">IF(AND(ISNUMBER(J525),ISNUMBER(J519)),J525-J519,"")</f>
        <v>0.3</v>
      </c>
      <c r="M525" s="127" t="str">
        <f aca="false">IF(AND(ISNUMBER(L525),ISNUMBER(L519)),L525-L519,"")</f>
        <v/>
      </c>
      <c r="N525" s="127" t="n">
        <v>0.9578</v>
      </c>
      <c r="O525" s="127" t="n">
        <f aca="false">IF(AND(ISNUMBER(N525),ISNUMBER(N519)),N525-N519,"")</f>
        <v>-0.5545</v>
      </c>
      <c r="P525" s="127" t="n">
        <v>1</v>
      </c>
      <c r="Q525" s="127" t="n">
        <v>0</v>
      </c>
      <c r="R525" s="127" t="n">
        <f aca="false">IF(ISNUMBER(F525),IF(AND(F525&gt;0.02,G525=1),100,IF(F525&gt;-0.02,50,0)),"")</f>
        <v>50</v>
      </c>
      <c r="S525" s="127" t="n">
        <f aca="false">IF(ISNUMBER(H525),IF(H525&gt;0.05,100,IF(H525&gt;0,50,0)),"")</f>
        <v>100</v>
      </c>
      <c r="T525" s="127" t="n">
        <f aca="false">IF(AND(A525&gt;="2019-01",ISNUMBER(L525)),IF(AND(L525&lt;350,OR(NOT(ISNUMBER(M525)),M525&lt;50)),100,IF(L525&lt;=450,50,0)),IF(ISNUMBER(J525),IF(AND(J525&lt;0.95,OR(NOT(ISNUMBER(K525)),K525&lt;0.2)),100,IF(AND(J525&lt;=1.35,OR(NOT(ISNUMBER(K525)),K525&lt;0.4)),50,0)),""))</f>
        <v>50</v>
      </c>
      <c r="U525" s="127" t="n">
        <f aca="false">IF(ISNUMBER(P525),IF(P525=1,100,IF(P525=0,50,0)),"")</f>
        <v>100</v>
      </c>
      <c r="V525" s="127" t="n">
        <f aca="false">IF(ISNUMBER(Q525),IF(Q525=1,0,100),"")</f>
        <v>100</v>
      </c>
      <c r="W525" s="127" t="n">
        <f aca="false">IF(ISNUMBER(N525),IF(OR(N525&lt;4,AND(N525&lt;6,ISNUMBER(O525),O525&lt;-0.3)),100,IF(OR(N525&lt;=6,AND(ISNUMBER(O525),O525&lt;-0.3)),50,0)),"")</f>
        <v>100</v>
      </c>
      <c r="X525" s="127" t="n">
        <f aca="false">IF(ISNUMBER(I525),IF(I525&lt;15,100,IF(I525&lt;=25,50,0)),"")</f>
        <v>50</v>
      </c>
      <c r="Y525" s="127" t="n">
        <f aca="false">SUMPRODUCT({30,10,20,15,10,10,5},--ISNUMBER(R525:X525))</f>
        <v>100</v>
      </c>
      <c r="Z525" s="127" t="n">
        <f aca="false">IF(Y525&gt;=60,SUMPRODUCT({30,10,20,15,10,10,5},R525:X525)/Y525,"")</f>
        <v>72.5</v>
      </c>
      <c r="AA525" s="127" t="str">
        <f aca="false">IF(ISNUMBER(Z525),IF(Z525&gt;=70,"EASY",IF(Z525&gt;40,"UNCERTAIN","HARD")),"")</f>
        <v>EASY</v>
      </c>
    </row>
    <row r="526" customFormat="false" ht="15" hidden="false" customHeight="false" outlineLevel="0" collapsed="false">
      <c r="A526" s="127" t="s">
        <v>1816</v>
      </c>
      <c r="B526" s="127" t="n">
        <v>-0.0476</v>
      </c>
      <c r="C526" s="127" t="s">
        <v>1293</v>
      </c>
      <c r="D526" s="127" t="n">
        <f aca="false">D525*(1+B526)</f>
        <v>4906.43097594348</v>
      </c>
      <c r="E526" s="127" t="n">
        <f aca="false">AVERAGE(D517:D526)</f>
        <v>5106.24504869333</v>
      </c>
      <c r="F526" s="127" t="n">
        <f aca="false">D526/E526-1</f>
        <v>-0.0391313129010482</v>
      </c>
      <c r="G526" s="127" t="n">
        <f aca="false">IF(E526&gt;E525,1,0)</f>
        <v>1</v>
      </c>
      <c r="H526" s="127" t="n">
        <f aca="false">D526/D514-1</f>
        <v>0.0562984988746231</v>
      </c>
      <c r="I526" s="127" t="n">
        <f aca="false">STDEV(B521:B526)*SQRT(12)*100</f>
        <v>22.2501883138098</v>
      </c>
      <c r="J526" s="127" t="n">
        <v>1.17</v>
      </c>
      <c r="K526" s="127" t="n">
        <f aca="false">IF(AND(ISNUMBER(J526),ISNUMBER(J520)),J526-J520,"")</f>
        <v>0.18</v>
      </c>
      <c r="M526" s="127" t="str">
        <f aca="false">IF(AND(ISNUMBER(L526),ISNUMBER(L520)),L526-L520,"")</f>
        <v/>
      </c>
      <c r="N526" s="127" t="n">
        <v>0.9171</v>
      </c>
      <c r="O526" s="127" t="n">
        <f aca="false">IF(AND(ISNUMBER(N526),ISNUMBER(N520)),N526-N520,"")</f>
        <v>-0.4324</v>
      </c>
      <c r="P526" s="127" t="n">
        <v>1</v>
      </c>
      <c r="Q526" s="127" t="n">
        <v>0</v>
      </c>
      <c r="R526" s="127" t="n">
        <f aca="false">IF(ISNUMBER(F526),IF(AND(F526&gt;0.02,G526=1),100,IF(F526&gt;-0.02,50,0)),"")</f>
        <v>0</v>
      </c>
      <c r="S526" s="127" t="n">
        <f aca="false">IF(ISNUMBER(H526),IF(H526&gt;0.05,100,IF(H526&gt;0,50,0)),"")</f>
        <v>100</v>
      </c>
      <c r="T526" s="127" t="n">
        <f aca="false">IF(AND(A526&gt;="2019-01",ISNUMBER(L526)),IF(AND(L526&lt;350,OR(NOT(ISNUMBER(M526)),M526&lt;50)),100,IF(L526&lt;=450,50,0)),IF(ISNUMBER(J526),IF(AND(J526&lt;0.95,OR(NOT(ISNUMBER(K526)),K526&lt;0.2)),100,IF(AND(J526&lt;=1.35,OR(NOT(ISNUMBER(K526)),K526&lt;0.4)),50,0)),""))</f>
        <v>50</v>
      </c>
      <c r="U526" s="127" t="n">
        <f aca="false">IF(ISNUMBER(P526),IF(P526=1,100,IF(P526=0,50,0)),"")</f>
        <v>100</v>
      </c>
      <c r="V526" s="127" t="n">
        <f aca="false">IF(ISNUMBER(Q526),IF(Q526=1,0,100),"")</f>
        <v>100</v>
      </c>
      <c r="W526" s="127" t="n">
        <f aca="false">IF(ISNUMBER(N526),IF(OR(N526&lt;4,AND(N526&lt;6,ISNUMBER(O526),O526&lt;-0.3)),100,IF(OR(N526&lt;=6,AND(ISNUMBER(O526),O526&lt;-0.3)),50,0)),"")</f>
        <v>100</v>
      </c>
      <c r="X526" s="127" t="n">
        <f aca="false">IF(ISNUMBER(I526),IF(I526&lt;15,100,IF(I526&lt;=25,50,0)),"")</f>
        <v>50</v>
      </c>
      <c r="Y526" s="127" t="n">
        <f aca="false">SUMPRODUCT({30,10,20,15,10,10,5},--ISNUMBER(R526:X526))</f>
        <v>100</v>
      </c>
      <c r="Z526" s="127" t="n">
        <f aca="false">IF(Y526&gt;=60,SUMPRODUCT({30,10,20,15,10,10,5},R526:X526)/Y526,"")</f>
        <v>57.5</v>
      </c>
      <c r="AA526" s="127" t="str">
        <f aca="false">IF(ISNUMBER(Z526),IF(Z526&gt;=70,"EASY",IF(Z526&gt;40,"UNCERTAIN","HARD")),"")</f>
        <v>UNCERTAIN</v>
      </c>
    </row>
    <row r="527" customFormat="false" ht="15" hidden="false" customHeight="false" outlineLevel="0" collapsed="false">
      <c r="A527" s="127" t="s">
        <v>1817</v>
      </c>
      <c r="B527" s="127" t="n">
        <v>0.0955</v>
      </c>
      <c r="C527" s="127" t="s">
        <v>1293</v>
      </c>
      <c r="D527" s="127" t="n">
        <f aca="false">D526*(1+B527)</f>
        <v>5374.99513414608</v>
      </c>
      <c r="E527" s="127" t="n">
        <f aca="false">AVERAGE(D518:D527)</f>
        <v>5146.5905319459</v>
      </c>
      <c r="F527" s="127" t="n">
        <f aca="false">D527/E527-1</f>
        <v>0.044379789062764</v>
      </c>
      <c r="G527" s="127" t="n">
        <f aca="false">IF(E527&gt;E526,1,0)</f>
        <v>1</v>
      </c>
      <c r="H527" s="127" t="n">
        <f aca="false">D527/D515-1</f>
        <v>0.111706221075175</v>
      </c>
      <c r="I527" s="127" t="n">
        <f aca="false">STDEV(B522:B527)*SQRT(12)*100</f>
        <v>24.9292446736759</v>
      </c>
      <c r="J527" s="127" t="n">
        <v>1.13</v>
      </c>
      <c r="K527" s="127" t="n">
        <f aca="false">IF(AND(ISNUMBER(J527),ISNUMBER(J521)),J527-J521,"")</f>
        <v>0.13</v>
      </c>
      <c r="M527" s="127" t="str">
        <f aca="false">IF(AND(ISNUMBER(L527),ISNUMBER(L521)),L527-L521,"")</f>
        <v/>
      </c>
      <c r="N527" s="127" t="n">
        <v>0.8144</v>
      </c>
      <c r="O527" s="127" t="n">
        <f aca="false">IF(AND(ISNUMBER(N527),ISNUMBER(N521)),N527-N521,"")</f>
        <v>-0.3448</v>
      </c>
      <c r="P527" s="127" t="n">
        <v>1</v>
      </c>
      <c r="Q527" s="127" t="n">
        <v>0</v>
      </c>
      <c r="R527" s="127" t="n">
        <f aca="false">IF(ISNUMBER(F527),IF(AND(F527&gt;0.02,G527=1),100,IF(F527&gt;-0.02,50,0)),"")</f>
        <v>100</v>
      </c>
      <c r="S527" s="127" t="n">
        <f aca="false">IF(ISNUMBER(H527),IF(H527&gt;0.05,100,IF(H527&gt;0,50,0)),"")</f>
        <v>100</v>
      </c>
      <c r="T527" s="127" t="n">
        <f aca="false">IF(AND(A527&gt;="2019-01",ISNUMBER(L527)),IF(AND(L527&lt;350,OR(NOT(ISNUMBER(M527)),M527&lt;50)),100,IF(L527&lt;=450,50,0)),IF(ISNUMBER(J527),IF(AND(J527&lt;0.95,OR(NOT(ISNUMBER(K527)),K527&lt;0.2)),100,IF(AND(J527&lt;=1.35,OR(NOT(ISNUMBER(K527)),K527&lt;0.4)),50,0)),""))</f>
        <v>50</v>
      </c>
      <c r="U527" s="127" t="n">
        <f aca="false">IF(ISNUMBER(P527),IF(P527=1,100,IF(P527=0,50,0)),"")</f>
        <v>100</v>
      </c>
      <c r="V527" s="127" t="n">
        <f aca="false">IF(ISNUMBER(Q527),IF(Q527=1,0,100),"")</f>
        <v>100</v>
      </c>
      <c r="W527" s="127" t="n">
        <f aca="false">IF(ISNUMBER(N527),IF(OR(N527&lt;4,AND(N527&lt;6,ISNUMBER(O527),O527&lt;-0.3)),100,IF(OR(N527&lt;=6,AND(ISNUMBER(O527),O527&lt;-0.3)),50,0)),"")</f>
        <v>100</v>
      </c>
      <c r="X527" s="127" t="n">
        <f aca="false">IF(ISNUMBER(I527),IF(I527&lt;15,100,IF(I527&lt;=25,50,0)),"")</f>
        <v>50</v>
      </c>
      <c r="Y527" s="127" t="n">
        <f aca="false">SUMPRODUCT({30,10,20,15,10,10,5},--ISNUMBER(R527:X527))</f>
        <v>100</v>
      </c>
      <c r="Z527" s="127" t="n">
        <f aca="false">IF(Y527&gt;=60,SUMPRODUCT({30,10,20,15,10,10,5},R527:X527)/Y527,"")</f>
        <v>87.5</v>
      </c>
      <c r="AA527" s="127" t="str">
        <f aca="false">IF(ISNUMBER(Z527),IF(Z527&gt;=70,"EASY",IF(Z527&gt;40,"UNCERTAIN","HARD")),"")</f>
        <v>EASY</v>
      </c>
    </row>
    <row r="528" customFormat="false" ht="15" hidden="false" customHeight="false" outlineLevel="0" collapsed="false">
      <c r="A528" s="127" t="s">
        <v>1818</v>
      </c>
      <c r="B528" s="127" t="n">
        <v>0.0389</v>
      </c>
      <c r="C528" s="127" t="s">
        <v>1293</v>
      </c>
      <c r="D528" s="127" t="n">
        <f aca="false">D527*(1+B528)</f>
        <v>5584.08244486436</v>
      </c>
      <c r="E528" s="127" t="n">
        <f aca="false">AVERAGE(D519:D528)</f>
        <v>5194.12329503784</v>
      </c>
      <c r="F528" s="127" t="n">
        <f aca="false">D528/E528-1</f>
        <v>0.0750769913758247</v>
      </c>
      <c r="G528" s="127" t="n">
        <f aca="false">IF(E528&gt;E527,1,0)</f>
        <v>1</v>
      </c>
      <c r="H528" s="127" t="n">
        <f aca="false">D528/D516-1</f>
        <v>0.18566019204907</v>
      </c>
      <c r="I528" s="127" t="n">
        <f aca="false">STDEV(B523:B528)*SQRT(12)*100</f>
        <v>25.4206223369925</v>
      </c>
      <c r="J528" s="127" t="n">
        <v>1.04</v>
      </c>
      <c r="K528" s="127" t="n">
        <f aca="false">IF(AND(ISNUMBER(J528),ISNUMBER(J522)),J528-J522,"")</f>
        <v>0.0800000000000001</v>
      </c>
      <c r="M528" s="127" t="str">
        <f aca="false">IF(AND(ISNUMBER(L528),ISNUMBER(L522)),L528-L522,"")</f>
        <v/>
      </c>
      <c r="N528" s="127" t="n">
        <v>0.6027</v>
      </c>
      <c r="O528" s="127" t="n">
        <f aca="false">IF(AND(ISNUMBER(N528),ISNUMBER(N522)),N528-N522,"")</f>
        <v>-0.3648</v>
      </c>
      <c r="P528" s="127" t="n">
        <v>1</v>
      </c>
      <c r="Q528" s="127" t="n">
        <v>0</v>
      </c>
      <c r="R528" s="127" t="n">
        <f aca="false">IF(ISNUMBER(F528),IF(AND(F528&gt;0.02,G528=1),100,IF(F528&gt;-0.02,50,0)),"")</f>
        <v>100</v>
      </c>
      <c r="S528" s="127" t="n">
        <f aca="false">IF(ISNUMBER(H528),IF(H528&gt;0.05,100,IF(H528&gt;0,50,0)),"")</f>
        <v>100</v>
      </c>
      <c r="T528" s="127" t="n">
        <f aca="false">IF(AND(A528&gt;="2019-01",ISNUMBER(L528)),IF(AND(L528&lt;350,OR(NOT(ISNUMBER(M528)),M528&lt;50)),100,IF(L528&lt;=450,50,0)),IF(ISNUMBER(J528),IF(AND(J528&lt;0.95,OR(NOT(ISNUMBER(K528)),K528&lt;0.2)),100,IF(AND(J528&lt;=1.35,OR(NOT(ISNUMBER(K528)),K528&lt;0.4)),50,0)),""))</f>
        <v>50</v>
      </c>
      <c r="U528" s="127" t="n">
        <f aca="false">IF(ISNUMBER(P528),IF(P528=1,100,IF(P528=0,50,0)),"")</f>
        <v>100</v>
      </c>
      <c r="V528" s="127" t="n">
        <f aca="false">IF(ISNUMBER(Q528),IF(Q528=1,0,100),"")</f>
        <v>100</v>
      </c>
      <c r="W528" s="127" t="n">
        <f aca="false">IF(ISNUMBER(N528),IF(OR(N528&lt;4,AND(N528&lt;6,ISNUMBER(O528),O528&lt;-0.3)),100,IF(OR(N528&lt;=6,AND(ISNUMBER(O528),O528&lt;-0.3)),50,0)),"")</f>
        <v>100</v>
      </c>
      <c r="X528" s="127" t="n">
        <f aca="false">IF(ISNUMBER(I528),IF(I528&lt;15,100,IF(I528&lt;=25,50,0)),"")</f>
        <v>0</v>
      </c>
      <c r="Y528" s="127" t="n">
        <f aca="false">SUMPRODUCT({30,10,20,15,10,10,5},--ISNUMBER(R528:X528))</f>
        <v>100</v>
      </c>
      <c r="Z528" s="127" t="n">
        <f aca="false">IF(Y528&gt;=60,SUMPRODUCT({30,10,20,15,10,10,5},R528:X528)/Y528,"")</f>
        <v>85</v>
      </c>
      <c r="AA528" s="127" t="str">
        <f aca="false">IF(ISNUMBER(Z528),IF(Z528&gt;=70,"EASY",IF(Z528&gt;40,"UNCERTAIN","HARD")),"")</f>
        <v>EASY</v>
      </c>
    </row>
    <row r="529" customFormat="false" ht="15" hidden="false" customHeight="false" outlineLevel="0" collapsed="false">
      <c r="A529" s="127" t="s">
        <v>1819</v>
      </c>
      <c r="B529" s="127" t="n">
        <v>0.0061</v>
      </c>
      <c r="C529" s="127" t="s">
        <v>1293</v>
      </c>
      <c r="D529" s="127" t="n">
        <f aca="false">D528*(1+B529)</f>
        <v>5618.14534777804</v>
      </c>
      <c r="E529" s="127" t="n">
        <f aca="false">AVERAGE(D520:D529)</f>
        <v>5262.22776459599</v>
      </c>
      <c r="F529" s="127" t="n">
        <f aca="false">D529/E529-1</f>
        <v>0.0676362938101307</v>
      </c>
      <c r="G529" s="127" t="n">
        <f aca="false">IF(E529&gt;E528,1,0)</f>
        <v>1</v>
      </c>
      <c r="H529" s="127" t="n">
        <f aca="false">D529/D517-1</f>
        <v>0.130061310364314</v>
      </c>
      <c r="I529" s="127" t="n">
        <f aca="false">STDEV(B524:B529)*SQRT(12)*100</f>
        <v>21.3159095513187</v>
      </c>
      <c r="J529" s="127" t="n">
        <v>1.05</v>
      </c>
      <c r="K529" s="127" t="n">
        <f aca="false">IF(AND(ISNUMBER(J529),ISNUMBER(J523)),J529-J523,"")</f>
        <v>-0.04</v>
      </c>
      <c r="M529" s="127" t="str">
        <f aca="false">IF(AND(ISNUMBER(L529),ISNUMBER(L523)),L529-L523,"")</f>
        <v/>
      </c>
      <c r="N529" s="127" t="n">
        <v>0.6721</v>
      </c>
      <c r="O529" s="127" t="n">
        <f aca="false">IF(AND(ISNUMBER(N529),ISNUMBER(N523)),N529-N523,"")</f>
        <v>-0.268</v>
      </c>
      <c r="P529" s="127" t="n">
        <v>1</v>
      </c>
      <c r="Q529" s="127" t="n">
        <v>0</v>
      </c>
      <c r="R529" s="127" t="n">
        <f aca="false">IF(ISNUMBER(F529),IF(AND(F529&gt;0.02,G529=1),100,IF(F529&gt;-0.02,50,0)),"")</f>
        <v>100</v>
      </c>
      <c r="S529" s="127" t="n">
        <f aca="false">IF(ISNUMBER(H529),IF(H529&gt;0.05,100,IF(H529&gt;0,50,0)),"")</f>
        <v>100</v>
      </c>
      <c r="T529" s="127" t="n">
        <f aca="false">IF(AND(A529&gt;="2019-01",ISNUMBER(L529)),IF(AND(L529&lt;350,OR(NOT(ISNUMBER(M529)),M529&lt;50)),100,IF(L529&lt;=450,50,0)),IF(ISNUMBER(J529),IF(AND(J529&lt;0.95,OR(NOT(ISNUMBER(K529)),K529&lt;0.2)),100,IF(AND(J529&lt;=1.35,OR(NOT(ISNUMBER(K529)),K529&lt;0.4)),50,0)),""))</f>
        <v>50</v>
      </c>
      <c r="U529" s="127" t="n">
        <f aca="false">IF(ISNUMBER(P529),IF(P529=1,100,IF(P529=0,50,0)),"")</f>
        <v>100</v>
      </c>
      <c r="V529" s="127" t="n">
        <f aca="false">IF(ISNUMBER(Q529),IF(Q529=1,0,100),"")</f>
        <v>100</v>
      </c>
      <c r="W529" s="127" t="n">
        <f aca="false">IF(ISNUMBER(N529),IF(OR(N529&lt;4,AND(N529&lt;6,ISNUMBER(O529),O529&lt;-0.3)),100,IF(OR(N529&lt;=6,AND(ISNUMBER(O529),O529&lt;-0.3)),50,0)),"")</f>
        <v>100</v>
      </c>
      <c r="X529" s="127" t="n">
        <f aca="false">IF(ISNUMBER(I529),IF(I529&lt;15,100,IF(I529&lt;=25,50,0)),"")</f>
        <v>50</v>
      </c>
      <c r="Y529" s="127" t="n">
        <f aca="false">SUMPRODUCT({30,10,20,15,10,10,5},--ISNUMBER(R529:X529))</f>
        <v>100</v>
      </c>
      <c r="Z529" s="127" t="n">
        <f aca="false">IF(Y529&gt;=60,SUMPRODUCT({30,10,20,15,10,10,5},R529:X529)/Y529,"")</f>
        <v>87.5</v>
      </c>
      <c r="AA529" s="127" t="str">
        <f aca="false">IF(ISNUMBER(Z529),IF(Z529&gt;=70,"EASY",IF(Z529&gt;40,"UNCERTAIN","HARD")),"")</f>
        <v>EASY</v>
      </c>
    </row>
    <row r="530" customFormat="false" ht="15" hidden="false" customHeight="false" outlineLevel="0" collapsed="false">
      <c r="A530" s="127" t="s">
        <v>1820</v>
      </c>
      <c r="B530" s="127" t="n">
        <v>0.0683</v>
      </c>
      <c r="C530" s="127" t="s">
        <v>1293</v>
      </c>
      <c r="D530" s="127" t="n">
        <f aca="false">D529*(1+B530)</f>
        <v>6001.86467503128</v>
      </c>
      <c r="E530" s="127" t="n">
        <f aca="false">AVERAGE(D521:D530)</f>
        <v>5351.918024662</v>
      </c>
      <c r="F530" s="127" t="n">
        <f aca="false">D530/E530-1</f>
        <v>0.121441817190449</v>
      </c>
      <c r="G530" s="127" t="n">
        <f aca="false">IF(E530&gt;E529,1,0)</f>
        <v>1</v>
      </c>
      <c r="H530" s="127" t="n">
        <f aca="false">D530/D518-1</f>
        <v>0.174819480208443</v>
      </c>
      <c r="I530" s="127" t="n">
        <f aca="false">STDEV(B525:B530)*SQRT(12)*100</f>
        <v>18.0365983489127</v>
      </c>
      <c r="J530" s="127" t="n">
        <v>1.08</v>
      </c>
      <c r="K530" s="127" t="n">
        <f aca="false">IF(AND(ISNUMBER(J530),ISNUMBER(J524)),J530-J524,"")</f>
        <v>-0.27</v>
      </c>
      <c r="M530" s="127" t="str">
        <f aca="false">IF(AND(ISNUMBER(L530),ISNUMBER(L524)),L530-L524,"")</f>
        <v/>
      </c>
      <c r="N530" s="127" t="n">
        <v>0.6619</v>
      </c>
      <c r="O530" s="127" t="n">
        <f aca="false">IF(AND(ISNUMBER(N530),ISNUMBER(N524)),N530-N524,"")</f>
        <v>-0.2883</v>
      </c>
      <c r="P530" s="127" t="n">
        <v>1</v>
      </c>
      <c r="Q530" s="127" t="n">
        <v>0</v>
      </c>
      <c r="R530" s="127" t="n">
        <f aca="false">IF(ISNUMBER(F530),IF(AND(F530&gt;0.02,G530=1),100,IF(F530&gt;-0.02,50,0)),"")</f>
        <v>100</v>
      </c>
      <c r="S530" s="127" t="n">
        <f aca="false">IF(ISNUMBER(H530),IF(H530&gt;0.05,100,IF(H530&gt;0,50,0)),"")</f>
        <v>100</v>
      </c>
      <c r="T530" s="127" t="n">
        <f aca="false">IF(AND(A530&gt;="2019-01",ISNUMBER(L530)),IF(AND(L530&lt;350,OR(NOT(ISNUMBER(M530)),M530&lt;50)),100,IF(L530&lt;=450,50,0)),IF(ISNUMBER(J530),IF(AND(J530&lt;0.95,OR(NOT(ISNUMBER(K530)),K530&lt;0.2)),100,IF(AND(J530&lt;=1.35,OR(NOT(ISNUMBER(K530)),K530&lt;0.4)),50,0)),""))</f>
        <v>50</v>
      </c>
      <c r="U530" s="127" t="n">
        <f aca="false">IF(ISNUMBER(P530),IF(P530=1,100,IF(P530=0,50,0)),"")</f>
        <v>100</v>
      </c>
      <c r="V530" s="127" t="n">
        <f aca="false">IF(ISNUMBER(Q530),IF(Q530=1,0,100),"")</f>
        <v>100</v>
      </c>
      <c r="W530" s="127" t="n">
        <f aca="false">IF(ISNUMBER(N530),IF(OR(N530&lt;4,AND(N530&lt;6,ISNUMBER(O530),O530&lt;-0.3)),100,IF(OR(N530&lt;=6,AND(ISNUMBER(O530),O530&lt;-0.3)),50,0)),"")</f>
        <v>100</v>
      </c>
      <c r="X530" s="127" t="n">
        <f aca="false">IF(ISNUMBER(I530),IF(I530&lt;15,100,IF(I530&lt;=25,50,0)),"")</f>
        <v>50</v>
      </c>
      <c r="Y530" s="127" t="n">
        <f aca="false">SUMPRODUCT({30,10,20,15,10,10,5},--ISNUMBER(R530:X530))</f>
        <v>100</v>
      </c>
      <c r="Z530" s="127" t="n">
        <f aca="false">IF(Y530&gt;=60,SUMPRODUCT({30,10,20,15,10,10,5},R530:X530)/Y530,"")</f>
        <v>87.5</v>
      </c>
      <c r="AA530" s="127" t="str">
        <f aca="false">IF(ISNUMBER(Z530),IF(Z530&gt;=70,"EASY",IF(Z530&gt;40,"UNCERTAIN","HARD")),"")</f>
        <v>EASY</v>
      </c>
    </row>
    <row r="531" customFormat="false" ht="15" hidden="false" customHeight="false" outlineLevel="0" collapsed="false">
      <c r="A531" s="127" t="s">
        <v>1821</v>
      </c>
      <c r="B531" s="127" t="n">
        <v>0.02</v>
      </c>
      <c r="C531" s="127" t="s">
        <v>1293</v>
      </c>
      <c r="D531" s="127" t="n">
        <f aca="false">D530*(1+B531)</f>
        <v>6121.9019685319</v>
      </c>
      <c r="E531" s="127" t="n">
        <f aca="false">AVERAGE(D522:D531)</f>
        <v>5421.34865376805</v>
      </c>
      <c r="F531" s="127" t="n">
        <f aca="false">D531/E531-1</f>
        <v>0.129221225105479</v>
      </c>
      <c r="G531" s="127" t="n">
        <f aca="false">IF(E531&gt;E530,1,0)</f>
        <v>1</v>
      </c>
      <c r="H531" s="127" t="n">
        <f aca="false">D531/D519-1</f>
        <v>0.239979169921991</v>
      </c>
      <c r="I531" s="127" t="n">
        <f aca="false">STDEV(B526:B531)*SQRT(12)*100</f>
        <v>17.3406435866723</v>
      </c>
      <c r="J531" s="127" t="n">
        <v>1.05</v>
      </c>
      <c r="K531" s="127" t="n">
        <f aca="false">IF(AND(ISNUMBER(J531),ISNUMBER(J525)),J531-J525,"")</f>
        <v>-0.24</v>
      </c>
      <c r="M531" s="127" t="str">
        <f aca="false">IF(AND(ISNUMBER(L531),ISNUMBER(L525)),L531-L525,"")</f>
        <v/>
      </c>
      <c r="N531" s="127" t="n">
        <v>0.9835</v>
      </c>
      <c r="O531" s="127" t="n">
        <f aca="false">IF(AND(ISNUMBER(N531),ISNUMBER(N525)),N531-N525,"")</f>
        <v>0.0257000000000001</v>
      </c>
      <c r="P531" s="127" t="n">
        <v>1</v>
      </c>
      <c r="Q531" s="127" t="n">
        <v>0</v>
      </c>
      <c r="R531" s="127" t="n">
        <f aca="false">IF(ISNUMBER(F531),IF(AND(F531&gt;0.02,G531=1),100,IF(F531&gt;-0.02,50,0)),"")</f>
        <v>100</v>
      </c>
      <c r="S531" s="127" t="n">
        <f aca="false">IF(ISNUMBER(H531),IF(H531&gt;0.05,100,IF(H531&gt;0,50,0)),"")</f>
        <v>100</v>
      </c>
      <c r="T531" s="127" t="n">
        <f aca="false">IF(AND(A531&gt;="2019-01",ISNUMBER(L531)),IF(AND(L531&lt;350,OR(NOT(ISNUMBER(M531)),M531&lt;50)),100,IF(L531&lt;=450,50,0)),IF(ISNUMBER(J531),IF(AND(J531&lt;0.95,OR(NOT(ISNUMBER(K531)),K531&lt;0.2)),100,IF(AND(J531&lt;=1.35,OR(NOT(ISNUMBER(K531)),K531&lt;0.4)),50,0)),""))</f>
        <v>50</v>
      </c>
      <c r="U531" s="127" t="n">
        <f aca="false">IF(ISNUMBER(P531),IF(P531=1,100,IF(P531=0,50,0)),"")</f>
        <v>100</v>
      </c>
      <c r="V531" s="127" t="n">
        <f aca="false">IF(ISNUMBER(Q531),IF(Q531=1,0,100),"")</f>
        <v>100</v>
      </c>
      <c r="W531" s="127" t="n">
        <f aca="false">IF(ISNUMBER(N531),IF(OR(N531&lt;4,AND(N531&lt;6,ISNUMBER(O531),O531&lt;-0.3)),100,IF(OR(N531&lt;=6,AND(ISNUMBER(O531),O531&lt;-0.3)),50,0)),"")</f>
        <v>100</v>
      </c>
      <c r="X531" s="127" t="n">
        <f aca="false">IF(ISNUMBER(I531),IF(I531&lt;15,100,IF(I531&lt;=25,50,0)),"")</f>
        <v>50</v>
      </c>
      <c r="Y531" s="127" t="n">
        <f aca="false">SUMPRODUCT({30,10,20,15,10,10,5},--ISNUMBER(R531:X531))</f>
        <v>100</v>
      </c>
      <c r="Z531" s="127" t="n">
        <f aca="false">IF(Y531&gt;=60,SUMPRODUCT({30,10,20,15,10,10,5},R531:X531)/Y531,"")</f>
        <v>87.5</v>
      </c>
      <c r="AA531" s="127" t="str">
        <f aca="false">IF(ISNUMBER(Z531),IF(Z531&gt;=70,"EASY",IF(Z531&gt;40,"UNCERTAIN","HARD")),"")</f>
        <v>EASY</v>
      </c>
    </row>
    <row r="532" customFormat="false" ht="15" hidden="false" customHeight="false" outlineLevel="0" collapsed="false">
      <c r="A532" s="127" t="s">
        <v>1822</v>
      </c>
      <c r="B532" s="127" t="n">
        <v>0.035</v>
      </c>
      <c r="C532" s="127" t="s">
        <v>1293</v>
      </c>
      <c r="D532" s="127" t="n">
        <f aca="false">D531*(1+B532)</f>
        <v>6336.16853743052</v>
      </c>
      <c r="E532" s="127" t="n">
        <f aca="false">AVERAGE(D523:D532)</f>
        <v>5501.29647245225</v>
      </c>
      <c r="F532" s="127" t="n">
        <f aca="false">D532/E532-1</f>
        <v>0.151759147895209</v>
      </c>
      <c r="G532" s="127" t="n">
        <f aca="false">IF(E532&gt;E531,1,0)</f>
        <v>1</v>
      </c>
      <c r="H532" s="127" t="n">
        <f aca="false">D532/D520-1</f>
        <v>0.241178376082457</v>
      </c>
      <c r="I532" s="127" t="n">
        <f aca="false">STDEV(B527:B532)*SQRT(12)*100</f>
        <v>11.344235540573</v>
      </c>
      <c r="J532" s="127" t="n">
        <v>0.93</v>
      </c>
      <c r="K532" s="127" t="n">
        <f aca="false">IF(AND(ISNUMBER(J532),ISNUMBER(J526)),J532-J526,"")</f>
        <v>-0.24</v>
      </c>
      <c r="M532" s="127" t="str">
        <f aca="false">IF(AND(ISNUMBER(L532),ISNUMBER(L526)),L532-L526,"")</f>
        <v/>
      </c>
      <c r="N532" s="127" t="n">
        <v>1.1244</v>
      </c>
      <c r="O532" s="127" t="n">
        <f aca="false">IF(AND(ISNUMBER(N532),ISNUMBER(N526)),N532-N526,"")</f>
        <v>0.2073</v>
      </c>
      <c r="P532" s="127" t="n">
        <v>1</v>
      </c>
      <c r="Q532" s="127" t="n">
        <v>0</v>
      </c>
      <c r="R532" s="127" t="n">
        <f aca="false">IF(ISNUMBER(F532),IF(AND(F532&gt;0.02,G532=1),100,IF(F532&gt;-0.02,50,0)),"")</f>
        <v>100</v>
      </c>
      <c r="S532" s="127" t="n">
        <f aca="false">IF(ISNUMBER(H532),IF(H532&gt;0.05,100,IF(H532&gt;0,50,0)),"")</f>
        <v>100</v>
      </c>
      <c r="T532" s="127" t="n">
        <f aca="false">IF(AND(A532&gt;="2019-01",ISNUMBER(L532)),IF(AND(L532&lt;350,OR(NOT(ISNUMBER(M532)),M532&lt;50)),100,IF(L532&lt;=450,50,0)),IF(ISNUMBER(J532),IF(AND(J532&lt;0.95,OR(NOT(ISNUMBER(K532)),K532&lt;0.2)),100,IF(AND(J532&lt;=1.35,OR(NOT(ISNUMBER(K532)),K532&lt;0.4)),50,0)),""))</f>
        <v>100</v>
      </c>
      <c r="U532" s="127" t="n">
        <f aca="false">IF(ISNUMBER(P532),IF(P532=1,100,IF(P532=0,50,0)),"")</f>
        <v>100</v>
      </c>
      <c r="V532" s="127" t="n">
        <f aca="false">IF(ISNUMBER(Q532),IF(Q532=1,0,100),"")</f>
        <v>100</v>
      </c>
      <c r="W532" s="127" t="n">
        <f aca="false">IF(ISNUMBER(N532),IF(OR(N532&lt;4,AND(N532&lt;6,ISNUMBER(O532),O532&lt;-0.3)),100,IF(OR(N532&lt;=6,AND(ISNUMBER(O532),O532&lt;-0.3)),50,0)),"")</f>
        <v>100</v>
      </c>
      <c r="X532" s="127" t="n">
        <f aca="false">IF(ISNUMBER(I532),IF(I532&lt;15,100,IF(I532&lt;=25,50,0)),"")</f>
        <v>100</v>
      </c>
      <c r="Y532" s="127" t="n">
        <f aca="false">SUMPRODUCT({30,10,20,15,10,10,5},--ISNUMBER(R532:X532))</f>
        <v>100</v>
      </c>
      <c r="Z532" s="127" t="n">
        <f aca="false">IF(Y532&gt;=60,SUMPRODUCT({30,10,20,15,10,10,5},R532:X532)/Y532,"")</f>
        <v>100</v>
      </c>
      <c r="AA532" s="127" t="str">
        <f aca="false">IF(ISNUMBER(Z532),IF(Z532&gt;=70,"EASY",IF(Z532&gt;40,"UNCERTAIN","HARD")),"")</f>
        <v>EASY</v>
      </c>
    </row>
    <row r="533" customFormat="false" ht="15" hidden="false" customHeight="false" outlineLevel="0" collapsed="false">
      <c r="A533" s="127" t="s">
        <v>1823</v>
      </c>
      <c r="B533" s="127" t="n">
        <v>0.0046</v>
      </c>
      <c r="C533" s="127" t="s">
        <v>1293</v>
      </c>
      <c r="D533" s="127" t="n">
        <f aca="false">D532*(1+B533)</f>
        <v>6365.3149127027</v>
      </c>
      <c r="E533" s="127" t="n">
        <f aca="false">AVERAGE(D524:D533)</f>
        <v>5627.7880486263</v>
      </c>
      <c r="F533" s="127" t="n">
        <f aca="false">D533/E533-1</f>
        <v>0.13105093114806</v>
      </c>
      <c r="G533" s="127" t="n">
        <f aca="false">IF(E533&gt;E532,1,0)</f>
        <v>1</v>
      </c>
      <c r="H533" s="127" t="n">
        <f aca="false">D533/D521-1</f>
        <v>0.172768807949996</v>
      </c>
      <c r="I533" s="127" t="n">
        <f aca="false">STDEV(B528:B533)*SQRT(12)*100</f>
        <v>8.31249902255633</v>
      </c>
      <c r="J533" s="127" t="n">
        <v>0.9</v>
      </c>
      <c r="K533" s="127" t="n">
        <f aca="false">IF(AND(ISNUMBER(J533),ISNUMBER(J527)),J533-J527,"")</f>
        <v>-0.23</v>
      </c>
      <c r="M533" s="127" t="str">
        <f aca="false">IF(AND(ISNUMBER(L533),ISNUMBER(L527)),L533-L527,"")</f>
        <v/>
      </c>
      <c r="N533" s="127" t="n">
        <v>1.2098</v>
      </c>
      <c r="O533" s="127" t="n">
        <f aca="false">IF(AND(ISNUMBER(N533),ISNUMBER(N527)),N533-N527,"")</f>
        <v>0.3954</v>
      </c>
      <c r="P533" s="127" t="n">
        <v>1</v>
      </c>
      <c r="Q533" s="127" t="n">
        <v>0</v>
      </c>
      <c r="R533" s="127" t="n">
        <f aca="false">IF(ISNUMBER(F533),IF(AND(F533&gt;0.02,G533=1),100,IF(F533&gt;-0.02,50,0)),"")</f>
        <v>100</v>
      </c>
      <c r="S533" s="127" t="n">
        <f aca="false">IF(ISNUMBER(H533),IF(H533&gt;0.05,100,IF(H533&gt;0,50,0)),"")</f>
        <v>100</v>
      </c>
      <c r="T533" s="127" t="n">
        <f aca="false">IF(AND(A533&gt;="2019-01",ISNUMBER(L533)),IF(AND(L533&lt;350,OR(NOT(ISNUMBER(M533)),M533&lt;50)),100,IF(L533&lt;=450,50,0)),IF(ISNUMBER(J533),IF(AND(J533&lt;0.95,OR(NOT(ISNUMBER(K533)),K533&lt;0.2)),100,IF(AND(J533&lt;=1.35,OR(NOT(ISNUMBER(K533)),K533&lt;0.4)),50,0)),""))</f>
        <v>100</v>
      </c>
      <c r="U533" s="127" t="n">
        <f aca="false">IF(ISNUMBER(P533),IF(P533=1,100,IF(P533=0,50,0)),"")</f>
        <v>100</v>
      </c>
      <c r="V533" s="127" t="n">
        <f aca="false">IF(ISNUMBER(Q533),IF(Q533=1,0,100),"")</f>
        <v>100</v>
      </c>
      <c r="W533" s="127" t="n">
        <f aca="false">IF(ISNUMBER(N533),IF(OR(N533&lt;4,AND(N533&lt;6,ISNUMBER(O533),O533&lt;-0.3)),100,IF(OR(N533&lt;=6,AND(ISNUMBER(O533),O533&lt;-0.3)),50,0)),"")</f>
        <v>100</v>
      </c>
      <c r="X533" s="127" t="n">
        <f aca="false">IF(ISNUMBER(I533),IF(I533&lt;15,100,IF(I533&lt;=25,50,0)),"")</f>
        <v>100</v>
      </c>
      <c r="Y533" s="127" t="n">
        <f aca="false">SUMPRODUCT({30,10,20,15,10,10,5},--ISNUMBER(R533:X533))</f>
        <v>100</v>
      </c>
      <c r="Z533" s="127" t="n">
        <f aca="false">IF(Y533&gt;=60,SUMPRODUCT({30,10,20,15,10,10,5},R533:X533)/Y533,"")</f>
        <v>100</v>
      </c>
      <c r="AA533" s="127" t="str">
        <f aca="false">IF(ISNUMBER(Z533),IF(Z533&gt;=70,"EASY",IF(Z533&gt;40,"UNCERTAIN","HARD")),"")</f>
        <v>EASY</v>
      </c>
    </row>
    <row r="534" customFormat="false" ht="15" hidden="false" customHeight="false" outlineLevel="0" collapsed="false">
      <c r="A534" s="127" t="s">
        <v>1824</v>
      </c>
      <c r="B534" s="127" t="n">
        <v>0.029</v>
      </c>
      <c r="C534" s="127" t="s">
        <v>1293</v>
      </c>
      <c r="D534" s="127" t="n">
        <f aca="false">D533*(1+B534)</f>
        <v>6549.90904517107</v>
      </c>
      <c r="E534" s="127" t="n">
        <f aca="false">AVERAGE(D525:D534)</f>
        <v>5801.04625333502</v>
      </c>
      <c r="F534" s="127" t="n">
        <f aca="false">D534/E534-1</f>
        <v>0.129090987924037</v>
      </c>
      <c r="G534" s="127" t="n">
        <f aca="false">IF(E534&gt;E533,1,0)</f>
        <v>1</v>
      </c>
      <c r="H534" s="127" t="n">
        <f aca="false">D534/D522-1</f>
        <v>0.183000787550775</v>
      </c>
      <c r="I534" s="127" t="n">
        <f aca="false">STDEV(B529:B534)*SQRT(12)*100</f>
        <v>8.14040785219021</v>
      </c>
      <c r="J534" s="127" t="n">
        <v>0.86</v>
      </c>
      <c r="K534" s="127" t="n">
        <f aca="false">IF(AND(ISNUMBER(J534),ISNUMBER(J528)),J534-J528,"")</f>
        <v>-0.18</v>
      </c>
      <c r="M534" s="127" t="str">
        <f aca="false">IF(AND(ISNUMBER(L534),ISNUMBER(L528)),L534-L528,"")</f>
        <v/>
      </c>
      <c r="N534" s="127" t="n">
        <v>1.3155</v>
      </c>
      <c r="O534" s="127" t="n">
        <f aca="false">IF(AND(ISNUMBER(N534),ISNUMBER(N528)),N534-N528,"")</f>
        <v>0.7128</v>
      </c>
      <c r="P534" s="127" t="n">
        <v>1</v>
      </c>
      <c r="Q534" s="127" t="n">
        <v>0</v>
      </c>
      <c r="R534" s="127" t="n">
        <f aca="false">IF(ISNUMBER(F534),IF(AND(F534&gt;0.02,G534=1),100,IF(F534&gt;-0.02,50,0)),"")</f>
        <v>100</v>
      </c>
      <c r="S534" s="127" t="n">
        <f aca="false">IF(ISNUMBER(H534),IF(H534&gt;0.05,100,IF(H534&gt;0,50,0)),"")</f>
        <v>100</v>
      </c>
      <c r="T534" s="127" t="n">
        <f aca="false">IF(AND(A534&gt;="2019-01",ISNUMBER(L534)),IF(AND(L534&lt;350,OR(NOT(ISNUMBER(M534)),M534&lt;50)),100,IF(L534&lt;=450,50,0)),IF(ISNUMBER(J534),IF(AND(J534&lt;0.95,OR(NOT(ISNUMBER(K534)),K534&lt;0.2)),100,IF(AND(J534&lt;=1.35,OR(NOT(ISNUMBER(K534)),K534&lt;0.4)),50,0)),""))</f>
        <v>100</v>
      </c>
      <c r="U534" s="127" t="n">
        <f aca="false">IF(ISNUMBER(P534),IF(P534=1,100,IF(P534=0,50,0)),"")</f>
        <v>100</v>
      </c>
      <c r="V534" s="127" t="n">
        <f aca="false">IF(ISNUMBER(Q534),IF(Q534=1,0,100),"")</f>
        <v>100</v>
      </c>
      <c r="W534" s="127" t="n">
        <f aca="false">IF(ISNUMBER(N534),IF(OR(N534&lt;4,AND(N534&lt;6,ISNUMBER(O534),O534&lt;-0.3)),100,IF(OR(N534&lt;=6,AND(ISNUMBER(O534),O534&lt;-0.3)),50,0)),"")</f>
        <v>100</v>
      </c>
      <c r="X534" s="127" t="n">
        <f aca="false">IF(ISNUMBER(I534),IF(I534&lt;15,100,IF(I534&lt;=25,50,0)),"")</f>
        <v>100</v>
      </c>
      <c r="Y534" s="127" t="n">
        <f aca="false">SUMPRODUCT({30,10,20,15,10,10,5},--ISNUMBER(R534:X534))</f>
        <v>100</v>
      </c>
      <c r="Z534" s="127" t="n">
        <f aca="false">IF(Y534&gt;=60,SUMPRODUCT({30,10,20,15,10,10,5},R534:X534)/Y534,"")</f>
        <v>100</v>
      </c>
      <c r="AA534" s="127" t="str">
        <f aca="false">IF(ISNUMBER(Z534),IF(Z534&gt;=70,"EASY",IF(Z534&gt;40,"UNCERTAIN","HARD")),"")</f>
        <v>EASY</v>
      </c>
    </row>
    <row r="535" customFormat="false" ht="15" hidden="false" customHeight="false" outlineLevel="0" collapsed="false">
      <c r="A535" s="127" t="s">
        <v>1825</v>
      </c>
      <c r="B535" s="127" t="n">
        <v>-0.0127</v>
      </c>
      <c r="C535" s="127" t="s">
        <v>1293</v>
      </c>
      <c r="D535" s="127" t="n">
        <f aca="false">D534*(1+B535)</f>
        <v>6466.7252002974</v>
      </c>
      <c r="E535" s="127" t="n">
        <f aca="false">AVERAGE(D526:D535)</f>
        <v>5932.55382418968</v>
      </c>
      <c r="F535" s="127" t="n">
        <f aca="false">D535/E535-1</f>
        <v>0.0900407129775485</v>
      </c>
      <c r="G535" s="127" t="n">
        <f aca="false">IF(E535&gt;E534,1,0)</f>
        <v>1</v>
      </c>
      <c r="H535" s="127" t="n">
        <f aca="false">D535/D523-1</f>
        <v>0.26788610241954</v>
      </c>
      <c r="I535" s="127" t="n">
        <f aca="false">STDEV(B530:B535)*SQRT(12)*100</f>
        <v>9.60966180466305</v>
      </c>
      <c r="J535" s="127" t="n">
        <v>0.82</v>
      </c>
      <c r="K535" s="127" t="n">
        <f aca="false">IF(AND(ISNUMBER(J535),ISNUMBER(J529)),J535-J529,"")</f>
        <v>-0.23</v>
      </c>
      <c r="M535" s="127" t="str">
        <f aca="false">IF(AND(ISNUMBER(L535),ISNUMBER(L529)),L535-L529,"")</f>
        <v/>
      </c>
      <c r="N535" s="127" t="n">
        <v>1.4541</v>
      </c>
      <c r="O535" s="127" t="n">
        <f aca="false">IF(AND(ISNUMBER(N535),ISNUMBER(N529)),N535-N529,"")</f>
        <v>0.782</v>
      </c>
      <c r="P535" s="127" t="n">
        <v>1</v>
      </c>
      <c r="Q535" s="127" t="n">
        <v>0</v>
      </c>
      <c r="R535" s="127" t="n">
        <f aca="false">IF(ISNUMBER(F535),IF(AND(F535&gt;0.02,G535=1),100,IF(F535&gt;-0.02,50,0)),"")</f>
        <v>100</v>
      </c>
      <c r="S535" s="127" t="n">
        <f aca="false">IF(ISNUMBER(H535),IF(H535&gt;0.05,100,IF(H535&gt;0,50,0)),"")</f>
        <v>100</v>
      </c>
      <c r="T535" s="127" t="n">
        <f aca="false">IF(AND(A535&gt;="2019-01",ISNUMBER(L535)),IF(AND(L535&lt;350,OR(NOT(ISNUMBER(M535)),M535&lt;50)),100,IF(L535&lt;=450,50,0)),IF(ISNUMBER(J535),IF(AND(J535&lt;0.95,OR(NOT(ISNUMBER(K535)),K535&lt;0.2)),100,IF(AND(J535&lt;=1.35,OR(NOT(ISNUMBER(K535)),K535&lt;0.4)),50,0)),""))</f>
        <v>100</v>
      </c>
      <c r="U535" s="127" t="n">
        <f aca="false">IF(ISNUMBER(P535),IF(P535=1,100,IF(P535=0,50,0)),"")</f>
        <v>100</v>
      </c>
      <c r="V535" s="127" t="n">
        <f aca="false">IF(ISNUMBER(Q535),IF(Q535=1,0,100),"")</f>
        <v>100</v>
      </c>
      <c r="W535" s="127" t="n">
        <f aca="false">IF(ISNUMBER(N535),IF(OR(N535&lt;4,AND(N535&lt;6,ISNUMBER(O535),O535&lt;-0.3)),100,IF(OR(N535&lt;=6,AND(ISNUMBER(O535),O535&lt;-0.3)),50,0)),"")</f>
        <v>100</v>
      </c>
      <c r="X535" s="127" t="n">
        <f aca="false">IF(ISNUMBER(I535),IF(I535&lt;15,100,IF(I535&lt;=25,50,0)),"")</f>
        <v>100</v>
      </c>
      <c r="Y535" s="127" t="n">
        <f aca="false">SUMPRODUCT({30,10,20,15,10,10,5},--ISNUMBER(R535:X535))</f>
        <v>100</v>
      </c>
      <c r="Z535" s="127" t="n">
        <f aca="false">IF(Y535&gt;=60,SUMPRODUCT({30,10,20,15,10,10,5},R535:X535)/Y535,"")</f>
        <v>100</v>
      </c>
      <c r="AA535" s="127" t="str">
        <f aca="false">IF(ISNUMBER(Z535),IF(Z535&gt;=70,"EASY",IF(Z535&gt;40,"UNCERTAIN","HARD")),"")</f>
        <v>EASY</v>
      </c>
    </row>
    <row r="536" customFormat="false" ht="15" hidden="false" customHeight="false" outlineLevel="0" collapsed="false">
      <c r="A536" s="127" t="s">
        <v>1826</v>
      </c>
      <c r="B536" s="127" t="n">
        <v>-0.0175</v>
      </c>
      <c r="C536" s="127" t="s">
        <v>1293</v>
      </c>
      <c r="D536" s="127" t="n">
        <f aca="false">D535*(1+B536)</f>
        <v>6353.5575092922</v>
      </c>
      <c r="E536" s="127" t="n">
        <f aca="false">AVERAGE(D527:D536)</f>
        <v>6077.26647752455</v>
      </c>
      <c r="F536" s="127" t="n">
        <f aca="false">D536/E536-1</f>
        <v>0.0454630437532146</v>
      </c>
      <c r="G536" s="127" t="n">
        <f aca="false">IF(E536&gt;E535,1,0)</f>
        <v>1</v>
      </c>
      <c r="H536" s="127" t="n">
        <f aca="false">D536/D524-1</f>
        <v>0.318896872024562</v>
      </c>
      <c r="I536" s="127" t="n">
        <f aca="false">STDEV(B531:B536)*SQRT(12)*100</f>
        <v>7.56773149629399</v>
      </c>
      <c r="J536" s="127" t="n">
        <v>0.76</v>
      </c>
      <c r="K536" s="127" t="n">
        <f aca="false">IF(AND(ISNUMBER(J536),ISNUMBER(J530)),J536-J530,"")</f>
        <v>-0.32</v>
      </c>
      <c r="M536" s="127" t="str">
        <f aca="false">IF(AND(ISNUMBER(L536),ISNUMBER(L530)),L536-L530,"")</f>
        <v/>
      </c>
      <c r="N536" s="127" t="n">
        <v>1.5837</v>
      </c>
      <c r="O536" s="127" t="n">
        <f aca="false">IF(AND(ISNUMBER(N536),ISNUMBER(N530)),N536-N530,"")</f>
        <v>0.9218</v>
      </c>
      <c r="P536" s="127" t="n">
        <v>1</v>
      </c>
      <c r="Q536" s="127" t="n">
        <v>0</v>
      </c>
      <c r="R536" s="127" t="n">
        <f aca="false">IF(ISNUMBER(F536),IF(AND(F536&gt;0.02,G536=1),100,IF(F536&gt;-0.02,50,0)),"")</f>
        <v>100</v>
      </c>
      <c r="S536" s="127" t="n">
        <f aca="false">IF(ISNUMBER(H536),IF(H536&gt;0.05,100,IF(H536&gt;0,50,0)),"")</f>
        <v>100</v>
      </c>
      <c r="T536" s="127" t="n">
        <f aca="false">IF(AND(A536&gt;="2019-01",ISNUMBER(L536)),IF(AND(L536&lt;350,OR(NOT(ISNUMBER(M536)),M536&lt;50)),100,IF(L536&lt;=450,50,0)),IF(ISNUMBER(J536),IF(AND(J536&lt;0.95,OR(NOT(ISNUMBER(K536)),K536&lt;0.2)),100,IF(AND(J536&lt;=1.35,OR(NOT(ISNUMBER(K536)),K536&lt;0.4)),50,0)),""))</f>
        <v>100</v>
      </c>
      <c r="U536" s="127" t="n">
        <f aca="false">IF(ISNUMBER(P536),IF(P536=1,100,IF(P536=0,50,0)),"")</f>
        <v>100</v>
      </c>
      <c r="V536" s="127" t="n">
        <f aca="false">IF(ISNUMBER(Q536),IF(Q536=1,0,100),"")</f>
        <v>100</v>
      </c>
      <c r="W536" s="127" t="n">
        <f aca="false">IF(ISNUMBER(N536),IF(OR(N536&lt;4,AND(N536&lt;6,ISNUMBER(O536),O536&lt;-0.3)),100,IF(OR(N536&lt;=6,AND(ISNUMBER(O536),O536&lt;-0.3)),50,0)),"")</f>
        <v>100</v>
      </c>
      <c r="X536" s="127" t="n">
        <f aca="false">IF(ISNUMBER(I536),IF(I536&lt;15,100,IF(I536&lt;=25,50,0)),"")</f>
        <v>100</v>
      </c>
      <c r="Y536" s="127" t="n">
        <f aca="false">SUMPRODUCT({30,10,20,15,10,10,5},--ISNUMBER(R536:X536))</f>
        <v>100</v>
      </c>
      <c r="Z536" s="127" t="n">
        <f aca="false">IF(Y536&gt;=60,SUMPRODUCT({30,10,20,15,10,10,5},R536:X536)/Y536,"")</f>
        <v>100</v>
      </c>
      <c r="AA536" s="127" t="str">
        <f aca="false">IF(ISNUMBER(Z536),IF(Z536&gt;=70,"EASY",IF(Z536&gt;40,"UNCERTAIN","HARD")),"")</f>
        <v>EASY</v>
      </c>
    </row>
    <row r="537" customFormat="false" ht="15" hidden="false" customHeight="false" outlineLevel="0" collapsed="false">
      <c r="A537" s="127" t="s">
        <v>1827</v>
      </c>
      <c r="B537" s="127" t="n">
        <v>-0.0236</v>
      </c>
      <c r="C537" s="127" t="s">
        <v>1293</v>
      </c>
      <c r="D537" s="127" t="n">
        <f aca="false">D536*(1+B537)</f>
        <v>6203.6135520729</v>
      </c>
      <c r="E537" s="127" t="n">
        <f aca="false">AVERAGE(D528:D537)</f>
        <v>6160.12831931724</v>
      </c>
      <c r="F537" s="127" t="n">
        <f aca="false">D537/E537-1</f>
        <v>0.00705914398232599</v>
      </c>
      <c r="G537" s="127" t="n">
        <f aca="false">IF(E537&gt;E536,1,0)</f>
        <v>1</v>
      </c>
      <c r="H537" s="127" t="n">
        <f aca="false">D537/D525-1</f>
        <v>0.204199463105276</v>
      </c>
      <c r="I537" s="127" t="n">
        <f aca="false">STDEV(B532:B537)*SQRT(12)*100</f>
        <v>8.59090682058652</v>
      </c>
      <c r="J537" s="127" t="n">
        <v>0.83</v>
      </c>
      <c r="K537" s="127" t="n">
        <f aca="false">IF(AND(ISNUMBER(J537),ISNUMBER(J531)),J537-J531,"")</f>
        <v>-0.22</v>
      </c>
      <c r="M537" s="127" t="str">
        <f aca="false">IF(AND(ISNUMBER(L537),ISNUMBER(L531)),L537-L531,"")</f>
        <v/>
      </c>
      <c r="N537" s="127" t="n">
        <v>1.7415</v>
      </c>
      <c r="O537" s="127" t="n">
        <f aca="false">IF(AND(ISNUMBER(N537),ISNUMBER(N531)),N537-N531,"")</f>
        <v>0.758</v>
      </c>
      <c r="P537" s="127" t="n">
        <v>1</v>
      </c>
      <c r="Q537" s="127" t="n">
        <v>0</v>
      </c>
      <c r="R537" s="127" t="n">
        <f aca="false">IF(ISNUMBER(F537),IF(AND(F537&gt;0.02,G537=1),100,IF(F537&gt;-0.02,50,0)),"")</f>
        <v>50</v>
      </c>
      <c r="S537" s="127" t="n">
        <f aca="false">IF(ISNUMBER(H537),IF(H537&gt;0.05,100,IF(H537&gt;0,50,0)),"")</f>
        <v>100</v>
      </c>
      <c r="T537" s="127" t="n">
        <f aca="false">IF(AND(A537&gt;="2019-01",ISNUMBER(L537)),IF(AND(L537&lt;350,OR(NOT(ISNUMBER(M537)),M537&lt;50)),100,IF(L537&lt;=450,50,0)),IF(ISNUMBER(J537),IF(AND(J537&lt;0.95,OR(NOT(ISNUMBER(K537)),K537&lt;0.2)),100,IF(AND(J537&lt;=1.35,OR(NOT(ISNUMBER(K537)),K537&lt;0.4)),50,0)),""))</f>
        <v>100</v>
      </c>
      <c r="U537" s="127" t="n">
        <f aca="false">IF(ISNUMBER(P537),IF(P537=1,100,IF(P537=0,50,0)),"")</f>
        <v>100</v>
      </c>
      <c r="V537" s="127" t="n">
        <f aca="false">IF(ISNUMBER(Q537),IF(Q537=1,0,100),"")</f>
        <v>100</v>
      </c>
      <c r="W537" s="127" t="n">
        <f aca="false">IF(ISNUMBER(N537),IF(OR(N537&lt;4,AND(N537&lt;6,ISNUMBER(O537),O537&lt;-0.3)),100,IF(OR(N537&lt;=6,AND(ISNUMBER(O537),O537&lt;-0.3)),50,0)),"")</f>
        <v>100</v>
      </c>
      <c r="X537" s="127" t="n">
        <f aca="false">IF(ISNUMBER(I537),IF(I537&lt;15,100,IF(I537&lt;=25,50,0)),"")</f>
        <v>100</v>
      </c>
      <c r="Y537" s="127" t="n">
        <f aca="false">SUMPRODUCT({30,10,20,15,10,10,5},--ISNUMBER(R537:X537))</f>
        <v>100</v>
      </c>
      <c r="Z537" s="127" t="n">
        <f aca="false">IF(Y537&gt;=60,SUMPRODUCT({30,10,20,15,10,10,5},R537:X537)/Y537,"")</f>
        <v>85</v>
      </c>
      <c r="AA537" s="127" t="str">
        <f aca="false">IF(ISNUMBER(Z537),IF(Z537&gt;=70,"EASY",IF(Z537&gt;40,"UNCERTAIN","HARD")),"")</f>
        <v>EASY</v>
      </c>
    </row>
    <row r="538" customFormat="false" ht="15" hidden="false" customHeight="false" outlineLevel="0" collapsed="false">
      <c r="A538" s="127" t="s">
        <v>1828</v>
      </c>
      <c r="B538" s="127" t="n">
        <v>-0.0598</v>
      </c>
      <c r="C538" s="127" t="s">
        <v>1293</v>
      </c>
      <c r="D538" s="127" t="n">
        <f aca="false">D537*(1+B538)</f>
        <v>5832.63746165894</v>
      </c>
      <c r="E538" s="127" t="n">
        <f aca="false">AVERAGE(D529:D538)</f>
        <v>6184.98382099669</v>
      </c>
      <c r="F538" s="127" t="n">
        <f aca="false">D538/E538-1</f>
        <v>-0.056968032501817</v>
      </c>
      <c r="G538" s="127" t="n">
        <f aca="false">IF(E538&gt;E537,1,0)</f>
        <v>1</v>
      </c>
      <c r="H538" s="127" t="n">
        <f aca="false">D538/D526-1</f>
        <v>0.188773976492629</v>
      </c>
      <c r="I538" s="127" t="n">
        <f aca="false">STDEV(B533:B538)*SQRT(12)*100</f>
        <v>10.2715529497735</v>
      </c>
      <c r="J538" s="127" t="n">
        <v>0.99</v>
      </c>
      <c r="K538" s="127" t="n">
        <f aca="false">IF(AND(ISNUMBER(J538),ISNUMBER(J532)),J538-J532,"")</f>
        <v>0.0599999999999999</v>
      </c>
      <c r="M538" s="127" t="str">
        <f aca="false">IF(AND(ISNUMBER(L538),ISNUMBER(L532)),L538-L532,"")</f>
        <v/>
      </c>
      <c r="N538" s="127" t="n">
        <v>1.9652</v>
      </c>
      <c r="O538" s="127" t="n">
        <f aca="false">IF(AND(ISNUMBER(N538),ISNUMBER(N532)),N538-N532,"")</f>
        <v>0.8408</v>
      </c>
      <c r="P538" s="127" t="n">
        <v>1</v>
      </c>
      <c r="Q538" s="127" t="n">
        <v>0</v>
      </c>
      <c r="R538" s="127" t="n">
        <f aca="false">IF(ISNUMBER(F538),IF(AND(F538&gt;0.02,G538=1),100,IF(F538&gt;-0.02,50,0)),"")</f>
        <v>0</v>
      </c>
      <c r="S538" s="127" t="n">
        <f aca="false">IF(ISNUMBER(H538),IF(H538&gt;0.05,100,IF(H538&gt;0,50,0)),"")</f>
        <v>100</v>
      </c>
      <c r="T538" s="127" t="n">
        <f aca="false">IF(AND(A538&gt;="2019-01",ISNUMBER(L538)),IF(AND(L538&lt;350,OR(NOT(ISNUMBER(M538)),M538&lt;50)),100,IF(L538&lt;=450,50,0)),IF(ISNUMBER(J538),IF(AND(J538&lt;0.95,OR(NOT(ISNUMBER(K538)),K538&lt;0.2)),100,IF(AND(J538&lt;=1.35,OR(NOT(ISNUMBER(K538)),K538&lt;0.4)),50,0)),""))</f>
        <v>50</v>
      </c>
      <c r="U538" s="127" t="n">
        <f aca="false">IF(ISNUMBER(P538),IF(P538=1,100,IF(P538=0,50,0)),"")</f>
        <v>100</v>
      </c>
      <c r="V538" s="127" t="n">
        <f aca="false">IF(ISNUMBER(Q538),IF(Q538=1,0,100),"")</f>
        <v>100</v>
      </c>
      <c r="W538" s="127" t="n">
        <f aca="false">IF(ISNUMBER(N538),IF(OR(N538&lt;4,AND(N538&lt;6,ISNUMBER(O538),O538&lt;-0.3)),100,IF(OR(N538&lt;=6,AND(ISNUMBER(O538),O538&lt;-0.3)),50,0)),"")</f>
        <v>100</v>
      </c>
      <c r="X538" s="127" t="n">
        <f aca="false">IF(ISNUMBER(I538),IF(I538&lt;15,100,IF(I538&lt;=25,50,0)),"")</f>
        <v>100</v>
      </c>
      <c r="Y538" s="127" t="n">
        <f aca="false">SUMPRODUCT({30,10,20,15,10,10,5},--ISNUMBER(R538:X538))</f>
        <v>100</v>
      </c>
      <c r="Z538" s="127" t="n">
        <f aca="false">IF(Y538&gt;=60,SUMPRODUCT({30,10,20,15,10,10,5},R538:X538)/Y538,"")</f>
        <v>60</v>
      </c>
      <c r="AA538" s="127" t="str">
        <f aca="false">IF(ISNUMBER(Z538),IF(Z538&gt;=70,"EASY",IF(Z538&gt;40,"UNCERTAIN","HARD")),"")</f>
        <v>UNCERTAIN</v>
      </c>
    </row>
    <row r="539" customFormat="false" ht="15" hidden="false" customHeight="false" outlineLevel="0" collapsed="false">
      <c r="A539" s="127" t="s">
        <v>1829</v>
      </c>
      <c r="B539" s="127" t="n">
        <v>-0.0759</v>
      </c>
      <c r="C539" s="127" t="s">
        <v>1293</v>
      </c>
      <c r="D539" s="127" t="n">
        <f aca="false">D538*(1+B539)</f>
        <v>5389.94027831903</v>
      </c>
      <c r="E539" s="127" t="n">
        <f aca="false">AVERAGE(D530:D539)</f>
        <v>6162.16331405079</v>
      </c>
      <c r="F539" s="127" t="n">
        <f aca="false">D539/E539-1</f>
        <v>-0.125316872724059</v>
      </c>
      <c r="G539" s="127" t="n">
        <f aca="false">IF(E539&gt;E538,1,0)</f>
        <v>0</v>
      </c>
      <c r="H539" s="127" t="n">
        <f aca="false">D539/D527-1</f>
        <v>0.00278049445626549</v>
      </c>
      <c r="I539" s="127" t="n">
        <f aca="false">STDEV(B534:B539)*SQRT(12)*100</f>
        <v>12.8769328646227</v>
      </c>
      <c r="J539" s="127" t="n">
        <v>1.18</v>
      </c>
      <c r="K539" s="127" t="n">
        <f aca="false">IF(AND(ISNUMBER(J539),ISNUMBER(J533)),J539-J533,"")</f>
        <v>0.28</v>
      </c>
      <c r="M539" s="127" t="str">
        <f aca="false">IF(AND(ISNUMBER(L539),ISNUMBER(L533)),L539-L533,"")</f>
        <v/>
      </c>
      <c r="N539" s="127" t="n">
        <v>1.9877</v>
      </c>
      <c r="O539" s="127" t="n">
        <f aca="false">IF(AND(ISNUMBER(N539),ISNUMBER(N533)),N539-N533,"")</f>
        <v>0.7779</v>
      </c>
      <c r="P539" s="127" t="n">
        <v>1</v>
      </c>
      <c r="Q539" s="127" t="n">
        <v>0</v>
      </c>
      <c r="R539" s="127" t="n">
        <f aca="false">IF(ISNUMBER(F539),IF(AND(F539&gt;0.02,G539=1),100,IF(F539&gt;-0.02,50,0)),"")</f>
        <v>0</v>
      </c>
      <c r="S539" s="127" t="n">
        <f aca="false">IF(ISNUMBER(H539),IF(H539&gt;0.05,100,IF(H539&gt;0,50,0)),"")</f>
        <v>50</v>
      </c>
      <c r="T539" s="127" t="n">
        <f aca="false">IF(AND(A539&gt;="2019-01",ISNUMBER(L539)),IF(AND(L539&lt;350,OR(NOT(ISNUMBER(M539)),M539&lt;50)),100,IF(L539&lt;=450,50,0)),IF(ISNUMBER(J539),IF(AND(J539&lt;0.95,OR(NOT(ISNUMBER(K539)),K539&lt;0.2)),100,IF(AND(J539&lt;=1.35,OR(NOT(ISNUMBER(K539)),K539&lt;0.4)),50,0)),""))</f>
        <v>50</v>
      </c>
      <c r="U539" s="127" t="n">
        <f aca="false">IF(ISNUMBER(P539),IF(P539=1,100,IF(P539=0,50,0)),"")</f>
        <v>100</v>
      </c>
      <c r="V539" s="127" t="n">
        <f aca="false">IF(ISNUMBER(Q539),IF(Q539=1,0,100),"")</f>
        <v>100</v>
      </c>
      <c r="W539" s="127" t="n">
        <f aca="false">IF(ISNUMBER(N539),IF(OR(N539&lt;4,AND(N539&lt;6,ISNUMBER(O539),O539&lt;-0.3)),100,IF(OR(N539&lt;=6,AND(ISNUMBER(O539),O539&lt;-0.3)),50,0)),"")</f>
        <v>100</v>
      </c>
      <c r="X539" s="127" t="n">
        <f aca="false">IF(ISNUMBER(I539),IF(I539&lt;15,100,IF(I539&lt;=25,50,0)),"")</f>
        <v>100</v>
      </c>
      <c r="Y539" s="127" t="n">
        <f aca="false">SUMPRODUCT({30,10,20,15,10,10,5},--ISNUMBER(R539:X539))</f>
        <v>100</v>
      </c>
      <c r="Z539" s="127" t="n">
        <f aca="false">IF(Y539&gt;=60,SUMPRODUCT({30,10,20,15,10,10,5},R539:X539)/Y539,"")</f>
        <v>55</v>
      </c>
      <c r="AA539" s="127" t="str">
        <f aca="false">IF(ISNUMBER(Z539),IF(Z539&gt;=70,"EASY",IF(Z539&gt;40,"UNCERTAIN","HARD")),"")</f>
        <v>UNCERTAIN</v>
      </c>
    </row>
    <row r="540" customFormat="false" ht="15" hidden="false" customHeight="false" outlineLevel="0" collapsed="false">
      <c r="A540" s="127" t="s">
        <v>1830</v>
      </c>
      <c r="B540" s="127" t="n">
        <v>0.1135</v>
      </c>
      <c r="C540" s="127" t="s">
        <v>1293</v>
      </c>
      <c r="D540" s="127" t="n">
        <f aca="false">D539*(1+B540)</f>
        <v>6001.69849990824</v>
      </c>
      <c r="E540" s="127" t="n">
        <f aca="false">AVERAGE(D531:D540)</f>
        <v>6162.14669653849</v>
      </c>
      <c r="F540" s="127" t="n">
        <f aca="false">D540/E540-1</f>
        <v>-0.0260377112931087</v>
      </c>
      <c r="G540" s="127" t="n">
        <f aca="false">IF(E540&gt;E539,1,0)</f>
        <v>0</v>
      </c>
      <c r="H540" s="127" t="n">
        <f aca="false">D540/D528-1</f>
        <v>0.0747868712841</v>
      </c>
      <c r="I540" s="127" t="n">
        <f aca="false">STDEV(B535:B540)*SQRT(12)*100</f>
        <v>23.1244978323855</v>
      </c>
      <c r="J540" s="127" t="n">
        <v>1.39</v>
      </c>
      <c r="K540" s="127" t="n">
        <f aca="false">IF(AND(ISNUMBER(J540),ISNUMBER(J534)),J540-J534,"")</f>
        <v>0.53</v>
      </c>
      <c r="M540" s="127" t="str">
        <f aca="false">IF(AND(ISNUMBER(L540),ISNUMBER(L534)),L540-L534,"")</f>
        <v/>
      </c>
      <c r="N540" s="127" t="n">
        <v>2.1079</v>
      </c>
      <c r="O540" s="127" t="n">
        <f aca="false">IF(AND(ISNUMBER(N540),ISNUMBER(N534)),N540-N534,"")</f>
        <v>0.7924</v>
      </c>
      <c r="P540" s="127" t="n">
        <v>1</v>
      </c>
      <c r="Q540" s="127" t="n">
        <v>0</v>
      </c>
      <c r="R540" s="127" t="n">
        <f aca="false">IF(ISNUMBER(F540),IF(AND(F540&gt;0.02,G540=1),100,IF(F540&gt;-0.02,50,0)),"")</f>
        <v>0</v>
      </c>
      <c r="S540" s="127" t="n">
        <f aca="false">IF(ISNUMBER(H540),IF(H540&gt;0.05,100,IF(H540&gt;0,50,0)),"")</f>
        <v>100</v>
      </c>
      <c r="T540" s="127" t="n">
        <f aca="false">IF(AND(A540&gt;="2019-01",ISNUMBER(L540)),IF(AND(L540&lt;350,OR(NOT(ISNUMBER(M540)),M540&lt;50)),100,IF(L540&lt;=450,50,0)),IF(ISNUMBER(J540),IF(AND(J540&lt;0.95,OR(NOT(ISNUMBER(K540)),K540&lt;0.2)),100,IF(AND(J540&lt;=1.35,OR(NOT(ISNUMBER(K540)),K540&lt;0.4)),50,0)),""))</f>
        <v>0</v>
      </c>
      <c r="U540" s="127" t="n">
        <f aca="false">IF(ISNUMBER(P540),IF(P540=1,100,IF(P540=0,50,0)),"")</f>
        <v>100</v>
      </c>
      <c r="V540" s="127" t="n">
        <f aca="false">IF(ISNUMBER(Q540),IF(Q540=1,0,100),"")</f>
        <v>100</v>
      </c>
      <c r="W540" s="127" t="n">
        <f aca="false">IF(ISNUMBER(N540),IF(OR(N540&lt;4,AND(N540&lt;6,ISNUMBER(O540),O540&lt;-0.3)),100,IF(OR(N540&lt;=6,AND(ISNUMBER(O540),O540&lt;-0.3)),50,0)),"")</f>
        <v>100</v>
      </c>
      <c r="X540" s="127" t="n">
        <f aca="false">IF(ISNUMBER(I540),IF(I540&lt;15,100,IF(I540&lt;=25,50,0)),"")</f>
        <v>50</v>
      </c>
      <c r="Y540" s="127" t="n">
        <f aca="false">SUMPRODUCT({30,10,20,15,10,10,5},--ISNUMBER(R540:X540))</f>
        <v>100</v>
      </c>
      <c r="Z540" s="127" t="n">
        <f aca="false">IF(Y540&gt;=60,SUMPRODUCT({30,10,20,15,10,10,5},R540:X540)/Y540,"")</f>
        <v>47.5</v>
      </c>
      <c r="AA540" s="127" t="str">
        <f aca="false">IF(ISNUMBER(Z540),IF(Z540&gt;=70,"EASY",IF(Z540&gt;40,"UNCERTAIN","HARD")),"")</f>
        <v>UNCERTAIN</v>
      </c>
    </row>
    <row r="541" customFormat="false" ht="15" hidden="false" customHeight="false" outlineLevel="0" collapsed="false">
      <c r="A541" s="127" t="s">
        <v>1831</v>
      </c>
      <c r="B541" s="127" t="n">
        <v>-0.0028</v>
      </c>
      <c r="C541" s="127" t="s">
        <v>1293</v>
      </c>
      <c r="D541" s="127" t="n">
        <f aca="false">D540*(1+B541)</f>
        <v>5984.89374410849</v>
      </c>
      <c r="E541" s="127" t="n">
        <f aca="false">AVERAGE(D532:D541)</f>
        <v>6148.44587409615</v>
      </c>
      <c r="F541" s="127" t="n">
        <f aca="false">D541/E541-1</f>
        <v>-0.0266005643274364</v>
      </c>
      <c r="G541" s="127" t="n">
        <f aca="false">IF(E541&gt;E540,1,0)</f>
        <v>0</v>
      </c>
      <c r="H541" s="127" t="n">
        <f aca="false">D541/D529-1</f>
        <v>0.0652792645308662</v>
      </c>
      <c r="I541" s="127" t="n">
        <f aca="false">STDEV(B536:B541)*SQRT(12)*100</f>
        <v>23.1665008147541</v>
      </c>
      <c r="J541" s="127" t="n">
        <v>1.27</v>
      </c>
      <c r="K541" s="127" t="n">
        <f aca="false">IF(AND(ISNUMBER(J541),ISNUMBER(J535)),J541-J535,"")</f>
        <v>0.45</v>
      </c>
      <c r="M541" s="127" t="str">
        <f aca="false">IF(AND(ISNUMBER(L541),ISNUMBER(L535)),L541-L535,"")</f>
        <v/>
      </c>
      <c r="N541" s="127" t="n">
        <v>2.1382</v>
      </c>
      <c r="O541" s="127" t="n">
        <f aca="false">IF(AND(ISNUMBER(N541),ISNUMBER(N535)),N541-N535,"")</f>
        <v>0.6841</v>
      </c>
      <c r="P541" s="127" t="n">
        <v>1</v>
      </c>
      <c r="Q541" s="127" t="n">
        <v>0</v>
      </c>
      <c r="R541" s="127" t="n">
        <f aca="false">IF(ISNUMBER(F541),IF(AND(F541&gt;0.02,G541=1),100,IF(F541&gt;-0.02,50,0)),"")</f>
        <v>0</v>
      </c>
      <c r="S541" s="127" t="n">
        <f aca="false">IF(ISNUMBER(H541),IF(H541&gt;0.05,100,IF(H541&gt;0,50,0)),"")</f>
        <v>100</v>
      </c>
      <c r="T541" s="127" t="n">
        <f aca="false">IF(AND(A541&gt;="2019-01",ISNUMBER(L541)),IF(AND(L541&lt;350,OR(NOT(ISNUMBER(M541)),M541&lt;50)),100,IF(L541&lt;=450,50,0)),IF(ISNUMBER(J541),IF(AND(J541&lt;0.95,OR(NOT(ISNUMBER(K541)),K541&lt;0.2)),100,IF(AND(J541&lt;=1.35,OR(NOT(ISNUMBER(K541)),K541&lt;0.4)),50,0)),""))</f>
        <v>0</v>
      </c>
      <c r="U541" s="127" t="n">
        <f aca="false">IF(ISNUMBER(P541),IF(P541=1,100,IF(P541=0,50,0)),"")</f>
        <v>100</v>
      </c>
      <c r="V541" s="127" t="n">
        <f aca="false">IF(ISNUMBER(Q541),IF(Q541=1,0,100),"")</f>
        <v>100</v>
      </c>
      <c r="W541" s="127" t="n">
        <f aca="false">IF(ISNUMBER(N541),IF(OR(N541&lt;4,AND(N541&lt;6,ISNUMBER(O541),O541&lt;-0.3)),100,IF(OR(N541&lt;=6,AND(ISNUMBER(O541),O541&lt;-0.3)),50,0)),"")</f>
        <v>100</v>
      </c>
      <c r="X541" s="127" t="n">
        <f aca="false">IF(ISNUMBER(I541),IF(I541&lt;15,100,IF(I541&lt;=25,50,0)),"")</f>
        <v>50</v>
      </c>
      <c r="Y541" s="127" t="n">
        <f aca="false">SUMPRODUCT({30,10,20,15,10,10,5},--ISNUMBER(R541:X541))</f>
        <v>100</v>
      </c>
      <c r="Z541" s="127" t="n">
        <f aca="false">IF(Y541&gt;=60,SUMPRODUCT({30,10,20,15,10,10,5},R541:X541)/Y541,"")</f>
        <v>47.5</v>
      </c>
      <c r="AA541" s="127" t="str">
        <f aca="false">IF(ISNUMBER(Z541),IF(Z541&gt;=70,"EASY",IF(Z541&gt;40,"UNCERTAIN","HARD")),"")</f>
        <v>UNCERTAIN</v>
      </c>
    </row>
    <row r="542" customFormat="false" ht="15" hidden="false" customHeight="false" outlineLevel="0" collapsed="false">
      <c r="A542" s="127" t="s">
        <v>1832</v>
      </c>
      <c r="B542" s="127" t="n">
        <v>0.0074</v>
      </c>
      <c r="C542" s="127" t="s">
        <v>1293</v>
      </c>
      <c r="D542" s="127" t="n">
        <f aca="false">D541*(1+B542)</f>
        <v>6029.1819578149</v>
      </c>
      <c r="E542" s="127" t="n">
        <f aca="false">AVERAGE(D533:D542)</f>
        <v>6117.74721613459</v>
      </c>
      <c r="F542" s="127" t="n">
        <f aca="false">D542/E542-1</f>
        <v>-0.014476776367306</v>
      </c>
      <c r="G542" s="127" t="n">
        <f aca="false">IF(E542&gt;E541,1,0)</f>
        <v>0</v>
      </c>
      <c r="H542" s="127" t="n">
        <f aca="false">D542/D530-1</f>
        <v>0.00455146596311407</v>
      </c>
      <c r="I542" s="127" t="n">
        <f aca="false">STDEV(B537:B542)*SQRT(12)*100</f>
        <v>23.2666731614127</v>
      </c>
      <c r="J542" s="127" t="n">
        <v>1.32</v>
      </c>
      <c r="K542" s="127" t="n">
        <f aca="false">IF(AND(ISNUMBER(J542),ISNUMBER(J536)),J542-J536,"")</f>
        <v>0.56</v>
      </c>
      <c r="M542" s="127" t="str">
        <f aca="false">IF(AND(ISNUMBER(L542),ISNUMBER(L536)),L542-L536,"")</f>
        <v/>
      </c>
      <c r="N542" s="127" t="n">
        <v>2.2767</v>
      </c>
      <c r="O542" s="127" t="n">
        <f aca="false">IF(AND(ISNUMBER(N542),ISNUMBER(N536)),N542-N536,"")</f>
        <v>0.693</v>
      </c>
      <c r="P542" s="127" t="n">
        <v>1</v>
      </c>
      <c r="Q542" s="127" t="n">
        <v>0</v>
      </c>
      <c r="R542" s="127" t="n">
        <f aca="false">IF(ISNUMBER(F542),IF(AND(F542&gt;0.02,G542=1),100,IF(F542&gt;-0.02,50,0)),"")</f>
        <v>50</v>
      </c>
      <c r="S542" s="127" t="n">
        <f aca="false">IF(ISNUMBER(H542),IF(H542&gt;0.05,100,IF(H542&gt;0,50,0)),"")</f>
        <v>50</v>
      </c>
      <c r="T542" s="127" t="n">
        <f aca="false">IF(AND(A542&gt;="2019-01",ISNUMBER(L542)),IF(AND(L542&lt;350,OR(NOT(ISNUMBER(M542)),M542&lt;50)),100,IF(L542&lt;=450,50,0)),IF(ISNUMBER(J542),IF(AND(J542&lt;0.95,OR(NOT(ISNUMBER(K542)),K542&lt;0.2)),100,IF(AND(J542&lt;=1.35,OR(NOT(ISNUMBER(K542)),K542&lt;0.4)),50,0)),""))</f>
        <v>0</v>
      </c>
      <c r="U542" s="127" t="n">
        <f aca="false">IF(ISNUMBER(P542),IF(P542=1,100,IF(P542=0,50,0)),"")</f>
        <v>100</v>
      </c>
      <c r="V542" s="127" t="n">
        <f aca="false">IF(ISNUMBER(Q542),IF(Q542=1,0,100),"")</f>
        <v>100</v>
      </c>
      <c r="W542" s="127" t="n">
        <f aca="false">IF(ISNUMBER(N542),IF(OR(N542&lt;4,AND(N542&lt;6,ISNUMBER(O542),O542&lt;-0.3)),100,IF(OR(N542&lt;=6,AND(ISNUMBER(O542),O542&lt;-0.3)),50,0)),"")</f>
        <v>100</v>
      </c>
      <c r="X542" s="127" t="n">
        <f aca="false">IF(ISNUMBER(I542),IF(I542&lt;15,100,IF(I542&lt;=25,50,0)),"")</f>
        <v>50</v>
      </c>
      <c r="Y542" s="127" t="n">
        <f aca="false">SUMPRODUCT({30,10,20,15,10,10,5},--ISNUMBER(R542:X542))</f>
        <v>100</v>
      </c>
      <c r="Z542" s="127" t="n">
        <f aca="false">IF(Y542&gt;=60,SUMPRODUCT({30,10,20,15,10,10,5},R542:X542)/Y542,"")</f>
        <v>57.5</v>
      </c>
      <c r="AA542" s="127" t="str">
        <f aca="false">IF(ISNUMBER(Z542),IF(Z542&gt;=70,"EASY",IF(Z542&gt;40,"UNCERTAIN","HARD")),"")</f>
        <v>UNCERTAIN</v>
      </c>
    </row>
    <row r="543" customFormat="false" ht="15" hidden="false" customHeight="false" outlineLevel="0" collapsed="false">
      <c r="A543" s="127" t="s">
        <v>1833</v>
      </c>
      <c r="B543" s="127" t="n">
        <v>0.0505</v>
      </c>
      <c r="C543" s="127" t="s">
        <v>1293</v>
      </c>
      <c r="D543" s="127" t="n">
        <f aca="false">D542*(1+B543)</f>
        <v>6333.65564668455</v>
      </c>
      <c r="E543" s="127" t="n">
        <f aca="false">AVERAGE(D534:D543)</f>
        <v>6114.58128953277</v>
      </c>
      <c r="F543" s="127" t="n">
        <f aca="false">D543/E543-1</f>
        <v>0.0358281862286793</v>
      </c>
      <c r="G543" s="127" t="n">
        <f aca="false">IF(E543&gt;E542,1,0)</f>
        <v>0</v>
      </c>
      <c r="H543" s="127" t="n">
        <f aca="false">D543/D531-1</f>
        <v>0.0345895245041681</v>
      </c>
      <c r="I543" s="127" t="n">
        <f aca="false">STDEV(B538:B543)*SQRT(12)*100</f>
        <v>24.3235926622693</v>
      </c>
      <c r="J543" s="127" t="n">
        <v>1.38</v>
      </c>
      <c r="K543" s="127" t="n">
        <f aca="false">IF(AND(ISNUMBER(J543),ISNUMBER(J537)),J543-J537,"")</f>
        <v>0.55</v>
      </c>
      <c r="M543" s="127" t="str">
        <f aca="false">IF(AND(ISNUMBER(L543),ISNUMBER(L537)),L543-L537,"")</f>
        <v/>
      </c>
      <c r="N543" s="127" t="n">
        <v>2.2773</v>
      </c>
      <c r="O543" s="127" t="n">
        <f aca="false">IF(AND(ISNUMBER(N543),ISNUMBER(N537)),N543-N537,"")</f>
        <v>0.5358</v>
      </c>
      <c r="P543" s="127" t="n">
        <v>1</v>
      </c>
      <c r="Q543" s="127" t="n">
        <v>0</v>
      </c>
      <c r="R543" s="127" t="n">
        <f aca="false">IF(ISNUMBER(F543),IF(AND(F543&gt;0.02,G543=1),100,IF(F543&gt;-0.02,50,0)),"")</f>
        <v>50</v>
      </c>
      <c r="S543" s="127" t="n">
        <f aca="false">IF(ISNUMBER(H543),IF(H543&gt;0.05,100,IF(H543&gt;0,50,0)),"")</f>
        <v>50</v>
      </c>
      <c r="T543" s="127" t="n">
        <f aca="false">IF(AND(A543&gt;="2019-01",ISNUMBER(L543)),IF(AND(L543&lt;350,OR(NOT(ISNUMBER(M543)),M543&lt;50)),100,IF(L543&lt;=450,50,0)),IF(ISNUMBER(J543),IF(AND(J543&lt;0.95,OR(NOT(ISNUMBER(K543)),K543&lt;0.2)),100,IF(AND(J543&lt;=1.35,OR(NOT(ISNUMBER(K543)),K543&lt;0.4)),50,0)),""))</f>
        <v>0</v>
      </c>
      <c r="U543" s="127" t="n">
        <f aca="false">IF(ISNUMBER(P543),IF(P543=1,100,IF(P543=0,50,0)),"")</f>
        <v>100</v>
      </c>
      <c r="V543" s="127" t="n">
        <f aca="false">IF(ISNUMBER(Q543),IF(Q543=1,0,100),"")</f>
        <v>100</v>
      </c>
      <c r="W543" s="127" t="n">
        <f aca="false">IF(ISNUMBER(N543),IF(OR(N543&lt;4,AND(N543&lt;6,ISNUMBER(O543),O543&lt;-0.3)),100,IF(OR(N543&lt;=6,AND(ISNUMBER(O543),O543&lt;-0.3)),50,0)),"")</f>
        <v>100</v>
      </c>
      <c r="X543" s="127" t="n">
        <f aca="false">IF(ISNUMBER(I543),IF(I543&lt;15,100,IF(I543&lt;=25,50,0)),"")</f>
        <v>50</v>
      </c>
      <c r="Y543" s="127" t="n">
        <f aca="false">SUMPRODUCT({30,10,20,15,10,10,5},--ISNUMBER(R543:X543))</f>
        <v>100</v>
      </c>
      <c r="Z543" s="127" t="n">
        <f aca="false">IF(Y543&gt;=60,SUMPRODUCT({30,10,20,15,10,10,5},R543:X543)/Y543,"")</f>
        <v>57.5</v>
      </c>
      <c r="AA543" s="127" t="str">
        <f aca="false">IF(ISNUMBER(Z543),IF(Z543&gt;=70,"EASY",IF(Z543&gt;40,"UNCERTAIN","HARD")),"")</f>
        <v>UNCERTAIN</v>
      </c>
    </row>
    <row r="544" customFormat="false" ht="15" hidden="false" customHeight="false" outlineLevel="0" collapsed="false">
      <c r="A544" s="127" t="s">
        <v>1834</v>
      </c>
      <c r="B544" s="127" t="n">
        <v>0.0442</v>
      </c>
      <c r="C544" s="127" t="s">
        <v>1293</v>
      </c>
      <c r="D544" s="127" t="n">
        <f aca="false">D543*(1+B544)</f>
        <v>6613.60322626801</v>
      </c>
      <c r="E544" s="127" t="n">
        <f aca="false">AVERAGE(D535:D544)</f>
        <v>6120.95070764247</v>
      </c>
      <c r="F544" s="127" t="n">
        <f aca="false">D544/E544-1</f>
        <v>0.0804862744623032</v>
      </c>
      <c r="G544" s="127" t="n">
        <f aca="false">IF(E544&gt;E543,1,0)</f>
        <v>1</v>
      </c>
      <c r="H544" s="127" t="n">
        <f aca="false">D544/D532-1</f>
        <v>0.043785875833094</v>
      </c>
      <c r="I544" s="127" t="n">
        <f aca="false">STDEV(B539:B544)*SQRT(12)*100</f>
        <v>21.9559276734097</v>
      </c>
      <c r="J544" s="127" t="n">
        <v>1.29</v>
      </c>
      <c r="K544" s="127" t="n">
        <f aca="false">IF(AND(ISNUMBER(J544),ISNUMBER(J538)),J544-J538,"")</f>
        <v>0.3</v>
      </c>
      <c r="M544" s="127" t="str">
        <f aca="false">IF(AND(ISNUMBER(L544),ISNUMBER(L538)),L544-L538,"")</f>
        <v/>
      </c>
      <c r="N544" s="127" t="n">
        <v>2.1598</v>
      </c>
      <c r="O544" s="127" t="n">
        <f aca="false">IF(AND(ISNUMBER(N544),ISNUMBER(N538)),N544-N538,"")</f>
        <v>0.1946</v>
      </c>
      <c r="P544" s="127" t="n">
        <v>1</v>
      </c>
      <c r="Q544" s="127" t="n">
        <v>0</v>
      </c>
      <c r="R544" s="127" t="n">
        <f aca="false">IF(ISNUMBER(F544),IF(AND(F544&gt;0.02,G544=1),100,IF(F544&gt;-0.02,50,0)),"")</f>
        <v>100</v>
      </c>
      <c r="S544" s="127" t="n">
        <f aca="false">IF(ISNUMBER(H544),IF(H544&gt;0.05,100,IF(H544&gt;0,50,0)),"")</f>
        <v>50</v>
      </c>
      <c r="T544" s="127" t="n">
        <f aca="false">IF(AND(A544&gt;="2019-01",ISNUMBER(L544)),IF(AND(L544&lt;350,OR(NOT(ISNUMBER(M544)),M544&lt;50)),100,IF(L544&lt;=450,50,0)),IF(ISNUMBER(J544),IF(AND(J544&lt;0.95,OR(NOT(ISNUMBER(K544)),K544&lt;0.2)),100,IF(AND(J544&lt;=1.35,OR(NOT(ISNUMBER(K544)),K544&lt;0.4)),50,0)),""))</f>
        <v>50</v>
      </c>
      <c r="U544" s="127" t="n">
        <f aca="false">IF(ISNUMBER(P544),IF(P544=1,100,IF(P544=0,50,0)),"")</f>
        <v>100</v>
      </c>
      <c r="V544" s="127" t="n">
        <f aca="false">IF(ISNUMBER(Q544),IF(Q544=1,0,100),"")</f>
        <v>100</v>
      </c>
      <c r="W544" s="127" t="n">
        <f aca="false">IF(ISNUMBER(N544),IF(OR(N544&lt;4,AND(N544&lt;6,ISNUMBER(O544),O544&lt;-0.3)),100,IF(OR(N544&lt;=6,AND(ISNUMBER(O544),O544&lt;-0.3)),50,0)),"")</f>
        <v>100</v>
      </c>
      <c r="X544" s="127" t="n">
        <f aca="false">IF(ISNUMBER(I544),IF(I544&lt;15,100,IF(I544&lt;=25,50,0)),"")</f>
        <v>50</v>
      </c>
      <c r="Y544" s="127" t="n">
        <f aca="false">SUMPRODUCT({30,10,20,15,10,10,5},--ISNUMBER(R544:X544))</f>
        <v>100</v>
      </c>
      <c r="Z544" s="127" t="n">
        <f aca="false">IF(Y544&gt;=60,SUMPRODUCT({30,10,20,15,10,10,5},R544:X544)/Y544,"")</f>
        <v>82.5</v>
      </c>
      <c r="AA544" s="127" t="str">
        <f aca="false">IF(ISNUMBER(Z544),IF(Z544&gt;=70,"EASY",IF(Z544&gt;40,"UNCERTAIN","HARD")),"")</f>
        <v>EASY</v>
      </c>
    </row>
    <row r="545" customFormat="false" ht="15" hidden="false" customHeight="false" outlineLevel="0" collapsed="false">
      <c r="A545" s="127" t="s">
        <v>1835</v>
      </c>
      <c r="B545" s="127" t="n">
        <v>0.0311</v>
      </c>
      <c r="C545" s="127" t="s">
        <v>1293</v>
      </c>
      <c r="D545" s="127" t="n">
        <f aca="false">D544*(1+B545)</f>
        <v>6819.28628660494</v>
      </c>
      <c r="E545" s="127" t="n">
        <f aca="false">AVERAGE(D536:D545)</f>
        <v>6156.20681627322</v>
      </c>
      <c r="F545" s="127" t="n">
        <f aca="false">D545/E545-1</f>
        <v>0.107709095896348</v>
      </c>
      <c r="G545" s="127" t="n">
        <f aca="false">IF(E545&gt;E544,1,0)</f>
        <v>1</v>
      </c>
      <c r="H545" s="127" t="n">
        <f aca="false">D545/D533-1</f>
        <v>0.0713195466568815</v>
      </c>
      <c r="I545" s="127" t="n">
        <f aca="false">STDEV(B540:B545)*SQRT(12)*100</f>
        <v>14.2840456454045</v>
      </c>
      <c r="J545" s="127" t="n">
        <v>1.24</v>
      </c>
      <c r="K545" s="127" t="n">
        <f aca="false">IF(AND(ISNUMBER(J545),ISNUMBER(J539)),J545-J539,"")</f>
        <v>0.0600000000000001</v>
      </c>
      <c r="M545" s="127" t="str">
        <f aca="false">IF(AND(ISNUMBER(L545),ISNUMBER(L539)),L545-L539,"")</f>
        <v/>
      </c>
      <c r="N545" s="127" t="n">
        <v>2.2483</v>
      </c>
      <c r="O545" s="127" t="n">
        <f aca="false">IF(AND(ISNUMBER(N545),ISNUMBER(N539)),N545-N539,"")</f>
        <v>0.2606</v>
      </c>
      <c r="P545" s="127" t="n">
        <v>1</v>
      </c>
      <c r="Q545" s="127" t="n">
        <v>0</v>
      </c>
      <c r="R545" s="127" t="n">
        <f aca="false">IF(ISNUMBER(F545),IF(AND(F545&gt;0.02,G545=1),100,IF(F545&gt;-0.02,50,0)),"")</f>
        <v>100</v>
      </c>
      <c r="S545" s="127" t="n">
        <f aca="false">IF(ISNUMBER(H545),IF(H545&gt;0.05,100,IF(H545&gt;0,50,0)),"")</f>
        <v>100</v>
      </c>
      <c r="T545" s="127" t="n">
        <f aca="false">IF(AND(A545&gt;="2019-01",ISNUMBER(L545)),IF(AND(L545&lt;350,OR(NOT(ISNUMBER(M545)),M545&lt;50)),100,IF(L545&lt;=450,50,0)),IF(ISNUMBER(J545),IF(AND(J545&lt;0.95,OR(NOT(ISNUMBER(K545)),K545&lt;0.2)),100,IF(AND(J545&lt;=1.35,OR(NOT(ISNUMBER(K545)),K545&lt;0.4)),50,0)),""))</f>
        <v>50</v>
      </c>
      <c r="U545" s="127" t="n">
        <f aca="false">IF(ISNUMBER(P545),IF(P545=1,100,IF(P545=0,50,0)),"")</f>
        <v>100</v>
      </c>
      <c r="V545" s="127" t="n">
        <f aca="false">IF(ISNUMBER(Q545),IF(Q545=1,0,100),"")</f>
        <v>100</v>
      </c>
      <c r="W545" s="127" t="n">
        <f aca="false">IF(ISNUMBER(N545),IF(OR(N545&lt;4,AND(N545&lt;6,ISNUMBER(O545),O545&lt;-0.3)),100,IF(OR(N545&lt;=6,AND(ISNUMBER(O545),O545&lt;-0.3)),50,0)),"")</f>
        <v>100</v>
      </c>
      <c r="X545" s="127" t="n">
        <f aca="false">IF(ISNUMBER(I545),IF(I545&lt;15,100,IF(I545&lt;=25,50,0)),"")</f>
        <v>100</v>
      </c>
      <c r="Y545" s="127" t="n">
        <f aca="false">SUMPRODUCT({30,10,20,15,10,10,5},--ISNUMBER(R545:X545))</f>
        <v>100</v>
      </c>
      <c r="Z545" s="127" t="n">
        <f aca="false">IF(Y545&gt;=60,SUMPRODUCT({30,10,20,15,10,10,5},R545:X545)/Y545,"")</f>
        <v>90</v>
      </c>
      <c r="AA545" s="127" t="str">
        <f aca="false">IF(ISNUMBER(Z545),IF(Z545&gt;=70,"EASY",IF(Z545&gt;40,"UNCERTAIN","HARD")),"")</f>
        <v>EASY</v>
      </c>
    </row>
    <row r="546" customFormat="false" ht="15" hidden="false" customHeight="false" outlineLevel="0" collapsed="false">
      <c r="A546" s="127" t="s">
        <v>1836</v>
      </c>
      <c r="B546" s="127" t="n">
        <v>-0.0085</v>
      </c>
      <c r="C546" s="127" t="s">
        <v>1293</v>
      </c>
      <c r="D546" s="127" t="n">
        <f aca="false">D545*(1+B546)</f>
        <v>6761.3223531688</v>
      </c>
      <c r="E546" s="127" t="n">
        <f aca="false">AVERAGE(D537:D546)</f>
        <v>6196.98330066088</v>
      </c>
      <c r="F546" s="127" t="n">
        <f aca="false">D546/E546-1</f>
        <v>0.0910667376572945</v>
      </c>
      <c r="G546" s="127" t="n">
        <f aca="false">IF(E546&gt;E545,1,0)</f>
        <v>1</v>
      </c>
      <c r="H546" s="127" t="n">
        <f aca="false">D546/D534-1</f>
        <v>0.0322772891256542</v>
      </c>
      <c r="I546" s="127" t="n">
        <f aca="false">STDEV(B541:B546)*SQRT(12)*100</f>
        <v>8.66627717073485</v>
      </c>
      <c r="J546" s="127" t="n">
        <v>1.23</v>
      </c>
      <c r="K546" s="127" t="n">
        <f aca="false">IF(AND(ISNUMBER(J546),ISNUMBER(J540)),J546-J540,"")</f>
        <v>-0.16</v>
      </c>
      <c r="M546" s="127" t="str">
        <f aca="false">IF(AND(ISNUMBER(L546),ISNUMBER(L540)),L546-L540,"")</f>
        <v/>
      </c>
      <c r="N546" s="127" t="n">
        <v>2.3144</v>
      </c>
      <c r="O546" s="127" t="n">
        <f aca="false">IF(AND(ISNUMBER(N546),ISNUMBER(N540)),N546-N540,"")</f>
        <v>0.2065</v>
      </c>
      <c r="P546" s="127" t="n">
        <v>1</v>
      </c>
      <c r="Q546" s="127" t="n">
        <v>0</v>
      </c>
      <c r="R546" s="127" t="n">
        <f aca="false">IF(ISNUMBER(F546),IF(AND(F546&gt;0.02,G546=1),100,IF(F546&gt;-0.02,50,0)),"")</f>
        <v>100</v>
      </c>
      <c r="S546" s="127" t="n">
        <f aca="false">IF(ISNUMBER(H546),IF(H546&gt;0.05,100,IF(H546&gt;0,50,0)),"")</f>
        <v>50</v>
      </c>
      <c r="T546" s="127" t="n">
        <f aca="false">IF(AND(A546&gt;="2019-01",ISNUMBER(L546)),IF(AND(L546&lt;350,OR(NOT(ISNUMBER(M546)),M546&lt;50)),100,IF(L546&lt;=450,50,0)),IF(ISNUMBER(J546),IF(AND(J546&lt;0.95,OR(NOT(ISNUMBER(K546)),K546&lt;0.2)),100,IF(AND(J546&lt;=1.35,OR(NOT(ISNUMBER(K546)),K546&lt;0.4)),50,0)),""))</f>
        <v>50</v>
      </c>
      <c r="U546" s="127" t="n">
        <f aca="false">IF(ISNUMBER(P546),IF(P546=1,100,IF(P546=0,50,0)),"")</f>
        <v>100</v>
      </c>
      <c r="V546" s="127" t="n">
        <f aca="false">IF(ISNUMBER(Q546),IF(Q546=1,0,100),"")</f>
        <v>100</v>
      </c>
      <c r="W546" s="127" t="n">
        <f aca="false">IF(ISNUMBER(N546),IF(OR(N546&lt;4,AND(N546&lt;6,ISNUMBER(O546),O546&lt;-0.3)),100,IF(OR(N546&lt;=6,AND(ISNUMBER(O546),O546&lt;-0.3)),50,0)),"")</f>
        <v>100</v>
      </c>
      <c r="X546" s="127" t="n">
        <f aca="false">IF(ISNUMBER(I546),IF(I546&lt;15,100,IF(I546&lt;=25,50,0)),"")</f>
        <v>100</v>
      </c>
      <c r="Y546" s="127" t="n">
        <f aca="false">SUMPRODUCT({30,10,20,15,10,10,5},--ISNUMBER(R546:X546))</f>
        <v>100</v>
      </c>
      <c r="Z546" s="127" t="n">
        <f aca="false">IF(Y546&gt;=60,SUMPRODUCT({30,10,20,15,10,10,5},R546:X546)/Y546,"")</f>
        <v>85</v>
      </c>
      <c r="AA546" s="127" t="str">
        <f aca="false">IF(ISNUMBER(Z546),IF(Z546&gt;=70,"EASY",IF(Z546&gt;40,"UNCERTAIN","HARD")),"")</f>
        <v>EASY</v>
      </c>
    </row>
    <row r="547" customFormat="false" ht="15" hidden="false" customHeight="false" outlineLevel="0" collapsed="false">
      <c r="A547" s="127" t="s">
        <v>1837</v>
      </c>
      <c r="B547" s="127" t="n">
        <v>-0.0618</v>
      </c>
      <c r="C547" s="127" t="s">
        <v>1293</v>
      </c>
      <c r="D547" s="127" t="n">
        <f aca="false">D546*(1+B547)</f>
        <v>6343.47263174297</v>
      </c>
      <c r="E547" s="127" t="n">
        <f aca="false">AVERAGE(D538:D547)</f>
        <v>6210.96920862789</v>
      </c>
      <c r="F547" s="127" t="n">
        <f aca="false">D547/E547-1</f>
        <v>0.021333775561311</v>
      </c>
      <c r="G547" s="127" t="n">
        <f aca="false">IF(E547&gt;E546,1,0)</f>
        <v>1</v>
      </c>
      <c r="H547" s="127" t="n">
        <f aca="false">D547/D535-1</f>
        <v>-0.0190595030308024</v>
      </c>
      <c r="I547" s="127" t="n">
        <f aca="false">STDEV(B542:B547)*SQRT(12)*100</f>
        <v>14.4979570974672</v>
      </c>
      <c r="J547" s="127" t="n">
        <v>1.27</v>
      </c>
      <c r="K547" s="127" t="n">
        <f aca="false">IF(AND(ISNUMBER(J547),ISNUMBER(J541)),J547-J541,"")</f>
        <v>0</v>
      </c>
      <c r="M547" s="127" t="str">
        <f aca="false">IF(AND(ISNUMBER(L547),ISNUMBER(L541)),L547-L541,"")</f>
        <v/>
      </c>
      <c r="N547" s="127" t="n">
        <v>2.2523</v>
      </c>
      <c r="O547" s="127" t="n">
        <f aca="false">IF(AND(ISNUMBER(N547),ISNUMBER(N541)),N547-N541,"")</f>
        <v>0.1141</v>
      </c>
      <c r="P547" s="127" t="n">
        <v>1</v>
      </c>
      <c r="Q547" s="127" t="n">
        <v>0</v>
      </c>
      <c r="R547" s="127" t="n">
        <f aca="false">IF(ISNUMBER(F547),IF(AND(F547&gt;0.02,G547=1),100,IF(F547&gt;-0.02,50,0)),"")</f>
        <v>100</v>
      </c>
      <c r="S547" s="127" t="n">
        <f aca="false">IF(ISNUMBER(H547),IF(H547&gt;0.05,100,IF(H547&gt;0,50,0)),"")</f>
        <v>0</v>
      </c>
      <c r="T547" s="127" t="n">
        <f aca="false">IF(AND(A547&gt;="2019-01",ISNUMBER(L547)),IF(AND(L547&lt;350,OR(NOT(ISNUMBER(M547)),M547&lt;50)),100,IF(L547&lt;=450,50,0)),IF(ISNUMBER(J547),IF(AND(J547&lt;0.95,OR(NOT(ISNUMBER(K547)),K547&lt;0.2)),100,IF(AND(J547&lt;=1.35,OR(NOT(ISNUMBER(K547)),K547&lt;0.4)),50,0)),""))</f>
        <v>50</v>
      </c>
      <c r="U547" s="127" t="n">
        <f aca="false">IF(ISNUMBER(P547),IF(P547=1,100,IF(P547=0,50,0)),"")</f>
        <v>100</v>
      </c>
      <c r="V547" s="127" t="n">
        <f aca="false">IF(ISNUMBER(Q547),IF(Q547=1,0,100),"")</f>
        <v>100</v>
      </c>
      <c r="W547" s="127" t="n">
        <f aca="false">IF(ISNUMBER(N547),IF(OR(N547&lt;4,AND(N547&lt;6,ISNUMBER(O547),O547&lt;-0.3)),100,IF(OR(N547&lt;=6,AND(ISNUMBER(O547),O547&lt;-0.3)),50,0)),"")</f>
        <v>100</v>
      </c>
      <c r="X547" s="127" t="n">
        <f aca="false">IF(ISNUMBER(I547),IF(I547&lt;15,100,IF(I547&lt;=25,50,0)),"")</f>
        <v>100</v>
      </c>
      <c r="Y547" s="127" t="n">
        <f aca="false">SUMPRODUCT({30,10,20,15,10,10,5},--ISNUMBER(R547:X547))</f>
        <v>100</v>
      </c>
      <c r="Z547" s="127" t="n">
        <f aca="false">IF(Y547&gt;=60,SUMPRODUCT({30,10,20,15,10,10,5},R547:X547)/Y547,"")</f>
        <v>80</v>
      </c>
      <c r="AA547" s="127" t="str">
        <f aca="false">IF(ISNUMBER(Z547),IF(Z547&gt;=70,"EASY",IF(Z547&gt;40,"UNCERTAIN","HARD")),"")</f>
        <v>EASY</v>
      </c>
    </row>
    <row r="548" customFormat="false" ht="15" hidden="false" customHeight="false" outlineLevel="0" collapsed="false">
      <c r="A548" s="127" t="s">
        <v>1838</v>
      </c>
      <c r="B548" s="127" t="n">
        <v>0.0389</v>
      </c>
      <c r="C548" s="127" t="s">
        <v>1293</v>
      </c>
      <c r="D548" s="127" t="n">
        <f aca="false">D547*(1+B548)</f>
        <v>6590.23371711777</v>
      </c>
      <c r="E548" s="127" t="n">
        <f aca="false">AVERAGE(D539:D548)</f>
        <v>6286.72883417377</v>
      </c>
      <c r="F548" s="127" t="n">
        <f aca="false">D548/E548-1</f>
        <v>0.0482770755586262</v>
      </c>
      <c r="G548" s="127" t="n">
        <f aca="false">IF(E548&gt;E547,1,0)</f>
        <v>1</v>
      </c>
      <c r="H548" s="127" t="n">
        <f aca="false">D548/D536-1</f>
        <v>0.0372509743524676</v>
      </c>
      <c r="I548" s="127" t="n">
        <f aca="false">STDEV(B543:B548)*SQRT(12)*100</f>
        <v>15.0124534970137</v>
      </c>
      <c r="J548" s="127" t="n">
        <v>1.38</v>
      </c>
      <c r="K548" s="127" t="n">
        <f aca="false">IF(AND(ISNUMBER(J548),ISNUMBER(J542)),J548-J542,"")</f>
        <v>0.0599999999999998</v>
      </c>
      <c r="M548" s="127" t="str">
        <f aca="false">IF(AND(ISNUMBER(L548),ISNUMBER(L542)),L548-L542,"")</f>
        <v/>
      </c>
      <c r="N548" s="127" t="n">
        <v>2.1923</v>
      </c>
      <c r="O548" s="127" t="n">
        <f aca="false">IF(AND(ISNUMBER(N548),ISNUMBER(N542)),N548-N542,"")</f>
        <v>-0.0844</v>
      </c>
      <c r="P548" s="127" t="n">
        <v>1</v>
      </c>
      <c r="Q548" s="127" t="n">
        <v>0</v>
      </c>
      <c r="R548" s="127" t="n">
        <f aca="false">IF(ISNUMBER(F548),IF(AND(F548&gt;0.02,G548=1),100,IF(F548&gt;-0.02,50,0)),"")</f>
        <v>100</v>
      </c>
      <c r="S548" s="127" t="n">
        <f aca="false">IF(ISNUMBER(H548),IF(H548&gt;0.05,100,IF(H548&gt;0,50,0)),"")</f>
        <v>50</v>
      </c>
      <c r="T548" s="127" t="n">
        <f aca="false">IF(AND(A548&gt;="2019-01",ISNUMBER(L548)),IF(AND(L548&lt;350,OR(NOT(ISNUMBER(M548)),M548&lt;50)),100,IF(L548&lt;=450,50,0)),IF(ISNUMBER(J548),IF(AND(J548&lt;0.95,OR(NOT(ISNUMBER(K548)),K548&lt;0.2)),100,IF(AND(J548&lt;=1.35,OR(NOT(ISNUMBER(K548)),K548&lt;0.4)),50,0)),""))</f>
        <v>0</v>
      </c>
      <c r="U548" s="127" t="n">
        <f aca="false">IF(ISNUMBER(P548),IF(P548=1,100,IF(P548=0,50,0)),"")</f>
        <v>100</v>
      </c>
      <c r="V548" s="127" t="n">
        <f aca="false">IF(ISNUMBER(Q548),IF(Q548=1,0,100),"")</f>
        <v>100</v>
      </c>
      <c r="W548" s="127" t="n">
        <f aca="false">IF(ISNUMBER(N548),IF(OR(N548&lt;4,AND(N548&lt;6,ISNUMBER(O548),O548&lt;-0.3)),100,IF(OR(N548&lt;=6,AND(ISNUMBER(O548),O548&lt;-0.3)),50,0)),"")</f>
        <v>100</v>
      </c>
      <c r="X548" s="127" t="n">
        <f aca="false">IF(ISNUMBER(I548),IF(I548&lt;15,100,IF(I548&lt;=25,50,0)),"")</f>
        <v>50</v>
      </c>
      <c r="Y548" s="127" t="n">
        <f aca="false">SUMPRODUCT({30,10,20,15,10,10,5},--ISNUMBER(R548:X548))</f>
        <v>100</v>
      </c>
      <c r="Z548" s="127" t="n">
        <f aca="false">IF(Y548&gt;=60,SUMPRODUCT({30,10,20,15,10,10,5},R548:X548)/Y548,"")</f>
        <v>72.5</v>
      </c>
      <c r="AA548" s="127" t="str">
        <f aca="false">IF(ISNUMBER(Z548),IF(Z548&gt;=70,"EASY",IF(Z548&gt;40,"UNCERTAIN","HARD")),"")</f>
        <v>EASY</v>
      </c>
    </row>
    <row r="549" customFormat="false" ht="15" hidden="false" customHeight="false" outlineLevel="0" collapsed="false">
      <c r="A549" s="127" t="s">
        <v>1839</v>
      </c>
      <c r="B549" s="127" t="n">
        <v>0.0079</v>
      </c>
      <c r="C549" s="127" t="s">
        <v>1293</v>
      </c>
      <c r="D549" s="127" t="n">
        <f aca="false">D548*(1+B549)</f>
        <v>6642.296563483</v>
      </c>
      <c r="E549" s="127" t="n">
        <f aca="false">AVERAGE(D540:D549)</f>
        <v>6411.96446269017</v>
      </c>
      <c r="F549" s="127" t="n">
        <f aca="false">D549/E549-1</f>
        <v>0.0359222360219065</v>
      </c>
      <c r="G549" s="127" t="n">
        <f aca="false">IF(E549&gt;E548,1,0)</f>
        <v>1</v>
      </c>
      <c r="H549" s="127" t="n">
        <f aca="false">D549/D537-1</f>
        <v>0.0707141100469604</v>
      </c>
      <c r="I549" s="127" t="n">
        <f aca="false">STDEV(B544:B549)*SQRT(12)*100</f>
        <v>13.8050019920317</v>
      </c>
      <c r="J549" s="127" t="n">
        <v>1.47</v>
      </c>
      <c r="K549" s="127" t="n">
        <f aca="false">IF(AND(ISNUMBER(J549),ISNUMBER(J543)),J549-J543,"")</f>
        <v>0.0900000000000001</v>
      </c>
      <c r="M549" s="127" t="str">
        <f aca="false">IF(AND(ISNUMBER(L549),ISNUMBER(L543)),L549-L543,"")</f>
        <v/>
      </c>
      <c r="N549" s="127" t="n">
        <v>2.11</v>
      </c>
      <c r="O549" s="127" t="n">
        <f aca="false">IF(AND(ISNUMBER(N549),ISNUMBER(N543)),N549-N543,"")</f>
        <v>-0.1673</v>
      </c>
      <c r="P549" s="127" t="n">
        <v>1</v>
      </c>
      <c r="Q549" s="127" t="n">
        <v>0</v>
      </c>
      <c r="R549" s="127" t="n">
        <f aca="false">IF(ISNUMBER(F549),IF(AND(F549&gt;0.02,G549=1),100,IF(F549&gt;-0.02,50,0)),"")</f>
        <v>100</v>
      </c>
      <c r="S549" s="127" t="n">
        <f aca="false">IF(ISNUMBER(H549),IF(H549&gt;0.05,100,IF(H549&gt;0,50,0)),"")</f>
        <v>100</v>
      </c>
      <c r="T549" s="127" t="n">
        <f aca="false">IF(AND(A549&gt;="2019-01",ISNUMBER(L549)),IF(AND(L549&lt;350,OR(NOT(ISNUMBER(M549)),M549&lt;50)),100,IF(L549&lt;=450,50,0)),IF(ISNUMBER(J549),IF(AND(J549&lt;0.95,OR(NOT(ISNUMBER(K549)),K549&lt;0.2)),100,IF(AND(J549&lt;=1.35,OR(NOT(ISNUMBER(K549)),K549&lt;0.4)),50,0)),""))</f>
        <v>0</v>
      </c>
      <c r="U549" s="127" t="n">
        <f aca="false">IF(ISNUMBER(P549),IF(P549=1,100,IF(P549=0,50,0)),"")</f>
        <v>100</v>
      </c>
      <c r="V549" s="127" t="n">
        <f aca="false">IF(ISNUMBER(Q549),IF(Q549=1,0,100),"")</f>
        <v>100</v>
      </c>
      <c r="W549" s="127" t="n">
        <f aca="false">IF(ISNUMBER(N549),IF(OR(N549&lt;4,AND(N549&lt;6,ISNUMBER(O549),O549&lt;-0.3)),100,IF(OR(N549&lt;=6,AND(ISNUMBER(O549),O549&lt;-0.3)),50,0)),"")</f>
        <v>100</v>
      </c>
      <c r="X549" s="127" t="n">
        <f aca="false">IF(ISNUMBER(I549),IF(I549&lt;15,100,IF(I549&lt;=25,50,0)),"")</f>
        <v>100</v>
      </c>
      <c r="Y549" s="127" t="n">
        <f aca="false">SUMPRODUCT({30,10,20,15,10,10,5},--ISNUMBER(R549:X549))</f>
        <v>100</v>
      </c>
      <c r="Z549" s="127" t="n">
        <f aca="false">IF(Y549&gt;=60,SUMPRODUCT({30,10,20,15,10,10,5},R549:X549)/Y549,"")</f>
        <v>80</v>
      </c>
      <c r="AA549" s="127" t="str">
        <f aca="false">IF(ISNUMBER(Z549),IF(Z549&gt;=70,"EASY",IF(Z549&gt;40,"UNCERTAIN","HARD")),"")</f>
        <v>EASY</v>
      </c>
    </row>
    <row r="550" customFormat="false" ht="15" hidden="false" customHeight="false" outlineLevel="0" collapsed="false">
      <c r="A550" s="127" t="s">
        <v>1840</v>
      </c>
      <c r="B550" s="127" t="n">
        <v>0.0256</v>
      </c>
      <c r="C550" s="127" t="s">
        <v>1293</v>
      </c>
      <c r="D550" s="127" t="n">
        <f aca="false">D549*(1+B550)</f>
        <v>6812.33935550816</v>
      </c>
      <c r="E550" s="127" t="n">
        <f aca="false">AVERAGE(D541:D550)</f>
        <v>6493.02854825016</v>
      </c>
      <c r="F550" s="127" t="n">
        <f aca="false">D550/E550-1</f>
        <v>0.0491774839560899</v>
      </c>
      <c r="G550" s="127" t="n">
        <f aca="false">IF(E550&gt;E549,1,0)</f>
        <v>1</v>
      </c>
      <c r="H550" s="127" t="n">
        <f aca="false">D550/D538-1</f>
        <v>0.167968933486665</v>
      </c>
      <c r="I550" s="127" t="n">
        <f aca="false">STDEV(B545:B550)*SQRT(12)*100</f>
        <v>12.8741353107694</v>
      </c>
      <c r="J550" s="127" t="n">
        <v>1.43</v>
      </c>
      <c r="K550" s="127" t="n">
        <f aca="false">IF(AND(ISNUMBER(J550),ISNUMBER(J544)),J550-J544,"")</f>
        <v>0.14</v>
      </c>
      <c r="M550" s="127" t="str">
        <f aca="false">IF(AND(ISNUMBER(L550),ISNUMBER(L544)),L550-L544,"")</f>
        <v/>
      </c>
      <c r="N550" s="127" t="n">
        <v>1.9353</v>
      </c>
      <c r="O550" s="127" t="n">
        <f aca="false">IF(AND(ISNUMBER(N550),ISNUMBER(N544)),N550-N544,"")</f>
        <v>-0.2245</v>
      </c>
      <c r="P550" s="127" t="n">
        <v>1</v>
      </c>
      <c r="Q550" s="127" t="n">
        <v>0</v>
      </c>
      <c r="R550" s="127" t="n">
        <f aca="false">IF(ISNUMBER(F550),IF(AND(F550&gt;0.02,G550=1),100,IF(F550&gt;-0.02,50,0)),"")</f>
        <v>100</v>
      </c>
      <c r="S550" s="127" t="n">
        <f aca="false">IF(ISNUMBER(H550),IF(H550&gt;0.05,100,IF(H550&gt;0,50,0)),"")</f>
        <v>100</v>
      </c>
      <c r="T550" s="127" t="n">
        <f aca="false">IF(AND(A550&gt;="2019-01",ISNUMBER(L550)),IF(AND(L550&lt;350,OR(NOT(ISNUMBER(M550)),M550&lt;50)),100,IF(L550&lt;=450,50,0)),IF(ISNUMBER(J550),IF(AND(J550&lt;0.95,OR(NOT(ISNUMBER(K550)),K550&lt;0.2)),100,IF(AND(J550&lt;=1.35,OR(NOT(ISNUMBER(K550)),K550&lt;0.4)),50,0)),""))</f>
        <v>0</v>
      </c>
      <c r="U550" s="127" t="n">
        <f aca="false">IF(ISNUMBER(P550),IF(P550=1,100,IF(P550=0,50,0)),"")</f>
        <v>100</v>
      </c>
      <c r="V550" s="127" t="n">
        <f aca="false">IF(ISNUMBER(Q550),IF(Q550=1,0,100),"")</f>
        <v>100</v>
      </c>
      <c r="W550" s="127" t="n">
        <f aca="false">IF(ISNUMBER(N550),IF(OR(N550&lt;4,AND(N550&lt;6,ISNUMBER(O550),O550&lt;-0.3)),100,IF(OR(N550&lt;=6,AND(ISNUMBER(O550),O550&lt;-0.3)),50,0)),"")</f>
        <v>100</v>
      </c>
      <c r="X550" s="127" t="n">
        <f aca="false">IF(ISNUMBER(I550),IF(I550&lt;15,100,IF(I550&lt;=25,50,0)),"")</f>
        <v>100</v>
      </c>
      <c r="Y550" s="127" t="n">
        <f aca="false">SUMPRODUCT({30,10,20,15,10,10,5},--ISNUMBER(R550:X550))</f>
        <v>100</v>
      </c>
      <c r="Z550" s="127" t="n">
        <f aca="false">IF(Y550&gt;=60,SUMPRODUCT({30,10,20,15,10,10,5},R550:X550)/Y550,"")</f>
        <v>80</v>
      </c>
      <c r="AA550" s="127" t="str">
        <f aca="false">IF(ISNUMBER(Z550),IF(Z550&gt;=70,"EASY",IF(Z550&gt;40,"UNCERTAIN","HARD")),"")</f>
        <v>EASY</v>
      </c>
    </row>
    <row r="551" customFormat="false" ht="15" hidden="false" customHeight="false" outlineLevel="0" collapsed="false">
      <c r="A551" s="127" t="s">
        <v>1841</v>
      </c>
      <c r="B551" s="127" t="n">
        <v>0.0274</v>
      </c>
      <c r="C551" s="127" t="s">
        <v>1293</v>
      </c>
      <c r="D551" s="127" t="n">
        <f aca="false">D550*(1+B551)</f>
        <v>6998.99745384909</v>
      </c>
      <c r="E551" s="127" t="n">
        <f aca="false">AVERAGE(D542:D551)</f>
        <v>6594.43891922422</v>
      </c>
      <c r="F551" s="127" t="n">
        <f aca="false">D551/E551-1</f>
        <v>0.0613484391288384</v>
      </c>
      <c r="G551" s="127" t="n">
        <f aca="false">IF(E551&gt;E550,1,0)</f>
        <v>1</v>
      </c>
      <c r="H551" s="127" t="n">
        <f aca="false">D551/D539-1</f>
        <v>0.298529685384915</v>
      </c>
      <c r="I551" s="127" t="n">
        <f aca="false">STDEV(B546:B551)*SQRT(12)*100</f>
        <v>12.7073411853149</v>
      </c>
      <c r="J551" s="127" t="n">
        <v>1.35</v>
      </c>
      <c r="K551" s="127" t="n">
        <f aca="false">IF(AND(ISNUMBER(J551),ISNUMBER(J545)),J551-J545,"")</f>
        <v>0.11</v>
      </c>
      <c r="M551" s="127" t="str">
        <f aca="false">IF(AND(ISNUMBER(L551),ISNUMBER(L545)),L551-L545,"")</f>
        <v/>
      </c>
      <c r="N551" s="127" t="n">
        <v>2.0082</v>
      </c>
      <c r="O551" s="127" t="n">
        <f aca="false">IF(AND(ISNUMBER(N551),ISNUMBER(N545)),N551-N545,"")</f>
        <v>-0.2401</v>
      </c>
      <c r="P551" s="127" t="n">
        <v>1</v>
      </c>
      <c r="Q551" s="127" t="n">
        <v>0</v>
      </c>
      <c r="R551" s="127" t="n">
        <f aca="false">IF(ISNUMBER(F551),IF(AND(F551&gt;0.02,G551=1),100,IF(F551&gt;-0.02,50,0)),"")</f>
        <v>100</v>
      </c>
      <c r="S551" s="127" t="n">
        <f aca="false">IF(ISNUMBER(H551),IF(H551&gt;0.05,100,IF(H551&gt;0,50,0)),"")</f>
        <v>100</v>
      </c>
      <c r="T551" s="127" t="n">
        <f aca="false">IF(AND(A551&gt;="2019-01",ISNUMBER(L551)),IF(AND(L551&lt;350,OR(NOT(ISNUMBER(M551)),M551&lt;50)),100,IF(L551&lt;=450,50,0)),IF(ISNUMBER(J551),IF(AND(J551&lt;0.95,OR(NOT(ISNUMBER(K551)),K551&lt;0.2)),100,IF(AND(J551&lt;=1.35,OR(NOT(ISNUMBER(K551)),K551&lt;0.4)),50,0)),""))</f>
        <v>50</v>
      </c>
      <c r="U551" s="127" t="n">
        <f aca="false">IF(ISNUMBER(P551),IF(P551=1,100,IF(P551=0,50,0)),"")</f>
        <v>100</v>
      </c>
      <c r="V551" s="127" t="n">
        <f aca="false">IF(ISNUMBER(Q551),IF(Q551=1,0,100),"")</f>
        <v>100</v>
      </c>
      <c r="W551" s="127" t="n">
        <f aca="false">IF(ISNUMBER(N551),IF(OR(N551&lt;4,AND(N551&lt;6,ISNUMBER(O551),O551&lt;-0.3)),100,IF(OR(N551&lt;=6,AND(ISNUMBER(O551),O551&lt;-0.3)),50,0)),"")</f>
        <v>100</v>
      </c>
      <c r="X551" s="127" t="n">
        <f aca="false">IF(ISNUMBER(I551),IF(I551&lt;15,100,IF(I551&lt;=25,50,0)),"")</f>
        <v>100</v>
      </c>
      <c r="Y551" s="127" t="n">
        <f aca="false">SUMPRODUCT({30,10,20,15,10,10,5},--ISNUMBER(R551:X551))</f>
        <v>100</v>
      </c>
      <c r="Z551" s="127" t="n">
        <f aca="false">IF(Y551&gt;=60,SUMPRODUCT({30,10,20,15,10,10,5},R551:X551)/Y551,"")</f>
        <v>90</v>
      </c>
      <c r="AA551" s="127" t="str">
        <f aca="false">IF(ISNUMBER(Z551),IF(Z551&gt;=70,"EASY",IF(Z551&gt;40,"UNCERTAIN","HARD")),"")</f>
        <v>EASY</v>
      </c>
    </row>
    <row r="552" customFormat="false" ht="15" hidden="false" customHeight="false" outlineLevel="0" collapsed="false">
      <c r="A552" s="127" t="s">
        <v>1842</v>
      </c>
      <c r="B552" s="127" t="n">
        <v>-0.0175</v>
      </c>
      <c r="C552" s="127" t="s">
        <v>1293</v>
      </c>
      <c r="D552" s="127" t="n">
        <f aca="false">D551*(1+B552)</f>
        <v>6876.51499840673</v>
      </c>
      <c r="E552" s="127" t="n">
        <f aca="false">AVERAGE(D543:D552)</f>
        <v>6679.1722232834</v>
      </c>
      <c r="F552" s="127" t="n">
        <f aca="false">D552/E552-1</f>
        <v>0.0295459929054378</v>
      </c>
      <c r="G552" s="127" t="n">
        <f aca="false">IF(E552&gt;E551,1,0)</f>
        <v>1</v>
      </c>
      <c r="H552" s="127" t="n">
        <f aca="false">D552/D540-1</f>
        <v>0.145761487104337</v>
      </c>
      <c r="I552" s="127" t="n">
        <f aca="false">STDEV(B547:B552)*SQRT(12)*100</f>
        <v>12.99586549638</v>
      </c>
      <c r="J552" s="127" t="n">
        <v>1.11</v>
      </c>
      <c r="K552" s="127" t="n">
        <f aca="false">IF(AND(ISNUMBER(J552),ISNUMBER(J546)),J552-J546,"")</f>
        <v>-0.12</v>
      </c>
      <c r="M552" s="127" t="str">
        <f aca="false">IF(AND(ISNUMBER(L552),ISNUMBER(L546)),L552-L546,"")</f>
        <v/>
      </c>
      <c r="N552" s="127" t="n">
        <v>1.9946</v>
      </c>
      <c r="O552" s="127" t="n">
        <f aca="false">IF(AND(ISNUMBER(N552),ISNUMBER(N546)),N552-N546,"")</f>
        <v>-0.3198</v>
      </c>
      <c r="P552" s="127" t="n">
        <v>1</v>
      </c>
      <c r="Q552" s="127" t="n">
        <v>0</v>
      </c>
      <c r="R552" s="127" t="n">
        <f aca="false">IF(ISNUMBER(F552),IF(AND(F552&gt;0.02,G552=1),100,IF(F552&gt;-0.02,50,0)),"")</f>
        <v>100</v>
      </c>
      <c r="S552" s="127" t="n">
        <f aca="false">IF(ISNUMBER(H552),IF(H552&gt;0.05,100,IF(H552&gt;0,50,0)),"")</f>
        <v>100</v>
      </c>
      <c r="T552" s="127" t="n">
        <f aca="false">IF(AND(A552&gt;="2019-01",ISNUMBER(L552)),IF(AND(L552&lt;350,OR(NOT(ISNUMBER(M552)),M552&lt;50)),100,IF(L552&lt;=450,50,0)),IF(ISNUMBER(J552),IF(AND(J552&lt;0.95,OR(NOT(ISNUMBER(K552)),K552&lt;0.2)),100,IF(AND(J552&lt;=1.35,OR(NOT(ISNUMBER(K552)),K552&lt;0.4)),50,0)),""))</f>
        <v>50</v>
      </c>
      <c r="U552" s="127" t="n">
        <f aca="false">IF(ISNUMBER(P552),IF(P552=1,100,IF(P552=0,50,0)),"")</f>
        <v>100</v>
      </c>
      <c r="V552" s="127" t="n">
        <f aca="false">IF(ISNUMBER(Q552),IF(Q552=1,0,100),"")</f>
        <v>100</v>
      </c>
      <c r="W552" s="127" t="n">
        <f aca="false">IF(ISNUMBER(N552),IF(OR(N552&lt;4,AND(N552&lt;6,ISNUMBER(O552),O552&lt;-0.3)),100,IF(OR(N552&lt;=6,AND(ISNUMBER(O552),O552&lt;-0.3)),50,0)),"")</f>
        <v>100</v>
      </c>
      <c r="X552" s="127" t="n">
        <f aca="false">IF(ISNUMBER(I552),IF(I552&lt;15,100,IF(I552&lt;=25,50,0)),"")</f>
        <v>100</v>
      </c>
      <c r="Y552" s="127" t="n">
        <f aca="false">SUMPRODUCT({30,10,20,15,10,10,5},--ISNUMBER(R552:X552))</f>
        <v>100</v>
      </c>
      <c r="Z552" s="127" t="n">
        <f aca="false">IF(Y552&gt;=60,SUMPRODUCT({30,10,20,15,10,10,5},R552:X552)/Y552,"")</f>
        <v>90</v>
      </c>
      <c r="AA552" s="127" t="str">
        <f aca="false">IF(ISNUMBER(Z552),IF(Z552&gt;=70,"EASY",IF(Z552&gt;40,"UNCERTAIN","HARD")),"")</f>
        <v>EASY</v>
      </c>
    </row>
    <row r="553" customFormat="false" ht="15" hidden="false" customHeight="false" outlineLevel="0" collapsed="false">
      <c r="A553" s="127" t="s">
        <v>1843</v>
      </c>
      <c r="B553" s="127" t="n">
        <v>0.0079</v>
      </c>
      <c r="C553" s="127" t="s">
        <v>1293</v>
      </c>
      <c r="D553" s="127" t="n">
        <f aca="false">D552*(1+B553)</f>
        <v>6930.83946689414</v>
      </c>
      <c r="E553" s="127" t="n">
        <f aca="false">AVERAGE(D544:D553)</f>
        <v>6738.89060530436</v>
      </c>
      <c r="F553" s="127" t="n">
        <f aca="false">D553/E553-1</f>
        <v>0.0284837479686486</v>
      </c>
      <c r="G553" s="127" t="n">
        <f aca="false">IF(E553&gt;E552,1,0)</f>
        <v>1</v>
      </c>
      <c r="H553" s="127" t="n">
        <f aca="false">D553/D541-1</f>
        <v>0.158055558416026</v>
      </c>
      <c r="I553" s="127" t="n">
        <f aca="false">STDEV(B548:B553)*SQRT(12)*100</f>
        <v>6.91848538337691</v>
      </c>
      <c r="J553" s="127" t="n">
        <v>1.01</v>
      </c>
      <c r="K553" s="127" t="n">
        <f aca="false">IF(AND(ISNUMBER(J553),ISNUMBER(J547)),J553-J547,"")</f>
        <v>-0.26</v>
      </c>
      <c r="M553" s="127" t="str">
        <f aca="false">IF(AND(ISNUMBER(L553),ISNUMBER(L547)),L553-L547,"")</f>
        <v/>
      </c>
      <c r="N553" s="127" t="n">
        <v>1.9529</v>
      </c>
      <c r="O553" s="127" t="n">
        <f aca="false">IF(AND(ISNUMBER(N553),ISNUMBER(N547)),N553-N547,"")</f>
        <v>-0.2994</v>
      </c>
      <c r="P553" s="127" t="n">
        <v>1</v>
      </c>
      <c r="Q553" s="127" t="n">
        <v>0</v>
      </c>
      <c r="R553" s="127" t="n">
        <f aca="false">IF(ISNUMBER(F553),IF(AND(F553&gt;0.02,G553=1),100,IF(F553&gt;-0.02,50,0)),"")</f>
        <v>100</v>
      </c>
      <c r="S553" s="127" t="n">
        <f aca="false">IF(ISNUMBER(H553),IF(H553&gt;0.05,100,IF(H553&gt;0,50,0)),"")</f>
        <v>100</v>
      </c>
      <c r="T553" s="127" t="n">
        <f aca="false">IF(AND(A553&gt;="2019-01",ISNUMBER(L553)),IF(AND(L553&lt;350,OR(NOT(ISNUMBER(M553)),M553&lt;50)),100,IF(L553&lt;=450,50,0)),IF(ISNUMBER(J553),IF(AND(J553&lt;0.95,OR(NOT(ISNUMBER(K553)),K553&lt;0.2)),100,IF(AND(J553&lt;=1.35,OR(NOT(ISNUMBER(K553)),K553&lt;0.4)),50,0)),""))</f>
        <v>50</v>
      </c>
      <c r="U553" s="127" t="n">
        <f aca="false">IF(ISNUMBER(P553),IF(P553=1,100,IF(P553=0,50,0)),"")</f>
        <v>100</v>
      </c>
      <c r="V553" s="127" t="n">
        <f aca="false">IF(ISNUMBER(Q553),IF(Q553=1,0,100),"")</f>
        <v>100</v>
      </c>
      <c r="W553" s="127" t="n">
        <f aca="false">IF(ISNUMBER(N553),IF(OR(N553&lt;4,AND(N553&lt;6,ISNUMBER(O553),O553&lt;-0.3)),100,IF(OR(N553&lt;=6,AND(ISNUMBER(O553),O553&lt;-0.3)),50,0)),"")</f>
        <v>100</v>
      </c>
      <c r="X553" s="127" t="n">
        <f aca="false">IF(ISNUMBER(I553),IF(I553&lt;15,100,IF(I553&lt;=25,50,0)),"")</f>
        <v>100</v>
      </c>
      <c r="Y553" s="127" t="n">
        <f aca="false">SUMPRODUCT({30,10,20,15,10,10,5},--ISNUMBER(R553:X553))</f>
        <v>100</v>
      </c>
      <c r="Z553" s="127" t="n">
        <f aca="false">IF(Y553&gt;=60,SUMPRODUCT({30,10,20,15,10,10,5},R553:X553)/Y553,"")</f>
        <v>90</v>
      </c>
      <c r="AA553" s="127" t="str">
        <f aca="false">IF(ISNUMBER(Z553),IF(Z553&gt;=70,"EASY",IF(Z553&gt;40,"UNCERTAIN","HARD")),"")</f>
        <v>EASY</v>
      </c>
    </row>
    <row r="554" customFormat="false" ht="15" hidden="false" customHeight="false" outlineLevel="0" collapsed="false">
      <c r="A554" s="127" t="s">
        <v>1844</v>
      </c>
      <c r="B554" s="127" t="n">
        <v>0.0119</v>
      </c>
      <c r="C554" s="127" t="s">
        <v>1293</v>
      </c>
      <c r="D554" s="127" t="n">
        <f aca="false">D553*(1+B554)</f>
        <v>7013.31645655018</v>
      </c>
      <c r="E554" s="127" t="n">
        <f aca="false">AVERAGE(D545:D554)</f>
        <v>6778.86192833258</v>
      </c>
      <c r="F554" s="127" t="n">
        <f aca="false">D554/E554-1</f>
        <v>0.0345861194248096</v>
      </c>
      <c r="G554" s="127" t="n">
        <f aca="false">IF(E554&gt;E553,1,0)</f>
        <v>1</v>
      </c>
      <c r="H554" s="127" t="n">
        <f aca="false">D554/D542-1</f>
        <v>0.163228528450642</v>
      </c>
      <c r="I554" s="127" t="n">
        <f aca="false">STDEV(B549:B554)*SQRT(12)*100</f>
        <v>5.61375453684965</v>
      </c>
      <c r="J554" s="127" t="n">
        <v>0.98</v>
      </c>
      <c r="K554" s="127" t="n">
        <f aca="false">IF(AND(ISNUMBER(J554),ISNUMBER(J548)),J554-J548,"")</f>
        <v>-0.4</v>
      </c>
      <c r="M554" s="127" t="str">
        <f aca="false">IF(AND(ISNUMBER(L554),ISNUMBER(L548)),L554-L548,"")</f>
        <v/>
      </c>
      <c r="N554" s="127" t="n">
        <v>1.8997</v>
      </c>
      <c r="O554" s="127" t="n">
        <f aca="false">IF(AND(ISNUMBER(N554),ISNUMBER(N548)),N554-N548,"")</f>
        <v>-0.2926</v>
      </c>
      <c r="P554" s="127" t="n">
        <v>1</v>
      </c>
      <c r="Q554" s="127" t="n">
        <v>0</v>
      </c>
      <c r="R554" s="127" t="n">
        <f aca="false">IF(ISNUMBER(F554),IF(AND(F554&gt;0.02,G554=1),100,IF(F554&gt;-0.02,50,0)),"")</f>
        <v>100</v>
      </c>
      <c r="S554" s="127" t="n">
        <f aca="false">IF(ISNUMBER(H554),IF(H554&gt;0.05,100,IF(H554&gt;0,50,0)),"")</f>
        <v>100</v>
      </c>
      <c r="T554" s="127" t="n">
        <f aca="false">IF(AND(A554&gt;="2019-01",ISNUMBER(L554)),IF(AND(L554&lt;350,OR(NOT(ISNUMBER(M554)),M554&lt;50)),100,IF(L554&lt;=450,50,0)),IF(ISNUMBER(J554),IF(AND(J554&lt;0.95,OR(NOT(ISNUMBER(K554)),K554&lt;0.2)),100,IF(AND(J554&lt;=1.35,OR(NOT(ISNUMBER(K554)),K554&lt;0.4)),50,0)),""))</f>
        <v>50</v>
      </c>
      <c r="U554" s="127" t="n">
        <f aca="false">IF(ISNUMBER(P554),IF(P554=1,100,IF(P554=0,50,0)),"")</f>
        <v>100</v>
      </c>
      <c r="V554" s="127" t="n">
        <f aca="false">IF(ISNUMBER(Q554),IF(Q554=1,0,100),"")</f>
        <v>100</v>
      </c>
      <c r="W554" s="127" t="n">
        <f aca="false">IF(ISNUMBER(N554),IF(OR(N554&lt;4,AND(N554&lt;6,ISNUMBER(O554),O554&lt;-0.3)),100,IF(OR(N554&lt;=6,AND(ISNUMBER(O554),O554&lt;-0.3)),50,0)),"")</f>
        <v>100</v>
      </c>
      <c r="X554" s="127" t="n">
        <f aca="false">IF(ISNUMBER(I554),IF(I554&lt;15,100,IF(I554&lt;=25,50,0)),"")</f>
        <v>100</v>
      </c>
      <c r="Y554" s="127" t="n">
        <f aca="false">SUMPRODUCT({30,10,20,15,10,10,5},--ISNUMBER(R554:X554))</f>
        <v>100</v>
      </c>
      <c r="Z554" s="127" t="n">
        <f aca="false">IF(Y554&gt;=60,SUMPRODUCT({30,10,20,15,10,10,5},R554:X554)/Y554,"")</f>
        <v>90</v>
      </c>
      <c r="AA554" s="127" t="str">
        <f aca="false">IF(ISNUMBER(Z554),IF(Z554&gt;=70,"EASY",IF(Z554&gt;40,"UNCERTAIN","HARD")),"")</f>
        <v>EASY</v>
      </c>
    </row>
    <row r="555" customFormat="false" ht="15" hidden="false" customHeight="false" outlineLevel="0" collapsed="false">
      <c r="A555" s="127" t="s">
        <v>1845</v>
      </c>
      <c r="B555" s="127" t="n">
        <v>0.0557</v>
      </c>
      <c r="C555" s="127" t="s">
        <v>1293</v>
      </c>
      <c r="D555" s="127" t="n">
        <f aca="false">D554*(1+B555)</f>
        <v>7403.95818318003</v>
      </c>
      <c r="E555" s="127" t="n">
        <f aca="false">AVERAGE(D546:D555)</f>
        <v>6837.32911799009</v>
      </c>
      <c r="F555" s="127" t="n">
        <f aca="false">D555/E555-1</f>
        <v>0.0828728667893215</v>
      </c>
      <c r="G555" s="127" t="n">
        <f aca="false">IF(E555&gt;E554,1,0)</f>
        <v>1</v>
      </c>
      <c r="H555" s="127" t="n">
        <f aca="false">D555/D543-1</f>
        <v>0.168986537349208</v>
      </c>
      <c r="I555" s="127" t="n">
        <f aca="false">STDEV(B550:B555)*SQRT(12)*100</f>
        <v>8.4361792299595</v>
      </c>
      <c r="J555" s="127" t="n">
        <v>0.93</v>
      </c>
      <c r="K555" s="127" t="n">
        <f aca="false">IF(AND(ISNUMBER(J555),ISNUMBER(J549)),J555-J549,"")</f>
        <v>-0.54</v>
      </c>
      <c r="M555" s="127" t="str">
        <f aca="false">IF(AND(ISNUMBER(L555),ISNUMBER(L549)),L555-L549,"")</f>
        <v/>
      </c>
      <c r="N555" s="127" t="n">
        <v>1.9098</v>
      </c>
      <c r="O555" s="127" t="n">
        <f aca="false">IF(AND(ISNUMBER(N555),ISNUMBER(N549)),N555-N549,"")</f>
        <v>-0.2002</v>
      </c>
      <c r="P555" s="127" t="n">
        <v>1</v>
      </c>
      <c r="Q555" s="127" t="n">
        <v>0</v>
      </c>
      <c r="R555" s="127" t="n">
        <f aca="false">IF(ISNUMBER(F555),IF(AND(F555&gt;0.02,G555=1),100,IF(F555&gt;-0.02,50,0)),"")</f>
        <v>100</v>
      </c>
      <c r="S555" s="127" t="n">
        <f aca="false">IF(ISNUMBER(H555),IF(H555&gt;0.05,100,IF(H555&gt;0,50,0)),"")</f>
        <v>100</v>
      </c>
      <c r="T555" s="127" t="n">
        <f aca="false">IF(AND(A555&gt;="2019-01",ISNUMBER(L555)),IF(AND(L555&lt;350,OR(NOT(ISNUMBER(M555)),M555&lt;50)),100,IF(L555&lt;=450,50,0)),IF(ISNUMBER(J555),IF(AND(J555&lt;0.95,OR(NOT(ISNUMBER(K555)),K555&lt;0.2)),100,IF(AND(J555&lt;=1.35,OR(NOT(ISNUMBER(K555)),K555&lt;0.4)),50,0)),""))</f>
        <v>100</v>
      </c>
      <c r="U555" s="127" t="n">
        <f aca="false">IF(ISNUMBER(P555),IF(P555=1,100,IF(P555=0,50,0)),"")</f>
        <v>100</v>
      </c>
      <c r="V555" s="127" t="n">
        <f aca="false">IF(ISNUMBER(Q555),IF(Q555=1,0,100),"")</f>
        <v>100</v>
      </c>
      <c r="W555" s="127" t="n">
        <f aca="false">IF(ISNUMBER(N555),IF(OR(N555&lt;4,AND(N555&lt;6,ISNUMBER(O555),O555&lt;-0.3)),100,IF(OR(N555&lt;=6,AND(ISNUMBER(O555),O555&lt;-0.3)),50,0)),"")</f>
        <v>100</v>
      </c>
      <c r="X555" s="127" t="n">
        <f aca="false">IF(ISNUMBER(I555),IF(I555&lt;15,100,IF(I555&lt;=25,50,0)),"")</f>
        <v>100</v>
      </c>
      <c r="Y555" s="127" t="n">
        <f aca="false">SUMPRODUCT({30,10,20,15,10,10,5},--ISNUMBER(R555:X555))</f>
        <v>100</v>
      </c>
      <c r="Z555" s="127" t="n">
        <f aca="false">IF(Y555&gt;=60,SUMPRODUCT({30,10,20,15,10,10,5},R555:X555)/Y555,"")</f>
        <v>100</v>
      </c>
      <c r="AA555" s="127" t="str">
        <f aca="false">IF(ISNUMBER(Z555),IF(Z555&gt;=70,"EASY",IF(Z555&gt;40,"UNCERTAIN","HARD")),"")</f>
        <v>EASY</v>
      </c>
    </row>
    <row r="556" customFormat="false" ht="15" hidden="false" customHeight="false" outlineLevel="0" collapsed="false">
      <c r="A556" s="127" t="s">
        <v>1846</v>
      </c>
      <c r="B556" s="127" t="n">
        <v>0.0129</v>
      </c>
      <c r="C556" s="127" t="s">
        <v>1293</v>
      </c>
      <c r="D556" s="127" t="n">
        <f aca="false">D555*(1+B556)</f>
        <v>7499.46924374305</v>
      </c>
      <c r="E556" s="127" t="n">
        <f aca="false">AVERAGE(D547:D556)</f>
        <v>6911.14380704751</v>
      </c>
      <c r="F556" s="127" t="n">
        <f aca="false">D556/E556-1</f>
        <v>0.0851270720333739</v>
      </c>
      <c r="G556" s="127" t="n">
        <f aca="false">IF(E556&gt;E555,1,0)</f>
        <v>1</v>
      </c>
      <c r="H556" s="127" t="n">
        <f aca="false">D556/D544-1</f>
        <v>0.133946048344199</v>
      </c>
      <c r="I556" s="127" t="n">
        <f aca="false">STDEV(B551:B556)*SQRT(12)*100</f>
        <v>8.37058898764</v>
      </c>
      <c r="J556" s="127" t="n">
        <v>0.95</v>
      </c>
      <c r="K556" s="127" t="n">
        <f aca="false">IF(AND(ISNUMBER(J556),ISNUMBER(J550)),J556-J550,"")</f>
        <v>-0.48</v>
      </c>
      <c r="M556" s="127" t="str">
        <f aca="false">IF(AND(ISNUMBER(L556),ISNUMBER(L550)),L556-L550,"")</f>
        <v/>
      </c>
      <c r="N556" s="127" t="n">
        <v>1.9887</v>
      </c>
      <c r="O556" s="127" t="n">
        <f aca="false">IF(AND(ISNUMBER(N556),ISNUMBER(N550)),N556-N550,"")</f>
        <v>0.0533999999999999</v>
      </c>
      <c r="P556" s="127" t="n">
        <v>1</v>
      </c>
      <c r="Q556" s="127" t="n">
        <v>0</v>
      </c>
      <c r="R556" s="127" t="n">
        <f aca="false">IF(ISNUMBER(F556),IF(AND(F556&gt;0.02,G556=1),100,IF(F556&gt;-0.02,50,0)),"")</f>
        <v>100</v>
      </c>
      <c r="S556" s="127" t="n">
        <f aca="false">IF(ISNUMBER(H556),IF(H556&gt;0.05,100,IF(H556&gt;0,50,0)),"")</f>
        <v>100</v>
      </c>
      <c r="T556" s="127" t="n">
        <f aca="false">IF(AND(A556&gt;="2019-01",ISNUMBER(L556)),IF(AND(L556&lt;350,OR(NOT(ISNUMBER(M556)),M556&lt;50)),100,IF(L556&lt;=450,50,0)),IF(ISNUMBER(J556),IF(AND(J556&lt;0.95,OR(NOT(ISNUMBER(K556)),K556&lt;0.2)),100,IF(AND(J556&lt;=1.35,OR(NOT(ISNUMBER(K556)),K556&lt;0.4)),50,0)),""))</f>
        <v>50</v>
      </c>
      <c r="U556" s="127" t="n">
        <f aca="false">IF(ISNUMBER(P556),IF(P556=1,100,IF(P556=0,50,0)),"")</f>
        <v>100</v>
      </c>
      <c r="V556" s="127" t="n">
        <f aca="false">IF(ISNUMBER(Q556),IF(Q556=1,0,100),"")</f>
        <v>100</v>
      </c>
      <c r="W556" s="127" t="n">
        <f aca="false">IF(ISNUMBER(N556),IF(OR(N556&lt;4,AND(N556&lt;6,ISNUMBER(O556),O556&lt;-0.3)),100,IF(OR(N556&lt;=6,AND(ISNUMBER(O556),O556&lt;-0.3)),50,0)),"")</f>
        <v>100</v>
      </c>
      <c r="X556" s="127" t="n">
        <f aca="false">IF(ISNUMBER(I556),IF(I556&lt;15,100,IF(I556&lt;=25,50,0)),"")</f>
        <v>100</v>
      </c>
      <c r="Y556" s="127" t="n">
        <f aca="false">SUMPRODUCT({30,10,20,15,10,10,5},--ISNUMBER(R556:X556))</f>
        <v>100</v>
      </c>
      <c r="Z556" s="127" t="n">
        <f aca="false">IF(Y556&gt;=60,SUMPRODUCT({30,10,20,15,10,10,5},R556:X556)/Y556,"")</f>
        <v>90</v>
      </c>
      <c r="AA556" s="127" t="str">
        <f aca="false">IF(ISNUMBER(Z556),IF(Z556&gt;=70,"EASY",IF(Z556&gt;40,"UNCERTAIN","HARD")),"")</f>
        <v>EASY</v>
      </c>
    </row>
    <row r="557" customFormat="false" ht="15" hidden="false" customHeight="false" outlineLevel="0" collapsed="false">
      <c r="A557" s="127" t="s">
        <v>1847</v>
      </c>
      <c r="B557" s="127" t="n">
        <v>0.0403</v>
      </c>
      <c r="C557" s="127" t="s">
        <v>1293</v>
      </c>
      <c r="D557" s="127" t="n">
        <f aca="false">D556*(1+B557)</f>
        <v>7801.69785426589</v>
      </c>
      <c r="E557" s="127" t="n">
        <f aca="false">AVERAGE(D548:D557)</f>
        <v>7056.9663292998</v>
      </c>
      <c r="F557" s="127" t="n">
        <f aca="false">D557/E557-1</f>
        <v>0.105531398367885</v>
      </c>
      <c r="G557" s="127" t="n">
        <f aca="false">IF(E557&gt;E556,1,0)</f>
        <v>1</v>
      </c>
      <c r="H557" s="127" t="n">
        <f aca="false">D557/D545-1</f>
        <v>0.144063693232926</v>
      </c>
      <c r="I557" s="127" t="n">
        <f aca="false">STDEV(B552:B557)*SQRT(12)*100</f>
        <v>8.95636533421901</v>
      </c>
      <c r="J557" s="127" t="n">
        <v>0.92</v>
      </c>
      <c r="K557" s="127" t="n">
        <f aca="false">IF(AND(ISNUMBER(J557),ISNUMBER(J551)),J557-J551,"")</f>
        <v>-0.43</v>
      </c>
      <c r="M557" s="127" t="str">
        <f aca="false">IF(AND(ISNUMBER(L557),ISNUMBER(L551)),L557-L551,"")</f>
        <v/>
      </c>
      <c r="N557" s="127" t="n">
        <v>1.889</v>
      </c>
      <c r="O557" s="127" t="n">
        <f aca="false">IF(AND(ISNUMBER(N557),ISNUMBER(N551)),N557-N551,"")</f>
        <v>-0.1192</v>
      </c>
      <c r="P557" s="127" t="n">
        <v>1</v>
      </c>
      <c r="Q557" s="127" t="n">
        <v>0</v>
      </c>
      <c r="R557" s="127" t="n">
        <f aca="false">IF(ISNUMBER(F557),IF(AND(F557&gt;0.02,G557=1),100,IF(F557&gt;-0.02,50,0)),"")</f>
        <v>100</v>
      </c>
      <c r="S557" s="127" t="n">
        <f aca="false">IF(ISNUMBER(H557),IF(H557&gt;0.05,100,IF(H557&gt;0,50,0)),"")</f>
        <v>100</v>
      </c>
      <c r="T557" s="127" t="n">
        <f aca="false">IF(AND(A557&gt;="2019-01",ISNUMBER(L557)),IF(AND(L557&lt;350,OR(NOT(ISNUMBER(M557)),M557&lt;50)),100,IF(L557&lt;=450,50,0)),IF(ISNUMBER(J557),IF(AND(J557&lt;0.95,OR(NOT(ISNUMBER(K557)),K557&lt;0.2)),100,IF(AND(J557&lt;=1.35,OR(NOT(ISNUMBER(K557)),K557&lt;0.4)),50,0)),""))</f>
        <v>100</v>
      </c>
      <c r="U557" s="127" t="n">
        <f aca="false">IF(ISNUMBER(P557),IF(P557=1,100,IF(P557=0,50,0)),"")</f>
        <v>100</v>
      </c>
      <c r="V557" s="127" t="n">
        <f aca="false">IF(ISNUMBER(Q557),IF(Q557=1,0,100),"")</f>
        <v>100</v>
      </c>
      <c r="W557" s="127" t="n">
        <f aca="false">IF(ISNUMBER(N557),IF(OR(N557&lt;4,AND(N557&lt;6,ISNUMBER(O557),O557&lt;-0.3)),100,IF(OR(N557&lt;=6,AND(ISNUMBER(O557),O557&lt;-0.3)),50,0)),"")</f>
        <v>100</v>
      </c>
      <c r="X557" s="127" t="n">
        <f aca="false">IF(ISNUMBER(I557),IF(I557&lt;15,100,IF(I557&lt;=25,50,0)),"")</f>
        <v>100</v>
      </c>
      <c r="Y557" s="127" t="n">
        <f aca="false">SUMPRODUCT({30,10,20,15,10,10,5},--ISNUMBER(R557:X557))</f>
        <v>100</v>
      </c>
      <c r="Z557" s="127" t="n">
        <f aca="false">IF(Y557&gt;=60,SUMPRODUCT({30,10,20,15,10,10,5},R557:X557)/Y557,"")</f>
        <v>100</v>
      </c>
      <c r="AA557" s="127" t="str">
        <f aca="false">IF(ISNUMBER(Z557),IF(Z557&gt;=70,"EASY",IF(Z557&gt;40,"UNCERTAIN","HARD")),"")</f>
        <v>EASY</v>
      </c>
    </row>
    <row r="558" customFormat="false" ht="15" hidden="false" customHeight="false" outlineLevel="0" collapsed="false">
      <c r="A558" s="127" t="s">
        <v>1848</v>
      </c>
      <c r="B558" s="127" t="n">
        <v>0.0155</v>
      </c>
      <c r="C558" s="127" t="s">
        <v>1293</v>
      </c>
      <c r="D558" s="127" t="n">
        <f aca="false">D557*(1+B558)</f>
        <v>7922.62417100702</v>
      </c>
      <c r="E558" s="127" t="n">
        <f aca="false">AVERAGE(D549:D558)</f>
        <v>7190.20537468873</v>
      </c>
      <c r="F558" s="127" t="n">
        <f aca="false">D558/E558-1</f>
        <v>0.101863404193791</v>
      </c>
      <c r="G558" s="127" t="n">
        <f aca="false">IF(E558&gt;E557,1,0)</f>
        <v>1</v>
      </c>
      <c r="H558" s="127" t="n">
        <f aca="false">D558/D546-1</f>
        <v>0.171756611677294</v>
      </c>
      <c r="I558" s="127" t="n">
        <f aca="false">STDEV(B553:B558)*SQRT(12)*100</f>
        <v>6.70221455938259</v>
      </c>
      <c r="J558" s="127" t="n">
        <v>0.86</v>
      </c>
      <c r="K558" s="127" t="n">
        <f aca="false">IF(AND(ISNUMBER(J558),ISNUMBER(J552)),J558-J552,"")</f>
        <v>-0.25</v>
      </c>
      <c r="M558" s="127" t="str">
        <f aca="false">IF(AND(ISNUMBER(L558),ISNUMBER(L552)),L558-L552,"")</f>
        <v/>
      </c>
      <c r="N558" s="127" t="n">
        <v>1.7156</v>
      </c>
      <c r="O558" s="127" t="n">
        <f aca="false">IF(AND(ISNUMBER(N558),ISNUMBER(N552)),N558-N552,"")</f>
        <v>-0.279</v>
      </c>
      <c r="P558" s="127" t="n">
        <v>1</v>
      </c>
      <c r="Q558" s="127" t="n">
        <v>0</v>
      </c>
      <c r="R558" s="127" t="n">
        <f aca="false">IF(ISNUMBER(F558),IF(AND(F558&gt;0.02,G558=1),100,IF(F558&gt;-0.02,50,0)),"")</f>
        <v>100</v>
      </c>
      <c r="S558" s="127" t="n">
        <f aca="false">IF(ISNUMBER(H558),IF(H558&gt;0.05,100,IF(H558&gt;0,50,0)),"")</f>
        <v>100</v>
      </c>
      <c r="T558" s="127" t="n">
        <f aca="false">IF(AND(A558&gt;="2019-01",ISNUMBER(L558)),IF(AND(L558&lt;350,OR(NOT(ISNUMBER(M558)),M558&lt;50)),100,IF(L558&lt;=450,50,0)),IF(ISNUMBER(J558),IF(AND(J558&lt;0.95,OR(NOT(ISNUMBER(K558)),K558&lt;0.2)),100,IF(AND(J558&lt;=1.35,OR(NOT(ISNUMBER(K558)),K558&lt;0.4)),50,0)),""))</f>
        <v>100</v>
      </c>
      <c r="U558" s="127" t="n">
        <f aca="false">IF(ISNUMBER(P558),IF(P558=1,100,IF(P558=0,50,0)),"")</f>
        <v>100</v>
      </c>
      <c r="V558" s="127" t="n">
        <f aca="false">IF(ISNUMBER(Q558),IF(Q558=1,0,100),"")</f>
        <v>100</v>
      </c>
      <c r="W558" s="127" t="n">
        <f aca="false">IF(ISNUMBER(N558),IF(OR(N558&lt;4,AND(N558&lt;6,ISNUMBER(O558),O558&lt;-0.3)),100,IF(OR(N558&lt;=6,AND(ISNUMBER(O558),O558&lt;-0.3)),50,0)),"")</f>
        <v>100</v>
      </c>
      <c r="X558" s="127" t="n">
        <f aca="false">IF(ISNUMBER(I558),IF(I558&lt;15,100,IF(I558&lt;=25,50,0)),"")</f>
        <v>100</v>
      </c>
      <c r="Y558" s="127" t="n">
        <f aca="false">SUMPRODUCT({30,10,20,15,10,10,5},--ISNUMBER(R558:X558))</f>
        <v>100</v>
      </c>
      <c r="Z558" s="127" t="n">
        <f aca="false">IF(Y558&gt;=60,SUMPRODUCT({30,10,20,15,10,10,5},R558:X558)/Y558,"")</f>
        <v>100</v>
      </c>
      <c r="AA558" s="127" t="str">
        <f aca="false">IF(ISNUMBER(Z558),IF(Z558&gt;=70,"EASY",IF(Z558&gt;40,"UNCERTAIN","HARD")),"")</f>
        <v>EASY</v>
      </c>
    </row>
    <row r="559" customFormat="false" ht="15" hidden="false" customHeight="false" outlineLevel="0" collapsed="false">
      <c r="A559" s="127" t="s">
        <v>1849</v>
      </c>
      <c r="B559" s="127" t="n">
        <v>0.028</v>
      </c>
      <c r="C559" s="127" t="s">
        <v>1293</v>
      </c>
      <c r="D559" s="127" t="n">
        <f aca="false">D558*(1+B559)</f>
        <v>8144.45764779521</v>
      </c>
      <c r="E559" s="127" t="n">
        <f aca="false">AVERAGE(D550:D559)</f>
        <v>7340.42148311995</v>
      </c>
      <c r="F559" s="127" t="n">
        <f aca="false">D559/E559-1</f>
        <v>0.109535421981453</v>
      </c>
      <c r="G559" s="127" t="n">
        <f aca="false">IF(E559&gt;E558,1,0)</f>
        <v>1</v>
      </c>
      <c r="H559" s="127" t="n">
        <f aca="false">D559/D547-1</f>
        <v>0.283911529315986</v>
      </c>
      <c r="I559" s="127" t="n">
        <f aca="false">STDEV(B554:B559)*SQRT(12)*100</f>
        <v>6.11836906372932</v>
      </c>
      <c r="J559" s="127" t="n">
        <v>0.84</v>
      </c>
      <c r="K559" s="127" t="n">
        <f aca="false">IF(AND(ISNUMBER(J559),ISNUMBER(J553)),J559-J553,"")</f>
        <v>-0.17</v>
      </c>
      <c r="M559" s="127" t="str">
        <f aca="false">IF(AND(ISNUMBER(L559),ISNUMBER(L553)),L559-L553,"")</f>
        <v/>
      </c>
      <c r="N559" s="127" t="n">
        <v>1.6456</v>
      </c>
      <c r="O559" s="127" t="n">
        <f aca="false">IF(AND(ISNUMBER(N559),ISNUMBER(N553)),N559-N553,"")</f>
        <v>-0.3073</v>
      </c>
      <c r="P559" s="127" t="n">
        <v>1</v>
      </c>
      <c r="Q559" s="127" t="n">
        <v>0</v>
      </c>
      <c r="R559" s="127" t="n">
        <f aca="false">IF(ISNUMBER(F559),IF(AND(F559&gt;0.02,G559=1),100,IF(F559&gt;-0.02,50,0)),"")</f>
        <v>100</v>
      </c>
      <c r="S559" s="127" t="n">
        <f aca="false">IF(ISNUMBER(H559),IF(H559&gt;0.05,100,IF(H559&gt;0,50,0)),"")</f>
        <v>100</v>
      </c>
      <c r="T559" s="127" t="n">
        <f aca="false">IF(AND(A559&gt;="2019-01",ISNUMBER(L559)),IF(AND(L559&lt;350,OR(NOT(ISNUMBER(M559)),M559&lt;50)),100,IF(L559&lt;=450,50,0)),IF(ISNUMBER(J559),IF(AND(J559&lt;0.95,OR(NOT(ISNUMBER(K559)),K559&lt;0.2)),100,IF(AND(J559&lt;=1.35,OR(NOT(ISNUMBER(K559)),K559&lt;0.4)),50,0)),""))</f>
        <v>100</v>
      </c>
      <c r="U559" s="127" t="n">
        <f aca="false">IF(ISNUMBER(P559),IF(P559=1,100,IF(P559=0,50,0)),"")</f>
        <v>100</v>
      </c>
      <c r="V559" s="127" t="n">
        <f aca="false">IF(ISNUMBER(Q559),IF(Q559=1,0,100),"")</f>
        <v>100</v>
      </c>
      <c r="W559" s="127" t="n">
        <f aca="false">IF(ISNUMBER(N559),IF(OR(N559&lt;4,AND(N559&lt;6,ISNUMBER(O559),O559&lt;-0.3)),100,IF(OR(N559&lt;=6,AND(ISNUMBER(O559),O559&lt;-0.3)),50,0)),"")</f>
        <v>100</v>
      </c>
      <c r="X559" s="127" t="n">
        <f aca="false">IF(ISNUMBER(I559),IF(I559&lt;15,100,IF(I559&lt;=25,50,0)),"")</f>
        <v>100</v>
      </c>
      <c r="Y559" s="127" t="n">
        <f aca="false">SUMPRODUCT({30,10,20,15,10,10,5},--ISNUMBER(R559:X559))</f>
        <v>100</v>
      </c>
      <c r="Z559" s="127" t="n">
        <f aca="false">IF(Y559&gt;=60,SUMPRODUCT({30,10,20,15,10,10,5},R559:X559)/Y559,"")</f>
        <v>100</v>
      </c>
      <c r="AA559" s="127" t="str">
        <f aca="false">IF(ISNUMBER(Z559),IF(Z559&gt;=70,"EASY",IF(Z559&gt;40,"UNCERTAIN","HARD")),"")</f>
        <v>EASY</v>
      </c>
    </row>
    <row r="560" customFormat="false" ht="15" hidden="false" customHeight="false" outlineLevel="0" collapsed="false">
      <c r="A560" s="127" t="s">
        <v>1850</v>
      </c>
      <c r="B560" s="127" t="n">
        <v>-0.012</v>
      </c>
      <c r="C560" s="127" t="s">
        <v>1293</v>
      </c>
      <c r="D560" s="127" t="n">
        <f aca="false">D559*(1+B560)</f>
        <v>8046.72415602167</v>
      </c>
      <c r="E560" s="127" t="n">
        <f aca="false">AVERAGE(D551:D560)</f>
        <v>7463.8599631713</v>
      </c>
      <c r="F560" s="127" t="n">
        <f aca="false">D560/E560-1</f>
        <v>0.07809152311624</v>
      </c>
      <c r="G560" s="127" t="n">
        <f aca="false">IF(E560&gt;E559,1,0)</f>
        <v>1</v>
      </c>
      <c r="H560" s="127" t="n">
        <f aca="false">D560/D548-1</f>
        <v>0.221007402987962</v>
      </c>
      <c r="I560" s="127" t="n">
        <f aca="false">STDEV(B555:B560)*SQRT(12)*100</f>
        <v>8.16217618040679</v>
      </c>
      <c r="J560" s="127" t="n">
        <v>0.92</v>
      </c>
      <c r="K560" s="127" t="n">
        <f aca="false">IF(AND(ISNUMBER(J560),ISNUMBER(J554)),J560-J554,"")</f>
        <v>-0.0599999999999999</v>
      </c>
      <c r="M560" s="127" t="str">
        <f aca="false">IF(AND(ISNUMBER(L560),ISNUMBER(L554)),L560-L554,"")</f>
        <v/>
      </c>
      <c r="N560" s="127" t="n">
        <v>1.6231</v>
      </c>
      <c r="O560" s="127" t="n">
        <f aca="false">IF(AND(ISNUMBER(N560),ISNUMBER(N554)),N560-N554,"")</f>
        <v>-0.2766</v>
      </c>
      <c r="P560" s="127" t="n">
        <v>1</v>
      </c>
      <c r="Q560" s="127" t="n">
        <v>0</v>
      </c>
      <c r="R560" s="127" t="n">
        <f aca="false">IF(ISNUMBER(F560),IF(AND(F560&gt;0.02,G560=1),100,IF(F560&gt;-0.02,50,0)),"")</f>
        <v>100</v>
      </c>
      <c r="S560" s="127" t="n">
        <f aca="false">IF(ISNUMBER(H560),IF(H560&gt;0.05,100,IF(H560&gt;0,50,0)),"")</f>
        <v>100</v>
      </c>
      <c r="T560" s="127" t="n">
        <f aca="false">IF(AND(A560&gt;="2019-01",ISNUMBER(L560)),IF(AND(L560&lt;350,OR(NOT(ISNUMBER(M560)),M560&lt;50)),100,IF(L560&lt;=450,50,0)),IF(ISNUMBER(J560),IF(AND(J560&lt;0.95,OR(NOT(ISNUMBER(K560)),K560&lt;0.2)),100,IF(AND(J560&lt;=1.35,OR(NOT(ISNUMBER(K560)),K560&lt;0.4)),50,0)),""))</f>
        <v>100</v>
      </c>
      <c r="U560" s="127" t="n">
        <f aca="false">IF(ISNUMBER(P560),IF(P560=1,100,IF(P560=0,50,0)),"")</f>
        <v>100</v>
      </c>
      <c r="V560" s="127" t="n">
        <f aca="false">IF(ISNUMBER(Q560),IF(Q560=1,0,100),"")</f>
        <v>100</v>
      </c>
      <c r="W560" s="127" t="n">
        <f aca="false">IF(ISNUMBER(N560),IF(OR(N560&lt;4,AND(N560&lt;6,ISNUMBER(O560),O560&lt;-0.3)),100,IF(OR(N560&lt;=6,AND(ISNUMBER(O560),O560&lt;-0.3)),50,0)),"")</f>
        <v>100</v>
      </c>
      <c r="X560" s="127" t="n">
        <f aca="false">IF(ISNUMBER(I560),IF(I560&lt;15,100,IF(I560&lt;=25,50,0)),"")</f>
        <v>100</v>
      </c>
      <c r="Y560" s="127" t="n">
        <f aca="false">SUMPRODUCT({30,10,20,15,10,10,5},--ISNUMBER(R560:X560))</f>
        <v>100</v>
      </c>
      <c r="Z560" s="127" t="n">
        <f aca="false">IF(Y560&gt;=60,SUMPRODUCT({30,10,20,15,10,10,5},R560:X560)/Y560,"")</f>
        <v>100</v>
      </c>
      <c r="AA560" s="127" t="str">
        <f aca="false">IF(ISNUMBER(Z560),IF(Z560&gt;=70,"EASY",IF(Z560&gt;40,"UNCERTAIN","HARD")),"")</f>
        <v>EASY</v>
      </c>
    </row>
    <row r="561" customFormat="false" ht="15" hidden="false" customHeight="false" outlineLevel="0" collapsed="false">
      <c r="A561" s="127" t="s">
        <v>1851</v>
      </c>
      <c r="B561" s="127" t="n">
        <v>0.0565</v>
      </c>
      <c r="C561" s="127" t="s">
        <v>1293</v>
      </c>
      <c r="D561" s="127" t="n">
        <f aca="false">D560*(1+B561)</f>
        <v>8501.3640708369</v>
      </c>
      <c r="E561" s="127" t="n">
        <f aca="false">AVERAGE(D552:D561)</f>
        <v>7614.09662487008</v>
      </c>
      <c r="F561" s="127" t="n">
        <f aca="false">D561/E561-1</f>
        <v>0.11652957529705</v>
      </c>
      <c r="G561" s="127" t="n">
        <f aca="false">IF(E561&gt;E560,1,0)</f>
        <v>1</v>
      </c>
      <c r="H561" s="127" t="n">
        <f aca="false">D561/D549-1</f>
        <v>0.279883243632089</v>
      </c>
      <c r="I561" s="127" t="n">
        <f aca="false">STDEV(B556:B561)*SQRT(12)*100</f>
        <v>8.23858240233112</v>
      </c>
      <c r="J561" s="127" t="n">
        <v>0.98</v>
      </c>
      <c r="K561" s="127" t="n">
        <f aca="false">IF(AND(ISNUMBER(J561),ISNUMBER(J555)),J561-J555,"")</f>
        <v>0.0499999999999999</v>
      </c>
      <c r="M561" s="127" t="str">
        <f aca="false">IF(AND(ISNUMBER(L561),ISNUMBER(L555)),L561-L555,"")</f>
        <v/>
      </c>
      <c r="N561" s="127" t="n">
        <v>1.7002</v>
      </c>
      <c r="O561" s="127" t="n">
        <f aca="false">IF(AND(ISNUMBER(N561),ISNUMBER(N555)),N561-N555,"")</f>
        <v>-0.2096</v>
      </c>
      <c r="P561" s="127" t="n">
        <v>1</v>
      </c>
      <c r="Q561" s="127" t="n">
        <v>0</v>
      </c>
      <c r="R561" s="127" t="n">
        <f aca="false">IF(ISNUMBER(F561),IF(AND(F561&gt;0.02,G561=1),100,IF(F561&gt;-0.02,50,0)),"")</f>
        <v>100</v>
      </c>
      <c r="S561" s="127" t="n">
        <f aca="false">IF(ISNUMBER(H561),IF(H561&gt;0.05,100,IF(H561&gt;0,50,0)),"")</f>
        <v>100</v>
      </c>
      <c r="T561" s="127" t="n">
        <f aca="false">IF(AND(A561&gt;="2019-01",ISNUMBER(L561)),IF(AND(L561&lt;350,OR(NOT(ISNUMBER(M561)),M561&lt;50)),100,IF(L561&lt;=450,50,0)),IF(ISNUMBER(J561),IF(AND(J561&lt;0.95,OR(NOT(ISNUMBER(K561)),K561&lt;0.2)),100,IF(AND(J561&lt;=1.35,OR(NOT(ISNUMBER(K561)),K561&lt;0.4)),50,0)),""))</f>
        <v>50</v>
      </c>
      <c r="U561" s="127" t="n">
        <f aca="false">IF(ISNUMBER(P561),IF(P561=1,100,IF(P561=0,50,0)),"")</f>
        <v>100</v>
      </c>
      <c r="V561" s="127" t="n">
        <f aca="false">IF(ISNUMBER(Q561),IF(Q561=1,0,100),"")</f>
        <v>100</v>
      </c>
      <c r="W561" s="127" t="n">
        <f aca="false">IF(ISNUMBER(N561),IF(OR(N561&lt;4,AND(N561&lt;6,ISNUMBER(O561),O561&lt;-0.3)),100,IF(OR(N561&lt;=6,AND(ISNUMBER(O561),O561&lt;-0.3)),50,0)),"")</f>
        <v>100</v>
      </c>
      <c r="X561" s="127" t="n">
        <f aca="false">IF(ISNUMBER(I561),IF(I561&lt;15,100,IF(I561&lt;=25,50,0)),"")</f>
        <v>100</v>
      </c>
      <c r="Y561" s="127" t="n">
        <f aca="false">SUMPRODUCT({30,10,20,15,10,10,5},--ISNUMBER(R561:X561))</f>
        <v>100</v>
      </c>
      <c r="Z561" s="127" t="n">
        <f aca="false">IF(Y561&gt;=60,SUMPRODUCT({30,10,20,15,10,10,5},R561:X561)/Y561,"")</f>
        <v>90</v>
      </c>
      <c r="AA561" s="127" t="str">
        <f aca="false">IF(ISNUMBER(Z561),IF(Z561&gt;=70,"EASY",IF(Z561&gt;40,"UNCERTAIN","HARD")),"")</f>
        <v>EASY</v>
      </c>
    </row>
    <row r="562" customFormat="false" ht="15" hidden="false" customHeight="false" outlineLevel="0" collapsed="false">
      <c r="A562" s="127" t="s">
        <v>1852</v>
      </c>
      <c r="B562" s="127" t="n">
        <v>-0.0271</v>
      </c>
      <c r="C562" s="127" t="s">
        <v>1293</v>
      </c>
      <c r="D562" s="127" t="n">
        <f aca="false">D561*(1+B562)</f>
        <v>8270.97710451722</v>
      </c>
      <c r="E562" s="127" t="n">
        <f aca="false">AVERAGE(D553:D562)</f>
        <v>7753.54283548113</v>
      </c>
      <c r="F562" s="127" t="n">
        <f aca="false">D562/E562-1</f>
        <v>0.0667352047980239</v>
      </c>
      <c r="G562" s="127" t="n">
        <f aca="false">IF(E562&gt;E561,1,0)</f>
        <v>1</v>
      </c>
      <c r="H562" s="127" t="n">
        <f aca="false">D562/D550-1</f>
        <v>0.214117012216906</v>
      </c>
      <c r="I562" s="127" t="n">
        <f aca="false">STDEV(B557:B562)*SQRT(12)*100</f>
        <v>10.9676907323283</v>
      </c>
      <c r="J562" s="127" t="n">
        <v>0.88</v>
      </c>
      <c r="K562" s="127" t="n">
        <f aca="false">IF(AND(ISNUMBER(J562),ISNUMBER(J556)),J562-J556,"")</f>
        <v>-0.07</v>
      </c>
      <c r="M562" s="127" t="str">
        <f aca="false">IF(AND(ISNUMBER(L562),ISNUMBER(L556)),L562-L556,"")</f>
        <v/>
      </c>
      <c r="N562" s="127" t="n">
        <v>1.7821</v>
      </c>
      <c r="O562" s="127" t="n">
        <f aca="false">IF(AND(ISNUMBER(N562),ISNUMBER(N556)),N562-N556,"")</f>
        <v>-0.2066</v>
      </c>
      <c r="P562" s="127" t="n">
        <v>1</v>
      </c>
      <c r="Q562" s="127" t="n">
        <v>0</v>
      </c>
      <c r="R562" s="127" t="n">
        <f aca="false">IF(ISNUMBER(F562),IF(AND(F562&gt;0.02,G562=1),100,IF(F562&gt;-0.02,50,0)),"")</f>
        <v>100</v>
      </c>
      <c r="S562" s="127" t="n">
        <f aca="false">IF(ISNUMBER(H562),IF(H562&gt;0.05,100,IF(H562&gt;0,50,0)),"")</f>
        <v>100</v>
      </c>
      <c r="T562" s="127" t="n">
        <f aca="false">IF(AND(A562&gt;="2019-01",ISNUMBER(L562)),IF(AND(L562&lt;350,OR(NOT(ISNUMBER(M562)),M562&lt;50)),100,IF(L562&lt;=450,50,0)),IF(ISNUMBER(J562),IF(AND(J562&lt;0.95,OR(NOT(ISNUMBER(K562)),K562&lt;0.2)),100,IF(AND(J562&lt;=1.35,OR(NOT(ISNUMBER(K562)),K562&lt;0.4)),50,0)),""))</f>
        <v>100</v>
      </c>
      <c r="U562" s="127" t="n">
        <f aca="false">IF(ISNUMBER(P562),IF(P562=1,100,IF(P562=0,50,0)),"")</f>
        <v>100</v>
      </c>
      <c r="V562" s="127" t="n">
        <f aca="false">IF(ISNUMBER(Q562),IF(Q562=1,0,100),"")</f>
        <v>100</v>
      </c>
      <c r="W562" s="127" t="n">
        <f aca="false">IF(ISNUMBER(N562),IF(OR(N562&lt;4,AND(N562&lt;6,ISNUMBER(O562),O562&lt;-0.3)),100,IF(OR(N562&lt;=6,AND(ISNUMBER(O562),O562&lt;-0.3)),50,0)),"")</f>
        <v>100</v>
      </c>
      <c r="X562" s="127" t="n">
        <f aca="false">IF(ISNUMBER(I562),IF(I562&lt;15,100,IF(I562&lt;=25,50,0)),"")</f>
        <v>100</v>
      </c>
      <c r="Y562" s="127" t="n">
        <f aca="false">SUMPRODUCT({30,10,20,15,10,10,5},--ISNUMBER(R562:X562))</f>
        <v>100</v>
      </c>
      <c r="Z562" s="127" t="n">
        <f aca="false">IF(Y562&gt;=60,SUMPRODUCT({30,10,20,15,10,10,5},R562:X562)/Y562,"")</f>
        <v>100</v>
      </c>
      <c r="AA562" s="127" t="str">
        <f aca="false">IF(ISNUMBER(Z562),IF(Z562&gt;=70,"EASY",IF(Z562&gt;40,"UNCERTAIN","HARD")),"")</f>
        <v>EASY</v>
      </c>
    </row>
    <row r="563" customFormat="false" ht="15" hidden="false" customHeight="false" outlineLevel="0" collapsed="false">
      <c r="A563" s="127" t="s">
        <v>1853</v>
      </c>
      <c r="B563" s="127" t="n">
        <v>0.0377</v>
      </c>
      <c r="C563" s="127" t="s">
        <v>1293</v>
      </c>
      <c r="D563" s="127" t="n">
        <f aca="false">D562*(1+B563)</f>
        <v>8582.79294135752</v>
      </c>
      <c r="E563" s="127" t="n">
        <f aca="false">AVERAGE(D554:D563)</f>
        <v>7918.73818292747</v>
      </c>
      <c r="F563" s="127" t="n">
        <f aca="false">D563/E563-1</f>
        <v>0.0838586581712888</v>
      </c>
      <c r="G563" s="127" t="n">
        <f aca="false">IF(E563&gt;E562,1,0)</f>
        <v>1</v>
      </c>
      <c r="H563" s="127" t="n">
        <f aca="false">D563/D551-1</f>
        <v>0.226288907511664</v>
      </c>
      <c r="I563" s="127" t="n">
        <f aca="false">STDEV(B558:B563)*SQRT(12)*100</f>
        <v>10.8397859757469</v>
      </c>
      <c r="J563" s="127" t="n">
        <v>0.83</v>
      </c>
      <c r="K563" s="127" t="n">
        <f aca="false">IF(AND(ISNUMBER(J563),ISNUMBER(J557)),J563-J557,"")</f>
        <v>-0.0900000000000001</v>
      </c>
      <c r="M563" s="127" t="str">
        <f aca="false">IF(AND(ISNUMBER(L563),ISNUMBER(L557)),L563-L557,"")</f>
        <v/>
      </c>
      <c r="N563" s="127" t="n">
        <v>1.7519</v>
      </c>
      <c r="O563" s="127" t="n">
        <f aca="false">IF(AND(ISNUMBER(N563),ISNUMBER(N557)),N563-N557,"")</f>
        <v>-0.1371</v>
      </c>
      <c r="P563" s="127" t="n">
        <v>1</v>
      </c>
      <c r="Q563" s="127" t="n">
        <v>0</v>
      </c>
      <c r="R563" s="127" t="n">
        <f aca="false">IF(ISNUMBER(F563),IF(AND(F563&gt;0.02,G563=1),100,IF(F563&gt;-0.02,50,0)),"")</f>
        <v>100</v>
      </c>
      <c r="S563" s="127" t="n">
        <f aca="false">IF(ISNUMBER(H563),IF(H563&gt;0.05,100,IF(H563&gt;0,50,0)),"")</f>
        <v>100</v>
      </c>
      <c r="T563" s="127" t="n">
        <f aca="false">IF(AND(A563&gt;="2019-01",ISNUMBER(L563)),IF(AND(L563&lt;350,OR(NOT(ISNUMBER(M563)),M563&lt;50)),100,IF(L563&lt;=450,50,0)),IF(ISNUMBER(J563),IF(AND(J563&lt;0.95,OR(NOT(ISNUMBER(K563)),K563&lt;0.2)),100,IF(AND(J563&lt;=1.35,OR(NOT(ISNUMBER(K563)),K563&lt;0.4)),50,0)),""))</f>
        <v>100</v>
      </c>
      <c r="U563" s="127" t="n">
        <f aca="false">IF(ISNUMBER(P563),IF(P563=1,100,IF(P563=0,50,0)),"")</f>
        <v>100</v>
      </c>
      <c r="V563" s="127" t="n">
        <f aca="false">IF(ISNUMBER(Q563),IF(Q563=1,0,100),"")</f>
        <v>100</v>
      </c>
      <c r="W563" s="127" t="n">
        <f aca="false">IF(ISNUMBER(N563),IF(OR(N563&lt;4,AND(N563&lt;6,ISNUMBER(O563),O563&lt;-0.3)),100,IF(OR(N563&lt;=6,AND(ISNUMBER(O563),O563&lt;-0.3)),50,0)),"")</f>
        <v>100</v>
      </c>
      <c r="X563" s="127" t="n">
        <f aca="false">IF(ISNUMBER(I563),IF(I563&lt;15,100,IF(I563&lt;=25,50,0)),"")</f>
        <v>100</v>
      </c>
      <c r="Y563" s="127" t="n">
        <f aca="false">SUMPRODUCT({30,10,20,15,10,10,5},--ISNUMBER(R563:X563))</f>
        <v>100</v>
      </c>
      <c r="Z563" s="127" t="n">
        <f aca="false">IF(Y563&gt;=60,SUMPRODUCT({30,10,20,15,10,10,5},R563:X563)/Y563,"")</f>
        <v>100</v>
      </c>
      <c r="AA563" s="127" t="str">
        <f aca="false">IF(ISNUMBER(Z563),IF(Z563&gt;=70,"EASY",IF(Z563&gt;40,"UNCERTAIN","HARD")),"")</f>
        <v>EASY</v>
      </c>
    </row>
    <row r="564" customFormat="false" ht="15" hidden="false" customHeight="false" outlineLevel="0" collapsed="false">
      <c r="A564" s="127" t="s">
        <v>1854</v>
      </c>
      <c r="B564" s="127" t="n">
        <v>0.0418</v>
      </c>
      <c r="C564" s="127" t="s">
        <v>1293</v>
      </c>
      <c r="D564" s="127" t="n">
        <f aca="false">D563*(1+B564)</f>
        <v>8941.55368630626</v>
      </c>
      <c r="E564" s="127" t="n">
        <f aca="false">AVERAGE(D555:D564)</f>
        <v>8111.56190590308</v>
      </c>
      <c r="F564" s="127" t="n">
        <f aca="false">D564/E564-1</f>
        <v>0.10232206694979</v>
      </c>
      <c r="G564" s="127" t="n">
        <f aca="false">IF(E564&gt;E563,1,0)</f>
        <v>1</v>
      </c>
      <c r="H564" s="127" t="n">
        <f aca="false">D564/D552-1</f>
        <v>0.300303087883615</v>
      </c>
      <c r="I564" s="127" t="n">
        <f aca="false">STDEV(B559:B564)*SQRT(12)*100</f>
        <v>11.4086160422726</v>
      </c>
      <c r="J564" s="127" t="n">
        <v>0.78</v>
      </c>
      <c r="K564" s="127" t="n">
        <f aca="false">IF(AND(ISNUMBER(J564),ISNUMBER(J558)),J564-J558,"")</f>
        <v>-0.08</v>
      </c>
      <c r="M564" s="127" t="str">
        <f aca="false">IF(AND(ISNUMBER(L564),ISNUMBER(L558)),L564-L558,"")</f>
        <v/>
      </c>
      <c r="N564" s="127" t="n">
        <v>1.6868</v>
      </c>
      <c r="O564" s="127" t="n">
        <f aca="false">IF(AND(ISNUMBER(N564),ISNUMBER(N558)),N564-N558,"")</f>
        <v>-0.0287999999999999</v>
      </c>
      <c r="P564" s="127" t="n">
        <v>1</v>
      </c>
      <c r="Q564" s="127" t="n">
        <v>0</v>
      </c>
      <c r="R564" s="127" t="n">
        <f aca="false">IF(ISNUMBER(F564),IF(AND(F564&gt;0.02,G564=1),100,IF(F564&gt;-0.02,50,0)),"")</f>
        <v>100</v>
      </c>
      <c r="S564" s="127" t="n">
        <f aca="false">IF(ISNUMBER(H564),IF(H564&gt;0.05,100,IF(H564&gt;0,50,0)),"")</f>
        <v>100</v>
      </c>
      <c r="T564" s="127" t="n">
        <f aca="false">IF(AND(A564&gt;="2019-01",ISNUMBER(L564)),IF(AND(L564&lt;350,OR(NOT(ISNUMBER(M564)),M564&lt;50)),100,IF(L564&lt;=450,50,0)),IF(ISNUMBER(J564),IF(AND(J564&lt;0.95,OR(NOT(ISNUMBER(K564)),K564&lt;0.2)),100,IF(AND(J564&lt;=1.35,OR(NOT(ISNUMBER(K564)),K564&lt;0.4)),50,0)),""))</f>
        <v>100</v>
      </c>
      <c r="U564" s="127" t="n">
        <f aca="false">IF(ISNUMBER(P564),IF(P564=1,100,IF(P564=0,50,0)),"")</f>
        <v>100</v>
      </c>
      <c r="V564" s="127" t="n">
        <f aca="false">IF(ISNUMBER(Q564),IF(Q564=1,0,100),"")</f>
        <v>100</v>
      </c>
      <c r="W564" s="127" t="n">
        <f aca="false">IF(ISNUMBER(N564),IF(OR(N564&lt;4,AND(N564&lt;6,ISNUMBER(O564),O564&lt;-0.3)),100,IF(OR(N564&lt;=6,AND(ISNUMBER(O564),O564&lt;-0.3)),50,0)),"")</f>
        <v>100</v>
      </c>
      <c r="X564" s="127" t="n">
        <f aca="false">IF(ISNUMBER(I564),IF(I564&lt;15,100,IF(I564&lt;=25,50,0)),"")</f>
        <v>100</v>
      </c>
      <c r="Y564" s="127" t="n">
        <f aca="false">SUMPRODUCT({30,10,20,15,10,10,5},--ISNUMBER(R564:X564))</f>
        <v>100</v>
      </c>
      <c r="Z564" s="127" t="n">
        <f aca="false">IF(Y564&gt;=60,SUMPRODUCT({30,10,20,15,10,10,5},R564:X564)/Y564,"")</f>
        <v>100</v>
      </c>
      <c r="AA564" s="127" t="str">
        <f aca="false">IF(ISNUMBER(Z564),IF(Z564&gt;=70,"EASY",IF(Z564&gt;40,"UNCERTAIN","HARD")),"")</f>
        <v>EASY</v>
      </c>
    </row>
    <row r="565" customFormat="false" ht="15" hidden="false" customHeight="false" outlineLevel="0" collapsed="false">
      <c r="A565" s="127" t="s">
        <v>1855</v>
      </c>
      <c r="B565" s="127" t="n">
        <v>0.0312</v>
      </c>
      <c r="C565" s="127" t="s">
        <v>1293</v>
      </c>
      <c r="D565" s="127" t="n">
        <f aca="false">D564*(1+B565)</f>
        <v>9220.53016131901</v>
      </c>
      <c r="E565" s="127" t="n">
        <f aca="false">AVERAGE(D556:D565)</f>
        <v>8293.21910371697</v>
      </c>
      <c r="F565" s="127" t="n">
        <f aca="false">D565/E565-1</f>
        <v>0.111815574387324</v>
      </c>
      <c r="G565" s="127" t="n">
        <f aca="false">IF(E565&gt;E564,1,0)</f>
        <v>1</v>
      </c>
      <c r="H565" s="127" t="n">
        <f aca="false">D565/D553-1</f>
        <v>0.330362679061002</v>
      </c>
      <c r="I565" s="127" t="n">
        <f aca="false">STDEV(B560:B565)*SQRT(12)*100</f>
        <v>11.465804812572</v>
      </c>
      <c r="J565" s="127" t="n">
        <v>0.75</v>
      </c>
      <c r="K565" s="127" t="n">
        <f aca="false">IF(AND(ISNUMBER(J565),ISNUMBER(J559)),J565-J559,"")</f>
        <v>-0.09</v>
      </c>
      <c r="M565" s="127" t="str">
        <f aca="false">IF(AND(ISNUMBER(L565),ISNUMBER(L559)),L565-L559,"")</f>
        <v/>
      </c>
      <c r="N565" s="127" t="n">
        <v>1.7417</v>
      </c>
      <c r="O565" s="127" t="n">
        <f aca="false">IF(AND(ISNUMBER(N565),ISNUMBER(N559)),N565-N559,"")</f>
        <v>0.0961000000000001</v>
      </c>
      <c r="P565" s="127" t="n">
        <v>1</v>
      </c>
      <c r="Q565" s="127" t="n">
        <v>0</v>
      </c>
      <c r="R565" s="127" t="n">
        <f aca="false">IF(ISNUMBER(F565),IF(AND(F565&gt;0.02,G565=1),100,IF(F565&gt;-0.02,50,0)),"")</f>
        <v>100</v>
      </c>
      <c r="S565" s="127" t="n">
        <f aca="false">IF(ISNUMBER(H565),IF(H565&gt;0.05,100,IF(H565&gt;0,50,0)),"")</f>
        <v>100</v>
      </c>
      <c r="T565" s="127" t="n">
        <f aca="false">IF(AND(A565&gt;="2019-01",ISNUMBER(L565)),IF(AND(L565&lt;350,OR(NOT(ISNUMBER(M565)),M565&lt;50)),100,IF(L565&lt;=450,50,0)),IF(ISNUMBER(J565),IF(AND(J565&lt;0.95,OR(NOT(ISNUMBER(K565)),K565&lt;0.2)),100,IF(AND(J565&lt;=1.35,OR(NOT(ISNUMBER(K565)),K565&lt;0.4)),50,0)),""))</f>
        <v>100</v>
      </c>
      <c r="U565" s="127" t="n">
        <f aca="false">IF(ISNUMBER(P565),IF(P565=1,100,IF(P565=0,50,0)),"")</f>
        <v>100</v>
      </c>
      <c r="V565" s="127" t="n">
        <f aca="false">IF(ISNUMBER(Q565),IF(Q565=1,0,100),"")</f>
        <v>100</v>
      </c>
      <c r="W565" s="127" t="n">
        <f aca="false">IF(ISNUMBER(N565),IF(OR(N565&lt;4,AND(N565&lt;6,ISNUMBER(O565),O565&lt;-0.3)),100,IF(OR(N565&lt;=6,AND(ISNUMBER(O565),O565&lt;-0.3)),50,0)),"")</f>
        <v>100</v>
      </c>
      <c r="X565" s="127" t="n">
        <f aca="false">IF(ISNUMBER(I565),IF(I565&lt;15,100,IF(I565&lt;=25,50,0)),"")</f>
        <v>100</v>
      </c>
      <c r="Y565" s="127" t="n">
        <f aca="false">SUMPRODUCT({30,10,20,15,10,10,5},--ISNUMBER(R565:X565))</f>
        <v>100</v>
      </c>
      <c r="Z565" s="127" t="n">
        <f aca="false">IF(Y565&gt;=60,SUMPRODUCT({30,10,20,15,10,10,5},R565:X565)/Y565,"")</f>
        <v>100</v>
      </c>
      <c r="AA565" s="127" t="str">
        <f aca="false">IF(ISNUMBER(Z565),IF(Z565&gt;=70,"EASY",IF(Z565&gt;40,"UNCERTAIN","HARD")),"")</f>
        <v>EASY</v>
      </c>
    </row>
    <row r="566" customFormat="false" ht="15" hidden="false" customHeight="false" outlineLevel="0" collapsed="false">
      <c r="A566" s="127" t="s">
        <v>1856</v>
      </c>
      <c r="B566" s="127" t="n">
        <v>0.0281</v>
      </c>
      <c r="C566" s="127" t="s">
        <v>1293</v>
      </c>
      <c r="D566" s="127" t="n">
        <f aca="false">D565*(1+B566)</f>
        <v>9479.62705885208</v>
      </c>
      <c r="E566" s="127" t="n">
        <f aca="false">AVERAGE(D557:D566)</f>
        <v>8491.23488522788</v>
      </c>
      <c r="F566" s="127" t="n">
        <f aca="false">D566/E566-1</f>
        <v>0.116401464213844</v>
      </c>
      <c r="G566" s="127" t="n">
        <f aca="false">IF(E566&gt;E565,1,0)</f>
        <v>1</v>
      </c>
      <c r="H566" s="127" t="n">
        <f aca="false">D566/D554-1</f>
        <v>0.351661103214365</v>
      </c>
      <c r="I566" s="127" t="n">
        <f aca="false">STDEV(B561:B566)*SQRT(12)*100</f>
        <v>9.97159967106582</v>
      </c>
      <c r="J566" s="127" t="n">
        <v>0.76</v>
      </c>
      <c r="K566" s="127" t="n">
        <f aca="false">IF(AND(ISNUMBER(J566),ISNUMBER(J560)),J566-J560,"")</f>
        <v>-0.16</v>
      </c>
      <c r="M566" s="127" t="str">
        <f aca="false">IF(AND(ISNUMBER(L566),ISNUMBER(L560)),L566-L560,"")</f>
        <v/>
      </c>
      <c r="N566" s="127" t="n">
        <v>1.7409</v>
      </c>
      <c r="O566" s="127" t="n">
        <f aca="false">IF(AND(ISNUMBER(N566),ISNUMBER(N560)),N566-N560,"")</f>
        <v>0.1178</v>
      </c>
      <c r="P566" s="127" t="n">
        <v>1</v>
      </c>
      <c r="Q566" s="127" t="n">
        <v>0</v>
      </c>
      <c r="R566" s="127" t="n">
        <f aca="false">IF(ISNUMBER(F566),IF(AND(F566&gt;0.02,G566=1),100,IF(F566&gt;-0.02,50,0)),"")</f>
        <v>100</v>
      </c>
      <c r="S566" s="127" t="n">
        <f aca="false">IF(ISNUMBER(H566),IF(H566&gt;0.05,100,IF(H566&gt;0,50,0)),"")</f>
        <v>100</v>
      </c>
      <c r="T566" s="127" t="n">
        <f aca="false">IF(AND(A566&gt;="2019-01",ISNUMBER(L566)),IF(AND(L566&lt;350,OR(NOT(ISNUMBER(M566)),M566&lt;50)),100,IF(L566&lt;=450,50,0)),IF(ISNUMBER(J566),IF(AND(J566&lt;0.95,OR(NOT(ISNUMBER(K566)),K566&lt;0.2)),100,IF(AND(J566&lt;=1.35,OR(NOT(ISNUMBER(K566)),K566&lt;0.4)),50,0)),""))</f>
        <v>100</v>
      </c>
      <c r="U566" s="127" t="n">
        <f aca="false">IF(ISNUMBER(P566),IF(P566=1,100,IF(P566=0,50,0)),"")</f>
        <v>100</v>
      </c>
      <c r="V566" s="127" t="n">
        <f aca="false">IF(ISNUMBER(Q566),IF(Q566=1,0,100),"")</f>
        <v>100</v>
      </c>
      <c r="W566" s="127" t="n">
        <f aca="false">IF(ISNUMBER(N566),IF(OR(N566&lt;4,AND(N566&lt;6,ISNUMBER(O566),O566&lt;-0.3)),100,IF(OR(N566&lt;=6,AND(ISNUMBER(O566),O566&lt;-0.3)),50,0)),"")</f>
        <v>100</v>
      </c>
      <c r="X566" s="127" t="n">
        <f aca="false">IF(ISNUMBER(I566),IF(I566&lt;15,100,IF(I566&lt;=25,50,0)),"")</f>
        <v>100</v>
      </c>
      <c r="Y566" s="127" t="n">
        <f aca="false">SUMPRODUCT({30,10,20,15,10,10,5},--ISNUMBER(R566:X566))</f>
        <v>100</v>
      </c>
      <c r="Z566" s="127" t="n">
        <f aca="false">IF(Y566&gt;=60,SUMPRODUCT({30,10,20,15,10,10,5},R566:X566)/Y566,"")</f>
        <v>100</v>
      </c>
      <c r="AA566" s="127" t="str">
        <f aca="false">IF(ISNUMBER(Z566),IF(Z566&gt;=70,"EASY",IF(Z566&gt;40,"UNCERTAIN","HARD")),"")</f>
        <v>EASY</v>
      </c>
    </row>
    <row r="567" customFormat="false" ht="15" hidden="false" customHeight="false" outlineLevel="0" collapsed="false">
      <c r="A567" s="127" t="s">
        <v>1857</v>
      </c>
      <c r="B567" s="127" t="n">
        <v>-0.0332</v>
      </c>
      <c r="C567" s="127" t="s">
        <v>1293</v>
      </c>
      <c r="D567" s="127" t="n">
        <f aca="false">D566*(1+B567)</f>
        <v>9164.90344049819</v>
      </c>
      <c r="E567" s="127" t="n">
        <f aca="false">AVERAGE(D558:D567)</f>
        <v>8627.55544385111</v>
      </c>
      <c r="F567" s="127" t="n">
        <f aca="false">D567/E567-1</f>
        <v>0.0622827636570047</v>
      </c>
      <c r="G567" s="127" t="n">
        <f aca="false">IF(E567&gt;E566,1,0)</f>
        <v>1</v>
      </c>
      <c r="H567" s="127" t="n">
        <f aca="false">D567/D555-1</f>
        <v>0.237838358044565</v>
      </c>
      <c r="I567" s="127" t="n">
        <f aca="false">STDEV(B562:B567)*SQRT(12)*100</f>
        <v>11.7383354867715</v>
      </c>
      <c r="J567" s="127" t="n">
        <v>0.7</v>
      </c>
      <c r="K567" s="127" t="n">
        <f aca="false">IF(AND(ISNUMBER(J567),ISNUMBER(J561)),J567-J561,"")</f>
        <v>-0.28</v>
      </c>
      <c r="M567" s="127" t="str">
        <f aca="false">IF(AND(ISNUMBER(L567),ISNUMBER(L561)),L567-L561,"")</f>
        <v/>
      </c>
      <c r="N567" s="127" t="n">
        <v>1.6165</v>
      </c>
      <c r="O567" s="127" t="n">
        <f aca="false">IF(AND(ISNUMBER(N567),ISNUMBER(N561)),N567-N561,"")</f>
        <v>-0.0836999999999999</v>
      </c>
      <c r="P567" s="127" t="n">
        <v>0</v>
      </c>
      <c r="Q567" s="127" t="n">
        <v>0</v>
      </c>
      <c r="R567" s="127" t="n">
        <f aca="false">IF(ISNUMBER(F567),IF(AND(F567&gt;0.02,G567=1),100,IF(F567&gt;-0.02,50,0)),"")</f>
        <v>100</v>
      </c>
      <c r="S567" s="127" t="n">
        <f aca="false">IF(ISNUMBER(H567),IF(H567&gt;0.05,100,IF(H567&gt;0,50,0)),"")</f>
        <v>100</v>
      </c>
      <c r="T567" s="127" t="n">
        <f aca="false">IF(AND(A567&gt;="2019-01",ISNUMBER(L567)),IF(AND(L567&lt;350,OR(NOT(ISNUMBER(M567)),M567&lt;50)),100,IF(L567&lt;=450,50,0)),IF(ISNUMBER(J567),IF(AND(J567&lt;0.95,OR(NOT(ISNUMBER(K567)),K567&lt;0.2)),100,IF(AND(J567&lt;=1.35,OR(NOT(ISNUMBER(K567)),K567&lt;0.4)),50,0)),""))</f>
        <v>100</v>
      </c>
      <c r="U567" s="127" t="n">
        <f aca="false">IF(ISNUMBER(P567),IF(P567=1,100,IF(P567=0,50,0)),"")</f>
        <v>50</v>
      </c>
      <c r="V567" s="127" t="n">
        <f aca="false">IF(ISNUMBER(Q567),IF(Q567=1,0,100),"")</f>
        <v>100</v>
      </c>
      <c r="W567" s="127" t="n">
        <f aca="false">IF(ISNUMBER(N567),IF(OR(N567&lt;4,AND(N567&lt;6,ISNUMBER(O567),O567&lt;-0.3)),100,IF(OR(N567&lt;=6,AND(ISNUMBER(O567),O567&lt;-0.3)),50,0)),"")</f>
        <v>100</v>
      </c>
      <c r="X567" s="127" t="n">
        <f aca="false">IF(ISNUMBER(I567),IF(I567&lt;15,100,IF(I567&lt;=25,50,0)),"")</f>
        <v>100</v>
      </c>
      <c r="Y567" s="127" t="n">
        <f aca="false">SUMPRODUCT({30,10,20,15,10,10,5},--ISNUMBER(R567:X567))</f>
        <v>100</v>
      </c>
      <c r="Z567" s="127" t="n">
        <f aca="false">IF(Y567&gt;=60,SUMPRODUCT({30,10,20,15,10,10,5},R567:X567)/Y567,"")</f>
        <v>92.5</v>
      </c>
      <c r="AA567" s="127" t="str">
        <f aca="false">IF(ISNUMBER(Z567),IF(Z567&gt;=70,"EASY",IF(Z567&gt;40,"UNCERTAIN","HARD")),"")</f>
        <v>EASY</v>
      </c>
    </row>
    <row r="568" customFormat="false" ht="15" hidden="false" customHeight="false" outlineLevel="0" collapsed="false">
      <c r="A568" s="127" t="s">
        <v>1858</v>
      </c>
      <c r="B568" s="127" t="n">
        <v>0.0465</v>
      </c>
      <c r="C568" s="127" t="s">
        <v>1293</v>
      </c>
      <c r="D568" s="127" t="n">
        <f aca="false">D567*(1+B568)</f>
        <v>9591.07145048136</v>
      </c>
      <c r="E568" s="127" t="n">
        <f aca="false">AVERAGE(D559:D568)</f>
        <v>8794.40017179854</v>
      </c>
      <c r="F568" s="127" t="n">
        <f aca="false">D568/E568-1</f>
        <v>0.0905884725643418</v>
      </c>
      <c r="G568" s="127" t="n">
        <f aca="false">IF(E568&gt;E567,1,0)</f>
        <v>1</v>
      </c>
      <c r="H568" s="127" t="n">
        <f aca="false">D568/D556-1</f>
        <v>0.278900031289997</v>
      </c>
      <c r="I568" s="127" t="n">
        <f aca="false">STDEV(B563:B568)*SQRT(12)*100</f>
        <v>10.2062745406931</v>
      </c>
      <c r="J568" s="127" t="n">
        <v>0.65</v>
      </c>
      <c r="K568" s="127" t="n">
        <f aca="false">IF(AND(ISNUMBER(J568),ISNUMBER(J562)),J568-J562,"")</f>
        <v>-0.23</v>
      </c>
      <c r="M568" s="127" t="str">
        <f aca="false">IF(AND(ISNUMBER(L568),ISNUMBER(L562)),L568-L562,"")</f>
        <v/>
      </c>
      <c r="N568" s="127" t="n">
        <v>1.5492</v>
      </c>
      <c r="O568" s="127" t="n">
        <f aca="false">IF(AND(ISNUMBER(N568),ISNUMBER(N562)),N568-N562,"")</f>
        <v>-0.2329</v>
      </c>
      <c r="P568" s="127" t="n">
        <v>0</v>
      </c>
      <c r="Q568" s="127" t="n">
        <v>0</v>
      </c>
      <c r="R568" s="127" t="n">
        <f aca="false">IF(ISNUMBER(F568),IF(AND(F568&gt;0.02,G568=1),100,IF(F568&gt;-0.02,50,0)),"")</f>
        <v>100</v>
      </c>
      <c r="S568" s="127" t="n">
        <f aca="false">IF(ISNUMBER(H568),IF(H568&gt;0.05,100,IF(H568&gt;0,50,0)),"")</f>
        <v>100</v>
      </c>
      <c r="T568" s="127" t="n">
        <f aca="false">IF(AND(A568&gt;="2019-01",ISNUMBER(L568)),IF(AND(L568&lt;350,OR(NOT(ISNUMBER(M568)),M568&lt;50)),100,IF(L568&lt;=450,50,0)),IF(ISNUMBER(J568),IF(AND(J568&lt;0.95,OR(NOT(ISNUMBER(K568)),K568&lt;0.2)),100,IF(AND(J568&lt;=1.35,OR(NOT(ISNUMBER(K568)),K568&lt;0.4)),50,0)),""))</f>
        <v>100</v>
      </c>
      <c r="U568" s="127" t="n">
        <f aca="false">IF(ISNUMBER(P568),IF(P568=1,100,IF(P568=0,50,0)),"")</f>
        <v>50</v>
      </c>
      <c r="V568" s="127" t="n">
        <f aca="false">IF(ISNUMBER(Q568),IF(Q568=1,0,100),"")</f>
        <v>100</v>
      </c>
      <c r="W568" s="127" t="n">
        <f aca="false">IF(ISNUMBER(N568),IF(OR(N568&lt;4,AND(N568&lt;6,ISNUMBER(O568),O568&lt;-0.3)),100,IF(OR(N568&lt;=6,AND(ISNUMBER(O568),O568&lt;-0.3)),50,0)),"")</f>
        <v>100</v>
      </c>
      <c r="X568" s="127" t="n">
        <f aca="false">IF(ISNUMBER(I568),IF(I568&lt;15,100,IF(I568&lt;=25,50,0)),"")</f>
        <v>100</v>
      </c>
      <c r="Y568" s="127" t="n">
        <f aca="false">SUMPRODUCT({30,10,20,15,10,10,5},--ISNUMBER(R568:X568))</f>
        <v>100</v>
      </c>
      <c r="Z568" s="127" t="n">
        <f aca="false">IF(Y568&gt;=60,SUMPRODUCT({30,10,20,15,10,10,5},R568:X568)/Y568,"")</f>
        <v>92.5</v>
      </c>
      <c r="AA568" s="127" t="str">
        <f aca="false">IF(ISNUMBER(Z568),IF(Z568&gt;=70,"EASY",IF(Z568&gt;40,"UNCERTAIN","HARD")),"")</f>
        <v>EASY</v>
      </c>
    </row>
    <row r="569" customFormat="false" ht="15" hidden="false" customHeight="false" outlineLevel="0" collapsed="false">
      <c r="A569" s="127" t="s">
        <v>1859</v>
      </c>
      <c r="B569" s="127" t="n">
        <v>0.0043</v>
      </c>
      <c r="C569" s="127" t="s">
        <v>1293</v>
      </c>
      <c r="D569" s="127" t="n">
        <f aca="false">D568*(1+B569)</f>
        <v>9632.31305771842</v>
      </c>
      <c r="E569" s="127" t="n">
        <f aca="false">AVERAGE(D560:D569)</f>
        <v>8943.18571279086</v>
      </c>
      <c r="F569" s="127" t="n">
        <f aca="false">D569/E569-1</f>
        <v>0.0770561371594851</v>
      </c>
      <c r="G569" s="127" t="n">
        <f aca="false">IF(E569&gt;E568,1,0)</f>
        <v>1</v>
      </c>
      <c r="H569" s="127" t="n">
        <f aca="false">D569/D557-1</f>
        <v>0.234643181221324</v>
      </c>
      <c r="I569" s="127" t="n">
        <f aca="false">STDEV(B564:B569)*SQRT(12)*100</f>
        <v>10.3285875123368</v>
      </c>
      <c r="J569" s="127" t="n">
        <v>0.68</v>
      </c>
      <c r="K569" s="127" t="n">
        <f aca="false">IF(AND(ISNUMBER(J569),ISNUMBER(J563)),J569-J563,"")</f>
        <v>-0.15</v>
      </c>
      <c r="M569" s="127" t="str">
        <f aca="false">IF(AND(ISNUMBER(L569),ISNUMBER(L563)),L569-L563,"")</f>
        <v/>
      </c>
      <c r="N569" s="127" t="n">
        <v>1.6444</v>
      </c>
      <c r="O569" s="127" t="n">
        <f aca="false">IF(AND(ISNUMBER(N569),ISNUMBER(N563)),N569-N563,"")</f>
        <v>-0.1075</v>
      </c>
      <c r="P569" s="127" t="n">
        <v>0</v>
      </c>
      <c r="Q569" s="127" t="n">
        <v>0</v>
      </c>
      <c r="R569" s="127" t="n">
        <f aca="false">IF(ISNUMBER(F569),IF(AND(F569&gt;0.02,G569=1),100,IF(F569&gt;-0.02,50,0)),"")</f>
        <v>100</v>
      </c>
      <c r="S569" s="127" t="n">
        <f aca="false">IF(ISNUMBER(H569),IF(H569&gt;0.05,100,IF(H569&gt;0,50,0)),"")</f>
        <v>100</v>
      </c>
      <c r="T569" s="127" t="n">
        <f aca="false">IF(AND(A569&gt;="2019-01",ISNUMBER(L569)),IF(AND(L569&lt;350,OR(NOT(ISNUMBER(M569)),M569&lt;50)),100,IF(L569&lt;=450,50,0)),IF(ISNUMBER(J569),IF(AND(J569&lt;0.95,OR(NOT(ISNUMBER(K569)),K569&lt;0.2)),100,IF(AND(J569&lt;=1.35,OR(NOT(ISNUMBER(K569)),K569&lt;0.4)),50,0)),""))</f>
        <v>100</v>
      </c>
      <c r="U569" s="127" t="n">
        <f aca="false">IF(ISNUMBER(P569),IF(P569=1,100,IF(P569=0,50,0)),"")</f>
        <v>50</v>
      </c>
      <c r="V569" s="127" t="n">
        <f aca="false">IF(ISNUMBER(Q569),IF(Q569=1,0,100),"")</f>
        <v>100</v>
      </c>
      <c r="W569" s="127" t="n">
        <f aca="false">IF(ISNUMBER(N569),IF(OR(N569&lt;4,AND(N569&lt;6,ISNUMBER(O569),O569&lt;-0.3)),100,IF(OR(N569&lt;=6,AND(ISNUMBER(O569),O569&lt;-0.3)),50,0)),"")</f>
        <v>100</v>
      </c>
      <c r="X569" s="127" t="n">
        <f aca="false">IF(ISNUMBER(I569),IF(I569&lt;15,100,IF(I569&lt;=25,50,0)),"")</f>
        <v>100</v>
      </c>
      <c r="Y569" s="127" t="n">
        <f aca="false">SUMPRODUCT({30,10,20,15,10,10,5},--ISNUMBER(R569:X569))</f>
        <v>100</v>
      </c>
      <c r="Z569" s="127" t="n">
        <f aca="false">IF(Y569&gt;=60,SUMPRODUCT({30,10,20,15,10,10,5},R569:X569)/Y569,"")</f>
        <v>92.5</v>
      </c>
      <c r="AA569" s="127" t="str">
        <f aca="false">IF(ISNUMBER(Z569),IF(Z569&gt;=70,"EASY",IF(Z569&gt;40,"UNCERTAIN","HARD")),"")</f>
        <v>EASY</v>
      </c>
    </row>
    <row r="570" customFormat="false" ht="15" hidden="false" customHeight="false" outlineLevel="0" collapsed="false">
      <c r="A570" s="127" t="s">
        <v>1860</v>
      </c>
      <c r="B570" s="127" t="n">
        <v>-0.0019</v>
      </c>
      <c r="C570" s="127" t="s">
        <v>1293</v>
      </c>
      <c r="D570" s="127" t="n">
        <f aca="false">D569*(1+B570)</f>
        <v>9614.01166290876</v>
      </c>
      <c r="E570" s="127" t="n">
        <f aca="false">AVERAGE(D561:D570)</f>
        <v>9099.91446347957</v>
      </c>
      <c r="F570" s="127" t="n">
        <f aca="false">D570/E570-1</f>
        <v>0.0564947287683197</v>
      </c>
      <c r="G570" s="127" t="n">
        <f aca="false">IF(E570&gt;E569,1,0)</f>
        <v>1</v>
      </c>
      <c r="H570" s="127" t="n">
        <f aca="false">D570/D558-1</f>
        <v>0.213488290671594</v>
      </c>
      <c r="I570" s="127" t="n">
        <f aca="false">STDEV(B565:B570)*SQRT(12)*100</f>
        <v>9.93435252042125</v>
      </c>
      <c r="J570" s="127" t="n">
        <v>0.66</v>
      </c>
      <c r="K570" s="127" t="n">
        <f aca="false">IF(AND(ISNUMBER(J570),ISNUMBER(J564)),J570-J564,"")</f>
        <v>-0.12</v>
      </c>
      <c r="M570" s="127" t="str">
        <f aca="false">IF(AND(ISNUMBER(L570),ISNUMBER(L564)),L570-L564,"")</f>
        <v/>
      </c>
      <c r="N570" s="127" t="n">
        <v>1.8202</v>
      </c>
      <c r="O570" s="127" t="n">
        <f aca="false">IF(AND(ISNUMBER(N570),ISNUMBER(N564)),N570-N564,"")</f>
        <v>0.1334</v>
      </c>
      <c r="P570" s="127" t="n">
        <v>0</v>
      </c>
      <c r="Q570" s="127" t="n">
        <v>0</v>
      </c>
      <c r="R570" s="127" t="n">
        <f aca="false">IF(ISNUMBER(F570),IF(AND(F570&gt;0.02,G570=1),100,IF(F570&gt;-0.02,50,0)),"")</f>
        <v>100</v>
      </c>
      <c r="S570" s="127" t="n">
        <f aca="false">IF(ISNUMBER(H570),IF(H570&gt;0.05,100,IF(H570&gt;0,50,0)),"")</f>
        <v>100</v>
      </c>
      <c r="T570" s="127" t="n">
        <f aca="false">IF(AND(A570&gt;="2019-01",ISNUMBER(L570)),IF(AND(L570&lt;350,OR(NOT(ISNUMBER(M570)),M570&lt;50)),100,IF(L570&lt;=450,50,0)),IF(ISNUMBER(J570),IF(AND(J570&lt;0.95,OR(NOT(ISNUMBER(K570)),K570&lt;0.2)),100,IF(AND(J570&lt;=1.35,OR(NOT(ISNUMBER(K570)),K570&lt;0.4)),50,0)),""))</f>
        <v>100</v>
      </c>
      <c r="U570" s="127" t="n">
        <f aca="false">IF(ISNUMBER(P570),IF(P570=1,100,IF(P570=0,50,0)),"")</f>
        <v>50</v>
      </c>
      <c r="V570" s="127" t="n">
        <f aca="false">IF(ISNUMBER(Q570),IF(Q570=1,0,100),"")</f>
        <v>100</v>
      </c>
      <c r="W570" s="127" t="n">
        <f aca="false">IF(ISNUMBER(N570),IF(OR(N570&lt;4,AND(N570&lt;6,ISNUMBER(O570),O570&lt;-0.3)),100,IF(OR(N570&lt;=6,AND(ISNUMBER(O570),O570&lt;-0.3)),50,0)),"")</f>
        <v>100</v>
      </c>
      <c r="X570" s="127" t="n">
        <f aca="false">IF(ISNUMBER(I570),IF(I570&lt;15,100,IF(I570&lt;=25,50,0)),"")</f>
        <v>100</v>
      </c>
      <c r="Y570" s="127" t="n">
        <f aca="false">SUMPRODUCT({30,10,20,15,10,10,5},--ISNUMBER(R570:X570))</f>
        <v>100</v>
      </c>
      <c r="Z570" s="127" t="n">
        <f aca="false">IF(Y570&gt;=60,SUMPRODUCT({30,10,20,15,10,10,5},R570:X570)/Y570,"")</f>
        <v>92.5</v>
      </c>
      <c r="AA570" s="127" t="str">
        <f aca="false">IF(ISNUMBER(Z570),IF(Z570&gt;=70,"EASY",IF(Z570&gt;40,"UNCERTAIN","HARD")),"")</f>
        <v>EASY</v>
      </c>
    </row>
    <row r="571" customFormat="false" ht="15" hidden="false" customHeight="false" outlineLevel="0" collapsed="false">
      <c r="A571" s="127" t="s">
        <v>1861</v>
      </c>
      <c r="B571" s="127" t="n">
        <v>0.0206</v>
      </c>
      <c r="C571" s="127" t="s">
        <v>1293</v>
      </c>
      <c r="D571" s="127" t="n">
        <f aca="false">D570*(1+B571)</f>
        <v>9812.06030316468</v>
      </c>
      <c r="E571" s="127" t="n">
        <f aca="false">AVERAGE(D562:D571)</f>
        <v>9230.98408671235</v>
      </c>
      <c r="F571" s="127" t="n">
        <f aca="false">D571/E571-1</f>
        <v>0.0629484582568796</v>
      </c>
      <c r="G571" s="127" t="n">
        <f aca="false">IF(E571&gt;E570,1,0)</f>
        <v>1</v>
      </c>
      <c r="H571" s="127" t="n">
        <f aca="false">D571/D559-1</f>
        <v>0.204753063676487</v>
      </c>
      <c r="I571" s="127" t="n">
        <f aca="false">STDEV(B566:B571)*SQRT(12)*100</f>
        <v>9.56158982596514</v>
      </c>
      <c r="J571" s="127" t="n">
        <v>0.6</v>
      </c>
      <c r="K571" s="127" t="n">
        <f aca="false">IF(AND(ISNUMBER(J571),ISNUMBER(J565)),J571-J565,"")</f>
        <v>-0.15</v>
      </c>
      <c r="M571" s="127" t="str">
        <f aca="false">IF(AND(ISNUMBER(L571),ISNUMBER(L565)),L571-L565,"")</f>
        <v/>
      </c>
      <c r="N571" s="127" t="n">
        <v>1.9507</v>
      </c>
      <c r="O571" s="127" t="n">
        <f aca="false">IF(AND(ISNUMBER(N571),ISNUMBER(N565)),N571-N565,"")</f>
        <v>0.209</v>
      </c>
      <c r="P571" s="127" t="n">
        <v>0</v>
      </c>
      <c r="Q571" s="127" t="n">
        <v>0</v>
      </c>
      <c r="R571" s="127" t="n">
        <f aca="false">IF(ISNUMBER(F571),IF(AND(F571&gt;0.02,G571=1),100,IF(F571&gt;-0.02,50,0)),"")</f>
        <v>100</v>
      </c>
      <c r="S571" s="127" t="n">
        <f aca="false">IF(ISNUMBER(H571),IF(H571&gt;0.05,100,IF(H571&gt;0,50,0)),"")</f>
        <v>100</v>
      </c>
      <c r="T571" s="127" t="n">
        <f aca="false">IF(AND(A571&gt;="2019-01",ISNUMBER(L571)),IF(AND(L571&lt;350,OR(NOT(ISNUMBER(M571)),M571&lt;50)),100,IF(L571&lt;=450,50,0)),IF(ISNUMBER(J571),IF(AND(J571&lt;0.95,OR(NOT(ISNUMBER(K571)),K571&lt;0.2)),100,IF(AND(J571&lt;=1.35,OR(NOT(ISNUMBER(K571)),K571&lt;0.4)),50,0)),""))</f>
        <v>100</v>
      </c>
      <c r="U571" s="127" t="n">
        <f aca="false">IF(ISNUMBER(P571),IF(P571=1,100,IF(P571=0,50,0)),"")</f>
        <v>50</v>
      </c>
      <c r="V571" s="127" t="n">
        <f aca="false">IF(ISNUMBER(Q571),IF(Q571=1,0,100),"")</f>
        <v>100</v>
      </c>
      <c r="W571" s="127" t="n">
        <f aca="false">IF(ISNUMBER(N571),IF(OR(N571&lt;4,AND(N571&lt;6,ISNUMBER(O571),O571&lt;-0.3)),100,IF(OR(N571&lt;=6,AND(ISNUMBER(O571),O571&lt;-0.3)),50,0)),"")</f>
        <v>100</v>
      </c>
      <c r="X571" s="127" t="n">
        <f aca="false">IF(ISNUMBER(I571),IF(I571&lt;15,100,IF(I571&lt;=25,50,0)),"")</f>
        <v>100</v>
      </c>
      <c r="Y571" s="127" t="n">
        <f aca="false">SUMPRODUCT({30,10,20,15,10,10,5},--ISNUMBER(R571:X571))</f>
        <v>100</v>
      </c>
      <c r="Z571" s="127" t="n">
        <f aca="false">IF(Y571&gt;=60,SUMPRODUCT({30,10,20,15,10,10,5},R571:X571)/Y571,"")</f>
        <v>92.5</v>
      </c>
      <c r="AA571" s="127" t="str">
        <f aca="false">IF(ISNUMBER(Z571),IF(Z571&gt;=70,"EASY",IF(Z571&gt;40,"UNCERTAIN","HARD")),"")</f>
        <v>EASY</v>
      </c>
    </row>
    <row r="572" customFormat="false" ht="15" hidden="false" customHeight="false" outlineLevel="0" collapsed="false">
      <c r="A572" s="127" t="s">
        <v>1862</v>
      </c>
      <c r="B572" s="127" t="n">
        <v>0.0261</v>
      </c>
      <c r="C572" s="127" t="s">
        <v>1293</v>
      </c>
      <c r="D572" s="127" t="n">
        <f aca="false">D571*(1+B572)</f>
        <v>10068.1550770773</v>
      </c>
      <c r="E572" s="127" t="n">
        <f aca="false">AVERAGE(D563:D572)</f>
        <v>9410.70188396836</v>
      </c>
      <c r="F572" s="127" t="n">
        <f aca="false">D572/E572-1</f>
        <v>0.0698622909550382</v>
      </c>
      <c r="G572" s="127" t="n">
        <f aca="false">IF(E572&gt;E571,1,0)</f>
        <v>1</v>
      </c>
      <c r="H572" s="127" t="n">
        <f aca="false">D572/D560-1</f>
        <v>0.251211658540935</v>
      </c>
      <c r="I572" s="127" t="n">
        <f aca="false">STDEV(B567:B572)*SQRT(12)*100</f>
        <v>9.47822768243093</v>
      </c>
      <c r="J572" s="127" t="n">
        <v>0.55</v>
      </c>
      <c r="K572" s="127" t="n">
        <f aca="false">IF(AND(ISNUMBER(J572),ISNUMBER(J566)),J572-J566,"")</f>
        <v>-0.21</v>
      </c>
      <c r="M572" s="127" t="str">
        <f aca="false">IF(AND(ISNUMBER(L572),ISNUMBER(L566)),L572-L566,"")</f>
        <v/>
      </c>
      <c r="N572" s="127" t="n">
        <v>1.9211</v>
      </c>
      <c r="O572" s="127" t="n">
        <f aca="false">IF(AND(ISNUMBER(N572),ISNUMBER(N566)),N572-N566,"")</f>
        <v>0.1802</v>
      </c>
      <c r="P572" s="127" t="n">
        <v>0</v>
      </c>
      <c r="Q572" s="127" t="n">
        <v>0</v>
      </c>
      <c r="R572" s="127" t="n">
        <f aca="false">IF(ISNUMBER(F572),IF(AND(F572&gt;0.02,G572=1),100,IF(F572&gt;-0.02,50,0)),"")</f>
        <v>100</v>
      </c>
      <c r="S572" s="127" t="n">
        <f aca="false">IF(ISNUMBER(H572),IF(H572&gt;0.05,100,IF(H572&gt;0,50,0)),"")</f>
        <v>100</v>
      </c>
      <c r="T572" s="127" t="n">
        <f aca="false">IF(AND(A572&gt;="2019-01",ISNUMBER(L572)),IF(AND(L572&lt;350,OR(NOT(ISNUMBER(M572)),M572&lt;50)),100,IF(L572&lt;=450,50,0)),IF(ISNUMBER(J572),IF(AND(J572&lt;0.95,OR(NOT(ISNUMBER(K572)),K572&lt;0.2)),100,IF(AND(J572&lt;=1.35,OR(NOT(ISNUMBER(K572)),K572&lt;0.4)),50,0)),""))</f>
        <v>100</v>
      </c>
      <c r="U572" s="127" t="n">
        <f aca="false">IF(ISNUMBER(P572),IF(P572=1,100,IF(P572=0,50,0)),"")</f>
        <v>50</v>
      </c>
      <c r="V572" s="127" t="n">
        <f aca="false">IF(ISNUMBER(Q572),IF(Q572=1,0,100),"")</f>
        <v>100</v>
      </c>
      <c r="W572" s="127" t="n">
        <f aca="false">IF(ISNUMBER(N572),IF(OR(N572&lt;4,AND(N572&lt;6,ISNUMBER(O572),O572&lt;-0.3)),100,IF(OR(N572&lt;=6,AND(ISNUMBER(O572),O572&lt;-0.3)),50,0)),"")</f>
        <v>100</v>
      </c>
      <c r="X572" s="127" t="n">
        <f aca="false">IF(ISNUMBER(I572),IF(I572&lt;15,100,IF(I572&lt;=25,50,0)),"")</f>
        <v>100</v>
      </c>
      <c r="Y572" s="127" t="n">
        <f aca="false">SUMPRODUCT({30,10,20,15,10,10,5},--ISNUMBER(R572:X572))</f>
        <v>100</v>
      </c>
      <c r="Z572" s="127" t="n">
        <f aca="false">IF(Y572&gt;=60,SUMPRODUCT({30,10,20,15,10,10,5},R572:X572)/Y572,"")</f>
        <v>92.5</v>
      </c>
      <c r="AA572" s="127" t="str">
        <f aca="false">IF(ISNUMBER(Z572),IF(Z572&gt;=70,"EASY",IF(Z572&gt;40,"UNCERTAIN","HARD")),"")</f>
        <v>EASY</v>
      </c>
    </row>
    <row r="573" customFormat="false" ht="15" hidden="false" customHeight="false" outlineLevel="0" collapsed="false">
      <c r="A573" s="127" t="s">
        <v>1863</v>
      </c>
      <c r="B573" s="127" t="n">
        <v>-0.0204</v>
      </c>
      <c r="C573" s="127" t="s">
        <v>1293</v>
      </c>
      <c r="D573" s="127" t="n">
        <f aca="false">D572*(1+B573)</f>
        <v>9862.7647135049</v>
      </c>
      <c r="E573" s="127" t="n">
        <f aca="false">AVERAGE(D564:D573)</f>
        <v>9538.69906118309</v>
      </c>
      <c r="F573" s="127" t="n">
        <f aca="false">D573/E573-1</f>
        <v>0.0339737788395658</v>
      </c>
      <c r="G573" s="127" t="n">
        <f aca="false">IF(E573&gt;E572,1,0)</f>
        <v>1</v>
      </c>
      <c r="H573" s="127" t="n">
        <f aca="false">D573/D561-1</f>
        <v>0.160139082543019</v>
      </c>
      <c r="I573" s="127" t="n">
        <f aca="false">STDEV(B568:B573)*SQRT(12)*100</f>
        <v>8.14406286812669</v>
      </c>
      <c r="J573" s="127" t="n">
        <v>0.57</v>
      </c>
      <c r="K573" s="127" t="n">
        <f aca="false">IF(AND(ISNUMBER(J573),ISNUMBER(J567)),J573-J567,"")</f>
        <v>-0.13</v>
      </c>
      <c r="M573" s="127" t="str">
        <f aca="false">IF(AND(ISNUMBER(L573),ISNUMBER(L567)),L573-L567,"")</f>
        <v/>
      </c>
      <c r="N573" s="127" t="n">
        <v>1.8608</v>
      </c>
      <c r="O573" s="127" t="n">
        <f aca="false">IF(AND(ISNUMBER(N573),ISNUMBER(N567)),N573-N567,"")</f>
        <v>0.2443</v>
      </c>
      <c r="P573" s="127" t="n">
        <v>0</v>
      </c>
      <c r="Q573" s="127" t="n">
        <v>0</v>
      </c>
      <c r="R573" s="127" t="n">
        <f aca="false">IF(ISNUMBER(F573),IF(AND(F573&gt;0.02,G573=1),100,IF(F573&gt;-0.02,50,0)),"")</f>
        <v>100</v>
      </c>
      <c r="S573" s="127" t="n">
        <f aca="false">IF(ISNUMBER(H573),IF(H573&gt;0.05,100,IF(H573&gt;0,50,0)),"")</f>
        <v>100</v>
      </c>
      <c r="T573" s="127" t="n">
        <f aca="false">IF(AND(A573&gt;="2019-01",ISNUMBER(L573)),IF(AND(L573&lt;350,OR(NOT(ISNUMBER(M573)),M573&lt;50)),100,IF(L573&lt;=450,50,0)),IF(ISNUMBER(J573),IF(AND(J573&lt;0.95,OR(NOT(ISNUMBER(K573)),K573&lt;0.2)),100,IF(AND(J573&lt;=1.35,OR(NOT(ISNUMBER(K573)),K573&lt;0.4)),50,0)),""))</f>
        <v>100</v>
      </c>
      <c r="U573" s="127" t="n">
        <f aca="false">IF(ISNUMBER(P573),IF(P573=1,100,IF(P573=0,50,0)),"")</f>
        <v>50</v>
      </c>
      <c r="V573" s="127" t="n">
        <f aca="false">IF(ISNUMBER(Q573),IF(Q573=1,0,100),"")</f>
        <v>100</v>
      </c>
      <c r="W573" s="127" t="n">
        <f aca="false">IF(ISNUMBER(N573),IF(OR(N573&lt;4,AND(N573&lt;6,ISNUMBER(O573),O573&lt;-0.3)),100,IF(OR(N573&lt;=6,AND(ISNUMBER(O573),O573&lt;-0.3)),50,0)),"")</f>
        <v>100</v>
      </c>
      <c r="X573" s="127" t="n">
        <f aca="false">IF(ISNUMBER(I573),IF(I573&lt;15,100,IF(I573&lt;=25,50,0)),"")</f>
        <v>100</v>
      </c>
      <c r="Y573" s="127" t="n">
        <f aca="false">SUMPRODUCT({30,10,20,15,10,10,5},--ISNUMBER(R573:X573))</f>
        <v>100</v>
      </c>
      <c r="Z573" s="127" t="n">
        <f aca="false">IF(Y573&gt;=60,SUMPRODUCT({30,10,20,15,10,10,5},R573:X573)/Y573,"")</f>
        <v>92.5</v>
      </c>
      <c r="AA573" s="127" t="str">
        <f aca="false">IF(ISNUMBER(Z573),IF(Z573&gt;=70,"EASY",IF(Z573&gt;40,"UNCERTAIN","HARD")),"")</f>
        <v>EASY</v>
      </c>
    </row>
    <row r="574" customFormat="false" ht="15" hidden="false" customHeight="false" outlineLevel="0" collapsed="false">
      <c r="A574" s="127" t="s">
        <v>1864</v>
      </c>
      <c r="B574" s="127" t="n">
        <v>0.0424</v>
      </c>
      <c r="C574" s="127" t="s">
        <v>1293</v>
      </c>
      <c r="D574" s="127" t="n">
        <f aca="false">D573*(1+B574)</f>
        <v>10280.9459373575</v>
      </c>
      <c r="E574" s="127" t="n">
        <f aca="false">AVERAGE(D565:D574)</f>
        <v>9672.63828628822</v>
      </c>
      <c r="F574" s="127" t="n">
        <f aca="false">D574/E574-1</f>
        <v>0.0628895274551533</v>
      </c>
      <c r="G574" s="127" t="n">
        <f aca="false">IF(E574&gt;E573,1,0)</f>
        <v>1</v>
      </c>
      <c r="H574" s="127" t="n">
        <f aca="false">D574/D562-1</f>
        <v>0.243014677400394</v>
      </c>
      <c r="I574" s="127" t="n">
        <f aca="false">STDEV(B569:B574)*SQRT(12)*100</f>
        <v>7.74450256633697</v>
      </c>
      <c r="J574" s="127" t="n">
        <v>0.61</v>
      </c>
      <c r="K574" s="127" t="n">
        <f aca="false">IF(AND(ISNUMBER(J574),ISNUMBER(J568)),J574-J568,"")</f>
        <v>-0.04</v>
      </c>
      <c r="M574" s="127" t="str">
        <f aca="false">IF(AND(ISNUMBER(L574),ISNUMBER(L568)),L574-L568,"")</f>
        <v/>
      </c>
      <c r="N574" s="127" t="n">
        <v>1.7364</v>
      </c>
      <c r="O574" s="127" t="n">
        <f aca="false">IF(AND(ISNUMBER(N574),ISNUMBER(N568)),N574-N568,"")</f>
        <v>0.1872</v>
      </c>
      <c r="P574" s="127" t="n">
        <v>0</v>
      </c>
      <c r="Q574" s="127" t="n">
        <v>0</v>
      </c>
      <c r="R574" s="127" t="n">
        <f aca="false">IF(ISNUMBER(F574),IF(AND(F574&gt;0.02,G574=1),100,IF(F574&gt;-0.02,50,0)),"")</f>
        <v>100</v>
      </c>
      <c r="S574" s="127" t="n">
        <f aca="false">IF(ISNUMBER(H574),IF(H574&gt;0.05,100,IF(H574&gt;0,50,0)),"")</f>
        <v>100</v>
      </c>
      <c r="T574" s="127" t="n">
        <f aca="false">IF(AND(A574&gt;="2019-01",ISNUMBER(L574)),IF(AND(L574&lt;350,OR(NOT(ISNUMBER(M574)),M574&lt;50)),100,IF(L574&lt;=450,50,0)),IF(ISNUMBER(J574),IF(AND(J574&lt;0.95,OR(NOT(ISNUMBER(K574)),K574&lt;0.2)),100,IF(AND(J574&lt;=1.35,OR(NOT(ISNUMBER(K574)),K574&lt;0.4)),50,0)),""))</f>
        <v>100</v>
      </c>
      <c r="U574" s="127" t="n">
        <f aca="false">IF(ISNUMBER(P574),IF(P574=1,100,IF(P574=0,50,0)),"")</f>
        <v>50</v>
      </c>
      <c r="V574" s="127" t="n">
        <f aca="false">IF(ISNUMBER(Q574),IF(Q574=1,0,100),"")</f>
        <v>100</v>
      </c>
      <c r="W574" s="127" t="n">
        <f aca="false">IF(ISNUMBER(N574),IF(OR(N574&lt;4,AND(N574&lt;6,ISNUMBER(O574),O574&lt;-0.3)),100,IF(OR(N574&lt;=6,AND(ISNUMBER(O574),O574&lt;-0.3)),50,0)),"")</f>
        <v>100</v>
      </c>
      <c r="X574" s="127" t="n">
        <f aca="false">IF(ISNUMBER(I574),IF(I574&lt;15,100,IF(I574&lt;=25,50,0)),"")</f>
        <v>100</v>
      </c>
      <c r="Y574" s="127" t="n">
        <f aca="false">SUMPRODUCT({30,10,20,15,10,10,5},--ISNUMBER(R574:X574))</f>
        <v>100</v>
      </c>
      <c r="Z574" s="127" t="n">
        <f aca="false">IF(Y574&gt;=60,SUMPRODUCT({30,10,20,15,10,10,5},R574:X574)/Y574,"")</f>
        <v>92.5</v>
      </c>
      <c r="AA574" s="127" t="str">
        <f aca="false">IF(ISNUMBER(Z574),IF(Z574&gt;=70,"EASY",IF(Z574&gt;40,"UNCERTAIN","HARD")),"")</f>
        <v>EASY</v>
      </c>
    </row>
    <row r="575" customFormat="false" ht="15" hidden="false" customHeight="false" outlineLevel="0" collapsed="false">
      <c r="A575" s="127" t="s">
        <v>1865</v>
      </c>
      <c r="B575" s="127" t="n">
        <v>-0.0197</v>
      </c>
      <c r="C575" s="127" t="s">
        <v>1293</v>
      </c>
      <c r="D575" s="127" t="n">
        <f aca="false">D574*(1+B575)</f>
        <v>10078.4113023916</v>
      </c>
      <c r="E575" s="127" t="n">
        <f aca="false">AVERAGE(D566:D575)</f>
        <v>9758.42640039547</v>
      </c>
      <c r="F575" s="127" t="n">
        <f aca="false">D575/E575-1</f>
        <v>0.0327906251343069</v>
      </c>
      <c r="G575" s="127" t="n">
        <f aca="false">IF(E575&gt;E574,1,0)</f>
        <v>1</v>
      </c>
      <c r="H575" s="127" t="n">
        <f aca="false">D575/D563-1</f>
        <v>0.17425777031474</v>
      </c>
      <c r="I575" s="127" t="n">
        <f aca="false">STDEV(B570:B575)*SQRT(12)*100</f>
        <v>8.95516164008221</v>
      </c>
      <c r="J575" s="127" t="n">
        <v>0.69</v>
      </c>
      <c r="K575" s="127" t="n">
        <f aca="false">IF(AND(ISNUMBER(J575),ISNUMBER(J569)),J575-J569,"")</f>
        <v>0.0099999999999999</v>
      </c>
      <c r="M575" s="127" t="str">
        <f aca="false">IF(AND(ISNUMBER(L575),ISNUMBER(L569)),L575-L569,"")</f>
        <v/>
      </c>
      <c r="N575" s="127" t="n">
        <v>1.7371</v>
      </c>
      <c r="O575" s="127" t="n">
        <f aca="false">IF(AND(ISNUMBER(N575),ISNUMBER(N569)),N575-N569,"")</f>
        <v>0.0927</v>
      </c>
      <c r="P575" s="127" t="n">
        <v>0</v>
      </c>
      <c r="Q575" s="127" t="n">
        <v>0</v>
      </c>
      <c r="R575" s="127" t="n">
        <f aca="false">IF(ISNUMBER(F575),IF(AND(F575&gt;0.02,G575=1),100,IF(F575&gt;-0.02,50,0)),"")</f>
        <v>100</v>
      </c>
      <c r="S575" s="127" t="n">
        <f aca="false">IF(ISNUMBER(H575),IF(H575&gt;0.05,100,IF(H575&gt;0,50,0)),"")</f>
        <v>100</v>
      </c>
      <c r="T575" s="127" t="n">
        <f aca="false">IF(AND(A575&gt;="2019-01",ISNUMBER(L575)),IF(AND(L575&lt;350,OR(NOT(ISNUMBER(M575)),M575&lt;50)),100,IF(L575&lt;=450,50,0)),IF(ISNUMBER(J575),IF(AND(J575&lt;0.95,OR(NOT(ISNUMBER(K575)),K575&lt;0.2)),100,IF(AND(J575&lt;=1.35,OR(NOT(ISNUMBER(K575)),K575&lt;0.4)),50,0)),""))</f>
        <v>100</v>
      </c>
      <c r="U575" s="127" t="n">
        <f aca="false">IF(ISNUMBER(P575),IF(P575=1,100,IF(P575=0,50,0)),"")</f>
        <v>50</v>
      </c>
      <c r="V575" s="127" t="n">
        <f aca="false">IF(ISNUMBER(Q575),IF(Q575=1,0,100),"")</f>
        <v>100</v>
      </c>
      <c r="W575" s="127" t="n">
        <f aca="false">IF(ISNUMBER(N575),IF(OR(N575&lt;4,AND(N575&lt;6,ISNUMBER(O575),O575&lt;-0.3)),100,IF(OR(N575&lt;=6,AND(ISNUMBER(O575),O575&lt;-0.3)),50,0)),"")</f>
        <v>100</v>
      </c>
      <c r="X575" s="127" t="n">
        <f aca="false">IF(ISNUMBER(I575),IF(I575&lt;15,100,IF(I575&lt;=25,50,0)),"")</f>
        <v>100</v>
      </c>
      <c r="Y575" s="127" t="n">
        <f aca="false">SUMPRODUCT({30,10,20,15,10,10,5},--ISNUMBER(R575:X575))</f>
        <v>100</v>
      </c>
      <c r="Z575" s="127" t="n">
        <f aca="false">IF(Y575&gt;=60,SUMPRODUCT({30,10,20,15,10,10,5},R575:X575)/Y575,"")</f>
        <v>92.5</v>
      </c>
      <c r="AA575" s="127" t="str">
        <f aca="false">IF(ISNUMBER(Z575),IF(Z575&gt;=70,"EASY",IF(Z575&gt;40,"UNCERTAIN","HARD")),"")</f>
        <v>EASY</v>
      </c>
    </row>
    <row r="576" customFormat="false" ht="15" hidden="false" customHeight="false" outlineLevel="0" collapsed="false">
      <c r="A576" s="127" t="s">
        <v>1866</v>
      </c>
      <c r="B576" s="127" t="n">
        <v>0.0252</v>
      </c>
      <c r="C576" s="127" t="s">
        <v>1293</v>
      </c>
      <c r="D576" s="127" t="n">
        <f aca="false">D575*(1+B576)</f>
        <v>10332.3872672118</v>
      </c>
      <c r="E576" s="127" t="n">
        <f aca="false">AVERAGE(D567:D576)</f>
        <v>9843.70242123145</v>
      </c>
      <c r="F576" s="127" t="n">
        <f aca="false">D576/E576-1</f>
        <v>0.0496444147810036</v>
      </c>
      <c r="G576" s="127" t="n">
        <f aca="false">IF(E576&gt;E575,1,0)</f>
        <v>1</v>
      </c>
      <c r="H576" s="127" t="n">
        <f aca="false">D576/D564-1</f>
        <v>0.155547193440844</v>
      </c>
      <c r="I576" s="127" t="n">
        <f aca="false">STDEV(B571:B576)*SQRT(12)*100</f>
        <v>9.06643921283323</v>
      </c>
      <c r="J576" s="127" t="n">
        <v>0.77</v>
      </c>
      <c r="K576" s="127" t="n">
        <f aca="false">IF(AND(ISNUMBER(J576),ISNUMBER(J570)),J576-J570,"")</f>
        <v>0.11</v>
      </c>
      <c r="M576" s="127" t="str">
        <f aca="false">IF(AND(ISNUMBER(L576),ISNUMBER(L570)),L576-L570,"")</f>
        <v/>
      </c>
      <c r="N576" s="127" t="n">
        <v>1.8164</v>
      </c>
      <c r="O576" s="127" t="n">
        <f aca="false">IF(AND(ISNUMBER(N576),ISNUMBER(N570)),N576-N570,"")</f>
        <v>-0.00380000000000003</v>
      </c>
      <c r="P576" s="127" t="n">
        <v>0</v>
      </c>
      <c r="Q576" s="127" t="n">
        <v>0</v>
      </c>
      <c r="R576" s="127" t="n">
        <f aca="false">IF(ISNUMBER(F576),IF(AND(F576&gt;0.02,G576=1),100,IF(F576&gt;-0.02,50,0)),"")</f>
        <v>100</v>
      </c>
      <c r="S576" s="127" t="n">
        <f aca="false">IF(ISNUMBER(H576),IF(H576&gt;0.05,100,IF(H576&gt;0,50,0)),"")</f>
        <v>100</v>
      </c>
      <c r="T576" s="127" t="n">
        <f aca="false">IF(AND(A576&gt;="2019-01",ISNUMBER(L576)),IF(AND(L576&lt;350,OR(NOT(ISNUMBER(M576)),M576&lt;50)),100,IF(L576&lt;=450,50,0)),IF(ISNUMBER(J576),IF(AND(J576&lt;0.95,OR(NOT(ISNUMBER(K576)),K576&lt;0.2)),100,IF(AND(J576&lt;=1.35,OR(NOT(ISNUMBER(K576)),K576&lt;0.4)),50,0)),""))</f>
        <v>100</v>
      </c>
      <c r="U576" s="127" t="n">
        <f aca="false">IF(ISNUMBER(P576),IF(P576=1,100,IF(P576=0,50,0)),"")</f>
        <v>50</v>
      </c>
      <c r="V576" s="127" t="n">
        <f aca="false">IF(ISNUMBER(Q576),IF(Q576=1,0,100),"")</f>
        <v>100</v>
      </c>
      <c r="W576" s="127" t="n">
        <f aca="false">IF(ISNUMBER(N576),IF(OR(N576&lt;4,AND(N576&lt;6,ISNUMBER(O576),O576&lt;-0.3)),100,IF(OR(N576&lt;=6,AND(ISNUMBER(O576),O576&lt;-0.3)),50,0)),"")</f>
        <v>100</v>
      </c>
      <c r="X576" s="127" t="n">
        <f aca="false">IF(ISNUMBER(I576),IF(I576&lt;15,100,IF(I576&lt;=25,50,0)),"")</f>
        <v>100</v>
      </c>
      <c r="Y576" s="127" t="n">
        <f aca="false">SUMPRODUCT({30,10,20,15,10,10,5},--ISNUMBER(R576:X576))</f>
        <v>100</v>
      </c>
      <c r="Z576" s="127" t="n">
        <f aca="false">IF(Y576&gt;=60,SUMPRODUCT({30,10,20,15,10,10,5},R576:X576)/Y576,"")</f>
        <v>92.5</v>
      </c>
      <c r="AA576" s="127" t="str">
        <f aca="false">IF(ISNUMBER(Z576),IF(Z576&gt;=70,"EASY",IF(Z576&gt;40,"UNCERTAIN","HARD")),"")</f>
        <v>EASY</v>
      </c>
    </row>
    <row r="577" customFormat="false" ht="15" hidden="false" customHeight="false" outlineLevel="0" collapsed="false">
      <c r="A577" s="127" t="s">
        <v>1867</v>
      </c>
      <c r="B577" s="127" t="n">
        <v>0.0255</v>
      </c>
      <c r="C577" s="127" t="s">
        <v>1293</v>
      </c>
      <c r="D577" s="127" t="n">
        <f aca="false">D576*(1+B577)</f>
        <v>10595.8631425257</v>
      </c>
      <c r="E577" s="127" t="n">
        <f aca="false">AVERAGE(D568:D577)</f>
        <v>9986.7983914342</v>
      </c>
      <c r="F577" s="127" t="n">
        <f aca="false">D577/E577-1</f>
        <v>0.0609869877431324</v>
      </c>
      <c r="G577" s="127" t="n">
        <f aca="false">IF(E577&gt;E576,1,0)</f>
        <v>1</v>
      </c>
      <c r="H577" s="127" t="n">
        <f aca="false">D577/D565-1</f>
        <v>0.149159859264533</v>
      </c>
      <c r="I577" s="127" t="n">
        <f aca="false">STDEV(B572:B577)*SQRT(12)*100</f>
        <v>9.19874991506998</v>
      </c>
      <c r="J577" s="127" t="n">
        <v>0.87</v>
      </c>
      <c r="K577" s="127" t="n">
        <f aca="false">IF(AND(ISNUMBER(J577),ISNUMBER(J571)),J577-J571,"")</f>
        <v>0.27</v>
      </c>
      <c r="M577" s="127" t="str">
        <f aca="false">IF(AND(ISNUMBER(L577),ISNUMBER(L571)),L577-L571,"")</f>
        <v/>
      </c>
      <c r="N577" s="127" t="n">
        <v>1.7221</v>
      </c>
      <c r="O577" s="127" t="n">
        <f aca="false">IF(AND(ISNUMBER(N577),ISNUMBER(N571)),N577-N571,"")</f>
        <v>-0.2286</v>
      </c>
      <c r="P577" s="127" t="n">
        <v>0</v>
      </c>
      <c r="Q577" s="127" t="n">
        <v>0</v>
      </c>
      <c r="R577" s="127" t="n">
        <f aca="false">IF(ISNUMBER(F577),IF(AND(F577&gt;0.02,G577=1),100,IF(F577&gt;-0.02,50,0)),"")</f>
        <v>100</v>
      </c>
      <c r="S577" s="127" t="n">
        <f aca="false">IF(ISNUMBER(H577),IF(H577&gt;0.05,100,IF(H577&gt;0,50,0)),"")</f>
        <v>100</v>
      </c>
      <c r="T577" s="127" t="n">
        <f aca="false">IF(AND(A577&gt;="2019-01",ISNUMBER(L577)),IF(AND(L577&lt;350,OR(NOT(ISNUMBER(M577)),M577&lt;50)),100,IF(L577&lt;=450,50,0)),IF(ISNUMBER(J577),IF(AND(J577&lt;0.95,OR(NOT(ISNUMBER(K577)),K577&lt;0.2)),100,IF(AND(J577&lt;=1.35,OR(NOT(ISNUMBER(K577)),K577&lt;0.4)),50,0)),""))</f>
        <v>50</v>
      </c>
      <c r="U577" s="127" t="n">
        <f aca="false">IF(ISNUMBER(P577),IF(P577=1,100,IF(P577=0,50,0)),"")</f>
        <v>50</v>
      </c>
      <c r="V577" s="127" t="n">
        <f aca="false">IF(ISNUMBER(Q577),IF(Q577=1,0,100),"")</f>
        <v>100</v>
      </c>
      <c r="W577" s="127" t="n">
        <f aca="false">IF(ISNUMBER(N577),IF(OR(N577&lt;4,AND(N577&lt;6,ISNUMBER(O577),O577&lt;-0.3)),100,IF(OR(N577&lt;=6,AND(ISNUMBER(O577),O577&lt;-0.3)),50,0)),"")</f>
        <v>100</v>
      </c>
      <c r="X577" s="127" t="n">
        <f aca="false">IF(ISNUMBER(I577),IF(I577&lt;15,100,IF(I577&lt;=25,50,0)),"")</f>
        <v>100</v>
      </c>
      <c r="Y577" s="127" t="n">
        <f aca="false">SUMPRODUCT({30,10,20,15,10,10,5},--ISNUMBER(R577:X577))</f>
        <v>100</v>
      </c>
      <c r="Z577" s="127" t="n">
        <f aca="false">IF(Y577&gt;=60,SUMPRODUCT({30,10,20,15,10,10,5},R577:X577)/Y577,"")</f>
        <v>82.5</v>
      </c>
      <c r="AA577" s="127" t="str">
        <f aca="false">IF(ISNUMBER(Z577),IF(Z577&gt;=70,"EASY",IF(Z577&gt;40,"UNCERTAIN","HARD")),"")</f>
        <v>EASY</v>
      </c>
    </row>
    <row r="578" customFormat="false" ht="15" hidden="false" customHeight="false" outlineLevel="0" collapsed="false">
      <c r="A578" s="127" t="s">
        <v>1868</v>
      </c>
      <c r="B578" s="127" t="n">
        <v>-0.0006</v>
      </c>
      <c r="C578" s="127" t="s">
        <v>1293</v>
      </c>
      <c r="D578" s="127" t="n">
        <f aca="false">D577*(1+B578)</f>
        <v>10589.5056246402</v>
      </c>
      <c r="E578" s="127" t="n">
        <f aca="false">AVERAGE(D569:D578)</f>
        <v>10086.6418088501</v>
      </c>
      <c r="F578" s="127" t="n">
        <f aca="false">D578/E578-1</f>
        <v>0.0498544337471083</v>
      </c>
      <c r="G578" s="127" t="n">
        <f aca="false">IF(E578&gt;E577,1,0)</f>
        <v>1</v>
      </c>
      <c r="H578" s="127" t="n">
        <f aca="false">D578/D566-1</f>
        <v>0.117080403996668</v>
      </c>
      <c r="I578" s="127" t="n">
        <f aca="false">STDEV(B573:B578)*SQRT(12)*100</f>
        <v>9.07308106433531</v>
      </c>
      <c r="J578" s="127" t="n">
        <v>0.95</v>
      </c>
      <c r="K578" s="127" t="n">
        <f aca="false">IF(AND(ISNUMBER(J578),ISNUMBER(J572)),J578-J572,"")</f>
        <v>0.4</v>
      </c>
      <c r="M578" s="127" t="str">
        <f aca="false">IF(AND(ISNUMBER(L578),ISNUMBER(L572)),L578-L572,"")</f>
        <v/>
      </c>
      <c r="N578" s="127" t="n">
        <v>1.6173</v>
      </c>
      <c r="O578" s="127" t="n">
        <f aca="false">IF(AND(ISNUMBER(N578),ISNUMBER(N572)),N578-N572,"")</f>
        <v>-0.3038</v>
      </c>
      <c r="P578" s="127" t="n">
        <v>0</v>
      </c>
      <c r="Q578" s="127" t="n">
        <v>0</v>
      </c>
      <c r="R578" s="127" t="n">
        <f aca="false">IF(ISNUMBER(F578),IF(AND(F578&gt;0.02,G578=1),100,IF(F578&gt;-0.02,50,0)),"")</f>
        <v>100</v>
      </c>
      <c r="S578" s="127" t="n">
        <f aca="false">IF(ISNUMBER(H578),IF(H578&gt;0.05,100,IF(H578&gt;0,50,0)),"")</f>
        <v>100</v>
      </c>
      <c r="T578" s="127" t="n">
        <f aca="false">IF(AND(A578&gt;="2019-01",ISNUMBER(L578)),IF(AND(L578&lt;350,OR(NOT(ISNUMBER(M578)),M578&lt;50)),100,IF(L578&lt;=450,50,0)),IF(ISNUMBER(J578),IF(AND(J578&lt;0.95,OR(NOT(ISNUMBER(K578)),K578&lt;0.2)),100,IF(AND(J578&lt;=1.35,OR(NOT(ISNUMBER(K578)),K578&lt;0.4)),50,0)),""))</f>
        <v>0</v>
      </c>
      <c r="U578" s="127" t="n">
        <f aca="false">IF(ISNUMBER(P578),IF(P578=1,100,IF(P578=0,50,0)),"")</f>
        <v>50</v>
      </c>
      <c r="V578" s="127" t="n">
        <f aca="false">IF(ISNUMBER(Q578),IF(Q578=1,0,100),"")</f>
        <v>100</v>
      </c>
      <c r="W578" s="127" t="n">
        <f aca="false">IF(ISNUMBER(N578),IF(OR(N578&lt;4,AND(N578&lt;6,ISNUMBER(O578),O578&lt;-0.3)),100,IF(OR(N578&lt;=6,AND(ISNUMBER(O578),O578&lt;-0.3)),50,0)),"")</f>
        <v>100</v>
      </c>
      <c r="X578" s="127" t="n">
        <f aca="false">IF(ISNUMBER(I578),IF(I578&lt;15,100,IF(I578&lt;=25,50,0)),"")</f>
        <v>100</v>
      </c>
      <c r="Y578" s="127" t="n">
        <f aca="false">SUMPRODUCT({30,10,20,15,10,10,5},--ISNUMBER(R578:X578))</f>
        <v>100</v>
      </c>
      <c r="Z578" s="127" t="n">
        <f aca="false">IF(Y578&gt;=60,SUMPRODUCT({30,10,20,15,10,10,5},R578:X578)/Y578,"")</f>
        <v>72.5</v>
      </c>
      <c r="AA578" s="127" t="str">
        <f aca="false">IF(ISNUMBER(Z578),IF(Z578&gt;=70,"EASY",IF(Z578&gt;40,"UNCERTAIN","HARD")),"")</f>
        <v>EASY</v>
      </c>
    </row>
    <row r="579" customFormat="false" ht="15" hidden="false" customHeight="false" outlineLevel="0" collapsed="false">
      <c r="A579" s="127" t="s">
        <v>1869</v>
      </c>
      <c r="B579" s="127" t="n">
        <v>-0.0311</v>
      </c>
      <c r="C579" s="127" t="s">
        <v>1293</v>
      </c>
      <c r="D579" s="127" t="n">
        <f aca="false">D578*(1+B579)</f>
        <v>10260.1719997139</v>
      </c>
      <c r="E579" s="127" t="n">
        <f aca="false">AVERAGE(D570:D579)</f>
        <v>10149.4277030496</v>
      </c>
      <c r="F579" s="127" t="n">
        <f aca="false">D579/E579-1</f>
        <v>0.0109113833710046</v>
      </c>
      <c r="G579" s="127" t="n">
        <f aca="false">IF(E579&gt;E578,1,0)</f>
        <v>1</v>
      </c>
      <c r="H579" s="127" t="n">
        <f aca="false">D579/D567-1</f>
        <v>0.11950683019484</v>
      </c>
      <c r="I579" s="127" t="n">
        <f aca="false">STDEV(B574:B579)*SQRT(12)*100</f>
        <v>9.9786512114614</v>
      </c>
      <c r="J579" s="127" t="n">
        <v>0.99</v>
      </c>
      <c r="K579" s="127" t="n">
        <f aca="false">IF(AND(ISNUMBER(J579),ISNUMBER(J573)),J579-J573,"")</f>
        <v>0.42</v>
      </c>
      <c r="M579" s="127" t="str">
        <f aca="false">IF(AND(ISNUMBER(L579),ISNUMBER(L573)),L579-L573,"")</f>
        <v/>
      </c>
      <c r="N579" s="127" t="n">
        <v>1.6366</v>
      </c>
      <c r="O579" s="127" t="n">
        <f aca="false">IF(AND(ISNUMBER(N579),ISNUMBER(N573)),N579-N573,"")</f>
        <v>-0.2242</v>
      </c>
      <c r="P579" s="127" t="n">
        <v>0</v>
      </c>
      <c r="Q579" s="127" t="n">
        <v>0</v>
      </c>
      <c r="R579" s="127" t="n">
        <f aca="false">IF(ISNUMBER(F579),IF(AND(F579&gt;0.02,G579=1),100,IF(F579&gt;-0.02,50,0)),"")</f>
        <v>50</v>
      </c>
      <c r="S579" s="127" t="n">
        <f aca="false">IF(ISNUMBER(H579),IF(H579&gt;0.05,100,IF(H579&gt;0,50,0)),"")</f>
        <v>100</v>
      </c>
      <c r="T579" s="127" t="n">
        <f aca="false">IF(AND(A579&gt;="2019-01",ISNUMBER(L579)),IF(AND(L579&lt;350,OR(NOT(ISNUMBER(M579)),M579&lt;50)),100,IF(L579&lt;=450,50,0)),IF(ISNUMBER(J579),IF(AND(J579&lt;0.95,OR(NOT(ISNUMBER(K579)),K579&lt;0.2)),100,IF(AND(J579&lt;=1.35,OR(NOT(ISNUMBER(K579)),K579&lt;0.4)),50,0)),""))</f>
        <v>0</v>
      </c>
      <c r="U579" s="127" t="n">
        <f aca="false">IF(ISNUMBER(P579),IF(P579=1,100,IF(P579=0,50,0)),"")</f>
        <v>50</v>
      </c>
      <c r="V579" s="127" t="n">
        <f aca="false">IF(ISNUMBER(Q579),IF(Q579=1,0,100),"")</f>
        <v>100</v>
      </c>
      <c r="W579" s="127" t="n">
        <f aca="false">IF(ISNUMBER(N579),IF(OR(N579&lt;4,AND(N579&lt;6,ISNUMBER(O579),O579&lt;-0.3)),100,IF(OR(N579&lt;=6,AND(ISNUMBER(O579),O579&lt;-0.3)),50,0)),"")</f>
        <v>100</v>
      </c>
      <c r="X579" s="127" t="n">
        <f aca="false">IF(ISNUMBER(I579),IF(I579&lt;15,100,IF(I579&lt;=25,50,0)),"")</f>
        <v>100</v>
      </c>
      <c r="Y579" s="127" t="n">
        <f aca="false">SUMPRODUCT({30,10,20,15,10,10,5},--ISNUMBER(R579:X579))</f>
        <v>100</v>
      </c>
      <c r="Z579" s="127" t="n">
        <f aca="false">IF(Y579&gt;=60,SUMPRODUCT({30,10,20,15,10,10,5},R579:X579)/Y579,"")</f>
        <v>57.5</v>
      </c>
      <c r="AA579" s="127" t="str">
        <f aca="false">IF(ISNUMBER(Z579),IF(Z579&gt;=70,"EASY",IF(Z579&gt;40,"UNCERTAIN","HARD")),"")</f>
        <v>UNCERTAIN</v>
      </c>
    </row>
    <row r="580" customFormat="false" ht="15" hidden="false" customHeight="false" outlineLevel="0" collapsed="false">
      <c r="A580" s="127" t="s">
        <v>1870</v>
      </c>
      <c r="B580" s="127" t="n">
        <v>0.0613</v>
      </c>
      <c r="C580" s="127" t="s">
        <v>1293</v>
      </c>
      <c r="D580" s="127" t="n">
        <f aca="false">D579*(1+B580)</f>
        <v>10889.1205432964</v>
      </c>
      <c r="E580" s="127" t="n">
        <f aca="false">AVERAGE(D571:D580)</f>
        <v>10276.9385910884</v>
      </c>
      <c r="F580" s="127" t="n">
        <f aca="false">D580/E580-1</f>
        <v>0.0595685132086732</v>
      </c>
      <c r="G580" s="127" t="n">
        <f aca="false">IF(E580&gt;E579,1,0)</f>
        <v>1</v>
      </c>
      <c r="H580" s="127" t="n">
        <f aca="false">D580/D568-1</f>
        <v>0.13533932048331</v>
      </c>
      <c r="I580" s="127" t="n">
        <f aca="false">STDEV(B575:B580)*SQRT(12)*100</f>
        <v>11.7846476400442</v>
      </c>
      <c r="J580" s="127" t="n">
        <v>0.9</v>
      </c>
      <c r="K580" s="127" t="n">
        <f aca="false">IF(AND(ISNUMBER(J580),ISNUMBER(J574)),J580-J574,"")</f>
        <v>0.29</v>
      </c>
      <c r="M580" s="127" t="str">
        <f aca="false">IF(AND(ISNUMBER(L580),ISNUMBER(L574)),L580-L574,"")</f>
        <v/>
      </c>
      <c r="N580" s="127" t="n">
        <v>1.6784</v>
      </c>
      <c r="O580" s="127" t="n">
        <f aca="false">IF(AND(ISNUMBER(N580),ISNUMBER(N574)),N580-N574,"")</f>
        <v>-0.0580000000000001</v>
      </c>
      <c r="P580" s="127" t="n">
        <v>0</v>
      </c>
      <c r="Q580" s="127" t="n">
        <v>0</v>
      </c>
      <c r="R580" s="127" t="n">
        <f aca="false">IF(ISNUMBER(F580),IF(AND(F580&gt;0.02,G580=1),100,IF(F580&gt;-0.02,50,0)),"")</f>
        <v>100</v>
      </c>
      <c r="S580" s="127" t="n">
        <f aca="false">IF(ISNUMBER(H580),IF(H580&gt;0.05,100,IF(H580&gt;0,50,0)),"")</f>
        <v>100</v>
      </c>
      <c r="T580" s="127" t="n">
        <f aca="false">IF(AND(A580&gt;="2019-01",ISNUMBER(L580)),IF(AND(L580&lt;350,OR(NOT(ISNUMBER(M580)),M580&lt;50)),100,IF(L580&lt;=450,50,0)),IF(ISNUMBER(J580),IF(AND(J580&lt;0.95,OR(NOT(ISNUMBER(K580)),K580&lt;0.2)),100,IF(AND(J580&lt;=1.35,OR(NOT(ISNUMBER(K580)),K580&lt;0.4)),50,0)),""))</f>
        <v>50</v>
      </c>
      <c r="U580" s="127" t="n">
        <f aca="false">IF(ISNUMBER(P580),IF(P580=1,100,IF(P580=0,50,0)),"")</f>
        <v>50</v>
      </c>
      <c r="V580" s="127" t="n">
        <f aca="false">IF(ISNUMBER(Q580),IF(Q580=1,0,100),"")</f>
        <v>100</v>
      </c>
      <c r="W580" s="127" t="n">
        <f aca="false">IF(ISNUMBER(N580),IF(OR(N580&lt;4,AND(N580&lt;6,ISNUMBER(O580),O580&lt;-0.3)),100,IF(OR(N580&lt;=6,AND(ISNUMBER(O580),O580&lt;-0.3)),50,0)),"")</f>
        <v>100</v>
      </c>
      <c r="X580" s="127" t="n">
        <f aca="false">IF(ISNUMBER(I580),IF(I580&lt;15,100,IF(I580&lt;=25,50,0)),"")</f>
        <v>100</v>
      </c>
      <c r="Y580" s="127" t="n">
        <f aca="false">SUMPRODUCT({30,10,20,15,10,10,5},--ISNUMBER(R580:X580))</f>
        <v>100</v>
      </c>
      <c r="Z580" s="127" t="n">
        <f aca="false">IF(Y580&gt;=60,SUMPRODUCT({30,10,20,15,10,10,5},R580:X580)/Y580,"")</f>
        <v>82.5</v>
      </c>
      <c r="AA580" s="127" t="str">
        <f aca="false">IF(ISNUMBER(Z580),IF(Z580&gt;=70,"EASY",IF(Z580&gt;40,"UNCERTAIN","HARD")),"")</f>
        <v>EASY</v>
      </c>
    </row>
    <row r="581" customFormat="false" ht="15" hidden="false" customHeight="false" outlineLevel="0" collapsed="false">
      <c r="A581" s="127" t="s">
        <v>1871</v>
      </c>
      <c r="B581" s="127" t="n">
        <v>-0.0112</v>
      </c>
      <c r="C581" s="127" t="s">
        <v>1293</v>
      </c>
      <c r="D581" s="127" t="n">
        <f aca="false">D580*(1+B581)</f>
        <v>10767.1623932115</v>
      </c>
      <c r="E581" s="127" t="n">
        <f aca="false">AVERAGE(D572:D581)</f>
        <v>10372.4488000931</v>
      </c>
      <c r="F581" s="127" t="n">
        <f aca="false">D581/E581-1</f>
        <v>0.0380540411165811</v>
      </c>
      <c r="G581" s="127" t="n">
        <f aca="false">IF(E581&gt;E580,1,0)</f>
        <v>1</v>
      </c>
      <c r="H581" s="127" t="n">
        <f aca="false">D581/D569-1</f>
        <v>0.11781690739211</v>
      </c>
      <c r="I581" s="127" t="n">
        <f aca="false">STDEV(B576:B581)*SQRT(12)*100</f>
        <v>11.3209769896418</v>
      </c>
      <c r="J581" s="127" t="n">
        <v>0.9</v>
      </c>
      <c r="K581" s="127" t="n">
        <f aca="false">IF(AND(ISNUMBER(J581),ISNUMBER(J575)),J581-J575,"")</f>
        <v>0.21</v>
      </c>
      <c r="M581" s="127" t="str">
        <f aca="false">IF(AND(ISNUMBER(L581),ISNUMBER(L575)),L581-L575,"")</f>
        <v/>
      </c>
      <c r="N581" s="127" t="n">
        <v>1.7441</v>
      </c>
      <c r="O581" s="127" t="n">
        <f aca="false">IF(AND(ISNUMBER(N581),ISNUMBER(N575)),N581-N575,"")</f>
        <v>0.0069999999999999</v>
      </c>
      <c r="P581" s="127" t="n">
        <v>0</v>
      </c>
      <c r="Q581" s="127" t="n">
        <v>0</v>
      </c>
      <c r="R581" s="127" t="n">
        <f aca="false">IF(ISNUMBER(F581),IF(AND(F581&gt;0.02,G581=1),100,IF(F581&gt;-0.02,50,0)),"")</f>
        <v>100</v>
      </c>
      <c r="S581" s="127" t="n">
        <f aca="false">IF(ISNUMBER(H581),IF(H581&gt;0.05,100,IF(H581&gt;0,50,0)),"")</f>
        <v>100</v>
      </c>
      <c r="T581" s="127" t="n">
        <f aca="false">IF(AND(A581&gt;="2019-01",ISNUMBER(L581)),IF(AND(L581&lt;350,OR(NOT(ISNUMBER(M581)),M581&lt;50)),100,IF(L581&lt;=450,50,0)),IF(ISNUMBER(J581),IF(AND(J581&lt;0.95,OR(NOT(ISNUMBER(K581)),K581&lt;0.2)),100,IF(AND(J581&lt;=1.35,OR(NOT(ISNUMBER(K581)),K581&lt;0.4)),50,0)),""))</f>
        <v>50</v>
      </c>
      <c r="U581" s="127" t="n">
        <f aca="false">IF(ISNUMBER(P581),IF(P581=1,100,IF(P581=0,50,0)),"")</f>
        <v>50</v>
      </c>
      <c r="V581" s="127" t="n">
        <f aca="false">IF(ISNUMBER(Q581),IF(Q581=1,0,100),"")</f>
        <v>100</v>
      </c>
      <c r="W581" s="127" t="n">
        <f aca="false">IF(ISNUMBER(N581),IF(OR(N581&lt;4,AND(N581&lt;6,ISNUMBER(O581),O581&lt;-0.3)),100,IF(OR(N581&lt;=6,AND(ISNUMBER(O581),O581&lt;-0.3)),50,0)),"")</f>
        <v>100</v>
      </c>
      <c r="X581" s="127" t="n">
        <f aca="false">IF(ISNUMBER(I581),IF(I581&lt;15,100,IF(I581&lt;=25,50,0)),"")</f>
        <v>100</v>
      </c>
      <c r="Y581" s="127" t="n">
        <f aca="false">SUMPRODUCT({30,10,20,15,10,10,5},--ISNUMBER(R581:X581))</f>
        <v>100</v>
      </c>
      <c r="Z581" s="127" t="n">
        <f aca="false">IF(Y581&gt;=60,SUMPRODUCT({30,10,20,15,10,10,5},R581:X581)/Y581,"")</f>
        <v>82.5</v>
      </c>
      <c r="AA581" s="127" t="str">
        <f aca="false">IF(ISNUMBER(Z581),IF(Z581&gt;=70,"EASY",IF(Z581&gt;40,"UNCERTAIN","HARD")),"")</f>
        <v>EASY</v>
      </c>
    </row>
    <row r="582" customFormat="false" ht="15" hidden="false" customHeight="false" outlineLevel="0" collapsed="false">
      <c r="A582" s="127" t="s">
        <v>1872</v>
      </c>
      <c r="B582" s="127" t="n">
        <v>0.0059</v>
      </c>
      <c r="C582" s="127" t="s">
        <v>1293</v>
      </c>
      <c r="D582" s="127" t="n">
        <f aca="false">D581*(1+B582)</f>
        <v>10830.6886513314</v>
      </c>
      <c r="E582" s="127" t="n">
        <f aca="false">AVERAGE(D573:D582)</f>
        <v>10448.7021575185</v>
      </c>
      <c r="F582" s="127" t="n">
        <f aca="false">D582/E582-1</f>
        <v>0.0365582718364736</v>
      </c>
      <c r="G582" s="127" t="n">
        <f aca="false">IF(E582&gt;E581,1,0)</f>
        <v>1</v>
      </c>
      <c r="H582" s="127" t="n">
        <f aca="false">D582/D570-1</f>
        <v>0.126552476851742</v>
      </c>
      <c r="I582" s="127" t="n">
        <f aca="false">STDEV(B577:B582)*SQRT(12)*100</f>
        <v>11.0877445858028</v>
      </c>
      <c r="J582" s="127" t="n">
        <v>0.96</v>
      </c>
      <c r="K582" s="127" t="n">
        <f aca="false">IF(AND(ISNUMBER(J582),ISNUMBER(J576)),J582-J576,"")</f>
        <v>0.19</v>
      </c>
      <c r="M582" s="127" t="str">
        <f aca="false">IF(AND(ISNUMBER(L582),ISNUMBER(L576)),L582-L576,"")</f>
        <v/>
      </c>
      <c r="N582" s="127" t="n">
        <v>1.8037</v>
      </c>
      <c r="O582" s="127" t="n">
        <f aca="false">IF(AND(ISNUMBER(N582),ISNUMBER(N576)),N582-N576,"")</f>
        <v>-0.0126999999999999</v>
      </c>
      <c r="P582" s="127" t="n">
        <v>0</v>
      </c>
      <c r="Q582" s="127" t="n">
        <v>0</v>
      </c>
      <c r="R582" s="127" t="n">
        <f aca="false">IF(ISNUMBER(F582),IF(AND(F582&gt;0.02,G582=1),100,IF(F582&gt;-0.02,50,0)),"")</f>
        <v>100</v>
      </c>
      <c r="S582" s="127" t="n">
        <f aca="false">IF(ISNUMBER(H582),IF(H582&gt;0.05,100,IF(H582&gt;0,50,0)),"")</f>
        <v>100</v>
      </c>
      <c r="T582" s="127" t="n">
        <f aca="false">IF(AND(A582&gt;="2019-01",ISNUMBER(L582)),IF(AND(L582&lt;350,OR(NOT(ISNUMBER(M582)),M582&lt;50)),100,IF(L582&lt;=450,50,0)),IF(ISNUMBER(J582),IF(AND(J582&lt;0.95,OR(NOT(ISNUMBER(K582)),K582&lt;0.2)),100,IF(AND(J582&lt;=1.35,OR(NOT(ISNUMBER(K582)),K582&lt;0.4)),50,0)),""))</f>
        <v>50</v>
      </c>
      <c r="U582" s="127" t="n">
        <f aca="false">IF(ISNUMBER(P582),IF(P582=1,100,IF(P582=0,50,0)),"")</f>
        <v>50</v>
      </c>
      <c r="V582" s="127" t="n">
        <f aca="false">IF(ISNUMBER(Q582),IF(Q582=1,0,100),"")</f>
        <v>100</v>
      </c>
      <c r="W582" s="127" t="n">
        <f aca="false">IF(ISNUMBER(N582),IF(OR(N582&lt;4,AND(N582&lt;6,ISNUMBER(O582),O582&lt;-0.3)),100,IF(OR(N582&lt;=6,AND(ISNUMBER(O582),O582&lt;-0.3)),50,0)),"")</f>
        <v>100</v>
      </c>
      <c r="X582" s="127" t="n">
        <f aca="false">IF(ISNUMBER(I582),IF(I582&lt;15,100,IF(I582&lt;=25,50,0)),"")</f>
        <v>100</v>
      </c>
      <c r="Y582" s="127" t="n">
        <f aca="false">SUMPRODUCT({30,10,20,15,10,10,5},--ISNUMBER(R582:X582))</f>
        <v>100</v>
      </c>
      <c r="Z582" s="127" t="n">
        <f aca="false">IF(Y582&gt;=60,SUMPRODUCT({30,10,20,15,10,10,5},R582:X582)/Y582,"")</f>
        <v>82.5</v>
      </c>
      <c r="AA582" s="127" t="str">
        <f aca="false">IF(ISNUMBER(Z582),IF(Z582&gt;=70,"EASY",IF(Z582&gt;40,"UNCERTAIN","HARD")),"")</f>
        <v>EASY</v>
      </c>
    </row>
    <row r="583" customFormat="false" ht="15" hidden="false" customHeight="false" outlineLevel="0" collapsed="false">
      <c r="A583" s="127" t="s">
        <v>1873</v>
      </c>
      <c r="B583" s="127" t="n">
        <v>0.0136</v>
      </c>
      <c r="C583" s="127" t="s">
        <v>1293</v>
      </c>
      <c r="D583" s="127" t="n">
        <f aca="false">D582*(1+B583)</f>
        <v>10977.9860169895</v>
      </c>
      <c r="E583" s="127" t="n">
        <f aca="false">AVERAGE(D574:D583)</f>
        <v>10560.224287867</v>
      </c>
      <c r="F583" s="127" t="n">
        <f aca="false">D583/E583-1</f>
        <v>0.0395599295748423</v>
      </c>
      <c r="G583" s="127" t="n">
        <f aca="false">IF(E583&gt;E582,1,0)</f>
        <v>1</v>
      </c>
      <c r="H583" s="127" t="n">
        <f aca="false">D583/D571-1</f>
        <v>0.118825779479645</v>
      </c>
      <c r="I583" s="127" t="n">
        <f aca="false">STDEV(B578:B583)*SQRT(12)*100</f>
        <v>10.7678057189011</v>
      </c>
      <c r="J583" s="127" t="n">
        <v>0.91</v>
      </c>
      <c r="K583" s="127" t="n">
        <f aca="false">IF(AND(ISNUMBER(J583),ISNUMBER(J577)),J583-J577,"")</f>
        <v>0.04</v>
      </c>
      <c r="M583" s="127" t="str">
        <f aca="false">IF(AND(ISNUMBER(L583),ISNUMBER(L577)),L583-L577,"")</f>
        <v/>
      </c>
      <c r="N583" s="127" t="n">
        <v>1.7273</v>
      </c>
      <c r="O583" s="127" t="n">
        <f aca="false">IF(AND(ISNUMBER(N583),ISNUMBER(N577)),N583-N577,"")</f>
        <v>0.00520000000000009</v>
      </c>
      <c r="P583" s="127" t="n">
        <v>0</v>
      </c>
      <c r="Q583" s="127" t="n">
        <v>0</v>
      </c>
      <c r="R583" s="127" t="n">
        <f aca="false">IF(ISNUMBER(F583),IF(AND(F583&gt;0.02,G583=1),100,IF(F583&gt;-0.02,50,0)),"")</f>
        <v>100</v>
      </c>
      <c r="S583" s="127" t="n">
        <f aca="false">IF(ISNUMBER(H583),IF(H583&gt;0.05,100,IF(H583&gt;0,50,0)),"")</f>
        <v>100</v>
      </c>
      <c r="T583" s="127" t="n">
        <f aca="false">IF(AND(A583&gt;="2019-01",ISNUMBER(L583)),IF(AND(L583&lt;350,OR(NOT(ISNUMBER(M583)),M583&lt;50)),100,IF(L583&lt;=450,50,0)),IF(ISNUMBER(J583),IF(AND(J583&lt;0.95,OR(NOT(ISNUMBER(K583)),K583&lt;0.2)),100,IF(AND(J583&lt;=1.35,OR(NOT(ISNUMBER(K583)),K583&lt;0.4)),50,0)),""))</f>
        <v>100</v>
      </c>
      <c r="U583" s="127" t="n">
        <f aca="false">IF(ISNUMBER(P583),IF(P583=1,100,IF(P583=0,50,0)),"")</f>
        <v>50</v>
      </c>
      <c r="V583" s="127" t="n">
        <f aca="false">IF(ISNUMBER(Q583),IF(Q583=1,0,100),"")</f>
        <v>100</v>
      </c>
      <c r="W583" s="127" t="n">
        <f aca="false">IF(ISNUMBER(N583),IF(OR(N583&lt;4,AND(N583&lt;6,ISNUMBER(O583),O583&lt;-0.3)),100,IF(OR(N583&lt;=6,AND(ISNUMBER(O583),O583&lt;-0.3)),50,0)),"")</f>
        <v>100</v>
      </c>
      <c r="X583" s="127" t="n">
        <f aca="false">IF(ISNUMBER(I583),IF(I583&lt;15,100,IF(I583&lt;=25,50,0)),"")</f>
        <v>100</v>
      </c>
      <c r="Y583" s="127" t="n">
        <f aca="false">SUMPRODUCT({30,10,20,15,10,10,5},--ISNUMBER(R583:X583))</f>
        <v>100</v>
      </c>
      <c r="Z583" s="127" t="n">
        <f aca="false">IF(Y583&gt;=60,SUMPRODUCT({30,10,20,15,10,10,5},R583:X583)/Y583,"")</f>
        <v>92.5</v>
      </c>
      <c r="AA583" s="127" t="str">
        <f aca="false">IF(ISNUMBER(Z583),IF(Z583&gt;=70,"EASY",IF(Z583&gt;40,"UNCERTAIN","HARD")),"")</f>
        <v>EASY</v>
      </c>
    </row>
    <row r="584" customFormat="false" ht="15" hidden="false" customHeight="false" outlineLevel="0" collapsed="false">
      <c r="A584" s="127" t="s">
        <v>1874</v>
      </c>
      <c r="B584" s="127" t="n">
        <v>-0.0153</v>
      </c>
      <c r="C584" s="127" t="s">
        <v>1293</v>
      </c>
      <c r="D584" s="127" t="n">
        <f aca="false">D583*(1+B584)</f>
        <v>10810.0228309296</v>
      </c>
      <c r="E584" s="127" t="n">
        <f aca="false">AVERAGE(D575:D584)</f>
        <v>10613.1319772242</v>
      </c>
      <c r="F584" s="127" t="n">
        <f aca="false">D584/E584-1</f>
        <v>0.0185516258657614</v>
      </c>
      <c r="G584" s="127" t="n">
        <f aca="false">IF(E584&gt;E583,1,0)</f>
        <v>1</v>
      </c>
      <c r="H584" s="127" t="n">
        <f aca="false">D584/D572-1</f>
        <v>0.0736845775788</v>
      </c>
      <c r="I584" s="127" t="n">
        <f aca="false">STDEV(B579:B584)*SQRT(12)*100</f>
        <v>11.1869495395304</v>
      </c>
      <c r="J584" s="127" t="n">
        <v>0.94</v>
      </c>
      <c r="K584" s="127" t="n">
        <f aca="false">IF(AND(ISNUMBER(J584),ISNUMBER(J578)),J584-J578,"")</f>
        <v>-0.01</v>
      </c>
      <c r="M584" s="127" t="str">
        <f aca="false">IF(AND(ISNUMBER(L584),ISNUMBER(L578)),L584-L578,"")</f>
        <v/>
      </c>
      <c r="N584" s="127" t="n">
        <v>1.7685</v>
      </c>
      <c r="O584" s="127" t="n">
        <f aca="false">IF(AND(ISNUMBER(N584),ISNUMBER(N578)),N584-N578,"")</f>
        <v>0.1512</v>
      </c>
      <c r="P584" s="127" t="n">
        <v>0</v>
      </c>
      <c r="Q584" s="127" t="n">
        <v>0</v>
      </c>
      <c r="R584" s="127" t="n">
        <f aca="false">IF(ISNUMBER(F584),IF(AND(F584&gt;0.02,G584=1),100,IF(F584&gt;-0.02,50,0)),"")</f>
        <v>50</v>
      </c>
      <c r="S584" s="127" t="n">
        <f aca="false">IF(ISNUMBER(H584),IF(H584&gt;0.05,100,IF(H584&gt;0,50,0)),"")</f>
        <v>100</v>
      </c>
      <c r="T584" s="127" t="n">
        <f aca="false">IF(AND(A584&gt;="2019-01",ISNUMBER(L584)),IF(AND(L584&lt;350,OR(NOT(ISNUMBER(M584)),M584&lt;50)),100,IF(L584&lt;=450,50,0)),IF(ISNUMBER(J584),IF(AND(J584&lt;0.95,OR(NOT(ISNUMBER(K584)),K584&lt;0.2)),100,IF(AND(J584&lt;=1.35,OR(NOT(ISNUMBER(K584)),K584&lt;0.4)),50,0)),""))</f>
        <v>100</v>
      </c>
      <c r="U584" s="127" t="n">
        <f aca="false">IF(ISNUMBER(P584),IF(P584=1,100,IF(P584=0,50,0)),"")</f>
        <v>50</v>
      </c>
      <c r="V584" s="127" t="n">
        <f aca="false">IF(ISNUMBER(Q584),IF(Q584=1,0,100),"")</f>
        <v>100</v>
      </c>
      <c r="W584" s="127" t="n">
        <f aca="false">IF(ISNUMBER(N584),IF(OR(N584&lt;4,AND(N584&lt;6,ISNUMBER(O584),O584&lt;-0.3)),100,IF(OR(N584&lt;=6,AND(ISNUMBER(O584),O584&lt;-0.3)),50,0)),"")</f>
        <v>100</v>
      </c>
      <c r="X584" s="127" t="n">
        <f aca="false">IF(ISNUMBER(I584),IF(I584&lt;15,100,IF(I584&lt;=25,50,0)),"")</f>
        <v>100</v>
      </c>
      <c r="Y584" s="127" t="n">
        <f aca="false">SUMPRODUCT({30,10,20,15,10,10,5},--ISNUMBER(R584:X584))</f>
        <v>100</v>
      </c>
      <c r="Z584" s="127" t="n">
        <f aca="false">IF(Y584&gt;=60,SUMPRODUCT({30,10,20,15,10,10,5},R584:X584)/Y584,"")</f>
        <v>77.5</v>
      </c>
      <c r="AA584" s="127" t="str">
        <f aca="false">IF(ISNUMBER(Z584),IF(Z584&gt;=70,"EASY",IF(Z584&gt;40,"UNCERTAIN","HARD")),"")</f>
        <v>EASY</v>
      </c>
    </row>
    <row r="585" customFormat="false" ht="15" hidden="false" customHeight="false" outlineLevel="0" collapsed="false">
      <c r="A585" s="127" t="s">
        <v>1875</v>
      </c>
      <c r="B585" s="127" t="n">
        <v>0.0154</v>
      </c>
      <c r="C585" s="127" t="s">
        <v>1293</v>
      </c>
      <c r="D585" s="127" t="n">
        <f aca="false">D584*(1+B585)</f>
        <v>10976.4971825259</v>
      </c>
      <c r="E585" s="127" t="n">
        <f aca="false">AVERAGE(D576:D585)</f>
        <v>10702.9405652376</v>
      </c>
      <c r="F585" s="127" t="n">
        <f aca="false">D585/E585-1</f>
        <v>0.0255590148913645</v>
      </c>
      <c r="G585" s="127" t="n">
        <f aca="false">IF(E585&gt;E584,1,0)</f>
        <v>1</v>
      </c>
      <c r="H585" s="127" t="n">
        <f aca="false">D585/D573-1</f>
        <v>0.112922948217143</v>
      </c>
      <c r="I585" s="127" t="n">
        <f aca="false">STDEV(B580:B585)*SQRT(12)*100</f>
        <v>9.50511651690814</v>
      </c>
      <c r="J585" s="127" t="n">
        <v>1.05</v>
      </c>
      <c r="K585" s="127" t="n">
        <f aca="false">IF(AND(ISNUMBER(J585),ISNUMBER(J579)),J585-J579,"")</f>
        <v>0.0600000000000001</v>
      </c>
      <c r="M585" s="127" t="str">
        <f aca="false">IF(AND(ISNUMBER(L585),ISNUMBER(L579)),L585-L579,"")</f>
        <v/>
      </c>
      <c r="N585" s="127" t="n">
        <v>1.8096</v>
      </c>
      <c r="O585" s="127" t="n">
        <f aca="false">IF(AND(ISNUMBER(N585),ISNUMBER(N579)),N585-N579,"")</f>
        <v>0.173</v>
      </c>
      <c r="P585" s="127" t="n">
        <v>0</v>
      </c>
      <c r="Q585" s="127" t="n">
        <v>0</v>
      </c>
      <c r="R585" s="127" t="n">
        <f aca="false">IF(ISNUMBER(F585),IF(AND(F585&gt;0.02,G585=1),100,IF(F585&gt;-0.02,50,0)),"")</f>
        <v>100</v>
      </c>
      <c r="S585" s="127" t="n">
        <f aca="false">IF(ISNUMBER(H585),IF(H585&gt;0.05,100,IF(H585&gt;0,50,0)),"")</f>
        <v>100</v>
      </c>
      <c r="T585" s="127" t="n">
        <f aca="false">IF(AND(A585&gt;="2019-01",ISNUMBER(L585)),IF(AND(L585&lt;350,OR(NOT(ISNUMBER(M585)),M585&lt;50)),100,IF(L585&lt;=450,50,0)),IF(ISNUMBER(J585),IF(AND(J585&lt;0.95,OR(NOT(ISNUMBER(K585)),K585&lt;0.2)),100,IF(AND(J585&lt;=1.35,OR(NOT(ISNUMBER(K585)),K585&lt;0.4)),50,0)),""))</f>
        <v>50</v>
      </c>
      <c r="U585" s="127" t="n">
        <f aca="false">IF(ISNUMBER(P585),IF(P585=1,100,IF(P585=0,50,0)),"")</f>
        <v>50</v>
      </c>
      <c r="V585" s="127" t="n">
        <f aca="false">IF(ISNUMBER(Q585),IF(Q585=1,0,100),"")</f>
        <v>100</v>
      </c>
      <c r="W585" s="127" t="n">
        <f aca="false">IF(ISNUMBER(N585),IF(OR(N585&lt;4,AND(N585&lt;6,ISNUMBER(O585),O585&lt;-0.3)),100,IF(OR(N585&lt;=6,AND(ISNUMBER(O585),O585&lt;-0.3)),50,0)),"")</f>
        <v>100</v>
      </c>
      <c r="X585" s="127" t="n">
        <f aca="false">IF(ISNUMBER(I585),IF(I585&lt;15,100,IF(I585&lt;=25,50,0)),"")</f>
        <v>100</v>
      </c>
      <c r="Y585" s="127" t="n">
        <f aca="false">SUMPRODUCT({30,10,20,15,10,10,5},--ISNUMBER(R585:X585))</f>
        <v>100</v>
      </c>
      <c r="Z585" s="127" t="n">
        <f aca="false">IF(Y585&gt;=60,SUMPRODUCT({30,10,20,15,10,10,5},R585:X585)/Y585,"")</f>
        <v>82.5</v>
      </c>
      <c r="AA585" s="127" t="str">
        <f aca="false">IF(ISNUMBER(Z585),IF(Z585&gt;=70,"EASY",IF(Z585&gt;40,"UNCERTAIN","HARD")),"")</f>
        <v>EASY</v>
      </c>
    </row>
    <row r="586" customFormat="false" ht="15" hidden="false" customHeight="false" outlineLevel="0" collapsed="false">
      <c r="A586" s="127" t="s">
        <v>1876</v>
      </c>
      <c r="B586" s="127" t="n">
        <v>-0.0604</v>
      </c>
      <c r="C586" s="127" t="s">
        <v>1293</v>
      </c>
      <c r="D586" s="127" t="n">
        <f aca="false">D585*(1+B586)</f>
        <v>10313.5167527013</v>
      </c>
      <c r="E586" s="127" t="n">
        <f aca="false">AVERAGE(D577:D586)</f>
        <v>10701.0535137865</v>
      </c>
      <c r="F586" s="127" t="n">
        <f aca="false">D586/E586-1</f>
        <v>-0.0362148232027751</v>
      </c>
      <c r="G586" s="127" t="n">
        <f aca="false">IF(E586&gt;E585,1,0)</f>
        <v>0</v>
      </c>
      <c r="H586" s="127" t="n">
        <f aca="false">D586/D574-1</f>
        <v>0.00316807573371825</v>
      </c>
      <c r="I586" s="127" t="n">
        <f aca="false">STDEV(B581:B586)*SQRT(12)*100</f>
        <v>9.81503336723824</v>
      </c>
      <c r="J586" s="127" t="n">
        <v>1.15</v>
      </c>
      <c r="K586" s="127" t="n">
        <f aca="false">IF(AND(ISNUMBER(J586),ISNUMBER(J580)),J586-J580,"")</f>
        <v>0.25</v>
      </c>
      <c r="M586" s="127" t="str">
        <f aca="false">IF(AND(ISNUMBER(L586),ISNUMBER(L580)),L586-L580,"")</f>
        <v/>
      </c>
      <c r="N586" s="127" t="n">
        <v>1.8385</v>
      </c>
      <c r="O586" s="127" t="n">
        <f aca="false">IF(AND(ISNUMBER(N586),ISNUMBER(N580)),N586-N580,"")</f>
        <v>0.1601</v>
      </c>
      <c r="P586" s="127" t="n">
        <v>0</v>
      </c>
      <c r="Q586" s="127" t="n">
        <v>0</v>
      </c>
      <c r="R586" s="127" t="n">
        <f aca="false">IF(ISNUMBER(F586),IF(AND(F586&gt;0.02,G586=1),100,IF(F586&gt;-0.02,50,0)),"")</f>
        <v>0</v>
      </c>
      <c r="S586" s="127" t="n">
        <f aca="false">IF(ISNUMBER(H586),IF(H586&gt;0.05,100,IF(H586&gt;0,50,0)),"")</f>
        <v>50</v>
      </c>
      <c r="T586" s="127" t="n">
        <f aca="false">IF(AND(A586&gt;="2019-01",ISNUMBER(L586)),IF(AND(L586&lt;350,OR(NOT(ISNUMBER(M586)),M586&lt;50)),100,IF(L586&lt;=450,50,0)),IF(ISNUMBER(J586),IF(AND(J586&lt;0.95,OR(NOT(ISNUMBER(K586)),K586&lt;0.2)),100,IF(AND(J586&lt;=1.35,OR(NOT(ISNUMBER(K586)),K586&lt;0.4)),50,0)),""))</f>
        <v>50</v>
      </c>
      <c r="U586" s="127" t="n">
        <f aca="false">IF(ISNUMBER(P586),IF(P586=1,100,IF(P586=0,50,0)),"")</f>
        <v>50</v>
      </c>
      <c r="V586" s="127" t="n">
        <f aca="false">IF(ISNUMBER(Q586),IF(Q586=1,0,100),"")</f>
        <v>100</v>
      </c>
      <c r="W586" s="127" t="n">
        <f aca="false">IF(ISNUMBER(N586),IF(OR(N586&lt;4,AND(N586&lt;6,ISNUMBER(O586),O586&lt;-0.3)),100,IF(OR(N586&lt;=6,AND(ISNUMBER(O586),O586&lt;-0.3)),50,0)),"")</f>
        <v>100</v>
      </c>
      <c r="X586" s="127" t="n">
        <f aca="false">IF(ISNUMBER(I586),IF(I586&lt;15,100,IF(I586&lt;=25,50,0)),"")</f>
        <v>100</v>
      </c>
      <c r="Y586" s="127" t="n">
        <f aca="false">SUMPRODUCT({30,10,20,15,10,10,5},--ISNUMBER(R586:X586))</f>
        <v>100</v>
      </c>
      <c r="Z586" s="127" t="n">
        <f aca="false">IF(Y586&gt;=60,SUMPRODUCT({30,10,20,15,10,10,5},R586:X586)/Y586,"")</f>
        <v>47.5</v>
      </c>
      <c r="AA586" s="127" t="str">
        <f aca="false">IF(ISNUMBER(Z586),IF(Z586&gt;=70,"EASY",IF(Z586&gt;40,"UNCERTAIN","HARD")),"")</f>
        <v>UNCERTAIN</v>
      </c>
    </row>
    <row r="587" customFormat="false" ht="15" hidden="false" customHeight="false" outlineLevel="0" collapsed="false">
      <c r="A587" s="127" t="s">
        <v>1877</v>
      </c>
      <c r="B587" s="127" t="n">
        <v>-0.0308</v>
      </c>
      <c r="C587" s="127" t="s">
        <v>1293</v>
      </c>
      <c r="D587" s="127" t="n">
        <f aca="false">D586*(1+B587)</f>
        <v>9995.86043671812</v>
      </c>
      <c r="E587" s="127" t="n">
        <f aca="false">AVERAGE(D578:D587)</f>
        <v>10641.0532432058</v>
      </c>
      <c r="F587" s="127" t="n">
        <f aca="false">D587/E587-1</f>
        <v>-0.0606324197183776</v>
      </c>
      <c r="G587" s="127" t="n">
        <f aca="false">IF(E587&gt;E586,1,0)</f>
        <v>0</v>
      </c>
      <c r="H587" s="127" t="n">
        <f aca="false">D587/D575-1</f>
        <v>-0.00819086095978805</v>
      </c>
      <c r="I587" s="127" t="n">
        <f aca="false">STDEV(B582:B587)*SQRT(12)*100</f>
        <v>10.315107367352</v>
      </c>
      <c r="J587" s="127" t="n">
        <v>1.27</v>
      </c>
      <c r="K587" s="127" t="n">
        <f aca="false">IF(AND(ISNUMBER(J587),ISNUMBER(J581)),J587-J581,"")</f>
        <v>0.37</v>
      </c>
      <c r="M587" s="127" t="str">
        <f aca="false">IF(AND(ISNUMBER(L587),ISNUMBER(L581)),L587-L581,"")</f>
        <v/>
      </c>
      <c r="N587" s="127" t="n">
        <v>1.8967</v>
      </c>
      <c r="O587" s="127" t="n">
        <f aca="false">IF(AND(ISNUMBER(N587),ISNUMBER(N581)),N587-N581,"")</f>
        <v>0.1526</v>
      </c>
      <c r="P587" s="127" t="n">
        <v>0</v>
      </c>
      <c r="Q587" s="127" t="n">
        <v>0</v>
      </c>
      <c r="R587" s="127" t="n">
        <f aca="false">IF(ISNUMBER(F587),IF(AND(F587&gt;0.02,G587=1),100,IF(F587&gt;-0.02,50,0)),"")</f>
        <v>0</v>
      </c>
      <c r="S587" s="127" t="n">
        <f aca="false">IF(ISNUMBER(H587),IF(H587&gt;0.05,100,IF(H587&gt;0,50,0)),"")</f>
        <v>0</v>
      </c>
      <c r="T587" s="127" t="n">
        <f aca="false">IF(AND(A587&gt;="2019-01",ISNUMBER(L587)),IF(AND(L587&lt;350,OR(NOT(ISNUMBER(M587)),M587&lt;50)),100,IF(L587&lt;=450,50,0)),IF(ISNUMBER(J587),IF(AND(J587&lt;0.95,OR(NOT(ISNUMBER(K587)),K587&lt;0.2)),100,IF(AND(J587&lt;=1.35,OR(NOT(ISNUMBER(K587)),K587&lt;0.4)),50,0)),""))</f>
        <v>50</v>
      </c>
      <c r="U587" s="127" t="n">
        <f aca="false">IF(ISNUMBER(P587),IF(P587=1,100,IF(P587=0,50,0)),"")</f>
        <v>50</v>
      </c>
      <c r="V587" s="127" t="n">
        <f aca="false">IF(ISNUMBER(Q587),IF(Q587=1,0,100),"")</f>
        <v>100</v>
      </c>
      <c r="W587" s="127" t="n">
        <f aca="false">IF(ISNUMBER(N587),IF(OR(N587&lt;4,AND(N587&lt;6,ISNUMBER(O587),O587&lt;-0.3)),100,IF(OR(N587&lt;=6,AND(ISNUMBER(O587),O587&lt;-0.3)),50,0)),"")</f>
        <v>100</v>
      </c>
      <c r="X587" s="127" t="n">
        <f aca="false">IF(ISNUMBER(I587),IF(I587&lt;15,100,IF(I587&lt;=25,50,0)),"")</f>
        <v>100</v>
      </c>
      <c r="Y587" s="127" t="n">
        <f aca="false">SUMPRODUCT({30,10,20,15,10,10,5},--ISNUMBER(R587:X587))</f>
        <v>100</v>
      </c>
      <c r="Z587" s="127" t="n">
        <f aca="false">IF(Y587&gt;=60,SUMPRODUCT({30,10,20,15,10,10,5},R587:X587)/Y587,"")</f>
        <v>42.5</v>
      </c>
      <c r="AA587" s="127" t="str">
        <f aca="false">IF(ISNUMBER(Z587),IF(Z587&gt;=70,"EASY",IF(Z587&gt;40,"UNCERTAIN","HARD")),"")</f>
        <v>UNCERTAIN</v>
      </c>
    </row>
    <row r="588" customFormat="false" ht="15" hidden="false" customHeight="false" outlineLevel="0" collapsed="false">
      <c r="A588" s="127" t="s">
        <v>1878</v>
      </c>
      <c r="B588" s="127" t="n">
        <v>0.0775</v>
      </c>
      <c r="C588" s="127" t="s">
        <v>1293</v>
      </c>
      <c r="D588" s="127" t="n">
        <f aca="false">D587*(1+B588)</f>
        <v>10770.5396205638</v>
      </c>
      <c r="E588" s="127" t="n">
        <f aca="false">AVERAGE(D579:D588)</f>
        <v>10659.1566427981</v>
      </c>
      <c r="F588" s="127" t="n">
        <f aca="false">D588/E588-1</f>
        <v>0.0104495112979599</v>
      </c>
      <c r="G588" s="127" t="n">
        <f aca="false">IF(E588&gt;E587,1,0)</f>
        <v>1</v>
      </c>
      <c r="H588" s="127" t="n">
        <f aca="false">D588/D576-1</f>
        <v>0.042405723093863</v>
      </c>
      <c r="I588" s="127" t="n">
        <f aca="false">STDEV(B583:B588)*SQRT(12)*100</f>
        <v>16.4384378819887</v>
      </c>
      <c r="J588" s="127" t="n">
        <v>1.39</v>
      </c>
      <c r="K588" s="127" t="n">
        <f aca="false">IF(AND(ISNUMBER(J588),ISNUMBER(J582)),J588-J582,"")</f>
        <v>0.43</v>
      </c>
      <c r="M588" s="127" t="str">
        <f aca="false">IF(AND(ISNUMBER(L588),ISNUMBER(L582)),L588-L582,"")</f>
        <v/>
      </c>
      <c r="N588" s="127" t="n">
        <v>1.9136</v>
      </c>
      <c r="O588" s="127" t="n">
        <f aca="false">IF(AND(ISNUMBER(N588),ISNUMBER(N582)),N588-N582,"")</f>
        <v>0.1099</v>
      </c>
      <c r="P588" s="127" t="n">
        <v>0</v>
      </c>
      <c r="Q588" s="127" t="n">
        <v>0</v>
      </c>
      <c r="R588" s="127" t="n">
        <f aca="false">IF(ISNUMBER(F588),IF(AND(F588&gt;0.02,G588=1),100,IF(F588&gt;-0.02,50,0)),"")</f>
        <v>50</v>
      </c>
      <c r="S588" s="127" t="n">
        <f aca="false">IF(ISNUMBER(H588),IF(H588&gt;0.05,100,IF(H588&gt;0,50,0)),"")</f>
        <v>50</v>
      </c>
      <c r="T588" s="127" t="n">
        <f aca="false">IF(AND(A588&gt;="2019-01",ISNUMBER(L588)),IF(AND(L588&lt;350,OR(NOT(ISNUMBER(M588)),M588&lt;50)),100,IF(L588&lt;=450,50,0)),IF(ISNUMBER(J588),IF(AND(J588&lt;0.95,OR(NOT(ISNUMBER(K588)),K588&lt;0.2)),100,IF(AND(J588&lt;=1.35,OR(NOT(ISNUMBER(K588)),K588&lt;0.4)),50,0)),""))</f>
        <v>0</v>
      </c>
      <c r="U588" s="127" t="n">
        <f aca="false">IF(ISNUMBER(P588),IF(P588=1,100,IF(P588=0,50,0)),"")</f>
        <v>50</v>
      </c>
      <c r="V588" s="127" t="n">
        <f aca="false">IF(ISNUMBER(Q588),IF(Q588=1,0,100),"")</f>
        <v>100</v>
      </c>
      <c r="W588" s="127" t="n">
        <f aca="false">IF(ISNUMBER(N588),IF(OR(N588&lt;4,AND(N588&lt;6,ISNUMBER(O588),O588&lt;-0.3)),100,IF(OR(N588&lt;=6,AND(ISNUMBER(O588),O588&lt;-0.3)),50,0)),"")</f>
        <v>100</v>
      </c>
      <c r="X588" s="127" t="n">
        <f aca="false">IF(ISNUMBER(I588),IF(I588&lt;15,100,IF(I588&lt;=25,50,0)),"")</f>
        <v>50</v>
      </c>
      <c r="Y588" s="127" t="n">
        <f aca="false">SUMPRODUCT({30,10,20,15,10,10,5},--ISNUMBER(R588:X588))</f>
        <v>100</v>
      </c>
      <c r="Z588" s="127" t="n">
        <f aca="false">IF(Y588&gt;=60,SUMPRODUCT({30,10,20,15,10,10,5},R588:X588)/Y588,"")</f>
        <v>50</v>
      </c>
      <c r="AA588" s="127" t="str">
        <f aca="false">IF(ISNUMBER(Z588),IF(Z588&gt;=70,"EASY",IF(Z588&gt;40,"UNCERTAIN","HARD")),"")</f>
        <v>UNCERTAIN</v>
      </c>
    </row>
    <row r="589" customFormat="false" ht="15" hidden="false" customHeight="false" outlineLevel="0" collapsed="false">
      <c r="A589" s="127" t="s">
        <v>1879</v>
      </c>
      <c r="B589" s="127" t="n">
        <v>0.0056</v>
      </c>
      <c r="C589" s="127" t="s">
        <v>1293</v>
      </c>
      <c r="D589" s="127" t="n">
        <f aca="false">D588*(1+B589)</f>
        <v>10830.8546424389</v>
      </c>
      <c r="E589" s="127" t="n">
        <f aca="false">AVERAGE(D580:D589)</f>
        <v>10716.2249070706</v>
      </c>
      <c r="F589" s="127" t="n">
        <f aca="false">D589/E589-1</f>
        <v>0.0106968392659121</v>
      </c>
      <c r="G589" s="127" t="n">
        <f aca="false">IF(E589&gt;E588,1,0)</f>
        <v>1</v>
      </c>
      <c r="H589" s="127" t="n">
        <f aca="false">D589/D577-1</f>
        <v>0.0221776646935044</v>
      </c>
      <c r="I589" s="127" t="n">
        <f aca="false">STDEV(B584:B589)*SQRT(12)*100</f>
        <v>16.3180832207708</v>
      </c>
      <c r="J589" s="127" t="n">
        <v>1.4</v>
      </c>
      <c r="K589" s="127" t="n">
        <f aca="false">IF(AND(ISNUMBER(J589),ISNUMBER(J583)),J589-J583,"")</f>
        <v>0.49</v>
      </c>
      <c r="M589" s="127" t="str">
        <f aca="false">IF(AND(ISNUMBER(L589),ISNUMBER(L583)),L589-L583,"")</f>
        <v/>
      </c>
      <c r="N589" s="127" t="n">
        <v>2.03</v>
      </c>
      <c r="O589" s="127" t="n">
        <f aca="false">IF(AND(ISNUMBER(N589),ISNUMBER(N583)),N589-N583,"")</f>
        <v>0.3027</v>
      </c>
      <c r="P589" s="127" t="n">
        <v>0</v>
      </c>
      <c r="Q589" s="127" t="n">
        <v>0</v>
      </c>
      <c r="R589" s="127" t="n">
        <f aca="false">IF(ISNUMBER(F589),IF(AND(F589&gt;0.02,G589=1),100,IF(F589&gt;-0.02,50,0)),"")</f>
        <v>50</v>
      </c>
      <c r="S589" s="127" t="n">
        <f aca="false">IF(ISNUMBER(H589),IF(H589&gt;0.05,100,IF(H589&gt;0,50,0)),"")</f>
        <v>50</v>
      </c>
      <c r="T589" s="127" t="n">
        <f aca="false">IF(AND(A589&gt;="2019-01",ISNUMBER(L589)),IF(AND(L589&lt;350,OR(NOT(ISNUMBER(M589)),M589&lt;50)),100,IF(L589&lt;=450,50,0)),IF(ISNUMBER(J589),IF(AND(J589&lt;0.95,OR(NOT(ISNUMBER(K589)),K589&lt;0.2)),100,IF(AND(J589&lt;=1.35,OR(NOT(ISNUMBER(K589)),K589&lt;0.4)),50,0)),""))</f>
        <v>0</v>
      </c>
      <c r="U589" s="127" t="n">
        <f aca="false">IF(ISNUMBER(P589),IF(P589=1,100,IF(P589=0,50,0)),"")</f>
        <v>50</v>
      </c>
      <c r="V589" s="127" t="n">
        <f aca="false">IF(ISNUMBER(Q589),IF(Q589=1,0,100),"")</f>
        <v>100</v>
      </c>
      <c r="W589" s="127" t="n">
        <f aca="false">IF(ISNUMBER(N589),IF(OR(N589&lt;4,AND(N589&lt;6,ISNUMBER(O589),O589&lt;-0.3)),100,IF(OR(N589&lt;=6,AND(ISNUMBER(O589),O589&lt;-0.3)),50,0)),"")</f>
        <v>100</v>
      </c>
      <c r="X589" s="127" t="n">
        <f aca="false">IF(ISNUMBER(I589),IF(I589&lt;15,100,IF(I589&lt;=25,50,0)),"")</f>
        <v>50</v>
      </c>
      <c r="Y589" s="127" t="n">
        <f aca="false">SUMPRODUCT({30,10,20,15,10,10,5},--ISNUMBER(R589:X589))</f>
        <v>100</v>
      </c>
      <c r="Z589" s="127" t="n">
        <f aca="false">IF(Y589&gt;=60,SUMPRODUCT({30,10,20,15,10,10,5},R589:X589)/Y589,"")</f>
        <v>50</v>
      </c>
      <c r="AA589" s="127" t="str">
        <f aca="false">IF(ISNUMBER(Z589),IF(Z589&gt;=70,"EASY",IF(Z589&gt;40,"UNCERTAIN","HARD")),"")</f>
        <v>UNCERTAIN</v>
      </c>
    </row>
    <row r="590" customFormat="false" ht="15" hidden="false" customHeight="false" outlineLevel="0" collapsed="false">
      <c r="A590" s="127" t="s">
        <v>1880</v>
      </c>
      <c r="B590" s="127" t="n">
        <v>-0.0216</v>
      </c>
      <c r="C590" s="127" t="s">
        <v>1293</v>
      </c>
      <c r="D590" s="127" t="n">
        <f aca="false">D589*(1+B590)</f>
        <v>10596.9081821623</v>
      </c>
      <c r="E590" s="127" t="n">
        <f aca="false">AVERAGE(D581:D590)</f>
        <v>10687.0036709572</v>
      </c>
      <c r="F590" s="127" t="n">
        <f aca="false">D590/E590-1</f>
        <v>-0.00843037876367625</v>
      </c>
      <c r="G590" s="127" t="n">
        <f aca="false">IF(E590&gt;E589,1,0)</f>
        <v>0</v>
      </c>
      <c r="H590" s="127" t="n">
        <f aca="false">D590/D578-1</f>
        <v>0.000699046564063055</v>
      </c>
      <c r="I590" s="127" t="n">
        <f aca="false">STDEV(B585:B590)*SQRT(12)*100</f>
        <v>16.4711007525302</v>
      </c>
      <c r="J590" s="127" t="n">
        <v>1.49</v>
      </c>
      <c r="K590" s="127" t="n">
        <f aca="false">IF(AND(ISNUMBER(J590),ISNUMBER(J584)),J590-J584,"")</f>
        <v>0.55</v>
      </c>
      <c r="M590" s="127" t="str">
        <f aca="false">IF(AND(ISNUMBER(L590),ISNUMBER(L584)),L590-L584,"")</f>
        <v/>
      </c>
      <c r="N590" s="127" t="n">
        <v>2.0946</v>
      </c>
      <c r="O590" s="127" t="n">
        <f aca="false">IF(AND(ISNUMBER(N590),ISNUMBER(N584)),N590-N584,"")</f>
        <v>0.3261</v>
      </c>
      <c r="P590" s="127" t="n">
        <v>-1</v>
      </c>
      <c r="Q590" s="127" t="n">
        <v>0</v>
      </c>
      <c r="R590" s="127" t="n">
        <f aca="false">IF(ISNUMBER(F590),IF(AND(F590&gt;0.02,G590=1),100,IF(F590&gt;-0.02,50,0)),"")</f>
        <v>50</v>
      </c>
      <c r="S590" s="127" t="n">
        <f aca="false">IF(ISNUMBER(H590),IF(H590&gt;0.05,100,IF(H590&gt;0,50,0)),"")</f>
        <v>50</v>
      </c>
      <c r="T590" s="127" t="n">
        <f aca="false">IF(AND(A590&gt;="2019-01",ISNUMBER(L590)),IF(AND(L590&lt;350,OR(NOT(ISNUMBER(M590)),M590&lt;50)),100,IF(L590&lt;=450,50,0)),IF(ISNUMBER(J590),IF(AND(J590&lt;0.95,OR(NOT(ISNUMBER(K590)),K590&lt;0.2)),100,IF(AND(J590&lt;=1.35,OR(NOT(ISNUMBER(K590)),K590&lt;0.4)),50,0)),""))</f>
        <v>0</v>
      </c>
      <c r="U590" s="127" t="n">
        <f aca="false">IF(ISNUMBER(P590),IF(P590=1,100,IF(P590=0,50,0)),"")</f>
        <v>0</v>
      </c>
      <c r="V590" s="127" t="n">
        <f aca="false">IF(ISNUMBER(Q590),IF(Q590=1,0,100),"")</f>
        <v>100</v>
      </c>
      <c r="W590" s="127" t="n">
        <f aca="false">IF(ISNUMBER(N590),IF(OR(N590&lt;4,AND(N590&lt;6,ISNUMBER(O590),O590&lt;-0.3)),100,IF(OR(N590&lt;=6,AND(ISNUMBER(O590),O590&lt;-0.3)),50,0)),"")</f>
        <v>100</v>
      </c>
      <c r="X590" s="127" t="n">
        <f aca="false">IF(ISNUMBER(I590),IF(I590&lt;15,100,IF(I590&lt;=25,50,0)),"")</f>
        <v>50</v>
      </c>
      <c r="Y590" s="127" t="n">
        <f aca="false">SUMPRODUCT({30,10,20,15,10,10,5},--ISNUMBER(R590:X590))</f>
        <v>100</v>
      </c>
      <c r="Z590" s="127" t="n">
        <f aca="false">IF(Y590&gt;=60,SUMPRODUCT({30,10,20,15,10,10,5},R590:X590)/Y590,"")</f>
        <v>42.5</v>
      </c>
      <c r="AA590" s="127" t="str">
        <f aca="false">IF(ISNUMBER(Z590),IF(Z590&gt;=70,"EASY",IF(Z590&gt;40,"UNCERTAIN","HARD")),"")</f>
        <v>UNCERTAIN</v>
      </c>
    </row>
    <row r="591" customFormat="false" ht="15" hidden="false" customHeight="false" outlineLevel="0" collapsed="false">
      <c r="A591" s="127" t="s">
        <v>1881</v>
      </c>
      <c r="B591" s="127" t="n">
        <v>-0.0576</v>
      </c>
      <c r="C591" s="127" t="s">
        <v>1293</v>
      </c>
      <c r="D591" s="127" t="n">
        <f aca="false">D590*(1+B591)</f>
        <v>9986.52627086971</v>
      </c>
      <c r="E591" s="127" t="n">
        <f aca="false">AVERAGE(D582:D591)</f>
        <v>10608.940058723</v>
      </c>
      <c r="F591" s="127" t="n">
        <f aca="false">D591/E591-1</f>
        <v>-0.0586688005029841</v>
      </c>
      <c r="G591" s="127" t="n">
        <f aca="false">IF(E591&gt;E590,1,0)</f>
        <v>0</v>
      </c>
      <c r="H591" s="127" t="n">
        <f aca="false">D591/D579-1</f>
        <v>-0.0266706765590122</v>
      </c>
      <c r="I591" s="127" t="n">
        <f aca="false">STDEV(B586:B591)*SQRT(12)*100</f>
        <v>17.7641312762544</v>
      </c>
      <c r="J591" s="127" t="n">
        <v>1.45</v>
      </c>
      <c r="K591" s="127" t="n">
        <f aca="false">IF(AND(ISNUMBER(J591),ISNUMBER(J585)),J591-J585,"")</f>
        <v>0.4</v>
      </c>
      <c r="M591" s="127" t="str">
        <f aca="false">IF(AND(ISNUMBER(L591),ISNUMBER(L585)),L591-L585,"")</f>
        <v/>
      </c>
      <c r="N591" s="127" t="n">
        <v>2.2052</v>
      </c>
      <c r="O591" s="127" t="n">
        <f aca="false">IF(AND(ISNUMBER(N591),ISNUMBER(N585)),N591-N585,"")</f>
        <v>0.3956</v>
      </c>
      <c r="P591" s="127" t="n">
        <v>-1</v>
      </c>
      <c r="Q591" s="127" t="n">
        <v>0</v>
      </c>
      <c r="R591" s="127" t="n">
        <f aca="false">IF(ISNUMBER(F591),IF(AND(F591&gt;0.02,G591=1),100,IF(F591&gt;-0.02,50,0)),"")</f>
        <v>0</v>
      </c>
      <c r="S591" s="127" t="n">
        <f aca="false">IF(ISNUMBER(H591),IF(H591&gt;0.05,100,IF(H591&gt;0,50,0)),"")</f>
        <v>0</v>
      </c>
      <c r="T591" s="127" t="n">
        <f aca="false">IF(AND(A591&gt;="2019-01",ISNUMBER(L591)),IF(AND(L591&lt;350,OR(NOT(ISNUMBER(M591)),M591&lt;50)),100,IF(L591&lt;=450,50,0)),IF(ISNUMBER(J591),IF(AND(J591&lt;0.95,OR(NOT(ISNUMBER(K591)),K591&lt;0.2)),100,IF(AND(J591&lt;=1.35,OR(NOT(ISNUMBER(K591)),K591&lt;0.4)),50,0)),""))</f>
        <v>0</v>
      </c>
      <c r="U591" s="127" t="n">
        <f aca="false">IF(ISNUMBER(P591),IF(P591=1,100,IF(P591=0,50,0)),"")</f>
        <v>0</v>
      </c>
      <c r="V591" s="127" t="n">
        <f aca="false">IF(ISNUMBER(Q591),IF(Q591=1,0,100),"")</f>
        <v>100</v>
      </c>
      <c r="W591" s="127" t="n">
        <f aca="false">IF(ISNUMBER(N591),IF(OR(N591&lt;4,AND(N591&lt;6,ISNUMBER(O591),O591&lt;-0.3)),100,IF(OR(N591&lt;=6,AND(ISNUMBER(O591),O591&lt;-0.3)),50,0)),"")</f>
        <v>100</v>
      </c>
      <c r="X591" s="127" t="n">
        <f aca="false">IF(ISNUMBER(I591),IF(I591&lt;15,100,IF(I591&lt;=25,50,0)),"")</f>
        <v>50</v>
      </c>
      <c r="Y591" s="127" t="n">
        <f aca="false">SUMPRODUCT({30,10,20,15,10,10,5},--ISNUMBER(R591:X591))</f>
        <v>100</v>
      </c>
      <c r="Z591" s="127" t="n">
        <f aca="false">IF(Y591&gt;=60,SUMPRODUCT({30,10,20,15,10,10,5},R591:X591)/Y591,"")</f>
        <v>22.5</v>
      </c>
      <c r="AA591" s="127" t="str">
        <f aca="false">IF(ISNUMBER(Z591),IF(Z591&gt;=70,"EASY",IF(Z591&gt;40,"UNCERTAIN","HARD")),"")</f>
        <v>HARD</v>
      </c>
    </row>
    <row r="592" customFormat="false" ht="15" hidden="false" customHeight="false" outlineLevel="0" collapsed="false">
      <c r="A592" s="127" t="s">
        <v>1882</v>
      </c>
      <c r="B592" s="127" t="n">
        <v>-0.0005</v>
      </c>
      <c r="C592" s="127" t="s">
        <v>1293</v>
      </c>
      <c r="D592" s="127" t="n">
        <f aca="false">D591*(1+B592)</f>
        <v>9981.53300773427</v>
      </c>
      <c r="E592" s="127" t="n">
        <f aca="false">AVERAGE(D583:D592)</f>
        <v>10524.0244943633</v>
      </c>
      <c r="F592" s="127" t="n">
        <f aca="false">D592/E592-1</f>
        <v>-0.0515479118201996</v>
      </c>
      <c r="G592" s="127" t="n">
        <f aca="false">IF(E592&gt;E591,1,0)</f>
        <v>0</v>
      </c>
      <c r="H592" s="127" t="n">
        <f aca="false">D592/D580-1</f>
        <v>-0.0833481025353176</v>
      </c>
      <c r="I592" s="127" t="n">
        <f aca="false">STDEV(B587:B592)*SQRT(12)*100</f>
        <v>15.9842622601107</v>
      </c>
      <c r="J592" s="127" t="n">
        <v>1.38</v>
      </c>
      <c r="K592" s="127" t="n">
        <f aca="false">IF(AND(ISNUMBER(J592),ISNUMBER(J586)),J592-J586,"")</f>
        <v>0.23</v>
      </c>
      <c r="M592" s="127" t="str">
        <f aca="false">IF(AND(ISNUMBER(L592),ISNUMBER(L586)),L592-L586,"")</f>
        <v/>
      </c>
      <c r="N592" s="127" t="n">
        <v>2.3124</v>
      </c>
      <c r="O592" s="127" t="n">
        <f aca="false">IF(AND(ISNUMBER(N592),ISNUMBER(N586)),N592-N586,"")</f>
        <v>0.4739</v>
      </c>
      <c r="P592" s="127" t="n">
        <v>0</v>
      </c>
      <c r="Q592" s="127" t="n">
        <v>0</v>
      </c>
      <c r="R592" s="127" t="n">
        <f aca="false">IF(ISNUMBER(F592),IF(AND(F592&gt;0.02,G592=1),100,IF(F592&gt;-0.02,50,0)),"")</f>
        <v>0</v>
      </c>
      <c r="S592" s="127" t="n">
        <f aca="false">IF(ISNUMBER(H592),IF(H592&gt;0.05,100,IF(H592&gt;0,50,0)),"")</f>
        <v>0</v>
      </c>
      <c r="T592" s="127" t="n">
        <f aca="false">IF(AND(A592&gt;="2019-01",ISNUMBER(L592)),IF(AND(L592&lt;350,OR(NOT(ISNUMBER(M592)),M592&lt;50)),100,IF(L592&lt;=450,50,0)),IF(ISNUMBER(J592),IF(AND(J592&lt;0.95,OR(NOT(ISNUMBER(K592)),K592&lt;0.2)),100,IF(AND(J592&lt;=1.35,OR(NOT(ISNUMBER(K592)),K592&lt;0.4)),50,0)),""))</f>
        <v>0</v>
      </c>
      <c r="U592" s="127" t="n">
        <f aca="false">IF(ISNUMBER(P592),IF(P592=1,100,IF(P592=0,50,0)),"")</f>
        <v>50</v>
      </c>
      <c r="V592" s="127" t="n">
        <f aca="false">IF(ISNUMBER(Q592),IF(Q592=1,0,100),"")</f>
        <v>100</v>
      </c>
      <c r="W592" s="127" t="n">
        <f aca="false">IF(ISNUMBER(N592),IF(OR(N592&lt;4,AND(N592&lt;6,ISNUMBER(O592),O592&lt;-0.3)),100,IF(OR(N592&lt;=6,AND(ISNUMBER(O592),O592&lt;-0.3)),50,0)),"")</f>
        <v>100</v>
      </c>
      <c r="X592" s="127" t="n">
        <f aca="false">IF(ISNUMBER(I592),IF(I592&lt;15,100,IF(I592&lt;=25,50,0)),"")</f>
        <v>50</v>
      </c>
      <c r="Y592" s="127" t="n">
        <f aca="false">SUMPRODUCT({30,10,20,15,10,10,5},--ISNUMBER(R592:X592))</f>
        <v>100</v>
      </c>
      <c r="Z592" s="127" t="n">
        <f aca="false">IF(Y592&gt;=60,SUMPRODUCT({30,10,20,15,10,10,5},R592:X592)/Y592,"")</f>
        <v>30</v>
      </c>
      <c r="AA592" s="127" t="str">
        <f aca="false">IF(ISNUMBER(Z592),IF(Z592&gt;=70,"EASY",IF(Z592&gt;40,"UNCERTAIN","HARD")),"")</f>
        <v>HARD</v>
      </c>
    </row>
    <row r="593" customFormat="false" ht="15" hidden="false" customHeight="false" outlineLevel="0" collapsed="false">
      <c r="A593" s="127" t="s">
        <v>1883</v>
      </c>
      <c r="B593" s="127" t="n">
        <v>0.0698</v>
      </c>
      <c r="C593" s="127" t="s">
        <v>1293</v>
      </c>
      <c r="D593" s="127" t="n">
        <f aca="false">D592*(1+B593)</f>
        <v>10678.2440116741</v>
      </c>
      <c r="E593" s="127" t="n">
        <f aca="false">AVERAGE(D584:D593)</f>
        <v>10494.0502938318</v>
      </c>
      <c r="F593" s="127" t="n">
        <f aca="false">D593/E593-1</f>
        <v>0.0175522046002194</v>
      </c>
      <c r="G593" s="127" t="n">
        <f aca="false">IF(E593&gt;E592,1,0)</f>
        <v>0</v>
      </c>
      <c r="H593" s="127" t="n">
        <f aca="false">D593/D581-1</f>
        <v>-0.00825829297358693</v>
      </c>
      <c r="I593" s="127" t="n">
        <f aca="false">STDEV(B588:B593)*SQRT(12)*100</f>
        <v>18.1996791180504</v>
      </c>
      <c r="J593" s="127" t="n">
        <v>1.31</v>
      </c>
      <c r="K593" s="127" t="n">
        <f aca="false">IF(AND(ISNUMBER(J593),ISNUMBER(J587)),J593-J587,"")</f>
        <v>0.04</v>
      </c>
      <c r="M593" s="127" t="str">
        <f aca="false">IF(AND(ISNUMBER(L593),ISNUMBER(L587)),L593-L587,"")</f>
        <v/>
      </c>
      <c r="N593" s="127" t="n">
        <v>2.1828</v>
      </c>
      <c r="O593" s="127" t="n">
        <f aca="false">IF(AND(ISNUMBER(N593),ISNUMBER(N587)),N593-N587,"")</f>
        <v>0.2861</v>
      </c>
      <c r="P593" s="127" t="n">
        <v>0</v>
      </c>
      <c r="Q593" s="127" t="n">
        <v>0</v>
      </c>
      <c r="R593" s="127" t="n">
        <f aca="false">IF(ISNUMBER(F593),IF(AND(F593&gt;0.02,G593=1),100,IF(F593&gt;-0.02,50,0)),"")</f>
        <v>50</v>
      </c>
      <c r="S593" s="127" t="n">
        <f aca="false">IF(ISNUMBER(H593),IF(H593&gt;0.05,100,IF(H593&gt;0,50,0)),"")</f>
        <v>0</v>
      </c>
      <c r="T593" s="127" t="n">
        <f aca="false">IF(AND(A593&gt;="2019-01",ISNUMBER(L593)),IF(AND(L593&lt;350,OR(NOT(ISNUMBER(M593)),M593&lt;50)),100,IF(L593&lt;=450,50,0)),IF(ISNUMBER(J593),IF(AND(J593&lt;0.95,OR(NOT(ISNUMBER(K593)),K593&lt;0.2)),100,IF(AND(J593&lt;=1.35,OR(NOT(ISNUMBER(K593)),K593&lt;0.4)),50,0)),""))</f>
        <v>50</v>
      </c>
      <c r="U593" s="127" t="n">
        <f aca="false">IF(ISNUMBER(P593),IF(P593=1,100,IF(P593=0,50,0)),"")</f>
        <v>50</v>
      </c>
      <c r="V593" s="127" t="n">
        <f aca="false">IF(ISNUMBER(Q593),IF(Q593=1,0,100),"")</f>
        <v>100</v>
      </c>
      <c r="W593" s="127" t="n">
        <f aca="false">IF(ISNUMBER(N593),IF(OR(N593&lt;4,AND(N593&lt;6,ISNUMBER(O593),O593&lt;-0.3)),100,IF(OR(N593&lt;=6,AND(ISNUMBER(O593),O593&lt;-0.3)),50,0)),"")</f>
        <v>100</v>
      </c>
      <c r="X593" s="127" t="n">
        <f aca="false">IF(ISNUMBER(I593),IF(I593&lt;15,100,IF(I593&lt;=25,50,0)),"")</f>
        <v>50</v>
      </c>
      <c r="Y593" s="127" t="n">
        <f aca="false">SUMPRODUCT({30,10,20,15,10,10,5},--ISNUMBER(R593:X593))</f>
        <v>100</v>
      </c>
      <c r="Z593" s="127" t="n">
        <f aca="false">IF(Y593&gt;=60,SUMPRODUCT({30,10,20,15,10,10,5},R593:X593)/Y593,"")</f>
        <v>55</v>
      </c>
      <c r="AA593" s="127" t="str">
        <f aca="false">IF(ISNUMBER(Z593),IF(Z593&gt;=70,"EASY",IF(Z593&gt;40,"UNCERTAIN","HARD")),"")</f>
        <v>UNCERTAIN</v>
      </c>
    </row>
    <row r="594" customFormat="false" ht="15" hidden="false" customHeight="false" outlineLevel="0" collapsed="false">
      <c r="A594" s="127" t="s">
        <v>1884</v>
      </c>
      <c r="B594" s="127" t="n">
        <v>0.0093</v>
      </c>
      <c r="C594" s="127" t="s">
        <v>1293</v>
      </c>
      <c r="D594" s="127" t="n">
        <f aca="false">D593*(1+B594)</f>
        <v>10777.5516809827</v>
      </c>
      <c r="E594" s="127" t="n">
        <f aca="false">AVERAGE(D585:D594)</f>
        <v>10490.8031788371</v>
      </c>
      <c r="F594" s="127" t="n">
        <f aca="false">D594/E594-1</f>
        <v>0.0273333220781455</v>
      </c>
      <c r="G594" s="127" t="n">
        <f aca="false">IF(E594&gt;E593,1,0)</f>
        <v>0</v>
      </c>
      <c r="H594" s="127" t="n">
        <f aca="false">D594/D582-1</f>
        <v>-0.00490614882020202</v>
      </c>
      <c r="I594" s="127" t="n">
        <f aca="false">STDEV(B589:B594)*SQRT(12)*100</f>
        <v>14.5081714905773</v>
      </c>
      <c r="J594" s="127" t="n">
        <v>1.17</v>
      </c>
      <c r="K594" s="127" t="n">
        <f aca="false">IF(AND(ISNUMBER(J594),ISNUMBER(J588)),J594-J588,"")</f>
        <v>-0.22</v>
      </c>
      <c r="M594" s="127" t="str">
        <f aca="false">IF(AND(ISNUMBER(L594),ISNUMBER(L588)),L594-L588,"")</f>
        <v/>
      </c>
      <c r="N594" s="127" t="n">
        <v>2.1301</v>
      </c>
      <c r="O594" s="127" t="n">
        <f aca="false">IF(AND(ISNUMBER(N594),ISNUMBER(N588)),N594-N588,"")</f>
        <v>0.2165</v>
      </c>
      <c r="P594" s="127" t="n">
        <v>0</v>
      </c>
      <c r="Q594" s="127" t="n">
        <v>0</v>
      </c>
      <c r="R594" s="127" t="n">
        <f aca="false">IF(ISNUMBER(F594),IF(AND(F594&gt;0.02,G594=1),100,IF(F594&gt;-0.02,50,0)),"")</f>
        <v>50</v>
      </c>
      <c r="S594" s="127" t="n">
        <f aca="false">IF(ISNUMBER(H594),IF(H594&gt;0.05,100,IF(H594&gt;0,50,0)),"")</f>
        <v>0</v>
      </c>
      <c r="T594" s="127" t="n">
        <f aca="false">IF(AND(A594&gt;="2019-01",ISNUMBER(L594)),IF(AND(L594&lt;350,OR(NOT(ISNUMBER(M594)),M594&lt;50)),100,IF(L594&lt;=450,50,0)),IF(ISNUMBER(J594),IF(AND(J594&lt;0.95,OR(NOT(ISNUMBER(K594)),K594&lt;0.2)),100,IF(AND(J594&lt;=1.35,OR(NOT(ISNUMBER(K594)),K594&lt;0.4)),50,0)),""))</f>
        <v>50</v>
      </c>
      <c r="U594" s="127" t="n">
        <f aca="false">IF(ISNUMBER(P594),IF(P594=1,100,IF(P594=0,50,0)),"")</f>
        <v>50</v>
      </c>
      <c r="V594" s="127" t="n">
        <f aca="false">IF(ISNUMBER(Q594),IF(Q594=1,0,100),"")</f>
        <v>100</v>
      </c>
      <c r="W594" s="127" t="n">
        <f aca="false">IF(ISNUMBER(N594),IF(OR(N594&lt;4,AND(N594&lt;6,ISNUMBER(O594),O594&lt;-0.3)),100,IF(OR(N594&lt;=6,AND(ISNUMBER(O594),O594&lt;-0.3)),50,0)),"")</f>
        <v>100</v>
      </c>
      <c r="X594" s="127" t="n">
        <f aca="false">IF(ISNUMBER(I594),IF(I594&lt;15,100,IF(I594&lt;=25,50,0)),"")</f>
        <v>100</v>
      </c>
      <c r="Y594" s="127" t="n">
        <f aca="false">SUMPRODUCT({30,10,20,15,10,10,5},--ISNUMBER(R594:X594))</f>
        <v>100</v>
      </c>
      <c r="Z594" s="127" t="n">
        <f aca="false">IF(Y594&gt;=60,SUMPRODUCT({30,10,20,15,10,10,5},R594:X594)/Y594,"")</f>
        <v>57.5</v>
      </c>
      <c r="AA594" s="127" t="str">
        <f aca="false">IF(ISNUMBER(Z594),IF(Z594&gt;=70,"EASY",IF(Z594&gt;40,"UNCERTAIN","HARD")),"")</f>
        <v>UNCERTAIN</v>
      </c>
    </row>
    <row r="595" customFormat="false" ht="15" hidden="false" customHeight="false" outlineLevel="0" collapsed="false">
      <c r="A595" s="127" t="s">
        <v>1885</v>
      </c>
      <c r="B595" s="127" t="n">
        <v>0.0179</v>
      </c>
      <c r="C595" s="127" t="s">
        <v>1293</v>
      </c>
      <c r="D595" s="127" t="n">
        <f aca="false">D594*(1+B595)</f>
        <v>10970.4698560723</v>
      </c>
      <c r="E595" s="127" t="n">
        <f aca="false">AVERAGE(D586:D595)</f>
        <v>10490.2004461917</v>
      </c>
      <c r="F595" s="127" t="n">
        <f aca="false">D595/E595-1</f>
        <v>0.0457826723468271</v>
      </c>
      <c r="G595" s="127" t="n">
        <f aca="false">IF(E595&gt;E594,1,0)</f>
        <v>0</v>
      </c>
      <c r="H595" s="127" t="n">
        <f aca="false">D595/D583-1</f>
        <v>-0.000684657541518918</v>
      </c>
      <c r="I595" s="127" t="n">
        <f aca="false">STDEV(B590:B595)*SQRT(12)*100</f>
        <v>14.7080617349806</v>
      </c>
      <c r="J595" s="127" t="n">
        <v>1.03</v>
      </c>
      <c r="K595" s="127" t="n">
        <f aca="false">IF(AND(ISNUMBER(J595),ISNUMBER(J589)),J595-J589,"")</f>
        <v>-0.37</v>
      </c>
      <c r="M595" s="127" t="str">
        <f aca="false">IF(AND(ISNUMBER(L595),ISNUMBER(L589)),L595-L589,"")</f>
        <v/>
      </c>
      <c r="N595" s="127" t="n">
        <v>2.2293</v>
      </c>
      <c r="O595" s="127" t="n">
        <f aca="false">IF(AND(ISNUMBER(N595),ISNUMBER(N589)),N595-N589,"")</f>
        <v>0.1993</v>
      </c>
      <c r="P595" s="127" t="n">
        <v>0</v>
      </c>
      <c r="Q595" s="127" t="n">
        <v>0</v>
      </c>
      <c r="R595" s="127" t="n">
        <f aca="false">IF(ISNUMBER(F595),IF(AND(F595&gt;0.02,G595=1),100,IF(F595&gt;-0.02,50,0)),"")</f>
        <v>50</v>
      </c>
      <c r="S595" s="127" t="n">
        <f aca="false">IF(ISNUMBER(H595),IF(H595&gt;0.05,100,IF(H595&gt;0,50,0)),"")</f>
        <v>0</v>
      </c>
      <c r="T595" s="127" t="n">
        <f aca="false">IF(AND(A595&gt;="2019-01",ISNUMBER(L595)),IF(AND(L595&lt;350,OR(NOT(ISNUMBER(M595)),M595&lt;50)),100,IF(L595&lt;=450,50,0)),IF(ISNUMBER(J595),IF(AND(J595&lt;0.95,OR(NOT(ISNUMBER(K595)),K595&lt;0.2)),100,IF(AND(J595&lt;=1.35,OR(NOT(ISNUMBER(K595)),K595&lt;0.4)),50,0)),""))</f>
        <v>50</v>
      </c>
      <c r="U595" s="127" t="n">
        <f aca="false">IF(ISNUMBER(P595),IF(P595=1,100,IF(P595=0,50,0)),"")</f>
        <v>50</v>
      </c>
      <c r="V595" s="127" t="n">
        <f aca="false">IF(ISNUMBER(Q595),IF(Q595=1,0,100),"")</f>
        <v>100</v>
      </c>
      <c r="W595" s="127" t="n">
        <f aca="false">IF(ISNUMBER(N595),IF(OR(N595&lt;4,AND(N595&lt;6,ISNUMBER(O595),O595&lt;-0.3)),100,IF(OR(N595&lt;=6,AND(ISNUMBER(O595),O595&lt;-0.3)),50,0)),"")</f>
        <v>100</v>
      </c>
      <c r="X595" s="127" t="n">
        <f aca="false">IF(ISNUMBER(I595),IF(I595&lt;15,100,IF(I595&lt;=25,50,0)),"")</f>
        <v>100</v>
      </c>
      <c r="Y595" s="127" t="n">
        <f aca="false">SUMPRODUCT({30,10,20,15,10,10,5},--ISNUMBER(R595:X595))</f>
        <v>100</v>
      </c>
      <c r="Z595" s="127" t="n">
        <f aca="false">IF(Y595&gt;=60,SUMPRODUCT({30,10,20,15,10,10,5},R595:X595)/Y595,"")</f>
        <v>57.5</v>
      </c>
      <c r="AA595" s="127" t="str">
        <f aca="false">IF(ISNUMBER(Z595),IF(Z595&gt;=70,"EASY",IF(Z595&gt;40,"UNCERTAIN","HARD")),"")</f>
        <v>UNCERTAIN</v>
      </c>
    </row>
    <row r="596" customFormat="false" ht="15" hidden="false" customHeight="false" outlineLevel="0" collapsed="false">
      <c r="A596" s="127" t="s">
        <v>1886</v>
      </c>
      <c r="B596" s="127" t="n">
        <v>-0.0003</v>
      </c>
      <c r="C596" s="127" t="s">
        <v>1293</v>
      </c>
      <c r="D596" s="127" t="n">
        <f aca="false">D595*(1+B596)</f>
        <v>10967.1787151155</v>
      </c>
      <c r="E596" s="127" t="n">
        <f aca="false">AVERAGE(D587:D596)</f>
        <v>10555.5666424332</v>
      </c>
      <c r="F596" s="127" t="n">
        <f aca="false">D596/E596-1</f>
        <v>0.0389947869807037</v>
      </c>
      <c r="G596" s="127" t="n">
        <f aca="false">IF(E596&gt;E595,1,0)</f>
        <v>1</v>
      </c>
      <c r="H596" s="127" t="n">
        <f aca="false">D596/D584-1</f>
        <v>0.014537978933425</v>
      </c>
      <c r="I596" s="127" t="n">
        <f aca="false">STDEV(B591:B596)*SQRT(12)*100</f>
        <v>14.1551799705973</v>
      </c>
      <c r="J596" s="127" t="n">
        <v>1.03</v>
      </c>
      <c r="K596" s="127" t="n">
        <f aca="false">IF(AND(ISNUMBER(J596),ISNUMBER(J590)),J596-J590,"")</f>
        <v>-0.46</v>
      </c>
      <c r="M596" s="127" t="str">
        <f aca="false">IF(AND(ISNUMBER(L596),ISNUMBER(L590)),L596-L590,"")</f>
        <v/>
      </c>
      <c r="N596" s="127" t="n">
        <v>2.2298</v>
      </c>
      <c r="O596" s="127" t="n">
        <f aca="false">IF(AND(ISNUMBER(N596),ISNUMBER(N590)),N596-N590,"")</f>
        <v>0.1352</v>
      </c>
      <c r="P596" s="127" t="n">
        <v>0</v>
      </c>
      <c r="Q596" s="127" t="n">
        <v>0</v>
      </c>
      <c r="R596" s="127" t="n">
        <f aca="false">IF(ISNUMBER(F596),IF(AND(F596&gt;0.02,G596=1),100,IF(F596&gt;-0.02,50,0)),"")</f>
        <v>100</v>
      </c>
      <c r="S596" s="127" t="n">
        <f aca="false">IF(ISNUMBER(H596),IF(H596&gt;0.05,100,IF(H596&gt;0,50,0)),"")</f>
        <v>50</v>
      </c>
      <c r="T596" s="127" t="n">
        <f aca="false">IF(AND(A596&gt;="2019-01",ISNUMBER(L596)),IF(AND(L596&lt;350,OR(NOT(ISNUMBER(M596)),M596&lt;50)),100,IF(L596&lt;=450,50,0)),IF(ISNUMBER(J596),IF(AND(J596&lt;0.95,OR(NOT(ISNUMBER(K596)),K596&lt;0.2)),100,IF(AND(J596&lt;=1.35,OR(NOT(ISNUMBER(K596)),K596&lt;0.4)),50,0)),""))</f>
        <v>50</v>
      </c>
      <c r="U596" s="127" t="n">
        <f aca="false">IF(ISNUMBER(P596),IF(P596=1,100,IF(P596=0,50,0)),"")</f>
        <v>50</v>
      </c>
      <c r="V596" s="127" t="n">
        <f aca="false">IF(ISNUMBER(Q596),IF(Q596=1,0,100),"")</f>
        <v>100</v>
      </c>
      <c r="W596" s="127" t="n">
        <f aca="false">IF(ISNUMBER(N596),IF(OR(N596&lt;4,AND(N596&lt;6,ISNUMBER(O596),O596&lt;-0.3)),100,IF(OR(N596&lt;=6,AND(ISNUMBER(O596),O596&lt;-0.3)),50,0)),"")</f>
        <v>100</v>
      </c>
      <c r="X596" s="127" t="n">
        <f aca="false">IF(ISNUMBER(I596),IF(I596&lt;15,100,IF(I596&lt;=25,50,0)),"")</f>
        <v>100</v>
      </c>
      <c r="Y596" s="127" t="n">
        <f aca="false">SUMPRODUCT({30,10,20,15,10,10,5},--ISNUMBER(R596:X596))</f>
        <v>100</v>
      </c>
      <c r="Z596" s="127" t="n">
        <f aca="false">IF(Y596&gt;=60,SUMPRODUCT({30,10,20,15,10,10,5},R596:X596)/Y596,"")</f>
        <v>77.5</v>
      </c>
      <c r="AA596" s="127" t="str">
        <f aca="false">IF(ISNUMBER(Z596),IF(Z596&gt;=70,"EASY",IF(Z596&gt;40,"UNCERTAIN","HARD")),"")</f>
        <v>EASY</v>
      </c>
    </row>
    <row r="597" customFormat="false" ht="15" hidden="false" customHeight="false" outlineLevel="0" collapsed="false">
      <c r="A597" s="127" t="s">
        <v>1887</v>
      </c>
      <c r="B597" s="127" t="n">
        <v>0.0397</v>
      </c>
      <c r="C597" s="127" t="s">
        <v>1293</v>
      </c>
      <c r="D597" s="127" t="n">
        <f aca="false">D596*(1+B597)</f>
        <v>11402.5757101055</v>
      </c>
      <c r="E597" s="127" t="n">
        <f aca="false">AVERAGE(D588:D597)</f>
        <v>10696.2381697719</v>
      </c>
      <c r="F597" s="127" t="n">
        <f aca="false">D597/E597-1</f>
        <v>0.0660360707309031</v>
      </c>
      <c r="G597" s="127" t="n">
        <f aca="false">IF(E597&gt;E596,1,0)</f>
        <v>1</v>
      </c>
      <c r="H597" s="127" t="n">
        <f aca="false">D597/D585-1</f>
        <v>0.0388173495145576</v>
      </c>
      <c r="I597" s="127" t="n">
        <f aca="false">STDEV(B592:B597)*SQRT(12)*100</f>
        <v>9.52122050999765</v>
      </c>
      <c r="J597" s="127" t="n">
        <v>0.94</v>
      </c>
      <c r="K597" s="127" t="n">
        <f aca="false">IF(AND(ISNUMBER(J597),ISNUMBER(J591)),J597-J591,"")</f>
        <v>-0.51</v>
      </c>
      <c r="L597" s="127" t="n">
        <v>561</v>
      </c>
      <c r="M597" s="127" t="str">
        <f aca="false">IF(AND(ISNUMBER(L597),ISNUMBER(L591)),L597-L591,"")</f>
        <v/>
      </c>
      <c r="N597" s="127" t="n">
        <v>2.1724</v>
      </c>
      <c r="O597" s="127" t="n">
        <f aca="false">IF(AND(ISNUMBER(N597),ISNUMBER(N591)),N597-N591,"")</f>
        <v>-0.0327999999999999</v>
      </c>
      <c r="P597" s="127" t="n">
        <v>0</v>
      </c>
      <c r="Q597" s="127" t="n">
        <v>0</v>
      </c>
      <c r="R597" s="127" t="n">
        <f aca="false">IF(ISNUMBER(F597),IF(AND(F597&gt;0.02,G597=1),100,IF(F597&gt;-0.02,50,0)),"")</f>
        <v>100</v>
      </c>
      <c r="S597" s="127" t="n">
        <f aca="false">IF(ISNUMBER(H597),IF(H597&gt;0.05,100,IF(H597&gt;0,50,0)),"")</f>
        <v>50</v>
      </c>
      <c r="T597" s="127" t="n">
        <f aca="false">IF(AND(A597&gt;="2019-01",ISNUMBER(L597)),IF(AND(L597&lt;350,OR(NOT(ISNUMBER(M597)),M597&lt;50)),100,IF(L597&lt;=450,50,0)),IF(ISNUMBER(J597),IF(AND(J597&lt;0.95,OR(NOT(ISNUMBER(K597)),K597&lt;0.2)),100,IF(AND(J597&lt;=1.35,OR(NOT(ISNUMBER(K597)),K597&lt;0.4)),50,0)),""))</f>
        <v>100</v>
      </c>
      <c r="U597" s="127" t="n">
        <f aca="false">IF(ISNUMBER(P597),IF(P597=1,100,IF(P597=0,50,0)),"")</f>
        <v>50</v>
      </c>
      <c r="V597" s="127" t="n">
        <f aca="false">IF(ISNUMBER(Q597),IF(Q597=1,0,100),"")</f>
        <v>100</v>
      </c>
      <c r="W597" s="127" t="n">
        <f aca="false">IF(ISNUMBER(N597),IF(OR(N597&lt;4,AND(N597&lt;6,ISNUMBER(O597),O597&lt;-0.3)),100,IF(OR(N597&lt;=6,AND(ISNUMBER(O597),O597&lt;-0.3)),50,0)),"")</f>
        <v>100</v>
      </c>
      <c r="X597" s="127" t="n">
        <f aca="false">IF(ISNUMBER(I597),IF(I597&lt;15,100,IF(I597&lt;=25,50,0)),"")</f>
        <v>100</v>
      </c>
      <c r="Y597" s="127" t="n">
        <f aca="false">SUMPRODUCT({30,10,20,15,10,10,5},--ISNUMBER(R597:X597))</f>
        <v>100</v>
      </c>
      <c r="Z597" s="127" t="n">
        <f aca="false">IF(Y597&gt;=60,SUMPRODUCT({30,10,20,15,10,10,5},R597:X597)/Y597,"")</f>
        <v>87.5</v>
      </c>
      <c r="AA597" s="127" t="str">
        <f aca="false">IF(ISNUMBER(Z597),IF(Z597&gt;=70,"EASY",IF(Z597&gt;40,"UNCERTAIN","HARD")),"")</f>
        <v>EASY</v>
      </c>
    </row>
    <row r="598" customFormat="false" ht="15" hidden="false" customHeight="false" outlineLevel="0" collapsed="false">
      <c r="A598" s="127" t="s">
        <v>1888</v>
      </c>
      <c r="B598" s="127" t="n">
        <v>0.0052</v>
      </c>
      <c r="C598" s="127" t="s">
        <v>1293</v>
      </c>
      <c r="D598" s="127" t="n">
        <f aca="false">D597*(1+B598)</f>
        <v>11461.8691037981</v>
      </c>
      <c r="E598" s="127" t="n">
        <f aca="false">AVERAGE(D589:D598)</f>
        <v>10765.3711180953</v>
      </c>
      <c r="F598" s="127" t="n">
        <f aca="false">D598/E598-1</f>
        <v>0.064698000474134</v>
      </c>
      <c r="G598" s="127" t="n">
        <f aca="false">IF(E598&gt;E597,1,0)</f>
        <v>1</v>
      </c>
      <c r="H598" s="127" t="n">
        <f aca="false">D598/D586-1</f>
        <v>0.111344401587945</v>
      </c>
      <c r="I598" s="127" t="n">
        <f aca="false">STDEV(B593:B598)*SQRT(12)*100</f>
        <v>9.21789563837647</v>
      </c>
      <c r="J598" s="127" t="n">
        <v>0.92</v>
      </c>
      <c r="K598" s="127" t="n">
        <f aca="false">IF(AND(ISNUMBER(J598),ISNUMBER(J592)),J598-J592,"")</f>
        <v>-0.46</v>
      </c>
      <c r="L598" s="127" t="n">
        <v>510</v>
      </c>
      <c r="M598" s="127" t="str">
        <f aca="false">IF(AND(ISNUMBER(L598),ISNUMBER(L592)),L598-L592,"")</f>
        <v/>
      </c>
      <c r="N598" s="127" t="n">
        <v>2.3115</v>
      </c>
      <c r="O598" s="127" t="n">
        <f aca="false">IF(AND(ISNUMBER(N598),ISNUMBER(N592)),N598-N592,"")</f>
        <v>-0.000899999999999679</v>
      </c>
      <c r="P598" s="127" t="n">
        <v>0</v>
      </c>
      <c r="Q598" s="127" t="n">
        <v>0</v>
      </c>
      <c r="R598" s="127" t="n">
        <f aca="false">IF(ISNUMBER(F598),IF(AND(F598&gt;0.02,G598=1),100,IF(F598&gt;-0.02,50,0)),"")</f>
        <v>100</v>
      </c>
      <c r="S598" s="127" t="n">
        <f aca="false">IF(ISNUMBER(H598),IF(H598&gt;0.05,100,IF(H598&gt;0,50,0)),"")</f>
        <v>100</v>
      </c>
      <c r="T598" s="127" t="n">
        <f aca="false">IF(AND(A598&gt;="2019-01",ISNUMBER(L598)),IF(AND(L598&lt;350,OR(NOT(ISNUMBER(M598)),M598&lt;50)),100,IF(L598&lt;=450,50,0)),IF(ISNUMBER(J598),IF(AND(J598&lt;0.95,OR(NOT(ISNUMBER(K598)),K598&lt;0.2)),100,IF(AND(J598&lt;=1.35,OR(NOT(ISNUMBER(K598)),K598&lt;0.4)),50,0)),""))</f>
        <v>100</v>
      </c>
      <c r="U598" s="127" t="n">
        <f aca="false">IF(ISNUMBER(P598),IF(P598=1,100,IF(P598=0,50,0)),"")</f>
        <v>50</v>
      </c>
      <c r="V598" s="127" t="n">
        <f aca="false">IF(ISNUMBER(Q598),IF(Q598=1,0,100),"")</f>
        <v>100</v>
      </c>
      <c r="W598" s="127" t="n">
        <f aca="false">IF(ISNUMBER(N598),IF(OR(N598&lt;4,AND(N598&lt;6,ISNUMBER(O598),O598&lt;-0.3)),100,IF(OR(N598&lt;=6,AND(ISNUMBER(O598),O598&lt;-0.3)),50,0)),"")</f>
        <v>100</v>
      </c>
      <c r="X598" s="127" t="n">
        <f aca="false">IF(ISNUMBER(I598),IF(I598&lt;15,100,IF(I598&lt;=25,50,0)),"")</f>
        <v>100</v>
      </c>
      <c r="Y598" s="127" t="n">
        <f aca="false">SUMPRODUCT({30,10,20,15,10,10,5},--ISNUMBER(R598:X598))</f>
        <v>100</v>
      </c>
      <c r="Z598" s="127" t="n">
        <f aca="false">IF(Y598&gt;=60,SUMPRODUCT({30,10,20,15,10,10,5},R598:X598)/Y598,"")</f>
        <v>92.5</v>
      </c>
      <c r="AA598" s="127" t="str">
        <f aca="false">IF(ISNUMBER(Z598),IF(Z598&gt;=70,"EASY",IF(Z598&gt;40,"UNCERTAIN","HARD")),"")</f>
        <v>EASY</v>
      </c>
    </row>
    <row r="599" customFormat="false" ht="15" hidden="false" customHeight="false" outlineLevel="0" collapsed="false">
      <c r="A599" s="127" t="s">
        <v>1889</v>
      </c>
      <c r="B599" s="127" t="n">
        <v>0.0027</v>
      </c>
      <c r="C599" s="127" t="s">
        <v>1293</v>
      </c>
      <c r="D599" s="127" t="n">
        <f aca="false">D598*(1+B599)</f>
        <v>11492.8161503784</v>
      </c>
      <c r="E599" s="127" t="n">
        <f aca="false">AVERAGE(D590:D599)</f>
        <v>10831.5672688893</v>
      </c>
      <c r="F599" s="127" t="n">
        <f aca="false">D599/E599-1</f>
        <v>0.0610483104682669</v>
      </c>
      <c r="G599" s="127" t="n">
        <f aca="false">IF(E599&gt;E598,1,0)</f>
        <v>1</v>
      </c>
      <c r="H599" s="127" t="n">
        <f aca="false">D599/D587-1</f>
        <v>0.149757564457524</v>
      </c>
      <c r="I599" s="127" t="n">
        <f aca="false">STDEV(B594:B599)*SQRT(12)*100</f>
        <v>5.12023827570554</v>
      </c>
      <c r="J599" s="127" t="n">
        <v>0.9</v>
      </c>
      <c r="K599" s="127" t="n">
        <f aca="false">IF(AND(ISNUMBER(J599),ISNUMBER(J593)),J599-J593,"")</f>
        <v>-0.41</v>
      </c>
      <c r="L599" s="127" t="n">
        <v>497</v>
      </c>
      <c r="M599" s="127" t="str">
        <f aca="false">IF(AND(ISNUMBER(L599),ISNUMBER(L593)),L599-L593,"")</f>
        <v/>
      </c>
      <c r="N599" s="127" t="n">
        <v>2.2235</v>
      </c>
      <c r="O599" s="127" t="n">
        <f aca="false">IF(AND(ISNUMBER(N599),ISNUMBER(N593)),N599-N593,"")</f>
        <v>0.0407000000000002</v>
      </c>
      <c r="P599" s="127" t="n">
        <v>0</v>
      </c>
      <c r="Q599" s="127" t="n">
        <v>0</v>
      </c>
      <c r="R599" s="127" t="n">
        <f aca="false">IF(ISNUMBER(F599),IF(AND(F599&gt;0.02,G599=1),100,IF(F599&gt;-0.02,50,0)),"")</f>
        <v>100</v>
      </c>
      <c r="S599" s="127" t="n">
        <f aca="false">IF(ISNUMBER(H599),IF(H599&gt;0.05,100,IF(H599&gt;0,50,0)),"")</f>
        <v>100</v>
      </c>
      <c r="T599" s="127" t="n">
        <f aca="false">IF(AND(A599&gt;="2019-01",ISNUMBER(L599)),IF(AND(L599&lt;350,OR(NOT(ISNUMBER(M599)),M599&lt;50)),100,IF(L599&lt;=450,50,0)),IF(ISNUMBER(J599),IF(AND(J599&lt;0.95,OR(NOT(ISNUMBER(K599)),K599&lt;0.2)),100,IF(AND(J599&lt;=1.35,OR(NOT(ISNUMBER(K599)),K599&lt;0.4)),50,0)),""))</f>
        <v>100</v>
      </c>
      <c r="U599" s="127" t="n">
        <f aca="false">IF(ISNUMBER(P599),IF(P599=1,100,IF(P599=0,50,0)),"")</f>
        <v>50</v>
      </c>
      <c r="V599" s="127" t="n">
        <f aca="false">IF(ISNUMBER(Q599),IF(Q599=1,0,100),"")</f>
        <v>100</v>
      </c>
      <c r="W599" s="127" t="n">
        <f aca="false">IF(ISNUMBER(N599),IF(OR(N599&lt;4,AND(N599&lt;6,ISNUMBER(O599),O599&lt;-0.3)),100,IF(OR(N599&lt;=6,AND(ISNUMBER(O599),O599&lt;-0.3)),50,0)),"")</f>
        <v>100</v>
      </c>
      <c r="X599" s="127" t="n">
        <f aca="false">IF(ISNUMBER(I599),IF(I599&lt;15,100,IF(I599&lt;=25,50,0)),"")</f>
        <v>100</v>
      </c>
      <c r="Y599" s="127" t="n">
        <f aca="false">SUMPRODUCT({30,10,20,15,10,10,5},--ISNUMBER(R599:X599))</f>
        <v>100</v>
      </c>
      <c r="Z599" s="127" t="n">
        <f aca="false">IF(Y599&gt;=60,SUMPRODUCT({30,10,20,15,10,10,5},R599:X599)/Y599,"")</f>
        <v>92.5</v>
      </c>
      <c r="AA599" s="127" t="str">
        <f aca="false">IF(ISNUMBER(Z599),IF(Z599&gt;=70,"EASY",IF(Z599&gt;40,"UNCERTAIN","HARD")),"")</f>
        <v>EASY</v>
      </c>
    </row>
    <row r="600" customFormat="false" ht="15" hidden="false" customHeight="false" outlineLevel="0" collapsed="false">
      <c r="A600" s="127" t="s">
        <v>1890</v>
      </c>
      <c r="B600" s="127" t="n">
        <v>-0.02</v>
      </c>
      <c r="C600" s="127" t="s">
        <v>1293</v>
      </c>
      <c r="D600" s="127" t="n">
        <f aca="false">D599*(1+B600)</f>
        <v>11262.9598273708</v>
      </c>
      <c r="E600" s="127" t="n">
        <f aca="false">AVERAGE(D591:D600)</f>
        <v>10898.1724334101</v>
      </c>
      <c r="F600" s="127" t="n">
        <f aca="false">D600/E600-1</f>
        <v>0.0334723455872596</v>
      </c>
      <c r="G600" s="127" t="n">
        <f aca="false">IF(E600&gt;E599,1,0)</f>
        <v>1</v>
      </c>
      <c r="H600" s="127" t="n">
        <f aca="false">D600/D588-1</f>
        <v>0.0457191769544072</v>
      </c>
      <c r="I600" s="127" t="n">
        <f aca="false">STDEV(B595:B600)*SQRT(12)*100</f>
        <v>6.91157869086361</v>
      </c>
      <c r="J600" s="127" t="n">
        <v>0.87</v>
      </c>
      <c r="K600" s="127" t="n">
        <f aca="false">IF(AND(ISNUMBER(J600),ISNUMBER(J594)),J600-J594,"")</f>
        <v>-0.3</v>
      </c>
      <c r="L600" s="127" t="n">
        <v>491</v>
      </c>
      <c r="M600" s="127" t="str">
        <f aca="false">IF(AND(ISNUMBER(L600),ISNUMBER(L594)),L600-L594,"")</f>
        <v/>
      </c>
      <c r="N600" s="127" t="n">
        <v>2.1738</v>
      </c>
      <c r="O600" s="127" t="n">
        <f aca="false">IF(AND(ISNUMBER(N600),ISNUMBER(N594)),N600-N594,"")</f>
        <v>0.0436999999999999</v>
      </c>
      <c r="P600" s="127" t="n">
        <v>0</v>
      </c>
      <c r="Q600" s="127" t="n">
        <v>0</v>
      </c>
      <c r="R600" s="127" t="n">
        <f aca="false">IF(ISNUMBER(F600),IF(AND(F600&gt;0.02,G600=1),100,IF(F600&gt;-0.02,50,0)),"")</f>
        <v>100</v>
      </c>
      <c r="S600" s="127" t="n">
        <f aca="false">IF(ISNUMBER(H600),IF(H600&gt;0.05,100,IF(H600&gt;0,50,0)),"")</f>
        <v>50</v>
      </c>
      <c r="T600" s="127" t="n">
        <f aca="false">IF(AND(A600&gt;="2019-01",ISNUMBER(L600)),IF(AND(L600&lt;350,OR(NOT(ISNUMBER(M600)),M600&lt;50)),100,IF(L600&lt;=450,50,0)),IF(ISNUMBER(J600),IF(AND(J600&lt;0.95,OR(NOT(ISNUMBER(K600)),K600&lt;0.2)),100,IF(AND(J600&lt;=1.35,OR(NOT(ISNUMBER(K600)),K600&lt;0.4)),50,0)),""))</f>
        <v>100</v>
      </c>
      <c r="U600" s="127" t="n">
        <f aca="false">IF(ISNUMBER(P600),IF(P600=1,100,IF(P600=0,50,0)),"")</f>
        <v>50</v>
      </c>
      <c r="V600" s="127" t="n">
        <f aca="false">IF(ISNUMBER(Q600),IF(Q600=1,0,100),"")</f>
        <v>100</v>
      </c>
      <c r="W600" s="127" t="n">
        <f aca="false">IF(ISNUMBER(N600),IF(OR(N600&lt;4,AND(N600&lt;6,ISNUMBER(O600),O600&lt;-0.3)),100,IF(OR(N600&lt;=6,AND(ISNUMBER(O600),O600&lt;-0.3)),50,0)),"")</f>
        <v>100</v>
      </c>
      <c r="X600" s="127" t="n">
        <f aca="false">IF(ISNUMBER(I600),IF(I600&lt;15,100,IF(I600&lt;=25,50,0)),"")</f>
        <v>100</v>
      </c>
      <c r="Y600" s="127" t="n">
        <f aca="false">SUMPRODUCT({30,10,20,15,10,10,5},--ISNUMBER(R600:X600))</f>
        <v>100</v>
      </c>
      <c r="Z600" s="127" t="n">
        <f aca="false">IF(Y600&gt;=60,SUMPRODUCT({30,10,20,15,10,10,5},R600:X600)/Y600,"")</f>
        <v>87.5</v>
      </c>
      <c r="AA600" s="127" t="str">
        <f aca="false">IF(ISNUMBER(Z600),IF(Z600&gt;=70,"EASY",IF(Z600&gt;40,"UNCERTAIN","HARD")),"")</f>
        <v>EASY</v>
      </c>
    </row>
    <row r="601" customFormat="false" ht="15" hidden="false" customHeight="false" outlineLevel="0" collapsed="false">
      <c r="A601" s="127" t="s">
        <v>1891</v>
      </c>
      <c r="B601" s="127" t="n">
        <v>0.0487</v>
      </c>
      <c r="C601" s="127" t="s">
        <v>1293</v>
      </c>
      <c r="D601" s="127" t="n">
        <f aca="false">D600*(1+B601)</f>
        <v>11811.4659709637</v>
      </c>
      <c r="E601" s="127" t="n">
        <f aca="false">AVERAGE(D592:D601)</f>
        <v>11080.6664034195</v>
      </c>
      <c r="F601" s="127" t="n">
        <f aca="false">D601/E601-1</f>
        <v>0.0659526729654705</v>
      </c>
      <c r="G601" s="127" t="n">
        <f aca="false">IF(E601&gt;E600,1,0)</f>
        <v>1</v>
      </c>
      <c r="H601" s="127" t="n">
        <f aca="false">D601/D589-1</f>
        <v>0.0905386842403408</v>
      </c>
      <c r="I601" s="127" t="n">
        <f aca="false">STDEV(B596:B601)*SQRT(12)*100</f>
        <v>9.0591831861377</v>
      </c>
      <c r="J601" s="127" t="n">
        <v>0.85</v>
      </c>
      <c r="K601" s="127" t="n">
        <f aca="false">IF(AND(ISNUMBER(J601),ISNUMBER(J595)),J601-J595,"")</f>
        <v>-0.18</v>
      </c>
      <c r="L601" s="127" t="n">
        <v>467</v>
      </c>
      <c r="M601" s="127" t="str">
        <f aca="false">IF(AND(ISNUMBER(L601),ISNUMBER(L595)),L601-L595,"")</f>
        <v/>
      </c>
      <c r="N601" s="127" t="n">
        <v>2.148</v>
      </c>
      <c r="O601" s="127" t="n">
        <f aca="false">IF(AND(ISNUMBER(N601),ISNUMBER(N595)),N601-N595,"")</f>
        <v>-0.0812999999999997</v>
      </c>
      <c r="P601" s="127" t="n">
        <v>0</v>
      </c>
      <c r="Q601" s="127" t="n">
        <v>0</v>
      </c>
      <c r="R601" s="127" t="n">
        <f aca="false">IF(ISNUMBER(F601),IF(AND(F601&gt;0.02,G601=1),100,IF(F601&gt;-0.02,50,0)),"")</f>
        <v>100</v>
      </c>
      <c r="S601" s="127" t="n">
        <f aca="false">IF(ISNUMBER(H601),IF(H601&gt;0.05,100,IF(H601&gt;0,50,0)),"")</f>
        <v>100</v>
      </c>
      <c r="T601" s="127" t="n">
        <f aca="false">IF(AND(A601&gt;="2019-01",ISNUMBER(L601)),IF(AND(L601&lt;350,OR(NOT(ISNUMBER(M601)),M601&lt;50)),100,IF(L601&lt;=450,50,0)),IF(ISNUMBER(J601),IF(AND(J601&lt;0.95,OR(NOT(ISNUMBER(K601)),K601&lt;0.2)),100,IF(AND(J601&lt;=1.35,OR(NOT(ISNUMBER(K601)),K601&lt;0.4)),50,0)),""))</f>
        <v>100</v>
      </c>
      <c r="U601" s="127" t="n">
        <f aca="false">IF(ISNUMBER(P601),IF(P601=1,100,IF(P601=0,50,0)),"")</f>
        <v>50</v>
      </c>
      <c r="V601" s="127" t="n">
        <f aca="false">IF(ISNUMBER(Q601),IF(Q601=1,0,100),"")</f>
        <v>100</v>
      </c>
      <c r="W601" s="127" t="n">
        <f aca="false">IF(ISNUMBER(N601),IF(OR(N601&lt;4,AND(N601&lt;6,ISNUMBER(O601),O601&lt;-0.3)),100,IF(OR(N601&lt;=6,AND(ISNUMBER(O601),O601&lt;-0.3)),50,0)),"")</f>
        <v>100</v>
      </c>
      <c r="X601" s="127" t="n">
        <f aca="false">IF(ISNUMBER(I601),IF(I601&lt;15,100,IF(I601&lt;=25,50,0)),"")</f>
        <v>100</v>
      </c>
      <c r="Y601" s="127" t="n">
        <f aca="false">SUMPRODUCT({30,10,20,15,10,10,5},--ISNUMBER(R601:X601))</f>
        <v>100</v>
      </c>
      <c r="Z601" s="127" t="n">
        <f aca="false">IF(Y601&gt;=60,SUMPRODUCT({30,10,20,15,10,10,5},R601:X601)/Y601,"")</f>
        <v>92.5</v>
      </c>
      <c r="AA601" s="127" t="str">
        <f aca="false">IF(ISNUMBER(Z601),IF(Z601&gt;=70,"EASY",IF(Z601&gt;40,"UNCERTAIN","HARD")),"")</f>
        <v>EASY</v>
      </c>
    </row>
    <row r="602" customFormat="false" ht="15" hidden="false" customHeight="false" outlineLevel="0" collapsed="false">
      <c r="A602" s="127" t="s">
        <v>1892</v>
      </c>
      <c r="B602" s="127" t="n">
        <v>0.0185</v>
      </c>
      <c r="C602" s="127" t="s">
        <v>1293</v>
      </c>
      <c r="D602" s="127" t="n">
        <f aca="false">D601*(1+B602)</f>
        <v>12029.9780914266</v>
      </c>
      <c r="E602" s="127" t="n">
        <f aca="false">AVERAGE(D593:D602)</f>
        <v>11285.5109117888</v>
      </c>
      <c r="F602" s="127" t="n">
        <f aca="false">D602/E602-1</f>
        <v>0.0659666350470796</v>
      </c>
      <c r="G602" s="127" t="n">
        <f aca="false">IF(E602&gt;E601,1,0)</f>
        <v>1</v>
      </c>
      <c r="H602" s="127" t="n">
        <f aca="false">D602/D590-1</f>
        <v>0.135234719847493</v>
      </c>
      <c r="I602" s="127" t="n">
        <f aca="false">STDEV(B597:B602)*SQRT(12)*100</f>
        <v>8.79979999772722</v>
      </c>
      <c r="J602" s="127" t="n">
        <v>0.77</v>
      </c>
      <c r="K602" s="127" t="n">
        <f aca="false">IF(AND(ISNUMBER(J602),ISNUMBER(J596)),J602-J596,"")</f>
        <v>-0.26</v>
      </c>
      <c r="L602" s="127" t="n">
        <v>421</v>
      </c>
      <c r="M602" s="127" t="str">
        <f aca="false">IF(AND(ISNUMBER(L602),ISNUMBER(L596)),L602-L596,"")</f>
        <v/>
      </c>
      <c r="N602" s="127" t="n">
        <v>2.2102</v>
      </c>
      <c r="O602" s="127" t="n">
        <f aca="false">IF(AND(ISNUMBER(N602),ISNUMBER(N596)),N602-N596,"")</f>
        <v>-0.0196000000000001</v>
      </c>
      <c r="P602" s="127" t="n">
        <v>-1</v>
      </c>
      <c r="Q602" s="127" t="n">
        <v>0</v>
      </c>
      <c r="R602" s="127" t="n">
        <f aca="false">IF(ISNUMBER(F602),IF(AND(F602&gt;0.02,G602=1),100,IF(F602&gt;-0.02,50,0)),"")</f>
        <v>100</v>
      </c>
      <c r="S602" s="127" t="n">
        <f aca="false">IF(ISNUMBER(H602),IF(H602&gt;0.05,100,IF(H602&gt;0,50,0)),"")</f>
        <v>100</v>
      </c>
      <c r="T602" s="127" t="n">
        <f aca="false">IF(AND(A602&gt;="2019-01",ISNUMBER(L602)),IF(AND(L602&lt;350,OR(NOT(ISNUMBER(M602)),M602&lt;50)),100,IF(L602&lt;=450,50,0)),IF(ISNUMBER(J602),IF(AND(J602&lt;0.95,OR(NOT(ISNUMBER(K602)),K602&lt;0.2)),100,IF(AND(J602&lt;=1.35,OR(NOT(ISNUMBER(K602)),K602&lt;0.4)),50,0)),""))</f>
        <v>100</v>
      </c>
      <c r="U602" s="127" t="n">
        <f aca="false">IF(ISNUMBER(P602),IF(P602=1,100,IF(P602=0,50,0)),"")</f>
        <v>0</v>
      </c>
      <c r="V602" s="127" t="n">
        <f aca="false">IF(ISNUMBER(Q602),IF(Q602=1,0,100),"")</f>
        <v>100</v>
      </c>
      <c r="W602" s="127" t="n">
        <f aca="false">IF(ISNUMBER(N602),IF(OR(N602&lt;4,AND(N602&lt;6,ISNUMBER(O602),O602&lt;-0.3)),100,IF(OR(N602&lt;=6,AND(ISNUMBER(O602),O602&lt;-0.3)),50,0)),"")</f>
        <v>100</v>
      </c>
      <c r="X602" s="127" t="n">
        <f aca="false">IF(ISNUMBER(I602),IF(I602&lt;15,100,IF(I602&lt;=25,50,0)),"")</f>
        <v>100</v>
      </c>
      <c r="Y602" s="127" t="n">
        <f aca="false">SUMPRODUCT({30,10,20,15,10,10,5},--ISNUMBER(R602:X602))</f>
        <v>100</v>
      </c>
      <c r="Z602" s="127" t="n">
        <f aca="false">IF(Y602&gt;=60,SUMPRODUCT({30,10,20,15,10,10,5},R602:X602)/Y602,"")</f>
        <v>85</v>
      </c>
      <c r="AA602" s="127" t="str">
        <f aca="false">IF(ISNUMBER(Z602),IF(Z602&gt;=70,"EASY",IF(Z602&gt;40,"UNCERTAIN","HARD")),"")</f>
        <v>EASY</v>
      </c>
    </row>
    <row r="603" customFormat="false" ht="15" hidden="false" customHeight="false" outlineLevel="0" collapsed="false">
      <c r="A603" s="127" t="s">
        <v>1893</v>
      </c>
      <c r="B603" s="127" t="n">
        <v>0.0198</v>
      </c>
      <c r="C603" s="127" t="s">
        <v>1293</v>
      </c>
      <c r="D603" s="127" t="n">
        <f aca="false">D602*(1+B603)</f>
        <v>12268.1716576368</v>
      </c>
      <c r="E603" s="127" t="n">
        <f aca="false">AVERAGE(D594:D603)</f>
        <v>11444.503676385</v>
      </c>
      <c r="F603" s="127" t="n">
        <f aca="false">D603/E603-1</f>
        <v>0.0719706161614824</v>
      </c>
      <c r="G603" s="127" t="n">
        <f aca="false">IF(E603&gt;E602,1,0)</f>
        <v>1</v>
      </c>
      <c r="H603" s="127" t="n">
        <f aca="false">D603/D591-1</f>
        <v>0.228472376167735</v>
      </c>
      <c r="I603" s="127" t="n">
        <f aca="false">STDEV(B598:B603)*SQRT(12)*100</f>
        <v>7.90742688869141</v>
      </c>
      <c r="J603" s="127" t="n">
        <v>0.74</v>
      </c>
      <c r="K603" s="127" t="n">
        <f aca="false">IF(AND(ISNUMBER(J603),ISNUMBER(J597)),J603-J597,"")</f>
        <v>-0.2</v>
      </c>
      <c r="L603" s="127" t="n">
        <v>400</v>
      </c>
      <c r="M603" s="127" t="n">
        <f aca="false">IF(AND(ISNUMBER(L603),ISNUMBER(L597)),L603-L597,"")</f>
        <v>-161</v>
      </c>
      <c r="N603" s="127" t="n">
        <v>2.2547</v>
      </c>
      <c r="O603" s="127" t="n">
        <f aca="false">IF(AND(ISNUMBER(N603),ISNUMBER(N597)),N603-N597,"")</f>
        <v>0.0823</v>
      </c>
      <c r="P603" s="127" t="n">
        <v>-1</v>
      </c>
      <c r="Q603" s="127" t="n">
        <v>0</v>
      </c>
      <c r="R603" s="127" t="n">
        <f aca="false">IF(ISNUMBER(F603),IF(AND(F603&gt;0.02,G603=1),100,IF(F603&gt;-0.02,50,0)),"")</f>
        <v>100</v>
      </c>
      <c r="S603" s="127" t="n">
        <f aca="false">IF(ISNUMBER(H603),IF(H603&gt;0.05,100,IF(H603&gt;0,50,0)),"")</f>
        <v>100</v>
      </c>
      <c r="T603" s="127" t="n">
        <f aca="false">IF(AND(A603&gt;="2019-01",ISNUMBER(L603)),IF(AND(L603&lt;350,OR(NOT(ISNUMBER(M603)),M603&lt;50)),100,IF(L603&lt;=450,50,0)),IF(ISNUMBER(J603),IF(AND(J603&lt;0.95,OR(NOT(ISNUMBER(K603)),K603&lt;0.2)),100,IF(AND(J603&lt;=1.35,OR(NOT(ISNUMBER(K603)),K603&lt;0.4)),50,0)),""))</f>
        <v>100</v>
      </c>
      <c r="U603" s="127" t="n">
        <f aca="false">IF(ISNUMBER(P603),IF(P603=1,100,IF(P603=0,50,0)),"")</f>
        <v>0</v>
      </c>
      <c r="V603" s="127" t="n">
        <f aca="false">IF(ISNUMBER(Q603),IF(Q603=1,0,100),"")</f>
        <v>100</v>
      </c>
      <c r="W603" s="127" t="n">
        <f aca="false">IF(ISNUMBER(N603),IF(OR(N603&lt;4,AND(N603&lt;6,ISNUMBER(O603),O603&lt;-0.3)),100,IF(OR(N603&lt;=6,AND(ISNUMBER(O603),O603&lt;-0.3)),50,0)),"")</f>
        <v>100</v>
      </c>
      <c r="X603" s="127" t="n">
        <f aca="false">IF(ISNUMBER(I603),IF(I603&lt;15,100,IF(I603&lt;=25,50,0)),"")</f>
        <v>100</v>
      </c>
      <c r="Y603" s="127" t="n">
        <f aca="false">SUMPRODUCT({30,10,20,15,10,10,5},--ISNUMBER(R603:X603))</f>
        <v>100</v>
      </c>
      <c r="Z603" s="127" t="n">
        <f aca="false">IF(Y603&gt;=60,SUMPRODUCT({30,10,20,15,10,10,5},R603:X603)/Y603,"")</f>
        <v>85</v>
      </c>
      <c r="AA603" s="127" t="str">
        <f aca="false">IF(ISNUMBER(Z603),IF(Z603&gt;=70,"EASY",IF(Z603&gt;40,"UNCERTAIN","HARD")),"")</f>
        <v>EASY</v>
      </c>
    </row>
    <row r="604" customFormat="false" ht="15" hidden="false" customHeight="false" outlineLevel="0" collapsed="false">
      <c r="A604" s="127" t="s">
        <v>1894</v>
      </c>
      <c r="B604" s="127" t="n">
        <v>0.0361</v>
      </c>
      <c r="C604" s="127" t="s">
        <v>1293</v>
      </c>
      <c r="D604" s="127" t="n">
        <f aca="false">D603*(1+B604)</f>
        <v>12711.0526544775</v>
      </c>
      <c r="E604" s="127" t="n">
        <f aca="false">AVERAGE(D595:D604)</f>
        <v>11637.8537737345</v>
      </c>
      <c r="F604" s="127" t="n">
        <f aca="false">D604/E604-1</f>
        <v>0.0922162197264493</v>
      </c>
      <c r="G604" s="127" t="n">
        <f aca="false">IF(E604&gt;E603,1,0)</f>
        <v>1</v>
      </c>
      <c r="H604" s="127" t="n">
        <f aca="false">D604/D592-1</f>
        <v>0.273456957426103</v>
      </c>
      <c r="I604" s="127" t="n">
        <f aca="false">STDEV(B599:B604)*SQRT(12)*100</f>
        <v>8.41551899766141</v>
      </c>
      <c r="J604" s="127" t="n">
        <v>0.69</v>
      </c>
      <c r="K604" s="127" t="n">
        <f aca="false">IF(AND(ISNUMBER(J604),ISNUMBER(J598)),J604-J598,"")</f>
        <v>-0.23</v>
      </c>
      <c r="L604" s="127" t="n">
        <v>374</v>
      </c>
      <c r="M604" s="127" t="n">
        <f aca="false">IF(AND(ISNUMBER(L604),ISNUMBER(L598)),L604-L598,"")</f>
        <v>-136</v>
      </c>
      <c r="N604" s="127" t="n">
        <v>2.1975</v>
      </c>
      <c r="O604" s="127" t="n">
        <f aca="false">IF(AND(ISNUMBER(N604),ISNUMBER(N598)),N604-N598,"")</f>
        <v>-0.114</v>
      </c>
      <c r="P604" s="127" t="n">
        <v>-1</v>
      </c>
      <c r="Q604" s="127" t="n">
        <v>0</v>
      </c>
      <c r="R604" s="127" t="n">
        <f aca="false">IF(ISNUMBER(F604),IF(AND(F604&gt;0.02,G604=1),100,IF(F604&gt;-0.02,50,0)),"")</f>
        <v>100</v>
      </c>
      <c r="S604" s="127" t="n">
        <f aca="false">IF(ISNUMBER(H604),IF(H604&gt;0.05,100,IF(H604&gt;0,50,0)),"")</f>
        <v>100</v>
      </c>
      <c r="T604" s="127" t="n">
        <f aca="false">IF(AND(A604&gt;="2019-01",ISNUMBER(L604)),IF(AND(L604&lt;350,OR(NOT(ISNUMBER(M604)),M604&lt;50)),100,IF(L604&lt;=450,50,0)),IF(ISNUMBER(J604),IF(AND(J604&lt;0.95,OR(NOT(ISNUMBER(K604)),K604&lt;0.2)),100,IF(AND(J604&lt;=1.35,OR(NOT(ISNUMBER(K604)),K604&lt;0.4)),50,0)),""))</f>
        <v>100</v>
      </c>
      <c r="U604" s="127" t="n">
        <f aca="false">IF(ISNUMBER(P604),IF(P604=1,100,IF(P604=0,50,0)),"")</f>
        <v>0</v>
      </c>
      <c r="V604" s="127" t="n">
        <f aca="false">IF(ISNUMBER(Q604),IF(Q604=1,0,100),"")</f>
        <v>100</v>
      </c>
      <c r="W604" s="127" t="n">
        <f aca="false">IF(ISNUMBER(N604),IF(OR(N604&lt;4,AND(N604&lt;6,ISNUMBER(O604),O604&lt;-0.3)),100,IF(OR(N604&lt;=6,AND(ISNUMBER(O604),O604&lt;-0.3)),50,0)),"")</f>
        <v>100</v>
      </c>
      <c r="X604" s="127" t="n">
        <f aca="false">IF(ISNUMBER(I604),IF(I604&lt;15,100,IF(I604&lt;=25,50,0)),"")</f>
        <v>100</v>
      </c>
      <c r="Y604" s="127" t="n">
        <f aca="false">SUMPRODUCT({30,10,20,15,10,10,5},--ISNUMBER(R604:X604))</f>
        <v>100</v>
      </c>
      <c r="Z604" s="127" t="n">
        <f aca="false">IF(Y604&gt;=60,SUMPRODUCT({30,10,20,15,10,10,5},R604:X604)/Y604,"")</f>
        <v>85</v>
      </c>
      <c r="AA604" s="127" t="str">
        <f aca="false">IF(ISNUMBER(Z604),IF(Z604&gt;=70,"EASY",IF(Z604&gt;40,"UNCERTAIN","HARD")),"")</f>
        <v>EASY</v>
      </c>
    </row>
    <row r="605" customFormat="false" ht="15" hidden="false" customHeight="false" outlineLevel="0" collapsed="false">
      <c r="A605" s="127" t="s">
        <v>1895</v>
      </c>
      <c r="B605" s="127" t="n">
        <v>0.002</v>
      </c>
      <c r="C605" s="127" t="s">
        <v>1293</v>
      </c>
      <c r="D605" s="127" t="n">
        <f aca="false">D604*(1+B605)</f>
        <v>12736.4747597865</v>
      </c>
      <c r="E605" s="127" t="n">
        <f aca="false">AVERAGE(D596:D605)</f>
        <v>11814.4542641059</v>
      </c>
      <c r="F605" s="127" t="n">
        <f aca="false">D605/E605-1</f>
        <v>0.0780417338853952</v>
      </c>
      <c r="G605" s="127" t="n">
        <f aca="false">IF(E605&gt;E604,1,0)</f>
        <v>1</v>
      </c>
      <c r="H605" s="127" t="n">
        <f aca="false">D605/D593-1</f>
        <v>0.192749926473131</v>
      </c>
      <c r="I605" s="127" t="n">
        <f aca="false">STDEV(B600:B605)*SQRT(12)*100</f>
        <v>8.44585815651672</v>
      </c>
      <c r="J605" s="127" t="n">
        <v>0.67</v>
      </c>
      <c r="K605" s="127" t="n">
        <f aca="false">IF(AND(ISNUMBER(J605),ISNUMBER(J599)),J605-J599,"")</f>
        <v>-0.23</v>
      </c>
      <c r="L605" s="127" t="n">
        <v>392</v>
      </c>
      <c r="M605" s="127" t="n">
        <f aca="false">IF(AND(ISNUMBER(L605),ISNUMBER(L599)),L605-L599,"")</f>
        <v>-105</v>
      </c>
      <c r="N605" s="127" t="n">
        <v>1.9918</v>
      </c>
      <c r="O605" s="127" t="n">
        <f aca="false">IF(AND(ISNUMBER(N605),ISNUMBER(N599)),N605-N599,"")</f>
        <v>-0.2317</v>
      </c>
      <c r="P605" s="127" t="n">
        <v>-1</v>
      </c>
      <c r="Q605" s="127" t="n">
        <v>0</v>
      </c>
      <c r="R605" s="127" t="n">
        <f aca="false">IF(ISNUMBER(F605),IF(AND(F605&gt;0.02,G605=1),100,IF(F605&gt;-0.02,50,0)),"")</f>
        <v>100</v>
      </c>
      <c r="S605" s="127" t="n">
        <f aca="false">IF(ISNUMBER(H605),IF(H605&gt;0.05,100,IF(H605&gt;0,50,0)),"")</f>
        <v>100</v>
      </c>
      <c r="T605" s="127" t="n">
        <f aca="false">IF(AND(A605&gt;="2019-01",ISNUMBER(L605)),IF(AND(L605&lt;350,OR(NOT(ISNUMBER(M605)),M605&lt;50)),100,IF(L605&lt;=450,50,0)),IF(ISNUMBER(J605),IF(AND(J605&lt;0.95,OR(NOT(ISNUMBER(K605)),K605&lt;0.2)),100,IF(AND(J605&lt;=1.35,OR(NOT(ISNUMBER(K605)),K605&lt;0.4)),50,0)),""))</f>
        <v>100</v>
      </c>
      <c r="U605" s="127" t="n">
        <f aca="false">IF(ISNUMBER(P605),IF(P605=1,100,IF(P605=0,50,0)),"")</f>
        <v>0</v>
      </c>
      <c r="V605" s="127" t="n">
        <f aca="false">IF(ISNUMBER(Q605),IF(Q605=1,0,100),"")</f>
        <v>100</v>
      </c>
      <c r="W605" s="127" t="n">
        <f aca="false">IF(ISNUMBER(N605),IF(OR(N605&lt;4,AND(N605&lt;6,ISNUMBER(O605),O605&lt;-0.3)),100,IF(OR(N605&lt;=6,AND(ISNUMBER(O605),O605&lt;-0.3)),50,0)),"")</f>
        <v>100</v>
      </c>
      <c r="X605" s="127" t="n">
        <f aca="false">IF(ISNUMBER(I605),IF(I605&lt;15,100,IF(I605&lt;=25,50,0)),"")</f>
        <v>100</v>
      </c>
      <c r="Y605" s="127" t="n">
        <f aca="false">SUMPRODUCT({30,10,20,15,10,10,5},--ISNUMBER(R605:X605))</f>
        <v>100</v>
      </c>
      <c r="Z605" s="127" t="n">
        <f aca="false">IF(Y605&gt;=60,SUMPRODUCT({30,10,20,15,10,10,5},R605:X605)/Y605,"")</f>
        <v>85</v>
      </c>
      <c r="AA605" s="127" t="str">
        <f aca="false">IF(ISNUMBER(Z605),IF(Z605&gt;=70,"EASY",IF(Z605&gt;40,"UNCERTAIN","HARD")),"")</f>
        <v>EASY</v>
      </c>
    </row>
    <row r="606" customFormat="false" ht="15" hidden="false" customHeight="false" outlineLevel="0" collapsed="false">
      <c r="A606" s="127" t="s">
        <v>1896</v>
      </c>
      <c r="B606" s="127" t="n">
        <v>0.0114</v>
      </c>
      <c r="C606" s="127" t="s">
        <v>1293</v>
      </c>
      <c r="D606" s="127" t="n">
        <f aca="false">D605*(1+B606)</f>
        <v>12881.670572048</v>
      </c>
      <c r="E606" s="127" t="n">
        <f aca="false">AVERAGE(D597:D606)</f>
        <v>12005.9034497992</v>
      </c>
      <c r="F606" s="127" t="n">
        <f aca="false">D606/E606-1</f>
        <v>0.0729447080688863</v>
      </c>
      <c r="G606" s="127" t="n">
        <f aca="false">IF(E606&gt;E605,1,0)</f>
        <v>1</v>
      </c>
      <c r="H606" s="127" t="n">
        <f aca="false">D606/D594-1</f>
        <v>0.195231621554468</v>
      </c>
      <c r="I606" s="127" t="n">
        <f aca="false">STDEV(B601:B606)*SQRT(12)*100</f>
        <v>5.87423186467814</v>
      </c>
      <c r="J606" s="127" t="n">
        <v>0.7</v>
      </c>
      <c r="K606" s="127" t="n">
        <f aca="false">IF(AND(ISNUMBER(J606),ISNUMBER(J600)),J606-J600,"")</f>
        <v>-0.17</v>
      </c>
      <c r="L606" s="127" t="n">
        <v>375</v>
      </c>
      <c r="M606" s="127" t="n">
        <f aca="false">IF(AND(ISNUMBER(L606),ISNUMBER(L600)),L606-L600,"")</f>
        <v>-116</v>
      </c>
      <c r="N606" s="127" t="n">
        <v>1.8816</v>
      </c>
      <c r="O606" s="127" t="n">
        <f aca="false">IF(AND(ISNUMBER(N606),ISNUMBER(N600)),N606-N600,"")</f>
        <v>-0.2922</v>
      </c>
      <c r="P606" s="127" t="n">
        <v>-1</v>
      </c>
      <c r="Q606" s="127" t="n">
        <v>0</v>
      </c>
      <c r="R606" s="127" t="n">
        <f aca="false">IF(ISNUMBER(F606),IF(AND(F606&gt;0.02,G606=1),100,IF(F606&gt;-0.02,50,0)),"")</f>
        <v>100</v>
      </c>
      <c r="S606" s="127" t="n">
        <f aca="false">IF(ISNUMBER(H606),IF(H606&gt;0.05,100,IF(H606&gt;0,50,0)),"")</f>
        <v>100</v>
      </c>
      <c r="T606" s="127" t="n">
        <f aca="false">IF(AND(A606&gt;="2019-01",ISNUMBER(L606)),IF(AND(L606&lt;350,OR(NOT(ISNUMBER(M606)),M606&lt;50)),100,IF(L606&lt;=450,50,0)),IF(ISNUMBER(J606),IF(AND(J606&lt;0.95,OR(NOT(ISNUMBER(K606)),K606&lt;0.2)),100,IF(AND(J606&lt;=1.35,OR(NOT(ISNUMBER(K606)),K606&lt;0.4)),50,0)),""))</f>
        <v>100</v>
      </c>
      <c r="U606" s="127" t="n">
        <f aca="false">IF(ISNUMBER(P606),IF(P606=1,100,IF(P606=0,50,0)),"")</f>
        <v>0</v>
      </c>
      <c r="V606" s="127" t="n">
        <f aca="false">IF(ISNUMBER(Q606),IF(Q606=1,0,100),"")</f>
        <v>100</v>
      </c>
      <c r="W606" s="127" t="n">
        <f aca="false">IF(ISNUMBER(N606),IF(OR(N606&lt;4,AND(N606&lt;6,ISNUMBER(O606),O606&lt;-0.3)),100,IF(OR(N606&lt;=6,AND(ISNUMBER(O606),O606&lt;-0.3)),50,0)),"")</f>
        <v>100</v>
      </c>
      <c r="X606" s="127" t="n">
        <f aca="false">IF(ISNUMBER(I606),IF(I606&lt;15,100,IF(I606&lt;=25,50,0)),"")</f>
        <v>100</v>
      </c>
      <c r="Y606" s="127" t="n">
        <f aca="false">SUMPRODUCT({30,10,20,15,10,10,5},--ISNUMBER(R606:X606))</f>
        <v>100</v>
      </c>
      <c r="Z606" s="127" t="n">
        <f aca="false">IF(Y606&gt;=60,SUMPRODUCT({30,10,20,15,10,10,5},R606:X606)/Y606,"")</f>
        <v>85</v>
      </c>
      <c r="AA606" s="127" t="str">
        <f aca="false">IF(ISNUMBER(Z606),IF(Z606&gt;=70,"EASY",IF(Z606&gt;40,"UNCERTAIN","HARD")),"")</f>
        <v>EASY</v>
      </c>
    </row>
    <row r="607" customFormat="false" ht="15" hidden="false" customHeight="false" outlineLevel="0" collapsed="false">
      <c r="A607" s="127" t="s">
        <v>1897</v>
      </c>
      <c r="B607" s="127" t="n">
        <v>0.0112</v>
      </c>
      <c r="C607" s="127" t="s">
        <v>1293</v>
      </c>
      <c r="D607" s="127" t="n">
        <f aca="false">D606*(1+B607)</f>
        <v>13025.945282455</v>
      </c>
      <c r="E607" s="127" t="n">
        <f aca="false">AVERAGE(D598:D607)</f>
        <v>12168.2404070341</v>
      </c>
      <c r="F607" s="127" t="n">
        <f aca="false">D607/E607-1</f>
        <v>0.0704871737186437</v>
      </c>
      <c r="G607" s="127" t="n">
        <f aca="false">IF(E607&gt;E606,1,0)</f>
        <v>1</v>
      </c>
      <c r="H607" s="127" t="n">
        <f aca="false">D607/D595-1</f>
        <v>0.18736439307975</v>
      </c>
      <c r="I607" s="127" t="n">
        <f aca="false">STDEV(B602:B607)*SQRT(12)*100</f>
        <v>3.99018796549736</v>
      </c>
      <c r="J607" s="127" t="n">
        <v>0.7</v>
      </c>
      <c r="K607" s="127" t="n">
        <f aca="false">IF(AND(ISNUMBER(J607),ISNUMBER(J601)),J607-J601,"")</f>
        <v>-0.15</v>
      </c>
      <c r="L607" s="127" t="n">
        <v>374</v>
      </c>
      <c r="M607" s="127" t="n">
        <f aca="false">IF(AND(ISNUMBER(L607),ISNUMBER(L601)),L607-L601,"")</f>
        <v>-93</v>
      </c>
      <c r="N607" s="127" t="n">
        <v>1.7407</v>
      </c>
      <c r="O607" s="127" t="n">
        <f aca="false">IF(AND(ISNUMBER(N607),ISNUMBER(N601)),N607-N601,"")</f>
        <v>-0.4073</v>
      </c>
      <c r="P607" s="127" t="n">
        <v>-1</v>
      </c>
      <c r="Q607" s="127" t="n">
        <v>0</v>
      </c>
      <c r="R607" s="127" t="n">
        <f aca="false">IF(ISNUMBER(F607),IF(AND(F607&gt;0.02,G607=1),100,IF(F607&gt;-0.02,50,0)),"")</f>
        <v>100</v>
      </c>
      <c r="S607" s="127" t="n">
        <f aca="false">IF(ISNUMBER(H607),IF(H607&gt;0.05,100,IF(H607&gt;0,50,0)),"")</f>
        <v>100</v>
      </c>
      <c r="T607" s="127" t="n">
        <f aca="false">IF(AND(A607&gt;="2019-01",ISNUMBER(L607)),IF(AND(L607&lt;350,OR(NOT(ISNUMBER(M607)),M607&lt;50)),100,IF(L607&lt;=450,50,0)),IF(ISNUMBER(J607),IF(AND(J607&lt;0.95,OR(NOT(ISNUMBER(K607)),K607&lt;0.2)),100,IF(AND(J607&lt;=1.35,OR(NOT(ISNUMBER(K607)),K607&lt;0.4)),50,0)),""))</f>
        <v>100</v>
      </c>
      <c r="U607" s="127" t="n">
        <f aca="false">IF(ISNUMBER(P607),IF(P607=1,100,IF(P607=0,50,0)),"")</f>
        <v>0</v>
      </c>
      <c r="V607" s="127" t="n">
        <f aca="false">IF(ISNUMBER(Q607),IF(Q607=1,0,100),"")</f>
        <v>100</v>
      </c>
      <c r="W607" s="127" t="n">
        <f aca="false">IF(ISNUMBER(N607),IF(OR(N607&lt;4,AND(N607&lt;6,ISNUMBER(O607),O607&lt;-0.3)),100,IF(OR(N607&lt;=6,AND(ISNUMBER(O607),O607&lt;-0.3)),50,0)),"")</f>
        <v>100</v>
      </c>
      <c r="X607" s="127" t="n">
        <f aca="false">IF(ISNUMBER(I607),IF(I607&lt;15,100,IF(I607&lt;=25,50,0)),"")</f>
        <v>100</v>
      </c>
      <c r="Y607" s="127" t="n">
        <f aca="false">SUMPRODUCT({30,10,20,15,10,10,5},--ISNUMBER(R607:X607))</f>
        <v>100</v>
      </c>
      <c r="Z607" s="127" t="n">
        <f aca="false">IF(Y607&gt;=60,SUMPRODUCT({30,10,20,15,10,10,5},R607:X607)/Y607,"")</f>
        <v>85</v>
      </c>
      <c r="AA607" s="127" t="str">
        <f aca="false">IF(ISNUMBER(Z607),IF(Z607&gt;=70,"EASY",IF(Z607&gt;40,"UNCERTAIN","HARD")),"")</f>
        <v>EASY</v>
      </c>
    </row>
    <row r="608" customFormat="false" ht="15" hidden="false" customHeight="false" outlineLevel="0" collapsed="false">
      <c r="A608" s="127" t="s">
        <v>1898</v>
      </c>
      <c r="B608" s="127" t="n">
        <v>0.0084</v>
      </c>
      <c r="C608" s="127" t="s">
        <v>1293</v>
      </c>
      <c r="D608" s="127" t="n">
        <f aca="false">D607*(1+B608)</f>
        <v>13135.3632228276</v>
      </c>
      <c r="E608" s="127" t="n">
        <f aca="false">AVERAGE(D599:D608)</f>
        <v>12335.5898189371</v>
      </c>
      <c r="F608" s="127" t="n">
        <f aca="false">D608/E608-1</f>
        <v>0.0648346301741265</v>
      </c>
      <c r="G608" s="127" t="n">
        <f aca="false">IF(E608&gt;E607,1,0)</f>
        <v>1</v>
      </c>
      <c r="H608" s="127" t="n">
        <f aca="false">D608/D596-1</f>
        <v>0.197697563250595</v>
      </c>
      <c r="I608" s="127" t="n">
        <f aca="false">STDEV(B603:B608)*SQRT(12)*100</f>
        <v>4.1221596281561</v>
      </c>
      <c r="J608" s="127" t="n">
        <v>0.69</v>
      </c>
      <c r="K608" s="127" t="n">
        <f aca="false">IF(AND(ISNUMBER(J608),ISNUMBER(J602)),J608-J602,"")</f>
        <v>-0.0800000000000001</v>
      </c>
      <c r="L608" s="127" t="n">
        <v>377</v>
      </c>
      <c r="M608" s="127" t="n">
        <f aca="false">IF(AND(ISNUMBER(L608),ISNUMBER(L602)),L608-L602,"")</f>
        <v>-44</v>
      </c>
      <c r="N608" s="127" t="n">
        <v>1.7192</v>
      </c>
      <c r="O608" s="127" t="n">
        <f aca="false">IF(AND(ISNUMBER(N608),ISNUMBER(N602)),N608-N602,"")</f>
        <v>-0.491</v>
      </c>
      <c r="P608" s="127" t="n">
        <v>-1</v>
      </c>
      <c r="Q608" s="127" t="n">
        <v>0</v>
      </c>
      <c r="R608" s="127" t="n">
        <f aca="false">IF(ISNUMBER(F608),IF(AND(F608&gt;0.02,G608=1),100,IF(F608&gt;-0.02,50,0)),"")</f>
        <v>100</v>
      </c>
      <c r="S608" s="127" t="n">
        <f aca="false">IF(ISNUMBER(H608),IF(H608&gt;0.05,100,IF(H608&gt;0,50,0)),"")</f>
        <v>100</v>
      </c>
      <c r="T608" s="127" t="n">
        <f aca="false">IF(AND(A608&gt;="2019-01",ISNUMBER(L608)),IF(AND(L608&lt;350,OR(NOT(ISNUMBER(M608)),M608&lt;50)),100,IF(L608&lt;=450,50,0)),IF(ISNUMBER(J608),IF(AND(J608&lt;0.95,OR(NOT(ISNUMBER(K608)),K608&lt;0.2)),100,IF(AND(J608&lt;=1.35,OR(NOT(ISNUMBER(K608)),K608&lt;0.4)),50,0)),""))</f>
        <v>100</v>
      </c>
      <c r="U608" s="127" t="n">
        <f aca="false">IF(ISNUMBER(P608),IF(P608=1,100,IF(P608=0,50,0)),"")</f>
        <v>0</v>
      </c>
      <c r="V608" s="127" t="n">
        <f aca="false">IF(ISNUMBER(Q608),IF(Q608=1,0,100),"")</f>
        <v>100</v>
      </c>
      <c r="W608" s="127" t="n">
        <f aca="false">IF(ISNUMBER(N608),IF(OR(N608&lt;4,AND(N608&lt;6,ISNUMBER(O608),O608&lt;-0.3)),100,IF(OR(N608&lt;=6,AND(ISNUMBER(O608),O608&lt;-0.3)),50,0)),"")</f>
        <v>100</v>
      </c>
      <c r="X608" s="127" t="n">
        <f aca="false">IF(ISNUMBER(I608),IF(I608&lt;15,100,IF(I608&lt;=25,50,0)),"")</f>
        <v>100</v>
      </c>
      <c r="Y608" s="127" t="n">
        <f aca="false">SUMPRODUCT({30,10,20,15,10,10,5},--ISNUMBER(R608:X608))</f>
        <v>100</v>
      </c>
      <c r="Z608" s="127" t="n">
        <f aca="false">IF(Y608&gt;=60,SUMPRODUCT({30,10,20,15,10,10,5},R608:X608)/Y608,"")</f>
        <v>85</v>
      </c>
      <c r="AA608" s="127" t="str">
        <f aca="false">IF(ISNUMBER(Z608),IF(Z608&gt;=70,"EASY",IF(Z608&gt;40,"UNCERTAIN","HARD")),"")</f>
        <v>EASY</v>
      </c>
    </row>
    <row r="609" customFormat="false" ht="15" hidden="false" customHeight="false" outlineLevel="0" collapsed="false">
      <c r="A609" s="127" t="s">
        <v>1899</v>
      </c>
      <c r="B609" s="127" t="n">
        <v>0.0194</v>
      </c>
      <c r="C609" s="127" t="s">
        <v>1293</v>
      </c>
      <c r="D609" s="127" t="n">
        <f aca="false">D608*(1+B609)</f>
        <v>13390.1892693504</v>
      </c>
      <c r="E609" s="127" t="n">
        <f aca="false">AVERAGE(D600:D609)</f>
        <v>12525.3271308343</v>
      </c>
      <c r="F609" s="127" t="n">
        <f aca="false">D609/E609-1</f>
        <v>0.069049065903203</v>
      </c>
      <c r="G609" s="127" t="n">
        <f aca="false">IF(E609&gt;E608,1,0)</f>
        <v>1</v>
      </c>
      <c r="H609" s="127" t="n">
        <f aca="false">D609/D597-1</f>
        <v>0.174312682483079</v>
      </c>
      <c r="I609" s="127" t="n">
        <f aca="false">STDEV(B604:B609)*SQRT(12)*100</f>
        <v>4.11092690277996</v>
      </c>
      <c r="J609" s="127" t="n">
        <v>0.69</v>
      </c>
      <c r="K609" s="127" t="n">
        <f aca="false">IF(AND(ISNUMBER(J609),ISNUMBER(J603)),J609-J603,"")</f>
        <v>-0.05</v>
      </c>
      <c r="L609" s="127" t="n">
        <v>361</v>
      </c>
      <c r="M609" s="127" t="n">
        <f aca="false">IF(AND(ISNUMBER(L609),ISNUMBER(L603)),L609-L603,"")</f>
        <v>-39</v>
      </c>
      <c r="N609" s="127" t="n">
        <v>1.7102</v>
      </c>
      <c r="O609" s="127" t="n">
        <f aca="false">IF(AND(ISNUMBER(N609),ISNUMBER(N603)),N609-N603,"")</f>
        <v>-0.5445</v>
      </c>
      <c r="P609" s="127" t="n">
        <v>-1</v>
      </c>
      <c r="Q609" s="127" t="n">
        <v>0</v>
      </c>
      <c r="R609" s="127" t="n">
        <f aca="false">IF(ISNUMBER(F609),IF(AND(F609&gt;0.02,G609=1),100,IF(F609&gt;-0.02,50,0)),"")</f>
        <v>100</v>
      </c>
      <c r="S609" s="127" t="n">
        <f aca="false">IF(ISNUMBER(H609),IF(H609&gt;0.05,100,IF(H609&gt;0,50,0)),"")</f>
        <v>100</v>
      </c>
      <c r="T609" s="127" t="n">
        <f aca="false">IF(AND(A609&gt;="2019-01",ISNUMBER(L609)),IF(AND(L609&lt;350,OR(NOT(ISNUMBER(M609)),M609&lt;50)),100,IF(L609&lt;=450,50,0)),IF(ISNUMBER(J609),IF(AND(J609&lt;0.95,OR(NOT(ISNUMBER(K609)),K609&lt;0.2)),100,IF(AND(J609&lt;=1.35,OR(NOT(ISNUMBER(K609)),K609&lt;0.4)),50,0)),""))</f>
        <v>100</v>
      </c>
      <c r="U609" s="127" t="n">
        <f aca="false">IF(ISNUMBER(P609),IF(P609=1,100,IF(P609=0,50,0)),"")</f>
        <v>0</v>
      </c>
      <c r="V609" s="127" t="n">
        <f aca="false">IF(ISNUMBER(Q609),IF(Q609=1,0,100),"")</f>
        <v>100</v>
      </c>
      <c r="W609" s="127" t="n">
        <f aca="false">IF(ISNUMBER(N609),IF(OR(N609&lt;4,AND(N609&lt;6,ISNUMBER(O609),O609&lt;-0.3)),100,IF(OR(N609&lt;=6,AND(ISNUMBER(O609),O609&lt;-0.3)),50,0)),"")</f>
        <v>100</v>
      </c>
      <c r="X609" s="127" t="n">
        <f aca="false">IF(ISNUMBER(I609),IF(I609&lt;15,100,IF(I609&lt;=25,50,0)),"")</f>
        <v>100</v>
      </c>
      <c r="Y609" s="127" t="n">
        <f aca="false">SUMPRODUCT({30,10,20,15,10,10,5},--ISNUMBER(R609:X609))</f>
        <v>100</v>
      </c>
      <c r="Z609" s="127" t="n">
        <f aca="false">IF(Y609&gt;=60,SUMPRODUCT({30,10,20,15,10,10,5},R609:X609)/Y609,"")</f>
        <v>85</v>
      </c>
      <c r="AA609" s="127" t="str">
        <f aca="false">IF(ISNUMBER(Z609),IF(Z609&gt;=70,"EASY",IF(Z609&gt;40,"UNCERTAIN","HARD")),"")</f>
        <v>EASY</v>
      </c>
    </row>
    <row r="610" customFormat="false" ht="15" hidden="false" customHeight="false" outlineLevel="0" collapsed="false">
      <c r="A610" s="127" t="s">
        <v>1900</v>
      </c>
      <c r="B610" s="127" t="n">
        <v>0.0025</v>
      </c>
      <c r="C610" s="127" t="s">
        <v>1293</v>
      </c>
      <c r="D610" s="127" t="n">
        <f aca="false">D609*(1+B610)</f>
        <v>13423.6647425238</v>
      </c>
      <c r="E610" s="127" t="n">
        <f aca="false">AVERAGE(D601:D610)</f>
        <v>12741.3976223496</v>
      </c>
      <c r="F610" s="127" t="n">
        <f aca="false">D610/E610-1</f>
        <v>0.0535472748277994</v>
      </c>
      <c r="G610" s="127" t="n">
        <f aca="false">IF(E610&gt;E609,1,0)</f>
        <v>1</v>
      </c>
      <c r="H610" s="127" t="n">
        <f aca="false">D610/D598-1</f>
        <v>0.171158440299728</v>
      </c>
      <c r="I610" s="127" t="n">
        <f aca="false">STDEV(B605:B610)*SQRT(12)*100</f>
        <v>2.24625020868113</v>
      </c>
      <c r="J610" s="127" t="n">
        <v>0.68</v>
      </c>
      <c r="K610" s="127" t="n">
        <f aca="false">IF(AND(ISNUMBER(J610),ISNUMBER(J604)),J610-J604,"")</f>
        <v>-0.0099999999999999</v>
      </c>
      <c r="L610" s="127" t="n">
        <v>385</v>
      </c>
      <c r="M610" s="127" t="n">
        <f aca="false">IF(AND(ISNUMBER(L610),ISNUMBER(L604)),L610-L604,"")</f>
        <v>11</v>
      </c>
      <c r="N610" s="127" t="n">
        <v>1.6948</v>
      </c>
      <c r="O610" s="127" t="n">
        <f aca="false">IF(AND(ISNUMBER(N610),ISNUMBER(N604)),N610-N604,"")</f>
        <v>-0.5027</v>
      </c>
      <c r="P610" s="127" t="n">
        <v>-1</v>
      </c>
      <c r="Q610" s="127" t="n">
        <v>0</v>
      </c>
      <c r="R610" s="127" t="n">
        <f aca="false">IF(ISNUMBER(F610),IF(AND(F610&gt;0.02,G610=1),100,IF(F610&gt;-0.02,50,0)),"")</f>
        <v>100</v>
      </c>
      <c r="S610" s="127" t="n">
        <f aca="false">IF(ISNUMBER(H610),IF(H610&gt;0.05,100,IF(H610&gt;0,50,0)),"")</f>
        <v>100</v>
      </c>
      <c r="T610" s="127" t="n">
        <f aca="false">IF(AND(A610&gt;="2019-01",ISNUMBER(L610)),IF(AND(L610&lt;350,OR(NOT(ISNUMBER(M610)),M610&lt;50)),100,IF(L610&lt;=450,50,0)),IF(ISNUMBER(J610),IF(AND(J610&lt;0.95,OR(NOT(ISNUMBER(K610)),K610&lt;0.2)),100,IF(AND(J610&lt;=1.35,OR(NOT(ISNUMBER(K610)),K610&lt;0.4)),50,0)),""))</f>
        <v>100</v>
      </c>
      <c r="U610" s="127" t="n">
        <f aca="false">IF(ISNUMBER(P610),IF(P610=1,100,IF(P610=0,50,0)),"")</f>
        <v>0</v>
      </c>
      <c r="V610" s="127" t="n">
        <f aca="false">IF(ISNUMBER(Q610),IF(Q610=1,0,100),"")</f>
        <v>100</v>
      </c>
      <c r="W610" s="127" t="n">
        <f aca="false">IF(ISNUMBER(N610),IF(OR(N610&lt;4,AND(N610&lt;6,ISNUMBER(O610),O610&lt;-0.3)),100,IF(OR(N610&lt;=6,AND(ISNUMBER(O610),O610&lt;-0.3)),50,0)),"")</f>
        <v>100</v>
      </c>
      <c r="X610" s="127" t="n">
        <f aca="false">IF(ISNUMBER(I610),IF(I610&lt;15,100,IF(I610&lt;=25,50,0)),"")</f>
        <v>100</v>
      </c>
      <c r="Y610" s="127" t="n">
        <f aca="false">SUMPRODUCT({30,10,20,15,10,10,5},--ISNUMBER(R610:X610))</f>
        <v>100</v>
      </c>
      <c r="Z610" s="127" t="n">
        <f aca="false">IF(Y610&gt;=60,SUMPRODUCT({30,10,20,15,10,10,5},R610:X610)/Y610,"")</f>
        <v>85</v>
      </c>
      <c r="AA610" s="127" t="str">
        <f aca="false">IF(ISNUMBER(Z610),IF(Z610&gt;=70,"EASY",IF(Z610&gt;40,"UNCERTAIN","HARD")),"")</f>
        <v>EASY</v>
      </c>
    </row>
    <row r="611" customFormat="false" ht="15" hidden="false" customHeight="false" outlineLevel="0" collapsed="false">
      <c r="A611" s="127" t="s">
        <v>1901</v>
      </c>
      <c r="B611" s="127" t="n">
        <v>0.026</v>
      </c>
      <c r="C611" s="127" t="s">
        <v>1293</v>
      </c>
      <c r="D611" s="127" t="n">
        <f aca="false">D610*(1+B611)</f>
        <v>13772.6800258294</v>
      </c>
      <c r="E611" s="127" t="n">
        <f aca="false">AVERAGE(D602:D611)</f>
        <v>12937.5190278362</v>
      </c>
      <c r="F611" s="127" t="n">
        <f aca="false">D611/E611-1</f>
        <v>0.0645534121492968</v>
      </c>
      <c r="G611" s="127" t="n">
        <f aca="false">IF(E611&gt;E610,1,0)</f>
        <v>1</v>
      </c>
      <c r="H611" s="127" t="n">
        <f aca="false">D611/D599-1</f>
        <v>0.198372952775028</v>
      </c>
      <c r="I611" s="127" t="n">
        <f aca="false">STDEV(B606:B611)*SQRT(12)*100</f>
        <v>2.88597297284642</v>
      </c>
      <c r="J611" s="127" t="n">
        <v>0.67</v>
      </c>
      <c r="K611" s="127" t="n">
        <f aca="false">IF(AND(ISNUMBER(J611),ISNUMBER(J605)),J611-J605,"")</f>
        <v>0</v>
      </c>
      <c r="L611" s="127" t="n">
        <v>354</v>
      </c>
      <c r="M611" s="127" t="n">
        <f aca="false">IF(AND(ISNUMBER(L611),ISNUMBER(L605)),L611-L605,"")</f>
        <v>-38</v>
      </c>
      <c r="N611" s="127" t="n">
        <v>1.6995</v>
      </c>
      <c r="O611" s="127" t="n">
        <f aca="false">IF(AND(ISNUMBER(N611),ISNUMBER(N605)),N611-N605,"")</f>
        <v>-0.2923</v>
      </c>
      <c r="P611" s="127" t="n">
        <v>-1</v>
      </c>
      <c r="Q611" s="127" t="n">
        <v>0</v>
      </c>
      <c r="R611" s="127" t="n">
        <f aca="false">IF(ISNUMBER(F611),IF(AND(F611&gt;0.02,G611=1),100,IF(F611&gt;-0.02,50,0)),"")</f>
        <v>100</v>
      </c>
      <c r="S611" s="127" t="n">
        <f aca="false">IF(ISNUMBER(H611),IF(H611&gt;0.05,100,IF(H611&gt;0,50,0)),"")</f>
        <v>100</v>
      </c>
      <c r="T611" s="127" t="n">
        <f aca="false">IF(AND(A611&gt;="2019-01",ISNUMBER(L611)),IF(AND(L611&lt;350,OR(NOT(ISNUMBER(M611)),M611&lt;50)),100,IF(L611&lt;=450,50,0)),IF(ISNUMBER(J611),IF(AND(J611&lt;0.95,OR(NOT(ISNUMBER(K611)),K611&lt;0.2)),100,IF(AND(J611&lt;=1.35,OR(NOT(ISNUMBER(K611)),K611&lt;0.4)),50,0)),""))</f>
        <v>100</v>
      </c>
      <c r="U611" s="127" t="n">
        <f aca="false">IF(ISNUMBER(P611),IF(P611=1,100,IF(P611=0,50,0)),"")</f>
        <v>0</v>
      </c>
      <c r="V611" s="127" t="n">
        <f aca="false">IF(ISNUMBER(Q611),IF(Q611=1,0,100),"")</f>
        <v>100</v>
      </c>
      <c r="W611" s="127" t="n">
        <f aca="false">IF(ISNUMBER(N611),IF(OR(N611&lt;4,AND(N611&lt;6,ISNUMBER(O611),O611&lt;-0.3)),100,IF(OR(N611&lt;=6,AND(ISNUMBER(O611),O611&lt;-0.3)),50,0)),"")</f>
        <v>100</v>
      </c>
      <c r="X611" s="127" t="n">
        <f aca="false">IF(ISNUMBER(I611),IF(I611&lt;15,100,IF(I611&lt;=25,50,0)),"")</f>
        <v>100</v>
      </c>
      <c r="Y611" s="127" t="n">
        <f aca="false">SUMPRODUCT({30,10,20,15,10,10,5},--ISNUMBER(R611:X611))</f>
        <v>100</v>
      </c>
      <c r="Z611" s="127" t="n">
        <f aca="false">IF(Y611&gt;=60,SUMPRODUCT({30,10,20,15,10,10,5},R611:X611)/Y611,"")</f>
        <v>85</v>
      </c>
      <c r="AA611" s="127" t="str">
        <f aca="false">IF(ISNUMBER(Z611),IF(Z611&gt;=70,"EASY",IF(Z611&gt;40,"UNCERTAIN","HARD")),"")</f>
        <v>EASY</v>
      </c>
    </row>
    <row r="612" customFormat="false" ht="15" hidden="false" customHeight="false" outlineLevel="0" collapsed="false">
      <c r="A612" s="127" t="s">
        <v>1902</v>
      </c>
      <c r="B612" s="127" t="n">
        <v>0.0234</v>
      </c>
      <c r="C612" s="127" t="s">
        <v>1293</v>
      </c>
      <c r="D612" s="127" t="n">
        <f aca="false">D611*(1+B612)</f>
        <v>14094.9607384338</v>
      </c>
      <c r="E612" s="127" t="n">
        <f aca="false">AVERAGE(D603:D612)</f>
        <v>13144.0172925369</v>
      </c>
      <c r="F612" s="127" t="n">
        <f aca="false">D612/E612-1</f>
        <v>0.0723480063006994</v>
      </c>
      <c r="G612" s="127" t="n">
        <f aca="false">IF(E612&gt;E611,1,0)</f>
        <v>1</v>
      </c>
      <c r="H612" s="127" t="n">
        <f aca="false">D612/D600-1</f>
        <v>0.251443754969351</v>
      </c>
      <c r="I612" s="127" t="n">
        <f aca="false">STDEV(B607:B612)*SQRT(12)*100</f>
        <v>3.193875388928</v>
      </c>
      <c r="J612" s="127" t="n">
        <v>0.72</v>
      </c>
      <c r="K612" s="127" t="n">
        <f aca="false">IF(AND(ISNUMBER(J612),ISNUMBER(J606)),J612-J606,"")</f>
        <v>0.02</v>
      </c>
      <c r="L612" s="127" t="n">
        <v>351</v>
      </c>
      <c r="M612" s="127" t="n">
        <f aca="false">IF(AND(ISNUMBER(L612),ISNUMBER(L606)),L612-L606,"")</f>
        <v>-24</v>
      </c>
      <c r="N612" s="127" t="n">
        <v>1.7746</v>
      </c>
      <c r="O612" s="127" t="n">
        <f aca="false">IF(AND(ISNUMBER(N612),ISNUMBER(N606)),N612-N606,"")</f>
        <v>-0.107</v>
      </c>
      <c r="P612" s="127" t="n">
        <v>-1</v>
      </c>
      <c r="Q612" s="127" t="n">
        <v>0</v>
      </c>
      <c r="R612" s="127" t="n">
        <f aca="false">IF(ISNUMBER(F612),IF(AND(F612&gt;0.02,G612=1),100,IF(F612&gt;-0.02,50,0)),"")</f>
        <v>100</v>
      </c>
      <c r="S612" s="127" t="n">
        <f aca="false">IF(ISNUMBER(H612),IF(H612&gt;0.05,100,IF(H612&gt;0,50,0)),"")</f>
        <v>100</v>
      </c>
      <c r="T612" s="127" t="n">
        <f aca="false">IF(AND(A612&gt;="2019-01",ISNUMBER(L612)),IF(AND(L612&lt;350,OR(NOT(ISNUMBER(M612)),M612&lt;50)),100,IF(L612&lt;=450,50,0)),IF(ISNUMBER(J612),IF(AND(J612&lt;0.95,OR(NOT(ISNUMBER(K612)),K612&lt;0.2)),100,IF(AND(J612&lt;=1.35,OR(NOT(ISNUMBER(K612)),K612&lt;0.4)),50,0)),""))</f>
        <v>100</v>
      </c>
      <c r="U612" s="127" t="n">
        <f aca="false">IF(ISNUMBER(P612),IF(P612=1,100,IF(P612=0,50,0)),"")</f>
        <v>0</v>
      </c>
      <c r="V612" s="127" t="n">
        <f aca="false">IF(ISNUMBER(Q612),IF(Q612=1,0,100),"")</f>
        <v>100</v>
      </c>
      <c r="W612" s="127" t="n">
        <f aca="false">IF(ISNUMBER(N612),IF(OR(N612&lt;4,AND(N612&lt;6,ISNUMBER(O612),O612&lt;-0.3)),100,IF(OR(N612&lt;=6,AND(ISNUMBER(O612),O612&lt;-0.3)),50,0)),"")</f>
        <v>100</v>
      </c>
      <c r="X612" s="127" t="n">
        <f aca="false">IF(ISNUMBER(I612),IF(I612&lt;15,100,IF(I612&lt;=25,50,0)),"")</f>
        <v>100</v>
      </c>
      <c r="Y612" s="127" t="n">
        <f aca="false">SUMPRODUCT({30,10,20,15,10,10,5},--ISNUMBER(R612:X612))</f>
        <v>100</v>
      </c>
      <c r="Z612" s="127" t="n">
        <f aca="false">IF(Y612&gt;=60,SUMPRODUCT({30,10,20,15,10,10,5},R612:X612)/Y612,"")</f>
        <v>85</v>
      </c>
      <c r="AA612" s="127" t="str">
        <f aca="false">IF(ISNUMBER(Z612),IF(Z612&gt;=70,"EASY",IF(Z612&gt;40,"UNCERTAIN","HARD")),"")</f>
        <v>EASY</v>
      </c>
    </row>
    <row r="613" customFormat="false" ht="15" hidden="false" customHeight="false" outlineLevel="0" collapsed="false">
      <c r="A613" s="127" t="s">
        <v>1903</v>
      </c>
      <c r="B613" s="127" t="n">
        <v>0.032</v>
      </c>
      <c r="C613" s="127" t="s">
        <v>1293</v>
      </c>
      <c r="D613" s="127" t="n">
        <f aca="false">D612*(1+B613)</f>
        <v>14545.9994820637</v>
      </c>
      <c r="E613" s="127" t="n">
        <f aca="false">AVERAGE(D604:D613)</f>
        <v>13371.8000749796</v>
      </c>
      <c r="F613" s="127" t="n">
        <f aca="false">D613/E613-1</f>
        <v>0.0878116185180806</v>
      </c>
      <c r="G613" s="127" t="n">
        <f aca="false">IF(E613&gt;E612,1,0)</f>
        <v>1</v>
      </c>
      <c r="H613" s="127" t="n">
        <f aca="false">D613/D601-1</f>
        <v>0.2315151665189</v>
      </c>
      <c r="I613" s="127" t="n">
        <f aca="false">STDEV(B608:B613)*SQRT(12)*100</f>
        <v>3.8613417357183</v>
      </c>
      <c r="J613" s="127" t="n">
        <v>0.7</v>
      </c>
      <c r="K613" s="127" t="n">
        <f aca="false">IF(AND(ISNUMBER(J613),ISNUMBER(J607)),J613-J607,"")</f>
        <v>0</v>
      </c>
      <c r="L613" s="127" t="n">
        <v>361</v>
      </c>
      <c r="M613" s="127" t="n">
        <f aca="false">IF(AND(ISNUMBER(L613),ISNUMBER(L607)),L613-L607,"")</f>
        <v>-13</v>
      </c>
      <c r="N613" s="127" t="n">
        <v>1.7121</v>
      </c>
      <c r="O613" s="127" t="n">
        <f aca="false">IF(AND(ISNUMBER(N613),ISNUMBER(N607)),N613-N607,"")</f>
        <v>-0.0286</v>
      </c>
      <c r="P613" s="127" t="n">
        <v>-1</v>
      </c>
      <c r="Q613" s="127" t="n">
        <v>0</v>
      </c>
      <c r="R613" s="127" t="n">
        <f aca="false">IF(ISNUMBER(F613),IF(AND(F613&gt;0.02,G613=1),100,IF(F613&gt;-0.02,50,0)),"")</f>
        <v>100</v>
      </c>
      <c r="S613" s="127" t="n">
        <f aca="false">IF(ISNUMBER(H613),IF(H613&gt;0.05,100,IF(H613&gt;0,50,0)),"")</f>
        <v>100</v>
      </c>
      <c r="T613" s="127" t="n">
        <f aca="false">IF(AND(A613&gt;="2019-01",ISNUMBER(L613)),IF(AND(L613&lt;350,OR(NOT(ISNUMBER(M613)),M613&lt;50)),100,IF(L613&lt;=450,50,0)),IF(ISNUMBER(J613),IF(AND(J613&lt;0.95,OR(NOT(ISNUMBER(K613)),K613&lt;0.2)),100,IF(AND(J613&lt;=1.35,OR(NOT(ISNUMBER(K613)),K613&lt;0.4)),50,0)),""))</f>
        <v>100</v>
      </c>
      <c r="U613" s="127" t="n">
        <f aca="false">IF(ISNUMBER(P613),IF(P613=1,100,IF(P613=0,50,0)),"")</f>
        <v>0</v>
      </c>
      <c r="V613" s="127" t="n">
        <f aca="false">IF(ISNUMBER(Q613),IF(Q613=1,0,100),"")</f>
        <v>100</v>
      </c>
      <c r="W613" s="127" t="n">
        <f aca="false">IF(ISNUMBER(N613),IF(OR(N613&lt;4,AND(N613&lt;6,ISNUMBER(O613),O613&lt;-0.3)),100,IF(OR(N613&lt;=6,AND(ISNUMBER(O613),O613&lt;-0.3)),50,0)),"")</f>
        <v>100</v>
      </c>
      <c r="X613" s="127" t="n">
        <f aca="false">IF(ISNUMBER(I613),IF(I613&lt;15,100,IF(I613&lt;=25,50,0)),"")</f>
        <v>100</v>
      </c>
      <c r="Y613" s="127" t="n">
        <f aca="false">SUMPRODUCT({30,10,20,15,10,10,5},--ISNUMBER(R613:X613))</f>
        <v>100</v>
      </c>
      <c r="Z613" s="127" t="n">
        <f aca="false">IF(Y613&gt;=60,SUMPRODUCT({30,10,20,15,10,10,5},R613:X613)/Y613,"")</f>
        <v>85</v>
      </c>
      <c r="AA613" s="127" t="str">
        <f aca="false">IF(ISNUMBER(Z613),IF(Z613&gt;=70,"EASY",IF(Z613&gt;40,"UNCERTAIN","HARD")),"")</f>
        <v>EASY</v>
      </c>
    </row>
    <row r="614" customFormat="false" ht="15" hidden="false" customHeight="false" outlineLevel="0" collapsed="false">
      <c r="A614" s="127" t="s">
        <v>1904</v>
      </c>
      <c r="B614" s="127" t="n">
        <v>0.0115</v>
      </c>
      <c r="C614" s="127" t="s">
        <v>1293</v>
      </c>
      <c r="D614" s="127" t="n">
        <f aca="false">D613*(1+B614)</f>
        <v>14713.2784761075</v>
      </c>
      <c r="E614" s="127" t="n">
        <f aca="false">AVERAGE(D605:D614)</f>
        <v>13572.0226571426</v>
      </c>
      <c r="F614" s="127" t="n">
        <f aca="false">D614/E614-1</f>
        <v>0.0840888530615793</v>
      </c>
      <c r="G614" s="127" t="n">
        <f aca="false">IF(E614&gt;E613,1,0)</f>
        <v>1</v>
      </c>
      <c r="H614" s="127" t="n">
        <f aca="false">D614/D602-1</f>
        <v>0.223051144755884</v>
      </c>
      <c r="I614" s="127" t="n">
        <f aca="false">STDEV(B609:B614)*SQRT(12)*100</f>
        <v>3.68536565350034</v>
      </c>
      <c r="J614" s="127" t="n">
        <v>0.71</v>
      </c>
      <c r="K614" s="127" t="n">
        <f aca="false">IF(AND(ISNUMBER(J614),ISNUMBER(J608)),J614-J608,"")</f>
        <v>0.02</v>
      </c>
      <c r="L614" s="127" t="n">
        <v>358</v>
      </c>
      <c r="M614" s="127" t="n">
        <f aca="false">IF(AND(ISNUMBER(L614),ISNUMBER(L608)),L614-L608,"")</f>
        <v>-19</v>
      </c>
      <c r="N614" s="127" t="n">
        <v>1.7608</v>
      </c>
      <c r="O614" s="127" t="n">
        <f aca="false">IF(AND(ISNUMBER(N614),ISNUMBER(N608)),N614-N608,"")</f>
        <v>0.0415999999999999</v>
      </c>
      <c r="P614" s="127" t="n">
        <v>-1</v>
      </c>
      <c r="Q614" s="127" t="n">
        <v>0</v>
      </c>
      <c r="R614" s="127" t="n">
        <f aca="false">IF(ISNUMBER(F614),IF(AND(F614&gt;0.02,G614=1),100,IF(F614&gt;-0.02,50,0)),"")</f>
        <v>100</v>
      </c>
      <c r="S614" s="127" t="n">
        <f aca="false">IF(ISNUMBER(H614),IF(H614&gt;0.05,100,IF(H614&gt;0,50,0)),"")</f>
        <v>100</v>
      </c>
      <c r="T614" s="127" t="n">
        <f aca="false">IF(AND(A614&gt;="2019-01",ISNUMBER(L614)),IF(AND(L614&lt;350,OR(NOT(ISNUMBER(M614)),M614&lt;50)),100,IF(L614&lt;=450,50,0)),IF(ISNUMBER(J614),IF(AND(J614&lt;0.95,OR(NOT(ISNUMBER(K614)),K614&lt;0.2)),100,IF(AND(J614&lt;=1.35,OR(NOT(ISNUMBER(K614)),K614&lt;0.4)),50,0)),""))</f>
        <v>100</v>
      </c>
      <c r="U614" s="127" t="n">
        <f aca="false">IF(ISNUMBER(P614),IF(P614=1,100,IF(P614=0,50,0)),"")</f>
        <v>0</v>
      </c>
      <c r="V614" s="127" t="n">
        <f aca="false">IF(ISNUMBER(Q614),IF(Q614=1,0,100),"")</f>
        <v>100</v>
      </c>
      <c r="W614" s="127" t="n">
        <f aca="false">IF(ISNUMBER(N614),IF(OR(N614&lt;4,AND(N614&lt;6,ISNUMBER(O614),O614&lt;-0.3)),100,IF(OR(N614&lt;=6,AND(ISNUMBER(O614),O614&lt;-0.3)),50,0)),"")</f>
        <v>100</v>
      </c>
      <c r="X614" s="127" t="n">
        <f aca="false">IF(ISNUMBER(I614),IF(I614&lt;15,100,IF(I614&lt;=25,50,0)),"")</f>
        <v>100</v>
      </c>
      <c r="Y614" s="127" t="n">
        <f aca="false">SUMPRODUCT({30,10,20,15,10,10,5},--ISNUMBER(R614:X614))</f>
        <v>100</v>
      </c>
      <c r="Z614" s="127" t="n">
        <f aca="false">IF(Y614&gt;=60,SUMPRODUCT({30,10,20,15,10,10,5},R614:X614)/Y614,"")</f>
        <v>85</v>
      </c>
      <c r="AA614" s="127" t="str">
        <f aca="false">IF(ISNUMBER(Z614),IF(Z614&gt;=70,"EASY",IF(Z614&gt;40,"UNCERTAIN","HARD")),"")</f>
        <v>EASY</v>
      </c>
    </row>
    <row r="615" customFormat="false" ht="15" hidden="false" customHeight="false" outlineLevel="0" collapsed="false">
      <c r="A615" s="127" t="s">
        <v>1905</v>
      </c>
      <c r="B615" s="127" t="n">
        <v>0.0569</v>
      </c>
      <c r="C615" s="127" t="s">
        <v>1293</v>
      </c>
      <c r="D615" s="127" t="n">
        <f aca="false">D614*(1+B615)</f>
        <v>15550.464021398</v>
      </c>
      <c r="E615" s="127" t="n">
        <f aca="false">AVERAGE(D606:D615)</f>
        <v>13853.4215833037</v>
      </c>
      <c r="F615" s="127" t="n">
        <f aca="false">D615/E615-1</f>
        <v>0.1224998768636</v>
      </c>
      <c r="G615" s="127" t="n">
        <f aca="false">IF(E615&gt;E614,1,0)</f>
        <v>1</v>
      </c>
      <c r="H615" s="127" t="n">
        <f aca="false">D615/D603-1</f>
        <v>0.267545356827313</v>
      </c>
      <c r="I615" s="127" t="n">
        <f aca="false">STDEV(B610:B615)*SQRT(12)*100</f>
        <v>6.49514587980901</v>
      </c>
      <c r="J615" s="127" t="n">
        <v>0.71</v>
      </c>
      <c r="K615" s="127" t="n">
        <f aca="false">IF(AND(ISNUMBER(J615),ISNUMBER(J609)),J615-J609,"")</f>
        <v>0.02</v>
      </c>
      <c r="L615" s="127" t="n">
        <v>329</v>
      </c>
      <c r="M615" s="127" t="n">
        <f aca="false">IF(AND(ISNUMBER(L615),ISNUMBER(L609)),L615-L609,"")</f>
        <v>-32</v>
      </c>
      <c r="N615" s="127" t="n">
        <v>1.8455</v>
      </c>
      <c r="O615" s="127" t="n">
        <f aca="false">IF(AND(ISNUMBER(N615),ISNUMBER(N609)),N615-N609,"")</f>
        <v>0.1353</v>
      </c>
      <c r="P615" s="127" t="n">
        <v>-1</v>
      </c>
      <c r="Q615" s="127" t="n">
        <v>0</v>
      </c>
      <c r="R615" s="127" t="n">
        <f aca="false">IF(ISNUMBER(F615),IF(AND(F615&gt;0.02,G615=1),100,IF(F615&gt;-0.02,50,0)),"")</f>
        <v>100</v>
      </c>
      <c r="S615" s="127" t="n">
        <f aca="false">IF(ISNUMBER(H615),IF(H615&gt;0.05,100,IF(H615&gt;0,50,0)),"")</f>
        <v>100</v>
      </c>
      <c r="T615" s="127" t="n">
        <f aca="false">IF(AND(A615&gt;="2019-01",ISNUMBER(L615)),IF(AND(L615&lt;350,OR(NOT(ISNUMBER(M615)),M615&lt;50)),100,IF(L615&lt;=450,50,0)),IF(ISNUMBER(J615),IF(AND(J615&lt;0.95,OR(NOT(ISNUMBER(K615)),K615&lt;0.2)),100,IF(AND(J615&lt;=1.35,OR(NOT(ISNUMBER(K615)),K615&lt;0.4)),50,0)),""))</f>
        <v>100</v>
      </c>
      <c r="U615" s="127" t="n">
        <f aca="false">IF(ISNUMBER(P615),IF(P615=1,100,IF(P615=0,50,0)),"")</f>
        <v>0</v>
      </c>
      <c r="V615" s="127" t="n">
        <f aca="false">IF(ISNUMBER(Q615),IF(Q615=1,0,100),"")</f>
        <v>100</v>
      </c>
      <c r="W615" s="127" t="n">
        <f aca="false">IF(ISNUMBER(N615),IF(OR(N615&lt;4,AND(N615&lt;6,ISNUMBER(O615),O615&lt;-0.3)),100,IF(OR(N615&lt;=6,AND(ISNUMBER(O615),O615&lt;-0.3)),50,0)),"")</f>
        <v>100</v>
      </c>
      <c r="X615" s="127" t="n">
        <f aca="false">IF(ISNUMBER(I615),IF(I615&lt;15,100,IF(I615&lt;=25,50,0)),"")</f>
        <v>100</v>
      </c>
      <c r="Y615" s="127" t="n">
        <f aca="false">SUMPRODUCT({30,10,20,15,10,10,5},--ISNUMBER(R615:X615))</f>
        <v>100</v>
      </c>
      <c r="Z615" s="127" t="n">
        <f aca="false">IF(Y615&gt;=60,SUMPRODUCT({30,10,20,15,10,10,5},R615:X615)/Y615,"")</f>
        <v>85</v>
      </c>
      <c r="AA615" s="127" t="str">
        <f aca="false">IF(ISNUMBER(Z615),IF(Z615&gt;=70,"EASY",IF(Z615&gt;40,"UNCERTAIN","HARD")),"")</f>
        <v>EASY</v>
      </c>
    </row>
    <row r="616" customFormat="false" ht="15" hidden="false" customHeight="false" outlineLevel="0" collapsed="false">
      <c r="A616" s="127" t="s">
        <v>1906</v>
      </c>
      <c r="B616" s="127" t="n">
        <v>-0.0354</v>
      </c>
      <c r="C616" s="127" t="s">
        <v>1293</v>
      </c>
      <c r="D616" s="127" t="n">
        <f aca="false">D615*(1+B616)</f>
        <v>14999.9775950405</v>
      </c>
      <c r="E616" s="127" t="n">
        <f aca="false">AVERAGE(D607:D616)</f>
        <v>14065.252285603</v>
      </c>
      <c r="F616" s="127" t="n">
        <f aca="false">D616/E616-1</f>
        <v>0.0664563486283347</v>
      </c>
      <c r="G616" s="127" t="n">
        <f aca="false">IF(E616&gt;E615,1,0)</f>
        <v>1</v>
      </c>
      <c r="H616" s="127" t="n">
        <f aca="false">D616/D604-1</f>
        <v>0.180073594436469</v>
      </c>
      <c r="I616" s="127" t="n">
        <f aca="false">STDEV(B611:B616)*SQRT(12)*100</f>
        <v>10.6086983178899</v>
      </c>
      <c r="J616" s="127" t="n">
        <v>0.69</v>
      </c>
      <c r="K616" s="127" t="n">
        <f aca="false">IF(AND(ISNUMBER(J616),ISNUMBER(J610)),J616-J610,"")</f>
        <v>0.0099999999999999</v>
      </c>
      <c r="L616" s="127" t="n">
        <v>347</v>
      </c>
      <c r="M616" s="127" t="n">
        <f aca="false">IF(AND(ISNUMBER(L616),ISNUMBER(L610)),L616-L610,"")</f>
        <v>-38</v>
      </c>
      <c r="N616" s="127" t="n">
        <v>1.8571</v>
      </c>
      <c r="O616" s="127" t="n">
        <f aca="false">IF(AND(ISNUMBER(N616),ISNUMBER(N610)),N616-N610,"")</f>
        <v>0.1623</v>
      </c>
      <c r="P616" s="127" t="n">
        <v>-1</v>
      </c>
      <c r="Q616" s="127" t="n">
        <v>0</v>
      </c>
      <c r="R616" s="127" t="n">
        <f aca="false">IF(ISNUMBER(F616),IF(AND(F616&gt;0.02,G616=1),100,IF(F616&gt;-0.02,50,0)),"")</f>
        <v>100</v>
      </c>
      <c r="S616" s="127" t="n">
        <f aca="false">IF(ISNUMBER(H616),IF(H616&gt;0.05,100,IF(H616&gt;0,50,0)),"")</f>
        <v>100</v>
      </c>
      <c r="T616" s="127" t="n">
        <f aca="false">IF(AND(A616&gt;="2019-01",ISNUMBER(L616)),IF(AND(L616&lt;350,OR(NOT(ISNUMBER(M616)),M616&lt;50)),100,IF(L616&lt;=450,50,0)),IF(ISNUMBER(J616),IF(AND(J616&lt;0.95,OR(NOT(ISNUMBER(K616)),K616&lt;0.2)),100,IF(AND(J616&lt;=1.35,OR(NOT(ISNUMBER(K616)),K616&lt;0.4)),50,0)),""))</f>
        <v>100</v>
      </c>
      <c r="U616" s="127" t="n">
        <f aca="false">IF(ISNUMBER(P616),IF(P616=1,100,IF(P616=0,50,0)),"")</f>
        <v>0</v>
      </c>
      <c r="V616" s="127" t="n">
        <f aca="false">IF(ISNUMBER(Q616),IF(Q616=1,0,100),"")</f>
        <v>100</v>
      </c>
      <c r="W616" s="127" t="n">
        <f aca="false">IF(ISNUMBER(N616),IF(OR(N616&lt;4,AND(N616&lt;6,ISNUMBER(O616),O616&lt;-0.3)),100,IF(OR(N616&lt;=6,AND(ISNUMBER(O616),O616&lt;-0.3)),50,0)),"")</f>
        <v>100</v>
      </c>
      <c r="X616" s="127" t="n">
        <f aca="false">IF(ISNUMBER(I616),IF(I616&lt;15,100,IF(I616&lt;=25,50,0)),"")</f>
        <v>100</v>
      </c>
      <c r="Y616" s="127" t="n">
        <f aca="false">SUMPRODUCT({30,10,20,15,10,10,5},--ISNUMBER(R616:X616))</f>
        <v>100</v>
      </c>
      <c r="Z616" s="127" t="n">
        <f aca="false">IF(Y616&gt;=60,SUMPRODUCT({30,10,20,15,10,10,5},R616:X616)/Y616,"")</f>
        <v>85</v>
      </c>
      <c r="AA616" s="127" t="str">
        <f aca="false">IF(ISNUMBER(Z616),IF(Z616&gt;=70,"EASY",IF(Z616&gt;40,"UNCERTAIN","HARD")),"")</f>
        <v>EASY</v>
      </c>
    </row>
    <row r="617" customFormat="false" ht="15" hidden="false" customHeight="false" outlineLevel="0" collapsed="false">
      <c r="A617" s="127" t="s">
        <v>1907</v>
      </c>
      <c r="B617" s="127" t="n">
        <v>-0.0223</v>
      </c>
      <c r="C617" s="127" t="s">
        <v>1293</v>
      </c>
      <c r="D617" s="127" t="n">
        <f aca="false">D616*(1+B617)</f>
        <v>14665.4780946711</v>
      </c>
      <c r="E617" s="127" t="n">
        <f aca="false">AVERAGE(D608:D617)</f>
        <v>14229.2055668246</v>
      </c>
      <c r="F617" s="127" t="n">
        <f aca="false">D617/E617-1</f>
        <v>0.0306603573753739</v>
      </c>
      <c r="G617" s="127" t="n">
        <f aca="false">IF(E617&gt;E616,1,0)</f>
        <v>1</v>
      </c>
      <c r="H617" s="127" t="n">
        <f aca="false">D617/D605-1</f>
        <v>0.151455043194148</v>
      </c>
      <c r="I617" s="127" t="n">
        <f aca="false">STDEV(B612:B617)*SQRT(12)*100</f>
        <v>11.9636131665981</v>
      </c>
      <c r="J617" s="127" t="n">
        <v>0.77</v>
      </c>
      <c r="K617" s="127" t="n">
        <f aca="false">IF(AND(ISNUMBER(J617),ISNUMBER(J611)),J617-J611,"")</f>
        <v>0.1</v>
      </c>
      <c r="L617" s="127" t="n">
        <v>379</v>
      </c>
      <c r="M617" s="127" t="n">
        <f aca="false">IF(AND(ISNUMBER(L617),ISNUMBER(L611)),L617-L611,"")</f>
        <v>25</v>
      </c>
      <c r="N617" s="127" t="n">
        <v>2.1108</v>
      </c>
      <c r="O617" s="127" t="n">
        <f aca="false">IF(AND(ISNUMBER(N617),ISNUMBER(N611)),N617-N611,"")</f>
        <v>0.4113</v>
      </c>
      <c r="P617" s="127" t="n">
        <v>-1</v>
      </c>
      <c r="Q617" s="127" t="n">
        <v>0</v>
      </c>
      <c r="R617" s="127" t="n">
        <f aca="false">IF(ISNUMBER(F617),IF(AND(F617&gt;0.02,G617=1),100,IF(F617&gt;-0.02,50,0)),"")</f>
        <v>100</v>
      </c>
      <c r="S617" s="127" t="n">
        <f aca="false">IF(ISNUMBER(H617),IF(H617&gt;0.05,100,IF(H617&gt;0,50,0)),"")</f>
        <v>100</v>
      </c>
      <c r="T617" s="127" t="n">
        <f aca="false">IF(AND(A617&gt;="2019-01",ISNUMBER(L617)),IF(AND(L617&lt;350,OR(NOT(ISNUMBER(M617)),M617&lt;50)),100,IF(L617&lt;=450,50,0)),IF(ISNUMBER(J617),IF(AND(J617&lt;0.95,OR(NOT(ISNUMBER(K617)),K617&lt;0.2)),100,IF(AND(J617&lt;=1.35,OR(NOT(ISNUMBER(K617)),K617&lt;0.4)),50,0)),""))</f>
        <v>100</v>
      </c>
      <c r="U617" s="127" t="n">
        <f aca="false">IF(ISNUMBER(P617),IF(P617=1,100,IF(P617=0,50,0)),"")</f>
        <v>0</v>
      </c>
      <c r="V617" s="127" t="n">
        <f aca="false">IF(ISNUMBER(Q617),IF(Q617=1,0,100),"")</f>
        <v>100</v>
      </c>
      <c r="W617" s="127" t="n">
        <f aca="false">IF(ISNUMBER(N617),IF(OR(N617&lt;4,AND(N617&lt;6,ISNUMBER(O617),O617&lt;-0.3)),100,IF(OR(N617&lt;=6,AND(ISNUMBER(O617),O617&lt;-0.3)),50,0)),"")</f>
        <v>100</v>
      </c>
      <c r="X617" s="127" t="n">
        <f aca="false">IF(ISNUMBER(I617),IF(I617&lt;15,100,IF(I617&lt;=25,50,0)),"")</f>
        <v>100</v>
      </c>
      <c r="Y617" s="127" t="n">
        <f aca="false">SUMPRODUCT({30,10,20,15,10,10,5},--ISNUMBER(R617:X617))</f>
        <v>100</v>
      </c>
      <c r="Z617" s="127" t="n">
        <f aca="false">IF(Y617&gt;=60,SUMPRODUCT({30,10,20,15,10,10,5},R617:X617)/Y617,"")</f>
        <v>85</v>
      </c>
      <c r="AA617" s="127" t="str">
        <f aca="false">IF(ISNUMBER(Z617),IF(Z617&gt;=70,"EASY",IF(Z617&gt;40,"UNCERTAIN","HARD")),"")</f>
        <v>EASY</v>
      </c>
    </row>
    <row r="618" customFormat="false" ht="15" hidden="false" customHeight="false" outlineLevel="0" collapsed="false">
      <c r="A618" s="127" t="s">
        <v>1908</v>
      </c>
      <c r="B618" s="127" t="n">
        <v>0.0043</v>
      </c>
      <c r="C618" s="127" t="s">
        <v>1293</v>
      </c>
      <c r="D618" s="127" t="n">
        <f aca="false">D617*(1+B618)</f>
        <v>14728.5396504782</v>
      </c>
      <c r="E618" s="127" t="n">
        <f aca="false">AVERAGE(D609:D618)</f>
        <v>14388.5232095896</v>
      </c>
      <c r="F618" s="127" t="n">
        <f aca="false">D618/E618-1</f>
        <v>0.0236310867999237</v>
      </c>
      <c r="G618" s="127" t="n">
        <f aca="false">IF(E618&gt;E617,1,0)</f>
        <v>1</v>
      </c>
      <c r="H618" s="127" t="n">
        <f aca="false">D618/D606-1</f>
        <v>0.143371860668264</v>
      </c>
      <c r="I618" s="127" t="n">
        <f aca="false">STDEV(B613:B618)*SQRT(12)*100</f>
        <v>11.7928452885637</v>
      </c>
      <c r="J618" s="127" t="n">
        <v>0.82</v>
      </c>
      <c r="K618" s="127" t="n">
        <f aca="false">IF(AND(ISNUMBER(J618),ISNUMBER(J612)),J618-J612,"")</f>
        <v>0.1</v>
      </c>
      <c r="L618" s="127" t="n">
        <v>346</v>
      </c>
      <c r="M618" s="127" t="n">
        <f aca="false">IF(AND(ISNUMBER(L618),ISNUMBER(L612)),L618-L612,"")</f>
        <v>-5</v>
      </c>
      <c r="N618" s="127" t="n">
        <v>2.1205</v>
      </c>
      <c r="O618" s="127" t="n">
        <f aca="false">IF(AND(ISNUMBER(N618),ISNUMBER(N612)),N618-N612,"")</f>
        <v>0.3459</v>
      </c>
      <c r="P618" s="127" t="n">
        <v>-1</v>
      </c>
      <c r="Q618" s="127" t="n">
        <v>0</v>
      </c>
      <c r="R618" s="127" t="n">
        <f aca="false">IF(ISNUMBER(F618),IF(AND(F618&gt;0.02,G618=1),100,IF(F618&gt;-0.02,50,0)),"")</f>
        <v>100</v>
      </c>
      <c r="S618" s="127" t="n">
        <f aca="false">IF(ISNUMBER(H618),IF(H618&gt;0.05,100,IF(H618&gt;0,50,0)),"")</f>
        <v>100</v>
      </c>
      <c r="T618" s="127" t="n">
        <f aca="false">IF(AND(A618&gt;="2019-01",ISNUMBER(L618)),IF(AND(L618&lt;350,OR(NOT(ISNUMBER(M618)),M618&lt;50)),100,IF(L618&lt;=450,50,0)),IF(ISNUMBER(J618),IF(AND(J618&lt;0.95,OR(NOT(ISNUMBER(K618)),K618&lt;0.2)),100,IF(AND(J618&lt;=1.35,OR(NOT(ISNUMBER(K618)),K618&lt;0.4)),50,0)),""))</f>
        <v>100</v>
      </c>
      <c r="U618" s="127" t="n">
        <f aca="false">IF(ISNUMBER(P618),IF(P618=1,100,IF(P618=0,50,0)),"")</f>
        <v>0</v>
      </c>
      <c r="V618" s="127" t="n">
        <f aca="false">IF(ISNUMBER(Q618),IF(Q618=1,0,100),"")</f>
        <v>100</v>
      </c>
      <c r="W618" s="127" t="n">
        <f aca="false">IF(ISNUMBER(N618),IF(OR(N618&lt;4,AND(N618&lt;6,ISNUMBER(O618),O618&lt;-0.3)),100,IF(OR(N618&lt;=6,AND(ISNUMBER(O618),O618&lt;-0.3)),50,0)),"")</f>
        <v>100</v>
      </c>
      <c r="X618" s="127" t="n">
        <f aca="false">IF(ISNUMBER(I618),IF(I618&lt;15,100,IF(I618&lt;=25,50,0)),"")</f>
        <v>100</v>
      </c>
      <c r="Y618" s="127" t="n">
        <f aca="false">SUMPRODUCT({30,10,20,15,10,10,5},--ISNUMBER(R618:X618))</f>
        <v>100</v>
      </c>
      <c r="Z618" s="127" t="n">
        <f aca="false">IF(Y618&gt;=60,SUMPRODUCT({30,10,20,15,10,10,5},R618:X618)/Y618,"")</f>
        <v>85</v>
      </c>
      <c r="AA618" s="127" t="str">
        <f aca="false">IF(ISNUMBER(Z618),IF(Z618&gt;=70,"EASY",IF(Z618&gt;40,"UNCERTAIN","HARD")),"")</f>
        <v>EASY</v>
      </c>
    </row>
    <row r="619" customFormat="false" ht="15" hidden="false" customHeight="false" outlineLevel="0" collapsed="false">
      <c r="A619" s="127" t="s">
        <v>1909</v>
      </c>
      <c r="B619" s="127" t="n">
        <v>0.0279</v>
      </c>
      <c r="C619" s="127" t="s">
        <v>1293</v>
      </c>
      <c r="D619" s="127" t="n">
        <f aca="false">D618*(1+B619)</f>
        <v>15139.4659067265</v>
      </c>
      <c r="E619" s="127" t="n">
        <f aca="false">AVERAGE(D610:D619)</f>
        <v>14563.4508733273</v>
      </c>
      <c r="F619" s="127" t="n">
        <f aca="false">D619/E619-1</f>
        <v>0.039552097810432</v>
      </c>
      <c r="G619" s="127" t="n">
        <f aca="false">IF(E619&gt;E618,1,0)</f>
        <v>1</v>
      </c>
      <c r="H619" s="127" t="n">
        <f aca="false">D619/D607-1</f>
        <v>0.162254683129854</v>
      </c>
      <c r="I619" s="127" t="n">
        <f aca="false">STDEV(B614:B619)*SQRT(12)*100</f>
        <v>11.603938986396</v>
      </c>
      <c r="J619" s="127" t="n">
        <v>0.83</v>
      </c>
      <c r="K619" s="127" t="n">
        <f aca="false">IF(AND(ISNUMBER(J619),ISNUMBER(J613)),J619-J613,"")</f>
        <v>0.13</v>
      </c>
      <c r="L619" s="127" t="n">
        <v>363</v>
      </c>
      <c r="M619" s="127" t="n">
        <f aca="false">IF(AND(ISNUMBER(L619),ISNUMBER(L613)),L619-L613,"")</f>
        <v>2</v>
      </c>
      <c r="N619" s="127" t="n">
        <v>2.2114</v>
      </c>
      <c r="O619" s="127" t="n">
        <f aca="false">IF(AND(ISNUMBER(N619),ISNUMBER(N613)),N619-N613,"")</f>
        <v>0.4993</v>
      </c>
      <c r="P619" s="127" t="n">
        <v>-1</v>
      </c>
      <c r="Q619" s="127" t="n">
        <v>0</v>
      </c>
      <c r="R619" s="127" t="n">
        <f aca="false">IF(ISNUMBER(F619),IF(AND(F619&gt;0.02,G619=1),100,IF(F619&gt;-0.02,50,0)),"")</f>
        <v>100</v>
      </c>
      <c r="S619" s="127" t="n">
        <f aca="false">IF(ISNUMBER(H619),IF(H619&gt;0.05,100,IF(H619&gt;0,50,0)),"")</f>
        <v>100</v>
      </c>
      <c r="T619" s="127" t="n">
        <f aca="false">IF(AND(A619&gt;="2019-01",ISNUMBER(L619)),IF(AND(L619&lt;350,OR(NOT(ISNUMBER(M619)),M619&lt;50)),100,IF(L619&lt;=450,50,0)),IF(ISNUMBER(J619),IF(AND(J619&lt;0.95,OR(NOT(ISNUMBER(K619)),K619&lt;0.2)),100,IF(AND(J619&lt;=1.35,OR(NOT(ISNUMBER(K619)),K619&lt;0.4)),50,0)),""))</f>
        <v>100</v>
      </c>
      <c r="U619" s="127" t="n">
        <f aca="false">IF(ISNUMBER(P619),IF(P619=1,100,IF(P619=0,50,0)),"")</f>
        <v>0</v>
      </c>
      <c r="V619" s="127" t="n">
        <f aca="false">IF(ISNUMBER(Q619),IF(Q619=1,0,100),"")</f>
        <v>100</v>
      </c>
      <c r="W619" s="127" t="n">
        <f aca="false">IF(ISNUMBER(N619),IF(OR(N619&lt;4,AND(N619&lt;6,ISNUMBER(O619),O619&lt;-0.3)),100,IF(OR(N619&lt;=6,AND(ISNUMBER(O619),O619&lt;-0.3)),50,0)),"")</f>
        <v>100</v>
      </c>
      <c r="X619" s="127" t="n">
        <f aca="false">IF(ISNUMBER(I619),IF(I619&lt;15,100,IF(I619&lt;=25,50,0)),"")</f>
        <v>100</v>
      </c>
      <c r="Y619" s="127" t="n">
        <f aca="false">SUMPRODUCT({30,10,20,15,10,10,5},--ISNUMBER(R619:X619))</f>
        <v>100</v>
      </c>
      <c r="Z619" s="127" t="n">
        <f aca="false">IF(Y619&gt;=60,SUMPRODUCT({30,10,20,15,10,10,5},R619:X619)/Y619,"")</f>
        <v>85</v>
      </c>
      <c r="AA619" s="127" t="str">
        <f aca="false">IF(ISNUMBER(Z619),IF(Z619&gt;=70,"EASY",IF(Z619&gt;40,"UNCERTAIN","HARD")),"")</f>
        <v>EASY</v>
      </c>
    </row>
    <row r="620" customFormat="false" ht="15" hidden="false" customHeight="false" outlineLevel="0" collapsed="false">
      <c r="A620" s="127" t="s">
        <v>1910</v>
      </c>
      <c r="B620" s="127" t="n">
        <v>0.0062</v>
      </c>
      <c r="C620" s="127" t="s">
        <v>1293</v>
      </c>
      <c r="D620" s="127" t="n">
        <f aca="false">D619*(1+B620)</f>
        <v>15233.3305953482</v>
      </c>
      <c r="E620" s="127" t="n">
        <f aca="false">AVERAGE(D611:D620)</f>
        <v>14744.4174586097</v>
      </c>
      <c r="F620" s="127" t="n">
        <f aca="false">D620/E620-1</f>
        <v>0.0331592033466901</v>
      </c>
      <c r="G620" s="127" t="n">
        <f aca="false">IF(E620&gt;E619,1,0)</f>
        <v>1</v>
      </c>
      <c r="H620" s="127" t="n">
        <f aca="false">D620/D608-1</f>
        <v>0.15971902237729</v>
      </c>
      <c r="I620" s="127" t="n">
        <f aca="false">STDEV(B615:B620)*SQRT(12)*100</f>
        <v>11.5804386790829</v>
      </c>
      <c r="J620" s="127" t="n">
        <v>0.87</v>
      </c>
      <c r="K620" s="127" t="n">
        <f aca="false">IF(AND(ISNUMBER(J620),ISNUMBER(J614)),J620-J614,"")</f>
        <v>0.16</v>
      </c>
      <c r="L620" s="127" t="n">
        <v>361</v>
      </c>
      <c r="M620" s="127" t="n">
        <f aca="false">IF(AND(ISNUMBER(L620),ISNUMBER(L614)),L620-L614,"")</f>
        <v>3</v>
      </c>
      <c r="N620" s="127" t="n">
        <v>2.2309</v>
      </c>
      <c r="O620" s="127" t="n">
        <f aca="false">IF(AND(ISNUMBER(N620),ISNUMBER(N614)),N620-N614,"")</f>
        <v>0.4701</v>
      </c>
      <c r="P620" s="127" t="n">
        <v>-1</v>
      </c>
      <c r="Q620" s="127" t="n">
        <v>0</v>
      </c>
      <c r="R620" s="127" t="n">
        <f aca="false">IF(ISNUMBER(F620),IF(AND(F620&gt;0.02,G620=1),100,IF(F620&gt;-0.02,50,0)),"")</f>
        <v>100</v>
      </c>
      <c r="S620" s="127" t="n">
        <f aca="false">IF(ISNUMBER(H620),IF(H620&gt;0.05,100,IF(H620&gt;0,50,0)),"")</f>
        <v>100</v>
      </c>
      <c r="T620" s="127" t="n">
        <f aca="false">IF(AND(A620&gt;="2019-01",ISNUMBER(L620)),IF(AND(L620&lt;350,OR(NOT(ISNUMBER(M620)),M620&lt;50)),100,IF(L620&lt;=450,50,0)),IF(ISNUMBER(J620),IF(AND(J620&lt;0.95,OR(NOT(ISNUMBER(K620)),K620&lt;0.2)),100,IF(AND(J620&lt;=1.35,OR(NOT(ISNUMBER(K620)),K620&lt;0.4)),50,0)),""))</f>
        <v>100</v>
      </c>
      <c r="U620" s="127" t="n">
        <f aca="false">IF(ISNUMBER(P620),IF(P620=1,100,IF(P620=0,50,0)),"")</f>
        <v>0</v>
      </c>
      <c r="V620" s="127" t="n">
        <f aca="false">IF(ISNUMBER(Q620),IF(Q620=1,0,100),"")</f>
        <v>100</v>
      </c>
      <c r="W620" s="127" t="n">
        <f aca="false">IF(ISNUMBER(N620),IF(OR(N620&lt;4,AND(N620&lt;6,ISNUMBER(O620),O620&lt;-0.3)),100,IF(OR(N620&lt;=6,AND(ISNUMBER(O620),O620&lt;-0.3)),50,0)),"")</f>
        <v>100</v>
      </c>
      <c r="X620" s="127" t="n">
        <f aca="false">IF(ISNUMBER(I620),IF(I620&lt;15,100,IF(I620&lt;=25,50,0)),"")</f>
        <v>100</v>
      </c>
      <c r="Y620" s="127" t="n">
        <f aca="false">SUMPRODUCT({30,10,20,15,10,10,5},--ISNUMBER(R620:X620))</f>
        <v>100</v>
      </c>
      <c r="Z620" s="127" t="n">
        <f aca="false">IF(Y620&gt;=60,SUMPRODUCT({30,10,20,15,10,10,5},R620:X620)/Y620,"")</f>
        <v>85</v>
      </c>
      <c r="AA620" s="127" t="str">
        <f aca="false">IF(ISNUMBER(Z620),IF(Z620&gt;=70,"EASY",IF(Z620&gt;40,"UNCERTAIN","HARD")),"")</f>
        <v>EASY</v>
      </c>
    </row>
    <row r="621" customFormat="false" ht="15" hidden="false" customHeight="false" outlineLevel="0" collapsed="false">
      <c r="A621" s="127" t="s">
        <v>1911</v>
      </c>
      <c r="B621" s="127" t="n">
        <v>0.0335</v>
      </c>
      <c r="C621" s="127" t="s">
        <v>1293</v>
      </c>
      <c r="D621" s="127" t="n">
        <f aca="false">D620*(1+B621)</f>
        <v>15743.6471702924</v>
      </c>
      <c r="E621" s="127" t="n">
        <f aca="false">AVERAGE(D612:D621)</f>
        <v>14941.514173056</v>
      </c>
      <c r="F621" s="127" t="n">
        <f aca="false">D621/E621-1</f>
        <v>0.053684853351937</v>
      </c>
      <c r="G621" s="127" t="n">
        <f aca="false">IF(E621&gt;E620,1,0)</f>
        <v>1</v>
      </c>
      <c r="H621" s="127" t="n">
        <f aca="false">D621/D609-1</f>
        <v>0.175759868184157</v>
      </c>
      <c r="I621" s="127" t="n">
        <f aca="false">STDEV(B616:B621)*SQRT(12)*100</f>
        <v>9.39076141747835</v>
      </c>
      <c r="J621" s="127" t="n">
        <v>0.92</v>
      </c>
      <c r="K621" s="127" t="n">
        <f aca="false">IF(AND(ISNUMBER(J621),ISNUMBER(J615)),J621-J615,"")</f>
        <v>0.21</v>
      </c>
      <c r="L621" s="127" t="n">
        <v>346</v>
      </c>
      <c r="M621" s="127" t="n">
        <f aca="false">IF(AND(ISNUMBER(L621),ISNUMBER(L615)),L621-L615,"")</f>
        <v>17</v>
      </c>
      <c r="N621" s="127" t="n">
        <v>2.3329</v>
      </c>
      <c r="O621" s="127" t="n">
        <f aca="false">IF(AND(ISNUMBER(N621),ISNUMBER(N615)),N621-N615,"")</f>
        <v>0.4874</v>
      </c>
      <c r="P621" s="127" t="n">
        <v>-1</v>
      </c>
      <c r="Q621" s="127" t="n">
        <v>0</v>
      </c>
      <c r="R621" s="127" t="n">
        <f aca="false">IF(ISNUMBER(F621),IF(AND(F621&gt;0.02,G621=1),100,IF(F621&gt;-0.02,50,0)),"")</f>
        <v>100</v>
      </c>
      <c r="S621" s="127" t="n">
        <f aca="false">IF(ISNUMBER(H621),IF(H621&gt;0.05,100,IF(H621&gt;0,50,0)),"")</f>
        <v>100</v>
      </c>
      <c r="T621" s="127" t="n">
        <f aca="false">IF(AND(A621&gt;="2019-01",ISNUMBER(L621)),IF(AND(L621&lt;350,OR(NOT(ISNUMBER(M621)),M621&lt;50)),100,IF(L621&lt;=450,50,0)),IF(ISNUMBER(J621),IF(AND(J621&lt;0.95,OR(NOT(ISNUMBER(K621)),K621&lt;0.2)),100,IF(AND(J621&lt;=1.35,OR(NOT(ISNUMBER(K621)),K621&lt;0.4)),50,0)),""))</f>
        <v>50</v>
      </c>
      <c r="U621" s="127" t="n">
        <f aca="false">IF(ISNUMBER(P621),IF(P621=1,100,IF(P621=0,50,0)),"")</f>
        <v>0</v>
      </c>
      <c r="V621" s="127" t="n">
        <f aca="false">IF(ISNUMBER(Q621),IF(Q621=1,0,100),"")</f>
        <v>100</v>
      </c>
      <c r="W621" s="127" t="n">
        <f aca="false">IF(ISNUMBER(N621),IF(OR(N621&lt;4,AND(N621&lt;6,ISNUMBER(O621),O621&lt;-0.3)),100,IF(OR(N621&lt;=6,AND(ISNUMBER(O621),O621&lt;-0.3)),50,0)),"")</f>
        <v>100</v>
      </c>
      <c r="X621" s="127" t="n">
        <f aca="false">IF(ISNUMBER(I621),IF(I621&lt;15,100,IF(I621&lt;=25,50,0)),"")</f>
        <v>100</v>
      </c>
      <c r="Y621" s="127" t="n">
        <f aca="false">SUMPRODUCT({30,10,20,15,10,10,5},--ISNUMBER(R621:X621))</f>
        <v>100</v>
      </c>
      <c r="Z621" s="127" t="n">
        <f aca="false">IF(Y621&gt;=60,SUMPRODUCT({30,10,20,15,10,10,5},R621:X621)/Y621,"")</f>
        <v>75</v>
      </c>
      <c r="AA621" s="127" t="str">
        <f aca="false">IF(ISNUMBER(Z621),IF(Z621&gt;=70,"EASY",IF(Z621&gt;40,"UNCERTAIN","HARD")),"")</f>
        <v>EASY</v>
      </c>
    </row>
    <row r="622" customFormat="false" ht="15" hidden="false" customHeight="false" outlineLevel="0" collapsed="false">
      <c r="A622" s="127" t="s">
        <v>1912</v>
      </c>
      <c r="B622" s="127" t="n">
        <v>0.036</v>
      </c>
      <c r="C622" s="127" t="s">
        <v>1293</v>
      </c>
      <c r="D622" s="127" t="n">
        <f aca="false">D621*(1+B622)</f>
        <v>16310.4184684229</v>
      </c>
      <c r="E622" s="127" t="n">
        <f aca="false">AVERAGE(D613:D622)</f>
        <v>15163.0599460549</v>
      </c>
      <c r="F622" s="127" t="n">
        <f aca="false">D622/E622-1</f>
        <v>0.0756680067512716</v>
      </c>
      <c r="G622" s="127" t="n">
        <f aca="false">IF(E622&gt;E621,1,0)</f>
        <v>1</v>
      </c>
      <c r="H622" s="127" t="n">
        <f aca="false">D622/D610-1</f>
        <v>0.215049599440186</v>
      </c>
      <c r="I622" s="127" t="n">
        <f aca="false">STDEV(B617:B622)*SQRT(12)*100</f>
        <v>7.79177001713988</v>
      </c>
      <c r="J622" s="127" t="n">
        <v>0.89</v>
      </c>
      <c r="K622" s="127" t="n">
        <f aca="false">IF(AND(ISNUMBER(J622),ISNUMBER(J616)),J622-J616,"")</f>
        <v>0.2</v>
      </c>
      <c r="L622" s="127" t="n">
        <v>349</v>
      </c>
      <c r="M622" s="127" t="n">
        <f aca="false">IF(AND(ISNUMBER(L622),ISNUMBER(L616)),L622-L616,"")</f>
        <v>2</v>
      </c>
      <c r="N622" s="127" t="n">
        <v>2.1895</v>
      </c>
      <c r="O622" s="127" t="n">
        <f aca="false">IF(AND(ISNUMBER(N622),ISNUMBER(N616)),N622-N616,"")</f>
        <v>0.3324</v>
      </c>
      <c r="P622" s="127" t="n">
        <v>-1</v>
      </c>
      <c r="Q622" s="127" t="n">
        <v>0</v>
      </c>
      <c r="R622" s="127" t="n">
        <f aca="false">IF(ISNUMBER(F622),IF(AND(F622&gt;0.02,G622=1),100,IF(F622&gt;-0.02,50,0)),"")</f>
        <v>100</v>
      </c>
      <c r="S622" s="127" t="n">
        <f aca="false">IF(ISNUMBER(H622),IF(H622&gt;0.05,100,IF(H622&gt;0,50,0)),"")</f>
        <v>100</v>
      </c>
      <c r="T622" s="127" t="n">
        <f aca="false">IF(AND(A622&gt;="2019-01",ISNUMBER(L622)),IF(AND(L622&lt;350,OR(NOT(ISNUMBER(M622)),M622&lt;50)),100,IF(L622&lt;=450,50,0)),IF(ISNUMBER(J622),IF(AND(J622&lt;0.95,OR(NOT(ISNUMBER(K622)),K622&lt;0.2)),100,IF(AND(J622&lt;=1.35,OR(NOT(ISNUMBER(K622)),K622&lt;0.4)),50,0)),""))</f>
        <v>50</v>
      </c>
      <c r="U622" s="127" t="n">
        <f aca="false">IF(ISNUMBER(P622),IF(P622=1,100,IF(P622=0,50,0)),"")</f>
        <v>0</v>
      </c>
      <c r="V622" s="127" t="n">
        <f aca="false">IF(ISNUMBER(Q622),IF(Q622=1,0,100),"")</f>
        <v>100</v>
      </c>
      <c r="W622" s="127" t="n">
        <f aca="false">IF(ISNUMBER(N622),IF(OR(N622&lt;4,AND(N622&lt;6,ISNUMBER(O622),O622&lt;-0.3)),100,IF(OR(N622&lt;=6,AND(ISNUMBER(O622),O622&lt;-0.3)),50,0)),"")</f>
        <v>100</v>
      </c>
      <c r="X622" s="127" t="n">
        <f aca="false">IF(ISNUMBER(I622),IF(I622&lt;15,100,IF(I622&lt;=25,50,0)),"")</f>
        <v>100</v>
      </c>
      <c r="Y622" s="127" t="n">
        <f aca="false">SUMPRODUCT({30,10,20,15,10,10,5},--ISNUMBER(R622:X622))</f>
        <v>100</v>
      </c>
      <c r="Z622" s="127" t="n">
        <f aca="false">IF(Y622&gt;=60,SUMPRODUCT({30,10,20,15,10,10,5},R622:X622)/Y622,"")</f>
        <v>75</v>
      </c>
      <c r="AA622" s="127" t="str">
        <f aca="false">IF(ISNUMBER(Z622),IF(Z622&gt;=70,"EASY",IF(Z622&gt;40,"UNCERTAIN","HARD")),"")</f>
        <v>EASY</v>
      </c>
    </row>
    <row r="623" customFormat="false" ht="15" hidden="false" customHeight="false" outlineLevel="0" collapsed="false">
      <c r="A623" s="127" t="s">
        <v>1913</v>
      </c>
      <c r="B623" s="127" t="n">
        <v>0.0021</v>
      </c>
      <c r="C623" s="127" t="s">
        <v>1293</v>
      </c>
      <c r="D623" s="127" t="n">
        <f aca="false">D622*(1+B623)</f>
        <v>16344.6703472066</v>
      </c>
      <c r="E623" s="127" t="n">
        <f aca="false">AVERAGE(D614:D623)</f>
        <v>15342.9270325692</v>
      </c>
      <c r="F623" s="127" t="n">
        <f aca="false">D623/E623-1</f>
        <v>0.0652902352015992</v>
      </c>
      <c r="G623" s="127" t="n">
        <f aca="false">IF(E623&gt;E622,1,0)</f>
        <v>1</v>
      </c>
      <c r="H623" s="127" t="n">
        <f aca="false">D623/D611-1</f>
        <v>0.186745812474669</v>
      </c>
      <c r="I623" s="127" t="n">
        <f aca="false">STDEV(B618:B623)*SQRT(12)*100</f>
        <v>5.45820483309302</v>
      </c>
      <c r="J623" s="127" t="n">
        <v>0.9</v>
      </c>
      <c r="K623" s="127" t="n">
        <f aca="false">IF(AND(ISNUMBER(J623),ISNUMBER(J617)),J623-J617,"")</f>
        <v>0.13</v>
      </c>
      <c r="L623" s="127" t="n">
        <v>324</v>
      </c>
      <c r="M623" s="127" t="n">
        <f aca="false">IF(AND(ISNUMBER(L623),ISNUMBER(L617)),L623-L617,"")</f>
        <v>-55</v>
      </c>
      <c r="N623" s="127" t="n">
        <v>2.1736</v>
      </c>
      <c r="O623" s="127" t="n">
        <f aca="false">IF(AND(ISNUMBER(N623),ISNUMBER(N617)),N623-N617,"")</f>
        <v>0.0628000000000002</v>
      </c>
      <c r="P623" s="127" t="n">
        <v>-1</v>
      </c>
      <c r="Q623" s="127" t="n">
        <v>0</v>
      </c>
      <c r="R623" s="127" t="n">
        <f aca="false">IF(ISNUMBER(F623),IF(AND(F623&gt;0.02,G623=1),100,IF(F623&gt;-0.02,50,0)),"")</f>
        <v>100</v>
      </c>
      <c r="S623" s="127" t="n">
        <f aca="false">IF(ISNUMBER(H623),IF(H623&gt;0.05,100,IF(H623&gt;0,50,0)),"")</f>
        <v>100</v>
      </c>
      <c r="T623" s="127" t="n">
        <f aca="false">IF(AND(A623&gt;="2019-01",ISNUMBER(L623)),IF(AND(L623&lt;350,OR(NOT(ISNUMBER(M623)),M623&lt;50)),100,IF(L623&lt;=450,50,0)),IF(ISNUMBER(J623),IF(AND(J623&lt;0.95,OR(NOT(ISNUMBER(K623)),K623&lt;0.2)),100,IF(AND(J623&lt;=1.35,OR(NOT(ISNUMBER(K623)),K623&lt;0.4)),50,0)),""))</f>
        <v>100</v>
      </c>
      <c r="U623" s="127" t="n">
        <f aca="false">IF(ISNUMBER(P623),IF(P623=1,100,IF(P623=0,50,0)),"")</f>
        <v>0</v>
      </c>
      <c r="V623" s="127" t="n">
        <f aca="false">IF(ISNUMBER(Q623),IF(Q623=1,0,100),"")</f>
        <v>100</v>
      </c>
      <c r="W623" s="127" t="n">
        <f aca="false">IF(ISNUMBER(N623),IF(OR(N623&lt;4,AND(N623&lt;6,ISNUMBER(O623),O623&lt;-0.3)),100,IF(OR(N623&lt;=6,AND(ISNUMBER(O623),O623&lt;-0.3)),50,0)),"")</f>
        <v>100</v>
      </c>
      <c r="X623" s="127" t="n">
        <f aca="false">IF(ISNUMBER(I623),IF(I623&lt;15,100,IF(I623&lt;=25,50,0)),"")</f>
        <v>100</v>
      </c>
      <c r="Y623" s="127" t="n">
        <f aca="false">SUMPRODUCT({30,10,20,15,10,10,5},--ISNUMBER(R623:X623))</f>
        <v>100</v>
      </c>
      <c r="Z623" s="127" t="n">
        <f aca="false">IF(Y623&gt;=60,SUMPRODUCT({30,10,20,15,10,10,5},R623:X623)/Y623,"")</f>
        <v>85</v>
      </c>
      <c r="AA623" s="127" t="str">
        <f aca="false">IF(ISNUMBER(Z623),IF(Z623&gt;=70,"EASY",IF(Z623&gt;40,"UNCERTAIN","HARD")),"")</f>
        <v>EASY</v>
      </c>
    </row>
    <row r="624" customFormat="false" ht="15" hidden="false" customHeight="false" outlineLevel="0" collapsed="false">
      <c r="A624" s="127" t="s">
        <v>1914</v>
      </c>
      <c r="B624" s="127" t="n">
        <v>-0.0749</v>
      </c>
      <c r="C624" s="127" t="s">
        <v>1293</v>
      </c>
      <c r="D624" s="127" t="n">
        <f aca="false">D623*(1+B624)</f>
        <v>15120.4545382008</v>
      </c>
      <c r="E624" s="127" t="n">
        <f aca="false">AVERAGE(D615:D624)</f>
        <v>15383.6446387785</v>
      </c>
      <c r="F624" s="127" t="n">
        <f aca="false">D624/E624-1</f>
        <v>-0.0171084360538498</v>
      </c>
      <c r="G624" s="127" t="n">
        <f aca="false">IF(E624&gt;E623,1,0)</f>
        <v>1</v>
      </c>
      <c r="H624" s="127" t="n">
        <f aca="false">D624/D612-1</f>
        <v>0.0727560593319487</v>
      </c>
      <c r="I624" s="127" t="n">
        <f aca="false">STDEV(B619:B624)*SQRT(12)*100</f>
        <v>14.4427808956586</v>
      </c>
      <c r="J624" s="127" t="n">
        <v>0.93</v>
      </c>
      <c r="K624" s="127" t="n">
        <f aca="false">IF(AND(ISNUMBER(J624),ISNUMBER(J618)),J624-J618,"")</f>
        <v>0.11</v>
      </c>
      <c r="L624" s="127" t="n">
        <v>381</v>
      </c>
      <c r="M624" s="127" t="n">
        <f aca="false">IF(AND(ISNUMBER(L624),ISNUMBER(L618)),L624-L618,"")</f>
        <v>35</v>
      </c>
      <c r="N624" s="127" t="n">
        <v>2.152</v>
      </c>
      <c r="O624" s="127" t="n">
        <f aca="false">IF(AND(ISNUMBER(N624),ISNUMBER(N618)),N624-N618,"")</f>
        <v>0.0315000000000003</v>
      </c>
      <c r="P624" s="127" t="n">
        <v>-1</v>
      </c>
      <c r="Q624" s="127" t="n">
        <v>0</v>
      </c>
      <c r="R624" s="127" t="n">
        <f aca="false">IF(ISNUMBER(F624),IF(AND(F624&gt;0.02,G624=1),100,IF(F624&gt;-0.02,50,0)),"")</f>
        <v>50</v>
      </c>
      <c r="S624" s="127" t="n">
        <f aca="false">IF(ISNUMBER(H624),IF(H624&gt;0.05,100,IF(H624&gt;0,50,0)),"")</f>
        <v>100</v>
      </c>
      <c r="T624" s="127" t="n">
        <f aca="false">IF(AND(A624&gt;="2019-01",ISNUMBER(L624)),IF(AND(L624&lt;350,OR(NOT(ISNUMBER(M624)),M624&lt;50)),100,IF(L624&lt;=450,50,0)),IF(ISNUMBER(J624),IF(AND(J624&lt;0.95,OR(NOT(ISNUMBER(K624)),K624&lt;0.2)),100,IF(AND(J624&lt;=1.35,OR(NOT(ISNUMBER(K624)),K624&lt;0.4)),50,0)),""))</f>
        <v>100</v>
      </c>
      <c r="U624" s="127" t="n">
        <f aca="false">IF(ISNUMBER(P624),IF(P624=1,100,IF(P624=0,50,0)),"")</f>
        <v>0</v>
      </c>
      <c r="V624" s="127" t="n">
        <f aca="false">IF(ISNUMBER(Q624),IF(Q624=1,0,100),"")</f>
        <v>100</v>
      </c>
      <c r="W624" s="127" t="n">
        <f aca="false">IF(ISNUMBER(N624),IF(OR(N624&lt;4,AND(N624&lt;6,ISNUMBER(O624),O624&lt;-0.3)),100,IF(OR(N624&lt;=6,AND(ISNUMBER(O624),O624&lt;-0.3)),50,0)),"")</f>
        <v>100</v>
      </c>
      <c r="X624" s="127" t="n">
        <f aca="false">IF(ISNUMBER(I624),IF(I624&lt;15,100,IF(I624&lt;=25,50,0)),"")</f>
        <v>100</v>
      </c>
      <c r="Y624" s="127" t="n">
        <f aca="false">SUMPRODUCT({30,10,20,15,10,10,5},--ISNUMBER(R624:X624))</f>
        <v>100</v>
      </c>
      <c r="Z624" s="127" t="n">
        <f aca="false">IF(Y624&gt;=60,SUMPRODUCT({30,10,20,15,10,10,5},R624:X624)/Y624,"")</f>
        <v>70</v>
      </c>
      <c r="AA624" s="127" t="str">
        <f aca="false">IF(ISNUMBER(Z624),IF(Z624&gt;=70,"EASY",IF(Z624&gt;40,"UNCERTAIN","HARD")),"")</f>
        <v>EASY</v>
      </c>
    </row>
    <row r="625" customFormat="false" ht="15" hidden="false" customHeight="false" outlineLevel="0" collapsed="false">
      <c r="A625" s="127" t="s">
        <v>1915</v>
      </c>
      <c r="B625" s="127" t="n">
        <v>0.0187</v>
      </c>
      <c r="C625" s="127" t="s">
        <v>1293</v>
      </c>
      <c r="D625" s="127" t="n">
        <f aca="false">D624*(1+B625)</f>
        <v>15403.2070380652</v>
      </c>
      <c r="E625" s="127" t="n">
        <f aca="false">AVERAGE(D616:D625)</f>
        <v>15368.9189404452</v>
      </c>
      <c r="F625" s="127" t="n">
        <f aca="false">D625/E625-1</f>
        <v>0.00223100256776743</v>
      </c>
      <c r="G625" s="127" t="n">
        <f aca="false">IF(E625&gt;E624,1,0)</f>
        <v>0</v>
      </c>
      <c r="H625" s="127" t="n">
        <f aca="false">D625/D613-1</f>
        <v>0.0589308116680776</v>
      </c>
      <c r="I625" s="127" t="n">
        <f aca="false">STDEV(B620:B625)*SQRT(12)*100</f>
        <v>14.1503696064802</v>
      </c>
      <c r="J625" s="127" t="n">
        <v>1</v>
      </c>
      <c r="K625" s="127" t="n">
        <f aca="false">IF(AND(ISNUMBER(J625),ISNUMBER(J619)),J625-J619,"")</f>
        <v>0.17</v>
      </c>
      <c r="L625" s="127" t="n">
        <v>429</v>
      </c>
      <c r="M625" s="127" t="n">
        <f aca="false">IF(AND(ISNUMBER(L625),ISNUMBER(L619)),L625-L619,"")</f>
        <v>66</v>
      </c>
      <c r="N625" s="127" t="n">
        <v>2.242</v>
      </c>
      <c r="O625" s="127" t="n">
        <f aca="false">IF(AND(ISNUMBER(N625),ISNUMBER(N619)),N625-N619,"")</f>
        <v>0.0306000000000002</v>
      </c>
      <c r="P625" s="127" t="n">
        <v>-1</v>
      </c>
      <c r="Q625" s="127" t="n">
        <v>0</v>
      </c>
      <c r="R625" s="127" t="n">
        <f aca="false">IF(ISNUMBER(F625),IF(AND(F625&gt;0.02,G625=1),100,IF(F625&gt;-0.02,50,0)),"")</f>
        <v>50</v>
      </c>
      <c r="S625" s="127" t="n">
        <f aca="false">IF(ISNUMBER(H625),IF(H625&gt;0.05,100,IF(H625&gt;0,50,0)),"")</f>
        <v>100</v>
      </c>
      <c r="T625" s="127" t="n">
        <f aca="false">IF(AND(A625&gt;="2019-01",ISNUMBER(L625)),IF(AND(L625&lt;350,OR(NOT(ISNUMBER(M625)),M625&lt;50)),100,IF(L625&lt;=450,50,0)),IF(ISNUMBER(J625),IF(AND(J625&lt;0.95,OR(NOT(ISNUMBER(K625)),K625&lt;0.2)),100,IF(AND(J625&lt;=1.35,OR(NOT(ISNUMBER(K625)),K625&lt;0.4)),50,0)),""))</f>
        <v>50</v>
      </c>
      <c r="U625" s="127" t="n">
        <f aca="false">IF(ISNUMBER(P625),IF(P625=1,100,IF(P625=0,50,0)),"")</f>
        <v>0</v>
      </c>
      <c r="V625" s="127" t="n">
        <f aca="false">IF(ISNUMBER(Q625),IF(Q625=1,0,100),"")</f>
        <v>100</v>
      </c>
      <c r="W625" s="127" t="n">
        <f aca="false">IF(ISNUMBER(N625),IF(OR(N625&lt;4,AND(N625&lt;6,ISNUMBER(O625),O625&lt;-0.3)),100,IF(OR(N625&lt;=6,AND(ISNUMBER(O625),O625&lt;-0.3)),50,0)),"")</f>
        <v>100</v>
      </c>
      <c r="X625" s="127" t="n">
        <f aca="false">IF(ISNUMBER(I625),IF(I625&lt;15,100,IF(I625&lt;=25,50,0)),"")</f>
        <v>100</v>
      </c>
      <c r="Y625" s="127" t="n">
        <f aca="false">SUMPRODUCT({30,10,20,15,10,10,5},--ISNUMBER(R625:X625))</f>
        <v>100</v>
      </c>
      <c r="Z625" s="127" t="n">
        <f aca="false">IF(Y625&gt;=60,SUMPRODUCT({30,10,20,15,10,10,5},R625:X625)/Y625,"")</f>
        <v>60</v>
      </c>
      <c r="AA625" s="127" t="str">
        <f aca="false">IF(ISNUMBER(Z625),IF(Z625&gt;=70,"EASY",IF(Z625&gt;40,"UNCERTAIN","HARD")),"")</f>
        <v>UNCERTAIN</v>
      </c>
    </row>
    <row r="626" customFormat="false" ht="15" hidden="false" customHeight="false" outlineLevel="0" collapsed="false">
      <c r="A626" s="127" t="s">
        <v>1916</v>
      </c>
      <c r="B626" s="127" t="n">
        <v>0.078684</v>
      </c>
      <c r="C626" s="127" t="s">
        <v>1917</v>
      </c>
      <c r="D626" s="127" t="n">
        <f aca="false">D625*(1+B626)</f>
        <v>16615.1929806483</v>
      </c>
      <c r="E626" s="127" t="n">
        <f aca="false">AVERAGE(D617:D626)</f>
        <v>15530.440479006</v>
      </c>
      <c r="F626" s="127" t="n">
        <f aca="false">D626/E626-1</f>
        <v>0.0698468599849853</v>
      </c>
      <c r="G626" s="127" t="n">
        <f aca="false">IF(E626&gt;E625,1,0)</f>
        <v>1</v>
      </c>
      <c r="H626" s="127" t="n">
        <f aca="false">D626/D614-1</f>
        <v>0.129265174150636</v>
      </c>
      <c r="I626" s="127" t="n">
        <f aca="false">STDEV(B621:B626)*SQRT(12)*100</f>
        <v>17.7301316498214</v>
      </c>
      <c r="K626" s="127" t="str">
        <f aca="false">IF(AND(ISNUMBER(J626),ISNUMBER(J620)),J626-J620,"")</f>
        <v/>
      </c>
      <c r="L626" s="127" t="n">
        <v>437</v>
      </c>
      <c r="M626" s="127" t="n">
        <f aca="false">IF(AND(ISNUMBER(L626),ISNUMBER(L620)),L626-L620,"")</f>
        <v>76</v>
      </c>
      <c r="N626" s="127" t="n">
        <v>2.1333</v>
      </c>
      <c r="O626" s="127" t="n">
        <f aca="false">IF(AND(ISNUMBER(N626),ISNUMBER(N620)),N626-N620,"")</f>
        <v>-0.0975999999999999</v>
      </c>
      <c r="P626" s="127" t="n">
        <v>0</v>
      </c>
      <c r="Q626" s="127" t="n">
        <v>0</v>
      </c>
      <c r="R626" s="127" t="n">
        <f aca="false">IF(ISNUMBER(F626),IF(AND(F626&gt;0.02,G626=1),100,IF(F626&gt;-0.02,50,0)),"")</f>
        <v>100</v>
      </c>
      <c r="S626" s="127" t="n">
        <f aca="false">IF(ISNUMBER(H626),IF(H626&gt;0.05,100,IF(H626&gt;0,50,0)),"")</f>
        <v>100</v>
      </c>
      <c r="T626" s="127" t="n">
        <f aca="false">IF(AND(A626&gt;="2019-01",ISNUMBER(L626)),IF(AND(L626&lt;350,OR(NOT(ISNUMBER(M626)),M626&lt;50)),100,IF(L626&lt;=450,50,0)),IF(ISNUMBER(J626),IF(AND(J626&lt;0.95,OR(NOT(ISNUMBER(K626)),K626&lt;0.2)),100,IF(AND(J626&lt;=1.35,OR(NOT(ISNUMBER(K626)),K626&lt;0.4)),50,0)),""))</f>
        <v>50</v>
      </c>
      <c r="U626" s="127" t="n">
        <f aca="false">IF(ISNUMBER(P626),IF(P626=1,100,IF(P626=0,50,0)),"")</f>
        <v>50</v>
      </c>
      <c r="V626" s="127" t="n">
        <f aca="false">IF(ISNUMBER(Q626),IF(Q626=1,0,100),"")</f>
        <v>100</v>
      </c>
      <c r="W626" s="127" t="n">
        <f aca="false">IF(ISNUMBER(N626),IF(OR(N626&lt;4,AND(N626&lt;6,ISNUMBER(O626),O626&lt;-0.3)),100,IF(OR(N626&lt;=6,AND(ISNUMBER(O626),O626&lt;-0.3)),50,0)),"")</f>
        <v>100</v>
      </c>
      <c r="X626" s="127" t="n">
        <f aca="false">IF(ISNUMBER(I626),IF(I626&lt;15,100,IF(I626&lt;=25,50,0)),"")</f>
        <v>50</v>
      </c>
      <c r="Y626" s="127" t="n">
        <f aca="false">SUMPRODUCT({30,10,20,15,10,10,5},--ISNUMBER(R626:X626))</f>
        <v>100</v>
      </c>
      <c r="Z626" s="127" t="n">
        <f aca="false">IF(Y626&gt;=60,SUMPRODUCT({30,10,20,15,10,10,5},R626:X626)/Y626,"")</f>
        <v>80</v>
      </c>
      <c r="AA626" s="127" t="str">
        <f aca="false">IF(ISNUMBER(Z626),IF(Z626&gt;=70,"EASY",IF(Z626&gt;40,"UNCERTAIN","HARD")),"")</f>
        <v>EASY</v>
      </c>
    </row>
    <row r="627" customFormat="false" ht="15" hidden="false" customHeight="false" outlineLevel="0" collapsed="false">
      <c r="A627" s="127" t="s">
        <v>1918</v>
      </c>
      <c r="B627" s="127" t="n">
        <v>0.029729</v>
      </c>
      <c r="C627" s="127" t="s">
        <v>1917</v>
      </c>
      <c r="D627" s="127" t="n">
        <f aca="false">D626*(1+B627)</f>
        <v>17109.14605277</v>
      </c>
      <c r="E627" s="127" t="n">
        <f aca="false">AVERAGE(D618:D627)</f>
        <v>15774.8072748159</v>
      </c>
      <c r="F627" s="127" t="n">
        <f aca="false">D627/E627-1</f>
        <v>0.0845866928646615</v>
      </c>
      <c r="G627" s="127" t="n">
        <f aca="false">IF(E627&gt;E626,1,0)</f>
        <v>1</v>
      </c>
      <c r="H627" s="127" t="n">
        <f aca="false">D627/D615-1</f>
        <v>0.100233795546372</v>
      </c>
      <c r="I627" s="127" t="n">
        <f aca="false">STDEV(B622:B627)*SQRT(12)*100</f>
        <v>17.6469979104662</v>
      </c>
      <c r="K627" s="127" t="str">
        <f aca="false">IF(AND(ISNUMBER(J627),ISNUMBER(J621)),J627-J621,"")</f>
        <v/>
      </c>
      <c r="L627" s="127" t="n">
        <v>392</v>
      </c>
      <c r="M627" s="127" t="n">
        <f aca="false">IF(AND(ISNUMBER(L627),ISNUMBER(L621)),L627-L621,"")</f>
        <v>46</v>
      </c>
      <c r="N627" s="127" t="n">
        <v>2.0667</v>
      </c>
      <c r="O627" s="127" t="n">
        <f aca="false">IF(AND(ISNUMBER(N627),ISNUMBER(N621)),N627-N621,"")</f>
        <v>-0.2662</v>
      </c>
      <c r="P627" s="127" t="n">
        <v>0</v>
      </c>
      <c r="Q627" s="127" t="n">
        <v>0</v>
      </c>
      <c r="R627" s="127" t="n">
        <f aca="false">IF(ISNUMBER(F627),IF(AND(F627&gt;0.02,G627=1),100,IF(F627&gt;-0.02,50,0)),"")</f>
        <v>100</v>
      </c>
      <c r="S627" s="127" t="n">
        <f aca="false">IF(ISNUMBER(H627),IF(H627&gt;0.05,100,IF(H627&gt;0,50,0)),"")</f>
        <v>100</v>
      </c>
      <c r="T627" s="127" t="n">
        <f aca="false">IF(AND(A627&gt;="2019-01",ISNUMBER(L627)),IF(AND(L627&lt;350,OR(NOT(ISNUMBER(M627)),M627&lt;50)),100,IF(L627&lt;=450,50,0)),IF(ISNUMBER(J627),IF(AND(J627&lt;0.95,OR(NOT(ISNUMBER(K627)),K627&lt;0.2)),100,IF(AND(J627&lt;=1.35,OR(NOT(ISNUMBER(K627)),K627&lt;0.4)),50,0)),""))</f>
        <v>50</v>
      </c>
      <c r="U627" s="127" t="n">
        <f aca="false">IF(ISNUMBER(P627),IF(P627=1,100,IF(P627=0,50,0)),"")</f>
        <v>50</v>
      </c>
      <c r="V627" s="127" t="n">
        <f aca="false">IF(ISNUMBER(Q627),IF(Q627=1,0,100),"")</f>
        <v>100</v>
      </c>
      <c r="W627" s="127" t="n">
        <f aca="false">IF(ISNUMBER(N627),IF(OR(N627&lt;4,AND(N627&lt;6,ISNUMBER(O627),O627&lt;-0.3)),100,IF(OR(N627&lt;=6,AND(ISNUMBER(O627),O627&lt;-0.3)),50,0)),"")</f>
        <v>100</v>
      </c>
      <c r="X627" s="127" t="n">
        <f aca="false">IF(ISNUMBER(I627),IF(I627&lt;15,100,IF(I627&lt;=25,50,0)),"")</f>
        <v>50</v>
      </c>
      <c r="Y627" s="127" t="n">
        <f aca="false">SUMPRODUCT({30,10,20,15,10,10,5},--ISNUMBER(R627:X627))</f>
        <v>100</v>
      </c>
      <c r="Z627" s="127" t="n">
        <f aca="false">IF(Y627&gt;=60,SUMPRODUCT({30,10,20,15,10,10,5},R627:X627)/Y627,"")</f>
        <v>80</v>
      </c>
      <c r="AA627" s="127" t="str">
        <f aca="false">IF(ISNUMBER(Z627),IF(Z627&gt;=70,"EASY",IF(Z627&gt;40,"UNCERTAIN","HARD")),"")</f>
        <v>EASY</v>
      </c>
    </row>
    <row r="628" customFormat="false" ht="15" hidden="false" customHeight="false" outlineLevel="0" collapsed="false">
      <c r="A628" s="127" t="s">
        <v>1919</v>
      </c>
      <c r="B628" s="127" t="n">
        <v>0.017924</v>
      </c>
      <c r="C628" s="127" t="s">
        <v>1917</v>
      </c>
      <c r="D628" s="127" t="n">
        <f aca="false">D627*(1+B628)</f>
        <v>17415.8103866198</v>
      </c>
      <c r="E628" s="127" t="n">
        <f aca="false">AVERAGE(D619:D628)</f>
        <v>16043.5343484301</v>
      </c>
      <c r="F628" s="127" t="n">
        <f aca="false">D628/E628-1</f>
        <v>0.085534521782231</v>
      </c>
      <c r="G628" s="127" t="n">
        <f aca="false">IF(E628&gt;E627,1,0)</f>
        <v>1</v>
      </c>
      <c r="H628" s="127" t="n">
        <f aca="false">D628/D616-1</f>
        <v>0.161055760001809</v>
      </c>
      <c r="I628" s="127" t="n">
        <f aca="false">STDEV(B623:B628)*SQRT(12)*100</f>
        <v>17.3140412693282</v>
      </c>
      <c r="K628" s="127" t="str">
        <f aca="false">IF(AND(ISNUMBER(J628),ISNUMBER(J622)),J628-J622,"")</f>
        <v/>
      </c>
      <c r="L628" s="127" t="n">
        <v>399</v>
      </c>
      <c r="M628" s="127" t="n">
        <f aca="false">IF(AND(ISNUMBER(L628),ISNUMBER(L622)),L628-L622,"")</f>
        <v>50</v>
      </c>
      <c r="N628" s="127" t="n">
        <v>2</v>
      </c>
      <c r="O628" s="127" t="n">
        <f aca="false">IF(AND(ISNUMBER(N628),ISNUMBER(N622)),N628-N622,"")</f>
        <v>-0.1895</v>
      </c>
      <c r="P628" s="127" t="n">
        <v>0</v>
      </c>
      <c r="Q628" s="127" t="n">
        <v>0</v>
      </c>
      <c r="R628" s="127" t="n">
        <f aca="false">IF(ISNUMBER(F628),IF(AND(F628&gt;0.02,G628=1),100,IF(F628&gt;-0.02,50,0)),"")</f>
        <v>100</v>
      </c>
      <c r="S628" s="127" t="n">
        <f aca="false">IF(ISNUMBER(H628),IF(H628&gt;0.05,100,IF(H628&gt;0,50,0)),"")</f>
        <v>100</v>
      </c>
      <c r="T628" s="127" t="n">
        <f aca="false">IF(AND(A628&gt;="2019-01",ISNUMBER(L628)),IF(AND(L628&lt;350,OR(NOT(ISNUMBER(M628)),M628&lt;50)),100,IF(L628&lt;=450,50,0)),IF(ISNUMBER(J628),IF(AND(J628&lt;0.95,OR(NOT(ISNUMBER(K628)),K628&lt;0.2)),100,IF(AND(J628&lt;=1.35,OR(NOT(ISNUMBER(K628)),K628&lt;0.4)),50,0)),""))</f>
        <v>50</v>
      </c>
      <c r="U628" s="127" t="n">
        <f aca="false">IF(ISNUMBER(P628),IF(P628=1,100,IF(P628=0,50,0)),"")</f>
        <v>50</v>
      </c>
      <c r="V628" s="127" t="n">
        <f aca="false">IF(ISNUMBER(Q628),IF(Q628=1,0,100),"")</f>
        <v>100</v>
      </c>
      <c r="W628" s="127" t="n">
        <f aca="false">IF(ISNUMBER(N628),IF(OR(N628&lt;4,AND(N628&lt;6,ISNUMBER(O628),O628&lt;-0.3)),100,IF(OR(N628&lt;=6,AND(ISNUMBER(O628),O628&lt;-0.3)),50,0)),"")</f>
        <v>100</v>
      </c>
      <c r="X628" s="127" t="n">
        <f aca="false">IF(ISNUMBER(I628),IF(I628&lt;15,100,IF(I628&lt;=25,50,0)),"")</f>
        <v>50</v>
      </c>
      <c r="Y628" s="127" t="n">
        <f aca="false">SUMPRODUCT({30,10,20,15,10,10,5},--ISNUMBER(R628:X628))</f>
        <v>100</v>
      </c>
      <c r="Z628" s="127" t="n">
        <f aca="false">IF(Y628&gt;=60,SUMPRODUCT({30,10,20,15,10,10,5},R628:X628)/Y628,"")</f>
        <v>80</v>
      </c>
      <c r="AA628" s="127" t="str">
        <f aca="false">IF(ISNUMBER(Z628),IF(Z628&gt;=70,"EASY",IF(Z628&gt;40,"UNCERTAIN","HARD")),"")</f>
        <v>EASY</v>
      </c>
    </row>
    <row r="629" customFormat="false" ht="15" hidden="false" customHeight="false" outlineLevel="0" collapsed="false">
      <c r="A629" s="127" t="s">
        <v>1920</v>
      </c>
      <c r="B629" s="127" t="n">
        <v>0.039313</v>
      </c>
      <c r="C629" s="127" t="s">
        <v>1917</v>
      </c>
      <c r="D629" s="127" t="n">
        <f aca="false">D628*(1+B629)</f>
        <v>18100.478140349</v>
      </c>
      <c r="E629" s="127" t="n">
        <f aca="false">AVERAGE(D620:D629)</f>
        <v>16339.6355717923</v>
      </c>
      <c r="F629" s="127" t="n">
        <f aca="false">D629/E629-1</f>
        <v>0.107765106560669</v>
      </c>
      <c r="G629" s="127" t="n">
        <f aca="false">IF(E629&gt;E628,1,0)</f>
        <v>1</v>
      </c>
      <c r="H629" s="127" t="n">
        <f aca="false">D629/D617-1</f>
        <v>0.234223529809512</v>
      </c>
      <c r="I629" s="127" t="n">
        <f aca="false">STDEV(B624:B629)*SQRT(12)*100</f>
        <v>17.5988067495498</v>
      </c>
      <c r="K629" s="127" t="str">
        <f aca="false">IF(AND(ISNUMBER(J629),ISNUMBER(J623)),J629-J623,"")</f>
        <v/>
      </c>
      <c r="L629" s="127" t="n">
        <v>373</v>
      </c>
      <c r="M629" s="127" t="n">
        <f aca="false">IF(AND(ISNUMBER(L629),ISNUMBER(L623)),L629-L623,"")</f>
        <v>49</v>
      </c>
      <c r="N629" s="127" t="n">
        <v>2.0333</v>
      </c>
      <c r="O629" s="127" t="n">
        <f aca="false">IF(AND(ISNUMBER(N629),ISNUMBER(N623)),N629-N623,"")</f>
        <v>-0.1403</v>
      </c>
      <c r="P629" s="127" t="n">
        <v>0</v>
      </c>
      <c r="Q629" s="127" t="n">
        <v>0</v>
      </c>
      <c r="R629" s="127" t="n">
        <f aca="false">IF(ISNUMBER(F629),IF(AND(F629&gt;0.02,G629=1),100,IF(F629&gt;-0.02,50,0)),"")</f>
        <v>100</v>
      </c>
      <c r="S629" s="127" t="n">
        <f aca="false">IF(ISNUMBER(H629),IF(H629&gt;0.05,100,IF(H629&gt;0,50,0)),"")</f>
        <v>100</v>
      </c>
      <c r="T629" s="127" t="n">
        <f aca="false">IF(AND(A629&gt;="2019-01",ISNUMBER(L629)),IF(AND(L629&lt;350,OR(NOT(ISNUMBER(M629)),M629&lt;50)),100,IF(L629&lt;=450,50,0)),IF(ISNUMBER(J629),IF(AND(J629&lt;0.95,OR(NOT(ISNUMBER(K629)),K629&lt;0.2)),100,IF(AND(J629&lt;=1.35,OR(NOT(ISNUMBER(K629)),K629&lt;0.4)),50,0)),""))</f>
        <v>50</v>
      </c>
      <c r="U629" s="127" t="n">
        <f aca="false">IF(ISNUMBER(P629),IF(P629=1,100,IF(P629=0,50,0)),"")</f>
        <v>50</v>
      </c>
      <c r="V629" s="127" t="n">
        <f aca="false">IF(ISNUMBER(Q629),IF(Q629=1,0,100),"")</f>
        <v>100</v>
      </c>
      <c r="W629" s="127" t="n">
        <f aca="false">IF(ISNUMBER(N629),IF(OR(N629&lt;4,AND(N629&lt;6,ISNUMBER(O629),O629&lt;-0.3)),100,IF(OR(N629&lt;=6,AND(ISNUMBER(O629),O629&lt;-0.3)),50,0)),"")</f>
        <v>100</v>
      </c>
      <c r="X629" s="127" t="n">
        <f aca="false">IF(ISNUMBER(I629),IF(I629&lt;15,100,IF(I629&lt;=25,50,0)),"")</f>
        <v>50</v>
      </c>
      <c r="Y629" s="127" t="n">
        <f aca="false">SUMPRODUCT({30,10,20,15,10,10,5},--ISNUMBER(R629:X629))</f>
        <v>100</v>
      </c>
      <c r="Z629" s="127" t="n">
        <f aca="false">IF(Y629&gt;=60,SUMPRODUCT({30,10,20,15,10,10,5},R629:X629)/Y629,"")</f>
        <v>80</v>
      </c>
      <c r="AA629" s="127" t="str">
        <f aca="false">IF(ISNUMBER(Z629),IF(Z629&gt;=70,"EASY",IF(Z629&gt;40,"UNCERTAIN","HARD")),"")</f>
        <v>EASY</v>
      </c>
    </row>
    <row r="630" customFormat="false" ht="15" hidden="false" customHeight="false" outlineLevel="0" collapsed="false">
      <c r="A630" s="127" t="s">
        <v>1921</v>
      </c>
      <c r="B630" s="127" t="n">
        <v>-0.065778</v>
      </c>
      <c r="C630" s="127" t="s">
        <v>1917</v>
      </c>
      <c r="D630" s="127" t="n">
        <f aca="false">D629*(1+B630)</f>
        <v>16909.8648892331</v>
      </c>
      <c r="E630" s="127" t="n">
        <f aca="false">AVERAGE(D621:D630)</f>
        <v>16507.2890011808</v>
      </c>
      <c r="F630" s="127" t="n">
        <f aca="false">D630/E630-1</f>
        <v>0.0243877651880648</v>
      </c>
      <c r="G630" s="127" t="n">
        <f aca="false">IF(E630&gt;E629,1,0)</f>
        <v>1</v>
      </c>
      <c r="H630" s="127" t="n">
        <f aca="false">D630/D618-1</f>
        <v>0.148101936140298</v>
      </c>
      <c r="I630" s="127" t="n">
        <f aca="false">STDEV(B625:B630)*SQRT(12)*100</f>
        <v>16.4499112182407</v>
      </c>
      <c r="K630" s="127" t="str">
        <f aca="false">IF(AND(ISNUMBER(J630),ISNUMBER(J624)),J630-J624,"")</f>
        <v/>
      </c>
      <c r="L630" s="127" t="n">
        <v>459</v>
      </c>
      <c r="M630" s="127" t="n">
        <f aca="false">IF(AND(ISNUMBER(L630),ISNUMBER(L624)),L630-L624,"")</f>
        <v>78</v>
      </c>
      <c r="N630" s="127" t="n">
        <v>2.0667</v>
      </c>
      <c r="O630" s="127" t="n">
        <f aca="false">IF(AND(ISNUMBER(N630),ISNUMBER(N624)),N630-N624,"")</f>
        <v>-0.0853000000000002</v>
      </c>
      <c r="P630" s="127" t="n">
        <v>0</v>
      </c>
      <c r="Q630" s="127" t="n">
        <v>1</v>
      </c>
      <c r="R630" s="127" t="n">
        <f aca="false">IF(ISNUMBER(F630),IF(AND(F630&gt;0.02,G630=1),100,IF(F630&gt;-0.02,50,0)),"")</f>
        <v>100</v>
      </c>
      <c r="S630" s="127" t="n">
        <f aca="false">IF(ISNUMBER(H630),IF(H630&gt;0.05,100,IF(H630&gt;0,50,0)),"")</f>
        <v>100</v>
      </c>
      <c r="T630" s="127" t="n">
        <f aca="false">IF(AND(A630&gt;="2019-01",ISNUMBER(L630)),IF(AND(L630&lt;350,OR(NOT(ISNUMBER(M630)),M630&lt;50)),100,IF(L630&lt;=450,50,0)),IF(ISNUMBER(J630),IF(AND(J630&lt;0.95,OR(NOT(ISNUMBER(K630)),K630&lt;0.2)),100,IF(AND(J630&lt;=1.35,OR(NOT(ISNUMBER(K630)),K630&lt;0.4)),50,0)),""))</f>
        <v>0</v>
      </c>
      <c r="U630" s="127" t="n">
        <f aca="false">IF(ISNUMBER(P630),IF(P630=1,100,IF(P630=0,50,0)),"")</f>
        <v>50</v>
      </c>
      <c r="V630" s="127" t="n">
        <f aca="false">IF(ISNUMBER(Q630),IF(Q630=1,0,100),"")</f>
        <v>0</v>
      </c>
      <c r="W630" s="127" t="n">
        <f aca="false">IF(ISNUMBER(N630),IF(OR(N630&lt;4,AND(N630&lt;6,ISNUMBER(O630),O630&lt;-0.3)),100,IF(OR(N630&lt;=6,AND(ISNUMBER(O630),O630&lt;-0.3)),50,0)),"")</f>
        <v>100</v>
      </c>
      <c r="X630" s="127" t="n">
        <f aca="false">IF(ISNUMBER(I630),IF(I630&lt;15,100,IF(I630&lt;=25,50,0)),"")</f>
        <v>50</v>
      </c>
      <c r="Y630" s="127" t="n">
        <f aca="false">SUMPRODUCT({30,10,20,15,10,10,5},--ISNUMBER(R630:X630))</f>
        <v>100</v>
      </c>
      <c r="Z630" s="127" t="n">
        <f aca="false">IF(Y630&gt;=60,SUMPRODUCT({30,10,20,15,10,10,5},R630:X630)/Y630,"")</f>
        <v>60</v>
      </c>
      <c r="AA630" s="127" t="str">
        <f aca="false">IF(ISNUMBER(Z630),IF(Z630&gt;=70,"EASY",IF(Z630&gt;40,"UNCERTAIN","HARD")),"")</f>
        <v>UNCERTAIN</v>
      </c>
    </row>
    <row r="631" customFormat="false" ht="15" hidden="false" customHeight="false" outlineLevel="0" collapsed="false">
      <c r="A631" s="127" t="s">
        <v>1922</v>
      </c>
      <c r="B631" s="127" t="n">
        <v>0.06893</v>
      </c>
      <c r="C631" s="127" t="s">
        <v>1917</v>
      </c>
      <c r="D631" s="127" t="n">
        <f aca="false">D630*(1+B631)</f>
        <v>18075.461876048</v>
      </c>
      <c r="E631" s="127" t="n">
        <f aca="false">AVERAGE(D622:D631)</f>
        <v>16740.4704717564</v>
      </c>
      <c r="F631" s="127" t="n">
        <f aca="false">D631/E631-1</f>
        <v>0.0797463492166444</v>
      </c>
      <c r="G631" s="127" t="n">
        <f aca="false">IF(E631&gt;E630,1,0)</f>
        <v>1</v>
      </c>
      <c r="H631" s="127" t="n">
        <f aca="false">D631/D619-1</f>
        <v>0.193929956803628</v>
      </c>
      <c r="I631" s="127" t="n">
        <f aca="false">STDEV(B626:B631)*SQRT(12)*100</f>
        <v>17.8465714524667</v>
      </c>
      <c r="K631" s="127" t="str">
        <f aca="false">IF(AND(ISNUMBER(J631),ISNUMBER(J625)),J631-J625,"")</f>
        <v/>
      </c>
      <c r="L631" s="127" t="n">
        <v>407</v>
      </c>
      <c r="M631" s="127" t="n">
        <f aca="false">IF(AND(ISNUMBER(L631),ISNUMBER(L625)),L631-L625,"")</f>
        <v>-22</v>
      </c>
      <c r="N631" s="127" t="n">
        <v>2.1</v>
      </c>
      <c r="O631" s="127" t="n">
        <f aca="false">IF(AND(ISNUMBER(N631),ISNUMBER(N625)),N631-N625,"")</f>
        <v>-0.142</v>
      </c>
      <c r="P631" s="127" t="n">
        <v>0</v>
      </c>
      <c r="Q631" s="127" t="n">
        <v>1</v>
      </c>
      <c r="R631" s="127" t="n">
        <f aca="false">IF(ISNUMBER(F631),IF(AND(F631&gt;0.02,G631=1),100,IF(F631&gt;-0.02,50,0)),"")</f>
        <v>100</v>
      </c>
      <c r="S631" s="127" t="n">
        <f aca="false">IF(ISNUMBER(H631),IF(H631&gt;0.05,100,IF(H631&gt;0,50,0)),"")</f>
        <v>100</v>
      </c>
      <c r="T631" s="127" t="n">
        <f aca="false">IF(AND(A631&gt;="2019-01",ISNUMBER(L631)),IF(AND(L631&lt;350,OR(NOT(ISNUMBER(M631)),M631&lt;50)),100,IF(L631&lt;=450,50,0)),IF(ISNUMBER(J631),IF(AND(J631&lt;0.95,OR(NOT(ISNUMBER(K631)),K631&lt;0.2)),100,IF(AND(J631&lt;=1.35,OR(NOT(ISNUMBER(K631)),K631&lt;0.4)),50,0)),""))</f>
        <v>50</v>
      </c>
      <c r="U631" s="127" t="n">
        <f aca="false">IF(ISNUMBER(P631),IF(P631=1,100,IF(P631=0,50,0)),"")</f>
        <v>50</v>
      </c>
      <c r="V631" s="127" t="n">
        <f aca="false">IF(ISNUMBER(Q631),IF(Q631=1,0,100),"")</f>
        <v>0</v>
      </c>
      <c r="W631" s="127" t="n">
        <f aca="false">IF(ISNUMBER(N631),IF(OR(N631&lt;4,AND(N631&lt;6,ISNUMBER(O631),O631&lt;-0.3)),100,IF(OR(N631&lt;=6,AND(ISNUMBER(O631),O631&lt;-0.3)),50,0)),"")</f>
        <v>100</v>
      </c>
      <c r="X631" s="127" t="n">
        <f aca="false">IF(ISNUMBER(I631),IF(I631&lt;15,100,IF(I631&lt;=25,50,0)),"")</f>
        <v>50</v>
      </c>
      <c r="Y631" s="127" t="n">
        <f aca="false">SUMPRODUCT({30,10,20,15,10,10,5},--ISNUMBER(R631:X631))</f>
        <v>100</v>
      </c>
      <c r="Z631" s="127" t="n">
        <f aca="false">IF(Y631&gt;=60,SUMPRODUCT({30,10,20,15,10,10,5},R631:X631)/Y631,"")</f>
        <v>70</v>
      </c>
      <c r="AA631" s="127" t="str">
        <f aca="false">IF(ISNUMBER(Z631),IF(Z631&gt;=70,"EASY",IF(Z631&gt;40,"UNCERTAIN","HARD")),"")</f>
        <v>EASY</v>
      </c>
    </row>
    <row r="632" customFormat="false" ht="15" hidden="false" customHeight="false" outlineLevel="0" collapsed="false">
      <c r="A632" s="127" t="s">
        <v>1923</v>
      </c>
      <c r="B632" s="127" t="n">
        <v>0.013128</v>
      </c>
      <c r="C632" s="127" t="s">
        <v>1917</v>
      </c>
      <c r="D632" s="127" t="n">
        <f aca="false">D631*(1+B632)</f>
        <v>18312.7565395567</v>
      </c>
      <c r="E632" s="127" t="n">
        <f aca="false">AVERAGE(D623:D632)</f>
        <v>16940.7042788698</v>
      </c>
      <c r="F632" s="127" t="n">
        <f aca="false">D632/E632-1</f>
        <v>0.0809914533717673</v>
      </c>
      <c r="G632" s="127" t="n">
        <f aca="false">IF(E632&gt;E631,1,0)</f>
        <v>1</v>
      </c>
      <c r="H632" s="127" t="n">
        <f aca="false">D632/D620-1</f>
        <v>0.202150535953633</v>
      </c>
      <c r="I632" s="127" t="n">
        <f aca="false">STDEV(B627:B632)*SQRT(12)*100</f>
        <v>15.6647939032724</v>
      </c>
      <c r="K632" s="127" t="str">
        <f aca="false">IF(AND(ISNUMBER(J632),ISNUMBER(J626)),J632-J626,"")</f>
        <v/>
      </c>
      <c r="L632" s="127" t="n">
        <v>393</v>
      </c>
      <c r="M632" s="127" t="n">
        <f aca="false">IF(AND(ISNUMBER(L632),ISNUMBER(L626)),L632-L626,"")</f>
        <v>-44</v>
      </c>
      <c r="N632" s="127" t="n">
        <v>2.2</v>
      </c>
      <c r="O632" s="127" t="n">
        <f aca="false">IF(AND(ISNUMBER(N632),ISNUMBER(N626)),N632-N626,"")</f>
        <v>0.0667</v>
      </c>
      <c r="P632" s="127" t="n">
        <v>0</v>
      </c>
      <c r="Q632" s="127" t="n">
        <v>1</v>
      </c>
      <c r="R632" s="127" t="n">
        <f aca="false">IF(ISNUMBER(F632),IF(AND(F632&gt;0.02,G632=1),100,IF(F632&gt;-0.02,50,0)),"")</f>
        <v>100</v>
      </c>
      <c r="S632" s="127" t="n">
        <f aca="false">IF(ISNUMBER(H632),IF(H632&gt;0.05,100,IF(H632&gt;0,50,0)),"")</f>
        <v>100</v>
      </c>
      <c r="T632" s="127" t="n">
        <f aca="false">IF(AND(A632&gt;="2019-01",ISNUMBER(L632)),IF(AND(L632&lt;350,OR(NOT(ISNUMBER(M632)),M632&lt;50)),100,IF(L632&lt;=450,50,0)),IF(ISNUMBER(J632),IF(AND(J632&lt;0.95,OR(NOT(ISNUMBER(K632)),K632&lt;0.2)),100,IF(AND(J632&lt;=1.35,OR(NOT(ISNUMBER(K632)),K632&lt;0.4)),50,0)),""))</f>
        <v>50</v>
      </c>
      <c r="U632" s="127" t="n">
        <f aca="false">IF(ISNUMBER(P632),IF(P632=1,100,IF(P632=0,50,0)),"")</f>
        <v>50</v>
      </c>
      <c r="V632" s="127" t="n">
        <f aca="false">IF(ISNUMBER(Q632),IF(Q632=1,0,100),"")</f>
        <v>0</v>
      </c>
      <c r="W632" s="127" t="n">
        <f aca="false">IF(ISNUMBER(N632),IF(OR(N632&lt;4,AND(N632&lt;6,ISNUMBER(O632),O632&lt;-0.3)),100,IF(OR(N632&lt;=6,AND(ISNUMBER(O632),O632&lt;-0.3)),50,0)),"")</f>
        <v>100</v>
      </c>
      <c r="X632" s="127" t="n">
        <f aca="false">IF(ISNUMBER(I632),IF(I632&lt;15,100,IF(I632&lt;=25,50,0)),"")</f>
        <v>50</v>
      </c>
      <c r="Y632" s="127" t="n">
        <f aca="false">SUMPRODUCT({30,10,20,15,10,10,5},--ISNUMBER(R632:X632))</f>
        <v>100</v>
      </c>
      <c r="Z632" s="127" t="n">
        <f aca="false">IF(Y632&gt;=60,SUMPRODUCT({30,10,20,15,10,10,5},R632:X632)/Y632,"")</f>
        <v>70</v>
      </c>
      <c r="AA632" s="127" t="str">
        <f aca="false">IF(ISNUMBER(Z632),IF(Z632&gt;=70,"EASY",IF(Z632&gt;40,"UNCERTAIN","HARD")),"")</f>
        <v>EASY</v>
      </c>
    </row>
    <row r="633" customFormat="false" ht="15" hidden="false" customHeight="false" outlineLevel="0" collapsed="false">
      <c r="A633" s="127" t="s">
        <v>1924</v>
      </c>
      <c r="B633" s="127" t="n">
        <v>-0.018092</v>
      </c>
      <c r="C633" s="127" t="s">
        <v>1917</v>
      </c>
      <c r="D633" s="127" t="n">
        <f aca="false">D632*(1+B633)</f>
        <v>17981.4421482431</v>
      </c>
      <c r="E633" s="127" t="n">
        <f aca="false">AVERAGE(D624:D633)</f>
        <v>17104.3814589734</v>
      </c>
      <c r="F633" s="127" t="n">
        <f aca="false">D633/E633-1</f>
        <v>0.0512769603141388</v>
      </c>
      <c r="G633" s="127" t="n">
        <f aca="false">IF(E633&gt;E632,1,0)</f>
        <v>1</v>
      </c>
      <c r="H633" s="127" t="n">
        <f aca="false">D633/D621-1</f>
        <v>0.142139553417668</v>
      </c>
      <c r="I633" s="127" t="n">
        <f aca="false">STDEV(B628:B633)*SQRT(12)*100</f>
        <v>16.1981838533831</v>
      </c>
      <c r="K633" s="127" t="str">
        <f aca="false">IF(AND(ISNUMBER(J633),ISNUMBER(J627)),J633-J627,"")</f>
        <v/>
      </c>
      <c r="L633" s="127" t="n">
        <v>409</v>
      </c>
      <c r="M633" s="127" t="n">
        <f aca="false">IF(AND(ISNUMBER(L633),ISNUMBER(L627)),L633-L627,"")</f>
        <v>17</v>
      </c>
      <c r="N633" s="127" t="n">
        <v>2.3</v>
      </c>
      <c r="O633" s="127" t="n">
        <f aca="false">IF(AND(ISNUMBER(N633),ISNUMBER(N627)),N633-N627,"")</f>
        <v>0.2333</v>
      </c>
      <c r="P633" s="127" t="n">
        <v>1</v>
      </c>
      <c r="Q633" s="127" t="n">
        <v>1</v>
      </c>
      <c r="R633" s="127" t="n">
        <f aca="false">IF(ISNUMBER(F633),IF(AND(F633&gt;0.02,G633=1),100,IF(F633&gt;-0.02,50,0)),"")</f>
        <v>100</v>
      </c>
      <c r="S633" s="127" t="n">
        <f aca="false">IF(ISNUMBER(H633),IF(H633&gt;0.05,100,IF(H633&gt;0,50,0)),"")</f>
        <v>100</v>
      </c>
      <c r="T633" s="127" t="n">
        <f aca="false">IF(AND(A633&gt;="2019-01",ISNUMBER(L633)),IF(AND(L633&lt;350,OR(NOT(ISNUMBER(M633)),M633&lt;50)),100,IF(L633&lt;=450,50,0)),IF(ISNUMBER(J633),IF(AND(J633&lt;0.95,OR(NOT(ISNUMBER(K633)),K633&lt;0.2)),100,IF(AND(J633&lt;=1.35,OR(NOT(ISNUMBER(K633)),K633&lt;0.4)),50,0)),""))</f>
        <v>50</v>
      </c>
      <c r="U633" s="127" t="n">
        <f aca="false">IF(ISNUMBER(P633),IF(P633=1,100,IF(P633=0,50,0)),"")</f>
        <v>100</v>
      </c>
      <c r="V633" s="127" t="n">
        <f aca="false">IF(ISNUMBER(Q633),IF(Q633=1,0,100),"")</f>
        <v>0</v>
      </c>
      <c r="W633" s="127" t="n">
        <f aca="false">IF(ISNUMBER(N633),IF(OR(N633&lt;4,AND(N633&lt;6,ISNUMBER(O633),O633&lt;-0.3)),100,IF(OR(N633&lt;=6,AND(ISNUMBER(O633),O633&lt;-0.3)),50,0)),"")</f>
        <v>100</v>
      </c>
      <c r="X633" s="127" t="n">
        <f aca="false">IF(ISNUMBER(I633),IF(I633&lt;15,100,IF(I633&lt;=25,50,0)),"")</f>
        <v>50</v>
      </c>
      <c r="Y633" s="127" t="n">
        <f aca="false">SUMPRODUCT({30,10,20,15,10,10,5},--ISNUMBER(R633:X633))</f>
        <v>100</v>
      </c>
      <c r="Z633" s="127" t="n">
        <f aca="false">IF(Y633&gt;=60,SUMPRODUCT({30,10,20,15,10,10,5},R633:X633)/Y633,"")</f>
        <v>77.5</v>
      </c>
      <c r="AA633" s="127" t="str">
        <f aca="false">IF(ISNUMBER(Z633),IF(Z633&gt;=70,"EASY",IF(Z633&gt;40,"UNCERTAIN","HARD")),"")</f>
        <v>EASY</v>
      </c>
    </row>
    <row r="634" customFormat="false" ht="15" hidden="false" customHeight="false" outlineLevel="0" collapsed="false">
      <c r="A634" s="127" t="s">
        <v>1925</v>
      </c>
      <c r="B634" s="127" t="n">
        <v>0.017181</v>
      </c>
      <c r="C634" s="127" t="s">
        <v>1917</v>
      </c>
      <c r="D634" s="127" t="n">
        <f aca="false">D633*(1+B634)</f>
        <v>18290.381305792</v>
      </c>
      <c r="E634" s="127" t="n">
        <f aca="false">AVERAGE(D625:D634)</f>
        <v>17421.3741357325</v>
      </c>
      <c r="F634" s="127" t="n">
        <f aca="false">D634/E634-1</f>
        <v>0.0498816662387791</v>
      </c>
      <c r="G634" s="127" t="n">
        <f aca="false">IF(E634&gt;E633,1,0)</f>
        <v>1</v>
      </c>
      <c r="H634" s="127" t="n">
        <f aca="false">D634/D622-1</f>
        <v>0.121392522282758</v>
      </c>
      <c r="I634" s="127" t="n">
        <f aca="false">STDEV(B629:B634)*SQRT(12)*100</f>
        <v>16.1889593795278</v>
      </c>
      <c r="K634" s="127" t="str">
        <f aca="false">IF(AND(ISNUMBER(J634),ISNUMBER(J628)),J634-J628,"")</f>
        <v/>
      </c>
      <c r="L634" s="127" t="n">
        <v>402</v>
      </c>
      <c r="M634" s="127" t="n">
        <f aca="false">IF(AND(ISNUMBER(L634),ISNUMBER(L628)),L634-L628,"")</f>
        <v>3</v>
      </c>
      <c r="N634" s="127" t="n">
        <v>2.4</v>
      </c>
      <c r="O634" s="127" t="n">
        <f aca="false">IF(AND(ISNUMBER(N634),ISNUMBER(N628)),N634-N628,"")</f>
        <v>0.4</v>
      </c>
      <c r="P634" s="127" t="n">
        <v>1</v>
      </c>
      <c r="Q634" s="127" t="n">
        <v>1</v>
      </c>
      <c r="R634" s="127" t="n">
        <f aca="false">IF(ISNUMBER(F634),IF(AND(F634&gt;0.02,G634=1),100,IF(F634&gt;-0.02,50,0)),"")</f>
        <v>100</v>
      </c>
      <c r="S634" s="127" t="n">
        <f aca="false">IF(ISNUMBER(H634),IF(H634&gt;0.05,100,IF(H634&gt;0,50,0)),"")</f>
        <v>100</v>
      </c>
      <c r="T634" s="127" t="n">
        <f aca="false">IF(AND(A634&gt;="2019-01",ISNUMBER(L634)),IF(AND(L634&lt;350,OR(NOT(ISNUMBER(M634)),M634&lt;50)),100,IF(L634&lt;=450,50,0)),IF(ISNUMBER(J634),IF(AND(J634&lt;0.95,OR(NOT(ISNUMBER(K634)),K634&lt;0.2)),100,IF(AND(J634&lt;=1.35,OR(NOT(ISNUMBER(K634)),K634&lt;0.4)),50,0)),""))</f>
        <v>50</v>
      </c>
      <c r="U634" s="127" t="n">
        <f aca="false">IF(ISNUMBER(P634),IF(P634=1,100,IF(P634=0,50,0)),"")</f>
        <v>100</v>
      </c>
      <c r="V634" s="127" t="n">
        <f aca="false">IF(ISNUMBER(Q634),IF(Q634=1,0,100),"")</f>
        <v>0</v>
      </c>
      <c r="W634" s="127" t="n">
        <f aca="false">IF(ISNUMBER(N634),IF(OR(N634&lt;4,AND(N634&lt;6,ISNUMBER(O634),O634&lt;-0.3)),100,IF(OR(N634&lt;=6,AND(ISNUMBER(O634),O634&lt;-0.3)),50,0)),"")</f>
        <v>100</v>
      </c>
      <c r="X634" s="127" t="n">
        <f aca="false">IF(ISNUMBER(I634),IF(I634&lt;15,100,IF(I634&lt;=25,50,0)),"")</f>
        <v>50</v>
      </c>
      <c r="Y634" s="127" t="n">
        <f aca="false">SUMPRODUCT({30,10,20,15,10,10,5},--ISNUMBER(R634:X634))</f>
        <v>100</v>
      </c>
      <c r="Z634" s="127" t="n">
        <f aca="false">IF(Y634&gt;=60,SUMPRODUCT({30,10,20,15,10,10,5},R634:X634)/Y634,"")</f>
        <v>77.5</v>
      </c>
      <c r="AA634" s="127" t="str">
        <f aca="false">IF(ISNUMBER(Z634),IF(Z634&gt;=70,"EASY",IF(Z634&gt;40,"UNCERTAIN","HARD")),"")</f>
        <v>EASY</v>
      </c>
    </row>
    <row r="635" customFormat="false" ht="15" hidden="false" customHeight="false" outlineLevel="0" collapsed="false">
      <c r="A635" s="127" t="s">
        <v>1926</v>
      </c>
      <c r="B635" s="127" t="n">
        <v>0.020432</v>
      </c>
      <c r="C635" s="127" t="s">
        <v>1917</v>
      </c>
      <c r="D635" s="127" t="n">
        <f aca="false">D634*(1+B635)</f>
        <v>18664.090376632</v>
      </c>
      <c r="E635" s="127" t="n">
        <f aca="false">AVERAGE(D626:D635)</f>
        <v>17747.4624695892</v>
      </c>
      <c r="F635" s="127" t="n">
        <f aca="false">D635/E635-1</f>
        <v>0.0516483924737659</v>
      </c>
      <c r="G635" s="127" t="n">
        <f aca="false">IF(E635&gt;E634,1,0)</f>
        <v>1</v>
      </c>
      <c r="H635" s="127" t="n">
        <f aca="false">D635/D623-1</f>
        <v>0.141906809997045</v>
      </c>
      <c r="I635" s="127" t="n">
        <f aca="false">STDEV(B630:B635)*SQRT(12)*100</f>
        <v>15.5513007688746</v>
      </c>
      <c r="K635" s="127" t="str">
        <f aca="false">IF(AND(ISNUMBER(J635),ISNUMBER(J629)),J635-J629,"")</f>
        <v/>
      </c>
      <c r="L635" s="127" t="n">
        <v>415</v>
      </c>
      <c r="M635" s="127" t="n">
        <f aca="false">IF(AND(ISNUMBER(L635),ISNUMBER(L629)),L635-L629,"")</f>
        <v>42</v>
      </c>
      <c r="N635" s="127" t="n">
        <v>2.3667</v>
      </c>
      <c r="O635" s="127" t="n">
        <f aca="false">IF(AND(ISNUMBER(N635),ISNUMBER(N629)),N635-N629,"")</f>
        <v>0.3334</v>
      </c>
      <c r="P635" s="127" t="n">
        <v>1</v>
      </c>
      <c r="Q635" s="127" t="n">
        <v>1</v>
      </c>
      <c r="R635" s="127" t="n">
        <f aca="false">IF(ISNUMBER(F635),IF(AND(F635&gt;0.02,G635=1),100,IF(F635&gt;-0.02,50,0)),"")</f>
        <v>100</v>
      </c>
      <c r="S635" s="127" t="n">
        <f aca="false">IF(ISNUMBER(H635),IF(H635&gt;0.05,100,IF(H635&gt;0,50,0)),"")</f>
        <v>100</v>
      </c>
      <c r="T635" s="127" t="n">
        <f aca="false">IF(AND(A635&gt;="2019-01",ISNUMBER(L635)),IF(AND(L635&lt;350,OR(NOT(ISNUMBER(M635)),M635&lt;50)),100,IF(L635&lt;=450,50,0)),IF(ISNUMBER(J635),IF(AND(J635&lt;0.95,OR(NOT(ISNUMBER(K635)),K635&lt;0.2)),100,IF(AND(J635&lt;=1.35,OR(NOT(ISNUMBER(K635)),K635&lt;0.4)),50,0)),""))</f>
        <v>50</v>
      </c>
      <c r="U635" s="127" t="n">
        <f aca="false">IF(ISNUMBER(P635),IF(P635=1,100,IF(P635=0,50,0)),"")</f>
        <v>100</v>
      </c>
      <c r="V635" s="127" t="n">
        <f aca="false">IF(ISNUMBER(Q635),IF(Q635=1,0,100),"")</f>
        <v>0</v>
      </c>
      <c r="W635" s="127" t="n">
        <f aca="false">IF(ISNUMBER(N635),IF(OR(N635&lt;4,AND(N635&lt;6,ISNUMBER(O635),O635&lt;-0.3)),100,IF(OR(N635&lt;=6,AND(ISNUMBER(O635),O635&lt;-0.3)),50,0)),"")</f>
        <v>100</v>
      </c>
      <c r="X635" s="127" t="n">
        <f aca="false">IF(ISNUMBER(I635),IF(I635&lt;15,100,IF(I635&lt;=25,50,0)),"")</f>
        <v>50</v>
      </c>
      <c r="Y635" s="127" t="n">
        <f aca="false">SUMPRODUCT({30,10,20,15,10,10,5},--ISNUMBER(R635:X635))</f>
        <v>100</v>
      </c>
      <c r="Z635" s="127" t="n">
        <f aca="false">IF(Y635&gt;=60,SUMPRODUCT({30,10,20,15,10,10,5},R635:X635)/Y635,"")</f>
        <v>77.5</v>
      </c>
      <c r="AA635" s="127" t="str">
        <f aca="false">IF(ISNUMBER(Z635),IF(Z635&gt;=70,"EASY",IF(Z635&gt;40,"UNCERTAIN","HARD")),"")</f>
        <v>EASY</v>
      </c>
    </row>
    <row r="636" customFormat="false" ht="15" hidden="false" customHeight="false" outlineLevel="0" collapsed="false">
      <c r="A636" s="127" t="s">
        <v>1927</v>
      </c>
      <c r="B636" s="127" t="n">
        <v>0.034047</v>
      </c>
      <c r="C636" s="127" t="s">
        <v>1917</v>
      </c>
      <c r="D636" s="127" t="n">
        <f aca="false">D635*(1+B636)</f>
        <v>19299.5466616852</v>
      </c>
      <c r="E636" s="127" t="n">
        <f aca="false">AVERAGE(D627:D636)</f>
        <v>18015.8978376929</v>
      </c>
      <c r="F636" s="127" t="n">
        <f aca="false">D636/E636-1</f>
        <v>0.0712508938248206</v>
      </c>
      <c r="G636" s="127" t="n">
        <f aca="false">IF(E636&gt;E635,1,0)</f>
        <v>1</v>
      </c>
      <c r="H636" s="127" t="n">
        <f aca="false">D636/D624-1</f>
        <v>0.276386672961858</v>
      </c>
      <c r="I636" s="127" t="n">
        <f aca="false">STDEV(B631:B636)*SQRT(12)*100</f>
        <v>9.86767574984099</v>
      </c>
      <c r="K636" s="127" t="str">
        <f aca="false">IF(AND(ISNUMBER(J636),ISNUMBER(J630)),J636-J630,"")</f>
        <v/>
      </c>
      <c r="L636" s="127" t="n">
        <v>401</v>
      </c>
      <c r="M636" s="127" t="n">
        <f aca="false">IF(AND(ISNUMBER(L636),ISNUMBER(L630)),L636-L630,"")</f>
        <v>-58</v>
      </c>
      <c r="N636" s="127" t="n">
        <v>2.3333</v>
      </c>
      <c r="O636" s="127" t="n">
        <f aca="false">IF(AND(ISNUMBER(N636),ISNUMBER(N630)),N636-N630,"")</f>
        <v>0.2666</v>
      </c>
      <c r="P636" s="127" t="n">
        <v>1</v>
      </c>
      <c r="Q636" s="127" t="n">
        <v>0</v>
      </c>
      <c r="R636" s="127" t="n">
        <f aca="false">IF(ISNUMBER(F636),IF(AND(F636&gt;0.02,G636=1),100,IF(F636&gt;-0.02,50,0)),"")</f>
        <v>100</v>
      </c>
      <c r="S636" s="127" t="n">
        <f aca="false">IF(ISNUMBER(H636),IF(H636&gt;0.05,100,IF(H636&gt;0,50,0)),"")</f>
        <v>100</v>
      </c>
      <c r="T636" s="127" t="n">
        <f aca="false">IF(AND(A636&gt;="2019-01",ISNUMBER(L636)),IF(AND(L636&lt;350,OR(NOT(ISNUMBER(M636)),M636&lt;50)),100,IF(L636&lt;=450,50,0)),IF(ISNUMBER(J636),IF(AND(J636&lt;0.95,OR(NOT(ISNUMBER(K636)),K636&lt;0.2)),100,IF(AND(J636&lt;=1.35,OR(NOT(ISNUMBER(K636)),K636&lt;0.4)),50,0)),""))</f>
        <v>50</v>
      </c>
      <c r="U636" s="127" t="n">
        <f aca="false">IF(ISNUMBER(P636),IF(P636=1,100,IF(P636=0,50,0)),"")</f>
        <v>100</v>
      </c>
      <c r="V636" s="127" t="n">
        <f aca="false">IF(ISNUMBER(Q636),IF(Q636=1,0,100),"")</f>
        <v>100</v>
      </c>
      <c r="W636" s="127" t="n">
        <f aca="false">IF(ISNUMBER(N636),IF(OR(N636&lt;4,AND(N636&lt;6,ISNUMBER(O636),O636&lt;-0.3)),100,IF(OR(N636&lt;=6,AND(ISNUMBER(O636),O636&lt;-0.3)),50,0)),"")</f>
        <v>100</v>
      </c>
      <c r="X636" s="127" t="n">
        <f aca="false">IF(ISNUMBER(I636),IF(I636&lt;15,100,IF(I636&lt;=25,50,0)),"")</f>
        <v>100</v>
      </c>
      <c r="Y636" s="127" t="n">
        <f aca="false">SUMPRODUCT({30,10,20,15,10,10,5},--ISNUMBER(R636:X636))</f>
        <v>100</v>
      </c>
      <c r="Z636" s="127" t="n">
        <f aca="false">IF(Y636&gt;=60,SUMPRODUCT({30,10,20,15,10,10,5},R636:X636)/Y636,"")</f>
        <v>90</v>
      </c>
      <c r="AA636" s="127" t="str">
        <f aca="false">IF(ISNUMBER(Z636),IF(Z636&gt;=70,"EASY",IF(Z636&gt;40,"UNCERTAIN","HARD")),"")</f>
        <v>EASY</v>
      </c>
    </row>
    <row r="637" customFormat="false" ht="15" hidden="false" customHeight="false" outlineLevel="0" collapsed="false">
      <c r="A637" s="127" t="s">
        <v>1928</v>
      </c>
      <c r="B637" s="127" t="n">
        <v>0.02859</v>
      </c>
      <c r="C637" s="127" t="s">
        <v>1917</v>
      </c>
      <c r="D637" s="127" t="n">
        <f aca="false">D636*(1+B637)</f>
        <v>19851.3207007428</v>
      </c>
      <c r="E637" s="127" t="n">
        <f aca="false">AVERAGE(D628:D637)</f>
        <v>18290.1153024902</v>
      </c>
      <c r="F637" s="127" t="n">
        <f aca="false">D637/E637-1</f>
        <v>0.0853578762316507</v>
      </c>
      <c r="G637" s="127" t="n">
        <f aca="false">IF(E637&gt;E636,1,0)</f>
        <v>1</v>
      </c>
      <c r="H637" s="127" t="n">
        <f aca="false">D637/D625-1</f>
        <v>0.288778411644093</v>
      </c>
      <c r="I637" s="127" t="n">
        <f aca="false">STDEV(B632:B637)*SQRT(12)*100</f>
        <v>6.34161034943018</v>
      </c>
      <c r="K637" s="127" t="str">
        <f aca="false">IF(AND(ISNUMBER(J637),ISNUMBER(J631)),J637-J631,"")</f>
        <v/>
      </c>
      <c r="L637" s="127" t="n">
        <v>360</v>
      </c>
      <c r="M637" s="127" t="n">
        <f aca="false">IF(AND(ISNUMBER(L637),ISNUMBER(L631)),L637-L631,"")</f>
        <v>-47</v>
      </c>
      <c r="N637" s="127" t="n">
        <v>2.3</v>
      </c>
      <c r="O637" s="127" t="n">
        <f aca="false">IF(AND(ISNUMBER(N637),ISNUMBER(N631)),N637-N631,"")</f>
        <v>0.2</v>
      </c>
      <c r="P637" s="127" t="n">
        <v>1</v>
      </c>
      <c r="Q637" s="127" t="n">
        <v>0</v>
      </c>
      <c r="R637" s="127" t="n">
        <f aca="false">IF(ISNUMBER(F637),IF(AND(F637&gt;0.02,G637=1),100,IF(F637&gt;-0.02,50,0)),"")</f>
        <v>100</v>
      </c>
      <c r="S637" s="127" t="n">
        <f aca="false">IF(ISNUMBER(H637),IF(H637&gt;0.05,100,IF(H637&gt;0,50,0)),"")</f>
        <v>100</v>
      </c>
      <c r="T637" s="127" t="n">
        <f aca="false">IF(AND(A637&gt;="2019-01",ISNUMBER(L637)),IF(AND(L637&lt;350,OR(NOT(ISNUMBER(M637)),M637&lt;50)),100,IF(L637&lt;=450,50,0)),IF(ISNUMBER(J637),IF(AND(J637&lt;0.95,OR(NOT(ISNUMBER(K637)),K637&lt;0.2)),100,IF(AND(J637&lt;=1.35,OR(NOT(ISNUMBER(K637)),K637&lt;0.4)),50,0)),""))</f>
        <v>50</v>
      </c>
      <c r="U637" s="127" t="n">
        <f aca="false">IF(ISNUMBER(P637),IF(P637=1,100,IF(P637=0,50,0)),"")</f>
        <v>100</v>
      </c>
      <c r="V637" s="127" t="n">
        <f aca="false">IF(ISNUMBER(Q637),IF(Q637=1,0,100),"")</f>
        <v>100</v>
      </c>
      <c r="W637" s="127" t="n">
        <f aca="false">IF(ISNUMBER(N637),IF(OR(N637&lt;4,AND(N637&lt;6,ISNUMBER(O637),O637&lt;-0.3)),100,IF(OR(N637&lt;=6,AND(ISNUMBER(O637),O637&lt;-0.3)),50,0)),"")</f>
        <v>100</v>
      </c>
      <c r="X637" s="127" t="n">
        <f aca="false">IF(ISNUMBER(I637),IF(I637&lt;15,100,IF(I637&lt;=25,50,0)),"")</f>
        <v>100</v>
      </c>
      <c r="Y637" s="127" t="n">
        <f aca="false">SUMPRODUCT({30,10,20,15,10,10,5},--ISNUMBER(R637:X637))</f>
        <v>100</v>
      </c>
      <c r="Z637" s="127" t="n">
        <f aca="false">IF(Y637&gt;=60,SUMPRODUCT({30,10,20,15,10,10,5},R637:X637)/Y637,"")</f>
        <v>90</v>
      </c>
      <c r="AA637" s="127" t="str">
        <f aca="false">IF(ISNUMBER(Z637),IF(Z637&gt;=70,"EASY",IF(Z637&gt;40,"UNCERTAIN","HARD")),"")</f>
        <v>EASY</v>
      </c>
    </row>
    <row r="638" customFormat="false" ht="15" hidden="false" customHeight="false" outlineLevel="0" collapsed="false">
      <c r="A638" s="127" t="s">
        <v>1929</v>
      </c>
      <c r="B638" s="127" t="n">
        <v>-0.001628</v>
      </c>
      <c r="C638" s="127" t="s">
        <v>1917</v>
      </c>
      <c r="D638" s="127" t="n">
        <f aca="false">D637*(1+B638)</f>
        <v>19819.0027506419</v>
      </c>
      <c r="E638" s="127" t="n">
        <f aca="false">AVERAGE(D629:D638)</f>
        <v>18530.4345388924</v>
      </c>
      <c r="F638" s="127" t="n">
        <f aca="false">D638/E638-1</f>
        <v>0.0695379381981065</v>
      </c>
      <c r="G638" s="127" t="n">
        <f aca="false">IF(E638&gt;E637,1,0)</f>
        <v>1</v>
      </c>
      <c r="H638" s="127" t="n">
        <f aca="false">D638/D626-1</f>
        <v>0.192824108255927</v>
      </c>
      <c r="I638" s="127" t="n">
        <f aca="false">STDEV(B633:B638)*SQRT(12)*100</f>
        <v>6.82061063307384</v>
      </c>
      <c r="K638" s="127" t="str">
        <f aca="false">IF(AND(ISNUMBER(J638),ISNUMBER(J632)),J638-J632,"")</f>
        <v/>
      </c>
      <c r="L638" s="127" t="n">
        <v>403</v>
      </c>
      <c r="M638" s="127" t="n">
        <f aca="false">IF(AND(ISNUMBER(L638),ISNUMBER(L632)),L638-L632,"")</f>
        <v>10</v>
      </c>
      <c r="N638" s="127" t="n">
        <v>2.2333</v>
      </c>
      <c r="O638" s="127" t="n">
        <f aca="false">IF(AND(ISNUMBER(N638),ISNUMBER(N632)),N638-N632,"")</f>
        <v>0.0332999999999997</v>
      </c>
      <c r="P638" s="127" t="n">
        <v>1</v>
      </c>
      <c r="Q638" s="127" t="n">
        <v>0</v>
      </c>
      <c r="R638" s="127" t="n">
        <f aca="false">IF(ISNUMBER(F638),IF(AND(F638&gt;0.02,G638=1),100,IF(F638&gt;-0.02,50,0)),"")</f>
        <v>100</v>
      </c>
      <c r="S638" s="127" t="n">
        <f aca="false">IF(ISNUMBER(H638),IF(H638&gt;0.05,100,IF(H638&gt;0,50,0)),"")</f>
        <v>100</v>
      </c>
      <c r="T638" s="127" t="n">
        <f aca="false">IF(AND(A638&gt;="2019-01",ISNUMBER(L638)),IF(AND(L638&lt;350,OR(NOT(ISNUMBER(M638)),M638&lt;50)),100,IF(L638&lt;=450,50,0)),IF(ISNUMBER(J638),IF(AND(J638&lt;0.95,OR(NOT(ISNUMBER(K638)),K638&lt;0.2)),100,IF(AND(J638&lt;=1.35,OR(NOT(ISNUMBER(K638)),K638&lt;0.4)),50,0)),""))</f>
        <v>50</v>
      </c>
      <c r="U638" s="127" t="n">
        <f aca="false">IF(ISNUMBER(P638),IF(P638=1,100,IF(P638=0,50,0)),"")</f>
        <v>100</v>
      </c>
      <c r="V638" s="127" t="n">
        <f aca="false">IF(ISNUMBER(Q638),IF(Q638=1,0,100),"")</f>
        <v>100</v>
      </c>
      <c r="W638" s="127" t="n">
        <f aca="false">IF(ISNUMBER(N638),IF(OR(N638&lt;4,AND(N638&lt;6,ISNUMBER(O638),O638&lt;-0.3)),100,IF(OR(N638&lt;=6,AND(ISNUMBER(O638),O638&lt;-0.3)),50,0)),"")</f>
        <v>100</v>
      </c>
      <c r="X638" s="127" t="n">
        <f aca="false">IF(ISNUMBER(I638),IF(I638&lt;15,100,IF(I638&lt;=25,50,0)),"")</f>
        <v>100</v>
      </c>
      <c r="Y638" s="127" t="n">
        <f aca="false">SUMPRODUCT({30,10,20,15,10,10,5},--ISNUMBER(R638:X638))</f>
        <v>100</v>
      </c>
      <c r="Z638" s="127" t="n">
        <f aca="false">IF(Y638&gt;=60,SUMPRODUCT({30,10,20,15,10,10,5},R638:X638)/Y638,"")</f>
        <v>90</v>
      </c>
      <c r="AA638" s="127" t="str">
        <f aca="false">IF(ISNUMBER(Z638),IF(Z638&gt;=70,"EASY",IF(Z638&gt;40,"UNCERTAIN","HARD")),"")</f>
        <v>EASY</v>
      </c>
    </row>
    <row r="639" customFormat="false" ht="15" hidden="false" customHeight="false" outlineLevel="0" collapsed="false">
      <c r="A639" s="127" t="s">
        <v>1930</v>
      </c>
      <c r="B639" s="127" t="n">
        <v>-0.08411</v>
      </c>
      <c r="C639" s="127" t="s">
        <v>1917</v>
      </c>
      <c r="D639" s="127" t="n">
        <f aca="false">D638*(1+B639)</f>
        <v>18152.0264292855</v>
      </c>
      <c r="E639" s="127" t="n">
        <f aca="false">AVERAGE(D630:D639)</f>
        <v>18535.589367786</v>
      </c>
      <c r="F639" s="127" t="n">
        <f aca="false">D639/E639-1</f>
        <v>-0.0206933230387157</v>
      </c>
      <c r="G639" s="127" t="n">
        <f aca="false">IF(E639&gt;E638,1,0)</f>
        <v>1</v>
      </c>
      <c r="H639" s="127" t="n">
        <f aca="false">D639/D627-1</f>
        <v>0.0609545545580643</v>
      </c>
      <c r="I639" s="127" t="n">
        <f aca="false">STDEV(B634:B639)*SQRT(12)*100</f>
        <v>15.2823682620201</v>
      </c>
      <c r="K639" s="127" t="str">
        <f aca="false">IF(AND(ISNUMBER(J639),ISNUMBER(J633)),J639-J633,"")</f>
        <v/>
      </c>
      <c r="L639" s="127" t="n">
        <v>504</v>
      </c>
      <c r="M639" s="127" t="n">
        <f aca="false">IF(AND(ISNUMBER(L639),ISNUMBER(L633)),L639-L633,"")</f>
        <v>95</v>
      </c>
      <c r="N639" s="127" t="n">
        <v>2.1667</v>
      </c>
      <c r="O639" s="127" t="n">
        <f aca="false">IF(AND(ISNUMBER(N639),ISNUMBER(N633)),N639-N633,"")</f>
        <v>-0.1333</v>
      </c>
      <c r="P639" s="127" t="n">
        <v>1</v>
      </c>
      <c r="Q639" s="127" t="n">
        <v>0</v>
      </c>
      <c r="R639" s="127" t="n">
        <f aca="false">IF(ISNUMBER(F639),IF(AND(F639&gt;0.02,G639=1),100,IF(F639&gt;-0.02,50,0)),"")</f>
        <v>0</v>
      </c>
      <c r="S639" s="127" t="n">
        <f aca="false">IF(ISNUMBER(H639),IF(H639&gt;0.05,100,IF(H639&gt;0,50,0)),"")</f>
        <v>100</v>
      </c>
      <c r="T639" s="127" t="n">
        <f aca="false">IF(AND(A639&gt;="2019-01",ISNUMBER(L639)),IF(AND(L639&lt;350,OR(NOT(ISNUMBER(M639)),M639&lt;50)),100,IF(L639&lt;=450,50,0)),IF(ISNUMBER(J639),IF(AND(J639&lt;0.95,OR(NOT(ISNUMBER(K639)),K639&lt;0.2)),100,IF(AND(J639&lt;=1.35,OR(NOT(ISNUMBER(K639)),K639&lt;0.4)),50,0)),""))</f>
        <v>0</v>
      </c>
      <c r="U639" s="127" t="n">
        <f aca="false">IF(ISNUMBER(P639),IF(P639=1,100,IF(P639=0,50,0)),"")</f>
        <v>100</v>
      </c>
      <c r="V639" s="127" t="n">
        <f aca="false">IF(ISNUMBER(Q639),IF(Q639=1,0,100),"")</f>
        <v>100</v>
      </c>
      <c r="W639" s="127" t="n">
        <f aca="false">IF(ISNUMBER(N639),IF(OR(N639&lt;4,AND(N639&lt;6,ISNUMBER(O639),O639&lt;-0.3)),100,IF(OR(N639&lt;=6,AND(ISNUMBER(O639),O639&lt;-0.3)),50,0)),"")</f>
        <v>100</v>
      </c>
      <c r="X639" s="127" t="n">
        <f aca="false">IF(ISNUMBER(I639),IF(I639&lt;15,100,IF(I639&lt;=25,50,0)),"")</f>
        <v>50</v>
      </c>
      <c r="Y639" s="127" t="n">
        <f aca="false">SUMPRODUCT({30,10,20,15,10,10,5},--ISNUMBER(R639:X639))</f>
        <v>100</v>
      </c>
      <c r="Z639" s="127" t="n">
        <f aca="false">IF(Y639&gt;=60,SUMPRODUCT({30,10,20,15,10,10,5},R639:X639)/Y639,"")</f>
        <v>47.5</v>
      </c>
      <c r="AA639" s="127" t="str">
        <f aca="false">IF(ISNUMBER(Z639),IF(Z639&gt;=70,"EASY",IF(Z639&gt;40,"UNCERTAIN","HARD")),"")</f>
        <v>UNCERTAIN</v>
      </c>
    </row>
    <row r="640" customFormat="false" ht="15" hidden="false" customHeight="false" outlineLevel="0" collapsed="false">
      <c r="A640" s="127" t="s">
        <v>1931</v>
      </c>
      <c r="B640" s="127" t="n">
        <v>-0.125119</v>
      </c>
      <c r="C640" s="127" t="s">
        <v>1917</v>
      </c>
      <c r="D640" s="127" t="n">
        <f aca="false">D639*(1+B640)</f>
        <v>15880.8630344797</v>
      </c>
      <c r="E640" s="127" t="n">
        <f aca="false">AVERAGE(D631:D640)</f>
        <v>18432.6891823107</v>
      </c>
      <c r="F640" s="127" t="n">
        <f aca="false">D640/E640-1</f>
        <v>-0.138440252672405</v>
      </c>
      <c r="G640" s="127" t="n">
        <f aca="false">IF(E640&gt;E639,1,0)</f>
        <v>0</v>
      </c>
      <c r="H640" s="127" t="n">
        <f aca="false">D640/D628-1</f>
        <v>-0.0881352815668814</v>
      </c>
      <c r="I640" s="127" t="n">
        <f aca="false">STDEV(B635:B640)*SQRT(12)*100</f>
        <v>23.1884440637142</v>
      </c>
      <c r="K640" s="127" t="str">
        <f aca="false">IF(AND(ISNUMBER(J640),ISNUMBER(J634)),J640-J634,"")</f>
        <v/>
      </c>
      <c r="L640" s="127" t="n">
        <v>877</v>
      </c>
      <c r="M640" s="127" t="n">
        <f aca="false">IF(AND(ISNUMBER(L640),ISNUMBER(L634)),L640-L634,"")</f>
        <v>475</v>
      </c>
      <c r="N640" s="127" t="n">
        <v>2.1</v>
      </c>
      <c r="O640" s="127" t="n">
        <f aca="false">IF(AND(ISNUMBER(N640),ISNUMBER(N634)),N640-N634,"")</f>
        <v>-0.3</v>
      </c>
      <c r="P640" s="127" t="n">
        <v>1</v>
      </c>
      <c r="Q640" s="127" t="n">
        <v>0</v>
      </c>
      <c r="R640" s="127" t="n">
        <f aca="false">IF(ISNUMBER(F640),IF(AND(F640&gt;0.02,G640=1),100,IF(F640&gt;-0.02,50,0)),"")</f>
        <v>0</v>
      </c>
      <c r="S640" s="127" t="n">
        <f aca="false">IF(ISNUMBER(H640),IF(H640&gt;0.05,100,IF(H640&gt;0,50,0)),"")</f>
        <v>0</v>
      </c>
      <c r="T640" s="127" t="n">
        <f aca="false">IF(AND(A640&gt;="2019-01",ISNUMBER(L640)),IF(AND(L640&lt;350,OR(NOT(ISNUMBER(M640)),M640&lt;50)),100,IF(L640&lt;=450,50,0)),IF(ISNUMBER(J640),IF(AND(J640&lt;0.95,OR(NOT(ISNUMBER(K640)),K640&lt;0.2)),100,IF(AND(J640&lt;=1.35,OR(NOT(ISNUMBER(K640)),K640&lt;0.4)),50,0)),""))</f>
        <v>0</v>
      </c>
      <c r="U640" s="127" t="n">
        <f aca="false">IF(ISNUMBER(P640),IF(P640=1,100,IF(P640=0,50,0)),"")</f>
        <v>100</v>
      </c>
      <c r="V640" s="127" t="n">
        <f aca="false">IF(ISNUMBER(Q640),IF(Q640=1,0,100),"")</f>
        <v>100</v>
      </c>
      <c r="W640" s="127" t="n">
        <f aca="false">IF(ISNUMBER(N640),IF(OR(N640&lt;4,AND(N640&lt;6,ISNUMBER(O640),O640&lt;-0.3)),100,IF(OR(N640&lt;=6,AND(ISNUMBER(O640),O640&lt;-0.3)),50,0)),"")</f>
        <v>100</v>
      </c>
      <c r="X640" s="127" t="n">
        <f aca="false">IF(ISNUMBER(I640),IF(I640&lt;15,100,IF(I640&lt;=25,50,0)),"")</f>
        <v>50</v>
      </c>
      <c r="Y640" s="127" t="n">
        <f aca="false">SUMPRODUCT({30,10,20,15,10,10,5},--ISNUMBER(R640:X640))</f>
        <v>100</v>
      </c>
      <c r="Z640" s="127" t="n">
        <f aca="false">IF(Y640&gt;=60,SUMPRODUCT({30,10,20,15,10,10,5},R640:X640)/Y640,"")</f>
        <v>37.5</v>
      </c>
      <c r="AA640" s="127" t="str">
        <f aca="false">IF(ISNUMBER(Z640),IF(Z640&gt;=70,"EASY",IF(Z640&gt;40,"UNCERTAIN","HARD")),"")</f>
        <v>HARD</v>
      </c>
    </row>
    <row r="641" customFormat="false" ht="15" hidden="false" customHeight="false" outlineLevel="0" collapsed="false">
      <c r="A641" s="127" t="s">
        <v>1932</v>
      </c>
      <c r="B641" s="127" t="n">
        <v>0.126844</v>
      </c>
      <c r="C641" s="127" t="s">
        <v>1917</v>
      </c>
      <c r="D641" s="127" t="n">
        <f aca="false">D640*(1+B641)</f>
        <v>17895.2552252252</v>
      </c>
      <c r="E641" s="127" t="n">
        <f aca="false">AVERAGE(D632:D641)</f>
        <v>18414.6685172284</v>
      </c>
      <c r="F641" s="127" t="n">
        <f aca="false">D641/E641-1</f>
        <v>-0.028206496984577</v>
      </c>
      <c r="G641" s="127" t="n">
        <f aca="false">IF(E641&gt;E640,1,0)</f>
        <v>0</v>
      </c>
      <c r="H641" s="127" t="n">
        <f aca="false">D641/D629-1</f>
        <v>-0.0113379830926303</v>
      </c>
      <c r="I641" s="127" t="n">
        <f aca="false">STDEV(B636:B641)*SQRT(12)*100</f>
        <v>31.2621449273079</v>
      </c>
      <c r="K641" s="127" t="str">
        <f aca="false">IF(AND(ISNUMBER(J641),ISNUMBER(J635)),J641-J635,"")</f>
        <v/>
      </c>
      <c r="L641" s="127" t="n">
        <v>763</v>
      </c>
      <c r="M641" s="127" t="n">
        <f aca="false">IF(AND(ISNUMBER(L641),ISNUMBER(L635)),L641-L635,"")</f>
        <v>348</v>
      </c>
      <c r="N641" s="127" t="n">
        <v>1.8</v>
      </c>
      <c r="O641" s="127" t="n">
        <f aca="false">IF(AND(ISNUMBER(N641),ISNUMBER(N635)),N641-N635,"")</f>
        <v>-0.5667</v>
      </c>
      <c r="P641" s="127" t="n">
        <v>1</v>
      </c>
      <c r="Q641" s="127" t="n">
        <v>0</v>
      </c>
      <c r="R641" s="127" t="n">
        <f aca="false">IF(ISNUMBER(F641),IF(AND(F641&gt;0.02,G641=1),100,IF(F641&gt;-0.02,50,0)),"")</f>
        <v>0</v>
      </c>
      <c r="S641" s="127" t="n">
        <f aca="false">IF(ISNUMBER(H641),IF(H641&gt;0.05,100,IF(H641&gt;0,50,0)),"")</f>
        <v>0</v>
      </c>
      <c r="T641" s="127" t="n">
        <f aca="false">IF(AND(A641&gt;="2019-01",ISNUMBER(L641)),IF(AND(L641&lt;350,OR(NOT(ISNUMBER(M641)),M641&lt;50)),100,IF(L641&lt;=450,50,0)),IF(ISNUMBER(J641),IF(AND(J641&lt;0.95,OR(NOT(ISNUMBER(K641)),K641&lt;0.2)),100,IF(AND(J641&lt;=1.35,OR(NOT(ISNUMBER(K641)),K641&lt;0.4)),50,0)),""))</f>
        <v>0</v>
      </c>
      <c r="U641" s="127" t="n">
        <f aca="false">IF(ISNUMBER(P641),IF(P641=1,100,IF(P641=0,50,0)),"")</f>
        <v>100</v>
      </c>
      <c r="V641" s="127" t="n">
        <f aca="false">IF(ISNUMBER(Q641),IF(Q641=1,0,100),"")</f>
        <v>100</v>
      </c>
      <c r="W641" s="127" t="n">
        <f aca="false">IF(ISNUMBER(N641),IF(OR(N641&lt;4,AND(N641&lt;6,ISNUMBER(O641),O641&lt;-0.3)),100,IF(OR(N641&lt;=6,AND(ISNUMBER(O641),O641&lt;-0.3)),50,0)),"")</f>
        <v>100</v>
      </c>
      <c r="X641" s="127" t="n">
        <f aca="false">IF(ISNUMBER(I641),IF(I641&lt;15,100,IF(I641&lt;=25,50,0)),"")</f>
        <v>0</v>
      </c>
      <c r="Y641" s="127" t="n">
        <f aca="false">SUMPRODUCT({30,10,20,15,10,10,5},--ISNUMBER(R641:X641))</f>
        <v>100</v>
      </c>
      <c r="Z641" s="127" t="n">
        <f aca="false">IF(Y641&gt;=60,SUMPRODUCT({30,10,20,15,10,10,5},R641:X641)/Y641,"")</f>
        <v>35</v>
      </c>
      <c r="AA641" s="127" t="str">
        <f aca="false">IF(ISNUMBER(Z641),IF(Z641&gt;=70,"EASY",IF(Z641&gt;40,"UNCERTAIN","HARD")),"")</f>
        <v>HARD</v>
      </c>
    </row>
    <row r="642" customFormat="false" ht="15" hidden="false" customHeight="false" outlineLevel="0" collapsed="false">
      <c r="A642" s="127" t="s">
        <v>1933</v>
      </c>
      <c r="B642" s="127" t="n">
        <v>0.045282</v>
      </c>
      <c r="C642" s="127" t="s">
        <v>1917</v>
      </c>
      <c r="D642" s="127" t="n">
        <f aca="false">D641*(1+B642)</f>
        <v>18705.5881723339</v>
      </c>
      <c r="E642" s="127" t="n">
        <f aca="false">AVERAGE(D633:D642)</f>
        <v>18453.9516805061</v>
      </c>
      <c r="F642" s="127" t="n">
        <f aca="false">D642/E642-1</f>
        <v>0.0136359136614392</v>
      </c>
      <c r="G642" s="127" t="n">
        <f aca="false">IF(E642&gt;E641,1,0)</f>
        <v>1</v>
      </c>
      <c r="H642" s="127" t="n">
        <f aca="false">D642/D630-1</f>
        <v>0.106193827973404</v>
      </c>
      <c r="I642" s="127" t="n">
        <f aca="false">STDEV(B637:B642)*SQRT(12)*100</f>
        <v>31.6248059440054</v>
      </c>
      <c r="K642" s="127" t="str">
        <f aca="false">IF(AND(ISNUMBER(J642),ISNUMBER(J636)),J642-J636,"")</f>
        <v/>
      </c>
      <c r="L642" s="127" t="n">
        <v>671</v>
      </c>
      <c r="M642" s="127" t="n">
        <f aca="false">IF(AND(ISNUMBER(L642),ISNUMBER(L636)),L642-L636,"")</f>
        <v>270</v>
      </c>
      <c r="N642" s="127" t="n">
        <v>1.5</v>
      </c>
      <c r="O642" s="127" t="n">
        <f aca="false">IF(AND(ISNUMBER(N642),ISNUMBER(N636)),N642-N636,"")</f>
        <v>-0.8333</v>
      </c>
      <c r="P642" s="127" t="n">
        <v>1</v>
      </c>
      <c r="Q642" s="127" t="n">
        <v>0</v>
      </c>
      <c r="R642" s="127" t="n">
        <f aca="false">IF(ISNUMBER(F642),IF(AND(F642&gt;0.02,G642=1),100,IF(F642&gt;-0.02,50,0)),"")</f>
        <v>50</v>
      </c>
      <c r="S642" s="127" t="n">
        <f aca="false">IF(ISNUMBER(H642),IF(H642&gt;0.05,100,IF(H642&gt;0,50,0)),"")</f>
        <v>100</v>
      </c>
      <c r="T642" s="127" t="n">
        <f aca="false">IF(AND(A642&gt;="2019-01",ISNUMBER(L642)),IF(AND(L642&lt;350,OR(NOT(ISNUMBER(M642)),M642&lt;50)),100,IF(L642&lt;=450,50,0)),IF(ISNUMBER(J642),IF(AND(J642&lt;0.95,OR(NOT(ISNUMBER(K642)),K642&lt;0.2)),100,IF(AND(J642&lt;=1.35,OR(NOT(ISNUMBER(K642)),K642&lt;0.4)),50,0)),""))</f>
        <v>0</v>
      </c>
      <c r="U642" s="127" t="n">
        <f aca="false">IF(ISNUMBER(P642),IF(P642=1,100,IF(P642=0,50,0)),"")</f>
        <v>100</v>
      </c>
      <c r="V642" s="127" t="n">
        <f aca="false">IF(ISNUMBER(Q642),IF(Q642=1,0,100),"")</f>
        <v>100</v>
      </c>
      <c r="W642" s="127" t="n">
        <f aca="false">IF(ISNUMBER(N642),IF(OR(N642&lt;4,AND(N642&lt;6,ISNUMBER(O642),O642&lt;-0.3)),100,IF(OR(N642&lt;=6,AND(ISNUMBER(O642),O642&lt;-0.3)),50,0)),"")</f>
        <v>100</v>
      </c>
      <c r="X642" s="127" t="n">
        <f aca="false">IF(ISNUMBER(I642),IF(I642&lt;15,100,IF(I642&lt;=25,50,0)),"")</f>
        <v>0</v>
      </c>
      <c r="Y642" s="127" t="n">
        <f aca="false">SUMPRODUCT({30,10,20,15,10,10,5},--ISNUMBER(R642:X642))</f>
        <v>100</v>
      </c>
      <c r="Z642" s="127" t="n">
        <f aca="false">IF(Y642&gt;=60,SUMPRODUCT({30,10,20,15,10,10,5},R642:X642)/Y642,"")</f>
        <v>60</v>
      </c>
      <c r="AA642" s="127" t="str">
        <f aca="false">IF(ISNUMBER(Z642),IF(Z642&gt;=70,"EASY",IF(Z642&gt;40,"UNCERTAIN","HARD")),"")</f>
        <v>UNCERTAIN</v>
      </c>
    </row>
    <row r="643" customFormat="false" ht="15" hidden="false" customHeight="false" outlineLevel="0" collapsed="false">
      <c r="A643" s="127" t="s">
        <v>1934</v>
      </c>
      <c r="B643" s="127" t="n">
        <v>0.018388</v>
      </c>
      <c r="C643" s="127" t="s">
        <v>1917</v>
      </c>
      <c r="D643" s="127" t="n">
        <f aca="false">D642*(1+B643)</f>
        <v>19049.5465276468</v>
      </c>
      <c r="E643" s="127" t="n">
        <f aca="false">AVERAGE(D634:D643)</f>
        <v>18560.7621184465</v>
      </c>
      <c r="F643" s="127" t="n">
        <f aca="false">D643/E643-1</f>
        <v>0.026334285525619</v>
      </c>
      <c r="G643" s="127" t="n">
        <f aca="false">IF(E643&gt;E642,1,0)</f>
        <v>1</v>
      </c>
      <c r="H643" s="127" t="n">
        <f aca="false">D643/D631-1</f>
        <v>0.0538898899667697</v>
      </c>
      <c r="I643" s="127" t="n">
        <f aca="false">STDEV(B638:B643)*SQRT(12)*100</f>
        <v>31.4226334125579</v>
      </c>
      <c r="K643" s="127" t="str">
        <f aca="false">IF(AND(ISNUMBER(J643),ISNUMBER(J637)),J643-J637,"")</f>
        <v/>
      </c>
      <c r="L643" s="127" t="n">
        <v>644</v>
      </c>
      <c r="M643" s="127" t="n">
        <f aca="false">IF(AND(ISNUMBER(L643),ISNUMBER(L637)),L643-L637,"")</f>
        <v>284</v>
      </c>
      <c r="N643" s="127" t="n">
        <v>1.2</v>
      </c>
      <c r="O643" s="127" t="n">
        <f aca="false">IF(AND(ISNUMBER(N643),ISNUMBER(N637)),N643-N637,"")</f>
        <v>-1.1</v>
      </c>
      <c r="P643" s="127" t="n">
        <v>1</v>
      </c>
      <c r="Q643" s="127" t="n">
        <v>0</v>
      </c>
      <c r="R643" s="127" t="n">
        <f aca="false">IF(ISNUMBER(F643),IF(AND(F643&gt;0.02,G643=1),100,IF(F643&gt;-0.02,50,0)),"")</f>
        <v>100</v>
      </c>
      <c r="S643" s="127" t="n">
        <f aca="false">IF(ISNUMBER(H643),IF(H643&gt;0.05,100,IF(H643&gt;0,50,0)),"")</f>
        <v>100</v>
      </c>
      <c r="T643" s="127" t="n">
        <f aca="false">IF(AND(A643&gt;="2019-01",ISNUMBER(L643)),IF(AND(L643&lt;350,OR(NOT(ISNUMBER(M643)),M643&lt;50)),100,IF(L643&lt;=450,50,0)),IF(ISNUMBER(J643),IF(AND(J643&lt;0.95,OR(NOT(ISNUMBER(K643)),K643&lt;0.2)),100,IF(AND(J643&lt;=1.35,OR(NOT(ISNUMBER(K643)),K643&lt;0.4)),50,0)),""))</f>
        <v>0</v>
      </c>
      <c r="U643" s="127" t="n">
        <f aca="false">IF(ISNUMBER(P643),IF(P643=1,100,IF(P643=0,50,0)),"")</f>
        <v>100</v>
      </c>
      <c r="V643" s="127" t="n">
        <f aca="false">IF(ISNUMBER(Q643),IF(Q643=1,0,100),"")</f>
        <v>100</v>
      </c>
      <c r="W643" s="127" t="n">
        <f aca="false">IF(ISNUMBER(N643),IF(OR(N643&lt;4,AND(N643&lt;6,ISNUMBER(O643),O643&lt;-0.3)),100,IF(OR(N643&lt;=6,AND(ISNUMBER(O643),O643&lt;-0.3)),50,0)),"")</f>
        <v>100</v>
      </c>
      <c r="X643" s="127" t="n">
        <f aca="false">IF(ISNUMBER(I643),IF(I643&lt;15,100,IF(I643&lt;=25,50,0)),"")</f>
        <v>0</v>
      </c>
      <c r="Y643" s="127" t="n">
        <f aca="false">SUMPRODUCT({30,10,20,15,10,10,5},--ISNUMBER(R643:X643))</f>
        <v>100</v>
      </c>
      <c r="Z643" s="127" t="n">
        <f aca="false">IF(Y643&gt;=60,SUMPRODUCT({30,10,20,15,10,10,5},R643:X643)/Y643,"")</f>
        <v>75</v>
      </c>
      <c r="AA643" s="127" t="str">
        <f aca="false">IF(ISNUMBER(Z643),IF(Z643&gt;=70,"EASY",IF(Z643&gt;40,"UNCERTAIN","HARD")),"")</f>
        <v>EASY</v>
      </c>
    </row>
    <row r="644" customFormat="false" ht="15" hidden="false" customHeight="false" outlineLevel="0" collapsed="false">
      <c r="A644" s="127" t="s">
        <v>1935</v>
      </c>
      <c r="B644" s="127" t="n">
        <v>0.055101</v>
      </c>
      <c r="C644" s="127" t="s">
        <v>1917</v>
      </c>
      <c r="D644" s="127" t="n">
        <f aca="false">D643*(1+B644)</f>
        <v>20099.1955908666</v>
      </c>
      <c r="E644" s="127" t="n">
        <f aca="false">AVERAGE(D635:D644)</f>
        <v>18741.643546954</v>
      </c>
      <c r="F644" s="127" t="n">
        <f aca="false">D644/E644-1</f>
        <v>0.0724350583507554</v>
      </c>
      <c r="G644" s="127" t="n">
        <f aca="false">IF(E644&gt;E643,1,0)</f>
        <v>1</v>
      </c>
      <c r="H644" s="127" t="n">
        <f aca="false">D644/D632-1</f>
        <v>0.0975516191377879</v>
      </c>
      <c r="I644" s="127" t="n">
        <f aca="false">STDEV(B639:B644)*SQRT(12)*100</f>
        <v>32.5045343421499</v>
      </c>
      <c r="K644" s="127" t="str">
        <f aca="false">IF(AND(ISNUMBER(J644),ISNUMBER(J638)),J644-J638,"")</f>
        <v/>
      </c>
      <c r="L644" s="127" t="n">
        <v>516</v>
      </c>
      <c r="M644" s="127" t="n">
        <f aca="false">IF(AND(ISNUMBER(L644),ISNUMBER(L638)),L644-L638,"")</f>
        <v>113</v>
      </c>
      <c r="N644" s="127" t="n">
        <v>1.3667</v>
      </c>
      <c r="O644" s="127" t="n">
        <f aca="false">IF(AND(ISNUMBER(N644),ISNUMBER(N638)),N644-N638,"")</f>
        <v>-0.8666</v>
      </c>
      <c r="P644" s="127" t="n">
        <v>1</v>
      </c>
      <c r="Q644" s="127" t="n">
        <v>0</v>
      </c>
      <c r="R644" s="127" t="n">
        <f aca="false">IF(ISNUMBER(F644),IF(AND(F644&gt;0.02,G644=1),100,IF(F644&gt;-0.02,50,0)),"")</f>
        <v>100</v>
      </c>
      <c r="S644" s="127" t="n">
        <f aca="false">IF(ISNUMBER(H644),IF(H644&gt;0.05,100,IF(H644&gt;0,50,0)),"")</f>
        <v>100</v>
      </c>
      <c r="T644" s="127" t="n">
        <f aca="false">IF(AND(A644&gt;="2019-01",ISNUMBER(L644)),IF(AND(L644&lt;350,OR(NOT(ISNUMBER(M644)),M644&lt;50)),100,IF(L644&lt;=450,50,0)),IF(ISNUMBER(J644),IF(AND(J644&lt;0.95,OR(NOT(ISNUMBER(K644)),K644&lt;0.2)),100,IF(AND(J644&lt;=1.35,OR(NOT(ISNUMBER(K644)),K644&lt;0.4)),50,0)),""))</f>
        <v>0</v>
      </c>
      <c r="U644" s="127" t="n">
        <f aca="false">IF(ISNUMBER(P644),IF(P644=1,100,IF(P644=0,50,0)),"")</f>
        <v>100</v>
      </c>
      <c r="V644" s="127" t="n">
        <f aca="false">IF(ISNUMBER(Q644),IF(Q644=1,0,100),"")</f>
        <v>100</v>
      </c>
      <c r="W644" s="127" t="n">
        <f aca="false">IF(ISNUMBER(N644),IF(OR(N644&lt;4,AND(N644&lt;6,ISNUMBER(O644),O644&lt;-0.3)),100,IF(OR(N644&lt;=6,AND(ISNUMBER(O644),O644&lt;-0.3)),50,0)),"")</f>
        <v>100</v>
      </c>
      <c r="X644" s="127" t="n">
        <f aca="false">IF(ISNUMBER(I644),IF(I644&lt;15,100,IF(I644&lt;=25,50,0)),"")</f>
        <v>0</v>
      </c>
      <c r="Y644" s="127" t="n">
        <f aca="false">SUMPRODUCT({30,10,20,15,10,10,5},--ISNUMBER(R644:X644))</f>
        <v>100</v>
      </c>
      <c r="Z644" s="127" t="n">
        <f aca="false">IF(Y644&gt;=60,SUMPRODUCT({30,10,20,15,10,10,5},R644:X644)/Y644,"")</f>
        <v>75</v>
      </c>
      <c r="AA644" s="127" t="str">
        <f aca="false">IF(ISNUMBER(Z644),IF(Z644&gt;=70,"EASY",IF(Z644&gt;40,"UNCERTAIN","HARD")),"")</f>
        <v>EASY</v>
      </c>
    </row>
    <row r="645" customFormat="false" ht="15" hidden="false" customHeight="false" outlineLevel="0" collapsed="false">
      <c r="A645" s="127" t="s">
        <v>1936</v>
      </c>
      <c r="B645" s="127" t="n">
        <v>0.070065</v>
      </c>
      <c r="C645" s="127" t="s">
        <v>1917</v>
      </c>
      <c r="D645" s="127" t="n">
        <f aca="false">D644*(1+B645)</f>
        <v>21507.4457299407</v>
      </c>
      <c r="E645" s="127" t="n">
        <f aca="false">AVERAGE(D636:D645)</f>
        <v>19025.9790822848</v>
      </c>
      <c r="F645" s="127" t="n">
        <f aca="false">D645/E645-1</f>
        <v>0.130425174805662</v>
      </c>
      <c r="G645" s="127" t="n">
        <f aca="false">IF(E645&gt;E644,1,0)</f>
        <v>1</v>
      </c>
      <c r="H645" s="127" t="n">
        <f aca="false">D645/D633-1</f>
        <v>0.196091256342424</v>
      </c>
      <c r="I645" s="127" t="n">
        <f aca="false">STDEV(B640:B645)*SQRT(12)*100</f>
        <v>29.4043743157374</v>
      </c>
      <c r="K645" s="127" t="str">
        <f aca="false">IF(AND(ISNUMBER(J645),ISNUMBER(J639)),J645-J639,"")</f>
        <v/>
      </c>
      <c r="L645" s="127" t="n">
        <v>502</v>
      </c>
      <c r="M645" s="127" t="n">
        <f aca="false">IF(AND(ISNUMBER(L645),ISNUMBER(L639)),L645-L639,"")</f>
        <v>-2</v>
      </c>
      <c r="N645" s="127" t="n">
        <v>1.5333</v>
      </c>
      <c r="O645" s="127" t="n">
        <f aca="false">IF(AND(ISNUMBER(N645),ISNUMBER(N639)),N645-N639,"")</f>
        <v>-0.6334</v>
      </c>
      <c r="P645" s="127" t="n">
        <v>1</v>
      </c>
      <c r="Q645" s="127" t="n">
        <v>0</v>
      </c>
      <c r="R645" s="127" t="n">
        <f aca="false">IF(ISNUMBER(F645),IF(AND(F645&gt;0.02,G645=1),100,IF(F645&gt;-0.02,50,0)),"")</f>
        <v>100</v>
      </c>
      <c r="S645" s="127" t="n">
        <f aca="false">IF(ISNUMBER(H645),IF(H645&gt;0.05,100,IF(H645&gt;0,50,0)),"")</f>
        <v>100</v>
      </c>
      <c r="T645" s="127" t="n">
        <f aca="false">IF(AND(A645&gt;="2019-01",ISNUMBER(L645)),IF(AND(L645&lt;350,OR(NOT(ISNUMBER(M645)),M645&lt;50)),100,IF(L645&lt;=450,50,0)),IF(ISNUMBER(J645),IF(AND(J645&lt;0.95,OR(NOT(ISNUMBER(K645)),K645&lt;0.2)),100,IF(AND(J645&lt;=1.35,OR(NOT(ISNUMBER(K645)),K645&lt;0.4)),50,0)),""))</f>
        <v>0</v>
      </c>
      <c r="U645" s="127" t="n">
        <f aca="false">IF(ISNUMBER(P645),IF(P645=1,100,IF(P645=0,50,0)),"")</f>
        <v>100</v>
      </c>
      <c r="V645" s="127" t="n">
        <f aca="false">IF(ISNUMBER(Q645),IF(Q645=1,0,100),"")</f>
        <v>100</v>
      </c>
      <c r="W645" s="127" t="n">
        <f aca="false">IF(ISNUMBER(N645),IF(OR(N645&lt;4,AND(N645&lt;6,ISNUMBER(O645),O645&lt;-0.3)),100,IF(OR(N645&lt;=6,AND(ISNUMBER(O645),O645&lt;-0.3)),50,0)),"")</f>
        <v>100</v>
      </c>
      <c r="X645" s="127" t="n">
        <f aca="false">IF(ISNUMBER(I645),IF(I645&lt;15,100,IF(I645&lt;=25,50,0)),"")</f>
        <v>0</v>
      </c>
      <c r="Y645" s="127" t="n">
        <f aca="false">SUMPRODUCT({30,10,20,15,10,10,5},--ISNUMBER(R645:X645))</f>
        <v>100</v>
      </c>
      <c r="Z645" s="127" t="n">
        <f aca="false">IF(Y645&gt;=60,SUMPRODUCT({30,10,20,15,10,10,5},R645:X645)/Y645,"")</f>
        <v>75</v>
      </c>
      <c r="AA645" s="127" t="str">
        <f aca="false">IF(ISNUMBER(Z645),IF(Z645&gt;=70,"EASY",IF(Z645&gt;40,"UNCERTAIN","HARD")),"")</f>
        <v>EASY</v>
      </c>
    </row>
    <row r="646" customFormat="false" ht="15" hidden="false" customHeight="false" outlineLevel="0" collapsed="false">
      <c r="A646" s="127" t="s">
        <v>1937</v>
      </c>
      <c r="B646" s="127" t="n">
        <v>-0.039228</v>
      </c>
      <c r="C646" s="127" t="s">
        <v>1917</v>
      </c>
      <c r="D646" s="127" t="n">
        <f aca="false">D645*(1+B646)</f>
        <v>20663.7516488466</v>
      </c>
      <c r="E646" s="127" t="n">
        <f aca="false">AVERAGE(D637:D646)</f>
        <v>19162.399581001</v>
      </c>
      <c r="F646" s="127" t="n">
        <f aca="false">D646/E646-1</f>
        <v>0.0783488550846299</v>
      </c>
      <c r="G646" s="127" t="n">
        <f aca="false">IF(E646&gt;E645,1,0)</f>
        <v>1</v>
      </c>
      <c r="H646" s="127" t="n">
        <f aca="false">D646/D634-1</f>
        <v>0.12976057214854</v>
      </c>
      <c r="I646" s="127" t="n">
        <f aca="false">STDEV(B641:B646)*SQRT(12)*100</f>
        <v>19.1150751586281</v>
      </c>
      <c r="K646" s="127" t="str">
        <f aca="false">IF(AND(ISNUMBER(J646),ISNUMBER(J640)),J646-J640,"")</f>
        <v/>
      </c>
      <c r="L646" s="127" t="n">
        <v>541</v>
      </c>
      <c r="M646" s="127" t="n">
        <f aca="false">IF(AND(ISNUMBER(L646),ISNUMBER(L640)),L646-L640,"")</f>
        <v>-336</v>
      </c>
      <c r="N646" s="127" t="n">
        <v>1.7</v>
      </c>
      <c r="O646" s="127" t="n">
        <f aca="false">IF(AND(ISNUMBER(N646),ISNUMBER(N640)),N646-N640,"")</f>
        <v>-0.4</v>
      </c>
      <c r="P646" s="127" t="n">
        <v>1</v>
      </c>
      <c r="Q646" s="127" t="n">
        <v>0</v>
      </c>
      <c r="R646" s="127" t="n">
        <f aca="false">IF(ISNUMBER(F646),IF(AND(F646&gt;0.02,G646=1),100,IF(F646&gt;-0.02,50,0)),"")</f>
        <v>100</v>
      </c>
      <c r="S646" s="127" t="n">
        <f aca="false">IF(ISNUMBER(H646),IF(H646&gt;0.05,100,IF(H646&gt;0,50,0)),"")</f>
        <v>100</v>
      </c>
      <c r="T646" s="127" t="n">
        <f aca="false">IF(AND(A646&gt;="2019-01",ISNUMBER(L646)),IF(AND(L646&lt;350,OR(NOT(ISNUMBER(M646)),M646&lt;50)),100,IF(L646&lt;=450,50,0)),IF(ISNUMBER(J646),IF(AND(J646&lt;0.95,OR(NOT(ISNUMBER(K646)),K646&lt;0.2)),100,IF(AND(J646&lt;=1.35,OR(NOT(ISNUMBER(K646)),K646&lt;0.4)),50,0)),""))</f>
        <v>0</v>
      </c>
      <c r="U646" s="127" t="n">
        <f aca="false">IF(ISNUMBER(P646),IF(P646=1,100,IF(P646=0,50,0)),"")</f>
        <v>100</v>
      </c>
      <c r="V646" s="127" t="n">
        <f aca="false">IF(ISNUMBER(Q646),IF(Q646=1,0,100),"")</f>
        <v>100</v>
      </c>
      <c r="W646" s="127" t="n">
        <f aca="false">IF(ISNUMBER(N646),IF(OR(N646&lt;4,AND(N646&lt;6,ISNUMBER(O646),O646&lt;-0.3)),100,IF(OR(N646&lt;=6,AND(ISNUMBER(O646),O646&lt;-0.3)),50,0)),"")</f>
        <v>100</v>
      </c>
      <c r="X646" s="127" t="n">
        <f aca="false">IF(ISNUMBER(I646),IF(I646&lt;15,100,IF(I646&lt;=25,50,0)),"")</f>
        <v>50</v>
      </c>
      <c r="Y646" s="127" t="n">
        <f aca="false">SUMPRODUCT({30,10,20,15,10,10,5},--ISNUMBER(R646:X646))</f>
        <v>100</v>
      </c>
      <c r="Z646" s="127" t="n">
        <f aca="false">IF(Y646&gt;=60,SUMPRODUCT({30,10,20,15,10,10,5},R646:X646)/Y646,"")</f>
        <v>77.5</v>
      </c>
      <c r="AA646" s="127" t="str">
        <f aca="false">IF(ISNUMBER(Z646),IF(Z646&gt;=70,"EASY",IF(Z646&gt;40,"UNCERTAIN","HARD")),"")</f>
        <v>EASY</v>
      </c>
    </row>
    <row r="647" customFormat="false" ht="15" hidden="false" customHeight="false" outlineLevel="0" collapsed="false">
      <c r="A647" s="127" t="s">
        <v>1938</v>
      </c>
      <c r="B647" s="127" t="n">
        <v>-0.027666</v>
      </c>
      <c r="C647" s="127" t="s">
        <v>1917</v>
      </c>
      <c r="D647" s="127" t="n">
        <f aca="false">D646*(1+B647)</f>
        <v>20092.0682957296</v>
      </c>
      <c r="E647" s="127" t="n">
        <f aca="false">AVERAGE(D638:D647)</f>
        <v>19186.4743404996</v>
      </c>
      <c r="F647" s="127" t="n">
        <f aca="false">D647/E647-1</f>
        <v>0.0471996021342169</v>
      </c>
      <c r="G647" s="127" t="n">
        <f aca="false">IF(E647&gt;E646,1,0)</f>
        <v>1</v>
      </c>
      <c r="H647" s="127" t="n">
        <f aca="false">D647/D635-1</f>
        <v>0.0765093765772518</v>
      </c>
      <c r="I647" s="127" t="n">
        <f aca="false">STDEV(B642:B647)*SQRT(12)*100</f>
        <v>15.6151752907228</v>
      </c>
      <c r="K647" s="127" t="str">
        <f aca="false">IF(AND(ISNUMBER(J647),ISNUMBER(J641)),J647-J641,"")</f>
        <v/>
      </c>
      <c r="L647" s="127" t="n">
        <v>525</v>
      </c>
      <c r="M647" s="127" t="n">
        <f aca="false">IF(AND(ISNUMBER(L647),ISNUMBER(L641)),L647-L641,"")</f>
        <v>-238</v>
      </c>
      <c r="N647" s="127" t="n">
        <v>1.6667</v>
      </c>
      <c r="O647" s="127" t="n">
        <f aca="false">IF(AND(ISNUMBER(N647),ISNUMBER(N641)),N647-N641,"")</f>
        <v>-0.1333</v>
      </c>
      <c r="P647" s="127" t="n">
        <v>1</v>
      </c>
      <c r="Q647" s="127" t="n">
        <v>0</v>
      </c>
      <c r="R647" s="127" t="n">
        <f aca="false">IF(ISNUMBER(F647),IF(AND(F647&gt;0.02,G647=1),100,IF(F647&gt;-0.02,50,0)),"")</f>
        <v>100</v>
      </c>
      <c r="S647" s="127" t="n">
        <f aca="false">IF(ISNUMBER(H647),IF(H647&gt;0.05,100,IF(H647&gt;0,50,0)),"")</f>
        <v>100</v>
      </c>
      <c r="T647" s="127" t="n">
        <f aca="false">IF(AND(A647&gt;="2019-01",ISNUMBER(L647)),IF(AND(L647&lt;350,OR(NOT(ISNUMBER(M647)),M647&lt;50)),100,IF(L647&lt;=450,50,0)),IF(ISNUMBER(J647),IF(AND(J647&lt;0.95,OR(NOT(ISNUMBER(K647)),K647&lt;0.2)),100,IF(AND(J647&lt;=1.35,OR(NOT(ISNUMBER(K647)),K647&lt;0.4)),50,0)),""))</f>
        <v>0</v>
      </c>
      <c r="U647" s="127" t="n">
        <f aca="false">IF(ISNUMBER(P647),IF(P647=1,100,IF(P647=0,50,0)),"")</f>
        <v>100</v>
      </c>
      <c r="V647" s="127" t="n">
        <f aca="false">IF(ISNUMBER(Q647),IF(Q647=1,0,100),"")</f>
        <v>100</v>
      </c>
      <c r="W647" s="127" t="n">
        <f aca="false">IF(ISNUMBER(N647),IF(OR(N647&lt;4,AND(N647&lt;6,ISNUMBER(O647),O647&lt;-0.3)),100,IF(OR(N647&lt;=6,AND(ISNUMBER(O647),O647&lt;-0.3)),50,0)),"")</f>
        <v>100</v>
      </c>
      <c r="X647" s="127" t="n">
        <f aca="false">IF(ISNUMBER(I647),IF(I647&lt;15,100,IF(I647&lt;=25,50,0)),"")</f>
        <v>50</v>
      </c>
      <c r="Y647" s="127" t="n">
        <f aca="false">SUMPRODUCT({30,10,20,15,10,10,5},--ISNUMBER(R647:X647))</f>
        <v>100</v>
      </c>
      <c r="Z647" s="127" t="n">
        <f aca="false">IF(Y647&gt;=60,SUMPRODUCT({30,10,20,15,10,10,5},R647:X647)/Y647,"")</f>
        <v>77.5</v>
      </c>
      <c r="AA647" s="127" t="str">
        <f aca="false">IF(ISNUMBER(Z647),IF(Z647&gt;=70,"EASY",IF(Z647&gt;40,"UNCERTAIN","HARD")),"")</f>
        <v>EASY</v>
      </c>
    </row>
    <row r="648" customFormat="false" ht="15" hidden="false" customHeight="false" outlineLevel="0" collapsed="false">
      <c r="A648" s="127" t="s">
        <v>1939</v>
      </c>
      <c r="B648" s="127" t="n">
        <v>0.107546</v>
      </c>
      <c r="C648" s="127" t="s">
        <v>1917</v>
      </c>
      <c r="D648" s="127" t="n">
        <f aca="false">D647*(1+B648)</f>
        <v>22252.8898726621</v>
      </c>
      <c r="E648" s="127" t="n">
        <f aca="false">AVERAGE(D639:D648)</f>
        <v>19429.8630527017</v>
      </c>
      <c r="F648" s="127" t="n">
        <f aca="false">D648/E648-1</f>
        <v>0.145293191840996</v>
      </c>
      <c r="G648" s="127" t="n">
        <f aca="false">IF(E648&gt;E647,1,0)</f>
        <v>1</v>
      </c>
      <c r="H648" s="127" t="n">
        <f aca="false">D648/D636-1</f>
        <v>0.153026558745037</v>
      </c>
      <c r="I648" s="127" t="n">
        <f aca="false">STDEV(B643:B648)*SQRT(12)*100</f>
        <v>19.8987960761449</v>
      </c>
      <c r="K648" s="127" t="str">
        <f aca="false">IF(AND(ISNUMBER(J648),ISNUMBER(J642)),J648-J642,"")</f>
        <v/>
      </c>
      <c r="L648" s="127" t="n">
        <v>433</v>
      </c>
      <c r="M648" s="127" t="n">
        <f aca="false">IF(AND(ISNUMBER(L648),ISNUMBER(L642)),L648-L642,"")</f>
        <v>-238</v>
      </c>
      <c r="N648" s="127" t="n">
        <v>1.6333</v>
      </c>
      <c r="O648" s="127" t="n">
        <f aca="false">IF(AND(ISNUMBER(N648),ISNUMBER(N642)),N648-N642,"")</f>
        <v>0.1333</v>
      </c>
      <c r="P648" s="127" t="n">
        <v>1</v>
      </c>
      <c r="Q648" s="127" t="n">
        <v>0</v>
      </c>
      <c r="R648" s="127" t="n">
        <f aca="false">IF(ISNUMBER(F648),IF(AND(F648&gt;0.02,G648=1),100,IF(F648&gt;-0.02,50,0)),"")</f>
        <v>100</v>
      </c>
      <c r="S648" s="127" t="n">
        <f aca="false">IF(ISNUMBER(H648),IF(H648&gt;0.05,100,IF(H648&gt;0,50,0)),"")</f>
        <v>100</v>
      </c>
      <c r="T648" s="127" t="n">
        <f aca="false">IF(AND(A648&gt;="2019-01",ISNUMBER(L648)),IF(AND(L648&lt;350,OR(NOT(ISNUMBER(M648)),M648&lt;50)),100,IF(L648&lt;=450,50,0)),IF(ISNUMBER(J648),IF(AND(J648&lt;0.95,OR(NOT(ISNUMBER(K648)),K648&lt;0.2)),100,IF(AND(J648&lt;=1.35,OR(NOT(ISNUMBER(K648)),K648&lt;0.4)),50,0)),""))</f>
        <v>50</v>
      </c>
      <c r="U648" s="127" t="n">
        <f aca="false">IF(ISNUMBER(P648),IF(P648=1,100,IF(P648=0,50,0)),"")</f>
        <v>100</v>
      </c>
      <c r="V648" s="127" t="n">
        <f aca="false">IF(ISNUMBER(Q648),IF(Q648=1,0,100),"")</f>
        <v>100</v>
      </c>
      <c r="W648" s="127" t="n">
        <f aca="false">IF(ISNUMBER(N648),IF(OR(N648&lt;4,AND(N648&lt;6,ISNUMBER(O648),O648&lt;-0.3)),100,IF(OR(N648&lt;=6,AND(ISNUMBER(O648),O648&lt;-0.3)),50,0)),"")</f>
        <v>100</v>
      </c>
      <c r="X648" s="127" t="n">
        <f aca="false">IF(ISNUMBER(I648),IF(I648&lt;15,100,IF(I648&lt;=25,50,0)),"")</f>
        <v>50</v>
      </c>
      <c r="Y648" s="127" t="n">
        <f aca="false">SUMPRODUCT({30,10,20,15,10,10,5},--ISNUMBER(R648:X648))</f>
        <v>100</v>
      </c>
      <c r="Z648" s="127" t="n">
        <f aca="false">IF(Y648&gt;=60,SUMPRODUCT({30,10,20,15,10,10,5},R648:X648)/Y648,"")</f>
        <v>87.5</v>
      </c>
      <c r="AA648" s="127" t="str">
        <f aca="false">IF(ISNUMBER(Z648),IF(Z648&gt;=70,"EASY",IF(Z648&gt;40,"UNCERTAIN","HARD")),"")</f>
        <v>EASY</v>
      </c>
    </row>
    <row r="649" customFormat="false" ht="15" hidden="false" customHeight="false" outlineLevel="0" collapsed="false">
      <c r="A649" s="127" t="s">
        <v>1940</v>
      </c>
      <c r="B649" s="127" t="n">
        <v>0.037121</v>
      </c>
      <c r="C649" s="127" t="s">
        <v>1917</v>
      </c>
      <c r="D649" s="127" t="n">
        <f aca="false">D648*(1+B649)</f>
        <v>23078.9393976252</v>
      </c>
      <c r="E649" s="127" t="n">
        <f aca="false">AVERAGE(D640:D649)</f>
        <v>19922.5543495356</v>
      </c>
      <c r="F649" s="127" t="n">
        <f aca="false">D649/E649-1</f>
        <v>0.158432748768641</v>
      </c>
      <c r="G649" s="127" t="n">
        <f aca="false">IF(E649&gt;E648,1,0)</f>
        <v>1</v>
      </c>
      <c r="H649" s="127" t="n">
        <f aca="false">D649/D637-1</f>
        <v>0.162589620385393</v>
      </c>
      <c r="I649" s="127" t="n">
        <f aca="false">STDEV(B644:B649)*SQRT(12)*100</f>
        <v>19.7966900886992</v>
      </c>
      <c r="K649" s="127" t="str">
        <f aca="false">IF(AND(ISNUMBER(J649),ISNUMBER(J643)),J649-J643,"")</f>
        <v/>
      </c>
      <c r="L649" s="127" t="n">
        <v>386</v>
      </c>
      <c r="M649" s="127" t="n">
        <f aca="false">IF(AND(ISNUMBER(L649),ISNUMBER(L643)),L649-L643,"")</f>
        <v>-258</v>
      </c>
      <c r="N649" s="127" t="n">
        <v>1.6</v>
      </c>
      <c r="O649" s="127" t="n">
        <f aca="false">IF(AND(ISNUMBER(N649),ISNUMBER(N643)),N649-N643,"")</f>
        <v>0.4</v>
      </c>
      <c r="P649" s="127" t="n">
        <v>1</v>
      </c>
      <c r="Q649" s="127" t="n">
        <v>0</v>
      </c>
      <c r="R649" s="127" t="n">
        <f aca="false">IF(ISNUMBER(F649),IF(AND(F649&gt;0.02,G649=1),100,IF(F649&gt;-0.02,50,0)),"")</f>
        <v>100</v>
      </c>
      <c r="S649" s="127" t="n">
        <f aca="false">IF(ISNUMBER(H649),IF(H649&gt;0.05,100,IF(H649&gt;0,50,0)),"")</f>
        <v>100</v>
      </c>
      <c r="T649" s="127" t="n">
        <f aca="false">IF(AND(A649&gt;="2019-01",ISNUMBER(L649)),IF(AND(L649&lt;350,OR(NOT(ISNUMBER(M649)),M649&lt;50)),100,IF(L649&lt;=450,50,0)),IF(ISNUMBER(J649),IF(AND(J649&lt;0.95,OR(NOT(ISNUMBER(K649)),K649&lt;0.2)),100,IF(AND(J649&lt;=1.35,OR(NOT(ISNUMBER(K649)),K649&lt;0.4)),50,0)),""))</f>
        <v>50</v>
      </c>
      <c r="U649" s="127" t="n">
        <f aca="false">IF(ISNUMBER(P649),IF(P649=1,100,IF(P649=0,50,0)),"")</f>
        <v>100</v>
      </c>
      <c r="V649" s="127" t="n">
        <f aca="false">IF(ISNUMBER(Q649),IF(Q649=1,0,100),"")</f>
        <v>100</v>
      </c>
      <c r="W649" s="127" t="n">
        <f aca="false">IF(ISNUMBER(N649),IF(OR(N649&lt;4,AND(N649&lt;6,ISNUMBER(O649),O649&lt;-0.3)),100,IF(OR(N649&lt;=6,AND(ISNUMBER(O649),O649&lt;-0.3)),50,0)),"")</f>
        <v>100</v>
      </c>
      <c r="X649" s="127" t="n">
        <f aca="false">IF(ISNUMBER(I649),IF(I649&lt;15,100,IF(I649&lt;=25,50,0)),"")</f>
        <v>50</v>
      </c>
      <c r="Y649" s="127" t="n">
        <f aca="false">SUMPRODUCT({30,10,20,15,10,10,5},--ISNUMBER(R649:X649))</f>
        <v>100</v>
      </c>
      <c r="Z649" s="127" t="n">
        <f aca="false">IF(Y649&gt;=60,SUMPRODUCT({30,10,20,15,10,10,5},R649:X649)/Y649,"")</f>
        <v>87.5</v>
      </c>
      <c r="AA649" s="127" t="str">
        <f aca="false">IF(ISNUMBER(Z649),IF(Z649&gt;=70,"EASY",IF(Z649&gt;40,"UNCERTAIN","HARD")),"")</f>
        <v>EASY</v>
      </c>
    </row>
    <row r="650" customFormat="false" ht="15" hidden="false" customHeight="false" outlineLevel="0" collapsed="false">
      <c r="A650" s="127" t="s">
        <v>1941</v>
      </c>
      <c r="B650" s="127" t="n">
        <v>-0.011137</v>
      </c>
      <c r="C650" s="127" t="s">
        <v>1917</v>
      </c>
      <c r="D650" s="127" t="n">
        <f aca="false">D649*(1+B650)</f>
        <v>22821.9092495539</v>
      </c>
      <c r="E650" s="127" t="n">
        <f aca="false">AVERAGE(D641:D650)</f>
        <v>20616.6589710431</v>
      </c>
      <c r="F650" s="127" t="n">
        <f aca="false">D650/E650-1</f>
        <v>0.106964483508612</v>
      </c>
      <c r="G650" s="127" t="n">
        <f aca="false">IF(E650&gt;E649,1,0)</f>
        <v>1</v>
      </c>
      <c r="H650" s="127" t="n">
        <f aca="false">D650/D638-1</f>
        <v>0.151516528691871</v>
      </c>
      <c r="I650" s="127" t="n">
        <f aca="false">STDEV(B645:B650)*SQRT(12)*100</f>
        <v>20.2979589461601</v>
      </c>
      <c r="K650" s="127" t="str">
        <f aca="false">IF(AND(ISNUMBER(J650),ISNUMBER(J644)),J650-J644,"")</f>
        <v/>
      </c>
      <c r="L650" s="127" t="n">
        <v>379</v>
      </c>
      <c r="M650" s="127" t="n">
        <f aca="false">IF(AND(ISNUMBER(L650),ISNUMBER(L644)),L650-L644,"")</f>
        <v>-137</v>
      </c>
      <c r="N650" s="127" t="n">
        <v>1.6</v>
      </c>
      <c r="O650" s="127" t="n">
        <f aca="false">IF(AND(ISNUMBER(N650),ISNUMBER(N644)),N650-N644,"")</f>
        <v>0.2333</v>
      </c>
      <c r="P650" s="127" t="n">
        <v>1</v>
      </c>
      <c r="Q650" s="127" t="n">
        <v>0</v>
      </c>
      <c r="R650" s="127" t="n">
        <f aca="false">IF(ISNUMBER(F650),IF(AND(F650&gt;0.02,G650=1),100,IF(F650&gt;-0.02,50,0)),"")</f>
        <v>100</v>
      </c>
      <c r="S650" s="127" t="n">
        <f aca="false">IF(ISNUMBER(H650),IF(H650&gt;0.05,100,IF(H650&gt;0,50,0)),"")</f>
        <v>100</v>
      </c>
      <c r="T650" s="127" t="n">
        <f aca="false">IF(AND(A650&gt;="2019-01",ISNUMBER(L650)),IF(AND(L650&lt;350,OR(NOT(ISNUMBER(M650)),M650&lt;50)),100,IF(L650&lt;=450,50,0)),IF(ISNUMBER(J650),IF(AND(J650&lt;0.95,OR(NOT(ISNUMBER(K650)),K650&lt;0.2)),100,IF(AND(J650&lt;=1.35,OR(NOT(ISNUMBER(K650)),K650&lt;0.4)),50,0)),""))</f>
        <v>50</v>
      </c>
      <c r="U650" s="127" t="n">
        <f aca="false">IF(ISNUMBER(P650),IF(P650=1,100,IF(P650=0,50,0)),"")</f>
        <v>100</v>
      </c>
      <c r="V650" s="127" t="n">
        <f aca="false">IF(ISNUMBER(Q650),IF(Q650=1,0,100),"")</f>
        <v>100</v>
      </c>
      <c r="W650" s="127" t="n">
        <f aca="false">IF(ISNUMBER(N650),IF(OR(N650&lt;4,AND(N650&lt;6,ISNUMBER(O650),O650&lt;-0.3)),100,IF(OR(N650&lt;=6,AND(ISNUMBER(O650),O650&lt;-0.3)),50,0)),"")</f>
        <v>100</v>
      </c>
      <c r="X650" s="127" t="n">
        <f aca="false">IF(ISNUMBER(I650),IF(I650&lt;15,100,IF(I650&lt;=25,50,0)),"")</f>
        <v>50</v>
      </c>
      <c r="Y650" s="127" t="n">
        <f aca="false">SUMPRODUCT({30,10,20,15,10,10,5},--ISNUMBER(R650:X650))</f>
        <v>100</v>
      </c>
      <c r="Z650" s="127" t="n">
        <f aca="false">IF(Y650&gt;=60,SUMPRODUCT({30,10,20,15,10,10,5},R650:X650)/Y650,"")</f>
        <v>87.5</v>
      </c>
      <c r="AA650" s="127" t="str">
        <f aca="false">IF(ISNUMBER(Z650),IF(Z650&gt;=70,"EASY",IF(Z650&gt;40,"UNCERTAIN","HARD")),"")</f>
        <v>EASY</v>
      </c>
    </row>
    <row r="651" customFormat="false" ht="15" hidden="false" customHeight="false" outlineLevel="0" collapsed="false">
      <c r="A651" s="127" t="s">
        <v>1942</v>
      </c>
      <c r="B651" s="127" t="n">
        <v>0.026091</v>
      </c>
      <c r="C651" s="127" t="s">
        <v>1917</v>
      </c>
      <c r="D651" s="127" t="n">
        <f aca="false">D650*(1+B651)</f>
        <v>23417.355683784</v>
      </c>
      <c r="E651" s="127" t="n">
        <f aca="false">AVERAGE(D642:D651)</f>
        <v>21168.8690168989</v>
      </c>
      <c r="F651" s="127" t="n">
        <f aca="false">D651/E651-1</f>
        <v>0.106216664909689</v>
      </c>
      <c r="G651" s="127" t="n">
        <f aca="false">IF(E651&gt;E650,1,0)</f>
        <v>1</v>
      </c>
      <c r="H651" s="127" t="n">
        <f aca="false">D651/D639-1</f>
        <v>0.290068399526112</v>
      </c>
      <c r="I651" s="127" t="n">
        <f aca="false">STDEV(B646:B651)*SQRT(12)*100</f>
        <v>18.7318410790824</v>
      </c>
      <c r="K651" s="127" t="str">
        <f aca="false">IF(AND(ISNUMBER(J651),ISNUMBER(J645)),J651-J645,"")</f>
        <v/>
      </c>
      <c r="L651" s="127" t="n">
        <v>352</v>
      </c>
      <c r="M651" s="127" t="n">
        <f aca="false">IF(AND(ISNUMBER(L651),ISNUMBER(L645)),L651-L645,"")</f>
        <v>-150</v>
      </c>
      <c r="N651" s="127" t="n">
        <v>1.6</v>
      </c>
      <c r="O651" s="127" t="n">
        <f aca="false">IF(AND(ISNUMBER(N651),ISNUMBER(N645)),N651-N645,"")</f>
        <v>0.0667</v>
      </c>
      <c r="P651" s="127" t="n">
        <v>1</v>
      </c>
      <c r="Q651" s="127" t="n">
        <v>0</v>
      </c>
      <c r="R651" s="127" t="n">
        <f aca="false">IF(ISNUMBER(F651),IF(AND(F651&gt;0.02,G651=1),100,IF(F651&gt;-0.02,50,0)),"")</f>
        <v>100</v>
      </c>
      <c r="S651" s="127" t="n">
        <f aca="false">IF(ISNUMBER(H651),IF(H651&gt;0.05,100,IF(H651&gt;0,50,0)),"")</f>
        <v>100</v>
      </c>
      <c r="T651" s="127" t="n">
        <f aca="false">IF(AND(A651&gt;="2019-01",ISNUMBER(L651)),IF(AND(L651&lt;350,OR(NOT(ISNUMBER(M651)),M651&lt;50)),100,IF(L651&lt;=450,50,0)),IF(ISNUMBER(J651),IF(AND(J651&lt;0.95,OR(NOT(ISNUMBER(K651)),K651&lt;0.2)),100,IF(AND(J651&lt;=1.35,OR(NOT(ISNUMBER(K651)),K651&lt;0.4)),50,0)),""))</f>
        <v>50</v>
      </c>
      <c r="U651" s="127" t="n">
        <f aca="false">IF(ISNUMBER(P651),IF(P651=1,100,IF(P651=0,50,0)),"")</f>
        <v>100</v>
      </c>
      <c r="V651" s="127" t="n">
        <f aca="false">IF(ISNUMBER(Q651),IF(Q651=1,0,100),"")</f>
        <v>100</v>
      </c>
      <c r="W651" s="127" t="n">
        <f aca="false">IF(ISNUMBER(N651),IF(OR(N651&lt;4,AND(N651&lt;6,ISNUMBER(O651),O651&lt;-0.3)),100,IF(OR(N651&lt;=6,AND(ISNUMBER(O651),O651&lt;-0.3)),50,0)),"")</f>
        <v>100</v>
      </c>
      <c r="X651" s="127" t="n">
        <f aca="false">IF(ISNUMBER(I651),IF(I651&lt;15,100,IF(I651&lt;=25,50,0)),"")</f>
        <v>50</v>
      </c>
      <c r="Y651" s="127" t="n">
        <f aca="false">SUMPRODUCT({30,10,20,15,10,10,5},--ISNUMBER(R651:X651))</f>
        <v>100</v>
      </c>
      <c r="Z651" s="127" t="n">
        <f aca="false">IF(Y651&gt;=60,SUMPRODUCT({30,10,20,15,10,10,5},R651:X651)/Y651,"")</f>
        <v>87.5</v>
      </c>
      <c r="AA651" s="127" t="str">
        <f aca="false">IF(ISNUMBER(Z651),IF(Z651&gt;=70,"EASY",IF(Z651&gt;40,"UNCERTAIN","HARD")),"")</f>
        <v>EASY</v>
      </c>
    </row>
    <row r="652" customFormat="false" ht="15" hidden="false" customHeight="false" outlineLevel="0" collapsed="false">
      <c r="A652" s="127" t="s">
        <v>1943</v>
      </c>
      <c r="B652" s="127" t="n">
        <v>0.042439</v>
      </c>
      <c r="C652" s="127" t="s">
        <v>1917</v>
      </c>
      <c r="D652" s="127" t="n">
        <f aca="false">D651*(1+B652)</f>
        <v>24411.1648416481</v>
      </c>
      <c r="E652" s="127" t="n">
        <f aca="false">AVERAGE(D643:D652)</f>
        <v>21739.4266838303</v>
      </c>
      <c r="F652" s="127" t="n">
        <f aca="false">D652/E652-1</f>
        <v>0.122898280468682</v>
      </c>
      <c r="G652" s="127" t="n">
        <f aca="false">IF(E652&gt;E651,1,0)</f>
        <v>1</v>
      </c>
      <c r="H652" s="127" t="n">
        <f aca="false">D652/D640-1</f>
        <v>0.537143465606866</v>
      </c>
      <c r="I652" s="127" t="n">
        <f aca="false">STDEV(B647:B652)*SQRT(12)*100</f>
        <v>16.4291074946876</v>
      </c>
      <c r="K652" s="127" t="str">
        <f aca="false">IF(AND(ISNUMBER(J652),ISNUMBER(J646)),J652-J646,"")</f>
        <v/>
      </c>
      <c r="L652" s="127" t="n">
        <v>435.9</v>
      </c>
      <c r="M652" s="127" t="n">
        <f aca="false">IF(AND(ISNUMBER(L652),ISNUMBER(L646)),L652-L646,"")</f>
        <v>-105.1</v>
      </c>
      <c r="N652" s="127" t="n">
        <v>1.6</v>
      </c>
      <c r="O652" s="127" t="n">
        <f aca="false">IF(AND(ISNUMBER(N652),ISNUMBER(N646)),N652-N646,"")</f>
        <v>-0.0999999999999999</v>
      </c>
      <c r="P652" s="127" t="n">
        <v>1</v>
      </c>
      <c r="Q652" s="127" t="n">
        <v>0</v>
      </c>
      <c r="R652" s="127" t="n">
        <f aca="false">IF(ISNUMBER(F652),IF(AND(F652&gt;0.02,G652=1),100,IF(F652&gt;-0.02,50,0)),"")</f>
        <v>100</v>
      </c>
      <c r="S652" s="127" t="n">
        <f aca="false">IF(ISNUMBER(H652),IF(H652&gt;0.05,100,IF(H652&gt;0,50,0)),"")</f>
        <v>100</v>
      </c>
      <c r="T652" s="127" t="n">
        <f aca="false">IF(AND(A652&gt;="2019-01",ISNUMBER(L652)),IF(AND(L652&lt;350,OR(NOT(ISNUMBER(M652)),M652&lt;50)),100,IF(L652&lt;=450,50,0)),IF(ISNUMBER(J652),IF(AND(J652&lt;0.95,OR(NOT(ISNUMBER(K652)),K652&lt;0.2)),100,IF(AND(J652&lt;=1.35,OR(NOT(ISNUMBER(K652)),K652&lt;0.4)),50,0)),""))</f>
        <v>50</v>
      </c>
      <c r="U652" s="127" t="n">
        <f aca="false">IF(ISNUMBER(P652),IF(P652=1,100,IF(P652=0,50,0)),"")</f>
        <v>100</v>
      </c>
      <c r="V652" s="127" t="n">
        <f aca="false">IF(ISNUMBER(Q652),IF(Q652=1,0,100),"")</f>
        <v>100</v>
      </c>
      <c r="W652" s="127" t="n">
        <f aca="false">IF(ISNUMBER(N652),IF(OR(N652&lt;4,AND(N652&lt;6,ISNUMBER(O652),O652&lt;-0.3)),100,IF(OR(N652&lt;=6,AND(ISNUMBER(O652),O652&lt;-0.3)),50,0)),"")</f>
        <v>100</v>
      </c>
      <c r="X652" s="127" t="n">
        <f aca="false">IF(ISNUMBER(I652),IF(I652&lt;15,100,IF(I652&lt;=25,50,0)),"")</f>
        <v>50</v>
      </c>
      <c r="Y652" s="127" t="n">
        <f aca="false">SUMPRODUCT({30,10,20,15,10,10,5},--ISNUMBER(R652:X652))</f>
        <v>100</v>
      </c>
      <c r="Z652" s="127" t="n">
        <f aca="false">IF(Y652&gt;=60,SUMPRODUCT({30,10,20,15,10,10,5},R652:X652)/Y652,"")</f>
        <v>87.5</v>
      </c>
      <c r="AA652" s="127" t="str">
        <f aca="false">IF(ISNUMBER(Z652),IF(Z652&gt;=70,"EASY",IF(Z652&gt;40,"UNCERTAIN","HARD")),"")</f>
        <v>EASY</v>
      </c>
    </row>
    <row r="653" customFormat="false" ht="15" hidden="false" customHeight="false" outlineLevel="0" collapsed="false">
      <c r="A653" s="127" t="s">
        <v>1944</v>
      </c>
      <c r="B653" s="127" t="n">
        <v>0.052425</v>
      </c>
      <c r="C653" s="127" t="s">
        <v>1917</v>
      </c>
      <c r="D653" s="127" t="n">
        <f aca="false">D652*(1+B653)</f>
        <v>25690.9201584715</v>
      </c>
      <c r="E653" s="127" t="n">
        <f aca="false">AVERAGE(D644:D653)</f>
        <v>22403.5640469128</v>
      </c>
      <c r="F653" s="127" t="n">
        <f aca="false">D653/E653-1</f>
        <v>0.146733622591253</v>
      </c>
      <c r="G653" s="127" t="n">
        <f aca="false">IF(E653&gt;E652,1,0)</f>
        <v>1</v>
      </c>
      <c r="H653" s="127" t="n">
        <f aca="false">D653/D641-1</f>
        <v>0.435627479749909</v>
      </c>
      <c r="I653" s="127" t="n">
        <f aca="false">STDEV(B648:B653)*SQRT(12)*100</f>
        <v>13.4204893641029</v>
      </c>
      <c r="K653" s="127" t="str">
        <f aca="false">IF(AND(ISNUMBER(J653),ISNUMBER(J647)),J653-J647,"")</f>
        <v/>
      </c>
      <c r="L653" s="127" t="n">
        <v>429.2</v>
      </c>
      <c r="M653" s="127" t="n">
        <f aca="false">IF(AND(ISNUMBER(L653),ISNUMBER(L647)),L653-L647,"")</f>
        <v>-95.8</v>
      </c>
      <c r="N653" s="127" t="n">
        <v>2.5667</v>
      </c>
      <c r="O653" s="127" t="n">
        <f aca="false">IF(AND(ISNUMBER(N653),ISNUMBER(N647)),N653-N647,"")</f>
        <v>0.9</v>
      </c>
      <c r="P653" s="127" t="n">
        <v>1</v>
      </c>
      <c r="Q653" s="127" t="n">
        <v>0</v>
      </c>
      <c r="R653" s="127" t="n">
        <f aca="false">IF(ISNUMBER(F653),IF(AND(F653&gt;0.02,G653=1),100,IF(F653&gt;-0.02,50,0)),"")</f>
        <v>100</v>
      </c>
      <c r="S653" s="127" t="n">
        <f aca="false">IF(ISNUMBER(H653),IF(H653&gt;0.05,100,IF(H653&gt;0,50,0)),"")</f>
        <v>100</v>
      </c>
      <c r="T653" s="127" t="n">
        <f aca="false">IF(AND(A653&gt;="2019-01",ISNUMBER(L653)),IF(AND(L653&lt;350,OR(NOT(ISNUMBER(M653)),M653&lt;50)),100,IF(L653&lt;=450,50,0)),IF(ISNUMBER(J653),IF(AND(J653&lt;0.95,OR(NOT(ISNUMBER(K653)),K653&lt;0.2)),100,IF(AND(J653&lt;=1.35,OR(NOT(ISNUMBER(K653)),K653&lt;0.4)),50,0)),""))</f>
        <v>50</v>
      </c>
      <c r="U653" s="127" t="n">
        <f aca="false">IF(ISNUMBER(P653),IF(P653=1,100,IF(P653=0,50,0)),"")</f>
        <v>100</v>
      </c>
      <c r="V653" s="127" t="n">
        <f aca="false">IF(ISNUMBER(Q653),IF(Q653=1,0,100),"")</f>
        <v>100</v>
      </c>
      <c r="W653" s="127" t="n">
        <f aca="false">IF(ISNUMBER(N653),IF(OR(N653&lt;4,AND(N653&lt;6,ISNUMBER(O653),O653&lt;-0.3)),100,IF(OR(N653&lt;=6,AND(ISNUMBER(O653),O653&lt;-0.3)),50,0)),"")</f>
        <v>100</v>
      </c>
      <c r="X653" s="127" t="n">
        <f aca="false">IF(ISNUMBER(I653),IF(I653&lt;15,100,IF(I653&lt;=25,50,0)),"")</f>
        <v>100</v>
      </c>
      <c r="Y653" s="127" t="n">
        <f aca="false">SUMPRODUCT({30,10,20,15,10,10,5},--ISNUMBER(R653:X653))</f>
        <v>100</v>
      </c>
      <c r="Z653" s="127" t="n">
        <f aca="false">IF(Y653&gt;=60,SUMPRODUCT({30,10,20,15,10,10,5},R653:X653)/Y653,"")</f>
        <v>90</v>
      </c>
      <c r="AA653" s="127" t="str">
        <f aca="false">IF(ISNUMBER(Z653),IF(Z653&gt;=70,"EASY",IF(Z653&gt;40,"UNCERTAIN","HARD")),"")</f>
        <v>EASY</v>
      </c>
    </row>
    <row r="654" customFormat="false" ht="15" hidden="false" customHeight="false" outlineLevel="0" collapsed="false">
      <c r="A654" s="127" t="s">
        <v>1945</v>
      </c>
      <c r="B654" s="127" t="n">
        <v>0.005487</v>
      </c>
      <c r="C654" s="127" t="s">
        <v>1917</v>
      </c>
      <c r="D654" s="127" t="n">
        <f aca="false">D653*(1+B654)</f>
        <v>25831.886237381</v>
      </c>
      <c r="E654" s="127" t="n">
        <f aca="false">AVERAGE(D645:D654)</f>
        <v>22976.8331115643</v>
      </c>
      <c r="F654" s="127" t="n">
        <f aca="false">D654/E654-1</f>
        <v>0.124257904122557</v>
      </c>
      <c r="G654" s="127" t="n">
        <f aca="false">IF(E654&gt;E653,1,0)</f>
        <v>1</v>
      </c>
      <c r="H654" s="127" t="n">
        <f aca="false">D654/D642-1</f>
        <v>0.380971611231511</v>
      </c>
      <c r="I654" s="127" t="n">
        <f aca="false">STDEV(B649:B654)*SQRT(12)*100</f>
        <v>8.32829004298001</v>
      </c>
      <c r="K654" s="127" t="str">
        <f aca="false">IF(AND(ISNUMBER(J654),ISNUMBER(J648)),J654-J648,"")</f>
        <v/>
      </c>
      <c r="L654" s="127" t="n">
        <v>413.7</v>
      </c>
      <c r="M654" s="127" t="n">
        <f aca="false">IF(AND(ISNUMBER(L654),ISNUMBER(L648)),L654-L648,"")</f>
        <v>-19.3</v>
      </c>
      <c r="N654" s="127" t="n">
        <v>3.5333</v>
      </c>
      <c r="O654" s="127" t="n">
        <f aca="false">IF(AND(ISNUMBER(N654),ISNUMBER(N648)),N654-N648,"")</f>
        <v>1.9</v>
      </c>
      <c r="P654" s="127" t="n">
        <v>1</v>
      </c>
      <c r="Q654" s="127" t="n">
        <v>0</v>
      </c>
      <c r="R654" s="127" t="n">
        <f aca="false">IF(ISNUMBER(F654),IF(AND(F654&gt;0.02,G654=1),100,IF(F654&gt;-0.02,50,0)),"")</f>
        <v>100</v>
      </c>
      <c r="S654" s="127" t="n">
        <f aca="false">IF(ISNUMBER(H654),IF(H654&gt;0.05,100,IF(H654&gt;0,50,0)),"")</f>
        <v>100</v>
      </c>
      <c r="T654" s="127" t="n">
        <f aca="false">IF(AND(A654&gt;="2019-01",ISNUMBER(L654)),IF(AND(L654&lt;350,OR(NOT(ISNUMBER(M654)),M654&lt;50)),100,IF(L654&lt;=450,50,0)),IF(ISNUMBER(J654),IF(AND(J654&lt;0.95,OR(NOT(ISNUMBER(K654)),K654&lt;0.2)),100,IF(AND(J654&lt;=1.35,OR(NOT(ISNUMBER(K654)),K654&lt;0.4)),50,0)),""))</f>
        <v>50</v>
      </c>
      <c r="U654" s="127" t="n">
        <f aca="false">IF(ISNUMBER(P654),IF(P654=1,100,IF(P654=0,50,0)),"")</f>
        <v>100</v>
      </c>
      <c r="V654" s="127" t="n">
        <f aca="false">IF(ISNUMBER(Q654),IF(Q654=1,0,100),"")</f>
        <v>100</v>
      </c>
      <c r="W654" s="127" t="n">
        <f aca="false">IF(ISNUMBER(N654),IF(OR(N654&lt;4,AND(N654&lt;6,ISNUMBER(O654),O654&lt;-0.3)),100,IF(OR(N654&lt;=6,AND(ISNUMBER(O654),O654&lt;-0.3)),50,0)),"")</f>
        <v>100</v>
      </c>
      <c r="X654" s="127" t="n">
        <f aca="false">IF(ISNUMBER(I654),IF(I654&lt;15,100,IF(I654&lt;=25,50,0)),"")</f>
        <v>100</v>
      </c>
      <c r="Y654" s="127" t="n">
        <f aca="false">SUMPRODUCT({30,10,20,15,10,10,5},--ISNUMBER(R654:X654))</f>
        <v>100</v>
      </c>
      <c r="Z654" s="127" t="n">
        <f aca="false">IF(Y654&gt;=60,SUMPRODUCT({30,10,20,15,10,10,5},R654:X654)/Y654,"")</f>
        <v>90</v>
      </c>
      <c r="AA654" s="127" t="str">
        <f aca="false">IF(ISNUMBER(Z654),IF(Z654&gt;=70,"EASY",IF(Z654&gt;40,"UNCERTAIN","HARD")),"")</f>
        <v>EASY</v>
      </c>
    </row>
    <row r="655" customFormat="false" ht="15" hidden="false" customHeight="false" outlineLevel="0" collapsed="false">
      <c r="A655" s="127" t="s">
        <v>1946</v>
      </c>
      <c r="B655" s="127" t="n">
        <v>0.022214</v>
      </c>
      <c r="C655" s="127" t="s">
        <v>1917</v>
      </c>
      <c r="D655" s="127" t="n">
        <f aca="false">D654*(1+B655)</f>
        <v>26405.7157582582</v>
      </c>
      <c r="E655" s="127" t="n">
        <f aca="false">AVERAGE(D646:D655)</f>
        <v>23466.660114396</v>
      </c>
      <c r="F655" s="127" t="n">
        <f aca="false">D655/E655-1</f>
        <v>0.125243883430142</v>
      </c>
      <c r="G655" s="127" t="n">
        <f aca="false">IF(E655&gt;E654,1,0)</f>
        <v>1</v>
      </c>
      <c r="H655" s="127" t="n">
        <f aca="false">D655/D643-1</f>
        <v>0.386159808052931</v>
      </c>
      <c r="I655" s="127" t="n">
        <f aca="false">STDEV(B650:B655)*SQRT(12)*100</f>
        <v>8.08833055827962</v>
      </c>
      <c r="K655" s="127" t="str">
        <f aca="false">IF(AND(ISNUMBER(J655),ISNUMBER(J649)),J655-J649,"")</f>
        <v/>
      </c>
      <c r="L655" s="127" t="n">
        <v>405.9</v>
      </c>
      <c r="M655" s="127" t="n">
        <f aca="false">IF(AND(ISNUMBER(L655),ISNUMBER(L649)),L655-L649,"")</f>
        <v>19.9</v>
      </c>
      <c r="N655" s="127" t="n">
        <v>4.5</v>
      </c>
      <c r="O655" s="127" t="n">
        <f aca="false">IF(AND(ISNUMBER(N655),ISNUMBER(N649)),N655-N649,"")</f>
        <v>2.9</v>
      </c>
      <c r="P655" s="127" t="n">
        <v>1</v>
      </c>
      <c r="Q655" s="127" t="n">
        <v>0</v>
      </c>
      <c r="R655" s="127" t="n">
        <f aca="false">IF(ISNUMBER(F655),IF(AND(F655&gt;0.02,G655=1),100,IF(F655&gt;-0.02,50,0)),"")</f>
        <v>100</v>
      </c>
      <c r="S655" s="127" t="n">
        <f aca="false">IF(ISNUMBER(H655),IF(H655&gt;0.05,100,IF(H655&gt;0,50,0)),"")</f>
        <v>100</v>
      </c>
      <c r="T655" s="127" t="n">
        <f aca="false">IF(AND(A655&gt;="2019-01",ISNUMBER(L655)),IF(AND(L655&lt;350,OR(NOT(ISNUMBER(M655)),M655&lt;50)),100,IF(L655&lt;=450,50,0)),IF(ISNUMBER(J655),IF(AND(J655&lt;0.95,OR(NOT(ISNUMBER(K655)),K655&lt;0.2)),100,IF(AND(J655&lt;=1.35,OR(NOT(ISNUMBER(K655)),K655&lt;0.4)),50,0)),""))</f>
        <v>50</v>
      </c>
      <c r="U655" s="127" t="n">
        <f aca="false">IF(ISNUMBER(P655),IF(P655=1,100,IF(P655=0,50,0)),"")</f>
        <v>100</v>
      </c>
      <c r="V655" s="127" t="n">
        <f aca="false">IF(ISNUMBER(Q655),IF(Q655=1,0,100),"")</f>
        <v>100</v>
      </c>
      <c r="W655" s="127" t="n">
        <f aca="false">IF(ISNUMBER(N655),IF(OR(N655&lt;4,AND(N655&lt;6,ISNUMBER(O655),O655&lt;-0.3)),100,IF(OR(N655&lt;=6,AND(ISNUMBER(O655),O655&lt;-0.3)),50,0)),"")</f>
        <v>50</v>
      </c>
      <c r="X655" s="127" t="n">
        <f aca="false">IF(ISNUMBER(I655),IF(I655&lt;15,100,IF(I655&lt;=25,50,0)),"")</f>
        <v>100</v>
      </c>
      <c r="Y655" s="127" t="n">
        <f aca="false">SUMPRODUCT({30,10,20,15,10,10,5},--ISNUMBER(R655:X655))</f>
        <v>100</v>
      </c>
      <c r="Z655" s="127" t="n">
        <f aca="false">IF(Y655&gt;=60,SUMPRODUCT({30,10,20,15,10,10,5},R655:X655)/Y655,"")</f>
        <v>85</v>
      </c>
      <c r="AA655" s="127" t="str">
        <f aca="false">IF(ISNUMBER(Z655),IF(Z655&gt;=70,"EASY",IF(Z655&gt;40,"UNCERTAIN","HARD")),"")</f>
        <v>EASY</v>
      </c>
    </row>
    <row r="656" customFormat="false" ht="15" hidden="false" customHeight="false" outlineLevel="0" collapsed="false">
      <c r="A656" s="127" t="s">
        <v>1947</v>
      </c>
      <c r="B656" s="127" t="n">
        <v>0.022748</v>
      </c>
      <c r="C656" s="127" t="s">
        <v>1917</v>
      </c>
      <c r="D656" s="127" t="n">
        <f aca="false">D655*(1+B656)</f>
        <v>27006.3929803271</v>
      </c>
      <c r="E656" s="127" t="n">
        <f aca="false">AVERAGE(D647:D656)</f>
        <v>24100.9242475441</v>
      </c>
      <c r="F656" s="127" t="n">
        <f aca="false">D656/E656-1</f>
        <v>0.120554245262153</v>
      </c>
      <c r="G656" s="127" t="n">
        <f aca="false">IF(E656&gt;E655,1,0)</f>
        <v>1</v>
      </c>
      <c r="H656" s="127" t="n">
        <f aca="false">D656/D644-1</f>
        <v>0.343655414378831</v>
      </c>
      <c r="I656" s="127" t="n">
        <f aca="false">STDEV(B651:B656)*SQRT(12)*100</f>
        <v>5.74388348071233</v>
      </c>
      <c r="K656" s="127" t="str">
        <f aca="false">IF(AND(ISNUMBER(J656),ISNUMBER(J650)),J656-J650,"")</f>
        <v/>
      </c>
      <c r="L656" s="127" t="n">
        <v>426.1</v>
      </c>
      <c r="M656" s="127" t="n">
        <f aca="false">IF(AND(ISNUMBER(L656),ISNUMBER(L650)),L656-L650,"")</f>
        <v>47.1</v>
      </c>
      <c r="N656" s="127" t="n">
        <v>4.3333</v>
      </c>
      <c r="O656" s="127" t="n">
        <f aca="false">IF(AND(ISNUMBER(N656),ISNUMBER(N650)),N656-N650,"")</f>
        <v>2.7333</v>
      </c>
      <c r="P656" s="127" t="n">
        <v>1</v>
      </c>
      <c r="Q656" s="127" t="n">
        <v>0</v>
      </c>
      <c r="R656" s="127" t="n">
        <f aca="false">IF(ISNUMBER(F656),IF(AND(F656&gt;0.02,G656=1),100,IF(F656&gt;-0.02,50,0)),"")</f>
        <v>100</v>
      </c>
      <c r="S656" s="127" t="n">
        <f aca="false">IF(ISNUMBER(H656),IF(H656&gt;0.05,100,IF(H656&gt;0,50,0)),"")</f>
        <v>100</v>
      </c>
      <c r="T656" s="127" t="n">
        <f aca="false">IF(AND(A656&gt;="2019-01",ISNUMBER(L656)),IF(AND(L656&lt;350,OR(NOT(ISNUMBER(M656)),M656&lt;50)),100,IF(L656&lt;=450,50,0)),IF(ISNUMBER(J656),IF(AND(J656&lt;0.95,OR(NOT(ISNUMBER(K656)),K656&lt;0.2)),100,IF(AND(J656&lt;=1.35,OR(NOT(ISNUMBER(K656)),K656&lt;0.4)),50,0)),""))</f>
        <v>50</v>
      </c>
      <c r="U656" s="127" t="n">
        <f aca="false">IF(ISNUMBER(P656),IF(P656=1,100,IF(P656=0,50,0)),"")</f>
        <v>100</v>
      </c>
      <c r="V656" s="127" t="n">
        <f aca="false">IF(ISNUMBER(Q656),IF(Q656=1,0,100),"")</f>
        <v>100</v>
      </c>
      <c r="W656" s="127" t="n">
        <f aca="false">IF(ISNUMBER(N656),IF(OR(N656&lt;4,AND(N656&lt;6,ISNUMBER(O656),O656&lt;-0.3)),100,IF(OR(N656&lt;=6,AND(ISNUMBER(O656),O656&lt;-0.3)),50,0)),"")</f>
        <v>50</v>
      </c>
      <c r="X656" s="127" t="n">
        <f aca="false">IF(ISNUMBER(I656),IF(I656&lt;15,100,IF(I656&lt;=25,50,0)),"")</f>
        <v>100</v>
      </c>
      <c r="Y656" s="127" t="n">
        <f aca="false">SUMPRODUCT({30,10,20,15,10,10,5},--ISNUMBER(R656:X656))</f>
        <v>100</v>
      </c>
      <c r="Z656" s="127" t="n">
        <f aca="false">IF(Y656&gt;=60,SUMPRODUCT({30,10,20,15,10,10,5},R656:X656)/Y656,"")</f>
        <v>85</v>
      </c>
      <c r="AA656" s="127" t="str">
        <f aca="false">IF(ISNUMBER(Z656),IF(Z656&gt;=70,"EASY",IF(Z656&gt;40,"UNCERTAIN","HARD")),"")</f>
        <v>EASY</v>
      </c>
    </row>
    <row r="657" customFormat="false" ht="15" hidden="false" customHeight="false" outlineLevel="0" collapsed="false">
      <c r="A657" s="127" t="s">
        <v>1948</v>
      </c>
      <c r="B657" s="127" t="n">
        <v>0.02899</v>
      </c>
      <c r="C657" s="127" t="s">
        <v>1917</v>
      </c>
      <c r="D657" s="127" t="n">
        <f aca="false">D656*(1+B657)</f>
        <v>27789.3083128267</v>
      </c>
      <c r="E657" s="127" t="n">
        <f aca="false">AVERAGE(D648:D657)</f>
        <v>24870.6482492538</v>
      </c>
      <c r="F657" s="127" t="n">
        <f aca="false">D657/E657-1</f>
        <v>0.117353598278667</v>
      </c>
      <c r="G657" s="127" t="n">
        <f aca="false">IF(E657&gt;E656,1,0)</f>
        <v>1</v>
      </c>
      <c r="H657" s="127" t="n">
        <f aca="false">D657/D645-1</f>
        <v>0.292078504428865</v>
      </c>
      <c r="I657" s="127" t="n">
        <f aca="false">STDEV(B652:B657)*SQRT(12)*100</f>
        <v>5.72849847027997</v>
      </c>
      <c r="K657" s="127" t="str">
        <f aca="false">IF(AND(ISNUMBER(J657),ISNUMBER(J651)),J657-J651,"")</f>
        <v/>
      </c>
      <c r="L657" s="127" t="n">
        <v>411.4</v>
      </c>
      <c r="M657" s="127" t="n">
        <f aca="false">IF(AND(ISNUMBER(L657),ISNUMBER(L651)),L657-L651,"")</f>
        <v>59.4</v>
      </c>
      <c r="N657" s="127" t="n">
        <v>4.1667</v>
      </c>
      <c r="O657" s="127" t="n">
        <f aca="false">IF(AND(ISNUMBER(N657),ISNUMBER(N651)),N657-N651,"")</f>
        <v>2.5667</v>
      </c>
      <c r="P657" s="127" t="n">
        <v>1</v>
      </c>
      <c r="Q657" s="127" t="n">
        <v>0</v>
      </c>
      <c r="R657" s="127" t="n">
        <f aca="false">IF(ISNUMBER(F657),IF(AND(F657&gt;0.02,G657=1),100,IF(F657&gt;-0.02,50,0)),"")</f>
        <v>100</v>
      </c>
      <c r="S657" s="127" t="n">
        <f aca="false">IF(ISNUMBER(H657),IF(H657&gt;0.05,100,IF(H657&gt;0,50,0)),"")</f>
        <v>100</v>
      </c>
      <c r="T657" s="127" t="n">
        <f aca="false">IF(AND(A657&gt;="2019-01",ISNUMBER(L657)),IF(AND(L657&lt;350,OR(NOT(ISNUMBER(M657)),M657&lt;50)),100,IF(L657&lt;=450,50,0)),IF(ISNUMBER(J657),IF(AND(J657&lt;0.95,OR(NOT(ISNUMBER(K657)),K657&lt;0.2)),100,IF(AND(J657&lt;=1.35,OR(NOT(ISNUMBER(K657)),K657&lt;0.4)),50,0)),""))</f>
        <v>50</v>
      </c>
      <c r="U657" s="127" t="n">
        <f aca="false">IF(ISNUMBER(P657),IF(P657=1,100,IF(P657=0,50,0)),"")</f>
        <v>100</v>
      </c>
      <c r="V657" s="127" t="n">
        <f aca="false">IF(ISNUMBER(Q657),IF(Q657=1,0,100),"")</f>
        <v>100</v>
      </c>
      <c r="W657" s="127" t="n">
        <f aca="false">IF(ISNUMBER(N657),IF(OR(N657&lt;4,AND(N657&lt;6,ISNUMBER(O657),O657&lt;-0.3)),100,IF(OR(N657&lt;=6,AND(ISNUMBER(O657),O657&lt;-0.3)),50,0)),"")</f>
        <v>50</v>
      </c>
      <c r="X657" s="127" t="n">
        <f aca="false">IF(ISNUMBER(I657),IF(I657&lt;15,100,IF(I657&lt;=25,50,0)),"")</f>
        <v>100</v>
      </c>
      <c r="Y657" s="127" t="n">
        <f aca="false">SUMPRODUCT({30,10,20,15,10,10,5},--ISNUMBER(R657:X657))</f>
        <v>100</v>
      </c>
      <c r="Z657" s="127" t="n">
        <f aca="false">IF(Y657&gt;=60,SUMPRODUCT({30,10,20,15,10,10,5},R657:X657)/Y657,"")</f>
        <v>85</v>
      </c>
      <c r="AA657" s="127" t="str">
        <f aca="false">IF(ISNUMBER(Z657),IF(Z657&gt;=70,"EASY",IF(Z657&gt;40,"UNCERTAIN","HARD")),"")</f>
        <v>EASY</v>
      </c>
    </row>
    <row r="658" customFormat="false" ht="15" hidden="false" customHeight="false" outlineLevel="0" collapsed="false">
      <c r="A658" s="127" t="s">
        <v>1949</v>
      </c>
      <c r="B658" s="127" t="n">
        <v>-0.047569</v>
      </c>
      <c r="C658" s="127" t="s">
        <v>1917</v>
      </c>
      <c r="D658" s="127" t="n">
        <f aca="false">D657*(1+B658)</f>
        <v>26467.3987056939</v>
      </c>
      <c r="E658" s="127" t="n">
        <f aca="false">AVERAGE(D649:D658)</f>
        <v>25292.099132557</v>
      </c>
      <c r="F658" s="127" t="n">
        <f aca="false">D658/E658-1</f>
        <v>0.046469040271317</v>
      </c>
      <c r="G658" s="127" t="n">
        <f aca="false">IF(E658&gt;E657,1,0)</f>
        <v>1</v>
      </c>
      <c r="H658" s="127" t="n">
        <f aca="false">D658/D646-1</f>
        <v>0.280861247051005</v>
      </c>
      <c r="I658" s="127" t="n">
        <f aca="false">STDEV(B653:B658)*SQRT(12)*100</f>
        <v>11.7047441159557</v>
      </c>
      <c r="K658" s="127" t="str">
        <f aca="false">IF(AND(ISNUMBER(J658),ISNUMBER(J652)),J658-J652,"")</f>
        <v/>
      </c>
      <c r="L658" s="127" t="n">
        <v>467.2</v>
      </c>
      <c r="M658" s="127" t="n">
        <f aca="false">IF(AND(ISNUMBER(L658),ISNUMBER(L652)),L658-L652,"")</f>
        <v>31.3</v>
      </c>
      <c r="N658" s="127" t="n">
        <v>4</v>
      </c>
      <c r="O658" s="127" t="n">
        <f aca="false">IF(AND(ISNUMBER(N658),ISNUMBER(N652)),N658-N652,"")</f>
        <v>2.4</v>
      </c>
      <c r="P658" s="127" t="n">
        <v>1</v>
      </c>
      <c r="Q658" s="127" t="n">
        <v>0</v>
      </c>
      <c r="R658" s="127" t="n">
        <f aca="false">IF(ISNUMBER(F658),IF(AND(F658&gt;0.02,G658=1),100,IF(F658&gt;-0.02,50,0)),"")</f>
        <v>100</v>
      </c>
      <c r="S658" s="127" t="n">
        <f aca="false">IF(ISNUMBER(H658),IF(H658&gt;0.05,100,IF(H658&gt;0,50,0)),"")</f>
        <v>100</v>
      </c>
      <c r="T658" s="127" t="n">
        <f aca="false">IF(AND(A658&gt;="2019-01",ISNUMBER(L658)),IF(AND(L658&lt;350,OR(NOT(ISNUMBER(M658)),M658&lt;50)),100,IF(L658&lt;=450,50,0)),IF(ISNUMBER(J658),IF(AND(J658&lt;0.95,OR(NOT(ISNUMBER(K658)),K658&lt;0.2)),100,IF(AND(J658&lt;=1.35,OR(NOT(ISNUMBER(K658)),K658&lt;0.4)),50,0)),""))</f>
        <v>0</v>
      </c>
      <c r="U658" s="127" t="n">
        <f aca="false">IF(ISNUMBER(P658),IF(P658=1,100,IF(P658=0,50,0)),"")</f>
        <v>100</v>
      </c>
      <c r="V658" s="127" t="n">
        <f aca="false">IF(ISNUMBER(Q658),IF(Q658=1,0,100),"")</f>
        <v>100</v>
      </c>
      <c r="W658" s="127" t="n">
        <f aca="false">IF(ISNUMBER(N658),IF(OR(N658&lt;4,AND(N658&lt;6,ISNUMBER(O658),O658&lt;-0.3)),100,IF(OR(N658&lt;=6,AND(ISNUMBER(O658),O658&lt;-0.3)),50,0)),"")</f>
        <v>50</v>
      </c>
      <c r="X658" s="127" t="n">
        <f aca="false">IF(ISNUMBER(I658),IF(I658&lt;15,100,IF(I658&lt;=25,50,0)),"")</f>
        <v>100</v>
      </c>
      <c r="Y658" s="127" t="n">
        <f aca="false">SUMPRODUCT({30,10,20,15,10,10,5},--ISNUMBER(R658:X658))</f>
        <v>100</v>
      </c>
      <c r="Z658" s="127" t="n">
        <f aca="false">IF(Y658&gt;=60,SUMPRODUCT({30,10,20,15,10,10,5},R658:X658)/Y658,"")</f>
        <v>75</v>
      </c>
      <c r="AA658" s="127" t="str">
        <f aca="false">IF(ISNUMBER(Z658),IF(Z658&gt;=70,"EASY",IF(Z658&gt;40,"UNCERTAIN","HARD")),"")</f>
        <v>EASY</v>
      </c>
    </row>
    <row r="659" customFormat="false" ht="15" hidden="false" customHeight="false" outlineLevel="0" collapsed="false">
      <c r="A659" s="127" t="s">
        <v>1950</v>
      </c>
      <c r="B659" s="127" t="n">
        <v>0.069144</v>
      </c>
      <c r="C659" s="127" t="s">
        <v>1917</v>
      </c>
      <c r="D659" s="127" t="n">
        <f aca="false">D658*(1+B659)</f>
        <v>28297.4605218004</v>
      </c>
      <c r="E659" s="127" t="n">
        <f aca="false">AVERAGE(D650:D659)</f>
        <v>25813.9512449745</v>
      </c>
      <c r="F659" s="127" t="n">
        <f aca="false">D659/E659-1</f>
        <v>0.0962080253912858</v>
      </c>
      <c r="G659" s="127" t="n">
        <f aca="false">IF(E659&gt;E658,1,0)</f>
        <v>1</v>
      </c>
      <c r="H659" s="127" t="n">
        <f aca="false">D659/D647-1</f>
        <v>0.408389624467621</v>
      </c>
      <c r="I659" s="127" t="n">
        <f aca="false">STDEV(B654:B659)*SQRT(12)*100</f>
        <v>13.1677105375232</v>
      </c>
      <c r="K659" s="127" t="str">
        <f aca="false">IF(AND(ISNUMBER(J659),ISNUMBER(J653)),J659-J653,"")</f>
        <v/>
      </c>
      <c r="L659" s="127" t="n">
        <v>409.5</v>
      </c>
      <c r="M659" s="127" t="n">
        <f aca="false">IF(AND(ISNUMBER(L659),ISNUMBER(L653)),L659-L653,"")</f>
        <v>-19.7</v>
      </c>
      <c r="N659" s="127" t="n">
        <v>4.5</v>
      </c>
      <c r="O659" s="127" t="n">
        <f aca="false">IF(AND(ISNUMBER(N659),ISNUMBER(N653)),N659-N653,"")</f>
        <v>1.9333</v>
      </c>
      <c r="P659" s="127" t="n">
        <v>1</v>
      </c>
      <c r="Q659" s="127" t="n">
        <v>0</v>
      </c>
      <c r="R659" s="127" t="n">
        <f aca="false">IF(ISNUMBER(F659),IF(AND(F659&gt;0.02,G659=1),100,IF(F659&gt;-0.02,50,0)),"")</f>
        <v>100</v>
      </c>
      <c r="S659" s="127" t="n">
        <f aca="false">IF(ISNUMBER(H659),IF(H659&gt;0.05,100,IF(H659&gt;0,50,0)),"")</f>
        <v>100</v>
      </c>
      <c r="T659" s="127" t="n">
        <f aca="false">IF(AND(A659&gt;="2019-01",ISNUMBER(L659)),IF(AND(L659&lt;350,OR(NOT(ISNUMBER(M659)),M659&lt;50)),100,IF(L659&lt;=450,50,0)),IF(ISNUMBER(J659),IF(AND(J659&lt;0.95,OR(NOT(ISNUMBER(K659)),K659&lt;0.2)),100,IF(AND(J659&lt;=1.35,OR(NOT(ISNUMBER(K659)),K659&lt;0.4)),50,0)),""))</f>
        <v>50</v>
      </c>
      <c r="U659" s="127" t="n">
        <f aca="false">IF(ISNUMBER(P659),IF(P659=1,100,IF(P659=0,50,0)),"")</f>
        <v>100</v>
      </c>
      <c r="V659" s="127" t="n">
        <f aca="false">IF(ISNUMBER(Q659),IF(Q659=1,0,100),"")</f>
        <v>100</v>
      </c>
      <c r="W659" s="127" t="n">
        <f aca="false">IF(ISNUMBER(N659),IF(OR(N659&lt;4,AND(N659&lt;6,ISNUMBER(O659),O659&lt;-0.3)),100,IF(OR(N659&lt;=6,AND(ISNUMBER(O659),O659&lt;-0.3)),50,0)),"")</f>
        <v>50</v>
      </c>
      <c r="X659" s="127" t="n">
        <f aca="false">IF(ISNUMBER(I659),IF(I659&lt;15,100,IF(I659&lt;=25,50,0)),"")</f>
        <v>100</v>
      </c>
      <c r="Y659" s="127" t="n">
        <f aca="false">SUMPRODUCT({30,10,20,15,10,10,5},--ISNUMBER(R659:X659))</f>
        <v>100</v>
      </c>
      <c r="Z659" s="127" t="n">
        <f aca="false">IF(Y659&gt;=60,SUMPRODUCT({30,10,20,15,10,10,5},R659:X659)/Y659,"")</f>
        <v>85</v>
      </c>
      <c r="AA659" s="127" t="str">
        <f aca="false">IF(ISNUMBER(Z659),IF(Z659&gt;=70,"EASY",IF(Z659&gt;40,"UNCERTAIN","HARD")),"")</f>
        <v>EASY</v>
      </c>
    </row>
    <row r="660" customFormat="false" ht="15" hidden="false" customHeight="false" outlineLevel="0" collapsed="false">
      <c r="A660" s="127" t="s">
        <v>1951</v>
      </c>
      <c r="B660" s="127" t="n">
        <v>-0.008334</v>
      </c>
      <c r="C660" s="127" t="s">
        <v>1917</v>
      </c>
      <c r="D660" s="127" t="n">
        <f aca="false">D659*(1+B660)</f>
        <v>28061.6294858117</v>
      </c>
      <c r="E660" s="127" t="n">
        <f aca="false">AVERAGE(D651:D660)</f>
        <v>26337.9232686003</v>
      </c>
      <c r="F660" s="127" t="n">
        <f aca="false">D660/E660-1</f>
        <v>0.0654457908329633</v>
      </c>
      <c r="G660" s="127" t="n">
        <f aca="false">IF(E660&gt;E659,1,0)</f>
        <v>1</v>
      </c>
      <c r="H660" s="127" t="n">
        <f aca="false">D660/D648-1</f>
        <v>0.261033045433154</v>
      </c>
      <c r="I660" s="127" t="n">
        <f aca="false">STDEV(B655:B660)*SQRT(12)*100</f>
        <v>13.5918283492693</v>
      </c>
      <c r="K660" s="127" t="str">
        <f aca="false">IF(AND(ISNUMBER(J660),ISNUMBER(J654)),J660-J654,"")</f>
        <v/>
      </c>
      <c r="L660" s="127" t="n">
        <v>501.2</v>
      </c>
      <c r="M660" s="127" t="n">
        <f aca="false">IF(AND(ISNUMBER(L660),ISNUMBER(L654)),L660-L654,"")</f>
        <v>87.5</v>
      </c>
      <c r="N660" s="127" t="n">
        <v>5</v>
      </c>
      <c r="O660" s="127" t="n">
        <f aca="false">IF(AND(ISNUMBER(N660),ISNUMBER(N654)),N660-N654,"")</f>
        <v>1.4667</v>
      </c>
      <c r="P660" s="127" t="n">
        <v>0</v>
      </c>
      <c r="Q660" s="127" t="n">
        <v>0</v>
      </c>
      <c r="R660" s="127" t="n">
        <f aca="false">IF(ISNUMBER(F660),IF(AND(F660&gt;0.02,G660=1),100,IF(F660&gt;-0.02,50,0)),"")</f>
        <v>100</v>
      </c>
      <c r="S660" s="127" t="n">
        <f aca="false">IF(ISNUMBER(H660),IF(H660&gt;0.05,100,IF(H660&gt;0,50,0)),"")</f>
        <v>100</v>
      </c>
      <c r="T660" s="127" t="n">
        <f aca="false">IF(AND(A660&gt;="2019-01",ISNUMBER(L660)),IF(AND(L660&lt;350,OR(NOT(ISNUMBER(M660)),M660&lt;50)),100,IF(L660&lt;=450,50,0)),IF(ISNUMBER(J660),IF(AND(J660&lt;0.95,OR(NOT(ISNUMBER(K660)),K660&lt;0.2)),100,IF(AND(J660&lt;=1.35,OR(NOT(ISNUMBER(K660)),K660&lt;0.4)),50,0)),""))</f>
        <v>0</v>
      </c>
      <c r="U660" s="127" t="n">
        <f aca="false">IF(ISNUMBER(P660),IF(P660=1,100,IF(P660=0,50,0)),"")</f>
        <v>50</v>
      </c>
      <c r="V660" s="127" t="n">
        <f aca="false">IF(ISNUMBER(Q660),IF(Q660=1,0,100),"")</f>
        <v>100</v>
      </c>
      <c r="W660" s="127" t="n">
        <f aca="false">IF(ISNUMBER(N660),IF(OR(N660&lt;4,AND(N660&lt;6,ISNUMBER(O660),O660&lt;-0.3)),100,IF(OR(N660&lt;=6,AND(ISNUMBER(O660),O660&lt;-0.3)),50,0)),"")</f>
        <v>50</v>
      </c>
      <c r="X660" s="127" t="n">
        <f aca="false">IF(ISNUMBER(I660),IF(I660&lt;15,100,IF(I660&lt;=25,50,0)),"")</f>
        <v>100</v>
      </c>
      <c r="Y660" s="127" t="n">
        <f aca="false">SUMPRODUCT({30,10,20,15,10,10,5},--ISNUMBER(R660:X660))</f>
        <v>100</v>
      </c>
      <c r="Z660" s="127" t="n">
        <f aca="false">IF(Y660&gt;=60,SUMPRODUCT({30,10,20,15,10,10,5},R660:X660)/Y660,"")</f>
        <v>67.5</v>
      </c>
      <c r="AA660" s="127" t="str">
        <f aca="false">IF(ISNUMBER(Z660),IF(Z660&gt;=70,"EASY",IF(Z660&gt;40,"UNCERTAIN","HARD")),"")</f>
        <v>UNCERTAIN</v>
      </c>
    </row>
    <row r="661" customFormat="false" ht="15" hidden="false" customHeight="false" outlineLevel="0" collapsed="false">
      <c r="A661" s="127" t="s">
        <v>1952</v>
      </c>
      <c r="B661" s="127" t="n">
        <v>0.043613</v>
      </c>
      <c r="C661" s="127" t="s">
        <v>1917</v>
      </c>
      <c r="D661" s="127" t="n">
        <f aca="false">D660*(1+B661)</f>
        <v>29285.4813325764</v>
      </c>
      <c r="E661" s="127" t="n">
        <f aca="false">AVERAGE(D652:D661)</f>
        <v>26924.7358334795</v>
      </c>
      <c r="F661" s="127" t="n">
        <f aca="false">D661/E661-1</f>
        <v>0.0876794303088928</v>
      </c>
      <c r="G661" s="127" t="n">
        <f aca="false">IF(E661&gt;E660,1,0)</f>
        <v>1</v>
      </c>
      <c r="H661" s="127" t="n">
        <f aca="false">D661/D649-1</f>
        <v>0.268926653344817</v>
      </c>
      <c r="I661" s="127" t="n">
        <f aca="false">STDEV(B656:B661)*SQRT(12)*100</f>
        <v>14.2051593573603</v>
      </c>
      <c r="K661" s="127" t="str">
        <f aca="false">IF(AND(ISNUMBER(J661),ISNUMBER(J655)),J661-J655,"")</f>
        <v/>
      </c>
      <c r="L661" s="127" t="n">
        <v>417.6</v>
      </c>
      <c r="M661" s="127" t="n">
        <f aca="false">IF(AND(ISNUMBER(L661),ISNUMBER(L655)),L661-L655,"")</f>
        <v>11.7</v>
      </c>
      <c r="N661" s="127" t="n">
        <v>5.5</v>
      </c>
      <c r="O661" s="127" t="n">
        <f aca="false">IF(AND(ISNUMBER(N661),ISNUMBER(N655)),N661-N655,"")</f>
        <v>1</v>
      </c>
      <c r="P661" s="127" t="n">
        <v>0</v>
      </c>
      <c r="Q661" s="127" t="n">
        <v>0</v>
      </c>
      <c r="R661" s="127" t="n">
        <f aca="false">IF(ISNUMBER(F661),IF(AND(F661&gt;0.02,G661=1),100,IF(F661&gt;-0.02,50,0)),"")</f>
        <v>100</v>
      </c>
      <c r="S661" s="127" t="n">
        <f aca="false">IF(ISNUMBER(H661),IF(H661&gt;0.05,100,IF(H661&gt;0,50,0)),"")</f>
        <v>100</v>
      </c>
      <c r="T661" s="127" t="n">
        <f aca="false">IF(AND(A661&gt;="2019-01",ISNUMBER(L661)),IF(AND(L661&lt;350,OR(NOT(ISNUMBER(M661)),M661&lt;50)),100,IF(L661&lt;=450,50,0)),IF(ISNUMBER(J661),IF(AND(J661&lt;0.95,OR(NOT(ISNUMBER(K661)),K661&lt;0.2)),100,IF(AND(J661&lt;=1.35,OR(NOT(ISNUMBER(K661)),K661&lt;0.4)),50,0)),""))</f>
        <v>50</v>
      </c>
      <c r="U661" s="127" t="n">
        <f aca="false">IF(ISNUMBER(P661),IF(P661=1,100,IF(P661=0,50,0)),"")</f>
        <v>50</v>
      </c>
      <c r="V661" s="127" t="n">
        <f aca="false">IF(ISNUMBER(Q661),IF(Q661=1,0,100),"")</f>
        <v>100</v>
      </c>
      <c r="W661" s="127" t="n">
        <f aca="false">IF(ISNUMBER(N661),IF(OR(N661&lt;4,AND(N661&lt;6,ISNUMBER(O661),O661&lt;-0.3)),100,IF(OR(N661&lt;=6,AND(ISNUMBER(O661),O661&lt;-0.3)),50,0)),"")</f>
        <v>50</v>
      </c>
      <c r="X661" s="127" t="n">
        <f aca="false">IF(ISNUMBER(I661),IF(I661&lt;15,100,IF(I661&lt;=25,50,0)),"")</f>
        <v>100</v>
      </c>
      <c r="Y661" s="127" t="n">
        <f aca="false">SUMPRODUCT({30,10,20,15,10,10,5},--ISNUMBER(R661:X661))</f>
        <v>100</v>
      </c>
      <c r="Z661" s="127" t="n">
        <f aca="false">IF(Y661&gt;=60,SUMPRODUCT({30,10,20,15,10,10,5},R661:X661)/Y661,"")</f>
        <v>77.5</v>
      </c>
      <c r="AA661" s="127" t="str">
        <f aca="false">IF(ISNUMBER(Z661),IF(Z661&gt;=70,"EASY",IF(Z661&gt;40,"UNCERTAIN","HARD")),"")</f>
        <v>EASY</v>
      </c>
    </row>
    <row r="662" customFormat="false" ht="15" hidden="false" customHeight="false" outlineLevel="0" collapsed="false">
      <c r="A662" s="127" t="s">
        <v>1953</v>
      </c>
      <c r="B662" s="127" t="n">
        <v>-0.052585</v>
      </c>
      <c r="C662" s="127" t="s">
        <v>1917</v>
      </c>
      <c r="D662" s="127" t="n">
        <f aca="false">D661*(1+B662)</f>
        <v>27745.5042967029</v>
      </c>
      <c r="E662" s="127" t="n">
        <f aca="false">AVERAGE(D653:D662)</f>
        <v>27258.169778985</v>
      </c>
      <c r="F662" s="127" t="n">
        <f aca="false">D662/E662-1</f>
        <v>0.0178784753954251</v>
      </c>
      <c r="G662" s="127" t="n">
        <f aca="false">IF(E662&gt;E661,1,0)</f>
        <v>1</v>
      </c>
      <c r="H662" s="127" t="n">
        <f aca="false">D662/D650-1</f>
        <v>0.215739839875372</v>
      </c>
      <c r="I662" s="127" t="n">
        <f aca="false">STDEV(B657:B662)*SQRT(12)*100</f>
        <v>17.2764537797547</v>
      </c>
      <c r="K662" s="127" t="str">
        <f aca="false">IF(AND(ISNUMBER(J662),ISNUMBER(J656)),J662-J656,"")</f>
        <v/>
      </c>
      <c r="L662" s="127" t="n">
        <v>481.4</v>
      </c>
      <c r="M662" s="127" t="n">
        <f aca="false">IF(AND(ISNUMBER(L662),ISNUMBER(L656)),L662-L656,"")</f>
        <v>55.3</v>
      </c>
      <c r="N662" s="127" t="n">
        <v>5.8333</v>
      </c>
      <c r="O662" s="127" t="n">
        <f aca="false">IF(AND(ISNUMBER(N662),ISNUMBER(N656)),N662-N656,"")</f>
        <v>1.5</v>
      </c>
      <c r="P662" s="127" t="n">
        <v>0</v>
      </c>
      <c r="Q662" s="127" t="n">
        <v>0</v>
      </c>
      <c r="R662" s="127" t="n">
        <f aca="false">IF(ISNUMBER(F662),IF(AND(F662&gt;0.02,G662=1),100,IF(F662&gt;-0.02,50,0)),"")</f>
        <v>50</v>
      </c>
      <c r="S662" s="127" t="n">
        <f aca="false">IF(ISNUMBER(H662),IF(H662&gt;0.05,100,IF(H662&gt;0,50,0)),"")</f>
        <v>100</v>
      </c>
      <c r="T662" s="127" t="n">
        <f aca="false">IF(AND(A662&gt;="2019-01",ISNUMBER(L662)),IF(AND(L662&lt;350,OR(NOT(ISNUMBER(M662)),M662&lt;50)),100,IF(L662&lt;=450,50,0)),IF(ISNUMBER(J662),IF(AND(J662&lt;0.95,OR(NOT(ISNUMBER(K662)),K662&lt;0.2)),100,IF(AND(J662&lt;=1.35,OR(NOT(ISNUMBER(K662)),K662&lt;0.4)),50,0)),""))</f>
        <v>0</v>
      </c>
      <c r="U662" s="127" t="n">
        <f aca="false">IF(ISNUMBER(P662),IF(P662=1,100,IF(P662=0,50,0)),"")</f>
        <v>50</v>
      </c>
      <c r="V662" s="127" t="n">
        <f aca="false">IF(ISNUMBER(Q662),IF(Q662=1,0,100),"")</f>
        <v>100</v>
      </c>
      <c r="W662" s="127" t="n">
        <f aca="false">IF(ISNUMBER(N662),IF(OR(N662&lt;4,AND(N662&lt;6,ISNUMBER(O662),O662&lt;-0.3)),100,IF(OR(N662&lt;=6,AND(ISNUMBER(O662),O662&lt;-0.3)),50,0)),"")</f>
        <v>50</v>
      </c>
      <c r="X662" s="127" t="n">
        <f aca="false">IF(ISNUMBER(I662),IF(I662&lt;15,100,IF(I662&lt;=25,50,0)),"")</f>
        <v>50</v>
      </c>
      <c r="Y662" s="127" t="n">
        <f aca="false">SUMPRODUCT({30,10,20,15,10,10,5},--ISNUMBER(R662:X662))</f>
        <v>100</v>
      </c>
      <c r="Z662" s="127" t="n">
        <f aca="false">IF(Y662&gt;=60,SUMPRODUCT({30,10,20,15,10,10,5},R662:X662)/Y662,"")</f>
        <v>50</v>
      </c>
      <c r="AA662" s="127" t="str">
        <f aca="false">IF(ISNUMBER(Z662),IF(Z662&gt;=70,"EASY",IF(Z662&gt;40,"UNCERTAIN","HARD")),"")</f>
        <v>UNCERTAIN</v>
      </c>
    </row>
    <row r="663" customFormat="false" ht="15" hidden="false" customHeight="false" outlineLevel="0" collapsed="false">
      <c r="A663" s="127" t="s">
        <v>1954</v>
      </c>
      <c r="B663" s="127" t="n">
        <v>-0.031361</v>
      </c>
      <c r="C663" s="127" t="s">
        <v>1917</v>
      </c>
      <c r="D663" s="127" t="n">
        <f aca="false">D662*(1+B663)</f>
        <v>26875.377536454</v>
      </c>
      <c r="E663" s="127" t="n">
        <f aca="false">AVERAGE(D654:D663)</f>
        <v>27376.6155167832</v>
      </c>
      <c r="F663" s="127" t="n">
        <f aca="false">D663/E663-1</f>
        <v>-0.0183089827163611</v>
      </c>
      <c r="G663" s="127" t="n">
        <f aca="false">IF(E663&gt;E662,1,0)</f>
        <v>1</v>
      </c>
      <c r="H663" s="127" t="n">
        <f aca="false">D663/D651-1</f>
        <v>0.147669186024475</v>
      </c>
      <c r="I663" s="127" t="n">
        <f aca="false">STDEV(B658:B663)*SQRT(12)*100</f>
        <v>17.418346849687</v>
      </c>
      <c r="K663" s="127" t="str">
        <f aca="false">IF(AND(ISNUMBER(J663),ISNUMBER(J657)),J663-J657,"")</f>
        <v/>
      </c>
      <c r="L663" s="127" t="n">
        <v>526</v>
      </c>
      <c r="M663" s="127" t="n">
        <f aca="false">IF(AND(ISNUMBER(L663),ISNUMBER(L657)),L663-L657,"")</f>
        <v>114.6</v>
      </c>
      <c r="N663" s="127" t="n">
        <v>6.1667</v>
      </c>
      <c r="O663" s="127" t="n">
        <f aca="false">IF(AND(ISNUMBER(N663),ISNUMBER(N657)),N663-N657,"")</f>
        <v>2</v>
      </c>
      <c r="P663" s="127" t="n">
        <v>0</v>
      </c>
      <c r="Q663" s="127" t="n">
        <v>0</v>
      </c>
      <c r="R663" s="127" t="n">
        <f aca="false">IF(ISNUMBER(F663),IF(AND(F663&gt;0.02,G663=1),100,IF(F663&gt;-0.02,50,0)),"")</f>
        <v>50</v>
      </c>
      <c r="S663" s="127" t="n">
        <f aca="false">IF(ISNUMBER(H663),IF(H663&gt;0.05,100,IF(H663&gt;0,50,0)),"")</f>
        <v>100</v>
      </c>
      <c r="T663" s="127" t="n">
        <f aca="false">IF(AND(A663&gt;="2019-01",ISNUMBER(L663)),IF(AND(L663&lt;350,OR(NOT(ISNUMBER(M663)),M663&lt;50)),100,IF(L663&lt;=450,50,0)),IF(ISNUMBER(J663),IF(AND(J663&lt;0.95,OR(NOT(ISNUMBER(K663)),K663&lt;0.2)),100,IF(AND(J663&lt;=1.35,OR(NOT(ISNUMBER(K663)),K663&lt;0.4)),50,0)),""))</f>
        <v>0</v>
      </c>
      <c r="U663" s="127" t="n">
        <f aca="false">IF(ISNUMBER(P663),IF(P663=1,100,IF(P663=0,50,0)),"")</f>
        <v>50</v>
      </c>
      <c r="V663" s="127" t="n">
        <f aca="false">IF(ISNUMBER(Q663),IF(Q663=1,0,100),"")</f>
        <v>100</v>
      </c>
      <c r="W663" s="127" t="n">
        <f aca="false">IF(ISNUMBER(N663),IF(OR(N663&lt;4,AND(N663&lt;6,ISNUMBER(O663),O663&lt;-0.3)),100,IF(OR(N663&lt;=6,AND(ISNUMBER(O663),O663&lt;-0.3)),50,0)),"")</f>
        <v>0</v>
      </c>
      <c r="X663" s="127" t="n">
        <f aca="false">IF(ISNUMBER(I663),IF(I663&lt;15,100,IF(I663&lt;=25,50,0)),"")</f>
        <v>50</v>
      </c>
      <c r="Y663" s="127" t="n">
        <f aca="false">SUMPRODUCT({30,10,20,15,10,10,5},--ISNUMBER(R663:X663))</f>
        <v>100</v>
      </c>
      <c r="Z663" s="127" t="n">
        <f aca="false">IF(Y663&gt;=60,SUMPRODUCT({30,10,20,15,10,10,5},R663:X663)/Y663,"")</f>
        <v>45</v>
      </c>
      <c r="AA663" s="127" t="str">
        <f aca="false">IF(ISNUMBER(Z663),IF(Z663&gt;=70,"EASY",IF(Z663&gt;40,"UNCERTAIN","HARD")),"")</f>
        <v>UNCERTAIN</v>
      </c>
    </row>
    <row r="664" customFormat="false" ht="15" hidden="false" customHeight="false" outlineLevel="0" collapsed="false">
      <c r="A664" s="127" t="s">
        <v>1955</v>
      </c>
      <c r="B664" s="127" t="n">
        <v>0.035773</v>
      </c>
      <c r="C664" s="127" t="s">
        <v>1917</v>
      </c>
      <c r="D664" s="127" t="n">
        <f aca="false">D663*(1+B664)</f>
        <v>27836.7904170655</v>
      </c>
      <c r="E664" s="127" t="n">
        <f aca="false">AVERAGE(D655:D664)</f>
        <v>27577.1059347517</v>
      </c>
      <c r="F664" s="127" t="n">
        <f aca="false">D664/E664-1</f>
        <v>0.00941666913592365</v>
      </c>
      <c r="G664" s="127" t="n">
        <f aca="false">IF(E664&gt;E663,1,0)</f>
        <v>1</v>
      </c>
      <c r="H664" s="127" t="n">
        <f aca="false">D664/D652-1</f>
        <v>0.140330279101347</v>
      </c>
      <c r="I664" s="127" t="n">
        <f aca="false">STDEV(B659:B664)*SQRT(12)*100</f>
        <v>16.4342328468353</v>
      </c>
      <c r="K664" s="127" t="str">
        <f aca="false">IF(AND(ISNUMBER(J664),ISNUMBER(J658)),J664-J658,"")</f>
        <v/>
      </c>
      <c r="L664" s="127" t="n">
        <v>445.6</v>
      </c>
      <c r="M664" s="127" t="n">
        <f aca="false">IF(AND(ISNUMBER(L664),ISNUMBER(L658)),L664-L658,"")</f>
        <v>-21.6</v>
      </c>
      <c r="N664" s="127" t="n">
        <v>6.5</v>
      </c>
      <c r="O664" s="127" t="n">
        <f aca="false">IF(AND(ISNUMBER(N664),ISNUMBER(N658)),N664-N658,"")</f>
        <v>2.5</v>
      </c>
      <c r="P664" s="127" t="n">
        <v>-1</v>
      </c>
      <c r="Q664" s="127" t="n">
        <v>0</v>
      </c>
      <c r="R664" s="127" t="n">
        <f aca="false">IF(ISNUMBER(F664),IF(AND(F664&gt;0.02,G664=1),100,IF(F664&gt;-0.02,50,0)),"")</f>
        <v>50</v>
      </c>
      <c r="S664" s="127" t="n">
        <f aca="false">IF(ISNUMBER(H664),IF(H664&gt;0.05,100,IF(H664&gt;0,50,0)),"")</f>
        <v>100</v>
      </c>
      <c r="T664" s="127" t="n">
        <f aca="false">IF(AND(A664&gt;="2019-01",ISNUMBER(L664)),IF(AND(L664&lt;350,OR(NOT(ISNUMBER(M664)),M664&lt;50)),100,IF(L664&lt;=450,50,0)),IF(ISNUMBER(J664),IF(AND(J664&lt;0.95,OR(NOT(ISNUMBER(K664)),K664&lt;0.2)),100,IF(AND(J664&lt;=1.35,OR(NOT(ISNUMBER(K664)),K664&lt;0.4)),50,0)),""))</f>
        <v>50</v>
      </c>
      <c r="U664" s="127" t="n">
        <f aca="false">IF(ISNUMBER(P664),IF(P664=1,100,IF(P664=0,50,0)),"")</f>
        <v>0</v>
      </c>
      <c r="V664" s="127" t="n">
        <f aca="false">IF(ISNUMBER(Q664),IF(Q664=1,0,100),"")</f>
        <v>100</v>
      </c>
      <c r="W664" s="127" t="n">
        <f aca="false">IF(ISNUMBER(N664),IF(OR(N664&lt;4,AND(N664&lt;6,ISNUMBER(O664),O664&lt;-0.3)),100,IF(OR(N664&lt;=6,AND(ISNUMBER(O664),O664&lt;-0.3)),50,0)),"")</f>
        <v>0</v>
      </c>
      <c r="X664" s="127" t="n">
        <f aca="false">IF(ISNUMBER(I664),IF(I664&lt;15,100,IF(I664&lt;=25,50,0)),"")</f>
        <v>50</v>
      </c>
      <c r="Y664" s="127" t="n">
        <f aca="false">SUMPRODUCT({30,10,20,15,10,10,5},--ISNUMBER(R664:X664))</f>
        <v>100</v>
      </c>
      <c r="Z664" s="127" t="n">
        <f aca="false">IF(Y664&gt;=60,SUMPRODUCT({30,10,20,15,10,10,5},R664:X664)/Y664,"")</f>
        <v>47.5</v>
      </c>
      <c r="AA664" s="127" t="str">
        <f aca="false">IF(ISNUMBER(Z664),IF(Z664&gt;=70,"EASY",IF(Z664&gt;40,"UNCERTAIN","HARD")),"")</f>
        <v>UNCERTAIN</v>
      </c>
    </row>
    <row r="665" customFormat="false" ht="15" hidden="false" customHeight="false" outlineLevel="0" collapsed="false">
      <c r="A665" s="127" t="s">
        <v>1956</v>
      </c>
      <c r="B665" s="127" t="n">
        <v>-0.087957</v>
      </c>
      <c r="C665" s="127" t="s">
        <v>1917</v>
      </c>
      <c r="D665" s="127" t="n">
        <f aca="false">D664*(1+B665)</f>
        <v>25388.3498423517</v>
      </c>
      <c r="E665" s="127" t="n">
        <f aca="false">AVERAGE(D656:D665)</f>
        <v>27475.369343161</v>
      </c>
      <c r="F665" s="127" t="n">
        <f aca="false">D665/E665-1</f>
        <v>-0.0759596522522743</v>
      </c>
      <c r="G665" s="127" t="n">
        <f aca="false">IF(E665&gt;E664,1,0)</f>
        <v>0</v>
      </c>
      <c r="H665" s="127" t="n">
        <f aca="false">D665/D653-1</f>
        <v>-0.0117773249947217</v>
      </c>
      <c r="I665" s="127" t="n">
        <f aca="false">STDEV(B660:B665)*SQRT(12)*100</f>
        <v>17.6915106526266</v>
      </c>
      <c r="K665" s="127" t="str">
        <f aca="false">IF(AND(ISNUMBER(J665),ISNUMBER(J659)),J665-J659,"")</f>
        <v/>
      </c>
      <c r="L665" s="127" t="n">
        <v>553.3</v>
      </c>
      <c r="M665" s="127" t="n">
        <f aca="false">IF(AND(ISNUMBER(L665),ISNUMBER(L659)),L665-L659,"")</f>
        <v>143.8</v>
      </c>
      <c r="N665" s="127" t="n">
        <v>6.3</v>
      </c>
      <c r="O665" s="127" t="n">
        <f aca="false">IF(AND(ISNUMBER(N665),ISNUMBER(N659)),N665-N659,"")</f>
        <v>1.8</v>
      </c>
      <c r="P665" s="127" t="n">
        <v>-1</v>
      </c>
      <c r="Q665" s="127" t="n">
        <v>0</v>
      </c>
      <c r="R665" s="127" t="n">
        <f aca="false">IF(ISNUMBER(F665),IF(AND(F665&gt;0.02,G665=1),100,IF(F665&gt;-0.02,50,0)),"")</f>
        <v>0</v>
      </c>
      <c r="S665" s="127" t="n">
        <f aca="false">IF(ISNUMBER(H665),IF(H665&gt;0.05,100,IF(H665&gt;0,50,0)),"")</f>
        <v>0</v>
      </c>
      <c r="T665" s="127" t="n">
        <f aca="false">IF(AND(A665&gt;="2019-01",ISNUMBER(L665)),IF(AND(L665&lt;350,OR(NOT(ISNUMBER(M665)),M665&lt;50)),100,IF(L665&lt;=450,50,0)),IF(ISNUMBER(J665),IF(AND(J665&lt;0.95,OR(NOT(ISNUMBER(K665)),K665&lt;0.2)),100,IF(AND(J665&lt;=1.35,OR(NOT(ISNUMBER(K665)),K665&lt;0.4)),50,0)),""))</f>
        <v>0</v>
      </c>
      <c r="U665" s="127" t="n">
        <f aca="false">IF(ISNUMBER(P665),IF(P665=1,100,IF(P665=0,50,0)),"")</f>
        <v>0</v>
      </c>
      <c r="V665" s="127" t="n">
        <f aca="false">IF(ISNUMBER(Q665),IF(Q665=1,0,100),"")</f>
        <v>100</v>
      </c>
      <c r="W665" s="127" t="n">
        <f aca="false">IF(ISNUMBER(N665),IF(OR(N665&lt;4,AND(N665&lt;6,ISNUMBER(O665),O665&lt;-0.3)),100,IF(OR(N665&lt;=6,AND(ISNUMBER(O665),O665&lt;-0.3)),50,0)),"")</f>
        <v>0</v>
      </c>
      <c r="X665" s="127" t="n">
        <f aca="false">IF(ISNUMBER(I665),IF(I665&lt;15,100,IF(I665&lt;=25,50,0)),"")</f>
        <v>50</v>
      </c>
      <c r="Y665" s="127" t="n">
        <f aca="false">SUMPRODUCT({30,10,20,15,10,10,5},--ISNUMBER(R665:X665))</f>
        <v>100</v>
      </c>
      <c r="Z665" s="127" t="n">
        <f aca="false">IF(Y665&gt;=60,SUMPRODUCT({30,10,20,15,10,10,5},R665:X665)/Y665,"")</f>
        <v>12.5</v>
      </c>
      <c r="AA665" s="127" t="str">
        <f aca="false">IF(ISNUMBER(Z665),IF(Z665&gt;=70,"EASY",IF(Z665&gt;40,"UNCERTAIN","HARD")),"")</f>
        <v>HARD</v>
      </c>
    </row>
    <row r="666" customFormat="false" ht="15" hidden="false" customHeight="false" outlineLevel="0" collapsed="false">
      <c r="A666" s="127" t="s">
        <v>1957</v>
      </c>
      <c r="B666" s="127" t="n">
        <v>5.3E-005</v>
      </c>
      <c r="C666" s="127" t="s">
        <v>1917</v>
      </c>
      <c r="D666" s="127" t="n">
        <f aca="false">D665*(1+B666)</f>
        <v>25389.6954248934</v>
      </c>
      <c r="E666" s="127" t="n">
        <f aca="false">AVERAGE(D657:D666)</f>
        <v>27313.6995876177</v>
      </c>
      <c r="F666" s="127" t="n">
        <f aca="false">D666/E666-1</f>
        <v>-0.0704409945109202</v>
      </c>
      <c r="G666" s="127" t="n">
        <f aca="false">IF(E666&gt;E665,1,0)</f>
        <v>0</v>
      </c>
      <c r="H666" s="127" t="n">
        <f aca="false">D666/D654-1</f>
        <v>-0.0171180226029242</v>
      </c>
      <c r="I666" s="127" t="n">
        <f aca="false">STDEV(B661:B666)*SQRT(12)*100</f>
        <v>17.8271706915035</v>
      </c>
      <c r="K666" s="127" t="str">
        <f aca="false">IF(AND(ISNUMBER(J666),ISNUMBER(J660)),J666-J660,"")</f>
        <v/>
      </c>
      <c r="L666" s="127" t="n">
        <v>492.8</v>
      </c>
      <c r="M666" s="127" t="n">
        <f aca="false">IF(AND(ISNUMBER(L666),ISNUMBER(L660)),L666-L660,"")</f>
        <v>-8.39999999999998</v>
      </c>
      <c r="N666" s="127" t="n">
        <v>6.1</v>
      </c>
      <c r="O666" s="127" t="n">
        <f aca="false">IF(AND(ISNUMBER(N666),ISNUMBER(N660)),N666-N660,"")</f>
        <v>1.1</v>
      </c>
      <c r="P666" s="127" t="n">
        <v>-1</v>
      </c>
      <c r="Q666" s="127" t="n">
        <v>0</v>
      </c>
      <c r="R666" s="127" t="n">
        <f aca="false">IF(ISNUMBER(F666),IF(AND(F666&gt;0.02,G666=1),100,IF(F666&gt;-0.02,50,0)),"")</f>
        <v>0</v>
      </c>
      <c r="S666" s="127" t="n">
        <f aca="false">IF(ISNUMBER(H666),IF(H666&gt;0.05,100,IF(H666&gt;0,50,0)),"")</f>
        <v>0</v>
      </c>
      <c r="T666" s="127" t="n">
        <f aca="false">IF(AND(A666&gt;="2019-01",ISNUMBER(L666)),IF(AND(L666&lt;350,OR(NOT(ISNUMBER(M666)),M666&lt;50)),100,IF(L666&lt;=450,50,0)),IF(ISNUMBER(J666),IF(AND(J666&lt;0.95,OR(NOT(ISNUMBER(K666)),K666&lt;0.2)),100,IF(AND(J666&lt;=1.35,OR(NOT(ISNUMBER(K666)),K666&lt;0.4)),50,0)),""))</f>
        <v>0</v>
      </c>
      <c r="U666" s="127" t="n">
        <f aca="false">IF(ISNUMBER(P666),IF(P666=1,100,IF(P666=0,50,0)),"")</f>
        <v>0</v>
      </c>
      <c r="V666" s="127" t="n">
        <f aca="false">IF(ISNUMBER(Q666),IF(Q666=1,0,100),"")</f>
        <v>100</v>
      </c>
      <c r="W666" s="127" t="n">
        <f aca="false">IF(ISNUMBER(N666),IF(OR(N666&lt;4,AND(N666&lt;6,ISNUMBER(O666),O666&lt;-0.3)),100,IF(OR(N666&lt;=6,AND(ISNUMBER(O666),O666&lt;-0.3)),50,0)),"")</f>
        <v>0</v>
      </c>
      <c r="X666" s="127" t="n">
        <f aca="false">IF(ISNUMBER(I666),IF(I666&lt;15,100,IF(I666&lt;=25,50,0)),"")</f>
        <v>50</v>
      </c>
      <c r="Y666" s="127" t="n">
        <f aca="false">SUMPRODUCT({30,10,20,15,10,10,5},--ISNUMBER(R666:X666))</f>
        <v>100</v>
      </c>
      <c r="Z666" s="127" t="n">
        <f aca="false">IF(Y666&gt;=60,SUMPRODUCT({30,10,20,15,10,10,5},R666:X666)/Y666,"")</f>
        <v>12.5</v>
      </c>
      <c r="AA666" s="127" t="str">
        <f aca="false">IF(ISNUMBER(Z666),IF(Z666&gt;=70,"EASY",IF(Z666&gt;40,"UNCERTAIN","HARD")),"")</f>
        <v>HARD</v>
      </c>
    </row>
    <row r="667" customFormat="false" ht="15" hidden="false" customHeight="false" outlineLevel="0" collapsed="false">
      <c r="A667" s="127" t="s">
        <v>1958</v>
      </c>
      <c r="B667" s="127" t="n">
        <v>-0.08392</v>
      </c>
      <c r="C667" s="127" t="s">
        <v>1917</v>
      </c>
      <c r="D667" s="127" t="n">
        <f aca="false">D666*(1+B667)</f>
        <v>23258.9921848363</v>
      </c>
      <c r="E667" s="127" t="n">
        <f aca="false">AVERAGE(D658:D667)</f>
        <v>26860.6679748186</v>
      </c>
      <c r="F667" s="127" t="n">
        <f aca="false">D667/E667-1</f>
        <v>-0.134087350074794</v>
      </c>
      <c r="G667" s="127" t="n">
        <f aca="false">IF(E667&gt;E666,1,0)</f>
        <v>0</v>
      </c>
      <c r="H667" s="127" t="n">
        <f aca="false">D667/D655-1</f>
        <v>-0.119168274105116</v>
      </c>
      <c r="I667" s="127" t="n">
        <f aca="false">STDEV(B662:B667)*SQRT(12)*100</f>
        <v>16.7863933933409</v>
      </c>
      <c r="K667" s="127" t="str">
        <f aca="false">IF(AND(ISNUMBER(J667),ISNUMBER(J661)),J667-J661,"")</f>
        <v/>
      </c>
      <c r="L667" s="127" t="n">
        <v>514</v>
      </c>
      <c r="M667" s="127" t="n">
        <f aca="false">IF(AND(ISNUMBER(L667),ISNUMBER(L661)),L667-L661,"")</f>
        <v>96.4</v>
      </c>
      <c r="N667" s="127" t="n">
        <v>5.9</v>
      </c>
      <c r="O667" s="127" t="n">
        <f aca="false">IF(AND(ISNUMBER(N667),ISNUMBER(N661)),N667-N661,"")</f>
        <v>0.4</v>
      </c>
      <c r="P667" s="127" t="n">
        <v>-1</v>
      </c>
      <c r="Q667" s="127" t="n">
        <v>0</v>
      </c>
      <c r="R667" s="127" t="n">
        <f aca="false">IF(ISNUMBER(F667),IF(AND(F667&gt;0.02,G667=1),100,IF(F667&gt;-0.02,50,0)),"")</f>
        <v>0</v>
      </c>
      <c r="S667" s="127" t="n">
        <f aca="false">IF(ISNUMBER(H667),IF(H667&gt;0.05,100,IF(H667&gt;0,50,0)),"")</f>
        <v>0</v>
      </c>
      <c r="T667" s="127" t="n">
        <f aca="false">IF(AND(A667&gt;="2019-01",ISNUMBER(L667)),IF(AND(L667&lt;350,OR(NOT(ISNUMBER(M667)),M667&lt;50)),100,IF(L667&lt;=450,50,0)),IF(ISNUMBER(J667),IF(AND(J667&lt;0.95,OR(NOT(ISNUMBER(K667)),K667&lt;0.2)),100,IF(AND(J667&lt;=1.35,OR(NOT(ISNUMBER(K667)),K667&lt;0.4)),50,0)),""))</f>
        <v>0</v>
      </c>
      <c r="U667" s="127" t="n">
        <f aca="false">IF(ISNUMBER(P667),IF(P667=1,100,IF(P667=0,50,0)),"")</f>
        <v>0</v>
      </c>
      <c r="V667" s="127" t="n">
        <f aca="false">IF(ISNUMBER(Q667),IF(Q667=1,0,100),"")</f>
        <v>100</v>
      </c>
      <c r="W667" s="127" t="n">
        <f aca="false">IF(ISNUMBER(N667),IF(OR(N667&lt;4,AND(N667&lt;6,ISNUMBER(O667),O667&lt;-0.3)),100,IF(OR(N667&lt;=6,AND(ISNUMBER(O667),O667&lt;-0.3)),50,0)),"")</f>
        <v>50</v>
      </c>
      <c r="X667" s="127" t="n">
        <f aca="false">IF(ISNUMBER(I667),IF(I667&lt;15,100,IF(I667&lt;=25,50,0)),"")</f>
        <v>50</v>
      </c>
      <c r="Y667" s="127" t="n">
        <f aca="false">SUMPRODUCT({30,10,20,15,10,10,5},--ISNUMBER(R667:X667))</f>
        <v>100</v>
      </c>
      <c r="Z667" s="127" t="n">
        <f aca="false">IF(Y667&gt;=60,SUMPRODUCT({30,10,20,15,10,10,5},R667:X667)/Y667,"")</f>
        <v>17.5</v>
      </c>
      <c r="AA667" s="127" t="str">
        <f aca="false">IF(ISNUMBER(Z667),IF(Z667&gt;=70,"EASY",IF(Z667&gt;40,"UNCERTAIN","HARD")),"")</f>
        <v>HARD</v>
      </c>
    </row>
    <row r="668" customFormat="false" ht="15" hidden="false" customHeight="false" outlineLevel="0" collapsed="false">
      <c r="A668" s="127" t="s">
        <v>1959</v>
      </c>
      <c r="B668" s="127" t="n">
        <v>0.091116</v>
      </c>
      <c r="C668" s="127" t="s">
        <v>1917</v>
      </c>
      <c r="D668" s="127" t="n">
        <f aca="false">D667*(1+B668)</f>
        <v>25378.2585167499</v>
      </c>
      <c r="E668" s="127" t="n">
        <f aca="false">AVERAGE(D659:D668)</f>
        <v>26751.7539559242</v>
      </c>
      <c r="F668" s="127" t="n">
        <f aca="false">D668/E668-1</f>
        <v>-0.0513422574623446</v>
      </c>
      <c r="G668" s="127" t="n">
        <f aca="false">IF(E668&gt;E667,1,0)</f>
        <v>0</v>
      </c>
      <c r="H668" s="127" t="n">
        <f aca="false">D668/D656-1</f>
        <v>-0.0602870018503849</v>
      </c>
      <c r="I668" s="127" t="n">
        <f aca="false">STDEV(B663:B668)*SQRT(12)*100</f>
        <v>24.1863606661275</v>
      </c>
      <c r="K668" s="127" t="str">
        <f aca="false">IF(AND(ISNUMBER(J668),ISNUMBER(J662)),J668-J662,"")</f>
        <v/>
      </c>
      <c r="L668" s="127" t="n">
        <v>452.1</v>
      </c>
      <c r="M668" s="127" t="n">
        <f aca="false">IF(AND(ISNUMBER(L668),ISNUMBER(L662)),L668-L662,"")</f>
        <v>-29.3</v>
      </c>
      <c r="N668" s="127" t="n">
        <v>6.1333</v>
      </c>
      <c r="O668" s="127" t="n">
        <f aca="false">IF(AND(ISNUMBER(N668),ISNUMBER(N662)),N668-N662,"")</f>
        <v>0.3</v>
      </c>
      <c r="P668" s="127" t="n">
        <v>-1</v>
      </c>
      <c r="Q668" s="127" t="n">
        <v>0</v>
      </c>
      <c r="R668" s="127" t="n">
        <f aca="false">IF(ISNUMBER(F668),IF(AND(F668&gt;0.02,G668=1),100,IF(F668&gt;-0.02,50,0)),"")</f>
        <v>0</v>
      </c>
      <c r="S668" s="127" t="n">
        <f aca="false">IF(ISNUMBER(H668),IF(H668&gt;0.05,100,IF(H668&gt;0,50,0)),"")</f>
        <v>0</v>
      </c>
      <c r="T668" s="127" t="n">
        <f aca="false">IF(AND(A668&gt;="2019-01",ISNUMBER(L668)),IF(AND(L668&lt;350,OR(NOT(ISNUMBER(M668)),M668&lt;50)),100,IF(L668&lt;=450,50,0)),IF(ISNUMBER(J668),IF(AND(J668&lt;0.95,OR(NOT(ISNUMBER(K668)),K668&lt;0.2)),100,IF(AND(J668&lt;=1.35,OR(NOT(ISNUMBER(K668)),K668&lt;0.4)),50,0)),""))</f>
        <v>0</v>
      </c>
      <c r="U668" s="127" t="n">
        <f aca="false">IF(ISNUMBER(P668),IF(P668=1,100,IF(P668=0,50,0)),"")</f>
        <v>0</v>
      </c>
      <c r="V668" s="127" t="n">
        <f aca="false">IF(ISNUMBER(Q668),IF(Q668=1,0,100),"")</f>
        <v>100</v>
      </c>
      <c r="W668" s="127" t="n">
        <f aca="false">IF(ISNUMBER(N668),IF(OR(N668&lt;4,AND(N668&lt;6,ISNUMBER(O668),O668&lt;-0.3)),100,IF(OR(N668&lt;=6,AND(ISNUMBER(O668),O668&lt;-0.3)),50,0)),"")</f>
        <v>0</v>
      </c>
      <c r="X668" s="127" t="n">
        <f aca="false">IF(ISNUMBER(I668),IF(I668&lt;15,100,IF(I668&lt;=25,50,0)),"")</f>
        <v>50</v>
      </c>
      <c r="Y668" s="127" t="n">
        <f aca="false">SUMPRODUCT({30,10,20,15,10,10,5},--ISNUMBER(R668:X668))</f>
        <v>100</v>
      </c>
      <c r="Z668" s="127" t="n">
        <f aca="false">IF(Y668&gt;=60,SUMPRODUCT({30,10,20,15,10,10,5},R668:X668)/Y668,"")</f>
        <v>12.5</v>
      </c>
      <c r="AA668" s="127" t="str">
        <f aca="false">IF(ISNUMBER(Z668),IF(Z668&gt;=70,"EASY",IF(Z668&gt;40,"UNCERTAIN","HARD")),"")</f>
        <v>HARD</v>
      </c>
    </row>
    <row r="669" customFormat="false" ht="15" hidden="false" customHeight="false" outlineLevel="0" collapsed="false">
      <c r="A669" s="127" t="s">
        <v>1960</v>
      </c>
      <c r="B669" s="127" t="n">
        <v>-0.04244</v>
      </c>
      <c r="C669" s="127" t="s">
        <v>1917</v>
      </c>
      <c r="D669" s="127" t="n">
        <f aca="false">D668*(1+B669)</f>
        <v>24301.205225299</v>
      </c>
      <c r="E669" s="127" t="n">
        <f aca="false">AVERAGE(D660:D669)</f>
        <v>26352.1284262741</v>
      </c>
      <c r="F669" s="127" t="n">
        <f aca="false">D669/E669-1</f>
        <v>-0.0778276110300918</v>
      </c>
      <c r="G669" s="127" t="n">
        <f aca="false">IF(E669&gt;E668,1,0)</f>
        <v>0</v>
      </c>
      <c r="H669" s="127" t="n">
        <f aca="false">D669/D657-1</f>
        <v>-0.125519608054359</v>
      </c>
      <c r="I669" s="127" t="n">
        <f aca="false">STDEV(B664:B669)*SQRT(12)*100</f>
        <v>24.4407485346092</v>
      </c>
      <c r="K669" s="127" t="str">
        <f aca="false">IF(AND(ISNUMBER(J669),ISNUMBER(J663)),J669-J663,"")</f>
        <v/>
      </c>
      <c r="L669" s="127" t="n">
        <v>490.1</v>
      </c>
      <c r="M669" s="127" t="n">
        <f aca="false">IF(AND(ISNUMBER(L669),ISNUMBER(L663)),L669-L663,"")</f>
        <v>-35.9</v>
      </c>
      <c r="N669" s="127" t="n">
        <v>6.3667</v>
      </c>
      <c r="O669" s="127" t="n">
        <f aca="false">IF(AND(ISNUMBER(N669),ISNUMBER(N663)),N669-N663,"")</f>
        <v>0.2</v>
      </c>
      <c r="P669" s="127" t="n">
        <v>-1</v>
      </c>
      <c r="Q669" s="127" t="n">
        <v>0</v>
      </c>
      <c r="R669" s="127" t="n">
        <f aca="false">IF(ISNUMBER(F669),IF(AND(F669&gt;0.02,G669=1),100,IF(F669&gt;-0.02,50,0)),"")</f>
        <v>0</v>
      </c>
      <c r="S669" s="127" t="n">
        <f aca="false">IF(ISNUMBER(H669),IF(H669&gt;0.05,100,IF(H669&gt;0,50,0)),"")</f>
        <v>0</v>
      </c>
      <c r="T669" s="127" t="n">
        <f aca="false">IF(AND(A669&gt;="2019-01",ISNUMBER(L669)),IF(AND(L669&lt;350,OR(NOT(ISNUMBER(M669)),M669&lt;50)),100,IF(L669&lt;=450,50,0)),IF(ISNUMBER(J669),IF(AND(J669&lt;0.95,OR(NOT(ISNUMBER(K669)),K669&lt;0.2)),100,IF(AND(J669&lt;=1.35,OR(NOT(ISNUMBER(K669)),K669&lt;0.4)),50,0)),""))</f>
        <v>0</v>
      </c>
      <c r="U669" s="127" t="n">
        <f aca="false">IF(ISNUMBER(P669),IF(P669=1,100,IF(P669=0,50,0)),"")</f>
        <v>0</v>
      </c>
      <c r="V669" s="127" t="n">
        <f aca="false">IF(ISNUMBER(Q669),IF(Q669=1,0,100),"")</f>
        <v>100</v>
      </c>
      <c r="W669" s="127" t="n">
        <f aca="false">IF(ISNUMBER(N669),IF(OR(N669&lt;4,AND(N669&lt;6,ISNUMBER(O669),O669&lt;-0.3)),100,IF(OR(N669&lt;=6,AND(ISNUMBER(O669),O669&lt;-0.3)),50,0)),"")</f>
        <v>0</v>
      </c>
      <c r="X669" s="127" t="n">
        <f aca="false">IF(ISNUMBER(I669),IF(I669&lt;15,100,IF(I669&lt;=25,50,0)),"")</f>
        <v>50</v>
      </c>
      <c r="Y669" s="127" t="n">
        <f aca="false">SUMPRODUCT({30,10,20,15,10,10,5},--ISNUMBER(R669:X669))</f>
        <v>100</v>
      </c>
      <c r="Z669" s="127" t="n">
        <f aca="false">IF(Y669&gt;=60,SUMPRODUCT({30,10,20,15,10,10,5},R669:X669)/Y669,"")</f>
        <v>12.5</v>
      </c>
      <c r="AA669" s="127" t="str">
        <f aca="false">IF(ISNUMBER(Z669),IF(Z669&gt;=70,"EASY",IF(Z669&gt;40,"UNCERTAIN","HARD")),"")</f>
        <v>HARD</v>
      </c>
    </row>
    <row r="670" customFormat="false" ht="15" hidden="false" customHeight="false" outlineLevel="0" collapsed="false">
      <c r="A670" s="127" t="s">
        <v>1961</v>
      </c>
      <c r="B670" s="127" t="n">
        <v>-0.093396</v>
      </c>
      <c r="C670" s="127" t="s">
        <v>1917</v>
      </c>
      <c r="D670" s="127" t="n">
        <f aca="false">D669*(1+B670)</f>
        <v>22031.569862077</v>
      </c>
      <c r="E670" s="127" t="n">
        <f aca="false">AVERAGE(D661:D670)</f>
        <v>25749.1224639006</v>
      </c>
      <c r="F670" s="127" t="n">
        <f aca="false">D670/E670-1</f>
        <v>-0.144375895024598</v>
      </c>
      <c r="G670" s="127" t="n">
        <f aca="false">IF(E670&gt;E669,1,0)</f>
        <v>0</v>
      </c>
      <c r="H670" s="127" t="n">
        <f aca="false">D670/D658-1</f>
        <v>-0.16759595051034</v>
      </c>
      <c r="I670" s="127" t="n">
        <f aca="false">STDEV(B665:B670)*SQRT(12)*100</f>
        <v>24.8788476938945</v>
      </c>
      <c r="K670" s="127" t="str">
        <f aca="false">IF(AND(ISNUMBER(J670),ISNUMBER(J664)),J670-J664,"")</f>
        <v/>
      </c>
      <c r="L670" s="127" t="n">
        <v>538.4</v>
      </c>
      <c r="M670" s="127" t="n">
        <f aca="false">IF(AND(ISNUMBER(L670),ISNUMBER(L664)),L670-L664,"")</f>
        <v>92.8</v>
      </c>
      <c r="N670" s="127" t="n">
        <v>6.6</v>
      </c>
      <c r="O670" s="127" t="n">
        <f aca="false">IF(AND(ISNUMBER(N670),ISNUMBER(N664)),N670-N664,"")</f>
        <v>0.0999999999999996</v>
      </c>
      <c r="P670" s="127" t="n">
        <v>-1</v>
      </c>
      <c r="Q670" s="127" t="n">
        <v>0</v>
      </c>
      <c r="R670" s="127" t="n">
        <f aca="false">IF(ISNUMBER(F670),IF(AND(F670&gt;0.02,G670=1),100,IF(F670&gt;-0.02,50,0)),"")</f>
        <v>0</v>
      </c>
      <c r="S670" s="127" t="n">
        <f aca="false">IF(ISNUMBER(H670),IF(H670&gt;0.05,100,IF(H670&gt;0,50,0)),"")</f>
        <v>0</v>
      </c>
      <c r="T670" s="127" t="n">
        <f aca="false">IF(AND(A670&gt;="2019-01",ISNUMBER(L670)),IF(AND(L670&lt;350,OR(NOT(ISNUMBER(M670)),M670&lt;50)),100,IF(L670&lt;=450,50,0)),IF(ISNUMBER(J670),IF(AND(J670&lt;0.95,OR(NOT(ISNUMBER(K670)),K670&lt;0.2)),100,IF(AND(J670&lt;=1.35,OR(NOT(ISNUMBER(K670)),K670&lt;0.4)),50,0)),""))</f>
        <v>0</v>
      </c>
      <c r="U670" s="127" t="n">
        <f aca="false">IF(ISNUMBER(P670),IF(P670=1,100,IF(P670=0,50,0)),"")</f>
        <v>0</v>
      </c>
      <c r="V670" s="127" t="n">
        <f aca="false">IF(ISNUMBER(Q670),IF(Q670=1,0,100),"")</f>
        <v>100</v>
      </c>
      <c r="W670" s="127" t="n">
        <f aca="false">IF(ISNUMBER(N670),IF(OR(N670&lt;4,AND(N670&lt;6,ISNUMBER(O670),O670&lt;-0.3)),100,IF(OR(N670&lt;=6,AND(ISNUMBER(O670),O670&lt;-0.3)),50,0)),"")</f>
        <v>0</v>
      </c>
      <c r="X670" s="127" t="n">
        <f aca="false">IF(ISNUMBER(I670),IF(I670&lt;15,100,IF(I670&lt;=25,50,0)),"")</f>
        <v>50</v>
      </c>
      <c r="Y670" s="127" t="n">
        <f aca="false">SUMPRODUCT({30,10,20,15,10,10,5},--ISNUMBER(R670:X670))</f>
        <v>100</v>
      </c>
      <c r="Z670" s="127" t="n">
        <f aca="false">IF(Y670&gt;=60,SUMPRODUCT({30,10,20,15,10,10,5},R670:X670)/Y670,"")</f>
        <v>12.5</v>
      </c>
      <c r="AA670" s="127" t="str">
        <f aca="false">IF(ISNUMBER(Z670),IF(Z670&gt;=70,"EASY",IF(Z670&gt;40,"UNCERTAIN","HARD")),"")</f>
        <v>HARD</v>
      </c>
    </row>
    <row r="671" customFormat="false" ht="15" hidden="false" customHeight="false" outlineLevel="0" collapsed="false">
      <c r="A671" s="127" t="s">
        <v>1962</v>
      </c>
      <c r="B671" s="127" t="n">
        <v>0.079863</v>
      </c>
      <c r="C671" s="127" t="s">
        <v>1917</v>
      </c>
      <c r="D671" s="127" t="n">
        <f aca="false">D670*(1+B671)</f>
        <v>23791.077125972</v>
      </c>
      <c r="E671" s="127" t="n">
        <f aca="false">AVERAGE(D662:D671)</f>
        <v>25199.6820432402</v>
      </c>
      <c r="F671" s="127" t="n">
        <f aca="false">D671/E671-1</f>
        <v>-0.0558977258066637</v>
      </c>
      <c r="G671" s="127" t="n">
        <f aca="false">IF(E671&gt;E670,1,0)</f>
        <v>0</v>
      </c>
      <c r="H671" s="127" t="n">
        <f aca="false">D671/D659-1</f>
        <v>-0.159250452610638</v>
      </c>
      <c r="I671" s="127" t="n">
        <f aca="false">STDEV(B666:B671)*SQRT(12)*100</f>
        <v>27.6482571547647</v>
      </c>
      <c r="K671" s="127" t="str">
        <f aca="false">IF(AND(ISNUMBER(J671),ISNUMBER(J665)),J671-J665,"")</f>
        <v/>
      </c>
      <c r="L671" s="127" t="n">
        <v>490.2</v>
      </c>
      <c r="M671" s="127" t="n">
        <f aca="false">IF(AND(ISNUMBER(L671),ISNUMBER(L665)),L671-L665,"")</f>
        <v>-63.1</v>
      </c>
      <c r="N671" s="127" t="n">
        <v>6.3</v>
      </c>
      <c r="O671" s="127" t="n">
        <f aca="false">IF(AND(ISNUMBER(N671),ISNUMBER(N665)),N671-N665,"")</f>
        <v>0</v>
      </c>
      <c r="P671" s="127" t="n">
        <v>-1</v>
      </c>
      <c r="Q671" s="127" t="n">
        <v>1</v>
      </c>
      <c r="R671" s="127" t="n">
        <f aca="false">IF(ISNUMBER(F671),IF(AND(F671&gt;0.02,G671=1),100,IF(F671&gt;-0.02,50,0)),"")</f>
        <v>0</v>
      </c>
      <c r="S671" s="127" t="n">
        <f aca="false">IF(ISNUMBER(H671),IF(H671&gt;0.05,100,IF(H671&gt;0,50,0)),"")</f>
        <v>0</v>
      </c>
      <c r="T671" s="127" t="n">
        <f aca="false">IF(AND(A671&gt;="2019-01",ISNUMBER(L671)),IF(AND(L671&lt;350,OR(NOT(ISNUMBER(M671)),M671&lt;50)),100,IF(L671&lt;=450,50,0)),IF(ISNUMBER(J671),IF(AND(J671&lt;0.95,OR(NOT(ISNUMBER(K671)),K671&lt;0.2)),100,IF(AND(J671&lt;=1.35,OR(NOT(ISNUMBER(K671)),K671&lt;0.4)),50,0)),""))</f>
        <v>0</v>
      </c>
      <c r="U671" s="127" t="n">
        <f aca="false">IF(ISNUMBER(P671),IF(P671=1,100,IF(P671=0,50,0)),"")</f>
        <v>0</v>
      </c>
      <c r="V671" s="127" t="n">
        <f aca="false">IF(ISNUMBER(Q671),IF(Q671=1,0,100),"")</f>
        <v>0</v>
      </c>
      <c r="W671" s="127" t="n">
        <f aca="false">IF(ISNUMBER(N671),IF(OR(N671&lt;4,AND(N671&lt;6,ISNUMBER(O671),O671&lt;-0.3)),100,IF(OR(N671&lt;=6,AND(ISNUMBER(O671),O671&lt;-0.3)),50,0)),"")</f>
        <v>0</v>
      </c>
      <c r="X671" s="127" t="n">
        <f aca="false">IF(ISNUMBER(I671),IF(I671&lt;15,100,IF(I671&lt;=25,50,0)),"")</f>
        <v>0</v>
      </c>
      <c r="Y671" s="127" t="n">
        <f aca="false">SUMPRODUCT({30,10,20,15,10,10,5},--ISNUMBER(R671:X671))</f>
        <v>100</v>
      </c>
      <c r="Z671" s="127" t="n">
        <f aca="false">IF(Y671&gt;=60,SUMPRODUCT({30,10,20,15,10,10,5},R671:X671)/Y671,"")</f>
        <v>0</v>
      </c>
      <c r="AA671" s="127" t="str">
        <f aca="false">IF(ISNUMBER(Z671),IF(Z671&gt;=70,"EASY",IF(Z671&gt;40,"UNCERTAIN","HARD")),"")</f>
        <v>HARD</v>
      </c>
    </row>
    <row r="672" customFormat="false" ht="15" hidden="false" customHeight="false" outlineLevel="0" collapsed="false">
      <c r="A672" s="127" t="s">
        <v>1963</v>
      </c>
      <c r="B672" s="127" t="n">
        <v>0.053753</v>
      </c>
      <c r="C672" s="127" t="s">
        <v>1917</v>
      </c>
      <c r="D672" s="127" t="n">
        <f aca="false">D671*(1+B672)</f>
        <v>25069.9188947244</v>
      </c>
      <c r="E672" s="127" t="n">
        <f aca="false">AVERAGE(D663:D672)</f>
        <v>24932.1235030423</v>
      </c>
      <c r="F672" s="127" t="n">
        <f aca="false">D672/E672-1</f>
        <v>0.00552682131809834</v>
      </c>
      <c r="G672" s="127" t="n">
        <f aca="false">IF(E672&gt;E671,1,0)</f>
        <v>0</v>
      </c>
      <c r="H672" s="127" t="n">
        <f aca="false">D672/D660-1</f>
        <v>-0.106612147829831</v>
      </c>
      <c r="I672" s="127" t="n">
        <f aca="false">STDEV(B667:B672)*SQRT(12)*100</f>
        <v>29.0373615691233</v>
      </c>
      <c r="K672" s="127" t="str">
        <f aca="false">IF(AND(ISNUMBER(J672),ISNUMBER(J666)),J672-J666,"")</f>
        <v/>
      </c>
      <c r="L672" s="127" t="n">
        <v>445.8</v>
      </c>
      <c r="M672" s="127" t="n">
        <f aca="false">IF(AND(ISNUMBER(L672),ISNUMBER(L666)),L672-L666,"")</f>
        <v>-47</v>
      </c>
      <c r="N672" s="127" t="n">
        <v>6</v>
      </c>
      <c r="O672" s="127" t="n">
        <f aca="false">IF(AND(ISNUMBER(N672),ISNUMBER(N666)),N672-N666,"")</f>
        <v>-0.0999999999999996</v>
      </c>
      <c r="P672" s="127" t="n">
        <v>-1</v>
      </c>
      <c r="Q672" s="127" t="n">
        <v>1</v>
      </c>
      <c r="R672" s="127" t="n">
        <f aca="false">IF(ISNUMBER(F672),IF(AND(F672&gt;0.02,G672=1),100,IF(F672&gt;-0.02,50,0)),"")</f>
        <v>50</v>
      </c>
      <c r="S672" s="127" t="n">
        <f aca="false">IF(ISNUMBER(H672),IF(H672&gt;0.05,100,IF(H672&gt;0,50,0)),"")</f>
        <v>0</v>
      </c>
      <c r="T672" s="127" t="n">
        <f aca="false">IF(AND(A672&gt;="2019-01",ISNUMBER(L672)),IF(AND(L672&lt;350,OR(NOT(ISNUMBER(M672)),M672&lt;50)),100,IF(L672&lt;=450,50,0)),IF(ISNUMBER(J672),IF(AND(J672&lt;0.95,OR(NOT(ISNUMBER(K672)),K672&lt;0.2)),100,IF(AND(J672&lt;=1.35,OR(NOT(ISNUMBER(K672)),K672&lt;0.4)),50,0)),""))</f>
        <v>50</v>
      </c>
      <c r="U672" s="127" t="n">
        <f aca="false">IF(ISNUMBER(P672),IF(P672=1,100,IF(P672=0,50,0)),"")</f>
        <v>0</v>
      </c>
      <c r="V672" s="127" t="n">
        <f aca="false">IF(ISNUMBER(Q672),IF(Q672=1,0,100),"")</f>
        <v>0</v>
      </c>
      <c r="W672" s="127" t="n">
        <f aca="false">IF(ISNUMBER(N672),IF(OR(N672&lt;4,AND(N672&lt;6,ISNUMBER(O672),O672&lt;-0.3)),100,IF(OR(N672&lt;=6,AND(ISNUMBER(O672),O672&lt;-0.3)),50,0)),"")</f>
        <v>50</v>
      </c>
      <c r="X672" s="127" t="n">
        <f aca="false">IF(ISNUMBER(I672),IF(I672&lt;15,100,IF(I672&lt;=25,50,0)),"")</f>
        <v>0</v>
      </c>
      <c r="Y672" s="127" t="n">
        <f aca="false">SUMPRODUCT({30,10,20,15,10,10,5},--ISNUMBER(R672:X672))</f>
        <v>100</v>
      </c>
      <c r="Z672" s="127" t="n">
        <f aca="false">IF(Y672&gt;=60,SUMPRODUCT({30,10,20,15,10,10,5},R672:X672)/Y672,"")</f>
        <v>30</v>
      </c>
      <c r="AA672" s="127" t="str">
        <f aca="false">IF(ISNUMBER(Z672),IF(Z672&gt;=70,"EASY",IF(Z672&gt;40,"UNCERTAIN","HARD")),"")</f>
        <v>HARD</v>
      </c>
    </row>
    <row r="673" customFormat="false" ht="15" hidden="false" customHeight="false" outlineLevel="0" collapsed="false">
      <c r="A673" s="127" t="s">
        <v>1964</v>
      </c>
      <c r="B673" s="127" t="n">
        <v>-0.058971</v>
      </c>
      <c r="C673" s="127" t="s">
        <v>1917</v>
      </c>
      <c r="D673" s="127" t="n">
        <f aca="false">D672*(1+B673)</f>
        <v>23591.5207075836</v>
      </c>
      <c r="E673" s="127" t="n">
        <f aca="false">AVERAGE(D664:D673)</f>
        <v>24603.7378201553</v>
      </c>
      <c r="F673" s="127" t="n">
        <f aca="false">D673/E673-1</f>
        <v>-0.0411407860045751</v>
      </c>
      <c r="G673" s="127" t="n">
        <f aca="false">IF(E673&gt;E672,1,0)</f>
        <v>0</v>
      </c>
      <c r="H673" s="127" t="n">
        <f aca="false">D673/D661-1</f>
        <v>-0.194429470368957</v>
      </c>
      <c r="I673" s="127" t="n">
        <f aca="false">STDEV(B668:B673)*SQRT(12)*100</f>
        <v>27.4613489341656</v>
      </c>
      <c r="K673" s="127" t="str">
        <f aca="false">IF(AND(ISNUMBER(J673),ISNUMBER(J667)),J673-J667,"")</f>
        <v/>
      </c>
      <c r="L673" s="127" t="n">
        <v>454.9</v>
      </c>
      <c r="M673" s="127" t="n">
        <f aca="false">IF(AND(ISNUMBER(L673),ISNUMBER(L667)),L673-L667,"")</f>
        <v>-59.1</v>
      </c>
      <c r="N673" s="127" t="n">
        <v>5.7</v>
      </c>
      <c r="O673" s="127" t="n">
        <f aca="false">IF(AND(ISNUMBER(N673),ISNUMBER(N667)),N673-N667,"")</f>
        <v>-0.2</v>
      </c>
      <c r="P673" s="127" t="n">
        <v>-1</v>
      </c>
      <c r="Q673" s="127" t="n">
        <v>1</v>
      </c>
      <c r="R673" s="127" t="n">
        <f aca="false">IF(ISNUMBER(F673),IF(AND(F673&gt;0.02,G673=1),100,IF(F673&gt;-0.02,50,0)),"")</f>
        <v>0</v>
      </c>
      <c r="S673" s="127" t="n">
        <f aca="false">IF(ISNUMBER(H673),IF(H673&gt;0.05,100,IF(H673&gt;0,50,0)),"")</f>
        <v>0</v>
      </c>
      <c r="T673" s="127" t="n">
        <f aca="false">IF(AND(A673&gt;="2019-01",ISNUMBER(L673)),IF(AND(L673&lt;350,OR(NOT(ISNUMBER(M673)),M673&lt;50)),100,IF(L673&lt;=450,50,0)),IF(ISNUMBER(J673),IF(AND(J673&lt;0.95,OR(NOT(ISNUMBER(K673)),K673&lt;0.2)),100,IF(AND(J673&lt;=1.35,OR(NOT(ISNUMBER(K673)),K673&lt;0.4)),50,0)),""))</f>
        <v>0</v>
      </c>
      <c r="U673" s="127" t="n">
        <f aca="false">IF(ISNUMBER(P673),IF(P673=1,100,IF(P673=0,50,0)),"")</f>
        <v>0</v>
      </c>
      <c r="V673" s="127" t="n">
        <f aca="false">IF(ISNUMBER(Q673),IF(Q673=1,0,100),"")</f>
        <v>0</v>
      </c>
      <c r="W673" s="127" t="n">
        <f aca="false">IF(ISNUMBER(N673),IF(OR(N673&lt;4,AND(N673&lt;6,ISNUMBER(O673),O673&lt;-0.3)),100,IF(OR(N673&lt;=6,AND(ISNUMBER(O673),O673&lt;-0.3)),50,0)),"")</f>
        <v>50</v>
      </c>
      <c r="X673" s="127" t="n">
        <f aca="false">IF(ISNUMBER(I673),IF(I673&lt;15,100,IF(I673&lt;=25,50,0)),"")</f>
        <v>0</v>
      </c>
      <c r="Y673" s="127" t="n">
        <f aca="false">SUMPRODUCT({30,10,20,15,10,10,5},--ISNUMBER(R673:X673))</f>
        <v>100</v>
      </c>
      <c r="Z673" s="127" t="n">
        <f aca="false">IF(Y673&gt;=60,SUMPRODUCT({30,10,20,15,10,10,5},R673:X673)/Y673,"")</f>
        <v>5</v>
      </c>
      <c r="AA673" s="127" t="str">
        <f aca="false">IF(ISNUMBER(Z673),IF(Z673&gt;=70,"EASY",IF(Z673&gt;40,"UNCERTAIN","HARD")),"")</f>
        <v>HARD</v>
      </c>
    </row>
    <row r="674" customFormat="false" ht="15" hidden="false" customHeight="false" outlineLevel="0" collapsed="false">
      <c r="A674" s="127" t="s">
        <v>1965</v>
      </c>
      <c r="B674" s="127" t="n">
        <v>0.061753</v>
      </c>
      <c r="C674" s="127" t="s">
        <v>1917</v>
      </c>
      <c r="D674" s="127" t="n">
        <f aca="false">D673*(1+B674)</f>
        <v>25048.367885839</v>
      </c>
      <c r="E674" s="127" t="n">
        <f aca="false">AVERAGE(D665:D674)</f>
        <v>24324.8955670326</v>
      </c>
      <c r="F674" s="127" t="n">
        <f aca="false">D674/E674-1</f>
        <v>0.029742052409339</v>
      </c>
      <c r="G674" s="127" t="n">
        <f aca="false">IF(E674&gt;E673,1,0)</f>
        <v>0</v>
      </c>
      <c r="H674" s="127" t="n">
        <f aca="false">D674/D662-1</f>
        <v>-0.0972098536044409</v>
      </c>
      <c r="I674" s="127" t="n">
        <f aca="false">STDEV(B669:B674)*SQRT(12)*100</f>
        <v>25.4946626900612</v>
      </c>
      <c r="K674" s="127" t="str">
        <f aca="false">IF(AND(ISNUMBER(J674),ISNUMBER(J668)),J674-J668,"")</f>
        <v/>
      </c>
      <c r="L674" s="127" t="n">
        <v>435.9</v>
      </c>
      <c r="M674" s="127" t="n">
        <f aca="false">IF(AND(ISNUMBER(L674),ISNUMBER(L668)),L674-L668,"")</f>
        <v>-16.2</v>
      </c>
      <c r="N674" s="127" t="n">
        <v>5.6667</v>
      </c>
      <c r="O674" s="127" t="n">
        <f aca="false">IF(AND(ISNUMBER(N674),ISNUMBER(N668)),N674-N668,"")</f>
        <v>-0.466600000000001</v>
      </c>
      <c r="P674" s="127" t="n">
        <v>-1</v>
      </c>
      <c r="Q674" s="127" t="n">
        <v>1</v>
      </c>
      <c r="R674" s="127" t="n">
        <f aca="false">IF(ISNUMBER(F674),IF(AND(F674&gt;0.02,G674=1),100,IF(F674&gt;-0.02,50,0)),"")</f>
        <v>50</v>
      </c>
      <c r="S674" s="127" t="n">
        <f aca="false">IF(ISNUMBER(H674),IF(H674&gt;0.05,100,IF(H674&gt;0,50,0)),"")</f>
        <v>0</v>
      </c>
      <c r="T674" s="127" t="n">
        <f aca="false">IF(AND(A674&gt;="2019-01",ISNUMBER(L674)),IF(AND(L674&lt;350,OR(NOT(ISNUMBER(M674)),M674&lt;50)),100,IF(L674&lt;=450,50,0)),IF(ISNUMBER(J674),IF(AND(J674&lt;0.95,OR(NOT(ISNUMBER(K674)),K674&lt;0.2)),100,IF(AND(J674&lt;=1.35,OR(NOT(ISNUMBER(K674)),K674&lt;0.4)),50,0)),""))</f>
        <v>50</v>
      </c>
      <c r="U674" s="127" t="n">
        <f aca="false">IF(ISNUMBER(P674),IF(P674=1,100,IF(P674=0,50,0)),"")</f>
        <v>0</v>
      </c>
      <c r="V674" s="127" t="n">
        <f aca="false">IF(ISNUMBER(Q674),IF(Q674=1,0,100),"")</f>
        <v>0</v>
      </c>
      <c r="W674" s="127" t="n">
        <f aca="false">IF(ISNUMBER(N674),IF(OR(N674&lt;4,AND(N674&lt;6,ISNUMBER(O674),O674&lt;-0.3)),100,IF(OR(N674&lt;=6,AND(ISNUMBER(O674),O674&lt;-0.3)),50,0)),"")</f>
        <v>100</v>
      </c>
      <c r="X674" s="127" t="n">
        <f aca="false">IF(ISNUMBER(I674),IF(I674&lt;15,100,IF(I674&lt;=25,50,0)),"")</f>
        <v>0</v>
      </c>
      <c r="Y674" s="127" t="n">
        <f aca="false">SUMPRODUCT({30,10,20,15,10,10,5},--ISNUMBER(R674:X674))</f>
        <v>100</v>
      </c>
      <c r="Z674" s="127" t="n">
        <f aca="false">IF(Y674&gt;=60,SUMPRODUCT({30,10,20,15,10,10,5},R674:X674)/Y674,"")</f>
        <v>35</v>
      </c>
      <c r="AA674" s="127" t="str">
        <f aca="false">IF(ISNUMBER(Z674),IF(Z674&gt;=70,"EASY",IF(Z674&gt;40,"UNCERTAIN","HARD")),"")</f>
        <v>HARD</v>
      </c>
    </row>
    <row r="675" customFormat="false" ht="15" hidden="false" customHeight="false" outlineLevel="0" collapsed="false">
      <c r="A675" s="127" t="s">
        <v>1966</v>
      </c>
      <c r="B675" s="127" t="n">
        <v>-0.026112</v>
      </c>
      <c r="C675" s="127" t="s">
        <v>1917</v>
      </c>
      <c r="D675" s="127" t="n">
        <f aca="false">D674*(1+B675)</f>
        <v>24394.304903604</v>
      </c>
      <c r="E675" s="127" t="n">
        <f aca="false">AVERAGE(D666:D675)</f>
        <v>24225.4910731578</v>
      </c>
      <c r="F675" s="127" t="n">
        <f aca="false">D675/E675-1</f>
        <v>0.00696843791262425</v>
      </c>
      <c r="G675" s="127" t="n">
        <f aca="false">IF(E675&gt;E674,1,0)</f>
        <v>0</v>
      </c>
      <c r="H675" s="127" t="n">
        <f aca="false">D675/D663-1</f>
        <v>-0.0923176848207864</v>
      </c>
      <c r="I675" s="127" t="n">
        <f aca="false">STDEV(B670:B675)*SQRT(12)*100</f>
        <v>24.9394144139753</v>
      </c>
      <c r="K675" s="127" t="str">
        <f aca="false">IF(AND(ISNUMBER(J675),ISNUMBER(J669)),J675-J669,"")</f>
        <v/>
      </c>
      <c r="L675" s="127" t="n">
        <v>446.8</v>
      </c>
      <c r="M675" s="127" t="n">
        <f aca="false">IF(AND(ISNUMBER(L675),ISNUMBER(L669)),L675-L669,"")</f>
        <v>-43.3</v>
      </c>
      <c r="N675" s="127" t="n">
        <v>5.6333</v>
      </c>
      <c r="O675" s="127" t="n">
        <f aca="false">IF(AND(ISNUMBER(N675),ISNUMBER(N669)),N675-N669,"")</f>
        <v>-0.7334</v>
      </c>
      <c r="P675" s="127" t="n">
        <v>-1</v>
      </c>
      <c r="Q675" s="127" t="n">
        <v>1</v>
      </c>
      <c r="R675" s="127" t="n">
        <f aca="false">IF(ISNUMBER(F675),IF(AND(F675&gt;0.02,G675=1),100,IF(F675&gt;-0.02,50,0)),"")</f>
        <v>50</v>
      </c>
      <c r="S675" s="127" t="n">
        <f aca="false">IF(ISNUMBER(H675),IF(H675&gt;0.05,100,IF(H675&gt;0,50,0)),"")</f>
        <v>0</v>
      </c>
      <c r="T675" s="127" t="n">
        <f aca="false">IF(AND(A675&gt;="2019-01",ISNUMBER(L675)),IF(AND(L675&lt;350,OR(NOT(ISNUMBER(M675)),M675&lt;50)),100,IF(L675&lt;=450,50,0)),IF(ISNUMBER(J675),IF(AND(J675&lt;0.95,OR(NOT(ISNUMBER(K675)),K675&lt;0.2)),100,IF(AND(J675&lt;=1.35,OR(NOT(ISNUMBER(K675)),K675&lt;0.4)),50,0)),""))</f>
        <v>50</v>
      </c>
      <c r="U675" s="127" t="n">
        <f aca="false">IF(ISNUMBER(P675),IF(P675=1,100,IF(P675=0,50,0)),"")</f>
        <v>0</v>
      </c>
      <c r="V675" s="127" t="n">
        <f aca="false">IF(ISNUMBER(Q675),IF(Q675=1,0,100),"")</f>
        <v>0</v>
      </c>
      <c r="W675" s="127" t="n">
        <f aca="false">IF(ISNUMBER(N675),IF(OR(N675&lt;4,AND(N675&lt;6,ISNUMBER(O675),O675&lt;-0.3)),100,IF(OR(N675&lt;=6,AND(ISNUMBER(O675),O675&lt;-0.3)),50,0)),"")</f>
        <v>100</v>
      </c>
      <c r="X675" s="127" t="n">
        <f aca="false">IF(ISNUMBER(I675),IF(I675&lt;15,100,IF(I675&lt;=25,50,0)),"")</f>
        <v>50</v>
      </c>
      <c r="Y675" s="127" t="n">
        <f aca="false">SUMPRODUCT({30,10,20,15,10,10,5},--ISNUMBER(R675:X675))</f>
        <v>100</v>
      </c>
      <c r="Z675" s="127" t="n">
        <f aca="false">IF(Y675&gt;=60,SUMPRODUCT({30,10,20,15,10,10,5},R675:X675)/Y675,"")</f>
        <v>37.5</v>
      </c>
      <c r="AA675" s="127" t="str">
        <f aca="false">IF(ISNUMBER(Z675),IF(Z675&gt;=70,"EASY",IF(Z675&gt;40,"UNCERTAIN","HARD")),"")</f>
        <v>HARD</v>
      </c>
    </row>
    <row r="676" customFormat="false" ht="15" hidden="false" customHeight="false" outlineLevel="0" collapsed="false">
      <c r="A676" s="127" t="s">
        <v>1967</v>
      </c>
      <c r="B676" s="127" t="n">
        <v>0.035052</v>
      </c>
      <c r="C676" s="127" t="s">
        <v>1917</v>
      </c>
      <c r="D676" s="127" t="n">
        <f aca="false">D675*(1+B676)</f>
        <v>25249.3740790851</v>
      </c>
      <c r="E676" s="127" t="n">
        <f aca="false">AVERAGE(D667:D676)</f>
        <v>24211.458938577</v>
      </c>
      <c r="F676" s="127" t="n">
        <f aca="false">D676/E676-1</f>
        <v>0.0428687566140153</v>
      </c>
      <c r="G676" s="127" t="n">
        <f aca="false">IF(E676&gt;E675,1,0)</f>
        <v>0</v>
      </c>
      <c r="H676" s="127" t="n">
        <f aca="false">D676/D664-1</f>
        <v>-0.0929495210911316</v>
      </c>
      <c r="I676" s="127" t="n">
        <f aca="false">STDEV(B671:B676)*SQRT(12)*100</f>
        <v>18.9410364037452</v>
      </c>
      <c r="K676" s="127" t="str">
        <f aca="false">IF(AND(ISNUMBER(J676),ISNUMBER(J670)),J676-J670,"")</f>
        <v/>
      </c>
      <c r="L676" s="127" t="n">
        <v>430</v>
      </c>
      <c r="M676" s="127" t="n">
        <f aca="false">IF(AND(ISNUMBER(L676),ISNUMBER(L670)),L676-L670,"")</f>
        <v>-108.4</v>
      </c>
      <c r="N676" s="127" t="n">
        <v>5.6</v>
      </c>
      <c r="O676" s="127" t="n">
        <f aca="false">IF(AND(ISNUMBER(N676),ISNUMBER(N670)),N676-N670,"")</f>
        <v>-1</v>
      </c>
      <c r="P676" s="127" t="n">
        <v>-1</v>
      </c>
      <c r="Q676" s="127" t="n">
        <v>1</v>
      </c>
      <c r="R676" s="127" t="n">
        <f aca="false">IF(ISNUMBER(F676),IF(AND(F676&gt;0.02,G676=1),100,IF(F676&gt;-0.02,50,0)),"")</f>
        <v>50</v>
      </c>
      <c r="S676" s="127" t="n">
        <f aca="false">IF(ISNUMBER(H676),IF(H676&gt;0.05,100,IF(H676&gt;0,50,0)),"")</f>
        <v>0</v>
      </c>
      <c r="T676" s="127" t="n">
        <f aca="false">IF(AND(A676&gt;="2019-01",ISNUMBER(L676)),IF(AND(L676&lt;350,OR(NOT(ISNUMBER(M676)),M676&lt;50)),100,IF(L676&lt;=450,50,0)),IF(ISNUMBER(J676),IF(AND(J676&lt;0.95,OR(NOT(ISNUMBER(K676)),K676&lt;0.2)),100,IF(AND(J676&lt;=1.35,OR(NOT(ISNUMBER(K676)),K676&lt;0.4)),50,0)),""))</f>
        <v>50</v>
      </c>
      <c r="U676" s="127" t="n">
        <f aca="false">IF(ISNUMBER(P676),IF(P676=1,100,IF(P676=0,50,0)),"")</f>
        <v>0</v>
      </c>
      <c r="V676" s="127" t="n">
        <f aca="false">IF(ISNUMBER(Q676),IF(Q676=1,0,100),"")</f>
        <v>0</v>
      </c>
      <c r="W676" s="127" t="n">
        <f aca="false">IF(ISNUMBER(N676),IF(OR(N676&lt;4,AND(N676&lt;6,ISNUMBER(O676),O676&lt;-0.3)),100,IF(OR(N676&lt;=6,AND(ISNUMBER(O676),O676&lt;-0.3)),50,0)),"")</f>
        <v>100</v>
      </c>
      <c r="X676" s="127" t="n">
        <f aca="false">IF(ISNUMBER(I676),IF(I676&lt;15,100,IF(I676&lt;=25,50,0)),"")</f>
        <v>50</v>
      </c>
      <c r="Y676" s="127" t="n">
        <f aca="false">SUMPRODUCT({30,10,20,15,10,10,5},--ISNUMBER(R676:X676))</f>
        <v>100</v>
      </c>
      <c r="Z676" s="127" t="n">
        <f aca="false">IF(Y676&gt;=60,SUMPRODUCT({30,10,20,15,10,10,5},R676:X676)/Y676,"")</f>
        <v>37.5</v>
      </c>
      <c r="AA676" s="127" t="str">
        <f aca="false">IF(ISNUMBER(Z676),IF(Z676&gt;=70,"EASY",IF(Z676&gt;40,"UNCERTAIN","HARD")),"")</f>
        <v>HARD</v>
      </c>
    </row>
    <row r="677" customFormat="false" ht="15" hidden="false" customHeight="false" outlineLevel="0" collapsed="false">
      <c r="A677" s="127" t="s">
        <v>1968</v>
      </c>
      <c r="B677" s="127" t="n">
        <v>0.014642</v>
      </c>
      <c r="C677" s="127" t="s">
        <v>1917</v>
      </c>
      <c r="D677" s="127" t="n">
        <f aca="false">D676*(1+B677)</f>
        <v>25619.0754143511</v>
      </c>
      <c r="E677" s="127" t="n">
        <f aca="false">AVERAGE(D668:D677)</f>
        <v>24447.4672615285</v>
      </c>
      <c r="F677" s="127" t="n">
        <f aca="false">D677/E677-1</f>
        <v>0.0479234981803725</v>
      </c>
      <c r="G677" s="127" t="n">
        <f aca="false">IF(E677&gt;E676,1,0)</f>
        <v>1</v>
      </c>
      <c r="H677" s="127" t="n">
        <f aca="false">D677/D665-1</f>
        <v>0.0090878522405764</v>
      </c>
      <c r="I677" s="127" t="n">
        <f aca="false">STDEV(B672:B677)*SQRT(12)*100</f>
        <v>16.4210659747776</v>
      </c>
      <c r="K677" s="127" t="str">
        <f aca="false">IF(AND(ISNUMBER(J677),ISNUMBER(J671)),J677-J671,"")</f>
        <v/>
      </c>
      <c r="L677" s="127" t="n">
        <v>405.5</v>
      </c>
      <c r="M677" s="127" t="n">
        <f aca="false">IF(AND(ISNUMBER(L677),ISNUMBER(L671)),L677-L671,"")</f>
        <v>-84.7</v>
      </c>
      <c r="N677" s="127" t="n">
        <v>5.3333</v>
      </c>
      <c r="O677" s="127" t="n">
        <f aca="false">IF(AND(ISNUMBER(N677),ISNUMBER(N671)),N677-N671,"")</f>
        <v>-0.966699999999999</v>
      </c>
      <c r="P677" s="127" t="n">
        <v>-1</v>
      </c>
      <c r="Q677" s="127" t="n">
        <v>1</v>
      </c>
      <c r="R677" s="127" t="n">
        <f aca="false">IF(ISNUMBER(F677),IF(AND(F677&gt;0.02,G677=1),100,IF(F677&gt;-0.02,50,0)),"")</f>
        <v>100</v>
      </c>
      <c r="S677" s="127" t="n">
        <f aca="false">IF(ISNUMBER(H677),IF(H677&gt;0.05,100,IF(H677&gt;0,50,0)),"")</f>
        <v>50</v>
      </c>
      <c r="T677" s="127" t="n">
        <f aca="false">IF(AND(A677&gt;="2019-01",ISNUMBER(L677)),IF(AND(L677&lt;350,OR(NOT(ISNUMBER(M677)),M677&lt;50)),100,IF(L677&lt;=450,50,0)),IF(ISNUMBER(J677),IF(AND(J677&lt;0.95,OR(NOT(ISNUMBER(K677)),K677&lt;0.2)),100,IF(AND(J677&lt;=1.35,OR(NOT(ISNUMBER(K677)),K677&lt;0.4)),50,0)),""))</f>
        <v>50</v>
      </c>
      <c r="U677" s="127" t="n">
        <f aca="false">IF(ISNUMBER(P677),IF(P677=1,100,IF(P677=0,50,0)),"")</f>
        <v>0</v>
      </c>
      <c r="V677" s="127" t="n">
        <f aca="false">IF(ISNUMBER(Q677),IF(Q677=1,0,100),"")</f>
        <v>0</v>
      </c>
      <c r="W677" s="127" t="n">
        <f aca="false">IF(ISNUMBER(N677),IF(OR(N677&lt;4,AND(N677&lt;6,ISNUMBER(O677),O677&lt;-0.3)),100,IF(OR(N677&lt;=6,AND(ISNUMBER(O677),O677&lt;-0.3)),50,0)),"")</f>
        <v>100</v>
      </c>
      <c r="X677" s="127" t="n">
        <f aca="false">IF(ISNUMBER(I677),IF(I677&lt;15,100,IF(I677&lt;=25,50,0)),"")</f>
        <v>50</v>
      </c>
      <c r="Y677" s="127" t="n">
        <f aca="false">SUMPRODUCT({30,10,20,15,10,10,5},--ISNUMBER(R677:X677))</f>
        <v>100</v>
      </c>
      <c r="Z677" s="127" t="n">
        <f aca="false">IF(Y677&gt;=60,SUMPRODUCT({30,10,20,15,10,10,5},R677:X677)/Y677,"")</f>
        <v>57.5</v>
      </c>
      <c r="AA677" s="127" t="str">
        <f aca="false">IF(ISNUMBER(Z677),IF(Z677&gt;=70,"EASY",IF(Z677&gt;40,"UNCERTAIN","HARD")),"")</f>
        <v>UNCERTAIN</v>
      </c>
    </row>
    <row r="678" customFormat="false" ht="15" hidden="false" customHeight="false" outlineLevel="0" collapsed="false">
      <c r="A678" s="127" t="s">
        <v>1969</v>
      </c>
      <c r="B678" s="127" t="n">
        <v>0.002482</v>
      </c>
      <c r="C678" s="127" t="s">
        <v>1917</v>
      </c>
      <c r="D678" s="127" t="n">
        <f aca="false">D677*(1+B678)</f>
        <v>25682.6619595295</v>
      </c>
      <c r="E678" s="127" t="n">
        <f aca="false">AVERAGE(D669:D678)</f>
        <v>24477.9076058065</v>
      </c>
      <c r="F678" s="127" t="n">
        <f aca="false">D678/E678-1</f>
        <v>0.0492180284820278</v>
      </c>
      <c r="G678" s="127" t="n">
        <f aca="false">IF(E678&gt;E677,1,0)</f>
        <v>1</v>
      </c>
      <c r="H678" s="127" t="n">
        <f aca="false">D678/D666-1</f>
        <v>0.0115387967336107</v>
      </c>
      <c r="I678" s="127" t="n">
        <f aca="false">STDEV(B673:B678)*SQRT(12)*100</f>
        <v>14.9265060613661</v>
      </c>
      <c r="K678" s="127" t="str">
        <f aca="false">IF(AND(ISNUMBER(J678),ISNUMBER(J672)),J678-J672,"")</f>
        <v/>
      </c>
      <c r="L678" s="127" t="n">
        <v>423.6</v>
      </c>
      <c r="M678" s="127" t="n">
        <f aca="false">IF(AND(ISNUMBER(L678),ISNUMBER(L672)),L678-L672,"")</f>
        <v>-22.2</v>
      </c>
      <c r="N678" s="127" t="n">
        <v>5.0667</v>
      </c>
      <c r="O678" s="127" t="n">
        <f aca="false">IF(AND(ISNUMBER(N678),ISNUMBER(N672)),N678-N672,"")</f>
        <v>-0.9333</v>
      </c>
      <c r="P678" s="127" t="n">
        <v>-1</v>
      </c>
      <c r="Q678" s="127" t="n">
        <v>1</v>
      </c>
      <c r="R678" s="127" t="n">
        <f aca="false">IF(ISNUMBER(F678),IF(AND(F678&gt;0.02,G678=1),100,IF(F678&gt;-0.02,50,0)),"")</f>
        <v>100</v>
      </c>
      <c r="S678" s="127" t="n">
        <f aca="false">IF(ISNUMBER(H678),IF(H678&gt;0.05,100,IF(H678&gt;0,50,0)),"")</f>
        <v>50</v>
      </c>
      <c r="T678" s="127" t="n">
        <f aca="false">IF(AND(A678&gt;="2019-01",ISNUMBER(L678)),IF(AND(L678&lt;350,OR(NOT(ISNUMBER(M678)),M678&lt;50)),100,IF(L678&lt;=450,50,0)),IF(ISNUMBER(J678),IF(AND(J678&lt;0.95,OR(NOT(ISNUMBER(K678)),K678&lt;0.2)),100,IF(AND(J678&lt;=1.35,OR(NOT(ISNUMBER(K678)),K678&lt;0.4)),50,0)),""))</f>
        <v>50</v>
      </c>
      <c r="U678" s="127" t="n">
        <f aca="false">IF(ISNUMBER(P678),IF(P678=1,100,IF(P678=0,50,0)),"")</f>
        <v>0</v>
      </c>
      <c r="V678" s="127" t="n">
        <f aca="false">IF(ISNUMBER(Q678),IF(Q678=1,0,100),"")</f>
        <v>0</v>
      </c>
      <c r="W678" s="127" t="n">
        <f aca="false">IF(ISNUMBER(N678),IF(OR(N678&lt;4,AND(N678&lt;6,ISNUMBER(O678),O678&lt;-0.3)),100,IF(OR(N678&lt;=6,AND(ISNUMBER(O678),O678&lt;-0.3)),50,0)),"")</f>
        <v>100</v>
      </c>
      <c r="X678" s="127" t="n">
        <f aca="false">IF(ISNUMBER(I678),IF(I678&lt;15,100,IF(I678&lt;=25,50,0)),"")</f>
        <v>100</v>
      </c>
      <c r="Y678" s="127" t="n">
        <f aca="false">SUMPRODUCT({30,10,20,15,10,10,5},--ISNUMBER(R678:X678))</f>
        <v>100</v>
      </c>
      <c r="Z678" s="127" t="n">
        <f aca="false">IF(Y678&gt;=60,SUMPRODUCT({30,10,20,15,10,10,5},R678:X678)/Y678,"")</f>
        <v>60</v>
      </c>
      <c r="AA678" s="127" t="str">
        <f aca="false">IF(ISNUMBER(Z678),IF(Z678&gt;=70,"EASY",IF(Z678&gt;40,"UNCERTAIN","HARD")),"")</f>
        <v>UNCERTAIN</v>
      </c>
    </row>
    <row r="679" customFormat="false" ht="15" hidden="false" customHeight="false" outlineLevel="0" collapsed="false">
      <c r="A679" s="127" t="s">
        <v>1970</v>
      </c>
      <c r="B679" s="127" t="n">
        <v>0.064728</v>
      </c>
      <c r="C679" s="127" t="s">
        <v>1917</v>
      </c>
      <c r="D679" s="127" t="n">
        <f aca="false">D678*(1+B679)</f>
        <v>27345.0493028459</v>
      </c>
      <c r="E679" s="127" t="n">
        <f aca="false">AVERAGE(D670:D679)</f>
        <v>24782.2920135612</v>
      </c>
      <c r="F679" s="127" t="n">
        <f aca="false">D679/E679-1</f>
        <v>0.103410826080267</v>
      </c>
      <c r="G679" s="127" t="n">
        <f aca="false">IF(E679&gt;E678,1,0)</f>
        <v>1</v>
      </c>
      <c r="H679" s="127" t="n">
        <f aca="false">D679/D667-1</f>
        <v>0.175676447437542</v>
      </c>
      <c r="I679" s="127" t="n">
        <f aca="false">STDEV(B674:B679)*SQRT(12)*100</f>
        <v>12.2531745027972</v>
      </c>
      <c r="K679" s="127" t="str">
        <f aca="false">IF(AND(ISNUMBER(J679),ISNUMBER(J673)),J679-J673,"")</f>
        <v/>
      </c>
      <c r="L679" s="127" t="n">
        <v>387.1</v>
      </c>
      <c r="M679" s="127" t="n">
        <f aca="false">IF(AND(ISNUMBER(L679),ISNUMBER(L673)),L679-L673,"")</f>
        <v>-67.8</v>
      </c>
      <c r="N679" s="127" t="n">
        <v>4.8</v>
      </c>
      <c r="O679" s="127" t="n">
        <f aca="false">IF(AND(ISNUMBER(N679),ISNUMBER(N673)),N679-N673,"")</f>
        <v>-0.9</v>
      </c>
      <c r="P679" s="127" t="n">
        <v>-1</v>
      </c>
      <c r="Q679" s="127" t="n">
        <v>1</v>
      </c>
      <c r="R679" s="127" t="n">
        <f aca="false">IF(ISNUMBER(F679),IF(AND(F679&gt;0.02,G679=1),100,IF(F679&gt;-0.02,50,0)),"")</f>
        <v>100</v>
      </c>
      <c r="S679" s="127" t="n">
        <f aca="false">IF(ISNUMBER(H679),IF(H679&gt;0.05,100,IF(H679&gt;0,50,0)),"")</f>
        <v>100</v>
      </c>
      <c r="T679" s="127" t="n">
        <f aca="false">IF(AND(A679&gt;="2019-01",ISNUMBER(L679)),IF(AND(L679&lt;350,OR(NOT(ISNUMBER(M679)),M679&lt;50)),100,IF(L679&lt;=450,50,0)),IF(ISNUMBER(J679),IF(AND(J679&lt;0.95,OR(NOT(ISNUMBER(K679)),K679&lt;0.2)),100,IF(AND(J679&lt;=1.35,OR(NOT(ISNUMBER(K679)),K679&lt;0.4)),50,0)),""))</f>
        <v>50</v>
      </c>
      <c r="U679" s="127" t="n">
        <f aca="false">IF(ISNUMBER(P679),IF(P679=1,100,IF(P679=0,50,0)),"")</f>
        <v>0</v>
      </c>
      <c r="V679" s="127" t="n">
        <f aca="false">IF(ISNUMBER(Q679),IF(Q679=1,0,100),"")</f>
        <v>0</v>
      </c>
      <c r="W679" s="127" t="n">
        <f aca="false">IF(ISNUMBER(N679),IF(OR(N679&lt;4,AND(N679&lt;6,ISNUMBER(O679),O679&lt;-0.3)),100,IF(OR(N679&lt;=6,AND(ISNUMBER(O679),O679&lt;-0.3)),50,0)),"")</f>
        <v>100</v>
      </c>
      <c r="X679" s="127" t="n">
        <f aca="false">IF(ISNUMBER(I679),IF(I679&lt;15,100,IF(I679&lt;=25,50,0)),"")</f>
        <v>100</v>
      </c>
      <c r="Y679" s="127" t="n">
        <f aca="false">SUMPRODUCT({30,10,20,15,10,10,5},--ISNUMBER(R679:X679))</f>
        <v>100</v>
      </c>
      <c r="Z679" s="127" t="n">
        <f aca="false">IF(Y679&gt;=60,SUMPRODUCT({30,10,20,15,10,10,5},R679:X679)/Y679,"")</f>
        <v>65</v>
      </c>
      <c r="AA679" s="127" t="str">
        <f aca="false">IF(ISNUMBER(Z679),IF(Z679&gt;=70,"EASY",IF(Z679&gt;40,"UNCERTAIN","HARD")),"")</f>
        <v>UNCERTAIN</v>
      </c>
    </row>
    <row r="680" customFormat="false" ht="15" hidden="false" customHeight="false" outlineLevel="0" collapsed="false">
      <c r="A680" s="127" t="s">
        <v>1971</v>
      </c>
      <c r="B680" s="127" t="n">
        <v>0.031139</v>
      </c>
      <c r="C680" s="127" t="s">
        <v>1917</v>
      </c>
      <c r="D680" s="127" t="n">
        <f aca="false">D679*(1+B680)</f>
        <v>28196.5467930872</v>
      </c>
      <c r="E680" s="127" t="n">
        <f aca="false">AVERAGE(D671:D680)</f>
        <v>25398.7897066622</v>
      </c>
      <c r="F680" s="127" t="n">
        <f aca="false">D680/E680-1</f>
        <v>0.110153165514465</v>
      </c>
      <c r="G680" s="127" t="n">
        <f aca="false">IF(E680&gt;E679,1,0)</f>
        <v>1</v>
      </c>
      <c r="H680" s="127" t="n">
        <f aca="false">D680/D668-1</f>
        <v>0.111051287245628</v>
      </c>
      <c r="I680" s="127" t="n">
        <f aca="false">STDEV(B675:B680)*SQRT(12)*100</f>
        <v>10.7471122605098</v>
      </c>
      <c r="K680" s="127" t="str">
        <f aca="false">IF(AND(ISNUMBER(J680),ISNUMBER(J674)),J680-J674,"")</f>
        <v/>
      </c>
      <c r="L680" s="127" t="n">
        <v>379</v>
      </c>
      <c r="M680" s="127" t="n">
        <f aca="false">IF(AND(ISNUMBER(L680),ISNUMBER(L674)),L680-L674,"")</f>
        <v>-56.9</v>
      </c>
      <c r="N680" s="127" t="n">
        <v>4.5667</v>
      </c>
      <c r="O680" s="127" t="n">
        <f aca="false">IF(AND(ISNUMBER(N680),ISNUMBER(N674)),N680-N674,"")</f>
        <v>-1.1</v>
      </c>
      <c r="P680" s="127" t="n">
        <v>-1</v>
      </c>
      <c r="Q680" s="127" t="n">
        <v>1</v>
      </c>
      <c r="R680" s="127" t="n">
        <f aca="false">IF(ISNUMBER(F680),IF(AND(F680&gt;0.02,G680=1),100,IF(F680&gt;-0.02,50,0)),"")</f>
        <v>100</v>
      </c>
      <c r="S680" s="127" t="n">
        <f aca="false">IF(ISNUMBER(H680),IF(H680&gt;0.05,100,IF(H680&gt;0,50,0)),"")</f>
        <v>100</v>
      </c>
      <c r="T680" s="127" t="n">
        <f aca="false">IF(AND(A680&gt;="2019-01",ISNUMBER(L680)),IF(AND(L680&lt;350,OR(NOT(ISNUMBER(M680)),M680&lt;50)),100,IF(L680&lt;=450,50,0)),IF(ISNUMBER(J680),IF(AND(J680&lt;0.95,OR(NOT(ISNUMBER(K680)),K680&lt;0.2)),100,IF(AND(J680&lt;=1.35,OR(NOT(ISNUMBER(K680)),K680&lt;0.4)),50,0)),""))</f>
        <v>50</v>
      </c>
      <c r="U680" s="127" t="n">
        <f aca="false">IF(ISNUMBER(P680),IF(P680=1,100,IF(P680=0,50,0)),"")</f>
        <v>0</v>
      </c>
      <c r="V680" s="127" t="n">
        <f aca="false">IF(ISNUMBER(Q680),IF(Q680=1,0,100),"")</f>
        <v>0</v>
      </c>
      <c r="W680" s="127" t="n">
        <f aca="false">IF(ISNUMBER(N680),IF(OR(N680&lt;4,AND(N680&lt;6,ISNUMBER(O680),O680&lt;-0.3)),100,IF(OR(N680&lt;=6,AND(ISNUMBER(O680),O680&lt;-0.3)),50,0)),"")</f>
        <v>100</v>
      </c>
      <c r="X680" s="127" t="n">
        <f aca="false">IF(ISNUMBER(I680),IF(I680&lt;15,100,IF(I680&lt;=25,50,0)),"")</f>
        <v>100</v>
      </c>
      <c r="Y680" s="127" t="n">
        <f aca="false">SUMPRODUCT({30,10,20,15,10,10,5},--ISNUMBER(R680:X680))</f>
        <v>100</v>
      </c>
      <c r="Z680" s="127" t="n">
        <f aca="false">IF(Y680&gt;=60,SUMPRODUCT({30,10,20,15,10,10,5},R680:X680)/Y680,"")</f>
        <v>65</v>
      </c>
      <c r="AA680" s="127" t="str">
        <f aca="false">IF(ISNUMBER(Z680),IF(Z680&gt;=70,"EASY",IF(Z680&gt;40,"UNCERTAIN","HARD")),"")</f>
        <v>UNCERTAIN</v>
      </c>
    </row>
    <row r="681" customFormat="false" ht="15" hidden="false" customHeight="false" outlineLevel="0" collapsed="false">
      <c r="A681" s="127" t="s">
        <v>1972</v>
      </c>
      <c r="B681" s="127" t="n">
        <v>-0.017716</v>
      </c>
      <c r="C681" s="127" t="s">
        <v>1917</v>
      </c>
      <c r="D681" s="127" t="n">
        <f aca="false">D680*(1+B681)</f>
        <v>27697.0167701009</v>
      </c>
      <c r="E681" s="127" t="n">
        <f aca="false">AVERAGE(D672:D681)</f>
        <v>25789.3836710751</v>
      </c>
      <c r="F681" s="127" t="n">
        <f aca="false">D681/E681-1</f>
        <v>0.0739697048737695</v>
      </c>
      <c r="G681" s="127" t="n">
        <f aca="false">IF(E681&gt;E680,1,0)</f>
        <v>1</v>
      </c>
      <c r="H681" s="127" t="n">
        <f aca="false">D681/D669-1</f>
        <v>0.139738400351711</v>
      </c>
      <c r="I681" s="127" t="n">
        <f aca="false">STDEV(B676:B681)*SQRT(12)*100</f>
        <v>9.90944357448994</v>
      </c>
      <c r="K681" s="127" t="str">
        <f aca="false">IF(AND(ISNUMBER(J681),ISNUMBER(J675)),J681-J675,"")</f>
        <v/>
      </c>
      <c r="L681" s="127" t="n">
        <v>385</v>
      </c>
      <c r="M681" s="127" t="n">
        <f aca="false">IF(AND(ISNUMBER(L681),ISNUMBER(L675)),L681-L675,"")</f>
        <v>-61.8</v>
      </c>
      <c r="N681" s="127" t="n">
        <v>4.3333</v>
      </c>
      <c r="O681" s="127" t="n">
        <f aca="false">IF(AND(ISNUMBER(N681),ISNUMBER(N675)),N681-N675,"")</f>
        <v>-1.3</v>
      </c>
      <c r="P681" s="127" t="n">
        <v>0</v>
      </c>
      <c r="Q681" s="127" t="n">
        <v>1</v>
      </c>
      <c r="R681" s="127" t="n">
        <f aca="false">IF(ISNUMBER(F681),IF(AND(F681&gt;0.02,G681=1),100,IF(F681&gt;-0.02,50,0)),"")</f>
        <v>100</v>
      </c>
      <c r="S681" s="127" t="n">
        <f aca="false">IF(ISNUMBER(H681),IF(H681&gt;0.05,100,IF(H681&gt;0,50,0)),"")</f>
        <v>100</v>
      </c>
      <c r="T681" s="127" t="n">
        <f aca="false">IF(AND(A681&gt;="2019-01",ISNUMBER(L681)),IF(AND(L681&lt;350,OR(NOT(ISNUMBER(M681)),M681&lt;50)),100,IF(L681&lt;=450,50,0)),IF(ISNUMBER(J681),IF(AND(J681&lt;0.95,OR(NOT(ISNUMBER(K681)),K681&lt;0.2)),100,IF(AND(J681&lt;=1.35,OR(NOT(ISNUMBER(K681)),K681&lt;0.4)),50,0)),""))</f>
        <v>50</v>
      </c>
      <c r="U681" s="127" t="n">
        <f aca="false">IF(ISNUMBER(P681),IF(P681=1,100,IF(P681=0,50,0)),"")</f>
        <v>50</v>
      </c>
      <c r="V681" s="127" t="n">
        <f aca="false">IF(ISNUMBER(Q681),IF(Q681=1,0,100),"")</f>
        <v>0</v>
      </c>
      <c r="W681" s="127" t="n">
        <f aca="false">IF(ISNUMBER(N681),IF(OR(N681&lt;4,AND(N681&lt;6,ISNUMBER(O681),O681&lt;-0.3)),100,IF(OR(N681&lt;=6,AND(ISNUMBER(O681),O681&lt;-0.3)),50,0)),"")</f>
        <v>100</v>
      </c>
      <c r="X681" s="127" t="n">
        <f aca="false">IF(ISNUMBER(I681),IF(I681&lt;15,100,IF(I681&lt;=25,50,0)),"")</f>
        <v>100</v>
      </c>
      <c r="Y681" s="127" t="n">
        <f aca="false">SUMPRODUCT({30,10,20,15,10,10,5},--ISNUMBER(R681:X681))</f>
        <v>100</v>
      </c>
      <c r="Z681" s="127" t="n">
        <f aca="false">IF(Y681&gt;=60,SUMPRODUCT({30,10,20,15,10,10,5},R681:X681)/Y681,"")</f>
        <v>72.5</v>
      </c>
      <c r="AA681" s="127" t="str">
        <f aca="false">IF(ISNUMBER(Z681),IF(Z681&gt;=70,"EASY",IF(Z681&gt;40,"UNCERTAIN","HARD")),"")</f>
        <v>EASY</v>
      </c>
    </row>
    <row r="682" customFormat="false" ht="15" hidden="false" customHeight="false" outlineLevel="0" collapsed="false">
      <c r="A682" s="127" t="s">
        <v>1973</v>
      </c>
      <c r="B682" s="127" t="n">
        <v>-0.048719</v>
      </c>
      <c r="C682" s="127" t="s">
        <v>1917</v>
      </c>
      <c r="D682" s="127" t="n">
        <f aca="false">D681*(1+B682)</f>
        <v>26347.6458100784</v>
      </c>
      <c r="E682" s="127" t="n">
        <f aca="false">AVERAGE(D673:D682)</f>
        <v>25917.1563626105</v>
      </c>
      <c r="F682" s="127" t="n">
        <f aca="false">D682/E682-1</f>
        <v>0.0166102114539441</v>
      </c>
      <c r="G682" s="127" t="n">
        <f aca="false">IF(E682&gt;E681,1,0)</f>
        <v>1</v>
      </c>
      <c r="H682" s="127" t="n">
        <f aca="false">D682/D670-1</f>
        <v>0.195904149137855</v>
      </c>
      <c r="I682" s="127" t="n">
        <f aca="false">STDEV(B677:B682)*SQRT(12)*100</f>
        <v>13.5994593016046</v>
      </c>
      <c r="K682" s="127" t="str">
        <f aca="false">IF(AND(ISNUMBER(J682),ISNUMBER(J676)),J682-J676,"")</f>
        <v/>
      </c>
      <c r="L682" s="127" t="n">
        <v>403</v>
      </c>
      <c r="M682" s="127" t="n">
        <f aca="false">IF(AND(ISNUMBER(L682),ISNUMBER(L676)),L682-L676,"")</f>
        <v>-27</v>
      </c>
      <c r="N682" s="127" t="n">
        <v>4.1</v>
      </c>
      <c r="O682" s="127" t="n">
        <f aca="false">IF(AND(ISNUMBER(N682),ISNUMBER(N676)),N682-N676,"")</f>
        <v>-1.5</v>
      </c>
      <c r="P682" s="127" t="n">
        <v>0</v>
      </c>
      <c r="Q682" s="127" t="n">
        <v>1</v>
      </c>
      <c r="R682" s="127" t="n">
        <f aca="false">IF(ISNUMBER(F682),IF(AND(F682&gt;0.02,G682=1),100,IF(F682&gt;-0.02,50,0)),"")</f>
        <v>50</v>
      </c>
      <c r="S682" s="127" t="n">
        <f aca="false">IF(ISNUMBER(H682),IF(H682&gt;0.05,100,IF(H682&gt;0,50,0)),"")</f>
        <v>100</v>
      </c>
      <c r="T682" s="127" t="n">
        <f aca="false">IF(AND(A682&gt;="2019-01",ISNUMBER(L682)),IF(AND(L682&lt;350,OR(NOT(ISNUMBER(M682)),M682&lt;50)),100,IF(L682&lt;=450,50,0)),IF(ISNUMBER(J682),IF(AND(J682&lt;0.95,OR(NOT(ISNUMBER(K682)),K682&lt;0.2)),100,IF(AND(J682&lt;=1.35,OR(NOT(ISNUMBER(K682)),K682&lt;0.4)),50,0)),""))</f>
        <v>50</v>
      </c>
      <c r="U682" s="127" t="n">
        <f aca="false">IF(ISNUMBER(P682),IF(P682=1,100,IF(P682=0,50,0)),"")</f>
        <v>50</v>
      </c>
      <c r="V682" s="127" t="n">
        <f aca="false">IF(ISNUMBER(Q682),IF(Q682=1,0,100),"")</f>
        <v>0</v>
      </c>
      <c r="W682" s="127" t="n">
        <f aca="false">IF(ISNUMBER(N682),IF(OR(N682&lt;4,AND(N682&lt;6,ISNUMBER(O682),O682&lt;-0.3)),100,IF(OR(N682&lt;=6,AND(ISNUMBER(O682),O682&lt;-0.3)),50,0)),"")</f>
        <v>100</v>
      </c>
      <c r="X682" s="127" t="n">
        <f aca="false">IF(ISNUMBER(I682),IF(I682&lt;15,100,IF(I682&lt;=25,50,0)),"")</f>
        <v>100</v>
      </c>
      <c r="Y682" s="127" t="n">
        <f aca="false">SUMPRODUCT({30,10,20,15,10,10,5},--ISNUMBER(R682:X682))</f>
        <v>100</v>
      </c>
      <c r="Z682" s="127" t="n">
        <f aca="false">IF(Y682&gt;=60,SUMPRODUCT({30,10,20,15,10,10,5},R682:X682)/Y682,"")</f>
        <v>57.5</v>
      </c>
      <c r="AA682" s="127" t="str">
        <f aca="false">IF(ISNUMBER(Z682),IF(Z682&gt;=70,"EASY",IF(Z682&gt;40,"UNCERTAIN","HARD")),"")</f>
        <v>UNCERTAIN</v>
      </c>
    </row>
    <row r="683" customFormat="false" ht="15" hidden="false" customHeight="false" outlineLevel="0" collapsed="false">
      <c r="A683" s="127" t="s">
        <v>1974</v>
      </c>
      <c r="B683" s="127" t="n">
        <v>-0.02198</v>
      </c>
      <c r="C683" s="127" t="s">
        <v>1917</v>
      </c>
      <c r="D683" s="127" t="n">
        <f aca="false">D682*(1+B683)</f>
        <v>25768.5245551728</v>
      </c>
      <c r="E683" s="127" t="n">
        <f aca="false">AVERAGE(D674:D683)</f>
        <v>26134.8567473694</v>
      </c>
      <c r="F683" s="127" t="n">
        <f aca="false">D683/E683-1</f>
        <v>-0.0140169963714619</v>
      </c>
      <c r="G683" s="127" t="n">
        <f aca="false">IF(E683&gt;E682,1,0)</f>
        <v>1</v>
      </c>
      <c r="H683" s="127" t="n">
        <f aca="false">D683/D671-1</f>
        <v>0.0831171879579213</v>
      </c>
      <c r="I683" s="127" t="n">
        <f aca="false">STDEV(B678:B683)*SQRT(12)*100</f>
        <v>14.1304626279538</v>
      </c>
      <c r="K683" s="127" t="str">
        <f aca="false">IF(AND(ISNUMBER(J683),ISNUMBER(J677)),J683-J677,"")</f>
        <v/>
      </c>
      <c r="L683" s="127" t="n">
        <v>442</v>
      </c>
      <c r="M683" s="127" t="n">
        <f aca="false">IF(AND(ISNUMBER(L683),ISNUMBER(L677)),L683-L677,"")</f>
        <v>36.5</v>
      </c>
      <c r="N683" s="127" t="n">
        <v>4.0333</v>
      </c>
      <c r="O683" s="127" t="n">
        <f aca="false">IF(AND(ISNUMBER(N683),ISNUMBER(N677)),N683-N677,"")</f>
        <v>-1.3</v>
      </c>
      <c r="P683" s="127" t="n">
        <v>0</v>
      </c>
      <c r="Q683" s="127" t="n">
        <v>1</v>
      </c>
      <c r="R683" s="127" t="n">
        <f aca="false">IF(ISNUMBER(F683),IF(AND(F683&gt;0.02,G683=1),100,IF(F683&gt;-0.02,50,0)),"")</f>
        <v>50</v>
      </c>
      <c r="S683" s="127" t="n">
        <f aca="false">IF(ISNUMBER(H683),IF(H683&gt;0.05,100,IF(H683&gt;0,50,0)),"")</f>
        <v>100</v>
      </c>
      <c r="T683" s="127" t="n">
        <f aca="false">IF(AND(A683&gt;="2019-01",ISNUMBER(L683)),IF(AND(L683&lt;350,OR(NOT(ISNUMBER(M683)),M683&lt;50)),100,IF(L683&lt;=450,50,0)),IF(ISNUMBER(J683),IF(AND(J683&lt;0.95,OR(NOT(ISNUMBER(K683)),K683&lt;0.2)),100,IF(AND(J683&lt;=1.35,OR(NOT(ISNUMBER(K683)),K683&lt;0.4)),50,0)),""))</f>
        <v>50</v>
      </c>
      <c r="U683" s="127" t="n">
        <f aca="false">IF(ISNUMBER(P683),IF(P683=1,100,IF(P683=0,50,0)),"")</f>
        <v>50</v>
      </c>
      <c r="V683" s="127" t="n">
        <f aca="false">IF(ISNUMBER(Q683),IF(Q683=1,0,100),"")</f>
        <v>0</v>
      </c>
      <c r="W683" s="127" t="n">
        <f aca="false">IF(ISNUMBER(N683),IF(OR(N683&lt;4,AND(N683&lt;6,ISNUMBER(O683),O683&lt;-0.3)),100,IF(OR(N683&lt;=6,AND(ISNUMBER(O683),O683&lt;-0.3)),50,0)),"")</f>
        <v>100</v>
      </c>
      <c r="X683" s="127" t="n">
        <f aca="false">IF(ISNUMBER(I683),IF(I683&lt;15,100,IF(I683&lt;=25,50,0)),"")</f>
        <v>100</v>
      </c>
      <c r="Y683" s="127" t="n">
        <f aca="false">SUMPRODUCT({30,10,20,15,10,10,5},--ISNUMBER(R683:X683))</f>
        <v>100</v>
      </c>
      <c r="Z683" s="127" t="n">
        <f aca="false">IF(Y683&gt;=60,SUMPRODUCT({30,10,20,15,10,10,5},R683:X683)/Y683,"")</f>
        <v>57.5</v>
      </c>
      <c r="AA683" s="127" t="str">
        <f aca="false">IF(ISNUMBER(Z683),IF(Z683&gt;=70,"EASY",IF(Z683&gt;40,"UNCERTAIN","HARD")),"")</f>
        <v>UNCERTAIN</v>
      </c>
    </row>
    <row r="684" customFormat="false" ht="15" hidden="false" customHeight="false" outlineLevel="0" collapsed="false">
      <c r="A684" s="127" t="s">
        <v>1975</v>
      </c>
      <c r="B684" s="127" t="n">
        <v>0.089179</v>
      </c>
      <c r="C684" s="127" t="s">
        <v>1917</v>
      </c>
      <c r="D684" s="127" t="n">
        <f aca="false">D683*(1+B684)</f>
        <v>28066.5358064786</v>
      </c>
      <c r="E684" s="127" t="n">
        <f aca="false">AVERAGE(D675:D684)</f>
        <v>26436.6735394333</v>
      </c>
      <c r="F684" s="127" t="n">
        <f aca="false">D684/E684-1</f>
        <v>0.0616515638631356</v>
      </c>
      <c r="G684" s="127" t="n">
        <f aca="false">IF(E684&gt;E683,1,0)</f>
        <v>1</v>
      </c>
      <c r="H684" s="127" t="n">
        <f aca="false">D684/D672-1</f>
        <v>0.119530379190209</v>
      </c>
      <c r="I684" s="127" t="n">
        <f aca="false">STDEV(B679:B684)*SQRT(12)*100</f>
        <v>18.799896810036</v>
      </c>
      <c r="K684" s="127" t="str">
        <f aca="false">IF(AND(ISNUMBER(J684),ISNUMBER(J678)),J684-J678,"")</f>
        <v/>
      </c>
      <c r="L684" s="127" t="n">
        <v>384</v>
      </c>
      <c r="M684" s="127" t="n">
        <f aca="false">IF(AND(ISNUMBER(L684),ISNUMBER(L678)),L684-L678,"")</f>
        <v>-39.6</v>
      </c>
      <c r="N684" s="127" t="n">
        <v>3.9667</v>
      </c>
      <c r="O684" s="127" t="n">
        <f aca="false">IF(AND(ISNUMBER(N684),ISNUMBER(N678)),N684-N678,"")</f>
        <v>-1.1</v>
      </c>
      <c r="P684" s="127" t="n">
        <v>0</v>
      </c>
      <c r="Q684" s="127" t="n">
        <v>1</v>
      </c>
      <c r="R684" s="127" t="n">
        <f aca="false">IF(ISNUMBER(F684),IF(AND(F684&gt;0.02,G684=1),100,IF(F684&gt;-0.02,50,0)),"")</f>
        <v>100</v>
      </c>
      <c r="S684" s="127" t="n">
        <f aca="false">IF(ISNUMBER(H684),IF(H684&gt;0.05,100,IF(H684&gt;0,50,0)),"")</f>
        <v>100</v>
      </c>
      <c r="T684" s="127" t="n">
        <f aca="false">IF(AND(A684&gt;="2019-01",ISNUMBER(L684)),IF(AND(L684&lt;350,OR(NOT(ISNUMBER(M684)),M684&lt;50)),100,IF(L684&lt;=450,50,0)),IF(ISNUMBER(J684),IF(AND(J684&lt;0.95,OR(NOT(ISNUMBER(K684)),K684&lt;0.2)),100,IF(AND(J684&lt;=1.35,OR(NOT(ISNUMBER(K684)),K684&lt;0.4)),50,0)),""))</f>
        <v>50</v>
      </c>
      <c r="U684" s="127" t="n">
        <f aca="false">IF(ISNUMBER(P684),IF(P684=1,100,IF(P684=0,50,0)),"")</f>
        <v>50</v>
      </c>
      <c r="V684" s="127" t="n">
        <f aca="false">IF(ISNUMBER(Q684),IF(Q684=1,0,100),"")</f>
        <v>0</v>
      </c>
      <c r="W684" s="127" t="n">
        <f aca="false">IF(ISNUMBER(N684),IF(OR(N684&lt;4,AND(N684&lt;6,ISNUMBER(O684),O684&lt;-0.3)),100,IF(OR(N684&lt;=6,AND(ISNUMBER(O684),O684&lt;-0.3)),50,0)),"")</f>
        <v>100</v>
      </c>
      <c r="X684" s="127" t="n">
        <f aca="false">IF(ISNUMBER(I684),IF(I684&lt;15,100,IF(I684&lt;=25,50,0)),"")</f>
        <v>50</v>
      </c>
      <c r="Y684" s="127" t="n">
        <f aca="false">SUMPRODUCT({30,10,20,15,10,10,5},--ISNUMBER(R684:X684))</f>
        <v>100</v>
      </c>
      <c r="Z684" s="127" t="n">
        <f aca="false">IF(Y684&gt;=60,SUMPRODUCT({30,10,20,15,10,10,5},R684:X684)/Y684,"")</f>
        <v>70</v>
      </c>
      <c r="AA684" s="127" t="str">
        <f aca="false">IF(ISNUMBER(Z684),IF(Z684&gt;=70,"EASY",IF(Z684&gt;40,"UNCERTAIN","HARD")),"")</f>
        <v>EASY</v>
      </c>
    </row>
    <row r="685" customFormat="false" ht="15" hidden="false" customHeight="false" outlineLevel="0" collapsed="false">
      <c r="A685" s="127" t="s">
        <v>1976</v>
      </c>
      <c r="B685" s="127" t="n">
        <v>0.044229</v>
      </c>
      <c r="C685" s="127" t="s">
        <v>1917</v>
      </c>
      <c r="D685" s="127" t="n">
        <f aca="false">D684*(1+B685)</f>
        <v>29307.8906186633</v>
      </c>
      <c r="E685" s="127" t="n">
        <f aca="false">AVERAGE(D676:D685)</f>
        <v>26928.0321109393</v>
      </c>
      <c r="F685" s="127" t="n">
        <f aca="false">D685/E685-1</f>
        <v>0.0883784785282269</v>
      </c>
      <c r="G685" s="127" t="n">
        <f aca="false">IF(E685&gt;E684,1,0)</f>
        <v>1</v>
      </c>
      <c r="H685" s="127" t="n">
        <f aca="false">D685/D673-1</f>
        <v>0.242306122692726</v>
      </c>
      <c r="I685" s="127" t="n">
        <f aca="false">STDEV(B680:B685)*SQRT(12)*100</f>
        <v>17.719982110149</v>
      </c>
      <c r="K685" s="127" t="str">
        <f aca="false">IF(AND(ISNUMBER(J685),ISNUMBER(J679)),J685-J679,"")</f>
        <v/>
      </c>
      <c r="L685" s="127" t="n">
        <v>334</v>
      </c>
      <c r="M685" s="127" t="n">
        <f aca="false">IF(AND(ISNUMBER(L685),ISNUMBER(L679)),L685-L679,"")</f>
        <v>-53.1</v>
      </c>
      <c r="N685" s="127" t="n">
        <v>3.9</v>
      </c>
      <c r="O685" s="127" t="n">
        <f aca="false">IF(AND(ISNUMBER(N685),ISNUMBER(N679)),N685-N679,"")</f>
        <v>-0.9</v>
      </c>
      <c r="P685" s="127" t="n">
        <v>0</v>
      </c>
      <c r="Q685" s="127" t="n">
        <v>1</v>
      </c>
      <c r="R685" s="127" t="n">
        <f aca="false">IF(ISNUMBER(F685),IF(AND(F685&gt;0.02,G685=1),100,IF(F685&gt;-0.02,50,0)),"")</f>
        <v>100</v>
      </c>
      <c r="S685" s="127" t="n">
        <f aca="false">IF(ISNUMBER(H685),IF(H685&gt;0.05,100,IF(H685&gt;0,50,0)),"")</f>
        <v>100</v>
      </c>
      <c r="T685" s="127" t="n">
        <f aca="false">IF(AND(A685&gt;="2019-01",ISNUMBER(L685)),IF(AND(L685&lt;350,OR(NOT(ISNUMBER(M685)),M685&lt;50)),100,IF(L685&lt;=450,50,0)),IF(ISNUMBER(J685),IF(AND(J685&lt;0.95,OR(NOT(ISNUMBER(K685)),K685&lt;0.2)),100,IF(AND(J685&lt;=1.35,OR(NOT(ISNUMBER(K685)),K685&lt;0.4)),50,0)),""))</f>
        <v>100</v>
      </c>
      <c r="U685" s="127" t="n">
        <f aca="false">IF(ISNUMBER(P685),IF(P685=1,100,IF(P685=0,50,0)),"")</f>
        <v>50</v>
      </c>
      <c r="V685" s="127" t="n">
        <f aca="false">IF(ISNUMBER(Q685),IF(Q685=1,0,100),"")</f>
        <v>0</v>
      </c>
      <c r="W685" s="127" t="n">
        <f aca="false">IF(ISNUMBER(N685),IF(OR(N685&lt;4,AND(N685&lt;6,ISNUMBER(O685),O685&lt;-0.3)),100,IF(OR(N685&lt;=6,AND(ISNUMBER(O685),O685&lt;-0.3)),50,0)),"")</f>
        <v>100</v>
      </c>
      <c r="X685" s="127" t="n">
        <f aca="false">IF(ISNUMBER(I685),IF(I685&lt;15,100,IF(I685&lt;=25,50,0)),"")</f>
        <v>50</v>
      </c>
      <c r="Y685" s="127" t="n">
        <f aca="false">SUMPRODUCT({30,10,20,15,10,10,5},--ISNUMBER(R685:X685))</f>
        <v>100</v>
      </c>
      <c r="Z685" s="127" t="n">
        <f aca="false">IF(Y685&gt;=60,SUMPRODUCT({30,10,20,15,10,10,5},R685:X685)/Y685,"")</f>
        <v>80</v>
      </c>
      <c r="AA685" s="127" t="str">
        <f aca="false">IF(ISNUMBER(Z685),IF(Z685&gt;=70,"EASY",IF(Z685&gt;40,"UNCERTAIN","HARD")),"")</f>
        <v>EASY</v>
      </c>
    </row>
    <row r="686" customFormat="false" ht="15" hidden="false" customHeight="false" outlineLevel="0" collapsed="false">
      <c r="A686" s="127" t="s">
        <v>1977</v>
      </c>
      <c r="B686" s="127" t="n">
        <v>0.015896</v>
      </c>
      <c r="C686" s="127" t="s">
        <v>1917</v>
      </c>
      <c r="D686" s="127" t="n">
        <f aca="false">D685*(1+B686)</f>
        <v>29773.7688479376</v>
      </c>
      <c r="E686" s="127" t="n">
        <f aca="false">AVERAGE(D677:D686)</f>
        <v>27380.4715878245</v>
      </c>
      <c r="F686" s="127" t="n">
        <f aca="false">D686/E686-1</f>
        <v>0.0874089130436058</v>
      </c>
      <c r="G686" s="127" t="n">
        <f aca="false">IF(E686&gt;E685,1,0)</f>
        <v>1</v>
      </c>
      <c r="H686" s="127" t="n">
        <f aca="false">D686/D674-1</f>
        <v>0.188651052381345</v>
      </c>
      <c r="I686" s="127" t="n">
        <f aca="false">STDEV(B681:B686)*SQRT(12)*100</f>
        <v>17.4684086932954</v>
      </c>
      <c r="K686" s="127" t="str">
        <f aca="false">IF(AND(ISNUMBER(J686),ISNUMBER(J680)),J686-J680,"")</f>
        <v/>
      </c>
      <c r="L686" s="127" t="n">
        <v>359</v>
      </c>
      <c r="M686" s="127" t="n">
        <f aca="false">IF(AND(ISNUMBER(L686),ISNUMBER(L680)),L686-L680,"")</f>
        <v>-20</v>
      </c>
      <c r="N686" s="127" t="n">
        <v>3.8667</v>
      </c>
      <c r="O686" s="127" t="n">
        <f aca="false">IF(AND(ISNUMBER(N686),ISNUMBER(N680)),N686-N680,"")</f>
        <v>-0.7</v>
      </c>
      <c r="P686" s="127" t="n">
        <v>0</v>
      </c>
      <c r="Q686" s="127" t="n">
        <v>1</v>
      </c>
      <c r="R686" s="127" t="n">
        <f aca="false">IF(ISNUMBER(F686),IF(AND(F686&gt;0.02,G686=1),100,IF(F686&gt;-0.02,50,0)),"")</f>
        <v>100</v>
      </c>
      <c r="S686" s="127" t="n">
        <f aca="false">IF(ISNUMBER(H686),IF(H686&gt;0.05,100,IF(H686&gt;0,50,0)),"")</f>
        <v>100</v>
      </c>
      <c r="T686" s="127" t="n">
        <f aca="false">IF(AND(A686&gt;="2019-01",ISNUMBER(L686)),IF(AND(L686&lt;350,OR(NOT(ISNUMBER(M686)),M686&lt;50)),100,IF(L686&lt;=450,50,0)),IF(ISNUMBER(J686),IF(AND(J686&lt;0.95,OR(NOT(ISNUMBER(K686)),K686&lt;0.2)),100,IF(AND(J686&lt;=1.35,OR(NOT(ISNUMBER(K686)),K686&lt;0.4)),50,0)),""))</f>
        <v>50</v>
      </c>
      <c r="U686" s="127" t="n">
        <f aca="false">IF(ISNUMBER(P686),IF(P686=1,100,IF(P686=0,50,0)),"")</f>
        <v>50</v>
      </c>
      <c r="V686" s="127" t="n">
        <f aca="false">IF(ISNUMBER(Q686),IF(Q686=1,0,100),"")</f>
        <v>0</v>
      </c>
      <c r="W686" s="127" t="n">
        <f aca="false">IF(ISNUMBER(N686),IF(OR(N686&lt;4,AND(N686&lt;6,ISNUMBER(O686),O686&lt;-0.3)),100,IF(OR(N686&lt;=6,AND(ISNUMBER(O686),O686&lt;-0.3)),50,0)),"")</f>
        <v>100</v>
      </c>
      <c r="X686" s="127" t="n">
        <f aca="false">IF(ISNUMBER(I686),IF(I686&lt;15,100,IF(I686&lt;=25,50,0)),"")</f>
        <v>50</v>
      </c>
      <c r="Y686" s="127" t="n">
        <f aca="false">SUMPRODUCT({30,10,20,15,10,10,5},--ISNUMBER(R686:X686))</f>
        <v>100</v>
      </c>
      <c r="Z686" s="127" t="n">
        <f aca="false">IF(Y686&gt;=60,SUMPRODUCT({30,10,20,15,10,10,5},R686:X686)/Y686,"")</f>
        <v>70</v>
      </c>
      <c r="AA686" s="127" t="str">
        <f aca="false">IF(ISNUMBER(Z686),IF(Z686&gt;=70,"EASY",IF(Z686&gt;40,"UNCERTAIN","HARD")),"")</f>
        <v>EASY</v>
      </c>
    </row>
    <row r="687" customFormat="false" ht="15" hidden="false" customHeight="false" outlineLevel="0" collapsed="false">
      <c r="A687" s="127" t="s">
        <v>1978</v>
      </c>
      <c r="B687" s="127" t="n">
        <v>0.051721</v>
      </c>
      <c r="C687" s="127" t="s">
        <v>1917</v>
      </c>
      <c r="D687" s="127" t="n">
        <f aca="false">D686*(1+B687)</f>
        <v>31313.6979465218</v>
      </c>
      <c r="E687" s="127" t="n">
        <f aca="false">AVERAGE(D678:D687)</f>
        <v>27949.9338410416</v>
      </c>
      <c r="F687" s="127" t="n">
        <f aca="false">D687/E687-1</f>
        <v>0.120349626750845</v>
      </c>
      <c r="G687" s="127" t="n">
        <f aca="false">IF(E687&gt;E686,1,0)</f>
        <v>1</v>
      </c>
      <c r="H687" s="127" t="n">
        <f aca="false">D687/D675-1</f>
        <v>0.283647887089234</v>
      </c>
      <c r="I687" s="127" t="n">
        <f aca="false">STDEV(B682:B687)*SQRT(12)*100</f>
        <v>17.5699926834362</v>
      </c>
      <c r="K687" s="127" t="str">
        <f aca="false">IF(AND(ISNUMBER(J687),ISNUMBER(J681)),J687-J681,"")</f>
        <v/>
      </c>
      <c r="L687" s="127" t="n">
        <v>329</v>
      </c>
      <c r="M687" s="127" t="n">
        <f aca="false">IF(AND(ISNUMBER(L687),ISNUMBER(L681)),L687-L681,"")</f>
        <v>-56</v>
      </c>
      <c r="N687" s="127" t="n">
        <v>3.8333</v>
      </c>
      <c r="O687" s="127" t="n">
        <f aca="false">IF(AND(ISNUMBER(N687),ISNUMBER(N681)),N687-N681,"")</f>
        <v>-0.5</v>
      </c>
      <c r="P687" s="127" t="n">
        <v>0</v>
      </c>
      <c r="Q687" s="127" t="n">
        <v>1</v>
      </c>
      <c r="R687" s="127" t="n">
        <f aca="false">IF(ISNUMBER(F687),IF(AND(F687&gt;0.02,G687=1),100,IF(F687&gt;-0.02,50,0)),"")</f>
        <v>100</v>
      </c>
      <c r="S687" s="127" t="n">
        <f aca="false">IF(ISNUMBER(H687),IF(H687&gt;0.05,100,IF(H687&gt;0,50,0)),"")</f>
        <v>100</v>
      </c>
      <c r="T687" s="127" t="n">
        <f aca="false">IF(AND(A687&gt;="2019-01",ISNUMBER(L687)),IF(AND(L687&lt;350,OR(NOT(ISNUMBER(M687)),M687&lt;50)),100,IF(L687&lt;=450,50,0)),IF(ISNUMBER(J687),IF(AND(J687&lt;0.95,OR(NOT(ISNUMBER(K687)),K687&lt;0.2)),100,IF(AND(J687&lt;=1.35,OR(NOT(ISNUMBER(K687)),K687&lt;0.4)),50,0)),""))</f>
        <v>100</v>
      </c>
      <c r="U687" s="127" t="n">
        <f aca="false">IF(ISNUMBER(P687),IF(P687=1,100,IF(P687=0,50,0)),"")</f>
        <v>50</v>
      </c>
      <c r="V687" s="127" t="n">
        <f aca="false">IF(ISNUMBER(Q687),IF(Q687=1,0,100),"")</f>
        <v>0</v>
      </c>
      <c r="W687" s="127" t="n">
        <f aca="false">IF(ISNUMBER(N687),IF(OR(N687&lt;4,AND(N687&lt;6,ISNUMBER(O687),O687&lt;-0.3)),100,IF(OR(N687&lt;=6,AND(ISNUMBER(O687),O687&lt;-0.3)),50,0)),"")</f>
        <v>100</v>
      </c>
      <c r="X687" s="127" t="n">
        <f aca="false">IF(ISNUMBER(I687),IF(I687&lt;15,100,IF(I687&lt;=25,50,0)),"")</f>
        <v>50</v>
      </c>
      <c r="Y687" s="127" t="n">
        <f aca="false">SUMPRODUCT({30,10,20,15,10,10,5},--ISNUMBER(R687:X687))</f>
        <v>100</v>
      </c>
      <c r="Z687" s="127" t="n">
        <f aca="false">IF(Y687&gt;=60,SUMPRODUCT({30,10,20,15,10,10,5},R687:X687)/Y687,"")</f>
        <v>80</v>
      </c>
      <c r="AA687" s="127" t="str">
        <f aca="false">IF(ISNUMBER(Z687),IF(Z687&gt;=70,"EASY",IF(Z687&gt;40,"UNCERTAIN","HARD")),"")</f>
        <v>EASY</v>
      </c>
    </row>
    <row r="688" customFormat="false" ht="15" hidden="false" customHeight="false" outlineLevel="0" collapsed="false">
      <c r="A688" s="127" t="s">
        <v>1979</v>
      </c>
      <c r="B688" s="127" t="n">
        <v>0.031019</v>
      </c>
      <c r="C688" s="127" t="s">
        <v>1917</v>
      </c>
      <c r="D688" s="127" t="n">
        <f aca="false">D687*(1+B688)</f>
        <v>32285.0175431249</v>
      </c>
      <c r="E688" s="127" t="n">
        <f aca="false">AVERAGE(D679:D688)</f>
        <v>28610.1693994012</v>
      </c>
      <c r="F688" s="127" t="n">
        <f aca="false">D688/E688-1</f>
        <v>0.128445522024791</v>
      </c>
      <c r="G688" s="127" t="n">
        <f aca="false">IF(E688&gt;E687,1,0)</f>
        <v>1</v>
      </c>
      <c r="H688" s="127" t="n">
        <f aca="false">D688/D676-1</f>
        <v>0.278646252457707</v>
      </c>
      <c r="I688" s="127" t="n">
        <f aca="false">STDEV(B683:B688)*SQRT(12)*100</f>
        <v>12.8943347721393</v>
      </c>
      <c r="K688" s="127" t="str">
        <f aca="false">IF(AND(ISNUMBER(J688),ISNUMBER(J682)),J688-J682,"")</f>
        <v/>
      </c>
      <c r="L688" s="127" t="n">
        <v>312</v>
      </c>
      <c r="M688" s="127" t="n">
        <f aca="false">IF(AND(ISNUMBER(L688),ISNUMBER(L682)),L688-L682,"")</f>
        <v>-91</v>
      </c>
      <c r="N688" s="127" t="n">
        <v>3.8</v>
      </c>
      <c r="O688" s="127" t="n">
        <f aca="false">IF(AND(ISNUMBER(N688),ISNUMBER(N682)),N688-N682,"")</f>
        <v>-0.3</v>
      </c>
      <c r="P688" s="127" t="n">
        <v>0</v>
      </c>
      <c r="Q688" s="127" t="n">
        <v>1</v>
      </c>
      <c r="R688" s="127" t="n">
        <f aca="false">IF(ISNUMBER(F688),IF(AND(F688&gt;0.02,G688=1),100,IF(F688&gt;-0.02,50,0)),"")</f>
        <v>100</v>
      </c>
      <c r="S688" s="127" t="n">
        <f aca="false">IF(ISNUMBER(H688),IF(H688&gt;0.05,100,IF(H688&gt;0,50,0)),"")</f>
        <v>100</v>
      </c>
      <c r="T688" s="127" t="n">
        <f aca="false">IF(AND(A688&gt;="2019-01",ISNUMBER(L688)),IF(AND(L688&lt;350,OR(NOT(ISNUMBER(M688)),M688&lt;50)),100,IF(L688&lt;=450,50,0)),IF(ISNUMBER(J688),IF(AND(J688&lt;0.95,OR(NOT(ISNUMBER(K688)),K688&lt;0.2)),100,IF(AND(J688&lt;=1.35,OR(NOT(ISNUMBER(K688)),K688&lt;0.4)),50,0)),""))</f>
        <v>100</v>
      </c>
      <c r="U688" s="127" t="n">
        <f aca="false">IF(ISNUMBER(P688),IF(P688=1,100,IF(P688=0,50,0)),"")</f>
        <v>50</v>
      </c>
      <c r="V688" s="127" t="n">
        <f aca="false">IF(ISNUMBER(Q688),IF(Q688=1,0,100),"")</f>
        <v>0</v>
      </c>
      <c r="W688" s="127" t="n">
        <f aca="false">IF(ISNUMBER(N688),IF(OR(N688&lt;4,AND(N688&lt;6,ISNUMBER(O688),O688&lt;-0.3)),100,IF(OR(N688&lt;=6,AND(ISNUMBER(O688),O688&lt;-0.3)),50,0)),"")</f>
        <v>100</v>
      </c>
      <c r="X688" s="127" t="n">
        <f aca="false">IF(ISNUMBER(I688),IF(I688&lt;15,100,IF(I688&lt;=25,50,0)),"")</f>
        <v>100</v>
      </c>
      <c r="Y688" s="127" t="n">
        <f aca="false">SUMPRODUCT({30,10,20,15,10,10,5},--ISNUMBER(R688:X688))</f>
        <v>100</v>
      </c>
      <c r="Z688" s="127" t="n">
        <f aca="false">IF(Y688&gt;=60,SUMPRODUCT({30,10,20,15,10,10,5},R688:X688)/Y688,"")</f>
        <v>82.5</v>
      </c>
      <c r="AA688" s="127" t="str">
        <f aca="false">IF(ISNUMBER(Z688),IF(Z688&gt;=70,"EASY",IF(Z688&gt;40,"UNCERTAIN","HARD")),"")</f>
        <v>EASY</v>
      </c>
    </row>
    <row r="689" customFormat="false" ht="15" hidden="false" customHeight="false" outlineLevel="0" collapsed="false">
      <c r="A689" s="127" t="s">
        <v>1980</v>
      </c>
      <c r="B689" s="127" t="n">
        <v>-0.041615</v>
      </c>
      <c r="C689" s="127" t="s">
        <v>1917</v>
      </c>
      <c r="D689" s="127" t="n">
        <f aca="false">D688*(1+B689)</f>
        <v>30941.4765380678</v>
      </c>
      <c r="E689" s="127" t="n">
        <f aca="false">AVERAGE(D680:D689)</f>
        <v>28969.8121229233</v>
      </c>
      <c r="F689" s="127" t="n">
        <f aca="false">D689/E689-1</f>
        <v>0.0680592751785336</v>
      </c>
      <c r="G689" s="127" t="n">
        <f aca="false">IF(E689&gt;E688,1,0)</f>
        <v>1</v>
      </c>
      <c r="H689" s="127" t="n">
        <f aca="false">D689/D677-1</f>
        <v>0.207751491325689</v>
      </c>
      <c r="I689" s="127" t="n">
        <f aca="false">STDEV(B684:B689)*SQRT(12)*100</f>
        <v>15.0893040673187</v>
      </c>
      <c r="K689" s="127" t="str">
        <f aca="false">IF(AND(ISNUMBER(J689),ISNUMBER(J683)),J689-J683,"")</f>
        <v/>
      </c>
      <c r="L689" s="127" t="n">
        <v>318</v>
      </c>
      <c r="M689" s="127" t="n">
        <f aca="false">IF(AND(ISNUMBER(L689),ISNUMBER(L683)),L689-L683,"")</f>
        <v>-124</v>
      </c>
      <c r="N689" s="127" t="n">
        <v>3.6333</v>
      </c>
      <c r="O689" s="127" t="n">
        <f aca="false">IF(AND(ISNUMBER(N689),ISNUMBER(N683)),N689-N683,"")</f>
        <v>-0.399999999999999</v>
      </c>
      <c r="P689" s="127" t="n">
        <v>0</v>
      </c>
      <c r="Q689" s="127" t="n">
        <v>1</v>
      </c>
      <c r="R689" s="127" t="n">
        <f aca="false">IF(ISNUMBER(F689),IF(AND(F689&gt;0.02,G689=1),100,IF(F689&gt;-0.02,50,0)),"")</f>
        <v>100</v>
      </c>
      <c r="S689" s="127" t="n">
        <f aca="false">IF(ISNUMBER(H689),IF(H689&gt;0.05,100,IF(H689&gt;0,50,0)),"")</f>
        <v>100</v>
      </c>
      <c r="T689" s="127" t="n">
        <f aca="false">IF(AND(A689&gt;="2019-01",ISNUMBER(L689)),IF(AND(L689&lt;350,OR(NOT(ISNUMBER(M689)),M689&lt;50)),100,IF(L689&lt;=450,50,0)),IF(ISNUMBER(J689),IF(AND(J689&lt;0.95,OR(NOT(ISNUMBER(K689)),K689&lt;0.2)),100,IF(AND(J689&lt;=1.35,OR(NOT(ISNUMBER(K689)),K689&lt;0.4)),50,0)),""))</f>
        <v>100</v>
      </c>
      <c r="U689" s="127" t="n">
        <f aca="false">IF(ISNUMBER(P689),IF(P689=1,100,IF(P689=0,50,0)),"")</f>
        <v>50</v>
      </c>
      <c r="V689" s="127" t="n">
        <f aca="false">IF(ISNUMBER(Q689),IF(Q689=1,0,100),"")</f>
        <v>0</v>
      </c>
      <c r="W689" s="127" t="n">
        <f aca="false">IF(ISNUMBER(N689),IF(OR(N689&lt;4,AND(N689&lt;6,ISNUMBER(O689),O689&lt;-0.3)),100,IF(OR(N689&lt;=6,AND(ISNUMBER(O689),O689&lt;-0.3)),50,0)),"")</f>
        <v>100</v>
      </c>
      <c r="X689" s="127" t="n">
        <f aca="false">IF(ISNUMBER(I689),IF(I689&lt;15,100,IF(I689&lt;=25,50,0)),"")</f>
        <v>50</v>
      </c>
      <c r="Y689" s="127" t="n">
        <f aca="false">SUMPRODUCT({30,10,20,15,10,10,5},--ISNUMBER(R689:X689))</f>
        <v>100</v>
      </c>
      <c r="Z689" s="127" t="n">
        <f aca="false">IF(Y689&gt;=60,SUMPRODUCT({30,10,20,15,10,10,5},R689:X689)/Y689,"")</f>
        <v>80</v>
      </c>
      <c r="AA689" s="127" t="str">
        <f aca="false">IF(ISNUMBER(Z689),IF(Z689&gt;=70,"EASY",IF(Z689&gt;40,"UNCERTAIN","HARD")),"")</f>
        <v>EASY</v>
      </c>
    </row>
    <row r="690" customFormat="false" ht="15" hidden="false" customHeight="false" outlineLevel="0" collapsed="false">
      <c r="A690" s="127" t="s">
        <v>1981</v>
      </c>
      <c r="B690" s="127" t="n">
        <v>0.048021</v>
      </c>
      <c r="C690" s="127" t="s">
        <v>1917</v>
      </c>
      <c r="D690" s="127" t="n">
        <f aca="false">D689*(1+B690)</f>
        <v>32427.3171829023</v>
      </c>
      <c r="E690" s="127" t="n">
        <f aca="false">AVERAGE(D681:D690)</f>
        <v>29392.8891619048</v>
      </c>
      <c r="F690" s="127" t="n">
        <f aca="false">D690/E690-1</f>
        <v>0.103236806844096</v>
      </c>
      <c r="G690" s="127" t="n">
        <f aca="false">IF(E690&gt;E689,1,0)</f>
        <v>1</v>
      </c>
      <c r="H690" s="127" t="n">
        <f aca="false">D690/D678-1</f>
        <v>0.262615114975271</v>
      </c>
      <c r="I690" s="127" t="n">
        <f aca="false">STDEV(B685:B690)*SQRT(12)*100</f>
        <v>12.1691217939505</v>
      </c>
      <c r="K690" s="127" t="str">
        <f aca="false">IF(AND(ISNUMBER(J690),ISNUMBER(J684)),J690-J684,"")</f>
        <v/>
      </c>
      <c r="L690" s="127" t="n">
        <v>320</v>
      </c>
      <c r="M690" s="127" t="n">
        <f aca="false">IF(AND(ISNUMBER(L690),ISNUMBER(L684)),L690-L684,"")</f>
        <v>-64</v>
      </c>
      <c r="N690" s="127" t="n">
        <v>3.4667</v>
      </c>
      <c r="O690" s="127" t="n">
        <f aca="false">IF(AND(ISNUMBER(N690),ISNUMBER(N684)),N690-N684,"")</f>
        <v>-0.5</v>
      </c>
      <c r="P690" s="127" t="n">
        <v>0</v>
      </c>
      <c r="Q690" s="127" t="n">
        <v>1</v>
      </c>
      <c r="R690" s="127" t="n">
        <f aca="false">IF(ISNUMBER(F690),IF(AND(F690&gt;0.02,G690=1),100,IF(F690&gt;-0.02,50,0)),"")</f>
        <v>100</v>
      </c>
      <c r="S690" s="127" t="n">
        <f aca="false">IF(ISNUMBER(H690),IF(H690&gt;0.05,100,IF(H690&gt;0,50,0)),"")</f>
        <v>100</v>
      </c>
      <c r="T690" s="127" t="n">
        <f aca="false">IF(AND(A690&gt;="2019-01",ISNUMBER(L690)),IF(AND(L690&lt;350,OR(NOT(ISNUMBER(M690)),M690&lt;50)),100,IF(L690&lt;=450,50,0)),IF(ISNUMBER(J690),IF(AND(J690&lt;0.95,OR(NOT(ISNUMBER(K690)),K690&lt;0.2)),100,IF(AND(J690&lt;=1.35,OR(NOT(ISNUMBER(K690)),K690&lt;0.4)),50,0)),""))</f>
        <v>100</v>
      </c>
      <c r="U690" s="127" t="n">
        <f aca="false">IF(ISNUMBER(P690),IF(P690=1,100,IF(P690=0,50,0)),"")</f>
        <v>50</v>
      </c>
      <c r="V690" s="127" t="n">
        <f aca="false">IF(ISNUMBER(Q690),IF(Q690=1,0,100),"")</f>
        <v>0</v>
      </c>
      <c r="W690" s="127" t="n">
        <f aca="false">IF(ISNUMBER(N690),IF(OR(N690&lt;4,AND(N690&lt;6,ISNUMBER(O690),O690&lt;-0.3)),100,IF(OR(N690&lt;=6,AND(ISNUMBER(O690),O690&lt;-0.3)),50,0)),"")</f>
        <v>100</v>
      </c>
      <c r="X690" s="127" t="n">
        <f aca="false">IF(ISNUMBER(I690),IF(I690&lt;15,100,IF(I690&lt;=25,50,0)),"")</f>
        <v>100</v>
      </c>
      <c r="Y690" s="127" t="n">
        <f aca="false">SUMPRODUCT({30,10,20,15,10,10,5},--ISNUMBER(R690:X690))</f>
        <v>100</v>
      </c>
      <c r="Z690" s="127" t="n">
        <f aca="false">IF(Y690&gt;=60,SUMPRODUCT({30,10,20,15,10,10,5},R690:X690)/Y690,"")</f>
        <v>82.5</v>
      </c>
      <c r="AA690" s="127" t="str">
        <f aca="false">IF(ISNUMBER(Z690),IF(Z690&gt;=70,"EASY",IF(Z690&gt;40,"UNCERTAIN","HARD")),"")</f>
        <v>EASY</v>
      </c>
    </row>
    <row r="691" customFormat="false" ht="15" hidden="false" customHeight="false" outlineLevel="0" collapsed="false">
      <c r="A691" s="127" t="s">
        <v>1982</v>
      </c>
      <c r="B691" s="127" t="n">
        <v>0.03467</v>
      </c>
      <c r="C691" s="127" t="s">
        <v>1917</v>
      </c>
      <c r="D691" s="127" t="n">
        <f aca="false">D690*(1+B691)</f>
        <v>33551.5722696336</v>
      </c>
      <c r="E691" s="127" t="n">
        <f aca="false">AVERAGE(D682:D691)</f>
        <v>29978.3447118581</v>
      </c>
      <c r="F691" s="127" t="n">
        <f aca="false">D691/E691-1</f>
        <v>0.11919362433517</v>
      </c>
      <c r="G691" s="127" t="n">
        <f aca="false">IF(E691&gt;E690,1,0)</f>
        <v>1</v>
      </c>
      <c r="H691" s="127" t="n">
        <f aca="false">D691/D679-1</f>
        <v>0.226970626311568</v>
      </c>
      <c r="I691" s="127" t="n">
        <f aca="false">STDEV(B686:B691)*SQRT(12)*100</f>
        <v>11.8758741253013</v>
      </c>
      <c r="K691" s="127" t="str">
        <f aca="false">IF(AND(ISNUMBER(J691),ISNUMBER(J685)),J691-J685,"")</f>
        <v/>
      </c>
      <c r="L691" s="127" t="n">
        <v>318</v>
      </c>
      <c r="M691" s="127" t="n">
        <f aca="false">IF(AND(ISNUMBER(L691),ISNUMBER(L685)),L691-L685,"")</f>
        <v>-16</v>
      </c>
      <c r="N691" s="127" t="n">
        <v>3.3</v>
      </c>
      <c r="O691" s="127" t="n">
        <f aca="false">IF(AND(ISNUMBER(N691),ISNUMBER(N685)),N691-N685,"")</f>
        <v>-0.6</v>
      </c>
      <c r="P691" s="127" t="n">
        <v>0</v>
      </c>
      <c r="Q691" s="127" t="n">
        <v>1</v>
      </c>
      <c r="R691" s="127" t="n">
        <f aca="false">IF(ISNUMBER(F691),IF(AND(F691&gt;0.02,G691=1),100,IF(F691&gt;-0.02,50,0)),"")</f>
        <v>100</v>
      </c>
      <c r="S691" s="127" t="n">
        <f aca="false">IF(ISNUMBER(H691),IF(H691&gt;0.05,100,IF(H691&gt;0,50,0)),"")</f>
        <v>100</v>
      </c>
      <c r="T691" s="127" t="n">
        <f aca="false">IF(AND(A691&gt;="2019-01",ISNUMBER(L691)),IF(AND(L691&lt;350,OR(NOT(ISNUMBER(M691)),M691&lt;50)),100,IF(L691&lt;=450,50,0)),IF(ISNUMBER(J691),IF(AND(J691&lt;0.95,OR(NOT(ISNUMBER(K691)),K691&lt;0.2)),100,IF(AND(J691&lt;=1.35,OR(NOT(ISNUMBER(K691)),K691&lt;0.4)),50,0)),""))</f>
        <v>100</v>
      </c>
      <c r="U691" s="127" t="n">
        <f aca="false">IF(ISNUMBER(P691),IF(P691=1,100,IF(P691=0,50,0)),"")</f>
        <v>50</v>
      </c>
      <c r="V691" s="127" t="n">
        <f aca="false">IF(ISNUMBER(Q691),IF(Q691=1,0,100),"")</f>
        <v>0</v>
      </c>
      <c r="W691" s="127" t="n">
        <f aca="false">IF(ISNUMBER(N691),IF(OR(N691&lt;4,AND(N691&lt;6,ISNUMBER(O691),O691&lt;-0.3)),100,IF(OR(N691&lt;=6,AND(ISNUMBER(O691),O691&lt;-0.3)),50,0)),"")</f>
        <v>100</v>
      </c>
      <c r="X691" s="127" t="n">
        <f aca="false">IF(ISNUMBER(I691),IF(I691&lt;15,100,IF(I691&lt;=25,50,0)),"")</f>
        <v>100</v>
      </c>
      <c r="Y691" s="127" t="n">
        <f aca="false">SUMPRODUCT({30,10,20,15,10,10,5},--ISNUMBER(R691:X691))</f>
        <v>100</v>
      </c>
      <c r="Z691" s="127" t="n">
        <f aca="false">IF(Y691&gt;=60,SUMPRODUCT({30,10,20,15,10,10,5},R691:X691)/Y691,"")</f>
        <v>82.5</v>
      </c>
      <c r="AA691" s="127" t="str">
        <f aca="false">IF(ISNUMBER(Z691),IF(Z691&gt;=70,"EASY",IF(Z691&gt;40,"UNCERTAIN","HARD")),"")</f>
        <v>EASY</v>
      </c>
    </row>
    <row r="692" customFormat="false" ht="15" hidden="false" customHeight="false" outlineLevel="0" collapsed="false">
      <c r="A692" s="127" t="s">
        <v>1983</v>
      </c>
      <c r="B692" s="127" t="n">
        <v>0.011321</v>
      </c>
      <c r="C692" s="127" t="s">
        <v>1917</v>
      </c>
      <c r="D692" s="127" t="n">
        <f aca="false">D691*(1+B692)</f>
        <v>33931.4096192981</v>
      </c>
      <c r="E692" s="127" t="n">
        <f aca="false">AVERAGE(D683:D692)</f>
        <v>30736.7210927801</v>
      </c>
      <c r="F692" s="127" t="n">
        <f aca="false">D692/E692-1</f>
        <v>0.103937193459078</v>
      </c>
      <c r="G692" s="127" t="n">
        <f aca="false">IF(E692&gt;E691,1,0)</f>
        <v>1</v>
      </c>
      <c r="H692" s="127" t="n">
        <f aca="false">D692/D680-1</f>
        <v>0.203388835813641</v>
      </c>
      <c r="I692" s="127" t="n">
        <f aca="false">STDEV(B687:B692)*SQRT(12)*100</f>
        <v>11.9615089491251</v>
      </c>
      <c r="K692" s="127" t="str">
        <f aca="false">IF(AND(ISNUMBER(J692),ISNUMBER(J686)),J692-J686,"")</f>
        <v/>
      </c>
      <c r="L692" s="127" t="n">
        <v>325</v>
      </c>
      <c r="M692" s="127" t="n">
        <f aca="false">IF(AND(ISNUMBER(L692),ISNUMBER(L686)),L692-L686,"")</f>
        <v>-34</v>
      </c>
      <c r="N692" s="127" t="n">
        <v>3.3</v>
      </c>
      <c r="O692" s="127" t="n">
        <f aca="false">IF(AND(ISNUMBER(N692),ISNUMBER(N686)),N692-N686,"")</f>
        <v>-0.5667</v>
      </c>
      <c r="P692" s="127" t="n">
        <v>0</v>
      </c>
      <c r="Q692" s="127" t="n">
        <v>1</v>
      </c>
      <c r="R692" s="127" t="n">
        <f aca="false">IF(ISNUMBER(F692),IF(AND(F692&gt;0.02,G692=1),100,IF(F692&gt;-0.02,50,0)),"")</f>
        <v>100</v>
      </c>
      <c r="S692" s="127" t="n">
        <f aca="false">IF(ISNUMBER(H692),IF(H692&gt;0.05,100,IF(H692&gt;0,50,0)),"")</f>
        <v>100</v>
      </c>
      <c r="T692" s="127" t="n">
        <f aca="false">IF(AND(A692&gt;="2019-01",ISNUMBER(L692)),IF(AND(L692&lt;350,OR(NOT(ISNUMBER(M692)),M692&lt;50)),100,IF(L692&lt;=450,50,0)),IF(ISNUMBER(J692),IF(AND(J692&lt;0.95,OR(NOT(ISNUMBER(K692)),K692&lt;0.2)),100,IF(AND(J692&lt;=1.35,OR(NOT(ISNUMBER(K692)),K692&lt;0.4)),50,0)),""))</f>
        <v>100</v>
      </c>
      <c r="U692" s="127" t="n">
        <f aca="false">IF(ISNUMBER(P692),IF(P692=1,100,IF(P692=0,50,0)),"")</f>
        <v>50</v>
      </c>
      <c r="V692" s="127" t="n">
        <f aca="false">IF(ISNUMBER(Q692),IF(Q692=1,0,100),"")</f>
        <v>0</v>
      </c>
      <c r="W692" s="127" t="n">
        <f aca="false">IF(ISNUMBER(N692),IF(OR(N692&lt;4,AND(N692&lt;6,ISNUMBER(O692),O692&lt;-0.3)),100,IF(OR(N692&lt;=6,AND(ISNUMBER(O692),O692&lt;-0.3)),50,0)),"")</f>
        <v>100</v>
      </c>
      <c r="X692" s="127" t="n">
        <f aca="false">IF(ISNUMBER(I692),IF(I692&lt;15,100,IF(I692&lt;=25,50,0)),"")</f>
        <v>100</v>
      </c>
      <c r="Y692" s="127" t="n">
        <f aca="false">SUMPRODUCT({30,10,20,15,10,10,5},--ISNUMBER(R692:X692))</f>
        <v>100</v>
      </c>
      <c r="Z692" s="127" t="n">
        <f aca="false">IF(Y692&gt;=60,SUMPRODUCT({30,10,20,15,10,10,5},R692:X692)/Y692,"")</f>
        <v>82.5</v>
      </c>
      <c r="AA692" s="127" t="str">
        <f aca="false">IF(ISNUMBER(Z692),IF(Z692&gt;=70,"EASY",IF(Z692&gt;40,"UNCERTAIN","HARD")),"")</f>
        <v>EASY</v>
      </c>
    </row>
    <row r="693" customFormat="false" ht="15" hidden="false" customHeight="false" outlineLevel="0" collapsed="false">
      <c r="A693" s="127" t="s">
        <v>1984</v>
      </c>
      <c r="B693" s="127" t="n">
        <v>0.022835</v>
      </c>
      <c r="C693" s="127" t="s">
        <v>1917</v>
      </c>
      <c r="D693" s="127" t="n">
        <f aca="false">D692*(1+B693)</f>
        <v>34706.2333579548</v>
      </c>
      <c r="E693" s="127" t="n">
        <f aca="false">AVERAGE(D684:D693)</f>
        <v>31630.4919730583</v>
      </c>
      <c r="F693" s="127" t="n">
        <f aca="false">D693/E693-1</f>
        <v>0.0972397580004851</v>
      </c>
      <c r="G693" s="127" t="n">
        <f aca="false">IF(E693&gt;E692,1,0)</f>
        <v>1</v>
      </c>
      <c r="H693" s="127" t="n">
        <f aca="false">D693/D681-1</f>
        <v>0.253067564858478</v>
      </c>
      <c r="I693" s="127" t="n">
        <f aca="false">STDEV(B688:B693)*SQRT(12)*100</f>
        <v>10.9216134626712</v>
      </c>
      <c r="K693" s="127" t="str">
        <f aca="false">IF(AND(ISNUMBER(J693),ISNUMBER(J687)),J693-J687,"")</f>
        <v/>
      </c>
      <c r="L693" s="127" t="n">
        <v>313</v>
      </c>
      <c r="M693" s="127" t="n">
        <f aca="false">IF(AND(ISNUMBER(L693),ISNUMBER(L687)),L693-L687,"")</f>
        <v>-16</v>
      </c>
      <c r="N693" s="127" t="n">
        <v>3.3</v>
      </c>
      <c r="O693" s="127" t="n">
        <f aca="false">IF(AND(ISNUMBER(N693),ISNUMBER(N687)),N693-N687,"")</f>
        <v>-0.5333</v>
      </c>
      <c r="P693" s="127" t="n">
        <v>0</v>
      </c>
      <c r="Q693" s="127" t="n">
        <v>1</v>
      </c>
      <c r="R693" s="127" t="n">
        <f aca="false">IF(ISNUMBER(F693),IF(AND(F693&gt;0.02,G693=1),100,IF(F693&gt;-0.02,50,0)),"")</f>
        <v>100</v>
      </c>
      <c r="S693" s="127" t="n">
        <f aca="false">IF(ISNUMBER(H693),IF(H693&gt;0.05,100,IF(H693&gt;0,50,0)),"")</f>
        <v>100</v>
      </c>
      <c r="T693" s="127" t="n">
        <f aca="false">IF(AND(A693&gt;="2019-01",ISNUMBER(L693)),IF(AND(L693&lt;350,OR(NOT(ISNUMBER(M693)),M693&lt;50)),100,IF(L693&lt;=450,50,0)),IF(ISNUMBER(J693),IF(AND(J693&lt;0.95,OR(NOT(ISNUMBER(K693)),K693&lt;0.2)),100,IF(AND(J693&lt;=1.35,OR(NOT(ISNUMBER(K693)),K693&lt;0.4)),50,0)),""))</f>
        <v>100</v>
      </c>
      <c r="U693" s="127" t="n">
        <f aca="false">IF(ISNUMBER(P693),IF(P693=1,100,IF(P693=0,50,0)),"")</f>
        <v>50</v>
      </c>
      <c r="V693" s="127" t="n">
        <f aca="false">IF(ISNUMBER(Q693),IF(Q693=1,0,100),"")</f>
        <v>0</v>
      </c>
      <c r="W693" s="127" t="n">
        <f aca="false">IF(ISNUMBER(N693),IF(OR(N693&lt;4,AND(N693&lt;6,ISNUMBER(O693),O693&lt;-0.3)),100,IF(OR(N693&lt;=6,AND(ISNUMBER(O693),O693&lt;-0.3)),50,0)),"")</f>
        <v>100</v>
      </c>
      <c r="X693" s="127" t="n">
        <f aca="false">IF(ISNUMBER(I693),IF(I693&lt;15,100,IF(I693&lt;=25,50,0)),"")</f>
        <v>100</v>
      </c>
      <c r="Y693" s="127" t="n">
        <f aca="false">SUMPRODUCT({30,10,20,15,10,10,5},--ISNUMBER(R693:X693))</f>
        <v>100</v>
      </c>
      <c r="Z693" s="127" t="n">
        <f aca="false">IF(Y693&gt;=60,SUMPRODUCT({30,10,20,15,10,10,5},R693:X693)/Y693,"")</f>
        <v>82.5</v>
      </c>
      <c r="AA693" s="127" t="str">
        <f aca="false">IF(ISNUMBER(Z693),IF(Z693&gt;=70,"EASY",IF(Z693&gt;40,"UNCERTAIN","HARD")),"")</f>
        <v>EASY</v>
      </c>
    </row>
    <row r="694" customFormat="false" ht="15" hidden="false" customHeight="false" outlineLevel="0" collapsed="false">
      <c r="A694" s="127" t="s">
        <v>1985</v>
      </c>
      <c r="B694" s="127" t="n">
        <v>0.020197</v>
      </c>
      <c r="C694" s="127" t="s">
        <v>1917</v>
      </c>
      <c r="D694" s="127" t="n">
        <f aca="false">D693*(1+B694)</f>
        <v>35407.1951530854</v>
      </c>
      <c r="E694" s="127" t="n">
        <f aca="false">AVERAGE(D685:D694)</f>
        <v>32364.557907719</v>
      </c>
      <c r="F694" s="127" t="n">
        <f aca="false">D694/E694-1</f>
        <v>0.0940113952442017</v>
      </c>
      <c r="G694" s="127" t="n">
        <f aca="false">IF(E694&gt;E693,1,0)</f>
        <v>1</v>
      </c>
      <c r="H694" s="127" t="n">
        <f aca="false">D694/D682-1</f>
        <v>0.343846634659921</v>
      </c>
      <c r="I694" s="127" t="n">
        <f aca="false">STDEV(B689:B694)*SQRT(12)*100</f>
        <v>10.7102630789351</v>
      </c>
      <c r="K694" s="127" t="str">
        <f aca="false">IF(AND(ISNUMBER(J694),ISNUMBER(J688)),J694-J688,"")</f>
        <v/>
      </c>
      <c r="L694" s="127" t="n">
        <v>303</v>
      </c>
      <c r="M694" s="127" t="n">
        <f aca="false">IF(AND(ISNUMBER(L694),ISNUMBER(L688)),L694-L688,"")</f>
        <v>-9</v>
      </c>
      <c r="N694" s="127" t="n">
        <v>3.3</v>
      </c>
      <c r="O694" s="127" t="n">
        <f aca="false">IF(AND(ISNUMBER(N694),ISNUMBER(N688)),N694-N688,"")</f>
        <v>-0.5</v>
      </c>
      <c r="P694" s="127" t="n">
        <v>1</v>
      </c>
      <c r="Q694" s="127" t="n">
        <v>1</v>
      </c>
      <c r="R694" s="127" t="n">
        <f aca="false">IF(ISNUMBER(F694),IF(AND(F694&gt;0.02,G694=1),100,IF(F694&gt;-0.02,50,0)),"")</f>
        <v>100</v>
      </c>
      <c r="S694" s="127" t="n">
        <f aca="false">IF(ISNUMBER(H694),IF(H694&gt;0.05,100,IF(H694&gt;0,50,0)),"")</f>
        <v>100</v>
      </c>
      <c r="T694" s="127" t="n">
        <f aca="false">IF(AND(A694&gt;="2019-01",ISNUMBER(L694)),IF(AND(L694&lt;350,OR(NOT(ISNUMBER(M694)),M694&lt;50)),100,IF(L694&lt;=450,50,0)),IF(ISNUMBER(J694),IF(AND(J694&lt;0.95,OR(NOT(ISNUMBER(K694)),K694&lt;0.2)),100,IF(AND(J694&lt;=1.35,OR(NOT(ISNUMBER(K694)),K694&lt;0.4)),50,0)),""))</f>
        <v>100</v>
      </c>
      <c r="U694" s="127" t="n">
        <f aca="false">IF(ISNUMBER(P694),IF(P694=1,100,IF(P694=0,50,0)),"")</f>
        <v>100</v>
      </c>
      <c r="V694" s="127" t="n">
        <f aca="false">IF(ISNUMBER(Q694),IF(Q694=1,0,100),"")</f>
        <v>0</v>
      </c>
      <c r="W694" s="127" t="n">
        <f aca="false">IF(ISNUMBER(N694),IF(OR(N694&lt;4,AND(N694&lt;6,ISNUMBER(O694),O694&lt;-0.3)),100,IF(OR(N694&lt;=6,AND(ISNUMBER(O694),O694&lt;-0.3)),50,0)),"")</f>
        <v>100</v>
      </c>
      <c r="X694" s="127" t="n">
        <f aca="false">IF(ISNUMBER(I694),IF(I694&lt;15,100,IF(I694&lt;=25,50,0)),"")</f>
        <v>100</v>
      </c>
      <c r="Y694" s="127" t="n">
        <f aca="false">SUMPRODUCT({30,10,20,15,10,10,5},--ISNUMBER(R694:X694))</f>
        <v>100</v>
      </c>
      <c r="Z694" s="127" t="n">
        <f aca="false">IF(Y694&gt;=60,SUMPRODUCT({30,10,20,15,10,10,5},R694:X694)/Y694,"")</f>
        <v>90</v>
      </c>
      <c r="AA694" s="127" t="str">
        <f aca="false">IF(ISNUMBER(Z694),IF(Z694&gt;=70,"EASY",IF(Z694&gt;40,"UNCERTAIN","HARD")),"")</f>
        <v>EASY</v>
      </c>
    </row>
    <row r="695" customFormat="false" ht="15" hidden="false" customHeight="false" outlineLevel="0" collapsed="false">
      <c r="A695" s="127" t="s">
        <v>1986</v>
      </c>
      <c r="B695" s="127" t="n">
        <v>-0.009897</v>
      </c>
      <c r="C695" s="127" t="s">
        <v>1917</v>
      </c>
      <c r="D695" s="127" t="n">
        <f aca="false">D694*(1+B695)</f>
        <v>35056.7701426553</v>
      </c>
      <c r="E695" s="127" t="n">
        <f aca="false">AVERAGE(D686:D695)</f>
        <v>32939.4458601182</v>
      </c>
      <c r="F695" s="127" t="n">
        <f aca="false">D695/E695-1</f>
        <v>0.0642792927218214</v>
      </c>
      <c r="G695" s="127" t="n">
        <f aca="false">IF(E695&gt;E694,1,0)</f>
        <v>1</v>
      </c>
      <c r="H695" s="127" t="n">
        <f aca="false">D695/D683-1</f>
        <v>0.36044925923467</v>
      </c>
      <c r="I695" s="127" t="n">
        <f aca="false">STDEV(B690:B695)*SQRT(12)*100</f>
        <v>6.87448108325276</v>
      </c>
      <c r="K695" s="127" t="str">
        <f aca="false">IF(AND(ISNUMBER(J695),ISNUMBER(J689)),J695-J689,"")</f>
        <v/>
      </c>
      <c r="L695" s="127" t="n">
        <v>288</v>
      </c>
      <c r="M695" s="127" t="n">
        <f aca="false">IF(AND(ISNUMBER(L695),ISNUMBER(L689)),L695-L689,"")</f>
        <v>-30</v>
      </c>
      <c r="N695" s="127" t="n">
        <v>3.2667</v>
      </c>
      <c r="O695" s="127" t="n">
        <f aca="false">IF(AND(ISNUMBER(N695),ISNUMBER(N689)),N695-N689,"")</f>
        <v>-0.3666</v>
      </c>
      <c r="P695" s="127" t="n">
        <v>1</v>
      </c>
      <c r="Q695" s="127" t="n">
        <v>1</v>
      </c>
      <c r="R695" s="127" t="n">
        <f aca="false">IF(ISNUMBER(F695),IF(AND(F695&gt;0.02,G695=1),100,IF(F695&gt;-0.02,50,0)),"")</f>
        <v>100</v>
      </c>
      <c r="S695" s="127" t="n">
        <f aca="false">IF(ISNUMBER(H695),IF(H695&gt;0.05,100,IF(H695&gt;0,50,0)),"")</f>
        <v>100</v>
      </c>
      <c r="T695" s="127" t="n">
        <f aca="false">IF(AND(A695&gt;="2019-01",ISNUMBER(L695)),IF(AND(L695&lt;350,OR(NOT(ISNUMBER(M695)),M695&lt;50)),100,IF(L695&lt;=450,50,0)),IF(ISNUMBER(J695),IF(AND(J695&lt;0.95,OR(NOT(ISNUMBER(K695)),K695&lt;0.2)),100,IF(AND(J695&lt;=1.35,OR(NOT(ISNUMBER(K695)),K695&lt;0.4)),50,0)),""))</f>
        <v>100</v>
      </c>
      <c r="U695" s="127" t="n">
        <f aca="false">IF(ISNUMBER(P695),IF(P695=1,100,IF(P695=0,50,0)),"")</f>
        <v>100</v>
      </c>
      <c r="V695" s="127" t="n">
        <f aca="false">IF(ISNUMBER(Q695),IF(Q695=1,0,100),"")</f>
        <v>0</v>
      </c>
      <c r="W695" s="127" t="n">
        <f aca="false">IF(ISNUMBER(N695),IF(OR(N695&lt;4,AND(N695&lt;6,ISNUMBER(O695),O695&lt;-0.3)),100,IF(OR(N695&lt;=6,AND(ISNUMBER(O695),O695&lt;-0.3)),50,0)),"")</f>
        <v>100</v>
      </c>
      <c r="X695" s="127" t="n">
        <f aca="false">IF(ISNUMBER(I695),IF(I695&lt;15,100,IF(I695&lt;=25,50,0)),"")</f>
        <v>100</v>
      </c>
      <c r="Y695" s="127" t="n">
        <f aca="false">SUMPRODUCT({30,10,20,15,10,10,5},--ISNUMBER(R695:X695))</f>
        <v>100</v>
      </c>
      <c r="Z695" s="127" t="n">
        <f aca="false">IF(Y695&gt;=60,SUMPRODUCT({30,10,20,15,10,10,5},R695:X695)/Y695,"")</f>
        <v>90</v>
      </c>
      <c r="AA695" s="127" t="str">
        <f aca="false">IF(ISNUMBER(Z695),IF(Z695&gt;=70,"EASY",IF(Z695&gt;40,"UNCERTAIN","HARD")),"")</f>
        <v>EASY</v>
      </c>
    </row>
    <row r="696" customFormat="false" ht="15" hidden="false" customHeight="false" outlineLevel="0" collapsed="false">
      <c r="A696" s="127" t="s">
        <v>1987</v>
      </c>
      <c r="B696" s="127" t="n">
        <v>0.057301</v>
      </c>
      <c r="C696" s="127" t="s">
        <v>1917</v>
      </c>
      <c r="D696" s="127" t="n">
        <f aca="false">D695*(1+B696)</f>
        <v>37065.5581285996</v>
      </c>
      <c r="E696" s="127" t="n">
        <f aca="false">AVERAGE(D687:D696)</f>
        <v>33668.6247881843</v>
      </c>
      <c r="F696" s="127" t="n">
        <f aca="false">D696/E696-1</f>
        <v>0.10089314196187</v>
      </c>
      <c r="G696" s="127" t="n">
        <f aca="false">IF(E696&gt;E695,1,0)</f>
        <v>1</v>
      </c>
      <c r="H696" s="127" t="n">
        <f aca="false">D696/D684-1</f>
        <v>0.320631743944821</v>
      </c>
      <c r="I696" s="127" t="n">
        <f aca="false">STDEV(B691:B696)*SQRT(12)*100</f>
        <v>7.8058913087488</v>
      </c>
      <c r="K696" s="127" t="str">
        <f aca="false">IF(AND(ISNUMBER(J696),ISNUMBER(J690)),J696-J690,"")</f>
        <v/>
      </c>
      <c r="L696" s="127" t="n">
        <v>272</v>
      </c>
      <c r="M696" s="127" t="n">
        <f aca="false">IF(AND(ISNUMBER(L696),ISNUMBER(L690)),L696-L690,"")</f>
        <v>-48</v>
      </c>
      <c r="N696" s="127" t="n">
        <v>3.2333</v>
      </c>
      <c r="O696" s="127" t="n">
        <f aca="false">IF(AND(ISNUMBER(N696),ISNUMBER(N690)),N696-N690,"")</f>
        <v>-0.2334</v>
      </c>
      <c r="P696" s="127" t="n">
        <v>1</v>
      </c>
      <c r="Q696" s="127" t="n">
        <v>1</v>
      </c>
      <c r="R696" s="127" t="n">
        <f aca="false">IF(ISNUMBER(F696),IF(AND(F696&gt;0.02,G696=1),100,IF(F696&gt;-0.02,50,0)),"")</f>
        <v>100</v>
      </c>
      <c r="S696" s="127" t="n">
        <f aca="false">IF(ISNUMBER(H696),IF(H696&gt;0.05,100,IF(H696&gt;0,50,0)),"")</f>
        <v>100</v>
      </c>
      <c r="T696" s="127" t="n">
        <f aca="false">IF(AND(A696&gt;="2019-01",ISNUMBER(L696)),IF(AND(L696&lt;350,OR(NOT(ISNUMBER(M696)),M696&lt;50)),100,IF(L696&lt;=450,50,0)),IF(ISNUMBER(J696),IF(AND(J696&lt;0.95,OR(NOT(ISNUMBER(K696)),K696&lt;0.2)),100,IF(AND(J696&lt;=1.35,OR(NOT(ISNUMBER(K696)),K696&lt;0.4)),50,0)),""))</f>
        <v>100</v>
      </c>
      <c r="U696" s="127" t="n">
        <f aca="false">IF(ISNUMBER(P696),IF(P696=1,100,IF(P696=0,50,0)),"")</f>
        <v>100</v>
      </c>
      <c r="V696" s="127" t="n">
        <f aca="false">IF(ISNUMBER(Q696),IF(Q696=1,0,100),"")</f>
        <v>0</v>
      </c>
      <c r="W696" s="127" t="n">
        <f aca="false">IF(ISNUMBER(N696),IF(OR(N696&lt;4,AND(N696&lt;6,ISNUMBER(O696),O696&lt;-0.3)),100,IF(OR(N696&lt;=6,AND(ISNUMBER(O696),O696&lt;-0.3)),50,0)),"")</f>
        <v>100</v>
      </c>
      <c r="X696" s="127" t="n">
        <f aca="false">IF(ISNUMBER(I696),IF(I696&lt;15,100,IF(I696&lt;=25,50,0)),"")</f>
        <v>100</v>
      </c>
      <c r="Y696" s="127" t="n">
        <f aca="false">SUMPRODUCT({30,10,20,15,10,10,5},--ISNUMBER(R696:X696))</f>
        <v>100</v>
      </c>
      <c r="Z696" s="127" t="n">
        <f aca="false">IF(Y696&gt;=60,SUMPRODUCT({30,10,20,15,10,10,5},R696:X696)/Y696,"")</f>
        <v>90</v>
      </c>
      <c r="AA696" s="127" t="str">
        <f aca="false">IF(ISNUMBER(Z696),IF(Z696&gt;=70,"EASY",IF(Z696&gt;40,"UNCERTAIN","HARD")),"")</f>
        <v>EASY</v>
      </c>
    </row>
    <row r="697" customFormat="false" ht="15" hidden="false" customHeight="false" outlineLevel="0" collapsed="false">
      <c r="A697" s="127" t="s">
        <v>1988</v>
      </c>
      <c r="B697" s="127" t="n">
        <v>-0.02499</v>
      </c>
      <c r="C697" s="127" t="s">
        <v>1917</v>
      </c>
      <c r="D697" s="127" t="n">
        <f aca="false">D696*(1+B697)</f>
        <v>36139.2898309659</v>
      </c>
      <c r="E697" s="127" t="n">
        <f aca="false">AVERAGE(D688:D697)</f>
        <v>34151.1839766288</v>
      </c>
      <c r="F697" s="127" t="n">
        <f aca="false">D697/E697-1</f>
        <v>0.0582148441968415</v>
      </c>
      <c r="G697" s="127" t="n">
        <f aca="false">IF(E697&gt;E696,1,0)</f>
        <v>1</v>
      </c>
      <c r="H697" s="127" t="n">
        <f aca="false">D697/D685-1</f>
        <v>0.233090784362089</v>
      </c>
      <c r="I697" s="127" t="n">
        <f aca="false">STDEV(B692:B697)*SQRT(12)*100</f>
        <v>9.89688557496751</v>
      </c>
      <c r="K697" s="127" t="str">
        <f aca="false">IF(AND(ISNUMBER(J697),ISNUMBER(J691)),J697-J691,"")</f>
        <v/>
      </c>
      <c r="L697" s="127" t="n">
        <v>292</v>
      </c>
      <c r="M697" s="127" t="n">
        <f aca="false">IF(AND(ISNUMBER(L697),ISNUMBER(L691)),L697-L691,"")</f>
        <v>-26</v>
      </c>
      <c r="N697" s="127" t="n">
        <v>3.2</v>
      </c>
      <c r="O697" s="127" t="n">
        <f aca="false">IF(AND(ISNUMBER(N697),ISNUMBER(N691)),N697-N691,"")</f>
        <v>-0.0999999999999996</v>
      </c>
      <c r="P697" s="127" t="n">
        <v>1</v>
      </c>
      <c r="Q697" s="127" t="n">
        <v>1</v>
      </c>
      <c r="R697" s="127" t="n">
        <f aca="false">IF(ISNUMBER(F697),IF(AND(F697&gt;0.02,G697=1),100,IF(F697&gt;-0.02,50,0)),"")</f>
        <v>100</v>
      </c>
      <c r="S697" s="127" t="n">
        <f aca="false">IF(ISNUMBER(H697),IF(H697&gt;0.05,100,IF(H697&gt;0,50,0)),"")</f>
        <v>100</v>
      </c>
      <c r="T697" s="127" t="n">
        <f aca="false">IF(AND(A697&gt;="2019-01",ISNUMBER(L697)),IF(AND(L697&lt;350,OR(NOT(ISNUMBER(M697)),M697&lt;50)),100,IF(L697&lt;=450,50,0)),IF(ISNUMBER(J697),IF(AND(J697&lt;0.95,OR(NOT(ISNUMBER(K697)),K697&lt;0.2)),100,IF(AND(J697&lt;=1.35,OR(NOT(ISNUMBER(K697)),K697&lt;0.4)),50,0)),""))</f>
        <v>100</v>
      </c>
      <c r="U697" s="127" t="n">
        <f aca="false">IF(ISNUMBER(P697),IF(P697=1,100,IF(P697=0,50,0)),"")</f>
        <v>100</v>
      </c>
      <c r="V697" s="127" t="n">
        <f aca="false">IF(ISNUMBER(Q697),IF(Q697=1,0,100),"")</f>
        <v>0</v>
      </c>
      <c r="W697" s="127" t="n">
        <f aca="false">IF(ISNUMBER(N697),IF(OR(N697&lt;4,AND(N697&lt;6,ISNUMBER(O697),O697&lt;-0.3)),100,IF(OR(N697&lt;=6,AND(ISNUMBER(O697),O697&lt;-0.3)),50,0)),"")</f>
        <v>100</v>
      </c>
      <c r="X697" s="127" t="n">
        <f aca="false">IF(ISNUMBER(I697),IF(I697&lt;15,100,IF(I697&lt;=25,50,0)),"")</f>
        <v>100</v>
      </c>
      <c r="Y697" s="127" t="n">
        <f aca="false">SUMPRODUCT({30,10,20,15,10,10,5},--ISNUMBER(R697:X697))</f>
        <v>100</v>
      </c>
      <c r="Z697" s="127" t="n">
        <f aca="false">IF(Y697&gt;=60,SUMPRODUCT({30,10,20,15,10,10,5},R697:X697)/Y697,"")</f>
        <v>90</v>
      </c>
      <c r="AA697" s="127" t="str">
        <f aca="false">IF(ISNUMBER(Z697),IF(Z697&gt;=70,"EASY",IF(Z697&gt;40,"UNCERTAIN","HARD")),"")</f>
        <v>EASY</v>
      </c>
    </row>
    <row r="698" customFormat="false" ht="15" hidden="false" customHeight="false" outlineLevel="0" collapsed="false">
      <c r="A698" s="127" t="s">
        <v>1989</v>
      </c>
      <c r="B698" s="127" t="n">
        <v>0.027016</v>
      </c>
      <c r="C698" s="127" t="s">
        <v>1917</v>
      </c>
      <c r="D698" s="127" t="n">
        <f aca="false">D697*(1+B698)</f>
        <v>37115.6288850392</v>
      </c>
      <c r="E698" s="127" t="n">
        <f aca="false">AVERAGE(D689:D698)</f>
        <v>34634.2451108202</v>
      </c>
      <c r="F698" s="127" t="n">
        <f aca="false">D698/E698-1</f>
        <v>0.0716453835294895</v>
      </c>
      <c r="G698" s="127" t="n">
        <f aca="false">IF(E698&gt;E697,1,0)</f>
        <v>1</v>
      </c>
      <c r="H698" s="127" t="n">
        <f aca="false">D698/D686-1</f>
        <v>0.246588198981407</v>
      </c>
      <c r="I698" s="127" t="n">
        <f aca="false">STDEV(B693:B698)*SQRT(12)*100</f>
        <v>10.0878604581943</v>
      </c>
      <c r="K698" s="127" t="str">
        <f aca="false">IF(AND(ISNUMBER(J698),ISNUMBER(J692)),J698-J692,"")</f>
        <v/>
      </c>
      <c r="L698" s="127" t="n">
        <v>268</v>
      </c>
      <c r="M698" s="127" t="n">
        <f aca="false">IF(AND(ISNUMBER(L698),ISNUMBER(L692)),L698-L692,"")</f>
        <v>-57</v>
      </c>
      <c r="N698" s="127" t="n">
        <v>3.0667</v>
      </c>
      <c r="O698" s="127" t="n">
        <f aca="false">IF(AND(ISNUMBER(N698),ISNUMBER(N692)),N698-N692,"")</f>
        <v>-0.2333</v>
      </c>
      <c r="P698" s="127" t="n">
        <v>0</v>
      </c>
      <c r="Q698" s="127" t="n">
        <v>0</v>
      </c>
      <c r="R698" s="127" t="n">
        <f aca="false">IF(ISNUMBER(F698),IF(AND(F698&gt;0.02,G698=1),100,IF(F698&gt;-0.02,50,0)),"")</f>
        <v>100</v>
      </c>
      <c r="S698" s="127" t="n">
        <f aca="false">IF(ISNUMBER(H698),IF(H698&gt;0.05,100,IF(H698&gt;0,50,0)),"")</f>
        <v>100</v>
      </c>
      <c r="T698" s="127" t="n">
        <f aca="false">IF(AND(A698&gt;="2019-01",ISNUMBER(L698)),IF(AND(L698&lt;350,OR(NOT(ISNUMBER(M698)),M698&lt;50)),100,IF(L698&lt;=450,50,0)),IF(ISNUMBER(J698),IF(AND(J698&lt;0.95,OR(NOT(ISNUMBER(K698)),K698&lt;0.2)),100,IF(AND(J698&lt;=1.35,OR(NOT(ISNUMBER(K698)),K698&lt;0.4)),50,0)),""))</f>
        <v>100</v>
      </c>
      <c r="U698" s="127" t="n">
        <f aca="false">IF(ISNUMBER(P698),IF(P698=1,100,IF(P698=0,50,0)),"")</f>
        <v>50</v>
      </c>
      <c r="V698" s="127" t="n">
        <f aca="false">IF(ISNUMBER(Q698),IF(Q698=1,0,100),"")</f>
        <v>100</v>
      </c>
      <c r="W698" s="127" t="n">
        <f aca="false">IF(ISNUMBER(N698),IF(OR(N698&lt;4,AND(N698&lt;6,ISNUMBER(O698),O698&lt;-0.3)),100,IF(OR(N698&lt;=6,AND(ISNUMBER(O698),O698&lt;-0.3)),50,0)),"")</f>
        <v>100</v>
      </c>
      <c r="X698" s="127" t="n">
        <f aca="false">IF(ISNUMBER(I698),IF(I698&lt;15,100,IF(I698&lt;=25,50,0)),"")</f>
        <v>100</v>
      </c>
      <c r="Y698" s="127" t="n">
        <f aca="false">SUMPRODUCT({30,10,20,15,10,10,5},--ISNUMBER(R698:X698))</f>
        <v>100</v>
      </c>
      <c r="Z698" s="127" t="n">
        <f aca="false">IF(Y698&gt;=60,SUMPRODUCT({30,10,20,15,10,10,5},R698:X698)/Y698,"")</f>
        <v>92.5</v>
      </c>
      <c r="AA698" s="127" t="str">
        <f aca="false">IF(ISNUMBER(Z698),IF(Z698&gt;=70,"EASY",IF(Z698&gt;40,"UNCERTAIN","HARD")),"")</f>
        <v>EASY</v>
      </c>
    </row>
    <row r="699" customFormat="false" ht="15" hidden="false" customHeight="false" outlineLevel="0" collapsed="false">
      <c r="A699" s="127" t="s">
        <v>1990</v>
      </c>
      <c r="B699" s="127" t="n">
        <v>-0.014242</v>
      </c>
      <c r="C699" s="127" t="s">
        <v>1917</v>
      </c>
      <c r="D699" s="127" t="n">
        <f aca="false">D698*(1+B699)</f>
        <v>36587.0280984585</v>
      </c>
      <c r="E699" s="127" t="n">
        <f aca="false">AVERAGE(D690:D699)</f>
        <v>35198.8002668593</v>
      </c>
      <c r="F699" s="127" t="n">
        <f aca="false">D699/E699-1</f>
        <v>0.0394396349044408</v>
      </c>
      <c r="G699" s="127" t="n">
        <f aca="false">IF(E699&gt;E698,1,0)</f>
        <v>1</v>
      </c>
      <c r="H699" s="127" t="n">
        <f aca="false">D699/D687-1</f>
        <v>0.168403302635883</v>
      </c>
      <c r="I699" s="127" t="n">
        <f aca="false">STDEV(B694:B699)*SQRT(12)*100</f>
        <v>10.772435083861</v>
      </c>
      <c r="K699" s="127" t="str">
        <f aca="false">IF(AND(ISNUMBER(J699),ISNUMBER(J693)),J699-J693,"")</f>
        <v/>
      </c>
      <c r="L699" s="127" t="n">
        <v>287</v>
      </c>
      <c r="M699" s="127" t="n">
        <f aca="false">IF(AND(ISNUMBER(L699),ISNUMBER(L693)),L699-L693,"")</f>
        <v>-26</v>
      </c>
      <c r="N699" s="127" t="n">
        <v>2.9333</v>
      </c>
      <c r="O699" s="127" t="n">
        <f aca="false">IF(AND(ISNUMBER(N699),ISNUMBER(N693)),N699-N693,"")</f>
        <v>-0.3667</v>
      </c>
      <c r="P699" s="127" t="n">
        <v>0</v>
      </c>
      <c r="Q699" s="127" t="n">
        <v>0</v>
      </c>
      <c r="R699" s="127" t="n">
        <f aca="false">IF(ISNUMBER(F699),IF(AND(F699&gt;0.02,G699=1),100,IF(F699&gt;-0.02,50,0)),"")</f>
        <v>100</v>
      </c>
      <c r="S699" s="127" t="n">
        <f aca="false">IF(ISNUMBER(H699),IF(H699&gt;0.05,100,IF(H699&gt;0,50,0)),"")</f>
        <v>100</v>
      </c>
      <c r="T699" s="127" t="n">
        <f aca="false">IF(AND(A699&gt;="2019-01",ISNUMBER(L699)),IF(AND(L699&lt;350,OR(NOT(ISNUMBER(M699)),M699&lt;50)),100,IF(L699&lt;=450,50,0)),IF(ISNUMBER(J699),IF(AND(J699&lt;0.95,OR(NOT(ISNUMBER(K699)),K699&lt;0.2)),100,IF(AND(J699&lt;=1.35,OR(NOT(ISNUMBER(K699)),K699&lt;0.4)),50,0)),""))</f>
        <v>100</v>
      </c>
      <c r="U699" s="127" t="n">
        <f aca="false">IF(ISNUMBER(P699),IF(P699=1,100,IF(P699=0,50,0)),"")</f>
        <v>50</v>
      </c>
      <c r="V699" s="127" t="n">
        <f aca="false">IF(ISNUMBER(Q699),IF(Q699=1,0,100),"")</f>
        <v>100</v>
      </c>
      <c r="W699" s="127" t="n">
        <f aca="false">IF(ISNUMBER(N699),IF(OR(N699&lt;4,AND(N699&lt;6,ISNUMBER(O699),O699&lt;-0.3)),100,IF(OR(N699&lt;=6,AND(ISNUMBER(O699),O699&lt;-0.3)),50,0)),"")</f>
        <v>100</v>
      </c>
      <c r="X699" s="127" t="n">
        <f aca="false">IF(ISNUMBER(I699),IF(I699&lt;15,100,IF(I699&lt;=25,50,0)),"")</f>
        <v>100</v>
      </c>
      <c r="Y699" s="127" t="n">
        <f aca="false">SUMPRODUCT({30,10,20,15,10,10,5},--ISNUMBER(R699:X699))</f>
        <v>100</v>
      </c>
      <c r="Z699" s="127" t="n">
        <f aca="false">IF(Y699&gt;=60,SUMPRODUCT({30,10,20,15,10,10,5},R699:X699)/Y699,"")</f>
        <v>92.5</v>
      </c>
      <c r="AA699" s="127" t="str">
        <f aca="false">IF(ISNUMBER(Z699),IF(Z699&gt;=70,"EASY",IF(Z699&gt;40,"UNCERTAIN","HARD")),"")</f>
        <v>EASY</v>
      </c>
    </row>
    <row r="700" customFormat="false" ht="15" hidden="false" customHeight="false" outlineLevel="0" collapsed="false">
      <c r="A700" s="127" t="s">
        <v>1991</v>
      </c>
      <c r="B700" s="127" t="n">
        <v>-0.057545</v>
      </c>
      <c r="C700" s="127" t="s">
        <v>1917</v>
      </c>
      <c r="D700" s="127" t="n">
        <f aca="false">D699*(1+B700)</f>
        <v>34481.6275665327</v>
      </c>
      <c r="E700" s="127" t="n">
        <f aca="false">AVERAGE(D691:D700)</f>
        <v>35404.2313052223</v>
      </c>
      <c r="F700" s="127" t="n">
        <f aca="false">D700/E700-1</f>
        <v>-0.0260591376984222</v>
      </c>
      <c r="G700" s="127" t="n">
        <f aca="false">IF(E700&gt;E699,1,0)</f>
        <v>1</v>
      </c>
      <c r="H700" s="127" t="n">
        <f aca="false">D700/D688-1</f>
        <v>0.0680380619423129</v>
      </c>
      <c r="I700" s="127" t="n">
        <f aca="false">STDEV(B695:B700)*SQRT(12)*100</f>
        <v>14.0000073544266</v>
      </c>
      <c r="K700" s="127" t="str">
        <f aca="false">IF(AND(ISNUMBER(J700),ISNUMBER(J694)),J700-J694,"")</f>
        <v/>
      </c>
      <c r="L700" s="127" t="n">
        <v>355</v>
      </c>
      <c r="M700" s="127" t="n">
        <f aca="false">IF(AND(ISNUMBER(L700),ISNUMBER(L694)),L700-L694,"")</f>
        <v>52</v>
      </c>
      <c r="N700" s="127" t="n">
        <v>2.8</v>
      </c>
      <c r="O700" s="127" t="n">
        <f aca="false">IF(AND(ISNUMBER(N700),ISNUMBER(N694)),N700-N694,"")</f>
        <v>-0.5</v>
      </c>
      <c r="P700" s="127" t="n">
        <v>0</v>
      </c>
      <c r="Q700" s="127" t="n">
        <v>0</v>
      </c>
      <c r="R700" s="127" t="n">
        <f aca="false">IF(ISNUMBER(F700),IF(AND(F700&gt;0.02,G700=1),100,IF(F700&gt;-0.02,50,0)),"")</f>
        <v>0</v>
      </c>
      <c r="S700" s="127" t="n">
        <f aca="false">IF(ISNUMBER(H700),IF(H700&gt;0.05,100,IF(H700&gt;0,50,0)),"")</f>
        <v>100</v>
      </c>
      <c r="T700" s="127" t="n">
        <f aca="false">IF(AND(A700&gt;="2019-01",ISNUMBER(L700)),IF(AND(L700&lt;350,OR(NOT(ISNUMBER(M700)),M700&lt;50)),100,IF(L700&lt;=450,50,0)),IF(ISNUMBER(J700),IF(AND(J700&lt;0.95,OR(NOT(ISNUMBER(K700)),K700&lt;0.2)),100,IF(AND(J700&lt;=1.35,OR(NOT(ISNUMBER(K700)),K700&lt;0.4)),50,0)),""))</f>
        <v>50</v>
      </c>
      <c r="U700" s="127" t="n">
        <f aca="false">IF(ISNUMBER(P700),IF(P700=1,100,IF(P700=0,50,0)),"")</f>
        <v>50</v>
      </c>
      <c r="V700" s="127" t="n">
        <f aca="false">IF(ISNUMBER(Q700),IF(Q700=1,0,100),"")</f>
        <v>100</v>
      </c>
      <c r="W700" s="127" t="n">
        <f aca="false">IF(ISNUMBER(N700),IF(OR(N700&lt;4,AND(N700&lt;6,ISNUMBER(O700),O700&lt;-0.3)),100,IF(OR(N700&lt;=6,AND(ISNUMBER(O700),O700&lt;-0.3)),50,0)),"")</f>
        <v>100</v>
      </c>
      <c r="X700" s="127" t="n">
        <f aca="false">IF(ISNUMBER(I700),IF(I700&lt;15,100,IF(I700&lt;=25,50,0)),"")</f>
        <v>100</v>
      </c>
      <c r="Y700" s="127" t="n">
        <f aca="false">SUMPRODUCT({30,10,20,15,10,10,5},--ISNUMBER(R700:X700))</f>
        <v>100</v>
      </c>
      <c r="Z700" s="127" t="n">
        <f aca="false">IF(Y700&gt;=60,SUMPRODUCT({30,10,20,15,10,10,5},R700:X700)/Y700,"")</f>
        <v>52.5</v>
      </c>
      <c r="AA700" s="127" t="str">
        <f aca="false">IF(ISNUMBER(Z700),IF(Z700&gt;=70,"EASY",IF(Z700&gt;40,"UNCERTAIN","HARD")),"")</f>
        <v>UNCERTAIN</v>
      </c>
    </row>
    <row r="701" customFormat="false" ht="15" hidden="false" customHeight="false" outlineLevel="0" collapsed="false">
      <c r="A701" s="127" t="s">
        <v>1992</v>
      </c>
      <c r="B701" s="127" t="n">
        <v>-0.007625</v>
      </c>
      <c r="C701" s="127" t="s">
        <v>1917</v>
      </c>
      <c r="D701" s="127" t="n">
        <f aca="false">D700*(1+B701)</f>
        <v>34218.7051563379</v>
      </c>
      <c r="E701" s="127" t="n">
        <f aca="false">AVERAGE(D692:D701)</f>
        <v>35470.9445938927</v>
      </c>
      <c r="F701" s="127" t="n">
        <f aca="false">D701/E701-1</f>
        <v>-0.0353032447230185</v>
      </c>
      <c r="G701" s="127" t="n">
        <f aca="false">IF(E701&gt;E700,1,0)</f>
        <v>1</v>
      </c>
      <c r="H701" s="127" t="n">
        <f aca="false">D701/D689-1</f>
        <v>0.105917008008267</v>
      </c>
      <c r="I701" s="127" t="n">
        <f aca="false">STDEV(B696:B701)*SQRT(12)*100</f>
        <v>13.9796451744671</v>
      </c>
      <c r="K701" s="127" t="str">
        <f aca="false">IF(AND(ISNUMBER(J701),ISNUMBER(J695)),J701-J695,"")</f>
        <v/>
      </c>
      <c r="L701" s="127" t="n">
        <v>394</v>
      </c>
      <c r="M701" s="127" t="n">
        <f aca="false">IF(AND(ISNUMBER(L701),ISNUMBER(L695)),L701-L695,"")</f>
        <v>106</v>
      </c>
      <c r="N701" s="127" t="n">
        <v>2.8333</v>
      </c>
      <c r="O701" s="127" t="n">
        <f aca="false">IF(AND(ISNUMBER(N701),ISNUMBER(N695)),N701-N695,"")</f>
        <v>-0.4334</v>
      </c>
      <c r="P701" s="127" t="n">
        <v>0</v>
      </c>
      <c r="Q701" s="127" t="n">
        <v>0</v>
      </c>
      <c r="R701" s="127" t="n">
        <f aca="false">IF(ISNUMBER(F701),IF(AND(F701&gt;0.02,G701=1),100,IF(F701&gt;-0.02,50,0)),"")</f>
        <v>0</v>
      </c>
      <c r="S701" s="127" t="n">
        <f aca="false">IF(ISNUMBER(H701),IF(H701&gt;0.05,100,IF(H701&gt;0,50,0)),"")</f>
        <v>100</v>
      </c>
      <c r="T701" s="127" t="n">
        <f aca="false">IF(AND(A701&gt;="2019-01",ISNUMBER(L701)),IF(AND(L701&lt;350,OR(NOT(ISNUMBER(M701)),M701&lt;50)),100,IF(L701&lt;=450,50,0)),IF(ISNUMBER(J701),IF(AND(J701&lt;0.95,OR(NOT(ISNUMBER(K701)),K701&lt;0.2)),100,IF(AND(J701&lt;=1.35,OR(NOT(ISNUMBER(K701)),K701&lt;0.4)),50,0)),""))</f>
        <v>50</v>
      </c>
      <c r="U701" s="127" t="n">
        <f aca="false">IF(ISNUMBER(P701),IF(P701=1,100,IF(P701=0,50,0)),"")</f>
        <v>50</v>
      </c>
      <c r="V701" s="127" t="n">
        <f aca="false">IF(ISNUMBER(Q701),IF(Q701=1,0,100),"")</f>
        <v>100</v>
      </c>
      <c r="W701" s="127" t="n">
        <f aca="false">IF(ISNUMBER(N701),IF(OR(N701&lt;4,AND(N701&lt;6,ISNUMBER(O701),O701&lt;-0.3)),100,IF(OR(N701&lt;=6,AND(ISNUMBER(O701),O701&lt;-0.3)),50,0)),"")</f>
        <v>100</v>
      </c>
      <c r="X701" s="127" t="n">
        <f aca="false">IF(ISNUMBER(I701),IF(I701&lt;15,100,IF(I701&lt;=25,50,0)),"")</f>
        <v>100</v>
      </c>
      <c r="Y701" s="127" t="n">
        <f aca="false">SUMPRODUCT({30,10,20,15,10,10,5},--ISNUMBER(R701:X701))</f>
        <v>100</v>
      </c>
      <c r="Z701" s="127" t="n">
        <f aca="false">IF(Y701&gt;=60,SUMPRODUCT({30,10,20,15,10,10,5},R701:X701)/Y701,"")</f>
        <v>52.5</v>
      </c>
      <c r="AA701" s="127" t="str">
        <f aca="false">IF(ISNUMBER(Z701),IF(Z701&gt;=70,"EASY",IF(Z701&gt;40,"UNCERTAIN","HARD")),"")</f>
        <v>UNCERTAIN</v>
      </c>
    </row>
    <row r="702" customFormat="false" ht="15" hidden="false" customHeight="false" outlineLevel="0" collapsed="false">
      <c r="A702" s="127" t="s">
        <v>1993</v>
      </c>
      <c r="B702" s="127" t="n">
        <v>0.061524</v>
      </c>
      <c r="C702" s="127" t="s">
        <v>1917</v>
      </c>
      <c r="D702" s="127" t="n">
        <f aca="false">D701*(1+B702)</f>
        <v>36323.9767723764</v>
      </c>
      <c r="E702" s="127" t="n">
        <f aca="false">AVERAGE(D693:D702)</f>
        <v>35710.2013092006</v>
      </c>
      <c r="F702" s="127" t="n">
        <f aca="false">D702/E702-1</f>
        <v>0.0171876786092982</v>
      </c>
      <c r="G702" s="127" t="n">
        <f aca="false">IF(E702&gt;E701,1,0)</f>
        <v>1</v>
      </c>
      <c r="H702" s="127" t="n">
        <f aca="false">D702/D690-1</f>
        <v>0.120165956606754</v>
      </c>
      <c r="I702" s="127" t="n">
        <f aca="false">STDEV(B697:B702)*SQRT(12)*100</f>
        <v>14.4250077063411</v>
      </c>
      <c r="K702" s="127" t="str">
        <f aca="false">IF(AND(ISNUMBER(J702),ISNUMBER(J696)),J702-J696,"")</f>
        <v/>
      </c>
      <c r="L702" s="127" t="n">
        <v>331</v>
      </c>
      <c r="M702" s="127" t="n">
        <f aca="false">IF(AND(ISNUMBER(L702),ISNUMBER(L696)),L702-L696,"")</f>
        <v>59</v>
      </c>
      <c r="N702" s="127" t="n">
        <v>2.8667</v>
      </c>
      <c r="O702" s="127" t="n">
        <f aca="false">IF(AND(ISNUMBER(N702),ISNUMBER(N696)),N702-N696,"")</f>
        <v>-0.3666</v>
      </c>
      <c r="P702" s="127" t="n">
        <v>0</v>
      </c>
      <c r="Q702" s="127" t="n">
        <v>0</v>
      </c>
      <c r="R702" s="127" t="n">
        <f aca="false">IF(ISNUMBER(F702),IF(AND(F702&gt;0.02,G702=1),100,IF(F702&gt;-0.02,50,0)),"")</f>
        <v>50</v>
      </c>
      <c r="S702" s="127" t="n">
        <f aca="false">IF(ISNUMBER(H702),IF(H702&gt;0.05,100,IF(H702&gt;0,50,0)),"")</f>
        <v>100</v>
      </c>
      <c r="T702" s="127" t="n">
        <f aca="false">IF(AND(A702&gt;="2019-01",ISNUMBER(L702)),IF(AND(L702&lt;350,OR(NOT(ISNUMBER(M702)),M702&lt;50)),100,IF(L702&lt;=450,50,0)),IF(ISNUMBER(J702),IF(AND(J702&lt;0.95,OR(NOT(ISNUMBER(K702)),K702&lt;0.2)),100,IF(AND(J702&lt;=1.35,OR(NOT(ISNUMBER(K702)),K702&lt;0.4)),50,0)),""))</f>
        <v>50</v>
      </c>
      <c r="U702" s="127" t="n">
        <f aca="false">IF(ISNUMBER(P702),IF(P702=1,100,IF(P702=0,50,0)),"")</f>
        <v>50</v>
      </c>
      <c r="V702" s="127" t="n">
        <f aca="false">IF(ISNUMBER(Q702),IF(Q702=1,0,100),"")</f>
        <v>100</v>
      </c>
      <c r="W702" s="127" t="n">
        <f aca="false">IF(ISNUMBER(N702),IF(OR(N702&lt;4,AND(N702&lt;6,ISNUMBER(O702),O702&lt;-0.3)),100,IF(OR(N702&lt;=6,AND(ISNUMBER(O702),O702&lt;-0.3)),50,0)),"")</f>
        <v>100</v>
      </c>
      <c r="X702" s="127" t="n">
        <f aca="false">IF(ISNUMBER(I702),IF(I702&lt;15,100,IF(I702&lt;=25,50,0)),"")</f>
        <v>100</v>
      </c>
      <c r="Y702" s="127" t="n">
        <f aca="false">SUMPRODUCT({30,10,20,15,10,10,5},--ISNUMBER(R702:X702))</f>
        <v>100</v>
      </c>
      <c r="Z702" s="127" t="n">
        <f aca="false">IF(Y702&gt;=60,SUMPRODUCT({30,10,20,15,10,10,5},R702:X702)/Y702,"")</f>
        <v>67.5</v>
      </c>
      <c r="AA702" s="127" t="str">
        <f aca="false">IF(ISNUMBER(Z702),IF(Z702&gt;=70,"EASY",IF(Z702&gt;40,"UNCERTAIN","HARD")),"")</f>
        <v>UNCERTAIN</v>
      </c>
    </row>
    <row r="703" customFormat="false" ht="15" hidden="false" customHeight="false" outlineLevel="0" collapsed="false">
      <c r="A703" s="127" t="s">
        <v>1994</v>
      </c>
      <c r="B703" s="127" t="n">
        <v>0.049607</v>
      </c>
      <c r="C703" s="127" t="s">
        <v>1917</v>
      </c>
      <c r="D703" s="127" t="n">
        <f aca="false">D702*(1+B703)</f>
        <v>38125.9002881237</v>
      </c>
      <c r="E703" s="127" t="n">
        <f aca="false">AVERAGE(D694:D703)</f>
        <v>36052.1680022175</v>
      </c>
      <c r="F703" s="127" t="n">
        <f aca="false">D703/E703-1</f>
        <v>0.0575203212682995</v>
      </c>
      <c r="G703" s="127" t="n">
        <f aca="false">IF(E703&gt;E702,1,0)</f>
        <v>1</v>
      </c>
      <c r="H703" s="127" t="n">
        <f aca="false">D703/D691-1</f>
        <v>0.136337217872506</v>
      </c>
      <c r="I703" s="127" t="n">
        <f aca="false">STDEV(B698:B703)*SQRT(12)*100</f>
        <v>15.471281879017</v>
      </c>
      <c r="K703" s="127" t="str">
        <f aca="false">IF(AND(ISNUMBER(J703),ISNUMBER(J697)),J703-J697,"")</f>
        <v/>
      </c>
      <c r="L703" s="127" t="n">
        <v>296</v>
      </c>
      <c r="M703" s="127" t="n">
        <f aca="false">IF(AND(ISNUMBER(L703),ISNUMBER(L697)),L703-L697,"")</f>
        <v>4</v>
      </c>
      <c r="N703" s="127" t="n">
        <v>2.9</v>
      </c>
      <c r="O703" s="127" t="n">
        <f aca="false">IF(AND(ISNUMBER(N703),ISNUMBER(N697)),N703-N697,"")</f>
        <v>-0.3</v>
      </c>
      <c r="P703" s="127" t="n">
        <v>0</v>
      </c>
      <c r="Q703" s="127" t="n">
        <v>0</v>
      </c>
      <c r="R703" s="127" t="n">
        <f aca="false">IF(ISNUMBER(F703),IF(AND(F703&gt;0.02,G703=1),100,IF(F703&gt;-0.02,50,0)),"")</f>
        <v>100</v>
      </c>
      <c r="S703" s="127" t="n">
        <f aca="false">IF(ISNUMBER(H703),IF(H703&gt;0.05,100,IF(H703&gt;0,50,0)),"")</f>
        <v>100</v>
      </c>
      <c r="T703" s="127" t="n">
        <f aca="false">IF(AND(A703&gt;="2019-01",ISNUMBER(L703)),IF(AND(L703&lt;350,OR(NOT(ISNUMBER(M703)),M703&lt;50)),100,IF(L703&lt;=450,50,0)),IF(ISNUMBER(J703),IF(AND(J703&lt;0.95,OR(NOT(ISNUMBER(K703)),K703&lt;0.2)),100,IF(AND(J703&lt;=1.35,OR(NOT(ISNUMBER(K703)),K703&lt;0.4)),50,0)),""))</f>
        <v>100</v>
      </c>
      <c r="U703" s="127" t="n">
        <f aca="false">IF(ISNUMBER(P703),IF(P703=1,100,IF(P703=0,50,0)),"")</f>
        <v>50</v>
      </c>
      <c r="V703" s="127" t="n">
        <f aca="false">IF(ISNUMBER(Q703),IF(Q703=1,0,100),"")</f>
        <v>100</v>
      </c>
      <c r="W703" s="127" t="n">
        <f aca="false">IF(ISNUMBER(N703),IF(OR(N703&lt;4,AND(N703&lt;6,ISNUMBER(O703),O703&lt;-0.3)),100,IF(OR(N703&lt;=6,AND(ISNUMBER(O703),O703&lt;-0.3)),50,0)),"")</f>
        <v>100</v>
      </c>
      <c r="X703" s="127" t="n">
        <f aca="false">IF(ISNUMBER(I703),IF(I703&lt;15,100,IF(I703&lt;=25,50,0)),"")</f>
        <v>50</v>
      </c>
      <c r="Y703" s="127" t="n">
        <f aca="false">SUMPRODUCT({30,10,20,15,10,10,5},--ISNUMBER(R703:X703))</f>
        <v>100</v>
      </c>
      <c r="Z703" s="127" t="n">
        <f aca="false">IF(Y703&gt;=60,SUMPRODUCT({30,10,20,15,10,10,5},R703:X703)/Y703,"")</f>
        <v>90</v>
      </c>
      <c r="AA703" s="127" t="str">
        <f aca="false">IF(ISNUMBER(Z703),IF(Z703&gt;=70,"EASY",IF(Z703&gt;40,"UNCERTAIN","HARD")),"")</f>
        <v>EASY</v>
      </c>
    </row>
    <row r="704" customFormat="false" ht="15" hidden="false" customHeight="false" outlineLevel="0" collapsed="false">
      <c r="A704" s="127" t="s">
        <v>1995</v>
      </c>
      <c r="B704" s="127" t="n">
        <v>0.021667</v>
      </c>
      <c r="C704" s="127" t="s">
        <v>1917</v>
      </c>
      <c r="D704" s="127" t="n">
        <f aca="false">D703*(1+B704)</f>
        <v>38951.9741696665</v>
      </c>
      <c r="E704" s="127" t="n">
        <f aca="false">AVERAGE(D695:D704)</f>
        <v>36406.6459038756</v>
      </c>
      <c r="F704" s="127" t="n">
        <f aca="false">D704/E704-1</f>
        <v>0.0699138358559961</v>
      </c>
      <c r="G704" s="127" t="n">
        <f aca="false">IF(E704&gt;E703,1,0)</f>
        <v>1</v>
      </c>
      <c r="H704" s="127" t="n">
        <f aca="false">D704/D692-1</f>
        <v>0.147962156795073</v>
      </c>
      <c r="I704" s="127" t="n">
        <f aca="false">STDEV(B699:B704)*SQRT(12)*100</f>
        <v>15.3463277394952</v>
      </c>
      <c r="K704" s="127" t="str">
        <f aca="false">IF(AND(ISNUMBER(J704),ISNUMBER(J698)),J704-J698,"")</f>
        <v/>
      </c>
      <c r="L704" s="127" t="n">
        <v>286</v>
      </c>
      <c r="M704" s="127" t="n">
        <f aca="false">IF(AND(ISNUMBER(L704),ISNUMBER(L698)),L704-L698,"")</f>
        <v>18</v>
      </c>
      <c r="N704" s="127" t="n">
        <v>2.9333</v>
      </c>
      <c r="O704" s="127" t="n">
        <f aca="false">IF(AND(ISNUMBER(N704),ISNUMBER(N698)),N704-N698,"")</f>
        <v>-0.1334</v>
      </c>
      <c r="P704" s="127" t="n">
        <v>0</v>
      </c>
      <c r="Q704" s="127" t="n">
        <v>0</v>
      </c>
      <c r="R704" s="127" t="n">
        <f aca="false">IF(ISNUMBER(F704),IF(AND(F704&gt;0.02,G704=1),100,IF(F704&gt;-0.02,50,0)),"")</f>
        <v>100</v>
      </c>
      <c r="S704" s="127" t="n">
        <f aca="false">IF(ISNUMBER(H704),IF(H704&gt;0.05,100,IF(H704&gt;0,50,0)),"")</f>
        <v>100</v>
      </c>
      <c r="T704" s="127" t="n">
        <f aca="false">IF(AND(A704&gt;="2019-01",ISNUMBER(L704)),IF(AND(L704&lt;350,OR(NOT(ISNUMBER(M704)),M704&lt;50)),100,IF(L704&lt;=450,50,0)),IF(ISNUMBER(J704),IF(AND(J704&lt;0.95,OR(NOT(ISNUMBER(K704)),K704&lt;0.2)),100,IF(AND(J704&lt;=1.35,OR(NOT(ISNUMBER(K704)),K704&lt;0.4)),50,0)),""))</f>
        <v>100</v>
      </c>
      <c r="U704" s="127" t="n">
        <f aca="false">IF(ISNUMBER(P704),IF(P704=1,100,IF(P704=0,50,0)),"")</f>
        <v>50</v>
      </c>
      <c r="V704" s="127" t="n">
        <f aca="false">IF(ISNUMBER(Q704),IF(Q704=1,0,100),"")</f>
        <v>100</v>
      </c>
      <c r="W704" s="127" t="n">
        <f aca="false">IF(ISNUMBER(N704),IF(OR(N704&lt;4,AND(N704&lt;6,ISNUMBER(O704),O704&lt;-0.3)),100,IF(OR(N704&lt;=6,AND(ISNUMBER(O704),O704&lt;-0.3)),50,0)),"")</f>
        <v>100</v>
      </c>
      <c r="X704" s="127" t="n">
        <f aca="false">IF(ISNUMBER(I704),IF(I704&lt;15,100,IF(I704&lt;=25,50,0)),"")</f>
        <v>50</v>
      </c>
      <c r="Y704" s="127" t="n">
        <f aca="false">SUMPRODUCT({30,10,20,15,10,10,5},--ISNUMBER(R704:X704))</f>
        <v>100</v>
      </c>
      <c r="Z704" s="127" t="n">
        <f aca="false">IF(Y704&gt;=60,SUMPRODUCT({30,10,20,15,10,10,5},R704:X704)/Y704,"")</f>
        <v>90</v>
      </c>
      <c r="AA704" s="127" t="str">
        <f aca="false">IF(ISNUMBER(Z704),IF(Z704&gt;=70,"EASY",IF(Z704&gt;40,"UNCERTAIN","HARD")),"")</f>
        <v>EASY</v>
      </c>
    </row>
    <row r="705" customFormat="false" ht="15" hidden="false" customHeight="false" outlineLevel="0" collapsed="false">
      <c r="A705" s="127" t="s">
        <v>1996</v>
      </c>
      <c r="B705" s="127" t="n">
        <v>0.019067</v>
      </c>
      <c r="C705" s="127" t="s">
        <v>1917</v>
      </c>
      <c r="D705" s="127" t="n">
        <f aca="false">D704*(1+B705)</f>
        <v>39694.6714611595</v>
      </c>
      <c r="E705" s="127" t="n">
        <f aca="false">AVERAGE(D696:D705)</f>
        <v>36870.436035726</v>
      </c>
      <c r="F705" s="127" t="n">
        <f aca="false">D705/E705-1</f>
        <v>0.0765989158006422</v>
      </c>
      <c r="G705" s="127" t="n">
        <f aca="false">IF(E705&gt;E704,1,0)</f>
        <v>1</v>
      </c>
      <c r="H705" s="127" t="n">
        <f aca="false">D705/D693-1</f>
        <v>0.143733203535941</v>
      </c>
      <c r="I705" s="127" t="n">
        <f aca="false">STDEV(B700:B705)*SQRT(12)*100</f>
        <v>14.8560804107948</v>
      </c>
      <c r="K705" s="127" t="str">
        <f aca="false">IF(AND(ISNUMBER(J705),ISNUMBER(J699)),J705-J699,"")</f>
        <v/>
      </c>
      <c r="L705" s="127" t="n">
        <v>282</v>
      </c>
      <c r="M705" s="127" t="n">
        <f aca="false">IF(AND(ISNUMBER(L705),ISNUMBER(L699)),L705-L699,"")</f>
        <v>-5</v>
      </c>
      <c r="N705" s="127" t="n">
        <v>2.9667</v>
      </c>
      <c r="O705" s="127" t="n">
        <f aca="false">IF(AND(ISNUMBER(N705),ISNUMBER(N699)),N705-N699,"")</f>
        <v>0.0333999999999999</v>
      </c>
      <c r="P705" s="127" t="n">
        <v>0</v>
      </c>
      <c r="Q705" s="127" t="n">
        <v>0</v>
      </c>
      <c r="R705" s="127" t="n">
        <f aca="false">IF(ISNUMBER(F705),IF(AND(F705&gt;0.02,G705=1),100,IF(F705&gt;-0.02,50,0)),"")</f>
        <v>100</v>
      </c>
      <c r="S705" s="127" t="n">
        <f aca="false">IF(ISNUMBER(H705),IF(H705&gt;0.05,100,IF(H705&gt;0,50,0)),"")</f>
        <v>100</v>
      </c>
      <c r="T705" s="127" t="n">
        <f aca="false">IF(AND(A705&gt;="2019-01",ISNUMBER(L705)),IF(AND(L705&lt;350,OR(NOT(ISNUMBER(M705)),M705&lt;50)),100,IF(L705&lt;=450,50,0)),IF(ISNUMBER(J705),IF(AND(J705&lt;0.95,OR(NOT(ISNUMBER(K705)),K705&lt;0.2)),100,IF(AND(J705&lt;=1.35,OR(NOT(ISNUMBER(K705)),K705&lt;0.4)),50,0)),""))</f>
        <v>100</v>
      </c>
      <c r="U705" s="127" t="n">
        <f aca="false">IF(ISNUMBER(P705),IF(P705=1,100,IF(P705=0,50,0)),"")</f>
        <v>50</v>
      </c>
      <c r="V705" s="127" t="n">
        <f aca="false">IF(ISNUMBER(Q705),IF(Q705=1,0,100),"")</f>
        <v>100</v>
      </c>
      <c r="W705" s="127" t="n">
        <f aca="false">IF(ISNUMBER(N705),IF(OR(N705&lt;4,AND(N705&lt;6,ISNUMBER(O705),O705&lt;-0.3)),100,IF(OR(N705&lt;=6,AND(ISNUMBER(O705),O705&lt;-0.3)),50,0)),"")</f>
        <v>100</v>
      </c>
      <c r="X705" s="127" t="n">
        <f aca="false">IF(ISNUMBER(I705),IF(I705&lt;15,100,IF(I705&lt;=25,50,0)),"")</f>
        <v>100</v>
      </c>
      <c r="Y705" s="127" t="n">
        <f aca="false">SUMPRODUCT({30,10,20,15,10,10,5},--ISNUMBER(R705:X705))</f>
        <v>100</v>
      </c>
      <c r="Z705" s="127" t="n">
        <f aca="false">IF(Y705&gt;=60,SUMPRODUCT({30,10,20,15,10,10,5},R705:X705)/Y705,"")</f>
        <v>92.5</v>
      </c>
      <c r="AA705" s="127" t="str">
        <f aca="false">IF(ISNUMBER(Z705),IF(Z705&gt;=70,"EASY",IF(Z705&gt;40,"UNCERTAIN","HARD")),"")</f>
        <v>EASY</v>
      </c>
    </row>
    <row r="706" customFormat="false" ht="15" hidden="false" customHeight="false" outlineLevel="0" collapsed="false">
      <c r="A706" s="127" t="s">
        <v>1997</v>
      </c>
      <c r="B706" s="127" t="n">
        <v>0.035324</v>
      </c>
      <c r="C706" s="127" t="s">
        <v>1917</v>
      </c>
      <c r="D706" s="127" t="n">
        <f aca="false">D705*(1+B706)</f>
        <v>41096.8460358535</v>
      </c>
      <c r="E706" s="127" t="n">
        <f aca="false">AVERAGE(D697:D706)</f>
        <v>37273.5648264514</v>
      </c>
      <c r="F706" s="127" t="n">
        <f aca="false">D706/E706-1</f>
        <v>0.102573532400339</v>
      </c>
      <c r="G706" s="127" t="n">
        <f aca="false">IF(E706&gt;E705,1,0)</f>
        <v>1</v>
      </c>
      <c r="H706" s="127" t="n">
        <f aca="false">D706/D694-1</f>
        <v>0.160691940103377</v>
      </c>
      <c r="I706" s="127" t="n">
        <f aca="false">STDEV(B701:B706)*SQRT(12)*100</f>
        <v>8.5009933367813</v>
      </c>
      <c r="K706" s="127" t="str">
        <f aca="false">IF(AND(ISNUMBER(J706),ISNUMBER(J700)),J706-J700,"")</f>
        <v/>
      </c>
      <c r="L706" s="127" t="n">
        <v>280</v>
      </c>
      <c r="M706" s="127" t="n">
        <f aca="false">IF(AND(ISNUMBER(L706),ISNUMBER(L700)),L706-L700,"")</f>
        <v>-75</v>
      </c>
      <c r="N706" s="127" t="n">
        <v>3</v>
      </c>
      <c r="O706" s="127" t="n">
        <f aca="false">IF(AND(ISNUMBER(N706),ISNUMBER(N700)),N706-N700,"")</f>
        <v>0.2</v>
      </c>
      <c r="P706" s="127" t="n">
        <v>1</v>
      </c>
      <c r="Q706" s="127" t="n">
        <v>0</v>
      </c>
      <c r="R706" s="127" t="n">
        <f aca="false">IF(ISNUMBER(F706),IF(AND(F706&gt;0.02,G706=1),100,IF(F706&gt;-0.02,50,0)),"")</f>
        <v>100</v>
      </c>
      <c r="S706" s="127" t="n">
        <f aca="false">IF(ISNUMBER(H706),IF(H706&gt;0.05,100,IF(H706&gt;0,50,0)),"")</f>
        <v>100</v>
      </c>
      <c r="T706" s="127" t="n">
        <f aca="false">IF(AND(A706&gt;="2019-01",ISNUMBER(L706)),IF(AND(L706&lt;350,OR(NOT(ISNUMBER(M706)),M706&lt;50)),100,IF(L706&lt;=450,50,0)),IF(ISNUMBER(J706),IF(AND(J706&lt;0.95,OR(NOT(ISNUMBER(K706)),K706&lt;0.2)),100,IF(AND(J706&lt;=1.35,OR(NOT(ISNUMBER(K706)),K706&lt;0.4)),50,0)),""))</f>
        <v>100</v>
      </c>
      <c r="U706" s="127" t="n">
        <f aca="false">IF(ISNUMBER(P706),IF(P706=1,100,IF(P706=0,50,0)),"")</f>
        <v>100</v>
      </c>
      <c r="V706" s="127" t="n">
        <f aca="false">IF(ISNUMBER(Q706),IF(Q706=1,0,100),"")</f>
        <v>100</v>
      </c>
      <c r="W706" s="127" t="n">
        <f aca="false">IF(ISNUMBER(N706),IF(OR(N706&lt;4,AND(N706&lt;6,ISNUMBER(O706),O706&lt;-0.3)),100,IF(OR(N706&lt;=6,AND(ISNUMBER(O706),O706&lt;-0.3)),50,0)),"")</f>
        <v>100</v>
      </c>
      <c r="X706" s="127" t="n">
        <f aca="false">IF(ISNUMBER(I706),IF(I706&lt;15,100,IF(I706&lt;=25,50,0)),"")</f>
        <v>100</v>
      </c>
      <c r="Y706" s="127" t="n">
        <f aca="false">SUMPRODUCT({30,10,20,15,10,10,5},--ISNUMBER(R706:X706))</f>
        <v>100</v>
      </c>
      <c r="Z706" s="127" t="n">
        <f aca="false">IF(Y706&gt;=60,SUMPRODUCT({30,10,20,15,10,10,5},R706:X706)/Y706,"")</f>
        <v>100</v>
      </c>
      <c r="AA706" s="127" t="str">
        <f aca="false">IF(ISNUMBER(Z706),IF(Z706&gt;=70,"EASY",IF(Z706&gt;40,"UNCERTAIN","HARD")),"")</f>
        <v>EASY</v>
      </c>
    </row>
    <row r="707" customFormat="false" ht="15" hidden="false" customHeight="false" outlineLevel="0" collapsed="false">
      <c r="A707" s="128" t="s">
        <v>1998</v>
      </c>
      <c r="B707" s="128" t="n">
        <v>0.022687</v>
      </c>
      <c r="C707" s="128" t="s">
        <v>1999</v>
      </c>
      <c r="D707" s="127" t="n">
        <f aca="false">D706*(1+B707)</f>
        <v>42029.2101818689</v>
      </c>
      <c r="E707" s="127" t="n">
        <f aca="false">AVERAGE(D698:D707)</f>
        <v>37862.5568615417</v>
      </c>
      <c r="F707" s="127" t="n">
        <f aca="false">D707/E707-1</f>
        <v>0.110046802585576</v>
      </c>
      <c r="G707" s="127" t="n">
        <f aca="false">IF(E707&gt;E706,1,0)</f>
        <v>1</v>
      </c>
      <c r="H707" s="127" t="n">
        <f aca="false">D707/D695-1</f>
        <v>0.198889972203399</v>
      </c>
      <c r="I707" s="127" t="n">
        <f aca="false">STDEV(B702:B707)*SQRT(12)*100</f>
        <v>6.00045755322042</v>
      </c>
      <c r="K707" s="127" t="str">
        <f aca="false">IF(AND(ISNUMBER(J707),ISNUMBER(J701)),J707-J701,"")</f>
        <v/>
      </c>
      <c r="L707" s="127" t="n">
        <v>294</v>
      </c>
      <c r="M707" s="127" t="n">
        <f aca="false">IF(AND(ISNUMBER(L707),ISNUMBER(L701)),L707-L701,"")</f>
        <v>-100</v>
      </c>
      <c r="N707" s="127" t="n">
        <v>2.9667</v>
      </c>
      <c r="O707" s="127" t="n">
        <f aca="false">IF(AND(ISNUMBER(N707),ISNUMBER(N701)),N707-N701,"")</f>
        <v>0.1334</v>
      </c>
      <c r="P707" s="127" t="n">
        <v>1</v>
      </c>
      <c r="Q707" s="127" t="n">
        <v>0</v>
      </c>
      <c r="R707" s="127" t="n">
        <f aca="false">IF(ISNUMBER(F707),IF(AND(F707&gt;0.02,G707=1),100,IF(F707&gt;-0.02,50,0)),"")</f>
        <v>100</v>
      </c>
      <c r="S707" s="127" t="n">
        <f aca="false">IF(ISNUMBER(H707),IF(H707&gt;0.05,100,IF(H707&gt;0,50,0)),"")</f>
        <v>100</v>
      </c>
      <c r="T707" s="127" t="n">
        <f aca="false">IF(AND(A707&gt;="2019-01",ISNUMBER(L707)),IF(AND(L707&lt;350,OR(NOT(ISNUMBER(M707)),M707&lt;50)),100,IF(L707&lt;=450,50,0)),IF(ISNUMBER(J707),IF(AND(J707&lt;0.95,OR(NOT(ISNUMBER(K707)),K707&lt;0.2)),100,IF(AND(J707&lt;=1.35,OR(NOT(ISNUMBER(K707)),K707&lt;0.4)),50,0)),""))</f>
        <v>100</v>
      </c>
      <c r="U707" s="127" t="n">
        <f aca="false">IF(ISNUMBER(P707),IF(P707=1,100,IF(P707=0,50,0)),"")</f>
        <v>100</v>
      </c>
      <c r="V707" s="127" t="n">
        <f aca="false">IF(ISNUMBER(Q707),IF(Q707=1,0,100),"")</f>
        <v>100</v>
      </c>
      <c r="W707" s="127" t="n">
        <f aca="false">IF(ISNUMBER(N707),IF(OR(N707&lt;4,AND(N707&lt;6,ISNUMBER(O707),O707&lt;-0.3)),100,IF(OR(N707&lt;=6,AND(ISNUMBER(O707),O707&lt;-0.3)),50,0)),"")</f>
        <v>100</v>
      </c>
      <c r="X707" s="127" t="n">
        <f aca="false">IF(ISNUMBER(I707),IF(I707&lt;15,100,IF(I707&lt;=25,50,0)),"")</f>
        <v>100</v>
      </c>
      <c r="Y707" s="127" t="n">
        <f aca="false">SUMPRODUCT({30,10,20,15,10,10,5},--ISNUMBER(R707:X707))</f>
        <v>100</v>
      </c>
      <c r="Z707" s="127" t="n">
        <f aca="false">IF(Y707&gt;=60,SUMPRODUCT({30,10,20,15,10,10,5},R707:X707)/Y707,"")</f>
        <v>100</v>
      </c>
      <c r="AA707" s="127" t="str">
        <f aca="false">IF(ISNUMBER(Z707),IF(Z707&gt;=70,"EASY",IF(Z707&gt;40,"UNCERTAIN","HARD")),"")</f>
        <v>EASY</v>
      </c>
    </row>
    <row r="708" customFormat="false" ht="15" hidden="false" customHeight="false" outlineLevel="0" collapsed="false">
      <c r="A708" s="128" t="s">
        <v>2000</v>
      </c>
      <c r="B708" s="128" t="n">
        <v>0.0013</v>
      </c>
      <c r="C708" s="128" t="s">
        <v>1999</v>
      </c>
      <c r="D708" s="127" t="n">
        <f aca="false">D707*(1+B708)</f>
        <v>42083.8481551054</v>
      </c>
      <c r="E708" s="127" t="n">
        <f aca="false">AVERAGE(D699:D708)</f>
        <v>38359.3787885483</v>
      </c>
      <c r="F708" s="127" t="n">
        <f aca="false">D708/E708-1</f>
        <v>0.097094100170072</v>
      </c>
      <c r="G708" s="127" t="n">
        <f aca="false">IF(E708&gt;E707,1,0)</f>
        <v>1</v>
      </c>
      <c r="H708" s="127" t="n">
        <f aca="false">D708/D696-1</f>
        <v>0.135389571339915</v>
      </c>
      <c r="I708" s="127" t="n">
        <f aca="false">STDEV(B703:B708)*SQRT(12)*100</f>
        <v>5.64003954879751</v>
      </c>
      <c r="K708" s="127" t="str">
        <f aca="false">IF(AND(ISNUMBER(J708),ISNUMBER(J702)),J708-J702,"")</f>
        <v/>
      </c>
      <c r="L708" s="127" t="n">
        <v>295</v>
      </c>
      <c r="M708" s="127" t="n">
        <f aca="false">IF(AND(ISNUMBER(L708),ISNUMBER(L702)),L708-L702,"")</f>
        <v>-36</v>
      </c>
      <c r="N708" s="127" t="n">
        <v>2.9333</v>
      </c>
      <c r="O708" s="127" t="n">
        <f aca="false">IF(AND(ISNUMBER(N708),ISNUMBER(N702)),N708-N702,"")</f>
        <v>0.0666000000000002</v>
      </c>
      <c r="P708" s="127" t="n">
        <v>1</v>
      </c>
      <c r="Q708" s="127" t="n">
        <v>0</v>
      </c>
      <c r="R708" s="127" t="n">
        <f aca="false">IF(ISNUMBER(F708),IF(AND(F708&gt;0.02,G708=1),100,IF(F708&gt;-0.02,50,0)),"")</f>
        <v>100</v>
      </c>
      <c r="S708" s="127" t="n">
        <f aca="false">IF(ISNUMBER(H708),IF(H708&gt;0.05,100,IF(H708&gt;0,50,0)),"")</f>
        <v>100</v>
      </c>
      <c r="T708" s="127" t="n">
        <f aca="false">IF(AND(A708&gt;="2019-01",ISNUMBER(L708)),IF(AND(L708&lt;350,OR(NOT(ISNUMBER(M708)),M708&lt;50)),100,IF(L708&lt;=450,50,0)),IF(ISNUMBER(J708),IF(AND(J708&lt;0.95,OR(NOT(ISNUMBER(K708)),K708&lt;0.2)),100,IF(AND(J708&lt;=1.35,OR(NOT(ISNUMBER(K708)),K708&lt;0.4)),50,0)),""))</f>
        <v>100</v>
      </c>
      <c r="U708" s="127" t="n">
        <f aca="false">IF(ISNUMBER(P708),IF(P708=1,100,IF(P708=0,50,0)),"")</f>
        <v>100</v>
      </c>
      <c r="V708" s="127" t="n">
        <f aca="false">IF(ISNUMBER(Q708),IF(Q708=1,0,100),"")</f>
        <v>100</v>
      </c>
      <c r="W708" s="127" t="n">
        <f aca="false">IF(ISNUMBER(N708),IF(OR(N708&lt;4,AND(N708&lt;6,ISNUMBER(O708),O708&lt;-0.3)),100,IF(OR(N708&lt;=6,AND(ISNUMBER(O708),O708&lt;-0.3)),50,0)),"")</f>
        <v>100</v>
      </c>
      <c r="X708" s="127" t="n">
        <f aca="false">IF(ISNUMBER(I708),IF(I708&lt;15,100,IF(I708&lt;=25,50,0)),"")</f>
        <v>100</v>
      </c>
      <c r="Y708" s="127" t="n">
        <f aca="false">SUMPRODUCT({30,10,20,15,10,10,5},--ISNUMBER(R708:X708))</f>
        <v>100</v>
      </c>
      <c r="Z708" s="127" t="n">
        <f aca="false">IF(Y708&gt;=60,SUMPRODUCT({30,10,20,15,10,10,5},R708:X708)/Y708,"")</f>
        <v>100</v>
      </c>
      <c r="AA708" s="127" t="str">
        <f aca="false">IF(ISNUMBER(Z708),IF(Z708&gt;=70,"EASY",IF(Z708&gt;40,"UNCERTAIN","HARD")),"")</f>
        <v>EASY</v>
      </c>
    </row>
    <row r="709" customFormat="false" ht="15" hidden="false" customHeight="false" outlineLevel="0" collapsed="false">
      <c r="A709" s="128" t="s">
        <v>2001</v>
      </c>
      <c r="B709" s="128" t="n">
        <v>0.007725</v>
      </c>
      <c r="C709" s="128" t="s">
        <v>1999</v>
      </c>
      <c r="D709" s="127" t="n">
        <f aca="false">D708*(1+B709)</f>
        <v>42408.9458821036</v>
      </c>
      <c r="E709" s="127" t="n">
        <f aca="false">AVERAGE(D700:D709)</f>
        <v>38941.5705669128</v>
      </c>
      <c r="F709" s="127" t="n">
        <f aca="false">D709/E709-1</f>
        <v>0.0890404589417568</v>
      </c>
      <c r="G709" s="127" t="n">
        <f aca="false">IF(E709&gt;E708,1,0)</f>
        <v>1</v>
      </c>
      <c r="H709" s="127" t="n">
        <f aca="false">D709/D697-1</f>
        <v>0.173485867610092</v>
      </c>
      <c r="I709" s="127" t="n">
        <f aca="false">STDEV(B704:B709)*SQRT(12)*100</f>
        <v>4.16018595161322</v>
      </c>
      <c r="K709" s="127" t="str">
        <f aca="false">IF(AND(ISNUMBER(J709),ISNUMBER(J703)),J709-J703,"")</f>
        <v/>
      </c>
      <c r="L709" s="127" t="n">
        <v>281</v>
      </c>
      <c r="M709" s="127" t="n">
        <f aca="false">IF(AND(ISNUMBER(L709),ISNUMBER(L703)),L709-L703,"")</f>
        <v>-15</v>
      </c>
      <c r="N709" s="127" t="n">
        <v>2.9</v>
      </c>
      <c r="O709" s="127" t="n">
        <f aca="false">IF(AND(ISNUMBER(N709),ISNUMBER(N703)),N709-N703,"")</f>
        <v>0</v>
      </c>
      <c r="P709" s="127" t="n">
        <v>1</v>
      </c>
      <c r="Q709" s="127" t="n">
        <v>0</v>
      </c>
      <c r="R709" s="127" t="n">
        <f aca="false">IF(ISNUMBER(F709),IF(AND(F709&gt;0.02,G709=1),100,IF(F709&gt;-0.02,50,0)),"")</f>
        <v>100</v>
      </c>
      <c r="S709" s="127" t="n">
        <f aca="false">IF(ISNUMBER(H709),IF(H709&gt;0.05,100,IF(H709&gt;0,50,0)),"")</f>
        <v>100</v>
      </c>
      <c r="T709" s="127" t="n">
        <f aca="false">IF(AND(A709&gt;="2019-01",ISNUMBER(L709)),IF(AND(L709&lt;350,OR(NOT(ISNUMBER(M709)),M709&lt;50)),100,IF(L709&lt;=450,50,0)),IF(ISNUMBER(J709),IF(AND(J709&lt;0.95,OR(NOT(ISNUMBER(K709)),K709&lt;0.2)),100,IF(AND(J709&lt;=1.35,OR(NOT(ISNUMBER(K709)),K709&lt;0.4)),50,0)),""))</f>
        <v>100</v>
      </c>
      <c r="U709" s="127" t="n">
        <f aca="false">IF(ISNUMBER(P709),IF(P709=1,100,IF(P709=0,50,0)),"")</f>
        <v>100</v>
      </c>
      <c r="V709" s="127" t="n">
        <f aca="false">IF(ISNUMBER(Q709),IF(Q709=1,0,100),"")</f>
        <v>100</v>
      </c>
      <c r="W709" s="127" t="n">
        <f aca="false">IF(ISNUMBER(N709),IF(OR(N709&lt;4,AND(N709&lt;6,ISNUMBER(O709),O709&lt;-0.3)),100,IF(OR(N709&lt;=6,AND(ISNUMBER(O709),O709&lt;-0.3)),50,0)),"")</f>
        <v>100</v>
      </c>
      <c r="X709" s="127" t="n">
        <f aca="false">IF(ISNUMBER(I709),IF(I709&lt;15,100,IF(I709&lt;=25,50,0)),"")</f>
        <v>100</v>
      </c>
      <c r="Y709" s="127" t="n">
        <f aca="false">SUMPRODUCT({30,10,20,15,10,10,5},--ISNUMBER(R709:X709))</f>
        <v>100</v>
      </c>
      <c r="Z709" s="127" t="n">
        <f aca="false">IF(Y709&gt;=60,SUMPRODUCT({30,10,20,15,10,10,5},R709:X709)/Y709,"")</f>
        <v>100</v>
      </c>
      <c r="AA709" s="127" t="str">
        <f aca="false">IF(ISNUMBER(Z709),IF(Z709&gt;=70,"EASY",IF(Z709&gt;40,"UNCERTAIN","HARD")),"")</f>
        <v>EASY</v>
      </c>
    </row>
    <row r="710" customFormat="false" ht="15" hidden="false" customHeight="false" outlineLevel="0" collapsed="false">
      <c r="A710" s="128" t="s">
        <v>2002</v>
      </c>
      <c r="B710" s="128" t="n">
        <v>0.011982</v>
      </c>
      <c r="C710" s="128" t="s">
        <v>2003</v>
      </c>
      <c r="D710" s="127" t="n">
        <f aca="false">D709*(1+B710)</f>
        <v>42917.0898716629</v>
      </c>
      <c r="E710" s="127" t="n">
        <f aca="false">AVERAGE(D701:D710)</f>
        <v>39785.1167974259</v>
      </c>
      <c r="F710" s="127" t="n">
        <f aca="false">D710/E710-1</f>
        <v>0.0787222289728131</v>
      </c>
      <c r="G710" s="127" t="n">
        <f aca="false">IF(E710&gt;E709,1,0)</f>
        <v>1</v>
      </c>
      <c r="H710" s="127" t="n">
        <f aca="false">D710/D698-1</f>
        <v>0.156307764704538</v>
      </c>
      <c r="I710" s="127" t="n">
        <f aca="false">STDEV(B705:B710)*SQRT(12)*100</f>
        <v>4.17858783466376</v>
      </c>
      <c r="K710" s="127" t="str">
        <f aca="false">IF(AND(ISNUMBER(J710),ISNUMBER(J704)),J710-J704,"")</f>
        <v/>
      </c>
      <c r="L710" s="127" t="n">
        <v>280</v>
      </c>
      <c r="M710" s="127" t="n">
        <f aca="false">IF(AND(ISNUMBER(L710),ISNUMBER(L704)),L710-L704,"")</f>
        <v>-6</v>
      </c>
      <c r="N710" s="127" t="n">
        <v>2.9</v>
      </c>
      <c r="O710" s="127" t="n">
        <f aca="false">IF(AND(ISNUMBER(N710),ISNUMBER(N704)),N710-N704,"")</f>
        <v>-0.0333000000000001</v>
      </c>
      <c r="P710" s="127" t="n">
        <v>1</v>
      </c>
      <c r="Q710" s="127" t="n">
        <v>0</v>
      </c>
      <c r="R710" s="127" t="n">
        <f aca="false">IF(ISNUMBER(F710),IF(AND(F710&gt;0.02,G710=1),100,IF(F710&gt;-0.02,50,0)),"")</f>
        <v>100</v>
      </c>
      <c r="S710" s="127" t="n">
        <f aca="false">IF(ISNUMBER(H710),IF(H710&gt;0.05,100,IF(H710&gt;0,50,0)),"")</f>
        <v>100</v>
      </c>
      <c r="T710" s="127" t="n">
        <f aca="false">IF(AND(A710&gt;="2019-01",ISNUMBER(L710)),IF(AND(L710&lt;350,OR(NOT(ISNUMBER(M710)),M710&lt;50)),100,IF(L710&lt;=450,50,0)),IF(ISNUMBER(J710),IF(AND(J710&lt;0.95,OR(NOT(ISNUMBER(K710)),K710&lt;0.2)),100,IF(AND(J710&lt;=1.35,OR(NOT(ISNUMBER(K710)),K710&lt;0.4)),50,0)),""))</f>
        <v>100</v>
      </c>
      <c r="U710" s="127" t="n">
        <f aca="false">IF(ISNUMBER(P710),IF(P710=1,100,IF(P710=0,50,0)),"")</f>
        <v>100</v>
      </c>
      <c r="V710" s="127" t="n">
        <f aca="false">IF(ISNUMBER(Q710),IF(Q710=1,0,100),"")</f>
        <v>100</v>
      </c>
      <c r="W710" s="127" t="n">
        <f aca="false">IF(ISNUMBER(N710),IF(OR(N710&lt;4,AND(N710&lt;6,ISNUMBER(O710),O710&lt;-0.3)),100,IF(OR(N710&lt;=6,AND(ISNUMBER(O710),O710&lt;-0.3)),50,0)),"")</f>
        <v>100</v>
      </c>
      <c r="X710" s="127" t="n">
        <f aca="false">IF(ISNUMBER(I710),IF(I710&lt;15,100,IF(I710&lt;=25,50,0)),"")</f>
        <v>100</v>
      </c>
      <c r="Y710" s="127" t="n">
        <f aca="false">SUMPRODUCT({30,10,20,15,10,10,5},--ISNUMBER(R710:X710))</f>
        <v>100</v>
      </c>
      <c r="Z710" s="127" t="n">
        <f aca="false">IF(Y710&gt;=60,SUMPRODUCT({30,10,20,15,10,10,5},R710:X710)/Y710,"")</f>
        <v>100</v>
      </c>
      <c r="AA710" s="127" t="str">
        <f aca="false">IF(ISNUMBER(Z710),IF(Z710&gt;=70,"EASY",IF(Z710&gt;40,"UNCERTAIN","HARD")),"")</f>
        <v>EASY</v>
      </c>
    </row>
    <row r="711" customFormat="false" ht="15" hidden="false" customHeight="false" outlineLevel="0" collapsed="false">
      <c r="A711" s="128" t="s">
        <v>2004</v>
      </c>
      <c r="B711" s="128" t="n">
        <v>-0.023182</v>
      </c>
      <c r="C711" s="128" t="s">
        <v>2003</v>
      </c>
      <c r="D711" s="127" t="n">
        <f aca="false">D710*(1+B711)</f>
        <v>41922.185894258</v>
      </c>
      <c r="E711" s="127" t="n">
        <f aca="false">AVERAGE(D702:D711)</f>
        <v>40555.4648712179</v>
      </c>
      <c r="F711" s="127" t="n">
        <f aca="false">D711/E711-1</f>
        <v>0.0337000457861878</v>
      </c>
      <c r="G711" s="127" t="n">
        <f aca="false">IF(E711&gt;E710,1,0)</f>
        <v>1</v>
      </c>
      <c r="H711" s="127" t="n">
        <f aca="false">D711/D699-1</f>
        <v>0.145821021085456</v>
      </c>
      <c r="I711" s="127" t="n">
        <f aca="false">STDEV(B706:B711)*SQRT(12)*100</f>
        <v>6.90254596855392</v>
      </c>
      <c r="K711" s="127" t="str">
        <f aca="false">IF(AND(ISNUMBER(J711),ISNUMBER(J705)),J711-J705,"")</f>
        <v/>
      </c>
      <c r="L711" s="127" t="n">
        <v>310</v>
      </c>
      <c r="M711" s="127" t="n">
        <f aca="false">IF(AND(ISNUMBER(L711),ISNUMBER(L705)),L711-L705,"")</f>
        <v>28</v>
      </c>
      <c r="N711" s="127" t="n">
        <v>2.9</v>
      </c>
      <c r="O711" s="127" t="n">
        <f aca="false">IF(AND(ISNUMBER(N711),ISNUMBER(N705)),N711-N705,"")</f>
        <v>-0.0667</v>
      </c>
      <c r="P711" s="127" t="n">
        <v>1</v>
      </c>
      <c r="Q711" s="127" t="n">
        <v>0</v>
      </c>
      <c r="R711" s="127" t="n">
        <f aca="false">IF(ISNUMBER(F711),IF(AND(F711&gt;0.02,G711=1),100,IF(F711&gt;-0.02,50,0)),"")</f>
        <v>100</v>
      </c>
      <c r="S711" s="127" t="n">
        <f aca="false">IF(ISNUMBER(H711),IF(H711&gt;0.05,100,IF(H711&gt;0,50,0)),"")</f>
        <v>100</v>
      </c>
      <c r="T711" s="127" t="n">
        <f aca="false">IF(AND(A711&gt;="2019-01",ISNUMBER(L711)),IF(AND(L711&lt;350,OR(NOT(ISNUMBER(M711)),M711&lt;50)),100,IF(L711&lt;=450,50,0)),IF(ISNUMBER(J711),IF(AND(J711&lt;0.95,OR(NOT(ISNUMBER(K711)),K711&lt;0.2)),100,IF(AND(J711&lt;=1.35,OR(NOT(ISNUMBER(K711)),K711&lt;0.4)),50,0)),""))</f>
        <v>100</v>
      </c>
      <c r="U711" s="127" t="n">
        <f aca="false">IF(ISNUMBER(P711),IF(P711=1,100,IF(P711=0,50,0)),"")</f>
        <v>100</v>
      </c>
      <c r="V711" s="127" t="n">
        <f aca="false">IF(ISNUMBER(Q711),IF(Q711=1,0,100),"")</f>
        <v>100</v>
      </c>
      <c r="W711" s="127" t="n">
        <f aca="false">IF(ISNUMBER(N711),IF(OR(N711&lt;4,AND(N711&lt;6,ISNUMBER(O711),O711&lt;-0.3)),100,IF(OR(N711&lt;=6,AND(ISNUMBER(O711),O711&lt;-0.3)),50,0)),"")</f>
        <v>100</v>
      </c>
      <c r="X711" s="127" t="n">
        <f aca="false">IF(ISNUMBER(I711),IF(I711&lt;15,100,IF(I711&lt;=25,50,0)),"")</f>
        <v>100</v>
      </c>
      <c r="Y711" s="127" t="n">
        <f aca="false">SUMPRODUCT({30,10,20,15,10,10,5},--ISNUMBER(R711:X711))</f>
        <v>100</v>
      </c>
      <c r="Z711" s="127" t="n">
        <f aca="false">IF(Y711&gt;=60,SUMPRODUCT({30,10,20,15,10,10,5},R711:X711)/Y711,"")</f>
        <v>100</v>
      </c>
      <c r="AA711" s="127" t="str">
        <f aca="false">IF(ISNUMBER(Z711),IF(Z711&gt;=70,"EASY",IF(Z711&gt;40,"UNCERTAIN","HARD")),"")</f>
        <v>EASY</v>
      </c>
    </row>
    <row r="712" customFormat="false" ht="15" hidden="false" customHeight="false" outlineLevel="0" collapsed="false">
      <c r="A712" s="128" t="s">
        <v>2005</v>
      </c>
      <c r="B712" s="128" t="n">
        <v>-0.048872</v>
      </c>
      <c r="C712" s="128" t="s">
        <v>2003</v>
      </c>
      <c r="D712" s="127" t="n">
        <f aca="false">D711*(1+B712)</f>
        <v>39873.3648252338</v>
      </c>
      <c r="E712" s="127" t="n">
        <f aca="false">AVERAGE(D703:D712)</f>
        <v>40910.4036765036</v>
      </c>
      <c r="F712" s="127" t="n">
        <f aca="false">D712/E712-1</f>
        <v>-0.0253490251396704</v>
      </c>
      <c r="G712" s="127" t="n">
        <f aca="false">IF(E712&gt;E711,1,0)</f>
        <v>1</v>
      </c>
      <c r="H712" s="127" t="n">
        <f aca="false">D712/D700-1</f>
        <v>0.156365509380255</v>
      </c>
      <c r="I712" s="127" t="n">
        <f aca="false">STDEV(B707:B712)*SQRT(12)*100</f>
        <v>9.18014791950544</v>
      </c>
      <c r="K712" s="127" t="str">
        <f aca="false">IF(AND(ISNUMBER(J712),ISNUMBER(J706)),J712-J706,"")</f>
        <v/>
      </c>
      <c r="L712" s="127" t="n">
        <v>328</v>
      </c>
      <c r="M712" s="127" t="n">
        <f aca="false">IF(AND(ISNUMBER(L712),ISNUMBER(L706)),L712-L706,"")</f>
        <v>48</v>
      </c>
      <c r="N712" s="127" t="n">
        <v>2.9</v>
      </c>
      <c r="O712" s="127" t="n">
        <f aca="false">IF(AND(ISNUMBER(N712),ISNUMBER(N706)),N712-N706,"")</f>
        <v>-0.1</v>
      </c>
      <c r="P712" s="127" t="n">
        <v>1</v>
      </c>
      <c r="Q712" s="127" t="n">
        <v>0</v>
      </c>
      <c r="R712" s="127" t="n">
        <f aca="false">IF(ISNUMBER(F712),IF(AND(F712&gt;0.02,G712=1),100,IF(F712&gt;-0.02,50,0)),"")</f>
        <v>0</v>
      </c>
      <c r="S712" s="127" t="n">
        <f aca="false">IF(ISNUMBER(H712),IF(H712&gt;0.05,100,IF(H712&gt;0,50,0)),"")</f>
        <v>100</v>
      </c>
      <c r="T712" s="127" t="n">
        <f aca="false">IF(AND(A712&gt;="2019-01",ISNUMBER(L712)),IF(AND(L712&lt;350,OR(NOT(ISNUMBER(M712)),M712&lt;50)),100,IF(L712&lt;=450,50,0)),IF(ISNUMBER(J712),IF(AND(J712&lt;0.95,OR(NOT(ISNUMBER(K712)),K712&lt;0.2)),100,IF(AND(J712&lt;=1.35,OR(NOT(ISNUMBER(K712)),K712&lt;0.4)),50,0)),""))</f>
        <v>100</v>
      </c>
      <c r="U712" s="127" t="n">
        <f aca="false">IF(ISNUMBER(P712),IF(P712=1,100,IF(P712=0,50,0)),"")</f>
        <v>100</v>
      </c>
      <c r="V712" s="127" t="n">
        <f aca="false">IF(ISNUMBER(Q712),IF(Q712=1,0,100),"")</f>
        <v>100</v>
      </c>
      <c r="W712" s="127" t="n">
        <f aca="false">IF(ISNUMBER(N712),IF(OR(N712&lt;4,AND(N712&lt;6,ISNUMBER(O712),O712&lt;-0.3)),100,IF(OR(N712&lt;=6,AND(ISNUMBER(O712),O712&lt;-0.3)),50,0)),"")</f>
        <v>100</v>
      </c>
      <c r="X712" s="127" t="n">
        <f aca="false">IF(ISNUMBER(I712),IF(I712&lt;15,100,IF(I712&lt;=25,50,0)),"")</f>
        <v>100</v>
      </c>
      <c r="Y712" s="127" t="n">
        <f aca="false">SUMPRODUCT({30,10,20,15,10,10,5},--ISNUMBER(R712:X712))</f>
        <v>100</v>
      </c>
      <c r="Z712" s="127" t="n">
        <f aca="false">IF(Y712&gt;=60,SUMPRODUCT({30,10,20,15,10,10,5},R712:X712)/Y712,"")</f>
        <v>70</v>
      </c>
      <c r="AA712" s="127" t="str">
        <f aca="false">IF(ISNUMBER(Z712),IF(Z712&gt;=70,"EASY",IF(Z712&gt;40,"UNCERTAIN","HARD")),"")</f>
        <v>EASY</v>
      </c>
    </row>
    <row r="713" customFormat="false" ht="15" hidden="false" customHeight="false" outlineLevel="0" collapsed="false">
      <c r="A713" s="128" t="s">
        <v>2006</v>
      </c>
      <c r="B713" s="128" t="n">
        <v>0.156356</v>
      </c>
      <c r="C713" s="128" t="s">
        <v>2003</v>
      </c>
      <c r="D713" s="127" t="n">
        <f aca="false">D712*(1+B713)</f>
        <v>46107.8046558481</v>
      </c>
      <c r="E713" s="127" t="n">
        <f aca="false">AVERAGE(D704:D713)</f>
        <v>41708.594113276</v>
      </c>
      <c r="F713" s="127" t="n">
        <f aca="false">D713/E713-1</f>
        <v>0.10547491796593</v>
      </c>
      <c r="G713" s="127" t="n">
        <f aca="false">IF(E713&gt;E712,1,0)</f>
        <v>1</v>
      </c>
      <c r="H713" s="127" t="n">
        <f aca="false">D713/D701-1</f>
        <v>0.347444458964518</v>
      </c>
      <c r="I713" s="127" t="n">
        <f aca="false">STDEV(B708:B713)*SQRT(12)*100</f>
        <v>24.8497948222516</v>
      </c>
      <c r="K713" s="127" t="str">
        <f aca="false">IF(AND(ISNUMBER(J713),ISNUMBER(J707)),J713-J707,"")</f>
        <v/>
      </c>
      <c r="L713" s="127" t="n">
        <v>283</v>
      </c>
      <c r="M713" s="127" t="n">
        <f aca="false">IF(AND(ISNUMBER(L713),ISNUMBER(L707)),L713-L707,"")</f>
        <v>-11</v>
      </c>
      <c r="N713" s="127" t="n">
        <v>2.8667</v>
      </c>
      <c r="O713" s="127" t="n">
        <f aca="false">IF(AND(ISNUMBER(N713),ISNUMBER(N707)),N713-N707,"")</f>
        <v>-0.1</v>
      </c>
      <c r="P713" s="127" t="n">
        <v>1</v>
      </c>
      <c r="Q713" s="127" t="n">
        <v>0</v>
      </c>
      <c r="R713" s="127" t="n">
        <f aca="false">IF(ISNUMBER(F713),IF(AND(F713&gt;0.02,G713=1),100,IF(F713&gt;-0.02,50,0)),"")</f>
        <v>100</v>
      </c>
      <c r="S713" s="127" t="n">
        <f aca="false">IF(ISNUMBER(H713),IF(H713&gt;0.05,100,IF(H713&gt;0,50,0)),"")</f>
        <v>100</v>
      </c>
      <c r="T713" s="127" t="n">
        <f aca="false">IF(AND(A713&gt;="2019-01",ISNUMBER(L713)),IF(AND(L713&lt;350,OR(NOT(ISNUMBER(M713)),M713&lt;50)),100,IF(L713&lt;=450,50,0)),IF(ISNUMBER(J713),IF(AND(J713&lt;0.95,OR(NOT(ISNUMBER(K713)),K713&lt;0.2)),100,IF(AND(J713&lt;=1.35,OR(NOT(ISNUMBER(K713)),K713&lt;0.4)),50,0)),""))</f>
        <v>100</v>
      </c>
      <c r="U713" s="127" t="n">
        <f aca="false">IF(ISNUMBER(P713),IF(P713=1,100,IF(P713=0,50,0)),"")</f>
        <v>100</v>
      </c>
      <c r="V713" s="127" t="n">
        <f aca="false">IF(ISNUMBER(Q713),IF(Q713=1,0,100),"")</f>
        <v>100</v>
      </c>
      <c r="W713" s="127" t="n">
        <f aca="false">IF(ISNUMBER(N713),IF(OR(N713&lt;4,AND(N713&lt;6,ISNUMBER(O713),O713&lt;-0.3)),100,IF(OR(N713&lt;=6,AND(ISNUMBER(O713),O713&lt;-0.3)),50,0)),"")</f>
        <v>100</v>
      </c>
      <c r="X713" s="127" t="n">
        <f aca="false">IF(ISNUMBER(I713),IF(I713&lt;15,100,IF(I713&lt;=25,50,0)),"")</f>
        <v>50</v>
      </c>
      <c r="Y713" s="127" t="n">
        <f aca="false">SUMPRODUCT({30,10,20,15,10,10,5},--ISNUMBER(R713:X713))</f>
        <v>100</v>
      </c>
      <c r="Z713" s="127" t="n">
        <f aca="false">IF(Y713&gt;=60,SUMPRODUCT({30,10,20,15,10,10,5},R713:X713)/Y713,"")</f>
        <v>97.5</v>
      </c>
      <c r="AA713" s="127" t="str">
        <f aca="false">IF(ISNUMBER(Z713),IF(Z713&gt;=70,"EASY",IF(Z713&gt;40,"UNCERTAIN","HARD")),"")</f>
        <v>EASY</v>
      </c>
    </row>
    <row r="714" customFormat="false" ht="15" hidden="false" customHeight="false" outlineLevel="0" collapsed="false">
      <c r="A714" s="128" t="s">
        <v>2007</v>
      </c>
      <c r="B714" s="128" t="n">
        <v>0.104949</v>
      </c>
      <c r="C714" s="128" t="s">
        <v>2003</v>
      </c>
      <c r="D714" s="127" t="n">
        <f aca="false">D713*(1+B714)</f>
        <v>50946.7726466747</v>
      </c>
      <c r="E714" s="127" t="n">
        <f aca="false">AVERAGE(D705:D714)</f>
        <v>42908.0739609769</v>
      </c>
      <c r="F714" s="127" t="n">
        <f aca="false">D714/E714-1</f>
        <v>0.187346994251215</v>
      </c>
      <c r="G714" s="127" t="n">
        <f aca="false">IF(E714&gt;E713,1,0)</f>
        <v>1</v>
      </c>
      <c r="H714" s="127" t="n">
        <f aca="false">D714/D702-1</f>
        <v>0.402565940561292</v>
      </c>
      <c r="I714" s="127" t="n">
        <f aca="false">STDEV(B709:B714)*SQRT(12)*100</f>
        <v>27.4138819578694</v>
      </c>
      <c r="K714" s="127" t="str">
        <f aca="false">IF(AND(ISNUMBER(J714),ISNUMBER(J708)),J714-J708,"")</f>
        <v/>
      </c>
      <c r="L714" s="127" t="n">
        <v>272</v>
      </c>
      <c r="M714" s="127" t="n">
        <f aca="false">IF(AND(ISNUMBER(L714),ISNUMBER(L708)),L714-L708,"")</f>
        <v>-23</v>
      </c>
      <c r="N714" s="127" t="n">
        <v>2.8333</v>
      </c>
      <c r="O714" s="127" t="n">
        <f aca="false">IF(AND(ISNUMBER(N714),ISNUMBER(N708)),N714-N708,"")</f>
        <v>-0.1</v>
      </c>
      <c r="P714" s="127" t="n">
        <v>1</v>
      </c>
      <c r="Q714" s="127" t="n">
        <v>0</v>
      </c>
      <c r="R714" s="127" t="n">
        <f aca="false">IF(ISNUMBER(F714),IF(AND(F714&gt;0.02,G714=1),100,IF(F714&gt;-0.02,50,0)),"")</f>
        <v>100</v>
      </c>
      <c r="S714" s="127" t="n">
        <f aca="false">IF(ISNUMBER(H714),IF(H714&gt;0.05,100,IF(H714&gt;0,50,0)),"")</f>
        <v>100</v>
      </c>
      <c r="T714" s="127" t="n">
        <f aca="false">IF(AND(A714&gt;="2019-01",ISNUMBER(L714)),IF(AND(L714&lt;350,OR(NOT(ISNUMBER(M714)),M714&lt;50)),100,IF(L714&lt;=450,50,0)),IF(ISNUMBER(J714),IF(AND(J714&lt;0.95,OR(NOT(ISNUMBER(K714)),K714&lt;0.2)),100,IF(AND(J714&lt;=1.35,OR(NOT(ISNUMBER(K714)),K714&lt;0.4)),50,0)),""))</f>
        <v>100</v>
      </c>
      <c r="U714" s="127" t="n">
        <f aca="false">IF(ISNUMBER(P714),IF(P714=1,100,IF(P714=0,50,0)),"")</f>
        <v>100</v>
      </c>
      <c r="V714" s="127" t="n">
        <f aca="false">IF(ISNUMBER(Q714),IF(Q714=1,0,100),"")</f>
        <v>100</v>
      </c>
      <c r="W714" s="127" t="n">
        <f aca="false">IF(ISNUMBER(N714),IF(OR(N714&lt;4,AND(N714&lt;6,ISNUMBER(O714),O714&lt;-0.3)),100,IF(OR(N714&lt;=6,AND(ISNUMBER(O714),O714&lt;-0.3)),50,0)),"")</f>
        <v>100</v>
      </c>
      <c r="X714" s="127" t="n">
        <f aca="false">IF(ISNUMBER(I714),IF(I714&lt;15,100,IF(I714&lt;=25,50,0)),"")</f>
        <v>0</v>
      </c>
      <c r="Y714" s="127" t="n">
        <f aca="false">SUMPRODUCT({30,10,20,15,10,10,5},--ISNUMBER(R714:X714))</f>
        <v>100</v>
      </c>
      <c r="Z714" s="127" t="n">
        <f aca="false">IF(Y714&gt;=60,SUMPRODUCT({30,10,20,15,10,10,5},R714:X714)/Y714,"")</f>
        <v>95</v>
      </c>
      <c r="AA714" s="127" t="str">
        <f aca="false">IF(ISNUMBER(Z714),IF(Z714&gt;=70,"EASY",IF(Z714&gt;40,"UNCERTAIN","HARD")),"")</f>
        <v>EASY</v>
      </c>
    </row>
    <row r="715" customFormat="false" ht="15" hidden="false" customHeight="false" outlineLevel="0" collapsed="false">
      <c r="A715" s="128" t="s">
        <v>2008</v>
      </c>
      <c r="B715" s="128" t="n">
        <v>-0.001874</v>
      </c>
      <c r="C715" s="128" t="s">
        <v>2003</v>
      </c>
      <c r="D715" s="127" t="n">
        <f aca="false">D714*(1+B715)</f>
        <v>50851.2983947348</v>
      </c>
      <c r="E715" s="127" t="n">
        <f aca="false">AVERAGE(D706:D715)</f>
        <v>44023.7366543344</v>
      </c>
      <c r="F715" s="127" t="n">
        <f aca="false">D715/E715-1</f>
        <v>0.155088192399685</v>
      </c>
      <c r="G715" s="127" t="n">
        <f aca="false">IF(E715&gt;E714,1,0)</f>
        <v>1</v>
      </c>
      <c r="H715" s="127" t="n">
        <f aca="false">D715/D703-1</f>
        <v>0.333773052188753</v>
      </c>
      <c r="I715" s="127" t="n">
        <f aca="false">STDEV(B710:B715)*SQRT(12)*100</f>
        <v>27.6740082668919</v>
      </c>
      <c r="K715" s="127" t="str">
        <f aca="false">IF(AND(ISNUMBER(J715),ISNUMBER(J709)),J715-J709,"")</f>
        <v/>
      </c>
      <c r="L715" s="127" t="n">
        <v>275</v>
      </c>
      <c r="M715" s="127" t="n">
        <f aca="false">IF(AND(ISNUMBER(L715),ISNUMBER(L709)),L715-L709,"")</f>
        <v>-6</v>
      </c>
      <c r="N715" s="127" t="n">
        <v>2.8</v>
      </c>
      <c r="O715" s="127" t="n">
        <f aca="false">IF(AND(ISNUMBER(N715),ISNUMBER(N709)),N715-N709,"")</f>
        <v>-0.1</v>
      </c>
      <c r="P715" s="127" t="n">
        <v>-1</v>
      </c>
      <c r="Q715" s="127" t="n">
        <v>0</v>
      </c>
      <c r="R715" s="127" t="n">
        <f aca="false">IF(ISNUMBER(F715),IF(AND(F715&gt;0.02,G715=1),100,IF(F715&gt;-0.02,50,0)),"")</f>
        <v>100</v>
      </c>
      <c r="S715" s="127" t="n">
        <f aca="false">IF(ISNUMBER(H715),IF(H715&gt;0.05,100,IF(H715&gt;0,50,0)),"")</f>
        <v>100</v>
      </c>
      <c r="T715" s="127" t="n">
        <f aca="false">IF(AND(A715&gt;="2019-01",ISNUMBER(L715)),IF(AND(L715&lt;350,OR(NOT(ISNUMBER(M715)),M715&lt;50)),100,IF(L715&lt;=450,50,0)),IF(ISNUMBER(J715),IF(AND(J715&lt;0.95,OR(NOT(ISNUMBER(K715)),K715&lt;0.2)),100,IF(AND(J715&lt;=1.35,OR(NOT(ISNUMBER(K715)),K715&lt;0.4)),50,0)),""))</f>
        <v>100</v>
      </c>
      <c r="U715" s="127" t="n">
        <f aca="false">IF(ISNUMBER(P715),IF(P715=1,100,IF(P715=0,50,0)),"")</f>
        <v>0</v>
      </c>
      <c r="V715" s="127" t="n">
        <f aca="false">IF(ISNUMBER(Q715),IF(Q715=1,0,100),"")</f>
        <v>100</v>
      </c>
      <c r="W715" s="127" t="n">
        <f aca="false">IF(ISNUMBER(N715),IF(OR(N715&lt;4,AND(N715&lt;6,ISNUMBER(O715),O715&lt;-0.3)),100,IF(OR(N715&lt;=6,AND(ISNUMBER(O715),O715&lt;-0.3)),50,0)),"")</f>
        <v>100</v>
      </c>
      <c r="X715" s="127" t="n">
        <f aca="false">IF(ISNUMBER(I715),IF(I715&lt;15,100,IF(I715&lt;=25,50,0)),"")</f>
        <v>0</v>
      </c>
      <c r="Y715" s="127" t="n">
        <f aca="false">SUMPRODUCT({30,10,20,15,10,10,5},--ISNUMBER(R715:X715))</f>
        <v>100</v>
      </c>
      <c r="Z715" s="127" t="n">
        <f aca="false">IF(Y715&gt;=60,SUMPRODUCT({30,10,20,15,10,10,5},R715:X715)/Y715,"")</f>
        <v>80</v>
      </c>
      <c r="AA715" s="127" t="str">
        <f aca="false">IF(ISNUMBER(Z715),IF(Z715&gt;=70,"EASY",IF(Z715&gt;40,"UNCERTAIN","HARD")),"")</f>
        <v>EASY</v>
      </c>
    </row>
    <row r="716" customFormat="false" ht="15" hidden="false" customHeight="false" outlineLevel="0" collapsed="false">
      <c r="A716" s="128" t="s">
        <v>2009</v>
      </c>
      <c r="B716" s="128" t="n">
        <v>-0.014904</v>
      </c>
      <c r="C716" s="128" t="s">
        <v>2003</v>
      </c>
      <c r="D716" s="127" t="n">
        <f aca="false">D715*(1+B716)</f>
        <v>50093.4106434597</v>
      </c>
      <c r="E716" s="127" t="n">
        <f aca="false">AVERAGE(D707:D716)</f>
        <v>44923.393115095</v>
      </c>
      <c r="F716" s="127" t="n">
        <f aca="false">D716/E716-1</f>
        <v>0.11508519659499</v>
      </c>
      <c r="G716" s="127" t="n">
        <f aca="false">IF(E716&gt;E715,1,0)</f>
        <v>1</v>
      </c>
      <c r="H716" s="127" t="n">
        <f aca="false">D716/D704-1</f>
        <v>0.286030084772173</v>
      </c>
      <c r="I716" s="127" t="n">
        <f aca="false">STDEV(B711:B716)*SQRT(12)*100</f>
        <v>28.4204942879606</v>
      </c>
      <c r="K716" s="127" t="str">
        <f aca="false">IF(AND(ISNUMBER(J716),ISNUMBER(J710)),J716-J710,"")</f>
        <v/>
      </c>
      <c r="L716" s="127" t="n">
        <v>270</v>
      </c>
      <c r="M716" s="127" t="n">
        <f aca="false">IF(AND(ISNUMBER(L716),ISNUMBER(L710)),L716-L710,"")</f>
        <v>-10</v>
      </c>
      <c r="N716" s="127" t="n">
        <v>2.8</v>
      </c>
      <c r="O716" s="127" t="n">
        <f aca="false">IF(AND(ISNUMBER(N716),ISNUMBER(N710)),N716-N710,"")</f>
        <v>-0.1</v>
      </c>
      <c r="P716" s="127" t="n">
        <v>-1</v>
      </c>
      <c r="Q716" s="127" t="n">
        <v>0</v>
      </c>
      <c r="R716" s="127" t="n">
        <f aca="false">IF(ISNUMBER(F716),IF(AND(F716&gt;0.02,G716=1),100,IF(F716&gt;-0.02,50,0)),"")</f>
        <v>100</v>
      </c>
      <c r="S716" s="127" t="n">
        <f aca="false">IF(ISNUMBER(H716),IF(H716&gt;0.05,100,IF(H716&gt;0,50,0)),"")</f>
        <v>100</v>
      </c>
      <c r="T716" s="127" t="n">
        <f aca="false">IF(AND(A716&gt;="2019-01",ISNUMBER(L716)),IF(AND(L716&lt;350,OR(NOT(ISNUMBER(M716)),M716&lt;50)),100,IF(L716&lt;=450,50,0)),IF(ISNUMBER(J716),IF(AND(J716&lt;0.95,OR(NOT(ISNUMBER(K716)),K716&lt;0.2)),100,IF(AND(J716&lt;=1.35,OR(NOT(ISNUMBER(K716)),K716&lt;0.4)),50,0)),""))</f>
        <v>100</v>
      </c>
      <c r="U716" s="127" t="n">
        <f aca="false">IF(ISNUMBER(P716),IF(P716=1,100,IF(P716=0,50,0)),"")</f>
        <v>0</v>
      </c>
      <c r="V716" s="127" t="n">
        <f aca="false">IF(ISNUMBER(Q716),IF(Q716=1,0,100),"")</f>
        <v>100</v>
      </c>
      <c r="W716" s="127" t="n">
        <f aca="false">IF(ISNUMBER(N716),IF(OR(N716&lt;4,AND(N716&lt;6,ISNUMBER(O716),O716&lt;-0.3)),100,IF(OR(N716&lt;=6,AND(ISNUMBER(O716),O716&lt;-0.3)),50,0)),"")</f>
        <v>100</v>
      </c>
      <c r="X716" s="127" t="n">
        <f aca="false">IF(ISNUMBER(I716),IF(I716&lt;15,100,IF(I716&lt;=25,50,0)),"")</f>
        <v>0</v>
      </c>
      <c r="Y716" s="127" t="n">
        <f aca="false">SUMPRODUCT({30,10,20,15,10,10,5},--ISNUMBER(R716:X716))</f>
        <v>100</v>
      </c>
      <c r="Z716" s="127" t="n">
        <f aca="false">IF(Y716&gt;=60,SUMPRODUCT({30,10,20,15,10,10,5},R716:X716)/Y716,"")</f>
        <v>80</v>
      </c>
      <c r="AA716" s="127" t="str">
        <f aca="false">IF(ISNUMBER(Z716),IF(Z716&gt;=70,"EASY",IF(Z716&gt;40,"UNCERTAIN","HARD")),"")</f>
        <v>EASY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11" t="s">
        <v>2010</v>
      </c>
    </row>
    <row r="2" customFormat="false" ht="15" hidden="false" customHeight="false" outlineLevel="0" collapsed="false">
      <c r="A2" s="116" t="s">
        <v>2011</v>
      </c>
      <c r="B2" s="116" t="s">
        <v>2012</v>
      </c>
      <c r="C2" s="116" t="s">
        <v>2013</v>
      </c>
      <c r="D2" s="116" t="s">
        <v>2014</v>
      </c>
      <c r="E2" s="116" t="s">
        <v>2015</v>
      </c>
      <c r="F2" s="117" t="s">
        <v>2016</v>
      </c>
      <c r="G2" s="117" t="s">
        <v>2017</v>
      </c>
      <c r="H2" s="116" t="s">
        <v>277</v>
      </c>
    </row>
    <row r="3" customFormat="false" ht="15" hidden="false" customHeight="false" outlineLevel="0" collapsed="false">
      <c r="A3" s="127" t="s">
        <v>2018</v>
      </c>
      <c r="B3" s="127" t="s">
        <v>1386</v>
      </c>
      <c r="C3" s="127" t="s">
        <v>1459</v>
      </c>
      <c r="D3" s="126" t="n">
        <f aca="false">COUNTIFS(11_50年月度引擎!A:A,"&gt;="&amp;B3,11_50年月度引擎!A:A,"&lt;="&amp;C3)</f>
        <v>74</v>
      </c>
      <c r="E3" s="126" t="n">
        <f aca="false">SUMPRODUCT((11_50年月度引擎!A3:A716&gt;=B3)*(11_50年月度引擎!A3:A716&lt;=C3)*(11_50年月度引擎!B3:B716))</f>
        <v>1.3257</v>
      </c>
      <c r="F3" s="126" t="n">
        <f aca="false">COUNTIFS(11_50年月度引擎!A:A,"&gt;="&amp;B3,11_50年月度引擎!A:A,"&lt;="&amp;C3,11_50年月度引擎!AA:AA,"EASY")/D3</f>
        <v>0.310810810810811</v>
      </c>
      <c r="G3" s="126" t="n">
        <f aca="false">1-COUNTIFS(11_50年月度引擎!A:A,"&gt;="&amp;B3,11_50年月度引擎!A:A,"&lt;="&amp;C3,11_50年月度引擎!AA:AA,"HARD")/D3</f>
        <v>0.864864864864865</v>
      </c>
      <c r="H3" s="129" t="s">
        <v>2019</v>
      </c>
    </row>
    <row r="4" customFormat="false" ht="15" hidden="false" customHeight="false" outlineLevel="0" collapsed="false">
      <c r="A4" s="127" t="s">
        <v>2020</v>
      </c>
      <c r="B4" s="127" t="s">
        <v>1480</v>
      </c>
      <c r="C4" s="127" t="s">
        <v>1540</v>
      </c>
      <c r="D4" s="126" t="n">
        <f aca="false">COUNTIFS(11_50年月度引擎!A:A,"&gt;="&amp;B4,11_50年月度引擎!A:A,"&lt;="&amp;C4)</f>
        <v>61</v>
      </c>
      <c r="E4" s="126" t="n">
        <f aca="false">SUMPRODUCT((11_50年月度引擎!A3:A716&gt;=B4)*(11_50年月度引擎!A3:A716&lt;=C4)*(11_50年月度引擎!B3:B716))</f>
        <v>1.3499</v>
      </c>
      <c r="F4" s="126" t="n">
        <f aca="false">COUNTIFS(11_50年月度引擎!A:A,"&gt;="&amp;B4,11_50年月度引擎!A:A,"&lt;="&amp;C4,11_50年月度引擎!AA:AA,"EASY")/D4</f>
        <v>0.672131147540984</v>
      </c>
      <c r="G4" s="126" t="n">
        <f aca="false">1-COUNTIFS(11_50年月度引擎!A:A,"&gt;="&amp;B4,11_50年月度引擎!A:A,"&lt;="&amp;C4,11_50年月度引擎!AA:AA,"HARD")/D4</f>
        <v>0.901639344262295</v>
      </c>
      <c r="H4" s="129" t="s">
        <v>2021</v>
      </c>
    </row>
    <row r="5" customFormat="false" ht="15" hidden="false" customHeight="false" outlineLevel="0" collapsed="false">
      <c r="A5" s="127" t="s">
        <v>2022</v>
      </c>
      <c r="B5" s="127" t="s">
        <v>1544</v>
      </c>
      <c r="C5" s="127" t="s">
        <v>1691</v>
      </c>
      <c r="D5" s="126" t="n">
        <f aca="false">COUNTIFS(11_50年月度引擎!A:A,"&gt;="&amp;B5,11_50年月度引擎!A:A,"&lt;="&amp;C5)</f>
        <v>148</v>
      </c>
      <c r="E5" s="126" t="n">
        <f aca="false">SUMPRODUCT((11_50年月度引擎!A3:A716&gt;=B5)*(11_50年月度引擎!A3:A716&lt;=C5)*(11_50年月度引擎!B3:B716))</f>
        <v>2.3049</v>
      </c>
      <c r="F5" s="126" t="n">
        <f aca="false">COUNTIFS(11_50年月度引擎!A:A,"&gt;="&amp;B5,11_50年月度引擎!A:A,"&lt;="&amp;C5,11_50年月度引擎!AA:AA,"EASY")/D5</f>
        <v>0.810810810810811</v>
      </c>
      <c r="G5" s="126" t="n">
        <f aca="false">1-COUNTIFS(11_50年月度引擎!A:A,"&gt;="&amp;B5,11_50年月度引擎!A:A,"&lt;="&amp;C5,11_50年月度引擎!AA:AA,"HARD")/D5</f>
        <v>0.972972972972973</v>
      </c>
      <c r="H5" s="130" t="s">
        <v>2023</v>
      </c>
    </row>
    <row r="6" customFormat="false" ht="15" hidden="false" customHeight="false" outlineLevel="0" collapsed="false">
      <c r="A6" s="127" t="s">
        <v>2024</v>
      </c>
      <c r="B6" s="127" t="s">
        <v>1722</v>
      </c>
      <c r="C6" s="127" t="s">
        <v>1782</v>
      </c>
      <c r="D6" s="126" t="n">
        <f aca="false">COUNTIFS(11_50年月度引擎!A:A,"&gt;="&amp;B6,11_50年月度引擎!A:A,"&lt;="&amp;C6)</f>
        <v>61</v>
      </c>
      <c r="E6" s="126" t="n">
        <f aca="false">SUMPRODUCT((11_50年月度引擎!A3:A716&gt;=B6)*(11_50年月度引擎!A3:A716&lt;=C6)*(11_50年月度引擎!B3:B716))</f>
        <v>0.8048</v>
      </c>
      <c r="F6" s="126" t="n">
        <f aca="false">COUNTIFS(11_50年月度引擎!A:A,"&gt;="&amp;B6,11_50年月度引擎!A:A,"&lt;="&amp;C6,11_50年月度引擎!AA:AA,"EASY")/D6</f>
        <v>0.80327868852459</v>
      </c>
      <c r="G6" s="126" t="n">
        <f aca="false">1-COUNTIFS(11_50年月度引擎!A:A,"&gt;="&amp;B6,11_50年月度引擎!A:A,"&lt;="&amp;C6,11_50年月度引擎!AA:AA,"HARD")/D6</f>
        <v>0.983606557377049</v>
      </c>
      <c r="H6" s="130" t="s">
        <v>2025</v>
      </c>
    </row>
    <row r="7" customFormat="false" ht="15" hidden="false" customHeight="false" outlineLevel="0" collapsed="false">
      <c r="A7" s="127" t="s">
        <v>2026</v>
      </c>
      <c r="B7" s="127" t="s">
        <v>1799</v>
      </c>
      <c r="C7" s="127" t="s">
        <v>1930</v>
      </c>
      <c r="D7" s="126" t="n">
        <f aca="false">COUNTIFS(11_50年月度引擎!A:A,"&gt;="&amp;B7,11_50年月度引擎!A:A,"&lt;="&amp;C7)</f>
        <v>131</v>
      </c>
      <c r="E7" s="126" t="n">
        <f aca="false">SUMPRODUCT((11_50年月度引擎!A3:A716&gt;=B7)*(11_50年月度引擎!A3:A716&lt;=C7)*(11_50年月度引擎!B3:B716))</f>
        <v>1.81265</v>
      </c>
      <c r="F7" s="126" t="n">
        <f aca="false">COUNTIFS(11_50年月度引擎!A:A,"&gt;="&amp;B7,11_50年月度引擎!A:A,"&lt;="&amp;C7,11_50年月度引擎!AA:AA,"EASY")/D7</f>
        <v>0.793893129770992</v>
      </c>
      <c r="G7" s="126" t="n">
        <f aca="false">1-COUNTIFS(11_50年月度引擎!A:A,"&gt;="&amp;B7,11_50年月度引擎!A:A,"&lt;="&amp;C7,11_50年月度引擎!AA:AA,"HARD")/D7</f>
        <v>0.969465648854962</v>
      </c>
      <c r="H7" s="130" t="s">
        <v>2027</v>
      </c>
    </row>
    <row r="8" customFormat="false" ht="15" hidden="false" customHeight="false" outlineLevel="0" collapsed="false">
      <c r="A8" s="127" t="s">
        <v>2028</v>
      </c>
      <c r="B8" s="127" t="s">
        <v>1932</v>
      </c>
      <c r="C8" s="127" t="s">
        <v>1952</v>
      </c>
      <c r="D8" s="126" t="n">
        <f aca="false">COUNTIFS(11_50年月度引擎!A:A,"&gt;="&amp;B8,11_50年月度引擎!A:A,"&lt;="&amp;C8)</f>
        <v>21</v>
      </c>
      <c r="E8" s="126" t="n">
        <f aca="false">SUMPRODUCT((11_50年月度引擎!A3:A716&gt;=B8)*(11_50年月度引擎!A3:A716&lt;=C8)*(11_50年月度引擎!B3:B716))</f>
        <v>0.639564</v>
      </c>
      <c r="F8" s="126" t="n">
        <f aca="false">COUNTIFS(11_50年月度引擎!A:A,"&gt;="&amp;B8,11_50年月度引擎!A:A,"&lt;="&amp;C8,11_50年月度引擎!AA:AA,"EASY")/D8</f>
        <v>0.857142857142857</v>
      </c>
      <c r="G8" s="126" t="n">
        <f aca="false">1-COUNTIFS(11_50年月度引擎!A:A,"&gt;="&amp;B8,11_50年月度引擎!A:A,"&lt;="&amp;C8,11_50年月度引擎!AA:AA,"HARD")/D8</f>
        <v>0.952380952380952</v>
      </c>
      <c r="H8" s="129" t="s">
        <v>2029</v>
      </c>
    </row>
    <row r="9" customFormat="false" ht="15" hidden="false" customHeight="false" outlineLevel="0" collapsed="false">
      <c r="A9" s="127" t="s">
        <v>2030</v>
      </c>
      <c r="B9" s="127" t="s">
        <v>1962</v>
      </c>
      <c r="C9" s="127" t="s">
        <v>2009</v>
      </c>
      <c r="D9" s="126" t="n">
        <f aca="false">COUNTIFS(11_50年月度引擎!A:A,"&gt;="&amp;B9,11_50年月度引擎!A:A,"&lt;="&amp;C9)</f>
        <v>46</v>
      </c>
      <c r="E9" s="126" t="n">
        <f aca="false">SUMPRODUCT((11_50年月度引擎!A3:A716&gt;=B9)*(11_50年月度引擎!A3:A716&lt;=C9)*(11_50年月度引擎!B3:B716))</f>
        <v>0.870761</v>
      </c>
      <c r="F9" s="126" t="n">
        <f aca="false">COUNTIFS(11_50年月度引擎!A:A,"&gt;="&amp;B9,11_50年月度引擎!A:A,"&lt;="&amp;C9,11_50年月度引擎!AA:AA,"EASY")/D9</f>
        <v>0.673913043478261</v>
      </c>
      <c r="G9" s="126" t="n">
        <f aca="false">1-COUNTIFS(11_50年月度引擎!A:A,"&gt;="&amp;B9,11_50年月度引擎!A:A,"&lt;="&amp;C9,11_50年月度引擎!AA:AA,"HARD")/D9</f>
        <v>0.869565217391304</v>
      </c>
      <c r="H9" s="130" t="s">
        <v>2031</v>
      </c>
    </row>
    <row r="11" customFormat="false" ht="15" hidden="false" customHeight="false" outlineLevel="0" collapsed="false">
      <c r="A11" s="104" t="s">
        <v>2032</v>
      </c>
    </row>
    <row r="12" customFormat="false" ht="15" hidden="false" customHeight="false" outlineLevel="0" collapsed="false">
      <c r="A12" s="131" t="s">
        <v>244</v>
      </c>
      <c r="B12" s="126" t="n">
        <f aca="false">COUNTIFS(11_50年月度引擎!A:A,"&gt;=1976-07",11_50年月度引擎!A:A,"&lt;=2026-07",11_50年月度引擎!AA:AA,"EASY")</f>
        <v>379</v>
      </c>
    </row>
    <row r="13" customFormat="false" ht="15" hidden="false" customHeight="false" outlineLevel="0" collapsed="false">
      <c r="A13" s="132" t="s">
        <v>245</v>
      </c>
      <c r="B13" s="126" t="n">
        <f aca="false">COUNTIFS(11_50年月度引擎!A:A,"&gt;=1976-07",11_50年月度引擎!A:A,"&lt;=2026-07",11_50年月度引擎!AA:AA,"UNCERTAIN")</f>
        <v>159</v>
      </c>
    </row>
    <row r="14" customFormat="false" ht="15" hidden="false" customHeight="false" outlineLevel="0" collapsed="false">
      <c r="A14" s="133" t="s">
        <v>246</v>
      </c>
      <c r="B14" s="126" t="n">
        <f aca="false">COUNTIFS(11_50年月度引擎!A:A,"&gt;=1976-07",11_50年月度引擎!A:A,"&lt;=2026-07",11_50年月度引擎!AA:AA,"HARD")</f>
        <v>62</v>
      </c>
    </row>
    <row r="16" customFormat="false" ht="15" hidden="false" customHeight="false" outlineLevel="0" collapsed="false">
      <c r="A16" s="104" t="s">
        <v>2033</v>
      </c>
    </row>
    <row r="17" customFormat="false" ht="15" hidden="false" customHeight="false" outlineLevel="0" collapsed="false">
      <c r="A17" s="127" t="s">
        <v>252</v>
      </c>
      <c r="B17" s="134" t="s">
        <v>2034</v>
      </c>
      <c r="D17" s="134" t="s">
        <v>2035</v>
      </c>
    </row>
    <row r="18" customFormat="false" ht="15" hidden="false" customHeight="false" outlineLevel="0" collapsed="false">
      <c r="A18" s="127" t="s">
        <v>257</v>
      </c>
      <c r="B18" s="134" t="s">
        <v>2036</v>
      </c>
      <c r="D18" s="134" t="s">
        <v>2037</v>
      </c>
    </row>
    <row r="19" customFormat="false" ht="15" hidden="false" customHeight="false" outlineLevel="0" collapsed="false">
      <c r="A19" s="127" t="s">
        <v>259</v>
      </c>
      <c r="B19" s="134" t="s">
        <v>2034</v>
      </c>
      <c r="D19" s="134" t="s">
        <v>2038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3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3"/>
    <col collapsed="false" customWidth="true" hidden="false" outlineLevel="0" max="10" min="9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4" t="s">
        <v>2039</v>
      </c>
    </row>
    <row r="2" customFormat="false" ht="15" hidden="false" customHeight="false" outlineLevel="0" collapsed="false">
      <c r="A2" s="104" t="s">
        <v>2040</v>
      </c>
      <c r="E2" s="104" t="s">
        <v>2041</v>
      </c>
      <c r="I2" s="104" t="s">
        <v>2042</v>
      </c>
    </row>
    <row r="3" customFormat="false" ht="15" hidden="false" customHeight="false" outlineLevel="0" collapsed="false">
      <c r="A3" s="134" t="s">
        <v>2043</v>
      </c>
      <c r="E3" s="134" t="s">
        <v>2044</v>
      </c>
      <c r="I3" s="134" t="s">
        <v>2045</v>
      </c>
    </row>
    <row r="4" customFormat="false" ht="15" hidden="false" customHeight="false" outlineLevel="0" collapsed="false">
      <c r="A4" s="116" t="s">
        <v>2046</v>
      </c>
      <c r="B4" s="116" t="s">
        <v>2047</v>
      </c>
      <c r="C4" s="116" t="s">
        <v>2048</v>
      </c>
      <c r="E4" s="116" t="s">
        <v>2046</v>
      </c>
      <c r="F4" s="116" t="s">
        <v>2047</v>
      </c>
      <c r="G4" s="116" t="s">
        <v>2048</v>
      </c>
      <c r="I4" s="116" t="s">
        <v>2046</v>
      </c>
      <c r="J4" s="116" t="s">
        <v>2047</v>
      </c>
      <c r="K4" s="116" t="s">
        <v>2048</v>
      </c>
    </row>
    <row r="5" customFormat="false" ht="15" hidden="false" customHeight="false" outlineLevel="0" collapsed="false">
      <c r="A5" s="127" t="s">
        <v>1407</v>
      </c>
      <c r="B5" s="127" t="s">
        <v>1415</v>
      </c>
      <c r="C5" s="135" t="n">
        <v>0.005838</v>
      </c>
      <c r="E5" s="127" t="s">
        <v>1407</v>
      </c>
      <c r="F5" s="127" t="s">
        <v>1410</v>
      </c>
      <c r="G5" s="135" t="n">
        <v>0.003089</v>
      </c>
      <c r="I5" s="127" t="s">
        <v>1407</v>
      </c>
      <c r="J5" s="127" t="s">
        <v>1425</v>
      </c>
      <c r="K5" s="136" t="n">
        <v>-0.018972</v>
      </c>
    </row>
    <row r="6" customFormat="false" ht="15" hidden="false" customHeight="false" outlineLevel="0" collapsed="false">
      <c r="A6" s="127" t="s">
        <v>1428</v>
      </c>
      <c r="B6" s="127" t="s">
        <v>1435</v>
      </c>
      <c r="C6" s="135" t="n">
        <v>0.01461</v>
      </c>
      <c r="E6" s="127" t="s">
        <v>1412</v>
      </c>
      <c r="F6" s="127" t="s">
        <v>1414</v>
      </c>
      <c r="G6" s="136" t="n">
        <v>-0.052213</v>
      </c>
      <c r="I6" s="127" t="s">
        <v>1428</v>
      </c>
      <c r="J6" s="127" t="s">
        <v>1446</v>
      </c>
      <c r="K6" s="135" t="n">
        <v>0.167397</v>
      </c>
    </row>
    <row r="7" customFormat="false" ht="15" hidden="false" customHeight="false" outlineLevel="0" collapsed="false">
      <c r="A7" s="127" t="s">
        <v>1482</v>
      </c>
      <c r="B7" s="127" t="s">
        <v>1497</v>
      </c>
      <c r="C7" s="135" t="n">
        <v>0.290899</v>
      </c>
      <c r="E7" s="127" t="s">
        <v>1428</v>
      </c>
      <c r="F7" s="127" t="s">
        <v>1430</v>
      </c>
      <c r="G7" s="135" t="n">
        <v>0.010939</v>
      </c>
      <c r="I7" s="127" t="s">
        <v>1482</v>
      </c>
      <c r="J7" s="127" t="s">
        <v>1498</v>
      </c>
      <c r="K7" s="135" t="n">
        <v>0.237843</v>
      </c>
    </row>
    <row r="8" customFormat="false" ht="15" hidden="false" customHeight="false" outlineLevel="0" collapsed="false">
      <c r="A8" s="127" t="s">
        <v>1506</v>
      </c>
      <c r="B8" s="127" t="s">
        <v>1543</v>
      </c>
      <c r="C8" s="135" t="n">
        <v>0.482487</v>
      </c>
      <c r="E8" s="127" t="s">
        <v>1431</v>
      </c>
      <c r="F8" s="127" t="s">
        <v>1434</v>
      </c>
      <c r="G8" s="136" t="n">
        <v>-0.08154</v>
      </c>
      <c r="I8" s="127" t="s">
        <v>1506</v>
      </c>
      <c r="J8" s="127" t="s">
        <v>1542</v>
      </c>
      <c r="K8" s="135" t="n">
        <v>0.601304</v>
      </c>
    </row>
    <row r="9" customFormat="false" ht="15" hidden="false" customHeight="false" outlineLevel="0" collapsed="false">
      <c r="A9" s="127" t="s">
        <v>1554</v>
      </c>
      <c r="B9" s="127" t="s">
        <v>1558</v>
      </c>
      <c r="C9" s="135" t="n">
        <v>0.052823</v>
      </c>
      <c r="E9" s="127" t="s">
        <v>1482</v>
      </c>
      <c r="F9" s="127" t="s">
        <v>1487</v>
      </c>
      <c r="G9" s="135" t="n">
        <v>0.186833</v>
      </c>
      <c r="I9" s="127" t="s">
        <v>1554</v>
      </c>
      <c r="J9" s="127" t="s">
        <v>1699</v>
      </c>
      <c r="K9" s="135" t="n">
        <v>4.855635</v>
      </c>
    </row>
    <row r="10" customFormat="false" ht="15" hidden="false" customHeight="false" outlineLevel="0" collapsed="false">
      <c r="A10" s="127" t="s">
        <v>1559</v>
      </c>
      <c r="B10" s="127" t="s">
        <v>1577</v>
      </c>
      <c r="C10" s="135" t="n">
        <v>0.036456</v>
      </c>
      <c r="E10" s="127" t="s">
        <v>1491</v>
      </c>
      <c r="F10" s="127" t="s">
        <v>1496</v>
      </c>
      <c r="G10" s="135" t="n">
        <v>0.009683</v>
      </c>
      <c r="I10" s="127" t="s">
        <v>1729</v>
      </c>
      <c r="J10" s="127" t="s">
        <v>1786</v>
      </c>
      <c r="K10" s="135" t="n">
        <v>0.5595</v>
      </c>
    </row>
    <row r="11" customFormat="false" ht="15" hidden="false" customHeight="false" outlineLevel="0" collapsed="false">
      <c r="A11" s="127" t="s">
        <v>1581</v>
      </c>
      <c r="B11" s="127" t="s">
        <v>1673</v>
      </c>
      <c r="C11" s="135" t="n">
        <v>2.460567</v>
      </c>
      <c r="E11" s="127" t="s">
        <v>1506</v>
      </c>
      <c r="F11" s="127" t="s">
        <v>1517</v>
      </c>
      <c r="G11" s="135" t="n">
        <v>0.148071</v>
      </c>
      <c r="I11" s="127" t="s">
        <v>1804</v>
      </c>
      <c r="J11" s="127" t="s">
        <v>1881</v>
      </c>
      <c r="K11" s="135" t="n">
        <v>1.149985</v>
      </c>
    </row>
    <row r="12" customFormat="false" ht="15" hidden="false" customHeight="false" outlineLevel="0" collapsed="false">
      <c r="A12" s="127" t="s">
        <v>1674</v>
      </c>
      <c r="B12" s="127" t="s">
        <v>1698</v>
      </c>
      <c r="C12" s="135" t="n">
        <v>0.373024</v>
      </c>
      <c r="E12" s="127" t="s">
        <v>1518</v>
      </c>
      <c r="F12" s="127" t="s">
        <v>1529</v>
      </c>
      <c r="G12" s="135" t="n">
        <v>0.254063</v>
      </c>
      <c r="I12" s="127" t="s">
        <v>1886</v>
      </c>
      <c r="J12" s="127" t="s">
        <v>1931</v>
      </c>
      <c r="K12" s="135" t="n">
        <v>0.448037</v>
      </c>
    </row>
    <row r="13" customFormat="false" ht="15" hidden="false" customHeight="false" outlineLevel="0" collapsed="false">
      <c r="A13" s="127" t="s">
        <v>1729</v>
      </c>
      <c r="B13" s="127" t="s">
        <v>1786</v>
      </c>
      <c r="C13" s="135" t="n">
        <v>0.5595</v>
      </c>
      <c r="E13" s="127" t="s">
        <v>1530</v>
      </c>
      <c r="F13" s="127" t="s">
        <v>1532</v>
      </c>
      <c r="G13" s="136" t="n">
        <v>-0.012634</v>
      </c>
      <c r="I13" s="127" t="s">
        <v>1934</v>
      </c>
      <c r="J13" s="127" t="s">
        <v>1956</v>
      </c>
      <c r="K13" s="135" t="n">
        <v>0.332756</v>
      </c>
    </row>
    <row r="14" customFormat="false" ht="15" hidden="false" customHeight="false" outlineLevel="0" collapsed="false">
      <c r="A14" s="127" t="s">
        <v>1804</v>
      </c>
      <c r="B14" s="127" t="s">
        <v>1829</v>
      </c>
      <c r="C14" s="135" t="n">
        <v>0.160393</v>
      </c>
      <c r="E14" s="127" t="s">
        <v>1533</v>
      </c>
      <c r="F14" s="127" t="s">
        <v>1537</v>
      </c>
      <c r="G14" s="135" t="n">
        <v>0.0576</v>
      </c>
      <c r="I14" s="127" t="s">
        <v>1972</v>
      </c>
      <c r="J14" s="127" t="s">
        <v>2049</v>
      </c>
      <c r="K14" s="135" t="n">
        <v>0.808619</v>
      </c>
    </row>
    <row r="15" customFormat="false" ht="15" hidden="false" customHeight="false" outlineLevel="0" collapsed="false">
      <c r="A15" s="127" t="s">
        <v>1834</v>
      </c>
      <c r="B15" s="127" t="s">
        <v>1877</v>
      </c>
      <c r="C15" s="135" t="n">
        <v>0.511409</v>
      </c>
      <c r="E15" s="127" t="s">
        <v>1538</v>
      </c>
      <c r="F15" s="127" t="s">
        <v>1542</v>
      </c>
      <c r="G15" s="136" t="n">
        <v>-0.178818</v>
      </c>
    </row>
    <row r="16" customFormat="false" ht="15" hidden="false" customHeight="false" outlineLevel="0" collapsed="false">
      <c r="A16" s="127" t="s">
        <v>1886</v>
      </c>
      <c r="B16" s="127" t="s">
        <v>1931</v>
      </c>
      <c r="C16" s="135" t="n">
        <v>0.448037</v>
      </c>
      <c r="E16" s="127" t="s">
        <v>1554</v>
      </c>
      <c r="F16" s="127" t="s">
        <v>1557</v>
      </c>
      <c r="G16" s="135" t="n">
        <v>0.070377</v>
      </c>
      <c r="I16" s="104" t="s">
        <v>2050</v>
      </c>
      <c r="K16" s="126" t="n">
        <f aca="false">COUNT(K5:K14)</f>
        <v>10</v>
      </c>
    </row>
    <row r="17" customFormat="false" ht="15" hidden="false" customHeight="false" outlineLevel="0" collapsed="false">
      <c r="A17" s="127" t="s">
        <v>1934</v>
      </c>
      <c r="B17" s="127" t="s">
        <v>1954</v>
      </c>
      <c r="C17" s="135" t="n">
        <v>0.410816</v>
      </c>
      <c r="E17" s="127" t="s">
        <v>1559</v>
      </c>
      <c r="F17" s="127" t="s">
        <v>1569</v>
      </c>
      <c r="G17" s="135" t="n">
        <v>0.114151</v>
      </c>
      <c r="I17" s="104" t="s">
        <v>2051</v>
      </c>
      <c r="K17" s="126" t="n">
        <f aca="false">COUNTIF(K5:K14,"&gt;0")</f>
        <v>9</v>
      </c>
    </row>
    <row r="18" customFormat="false" ht="15" hidden="false" customHeight="false" outlineLevel="0" collapsed="false">
      <c r="A18" s="127" t="s">
        <v>1972</v>
      </c>
      <c r="B18" s="127" t="s">
        <v>1974</v>
      </c>
      <c r="C18" s="136" t="n">
        <v>-0.069628</v>
      </c>
      <c r="E18" s="127" t="s">
        <v>1570</v>
      </c>
      <c r="F18" s="127" t="s">
        <v>1572</v>
      </c>
      <c r="G18" s="136" t="n">
        <v>-0.002659</v>
      </c>
      <c r="I18" s="137" t="s">
        <v>2052</v>
      </c>
      <c r="K18" s="138" t="n">
        <f aca="false">COUNTIF(K5:K14,"&gt;0")/COUNT(K5:K14)</f>
        <v>0.9</v>
      </c>
    </row>
    <row r="19" customFormat="false" ht="15" hidden="false" customHeight="false" outlineLevel="0" collapsed="false">
      <c r="A19" s="127" t="s">
        <v>1975</v>
      </c>
      <c r="B19" s="127" t="s">
        <v>1992</v>
      </c>
      <c r="C19" s="135" t="n">
        <v>0.2192</v>
      </c>
      <c r="E19" s="127" t="s">
        <v>1573</v>
      </c>
      <c r="F19" s="127" t="s">
        <v>1576</v>
      </c>
      <c r="G19" s="136" t="n">
        <v>-0.110055</v>
      </c>
      <c r="I19" s="104" t="s">
        <v>2053</v>
      </c>
      <c r="K19" s="138" t="n">
        <f aca="false">AVERAGE(K5:K14)</f>
        <v>0.9142104</v>
      </c>
    </row>
    <row r="20" customFormat="false" ht="15" hidden="false" customHeight="false" outlineLevel="0" collapsed="false">
      <c r="A20" s="127" t="s">
        <v>1994</v>
      </c>
      <c r="B20" s="127" t="s">
        <v>2049</v>
      </c>
      <c r="C20" s="135" t="n">
        <v>0.313893</v>
      </c>
      <c r="E20" s="127" t="s">
        <v>1581</v>
      </c>
      <c r="F20" s="127" t="s">
        <v>1619</v>
      </c>
      <c r="G20" s="135" t="n">
        <v>0.501985</v>
      </c>
      <c r="I20" s="104" t="s">
        <v>2054</v>
      </c>
      <c r="K20" s="138" t="n">
        <f aca="false">AVERAGEIF(K5:K14,"&gt;0")</f>
        <v>1.01789733333333</v>
      </c>
    </row>
    <row r="21" customFormat="false" ht="15" hidden="false" customHeight="false" outlineLevel="0" collapsed="false">
      <c r="E21" s="127" t="s">
        <v>1620</v>
      </c>
      <c r="F21" s="127" t="s">
        <v>1621</v>
      </c>
      <c r="G21" s="135" t="n">
        <v>0.0089</v>
      </c>
      <c r="I21" s="104" t="s">
        <v>2055</v>
      </c>
      <c r="K21" s="138" t="n">
        <f aca="false">IF(COUNTIF(K5:K14,"&lt;=0")=0,0,AVERAGEIF(K5:K14,"&lt;=0"))</f>
        <v>-0.018972</v>
      </c>
    </row>
    <row r="22" customFormat="false" ht="15" hidden="false" customHeight="false" outlineLevel="0" collapsed="false">
      <c r="A22" s="104" t="s">
        <v>2050</v>
      </c>
      <c r="C22" s="126" t="n">
        <f aca="false">COUNT(C5:C20)</f>
        <v>16</v>
      </c>
      <c r="E22" s="127" t="s">
        <v>1624</v>
      </c>
      <c r="F22" s="127" t="s">
        <v>1625</v>
      </c>
      <c r="G22" s="136" t="n">
        <v>-0.0194</v>
      </c>
      <c r="I22" s="104" t="s">
        <v>2056</v>
      </c>
      <c r="K22" s="139" t="n">
        <f aca="false">SUMIF(K5:K14,"&gt;0")/MAX(0.0001,-SUMIF(K5:K14,"&lt;=0"))</f>
        <v>482.873497786211</v>
      </c>
    </row>
    <row r="23" customFormat="false" ht="15" hidden="false" customHeight="false" outlineLevel="0" collapsed="false">
      <c r="A23" s="104" t="s">
        <v>2051</v>
      </c>
      <c r="C23" s="126" t="n">
        <f aca="false">COUNTIF(C5:C20,"&gt;0")</f>
        <v>15</v>
      </c>
      <c r="E23" s="127" t="s">
        <v>1626</v>
      </c>
      <c r="F23" s="127" t="s">
        <v>1627</v>
      </c>
      <c r="G23" s="136" t="n">
        <v>-0.0367</v>
      </c>
    </row>
    <row r="24" customFormat="false" ht="15" hidden="false" customHeight="false" outlineLevel="0" collapsed="false">
      <c r="A24" s="137" t="s">
        <v>2052</v>
      </c>
      <c r="C24" s="138" t="n">
        <f aca="false">COUNTIF(C5:C20,"&gt;0")/COUNT(C5:C20)</f>
        <v>0.9375</v>
      </c>
      <c r="E24" s="127" t="s">
        <v>1629</v>
      </c>
      <c r="F24" s="127" t="s">
        <v>1672</v>
      </c>
      <c r="G24" s="135" t="n">
        <v>1.037158</v>
      </c>
    </row>
    <row r="25" customFormat="false" ht="15" hidden="false" customHeight="false" outlineLevel="0" collapsed="false">
      <c r="A25" s="104" t="s">
        <v>2053</v>
      </c>
      <c r="C25" s="138" t="n">
        <f aca="false">AVERAGE(C5:C20)</f>
        <v>0.39189525</v>
      </c>
      <c r="E25" s="127" t="s">
        <v>1674</v>
      </c>
      <c r="F25" s="127" t="s">
        <v>1693</v>
      </c>
      <c r="G25" s="135" t="n">
        <v>0.33464</v>
      </c>
    </row>
    <row r="26" customFormat="false" ht="15" hidden="false" customHeight="false" outlineLevel="0" collapsed="false">
      <c r="A26" s="104" t="s">
        <v>2054</v>
      </c>
      <c r="C26" s="138" t="n">
        <f aca="false">AVERAGEIF(C5:C20,"&gt;0")</f>
        <v>0.422663466666667</v>
      </c>
      <c r="E26" s="127" t="s">
        <v>1694</v>
      </c>
      <c r="F26" s="127" t="s">
        <v>1695</v>
      </c>
      <c r="G26" s="136" t="n">
        <v>-0.0203</v>
      </c>
    </row>
    <row r="27" customFormat="false" ht="15" hidden="false" customHeight="false" outlineLevel="0" collapsed="false">
      <c r="A27" s="104" t="s">
        <v>2055</v>
      </c>
      <c r="C27" s="138" t="n">
        <f aca="false">IF(COUNTIF(C5:C20,"&lt;=0")=0,0,AVERAGEIF(C5:C20,"&lt;=0"))</f>
        <v>-0.069628</v>
      </c>
      <c r="E27" s="127" t="s">
        <v>1696</v>
      </c>
      <c r="F27" s="127" t="s">
        <v>1697</v>
      </c>
      <c r="G27" s="136" t="n">
        <v>-0.0494</v>
      </c>
    </row>
    <row r="28" customFormat="false" ht="15" hidden="false" customHeight="false" outlineLevel="0" collapsed="false">
      <c r="A28" s="104" t="s">
        <v>2056</v>
      </c>
      <c r="C28" s="139" t="n">
        <f aca="false">SUMIF(C5:C20,"&gt;0")/MAX(0.0001,-SUMIF(C5:C20,"&lt;=0"))</f>
        <v>91.0546331935428</v>
      </c>
      <c r="E28" s="127" t="s">
        <v>1729</v>
      </c>
      <c r="F28" s="127" t="s">
        <v>1758</v>
      </c>
      <c r="G28" s="135" t="n">
        <v>0.349931</v>
      </c>
    </row>
    <row r="29" customFormat="false" ht="15" hidden="false" customHeight="false" outlineLevel="0" collapsed="false">
      <c r="E29" s="127" t="s">
        <v>1759</v>
      </c>
      <c r="F29" s="127" t="s">
        <v>1767</v>
      </c>
      <c r="G29" s="135" t="n">
        <v>0.028604</v>
      </c>
    </row>
    <row r="30" customFormat="false" ht="15" hidden="false" customHeight="false" outlineLevel="0" collapsed="false">
      <c r="E30" s="127" t="s">
        <v>1769</v>
      </c>
      <c r="F30" s="127" t="s">
        <v>1779</v>
      </c>
      <c r="G30" s="135" t="n">
        <v>0.113604</v>
      </c>
    </row>
    <row r="31" customFormat="false" ht="15" hidden="false" customHeight="false" outlineLevel="0" collapsed="false">
      <c r="E31" s="127" t="s">
        <v>1781</v>
      </c>
      <c r="F31" s="127" t="s">
        <v>1785</v>
      </c>
      <c r="G31" s="136" t="n">
        <v>-0.090128</v>
      </c>
    </row>
    <row r="32" customFormat="false" ht="15" hidden="false" customHeight="false" outlineLevel="0" collapsed="false">
      <c r="E32" s="127" t="s">
        <v>1804</v>
      </c>
      <c r="F32" s="127" t="s">
        <v>1814</v>
      </c>
      <c r="G32" s="135" t="n">
        <v>0.037115</v>
      </c>
    </row>
    <row r="33" customFormat="false" ht="15" hidden="false" customHeight="false" outlineLevel="0" collapsed="false">
      <c r="E33" s="127" t="s">
        <v>1815</v>
      </c>
      <c r="F33" s="127" t="s">
        <v>1816</v>
      </c>
      <c r="G33" s="136" t="n">
        <v>-0.0476</v>
      </c>
    </row>
    <row r="34" customFormat="false" ht="15" hidden="false" customHeight="false" outlineLevel="0" collapsed="false">
      <c r="E34" s="127" t="s">
        <v>1817</v>
      </c>
      <c r="F34" s="127" t="s">
        <v>1828</v>
      </c>
      <c r="G34" s="135" t="n">
        <v>0.085143</v>
      </c>
    </row>
    <row r="35" customFormat="false" ht="15" hidden="false" customHeight="false" outlineLevel="0" collapsed="false">
      <c r="E35" s="127" t="s">
        <v>1834</v>
      </c>
      <c r="F35" s="127" t="s">
        <v>1869</v>
      </c>
      <c r="G35" s="135" t="n">
        <v>0.551374</v>
      </c>
    </row>
    <row r="36" customFormat="false" ht="15" hidden="false" customHeight="false" outlineLevel="0" collapsed="false">
      <c r="E36" s="127" t="s">
        <v>1870</v>
      </c>
      <c r="F36" s="127" t="s">
        <v>1876</v>
      </c>
      <c r="G36" s="136" t="n">
        <v>-0.05286</v>
      </c>
    </row>
    <row r="37" customFormat="false" ht="15" hidden="false" customHeight="false" outlineLevel="0" collapsed="false">
      <c r="E37" s="127" t="s">
        <v>1886</v>
      </c>
      <c r="F37" s="127" t="s">
        <v>1915</v>
      </c>
      <c r="G37" s="135" t="n">
        <v>0.404482</v>
      </c>
    </row>
    <row r="38" customFormat="false" ht="15" hidden="false" customHeight="false" outlineLevel="0" collapsed="false">
      <c r="E38" s="127" t="s">
        <v>1916</v>
      </c>
      <c r="F38" s="127" t="s">
        <v>1921</v>
      </c>
      <c r="G38" s="135" t="n">
        <v>0.017736</v>
      </c>
    </row>
    <row r="39" customFormat="false" ht="15" hidden="false" customHeight="false" outlineLevel="0" collapsed="false">
      <c r="E39" s="127" t="s">
        <v>1922</v>
      </c>
      <c r="F39" s="127" t="s">
        <v>1930</v>
      </c>
      <c r="G39" s="135" t="n">
        <v>0.004236</v>
      </c>
    </row>
    <row r="40" customFormat="false" ht="15" hidden="false" customHeight="false" outlineLevel="0" collapsed="false">
      <c r="E40" s="127" t="s">
        <v>1934</v>
      </c>
      <c r="F40" s="127" t="s">
        <v>1951</v>
      </c>
      <c r="G40" s="135" t="n">
        <v>0.473088</v>
      </c>
    </row>
    <row r="41" customFormat="false" ht="15" hidden="false" customHeight="false" outlineLevel="0" collapsed="false">
      <c r="E41" s="127" t="s">
        <v>1952</v>
      </c>
      <c r="F41" s="127" t="s">
        <v>1953</v>
      </c>
      <c r="G41" s="136" t="n">
        <v>-0.052585</v>
      </c>
    </row>
    <row r="42" customFormat="false" ht="15" hidden="false" customHeight="false" outlineLevel="0" collapsed="false">
      <c r="E42" s="127" t="s">
        <v>1972</v>
      </c>
      <c r="F42" s="127" t="s">
        <v>1973</v>
      </c>
      <c r="G42" s="136" t="n">
        <v>-0.048719</v>
      </c>
    </row>
    <row r="43" customFormat="false" ht="15" hidden="false" customHeight="false" outlineLevel="0" collapsed="false">
      <c r="E43" s="127" t="s">
        <v>1975</v>
      </c>
      <c r="F43" s="127" t="s">
        <v>1991</v>
      </c>
      <c r="G43" s="135" t="n">
        <v>0.228567</v>
      </c>
    </row>
    <row r="44" customFormat="false" ht="15" hidden="false" customHeight="false" outlineLevel="0" collapsed="false">
      <c r="E44" s="127" t="s">
        <v>1994</v>
      </c>
      <c r="F44" s="127" t="s">
        <v>2049</v>
      </c>
      <c r="G44" s="135" t="n">
        <v>0.313893</v>
      </c>
    </row>
    <row r="46" customFormat="false" ht="15" hidden="false" customHeight="false" outlineLevel="0" collapsed="false">
      <c r="E46" s="104" t="s">
        <v>2050</v>
      </c>
      <c r="G46" s="126" t="n">
        <f aca="false">COUNT(G5:G44)</f>
        <v>40</v>
      </c>
    </row>
    <row r="47" customFormat="false" ht="15" hidden="false" customHeight="false" outlineLevel="0" collapsed="false">
      <c r="E47" s="104" t="s">
        <v>2051</v>
      </c>
      <c r="G47" s="126" t="n">
        <f aca="false">COUNTIF(G5:G44,"&gt;0")</f>
        <v>25</v>
      </c>
    </row>
    <row r="48" customFormat="false" ht="15" hidden="false" customHeight="false" outlineLevel="0" collapsed="false">
      <c r="E48" s="137" t="s">
        <v>2052</v>
      </c>
      <c r="G48" s="138" t="n">
        <f aca="false">COUNTIF(G5:G44,"&gt;0")/COUNT(G5:G44)</f>
        <v>0.625</v>
      </c>
    </row>
    <row r="49" customFormat="false" ht="15" hidden="false" customHeight="false" outlineLevel="0" collapsed="false">
      <c r="E49" s="104" t="s">
        <v>2053</v>
      </c>
      <c r="G49" s="138" t="n">
        <f aca="false">AVERAGE(G5:G44)</f>
        <v>0.112241275</v>
      </c>
    </row>
    <row r="50" customFormat="false" ht="15" hidden="false" customHeight="false" outlineLevel="0" collapsed="false">
      <c r="E50" s="104" t="s">
        <v>2054</v>
      </c>
      <c r="G50" s="138" t="n">
        <f aca="false">AVERAGEIF(G5:G44,"&gt;0")</f>
        <v>0.21381048</v>
      </c>
    </row>
    <row r="51" customFormat="false" ht="15" hidden="false" customHeight="false" outlineLevel="0" collapsed="false">
      <c r="E51" s="104" t="s">
        <v>2055</v>
      </c>
      <c r="G51" s="138" t="n">
        <f aca="false">IF(COUNTIF(G5:G44,"&lt;=0")=0,0,AVERAGEIF(G5:G44,"&lt;=0"))</f>
        <v>-0.0570407333333333</v>
      </c>
    </row>
    <row r="52" customFormat="false" ht="15" hidden="false" customHeight="false" outlineLevel="0" collapsed="false">
      <c r="E52" s="104" t="s">
        <v>2056</v>
      </c>
      <c r="G52" s="139" t="n">
        <f aca="false">SUMIF(G5:G44,"&gt;0")/MAX(0.0001,-SUMIF(G5:G44,"&lt;=0"))</f>
        <v>6.24730397341783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11" t="s">
        <v>2057</v>
      </c>
      <c r="B1" s="114"/>
    </row>
    <row r="2" customFormat="false" ht="15" hidden="false" customHeight="false" outlineLevel="0" collapsed="false">
      <c r="A2" s="134"/>
      <c r="B2" s="114"/>
    </row>
    <row r="3" customFormat="false" ht="25.35" hidden="false" customHeight="false" outlineLevel="0" collapsed="false">
      <c r="A3" s="104" t="s">
        <v>2058</v>
      </c>
      <c r="B3" s="114" t="s">
        <v>2059</v>
      </c>
    </row>
    <row r="4" customFormat="false" ht="15" hidden="false" customHeight="false" outlineLevel="0" collapsed="false">
      <c r="A4" s="134"/>
      <c r="B4" s="114"/>
    </row>
    <row r="5" customFormat="false" ht="15" hidden="false" customHeight="false" outlineLevel="0" collapsed="false">
      <c r="A5" s="104" t="s">
        <v>2060</v>
      </c>
      <c r="B5" s="112" t="s">
        <v>2061</v>
      </c>
    </row>
    <row r="6" customFormat="false" ht="15" hidden="false" customHeight="false" outlineLevel="0" collapsed="false">
      <c r="A6" s="127" t="s">
        <v>2062</v>
      </c>
      <c r="B6" s="140" t="n">
        <f aca="false">13_策略回測交易!C24</f>
        <v>0.9375</v>
      </c>
    </row>
    <row r="7" customFormat="false" ht="15" hidden="false" customHeight="false" outlineLevel="0" collapsed="false">
      <c r="A7" s="134" t="s">
        <v>2063</v>
      </c>
      <c r="B7" s="141" t="n">
        <f aca="false">13_策略回測交易!C22</f>
        <v>16</v>
      </c>
    </row>
    <row r="8" customFormat="false" ht="15" hidden="false" customHeight="false" outlineLevel="0" collapsed="false">
      <c r="A8" s="134" t="s">
        <v>2064</v>
      </c>
      <c r="B8" s="142" t="n">
        <f aca="false">13_策略回測交易!C25</f>
        <v>0.39189525</v>
      </c>
    </row>
    <row r="9" customFormat="false" ht="15" hidden="false" customHeight="false" outlineLevel="0" collapsed="false">
      <c r="A9" s="134" t="s">
        <v>2065</v>
      </c>
      <c r="B9" s="143" t="n">
        <f aca="false">13_策略回測交易!C28</f>
        <v>91.0546331935428</v>
      </c>
    </row>
    <row r="10" customFormat="false" ht="15" hidden="false" customHeight="false" outlineLevel="0" collapsed="false">
      <c r="A10" s="134" t="s">
        <v>2066</v>
      </c>
      <c r="B10" s="112" t="s">
        <v>2067</v>
      </c>
    </row>
    <row r="11" customFormat="false" ht="15" hidden="false" customHeight="false" outlineLevel="0" collapsed="false">
      <c r="A11" s="134" t="s">
        <v>2068</v>
      </c>
      <c r="B11" s="112" t="s">
        <v>2069</v>
      </c>
    </row>
    <row r="12" customFormat="false" ht="15" hidden="false" customHeight="false" outlineLevel="0" collapsed="false">
      <c r="A12" s="134" t="s">
        <v>2070</v>
      </c>
      <c r="B12" s="112" t="s">
        <v>2071</v>
      </c>
    </row>
    <row r="13" customFormat="false" ht="15" hidden="false" customHeight="false" outlineLevel="0" collapsed="false">
      <c r="A13" s="134"/>
      <c r="B13" s="114"/>
    </row>
    <row r="14" customFormat="false" ht="15" hidden="false" customHeight="false" outlineLevel="0" collapsed="false">
      <c r="A14" s="104" t="s">
        <v>2072</v>
      </c>
      <c r="B14" s="114" t="s">
        <v>2073</v>
      </c>
    </row>
    <row r="15" customFormat="false" ht="15" hidden="false" customHeight="false" outlineLevel="0" collapsed="false">
      <c r="A15" s="127" t="s">
        <v>2062</v>
      </c>
      <c r="B15" s="140" t="n">
        <f aca="false">13_策略回測交易!G48</f>
        <v>0.625</v>
      </c>
    </row>
    <row r="16" customFormat="false" ht="15" hidden="false" customHeight="false" outlineLevel="0" collapsed="false">
      <c r="A16" s="134" t="s">
        <v>2074</v>
      </c>
      <c r="B16" s="112" t="s">
        <v>2075</v>
      </c>
    </row>
    <row r="17" customFormat="false" ht="15" hidden="false" customHeight="false" outlineLevel="0" collapsed="false">
      <c r="A17" s="134"/>
      <c r="B17" s="114"/>
    </row>
    <row r="18" customFormat="false" ht="15" hidden="false" customHeight="false" outlineLevel="0" collapsed="false">
      <c r="A18" s="104" t="s">
        <v>2076</v>
      </c>
      <c r="B18" s="114" t="s">
        <v>2077</v>
      </c>
    </row>
    <row r="19" customFormat="false" ht="15" hidden="false" customHeight="false" outlineLevel="0" collapsed="false">
      <c r="A19" s="127" t="s">
        <v>2062</v>
      </c>
      <c r="B19" s="140" t="s">
        <v>2078</v>
      </c>
    </row>
    <row r="20" customFormat="false" ht="15" hidden="false" customHeight="false" outlineLevel="0" collapsed="false">
      <c r="A20" s="134"/>
      <c r="B20" s="114"/>
    </row>
    <row r="21" customFormat="false" ht="25.35" hidden="false" customHeight="false" outlineLevel="0" collapsed="false">
      <c r="A21" s="127" t="s">
        <v>2079</v>
      </c>
      <c r="B21" s="112" t="s">
        <v>2080</v>
      </c>
    </row>
    <row r="22" customFormat="false" ht="15" hidden="false" customHeight="false" outlineLevel="0" collapsed="false">
      <c r="A22" s="134"/>
      <c r="B22" s="114"/>
    </row>
    <row r="23" customFormat="false" ht="25.35" hidden="false" customHeight="false" outlineLevel="0" collapsed="false">
      <c r="A23" s="134" t="s">
        <v>2081</v>
      </c>
      <c r="B23" s="112" t="s">
        <v>2082</v>
      </c>
    </row>
    <row r="24" customFormat="false" ht="15" hidden="false" customHeight="false" outlineLevel="0" collapsed="false">
      <c r="A24" s="134"/>
      <c r="B24" s="114"/>
    </row>
    <row r="25" customFormat="false" ht="25.35" hidden="false" customHeight="false" outlineLevel="0" collapsed="false">
      <c r="A25" s="134" t="s">
        <v>2083</v>
      </c>
      <c r="B25" s="112" t="s">
        <v>2084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2026-07-11T14:48:28Z</dcterms:created>
  <dc:creator>openpyxl</dc:creator>
  <dc:description/>
  <dc:language>en-US</dc:language>
  <cp:lastModifiedBy>Matthew Y</cp:lastModifiedBy>
  <dcterms:modified xsi:type="dcterms:W3CDTF">2026-07-26T03:58:12Z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